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bookViews>
    <workbookView xWindow="0" yWindow="360" windowWidth="17280" windowHeight="7275" tabRatio="836"/>
  </bookViews>
  <sheets>
    <sheet name="TriHistory" sheetId="1" r:id="rId1"/>
    <sheet name="Plan" sheetId="24" r:id="rId2"/>
    <sheet name="Plan vs Actuals" sheetId="22" r:id="rId3"/>
    <sheet name="Monthly Run Totals" sheetId="31" r:id="rId4"/>
    <sheet name="Yearly Chart Data" sheetId="9" r:id="rId5"/>
    <sheet name="Yearly Chart" sheetId="29" r:id="rId6"/>
    <sheet name="Monthly Yearly Summary" sheetId="7" r:id="rId7"/>
    <sheet name="Equipment" sheetId="12" r:id="rId8"/>
    <sheet name="Weekly All" sheetId="15" r:id="rId9"/>
    <sheet name="Weekly" sheetId="11" r:id="rId10"/>
    <sheet name="Courses" sheetId="20" r:id="rId11"/>
    <sheet name="Weather" sheetId="21" r:id="rId12"/>
    <sheet name="Pace BY Month" sheetId="25" r:id="rId13"/>
    <sheet name="Chart1" sheetId="26" r:id="rId14"/>
    <sheet name="Swim Laps" sheetId="28" r:id="rId15"/>
    <sheet name="SwimLap2" sheetId="32" r:id="rId16"/>
  </sheets>
  <definedNames>
    <definedName name="_xlnm._FilterDatabase" localSheetId="0" hidden="1">TriHistory!$A$1:$AD$3361</definedName>
    <definedName name="EndOfRange">'Weekly All'!$I$4</definedName>
    <definedName name="ExternalData_1" localSheetId="1">Plan!$A$2:$J$30</definedName>
    <definedName name="ThisWeek">'Weekly All'!$G$2</definedName>
  </definedNames>
  <calcPr calcId="162913"/>
  <pivotCaches>
    <pivotCache cacheId="0" r:id="rId17"/>
    <pivotCache cacheId="1" r:id="rId18"/>
    <pivotCache cacheId="2" r:id="rId19"/>
    <pivotCache cacheId="3" r:id="rId2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3462" i="1" l="1"/>
  <c r="AB3462" i="1"/>
  <c r="AA3462" i="1"/>
  <c r="Y3462" i="1"/>
  <c r="X3462" i="1"/>
  <c r="Z3462" i="1" s="1"/>
  <c r="Q3462" i="1"/>
  <c r="R3462" i="1" s="1"/>
  <c r="M3462" i="1"/>
  <c r="J3462" i="1"/>
  <c r="T3462" i="1" s="1"/>
  <c r="V3462" i="1" s="1"/>
  <c r="I3462" i="1"/>
  <c r="C3462" i="1"/>
  <c r="AE3461" i="1"/>
  <c r="AC3461" i="1"/>
  <c r="AB3461" i="1"/>
  <c r="AA3461" i="1"/>
  <c r="Z3461" i="1"/>
  <c r="Y3461" i="1"/>
  <c r="X3461" i="1"/>
  <c r="Q3461" i="1"/>
  <c r="R3461" i="1" s="1"/>
  <c r="M3461" i="1"/>
  <c r="J3461" i="1"/>
  <c r="W3461" i="1" s="1"/>
  <c r="I3461" i="1"/>
  <c r="C3461" i="1"/>
  <c r="AC3460" i="1"/>
  <c r="AB3460" i="1"/>
  <c r="AA3460" i="1"/>
  <c r="Y3460" i="1"/>
  <c r="X3460" i="1"/>
  <c r="Z3460" i="1" s="1"/>
  <c r="Q3460" i="1"/>
  <c r="R3460" i="1" s="1"/>
  <c r="M3460" i="1"/>
  <c r="J3460" i="1"/>
  <c r="W3460" i="1" s="1"/>
  <c r="I3460" i="1"/>
  <c r="C3460" i="1"/>
  <c r="AC3459" i="1"/>
  <c r="AB3459" i="1"/>
  <c r="AA3459" i="1"/>
  <c r="Y3459" i="1"/>
  <c r="X3459" i="1"/>
  <c r="Z3459" i="1" s="1"/>
  <c r="R3459" i="1"/>
  <c r="Q3459" i="1"/>
  <c r="M3459" i="1"/>
  <c r="J3459" i="1"/>
  <c r="T3459" i="1" s="1"/>
  <c r="V3459" i="1" s="1"/>
  <c r="I3459" i="1"/>
  <c r="C3459" i="1"/>
  <c r="AE3458" i="1"/>
  <c r="AC3458" i="1"/>
  <c r="AB3458" i="1"/>
  <c r="AA3458" i="1"/>
  <c r="Y3458" i="1"/>
  <c r="X3458" i="1"/>
  <c r="Z3458" i="1" s="1"/>
  <c r="Q3458" i="1"/>
  <c r="R3458" i="1" s="1"/>
  <c r="M3458" i="1"/>
  <c r="J3458" i="1"/>
  <c r="W3458" i="1" s="1"/>
  <c r="I3458" i="1"/>
  <c r="C3458" i="1"/>
  <c r="AC3457" i="1"/>
  <c r="AB3457" i="1"/>
  <c r="AA3457" i="1"/>
  <c r="Y3457" i="1"/>
  <c r="X3457" i="1"/>
  <c r="Z3457" i="1" s="1"/>
  <c r="Q3457" i="1"/>
  <c r="R3457" i="1" s="1"/>
  <c r="M3457" i="1"/>
  <c r="J3457" i="1"/>
  <c r="W3457" i="1" s="1"/>
  <c r="I3457" i="1"/>
  <c r="C3457" i="1"/>
  <c r="AC3456" i="1"/>
  <c r="AB3456" i="1"/>
  <c r="AA3456" i="1"/>
  <c r="Y3456" i="1"/>
  <c r="X3456" i="1"/>
  <c r="Z3456" i="1" s="1"/>
  <c r="R3456" i="1"/>
  <c r="Q3456" i="1"/>
  <c r="M3456" i="1"/>
  <c r="J3456" i="1"/>
  <c r="T3456" i="1" s="1"/>
  <c r="V3456" i="1" s="1"/>
  <c r="I3456" i="1"/>
  <c r="C3456" i="1"/>
  <c r="AE3455" i="1"/>
  <c r="AC3455" i="1"/>
  <c r="AB3455" i="1"/>
  <c r="AA3455" i="1"/>
  <c r="Z3455" i="1"/>
  <c r="Y3455" i="1"/>
  <c r="X3455" i="1"/>
  <c r="Q3455" i="1"/>
  <c r="R3455" i="1" s="1"/>
  <c r="M3455" i="1"/>
  <c r="J3455" i="1"/>
  <c r="W3455" i="1" s="1"/>
  <c r="I3455" i="1"/>
  <c r="C3455" i="1"/>
  <c r="AC3454" i="1"/>
  <c r="AB3454" i="1"/>
  <c r="AA3454" i="1"/>
  <c r="Y3454" i="1"/>
  <c r="X3454" i="1"/>
  <c r="Z3454" i="1" s="1"/>
  <c r="S3454" i="1"/>
  <c r="U3454" i="1" s="1"/>
  <c r="R3454" i="1"/>
  <c r="Q3454" i="1"/>
  <c r="M3454" i="1"/>
  <c r="J3454" i="1"/>
  <c r="W3454" i="1" s="1"/>
  <c r="I3454" i="1"/>
  <c r="C3454" i="1"/>
  <c r="AE3453" i="1"/>
  <c r="AC3453" i="1"/>
  <c r="AB3453" i="1"/>
  <c r="AA3453" i="1"/>
  <c r="Y3453" i="1"/>
  <c r="X3453" i="1"/>
  <c r="Z3453" i="1" s="1"/>
  <c r="R3453" i="1"/>
  <c r="Q3453" i="1"/>
  <c r="M3453" i="1"/>
  <c r="J3453" i="1"/>
  <c r="T3453" i="1" s="1"/>
  <c r="V3453" i="1" s="1"/>
  <c r="I3453" i="1"/>
  <c r="C3453" i="1"/>
  <c r="AC3452" i="1"/>
  <c r="AB3452" i="1"/>
  <c r="AA3452" i="1"/>
  <c r="Y3452" i="1"/>
  <c r="X3452" i="1"/>
  <c r="Z3452" i="1" s="1"/>
  <c r="Q3452" i="1"/>
  <c r="R3452" i="1" s="1"/>
  <c r="M3452" i="1"/>
  <c r="J3452" i="1"/>
  <c r="T3452" i="1" s="1"/>
  <c r="V3452" i="1" s="1"/>
  <c r="I3452" i="1"/>
  <c r="C3452" i="1"/>
  <c r="AC3451" i="1"/>
  <c r="AB3451" i="1"/>
  <c r="AA3451" i="1"/>
  <c r="Z3451" i="1"/>
  <c r="Y3451" i="1"/>
  <c r="X3451" i="1"/>
  <c r="R3451" i="1"/>
  <c r="Q3451" i="1"/>
  <c r="M3451" i="1"/>
  <c r="J3451" i="1"/>
  <c r="W3451" i="1" s="1"/>
  <c r="I3451" i="1"/>
  <c r="C3451" i="1"/>
  <c r="AE3450" i="1"/>
  <c r="AC3450" i="1"/>
  <c r="AB3450" i="1"/>
  <c r="AA3450" i="1"/>
  <c r="Y3450" i="1"/>
  <c r="X3450" i="1"/>
  <c r="Z3450" i="1" s="1"/>
  <c r="S3450" i="1"/>
  <c r="U3450" i="1" s="1"/>
  <c r="R3450" i="1"/>
  <c r="Q3450" i="1"/>
  <c r="M3450" i="1"/>
  <c r="J3450" i="1"/>
  <c r="W3450" i="1" s="1"/>
  <c r="I3450" i="1"/>
  <c r="C3450" i="1"/>
  <c r="AC3449" i="1"/>
  <c r="AB3449" i="1"/>
  <c r="AA3449" i="1"/>
  <c r="Y3449" i="1"/>
  <c r="X3449" i="1"/>
  <c r="Z3449" i="1" s="1"/>
  <c r="R3449" i="1"/>
  <c r="Q3449" i="1"/>
  <c r="M3449" i="1"/>
  <c r="J3449" i="1"/>
  <c r="T3449" i="1" s="1"/>
  <c r="V3449" i="1" s="1"/>
  <c r="I3449" i="1"/>
  <c r="C3449" i="1"/>
  <c r="AC3448" i="1"/>
  <c r="AB3448" i="1"/>
  <c r="AA3448" i="1"/>
  <c r="Y3448" i="1"/>
  <c r="X3448" i="1"/>
  <c r="Z3448" i="1" s="1"/>
  <c r="R3448" i="1"/>
  <c r="Q3448" i="1"/>
  <c r="M3448" i="1"/>
  <c r="J3448" i="1"/>
  <c r="W3448" i="1" s="1"/>
  <c r="I3448" i="1"/>
  <c r="C3448" i="1"/>
  <c r="AE3447" i="1"/>
  <c r="AC3447" i="1"/>
  <c r="AB3447" i="1"/>
  <c r="AA3447" i="1"/>
  <c r="Y3447" i="1"/>
  <c r="X3447" i="1"/>
  <c r="Z3447" i="1" s="1"/>
  <c r="R3447" i="1"/>
  <c r="Q3447" i="1"/>
  <c r="M3447" i="1"/>
  <c r="J3447" i="1"/>
  <c r="W3447" i="1" s="1"/>
  <c r="I3447" i="1"/>
  <c r="C3447" i="1"/>
  <c r="AC3446" i="1"/>
  <c r="AB3446" i="1"/>
  <c r="AA3446" i="1"/>
  <c r="Z3446" i="1"/>
  <c r="Y3446" i="1"/>
  <c r="X3446" i="1"/>
  <c r="R3446" i="1"/>
  <c r="Q3446" i="1"/>
  <c r="M3446" i="1"/>
  <c r="J3446" i="1"/>
  <c r="T3446" i="1" s="1"/>
  <c r="V3446" i="1" s="1"/>
  <c r="I3446" i="1"/>
  <c r="C3446" i="1"/>
  <c r="AC3445" i="1"/>
  <c r="AB3445" i="1"/>
  <c r="AA3445" i="1"/>
  <c r="Y3445" i="1"/>
  <c r="X3445" i="1"/>
  <c r="Z3445" i="1" s="1"/>
  <c r="Q3445" i="1"/>
  <c r="R3445" i="1" s="1"/>
  <c r="M3445" i="1"/>
  <c r="J3445" i="1"/>
  <c r="T3445" i="1" s="1"/>
  <c r="V3445" i="1" s="1"/>
  <c r="I3445" i="1"/>
  <c r="C3445" i="1"/>
  <c r="AE3444" i="1"/>
  <c r="AC3444" i="1"/>
  <c r="AB3444" i="1"/>
  <c r="AA3444" i="1"/>
  <c r="Z3444" i="1"/>
  <c r="Y3444" i="1"/>
  <c r="X3444" i="1"/>
  <c r="Q3444" i="1"/>
  <c r="R3444" i="1" s="1"/>
  <c r="M3444" i="1"/>
  <c r="J3444" i="1"/>
  <c r="W3444" i="1" s="1"/>
  <c r="I3444" i="1"/>
  <c r="C3444" i="1"/>
  <c r="AC3443" i="1"/>
  <c r="AB3443" i="1"/>
  <c r="AA3443" i="1"/>
  <c r="Y3443" i="1"/>
  <c r="X3443" i="1"/>
  <c r="U3443" i="1"/>
  <c r="S3443" i="1"/>
  <c r="Q3443" i="1"/>
  <c r="R3443" i="1" s="1"/>
  <c r="M3443" i="1"/>
  <c r="J3443" i="1"/>
  <c r="W3443" i="1" s="1"/>
  <c r="I3443" i="1"/>
  <c r="C3443" i="1"/>
  <c r="AC3442" i="1"/>
  <c r="AB3442" i="1"/>
  <c r="AA3442" i="1"/>
  <c r="Y3442" i="1"/>
  <c r="X3442" i="1"/>
  <c r="Q3442" i="1"/>
  <c r="R3442" i="1" s="1"/>
  <c r="M3442" i="1"/>
  <c r="J3442" i="1"/>
  <c r="T3442" i="1" s="1"/>
  <c r="V3442" i="1" s="1"/>
  <c r="I3442" i="1"/>
  <c r="C3442" i="1"/>
  <c r="AE3441" i="1"/>
  <c r="AC3441" i="1"/>
  <c r="AB3441" i="1"/>
  <c r="AA3441" i="1"/>
  <c r="Y3441" i="1"/>
  <c r="Z3441" i="1" s="1"/>
  <c r="X3441" i="1"/>
  <c r="S3441" i="1"/>
  <c r="U3441" i="1" s="1"/>
  <c r="R3441" i="1"/>
  <c r="Q3441" i="1"/>
  <c r="M3441" i="1"/>
  <c r="J3441" i="1"/>
  <c r="W3441" i="1" s="1"/>
  <c r="I3441" i="1"/>
  <c r="C3441" i="1"/>
  <c r="AC3440" i="1"/>
  <c r="AB3440" i="1"/>
  <c r="AA3440" i="1"/>
  <c r="Y3440" i="1"/>
  <c r="X3440" i="1"/>
  <c r="Z3440" i="1" s="1"/>
  <c r="T3440" i="1"/>
  <c r="V3440" i="1" s="1"/>
  <c r="R3440" i="1"/>
  <c r="Q3440" i="1"/>
  <c r="M3440" i="1"/>
  <c r="J3440" i="1"/>
  <c r="W3440" i="1" s="1"/>
  <c r="I3440" i="1"/>
  <c r="C3440" i="1"/>
  <c r="AC3439" i="1"/>
  <c r="AB3439" i="1"/>
  <c r="AA3439" i="1"/>
  <c r="Z3439" i="1"/>
  <c r="Y3439" i="1"/>
  <c r="X3439" i="1"/>
  <c r="Q3439" i="1"/>
  <c r="R3439" i="1" s="1"/>
  <c r="M3439" i="1"/>
  <c r="J3439" i="1"/>
  <c r="T3439" i="1" s="1"/>
  <c r="V3439" i="1" s="1"/>
  <c r="I3439" i="1"/>
  <c r="C3439" i="1"/>
  <c r="AE3438" i="1"/>
  <c r="AC3438" i="1"/>
  <c r="AB3438" i="1"/>
  <c r="AA3438" i="1"/>
  <c r="Y3438" i="1"/>
  <c r="Z3438" i="1" s="1"/>
  <c r="X3438" i="1"/>
  <c r="Q3438" i="1"/>
  <c r="R3438" i="1" s="1"/>
  <c r="M3438" i="1"/>
  <c r="J3438" i="1"/>
  <c r="W3438" i="1" s="1"/>
  <c r="I3438" i="1"/>
  <c r="C3438" i="1"/>
  <c r="AC3437" i="1"/>
  <c r="AB3437" i="1"/>
  <c r="AA3437" i="1"/>
  <c r="Z3437" i="1"/>
  <c r="Y3437" i="1"/>
  <c r="X3437" i="1"/>
  <c r="Q3437" i="1"/>
  <c r="R3437" i="1" s="1"/>
  <c r="M3437" i="1"/>
  <c r="J3437" i="1"/>
  <c r="W3437" i="1" s="1"/>
  <c r="I3437" i="1"/>
  <c r="C3437" i="1"/>
  <c r="AD3443" i="1" l="1"/>
  <c r="S3447" i="1"/>
  <c r="U3447" i="1" s="1"/>
  <c r="T3450" i="1"/>
  <c r="V3450" i="1" s="1"/>
  <c r="AD3450" i="1" s="1"/>
  <c r="S3451" i="1"/>
  <c r="U3451" i="1" s="1"/>
  <c r="S3437" i="1"/>
  <c r="U3437" i="1" s="1"/>
  <c r="Z3443" i="1"/>
  <c r="T3447" i="1"/>
  <c r="V3447" i="1" s="1"/>
  <c r="T3437" i="1"/>
  <c r="V3437" i="1" s="1"/>
  <c r="Z3442" i="1"/>
  <c r="S3458" i="1"/>
  <c r="U3458" i="1" s="1"/>
  <c r="S3444" i="1"/>
  <c r="U3444" i="1" s="1"/>
  <c r="S3457" i="1"/>
  <c r="U3457" i="1" s="1"/>
  <c r="AD3457" i="1" s="1"/>
  <c r="S3460" i="1"/>
  <c r="U3460" i="1" s="1"/>
  <c r="S3461" i="1"/>
  <c r="U3461" i="1" s="1"/>
  <c r="T3444" i="1"/>
  <c r="V3444" i="1" s="1"/>
  <c r="AD3444" i="1" s="1"/>
  <c r="AD3454" i="1"/>
  <c r="T3457" i="1"/>
  <c r="V3457" i="1" s="1"/>
  <c r="T3460" i="1"/>
  <c r="V3460" i="1" s="1"/>
  <c r="AD3460" i="1" s="1"/>
  <c r="T3461" i="1"/>
  <c r="V3461" i="1" s="1"/>
  <c r="S3440" i="1"/>
  <c r="U3440" i="1" s="1"/>
  <c r="T3443" i="1"/>
  <c r="V3443" i="1" s="1"/>
  <c r="T3454" i="1"/>
  <c r="V3454" i="1" s="1"/>
  <c r="AD3440" i="1"/>
  <c r="AD3447" i="1"/>
  <c r="AD3461" i="1"/>
  <c r="W3445" i="1"/>
  <c r="W3452" i="1"/>
  <c r="W3462" i="1"/>
  <c r="W3449" i="1"/>
  <c r="W3459" i="1"/>
  <c r="W3453" i="1"/>
  <c r="W3456" i="1"/>
  <c r="W3439" i="1"/>
  <c r="S3438" i="1"/>
  <c r="U3438" i="1" s="1"/>
  <c r="AD3438" i="1" s="1"/>
  <c r="T3441" i="1"/>
  <c r="V3441" i="1" s="1"/>
  <c r="AD3441" i="1" s="1"/>
  <c r="S3448" i="1"/>
  <c r="U3448" i="1" s="1"/>
  <c r="T3451" i="1"/>
  <c r="V3451" i="1" s="1"/>
  <c r="S3455" i="1"/>
  <c r="U3455" i="1" s="1"/>
  <c r="T3458" i="1"/>
  <c r="V3458" i="1" s="1"/>
  <c r="AD3458" i="1" s="1"/>
  <c r="W3446" i="1"/>
  <c r="T3438" i="1"/>
  <c r="V3438" i="1" s="1"/>
  <c r="S3445" i="1"/>
  <c r="U3445" i="1" s="1"/>
  <c r="AD3445" i="1" s="1"/>
  <c r="T3448" i="1"/>
  <c r="V3448" i="1" s="1"/>
  <c r="S3452" i="1"/>
  <c r="U3452" i="1" s="1"/>
  <c r="AD3452" i="1" s="1"/>
  <c r="T3455" i="1"/>
  <c r="V3455" i="1" s="1"/>
  <c r="S3462" i="1"/>
  <c r="U3462" i="1" s="1"/>
  <c r="AD3462" i="1" s="1"/>
  <c r="S3442" i="1"/>
  <c r="U3442" i="1" s="1"/>
  <c r="AD3442" i="1" s="1"/>
  <c r="S3449" i="1"/>
  <c r="U3449" i="1" s="1"/>
  <c r="AD3449" i="1" s="1"/>
  <c r="S3459" i="1"/>
  <c r="U3459" i="1" s="1"/>
  <c r="AD3459" i="1" s="1"/>
  <c r="W3442" i="1"/>
  <c r="S3439" i="1"/>
  <c r="U3439" i="1" s="1"/>
  <c r="AD3439" i="1" s="1"/>
  <c r="S3446" i="1"/>
  <c r="U3446" i="1" s="1"/>
  <c r="AD3446" i="1" s="1"/>
  <c r="S3453" i="1"/>
  <c r="U3453" i="1" s="1"/>
  <c r="AD3453" i="1" s="1"/>
  <c r="S3456" i="1"/>
  <c r="U3456" i="1" s="1"/>
  <c r="AD3456" i="1" s="1"/>
  <c r="AC3101" i="1"/>
  <c r="AB3101" i="1"/>
  <c r="AA3101" i="1"/>
  <c r="Y3101" i="1"/>
  <c r="X3101" i="1"/>
  <c r="Q3101" i="1"/>
  <c r="R3101" i="1" s="1"/>
  <c r="J3101" i="1"/>
  <c r="T3101" i="1" s="1"/>
  <c r="V3101" i="1" s="1"/>
  <c r="I3101" i="1"/>
  <c r="C3101" i="1"/>
  <c r="AE3100" i="1"/>
  <c r="AC3100" i="1"/>
  <c r="AB3100" i="1"/>
  <c r="AA3100" i="1"/>
  <c r="Y3100" i="1"/>
  <c r="X3100" i="1"/>
  <c r="Q3100" i="1"/>
  <c r="R3100" i="1" s="1"/>
  <c r="M3100" i="1"/>
  <c r="J3100" i="1"/>
  <c r="I3100" i="1"/>
  <c r="C3100" i="1"/>
  <c r="AC3099" i="1"/>
  <c r="AB3099" i="1"/>
  <c r="AA3099" i="1"/>
  <c r="Y3099" i="1"/>
  <c r="Z3099" i="1" s="1"/>
  <c r="X3099" i="1"/>
  <c r="Q3099" i="1"/>
  <c r="R3099" i="1" s="1"/>
  <c r="J3099" i="1"/>
  <c r="M3099" i="1" s="1"/>
  <c r="I3099" i="1"/>
  <c r="C3099" i="1"/>
  <c r="AC3098" i="1"/>
  <c r="AB3098" i="1"/>
  <c r="AA3098" i="1"/>
  <c r="Y3098" i="1"/>
  <c r="X3098" i="1"/>
  <c r="Q3098" i="1"/>
  <c r="R3098" i="1" s="1"/>
  <c r="J3098" i="1"/>
  <c r="I3098" i="1"/>
  <c r="C3098" i="1"/>
  <c r="AE3097" i="1"/>
  <c r="AC3097" i="1"/>
  <c r="AB3097" i="1"/>
  <c r="AA3097" i="1"/>
  <c r="Y3097" i="1"/>
  <c r="X3097" i="1"/>
  <c r="Z3097" i="1" s="1"/>
  <c r="Q3097" i="1"/>
  <c r="R3097" i="1" s="1"/>
  <c r="J3097" i="1"/>
  <c r="I3097" i="1"/>
  <c r="C3097" i="1"/>
  <c r="AC3096" i="1"/>
  <c r="AB3096" i="1"/>
  <c r="AA3096" i="1"/>
  <c r="Y3096" i="1"/>
  <c r="X3096" i="1"/>
  <c r="Q3096" i="1"/>
  <c r="R3096" i="1" s="1"/>
  <c r="J3096" i="1"/>
  <c r="S3096" i="1" s="1"/>
  <c r="U3096" i="1" s="1"/>
  <c r="I3096" i="1"/>
  <c r="C3096" i="1"/>
  <c r="AC3095" i="1"/>
  <c r="AB3095" i="1"/>
  <c r="AA3095" i="1"/>
  <c r="Y3095" i="1"/>
  <c r="X3095" i="1"/>
  <c r="Z3095" i="1" s="1"/>
  <c r="Q3095" i="1"/>
  <c r="R3095" i="1" s="1"/>
  <c r="J3095" i="1"/>
  <c r="I3095" i="1"/>
  <c r="C3095" i="1"/>
  <c r="AE3094" i="1"/>
  <c r="AC3094" i="1"/>
  <c r="AB3094" i="1"/>
  <c r="AA3094" i="1"/>
  <c r="Y3094" i="1"/>
  <c r="X3094" i="1"/>
  <c r="Q3094" i="1"/>
  <c r="R3094" i="1" s="1"/>
  <c r="J3094" i="1"/>
  <c r="I3094" i="1"/>
  <c r="C3094" i="1"/>
  <c r="AC3093" i="1"/>
  <c r="AB3093" i="1"/>
  <c r="AA3093" i="1"/>
  <c r="Z3093" i="1"/>
  <c r="Y3093" i="1"/>
  <c r="X3093" i="1"/>
  <c r="Q3093" i="1"/>
  <c r="R3093" i="1" s="1"/>
  <c r="J3093" i="1"/>
  <c r="M3093" i="1" s="1"/>
  <c r="I3093" i="1"/>
  <c r="C3093" i="1"/>
  <c r="AE3092" i="1"/>
  <c r="AC3092" i="1"/>
  <c r="AB3092" i="1"/>
  <c r="AA3092" i="1"/>
  <c r="Z3092" i="1"/>
  <c r="Y3092" i="1"/>
  <c r="X3092" i="1"/>
  <c r="Q3092" i="1"/>
  <c r="R3092" i="1" s="1"/>
  <c r="J3092" i="1"/>
  <c r="I3092" i="1"/>
  <c r="C3092" i="1"/>
  <c r="AC3091" i="1"/>
  <c r="AB3091" i="1"/>
  <c r="AA3091" i="1"/>
  <c r="Y3091" i="1"/>
  <c r="X3091" i="1"/>
  <c r="Z3091" i="1" s="1"/>
  <c r="Q3091" i="1"/>
  <c r="R3091" i="1" s="1"/>
  <c r="M3091" i="1"/>
  <c r="J3091" i="1"/>
  <c r="T3091" i="1" s="1"/>
  <c r="V3091" i="1" s="1"/>
  <c r="I3091" i="1"/>
  <c r="C3091" i="1"/>
  <c r="AC3090" i="1"/>
  <c r="AB3090" i="1"/>
  <c r="AA3090" i="1"/>
  <c r="Y3090" i="1"/>
  <c r="X3090" i="1"/>
  <c r="Q3090" i="1"/>
  <c r="R3090" i="1" s="1"/>
  <c r="J3090" i="1"/>
  <c r="I3090" i="1"/>
  <c r="C3090" i="1"/>
  <c r="AE3089" i="1"/>
  <c r="AC3089" i="1"/>
  <c r="AB3089" i="1"/>
  <c r="AA3089" i="1"/>
  <c r="Y3089" i="1"/>
  <c r="X3089" i="1"/>
  <c r="Q3089" i="1"/>
  <c r="R3089" i="1" s="1"/>
  <c r="M3089" i="1"/>
  <c r="J3089" i="1"/>
  <c r="I3089" i="1"/>
  <c r="C3089" i="1"/>
  <c r="AC3088" i="1"/>
  <c r="AB3088" i="1"/>
  <c r="AA3088" i="1"/>
  <c r="Y3088" i="1"/>
  <c r="X3088" i="1"/>
  <c r="Q3088" i="1"/>
  <c r="R3088" i="1" s="1"/>
  <c r="J3088" i="1"/>
  <c r="M3088" i="1" s="1"/>
  <c r="I3088" i="1"/>
  <c r="C3088" i="1"/>
  <c r="AC3087" i="1"/>
  <c r="AB3087" i="1"/>
  <c r="AA3087" i="1"/>
  <c r="Y3087" i="1"/>
  <c r="X3087" i="1"/>
  <c r="Q3087" i="1"/>
  <c r="R3087" i="1" s="1"/>
  <c r="M3087" i="1"/>
  <c r="J3087" i="1"/>
  <c r="I3087" i="1"/>
  <c r="C3087" i="1"/>
  <c r="AE3086" i="1"/>
  <c r="AC3086" i="1"/>
  <c r="AB3086" i="1"/>
  <c r="AA3086" i="1"/>
  <c r="Y3086" i="1"/>
  <c r="X3086" i="1"/>
  <c r="Q3086" i="1"/>
  <c r="R3086" i="1" s="1"/>
  <c r="J3086" i="1"/>
  <c r="I3086" i="1"/>
  <c r="C3086" i="1"/>
  <c r="AC3085" i="1"/>
  <c r="AB3085" i="1"/>
  <c r="AA3085" i="1"/>
  <c r="Y3085" i="1"/>
  <c r="X3085" i="1"/>
  <c r="Q3085" i="1"/>
  <c r="R3085" i="1" s="1"/>
  <c r="J3085" i="1"/>
  <c r="I3085" i="1"/>
  <c r="C3085" i="1"/>
  <c r="AC3084" i="1"/>
  <c r="AB3084" i="1"/>
  <c r="AA3084" i="1"/>
  <c r="Y3084" i="1"/>
  <c r="X3084" i="1"/>
  <c r="Z3084" i="1" s="1"/>
  <c r="Q3084" i="1"/>
  <c r="R3084" i="1" s="1"/>
  <c r="M3084" i="1"/>
  <c r="J3084" i="1"/>
  <c r="T3084" i="1" s="1"/>
  <c r="V3084" i="1" s="1"/>
  <c r="I3084" i="1"/>
  <c r="C3084" i="1"/>
  <c r="AE3083" i="1"/>
  <c r="AC3083" i="1"/>
  <c r="AB3083" i="1"/>
  <c r="AA3083" i="1"/>
  <c r="Y3083" i="1"/>
  <c r="X3083" i="1"/>
  <c r="Q3083" i="1"/>
  <c r="R3083" i="1" s="1"/>
  <c r="M3083" i="1"/>
  <c r="J3083" i="1"/>
  <c r="I3083" i="1"/>
  <c r="C3083" i="1"/>
  <c r="AC3082" i="1"/>
  <c r="AB3082" i="1"/>
  <c r="AA3082" i="1"/>
  <c r="Y3082" i="1"/>
  <c r="X3082" i="1"/>
  <c r="Q3082" i="1"/>
  <c r="R3082" i="1" s="1"/>
  <c r="J3082" i="1"/>
  <c r="I3082" i="1"/>
  <c r="C3082" i="1"/>
  <c r="AC3081" i="1"/>
  <c r="AB3081" i="1"/>
  <c r="AA3081" i="1"/>
  <c r="Y3081" i="1"/>
  <c r="X3081" i="1"/>
  <c r="Q3081" i="1"/>
  <c r="R3081" i="1" s="1"/>
  <c r="J3081" i="1"/>
  <c r="M3081" i="1" s="1"/>
  <c r="I3081" i="1"/>
  <c r="C3081" i="1"/>
  <c r="AE3080" i="1"/>
  <c r="AC3080" i="1"/>
  <c r="AB3080" i="1"/>
  <c r="AA3080" i="1"/>
  <c r="Y3080" i="1"/>
  <c r="X3080" i="1"/>
  <c r="Q3080" i="1"/>
  <c r="R3080" i="1" s="1"/>
  <c r="J3080" i="1"/>
  <c r="M3080" i="1" s="1"/>
  <c r="I3080" i="1"/>
  <c r="C3080" i="1"/>
  <c r="AC3079" i="1"/>
  <c r="AB3079" i="1"/>
  <c r="AA3079" i="1"/>
  <c r="Y3079" i="1"/>
  <c r="X3079" i="1"/>
  <c r="Q3079" i="1"/>
  <c r="R3079" i="1" s="1"/>
  <c r="M3079" i="1"/>
  <c r="J3079" i="1"/>
  <c r="I3079" i="1"/>
  <c r="C3079" i="1"/>
  <c r="AC3078" i="1"/>
  <c r="AB3078" i="1"/>
  <c r="AA3078" i="1"/>
  <c r="Y3078" i="1"/>
  <c r="X3078" i="1"/>
  <c r="Z3078" i="1" s="1"/>
  <c r="Q3078" i="1"/>
  <c r="R3078" i="1" s="1"/>
  <c r="J3078" i="1"/>
  <c r="I3078" i="1"/>
  <c r="C3078" i="1"/>
  <c r="AE3077" i="1"/>
  <c r="AC3077" i="1"/>
  <c r="AB3077" i="1"/>
  <c r="AA3077" i="1"/>
  <c r="Y3077" i="1"/>
  <c r="X3077" i="1"/>
  <c r="Q3077" i="1"/>
  <c r="R3077" i="1" s="1"/>
  <c r="J3077" i="1"/>
  <c r="I3077" i="1"/>
  <c r="C3077" i="1"/>
  <c r="AC3076" i="1"/>
  <c r="AB3076" i="1"/>
  <c r="AA3076" i="1"/>
  <c r="Y3076" i="1"/>
  <c r="X3076" i="1"/>
  <c r="Q3076" i="1"/>
  <c r="R3076" i="1" s="1"/>
  <c r="J3076" i="1"/>
  <c r="I3076" i="1"/>
  <c r="C3076" i="1"/>
  <c r="Z3082" i="1" l="1"/>
  <c r="AD3451" i="1"/>
  <c r="Z3083" i="1"/>
  <c r="Z3087" i="1"/>
  <c r="Z3100" i="1"/>
  <c r="Z3088" i="1"/>
  <c r="Z3096" i="1"/>
  <c r="AD3437" i="1"/>
  <c r="Z3076" i="1"/>
  <c r="Z3085" i="1"/>
  <c r="Z3089" i="1"/>
  <c r="Z3098" i="1"/>
  <c r="Z3090" i="1"/>
  <c r="M3090" i="1"/>
  <c r="M3096" i="1"/>
  <c r="M3077" i="1"/>
  <c r="T3099" i="1"/>
  <c r="V3099" i="1" s="1"/>
  <c r="M3094" i="1"/>
  <c r="M3097" i="1"/>
  <c r="M3078" i="1"/>
  <c r="M3082" i="1"/>
  <c r="M3085" i="1"/>
  <c r="M3092" i="1"/>
  <c r="M3076" i="1"/>
  <c r="T3082" i="1"/>
  <c r="V3082" i="1" s="1"/>
  <c r="M3086" i="1"/>
  <c r="M3095" i="1"/>
  <c r="M3098" i="1"/>
  <c r="M3101" i="1"/>
  <c r="Z3079" i="1"/>
  <c r="Z3101" i="1"/>
  <c r="Z3081" i="1"/>
  <c r="Z3077" i="1"/>
  <c r="Z3080" i="1"/>
  <c r="Z3094" i="1"/>
  <c r="Z3086" i="1"/>
  <c r="S3082" i="1"/>
  <c r="U3082" i="1" s="1"/>
  <c r="AD3082" i="1" s="1"/>
  <c r="S3099" i="1"/>
  <c r="U3099" i="1" s="1"/>
  <c r="AD3099" i="1" s="1"/>
  <c r="T3078" i="1"/>
  <c r="V3078" i="1" s="1"/>
  <c r="T3085" i="1"/>
  <c r="V3085" i="1" s="1"/>
  <c r="S3098" i="1"/>
  <c r="U3098" i="1" s="1"/>
  <c r="T3098" i="1"/>
  <c r="V3098" i="1" s="1"/>
  <c r="S3081" i="1"/>
  <c r="U3081" i="1" s="1"/>
  <c r="T3089" i="1"/>
  <c r="V3089" i="1" s="1"/>
  <c r="S3095" i="1"/>
  <c r="U3095" i="1" s="1"/>
  <c r="S3089" i="1"/>
  <c r="U3089" i="1" s="1"/>
  <c r="S3088" i="1"/>
  <c r="U3088" i="1" s="1"/>
  <c r="T3095" i="1"/>
  <c r="V3095" i="1" s="1"/>
  <c r="S3079" i="1"/>
  <c r="U3079" i="1" s="1"/>
  <c r="S3086" i="1"/>
  <c r="U3086" i="1" s="1"/>
  <c r="T3088" i="1"/>
  <c r="V3088" i="1" s="1"/>
  <c r="T3092" i="1"/>
  <c r="V3092" i="1" s="1"/>
  <c r="T3081" i="1"/>
  <c r="V3081" i="1" s="1"/>
  <c r="S3092" i="1"/>
  <c r="U3092" i="1" s="1"/>
  <c r="S3078" i="1"/>
  <c r="U3078" i="1" s="1"/>
  <c r="AD3078" i="1" s="1"/>
  <c r="S3085" i="1"/>
  <c r="U3085" i="1" s="1"/>
  <c r="AD3085" i="1" s="1"/>
  <c r="AD3455" i="1"/>
  <c r="AD3448" i="1"/>
  <c r="S3076" i="1"/>
  <c r="U3076" i="1" s="1"/>
  <c r="T3079" i="1"/>
  <c r="V3079" i="1" s="1"/>
  <c r="S3083" i="1"/>
  <c r="U3083" i="1" s="1"/>
  <c r="T3086" i="1"/>
  <c r="V3086" i="1" s="1"/>
  <c r="S3093" i="1"/>
  <c r="U3093" i="1" s="1"/>
  <c r="T3096" i="1"/>
  <c r="V3096" i="1" s="1"/>
  <c r="AD3096" i="1" s="1"/>
  <c r="S3100" i="1"/>
  <c r="U3100" i="1" s="1"/>
  <c r="T3076" i="1"/>
  <c r="V3076" i="1" s="1"/>
  <c r="S3080" i="1"/>
  <c r="U3080" i="1" s="1"/>
  <c r="T3083" i="1"/>
  <c r="V3083" i="1" s="1"/>
  <c r="S3090" i="1"/>
  <c r="U3090" i="1" s="1"/>
  <c r="T3093" i="1"/>
  <c r="V3093" i="1" s="1"/>
  <c r="S3097" i="1"/>
  <c r="U3097" i="1" s="1"/>
  <c r="T3100" i="1"/>
  <c r="V3100" i="1" s="1"/>
  <c r="T3080" i="1"/>
  <c r="V3080" i="1" s="1"/>
  <c r="S3087" i="1"/>
  <c r="U3087" i="1" s="1"/>
  <c r="T3090" i="1"/>
  <c r="V3090" i="1" s="1"/>
  <c r="S3094" i="1"/>
  <c r="U3094" i="1" s="1"/>
  <c r="T3097" i="1"/>
  <c r="V3097" i="1" s="1"/>
  <c r="S3077" i="1"/>
  <c r="U3077" i="1" s="1"/>
  <c r="T3077" i="1"/>
  <c r="V3077" i="1" s="1"/>
  <c r="S3084" i="1"/>
  <c r="U3084" i="1" s="1"/>
  <c r="AD3084" i="1" s="1"/>
  <c r="T3087" i="1"/>
  <c r="V3087" i="1" s="1"/>
  <c r="S3091" i="1"/>
  <c r="U3091" i="1" s="1"/>
  <c r="AD3091" i="1" s="1"/>
  <c r="T3094" i="1"/>
  <c r="V3094" i="1" s="1"/>
  <c r="S3101" i="1"/>
  <c r="U3101" i="1" s="1"/>
  <c r="AD3101" i="1" s="1"/>
  <c r="AC3403" i="1"/>
  <c r="AB3403" i="1"/>
  <c r="AA3403" i="1"/>
  <c r="Y3403" i="1"/>
  <c r="X3403" i="1"/>
  <c r="Z3403" i="1" s="1"/>
  <c r="Q3403" i="1"/>
  <c r="R3403" i="1" s="1"/>
  <c r="J3403" i="1"/>
  <c r="T3403" i="1" s="1"/>
  <c r="V3403" i="1" s="1"/>
  <c r="I3403" i="1"/>
  <c r="C3403" i="1"/>
  <c r="AE3402" i="1"/>
  <c r="AC3402" i="1"/>
  <c r="AB3402" i="1"/>
  <c r="AA3402" i="1"/>
  <c r="Z3402" i="1"/>
  <c r="Y3402" i="1"/>
  <c r="X3402" i="1"/>
  <c r="Q3402" i="1"/>
  <c r="R3402" i="1" s="1"/>
  <c r="J3402" i="1"/>
  <c r="I3402" i="1"/>
  <c r="C3402" i="1"/>
  <c r="AC3401" i="1"/>
  <c r="AB3401" i="1"/>
  <c r="AA3401" i="1"/>
  <c r="Y3401" i="1"/>
  <c r="X3401" i="1"/>
  <c r="Z3401" i="1" s="1"/>
  <c r="Q3401" i="1"/>
  <c r="R3401" i="1" s="1"/>
  <c r="J3401" i="1"/>
  <c r="S3401" i="1" s="1"/>
  <c r="U3401" i="1" s="1"/>
  <c r="I3401" i="1"/>
  <c r="C3401" i="1"/>
  <c r="AC3400" i="1"/>
  <c r="AB3400" i="1"/>
  <c r="AA3400" i="1"/>
  <c r="Y3400" i="1"/>
  <c r="X3400" i="1"/>
  <c r="Q3400" i="1"/>
  <c r="R3400" i="1" s="1"/>
  <c r="J3400" i="1"/>
  <c r="T3400" i="1" s="1"/>
  <c r="V3400" i="1" s="1"/>
  <c r="I3400" i="1"/>
  <c r="C3400" i="1"/>
  <c r="AE3399" i="1"/>
  <c r="AC3399" i="1"/>
  <c r="AB3399" i="1"/>
  <c r="AA3399" i="1"/>
  <c r="Y3399" i="1"/>
  <c r="X3399" i="1"/>
  <c r="T3399" i="1"/>
  <c r="V3399" i="1" s="1"/>
  <c r="Q3399" i="1"/>
  <c r="R3399" i="1" s="1"/>
  <c r="J3399" i="1"/>
  <c r="M3399" i="1" s="1"/>
  <c r="I3399" i="1"/>
  <c r="C3399" i="1"/>
  <c r="AC3398" i="1"/>
  <c r="AB3398" i="1"/>
  <c r="AA3398" i="1"/>
  <c r="Y3398" i="1"/>
  <c r="X3398" i="1"/>
  <c r="Q3398" i="1"/>
  <c r="R3398" i="1" s="1"/>
  <c r="J3398" i="1"/>
  <c r="T3398" i="1" s="1"/>
  <c r="V3398" i="1" s="1"/>
  <c r="I3398" i="1"/>
  <c r="C3398" i="1"/>
  <c r="AC3397" i="1"/>
  <c r="AB3397" i="1"/>
  <c r="AA3397" i="1"/>
  <c r="Y3397" i="1"/>
  <c r="X3397" i="1"/>
  <c r="Z3397" i="1" s="1"/>
  <c r="S3397" i="1"/>
  <c r="U3397" i="1" s="1"/>
  <c r="Q3397" i="1"/>
  <c r="R3397" i="1" s="1"/>
  <c r="J3397" i="1"/>
  <c r="M3397" i="1" s="1"/>
  <c r="I3397" i="1"/>
  <c r="C3397" i="1"/>
  <c r="AE3396" i="1"/>
  <c r="AC3396" i="1"/>
  <c r="AB3396" i="1"/>
  <c r="AA3396" i="1"/>
  <c r="Y3396" i="1"/>
  <c r="X3396" i="1"/>
  <c r="Q3396" i="1"/>
  <c r="R3396" i="1" s="1"/>
  <c r="J3396" i="1"/>
  <c r="M3396" i="1" s="1"/>
  <c r="I3396" i="1"/>
  <c r="C3396" i="1"/>
  <c r="AC3395" i="1"/>
  <c r="AB3395" i="1"/>
  <c r="AA3395" i="1"/>
  <c r="Y3395" i="1"/>
  <c r="X3395" i="1"/>
  <c r="Z3395" i="1" s="1"/>
  <c r="Q3395" i="1"/>
  <c r="R3395" i="1" s="1"/>
  <c r="J3395" i="1"/>
  <c r="S3395" i="1" s="1"/>
  <c r="U3395" i="1" s="1"/>
  <c r="I3395" i="1"/>
  <c r="C3395" i="1"/>
  <c r="AE3394" i="1"/>
  <c r="AC3394" i="1"/>
  <c r="AB3394" i="1"/>
  <c r="AA3394" i="1"/>
  <c r="Y3394" i="1"/>
  <c r="X3394" i="1"/>
  <c r="Q3394" i="1"/>
  <c r="R3394" i="1" s="1"/>
  <c r="J3394" i="1"/>
  <c r="S3394" i="1" s="1"/>
  <c r="U3394" i="1" s="1"/>
  <c r="I3394" i="1"/>
  <c r="C3394" i="1"/>
  <c r="AC3393" i="1"/>
  <c r="AB3393" i="1"/>
  <c r="AA3393" i="1"/>
  <c r="Y3393" i="1"/>
  <c r="X3393" i="1"/>
  <c r="Q3393" i="1"/>
  <c r="R3393" i="1" s="1"/>
  <c r="J3393" i="1"/>
  <c r="M3393" i="1" s="1"/>
  <c r="I3393" i="1"/>
  <c r="C3393" i="1"/>
  <c r="AC3392" i="1"/>
  <c r="AB3392" i="1"/>
  <c r="AA3392" i="1"/>
  <c r="Y3392" i="1"/>
  <c r="X3392" i="1"/>
  <c r="Q3392" i="1"/>
  <c r="R3392" i="1" s="1"/>
  <c r="J3392" i="1"/>
  <c r="T3392" i="1" s="1"/>
  <c r="V3392" i="1" s="1"/>
  <c r="I3392" i="1"/>
  <c r="C3392" i="1"/>
  <c r="AE3391" i="1"/>
  <c r="AC3391" i="1"/>
  <c r="AB3391" i="1"/>
  <c r="AA3391" i="1"/>
  <c r="Y3391" i="1"/>
  <c r="X3391" i="1"/>
  <c r="Q3391" i="1"/>
  <c r="R3391" i="1" s="1"/>
  <c r="J3391" i="1"/>
  <c r="S3391" i="1" s="1"/>
  <c r="U3391" i="1" s="1"/>
  <c r="I3391" i="1"/>
  <c r="C3391" i="1"/>
  <c r="AC3390" i="1"/>
  <c r="AB3390" i="1"/>
  <c r="AA3390" i="1"/>
  <c r="Y3390" i="1"/>
  <c r="X3390" i="1"/>
  <c r="Q3390" i="1"/>
  <c r="R3390" i="1" s="1"/>
  <c r="J3390" i="1"/>
  <c r="T3390" i="1" s="1"/>
  <c r="V3390" i="1" s="1"/>
  <c r="I3390" i="1"/>
  <c r="C3390" i="1"/>
  <c r="AC3389" i="1"/>
  <c r="AB3389" i="1"/>
  <c r="AA3389" i="1"/>
  <c r="Y3389" i="1"/>
  <c r="X3389" i="1"/>
  <c r="Q3389" i="1"/>
  <c r="R3389" i="1" s="1"/>
  <c r="J3389" i="1"/>
  <c r="T3389" i="1" s="1"/>
  <c r="V3389" i="1" s="1"/>
  <c r="I3389" i="1"/>
  <c r="C3389" i="1"/>
  <c r="AE3388" i="1"/>
  <c r="AC3388" i="1"/>
  <c r="AB3388" i="1"/>
  <c r="AA3388" i="1"/>
  <c r="Y3388" i="1"/>
  <c r="X3388" i="1"/>
  <c r="Q3388" i="1"/>
  <c r="R3388" i="1" s="1"/>
  <c r="J3388" i="1"/>
  <c r="S3388" i="1" s="1"/>
  <c r="U3388" i="1" s="1"/>
  <c r="I3388" i="1"/>
  <c r="C3388" i="1"/>
  <c r="AC3387" i="1"/>
  <c r="AB3387" i="1"/>
  <c r="AA3387" i="1"/>
  <c r="Y3387" i="1"/>
  <c r="X3387" i="1"/>
  <c r="Z3387" i="1" s="1"/>
  <c r="Q3387" i="1"/>
  <c r="R3387" i="1" s="1"/>
  <c r="J3387" i="1"/>
  <c r="I3387" i="1"/>
  <c r="C3387" i="1"/>
  <c r="Z3400" i="1" l="1"/>
  <c r="Z3388" i="1"/>
  <c r="Z3393" i="1"/>
  <c r="Z3398" i="1"/>
  <c r="Z3390" i="1"/>
  <c r="Z3399" i="1"/>
  <c r="M3400" i="1"/>
  <c r="AD3092" i="1"/>
  <c r="AD3089" i="1"/>
  <c r="M3392" i="1"/>
  <c r="AD3086" i="1"/>
  <c r="AD3097" i="1"/>
  <c r="AD3093" i="1"/>
  <c r="AD3098" i="1"/>
  <c r="AD3090" i="1"/>
  <c r="AD3083" i="1"/>
  <c r="AD3080" i="1"/>
  <c r="AD3076" i="1"/>
  <c r="AD3088" i="1"/>
  <c r="AD3095" i="1"/>
  <c r="AD3077" i="1"/>
  <c r="AD3081" i="1"/>
  <c r="AD3079" i="1"/>
  <c r="T3394" i="1"/>
  <c r="V3394" i="1" s="1"/>
  <c r="AD3394" i="1" s="1"/>
  <c r="S3398" i="1"/>
  <c r="U3398" i="1" s="1"/>
  <c r="T3388" i="1"/>
  <c r="V3388" i="1" s="1"/>
  <c r="AD3388" i="1" s="1"/>
  <c r="T3397" i="1"/>
  <c r="V3397" i="1" s="1"/>
  <c r="AD3397" i="1" s="1"/>
  <c r="S3389" i="1"/>
  <c r="U3389" i="1" s="1"/>
  <c r="AD3389" i="1" s="1"/>
  <c r="M3394" i="1"/>
  <c r="M3401" i="1"/>
  <c r="M3388" i="1"/>
  <c r="T3401" i="1"/>
  <c r="V3401" i="1" s="1"/>
  <c r="AD3401" i="1" s="1"/>
  <c r="M3403" i="1"/>
  <c r="M3387" i="1"/>
  <c r="M3402" i="1"/>
  <c r="S3396" i="1"/>
  <c r="U3396" i="1" s="1"/>
  <c r="M3390" i="1"/>
  <c r="S3387" i="1"/>
  <c r="U3387" i="1" s="1"/>
  <c r="T3387" i="1"/>
  <c r="V3387" i="1" s="1"/>
  <c r="M3391" i="1"/>
  <c r="M3395" i="1"/>
  <c r="T3396" i="1"/>
  <c r="V3396" i="1" s="1"/>
  <c r="M3398" i="1"/>
  <c r="S3402" i="1"/>
  <c r="U3402" i="1" s="1"/>
  <c r="M3389" i="1"/>
  <c r="T3391" i="1"/>
  <c r="V3391" i="1" s="1"/>
  <c r="AD3391" i="1" s="1"/>
  <c r="AD3398" i="1"/>
  <c r="Z3392" i="1"/>
  <c r="Z3394" i="1"/>
  <c r="Z3391" i="1"/>
  <c r="Z3396" i="1"/>
  <c r="Z3389" i="1"/>
  <c r="AD3087" i="1"/>
  <c r="AD3100" i="1"/>
  <c r="AD3094" i="1"/>
  <c r="S3392" i="1"/>
  <c r="U3392" i="1" s="1"/>
  <c r="AD3392" i="1" s="1"/>
  <c r="T3395" i="1"/>
  <c r="V3395" i="1" s="1"/>
  <c r="AD3395" i="1" s="1"/>
  <c r="S3399" i="1"/>
  <c r="U3399" i="1" s="1"/>
  <c r="AD3399" i="1" s="1"/>
  <c r="T3402" i="1"/>
  <c r="V3402" i="1" s="1"/>
  <c r="S3393" i="1"/>
  <c r="U3393" i="1" s="1"/>
  <c r="S3403" i="1"/>
  <c r="U3403" i="1" s="1"/>
  <c r="AD3403" i="1" s="1"/>
  <c r="S3390" i="1"/>
  <c r="U3390" i="1" s="1"/>
  <c r="AD3390" i="1" s="1"/>
  <c r="T3393" i="1"/>
  <c r="V3393" i="1" s="1"/>
  <c r="S3400" i="1"/>
  <c r="U3400" i="1" s="1"/>
  <c r="AD3400" i="1" s="1"/>
  <c r="AC3386" i="1"/>
  <c r="AB3386" i="1"/>
  <c r="AA3386" i="1"/>
  <c r="Y3386" i="1"/>
  <c r="X3386" i="1"/>
  <c r="Q3386" i="1"/>
  <c r="R3386" i="1" s="1"/>
  <c r="J3386" i="1"/>
  <c r="T3386" i="1" s="1"/>
  <c r="V3386" i="1" s="1"/>
  <c r="I3386" i="1"/>
  <c r="C3386" i="1"/>
  <c r="AE3385" i="1"/>
  <c r="AC3385" i="1"/>
  <c r="AB3385" i="1"/>
  <c r="AA3385" i="1"/>
  <c r="Y3385" i="1"/>
  <c r="X3385" i="1"/>
  <c r="Q3385" i="1"/>
  <c r="R3385" i="1" s="1"/>
  <c r="J3385" i="1"/>
  <c r="I3385" i="1"/>
  <c r="C3385" i="1"/>
  <c r="AC3384" i="1"/>
  <c r="AB3384" i="1"/>
  <c r="AA3384" i="1"/>
  <c r="Y3384" i="1"/>
  <c r="X3384" i="1"/>
  <c r="T3384" i="1"/>
  <c r="V3384" i="1" s="1"/>
  <c r="Q3384" i="1"/>
  <c r="R3384" i="1" s="1"/>
  <c r="J3384" i="1"/>
  <c r="S3384" i="1" s="1"/>
  <c r="U3384" i="1" s="1"/>
  <c r="I3384" i="1"/>
  <c r="C3384" i="1"/>
  <c r="AC3383" i="1"/>
  <c r="AB3383" i="1"/>
  <c r="AA3383" i="1"/>
  <c r="Y3383" i="1"/>
  <c r="X3383" i="1"/>
  <c r="Q3383" i="1"/>
  <c r="R3383" i="1" s="1"/>
  <c r="J3383" i="1"/>
  <c r="T3383" i="1" s="1"/>
  <c r="V3383" i="1" s="1"/>
  <c r="I3383" i="1"/>
  <c r="C3383" i="1"/>
  <c r="AE3382" i="1"/>
  <c r="AC3382" i="1"/>
  <c r="AB3382" i="1"/>
  <c r="AA3382" i="1"/>
  <c r="Y3382" i="1"/>
  <c r="X3382" i="1"/>
  <c r="Q3382" i="1"/>
  <c r="R3382" i="1" s="1"/>
  <c r="J3382" i="1"/>
  <c r="I3382" i="1"/>
  <c r="C3382" i="1"/>
  <c r="AC3381" i="1"/>
  <c r="AB3381" i="1"/>
  <c r="AA3381" i="1"/>
  <c r="Y3381" i="1"/>
  <c r="X3381" i="1"/>
  <c r="Z3381" i="1" s="1"/>
  <c r="Q3381" i="1"/>
  <c r="R3381" i="1" s="1"/>
  <c r="J3381" i="1"/>
  <c r="S3381" i="1" s="1"/>
  <c r="U3381" i="1" s="1"/>
  <c r="I3381" i="1"/>
  <c r="C3381" i="1"/>
  <c r="AC3380" i="1"/>
  <c r="AB3380" i="1"/>
  <c r="AA3380" i="1"/>
  <c r="Y3380" i="1"/>
  <c r="X3380" i="1"/>
  <c r="Q3380" i="1"/>
  <c r="R3380" i="1" s="1"/>
  <c r="J3380" i="1"/>
  <c r="S3380" i="1" s="1"/>
  <c r="U3380" i="1" s="1"/>
  <c r="I3380" i="1"/>
  <c r="C3380" i="1"/>
  <c r="AE3379" i="1"/>
  <c r="AC3379" i="1"/>
  <c r="AB3379" i="1"/>
  <c r="AA3379" i="1"/>
  <c r="Y3379" i="1"/>
  <c r="X3379" i="1"/>
  <c r="Z3379" i="1" s="1"/>
  <c r="Q3379" i="1"/>
  <c r="R3379" i="1" s="1"/>
  <c r="J3379" i="1"/>
  <c r="T3379" i="1" s="1"/>
  <c r="V3379" i="1" s="1"/>
  <c r="I3379" i="1"/>
  <c r="C3379" i="1"/>
  <c r="AC3378" i="1"/>
  <c r="AB3378" i="1"/>
  <c r="AA3378" i="1"/>
  <c r="Y3378" i="1"/>
  <c r="X3378" i="1"/>
  <c r="Z3378" i="1" s="1"/>
  <c r="Q3378" i="1"/>
  <c r="R3378" i="1" s="1"/>
  <c r="J3378" i="1"/>
  <c r="T3378" i="1" s="1"/>
  <c r="V3378" i="1" s="1"/>
  <c r="I3378" i="1"/>
  <c r="C3378" i="1"/>
  <c r="AE3436" i="1"/>
  <c r="AC3436" i="1"/>
  <c r="AB3436" i="1"/>
  <c r="AA3436" i="1"/>
  <c r="Y3436" i="1"/>
  <c r="X3436" i="1"/>
  <c r="Z3436" i="1" s="1"/>
  <c r="J3436" i="1"/>
  <c r="I3436" i="1"/>
  <c r="C3436" i="1"/>
  <c r="AC3435" i="1"/>
  <c r="AB3435" i="1"/>
  <c r="AA3435" i="1"/>
  <c r="Y3435" i="1"/>
  <c r="X3435" i="1"/>
  <c r="J3435" i="1"/>
  <c r="I3435" i="1"/>
  <c r="C3435" i="1"/>
  <c r="AC3434" i="1"/>
  <c r="AB3434" i="1"/>
  <c r="AA3434" i="1"/>
  <c r="Y3434" i="1"/>
  <c r="X3434" i="1"/>
  <c r="Z3434" i="1" s="1"/>
  <c r="J3434" i="1"/>
  <c r="T3434" i="1" s="1"/>
  <c r="V3434" i="1" s="1"/>
  <c r="I3434" i="1"/>
  <c r="C3434" i="1"/>
  <c r="AE3433" i="1"/>
  <c r="AC3433" i="1"/>
  <c r="AB3433" i="1"/>
  <c r="AA3433" i="1"/>
  <c r="Y3433" i="1"/>
  <c r="X3433" i="1"/>
  <c r="J3433" i="1"/>
  <c r="I3433" i="1"/>
  <c r="C3433" i="1"/>
  <c r="AC3432" i="1"/>
  <c r="AB3432" i="1"/>
  <c r="AA3432" i="1"/>
  <c r="Y3432" i="1"/>
  <c r="X3432" i="1"/>
  <c r="J3432" i="1"/>
  <c r="I3432" i="1"/>
  <c r="C3432" i="1"/>
  <c r="AC3431" i="1"/>
  <c r="AB3431" i="1"/>
  <c r="AA3431" i="1"/>
  <c r="Y3431" i="1"/>
  <c r="X3431" i="1"/>
  <c r="J3431" i="1"/>
  <c r="T3431" i="1" s="1"/>
  <c r="V3431" i="1" s="1"/>
  <c r="I3431" i="1"/>
  <c r="C3431" i="1"/>
  <c r="AE3430" i="1"/>
  <c r="AC3430" i="1"/>
  <c r="AB3430" i="1"/>
  <c r="AA3430" i="1"/>
  <c r="Y3430" i="1"/>
  <c r="X3430" i="1"/>
  <c r="Z3430" i="1" s="1"/>
  <c r="J3430" i="1"/>
  <c r="I3430" i="1"/>
  <c r="C3430" i="1"/>
  <c r="Z3432" i="1" l="1"/>
  <c r="Z3433" i="1"/>
  <c r="Z3382" i="1"/>
  <c r="Z3386" i="1"/>
  <c r="AD3396" i="1"/>
  <c r="Z3384" i="1"/>
  <c r="Z3380" i="1"/>
  <c r="Z3385" i="1"/>
  <c r="AD3402" i="1"/>
  <c r="T3381" i="1"/>
  <c r="V3381" i="1" s="1"/>
  <c r="M3384" i="1"/>
  <c r="S3385" i="1"/>
  <c r="U3385" i="1" s="1"/>
  <c r="AD3387" i="1"/>
  <c r="M3379" i="1"/>
  <c r="M3381" i="1"/>
  <c r="M3383" i="1"/>
  <c r="T3385" i="1"/>
  <c r="V3385" i="1" s="1"/>
  <c r="M3380" i="1"/>
  <c r="M3382" i="1"/>
  <c r="M3386" i="1"/>
  <c r="AD3384" i="1"/>
  <c r="S3382" i="1"/>
  <c r="U3382" i="1" s="1"/>
  <c r="M3385" i="1"/>
  <c r="T3380" i="1"/>
  <c r="V3380" i="1" s="1"/>
  <c r="Z3383" i="1"/>
  <c r="M3378" i="1"/>
  <c r="S3378" i="1"/>
  <c r="U3378" i="1" s="1"/>
  <c r="AD3378" i="1" s="1"/>
  <c r="T3436" i="1"/>
  <c r="V3436" i="1" s="1"/>
  <c r="M3436" i="1"/>
  <c r="Q3436" i="1"/>
  <c r="R3436" i="1" s="1"/>
  <c r="S3436" i="1"/>
  <c r="U3436" i="1" s="1"/>
  <c r="M3435" i="1"/>
  <c r="Q3435" i="1"/>
  <c r="R3435" i="1" s="1"/>
  <c r="S3435" i="1"/>
  <c r="U3435" i="1" s="1"/>
  <c r="T3435" i="1"/>
  <c r="V3435" i="1" s="1"/>
  <c r="Z3435" i="1"/>
  <c r="M3434" i="1"/>
  <c r="Q3434" i="1"/>
  <c r="R3434" i="1" s="1"/>
  <c r="Q3433" i="1"/>
  <c r="R3433" i="1" s="1"/>
  <c r="S3433" i="1"/>
  <c r="U3433" i="1" s="1"/>
  <c r="M3433" i="1"/>
  <c r="M3432" i="1"/>
  <c r="Q3432" i="1"/>
  <c r="R3432" i="1" s="1"/>
  <c r="S3432" i="1"/>
  <c r="U3432" i="1" s="1"/>
  <c r="T3432" i="1"/>
  <c r="V3432" i="1" s="1"/>
  <c r="M3431" i="1"/>
  <c r="Q3431" i="1"/>
  <c r="R3431" i="1" s="1"/>
  <c r="Z3431" i="1"/>
  <c r="M3430" i="1"/>
  <c r="Q3430" i="1"/>
  <c r="R3430" i="1" s="1"/>
  <c r="AD3393" i="1"/>
  <c r="AD3381" i="1"/>
  <c r="AD3380" i="1"/>
  <c r="S3379" i="1"/>
  <c r="U3379" i="1" s="1"/>
  <c r="AD3379" i="1" s="1"/>
  <c r="T3382" i="1"/>
  <c r="V3382" i="1" s="1"/>
  <c r="S3386" i="1"/>
  <c r="U3386" i="1" s="1"/>
  <c r="AD3386" i="1" s="1"/>
  <c r="S3383" i="1"/>
  <c r="U3383" i="1" s="1"/>
  <c r="AD3383" i="1" s="1"/>
  <c r="S3430" i="1"/>
  <c r="U3430" i="1" s="1"/>
  <c r="T3433" i="1"/>
  <c r="V3433" i="1" s="1"/>
  <c r="T3430" i="1"/>
  <c r="V3430" i="1" s="1"/>
  <c r="S3434" i="1"/>
  <c r="U3434" i="1" s="1"/>
  <c r="AD3434" i="1" s="1"/>
  <c r="S3431" i="1"/>
  <c r="U3431" i="1" s="1"/>
  <c r="AD3431" i="1" s="1"/>
  <c r="AC3429" i="1"/>
  <c r="AB3429" i="1"/>
  <c r="AA3429" i="1"/>
  <c r="Y3429" i="1"/>
  <c r="X3429" i="1"/>
  <c r="J3429" i="1"/>
  <c r="T3429" i="1" s="1"/>
  <c r="V3429" i="1" s="1"/>
  <c r="I3429" i="1"/>
  <c r="C3429" i="1"/>
  <c r="AE3428" i="1"/>
  <c r="AC3428" i="1"/>
  <c r="AB3428" i="1"/>
  <c r="AA3428" i="1"/>
  <c r="Y3428" i="1"/>
  <c r="X3428" i="1"/>
  <c r="Z3428" i="1" s="1"/>
  <c r="J3428" i="1"/>
  <c r="I3428" i="1"/>
  <c r="C3428" i="1"/>
  <c r="AC3427" i="1"/>
  <c r="AB3427" i="1"/>
  <c r="AA3427" i="1"/>
  <c r="Y3427" i="1"/>
  <c r="X3427" i="1"/>
  <c r="J3427" i="1"/>
  <c r="I3427" i="1"/>
  <c r="C3427" i="1"/>
  <c r="AC3426" i="1"/>
  <c r="AB3426" i="1"/>
  <c r="AA3426" i="1"/>
  <c r="Y3426" i="1"/>
  <c r="X3426" i="1"/>
  <c r="J3426" i="1"/>
  <c r="S3426" i="1" s="1"/>
  <c r="U3426" i="1" s="1"/>
  <c r="I3426" i="1"/>
  <c r="C3426" i="1"/>
  <c r="AE3425" i="1"/>
  <c r="AC3425" i="1"/>
  <c r="AB3425" i="1"/>
  <c r="AA3425" i="1"/>
  <c r="Y3425" i="1"/>
  <c r="X3425" i="1"/>
  <c r="J3425" i="1"/>
  <c r="T3425" i="1" s="1"/>
  <c r="V3425" i="1" s="1"/>
  <c r="I3425" i="1"/>
  <c r="C3425" i="1"/>
  <c r="AC3424" i="1"/>
  <c r="AB3424" i="1"/>
  <c r="AA3424" i="1"/>
  <c r="Y3424" i="1"/>
  <c r="X3424" i="1"/>
  <c r="J3424" i="1"/>
  <c r="Q3424" i="1" s="1"/>
  <c r="R3424" i="1" s="1"/>
  <c r="I3424" i="1"/>
  <c r="C3424" i="1"/>
  <c r="AC3423" i="1"/>
  <c r="AB3423" i="1"/>
  <c r="AA3423" i="1"/>
  <c r="Y3423" i="1"/>
  <c r="X3423" i="1"/>
  <c r="T3423" i="1"/>
  <c r="V3423" i="1" s="1"/>
  <c r="J3423" i="1"/>
  <c r="I3423" i="1"/>
  <c r="C3423" i="1"/>
  <c r="AE3422" i="1"/>
  <c r="AC3422" i="1"/>
  <c r="AB3422" i="1"/>
  <c r="AA3422" i="1"/>
  <c r="Y3422" i="1"/>
  <c r="X3422" i="1"/>
  <c r="J3422" i="1"/>
  <c r="S3422" i="1" s="1"/>
  <c r="U3422" i="1" s="1"/>
  <c r="I3422" i="1"/>
  <c r="C3422" i="1"/>
  <c r="AC3421" i="1"/>
  <c r="AB3421" i="1"/>
  <c r="AA3421" i="1"/>
  <c r="Y3421" i="1"/>
  <c r="X3421" i="1"/>
  <c r="Z3421" i="1" s="1"/>
  <c r="J3421" i="1"/>
  <c r="T3421" i="1" s="1"/>
  <c r="V3421" i="1" s="1"/>
  <c r="I3421" i="1"/>
  <c r="C3421" i="1"/>
  <c r="AE3420" i="1"/>
  <c r="AC3420" i="1"/>
  <c r="AB3420" i="1"/>
  <c r="AA3420" i="1"/>
  <c r="Y3420" i="1"/>
  <c r="X3420" i="1"/>
  <c r="J3420" i="1"/>
  <c r="I3420" i="1"/>
  <c r="C3420" i="1"/>
  <c r="AC3419" i="1"/>
  <c r="AB3419" i="1"/>
  <c r="AA3419" i="1"/>
  <c r="Y3419" i="1"/>
  <c r="X3419" i="1"/>
  <c r="J3419" i="1"/>
  <c r="I3419" i="1"/>
  <c r="C3419" i="1"/>
  <c r="AC3418" i="1"/>
  <c r="AB3418" i="1"/>
  <c r="AA3418" i="1"/>
  <c r="Y3418" i="1"/>
  <c r="X3418" i="1"/>
  <c r="J3418" i="1"/>
  <c r="T3418" i="1" s="1"/>
  <c r="V3418" i="1" s="1"/>
  <c r="I3418" i="1"/>
  <c r="C3418" i="1"/>
  <c r="AE3417" i="1"/>
  <c r="AC3417" i="1"/>
  <c r="AB3417" i="1"/>
  <c r="AA3417" i="1"/>
  <c r="Y3417" i="1"/>
  <c r="X3417" i="1"/>
  <c r="J3417" i="1"/>
  <c r="I3417" i="1"/>
  <c r="C3417" i="1"/>
  <c r="AC3416" i="1"/>
  <c r="AB3416" i="1"/>
  <c r="AA3416" i="1"/>
  <c r="Y3416" i="1"/>
  <c r="X3416" i="1"/>
  <c r="Z3416" i="1" s="1"/>
  <c r="J3416" i="1"/>
  <c r="I3416" i="1"/>
  <c r="C3416" i="1"/>
  <c r="AC3415" i="1"/>
  <c r="AB3415" i="1"/>
  <c r="AA3415" i="1"/>
  <c r="Y3415" i="1"/>
  <c r="X3415" i="1"/>
  <c r="J3415" i="1"/>
  <c r="S3415" i="1" s="1"/>
  <c r="U3415" i="1" s="1"/>
  <c r="I3415" i="1"/>
  <c r="C3415" i="1"/>
  <c r="AE3414" i="1"/>
  <c r="AC3414" i="1"/>
  <c r="AB3414" i="1"/>
  <c r="AA3414" i="1"/>
  <c r="Y3414" i="1"/>
  <c r="X3414" i="1"/>
  <c r="J3414" i="1"/>
  <c r="I3414" i="1"/>
  <c r="C3414" i="1"/>
  <c r="M3424" i="1" l="1"/>
  <c r="Z3418" i="1"/>
  <c r="Z3419" i="1"/>
  <c r="Z3420" i="1"/>
  <c r="M3423" i="1"/>
  <c r="Q3423" i="1"/>
  <c r="R3423" i="1" s="1"/>
  <c r="S3423" i="1"/>
  <c r="U3423" i="1" s="1"/>
  <c r="AD3423" i="1" s="1"/>
  <c r="AD3382" i="1"/>
  <c r="AD3385" i="1"/>
  <c r="AD3436" i="1"/>
  <c r="AD3435" i="1"/>
  <c r="AD3433" i="1"/>
  <c r="AD3432" i="1"/>
  <c r="M3429" i="1"/>
  <c r="Q3429" i="1"/>
  <c r="R3429" i="1" s="1"/>
  <c r="Z3429" i="1"/>
  <c r="Q3428" i="1"/>
  <c r="R3428" i="1" s="1"/>
  <c r="S3428" i="1"/>
  <c r="U3428" i="1" s="1"/>
  <c r="T3428" i="1"/>
  <c r="V3428" i="1" s="1"/>
  <c r="M3428" i="1"/>
  <c r="Q3427" i="1"/>
  <c r="R3427" i="1" s="1"/>
  <c r="T3427" i="1"/>
  <c r="V3427" i="1" s="1"/>
  <c r="M3427" i="1"/>
  <c r="Z3427" i="1"/>
  <c r="Q3426" i="1"/>
  <c r="R3426" i="1" s="1"/>
  <c r="M3426" i="1"/>
  <c r="T3426" i="1"/>
  <c r="V3426" i="1" s="1"/>
  <c r="Z3426" i="1"/>
  <c r="M3425" i="1"/>
  <c r="Q3425" i="1"/>
  <c r="R3425" i="1" s="1"/>
  <c r="M3422" i="1"/>
  <c r="Q3422" i="1"/>
  <c r="R3422" i="1" s="1"/>
  <c r="Q3421" i="1"/>
  <c r="R3421" i="1" s="1"/>
  <c r="M3421" i="1"/>
  <c r="AD3430" i="1"/>
  <c r="M3420" i="1"/>
  <c r="Q3420" i="1"/>
  <c r="R3420" i="1" s="1"/>
  <c r="M3419" i="1"/>
  <c r="S3419" i="1"/>
  <c r="U3419" i="1" s="1"/>
  <c r="T3419" i="1"/>
  <c r="V3419" i="1" s="1"/>
  <c r="Q3419" i="1"/>
  <c r="R3419" i="1" s="1"/>
  <c r="Q3418" i="1"/>
  <c r="R3418" i="1" s="1"/>
  <c r="M3418" i="1"/>
  <c r="M3417" i="1"/>
  <c r="Q3417" i="1"/>
  <c r="R3417" i="1" s="1"/>
  <c r="Q3416" i="1"/>
  <c r="R3416" i="1" s="1"/>
  <c r="S3416" i="1"/>
  <c r="U3416" i="1" s="1"/>
  <c r="T3416" i="1"/>
  <c r="V3416" i="1" s="1"/>
  <c r="M3416" i="1"/>
  <c r="Q3415" i="1"/>
  <c r="R3415" i="1" s="1"/>
  <c r="M3415" i="1"/>
  <c r="Z3415" i="1"/>
  <c r="M3414" i="1"/>
  <c r="Q3414" i="1"/>
  <c r="R3414" i="1" s="1"/>
  <c r="S3420" i="1"/>
  <c r="U3420" i="1" s="1"/>
  <c r="S3417" i="1"/>
  <c r="U3417" i="1" s="1"/>
  <c r="Z3424" i="1"/>
  <c r="S3427" i="1"/>
  <c r="U3427" i="1" s="1"/>
  <c r="Z3425" i="1"/>
  <c r="AD3426" i="1"/>
  <c r="Z3414" i="1"/>
  <c r="Z3417" i="1"/>
  <c r="Z3423" i="1"/>
  <c r="S3424" i="1"/>
  <c r="U3424" i="1" s="1"/>
  <c r="T3415" i="1"/>
  <c r="V3415" i="1" s="1"/>
  <c r="AD3415" i="1" s="1"/>
  <c r="Z3422" i="1"/>
  <c r="T3424" i="1"/>
  <c r="V3424" i="1" s="1"/>
  <c r="T3422" i="1"/>
  <c r="V3422" i="1" s="1"/>
  <c r="AD3422" i="1" s="1"/>
  <c r="S3429" i="1"/>
  <c r="U3429" i="1" s="1"/>
  <c r="AD3429" i="1" s="1"/>
  <c r="S3425" i="1"/>
  <c r="U3425" i="1" s="1"/>
  <c r="AD3425" i="1" s="1"/>
  <c r="T3420" i="1"/>
  <c r="V3420" i="1" s="1"/>
  <c r="S3414" i="1"/>
  <c r="U3414" i="1" s="1"/>
  <c r="T3417" i="1"/>
  <c r="V3417" i="1" s="1"/>
  <c r="T3414" i="1"/>
  <c r="V3414" i="1" s="1"/>
  <c r="S3421" i="1"/>
  <c r="U3421" i="1" s="1"/>
  <c r="AD3421" i="1" s="1"/>
  <c r="S3418" i="1"/>
  <c r="U3418" i="1" s="1"/>
  <c r="AD3418" i="1" s="1"/>
  <c r="AC3413" i="1"/>
  <c r="AB3413" i="1"/>
  <c r="AA3413" i="1"/>
  <c r="Y3413" i="1"/>
  <c r="X3413" i="1"/>
  <c r="J3413" i="1"/>
  <c r="T3413" i="1" s="1"/>
  <c r="V3413" i="1" s="1"/>
  <c r="I3413" i="1"/>
  <c r="C3413" i="1"/>
  <c r="AE3412" i="1"/>
  <c r="AC3412" i="1"/>
  <c r="AB3412" i="1"/>
  <c r="AA3412" i="1"/>
  <c r="Y3412" i="1"/>
  <c r="X3412" i="1"/>
  <c r="J3412" i="1"/>
  <c r="I3412" i="1"/>
  <c r="C3412" i="1"/>
  <c r="AC3411" i="1"/>
  <c r="AB3411" i="1"/>
  <c r="AA3411" i="1"/>
  <c r="Y3411" i="1"/>
  <c r="X3411" i="1"/>
  <c r="J3411" i="1"/>
  <c r="S3411" i="1" s="1"/>
  <c r="U3411" i="1" s="1"/>
  <c r="I3411" i="1"/>
  <c r="C3411" i="1"/>
  <c r="AC3410" i="1"/>
  <c r="AB3410" i="1"/>
  <c r="AA3410" i="1"/>
  <c r="Y3410" i="1"/>
  <c r="X3410" i="1"/>
  <c r="J3410" i="1"/>
  <c r="I3410" i="1"/>
  <c r="C3410" i="1"/>
  <c r="AE3409" i="1"/>
  <c r="AC3409" i="1"/>
  <c r="AB3409" i="1"/>
  <c r="AA3409" i="1"/>
  <c r="Y3409" i="1"/>
  <c r="X3409" i="1"/>
  <c r="J3409" i="1"/>
  <c r="I3409" i="1"/>
  <c r="C3409" i="1"/>
  <c r="AC3408" i="1"/>
  <c r="AB3408" i="1"/>
  <c r="AA3408" i="1"/>
  <c r="Y3408" i="1"/>
  <c r="X3408" i="1"/>
  <c r="J3408" i="1"/>
  <c r="I3408" i="1"/>
  <c r="C3408" i="1"/>
  <c r="AC3407" i="1"/>
  <c r="AB3407" i="1"/>
  <c r="AA3407" i="1"/>
  <c r="Y3407" i="1"/>
  <c r="X3407" i="1"/>
  <c r="J3407" i="1"/>
  <c r="T3407" i="1" s="1"/>
  <c r="V3407" i="1" s="1"/>
  <c r="I3407" i="1"/>
  <c r="C3407" i="1"/>
  <c r="AE3406" i="1"/>
  <c r="AC3406" i="1"/>
  <c r="AB3406" i="1"/>
  <c r="AA3406" i="1"/>
  <c r="Y3406" i="1"/>
  <c r="X3406" i="1"/>
  <c r="J3406" i="1"/>
  <c r="I3406" i="1"/>
  <c r="C3406" i="1"/>
  <c r="AC3405" i="1"/>
  <c r="AB3405" i="1"/>
  <c r="AA3405" i="1"/>
  <c r="Y3405" i="1"/>
  <c r="X3405" i="1"/>
  <c r="J3405" i="1"/>
  <c r="I3405" i="1"/>
  <c r="C3405" i="1"/>
  <c r="AC3404" i="1"/>
  <c r="AB3404" i="1"/>
  <c r="AA3404" i="1"/>
  <c r="Y3404" i="1"/>
  <c r="X3404" i="1"/>
  <c r="J3404" i="1"/>
  <c r="T3404" i="1" s="1"/>
  <c r="V3404" i="1" s="1"/>
  <c r="I3404" i="1"/>
  <c r="C3404" i="1"/>
  <c r="AE3377" i="1"/>
  <c r="AC3377" i="1"/>
  <c r="AB3377" i="1"/>
  <c r="AA3377" i="1"/>
  <c r="Y3377" i="1"/>
  <c r="X3377" i="1"/>
  <c r="Z3377" i="1" s="1"/>
  <c r="J3377" i="1"/>
  <c r="I3377" i="1"/>
  <c r="C3377" i="1"/>
  <c r="AC3376" i="1"/>
  <c r="AB3376" i="1"/>
  <c r="AA3376" i="1"/>
  <c r="Y3376" i="1"/>
  <c r="X3376" i="1"/>
  <c r="Q3376" i="1"/>
  <c r="R3376" i="1" s="1"/>
  <c r="J3376" i="1"/>
  <c r="S3376" i="1" s="1"/>
  <c r="U3376" i="1" s="1"/>
  <c r="I3376" i="1"/>
  <c r="C3376" i="1"/>
  <c r="AC3375" i="1"/>
  <c r="AB3375" i="1"/>
  <c r="AA3375" i="1"/>
  <c r="Y3375" i="1"/>
  <c r="X3375" i="1"/>
  <c r="J3375" i="1"/>
  <c r="T3375" i="1" s="1"/>
  <c r="V3375" i="1" s="1"/>
  <c r="I3375" i="1"/>
  <c r="C3375" i="1"/>
  <c r="AE3374" i="1"/>
  <c r="AC3374" i="1"/>
  <c r="AB3374" i="1"/>
  <c r="AA3374" i="1"/>
  <c r="Y3374" i="1"/>
  <c r="X3374" i="1"/>
  <c r="Q3374" i="1"/>
  <c r="R3374" i="1" s="1"/>
  <c r="J3374" i="1"/>
  <c r="I3374" i="1"/>
  <c r="C3374" i="1"/>
  <c r="AC3373" i="1"/>
  <c r="AB3373" i="1"/>
  <c r="AA3373" i="1"/>
  <c r="Y3373" i="1"/>
  <c r="X3373" i="1"/>
  <c r="J3373" i="1"/>
  <c r="I3373" i="1"/>
  <c r="C3373" i="1"/>
  <c r="AC3372" i="1"/>
  <c r="AB3372" i="1"/>
  <c r="AA3372" i="1"/>
  <c r="Y3372" i="1"/>
  <c r="X3372" i="1"/>
  <c r="J3372" i="1"/>
  <c r="T3372" i="1" s="1"/>
  <c r="V3372" i="1" s="1"/>
  <c r="I3372" i="1"/>
  <c r="C3372" i="1"/>
  <c r="AE3371" i="1"/>
  <c r="AC3371" i="1"/>
  <c r="AB3371" i="1"/>
  <c r="AA3371" i="1"/>
  <c r="Y3371" i="1"/>
  <c r="X3371" i="1"/>
  <c r="J3371" i="1"/>
  <c r="I3371" i="1"/>
  <c r="C3371" i="1"/>
  <c r="AC3370" i="1"/>
  <c r="AB3370" i="1"/>
  <c r="AA3370" i="1"/>
  <c r="Y3370" i="1"/>
  <c r="X3370" i="1"/>
  <c r="J3370" i="1"/>
  <c r="I3370" i="1"/>
  <c r="C3370" i="1"/>
  <c r="AD3420" i="1" l="1"/>
  <c r="Z3404" i="1"/>
  <c r="Z3405" i="1"/>
  <c r="M3372" i="1"/>
  <c r="Z3372" i="1"/>
  <c r="Z3373" i="1"/>
  <c r="AD3416" i="1"/>
  <c r="AD3428" i="1"/>
  <c r="AD3427" i="1"/>
  <c r="AD3419" i="1"/>
  <c r="AD3414" i="1"/>
  <c r="Q3413" i="1"/>
  <c r="R3413" i="1" s="1"/>
  <c r="M3413" i="1"/>
  <c r="Q3412" i="1"/>
  <c r="R3412" i="1" s="1"/>
  <c r="M3412" i="1"/>
  <c r="M3411" i="1"/>
  <c r="Q3411" i="1"/>
  <c r="R3411" i="1" s="1"/>
  <c r="M3410" i="1"/>
  <c r="Q3410" i="1"/>
  <c r="R3410" i="1" s="1"/>
  <c r="Q3409" i="1"/>
  <c r="R3409" i="1" s="1"/>
  <c r="M3409" i="1"/>
  <c r="Q3372" i="1"/>
  <c r="R3372" i="1" s="1"/>
  <c r="Z3413" i="1"/>
  <c r="AD3417" i="1"/>
  <c r="AD3424" i="1"/>
  <c r="Z3407" i="1"/>
  <c r="Z3408" i="1"/>
  <c r="Q3408" i="1"/>
  <c r="R3408" i="1" s="1"/>
  <c r="M3408" i="1"/>
  <c r="M3407" i="1"/>
  <c r="Q3407" i="1"/>
  <c r="R3407" i="1" s="1"/>
  <c r="Q3406" i="1"/>
  <c r="R3406" i="1" s="1"/>
  <c r="M3406" i="1"/>
  <c r="M3405" i="1"/>
  <c r="Q3405" i="1"/>
  <c r="R3405" i="1" s="1"/>
  <c r="S3405" i="1"/>
  <c r="U3405" i="1" s="1"/>
  <c r="T3405" i="1"/>
  <c r="V3405" i="1" s="1"/>
  <c r="Q3404" i="1"/>
  <c r="R3404" i="1" s="1"/>
  <c r="M3404" i="1"/>
  <c r="M3377" i="1"/>
  <c r="Q3377" i="1"/>
  <c r="R3377" i="1" s="1"/>
  <c r="S3377" i="1"/>
  <c r="U3377" i="1" s="1"/>
  <c r="M3376" i="1"/>
  <c r="M3375" i="1"/>
  <c r="Q3375" i="1"/>
  <c r="R3375" i="1" s="1"/>
  <c r="M3374" i="1"/>
  <c r="M3373" i="1"/>
  <c r="Q3373" i="1"/>
  <c r="R3373" i="1" s="1"/>
  <c r="S3373" i="1"/>
  <c r="U3373" i="1" s="1"/>
  <c r="M3371" i="1"/>
  <c r="Q3371" i="1"/>
  <c r="R3371" i="1" s="1"/>
  <c r="S3371" i="1"/>
  <c r="U3371" i="1" s="1"/>
  <c r="Z3371" i="1"/>
  <c r="M3370" i="1"/>
  <c r="Q3370" i="1"/>
  <c r="R3370" i="1" s="1"/>
  <c r="S3370" i="1"/>
  <c r="U3370" i="1" s="1"/>
  <c r="T3370" i="1"/>
  <c r="V3370" i="1" s="1"/>
  <c r="T3371" i="1"/>
  <c r="V3371" i="1" s="1"/>
  <c r="T3373" i="1"/>
  <c r="V3373" i="1" s="1"/>
  <c r="Z3376" i="1"/>
  <c r="Z3412" i="1"/>
  <c r="T3411" i="1"/>
  <c r="V3411" i="1" s="1"/>
  <c r="AD3411" i="1" s="1"/>
  <c r="T3377" i="1"/>
  <c r="V3377" i="1" s="1"/>
  <c r="Z3370" i="1"/>
  <c r="S3409" i="1"/>
  <c r="U3409" i="1" s="1"/>
  <c r="Z3411" i="1"/>
  <c r="Z3374" i="1"/>
  <c r="Z3375" i="1"/>
  <c r="Z3406" i="1"/>
  <c r="T3409" i="1"/>
  <c r="V3409" i="1" s="1"/>
  <c r="S3374" i="1"/>
  <c r="U3374" i="1" s="1"/>
  <c r="Z3409" i="1"/>
  <c r="S3412" i="1"/>
  <c r="U3412" i="1" s="1"/>
  <c r="T3374" i="1"/>
  <c r="V3374" i="1" s="1"/>
  <c r="S3406" i="1"/>
  <c r="U3406" i="1" s="1"/>
  <c r="S3408" i="1"/>
  <c r="U3408" i="1" s="1"/>
  <c r="T3412" i="1"/>
  <c r="V3412" i="1" s="1"/>
  <c r="T3376" i="1"/>
  <c r="V3376" i="1" s="1"/>
  <c r="AD3376" i="1" s="1"/>
  <c r="T3406" i="1"/>
  <c r="V3406" i="1" s="1"/>
  <c r="T3408" i="1"/>
  <c r="V3408" i="1" s="1"/>
  <c r="Z3410" i="1"/>
  <c r="S3413" i="1"/>
  <c r="U3413" i="1" s="1"/>
  <c r="AD3413" i="1" s="1"/>
  <c r="S3410" i="1"/>
  <c r="U3410" i="1" s="1"/>
  <c r="S3407" i="1"/>
  <c r="U3407" i="1" s="1"/>
  <c r="AD3407" i="1" s="1"/>
  <c r="T3410" i="1"/>
  <c r="V3410" i="1" s="1"/>
  <c r="S3404" i="1"/>
  <c r="U3404" i="1" s="1"/>
  <c r="AD3404" i="1" s="1"/>
  <c r="S3375" i="1"/>
  <c r="U3375" i="1" s="1"/>
  <c r="AD3375" i="1" s="1"/>
  <c r="S3372" i="1"/>
  <c r="U3372" i="1" s="1"/>
  <c r="AD3372" i="1" s="1"/>
  <c r="AD3408" i="1" l="1"/>
  <c r="AD3405" i="1"/>
  <c r="AD3377" i="1"/>
  <c r="AD3373" i="1"/>
  <c r="AD3371" i="1"/>
  <c r="AD3370" i="1"/>
  <c r="AD3406" i="1"/>
  <c r="AD3409" i="1"/>
  <c r="AD3412" i="1"/>
  <c r="AD3374" i="1"/>
  <c r="AD3410" i="1"/>
  <c r="AC3368" i="1"/>
  <c r="AB3368" i="1"/>
  <c r="AA3368" i="1"/>
  <c r="Y3368" i="1"/>
  <c r="X3368" i="1"/>
  <c r="J3368" i="1"/>
  <c r="T3368" i="1" s="1"/>
  <c r="V3368" i="1" s="1"/>
  <c r="I3368" i="1"/>
  <c r="C3368" i="1"/>
  <c r="AE3369" i="1"/>
  <c r="AC3369" i="1"/>
  <c r="AB3369" i="1"/>
  <c r="AA3369" i="1"/>
  <c r="Y3369" i="1"/>
  <c r="X3369" i="1"/>
  <c r="J3369" i="1"/>
  <c r="T3369" i="1" s="1"/>
  <c r="V3369" i="1" s="1"/>
  <c r="I3369" i="1"/>
  <c r="C3369" i="1"/>
  <c r="AC3367" i="1"/>
  <c r="AB3367" i="1"/>
  <c r="AA3367" i="1"/>
  <c r="Y3367" i="1"/>
  <c r="X3367" i="1"/>
  <c r="J3367" i="1"/>
  <c r="Q3367" i="1" s="1"/>
  <c r="R3367" i="1" s="1"/>
  <c r="I3367" i="1"/>
  <c r="C3367" i="1"/>
  <c r="AC3366" i="1"/>
  <c r="AB3366" i="1"/>
  <c r="AA3366" i="1"/>
  <c r="Y3366" i="1"/>
  <c r="X3366" i="1"/>
  <c r="J3366" i="1"/>
  <c r="T3366" i="1" s="1"/>
  <c r="V3366" i="1" s="1"/>
  <c r="I3366" i="1"/>
  <c r="C3366" i="1"/>
  <c r="AE3365" i="1"/>
  <c r="AC3365" i="1"/>
  <c r="AB3365" i="1"/>
  <c r="AA3365" i="1"/>
  <c r="Y3365" i="1"/>
  <c r="X3365" i="1"/>
  <c r="J3365" i="1"/>
  <c r="T3365" i="1" s="1"/>
  <c r="V3365" i="1" s="1"/>
  <c r="I3365" i="1"/>
  <c r="C3365" i="1"/>
  <c r="AC3364" i="1"/>
  <c r="AB3364" i="1"/>
  <c r="AA3364" i="1"/>
  <c r="Y3364" i="1"/>
  <c r="X3364" i="1"/>
  <c r="J3364" i="1"/>
  <c r="T3364" i="1" s="1"/>
  <c r="V3364" i="1" s="1"/>
  <c r="I3364" i="1"/>
  <c r="C3364" i="1"/>
  <c r="AC3363" i="1"/>
  <c r="AB3363" i="1"/>
  <c r="AA3363" i="1"/>
  <c r="Y3363" i="1"/>
  <c r="X3363" i="1"/>
  <c r="J3363" i="1"/>
  <c r="T3363" i="1" s="1"/>
  <c r="V3363" i="1" s="1"/>
  <c r="I3363" i="1"/>
  <c r="C3363" i="1"/>
  <c r="AE3362" i="1"/>
  <c r="AC3362" i="1"/>
  <c r="AB3362" i="1"/>
  <c r="AA3362" i="1"/>
  <c r="Y3362" i="1"/>
  <c r="X3362" i="1"/>
  <c r="J3362" i="1"/>
  <c r="I3362" i="1"/>
  <c r="C3362" i="1"/>
  <c r="AC3361" i="1"/>
  <c r="AB3361" i="1"/>
  <c r="AA3361" i="1"/>
  <c r="Y3361" i="1"/>
  <c r="X3361" i="1"/>
  <c r="J3361" i="1"/>
  <c r="I3361" i="1"/>
  <c r="C3361" i="1"/>
  <c r="AC3360" i="1"/>
  <c r="AB3360" i="1"/>
  <c r="AA3360" i="1"/>
  <c r="Y3360" i="1"/>
  <c r="X3360" i="1"/>
  <c r="J3360" i="1"/>
  <c r="T3360" i="1" s="1"/>
  <c r="V3360" i="1" s="1"/>
  <c r="I3360" i="1"/>
  <c r="C3360" i="1"/>
  <c r="AE3359" i="1"/>
  <c r="AC3359" i="1"/>
  <c r="AB3359" i="1"/>
  <c r="AA3359" i="1"/>
  <c r="Y3359" i="1"/>
  <c r="X3359" i="1"/>
  <c r="J3359" i="1"/>
  <c r="I3359" i="1"/>
  <c r="C3359" i="1"/>
  <c r="AC3358" i="1"/>
  <c r="AB3358" i="1"/>
  <c r="AA3358" i="1"/>
  <c r="Y3358" i="1"/>
  <c r="X3358" i="1"/>
  <c r="J3358" i="1"/>
  <c r="T3358" i="1" s="1"/>
  <c r="V3358" i="1" s="1"/>
  <c r="I3358" i="1"/>
  <c r="C3358" i="1"/>
  <c r="AC3357" i="1"/>
  <c r="AB3357" i="1"/>
  <c r="AA3357" i="1"/>
  <c r="Y3357" i="1"/>
  <c r="X3357" i="1"/>
  <c r="J3357" i="1"/>
  <c r="I3357" i="1"/>
  <c r="C3357" i="1"/>
  <c r="AE3356" i="1"/>
  <c r="AC3356" i="1"/>
  <c r="AB3356" i="1"/>
  <c r="AA3356" i="1"/>
  <c r="Y3356" i="1"/>
  <c r="X3356" i="1"/>
  <c r="J3356" i="1"/>
  <c r="T3356" i="1" s="1"/>
  <c r="V3356" i="1" s="1"/>
  <c r="I3356" i="1"/>
  <c r="C3356" i="1"/>
  <c r="AC3355" i="1"/>
  <c r="AB3355" i="1"/>
  <c r="AA3355" i="1"/>
  <c r="Y3355" i="1"/>
  <c r="X3355" i="1"/>
  <c r="J3355" i="1"/>
  <c r="I3355" i="1"/>
  <c r="C3355" i="1"/>
  <c r="AC3354" i="1"/>
  <c r="AB3354" i="1"/>
  <c r="AA3354" i="1"/>
  <c r="Y3354" i="1"/>
  <c r="X3354" i="1"/>
  <c r="J3354" i="1"/>
  <c r="I3354" i="1"/>
  <c r="C3354" i="1"/>
  <c r="AE3353" i="1"/>
  <c r="AC3353" i="1"/>
  <c r="AB3353" i="1"/>
  <c r="AA3353" i="1"/>
  <c r="Y3353" i="1"/>
  <c r="X3353" i="1"/>
  <c r="J3353" i="1"/>
  <c r="T3353" i="1" s="1"/>
  <c r="V3353" i="1" s="1"/>
  <c r="I3353" i="1"/>
  <c r="C3353" i="1"/>
  <c r="AC3352" i="1"/>
  <c r="AB3352" i="1"/>
  <c r="AA3352" i="1"/>
  <c r="Y3352" i="1"/>
  <c r="X3352" i="1"/>
  <c r="J3352" i="1"/>
  <c r="I3352" i="1"/>
  <c r="C3352" i="1"/>
  <c r="AC3351" i="1"/>
  <c r="AB3351" i="1"/>
  <c r="AA3351" i="1"/>
  <c r="Y3351" i="1"/>
  <c r="X3351" i="1"/>
  <c r="J3351" i="1"/>
  <c r="I3351" i="1"/>
  <c r="C3351" i="1"/>
  <c r="AE3350" i="1"/>
  <c r="AC3350" i="1"/>
  <c r="AB3350" i="1"/>
  <c r="AA3350" i="1"/>
  <c r="Y3350" i="1"/>
  <c r="X3350" i="1"/>
  <c r="J3350" i="1"/>
  <c r="T3350" i="1" s="1"/>
  <c r="V3350" i="1" s="1"/>
  <c r="I3350" i="1"/>
  <c r="C3350" i="1"/>
  <c r="AC3349" i="1"/>
  <c r="AB3349" i="1"/>
  <c r="AA3349" i="1"/>
  <c r="Y3349" i="1"/>
  <c r="X3349" i="1"/>
  <c r="J3349" i="1"/>
  <c r="Q3349" i="1" s="1"/>
  <c r="R3349" i="1" s="1"/>
  <c r="I3349" i="1"/>
  <c r="C3349" i="1"/>
  <c r="AC3348" i="1"/>
  <c r="AB3348" i="1"/>
  <c r="AA3348" i="1"/>
  <c r="Y3348" i="1"/>
  <c r="X3348" i="1"/>
  <c r="J3348" i="1"/>
  <c r="S3348" i="1" s="1"/>
  <c r="U3348" i="1" s="1"/>
  <c r="I3348" i="1"/>
  <c r="C3348" i="1"/>
  <c r="AE3347" i="1"/>
  <c r="AC3347" i="1"/>
  <c r="AB3347" i="1"/>
  <c r="AA3347" i="1"/>
  <c r="Y3347" i="1"/>
  <c r="X3347" i="1"/>
  <c r="J3347" i="1"/>
  <c r="T3347" i="1" s="1"/>
  <c r="V3347" i="1" s="1"/>
  <c r="I3347" i="1"/>
  <c r="C3347" i="1"/>
  <c r="AC3346" i="1"/>
  <c r="AB3346" i="1"/>
  <c r="AA3346" i="1"/>
  <c r="Y3346" i="1"/>
  <c r="X3346" i="1"/>
  <c r="J3346" i="1"/>
  <c r="I3346" i="1"/>
  <c r="C3346" i="1"/>
  <c r="AC3345" i="1"/>
  <c r="AB3345" i="1"/>
  <c r="AA3345" i="1"/>
  <c r="Y3345" i="1"/>
  <c r="X3345" i="1"/>
  <c r="J3345" i="1"/>
  <c r="I3345" i="1"/>
  <c r="C3345" i="1"/>
  <c r="AE3344" i="1"/>
  <c r="AC3344" i="1"/>
  <c r="AB3344" i="1"/>
  <c r="AA3344" i="1"/>
  <c r="Y3344" i="1"/>
  <c r="X3344" i="1"/>
  <c r="J3344" i="1"/>
  <c r="I3344" i="1"/>
  <c r="C3344" i="1"/>
  <c r="AC3341" i="1"/>
  <c r="AB3341" i="1"/>
  <c r="AA3341" i="1"/>
  <c r="Y3341" i="1"/>
  <c r="X3341" i="1"/>
  <c r="J3341" i="1"/>
  <c r="I3341" i="1"/>
  <c r="C3341" i="1"/>
  <c r="AC3343" i="1"/>
  <c r="AB3343" i="1"/>
  <c r="AA3343" i="1"/>
  <c r="Y3343" i="1"/>
  <c r="X3343" i="1"/>
  <c r="J3343" i="1"/>
  <c r="T3343" i="1" s="1"/>
  <c r="V3343" i="1" s="1"/>
  <c r="I3343" i="1"/>
  <c r="C3343" i="1"/>
  <c r="AE3342" i="1"/>
  <c r="AC3342" i="1"/>
  <c r="AB3342" i="1"/>
  <c r="AA3342" i="1"/>
  <c r="Y3342" i="1"/>
  <c r="X3342" i="1"/>
  <c r="J3342" i="1"/>
  <c r="T3342" i="1" s="1"/>
  <c r="V3342" i="1" s="1"/>
  <c r="I3342" i="1"/>
  <c r="C3342" i="1"/>
  <c r="AC3340" i="1"/>
  <c r="AB3340" i="1"/>
  <c r="AA3340" i="1"/>
  <c r="Y3340" i="1"/>
  <c r="X3340" i="1"/>
  <c r="J3340" i="1"/>
  <c r="T3340" i="1" s="1"/>
  <c r="V3340" i="1" s="1"/>
  <c r="I3340" i="1"/>
  <c r="C3340" i="1"/>
  <c r="Z3360" i="1" l="1"/>
  <c r="Z3344" i="1"/>
  <c r="M3368" i="1"/>
  <c r="Q3368" i="1"/>
  <c r="R3368" i="1" s="1"/>
  <c r="M3369" i="1"/>
  <c r="Q3369" i="1"/>
  <c r="R3369" i="1" s="1"/>
  <c r="M3367" i="1"/>
  <c r="M3366" i="1"/>
  <c r="Q3366" i="1"/>
  <c r="R3366" i="1" s="1"/>
  <c r="M3349" i="1"/>
  <c r="Q3365" i="1"/>
  <c r="R3365" i="1" s="1"/>
  <c r="M3365" i="1"/>
  <c r="Q3364" i="1"/>
  <c r="R3364" i="1" s="1"/>
  <c r="M3364" i="1"/>
  <c r="Z3362" i="1"/>
  <c r="Q3363" i="1"/>
  <c r="R3363" i="1" s="1"/>
  <c r="M3363" i="1"/>
  <c r="Q3362" i="1"/>
  <c r="R3362" i="1" s="1"/>
  <c r="M3362" i="1"/>
  <c r="M3361" i="1"/>
  <c r="Q3361" i="1"/>
  <c r="R3361" i="1" s="1"/>
  <c r="T3361" i="1"/>
  <c r="V3361" i="1" s="1"/>
  <c r="Z3363" i="1"/>
  <c r="Z3366" i="1"/>
  <c r="M3360" i="1"/>
  <c r="Q3360" i="1"/>
  <c r="R3360" i="1" s="1"/>
  <c r="Q3359" i="1"/>
  <c r="R3359" i="1" s="1"/>
  <c r="M3359" i="1"/>
  <c r="Q3358" i="1"/>
  <c r="R3358" i="1" s="1"/>
  <c r="M3358" i="1"/>
  <c r="Z3358" i="1"/>
  <c r="M3357" i="1"/>
  <c r="Q3357" i="1"/>
  <c r="R3357" i="1" s="1"/>
  <c r="T3357" i="1"/>
  <c r="V3357" i="1" s="1"/>
  <c r="Q3356" i="1"/>
  <c r="R3356" i="1" s="1"/>
  <c r="M3356" i="1"/>
  <c r="M3355" i="1"/>
  <c r="Q3355" i="1"/>
  <c r="R3355" i="1" s="1"/>
  <c r="Z3342" i="1"/>
  <c r="Z3369" i="1"/>
  <c r="Z3354" i="1"/>
  <c r="Z3361" i="1"/>
  <c r="Z3367" i="1"/>
  <c r="Z3365" i="1"/>
  <c r="Z3343" i="1"/>
  <c r="Z3349" i="1"/>
  <c r="T3355" i="1"/>
  <c r="V3355" i="1" s="1"/>
  <c r="Z3356" i="1"/>
  <c r="Z3357" i="1"/>
  <c r="Z3359" i="1"/>
  <c r="Z3364" i="1"/>
  <c r="Z3347" i="1"/>
  <c r="Z3353" i="1"/>
  <c r="Z3355" i="1"/>
  <c r="T3359" i="1"/>
  <c r="V3359" i="1" s="1"/>
  <c r="T3367" i="1"/>
  <c r="V3367" i="1" s="1"/>
  <c r="Z3368" i="1"/>
  <c r="M3354" i="1"/>
  <c r="Q3354" i="1"/>
  <c r="R3354" i="1" s="1"/>
  <c r="M3353" i="1"/>
  <c r="Q3353" i="1"/>
  <c r="R3353" i="1" s="1"/>
  <c r="M3352" i="1"/>
  <c r="Q3352" i="1"/>
  <c r="R3352" i="1" s="1"/>
  <c r="T3352" i="1"/>
  <c r="V3352" i="1" s="1"/>
  <c r="Z3352" i="1"/>
  <c r="M3351" i="1"/>
  <c r="Q3351" i="1"/>
  <c r="R3351" i="1" s="1"/>
  <c r="T3351" i="1"/>
  <c r="V3351" i="1" s="1"/>
  <c r="Z3351" i="1"/>
  <c r="M3350" i="1"/>
  <c r="Q3350" i="1"/>
  <c r="R3350" i="1" s="1"/>
  <c r="Z3350" i="1"/>
  <c r="M3348" i="1"/>
  <c r="Q3348" i="1"/>
  <c r="R3348" i="1" s="1"/>
  <c r="Z3348" i="1"/>
  <c r="M3347" i="1"/>
  <c r="Q3347" i="1"/>
  <c r="R3347" i="1" s="1"/>
  <c r="M3346" i="1"/>
  <c r="T3346" i="1"/>
  <c r="V3346" i="1" s="1"/>
  <c r="Q3346" i="1"/>
  <c r="R3346" i="1" s="1"/>
  <c r="Z3346" i="1"/>
  <c r="Q3345" i="1"/>
  <c r="R3345" i="1" s="1"/>
  <c r="M3345" i="1"/>
  <c r="T3345" i="1"/>
  <c r="V3345" i="1" s="1"/>
  <c r="Z3345" i="1"/>
  <c r="M3344" i="1"/>
  <c r="Q3344" i="1"/>
  <c r="R3344" i="1" s="1"/>
  <c r="T3341" i="1"/>
  <c r="V3341" i="1" s="1"/>
  <c r="M3341" i="1"/>
  <c r="Q3341" i="1"/>
  <c r="R3341" i="1" s="1"/>
  <c r="Z3341" i="1"/>
  <c r="M3343" i="1"/>
  <c r="Q3343" i="1"/>
  <c r="R3343" i="1" s="1"/>
  <c r="M3342" i="1"/>
  <c r="Q3342" i="1"/>
  <c r="R3342" i="1" s="1"/>
  <c r="Q3340" i="1"/>
  <c r="R3340" i="1" s="1"/>
  <c r="M3340" i="1"/>
  <c r="Z3340" i="1"/>
  <c r="S3364" i="1"/>
  <c r="U3364" i="1" s="1"/>
  <c r="AD3364" i="1" s="1"/>
  <c r="S3368" i="1"/>
  <c r="U3368" i="1" s="1"/>
  <c r="AD3368" i="1" s="1"/>
  <c r="S3366" i="1"/>
  <c r="U3366" i="1" s="1"/>
  <c r="AD3366" i="1" s="1"/>
  <c r="S3369" i="1"/>
  <c r="U3369" i="1" s="1"/>
  <c r="AD3369" i="1" s="1"/>
  <c r="S3365" i="1"/>
  <c r="U3365" i="1" s="1"/>
  <c r="AD3365" i="1" s="1"/>
  <c r="S3367" i="1"/>
  <c r="U3367" i="1" s="1"/>
  <c r="S3358" i="1"/>
  <c r="U3358" i="1" s="1"/>
  <c r="AD3358" i="1" s="1"/>
  <c r="S3363" i="1"/>
  <c r="U3363" i="1" s="1"/>
  <c r="AD3363" i="1" s="1"/>
  <c r="S3360" i="1"/>
  <c r="U3360" i="1" s="1"/>
  <c r="AD3360" i="1" s="1"/>
  <c r="S3359" i="1"/>
  <c r="U3359" i="1" s="1"/>
  <c r="T3362" i="1"/>
  <c r="V3362" i="1" s="1"/>
  <c r="S3362" i="1"/>
  <c r="U3362" i="1" s="1"/>
  <c r="S3361" i="1"/>
  <c r="U3361" i="1" s="1"/>
  <c r="S3354" i="1"/>
  <c r="U3354" i="1" s="1"/>
  <c r="S3352" i="1"/>
  <c r="U3352" i="1" s="1"/>
  <c r="AD3352" i="1" s="1"/>
  <c r="S3357" i="1"/>
  <c r="U3357" i="1" s="1"/>
  <c r="S3356" i="1"/>
  <c r="U3356" i="1" s="1"/>
  <c r="AD3356" i="1" s="1"/>
  <c r="S3353" i="1"/>
  <c r="U3353" i="1" s="1"/>
  <c r="AD3353" i="1" s="1"/>
  <c r="T3354" i="1"/>
  <c r="V3354" i="1" s="1"/>
  <c r="S3355" i="1"/>
  <c r="U3355" i="1" s="1"/>
  <c r="S3346" i="1"/>
  <c r="U3346" i="1" s="1"/>
  <c r="T3349" i="1"/>
  <c r="V3349" i="1" s="1"/>
  <c r="S3351" i="1"/>
  <c r="U3351" i="1" s="1"/>
  <c r="S3350" i="1"/>
  <c r="U3350" i="1" s="1"/>
  <c r="AD3350" i="1" s="1"/>
  <c r="S3347" i="1"/>
  <c r="U3347" i="1" s="1"/>
  <c r="AD3347" i="1" s="1"/>
  <c r="T3348" i="1"/>
  <c r="V3348" i="1" s="1"/>
  <c r="AD3348" i="1" s="1"/>
  <c r="S3349" i="1"/>
  <c r="U3349" i="1" s="1"/>
  <c r="S3340" i="1"/>
  <c r="U3340" i="1" s="1"/>
  <c r="AD3340" i="1" s="1"/>
  <c r="S3345" i="1"/>
  <c r="U3345" i="1" s="1"/>
  <c r="S3343" i="1"/>
  <c r="U3343" i="1" s="1"/>
  <c r="AD3343" i="1" s="1"/>
  <c r="S3342" i="1"/>
  <c r="U3342" i="1" s="1"/>
  <c r="AD3342" i="1" s="1"/>
  <c r="T3344" i="1"/>
  <c r="V3344" i="1" s="1"/>
  <c r="S3344" i="1"/>
  <c r="U3344" i="1" s="1"/>
  <c r="S3341" i="1"/>
  <c r="U3341" i="1" s="1"/>
  <c r="AD3357" i="1" l="1"/>
  <c r="AD3367" i="1"/>
  <c r="AD3355" i="1"/>
  <c r="AD3361" i="1"/>
  <c r="AD3351" i="1"/>
  <c r="AD3359" i="1"/>
  <c r="AD3349" i="1"/>
  <c r="AD3346" i="1"/>
  <c r="AD3345" i="1"/>
  <c r="AD3341" i="1"/>
  <c r="AD3362" i="1"/>
  <c r="AD3354" i="1"/>
  <c r="AD3344" i="1"/>
  <c r="AC3339" i="1"/>
  <c r="AB3339" i="1"/>
  <c r="AA3339" i="1"/>
  <c r="Y3339" i="1"/>
  <c r="X3339" i="1"/>
  <c r="J3339" i="1"/>
  <c r="I3339" i="1"/>
  <c r="C3339" i="1"/>
  <c r="AE3338" i="1"/>
  <c r="AC3338" i="1"/>
  <c r="AB3338" i="1"/>
  <c r="AA3338" i="1"/>
  <c r="Y3338" i="1"/>
  <c r="X3338" i="1"/>
  <c r="J3338" i="1"/>
  <c r="T3338" i="1" s="1"/>
  <c r="V3338" i="1" s="1"/>
  <c r="I3338" i="1"/>
  <c r="C3338" i="1"/>
  <c r="AC3337" i="1"/>
  <c r="AB3337" i="1"/>
  <c r="AA3337" i="1"/>
  <c r="Y3337" i="1"/>
  <c r="X3337" i="1"/>
  <c r="J3337" i="1"/>
  <c r="I3337" i="1"/>
  <c r="C3337" i="1"/>
  <c r="AC3336" i="1"/>
  <c r="AB3336" i="1"/>
  <c r="AA3336" i="1"/>
  <c r="Y3336" i="1"/>
  <c r="X3336" i="1"/>
  <c r="J3336" i="1"/>
  <c r="I3336" i="1"/>
  <c r="C3336" i="1"/>
  <c r="AE3335" i="1"/>
  <c r="AC3335" i="1"/>
  <c r="AB3335" i="1"/>
  <c r="AA3335" i="1"/>
  <c r="Y3335" i="1"/>
  <c r="X3335" i="1"/>
  <c r="Z3335" i="1" s="1"/>
  <c r="J3335" i="1"/>
  <c r="T3335" i="1" s="1"/>
  <c r="V3335" i="1" s="1"/>
  <c r="I3335" i="1"/>
  <c r="C3335" i="1"/>
  <c r="AC3334" i="1"/>
  <c r="AB3334" i="1"/>
  <c r="AA3334" i="1"/>
  <c r="Y3334" i="1"/>
  <c r="X3334" i="1"/>
  <c r="Z3334" i="1" s="1"/>
  <c r="J3334" i="1"/>
  <c r="I3334" i="1"/>
  <c r="C3334" i="1"/>
  <c r="AC3333" i="1"/>
  <c r="AB3333" i="1"/>
  <c r="AA3333" i="1"/>
  <c r="Y3333" i="1"/>
  <c r="X3333" i="1"/>
  <c r="Z3333" i="1" s="1"/>
  <c r="J3333" i="1"/>
  <c r="T3333" i="1" s="1"/>
  <c r="V3333" i="1" s="1"/>
  <c r="I3333" i="1"/>
  <c r="C3333" i="1"/>
  <c r="AE3332" i="1"/>
  <c r="AC3332" i="1"/>
  <c r="AB3332" i="1"/>
  <c r="AA3332" i="1"/>
  <c r="Y3332" i="1"/>
  <c r="X3332" i="1"/>
  <c r="J3332" i="1"/>
  <c r="Q3332" i="1" s="1"/>
  <c r="R3332" i="1" s="1"/>
  <c r="I3332" i="1"/>
  <c r="C3332" i="1"/>
  <c r="AC3331" i="1"/>
  <c r="AB3331" i="1"/>
  <c r="AA3331" i="1"/>
  <c r="Y3331" i="1"/>
  <c r="X3331" i="1"/>
  <c r="J3331" i="1"/>
  <c r="I3331" i="1"/>
  <c r="C3331" i="1"/>
  <c r="Q3333" i="1" l="1"/>
  <c r="R3333" i="1" s="1"/>
  <c r="Z3331" i="1"/>
  <c r="M3332" i="1"/>
  <c r="Z3336" i="1"/>
  <c r="Z3337" i="1"/>
  <c r="Z3338" i="1"/>
  <c r="Z3339" i="1"/>
  <c r="Z3332" i="1"/>
  <c r="M3339" i="1"/>
  <c r="Q3339" i="1"/>
  <c r="R3339" i="1" s="1"/>
  <c r="Q3338" i="1"/>
  <c r="R3338" i="1" s="1"/>
  <c r="M3338" i="1"/>
  <c r="T3337" i="1"/>
  <c r="V3337" i="1" s="1"/>
  <c r="Q3337" i="1"/>
  <c r="R3337" i="1" s="1"/>
  <c r="M3337" i="1"/>
  <c r="T3336" i="1"/>
  <c r="V3336" i="1" s="1"/>
  <c r="Q3336" i="1"/>
  <c r="R3336" i="1" s="1"/>
  <c r="M3336" i="1"/>
  <c r="Q3335" i="1"/>
  <c r="R3335" i="1" s="1"/>
  <c r="M3335" i="1"/>
  <c r="Q3334" i="1"/>
  <c r="R3334" i="1" s="1"/>
  <c r="T3334" i="1"/>
  <c r="V3334" i="1" s="1"/>
  <c r="M3334" i="1"/>
  <c r="M3333" i="1"/>
  <c r="Q3331" i="1"/>
  <c r="R3331" i="1" s="1"/>
  <c r="T3331" i="1"/>
  <c r="V3331" i="1" s="1"/>
  <c r="M3331" i="1"/>
  <c r="T3339" i="1"/>
  <c r="V3339" i="1" s="1"/>
  <c r="S3338" i="1"/>
  <c r="U3338" i="1" s="1"/>
  <c r="AD3338" i="1" s="1"/>
  <c r="S3339" i="1"/>
  <c r="U3339" i="1" s="1"/>
  <c r="S3337" i="1"/>
  <c r="U3337" i="1" s="1"/>
  <c r="S3336" i="1"/>
  <c r="U3336" i="1" s="1"/>
  <c r="S3335" i="1"/>
  <c r="U3335" i="1" s="1"/>
  <c r="AD3335" i="1" s="1"/>
  <c r="S3334" i="1"/>
  <c r="U3334" i="1" s="1"/>
  <c r="S3333" i="1"/>
  <c r="U3333" i="1" s="1"/>
  <c r="AD3333" i="1" s="1"/>
  <c r="T3332" i="1"/>
  <c r="V3332" i="1" s="1"/>
  <c r="S3332" i="1"/>
  <c r="U3332" i="1" s="1"/>
  <c r="S3331" i="1"/>
  <c r="U3331" i="1" s="1"/>
  <c r="AC3330" i="1"/>
  <c r="AB3330" i="1"/>
  <c r="AA3330" i="1"/>
  <c r="Y3330" i="1"/>
  <c r="X3330" i="1"/>
  <c r="J3330" i="1"/>
  <c r="I3330" i="1"/>
  <c r="C3330" i="1"/>
  <c r="AE3329" i="1"/>
  <c r="AC3329" i="1"/>
  <c r="AB3329" i="1"/>
  <c r="AA3329" i="1"/>
  <c r="Y3329" i="1"/>
  <c r="X3329" i="1"/>
  <c r="J3329" i="1"/>
  <c r="T3329" i="1" s="1"/>
  <c r="V3329" i="1" s="1"/>
  <c r="I3329" i="1"/>
  <c r="C3329" i="1"/>
  <c r="AC3328" i="1"/>
  <c r="AB3328" i="1"/>
  <c r="AA3328" i="1"/>
  <c r="Y3328" i="1"/>
  <c r="X3328" i="1"/>
  <c r="J3328" i="1"/>
  <c r="I3328" i="1"/>
  <c r="C3328" i="1"/>
  <c r="AE3327" i="1"/>
  <c r="AC3327" i="1"/>
  <c r="AB3327" i="1"/>
  <c r="AA3327" i="1"/>
  <c r="Y3327" i="1"/>
  <c r="X3327" i="1"/>
  <c r="J3327" i="1"/>
  <c r="I3327" i="1"/>
  <c r="C3327" i="1"/>
  <c r="AC3326" i="1"/>
  <c r="AB3326" i="1"/>
  <c r="AA3326" i="1"/>
  <c r="Y3326" i="1"/>
  <c r="X3326" i="1"/>
  <c r="J3326" i="1"/>
  <c r="T3326" i="1" s="1"/>
  <c r="V3326" i="1" s="1"/>
  <c r="I3326" i="1"/>
  <c r="C3326" i="1"/>
  <c r="AE3325" i="1"/>
  <c r="AC3325" i="1"/>
  <c r="AB3325" i="1"/>
  <c r="AA3325" i="1"/>
  <c r="Y3325" i="1"/>
  <c r="X3325" i="1"/>
  <c r="J3325" i="1"/>
  <c r="I3325" i="1"/>
  <c r="C3325" i="1"/>
  <c r="AC3324" i="1"/>
  <c r="AB3324" i="1"/>
  <c r="AA3324" i="1"/>
  <c r="Y3324" i="1"/>
  <c r="X3324" i="1"/>
  <c r="J3324" i="1"/>
  <c r="T3324" i="1" s="1"/>
  <c r="V3324" i="1" s="1"/>
  <c r="I3324" i="1"/>
  <c r="C3324" i="1"/>
  <c r="AE3323" i="1"/>
  <c r="AC3323" i="1"/>
  <c r="AB3323" i="1"/>
  <c r="AA3323" i="1"/>
  <c r="Y3323" i="1"/>
  <c r="X3323" i="1"/>
  <c r="J3323" i="1"/>
  <c r="T3323" i="1" s="1"/>
  <c r="V3323" i="1" s="1"/>
  <c r="I3323" i="1"/>
  <c r="C3323" i="1"/>
  <c r="AC3322" i="1"/>
  <c r="AB3322" i="1"/>
  <c r="AA3322" i="1"/>
  <c r="Y3322" i="1"/>
  <c r="X3322" i="1"/>
  <c r="J3322" i="1"/>
  <c r="Q3322" i="1" s="1"/>
  <c r="R3322" i="1" s="1"/>
  <c r="I3322" i="1"/>
  <c r="C3322" i="1"/>
  <c r="AC3321" i="1"/>
  <c r="AB3321" i="1"/>
  <c r="AA3321" i="1"/>
  <c r="Y3321" i="1"/>
  <c r="X3321" i="1"/>
  <c r="J3321" i="1"/>
  <c r="T3321" i="1" s="1"/>
  <c r="V3321" i="1" s="1"/>
  <c r="I3321" i="1"/>
  <c r="C3321" i="1"/>
  <c r="AE3320" i="1"/>
  <c r="AC3320" i="1"/>
  <c r="AB3320" i="1"/>
  <c r="AA3320" i="1"/>
  <c r="Y3320" i="1"/>
  <c r="X3320" i="1"/>
  <c r="J3320" i="1"/>
  <c r="I3320" i="1"/>
  <c r="C3320" i="1"/>
  <c r="AC3319" i="1"/>
  <c r="AB3319" i="1"/>
  <c r="AA3319" i="1"/>
  <c r="Y3319" i="1"/>
  <c r="X3319" i="1"/>
  <c r="J3319" i="1"/>
  <c r="S3319" i="1" s="1"/>
  <c r="U3319" i="1" s="1"/>
  <c r="I3319" i="1"/>
  <c r="C3319" i="1"/>
  <c r="AE3318" i="1"/>
  <c r="AC3318" i="1"/>
  <c r="AB3318" i="1"/>
  <c r="AA3318" i="1"/>
  <c r="Y3318" i="1"/>
  <c r="X3318" i="1"/>
  <c r="J3318" i="1"/>
  <c r="T3318" i="1" s="1"/>
  <c r="V3318" i="1" s="1"/>
  <c r="I3318" i="1"/>
  <c r="C3318" i="1"/>
  <c r="AC3317" i="1"/>
  <c r="AB3317" i="1"/>
  <c r="AA3317" i="1"/>
  <c r="Y3317" i="1"/>
  <c r="X3317" i="1"/>
  <c r="J3317" i="1"/>
  <c r="T3317" i="1" s="1"/>
  <c r="V3317" i="1" s="1"/>
  <c r="I3317" i="1"/>
  <c r="C3317" i="1"/>
  <c r="AE3316" i="1"/>
  <c r="AC3316" i="1"/>
  <c r="AB3316" i="1"/>
  <c r="AA3316" i="1"/>
  <c r="Y3316" i="1"/>
  <c r="X3316" i="1"/>
  <c r="J3316" i="1"/>
  <c r="I3316" i="1"/>
  <c r="C3316" i="1"/>
  <c r="AC3315" i="1"/>
  <c r="AB3315" i="1"/>
  <c r="AA3315" i="1"/>
  <c r="Y3315" i="1"/>
  <c r="X3315" i="1"/>
  <c r="J3315" i="1"/>
  <c r="I3315" i="1"/>
  <c r="C3315" i="1"/>
  <c r="AE3314" i="1"/>
  <c r="AC3314" i="1"/>
  <c r="AB3314" i="1"/>
  <c r="AA3314" i="1"/>
  <c r="Y3314" i="1"/>
  <c r="X3314" i="1"/>
  <c r="J3314" i="1"/>
  <c r="T3314" i="1" s="1"/>
  <c r="V3314" i="1" s="1"/>
  <c r="I3314" i="1"/>
  <c r="C3314" i="1"/>
  <c r="AC3313" i="1"/>
  <c r="AB3313" i="1"/>
  <c r="AA3313" i="1"/>
  <c r="Y3313" i="1"/>
  <c r="X3313" i="1"/>
  <c r="J3313" i="1"/>
  <c r="T3313" i="1" s="1"/>
  <c r="V3313" i="1" s="1"/>
  <c r="I3313" i="1"/>
  <c r="C3313" i="1"/>
  <c r="AE3312" i="1"/>
  <c r="AC3312" i="1"/>
  <c r="AB3312" i="1"/>
  <c r="AA3312" i="1"/>
  <c r="Y3312" i="1"/>
  <c r="X3312" i="1"/>
  <c r="J3312" i="1"/>
  <c r="I3312" i="1"/>
  <c r="C3312" i="1"/>
  <c r="AC3311" i="1"/>
  <c r="AB3311" i="1"/>
  <c r="AA3311" i="1"/>
  <c r="Y3311" i="1"/>
  <c r="X3311" i="1"/>
  <c r="J3311" i="1"/>
  <c r="I3311" i="1"/>
  <c r="C3311" i="1"/>
  <c r="AE3310" i="1"/>
  <c r="AC3310" i="1"/>
  <c r="AB3310" i="1"/>
  <c r="AA3310" i="1"/>
  <c r="Y3310" i="1"/>
  <c r="X3310" i="1"/>
  <c r="J3310" i="1"/>
  <c r="T3310" i="1" s="1"/>
  <c r="V3310" i="1" s="1"/>
  <c r="I3310" i="1"/>
  <c r="C3310" i="1"/>
  <c r="AC3309" i="1"/>
  <c r="AB3309" i="1"/>
  <c r="AA3309" i="1"/>
  <c r="Y3309" i="1"/>
  <c r="X3309" i="1"/>
  <c r="J3309" i="1"/>
  <c r="T3309" i="1" s="1"/>
  <c r="V3309" i="1" s="1"/>
  <c r="I3309" i="1"/>
  <c r="C3309" i="1"/>
  <c r="AC3308" i="1"/>
  <c r="AB3308" i="1"/>
  <c r="AA3308" i="1"/>
  <c r="Y3308" i="1"/>
  <c r="X3308" i="1"/>
  <c r="J3308" i="1"/>
  <c r="T3308" i="1" s="1"/>
  <c r="V3308" i="1" s="1"/>
  <c r="I3308" i="1"/>
  <c r="C3308" i="1"/>
  <c r="AE3307" i="1"/>
  <c r="AC3307" i="1"/>
  <c r="AB3307" i="1"/>
  <c r="AA3307" i="1"/>
  <c r="Y3307" i="1"/>
  <c r="X3307" i="1"/>
  <c r="J3307" i="1"/>
  <c r="I3307" i="1"/>
  <c r="C3307" i="1"/>
  <c r="AC3306" i="1"/>
  <c r="AB3306" i="1"/>
  <c r="AA3306" i="1"/>
  <c r="Y3306" i="1"/>
  <c r="X3306" i="1"/>
  <c r="J3306" i="1"/>
  <c r="I3306" i="1"/>
  <c r="C3306" i="1"/>
  <c r="AE3305" i="1"/>
  <c r="AC3305" i="1"/>
  <c r="AB3305" i="1"/>
  <c r="AA3305" i="1"/>
  <c r="Y3305" i="1"/>
  <c r="X3305" i="1"/>
  <c r="J3305" i="1"/>
  <c r="T3305" i="1" s="1"/>
  <c r="V3305" i="1" s="1"/>
  <c r="I3305" i="1"/>
  <c r="C3305" i="1"/>
  <c r="Z3307" i="1" l="1"/>
  <c r="AD3337" i="1"/>
  <c r="Q3326" i="1"/>
  <c r="R3326" i="1" s="1"/>
  <c r="Z3314" i="1"/>
  <c r="Z3329" i="1"/>
  <c r="AD3336" i="1"/>
  <c r="AD3334" i="1"/>
  <c r="Z3318" i="1"/>
  <c r="Z3325" i="1"/>
  <c r="T3330" i="1"/>
  <c r="V3330" i="1" s="1"/>
  <c r="AD3339" i="1"/>
  <c r="AD3332" i="1"/>
  <c r="AD3331" i="1"/>
  <c r="M3330" i="1"/>
  <c r="Q3330" i="1"/>
  <c r="R3330" i="1" s="1"/>
  <c r="M3329" i="1"/>
  <c r="Q3329" i="1"/>
  <c r="R3329" i="1" s="1"/>
  <c r="M3328" i="1"/>
  <c r="Q3328" i="1"/>
  <c r="R3328" i="1" s="1"/>
  <c r="Q3327" i="1"/>
  <c r="R3327" i="1" s="1"/>
  <c r="M3327" i="1"/>
  <c r="Z3322" i="1"/>
  <c r="Z3323" i="1"/>
  <c r="Z3321" i="1"/>
  <c r="M3326" i="1"/>
  <c r="Z3326" i="1"/>
  <c r="M3325" i="1"/>
  <c r="Q3325" i="1"/>
  <c r="R3325" i="1" s="1"/>
  <c r="Q3324" i="1"/>
  <c r="R3324" i="1" s="1"/>
  <c r="M3324" i="1"/>
  <c r="Z3324" i="1"/>
  <c r="Q3323" i="1"/>
  <c r="R3323" i="1" s="1"/>
  <c r="M3323" i="1"/>
  <c r="M3322" i="1"/>
  <c r="M3321" i="1"/>
  <c r="Q3321" i="1"/>
  <c r="R3321" i="1" s="1"/>
  <c r="M3320" i="1"/>
  <c r="T3320" i="1"/>
  <c r="V3320" i="1" s="1"/>
  <c r="Q3320" i="1"/>
  <c r="R3320" i="1" s="1"/>
  <c r="M3319" i="1"/>
  <c r="Q3319" i="1"/>
  <c r="R3319" i="1" s="1"/>
  <c r="Z3319" i="1"/>
  <c r="Q3318" i="1"/>
  <c r="R3318" i="1" s="1"/>
  <c r="M3318" i="1"/>
  <c r="M3317" i="1"/>
  <c r="Q3317" i="1"/>
  <c r="R3317" i="1" s="1"/>
  <c r="Z3317" i="1"/>
  <c r="Z3308" i="1"/>
  <c r="Z3320" i="1"/>
  <c r="T3328" i="1"/>
  <c r="V3328" i="1" s="1"/>
  <c r="Z3312" i="1"/>
  <c r="T3322" i="1"/>
  <c r="V3322" i="1" s="1"/>
  <c r="T3325" i="1"/>
  <c r="V3325" i="1" s="1"/>
  <c r="T3327" i="1"/>
  <c r="V3327" i="1" s="1"/>
  <c r="Z3315" i="1"/>
  <c r="Z3327" i="1"/>
  <c r="Z3328" i="1"/>
  <c r="Z3330" i="1"/>
  <c r="T3316" i="1"/>
  <c r="V3316" i="1" s="1"/>
  <c r="M3316" i="1"/>
  <c r="Q3316" i="1"/>
  <c r="R3316" i="1" s="1"/>
  <c r="Z3316" i="1"/>
  <c r="T3315" i="1"/>
  <c r="V3315" i="1" s="1"/>
  <c r="M3315" i="1"/>
  <c r="Q3315" i="1"/>
  <c r="R3315" i="1" s="1"/>
  <c r="M3314" i="1"/>
  <c r="Q3314" i="1"/>
  <c r="R3314" i="1" s="1"/>
  <c r="Q3313" i="1"/>
  <c r="R3313" i="1" s="1"/>
  <c r="M3313" i="1"/>
  <c r="Z3313" i="1"/>
  <c r="T3312" i="1"/>
  <c r="V3312" i="1" s="1"/>
  <c r="M3312" i="1"/>
  <c r="Q3312" i="1"/>
  <c r="R3312" i="1" s="1"/>
  <c r="Q3311" i="1"/>
  <c r="R3311" i="1" s="1"/>
  <c r="T3311" i="1"/>
  <c r="V3311" i="1" s="1"/>
  <c r="M3311" i="1"/>
  <c r="Z3311" i="1"/>
  <c r="M3310" i="1"/>
  <c r="Q3310" i="1"/>
  <c r="R3310" i="1" s="1"/>
  <c r="Z3310" i="1"/>
  <c r="Q3309" i="1"/>
  <c r="R3309" i="1" s="1"/>
  <c r="M3309" i="1"/>
  <c r="Z3309" i="1"/>
  <c r="M3308" i="1"/>
  <c r="Q3308" i="1"/>
  <c r="R3308" i="1" s="1"/>
  <c r="T3307" i="1"/>
  <c r="V3307" i="1" s="1"/>
  <c r="M3307" i="1"/>
  <c r="Q3307" i="1"/>
  <c r="R3307" i="1" s="1"/>
  <c r="T3306" i="1"/>
  <c r="V3306" i="1" s="1"/>
  <c r="M3306" i="1"/>
  <c r="Q3306" i="1"/>
  <c r="R3306" i="1" s="1"/>
  <c r="M3305" i="1"/>
  <c r="Q3305" i="1"/>
  <c r="R3305" i="1" s="1"/>
  <c r="Z3305" i="1"/>
  <c r="Z3306" i="1"/>
  <c r="S3324" i="1"/>
  <c r="U3324" i="1" s="1"/>
  <c r="AD3324" i="1" s="1"/>
  <c r="S3322" i="1"/>
  <c r="U3322" i="1" s="1"/>
  <c r="S3327" i="1"/>
  <c r="U3327" i="1" s="1"/>
  <c r="S3330" i="1"/>
  <c r="U3330" i="1" s="1"/>
  <c r="S3329" i="1"/>
  <c r="U3329" i="1" s="1"/>
  <c r="AD3329" i="1" s="1"/>
  <c r="S3318" i="1"/>
  <c r="U3318" i="1" s="1"/>
  <c r="AD3318" i="1" s="1"/>
  <c r="T3319" i="1"/>
  <c r="V3319" i="1" s="1"/>
  <c r="AD3319" i="1" s="1"/>
  <c r="S3321" i="1"/>
  <c r="U3321" i="1" s="1"/>
  <c r="AD3321" i="1" s="1"/>
  <c r="S3323" i="1"/>
  <c r="U3323" i="1" s="1"/>
  <c r="AD3323" i="1" s="1"/>
  <c r="S3326" i="1"/>
  <c r="U3326" i="1" s="1"/>
  <c r="AD3326" i="1" s="1"/>
  <c r="S3320" i="1"/>
  <c r="U3320" i="1" s="1"/>
  <c r="S3325" i="1"/>
  <c r="U3325" i="1" s="1"/>
  <c r="S3328" i="1"/>
  <c r="U3328" i="1" s="1"/>
  <c r="S3305" i="1"/>
  <c r="U3305" i="1" s="1"/>
  <c r="AD3305" i="1" s="1"/>
  <c r="S3309" i="1"/>
  <c r="U3309" i="1" s="1"/>
  <c r="AD3309" i="1" s="1"/>
  <c r="S3314" i="1"/>
  <c r="U3314" i="1" s="1"/>
  <c r="AD3314" i="1" s="1"/>
  <c r="S3317" i="1"/>
  <c r="U3317" i="1" s="1"/>
  <c r="AD3317" i="1" s="1"/>
  <c r="S3306" i="1"/>
  <c r="U3306" i="1" s="1"/>
  <c r="AD3306" i="1" s="1"/>
  <c r="S3311" i="1"/>
  <c r="U3311" i="1" s="1"/>
  <c r="S3316" i="1"/>
  <c r="U3316" i="1" s="1"/>
  <c r="S3308" i="1"/>
  <c r="U3308" i="1" s="1"/>
  <c r="AD3308" i="1" s="1"/>
  <c r="S3310" i="1"/>
  <c r="U3310" i="1" s="1"/>
  <c r="AD3310" i="1" s="1"/>
  <c r="S3313" i="1"/>
  <c r="U3313" i="1" s="1"/>
  <c r="AD3313" i="1" s="1"/>
  <c r="S3307" i="1"/>
  <c r="U3307" i="1" s="1"/>
  <c r="S3312" i="1"/>
  <c r="U3312" i="1" s="1"/>
  <c r="S3315" i="1"/>
  <c r="U3315" i="1" s="1"/>
  <c r="AD3330" i="1" l="1"/>
  <c r="AD3328" i="1"/>
  <c r="AD3322" i="1"/>
  <c r="AD3320" i="1"/>
  <c r="AD3311" i="1"/>
  <c r="AD3315" i="1"/>
  <c r="AD3312" i="1"/>
  <c r="AD3327" i="1"/>
  <c r="AD3316" i="1"/>
  <c r="AD3325" i="1"/>
  <c r="AD3307" i="1"/>
  <c r="AE3304" i="1"/>
  <c r="AE3302" i="1" l="1"/>
  <c r="AE3286" i="1" l="1"/>
  <c r="AE3284" i="1"/>
  <c r="AE3282" i="1" l="1"/>
  <c r="AE3280" i="1" l="1"/>
  <c r="AE3278" i="1"/>
  <c r="AC3301" i="1"/>
  <c r="AB3301" i="1"/>
  <c r="AA3301" i="1"/>
  <c r="Y3301" i="1"/>
  <c r="X3301" i="1"/>
  <c r="Q3301" i="1"/>
  <c r="R3301" i="1" s="1"/>
  <c r="J3301" i="1"/>
  <c r="I3301" i="1"/>
  <c r="C3301" i="1"/>
  <c r="AE3300" i="1"/>
  <c r="AC3300" i="1"/>
  <c r="AB3300" i="1"/>
  <c r="AA3300" i="1"/>
  <c r="Y3300" i="1"/>
  <c r="X3300" i="1"/>
  <c r="Q3300" i="1"/>
  <c r="R3300" i="1" s="1"/>
  <c r="J3300" i="1"/>
  <c r="T3300" i="1" s="1"/>
  <c r="V3300" i="1" s="1"/>
  <c r="I3300" i="1"/>
  <c r="C3300" i="1"/>
  <c r="AC3299" i="1"/>
  <c r="AB3299" i="1"/>
  <c r="AA3299" i="1"/>
  <c r="Y3299" i="1"/>
  <c r="X3299" i="1"/>
  <c r="Q3299" i="1"/>
  <c r="R3299" i="1" s="1"/>
  <c r="J3299" i="1"/>
  <c r="I3299" i="1"/>
  <c r="C3299" i="1"/>
  <c r="AE3298" i="1"/>
  <c r="AC3298" i="1"/>
  <c r="AB3298" i="1"/>
  <c r="AA3298" i="1"/>
  <c r="Y3298" i="1"/>
  <c r="X3298" i="1"/>
  <c r="Q3298" i="1"/>
  <c r="R3298" i="1" s="1"/>
  <c r="J3298" i="1"/>
  <c r="I3298" i="1"/>
  <c r="C3298" i="1"/>
  <c r="AC3297" i="1"/>
  <c r="AB3297" i="1"/>
  <c r="AA3297" i="1"/>
  <c r="Y3297" i="1"/>
  <c r="X3297" i="1"/>
  <c r="Q3297" i="1"/>
  <c r="R3297" i="1" s="1"/>
  <c r="J3297" i="1"/>
  <c r="M3297" i="1" s="1"/>
  <c r="I3297" i="1"/>
  <c r="C3297" i="1"/>
  <c r="AE3296" i="1"/>
  <c r="AC3296" i="1"/>
  <c r="AB3296" i="1"/>
  <c r="AA3296" i="1"/>
  <c r="Y3296" i="1"/>
  <c r="X3296" i="1"/>
  <c r="Q3296" i="1"/>
  <c r="R3296" i="1" s="1"/>
  <c r="J3296" i="1"/>
  <c r="T3296" i="1" s="1"/>
  <c r="V3296" i="1" s="1"/>
  <c r="I3296" i="1"/>
  <c r="C3296" i="1"/>
  <c r="AC3295" i="1"/>
  <c r="AB3295" i="1"/>
  <c r="AA3295" i="1"/>
  <c r="Y3295" i="1"/>
  <c r="X3295" i="1"/>
  <c r="Q3295" i="1"/>
  <c r="R3295" i="1" s="1"/>
  <c r="J3295" i="1"/>
  <c r="T3295" i="1" s="1"/>
  <c r="V3295" i="1" s="1"/>
  <c r="I3295" i="1"/>
  <c r="C3295" i="1"/>
  <c r="AE3294" i="1"/>
  <c r="AC3294" i="1"/>
  <c r="AB3294" i="1"/>
  <c r="AA3294" i="1"/>
  <c r="Y3294" i="1"/>
  <c r="X3294" i="1"/>
  <c r="Q3294" i="1"/>
  <c r="R3294" i="1" s="1"/>
  <c r="J3294" i="1"/>
  <c r="M3294" i="1" s="1"/>
  <c r="I3294" i="1"/>
  <c r="C3294" i="1"/>
  <c r="AC3293" i="1"/>
  <c r="AB3293" i="1"/>
  <c r="AA3293" i="1"/>
  <c r="Y3293" i="1"/>
  <c r="X3293" i="1"/>
  <c r="Q3293" i="1"/>
  <c r="R3293" i="1" s="1"/>
  <c r="J3293" i="1"/>
  <c r="I3293" i="1"/>
  <c r="C3293" i="1"/>
  <c r="AC3292" i="1"/>
  <c r="AB3292" i="1"/>
  <c r="AA3292" i="1"/>
  <c r="Y3292" i="1"/>
  <c r="X3292" i="1"/>
  <c r="Q3292" i="1"/>
  <c r="R3292" i="1" s="1"/>
  <c r="J3292" i="1"/>
  <c r="T3292" i="1" s="1"/>
  <c r="V3292" i="1" s="1"/>
  <c r="I3292" i="1"/>
  <c r="C3292" i="1"/>
  <c r="AE3291" i="1"/>
  <c r="AC3291" i="1"/>
  <c r="AB3291" i="1"/>
  <c r="AA3291" i="1"/>
  <c r="Y3291" i="1"/>
  <c r="X3291" i="1"/>
  <c r="Q3291" i="1"/>
  <c r="R3291" i="1" s="1"/>
  <c r="J3291" i="1"/>
  <c r="T3291" i="1" s="1"/>
  <c r="V3291" i="1" s="1"/>
  <c r="I3291" i="1"/>
  <c r="C3291" i="1"/>
  <c r="AC3290" i="1"/>
  <c r="AB3290" i="1"/>
  <c r="AA3290" i="1"/>
  <c r="Y3290" i="1"/>
  <c r="X3290" i="1"/>
  <c r="Q3290" i="1"/>
  <c r="R3290" i="1" s="1"/>
  <c r="J3290" i="1"/>
  <c r="I3290" i="1"/>
  <c r="C3290" i="1"/>
  <c r="AE3289" i="1"/>
  <c r="AC3289" i="1"/>
  <c r="AB3289" i="1"/>
  <c r="AA3289" i="1"/>
  <c r="Y3289" i="1"/>
  <c r="X3289" i="1"/>
  <c r="Q3289" i="1"/>
  <c r="R3289" i="1" s="1"/>
  <c r="J3289" i="1"/>
  <c r="I3289" i="1"/>
  <c r="C3289" i="1"/>
  <c r="AC3304" i="1"/>
  <c r="AB3304" i="1"/>
  <c r="AA3304" i="1"/>
  <c r="Y3304" i="1"/>
  <c r="X3304" i="1"/>
  <c r="J3304" i="1"/>
  <c r="I3304" i="1"/>
  <c r="C3304" i="1"/>
  <c r="AE3303" i="1"/>
  <c r="AC3303" i="1"/>
  <c r="AB3303" i="1"/>
  <c r="AA3303" i="1"/>
  <c r="Y3303" i="1"/>
  <c r="X3303" i="1"/>
  <c r="J3303" i="1"/>
  <c r="I3303" i="1"/>
  <c r="C3303" i="1"/>
  <c r="AC3302" i="1"/>
  <c r="AB3302" i="1"/>
  <c r="AA3302" i="1"/>
  <c r="Y3302" i="1"/>
  <c r="X3302" i="1"/>
  <c r="J3302" i="1"/>
  <c r="T3302" i="1" s="1"/>
  <c r="V3302" i="1" s="1"/>
  <c r="I3302" i="1"/>
  <c r="C3302" i="1"/>
  <c r="AE3288" i="1"/>
  <c r="AC3288" i="1"/>
  <c r="AB3288" i="1"/>
  <c r="AA3288" i="1"/>
  <c r="Y3288" i="1"/>
  <c r="X3288" i="1"/>
  <c r="Q3288" i="1"/>
  <c r="R3288" i="1" s="1"/>
  <c r="J3288" i="1"/>
  <c r="T3288" i="1" s="1"/>
  <c r="V3288" i="1" s="1"/>
  <c r="I3288" i="1"/>
  <c r="C3288" i="1"/>
  <c r="AC3287" i="1"/>
  <c r="AB3287" i="1"/>
  <c r="AA3287" i="1"/>
  <c r="Y3287" i="1"/>
  <c r="X3287" i="1"/>
  <c r="Q3287" i="1"/>
  <c r="R3287" i="1" s="1"/>
  <c r="J3287" i="1"/>
  <c r="T3287" i="1" s="1"/>
  <c r="V3287" i="1" s="1"/>
  <c r="I3287" i="1"/>
  <c r="C3287" i="1"/>
  <c r="Z3294" i="1" l="1"/>
  <c r="Z3287" i="1"/>
  <c r="Z3289" i="1"/>
  <c r="Z3302" i="1"/>
  <c r="Z3303" i="1"/>
  <c r="M3291" i="1"/>
  <c r="Z3292" i="1"/>
  <c r="Z3293" i="1"/>
  <c r="Z3301" i="1"/>
  <c r="M3302" i="1"/>
  <c r="Z3297" i="1"/>
  <c r="M3295" i="1"/>
  <c r="M3292" i="1"/>
  <c r="M3296" i="1"/>
  <c r="T3290" i="1"/>
  <c r="V3290" i="1" s="1"/>
  <c r="M3300" i="1"/>
  <c r="M3290" i="1"/>
  <c r="M3299" i="1"/>
  <c r="M3293" i="1"/>
  <c r="M3298" i="1"/>
  <c r="M3301" i="1"/>
  <c r="Z3291" i="1"/>
  <c r="Z3296" i="1"/>
  <c r="Z3300" i="1"/>
  <c r="M3289" i="1"/>
  <c r="M3304" i="1"/>
  <c r="Q3304" i="1"/>
  <c r="R3304" i="1" s="1"/>
  <c r="Q3303" i="1"/>
  <c r="R3303" i="1" s="1"/>
  <c r="M3303" i="1"/>
  <c r="Q3302" i="1"/>
  <c r="R3302" i="1" s="1"/>
  <c r="M3288" i="1"/>
  <c r="M3287" i="1"/>
  <c r="Z3304" i="1"/>
  <c r="T3303" i="1"/>
  <c r="V3303" i="1" s="1"/>
  <c r="T3304" i="1"/>
  <c r="V3304" i="1" s="1"/>
  <c r="Z3299" i="1"/>
  <c r="T3294" i="1"/>
  <c r="V3294" i="1" s="1"/>
  <c r="T3297" i="1"/>
  <c r="V3297" i="1" s="1"/>
  <c r="Z3288" i="1"/>
  <c r="Z3295" i="1"/>
  <c r="Z3298" i="1"/>
  <c r="T3301" i="1"/>
  <c r="V3301" i="1" s="1"/>
  <c r="T3293" i="1"/>
  <c r="V3293" i="1" s="1"/>
  <c r="Z3290" i="1"/>
  <c r="T3298" i="1"/>
  <c r="V3298" i="1" s="1"/>
  <c r="S3295" i="1"/>
  <c r="U3295" i="1" s="1"/>
  <c r="AD3295" i="1" s="1"/>
  <c r="S3300" i="1"/>
  <c r="U3300" i="1" s="1"/>
  <c r="AD3300" i="1" s="1"/>
  <c r="S3296" i="1"/>
  <c r="U3296" i="1" s="1"/>
  <c r="AD3296" i="1" s="1"/>
  <c r="S3293" i="1"/>
  <c r="U3293" i="1" s="1"/>
  <c r="S3298" i="1"/>
  <c r="U3298" i="1" s="1"/>
  <c r="T3299" i="1"/>
  <c r="V3299" i="1" s="1"/>
  <c r="S3301" i="1"/>
  <c r="U3301" i="1" s="1"/>
  <c r="S3294" i="1"/>
  <c r="U3294" i="1" s="1"/>
  <c r="S3297" i="1"/>
  <c r="U3297" i="1" s="1"/>
  <c r="S3299" i="1"/>
  <c r="U3299" i="1" s="1"/>
  <c r="S3287" i="1"/>
  <c r="U3287" i="1" s="1"/>
  <c r="AD3287" i="1" s="1"/>
  <c r="S3292" i="1"/>
  <c r="U3292" i="1" s="1"/>
  <c r="AD3292" i="1" s="1"/>
  <c r="S3302" i="1"/>
  <c r="U3302" i="1" s="1"/>
  <c r="AD3302" i="1" s="1"/>
  <c r="T3289" i="1"/>
  <c r="V3289" i="1" s="1"/>
  <c r="S3291" i="1"/>
  <c r="U3291" i="1" s="1"/>
  <c r="AD3291" i="1" s="1"/>
  <c r="S3288" i="1"/>
  <c r="U3288" i="1" s="1"/>
  <c r="AD3288" i="1" s="1"/>
  <c r="S3304" i="1"/>
  <c r="U3304" i="1" s="1"/>
  <c r="S3289" i="1"/>
  <c r="U3289" i="1" s="1"/>
  <c r="S3303" i="1"/>
  <c r="U3303" i="1" s="1"/>
  <c r="S3290" i="1"/>
  <c r="U3290" i="1" s="1"/>
  <c r="AE3276" i="1"/>
  <c r="AD3290" i="1" l="1"/>
  <c r="AD3301" i="1"/>
  <c r="AD3293" i="1"/>
  <c r="AD3303" i="1"/>
  <c r="AD3294" i="1"/>
  <c r="AD3298" i="1"/>
  <c r="AD3297" i="1"/>
  <c r="AD3304" i="1"/>
  <c r="AD3289" i="1"/>
  <c r="AD3299" i="1"/>
  <c r="AE3274" i="1"/>
  <c r="AE3272" i="1" l="1"/>
  <c r="AE3270" i="1" l="1"/>
  <c r="AE3268" i="1" l="1"/>
  <c r="AE3266" i="1" l="1"/>
  <c r="AE3264" i="1" l="1"/>
  <c r="AE3262" i="1" l="1"/>
  <c r="AE3260" i="1" l="1"/>
  <c r="AE3258" i="1" l="1"/>
  <c r="AE3256" i="1"/>
  <c r="AC3286" i="1"/>
  <c r="AB3286" i="1"/>
  <c r="AA3286" i="1"/>
  <c r="Y3286" i="1"/>
  <c r="X3286" i="1"/>
  <c r="J3286" i="1"/>
  <c r="T3286" i="1" s="1"/>
  <c r="V3286" i="1" s="1"/>
  <c r="I3286" i="1"/>
  <c r="C3286" i="1"/>
  <c r="AE3285" i="1"/>
  <c r="AC3285" i="1"/>
  <c r="AB3285" i="1"/>
  <c r="AA3285" i="1"/>
  <c r="Y3285" i="1"/>
  <c r="X3285" i="1"/>
  <c r="J3285" i="1"/>
  <c r="Q3285" i="1" s="1"/>
  <c r="R3285" i="1" s="1"/>
  <c r="I3285" i="1"/>
  <c r="C3285" i="1"/>
  <c r="AC3284" i="1"/>
  <c r="AB3284" i="1"/>
  <c r="AA3284" i="1"/>
  <c r="Y3284" i="1"/>
  <c r="X3284" i="1"/>
  <c r="J3284" i="1"/>
  <c r="M3284" i="1" s="1"/>
  <c r="I3284" i="1"/>
  <c r="C3284" i="1"/>
  <c r="AE3283" i="1"/>
  <c r="AC3283" i="1"/>
  <c r="AB3283" i="1"/>
  <c r="AA3283" i="1"/>
  <c r="Y3283" i="1"/>
  <c r="X3283" i="1"/>
  <c r="J3283" i="1"/>
  <c r="T3283" i="1" s="1"/>
  <c r="V3283" i="1" s="1"/>
  <c r="I3283" i="1"/>
  <c r="C3283" i="1"/>
  <c r="AC3282" i="1"/>
  <c r="AB3282" i="1"/>
  <c r="AA3282" i="1"/>
  <c r="Y3282" i="1"/>
  <c r="X3282" i="1"/>
  <c r="J3282" i="1"/>
  <c r="T3282" i="1" s="1"/>
  <c r="V3282" i="1" s="1"/>
  <c r="I3282" i="1"/>
  <c r="C3282" i="1"/>
  <c r="AE3281" i="1"/>
  <c r="AC3281" i="1"/>
  <c r="AB3281" i="1"/>
  <c r="AA3281" i="1"/>
  <c r="Y3281" i="1"/>
  <c r="X3281" i="1"/>
  <c r="J3281" i="1"/>
  <c r="I3281" i="1"/>
  <c r="C3281" i="1"/>
  <c r="AC3280" i="1"/>
  <c r="AB3280" i="1"/>
  <c r="AA3280" i="1"/>
  <c r="Y3280" i="1"/>
  <c r="X3280" i="1"/>
  <c r="J3280" i="1"/>
  <c r="I3280" i="1"/>
  <c r="C3280" i="1"/>
  <c r="AE3279" i="1"/>
  <c r="AC3279" i="1"/>
  <c r="AB3279" i="1"/>
  <c r="AA3279" i="1"/>
  <c r="Y3279" i="1"/>
  <c r="X3279" i="1"/>
  <c r="J3279" i="1"/>
  <c r="T3279" i="1" s="1"/>
  <c r="V3279" i="1" s="1"/>
  <c r="I3279" i="1"/>
  <c r="C3279" i="1"/>
  <c r="AC3278" i="1"/>
  <c r="AB3278" i="1"/>
  <c r="AA3278" i="1"/>
  <c r="Y3278" i="1"/>
  <c r="X3278" i="1"/>
  <c r="J3278" i="1"/>
  <c r="T3278" i="1" s="1"/>
  <c r="V3278" i="1" s="1"/>
  <c r="I3278" i="1"/>
  <c r="C3278" i="1"/>
  <c r="AE3277" i="1"/>
  <c r="AC3277" i="1"/>
  <c r="AB3277" i="1"/>
  <c r="AA3277" i="1"/>
  <c r="Y3277" i="1"/>
  <c r="X3277" i="1"/>
  <c r="J3277" i="1"/>
  <c r="I3277" i="1"/>
  <c r="C3277" i="1"/>
  <c r="AC3276" i="1"/>
  <c r="AB3276" i="1"/>
  <c r="AA3276" i="1"/>
  <c r="Y3276" i="1"/>
  <c r="X3276" i="1"/>
  <c r="J3276" i="1"/>
  <c r="I3276" i="1"/>
  <c r="C3276" i="1"/>
  <c r="AE3275" i="1"/>
  <c r="AC3275" i="1"/>
  <c r="AB3275" i="1"/>
  <c r="AA3275" i="1"/>
  <c r="Y3275" i="1"/>
  <c r="X3275" i="1"/>
  <c r="J3275" i="1"/>
  <c r="T3275" i="1" s="1"/>
  <c r="V3275" i="1" s="1"/>
  <c r="I3275" i="1"/>
  <c r="C3275" i="1"/>
  <c r="AC3274" i="1"/>
  <c r="AB3274" i="1"/>
  <c r="AA3274" i="1"/>
  <c r="Y3274" i="1"/>
  <c r="X3274" i="1"/>
  <c r="J3274" i="1"/>
  <c r="T3274" i="1" s="1"/>
  <c r="V3274" i="1" s="1"/>
  <c r="I3274" i="1"/>
  <c r="C3274" i="1"/>
  <c r="AE3273" i="1"/>
  <c r="AC3273" i="1"/>
  <c r="AB3273" i="1"/>
  <c r="AA3273" i="1"/>
  <c r="Y3273" i="1"/>
  <c r="X3273" i="1"/>
  <c r="J3273" i="1"/>
  <c r="I3273" i="1"/>
  <c r="C3273" i="1"/>
  <c r="AC3272" i="1"/>
  <c r="AB3272" i="1"/>
  <c r="AA3272" i="1"/>
  <c r="Y3272" i="1"/>
  <c r="X3272" i="1"/>
  <c r="J3272" i="1"/>
  <c r="I3272" i="1"/>
  <c r="C3272" i="1"/>
  <c r="AE3271" i="1"/>
  <c r="AC3271" i="1"/>
  <c r="AB3271" i="1"/>
  <c r="AA3271" i="1"/>
  <c r="Y3271" i="1"/>
  <c r="X3271" i="1"/>
  <c r="J3271" i="1"/>
  <c r="T3271" i="1" s="1"/>
  <c r="V3271" i="1" s="1"/>
  <c r="I3271" i="1"/>
  <c r="C3271" i="1"/>
  <c r="AC3270" i="1"/>
  <c r="AB3270" i="1"/>
  <c r="AA3270" i="1"/>
  <c r="Y3270" i="1"/>
  <c r="X3270" i="1"/>
  <c r="J3270" i="1"/>
  <c r="I3270" i="1"/>
  <c r="C3270" i="1"/>
  <c r="AE3269" i="1"/>
  <c r="AC3269" i="1"/>
  <c r="AB3269" i="1"/>
  <c r="AA3269" i="1"/>
  <c r="Y3269" i="1"/>
  <c r="X3269" i="1"/>
  <c r="J3269" i="1"/>
  <c r="T3269" i="1" s="1"/>
  <c r="V3269" i="1" s="1"/>
  <c r="I3269" i="1"/>
  <c r="C3269" i="1"/>
  <c r="AC3268" i="1"/>
  <c r="AB3268" i="1"/>
  <c r="AA3268" i="1"/>
  <c r="Y3268" i="1"/>
  <c r="X3268" i="1"/>
  <c r="J3268" i="1"/>
  <c r="I3268" i="1"/>
  <c r="C3268" i="1"/>
  <c r="AE3267" i="1"/>
  <c r="AC3267" i="1"/>
  <c r="AB3267" i="1"/>
  <c r="AA3267" i="1"/>
  <c r="Y3267" i="1"/>
  <c r="X3267" i="1"/>
  <c r="J3267" i="1"/>
  <c r="I3267" i="1"/>
  <c r="C3267" i="1"/>
  <c r="AC3266" i="1"/>
  <c r="AB3266" i="1"/>
  <c r="AA3266" i="1"/>
  <c r="Y3266" i="1"/>
  <c r="X3266" i="1"/>
  <c r="J3266" i="1"/>
  <c r="T3266" i="1" s="1"/>
  <c r="V3266" i="1" s="1"/>
  <c r="I3266" i="1"/>
  <c r="C3266" i="1"/>
  <c r="AE3265" i="1"/>
  <c r="AC3265" i="1"/>
  <c r="AB3265" i="1"/>
  <c r="AA3265" i="1"/>
  <c r="Y3265" i="1"/>
  <c r="X3265" i="1"/>
  <c r="J3265" i="1"/>
  <c r="T3265" i="1" s="1"/>
  <c r="V3265" i="1" s="1"/>
  <c r="I3265" i="1"/>
  <c r="C3265" i="1"/>
  <c r="AC3264" i="1"/>
  <c r="AB3264" i="1"/>
  <c r="AA3264" i="1"/>
  <c r="Y3264" i="1"/>
  <c r="X3264" i="1"/>
  <c r="J3264" i="1"/>
  <c r="I3264" i="1"/>
  <c r="C3264" i="1"/>
  <c r="AE3263" i="1"/>
  <c r="AC3263" i="1"/>
  <c r="AB3263" i="1"/>
  <c r="AA3263" i="1"/>
  <c r="Y3263" i="1"/>
  <c r="X3263" i="1"/>
  <c r="J3263" i="1"/>
  <c r="T3263" i="1" s="1"/>
  <c r="V3263" i="1" s="1"/>
  <c r="I3263" i="1"/>
  <c r="C3263" i="1"/>
  <c r="AC3262" i="1"/>
  <c r="AB3262" i="1"/>
  <c r="AA3262" i="1"/>
  <c r="Y3262" i="1"/>
  <c r="X3262" i="1"/>
  <c r="J3262" i="1"/>
  <c r="T3262" i="1" s="1"/>
  <c r="V3262" i="1" s="1"/>
  <c r="I3262" i="1"/>
  <c r="C3262" i="1"/>
  <c r="AE3261" i="1"/>
  <c r="AC3261" i="1"/>
  <c r="AB3261" i="1"/>
  <c r="AA3261" i="1"/>
  <c r="Y3261" i="1"/>
  <c r="X3261" i="1"/>
  <c r="J3261" i="1"/>
  <c r="I3261" i="1"/>
  <c r="C3261" i="1"/>
  <c r="AC3260" i="1"/>
  <c r="AB3260" i="1"/>
  <c r="AA3260" i="1"/>
  <c r="Y3260" i="1"/>
  <c r="X3260" i="1"/>
  <c r="J3260" i="1"/>
  <c r="I3260" i="1"/>
  <c r="C3260" i="1"/>
  <c r="AE3259" i="1"/>
  <c r="AC3259" i="1"/>
  <c r="AB3259" i="1"/>
  <c r="AA3259" i="1"/>
  <c r="Y3259" i="1"/>
  <c r="X3259" i="1"/>
  <c r="J3259" i="1"/>
  <c r="T3259" i="1" s="1"/>
  <c r="V3259" i="1" s="1"/>
  <c r="I3259" i="1"/>
  <c r="C3259" i="1"/>
  <c r="Z3279" i="1" l="1"/>
  <c r="Z3276" i="1"/>
  <c r="Z3259" i="1"/>
  <c r="Q3286" i="1"/>
  <c r="R3286" i="1" s="1"/>
  <c r="M3286" i="1"/>
  <c r="M3285" i="1"/>
  <c r="Q3284" i="1"/>
  <c r="R3284" i="1" s="1"/>
  <c r="M3283" i="1"/>
  <c r="Q3283" i="1"/>
  <c r="R3283" i="1" s="1"/>
  <c r="M3282" i="1"/>
  <c r="Q3282" i="1"/>
  <c r="R3282" i="1" s="1"/>
  <c r="M3281" i="1"/>
  <c r="Q3281" i="1"/>
  <c r="R3281" i="1" s="1"/>
  <c r="Q3280" i="1"/>
  <c r="R3280" i="1" s="1"/>
  <c r="M3280" i="1"/>
  <c r="M3279" i="1"/>
  <c r="Q3279" i="1"/>
  <c r="R3279" i="1" s="1"/>
  <c r="Q3278" i="1"/>
  <c r="R3278" i="1" s="1"/>
  <c r="M3278" i="1"/>
  <c r="M3277" i="1"/>
  <c r="Q3277" i="1"/>
  <c r="R3277" i="1" s="1"/>
  <c r="M3276" i="1"/>
  <c r="Q3276" i="1"/>
  <c r="R3276" i="1" s="1"/>
  <c r="M3275" i="1"/>
  <c r="Q3275" i="1"/>
  <c r="R3275" i="1" s="1"/>
  <c r="M3274" i="1"/>
  <c r="Q3274" i="1"/>
  <c r="R3274" i="1" s="1"/>
  <c r="M3273" i="1"/>
  <c r="Q3273" i="1"/>
  <c r="R3273" i="1" s="1"/>
  <c r="Q3272" i="1"/>
  <c r="R3272" i="1" s="1"/>
  <c r="M3272" i="1"/>
  <c r="Q3271" i="1"/>
  <c r="R3271" i="1" s="1"/>
  <c r="M3271" i="1"/>
  <c r="M3270" i="1"/>
  <c r="Q3270" i="1"/>
  <c r="R3270" i="1" s="1"/>
  <c r="Z3272" i="1"/>
  <c r="Z3280" i="1"/>
  <c r="Z3285" i="1"/>
  <c r="Z3261" i="1"/>
  <c r="Z3271" i="1"/>
  <c r="Z3281" i="1"/>
  <c r="Z3284" i="1"/>
  <c r="Z3274" i="1"/>
  <c r="Z3273" i="1"/>
  <c r="M3269" i="1"/>
  <c r="Q3269" i="1"/>
  <c r="R3269" i="1" s="1"/>
  <c r="M3268" i="1"/>
  <c r="Q3268" i="1"/>
  <c r="R3268" i="1" s="1"/>
  <c r="M3267" i="1"/>
  <c r="Q3267" i="1"/>
  <c r="R3267" i="1" s="1"/>
  <c r="Z3267" i="1"/>
  <c r="Q3266" i="1"/>
  <c r="R3266" i="1" s="1"/>
  <c r="M3266" i="1"/>
  <c r="Q3265" i="1"/>
  <c r="R3265" i="1" s="1"/>
  <c r="M3265" i="1"/>
  <c r="M3264" i="1"/>
  <c r="Q3264" i="1"/>
  <c r="R3264" i="1" s="1"/>
  <c r="Z3264" i="1"/>
  <c r="Z3262" i="1"/>
  <c r="Z3268" i="1"/>
  <c r="T3270" i="1"/>
  <c r="V3270" i="1" s="1"/>
  <c r="Z3275" i="1"/>
  <c r="Z3277" i="1"/>
  <c r="Z3278" i="1"/>
  <c r="Z3283" i="1"/>
  <c r="Z3286" i="1"/>
  <c r="Z3260" i="1"/>
  <c r="Z3265" i="1"/>
  <c r="T3267" i="1"/>
  <c r="V3267" i="1" s="1"/>
  <c r="T3268" i="1"/>
  <c r="V3268" i="1" s="1"/>
  <c r="Z3269" i="1"/>
  <c r="Z3270" i="1"/>
  <c r="T3277" i="1"/>
  <c r="V3277" i="1" s="1"/>
  <c r="T3285" i="1"/>
  <c r="V3285" i="1" s="1"/>
  <c r="T3264" i="1"/>
  <c r="V3264" i="1" s="1"/>
  <c r="Z3266" i="1"/>
  <c r="Z3282" i="1"/>
  <c r="T3272" i="1"/>
  <c r="V3272" i="1" s="1"/>
  <c r="T3273" i="1"/>
  <c r="V3273" i="1" s="1"/>
  <c r="T3276" i="1"/>
  <c r="V3276" i="1" s="1"/>
  <c r="T3280" i="1"/>
  <c r="V3280" i="1" s="1"/>
  <c r="T3281" i="1"/>
  <c r="V3281" i="1" s="1"/>
  <c r="T3284" i="1"/>
  <c r="V3284" i="1" s="1"/>
  <c r="M3263" i="1"/>
  <c r="Q3263" i="1"/>
  <c r="R3263" i="1" s="1"/>
  <c r="Z3263" i="1"/>
  <c r="M3262" i="1"/>
  <c r="Q3262" i="1"/>
  <c r="R3262" i="1" s="1"/>
  <c r="M3261" i="1"/>
  <c r="Q3261" i="1"/>
  <c r="R3261" i="1" s="1"/>
  <c r="T3261" i="1"/>
  <c r="V3261" i="1" s="1"/>
  <c r="M3260" i="1"/>
  <c r="Q3260" i="1"/>
  <c r="R3260" i="1" s="1"/>
  <c r="T3260" i="1"/>
  <c r="V3260" i="1" s="1"/>
  <c r="M3259" i="1"/>
  <c r="Q3259" i="1"/>
  <c r="R3259" i="1" s="1"/>
  <c r="S3278" i="1"/>
  <c r="U3278" i="1" s="1"/>
  <c r="AD3278" i="1" s="1"/>
  <c r="S3283" i="1"/>
  <c r="U3283" i="1" s="1"/>
  <c r="AD3283" i="1" s="1"/>
  <c r="S3286" i="1"/>
  <c r="U3286" i="1" s="1"/>
  <c r="AD3286" i="1" s="1"/>
  <c r="S3282" i="1"/>
  <c r="U3282" i="1" s="1"/>
  <c r="AD3282" i="1" s="1"/>
  <c r="S3275" i="1"/>
  <c r="U3275" i="1" s="1"/>
  <c r="AD3275" i="1" s="1"/>
  <c r="S3272" i="1"/>
  <c r="U3272" i="1" s="1"/>
  <c r="S3277" i="1"/>
  <c r="U3277" i="1" s="1"/>
  <c r="S3280" i="1"/>
  <c r="U3280" i="1" s="1"/>
  <c r="S3285" i="1"/>
  <c r="U3285" i="1" s="1"/>
  <c r="S3271" i="1"/>
  <c r="U3271" i="1" s="1"/>
  <c r="AD3271" i="1" s="1"/>
  <c r="S3274" i="1"/>
  <c r="U3274" i="1" s="1"/>
  <c r="AD3274" i="1" s="1"/>
  <c r="S3279" i="1"/>
  <c r="U3279" i="1" s="1"/>
  <c r="AD3279" i="1" s="1"/>
  <c r="S3273" i="1"/>
  <c r="U3273" i="1" s="1"/>
  <c r="S3276" i="1"/>
  <c r="U3276" i="1" s="1"/>
  <c r="S3281" i="1"/>
  <c r="U3281" i="1" s="1"/>
  <c r="S3284" i="1"/>
  <c r="U3284" i="1" s="1"/>
  <c r="S3269" i="1"/>
  <c r="U3269" i="1" s="1"/>
  <c r="AD3269" i="1" s="1"/>
  <c r="S3267" i="1"/>
  <c r="U3267" i="1" s="1"/>
  <c r="S3270" i="1"/>
  <c r="U3270" i="1" s="1"/>
  <c r="S3268" i="1"/>
  <c r="U3268" i="1" s="1"/>
  <c r="S3263" i="1"/>
  <c r="U3263" i="1" s="1"/>
  <c r="AD3263" i="1" s="1"/>
  <c r="S3266" i="1"/>
  <c r="U3266" i="1" s="1"/>
  <c r="AD3266" i="1" s="1"/>
  <c r="S3265" i="1"/>
  <c r="U3265" i="1" s="1"/>
  <c r="AD3265" i="1" s="1"/>
  <c r="S3264" i="1"/>
  <c r="U3264" i="1" s="1"/>
  <c r="S3259" i="1"/>
  <c r="U3259" i="1" s="1"/>
  <c r="AD3259" i="1" s="1"/>
  <c r="S3262" i="1"/>
  <c r="U3262" i="1" s="1"/>
  <c r="AD3262" i="1" s="1"/>
  <c r="S3261" i="1"/>
  <c r="U3261" i="1" s="1"/>
  <c r="S3260" i="1"/>
  <c r="U3260" i="1" s="1"/>
  <c r="AE3253" i="1"/>
  <c r="AD3280" i="1" l="1"/>
  <c r="AD3285" i="1"/>
  <c r="AD3264" i="1"/>
  <c r="AD3284" i="1"/>
  <c r="AD3273" i="1"/>
  <c r="AD3260" i="1"/>
  <c r="AD3281" i="1"/>
  <c r="AD3272" i="1"/>
  <c r="AD3268" i="1"/>
  <c r="AD3270" i="1"/>
  <c r="AD3277" i="1"/>
  <c r="AD3267" i="1"/>
  <c r="AD3276" i="1"/>
  <c r="AD3261" i="1"/>
  <c r="AE3251" i="1"/>
  <c r="AE3249" i="1" l="1"/>
  <c r="AE3246" i="1"/>
  <c r="AE3244" i="1" l="1"/>
  <c r="AE3242" i="1" l="1"/>
  <c r="AE3239" i="1" l="1"/>
  <c r="AC3258" i="1" l="1"/>
  <c r="AB3258" i="1"/>
  <c r="AA3258" i="1"/>
  <c r="Y3258" i="1"/>
  <c r="X3258" i="1"/>
  <c r="J3258" i="1"/>
  <c r="T3258" i="1" s="1"/>
  <c r="V3258" i="1" s="1"/>
  <c r="I3258" i="1"/>
  <c r="C3258" i="1"/>
  <c r="AE3257" i="1"/>
  <c r="AC3257" i="1"/>
  <c r="AB3257" i="1"/>
  <c r="AA3257" i="1"/>
  <c r="Y3257" i="1"/>
  <c r="X3257" i="1"/>
  <c r="J3257" i="1"/>
  <c r="I3257" i="1"/>
  <c r="C3257" i="1"/>
  <c r="AC3256" i="1"/>
  <c r="AB3256" i="1"/>
  <c r="AA3256" i="1"/>
  <c r="Y3256" i="1"/>
  <c r="X3256" i="1"/>
  <c r="J3256" i="1"/>
  <c r="I3256" i="1"/>
  <c r="C3256" i="1"/>
  <c r="AE3255" i="1"/>
  <c r="AC3255" i="1"/>
  <c r="AB3255" i="1"/>
  <c r="AA3255" i="1"/>
  <c r="Y3255" i="1"/>
  <c r="X3255" i="1"/>
  <c r="J3255" i="1"/>
  <c r="T3255" i="1" s="1"/>
  <c r="V3255" i="1" s="1"/>
  <c r="I3255" i="1"/>
  <c r="C3255" i="1"/>
  <c r="AE3254" i="1"/>
  <c r="AC3254" i="1"/>
  <c r="AB3254" i="1"/>
  <c r="AA3254" i="1"/>
  <c r="Y3254" i="1"/>
  <c r="X3254" i="1"/>
  <c r="J3254" i="1"/>
  <c r="I3254" i="1"/>
  <c r="C3254" i="1"/>
  <c r="AC3253" i="1"/>
  <c r="AB3253" i="1"/>
  <c r="AA3253" i="1"/>
  <c r="Y3253" i="1"/>
  <c r="X3253" i="1"/>
  <c r="J3253" i="1"/>
  <c r="I3253" i="1"/>
  <c r="C3253" i="1"/>
  <c r="AE3252" i="1"/>
  <c r="AC3252" i="1"/>
  <c r="AB3252" i="1"/>
  <c r="AA3252" i="1"/>
  <c r="Y3252" i="1"/>
  <c r="X3252" i="1"/>
  <c r="J3252" i="1"/>
  <c r="T3252" i="1" s="1"/>
  <c r="V3252" i="1" s="1"/>
  <c r="I3252" i="1"/>
  <c r="C3252" i="1"/>
  <c r="AC3251" i="1"/>
  <c r="AB3251" i="1"/>
  <c r="AA3251" i="1"/>
  <c r="Y3251" i="1"/>
  <c r="X3251" i="1"/>
  <c r="J3251" i="1"/>
  <c r="T3251" i="1" s="1"/>
  <c r="V3251" i="1" s="1"/>
  <c r="I3251" i="1"/>
  <c r="C3251" i="1"/>
  <c r="AE3250" i="1"/>
  <c r="AC3250" i="1"/>
  <c r="AB3250" i="1"/>
  <c r="AA3250" i="1"/>
  <c r="Y3250" i="1"/>
  <c r="X3250" i="1"/>
  <c r="J3250" i="1"/>
  <c r="T3250" i="1" s="1"/>
  <c r="V3250" i="1" s="1"/>
  <c r="I3250" i="1"/>
  <c r="C3250" i="1"/>
  <c r="AC3249" i="1"/>
  <c r="AB3249" i="1"/>
  <c r="AA3249" i="1"/>
  <c r="Y3249" i="1"/>
  <c r="X3249" i="1"/>
  <c r="J3249" i="1"/>
  <c r="Q3249" i="1" s="1"/>
  <c r="R3249" i="1" s="1"/>
  <c r="I3249" i="1"/>
  <c r="C3249" i="1"/>
  <c r="AE3248" i="1"/>
  <c r="AC3248" i="1"/>
  <c r="AB3248" i="1"/>
  <c r="AA3248" i="1"/>
  <c r="Y3248" i="1"/>
  <c r="X3248" i="1"/>
  <c r="J3248" i="1"/>
  <c r="T3248" i="1" s="1"/>
  <c r="V3248" i="1" s="1"/>
  <c r="I3248" i="1"/>
  <c r="C3248" i="1"/>
  <c r="AE3247" i="1"/>
  <c r="AC3247" i="1"/>
  <c r="AB3247" i="1"/>
  <c r="AA3247" i="1"/>
  <c r="Y3247" i="1"/>
  <c r="X3247" i="1"/>
  <c r="J3247" i="1"/>
  <c r="T3247" i="1" s="1"/>
  <c r="V3247" i="1" s="1"/>
  <c r="I3247" i="1"/>
  <c r="C3247" i="1"/>
  <c r="AC3246" i="1"/>
  <c r="AB3246" i="1"/>
  <c r="AA3246" i="1"/>
  <c r="Y3246" i="1"/>
  <c r="X3246" i="1"/>
  <c r="J3246" i="1"/>
  <c r="I3246" i="1"/>
  <c r="C3246" i="1"/>
  <c r="AE3245" i="1"/>
  <c r="AC3245" i="1"/>
  <c r="AB3245" i="1"/>
  <c r="AA3245" i="1"/>
  <c r="Y3245" i="1"/>
  <c r="X3245" i="1"/>
  <c r="J3245" i="1"/>
  <c r="T3245" i="1" s="1"/>
  <c r="V3245" i="1" s="1"/>
  <c r="I3245" i="1"/>
  <c r="C3245" i="1"/>
  <c r="Z3255" i="1" l="1"/>
  <c r="Z3250" i="1"/>
  <c r="Z3256" i="1"/>
  <c r="Z3253" i="1"/>
  <c r="T3249" i="1"/>
  <c r="V3249" i="1" s="1"/>
  <c r="Q3250" i="1"/>
  <c r="R3250" i="1" s="1"/>
  <c r="M3249" i="1"/>
  <c r="M3258" i="1"/>
  <c r="Q3258" i="1"/>
  <c r="R3258" i="1" s="1"/>
  <c r="Z3258" i="1"/>
  <c r="M3257" i="1"/>
  <c r="Q3257" i="1"/>
  <c r="R3257" i="1" s="1"/>
  <c r="M3256" i="1"/>
  <c r="Q3256" i="1"/>
  <c r="R3256" i="1" s="1"/>
  <c r="M3255" i="1"/>
  <c r="Q3255" i="1"/>
  <c r="R3255" i="1" s="1"/>
  <c r="Q3254" i="1"/>
  <c r="R3254" i="1" s="1"/>
  <c r="M3254" i="1"/>
  <c r="Q3253" i="1"/>
  <c r="R3253" i="1" s="1"/>
  <c r="M3253" i="1"/>
  <c r="Q3252" i="1"/>
  <c r="R3252" i="1" s="1"/>
  <c r="M3252" i="1"/>
  <c r="M3251" i="1"/>
  <c r="Q3251" i="1"/>
  <c r="R3251" i="1" s="1"/>
  <c r="M3250" i="1"/>
  <c r="Q3248" i="1"/>
  <c r="R3248" i="1" s="1"/>
  <c r="M3248" i="1"/>
  <c r="M3247" i="1"/>
  <c r="Q3247" i="1"/>
  <c r="R3247" i="1" s="1"/>
  <c r="Z3247" i="1"/>
  <c r="Q3246" i="1"/>
  <c r="R3246" i="1" s="1"/>
  <c r="M3246" i="1"/>
  <c r="Z3251" i="1"/>
  <c r="Z3254" i="1"/>
  <c r="Z3257" i="1"/>
  <c r="T3254" i="1"/>
  <c r="V3254" i="1" s="1"/>
  <c r="T3256" i="1"/>
  <c r="V3256" i="1" s="1"/>
  <c r="T3246" i="1"/>
  <c r="V3246" i="1" s="1"/>
  <c r="Z3248" i="1"/>
  <c r="Z3249" i="1"/>
  <c r="Z3246" i="1"/>
  <c r="Z3252" i="1"/>
  <c r="T3253" i="1"/>
  <c r="V3253" i="1" s="1"/>
  <c r="T3257" i="1"/>
  <c r="V3257" i="1" s="1"/>
  <c r="M3245" i="1"/>
  <c r="Q3245" i="1"/>
  <c r="R3245" i="1" s="1"/>
  <c r="Z3245" i="1"/>
  <c r="S3252" i="1"/>
  <c r="U3252" i="1" s="1"/>
  <c r="AD3252" i="1" s="1"/>
  <c r="S3255" i="1"/>
  <c r="U3255" i="1" s="1"/>
  <c r="AD3255" i="1" s="1"/>
  <c r="S3258" i="1"/>
  <c r="U3258" i="1" s="1"/>
  <c r="AD3258" i="1" s="1"/>
  <c r="S3254" i="1"/>
  <c r="U3254" i="1" s="1"/>
  <c r="S3257" i="1"/>
  <c r="U3257" i="1" s="1"/>
  <c r="S3253" i="1"/>
  <c r="U3253" i="1" s="1"/>
  <c r="S3256" i="1"/>
  <c r="U3256" i="1" s="1"/>
  <c r="S3248" i="1"/>
  <c r="U3248" i="1" s="1"/>
  <c r="AD3248" i="1" s="1"/>
  <c r="S3251" i="1"/>
  <c r="U3251" i="1" s="1"/>
  <c r="AD3251" i="1" s="1"/>
  <c r="S3247" i="1"/>
  <c r="U3247" i="1" s="1"/>
  <c r="AD3247" i="1" s="1"/>
  <c r="S3245" i="1"/>
  <c r="U3245" i="1" s="1"/>
  <c r="AD3245" i="1" s="1"/>
  <c r="S3250" i="1"/>
  <c r="U3250" i="1" s="1"/>
  <c r="AD3250" i="1" s="1"/>
  <c r="S3246" i="1"/>
  <c r="U3246" i="1" s="1"/>
  <c r="S3249" i="1"/>
  <c r="U3249" i="1" s="1"/>
  <c r="AD3249" i="1" s="1"/>
  <c r="AE3237" i="1"/>
  <c r="AD3256" i="1" l="1"/>
  <c r="AD3246" i="1"/>
  <c r="AD3257" i="1"/>
  <c r="AD3254" i="1"/>
  <c r="AD3253" i="1"/>
  <c r="AE3235" i="1"/>
  <c r="AE3232" i="1" l="1"/>
  <c r="AE3230" i="1" l="1"/>
  <c r="AE3229" i="1"/>
  <c r="AE3225" i="1" l="1"/>
  <c r="AC3244" i="1" l="1"/>
  <c r="AB3244" i="1"/>
  <c r="AA3244" i="1"/>
  <c r="Y3244" i="1"/>
  <c r="X3244" i="1"/>
  <c r="J3244" i="1"/>
  <c r="I3244" i="1"/>
  <c r="C3244" i="1"/>
  <c r="AE3243" i="1"/>
  <c r="AC3243" i="1"/>
  <c r="AB3243" i="1"/>
  <c r="AA3243" i="1"/>
  <c r="Y3243" i="1"/>
  <c r="X3243" i="1"/>
  <c r="J3243" i="1"/>
  <c r="T3243" i="1" s="1"/>
  <c r="V3243" i="1" s="1"/>
  <c r="I3243" i="1"/>
  <c r="C3243" i="1"/>
  <c r="AC3242" i="1"/>
  <c r="AB3242" i="1"/>
  <c r="AA3242" i="1"/>
  <c r="Y3242" i="1"/>
  <c r="X3242" i="1"/>
  <c r="J3242" i="1"/>
  <c r="I3242" i="1"/>
  <c r="C3242" i="1"/>
  <c r="AE3241" i="1"/>
  <c r="AC3241" i="1"/>
  <c r="AB3241" i="1"/>
  <c r="AA3241" i="1"/>
  <c r="Y3241" i="1"/>
  <c r="X3241" i="1"/>
  <c r="J3241" i="1"/>
  <c r="I3241" i="1"/>
  <c r="C3241" i="1"/>
  <c r="AE3240" i="1"/>
  <c r="AC3240" i="1"/>
  <c r="AB3240" i="1"/>
  <c r="AA3240" i="1"/>
  <c r="Y3240" i="1"/>
  <c r="X3240" i="1"/>
  <c r="J3240" i="1"/>
  <c r="I3240" i="1"/>
  <c r="C3240" i="1"/>
  <c r="AC3239" i="1"/>
  <c r="AB3239" i="1"/>
  <c r="AA3239" i="1"/>
  <c r="Y3239" i="1"/>
  <c r="X3239" i="1"/>
  <c r="J3239" i="1"/>
  <c r="I3239" i="1"/>
  <c r="C3239" i="1"/>
  <c r="AE3238" i="1"/>
  <c r="AC3238" i="1"/>
  <c r="AB3238" i="1"/>
  <c r="AA3238" i="1"/>
  <c r="Y3238" i="1"/>
  <c r="X3238" i="1"/>
  <c r="J3238" i="1"/>
  <c r="T3238" i="1" s="1"/>
  <c r="V3238" i="1" s="1"/>
  <c r="I3238" i="1"/>
  <c r="C3238" i="1"/>
  <c r="AC3237" i="1"/>
  <c r="AB3237" i="1"/>
  <c r="AA3237" i="1"/>
  <c r="Y3237" i="1"/>
  <c r="X3237" i="1"/>
  <c r="J3237" i="1"/>
  <c r="T3237" i="1" s="1"/>
  <c r="V3237" i="1" s="1"/>
  <c r="I3237" i="1"/>
  <c r="C3237" i="1"/>
  <c r="AE3236" i="1"/>
  <c r="AC3236" i="1"/>
  <c r="AB3236" i="1"/>
  <c r="AA3236" i="1"/>
  <c r="Y3236" i="1"/>
  <c r="X3236" i="1"/>
  <c r="J3236" i="1"/>
  <c r="T3236" i="1" s="1"/>
  <c r="V3236" i="1" s="1"/>
  <c r="I3236" i="1"/>
  <c r="C3236" i="1"/>
  <c r="AC3235" i="1"/>
  <c r="AB3235" i="1"/>
  <c r="AA3235" i="1"/>
  <c r="Y3235" i="1"/>
  <c r="X3235" i="1"/>
  <c r="J3235" i="1"/>
  <c r="T3235" i="1" s="1"/>
  <c r="V3235" i="1" s="1"/>
  <c r="I3235" i="1"/>
  <c r="C3235" i="1"/>
  <c r="AE3234" i="1"/>
  <c r="AC3234" i="1"/>
  <c r="AB3234" i="1"/>
  <c r="AA3234" i="1"/>
  <c r="Y3234" i="1"/>
  <c r="X3234" i="1"/>
  <c r="J3234" i="1"/>
  <c r="T3234" i="1" s="1"/>
  <c r="V3234" i="1" s="1"/>
  <c r="I3234" i="1"/>
  <c r="C3234" i="1"/>
  <c r="AE3233" i="1"/>
  <c r="AC3233" i="1"/>
  <c r="AB3233" i="1"/>
  <c r="AA3233" i="1"/>
  <c r="Y3233" i="1"/>
  <c r="X3233" i="1"/>
  <c r="J3233" i="1"/>
  <c r="T3233" i="1" s="1"/>
  <c r="V3233" i="1" s="1"/>
  <c r="I3233" i="1"/>
  <c r="C3233" i="1"/>
  <c r="AC3232" i="1"/>
  <c r="AB3232" i="1"/>
  <c r="AA3232" i="1"/>
  <c r="Y3232" i="1"/>
  <c r="X3232" i="1"/>
  <c r="J3232" i="1"/>
  <c r="Q3232" i="1" s="1"/>
  <c r="R3232" i="1" s="1"/>
  <c r="I3232" i="1"/>
  <c r="C3232" i="1"/>
  <c r="AE3231" i="1"/>
  <c r="AC3231" i="1"/>
  <c r="AB3231" i="1"/>
  <c r="AA3231" i="1"/>
  <c r="Y3231" i="1"/>
  <c r="X3231" i="1"/>
  <c r="J3231" i="1"/>
  <c r="T3231" i="1" s="1"/>
  <c r="V3231" i="1" s="1"/>
  <c r="I3231" i="1"/>
  <c r="C3231" i="1"/>
  <c r="AE3223" i="1"/>
  <c r="Z3232" i="1" l="1"/>
  <c r="Z3234" i="1"/>
  <c r="Z3237" i="1"/>
  <c r="Z3231" i="1"/>
  <c r="Z3243" i="1"/>
  <c r="Z3240" i="1"/>
  <c r="Q3231" i="1"/>
  <c r="R3231" i="1" s="1"/>
  <c r="Z3238" i="1"/>
  <c r="M3244" i="1"/>
  <c r="Q3244" i="1"/>
  <c r="R3244" i="1" s="1"/>
  <c r="Z3244" i="1"/>
  <c r="M3243" i="1"/>
  <c r="Q3243" i="1"/>
  <c r="R3243" i="1" s="1"/>
  <c r="M3242" i="1"/>
  <c r="Q3242" i="1"/>
  <c r="R3242" i="1" s="1"/>
  <c r="T3242" i="1"/>
  <c r="V3242" i="1" s="1"/>
  <c r="Z3242" i="1"/>
  <c r="M3241" i="1"/>
  <c r="Q3241" i="1"/>
  <c r="R3241" i="1" s="1"/>
  <c r="Z3241" i="1"/>
  <c r="M3240" i="1"/>
  <c r="Q3240" i="1"/>
  <c r="R3240" i="1" s="1"/>
  <c r="M3239" i="1"/>
  <c r="Q3239" i="1"/>
  <c r="R3239" i="1" s="1"/>
  <c r="T3239" i="1"/>
  <c r="V3239" i="1" s="1"/>
  <c r="Z3239" i="1"/>
  <c r="M3238" i="1"/>
  <c r="Q3238" i="1"/>
  <c r="R3238" i="1" s="1"/>
  <c r="Q3237" i="1"/>
  <c r="R3237" i="1" s="1"/>
  <c r="M3237" i="1"/>
  <c r="Q3236" i="1"/>
  <c r="R3236" i="1" s="1"/>
  <c r="M3236" i="1"/>
  <c r="Z3236" i="1"/>
  <c r="Q3235" i="1"/>
  <c r="R3235" i="1" s="1"/>
  <c r="M3235" i="1"/>
  <c r="Z3235" i="1"/>
  <c r="M3234" i="1"/>
  <c r="Q3234" i="1"/>
  <c r="R3234" i="1" s="1"/>
  <c r="M3233" i="1"/>
  <c r="Q3233" i="1"/>
  <c r="R3233" i="1" s="1"/>
  <c r="Z3233" i="1"/>
  <c r="M3232" i="1"/>
  <c r="M3231" i="1"/>
  <c r="S3238" i="1"/>
  <c r="U3238" i="1" s="1"/>
  <c r="AD3238" i="1" s="1"/>
  <c r="T3241" i="1"/>
  <c r="V3241" i="1" s="1"/>
  <c r="S3243" i="1"/>
  <c r="U3243" i="1" s="1"/>
  <c r="AD3243" i="1" s="1"/>
  <c r="T3244" i="1"/>
  <c r="V3244" i="1" s="1"/>
  <c r="T3240" i="1"/>
  <c r="V3240" i="1" s="1"/>
  <c r="S3241" i="1"/>
  <c r="U3241" i="1" s="1"/>
  <c r="S3244" i="1"/>
  <c r="U3244" i="1" s="1"/>
  <c r="S3240" i="1"/>
  <c r="U3240" i="1" s="1"/>
  <c r="S3239" i="1"/>
  <c r="U3239" i="1" s="1"/>
  <c r="S3242" i="1"/>
  <c r="U3242" i="1" s="1"/>
  <c r="S3235" i="1"/>
  <c r="U3235" i="1" s="1"/>
  <c r="AD3235" i="1" s="1"/>
  <c r="S3231" i="1"/>
  <c r="U3231" i="1" s="1"/>
  <c r="AD3231" i="1" s="1"/>
  <c r="T3232" i="1"/>
  <c r="V3232" i="1" s="1"/>
  <c r="S3234" i="1"/>
  <c r="U3234" i="1" s="1"/>
  <c r="AD3234" i="1" s="1"/>
  <c r="S3237" i="1"/>
  <c r="U3237" i="1" s="1"/>
  <c r="AD3237" i="1" s="1"/>
  <c r="S3232" i="1"/>
  <c r="U3232" i="1" s="1"/>
  <c r="S3233" i="1"/>
  <c r="U3233" i="1" s="1"/>
  <c r="AD3233" i="1" s="1"/>
  <c r="S3236" i="1"/>
  <c r="U3236" i="1" s="1"/>
  <c r="AD3236" i="1" s="1"/>
  <c r="AE3221" i="1"/>
  <c r="AD3232" i="1" l="1"/>
  <c r="AD3241" i="1"/>
  <c r="AD3242" i="1"/>
  <c r="AD3240" i="1"/>
  <c r="AD3239" i="1"/>
  <c r="AD3244" i="1"/>
  <c r="AE3218" i="1"/>
  <c r="AE3216" i="1" l="1"/>
  <c r="AE3214" i="1" l="1"/>
  <c r="AE3211" i="1" l="1"/>
  <c r="AC3230" i="1" l="1"/>
  <c r="AB3230" i="1"/>
  <c r="AA3230" i="1"/>
  <c r="Y3230" i="1"/>
  <c r="X3230" i="1"/>
  <c r="J3230" i="1"/>
  <c r="I3230" i="1"/>
  <c r="C3230" i="1"/>
  <c r="AE3228" i="1"/>
  <c r="AC3228" i="1"/>
  <c r="AB3228" i="1"/>
  <c r="AA3228" i="1"/>
  <c r="Y3228" i="1"/>
  <c r="X3228" i="1"/>
  <c r="J3228" i="1"/>
  <c r="I3228" i="1"/>
  <c r="C3228" i="1"/>
  <c r="AC3229" i="1"/>
  <c r="AB3229" i="1"/>
  <c r="AA3229" i="1"/>
  <c r="Y3229" i="1"/>
  <c r="X3229" i="1"/>
  <c r="J3229" i="1"/>
  <c r="I3229" i="1"/>
  <c r="C3229" i="1"/>
  <c r="AE3227" i="1"/>
  <c r="AC3227" i="1"/>
  <c r="AB3227" i="1"/>
  <c r="AA3227" i="1"/>
  <c r="Y3227" i="1"/>
  <c r="X3227" i="1"/>
  <c r="J3227" i="1"/>
  <c r="T3227" i="1" s="1"/>
  <c r="V3227" i="1" s="1"/>
  <c r="I3227" i="1"/>
  <c r="C3227" i="1"/>
  <c r="AE3226" i="1"/>
  <c r="AC3226" i="1"/>
  <c r="AB3226" i="1"/>
  <c r="AA3226" i="1"/>
  <c r="Y3226" i="1"/>
  <c r="X3226" i="1"/>
  <c r="J3226" i="1"/>
  <c r="I3226" i="1"/>
  <c r="C3226" i="1"/>
  <c r="AC3225" i="1"/>
  <c r="AB3225" i="1"/>
  <c r="AA3225" i="1"/>
  <c r="Y3225" i="1"/>
  <c r="X3225" i="1"/>
  <c r="J3225" i="1"/>
  <c r="I3225" i="1"/>
  <c r="C3225" i="1"/>
  <c r="AE3224" i="1"/>
  <c r="AC3224" i="1"/>
  <c r="AB3224" i="1"/>
  <c r="AA3224" i="1"/>
  <c r="Y3224" i="1"/>
  <c r="X3224" i="1"/>
  <c r="J3224" i="1"/>
  <c r="T3224" i="1" s="1"/>
  <c r="V3224" i="1" s="1"/>
  <c r="I3224" i="1"/>
  <c r="C3224" i="1"/>
  <c r="AC3223" i="1"/>
  <c r="AB3223" i="1"/>
  <c r="AA3223" i="1"/>
  <c r="Y3223" i="1"/>
  <c r="X3223" i="1"/>
  <c r="J3223" i="1"/>
  <c r="T3223" i="1" s="1"/>
  <c r="V3223" i="1" s="1"/>
  <c r="I3223" i="1"/>
  <c r="C3223" i="1"/>
  <c r="AE3222" i="1"/>
  <c r="AC3222" i="1"/>
  <c r="AB3222" i="1"/>
  <c r="AA3222" i="1"/>
  <c r="Y3222" i="1"/>
  <c r="X3222" i="1"/>
  <c r="J3222" i="1"/>
  <c r="I3222" i="1"/>
  <c r="C3222" i="1"/>
  <c r="AC3221" i="1"/>
  <c r="AB3221" i="1"/>
  <c r="AA3221" i="1"/>
  <c r="Y3221" i="1"/>
  <c r="X3221" i="1"/>
  <c r="J3221" i="1"/>
  <c r="T3221" i="1" s="1"/>
  <c r="V3221" i="1" s="1"/>
  <c r="I3221" i="1"/>
  <c r="C3221" i="1"/>
  <c r="AE3220" i="1"/>
  <c r="AC3220" i="1"/>
  <c r="AB3220" i="1"/>
  <c r="AA3220" i="1"/>
  <c r="Y3220" i="1"/>
  <c r="X3220" i="1"/>
  <c r="J3220" i="1"/>
  <c r="T3220" i="1" s="1"/>
  <c r="V3220" i="1" s="1"/>
  <c r="I3220" i="1"/>
  <c r="C3220" i="1"/>
  <c r="AE3219" i="1"/>
  <c r="AC3219" i="1"/>
  <c r="AB3219" i="1"/>
  <c r="AA3219" i="1"/>
  <c r="Y3219" i="1"/>
  <c r="X3219" i="1"/>
  <c r="J3219" i="1"/>
  <c r="I3219" i="1"/>
  <c r="C3219" i="1"/>
  <c r="AC3218" i="1"/>
  <c r="AB3218" i="1"/>
  <c r="AA3218" i="1"/>
  <c r="Y3218" i="1"/>
  <c r="X3218" i="1"/>
  <c r="J3218" i="1"/>
  <c r="I3218" i="1"/>
  <c r="C3218" i="1"/>
  <c r="AE3217" i="1"/>
  <c r="AC3217" i="1"/>
  <c r="AB3217" i="1"/>
  <c r="AA3217" i="1"/>
  <c r="Y3217" i="1"/>
  <c r="X3217" i="1"/>
  <c r="J3217" i="1"/>
  <c r="T3217" i="1" s="1"/>
  <c r="V3217" i="1" s="1"/>
  <c r="I3217" i="1"/>
  <c r="C3217" i="1"/>
  <c r="AE3209" i="1"/>
  <c r="Z3227" i="1" l="1"/>
  <c r="Z3223" i="1"/>
  <c r="Z3225" i="1"/>
  <c r="Z3226" i="1"/>
  <c r="Z3222" i="1"/>
  <c r="Z3218" i="1"/>
  <c r="Z3228" i="1"/>
  <c r="Z3221" i="1"/>
  <c r="Z3219" i="1"/>
  <c r="Z3230" i="1"/>
  <c r="M3230" i="1"/>
  <c r="Q3230" i="1"/>
  <c r="R3230" i="1" s="1"/>
  <c r="T3230" i="1"/>
  <c r="V3230" i="1" s="1"/>
  <c r="M3228" i="1"/>
  <c r="Q3228" i="1"/>
  <c r="R3228" i="1" s="1"/>
  <c r="Q3229" i="1"/>
  <c r="R3229" i="1" s="1"/>
  <c r="M3229" i="1"/>
  <c r="T3229" i="1"/>
  <c r="V3229" i="1" s="1"/>
  <c r="Z3229" i="1"/>
  <c r="Q3227" i="1"/>
  <c r="R3227" i="1" s="1"/>
  <c r="M3227" i="1"/>
  <c r="M3226" i="1"/>
  <c r="Q3226" i="1"/>
  <c r="R3226" i="1" s="1"/>
  <c r="M3225" i="1"/>
  <c r="Q3225" i="1"/>
  <c r="R3225" i="1" s="1"/>
  <c r="T3225" i="1"/>
  <c r="V3225" i="1" s="1"/>
  <c r="Q3224" i="1"/>
  <c r="R3224" i="1" s="1"/>
  <c r="M3224" i="1"/>
  <c r="Z3224" i="1"/>
  <c r="M3223" i="1"/>
  <c r="Q3223" i="1"/>
  <c r="R3223" i="1" s="1"/>
  <c r="Q3222" i="1"/>
  <c r="R3222" i="1" s="1"/>
  <c r="M3222" i="1"/>
  <c r="T3222" i="1"/>
  <c r="V3222" i="1" s="1"/>
  <c r="Q3221" i="1"/>
  <c r="R3221" i="1" s="1"/>
  <c r="M3221" i="1"/>
  <c r="M3220" i="1"/>
  <c r="Q3220" i="1"/>
  <c r="R3220" i="1" s="1"/>
  <c r="Z3220" i="1"/>
  <c r="M3219" i="1"/>
  <c r="Q3219" i="1"/>
  <c r="R3219" i="1" s="1"/>
  <c r="T3219" i="1"/>
  <c r="V3219" i="1" s="1"/>
  <c r="Q3218" i="1"/>
  <c r="R3218" i="1" s="1"/>
  <c r="M3218" i="1"/>
  <c r="M3217" i="1"/>
  <c r="Q3217" i="1"/>
  <c r="R3217" i="1" s="1"/>
  <c r="Z3217" i="1"/>
  <c r="S3227" i="1"/>
  <c r="U3227" i="1" s="1"/>
  <c r="AD3227" i="1" s="1"/>
  <c r="S3230" i="1"/>
  <c r="U3230" i="1" s="1"/>
  <c r="T3226" i="1"/>
  <c r="V3226" i="1" s="1"/>
  <c r="T3228" i="1"/>
  <c r="V3228" i="1" s="1"/>
  <c r="S3224" i="1"/>
  <c r="U3224" i="1" s="1"/>
  <c r="AD3224" i="1" s="1"/>
  <c r="S3226" i="1"/>
  <c r="U3226" i="1" s="1"/>
  <c r="S3228" i="1"/>
  <c r="U3228" i="1" s="1"/>
  <c r="S3225" i="1"/>
  <c r="U3225" i="1" s="1"/>
  <c r="S3229" i="1"/>
  <c r="U3229" i="1" s="1"/>
  <c r="T3218" i="1"/>
  <c r="V3218" i="1" s="1"/>
  <c r="S3218" i="1"/>
  <c r="U3218" i="1" s="1"/>
  <c r="S3221" i="1"/>
  <c r="U3221" i="1" s="1"/>
  <c r="AD3221" i="1" s="1"/>
  <c r="S3217" i="1"/>
  <c r="U3217" i="1" s="1"/>
  <c r="AD3217" i="1" s="1"/>
  <c r="S3220" i="1"/>
  <c r="U3220" i="1" s="1"/>
  <c r="AD3220" i="1" s="1"/>
  <c r="S3223" i="1"/>
  <c r="U3223" i="1" s="1"/>
  <c r="AD3223" i="1" s="1"/>
  <c r="S3219" i="1"/>
  <c r="U3219" i="1" s="1"/>
  <c r="S3222" i="1"/>
  <c r="U3222" i="1" s="1"/>
  <c r="AE3206" i="1"/>
  <c r="AD3222" i="1" l="1"/>
  <c r="AD3229" i="1"/>
  <c r="AD3225" i="1"/>
  <c r="AD3230" i="1"/>
  <c r="AD3228" i="1"/>
  <c r="AD3219" i="1"/>
  <c r="AD3218" i="1"/>
  <c r="AD3226" i="1"/>
  <c r="AE3205" i="1"/>
  <c r="I5" i="22" l="1"/>
  <c r="H5" i="22"/>
  <c r="G5" i="22"/>
  <c r="F5" i="22"/>
  <c r="C5" i="22"/>
  <c r="D5" i="22"/>
  <c r="E5" i="22"/>
  <c r="AE3201" i="1" l="1"/>
  <c r="S4" i="24"/>
  <c r="S5" i="24"/>
  <c r="S6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23" i="24"/>
  <c r="S24" i="24"/>
  <c r="S25" i="24"/>
  <c r="S26" i="24"/>
  <c r="S27" i="24"/>
  <c r="S28" i="24"/>
  <c r="S29" i="24"/>
  <c r="S30" i="24"/>
  <c r="S3" i="24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" i="24"/>
  <c r="AE3199" i="1" l="1"/>
  <c r="B29" i="24" l="1"/>
  <c r="A4" i="24"/>
  <c r="A5" i="24" s="1"/>
  <c r="A6" i="24" s="1"/>
  <c r="A7" i="24" s="1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B27" i="24"/>
  <c r="B26" i="24" s="1"/>
  <c r="B25" i="24" s="1"/>
  <c r="B24" i="24" s="1"/>
  <c r="B23" i="24" s="1"/>
  <c r="B22" i="24" s="1"/>
  <c r="B21" i="24" s="1"/>
  <c r="B20" i="24" s="1"/>
  <c r="B19" i="24" s="1"/>
  <c r="B18" i="24" s="1"/>
  <c r="B17" i="24" s="1"/>
  <c r="B16" i="24" s="1"/>
  <c r="B15" i="24" s="1"/>
  <c r="B14" i="24" s="1"/>
  <c r="B13" i="24" s="1"/>
  <c r="B12" i="24" s="1"/>
  <c r="B11" i="24" s="1"/>
  <c r="B10" i="24" s="1"/>
  <c r="B9" i="24" s="1"/>
  <c r="B8" i="24" s="1"/>
  <c r="B7" i="24" s="1"/>
  <c r="B6" i="24" s="1"/>
  <c r="B5" i="24" s="1"/>
  <c r="B4" i="24" s="1"/>
  <c r="B3" i="24" s="1"/>
  <c r="S31" i="24" l="1"/>
  <c r="R31" i="24"/>
  <c r="AE3196" i="1"/>
  <c r="AE3194" i="1" l="1"/>
  <c r="AC3216" i="1" l="1"/>
  <c r="AB3216" i="1"/>
  <c r="AA3216" i="1"/>
  <c r="Y3216" i="1"/>
  <c r="X3216" i="1"/>
  <c r="J3216" i="1"/>
  <c r="T3216" i="1" s="1"/>
  <c r="V3216" i="1" s="1"/>
  <c r="I3216" i="1"/>
  <c r="C3216" i="1"/>
  <c r="AE3215" i="1"/>
  <c r="AC3215" i="1"/>
  <c r="AB3215" i="1"/>
  <c r="AA3215" i="1"/>
  <c r="Y3215" i="1"/>
  <c r="X3215" i="1"/>
  <c r="J3215" i="1"/>
  <c r="I3215" i="1"/>
  <c r="C3215" i="1"/>
  <c r="AC3214" i="1"/>
  <c r="AB3214" i="1"/>
  <c r="AA3214" i="1"/>
  <c r="Y3214" i="1"/>
  <c r="X3214" i="1"/>
  <c r="J3214" i="1"/>
  <c r="I3214" i="1"/>
  <c r="C3214" i="1"/>
  <c r="AE3213" i="1"/>
  <c r="AC3213" i="1"/>
  <c r="AB3213" i="1"/>
  <c r="AA3213" i="1"/>
  <c r="Y3213" i="1"/>
  <c r="X3213" i="1"/>
  <c r="J3213" i="1"/>
  <c r="T3213" i="1" s="1"/>
  <c r="V3213" i="1" s="1"/>
  <c r="I3213" i="1"/>
  <c r="C3213" i="1"/>
  <c r="AE3212" i="1"/>
  <c r="AC3212" i="1"/>
  <c r="AB3212" i="1"/>
  <c r="AA3212" i="1"/>
  <c r="Y3212" i="1"/>
  <c r="X3212" i="1"/>
  <c r="J3212" i="1"/>
  <c r="I3212" i="1"/>
  <c r="C3212" i="1"/>
  <c r="AC3211" i="1"/>
  <c r="AB3211" i="1"/>
  <c r="AA3211" i="1"/>
  <c r="Y3211" i="1"/>
  <c r="X3211" i="1"/>
  <c r="J3211" i="1"/>
  <c r="T3211" i="1" s="1"/>
  <c r="V3211" i="1" s="1"/>
  <c r="I3211" i="1"/>
  <c r="C3211" i="1"/>
  <c r="AE3210" i="1"/>
  <c r="AC3210" i="1"/>
  <c r="AB3210" i="1"/>
  <c r="AA3210" i="1"/>
  <c r="Y3210" i="1"/>
  <c r="X3210" i="1"/>
  <c r="J3210" i="1"/>
  <c r="I3210" i="1"/>
  <c r="C3210" i="1"/>
  <c r="AC3209" i="1"/>
  <c r="AB3209" i="1"/>
  <c r="AA3209" i="1"/>
  <c r="Y3209" i="1"/>
  <c r="X3209" i="1"/>
  <c r="J3209" i="1"/>
  <c r="I3209" i="1"/>
  <c r="C3209" i="1"/>
  <c r="AE3208" i="1"/>
  <c r="AC3208" i="1"/>
  <c r="AB3208" i="1"/>
  <c r="AA3208" i="1"/>
  <c r="Y3208" i="1"/>
  <c r="X3208" i="1"/>
  <c r="J3208" i="1"/>
  <c r="T3208" i="1" s="1"/>
  <c r="V3208" i="1" s="1"/>
  <c r="I3208" i="1"/>
  <c r="C3208" i="1"/>
  <c r="AE3207" i="1"/>
  <c r="AC3207" i="1"/>
  <c r="AB3207" i="1"/>
  <c r="AA3207" i="1"/>
  <c r="Y3207" i="1"/>
  <c r="X3207" i="1"/>
  <c r="J3207" i="1"/>
  <c r="I3207" i="1"/>
  <c r="C3207" i="1"/>
  <c r="AC3206" i="1"/>
  <c r="AB3206" i="1"/>
  <c r="AA3206" i="1"/>
  <c r="Y3206" i="1"/>
  <c r="X3206" i="1"/>
  <c r="J3206" i="1"/>
  <c r="T3206" i="1" s="1"/>
  <c r="V3206" i="1" s="1"/>
  <c r="I3206" i="1"/>
  <c r="C3206" i="1"/>
  <c r="AE3204" i="1"/>
  <c r="AC3204" i="1"/>
  <c r="AB3204" i="1"/>
  <c r="AA3204" i="1"/>
  <c r="Y3204" i="1"/>
  <c r="X3204" i="1"/>
  <c r="J3204" i="1"/>
  <c r="I3204" i="1"/>
  <c r="C3204" i="1"/>
  <c r="AC3205" i="1"/>
  <c r="AB3205" i="1"/>
  <c r="AA3205" i="1"/>
  <c r="Y3205" i="1"/>
  <c r="X3205" i="1"/>
  <c r="J3205" i="1"/>
  <c r="I3205" i="1"/>
  <c r="C3205" i="1"/>
  <c r="AE3203" i="1"/>
  <c r="AC3203" i="1"/>
  <c r="AB3203" i="1"/>
  <c r="AA3203" i="1"/>
  <c r="Y3203" i="1"/>
  <c r="X3203" i="1"/>
  <c r="J3203" i="1"/>
  <c r="T3203" i="1" s="1"/>
  <c r="V3203" i="1" s="1"/>
  <c r="I3203" i="1"/>
  <c r="C3203" i="1"/>
  <c r="AE3202" i="1"/>
  <c r="AC3202" i="1"/>
  <c r="AB3202" i="1"/>
  <c r="AA3202" i="1"/>
  <c r="Y3202" i="1"/>
  <c r="X3202" i="1"/>
  <c r="J3202" i="1"/>
  <c r="I3202" i="1"/>
  <c r="C3202" i="1"/>
  <c r="AC3201" i="1"/>
  <c r="AB3201" i="1"/>
  <c r="AA3201" i="1"/>
  <c r="Y3201" i="1"/>
  <c r="X3201" i="1"/>
  <c r="J3201" i="1"/>
  <c r="T3201" i="1" s="1"/>
  <c r="V3201" i="1" s="1"/>
  <c r="I3201" i="1"/>
  <c r="C3201" i="1"/>
  <c r="AE3200" i="1"/>
  <c r="AC3200" i="1"/>
  <c r="AB3200" i="1"/>
  <c r="AA3200" i="1"/>
  <c r="Y3200" i="1"/>
  <c r="X3200" i="1"/>
  <c r="J3200" i="1"/>
  <c r="I3200" i="1"/>
  <c r="C3200" i="1"/>
  <c r="AC3199" i="1"/>
  <c r="AB3199" i="1"/>
  <c r="AA3199" i="1"/>
  <c r="Y3199" i="1"/>
  <c r="X3199" i="1"/>
  <c r="J3199" i="1"/>
  <c r="I3199" i="1"/>
  <c r="C3199" i="1"/>
  <c r="AE3198" i="1"/>
  <c r="AC3198" i="1"/>
  <c r="AB3198" i="1"/>
  <c r="AA3198" i="1"/>
  <c r="Y3198" i="1"/>
  <c r="X3198" i="1"/>
  <c r="J3198" i="1"/>
  <c r="T3198" i="1" s="1"/>
  <c r="V3198" i="1" s="1"/>
  <c r="I3198" i="1"/>
  <c r="C3198" i="1"/>
  <c r="AE3197" i="1"/>
  <c r="AC3197" i="1"/>
  <c r="AB3197" i="1"/>
  <c r="AA3197" i="1"/>
  <c r="Y3197" i="1"/>
  <c r="X3197" i="1"/>
  <c r="J3197" i="1"/>
  <c r="I3197" i="1"/>
  <c r="C3197" i="1"/>
  <c r="Z3206" i="1" l="1"/>
  <c r="Z3207" i="1"/>
  <c r="Z3213" i="1"/>
  <c r="Z3205" i="1"/>
  <c r="Z3211" i="1"/>
  <c r="Z3212" i="1"/>
  <c r="Z3197" i="1"/>
  <c r="M3201" i="1"/>
  <c r="Q3201" i="1"/>
  <c r="R3201" i="1" s="1"/>
  <c r="Q3198" i="1"/>
  <c r="R3198" i="1" s="1"/>
  <c r="Z3198" i="1"/>
  <c r="Z3201" i="1"/>
  <c r="Z3202" i="1"/>
  <c r="Z3214" i="1"/>
  <c r="Z3215" i="1"/>
  <c r="Z3199" i="1"/>
  <c r="Z3200" i="1"/>
  <c r="Z3209" i="1"/>
  <c r="Z3216" i="1"/>
  <c r="M3216" i="1"/>
  <c r="Q3216" i="1"/>
  <c r="R3216" i="1" s="1"/>
  <c r="T3215" i="1"/>
  <c r="V3215" i="1" s="1"/>
  <c r="M3215" i="1"/>
  <c r="Q3215" i="1"/>
  <c r="R3215" i="1" s="1"/>
  <c r="Q3214" i="1"/>
  <c r="R3214" i="1" s="1"/>
  <c r="M3214" i="1"/>
  <c r="T3214" i="1"/>
  <c r="V3214" i="1" s="1"/>
  <c r="Q3213" i="1"/>
  <c r="R3213" i="1" s="1"/>
  <c r="M3213" i="1"/>
  <c r="Q3212" i="1"/>
  <c r="R3212" i="1" s="1"/>
  <c r="M3212" i="1"/>
  <c r="T3212" i="1"/>
  <c r="V3212" i="1" s="1"/>
  <c r="Q3211" i="1"/>
  <c r="R3211" i="1" s="1"/>
  <c r="M3211" i="1"/>
  <c r="Q3210" i="1"/>
  <c r="R3210" i="1" s="1"/>
  <c r="T3210" i="1"/>
  <c r="V3210" i="1" s="1"/>
  <c r="M3210" i="1"/>
  <c r="Z3210" i="1"/>
  <c r="T3209" i="1"/>
  <c r="V3209" i="1" s="1"/>
  <c r="M3209" i="1"/>
  <c r="Q3209" i="1"/>
  <c r="R3209" i="1" s="1"/>
  <c r="M3208" i="1"/>
  <c r="Q3208" i="1"/>
  <c r="R3208" i="1" s="1"/>
  <c r="Z3208" i="1"/>
  <c r="Q3207" i="1"/>
  <c r="R3207" i="1" s="1"/>
  <c r="M3207" i="1"/>
  <c r="T3207" i="1"/>
  <c r="V3207" i="1" s="1"/>
  <c r="M3206" i="1"/>
  <c r="Q3206" i="1"/>
  <c r="R3206" i="1" s="1"/>
  <c r="Q3204" i="1"/>
  <c r="R3204" i="1" s="1"/>
  <c r="T3204" i="1"/>
  <c r="V3204" i="1" s="1"/>
  <c r="M3204" i="1"/>
  <c r="Z3204" i="1"/>
  <c r="Q3205" i="1"/>
  <c r="R3205" i="1" s="1"/>
  <c r="M3205" i="1"/>
  <c r="Q3203" i="1"/>
  <c r="R3203" i="1" s="1"/>
  <c r="M3203" i="1"/>
  <c r="Z3203" i="1"/>
  <c r="Q3202" i="1"/>
  <c r="R3202" i="1" s="1"/>
  <c r="T3202" i="1"/>
  <c r="V3202" i="1" s="1"/>
  <c r="M3202" i="1"/>
  <c r="M3200" i="1"/>
  <c r="Q3200" i="1"/>
  <c r="R3200" i="1" s="1"/>
  <c r="T3200" i="1"/>
  <c r="V3200" i="1" s="1"/>
  <c r="Q3199" i="1"/>
  <c r="R3199" i="1" s="1"/>
  <c r="M3199" i="1"/>
  <c r="T3199" i="1"/>
  <c r="V3199" i="1" s="1"/>
  <c r="M3198" i="1"/>
  <c r="Q3197" i="1"/>
  <c r="R3197" i="1" s="1"/>
  <c r="T3197" i="1"/>
  <c r="V3197" i="1" s="1"/>
  <c r="M3197" i="1"/>
  <c r="S3213" i="1"/>
  <c r="U3213" i="1" s="1"/>
  <c r="AD3213" i="1" s="1"/>
  <c r="S3216" i="1"/>
  <c r="U3216" i="1" s="1"/>
  <c r="AD3216" i="1" s="1"/>
  <c r="S3212" i="1"/>
  <c r="U3212" i="1" s="1"/>
  <c r="S3215" i="1"/>
  <c r="U3215" i="1" s="1"/>
  <c r="S3214" i="1"/>
  <c r="U3214" i="1" s="1"/>
  <c r="S3208" i="1"/>
  <c r="U3208" i="1" s="1"/>
  <c r="AD3208" i="1" s="1"/>
  <c r="S3211" i="1"/>
  <c r="U3211" i="1" s="1"/>
  <c r="AD3211" i="1" s="1"/>
  <c r="S3207" i="1"/>
  <c r="U3207" i="1" s="1"/>
  <c r="AD3207" i="1" s="1"/>
  <c r="S3210" i="1"/>
  <c r="U3210" i="1" s="1"/>
  <c r="S3209" i="1"/>
  <c r="U3209" i="1" s="1"/>
  <c r="S3203" i="1"/>
  <c r="U3203" i="1" s="1"/>
  <c r="AD3203" i="1" s="1"/>
  <c r="T3205" i="1"/>
  <c r="V3205" i="1" s="1"/>
  <c r="S3206" i="1"/>
  <c r="U3206" i="1" s="1"/>
  <c r="AD3206" i="1" s="1"/>
  <c r="S3202" i="1"/>
  <c r="U3202" i="1" s="1"/>
  <c r="S3204" i="1"/>
  <c r="U3204" i="1" s="1"/>
  <c r="S3205" i="1"/>
  <c r="U3205" i="1" s="1"/>
  <c r="S3201" i="1"/>
  <c r="U3201" i="1" s="1"/>
  <c r="AD3201" i="1" s="1"/>
  <c r="S3198" i="1"/>
  <c r="U3198" i="1" s="1"/>
  <c r="AD3198" i="1" s="1"/>
  <c r="S3197" i="1"/>
  <c r="U3197" i="1" s="1"/>
  <c r="S3200" i="1"/>
  <c r="U3200" i="1" s="1"/>
  <c r="S3199" i="1"/>
  <c r="U3199" i="1" s="1"/>
  <c r="AE3190" i="1"/>
  <c r="AD3197" i="1" l="1"/>
  <c r="AD3212" i="1"/>
  <c r="AD3210" i="1"/>
  <c r="AD3204" i="1"/>
  <c r="AD3209" i="1"/>
  <c r="AD3214" i="1"/>
  <c r="AD3215" i="1"/>
  <c r="AD3202" i="1"/>
  <c r="AD3205" i="1"/>
  <c r="AD3200" i="1"/>
  <c r="AD3199" i="1"/>
  <c r="AE3188" i="1"/>
  <c r="AE3186" i="1" l="1"/>
  <c r="AE3182" i="1" l="1"/>
  <c r="AC3196" i="1"/>
  <c r="AB3196" i="1"/>
  <c r="AA3196" i="1"/>
  <c r="Y3196" i="1"/>
  <c r="X3196" i="1"/>
  <c r="J3196" i="1"/>
  <c r="T3196" i="1" s="1"/>
  <c r="V3196" i="1" s="1"/>
  <c r="I3196" i="1"/>
  <c r="C3196" i="1"/>
  <c r="AE3195" i="1"/>
  <c r="AC3195" i="1"/>
  <c r="AB3195" i="1"/>
  <c r="AA3195" i="1"/>
  <c r="Y3195" i="1"/>
  <c r="X3195" i="1"/>
  <c r="J3195" i="1"/>
  <c r="I3195" i="1"/>
  <c r="C3195" i="1"/>
  <c r="AC3194" i="1"/>
  <c r="AB3194" i="1"/>
  <c r="AA3194" i="1"/>
  <c r="Y3194" i="1"/>
  <c r="X3194" i="1"/>
  <c r="J3194" i="1"/>
  <c r="I3194" i="1"/>
  <c r="C3194" i="1"/>
  <c r="AE3193" i="1"/>
  <c r="AC3193" i="1"/>
  <c r="AB3193" i="1"/>
  <c r="AA3193" i="1"/>
  <c r="Y3193" i="1"/>
  <c r="X3193" i="1"/>
  <c r="J3193" i="1"/>
  <c r="I3193" i="1"/>
  <c r="C3193" i="1"/>
  <c r="AE3192" i="1"/>
  <c r="AC3192" i="1"/>
  <c r="AB3192" i="1"/>
  <c r="AA3192" i="1"/>
  <c r="Y3192" i="1"/>
  <c r="X3192" i="1"/>
  <c r="J3192" i="1"/>
  <c r="I3192" i="1"/>
  <c r="C3192" i="1"/>
  <c r="AE3191" i="1"/>
  <c r="AC3191" i="1"/>
  <c r="AB3191" i="1"/>
  <c r="AA3191" i="1"/>
  <c r="Y3191" i="1"/>
  <c r="X3191" i="1"/>
  <c r="J3191" i="1"/>
  <c r="I3191" i="1"/>
  <c r="C3191" i="1"/>
  <c r="AC3190" i="1"/>
  <c r="AB3190" i="1"/>
  <c r="AA3190" i="1"/>
  <c r="Y3190" i="1"/>
  <c r="X3190" i="1"/>
  <c r="J3190" i="1"/>
  <c r="T3190" i="1" s="1"/>
  <c r="V3190" i="1" s="1"/>
  <c r="I3190" i="1"/>
  <c r="C3190" i="1"/>
  <c r="AE3189" i="1"/>
  <c r="AC3189" i="1"/>
  <c r="AB3189" i="1"/>
  <c r="AA3189" i="1"/>
  <c r="Y3189" i="1"/>
  <c r="X3189" i="1"/>
  <c r="J3189" i="1"/>
  <c r="I3189" i="1"/>
  <c r="C3189" i="1"/>
  <c r="Z3194" i="1" l="1"/>
  <c r="Z3192" i="1"/>
  <c r="Z3190" i="1"/>
  <c r="Z3191" i="1"/>
  <c r="Z3196" i="1"/>
  <c r="Z3195" i="1"/>
  <c r="Z3193" i="1"/>
  <c r="Q3196" i="1"/>
  <c r="R3196" i="1" s="1"/>
  <c r="M3196" i="1"/>
  <c r="M3195" i="1"/>
  <c r="T3195" i="1"/>
  <c r="V3195" i="1" s="1"/>
  <c r="Q3195" i="1"/>
  <c r="R3195" i="1" s="1"/>
  <c r="M3194" i="1"/>
  <c r="Q3194" i="1"/>
  <c r="R3194" i="1" s="1"/>
  <c r="M3193" i="1"/>
  <c r="Q3193" i="1"/>
  <c r="R3193" i="1" s="1"/>
  <c r="T3193" i="1"/>
  <c r="V3193" i="1" s="1"/>
  <c r="T3192" i="1"/>
  <c r="V3192" i="1" s="1"/>
  <c r="Q3192" i="1"/>
  <c r="R3192" i="1" s="1"/>
  <c r="M3192" i="1"/>
  <c r="T3191" i="1"/>
  <c r="V3191" i="1" s="1"/>
  <c r="Q3191" i="1"/>
  <c r="R3191" i="1" s="1"/>
  <c r="M3191" i="1"/>
  <c r="M3190" i="1"/>
  <c r="Q3190" i="1"/>
  <c r="R3190" i="1" s="1"/>
  <c r="M3189" i="1"/>
  <c r="T3189" i="1"/>
  <c r="V3189" i="1" s="1"/>
  <c r="Q3189" i="1"/>
  <c r="R3189" i="1" s="1"/>
  <c r="Z3189" i="1"/>
  <c r="S3190" i="1"/>
  <c r="U3190" i="1" s="1"/>
  <c r="AD3190" i="1" s="1"/>
  <c r="S3193" i="1"/>
  <c r="U3193" i="1" s="1"/>
  <c r="T3194" i="1"/>
  <c r="V3194" i="1" s="1"/>
  <c r="S3196" i="1"/>
  <c r="U3196" i="1" s="1"/>
  <c r="AD3196" i="1" s="1"/>
  <c r="S3194" i="1"/>
  <c r="U3194" i="1" s="1"/>
  <c r="S3189" i="1"/>
  <c r="U3189" i="1" s="1"/>
  <c r="S3192" i="1"/>
  <c r="U3192" i="1" s="1"/>
  <c r="S3195" i="1"/>
  <c r="U3195" i="1" s="1"/>
  <c r="S3191" i="1"/>
  <c r="U3191" i="1" s="1"/>
  <c r="AE3180" i="1"/>
  <c r="AD3195" i="1" l="1"/>
  <c r="AD3192" i="1"/>
  <c r="AD3191" i="1"/>
  <c r="AD3193" i="1"/>
  <c r="AD3189" i="1"/>
  <c r="AD3194" i="1"/>
  <c r="AE3173" i="1"/>
  <c r="AE3170" i="1" l="1"/>
  <c r="C3177" i="1"/>
  <c r="I3177" i="1"/>
  <c r="J3177" i="1"/>
  <c r="M3177" i="1" s="1"/>
  <c r="X3177" i="1"/>
  <c r="Y3177" i="1"/>
  <c r="AA3177" i="1"/>
  <c r="AB3177" i="1"/>
  <c r="AC3177" i="1"/>
  <c r="AE3177" i="1"/>
  <c r="C3178" i="1"/>
  <c r="I3178" i="1"/>
  <c r="J3178" i="1"/>
  <c r="M3178" i="1" s="1"/>
  <c r="X3178" i="1"/>
  <c r="Y3178" i="1"/>
  <c r="AA3178" i="1"/>
  <c r="AB3178" i="1"/>
  <c r="AC3178" i="1"/>
  <c r="AE3178" i="1"/>
  <c r="C3179" i="1"/>
  <c r="I3179" i="1"/>
  <c r="J3179" i="1"/>
  <c r="T3179" i="1" s="1"/>
  <c r="V3179" i="1" s="1"/>
  <c r="X3179" i="1"/>
  <c r="Y3179" i="1"/>
  <c r="AA3179" i="1"/>
  <c r="AB3179" i="1"/>
  <c r="AC3179" i="1"/>
  <c r="AE3179" i="1"/>
  <c r="C3180" i="1"/>
  <c r="I3180" i="1"/>
  <c r="J3180" i="1"/>
  <c r="M3180" i="1" s="1"/>
  <c r="X3180" i="1"/>
  <c r="Y3180" i="1"/>
  <c r="AA3180" i="1"/>
  <c r="AB3180" i="1"/>
  <c r="AC3180" i="1"/>
  <c r="C3181" i="1"/>
  <c r="I3181" i="1"/>
  <c r="J3181" i="1"/>
  <c r="M3181" i="1" s="1"/>
  <c r="X3181" i="1"/>
  <c r="Y3181" i="1"/>
  <c r="AA3181" i="1"/>
  <c r="AB3181" i="1"/>
  <c r="AC3181" i="1"/>
  <c r="AE3181" i="1"/>
  <c r="C3182" i="1"/>
  <c r="I3182" i="1"/>
  <c r="J3182" i="1"/>
  <c r="T3182" i="1" s="1"/>
  <c r="V3182" i="1" s="1"/>
  <c r="X3182" i="1"/>
  <c r="Y3182" i="1"/>
  <c r="AA3182" i="1"/>
  <c r="AB3182" i="1"/>
  <c r="AC3182" i="1"/>
  <c r="C3183" i="1"/>
  <c r="I3183" i="1"/>
  <c r="J3183" i="1"/>
  <c r="T3183" i="1" s="1"/>
  <c r="V3183" i="1" s="1"/>
  <c r="X3183" i="1"/>
  <c r="Y3183" i="1"/>
  <c r="AA3183" i="1"/>
  <c r="AB3183" i="1"/>
  <c r="AC3183" i="1"/>
  <c r="AE3183" i="1"/>
  <c r="C3184" i="1"/>
  <c r="I3184" i="1"/>
  <c r="J3184" i="1"/>
  <c r="Q3184" i="1" s="1"/>
  <c r="R3184" i="1" s="1"/>
  <c r="X3184" i="1"/>
  <c r="Y3184" i="1"/>
  <c r="AA3184" i="1"/>
  <c r="AB3184" i="1"/>
  <c r="AC3184" i="1"/>
  <c r="AE3184" i="1"/>
  <c r="C3185" i="1"/>
  <c r="I3185" i="1"/>
  <c r="J3185" i="1"/>
  <c r="T3185" i="1" s="1"/>
  <c r="V3185" i="1" s="1"/>
  <c r="X3185" i="1"/>
  <c r="Y3185" i="1"/>
  <c r="AA3185" i="1"/>
  <c r="AB3185" i="1"/>
  <c r="AC3185" i="1"/>
  <c r="AE3185" i="1"/>
  <c r="C3186" i="1"/>
  <c r="I3186" i="1"/>
  <c r="J3186" i="1"/>
  <c r="S3186" i="1" s="1"/>
  <c r="U3186" i="1" s="1"/>
  <c r="X3186" i="1"/>
  <c r="Y3186" i="1"/>
  <c r="AA3186" i="1"/>
  <c r="AB3186" i="1"/>
  <c r="AC3186" i="1"/>
  <c r="AC3188" i="1"/>
  <c r="AB3188" i="1"/>
  <c r="AA3188" i="1"/>
  <c r="Y3188" i="1"/>
  <c r="X3188" i="1"/>
  <c r="J3188" i="1"/>
  <c r="I3188" i="1"/>
  <c r="C3188" i="1"/>
  <c r="AE3187" i="1"/>
  <c r="AC3187" i="1"/>
  <c r="AB3187" i="1"/>
  <c r="AA3187" i="1"/>
  <c r="Y3187" i="1"/>
  <c r="X3187" i="1"/>
  <c r="J3187" i="1"/>
  <c r="T3187" i="1" s="1"/>
  <c r="V3187" i="1" s="1"/>
  <c r="I3187" i="1"/>
  <c r="C3187" i="1"/>
  <c r="AE3167" i="1"/>
  <c r="Z3187" i="1" l="1"/>
  <c r="Z3177" i="1"/>
  <c r="Z3184" i="1"/>
  <c r="Z3186" i="1"/>
  <c r="M3186" i="1"/>
  <c r="M3182" i="1"/>
  <c r="Z3181" i="1"/>
  <c r="Z3180" i="1"/>
  <c r="Q3186" i="1"/>
  <c r="R3186" i="1" s="1"/>
  <c r="Z3178" i="1"/>
  <c r="Z3179" i="1"/>
  <c r="Q3179" i="1"/>
  <c r="R3179" i="1" s="1"/>
  <c r="T3178" i="1"/>
  <c r="V3178" i="1" s="1"/>
  <c r="Z3188" i="1"/>
  <c r="M3179" i="1"/>
  <c r="S3188" i="1"/>
  <c r="U3188" i="1" s="1"/>
  <c r="Q3188" i="1"/>
  <c r="R3188" i="1" s="1"/>
  <c r="M3188" i="1"/>
  <c r="Q3187" i="1"/>
  <c r="R3187" i="1" s="1"/>
  <c r="M3187" i="1"/>
  <c r="T3186" i="1"/>
  <c r="V3186" i="1" s="1"/>
  <c r="AD3186" i="1" s="1"/>
  <c r="Q3185" i="1"/>
  <c r="R3185" i="1" s="1"/>
  <c r="M3185" i="1"/>
  <c r="Z3185" i="1"/>
  <c r="T3184" i="1"/>
  <c r="V3184" i="1" s="1"/>
  <c r="S3184" i="1"/>
  <c r="U3184" i="1" s="1"/>
  <c r="M3184" i="1"/>
  <c r="M3183" i="1"/>
  <c r="S3183" i="1"/>
  <c r="U3183" i="1" s="1"/>
  <c r="Q3183" i="1"/>
  <c r="R3183" i="1" s="1"/>
  <c r="Z3183" i="1"/>
  <c r="Q3182" i="1"/>
  <c r="R3182" i="1" s="1"/>
  <c r="Z3182" i="1"/>
  <c r="T3181" i="1"/>
  <c r="V3181" i="1" s="1"/>
  <c r="S3181" i="1"/>
  <c r="U3181" i="1" s="1"/>
  <c r="Q3181" i="1"/>
  <c r="R3181" i="1" s="1"/>
  <c r="T3180" i="1"/>
  <c r="V3180" i="1" s="1"/>
  <c r="S3180" i="1"/>
  <c r="U3180" i="1" s="1"/>
  <c r="Q3180" i="1"/>
  <c r="R3180" i="1" s="1"/>
  <c r="S3178" i="1"/>
  <c r="U3178" i="1" s="1"/>
  <c r="Q3178" i="1"/>
  <c r="R3178" i="1" s="1"/>
  <c r="S3177" i="1"/>
  <c r="U3177" i="1" s="1"/>
  <c r="T3177" i="1"/>
  <c r="V3177" i="1" s="1"/>
  <c r="Q3177" i="1"/>
  <c r="R3177" i="1" s="1"/>
  <c r="AD3183" i="1"/>
  <c r="S3182" i="1"/>
  <c r="U3182" i="1" s="1"/>
  <c r="AD3182" i="1" s="1"/>
  <c r="S3179" i="1"/>
  <c r="U3179" i="1" s="1"/>
  <c r="AD3179" i="1" s="1"/>
  <c r="S3185" i="1"/>
  <c r="U3185" i="1" s="1"/>
  <c r="AD3185" i="1" s="1"/>
  <c r="T3188" i="1"/>
  <c r="V3188" i="1" s="1"/>
  <c r="S3187" i="1"/>
  <c r="U3187" i="1" s="1"/>
  <c r="AD3187" i="1" s="1"/>
  <c r="AE3165" i="1"/>
  <c r="C2" i="15"/>
  <c r="AD3177" i="1" l="1"/>
  <c r="AD3178" i="1"/>
  <c r="AD3184" i="1"/>
  <c r="AD3188" i="1"/>
  <c r="AD3181" i="1"/>
  <c r="AD3180" i="1"/>
  <c r="AE3161" i="1"/>
  <c r="AE3152" i="1" l="1"/>
  <c r="AE3157" i="1"/>
  <c r="AE3176" i="1"/>
  <c r="AC3176" i="1"/>
  <c r="AB3176" i="1"/>
  <c r="AA3176" i="1"/>
  <c r="Y3176" i="1"/>
  <c r="X3176" i="1"/>
  <c r="J3176" i="1"/>
  <c r="T3176" i="1" s="1"/>
  <c r="V3176" i="1" s="1"/>
  <c r="I3176" i="1"/>
  <c r="C3176" i="1"/>
  <c r="AE3175" i="1"/>
  <c r="AC3175" i="1"/>
  <c r="AB3175" i="1"/>
  <c r="AA3175" i="1"/>
  <c r="Y3175" i="1"/>
  <c r="X3175" i="1"/>
  <c r="J3175" i="1"/>
  <c r="T3175" i="1" s="1"/>
  <c r="V3175" i="1" s="1"/>
  <c r="I3175" i="1"/>
  <c r="C3175" i="1"/>
  <c r="AE3174" i="1"/>
  <c r="AC3174" i="1"/>
  <c r="AB3174" i="1"/>
  <c r="AA3174" i="1"/>
  <c r="Y3174" i="1"/>
  <c r="X3174" i="1"/>
  <c r="J3174" i="1"/>
  <c r="I3174" i="1"/>
  <c r="C3174" i="1"/>
  <c r="AC3173" i="1"/>
  <c r="AB3173" i="1"/>
  <c r="AA3173" i="1"/>
  <c r="Y3173" i="1"/>
  <c r="X3173" i="1"/>
  <c r="J3173" i="1"/>
  <c r="T3173" i="1" s="1"/>
  <c r="V3173" i="1" s="1"/>
  <c r="I3173" i="1"/>
  <c r="C3173" i="1"/>
  <c r="AE3172" i="1"/>
  <c r="AC3172" i="1"/>
  <c r="AB3172" i="1"/>
  <c r="AA3172" i="1"/>
  <c r="Y3172" i="1"/>
  <c r="X3172" i="1"/>
  <c r="J3172" i="1"/>
  <c r="T3172" i="1" s="1"/>
  <c r="V3172" i="1" s="1"/>
  <c r="I3172" i="1"/>
  <c r="C3172" i="1"/>
  <c r="AC3170" i="1"/>
  <c r="AB3170" i="1"/>
  <c r="AA3170" i="1"/>
  <c r="Y3170" i="1"/>
  <c r="X3170" i="1"/>
  <c r="J3170" i="1"/>
  <c r="I3170" i="1"/>
  <c r="C3170" i="1"/>
  <c r="AE3171" i="1"/>
  <c r="AC3171" i="1"/>
  <c r="AB3171" i="1"/>
  <c r="AA3171" i="1"/>
  <c r="Y3171" i="1"/>
  <c r="X3171" i="1"/>
  <c r="J3171" i="1"/>
  <c r="T3171" i="1" s="1"/>
  <c r="V3171" i="1" s="1"/>
  <c r="I3171" i="1"/>
  <c r="C3171" i="1"/>
  <c r="AE3169" i="1"/>
  <c r="AC3169" i="1"/>
  <c r="AB3169" i="1"/>
  <c r="AA3169" i="1"/>
  <c r="Y3169" i="1"/>
  <c r="X3169" i="1"/>
  <c r="J3169" i="1"/>
  <c r="T3169" i="1" s="1"/>
  <c r="V3169" i="1" s="1"/>
  <c r="I3169" i="1"/>
  <c r="C3169" i="1"/>
  <c r="AE3168" i="1"/>
  <c r="AC3168" i="1"/>
  <c r="AB3168" i="1"/>
  <c r="AA3168" i="1"/>
  <c r="Y3168" i="1"/>
  <c r="X3168" i="1"/>
  <c r="J3168" i="1"/>
  <c r="I3168" i="1"/>
  <c r="C3168" i="1"/>
  <c r="AC3167" i="1"/>
  <c r="AB3167" i="1"/>
  <c r="AA3167" i="1"/>
  <c r="Y3167" i="1"/>
  <c r="X3167" i="1"/>
  <c r="J3167" i="1"/>
  <c r="I3167" i="1"/>
  <c r="C3167" i="1"/>
  <c r="AE3166" i="1"/>
  <c r="AC3166" i="1"/>
  <c r="AB3166" i="1"/>
  <c r="AA3166" i="1"/>
  <c r="Y3166" i="1"/>
  <c r="X3166" i="1"/>
  <c r="J3166" i="1"/>
  <c r="T3166" i="1" s="1"/>
  <c r="V3166" i="1" s="1"/>
  <c r="I3166" i="1"/>
  <c r="C3166" i="1"/>
  <c r="AC3165" i="1"/>
  <c r="AB3165" i="1"/>
  <c r="AA3165" i="1"/>
  <c r="Y3165" i="1"/>
  <c r="X3165" i="1"/>
  <c r="J3165" i="1"/>
  <c r="I3165" i="1"/>
  <c r="C3165" i="1"/>
  <c r="AE3164" i="1"/>
  <c r="AC3164" i="1"/>
  <c r="AB3164" i="1"/>
  <c r="AA3164" i="1"/>
  <c r="Y3164" i="1"/>
  <c r="X3164" i="1"/>
  <c r="J3164" i="1"/>
  <c r="I3164" i="1"/>
  <c r="C3164" i="1"/>
  <c r="AE3163" i="1"/>
  <c r="AC3163" i="1"/>
  <c r="AB3163" i="1"/>
  <c r="AA3163" i="1"/>
  <c r="Y3163" i="1"/>
  <c r="X3163" i="1"/>
  <c r="J3163" i="1"/>
  <c r="T3163" i="1" s="1"/>
  <c r="V3163" i="1" s="1"/>
  <c r="I3163" i="1"/>
  <c r="C3163" i="1"/>
  <c r="AE3162" i="1"/>
  <c r="AC3162" i="1"/>
  <c r="AB3162" i="1"/>
  <c r="AA3162" i="1"/>
  <c r="Y3162" i="1"/>
  <c r="X3162" i="1"/>
  <c r="J3162" i="1"/>
  <c r="Q3162" i="1" s="1"/>
  <c r="R3162" i="1" s="1"/>
  <c r="I3162" i="1"/>
  <c r="C3162" i="1"/>
  <c r="AC3161" i="1"/>
  <c r="AB3161" i="1"/>
  <c r="AA3161" i="1"/>
  <c r="Y3161" i="1"/>
  <c r="X3161" i="1"/>
  <c r="J3161" i="1"/>
  <c r="I3161" i="1"/>
  <c r="C3161" i="1"/>
  <c r="AE3160" i="1"/>
  <c r="AC3160" i="1"/>
  <c r="AB3160" i="1"/>
  <c r="AA3160" i="1"/>
  <c r="Y3160" i="1"/>
  <c r="X3160" i="1"/>
  <c r="J3160" i="1"/>
  <c r="T3160" i="1" s="1"/>
  <c r="V3160" i="1" s="1"/>
  <c r="I3160" i="1"/>
  <c r="C3160" i="1"/>
  <c r="Z3161" i="1" l="1"/>
  <c r="Z3172" i="1"/>
  <c r="T3162" i="1"/>
  <c r="V3162" i="1" s="1"/>
  <c r="Z3165" i="1"/>
  <c r="M3166" i="1"/>
  <c r="Z3171" i="1"/>
  <c r="Z3176" i="1"/>
  <c r="Z3160" i="1"/>
  <c r="Z3163" i="1"/>
  <c r="Z3167" i="1"/>
  <c r="Z3168" i="1"/>
  <c r="T3167" i="1"/>
  <c r="V3167" i="1" s="1"/>
  <c r="M3167" i="1"/>
  <c r="Z3164" i="1"/>
  <c r="Z3169" i="1"/>
  <c r="Z3175" i="1"/>
  <c r="M3176" i="1"/>
  <c r="Q3176" i="1"/>
  <c r="R3176" i="1" s="1"/>
  <c r="Q3175" i="1"/>
  <c r="R3175" i="1" s="1"/>
  <c r="M3175" i="1"/>
  <c r="M3174" i="1"/>
  <c r="Q3174" i="1"/>
  <c r="R3174" i="1" s="1"/>
  <c r="Z3174" i="1"/>
  <c r="M3173" i="1"/>
  <c r="Q3173" i="1"/>
  <c r="R3173" i="1" s="1"/>
  <c r="Z3173" i="1"/>
  <c r="M3172" i="1"/>
  <c r="Q3172" i="1"/>
  <c r="R3172" i="1" s="1"/>
  <c r="M3170" i="1"/>
  <c r="Q3170" i="1"/>
  <c r="R3170" i="1" s="1"/>
  <c r="T3170" i="1"/>
  <c r="V3170" i="1" s="1"/>
  <c r="Z3170" i="1"/>
  <c r="M3171" i="1"/>
  <c r="Q3171" i="1"/>
  <c r="R3171" i="1" s="1"/>
  <c r="Q3169" i="1"/>
  <c r="R3169" i="1" s="1"/>
  <c r="M3169" i="1"/>
  <c r="T3168" i="1"/>
  <c r="V3168" i="1" s="1"/>
  <c r="M3168" i="1"/>
  <c r="Q3168" i="1"/>
  <c r="R3168" i="1" s="1"/>
  <c r="Q3167" i="1"/>
  <c r="R3167" i="1" s="1"/>
  <c r="Q3166" i="1"/>
  <c r="R3166" i="1" s="1"/>
  <c r="Z3166" i="1"/>
  <c r="Q3165" i="1"/>
  <c r="R3165" i="1" s="1"/>
  <c r="M3165" i="1"/>
  <c r="T3165" i="1"/>
  <c r="V3165" i="1" s="1"/>
  <c r="Q3164" i="1"/>
  <c r="R3164" i="1" s="1"/>
  <c r="M3164" i="1"/>
  <c r="M3163" i="1"/>
  <c r="Q3163" i="1"/>
  <c r="R3163" i="1" s="1"/>
  <c r="M3162" i="1"/>
  <c r="Z3162" i="1"/>
  <c r="M3161" i="1"/>
  <c r="Q3161" i="1"/>
  <c r="R3161" i="1" s="1"/>
  <c r="Q3160" i="1"/>
  <c r="R3160" i="1" s="1"/>
  <c r="M3160" i="1"/>
  <c r="S3176" i="1"/>
  <c r="U3176" i="1" s="1"/>
  <c r="AD3176" i="1" s="1"/>
  <c r="S3172" i="1"/>
  <c r="U3172" i="1" s="1"/>
  <c r="AD3172" i="1" s="1"/>
  <c r="S3175" i="1"/>
  <c r="U3175" i="1" s="1"/>
  <c r="AD3175" i="1" s="1"/>
  <c r="T3174" i="1"/>
  <c r="V3174" i="1" s="1"/>
  <c r="S3173" i="1"/>
  <c r="U3173" i="1" s="1"/>
  <c r="AD3173" i="1" s="1"/>
  <c r="S3174" i="1"/>
  <c r="U3174" i="1" s="1"/>
  <c r="S3170" i="1"/>
  <c r="U3170" i="1" s="1"/>
  <c r="S3167" i="1"/>
  <c r="U3167" i="1" s="1"/>
  <c r="S3166" i="1"/>
  <c r="U3166" i="1" s="1"/>
  <c r="AD3166" i="1" s="1"/>
  <c r="S3171" i="1"/>
  <c r="U3171" i="1" s="1"/>
  <c r="AD3171" i="1" s="1"/>
  <c r="S3169" i="1"/>
  <c r="U3169" i="1" s="1"/>
  <c r="AD3169" i="1" s="1"/>
  <c r="S3168" i="1"/>
  <c r="U3168" i="1" s="1"/>
  <c r="S3161" i="1"/>
  <c r="U3161" i="1" s="1"/>
  <c r="S3165" i="1"/>
  <c r="U3165" i="1" s="1"/>
  <c r="AD3165" i="1" s="1"/>
  <c r="T3161" i="1"/>
  <c r="V3161" i="1" s="1"/>
  <c r="S3163" i="1"/>
  <c r="U3163" i="1" s="1"/>
  <c r="AD3163" i="1" s="1"/>
  <c r="T3164" i="1"/>
  <c r="V3164" i="1" s="1"/>
  <c r="S3164" i="1"/>
  <c r="U3164" i="1" s="1"/>
  <c r="S3160" i="1"/>
  <c r="U3160" i="1" s="1"/>
  <c r="AD3160" i="1" s="1"/>
  <c r="S3162" i="1"/>
  <c r="U3162" i="1" s="1"/>
  <c r="AD3162" i="1" s="1"/>
  <c r="AE3155" i="1"/>
  <c r="AD3168" i="1" l="1"/>
  <c r="AD3167" i="1"/>
  <c r="AD3174" i="1"/>
  <c r="AD3170" i="1"/>
  <c r="AD3164" i="1"/>
  <c r="AD3161" i="1"/>
  <c r="AE3150" i="1"/>
  <c r="AE3147" i="1" l="1"/>
  <c r="AC2952" i="1"/>
  <c r="AB2952" i="1"/>
  <c r="AA2952" i="1"/>
  <c r="Y2952" i="1"/>
  <c r="X2952" i="1"/>
  <c r="J2952" i="1"/>
  <c r="I2952" i="1"/>
  <c r="C2952" i="1"/>
  <c r="AE3146" i="1"/>
  <c r="AC3103" i="1"/>
  <c r="AB3103" i="1"/>
  <c r="AA3103" i="1"/>
  <c r="Y3103" i="1"/>
  <c r="X3103" i="1"/>
  <c r="J3103" i="1"/>
  <c r="T3103" i="1" s="1"/>
  <c r="V3103" i="1" s="1"/>
  <c r="I3103" i="1"/>
  <c r="C3103" i="1"/>
  <c r="AE3145" i="1"/>
  <c r="AC3064" i="1"/>
  <c r="AB3064" i="1"/>
  <c r="AA3064" i="1"/>
  <c r="Y3064" i="1"/>
  <c r="X3064" i="1"/>
  <c r="J3064" i="1"/>
  <c r="T3064" i="1" s="1"/>
  <c r="V3064" i="1" s="1"/>
  <c r="I3064" i="1"/>
  <c r="C3064" i="1"/>
  <c r="AE3144" i="1"/>
  <c r="AC3110" i="1"/>
  <c r="AB3110" i="1"/>
  <c r="AA3110" i="1"/>
  <c r="Y3110" i="1"/>
  <c r="X3110" i="1"/>
  <c r="J3110" i="1"/>
  <c r="T3110" i="1" s="1"/>
  <c r="V3110" i="1" s="1"/>
  <c r="I3110" i="1"/>
  <c r="C3110" i="1"/>
  <c r="AE3143" i="1"/>
  <c r="AC3104" i="1"/>
  <c r="AB3104" i="1"/>
  <c r="AA3104" i="1"/>
  <c r="Y3104" i="1"/>
  <c r="X3104" i="1"/>
  <c r="J3104" i="1"/>
  <c r="Q3104" i="1" s="1"/>
  <c r="R3104" i="1" s="1"/>
  <c r="I3104" i="1"/>
  <c r="C3104" i="1"/>
  <c r="Z2952" i="1" l="1"/>
  <c r="Q2952" i="1"/>
  <c r="R2952" i="1" s="1"/>
  <c r="T2952" i="1"/>
  <c r="V2952" i="1" s="1"/>
  <c r="M2952" i="1"/>
  <c r="S2952" i="1"/>
  <c r="U2952" i="1" s="1"/>
  <c r="Z3103" i="1"/>
  <c r="Q3103" i="1"/>
  <c r="R3103" i="1" s="1"/>
  <c r="S3103" i="1"/>
  <c r="U3103" i="1" s="1"/>
  <c r="AD3103" i="1" s="1"/>
  <c r="M3103" i="1"/>
  <c r="Q3064" i="1"/>
  <c r="R3064" i="1" s="1"/>
  <c r="Z3064" i="1"/>
  <c r="S3064" i="1"/>
  <c r="U3064" i="1" s="1"/>
  <c r="AD3064" i="1" s="1"/>
  <c r="M3064" i="1"/>
  <c r="Z3104" i="1"/>
  <c r="Q3110" i="1"/>
  <c r="R3110" i="1" s="1"/>
  <c r="Z3110" i="1"/>
  <c r="S3110" i="1"/>
  <c r="U3110" i="1" s="1"/>
  <c r="AD3110" i="1" s="1"/>
  <c r="M3110" i="1"/>
  <c r="M3104" i="1"/>
  <c r="T3104" i="1"/>
  <c r="V3104" i="1" s="1"/>
  <c r="S3104" i="1"/>
  <c r="U3104" i="1" s="1"/>
  <c r="AE3142" i="1"/>
  <c r="AD2952" i="1" l="1"/>
  <c r="AD3104" i="1"/>
  <c r="AE3138" i="1"/>
  <c r="AC3152" i="1"/>
  <c r="AB3152" i="1"/>
  <c r="AA3152" i="1"/>
  <c r="Y3152" i="1"/>
  <c r="X3152" i="1"/>
  <c r="J3152" i="1"/>
  <c r="I3152" i="1"/>
  <c r="C3152" i="1"/>
  <c r="AE3149" i="1"/>
  <c r="AC3149" i="1"/>
  <c r="AB3149" i="1"/>
  <c r="AA3149" i="1"/>
  <c r="Y3149" i="1"/>
  <c r="X3149" i="1"/>
  <c r="J3149" i="1"/>
  <c r="T3149" i="1" s="1"/>
  <c r="V3149" i="1" s="1"/>
  <c r="I3149" i="1"/>
  <c r="C3149" i="1"/>
  <c r="AE3159" i="1"/>
  <c r="AC3159" i="1"/>
  <c r="AB3159" i="1"/>
  <c r="AA3159" i="1"/>
  <c r="Y3159" i="1"/>
  <c r="X3159" i="1"/>
  <c r="J3159" i="1"/>
  <c r="T3159" i="1" s="1"/>
  <c r="V3159" i="1" s="1"/>
  <c r="I3159" i="1"/>
  <c r="C3159" i="1"/>
  <c r="AE3158" i="1"/>
  <c r="AC3158" i="1"/>
  <c r="AB3158" i="1"/>
  <c r="AA3158" i="1"/>
  <c r="Y3158" i="1"/>
  <c r="X3158" i="1"/>
  <c r="J3158" i="1"/>
  <c r="I3158" i="1"/>
  <c r="C3158" i="1"/>
  <c r="AC3157" i="1"/>
  <c r="AB3157" i="1"/>
  <c r="AA3157" i="1"/>
  <c r="Y3157" i="1"/>
  <c r="X3157" i="1"/>
  <c r="J3157" i="1"/>
  <c r="I3157" i="1"/>
  <c r="C3157" i="1"/>
  <c r="AE3156" i="1"/>
  <c r="AC3156" i="1"/>
  <c r="AB3156" i="1"/>
  <c r="AA3156" i="1"/>
  <c r="Y3156" i="1"/>
  <c r="X3156" i="1"/>
  <c r="J3156" i="1"/>
  <c r="T3156" i="1" s="1"/>
  <c r="V3156" i="1" s="1"/>
  <c r="I3156" i="1"/>
  <c r="C3156" i="1"/>
  <c r="AC3155" i="1"/>
  <c r="AB3155" i="1"/>
  <c r="AA3155" i="1"/>
  <c r="Y3155" i="1"/>
  <c r="X3155" i="1"/>
  <c r="J3155" i="1"/>
  <c r="I3155" i="1"/>
  <c r="C3155" i="1"/>
  <c r="AE3154" i="1"/>
  <c r="AC3154" i="1"/>
  <c r="AB3154" i="1"/>
  <c r="AA3154" i="1"/>
  <c r="Y3154" i="1"/>
  <c r="X3154" i="1"/>
  <c r="J3154" i="1"/>
  <c r="T3154" i="1" s="1"/>
  <c r="V3154" i="1" s="1"/>
  <c r="I3154" i="1"/>
  <c r="C3154" i="1"/>
  <c r="AE3153" i="1"/>
  <c r="AC3153" i="1"/>
  <c r="AB3153" i="1"/>
  <c r="AA3153" i="1"/>
  <c r="Y3153" i="1"/>
  <c r="X3153" i="1"/>
  <c r="J3153" i="1"/>
  <c r="T3153" i="1" s="1"/>
  <c r="V3153" i="1" s="1"/>
  <c r="I3153" i="1"/>
  <c r="C3153" i="1"/>
  <c r="AE3151" i="1"/>
  <c r="AC3151" i="1"/>
  <c r="AB3151" i="1"/>
  <c r="AA3151" i="1"/>
  <c r="Y3151" i="1"/>
  <c r="X3151" i="1"/>
  <c r="J3151" i="1"/>
  <c r="I3151" i="1"/>
  <c r="C3151" i="1"/>
  <c r="AC3150" i="1"/>
  <c r="AB3150" i="1"/>
  <c r="AA3150" i="1"/>
  <c r="Y3150" i="1"/>
  <c r="X3150" i="1"/>
  <c r="J3150" i="1"/>
  <c r="T3150" i="1" s="1"/>
  <c r="V3150" i="1" s="1"/>
  <c r="I3150" i="1"/>
  <c r="C3150" i="1"/>
  <c r="AE3148" i="1"/>
  <c r="AC3148" i="1"/>
  <c r="AB3148" i="1"/>
  <c r="AA3148" i="1"/>
  <c r="Y3148" i="1"/>
  <c r="X3148" i="1"/>
  <c r="J3148" i="1"/>
  <c r="T3148" i="1" s="1"/>
  <c r="V3148" i="1" s="1"/>
  <c r="I3148" i="1"/>
  <c r="C3148" i="1"/>
  <c r="AE3135" i="1"/>
  <c r="AE3133" i="1"/>
  <c r="M3152" i="1" l="1"/>
  <c r="Q3152" i="1"/>
  <c r="R3152" i="1" s="1"/>
  <c r="Q3149" i="1"/>
  <c r="R3149" i="1" s="1"/>
  <c r="M3149" i="1"/>
  <c r="Q3159" i="1"/>
  <c r="R3159" i="1" s="1"/>
  <c r="M3159" i="1"/>
  <c r="M3158" i="1"/>
  <c r="Q3158" i="1"/>
  <c r="R3158" i="1" s="1"/>
  <c r="Q3157" i="1"/>
  <c r="R3157" i="1" s="1"/>
  <c r="M3157" i="1"/>
  <c r="Q3156" i="1"/>
  <c r="R3156" i="1" s="1"/>
  <c r="M3156" i="1"/>
  <c r="Q3154" i="1"/>
  <c r="R3154" i="1" s="1"/>
  <c r="Z3159" i="1"/>
  <c r="M3155" i="1"/>
  <c r="Q3155" i="1"/>
  <c r="R3155" i="1" s="1"/>
  <c r="M3154" i="1"/>
  <c r="M3153" i="1"/>
  <c r="Q3153" i="1"/>
  <c r="R3153" i="1" s="1"/>
  <c r="M3151" i="1"/>
  <c r="Q3151" i="1"/>
  <c r="R3151" i="1" s="1"/>
  <c r="Q3150" i="1"/>
  <c r="R3150" i="1" s="1"/>
  <c r="M3150" i="1"/>
  <c r="Q3148" i="1"/>
  <c r="R3148" i="1" s="1"/>
  <c r="M3148" i="1"/>
  <c r="Z3151" i="1"/>
  <c r="Z3152" i="1"/>
  <c r="Z3156" i="1"/>
  <c r="Z3153" i="1"/>
  <c r="Z3150" i="1"/>
  <c r="Z3154" i="1"/>
  <c r="Z3149" i="1"/>
  <c r="Z3158" i="1"/>
  <c r="Z3157" i="1"/>
  <c r="T3152" i="1"/>
  <c r="V3152" i="1" s="1"/>
  <c r="T3151" i="1"/>
  <c r="V3151" i="1" s="1"/>
  <c r="Z3155" i="1"/>
  <c r="Z3148" i="1"/>
  <c r="T3158" i="1"/>
  <c r="V3158" i="1" s="1"/>
  <c r="S3152" i="1"/>
  <c r="U3152" i="1" s="1"/>
  <c r="S3149" i="1"/>
  <c r="U3149" i="1" s="1"/>
  <c r="AD3149" i="1" s="1"/>
  <c r="S3156" i="1"/>
  <c r="U3156" i="1" s="1"/>
  <c r="AD3156" i="1" s="1"/>
  <c r="T3157" i="1"/>
  <c r="V3157" i="1" s="1"/>
  <c r="S3159" i="1"/>
  <c r="U3159" i="1" s="1"/>
  <c r="AD3159" i="1" s="1"/>
  <c r="S3157" i="1"/>
  <c r="U3157" i="1" s="1"/>
  <c r="S3158" i="1"/>
  <c r="U3158" i="1" s="1"/>
  <c r="S3150" i="1"/>
  <c r="U3150" i="1" s="1"/>
  <c r="AD3150" i="1" s="1"/>
  <c r="S3154" i="1"/>
  <c r="U3154" i="1" s="1"/>
  <c r="AD3154" i="1" s="1"/>
  <c r="T3155" i="1"/>
  <c r="V3155" i="1" s="1"/>
  <c r="S3153" i="1"/>
  <c r="U3153" i="1" s="1"/>
  <c r="AD3153" i="1" s="1"/>
  <c r="S3155" i="1"/>
  <c r="U3155" i="1" s="1"/>
  <c r="S3148" i="1"/>
  <c r="U3148" i="1" s="1"/>
  <c r="AD3148" i="1" s="1"/>
  <c r="S3151" i="1"/>
  <c r="U3151" i="1" s="1"/>
  <c r="AE3129" i="1"/>
  <c r="AD3151" i="1" l="1"/>
  <c r="AD3158" i="1"/>
  <c r="AD3152" i="1"/>
  <c r="AD3155" i="1"/>
  <c r="AD3157" i="1"/>
  <c r="AE3126" i="1"/>
  <c r="AE3124" i="1"/>
  <c r="AE3120" i="1"/>
  <c r="AE3117" i="1" l="1"/>
  <c r="AC3147" i="1" l="1"/>
  <c r="AB3147" i="1"/>
  <c r="AA3147" i="1"/>
  <c r="Y3147" i="1"/>
  <c r="X3147" i="1"/>
  <c r="J3147" i="1"/>
  <c r="I3147" i="1"/>
  <c r="C3147" i="1"/>
  <c r="AE3141" i="1"/>
  <c r="AC3146" i="1"/>
  <c r="AB3146" i="1"/>
  <c r="AA3146" i="1"/>
  <c r="Y3146" i="1"/>
  <c r="X3146" i="1"/>
  <c r="J3146" i="1"/>
  <c r="T3146" i="1" s="1"/>
  <c r="V3146" i="1" s="1"/>
  <c r="I3146" i="1"/>
  <c r="C3146" i="1"/>
  <c r="AE3140" i="1"/>
  <c r="AC3145" i="1"/>
  <c r="AB3145" i="1"/>
  <c r="AA3145" i="1"/>
  <c r="Y3145" i="1"/>
  <c r="X3145" i="1"/>
  <c r="J3145" i="1"/>
  <c r="I3145" i="1"/>
  <c r="C3145" i="1"/>
  <c r="AE3139" i="1"/>
  <c r="AC3144" i="1"/>
  <c r="AB3144" i="1"/>
  <c r="AA3144" i="1"/>
  <c r="Y3144" i="1"/>
  <c r="X3144" i="1"/>
  <c r="J3144" i="1"/>
  <c r="T3144" i="1" s="1"/>
  <c r="V3144" i="1" s="1"/>
  <c r="I3144" i="1"/>
  <c r="C3144" i="1"/>
  <c r="AC3143" i="1"/>
  <c r="AB3143" i="1"/>
  <c r="AA3143" i="1"/>
  <c r="Y3143" i="1"/>
  <c r="X3143" i="1"/>
  <c r="J3143" i="1"/>
  <c r="T3143" i="1" s="1"/>
  <c r="V3143" i="1" s="1"/>
  <c r="I3143" i="1"/>
  <c r="C3143" i="1"/>
  <c r="AE3137" i="1"/>
  <c r="AC3142" i="1"/>
  <c r="AB3142" i="1"/>
  <c r="AA3142" i="1"/>
  <c r="Y3142" i="1"/>
  <c r="X3142" i="1"/>
  <c r="J3142" i="1"/>
  <c r="I3142" i="1"/>
  <c r="C3142" i="1"/>
  <c r="AE3136" i="1"/>
  <c r="AC3141" i="1"/>
  <c r="AB3141" i="1"/>
  <c r="AA3141" i="1"/>
  <c r="Y3141" i="1"/>
  <c r="X3141" i="1"/>
  <c r="J3141" i="1"/>
  <c r="T3141" i="1" s="1"/>
  <c r="V3141" i="1" s="1"/>
  <c r="I3141" i="1"/>
  <c r="C3141" i="1"/>
  <c r="AC3140" i="1"/>
  <c r="AB3140" i="1"/>
  <c r="AA3140" i="1"/>
  <c r="Y3140" i="1"/>
  <c r="X3140" i="1"/>
  <c r="J3140" i="1"/>
  <c r="T3140" i="1" s="1"/>
  <c r="V3140" i="1" s="1"/>
  <c r="I3140" i="1"/>
  <c r="C3140" i="1"/>
  <c r="AE3134" i="1"/>
  <c r="AC3139" i="1"/>
  <c r="AB3139" i="1"/>
  <c r="AA3139" i="1"/>
  <c r="Y3139" i="1"/>
  <c r="X3139" i="1"/>
  <c r="J3139" i="1"/>
  <c r="Q3139" i="1" s="1"/>
  <c r="R3139" i="1" s="1"/>
  <c r="I3139" i="1"/>
  <c r="C3139" i="1"/>
  <c r="AC3138" i="1"/>
  <c r="AB3138" i="1"/>
  <c r="AA3138" i="1"/>
  <c r="Y3138" i="1"/>
  <c r="X3138" i="1"/>
  <c r="J3138" i="1"/>
  <c r="T3138" i="1" s="1"/>
  <c r="V3138" i="1" s="1"/>
  <c r="I3138" i="1"/>
  <c r="C3138" i="1"/>
  <c r="AE3132" i="1"/>
  <c r="AC3137" i="1"/>
  <c r="AB3137" i="1"/>
  <c r="AA3137" i="1"/>
  <c r="Y3137" i="1"/>
  <c r="X3137" i="1"/>
  <c r="J3137" i="1"/>
  <c r="T3137" i="1" s="1"/>
  <c r="V3137" i="1" s="1"/>
  <c r="I3137" i="1"/>
  <c r="C3137" i="1"/>
  <c r="AE3131" i="1"/>
  <c r="AC3136" i="1"/>
  <c r="AB3136" i="1"/>
  <c r="AA3136" i="1"/>
  <c r="Y3136" i="1"/>
  <c r="X3136" i="1"/>
  <c r="J3136" i="1"/>
  <c r="T3136" i="1" s="1"/>
  <c r="V3136" i="1" s="1"/>
  <c r="I3136" i="1"/>
  <c r="C3136" i="1"/>
  <c r="AE3130" i="1"/>
  <c r="AC3135" i="1"/>
  <c r="AB3135" i="1"/>
  <c r="AA3135" i="1"/>
  <c r="Y3135" i="1"/>
  <c r="X3135" i="1"/>
  <c r="J3135" i="1"/>
  <c r="I3135" i="1"/>
  <c r="C3135" i="1"/>
  <c r="AC3134" i="1"/>
  <c r="AB3134" i="1"/>
  <c r="AA3134" i="1"/>
  <c r="Y3134" i="1"/>
  <c r="X3134" i="1"/>
  <c r="J3134" i="1"/>
  <c r="T3134" i="1" s="1"/>
  <c r="V3134" i="1" s="1"/>
  <c r="I3134" i="1"/>
  <c r="C3134" i="1"/>
  <c r="AE3128" i="1"/>
  <c r="AC3133" i="1"/>
  <c r="AB3133" i="1"/>
  <c r="AA3133" i="1"/>
  <c r="Y3133" i="1"/>
  <c r="X3133" i="1"/>
  <c r="J3133" i="1"/>
  <c r="T3133" i="1" s="1"/>
  <c r="V3133" i="1" s="1"/>
  <c r="I3133" i="1"/>
  <c r="C3133" i="1"/>
  <c r="AE3127" i="1"/>
  <c r="AC3132" i="1"/>
  <c r="AB3132" i="1"/>
  <c r="AA3132" i="1"/>
  <c r="Y3132" i="1"/>
  <c r="X3132" i="1"/>
  <c r="J3132" i="1"/>
  <c r="I3132" i="1"/>
  <c r="C3132" i="1"/>
  <c r="AC3131" i="1"/>
  <c r="AB3131" i="1"/>
  <c r="AA3131" i="1"/>
  <c r="Y3131" i="1"/>
  <c r="X3131" i="1"/>
  <c r="J3131" i="1"/>
  <c r="T3131" i="1" s="1"/>
  <c r="V3131" i="1" s="1"/>
  <c r="I3131" i="1"/>
  <c r="C3131" i="1"/>
  <c r="AE3125" i="1"/>
  <c r="AC3130" i="1"/>
  <c r="AB3130" i="1"/>
  <c r="AA3130" i="1"/>
  <c r="Y3130" i="1"/>
  <c r="X3130" i="1"/>
  <c r="J3130" i="1"/>
  <c r="T3130" i="1" s="1"/>
  <c r="V3130" i="1" s="1"/>
  <c r="I3130" i="1"/>
  <c r="C3130" i="1"/>
  <c r="Z3134" i="1" l="1"/>
  <c r="Z3141" i="1"/>
  <c r="Z3147" i="1"/>
  <c r="Z3138" i="1"/>
  <c r="Z3137" i="1"/>
  <c r="Z3142" i="1"/>
  <c r="Z3131" i="1"/>
  <c r="Z3133" i="1"/>
  <c r="Z3140" i="1"/>
  <c r="Q3136" i="1"/>
  <c r="R3136" i="1" s="1"/>
  <c r="Z3144" i="1"/>
  <c r="Q3147" i="1"/>
  <c r="R3147" i="1" s="1"/>
  <c r="M3147" i="1"/>
  <c r="M3146" i="1"/>
  <c r="Q3146" i="1"/>
  <c r="R3146" i="1" s="1"/>
  <c r="Z3146" i="1"/>
  <c r="Q3145" i="1"/>
  <c r="R3145" i="1" s="1"/>
  <c r="T3145" i="1"/>
  <c r="V3145" i="1" s="1"/>
  <c r="M3145" i="1"/>
  <c r="Z3145" i="1"/>
  <c r="M3144" i="1"/>
  <c r="Q3144" i="1"/>
  <c r="R3144" i="1" s="1"/>
  <c r="Q3143" i="1"/>
  <c r="R3143" i="1" s="1"/>
  <c r="M3143" i="1"/>
  <c r="Z3143" i="1"/>
  <c r="T3142" i="1"/>
  <c r="V3142" i="1" s="1"/>
  <c r="M3142" i="1"/>
  <c r="Q3142" i="1"/>
  <c r="R3142" i="1" s="1"/>
  <c r="Q3141" i="1"/>
  <c r="R3141" i="1" s="1"/>
  <c r="M3141" i="1"/>
  <c r="Q3140" i="1"/>
  <c r="R3140" i="1" s="1"/>
  <c r="M3140" i="1"/>
  <c r="M3139" i="1"/>
  <c r="T3139" i="1"/>
  <c r="V3139" i="1" s="1"/>
  <c r="Z3139" i="1"/>
  <c r="M3138" i="1"/>
  <c r="Q3138" i="1"/>
  <c r="R3138" i="1" s="1"/>
  <c r="M3137" i="1"/>
  <c r="Q3137" i="1"/>
  <c r="R3137" i="1" s="1"/>
  <c r="M3136" i="1"/>
  <c r="Z3136" i="1"/>
  <c r="Q3135" i="1"/>
  <c r="R3135" i="1" s="1"/>
  <c r="T3135" i="1"/>
  <c r="V3135" i="1" s="1"/>
  <c r="M3135" i="1"/>
  <c r="Z3135" i="1"/>
  <c r="M3134" i="1"/>
  <c r="Q3134" i="1"/>
  <c r="R3134" i="1" s="1"/>
  <c r="M3133" i="1"/>
  <c r="Q3133" i="1"/>
  <c r="R3133" i="1" s="1"/>
  <c r="M3132" i="1"/>
  <c r="Q3132" i="1"/>
  <c r="R3132" i="1" s="1"/>
  <c r="T3132" i="1"/>
  <c r="V3132" i="1" s="1"/>
  <c r="Z3132" i="1"/>
  <c r="M3131" i="1"/>
  <c r="Q3131" i="1"/>
  <c r="R3131" i="1" s="1"/>
  <c r="M3130" i="1"/>
  <c r="Q3130" i="1"/>
  <c r="R3130" i="1" s="1"/>
  <c r="Z3130" i="1"/>
  <c r="S3144" i="1"/>
  <c r="U3144" i="1" s="1"/>
  <c r="AD3144" i="1" s="1"/>
  <c r="S3140" i="1"/>
  <c r="U3140" i="1" s="1"/>
  <c r="AD3140" i="1" s="1"/>
  <c r="S3143" i="1"/>
  <c r="U3143" i="1" s="1"/>
  <c r="AD3143" i="1" s="1"/>
  <c r="S3146" i="1"/>
  <c r="U3146" i="1" s="1"/>
  <c r="AD3146" i="1" s="1"/>
  <c r="T3147" i="1"/>
  <c r="V3147" i="1" s="1"/>
  <c r="S3141" i="1"/>
  <c r="U3141" i="1" s="1"/>
  <c r="AD3141" i="1" s="1"/>
  <c r="S3147" i="1"/>
  <c r="U3147" i="1" s="1"/>
  <c r="S3139" i="1"/>
  <c r="U3139" i="1" s="1"/>
  <c r="AD3139" i="1" s="1"/>
  <c r="S3142" i="1"/>
  <c r="U3142" i="1" s="1"/>
  <c r="S3145" i="1"/>
  <c r="U3145" i="1" s="1"/>
  <c r="S3138" i="1"/>
  <c r="U3138" i="1" s="1"/>
  <c r="AD3138" i="1" s="1"/>
  <c r="S3131" i="1"/>
  <c r="U3131" i="1" s="1"/>
  <c r="AD3131" i="1" s="1"/>
  <c r="S3134" i="1"/>
  <c r="U3134" i="1" s="1"/>
  <c r="AD3134" i="1" s="1"/>
  <c r="S3137" i="1"/>
  <c r="U3137" i="1" s="1"/>
  <c r="AD3137" i="1" s="1"/>
  <c r="S3130" i="1"/>
  <c r="U3130" i="1" s="1"/>
  <c r="AD3130" i="1" s="1"/>
  <c r="S3133" i="1"/>
  <c r="U3133" i="1" s="1"/>
  <c r="AD3133" i="1" s="1"/>
  <c r="S3136" i="1"/>
  <c r="U3136" i="1" s="1"/>
  <c r="AD3136" i="1" s="1"/>
  <c r="S3132" i="1"/>
  <c r="U3132" i="1" s="1"/>
  <c r="AD3132" i="1" s="1"/>
  <c r="S3135" i="1"/>
  <c r="U3135" i="1" s="1"/>
  <c r="AE3113" i="1"/>
  <c r="AD3135" i="1" l="1"/>
  <c r="AD3142" i="1"/>
  <c r="AD3145" i="1"/>
  <c r="AD3147" i="1"/>
  <c r="AE3110" i="1"/>
  <c r="AE3106" i="1" l="1"/>
  <c r="AE3103" i="1" l="1"/>
  <c r="AE3073" i="1" l="1"/>
  <c r="AE3070" i="1"/>
  <c r="AE3066" i="1"/>
  <c r="AC3129" i="1" l="1"/>
  <c r="AB3129" i="1"/>
  <c r="AA3129" i="1"/>
  <c r="Y3129" i="1"/>
  <c r="X3129" i="1"/>
  <c r="J3129" i="1"/>
  <c r="I3129" i="1"/>
  <c r="C3129" i="1"/>
  <c r="AE3123" i="1"/>
  <c r="AC3128" i="1"/>
  <c r="AB3128" i="1"/>
  <c r="AA3128" i="1"/>
  <c r="Y3128" i="1"/>
  <c r="X3128" i="1"/>
  <c r="J3128" i="1"/>
  <c r="I3128" i="1"/>
  <c r="C3128" i="1"/>
  <c r="AE3122" i="1"/>
  <c r="AC3127" i="1"/>
  <c r="AB3127" i="1"/>
  <c r="AA3127" i="1"/>
  <c r="Y3127" i="1"/>
  <c r="X3127" i="1"/>
  <c r="J3127" i="1"/>
  <c r="T3127" i="1" s="1"/>
  <c r="V3127" i="1" s="1"/>
  <c r="I3127" i="1"/>
  <c r="C3127" i="1"/>
  <c r="AE3121" i="1"/>
  <c r="AC3124" i="1"/>
  <c r="AB3124" i="1"/>
  <c r="AA3124" i="1"/>
  <c r="Y3124" i="1"/>
  <c r="X3124" i="1"/>
  <c r="J3124" i="1"/>
  <c r="M3124" i="1" s="1"/>
  <c r="I3124" i="1"/>
  <c r="C3124" i="1"/>
  <c r="AC3125" i="1"/>
  <c r="AB3125" i="1"/>
  <c r="AA3125" i="1"/>
  <c r="Y3125" i="1"/>
  <c r="X3125" i="1"/>
  <c r="J3125" i="1"/>
  <c r="T3125" i="1" s="1"/>
  <c r="V3125" i="1" s="1"/>
  <c r="I3125" i="1"/>
  <c r="C3125" i="1"/>
  <c r="AE3119" i="1"/>
  <c r="AC3126" i="1"/>
  <c r="AB3126" i="1"/>
  <c r="AA3126" i="1"/>
  <c r="Y3126" i="1"/>
  <c r="X3126" i="1"/>
  <c r="J3126" i="1"/>
  <c r="T3126" i="1" s="1"/>
  <c r="V3126" i="1" s="1"/>
  <c r="I3126" i="1"/>
  <c r="C3126" i="1"/>
  <c r="AE3118" i="1"/>
  <c r="AC3123" i="1"/>
  <c r="AB3123" i="1"/>
  <c r="AA3123" i="1"/>
  <c r="Y3123" i="1"/>
  <c r="X3123" i="1"/>
  <c r="J3123" i="1"/>
  <c r="I3123" i="1"/>
  <c r="C3123" i="1"/>
  <c r="AC3122" i="1"/>
  <c r="AB3122" i="1"/>
  <c r="AA3122" i="1"/>
  <c r="Y3122" i="1"/>
  <c r="X3122" i="1"/>
  <c r="J3122" i="1"/>
  <c r="I3122" i="1"/>
  <c r="C3122" i="1"/>
  <c r="AE3116" i="1"/>
  <c r="AC3121" i="1"/>
  <c r="AB3121" i="1"/>
  <c r="AA3121" i="1"/>
  <c r="Y3121" i="1"/>
  <c r="X3121" i="1"/>
  <c r="J3121" i="1"/>
  <c r="T3121" i="1" s="1"/>
  <c r="V3121" i="1" s="1"/>
  <c r="I3121" i="1"/>
  <c r="C3121" i="1"/>
  <c r="AE3115" i="1"/>
  <c r="AC3120" i="1"/>
  <c r="AB3120" i="1"/>
  <c r="AA3120" i="1"/>
  <c r="Y3120" i="1"/>
  <c r="X3120" i="1"/>
  <c r="J3120" i="1"/>
  <c r="T3120" i="1" s="1"/>
  <c r="V3120" i="1" s="1"/>
  <c r="I3120" i="1"/>
  <c r="C3120" i="1"/>
  <c r="AE3114" i="1"/>
  <c r="AC3119" i="1"/>
  <c r="AB3119" i="1"/>
  <c r="AA3119" i="1"/>
  <c r="Y3119" i="1"/>
  <c r="X3119" i="1"/>
  <c r="J3119" i="1"/>
  <c r="I3119" i="1"/>
  <c r="C3119" i="1"/>
  <c r="AC3118" i="1"/>
  <c r="AB3118" i="1"/>
  <c r="AA3118" i="1"/>
  <c r="Y3118" i="1"/>
  <c r="X3118" i="1"/>
  <c r="J3118" i="1"/>
  <c r="T3118" i="1" s="1"/>
  <c r="V3118" i="1" s="1"/>
  <c r="I3118" i="1"/>
  <c r="C3118" i="1"/>
  <c r="AE3112" i="1"/>
  <c r="AC3117" i="1"/>
  <c r="AB3117" i="1"/>
  <c r="AA3117" i="1"/>
  <c r="Y3117" i="1"/>
  <c r="X3117" i="1"/>
  <c r="J3117" i="1"/>
  <c r="T3117" i="1" s="1"/>
  <c r="V3117" i="1" s="1"/>
  <c r="I3117" i="1"/>
  <c r="C3117" i="1"/>
  <c r="AE3111" i="1"/>
  <c r="AC3116" i="1"/>
  <c r="AB3116" i="1"/>
  <c r="AA3116" i="1"/>
  <c r="Y3116" i="1"/>
  <c r="X3116" i="1"/>
  <c r="J3116" i="1"/>
  <c r="I3116" i="1"/>
  <c r="C3116" i="1"/>
  <c r="AC3115" i="1"/>
  <c r="AB3115" i="1"/>
  <c r="AA3115" i="1"/>
  <c r="Y3115" i="1"/>
  <c r="X3115" i="1"/>
  <c r="J3115" i="1"/>
  <c r="I3115" i="1"/>
  <c r="C3115" i="1"/>
  <c r="AE3109" i="1"/>
  <c r="AC3114" i="1"/>
  <c r="AB3114" i="1"/>
  <c r="AA3114" i="1"/>
  <c r="Y3114" i="1"/>
  <c r="X3114" i="1"/>
  <c r="J3114" i="1"/>
  <c r="I3114" i="1"/>
  <c r="C3114" i="1"/>
  <c r="AE3108" i="1"/>
  <c r="AC3113" i="1"/>
  <c r="AB3113" i="1"/>
  <c r="AA3113" i="1"/>
  <c r="Y3113" i="1"/>
  <c r="X3113" i="1"/>
  <c r="J3113" i="1"/>
  <c r="T3113" i="1" s="1"/>
  <c r="V3113" i="1" s="1"/>
  <c r="I3113" i="1"/>
  <c r="C3113" i="1"/>
  <c r="AE3107" i="1"/>
  <c r="AC3112" i="1"/>
  <c r="AB3112" i="1"/>
  <c r="AA3112" i="1"/>
  <c r="Y3112" i="1"/>
  <c r="X3112" i="1"/>
  <c r="J3112" i="1"/>
  <c r="I3112" i="1"/>
  <c r="C3112" i="1"/>
  <c r="AC3111" i="1"/>
  <c r="AB3111" i="1"/>
  <c r="AA3111" i="1"/>
  <c r="Y3111" i="1"/>
  <c r="X3111" i="1"/>
  <c r="J3111" i="1"/>
  <c r="T3111" i="1" s="1"/>
  <c r="V3111" i="1" s="1"/>
  <c r="I3111" i="1"/>
  <c r="C3111" i="1"/>
  <c r="AE3105" i="1"/>
  <c r="AC3109" i="1"/>
  <c r="AB3109" i="1"/>
  <c r="AA3109" i="1"/>
  <c r="Y3109" i="1"/>
  <c r="X3109" i="1"/>
  <c r="J3109" i="1"/>
  <c r="T3109" i="1" s="1"/>
  <c r="V3109" i="1" s="1"/>
  <c r="I3109" i="1"/>
  <c r="C3109" i="1"/>
  <c r="AE3104" i="1"/>
  <c r="AC3108" i="1"/>
  <c r="AB3108" i="1"/>
  <c r="AA3108" i="1"/>
  <c r="Y3108" i="1"/>
  <c r="X3108" i="1"/>
  <c r="J3108" i="1"/>
  <c r="I3108" i="1"/>
  <c r="C3108" i="1"/>
  <c r="AC3107" i="1"/>
  <c r="AB3107" i="1"/>
  <c r="AA3107" i="1"/>
  <c r="Y3107" i="1"/>
  <c r="X3107" i="1"/>
  <c r="J3107" i="1"/>
  <c r="T3107" i="1" s="1"/>
  <c r="V3107" i="1" s="1"/>
  <c r="I3107" i="1"/>
  <c r="C3107" i="1"/>
  <c r="AE3102" i="1"/>
  <c r="AC3106" i="1"/>
  <c r="AB3106" i="1"/>
  <c r="AA3106" i="1"/>
  <c r="Y3106" i="1"/>
  <c r="X3106" i="1"/>
  <c r="J3106" i="1"/>
  <c r="T3106" i="1" s="1"/>
  <c r="V3106" i="1" s="1"/>
  <c r="I3106" i="1"/>
  <c r="C3106" i="1"/>
  <c r="AE3075" i="1"/>
  <c r="AC3105" i="1"/>
  <c r="AB3105" i="1"/>
  <c r="AA3105" i="1"/>
  <c r="Y3105" i="1"/>
  <c r="X3105" i="1"/>
  <c r="J3105" i="1"/>
  <c r="I3105" i="1"/>
  <c r="C3105" i="1"/>
  <c r="AE3074" i="1"/>
  <c r="AC3102" i="1"/>
  <c r="AB3102" i="1"/>
  <c r="AA3102" i="1"/>
  <c r="Y3102" i="1"/>
  <c r="X3102" i="1"/>
  <c r="J3102" i="1"/>
  <c r="I3102" i="1"/>
  <c r="C3102" i="1"/>
  <c r="AC3075" i="1"/>
  <c r="AB3075" i="1"/>
  <c r="AA3075" i="1"/>
  <c r="Y3075" i="1"/>
  <c r="X3075" i="1"/>
  <c r="J3075" i="1"/>
  <c r="T3075" i="1" s="1"/>
  <c r="V3075" i="1" s="1"/>
  <c r="I3075" i="1"/>
  <c r="C3075" i="1"/>
  <c r="AE3072" i="1"/>
  <c r="AC3074" i="1"/>
  <c r="AB3074" i="1"/>
  <c r="AA3074" i="1"/>
  <c r="Y3074" i="1"/>
  <c r="X3074" i="1"/>
  <c r="Q3074" i="1"/>
  <c r="R3074" i="1" s="1"/>
  <c r="J3074" i="1"/>
  <c r="M3074" i="1" s="1"/>
  <c r="I3074" i="1"/>
  <c r="C3074" i="1"/>
  <c r="AE3071" i="1"/>
  <c r="AC3073" i="1"/>
  <c r="AB3073" i="1"/>
  <c r="AA3073" i="1"/>
  <c r="Y3073" i="1"/>
  <c r="X3073" i="1"/>
  <c r="J3073" i="1"/>
  <c r="I3073" i="1"/>
  <c r="C3073" i="1"/>
  <c r="AE3063" i="1"/>
  <c r="Z3109" i="1" l="1"/>
  <c r="Z3115" i="1"/>
  <c r="Z3116" i="1"/>
  <c r="Z3124" i="1"/>
  <c r="Q3127" i="1"/>
  <c r="R3127" i="1" s="1"/>
  <c r="Z3073" i="1"/>
  <c r="Z3106" i="1"/>
  <c r="Z3113" i="1"/>
  <c r="Z3118" i="1"/>
  <c r="Z3119" i="1"/>
  <c r="Z3126" i="1"/>
  <c r="Z3128" i="1"/>
  <c r="T3074" i="1"/>
  <c r="V3074" i="1" s="1"/>
  <c r="Z3107" i="1"/>
  <c r="Z3127" i="1"/>
  <c r="Z3105" i="1"/>
  <c r="Z3111" i="1"/>
  <c r="Z3112" i="1"/>
  <c r="Z3122" i="1"/>
  <c r="Z3123" i="1"/>
  <c r="Z3114" i="1"/>
  <c r="Z3121" i="1"/>
  <c r="Z3125" i="1"/>
  <c r="M3129" i="1"/>
  <c r="Q3129" i="1"/>
  <c r="R3129" i="1" s="1"/>
  <c r="T3129" i="1"/>
  <c r="V3129" i="1" s="1"/>
  <c r="Z3129" i="1"/>
  <c r="M3128" i="1"/>
  <c r="Q3128" i="1"/>
  <c r="R3128" i="1" s="1"/>
  <c r="M3127" i="1"/>
  <c r="T3124" i="1"/>
  <c r="V3124" i="1" s="1"/>
  <c r="Q3124" i="1"/>
  <c r="R3124" i="1" s="1"/>
  <c r="M3125" i="1"/>
  <c r="Q3125" i="1"/>
  <c r="R3125" i="1" s="1"/>
  <c r="M3126" i="1"/>
  <c r="Q3126" i="1"/>
  <c r="R3126" i="1" s="1"/>
  <c r="Q3123" i="1"/>
  <c r="R3123" i="1" s="1"/>
  <c r="M3123" i="1"/>
  <c r="T3123" i="1"/>
  <c r="V3123" i="1" s="1"/>
  <c r="S3122" i="1"/>
  <c r="U3122" i="1" s="1"/>
  <c r="M3122" i="1"/>
  <c r="Q3122" i="1"/>
  <c r="R3122" i="1" s="1"/>
  <c r="Q3121" i="1"/>
  <c r="R3121" i="1" s="1"/>
  <c r="M3121" i="1"/>
  <c r="M3120" i="1"/>
  <c r="Q3120" i="1"/>
  <c r="R3120" i="1" s="1"/>
  <c r="Z3120" i="1"/>
  <c r="T3119" i="1"/>
  <c r="V3119" i="1" s="1"/>
  <c r="M3119" i="1"/>
  <c r="Q3119" i="1"/>
  <c r="R3119" i="1" s="1"/>
  <c r="M3118" i="1"/>
  <c r="Q3118" i="1"/>
  <c r="R3118" i="1" s="1"/>
  <c r="Q3117" i="1"/>
  <c r="R3117" i="1" s="1"/>
  <c r="M3117" i="1"/>
  <c r="Z3117" i="1"/>
  <c r="Q3116" i="1"/>
  <c r="R3116" i="1" s="1"/>
  <c r="T3116" i="1"/>
  <c r="V3116" i="1" s="1"/>
  <c r="M3116" i="1"/>
  <c r="Q3115" i="1"/>
  <c r="R3115" i="1" s="1"/>
  <c r="M3115" i="1"/>
  <c r="T3115" i="1"/>
  <c r="V3115" i="1" s="1"/>
  <c r="Q3114" i="1"/>
  <c r="R3114" i="1" s="1"/>
  <c r="M3114" i="1"/>
  <c r="Q3113" i="1"/>
  <c r="R3113" i="1" s="1"/>
  <c r="M3113" i="1"/>
  <c r="M3112" i="1"/>
  <c r="T3112" i="1"/>
  <c r="V3112" i="1" s="1"/>
  <c r="Q3112" i="1"/>
  <c r="R3112" i="1" s="1"/>
  <c r="M3111" i="1"/>
  <c r="Q3111" i="1"/>
  <c r="R3111" i="1" s="1"/>
  <c r="Q3109" i="1"/>
  <c r="R3109" i="1" s="1"/>
  <c r="M3109" i="1"/>
  <c r="M3108" i="1"/>
  <c r="Q3108" i="1"/>
  <c r="R3108" i="1" s="1"/>
  <c r="T3108" i="1"/>
  <c r="V3108" i="1" s="1"/>
  <c r="Z3108" i="1"/>
  <c r="Q3107" i="1"/>
  <c r="R3107" i="1" s="1"/>
  <c r="M3107" i="1"/>
  <c r="M3106" i="1"/>
  <c r="Q3106" i="1"/>
  <c r="R3106" i="1" s="1"/>
  <c r="M3105" i="1"/>
  <c r="Q3105" i="1"/>
  <c r="R3105" i="1" s="1"/>
  <c r="T3105" i="1"/>
  <c r="V3105" i="1" s="1"/>
  <c r="M3102" i="1"/>
  <c r="Q3102" i="1"/>
  <c r="R3102" i="1" s="1"/>
  <c r="Z3102" i="1"/>
  <c r="Q3075" i="1"/>
  <c r="R3075" i="1" s="1"/>
  <c r="M3075" i="1"/>
  <c r="Z3075" i="1"/>
  <c r="Z3074" i="1"/>
  <c r="M3073" i="1"/>
  <c r="Q3073" i="1"/>
  <c r="R3073" i="1" s="1"/>
  <c r="S3129" i="1"/>
  <c r="U3129" i="1" s="1"/>
  <c r="S3125" i="1"/>
  <c r="U3125" i="1" s="1"/>
  <c r="AD3125" i="1" s="1"/>
  <c r="S3126" i="1"/>
  <c r="U3126" i="1" s="1"/>
  <c r="AD3126" i="1" s="1"/>
  <c r="S3127" i="1"/>
  <c r="U3127" i="1" s="1"/>
  <c r="AD3127" i="1" s="1"/>
  <c r="T3128" i="1"/>
  <c r="V3128" i="1" s="1"/>
  <c r="S3128" i="1"/>
  <c r="U3128" i="1" s="1"/>
  <c r="S3123" i="1"/>
  <c r="U3123" i="1" s="1"/>
  <c r="S3124" i="1"/>
  <c r="U3124" i="1" s="1"/>
  <c r="S3118" i="1"/>
  <c r="U3118" i="1" s="1"/>
  <c r="AD3118" i="1" s="1"/>
  <c r="S3121" i="1"/>
  <c r="U3121" i="1" s="1"/>
  <c r="AD3121" i="1" s="1"/>
  <c r="T3122" i="1"/>
  <c r="V3122" i="1" s="1"/>
  <c r="S3117" i="1"/>
  <c r="U3117" i="1" s="1"/>
  <c r="AD3117" i="1" s="1"/>
  <c r="S3120" i="1"/>
  <c r="U3120" i="1" s="1"/>
  <c r="AD3120" i="1" s="1"/>
  <c r="S3116" i="1"/>
  <c r="U3116" i="1" s="1"/>
  <c r="S3119" i="1"/>
  <c r="U3119" i="1" s="1"/>
  <c r="S3111" i="1"/>
  <c r="U3111" i="1" s="1"/>
  <c r="AD3111" i="1" s="1"/>
  <c r="S3115" i="1"/>
  <c r="U3115" i="1" s="1"/>
  <c r="AD3115" i="1" s="1"/>
  <c r="S3109" i="1"/>
  <c r="U3109" i="1" s="1"/>
  <c r="AD3109" i="1" s="1"/>
  <c r="S3113" i="1"/>
  <c r="U3113" i="1" s="1"/>
  <c r="AD3113" i="1" s="1"/>
  <c r="T3114" i="1"/>
  <c r="V3114" i="1" s="1"/>
  <c r="S3114" i="1"/>
  <c r="U3114" i="1" s="1"/>
  <c r="S3108" i="1"/>
  <c r="U3108" i="1" s="1"/>
  <c r="S3112" i="1"/>
  <c r="U3112" i="1" s="1"/>
  <c r="AD3112" i="1" s="1"/>
  <c r="T3073" i="1"/>
  <c r="V3073" i="1" s="1"/>
  <c r="T3102" i="1"/>
  <c r="V3102" i="1" s="1"/>
  <c r="S3107" i="1"/>
  <c r="U3107" i="1" s="1"/>
  <c r="AD3107" i="1" s="1"/>
  <c r="S3075" i="1"/>
  <c r="U3075" i="1" s="1"/>
  <c r="AD3075" i="1" s="1"/>
  <c r="S3106" i="1"/>
  <c r="U3106" i="1" s="1"/>
  <c r="AD3106" i="1" s="1"/>
  <c r="S3074" i="1"/>
  <c r="U3074" i="1" s="1"/>
  <c r="S3105" i="1"/>
  <c r="U3105" i="1" s="1"/>
  <c r="S3073" i="1"/>
  <c r="U3073" i="1" s="1"/>
  <c r="S3102" i="1"/>
  <c r="U3102" i="1" s="1"/>
  <c r="AE3059" i="1"/>
  <c r="AE3056" i="1"/>
  <c r="AD3123" i="1" l="1"/>
  <c r="AD3074" i="1"/>
  <c r="AD3129" i="1"/>
  <c r="AD3124" i="1"/>
  <c r="AD3105" i="1"/>
  <c r="AD3119" i="1"/>
  <c r="AD3122" i="1"/>
  <c r="AD3116" i="1"/>
  <c r="AD3108" i="1"/>
  <c r="AD3073" i="1"/>
  <c r="AD3128" i="1"/>
  <c r="AD3114" i="1"/>
  <c r="AD3102" i="1"/>
  <c r="AE3052" i="1"/>
  <c r="AE3049" i="1" l="1"/>
  <c r="AE3045" i="1" l="1"/>
  <c r="AC3072" i="1" l="1"/>
  <c r="AB3072" i="1"/>
  <c r="AA3072" i="1"/>
  <c r="Y3072" i="1"/>
  <c r="X3072" i="1"/>
  <c r="Q3072" i="1"/>
  <c r="R3072" i="1" s="1"/>
  <c r="J3072" i="1"/>
  <c r="T3072" i="1" s="1"/>
  <c r="V3072" i="1" s="1"/>
  <c r="I3072" i="1"/>
  <c r="C3072" i="1"/>
  <c r="AE3069" i="1"/>
  <c r="AC3071" i="1"/>
  <c r="AB3071" i="1"/>
  <c r="AA3071" i="1"/>
  <c r="Y3071" i="1"/>
  <c r="X3071" i="1"/>
  <c r="J3071" i="1"/>
  <c r="I3071" i="1"/>
  <c r="C3071" i="1"/>
  <c r="AE3068" i="1"/>
  <c r="AC3070" i="1"/>
  <c r="AB3070" i="1"/>
  <c r="AA3070" i="1"/>
  <c r="Y3070" i="1"/>
  <c r="X3070" i="1"/>
  <c r="J3070" i="1"/>
  <c r="T3070" i="1" s="1"/>
  <c r="V3070" i="1" s="1"/>
  <c r="I3070" i="1"/>
  <c r="C3070" i="1"/>
  <c r="AE3067" i="1"/>
  <c r="AC3069" i="1"/>
  <c r="AB3069" i="1"/>
  <c r="AA3069" i="1"/>
  <c r="Y3069" i="1"/>
  <c r="X3069" i="1"/>
  <c r="J3069" i="1"/>
  <c r="I3069" i="1"/>
  <c r="C3069" i="1"/>
  <c r="AC3068" i="1"/>
  <c r="AB3068" i="1"/>
  <c r="AA3068" i="1"/>
  <c r="Y3068" i="1"/>
  <c r="X3068" i="1"/>
  <c r="J3068" i="1"/>
  <c r="I3068" i="1"/>
  <c r="C3068" i="1"/>
  <c r="AE3065" i="1"/>
  <c r="AC3067" i="1"/>
  <c r="AB3067" i="1"/>
  <c r="AA3067" i="1"/>
  <c r="Y3067" i="1"/>
  <c r="X3067" i="1"/>
  <c r="J3067" i="1"/>
  <c r="T3067" i="1" s="1"/>
  <c r="V3067" i="1" s="1"/>
  <c r="I3067" i="1"/>
  <c r="C3067" i="1"/>
  <c r="AE3064" i="1"/>
  <c r="AC3066" i="1"/>
  <c r="AB3066" i="1"/>
  <c r="AA3066" i="1"/>
  <c r="Y3066" i="1"/>
  <c r="X3066" i="1"/>
  <c r="J3066" i="1"/>
  <c r="I3066" i="1"/>
  <c r="C3066" i="1"/>
  <c r="AC3065" i="1"/>
  <c r="AB3065" i="1"/>
  <c r="AA3065" i="1"/>
  <c r="Y3065" i="1"/>
  <c r="X3065" i="1"/>
  <c r="J3065" i="1"/>
  <c r="Q3065" i="1" s="1"/>
  <c r="R3065" i="1" s="1"/>
  <c r="I3065" i="1"/>
  <c r="C3065" i="1"/>
  <c r="AE3062" i="1"/>
  <c r="AC3063" i="1"/>
  <c r="AB3063" i="1"/>
  <c r="AA3063" i="1"/>
  <c r="Y3063" i="1"/>
  <c r="X3063" i="1"/>
  <c r="J3063" i="1"/>
  <c r="T3063" i="1" s="1"/>
  <c r="V3063" i="1" s="1"/>
  <c r="I3063" i="1"/>
  <c r="C3063" i="1"/>
  <c r="AE3061" i="1"/>
  <c r="AC3062" i="1"/>
  <c r="AB3062" i="1"/>
  <c r="AA3062" i="1"/>
  <c r="Y3062" i="1"/>
  <c r="X3062" i="1"/>
  <c r="J3062" i="1"/>
  <c r="T3062" i="1" s="1"/>
  <c r="V3062" i="1" s="1"/>
  <c r="I3062" i="1"/>
  <c r="C3062" i="1"/>
  <c r="AE3060" i="1"/>
  <c r="AC3061" i="1"/>
  <c r="AB3061" i="1"/>
  <c r="AA3061" i="1"/>
  <c r="Y3061" i="1"/>
  <c r="X3061" i="1"/>
  <c r="J3061" i="1"/>
  <c r="I3061" i="1"/>
  <c r="C3061" i="1"/>
  <c r="AC3060" i="1"/>
  <c r="AB3060" i="1"/>
  <c r="AA3060" i="1"/>
  <c r="Y3060" i="1"/>
  <c r="X3060" i="1"/>
  <c r="J3060" i="1"/>
  <c r="T3060" i="1" s="1"/>
  <c r="V3060" i="1" s="1"/>
  <c r="I3060" i="1"/>
  <c r="C3060" i="1"/>
  <c r="AE3058" i="1"/>
  <c r="AC3059" i="1"/>
  <c r="AB3059" i="1"/>
  <c r="AA3059" i="1"/>
  <c r="Y3059" i="1"/>
  <c r="X3059" i="1"/>
  <c r="J3059" i="1"/>
  <c r="T3059" i="1" s="1"/>
  <c r="V3059" i="1" s="1"/>
  <c r="I3059" i="1"/>
  <c r="C3059" i="1"/>
  <c r="AE3057" i="1"/>
  <c r="AC3058" i="1"/>
  <c r="AB3058" i="1"/>
  <c r="AA3058" i="1"/>
  <c r="Y3058" i="1"/>
  <c r="X3058" i="1"/>
  <c r="J3058" i="1"/>
  <c r="I3058" i="1"/>
  <c r="C3058" i="1"/>
  <c r="AC3057" i="1"/>
  <c r="AB3057" i="1"/>
  <c r="AA3057" i="1"/>
  <c r="Y3057" i="1"/>
  <c r="X3057" i="1"/>
  <c r="J3057" i="1"/>
  <c r="I3057" i="1"/>
  <c r="C3057" i="1"/>
  <c r="AE3055" i="1"/>
  <c r="AC3056" i="1"/>
  <c r="AB3056" i="1"/>
  <c r="AA3056" i="1"/>
  <c r="Y3056" i="1"/>
  <c r="X3056" i="1"/>
  <c r="J3056" i="1"/>
  <c r="T3056" i="1" s="1"/>
  <c r="V3056" i="1" s="1"/>
  <c r="I3056" i="1"/>
  <c r="C3056" i="1"/>
  <c r="AE3054" i="1"/>
  <c r="AC3055" i="1"/>
  <c r="AB3055" i="1"/>
  <c r="AA3055" i="1"/>
  <c r="Y3055" i="1"/>
  <c r="X3055" i="1"/>
  <c r="J3055" i="1"/>
  <c r="I3055" i="1"/>
  <c r="C3055" i="1"/>
  <c r="AE3053" i="1"/>
  <c r="AC3054" i="1"/>
  <c r="AB3054" i="1"/>
  <c r="AA3054" i="1"/>
  <c r="Y3054" i="1"/>
  <c r="X3054" i="1"/>
  <c r="J3054" i="1"/>
  <c r="I3054" i="1"/>
  <c r="C3054" i="1"/>
  <c r="AC3053" i="1"/>
  <c r="AB3053" i="1"/>
  <c r="AA3053" i="1"/>
  <c r="Y3053" i="1"/>
  <c r="X3053" i="1"/>
  <c r="J3053" i="1"/>
  <c r="T3053" i="1" s="1"/>
  <c r="V3053" i="1" s="1"/>
  <c r="I3053" i="1"/>
  <c r="C3053" i="1"/>
  <c r="AE3051" i="1"/>
  <c r="AC3052" i="1"/>
  <c r="AB3052" i="1"/>
  <c r="AA3052" i="1"/>
  <c r="Y3052" i="1"/>
  <c r="X3052" i="1"/>
  <c r="J3052" i="1"/>
  <c r="I3052" i="1"/>
  <c r="C3052" i="1"/>
  <c r="AE3050" i="1"/>
  <c r="AC3051" i="1"/>
  <c r="AB3051" i="1"/>
  <c r="AA3051" i="1"/>
  <c r="Y3051" i="1"/>
  <c r="X3051" i="1"/>
  <c r="J3051" i="1"/>
  <c r="T3051" i="1" s="1"/>
  <c r="V3051" i="1" s="1"/>
  <c r="I3051" i="1"/>
  <c r="C3051" i="1"/>
  <c r="Z3059" i="1" l="1"/>
  <c r="M3072" i="1"/>
  <c r="M3071" i="1"/>
  <c r="Q3071" i="1"/>
  <c r="R3071" i="1" s="1"/>
  <c r="Q3070" i="1"/>
  <c r="R3070" i="1" s="1"/>
  <c r="M3070" i="1"/>
  <c r="Q3069" i="1"/>
  <c r="R3069" i="1" s="1"/>
  <c r="M3069" i="1"/>
  <c r="M3068" i="1"/>
  <c r="Q3068" i="1"/>
  <c r="R3068" i="1" s="1"/>
  <c r="Q3067" i="1"/>
  <c r="R3067" i="1" s="1"/>
  <c r="M3067" i="1"/>
  <c r="M3066" i="1"/>
  <c r="Q3066" i="1"/>
  <c r="R3066" i="1" s="1"/>
  <c r="Z3066" i="1"/>
  <c r="M3065" i="1"/>
  <c r="M3063" i="1"/>
  <c r="Q3063" i="1"/>
  <c r="R3063" i="1" s="1"/>
  <c r="Q3062" i="1"/>
  <c r="R3062" i="1" s="1"/>
  <c r="M3062" i="1"/>
  <c r="M3061" i="1"/>
  <c r="Q3061" i="1"/>
  <c r="R3061" i="1" s="1"/>
  <c r="Q3060" i="1"/>
  <c r="R3060" i="1" s="1"/>
  <c r="M3060" i="1"/>
  <c r="M3059" i="1"/>
  <c r="Q3059" i="1"/>
  <c r="R3059" i="1" s="1"/>
  <c r="M3058" i="1"/>
  <c r="Q3058" i="1"/>
  <c r="R3058" i="1" s="1"/>
  <c r="Q3057" i="1"/>
  <c r="R3057" i="1" s="1"/>
  <c r="M3057" i="1"/>
  <c r="M3056" i="1"/>
  <c r="Q3056" i="1"/>
  <c r="R3056" i="1" s="1"/>
  <c r="Q3055" i="1"/>
  <c r="R3055" i="1" s="1"/>
  <c r="M3055" i="1"/>
  <c r="M3054" i="1"/>
  <c r="Q3054" i="1"/>
  <c r="R3054" i="1" s="1"/>
  <c r="Q3053" i="1"/>
  <c r="R3053" i="1" s="1"/>
  <c r="M3053" i="1"/>
  <c r="M3052" i="1"/>
  <c r="Q3052" i="1"/>
  <c r="R3052" i="1" s="1"/>
  <c r="M3051" i="1"/>
  <c r="Q3051" i="1"/>
  <c r="R3051" i="1" s="1"/>
  <c r="Z3052" i="1"/>
  <c r="Z3055" i="1"/>
  <c r="Z3071" i="1"/>
  <c r="Z3070" i="1"/>
  <c r="Z3061" i="1"/>
  <c r="Z3065" i="1"/>
  <c r="Z3062" i="1"/>
  <c r="Z3056" i="1"/>
  <c r="Z3060" i="1"/>
  <c r="Z3063" i="1"/>
  <c r="Z3068" i="1"/>
  <c r="Z3069" i="1"/>
  <c r="T3068" i="1"/>
  <c r="V3068" i="1" s="1"/>
  <c r="T3069" i="1"/>
  <c r="V3069" i="1" s="1"/>
  <c r="Z3053" i="1"/>
  <c r="T3057" i="1"/>
  <c r="V3057" i="1" s="1"/>
  <c r="Z3058" i="1"/>
  <c r="Z3067" i="1"/>
  <c r="Z3051" i="1"/>
  <c r="T3052" i="1"/>
  <c r="V3052" i="1" s="1"/>
  <c r="Z3054" i="1"/>
  <c r="T3055" i="1"/>
  <c r="V3055" i="1" s="1"/>
  <c r="Z3057" i="1"/>
  <c r="T3065" i="1"/>
  <c r="V3065" i="1" s="1"/>
  <c r="T3066" i="1"/>
  <c r="V3066" i="1" s="1"/>
  <c r="T3071" i="1"/>
  <c r="V3071" i="1" s="1"/>
  <c r="Z3072" i="1"/>
  <c r="S3072" i="1"/>
  <c r="U3072" i="1" s="1"/>
  <c r="AD3072" i="1" s="1"/>
  <c r="S3068" i="1"/>
  <c r="U3068" i="1" s="1"/>
  <c r="S3071" i="1"/>
  <c r="U3071" i="1" s="1"/>
  <c r="S3067" i="1"/>
  <c r="U3067" i="1" s="1"/>
  <c r="AD3067" i="1" s="1"/>
  <c r="S3070" i="1"/>
  <c r="U3070" i="1" s="1"/>
  <c r="AD3070" i="1" s="1"/>
  <c r="S3066" i="1"/>
  <c r="U3066" i="1" s="1"/>
  <c r="S3069" i="1"/>
  <c r="U3069" i="1" s="1"/>
  <c r="S3060" i="1"/>
  <c r="U3060" i="1" s="1"/>
  <c r="AD3060" i="1" s="1"/>
  <c r="S3062" i="1"/>
  <c r="U3062" i="1" s="1"/>
  <c r="AD3062" i="1" s="1"/>
  <c r="T3058" i="1"/>
  <c r="V3058" i="1" s="1"/>
  <c r="T3061" i="1"/>
  <c r="V3061" i="1" s="1"/>
  <c r="S3065" i="1"/>
  <c r="U3065" i="1" s="1"/>
  <c r="S3063" i="1"/>
  <c r="U3063" i="1" s="1"/>
  <c r="AD3063" i="1" s="1"/>
  <c r="S3059" i="1"/>
  <c r="U3059" i="1" s="1"/>
  <c r="AD3059" i="1" s="1"/>
  <c r="S3058" i="1"/>
  <c r="U3058" i="1" s="1"/>
  <c r="S3061" i="1"/>
  <c r="U3061" i="1" s="1"/>
  <c r="S3051" i="1"/>
  <c r="U3051" i="1" s="1"/>
  <c r="AD3051" i="1" s="1"/>
  <c r="T3054" i="1"/>
  <c r="V3054" i="1" s="1"/>
  <c r="S3057" i="1"/>
  <c r="U3057" i="1" s="1"/>
  <c r="S3053" i="1"/>
  <c r="U3053" i="1" s="1"/>
  <c r="AD3053" i="1" s="1"/>
  <c r="S3056" i="1"/>
  <c r="U3056" i="1" s="1"/>
  <c r="AD3056" i="1" s="1"/>
  <c r="S3052" i="1"/>
  <c r="U3052" i="1" s="1"/>
  <c r="S3055" i="1"/>
  <c r="U3055" i="1" s="1"/>
  <c r="S3054" i="1"/>
  <c r="U3054" i="1" s="1"/>
  <c r="AE3042" i="1"/>
  <c r="AD3054" i="1" l="1"/>
  <c r="AD3065" i="1"/>
  <c r="AD3052" i="1"/>
  <c r="AD3057" i="1"/>
  <c r="AD3068" i="1"/>
  <c r="AD3071" i="1"/>
  <c r="AD3058" i="1"/>
  <c r="AD3055" i="1"/>
  <c r="AD3066" i="1"/>
  <c r="AD3069" i="1"/>
  <c r="AD3061" i="1"/>
  <c r="AE3038" i="1"/>
  <c r="AE3035" i="1" l="1"/>
  <c r="AE3031" i="1" l="1"/>
  <c r="AC3050" i="1" l="1"/>
  <c r="AB3050" i="1"/>
  <c r="AA3050" i="1"/>
  <c r="Y3050" i="1"/>
  <c r="X3050" i="1"/>
  <c r="J3050" i="1"/>
  <c r="I3050" i="1"/>
  <c r="C3050" i="1"/>
  <c r="AE3048" i="1"/>
  <c r="AC3049" i="1"/>
  <c r="AB3049" i="1"/>
  <c r="AA3049" i="1"/>
  <c r="Y3049" i="1"/>
  <c r="X3049" i="1"/>
  <c r="J3049" i="1"/>
  <c r="T3049" i="1" s="1"/>
  <c r="V3049" i="1" s="1"/>
  <c r="I3049" i="1"/>
  <c r="C3049" i="1"/>
  <c r="AE3047" i="1"/>
  <c r="AC3048" i="1"/>
  <c r="AB3048" i="1"/>
  <c r="AA3048" i="1"/>
  <c r="Y3048" i="1"/>
  <c r="X3048" i="1"/>
  <c r="J3048" i="1"/>
  <c r="T3048" i="1" s="1"/>
  <c r="V3048" i="1" s="1"/>
  <c r="I3048" i="1"/>
  <c r="C3048" i="1"/>
  <c r="AE3046" i="1"/>
  <c r="AC3047" i="1"/>
  <c r="AB3047" i="1"/>
  <c r="AA3047" i="1"/>
  <c r="Y3047" i="1"/>
  <c r="X3047" i="1"/>
  <c r="J3047" i="1"/>
  <c r="I3047" i="1"/>
  <c r="C3047" i="1"/>
  <c r="AC3046" i="1"/>
  <c r="AB3046" i="1"/>
  <c r="AA3046" i="1"/>
  <c r="Y3046" i="1"/>
  <c r="X3046" i="1"/>
  <c r="J3046" i="1"/>
  <c r="T3046" i="1" s="1"/>
  <c r="V3046" i="1" s="1"/>
  <c r="I3046" i="1"/>
  <c r="C3046" i="1"/>
  <c r="AE3044" i="1"/>
  <c r="AC3045" i="1"/>
  <c r="AB3045" i="1"/>
  <c r="AA3045" i="1"/>
  <c r="Y3045" i="1"/>
  <c r="X3045" i="1"/>
  <c r="J3045" i="1"/>
  <c r="T3045" i="1" s="1"/>
  <c r="V3045" i="1" s="1"/>
  <c r="I3045" i="1"/>
  <c r="C3045" i="1"/>
  <c r="AE3043" i="1"/>
  <c r="AC3044" i="1"/>
  <c r="AB3044" i="1"/>
  <c r="AA3044" i="1"/>
  <c r="Y3044" i="1"/>
  <c r="X3044" i="1"/>
  <c r="J3044" i="1"/>
  <c r="I3044" i="1"/>
  <c r="C3044" i="1"/>
  <c r="AC3043" i="1"/>
  <c r="AB3043" i="1"/>
  <c r="AA3043" i="1"/>
  <c r="Y3043" i="1"/>
  <c r="X3043" i="1"/>
  <c r="J3043" i="1"/>
  <c r="T3043" i="1" s="1"/>
  <c r="V3043" i="1" s="1"/>
  <c r="I3043" i="1"/>
  <c r="C3043" i="1"/>
  <c r="AE3041" i="1"/>
  <c r="AC3042" i="1"/>
  <c r="AB3042" i="1"/>
  <c r="AA3042" i="1"/>
  <c r="Y3042" i="1"/>
  <c r="X3042" i="1"/>
  <c r="J3042" i="1"/>
  <c r="T3042" i="1" s="1"/>
  <c r="V3042" i="1" s="1"/>
  <c r="I3042" i="1"/>
  <c r="C3042" i="1"/>
  <c r="AE3040" i="1"/>
  <c r="AC3041" i="1"/>
  <c r="AB3041" i="1"/>
  <c r="AA3041" i="1"/>
  <c r="Y3041" i="1"/>
  <c r="X3041" i="1"/>
  <c r="J3041" i="1"/>
  <c r="T3041" i="1" s="1"/>
  <c r="V3041" i="1" s="1"/>
  <c r="I3041" i="1"/>
  <c r="C3041" i="1"/>
  <c r="AE3039" i="1"/>
  <c r="AC3040" i="1"/>
  <c r="AB3040" i="1"/>
  <c r="AA3040" i="1"/>
  <c r="Y3040" i="1"/>
  <c r="X3040" i="1"/>
  <c r="J3040" i="1"/>
  <c r="I3040" i="1"/>
  <c r="C3040" i="1"/>
  <c r="AC3039" i="1"/>
  <c r="AB3039" i="1"/>
  <c r="AA3039" i="1"/>
  <c r="Y3039" i="1"/>
  <c r="X3039" i="1"/>
  <c r="J3039" i="1"/>
  <c r="T3039" i="1" s="1"/>
  <c r="V3039" i="1" s="1"/>
  <c r="I3039" i="1"/>
  <c r="C3039" i="1"/>
  <c r="AE3037" i="1"/>
  <c r="AC3038" i="1"/>
  <c r="AB3038" i="1"/>
  <c r="AA3038" i="1"/>
  <c r="Y3038" i="1"/>
  <c r="X3038" i="1"/>
  <c r="J3038" i="1"/>
  <c r="T3038" i="1" s="1"/>
  <c r="V3038" i="1" s="1"/>
  <c r="I3038" i="1"/>
  <c r="C3038" i="1"/>
  <c r="AE3036" i="1"/>
  <c r="AC3037" i="1"/>
  <c r="AB3037" i="1"/>
  <c r="AA3037" i="1"/>
  <c r="Y3037" i="1"/>
  <c r="X3037" i="1"/>
  <c r="J3037" i="1"/>
  <c r="I3037" i="1"/>
  <c r="C3037" i="1"/>
  <c r="Z3046" i="1" l="1"/>
  <c r="Z3047" i="1"/>
  <c r="M3050" i="1"/>
  <c r="Q3050" i="1"/>
  <c r="R3050" i="1" s="1"/>
  <c r="M3049" i="1"/>
  <c r="Q3049" i="1"/>
  <c r="R3049" i="1" s="1"/>
  <c r="Q3048" i="1"/>
  <c r="R3048" i="1" s="1"/>
  <c r="M3048" i="1"/>
  <c r="Z3049" i="1"/>
  <c r="Z3048" i="1"/>
  <c r="Z3042" i="1"/>
  <c r="Z3041" i="1"/>
  <c r="Z3043" i="1"/>
  <c r="Z3044" i="1"/>
  <c r="Z3039" i="1"/>
  <c r="Z3050" i="1"/>
  <c r="M3047" i="1"/>
  <c r="Q3047" i="1"/>
  <c r="R3047" i="1" s="1"/>
  <c r="T3047" i="1"/>
  <c r="V3047" i="1" s="1"/>
  <c r="Q3046" i="1"/>
  <c r="R3046" i="1" s="1"/>
  <c r="M3046" i="1"/>
  <c r="Q3045" i="1"/>
  <c r="R3045" i="1" s="1"/>
  <c r="M3045" i="1"/>
  <c r="Z3045" i="1"/>
  <c r="T3044" i="1"/>
  <c r="V3044" i="1" s="1"/>
  <c r="M3044" i="1"/>
  <c r="Q3044" i="1"/>
  <c r="R3044" i="1" s="1"/>
  <c r="Q3043" i="1"/>
  <c r="R3043" i="1" s="1"/>
  <c r="M3043" i="1"/>
  <c r="M3042" i="1"/>
  <c r="Q3042" i="1"/>
  <c r="R3042" i="1" s="1"/>
  <c r="M3041" i="1"/>
  <c r="Q3041" i="1"/>
  <c r="R3041" i="1" s="1"/>
  <c r="T3040" i="1"/>
  <c r="V3040" i="1" s="1"/>
  <c r="Q3040" i="1"/>
  <c r="R3040" i="1" s="1"/>
  <c r="M3040" i="1"/>
  <c r="Z3040" i="1"/>
  <c r="Q3039" i="1"/>
  <c r="R3039" i="1" s="1"/>
  <c r="M3039" i="1"/>
  <c r="Q3038" i="1"/>
  <c r="R3038" i="1" s="1"/>
  <c r="M3038" i="1"/>
  <c r="Z3038" i="1"/>
  <c r="Q3037" i="1"/>
  <c r="R3037" i="1" s="1"/>
  <c r="T3037" i="1"/>
  <c r="V3037" i="1" s="1"/>
  <c r="M3037" i="1"/>
  <c r="Z3037" i="1"/>
  <c r="S3046" i="1"/>
  <c r="U3046" i="1" s="1"/>
  <c r="AD3046" i="1" s="1"/>
  <c r="S3049" i="1"/>
  <c r="U3049" i="1" s="1"/>
  <c r="AD3049" i="1" s="1"/>
  <c r="T3050" i="1"/>
  <c r="V3050" i="1" s="1"/>
  <c r="S3045" i="1"/>
  <c r="U3045" i="1" s="1"/>
  <c r="AD3045" i="1" s="1"/>
  <c r="S3048" i="1"/>
  <c r="U3048" i="1" s="1"/>
  <c r="AD3048" i="1" s="1"/>
  <c r="S3050" i="1"/>
  <c r="U3050" i="1" s="1"/>
  <c r="S3044" i="1"/>
  <c r="U3044" i="1" s="1"/>
  <c r="S3047" i="1"/>
  <c r="U3047" i="1" s="1"/>
  <c r="S3043" i="1"/>
  <c r="U3043" i="1" s="1"/>
  <c r="AD3043" i="1" s="1"/>
  <c r="S3039" i="1"/>
  <c r="U3039" i="1" s="1"/>
  <c r="AD3039" i="1" s="1"/>
  <c r="S3042" i="1"/>
  <c r="U3042" i="1" s="1"/>
  <c r="AD3042" i="1" s="1"/>
  <c r="S3038" i="1"/>
  <c r="U3038" i="1" s="1"/>
  <c r="AD3038" i="1" s="1"/>
  <c r="S3041" i="1"/>
  <c r="U3041" i="1" s="1"/>
  <c r="AD3041" i="1" s="1"/>
  <c r="S3037" i="1"/>
  <c r="U3037" i="1" s="1"/>
  <c r="S3040" i="1"/>
  <c r="U3040" i="1" s="1"/>
  <c r="AE3027" i="1"/>
  <c r="AD3040" i="1" l="1"/>
  <c r="AD3047" i="1"/>
  <c r="AD3037" i="1"/>
  <c r="AD3050" i="1"/>
  <c r="AD3044" i="1"/>
  <c r="AE3023" i="1"/>
  <c r="AE3019" i="1" l="1"/>
  <c r="AE3015" i="1"/>
  <c r="J3036" i="1"/>
  <c r="AC3036" i="1"/>
  <c r="AB3036" i="1"/>
  <c r="AA3036" i="1"/>
  <c r="X3036" i="1"/>
  <c r="Y3036" i="1"/>
  <c r="I3036" i="1"/>
  <c r="C3036" i="1"/>
  <c r="AE3034" i="1"/>
  <c r="J3035" i="1"/>
  <c r="T3035" i="1" s="1"/>
  <c r="V3035" i="1" s="1"/>
  <c r="AC3035" i="1"/>
  <c r="AB3035" i="1"/>
  <c r="AA3035" i="1"/>
  <c r="X3035" i="1"/>
  <c r="Y3035" i="1"/>
  <c r="I3035" i="1"/>
  <c r="C3035" i="1"/>
  <c r="AE3033" i="1"/>
  <c r="J3034" i="1"/>
  <c r="Q3034" i="1" s="1"/>
  <c r="R3034" i="1" s="1"/>
  <c r="AC3034" i="1"/>
  <c r="AB3034" i="1"/>
  <c r="AA3034" i="1"/>
  <c r="X3034" i="1"/>
  <c r="Y3034" i="1"/>
  <c r="I3034" i="1"/>
  <c r="C3034" i="1"/>
  <c r="AE3032" i="1"/>
  <c r="J3033" i="1"/>
  <c r="M3033" i="1" s="1"/>
  <c r="AC3033" i="1"/>
  <c r="AB3033" i="1"/>
  <c r="AA3033" i="1"/>
  <c r="X3033" i="1"/>
  <c r="Y3033" i="1"/>
  <c r="I3033" i="1"/>
  <c r="C3033" i="1"/>
  <c r="J3032" i="1"/>
  <c r="T3032" i="1" s="1"/>
  <c r="V3032" i="1" s="1"/>
  <c r="AC3032" i="1"/>
  <c r="AB3032" i="1"/>
  <c r="AA3032" i="1"/>
  <c r="X3032" i="1"/>
  <c r="Y3032" i="1"/>
  <c r="I3032" i="1"/>
  <c r="C3032" i="1"/>
  <c r="AE3030" i="1"/>
  <c r="J3031" i="1"/>
  <c r="Q3031" i="1" s="1"/>
  <c r="R3031" i="1" s="1"/>
  <c r="AC3031" i="1"/>
  <c r="AB3031" i="1"/>
  <c r="AA3031" i="1"/>
  <c r="X3031" i="1"/>
  <c r="Y3031" i="1"/>
  <c r="I3031" i="1"/>
  <c r="C3031" i="1"/>
  <c r="AE3029" i="1"/>
  <c r="J3030" i="1"/>
  <c r="M3030" i="1" s="1"/>
  <c r="AC3030" i="1"/>
  <c r="AB3030" i="1"/>
  <c r="AA3030" i="1"/>
  <c r="X3030" i="1"/>
  <c r="Y3030" i="1"/>
  <c r="I3030" i="1"/>
  <c r="C3030" i="1"/>
  <c r="AE3028" i="1"/>
  <c r="J3028" i="1"/>
  <c r="AC3028" i="1"/>
  <c r="AB3028" i="1"/>
  <c r="AA3028" i="1"/>
  <c r="X3028" i="1"/>
  <c r="Y3028" i="1"/>
  <c r="I3028" i="1"/>
  <c r="C3028" i="1"/>
  <c r="J3029" i="1"/>
  <c r="S3029" i="1" s="1"/>
  <c r="U3029" i="1" s="1"/>
  <c r="AC3029" i="1"/>
  <c r="AB3029" i="1"/>
  <c r="AA3029" i="1"/>
  <c r="X3029" i="1"/>
  <c r="Y3029" i="1"/>
  <c r="I3029" i="1"/>
  <c r="C3029" i="1"/>
  <c r="AE3026" i="1"/>
  <c r="J3027" i="1"/>
  <c r="S3027" i="1" s="1"/>
  <c r="U3027" i="1" s="1"/>
  <c r="AC3027" i="1"/>
  <c r="AB3027" i="1"/>
  <c r="AA3027" i="1"/>
  <c r="X3027" i="1"/>
  <c r="Y3027" i="1"/>
  <c r="I3027" i="1"/>
  <c r="C3027" i="1"/>
  <c r="AE3025" i="1"/>
  <c r="J3026" i="1"/>
  <c r="M3026" i="1" s="1"/>
  <c r="AC3026" i="1"/>
  <c r="AB3026" i="1"/>
  <c r="AA3026" i="1"/>
  <c r="X3026" i="1"/>
  <c r="Y3026" i="1"/>
  <c r="I3026" i="1"/>
  <c r="C3026" i="1"/>
  <c r="AE3024" i="1"/>
  <c r="J3025" i="1"/>
  <c r="AC3025" i="1"/>
  <c r="AB3025" i="1"/>
  <c r="AA3025" i="1"/>
  <c r="X3025" i="1"/>
  <c r="Y3025" i="1"/>
  <c r="I3025" i="1"/>
  <c r="C3025" i="1"/>
  <c r="J3024" i="1"/>
  <c r="S3024" i="1" s="1"/>
  <c r="U3024" i="1" s="1"/>
  <c r="AC3024" i="1"/>
  <c r="AB3024" i="1"/>
  <c r="AA3024" i="1"/>
  <c r="X3024" i="1"/>
  <c r="Y3024" i="1"/>
  <c r="I3024" i="1"/>
  <c r="C3024" i="1"/>
  <c r="AE3022" i="1"/>
  <c r="J3023" i="1"/>
  <c r="M3023" i="1" s="1"/>
  <c r="AC3023" i="1"/>
  <c r="AB3023" i="1"/>
  <c r="AA3023" i="1"/>
  <c r="X3023" i="1"/>
  <c r="Y3023" i="1"/>
  <c r="I3023" i="1"/>
  <c r="C3023" i="1"/>
  <c r="AE3021" i="1"/>
  <c r="J3022" i="1"/>
  <c r="Q3022" i="1" s="1"/>
  <c r="R3022" i="1" s="1"/>
  <c r="AC3022" i="1"/>
  <c r="AB3022" i="1"/>
  <c r="AA3022" i="1"/>
  <c r="X3022" i="1"/>
  <c r="Y3022" i="1"/>
  <c r="I3022" i="1"/>
  <c r="C3022" i="1"/>
  <c r="AE3020" i="1"/>
  <c r="J3021" i="1"/>
  <c r="AC3021" i="1"/>
  <c r="AB3021" i="1"/>
  <c r="AA3021" i="1"/>
  <c r="X3021" i="1"/>
  <c r="Y3021" i="1"/>
  <c r="I3021" i="1"/>
  <c r="C3021" i="1"/>
  <c r="J3020" i="1"/>
  <c r="T3020" i="1" s="1"/>
  <c r="V3020" i="1" s="1"/>
  <c r="AC3020" i="1"/>
  <c r="AB3020" i="1"/>
  <c r="AA3020" i="1"/>
  <c r="X3020" i="1"/>
  <c r="Y3020" i="1"/>
  <c r="I3020" i="1"/>
  <c r="C3020" i="1"/>
  <c r="AE3018" i="1"/>
  <c r="J3019" i="1"/>
  <c r="AC3019" i="1"/>
  <c r="AB3019" i="1"/>
  <c r="AA3019" i="1"/>
  <c r="X3019" i="1"/>
  <c r="Y3019" i="1"/>
  <c r="I3019" i="1"/>
  <c r="C3019" i="1"/>
  <c r="AE3017" i="1"/>
  <c r="J3018" i="1"/>
  <c r="T3018" i="1" s="1"/>
  <c r="V3018" i="1" s="1"/>
  <c r="AC3018" i="1"/>
  <c r="AB3018" i="1"/>
  <c r="AA3018" i="1"/>
  <c r="X3018" i="1"/>
  <c r="Y3018" i="1"/>
  <c r="I3018" i="1"/>
  <c r="C3018" i="1"/>
  <c r="AE3016" i="1"/>
  <c r="J3017" i="1"/>
  <c r="Q3017" i="1" s="1"/>
  <c r="R3017" i="1" s="1"/>
  <c r="AC3017" i="1"/>
  <c r="AB3017" i="1"/>
  <c r="AA3017" i="1"/>
  <c r="X3017" i="1"/>
  <c r="Y3017" i="1"/>
  <c r="I3017" i="1"/>
  <c r="C3017" i="1"/>
  <c r="AE3011" i="1"/>
  <c r="AE3007" i="1"/>
  <c r="AC3016" i="1"/>
  <c r="AB3016" i="1"/>
  <c r="AA3016" i="1"/>
  <c r="Y3016" i="1"/>
  <c r="X3016" i="1"/>
  <c r="J3016" i="1"/>
  <c r="I3016" i="1"/>
  <c r="C3016" i="1"/>
  <c r="AE3014" i="1"/>
  <c r="AC3015" i="1"/>
  <c r="AB3015" i="1"/>
  <c r="AA3015" i="1"/>
  <c r="X3015" i="1"/>
  <c r="Y3015" i="1"/>
  <c r="J3015" i="1"/>
  <c r="I3015" i="1"/>
  <c r="C3015" i="1"/>
  <c r="AE3013" i="1"/>
  <c r="AC3014" i="1"/>
  <c r="AB3014" i="1"/>
  <c r="AA3014" i="1"/>
  <c r="Y3014" i="1"/>
  <c r="X3014" i="1"/>
  <c r="J3014" i="1"/>
  <c r="T3014" i="1" s="1"/>
  <c r="V3014" i="1" s="1"/>
  <c r="I3014" i="1"/>
  <c r="C3014" i="1"/>
  <c r="AE3012" i="1"/>
  <c r="AC3013" i="1"/>
  <c r="AB3013" i="1"/>
  <c r="AA3013" i="1"/>
  <c r="Y3013" i="1"/>
  <c r="X3013" i="1"/>
  <c r="J3013" i="1"/>
  <c r="J2" i="1"/>
  <c r="J3" i="1"/>
  <c r="J4" i="1"/>
  <c r="Q4" i="1" s="1"/>
  <c r="R4" i="1" s="1"/>
  <c r="J5" i="1"/>
  <c r="J6" i="1"/>
  <c r="M6" i="1" s="1"/>
  <c r="J7" i="1"/>
  <c r="M7" i="1" s="1"/>
  <c r="J9" i="1"/>
  <c r="J10" i="1"/>
  <c r="J11" i="1"/>
  <c r="S11" i="1" s="1"/>
  <c r="U11" i="1" s="1"/>
  <c r="J12" i="1"/>
  <c r="J13" i="1"/>
  <c r="M13" i="1" s="1"/>
  <c r="J14" i="1"/>
  <c r="M14" i="1" s="1"/>
  <c r="J15" i="1"/>
  <c r="J16" i="1"/>
  <c r="Q16" i="1" s="1"/>
  <c r="R16" i="1" s="1"/>
  <c r="J17" i="1"/>
  <c r="J18" i="1"/>
  <c r="J19" i="1"/>
  <c r="J20" i="1"/>
  <c r="M20" i="1" s="1"/>
  <c r="J21" i="1"/>
  <c r="J22" i="1"/>
  <c r="M22" i="1" s="1"/>
  <c r="J23" i="1"/>
  <c r="J24" i="1"/>
  <c r="J25" i="1"/>
  <c r="J26" i="1"/>
  <c r="J27" i="1"/>
  <c r="Q27" i="1" s="1"/>
  <c r="R27" i="1" s="1"/>
  <c r="J28" i="1"/>
  <c r="T28" i="1" s="1"/>
  <c r="V28" i="1" s="1"/>
  <c r="J29" i="1"/>
  <c r="J30" i="1"/>
  <c r="M30" i="1" s="1"/>
  <c r="J31" i="1"/>
  <c r="J32" i="1"/>
  <c r="J33" i="1"/>
  <c r="J34" i="1"/>
  <c r="J35" i="1"/>
  <c r="J36" i="1"/>
  <c r="J37" i="1"/>
  <c r="J38" i="1"/>
  <c r="M38" i="1" s="1"/>
  <c r="J39" i="1"/>
  <c r="S39" i="1" s="1"/>
  <c r="U39" i="1" s="1"/>
  <c r="J40" i="1"/>
  <c r="J41" i="1"/>
  <c r="J42" i="1"/>
  <c r="J43" i="1"/>
  <c r="T43" i="1" s="1"/>
  <c r="V43" i="1" s="1"/>
  <c r="J44" i="1"/>
  <c r="S44" i="1" s="1"/>
  <c r="U44" i="1" s="1"/>
  <c r="J45" i="1"/>
  <c r="J46" i="1"/>
  <c r="J47" i="1"/>
  <c r="J48" i="1"/>
  <c r="J49" i="1"/>
  <c r="T49" i="1" s="1"/>
  <c r="V49" i="1" s="1"/>
  <c r="J50" i="1"/>
  <c r="J51" i="1"/>
  <c r="Q51" i="1" s="1"/>
  <c r="R51" i="1" s="1"/>
  <c r="J52" i="1"/>
  <c r="J53" i="1"/>
  <c r="J54" i="1"/>
  <c r="M54" i="1" s="1"/>
  <c r="J55" i="1"/>
  <c r="J56" i="1"/>
  <c r="T56" i="1" s="1"/>
  <c r="V56" i="1" s="1"/>
  <c r="J57" i="1"/>
  <c r="J58" i="1"/>
  <c r="J59" i="1"/>
  <c r="J60" i="1"/>
  <c r="Q60" i="1" s="1"/>
  <c r="R60" i="1" s="1"/>
  <c r="J61" i="1"/>
  <c r="T61" i="1" s="1"/>
  <c r="V61" i="1" s="1"/>
  <c r="J62" i="1"/>
  <c r="M62" i="1" s="1"/>
  <c r="J63" i="1"/>
  <c r="T63" i="1" s="1"/>
  <c r="V63" i="1" s="1"/>
  <c r="J64" i="1"/>
  <c r="S64" i="1" s="1"/>
  <c r="U64" i="1" s="1"/>
  <c r="J65" i="1"/>
  <c r="J66" i="1"/>
  <c r="J67" i="1"/>
  <c r="J68" i="1"/>
  <c r="J69" i="1"/>
  <c r="J70" i="1"/>
  <c r="M70" i="1" s="1"/>
  <c r="J71" i="1"/>
  <c r="J72" i="1"/>
  <c r="S72" i="1" s="1"/>
  <c r="U72" i="1" s="1"/>
  <c r="J73" i="1"/>
  <c r="J74" i="1"/>
  <c r="J75" i="1"/>
  <c r="T75" i="1" s="1"/>
  <c r="V75" i="1" s="1"/>
  <c r="J76" i="1"/>
  <c r="J77" i="1"/>
  <c r="T77" i="1" s="1"/>
  <c r="V77" i="1" s="1"/>
  <c r="J78" i="1"/>
  <c r="M78" i="1" s="1"/>
  <c r="J79" i="1"/>
  <c r="J80" i="1"/>
  <c r="M80" i="1" s="1"/>
  <c r="J81" i="1"/>
  <c r="J82" i="1"/>
  <c r="J83" i="1"/>
  <c r="J84" i="1"/>
  <c r="T84" i="1" s="1"/>
  <c r="V84" i="1" s="1"/>
  <c r="J85" i="1"/>
  <c r="J86" i="1"/>
  <c r="J87" i="1"/>
  <c r="J88" i="1"/>
  <c r="J89" i="1"/>
  <c r="J90" i="1"/>
  <c r="J91" i="1"/>
  <c r="J92" i="1"/>
  <c r="T92" i="1" s="1"/>
  <c r="V92" i="1" s="1"/>
  <c r="J93" i="1"/>
  <c r="J94" i="1"/>
  <c r="M94" i="1" s="1"/>
  <c r="J95" i="1"/>
  <c r="J96" i="1"/>
  <c r="S96" i="1" s="1"/>
  <c r="U96" i="1" s="1"/>
  <c r="J97" i="1"/>
  <c r="J98" i="1"/>
  <c r="J99" i="1"/>
  <c r="M99" i="1" s="1"/>
  <c r="J100" i="1"/>
  <c r="S100" i="1" s="1"/>
  <c r="U100" i="1" s="1"/>
  <c r="J101" i="1"/>
  <c r="J102" i="1"/>
  <c r="M102" i="1" s="1"/>
  <c r="J103" i="1"/>
  <c r="J104" i="1"/>
  <c r="M104" i="1" s="1"/>
  <c r="J105" i="1"/>
  <c r="J106" i="1"/>
  <c r="J107" i="1"/>
  <c r="J108" i="1"/>
  <c r="T108" i="1" s="1"/>
  <c r="V108" i="1" s="1"/>
  <c r="J109" i="1"/>
  <c r="J110" i="1"/>
  <c r="J111" i="1"/>
  <c r="S111" i="1" s="1"/>
  <c r="U111" i="1" s="1"/>
  <c r="J112" i="1"/>
  <c r="M112" i="1" s="1"/>
  <c r="J113" i="1"/>
  <c r="J114" i="1"/>
  <c r="M114" i="1" s="1"/>
  <c r="J115" i="1"/>
  <c r="T115" i="1" s="1"/>
  <c r="V115" i="1" s="1"/>
  <c r="J116" i="1"/>
  <c r="J117" i="1"/>
  <c r="J118" i="1"/>
  <c r="M118" i="1" s="1"/>
  <c r="J119" i="1"/>
  <c r="J120" i="1"/>
  <c r="S120" i="1" s="1"/>
  <c r="U120" i="1" s="1"/>
  <c r="J121" i="1"/>
  <c r="Q121" i="1" s="1"/>
  <c r="R121" i="1" s="1"/>
  <c r="J122" i="1"/>
  <c r="J123" i="1"/>
  <c r="M123" i="1" s="1"/>
  <c r="J124" i="1"/>
  <c r="S124" i="1" s="1"/>
  <c r="U124" i="1" s="1"/>
  <c r="J125" i="1"/>
  <c r="Q125" i="1" s="1"/>
  <c r="R125" i="1" s="1"/>
  <c r="J126" i="1"/>
  <c r="J127" i="1"/>
  <c r="J128" i="1"/>
  <c r="J129" i="1"/>
  <c r="J130" i="1"/>
  <c r="J131" i="1"/>
  <c r="J132" i="1"/>
  <c r="S132" i="1" s="1"/>
  <c r="U132" i="1" s="1"/>
  <c r="J133" i="1"/>
  <c r="J134" i="1"/>
  <c r="J135" i="1"/>
  <c r="J136" i="1"/>
  <c r="Q136" i="1" s="1"/>
  <c r="R136" i="1" s="1"/>
  <c r="J137" i="1"/>
  <c r="J138" i="1"/>
  <c r="J139" i="1"/>
  <c r="M139" i="1" s="1"/>
  <c r="J140" i="1"/>
  <c r="T140" i="1" s="1"/>
  <c r="V140" i="1" s="1"/>
  <c r="J141" i="1"/>
  <c r="J142" i="1"/>
  <c r="J143" i="1"/>
  <c r="J144" i="1"/>
  <c r="Q144" i="1" s="1"/>
  <c r="R144" i="1" s="1"/>
  <c r="J145" i="1"/>
  <c r="J146" i="1"/>
  <c r="J147" i="1"/>
  <c r="J148" i="1"/>
  <c r="T148" i="1" s="1"/>
  <c r="V148" i="1" s="1"/>
  <c r="J149" i="1"/>
  <c r="S149" i="1" s="1"/>
  <c r="U149" i="1" s="1"/>
  <c r="J150" i="1"/>
  <c r="J151" i="1"/>
  <c r="T151" i="1" s="1"/>
  <c r="V151" i="1" s="1"/>
  <c r="J152" i="1"/>
  <c r="J153" i="1"/>
  <c r="J154" i="1"/>
  <c r="J155" i="1"/>
  <c r="J156" i="1"/>
  <c r="M156" i="1" s="1"/>
  <c r="J157" i="1"/>
  <c r="Q157" i="1" s="1"/>
  <c r="R157" i="1" s="1"/>
  <c r="J158" i="1"/>
  <c r="J159" i="1"/>
  <c r="Q159" i="1" s="1"/>
  <c r="R159" i="1" s="1"/>
  <c r="J160" i="1"/>
  <c r="J161" i="1"/>
  <c r="Q161" i="1" s="1"/>
  <c r="R161" i="1" s="1"/>
  <c r="J162" i="1"/>
  <c r="J163" i="1"/>
  <c r="J164" i="1"/>
  <c r="Q164" i="1" s="1"/>
  <c r="R164" i="1" s="1"/>
  <c r="J165" i="1"/>
  <c r="J166" i="1"/>
  <c r="M166" i="1" s="1"/>
  <c r="J167" i="1"/>
  <c r="T167" i="1" s="1"/>
  <c r="V167" i="1" s="1"/>
  <c r="J168" i="1"/>
  <c r="J169" i="1"/>
  <c r="J170" i="1"/>
  <c r="J171" i="1"/>
  <c r="J172" i="1"/>
  <c r="J173" i="1"/>
  <c r="T173" i="1" s="1"/>
  <c r="V173" i="1" s="1"/>
  <c r="J174" i="1"/>
  <c r="M174" i="1" s="1"/>
  <c r="J175" i="1"/>
  <c r="J176" i="1"/>
  <c r="M176" i="1" s="1"/>
  <c r="J177" i="1"/>
  <c r="J178" i="1"/>
  <c r="J179" i="1"/>
  <c r="J180" i="1"/>
  <c r="T180" i="1" s="1"/>
  <c r="V180" i="1" s="1"/>
  <c r="J181" i="1"/>
  <c r="J182" i="1"/>
  <c r="M182" i="1" s="1"/>
  <c r="J183" i="1"/>
  <c r="J184" i="1"/>
  <c r="J185" i="1"/>
  <c r="T185" i="1" s="1"/>
  <c r="V185" i="1" s="1"/>
  <c r="J186" i="1"/>
  <c r="J187" i="1"/>
  <c r="J188" i="1"/>
  <c r="M188" i="1" s="1"/>
  <c r="J189" i="1"/>
  <c r="S189" i="1" s="1"/>
  <c r="U189" i="1" s="1"/>
  <c r="J190" i="1"/>
  <c r="M190" i="1" s="1"/>
  <c r="J191" i="1"/>
  <c r="S191" i="1" s="1"/>
  <c r="U191" i="1" s="1"/>
  <c r="J192" i="1"/>
  <c r="J193" i="1"/>
  <c r="J194" i="1"/>
  <c r="J195" i="1"/>
  <c r="J196" i="1"/>
  <c r="M196" i="1" s="1"/>
  <c r="J197" i="1"/>
  <c r="J198" i="1"/>
  <c r="M198" i="1" s="1"/>
  <c r="J199" i="1"/>
  <c r="J200" i="1"/>
  <c r="Q200" i="1" s="1"/>
  <c r="R200" i="1" s="1"/>
  <c r="J201" i="1"/>
  <c r="J202" i="1"/>
  <c r="J203" i="1"/>
  <c r="T203" i="1" s="1"/>
  <c r="V203" i="1" s="1"/>
  <c r="J204" i="1"/>
  <c r="J205" i="1"/>
  <c r="S205" i="1" s="1"/>
  <c r="U205" i="1" s="1"/>
  <c r="J206" i="1"/>
  <c r="M206" i="1" s="1"/>
  <c r="J207" i="1"/>
  <c r="J208" i="1"/>
  <c r="M208" i="1" s="1"/>
  <c r="J209" i="1"/>
  <c r="J210" i="1"/>
  <c r="J211" i="1"/>
  <c r="J212" i="1"/>
  <c r="J213" i="1"/>
  <c r="J214" i="1"/>
  <c r="M214" i="1" s="1"/>
  <c r="J215" i="1"/>
  <c r="T215" i="1" s="1"/>
  <c r="V215" i="1" s="1"/>
  <c r="J216" i="1"/>
  <c r="Q216" i="1" s="1"/>
  <c r="R216" i="1" s="1"/>
  <c r="J217" i="1"/>
  <c r="M217" i="1" s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M230" i="1" s="1"/>
  <c r="J231" i="1"/>
  <c r="J232" i="1"/>
  <c r="M232" i="1" s="1"/>
  <c r="J233" i="1"/>
  <c r="J234" i="1"/>
  <c r="J235" i="1"/>
  <c r="J236" i="1"/>
  <c r="J237" i="1"/>
  <c r="T237" i="1" s="1"/>
  <c r="V237" i="1" s="1"/>
  <c r="J238" i="1"/>
  <c r="T238" i="1" s="1"/>
  <c r="V238" i="1" s="1"/>
  <c r="J239" i="1"/>
  <c r="J240" i="1"/>
  <c r="J241" i="1"/>
  <c r="S241" i="1" s="1"/>
  <c r="U241" i="1" s="1"/>
  <c r="J242" i="1"/>
  <c r="J243" i="1"/>
  <c r="J244" i="1"/>
  <c r="J245" i="1"/>
  <c r="J246" i="1"/>
  <c r="J247" i="1"/>
  <c r="T247" i="1" s="1"/>
  <c r="V247" i="1" s="1"/>
  <c r="J248" i="1"/>
  <c r="J249" i="1"/>
  <c r="J250" i="1"/>
  <c r="J251" i="1"/>
  <c r="M251" i="1" s="1"/>
  <c r="J252" i="1"/>
  <c r="J253" i="1"/>
  <c r="J254" i="1"/>
  <c r="M254" i="1" s="1"/>
  <c r="J255" i="1"/>
  <c r="J256" i="1"/>
  <c r="T256" i="1" s="1"/>
  <c r="V256" i="1" s="1"/>
  <c r="J257" i="1"/>
  <c r="J258" i="1"/>
  <c r="J259" i="1"/>
  <c r="J260" i="1"/>
  <c r="Q260" i="1" s="1"/>
  <c r="R260" i="1" s="1"/>
  <c r="J261" i="1"/>
  <c r="J262" i="1"/>
  <c r="M262" i="1" s="1"/>
  <c r="J263" i="1"/>
  <c r="J264" i="1"/>
  <c r="J265" i="1"/>
  <c r="J266" i="1"/>
  <c r="J267" i="1"/>
  <c r="J268" i="1"/>
  <c r="J269" i="1"/>
  <c r="S269" i="1" s="1"/>
  <c r="U269" i="1" s="1"/>
  <c r="J270" i="1"/>
  <c r="M270" i="1" s="1"/>
  <c r="J271" i="1"/>
  <c r="J272" i="1"/>
  <c r="T272" i="1" s="1"/>
  <c r="V272" i="1" s="1"/>
  <c r="J273" i="1"/>
  <c r="J274" i="1"/>
  <c r="T274" i="1" s="1"/>
  <c r="V274" i="1" s="1"/>
  <c r="J275" i="1"/>
  <c r="J276" i="1"/>
  <c r="J277" i="1"/>
  <c r="J278" i="1"/>
  <c r="J279" i="1"/>
  <c r="J280" i="1"/>
  <c r="M280" i="1" s="1"/>
  <c r="J281" i="1"/>
  <c r="M281" i="1" s="1"/>
  <c r="J282" i="1"/>
  <c r="J283" i="1"/>
  <c r="T283" i="1" s="1"/>
  <c r="V283" i="1" s="1"/>
  <c r="J284" i="1"/>
  <c r="J285" i="1"/>
  <c r="J286" i="1"/>
  <c r="M286" i="1" s="1"/>
  <c r="J287" i="1"/>
  <c r="J288" i="1"/>
  <c r="S288" i="1" s="1"/>
  <c r="U288" i="1" s="1"/>
  <c r="J289" i="1"/>
  <c r="J290" i="1"/>
  <c r="J291" i="1"/>
  <c r="J292" i="1"/>
  <c r="J293" i="1"/>
  <c r="J294" i="1"/>
  <c r="M294" i="1" s="1"/>
  <c r="J295" i="1"/>
  <c r="J296" i="1"/>
  <c r="T296" i="1" s="1"/>
  <c r="V296" i="1" s="1"/>
  <c r="J297" i="1"/>
  <c r="J298" i="1"/>
  <c r="J299" i="1"/>
  <c r="J300" i="1"/>
  <c r="Q300" i="1" s="1"/>
  <c r="R300" i="1" s="1"/>
  <c r="J301" i="1"/>
  <c r="J302" i="1"/>
  <c r="J303" i="1"/>
  <c r="J304" i="1"/>
  <c r="J305" i="1"/>
  <c r="J306" i="1"/>
  <c r="J307" i="1"/>
  <c r="J308" i="1"/>
  <c r="J309" i="1"/>
  <c r="J310" i="1"/>
  <c r="M310" i="1" s="1"/>
  <c r="J311" i="1"/>
  <c r="J312" i="1"/>
  <c r="J313" i="1"/>
  <c r="J314" i="1"/>
  <c r="M314" i="1" s="1"/>
  <c r="J315" i="1"/>
  <c r="J316" i="1"/>
  <c r="J317" i="1"/>
  <c r="J318" i="1"/>
  <c r="M318" i="1" s="1"/>
  <c r="J319" i="1"/>
  <c r="J320" i="1"/>
  <c r="J321" i="1"/>
  <c r="J322" i="1"/>
  <c r="J323" i="1"/>
  <c r="J324" i="1"/>
  <c r="J325" i="1"/>
  <c r="J326" i="1"/>
  <c r="M326" i="1" s="1"/>
  <c r="J327" i="1"/>
  <c r="J328" i="1"/>
  <c r="J329" i="1"/>
  <c r="S329" i="1" s="1"/>
  <c r="U329" i="1" s="1"/>
  <c r="J330" i="1"/>
  <c r="S330" i="1" s="1"/>
  <c r="U330" i="1" s="1"/>
  <c r="J331" i="1"/>
  <c r="Q331" i="1" s="1"/>
  <c r="R331" i="1" s="1"/>
  <c r="J332" i="1"/>
  <c r="J333" i="1"/>
  <c r="J334" i="1"/>
  <c r="J335" i="1"/>
  <c r="J336" i="1"/>
  <c r="J337" i="1"/>
  <c r="J338" i="1"/>
  <c r="J339" i="1"/>
  <c r="J340" i="1"/>
  <c r="S340" i="1" s="1"/>
  <c r="U340" i="1" s="1"/>
  <c r="J341" i="1"/>
  <c r="J342" i="1"/>
  <c r="M342" i="1" s="1"/>
  <c r="J343" i="1"/>
  <c r="J344" i="1"/>
  <c r="T344" i="1" s="1"/>
  <c r="V344" i="1" s="1"/>
  <c r="J345" i="1"/>
  <c r="M345" i="1" s="1"/>
  <c r="J346" i="1"/>
  <c r="T346" i="1" s="1"/>
  <c r="V346" i="1" s="1"/>
  <c r="J347" i="1"/>
  <c r="J348" i="1"/>
  <c r="J349" i="1"/>
  <c r="J350" i="1"/>
  <c r="M350" i="1" s="1"/>
  <c r="J351" i="1"/>
  <c r="Q351" i="1" s="1"/>
  <c r="R351" i="1" s="1"/>
  <c r="J352" i="1"/>
  <c r="J353" i="1"/>
  <c r="Q353" i="1" s="1"/>
  <c r="R353" i="1" s="1"/>
  <c r="J354" i="1"/>
  <c r="J355" i="1"/>
  <c r="S355" i="1" s="1"/>
  <c r="U355" i="1" s="1"/>
  <c r="J356" i="1"/>
  <c r="J357" i="1"/>
  <c r="J358" i="1"/>
  <c r="M358" i="1" s="1"/>
  <c r="J359" i="1"/>
  <c r="J360" i="1"/>
  <c r="J361" i="1"/>
  <c r="J362" i="1"/>
  <c r="S362" i="1" s="1"/>
  <c r="U362" i="1" s="1"/>
  <c r="J363" i="1"/>
  <c r="J364" i="1"/>
  <c r="J365" i="1"/>
  <c r="J366" i="1"/>
  <c r="M366" i="1" s="1"/>
  <c r="J367" i="1"/>
  <c r="J368" i="1"/>
  <c r="T368" i="1" s="1"/>
  <c r="V368" i="1" s="1"/>
  <c r="J369" i="1"/>
  <c r="J370" i="1"/>
  <c r="J371" i="1"/>
  <c r="J372" i="1"/>
  <c r="J373" i="1"/>
  <c r="J374" i="1"/>
  <c r="J375" i="1"/>
  <c r="J376" i="1"/>
  <c r="J377" i="1"/>
  <c r="J378" i="1"/>
  <c r="J379" i="1"/>
  <c r="S379" i="1" s="1"/>
  <c r="U379" i="1" s="1"/>
  <c r="J380" i="1"/>
  <c r="J381" i="1"/>
  <c r="T381" i="1" s="1"/>
  <c r="V381" i="1" s="1"/>
  <c r="J382" i="1"/>
  <c r="J383" i="1"/>
  <c r="J384" i="1"/>
  <c r="J385" i="1"/>
  <c r="J386" i="1"/>
  <c r="Q386" i="1" s="1"/>
  <c r="R386" i="1" s="1"/>
  <c r="J387" i="1"/>
  <c r="T387" i="1" s="1"/>
  <c r="V387" i="1" s="1"/>
  <c r="J388" i="1"/>
  <c r="J389" i="1"/>
  <c r="J390" i="1"/>
  <c r="M390" i="1" s="1"/>
  <c r="J391" i="1"/>
  <c r="Q391" i="1" s="1"/>
  <c r="R391" i="1" s="1"/>
  <c r="J392" i="1"/>
  <c r="J393" i="1"/>
  <c r="J394" i="1"/>
  <c r="J395" i="1"/>
  <c r="J396" i="1"/>
  <c r="J397" i="1"/>
  <c r="T397" i="1" s="1"/>
  <c r="V397" i="1" s="1"/>
  <c r="J398" i="1"/>
  <c r="M398" i="1" s="1"/>
  <c r="J399" i="1"/>
  <c r="J400" i="1"/>
  <c r="S400" i="1" s="1"/>
  <c r="U400" i="1" s="1"/>
  <c r="J401" i="1"/>
  <c r="J402" i="1"/>
  <c r="J403" i="1"/>
  <c r="J404" i="1"/>
  <c r="J405" i="1"/>
  <c r="J406" i="1"/>
  <c r="M406" i="1" s="1"/>
  <c r="J407" i="1"/>
  <c r="J408" i="1"/>
  <c r="J409" i="1"/>
  <c r="J410" i="1"/>
  <c r="J411" i="1"/>
  <c r="J412" i="1"/>
  <c r="J413" i="1"/>
  <c r="J414" i="1"/>
  <c r="M414" i="1" s="1"/>
  <c r="J415" i="1"/>
  <c r="Q415" i="1" s="1"/>
  <c r="R415" i="1" s="1"/>
  <c r="J416" i="1"/>
  <c r="J417" i="1"/>
  <c r="J418" i="1"/>
  <c r="Q418" i="1" s="1"/>
  <c r="R418" i="1" s="1"/>
  <c r="J419" i="1"/>
  <c r="J420" i="1"/>
  <c r="J421" i="1"/>
  <c r="T421" i="1" s="1"/>
  <c r="V421" i="1" s="1"/>
  <c r="J422" i="1"/>
  <c r="M422" i="1" s="1"/>
  <c r="J423" i="1"/>
  <c r="T423" i="1" s="1"/>
  <c r="V423" i="1" s="1"/>
  <c r="J424" i="1"/>
  <c r="J425" i="1"/>
  <c r="J426" i="1"/>
  <c r="J427" i="1"/>
  <c r="J428" i="1"/>
  <c r="J429" i="1"/>
  <c r="J430" i="1"/>
  <c r="M430" i="1" s="1"/>
  <c r="J431" i="1"/>
  <c r="J432" i="1"/>
  <c r="T432" i="1" s="1"/>
  <c r="V432" i="1" s="1"/>
  <c r="J433" i="1"/>
  <c r="J434" i="1"/>
  <c r="J435" i="1"/>
  <c r="S435" i="1" s="1"/>
  <c r="U435" i="1" s="1"/>
  <c r="J436" i="1"/>
  <c r="J437" i="1"/>
  <c r="Q437" i="1" s="1"/>
  <c r="R437" i="1" s="1"/>
  <c r="J438" i="1"/>
  <c r="M438" i="1" s="1"/>
  <c r="J439" i="1"/>
  <c r="J440" i="1"/>
  <c r="J441" i="1"/>
  <c r="J442" i="1"/>
  <c r="J443" i="1"/>
  <c r="J444" i="1"/>
  <c r="J445" i="1"/>
  <c r="Q445" i="1" s="1"/>
  <c r="R445" i="1" s="1"/>
  <c r="J446" i="1"/>
  <c r="J447" i="1"/>
  <c r="J448" i="1"/>
  <c r="J449" i="1"/>
  <c r="J450" i="1"/>
  <c r="Q450" i="1" s="1"/>
  <c r="R450" i="1" s="1"/>
  <c r="J451" i="1"/>
  <c r="T451" i="1" s="1"/>
  <c r="V451" i="1" s="1"/>
  <c r="J452" i="1"/>
  <c r="S452" i="1" s="1"/>
  <c r="U452" i="1" s="1"/>
  <c r="J453" i="1"/>
  <c r="J454" i="1"/>
  <c r="M454" i="1" s="1"/>
  <c r="J455" i="1"/>
  <c r="J456" i="1"/>
  <c r="J457" i="1"/>
  <c r="J458" i="1"/>
  <c r="J459" i="1"/>
  <c r="J460" i="1"/>
  <c r="J461" i="1"/>
  <c r="J462" i="1"/>
  <c r="M462" i="1" s="1"/>
  <c r="J463" i="1"/>
  <c r="J464" i="1"/>
  <c r="J465" i="1"/>
  <c r="J466" i="1"/>
  <c r="J467" i="1"/>
  <c r="T467" i="1" s="1"/>
  <c r="V467" i="1" s="1"/>
  <c r="J468" i="1"/>
  <c r="J469" i="1"/>
  <c r="J470" i="1"/>
  <c r="J471" i="1"/>
  <c r="J472" i="1"/>
  <c r="J473" i="1"/>
  <c r="J474" i="1"/>
  <c r="S474" i="1" s="1"/>
  <c r="U474" i="1" s="1"/>
  <c r="J475" i="1"/>
  <c r="J476" i="1"/>
  <c r="M476" i="1" s="1"/>
  <c r="J477" i="1"/>
  <c r="J478" i="1"/>
  <c r="M478" i="1" s="1"/>
  <c r="J479" i="1"/>
  <c r="J480" i="1"/>
  <c r="J481" i="1"/>
  <c r="J482" i="1"/>
  <c r="J483" i="1"/>
  <c r="M483" i="1" s="1"/>
  <c r="J484" i="1"/>
  <c r="T484" i="1" s="1"/>
  <c r="V484" i="1" s="1"/>
  <c r="J485" i="1"/>
  <c r="J486" i="1"/>
  <c r="M486" i="1" s="1"/>
  <c r="J487" i="1"/>
  <c r="J488" i="1"/>
  <c r="J489" i="1"/>
  <c r="J490" i="1"/>
  <c r="Q490" i="1" s="1"/>
  <c r="R490" i="1" s="1"/>
  <c r="J491" i="1"/>
  <c r="S491" i="1" s="1"/>
  <c r="U491" i="1" s="1"/>
  <c r="J492" i="1"/>
  <c r="J493" i="1"/>
  <c r="J494" i="1"/>
  <c r="M494" i="1" s="1"/>
  <c r="J495" i="1"/>
  <c r="J496" i="1"/>
  <c r="J497" i="1"/>
  <c r="J498" i="1"/>
  <c r="J499" i="1"/>
  <c r="J500" i="1"/>
  <c r="T500" i="1" s="1"/>
  <c r="V500" i="1" s="1"/>
  <c r="J501" i="1"/>
  <c r="J502" i="1"/>
  <c r="M502" i="1" s="1"/>
  <c r="J503" i="1"/>
  <c r="J504" i="1"/>
  <c r="J505" i="1"/>
  <c r="J506" i="1"/>
  <c r="S506" i="1" s="1"/>
  <c r="U506" i="1" s="1"/>
  <c r="J507" i="1"/>
  <c r="M507" i="1" s="1"/>
  <c r="J508" i="1"/>
  <c r="T508" i="1" s="1"/>
  <c r="V508" i="1" s="1"/>
  <c r="J509" i="1"/>
  <c r="Q509" i="1" s="1"/>
  <c r="R509" i="1" s="1"/>
  <c r="J510" i="1"/>
  <c r="M510" i="1" s="1"/>
  <c r="J511" i="1"/>
  <c r="J512" i="1"/>
  <c r="S512" i="1" s="1"/>
  <c r="U512" i="1" s="1"/>
  <c r="J513" i="1"/>
  <c r="J514" i="1"/>
  <c r="J515" i="1"/>
  <c r="J516" i="1"/>
  <c r="J517" i="1"/>
  <c r="J518" i="1"/>
  <c r="M518" i="1" s="1"/>
  <c r="J519" i="1"/>
  <c r="J520" i="1"/>
  <c r="J521" i="1"/>
  <c r="J522" i="1"/>
  <c r="J523" i="1"/>
  <c r="Q523" i="1" s="1"/>
  <c r="R523" i="1" s="1"/>
  <c r="J524" i="1"/>
  <c r="S524" i="1" s="1"/>
  <c r="U524" i="1" s="1"/>
  <c r="J525" i="1"/>
  <c r="J526" i="1"/>
  <c r="M526" i="1" s="1"/>
  <c r="J527" i="1"/>
  <c r="J528" i="1"/>
  <c r="J529" i="1"/>
  <c r="S529" i="1" s="1"/>
  <c r="U529" i="1" s="1"/>
  <c r="J530" i="1"/>
  <c r="J531" i="1"/>
  <c r="Q531" i="1" s="1"/>
  <c r="R531" i="1" s="1"/>
  <c r="J532" i="1"/>
  <c r="J533" i="1"/>
  <c r="J534" i="1"/>
  <c r="J535" i="1"/>
  <c r="M535" i="1" s="1"/>
  <c r="J536" i="1"/>
  <c r="J537" i="1"/>
  <c r="J538" i="1"/>
  <c r="T538" i="1" s="1"/>
  <c r="V538" i="1" s="1"/>
  <c r="J539" i="1"/>
  <c r="J540" i="1"/>
  <c r="J541" i="1"/>
  <c r="J542" i="1"/>
  <c r="M542" i="1" s="1"/>
  <c r="J543" i="1"/>
  <c r="J544" i="1"/>
  <c r="M544" i="1" s="1"/>
  <c r="J545" i="1"/>
  <c r="Q545" i="1" s="1"/>
  <c r="R545" i="1" s="1"/>
  <c r="J546" i="1"/>
  <c r="J547" i="1"/>
  <c r="J548" i="1"/>
  <c r="S548" i="1" s="1"/>
  <c r="U548" i="1" s="1"/>
  <c r="J549" i="1"/>
  <c r="Q549" i="1" s="1"/>
  <c r="R549" i="1" s="1"/>
  <c r="J550" i="1"/>
  <c r="M550" i="1" s="1"/>
  <c r="J551" i="1"/>
  <c r="J552" i="1"/>
  <c r="T552" i="1" s="1"/>
  <c r="V552" i="1" s="1"/>
  <c r="J553" i="1"/>
  <c r="J554" i="1"/>
  <c r="J555" i="1"/>
  <c r="J556" i="1"/>
  <c r="J557" i="1"/>
  <c r="T557" i="1" s="1"/>
  <c r="V557" i="1" s="1"/>
  <c r="J558" i="1"/>
  <c r="M558" i="1" s="1"/>
  <c r="J559" i="1"/>
  <c r="S559" i="1" s="1"/>
  <c r="U559" i="1" s="1"/>
  <c r="J560" i="1"/>
  <c r="M560" i="1" s="1"/>
  <c r="J561" i="1"/>
  <c r="Q561" i="1" s="1"/>
  <c r="R561" i="1" s="1"/>
  <c r="J562" i="1"/>
  <c r="J563" i="1"/>
  <c r="J564" i="1"/>
  <c r="J565" i="1"/>
  <c r="J566" i="1"/>
  <c r="M566" i="1" s="1"/>
  <c r="J567" i="1"/>
  <c r="J568" i="1"/>
  <c r="J569" i="1"/>
  <c r="J570" i="1"/>
  <c r="J571" i="1"/>
  <c r="J572" i="1"/>
  <c r="J573" i="1"/>
  <c r="J574" i="1"/>
  <c r="M574" i="1" s="1"/>
  <c r="J575" i="1"/>
  <c r="Q575" i="1" s="1"/>
  <c r="R575" i="1" s="1"/>
  <c r="J576" i="1"/>
  <c r="J577" i="1"/>
  <c r="J578" i="1"/>
  <c r="S578" i="1" s="1"/>
  <c r="U578" i="1" s="1"/>
  <c r="J579" i="1"/>
  <c r="J580" i="1"/>
  <c r="J581" i="1"/>
  <c r="J582" i="1"/>
  <c r="M582" i="1" s="1"/>
  <c r="J583" i="1"/>
  <c r="T583" i="1" s="1"/>
  <c r="V583" i="1" s="1"/>
  <c r="J584" i="1"/>
  <c r="S584" i="1" s="1"/>
  <c r="U584" i="1" s="1"/>
  <c r="J585" i="1"/>
  <c r="T585" i="1" s="1"/>
  <c r="V585" i="1" s="1"/>
  <c r="J586" i="1"/>
  <c r="J587" i="1"/>
  <c r="J588" i="1"/>
  <c r="J589" i="1"/>
  <c r="S589" i="1" s="1"/>
  <c r="U589" i="1" s="1"/>
  <c r="J590" i="1"/>
  <c r="M590" i="1" s="1"/>
  <c r="J591" i="1"/>
  <c r="M591" i="1" s="1"/>
  <c r="J592" i="1"/>
  <c r="J593" i="1"/>
  <c r="J594" i="1"/>
  <c r="J595" i="1"/>
  <c r="T595" i="1" s="1"/>
  <c r="V595" i="1" s="1"/>
  <c r="J596" i="1"/>
  <c r="J597" i="1"/>
  <c r="S597" i="1" s="1"/>
  <c r="U597" i="1" s="1"/>
  <c r="J598" i="1"/>
  <c r="J599" i="1"/>
  <c r="M599" i="1" s="1"/>
  <c r="J600" i="1"/>
  <c r="S600" i="1" s="1"/>
  <c r="U600" i="1" s="1"/>
  <c r="J601" i="1"/>
  <c r="J602" i="1"/>
  <c r="S602" i="1" s="1"/>
  <c r="U602" i="1" s="1"/>
  <c r="J603" i="1"/>
  <c r="J604" i="1"/>
  <c r="J605" i="1"/>
  <c r="J606" i="1"/>
  <c r="J607" i="1"/>
  <c r="M607" i="1" s="1"/>
  <c r="J608" i="1"/>
  <c r="J609" i="1"/>
  <c r="J610" i="1"/>
  <c r="J611" i="1"/>
  <c r="S611" i="1" s="1"/>
  <c r="U611" i="1" s="1"/>
  <c r="J612" i="1"/>
  <c r="J613" i="1"/>
  <c r="J614" i="1"/>
  <c r="J615" i="1"/>
  <c r="M615" i="1" s="1"/>
  <c r="J616" i="1"/>
  <c r="J617" i="1"/>
  <c r="J618" i="1"/>
  <c r="J619" i="1"/>
  <c r="J620" i="1"/>
  <c r="S620" i="1" s="1"/>
  <c r="U620" i="1" s="1"/>
  <c r="J621" i="1"/>
  <c r="Q621" i="1" s="1"/>
  <c r="R621" i="1" s="1"/>
  <c r="J622" i="1"/>
  <c r="M622" i="1" s="1"/>
  <c r="J623" i="1"/>
  <c r="J624" i="1"/>
  <c r="Q624" i="1" s="1"/>
  <c r="R624" i="1" s="1"/>
  <c r="J625" i="1"/>
  <c r="J626" i="1"/>
  <c r="J627" i="1"/>
  <c r="J628" i="1"/>
  <c r="J629" i="1"/>
  <c r="J630" i="1"/>
  <c r="J631" i="1"/>
  <c r="Q631" i="1" s="1"/>
  <c r="R631" i="1" s="1"/>
  <c r="J632" i="1"/>
  <c r="M632" i="1" s="1"/>
  <c r="J633" i="1"/>
  <c r="T633" i="1" s="1"/>
  <c r="V633" i="1" s="1"/>
  <c r="J634" i="1"/>
  <c r="J635" i="1"/>
  <c r="J636" i="1"/>
  <c r="J637" i="1"/>
  <c r="J638" i="1"/>
  <c r="J639" i="1"/>
  <c r="J640" i="1"/>
  <c r="J641" i="1"/>
  <c r="J642" i="1"/>
  <c r="J643" i="1"/>
  <c r="Q643" i="1" s="1"/>
  <c r="R643" i="1" s="1"/>
  <c r="J644" i="1"/>
  <c r="J645" i="1"/>
  <c r="J646" i="1"/>
  <c r="M646" i="1" s="1"/>
  <c r="J647" i="1"/>
  <c r="J648" i="1"/>
  <c r="J649" i="1"/>
  <c r="J650" i="1"/>
  <c r="J651" i="1"/>
  <c r="J652" i="1"/>
  <c r="J653" i="1"/>
  <c r="J654" i="1"/>
  <c r="M654" i="1" s="1"/>
  <c r="J655" i="1"/>
  <c r="J656" i="1"/>
  <c r="J657" i="1"/>
  <c r="J658" i="1"/>
  <c r="J659" i="1"/>
  <c r="J660" i="1"/>
  <c r="Q660" i="1" s="1"/>
  <c r="R660" i="1" s="1"/>
  <c r="J661" i="1"/>
  <c r="J662" i="1"/>
  <c r="M662" i="1" s="1"/>
  <c r="J663" i="1"/>
  <c r="J664" i="1"/>
  <c r="J665" i="1"/>
  <c r="J666" i="1"/>
  <c r="J667" i="1"/>
  <c r="J668" i="1"/>
  <c r="J669" i="1"/>
  <c r="J670" i="1"/>
  <c r="M670" i="1" s="1"/>
  <c r="J671" i="1"/>
  <c r="J672" i="1"/>
  <c r="J673" i="1"/>
  <c r="J674" i="1"/>
  <c r="J675" i="1"/>
  <c r="J676" i="1"/>
  <c r="J677" i="1"/>
  <c r="J678" i="1"/>
  <c r="M678" i="1" s="1"/>
  <c r="J679" i="1"/>
  <c r="J680" i="1"/>
  <c r="J681" i="1"/>
  <c r="J682" i="1"/>
  <c r="T682" i="1" s="1"/>
  <c r="V682" i="1" s="1"/>
  <c r="J683" i="1"/>
  <c r="S683" i="1" s="1"/>
  <c r="U683" i="1" s="1"/>
  <c r="J684" i="1"/>
  <c r="J685" i="1"/>
  <c r="T685" i="1" s="1"/>
  <c r="V685" i="1" s="1"/>
  <c r="J686" i="1"/>
  <c r="M686" i="1" s="1"/>
  <c r="J687" i="1"/>
  <c r="M687" i="1" s="1"/>
  <c r="J688" i="1"/>
  <c r="J689" i="1"/>
  <c r="J690" i="1"/>
  <c r="J691" i="1"/>
  <c r="J692" i="1"/>
  <c r="S692" i="1" s="1"/>
  <c r="U692" i="1" s="1"/>
  <c r="J693" i="1"/>
  <c r="J694" i="1"/>
  <c r="M694" i="1" s="1"/>
  <c r="J695" i="1"/>
  <c r="M695" i="1" s="1"/>
  <c r="J696" i="1"/>
  <c r="J697" i="1"/>
  <c r="J698" i="1"/>
  <c r="J699" i="1"/>
  <c r="J700" i="1"/>
  <c r="J701" i="1"/>
  <c r="J702" i="1"/>
  <c r="M702" i="1" s="1"/>
  <c r="J703" i="1"/>
  <c r="J704" i="1"/>
  <c r="J705" i="1"/>
  <c r="M705" i="1" s="1"/>
  <c r="J706" i="1"/>
  <c r="J707" i="1"/>
  <c r="T707" i="1" s="1"/>
  <c r="V707" i="1" s="1"/>
  <c r="J708" i="1"/>
  <c r="S708" i="1" s="1"/>
  <c r="U708" i="1" s="1"/>
  <c r="J709" i="1"/>
  <c r="J710" i="1"/>
  <c r="M710" i="1" s="1"/>
  <c r="J711" i="1"/>
  <c r="M711" i="1" s="1"/>
  <c r="J712" i="1"/>
  <c r="J713" i="1"/>
  <c r="T713" i="1" s="1"/>
  <c r="V713" i="1" s="1"/>
  <c r="J714" i="1"/>
  <c r="J715" i="1"/>
  <c r="J716" i="1"/>
  <c r="J717" i="1"/>
  <c r="S717" i="1" s="1"/>
  <c r="U717" i="1" s="1"/>
  <c r="J718" i="1"/>
  <c r="M718" i="1" s="1"/>
  <c r="J719" i="1"/>
  <c r="J720" i="1"/>
  <c r="J721" i="1"/>
  <c r="S721" i="1" s="1"/>
  <c r="U721" i="1" s="1"/>
  <c r="J722" i="1"/>
  <c r="J723" i="1"/>
  <c r="T723" i="1" s="1"/>
  <c r="V723" i="1" s="1"/>
  <c r="J724" i="1"/>
  <c r="M724" i="1" s="1"/>
  <c r="J725" i="1"/>
  <c r="J726" i="1"/>
  <c r="M726" i="1" s="1"/>
  <c r="J727" i="1"/>
  <c r="M727" i="1" s="1"/>
  <c r="J728" i="1"/>
  <c r="J729" i="1"/>
  <c r="Q729" i="1" s="1"/>
  <c r="R729" i="1" s="1"/>
  <c r="J730" i="1"/>
  <c r="J731" i="1"/>
  <c r="S731" i="1" s="1"/>
  <c r="U731" i="1" s="1"/>
  <c r="J732" i="1"/>
  <c r="J733" i="1"/>
  <c r="S733" i="1" s="1"/>
  <c r="U733" i="1" s="1"/>
  <c r="J734" i="1"/>
  <c r="J735" i="1"/>
  <c r="M735" i="1" s="1"/>
  <c r="J736" i="1"/>
  <c r="J737" i="1"/>
  <c r="J738" i="1"/>
  <c r="J739" i="1"/>
  <c r="J740" i="1"/>
  <c r="J741" i="1"/>
  <c r="Q741" i="1" s="1"/>
  <c r="R741" i="1" s="1"/>
  <c r="J742" i="1"/>
  <c r="J743" i="1"/>
  <c r="J744" i="1"/>
  <c r="J745" i="1"/>
  <c r="J746" i="1"/>
  <c r="J747" i="1"/>
  <c r="J748" i="1"/>
  <c r="J749" i="1"/>
  <c r="J750" i="1"/>
  <c r="J751" i="1"/>
  <c r="M751" i="1" s="1"/>
  <c r="J752" i="1"/>
  <c r="J753" i="1"/>
  <c r="J754" i="1"/>
  <c r="T754" i="1" s="1"/>
  <c r="V754" i="1" s="1"/>
  <c r="J755" i="1"/>
  <c r="J756" i="1"/>
  <c r="J757" i="1"/>
  <c r="J758" i="1"/>
  <c r="J759" i="1"/>
  <c r="T759" i="1" s="1"/>
  <c r="V759" i="1" s="1"/>
  <c r="J760" i="1"/>
  <c r="T760" i="1" s="1"/>
  <c r="V760" i="1" s="1"/>
  <c r="J761" i="1"/>
  <c r="J762" i="1"/>
  <c r="J763" i="1"/>
  <c r="J764" i="1"/>
  <c r="J765" i="1"/>
  <c r="T765" i="1" s="1"/>
  <c r="V765" i="1" s="1"/>
  <c r="J766" i="1"/>
  <c r="J767" i="1"/>
  <c r="M767" i="1" s="1"/>
  <c r="J768" i="1"/>
  <c r="J769" i="1"/>
  <c r="J770" i="1"/>
  <c r="J771" i="1"/>
  <c r="J772" i="1"/>
  <c r="J773" i="1"/>
  <c r="J774" i="1"/>
  <c r="J775" i="1"/>
  <c r="J776" i="1"/>
  <c r="J777" i="1"/>
  <c r="J778" i="1"/>
  <c r="J779" i="1"/>
  <c r="T779" i="1" s="1"/>
  <c r="V779" i="1" s="1"/>
  <c r="J780" i="1"/>
  <c r="J781" i="1"/>
  <c r="S781" i="1" s="1"/>
  <c r="U781" i="1" s="1"/>
  <c r="J782" i="1"/>
  <c r="J783" i="1"/>
  <c r="J784" i="1"/>
  <c r="Q784" i="1" s="1"/>
  <c r="R784" i="1" s="1"/>
  <c r="J785" i="1"/>
  <c r="J786" i="1"/>
  <c r="J787" i="1"/>
  <c r="J788" i="1"/>
  <c r="J789" i="1"/>
  <c r="J790" i="1"/>
  <c r="J791" i="1"/>
  <c r="M791" i="1" s="1"/>
  <c r="J792" i="1"/>
  <c r="J793" i="1"/>
  <c r="J794" i="1"/>
  <c r="J795" i="1"/>
  <c r="J796" i="1"/>
  <c r="S796" i="1" s="1"/>
  <c r="U796" i="1" s="1"/>
  <c r="J797" i="1"/>
  <c r="J798" i="1"/>
  <c r="J799" i="1"/>
  <c r="J800" i="1"/>
  <c r="J801" i="1"/>
  <c r="M801" i="1" s="1"/>
  <c r="J802" i="1"/>
  <c r="J803" i="1"/>
  <c r="J804" i="1"/>
  <c r="J805" i="1"/>
  <c r="J806" i="1"/>
  <c r="T806" i="1" s="1"/>
  <c r="V806" i="1" s="1"/>
  <c r="J807" i="1"/>
  <c r="M807" i="1" s="1"/>
  <c r="J808" i="1"/>
  <c r="J809" i="1"/>
  <c r="J810" i="1"/>
  <c r="M810" i="1" s="1"/>
  <c r="J811" i="1"/>
  <c r="T811" i="1" s="1"/>
  <c r="V811" i="1" s="1"/>
  <c r="J812" i="1"/>
  <c r="J813" i="1"/>
  <c r="J814" i="1"/>
  <c r="J815" i="1"/>
  <c r="M815" i="1" s="1"/>
  <c r="J816" i="1"/>
  <c r="J817" i="1"/>
  <c r="J818" i="1"/>
  <c r="S818" i="1" s="1"/>
  <c r="U818" i="1" s="1"/>
  <c r="J819" i="1"/>
  <c r="J820" i="1"/>
  <c r="J821" i="1"/>
  <c r="Q821" i="1" s="1"/>
  <c r="R821" i="1" s="1"/>
  <c r="J822" i="1"/>
  <c r="Q822" i="1" s="1"/>
  <c r="R822" i="1" s="1"/>
  <c r="J823" i="1"/>
  <c r="M823" i="1" s="1"/>
  <c r="J824" i="1"/>
  <c r="J825" i="1"/>
  <c r="J826" i="1"/>
  <c r="J827" i="1"/>
  <c r="J828" i="1"/>
  <c r="J829" i="1"/>
  <c r="J830" i="1"/>
  <c r="J831" i="1"/>
  <c r="M831" i="1" s="1"/>
  <c r="J832" i="1"/>
  <c r="J833" i="1"/>
  <c r="J834" i="1"/>
  <c r="J835" i="1"/>
  <c r="J836" i="1"/>
  <c r="J837" i="1"/>
  <c r="J838" i="1"/>
  <c r="J839" i="1"/>
  <c r="M839" i="1" s="1"/>
  <c r="J840" i="1"/>
  <c r="J841" i="1"/>
  <c r="T841" i="1" s="1"/>
  <c r="V841" i="1" s="1"/>
  <c r="J842" i="1"/>
  <c r="Q842" i="1" s="1"/>
  <c r="R842" i="1" s="1"/>
  <c r="J843" i="1"/>
  <c r="J844" i="1"/>
  <c r="J845" i="1"/>
  <c r="J846" i="1"/>
  <c r="J847" i="1"/>
  <c r="M847" i="1" s="1"/>
  <c r="J848" i="1"/>
  <c r="S848" i="1" s="1"/>
  <c r="U848" i="1" s="1"/>
  <c r="J849" i="1"/>
  <c r="J850" i="1"/>
  <c r="J851" i="1"/>
  <c r="Q851" i="1" s="1"/>
  <c r="R851" i="1" s="1"/>
  <c r="J852" i="1"/>
  <c r="J853" i="1"/>
  <c r="J854" i="1"/>
  <c r="J855" i="1"/>
  <c r="M855" i="1" s="1"/>
  <c r="J856" i="1"/>
  <c r="J857" i="1"/>
  <c r="T857" i="1" s="1"/>
  <c r="V857" i="1" s="1"/>
  <c r="J858" i="1"/>
  <c r="T858" i="1" s="1"/>
  <c r="V858" i="1" s="1"/>
  <c r="J859" i="1"/>
  <c r="S859" i="1" s="1"/>
  <c r="U859" i="1" s="1"/>
  <c r="J860" i="1"/>
  <c r="J861" i="1"/>
  <c r="J862" i="1"/>
  <c r="J863" i="1"/>
  <c r="J864" i="1"/>
  <c r="J865" i="1"/>
  <c r="M865" i="1" s="1"/>
  <c r="J866" i="1"/>
  <c r="J867" i="1"/>
  <c r="Q867" i="1" s="1"/>
  <c r="R867" i="1" s="1"/>
  <c r="J868" i="1"/>
  <c r="J869" i="1"/>
  <c r="J870" i="1"/>
  <c r="J871" i="1"/>
  <c r="M871" i="1" s="1"/>
  <c r="J872" i="1"/>
  <c r="J873" i="1"/>
  <c r="J874" i="1"/>
  <c r="S874" i="1" s="1"/>
  <c r="U874" i="1" s="1"/>
  <c r="J875" i="1"/>
  <c r="J876" i="1"/>
  <c r="J877" i="1"/>
  <c r="J878" i="1"/>
  <c r="J879" i="1"/>
  <c r="M879" i="1" s="1"/>
  <c r="J880" i="1"/>
  <c r="J881" i="1"/>
  <c r="J882" i="1"/>
  <c r="J883" i="1"/>
  <c r="J884" i="1"/>
  <c r="J885" i="1"/>
  <c r="S885" i="1" s="1"/>
  <c r="U885" i="1" s="1"/>
  <c r="J886" i="1"/>
  <c r="J887" i="1"/>
  <c r="M887" i="1" s="1"/>
  <c r="J888" i="1"/>
  <c r="J889" i="1"/>
  <c r="J890" i="1"/>
  <c r="J891" i="1"/>
  <c r="J892" i="1"/>
  <c r="J893" i="1"/>
  <c r="J894" i="1"/>
  <c r="J895" i="1"/>
  <c r="J896" i="1"/>
  <c r="J897" i="1"/>
  <c r="S897" i="1" s="1"/>
  <c r="U897" i="1" s="1"/>
  <c r="J898" i="1"/>
  <c r="M898" i="1" s="1"/>
  <c r="J899" i="1"/>
  <c r="J900" i="1"/>
  <c r="J901" i="1"/>
  <c r="J902" i="1"/>
  <c r="J903" i="1"/>
  <c r="J904" i="1"/>
  <c r="T904" i="1" s="1"/>
  <c r="V904" i="1" s="1"/>
  <c r="J905" i="1"/>
  <c r="J906" i="1"/>
  <c r="J907" i="1"/>
  <c r="J908" i="1"/>
  <c r="J909" i="1"/>
  <c r="J910" i="1"/>
  <c r="J911" i="1"/>
  <c r="M911" i="1" s="1"/>
  <c r="J912" i="1"/>
  <c r="J913" i="1"/>
  <c r="J914" i="1"/>
  <c r="J915" i="1"/>
  <c r="Q915" i="1" s="1"/>
  <c r="R915" i="1" s="1"/>
  <c r="J916" i="1"/>
  <c r="T916" i="1" s="1"/>
  <c r="V916" i="1" s="1"/>
  <c r="J917" i="1"/>
  <c r="J918" i="1"/>
  <c r="J919" i="1"/>
  <c r="M919" i="1" s="1"/>
  <c r="J920" i="1"/>
  <c r="T920" i="1" s="1"/>
  <c r="V920" i="1" s="1"/>
  <c r="J921" i="1"/>
  <c r="T921" i="1" s="1"/>
  <c r="V921" i="1" s="1"/>
  <c r="J922" i="1"/>
  <c r="J923" i="1"/>
  <c r="J924" i="1"/>
  <c r="J925" i="1"/>
  <c r="Q925" i="1" s="1"/>
  <c r="R925" i="1" s="1"/>
  <c r="J926" i="1"/>
  <c r="J927" i="1"/>
  <c r="S927" i="1" s="1"/>
  <c r="U927" i="1" s="1"/>
  <c r="J928" i="1"/>
  <c r="J929" i="1"/>
  <c r="J930" i="1"/>
  <c r="J931" i="1"/>
  <c r="J932" i="1"/>
  <c r="J933" i="1"/>
  <c r="T933" i="1" s="1"/>
  <c r="V933" i="1" s="1"/>
  <c r="J934" i="1"/>
  <c r="J935" i="1"/>
  <c r="M935" i="1" s="1"/>
  <c r="J936" i="1"/>
  <c r="J937" i="1"/>
  <c r="J938" i="1"/>
  <c r="J939" i="1"/>
  <c r="J940" i="1"/>
  <c r="J941" i="1"/>
  <c r="J942" i="1"/>
  <c r="J943" i="1"/>
  <c r="M943" i="1" s="1"/>
  <c r="J944" i="1"/>
  <c r="J945" i="1"/>
  <c r="J946" i="1"/>
  <c r="M946" i="1" s="1"/>
  <c r="J947" i="1"/>
  <c r="J948" i="1"/>
  <c r="J949" i="1"/>
  <c r="J950" i="1"/>
  <c r="J951" i="1"/>
  <c r="J952" i="1"/>
  <c r="J953" i="1"/>
  <c r="J954" i="1"/>
  <c r="J955" i="1"/>
  <c r="T955" i="1" s="1"/>
  <c r="V955" i="1" s="1"/>
  <c r="J956" i="1"/>
  <c r="J957" i="1"/>
  <c r="J958" i="1"/>
  <c r="J959" i="1"/>
  <c r="M959" i="1" s="1"/>
  <c r="J960" i="1"/>
  <c r="J961" i="1"/>
  <c r="J962" i="1"/>
  <c r="J963" i="1"/>
  <c r="J964" i="1"/>
  <c r="S964" i="1" s="1"/>
  <c r="U964" i="1" s="1"/>
  <c r="J965" i="1"/>
  <c r="J966" i="1"/>
  <c r="J967" i="1"/>
  <c r="M967" i="1" s="1"/>
  <c r="J968" i="1"/>
  <c r="J969" i="1"/>
  <c r="J970" i="1"/>
  <c r="J971" i="1"/>
  <c r="J972" i="1"/>
  <c r="J973" i="1"/>
  <c r="Q973" i="1" s="1"/>
  <c r="R973" i="1" s="1"/>
  <c r="J974" i="1"/>
  <c r="J975" i="1"/>
  <c r="M975" i="1" s="1"/>
  <c r="J976" i="1"/>
  <c r="Q976" i="1" s="1"/>
  <c r="R976" i="1" s="1"/>
  <c r="J977" i="1"/>
  <c r="J978" i="1"/>
  <c r="J979" i="1"/>
  <c r="S979" i="1" s="1"/>
  <c r="U979" i="1" s="1"/>
  <c r="J980" i="1"/>
  <c r="J981" i="1"/>
  <c r="J982" i="1"/>
  <c r="J983" i="1"/>
  <c r="M983" i="1" s="1"/>
  <c r="J984" i="1"/>
  <c r="J985" i="1"/>
  <c r="J986" i="1"/>
  <c r="J987" i="1"/>
  <c r="J988" i="1"/>
  <c r="J989" i="1"/>
  <c r="J990" i="1"/>
  <c r="J991" i="1"/>
  <c r="J992" i="1"/>
  <c r="J993" i="1"/>
  <c r="J994" i="1"/>
  <c r="Q994" i="1" s="1"/>
  <c r="R994" i="1" s="1"/>
  <c r="J995" i="1"/>
  <c r="J996" i="1"/>
  <c r="J997" i="1"/>
  <c r="J998" i="1"/>
  <c r="J999" i="1"/>
  <c r="M999" i="1" s="1"/>
  <c r="J1000" i="1"/>
  <c r="J1001" i="1"/>
  <c r="J1002" i="1"/>
  <c r="J1003" i="1"/>
  <c r="J1004" i="1"/>
  <c r="J1005" i="1"/>
  <c r="J1006" i="1"/>
  <c r="J1007" i="1"/>
  <c r="M1007" i="1" s="1"/>
  <c r="J1008" i="1"/>
  <c r="J1009" i="1"/>
  <c r="J1010" i="1"/>
  <c r="J1011" i="1"/>
  <c r="M1011" i="1" s="1"/>
  <c r="J1012" i="1"/>
  <c r="J1013" i="1"/>
  <c r="J1014" i="1"/>
  <c r="J1015" i="1"/>
  <c r="M1015" i="1" s="1"/>
  <c r="J1016" i="1"/>
  <c r="J1017" i="1"/>
  <c r="Q1017" i="1" s="1"/>
  <c r="R1017" i="1" s="1"/>
  <c r="J1018" i="1"/>
  <c r="Q1018" i="1" s="1"/>
  <c r="R1018" i="1" s="1"/>
  <c r="J1019" i="1"/>
  <c r="Q1019" i="1" s="1"/>
  <c r="R1019" i="1" s="1"/>
  <c r="J1020" i="1"/>
  <c r="T1020" i="1" s="1"/>
  <c r="V1020" i="1" s="1"/>
  <c r="J1021" i="1"/>
  <c r="J1022" i="1"/>
  <c r="J1023" i="1"/>
  <c r="J1024" i="1"/>
  <c r="J1025" i="1"/>
  <c r="J1026" i="1"/>
  <c r="J1027" i="1"/>
  <c r="J1028" i="1"/>
  <c r="J1029" i="1"/>
  <c r="T1029" i="1" s="1"/>
  <c r="V1029" i="1" s="1"/>
  <c r="J1030" i="1"/>
  <c r="J1031" i="1"/>
  <c r="M1031" i="1" s="1"/>
  <c r="J1032" i="1"/>
  <c r="J1033" i="1"/>
  <c r="J1034" i="1"/>
  <c r="J1035" i="1"/>
  <c r="J1036" i="1"/>
  <c r="J1037" i="1"/>
  <c r="J1038" i="1"/>
  <c r="J1039" i="1"/>
  <c r="M1039" i="1" s="1"/>
  <c r="J1040" i="1"/>
  <c r="J1041" i="1"/>
  <c r="J1042" i="1"/>
  <c r="Q1042" i="1" s="1"/>
  <c r="R1042" i="1" s="1"/>
  <c r="J1043" i="1"/>
  <c r="J1044" i="1"/>
  <c r="J1045" i="1"/>
  <c r="J1046" i="1"/>
  <c r="J1047" i="1"/>
  <c r="M1047" i="1" s="1"/>
  <c r="J1048" i="1"/>
  <c r="J1049" i="1"/>
  <c r="J1050" i="1"/>
  <c r="J1051" i="1"/>
  <c r="J1052" i="1"/>
  <c r="J1053" i="1"/>
  <c r="J1054" i="1"/>
  <c r="J1055" i="1"/>
  <c r="T1055" i="1" s="1"/>
  <c r="V1055" i="1" s="1"/>
  <c r="J1056" i="1"/>
  <c r="J1057" i="1"/>
  <c r="J1058" i="1"/>
  <c r="T1058" i="1" s="1"/>
  <c r="V1058" i="1" s="1"/>
  <c r="J1059" i="1"/>
  <c r="T1059" i="1" s="1"/>
  <c r="V1059" i="1" s="1"/>
  <c r="J1060" i="1"/>
  <c r="J1061" i="1"/>
  <c r="J1062" i="1"/>
  <c r="J1063" i="1"/>
  <c r="M1063" i="1" s="1"/>
  <c r="J1064" i="1"/>
  <c r="J1065" i="1"/>
  <c r="J1066" i="1"/>
  <c r="J1067" i="1"/>
  <c r="J1068" i="1"/>
  <c r="J1069" i="1"/>
  <c r="J1070" i="1"/>
  <c r="J1071" i="1"/>
  <c r="S1071" i="1" s="1"/>
  <c r="U1071" i="1" s="1"/>
  <c r="J1072" i="1"/>
  <c r="J1073" i="1"/>
  <c r="J1074" i="1"/>
  <c r="J1075" i="1"/>
  <c r="T1075" i="1" s="1"/>
  <c r="V1075" i="1" s="1"/>
  <c r="J1076" i="1"/>
  <c r="J1077" i="1"/>
  <c r="S1077" i="1" s="1"/>
  <c r="U1077" i="1" s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S1093" i="1" s="1"/>
  <c r="U1093" i="1" s="1"/>
  <c r="J1094" i="1"/>
  <c r="J1095" i="1"/>
  <c r="J1096" i="1"/>
  <c r="J1097" i="1"/>
  <c r="J1098" i="1"/>
  <c r="J1099" i="1"/>
  <c r="J1100" i="1"/>
  <c r="J1101" i="1"/>
  <c r="T1101" i="1" s="1"/>
  <c r="V1101" i="1" s="1"/>
  <c r="J1102" i="1"/>
  <c r="J1103" i="1"/>
  <c r="J1104" i="1"/>
  <c r="J1105" i="1"/>
  <c r="M1105" i="1" s="1"/>
  <c r="J1106" i="1"/>
  <c r="S1106" i="1" s="1"/>
  <c r="U1106" i="1" s="1"/>
  <c r="J1107" i="1"/>
  <c r="J1108" i="1"/>
  <c r="T1108" i="1" s="1"/>
  <c r="V1108" i="1" s="1"/>
  <c r="J1109" i="1"/>
  <c r="J1110" i="1"/>
  <c r="J1111" i="1"/>
  <c r="J1112" i="1"/>
  <c r="J1113" i="1"/>
  <c r="M1113" i="1" s="1"/>
  <c r="J1114" i="1"/>
  <c r="J1115" i="1"/>
  <c r="J1116" i="1"/>
  <c r="J1117" i="1"/>
  <c r="S1117" i="1" s="1"/>
  <c r="U1117" i="1" s="1"/>
  <c r="J1118" i="1"/>
  <c r="J1119" i="1"/>
  <c r="J1120" i="1"/>
  <c r="J1121" i="1"/>
  <c r="J1122" i="1"/>
  <c r="J1123" i="1"/>
  <c r="S1123" i="1" s="1"/>
  <c r="U1123" i="1" s="1"/>
  <c r="J1124" i="1"/>
  <c r="J1125" i="1"/>
  <c r="J1126" i="1"/>
  <c r="J1127" i="1"/>
  <c r="J1128" i="1"/>
  <c r="S1128" i="1" s="1"/>
  <c r="U1128" i="1" s="1"/>
  <c r="J1129" i="1"/>
  <c r="J1130" i="1"/>
  <c r="S1130" i="1" s="1"/>
  <c r="U1130" i="1" s="1"/>
  <c r="J1131" i="1"/>
  <c r="S1131" i="1" s="1"/>
  <c r="U1131" i="1" s="1"/>
  <c r="J1132" i="1"/>
  <c r="J1133" i="1"/>
  <c r="J1134" i="1"/>
  <c r="J1135" i="1"/>
  <c r="J1136" i="1"/>
  <c r="J1137" i="1"/>
  <c r="J1138" i="1"/>
  <c r="M1138" i="1" s="1"/>
  <c r="J1139" i="1"/>
  <c r="T1139" i="1" s="1"/>
  <c r="V1139" i="1" s="1"/>
  <c r="J1140" i="1"/>
  <c r="J1141" i="1"/>
  <c r="T1141" i="1" s="1"/>
  <c r="V1141" i="1" s="1"/>
  <c r="J1142" i="1"/>
  <c r="J1143" i="1"/>
  <c r="J1144" i="1"/>
  <c r="J1145" i="1"/>
  <c r="J1146" i="1"/>
  <c r="S1146" i="1" s="1"/>
  <c r="U1146" i="1" s="1"/>
  <c r="J1147" i="1"/>
  <c r="J1148" i="1"/>
  <c r="J1149" i="1"/>
  <c r="T1149" i="1" s="1"/>
  <c r="V1149" i="1" s="1"/>
  <c r="J1150" i="1"/>
  <c r="J1151" i="1"/>
  <c r="M1151" i="1" s="1"/>
  <c r="J1152" i="1"/>
  <c r="J1153" i="1"/>
  <c r="J1154" i="1"/>
  <c r="M1154" i="1" s="1"/>
  <c r="J1155" i="1"/>
  <c r="J1156" i="1"/>
  <c r="J1157" i="1"/>
  <c r="J1158" i="1"/>
  <c r="J1159" i="1"/>
  <c r="J1160" i="1"/>
  <c r="J1161" i="1"/>
  <c r="T1161" i="1" s="1"/>
  <c r="V1161" i="1" s="1"/>
  <c r="J1162" i="1"/>
  <c r="J1163" i="1"/>
  <c r="J1164" i="1"/>
  <c r="J1165" i="1"/>
  <c r="J1166" i="1"/>
  <c r="J1167" i="1"/>
  <c r="M1167" i="1" s="1"/>
  <c r="J1168" i="1"/>
  <c r="J1169" i="1"/>
  <c r="J1170" i="1"/>
  <c r="T1170" i="1" s="1"/>
  <c r="V1170" i="1" s="1"/>
  <c r="J1171" i="1"/>
  <c r="J1172" i="1"/>
  <c r="J1173" i="1"/>
  <c r="Q1173" i="1" s="1"/>
  <c r="R1173" i="1" s="1"/>
  <c r="J1174" i="1"/>
  <c r="J1175" i="1"/>
  <c r="M1175" i="1" s="1"/>
  <c r="J1176" i="1"/>
  <c r="J1177" i="1"/>
  <c r="J1178" i="1"/>
  <c r="J1179" i="1"/>
  <c r="J1180" i="1"/>
  <c r="J1181" i="1"/>
  <c r="T1181" i="1" s="1"/>
  <c r="V1181" i="1" s="1"/>
  <c r="J1182" i="1"/>
  <c r="J1183" i="1"/>
  <c r="M1183" i="1" s="1"/>
  <c r="J1184" i="1"/>
  <c r="J1185" i="1"/>
  <c r="J1186" i="1"/>
  <c r="J1187" i="1"/>
  <c r="T1187" i="1" s="1"/>
  <c r="V1187" i="1" s="1"/>
  <c r="J1188" i="1"/>
  <c r="J1189" i="1"/>
  <c r="T1189" i="1" s="1"/>
  <c r="V1189" i="1" s="1"/>
  <c r="J1190" i="1"/>
  <c r="J1191" i="1"/>
  <c r="J1192" i="1"/>
  <c r="J1193" i="1"/>
  <c r="J1194" i="1"/>
  <c r="T1194" i="1" s="1"/>
  <c r="V1194" i="1" s="1"/>
  <c r="J1195" i="1"/>
  <c r="J1196" i="1"/>
  <c r="J1197" i="1"/>
  <c r="J1198" i="1"/>
  <c r="J1199" i="1"/>
  <c r="J1200" i="1"/>
  <c r="J1201" i="1"/>
  <c r="T1201" i="1" s="1"/>
  <c r="V1201" i="1" s="1"/>
  <c r="J1202" i="1"/>
  <c r="M1202" i="1" s="1"/>
  <c r="J1203" i="1"/>
  <c r="S1203" i="1" s="1"/>
  <c r="U1203" i="1" s="1"/>
  <c r="J1204" i="1"/>
  <c r="J1205" i="1"/>
  <c r="J1206" i="1"/>
  <c r="J1207" i="1"/>
  <c r="J1208" i="1"/>
  <c r="J1209" i="1"/>
  <c r="T1209" i="1" s="1"/>
  <c r="V1209" i="1" s="1"/>
  <c r="J1210" i="1"/>
  <c r="J1211" i="1"/>
  <c r="J1212" i="1"/>
  <c r="S1212" i="1" s="1"/>
  <c r="U1212" i="1" s="1"/>
  <c r="J1213" i="1"/>
  <c r="T1213" i="1" s="1"/>
  <c r="V1213" i="1" s="1"/>
  <c r="J1214" i="1"/>
  <c r="J1215" i="1"/>
  <c r="M1215" i="1" s="1"/>
  <c r="J1216" i="1"/>
  <c r="J1217" i="1"/>
  <c r="J1218" i="1"/>
  <c r="T1218" i="1" s="1"/>
  <c r="V1218" i="1" s="1"/>
  <c r="J1219" i="1"/>
  <c r="T1219" i="1" s="1"/>
  <c r="V1219" i="1" s="1"/>
  <c r="J1220" i="1"/>
  <c r="J1221" i="1"/>
  <c r="J1222" i="1"/>
  <c r="J1223" i="1"/>
  <c r="J1224" i="1"/>
  <c r="J1225" i="1"/>
  <c r="M1225" i="1" s="1"/>
  <c r="J1226" i="1"/>
  <c r="S1226" i="1" s="1"/>
  <c r="U1226" i="1" s="1"/>
  <c r="J1227" i="1"/>
  <c r="J1228" i="1"/>
  <c r="J1229" i="1"/>
  <c r="J1230" i="1"/>
  <c r="J1231" i="1"/>
  <c r="M1231" i="1" s="1"/>
  <c r="J1232" i="1"/>
  <c r="J1233" i="1"/>
  <c r="J1234" i="1"/>
  <c r="J1235" i="1"/>
  <c r="J1236" i="1"/>
  <c r="J1237" i="1"/>
  <c r="J1238" i="1"/>
  <c r="J1239" i="1"/>
  <c r="T1239" i="1" s="1"/>
  <c r="V1239" i="1" s="1"/>
  <c r="J1240" i="1"/>
  <c r="J1241" i="1"/>
  <c r="J1242" i="1"/>
  <c r="J1243" i="1"/>
  <c r="J1244" i="1"/>
  <c r="J1245" i="1"/>
  <c r="J1246" i="1"/>
  <c r="J1247" i="1"/>
  <c r="M1247" i="1" s="1"/>
  <c r="J1248" i="1"/>
  <c r="Q1248" i="1" s="1"/>
  <c r="R1248" i="1" s="1"/>
  <c r="J1249" i="1"/>
  <c r="J1250" i="1"/>
  <c r="T1250" i="1" s="1"/>
  <c r="V1250" i="1" s="1"/>
  <c r="J1251" i="1"/>
  <c r="J1252" i="1"/>
  <c r="J1253" i="1"/>
  <c r="J1254" i="1"/>
  <c r="J1255" i="1"/>
  <c r="M1255" i="1" s="1"/>
  <c r="J1256" i="1"/>
  <c r="J1257" i="1"/>
  <c r="J1258" i="1"/>
  <c r="Q1258" i="1" s="1"/>
  <c r="R1258" i="1" s="1"/>
  <c r="J1259" i="1"/>
  <c r="J1260" i="1"/>
  <c r="Q1260" i="1" s="1"/>
  <c r="R1260" i="1" s="1"/>
  <c r="J1261" i="1"/>
  <c r="J1262" i="1"/>
  <c r="J1263" i="1"/>
  <c r="M1263" i="1" s="1"/>
  <c r="J1264" i="1"/>
  <c r="J1265" i="1"/>
  <c r="J1266" i="1"/>
  <c r="J1267" i="1"/>
  <c r="J1268" i="1"/>
  <c r="J1269" i="1"/>
  <c r="J1270" i="1"/>
  <c r="J1271" i="1"/>
  <c r="M1271" i="1" s="1"/>
  <c r="J1272" i="1"/>
  <c r="J1273" i="1"/>
  <c r="J1274" i="1"/>
  <c r="J1275" i="1"/>
  <c r="J1276" i="1"/>
  <c r="J1277" i="1"/>
  <c r="J1278" i="1"/>
  <c r="J1279" i="1"/>
  <c r="M1279" i="1" s="1"/>
  <c r="J1280" i="1"/>
  <c r="J1281" i="1"/>
  <c r="J1282" i="1"/>
  <c r="J1283" i="1"/>
  <c r="J1284" i="1"/>
  <c r="J1285" i="1"/>
  <c r="Q1285" i="1" s="1"/>
  <c r="R1285" i="1" s="1"/>
  <c r="J1286" i="1"/>
  <c r="J1287" i="1"/>
  <c r="M1287" i="1" s="1"/>
  <c r="J1288" i="1"/>
  <c r="S1288" i="1" s="1"/>
  <c r="U1288" i="1" s="1"/>
  <c r="J1289" i="1"/>
  <c r="J1290" i="1"/>
  <c r="J1291" i="1"/>
  <c r="Q1291" i="1" s="1"/>
  <c r="R1291" i="1" s="1"/>
  <c r="J1292" i="1"/>
  <c r="T1292" i="1" s="1"/>
  <c r="V1292" i="1" s="1"/>
  <c r="J1293" i="1"/>
  <c r="J1294" i="1"/>
  <c r="J1295" i="1"/>
  <c r="M1295" i="1" s="1"/>
  <c r="J1296" i="1"/>
  <c r="J1297" i="1"/>
  <c r="J1298" i="1"/>
  <c r="M1298" i="1" s="1"/>
  <c r="J1299" i="1"/>
  <c r="J1300" i="1"/>
  <c r="J1301" i="1"/>
  <c r="Q1301" i="1" s="1"/>
  <c r="R1301" i="1" s="1"/>
  <c r="J1302" i="1"/>
  <c r="J1303" i="1"/>
  <c r="J1304" i="1"/>
  <c r="J1305" i="1"/>
  <c r="J1306" i="1"/>
  <c r="J1307" i="1"/>
  <c r="J1308" i="1"/>
  <c r="J1309" i="1"/>
  <c r="J1310" i="1"/>
  <c r="J1311" i="1"/>
  <c r="M1311" i="1" s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M1325" i="1" s="1"/>
  <c r="J1326" i="1"/>
  <c r="J1327" i="1"/>
  <c r="M1327" i="1" s="1"/>
  <c r="J1328" i="1"/>
  <c r="J1329" i="1"/>
  <c r="J1330" i="1"/>
  <c r="J1331" i="1"/>
  <c r="J1332" i="1"/>
  <c r="J1333" i="1"/>
  <c r="M1333" i="1" s="1"/>
  <c r="J1334" i="1"/>
  <c r="J1335" i="1"/>
  <c r="M1335" i="1" s="1"/>
  <c r="J1336" i="1"/>
  <c r="J1337" i="1"/>
  <c r="J1338" i="1"/>
  <c r="J1339" i="1"/>
  <c r="J1340" i="1"/>
  <c r="Q1340" i="1" s="1"/>
  <c r="R1340" i="1" s="1"/>
  <c r="J1341" i="1"/>
  <c r="Q1341" i="1" s="1"/>
  <c r="R1341" i="1" s="1"/>
  <c r="J1342" i="1"/>
  <c r="J1343" i="1"/>
  <c r="M1343" i="1" s="1"/>
  <c r="J1344" i="1"/>
  <c r="J1345" i="1"/>
  <c r="J1346" i="1"/>
  <c r="J1347" i="1"/>
  <c r="J1348" i="1"/>
  <c r="J1349" i="1"/>
  <c r="S1349" i="1" s="1"/>
  <c r="U1349" i="1" s="1"/>
  <c r="J1350" i="1"/>
  <c r="J1351" i="1"/>
  <c r="M1351" i="1" s="1"/>
  <c r="J1352" i="1"/>
  <c r="J1353" i="1"/>
  <c r="J1354" i="1"/>
  <c r="S1354" i="1" s="1"/>
  <c r="U1354" i="1" s="1"/>
  <c r="J1355" i="1"/>
  <c r="J1356" i="1"/>
  <c r="S1356" i="1" s="1"/>
  <c r="U1356" i="1" s="1"/>
  <c r="J1357" i="1"/>
  <c r="J1358" i="1"/>
  <c r="J1359" i="1"/>
  <c r="M1359" i="1" s="1"/>
  <c r="J1360" i="1"/>
  <c r="J1361" i="1"/>
  <c r="S1361" i="1" s="1"/>
  <c r="U1361" i="1" s="1"/>
  <c r="J1362" i="1"/>
  <c r="T1362" i="1" s="1"/>
  <c r="V1362" i="1" s="1"/>
  <c r="J1363" i="1"/>
  <c r="J1364" i="1"/>
  <c r="J1365" i="1"/>
  <c r="J1366" i="1"/>
  <c r="T1366" i="1" s="1"/>
  <c r="V1366" i="1" s="1"/>
  <c r="J1367" i="1"/>
  <c r="M1367" i="1" s="1"/>
  <c r="J1368" i="1"/>
  <c r="J1369" i="1"/>
  <c r="J1370" i="1"/>
  <c r="J1371" i="1"/>
  <c r="J1372" i="1"/>
  <c r="Q1372" i="1" s="1"/>
  <c r="R1372" i="1" s="1"/>
  <c r="J1373" i="1"/>
  <c r="J1374" i="1"/>
  <c r="J1375" i="1"/>
  <c r="M1375" i="1" s="1"/>
  <c r="J1376" i="1"/>
  <c r="J1377" i="1"/>
  <c r="J1378" i="1"/>
  <c r="J1379" i="1"/>
  <c r="J1380" i="1"/>
  <c r="J1381" i="1"/>
  <c r="J1382" i="1"/>
  <c r="J1383" i="1"/>
  <c r="M1383" i="1" s="1"/>
  <c r="J1384" i="1"/>
  <c r="J1385" i="1"/>
  <c r="J1386" i="1"/>
  <c r="J1387" i="1"/>
  <c r="J1388" i="1"/>
  <c r="J1389" i="1"/>
  <c r="J1390" i="1"/>
  <c r="J1391" i="1"/>
  <c r="M1391" i="1" s="1"/>
  <c r="J1392" i="1"/>
  <c r="J1393" i="1"/>
  <c r="J1394" i="1"/>
  <c r="J1395" i="1"/>
  <c r="J1396" i="1"/>
  <c r="J1397" i="1"/>
  <c r="J1398" i="1"/>
  <c r="J1399" i="1"/>
  <c r="M1399" i="1" s="1"/>
  <c r="J1400" i="1"/>
  <c r="J1401" i="1"/>
  <c r="Q1401" i="1" s="1"/>
  <c r="R1401" i="1" s="1"/>
  <c r="J1402" i="1"/>
  <c r="J1403" i="1"/>
  <c r="J1404" i="1"/>
  <c r="J1405" i="1"/>
  <c r="J1406" i="1"/>
  <c r="J1407" i="1"/>
  <c r="J1408" i="1"/>
  <c r="J1409" i="1"/>
  <c r="J1410" i="1"/>
  <c r="Q1410" i="1" s="1"/>
  <c r="R1410" i="1" s="1"/>
  <c r="J1411" i="1"/>
  <c r="S1411" i="1" s="1"/>
  <c r="U1411" i="1" s="1"/>
  <c r="J1412" i="1"/>
  <c r="J1413" i="1"/>
  <c r="J1414" i="1"/>
  <c r="J1415" i="1"/>
  <c r="J1416" i="1"/>
  <c r="J1417" i="1"/>
  <c r="J1418" i="1"/>
  <c r="T1418" i="1" s="1"/>
  <c r="V1418" i="1" s="1"/>
  <c r="J1419" i="1"/>
  <c r="T1419" i="1" s="1"/>
  <c r="V1419" i="1" s="1"/>
  <c r="J1420" i="1"/>
  <c r="J1421" i="1"/>
  <c r="J1422" i="1"/>
  <c r="J1423" i="1"/>
  <c r="M1423" i="1" s="1"/>
  <c r="J1424" i="1"/>
  <c r="J1425" i="1"/>
  <c r="J1426" i="1"/>
  <c r="J1427" i="1"/>
  <c r="Q1427" i="1" s="1"/>
  <c r="R1427" i="1" s="1"/>
  <c r="J1428" i="1"/>
  <c r="J1429" i="1"/>
  <c r="J1430" i="1"/>
  <c r="J1431" i="1"/>
  <c r="M1431" i="1" s="1"/>
  <c r="J1432" i="1"/>
  <c r="J1433" i="1"/>
  <c r="J1434" i="1"/>
  <c r="J1435" i="1"/>
  <c r="J1436" i="1"/>
  <c r="J1437" i="1"/>
  <c r="J1438" i="1"/>
  <c r="J1439" i="1"/>
  <c r="J1440" i="1"/>
  <c r="Q1440" i="1" s="1"/>
  <c r="R1440" i="1" s="1"/>
  <c r="J1441" i="1"/>
  <c r="J1442" i="1"/>
  <c r="T1442" i="1" s="1"/>
  <c r="V1442" i="1" s="1"/>
  <c r="J1443" i="1"/>
  <c r="T1443" i="1" s="1"/>
  <c r="V1443" i="1" s="1"/>
  <c r="J1444" i="1"/>
  <c r="J1445" i="1"/>
  <c r="J1446" i="1"/>
  <c r="J1447" i="1"/>
  <c r="Q1447" i="1" s="1"/>
  <c r="R1447" i="1" s="1"/>
  <c r="J1448" i="1"/>
  <c r="J1449" i="1"/>
  <c r="S1449" i="1" s="1"/>
  <c r="U1449" i="1" s="1"/>
  <c r="J1450" i="1"/>
  <c r="Q1450" i="1" s="1"/>
  <c r="R1450" i="1" s="1"/>
  <c r="J1451" i="1"/>
  <c r="J1452" i="1"/>
  <c r="J1453" i="1"/>
  <c r="J1454" i="1"/>
  <c r="J1455" i="1"/>
  <c r="M1455" i="1" s="1"/>
  <c r="J1456" i="1"/>
  <c r="J1457" i="1"/>
  <c r="J1458" i="1"/>
  <c r="J1459" i="1"/>
  <c r="J1460" i="1"/>
  <c r="J1461" i="1"/>
  <c r="J1462" i="1"/>
  <c r="J1463" i="1"/>
  <c r="J1464" i="1"/>
  <c r="T1464" i="1" s="1"/>
  <c r="V1464" i="1" s="1"/>
  <c r="J1465" i="1"/>
  <c r="Q1465" i="1" s="1"/>
  <c r="R1465" i="1" s="1"/>
  <c r="J1466" i="1"/>
  <c r="J1467" i="1"/>
  <c r="Q1467" i="1" s="1"/>
  <c r="R1467" i="1" s="1"/>
  <c r="J1468" i="1"/>
  <c r="J1469" i="1"/>
  <c r="J1470" i="1"/>
  <c r="J1471" i="1"/>
  <c r="M1471" i="1" s="1"/>
  <c r="J1472" i="1"/>
  <c r="J1473" i="1"/>
  <c r="J1474" i="1"/>
  <c r="J1475" i="1"/>
  <c r="Q1475" i="1" s="1"/>
  <c r="R1475" i="1" s="1"/>
  <c r="J1476" i="1"/>
  <c r="J1477" i="1"/>
  <c r="J1478" i="1"/>
  <c r="J1479" i="1"/>
  <c r="M1479" i="1" s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S1491" i="1" s="1"/>
  <c r="U1491" i="1" s="1"/>
  <c r="J1492" i="1"/>
  <c r="J1493" i="1"/>
  <c r="J1494" i="1"/>
  <c r="J1495" i="1"/>
  <c r="M1495" i="1" s="1"/>
  <c r="J1496" i="1"/>
  <c r="J1497" i="1"/>
  <c r="J1498" i="1"/>
  <c r="J1499" i="1"/>
  <c r="J1500" i="1"/>
  <c r="J1501" i="1"/>
  <c r="J1502" i="1"/>
  <c r="J1503" i="1"/>
  <c r="M1503" i="1" s="1"/>
  <c r="J1504" i="1"/>
  <c r="J1505" i="1"/>
  <c r="J1506" i="1"/>
  <c r="T1506" i="1" s="1"/>
  <c r="V1506" i="1" s="1"/>
  <c r="J1507" i="1"/>
  <c r="J1508" i="1"/>
  <c r="J1509" i="1"/>
  <c r="J1510" i="1"/>
  <c r="J1511" i="1"/>
  <c r="M1511" i="1" s="1"/>
  <c r="J1512" i="1"/>
  <c r="J1513" i="1"/>
  <c r="J1514" i="1"/>
  <c r="J1515" i="1"/>
  <c r="S1515" i="1" s="1"/>
  <c r="U1515" i="1" s="1"/>
  <c r="J1516" i="1"/>
  <c r="J1517" i="1"/>
  <c r="J1518" i="1"/>
  <c r="J1519" i="1"/>
  <c r="M1519" i="1" s="1"/>
  <c r="J1520" i="1"/>
  <c r="J1521" i="1"/>
  <c r="J1522" i="1"/>
  <c r="J1523" i="1"/>
  <c r="J1524" i="1"/>
  <c r="J1525" i="1"/>
  <c r="J1526" i="1"/>
  <c r="J1527" i="1"/>
  <c r="M1527" i="1" s="1"/>
  <c r="J1528" i="1"/>
  <c r="Q1528" i="1" s="1"/>
  <c r="R1528" i="1" s="1"/>
  <c r="J1529" i="1"/>
  <c r="J1530" i="1"/>
  <c r="J1531" i="1"/>
  <c r="J1532" i="1"/>
  <c r="Q1532" i="1" s="1"/>
  <c r="R1532" i="1" s="1"/>
  <c r="J1533" i="1"/>
  <c r="J1534" i="1"/>
  <c r="J1535" i="1"/>
  <c r="M1535" i="1" s="1"/>
  <c r="J1536" i="1"/>
  <c r="J1537" i="1"/>
  <c r="T1537" i="1" s="1"/>
  <c r="V1537" i="1" s="1"/>
  <c r="J1538" i="1"/>
  <c r="J1539" i="1"/>
  <c r="J1540" i="1"/>
  <c r="J1541" i="1"/>
  <c r="S1541" i="1" s="1"/>
  <c r="U1541" i="1" s="1"/>
  <c r="J1542" i="1"/>
  <c r="J1543" i="1"/>
  <c r="M1543" i="1" s="1"/>
  <c r="J1544" i="1"/>
  <c r="J1545" i="1"/>
  <c r="J1546" i="1"/>
  <c r="S1546" i="1" s="1"/>
  <c r="U1546" i="1" s="1"/>
  <c r="J1547" i="1"/>
  <c r="J1548" i="1"/>
  <c r="J1549" i="1"/>
  <c r="J1550" i="1"/>
  <c r="J1551" i="1"/>
  <c r="J1552" i="1"/>
  <c r="J1553" i="1"/>
  <c r="M1553" i="1" s="1"/>
  <c r="J1554" i="1"/>
  <c r="J1555" i="1"/>
  <c r="Q1555" i="1" s="1"/>
  <c r="R1555" i="1" s="1"/>
  <c r="J1556" i="1"/>
  <c r="J1557" i="1"/>
  <c r="J1558" i="1"/>
  <c r="J1559" i="1"/>
  <c r="M1559" i="1" s="1"/>
  <c r="J1560" i="1"/>
  <c r="J1561" i="1"/>
  <c r="J1562" i="1"/>
  <c r="Q1562" i="1" s="1"/>
  <c r="R1562" i="1" s="1"/>
  <c r="J1563" i="1"/>
  <c r="J1564" i="1"/>
  <c r="J1565" i="1"/>
  <c r="J1566" i="1"/>
  <c r="J1567" i="1"/>
  <c r="M1567" i="1" s="1"/>
  <c r="J1568" i="1"/>
  <c r="J1569" i="1"/>
  <c r="J1570" i="1"/>
  <c r="Q1570" i="1" s="1"/>
  <c r="R1570" i="1" s="1"/>
  <c r="J1571" i="1"/>
  <c r="J1572" i="1"/>
  <c r="J1573" i="1"/>
  <c r="S1573" i="1" s="1"/>
  <c r="U1573" i="1" s="1"/>
  <c r="J1574" i="1"/>
  <c r="J1575" i="1"/>
  <c r="M1575" i="1" s="1"/>
  <c r="J1576" i="1"/>
  <c r="J1577" i="1"/>
  <c r="J1578" i="1"/>
  <c r="J1579" i="1"/>
  <c r="Q1579" i="1" s="1"/>
  <c r="R1579" i="1" s="1"/>
  <c r="J1580" i="1"/>
  <c r="J1581" i="1"/>
  <c r="J1582" i="1"/>
  <c r="J1583" i="1"/>
  <c r="M1583" i="1" s="1"/>
  <c r="J1584" i="1"/>
  <c r="J1585" i="1"/>
  <c r="J1586" i="1"/>
  <c r="J1587" i="1"/>
  <c r="J1588" i="1"/>
  <c r="J1589" i="1"/>
  <c r="J1590" i="1"/>
  <c r="S1590" i="1" s="1"/>
  <c r="U1590" i="1" s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Q1605" i="1" s="1"/>
  <c r="R1605" i="1" s="1"/>
  <c r="J1606" i="1"/>
  <c r="J1607" i="1"/>
  <c r="M1607" i="1" s="1"/>
  <c r="J1608" i="1"/>
  <c r="Q1608" i="1" s="1"/>
  <c r="R1608" i="1" s="1"/>
  <c r="J1609" i="1"/>
  <c r="J1610" i="1"/>
  <c r="S1610" i="1" s="1"/>
  <c r="U1610" i="1" s="1"/>
  <c r="J1611" i="1"/>
  <c r="J1612" i="1"/>
  <c r="Q1612" i="1" s="1"/>
  <c r="R1612" i="1" s="1"/>
  <c r="J1613" i="1"/>
  <c r="J1614" i="1"/>
  <c r="J1615" i="1"/>
  <c r="M1615" i="1" s="1"/>
  <c r="J1616" i="1"/>
  <c r="J1617" i="1"/>
  <c r="J1618" i="1"/>
  <c r="J1619" i="1"/>
  <c r="Q1619" i="1" s="1"/>
  <c r="R1619" i="1" s="1"/>
  <c r="J1620" i="1"/>
  <c r="J1621" i="1"/>
  <c r="J1622" i="1"/>
  <c r="J1623" i="1"/>
  <c r="J1624" i="1"/>
  <c r="J1625" i="1"/>
  <c r="J1626" i="1"/>
  <c r="J1627" i="1"/>
  <c r="T1627" i="1" s="1"/>
  <c r="V1627" i="1" s="1"/>
  <c r="J1628" i="1"/>
  <c r="S1628" i="1" s="1"/>
  <c r="U1628" i="1" s="1"/>
  <c r="J1629" i="1"/>
  <c r="J1630" i="1"/>
  <c r="J1631" i="1"/>
  <c r="M1631" i="1" s="1"/>
  <c r="J1632" i="1"/>
  <c r="J1633" i="1"/>
  <c r="J1634" i="1"/>
  <c r="M1634" i="1" s="1"/>
  <c r="J1635" i="1"/>
  <c r="J1636" i="1"/>
  <c r="J1637" i="1"/>
  <c r="T1637" i="1" s="1"/>
  <c r="V1637" i="1" s="1"/>
  <c r="J1638" i="1"/>
  <c r="S1638" i="1" s="1"/>
  <c r="U1638" i="1" s="1"/>
  <c r="J1639" i="1"/>
  <c r="J1640" i="1"/>
  <c r="J1641" i="1"/>
  <c r="J1642" i="1"/>
  <c r="Q1642" i="1" s="1"/>
  <c r="R1642" i="1" s="1"/>
  <c r="J1643" i="1"/>
  <c r="J1644" i="1"/>
  <c r="J1645" i="1"/>
  <c r="Q1645" i="1" s="1"/>
  <c r="R1645" i="1" s="1"/>
  <c r="J1646" i="1"/>
  <c r="J1647" i="1"/>
  <c r="J1648" i="1"/>
  <c r="J1649" i="1"/>
  <c r="J1650" i="1"/>
  <c r="J1651" i="1"/>
  <c r="J1652" i="1"/>
  <c r="J1653" i="1"/>
  <c r="Q1653" i="1" s="1"/>
  <c r="R1653" i="1" s="1"/>
  <c r="J1654" i="1"/>
  <c r="J1655" i="1"/>
  <c r="M1655" i="1" s="1"/>
  <c r="J1656" i="1"/>
  <c r="J1657" i="1"/>
  <c r="J1658" i="1"/>
  <c r="J1659" i="1"/>
  <c r="J1660" i="1"/>
  <c r="J1661" i="1"/>
  <c r="J1662" i="1"/>
  <c r="J1663" i="1"/>
  <c r="M1663" i="1" s="1"/>
  <c r="J1664" i="1"/>
  <c r="J1665" i="1"/>
  <c r="J1666" i="1"/>
  <c r="J1667" i="1"/>
  <c r="J1668" i="1"/>
  <c r="J1669" i="1"/>
  <c r="J1670" i="1"/>
  <c r="J1671" i="1"/>
  <c r="M1671" i="1" s="1"/>
  <c r="J1672" i="1"/>
  <c r="J1673" i="1"/>
  <c r="J1674" i="1"/>
  <c r="J1675" i="1"/>
  <c r="T1675" i="1" s="1"/>
  <c r="V1675" i="1" s="1"/>
  <c r="J1676" i="1"/>
  <c r="J1677" i="1"/>
  <c r="J1678" i="1"/>
  <c r="J1679" i="1"/>
  <c r="M1679" i="1" s="1"/>
  <c r="J1680" i="1"/>
  <c r="J1681" i="1"/>
  <c r="T1681" i="1" s="1"/>
  <c r="V1681" i="1" s="1"/>
  <c r="J1682" i="1"/>
  <c r="J1683" i="1"/>
  <c r="J1684" i="1"/>
  <c r="J1685" i="1"/>
  <c r="J1686" i="1"/>
  <c r="J1687" i="1"/>
  <c r="J1688" i="1"/>
  <c r="J1689" i="1"/>
  <c r="J1690" i="1"/>
  <c r="J1691" i="1"/>
  <c r="J1692" i="1"/>
  <c r="Q1692" i="1" s="1"/>
  <c r="R1692" i="1" s="1"/>
  <c r="J1693" i="1"/>
  <c r="J1694" i="1"/>
  <c r="J1695" i="1"/>
  <c r="M1695" i="1" s="1"/>
  <c r="J1696" i="1"/>
  <c r="S1696" i="1" s="1"/>
  <c r="U1696" i="1" s="1"/>
  <c r="J1697" i="1"/>
  <c r="J1698" i="1"/>
  <c r="J1699" i="1"/>
  <c r="S1699" i="1" s="1"/>
  <c r="U1699" i="1" s="1"/>
  <c r="J1700" i="1"/>
  <c r="J1701" i="1"/>
  <c r="J1702" i="1"/>
  <c r="J1703" i="1"/>
  <c r="M1703" i="1" s="1"/>
  <c r="J1704" i="1"/>
  <c r="J1705" i="1"/>
  <c r="M1705" i="1" s="1"/>
  <c r="J1706" i="1"/>
  <c r="S1706" i="1" s="1"/>
  <c r="U1706" i="1" s="1"/>
  <c r="J1707" i="1"/>
  <c r="J1708" i="1"/>
  <c r="J1709" i="1"/>
  <c r="J1710" i="1"/>
  <c r="J1711" i="1"/>
  <c r="J1712" i="1"/>
  <c r="J1713" i="1"/>
  <c r="J1714" i="1"/>
  <c r="J1715" i="1"/>
  <c r="J1716" i="1"/>
  <c r="J1717" i="1"/>
  <c r="Q1717" i="1" s="1"/>
  <c r="R1717" i="1" s="1"/>
  <c r="J1719" i="1"/>
  <c r="J1720" i="1"/>
  <c r="J1721" i="1"/>
  <c r="S1721" i="1" s="1"/>
  <c r="U1721" i="1" s="1"/>
  <c r="J1722" i="1"/>
  <c r="S1722" i="1" s="1"/>
  <c r="U1722" i="1" s="1"/>
  <c r="J1723" i="1"/>
  <c r="S1723" i="1" s="1"/>
  <c r="U1723" i="1" s="1"/>
  <c r="J1724" i="1"/>
  <c r="J1725" i="1"/>
  <c r="Q1725" i="1" s="1"/>
  <c r="R1725" i="1" s="1"/>
  <c r="J1726" i="1"/>
  <c r="J1727" i="1"/>
  <c r="J1728" i="1"/>
  <c r="S1728" i="1" s="1"/>
  <c r="U1728" i="1" s="1"/>
  <c r="J1729" i="1"/>
  <c r="J1730" i="1"/>
  <c r="J1731" i="1"/>
  <c r="S1731" i="1" s="1"/>
  <c r="U1731" i="1" s="1"/>
  <c r="J1732" i="1"/>
  <c r="J1733" i="1"/>
  <c r="J1734" i="1"/>
  <c r="J1735" i="1"/>
  <c r="J1736" i="1"/>
  <c r="J1737" i="1"/>
  <c r="Q1737" i="1" s="1"/>
  <c r="R1737" i="1" s="1"/>
  <c r="J1738" i="1"/>
  <c r="J1739" i="1"/>
  <c r="J1740" i="1"/>
  <c r="J1741" i="1"/>
  <c r="J1742" i="1"/>
  <c r="J1743" i="1"/>
  <c r="J1744" i="1"/>
  <c r="J1745" i="1"/>
  <c r="J1746" i="1"/>
  <c r="T1746" i="1" s="1"/>
  <c r="V1746" i="1" s="1"/>
  <c r="J1747" i="1"/>
  <c r="J1748" i="1"/>
  <c r="J1749" i="1"/>
  <c r="T1749" i="1" s="1"/>
  <c r="V1749" i="1" s="1"/>
  <c r="J1750" i="1"/>
  <c r="J1751" i="1"/>
  <c r="J1752" i="1"/>
  <c r="J1753" i="1"/>
  <c r="S1753" i="1" s="1"/>
  <c r="U1753" i="1" s="1"/>
  <c r="J1754" i="1"/>
  <c r="S1754" i="1" s="1"/>
  <c r="U1754" i="1" s="1"/>
  <c r="J1755" i="1"/>
  <c r="S1755" i="1" s="1"/>
  <c r="U1755" i="1" s="1"/>
  <c r="J1756" i="1"/>
  <c r="J1757" i="1"/>
  <c r="T1757" i="1" s="1"/>
  <c r="V1757" i="1" s="1"/>
  <c r="J1758" i="1"/>
  <c r="J1759" i="1"/>
  <c r="J1760" i="1"/>
  <c r="S1760" i="1" s="1"/>
  <c r="U1760" i="1" s="1"/>
  <c r="J1761" i="1"/>
  <c r="M1761" i="1" s="1"/>
  <c r="J1762" i="1"/>
  <c r="J1763" i="1"/>
  <c r="T1763" i="1" s="1"/>
  <c r="V1763" i="1" s="1"/>
  <c r="J1764" i="1"/>
  <c r="J1765" i="1"/>
  <c r="T1765" i="1" s="1"/>
  <c r="V1765" i="1" s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S1781" i="1" s="1"/>
  <c r="U1781" i="1" s="1"/>
  <c r="J1782" i="1"/>
  <c r="J1783" i="1"/>
  <c r="S1783" i="1" s="1"/>
  <c r="U1783" i="1" s="1"/>
  <c r="J1784" i="1"/>
  <c r="J1785" i="1"/>
  <c r="J1786" i="1"/>
  <c r="J1787" i="1"/>
  <c r="J1788" i="1"/>
  <c r="J1789" i="1"/>
  <c r="T1789" i="1" s="1"/>
  <c r="V1789" i="1" s="1"/>
  <c r="J1790" i="1"/>
  <c r="S1790" i="1" s="1"/>
  <c r="U1790" i="1" s="1"/>
  <c r="J1791" i="1"/>
  <c r="J1792" i="1"/>
  <c r="J1793" i="1"/>
  <c r="T1793" i="1" s="1"/>
  <c r="V1793" i="1" s="1"/>
  <c r="J1794" i="1"/>
  <c r="M1794" i="1" s="1"/>
  <c r="J1795" i="1"/>
  <c r="T1795" i="1" s="1"/>
  <c r="V1795" i="1" s="1"/>
  <c r="J1796" i="1"/>
  <c r="J1797" i="1"/>
  <c r="S1797" i="1" s="1"/>
  <c r="U1797" i="1" s="1"/>
  <c r="J1798" i="1"/>
  <c r="J1799" i="1"/>
  <c r="J1800" i="1"/>
  <c r="S1800" i="1" s="1"/>
  <c r="U1800" i="1" s="1"/>
  <c r="J1801" i="1"/>
  <c r="J1802" i="1"/>
  <c r="T1802" i="1" s="1"/>
  <c r="V1802" i="1" s="1"/>
  <c r="J1803" i="1"/>
  <c r="J1804" i="1"/>
  <c r="J1805" i="1"/>
  <c r="S1805" i="1" s="1"/>
  <c r="U1805" i="1" s="1"/>
  <c r="J1806" i="1"/>
  <c r="J1807" i="1"/>
  <c r="J1808" i="1"/>
  <c r="J1809" i="1"/>
  <c r="Q1809" i="1" s="1"/>
  <c r="R1809" i="1" s="1"/>
  <c r="J1810" i="1"/>
  <c r="J1811" i="1"/>
  <c r="J1812" i="1"/>
  <c r="J1813" i="1"/>
  <c r="Q1813" i="1" s="1"/>
  <c r="R1813" i="1" s="1"/>
  <c r="J1814" i="1"/>
  <c r="J1815" i="1"/>
  <c r="J1816" i="1"/>
  <c r="J1817" i="1"/>
  <c r="J1818" i="1"/>
  <c r="S1818" i="1" s="1"/>
  <c r="U1818" i="1" s="1"/>
  <c r="J1819" i="1"/>
  <c r="T1819" i="1" s="1"/>
  <c r="V1819" i="1" s="1"/>
  <c r="J1820" i="1"/>
  <c r="J1821" i="1"/>
  <c r="J1822" i="1"/>
  <c r="J1823" i="1"/>
  <c r="J1824" i="1"/>
  <c r="J1825" i="1"/>
  <c r="Q1825" i="1" s="1"/>
  <c r="R1825" i="1" s="1"/>
  <c r="J1826" i="1"/>
  <c r="J1827" i="1"/>
  <c r="Q1827" i="1" s="1"/>
  <c r="R1827" i="1" s="1"/>
  <c r="J1828" i="1"/>
  <c r="J1829" i="1"/>
  <c r="J1830" i="1"/>
  <c r="J1831" i="1"/>
  <c r="J1832" i="1"/>
  <c r="J1833" i="1"/>
  <c r="J1834" i="1"/>
  <c r="J1835" i="1"/>
  <c r="J1836" i="1"/>
  <c r="J1837" i="1"/>
  <c r="T1837" i="1" s="1"/>
  <c r="V1837" i="1" s="1"/>
  <c r="J1838" i="1"/>
  <c r="J1839" i="1"/>
  <c r="J1840" i="1"/>
  <c r="J1841" i="1"/>
  <c r="Q1841" i="1" s="1"/>
  <c r="R1841" i="1" s="1"/>
  <c r="J1842" i="1"/>
  <c r="S1842" i="1" s="1"/>
  <c r="U1842" i="1" s="1"/>
  <c r="J1843" i="1"/>
  <c r="Q1843" i="1" s="1"/>
  <c r="R1843" i="1" s="1"/>
  <c r="J1844" i="1"/>
  <c r="J1845" i="1"/>
  <c r="J1846" i="1"/>
  <c r="J1847" i="1"/>
  <c r="J1848" i="1"/>
  <c r="J1849" i="1"/>
  <c r="S1849" i="1" s="1"/>
  <c r="U1849" i="1" s="1"/>
  <c r="J1850" i="1"/>
  <c r="S1850" i="1" s="1"/>
  <c r="U1850" i="1" s="1"/>
  <c r="J1851" i="1"/>
  <c r="S1851" i="1" s="1"/>
  <c r="U1851" i="1" s="1"/>
  <c r="J1852" i="1"/>
  <c r="J1853" i="1"/>
  <c r="J1854" i="1"/>
  <c r="Q1854" i="1" s="1"/>
  <c r="R1854" i="1" s="1"/>
  <c r="J1855" i="1"/>
  <c r="J1856" i="1"/>
  <c r="J1857" i="1"/>
  <c r="J1858" i="1"/>
  <c r="J1859" i="1"/>
  <c r="Q1859" i="1" s="1"/>
  <c r="R1859" i="1" s="1"/>
  <c r="J1860" i="1"/>
  <c r="J1861" i="1"/>
  <c r="Q1861" i="1" s="1"/>
  <c r="R1861" i="1" s="1"/>
  <c r="J1862" i="1"/>
  <c r="J1863" i="1"/>
  <c r="J1864" i="1"/>
  <c r="J1865" i="1"/>
  <c r="S1865" i="1" s="1"/>
  <c r="U1865" i="1" s="1"/>
  <c r="J1866" i="1"/>
  <c r="M1866" i="1" s="1"/>
  <c r="J1867" i="1"/>
  <c r="J1868" i="1"/>
  <c r="J1869" i="1"/>
  <c r="T1869" i="1" s="1"/>
  <c r="V1869" i="1" s="1"/>
  <c r="J1870" i="1"/>
  <c r="J1871" i="1"/>
  <c r="J1872" i="1"/>
  <c r="J1873" i="1"/>
  <c r="T1873" i="1" s="1"/>
  <c r="V1873" i="1" s="1"/>
  <c r="J1874" i="1"/>
  <c r="J1875" i="1"/>
  <c r="J1876" i="1"/>
  <c r="J1877" i="1"/>
  <c r="J1878" i="1"/>
  <c r="J1879" i="1"/>
  <c r="J1880" i="1"/>
  <c r="J1881" i="1"/>
  <c r="J1882" i="1"/>
  <c r="J1883" i="1"/>
  <c r="T1883" i="1" s="1"/>
  <c r="V1883" i="1" s="1"/>
  <c r="J1884" i="1"/>
  <c r="J1885" i="1"/>
  <c r="T1885" i="1" s="1"/>
  <c r="V1885" i="1" s="1"/>
  <c r="J1886" i="1"/>
  <c r="J1887" i="1"/>
  <c r="J1888" i="1"/>
  <c r="J1889" i="1"/>
  <c r="J1890" i="1"/>
  <c r="S1890" i="1" s="1"/>
  <c r="U1890" i="1" s="1"/>
  <c r="J1891" i="1"/>
  <c r="M1891" i="1" s="1"/>
  <c r="J1892" i="1"/>
  <c r="J1893" i="1"/>
  <c r="S1893" i="1" s="1"/>
  <c r="U1893" i="1" s="1"/>
  <c r="J1894" i="1"/>
  <c r="J1895" i="1"/>
  <c r="J1896" i="1"/>
  <c r="J1897" i="1"/>
  <c r="J1898" i="1"/>
  <c r="J1899" i="1"/>
  <c r="T1899" i="1" s="1"/>
  <c r="V1899" i="1" s="1"/>
  <c r="J1900" i="1"/>
  <c r="J1901" i="1"/>
  <c r="S1901" i="1" s="1"/>
  <c r="U1901" i="1" s="1"/>
  <c r="J1902" i="1"/>
  <c r="J1903" i="1"/>
  <c r="J1904" i="1"/>
  <c r="J1905" i="1"/>
  <c r="M1905" i="1" s="1"/>
  <c r="J1906" i="1"/>
  <c r="J1907" i="1"/>
  <c r="J1908" i="1"/>
  <c r="J1909" i="1"/>
  <c r="S1909" i="1" s="1"/>
  <c r="U1909" i="1" s="1"/>
  <c r="J1910" i="1"/>
  <c r="J1911" i="1"/>
  <c r="J1912" i="1"/>
  <c r="J1913" i="1"/>
  <c r="J1914" i="1"/>
  <c r="J1915" i="1"/>
  <c r="S1915" i="1" s="1"/>
  <c r="U1915" i="1" s="1"/>
  <c r="J1916" i="1"/>
  <c r="J1917" i="1"/>
  <c r="J1918" i="1"/>
  <c r="S1918" i="1" s="1"/>
  <c r="U1918" i="1" s="1"/>
  <c r="J1919" i="1"/>
  <c r="J1920" i="1"/>
  <c r="J1921" i="1"/>
  <c r="Q1921" i="1" s="1"/>
  <c r="R1921" i="1" s="1"/>
  <c r="J1922" i="1"/>
  <c r="J1923" i="1"/>
  <c r="T1923" i="1" s="1"/>
  <c r="V1923" i="1" s="1"/>
  <c r="J1924" i="1"/>
  <c r="J1925" i="1"/>
  <c r="S1925" i="1" s="1"/>
  <c r="U1925" i="1" s="1"/>
  <c r="J1926" i="1"/>
  <c r="J1927" i="1"/>
  <c r="J1928" i="1"/>
  <c r="J1929" i="1"/>
  <c r="J1930" i="1"/>
  <c r="S1930" i="1" s="1"/>
  <c r="U1930" i="1" s="1"/>
  <c r="J1931" i="1"/>
  <c r="J1932" i="1"/>
  <c r="J1933" i="1"/>
  <c r="J1934" i="1"/>
  <c r="J1935" i="1"/>
  <c r="J1936" i="1"/>
  <c r="J1937" i="1"/>
  <c r="M1937" i="1" s="1"/>
  <c r="J1938" i="1"/>
  <c r="J1939" i="1"/>
  <c r="J1940" i="1"/>
  <c r="J1941" i="1"/>
  <c r="M1941" i="1" s="1"/>
  <c r="J1942" i="1"/>
  <c r="J1943" i="1"/>
  <c r="J1944" i="1"/>
  <c r="J1945" i="1"/>
  <c r="Q1945" i="1" s="1"/>
  <c r="R1945" i="1" s="1"/>
  <c r="J1946" i="1"/>
  <c r="T1946" i="1" s="1"/>
  <c r="V1946" i="1" s="1"/>
  <c r="J1947" i="1"/>
  <c r="J1948" i="1"/>
  <c r="J1949" i="1"/>
  <c r="J1950" i="1"/>
  <c r="J1951" i="1"/>
  <c r="J1952" i="1"/>
  <c r="J1953" i="1"/>
  <c r="M1953" i="1" s="1"/>
  <c r="J1954" i="1"/>
  <c r="J1955" i="1"/>
  <c r="M1955" i="1" s="1"/>
  <c r="J1956" i="1"/>
  <c r="J1957" i="1"/>
  <c r="Q1957" i="1" s="1"/>
  <c r="R1957" i="1" s="1"/>
  <c r="J1958" i="1"/>
  <c r="J1959" i="1"/>
  <c r="J1960" i="1"/>
  <c r="J1961" i="1"/>
  <c r="S1961" i="1" s="1"/>
  <c r="U1961" i="1" s="1"/>
  <c r="J1962" i="1"/>
  <c r="J1963" i="1"/>
  <c r="J1964" i="1"/>
  <c r="J1965" i="1"/>
  <c r="S1965" i="1" s="1"/>
  <c r="U1965" i="1" s="1"/>
  <c r="J1966" i="1"/>
  <c r="J1967" i="1"/>
  <c r="J1968" i="1"/>
  <c r="J1969" i="1"/>
  <c r="J1970" i="1"/>
  <c r="J1971" i="1"/>
  <c r="J1972" i="1"/>
  <c r="S1972" i="1" s="1"/>
  <c r="U1972" i="1" s="1"/>
  <c r="J1973" i="1"/>
  <c r="J1974" i="1"/>
  <c r="S1974" i="1" s="1"/>
  <c r="U1974" i="1" s="1"/>
  <c r="J1975" i="1"/>
  <c r="J1976" i="1"/>
  <c r="J1977" i="1"/>
  <c r="S1977" i="1" s="1"/>
  <c r="U1977" i="1" s="1"/>
  <c r="J1978" i="1"/>
  <c r="J1979" i="1"/>
  <c r="J1980" i="1"/>
  <c r="J1981" i="1"/>
  <c r="T1981" i="1" s="1"/>
  <c r="V1981" i="1" s="1"/>
  <c r="J1982" i="1"/>
  <c r="J1983" i="1"/>
  <c r="J1984" i="1"/>
  <c r="J1985" i="1"/>
  <c r="J1986" i="1"/>
  <c r="J1987" i="1"/>
  <c r="S1987" i="1" s="1"/>
  <c r="U1987" i="1" s="1"/>
  <c r="J1988" i="1"/>
  <c r="J1989" i="1"/>
  <c r="T1989" i="1" s="1"/>
  <c r="V1989" i="1" s="1"/>
  <c r="J1990" i="1"/>
  <c r="J1991" i="1"/>
  <c r="J1992" i="1"/>
  <c r="J1993" i="1"/>
  <c r="J1994" i="1"/>
  <c r="T1994" i="1" s="1"/>
  <c r="V1994" i="1" s="1"/>
  <c r="J1995" i="1"/>
  <c r="J1996" i="1"/>
  <c r="J1997" i="1"/>
  <c r="T1997" i="1" s="1"/>
  <c r="V1997" i="1" s="1"/>
  <c r="J1998" i="1"/>
  <c r="J1999" i="1"/>
  <c r="J2000" i="1"/>
  <c r="J2001" i="1"/>
  <c r="J2002" i="1"/>
  <c r="J2003" i="1"/>
  <c r="S2003" i="1" s="1"/>
  <c r="U2003" i="1" s="1"/>
  <c r="J2004" i="1"/>
  <c r="J2005" i="1"/>
  <c r="S2005" i="1" s="1"/>
  <c r="U2005" i="1" s="1"/>
  <c r="J2006" i="1"/>
  <c r="J2007" i="1"/>
  <c r="J2008" i="1"/>
  <c r="J2009" i="1"/>
  <c r="S2009" i="1" s="1"/>
  <c r="U2009" i="1" s="1"/>
  <c r="J2010" i="1"/>
  <c r="J2011" i="1"/>
  <c r="J2012" i="1"/>
  <c r="J2013" i="1"/>
  <c r="S2013" i="1" s="1"/>
  <c r="U2013" i="1" s="1"/>
  <c r="J2014" i="1"/>
  <c r="J2015" i="1"/>
  <c r="T2015" i="1" s="1"/>
  <c r="V2015" i="1" s="1"/>
  <c r="J2016" i="1"/>
  <c r="J2017" i="1"/>
  <c r="M2017" i="1" s="1"/>
  <c r="J2018" i="1"/>
  <c r="Q2018" i="1" s="1"/>
  <c r="R2018" i="1" s="1"/>
  <c r="J2019" i="1"/>
  <c r="J2020" i="1"/>
  <c r="J2021" i="1"/>
  <c r="Q2021" i="1" s="1"/>
  <c r="R2021" i="1" s="1"/>
  <c r="J2022" i="1"/>
  <c r="J2023" i="1"/>
  <c r="J2024" i="1"/>
  <c r="J2025" i="1"/>
  <c r="J2026" i="1"/>
  <c r="M2026" i="1" s="1"/>
  <c r="J2027" i="1"/>
  <c r="J2028" i="1"/>
  <c r="J2029" i="1"/>
  <c r="J2030" i="1"/>
  <c r="J2031" i="1"/>
  <c r="J2032" i="1"/>
  <c r="J2033" i="1"/>
  <c r="S2033" i="1" s="1"/>
  <c r="U2033" i="1" s="1"/>
  <c r="J2034" i="1"/>
  <c r="J2035" i="1"/>
  <c r="J2036" i="1"/>
  <c r="J2037" i="1"/>
  <c r="J2038" i="1"/>
  <c r="J2039" i="1"/>
  <c r="J2040" i="1"/>
  <c r="J2041" i="1"/>
  <c r="S2041" i="1" s="1"/>
  <c r="U2041" i="1" s="1"/>
  <c r="J2042" i="1"/>
  <c r="M2042" i="1" s="1"/>
  <c r="J2043" i="1"/>
  <c r="J2044" i="1"/>
  <c r="J2045" i="1"/>
  <c r="J2046" i="1"/>
  <c r="J2047" i="1"/>
  <c r="J2048" i="1"/>
  <c r="J2049" i="1"/>
  <c r="S2049" i="1" s="1"/>
  <c r="U2049" i="1" s="1"/>
  <c r="J2050" i="1"/>
  <c r="J2051" i="1"/>
  <c r="J2052" i="1"/>
  <c r="J2053" i="1"/>
  <c r="Q2053" i="1" s="1"/>
  <c r="R2053" i="1" s="1"/>
  <c r="J2054" i="1"/>
  <c r="J2055" i="1"/>
  <c r="J2056" i="1"/>
  <c r="J2057" i="1"/>
  <c r="J2058" i="1"/>
  <c r="J2059" i="1"/>
  <c r="Q2059" i="1" s="1"/>
  <c r="R2059" i="1" s="1"/>
  <c r="J2060" i="1"/>
  <c r="J2061" i="1"/>
  <c r="T2061" i="1" s="1"/>
  <c r="V2061" i="1" s="1"/>
  <c r="J2062" i="1"/>
  <c r="J2063" i="1"/>
  <c r="T2063" i="1" s="1"/>
  <c r="V2063" i="1" s="1"/>
  <c r="J2064" i="1"/>
  <c r="J2065" i="1"/>
  <c r="J2066" i="1"/>
  <c r="S2066" i="1" s="1"/>
  <c r="U2066" i="1" s="1"/>
  <c r="J2067" i="1"/>
  <c r="J2068" i="1"/>
  <c r="J2069" i="1"/>
  <c r="S2069" i="1" s="1"/>
  <c r="U2069" i="1" s="1"/>
  <c r="J2070" i="1"/>
  <c r="J2071" i="1"/>
  <c r="J2072" i="1"/>
  <c r="J2073" i="1"/>
  <c r="J2074" i="1"/>
  <c r="T2074" i="1" s="1"/>
  <c r="V2074" i="1" s="1"/>
  <c r="J2075" i="1"/>
  <c r="T2075" i="1" s="1"/>
  <c r="V2075" i="1" s="1"/>
  <c r="J2076" i="1"/>
  <c r="J2077" i="1"/>
  <c r="J2078" i="1"/>
  <c r="J2079" i="1"/>
  <c r="J2080" i="1"/>
  <c r="J2081" i="1"/>
  <c r="S2081" i="1" s="1"/>
  <c r="U2081" i="1" s="1"/>
  <c r="J2082" i="1"/>
  <c r="J2083" i="1"/>
  <c r="J2084" i="1"/>
  <c r="T2084" i="1" s="1"/>
  <c r="V2084" i="1" s="1"/>
  <c r="J2085" i="1"/>
  <c r="J2086" i="1"/>
  <c r="J2087" i="1"/>
  <c r="J2088" i="1"/>
  <c r="J2089" i="1"/>
  <c r="M2089" i="1" s="1"/>
  <c r="J2090" i="1"/>
  <c r="J2091" i="1"/>
  <c r="S2091" i="1" s="1"/>
  <c r="U2091" i="1" s="1"/>
  <c r="J2092" i="1"/>
  <c r="J2093" i="1"/>
  <c r="T2093" i="1" s="1"/>
  <c r="V2093" i="1" s="1"/>
  <c r="J2094" i="1"/>
  <c r="J2095" i="1"/>
  <c r="M2095" i="1" s="1"/>
  <c r="J2096" i="1"/>
  <c r="J2097" i="1"/>
  <c r="T2097" i="1" s="1"/>
  <c r="V2097" i="1" s="1"/>
  <c r="J2098" i="1"/>
  <c r="J2099" i="1"/>
  <c r="J2100" i="1"/>
  <c r="J2101" i="1"/>
  <c r="Q2101" i="1" s="1"/>
  <c r="R2101" i="1" s="1"/>
  <c r="J2102" i="1"/>
  <c r="J2103" i="1"/>
  <c r="J2104" i="1"/>
  <c r="J2105" i="1"/>
  <c r="J2106" i="1"/>
  <c r="J2107" i="1"/>
  <c r="S2107" i="1" s="1"/>
  <c r="U2107" i="1" s="1"/>
  <c r="J2108" i="1"/>
  <c r="J2109" i="1"/>
  <c r="Q2109" i="1" s="1"/>
  <c r="R2109" i="1" s="1"/>
  <c r="J2110" i="1"/>
  <c r="J2111" i="1"/>
  <c r="J2112" i="1"/>
  <c r="J2113" i="1"/>
  <c r="J2114" i="1"/>
  <c r="M2114" i="1" s="1"/>
  <c r="J2115" i="1"/>
  <c r="M2115" i="1" s="1"/>
  <c r="J2116" i="1"/>
  <c r="J2117" i="1"/>
  <c r="M2117" i="1" s="1"/>
  <c r="J2118" i="1"/>
  <c r="T2118" i="1" s="1"/>
  <c r="V2118" i="1" s="1"/>
  <c r="J2119" i="1"/>
  <c r="J2120" i="1"/>
  <c r="J2121" i="1"/>
  <c r="M2121" i="1" s="1"/>
  <c r="J2122" i="1"/>
  <c r="J2123" i="1"/>
  <c r="J2124" i="1"/>
  <c r="J2125" i="1"/>
  <c r="J2126" i="1"/>
  <c r="J2127" i="1"/>
  <c r="J2128" i="1"/>
  <c r="J2129" i="1"/>
  <c r="J2130" i="1"/>
  <c r="J2131" i="1"/>
  <c r="J2132" i="1"/>
  <c r="S2132" i="1" s="1"/>
  <c r="U2132" i="1" s="1"/>
  <c r="J2133" i="1"/>
  <c r="J2134" i="1"/>
  <c r="M2134" i="1" s="1"/>
  <c r="J2135" i="1"/>
  <c r="J2136" i="1"/>
  <c r="J2137" i="1"/>
  <c r="M2137" i="1" s="1"/>
  <c r="J2138" i="1"/>
  <c r="J2139" i="1"/>
  <c r="J2140" i="1"/>
  <c r="J2141" i="1"/>
  <c r="J2142" i="1"/>
  <c r="J2143" i="1"/>
  <c r="J2144" i="1"/>
  <c r="J2145" i="1"/>
  <c r="J2146" i="1"/>
  <c r="J2147" i="1"/>
  <c r="Q2147" i="1" s="1"/>
  <c r="R2147" i="1" s="1"/>
  <c r="J2148" i="1"/>
  <c r="J2149" i="1"/>
  <c r="J2150" i="1"/>
  <c r="J2151" i="1"/>
  <c r="J2152" i="1"/>
  <c r="J2153" i="1"/>
  <c r="T2153" i="1" s="1"/>
  <c r="V2153" i="1" s="1"/>
  <c r="J2154" i="1"/>
  <c r="M2154" i="1" s="1"/>
  <c r="J2155" i="1"/>
  <c r="J2156" i="1"/>
  <c r="J2157" i="1"/>
  <c r="J2158" i="1"/>
  <c r="J2159" i="1"/>
  <c r="Q2159" i="1" s="1"/>
  <c r="R2159" i="1" s="1"/>
  <c r="J2160" i="1"/>
  <c r="J2161" i="1"/>
  <c r="S2161" i="1" s="1"/>
  <c r="U2161" i="1" s="1"/>
  <c r="J2162" i="1"/>
  <c r="J2163" i="1"/>
  <c r="J2164" i="1"/>
  <c r="J2165" i="1"/>
  <c r="M2165" i="1" s="1"/>
  <c r="J2166" i="1"/>
  <c r="J2167" i="1"/>
  <c r="J2168" i="1"/>
  <c r="J2169" i="1"/>
  <c r="M2169" i="1" s="1"/>
  <c r="J2170" i="1"/>
  <c r="S2170" i="1" s="1"/>
  <c r="U2170" i="1" s="1"/>
  <c r="J2171" i="1"/>
  <c r="J2172" i="1"/>
  <c r="J2173" i="1"/>
  <c r="J2174" i="1"/>
  <c r="J2175" i="1"/>
  <c r="J2176" i="1"/>
  <c r="Q2176" i="1" s="1"/>
  <c r="R2176" i="1" s="1"/>
  <c r="J2177" i="1"/>
  <c r="S2177" i="1" s="1"/>
  <c r="U2177" i="1" s="1"/>
  <c r="J2178" i="1"/>
  <c r="J2179" i="1"/>
  <c r="J2180" i="1"/>
  <c r="J2181" i="1"/>
  <c r="S2181" i="1" s="1"/>
  <c r="U2181" i="1" s="1"/>
  <c r="J2182" i="1"/>
  <c r="J2183" i="1"/>
  <c r="J2184" i="1"/>
  <c r="J2185" i="1"/>
  <c r="Q2185" i="1" s="1"/>
  <c r="R2185" i="1" s="1"/>
  <c r="J2186" i="1"/>
  <c r="M2186" i="1" s="1"/>
  <c r="J2187" i="1"/>
  <c r="J2188" i="1"/>
  <c r="J2189" i="1"/>
  <c r="M2189" i="1" s="1"/>
  <c r="J2190" i="1"/>
  <c r="J2191" i="1"/>
  <c r="J2192" i="1"/>
  <c r="J2193" i="1"/>
  <c r="J2194" i="1"/>
  <c r="Q2194" i="1" s="1"/>
  <c r="R2194" i="1" s="1"/>
  <c r="J2195" i="1"/>
  <c r="J2196" i="1"/>
  <c r="J2197" i="1"/>
  <c r="J2198" i="1"/>
  <c r="J2199" i="1"/>
  <c r="T2199" i="1" s="1"/>
  <c r="V2199" i="1" s="1"/>
  <c r="J2200" i="1"/>
  <c r="J2201" i="1"/>
  <c r="Q2201" i="1" s="1"/>
  <c r="R2201" i="1" s="1"/>
  <c r="J2202" i="1"/>
  <c r="J2203" i="1"/>
  <c r="J2204" i="1"/>
  <c r="S2204" i="1" s="1"/>
  <c r="U2204" i="1" s="1"/>
  <c r="J2205" i="1"/>
  <c r="J2206" i="1"/>
  <c r="J2207" i="1"/>
  <c r="J2208" i="1"/>
  <c r="J2209" i="1"/>
  <c r="J2210" i="1"/>
  <c r="J2211" i="1"/>
  <c r="T2211" i="1" s="1"/>
  <c r="V2211" i="1" s="1"/>
  <c r="J2212" i="1"/>
  <c r="J2213" i="1"/>
  <c r="J2214" i="1"/>
  <c r="J2215" i="1"/>
  <c r="J2216" i="1"/>
  <c r="J2217" i="1"/>
  <c r="J2218" i="1"/>
  <c r="J2219" i="1"/>
  <c r="J2220" i="1"/>
  <c r="J2221" i="1"/>
  <c r="M2221" i="1" s="1"/>
  <c r="J2222" i="1"/>
  <c r="S2222" i="1" s="1"/>
  <c r="U2222" i="1" s="1"/>
  <c r="J2223" i="1"/>
  <c r="J2224" i="1"/>
  <c r="J2225" i="1"/>
  <c r="T2225" i="1" s="1"/>
  <c r="V2225" i="1" s="1"/>
  <c r="J2226" i="1"/>
  <c r="J2227" i="1"/>
  <c r="J2228" i="1"/>
  <c r="J2229" i="1"/>
  <c r="S2229" i="1" s="1"/>
  <c r="U2229" i="1" s="1"/>
  <c r="J2230" i="1"/>
  <c r="J2231" i="1"/>
  <c r="J2232" i="1"/>
  <c r="J2233" i="1"/>
  <c r="Q2233" i="1" s="1"/>
  <c r="R2233" i="1" s="1"/>
  <c r="J2234" i="1"/>
  <c r="Q2234" i="1" s="1"/>
  <c r="R2234" i="1" s="1"/>
  <c r="J2235" i="1"/>
  <c r="J2236" i="1"/>
  <c r="J2237" i="1"/>
  <c r="T2237" i="1" s="1"/>
  <c r="V2237" i="1" s="1"/>
  <c r="J2238" i="1"/>
  <c r="Q2238" i="1" s="1"/>
  <c r="R2238" i="1" s="1"/>
  <c r="J2239" i="1"/>
  <c r="J2240" i="1"/>
  <c r="J2241" i="1"/>
  <c r="J2242" i="1"/>
  <c r="Q2242" i="1" s="1"/>
  <c r="R2242" i="1" s="1"/>
  <c r="J2243" i="1"/>
  <c r="J2244" i="1"/>
  <c r="J2245" i="1"/>
  <c r="T2245" i="1" s="1"/>
  <c r="V2245" i="1" s="1"/>
  <c r="J2246" i="1"/>
  <c r="J2247" i="1"/>
  <c r="J2248" i="1"/>
  <c r="J2249" i="1"/>
  <c r="J2250" i="1"/>
  <c r="J2251" i="1"/>
  <c r="M2251" i="1" s="1"/>
  <c r="J2252" i="1"/>
  <c r="J2253" i="1"/>
  <c r="Q2253" i="1" s="1"/>
  <c r="R2253" i="1" s="1"/>
  <c r="J2254" i="1"/>
  <c r="Q2254" i="1" s="1"/>
  <c r="R2254" i="1" s="1"/>
  <c r="J2255" i="1"/>
  <c r="T2255" i="1" s="1"/>
  <c r="V2255" i="1" s="1"/>
  <c r="J2256" i="1"/>
  <c r="J2257" i="1"/>
  <c r="S2257" i="1" s="1"/>
  <c r="U2257" i="1" s="1"/>
  <c r="J2258" i="1"/>
  <c r="T2258" i="1" s="1"/>
  <c r="V2258" i="1" s="1"/>
  <c r="J2259" i="1"/>
  <c r="J2260" i="1"/>
  <c r="S2260" i="1" s="1"/>
  <c r="U2260" i="1" s="1"/>
  <c r="J2261" i="1"/>
  <c r="T2261" i="1" s="1"/>
  <c r="V2261" i="1" s="1"/>
  <c r="J2262" i="1"/>
  <c r="J2263" i="1"/>
  <c r="Q2263" i="1" s="1"/>
  <c r="R2263" i="1" s="1"/>
  <c r="J2264" i="1"/>
  <c r="J2265" i="1"/>
  <c r="S2265" i="1" s="1"/>
  <c r="U2265" i="1" s="1"/>
  <c r="J2266" i="1"/>
  <c r="J2267" i="1"/>
  <c r="J2268" i="1"/>
  <c r="J2269" i="1"/>
  <c r="J2270" i="1"/>
  <c r="J2271" i="1"/>
  <c r="J2272" i="1"/>
  <c r="M2272" i="1" s="1"/>
  <c r="J2273" i="1"/>
  <c r="T2273" i="1" s="1"/>
  <c r="V2273" i="1" s="1"/>
  <c r="J2274" i="1"/>
  <c r="S2274" i="1" s="1"/>
  <c r="U2274" i="1" s="1"/>
  <c r="J2275" i="1"/>
  <c r="J2276" i="1"/>
  <c r="S2276" i="1" s="1"/>
  <c r="U2276" i="1" s="1"/>
  <c r="J2277" i="1"/>
  <c r="M2277" i="1" s="1"/>
  <c r="J2278" i="1"/>
  <c r="J2279" i="1"/>
  <c r="J2280" i="1"/>
  <c r="J2281" i="1"/>
  <c r="M2281" i="1" s="1"/>
  <c r="J2282" i="1"/>
  <c r="J2283" i="1"/>
  <c r="J2284" i="1"/>
  <c r="J2285" i="1"/>
  <c r="S2285" i="1" s="1"/>
  <c r="U2285" i="1" s="1"/>
  <c r="J2286" i="1"/>
  <c r="J2287" i="1"/>
  <c r="J2288" i="1"/>
  <c r="J2289" i="1"/>
  <c r="S2289" i="1" s="1"/>
  <c r="U2289" i="1" s="1"/>
  <c r="J2290" i="1"/>
  <c r="J2291" i="1"/>
  <c r="J2292" i="1"/>
  <c r="Q2292" i="1" s="1"/>
  <c r="R2292" i="1" s="1"/>
  <c r="J2293" i="1"/>
  <c r="J2294" i="1"/>
  <c r="J2295" i="1"/>
  <c r="J2296" i="1"/>
  <c r="J2297" i="1"/>
  <c r="J2298" i="1"/>
  <c r="J2299" i="1"/>
  <c r="J2300" i="1"/>
  <c r="S2300" i="1" s="1"/>
  <c r="U2300" i="1" s="1"/>
  <c r="J2301" i="1"/>
  <c r="Q2301" i="1" s="1"/>
  <c r="R2301" i="1" s="1"/>
  <c r="J2302" i="1"/>
  <c r="J2303" i="1"/>
  <c r="S2303" i="1" s="1"/>
  <c r="U2303" i="1" s="1"/>
  <c r="J2304" i="1"/>
  <c r="J2305" i="1"/>
  <c r="J2306" i="1"/>
  <c r="S2306" i="1" s="1"/>
  <c r="U2306" i="1" s="1"/>
  <c r="J2307" i="1"/>
  <c r="J2308" i="1"/>
  <c r="J2309" i="1"/>
  <c r="S2309" i="1" s="1"/>
  <c r="U2309" i="1" s="1"/>
  <c r="J2310" i="1"/>
  <c r="J2311" i="1"/>
  <c r="Q2311" i="1" s="1"/>
  <c r="R2311" i="1" s="1"/>
  <c r="J2312" i="1"/>
  <c r="J2313" i="1"/>
  <c r="S2313" i="1" s="1"/>
  <c r="U2313" i="1" s="1"/>
  <c r="J2314" i="1"/>
  <c r="S2314" i="1" s="1"/>
  <c r="U2314" i="1" s="1"/>
  <c r="J2315" i="1"/>
  <c r="J2316" i="1"/>
  <c r="S2316" i="1" s="1"/>
  <c r="U2316" i="1" s="1"/>
  <c r="J2317" i="1"/>
  <c r="J2318" i="1"/>
  <c r="J2319" i="1"/>
  <c r="J2320" i="1"/>
  <c r="J2321" i="1"/>
  <c r="T2321" i="1" s="1"/>
  <c r="V2321" i="1" s="1"/>
  <c r="J2322" i="1"/>
  <c r="M2322" i="1" s="1"/>
  <c r="J2323" i="1"/>
  <c r="J2324" i="1"/>
  <c r="T2324" i="1" s="1"/>
  <c r="V2324" i="1" s="1"/>
  <c r="J2325" i="1"/>
  <c r="T2325" i="1" s="1"/>
  <c r="V2325" i="1" s="1"/>
  <c r="J2326" i="1"/>
  <c r="J2327" i="1"/>
  <c r="J2328" i="1"/>
  <c r="T2328" i="1" s="1"/>
  <c r="V2328" i="1" s="1"/>
  <c r="J2329" i="1"/>
  <c r="T2329" i="1" s="1"/>
  <c r="V2329" i="1" s="1"/>
  <c r="J2330" i="1"/>
  <c r="J2331" i="1"/>
  <c r="T2331" i="1" s="1"/>
  <c r="V2331" i="1" s="1"/>
  <c r="J2332" i="1"/>
  <c r="T2332" i="1" s="1"/>
  <c r="V2332" i="1" s="1"/>
  <c r="J2333" i="1"/>
  <c r="J2334" i="1"/>
  <c r="S2334" i="1" s="1"/>
  <c r="U2334" i="1" s="1"/>
  <c r="J2335" i="1"/>
  <c r="J2336" i="1"/>
  <c r="J2337" i="1"/>
  <c r="T2337" i="1" s="1"/>
  <c r="V2337" i="1" s="1"/>
  <c r="J2338" i="1"/>
  <c r="J2339" i="1"/>
  <c r="J2340" i="1"/>
  <c r="T2340" i="1" s="1"/>
  <c r="V2340" i="1" s="1"/>
  <c r="J2341" i="1"/>
  <c r="J2342" i="1"/>
  <c r="J2343" i="1"/>
  <c r="J2344" i="1"/>
  <c r="J2345" i="1"/>
  <c r="S2345" i="1" s="1"/>
  <c r="U2345" i="1" s="1"/>
  <c r="J2346" i="1"/>
  <c r="S2346" i="1" s="1"/>
  <c r="U2346" i="1" s="1"/>
  <c r="J2347" i="1"/>
  <c r="J2348" i="1"/>
  <c r="J2349" i="1"/>
  <c r="J2350" i="1"/>
  <c r="J2351" i="1"/>
  <c r="J2352" i="1"/>
  <c r="T2352" i="1" s="1"/>
  <c r="V2352" i="1" s="1"/>
  <c r="J2353" i="1"/>
  <c r="M2353" i="1" s="1"/>
  <c r="J2354" i="1"/>
  <c r="J2355" i="1"/>
  <c r="J2356" i="1"/>
  <c r="J2357" i="1"/>
  <c r="M2357" i="1" s="1"/>
  <c r="J2358" i="1"/>
  <c r="J2359" i="1"/>
  <c r="S2359" i="1" s="1"/>
  <c r="U2359" i="1" s="1"/>
  <c r="J2360" i="1"/>
  <c r="T2360" i="1" s="1"/>
  <c r="V2360" i="1" s="1"/>
  <c r="J2361" i="1"/>
  <c r="T2361" i="1" s="1"/>
  <c r="V2361" i="1" s="1"/>
  <c r="J2362" i="1"/>
  <c r="M2362" i="1" s="1"/>
  <c r="J2363" i="1"/>
  <c r="J2364" i="1"/>
  <c r="J2365" i="1"/>
  <c r="J2366" i="1"/>
  <c r="J2367" i="1"/>
  <c r="T2367" i="1" s="1"/>
  <c r="V2367" i="1" s="1"/>
  <c r="J2368" i="1"/>
  <c r="J2369" i="1"/>
  <c r="J2370" i="1"/>
  <c r="J2371" i="1"/>
  <c r="J2372" i="1"/>
  <c r="J2373" i="1"/>
  <c r="S2373" i="1" s="1"/>
  <c r="U2373" i="1" s="1"/>
  <c r="J2374" i="1"/>
  <c r="Q2374" i="1" s="1"/>
  <c r="R2374" i="1" s="1"/>
  <c r="J2375" i="1"/>
  <c r="M2375" i="1" s="1"/>
  <c r="J2376" i="1"/>
  <c r="Q2376" i="1" s="1"/>
  <c r="R2376" i="1" s="1"/>
  <c r="J2377" i="1"/>
  <c r="J2378" i="1"/>
  <c r="J2379" i="1"/>
  <c r="J2380" i="1"/>
  <c r="J2381" i="1"/>
  <c r="T2381" i="1" s="1"/>
  <c r="V2381" i="1" s="1"/>
  <c r="J2382" i="1"/>
  <c r="J2383" i="1"/>
  <c r="J2384" i="1"/>
  <c r="J2385" i="1"/>
  <c r="M2385" i="1" s="1"/>
  <c r="J2386" i="1"/>
  <c r="S2386" i="1" s="1"/>
  <c r="U2386" i="1" s="1"/>
  <c r="J2387" i="1"/>
  <c r="M2387" i="1" s="1"/>
  <c r="J2388" i="1"/>
  <c r="J2389" i="1"/>
  <c r="J2390" i="1"/>
  <c r="J2391" i="1"/>
  <c r="M2391" i="1" s="1"/>
  <c r="J2392" i="1"/>
  <c r="J2393" i="1"/>
  <c r="S2393" i="1" s="1"/>
  <c r="U2393" i="1" s="1"/>
  <c r="J2394" i="1"/>
  <c r="M2394" i="1" s="1"/>
  <c r="J2395" i="1"/>
  <c r="J2396" i="1"/>
  <c r="J2397" i="1"/>
  <c r="M2397" i="1" s="1"/>
  <c r="J2398" i="1"/>
  <c r="J2399" i="1"/>
  <c r="J2400" i="1"/>
  <c r="J2401" i="1"/>
  <c r="M2401" i="1" s="1"/>
  <c r="J2402" i="1"/>
  <c r="M2402" i="1" s="1"/>
  <c r="J2403" i="1"/>
  <c r="J2404" i="1"/>
  <c r="Q2404" i="1" s="1"/>
  <c r="R2404" i="1" s="1"/>
  <c r="J2405" i="1"/>
  <c r="Q2405" i="1" s="1"/>
  <c r="R2405" i="1" s="1"/>
  <c r="J2406" i="1"/>
  <c r="Q2406" i="1" s="1"/>
  <c r="R2406" i="1" s="1"/>
  <c r="J2407" i="1"/>
  <c r="M2407" i="1" s="1"/>
  <c r="J2408" i="1"/>
  <c r="T2408" i="1" s="1"/>
  <c r="V2408" i="1" s="1"/>
  <c r="J2409" i="1"/>
  <c r="T2409" i="1" s="1"/>
  <c r="V2409" i="1" s="1"/>
  <c r="J2410" i="1"/>
  <c r="Q2410" i="1" s="1"/>
  <c r="R2410" i="1" s="1"/>
  <c r="J2411" i="1"/>
  <c r="T2411" i="1" s="1"/>
  <c r="V2411" i="1" s="1"/>
  <c r="J2412" i="1"/>
  <c r="J2413" i="1"/>
  <c r="Q2413" i="1" s="1"/>
  <c r="R2413" i="1" s="1"/>
  <c r="J2414" i="1"/>
  <c r="J2415" i="1"/>
  <c r="M2415" i="1" s="1"/>
  <c r="J2416" i="1"/>
  <c r="J2417" i="1"/>
  <c r="T2417" i="1" s="1"/>
  <c r="V2417" i="1" s="1"/>
  <c r="J2418" i="1"/>
  <c r="J2419" i="1"/>
  <c r="J2420" i="1"/>
  <c r="J2421" i="1"/>
  <c r="Q2421" i="1" s="1"/>
  <c r="R2421" i="1" s="1"/>
  <c r="J2422" i="1"/>
  <c r="T2422" i="1" s="1"/>
  <c r="V2422" i="1" s="1"/>
  <c r="J2423" i="1"/>
  <c r="J2424" i="1"/>
  <c r="S2424" i="1" s="1"/>
  <c r="U2424" i="1" s="1"/>
  <c r="J2425" i="1"/>
  <c r="J2426" i="1"/>
  <c r="J2427" i="1"/>
  <c r="J2428" i="1"/>
  <c r="J2429" i="1"/>
  <c r="J2430" i="1"/>
  <c r="J2431" i="1"/>
  <c r="J2432" i="1"/>
  <c r="J2433" i="1"/>
  <c r="M2433" i="1" s="1"/>
  <c r="J2434" i="1"/>
  <c r="T2434" i="1" s="1"/>
  <c r="V2434" i="1" s="1"/>
  <c r="J2435" i="1"/>
  <c r="J2436" i="1"/>
  <c r="J2437" i="1"/>
  <c r="S2437" i="1" s="1"/>
  <c r="U2437" i="1" s="1"/>
  <c r="J2438" i="1"/>
  <c r="T2438" i="1" s="1"/>
  <c r="V2438" i="1" s="1"/>
  <c r="J2439" i="1"/>
  <c r="M2439" i="1" s="1"/>
  <c r="J2440" i="1"/>
  <c r="S2440" i="1" s="1"/>
  <c r="U2440" i="1" s="1"/>
  <c r="J2441" i="1"/>
  <c r="T2441" i="1" s="1"/>
  <c r="V2441" i="1" s="1"/>
  <c r="J2442" i="1"/>
  <c r="J2443" i="1"/>
  <c r="M2443" i="1" s="1"/>
  <c r="J2444" i="1"/>
  <c r="T2444" i="1" s="1"/>
  <c r="V2444" i="1" s="1"/>
  <c r="J2445" i="1"/>
  <c r="S2445" i="1" s="1"/>
  <c r="U2445" i="1" s="1"/>
  <c r="J2446" i="1"/>
  <c r="J2447" i="1"/>
  <c r="J2448" i="1"/>
  <c r="J2449" i="1"/>
  <c r="J2450" i="1"/>
  <c r="S2450" i="1" s="1"/>
  <c r="U2450" i="1" s="1"/>
  <c r="J2451" i="1"/>
  <c r="M2451" i="1" s="1"/>
  <c r="J2452" i="1"/>
  <c r="J2453" i="1"/>
  <c r="S2453" i="1" s="1"/>
  <c r="U2453" i="1" s="1"/>
  <c r="J2454" i="1"/>
  <c r="T2454" i="1" s="1"/>
  <c r="V2454" i="1" s="1"/>
  <c r="J2455" i="1"/>
  <c r="M2455" i="1" s="1"/>
  <c r="J2456" i="1"/>
  <c r="J2457" i="1"/>
  <c r="Q2457" i="1" s="1"/>
  <c r="R2457" i="1" s="1"/>
  <c r="J2458" i="1"/>
  <c r="J2459" i="1"/>
  <c r="J2460" i="1"/>
  <c r="T2460" i="1" s="1"/>
  <c r="V2460" i="1" s="1"/>
  <c r="J2461" i="1"/>
  <c r="J2462" i="1"/>
  <c r="Q2462" i="1" s="1"/>
  <c r="R2462" i="1" s="1"/>
  <c r="J2463" i="1"/>
  <c r="T2463" i="1" s="1"/>
  <c r="V2463" i="1" s="1"/>
  <c r="J2464" i="1"/>
  <c r="J2465" i="1"/>
  <c r="M2465" i="1" s="1"/>
  <c r="J2466" i="1"/>
  <c r="J2467" i="1"/>
  <c r="J2468" i="1"/>
  <c r="J2469" i="1"/>
  <c r="M2469" i="1" s="1"/>
  <c r="J2470" i="1"/>
  <c r="J2471" i="1"/>
  <c r="M2471" i="1" s="1"/>
  <c r="J2472" i="1"/>
  <c r="J2473" i="1"/>
  <c r="T2473" i="1" s="1"/>
  <c r="V2473" i="1" s="1"/>
  <c r="J2474" i="1"/>
  <c r="M2474" i="1" s="1"/>
  <c r="J2475" i="1"/>
  <c r="M2475" i="1" s="1"/>
  <c r="J2476" i="1"/>
  <c r="J2477" i="1"/>
  <c r="J2478" i="1"/>
  <c r="J2479" i="1"/>
  <c r="J2480" i="1"/>
  <c r="J2481" i="1"/>
  <c r="M2481" i="1" s="1"/>
  <c r="J2482" i="1"/>
  <c r="S2482" i="1" s="1"/>
  <c r="U2482" i="1" s="1"/>
  <c r="J2483" i="1"/>
  <c r="Q2483" i="1" s="1"/>
  <c r="R2483" i="1" s="1"/>
  <c r="J2484" i="1"/>
  <c r="J2485" i="1"/>
  <c r="J2486" i="1"/>
  <c r="J2487" i="1"/>
  <c r="M2487" i="1" s="1"/>
  <c r="J2488" i="1"/>
  <c r="J2489" i="1"/>
  <c r="J2490" i="1"/>
  <c r="J2491" i="1"/>
  <c r="J2492" i="1"/>
  <c r="J2493" i="1"/>
  <c r="J2494" i="1"/>
  <c r="J2495" i="1"/>
  <c r="M2495" i="1" s="1"/>
  <c r="J2496" i="1"/>
  <c r="J2497" i="1"/>
  <c r="Q2497" i="1" s="1"/>
  <c r="R2497" i="1" s="1"/>
  <c r="J2498" i="1"/>
  <c r="J2499" i="1"/>
  <c r="J2500" i="1"/>
  <c r="T2500" i="1" s="1"/>
  <c r="V2500" i="1" s="1"/>
  <c r="J2501" i="1"/>
  <c r="S2501" i="1" s="1"/>
  <c r="U2501" i="1" s="1"/>
  <c r="J2502" i="1"/>
  <c r="J2503" i="1"/>
  <c r="M2503" i="1" s="1"/>
  <c r="J2504" i="1"/>
  <c r="J2505" i="1"/>
  <c r="T2505" i="1" s="1"/>
  <c r="V2505" i="1" s="1"/>
  <c r="J2506" i="1"/>
  <c r="J2507" i="1"/>
  <c r="J2508" i="1"/>
  <c r="Q2508" i="1" s="1"/>
  <c r="R2508" i="1" s="1"/>
  <c r="J2509" i="1"/>
  <c r="S2509" i="1" s="1"/>
  <c r="U2509" i="1" s="1"/>
  <c r="J2510" i="1"/>
  <c r="J2511" i="1"/>
  <c r="S2511" i="1" s="1"/>
  <c r="U2511" i="1" s="1"/>
  <c r="J2512" i="1"/>
  <c r="J2513" i="1"/>
  <c r="S2513" i="1" s="1"/>
  <c r="U2513" i="1" s="1"/>
  <c r="J2514" i="1"/>
  <c r="S2514" i="1" s="1"/>
  <c r="U2514" i="1" s="1"/>
  <c r="J2515" i="1"/>
  <c r="J2516" i="1"/>
  <c r="Q2516" i="1" s="1"/>
  <c r="R2516" i="1" s="1"/>
  <c r="J2517" i="1"/>
  <c r="Q2517" i="1" s="1"/>
  <c r="R2517" i="1" s="1"/>
  <c r="J2518" i="1"/>
  <c r="J2519" i="1"/>
  <c r="J2520" i="1"/>
  <c r="J2521" i="1"/>
  <c r="Q2521" i="1" s="1"/>
  <c r="R2521" i="1" s="1"/>
  <c r="J2522" i="1"/>
  <c r="J2523" i="1"/>
  <c r="J2524" i="1"/>
  <c r="S2524" i="1" s="1"/>
  <c r="U2524" i="1" s="1"/>
  <c r="J2525" i="1"/>
  <c r="J2526" i="1"/>
  <c r="J2527" i="1"/>
  <c r="M2527" i="1" s="1"/>
  <c r="J2528" i="1"/>
  <c r="T2528" i="1" s="1"/>
  <c r="V2528" i="1" s="1"/>
  <c r="J2529" i="1"/>
  <c r="Q2529" i="1" s="1"/>
  <c r="R2529" i="1" s="1"/>
  <c r="J2530" i="1"/>
  <c r="J2531" i="1"/>
  <c r="J2532" i="1"/>
  <c r="J2533" i="1"/>
  <c r="M2533" i="1" s="1"/>
  <c r="J2534" i="1"/>
  <c r="J2535" i="1"/>
  <c r="T2535" i="1" s="1"/>
  <c r="V2535" i="1" s="1"/>
  <c r="J2536" i="1"/>
  <c r="J2537" i="1"/>
  <c r="S2537" i="1" s="1"/>
  <c r="U2537" i="1" s="1"/>
  <c r="J2538" i="1"/>
  <c r="J2539" i="1"/>
  <c r="J2540" i="1"/>
  <c r="J2541" i="1"/>
  <c r="S2541" i="1" s="1"/>
  <c r="U2541" i="1" s="1"/>
  <c r="J2542" i="1"/>
  <c r="J2543" i="1"/>
  <c r="J2544" i="1"/>
  <c r="J2545" i="1"/>
  <c r="J2546" i="1"/>
  <c r="J2547" i="1"/>
  <c r="J2548" i="1"/>
  <c r="S2548" i="1" s="1"/>
  <c r="U2548" i="1" s="1"/>
  <c r="J2549" i="1"/>
  <c r="Q2549" i="1" s="1"/>
  <c r="R2549" i="1" s="1"/>
  <c r="J2550" i="1"/>
  <c r="J2551" i="1"/>
  <c r="M2551" i="1" s="1"/>
  <c r="J2552" i="1"/>
  <c r="J2553" i="1"/>
  <c r="M2553" i="1" s="1"/>
  <c r="J2554" i="1"/>
  <c r="J2555" i="1"/>
  <c r="Q2555" i="1" s="1"/>
  <c r="R2555" i="1" s="1"/>
  <c r="J2556" i="1"/>
  <c r="J2557" i="1"/>
  <c r="M2557" i="1" s="1"/>
  <c r="J2558" i="1"/>
  <c r="J2559" i="1"/>
  <c r="M2559" i="1" s="1"/>
  <c r="J2560" i="1"/>
  <c r="J2561" i="1"/>
  <c r="M2561" i="1" s="1"/>
  <c r="J2562" i="1"/>
  <c r="J2563" i="1"/>
  <c r="J2564" i="1"/>
  <c r="J2565" i="1"/>
  <c r="J2566" i="1"/>
  <c r="J2567" i="1"/>
  <c r="T2567" i="1" s="1"/>
  <c r="V2567" i="1" s="1"/>
  <c r="J2568" i="1"/>
  <c r="J2569" i="1"/>
  <c r="Q2569" i="1" s="1"/>
  <c r="R2569" i="1" s="1"/>
  <c r="J2570" i="1"/>
  <c r="Q2570" i="1" s="1"/>
  <c r="R2570" i="1" s="1"/>
  <c r="J2571" i="1"/>
  <c r="S2571" i="1" s="1"/>
  <c r="U2571" i="1" s="1"/>
  <c r="J2572" i="1"/>
  <c r="J2573" i="1"/>
  <c r="J2574" i="1"/>
  <c r="T2574" i="1" s="1"/>
  <c r="V2574" i="1" s="1"/>
  <c r="J2575" i="1"/>
  <c r="M2575" i="1" s="1"/>
  <c r="J2576" i="1"/>
  <c r="M2576" i="1" s="1"/>
  <c r="J2577" i="1"/>
  <c r="S2577" i="1" s="1"/>
  <c r="U2577" i="1" s="1"/>
  <c r="J2578" i="1"/>
  <c r="J2579" i="1"/>
  <c r="J2580" i="1"/>
  <c r="J2581" i="1"/>
  <c r="S2581" i="1" s="1"/>
  <c r="U2581" i="1" s="1"/>
  <c r="J2582" i="1"/>
  <c r="J2583" i="1"/>
  <c r="M2583" i="1" s="1"/>
  <c r="J2584" i="1"/>
  <c r="M2584" i="1" s="1"/>
  <c r="J2585" i="1"/>
  <c r="T2585" i="1" s="1"/>
  <c r="V2585" i="1" s="1"/>
  <c r="J2586" i="1"/>
  <c r="J2587" i="1"/>
  <c r="J2588" i="1"/>
  <c r="T2588" i="1" s="1"/>
  <c r="V2588" i="1" s="1"/>
  <c r="J2589" i="1"/>
  <c r="T2589" i="1" s="1"/>
  <c r="V2589" i="1" s="1"/>
  <c r="J2590" i="1"/>
  <c r="J2591" i="1"/>
  <c r="M2591" i="1" s="1"/>
  <c r="J2592" i="1"/>
  <c r="J2593" i="1"/>
  <c r="T2593" i="1" s="1"/>
  <c r="V2593" i="1" s="1"/>
  <c r="J2594" i="1"/>
  <c r="J2595" i="1"/>
  <c r="J2596" i="1"/>
  <c r="J2597" i="1"/>
  <c r="M2597" i="1" s="1"/>
  <c r="J2598" i="1"/>
  <c r="J2599" i="1"/>
  <c r="J2600" i="1"/>
  <c r="M2600" i="1" s="1"/>
  <c r="J2601" i="1"/>
  <c r="M2601" i="1" s="1"/>
  <c r="J2602" i="1"/>
  <c r="S2602" i="1" s="1"/>
  <c r="U2602" i="1" s="1"/>
  <c r="J2603" i="1"/>
  <c r="Q2603" i="1" s="1"/>
  <c r="R2603" i="1" s="1"/>
  <c r="J2604" i="1"/>
  <c r="M2604" i="1" s="1"/>
  <c r="J2605" i="1"/>
  <c r="M2605" i="1" s="1"/>
  <c r="J2606" i="1"/>
  <c r="Q2606" i="1" s="1"/>
  <c r="R2606" i="1" s="1"/>
  <c r="J2607" i="1"/>
  <c r="J2608" i="1"/>
  <c r="J2609" i="1"/>
  <c r="T2609" i="1" s="1"/>
  <c r="V2609" i="1" s="1"/>
  <c r="J2610" i="1"/>
  <c r="J2611" i="1"/>
  <c r="J2612" i="1"/>
  <c r="J2613" i="1"/>
  <c r="Q2613" i="1" s="1"/>
  <c r="R2613" i="1" s="1"/>
  <c r="J2614" i="1"/>
  <c r="J2615" i="1"/>
  <c r="J2616" i="1"/>
  <c r="M2616" i="1" s="1"/>
  <c r="J2617" i="1"/>
  <c r="M2617" i="1" s="1"/>
  <c r="J2618" i="1"/>
  <c r="M2618" i="1" s="1"/>
  <c r="J2619" i="1"/>
  <c r="J2620" i="1"/>
  <c r="J2621" i="1"/>
  <c r="T2621" i="1" s="1"/>
  <c r="V2621" i="1" s="1"/>
  <c r="J2622" i="1"/>
  <c r="J2623" i="1"/>
  <c r="M2623" i="1" s="1"/>
  <c r="J2624" i="1"/>
  <c r="M2624" i="1" s="1"/>
  <c r="J2625" i="1"/>
  <c r="M2625" i="1" s="1"/>
  <c r="J2626" i="1"/>
  <c r="J2627" i="1"/>
  <c r="J2628" i="1"/>
  <c r="J2629" i="1"/>
  <c r="M2629" i="1" s="1"/>
  <c r="J2630" i="1"/>
  <c r="J2631" i="1"/>
  <c r="J2632" i="1"/>
  <c r="M2632" i="1" s="1"/>
  <c r="J2633" i="1"/>
  <c r="T2633" i="1" s="1"/>
  <c r="V2633" i="1" s="1"/>
  <c r="J2634" i="1"/>
  <c r="J2635" i="1"/>
  <c r="J2636" i="1"/>
  <c r="J2637" i="1"/>
  <c r="S2637" i="1" s="1"/>
  <c r="U2637" i="1" s="1"/>
  <c r="J2638" i="1"/>
  <c r="S2638" i="1" s="1"/>
  <c r="U2638" i="1" s="1"/>
  <c r="J2639" i="1"/>
  <c r="J2640" i="1"/>
  <c r="M2640" i="1" s="1"/>
  <c r="J2641" i="1"/>
  <c r="T2641" i="1" s="1"/>
  <c r="V2641" i="1" s="1"/>
  <c r="J2642" i="1"/>
  <c r="M2642" i="1" s="1"/>
  <c r="J2643" i="1"/>
  <c r="J2644" i="1"/>
  <c r="T2644" i="1" s="1"/>
  <c r="V2644" i="1" s="1"/>
  <c r="J2645" i="1"/>
  <c r="M2645" i="1" s="1"/>
  <c r="J2646" i="1"/>
  <c r="J2647" i="1"/>
  <c r="J2648" i="1"/>
  <c r="J2649" i="1"/>
  <c r="T2649" i="1" s="1"/>
  <c r="V2649" i="1" s="1"/>
  <c r="J2650" i="1"/>
  <c r="T2650" i="1" s="1"/>
  <c r="V2650" i="1" s="1"/>
  <c r="J2651" i="1"/>
  <c r="J2652" i="1"/>
  <c r="J2653" i="1"/>
  <c r="T2653" i="1" s="1"/>
  <c r="V2653" i="1" s="1"/>
  <c r="J2654" i="1"/>
  <c r="M2654" i="1" s="1"/>
  <c r="J2656" i="1"/>
  <c r="J2657" i="1"/>
  <c r="Q2657" i="1" s="1"/>
  <c r="R2657" i="1" s="1"/>
  <c r="J2658" i="1"/>
  <c r="J2659" i="1"/>
  <c r="J2660" i="1"/>
  <c r="J2661" i="1"/>
  <c r="T2661" i="1" s="1"/>
  <c r="V2661" i="1" s="1"/>
  <c r="J2662" i="1"/>
  <c r="Q2662" i="1" s="1"/>
  <c r="R2662" i="1" s="1"/>
  <c r="J2663" i="1"/>
  <c r="S2663" i="1" s="1"/>
  <c r="U2663" i="1" s="1"/>
  <c r="J2664" i="1"/>
  <c r="Q2664" i="1" s="1"/>
  <c r="R2664" i="1" s="1"/>
  <c r="J2665" i="1"/>
  <c r="M2665" i="1" s="1"/>
  <c r="J2666" i="1"/>
  <c r="J2667" i="1"/>
  <c r="S2667" i="1" s="1"/>
  <c r="U2667" i="1" s="1"/>
  <c r="J2668" i="1"/>
  <c r="M2668" i="1" s="1"/>
  <c r="J2669" i="1"/>
  <c r="M2669" i="1" s="1"/>
  <c r="J2670" i="1"/>
  <c r="J2671" i="1"/>
  <c r="J2672" i="1"/>
  <c r="J2673" i="1"/>
  <c r="S2673" i="1" s="1"/>
  <c r="U2673" i="1" s="1"/>
  <c r="J2674" i="1"/>
  <c r="J2675" i="1"/>
  <c r="J2676" i="1"/>
  <c r="J2677" i="1"/>
  <c r="M2677" i="1" s="1"/>
  <c r="J2678" i="1"/>
  <c r="M2678" i="1" s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T2691" i="1" s="1"/>
  <c r="V2691" i="1" s="1"/>
  <c r="J2692" i="1"/>
  <c r="J2693" i="1"/>
  <c r="J2694" i="1"/>
  <c r="J2695" i="1"/>
  <c r="J2696" i="1"/>
  <c r="M2696" i="1" s="1"/>
  <c r="J2697" i="1"/>
  <c r="J2698" i="1"/>
  <c r="J2699" i="1"/>
  <c r="J2700" i="1"/>
  <c r="J2701" i="1"/>
  <c r="J2702" i="1"/>
  <c r="T2702" i="1" s="1"/>
  <c r="V2702" i="1" s="1"/>
  <c r="J2703" i="1"/>
  <c r="Q2703" i="1" s="1"/>
  <c r="R2703" i="1" s="1"/>
  <c r="J2704" i="1"/>
  <c r="M2704" i="1" s="1"/>
  <c r="J2705" i="1"/>
  <c r="J2706" i="1"/>
  <c r="J2707" i="1"/>
  <c r="T2707" i="1" s="1"/>
  <c r="V2707" i="1" s="1"/>
  <c r="J2708" i="1"/>
  <c r="J2709" i="1"/>
  <c r="T2709" i="1" s="1"/>
  <c r="V2709" i="1" s="1"/>
  <c r="J2710" i="1"/>
  <c r="J2711" i="1"/>
  <c r="J2712" i="1"/>
  <c r="J2713" i="1"/>
  <c r="M2713" i="1" s="1"/>
  <c r="J2714" i="1"/>
  <c r="T2714" i="1" s="1"/>
  <c r="V2714" i="1" s="1"/>
  <c r="J2715" i="1"/>
  <c r="J2716" i="1"/>
  <c r="T2716" i="1" s="1"/>
  <c r="V2716" i="1" s="1"/>
  <c r="J2717" i="1"/>
  <c r="J2718" i="1"/>
  <c r="J2719" i="1"/>
  <c r="T2719" i="1" s="1"/>
  <c r="V2719" i="1" s="1"/>
  <c r="J2720" i="1"/>
  <c r="J2721" i="1"/>
  <c r="J2722" i="1"/>
  <c r="J2723" i="1"/>
  <c r="M2723" i="1" s="1"/>
  <c r="J2724" i="1"/>
  <c r="J2725" i="1"/>
  <c r="S2725" i="1" s="1"/>
  <c r="U2725" i="1" s="1"/>
  <c r="J2726" i="1"/>
  <c r="J2727" i="1"/>
  <c r="T2727" i="1" s="1"/>
  <c r="V2727" i="1" s="1"/>
  <c r="J2728" i="1"/>
  <c r="T2728" i="1" s="1"/>
  <c r="V2728" i="1" s="1"/>
  <c r="J2729" i="1"/>
  <c r="J2730" i="1"/>
  <c r="J2731" i="1"/>
  <c r="J2732" i="1"/>
  <c r="Q2732" i="1" s="1"/>
  <c r="R2732" i="1" s="1"/>
  <c r="J2733" i="1"/>
  <c r="J2734" i="1"/>
  <c r="Q2734" i="1" s="1"/>
  <c r="R2734" i="1" s="1"/>
  <c r="J2735" i="1"/>
  <c r="M2735" i="1" s="1"/>
  <c r="J2736" i="1"/>
  <c r="J2737" i="1"/>
  <c r="J2738" i="1"/>
  <c r="J2739" i="1"/>
  <c r="J2740" i="1"/>
  <c r="J2741" i="1"/>
  <c r="J2742" i="1"/>
  <c r="J2743" i="1"/>
  <c r="M2743" i="1" s="1"/>
  <c r="J2744" i="1"/>
  <c r="J2745" i="1"/>
  <c r="J2746" i="1"/>
  <c r="S2746" i="1" s="1"/>
  <c r="U2746" i="1" s="1"/>
  <c r="J2747" i="1"/>
  <c r="J2748" i="1"/>
  <c r="J2749" i="1"/>
  <c r="J2750" i="1"/>
  <c r="J2751" i="1"/>
  <c r="M2751" i="1" s="1"/>
  <c r="J2752" i="1"/>
  <c r="T2752" i="1" s="1"/>
  <c r="V2752" i="1" s="1"/>
  <c r="J2753" i="1"/>
  <c r="J2754" i="1"/>
  <c r="J2755" i="1"/>
  <c r="J2756" i="1"/>
  <c r="J2757" i="1"/>
  <c r="J2758" i="1"/>
  <c r="M2758" i="1" s="1"/>
  <c r="J2759" i="1"/>
  <c r="T2759" i="1" s="1"/>
  <c r="V2759" i="1" s="1"/>
  <c r="J2760" i="1"/>
  <c r="M2760" i="1" s="1"/>
  <c r="J2761" i="1"/>
  <c r="J2762" i="1"/>
  <c r="J2763" i="1"/>
  <c r="S2763" i="1" s="1"/>
  <c r="U2763" i="1" s="1"/>
  <c r="J2764" i="1"/>
  <c r="T2764" i="1" s="1"/>
  <c r="V2764" i="1" s="1"/>
  <c r="J2765" i="1"/>
  <c r="J2766" i="1"/>
  <c r="M2766" i="1" s="1"/>
  <c r="J2767" i="1"/>
  <c r="T2767" i="1" s="1"/>
  <c r="V2767" i="1" s="1"/>
  <c r="J2768" i="1"/>
  <c r="Q2768" i="1" s="1"/>
  <c r="R2768" i="1" s="1"/>
  <c r="J2769" i="1"/>
  <c r="M2769" i="1" s="1"/>
  <c r="J2770" i="1"/>
  <c r="J2771" i="1"/>
  <c r="S2771" i="1" s="1"/>
  <c r="U2771" i="1" s="1"/>
  <c r="J2772" i="1"/>
  <c r="T2772" i="1" s="1"/>
  <c r="V2772" i="1" s="1"/>
  <c r="J2773" i="1"/>
  <c r="J2774" i="1"/>
  <c r="J2775" i="1"/>
  <c r="J2776" i="1"/>
  <c r="J2777" i="1"/>
  <c r="J2778" i="1"/>
  <c r="T2778" i="1" s="1"/>
  <c r="V2778" i="1" s="1"/>
  <c r="J2779" i="1"/>
  <c r="M2779" i="1" s="1"/>
  <c r="J2780" i="1"/>
  <c r="J2781" i="1"/>
  <c r="J2782" i="1"/>
  <c r="J2783" i="1"/>
  <c r="M2783" i="1" s="1"/>
  <c r="J2784" i="1"/>
  <c r="M2784" i="1" s="1"/>
  <c r="J2785" i="1"/>
  <c r="J2786" i="1"/>
  <c r="S2786" i="1" s="1"/>
  <c r="U2786" i="1" s="1"/>
  <c r="J2787" i="1"/>
  <c r="J2788" i="1"/>
  <c r="M2788" i="1" s="1"/>
  <c r="J2789" i="1"/>
  <c r="J2790" i="1"/>
  <c r="M2790" i="1" s="1"/>
  <c r="J2791" i="1"/>
  <c r="T2791" i="1" s="1"/>
  <c r="V2791" i="1" s="1"/>
  <c r="J2792" i="1"/>
  <c r="M2792" i="1" s="1"/>
  <c r="J2793" i="1"/>
  <c r="J2794" i="1"/>
  <c r="T2794" i="1" s="1"/>
  <c r="V2794" i="1" s="1"/>
  <c r="J2795" i="1"/>
  <c r="T2795" i="1" s="1"/>
  <c r="V2795" i="1" s="1"/>
  <c r="J2796" i="1"/>
  <c r="S2796" i="1" s="1"/>
  <c r="U2796" i="1" s="1"/>
  <c r="J2797" i="1"/>
  <c r="J2798" i="1"/>
  <c r="T2798" i="1" s="1"/>
  <c r="V2798" i="1" s="1"/>
  <c r="J2799" i="1"/>
  <c r="J2800" i="1"/>
  <c r="J2801" i="1"/>
  <c r="J2802" i="1"/>
  <c r="Q2802" i="1" s="1"/>
  <c r="R2802" i="1" s="1"/>
  <c r="J2803" i="1"/>
  <c r="S2803" i="1" s="1"/>
  <c r="U2803" i="1" s="1"/>
  <c r="J2804" i="1"/>
  <c r="J2805" i="1"/>
  <c r="J2806" i="1"/>
  <c r="J2807" i="1"/>
  <c r="M2807" i="1" s="1"/>
  <c r="J2808" i="1"/>
  <c r="J2809" i="1"/>
  <c r="J2810" i="1"/>
  <c r="J2811" i="1"/>
  <c r="M2811" i="1" s="1"/>
  <c r="J2812" i="1"/>
  <c r="J2813" i="1"/>
  <c r="J2814" i="1"/>
  <c r="Q2814" i="1" s="1"/>
  <c r="R2814" i="1" s="1"/>
  <c r="J2815" i="1"/>
  <c r="J2816" i="1"/>
  <c r="J2817" i="1"/>
  <c r="J2818" i="1"/>
  <c r="T2818" i="1" s="1"/>
  <c r="V2818" i="1" s="1"/>
  <c r="J2819" i="1"/>
  <c r="J2820" i="1"/>
  <c r="J2821" i="1"/>
  <c r="J2822" i="1"/>
  <c r="S2822" i="1" s="1"/>
  <c r="U2822" i="1" s="1"/>
  <c r="J2823" i="1"/>
  <c r="J2824" i="1"/>
  <c r="Q2824" i="1" s="1"/>
  <c r="R2824" i="1" s="1"/>
  <c r="J2825" i="1"/>
  <c r="J2826" i="1"/>
  <c r="J2827" i="1"/>
  <c r="J2828" i="1"/>
  <c r="J2829" i="1"/>
  <c r="J2830" i="1"/>
  <c r="M2830" i="1" s="1"/>
  <c r="J2831" i="1"/>
  <c r="S2831" i="1" s="1"/>
  <c r="U2831" i="1" s="1"/>
  <c r="J2832" i="1"/>
  <c r="J2833" i="1"/>
  <c r="J2834" i="1"/>
  <c r="M2834" i="1" s="1"/>
  <c r="J2835" i="1"/>
  <c r="J2836" i="1"/>
  <c r="Q2836" i="1" s="1"/>
  <c r="R2836" i="1" s="1"/>
  <c r="J2837" i="1"/>
  <c r="J2838" i="1"/>
  <c r="J2839" i="1"/>
  <c r="J2840" i="1"/>
  <c r="Q2840" i="1" s="1"/>
  <c r="R2840" i="1" s="1"/>
  <c r="J2841" i="1"/>
  <c r="J2842" i="1"/>
  <c r="J2843" i="1"/>
  <c r="T2843" i="1" s="1"/>
  <c r="V2843" i="1" s="1"/>
  <c r="J2844" i="1"/>
  <c r="Q2844" i="1" s="1"/>
  <c r="R2844" i="1" s="1"/>
  <c r="J2845" i="1"/>
  <c r="J2846" i="1"/>
  <c r="S2846" i="1" s="1"/>
  <c r="U2846" i="1" s="1"/>
  <c r="J2847" i="1"/>
  <c r="J2848" i="1"/>
  <c r="Q2848" i="1" s="1"/>
  <c r="R2848" i="1" s="1"/>
  <c r="J2849" i="1"/>
  <c r="J2850" i="1"/>
  <c r="T2850" i="1" s="1"/>
  <c r="V2850" i="1" s="1"/>
  <c r="J2851" i="1"/>
  <c r="J2852" i="1"/>
  <c r="Q2852" i="1" s="1"/>
  <c r="R2852" i="1" s="1"/>
  <c r="J2853" i="1"/>
  <c r="J2854" i="1"/>
  <c r="T2854" i="1" s="1"/>
  <c r="V2854" i="1" s="1"/>
  <c r="J2855" i="1"/>
  <c r="J2856" i="1"/>
  <c r="J2857" i="1"/>
  <c r="J2858" i="1"/>
  <c r="M2858" i="1" s="1"/>
  <c r="J2859" i="1"/>
  <c r="J2860" i="1"/>
  <c r="S2860" i="1" s="1"/>
  <c r="U2860" i="1" s="1"/>
  <c r="J2861" i="1"/>
  <c r="J2862" i="1"/>
  <c r="M2862" i="1" s="1"/>
  <c r="J2863" i="1"/>
  <c r="J2864" i="1"/>
  <c r="J2865" i="1"/>
  <c r="J2866" i="1"/>
  <c r="T2866" i="1" s="1"/>
  <c r="V2866" i="1" s="1"/>
  <c r="J2867" i="1"/>
  <c r="J2868" i="1"/>
  <c r="S2868" i="1" s="1"/>
  <c r="U2868" i="1" s="1"/>
  <c r="J2869" i="1"/>
  <c r="J2870" i="1"/>
  <c r="J2871" i="1"/>
  <c r="Q2871" i="1" s="1"/>
  <c r="R2871" i="1" s="1"/>
  <c r="J2872" i="1"/>
  <c r="Q2872" i="1" s="1"/>
  <c r="R2872" i="1" s="1"/>
  <c r="J2873" i="1"/>
  <c r="J2874" i="1"/>
  <c r="M2874" i="1" s="1"/>
  <c r="J2875" i="1"/>
  <c r="J2876" i="1"/>
  <c r="J2877" i="1"/>
  <c r="J2878" i="1"/>
  <c r="J2879" i="1"/>
  <c r="J2880" i="1"/>
  <c r="T2880" i="1" s="1"/>
  <c r="V2880" i="1" s="1"/>
  <c r="J2881" i="1"/>
  <c r="J2882" i="1"/>
  <c r="J2883" i="1"/>
  <c r="J2884" i="1"/>
  <c r="J2885" i="1"/>
  <c r="J2886" i="1"/>
  <c r="J2887" i="1"/>
  <c r="J2888" i="1"/>
  <c r="Q2888" i="1" s="1"/>
  <c r="R2888" i="1" s="1"/>
  <c r="J2889" i="1"/>
  <c r="J2890" i="1"/>
  <c r="T2890" i="1" s="1"/>
  <c r="V2890" i="1" s="1"/>
  <c r="J2891" i="1"/>
  <c r="Q2891" i="1" s="1"/>
  <c r="R2891" i="1" s="1"/>
  <c r="J2892" i="1"/>
  <c r="T2892" i="1" s="1"/>
  <c r="V2892" i="1" s="1"/>
  <c r="J2893" i="1"/>
  <c r="J2894" i="1"/>
  <c r="J2895" i="1"/>
  <c r="S2895" i="1" s="1"/>
  <c r="U2895" i="1" s="1"/>
  <c r="J2896" i="1"/>
  <c r="J2897" i="1"/>
  <c r="J2898" i="1"/>
  <c r="J2899" i="1"/>
  <c r="J2900" i="1"/>
  <c r="T2900" i="1" s="1"/>
  <c r="V2900" i="1" s="1"/>
  <c r="J2901" i="1"/>
  <c r="J2902" i="1"/>
  <c r="J2903" i="1"/>
  <c r="T2903" i="1" s="1"/>
  <c r="V2903" i="1" s="1"/>
  <c r="J2904" i="1"/>
  <c r="T2904" i="1" s="1"/>
  <c r="V2904" i="1" s="1"/>
  <c r="J2905" i="1"/>
  <c r="J2906" i="1"/>
  <c r="M2906" i="1" s="1"/>
  <c r="J2907" i="1"/>
  <c r="J2908" i="1"/>
  <c r="J2909" i="1"/>
  <c r="J2910" i="1"/>
  <c r="J2911" i="1"/>
  <c r="T2911" i="1" s="1"/>
  <c r="V2911" i="1" s="1"/>
  <c r="J2912" i="1"/>
  <c r="Q2912" i="1" s="1"/>
  <c r="R2912" i="1" s="1"/>
  <c r="J2913" i="1"/>
  <c r="J2914" i="1"/>
  <c r="Q2914" i="1" s="1"/>
  <c r="R2914" i="1" s="1"/>
  <c r="J2915" i="1"/>
  <c r="S2915" i="1" s="1"/>
  <c r="U2915" i="1" s="1"/>
  <c r="J2916" i="1"/>
  <c r="T2916" i="1" s="1"/>
  <c r="V2916" i="1" s="1"/>
  <c r="J2917" i="1"/>
  <c r="J2918" i="1"/>
  <c r="J2919" i="1"/>
  <c r="J2920" i="1"/>
  <c r="M2920" i="1" s="1"/>
  <c r="J2921" i="1"/>
  <c r="J2922" i="1"/>
  <c r="J2923" i="1"/>
  <c r="M2923" i="1" s="1"/>
  <c r="J2924" i="1"/>
  <c r="J2925" i="1"/>
  <c r="J2926" i="1"/>
  <c r="J2927" i="1"/>
  <c r="J2928" i="1"/>
  <c r="J2929" i="1"/>
  <c r="J2930" i="1"/>
  <c r="S2930" i="1" s="1"/>
  <c r="U2930" i="1" s="1"/>
  <c r="J2931" i="1"/>
  <c r="J2932" i="1"/>
  <c r="Q2932" i="1" s="1"/>
  <c r="R2932" i="1" s="1"/>
  <c r="J2933" i="1"/>
  <c r="J2934" i="1"/>
  <c r="J2935" i="1"/>
  <c r="J2936" i="1"/>
  <c r="Q2936" i="1" s="1"/>
  <c r="R2936" i="1" s="1"/>
  <c r="J2937" i="1"/>
  <c r="J2938" i="1"/>
  <c r="J2939" i="1"/>
  <c r="T2939" i="1" s="1"/>
  <c r="V2939" i="1" s="1"/>
  <c r="J2940" i="1"/>
  <c r="J2941" i="1"/>
  <c r="J2942" i="1"/>
  <c r="S2942" i="1" s="1"/>
  <c r="U2942" i="1" s="1"/>
  <c r="J2943" i="1"/>
  <c r="Q2943" i="1" s="1"/>
  <c r="R2943" i="1" s="1"/>
  <c r="J2944" i="1"/>
  <c r="J2945" i="1"/>
  <c r="J2946" i="1"/>
  <c r="J2947" i="1"/>
  <c r="J2948" i="1"/>
  <c r="J2949" i="1"/>
  <c r="J2950" i="1"/>
  <c r="T2950" i="1" s="1"/>
  <c r="V2950" i="1" s="1"/>
  <c r="J2951" i="1"/>
  <c r="J2953" i="1"/>
  <c r="J2954" i="1"/>
  <c r="J2955" i="1"/>
  <c r="J2956" i="1"/>
  <c r="J2957" i="1"/>
  <c r="M2957" i="1" s="1"/>
  <c r="J2958" i="1"/>
  <c r="J2959" i="1"/>
  <c r="J2960" i="1"/>
  <c r="J2961" i="1"/>
  <c r="Q2961" i="1" s="1"/>
  <c r="R2961" i="1" s="1"/>
  <c r="J2962" i="1"/>
  <c r="J2963" i="1"/>
  <c r="T2963" i="1" s="1"/>
  <c r="V2963" i="1" s="1"/>
  <c r="J2964" i="1"/>
  <c r="J2965" i="1"/>
  <c r="T2965" i="1" s="1"/>
  <c r="V2965" i="1" s="1"/>
  <c r="J2966" i="1"/>
  <c r="J2967" i="1"/>
  <c r="J2968" i="1"/>
  <c r="J2969" i="1"/>
  <c r="Q2969" i="1" s="1"/>
  <c r="R2969" i="1" s="1"/>
  <c r="J2971" i="1"/>
  <c r="J2970" i="1"/>
  <c r="J2972" i="1"/>
  <c r="J2973" i="1"/>
  <c r="M2973" i="1" s="1"/>
  <c r="J2974" i="1"/>
  <c r="M2974" i="1" s="1"/>
  <c r="J2975" i="1"/>
  <c r="J2976" i="1"/>
  <c r="J2977" i="1"/>
  <c r="S2977" i="1" s="1"/>
  <c r="U2977" i="1" s="1"/>
  <c r="J2978" i="1"/>
  <c r="J2979" i="1"/>
  <c r="J2980" i="1"/>
  <c r="M2980" i="1" s="1"/>
  <c r="J2981" i="1"/>
  <c r="M2981" i="1" s="1"/>
  <c r="J2982" i="1"/>
  <c r="J2983" i="1"/>
  <c r="J2984" i="1"/>
  <c r="J2985" i="1"/>
  <c r="Q2985" i="1" s="1"/>
  <c r="R2985" i="1" s="1"/>
  <c r="J2986" i="1"/>
  <c r="J2987" i="1"/>
  <c r="J2988" i="1"/>
  <c r="S2988" i="1" s="1"/>
  <c r="U2988" i="1" s="1"/>
  <c r="J2989" i="1"/>
  <c r="Q2989" i="1" s="1"/>
  <c r="R2989" i="1" s="1"/>
  <c r="J2990" i="1"/>
  <c r="Q2990" i="1" s="1"/>
  <c r="R2990" i="1" s="1"/>
  <c r="J2991" i="1"/>
  <c r="J2992" i="1"/>
  <c r="T2992" i="1" s="1"/>
  <c r="V2992" i="1" s="1"/>
  <c r="J2993" i="1"/>
  <c r="J2994" i="1"/>
  <c r="J2995" i="1"/>
  <c r="S2995" i="1" s="1"/>
  <c r="U2995" i="1" s="1"/>
  <c r="J2996" i="1"/>
  <c r="S2996" i="1" s="1"/>
  <c r="U2996" i="1" s="1"/>
  <c r="J2997" i="1"/>
  <c r="S2997" i="1" s="1"/>
  <c r="U2997" i="1" s="1"/>
  <c r="J2998" i="1"/>
  <c r="J2999" i="1"/>
  <c r="T2999" i="1" s="1"/>
  <c r="V2999" i="1" s="1"/>
  <c r="J3000" i="1"/>
  <c r="J3001" i="1"/>
  <c r="M3001" i="1" s="1"/>
  <c r="J3002" i="1"/>
  <c r="J3003" i="1"/>
  <c r="T3003" i="1" s="1"/>
  <c r="V3003" i="1" s="1"/>
  <c r="J3004" i="1"/>
  <c r="J3005" i="1"/>
  <c r="T3005" i="1" s="1"/>
  <c r="V3005" i="1" s="1"/>
  <c r="J3006" i="1"/>
  <c r="J3007" i="1"/>
  <c r="J3008" i="1"/>
  <c r="J3009" i="1"/>
  <c r="M3009" i="1" s="1"/>
  <c r="J3010" i="1"/>
  <c r="Q3010" i="1" s="1"/>
  <c r="R3010" i="1" s="1"/>
  <c r="J3011" i="1"/>
  <c r="J3012" i="1"/>
  <c r="I3013" i="1"/>
  <c r="C3013" i="1"/>
  <c r="AC3012" i="1"/>
  <c r="AB3012" i="1"/>
  <c r="AA3012" i="1"/>
  <c r="Y3012" i="1"/>
  <c r="X3012" i="1"/>
  <c r="Q3012" i="1"/>
  <c r="R3012" i="1" s="1"/>
  <c r="I3012" i="1"/>
  <c r="C3012" i="1"/>
  <c r="AE3010" i="1"/>
  <c r="AC3011" i="1"/>
  <c r="AB3011" i="1"/>
  <c r="AA3011" i="1"/>
  <c r="X3011" i="1"/>
  <c r="Y3011" i="1"/>
  <c r="I3011" i="1"/>
  <c r="C3011" i="1"/>
  <c r="AE3009" i="1"/>
  <c r="AC3010" i="1"/>
  <c r="AB3010" i="1"/>
  <c r="AA3010" i="1"/>
  <c r="Y3010" i="1"/>
  <c r="X3010" i="1"/>
  <c r="I3010" i="1"/>
  <c r="C3010" i="1"/>
  <c r="AE3008" i="1"/>
  <c r="AC3009" i="1"/>
  <c r="AB3009" i="1"/>
  <c r="AA3009" i="1"/>
  <c r="Y3009" i="1"/>
  <c r="X3009" i="1"/>
  <c r="I3009" i="1"/>
  <c r="C3009" i="1"/>
  <c r="AC3008" i="1"/>
  <c r="AB3008" i="1"/>
  <c r="AA3008" i="1"/>
  <c r="Y3008" i="1"/>
  <c r="X3008" i="1"/>
  <c r="I3008" i="1"/>
  <c r="C3008" i="1"/>
  <c r="AE3006" i="1"/>
  <c r="AC3007" i="1"/>
  <c r="AB3007" i="1"/>
  <c r="AA3007" i="1"/>
  <c r="Y3007" i="1"/>
  <c r="X3007" i="1"/>
  <c r="I3007" i="1"/>
  <c r="C3007" i="1"/>
  <c r="AE3005" i="1"/>
  <c r="AC3006" i="1"/>
  <c r="AB3006" i="1"/>
  <c r="AA3006" i="1"/>
  <c r="Y3006" i="1"/>
  <c r="X3006" i="1"/>
  <c r="I3006" i="1"/>
  <c r="C3006" i="1"/>
  <c r="AE3004" i="1"/>
  <c r="AC3005" i="1"/>
  <c r="AB3005" i="1"/>
  <c r="AA3005" i="1"/>
  <c r="X3005" i="1"/>
  <c r="Y3005" i="1"/>
  <c r="I3005" i="1"/>
  <c r="C3005" i="1"/>
  <c r="AE2989" i="1"/>
  <c r="AC3004" i="1"/>
  <c r="AB3004" i="1"/>
  <c r="AA3004" i="1"/>
  <c r="Y3004" i="1"/>
  <c r="X3004" i="1"/>
  <c r="I3004" i="1"/>
  <c r="C3004" i="1"/>
  <c r="AE3002" i="1"/>
  <c r="AC3003" i="1"/>
  <c r="AB3003" i="1"/>
  <c r="AA3003" i="1"/>
  <c r="Y3003" i="1"/>
  <c r="X3003" i="1"/>
  <c r="I3003" i="1"/>
  <c r="C3003" i="1"/>
  <c r="AE3001" i="1"/>
  <c r="AC3002" i="1"/>
  <c r="AB3002" i="1"/>
  <c r="AA3002" i="1"/>
  <c r="Y3002" i="1"/>
  <c r="X3002" i="1"/>
  <c r="I3002" i="1"/>
  <c r="C3002" i="1"/>
  <c r="AE3000" i="1"/>
  <c r="AC3001" i="1"/>
  <c r="AB3001" i="1"/>
  <c r="AA3001" i="1"/>
  <c r="Y3001" i="1"/>
  <c r="X3001" i="1"/>
  <c r="I3001" i="1"/>
  <c r="C3001" i="1"/>
  <c r="AC3000" i="1"/>
  <c r="AB3000" i="1"/>
  <c r="AA3000" i="1"/>
  <c r="Y3000" i="1"/>
  <c r="X3000" i="1"/>
  <c r="Q3000" i="1"/>
  <c r="R3000" i="1" s="1"/>
  <c r="I3000" i="1"/>
  <c r="C3000" i="1"/>
  <c r="AC2999" i="1"/>
  <c r="AB2999" i="1"/>
  <c r="AA2999" i="1"/>
  <c r="Y2999" i="1"/>
  <c r="X2999" i="1"/>
  <c r="Q2999" i="1"/>
  <c r="R2999" i="1" s="1"/>
  <c r="I2999" i="1"/>
  <c r="C2999" i="1"/>
  <c r="AE2997" i="1"/>
  <c r="AC2998" i="1"/>
  <c r="AB2998" i="1"/>
  <c r="AA2998" i="1"/>
  <c r="Y2998" i="1"/>
  <c r="X2998" i="1"/>
  <c r="I2998" i="1"/>
  <c r="C2998" i="1"/>
  <c r="AE2996" i="1"/>
  <c r="AC2997" i="1"/>
  <c r="AB2997" i="1"/>
  <c r="AA2997" i="1"/>
  <c r="Y2997" i="1"/>
  <c r="X2997" i="1"/>
  <c r="I2997" i="1"/>
  <c r="C2997" i="1"/>
  <c r="AE2995" i="1"/>
  <c r="AC2996" i="1"/>
  <c r="AB2996" i="1"/>
  <c r="AA2996" i="1"/>
  <c r="Y2996" i="1"/>
  <c r="X2996" i="1"/>
  <c r="I2996" i="1"/>
  <c r="C2996" i="1"/>
  <c r="AC2995" i="1"/>
  <c r="AB2995" i="1"/>
  <c r="AA2995" i="1"/>
  <c r="Y2995" i="1"/>
  <c r="X2995" i="1"/>
  <c r="I2995" i="1"/>
  <c r="C2995" i="1"/>
  <c r="AE2985" i="1"/>
  <c r="AE2981" i="1"/>
  <c r="AE2977" i="1"/>
  <c r="AE2973" i="1"/>
  <c r="AE2969" i="1"/>
  <c r="AE2965" i="1"/>
  <c r="AC2994" i="1"/>
  <c r="AB2994" i="1"/>
  <c r="AA2994" i="1"/>
  <c r="Y2994" i="1"/>
  <c r="X2994" i="1"/>
  <c r="I2994" i="1"/>
  <c r="C2994" i="1"/>
  <c r="AE2992" i="1"/>
  <c r="AC2993" i="1"/>
  <c r="AB2993" i="1"/>
  <c r="AA2993" i="1"/>
  <c r="Y2993" i="1"/>
  <c r="X2993" i="1"/>
  <c r="I2993" i="1"/>
  <c r="C2993" i="1"/>
  <c r="AE2991" i="1"/>
  <c r="AC2992" i="1"/>
  <c r="AB2992" i="1"/>
  <c r="AA2992" i="1"/>
  <c r="Y2992" i="1"/>
  <c r="X2992" i="1"/>
  <c r="I2992" i="1"/>
  <c r="C2992" i="1"/>
  <c r="AE2990" i="1"/>
  <c r="AC2991" i="1"/>
  <c r="AB2991" i="1"/>
  <c r="AA2991" i="1"/>
  <c r="Y2991" i="1"/>
  <c r="X2991" i="1"/>
  <c r="I2991" i="1"/>
  <c r="C2991" i="1"/>
  <c r="AC2990" i="1"/>
  <c r="AB2990" i="1"/>
  <c r="AA2990" i="1"/>
  <c r="Y2990" i="1"/>
  <c r="X2990" i="1"/>
  <c r="I2990" i="1"/>
  <c r="C2990" i="1"/>
  <c r="AE2988" i="1"/>
  <c r="AC2989" i="1"/>
  <c r="AB2989" i="1"/>
  <c r="AA2989" i="1"/>
  <c r="Y2989" i="1"/>
  <c r="X2989" i="1"/>
  <c r="I2989" i="1"/>
  <c r="C2989" i="1"/>
  <c r="AE2987" i="1"/>
  <c r="AC2988" i="1"/>
  <c r="AB2988" i="1"/>
  <c r="AA2988" i="1"/>
  <c r="Y2988" i="1"/>
  <c r="X2988" i="1"/>
  <c r="I2988" i="1"/>
  <c r="C2988" i="1"/>
  <c r="AE2986" i="1"/>
  <c r="AC2987" i="1"/>
  <c r="AB2987" i="1"/>
  <c r="AA2987" i="1"/>
  <c r="Y2987" i="1"/>
  <c r="X2987" i="1"/>
  <c r="I2987" i="1"/>
  <c r="C2987" i="1"/>
  <c r="AC2986" i="1"/>
  <c r="AB2986" i="1"/>
  <c r="AA2986" i="1"/>
  <c r="Y2986" i="1"/>
  <c r="X2986" i="1"/>
  <c r="I2986" i="1"/>
  <c r="C2986" i="1"/>
  <c r="AE2984" i="1"/>
  <c r="AC2985" i="1"/>
  <c r="AB2985" i="1"/>
  <c r="AA2985" i="1"/>
  <c r="Y2985" i="1"/>
  <c r="X2985" i="1"/>
  <c r="I2985" i="1"/>
  <c r="C2985" i="1"/>
  <c r="AE2983" i="1"/>
  <c r="AC2984" i="1"/>
  <c r="AB2984" i="1"/>
  <c r="AA2984" i="1"/>
  <c r="Y2984" i="1"/>
  <c r="X2984" i="1"/>
  <c r="I2984" i="1"/>
  <c r="C2984" i="1"/>
  <c r="AE2982" i="1"/>
  <c r="AC2983" i="1"/>
  <c r="AB2983" i="1"/>
  <c r="AA2983" i="1"/>
  <c r="Y2983" i="1"/>
  <c r="X2983" i="1"/>
  <c r="I2983" i="1"/>
  <c r="C2983" i="1"/>
  <c r="AC2982" i="1"/>
  <c r="AB2982" i="1"/>
  <c r="AA2982" i="1"/>
  <c r="Y2982" i="1"/>
  <c r="X2982" i="1"/>
  <c r="I2982" i="1"/>
  <c r="C2982" i="1"/>
  <c r="AE2980" i="1"/>
  <c r="AC2981" i="1"/>
  <c r="AB2981" i="1"/>
  <c r="AA2981" i="1"/>
  <c r="X2981" i="1"/>
  <c r="Y2981" i="1"/>
  <c r="I2981" i="1"/>
  <c r="C2981" i="1"/>
  <c r="AE2979" i="1"/>
  <c r="AC2980" i="1"/>
  <c r="AB2980" i="1"/>
  <c r="AA2980" i="1"/>
  <c r="Y2980" i="1"/>
  <c r="X2980" i="1"/>
  <c r="I2980" i="1"/>
  <c r="C2980" i="1"/>
  <c r="AE2978" i="1"/>
  <c r="AC2979" i="1"/>
  <c r="AB2979" i="1"/>
  <c r="AA2979" i="1"/>
  <c r="Y2979" i="1"/>
  <c r="X2979" i="1"/>
  <c r="I2979" i="1"/>
  <c r="C2979" i="1"/>
  <c r="AC2978" i="1"/>
  <c r="AB2978" i="1"/>
  <c r="AA2978" i="1"/>
  <c r="Y2978" i="1"/>
  <c r="X2978" i="1"/>
  <c r="I2978" i="1"/>
  <c r="C2978" i="1"/>
  <c r="AE2976" i="1"/>
  <c r="AC2977" i="1"/>
  <c r="AB2977" i="1"/>
  <c r="AA2977" i="1"/>
  <c r="Y2977" i="1"/>
  <c r="X2977" i="1"/>
  <c r="I2977" i="1"/>
  <c r="C2977" i="1"/>
  <c r="AE2975" i="1"/>
  <c r="AC2976" i="1"/>
  <c r="AB2976" i="1"/>
  <c r="AA2976" i="1"/>
  <c r="Y2976" i="1"/>
  <c r="X2976" i="1"/>
  <c r="I2976" i="1"/>
  <c r="C2976" i="1"/>
  <c r="AE2974" i="1"/>
  <c r="AC2975" i="1"/>
  <c r="AB2975" i="1"/>
  <c r="AA2975" i="1"/>
  <c r="Y2975" i="1"/>
  <c r="X2975" i="1"/>
  <c r="I2975" i="1"/>
  <c r="C2975" i="1"/>
  <c r="AC2974" i="1"/>
  <c r="AB2974" i="1"/>
  <c r="AA2974" i="1"/>
  <c r="Y2974" i="1"/>
  <c r="X2974" i="1"/>
  <c r="I2974" i="1"/>
  <c r="C2974" i="1"/>
  <c r="AE2972" i="1"/>
  <c r="AC2973" i="1"/>
  <c r="AB2973" i="1"/>
  <c r="AA2973" i="1"/>
  <c r="Y2973" i="1"/>
  <c r="X2973" i="1"/>
  <c r="I2973" i="1"/>
  <c r="C2973" i="1"/>
  <c r="AE2971" i="1"/>
  <c r="AC2972" i="1"/>
  <c r="AB2972" i="1"/>
  <c r="AA2972" i="1"/>
  <c r="Y2972" i="1"/>
  <c r="X2972" i="1"/>
  <c r="I2972" i="1"/>
  <c r="C2972" i="1"/>
  <c r="AE2970" i="1"/>
  <c r="AC2970" i="1"/>
  <c r="AB2970" i="1"/>
  <c r="AA2970" i="1"/>
  <c r="Y2970" i="1"/>
  <c r="X2970" i="1"/>
  <c r="I2970" i="1"/>
  <c r="C2970" i="1"/>
  <c r="AE2961" i="1"/>
  <c r="AE2959" i="1"/>
  <c r="AE2955" i="1"/>
  <c r="AE2951" i="1"/>
  <c r="AE2949" i="1"/>
  <c r="AE2945" i="1"/>
  <c r="AE2941" i="1"/>
  <c r="AC2971" i="1"/>
  <c r="AB2971" i="1"/>
  <c r="AA2971" i="1"/>
  <c r="Y2971" i="1"/>
  <c r="X2971" i="1"/>
  <c r="I2971" i="1"/>
  <c r="C2971" i="1"/>
  <c r="AE2968" i="1"/>
  <c r="AC2969" i="1"/>
  <c r="AB2969" i="1"/>
  <c r="AA2969" i="1"/>
  <c r="Y2969" i="1"/>
  <c r="X2969" i="1"/>
  <c r="I2969" i="1"/>
  <c r="C2969" i="1"/>
  <c r="AE2967" i="1"/>
  <c r="AC2968" i="1"/>
  <c r="AB2968" i="1"/>
  <c r="AA2968" i="1"/>
  <c r="Y2968" i="1"/>
  <c r="X2968" i="1"/>
  <c r="I2968" i="1"/>
  <c r="C2968" i="1"/>
  <c r="AE2966" i="1"/>
  <c r="AC2967" i="1"/>
  <c r="AB2967" i="1"/>
  <c r="AA2967" i="1"/>
  <c r="Y2967" i="1"/>
  <c r="X2967" i="1"/>
  <c r="I2967" i="1"/>
  <c r="C2967" i="1"/>
  <c r="AC2966" i="1"/>
  <c r="AB2966" i="1"/>
  <c r="AA2966" i="1"/>
  <c r="X2966" i="1"/>
  <c r="Y2966" i="1"/>
  <c r="I2966" i="1"/>
  <c r="C2966" i="1"/>
  <c r="AE2964" i="1"/>
  <c r="AC2965" i="1"/>
  <c r="AB2965" i="1"/>
  <c r="AA2965" i="1"/>
  <c r="Y2965" i="1"/>
  <c r="X2965" i="1"/>
  <c r="I2965" i="1"/>
  <c r="C2965" i="1"/>
  <c r="AE2963" i="1"/>
  <c r="AC2964" i="1"/>
  <c r="AB2964" i="1"/>
  <c r="AA2964" i="1"/>
  <c r="Y2964" i="1"/>
  <c r="X2964" i="1"/>
  <c r="I2964" i="1"/>
  <c r="C2964" i="1"/>
  <c r="AE2962" i="1"/>
  <c r="AC2963" i="1"/>
  <c r="AB2963" i="1"/>
  <c r="AA2963" i="1"/>
  <c r="Y2963" i="1"/>
  <c r="X2963" i="1"/>
  <c r="I2963" i="1"/>
  <c r="C2963" i="1"/>
  <c r="AC2962" i="1"/>
  <c r="AB2962" i="1"/>
  <c r="AA2962" i="1"/>
  <c r="Y2962" i="1"/>
  <c r="X2962" i="1"/>
  <c r="I2962" i="1"/>
  <c r="C2962" i="1"/>
  <c r="AE2960" i="1"/>
  <c r="AC2961" i="1"/>
  <c r="AB2961" i="1"/>
  <c r="AA2961" i="1"/>
  <c r="Y2961" i="1"/>
  <c r="X2961" i="1"/>
  <c r="I2961" i="1"/>
  <c r="C2961" i="1"/>
  <c r="AC2960" i="1"/>
  <c r="AB2960" i="1"/>
  <c r="AA2960" i="1"/>
  <c r="Y2960" i="1"/>
  <c r="X2960" i="1"/>
  <c r="I2960" i="1"/>
  <c r="C2960" i="1"/>
  <c r="AE2958" i="1"/>
  <c r="AC2959" i="1"/>
  <c r="AB2959" i="1"/>
  <c r="AA2959" i="1"/>
  <c r="Y2959" i="1"/>
  <c r="X2959" i="1"/>
  <c r="I2959" i="1"/>
  <c r="C2959" i="1"/>
  <c r="AE2957" i="1"/>
  <c r="AC2958" i="1"/>
  <c r="AB2958" i="1"/>
  <c r="AA2958" i="1"/>
  <c r="Y2958" i="1"/>
  <c r="X2958" i="1"/>
  <c r="I2958" i="1"/>
  <c r="C2958" i="1"/>
  <c r="AE2956" i="1"/>
  <c r="AC2957" i="1"/>
  <c r="AB2957" i="1"/>
  <c r="AA2957" i="1"/>
  <c r="Y2957" i="1"/>
  <c r="X2957" i="1"/>
  <c r="I2957" i="1"/>
  <c r="C2957" i="1"/>
  <c r="AC2956" i="1"/>
  <c r="AB2956" i="1"/>
  <c r="AA2956" i="1"/>
  <c r="Y2956" i="1"/>
  <c r="X2956" i="1"/>
  <c r="I2956" i="1"/>
  <c r="C2956" i="1"/>
  <c r="AE2954" i="1"/>
  <c r="AC2955" i="1"/>
  <c r="AB2955" i="1"/>
  <c r="AA2955" i="1"/>
  <c r="Y2955" i="1"/>
  <c r="X2955" i="1"/>
  <c r="I2955" i="1"/>
  <c r="C2955" i="1"/>
  <c r="AE2953" i="1"/>
  <c r="AC2954" i="1"/>
  <c r="AB2954" i="1"/>
  <c r="AA2954" i="1"/>
  <c r="Y2954" i="1"/>
  <c r="X2954" i="1"/>
  <c r="I2954" i="1"/>
  <c r="C2954" i="1"/>
  <c r="AE2952" i="1"/>
  <c r="AC2953" i="1"/>
  <c r="AB2953" i="1"/>
  <c r="AA2953" i="1"/>
  <c r="Y2953" i="1"/>
  <c r="X2953" i="1"/>
  <c r="I2953" i="1"/>
  <c r="C2953" i="1"/>
  <c r="AC2951" i="1"/>
  <c r="AB2951" i="1"/>
  <c r="AA2951" i="1"/>
  <c r="Y2951" i="1"/>
  <c r="X2951" i="1"/>
  <c r="I2951" i="1"/>
  <c r="C2951" i="1"/>
  <c r="AE2950" i="1"/>
  <c r="AC2950" i="1"/>
  <c r="AB2950" i="1"/>
  <c r="AA2950" i="1"/>
  <c r="Y2950" i="1"/>
  <c r="X2950" i="1"/>
  <c r="I2950" i="1"/>
  <c r="C2950" i="1"/>
  <c r="AE2939" i="1"/>
  <c r="AE2935" i="1"/>
  <c r="AE2931" i="1"/>
  <c r="AE2929" i="1"/>
  <c r="AE2925" i="1"/>
  <c r="AE2921" i="1"/>
  <c r="C2924" i="1"/>
  <c r="AC2949" i="1"/>
  <c r="AB2949" i="1"/>
  <c r="AA2949" i="1"/>
  <c r="Y2949" i="1"/>
  <c r="X2949" i="1"/>
  <c r="I2949" i="1"/>
  <c r="C2949" i="1"/>
  <c r="AE2948" i="1"/>
  <c r="AC2948" i="1"/>
  <c r="AB2948" i="1"/>
  <c r="AA2948" i="1"/>
  <c r="Y2948" i="1"/>
  <c r="X2948" i="1"/>
  <c r="I2948" i="1"/>
  <c r="C2948" i="1"/>
  <c r="AE2947" i="1"/>
  <c r="AC2947" i="1"/>
  <c r="AB2947" i="1"/>
  <c r="AA2947" i="1"/>
  <c r="Y2947" i="1"/>
  <c r="X2947" i="1"/>
  <c r="I2947" i="1"/>
  <c r="C2947" i="1"/>
  <c r="AE2946" i="1"/>
  <c r="AC2946" i="1"/>
  <c r="AB2946" i="1"/>
  <c r="AA2946" i="1"/>
  <c r="Y2946" i="1"/>
  <c r="X2946" i="1"/>
  <c r="I2946" i="1"/>
  <c r="C2946" i="1"/>
  <c r="AC2945" i="1"/>
  <c r="AB2945" i="1"/>
  <c r="AA2945" i="1"/>
  <c r="Y2945" i="1"/>
  <c r="X2945" i="1"/>
  <c r="I2945" i="1"/>
  <c r="C2945" i="1"/>
  <c r="AE2944" i="1"/>
  <c r="AC2944" i="1"/>
  <c r="AB2944" i="1"/>
  <c r="AA2944" i="1"/>
  <c r="Y2944" i="1"/>
  <c r="X2944" i="1"/>
  <c r="I2944" i="1"/>
  <c r="C2944" i="1"/>
  <c r="AE2943" i="1"/>
  <c r="AC2943" i="1"/>
  <c r="AB2943" i="1"/>
  <c r="AA2943" i="1"/>
  <c r="Y2943" i="1"/>
  <c r="X2943" i="1"/>
  <c r="I2943" i="1"/>
  <c r="C2943" i="1"/>
  <c r="AE2942" i="1"/>
  <c r="AC2942" i="1"/>
  <c r="AB2942" i="1"/>
  <c r="AA2942" i="1"/>
  <c r="Y2942" i="1"/>
  <c r="X2942" i="1"/>
  <c r="I2942" i="1"/>
  <c r="C2942" i="1"/>
  <c r="AC2941" i="1"/>
  <c r="AB2941" i="1"/>
  <c r="AA2941" i="1"/>
  <c r="Y2941" i="1"/>
  <c r="X2941" i="1"/>
  <c r="I2941" i="1"/>
  <c r="C2941" i="1"/>
  <c r="AE2940" i="1"/>
  <c r="AC2940" i="1"/>
  <c r="AB2940" i="1"/>
  <c r="AA2940" i="1"/>
  <c r="Y2940" i="1"/>
  <c r="X2940" i="1"/>
  <c r="I2940" i="1"/>
  <c r="C2940" i="1"/>
  <c r="AC2939" i="1"/>
  <c r="AB2939" i="1"/>
  <c r="AA2939" i="1"/>
  <c r="Y2939" i="1"/>
  <c r="X2939" i="1"/>
  <c r="I2939" i="1"/>
  <c r="C2939" i="1"/>
  <c r="AE2938" i="1"/>
  <c r="AC2938" i="1"/>
  <c r="AB2938" i="1"/>
  <c r="AA2938" i="1"/>
  <c r="Y2938" i="1"/>
  <c r="X2938" i="1"/>
  <c r="I2938" i="1"/>
  <c r="C2938" i="1"/>
  <c r="AE2937" i="1"/>
  <c r="AC2937" i="1"/>
  <c r="AB2937" i="1"/>
  <c r="AA2937" i="1"/>
  <c r="Y2937" i="1"/>
  <c r="X2937" i="1"/>
  <c r="I2937" i="1"/>
  <c r="C2937" i="1"/>
  <c r="AE2936" i="1"/>
  <c r="AC2936" i="1"/>
  <c r="AB2936" i="1"/>
  <c r="AA2936" i="1"/>
  <c r="Y2936" i="1"/>
  <c r="X2936" i="1"/>
  <c r="I2936" i="1"/>
  <c r="C2936" i="1"/>
  <c r="AC2935" i="1"/>
  <c r="AB2935" i="1"/>
  <c r="AA2935" i="1"/>
  <c r="Y2935" i="1"/>
  <c r="X2935" i="1"/>
  <c r="I2935" i="1"/>
  <c r="C2935" i="1"/>
  <c r="AE2934" i="1"/>
  <c r="AC2934" i="1"/>
  <c r="AB2934" i="1"/>
  <c r="AA2934" i="1"/>
  <c r="Y2934" i="1"/>
  <c r="X2934" i="1"/>
  <c r="I2934" i="1"/>
  <c r="C2934" i="1"/>
  <c r="AE2933" i="1"/>
  <c r="AC2933" i="1"/>
  <c r="AB2933" i="1"/>
  <c r="AA2933" i="1"/>
  <c r="Y2933" i="1"/>
  <c r="X2933" i="1"/>
  <c r="I2933" i="1"/>
  <c r="C2933" i="1"/>
  <c r="AE2932" i="1"/>
  <c r="AC2932" i="1"/>
  <c r="AB2932" i="1"/>
  <c r="AA2932" i="1"/>
  <c r="Y2932" i="1"/>
  <c r="X2932" i="1"/>
  <c r="I2932" i="1"/>
  <c r="C2932" i="1"/>
  <c r="AC2931" i="1"/>
  <c r="AB2931" i="1"/>
  <c r="AA2931" i="1"/>
  <c r="Y2931" i="1"/>
  <c r="X2931" i="1"/>
  <c r="I2931" i="1"/>
  <c r="C2931" i="1"/>
  <c r="AE2930" i="1"/>
  <c r="AC2930" i="1"/>
  <c r="AB2930" i="1"/>
  <c r="AA2930" i="1"/>
  <c r="Y2930" i="1"/>
  <c r="X2930" i="1"/>
  <c r="I2930" i="1"/>
  <c r="C2930" i="1"/>
  <c r="AE2918" i="1"/>
  <c r="AE2914" i="1"/>
  <c r="AE2910" i="1"/>
  <c r="AE2907" i="1"/>
  <c r="AE2903" i="1"/>
  <c r="AE2899" i="1"/>
  <c r="AE2896" i="1"/>
  <c r="AE2892" i="1"/>
  <c r="AE2888" i="1"/>
  <c r="AC2929" i="1"/>
  <c r="AB2929" i="1"/>
  <c r="AA2929" i="1"/>
  <c r="Y2929" i="1"/>
  <c r="X2929" i="1"/>
  <c r="I2929" i="1"/>
  <c r="C2929" i="1"/>
  <c r="AE2928" i="1"/>
  <c r="AC2928" i="1"/>
  <c r="AB2928" i="1"/>
  <c r="AA2928" i="1"/>
  <c r="Y2928" i="1"/>
  <c r="X2928" i="1"/>
  <c r="I2928" i="1"/>
  <c r="C2928" i="1"/>
  <c r="AE2927" i="1"/>
  <c r="AC2927" i="1"/>
  <c r="AB2927" i="1"/>
  <c r="AA2927" i="1"/>
  <c r="Y2927" i="1"/>
  <c r="X2927" i="1"/>
  <c r="I2927" i="1"/>
  <c r="C2927" i="1"/>
  <c r="AE2926" i="1"/>
  <c r="AC2896" i="1"/>
  <c r="AB2896" i="1"/>
  <c r="AA2896" i="1"/>
  <c r="Y2896" i="1"/>
  <c r="X2896" i="1"/>
  <c r="I2896" i="1"/>
  <c r="C2896" i="1"/>
  <c r="AC2881" i="1"/>
  <c r="AB2881" i="1"/>
  <c r="AA2881" i="1"/>
  <c r="Y2881" i="1"/>
  <c r="X2881" i="1"/>
  <c r="I2881" i="1"/>
  <c r="C2881" i="1"/>
  <c r="AE2924" i="1"/>
  <c r="AC2919" i="1"/>
  <c r="AB2919" i="1"/>
  <c r="AA2919" i="1"/>
  <c r="Y2919" i="1"/>
  <c r="X2919" i="1"/>
  <c r="I2919" i="1"/>
  <c r="C2919" i="1"/>
  <c r="AE2923" i="1"/>
  <c r="AC2926" i="1"/>
  <c r="AB2926" i="1"/>
  <c r="AA2926" i="1"/>
  <c r="Y2926" i="1"/>
  <c r="X2926" i="1"/>
  <c r="I2926" i="1"/>
  <c r="C2926" i="1"/>
  <c r="AE2922" i="1"/>
  <c r="AC2925" i="1"/>
  <c r="AB2925" i="1"/>
  <c r="AA2925" i="1"/>
  <c r="Y2925" i="1"/>
  <c r="X2925" i="1"/>
  <c r="I2925" i="1"/>
  <c r="C2925" i="1"/>
  <c r="AC2924" i="1"/>
  <c r="AB2924" i="1"/>
  <c r="AA2924" i="1"/>
  <c r="Y2924" i="1"/>
  <c r="X2924" i="1"/>
  <c r="I2924" i="1"/>
  <c r="AE2920" i="1"/>
  <c r="AC2923" i="1"/>
  <c r="AB2923" i="1"/>
  <c r="AA2923" i="1"/>
  <c r="Y2923" i="1"/>
  <c r="X2923" i="1"/>
  <c r="I2923" i="1"/>
  <c r="C2923" i="1"/>
  <c r="AE2919" i="1"/>
  <c r="AC2922" i="1"/>
  <c r="AB2922" i="1"/>
  <c r="AA2922" i="1"/>
  <c r="Y2922" i="1"/>
  <c r="X2922" i="1"/>
  <c r="I2922" i="1"/>
  <c r="C2922" i="1"/>
  <c r="AC2921" i="1"/>
  <c r="AB2921" i="1"/>
  <c r="AA2921" i="1"/>
  <c r="Y2921" i="1"/>
  <c r="X2921" i="1"/>
  <c r="I2921" i="1"/>
  <c r="C2921" i="1"/>
  <c r="AE2917" i="1"/>
  <c r="AC2920" i="1"/>
  <c r="AB2920" i="1"/>
  <c r="AA2920" i="1"/>
  <c r="Y2920" i="1"/>
  <c r="X2920" i="1"/>
  <c r="I2920" i="1"/>
  <c r="C2920" i="1"/>
  <c r="AE2916" i="1"/>
  <c r="AC2918" i="1"/>
  <c r="AB2918" i="1"/>
  <c r="AA2918" i="1"/>
  <c r="Y2918" i="1"/>
  <c r="X2918" i="1"/>
  <c r="I2918" i="1"/>
  <c r="C2918" i="1"/>
  <c r="AE2915" i="1"/>
  <c r="AC2917" i="1"/>
  <c r="AB2917" i="1"/>
  <c r="AA2917" i="1"/>
  <c r="Y2917" i="1"/>
  <c r="X2917" i="1"/>
  <c r="I2917" i="1"/>
  <c r="C2917" i="1"/>
  <c r="AC2916" i="1"/>
  <c r="AB2916" i="1"/>
  <c r="AA2916" i="1"/>
  <c r="Y2916" i="1"/>
  <c r="X2916" i="1"/>
  <c r="I2916" i="1"/>
  <c r="C2916" i="1"/>
  <c r="AE2913" i="1"/>
  <c r="AC2915" i="1"/>
  <c r="AB2915" i="1"/>
  <c r="AA2915" i="1"/>
  <c r="Y2915" i="1"/>
  <c r="X2915" i="1"/>
  <c r="I2915" i="1"/>
  <c r="C2915" i="1"/>
  <c r="AE2912" i="1"/>
  <c r="AC2914" i="1"/>
  <c r="AB2914" i="1"/>
  <c r="AA2914" i="1"/>
  <c r="Y2914" i="1"/>
  <c r="X2914" i="1"/>
  <c r="I2914" i="1"/>
  <c r="C2914" i="1"/>
  <c r="AE2911" i="1"/>
  <c r="AC2913" i="1"/>
  <c r="AB2913" i="1"/>
  <c r="AA2913" i="1"/>
  <c r="Y2913" i="1"/>
  <c r="X2913" i="1"/>
  <c r="I2913" i="1"/>
  <c r="C2913" i="1"/>
  <c r="AC2910" i="1"/>
  <c r="AB2910" i="1"/>
  <c r="AA2910" i="1"/>
  <c r="Y2910" i="1"/>
  <c r="X2910" i="1"/>
  <c r="I2910" i="1"/>
  <c r="C2910" i="1"/>
  <c r="AE2909" i="1"/>
  <c r="AC2912" i="1"/>
  <c r="AB2912" i="1"/>
  <c r="AA2912" i="1"/>
  <c r="Y2912" i="1"/>
  <c r="X2912" i="1"/>
  <c r="I2912" i="1"/>
  <c r="C2912" i="1"/>
  <c r="AE2908" i="1"/>
  <c r="AC2911" i="1"/>
  <c r="AB2911" i="1"/>
  <c r="AA2911" i="1"/>
  <c r="Y2911" i="1"/>
  <c r="X2911" i="1"/>
  <c r="I2911" i="1"/>
  <c r="C2911" i="1"/>
  <c r="AC2909" i="1"/>
  <c r="AB2909" i="1"/>
  <c r="AA2909" i="1"/>
  <c r="Y2909" i="1"/>
  <c r="X2909" i="1"/>
  <c r="I2909" i="1"/>
  <c r="C2909" i="1"/>
  <c r="AE2906" i="1"/>
  <c r="AC2908" i="1"/>
  <c r="AB2908" i="1"/>
  <c r="AA2908" i="1"/>
  <c r="Y2908" i="1"/>
  <c r="X2908" i="1"/>
  <c r="I2908" i="1"/>
  <c r="C2908" i="1"/>
  <c r="AE2905" i="1"/>
  <c r="AC2904" i="1"/>
  <c r="AB2904" i="1"/>
  <c r="AA2904" i="1"/>
  <c r="Y2904" i="1"/>
  <c r="X2904" i="1"/>
  <c r="I2904" i="1"/>
  <c r="C2904" i="1"/>
  <c r="AE2904" i="1"/>
  <c r="AC2907" i="1"/>
  <c r="AB2907" i="1"/>
  <c r="AA2907" i="1"/>
  <c r="Y2907" i="1"/>
  <c r="X2907" i="1"/>
  <c r="I2907" i="1"/>
  <c r="C2907" i="1"/>
  <c r="AC2906" i="1"/>
  <c r="AB2906" i="1"/>
  <c r="AA2906" i="1"/>
  <c r="Y2906" i="1"/>
  <c r="X2906" i="1"/>
  <c r="I2906" i="1"/>
  <c r="C2906" i="1"/>
  <c r="AE2902" i="1"/>
  <c r="AC2905" i="1"/>
  <c r="AB2905" i="1"/>
  <c r="AA2905" i="1"/>
  <c r="Y2905" i="1"/>
  <c r="X2905" i="1"/>
  <c r="I2905" i="1"/>
  <c r="C2905" i="1"/>
  <c r="AE2901" i="1"/>
  <c r="AC2902" i="1"/>
  <c r="AB2902" i="1"/>
  <c r="AA2902" i="1"/>
  <c r="Y2902" i="1"/>
  <c r="X2902" i="1"/>
  <c r="I2902" i="1"/>
  <c r="C2902" i="1"/>
  <c r="AE2900" i="1"/>
  <c r="AC2903" i="1"/>
  <c r="AB2903" i="1"/>
  <c r="AA2903" i="1"/>
  <c r="Y2903" i="1"/>
  <c r="X2903" i="1"/>
  <c r="I2903" i="1"/>
  <c r="C2903" i="1"/>
  <c r="AC2901" i="1"/>
  <c r="AB2901" i="1"/>
  <c r="AA2901" i="1"/>
  <c r="Y2901" i="1"/>
  <c r="X2901" i="1"/>
  <c r="I2901" i="1"/>
  <c r="C2901" i="1"/>
  <c r="AE2898" i="1"/>
  <c r="AC2900" i="1"/>
  <c r="AB2900" i="1"/>
  <c r="AA2900" i="1"/>
  <c r="Y2900" i="1"/>
  <c r="X2900" i="1"/>
  <c r="I2900" i="1"/>
  <c r="C2900" i="1"/>
  <c r="AE2897" i="1"/>
  <c r="AC2894" i="1"/>
  <c r="AB2894" i="1"/>
  <c r="AA2894" i="1"/>
  <c r="Y2894" i="1"/>
  <c r="X2894" i="1"/>
  <c r="I2894" i="1"/>
  <c r="C2894" i="1"/>
  <c r="AE2884" i="1"/>
  <c r="AE2880" i="1"/>
  <c r="AC2899" i="1"/>
  <c r="AB2899" i="1"/>
  <c r="AA2899" i="1"/>
  <c r="Y2899" i="1"/>
  <c r="X2899" i="1"/>
  <c r="I2899" i="1"/>
  <c r="C2899" i="1"/>
  <c r="AE2895" i="1"/>
  <c r="AC2898" i="1"/>
  <c r="AB2898" i="1"/>
  <c r="AA2898" i="1"/>
  <c r="Y2898" i="1"/>
  <c r="X2898" i="1"/>
  <c r="I2898" i="1"/>
  <c r="C2898" i="1"/>
  <c r="AE2894" i="1"/>
  <c r="AC2897" i="1"/>
  <c r="AB2897" i="1"/>
  <c r="AA2897" i="1"/>
  <c r="Y2897" i="1"/>
  <c r="X2897" i="1"/>
  <c r="I2897" i="1"/>
  <c r="C2897" i="1"/>
  <c r="AE2893" i="1"/>
  <c r="AC2895" i="1"/>
  <c r="AB2895" i="1"/>
  <c r="AA2895" i="1"/>
  <c r="Y2895" i="1"/>
  <c r="X2895" i="1"/>
  <c r="I2895" i="1"/>
  <c r="C2895" i="1"/>
  <c r="AC2893" i="1"/>
  <c r="AB2893" i="1"/>
  <c r="AA2893" i="1"/>
  <c r="Y2893" i="1"/>
  <c r="X2893" i="1"/>
  <c r="I2893" i="1"/>
  <c r="C2893" i="1"/>
  <c r="AE2891" i="1"/>
  <c r="AC2890" i="1"/>
  <c r="AB2890" i="1"/>
  <c r="AA2890" i="1"/>
  <c r="Y2890" i="1"/>
  <c r="X2890" i="1"/>
  <c r="I2890" i="1"/>
  <c r="C2890" i="1"/>
  <c r="AE2890" i="1"/>
  <c r="AC2892" i="1"/>
  <c r="AB2892" i="1"/>
  <c r="AA2892" i="1"/>
  <c r="Y2892" i="1"/>
  <c r="X2892" i="1"/>
  <c r="I2892" i="1"/>
  <c r="C2892" i="1"/>
  <c r="AE2889" i="1"/>
  <c r="AC2891" i="1"/>
  <c r="AB2891" i="1"/>
  <c r="AA2891" i="1"/>
  <c r="Y2891" i="1"/>
  <c r="X2891" i="1"/>
  <c r="I2891" i="1"/>
  <c r="C2891" i="1"/>
  <c r="AC2889" i="1"/>
  <c r="AB2889" i="1"/>
  <c r="AA2889" i="1"/>
  <c r="Y2889" i="1"/>
  <c r="X2889" i="1"/>
  <c r="I2889" i="1"/>
  <c r="C2889" i="1"/>
  <c r="AE2887" i="1"/>
  <c r="AC2888" i="1"/>
  <c r="AB2888" i="1"/>
  <c r="AA2888" i="1"/>
  <c r="Y2888" i="1"/>
  <c r="X2888" i="1"/>
  <c r="I2888" i="1"/>
  <c r="C2888" i="1"/>
  <c r="AE2886" i="1"/>
  <c r="AC2887" i="1"/>
  <c r="AB2887" i="1"/>
  <c r="AA2887" i="1"/>
  <c r="Y2887" i="1"/>
  <c r="X2887" i="1"/>
  <c r="I2887" i="1"/>
  <c r="C2887" i="1"/>
  <c r="AE2885" i="1"/>
  <c r="AC2886" i="1"/>
  <c r="AB2886" i="1"/>
  <c r="AA2886" i="1"/>
  <c r="Y2886" i="1"/>
  <c r="X2886" i="1"/>
  <c r="I2886" i="1"/>
  <c r="C2886" i="1"/>
  <c r="AC2885" i="1"/>
  <c r="AB2885" i="1"/>
  <c r="AA2885" i="1"/>
  <c r="Y2885" i="1"/>
  <c r="X2885" i="1"/>
  <c r="I2885" i="1"/>
  <c r="C2885" i="1"/>
  <c r="AE2883" i="1"/>
  <c r="AC2884" i="1"/>
  <c r="AB2884" i="1"/>
  <c r="AA2884" i="1"/>
  <c r="Y2884" i="1"/>
  <c r="X2884" i="1"/>
  <c r="I2884" i="1"/>
  <c r="C2884" i="1"/>
  <c r="AE2882" i="1"/>
  <c r="AC2883" i="1"/>
  <c r="AB2883" i="1"/>
  <c r="AA2883" i="1"/>
  <c r="Y2883" i="1"/>
  <c r="X2883" i="1"/>
  <c r="I2883" i="1"/>
  <c r="C2883" i="1"/>
  <c r="AE2881" i="1"/>
  <c r="AC2882" i="1"/>
  <c r="AB2882" i="1"/>
  <c r="AA2882" i="1"/>
  <c r="Y2882" i="1"/>
  <c r="X2882" i="1"/>
  <c r="I2882" i="1"/>
  <c r="C2882" i="1"/>
  <c r="AE2870" i="1"/>
  <c r="AC2880" i="1"/>
  <c r="AB2880" i="1"/>
  <c r="AA2880" i="1"/>
  <c r="Y2880" i="1"/>
  <c r="X2880" i="1"/>
  <c r="I2880" i="1"/>
  <c r="C2880" i="1"/>
  <c r="AE2879" i="1"/>
  <c r="AC2879" i="1"/>
  <c r="AB2879" i="1"/>
  <c r="AA2879" i="1"/>
  <c r="Y2879" i="1"/>
  <c r="X2879" i="1"/>
  <c r="I2879" i="1"/>
  <c r="C2879" i="1"/>
  <c r="AE2878" i="1"/>
  <c r="AC2878" i="1"/>
  <c r="AB2878" i="1"/>
  <c r="AA2878" i="1"/>
  <c r="Y2878" i="1"/>
  <c r="X2878" i="1"/>
  <c r="I2878" i="1"/>
  <c r="C2878" i="1"/>
  <c r="AE2877" i="1"/>
  <c r="AC2877" i="1"/>
  <c r="AB2877" i="1"/>
  <c r="AA2877" i="1"/>
  <c r="Y2877" i="1"/>
  <c r="X2877" i="1"/>
  <c r="I2877" i="1"/>
  <c r="C2877" i="1"/>
  <c r="AE2876" i="1"/>
  <c r="AC2876" i="1"/>
  <c r="AB2876" i="1"/>
  <c r="AA2876" i="1"/>
  <c r="Y2876" i="1"/>
  <c r="X2876" i="1"/>
  <c r="I2876" i="1"/>
  <c r="C2876" i="1"/>
  <c r="AE2875" i="1"/>
  <c r="AC2875" i="1"/>
  <c r="AB2875" i="1"/>
  <c r="AA2875" i="1"/>
  <c r="Y2875" i="1"/>
  <c r="X2875" i="1"/>
  <c r="I2875" i="1"/>
  <c r="C2875" i="1"/>
  <c r="AE2874" i="1"/>
  <c r="AC2874" i="1"/>
  <c r="AB2874" i="1"/>
  <c r="AA2874" i="1"/>
  <c r="Y2874" i="1"/>
  <c r="X2874" i="1"/>
  <c r="I2874" i="1"/>
  <c r="C2874" i="1"/>
  <c r="AE2873" i="1"/>
  <c r="AC2873" i="1"/>
  <c r="AB2873" i="1"/>
  <c r="AA2873" i="1"/>
  <c r="Y2873" i="1"/>
  <c r="X2873" i="1"/>
  <c r="I2873" i="1"/>
  <c r="C2873" i="1"/>
  <c r="AE2872" i="1"/>
  <c r="AC2872" i="1"/>
  <c r="AB2872" i="1"/>
  <c r="AA2872" i="1"/>
  <c r="Y2872" i="1"/>
  <c r="X2872" i="1"/>
  <c r="I2872" i="1"/>
  <c r="C2872" i="1"/>
  <c r="AE2871" i="1"/>
  <c r="AC2871" i="1"/>
  <c r="AB2871" i="1"/>
  <c r="AA2871" i="1"/>
  <c r="Y2871" i="1"/>
  <c r="X2871" i="1"/>
  <c r="I2871" i="1"/>
  <c r="C2871" i="1"/>
  <c r="AE2859" i="1"/>
  <c r="AE2848" i="1"/>
  <c r="AC2731" i="1"/>
  <c r="AB2731" i="1"/>
  <c r="AA2731" i="1"/>
  <c r="Y2731" i="1"/>
  <c r="X2731" i="1"/>
  <c r="I2731" i="1"/>
  <c r="C2731" i="1"/>
  <c r="AE2869" i="1"/>
  <c r="AC2749" i="1"/>
  <c r="AB2749" i="1"/>
  <c r="AA2749" i="1"/>
  <c r="Y2749" i="1"/>
  <c r="X2749" i="1"/>
  <c r="I2749" i="1"/>
  <c r="C2749" i="1"/>
  <c r="AE2868" i="1"/>
  <c r="AC2746" i="1"/>
  <c r="AB2746" i="1"/>
  <c r="AA2746" i="1"/>
  <c r="Y2746" i="1"/>
  <c r="X2746" i="1"/>
  <c r="I2746" i="1"/>
  <c r="C2746" i="1"/>
  <c r="AE2867" i="1"/>
  <c r="AC2870" i="1"/>
  <c r="AB2870" i="1"/>
  <c r="AA2870" i="1"/>
  <c r="Y2870" i="1"/>
  <c r="X2870" i="1"/>
  <c r="I2870" i="1"/>
  <c r="C2870" i="1"/>
  <c r="AE2866" i="1"/>
  <c r="AC2869" i="1"/>
  <c r="AB2869" i="1"/>
  <c r="AA2869" i="1"/>
  <c r="Y2869" i="1"/>
  <c r="X2869" i="1"/>
  <c r="I2869" i="1"/>
  <c r="C2869" i="1"/>
  <c r="AE2865" i="1"/>
  <c r="AC2868" i="1"/>
  <c r="AB2868" i="1"/>
  <c r="AA2868" i="1"/>
  <c r="Y2868" i="1"/>
  <c r="X2868" i="1"/>
  <c r="I2868" i="1"/>
  <c r="C2868" i="1"/>
  <c r="AE2864" i="1"/>
  <c r="AC2867" i="1"/>
  <c r="AB2867" i="1"/>
  <c r="AA2867" i="1"/>
  <c r="Y2867" i="1"/>
  <c r="X2867" i="1"/>
  <c r="I2867" i="1"/>
  <c r="C2867" i="1"/>
  <c r="AE2863" i="1"/>
  <c r="AC2858" i="1"/>
  <c r="AB2858" i="1"/>
  <c r="AA2858" i="1"/>
  <c r="Y2858" i="1"/>
  <c r="X2858" i="1"/>
  <c r="I2858" i="1"/>
  <c r="C2858" i="1"/>
  <c r="AE2862" i="1"/>
  <c r="AC2865" i="1"/>
  <c r="AB2865" i="1"/>
  <c r="AA2865" i="1"/>
  <c r="Y2865" i="1"/>
  <c r="X2865" i="1"/>
  <c r="I2865" i="1"/>
  <c r="C2865" i="1"/>
  <c r="AE2861" i="1"/>
  <c r="AC2866" i="1"/>
  <c r="AB2866" i="1"/>
  <c r="AA2866" i="1"/>
  <c r="Y2866" i="1"/>
  <c r="X2866" i="1"/>
  <c r="I2866" i="1"/>
  <c r="C2866" i="1"/>
  <c r="AE2860" i="1"/>
  <c r="AC2864" i="1"/>
  <c r="AB2864" i="1"/>
  <c r="AA2864" i="1"/>
  <c r="Y2864" i="1"/>
  <c r="X2864" i="1"/>
  <c r="I2864" i="1"/>
  <c r="C2864" i="1"/>
  <c r="AC2863" i="1"/>
  <c r="AB2863" i="1"/>
  <c r="AA2863" i="1"/>
  <c r="Y2863" i="1"/>
  <c r="X2863" i="1"/>
  <c r="I2863" i="1"/>
  <c r="C2863" i="1"/>
  <c r="AE2858" i="1"/>
  <c r="AC2862" i="1"/>
  <c r="AB2862" i="1"/>
  <c r="AA2862" i="1"/>
  <c r="Y2862" i="1"/>
  <c r="X2862" i="1"/>
  <c r="I2862" i="1"/>
  <c r="C2862" i="1"/>
  <c r="AE2857" i="1"/>
  <c r="AC2861" i="1"/>
  <c r="AB2861" i="1"/>
  <c r="AA2861" i="1"/>
  <c r="Y2861" i="1"/>
  <c r="X2861" i="1"/>
  <c r="I2861" i="1"/>
  <c r="C2861" i="1"/>
  <c r="AE2856" i="1"/>
  <c r="AC2860" i="1"/>
  <c r="AB2860" i="1"/>
  <c r="AA2860" i="1"/>
  <c r="Y2860" i="1"/>
  <c r="X2860" i="1"/>
  <c r="I2860" i="1"/>
  <c r="C2860" i="1"/>
  <c r="AE2855" i="1"/>
  <c r="AC2859" i="1"/>
  <c r="AB2859" i="1"/>
  <c r="AA2859" i="1"/>
  <c r="Y2859" i="1"/>
  <c r="X2859" i="1"/>
  <c r="I2859" i="1"/>
  <c r="C2859" i="1"/>
  <c r="AE2854" i="1"/>
  <c r="AC2857" i="1"/>
  <c r="AB2857" i="1"/>
  <c r="AA2857" i="1"/>
  <c r="Y2857" i="1"/>
  <c r="X2857" i="1"/>
  <c r="I2857" i="1"/>
  <c r="C2857" i="1"/>
  <c r="AE2853" i="1"/>
  <c r="AC2856" i="1"/>
  <c r="AB2856" i="1"/>
  <c r="AA2856" i="1"/>
  <c r="Y2856" i="1"/>
  <c r="X2856" i="1"/>
  <c r="I2856" i="1"/>
  <c r="C2856" i="1"/>
  <c r="AE2852" i="1"/>
  <c r="AC2855" i="1"/>
  <c r="AB2855" i="1"/>
  <c r="AA2855" i="1"/>
  <c r="Y2855" i="1"/>
  <c r="X2855" i="1"/>
  <c r="I2855" i="1"/>
  <c r="C2855" i="1"/>
  <c r="AE2851" i="1"/>
  <c r="AC2854" i="1"/>
  <c r="AB2854" i="1"/>
  <c r="AA2854" i="1"/>
  <c r="Y2854" i="1"/>
  <c r="X2854" i="1"/>
  <c r="I2854" i="1"/>
  <c r="C2854" i="1"/>
  <c r="AE2850" i="1"/>
  <c r="AC2853" i="1"/>
  <c r="AB2853" i="1"/>
  <c r="AA2853" i="1"/>
  <c r="Y2853" i="1"/>
  <c r="X2853" i="1"/>
  <c r="I2853" i="1"/>
  <c r="C2853" i="1"/>
  <c r="AE2849" i="1"/>
  <c r="AC2852" i="1"/>
  <c r="AB2852" i="1"/>
  <c r="AA2852" i="1"/>
  <c r="Y2852" i="1"/>
  <c r="X2852" i="1"/>
  <c r="I2852" i="1"/>
  <c r="C2852" i="1"/>
  <c r="I686" i="1"/>
  <c r="I694" i="1"/>
  <c r="I732" i="1"/>
  <c r="AC2851" i="1"/>
  <c r="AB2851" i="1"/>
  <c r="AA2851" i="1"/>
  <c r="Y2851" i="1"/>
  <c r="X2851" i="1"/>
  <c r="I2851" i="1"/>
  <c r="C2851" i="1"/>
  <c r="AE2847" i="1"/>
  <c r="AC2850" i="1"/>
  <c r="AB2850" i="1"/>
  <c r="AA2850" i="1"/>
  <c r="Y2850" i="1"/>
  <c r="X2850" i="1"/>
  <c r="I2850" i="1"/>
  <c r="C2850" i="1"/>
  <c r="AE2846" i="1"/>
  <c r="AC2849" i="1"/>
  <c r="AB2849" i="1"/>
  <c r="AA2849" i="1"/>
  <c r="Y2849" i="1"/>
  <c r="X2849" i="1"/>
  <c r="I2849" i="1"/>
  <c r="C2849" i="1"/>
  <c r="AE2845" i="1"/>
  <c r="AC2848" i="1"/>
  <c r="AB2848" i="1"/>
  <c r="AA2848" i="1"/>
  <c r="Y2848" i="1"/>
  <c r="X2848" i="1"/>
  <c r="I2848" i="1"/>
  <c r="C2848" i="1"/>
  <c r="AE2844" i="1"/>
  <c r="AC2847" i="1"/>
  <c r="AB2847" i="1"/>
  <c r="AA2847" i="1"/>
  <c r="Y2847" i="1"/>
  <c r="X2847" i="1"/>
  <c r="I2847" i="1"/>
  <c r="C2847" i="1"/>
  <c r="AE2843" i="1"/>
  <c r="AC2846" i="1"/>
  <c r="AB2846" i="1"/>
  <c r="AA2846" i="1"/>
  <c r="Y2846" i="1"/>
  <c r="X2846" i="1"/>
  <c r="I2846" i="1"/>
  <c r="C2846" i="1"/>
  <c r="AE2842" i="1"/>
  <c r="AC2845" i="1"/>
  <c r="AB2845" i="1"/>
  <c r="AA2845" i="1"/>
  <c r="Y2845" i="1"/>
  <c r="X2845" i="1"/>
  <c r="I2845" i="1"/>
  <c r="C2845" i="1"/>
  <c r="AE2841" i="1"/>
  <c r="AC2844" i="1"/>
  <c r="AB2844" i="1"/>
  <c r="AA2844" i="1"/>
  <c r="Y2844" i="1"/>
  <c r="X2844" i="1"/>
  <c r="I2844" i="1"/>
  <c r="C2844" i="1"/>
  <c r="AE2840" i="1"/>
  <c r="AC2843" i="1"/>
  <c r="AB2843" i="1"/>
  <c r="AA2843" i="1"/>
  <c r="Y2843" i="1"/>
  <c r="X2843" i="1"/>
  <c r="I2843" i="1"/>
  <c r="C2843" i="1"/>
  <c r="AE2839" i="1"/>
  <c r="AC2842" i="1"/>
  <c r="AB2842" i="1"/>
  <c r="AA2842" i="1"/>
  <c r="Y2842" i="1"/>
  <c r="X2842" i="1"/>
  <c r="I2842" i="1"/>
  <c r="C2842" i="1"/>
  <c r="AE2838" i="1"/>
  <c r="AC2841" i="1"/>
  <c r="AB2841" i="1"/>
  <c r="AA2841" i="1"/>
  <c r="Y2841" i="1"/>
  <c r="X2841" i="1"/>
  <c r="I2841" i="1"/>
  <c r="C2841" i="1"/>
  <c r="AE2837" i="1"/>
  <c r="AC2840" i="1"/>
  <c r="AB2840" i="1"/>
  <c r="AA2840" i="1"/>
  <c r="Y2840" i="1"/>
  <c r="X2840" i="1"/>
  <c r="I2840" i="1"/>
  <c r="C2840" i="1"/>
  <c r="AE2836" i="1"/>
  <c r="AC2839" i="1"/>
  <c r="AB2839" i="1"/>
  <c r="AA2839" i="1"/>
  <c r="Y2839" i="1"/>
  <c r="X2839" i="1"/>
  <c r="I2839" i="1"/>
  <c r="C2839" i="1"/>
  <c r="AE2835" i="1"/>
  <c r="AC2838" i="1"/>
  <c r="AB2838" i="1"/>
  <c r="AA2838" i="1"/>
  <c r="Y2838" i="1"/>
  <c r="X2838" i="1"/>
  <c r="I2838" i="1"/>
  <c r="C2838" i="1"/>
  <c r="AE2834" i="1"/>
  <c r="AC2837" i="1"/>
  <c r="AB2837" i="1"/>
  <c r="AA2837" i="1"/>
  <c r="Y2837" i="1"/>
  <c r="X2837" i="1"/>
  <c r="I2837" i="1"/>
  <c r="C2837" i="1"/>
  <c r="AE2833" i="1"/>
  <c r="AC2836" i="1"/>
  <c r="AB2836" i="1"/>
  <c r="AA2836" i="1"/>
  <c r="Y2836" i="1"/>
  <c r="X2836" i="1"/>
  <c r="I2836" i="1"/>
  <c r="C2836" i="1"/>
  <c r="AE2832" i="1"/>
  <c r="AC2835" i="1"/>
  <c r="AB2835" i="1"/>
  <c r="AA2835" i="1"/>
  <c r="Y2835" i="1"/>
  <c r="X2835" i="1"/>
  <c r="I2835" i="1"/>
  <c r="C2835" i="1"/>
  <c r="AE2831" i="1"/>
  <c r="AC2834" i="1"/>
  <c r="AB2834" i="1"/>
  <c r="AA2834" i="1"/>
  <c r="Y2834" i="1"/>
  <c r="X2834" i="1"/>
  <c r="I2834" i="1"/>
  <c r="C2834" i="1"/>
  <c r="AE2830" i="1"/>
  <c r="AC2833" i="1"/>
  <c r="AB2833" i="1"/>
  <c r="AA2833" i="1"/>
  <c r="Y2833" i="1"/>
  <c r="X2833" i="1"/>
  <c r="I2833" i="1"/>
  <c r="C2833" i="1"/>
  <c r="AE2829" i="1"/>
  <c r="AC2832" i="1"/>
  <c r="AB2832" i="1"/>
  <c r="AA2832" i="1"/>
  <c r="Y2832" i="1"/>
  <c r="X2832" i="1"/>
  <c r="I2832" i="1"/>
  <c r="C2832" i="1"/>
  <c r="AE2828" i="1"/>
  <c r="AC2831" i="1"/>
  <c r="AB2831" i="1"/>
  <c r="AA2831" i="1"/>
  <c r="Y2831" i="1"/>
  <c r="X2831" i="1"/>
  <c r="I2831" i="1"/>
  <c r="C2831" i="1"/>
  <c r="AE2827" i="1"/>
  <c r="AC2830" i="1"/>
  <c r="AB2830" i="1"/>
  <c r="AA2830" i="1"/>
  <c r="Y2830" i="1"/>
  <c r="X2830" i="1"/>
  <c r="I2830" i="1"/>
  <c r="C2830" i="1"/>
  <c r="AE2826" i="1"/>
  <c r="AC2829" i="1"/>
  <c r="AB2829" i="1"/>
  <c r="AA2829" i="1"/>
  <c r="Y2829" i="1"/>
  <c r="X2829" i="1"/>
  <c r="I2829" i="1"/>
  <c r="C2829" i="1"/>
  <c r="AE2825" i="1"/>
  <c r="AC2828" i="1"/>
  <c r="AB2828" i="1"/>
  <c r="AA2828" i="1"/>
  <c r="Y2828" i="1"/>
  <c r="X2828" i="1"/>
  <c r="I2828" i="1"/>
  <c r="C2828" i="1"/>
  <c r="AE2824" i="1"/>
  <c r="AC2827" i="1"/>
  <c r="AB2827" i="1"/>
  <c r="AA2827" i="1"/>
  <c r="Y2827" i="1"/>
  <c r="X2827" i="1"/>
  <c r="I2827" i="1"/>
  <c r="C2827" i="1"/>
  <c r="AE2823" i="1"/>
  <c r="AC2826" i="1"/>
  <c r="AB2826" i="1"/>
  <c r="AA2826" i="1"/>
  <c r="Y2826" i="1"/>
  <c r="X2826" i="1"/>
  <c r="I2826" i="1"/>
  <c r="C2826" i="1"/>
  <c r="AE2822" i="1"/>
  <c r="AC2825" i="1"/>
  <c r="AB2825" i="1"/>
  <c r="AA2825" i="1"/>
  <c r="Y2825" i="1"/>
  <c r="X2825" i="1"/>
  <c r="I2825" i="1"/>
  <c r="C2825" i="1"/>
  <c r="AE2821" i="1"/>
  <c r="AC2824" i="1"/>
  <c r="AB2824" i="1"/>
  <c r="AA2824" i="1"/>
  <c r="Y2824" i="1"/>
  <c r="X2824" i="1"/>
  <c r="I2824" i="1"/>
  <c r="C2824" i="1"/>
  <c r="AE2820" i="1"/>
  <c r="AC2823" i="1"/>
  <c r="AB2823" i="1"/>
  <c r="AA2823" i="1"/>
  <c r="Y2823" i="1"/>
  <c r="X2823" i="1"/>
  <c r="I2823" i="1"/>
  <c r="C2823" i="1"/>
  <c r="AE2819" i="1"/>
  <c r="AC2822" i="1"/>
  <c r="AB2822" i="1"/>
  <c r="AA2822" i="1"/>
  <c r="Y2822" i="1"/>
  <c r="X2822" i="1"/>
  <c r="I2822" i="1"/>
  <c r="C2822" i="1"/>
  <c r="AE2818" i="1"/>
  <c r="AC2821" i="1"/>
  <c r="AB2821" i="1"/>
  <c r="AA2821" i="1"/>
  <c r="Y2821" i="1"/>
  <c r="X2821" i="1"/>
  <c r="I2821" i="1"/>
  <c r="C2821" i="1"/>
  <c r="AE2817" i="1"/>
  <c r="AC2819" i="1"/>
  <c r="AB2819" i="1"/>
  <c r="AA2819" i="1"/>
  <c r="Y2819" i="1"/>
  <c r="X2819" i="1"/>
  <c r="I2819" i="1"/>
  <c r="C2819" i="1"/>
  <c r="AE2816" i="1"/>
  <c r="AC2820" i="1"/>
  <c r="AB2820" i="1"/>
  <c r="AA2820" i="1"/>
  <c r="Y2820" i="1"/>
  <c r="X2820" i="1"/>
  <c r="I2820" i="1"/>
  <c r="C2820" i="1"/>
  <c r="AE2815" i="1"/>
  <c r="AC2818" i="1"/>
  <c r="AB2818" i="1"/>
  <c r="AA2818" i="1"/>
  <c r="Y2818" i="1"/>
  <c r="X2818" i="1"/>
  <c r="I2818" i="1"/>
  <c r="C2818" i="1"/>
  <c r="AE2814" i="1"/>
  <c r="AC2817" i="1"/>
  <c r="AB2817" i="1"/>
  <c r="AA2817" i="1"/>
  <c r="Y2817" i="1"/>
  <c r="X2817" i="1"/>
  <c r="I2817" i="1"/>
  <c r="C2817" i="1"/>
  <c r="AE2813" i="1"/>
  <c r="AC2816" i="1"/>
  <c r="AB2816" i="1"/>
  <c r="AA2816" i="1"/>
  <c r="Y2816" i="1"/>
  <c r="X2816" i="1"/>
  <c r="I2816" i="1"/>
  <c r="C2816" i="1"/>
  <c r="AE2812" i="1"/>
  <c r="AC2815" i="1"/>
  <c r="AB2815" i="1"/>
  <c r="AA2815" i="1"/>
  <c r="Y2815" i="1"/>
  <c r="X2815" i="1"/>
  <c r="I2815" i="1"/>
  <c r="C2815" i="1"/>
  <c r="AE2811" i="1"/>
  <c r="AC2814" i="1"/>
  <c r="AB2814" i="1"/>
  <c r="AA2814" i="1"/>
  <c r="Y2814" i="1"/>
  <c r="X2814" i="1"/>
  <c r="I2814" i="1"/>
  <c r="C2814" i="1"/>
  <c r="AE2810" i="1"/>
  <c r="AC2813" i="1"/>
  <c r="AB2813" i="1"/>
  <c r="AA2813" i="1"/>
  <c r="Y2813" i="1"/>
  <c r="X2813" i="1"/>
  <c r="I2813" i="1"/>
  <c r="C2813" i="1"/>
  <c r="AE2809" i="1"/>
  <c r="AC2812" i="1"/>
  <c r="AB2812" i="1"/>
  <c r="AA2812" i="1"/>
  <c r="Y2812" i="1"/>
  <c r="X2812" i="1"/>
  <c r="I2812" i="1"/>
  <c r="C2812" i="1"/>
  <c r="AE2808" i="1"/>
  <c r="AC2811" i="1"/>
  <c r="AB2811" i="1"/>
  <c r="AA2811" i="1"/>
  <c r="Y2811" i="1"/>
  <c r="X2811" i="1"/>
  <c r="I2811" i="1"/>
  <c r="C2811" i="1"/>
  <c r="AE2807" i="1"/>
  <c r="AC2810" i="1"/>
  <c r="AB2810" i="1"/>
  <c r="AA2810" i="1"/>
  <c r="Y2810" i="1"/>
  <c r="X2810" i="1"/>
  <c r="I2810" i="1"/>
  <c r="C2810" i="1"/>
  <c r="AE2806" i="1"/>
  <c r="AC2809" i="1"/>
  <c r="AB2809" i="1"/>
  <c r="AA2809" i="1"/>
  <c r="Y2809" i="1"/>
  <c r="X2809" i="1"/>
  <c r="I2809" i="1"/>
  <c r="C2809" i="1"/>
  <c r="AE2805" i="1"/>
  <c r="AC2808" i="1"/>
  <c r="AB2808" i="1"/>
  <c r="AA2808" i="1"/>
  <c r="Y2808" i="1"/>
  <c r="X2808" i="1"/>
  <c r="I2808" i="1"/>
  <c r="C2808" i="1"/>
  <c r="AE2804" i="1"/>
  <c r="AC2807" i="1"/>
  <c r="AB2807" i="1"/>
  <c r="AA2807" i="1"/>
  <c r="Y2807" i="1"/>
  <c r="X2807" i="1"/>
  <c r="I2807" i="1"/>
  <c r="C2807" i="1"/>
  <c r="AE2803" i="1"/>
  <c r="AC2806" i="1"/>
  <c r="AB2806" i="1"/>
  <c r="AA2806" i="1"/>
  <c r="Y2806" i="1"/>
  <c r="X2806" i="1"/>
  <c r="I2806" i="1"/>
  <c r="C2806" i="1"/>
  <c r="AE2802" i="1"/>
  <c r="AC2805" i="1"/>
  <c r="AB2805" i="1"/>
  <c r="AA2805" i="1"/>
  <c r="Y2805" i="1"/>
  <c r="X2805" i="1"/>
  <c r="I2805" i="1"/>
  <c r="C2805" i="1"/>
  <c r="AE2801" i="1"/>
  <c r="AC2804" i="1"/>
  <c r="AB2804" i="1"/>
  <c r="AA2804" i="1"/>
  <c r="Y2804" i="1"/>
  <c r="X2804" i="1"/>
  <c r="I2804" i="1"/>
  <c r="C2804" i="1"/>
  <c r="AE2800" i="1"/>
  <c r="AC2803" i="1"/>
  <c r="AB2803" i="1"/>
  <c r="AA2803" i="1"/>
  <c r="Y2803" i="1"/>
  <c r="X2803" i="1"/>
  <c r="I2803" i="1"/>
  <c r="C2803" i="1"/>
  <c r="AE2799" i="1"/>
  <c r="AC2802" i="1"/>
  <c r="AB2802" i="1"/>
  <c r="AA2802" i="1"/>
  <c r="Y2802" i="1"/>
  <c r="X2802" i="1"/>
  <c r="I2802" i="1"/>
  <c r="C2802" i="1"/>
  <c r="AE2798" i="1"/>
  <c r="AC2801" i="1"/>
  <c r="AB2801" i="1"/>
  <c r="AA2801" i="1"/>
  <c r="Y2801" i="1"/>
  <c r="X2801" i="1"/>
  <c r="I2801" i="1"/>
  <c r="C2801" i="1"/>
  <c r="AE2797" i="1"/>
  <c r="AC2800" i="1"/>
  <c r="AB2800" i="1"/>
  <c r="AA2800" i="1"/>
  <c r="Y2800" i="1"/>
  <c r="X2800" i="1"/>
  <c r="I2800" i="1"/>
  <c r="C2800" i="1"/>
  <c r="AE2796" i="1"/>
  <c r="AC2799" i="1"/>
  <c r="AB2799" i="1"/>
  <c r="AA2799" i="1"/>
  <c r="Y2799" i="1"/>
  <c r="X2799" i="1"/>
  <c r="I2799" i="1"/>
  <c r="C2799" i="1"/>
  <c r="AE2795" i="1"/>
  <c r="AC2797" i="1"/>
  <c r="AB2797" i="1"/>
  <c r="AA2797" i="1"/>
  <c r="Y2797" i="1"/>
  <c r="X2797" i="1"/>
  <c r="Q2797" i="1"/>
  <c r="R2797" i="1" s="1"/>
  <c r="I2797" i="1"/>
  <c r="C2797" i="1"/>
  <c r="AE2794" i="1"/>
  <c r="AC2796" i="1"/>
  <c r="AB2796" i="1"/>
  <c r="AA2796" i="1"/>
  <c r="Y2796" i="1"/>
  <c r="X2796" i="1"/>
  <c r="Q2796" i="1"/>
  <c r="R2796" i="1" s="1"/>
  <c r="I2796" i="1"/>
  <c r="C2796" i="1"/>
  <c r="AE2793" i="1"/>
  <c r="AC2795" i="1"/>
  <c r="AB2795" i="1"/>
  <c r="AA2795" i="1"/>
  <c r="Y2795" i="1"/>
  <c r="X2795" i="1"/>
  <c r="Q2795" i="1"/>
  <c r="R2795" i="1" s="1"/>
  <c r="I2795" i="1"/>
  <c r="C2795" i="1"/>
  <c r="AE2792" i="1"/>
  <c r="AC2794" i="1"/>
  <c r="AB2794" i="1"/>
  <c r="AA2794" i="1"/>
  <c r="Y2794" i="1"/>
  <c r="X2794" i="1"/>
  <c r="Q2794" i="1"/>
  <c r="R2794" i="1" s="1"/>
  <c r="I2794" i="1"/>
  <c r="C2794" i="1"/>
  <c r="AE2791" i="1"/>
  <c r="AC2793" i="1"/>
  <c r="AB2793" i="1"/>
  <c r="AA2793" i="1"/>
  <c r="Y2793" i="1"/>
  <c r="X2793" i="1"/>
  <c r="Q2793" i="1"/>
  <c r="R2793" i="1" s="1"/>
  <c r="I2793" i="1"/>
  <c r="C2793" i="1"/>
  <c r="AE2790" i="1"/>
  <c r="AC2792" i="1"/>
  <c r="AB2792" i="1"/>
  <c r="AA2792" i="1"/>
  <c r="Y2792" i="1"/>
  <c r="X2792" i="1"/>
  <c r="Q2792" i="1"/>
  <c r="R2792" i="1" s="1"/>
  <c r="I2792" i="1"/>
  <c r="C2792" i="1"/>
  <c r="AE2789" i="1"/>
  <c r="AC2791" i="1"/>
  <c r="AB2791" i="1"/>
  <c r="AA2791" i="1"/>
  <c r="Y2791" i="1"/>
  <c r="X2791" i="1"/>
  <c r="Q2791" i="1"/>
  <c r="R2791" i="1" s="1"/>
  <c r="I2791" i="1"/>
  <c r="C2791" i="1"/>
  <c r="AE2788" i="1"/>
  <c r="AC2790" i="1"/>
  <c r="AB2790" i="1"/>
  <c r="AA2790" i="1"/>
  <c r="Y2790" i="1"/>
  <c r="X2790" i="1"/>
  <c r="Q2790" i="1"/>
  <c r="R2790" i="1" s="1"/>
  <c r="I2790" i="1"/>
  <c r="C2790" i="1"/>
  <c r="AE2787" i="1"/>
  <c r="AC2789" i="1"/>
  <c r="AB2789" i="1"/>
  <c r="AA2789" i="1"/>
  <c r="Y2789" i="1"/>
  <c r="X2789" i="1"/>
  <c r="Q2789" i="1"/>
  <c r="R2789" i="1" s="1"/>
  <c r="I2789" i="1"/>
  <c r="C2789" i="1"/>
  <c r="AE2786" i="1"/>
  <c r="AC2788" i="1"/>
  <c r="AB2788" i="1"/>
  <c r="AA2788" i="1"/>
  <c r="Y2788" i="1"/>
  <c r="X2788" i="1"/>
  <c r="Q2788" i="1"/>
  <c r="R2788" i="1" s="1"/>
  <c r="I2788" i="1"/>
  <c r="C2788" i="1"/>
  <c r="AE2785" i="1"/>
  <c r="AC2787" i="1"/>
  <c r="AB2787" i="1"/>
  <c r="AA2787" i="1"/>
  <c r="Y2787" i="1"/>
  <c r="X2787" i="1"/>
  <c r="Q2787" i="1"/>
  <c r="R2787" i="1" s="1"/>
  <c r="I2787" i="1"/>
  <c r="C2787" i="1"/>
  <c r="AE2784" i="1"/>
  <c r="AC2786" i="1"/>
  <c r="AB2786" i="1"/>
  <c r="AA2786" i="1"/>
  <c r="Y2786" i="1"/>
  <c r="X2786" i="1"/>
  <c r="Q2786" i="1"/>
  <c r="R2786" i="1" s="1"/>
  <c r="I2786" i="1"/>
  <c r="C2786" i="1"/>
  <c r="AE2783" i="1"/>
  <c r="AC2785" i="1"/>
  <c r="AB2785" i="1"/>
  <c r="AA2785" i="1"/>
  <c r="Y2785" i="1"/>
  <c r="X2785" i="1"/>
  <c r="Q2785" i="1"/>
  <c r="R2785" i="1" s="1"/>
  <c r="I2785" i="1"/>
  <c r="C2785" i="1"/>
  <c r="AE2782" i="1"/>
  <c r="AC2784" i="1"/>
  <c r="AB2784" i="1"/>
  <c r="AA2784" i="1"/>
  <c r="Y2784" i="1"/>
  <c r="X2784" i="1"/>
  <c r="Q2784" i="1"/>
  <c r="R2784" i="1" s="1"/>
  <c r="I2784" i="1"/>
  <c r="C2784" i="1"/>
  <c r="AE2781" i="1"/>
  <c r="AC2783" i="1"/>
  <c r="AB2783" i="1"/>
  <c r="AA2783" i="1"/>
  <c r="Y2783" i="1"/>
  <c r="X2783" i="1"/>
  <c r="Q2783" i="1"/>
  <c r="R2783" i="1" s="1"/>
  <c r="I2783" i="1"/>
  <c r="C2783" i="1"/>
  <c r="AE2780" i="1"/>
  <c r="AC2782" i="1"/>
  <c r="AB2782" i="1"/>
  <c r="AA2782" i="1"/>
  <c r="Y2782" i="1"/>
  <c r="X2782" i="1"/>
  <c r="Q2782" i="1"/>
  <c r="R2782" i="1" s="1"/>
  <c r="I2782" i="1"/>
  <c r="C2782" i="1"/>
  <c r="AE2779" i="1"/>
  <c r="AC2781" i="1"/>
  <c r="AB2781" i="1"/>
  <c r="AA2781" i="1"/>
  <c r="Y2781" i="1"/>
  <c r="X2781" i="1"/>
  <c r="Q2781" i="1"/>
  <c r="R2781" i="1" s="1"/>
  <c r="I2781" i="1"/>
  <c r="C2781" i="1"/>
  <c r="AE2778" i="1"/>
  <c r="AC2780" i="1"/>
  <c r="AB2780" i="1"/>
  <c r="AA2780" i="1"/>
  <c r="Y2780" i="1"/>
  <c r="X2780" i="1"/>
  <c r="Q2780" i="1"/>
  <c r="R2780" i="1" s="1"/>
  <c r="I2780" i="1"/>
  <c r="C2780" i="1"/>
  <c r="AE2777" i="1"/>
  <c r="AC2779" i="1"/>
  <c r="AB2779" i="1"/>
  <c r="AA2779" i="1"/>
  <c r="Y2779" i="1"/>
  <c r="X2779" i="1"/>
  <c r="Q2779" i="1"/>
  <c r="R2779" i="1" s="1"/>
  <c r="I2779" i="1"/>
  <c r="C2779" i="1"/>
  <c r="AE2776" i="1"/>
  <c r="AC2778" i="1"/>
  <c r="AB2778" i="1"/>
  <c r="AA2778" i="1"/>
  <c r="Y2778" i="1"/>
  <c r="X2778" i="1"/>
  <c r="Q2778" i="1"/>
  <c r="R2778" i="1" s="1"/>
  <c r="I2778" i="1"/>
  <c r="C2778" i="1"/>
  <c r="AE2775" i="1"/>
  <c r="AC2777" i="1"/>
  <c r="AB2777" i="1"/>
  <c r="AA2777" i="1"/>
  <c r="Y2777" i="1"/>
  <c r="X2777" i="1"/>
  <c r="Q2777" i="1"/>
  <c r="R2777" i="1" s="1"/>
  <c r="I2777" i="1"/>
  <c r="C2777" i="1"/>
  <c r="AE2774" i="1"/>
  <c r="AC2776" i="1"/>
  <c r="AB2776" i="1"/>
  <c r="AA2776" i="1"/>
  <c r="Y2776" i="1"/>
  <c r="X2776" i="1"/>
  <c r="Q2776" i="1"/>
  <c r="R2776" i="1" s="1"/>
  <c r="I2776" i="1"/>
  <c r="C2776" i="1"/>
  <c r="AE2773" i="1"/>
  <c r="AC2775" i="1"/>
  <c r="AB2775" i="1"/>
  <c r="AA2775" i="1"/>
  <c r="Y2775" i="1"/>
  <c r="X2775" i="1"/>
  <c r="Q2775" i="1"/>
  <c r="R2775" i="1" s="1"/>
  <c r="I2775" i="1"/>
  <c r="C2775" i="1"/>
  <c r="AE2772" i="1"/>
  <c r="AC2774" i="1"/>
  <c r="AB2774" i="1"/>
  <c r="AA2774" i="1"/>
  <c r="Y2774" i="1"/>
  <c r="X2774" i="1"/>
  <c r="Q2774" i="1"/>
  <c r="R2774" i="1" s="1"/>
  <c r="I2774" i="1"/>
  <c r="C2774" i="1"/>
  <c r="AE2771" i="1"/>
  <c r="AC2773" i="1"/>
  <c r="AB2773" i="1"/>
  <c r="AA2773" i="1"/>
  <c r="Y2773" i="1"/>
  <c r="X2773" i="1"/>
  <c r="Q2773" i="1"/>
  <c r="R2773" i="1" s="1"/>
  <c r="I2773" i="1"/>
  <c r="C2773" i="1"/>
  <c r="AE2770" i="1"/>
  <c r="AC2772" i="1"/>
  <c r="AB2772" i="1"/>
  <c r="AA2772" i="1"/>
  <c r="Y2772" i="1"/>
  <c r="X2772" i="1"/>
  <c r="Q2772" i="1"/>
  <c r="R2772" i="1" s="1"/>
  <c r="I2772" i="1"/>
  <c r="C2772" i="1"/>
  <c r="AE2769" i="1"/>
  <c r="AC2798" i="1"/>
  <c r="AB2798" i="1"/>
  <c r="AA2798" i="1"/>
  <c r="Y2798" i="1"/>
  <c r="X2798" i="1"/>
  <c r="I2798" i="1"/>
  <c r="C2798" i="1"/>
  <c r="AE2768" i="1"/>
  <c r="AC2771" i="1"/>
  <c r="AB2771" i="1"/>
  <c r="AA2771" i="1"/>
  <c r="Y2771" i="1"/>
  <c r="X2771" i="1"/>
  <c r="Q2771" i="1"/>
  <c r="R2771" i="1" s="1"/>
  <c r="I2771" i="1"/>
  <c r="C2771" i="1"/>
  <c r="AE2767" i="1"/>
  <c r="AC2770" i="1"/>
  <c r="AB2770" i="1"/>
  <c r="AA2770" i="1"/>
  <c r="Y2770" i="1"/>
  <c r="X2770" i="1"/>
  <c r="I2770" i="1"/>
  <c r="C2770" i="1"/>
  <c r="AE2766" i="1"/>
  <c r="AC2769" i="1"/>
  <c r="AB2769" i="1"/>
  <c r="AA2769" i="1"/>
  <c r="Y2769" i="1"/>
  <c r="X2769" i="1"/>
  <c r="Q2769" i="1"/>
  <c r="R2769" i="1" s="1"/>
  <c r="I2769" i="1"/>
  <c r="C2769" i="1"/>
  <c r="AE2765" i="1"/>
  <c r="AC2768" i="1"/>
  <c r="AB2768" i="1"/>
  <c r="AA2768" i="1"/>
  <c r="Y2768" i="1"/>
  <c r="X2768" i="1"/>
  <c r="I2768" i="1"/>
  <c r="C2768" i="1"/>
  <c r="AE2764" i="1"/>
  <c r="AC2767" i="1"/>
  <c r="AB2767" i="1"/>
  <c r="AA2767" i="1"/>
  <c r="Y2767" i="1"/>
  <c r="X2767" i="1"/>
  <c r="I2767" i="1"/>
  <c r="C2767" i="1"/>
  <c r="AE2763" i="1"/>
  <c r="AC2766" i="1"/>
  <c r="AB2766" i="1"/>
  <c r="AA2766" i="1"/>
  <c r="Y2766" i="1"/>
  <c r="X2766" i="1"/>
  <c r="I2766" i="1"/>
  <c r="C2766" i="1"/>
  <c r="AE2762" i="1"/>
  <c r="AC2765" i="1"/>
  <c r="AB2765" i="1"/>
  <c r="AA2765" i="1"/>
  <c r="Y2765" i="1"/>
  <c r="X2765" i="1"/>
  <c r="I2765" i="1"/>
  <c r="C2765" i="1"/>
  <c r="AE2761" i="1"/>
  <c r="AC2764" i="1"/>
  <c r="AB2764" i="1"/>
  <c r="AA2764" i="1"/>
  <c r="Y2764" i="1"/>
  <c r="X2764" i="1"/>
  <c r="I2764" i="1"/>
  <c r="C2764" i="1"/>
  <c r="AE2760" i="1"/>
  <c r="AC2763" i="1"/>
  <c r="AB2763" i="1"/>
  <c r="AA2763" i="1"/>
  <c r="Y2763" i="1"/>
  <c r="X2763" i="1"/>
  <c r="I2763" i="1"/>
  <c r="C2763" i="1"/>
  <c r="AE2759" i="1"/>
  <c r="AC2762" i="1"/>
  <c r="AB2762" i="1"/>
  <c r="AA2762" i="1"/>
  <c r="Y2762" i="1"/>
  <c r="X2762" i="1"/>
  <c r="I2762" i="1"/>
  <c r="C2762" i="1"/>
  <c r="AE2758" i="1"/>
  <c r="AC2761" i="1"/>
  <c r="AB2761" i="1"/>
  <c r="AA2761" i="1"/>
  <c r="Y2761" i="1"/>
  <c r="X2761" i="1"/>
  <c r="I2761" i="1"/>
  <c r="C2761" i="1"/>
  <c r="AE2757" i="1"/>
  <c r="AC2760" i="1"/>
  <c r="AB2760" i="1"/>
  <c r="AA2760" i="1"/>
  <c r="Y2760" i="1"/>
  <c r="X2760" i="1"/>
  <c r="I2760" i="1"/>
  <c r="C2760" i="1"/>
  <c r="AE2756" i="1"/>
  <c r="AC2759" i="1"/>
  <c r="AB2759" i="1"/>
  <c r="AA2759" i="1"/>
  <c r="Y2759" i="1"/>
  <c r="X2759" i="1"/>
  <c r="I2759" i="1"/>
  <c r="C2759" i="1"/>
  <c r="AE2755" i="1"/>
  <c r="AC2758" i="1"/>
  <c r="AB2758" i="1"/>
  <c r="AA2758" i="1"/>
  <c r="Y2758" i="1"/>
  <c r="X2758" i="1"/>
  <c r="I2758" i="1"/>
  <c r="C2758" i="1"/>
  <c r="AE2754" i="1"/>
  <c r="AC2757" i="1"/>
  <c r="AB2757" i="1"/>
  <c r="AA2757" i="1"/>
  <c r="Y2757" i="1"/>
  <c r="X2757" i="1"/>
  <c r="I2757" i="1"/>
  <c r="C2757" i="1"/>
  <c r="AE2753" i="1"/>
  <c r="AC2756" i="1"/>
  <c r="AB2756" i="1"/>
  <c r="AA2756" i="1"/>
  <c r="Y2756" i="1"/>
  <c r="X2756" i="1"/>
  <c r="I2756" i="1"/>
  <c r="C2756" i="1"/>
  <c r="AE2752" i="1"/>
  <c r="AC2755" i="1"/>
  <c r="AB2755" i="1"/>
  <c r="AA2755" i="1"/>
  <c r="Y2755" i="1"/>
  <c r="X2755" i="1"/>
  <c r="I2755" i="1"/>
  <c r="C2755" i="1"/>
  <c r="AE2751" i="1"/>
  <c r="AC2754" i="1"/>
  <c r="AB2754" i="1"/>
  <c r="AA2754" i="1"/>
  <c r="Y2754" i="1"/>
  <c r="X2754" i="1"/>
  <c r="I2754" i="1"/>
  <c r="C2754" i="1"/>
  <c r="AE2750" i="1"/>
  <c r="AC2753" i="1"/>
  <c r="AB2753" i="1"/>
  <c r="AA2753" i="1"/>
  <c r="Y2753" i="1"/>
  <c r="X2753" i="1"/>
  <c r="I2753" i="1"/>
  <c r="C2753" i="1"/>
  <c r="AE2749" i="1"/>
  <c r="AC2752" i="1"/>
  <c r="AB2752" i="1"/>
  <c r="AA2752" i="1"/>
  <c r="Y2752" i="1"/>
  <c r="X2752" i="1"/>
  <c r="I2752" i="1"/>
  <c r="C2752" i="1"/>
  <c r="AE2748" i="1"/>
  <c r="AC2751" i="1"/>
  <c r="AB2751" i="1"/>
  <c r="AA2751" i="1"/>
  <c r="Y2751" i="1"/>
  <c r="X2751" i="1"/>
  <c r="I2751" i="1"/>
  <c r="C2751" i="1"/>
  <c r="AE2747" i="1"/>
  <c r="AC2748" i="1"/>
  <c r="AB2748" i="1"/>
  <c r="AA2748" i="1"/>
  <c r="Y2748" i="1"/>
  <c r="X2748" i="1"/>
  <c r="I2748" i="1"/>
  <c r="C2748" i="1"/>
  <c r="AE2746" i="1"/>
  <c r="AC2750" i="1"/>
  <c r="AB2750" i="1"/>
  <c r="AA2750" i="1"/>
  <c r="Y2750" i="1"/>
  <c r="X2750" i="1"/>
  <c r="I2750" i="1"/>
  <c r="C2750" i="1"/>
  <c r="AE2745" i="1"/>
  <c r="AC2747" i="1"/>
  <c r="AB2747" i="1"/>
  <c r="AA2747" i="1"/>
  <c r="Y2747" i="1"/>
  <c r="X2747" i="1"/>
  <c r="I2747" i="1"/>
  <c r="C2747" i="1"/>
  <c r="AE2744" i="1"/>
  <c r="AC2745" i="1"/>
  <c r="AB2745" i="1"/>
  <c r="AA2745" i="1"/>
  <c r="Y2745" i="1"/>
  <c r="X2745" i="1"/>
  <c r="I2745" i="1"/>
  <c r="C2745" i="1"/>
  <c r="AE2743" i="1"/>
  <c r="AC2744" i="1"/>
  <c r="AB2744" i="1"/>
  <c r="AA2744" i="1"/>
  <c r="Y2744" i="1"/>
  <c r="X2744" i="1"/>
  <c r="I2744" i="1"/>
  <c r="C2744" i="1"/>
  <c r="AE2742" i="1"/>
  <c r="AC2743" i="1"/>
  <c r="AB2743" i="1"/>
  <c r="AA2743" i="1"/>
  <c r="Y2743" i="1"/>
  <c r="X2743" i="1"/>
  <c r="I2743" i="1"/>
  <c r="C2743" i="1"/>
  <c r="AE2741" i="1"/>
  <c r="AC2742" i="1"/>
  <c r="AB2742" i="1"/>
  <c r="AA2742" i="1"/>
  <c r="Y2742" i="1"/>
  <c r="X2742" i="1"/>
  <c r="I2742" i="1"/>
  <c r="C2742" i="1"/>
  <c r="AE2740" i="1"/>
  <c r="AC2741" i="1"/>
  <c r="AB2741" i="1"/>
  <c r="AA2741" i="1"/>
  <c r="Y2741" i="1"/>
  <c r="X2741" i="1"/>
  <c r="I2741" i="1"/>
  <c r="C2741" i="1"/>
  <c r="AE2739" i="1"/>
  <c r="AC2740" i="1"/>
  <c r="AB2740" i="1"/>
  <c r="AA2740" i="1"/>
  <c r="Y2740" i="1"/>
  <c r="X2740" i="1"/>
  <c r="I2740" i="1"/>
  <c r="C2740" i="1"/>
  <c r="AE2738" i="1"/>
  <c r="AC2739" i="1"/>
  <c r="AB2739" i="1"/>
  <c r="AA2739" i="1"/>
  <c r="Y2739" i="1"/>
  <c r="X2739" i="1"/>
  <c r="I2739" i="1"/>
  <c r="C2739" i="1"/>
  <c r="AE2737" i="1"/>
  <c r="AC2738" i="1"/>
  <c r="AB2738" i="1"/>
  <c r="AA2738" i="1"/>
  <c r="Y2738" i="1"/>
  <c r="X2738" i="1"/>
  <c r="I2738" i="1"/>
  <c r="C2738" i="1"/>
  <c r="AE2736" i="1"/>
  <c r="AC2737" i="1"/>
  <c r="AB2737" i="1"/>
  <c r="AA2737" i="1"/>
  <c r="Y2737" i="1"/>
  <c r="X2737" i="1"/>
  <c r="I2737" i="1"/>
  <c r="C2737" i="1"/>
  <c r="AE2735" i="1"/>
  <c r="AC2736" i="1"/>
  <c r="AB2736" i="1"/>
  <c r="AA2736" i="1"/>
  <c r="Y2736" i="1"/>
  <c r="X2736" i="1"/>
  <c r="I2736" i="1"/>
  <c r="C2736" i="1"/>
  <c r="AE2734" i="1"/>
  <c r="AC2735" i="1"/>
  <c r="AB2735" i="1"/>
  <c r="AA2735" i="1"/>
  <c r="Y2735" i="1"/>
  <c r="X2735" i="1"/>
  <c r="I2735" i="1"/>
  <c r="C2735" i="1"/>
  <c r="AE2733" i="1"/>
  <c r="AC2734" i="1"/>
  <c r="AB2734" i="1"/>
  <c r="AA2734" i="1"/>
  <c r="Y2734" i="1"/>
  <c r="X2734" i="1"/>
  <c r="I2734" i="1"/>
  <c r="C2734" i="1"/>
  <c r="AE2732" i="1"/>
  <c r="AC2733" i="1"/>
  <c r="AB2733" i="1"/>
  <c r="AA2733" i="1"/>
  <c r="Y2733" i="1"/>
  <c r="X2733" i="1"/>
  <c r="I2733" i="1"/>
  <c r="C2733" i="1"/>
  <c r="AE2731" i="1"/>
  <c r="AC2732" i="1"/>
  <c r="AB2732" i="1"/>
  <c r="AA2732" i="1"/>
  <c r="Y2732" i="1"/>
  <c r="X2732" i="1"/>
  <c r="I2732" i="1"/>
  <c r="C2732" i="1"/>
  <c r="AE2730" i="1"/>
  <c r="AC2730" i="1"/>
  <c r="AB2730" i="1"/>
  <c r="AA2730" i="1"/>
  <c r="Y2730" i="1"/>
  <c r="X2730" i="1"/>
  <c r="I2730" i="1"/>
  <c r="C2730" i="1"/>
  <c r="AE2729" i="1"/>
  <c r="AC2729" i="1"/>
  <c r="AB2729" i="1"/>
  <c r="AA2729" i="1"/>
  <c r="Y2729" i="1"/>
  <c r="X2729" i="1"/>
  <c r="I2729" i="1"/>
  <c r="C2729" i="1"/>
  <c r="AE2728" i="1"/>
  <c r="AC2728" i="1"/>
  <c r="AB2728" i="1"/>
  <c r="AA2728" i="1"/>
  <c r="Y2728" i="1"/>
  <c r="X2728" i="1"/>
  <c r="I2728" i="1"/>
  <c r="C2728" i="1"/>
  <c r="AE2727" i="1"/>
  <c r="AC2727" i="1"/>
  <c r="AB2727" i="1"/>
  <c r="AA2727" i="1"/>
  <c r="Y2727" i="1"/>
  <c r="X2727" i="1"/>
  <c r="I2727" i="1"/>
  <c r="C2727" i="1"/>
  <c r="AE2726" i="1"/>
  <c r="AC2726" i="1"/>
  <c r="AB2726" i="1"/>
  <c r="AA2726" i="1"/>
  <c r="Y2726" i="1"/>
  <c r="X2726" i="1"/>
  <c r="Q2726" i="1"/>
  <c r="R2726" i="1" s="1"/>
  <c r="I2726" i="1"/>
  <c r="C2726" i="1"/>
  <c r="AE2725" i="1"/>
  <c r="AC2725" i="1"/>
  <c r="AB2725" i="1"/>
  <c r="AA2725" i="1"/>
  <c r="Y2725" i="1"/>
  <c r="X2725" i="1"/>
  <c r="Q2725" i="1"/>
  <c r="R2725" i="1" s="1"/>
  <c r="I2725" i="1"/>
  <c r="C2725" i="1"/>
  <c r="AE2724" i="1"/>
  <c r="AC2724" i="1"/>
  <c r="AB2724" i="1"/>
  <c r="AA2724" i="1"/>
  <c r="Y2724" i="1"/>
  <c r="X2724" i="1"/>
  <c r="I2724" i="1"/>
  <c r="C2724" i="1"/>
  <c r="AE2723" i="1"/>
  <c r="AC2723" i="1"/>
  <c r="AB2723" i="1"/>
  <c r="AA2723" i="1"/>
  <c r="Y2723" i="1"/>
  <c r="X2723" i="1"/>
  <c r="I2723" i="1"/>
  <c r="C2723" i="1"/>
  <c r="AE2722" i="1"/>
  <c r="AC2722" i="1"/>
  <c r="AB2722" i="1"/>
  <c r="AA2722" i="1"/>
  <c r="Y2722" i="1"/>
  <c r="X2722" i="1"/>
  <c r="I2722" i="1"/>
  <c r="C2722" i="1"/>
  <c r="AE2721" i="1"/>
  <c r="AC2721" i="1"/>
  <c r="AB2721" i="1"/>
  <c r="AA2721" i="1"/>
  <c r="Y2721" i="1"/>
  <c r="X2721" i="1"/>
  <c r="I2721" i="1"/>
  <c r="C2721" i="1"/>
  <c r="AE2720" i="1"/>
  <c r="AC2720" i="1"/>
  <c r="AB2720" i="1"/>
  <c r="AA2720" i="1"/>
  <c r="Y2720" i="1"/>
  <c r="X2720" i="1"/>
  <c r="I2720" i="1"/>
  <c r="C2720" i="1"/>
  <c r="AE2719" i="1"/>
  <c r="AC2719" i="1"/>
  <c r="AB2719" i="1"/>
  <c r="AA2719" i="1"/>
  <c r="Y2719" i="1"/>
  <c r="X2719" i="1"/>
  <c r="I2719" i="1"/>
  <c r="C2719" i="1"/>
  <c r="AE2718" i="1"/>
  <c r="AC2718" i="1"/>
  <c r="AB2718" i="1"/>
  <c r="AA2718" i="1"/>
  <c r="Y2718" i="1"/>
  <c r="X2718" i="1"/>
  <c r="I2718" i="1"/>
  <c r="C2718" i="1"/>
  <c r="AE2717" i="1"/>
  <c r="AC2717" i="1"/>
  <c r="AB2717" i="1"/>
  <c r="AA2717" i="1"/>
  <c r="Y2717" i="1"/>
  <c r="X2717" i="1"/>
  <c r="I2717" i="1"/>
  <c r="C2717" i="1"/>
  <c r="AE2716" i="1"/>
  <c r="AC2716" i="1"/>
  <c r="AB2716" i="1"/>
  <c r="AA2716" i="1"/>
  <c r="Y2716" i="1"/>
  <c r="X2716" i="1"/>
  <c r="I2716" i="1"/>
  <c r="C2716" i="1"/>
  <c r="AE2715" i="1"/>
  <c r="AC2715" i="1"/>
  <c r="AB2715" i="1"/>
  <c r="AA2715" i="1"/>
  <c r="Y2715" i="1"/>
  <c r="X2715" i="1"/>
  <c r="I2715" i="1"/>
  <c r="C2715" i="1"/>
  <c r="AE2714" i="1"/>
  <c r="AC2714" i="1"/>
  <c r="AB2714" i="1"/>
  <c r="AA2714" i="1"/>
  <c r="Y2714" i="1"/>
  <c r="X2714" i="1"/>
  <c r="I2714" i="1"/>
  <c r="C2714" i="1"/>
  <c r="AE2713" i="1"/>
  <c r="AC2713" i="1"/>
  <c r="AB2713" i="1"/>
  <c r="AA2713" i="1"/>
  <c r="Y2713" i="1"/>
  <c r="X2713" i="1"/>
  <c r="I2713" i="1"/>
  <c r="C2713" i="1"/>
  <c r="AE2712" i="1"/>
  <c r="AC2712" i="1"/>
  <c r="AB2712" i="1"/>
  <c r="AA2712" i="1"/>
  <c r="Y2712" i="1"/>
  <c r="X2712" i="1"/>
  <c r="I2712" i="1"/>
  <c r="C2712" i="1"/>
  <c r="AE2711" i="1"/>
  <c r="AC2711" i="1"/>
  <c r="AB2711" i="1"/>
  <c r="AA2711" i="1"/>
  <c r="Y2711" i="1"/>
  <c r="X2711" i="1"/>
  <c r="I2711" i="1"/>
  <c r="C2711" i="1"/>
  <c r="AE2710" i="1"/>
  <c r="AC2710" i="1"/>
  <c r="AB2710" i="1"/>
  <c r="AA2710" i="1"/>
  <c r="Y2710" i="1"/>
  <c r="X2710" i="1"/>
  <c r="I2710" i="1"/>
  <c r="C2710" i="1"/>
  <c r="AE2709" i="1"/>
  <c r="AC2709" i="1"/>
  <c r="AB2709" i="1"/>
  <c r="AA2709" i="1"/>
  <c r="Y2709" i="1"/>
  <c r="X2709" i="1"/>
  <c r="I2709" i="1"/>
  <c r="C2709" i="1"/>
  <c r="AE2708" i="1"/>
  <c r="AC2708" i="1"/>
  <c r="AB2708" i="1"/>
  <c r="AA2708" i="1"/>
  <c r="Y2708" i="1"/>
  <c r="X2708" i="1"/>
  <c r="I2708" i="1"/>
  <c r="C2708" i="1"/>
  <c r="AE2707" i="1"/>
  <c r="AC2707" i="1"/>
  <c r="AB2707" i="1"/>
  <c r="AA2707" i="1"/>
  <c r="Y2707" i="1"/>
  <c r="X2707" i="1"/>
  <c r="I2707" i="1"/>
  <c r="C2707" i="1"/>
  <c r="AE2706" i="1"/>
  <c r="AC2706" i="1"/>
  <c r="AB2706" i="1"/>
  <c r="AA2706" i="1"/>
  <c r="Y2706" i="1"/>
  <c r="X2706" i="1"/>
  <c r="I2706" i="1"/>
  <c r="C2706" i="1"/>
  <c r="AE2705" i="1"/>
  <c r="AC2705" i="1"/>
  <c r="AB2705" i="1"/>
  <c r="AA2705" i="1"/>
  <c r="Y2705" i="1"/>
  <c r="X2705" i="1"/>
  <c r="I2705" i="1"/>
  <c r="C2705" i="1"/>
  <c r="AE2704" i="1"/>
  <c r="AC2704" i="1"/>
  <c r="AB2704" i="1"/>
  <c r="AA2704" i="1"/>
  <c r="Y2704" i="1"/>
  <c r="X2704" i="1"/>
  <c r="I2704" i="1"/>
  <c r="C2704" i="1"/>
  <c r="AE2703" i="1"/>
  <c r="AC2703" i="1"/>
  <c r="AB2703" i="1"/>
  <c r="AA2703" i="1"/>
  <c r="Y2703" i="1"/>
  <c r="X2703" i="1"/>
  <c r="I2703" i="1"/>
  <c r="C2703" i="1"/>
  <c r="AE2702" i="1"/>
  <c r="AC2702" i="1"/>
  <c r="AB2702" i="1"/>
  <c r="AA2702" i="1"/>
  <c r="Y2702" i="1"/>
  <c r="X2702" i="1"/>
  <c r="I2702" i="1"/>
  <c r="C2702" i="1"/>
  <c r="AE2701" i="1"/>
  <c r="AC2701" i="1"/>
  <c r="AB2701" i="1"/>
  <c r="AA2701" i="1"/>
  <c r="Y2701" i="1"/>
  <c r="X2701" i="1"/>
  <c r="I2701" i="1"/>
  <c r="C2701" i="1"/>
  <c r="AE2700" i="1"/>
  <c r="AC2700" i="1"/>
  <c r="AB2700" i="1"/>
  <c r="AA2700" i="1"/>
  <c r="Y2700" i="1"/>
  <c r="X2700" i="1"/>
  <c r="I2700" i="1"/>
  <c r="C2700" i="1"/>
  <c r="AE2699" i="1"/>
  <c r="AC2699" i="1"/>
  <c r="AB2699" i="1"/>
  <c r="AA2699" i="1"/>
  <c r="Y2699" i="1"/>
  <c r="X2699" i="1"/>
  <c r="I2699" i="1"/>
  <c r="C2699" i="1"/>
  <c r="AE2698" i="1"/>
  <c r="AC2698" i="1"/>
  <c r="AB2698" i="1"/>
  <c r="AA2698" i="1"/>
  <c r="Y2698" i="1"/>
  <c r="X2698" i="1"/>
  <c r="I2698" i="1"/>
  <c r="C2698" i="1"/>
  <c r="AE2697" i="1"/>
  <c r="AC2697" i="1"/>
  <c r="AB2697" i="1"/>
  <c r="AA2697" i="1"/>
  <c r="Y2697" i="1"/>
  <c r="X2697" i="1"/>
  <c r="I2697" i="1"/>
  <c r="C2697" i="1"/>
  <c r="AE2696" i="1"/>
  <c r="AC2696" i="1"/>
  <c r="AB2696" i="1"/>
  <c r="AA2696" i="1"/>
  <c r="Y2696" i="1"/>
  <c r="X2696" i="1"/>
  <c r="I2696" i="1"/>
  <c r="C2696" i="1"/>
  <c r="AE2695" i="1"/>
  <c r="AC2695" i="1"/>
  <c r="AB2695" i="1"/>
  <c r="AA2695" i="1"/>
  <c r="Y2695" i="1"/>
  <c r="X2695" i="1"/>
  <c r="I2695" i="1"/>
  <c r="C2695" i="1"/>
  <c r="AE2694" i="1"/>
  <c r="AC2694" i="1"/>
  <c r="AB2694" i="1"/>
  <c r="AA2694" i="1"/>
  <c r="Y2694" i="1"/>
  <c r="X2694" i="1"/>
  <c r="I2694" i="1"/>
  <c r="C2694" i="1"/>
  <c r="AE2693" i="1"/>
  <c r="AC2693" i="1"/>
  <c r="AB2693" i="1"/>
  <c r="AA2693" i="1"/>
  <c r="Y2693" i="1"/>
  <c r="X2693" i="1"/>
  <c r="I2693" i="1"/>
  <c r="C2693" i="1"/>
  <c r="AE2692" i="1"/>
  <c r="AC2692" i="1"/>
  <c r="AB2692" i="1"/>
  <c r="AA2692" i="1"/>
  <c r="Y2692" i="1"/>
  <c r="X2692" i="1"/>
  <c r="I2692" i="1"/>
  <c r="C2692" i="1"/>
  <c r="AE2691" i="1"/>
  <c r="AC2691" i="1"/>
  <c r="AB2691" i="1"/>
  <c r="AA2691" i="1"/>
  <c r="Y2691" i="1"/>
  <c r="X2691" i="1"/>
  <c r="I2691" i="1"/>
  <c r="C2691" i="1"/>
  <c r="AE2690" i="1"/>
  <c r="AC2690" i="1"/>
  <c r="AB2690" i="1"/>
  <c r="AA2690" i="1"/>
  <c r="Y2690" i="1"/>
  <c r="X2690" i="1"/>
  <c r="I2690" i="1"/>
  <c r="C2690" i="1"/>
  <c r="AE2689" i="1"/>
  <c r="AC2689" i="1"/>
  <c r="AB2689" i="1"/>
  <c r="AA2689" i="1"/>
  <c r="Y2689" i="1"/>
  <c r="X2689" i="1"/>
  <c r="I2689" i="1"/>
  <c r="C2689" i="1"/>
  <c r="AE2688" i="1"/>
  <c r="AC2688" i="1"/>
  <c r="AB2688" i="1"/>
  <c r="AA2688" i="1"/>
  <c r="Y2688" i="1"/>
  <c r="X2688" i="1"/>
  <c r="I2688" i="1"/>
  <c r="C2688" i="1"/>
  <c r="AE2687" i="1"/>
  <c r="AC2687" i="1"/>
  <c r="AB2687" i="1"/>
  <c r="AA2687" i="1"/>
  <c r="Y2687" i="1"/>
  <c r="X2687" i="1"/>
  <c r="Q2687" i="1"/>
  <c r="R2687" i="1" s="1"/>
  <c r="I2687" i="1"/>
  <c r="C2687" i="1"/>
  <c r="AE2686" i="1"/>
  <c r="AC2686" i="1"/>
  <c r="AB2686" i="1"/>
  <c r="AA2686" i="1"/>
  <c r="Y2686" i="1"/>
  <c r="X2686" i="1"/>
  <c r="Q2686" i="1"/>
  <c r="R2686" i="1" s="1"/>
  <c r="I2686" i="1"/>
  <c r="C2686" i="1"/>
  <c r="AE2685" i="1"/>
  <c r="AC2685" i="1"/>
  <c r="AB2685" i="1"/>
  <c r="AA2685" i="1"/>
  <c r="Y2685" i="1"/>
  <c r="X2685" i="1"/>
  <c r="Q2685" i="1"/>
  <c r="R2685" i="1" s="1"/>
  <c r="I2685" i="1"/>
  <c r="C2685" i="1"/>
  <c r="AE2684" i="1"/>
  <c r="AC2684" i="1"/>
  <c r="AB2684" i="1"/>
  <c r="AA2684" i="1"/>
  <c r="Y2684" i="1"/>
  <c r="X2684" i="1"/>
  <c r="Q2684" i="1"/>
  <c r="R2684" i="1" s="1"/>
  <c r="I2684" i="1"/>
  <c r="C2684" i="1"/>
  <c r="AE2683" i="1"/>
  <c r="AC2683" i="1"/>
  <c r="AB2683" i="1"/>
  <c r="AA2683" i="1"/>
  <c r="Y2683" i="1"/>
  <c r="X2683" i="1"/>
  <c r="Q2683" i="1"/>
  <c r="R2683" i="1" s="1"/>
  <c r="I2683" i="1"/>
  <c r="C2683" i="1"/>
  <c r="AE2682" i="1"/>
  <c r="AC2682" i="1"/>
  <c r="AB2682" i="1"/>
  <c r="AA2682" i="1"/>
  <c r="Y2682" i="1"/>
  <c r="X2682" i="1"/>
  <c r="Q2682" i="1"/>
  <c r="R2682" i="1" s="1"/>
  <c r="I2682" i="1"/>
  <c r="C2682" i="1"/>
  <c r="AE2681" i="1"/>
  <c r="AC2681" i="1"/>
  <c r="AB2681" i="1"/>
  <c r="AA2681" i="1"/>
  <c r="Y2681" i="1"/>
  <c r="X2681" i="1"/>
  <c r="Q2681" i="1"/>
  <c r="R2681" i="1" s="1"/>
  <c r="I2681" i="1"/>
  <c r="C2681" i="1"/>
  <c r="AE2680" i="1"/>
  <c r="AC2680" i="1"/>
  <c r="AB2680" i="1"/>
  <c r="AA2680" i="1"/>
  <c r="Y2680" i="1"/>
  <c r="X2680" i="1"/>
  <c r="Q2680" i="1"/>
  <c r="R2680" i="1" s="1"/>
  <c r="I2680" i="1"/>
  <c r="C2680" i="1"/>
  <c r="AE2679" i="1"/>
  <c r="AC2679" i="1"/>
  <c r="AB2679" i="1"/>
  <c r="AA2679" i="1"/>
  <c r="Y2679" i="1"/>
  <c r="X2679" i="1"/>
  <c r="Q2679" i="1"/>
  <c r="R2679" i="1" s="1"/>
  <c r="I2679" i="1"/>
  <c r="C2679" i="1"/>
  <c r="AE2678" i="1"/>
  <c r="AC2678" i="1"/>
  <c r="AB2678" i="1"/>
  <c r="AA2678" i="1"/>
  <c r="Y2678" i="1"/>
  <c r="X2678" i="1"/>
  <c r="Q2678" i="1"/>
  <c r="R2678" i="1" s="1"/>
  <c r="I2678" i="1"/>
  <c r="C2678" i="1"/>
  <c r="AE2677" i="1"/>
  <c r="AC2677" i="1"/>
  <c r="AB2677" i="1"/>
  <c r="AA2677" i="1"/>
  <c r="Y2677" i="1"/>
  <c r="X2677" i="1"/>
  <c r="Q2677" i="1"/>
  <c r="R2677" i="1" s="1"/>
  <c r="I2677" i="1"/>
  <c r="C2677" i="1"/>
  <c r="AE2676" i="1"/>
  <c r="AC2676" i="1"/>
  <c r="AB2676" i="1"/>
  <c r="AA2676" i="1"/>
  <c r="Y2676" i="1"/>
  <c r="X2676" i="1"/>
  <c r="Q2676" i="1"/>
  <c r="R2676" i="1" s="1"/>
  <c r="I2676" i="1"/>
  <c r="C2676" i="1"/>
  <c r="AE2675" i="1"/>
  <c r="AC2675" i="1"/>
  <c r="AB2675" i="1"/>
  <c r="AA2675" i="1"/>
  <c r="Y2675" i="1"/>
  <c r="X2675" i="1"/>
  <c r="Q2675" i="1"/>
  <c r="R2675" i="1" s="1"/>
  <c r="I2675" i="1"/>
  <c r="C2675" i="1"/>
  <c r="AE2674" i="1"/>
  <c r="AC2674" i="1"/>
  <c r="AB2674" i="1"/>
  <c r="AA2674" i="1"/>
  <c r="Y2674" i="1"/>
  <c r="X2674" i="1"/>
  <c r="I2674" i="1"/>
  <c r="C2674" i="1"/>
  <c r="AE2673" i="1"/>
  <c r="AC2673" i="1"/>
  <c r="AB2673" i="1"/>
  <c r="AA2673" i="1"/>
  <c r="Y2673" i="1"/>
  <c r="X2673" i="1"/>
  <c r="I2673" i="1"/>
  <c r="C2673" i="1"/>
  <c r="AE2672" i="1"/>
  <c r="AC2672" i="1"/>
  <c r="AB2672" i="1"/>
  <c r="AA2672" i="1"/>
  <c r="Y2672" i="1"/>
  <c r="X2672" i="1"/>
  <c r="I2672" i="1"/>
  <c r="C2672" i="1"/>
  <c r="AE2671" i="1"/>
  <c r="AC2671" i="1"/>
  <c r="AB2671" i="1"/>
  <c r="AA2671" i="1"/>
  <c r="Y2671" i="1"/>
  <c r="X2671" i="1"/>
  <c r="I2671" i="1"/>
  <c r="C2671" i="1"/>
  <c r="AE2670" i="1"/>
  <c r="AC2670" i="1"/>
  <c r="AB2670" i="1"/>
  <c r="AA2670" i="1"/>
  <c r="Y2670" i="1"/>
  <c r="X2670" i="1"/>
  <c r="I2670" i="1"/>
  <c r="C2670" i="1"/>
  <c r="AE2669" i="1"/>
  <c r="AC2669" i="1"/>
  <c r="AB2669" i="1"/>
  <c r="AA2669" i="1"/>
  <c r="Y2669" i="1"/>
  <c r="X2669" i="1"/>
  <c r="I2669" i="1"/>
  <c r="C2669" i="1"/>
  <c r="G2655" i="1"/>
  <c r="J2655" i="1" s="1"/>
  <c r="Q2655" i="1" s="1"/>
  <c r="R2655" i="1" s="1"/>
  <c r="AE2668" i="1"/>
  <c r="AC2668" i="1"/>
  <c r="AB2668" i="1"/>
  <c r="AA2668" i="1"/>
  <c r="Y2668" i="1"/>
  <c r="X2668" i="1"/>
  <c r="I2668" i="1"/>
  <c r="C2668" i="1"/>
  <c r="AE2667" i="1"/>
  <c r="AC2667" i="1"/>
  <c r="AB2667" i="1"/>
  <c r="AA2667" i="1"/>
  <c r="Y2667" i="1"/>
  <c r="X2667" i="1"/>
  <c r="I2667" i="1"/>
  <c r="C2667" i="1"/>
  <c r="AE2666" i="1"/>
  <c r="AC2666" i="1"/>
  <c r="AB2666" i="1"/>
  <c r="AA2666" i="1"/>
  <c r="Y2666" i="1"/>
  <c r="X2666" i="1"/>
  <c r="I2666" i="1"/>
  <c r="C2666" i="1"/>
  <c r="AE2665" i="1"/>
  <c r="AC2665" i="1"/>
  <c r="AB2665" i="1"/>
  <c r="AA2665" i="1"/>
  <c r="Y2665" i="1"/>
  <c r="X2665" i="1"/>
  <c r="I2665" i="1"/>
  <c r="C2665" i="1"/>
  <c r="AE2664" i="1"/>
  <c r="AC2664" i="1"/>
  <c r="AB2664" i="1"/>
  <c r="AA2664" i="1"/>
  <c r="Y2664" i="1"/>
  <c r="X2664" i="1"/>
  <c r="I2664" i="1"/>
  <c r="C2664" i="1"/>
  <c r="AE2663" i="1"/>
  <c r="AC2663" i="1"/>
  <c r="AB2663" i="1"/>
  <c r="AA2663" i="1"/>
  <c r="Y2663" i="1"/>
  <c r="X2663" i="1"/>
  <c r="I2663" i="1"/>
  <c r="C2663" i="1"/>
  <c r="AE2662" i="1"/>
  <c r="AC2662" i="1"/>
  <c r="AB2662" i="1"/>
  <c r="AA2662" i="1"/>
  <c r="Y2662" i="1"/>
  <c r="X2662" i="1"/>
  <c r="I2662" i="1"/>
  <c r="C2662" i="1"/>
  <c r="AE2661" i="1"/>
  <c r="AC2661" i="1"/>
  <c r="AB2661" i="1"/>
  <c r="AA2661" i="1"/>
  <c r="Y2661" i="1"/>
  <c r="X2661" i="1"/>
  <c r="I2661" i="1"/>
  <c r="C2661" i="1"/>
  <c r="AE2660" i="1"/>
  <c r="AC2660" i="1"/>
  <c r="AB2660" i="1"/>
  <c r="AA2660" i="1"/>
  <c r="Y2660" i="1"/>
  <c r="X2660" i="1"/>
  <c r="I2660" i="1"/>
  <c r="C2660" i="1"/>
  <c r="AE2659" i="1"/>
  <c r="AC2659" i="1"/>
  <c r="AB2659" i="1"/>
  <c r="AA2659" i="1"/>
  <c r="Y2659" i="1"/>
  <c r="X2659" i="1"/>
  <c r="I2659" i="1"/>
  <c r="C2659" i="1"/>
  <c r="AE2658" i="1"/>
  <c r="AC2658" i="1"/>
  <c r="AB2658" i="1"/>
  <c r="AA2658" i="1"/>
  <c r="Y2658" i="1"/>
  <c r="X2658" i="1"/>
  <c r="I2658" i="1"/>
  <c r="C2658" i="1"/>
  <c r="AE2657" i="1"/>
  <c r="AC2657" i="1"/>
  <c r="AB2657" i="1"/>
  <c r="AA2657" i="1"/>
  <c r="Y2657" i="1"/>
  <c r="X2657" i="1"/>
  <c r="I2657" i="1"/>
  <c r="C2657" i="1"/>
  <c r="AE2656" i="1"/>
  <c r="AC2656" i="1"/>
  <c r="AB2656" i="1"/>
  <c r="AA2656" i="1"/>
  <c r="Y2656" i="1"/>
  <c r="X2656" i="1"/>
  <c r="I2656" i="1"/>
  <c r="C2656" i="1"/>
  <c r="AE2655" i="1"/>
  <c r="AC2655" i="1"/>
  <c r="AB2655" i="1"/>
  <c r="AA2655" i="1"/>
  <c r="Y2655" i="1"/>
  <c r="X2655" i="1"/>
  <c r="C2655" i="1"/>
  <c r="AE2654" i="1"/>
  <c r="AC2654" i="1"/>
  <c r="AB2654" i="1"/>
  <c r="AA2654" i="1"/>
  <c r="Y2654" i="1"/>
  <c r="X2654" i="1"/>
  <c r="I2654" i="1"/>
  <c r="C2654" i="1"/>
  <c r="AE2653" i="1"/>
  <c r="AC2653" i="1"/>
  <c r="AB2653" i="1"/>
  <c r="AA2653" i="1"/>
  <c r="Y2653" i="1"/>
  <c r="X2653" i="1"/>
  <c r="I2653" i="1"/>
  <c r="C2653" i="1"/>
  <c r="AE2652" i="1"/>
  <c r="AC2652" i="1"/>
  <c r="AB2652" i="1"/>
  <c r="AA2652" i="1"/>
  <c r="Y2652" i="1"/>
  <c r="X2652" i="1"/>
  <c r="I2652" i="1"/>
  <c r="C2652" i="1"/>
  <c r="AE2651" i="1"/>
  <c r="AC2651" i="1"/>
  <c r="AB2651" i="1"/>
  <c r="AA2651" i="1"/>
  <c r="Y2651" i="1"/>
  <c r="X2651" i="1"/>
  <c r="I2651" i="1"/>
  <c r="C2651" i="1"/>
  <c r="AE2650" i="1"/>
  <c r="AC2650" i="1"/>
  <c r="AB2650" i="1"/>
  <c r="AA2650" i="1"/>
  <c r="Y2650" i="1"/>
  <c r="X2650" i="1"/>
  <c r="I2650" i="1"/>
  <c r="C2650" i="1"/>
  <c r="AE2649" i="1"/>
  <c r="AC2649" i="1"/>
  <c r="AB2649" i="1"/>
  <c r="AA2649" i="1"/>
  <c r="Y2649" i="1"/>
  <c r="X2649" i="1"/>
  <c r="I2649" i="1"/>
  <c r="C2649" i="1"/>
  <c r="T2657" i="1"/>
  <c r="V2657" i="1" s="1"/>
  <c r="AE2648" i="1"/>
  <c r="AC2648" i="1"/>
  <c r="AB2648" i="1"/>
  <c r="AA2648" i="1"/>
  <c r="X2648" i="1"/>
  <c r="Y2648" i="1"/>
  <c r="I2648" i="1"/>
  <c r="C2648" i="1"/>
  <c r="AE2647" i="1"/>
  <c r="AC2647" i="1"/>
  <c r="AB2647" i="1"/>
  <c r="AA2647" i="1"/>
  <c r="X2647" i="1"/>
  <c r="Y2647" i="1"/>
  <c r="I2647" i="1"/>
  <c r="C2647" i="1"/>
  <c r="AE2646" i="1"/>
  <c r="AC2646" i="1"/>
  <c r="AB2646" i="1"/>
  <c r="AA2646" i="1"/>
  <c r="X2646" i="1"/>
  <c r="Y2646" i="1"/>
  <c r="Q2646" i="1"/>
  <c r="R2646" i="1" s="1"/>
  <c r="I2646" i="1"/>
  <c r="C2646" i="1"/>
  <c r="AE2645" i="1"/>
  <c r="AC2645" i="1"/>
  <c r="AB2645" i="1"/>
  <c r="AA2645" i="1"/>
  <c r="X2645" i="1"/>
  <c r="Y2645" i="1"/>
  <c r="Q2645" i="1"/>
  <c r="R2645" i="1" s="1"/>
  <c r="I2645" i="1"/>
  <c r="C2645" i="1"/>
  <c r="AE2644" i="1"/>
  <c r="AC2644" i="1"/>
  <c r="AB2644" i="1"/>
  <c r="AA2644" i="1"/>
  <c r="X2644" i="1"/>
  <c r="Y2644" i="1"/>
  <c r="Q2644" i="1"/>
  <c r="R2644" i="1" s="1"/>
  <c r="I2644" i="1"/>
  <c r="C2644" i="1"/>
  <c r="AE2643" i="1"/>
  <c r="AC2643" i="1"/>
  <c r="AB2643" i="1"/>
  <c r="AA2643" i="1"/>
  <c r="X2643" i="1"/>
  <c r="Y2643" i="1"/>
  <c r="Q2643" i="1"/>
  <c r="R2643" i="1" s="1"/>
  <c r="I2643" i="1"/>
  <c r="C2643" i="1"/>
  <c r="AE2642" i="1"/>
  <c r="AC2642" i="1"/>
  <c r="AB2642" i="1"/>
  <c r="AA2642" i="1"/>
  <c r="X2642" i="1"/>
  <c r="Y2642" i="1"/>
  <c r="Q2642" i="1"/>
  <c r="R2642" i="1" s="1"/>
  <c r="I2642" i="1"/>
  <c r="C2642" i="1"/>
  <c r="AE2641" i="1"/>
  <c r="AC2641" i="1"/>
  <c r="AB2641" i="1"/>
  <c r="AA2641" i="1"/>
  <c r="X2641" i="1"/>
  <c r="Y2641" i="1"/>
  <c r="Q2641" i="1"/>
  <c r="R2641" i="1" s="1"/>
  <c r="I2641" i="1"/>
  <c r="C2641" i="1"/>
  <c r="AE2640" i="1"/>
  <c r="AC2640" i="1"/>
  <c r="AB2640" i="1"/>
  <c r="AA2640" i="1"/>
  <c r="X2640" i="1"/>
  <c r="Y2640" i="1"/>
  <c r="Q2640" i="1"/>
  <c r="R2640" i="1" s="1"/>
  <c r="I2640" i="1"/>
  <c r="C2640" i="1"/>
  <c r="AE2639" i="1"/>
  <c r="AC2639" i="1"/>
  <c r="AB2639" i="1"/>
  <c r="AA2639" i="1"/>
  <c r="X2639" i="1"/>
  <c r="Y2639" i="1"/>
  <c r="Q2639" i="1"/>
  <c r="R2639" i="1" s="1"/>
  <c r="I2639" i="1"/>
  <c r="C2639" i="1"/>
  <c r="AE2638" i="1"/>
  <c r="AC2638" i="1"/>
  <c r="AB2638" i="1"/>
  <c r="AA2638" i="1"/>
  <c r="X2638" i="1"/>
  <c r="Y2638" i="1"/>
  <c r="Q2638" i="1"/>
  <c r="R2638" i="1" s="1"/>
  <c r="I2638" i="1"/>
  <c r="C2638" i="1"/>
  <c r="AE2637" i="1"/>
  <c r="AC2637" i="1"/>
  <c r="AB2637" i="1"/>
  <c r="AA2637" i="1"/>
  <c r="X2637" i="1"/>
  <c r="Y2637" i="1"/>
  <c r="Q2637" i="1"/>
  <c r="R2637" i="1" s="1"/>
  <c r="I2637" i="1"/>
  <c r="C2637" i="1"/>
  <c r="AE2636" i="1"/>
  <c r="AC2636" i="1"/>
  <c r="AB2636" i="1"/>
  <c r="AA2636" i="1"/>
  <c r="X2636" i="1"/>
  <c r="Y2636" i="1"/>
  <c r="Q2636" i="1"/>
  <c r="R2636" i="1" s="1"/>
  <c r="I2636" i="1"/>
  <c r="C2636" i="1"/>
  <c r="AE2635" i="1"/>
  <c r="AC2635" i="1"/>
  <c r="AB2635" i="1"/>
  <c r="AA2635" i="1"/>
  <c r="X2635" i="1"/>
  <c r="Y2635" i="1"/>
  <c r="Q2635" i="1"/>
  <c r="R2635" i="1" s="1"/>
  <c r="I2635" i="1"/>
  <c r="C2635" i="1"/>
  <c r="AE2634" i="1"/>
  <c r="AC2634" i="1"/>
  <c r="AB2634" i="1"/>
  <c r="AA2634" i="1"/>
  <c r="X2634" i="1"/>
  <c r="Y2634" i="1"/>
  <c r="Q2634" i="1"/>
  <c r="R2634" i="1" s="1"/>
  <c r="I2634" i="1"/>
  <c r="C2634" i="1"/>
  <c r="AE2633" i="1"/>
  <c r="AC2633" i="1"/>
  <c r="AB2633" i="1"/>
  <c r="AA2633" i="1"/>
  <c r="X2633" i="1"/>
  <c r="Y2633" i="1"/>
  <c r="Q2633" i="1"/>
  <c r="R2633" i="1" s="1"/>
  <c r="I2633" i="1"/>
  <c r="C2633" i="1"/>
  <c r="AE2632" i="1"/>
  <c r="AC2632" i="1"/>
  <c r="AB2632" i="1"/>
  <c r="AA2632" i="1"/>
  <c r="X2632" i="1"/>
  <c r="Y2632" i="1"/>
  <c r="Q2632" i="1"/>
  <c r="R2632" i="1" s="1"/>
  <c r="I2632" i="1"/>
  <c r="C2632" i="1"/>
  <c r="AE2631" i="1"/>
  <c r="AC2631" i="1"/>
  <c r="AB2631" i="1"/>
  <c r="AA2631" i="1"/>
  <c r="X2631" i="1"/>
  <c r="Y2631" i="1"/>
  <c r="Q2631" i="1"/>
  <c r="R2631" i="1" s="1"/>
  <c r="I2631" i="1"/>
  <c r="C2631" i="1"/>
  <c r="AE2630" i="1"/>
  <c r="AC2630" i="1"/>
  <c r="AB2630" i="1"/>
  <c r="AA2630" i="1"/>
  <c r="X2630" i="1"/>
  <c r="Y2630" i="1"/>
  <c r="Q2630" i="1"/>
  <c r="R2630" i="1" s="1"/>
  <c r="I2630" i="1"/>
  <c r="C2630" i="1"/>
  <c r="AE2629" i="1"/>
  <c r="AC2629" i="1"/>
  <c r="AB2629" i="1"/>
  <c r="AA2629" i="1"/>
  <c r="X2629" i="1"/>
  <c r="Y2629" i="1"/>
  <c r="Q2629" i="1"/>
  <c r="R2629" i="1" s="1"/>
  <c r="I2629" i="1"/>
  <c r="C2629" i="1"/>
  <c r="AE2628" i="1"/>
  <c r="AC2628" i="1"/>
  <c r="AB2628" i="1"/>
  <c r="AA2628" i="1"/>
  <c r="X2628" i="1"/>
  <c r="Y2628" i="1"/>
  <c r="Q2628" i="1"/>
  <c r="R2628" i="1" s="1"/>
  <c r="I2628" i="1"/>
  <c r="C2628" i="1"/>
  <c r="AE2627" i="1"/>
  <c r="AC2627" i="1"/>
  <c r="AB2627" i="1"/>
  <c r="AA2627" i="1"/>
  <c r="X2627" i="1"/>
  <c r="Z2627" i="1" s="1"/>
  <c r="Y2627" i="1"/>
  <c r="Q2627" i="1"/>
  <c r="R2627" i="1" s="1"/>
  <c r="I2627" i="1"/>
  <c r="C2627" i="1"/>
  <c r="AE2626" i="1"/>
  <c r="AC2626" i="1"/>
  <c r="AB2626" i="1"/>
  <c r="AA2626" i="1"/>
  <c r="Y2626" i="1"/>
  <c r="X2626" i="1"/>
  <c r="Q2626" i="1"/>
  <c r="R2626" i="1" s="1"/>
  <c r="I2626" i="1"/>
  <c r="C2626" i="1"/>
  <c r="AE2625" i="1"/>
  <c r="AC2625" i="1"/>
  <c r="AB2625" i="1"/>
  <c r="AA2625" i="1"/>
  <c r="Y2625" i="1"/>
  <c r="X2625" i="1"/>
  <c r="Q2625" i="1"/>
  <c r="R2625" i="1" s="1"/>
  <c r="I2625" i="1"/>
  <c r="C2625" i="1"/>
  <c r="AE2624" i="1"/>
  <c r="AC2624" i="1"/>
  <c r="AB2624" i="1"/>
  <c r="AA2624" i="1"/>
  <c r="Y2624" i="1"/>
  <c r="X2624" i="1"/>
  <c r="Q2624" i="1"/>
  <c r="R2624" i="1" s="1"/>
  <c r="I2624" i="1"/>
  <c r="C2624" i="1"/>
  <c r="AE2623" i="1"/>
  <c r="AC2623" i="1"/>
  <c r="AB2623" i="1"/>
  <c r="AA2623" i="1"/>
  <c r="Y2623" i="1"/>
  <c r="X2623" i="1"/>
  <c r="Q2623" i="1"/>
  <c r="R2623" i="1" s="1"/>
  <c r="I2623" i="1"/>
  <c r="C2623" i="1"/>
  <c r="AE2622" i="1"/>
  <c r="AC2622" i="1"/>
  <c r="AB2622" i="1"/>
  <c r="AA2622" i="1"/>
  <c r="Y2622" i="1"/>
  <c r="X2622" i="1"/>
  <c r="Q2622" i="1"/>
  <c r="R2622" i="1" s="1"/>
  <c r="I2622" i="1"/>
  <c r="C2622" i="1"/>
  <c r="AE2621" i="1"/>
  <c r="AC2621" i="1"/>
  <c r="AB2621" i="1"/>
  <c r="AA2621" i="1"/>
  <c r="Y2621" i="1"/>
  <c r="X2621" i="1"/>
  <c r="Q2621" i="1"/>
  <c r="R2621" i="1" s="1"/>
  <c r="I2621" i="1"/>
  <c r="C2621" i="1"/>
  <c r="AE2620" i="1"/>
  <c r="AC2620" i="1"/>
  <c r="AB2620" i="1"/>
  <c r="AA2620" i="1"/>
  <c r="Y2620" i="1"/>
  <c r="X2620" i="1"/>
  <c r="I2620" i="1"/>
  <c r="C2620" i="1"/>
  <c r="AE2619" i="1"/>
  <c r="AC2619" i="1"/>
  <c r="AB2619" i="1"/>
  <c r="AA2619" i="1"/>
  <c r="Y2619" i="1"/>
  <c r="X2619" i="1"/>
  <c r="I2619" i="1"/>
  <c r="C2619" i="1"/>
  <c r="AE2618" i="1"/>
  <c r="AC2618" i="1"/>
  <c r="AB2618" i="1"/>
  <c r="AA2618" i="1"/>
  <c r="Y2618" i="1"/>
  <c r="X2618" i="1"/>
  <c r="I2618" i="1"/>
  <c r="C2618" i="1"/>
  <c r="AE2617" i="1"/>
  <c r="AC2617" i="1"/>
  <c r="AB2617" i="1"/>
  <c r="AA2617" i="1"/>
  <c r="Y2617" i="1"/>
  <c r="X2617" i="1"/>
  <c r="I2617" i="1"/>
  <c r="C2617" i="1"/>
  <c r="AE2616" i="1"/>
  <c r="AC2616" i="1"/>
  <c r="AB2616" i="1"/>
  <c r="AA2616" i="1"/>
  <c r="Y2616" i="1"/>
  <c r="X2616" i="1"/>
  <c r="I2616" i="1"/>
  <c r="C2616" i="1"/>
  <c r="AE2615" i="1"/>
  <c r="AC2615" i="1"/>
  <c r="AB2615" i="1"/>
  <c r="AA2615" i="1"/>
  <c r="Y2615" i="1"/>
  <c r="X2615" i="1"/>
  <c r="Q31" i="1"/>
  <c r="R31" i="1" s="1"/>
  <c r="M242" i="1"/>
  <c r="M382" i="1"/>
  <c r="M446" i="1"/>
  <c r="M457" i="1"/>
  <c r="M505" i="1"/>
  <c r="M719" i="1"/>
  <c r="M747" i="1"/>
  <c r="M799" i="1"/>
  <c r="M951" i="1"/>
  <c r="M977" i="1"/>
  <c r="M1209" i="1"/>
  <c r="M1415" i="1"/>
  <c r="Q2239" i="1"/>
  <c r="R2239" i="1" s="1"/>
  <c r="I2615" i="1"/>
  <c r="C2615" i="1"/>
  <c r="AE2614" i="1"/>
  <c r="AC2614" i="1"/>
  <c r="AB2614" i="1"/>
  <c r="AA2614" i="1"/>
  <c r="Y2614" i="1"/>
  <c r="X2614" i="1"/>
  <c r="I2614" i="1"/>
  <c r="C2614" i="1"/>
  <c r="AE2613" i="1"/>
  <c r="AC2613" i="1"/>
  <c r="AB2613" i="1"/>
  <c r="AA2613" i="1"/>
  <c r="Y2613" i="1"/>
  <c r="X2613" i="1"/>
  <c r="H8" i="1"/>
  <c r="J8" i="1" s="1"/>
  <c r="M8" i="1" s="1"/>
  <c r="G1718" i="1"/>
  <c r="J1718" i="1" s="1"/>
  <c r="M1718" i="1" s="1"/>
  <c r="I2613" i="1"/>
  <c r="C2613" i="1"/>
  <c r="AE2612" i="1"/>
  <c r="AC2607" i="1"/>
  <c r="AB2607" i="1"/>
  <c r="AA2607" i="1"/>
  <c r="Y2607" i="1"/>
  <c r="X2607" i="1"/>
  <c r="I2607" i="1"/>
  <c r="C2607" i="1"/>
  <c r="AE2611" i="1"/>
  <c r="AC2612" i="1"/>
  <c r="AB2612" i="1"/>
  <c r="AA2612" i="1"/>
  <c r="Y2612" i="1"/>
  <c r="X2612" i="1"/>
  <c r="I2612" i="1"/>
  <c r="C2612" i="1"/>
  <c r="AE2610" i="1"/>
  <c r="AC2611" i="1"/>
  <c r="AB2611" i="1"/>
  <c r="AA2611" i="1"/>
  <c r="Y2611" i="1"/>
  <c r="X2611" i="1"/>
  <c r="I2611" i="1"/>
  <c r="C2611" i="1"/>
  <c r="AE2609" i="1"/>
  <c r="AC2610" i="1"/>
  <c r="AB2610" i="1"/>
  <c r="AA2610" i="1"/>
  <c r="Y2610" i="1"/>
  <c r="X2610" i="1"/>
  <c r="I2610" i="1"/>
  <c r="C2610" i="1"/>
  <c r="AE2608" i="1"/>
  <c r="AC2609" i="1"/>
  <c r="AB2609" i="1"/>
  <c r="AA2609" i="1"/>
  <c r="Y2609" i="1"/>
  <c r="X2609" i="1"/>
  <c r="I2609" i="1"/>
  <c r="C2609" i="1"/>
  <c r="AE2607" i="1"/>
  <c r="AC2608" i="1"/>
  <c r="AB2608" i="1"/>
  <c r="AA2608" i="1"/>
  <c r="Y2608" i="1"/>
  <c r="X2608" i="1"/>
  <c r="I2608" i="1"/>
  <c r="C2608" i="1"/>
  <c r="AE2606" i="1"/>
  <c r="AC2606" i="1"/>
  <c r="AB2606" i="1"/>
  <c r="AA2606" i="1"/>
  <c r="Y2606" i="1"/>
  <c r="X2606" i="1"/>
  <c r="I2606" i="1"/>
  <c r="C2606" i="1"/>
  <c r="AE2605" i="1"/>
  <c r="AC2605" i="1"/>
  <c r="AB2605" i="1"/>
  <c r="AA2605" i="1"/>
  <c r="Y2605" i="1"/>
  <c r="X2605" i="1"/>
  <c r="I2605" i="1"/>
  <c r="C2605" i="1"/>
  <c r="AE2604" i="1"/>
  <c r="AC2604" i="1"/>
  <c r="AB2604" i="1"/>
  <c r="AA2604" i="1"/>
  <c r="Y2604" i="1"/>
  <c r="X2604" i="1"/>
  <c r="I2604" i="1"/>
  <c r="C2604" i="1"/>
  <c r="AE2603" i="1"/>
  <c r="AC2603" i="1"/>
  <c r="AB2603" i="1"/>
  <c r="AA2603" i="1"/>
  <c r="Y2603" i="1"/>
  <c r="X2603" i="1"/>
  <c r="I2603" i="1"/>
  <c r="C2603" i="1"/>
  <c r="AE2602" i="1"/>
  <c r="AC2602" i="1"/>
  <c r="AB2602" i="1"/>
  <c r="AA2602" i="1"/>
  <c r="Y2602" i="1"/>
  <c r="X2602" i="1"/>
  <c r="I2602" i="1"/>
  <c r="C2602" i="1"/>
  <c r="AE2601" i="1"/>
  <c r="AC2601" i="1"/>
  <c r="AB2601" i="1"/>
  <c r="AA2601" i="1"/>
  <c r="Y2601" i="1"/>
  <c r="X2601" i="1"/>
  <c r="I2601" i="1"/>
  <c r="C2601" i="1"/>
  <c r="AE2600" i="1"/>
  <c r="AC2600" i="1"/>
  <c r="AB2600" i="1"/>
  <c r="AA2600" i="1"/>
  <c r="Y2600" i="1"/>
  <c r="X2600" i="1"/>
  <c r="I2600" i="1"/>
  <c r="C2600" i="1"/>
  <c r="AE2599" i="1"/>
  <c r="AC2599" i="1"/>
  <c r="AB2599" i="1"/>
  <c r="AA2599" i="1"/>
  <c r="Y2599" i="1"/>
  <c r="X2599" i="1"/>
  <c r="I2599" i="1"/>
  <c r="C2599" i="1"/>
  <c r="AE2598" i="1"/>
  <c r="AC2598" i="1"/>
  <c r="AB2598" i="1"/>
  <c r="AA2598" i="1"/>
  <c r="Y2598" i="1"/>
  <c r="X2598" i="1"/>
  <c r="I2598" i="1"/>
  <c r="C2598" i="1"/>
  <c r="AE2597" i="1"/>
  <c r="AC2597" i="1"/>
  <c r="AB2597" i="1"/>
  <c r="AA2597" i="1"/>
  <c r="Y2597" i="1"/>
  <c r="X2597" i="1"/>
  <c r="I2597" i="1"/>
  <c r="C2597" i="1"/>
  <c r="AE2596" i="1"/>
  <c r="AC2596" i="1"/>
  <c r="AB2596" i="1"/>
  <c r="AA2596" i="1"/>
  <c r="Y2596" i="1"/>
  <c r="X2596" i="1"/>
  <c r="I2596" i="1"/>
  <c r="C2596" i="1"/>
  <c r="AE2595" i="1"/>
  <c r="AC2595" i="1"/>
  <c r="AB2595" i="1"/>
  <c r="AA2595" i="1"/>
  <c r="Y2595" i="1"/>
  <c r="X2595" i="1"/>
  <c r="I2595" i="1"/>
  <c r="C2595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" i="1"/>
  <c r="AC2594" i="1"/>
  <c r="AB2594" i="1"/>
  <c r="AA2594" i="1"/>
  <c r="Y2594" i="1"/>
  <c r="X2594" i="1"/>
  <c r="I2594" i="1"/>
  <c r="C2594" i="1"/>
  <c r="AC2593" i="1"/>
  <c r="AB2593" i="1"/>
  <c r="AA2593" i="1"/>
  <c r="Y2593" i="1"/>
  <c r="X2593" i="1"/>
  <c r="I2593" i="1"/>
  <c r="C2593" i="1"/>
  <c r="AC2592" i="1"/>
  <c r="AB2592" i="1"/>
  <c r="AA2592" i="1"/>
  <c r="Y2592" i="1"/>
  <c r="X2592" i="1"/>
  <c r="I2592" i="1"/>
  <c r="C2592" i="1"/>
  <c r="AC2591" i="1"/>
  <c r="AB2591" i="1"/>
  <c r="AA2591" i="1"/>
  <c r="Y2591" i="1"/>
  <c r="X2591" i="1"/>
  <c r="I2591" i="1"/>
  <c r="C2591" i="1"/>
  <c r="AC2590" i="1"/>
  <c r="AB2590" i="1"/>
  <c r="AA2590" i="1"/>
  <c r="Y2590" i="1"/>
  <c r="X2590" i="1"/>
  <c r="I2590" i="1"/>
  <c r="C2590" i="1"/>
  <c r="AC2589" i="1"/>
  <c r="AB2589" i="1"/>
  <c r="AA2589" i="1"/>
  <c r="Y2589" i="1"/>
  <c r="X2589" i="1"/>
  <c r="I2589" i="1"/>
  <c r="C2589" i="1"/>
  <c r="AC2588" i="1"/>
  <c r="AB2588" i="1"/>
  <c r="AA2588" i="1"/>
  <c r="Y2588" i="1"/>
  <c r="X2588" i="1"/>
  <c r="I2588" i="1"/>
  <c r="C2588" i="1"/>
  <c r="AC2587" i="1"/>
  <c r="AB2587" i="1"/>
  <c r="AA2587" i="1"/>
  <c r="Y2587" i="1"/>
  <c r="Z2587" i="1" s="1"/>
  <c r="X2587" i="1"/>
  <c r="I2587" i="1"/>
  <c r="C2587" i="1"/>
  <c r="AC2586" i="1"/>
  <c r="AB2586" i="1"/>
  <c r="AA2586" i="1"/>
  <c r="Y2586" i="1"/>
  <c r="X2586" i="1"/>
  <c r="I2586" i="1"/>
  <c r="C2586" i="1"/>
  <c r="AC2585" i="1"/>
  <c r="AB2585" i="1"/>
  <c r="AA2585" i="1"/>
  <c r="Y2585" i="1"/>
  <c r="X2585" i="1"/>
  <c r="I2585" i="1"/>
  <c r="C2585" i="1"/>
  <c r="AC2584" i="1"/>
  <c r="AB2584" i="1"/>
  <c r="AA2584" i="1"/>
  <c r="Y2584" i="1"/>
  <c r="X2584" i="1"/>
  <c r="I2584" i="1"/>
  <c r="C2584" i="1"/>
  <c r="AC2583" i="1"/>
  <c r="AB2583" i="1"/>
  <c r="AA2583" i="1"/>
  <c r="Y2583" i="1"/>
  <c r="X2583" i="1"/>
  <c r="I2583" i="1"/>
  <c r="C2583" i="1"/>
  <c r="AC2582" i="1"/>
  <c r="AB2582" i="1"/>
  <c r="AA2582" i="1"/>
  <c r="Y2582" i="1"/>
  <c r="X2582" i="1"/>
  <c r="I2582" i="1"/>
  <c r="C2582" i="1"/>
  <c r="AC2581" i="1"/>
  <c r="AB2581" i="1"/>
  <c r="AA2581" i="1"/>
  <c r="Y2581" i="1"/>
  <c r="X2581" i="1"/>
  <c r="I2581" i="1"/>
  <c r="C2581" i="1"/>
  <c r="AC2580" i="1"/>
  <c r="AB2580" i="1"/>
  <c r="AA2580" i="1"/>
  <c r="Y2580" i="1"/>
  <c r="X2580" i="1"/>
  <c r="I2580" i="1"/>
  <c r="C2580" i="1"/>
  <c r="AC2579" i="1"/>
  <c r="AB2579" i="1"/>
  <c r="AA2579" i="1"/>
  <c r="Y2579" i="1"/>
  <c r="X2579" i="1"/>
  <c r="I2579" i="1"/>
  <c r="C2579" i="1"/>
  <c r="AC2578" i="1"/>
  <c r="AB2578" i="1"/>
  <c r="AA2578" i="1"/>
  <c r="Y2578" i="1"/>
  <c r="X2578" i="1"/>
  <c r="I2578" i="1"/>
  <c r="C2578" i="1"/>
  <c r="AC2577" i="1"/>
  <c r="AB2577" i="1"/>
  <c r="AA2577" i="1"/>
  <c r="Y2577" i="1"/>
  <c r="X2577" i="1"/>
  <c r="I2577" i="1"/>
  <c r="C2577" i="1"/>
  <c r="AC2576" i="1"/>
  <c r="AB2576" i="1"/>
  <c r="AA2576" i="1"/>
  <c r="Y2576" i="1"/>
  <c r="X2576" i="1"/>
  <c r="I2576" i="1"/>
  <c r="C2576" i="1"/>
  <c r="AC2575" i="1"/>
  <c r="AB2575" i="1"/>
  <c r="AA2575" i="1"/>
  <c r="Y2575" i="1"/>
  <c r="X2575" i="1"/>
  <c r="I2575" i="1"/>
  <c r="C2575" i="1"/>
  <c r="AC2574" i="1"/>
  <c r="AB2574" i="1"/>
  <c r="AA2574" i="1"/>
  <c r="Y2574" i="1"/>
  <c r="X2574" i="1"/>
  <c r="I2574" i="1"/>
  <c r="C2574" i="1"/>
  <c r="AC2573" i="1"/>
  <c r="AB2573" i="1"/>
  <c r="AA2573" i="1"/>
  <c r="Y2573" i="1"/>
  <c r="X2573" i="1"/>
  <c r="I2573" i="1"/>
  <c r="C2573" i="1"/>
  <c r="AC2572" i="1"/>
  <c r="AB2572" i="1"/>
  <c r="AA2572" i="1"/>
  <c r="Y2572" i="1"/>
  <c r="X2572" i="1"/>
  <c r="I2572" i="1"/>
  <c r="C2572" i="1"/>
  <c r="AC2571" i="1"/>
  <c r="AB2571" i="1"/>
  <c r="AA2571" i="1"/>
  <c r="Y2571" i="1"/>
  <c r="Z2571" i="1" s="1"/>
  <c r="X2571" i="1"/>
  <c r="I2571" i="1"/>
  <c r="C2571" i="1"/>
  <c r="AC2570" i="1"/>
  <c r="AB2570" i="1"/>
  <c r="AA2570" i="1"/>
  <c r="Y2570" i="1"/>
  <c r="X2570" i="1"/>
  <c r="I2570" i="1"/>
  <c r="C2570" i="1"/>
  <c r="AC2569" i="1"/>
  <c r="AB2569" i="1"/>
  <c r="AA2569" i="1"/>
  <c r="Y2569" i="1"/>
  <c r="X2569" i="1"/>
  <c r="I2569" i="1"/>
  <c r="C2569" i="1"/>
  <c r="AC2568" i="1"/>
  <c r="AB2568" i="1"/>
  <c r="AA2568" i="1"/>
  <c r="Y2568" i="1"/>
  <c r="X2568" i="1"/>
  <c r="I2568" i="1"/>
  <c r="C2568" i="1"/>
  <c r="AC2567" i="1"/>
  <c r="AB2567" i="1"/>
  <c r="AA2567" i="1"/>
  <c r="Y2567" i="1"/>
  <c r="X2567" i="1"/>
  <c r="I2567" i="1"/>
  <c r="C2567" i="1"/>
  <c r="AC2563" i="1"/>
  <c r="AB2563" i="1"/>
  <c r="AA2563" i="1"/>
  <c r="Y2563" i="1"/>
  <c r="X2563" i="1"/>
  <c r="I2563" i="1"/>
  <c r="C2563" i="1"/>
  <c r="AC2562" i="1"/>
  <c r="AB2562" i="1"/>
  <c r="AA2562" i="1"/>
  <c r="Y2562" i="1"/>
  <c r="X2562" i="1"/>
  <c r="I2562" i="1"/>
  <c r="C2562" i="1"/>
  <c r="AC2566" i="1"/>
  <c r="AB2566" i="1"/>
  <c r="AA2566" i="1"/>
  <c r="Y2566" i="1"/>
  <c r="X2566" i="1"/>
  <c r="I2566" i="1"/>
  <c r="C2566" i="1"/>
  <c r="AC2565" i="1"/>
  <c r="AB2565" i="1"/>
  <c r="AA2565" i="1"/>
  <c r="Y2565" i="1"/>
  <c r="X2565" i="1"/>
  <c r="I2565" i="1"/>
  <c r="C2565" i="1"/>
  <c r="AC2564" i="1"/>
  <c r="AB2564" i="1"/>
  <c r="AA2564" i="1"/>
  <c r="Y2564" i="1"/>
  <c r="X2564" i="1"/>
  <c r="I2564" i="1"/>
  <c r="C2564" i="1"/>
  <c r="AC2561" i="1"/>
  <c r="AB2561" i="1"/>
  <c r="AA2561" i="1"/>
  <c r="Y2561" i="1"/>
  <c r="X2561" i="1"/>
  <c r="I2561" i="1"/>
  <c r="C2561" i="1"/>
  <c r="AC2560" i="1"/>
  <c r="AB2560" i="1"/>
  <c r="AA2560" i="1"/>
  <c r="Y2560" i="1"/>
  <c r="X2560" i="1"/>
  <c r="I2560" i="1"/>
  <c r="C2560" i="1"/>
  <c r="AC2559" i="1"/>
  <c r="AB2559" i="1"/>
  <c r="AA2559" i="1"/>
  <c r="Y2559" i="1"/>
  <c r="X2559" i="1"/>
  <c r="I2559" i="1"/>
  <c r="C2559" i="1"/>
  <c r="AC2558" i="1"/>
  <c r="AB2558" i="1"/>
  <c r="AA2558" i="1"/>
  <c r="Y2558" i="1"/>
  <c r="X2558" i="1"/>
  <c r="I2558" i="1"/>
  <c r="C2558" i="1"/>
  <c r="AC2557" i="1"/>
  <c r="AB2557" i="1"/>
  <c r="AA2557" i="1"/>
  <c r="Y2557" i="1"/>
  <c r="X2557" i="1"/>
  <c r="I2557" i="1"/>
  <c r="C2557" i="1"/>
  <c r="AC2556" i="1"/>
  <c r="AB2556" i="1"/>
  <c r="AA2556" i="1"/>
  <c r="Y2556" i="1"/>
  <c r="X2556" i="1"/>
  <c r="I2556" i="1"/>
  <c r="C2556" i="1"/>
  <c r="AC2555" i="1"/>
  <c r="AB2555" i="1"/>
  <c r="AA2555" i="1"/>
  <c r="Y2555" i="1"/>
  <c r="X2555" i="1"/>
  <c r="I2555" i="1"/>
  <c r="C2555" i="1"/>
  <c r="AC2554" i="1"/>
  <c r="AB2554" i="1"/>
  <c r="AA2554" i="1"/>
  <c r="Y2554" i="1"/>
  <c r="X2554" i="1"/>
  <c r="I2554" i="1"/>
  <c r="C2554" i="1"/>
  <c r="AC2553" i="1"/>
  <c r="AB2553" i="1"/>
  <c r="AA2553" i="1"/>
  <c r="Y2553" i="1"/>
  <c r="X2553" i="1"/>
  <c r="I2553" i="1"/>
  <c r="C2553" i="1"/>
  <c r="AC2552" i="1"/>
  <c r="AB2552" i="1"/>
  <c r="AA2552" i="1"/>
  <c r="Y2552" i="1"/>
  <c r="X2552" i="1"/>
  <c r="I2552" i="1"/>
  <c r="C2552" i="1"/>
  <c r="AC2551" i="1"/>
  <c r="AB2551" i="1"/>
  <c r="AA2551" i="1"/>
  <c r="Y2551" i="1"/>
  <c r="X2551" i="1"/>
  <c r="I2551" i="1"/>
  <c r="C2551" i="1"/>
  <c r="AC2550" i="1"/>
  <c r="AB2550" i="1"/>
  <c r="AA2550" i="1"/>
  <c r="Y2550" i="1"/>
  <c r="X2550" i="1"/>
  <c r="I2550" i="1"/>
  <c r="C2550" i="1"/>
  <c r="AC2549" i="1"/>
  <c r="AB2549" i="1"/>
  <c r="AA2549" i="1"/>
  <c r="Y2549" i="1"/>
  <c r="X2549" i="1"/>
  <c r="I2549" i="1"/>
  <c r="C2549" i="1"/>
  <c r="AC2548" i="1"/>
  <c r="AB2548" i="1"/>
  <c r="AA2548" i="1"/>
  <c r="Y2548" i="1"/>
  <c r="X2548" i="1"/>
  <c r="Z2548" i="1" s="1"/>
  <c r="I2548" i="1"/>
  <c r="C2548" i="1"/>
  <c r="N2530" i="1"/>
  <c r="I2547" i="1"/>
  <c r="I2544" i="1"/>
  <c r="I2546" i="1"/>
  <c r="I2545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AC2547" i="1"/>
  <c r="AB2547" i="1"/>
  <c r="AA2547" i="1"/>
  <c r="Y2547" i="1"/>
  <c r="X2547" i="1"/>
  <c r="C2547" i="1"/>
  <c r="AC2544" i="1"/>
  <c r="AB2544" i="1"/>
  <c r="AA2544" i="1"/>
  <c r="Y2544" i="1"/>
  <c r="X2544" i="1"/>
  <c r="C2544" i="1"/>
  <c r="AC2546" i="1"/>
  <c r="AB2546" i="1"/>
  <c r="AA2546" i="1"/>
  <c r="Y2546" i="1"/>
  <c r="X2546" i="1"/>
  <c r="C2546" i="1"/>
  <c r="AC2545" i="1"/>
  <c r="AB2545" i="1"/>
  <c r="AA2545" i="1"/>
  <c r="Y2545" i="1"/>
  <c r="X2545" i="1"/>
  <c r="C2545" i="1"/>
  <c r="AC2543" i="1"/>
  <c r="AB2543" i="1"/>
  <c r="AA2543" i="1"/>
  <c r="Y2543" i="1"/>
  <c r="X2543" i="1"/>
  <c r="C2543" i="1"/>
  <c r="AC2542" i="1"/>
  <c r="AB2542" i="1"/>
  <c r="AA2542" i="1"/>
  <c r="Y2542" i="1"/>
  <c r="X2542" i="1"/>
  <c r="C2542" i="1"/>
  <c r="AC2541" i="1"/>
  <c r="AB2541" i="1"/>
  <c r="AA2541" i="1"/>
  <c r="Y2541" i="1"/>
  <c r="X2541" i="1"/>
  <c r="C2541" i="1"/>
  <c r="AC2540" i="1"/>
  <c r="AB2540" i="1"/>
  <c r="AA2540" i="1"/>
  <c r="Y2540" i="1"/>
  <c r="X2540" i="1"/>
  <c r="C2540" i="1"/>
  <c r="AC2539" i="1"/>
  <c r="AB2539" i="1"/>
  <c r="AA2539" i="1"/>
  <c r="Y2539" i="1"/>
  <c r="X2539" i="1"/>
  <c r="C2539" i="1"/>
  <c r="AC2538" i="1"/>
  <c r="AB2538" i="1"/>
  <c r="AA2538" i="1"/>
  <c r="Y2538" i="1"/>
  <c r="X2538" i="1"/>
  <c r="C2538" i="1"/>
  <c r="AC2537" i="1"/>
  <c r="AB2537" i="1"/>
  <c r="AA2537" i="1"/>
  <c r="Y2537" i="1"/>
  <c r="X2537" i="1"/>
  <c r="C2537" i="1"/>
  <c r="AC2536" i="1"/>
  <c r="AB2536" i="1"/>
  <c r="AA2536" i="1"/>
  <c r="Y2536" i="1"/>
  <c r="X2536" i="1"/>
  <c r="Z2536" i="1" s="1"/>
  <c r="C2536" i="1"/>
  <c r="AC2535" i="1"/>
  <c r="AB2535" i="1"/>
  <c r="AA2535" i="1"/>
  <c r="X2535" i="1"/>
  <c r="Y2535" i="1"/>
  <c r="C2535" i="1"/>
  <c r="AC2534" i="1"/>
  <c r="AB2534" i="1"/>
  <c r="AA2534" i="1"/>
  <c r="X2534" i="1"/>
  <c r="Y2534" i="1"/>
  <c r="C2534" i="1"/>
  <c r="AC2533" i="1"/>
  <c r="AB2533" i="1"/>
  <c r="AA2533" i="1"/>
  <c r="X2533" i="1"/>
  <c r="Y2533" i="1"/>
  <c r="C2533" i="1"/>
  <c r="AC2532" i="1"/>
  <c r="AB2532" i="1"/>
  <c r="AA2532" i="1"/>
  <c r="X2532" i="1"/>
  <c r="Y2532" i="1"/>
  <c r="C2532" i="1"/>
  <c r="AC2531" i="1"/>
  <c r="AB2531" i="1"/>
  <c r="AA2531" i="1"/>
  <c r="X2531" i="1"/>
  <c r="Y2531" i="1"/>
  <c r="C2531" i="1"/>
  <c r="AC2530" i="1"/>
  <c r="AB2530" i="1"/>
  <c r="AA2530" i="1"/>
  <c r="X2530" i="1"/>
  <c r="Y2530" i="1"/>
  <c r="C2530" i="1"/>
  <c r="AC2529" i="1"/>
  <c r="AB2529" i="1"/>
  <c r="AA2529" i="1"/>
  <c r="X2529" i="1"/>
  <c r="Y2529" i="1"/>
  <c r="C2529" i="1"/>
  <c r="AC2528" i="1"/>
  <c r="AB2528" i="1"/>
  <c r="AA2528" i="1"/>
  <c r="X2528" i="1"/>
  <c r="Y2528" i="1"/>
  <c r="Z2528" i="1" s="1"/>
  <c r="C2528" i="1"/>
  <c r="AC2527" i="1"/>
  <c r="AB2527" i="1"/>
  <c r="AA2527" i="1"/>
  <c r="X2527" i="1"/>
  <c r="Y2527" i="1"/>
  <c r="C2527" i="1"/>
  <c r="AC2526" i="1"/>
  <c r="AB2526" i="1"/>
  <c r="AA2526" i="1"/>
  <c r="X2526" i="1"/>
  <c r="Y2526" i="1"/>
  <c r="C2526" i="1"/>
  <c r="AC2525" i="1"/>
  <c r="AB2525" i="1"/>
  <c r="AA2525" i="1"/>
  <c r="X2525" i="1"/>
  <c r="Y2525" i="1"/>
  <c r="I2525" i="1"/>
  <c r="C2525" i="1"/>
  <c r="AC2523" i="1"/>
  <c r="AB2523" i="1"/>
  <c r="AA2523" i="1"/>
  <c r="X2523" i="1"/>
  <c r="Y2523" i="1"/>
  <c r="I2523" i="1"/>
  <c r="C2523" i="1"/>
  <c r="AC2524" i="1"/>
  <c r="AB2524" i="1"/>
  <c r="AA2524" i="1"/>
  <c r="X2524" i="1"/>
  <c r="Y2524" i="1"/>
  <c r="I2524" i="1"/>
  <c r="C2524" i="1"/>
  <c r="AC2522" i="1"/>
  <c r="AB2522" i="1"/>
  <c r="AA2522" i="1"/>
  <c r="X2522" i="1"/>
  <c r="Y2522" i="1"/>
  <c r="I2522" i="1"/>
  <c r="C2522" i="1"/>
  <c r="AC2521" i="1"/>
  <c r="AB2521" i="1"/>
  <c r="AA2521" i="1"/>
  <c r="X2521" i="1"/>
  <c r="Y2521" i="1"/>
  <c r="I2521" i="1"/>
  <c r="C2521" i="1"/>
  <c r="AC2520" i="1"/>
  <c r="AB2520" i="1"/>
  <c r="AA2520" i="1"/>
  <c r="X2520" i="1"/>
  <c r="Y2520" i="1"/>
  <c r="I2520" i="1"/>
  <c r="C2520" i="1"/>
  <c r="AC2518" i="1"/>
  <c r="AB2518" i="1"/>
  <c r="AA2518" i="1"/>
  <c r="X2518" i="1"/>
  <c r="Y2518" i="1"/>
  <c r="I2518" i="1"/>
  <c r="C2518" i="1"/>
  <c r="AC2519" i="1"/>
  <c r="AB2519" i="1"/>
  <c r="AA2519" i="1"/>
  <c r="Y2519" i="1"/>
  <c r="X2519" i="1"/>
  <c r="I2519" i="1"/>
  <c r="C2519" i="1"/>
  <c r="AC2517" i="1"/>
  <c r="AB2517" i="1"/>
  <c r="AA2517" i="1"/>
  <c r="Y2517" i="1"/>
  <c r="X2517" i="1"/>
  <c r="I2517" i="1"/>
  <c r="C2517" i="1"/>
  <c r="AC2516" i="1"/>
  <c r="AB2516" i="1"/>
  <c r="AA2516" i="1"/>
  <c r="Y2516" i="1"/>
  <c r="X2516" i="1"/>
  <c r="I2516" i="1"/>
  <c r="C2516" i="1"/>
  <c r="AC2515" i="1"/>
  <c r="AB2515" i="1"/>
  <c r="AA2515" i="1"/>
  <c r="Y2515" i="1"/>
  <c r="X2515" i="1"/>
  <c r="I2515" i="1"/>
  <c r="C2515" i="1"/>
  <c r="AC2514" i="1"/>
  <c r="AB2514" i="1"/>
  <c r="AA2514" i="1"/>
  <c r="Y2514" i="1"/>
  <c r="Z2514" i="1" s="1"/>
  <c r="X2514" i="1"/>
  <c r="I2514" i="1"/>
  <c r="C2514" i="1"/>
  <c r="AC2513" i="1"/>
  <c r="AB2513" i="1"/>
  <c r="AA2513" i="1"/>
  <c r="Y2513" i="1"/>
  <c r="X2513" i="1"/>
  <c r="I2513" i="1"/>
  <c r="C2513" i="1"/>
  <c r="AC2512" i="1"/>
  <c r="AB2512" i="1"/>
  <c r="AA2512" i="1"/>
  <c r="Y2512" i="1"/>
  <c r="X2512" i="1"/>
  <c r="I2512" i="1"/>
  <c r="C2512" i="1"/>
  <c r="AC2511" i="1"/>
  <c r="AB2511" i="1"/>
  <c r="AA2511" i="1"/>
  <c r="Y2511" i="1"/>
  <c r="X2511" i="1"/>
  <c r="I2511" i="1"/>
  <c r="C2511" i="1"/>
  <c r="AC2510" i="1"/>
  <c r="AB2510" i="1"/>
  <c r="AA2510" i="1"/>
  <c r="Y2510" i="1"/>
  <c r="X2510" i="1"/>
  <c r="I2510" i="1"/>
  <c r="C2510" i="1"/>
  <c r="AC2509" i="1"/>
  <c r="AB2509" i="1"/>
  <c r="AA2509" i="1"/>
  <c r="Y2509" i="1"/>
  <c r="X2509" i="1"/>
  <c r="I2509" i="1"/>
  <c r="C2509" i="1"/>
  <c r="AC2508" i="1"/>
  <c r="AB2508" i="1"/>
  <c r="AA2508" i="1"/>
  <c r="Y2508" i="1"/>
  <c r="X2508" i="1"/>
  <c r="I2508" i="1"/>
  <c r="C2508" i="1"/>
  <c r="AC2507" i="1"/>
  <c r="AB2507" i="1"/>
  <c r="AA2507" i="1"/>
  <c r="Y2507" i="1"/>
  <c r="X2507" i="1"/>
  <c r="I2507" i="1"/>
  <c r="C2507" i="1"/>
  <c r="AC2506" i="1"/>
  <c r="AB2506" i="1"/>
  <c r="AA2506" i="1"/>
  <c r="Y2506" i="1"/>
  <c r="X2506" i="1"/>
  <c r="I2506" i="1"/>
  <c r="C2506" i="1"/>
  <c r="AC2505" i="1"/>
  <c r="AB2505" i="1"/>
  <c r="AA2505" i="1"/>
  <c r="Y2505" i="1"/>
  <c r="X2505" i="1"/>
  <c r="I2505" i="1"/>
  <c r="C2505" i="1"/>
  <c r="AC2504" i="1"/>
  <c r="AB2504" i="1"/>
  <c r="AA2504" i="1"/>
  <c r="Y2504" i="1"/>
  <c r="X2504" i="1"/>
  <c r="I2504" i="1"/>
  <c r="C2504" i="1"/>
  <c r="I2492" i="1"/>
  <c r="C2492" i="1"/>
  <c r="I2491" i="1"/>
  <c r="C2491" i="1"/>
  <c r="I2490" i="1"/>
  <c r="C2490" i="1"/>
  <c r="I2489" i="1"/>
  <c r="C2489" i="1"/>
  <c r="AC2503" i="1"/>
  <c r="AB2503" i="1"/>
  <c r="AA2503" i="1"/>
  <c r="Y2503" i="1"/>
  <c r="X2503" i="1"/>
  <c r="I2503" i="1"/>
  <c r="C2503" i="1"/>
  <c r="AC2502" i="1"/>
  <c r="AB2502" i="1"/>
  <c r="AA2502" i="1"/>
  <c r="Y2502" i="1"/>
  <c r="X2502" i="1"/>
  <c r="I2502" i="1"/>
  <c r="C2502" i="1"/>
  <c r="AC2501" i="1"/>
  <c r="AB2501" i="1"/>
  <c r="AA2501" i="1"/>
  <c r="Y2501" i="1"/>
  <c r="X2501" i="1"/>
  <c r="I2501" i="1"/>
  <c r="C2501" i="1"/>
  <c r="AC2500" i="1"/>
  <c r="AB2500" i="1"/>
  <c r="AA2500" i="1"/>
  <c r="Y2500" i="1"/>
  <c r="X2500" i="1"/>
  <c r="I2500" i="1"/>
  <c r="C2500" i="1"/>
  <c r="AC2499" i="1"/>
  <c r="AB2499" i="1"/>
  <c r="AA2499" i="1"/>
  <c r="Y2499" i="1"/>
  <c r="X2499" i="1"/>
  <c r="I2499" i="1"/>
  <c r="C2499" i="1"/>
  <c r="AC2498" i="1"/>
  <c r="AB2498" i="1"/>
  <c r="AA2498" i="1"/>
  <c r="Y2498" i="1"/>
  <c r="X2498" i="1"/>
  <c r="I2498" i="1"/>
  <c r="C2498" i="1"/>
  <c r="AC2497" i="1"/>
  <c r="AB2497" i="1"/>
  <c r="AA2497" i="1"/>
  <c r="Y2497" i="1"/>
  <c r="X2497" i="1"/>
  <c r="I2497" i="1"/>
  <c r="C2497" i="1"/>
  <c r="AC2496" i="1"/>
  <c r="AB2496" i="1"/>
  <c r="AA2496" i="1"/>
  <c r="Y2496" i="1"/>
  <c r="X2496" i="1"/>
  <c r="I2496" i="1"/>
  <c r="C2496" i="1"/>
  <c r="AC2495" i="1"/>
  <c r="AB2495" i="1"/>
  <c r="AA2495" i="1"/>
  <c r="Y2495" i="1"/>
  <c r="X2495" i="1"/>
  <c r="I2495" i="1"/>
  <c r="C2495" i="1"/>
  <c r="AC2494" i="1"/>
  <c r="AB2494" i="1"/>
  <c r="AA2494" i="1"/>
  <c r="Y2494" i="1"/>
  <c r="X2494" i="1"/>
  <c r="I2494" i="1"/>
  <c r="C2494" i="1"/>
  <c r="AC2493" i="1"/>
  <c r="AB2493" i="1"/>
  <c r="AA2493" i="1"/>
  <c r="Y2493" i="1"/>
  <c r="X2493" i="1"/>
  <c r="I2493" i="1"/>
  <c r="C2493" i="1"/>
  <c r="AC2492" i="1"/>
  <c r="AB2492" i="1"/>
  <c r="AA2492" i="1"/>
  <c r="Y2492" i="1"/>
  <c r="X2492" i="1"/>
  <c r="AC2491" i="1"/>
  <c r="AB2491" i="1"/>
  <c r="AA2491" i="1"/>
  <c r="Y2491" i="1"/>
  <c r="X2491" i="1"/>
  <c r="AC2490" i="1"/>
  <c r="AB2490" i="1"/>
  <c r="AA2490" i="1"/>
  <c r="Y2490" i="1"/>
  <c r="X2490" i="1"/>
  <c r="AC2489" i="1"/>
  <c r="AB2489" i="1"/>
  <c r="AA2489" i="1"/>
  <c r="Y2489" i="1"/>
  <c r="X2489" i="1"/>
  <c r="Z2489" i="1" s="1"/>
  <c r="AC2488" i="1"/>
  <c r="AB2488" i="1"/>
  <c r="AA2488" i="1"/>
  <c r="Y2488" i="1"/>
  <c r="X2488" i="1"/>
  <c r="I2488" i="1"/>
  <c r="C2488" i="1"/>
  <c r="AC2487" i="1"/>
  <c r="AB2487" i="1"/>
  <c r="AA2487" i="1"/>
  <c r="Y2487" i="1"/>
  <c r="X2487" i="1"/>
  <c r="I2487" i="1"/>
  <c r="C2487" i="1"/>
  <c r="AC2486" i="1"/>
  <c r="AB2486" i="1"/>
  <c r="AA2486" i="1"/>
  <c r="Y2486" i="1"/>
  <c r="X2486" i="1"/>
  <c r="I2486" i="1"/>
  <c r="C2486" i="1"/>
  <c r="AC2485" i="1"/>
  <c r="AB2485" i="1"/>
  <c r="AA2485" i="1"/>
  <c r="Y2485" i="1"/>
  <c r="X2485" i="1"/>
  <c r="I2485" i="1"/>
  <c r="C2485" i="1"/>
  <c r="AC2484" i="1"/>
  <c r="AB2484" i="1"/>
  <c r="AA2484" i="1"/>
  <c r="Y2484" i="1"/>
  <c r="X2484" i="1"/>
  <c r="I2484" i="1"/>
  <c r="C2484" i="1"/>
  <c r="AC2483" i="1"/>
  <c r="AB2483" i="1"/>
  <c r="AA2483" i="1"/>
  <c r="Y2483" i="1"/>
  <c r="X2483" i="1"/>
  <c r="I2483" i="1"/>
  <c r="C2483" i="1"/>
  <c r="AC2482" i="1"/>
  <c r="AB2482" i="1"/>
  <c r="AA2482" i="1"/>
  <c r="Y2482" i="1"/>
  <c r="X2482" i="1"/>
  <c r="I2482" i="1"/>
  <c r="C2482" i="1"/>
  <c r="AC2481" i="1"/>
  <c r="AB2481" i="1"/>
  <c r="AA2481" i="1"/>
  <c r="Y2481" i="1"/>
  <c r="X2481" i="1"/>
  <c r="I2481" i="1"/>
  <c r="AC2480" i="1"/>
  <c r="AB2480" i="1"/>
  <c r="AA2480" i="1"/>
  <c r="Y2480" i="1"/>
  <c r="X2480" i="1"/>
  <c r="Q2480" i="1"/>
  <c r="R2480" i="1" s="1"/>
  <c r="I2480" i="1"/>
  <c r="C2480" i="1"/>
  <c r="AC2479" i="1"/>
  <c r="AB2479" i="1"/>
  <c r="AA2479" i="1"/>
  <c r="Y2479" i="1"/>
  <c r="X2479" i="1"/>
  <c r="Q2479" i="1"/>
  <c r="R2479" i="1" s="1"/>
  <c r="I2479" i="1"/>
  <c r="C2479" i="1"/>
  <c r="AC2478" i="1"/>
  <c r="AB2478" i="1"/>
  <c r="AA2478" i="1"/>
  <c r="Y2478" i="1"/>
  <c r="X2478" i="1"/>
  <c r="Q2478" i="1"/>
  <c r="R2478" i="1" s="1"/>
  <c r="I2478" i="1"/>
  <c r="C2478" i="1"/>
  <c r="AC2477" i="1"/>
  <c r="AB2477" i="1"/>
  <c r="AA2477" i="1"/>
  <c r="Y2477" i="1"/>
  <c r="X2477" i="1"/>
  <c r="Q2477" i="1"/>
  <c r="R2477" i="1" s="1"/>
  <c r="I2477" i="1"/>
  <c r="C2477" i="1"/>
  <c r="AC2476" i="1"/>
  <c r="AB2476" i="1"/>
  <c r="AA2476" i="1"/>
  <c r="Y2476" i="1"/>
  <c r="X2476" i="1"/>
  <c r="Q2476" i="1"/>
  <c r="R2476" i="1" s="1"/>
  <c r="I2476" i="1"/>
  <c r="C2476" i="1"/>
  <c r="AC2475" i="1"/>
  <c r="AB2475" i="1"/>
  <c r="AA2475" i="1"/>
  <c r="Y2475" i="1"/>
  <c r="X2475" i="1"/>
  <c r="Q2475" i="1"/>
  <c r="R2475" i="1" s="1"/>
  <c r="I2475" i="1"/>
  <c r="C2475" i="1"/>
  <c r="AC2474" i="1"/>
  <c r="AB2474" i="1"/>
  <c r="AA2474" i="1"/>
  <c r="Y2474" i="1"/>
  <c r="X2474" i="1"/>
  <c r="Q2474" i="1"/>
  <c r="R2474" i="1" s="1"/>
  <c r="I2474" i="1"/>
  <c r="C2474" i="1"/>
  <c r="AC2473" i="1"/>
  <c r="AB2473" i="1"/>
  <c r="AA2473" i="1"/>
  <c r="Y2473" i="1"/>
  <c r="X2473" i="1"/>
  <c r="Q2473" i="1"/>
  <c r="R2473" i="1" s="1"/>
  <c r="I2473" i="1"/>
  <c r="C2473" i="1"/>
  <c r="AC2472" i="1"/>
  <c r="AB2472" i="1"/>
  <c r="AA2472" i="1"/>
  <c r="Y2472" i="1"/>
  <c r="X2472" i="1"/>
  <c r="Q2472" i="1"/>
  <c r="R2472" i="1" s="1"/>
  <c r="I2472" i="1"/>
  <c r="C2472" i="1"/>
  <c r="AC2471" i="1"/>
  <c r="AB2471" i="1"/>
  <c r="AA2471" i="1"/>
  <c r="Y2471" i="1"/>
  <c r="X2471" i="1"/>
  <c r="Q2471" i="1"/>
  <c r="R2471" i="1" s="1"/>
  <c r="I2471" i="1"/>
  <c r="C2471" i="1"/>
  <c r="AC2470" i="1"/>
  <c r="AB2470" i="1"/>
  <c r="AA2470" i="1"/>
  <c r="Y2470" i="1"/>
  <c r="X2470" i="1"/>
  <c r="Q2470" i="1"/>
  <c r="R2470" i="1" s="1"/>
  <c r="I2470" i="1"/>
  <c r="C2470" i="1"/>
  <c r="AC2469" i="1"/>
  <c r="AB2469" i="1"/>
  <c r="AA2469" i="1"/>
  <c r="Y2469" i="1"/>
  <c r="X2469" i="1"/>
  <c r="Q2469" i="1"/>
  <c r="R2469" i="1" s="1"/>
  <c r="I2469" i="1"/>
  <c r="C2469" i="1"/>
  <c r="AC2468" i="1"/>
  <c r="AB2468" i="1"/>
  <c r="AA2468" i="1"/>
  <c r="Y2468" i="1"/>
  <c r="X2468" i="1"/>
  <c r="Q2468" i="1"/>
  <c r="R2468" i="1" s="1"/>
  <c r="I2468" i="1"/>
  <c r="C2468" i="1"/>
  <c r="AC2467" i="1"/>
  <c r="AB2467" i="1"/>
  <c r="AA2467" i="1"/>
  <c r="Y2467" i="1"/>
  <c r="X2467" i="1"/>
  <c r="Q2467" i="1"/>
  <c r="R2467" i="1" s="1"/>
  <c r="I2467" i="1"/>
  <c r="C2467" i="1"/>
  <c r="AC2466" i="1"/>
  <c r="AB2466" i="1"/>
  <c r="AA2466" i="1"/>
  <c r="Y2466" i="1"/>
  <c r="X2466" i="1"/>
  <c r="Q2466" i="1"/>
  <c r="R2466" i="1" s="1"/>
  <c r="I2466" i="1"/>
  <c r="C2466" i="1"/>
  <c r="AC2465" i="1"/>
  <c r="AB2465" i="1"/>
  <c r="AA2465" i="1"/>
  <c r="Y2465" i="1"/>
  <c r="X2465" i="1"/>
  <c r="I2465" i="1"/>
  <c r="C2465" i="1"/>
  <c r="AC2464" i="1"/>
  <c r="AB2464" i="1"/>
  <c r="AA2464" i="1"/>
  <c r="Y2464" i="1"/>
  <c r="X2464" i="1"/>
  <c r="I2464" i="1"/>
  <c r="C2464" i="1"/>
  <c r="AC2463" i="1"/>
  <c r="AB2463" i="1"/>
  <c r="AA2463" i="1"/>
  <c r="Y2463" i="1"/>
  <c r="X2463" i="1"/>
  <c r="I2463" i="1"/>
  <c r="C2463" i="1"/>
  <c r="AC2462" i="1"/>
  <c r="AB2462" i="1"/>
  <c r="AA2462" i="1"/>
  <c r="Y2462" i="1"/>
  <c r="X2462" i="1"/>
  <c r="I2462" i="1"/>
  <c r="C2462" i="1"/>
  <c r="AC2461" i="1"/>
  <c r="AB2461" i="1"/>
  <c r="AA2461" i="1"/>
  <c r="Y2461" i="1"/>
  <c r="X2461" i="1"/>
  <c r="I2461" i="1"/>
  <c r="C2461" i="1"/>
  <c r="AC2460" i="1"/>
  <c r="AB2460" i="1"/>
  <c r="AA2460" i="1"/>
  <c r="Y2460" i="1"/>
  <c r="X2460" i="1"/>
  <c r="I2460" i="1"/>
  <c r="C2460" i="1"/>
  <c r="AC2459" i="1"/>
  <c r="AB2459" i="1"/>
  <c r="AA2459" i="1"/>
  <c r="Y2459" i="1"/>
  <c r="X2459" i="1"/>
  <c r="I2459" i="1"/>
  <c r="C2459" i="1"/>
  <c r="AC2458" i="1"/>
  <c r="AB2458" i="1"/>
  <c r="AA2458" i="1"/>
  <c r="Y2458" i="1"/>
  <c r="X2458" i="1"/>
  <c r="I2458" i="1"/>
  <c r="C2458" i="1"/>
  <c r="AC2457" i="1"/>
  <c r="AB2457" i="1"/>
  <c r="AA2457" i="1"/>
  <c r="Y2457" i="1"/>
  <c r="X2457" i="1"/>
  <c r="I2457" i="1"/>
  <c r="C2457" i="1"/>
  <c r="AC2456" i="1"/>
  <c r="AB2456" i="1"/>
  <c r="AA2456" i="1"/>
  <c r="Y2456" i="1"/>
  <c r="X2456" i="1"/>
  <c r="I2456" i="1"/>
  <c r="C2456" i="1"/>
  <c r="AC2455" i="1"/>
  <c r="AB2455" i="1"/>
  <c r="AA2455" i="1"/>
  <c r="Y2455" i="1"/>
  <c r="X2455" i="1"/>
  <c r="I2455" i="1"/>
  <c r="C2455" i="1"/>
  <c r="AC2095" i="1"/>
  <c r="AB2095" i="1"/>
  <c r="AA2095" i="1"/>
  <c r="Y2095" i="1"/>
  <c r="X2095" i="1"/>
  <c r="Q2095" i="1"/>
  <c r="R2095" i="1" s="1"/>
  <c r="I2095" i="1"/>
  <c r="C2095" i="1"/>
  <c r="AC2094" i="1"/>
  <c r="AB2094" i="1"/>
  <c r="AA2094" i="1"/>
  <c r="Y2094" i="1"/>
  <c r="X2094" i="1"/>
  <c r="Q2094" i="1"/>
  <c r="R2094" i="1" s="1"/>
  <c r="I2094" i="1"/>
  <c r="C2094" i="1"/>
  <c r="AC2454" i="1"/>
  <c r="AB2454" i="1"/>
  <c r="AA2454" i="1"/>
  <c r="Y2454" i="1"/>
  <c r="X2454" i="1"/>
  <c r="Q2454" i="1"/>
  <c r="R2454" i="1" s="1"/>
  <c r="I2454" i="1"/>
  <c r="C2454" i="1"/>
  <c r="AC2453" i="1"/>
  <c r="AB2453" i="1"/>
  <c r="AA2453" i="1"/>
  <c r="Y2453" i="1"/>
  <c r="X2453" i="1"/>
  <c r="Q2453" i="1"/>
  <c r="R2453" i="1" s="1"/>
  <c r="I2453" i="1"/>
  <c r="C2453" i="1"/>
  <c r="AC2452" i="1"/>
  <c r="AB2452" i="1"/>
  <c r="AA2452" i="1"/>
  <c r="Y2452" i="1"/>
  <c r="X2452" i="1"/>
  <c r="Q2452" i="1"/>
  <c r="R2452" i="1" s="1"/>
  <c r="I2452" i="1"/>
  <c r="C2452" i="1"/>
  <c r="AC2451" i="1"/>
  <c r="AB2451" i="1"/>
  <c r="AA2451" i="1"/>
  <c r="Y2451" i="1"/>
  <c r="X2451" i="1"/>
  <c r="Q2451" i="1"/>
  <c r="R2451" i="1" s="1"/>
  <c r="I2451" i="1"/>
  <c r="C2451" i="1"/>
  <c r="AC2450" i="1"/>
  <c r="AB2450" i="1"/>
  <c r="AA2450" i="1"/>
  <c r="Y2450" i="1"/>
  <c r="X2450" i="1"/>
  <c r="Q2450" i="1"/>
  <c r="R2450" i="1" s="1"/>
  <c r="I2450" i="1"/>
  <c r="C2450" i="1"/>
  <c r="AC2449" i="1"/>
  <c r="AB2449" i="1"/>
  <c r="AA2449" i="1"/>
  <c r="Y2449" i="1"/>
  <c r="X2449" i="1"/>
  <c r="Q2449" i="1"/>
  <c r="R2449" i="1" s="1"/>
  <c r="I2449" i="1"/>
  <c r="C2449" i="1"/>
  <c r="AC2448" i="1"/>
  <c r="AB2448" i="1"/>
  <c r="AA2448" i="1"/>
  <c r="Y2448" i="1"/>
  <c r="X2448" i="1"/>
  <c r="Q2448" i="1"/>
  <c r="R2448" i="1" s="1"/>
  <c r="I2448" i="1"/>
  <c r="C2448" i="1"/>
  <c r="AC2447" i="1"/>
  <c r="AB2447" i="1"/>
  <c r="AA2447" i="1"/>
  <c r="Y2447" i="1"/>
  <c r="X2447" i="1"/>
  <c r="Q2447" i="1"/>
  <c r="R2447" i="1" s="1"/>
  <c r="I2447" i="1"/>
  <c r="C2447" i="1"/>
  <c r="AC2446" i="1"/>
  <c r="AB2446" i="1"/>
  <c r="AA2446" i="1"/>
  <c r="Y2446" i="1"/>
  <c r="X2446" i="1"/>
  <c r="Q2446" i="1"/>
  <c r="R2446" i="1" s="1"/>
  <c r="I2446" i="1"/>
  <c r="C2446" i="1"/>
  <c r="AC2445" i="1"/>
  <c r="AB2445" i="1"/>
  <c r="AA2445" i="1"/>
  <c r="Y2445" i="1"/>
  <c r="X2445" i="1"/>
  <c r="Q2445" i="1"/>
  <c r="R2445" i="1" s="1"/>
  <c r="I2445" i="1"/>
  <c r="C2445" i="1"/>
  <c r="AC2444" i="1"/>
  <c r="AB2444" i="1"/>
  <c r="AA2444" i="1"/>
  <c r="Y2444" i="1"/>
  <c r="X2444" i="1"/>
  <c r="Q2444" i="1"/>
  <c r="R2444" i="1" s="1"/>
  <c r="I2444" i="1"/>
  <c r="C2444" i="1"/>
  <c r="AC2443" i="1"/>
  <c r="AB2443" i="1"/>
  <c r="AA2443" i="1"/>
  <c r="Y2443" i="1"/>
  <c r="X2443" i="1"/>
  <c r="Q2443" i="1"/>
  <c r="R2443" i="1" s="1"/>
  <c r="I2443" i="1"/>
  <c r="C2443" i="1"/>
  <c r="AC2442" i="1"/>
  <c r="AB2442" i="1"/>
  <c r="AA2442" i="1"/>
  <c r="Y2442" i="1"/>
  <c r="X2442" i="1"/>
  <c r="Q2442" i="1"/>
  <c r="R2442" i="1" s="1"/>
  <c r="I2442" i="1"/>
  <c r="C2442" i="1"/>
  <c r="AC2441" i="1"/>
  <c r="AB2441" i="1"/>
  <c r="AA2441" i="1"/>
  <c r="Y2441" i="1"/>
  <c r="X2441" i="1"/>
  <c r="Q2441" i="1"/>
  <c r="R2441" i="1" s="1"/>
  <c r="I2441" i="1"/>
  <c r="C2441" i="1"/>
  <c r="AC2440" i="1"/>
  <c r="AB2440" i="1"/>
  <c r="AA2440" i="1"/>
  <c r="Y2440" i="1"/>
  <c r="X2440" i="1"/>
  <c r="Q2440" i="1"/>
  <c r="R2440" i="1" s="1"/>
  <c r="I2440" i="1"/>
  <c r="C2440" i="1"/>
  <c r="AC2439" i="1"/>
  <c r="AB2439" i="1"/>
  <c r="AA2439" i="1"/>
  <c r="Y2439" i="1"/>
  <c r="X2439" i="1"/>
  <c r="Q2439" i="1"/>
  <c r="R2439" i="1" s="1"/>
  <c r="I2439" i="1"/>
  <c r="C2439" i="1"/>
  <c r="AC2438" i="1"/>
  <c r="AB2438" i="1"/>
  <c r="AA2438" i="1"/>
  <c r="Y2438" i="1"/>
  <c r="X2438" i="1"/>
  <c r="Q2438" i="1"/>
  <c r="R2438" i="1" s="1"/>
  <c r="I2438" i="1"/>
  <c r="C2438" i="1"/>
  <c r="AC2437" i="1"/>
  <c r="AB2437" i="1"/>
  <c r="AA2437" i="1"/>
  <c r="Y2437" i="1"/>
  <c r="X2437" i="1"/>
  <c r="Q2437" i="1"/>
  <c r="R2437" i="1" s="1"/>
  <c r="I2437" i="1"/>
  <c r="C2437" i="1"/>
  <c r="AC2436" i="1"/>
  <c r="AB2436" i="1"/>
  <c r="AA2436" i="1"/>
  <c r="Y2436" i="1"/>
  <c r="X2436" i="1"/>
  <c r="Q2436" i="1"/>
  <c r="R2436" i="1" s="1"/>
  <c r="I2436" i="1"/>
  <c r="C2436" i="1"/>
  <c r="AC2435" i="1"/>
  <c r="AB2435" i="1"/>
  <c r="AA2435" i="1"/>
  <c r="Y2435" i="1"/>
  <c r="X2435" i="1"/>
  <c r="Q2435" i="1"/>
  <c r="R2435" i="1" s="1"/>
  <c r="I2435" i="1"/>
  <c r="C2435" i="1"/>
  <c r="AC2434" i="1"/>
  <c r="AB2434" i="1"/>
  <c r="AA2434" i="1"/>
  <c r="Y2434" i="1"/>
  <c r="X2434" i="1"/>
  <c r="Q2434" i="1"/>
  <c r="R2434" i="1" s="1"/>
  <c r="I2434" i="1"/>
  <c r="C2434" i="1"/>
  <c r="AC2433" i="1"/>
  <c r="AB2433" i="1"/>
  <c r="AA2433" i="1"/>
  <c r="Y2433" i="1"/>
  <c r="X2433" i="1"/>
  <c r="Q2433" i="1"/>
  <c r="R2433" i="1" s="1"/>
  <c r="I2433" i="1"/>
  <c r="C2433" i="1"/>
  <c r="AC2432" i="1"/>
  <c r="AB2432" i="1"/>
  <c r="AA2432" i="1"/>
  <c r="Y2432" i="1"/>
  <c r="X2432" i="1"/>
  <c r="Q2432" i="1"/>
  <c r="R2432" i="1" s="1"/>
  <c r="I2432" i="1"/>
  <c r="C2432" i="1"/>
  <c r="AC2431" i="1"/>
  <c r="AB2431" i="1"/>
  <c r="AA2431" i="1"/>
  <c r="Y2431" i="1"/>
  <c r="X2431" i="1"/>
  <c r="Q2431" i="1"/>
  <c r="R2431" i="1" s="1"/>
  <c r="I2431" i="1"/>
  <c r="C2431" i="1"/>
  <c r="AC2430" i="1"/>
  <c r="AB2430" i="1"/>
  <c r="AA2430" i="1"/>
  <c r="Y2430" i="1"/>
  <c r="X2430" i="1"/>
  <c r="Q2430" i="1"/>
  <c r="R2430" i="1" s="1"/>
  <c r="I2430" i="1"/>
  <c r="C2430" i="1"/>
  <c r="AC2429" i="1"/>
  <c r="AB2429" i="1"/>
  <c r="AA2429" i="1"/>
  <c r="Y2429" i="1"/>
  <c r="X2429" i="1"/>
  <c r="Q2429" i="1"/>
  <c r="R2429" i="1" s="1"/>
  <c r="I2429" i="1"/>
  <c r="C2429" i="1"/>
  <c r="AC2428" i="1"/>
  <c r="AB2428" i="1"/>
  <c r="AA2428" i="1"/>
  <c r="Y2428" i="1"/>
  <c r="X2428" i="1"/>
  <c r="Q2428" i="1"/>
  <c r="R2428" i="1" s="1"/>
  <c r="I2428" i="1"/>
  <c r="C2428" i="1"/>
  <c r="AC2427" i="1"/>
  <c r="AB2427" i="1"/>
  <c r="AA2427" i="1"/>
  <c r="Y2427" i="1"/>
  <c r="X2427" i="1"/>
  <c r="Q2427" i="1"/>
  <c r="R2427" i="1" s="1"/>
  <c r="I2427" i="1"/>
  <c r="C2427" i="1"/>
  <c r="AC2426" i="1"/>
  <c r="AB2426" i="1"/>
  <c r="AA2426" i="1"/>
  <c r="Y2426" i="1"/>
  <c r="X2426" i="1"/>
  <c r="I2426" i="1"/>
  <c r="C2426" i="1"/>
  <c r="AC2425" i="1"/>
  <c r="AB2425" i="1"/>
  <c r="AA2425" i="1"/>
  <c r="Y2425" i="1"/>
  <c r="X2425" i="1"/>
  <c r="I2425" i="1"/>
  <c r="C2425" i="1"/>
  <c r="AC2424" i="1"/>
  <c r="AB2424" i="1"/>
  <c r="AA2424" i="1"/>
  <c r="Y2424" i="1"/>
  <c r="X2424" i="1"/>
  <c r="I2424" i="1"/>
  <c r="C2424" i="1"/>
  <c r="AC2423" i="1"/>
  <c r="AB2423" i="1"/>
  <c r="AA2423" i="1"/>
  <c r="Y2423" i="1"/>
  <c r="X2423" i="1"/>
  <c r="I2423" i="1"/>
  <c r="C2423" i="1"/>
  <c r="AC2422" i="1"/>
  <c r="AB2422" i="1"/>
  <c r="AA2422" i="1"/>
  <c r="Y2422" i="1"/>
  <c r="X2422" i="1"/>
  <c r="I2422" i="1"/>
  <c r="C2422" i="1"/>
  <c r="AC2421" i="1"/>
  <c r="AB2421" i="1"/>
  <c r="AA2421" i="1"/>
  <c r="Y2421" i="1"/>
  <c r="X2421" i="1"/>
  <c r="I2421" i="1"/>
  <c r="C2421" i="1"/>
  <c r="AC2420" i="1"/>
  <c r="AB2420" i="1"/>
  <c r="AA2420" i="1"/>
  <c r="Y2420" i="1"/>
  <c r="X2420" i="1"/>
  <c r="I2420" i="1"/>
  <c r="C2420" i="1"/>
  <c r="AC2419" i="1"/>
  <c r="AB2419" i="1"/>
  <c r="AA2419" i="1"/>
  <c r="Y2419" i="1"/>
  <c r="X2419" i="1"/>
  <c r="I2419" i="1"/>
  <c r="C2419" i="1"/>
  <c r="AC2418" i="1"/>
  <c r="AB2418" i="1"/>
  <c r="AA2418" i="1"/>
  <c r="Y2418" i="1"/>
  <c r="X2418" i="1"/>
  <c r="I2418" i="1"/>
  <c r="C2418" i="1"/>
  <c r="AC2417" i="1"/>
  <c r="AB2417" i="1"/>
  <c r="AA2417" i="1"/>
  <c r="Y2417" i="1"/>
  <c r="X2417" i="1"/>
  <c r="I2417" i="1"/>
  <c r="C2417" i="1"/>
  <c r="AC2416" i="1"/>
  <c r="AB2416" i="1"/>
  <c r="AA2416" i="1"/>
  <c r="Y2416" i="1"/>
  <c r="X2416" i="1"/>
  <c r="I2416" i="1"/>
  <c r="C2416" i="1"/>
  <c r="AC2415" i="1"/>
  <c r="AB2415" i="1"/>
  <c r="AA2415" i="1"/>
  <c r="Y2415" i="1"/>
  <c r="X2415" i="1"/>
  <c r="I2415" i="1"/>
  <c r="C2415" i="1"/>
  <c r="AC2414" i="1"/>
  <c r="AB2414" i="1"/>
  <c r="AA2414" i="1"/>
  <c r="Y2414" i="1"/>
  <c r="X2414" i="1"/>
  <c r="I2414" i="1"/>
  <c r="C2414" i="1"/>
  <c r="AC2413" i="1"/>
  <c r="AB2413" i="1"/>
  <c r="AA2413" i="1"/>
  <c r="Y2413" i="1"/>
  <c r="X2413" i="1"/>
  <c r="I2413" i="1"/>
  <c r="C2413" i="1"/>
  <c r="I2398" i="1"/>
  <c r="AC2412" i="1"/>
  <c r="AB2412" i="1"/>
  <c r="AA2412" i="1"/>
  <c r="Y2412" i="1"/>
  <c r="X2412" i="1"/>
  <c r="I2412" i="1"/>
  <c r="C2412" i="1"/>
  <c r="AC2411" i="1"/>
  <c r="AB2411" i="1"/>
  <c r="AA2411" i="1"/>
  <c r="Y2411" i="1"/>
  <c r="X2411" i="1"/>
  <c r="I2411" i="1"/>
  <c r="C2411" i="1"/>
  <c r="AC2410" i="1"/>
  <c r="AB2410" i="1"/>
  <c r="AA2410" i="1"/>
  <c r="Y2410" i="1"/>
  <c r="X2410" i="1"/>
  <c r="I2410" i="1"/>
  <c r="C2410" i="1"/>
  <c r="AC2409" i="1"/>
  <c r="AB2409" i="1"/>
  <c r="AA2409" i="1"/>
  <c r="Y2409" i="1"/>
  <c r="X2409" i="1"/>
  <c r="I2409" i="1"/>
  <c r="C2409" i="1"/>
  <c r="AC2408" i="1"/>
  <c r="AB2408" i="1"/>
  <c r="AA2408" i="1"/>
  <c r="Y2408" i="1"/>
  <c r="X2408" i="1"/>
  <c r="I2408" i="1"/>
  <c r="C2408" i="1"/>
  <c r="AC2407" i="1"/>
  <c r="AB2407" i="1"/>
  <c r="AA2407" i="1"/>
  <c r="Y2407" i="1"/>
  <c r="X2407" i="1"/>
  <c r="I2407" i="1"/>
  <c r="C2407" i="1"/>
  <c r="AC2406" i="1"/>
  <c r="AB2406" i="1"/>
  <c r="AA2406" i="1"/>
  <c r="Y2406" i="1"/>
  <c r="X2406" i="1"/>
  <c r="I2406" i="1"/>
  <c r="C2406" i="1"/>
  <c r="AC2405" i="1"/>
  <c r="AB2405" i="1"/>
  <c r="AA2405" i="1"/>
  <c r="Y2405" i="1"/>
  <c r="X2405" i="1"/>
  <c r="I2405" i="1"/>
  <c r="C2405" i="1"/>
  <c r="AC2404" i="1"/>
  <c r="AB2404" i="1"/>
  <c r="AA2404" i="1"/>
  <c r="Y2404" i="1"/>
  <c r="X2404" i="1"/>
  <c r="I2404" i="1"/>
  <c r="C2404" i="1"/>
  <c r="AC2403" i="1"/>
  <c r="AB2403" i="1"/>
  <c r="AA2403" i="1"/>
  <c r="Y2403" i="1"/>
  <c r="X2403" i="1"/>
  <c r="I2403" i="1"/>
  <c r="C2403" i="1"/>
  <c r="AC2402" i="1"/>
  <c r="AB2402" i="1"/>
  <c r="AA2402" i="1"/>
  <c r="Y2402" i="1"/>
  <c r="X2402" i="1"/>
  <c r="I2402" i="1"/>
  <c r="C2402" i="1"/>
  <c r="AC2401" i="1"/>
  <c r="AB2401" i="1"/>
  <c r="AA2401" i="1"/>
  <c r="Y2401" i="1"/>
  <c r="X2401" i="1"/>
  <c r="I2401" i="1"/>
  <c r="C2401" i="1"/>
  <c r="AC2400" i="1"/>
  <c r="AB2400" i="1"/>
  <c r="AA2400" i="1"/>
  <c r="Y2400" i="1"/>
  <c r="X2400" i="1"/>
  <c r="I2400" i="1"/>
  <c r="C2400" i="1"/>
  <c r="AC2399" i="1"/>
  <c r="AB2399" i="1"/>
  <c r="AA2399" i="1"/>
  <c r="Y2399" i="1"/>
  <c r="X2399" i="1"/>
  <c r="I2399" i="1"/>
  <c r="C2399" i="1"/>
  <c r="AC2398" i="1"/>
  <c r="AB2398" i="1"/>
  <c r="AA2398" i="1"/>
  <c r="Y2398" i="1"/>
  <c r="X2398" i="1"/>
  <c r="C2398" i="1"/>
  <c r="I1366" i="1"/>
  <c r="C1366" i="1"/>
  <c r="AC1364" i="1"/>
  <c r="AB1364" i="1"/>
  <c r="AA1364" i="1"/>
  <c r="Y1364" i="1"/>
  <c r="X1364" i="1"/>
  <c r="I1364" i="1"/>
  <c r="C1364" i="1"/>
  <c r="AC1705" i="1"/>
  <c r="AB1705" i="1"/>
  <c r="AA1705" i="1"/>
  <c r="Y1705" i="1"/>
  <c r="X1705" i="1"/>
  <c r="Q1705" i="1"/>
  <c r="R1705" i="1" s="1"/>
  <c r="I1705" i="1"/>
  <c r="C1705" i="1"/>
  <c r="AC2397" i="1"/>
  <c r="AB2397" i="1"/>
  <c r="AA2397" i="1"/>
  <c r="Y2397" i="1"/>
  <c r="X2397" i="1"/>
  <c r="I2397" i="1"/>
  <c r="C2397" i="1"/>
  <c r="AC2394" i="1"/>
  <c r="AB2394" i="1"/>
  <c r="AA2394" i="1"/>
  <c r="Y2394" i="1"/>
  <c r="X2394" i="1"/>
  <c r="I2394" i="1"/>
  <c r="C2394" i="1"/>
  <c r="AC2396" i="1"/>
  <c r="AB2396" i="1"/>
  <c r="AA2396" i="1"/>
  <c r="Y2396" i="1"/>
  <c r="X2396" i="1"/>
  <c r="I2396" i="1"/>
  <c r="C2396" i="1"/>
  <c r="AC2395" i="1"/>
  <c r="AB2395" i="1"/>
  <c r="AA2395" i="1"/>
  <c r="Y2395" i="1"/>
  <c r="X2395" i="1"/>
  <c r="I2395" i="1"/>
  <c r="C2395" i="1"/>
  <c r="AC2393" i="1"/>
  <c r="AB2393" i="1"/>
  <c r="AA2393" i="1"/>
  <c r="Y2393" i="1"/>
  <c r="X2393" i="1"/>
  <c r="I2393" i="1"/>
  <c r="C2393" i="1"/>
  <c r="AC2392" i="1"/>
  <c r="AB2392" i="1"/>
  <c r="AA2392" i="1"/>
  <c r="Y2392" i="1"/>
  <c r="X2392" i="1"/>
  <c r="I2392" i="1"/>
  <c r="C2392" i="1"/>
  <c r="AC2391" i="1"/>
  <c r="AB2391" i="1"/>
  <c r="AA2391" i="1"/>
  <c r="Y2391" i="1"/>
  <c r="X2391" i="1"/>
  <c r="I2391" i="1"/>
  <c r="C2391" i="1"/>
  <c r="AC2390" i="1"/>
  <c r="AB2390" i="1"/>
  <c r="AA2390" i="1"/>
  <c r="Y2390" i="1"/>
  <c r="X2390" i="1"/>
  <c r="I2390" i="1"/>
  <c r="C2390" i="1"/>
  <c r="AC2389" i="1"/>
  <c r="AB2389" i="1"/>
  <c r="AA2389" i="1"/>
  <c r="Y2389" i="1"/>
  <c r="X2389" i="1"/>
  <c r="I2389" i="1"/>
  <c r="C2389" i="1"/>
  <c r="AC2388" i="1"/>
  <c r="AB2388" i="1"/>
  <c r="AA2388" i="1"/>
  <c r="Y2388" i="1"/>
  <c r="X2388" i="1"/>
  <c r="I2388" i="1"/>
  <c r="C2388" i="1"/>
  <c r="AC2387" i="1"/>
  <c r="AB2387" i="1"/>
  <c r="AA2387" i="1"/>
  <c r="Y2387" i="1"/>
  <c r="X2387" i="1"/>
  <c r="Q2387" i="1"/>
  <c r="R2387" i="1" s="1"/>
  <c r="I2387" i="1"/>
  <c r="C2387" i="1"/>
  <c r="AC1463" i="1"/>
  <c r="AB1463" i="1"/>
  <c r="AA1463" i="1"/>
  <c r="Y1463" i="1"/>
  <c r="X1463" i="1"/>
  <c r="Q1463" i="1"/>
  <c r="R1463" i="1" s="1"/>
  <c r="I1463" i="1"/>
  <c r="C1463" i="1"/>
  <c r="AC1363" i="1"/>
  <c r="AB1363" i="1"/>
  <c r="AA1363" i="1"/>
  <c r="Y1363" i="1"/>
  <c r="X1363" i="1"/>
  <c r="Q1363" i="1"/>
  <c r="R1363" i="1" s="1"/>
  <c r="I1363" i="1"/>
  <c r="C1363" i="1"/>
  <c r="I1055" i="1"/>
  <c r="C1055" i="1"/>
  <c r="I802" i="1"/>
  <c r="C802" i="1"/>
  <c r="I610" i="1"/>
  <c r="C610" i="1"/>
  <c r="AC2386" i="1"/>
  <c r="AB2386" i="1"/>
  <c r="AA2386" i="1"/>
  <c r="Y2386" i="1"/>
  <c r="X2386" i="1"/>
  <c r="Q2386" i="1"/>
  <c r="R2386" i="1" s="1"/>
  <c r="I2386" i="1"/>
  <c r="C2386" i="1"/>
  <c r="AC2385" i="1"/>
  <c r="AB2385" i="1"/>
  <c r="AA2385" i="1"/>
  <c r="Y2385" i="1"/>
  <c r="X2385" i="1"/>
  <c r="I2385" i="1"/>
  <c r="C2385" i="1"/>
  <c r="AC2384" i="1"/>
  <c r="AB2384" i="1"/>
  <c r="AA2384" i="1"/>
  <c r="Y2384" i="1"/>
  <c r="X2384" i="1"/>
  <c r="I2384" i="1"/>
  <c r="C2384" i="1"/>
  <c r="AC2383" i="1"/>
  <c r="AB2383" i="1"/>
  <c r="AA2383" i="1"/>
  <c r="Y2383" i="1"/>
  <c r="X2383" i="1"/>
  <c r="I2383" i="1"/>
  <c r="C2383" i="1"/>
  <c r="AC1466" i="1"/>
  <c r="AB1466" i="1"/>
  <c r="AA1466" i="1"/>
  <c r="Y1466" i="1"/>
  <c r="X1466" i="1"/>
  <c r="I1466" i="1"/>
  <c r="C1466" i="1"/>
  <c r="AC1465" i="1"/>
  <c r="AB1465" i="1"/>
  <c r="AA1465" i="1"/>
  <c r="Y1465" i="1"/>
  <c r="X1465" i="1"/>
  <c r="I1465" i="1"/>
  <c r="C1465" i="1"/>
  <c r="AC1464" i="1"/>
  <c r="AB1464" i="1"/>
  <c r="AA1464" i="1"/>
  <c r="Y1464" i="1"/>
  <c r="X1464" i="1"/>
  <c r="I1464" i="1"/>
  <c r="C1464" i="1"/>
  <c r="AC1366" i="1"/>
  <c r="AB1366" i="1"/>
  <c r="AA1366" i="1"/>
  <c r="Y1366" i="1"/>
  <c r="X1366" i="1"/>
  <c r="AC1365" i="1"/>
  <c r="AB1365" i="1"/>
  <c r="AA1365" i="1"/>
  <c r="Y1365" i="1"/>
  <c r="X1365" i="1"/>
  <c r="I1365" i="1"/>
  <c r="C1365" i="1"/>
  <c r="I2377" i="1"/>
  <c r="C2377" i="1"/>
  <c r="AC1055" i="1"/>
  <c r="AB1055" i="1"/>
  <c r="AA1055" i="1"/>
  <c r="Y1055" i="1"/>
  <c r="X1055" i="1"/>
  <c r="Q1055" i="1"/>
  <c r="R1055" i="1" s="1"/>
  <c r="AC802" i="1"/>
  <c r="AB802" i="1"/>
  <c r="AA802" i="1"/>
  <c r="Y802" i="1"/>
  <c r="X802" i="1"/>
  <c r="Q802" i="1"/>
  <c r="R802" i="1" s="1"/>
  <c r="AC610" i="1"/>
  <c r="AB610" i="1"/>
  <c r="AA610" i="1"/>
  <c r="Y610" i="1"/>
  <c r="X610" i="1"/>
  <c r="Q610" i="1"/>
  <c r="R610" i="1" s="1"/>
  <c r="AC240" i="1"/>
  <c r="AB240" i="1"/>
  <c r="AA240" i="1"/>
  <c r="Y240" i="1"/>
  <c r="X240" i="1"/>
  <c r="I240" i="1"/>
  <c r="C240" i="1"/>
  <c r="AC58" i="1"/>
  <c r="AB58" i="1"/>
  <c r="AA58" i="1"/>
  <c r="Y58" i="1"/>
  <c r="X58" i="1"/>
  <c r="I58" i="1"/>
  <c r="C58" i="1"/>
  <c r="AC8" i="1"/>
  <c r="AB8" i="1"/>
  <c r="AA8" i="1"/>
  <c r="Y8" i="1"/>
  <c r="X8" i="1"/>
  <c r="I8" i="1"/>
  <c r="C8" i="1"/>
  <c r="AC7" i="1"/>
  <c r="AB7" i="1"/>
  <c r="AA7" i="1"/>
  <c r="Y7" i="1"/>
  <c r="X7" i="1"/>
  <c r="T7" i="1"/>
  <c r="V7" i="1" s="1"/>
  <c r="I7" i="1"/>
  <c r="C7" i="1"/>
  <c r="AC6" i="1"/>
  <c r="AB6" i="1"/>
  <c r="AA6" i="1"/>
  <c r="Y6" i="1"/>
  <c r="X6" i="1"/>
  <c r="I6" i="1"/>
  <c r="C6" i="1"/>
  <c r="AC5" i="1"/>
  <c r="AB5" i="1"/>
  <c r="AA5" i="1"/>
  <c r="Y5" i="1"/>
  <c r="X5" i="1"/>
  <c r="I5" i="1"/>
  <c r="C5" i="1"/>
  <c r="AC4" i="1"/>
  <c r="AB4" i="1"/>
  <c r="AA4" i="1"/>
  <c r="Y4" i="1"/>
  <c r="X4" i="1"/>
  <c r="I4" i="1"/>
  <c r="C4" i="1"/>
  <c r="AC3" i="1"/>
  <c r="AB3" i="1"/>
  <c r="AA3" i="1"/>
  <c r="Y3" i="1"/>
  <c r="X3" i="1"/>
  <c r="I3" i="1"/>
  <c r="C3" i="1"/>
  <c r="AC2" i="1"/>
  <c r="AB2" i="1"/>
  <c r="AA2" i="1"/>
  <c r="Y2" i="1"/>
  <c r="X2" i="1"/>
  <c r="I2" i="1"/>
  <c r="C2" i="1"/>
  <c r="AC2382" i="1"/>
  <c r="AB2382" i="1"/>
  <c r="AA2382" i="1"/>
  <c r="Y2382" i="1"/>
  <c r="X2382" i="1"/>
  <c r="I2382" i="1"/>
  <c r="C2382" i="1"/>
  <c r="AC2381" i="1"/>
  <c r="AB2381" i="1"/>
  <c r="AA2381" i="1"/>
  <c r="Y2381" i="1"/>
  <c r="X2381" i="1"/>
  <c r="I2381" i="1"/>
  <c r="C2381" i="1"/>
  <c r="AC2380" i="1"/>
  <c r="AB2380" i="1"/>
  <c r="AA2380" i="1"/>
  <c r="Y2380" i="1"/>
  <c r="X2380" i="1"/>
  <c r="I2380" i="1"/>
  <c r="C2380" i="1"/>
  <c r="AC2379" i="1"/>
  <c r="AB2379" i="1"/>
  <c r="AA2379" i="1"/>
  <c r="Y2379" i="1"/>
  <c r="X2379" i="1"/>
  <c r="I2379" i="1"/>
  <c r="C2379" i="1"/>
  <c r="AC2378" i="1"/>
  <c r="AB2378" i="1"/>
  <c r="AA2378" i="1"/>
  <c r="Y2378" i="1"/>
  <c r="X2378" i="1"/>
  <c r="I2378" i="1"/>
  <c r="C2378" i="1"/>
  <c r="AC2377" i="1"/>
  <c r="AB2377" i="1"/>
  <c r="AA2377" i="1"/>
  <c r="Y2377" i="1"/>
  <c r="X2377" i="1"/>
  <c r="AC2376" i="1"/>
  <c r="AB2376" i="1"/>
  <c r="AA2376" i="1"/>
  <c r="Y2376" i="1"/>
  <c r="X2376" i="1"/>
  <c r="I2376" i="1"/>
  <c r="C2376" i="1"/>
  <c r="Q240" i="1"/>
  <c r="R240" i="1" s="1"/>
  <c r="Q8" i="1"/>
  <c r="R8" i="1" s="1"/>
  <c r="Q58" i="1"/>
  <c r="R58" i="1" s="1"/>
  <c r="Q7" i="1"/>
  <c r="R7" i="1" s="1"/>
  <c r="S1055" i="1"/>
  <c r="U1055" i="1" s="1"/>
  <c r="AD1055" i="1" s="1"/>
  <c r="S7" i="1"/>
  <c r="U7" i="1" s="1"/>
  <c r="AC2375" i="1"/>
  <c r="AB2375" i="1"/>
  <c r="AA2375" i="1"/>
  <c r="Y2375" i="1"/>
  <c r="X2375" i="1"/>
  <c r="I2375" i="1"/>
  <c r="C2375" i="1"/>
  <c r="AC2374" i="1"/>
  <c r="AB2374" i="1"/>
  <c r="AA2374" i="1"/>
  <c r="Y2374" i="1"/>
  <c r="X2374" i="1"/>
  <c r="I2374" i="1"/>
  <c r="C2374" i="1"/>
  <c r="AC2373" i="1"/>
  <c r="AB2373" i="1"/>
  <c r="AA2373" i="1"/>
  <c r="Y2373" i="1"/>
  <c r="X2373" i="1"/>
  <c r="I2373" i="1"/>
  <c r="C2373" i="1"/>
  <c r="AC2372" i="1"/>
  <c r="AB2372" i="1"/>
  <c r="AA2372" i="1"/>
  <c r="Y2372" i="1"/>
  <c r="X2372" i="1"/>
  <c r="I2372" i="1"/>
  <c r="C2372" i="1"/>
  <c r="AC2371" i="1"/>
  <c r="AB2371" i="1"/>
  <c r="AA2371" i="1"/>
  <c r="Y2371" i="1"/>
  <c r="X2371" i="1"/>
  <c r="I2371" i="1"/>
  <c r="C2371" i="1"/>
  <c r="AC2370" i="1"/>
  <c r="AB2370" i="1"/>
  <c r="AA2370" i="1"/>
  <c r="Y2370" i="1"/>
  <c r="X2370" i="1"/>
  <c r="I2370" i="1"/>
  <c r="C2370" i="1"/>
  <c r="AC2369" i="1"/>
  <c r="AB2369" i="1"/>
  <c r="AA2369" i="1"/>
  <c r="Y2369" i="1"/>
  <c r="X2369" i="1"/>
  <c r="I2369" i="1"/>
  <c r="C2369" i="1"/>
  <c r="AC2368" i="1"/>
  <c r="AB2368" i="1"/>
  <c r="AA2368" i="1"/>
  <c r="Y2368" i="1"/>
  <c r="X2368" i="1"/>
  <c r="I2368" i="1"/>
  <c r="C2368" i="1"/>
  <c r="AC2367" i="1"/>
  <c r="AB2367" i="1"/>
  <c r="AA2367" i="1"/>
  <c r="Y2367" i="1"/>
  <c r="X2367" i="1"/>
  <c r="I2367" i="1"/>
  <c r="C2367" i="1"/>
  <c r="AC2366" i="1"/>
  <c r="AB2366" i="1"/>
  <c r="AA2366" i="1"/>
  <c r="Y2366" i="1"/>
  <c r="X2366" i="1"/>
  <c r="I2366" i="1"/>
  <c r="C2366" i="1"/>
  <c r="AC2365" i="1"/>
  <c r="AB2365" i="1"/>
  <c r="AA2365" i="1"/>
  <c r="Y2365" i="1"/>
  <c r="X2365" i="1"/>
  <c r="I2365" i="1"/>
  <c r="C2365" i="1"/>
  <c r="AC2364" i="1"/>
  <c r="AB2364" i="1"/>
  <c r="AA2364" i="1"/>
  <c r="Y2364" i="1"/>
  <c r="X2364" i="1"/>
  <c r="I2364" i="1"/>
  <c r="C2364" i="1"/>
  <c r="AC2363" i="1"/>
  <c r="AB2363" i="1"/>
  <c r="AA2363" i="1"/>
  <c r="Y2363" i="1"/>
  <c r="X2363" i="1"/>
  <c r="I2363" i="1"/>
  <c r="C2363" i="1"/>
  <c r="AC2362" i="1"/>
  <c r="AB2362" i="1"/>
  <c r="AA2362" i="1"/>
  <c r="Y2362" i="1"/>
  <c r="X2362" i="1"/>
  <c r="I2362" i="1"/>
  <c r="C2362" i="1"/>
  <c r="AC2361" i="1"/>
  <c r="AB2361" i="1"/>
  <c r="AA2361" i="1"/>
  <c r="Y2361" i="1"/>
  <c r="X2361" i="1"/>
  <c r="I2361" i="1"/>
  <c r="C2361" i="1"/>
  <c r="C2347" i="1"/>
  <c r="AC2016" i="1"/>
  <c r="AB2016" i="1"/>
  <c r="AA2016" i="1"/>
  <c r="Y2016" i="1"/>
  <c r="X2016" i="1"/>
  <c r="Q2016" i="1"/>
  <c r="R2016" i="1" s="1"/>
  <c r="I2016" i="1"/>
  <c r="C2016" i="1"/>
  <c r="AC2015" i="1"/>
  <c r="AB2015" i="1"/>
  <c r="AA2015" i="1"/>
  <c r="Y2015" i="1"/>
  <c r="X2015" i="1"/>
  <c r="I2015" i="1"/>
  <c r="C2015" i="1"/>
  <c r="AC1683" i="1"/>
  <c r="AB1683" i="1"/>
  <c r="AA1683" i="1"/>
  <c r="Y1683" i="1"/>
  <c r="X1683" i="1"/>
  <c r="Q1683" i="1"/>
  <c r="R1683" i="1" s="1"/>
  <c r="I1683" i="1"/>
  <c r="C1683" i="1"/>
  <c r="AC1682" i="1"/>
  <c r="AB1682" i="1"/>
  <c r="AA1682" i="1"/>
  <c r="Y1682" i="1"/>
  <c r="X1682" i="1"/>
  <c r="I1682" i="1"/>
  <c r="C1682" i="1"/>
  <c r="AC1448" i="1"/>
  <c r="AB1448" i="1"/>
  <c r="AA1448" i="1"/>
  <c r="Y1448" i="1"/>
  <c r="X1448" i="1"/>
  <c r="Q1448" i="1"/>
  <c r="R1448" i="1" s="1"/>
  <c r="I1448" i="1"/>
  <c r="C1448" i="1"/>
  <c r="AC1447" i="1"/>
  <c r="AB1447" i="1"/>
  <c r="AA1447" i="1"/>
  <c r="Y1447" i="1"/>
  <c r="X1447" i="1"/>
  <c r="I1447" i="1"/>
  <c r="C1447" i="1"/>
  <c r="AC1357" i="1"/>
  <c r="AB1357" i="1"/>
  <c r="AA1357" i="1"/>
  <c r="Y1357" i="1"/>
  <c r="X1357" i="1"/>
  <c r="Q1357" i="1"/>
  <c r="R1357" i="1" s="1"/>
  <c r="I1357" i="1"/>
  <c r="C1357" i="1"/>
  <c r="AC1356" i="1"/>
  <c r="AB1356" i="1"/>
  <c r="AA1356" i="1"/>
  <c r="Y1356" i="1"/>
  <c r="X1356" i="1"/>
  <c r="I1356" i="1"/>
  <c r="C1356" i="1"/>
  <c r="AC1355" i="1"/>
  <c r="AB1355" i="1"/>
  <c r="AA1355" i="1"/>
  <c r="Y1355" i="1"/>
  <c r="X1355" i="1"/>
  <c r="I1355" i="1"/>
  <c r="C1355" i="1"/>
  <c r="AC1036" i="1"/>
  <c r="AB1036" i="1"/>
  <c r="AA1036" i="1"/>
  <c r="Y1036" i="1"/>
  <c r="X1036" i="1"/>
  <c r="I1036" i="1"/>
  <c r="C1036" i="1"/>
  <c r="AC1037" i="1"/>
  <c r="AB1037" i="1"/>
  <c r="AA1037" i="1"/>
  <c r="Y1037" i="1"/>
  <c r="X1037" i="1"/>
  <c r="Q1037" i="1"/>
  <c r="R1037" i="1" s="1"/>
  <c r="I1037" i="1"/>
  <c r="C1037" i="1"/>
  <c r="AC776" i="1"/>
  <c r="AB776" i="1"/>
  <c r="AA776" i="1"/>
  <c r="Y776" i="1"/>
  <c r="X776" i="1"/>
  <c r="I776" i="1"/>
  <c r="C776" i="1"/>
  <c r="AC777" i="1"/>
  <c r="AB777" i="1"/>
  <c r="AA777" i="1"/>
  <c r="Y777" i="1"/>
  <c r="X777" i="1"/>
  <c r="Q777" i="1"/>
  <c r="R777" i="1" s="1"/>
  <c r="I777" i="1"/>
  <c r="C777" i="1"/>
  <c r="AC584" i="1"/>
  <c r="AB584" i="1"/>
  <c r="AA584" i="1"/>
  <c r="Y584" i="1"/>
  <c r="X584" i="1"/>
  <c r="I584" i="1"/>
  <c r="AC585" i="1"/>
  <c r="AB585" i="1"/>
  <c r="AA585" i="1"/>
  <c r="Y585" i="1"/>
  <c r="X585" i="1"/>
  <c r="Q585" i="1"/>
  <c r="R585" i="1" s="1"/>
  <c r="I585" i="1"/>
  <c r="AC223" i="1"/>
  <c r="AB223" i="1"/>
  <c r="AA223" i="1"/>
  <c r="Y223" i="1"/>
  <c r="X223" i="1"/>
  <c r="Q223" i="1"/>
  <c r="R223" i="1" s="1"/>
  <c r="I223" i="1"/>
  <c r="AC222" i="1"/>
  <c r="AB222" i="1"/>
  <c r="AA222" i="1"/>
  <c r="Y222" i="1"/>
  <c r="X222" i="1"/>
  <c r="I222" i="1"/>
  <c r="AC2360" i="1"/>
  <c r="AB2360" i="1"/>
  <c r="AA2360" i="1"/>
  <c r="Y2360" i="1"/>
  <c r="X2360" i="1"/>
  <c r="I2360" i="1"/>
  <c r="C2360" i="1"/>
  <c r="AC2359" i="1"/>
  <c r="AB2359" i="1"/>
  <c r="AA2359" i="1"/>
  <c r="Y2359" i="1"/>
  <c r="X2359" i="1"/>
  <c r="I2359" i="1"/>
  <c r="C2359" i="1"/>
  <c r="AC2358" i="1"/>
  <c r="AB2358" i="1"/>
  <c r="AA2358" i="1"/>
  <c r="Y2358" i="1"/>
  <c r="X2358" i="1"/>
  <c r="I2358" i="1"/>
  <c r="C2358" i="1"/>
  <c r="AC2357" i="1"/>
  <c r="AB2357" i="1"/>
  <c r="AA2357" i="1"/>
  <c r="Y2357" i="1"/>
  <c r="X2357" i="1"/>
  <c r="I2357" i="1"/>
  <c r="C2357" i="1"/>
  <c r="AC2356" i="1"/>
  <c r="AB2356" i="1"/>
  <c r="AA2356" i="1"/>
  <c r="Y2356" i="1"/>
  <c r="X2356" i="1"/>
  <c r="I2356" i="1"/>
  <c r="C2356" i="1"/>
  <c r="AC2355" i="1"/>
  <c r="AB2355" i="1"/>
  <c r="AA2355" i="1"/>
  <c r="Y2355" i="1"/>
  <c r="X2355" i="1"/>
  <c r="I2355" i="1"/>
  <c r="C2355" i="1"/>
  <c r="AC2354" i="1"/>
  <c r="AB2354" i="1"/>
  <c r="AA2354" i="1"/>
  <c r="Y2354" i="1"/>
  <c r="X2354" i="1"/>
  <c r="I2354" i="1"/>
  <c r="C2354" i="1"/>
  <c r="AC2334" i="1"/>
  <c r="AB2334" i="1"/>
  <c r="AA2334" i="1"/>
  <c r="X2334" i="1"/>
  <c r="Y2334" i="1"/>
  <c r="Q2334" i="1"/>
  <c r="R2334" i="1" s="1"/>
  <c r="I2334" i="1"/>
  <c r="C2334" i="1"/>
  <c r="AC2333" i="1"/>
  <c r="AB2333" i="1"/>
  <c r="AA2333" i="1"/>
  <c r="X2333" i="1"/>
  <c r="Y2333" i="1"/>
  <c r="Q2333" i="1"/>
  <c r="R2333" i="1" s="1"/>
  <c r="I2333" i="1"/>
  <c r="C2333" i="1"/>
  <c r="AC2003" i="1"/>
  <c r="AB2003" i="1"/>
  <c r="AA2003" i="1"/>
  <c r="X2003" i="1"/>
  <c r="Y2003" i="1"/>
  <c r="T513" i="1"/>
  <c r="V513" i="1" s="1"/>
  <c r="T903" i="1"/>
  <c r="V903" i="1" s="1"/>
  <c r="T911" i="1"/>
  <c r="V911" i="1" s="1"/>
  <c r="T919" i="1"/>
  <c r="V919" i="1" s="1"/>
  <c r="S959" i="1"/>
  <c r="U959" i="1" s="1"/>
  <c r="T983" i="1"/>
  <c r="V983" i="1" s="1"/>
  <c r="T999" i="1"/>
  <c r="V999" i="1" s="1"/>
  <c r="T1031" i="1"/>
  <c r="V1031" i="1" s="1"/>
  <c r="T1183" i="1"/>
  <c r="V1183" i="1" s="1"/>
  <c r="T1255" i="1"/>
  <c r="V1255" i="1" s="1"/>
  <c r="T1415" i="1"/>
  <c r="V1415" i="1" s="1"/>
  <c r="T1495" i="1"/>
  <c r="V1495" i="1" s="1"/>
  <c r="T1511" i="1"/>
  <c r="V1511" i="1" s="1"/>
  <c r="T1575" i="1"/>
  <c r="V1575" i="1" s="1"/>
  <c r="Q2003" i="1"/>
  <c r="R2003" i="1" s="1"/>
  <c r="I2003" i="1"/>
  <c r="C2003" i="1"/>
  <c r="AC2004" i="1"/>
  <c r="AB2004" i="1"/>
  <c r="AA2004" i="1"/>
  <c r="X2004" i="1"/>
  <c r="Y2004" i="1"/>
  <c r="Q2004" i="1"/>
  <c r="R2004" i="1" s="1"/>
  <c r="I2004" i="1"/>
  <c r="C2004" i="1"/>
  <c r="AC1742" i="1"/>
  <c r="AB1742" i="1"/>
  <c r="AA1742" i="1"/>
  <c r="X1742" i="1"/>
  <c r="Y1742" i="1"/>
  <c r="Q1742" i="1"/>
  <c r="R1742" i="1" s="1"/>
  <c r="I1742" i="1"/>
  <c r="C1742" i="1"/>
  <c r="AC1743" i="1"/>
  <c r="AB1743" i="1"/>
  <c r="AA1743" i="1"/>
  <c r="X1743" i="1"/>
  <c r="Y1743" i="1"/>
  <c r="Q1743" i="1"/>
  <c r="R1743" i="1" s="1"/>
  <c r="I1743" i="1"/>
  <c r="C1743" i="1"/>
  <c r="AC1696" i="1"/>
  <c r="AB1696" i="1"/>
  <c r="AA1696" i="1"/>
  <c r="X1696" i="1"/>
  <c r="Y1696" i="1"/>
  <c r="Q1696" i="1"/>
  <c r="R1696" i="1" s="1"/>
  <c r="I1696" i="1"/>
  <c r="C1696" i="1"/>
  <c r="AC1697" i="1"/>
  <c r="AB1697" i="1"/>
  <c r="AA1697" i="1"/>
  <c r="X1697" i="1"/>
  <c r="Y1697" i="1"/>
  <c r="Q1697" i="1"/>
  <c r="R1697" i="1" s="1"/>
  <c r="I1697" i="1"/>
  <c r="C1697" i="1"/>
  <c r="AC1670" i="1"/>
  <c r="AB1670" i="1"/>
  <c r="AA1670" i="1"/>
  <c r="X1670" i="1"/>
  <c r="Y1670" i="1"/>
  <c r="Q1670" i="1"/>
  <c r="R1670" i="1" s="1"/>
  <c r="I1670" i="1"/>
  <c r="C1670" i="1"/>
  <c r="AC1671" i="1"/>
  <c r="AB1671" i="1"/>
  <c r="AA1671" i="1"/>
  <c r="X1671" i="1"/>
  <c r="Y1671" i="1"/>
  <c r="Q1671" i="1"/>
  <c r="R1671" i="1" s="1"/>
  <c r="I1671" i="1"/>
  <c r="C1671" i="1"/>
  <c r="AC1492" i="1"/>
  <c r="AB1492" i="1"/>
  <c r="AA1492" i="1"/>
  <c r="X1492" i="1"/>
  <c r="Y1492" i="1"/>
  <c r="Q1492" i="1"/>
  <c r="R1492" i="1" s="1"/>
  <c r="I1492" i="1"/>
  <c r="C1492" i="1"/>
  <c r="AC1493" i="1"/>
  <c r="AB1493" i="1"/>
  <c r="AA1493" i="1"/>
  <c r="X1493" i="1"/>
  <c r="Y1493" i="1"/>
  <c r="Q1493" i="1"/>
  <c r="R1493" i="1" s="1"/>
  <c r="I1493" i="1"/>
  <c r="C1493" i="1"/>
  <c r="AC638" i="1"/>
  <c r="AB638" i="1"/>
  <c r="AA638" i="1"/>
  <c r="X638" i="1"/>
  <c r="Y638" i="1"/>
  <c r="Q638" i="1"/>
  <c r="R638" i="1" s="1"/>
  <c r="I638" i="1"/>
  <c r="AC637" i="1"/>
  <c r="AB637" i="1"/>
  <c r="AA637" i="1"/>
  <c r="X637" i="1"/>
  <c r="Y637" i="1"/>
  <c r="Q637" i="1"/>
  <c r="R637" i="1" s="1"/>
  <c r="I637" i="1"/>
  <c r="AC2353" i="1"/>
  <c r="AB2353" i="1"/>
  <c r="AA2353" i="1"/>
  <c r="Y2353" i="1"/>
  <c r="X2353" i="1"/>
  <c r="I2353" i="1"/>
  <c r="C2353" i="1"/>
  <c r="AC2352" i="1"/>
  <c r="AB2352" i="1"/>
  <c r="AA2352" i="1"/>
  <c r="Y2352" i="1"/>
  <c r="X2352" i="1"/>
  <c r="I2352" i="1"/>
  <c r="C2352" i="1"/>
  <c r="AC2351" i="1"/>
  <c r="AB2351" i="1"/>
  <c r="AA2351" i="1"/>
  <c r="Y2351" i="1"/>
  <c r="X2351" i="1"/>
  <c r="Q2351" i="1"/>
  <c r="R2351" i="1" s="1"/>
  <c r="I2351" i="1"/>
  <c r="C2351" i="1"/>
  <c r="AC2350" i="1"/>
  <c r="AB2350" i="1"/>
  <c r="AA2350" i="1"/>
  <c r="Y2350" i="1"/>
  <c r="X2350" i="1"/>
  <c r="Q2350" i="1"/>
  <c r="R2350" i="1" s="1"/>
  <c r="I2350" i="1"/>
  <c r="C2350" i="1"/>
  <c r="AC2349" i="1"/>
  <c r="AB2349" i="1"/>
  <c r="AA2349" i="1"/>
  <c r="Y2349" i="1"/>
  <c r="X2349" i="1"/>
  <c r="I2349" i="1"/>
  <c r="C2349" i="1"/>
  <c r="AC2348" i="1"/>
  <c r="AB2348" i="1"/>
  <c r="AA2348" i="1"/>
  <c r="Y2348" i="1"/>
  <c r="X2348" i="1"/>
  <c r="I2348" i="1"/>
  <c r="C2348" i="1"/>
  <c r="AC2347" i="1"/>
  <c r="AB2347" i="1"/>
  <c r="AA2347" i="1"/>
  <c r="Y2347" i="1"/>
  <c r="X2347" i="1"/>
  <c r="I2347" i="1"/>
  <c r="AC2346" i="1"/>
  <c r="AB2346" i="1"/>
  <c r="AA2346" i="1"/>
  <c r="Y2346" i="1"/>
  <c r="X2346" i="1"/>
  <c r="I2346" i="1"/>
  <c r="C2346" i="1"/>
  <c r="AC2345" i="1"/>
  <c r="AB2345" i="1"/>
  <c r="AA2345" i="1"/>
  <c r="Y2345" i="1"/>
  <c r="X2345" i="1"/>
  <c r="I2345" i="1"/>
  <c r="C2345" i="1"/>
  <c r="AC2344" i="1"/>
  <c r="AB2344" i="1"/>
  <c r="AA2344" i="1"/>
  <c r="Y2344" i="1"/>
  <c r="X2344" i="1"/>
  <c r="I2344" i="1"/>
  <c r="C2344" i="1"/>
  <c r="AC2343" i="1"/>
  <c r="AB2343" i="1"/>
  <c r="AA2343" i="1"/>
  <c r="Y2343" i="1"/>
  <c r="X2343" i="1"/>
  <c r="I2343" i="1"/>
  <c r="C2343" i="1"/>
  <c r="AC2342" i="1"/>
  <c r="AB2342" i="1"/>
  <c r="AA2342" i="1"/>
  <c r="Y2342" i="1"/>
  <c r="X2342" i="1"/>
  <c r="I2342" i="1"/>
  <c r="C2342" i="1"/>
  <c r="AC2341" i="1"/>
  <c r="AB2341" i="1"/>
  <c r="AA2341" i="1"/>
  <c r="Y2341" i="1"/>
  <c r="X2341" i="1"/>
  <c r="I2341" i="1"/>
  <c r="C2341" i="1"/>
  <c r="AC2340" i="1"/>
  <c r="AB2340" i="1"/>
  <c r="AA2340" i="1"/>
  <c r="Y2340" i="1"/>
  <c r="X2340" i="1"/>
  <c r="I2340" i="1"/>
  <c r="C2340" i="1"/>
  <c r="AC2339" i="1"/>
  <c r="AB2339" i="1"/>
  <c r="AA2339" i="1"/>
  <c r="Y2339" i="1"/>
  <c r="X2339" i="1"/>
  <c r="I2339" i="1"/>
  <c r="C2339" i="1"/>
  <c r="AC2338" i="1"/>
  <c r="AB2338" i="1"/>
  <c r="AA2338" i="1"/>
  <c r="Y2338" i="1"/>
  <c r="X2338" i="1"/>
  <c r="I2338" i="1"/>
  <c r="C2338" i="1"/>
  <c r="AC2337" i="1"/>
  <c r="AB2337" i="1"/>
  <c r="AA2337" i="1"/>
  <c r="Y2337" i="1"/>
  <c r="X2337" i="1"/>
  <c r="I2337" i="1"/>
  <c r="C2337" i="1"/>
  <c r="AC2336" i="1"/>
  <c r="AB2336" i="1"/>
  <c r="AA2336" i="1"/>
  <c r="Y2336" i="1"/>
  <c r="X2336" i="1"/>
  <c r="I2336" i="1"/>
  <c r="C2336" i="1"/>
  <c r="AC2335" i="1"/>
  <c r="AB2335" i="1"/>
  <c r="AA2335" i="1"/>
  <c r="Y2335" i="1"/>
  <c r="X2335" i="1"/>
  <c r="I2335" i="1"/>
  <c r="C2335" i="1"/>
  <c r="AC2332" i="1"/>
  <c r="AB2332" i="1"/>
  <c r="AA2332" i="1"/>
  <c r="Y2332" i="1"/>
  <c r="X2332" i="1"/>
  <c r="Q2332" i="1"/>
  <c r="R2332" i="1" s="1"/>
  <c r="I2332" i="1"/>
  <c r="C2332" i="1"/>
  <c r="AC2331" i="1"/>
  <c r="AB2331" i="1"/>
  <c r="AA2331" i="1"/>
  <c r="Y2331" i="1"/>
  <c r="X2331" i="1"/>
  <c r="Q2331" i="1"/>
  <c r="R2331" i="1" s="1"/>
  <c r="I2331" i="1"/>
  <c r="C2331" i="1"/>
  <c r="AC2330" i="1"/>
  <c r="AB2330" i="1"/>
  <c r="AA2330" i="1"/>
  <c r="Y2330" i="1"/>
  <c r="X2330" i="1"/>
  <c r="Q2330" i="1"/>
  <c r="R2330" i="1" s="1"/>
  <c r="I2330" i="1"/>
  <c r="C2330" i="1"/>
  <c r="AC2329" i="1"/>
  <c r="AB2329" i="1"/>
  <c r="AA2329" i="1"/>
  <c r="Y2329" i="1"/>
  <c r="X2329" i="1"/>
  <c r="Q2329" i="1"/>
  <c r="R2329" i="1" s="1"/>
  <c r="I2329" i="1"/>
  <c r="C2329" i="1"/>
  <c r="AC2328" i="1"/>
  <c r="AB2328" i="1"/>
  <c r="AA2328" i="1"/>
  <c r="Y2328" i="1"/>
  <c r="X2328" i="1"/>
  <c r="Q2328" i="1"/>
  <c r="R2328" i="1" s="1"/>
  <c r="I2328" i="1"/>
  <c r="C2328" i="1"/>
  <c r="AC2327" i="1"/>
  <c r="AB2327" i="1"/>
  <c r="AA2327" i="1"/>
  <c r="Y2327" i="1"/>
  <c r="X2327" i="1"/>
  <c r="Q2327" i="1"/>
  <c r="R2327" i="1" s="1"/>
  <c r="I2327" i="1"/>
  <c r="C2327" i="1"/>
  <c r="AC2326" i="1"/>
  <c r="AB2326" i="1"/>
  <c r="AA2326" i="1"/>
  <c r="Y2326" i="1"/>
  <c r="X2326" i="1"/>
  <c r="Q2326" i="1"/>
  <c r="R2326" i="1" s="1"/>
  <c r="I2326" i="1"/>
  <c r="C2326" i="1"/>
  <c r="AC2325" i="1"/>
  <c r="AB2325" i="1"/>
  <c r="AA2325" i="1"/>
  <c r="Y2325" i="1"/>
  <c r="X2325" i="1"/>
  <c r="Q2325" i="1"/>
  <c r="R2325" i="1" s="1"/>
  <c r="I2325" i="1"/>
  <c r="C2325" i="1"/>
  <c r="AC2324" i="1"/>
  <c r="AB2324" i="1"/>
  <c r="AA2324" i="1"/>
  <c r="Y2324" i="1"/>
  <c r="X2324" i="1"/>
  <c r="Q2324" i="1"/>
  <c r="R2324" i="1" s="1"/>
  <c r="I2324" i="1"/>
  <c r="C2324" i="1"/>
  <c r="AC2323" i="1"/>
  <c r="AB2323" i="1"/>
  <c r="AA2323" i="1"/>
  <c r="Y2323" i="1"/>
  <c r="X2323" i="1"/>
  <c r="Q2323" i="1"/>
  <c r="R2323" i="1" s="1"/>
  <c r="I2323" i="1"/>
  <c r="C2323" i="1"/>
  <c r="AC2322" i="1"/>
  <c r="AB2322" i="1"/>
  <c r="AA2322" i="1"/>
  <c r="Y2322" i="1"/>
  <c r="X2322" i="1"/>
  <c r="Q2322" i="1"/>
  <c r="R2322" i="1" s="1"/>
  <c r="I2322" i="1"/>
  <c r="C2322" i="1"/>
  <c r="AC2321" i="1"/>
  <c r="AB2321" i="1"/>
  <c r="AA2321" i="1"/>
  <c r="Y2321" i="1"/>
  <c r="X2321" i="1"/>
  <c r="Q2321" i="1"/>
  <c r="R2321" i="1" s="1"/>
  <c r="I2321" i="1"/>
  <c r="C2321" i="1"/>
  <c r="AC2320" i="1"/>
  <c r="AB2320" i="1"/>
  <c r="AA2320" i="1"/>
  <c r="Y2320" i="1"/>
  <c r="X2320" i="1"/>
  <c r="Q2320" i="1"/>
  <c r="R2320" i="1" s="1"/>
  <c r="I2320" i="1"/>
  <c r="C2320" i="1"/>
  <c r="AC2319" i="1"/>
  <c r="AB2319" i="1"/>
  <c r="AA2319" i="1"/>
  <c r="Y2319" i="1"/>
  <c r="X2319" i="1"/>
  <c r="I2319" i="1"/>
  <c r="C2319" i="1"/>
  <c r="AC2318" i="1"/>
  <c r="AB2318" i="1"/>
  <c r="AA2318" i="1"/>
  <c r="Y2318" i="1"/>
  <c r="X2318" i="1"/>
  <c r="I2318" i="1"/>
  <c r="C2318" i="1"/>
  <c r="AC2317" i="1"/>
  <c r="AB2317" i="1"/>
  <c r="AA2317" i="1"/>
  <c r="Y2317" i="1"/>
  <c r="X2317" i="1"/>
  <c r="I2317" i="1"/>
  <c r="C2317" i="1"/>
  <c r="AC2316" i="1"/>
  <c r="AB2316" i="1"/>
  <c r="AA2316" i="1"/>
  <c r="Y2316" i="1"/>
  <c r="X2316" i="1"/>
  <c r="I2316" i="1"/>
  <c r="C2316" i="1"/>
  <c r="AC2315" i="1"/>
  <c r="AB2315" i="1"/>
  <c r="AA2315" i="1"/>
  <c r="Y2315" i="1"/>
  <c r="X2315" i="1"/>
  <c r="I2315" i="1"/>
  <c r="C2315" i="1"/>
  <c r="AC2314" i="1"/>
  <c r="AB2314" i="1"/>
  <c r="AA2314" i="1"/>
  <c r="Y2314" i="1"/>
  <c r="X2314" i="1"/>
  <c r="I2314" i="1"/>
  <c r="C2314" i="1"/>
  <c r="AC2313" i="1"/>
  <c r="AB2313" i="1"/>
  <c r="AA2313" i="1"/>
  <c r="Y2313" i="1"/>
  <c r="X2313" i="1"/>
  <c r="I2313" i="1"/>
  <c r="C2313" i="1"/>
  <c r="AC2312" i="1"/>
  <c r="AB2312" i="1"/>
  <c r="AA2312" i="1"/>
  <c r="Y2312" i="1"/>
  <c r="X2312" i="1"/>
  <c r="I2312" i="1"/>
  <c r="C2312" i="1"/>
  <c r="AC1348" i="1"/>
  <c r="AB1348" i="1"/>
  <c r="AA1348" i="1"/>
  <c r="Y1348" i="1"/>
  <c r="X1348" i="1"/>
  <c r="I1348" i="1"/>
  <c r="C1348" i="1"/>
  <c r="AC2311" i="1"/>
  <c r="AB2311" i="1"/>
  <c r="AA2311" i="1"/>
  <c r="Y2311" i="1"/>
  <c r="X2311" i="1"/>
  <c r="I2311" i="1"/>
  <c r="C2311" i="1"/>
  <c r="AC2310" i="1"/>
  <c r="AB2310" i="1"/>
  <c r="AA2310" i="1"/>
  <c r="Y2310" i="1"/>
  <c r="X2310" i="1"/>
  <c r="Z2310" i="1" s="1"/>
  <c r="I2310" i="1"/>
  <c r="C2310" i="1"/>
  <c r="AC2309" i="1"/>
  <c r="AB2309" i="1"/>
  <c r="AA2309" i="1"/>
  <c r="Y2309" i="1"/>
  <c r="X2309" i="1"/>
  <c r="I2309" i="1"/>
  <c r="C2309" i="1"/>
  <c r="AC2308" i="1"/>
  <c r="AB2308" i="1"/>
  <c r="AA2308" i="1"/>
  <c r="Y2308" i="1"/>
  <c r="X2308" i="1"/>
  <c r="I2308" i="1"/>
  <c r="C2308" i="1"/>
  <c r="AC2307" i="1"/>
  <c r="AB2307" i="1"/>
  <c r="AA2307" i="1"/>
  <c r="Y2307" i="1"/>
  <c r="X2307" i="1"/>
  <c r="I2307" i="1"/>
  <c r="C2307" i="1"/>
  <c r="AC2306" i="1"/>
  <c r="AB2306" i="1"/>
  <c r="AA2306" i="1"/>
  <c r="Y2306" i="1"/>
  <c r="X2306" i="1"/>
  <c r="I2306" i="1"/>
  <c r="C2306" i="1"/>
  <c r="AC2305" i="1"/>
  <c r="AB2305" i="1"/>
  <c r="AA2305" i="1"/>
  <c r="Y2305" i="1"/>
  <c r="X2305" i="1"/>
  <c r="I2305" i="1"/>
  <c r="C2305" i="1"/>
  <c r="AC2304" i="1"/>
  <c r="AB2304" i="1"/>
  <c r="AA2304" i="1"/>
  <c r="Y2304" i="1"/>
  <c r="X2304" i="1"/>
  <c r="I2304" i="1"/>
  <c r="C2304" i="1"/>
  <c r="AC2303" i="1"/>
  <c r="AB2303" i="1"/>
  <c r="AA2303" i="1"/>
  <c r="Y2303" i="1"/>
  <c r="X2303" i="1"/>
  <c r="I2303" i="1"/>
  <c r="C2303" i="1"/>
  <c r="AC2302" i="1"/>
  <c r="AB2302" i="1"/>
  <c r="AA2302" i="1"/>
  <c r="Y2302" i="1"/>
  <c r="X2302" i="1"/>
  <c r="I2302" i="1"/>
  <c r="C2302" i="1"/>
  <c r="AC2301" i="1"/>
  <c r="AB2301" i="1"/>
  <c r="AA2301" i="1"/>
  <c r="Y2301" i="1"/>
  <c r="X2301" i="1"/>
  <c r="I2301" i="1"/>
  <c r="C2301" i="1"/>
  <c r="AC2300" i="1"/>
  <c r="AB2300" i="1"/>
  <c r="AA2300" i="1"/>
  <c r="Y2300" i="1"/>
  <c r="X2300" i="1"/>
  <c r="I2300" i="1"/>
  <c r="C2300" i="1"/>
  <c r="AC2299" i="1"/>
  <c r="AB2299" i="1"/>
  <c r="AA2299" i="1"/>
  <c r="Y2299" i="1"/>
  <c r="X2299" i="1"/>
  <c r="I2299" i="1"/>
  <c r="C2299" i="1"/>
  <c r="AC2298" i="1"/>
  <c r="AB2298" i="1"/>
  <c r="AA2298" i="1"/>
  <c r="Y2298" i="1"/>
  <c r="X2298" i="1"/>
  <c r="I2298" i="1"/>
  <c r="C2298" i="1"/>
  <c r="AC2297" i="1"/>
  <c r="AB2297" i="1"/>
  <c r="AA2297" i="1"/>
  <c r="Y2297" i="1"/>
  <c r="X2297" i="1"/>
  <c r="I2297" i="1"/>
  <c r="C2297" i="1"/>
  <c r="AC2296" i="1"/>
  <c r="AB2296" i="1"/>
  <c r="AA2296" i="1"/>
  <c r="Y2296" i="1"/>
  <c r="X2296" i="1"/>
  <c r="I2296" i="1"/>
  <c r="C2296" i="1"/>
  <c r="AC2295" i="1"/>
  <c r="AB2295" i="1"/>
  <c r="AA2295" i="1"/>
  <c r="X2295" i="1"/>
  <c r="Y2295" i="1"/>
  <c r="I2295" i="1"/>
  <c r="C2295" i="1"/>
  <c r="AC2294" i="1"/>
  <c r="AB2294" i="1"/>
  <c r="AA2294" i="1"/>
  <c r="X2294" i="1"/>
  <c r="Y2294" i="1"/>
  <c r="I2294" i="1"/>
  <c r="C2294" i="1"/>
  <c r="AC2293" i="1"/>
  <c r="AB2293" i="1"/>
  <c r="AA2293" i="1"/>
  <c r="X2293" i="1"/>
  <c r="Y2293" i="1"/>
  <c r="I2293" i="1"/>
  <c r="C2293" i="1"/>
  <c r="AC2292" i="1"/>
  <c r="AB2292" i="1"/>
  <c r="AA2292" i="1"/>
  <c r="X2292" i="1"/>
  <c r="Y2292" i="1"/>
  <c r="I2292" i="1"/>
  <c r="C2292" i="1"/>
  <c r="AC2291" i="1"/>
  <c r="AB2291" i="1"/>
  <c r="AA2291" i="1"/>
  <c r="X2291" i="1"/>
  <c r="Y2291" i="1"/>
  <c r="I2291" i="1"/>
  <c r="C2291" i="1"/>
  <c r="AC2290" i="1"/>
  <c r="AB2290" i="1"/>
  <c r="AA2290" i="1"/>
  <c r="X2290" i="1"/>
  <c r="Y2290" i="1"/>
  <c r="I2290" i="1"/>
  <c r="C2290" i="1"/>
  <c r="AC2289" i="1"/>
  <c r="AB2289" i="1"/>
  <c r="AA2289" i="1"/>
  <c r="X2289" i="1"/>
  <c r="Y2289" i="1"/>
  <c r="I2289" i="1"/>
  <c r="C2289" i="1"/>
  <c r="AC2288" i="1"/>
  <c r="AB2288" i="1"/>
  <c r="AA2288" i="1"/>
  <c r="X2288" i="1"/>
  <c r="Y2288" i="1"/>
  <c r="I2288" i="1"/>
  <c r="C2288" i="1"/>
  <c r="AC2287" i="1"/>
  <c r="AB2287" i="1"/>
  <c r="AA2287" i="1"/>
  <c r="X2287" i="1"/>
  <c r="Y2287" i="1"/>
  <c r="I2287" i="1"/>
  <c r="C2287" i="1"/>
  <c r="AC2286" i="1"/>
  <c r="AB2286" i="1"/>
  <c r="AA2286" i="1"/>
  <c r="X2286" i="1"/>
  <c r="Y2286" i="1"/>
  <c r="I2286" i="1"/>
  <c r="C2286" i="1"/>
  <c r="AC2285" i="1"/>
  <c r="AB2285" i="1"/>
  <c r="AA2285" i="1"/>
  <c r="X2285" i="1"/>
  <c r="Y2285" i="1"/>
  <c r="I2285" i="1"/>
  <c r="C2285" i="1"/>
  <c r="AC2284" i="1"/>
  <c r="AB2284" i="1"/>
  <c r="AA2284" i="1"/>
  <c r="X2284" i="1"/>
  <c r="Y2284" i="1"/>
  <c r="I2284" i="1"/>
  <c r="C2284" i="1"/>
  <c r="AC2283" i="1"/>
  <c r="AB2283" i="1"/>
  <c r="AA2283" i="1"/>
  <c r="X2283" i="1"/>
  <c r="Y2283" i="1"/>
  <c r="I2283" i="1"/>
  <c r="C2283" i="1"/>
  <c r="AC2282" i="1"/>
  <c r="AB2282" i="1"/>
  <c r="AA2282" i="1"/>
  <c r="X2282" i="1"/>
  <c r="Y2282" i="1"/>
  <c r="I2282" i="1"/>
  <c r="C2282" i="1"/>
  <c r="I2265" i="1"/>
  <c r="AC2281" i="1"/>
  <c r="AB2281" i="1"/>
  <c r="AA2281" i="1"/>
  <c r="Y2281" i="1"/>
  <c r="X2281" i="1"/>
  <c r="Q2281" i="1"/>
  <c r="R2281" i="1" s="1"/>
  <c r="I2281" i="1"/>
  <c r="C2281" i="1"/>
  <c r="AC2280" i="1"/>
  <c r="AB2280" i="1"/>
  <c r="AA2280" i="1"/>
  <c r="Y2280" i="1"/>
  <c r="X2280" i="1"/>
  <c r="Q2280" i="1"/>
  <c r="R2280" i="1" s="1"/>
  <c r="I2280" i="1"/>
  <c r="C2280" i="1"/>
  <c r="AC2279" i="1"/>
  <c r="AB2279" i="1"/>
  <c r="AA2279" i="1"/>
  <c r="Y2279" i="1"/>
  <c r="X2279" i="1"/>
  <c r="Q2279" i="1"/>
  <c r="R2279" i="1" s="1"/>
  <c r="I2279" i="1"/>
  <c r="C2279" i="1"/>
  <c r="AC2278" i="1"/>
  <c r="AB2278" i="1"/>
  <c r="AA2278" i="1"/>
  <c r="Y2278" i="1"/>
  <c r="X2278" i="1"/>
  <c r="Q2278" i="1"/>
  <c r="R2278" i="1" s="1"/>
  <c r="I2278" i="1"/>
  <c r="C2278" i="1"/>
  <c r="AC2277" i="1"/>
  <c r="AB2277" i="1"/>
  <c r="AA2277" i="1"/>
  <c r="Y2277" i="1"/>
  <c r="X2277" i="1"/>
  <c r="Q2277" i="1"/>
  <c r="R2277" i="1" s="1"/>
  <c r="I2277" i="1"/>
  <c r="C2277" i="1"/>
  <c r="AC2276" i="1"/>
  <c r="AB2276" i="1"/>
  <c r="AA2276" i="1"/>
  <c r="Y2276" i="1"/>
  <c r="X2276" i="1"/>
  <c r="Q2276" i="1"/>
  <c r="R2276" i="1" s="1"/>
  <c r="I2276" i="1"/>
  <c r="C2276" i="1"/>
  <c r="AC2275" i="1"/>
  <c r="AB2275" i="1"/>
  <c r="AA2275" i="1"/>
  <c r="Y2275" i="1"/>
  <c r="X2275" i="1"/>
  <c r="Q2275" i="1"/>
  <c r="R2275" i="1" s="1"/>
  <c r="I2275" i="1"/>
  <c r="C2275" i="1"/>
  <c r="AC2274" i="1"/>
  <c r="AB2274" i="1"/>
  <c r="AA2274" i="1"/>
  <c r="Y2274" i="1"/>
  <c r="X2274" i="1"/>
  <c r="Q2274" i="1"/>
  <c r="R2274" i="1" s="1"/>
  <c r="I2274" i="1"/>
  <c r="C2274" i="1"/>
  <c r="AC2273" i="1"/>
  <c r="AB2273" i="1"/>
  <c r="AA2273" i="1"/>
  <c r="Y2273" i="1"/>
  <c r="X2273" i="1"/>
  <c r="Q2273" i="1"/>
  <c r="R2273" i="1" s="1"/>
  <c r="I2273" i="1"/>
  <c r="C2273" i="1"/>
  <c r="AC2272" i="1"/>
  <c r="AB2272" i="1"/>
  <c r="AA2272" i="1"/>
  <c r="Y2272" i="1"/>
  <c r="X2272" i="1"/>
  <c r="Q2272" i="1"/>
  <c r="R2272" i="1" s="1"/>
  <c r="I2272" i="1"/>
  <c r="C2272" i="1"/>
  <c r="AC2271" i="1"/>
  <c r="AB2271" i="1"/>
  <c r="AA2271" i="1"/>
  <c r="Y2271" i="1"/>
  <c r="X2271" i="1"/>
  <c r="Q2271" i="1"/>
  <c r="R2271" i="1" s="1"/>
  <c r="I2271" i="1"/>
  <c r="C2271" i="1"/>
  <c r="AC866" i="1"/>
  <c r="AB866" i="1"/>
  <c r="AA866" i="1"/>
  <c r="Y866" i="1"/>
  <c r="X866" i="1"/>
  <c r="Q866" i="1"/>
  <c r="R866" i="1" s="1"/>
  <c r="I866" i="1"/>
  <c r="C866" i="1"/>
  <c r="AC865" i="1"/>
  <c r="AB865" i="1"/>
  <c r="AA865" i="1"/>
  <c r="Y865" i="1"/>
  <c r="X865" i="1"/>
  <c r="Q865" i="1"/>
  <c r="R865" i="1" s="1"/>
  <c r="I865" i="1"/>
  <c r="C865" i="1"/>
  <c r="AC864" i="1"/>
  <c r="AB864" i="1"/>
  <c r="AA864" i="1"/>
  <c r="Y864" i="1"/>
  <c r="X864" i="1"/>
  <c r="Q864" i="1"/>
  <c r="R864" i="1" s="1"/>
  <c r="I864" i="1"/>
  <c r="C864" i="1"/>
  <c r="AC863" i="1"/>
  <c r="AB863" i="1"/>
  <c r="AA863" i="1"/>
  <c r="Y863" i="1"/>
  <c r="X863" i="1"/>
  <c r="Q863" i="1"/>
  <c r="R863" i="1" s="1"/>
  <c r="I863" i="1"/>
  <c r="C863" i="1"/>
  <c r="AC862" i="1"/>
  <c r="AB862" i="1"/>
  <c r="AA862" i="1"/>
  <c r="Y862" i="1"/>
  <c r="X862" i="1"/>
  <c r="Q862" i="1"/>
  <c r="R862" i="1" s="1"/>
  <c r="I862" i="1"/>
  <c r="C862" i="1"/>
  <c r="AC861" i="1"/>
  <c r="AB861" i="1"/>
  <c r="AA861" i="1"/>
  <c r="Y861" i="1"/>
  <c r="X861" i="1"/>
  <c r="Q861" i="1"/>
  <c r="R861" i="1" s="1"/>
  <c r="I861" i="1"/>
  <c r="C861" i="1"/>
  <c r="AC860" i="1"/>
  <c r="AB860" i="1"/>
  <c r="AA860" i="1"/>
  <c r="Y860" i="1"/>
  <c r="X860" i="1"/>
  <c r="Q860" i="1"/>
  <c r="R860" i="1" s="1"/>
  <c r="I860" i="1"/>
  <c r="C860" i="1"/>
  <c r="AC859" i="1"/>
  <c r="AB859" i="1"/>
  <c r="AA859" i="1"/>
  <c r="Y859" i="1"/>
  <c r="X859" i="1"/>
  <c r="Q859" i="1"/>
  <c r="R859" i="1" s="1"/>
  <c r="I859" i="1"/>
  <c r="C859" i="1"/>
  <c r="AC858" i="1"/>
  <c r="AB858" i="1"/>
  <c r="AA858" i="1"/>
  <c r="Y858" i="1"/>
  <c r="X858" i="1"/>
  <c r="Q858" i="1"/>
  <c r="R858" i="1" s="1"/>
  <c r="I858" i="1"/>
  <c r="C858" i="1"/>
  <c r="AC857" i="1"/>
  <c r="AB857" i="1"/>
  <c r="AA857" i="1"/>
  <c r="Y857" i="1"/>
  <c r="X857" i="1"/>
  <c r="Q857" i="1"/>
  <c r="R857" i="1" s="1"/>
  <c r="I857" i="1"/>
  <c r="C857" i="1"/>
  <c r="AC856" i="1"/>
  <c r="AB856" i="1"/>
  <c r="AA856" i="1"/>
  <c r="Y856" i="1"/>
  <c r="X856" i="1"/>
  <c r="Q856" i="1"/>
  <c r="R856" i="1" s="1"/>
  <c r="I856" i="1"/>
  <c r="C856" i="1"/>
  <c r="AC855" i="1"/>
  <c r="AB855" i="1"/>
  <c r="AA855" i="1"/>
  <c r="Y855" i="1"/>
  <c r="X855" i="1"/>
  <c r="Q855" i="1"/>
  <c r="R855" i="1" s="1"/>
  <c r="I855" i="1"/>
  <c r="C855" i="1"/>
  <c r="AC854" i="1"/>
  <c r="AB854" i="1"/>
  <c r="AA854" i="1"/>
  <c r="Y854" i="1"/>
  <c r="X854" i="1"/>
  <c r="Q854" i="1"/>
  <c r="R854" i="1" s="1"/>
  <c r="I854" i="1"/>
  <c r="C854" i="1"/>
  <c r="AC2249" i="1"/>
  <c r="AB2249" i="1"/>
  <c r="AA2249" i="1"/>
  <c r="Y2249" i="1"/>
  <c r="X2249" i="1"/>
  <c r="I2249" i="1"/>
  <c r="C2249" i="1"/>
  <c r="AC2248" i="1"/>
  <c r="AB2248" i="1"/>
  <c r="AA2248" i="1"/>
  <c r="Y2248" i="1"/>
  <c r="X2248" i="1"/>
  <c r="I2248" i="1"/>
  <c r="C2248" i="1"/>
  <c r="AC2247" i="1"/>
  <c r="AB2247" i="1"/>
  <c r="AA2247" i="1"/>
  <c r="Y2247" i="1"/>
  <c r="X2247" i="1"/>
  <c r="I2247" i="1"/>
  <c r="C2247" i="1"/>
  <c r="AC2246" i="1"/>
  <c r="AB2246" i="1"/>
  <c r="AA2246" i="1"/>
  <c r="Y2246" i="1"/>
  <c r="X2246" i="1"/>
  <c r="I2246" i="1"/>
  <c r="C2246" i="1"/>
  <c r="AC2270" i="1"/>
  <c r="AB2270" i="1"/>
  <c r="AA2270" i="1"/>
  <c r="Y2270" i="1"/>
  <c r="X2270" i="1"/>
  <c r="Q2270" i="1"/>
  <c r="R2270" i="1" s="1"/>
  <c r="I2270" i="1"/>
  <c r="C2270" i="1"/>
  <c r="AC2269" i="1"/>
  <c r="AB2269" i="1"/>
  <c r="AA2269" i="1"/>
  <c r="Y2269" i="1"/>
  <c r="X2269" i="1"/>
  <c r="Q2269" i="1"/>
  <c r="R2269" i="1" s="1"/>
  <c r="I2269" i="1"/>
  <c r="C2269" i="1"/>
  <c r="AC2268" i="1"/>
  <c r="AB2268" i="1"/>
  <c r="AA2268" i="1"/>
  <c r="Y2268" i="1"/>
  <c r="X2268" i="1"/>
  <c r="I2268" i="1"/>
  <c r="C2268" i="1"/>
  <c r="AC2267" i="1"/>
  <c r="AB2267" i="1"/>
  <c r="AA2267" i="1"/>
  <c r="Y2267" i="1"/>
  <c r="X2267" i="1"/>
  <c r="I2267" i="1"/>
  <c r="C2267" i="1"/>
  <c r="AC2266" i="1"/>
  <c r="AB2266" i="1"/>
  <c r="AA2266" i="1"/>
  <c r="Y2266" i="1"/>
  <c r="X2266" i="1"/>
  <c r="I2266" i="1"/>
  <c r="C2266" i="1"/>
  <c r="AC2265" i="1"/>
  <c r="AB2265" i="1"/>
  <c r="AA2265" i="1"/>
  <c r="Y2265" i="1"/>
  <c r="X2265" i="1"/>
  <c r="C2265" i="1"/>
  <c r="AC2264" i="1"/>
  <c r="AB2264" i="1"/>
  <c r="AA2264" i="1"/>
  <c r="Y2264" i="1"/>
  <c r="X2264" i="1"/>
  <c r="I2264" i="1"/>
  <c r="C2264" i="1"/>
  <c r="AC2263" i="1"/>
  <c r="AB2263" i="1"/>
  <c r="AA2263" i="1"/>
  <c r="Y2263" i="1"/>
  <c r="X2263" i="1"/>
  <c r="I2263" i="1"/>
  <c r="C2263" i="1"/>
  <c r="AC2262" i="1"/>
  <c r="AB2262" i="1"/>
  <c r="AA2262" i="1"/>
  <c r="Y2262" i="1"/>
  <c r="X2262" i="1"/>
  <c r="I2262" i="1"/>
  <c r="C2262" i="1"/>
  <c r="AC2261" i="1"/>
  <c r="AB2261" i="1"/>
  <c r="AA2261" i="1"/>
  <c r="Y2261" i="1"/>
  <c r="X2261" i="1"/>
  <c r="I2261" i="1"/>
  <c r="C2261" i="1"/>
  <c r="AC2260" i="1"/>
  <c r="AB2260" i="1"/>
  <c r="AA2260" i="1"/>
  <c r="Y2260" i="1"/>
  <c r="X2260" i="1"/>
  <c r="I2260" i="1"/>
  <c r="C2260" i="1"/>
  <c r="AC2259" i="1"/>
  <c r="AB2259" i="1"/>
  <c r="AA2259" i="1"/>
  <c r="Y2259" i="1"/>
  <c r="X2259" i="1"/>
  <c r="I2259" i="1"/>
  <c r="C2259" i="1"/>
  <c r="AC2258" i="1"/>
  <c r="AB2258" i="1"/>
  <c r="AA2258" i="1"/>
  <c r="Y2258" i="1"/>
  <c r="X2258" i="1"/>
  <c r="I2258" i="1"/>
  <c r="C2258" i="1"/>
  <c r="AC2257" i="1"/>
  <c r="AB2257" i="1"/>
  <c r="AA2257" i="1"/>
  <c r="Y2257" i="1"/>
  <c r="X2257" i="1"/>
  <c r="I2257" i="1"/>
  <c r="C2257" i="1"/>
  <c r="AC2256" i="1"/>
  <c r="AB2256" i="1"/>
  <c r="AA2256" i="1"/>
  <c r="Y2256" i="1"/>
  <c r="X2256" i="1"/>
  <c r="I2256" i="1"/>
  <c r="C2256" i="1"/>
  <c r="AC2255" i="1"/>
  <c r="AB2255" i="1"/>
  <c r="AA2255" i="1"/>
  <c r="Y2255" i="1"/>
  <c r="X2255" i="1"/>
  <c r="I2255" i="1"/>
  <c r="C2255" i="1"/>
  <c r="AC2253" i="1"/>
  <c r="AB2253" i="1"/>
  <c r="AA2253" i="1"/>
  <c r="Y2253" i="1"/>
  <c r="X2253" i="1"/>
  <c r="I2253" i="1"/>
  <c r="C2253" i="1"/>
  <c r="AC2254" i="1"/>
  <c r="AB2254" i="1"/>
  <c r="AA2254" i="1"/>
  <c r="Y2254" i="1"/>
  <c r="X2254" i="1"/>
  <c r="I2254" i="1"/>
  <c r="C2254" i="1"/>
  <c r="AC2252" i="1"/>
  <c r="AB2252" i="1"/>
  <c r="AA2252" i="1"/>
  <c r="Y2252" i="1"/>
  <c r="X2252" i="1"/>
  <c r="I2252" i="1"/>
  <c r="C2252" i="1"/>
  <c r="AC2251" i="1"/>
  <c r="AB2251" i="1"/>
  <c r="AA2251" i="1"/>
  <c r="Y2251" i="1"/>
  <c r="X2251" i="1"/>
  <c r="I2251" i="1"/>
  <c r="C2251" i="1"/>
  <c r="AC2250" i="1"/>
  <c r="AB2250" i="1"/>
  <c r="AA2250" i="1"/>
  <c r="Y2250" i="1"/>
  <c r="X2250" i="1"/>
  <c r="I2250" i="1"/>
  <c r="C2250" i="1"/>
  <c r="AC2245" i="1"/>
  <c r="AB2245" i="1"/>
  <c r="AA2245" i="1"/>
  <c r="Y2245" i="1"/>
  <c r="X2245" i="1"/>
  <c r="I2245" i="1"/>
  <c r="C2245" i="1"/>
  <c r="AC2244" i="1"/>
  <c r="AB2244" i="1"/>
  <c r="AA2244" i="1"/>
  <c r="Y2244" i="1"/>
  <c r="X2244" i="1"/>
  <c r="I2244" i="1"/>
  <c r="C2244" i="1"/>
  <c r="AC2243" i="1"/>
  <c r="AB2243" i="1"/>
  <c r="AA2243" i="1"/>
  <c r="Y2243" i="1"/>
  <c r="X2243" i="1"/>
  <c r="I2243" i="1"/>
  <c r="C2243" i="1"/>
  <c r="AC2242" i="1"/>
  <c r="AB2242" i="1"/>
  <c r="AA2242" i="1"/>
  <c r="Y2242" i="1"/>
  <c r="X2242" i="1"/>
  <c r="I2242" i="1"/>
  <c r="C2242" i="1"/>
  <c r="AC2241" i="1"/>
  <c r="AB2241" i="1"/>
  <c r="AA2241" i="1"/>
  <c r="Y2241" i="1"/>
  <c r="X2241" i="1"/>
  <c r="I2241" i="1"/>
  <c r="C2241" i="1"/>
  <c r="AC2238" i="1"/>
  <c r="AB2238" i="1"/>
  <c r="AA2238" i="1"/>
  <c r="Y2238" i="1"/>
  <c r="X2238" i="1"/>
  <c r="I2238" i="1"/>
  <c r="C2238" i="1"/>
  <c r="AC2240" i="1"/>
  <c r="AB2240" i="1"/>
  <c r="AA2240" i="1"/>
  <c r="Y2240" i="1"/>
  <c r="X2240" i="1"/>
  <c r="I2240" i="1"/>
  <c r="C2240" i="1"/>
  <c r="AC2239" i="1"/>
  <c r="AB2239" i="1"/>
  <c r="AA2239" i="1"/>
  <c r="Y2239" i="1"/>
  <c r="X2239" i="1"/>
  <c r="I2239" i="1"/>
  <c r="C2239" i="1"/>
  <c r="AC2237" i="1"/>
  <c r="AB2237" i="1"/>
  <c r="AA2237" i="1"/>
  <c r="Y2237" i="1"/>
  <c r="X2237" i="1"/>
  <c r="I2237" i="1"/>
  <c r="C2237" i="1"/>
  <c r="AC2236" i="1"/>
  <c r="AB2236" i="1"/>
  <c r="AA2236" i="1"/>
  <c r="Y2236" i="1"/>
  <c r="X2236" i="1"/>
  <c r="I2236" i="1"/>
  <c r="C2236" i="1"/>
  <c r="AC2235" i="1"/>
  <c r="AB2235" i="1"/>
  <c r="AA2235" i="1"/>
  <c r="Y2235" i="1"/>
  <c r="X2235" i="1"/>
  <c r="I2235" i="1"/>
  <c r="C2235" i="1"/>
  <c r="AC2234" i="1"/>
  <c r="AB2234" i="1"/>
  <c r="AA2234" i="1"/>
  <c r="Y2234" i="1"/>
  <c r="X2234" i="1"/>
  <c r="I2234" i="1"/>
  <c r="C2234" i="1"/>
  <c r="AC2233" i="1"/>
  <c r="AB2233" i="1"/>
  <c r="AA2233" i="1"/>
  <c r="Y2233" i="1"/>
  <c r="X2233" i="1"/>
  <c r="Z2233" i="1" s="1"/>
  <c r="I2233" i="1"/>
  <c r="C2233" i="1"/>
  <c r="AC2232" i="1"/>
  <c r="AB2232" i="1"/>
  <c r="AA2232" i="1"/>
  <c r="Y2232" i="1"/>
  <c r="X2232" i="1"/>
  <c r="I2232" i="1"/>
  <c r="C2232" i="1"/>
  <c r="AC2231" i="1"/>
  <c r="AB2231" i="1"/>
  <c r="AA2231" i="1"/>
  <c r="Y2231" i="1"/>
  <c r="X2231" i="1"/>
  <c r="I2231" i="1"/>
  <c r="C2231" i="1"/>
  <c r="AC2229" i="1"/>
  <c r="AB2229" i="1"/>
  <c r="AA2229" i="1"/>
  <c r="Y2229" i="1"/>
  <c r="X2229" i="1"/>
  <c r="I2229" i="1"/>
  <c r="C2229" i="1"/>
  <c r="AC2230" i="1"/>
  <c r="AB2230" i="1"/>
  <c r="AA2230" i="1"/>
  <c r="Y2230" i="1"/>
  <c r="X2230" i="1"/>
  <c r="I2230" i="1"/>
  <c r="C2230" i="1"/>
  <c r="AC2228" i="1"/>
  <c r="AB2228" i="1"/>
  <c r="AA2228" i="1"/>
  <c r="Y2228" i="1"/>
  <c r="X2228" i="1"/>
  <c r="I2228" i="1"/>
  <c r="C2228" i="1"/>
  <c r="AC2227" i="1"/>
  <c r="AB2227" i="1"/>
  <c r="AA2227" i="1"/>
  <c r="Y2227" i="1"/>
  <c r="X2227" i="1"/>
  <c r="I2227" i="1"/>
  <c r="C2227" i="1"/>
  <c r="AC2226" i="1"/>
  <c r="AB2226" i="1"/>
  <c r="AA2226" i="1"/>
  <c r="Y2226" i="1"/>
  <c r="X2226" i="1"/>
  <c r="I2226" i="1"/>
  <c r="C2226" i="1"/>
  <c r="AC2225" i="1"/>
  <c r="AB2225" i="1"/>
  <c r="AA2225" i="1"/>
  <c r="Y2225" i="1"/>
  <c r="X2225" i="1"/>
  <c r="I2225" i="1"/>
  <c r="C2225" i="1"/>
  <c r="AC2224" i="1"/>
  <c r="AB2224" i="1"/>
  <c r="AA2224" i="1"/>
  <c r="Y2224" i="1"/>
  <c r="X2224" i="1"/>
  <c r="I2224" i="1"/>
  <c r="C2224" i="1"/>
  <c r="AC2223" i="1"/>
  <c r="AB2223" i="1"/>
  <c r="AA2223" i="1"/>
  <c r="Y2223" i="1"/>
  <c r="X2223" i="1"/>
  <c r="I2223" i="1"/>
  <c r="C2223" i="1"/>
  <c r="AC2222" i="1"/>
  <c r="AB2222" i="1"/>
  <c r="AA2222" i="1"/>
  <c r="Y2222" i="1"/>
  <c r="X2222" i="1"/>
  <c r="I2222" i="1"/>
  <c r="C2222" i="1"/>
  <c r="AC2221" i="1"/>
  <c r="AB2221" i="1"/>
  <c r="AA2221" i="1"/>
  <c r="Y2221" i="1"/>
  <c r="X2221" i="1"/>
  <c r="I2221" i="1"/>
  <c r="C2221" i="1"/>
  <c r="AC2220" i="1"/>
  <c r="AB2220" i="1"/>
  <c r="AA2220" i="1"/>
  <c r="Y2220" i="1"/>
  <c r="X2220" i="1"/>
  <c r="I2220" i="1"/>
  <c r="C2220" i="1"/>
  <c r="AC2219" i="1"/>
  <c r="AB2219" i="1"/>
  <c r="AA2219" i="1"/>
  <c r="Y2219" i="1"/>
  <c r="X2219" i="1"/>
  <c r="I2219" i="1"/>
  <c r="C2219" i="1"/>
  <c r="AC2218" i="1"/>
  <c r="AB2218" i="1"/>
  <c r="AA2218" i="1"/>
  <c r="Y2218" i="1"/>
  <c r="X2218" i="1"/>
  <c r="I2218" i="1"/>
  <c r="C2218" i="1"/>
  <c r="AC2217" i="1"/>
  <c r="AB2217" i="1"/>
  <c r="AA2217" i="1"/>
  <c r="Y2217" i="1"/>
  <c r="X2217" i="1"/>
  <c r="I2217" i="1"/>
  <c r="C2217" i="1"/>
  <c r="AC2216" i="1"/>
  <c r="AB2216" i="1"/>
  <c r="AA2216" i="1"/>
  <c r="Y2216" i="1"/>
  <c r="X2216" i="1"/>
  <c r="I2216" i="1"/>
  <c r="C2216" i="1"/>
  <c r="AC2215" i="1"/>
  <c r="AB2215" i="1"/>
  <c r="AA2215" i="1"/>
  <c r="Y2215" i="1"/>
  <c r="X2215" i="1"/>
  <c r="I2215" i="1"/>
  <c r="C2215" i="1"/>
  <c r="AC2214" i="1"/>
  <c r="AB2214" i="1"/>
  <c r="AA2214" i="1"/>
  <c r="Y2214" i="1"/>
  <c r="X2214" i="1"/>
  <c r="I2214" i="1"/>
  <c r="C2214" i="1"/>
  <c r="AC2213" i="1"/>
  <c r="AB2213" i="1"/>
  <c r="AA2213" i="1"/>
  <c r="Y2213" i="1"/>
  <c r="X2213" i="1"/>
  <c r="I2213" i="1"/>
  <c r="C2213" i="1"/>
  <c r="AC2212" i="1"/>
  <c r="AB2212" i="1"/>
  <c r="AA2212" i="1"/>
  <c r="Y2212" i="1"/>
  <c r="X2212" i="1"/>
  <c r="I2212" i="1"/>
  <c r="C2212" i="1"/>
  <c r="AC2211" i="1"/>
  <c r="AB2211" i="1"/>
  <c r="AA2211" i="1"/>
  <c r="Y2211" i="1"/>
  <c r="X2211" i="1"/>
  <c r="I2211" i="1"/>
  <c r="C2211" i="1"/>
  <c r="AC2210" i="1"/>
  <c r="AB2210" i="1"/>
  <c r="AA2210" i="1"/>
  <c r="Y2210" i="1"/>
  <c r="X2210" i="1"/>
  <c r="I2210" i="1"/>
  <c r="C2210" i="1"/>
  <c r="AC2209" i="1"/>
  <c r="AB2209" i="1"/>
  <c r="AA2209" i="1"/>
  <c r="Y2209" i="1"/>
  <c r="X2209" i="1"/>
  <c r="I2209" i="1"/>
  <c r="C2209" i="1"/>
  <c r="AC2208" i="1"/>
  <c r="AB2208" i="1"/>
  <c r="AA2208" i="1"/>
  <c r="Y2208" i="1"/>
  <c r="X2208" i="1"/>
  <c r="I2208" i="1"/>
  <c r="C2208" i="1"/>
  <c r="AC2207" i="1"/>
  <c r="AB2207" i="1"/>
  <c r="AA2207" i="1"/>
  <c r="Y2207" i="1"/>
  <c r="X2207" i="1"/>
  <c r="I2207" i="1"/>
  <c r="C2207" i="1"/>
  <c r="AC2206" i="1"/>
  <c r="AB2206" i="1"/>
  <c r="AA2206" i="1"/>
  <c r="Y2206" i="1"/>
  <c r="X2206" i="1"/>
  <c r="I2206" i="1"/>
  <c r="C2206" i="1"/>
  <c r="AC2204" i="1"/>
  <c r="AB2204" i="1"/>
  <c r="AA2204" i="1"/>
  <c r="Y2204" i="1"/>
  <c r="X2204" i="1"/>
  <c r="I2204" i="1"/>
  <c r="C2204" i="1"/>
  <c r="AC2205" i="1"/>
  <c r="AB2205" i="1"/>
  <c r="AA2205" i="1"/>
  <c r="Y2205" i="1"/>
  <c r="X2205" i="1"/>
  <c r="I2205" i="1"/>
  <c r="C2205" i="1"/>
  <c r="AC2203" i="1"/>
  <c r="AB2203" i="1"/>
  <c r="AA2203" i="1"/>
  <c r="Y2203" i="1"/>
  <c r="X2203" i="1"/>
  <c r="I2203" i="1"/>
  <c r="C2203" i="1"/>
  <c r="AC2202" i="1"/>
  <c r="AB2202" i="1"/>
  <c r="AA2202" i="1"/>
  <c r="Y2202" i="1"/>
  <c r="X2202" i="1"/>
  <c r="I2202" i="1"/>
  <c r="C2202" i="1"/>
  <c r="AC2201" i="1"/>
  <c r="AB2201" i="1"/>
  <c r="AA2201" i="1"/>
  <c r="Y2201" i="1"/>
  <c r="X2201" i="1"/>
  <c r="I2201" i="1"/>
  <c r="C2201" i="1"/>
  <c r="AC2200" i="1"/>
  <c r="AB2200" i="1"/>
  <c r="AA2200" i="1"/>
  <c r="Y2200" i="1"/>
  <c r="X2200" i="1"/>
  <c r="I2200" i="1"/>
  <c r="C2200" i="1"/>
  <c r="AC2199" i="1"/>
  <c r="AB2199" i="1"/>
  <c r="AA2199" i="1"/>
  <c r="Y2199" i="1"/>
  <c r="X2199" i="1"/>
  <c r="I2199" i="1"/>
  <c r="C2199" i="1"/>
  <c r="AC2198" i="1"/>
  <c r="AB2198" i="1"/>
  <c r="AA2198" i="1"/>
  <c r="Y2198" i="1"/>
  <c r="X2198" i="1"/>
  <c r="I2198" i="1"/>
  <c r="C2198" i="1"/>
  <c r="AC2197" i="1"/>
  <c r="AB2197" i="1"/>
  <c r="AA2197" i="1"/>
  <c r="Y2197" i="1"/>
  <c r="X2197" i="1"/>
  <c r="I2197" i="1"/>
  <c r="C2197" i="1"/>
  <c r="AC2196" i="1"/>
  <c r="AB2196" i="1"/>
  <c r="AA2196" i="1"/>
  <c r="Y2196" i="1"/>
  <c r="X2196" i="1"/>
  <c r="I2196" i="1"/>
  <c r="C2196" i="1"/>
  <c r="AC2194" i="1"/>
  <c r="AB2194" i="1"/>
  <c r="AA2194" i="1"/>
  <c r="Y2194" i="1"/>
  <c r="X2194" i="1"/>
  <c r="I2194" i="1"/>
  <c r="C2194" i="1"/>
  <c r="AC2195" i="1"/>
  <c r="AB2195" i="1"/>
  <c r="AA2195" i="1"/>
  <c r="Y2195" i="1"/>
  <c r="X2195" i="1"/>
  <c r="I2195" i="1"/>
  <c r="C2195" i="1"/>
  <c r="AC2193" i="1"/>
  <c r="AB2193" i="1"/>
  <c r="AA2193" i="1"/>
  <c r="Y2193" i="1"/>
  <c r="X2193" i="1"/>
  <c r="I2193" i="1"/>
  <c r="C2193" i="1"/>
  <c r="AC1304" i="1"/>
  <c r="AB1304" i="1"/>
  <c r="AA1304" i="1"/>
  <c r="Y1304" i="1"/>
  <c r="X1304" i="1"/>
  <c r="C1304" i="1"/>
  <c r="AC1303" i="1"/>
  <c r="AB1303" i="1"/>
  <c r="AA1303" i="1"/>
  <c r="Y1303" i="1"/>
  <c r="X1303" i="1"/>
  <c r="C1303" i="1"/>
  <c r="AC1302" i="1"/>
  <c r="AB1302" i="1"/>
  <c r="AA1302" i="1"/>
  <c r="Y1302" i="1"/>
  <c r="X1302" i="1"/>
  <c r="C1302" i="1"/>
  <c r="AC1301" i="1"/>
  <c r="AB1301" i="1"/>
  <c r="AA1301" i="1"/>
  <c r="Y1301" i="1"/>
  <c r="X1301" i="1"/>
  <c r="C1301" i="1"/>
  <c r="AC1300" i="1"/>
  <c r="AB1300" i="1"/>
  <c r="AA1300" i="1"/>
  <c r="Y1300" i="1"/>
  <c r="X1300" i="1"/>
  <c r="C1300" i="1"/>
  <c r="AC1299" i="1"/>
  <c r="AB1299" i="1"/>
  <c r="AA1299" i="1"/>
  <c r="Y1299" i="1"/>
  <c r="X1299" i="1"/>
  <c r="C1299" i="1"/>
  <c r="AC1298" i="1"/>
  <c r="AB1298" i="1"/>
  <c r="AA1298" i="1"/>
  <c r="Y1298" i="1"/>
  <c r="X1298" i="1"/>
  <c r="C1298" i="1"/>
  <c r="AC1297" i="1"/>
  <c r="AB1297" i="1"/>
  <c r="AA1297" i="1"/>
  <c r="Y1297" i="1"/>
  <c r="X1297" i="1"/>
  <c r="C1297" i="1"/>
  <c r="AC1296" i="1"/>
  <c r="AB1296" i="1"/>
  <c r="AA1296" i="1"/>
  <c r="Y1296" i="1"/>
  <c r="X1296" i="1"/>
  <c r="C1296" i="1"/>
  <c r="AC1295" i="1"/>
  <c r="AB1295" i="1"/>
  <c r="AA1295" i="1"/>
  <c r="Y1295" i="1"/>
  <c r="X1295" i="1"/>
  <c r="C1295" i="1"/>
  <c r="AC1294" i="1"/>
  <c r="AB1294" i="1"/>
  <c r="AA1294" i="1"/>
  <c r="Y1294" i="1"/>
  <c r="X1294" i="1"/>
  <c r="C1294" i="1"/>
  <c r="AC1293" i="1"/>
  <c r="AB1293" i="1"/>
  <c r="AA1293" i="1"/>
  <c r="Y1293" i="1"/>
  <c r="X1293" i="1"/>
  <c r="C1293" i="1"/>
  <c r="AC1292" i="1"/>
  <c r="AB1292" i="1"/>
  <c r="AA1292" i="1"/>
  <c r="Y1292" i="1"/>
  <c r="X1292" i="1"/>
  <c r="C1292" i="1"/>
  <c r="AC1291" i="1"/>
  <c r="AB1291" i="1"/>
  <c r="AA1291" i="1"/>
  <c r="Y1291" i="1"/>
  <c r="X1291" i="1"/>
  <c r="C1291" i="1"/>
  <c r="AC1290" i="1"/>
  <c r="AB1290" i="1"/>
  <c r="AA1290" i="1"/>
  <c r="Y1290" i="1"/>
  <c r="X1290" i="1"/>
  <c r="C1290" i="1"/>
  <c r="AC1289" i="1"/>
  <c r="AB1289" i="1"/>
  <c r="AA1289" i="1"/>
  <c r="Y1289" i="1"/>
  <c r="X1289" i="1"/>
  <c r="C1289" i="1"/>
  <c r="AC1288" i="1"/>
  <c r="AB1288" i="1"/>
  <c r="AA1288" i="1"/>
  <c r="Y1288" i="1"/>
  <c r="X1288" i="1"/>
  <c r="C1288" i="1"/>
  <c r="AC1287" i="1"/>
  <c r="AB1287" i="1"/>
  <c r="AA1287" i="1"/>
  <c r="Y1287" i="1"/>
  <c r="X1287" i="1"/>
  <c r="C1287" i="1"/>
  <c r="AC1286" i="1"/>
  <c r="AB1286" i="1"/>
  <c r="AA1286" i="1"/>
  <c r="Y1286" i="1"/>
  <c r="X1286" i="1"/>
  <c r="C1286" i="1"/>
  <c r="AC1285" i="1"/>
  <c r="AB1285" i="1"/>
  <c r="AA1285" i="1"/>
  <c r="Y1285" i="1"/>
  <c r="X1285" i="1"/>
  <c r="C1285" i="1"/>
  <c r="AC1284" i="1"/>
  <c r="AB1284" i="1"/>
  <c r="AA1284" i="1"/>
  <c r="Y1284" i="1"/>
  <c r="X1284" i="1"/>
  <c r="C1284" i="1"/>
  <c r="AC1283" i="1"/>
  <c r="AB1283" i="1"/>
  <c r="AA1283" i="1"/>
  <c r="Y1283" i="1"/>
  <c r="X1283" i="1"/>
  <c r="C1283" i="1"/>
  <c r="AC1282" i="1"/>
  <c r="AB1282" i="1"/>
  <c r="AA1282" i="1"/>
  <c r="Y1282" i="1"/>
  <c r="X1282" i="1"/>
  <c r="C1282" i="1"/>
  <c r="AC1281" i="1"/>
  <c r="AB1281" i="1"/>
  <c r="AA1281" i="1"/>
  <c r="Y1281" i="1"/>
  <c r="X1281" i="1"/>
  <c r="C1281" i="1"/>
  <c r="AC1279" i="1"/>
  <c r="AB1279" i="1"/>
  <c r="AA1279" i="1"/>
  <c r="Y1279" i="1"/>
  <c r="X1279" i="1"/>
  <c r="C1279" i="1"/>
  <c r="AC1278" i="1"/>
  <c r="AB1278" i="1"/>
  <c r="AA1278" i="1"/>
  <c r="Y1278" i="1"/>
  <c r="X1278" i="1"/>
  <c r="C1278" i="1"/>
  <c r="AC1277" i="1"/>
  <c r="AB1277" i="1"/>
  <c r="AA1277" i="1"/>
  <c r="Y1277" i="1"/>
  <c r="X1277" i="1"/>
  <c r="C1277" i="1"/>
  <c r="AC1276" i="1"/>
  <c r="AB1276" i="1"/>
  <c r="AA1276" i="1"/>
  <c r="Y1276" i="1"/>
  <c r="X1276" i="1"/>
  <c r="C1276" i="1"/>
  <c r="AC1266" i="1"/>
  <c r="AB1266" i="1"/>
  <c r="AA1266" i="1"/>
  <c r="Y1266" i="1"/>
  <c r="X1266" i="1"/>
  <c r="C1266" i="1"/>
  <c r="AC1261" i="1"/>
  <c r="AB1261" i="1"/>
  <c r="AA1261" i="1"/>
  <c r="Y1261" i="1"/>
  <c r="X1261" i="1"/>
  <c r="C1261" i="1"/>
  <c r="AC1258" i="1"/>
  <c r="AB1258" i="1"/>
  <c r="AA1258" i="1"/>
  <c r="Y1258" i="1"/>
  <c r="X1258" i="1"/>
  <c r="C1258" i="1"/>
  <c r="AC1257" i="1"/>
  <c r="AB1257" i="1"/>
  <c r="AA1257" i="1"/>
  <c r="Y1257" i="1"/>
  <c r="X1257" i="1"/>
  <c r="C1257" i="1"/>
  <c r="AC1256" i="1"/>
  <c r="AB1256" i="1"/>
  <c r="AA1256" i="1"/>
  <c r="Y1256" i="1"/>
  <c r="X1256" i="1"/>
  <c r="C1256" i="1"/>
  <c r="AC1249" i="1"/>
  <c r="AB1249" i="1"/>
  <c r="AA1249" i="1"/>
  <c r="Y1249" i="1"/>
  <c r="X1249" i="1"/>
  <c r="C1249" i="1"/>
  <c r="AC1247" i="1"/>
  <c r="AB1247" i="1"/>
  <c r="AA1247" i="1"/>
  <c r="Y1247" i="1"/>
  <c r="X1247" i="1"/>
  <c r="C1247" i="1"/>
  <c r="AC1244" i="1"/>
  <c r="AB1244" i="1"/>
  <c r="AA1244" i="1"/>
  <c r="Y1244" i="1"/>
  <c r="X1244" i="1"/>
  <c r="C1244" i="1"/>
  <c r="AC1243" i="1"/>
  <c r="AB1243" i="1"/>
  <c r="AA1243" i="1"/>
  <c r="Y1243" i="1"/>
  <c r="X1243" i="1"/>
  <c r="C1243" i="1"/>
  <c r="AC1236" i="1"/>
  <c r="AB1236" i="1"/>
  <c r="AA1236" i="1"/>
  <c r="Y1236" i="1"/>
  <c r="X1236" i="1"/>
  <c r="C1236" i="1"/>
  <c r="AC1325" i="1"/>
  <c r="AB1325" i="1"/>
  <c r="AA1325" i="1"/>
  <c r="Y1325" i="1"/>
  <c r="X1325" i="1"/>
  <c r="I1325" i="1"/>
  <c r="C1325" i="1"/>
  <c r="AC1324" i="1"/>
  <c r="AB1324" i="1"/>
  <c r="AA1324" i="1"/>
  <c r="Y1324" i="1"/>
  <c r="X1324" i="1"/>
  <c r="I1324" i="1"/>
  <c r="C1324" i="1"/>
  <c r="AC1323" i="1"/>
  <c r="AB1323" i="1"/>
  <c r="AA1323" i="1"/>
  <c r="Y1323" i="1"/>
  <c r="X1323" i="1"/>
  <c r="I1323" i="1"/>
  <c r="C1323" i="1"/>
  <c r="AC1322" i="1"/>
  <c r="AB1322" i="1"/>
  <c r="AA1322" i="1"/>
  <c r="Y1322" i="1"/>
  <c r="X1322" i="1"/>
  <c r="I1322" i="1"/>
  <c r="C1322" i="1"/>
  <c r="AC1321" i="1"/>
  <c r="AB1321" i="1"/>
  <c r="AA1321" i="1"/>
  <c r="Y1321" i="1"/>
  <c r="X1321" i="1"/>
  <c r="I1321" i="1"/>
  <c r="C1321" i="1"/>
  <c r="AC1320" i="1"/>
  <c r="AB1320" i="1"/>
  <c r="AA1320" i="1"/>
  <c r="Y1320" i="1"/>
  <c r="X1320" i="1"/>
  <c r="I1320" i="1"/>
  <c r="C1320" i="1"/>
  <c r="AC1319" i="1"/>
  <c r="AB1319" i="1"/>
  <c r="AA1319" i="1"/>
  <c r="Y1319" i="1"/>
  <c r="X1319" i="1"/>
  <c r="I1319" i="1"/>
  <c r="C1319" i="1"/>
  <c r="AC1318" i="1"/>
  <c r="AB1318" i="1"/>
  <c r="AA1318" i="1"/>
  <c r="Y1318" i="1"/>
  <c r="X1318" i="1"/>
  <c r="I1318" i="1"/>
  <c r="C1318" i="1"/>
  <c r="AC1317" i="1"/>
  <c r="AB1317" i="1"/>
  <c r="AA1317" i="1"/>
  <c r="Y1317" i="1"/>
  <c r="X1317" i="1"/>
  <c r="I1317" i="1"/>
  <c r="C1317" i="1"/>
  <c r="AC1316" i="1"/>
  <c r="AB1316" i="1"/>
  <c r="AA1316" i="1"/>
  <c r="Y1316" i="1"/>
  <c r="X1316" i="1"/>
  <c r="I1316" i="1"/>
  <c r="C1316" i="1"/>
  <c r="AC1315" i="1"/>
  <c r="AB1315" i="1"/>
  <c r="AA1315" i="1"/>
  <c r="Y1315" i="1"/>
  <c r="X1315" i="1"/>
  <c r="I1315" i="1"/>
  <c r="C1315" i="1"/>
  <c r="AC1314" i="1"/>
  <c r="AB1314" i="1"/>
  <c r="AA1314" i="1"/>
  <c r="Y1314" i="1"/>
  <c r="X1314" i="1"/>
  <c r="I1314" i="1"/>
  <c r="C1314" i="1"/>
  <c r="AC1313" i="1"/>
  <c r="AB1313" i="1"/>
  <c r="AA1313" i="1"/>
  <c r="Y1313" i="1"/>
  <c r="X1313" i="1"/>
  <c r="I1313" i="1"/>
  <c r="C1313" i="1"/>
  <c r="AC1312" i="1"/>
  <c r="AB1312" i="1"/>
  <c r="AA1312" i="1"/>
  <c r="Y1312" i="1"/>
  <c r="X1312" i="1"/>
  <c r="I1312" i="1"/>
  <c r="C1312" i="1"/>
  <c r="AC1311" i="1"/>
  <c r="AB1311" i="1"/>
  <c r="AA1311" i="1"/>
  <c r="Y1311" i="1"/>
  <c r="X1311" i="1"/>
  <c r="I1311" i="1"/>
  <c r="C1311" i="1"/>
  <c r="AC1310" i="1"/>
  <c r="AB1310" i="1"/>
  <c r="AA1310" i="1"/>
  <c r="Y1310" i="1"/>
  <c r="X1310" i="1"/>
  <c r="I1310" i="1"/>
  <c r="C1310" i="1"/>
  <c r="AC1309" i="1"/>
  <c r="AB1309" i="1"/>
  <c r="AA1309" i="1"/>
  <c r="Y1309" i="1"/>
  <c r="X1309" i="1"/>
  <c r="I1309" i="1"/>
  <c r="C1309" i="1"/>
  <c r="AC1308" i="1"/>
  <c r="AB1308" i="1"/>
  <c r="AA1308" i="1"/>
  <c r="Y1308" i="1"/>
  <c r="X1308" i="1"/>
  <c r="I1308" i="1"/>
  <c r="C1308" i="1"/>
  <c r="AC1307" i="1"/>
  <c r="AB1307" i="1"/>
  <c r="AA1307" i="1"/>
  <c r="Y1307" i="1"/>
  <c r="X1307" i="1"/>
  <c r="I1307" i="1"/>
  <c r="C1307" i="1"/>
  <c r="AC1306" i="1"/>
  <c r="AB1306" i="1"/>
  <c r="AA1306" i="1"/>
  <c r="Y1306" i="1"/>
  <c r="X1306" i="1"/>
  <c r="I1306" i="1"/>
  <c r="C1306" i="1"/>
  <c r="AC1305" i="1"/>
  <c r="AB1305" i="1"/>
  <c r="AA1305" i="1"/>
  <c r="Y1305" i="1"/>
  <c r="X1305" i="1"/>
  <c r="I1305" i="1"/>
  <c r="C1305" i="1"/>
  <c r="AC1280" i="1"/>
  <c r="AB1280" i="1"/>
  <c r="AA1280" i="1"/>
  <c r="Y1280" i="1"/>
  <c r="X1280" i="1"/>
  <c r="I1280" i="1"/>
  <c r="C1280" i="1"/>
  <c r="AC1275" i="1"/>
  <c r="AB1275" i="1"/>
  <c r="AA1275" i="1"/>
  <c r="Y1275" i="1"/>
  <c r="X1275" i="1"/>
  <c r="I1275" i="1"/>
  <c r="C1275" i="1"/>
  <c r="AC1274" i="1"/>
  <c r="AB1274" i="1"/>
  <c r="AA1274" i="1"/>
  <c r="Y1274" i="1"/>
  <c r="X1274" i="1"/>
  <c r="I1274" i="1"/>
  <c r="C1274" i="1"/>
  <c r="AC1273" i="1"/>
  <c r="AB1273" i="1"/>
  <c r="AA1273" i="1"/>
  <c r="Y1273" i="1"/>
  <c r="X1273" i="1"/>
  <c r="I1273" i="1"/>
  <c r="C1273" i="1"/>
  <c r="AC1272" i="1"/>
  <c r="AB1272" i="1"/>
  <c r="AA1272" i="1"/>
  <c r="Y1272" i="1"/>
  <c r="X1272" i="1"/>
  <c r="I1272" i="1"/>
  <c r="C1272" i="1"/>
  <c r="AC1271" i="1"/>
  <c r="AB1271" i="1"/>
  <c r="AA1271" i="1"/>
  <c r="Y1271" i="1"/>
  <c r="X1271" i="1"/>
  <c r="I1271" i="1"/>
  <c r="C1271" i="1"/>
  <c r="AC1270" i="1"/>
  <c r="AB1270" i="1"/>
  <c r="AA1270" i="1"/>
  <c r="Y1270" i="1"/>
  <c r="X1270" i="1"/>
  <c r="I1270" i="1"/>
  <c r="C1270" i="1"/>
  <c r="AC1269" i="1"/>
  <c r="AB1269" i="1"/>
  <c r="AA1269" i="1"/>
  <c r="Y1269" i="1"/>
  <c r="X1269" i="1"/>
  <c r="I1269" i="1"/>
  <c r="C1269" i="1"/>
  <c r="AC1268" i="1"/>
  <c r="AB1268" i="1"/>
  <c r="AA1268" i="1"/>
  <c r="Y1268" i="1"/>
  <c r="Z1268" i="1" s="1"/>
  <c r="X1268" i="1"/>
  <c r="I1268" i="1"/>
  <c r="C1268" i="1"/>
  <c r="AC1267" i="1"/>
  <c r="AB1267" i="1"/>
  <c r="AA1267" i="1"/>
  <c r="Y1267" i="1"/>
  <c r="X1267" i="1"/>
  <c r="I1267" i="1"/>
  <c r="C1267" i="1"/>
  <c r="AC1265" i="1"/>
  <c r="AB1265" i="1"/>
  <c r="AA1265" i="1"/>
  <c r="Y1265" i="1"/>
  <c r="X1265" i="1"/>
  <c r="I1265" i="1"/>
  <c r="C1265" i="1"/>
  <c r="AC1264" i="1"/>
  <c r="AB1264" i="1"/>
  <c r="AA1264" i="1"/>
  <c r="Y1264" i="1"/>
  <c r="X1264" i="1"/>
  <c r="I1264" i="1"/>
  <c r="C1264" i="1"/>
  <c r="AC1263" i="1"/>
  <c r="AB1263" i="1"/>
  <c r="AA1263" i="1"/>
  <c r="Y1263" i="1"/>
  <c r="X1263" i="1"/>
  <c r="I1263" i="1"/>
  <c r="C1263" i="1"/>
  <c r="AC1262" i="1"/>
  <c r="AB1262" i="1"/>
  <c r="AA1262" i="1"/>
  <c r="Y1262" i="1"/>
  <c r="X1262" i="1"/>
  <c r="I1262" i="1"/>
  <c r="C1262" i="1"/>
  <c r="AC1260" i="1"/>
  <c r="AB1260" i="1"/>
  <c r="AA1260" i="1"/>
  <c r="Y1260" i="1"/>
  <c r="X1260" i="1"/>
  <c r="I1260" i="1"/>
  <c r="C1260" i="1"/>
  <c r="AC1259" i="1"/>
  <c r="AB1259" i="1"/>
  <c r="AA1259" i="1"/>
  <c r="Y1259" i="1"/>
  <c r="X1259" i="1"/>
  <c r="I1259" i="1"/>
  <c r="C1259" i="1"/>
  <c r="AC1255" i="1"/>
  <c r="AB1255" i="1"/>
  <c r="AA1255" i="1"/>
  <c r="Y1255" i="1"/>
  <c r="X1255" i="1"/>
  <c r="I1255" i="1"/>
  <c r="C1255" i="1"/>
  <c r="AC1254" i="1"/>
  <c r="AB1254" i="1"/>
  <c r="AA1254" i="1"/>
  <c r="Y1254" i="1"/>
  <c r="X1254" i="1"/>
  <c r="I1254" i="1"/>
  <c r="C1254" i="1"/>
  <c r="AC1253" i="1"/>
  <c r="AB1253" i="1"/>
  <c r="AA1253" i="1"/>
  <c r="Y1253" i="1"/>
  <c r="X1253" i="1"/>
  <c r="I1253" i="1"/>
  <c r="C1253" i="1"/>
  <c r="AC1252" i="1"/>
  <c r="AB1252" i="1"/>
  <c r="AA1252" i="1"/>
  <c r="Y1252" i="1"/>
  <c r="X1252" i="1"/>
  <c r="I1252" i="1"/>
  <c r="C1252" i="1"/>
  <c r="AC1251" i="1"/>
  <c r="AB1251" i="1"/>
  <c r="AA1251" i="1"/>
  <c r="Y1251" i="1"/>
  <c r="X1251" i="1"/>
  <c r="I1251" i="1"/>
  <c r="C1251" i="1"/>
  <c r="AC1250" i="1"/>
  <c r="AB1250" i="1"/>
  <c r="AA1250" i="1"/>
  <c r="Y1250" i="1"/>
  <c r="X1250" i="1"/>
  <c r="I1250" i="1"/>
  <c r="C1250" i="1"/>
  <c r="AC1248" i="1"/>
  <c r="AB1248" i="1"/>
  <c r="AA1248" i="1"/>
  <c r="Y1248" i="1"/>
  <c r="X1248" i="1"/>
  <c r="I1248" i="1"/>
  <c r="C1248" i="1"/>
  <c r="AC1246" i="1"/>
  <c r="AB1246" i="1"/>
  <c r="AA1246" i="1"/>
  <c r="Y1246" i="1"/>
  <c r="X1246" i="1"/>
  <c r="I1246" i="1"/>
  <c r="C1246" i="1"/>
  <c r="AC1245" i="1"/>
  <c r="AB1245" i="1"/>
  <c r="AA1245" i="1"/>
  <c r="Y1245" i="1"/>
  <c r="X1245" i="1"/>
  <c r="I1245" i="1"/>
  <c r="C1245" i="1"/>
  <c r="AC1242" i="1"/>
  <c r="AB1242" i="1"/>
  <c r="AA1242" i="1"/>
  <c r="Y1242" i="1"/>
  <c r="X1242" i="1"/>
  <c r="I1242" i="1"/>
  <c r="C1242" i="1"/>
  <c r="AC1241" i="1"/>
  <c r="AB1241" i="1"/>
  <c r="AA1241" i="1"/>
  <c r="Y1241" i="1"/>
  <c r="X1241" i="1"/>
  <c r="I1241" i="1"/>
  <c r="C1241" i="1"/>
  <c r="AC1240" i="1"/>
  <c r="AB1240" i="1"/>
  <c r="AA1240" i="1"/>
  <c r="Y1240" i="1"/>
  <c r="X1240" i="1"/>
  <c r="I1240" i="1"/>
  <c r="C1240" i="1"/>
  <c r="AC1239" i="1"/>
  <c r="AB1239" i="1"/>
  <c r="AA1239" i="1"/>
  <c r="Y1239" i="1"/>
  <c r="X1239" i="1"/>
  <c r="I1239" i="1"/>
  <c r="C1239" i="1"/>
  <c r="AC1238" i="1"/>
  <c r="AB1238" i="1"/>
  <c r="AA1238" i="1"/>
  <c r="Y1238" i="1"/>
  <c r="X1238" i="1"/>
  <c r="I1238" i="1"/>
  <c r="C1238" i="1"/>
  <c r="AC1237" i="1"/>
  <c r="AB1237" i="1"/>
  <c r="AA1237" i="1"/>
  <c r="Y1237" i="1"/>
  <c r="X1237" i="1"/>
  <c r="I1237" i="1"/>
  <c r="C1237" i="1"/>
  <c r="AC1396" i="1"/>
  <c r="AB1396" i="1"/>
  <c r="AA1396" i="1"/>
  <c r="Y1396" i="1"/>
  <c r="X1396" i="1"/>
  <c r="I1396" i="1"/>
  <c r="C1396" i="1"/>
  <c r="AC1395" i="1"/>
  <c r="AB1395" i="1"/>
  <c r="AA1395" i="1"/>
  <c r="Y1395" i="1"/>
  <c r="X1395" i="1"/>
  <c r="I1395" i="1"/>
  <c r="C1395" i="1"/>
  <c r="AC1394" i="1"/>
  <c r="AB1394" i="1"/>
  <c r="AA1394" i="1"/>
  <c r="Y1394" i="1"/>
  <c r="X1394" i="1"/>
  <c r="I1394" i="1"/>
  <c r="C1394" i="1"/>
  <c r="AC1393" i="1"/>
  <c r="AB1393" i="1"/>
  <c r="AA1393" i="1"/>
  <c r="Y1393" i="1"/>
  <c r="X1393" i="1"/>
  <c r="I1393" i="1"/>
  <c r="C1393" i="1"/>
  <c r="AC1392" i="1"/>
  <c r="AB1392" i="1"/>
  <c r="AA1392" i="1"/>
  <c r="Y1392" i="1"/>
  <c r="X1392" i="1"/>
  <c r="I1392" i="1"/>
  <c r="C1392" i="1"/>
  <c r="AC1391" i="1"/>
  <c r="AB1391" i="1"/>
  <c r="AA1391" i="1"/>
  <c r="Y1391" i="1"/>
  <c r="X1391" i="1"/>
  <c r="I1391" i="1"/>
  <c r="C1391" i="1"/>
  <c r="AC1390" i="1"/>
  <c r="AB1390" i="1"/>
  <c r="AA1390" i="1"/>
  <c r="Y1390" i="1"/>
  <c r="X1390" i="1"/>
  <c r="I1390" i="1"/>
  <c r="C1390" i="1"/>
  <c r="AC1388" i="1"/>
  <c r="AB1388" i="1"/>
  <c r="AA1388" i="1"/>
  <c r="Y1388" i="1"/>
  <c r="X1388" i="1"/>
  <c r="I1388" i="1"/>
  <c r="C1388" i="1"/>
  <c r="AC1386" i="1"/>
  <c r="AB1386" i="1"/>
  <c r="AA1386" i="1"/>
  <c r="Y1386" i="1"/>
  <c r="X1386" i="1"/>
  <c r="I1386" i="1"/>
  <c r="C1386" i="1"/>
  <c r="AC1384" i="1"/>
  <c r="AB1384" i="1"/>
  <c r="AA1384" i="1"/>
  <c r="Y1384" i="1"/>
  <c r="X1384" i="1"/>
  <c r="I1384" i="1"/>
  <c r="C1384" i="1"/>
  <c r="AC1383" i="1"/>
  <c r="AB1383" i="1"/>
  <c r="AA1383" i="1"/>
  <c r="Y1383" i="1"/>
  <c r="X1383" i="1"/>
  <c r="I1383" i="1"/>
  <c r="C1383" i="1"/>
  <c r="AC1381" i="1"/>
  <c r="AB1381" i="1"/>
  <c r="AA1381" i="1"/>
  <c r="Y1381" i="1"/>
  <c r="X1381" i="1"/>
  <c r="I1381" i="1"/>
  <c r="C1381" i="1"/>
  <c r="AC1327" i="1"/>
  <c r="AB1327" i="1"/>
  <c r="AA1327" i="1"/>
  <c r="Y1327" i="1"/>
  <c r="X1327" i="1"/>
  <c r="I1327" i="1"/>
  <c r="C1327" i="1"/>
  <c r="AC1326" i="1"/>
  <c r="AB1326" i="1"/>
  <c r="AA1326" i="1"/>
  <c r="Y1326" i="1"/>
  <c r="X1326" i="1"/>
  <c r="I1326" i="1"/>
  <c r="C1326" i="1"/>
  <c r="AC2192" i="1"/>
  <c r="AB2192" i="1"/>
  <c r="AA2192" i="1"/>
  <c r="Y2192" i="1"/>
  <c r="X2192" i="1"/>
  <c r="I2192" i="1"/>
  <c r="C2192" i="1"/>
  <c r="AC2191" i="1"/>
  <c r="AB2191" i="1"/>
  <c r="AA2191" i="1"/>
  <c r="Y2191" i="1"/>
  <c r="X2191" i="1"/>
  <c r="I2191" i="1"/>
  <c r="C2191" i="1"/>
  <c r="AC2190" i="1"/>
  <c r="AB2190" i="1"/>
  <c r="AA2190" i="1"/>
  <c r="Y2190" i="1"/>
  <c r="X2190" i="1"/>
  <c r="I2190" i="1"/>
  <c r="C2190" i="1"/>
  <c r="AC2189" i="1"/>
  <c r="AB2189" i="1"/>
  <c r="AA2189" i="1"/>
  <c r="Y2189" i="1"/>
  <c r="X2189" i="1"/>
  <c r="I2189" i="1"/>
  <c r="C2189" i="1"/>
  <c r="AC2188" i="1"/>
  <c r="AB2188" i="1"/>
  <c r="AA2188" i="1"/>
  <c r="Y2188" i="1"/>
  <c r="X2188" i="1"/>
  <c r="I2188" i="1"/>
  <c r="C2188" i="1"/>
  <c r="AC2187" i="1"/>
  <c r="AB2187" i="1"/>
  <c r="AA2187" i="1"/>
  <c r="Y2187" i="1"/>
  <c r="X2187" i="1"/>
  <c r="I2187" i="1"/>
  <c r="C2187" i="1"/>
  <c r="AC2186" i="1"/>
  <c r="AB2186" i="1"/>
  <c r="AA2186" i="1"/>
  <c r="Y2186" i="1"/>
  <c r="X2186" i="1"/>
  <c r="I2186" i="1"/>
  <c r="C2186" i="1"/>
  <c r="AC2185" i="1"/>
  <c r="AB2185" i="1"/>
  <c r="AA2185" i="1"/>
  <c r="Y2185" i="1"/>
  <c r="X2185" i="1"/>
  <c r="I2185" i="1"/>
  <c r="C2185" i="1"/>
  <c r="AC2184" i="1"/>
  <c r="AB2184" i="1"/>
  <c r="AA2184" i="1"/>
  <c r="Y2184" i="1"/>
  <c r="X2184" i="1"/>
  <c r="I2184" i="1"/>
  <c r="C2184" i="1"/>
  <c r="AC2183" i="1"/>
  <c r="AB2183" i="1"/>
  <c r="AA2183" i="1"/>
  <c r="Y2183" i="1"/>
  <c r="X2183" i="1"/>
  <c r="I2183" i="1"/>
  <c r="C2183" i="1"/>
  <c r="AC2182" i="1"/>
  <c r="AB2182" i="1"/>
  <c r="AA2182" i="1"/>
  <c r="Y2182" i="1"/>
  <c r="X2182" i="1"/>
  <c r="I2182" i="1"/>
  <c r="C2182" i="1"/>
  <c r="AC2181" i="1"/>
  <c r="AB2181" i="1"/>
  <c r="AA2181" i="1"/>
  <c r="Y2181" i="1"/>
  <c r="X2181" i="1"/>
  <c r="I2181" i="1"/>
  <c r="C2181" i="1"/>
  <c r="AC2180" i="1"/>
  <c r="AB2180" i="1"/>
  <c r="AA2180" i="1"/>
  <c r="Y2180" i="1"/>
  <c r="X2180" i="1"/>
  <c r="I2180" i="1"/>
  <c r="C2180" i="1"/>
  <c r="AC2179" i="1"/>
  <c r="AB2179" i="1"/>
  <c r="AA2179" i="1"/>
  <c r="Y2179" i="1"/>
  <c r="X2179" i="1"/>
  <c r="I2179" i="1"/>
  <c r="C2179" i="1"/>
  <c r="AC2178" i="1"/>
  <c r="AB2178" i="1"/>
  <c r="AA2178" i="1"/>
  <c r="Y2178" i="1"/>
  <c r="X2178" i="1"/>
  <c r="I2178" i="1"/>
  <c r="C2178" i="1"/>
  <c r="AC2177" i="1"/>
  <c r="AB2177" i="1"/>
  <c r="AA2177" i="1"/>
  <c r="Y2177" i="1"/>
  <c r="X2177" i="1"/>
  <c r="I2177" i="1"/>
  <c r="C2177" i="1"/>
  <c r="AC2176" i="1"/>
  <c r="AB2176" i="1"/>
  <c r="AA2176" i="1"/>
  <c r="Y2176" i="1"/>
  <c r="X2176" i="1"/>
  <c r="I2176" i="1"/>
  <c r="C2176" i="1"/>
  <c r="AC2175" i="1"/>
  <c r="AB2175" i="1"/>
  <c r="AA2175" i="1"/>
  <c r="Y2175" i="1"/>
  <c r="X2175" i="1"/>
  <c r="I2175" i="1"/>
  <c r="C2175" i="1"/>
  <c r="AC2174" i="1"/>
  <c r="AB2174" i="1"/>
  <c r="AA2174" i="1"/>
  <c r="Y2174" i="1"/>
  <c r="X2174" i="1"/>
  <c r="I2174" i="1"/>
  <c r="C2174" i="1"/>
  <c r="AC2173" i="1"/>
  <c r="AB2173" i="1"/>
  <c r="AA2173" i="1"/>
  <c r="Y2173" i="1"/>
  <c r="X2173" i="1"/>
  <c r="I2173" i="1"/>
  <c r="C2173" i="1"/>
  <c r="AC2172" i="1"/>
  <c r="AB2172" i="1"/>
  <c r="AA2172" i="1"/>
  <c r="Y2172" i="1"/>
  <c r="X2172" i="1"/>
  <c r="I2172" i="1"/>
  <c r="C2172" i="1"/>
  <c r="AC2171" i="1"/>
  <c r="AB2171" i="1"/>
  <c r="AA2171" i="1"/>
  <c r="Y2171" i="1"/>
  <c r="X2171" i="1"/>
  <c r="I2171" i="1"/>
  <c r="C2171" i="1"/>
  <c r="AC2170" i="1"/>
  <c r="AB2170" i="1"/>
  <c r="AA2170" i="1"/>
  <c r="Y2170" i="1"/>
  <c r="X2170" i="1"/>
  <c r="I2170" i="1"/>
  <c r="C2170" i="1"/>
  <c r="AC2169" i="1"/>
  <c r="AB2169" i="1"/>
  <c r="AA2169" i="1"/>
  <c r="Y2169" i="1"/>
  <c r="X2169" i="1"/>
  <c r="I2169" i="1"/>
  <c r="C2169" i="1"/>
  <c r="AC2168" i="1"/>
  <c r="AB2168" i="1"/>
  <c r="AA2168" i="1"/>
  <c r="Y2168" i="1"/>
  <c r="X2168" i="1"/>
  <c r="I2168" i="1"/>
  <c r="C2168" i="1"/>
  <c r="AC2166" i="1"/>
  <c r="AB2166" i="1"/>
  <c r="AA2166" i="1"/>
  <c r="Y2166" i="1"/>
  <c r="X2166" i="1"/>
  <c r="I2166" i="1"/>
  <c r="C2166" i="1"/>
  <c r="AC2167" i="1"/>
  <c r="AB2167" i="1"/>
  <c r="AA2167" i="1"/>
  <c r="Y2167" i="1"/>
  <c r="X2167" i="1"/>
  <c r="I2167" i="1"/>
  <c r="C2167" i="1"/>
  <c r="AC2165" i="1"/>
  <c r="AB2165" i="1"/>
  <c r="AA2165" i="1"/>
  <c r="Y2165" i="1"/>
  <c r="Z2165" i="1" s="1"/>
  <c r="X2165" i="1"/>
  <c r="I2165" i="1"/>
  <c r="C2165" i="1"/>
  <c r="AC2164" i="1"/>
  <c r="AB2164" i="1"/>
  <c r="AA2164" i="1"/>
  <c r="Y2164" i="1"/>
  <c r="X2164" i="1"/>
  <c r="I2164" i="1"/>
  <c r="C2164" i="1"/>
  <c r="AC2163" i="1"/>
  <c r="AB2163" i="1"/>
  <c r="AA2163" i="1"/>
  <c r="Y2163" i="1"/>
  <c r="X2163" i="1"/>
  <c r="I2163" i="1"/>
  <c r="C2163" i="1"/>
  <c r="AC2162" i="1"/>
  <c r="AB2162" i="1"/>
  <c r="AA2162" i="1"/>
  <c r="Y2162" i="1"/>
  <c r="X2162" i="1"/>
  <c r="I2162" i="1"/>
  <c r="C2162" i="1"/>
  <c r="AC2161" i="1"/>
  <c r="AB2161" i="1"/>
  <c r="AA2161" i="1"/>
  <c r="Y2161" i="1"/>
  <c r="X2161" i="1"/>
  <c r="I2161" i="1"/>
  <c r="C2161" i="1"/>
  <c r="AC2160" i="1"/>
  <c r="AB2160" i="1"/>
  <c r="AA2160" i="1"/>
  <c r="Y2160" i="1"/>
  <c r="X2160" i="1"/>
  <c r="I2160" i="1"/>
  <c r="C2160" i="1"/>
  <c r="AC2159" i="1"/>
  <c r="AB2159" i="1"/>
  <c r="AA2159" i="1"/>
  <c r="Y2159" i="1"/>
  <c r="X2159" i="1"/>
  <c r="I2159" i="1"/>
  <c r="C2159" i="1"/>
  <c r="AC2158" i="1"/>
  <c r="AB2158" i="1"/>
  <c r="AA2158" i="1"/>
  <c r="Y2158" i="1"/>
  <c r="X2158" i="1"/>
  <c r="I2158" i="1"/>
  <c r="C2158" i="1"/>
  <c r="AC2157" i="1"/>
  <c r="AB2157" i="1"/>
  <c r="AA2157" i="1"/>
  <c r="Y2157" i="1"/>
  <c r="X2157" i="1"/>
  <c r="I2157" i="1"/>
  <c r="C2157" i="1"/>
  <c r="AC2156" i="1"/>
  <c r="AB2156" i="1"/>
  <c r="AA2156" i="1"/>
  <c r="Y2156" i="1"/>
  <c r="X2156" i="1"/>
  <c r="I2156" i="1"/>
  <c r="C2156" i="1"/>
  <c r="AC2155" i="1"/>
  <c r="AB2155" i="1"/>
  <c r="AA2155" i="1"/>
  <c r="Y2155" i="1"/>
  <c r="X2155" i="1"/>
  <c r="Q2155" i="1"/>
  <c r="R2155" i="1" s="1"/>
  <c r="I2155" i="1"/>
  <c r="C2155" i="1"/>
  <c r="AC2154" i="1"/>
  <c r="AB2154" i="1"/>
  <c r="AA2154" i="1"/>
  <c r="Y2154" i="1"/>
  <c r="X2154" i="1"/>
  <c r="I2154" i="1"/>
  <c r="C2154" i="1"/>
  <c r="AC2153" i="1"/>
  <c r="AB2153" i="1"/>
  <c r="AA2153" i="1"/>
  <c r="Y2153" i="1"/>
  <c r="X2153" i="1"/>
  <c r="I2153" i="1"/>
  <c r="C2153" i="1"/>
  <c r="AC2152" i="1"/>
  <c r="AB2152" i="1"/>
  <c r="AA2152" i="1"/>
  <c r="Y2152" i="1"/>
  <c r="X2152" i="1"/>
  <c r="I2152" i="1"/>
  <c r="C2152" i="1"/>
  <c r="AC2151" i="1"/>
  <c r="AB2151" i="1"/>
  <c r="AA2151" i="1"/>
  <c r="Y2151" i="1"/>
  <c r="X2151" i="1"/>
  <c r="I2151" i="1"/>
  <c r="C2151" i="1"/>
  <c r="AC2150" i="1"/>
  <c r="AB2150" i="1"/>
  <c r="AA2150" i="1"/>
  <c r="Y2150" i="1"/>
  <c r="X2150" i="1"/>
  <c r="I2150" i="1"/>
  <c r="C2150" i="1"/>
  <c r="AC2149" i="1"/>
  <c r="AB2149" i="1"/>
  <c r="AA2149" i="1"/>
  <c r="Y2149" i="1"/>
  <c r="X2149" i="1"/>
  <c r="I2149" i="1"/>
  <c r="C2149" i="1"/>
  <c r="AC2148" i="1"/>
  <c r="AB2148" i="1"/>
  <c r="AA2148" i="1"/>
  <c r="Y2148" i="1"/>
  <c r="X2148" i="1"/>
  <c r="I2148" i="1"/>
  <c r="C2148" i="1"/>
  <c r="AC2147" i="1"/>
  <c r="AB2147" i="1"/>
  <c r="AA2147" i="1"/>
  <c r="Y2147" i="1"/>
  <c r="X2147" i="1"/>
  <c r="I2147" i="1"/>
  <c r="C2147" i="1"/>
  <c r="AC2146" i="1"/>
  <c r="AB2146" i="1"/>
  <c r="AA2146" i="1"/>
  <c r="Y2146" i="1"/>
  <c r="X2146" i="1"/>
  <c r="I2146" i="1"/>
  <c r="C2146" i="1"/>
  <c r="AC2145" i="1"/>
  <c r="AB2145" i="1"/>
  <c r="AA2145" i="1"/>
  <c r="Y2145" i="1"/>
  <c r="X2145" i="1"/>
  <c r="I2145" i="1"/>
  <c r="C2145" i="1"/>
  <c r="AC2144" i="1"/>
  <c r="AB2144" i="1"/>
  <c r="AA2144" i="1"/>
  <c r="Y2144" i="1"/>
  <c r="X2144" i="1"/>
  <c r="I2144" i="1"/>
  <c r="C2144" i="1"/>
  <c r="AC2143" i="1"/>
  <c r="AB2143" i="1"/>
  <c r="AA2143" i="1"/>
  <c r="Y2143" i="1"/>
  <c r="X2143" i="1"/>
  <c r="I2143" i="1"/>
  <c r="C2143" i="1"/>
  <c r="AC2142" i="1"/>
  <c r="AB2142" i="1"/>
  <c r="AA2142" i="1"/>
  <c r="Y2142" i="1"/>
  <c r="X2142" i="1"/>
  <c r="I2142" i="1"/>
  <c r="C2142" i="1"/>
  <c r="AC2141" i="1"/>
  <c r="AB2141" i="1"/>
  <c r="AA2141" i="1"/>
  <c r="X2141" i="1"/>
  <c r="Y2141" i="1"/>
  <c r="I2141" i="1"/>
  <c r="C2141" i="1"/>
  <c r="AC2140" i="1"/>
  <c r="AB2140" i="1"/>
  <c r="AA2140" i="1"/>
  <c r="X2140" i="1"/>
  <c r="Y2140" i="1"/>
  <c r="I2140" i="1"/>
  <c r="C2140" i="1"/>
  <c r="AC2139" i="1"/>
  <c r="AB2139" i="1"/>
  <c r="AA2139" i="1"/>
  <c r="X2139" i="1"/>
  <c r="Y2139" i="1"/>
  <c r="I2139" i="1"/>
  <c r="C2139" i="1"/>
  <c r="AC2138" i="1"/>
  <c r="AB2138" i="1"/>
  <c r="AA2138" i="1"/>
  <c r="X2138" i="1"/>
  <c r="Y2138" i="1"/>
  <c r="I2138" i="1"/>
  <c r="C2138" i="1"/>
  <c r="AC2137" i="1"/>
  <c r="AB2137" i="1"/>
  <c r="AA2137" i="1"/>
  <c r="X2137" i="1"/>
  <c r="Y2137" i="1"/>
  <c r="I2137" i="1"/>
  <c r="C2137" i="1"/>
  <c r="AC2135" i="1"/>
  <c r="AB2135" i="1"/>
  <c r="AA2135" i="1"/>
  <c r="X2135" i="1"/>
  <c r="Y2135" i="1"/>
  <c r="I2135" i="1"/>
  <c r="C2135" i="1"/>
  <c r="AC2136" i="1"/>
  <c r="AB2136" i="1"/>
  <c r="AA2136" i="1"/>
  <c r="X2136" i="1"/>
  <c r="Y2136" i="1"/>
  <c r="I2136" i="1"/>
  <c r="C2136" i="1"/>
  <c r="AC2134" i="1"/>
  <c r="AB2134" i="1"/>
  <c r="AA2134" i="1"/>
  <c r="X2134" i="1"/>
  <c r="Y2134" i="1"/>
  <c r="I2134" i="1"/>
  <c r="C2134" i="1"/>
  <c r="AC2133" i="1"/>
  <c r="AB2133" i="1"/>
  <c r="AA2133" i="1"/>
  <c r="X2133" i="1"/>
  <c r="Y2133" i="1"/>
  <c r="I2133" i="1"/>
  <c r="C2133" i="1"/>
  <c r="AC2132" i="1"/>
  <c r="AB2132" i="1"/>
  <c r="AA2132" i="1"/>
  <c r="X2132" i="1"/>
  <c r="Y2132" i="1"/>
  <c r="I2132" i="1"/>
  <c r="C2132" i="1"/>
  <c r="AC2131" i="1"/>
  <c r="AB2131" i="1"/>
  <c r="AA2131" i="1"/>
  <c r="X2131" i="1"/>
  <c r="Y2131" i="1"/>
  <c r="I2131" i="1"/>
  <c r="C2131" i="1"/>
  <c r="AC2130" i="1"/>
  <c r="AB2130" i="1"/>
  <c r="AA2130" i="1"/>
  <c r="X2130" i="1"/>
  <c r="Y2130" i="1"/>
  <c r="I2130" i="1"/>
  <c r="C2130" i="1"/>
  <c r="AC2129" i="1"/>
  <c r="AB2129" i="1"/>
  <c r="AA2129" i="1"/>
  <c r="X2129" i="1"/>
  <c r="Y2129" i="1"/>
  <c r="I2129" i="1"/>
  <c r="C2129" i="1"/>
  <c r="AC2128" i="1"/>
  <c r="AB2128" i="1"/>
  <c r="AA2128" i="1"/>
  <c r="X2128" i="1"/>
  <c r="Y2128" i="1"/>
  <c r="I2128" i="1"/>
  <c r="C2128" i="1"/>
  <c r="AC2127" i="1"/>
  <c r="AB2127" i="1"/>
  <c r="AA2127" i="1"/>
  <c r="X2127" i="1"/>
  <c r="Y2127" i="1"/>
  <c r="I2127" i="1"/>
  <c r="C2127" i="1"/>
  <c r="AC2126" i="1"/>
  <c r="AB2126" i="1"/>
  <c r="AA2126" i="1"/>
  <c r="X2126" i="1"/>
  <c r="Y2126" i="1"/>
  <c r="I2126" i="1"/>
  <c r="C2126" i="1"/>
  <c r="AC2125" i="1"/>
  <c r="AB2125" i="1"/>
  <c r="AA2125" i="1"/>
  <c r="Y2125" i="1"/>
  <c r="X2125" i="1"/>
  <c r="Z2125" i="1" s="1"/>
  <c r="I2125" i="1"/>
  <c r="C2125" i="1"/>
  <c r="AC2123" i="1"/>
  <c r="AB2123" i="1"/>
  <c r="AA2123" i="1"/>
  <c r="Y2123" i="1"/>
  <c r="X2123" i="1"/>
  <c r="I2123" i="1"/>
  <c r="C2123" i="1"/>
  <c r="AC2124" i="1"/>
  <c r="AB2124" i="1"/>
  <c r="AA2124" i="1"/>
  <c r="Y2124" i="1"/>
  <c r="X2124" i="1"/>
  <c r="I2124" i="1"/>
  <c r="C2124" i="1"/>
  <c r="AC2121" i="1"/>
  <c r="AB2121" i="1"/>
  <c r="AA2121" i="1"/>
  <c r="Y2121" i="1"/>
  <c r="X2121" i="1"/>
  <c r="I2121" i="1"/>
  <c r="C2121" i="1"/>
  <c r="AC2122" i="1"/>
  <c r="AB2122" i="1"/>
  <c r="AA2122" i="1"/>
  <c r="Y2122" i="1"/>
  <c r="X2122" i="1"/>
  <c r="I2122" i="1"/>
  <c r="C2122" i="1"/>
  <c r="AC2120" i="1"/>
  <c r="AB2120" i="1"/>
  <c r="AA2120" i="1"/>
  <c r="Y2120" i="1"/>
  <c r="X2120" i="1"/>
  <c r="I2120" i="1"/>
  <c r="C2120" i="1"/>
  <c r="AC2119" i="1"/>
  <c r="AB2119" i="1"/>
  <c r="AA2119" i="1"/>
  <c r="Y2119" i="1"/>
  <c r="X2119" i="1"/>
  <c r="I2119" i="1"/>
  <c r="C2119" i="1"/>
  <c r="AC2118" i="1"/>
  <c r="AB2118" i="1"/>
  <c r="AA2118" i="1"/>
  <c r="Y2118" i="1"/>
  <c r="X2118" i="1"/>
  <c r="I2118" i="1"/>
  <c r="C2118" i="1"/>
  <c r="AC2117" i="1"/>
  <c r="AB2117" i="1"/>
  <c r="AA2117" i="1"/>
  <c r="Y2117" i="1"/>
  <c r="X2117" i="1"/>
  <c r="I2117" i="1"/>
  <c r="C2117" i="1"/>
  <c r="AC2116" i="1"/>
  <c r="AB2116" i="1"/>
  <c r="AA2116" i="1"/>
  <c r="Y2116" i="1"/>
  <c r="X2116" i="1"/>
  <c r="I2116" i="1"/>
  <c r="C2116" i="1"/>
  <c r="AC2115" i="1"/>
  <c r="AB2115" i="1"/>
  <c r="AA2115" i="1"/>
  <c r="Y2115" i="1"/>
  <c r="X2115" i="1"/>
  <c r="I2115" i="1"/>
  <c r="C2115" i="1"/>
  <c r="AC2114" i="1"/>
  <c r="AB2114" i="1"/>
  <c r="AA2114" i="1"/>
  <c r="Y2114" i="1"/>
  <c r="X2114" i="1"/>
  <c r="I2114" i="1"/>
  <c r="C2114" i="1"/>
  <c r="AC2113" i="1"/>
  <c r="AB2113" i="1"/>
  <c r="AA2113" i="1"/>
  <c r="Y2113" i="1"/>
  <c r="X2113" i="1"/>
  <c r="I2113" i="1"/>
  <c r="C2113" i="1"/>
  <c r="AC2112" i="1"/>
  <c r="AB2112" i="1"/>
  <c r="AA2112" i="1"/>
  <c r="Y2112" i="1"/>
  <c r="X2112" i="1"/>
  <c r="I2112" i="1"/>
  <c r="C2112" i="1"/>
  <c r="AC2111" i="1"/>
  <c r="AB2111" i="1"/>
  <c r="AA2111" i="1"/>
  <c r="Y2111" i="1"/>
  <c r="X2111" i="1"/>
  <c r="I2111" i="1"/>
  <c r="C2111" i="1"/>
  <c r="AC2110" i="1"/>
  <c r="AB2110" i="1"/>
  <c r="AA2110" i="1"/>
  <c r="Y2110" i="1"/>
  <c r="X2110" i="1"/>
  <c r="I2110" i="1"/>
  <c r="C2110" i="1"/>
  <c r="AC2109" i="1"/>
  <c r="AB2109" i="1"/>
  <c r="AA2109" i="1"/>
  <c r="Y2109" i="1"/>
  <c r="X2109" i="1"/>
  <c r="I2109" i="1"/>
  <c r="C2109" i="1"/>
  <c r="AC2104" i="1"/>
  <c r="AB2104" i="1"/>
  <c r="AA2104" i="1"/>
  <c r="Y2104" i="1"/>
  <c r="X2104" i="1"/>
  <c r="I2104" i="1"/>
  <c r="C2104" i="1"/>
  <c r="AC2108" i="1"/>
  <c r="AB2108" i="1"/>
  <c r="AA2108" i="1"/>
  <c r="Y2108" i="1"/>
  <c r="X2108" i="1"/>
  <c r="I2108" i="1"/>
  <c r="C2108" i="1"/>
  <c r="AC2107" i="1"/>
  <c r="AB2107" i="1"/>
  <c r="AA2107" i="1"/>
  <c r="Y2107" i="1"/>
  <c r="X2107" i="1"/>
  <c r="I2107" i="1"/>
  <c r="C2107" i="1"/>
  <c r="AC2106" i="1"/>
  <c r="AB2106" i="1"/>
  <c r="AA2106" i="1"/>
  <c r="Y2106" i="1"/>
  <c r="X2106" i="1"/>
  <c r="I2106" i="1"/>
  <c r="C2106" i="1"/>
  <c r="AC2105" i="1"/>
  <c r="AB2105" i="1"/>
  <c r="AA2105" i="1"/>
  <c r="X2105" i="1"/>
  <c r="Y2105" i="1"/>
  <c r="I2105" i="1"/>
  <c r="C2105" i="1"/>
  <c r="AC2103" i="1"/>
  <c r="AB2103" i="1"/>
  <c r="AA2103" i="1"/>
  <c r="Y2103" i="1"/>
  <c r="X2103" i="1"/>
  <c r="I2103" i="1"/>
  <c r="C2103" i="1"/>
  <c r="AC2102" i="1"/>
  <c r="AB2102" i="1"/>
  <c r="AA2102" i="1"/>
  <c r="Y2102" i="1"/>
  <c r="X2102" i="1"/>
  <c r="I2102" i="1"/>
  <c r="C2102" i="1"/>
  <c r="AC2101" i="1"/>
  <c r="AB2101" i="1"/>
  <c r="AA2101" i="1"/>
  <c r="Y2101" i="1"/>
  <c r="X2101" i="1"/>
  <c r="I2101" i="1"/>
  <c r="C2101" i="1"/>
  <c r="AC2100" i="1"/>
  <c r="AB2100" i="1"/>
  <c r="AA2100" i="1"/>
  <c r="Y2100" i="1"/>
  <c r="X2100" i="1"/>
  <c r="I2100" i="1"/>
  <c r="C2100" i="1"/>
  <c r="AC2099" i="1"/>
  <c r="AB2099" i="1"/>
  <c r="AA2099" i="1"/>
  <c r="Y2099" i="1"/>
  <c r="X2099" i="1"/>
  <c r="I2099" i="1"/>
  <c r="C2099" i="1"/>
  <c r="AC2098" i="1"/>
  <c r="AB2098" i="1"/>
  <c r="AA2098" i="1"/>
  <c r="Y2098" i="1"/>
  <c r="X2098" i="1"/>
  <c r="I2098" i="1"/>
  <c r="C2098" i="1"/>
  <c r="AC2097" i="1"/>
  <c r="AB2097" i="1"/>
  <c r="AA2097" i="1"/>
  <c r="Y2097" i="1"/>
  <c r="X2097" i="1"/>
  <c r="I2097" i="1"/>
  <c r="C2097" i="1"/>
  <c r="AC2096" i="1"/>
  <c r="AB2096" i="1"/>
  <c r="AA2096" i="1"/>
  <c r="Y2096" i="1"/>
  <c r="X2096" i="1"/>
  <c r="I2096" i="1"/>
  <c r="C2096" i="1"/>
  <c r="AC2093" i="1"/>
  <c r="AB2093" i="1"/>
  <c r="AA2093" i="1"/>
  <c r="Y2093" i="1"/>
  <c r="X2093" i="1"/>
  <c r="Q2093" i="1"/>
  <c r="R2093" i="1" s="1"/>
  <c r="I2093" i="1"/>
  <c r="C2093" i="1"/>
  <c r="AC2092" i="1"/>
  <c r="AB2092" i="1"/>
  <c r="AA2092" i="1"/>
  <c r="Y2092" i="1"/>
  <c r="X2092" i="1"/>
  <c r="Q2092" i="1"/>
  <c r="R2092" i="1" s="1"/>
  <c r="I2092" i="1"/>
  <c r="C2092" i="1"/>
  <c r="AC2091" i="1"/>
  <c r="AB2091" i="1"/>
  <c r="AA2091" i="1"/>
  <c r="Y2091" i="1"/>
  <c r="X2091" i="1"/>
  <c r="Q2091" i="1"/>
  <c r="R2091" i="1" s="1"/>
  <c r="I2091" i="1"/>
  <c r="C2091" i="1"/>
  <c r="AC2090" i="1"/>
  <c r="AB2090" i="1"/>
  <c r="AA2090" i="1"/>
  <c r="Y2090" i="1"/>
  <c r="X2090" i="1"/>
  <c r="Q2090" i="1"/>
  <c r="R2090" i="1" s="1"/>
  <c r="I2090" i="1"/>
  <c r="C2090" i="1"/>
  <c r="AC2089" i="1"/>
  <c r="AB2089" i="1"/>
  <c r="AA2089" i="1"/>
  <c r="Y2089" i="1"/>
  <c r="X2089" i="1"/>
  <c r="Q2089" i="1"/>
  <c r="R2089" i="1" s="1"/>
  <c r="I2089" i="1"/>
  <c r="C2089" i="1"/>
  <c r="AC2088" i="1"/>
  <c r="AB2088" i="1"/>
  <c r="AA2088" i="1"/>
  <c r="Y2088" i="1"/>
  <c r="X2088" i="1"/>
  <c r="Q2088" i="1"/>
  <c r="R2088" i="1" s="1"/>
  <c r="I2088" i="1"/>
  <c r="C2088" i="1"/>
  <c r="AC2087" i="1"/>
  <c r="AB2087" i="1"/>
  <c r="AA2087" i="1"/>
  <c r="Y2087" i="1"/>
  <c r="X2087" i="1"/>
  <c r="Q2087" i="1"/>
  <c r="R2087" i="1" s="1"/>
  <c r="I2087" i="1"/>
  <c r="C2087" i="1"/>
  <c r="AC2086" i="1"/>
  <c r="AB2086" i="1"/>
  <c r="AA2086" i="1"/>
  <c r="Y2086" i="1"/>
  <c r="X2086" i="1"/>
  <c r="Q2086" i="1"/>
  <c r="R2086" i="1" s="1"/>
  <c r="I2086" i="1"/>
  <c r="C2086" i="1"/>
  <c r="AC2085" i="1"/>
  <c r="AB2085" i="1"/>
  <c r="AA2085" i="1"/>
  <c r="Y2085" i="1"/>
  <c r="X2085" i="1"/>
  <c r="Q2085" i="1"/>
  <c r="R2085" i="1" s="1"/>
  <c r="I2085" i="1"/>
  <c r="C2085" i="1"/>
  <c r="AC2084" i="1"/>
  <c r="AB2084" i="1"/>
  <c r="AA2084" i="1"/>
  <c r="Y2084" i="1"/>
  <c r="X2084" i="1"/>
  <c r="Q2084" i="1"/>
  <c r="R2084" i="1" s="1"/>
  <c r="I2084" i="1"/>
  <c r="C2084" i="1"/>
  <c r="Q2083" i="1"/>
  <c r="R2083" i="1" s="1"/>
  <c r="Q2082" i="1"/>
  <c r="R2082" i="1" s="1"/>
  <c r="Q2081" i="1"/>
  <c r="R2081" i="1" s="1"/>
  <c r="Q2080" i="1"/>
  <c r="R2080" i="1" s="1"/>
  <c r="Q2079" i="1"/>
  <c r="R2079" i="1" s="1"/>
  <c r="Q2078" i="1"/>
  <c r="R2078" i="1" s="1"/>
  <c r="Q2077" i="1"/>
  <c r="R2077" i="1" s="1"/>
  <c r="Q2076" i="1"/>
  <c r="R2076" i="1" s="1"/>
  <c r="Q2075" i="1"/>
  <c r="R2075" i="1" s="1"/>
  <c r="Q2074" i="1"/>
  <c r="R2074" i="1" s="1"/>
  <c r="Q2073" i="1"/>
  <c r="R2073" i="1" s="1"/>
  <c r="Q2072" i="1"/>
  <c r="R2072" i="1" s="1"/>
  <c r="Q2071" i="1"/>
  <c r="R2071" i="1" s="1"/>
  <c r="Q2070" i="1"/>
  <c r="R2070" i="1" s="1"/>
  <c r="Q2069" i="1"/>
  <c r="R2069" i="1" s="1"/>
  <c r="Q2068" i="1"/>
  <c r="R2068" i="1" s="1"/>
  <c r="Q2067" i="1"/>
  <c r="R2067" i="1" s="1"/>
  <c r="Q2066" i="1"/>
  <c r="R2066" i="1" s="1"/>
  <c r="Q2065" i="1"/>
  <c r="R2065" i="1" s="1"/>
  <c r="Q2064" i="1"/>
  <c r="R2064" i="1" s="1"/>
  <c r="Q2002" i="1"/>
  <c r="R2002" i="1" s="1"/>
  <c r="Q2001" i="1"/>
  <c r="R2001" i="1" s="1"/>
  <c r="Q2000" i="1"/>
  <c r="R2000" i="1" s="1"/>
  <c r="Q1999" i="1"/>
  <c r="R1999" i="1" s="1"/>
  <c r="Q1998" i="1"/>
  <c r="R1998" i="1" s="1"/>
  <c r="Q1997" i="1"/>
  <c r="R1997" i="1" s="1"/>
  <c r="Q1996" i="1"/>
  <c r="R1996" i="1" s="1"/>
  <c r="Q1995" i="1"/>
  <c r="R1995" i="1" s="1"/>
  <c r="Q1994" i="1"/>
  <c r="R1994" i="1" s="1"/>
  <c r="Q1993" i="1"/>
  <c r="R1993" i="1" s="1"/>
  <c r="Q1992" i="1"/>
  <c r="R1992" i="1" s="1"/>
  <c r="Q1991" i="1"/>
  <c r="R1991" i="1" s="1"/>
  <c r="Q1990" i="1"/>
  <c r="R1990" i="1" s="1"/>
  <c r="Q1873" i="1"/>
  <c r="R1873" i="1" s="1"/>
  <c r="Q1858" i="1"/>
  <c r="R1858" i="1" s="1"/>
  <c r="Q1797" i="1"/>
  <c r="R1797" i="1" s="1"/>
  <c r="Q1796" i="1"/>
  <c r="R1796" i="1" s="1"/>
  <c r="Q1795" i="1"/>
  <c r="R1795" i="1" s="1"/>
  <c r="Q1794" i="1"/>
  <c r="R1794" i="1" s="1"/>
  <c r="Q1793" i="1"/>
  <c r="R1793" i="1" s="1"/>
  <c r="Q1792" i="1"/>
  <c r="R1792" i="1" s="1"/>
  <c r="Q1791" i="1"/>
  <c r="R1791" i="1" s="1"/>
  <c r="Q1790" i="1"/>
  <c r="R1790" i="1" s="1"/>
  <c r="Q1789" i="1"/>
  <c r="R1789" i="1" s="1"/>
  <c r="Q1788" i="1"/>
  <c r="R1788" i="1" s="1"/>
  <c r="Q1787" i="1"/>
  <c r="R1787" i="1" s="1"/>
  <c r="Q1786" i="1"/>
  <c r="R1786" i="1" s="1"/>
  <c r="Q1785" i="1"/>
  <c r="R1785" i="1" s="1"/>
  <c r="Q1784" i="1"/>
  <c r="R1784" i="1" s="1"/>
  <c r="Q1783" i="1"/>
  <c r="R1783" i="1" s="1"/>
  <c r="Q1782" i="1"/>
  <c r="R1782" i="1" s="1"/>
  <c r="Q1781" i="1"/>
  <c r="R1781" i="1" s="1"/>
  <c r="Q1780" i="1"/>
  <c r="R1780" i="1" s="1"/>
  <c r="Q1779" i="1"/>
  <c r="R1779" i="1" s="1"/>
  <c r="Q1778" i="1"/>
  <c r="R1778" i="1" s="1"/>
  <c r="Q1777" i="1"/>
  <c r="R1777" i="1" s="1"/>
  <c r="Q1776" i="1"/>
  <c r="R1776" i="1" s="1"/>
  <c r="Q1775" i="1"/>
  <c r="R1775" i="1" s="1"/>
  <c r="Q1774" i="1"/>
  <c r="R1774" i="1" s="1"/>
  <c r="Q1773" i="1"/>
  <c r="R1773" i="1" s="1"/>
  <c r="Q1772" i="1"/>
  <c r="R1772" i="1" s="1"/>
  <c r="Q1771" i="1"/>
  <c r="R1771" i="1" s="1"/>
  <c r="Q1641" i="1"/>
  <c r="R1641" i="1" s="1"/>
  <c r="Q1640" i="1"/>
  <c r="R1640" i="1" s="1"/>
  <c r="Q1639" i="1"/>
  <c r="R1639" i="1" s="1"/>
  <c r="Q1638" i="1"/>
  <c r="R1638" i="1" s="1"/>
  <c r="Q1637" i="1"/>
  <c r="R1637" i="1" s="1"/>
  <c r="Q1636" i="1"/>
  <c r="R1636" i="1" s="1"/>
  <c r="Q1635" i="1"/>
  <c r="R1635" i="1" s="1"/>
  <c r="Q1634" i="1"/>
  <c r="R1634" i="1" s="1"/>
  <c r="Q1633" i="1"/>
  <c r="R1633" i="1" s="1"/>
  <c r="Q1632" i="1"/>
  <c r="R1632" i="1" s="1"/>
  <c r="Q1631" i="1"/>
  <c r="R1631" i="1" s="1"/>
  <c r="Q1630" i="1"/>
  <c r="R1630" i="1" s="1"/>
  <c r="Q1629" i="1"/>
  <c r="R1629" i="1" s="1"/>
  <c r="Q1628" i="1"/>
  <c r="R1628" i="1" s="1"/>
  <c r="Q1603" i="1"/>
  <c r="R1603" i="1" s="1"/>
  <c r="Q1602" i="1"/>
  <c r="R1602" i="1" s="1"/>
  <c r="Q1601" i="1"/>
  <c r="R1601" i="1" s="1"/>
  <c r="Q1600" i="1"/>
  <c r="R1600" i="1" s="1"/>
  <c r="Q1599" i="1"/>
  <c r="R1599" i="1" s="1"/>
  <c r="Q1598" i="1"/>
  <c r="R1598" i="1" s="1"/>
  <c r="Q1597" i="1"/>
  <c r="R1597" i="1" s="1"/>
  <c r="Q1596" i="1"/>
  <c r="R1596" i="1" s="1"/>
  <c r="Q1595" i="1"/>
  <c r="R1595" i="1" s="1"/>
  <c r="Q1594" i="1"/>
  <c r="R1594" i="1" s="1"/>
  <c r="Q1593" i="1"/>
  <c r="R1593" i="1" s="1"/>
  <c r="Q1592" i="1"/>
  <c r="R1592" i="1" s="1"/>
  <c r="Q1591" i="1"/>
  <c r="R1591" i="1" s="1"/>
  <c r="Q1590" i="1"/>
  <c r="R1590" i="1" s="1"/>
  <c r="Q1225" i="1"/>
  <c r="R1225" i="1" s="1"/>
  <c r="Q1224" i="1"/>
  <c r="R1224" i="1" s="1"/>
  <c r="Q1223" i="1"/>
  <c r="R1223" i="1" s="1"/>
  <c r="Q1222" i="1"/>
  <c r="R1222" i="1" s="1"/>
  <c r="Q1221" i="1"/>
  <c r="R1221" i="1" s="1"/>
  <c r="Q1220" i="1"/>
  <c r="R1220" i="1" s="1"/>
  <c r="Q1219" i="1"/>
  <c r="R1219" i="1" s="1"/>
  <c r="Q1218" i="1"/>
  <c r="R1218" i="1" s="1"/>
  <c r="Q1217" i="1"/>
  <c r="R1217" i="1" s="1"/>
  <c r="Q1216" i="1"/>
  <c r="R1216" i="1" s="1"/>
  <c r="Q1215" i="1"/>
  <c r="R1215" i="1" s="1"/>
  <c r="Q1214" i="1"/>
  <c r="R1214" i="1" s="1"/>
  <c r="Q1213" i="1"/>
  <c r="R1213" i="1" s="1"/>
  <c r="Q1212" i="1"/>
  <c r="R1212" i="1" s="1"/>
  <c r="Q1211" i="1"/>
  <c r="R1211" i="1" s="1"/>
  <c r="Q1210" i="1"/>
  <c r="R1210" i="1" s="1"/>
  <c r="Q1209" i="1"/>
  <c r="R1209" i="1" s="1"/>
  <c r="Q1208" i="1"/>
  <c r="R1208" i="1" s="1"/>
  <c r="Q1207" i="1"/>
  <c r="R1207" i="1" s="1"/>
  <c r="Q1206" i="1"/>
  <c r="R1206" i="1" s="1"/>
  <c r="Q1205" i="1"/>
  <c r="R1205" i="1" s="1"/>
  <c r="Q1204" i="1"/>
  <c r="R1204" i="1" s="1"/>
  <c r="Q1203" i="1"/>
  <c r="R1203" i="1" s="1"/>
  <c r="Q1202" i="1"/>
  <c r="R1202" i="1" s="1"/>
  <c r="Q1201" i="1"/>
  <c r="R1201" i="1" s="1"/>
  <c r="Q1200" i="1"/>
  <c r="R1200" i="1" s="1"/>
  <c r="Q1199" i="1"/>
  <c r="R1199" i="1" s="1"/>
  <c r="Q1193" i="1"/>
  <c r="R1193" i="1" s="1"/>
  <c r="Q1192" i="1"/>
  <c r="R1192" i="1" s="1"/>
  <c r="Q1191" i="1"/>
  <c r="R1191" i="1" s="1"/>
  <c r="Q1190" i="1"/>
  <c r="R1190" i="1" s="1"/>
  <c r="Q1189" i="1"/>
  <c r="R1189" i="1" s="1"/>
  <c r="Q1188" i="1"/>
  <c r="R1188" i="1" s="1"/>
  <c r="Q1187" i="1"/>
  <c r="R1187" i="1" s="1"/>
  <c r="Q1186" i="1"/>
  <c r="R1186" i="1" s="1"/>
  <c r="Q1185" i="1"/>
  <c r="R1185" i="1" s="1"/>
  <c r="Q1184" i="1"/>
  <c r="R1184" i="1" s="1"/>
  <c r="Q1183" i="1"/>
  <c r="R1183" i="1" s="1"/>
  <c r="Q1182" i="1"/>
  <c r="R1182" i="1" s="1"/>
  <c r="Q1170" i="1"/>
  <c r="R1170" i="1" s="1"/>
  <c r="Q1169" i="1"/>
  <c r="R1169" i="1" s="1"/>
  <c r="Q1168" i="1"/>
  <c r="R1168" i="1" s="1"/>
  <c r="Q1167" i="1"/>
  <c r="R1167" i="1" s="1"/>
  <c r="Q1166" i="1"/>
  <c r="R1166" i="1" s="1"/>
  <c r="Q1165" i="1"/>
  <c r="R1165" i="1" s="1"/>
  <c r="Q1164" i="1"/>
  <c r="R1164" i="1" s="1"/>
  <c r="Q1163" i="1"/>
  <c r="R1163" i="1" s="1"/>
  <c r="Q1162" i="1"/>
  <c r="R1162" i="1" s="1"/>
  <c r="Q1161" i="1"/>
  <c r="R1161" i="1" s="1"/>
  <c r="Q1160" i="1"/>
  <c r="R1160" i="1" s="1"/>
  <c r="Q1159" i="1"/>
  <c r="R1159" i="1" s="1"/>
  <c r="Q1158" i="1"/>
  <c r="R1158" i="1" s="1"/>
  <c r="Q1157" i="1"/>
  <c r="R1157" i="1" s="1"/>
  <c r="Q1156" i="1"/>
  <c r="R1156" i="1" s="1"/>
  <c r="Q1155" i="1"/>
  <c r="R1155" i="1" s="1"/>
  <c r="Q1154" i="1"/>
  <c r="R1154" i="1" s="1"/>
  <c r="Q1153" i="1"/>
  <c r="R1153" i="1" s="1"/>
  <c r="Q1144" i="1"/>
  <c r="R1144" i="1" s="1"/>
  <c r="Q1143" i="1"/>
  <c r="R1143" i="1" s="1"/>
  <c r="Q1142" i="1"/>
  <c r="R1142" i="1" s="1"/>
  <c r="Q1141" i="1"/>
  <c r="R1141" i="1" s="1"/>
  <c r="Q1140" i="1"/>
  <c r="R1140" i="1" s="1"/>
  <c r="Q1139" i="1"/>
  <c r="R1139" i="1" s="1"/>
  <c r="Q1138" i="1"/>
  <c r="R1138" i="1" s="1"/>
  <c r="Q1137" i="1"/>
  <c r="R1137" i="1" s="1"/>
  <c r="Q1136" i="1"/>
  <c r="R1136" i="1" s="1"/>
  <c r="Q1135" i="1"/>
  <c r="R1135" i="1" s="1"/>
  <c r="Q1134" i="1"/>
  <c r="R1134" i="1" s="1"/>
  <c r="Q1133" i="1"/>
  <c r="R1133" i="1" s="1"/>
  <c r="Q1132" i="1"/>
  <c r="R1132" i="1" s="1"/>
  <c r="Q1127" i="1"/>
  <c r="R1127" i="1" s="1"/>
  <c r="Q1126" i="1"/>
  <c r="R1126" i="1" s="1"/>
  <c r="Q1125" i="1"/>
  <c r="R1125" i="1" s="1"/>
  <c r="Q1124" i="1"/>
  <c r="R1124" i="1" s="1"/>
  <c r="Q1123" i="1"/>
  <c r="R1123" i="1" s="1"/>
  <c r="Q1122" i="1"/>
  <c r="R1122" i="1" s="1"/>
  <c r="Q1121" i="1"/>
  <c r="R1121" i="1" s="1"/>
  <c r="Q1120" i="1"/>
  <c r="R1120" i="1" s="1"/>
  <c r="Q1119" i="1"/>
  <c r="R1119" i="1" s="1"/>
  <c r="Q1118" i="1"/>
  <c r="R1118" i="1" s="1"/>
  <c r="Q1117" i="1"/>
  <c r="R1117" i="1" s="1"/>
  <c r="Q1116" i="1"/>
  <c r="R1116" i="1" s="1"/>
  <c r="Q1115" i="1"/>
  <c r="R1115" i="1" s="1"/>
  <c r="Q1114" i="1"/>
  <c r="R1114" i="1" s="1"/>
  <c r="Q1113" i="1"/>
  <c r="R1113" i="1" s="1"/>
  <c r="Q1112" i="1"/>
  <c r="R1112" i="1" s="1"/>
  <c r="Q1111" i="1"/>
  <c r="R1111" i="1" s="1"/>
  <c r="Q1106" i="1"/>
  <c r="R1106" i="1" s="1"/>
  <c r="Q1105" i="1"/>
  <c r="R1105" i="1" s="1"/>
  <c r="Q1104" i="1"/>
  <c r="R1104" i="1" s="1"/>
  <c r="Q1103" i="1"/>
  <c r="R1103" i="1" s="1"/>
  <c r="Q1102" i="1"/>
  <c r="R1102" i="1" s="1"/>
  <c r="Q1101" i="1"/>
  <c r="R1101" i="1" s="1"/>
  <c r="Q1100" i="1"/>
  <c r="R1100" i="1" s="1"/>
  <c r="Q1099" i="1"/>
  <c r="R1099" i="1" s="1"/>
  <c r="Q1098" i="1"/>
  <c r="R1098" i="1" s="1"/>
  <c r="Q1097" i="1"/>
  <c r="R1097" i="1" s="1"/>
  <c r="Q1096" i="1"/>
  <c r="R1096" i="1" s="1"/>
  <c r="Q1095" i="1"/>
  <c r="R1095" i="1" s="1"/>
  <c r="Q1094" i="1"/>
  <c r="R1094" i="1" s="1"/>
  <c r="Q1093" i="1"/>
  <c r="R1093" i="1" s="1"/>
  <c r="Q1089" i="1"/>
  <c r="R1089" i="1" s="1"/>
  <c r="Q1088" i="1"/>
  <c r="R1088" i="1" s="1"/>
  <c r="Q1087" i="1"/>
  <c r="R1087" i="1" s="1"/>
  <c r="Q1086" i="1"/>
  <c r="R1086" i="1" s="1"/>
  <c r="Q1085" i="1"/>
  <c r="R1085" i="1" s="1"/>
  <c r="Q1084" i="1"/>
  <c r="R1084" i="1" s="1"/>
  <c r="Q1083" i="1"/>
  <c r="R1083" i="1" s="1"/>
  <c r="Q1082" i="1"/>
  <c r="R1082" i="1" s="1"/>
  <c r="Q1081" i="1"/>
  <c r="R1081" i="1" s="1"/>
  <c r="Q1080" i="1"/>
  <c r="R1080" i="1" s="1"/>
  <c r="Q1079" i="1"/>
  <c r="R1079" i="1" s="1"/>
  <c r="Q1078" i="1"/>
  <c r="R1078" i="1" s="1"/>
  <c r="Q1077" i="1"/>
  <c r="R1077" i="1" s="1"/>
  <c r="Q1076" i="1"/>
  <c r="R1076" i="1" s="1"/>
  <c r="Q1075" i="1"/>
  <c r="R1075" i="1" s="1"/>
  <c r="Q1074" i="1"/>
  <c r="R1074" i="1" s="1"/>
  <c r="Q1073" i="1"/>
  <c r="R1073" i="1" s="1"/>
  <c r="Q1031" i="1"/>
  <c r="R1031" i="1" s="1"/>
  <c r="Q966" i="1"/>
  <c r="R966" i="1" s="1"/>
  <c r="Q963" i="1"/>
  <c r="R963" i="1" s="1"/>
  <c r="Q958" i="1"/>
  <c r="R958" i="1" s="1"/>
  <c r="Q956" i="1"/>
  <c r="R956" i="1" s="1"/>
  <c r="Q954" i="1"/>
  <c r="R954" i="1" s="1"/>
  <c r="Q950" i="1"/>
  <c r="R950" i="1" s="1"/>
  <c r="Q948" i="1"/>
  <c r="R948" i="1" s="1"/>
  <c r="Q946" i="1"/>
  <c r="R946" i="1" s="1"/>
  <c r="Q944" i="1"/>
  <c r="R944" i="1" s="1"/>
  <c r="Q942" i="1"/>
  <c r="R942" i="1" s="1"/>
  <c r="Q937" i="1"/>
  <c r="R937" i="1" s="1"/>
  <c r="Q932" i="1"/>
  <c r="R932" i="1" s="1"/>
  <c r="Q909" i="1"/>
  <c r="R909" i="1" s="1"/>
  <c r="Q906" i="1"/>
  <c r="R906" i="1" s="1"/>
  <c r="Q905" i="1"/>
  <c r="R905" i="1" s="1"/>
  <c r="Q904" i="1"/>
  <c r="R904" i="1" s="1"/>
  <c r="Q903" i="1"/>
  <c r="R903" i="1" s="1"/>
  <c r="Q902" i="1"/>
  <c r="R902" i="1" s="1"/>
  <c r="Q901" i="1"/>
  <c r="R901" i="1" s="1"/>
  <c r="Q900" i="1"/>
  <c r="R900" i="1" s="1"/>
  <c r="Q899" i="1"/>
  <c r="R899" i="1" s="1"/>
  <c r="Q898" i="1"/>
  <c r="R898" i="1" s="1"/>
  <c r="Q897" i="1"/>
  <c r="R897" i="1" s="1"/>
  <c r="Q896" i="1"/>
  <c r="R896" i="1" s="1"/>
  <c r="Q895" i="1"/>
  <c r="R895" i="1" s="1"/>
  <c r="Q894" i="1"/>
  <c r="R894" i="1" s="1"/>
  <c r="Q893" i="1"/>
  <c r="R893" i="1" s="1"/>
  <c r="Q806" i="1"/>
  <c r="R806" i="1" s="1"/>
  <c r="Q804" i="1"/>
  <c r="R804" i="1" s="1"/>
  <c r="Q801" i="1"/>
  <c r="R801" i="1" s="1"/>
  <c r="Q800" i="1"/>
  <c r="R800" i="1" s="1"/>
  <c r="Q732" i="1"/>
  <c r="R732" i="1" s="1"/>
  <c r="Q694" i="1"/>
  <c r="R694" i="1" s="1"/>
  <c r="Q686" i="1"/>
  <c r="R686" i="1" s="1"/>
  <c r="Q606" i="1"/>
  <c r="R606" i="1" s="1"/>
  <c r="Q405" i="1"/>
  <c r="R405" i="1" s="1"/>
  <c r="Q398" i="1"/>
  <c r="R398" i="1" s="1"/>
  <c r="Q341" i="1"/>
  <c r="R341" i="1" s="1"/>
  <c r="Q338" i="1"/>
  <c r="R338" i="1" s="1"/>
  <c r="AC2083" i="1"/>
  <c r="AB2083" i="1"/>
  <c r="AA2083" i="1"/>
  <c r="Y2083" i="1"/>
  <c r="X2083" i="1"/>
  <c r="I2083" i="1"/>
  <c r="C2083" i="1"/>
  <c r="AC2082" i="1"/>
  <c r="AB2082" i="1"/>
  <c r="AA2082" i="1"/>
  <c r="Y2082" i="1"/>
  <c r="X2082" i="1"/>
  <c r="I2082" i="1"/>
  <c r="C2082" i="1"/>
  <c r="AC2081" i="1"/>
  <c r="AB2081" i="1"/>
  <c r="AA2081" i="1"/>
  <c r="Y2081" i="1"/>
  <c r="X2081" i="1"/>
  <c r="I2081" i="1"/>
  <c r="C2081" i="1"/>
  <c r="AC2080" i="1"/>
  <c r="AB2080" i="1"/>
  <c r="AA2080" i="1"/>
  <c r="Y2080" i="1"/>
  <c r="X2080" i="1"/>
  <c r="I2080" i="1"/>
  <c r="C2080" i="1"/>
  <c r="AC2079" i="1"/>
  <c r="AB2079" i="1"/>
  <c r="AA2079" i="1"/>
  <c r="Y2079" i="1"/>
  <c r="X2079" i="1"/>
  <c r="I2079" i="1"/>
  <c r="C2079" i="1"/>
  <c r="AC2078" i="1"/>
  <c r="AB2078" i="1"/>
  <c r="AA2078" i="1"/>
  <c r="Y2078" i="1"/>
  <c r="X2078" i="1"/>
  <c r="I2078" i="1"/>
  <c r="C2078" i="1"/>
  <c r="AC2077" i="1"/>
  <c r="AB2077" i="1"/>
  <c r="AA2077" i="1"/>
  <c r="Y2077" i="1"/>
  <c r="X2077" i="1"/>
  <c r="I2077" i="1"/>
  <c r="C2077" i="1"/>
  <c r="AC2076" i="1"/>
  <c r="AB2076" i="1"/>
  <c r="AA2076" i="1"/>
  <c r="Y2076" i="1"/>
  <c r="X2076" i="1"/>
  <c r="I2076" i="1"/>
  <c r="C2076" i="1"/>
  <c r="AC2075" i="1"/>
  <c r="AB2075" i="1"/>
  <c r="AA2075" i="1"/>
  <c r="Y2075" i="1"/>
  <c r="X2075" i="1"/>
  <c r="I2075" i="1"/>
  <c r="C2075" i="1"/>
  <c r="AC2074" i="1"/>
  <c r="AB2074" i="1"/>
  <c r="AA2074" i="1"/>
  <c r="Y2074" i="1"/>
  <c r="X2074" i="1"/>
  <c r="I2074" i="1"/>
  <c r="C2074" i="1"/>
  <c r="AC2073" i="1"/>
  <c r="AB2073" i="1"/>
  <c r="AA2073" i="1"/>
  <c r="Y2073" i="1"/>
  <c r="X2073" i="1"/>
  <c r="I2073" i="1"/>
  <c r="C2073" i="1"/>
  <c r="AC2072" i="1"/>
  <c r="AB2072" i="1"/>
  <c r="AA2072" i="1"/>
  <c r="Y2072" i="1"/>
  <c r="X2072" i="1"/>
  <c r="I2072" i="1"/>
  <c r="C2072" i="1"/>
  <c r="AC2071" i="1"/>
  <c r="AB2071" i="1"/>
  <c r="AA2071" i="1"/>
  <c r="Y2071" i="1"/>
  <c r="X2071" i="1"/>
  <c r="I2071" i="1"/>
  <c r="C2071" i="1"/>
  <c r="AC2070" i="1"/>
  <c r="AB2070" i="1"/>
  <c r="AA2070" i="1"/>
  <c r="Y2070" i="1"/>
  <c r="X2070" i="1"/>
  <c r="I2070" i="1"/>
  <c r="C2070" i="1"/>
  <c r="AC2069" i="1"/>
  <c r="AB2069" i="1"/>
  <c r="AA2069" i="1"/>
  <c r="Y2069" i="1"/>
  <c r="X2069" i="1"/>
  <c r="I2069" i="1"/>
  <c r="C2069" i="1"/>
  <c r="AC2068" i="1"/>
  <c r="AB2068" i="1"/>
  <c r="AA2068" i="1"/>
  <c r="Y2068" i="1"/>
  <c r="X2068" i="1"/>
  <c r="I2068" i="1"/>
  <c r="C2068" i="1"/>
  <c r="AC2067" i="1"/>
  <c r="AB2067" i="1"/>
  <c r="AA2067" i="1"/>
  <c r="Y2067" i="1"/>
  <c r="X2067" i="1"/>
  <c r="I2067" i="1"/>
  <c r="C2067" i="1"/>
  <c r="AC2066" i="1"/>
  <c r="AB2066" i="1"/>
  <c r="AA2066" i="1"/>
  <c r="Y2066" i="1"/>
  <c r="X2066" i="1"/>
  <c r="I2066" i="1"/>
  <c r="C2066" i="1"/>
  <c r="AC2065" i="1"/>
  <c r="AB2065" i="1"/>
  <c r="AA2065" i="1"/>
  <c r="Y2065" i="1"/>
  <c r="X2065" i="1"/>
  <c r="I2065" i="1"/>
  <c r="C2065" i="1"/>
  <c r="AC2064" i="1"/>
  <c r="AB2064" i="1"/>
  <c r="AA2064" i="1"/>
  <c r="Y2064" i="1"/>
  <c r="X2064" i="1"/>
  <c r="I2064" i="1"/>
  <c r="C2064" i="1"/>
  <c r="AC2063" i="1"/>
  <c r="AB2063" i="1"/>
  <c r="AA2063" i="1"/>
  <c r="Y2063" i="1"/>
  <c r="X2063" i="1"/>
  <c r="I2063" i="1"/>
  <c r="C2063" i="1"/>
  <c r="AC2062" i="1"/>
  <c r="AB2062" i="1"/>
  <c r="AA2062" i="1"/>
  <c r="Y2062" i="1"/>
  <c r="X2062" i="1"/>
  <c r="I2062" i="1"/>
  <c r="C2062" i="1"/>
  <c r="AC2061" i="1"/>
  <c r="AB2061" i="1"/>
  <c r="AA2061" i="1"/>
  <c r="Y2061" i="1"/>
  <c r="X2061" i="1"/>
  <c r="I2061" i="1"/>
  <c r="C2061" i="1"/>
  <c r="AC2060" i="1"/>
  <c r="AB2060" i="1"/>
  <c r="AA2060" i="1"/>
  <c r="Y2060" i="1"/>
  <c r="X2060" i="1"/>
  <c r="I2060" i="1"/>
  <c r="C2060" i="1"/>
  <c r="AC2059" i="1"/>
  <c r="AB2059" i="1"/>
  <c r="AA2059" i="1"/>
  <c r="Y2059" i="1"/>
  <c r="X2059" i="1"/>
  <c r="I2059" i="1"/>
  <c r="C2059" i="1"/>
  <c r="AC2058" i="1"/>
  <c r="AB2058" i="1"/>
  <c r="AA2058" i="1"/>
  <c r="Y2058" i="1"/>
  <c r="X2058" i="1"/>
  <c r="I2058" i="1"/>
  <c r="C2058" i="1"/>
  <c r="AC2057" i="1"/>
  <c r="AB2057" i="1"/>
  <c r="AA2057" i="1"/>
  <c r="Y2057" i="1"/>
  <c r="X2057" i="1"/>
  <c r="I2057" i="1"/>
  <c r="C2057" i="1"/>
  <c r="AC2056" i="1"/>
  <c r="AB2056" i="1"/>
  <c r="AA2056" i="1"/>
  <c r="Y2056" i="1"/>
  <c r="X2056" i="1"/>
  <c r="I2056" i="1"/>
  <c r="C2056" i="1"/>
  <c r="AC2055" i="1"/>
  <c r="AB2055" i="1"/>
  <c r="AA2055" i="1"/>
  <c r="Y2055" i="1"/>
  <c r="X2055" i="1"/>
  <c r="I2055" i="1"/>
  <c r="C2055" i="1"/>
  <c r="AC2054" i="1"/>
  <c r="AB2054" i="1"/>
  <c r="AA2054" i="1"/>
  <c r="Y2054" i="1"/>
  <c r="X2054" i="1"/>
  <c r="I2054" i="1"/>
  <c r="C2054" i="1"/>
  <c r="AC2053" i="1"/>
  <c r="AB2053" i="1"/>
  <c r="AA2053" i="1"/>
  <c r="Y2053" i="1"/>
  <c r="X2053" i="1"/>
  <c r="I2053" i="1"/>
  <c r="C2053" i="1"/>
  <c r="AC1389" i="1"/>
  <c r="AB1389" i="1"/>
  <c r="AA1389" i="1"/>
  <c r="Y1389" i="1"/>
  <c r="X1389" i="1"/>
  <c r="I1389" i="1"/>
  <c r="C1389" i="1"/>
  <c r="AC1387" i="1"/>
  <c r="AB1387" i="1"/>
  <c r="AA1387" i="1"/>
  <c r="Y1387" i="1"/>
  <c r="X1387" i="1"/>
  <c r="I1387" i="1"/>
  <c r="C1387" i="1"/>
  <c r="AC1385" i="1"/>
  <c r="AB1385" i="1"/>
  <c r="AA1385" i="1"/>
  <c r="Y1385" i="1"/>
  <c r="X1385" i="1"/>
  <c r="I1385" i="1"/>
  <c r="C1385" i="1"/>
  <c r="AC1382" i="1"/>
  <c r="AB1382" i="1"/>
  <c r="AA1382" i="1"/>
  <c r="Y1382" i="1"/>
  <c r="X1382" i="1"/>
  <c r="I1382" i="1"/>
  <c r="C1382" i="1"/>
  <c r="AC1380" i="1"/>
  <c r="AB1380" i="1"/>
  <c r="AA1380" i="1"/>
  <c r="Y1380" i="1"/>
  <c r="X1380" i="1"/>
  <c r="I1380" i="1"/>
  <c r="C1380" i="1"/>
  <c r="AC1379" i="1"/>
  <c r="AB1379" i="1"/>
  <c r="AA1379" i="1"/>
  <c r="Y1379" i="1"/>
  <c r="X1379" i="1"/>
  <c r="I1379" i="1"/>
  <c r="C1379" i="1"/>
  <c r="AC1378" i="1"/>
  <c r="AB1378" i="1"/>
  <c r="AA1378" i="1"/>
  <c r="Y1378" i="1"/>
  <c r="X1378" i="1"/>
  <c r="I1378" i="1"/>
  <c r="C1378" i="1"/>
  <c r="AC1377" i="1"/>
  <c r="AB1377" i="1"/>
  <c r="AA1377" i="1"/>
  <c r="Y1377" i="1"/>
  <c r="X1377" i="1"/>
  <c r="I1377" i="1"/>
  <c r="C1377" i="1"/>
  <c r="AC1376" i="1"/>
  <c r="AB1376" i="1"/>
  <c r="AA1376" i="1"/>
  <c r="Y1376" i="1"/>
  <c r="X1376" i="1"/>
  <c r="I1376" i="1"/>
  <c r="C1376" i="1"/>
  <c r="AC1375" i="1"/>
  <c r="AB1375" i="1"/>
  <c r="AA1375" i="1"/>
  <c r="Y1375" i="1"/>
  <c r="X1375" i="1"/>
  <c r="I1375" i="1"/>
  <c r="C1375" i="1"/>
  <c r="AC1374" i="1"/>
  <c r="AB1374" i="1"/>
  <c r="AA1374" i="1"/>
  <c r="Y1374" i="1"/>
  <c r="X1374" i="1"/>
  <c r="I1374" i="1"/>
  <c r="C1374" i="1"/>
  <c r="AC1373" i="1"/>
  <c r="AB1373" i="1"/>
  <c r="AA1373" i="1"/>
  <c r="Y1373" i="1"/>
  <c r="X1373" i="1"/>
  <c r="I1373" i="1"/>
  <c r="C1373" i="1"/>
  <c r="AC1372" i="1"/>
  <c r="AB1372" i="1"/>
  <c r="AA1372" i="1"/>
  <c r="Y1372" i="1"/>
  <c r="X1372" i="1"/>
  <c r="I1372" i="1"/>
  <c r="C1372" i="1"/>
  <c r="AC1371" i="1"/>
  <c r="AB1371" i="1"/>
  <c r="AA1371" i="1"/>
  <c r="Y1371" i="1"/>
  <c r="X1371" i="1"/>
  <c r="I1371" i="1"/>
  <c r="C1371" i="1"/>
  <c r="AC1370" i="1"/>
  <c r="AB1370" i="1"/>
  <c r="AA1370" i="1"/>
  <c r="Y1370" i="1"/>
  <c r="X1370" i="1"/>
  <c r="I1370" i="1"/>
  <c r="C1370" i="1"/>
  <c r="AC1369" i="1"/>
  <c r="AB1369" i="1"/>
  <c r="AA1369" i="1"/>
  <c r="Y1369" i="1"/>
  <c r="X1369" i="1"/>
  <c r="I1369" i="1"/>
  <c r="C1369" i="1"/>
  <c r="AC1368" i="1"/>
  <c r="AB1368" i="1"/>
  <c r="AA1368" i="1"/>
  <c r="Y1368" i="1"/>
  <c r="X1368" i="1"/>
  <c r="I1368" i="1"/>
  <c r="C1368" i="1"/>
  <c r="AC1367" i="1"/>
  <c r="AB1367" i="1"/>
  <c r="AA1367" i="1"/>
  <c r="Y1367" i="1"/>
  <c r="X1367" i="1"/>
  <c r="I1367" i="1"/>
  <c r="C1367" i="1"/>
  <c r="AC1362" i="1"/>
  <c r="AB1362" i="1"/>
  <c r="AA1362" i="1"/>
  <c r="Y1362" i="1"/>
  <c r="X1362" i="1"/>
  <c r="I1362" i="1"/>
  <c r="C1362" i="1"/>
  <c r="AC1361" i="1"/>
  <c r="AB1361" i="1"/>
  <c r="AA1361" i="1"/>
  <c r="Y1361" i="1"/>
  <c r="X1361" i="1"/>
  <c r="I1361" i="1"/>
  <c r="C1361" i="1"/>
  <c r="AC1360" i="1"/>
  <c r="AB1360" i="1"/>
  <c r="AA1360" i="1"/>
  <c r="Y1360" i="1"/>
  <c r="X1360" i="1"/>
  <c r="I1360" i="1"/>
  <c r="C1360" i="1"/>
  <c r="AC1359" i="1"/>
  <c r="AB1359" i="1"/>
  <c r="AA1359" i="1"/>
  <c r="Y1359" i="1"/>
  <c r="X1359" i="1"/>
  <c r="I1359" i="1"/>
  <c r="C1359" i="1"/>
  <c r="AC1358" i="1"/>
  <c r="AB1358" i="1"/>
  <c r="AA1358" i="1"/>
  <c r="Y1358" i="1"/>
  <c r="X1358" i="1"/>
  <c r="I1358" i="1"/>
  <c r="C1358" i="1"/>
  <c r="AC1354" i="1"/>
  <c r="AB1354" i="1"/>
  <c r="AA1354" i="1"/>
  <c r="Y1354" i="1"/>
  <c r="X1354" i="1"/>
  <c r="I1354" i="1"/>
  <c r="C1354" i="1"/>
  <c r="AC1353" i="1"/>
  <c r="AB1353" i="1"/>
  <c r="AA1353" i="1"/>
  <c r="Y1353" i="1"/>
  <c r="X1353" i="1"/>
  <c r="I1353" i="1"/>
  <c r="C1353" i="1"/>
  <c r="AC1352" i="1"/>
  <c r="AB1352" i="1"/>
  <c r="AA1352" i="1"/>
  <c r="Y1352" i="1"/>
  <c r="X1352" i="1"/>
  <c r="I1352" i="1"/>
  <c r="C1352" i="1"/>
  <c r="AC1351" i="1"/>
  <c r="AB1351" i="1"/>
  <c r="AA1351" i="1"/>
  <c r="Y1351" i="1"/>
  <c r="X1351" i="1"/>
  <c r="I1351" i="1"/>
  <c r="C1351" i="1"/>
  <c r="AC1350" i="1"/>
  <c r="AB1350" i="1"/>
  <c r="AA1350" i="1"/>
  <c r="Y1350" i="1"/>
  <c r="X1350" i="1"/>
  <c r="I1350" i="1"/>
  <c r="C1350" i="1"/>
  <c r="AC1349" i="1"/>
  <c r="AB1349" i="1"/>
  <c r="AA1349" i="1"/>
  <c r="Y1349" i="1"/>
  <c r="X1349" i="1"/>
  <c r="I1349" i="1"/>
  <c r="C1349" i="1"/>
  <c r="AC1347" i="1"/>
  <c r="AB1347" i="1"/>
  <c r="AA1347" i="1"/>
  <c r="Y1347" i="1"/>
  <c r="X1347" i="1"/>
  <c r="I1347" i="1"/>
  <c r="C1347" i="1"/>
  <c r="AC1346" i="1"/>
  <c r="AB1346" i="1"/>
  <c r="AA1346" i="1"/>
  <c r="Y1346" i="1"/>
  <c r="X1346" i="1"/>
  <c r="I1346" i="1"/>
  <c r="C1346" i="1"/>
  <c r="AC1345" i="1"/>
  <c r="AB1345" i="1"/>
  <c r="AA1345" i="1"/>
  <c r="Y1345" i="1"/>
  <c r="X1345" i="1"/>
  <c r="I1345" i="1"/>
  <c r="C1345" i="1"/>
  <c r="AC1344" i="1"/>
  <c r="AB1344" i="1"/>
  <c r="AA1344" i="1"/>
  <c r="Y1344" i="1"/>
  <c r="X1344" i="1"/>
  <c r="I1344" i="1"/>
  <c r="C1344" i="1"/>
  <c r="AC1343" i="1"/>
  <c r="AB1343" i="1"/>
  <c r="AA1343" i="1"/>
  <c r="Y1343" i="1"/>
  <c r="X1343" i="1"/>
  <c r="I1343" i="1"/>
  <c r="C1343" i="1"/>
  <c r="AC1342" i="1"/>
  <c r="AB1342" i="1"/>
  <c r="AA1342" i="1"/>
  <c r="Y1342" i="1"/>
  <c r="X1342" i="1"/>
  <c r="I1342" i="1"/>
  <c r="C1342" i="1"/>
  <c r="AC1341" i="1"/>
  <c r="AB1341" i="1"/>
  <c r="AA1341" i="1"/>
  <c r="Y1341" i="1"/>
  <c r="X1341" i="1"/>
  <c r="I1341" i="1"/>
  <c r="C1341" i="1"/>
  <c r="AC1340" i="1"/>
  <c r="AB1340" i="1"/>
  <c r="AA1340" i="1"/>
  <c r="Y1340" i="1"/>
  <c r="X1340" i="1"/>
  <c r="I1340" i="1"/>
  <c r="C1340" i="1"/>
  <c r="AC1339" i="1"/>
  <c r="AB1339" i="1"/>
  <c r="AA1339" i="1"/>
  <c r="Y1339" i="1"/>
  <c r="X1339" i="1"/>
  <c r="I1339" i="1"/>
  <c r="C1339" i="1"/>
  <c r="AC1338" i="1"/>
  <c r="AB1338" i="1"/>
  <c r="AA1338" i="1"/>
  <c r="Y1338" i="1"/>
  <c r="X1338" i="1"/>
  <c r="I1338" i="1"/>
  <c r="C1338" i="1"/>
  <c r="AC1337" i="1"/>
  <c r="AB1337" i="1"/>
  <c r="AA1337" i="1"/>
  <c r="Y1337" i="1"/>
  <c r="X1337" i="1"/>
  <c r="I1337" i="1"/>
  <c r="C1337" i="1"/>
  <c r="AC1336" i="1"/>
  <c r="AB1336" i="1"/>
  <c r="AA1336" i="1"/>
  <c r="Y1336" i="1"/>
  <c r="X1336" i="1"/>
  <c r="I1336" i="1"/>
  <c r="C1336" i="1"/>
  <c r="AC1335" i="1"/>
  <c r="AB1335" i="1"/>
  <c r="AA1335" i="1"/>
  <c r="Y1335" i="1"/>
  <c r="X1335" i="1"/>
  <c r="I1335" i="1"/>
  <c r="C1335" i="1"/>
  <c r="AC1334" i="1"/>
  <c r="AB1334" i="1"/>
  <c r="AA1334" i="1"/>
  <c r="Y1334" i="1"/>
  <c r="X1334" i="1"/>
  <c r="I1334" i="1"/>
  <c r="C1334" i="1"/>
  <c r="AC1333" i="1"/>
  <c r="AB1333" i="1"/>
  <c r="AA1333" i="1"/>
  <c r="Y1333" i="1"/>
  <c r="X1333" i="1"/>
  <c r="I1333" i="1"/>
  <c r="C1333" i="1"/>
  <c r="AC1332" i="1"/>
  <c r="AB1332" i="1"/>
  <c r="AA1332" i="1"/>
  <c r="Y1332" i="1"/>
  <c r="X1332" i="1"/>
  <c r="I1332" i="1"/>
  <c r="C1332" i="1"/>
  <c r="AC1331" i="1"/>
  <c r="AB1331" i="1"/>
  <c r="AA1331" i="1"/>
  <c r="Y1331" i="1"/>
  <c r="X1331" i="1"/>
  <c r="I1331" i="1"/>
  <c r="C1331" i="1"/>
  <c r="AC1330" i="1"/>
  <c r="AB1330" i="1"/>
  <c r="AA1330" i="1"/>
  <c r="Y1330" i="1"/>
  <c r="X1330" i="1"/>
  <c r="I1330" i="1"/>
  <c r="C1330" i="1"/>
  <c r="AC1329" i="1"/>
  <c r="AB1329" i="1"/>
  <c r="AA1329" i="1"/>
  <c r="Y1329" i="1"/>
  <c r="X1329" i="1"/>
  <c r="I1329" i="1"/>
  <c r="C1329" i="1"/>
  <c r="AC1328" i="1"/>
  <c r="AB1328" i="1"/>
  <c r="AA1328" i="1"/>
  <c r="Y1328" i="1"/>
  <c r="X1328" i="1"/>
  <c r="I1328" i="1"/>
  <c r="C1328" i="1"/>
  <c r="AC2052" i="1"/>
  <c r="AB2052" i="1"/>
  <c r="AA2052" i="1"/>
  <c r="Y2052" i="1"/>
  <c r="X2052" i="1"/>
  <c r="I2052" i="1"/>
  <c r="C2052" i="1"/>
  <c r="AC2051" i="1"/>
  <c r="AB2051" i="1"/>
  <c r="AA2051" i="1"/>
  <c r="Y2051" i="1"/>
  <c r="X2051" i="1"/>
  <c r="I2051" i="1"/>
  <c r="C2051" i="1"/>
  <c r="AC2050" i="1"/>
  <c r="AB2050" i="1"/>
  <c r="AA2050" i="1"/>
  <c r="Y2050" i="1"/>
  <c r="X2050" i="1"/>
  <c r="I2050" i="1"/>
  <c r="C2050" i="1"/>
  <c r="AC2049" i="1"/>
  <c r="AB2049" i="1"/>
  <c r="AA2049" i="1"/>
  <c r="Y2049" i="1"/>
  <c r="X2049" i="1"/>
  <c r="I2049" i="1"/>
  <c r="C2049" i="1"/>
  <c r="AC2048" i="1"/>
  <c r="AB2048" i="1"/>
  <c r="AA2048" i="1"/>
  <c r="Y2048" i="1"/>
  <c r="X2048" i="1"/>
  <c r="I2048" i="1"/>
  <c r="C2048" i="1"/>
  <c r="AC2047" i="1"/>
  <c r="AB2047" i="1"/>
  <c r="AA2047" i="1"/>
  <c r="Y2047" i="1"/>
  <c r="X2047" i="1"/>
  <c r="I2047" i="1"/>
  <c r="C2047" i="1"/>
  <c r="AC2046" i="1"/>
  <c r="AB2046" i="1"/>
  <c r="AA2046" i="1"/>
  <c r="Y2046" i="1"/>
  <c r="X2046" i="1"/>
  <c r="I2046" i="1"/>
  <c r="C2046" i="1"/>
  <c r="AC2045" i="1"/>
  <c r="AB2045" i="1"/>
  <c r="AA2045" i="1"/>
  <c r="Y2045" i="1"/>
  <c r="X2045" i="1"/>
  <c r="I2045" i="1"/>
  <c r="C2045" i="1"/>
  <c r="AC2044" i="1"/>
  <c r="AB2044" i="1"/>
  <c r="AA2044" i="1"/>
  <c r="Y2044" i="1"/>
  <c r="X2044" i="1"/>
  <c r="I2044" i="1"/>
  <c r="C2044" i="1"/>
  <c r="AC2043" i="1"/>
  <c r="AB2043" i="1"/>
  <c r="AA2043" i="1"/>
  <c r="Y2043" i="1"/>
  <c r="X2043" i="1"/>
  <c r="I2043" i="1"/>
  <c r="C2043" i="1"/>
  <c r="AC2042" i="1"/>
  <c r="AB2042" i="1"/>
  <c r="AA2042" i="1"/>
  <c r="Y2042" i="1"/>
  <c r="X2042" i="1"/>
  <c r="I2042" i="1"/>
  <c r="C2042" i="1"/>
  <c r="AC2041" i="1"/>
  <c r="AB2041" i="1"/>
  <c r="AA2041" i="1"/>
  <c r="Y2041" i="1"/>
  <c r="X2041" i="1"/>
  <c r="I2041" i="1"/>
  <c r="C2041" i="1"/>
  <c r="AC2040" i="1"/>
  <c r="AB2040" i="1"/>
  <c r="AA2040" i="1"/>
  <c r="Y2040" i="1"/>
  <c r="X2040" i="1"/>
  <c r="I2040" i="1"/>
  <c r="C2040" i="1"/>
  <c r="AC2039" i="1"/>
  <c r="AB2039" i="1"/>
  <c r="AA2039" i="1"/>
  <c r="Y2039" i="1"/>
  <c r="X2039" i="1"/>
  <c r="I2039" i="1"/>
  <c r="C2039" i="1"/>
  <c r="AC2038" i="1"/>
  <c r="AB2038" i="1"/>
  <c r="AA2038" i="1"/>
  <c r="Y2038" i="1"/>
  <c r="X2038" i="1"/>
  <c r="I2038" i="1"/>
  <c r="C2038" i="1"/>
  <c r="AC2037" i="1"/>
  <c r="AB2037" i="1"/>
  <c r="AA2037" i="1"/>
  <c r="Y2037" i="1"/>
  <c r="X2037" i="1"/>
  <c r="I2037" i="1"/>
  <c r="C2037" i="1"/>
  <c r="AC2036" i="1"/>
  <c r="AB2036" i="1"/>
  <c r="AA2036" i="1"/>
  <c r="Y2036" i="1"/>
  <c r="X2036" i="1"/>
  <c r="I2036" i="1"/>
  <c r="C2036" i="1"/>
  <c r="AC2035" i="1"/>
  <c r="AB2035" i="1"/>
  <c r="AA2035" i="1"/>
  <c r="Y2035" i="1"/>
  <c r="X2035" i="1"/>
  <c r="I2035" i="1"/>
  <c r="C2035" i="1"/>
  <c r="AC2034" i="1"/>
  <c r="AB2034" i="1"/>
  <c r="AA2034" i="1"/>
  <c r="Y2034" i="1"/>
  <c r="X2034" i="1"/>
  <c r="I2034" i="1"/>
  <c r="C2034" i="1"/>
  <c r="AC2033" i="1"/>
  <c r="AB2033" i="1"/>
  <c r="AA2033" i="1"/>
  <c r="Y2033" i="1"/>
  <c r="X2033" i="1"/>
  <c r="I2033" i="1"/>
  <c r="C2033" i="1"/>
  <c r="AC2032" i="1"/>
  <c r="AB2032" i="1"/>
  <c r="AA2032" i="1"/>
  <c r="Y2032" i="1"/>
  <c r="X2032" i="1"/>
  <c r="I2032" i="1"/>
  <c r="C2032" i="1"/>
  <c r="AC2031" i="1"/>
  <c r="AB2031" i="1"/>
  <c r="AA2031" i="1"/>
  <c r="Y2031" i="1"/>
  <c r="X2031" i="1"/>
  <c r="I2031" i="1"/>
  <c r="C2031" i="1"/>
  <c r="AC2030" i="1"/>
  <c r="AB2030" i="1"/>
  <c r="AA2030" i="1"/>
  <c r="X2030" i="1"/>
  <c r="Y2030" i="1"/>
  <c r="I2030" i="1"/>
  <c r="C2030" i="1"/>
  <c r="AC2029" i="1"/>
  <c r="AB2029" i="1"/>
  <c r="AA2029" i="1"/>
  <c r="X2029" i="1"/>
  <c r="Y2029" i="1"/>
  <c r="I2029" i="1"/>
  <c r="C2029" i="1"/>
  <c r="AC2028" i="1"/>
  <c r="AB2028" i="1"/>
  <c r="AA2028" i="1"/>
  <c r="X2028" i="1"/>
  <c r="Y2028" i="1"/>
  <c r="I2028" i="1"/>
  <c r="C2028" i="1"/>
  <c r="AC2027" i="1"/>
  <c r="AB2027" i="1"/>
  <c r="AA2027" i="1"/>
  <c r="X2027" i="1"/>
  <c r="Y2027" i="1"/>
  <c r="I2027" i="1"/>
  <c r="C2027" i="1"/>
  <c r="AC2026" i="1"/>
  <c r="AB2026" i="1"/>
  <c r="AA2026" i="1"/>
  <c r="X2026" i="1"/>
  <c r="Y2026" i="1"/>
  <c r="I2026" i="1"/>
  <c r="C2026" i="1"/>
  <c r="AC2025" i="1"/>
  <c r="AB2025" i="1"/>
  <c r="AA2025" i="1"/>
  <c r="X2025" i="1"/>
  <c r="Y2025" i="1"/>
  <c r="I2025" i="1"/>
  <c r="C2025" i="1"/>
  <c r="AC2024" i="1"/>
  <c r="AB2024" i="1"/>
  <c r="AA2024" i="1"/>
  <c r="X2024" i="1"/>
  <c r="Y2024" i="1"/>
  <c r="I2024" i="1"/>
  <c r="C2024" i="1"/>
  <c r="AC2023" i="1"/>
  <c r="AB2023" i="1"/>
  <c r="AA2023" i="1"/>
  <c r="X2023" i="1"/>
  <c r="Y2023" i="1"/>
  <c r="I2023" i="1"/>
  <c r="C2023" i="1"/>
  <c r="AC2022" i="1"/>
  <c r="AB2022" i="1"/>
  <c r="AA2022" i="1"/>
  <c r="X2022" i="1"/>
  <c r="Y2022" i="1"/>
  <c r="I2022" i="1"/>
  <c r="C2022" i="1"/>
  <c r="AC2021" i="1"/>
  <c r="AB2021" i="1"/>
  <c r="AA2021" i="1"/>
  <c r="X2021" i="1"/>
  <c r="Y2021" i="1"/>
  <c r="I2021" i="1"/>
  <c r="C2021" i="1"/>
  <c r="AC2020" i="1"/>
  <c r="AB2020" i="1"/>
  <c r="AA2020" i="1"/>
  <c r="X2020" i="1"/>
  <c r="Y2020" i="1"/>
  <c r="I2020" i="1"/>
  <c r="C2020" i="1"/>
  <c r="AC2019" i="1"/>
  <c r="AB2019" i="1"/>
  <c r="AA2019" i="1"/>
  <c r="X2019" i="1"/>
  <c r="Y2019" i="1"/>
  <c r="I2019" i="1"/>
  <c r="C2019" i="1"/>
  <c r="AC2018" i="1"/>
  <c r="AB2018" i="1"/>
  <c r="AA2018" i="1"/>
  <c r="X2018" i="1"/>
  <c r="Y2018" i="1"/>
  <c r="I2018" i="1"/>
  <c r="C2018" i="1"/>
  <c r="AC2017" i="1"/>
  <c r="AB2017" i="1"/>
  <c r="AA2017" i="1"/>
  <c r="X2017" i="1"/>
  <c r="Y2017" i="1"/>
  <c r="I2017" i="1"/>
  <c r="C2017" i="1"/>
  <c r="AC2014" i="1"/>
  <c r="AB2014" i="1"/>
  <c r="AA2014" i="1"/>
  <c r="X2014" i="1"/>
  <c r="Y2014" i="1"/>
  <c r="I2014" i="1"/>
  <c r="C2014" i="1"/>
  <c r="AC2013" i="1"/>
  <c r="AB2013" i="1"/>
  <c r="AA2013" i="1"/>
  <c r="X2013" i="1"/>
  <c r="Y2013" i="1"/>
  <c r="I2013" i="1"/>
  <c r="C2013" i="1"/>
  <c r="AC2012" i="1"/>
  <c r="AB2012" i="1"/>
  <c r="AA2012" i="1"/>
  <c r="X2012" i="1"/>
  <c r="Y2012" i="1"/>
  <c r="I2012" i="1"/>
  <c r="C2012" i="1"/>
  <c r="Q726" i="1"/>
  <c r="R726" i="1" s="1"/>
  <c r="AC2011" i="1"/>
  <c r="AB2011" i="1"/>
  <c r="AA2011" i="1"/>
  <c r="X2011" i="1"/>
  <c r="Y2011" i="1"/>
  <c r="I2011" i="1"/>
  <c r="C2011" i="1"/>
  <c r="AC2010" i="1"/>
  <c r="AB2010" i="1"/>
  <c r="AA2010" i="1"/>
  <c r="Y2010" i="1"/>
  <c r="X2010" i="1"/>
  <c r="I2010" i="1"/>
  <c r="C2010" i="1"/>
  <c r="AC2009" i="1"/>
  <c r="AB2009" i="1"/>
  <c r="AA2009" i="1"/>
  <c r="Y2009" i="1"/>
  <c r="X2009" i="1"/>
  <c r="I2009" i="1"/>
  <c r="C2009" i="1"/>
  <c r="AC2008" i="1"/>
  <c r="AB2008" i="1"/>
  <c r="AA2008" i="1"/>
  <c r="X2008" i="1"/>
  <c r="Y2008" i="1"/>
  <c r="I2008" i="1"/>
  <c r="C2008" i="1"/>
  <c r="AC2002" i="1"/>
  <c r="AB2002" i="1"/>
  <c r="AA2002" i="1"/>
  <c r="X2002" i="1"/>
  <c r="Y2002" i="1"/>
  <c r="I2002" i="1"/>
  <c r="C2002" i="1"/>
  <c r="AC2001" i="1"/>
  <c r="AB2001" i="1"/>
  <c r="AA2001" i="1"/>
  <c r="Y2001" i="1"/>
  <c r="X2001" i="1"/>
  <c r="I2001" i="1"/>
  <c r="C2001" i="1"/>
  <c r="AC2000" i="1"/>
  <c r="AB2000" i="1"/>
  <c r="AA2000" i="1"/>
  <c r="Y2000" i="1"/>
  <c r="X2000" i="1"/>
  <c r="I2000" i="1"/>
  <c r="C2000" i="1"/>
  <c r="AC1999" i="1"/>
  <c r="AB1999" i="1"/>
  <c r="AA1999" i="1"/>
  <c r="Y1999" i="1"/>
  <c r="X1999" i="1"/>
  <c r="I1999" i="1"/>
  <c r="C1999" i="1"/>
  <c r="AC1998" i="1"/>
  <c r="AB1998" i="1"/>
  <c r="AA1998" i="1"/>
  <c r="Y1998" i="1"/>
  <c r="X1998" i="1"/>
  <c r="I1998" i="1"/>
  <c r="C1998" i="1"/>
  <c r="AC1997" i="1"/>
  <c r="AB1997" i="1"/>
  <c r="AA1997" i="1"/>
  <c r="X1997" i="1"/>
  <c r="Y1997" i="1"/>
  <c r="I1997" i="1"/>
  <c r="C1997" i="1"/>
  <c r="AC1996" i="1"/>
  <c r="AB1996" i="1"/>
  <c r="AA1996" i="1"/>
  <c r="Y1996" i="1"/>
  <c r="X1996" i="1"/>
  <c r="I1996" i="1"/>
  <c r="C1996" i="1"/>
  <c r="AC1995" i="1"/>
  <c r="AB1995" i="1"/>
  <c r="AA1995" i="1"/>
  <c r="Y1995" i="1"/>
  <c r="X1995" i="1"/>
  <c r="I1995" i="1"/>
  <c r="C1995" i="1"/>
  <c r="AC1994" i="1"/>
  <c r="AB1994" i="1"/>
  <c r="AA1994" i="1"/>
  <c r="Y1994" i="1"/>
  <c r="X1994" i="1"/>
  <c r="I1994" i="1"/>
  <c r="C1994" i="1"/>
  <c r="AC1993" i="1"/>
  <c r="AB1993" i="1"/>
  <c r="AA1993" i="1"/>
  <c r="Y1993" i="1"/>
  <c r="X1993" i="1"/>
  <c r="I1993" i="1"/>
  <c r="C1993" i="1"/>
  <c r="AC1992" i="1"/>
  <c r="AB1992" i="1"/>
  <c r="AA1992" i="1"/>
  <c r="Y1992" i="1"/>
  <c r="X1992" i="1"/>
  <c r="I1992" i="1"/>
  <c r="C1992" i="1"/>
  <c r="AC1991" i="1"/>
  <c r="AB1991" i="1"/>
  <c r="AA1991" i="1"/>
  <c r="X1991" i="1"/>
  <c r="Y1991" i="1"/>
  <c r="I1991" i="1"/>
  <c r="C1991" i="1"/>
  <c r="AC1990" i="1"/>
  <c r="AB1990" i="1"/>
  <c r="AA1990" i="1"/>
  <c r="Y1990" i="1"/>
  <c r="X1990" i="1"/>
  <c r="I1990" i="1"/>
  <c r="C1990" i="1"/>
  <c r="AC2007" i="1"/>
  <c r="AB2007" i="1"/>
  <c r="AA2007" i="1"/>
  <c r="Y2007" i="1"/>
  <c r="X2007" i="1"/>
  <c r="I2007" i="1"/>
  <c r="C2007" i="1"/>
  <c r="D35" i="32"/>
  <c r="D36" i="32" s="1"/>
  <c r="C10" i="22"/>
  <c r="C4" i="24"/>
  <c r="AC2006" i="1"/>
  <c r="AB2006" i="1"/>
  <c r="AA2006" i="1"/>
  <c r="Y2006" i="1"/>
  <c r="X2006" i="1"/>
  <c r="I2006" i="1"/>
  <c r="C2006" i="1"/>
  <c r="AC2005" i="1"/>
  <c r="AB2005" i="1"/>
  <c r="AA2005" i="1"/>
  <c r="Y2005" i="1"/>
  <c r="X2005" i="1"/>
  <c r="I2005" i="1"/>
  <c r="C2005" i="1"/>
  <c r="AC1989" i="1"/>
  <c r="AB1989" i="1"/>
  <c r="AA1989" i="1"/>
  <c r="Y1989" i="1"/>
  <c r="X1989" i="1"/>
  <c r="I1989" i="1"/>
  <c r="C1989" i="1"/>
  <c r="AC1988" i="1"/>
  <c r="AB1988" i="1"/>
  <c r="AA1988" i="1"/>
  <c r="X1988" i="1"/>
  <c r="Y1988" i="1"/>
  <c r="I1988" i="1"/>
  <c r="C1988" i="1"/>
  <c r="AC1987" i="1"/>
  <c r="AB1987" i="1"/>
  <c r="AA1987" i="1"/>
  <c r="Y1987" i="1"/>
  <c r="X1987" i="1"/>
  <c r="I1987" i="1"/>
  <c r="C1987" i="1"/>
  <c r="AC1986" i="1"/>
  <c r="AB1986" i="1"/>
  <c r="AA1986" i="1"/>
  <c r="Y1986" i="1"/>
  <c r="X1986" i="1"/>
  <c r="I1986" i="1"/>
  <c r="C1986" i="1"/>
  <c r="AC1985" i="1"/>
  <c r="AB1985" i="1"/>
  <c r="AA1985" i="1"/>
  <c r="Y1985" i="1"/>
  <c r="X1985" i="1"/>
  <c r="I1985" i="1"/>
  <c r="C1985" i="1"/>
  <c r="AC1984" i="1"/>
  <c r="AB1984" i="1"/>
  <c r="AA1984" i="1"/>
  <c r="Y1984" i="1"/>
  <c r="X1984" i="1"/>
  <c r="I1984" i="1"/>
  <c r="C1984" i="1"/>
  <c r="AC1983" i="1"/>
  <c r="AB1983" i="1"/>
  <c r="AA1983" i="1"/>
  <c r="Y1983" i="1"/>
  <c r="X1983" i="1"/>
  <c r="I1983" i="1"/>
  <c r="C1983" i="1"/>
  <c r="AC1982" i="1"/>
  <c r="AB1982" i="1"/>
  <c r="AA1982" i="1"/>
  <c r="Y1982" i="1"/>
  <c r="X1982" i="1"/>
  <c r="I1982" i="1"/>
  <c r="C1982" i="1"/>
  <c r="AC1981" i="1"/>
  <c r="AB1981" i="1"/>
  <c r="AA1981" i="1"/>
  <c r="Y1981" i="1"/>
  <c r="X1981" i="1"/>
  <c r="I1981" i="1"/>
  <c r="C1981" i="1"/>
  <c r="AC1980" i="1"/>
  <c r="AB1980" i="1"/>
  <c r="AA1980" i="1"/>
  <c r="X1980" i="1"/>
  <c r="Y1980" i="1"/>
  <c r="I1980" i="1"/>
  <c r="C1980" i="1"/>
  <c r="AC1979" i="1"/>
  <c r="AB1979" i="1"/>
  <c r="AA1979" i="1"/>
  <c r="Y1979" i="1"/>
  <c r="X1979" i="1"/>
  <c r="I1979" i="1"/>
  <c r="C1979" i="1"/>
  <c r="AC1978" i="1"/>
  <c r="AB1978" i="1"/>
  <c r="AA1978" i="1"/>
  <c r="Y1978" i="1"/>
  <c r="X1978" i="1"/>
  <c r="I1978" i="1"/>
  <c r="C1978" i="1"/>
  <c r="AC1977" i="1"/>
  <c r="AB1977" i="1"/>
  <c r="AA1977" i="1"/>
  <c r="Y1977" i="1"/>
  <c r="X1977" i="1"/>
  <c r="I1977" i="1"/>
  <c r="C1977" i="1"/>
  <c r="AC1976" i="1"/>
  <c r="AB1976" i="1"/>
  <c r="AA1976" i="1"/>
  <c r="Y1976" i="1"/>
  <c r="X1976" i="1"/>
  <c r="I1976" i="1"/>
  <c r="C1976" i="1"/>
  <c r="AC1975" i="1"/>
  <c r="AB1975" i="1"/>
  <c r="AA1975" i="1"/>
  <c r="Y1975" i="1"/>
  <c r="X1975" i="1"/>
  <c r="I1975" i="1"/>
  <c r="C1975" i="1"/>
  <c r="AC1974" i="1"/>
  <c r="AB1974" i="1"/>
  <c r="AA1974" i="1"/>
  <c r="Y1974" i="1"/>
  <c r="X1974" i="1"/>
  <c r="I1974" i="1"/>
  <c r="C1974" i="1"/>
  <c r="AC1973" i="1"/>
  <c r="AB1973" i="1"/>
  <c r="AA1973" i="1"/>
  <c r="Y1973" i="1"/>
  <c r="X1973" i="1"/>
  <c r="I1973" i="1"/>
  <c r="C1973" i="1"/>
  <c r="AC1972" i="1"/>
  <c r="AB1972" i="1"/>
  <c r="AA1972" i="1"/>
  <c r="Y1972" i="1"/>
  <c r="X1972" i="1"/>
  <c r="I1972" i="1"/>
  <c r="C1972" i="1"/>
  <c r="AC1971" i="1"/>
  <c r="AB1971" i="1"/>
  <c r="AA1971" i="1"/>
  <c r="Y1971" i="1"/>
  <c r="X1971" i="1"/>
  <c r="I1971" i="1"/>
  <c r="C1971" i="1"/>
  <c r="AC1970" i="1"/>
  <c r="AB1970" i="1"/>
  <c r="AA1970" i="1"/>
  <c r="Y1970" i="1"/>
  <c r="X1970" i="1"/>
  <c r="I1970" i="1"/>
  <c r="C1970" i="1"/>
  <c r="AC1969" i="1"/>
  <c r="AB1969" i="1"/>
  <c r="AA1969" i="1"/>
  <c r="Y1969" i="1"/>
  <c r="X1969" i="1"/>
  <c r="I1969" i="1"/>
  <c r="C1969" i="1"/>
  <c r="AC1968" i="1"/>
  <c r="AB1968" i="1"/>
  <c r="AA1968" i="1"/>
  <c r="Y1968" i="1"/>
  <c r="X1968" i="1"/>
  <c r="I1968" i="1"/>
  <c r="C1968" i="1"/>
  <c r="D2" i="32"/>
  <c r="E2" i="32"/>
  <c r="D3" i="32"/>
  <c r="AC1967" i="1"/>
  <c r="AB1967" i="1"/>
  <c r="AA1967" i="1"/>
  <c r="Y1967" i="1"/>
  <c r="X1967" i="1"/>
  <c r="I1967" i="1"/>
  <c r="C1967" i="1"/>
  <c r="AC1966" i="1"/>
  <c r="AB1966" i="1"/>
  <c r="AA1966" i="1"/>
  <c r="Y1966" i="1"/>
  <c r="X1966" i="1"/>
  <c r="I1966" i="1"/>
  <c r="C1966" i="1"/>
  <c r="AC1965" i="1"/>
  <c r="AB1965" i="1"/>
  <c r="AA1965" i="1"/>
  <c r="Y1965" i="1"/>
  <c r="X1965" i="1"/>
  <c r="I1965" i="1"/>
  <c r="C1965" i="1"/>
  <c r="AC1964" i="1"/>
  <c r="AB1964" i="1"/>
  <c r="AA1964" i="1"/>
  <c r="Y1964" i="1"/>
  <c r="X1964" i="1"/>
  <c r="I1964" i="1"/>
  <c r="C1964" i="1"/>
  <c r="AC1963" i="1"/>
  <c r="AB1963" i="1"/>
  <c r="AA1963" i="1"/>
  <c r="Y1963" i="1"/>
  <c r="X1963" i="1"/>
  <c r="I1963" i="1"/>
  <c r="C1963" i="1"/>
  <c r="AC1962" i="1"/>
  <c r="AB1962" i="1"/>
  <c r="AA1962" i="1"/>
  <c r="Y1962" i="1"/>
  <c r="X1962" i="1"/>
  <c r="I1962" i="1"/>
  <c r="C1962" i="1"/>
  <c r="AC1961" i="1"/>
  <c r="AB1961" i="1"/>
  <c r="AA1961" i="1"/>
  <c r="Y1961" i="1"/>
  <c r="X1961" i="1"/>
  <c r="I1961" i="1"/>
  <c r="C1961" i="1"/>
  <c r="AC1960" i="1"/>
  <c r="AB1960" i="1"/>
  <c r="AA1960" i="1"/>
  <c r="Y1960" i="1"/>
  <c r="X1960" i="1"/>
  <c r="I1960" i="1"/>
  <c r="C1960" i="1"/>
  <c r="AC1959" i="1"/>
  <c r="AB1959" i="1"/>
  <c r="AA1959" i="1"/>
  <c r="Y1959" i="1"/>
  <c r="X1959" i="1"/>
  <c r="I1959" i="1"/>
  <c r="C1959" i="1"/>
  <c r="AC1958" i="1"/>
  <c r="AB1958" i="1"/>
  <c r="AA1958" i="1"/>
  <c r="Y1958" i="1"/>
  <c r="X1958" i="1"/>
  <c r="I1958" i="1"/>
  <c r="C1958" i="1"/>
  <c r="AC1957" i="1"/>
  <c r="AB1957" i="1"/>
  <c r="AA1957" i="1"/>
  <c r="Y1957" i="1"/>
  <c r="X1957" i="1"/>
  <c r="I1957" i="1"/>
  <c r="C1957" i="1"/>
  <c r="AC1956" i="1"/>
  <c r="AB1956" i="1"/>
  <c r="AA1956" i="1"/>
  <c r="Y1956" i="1"/>
  <c r="X1956" i="1"/>
  <c r="I1956" i="1"/>
  <c r="C1956" i="1"/>
  <c r="AC1955" i="1"/>
  <c r="AB1955" i="1"/>
  <c r="AA1955" i="1"/>
  <c r="Y1955" i="1"/>
  <c r="X1955" i="1"/>
  <c r="I1955" i="1"/>
  <c r="C1955" i="1"/>
  <c r="AC1954" i="1"/>
  <c r="AB1954" i="1"/>
  <c r="AA1954" i="1"/>
  <c r="Y1954" i="1"/>
  <c r="X1954" i="1"/>
  <c r="I1954" i="1"/>
  <c r="C1954" i="1"/>
  <c r="AC1953" i="1"/>
  <c r="AB1953" i="1"/>
  <c r="AA1953" i="1"/>
  <c r="Y1953" i="1"/>
  <c r="X1953" i="1"/>
  <c r="I1953" i="1"/>
  <c r="C1953" i="1"/>
  <c r="AC1952" i="1"/>
  <c r="AB1952" i="1"/>
  <c r="AA1952" i="1"/>
  <c r="Y1952" i="1"/>
  <c r="X1952" i="1"/>
  <c r="I1952" i="1"/>
  <c r="C1952" i="1"/>
  <c r="AC1951" i="1"/>
  <c r="AB1951" i="1"/>
  <c r="AA1951" i="1"/>
  <c r="Y1951" i="1"/>
  <c r="X1951" i="1"/>
  <c r="I1951" i="1"/>
  <c r="C1951" i="1"/>
  <c r="AC1950" i="1"/>
  <c r="AB1950" i="1"/>
  <c r="AA1950" i="1"/>
  <c r="Y1950" i="1"/>
  <c r="X1950" i="1"/>
  <c r="I1950" i="1"/>
  <c r="C1950" i="1"/>
  <c r="AC1949" i="1"/>
  <c r="AB1949" i="1"/>
  <c r="AA1949" i="1"/>
  <c r="Y1949" i="1"/>
  <c r="X1949" i="1"/>
  <c r="I1949" i="1"/>
  <c r="C1949" i="1"/>
  <c r="AC1948" i="1"/>
  <c r="AB1948" i="1"/>
  <c r="AA1948" i="1"/>
  <c r="Y1948" i="1"/>
  <c r="X1948" i="1"/>
  <c r="I1948" i="1"/>
  <c r="C1948" i="1"/>
  <c r="AC1947" i="1"/>
  <c r="AB1947" i="1"/>
  <c r="AA1947" i="1"/>
  <c r="Y1947" i="1"/>
  <c r="X1947" i="1"/>
  <c r="I1947" i="1"/>
  <c r="C1947" i="1"/>
  <c r="AC1946" i="1"/>
  <c r="AB1946" i="1"/>
  <c r="AA1946" i="1"/>
  <c r="Y1946" i="1"/>
  <c r="X1946" i="1"/>
  <c r="I1946" i="1"/>
  <c r="C1946" i="1"/>
  <c r="AC1945" i="1"/>
  <c r="AB1945" i="1"/>
  <c r="AA1945" i="1"/>
  <c r="Y1945" i="1"/>
  <c r="X1945" i="1"/>
  <c r="I1945" i="1"/>
  <c r="C1945" i="1"/>
  <c r="AC1944" i="1"/>
  <c r="AB1944" i="1"/>
  <c r="AA1944" i="1"/>
  <c r="Y1944" i="1"/>
  <c r="X1944" i="1"/>
  <c r="I1944" i="1"/>
  <c r="C1944" i="1"/>
  <c r="AC1943" i="1"/>
  <c r="AB1943" i="1"/>
  <c r="AA1943" i="1"/>
  <c r="Y1943" i="1"/>
  <c r="X1943" i="1"/>
  <c r="I1943" i="1"/>
  <c r="C1943" i="1"/>
  <c r="AC1942" i="1"/>
  <c r="AB1942" i="1"/>
  <c r="AA1942" i="1"/>
  <c r="Y1942" i="1"/>
  <c r="X1942" i="1"/>
  <c r="I1942" i="1"/>
  <c r="C1942" i="1"/>
  <c r="AC1941" i="1"/>
  <c r="AB1941" i="1"/>
  <c r="AA1941" i="1"/>
  <c r="Y1941" i="1"/>
  <c r="X1941" i="1"/>
  <c r="I1941" i="1"/>
  <c r="C1941" i="1"/>
  <c r="AC1940" i="1"/>
  <c r="AB1940" i="1"/>
  <c r="AA1940" i="1"/>
  <c r="Y1940" i="1"/>
  <c r="X1940" i="1"/>
  <c r="I1940" i="1"/>
  <c r="C1940" i="1"/>
  <c r="AC1939" i="1"/>
  <c r="AB1939" i="1"/>
  <c r="AA1939" i="1"/>
  <c r="Y1939" i="1"/>
  <c r="X1939" i="1"/>
  <c r="I1939" i="1"/>
  <c r="C1939" i="1"/>
  <c r="AC1938" i="1"/>
  <c r="AB1938" i="1"/>
  <c r="AA1938" i="1"/>
  <c r="Y1938" i="1"/>
  <c r="X1938" i="1"/>
  <c r="I1938" i="1"/>
  <c r="C1938" i="1"/>
  <c r="AC1937" i="1"/>
  <c r="AB1937" i="1"/>
  <c r="AA1937" i="1"/>
  <c r="Y1937" i="1"/>
  <c r="X1937" i="1"/>
  <c r="I1937" i="1"/>
  <c r="C1937" i="1"/>
  <c r="AC1936" i="1"/>
  <c r="AB1936" i="1"/>
  <c r="AA1936" i="1"/>
  <c r="Y1936" i="1"/>
  <c r="X1936" i="1"/>
  <c r="I1936" i="1"/>
  <c r="C1936" i="1"/>
  <c r="AC1935" i="1"/>
  <c r="AB1935" i="1"/>
  <c r="AA1935" i="1"/>
  <c r="Y1935" i="1"/>
  <c r="X1935" i="1"/>
  <c r="I1935" i="1"/>
  <c r="C1935" i="1"/>
  <c r="AC1934" i="1"/>
  <c r="AB1934" i="1"/>
  <c r="AA1934" i="1"/>
  <c r="Y1934" i="1"/>
  <c r="X1934" i="1"/>
  <c r="I1934" i="1"/>
  <c r="C1934" i="1"/>
  <c r="AC1933" i="1"/>
  <c r="AB1933" i="1"/>
  <c r="AA1933" i="1"/>
  <c r="Y1933" i="1"/>
  <c r="X1933" i="1"/>
  <c r="I1933" i="1"/>
  <c r="C1933" i="1"/>
  <c r="AC1932" i="1"/>
  <c r="AB1932" i="1"/>
  <c r="AA1932" i="1"/>
  <c r="Y1932" i="1"/>
  <c r="X1932" i="1"/>
  <c r="I1932" i="1"/>
  <c r="C1932" i="1"/>
  <c r="AC1931" i="1"/>
  <c r="AB1931" i="1"/>
  <c r="AA1931" i="1"/>
  <c r="Y1931" i="1"/>
  <c r="X1931" i="1"/>
  <c r="I1931" i="1"/>
  <c r="C1931" i="1"/>
  <c r="AC1930" i="1"/>
  <c r="AB1930" i="1"/>
  <c r="AA1930" i="1"/>
  <c r="Y1930" i="1"/>
  <c r="X1930" i="1"/>
  <c r="I1930" i="1"/>
  <c r="C1930" i="1"/>
  <c r="AC1929" i="1"/>
  <c r="AB1929" i="1"/>
  <c r="AA1929" i="1"/>
  <c r="Y1929" i="1"/>
  <c r="X1929" i="1"/>
  <c r="I1929" i="1"/>
  <c r="C1929" i="1"/>
  <c r="AC1928" i="1"/>
  <c r="AB1928" i="1"/>
  <c r="AA1928" i="1"/>
  <c r="Y1928" i="1"/>
  <c r="X1928" i="1"/>
  <c r="I1928" i="1"/>
  <c r="C1928" i="1"/>
  <c r="AC1927" i="1"/>
  <c r="AB1927" i="1"/>
  <c r="AA1927" i="1"/>
  <c r="Y1927" i="1"/>
  <c r="X1927" i="1"/>
  <c r="I1927" i="1"/>
  <c r="C1927" i="1"/>
  <c r="AC1926" i="1"/>
  <c r="AB1926" i="1"/>
  <c r="AA1926" i="1"/>
  <c r="Y1926" i="1"/>
  <c r="X1926" i="1"/>
  <c r="I1926" i="1"/>
  <c r="C1926" i="1"/>
  <c r="AC1925" i="1"/>
  <c r="AB1925" i="1"/>
  <c r="AA1925" i="1"/>
  <c r="Y1925" i="1"/>
  <c r="X1925" i="1"/>
  <c r="I1925" i="1"/>
  <c r="C1925" i="1"/>
  <c r="AC1924" i="1"/>
  <c r="AB1924" i="1"/>
  <c r="AA1924" i="1"/>
  <c r="Y1924" i="1"/>
  <c r="X1924" i="1"/>
  <c r="I1924" i="1"/>
  <c r="C1924" i="1"/>
  <c r="AC1923" i="1"/>
  <c r="AB1923" i="1"/>
  <c r="AA1923" i="1"/>
  <c r="Y1923" i="1"/>
  <c r="X1923" i="1"/>
  <c r="I1923" i="1"/>
  <c r="C1923" i="1"/>
  <c r="AC1922" i="1"/>
  <c r="AB1922" i="1"/>
  <c r="AA1922" i="1"/>
  <c r="Y1922" i="1"/>
  <c r="X1922" i="1"/>
  <c r="I1922" i="1"/>
  <c r="C1922" i="1"/>
  <c r="AC1921" i="1"/>
  <c r="AB1921" i="1"/>
  <c r="AA1921" i="1"/>
  <c r="Y1921" i="1"/>
  <c r="X1921" i="1"/>
  <c r="I1921" i="1"/>
  <c r="C1921" i="1"/>
  <c r="AC1920" i="1"/>
  <c r="AB1920" i="1"/>
  <c r="AA1920" i="1"/>
  <c r="Y1920" i="1"/>
  <c r="X1920" i="1"/>
  <c r="I1920" i="1"/>
  <c r="C1920" i="1"/>
  <c r="AC1919" i="1"/>
  <c r="AB1919" i="1"/>
  <c r="AA1919" i="1"/>
  <c r="Y1919" i="1"/>
  <c r="X1919" i="1"/>
  <c r="I1919" i="1"/>
  <c r="C1919" i="1"/>
  <c r="AC1918" i="1"/>
  <c r="AB1918" i="1"/>
  <c r="AA1918" i="1"/>
  <c r="Y1918" i="1"/>
  <c r="X1918" i="1"/>
  <c r="I1918" i="1"/>
  <c r="C1918" i="1"/>
  <c r="AC1917" i="1"/>
  <c r="AB1917" i="1"/>
  <c r="AA1917" i="1"/>
  <c r="Y1917" i="1"/>
  <c r="X1917" i="1"/>
  <c r="I1917" i="1"/>
  <c r="C1917" i="1"/>
  <c r="AC1916" i="1"/>
  <c r="AB1916" i="1"/>
  <c r="AA1916" i="1"/>
  <c r="Y1916" i="1"/>
  <c r="X1916" i="1"/>
  <c r="I1916" i="1"/>
  <c r="C1916" i="1"/>
  <c r="AC1915" i="1"/>
  <c r="AB1915" i="1"/>
  <c r="AA1915" i="1"/>
  <c r="Y1915" i="1"/>
  <c r="X1915" i="1"/>
  <c r="I1915" i="1"/>
  <c r="C1915" i="1"/>
  <c r="H7" i="31"/>
  <c r="H8" i="31"/>
  <c r="H9" i="31" s="1"/>
  <c r="H10" i="31" s="1"/>
  <c r="H11" i="31" s="1"/>
  <c r="H12" i="31" s="1"/>
  <c r="H13" i="31" s="1"/>
  <c r="H14" i="31" s="1"/>
  <c r="H15" i="31" s="1"/>
  <c r="H16" i="31" s="1"/>
  <c r="H17" i="31" s="1"/>
  <c r="H18" i="31" s="1"/>
  <c r="H19" i="31" s="1"/>
  <c r="H20" i="31" s="1"/>
  <c r="H21" i="31" s="1"/>
  <c r="H22" i="31" s="1"/>
  <c r="H23" i="31" s="1"/>
  <c r="H24" i="31" s="1"/>
  <c r="H25" i="31" s="1"/>
  <c r="H26" i="31" s="1"/>
  <c r="H27" i="31" s="1"/>
  <c r="H28" i="31" s="1"/>
  <c r="H29" i="31" s="1"/>
  <c r="H30" i="31" s="1"/>
  <c r="H31" i="31" s="1"/>
  <c r="H32" i="31" s="1"/>
  <c r="H33" i="31" s="1"/>
  <c r="H34" i="31" s="1"/>
  <c r="H35" i="31" s="1"/>
  <c r="H36" i="31" s="1"/>
  <c r="H37" i="31" s="1"/>
  <c r="H38" i="31" s="1"/>
  <c r="H39" i="31" s="1"/>
  <c r="H40" i="31" s="1"/>
  <c r="H41" i="31" s="1"/>
  <c r="H42" i="31" s="1"/>
  <c r="H43" i="31" s="1"/>
  <c r="H44" i="31" s="1"/>
  <c r="H45" i="31" s="1"/>
  <c r="H46" i="31" s="1"/>
  <c r="H47" i="31" s="1"/>
  <c r="H48" i="31" s="1"/>
  <c r="H49" i="31" s="1"/>
  <c r="H50" i="31" s="1"/>
  <c r="H51" i="31" s="1"/>
  <c r="H52" i="31" s="1"/>
  <c r="H53" i="31" s="1"/>
  <c r="H54" i="31" s="1"/>
  <c r="H55" i="31" s="1"/>
  <c r="H56" i="31" s="1"/>
  <c r="H57" i="31" s="1"/>
  <c r="H58" i="31" s="1"/>
  <c r="H59" i="31" s="1"/>
  <c r="H60" i="31" s="1"/>
  <c r="H61" i="31" s="1"/>
  <c r="H62" i="31" s="1"/>
  <c r="H63" i="31" s="1"/>
  <c r="H64" i="31" s="1"/>
  <c r="H65" i="31" s="1"/>
  <c r="H66" i="31" s="1"/>
  <c r="H67" i="31" s="1"/>
  <c r="H68" i="31" s="1"/>
  <c r="H69" i="31" s="1"/>
  <c r="H70" i="31" s="1"/>
  <c r="H71" i="31" s="1"/>
  <c r="H72" i="31" s="1"/>
  <c r="H73" i="31" s="1"/>
  <c r="H74" i="31" s="1"/>
  <c r="H75" i="31" s="1"/>
  <c r="H76" i="31" s="1"/>
  <c r="H77" i="31" s="1"/>
  <c r="H78" i="31" s="1"/>
  <c r="H79" i="31" s="1"/>
  <c r="H80" i="31" s="1"/>
  <c r="H81" i="31" s="1"/>
  <c r="H82" i="31" s="1"/>
  <c r="H83" i="31" s="1"/>
  <c r="H84" i="31" s="1"/>
  <c r="H85" i="31" s="1"/>
  <c r="H86" i="31" s="1"/>
  <c r="H87" i="31" s="1"/>
  <c r="H88" i="31" s="1"/>
  <c r="H89" i="31" s="1"/>
  <c r="H90" i="31" s="1"/>
  <c r="H91" i="31" s="1"/>
  <c r="H92" i="31" s="1"/>
  <c r="H93" i="31" s="1"/>
  <c r="H94" i="31" s="1"/>
  <c r="H95" i="31" s="1"/>
  <c r="H96" i="31" s="1"/>
  <c r="H97" i="31" s="1"/>
  <c r="H98" i="31" s="1"/>
  <c r="H99" i="31" s="1"/>
  <c r="AC1914" i="1"/>
  <c r="AB1914" i="1"/>
  <c r="AA1914" i="1"/>
  <c r="Y1914" i="1"/>
  <c r="X1914" i="1"/>
  <c r="I1914" i="1"/>
  <c r="C1914" i="1"/>
  <c r="AC1913" i="1"/>
  <c r="AB1913" i="1"/>
  <c r="AA1913" i="1"/>
  <c r="Y1913" i="1"/>
  <c r="X1913" i="1"/>
  <c r="I1913" i="1"/>
  <c r="C1913" i="1"/>
  <c r="AC1912" i="1"/>
  <c r="AB1912" i="1"/>
  <c r="AA1912" i="1"/>
  <c r="Y1912" i="1"/>
  <c r="X1912" i="1"/>
  <c r="I1912" i="1"/>
  <c r="C1912" i="1"/>
  <c r="AC1911" i="1"/>
  <c r="AB1911" i="1"/>
  <c r="AA1911" i="1"/>
  <c r="X1911" i="1"/>
  <c r="Y1911" i="1"/>
  <c r="I1911" i="1"/>
  <c r="C1911" i="1"/>
  <c r="AC1910" i="1"/>
  <c r="AB1910" i="1"/>
  <c r="AA1910" i="1"/>
  <c r="X1910" i="1"/>
  <c r="Y1910" i="1"/>
  <c r="I1910" i="1"/>
  <c r="C1910" i="1"/>
  <c r="AC1909" i="1"/>
  <c r="AB1909" i="1"/>
  <c r="AA1909" i="1"/>
  <c r="Y1909" i="1"/>
  <c r="X1909" i="1"/>
  <c r="I1909" i="1"/>
  <c r="C1909" i="1"/>
  <c r="AC1908" i="1"/>
  <c r="AB1908" i="1"/>
  <c r="AA1908" i="1"/>
  <c r="Y1908" i="1"/>
  <c r="X1908" i="1"/>
  <c r="I1908" i="1"/>
  <c r="C1908" i="1"/>
  <c r="AC1907" i="1"/>
  <c r="AB1907" i="1"/>
  <c r="AA1907" i="1"/>
  <c r="X1907" i="1"/>
  <c r="Y1907" i="1"/>
  <c r="I1907" i="1"/>
  <c r="C1907" i="1"/>
  <c r="AC1906" i="1"/>
  <c r="AB1906" i="1"/>
  <c r="AA1906" i="1"/>
  <c r="X1906" i="1"/>
  <c r="Y1906" i="1"/>
  <c r="I1906" i="1"/>
  <c r="C1906" i="1"/>
  <c r="AC1905" i="1"/>
  <c r="AB1905" i="1"/>
  <c r="AA1905" i="1"/>
  <c r="Y1905" i="1"/>
  <c r="X1905" i="1"/>
  <c r="I1905" i="1"/>
  <c r="C1905" i="1"/>
  <c r="AC1904" i="1"/>
  <c r="AB1904" i="1"/>
  <c r="AA1904" i="1"/>
  <c r="Y1904" i="1"/>
  <c r="X1904" i="1"/>
  <c r="I1904" i="1"/>
  <c r="C1904" i="1"/>
  <c r="AC1903" i="1"/>
  <c r="AB1903" i="1"/>
  <c r="AA1903" i="1"/>
  <c r="X1903" i="1"/>
  <c r="Y1903" i="1"/>
  <c r="I1903" i="1"/>
  <c r="C1903" i="1"/>
  <c r="AC1902" i="1"/>
  <c r="AB1902" i="1"/>
  <c r="AA1902" i="1"/>
  <c r="X1902" i="1"/>
  <c r="Y1902" i="1"/>
  <c r="I1902" i="1"/>
  <c r="C1902" i="1"/>
  <c r="AC1901" i="1"/>
  <c r="AB1901" i="1"/>
  <c r="AA1901" i="1"/>
  <c r="Y1901" i="1"/>
  <c r="X1901" i="1"/>
  <c r="I1901" i="1"/>
  <c r="C1901" i="1"/>
  <c r="AC1900" i="1"/>
  <c r="AB1900" i="1"/>
  <c r="AA1900" i="1"/>
  <c r="Y1900" i="1"/>
  <c r="X1900" i="1"/>
  <c r="I1900" i="1"/>
  <c r="C1900" i="1"/>
  <c r="AC1899" i="1"/>
  <c r="AB1899" i="1"/>
  <c r="AA1899" i="1"/>
  <c r="Y1899" i="1"/>
  <c r="X1899" i="1"/>
  <c r="I1899" i="1"/>
  <c r="C1899" i="1"/>
  <c r="AC1898" i="1"/>
  <c r="AB1898" i="1"/>
  <c r="AA1898" i="1"/>
  <c r="Y1898" i="1"/>
  <c r="X1898" i="1"/>
  <c r="I1898" i="1"/>
  <c r="C1898" i="1"/>
  <c r="AC1897" i="1"/>
  <c r="AB1897" i="1"/>
  <c r="AA1897" i="1"/>
  <c r="X1897" i="1"/>
  <c r="Y1897" i="1"/>
  <c r="I1897" i="1"/>
  <c r="C1897" i="1"/>
  <c r="AC1896" i="1"/>
  <c r="AB1896" i="1"/>
  <c r="AA1896" i="1"/>
  <c r="Y1896" i="1"/>
  <c r="X1896" i="1"/>
  <c r="I1896" i="1"/>
  <c r="C1896" i="1"/>
  <c r="AC1895" i="1"/>
  <c r="AB1895" i="1"/>
  <c r="AA1895" i="1"/>
  <c r="Y1895" i="1"/>
  <c r="X1895" i="1"/>
  <c r="I1895" i="1"/>
  <c r="C1895" i="1"/>
  <c r="AC1893" i="1"/>
  <c r="AB1893" i="1"/>
  <c r="AA1893" i="1"/>
  <c r="Y1893" i="1"/>
  <c r="X1893" i="1"/>
  <c r="I1893" i="1"/>
  <c r="C1893" i="1"/>
  <c r="AC1892" i="1"/>
  <c r="AB1892" i="1"/>
  <c r="AA1892" i="1"/>
  <c r="X1892" i="1"/>
  <c r="Y1892" i="1"/>
  <c r="I1892" i="1"/>
  <c r="C1892" i="1"/>
  <c r="AC1891" i="1"/>
  <c r="AB1891" i="1"/>
  <c r="AA1891" i="1"/>
  <c r="Y1891" i="1"/>
  <c r="X1891" i="1"/>
  <c r="I1891" i="1"/>
  <c r="C1891" i="1"/>
  <c r="AC1894" i="1"/>
  <c r="AB1894" i="1"/>
  <c r="AA1894" i="1"/>
  <c r="Y1894" i="1"/>
  <c r="X1894" i="1"/>
  <c r="I1894" i="1"/>
  <c r="C1894" i="1"/>
  <c r="AC1890" i="1"/>
  <c r="AB1890" i="1"/>
  <c r="AA1890" i="1"/>
  <c r="Y1890" i="1"/>
  <c r="X1890" i="1"/>
  <c r="I1890" i="1"/>
  <c r="C1890" i="1"/>
  <c r="AC1889" i="1"/>
  <c r="AB1889" i="1"/>
  <c r="AA1889" i="1"/>
  <c r="X1889" i="1"/>
  <c r="Y1889" i="1"/>
  <c r="I1889" i="1"/>
  <c r="C1889" i="1"/>
  <c r="AC1888" i="1"/>
  <c r="AB1888" i="1"/>
  <c r="AA1888" i="1"/>
  <c r="Y1888" i="1"/>
  <c r="X1888" i="1"/>
  <c r="I1888" i="1"/>
  <c r="C1888" i="1"/>
  <c r="AC1887" i="1"/>
  <c r="AB1887" i="1"/>
  <c r="AA1887" i="1"/>
  <c r="Y1887" i="1"/>
  <c r="X1887" i="1"/>
  <c r="I1887" i="1"/>
  <c r="C1887" i="1"/>
  <c r="AC1886" i="1"/>
  <c r="AB1886" i="1"/>
  <c r="AA1886" i="1"/>
  <c r="Y1886" i="1"/>
  <c r="X1886" i="1"/>
  <c r="I1886" i="1"/>
  <c r="C1886" i="1"/>
  <c r="AC1885" i="1"/>
  <c r="AB1885" i="1"/>
  <c r="AA1885" i="1"/>
  <c r="Y1885" i="1"/>
  <c r="X1885" i="1"/>
  <c r="I1885" i="1"/>
  <c r="C1885" i="1"/>
  <c r="AC1884" i="1"/>
  <c r="AB1884" i="1"/>
  <c r="AA1884" i="1"/>
  <c r="Y1884" i="1"/>
  <c r="X1884" i="1"/>
  <c r="I1884" i="1"/>
  <c r="C1884" i="1"/>
  <c r="AC1883" i="1"/>
  <c r="AB1883" i="1"/>
  <c r="AA1883" i="1"/>
  <c r="Y1883" i="1"/>
  <c r="X1883" i="1"/>
  <c r="I1883" i="1"/>
  <c r="C1883" i="1"/>
  <c r="AC1882" i="1"/>
  <c r="AB1882" i="1"/>
  <c r="AA1882" i="1"/>
  <c r="Y1882" i="1"/>
  <c r="X1882" i="1"/>
  <c r="I1882" i="1"/>
  <c r="C1882" i="1"/>
  <c r="AC1881" i="1"/>
  <c r="AB1881" i="1"/>
  <c r="AA1881" i="1"/>
  <c r="Y1881" i="1"/>
  <c r="X1881" i="1"/>
  <c r="I1881" i="1"/>
  <c r="C1881" i="1"/>
  <c r="AC1880" i="1"/>
  <c r="AB1880" i="1"/>
  <c r="AA1880" i="1"/>
  <c r="Y1880" i="1"/>
  <c r="X1880" i="1"/>
  <c r="I1880" i="1"/>
  <c r="C1880" i="1"/>
  <c r="AC1879" i="1"/>
  <c r="AB1879" i="1"/>
  <c r="AA1879" i="1"/>
  <c r="Y1879" i="1"/>
  <c r="X1879" i="1"/>
  <c r="I1879" i="1"/>
  <c r="C1879" i="1"/>
  <c r="AC1878" i="1"/>
  <c r="AB1878" i="1"/>
  <c r="AA1878" i="1"/>
  <c r="Y1878" i="1"/>
  <c r="X1878" i="1"/>
  <c r="I1878" i="1"/>
  <c r="C1878" i="1"/>
  <c r="AC1877" i="1"/>
  <c r="AB1877" i="1"/>
  <c r="AA1877" i="1"/>
  <c r="Y1877" i="1"/>
  <c r="X1877" i="1"/>
  <c r="I1877" i="1"/>
  <c r="C1877" i="1"/>
  <c r="AC1876" i="1"/>
  <c r="AB1876" i="1"/>
  <c r="AA1876" i="1"/>
  <c r="Y1876" i="1"/>
  <c r="X1876" i="1"/>
  <c r="I1876" i="1"/>
  <c r="C1876" i="1"/>
  <c r="AC1875" i="1"/>
  <c r="AB1875" i="1"/>
  <c r="AA1875" i="1"/>
  <c r="Y1875" i="1"/>
  <c r="X1875" i="1"/>
  <c r="I1875" i="1"/>
  <c r="C1875" i="1"/>
  <c r="AC1874" i="1"/>
  <c r="AB1874" i="1"/>
  <c r="AA1874" i="1"/>
  <c r="Y1874" i="1"/>
  <c r="X1874" i="1"/>
  <c r="I1874" i="1"/>
  <c r="C1874" i="1"/>
  <c r="AC1873" i="1"/>
  <c r="AB1873" i="1"/>
  <c r="AA1873" i="1"/>
  <c r="Y1873" i="1"/>
  <c r="X1873" i="1"/>
  <c r="I1873" i="1"/>
  <c r="C1873" i="1"/>
  <c r="AC1872" i="1"/>
  <c r="AB1872" i="1"/>
  <c r="AA1872" i="1"/>
  <c r="Y1872" i="1"/>
  <c r="X1872" i="1"/>
  <c r="I1872" i="1"/>
  <c r="C1872" i="1"/>
  <c r="AC1871" i="1"/>
  <c r="AB1871" i="1"/>
  <c r="AA1871" i="1"/>
  <c r="Y1871" i="1"/>
  <c r="X1871" i="1"/>
  <c r="I1871" i="1"/>
  <c r="C1871" i="1"/>
  <c r="AC1870" i="1"/>
  <c r="AB1870" i="1"/>
  <c r="AA1870" i="1"/>
  <c r="Y1870" i="1"/>
  <c r="X1870" i="1"/>
  <c r="I1870" i="1"/>
  <c r="C1870" i="1"/>
  <c r="AC1869" i="1"/>
  <c r="AB1869" i="1"/>
  <c r="AA1869" i="1"/>
  <c r="Y1869" i="1"/>
  <c r="X1869" i="1"/>
  <c r="I1869" i="1"/>
  <c r="C1869" i="1"/>
  <c r="AC1867" i="1"/>
  <c r="AB1867" i="1"/>
  <c r="AA1867" i="1"/>
  <c r="Y1867" i="1"/>
  <c r="X1867" i="1"/>
  <c r="I1867" i="1"/>
  <c r="C1867" i="1"/>
  <c r="AC1868" i="1"/>
  <c r="AB1868" i="1"/>
  <c r="AA1868" i="1"/>
  <c r="Y1868" i="1"/>
  <c r="X1868" i="1"/>
  <c r="I1868" i="1"/>
  <c r="C1868" i="1"/>
  <c r="AC1866" i="1"/>
  <c r="AB1866" i="1"/>
  <c r="AA1866" i="1"/>
  <c r="Y1866" i="1"/>
  <c r="X1866" i="1"/>
  <c r="I1866" i="1"/>
  <c r="C1866" i="1"/>
  <c r="AC1865" i="1"/>
  <c r="AB1865" i="1"/>
  <c r="AA1865" i="1"/>
  <c r="Y1865" i="1"/>
  <c r="X1865" i="1"/>
  <c r="I1865" i="1"/>
  <c r="C1865" i="1"/>
  <c r="AC1864" i="1"/>
  <c r="AB1864" i="1"/>
  <c r="AA1864" i="1"/>
  <c r="Y1864" i="1"/>
  <c r="X1864" i="1"/>
  <c r="I1864" i="1"/>
  <c r="C1864" i="1"/>
  <c r="AC1863" i="1"/>
  <c r="AB1863" i="1"/>
  <c r="AA1863" i="1"/>
  <c r="Y1863" i="1"/>
  <c r="X1863" i="1"/>
  <c r="I1863" i="1"/>
  <c r="C1863" i="1"/>
  <c r="AC1862" i="1"/>
  <c r="AB1862" i="1"/>
  <c r="AA1862" i="1"/>
  <c r="Y1862" i="1"/>
  <c r="X1862" i="1"/>
  <c r="I1862" i="1"/>
  <c r="C1862" i="1"/>
  <c r="AC1861" i="1"/>
  <c r="AB1861" i="1"/>
  <c r="AA1861" i="1"/>
  <c r="Y1861" i="1"/>
  <c r="X1861" i="1"/>
  <c r="I1861" i="1"/>
  <c r="C1861" i="1"/>
  <c r="AC1858" i="1"/>
  <c r="AB1858" i="1"/>
  <c r="AA1858" i="1"/>
  <c r="Y1858" i="1"/>
  <c r="X1858" i="1"/>
  <c r="I1858" i="1"/>
  <c r="C1858" i="1"/>
  <c r="AC1860" i="1"/>
  <c r="AB1860" i="1"/>
  <c r="AA1860" i="1"/>
  <c r="Y1860" i="1"/>
  <c r="X1860" i="1"/>
  <c r="I1860" i="1"/>
  <c r="C1860" i="1"/>
  <c r="AC1859" i="1"/>
  <c r="AB1859" i="1"/>
  <c r="AA1859" i="1"/>
  <c r="Y1859" i="1"/>
  <c r="X1859" i="1"/>
  <c r="I1859" i="1"/>
  <c r="C1859" i="1"/>
  <c r="AC1857" i="1"/>
  <c r="AB1857" i="1"/>
  <c r="AA1857" i="1"/>
  <c r="Y1857" i="1"/>
  <c r="X1857" i="1"/>
  <c r="I1857" i="1"/>
  <c r="C1857" i="1"/>
  <c r="AC1856" i="1"/>
  <c r="AB1856" i="1"/>
  <c r="AA1856" i="1"/>
  <c r="Y1856" i="1"/>
  <c r="X1856" i="1"/>
  <c r="I1856" i="1"/>
  <c r="C1856" i="1"/>
  <c r="AC1855" i="1"/>
  <c r="AB1855" i="1"/>
  <c r="AA1855" i="1"/>
  <c r="Y1855" i="1"/>
  <c r="X1855" i="1"/>
  <c r="I1855" i="1"/>
  <c r="C1855" i="1"/>
  <c r="AC1854" i="1"/>
  <c r="AB1854" i="1"/>
  <c r="AA1854" i="1"/>
  <c r="Y1854" i="1"/>
  <c r="X1854" i="1"/>
  <c r="I1854" i="1"/>
  <c r="C1854" i="1"/>
  <c r="AC1853" i="1"/>
  <c r="AB1853" i="1"/>
  <c r="AA1853" i="1"/>
  <c r="Y1853" i="1"/>
  <c r="X1853" i="1"/>
  <c r="I1853" i="1"/>
  <c r="C1853" i="1"/>
  <c r="AC1852" i="1"/>
  <c r="AB1852" i="1"/>
  <c r="AA1852" i="1"/>
  <c r="Y1852" i="1"/>
  <c r="X1852" i="1"/>
  <c r="I1852" i="1"/>
  <c r="C1852" i="1"/>
  <c r="AC1851" i="1"/>
  <c r="AB1851" i="1"/>
  <c r="AA1851" i="1"/>
  <c r="Y1851" i="1"/>
  <c r="X1851" i="1"/>
  <c r="I1851" i="1"/>
  <c r="C1851" i="1"/>
  <c r="AC1850" i="1"/>
  <c r="AB1850" i="1"/>
  <c r="AA1850" i="1"/>
  <c r="Y1850" i="1"/>
  <c r="X1850" i="1"/>
  <c r="I1850" i="1"/>
  <c r="C1850" i="1"/>
  <c r="AC1849" i="1"/>
  <c r="AB1849" i="1"/>
  <c r="AA1849" i="1"/>
  <c r="Y1849" i="1"/>
  <c r="X1849" i="1"/>
  <c r="I1849" i="1"/>
  <c r="C1849" i="1"/>
  <c r="AC1848" i="1"/>
  <c r="AB1848" i="1"/>
  <c r="AA1848" i="1"/>
  <c r="Y1848" i="1"/>
  <c r="X1848" i="1"/>
  <c r="I1848" i="1"/>
  <c r="C1848" i="1"/>
  <c r="AC1847" i="1"/>
  <c r="AB1847" i="1"/>
  <c r="AA1847" i="1"/>
  <c r="Y1847" i="1"/>
  <c r="X1847" i="1"/>
  <c r="I1847" i="1"/>
  <c r="C1847" i="1"/>
  <c r="AC1846" i="1"/>
  <c r="AB1846" i="1"/>
  <c r="AA1846" i="1"/>
  <c r="Y1846" i="1"/>
  <c r="X1846" i="1"/>
  <c r="I1846" i="1"/>
  <c r="C1846" i="1"/>
  <c r="AC1845" i="1"/>
  <c r="AB1845" i="1"/>
  <c r="AA1845" i="1"/>
  <c r="Y1845" i="1"/>
  <c r="X1845" i="1"/>
  <c r="I1845" i="1"/>
  <c r="C1845" i="1"/>
  <c r="AC1844" i="1"/>
  <c r="AB1844" i="1"/>
  <c r="AA1844" i="1"/>
  <c r="Y1844" i="1"/>
  <c r="X1844" i="1"/>
  <c r="I1844" i="1"/>
  <c r="C1844" i="1"/>
  <c r="AC1843" i="1"/>
  <c r="AB1843" i="1"/>
  <c r="AA1843" i="1"/>
  <c r="Y1843" i="1"/>
  <c r="X1843" i="1"/>
  <c r="I1843" i="1"/>
  <c r="C1843" i="1"/>
  <c r="AC1842" i="1"/>
  <c r="AB1842" i="1"/>
  <c r="AA1842" i="1"/>
  <c r="Y1842" i="1"/>
  <c r="X1842" i="1"/>
  <c r="I1842" i="1"/>
  <c r="C1842" i="1"/>
  <c r="AC1841" i="1"/>
  <c r="AB1841" i="1"/>
  <c r="AA1841" i="1"/>
  <c r="Y1841" i="1"/>
  <c r="X1841" i="1"/>
  <c r="I1841" i="1"/>
  <c r="C1841" i="1"/>
  <c r="AC1840" i="1"/>
  <c r="AB1840" i="1"/>
  <c r="AA1840" i="1"/>
  <c r="Y1840" i="1"/>
  <c r="X1840" i="1"/>
  <c r="I1840" i="1"/>
  <c r="C1840" i="1"/>
  <c r="AC1839" i="1"/>
  <c r="AB1839" i="1"/>
  <c r="AA1839" i="1"/>
  <c r="Y1839" i="1"/>
  <c r="X1839" i="1"/>
  <c r="I1839" i="1"/>
  <c r="C1839" i="1"/>
  <c r="AC1838" i="1"/>
  <c r="AB1838" i="1"/>
  <c r="AA1838" i="1"/>
  <c r="Y1838" i="1"/>
  <c r="X1838" i="1"/>
  <c r="I1838" i="1"/>
  <c r="C1838" i="1"/>
  <c r="AC1837" i="1"/>
  <c r="AB1837" i="1"/>
  <c r="AA1837" i="1"/>
  <c r="Y1837" i="1"/>
  <c r="X1837" i="1"/>
  <c r="I1837" i="1"/>
  <c r="C1837" i="1"/>
  <c r="AC1836" i="1"/>
  <c r="AB1836" i="1"/>
  <c r="AA1836" i="1"/>
  <c r="Y1836" i="1"/>
  <c r="X1836" i="1"/>
  <c r="I1836" i="1"/>
  <c r="C1836" i="1"/>
  <c r="AC1835" i="1"/>
  <c r="AB1835" i="1"/>
  <c r="AA1835" i="1"/>
  <c r="Y1835" i="1"/>
  <c r="X1835" i="1"/>
  <c r="I1835" i="1"/>
  <c r="C1835" i="1"/>
  <c r="AC1834" i="1"/>
  <c r="AB1834" i="1"/>
  <c r="AA1834" i="1"/>
  <c r="Y1834" i="1"/>
  <c r="X1834" i="1"/>
  <c r="I1834" i="1"/>
  <c r="C1834" i="1"/>
  <c r="AC1833" i="1"/>
  <c r="AB1833" i="1"/>
  <c r="AA1833" i="1"/>
  <c r="Y1833" i="1"/>
  <c r="X1833" i="1"/>
  <c r="I1833" i="1"/>
  <c r="C1833" i="1"/>
  <c r="AC1832" i="1"/>
  <c r="AB1832" i="1"/>
  <c r="AA1832" i="1"/>
  <c r="Y1832" i="1"/>
  <c r="X1832" i="1"/>
  <c r="I1832" i="1"/>
  <c r="C1832" i="1"/>
  <c r="AC1831" i="1"/>
  <c r="AB1831" i="1"/>
  <c r="AA1831" i="1"/>
  <c r="Y1831" i="1"/>
  <c r="X1831" i="1"/>
  <c r="I1831" i="1"/>
  <c r="C1831" i="1"/>
  <c r="AC1830" i="1"/>
  <c r="AB1830" i="1"/>
  <c r="AA1830" i="1"/>
  <c r="Y1830" i="1"/>
  <c r="X1830" i="1"/>
  <c r="I1830" i="1"/>
  <c r="C1830" i="1"/>
  <c r="AC1829" i="1"/>
  <c r="AB1829" i="1"/>
  <c r="AA1829" i="1"/>
  <c r="Y1829" i="1"/>
  <c r="X1829" i="1"/>
  <c r="I1829" i="1"/>
  <c r="C1829" i="1"/>
  <c r="AC1828" i="1"/>
  <c r="AB1828" i="1"/>
  <c r="AA1828" i="1"/>
  <c r="Y1828" i="1"/>
  <c r="X1828" i="1"/>
  <c r="I1828" i="1"/>
  <c r="C1828" i="1"/>
  <c r="AC1827" i="1"/>
  <c r="AB1827" i="1"/>
  <c r="AA1827" i="1"/>
  <c r="Y1827" i="1"/>
  <c r="X1827" i="1"/>
  <c r="I1827" i="1"/>
  <c r="C1827" i="1"/>
  <c r="AC1826" i="1"/>
  <c r="AB1826" i="1"/>
  <c r="AA1826" i="1"/>
  <c r="Y1826" i="1"/>
  <c r="X1826" i="1"/>
  <c r="I1826" i="1"/>
  <c r="C1826" i="1"/>
  <c r="AC1825" i="1"/>
  <c r="AB1825" i="1"/>
  <c r="AA1825" i="1"/>
  <c r="Y1825" i="1"/>
  <c r="X1825" i="1"/>
  <c r="I1825" i="1"/>
  <c r="C1825" i="1"/>
  <c r="AC1824" i="1"/>
  <c r="AB1824" i="1"/>
  <c r="AA1824" i="1"/>
  <c r="Y1824" i="1"/>
  <c r="X1824" i="1"/>
  <c r="I1824" i="1"/>
  <c r="C1824" i="1"/>
  <c r="AC1823" i="1"/>
  <c r="AB1823" i="1"/>
  <c r="AA1823" i="1"/>
  <c r="Y1823" i="1"/>
  <c r="X1823" i="1"/>
  <c r="I1823" i="1"/>
  <c r="C1823" i="1"/>
  <c r="AC1822" i="1"/>
  <c r="AB1822" i="1"/>
  <c r="AA1822" i="1"/>
  <c r="Y1822" i="1"/>
  <c r="X1822" i="1"/>
  <c r="I1822" i="1"/>
  <c r="C1822" i="1"/>
  <c r="AC1821" i="1"/>
  <c r="AB1821" i="1"/>
  <c r="AA1821" i="1"/>
  <c r="Y1821" i="1"/>
  <c r="X1821" i="1"/>
  <c r="I1821" i="1"/>
  <c r="C1821" i="1"/>
  <c r="AC1820" i="1"/>
  <c r="AB1820" i="1"/>
  <c r="AA1820" i="1"/>
  <c r="Y1820" i="1"/>
  <c r="X1820" i="1"/>
  <c r="I1820" i="1"/>
  <c r="C1820" i="1"/>
  <c r="AC1819" i="1"/>
  <c r="AB1819" i="1"/>
  <c r="AA1819" i="1"/>
  <c r="Y1819" i="1"/>
  <c r="X1819" i="1"/>
  <c r="I1819" i="1"/>
  <c r="C1819" i="1"/>
  <c r="AC1818" i="1"/>
  <c r="AB1818" i="1"/>
  <c r="AA1818" i="1"/>
  <c r="Y1818" i="1"/>
  <c r="X1818" i="1"/>
  <c r="I1818" i="1"/>
  <c r="C1818" i="1"/>
  <c r="AC1817" i="1"/>
  <c r="AB1817" i="1"/>
  <c r="AA1817" i="1"/>
  <c r="Y1817" i="1"/>
  <c r="X1817" i="1"/>
  <c r="I1817" i="1"/>
  <c r="C1817" i="1"/>
  <c r="AC1816" i="1"/>
  <c r="AB1816" i="1"/>
  <c r="AA1816" i="1"/>
  <c r="Y1816" i="1"/>
  <c r="X1816" i="1"/>
  <c r="I1816" i="1"/>
  <c r="C1816" i="1"/>
  <c r="AC1815" i="1"/>
  <c r="AB1815" i="1"/>
  <c r="AA1815" i="1"/>
  <c r="Y1815" i="1"/>
  <c r="X1815" i="1"/>
  <c r="I1815" i="1"/>
  <c r="C1815" i="1"/>
  <c r="AC1814" i="1"/>
  <c r="AB1814" i="1"/>
  <c r="AA1814" i="1"/>
  <c r="Y1814" i="1"/>
  <c r="X1814" i="1"/>
  <c r="I1814" i="1"/>
  <c r="C1814" i="1"/>
  <c r="AC1813" i="1"/>
  <c r="AB1813" i="1"/>
  <c r="AA1813" i="1"/>
  <c r="Y1813" i="1"/>
  <c r="X1813" i="1"/>
  <c r="I1813" i="1"/>
  <c r="C1813" i="1"/>
  <c r="AC1812" i="1"/>
  <c r="AB1812" i="1"/>
  <c r="AA1812" i="1"/>
  <c r="Y1812" i="1"/>
  <c r="X1812" i="1"/>
  <c r="I1812" i="1"/>
  <c r="C1812" i="1"/>
  <c r="AC1811" i="1"/>
  <c r="AB1811" i="1"/>
  <c r="AA1811" i="1"/>
  <c r="Y1811" i="1"/>
  <c r="X1811" i="1"/>
  <c r="I1811" i="1"/>
  <c r="C1811" i="1"/>
  <c r="AC1810" i="1"/>
  <c r="AB1810" i="1"/>
  <c r="AA1810" i="1"/>
  <c r="Y1810" i="1"/>
  <c r="X1810" i="1"/>
  <c r="I1810" i="1"/>
  <c r="C1810" i="1"/>
  <c r="AC1809" i="1"/>
  <c r="AB1809" i="1"/>
  <c r="AA1809" i="1"/>
  <c r="Y1809" i="1"/>
  <c r="X1809" i="1"/>
  <c r="I1809" i="1"/>
  <c r="C1809" i="1"/>
  <c r="AC1808" i="1"/>
  <c r="AB1808" i="1"/>
  <c r="AA1808" i="1"/>
  <c r="Y1808" i="1"/>
  <c r="X1808" i="1"/>
  <c r="I1808" i="1"/>
  <c r="C1808" i="1"/>
  <c r="AC1807" i="1"/>
  <c r="AB1807" i="1"/>
  <c r="AA1807" i="1"/>
  <c r="Y1807" i="1"/>
  <c r="X1807" i="1"/>
  <c r="I1807" i="1"/>
  <c r="C1807" i="1"/>
  <c r="AC1806" i="1"/>
  <c r="AB1806" i="1"/>
  <c r="AA1806" i="1"/>
  <c r="Y1806" i="1"/>
  <c r="X1806" i="1"/>
  <c r="I1806" i="1"/>
  <c r="C1806" i="1"/>
  <c r="J215" i="22"/>
  <c r="K218" i="22"/>
  <c r="J214" i="22"/>
  <c r="AC1603" i="1"/>
  <c r="AB1603" i="1"/>
  <c r="AA1603" i="1"/>
  <c r="Y1603" i="1"/>
  <c r="X1603" i="1"/>
  <c r="I1603" i="1"/>
  <c r="C1603" i="1"/>
  <c r="AC1602" i="1"/>
  <c r="AB1602" i="1"/>
  <c r="AA1602" i="1"/>
  <c r="Y1602" i="1"/>
  <c r="X1602" i="1"/>
  <c r="I1602" i="1"/>
  <c r="C1602" i="1"/>
  <c r="AC1601" i="1"/>
  <c r="AB1601" i="1"/>
  <c r="AA1601" i="1"/>
  <c r="Y1601" i="1"/>
  <c r="X1601" i="1"/>
  <c r="I1601" i="1"/>
  <c r="C1601" i="1"/>
  <c r="AC1600" i="1"/>
  <c r="AB1600" i="1"/>
  <c r="AA1600" i="1"/>
  <c r="Y1600" i="1"/>
  <c r="X1600" i="1"/>
  <c r="I1600" i="1"/>
  <c r="C1600" i="1"/>
  <c r="AC1599" i="1"/>
  <c r="AB1599" i="1"/>
  <c r="AA1599" i="1"/>
  <c r="Y1599" i="1"/>
  <c r="X1599" i="1"/>
  <c r="I1599" i="1"/>
  <c r="C1599" i="1"/>
  <c r="AC1598" i="1"/>
  <c r="AB1598" i="1"/>
  <c r="AA1598" i="1"/>
  <c r="Y1598" i="1"/>
  <c r="X1598" i="1"/>
  <c r="I1598" i="1"/>
  <c r="C1598" i="1"/>
  <c r="AC1597" i="1"/>
  <c r="AB1597" i="1"/>
  <c r="AA1597" i="1"/>
  <c r="Y1597" i="1"/>
  <c r="X1597" i="1"/>
  <c r="I1597" i="1"/>
  <c r="C1597" i="1"/>
  <c r="AC1596" i="1"/>
  <c r="AB1596" i="1"/>
  <c r="AA1596" i="1"/>
  <c r="Y1596" i="1"/>
  <c r="X1596" i="1"/>
  <c r="I1596" i="1"/>
  <c r="C1596" i="1"/>
  <c r="AC1595" i="1"/>
  <c r="AB1595" i="1"/>
  <c r="AA1595" i="1"/>
  <c r="Y1595" i="1"/>
  <c r="X1595" i="1"/>
  <c r="I1595" i="1"/>
  <c r="C1595" i="1"/>
  <c r="AC1594" i="1"/>
  <c r="AB1594" i="1"/>
  <c r="AA1594" i="1"/>
  <c r="Y1594" i="1"/>
  <c r="X1594" i="1"/>
  <c r="I1594" i="1"/>
  <c r="C1594" i="1"/>
  <c r="AC1593" i="1"/>
  <c r="AB1593" i="1"/>
  <c r="AA1593" i="1"/>
  <c r="Y1593" i="1"/>
  <c r="X1593" i="1"/>
  <c r="I1593" i="1"/>
  <c r="C1593" i="1"/>
  <c r="AC1592" i="1"/>
  <c r="AB1592" i="1"/>
  <c r="AA1592" i="1"/>
  <c r="Y1592" i="1"/>
  <c r="X1592" i="1"/>
  <c r="I1592" i="1"/>
  <c r="C1592" i="1"/>
  <c r="AC1591" i="1"/>
  <c r="AB1591" i="1"/>
  <c r="AA1591" i="1"/>
  <c r="Y1591" i="1"/>
  <c r="X1591" i="1"/>
  <c r="I1591" i="1"/>
  <c r="C1591" i="1"/>
  <c r="AC1590" i="1"/>
  <c r="AB1590" i="1"/>
  <c r="AA1590" i="1"/>
  <c r="Y1590" i="1"/>
  <c r="X1590" i="1"/>
  <c r="I1590" i="1"/>
  <c r="C1590" i="1"/>
  <c r="AC1641" i="1"/>
  <c r="AB1641" i="1"/>
  <c r="AA1641" i="1"/>
  <c r="Y1641" i="1"/>
  <c r="X1641" i="1"/>
  <c r="I1641" i="1"/>
  <c r="C1641" i="1"/>
  <c r="AC1640" i="1"/>
  <c r="AB1640" i="1"/>
  <c r="AA1640" i="1"/>
  <c r="Y1640" i="1"/>
  <c r="X1640" i="1"/>
  <c r="I1640" i="1"/>
  <c r="C1640" i="1"/>
  <c r="AC1639" i="1"/>
  <c r="AB1639" i="1"/>
  <c r="AA1639" i="1"/>
  <c r="Y1639" i="1"/>
  <c r="X1639" i="1"/>
  <c r="I1639" i="1"/>
  <c r="C1639" i="1"/>
  <c r="AC1638" i="1"/>
  <c r="AB1638" i="1"/>
  <c r="AA1638" i="1"/>
  <c r="Y1638" i="1"/>
  <c r="X1638" i="1"/>
  <c r="I1638" i="1"/>
  <c r="C1638" i="1"/>
  <c r="AC1637" i="1"/>
  <c r="AB1637" i="1"/>
  <c r="AA1637" i="1"/>
  <c r="Y1637" i="1"/>
  <c r="X1637" i="1"/>
  <c r="I1637" i="1"/>
  <c r="C1637" i="1"/>
  <c r="AC1636" i="1"/>
  <c r="AB1636" i="1"/>
  <c r="AA1636" i="1"/>
  <c r="Y1636" i="1"/>
  <c r="X1636" i="1"/>
  <c r="I1636" i="1"/>
  <c r="C1636" i="1"/>
  <c r="AC1635" i="1"/>
  <c r="AB1635" i="1"/>
  <c r="AA1635" i="1"/>
  <c r="Y1635" i="1"/>
  <c r="X1635" i="1"/>
  <c r="I1635" i="1"/>
  <c r="C1635" i="1"/>
  <c r="AC1634" i="1"/>
  <c r="AB1634" i="1"/>
  <c r="AA1634" i="1"/>
  <c r="Y1634" i="1"/>
  <c r="X1634" i="1"/>
  <c r="I1634" i="1"/>
  <c r="C1634" i="1"/>
  <c r="AC1633" i="1"/>
  <c r="AB1633" i="1"/>
  <c r="AA1633" i="1"/>
  <c r="Y1633" i="1"/>
  <c r="X1633" i="1"/>
  <c r="I1633" i="1"/>
  <c r="C1633" i="1"/>
  <c r="AC1632" i="1"/>
  <c r="AB1632" i="1"/>
  <c r="AA1632" i="1"/>
  <c r="Y1632" i="1"/>
  <c r="X1632" i="1"/>
  <c r="I1632" i="1"/>
  <c r="C1632" i="1"/>
  <c r="AC1631" i="1"/>
  <c r="AB1631" i="1"/>
  <c r="AA1631" i="1"/>
  <c r="Y1631" i="1"/>
  <c r="X1631" i="1"/>
  <c r="I1631" i="1"/>
  <c r="C1631" i="1"/>
  <c r="AC1630" i="1"/>
  <c r="AB1630" i="1"/>
  <c r="AA1630" i="1"/>
  <c r="Y1630" i="1"/>
  <c r="X1630" i="1"/>
  <c r="I1630" i="1"/>
  <c r="C1630" i="1"/>
  <c r="AC1629" i="1"/>
  <c r="AB1629" i="1"/>
  <c r="AA1629" i="1"/>
  <c r="Y1629" i="1"/>
  <c r="X1629" i="1"/>
  <c r="I1629" i="1"/>
  <c r="C1629" i="1"/>
  <c r="AC1628" i="1"/>
  <c r="AB1628" i="1"/>
  <c r="AA1628" i="1"/>
  <c r="Y1628" i="1"/>
  <c r="X1628" i="1"/>
  <c r="I1628" i="1"/>
  <c r="C1628" i="1"/>
  <c r="AC1805" i="1"/>
  <c r="AB1805" i="1"/>
  <c r="AA1805" i="1"/>
  <c r="Y1805" i="1"/>
  <c r="X1805" i="1"/>
  <c r="I1805" i="1"/>
  <c r="C1805" i="1"/>
  <c r="AC1804" i="1"/>
  <c r="AB1804" i="1"/>
  <c r="AA1804" i="1"/>
  <c r="Y1804" i="1"/>
  <c r="X1804" i="1"/>
  <c r="I1804" i="1"/>
  <c r="C1804" i="1"/>
  <c r="AC1803" i="1"/>
  <c r="AB1803" i="1"/>
  <c r="AA1803" i="1"/>
  <c r="Y1803" i="1"/>
  <c r="X1803" i="1"/>
  <c r="I1803" i="1"/>
  <c r="C1803" i="1"/>
  <c r="AC1802" i="1"/>
  <c r="AB1802" i="1"/>
  <c r="AA1802" i="1"/>
  <c r="Y1802" i="1"/>
  <c r="X1802" i="1"/>
  <c r="I1802" i="1"/>
  <c r="C1802" i="1"/>
  <c r="AC1801" i="1"/>
  <c r="AB1801" i="1"/>
  <c r="AA1801" i="1"/>
  <c r="Y1801" i="1"/>
  <c r="X1801" i="1"/>
  <c r="I1801" i="1"/>
  <c r="C1801" i="1"/>
  <c r="AC1800" i="1"/>
  <c r="AB1800" i="1"/>
  <c r="AA1800" i="1"/>
  <c r="Y1800" i="1"/>
  <c r="X1800" i="1"/>
  <c r="I1800" i="1"/>
  <c r="C1800" i="1"/>
  <c r="AC1799" i="1"/>
  <c r="AB1799" i="1"/>
  <c r="AA1799" i="1"/>
  <c r="Y1799" i="1"/>
  <c r="X1799" i="1"/>
  <c r="I1799" i="1"/>
  <c r="C1799" i="1"/>
  <c r="AC1798" i="1"/>
  <c r="AB1798" i="1"/>
  <c r="AA1798" i="1"/>
  <c r="Y1798" i="1"/>
  <c r="X1798" i="1"/>
  <c r="I1798" i="1"/>
  <c r="C1798" i="1"/>
  <c r="AC1797" i="1"/>
  <c r="AB1797" i="1"/>
  <c r="AA1797" i="1"/>
  <c r="Y1797" i="1"/>
  <c r="X1797" i="1"/>
  <c r="I1797" i="1"/>
  <c r="C1797" i="1"/>
  <c r="AC1796" i="1"/>
  <c r="AB1796" i="1"/>
  <c r="AA1796" i="1"/>
  <c r="Y1796" i="1"/>
  <c r="X1796" i="1"/>
  <c r="I1796" i="1"/>
  <c r="C1796" i="1"/>
  <c r="AC1795" i="1"/>
  <c r="AB1795" i="1"/>
  <c r="AA1795" i="1"/>
  <c r="Y1795" i="1"/>
  <c r="X1795" i="1"/>
  <c r="I1795" i="1"/>
  <c r="C1795" i="1"/>
  <c r="AC1794" i="1"/>
  <c r="AB1794" i="1"/>
  <c r="AA1794" i="1"/>
  <c r="Y1794" i="1"/>
  <c r="X1794" i="1"/>
  <c r="I1794" i="1"/>
  <c r="C1794" i="1"/>
  <c r="AC1793" i="1"/>
  <c r="AB1793" i="1"/>
  <c r="AA1793" i="1"/>
  <c r="Y1793" i="1"/>
  <c r="X1793" i="1"/>
  <c r="I1793" i="1"/>
  <c r="C1793" i="1"/>
  <c r="AC1792" i="1"/>
  <c r="AB1792" i="1"/>
  <c r="AA1792" i="1"/>
  <c r="Y1792" i="1"/>
  <c r="X1792" i="1"/>
  <c r="I1792" i="1"/>
  <c r="C1792" i="1"/>
  <c r="AC1791" i="1"/>
  <c r="AB1791" i="1"/>
  <c r="AA1791" i="1"/>
  <c r="Y1791" i="1"/>
  <c r="X1791" i="1"/>
  <c r="I1791" i="1"/>
  <c r="C1791" i="1"/>
  <c r="AC1790" i="1"/>
  <c r="AB1790" i="1"/>
  <c r="AA1790" i="1"/>
  <c r="Y1790" i="1"/>
  <c r="X1790" i="1"/>
  <c r="I1790" i="1"/>
  <c r="C1790" i="1"/>
  <c r="AC1789" i="1"/>
  <c r="AB1789" i="1"/>
  <c r="AA1789" i="1"/>
  <c r="Y1789" i="1"/>
  <c r="X1789" i="1"/>
  <c r="I1789" i="1"/>
  <c r="C1789" i="1"/>
  <c r="AC1788" i="1"/>
  <c r="AB1788" i="1"/>
  <c r="AA1788" i="1"/>
  <c r="Y1788" i="1"/>
  <c r="X1788" i="1"/>
  <c r="I1788" i="1"/>
  <c r="C1788" i="1"/>
  <c r="AC1787" i="1"/>
  <c r="AB1787" i="1"/>
  <c r="AA1787" i="1"/>
  <c r="Y1787" i="1"/>
  <c r="X1787" i="1"/>
  <c r="I1787" i="1"/>
  <c r="C1787" i="1"/>
  <c r="AC1786" i="1"/>
  <c r="AB1786" i="1"/>
  <c r="AA1786" i="1"/>
  <c r="Y1786" i="1"/>
  <c r="X1786" i="1"/>
  <c r="I1786" i="1"/>
  <c r="C1786" i="1"/>
  <c r="AC1785" i="1"/>
  <c r="AB1785" i="1"/>
  <c r="AA1785" i="1"/>
  <c r="Y1785" i="1"/>
  <c r="X1785" i="1"/>
  <c r="I1785" i="1"/>
  <c r="C1785" i="1"/>
  <c r="AC1784" i="1"/>
  <c r="AB1784" i="1"/>
  <c r="AA1784" i="1"/>
  <c r="Y1784" i="1"/>
  <c r="X1784" i="1"/>
  <c r="I1784" i="1"/>
  <c r="C1784" i="1"/>
  <c r="AC1783" i="1"/>
  <c r="AB1783" i="1"/>
  <c r="AA1783" i="1"/>
  <c r="Y1783" i="1"/>
  <c r="X1783" i="1"/>
  <c r="I1783" i="1"/>
  <c r="C1783" i="1"/>
  <c r="AC1782" i="1"/>
  <c r="AB1782" i="1"/>
  <c r="AA1782" i="1"/>
  <c r="Y1782" i="1"/>
  <c r="X1782" i="1"/>
  <c r="I1782" i="1"/>
  <c r="C1782" i="1"/>
  <c r="AC1781" i="1"/>
  <c r="AB1781" i="1"/>
  <c r="AA1781" i="1"/>
  <c r="Y1781" i="1"/>
  <c r="X1781" i="1"/>
  <c r="I1781" i="1"/>
  <c r="C1781" i="1"/>
  <c r="AC1780" i="1"/>
  <c r="AB1780" i="1"/>
  <c r="AA1780" i="1"/>
  <c r="Y1780" i="1"/>
  <c r="X1780" i="1"/>
  <c r="I1780" i="1"/>
  <c r="C1780" i="1"/>
  <c r="AC1779" i="1"/>
  <c r="AB1779" i="1"/>
  <c r="AA1779" i="1"/>
  <c r="Y1779" i="1"/>
  <c r="X1779" i="1"/>
  <c r="I1779" i="1"/>
  <c r="C1779" i="1"/>
  <c r="AC1778" i="1"/>
  <c r="AB1778" i="1"/>
  <c r="AA1778" i="1"/>
  <c r="Y1778" i="1"/>
  <c r="X1778" i="1"/>
  <c r="I1778" i="1"/>
  <c r="C1778" i="1"/>
  <c r="AC1777" i="1"/>
  <c r="AB1777" i="1"/>
  <c r="AA1777" i="1"/>
  <c r="Y1777" i="1"/>
  <c r="X1777" i="1"/>
  <c r="I1777" i="1"/>
  <c r="C1777" i="1"/>
  <c r="AC1776" i="1"/>
  <c r="AB1776" i="1"/>
  <c r="AA1776" i="1"/>
  <c r="Y1776" i="1"/>
  <c r="X1776" i="1"/>
  <c r="I1776" i="1"/>
  <c r="C1776" i="1"/>
  <c r="AC1775" i="1"/>
  <c r="AB1775" i="1"/>
  <c r="AA1775" i="1"/>
  <c r="Y1775" i="1"/>
  <c r="X1775" i="1"/>
  <c r="I1775" i="1"/>
  <c r="C1775" i="1"/>
  <c r="AC1774" i="1"/>
  <c r="AB1774" i="1"/>
  <c r="AA1774" i="1"/>
  <c r="Y1774" i="1"/>
  <c r="X1774" i="1"/>
  <c r="I1774" i="1"/>
  <c r="C1774" i="1"/>
  <c r="AC1773" i="1"/>
  <c r="AB1773" i="1"/>
  <c r="AA1773" i="1"/>
  <c r="X1773" i="1"/>
  <c r="Y1773" i="1"/>
  <c r="I1773" i="1"/>
  <c r="C1773" i="1"/>
  <c r="AC1772" i="1"/>
  <c r="AB1772" i="1"/>
  <c r="AA1772" i="1"/>
  <c r="X1772" i="1"/>
  <c r="Y1772" i="1"/>
  <c r="I1772" i="1"/>
  <c r="C1772" i="1"/>
  <c r="AC1771" i="1"/>
  <c r="AB1771" i="1"/>
  <c r="AA1771" i="1"/>
  <c r="X1771" i="1"/>
  <c r="Y1771" i="1"/>
  <c r="I1771" i="1"/>
  <c r="C1771" i="1"/>
  <c r="AC1770" i="1"/>
  <c r="AB1770" i="1"/>
  <c r="AA1770" i="1"/>
  <c r="X1770" i="1"/>
  <c r="Y1770" i="1"/>
  <c r="I1770" i="1"/>
  <c r="C1770" i="1"/>
  <c r="AC1769" i="1"/>
  <c r="AB1769" i="1"/>
  <c r="AA1769" i="1"/>
  <c r="X1769" i="1"/>
  <c r="Y1769" i="1"/>
  <c r="I1769" i="1"/>
  <c r="C1769" i="1"/>
  <c r="AC1768" i="1"/>
  <c r="AB1768" i="1"/>
  <c r="AA1768" i="1"/>
  <c r="X1768" i="1"/>
  <c r="Y1768" i="1"/>
  <c r="I1768" i="1"/>
  <c r="C1768" i="1"/>
  <c r="AC1767" i="1"/>
  <c r="AB1767" i="1"/>
  <c r="AA1767" i="1"/>
  <c r="X1767" i="1"/>
  <c r="Y1767" i="1"/>
  <c r="I1767" i="1"/>
  <c r="C1767" i="1"/>
  <c r="AC1766" i="1"/>
  <c r="AB1766" i="1"/>
  <c r="AA1766" i="1"/>
  <c r="X1766" i="1"/>
  <c r="Y1766" i="1"/>
  <c r="I1766" i="1"/>
  <c r="C1766" i="1"/>
  <c r="AC1765" i="1"/>
  <c r="AB1765" i="1"/>
  <c r="AA1765" i="1"/>
  <c r="X1765" i="1"/>
  <c r="Y1765" i="1"/>
  <c r="I1765" i="1"/>
  <c r="C1765" i="1"/>
  <c r="AC1764" i="1"/>
  <c r="AB1764" i="1"/>
  <c r="AA1764" i="1"/>
  <c r="X1764" i="1"/>
  <c r="Y1764" i="1"/>
  <c r="I1764" i="1"/>
  <c r="C1764" i="1"/>
  <c r="AC1763" i="1"/>
  <c r="AB1763" i="1"/>
  <c r="AA1763" i="1"/>
  <c r="X1763" i="1"/>
  <c r="Y1763" i="1"/>
  <c r="I1763" i="1"/>
  <c r="C1763" i="1"/>
  <c r="AC1762" i="1"/>
  <c r="AB1762" i="1"/>
  <c r="AA1762" i="1"/>
  <c r="X1762" i="1"/>
  <c r="Y1762" i="1"/>
  <c r="I1762" i="1"/>
  <c r="C1762" i="1"/>
  <c r="AC1761" i="1"/>
  <c r="AB1761" i="1"/>
  <c r="AA1761" i="1"/>
  <c r="X1761" i="1"/>
  <c r="Y1761" i="1"/>
  <c r="I1761" i="1"/>
  <c r="C1761" i="1"/>
  <c r="AC1760" i="1"/>
  <c r="AB1760" i="1"/>
  <c r="AA1760" i="1"/>
  <c r="X1760" i="1"/>
  <c r="Y1760" i="1"/>
  <c r="I1760" i="1"/>
  <c r="C1760" i="1"/>
  <c r="AC1759" i="1"/>
  <c r="AB1759" i="1"/>
  <c r="AA1759" i="1"/>
  <c r="X1759" i="1"/>
  <c r="Y1759" i="1"/>
  <c r="I1759" i="1"/>
  <c r="C1759" i="1"/>
  <c r="AC1758" i="1"/>
  <c r="AB1758" i="1"/>
  <c r="AA1758" i="1"/>
  <c r="X1758" i="1"/>
  <c r="Y1758" i="1"/>
  <c r="I1758" i="1"/>
  <c r="C1758" i="1"/>
  <c r="AC1757" i="1"/>
  <c r="AB1757" i="1"/>
  <c r="AA1757" i="1"/>
  <c r="X1757" i="1"/>
  <c r="Y1757" i="1"/>
  <c r="I1757" i="1"/>
  <c r="C1757" i="1"/>
  <c r="AC1756" i="1"/>
  <c r="AB1756" i="1"/>
  <c r="AA1756" i="1"/>
  <c r="X1756" i="1"/>
  <c r="Y1756" i="1"/>
  <c r="I1756" i="1"/>
  <c r="C1756" i="1"/>
  <c r="AC1755" i="1"/>
  <c r="AB1755" i="1"/>
  <c r="AA1755" i="1"/>
  <c r="Y1755" i="1"/>
  <c r="X1755" i="1"/>
  <c r="I1755" i="1"/>
  <c r="C1755" i="1"/>
  <c r="AC1754" i="1"/>
  <c r="AB1754" i="1"/>
  <c r="AA1754" i="1"/>
  <c r="Y1754" i="1"/>
  <c r="X1754" i="1"/>
  <c r="I1754" i="1"/>
  <c r="C1754" i="1"/>
  <c r="AC1753" i="1"/>
  <c r="AB1753" i="1"/>
  <c r="AA1753" i="1"/>
  <c r="Y1753" i="1"/>
  <c r="X1753" i="1"/>
  <c r="I1753" i="1"/>
  <c r="C1753" i="1"/>
  <c r="AC1752" i="1"/>
  <c r="AB1752" i="1"/>
  <c r="AA1752" i="1"/>
  <c r="X1752" i="1"/>
  <c r="Y1752" i="1"/>
  <c r="I1752" i="1"/>
  <c r="C1752" i="1"/>
  <c r="AC1751" i="1"/>
  <c r="AB1751" i="1"/>
  <c r="AA1751" i="1"/>
  <c r="Y1751" i="1"/>
  <c r="X1751" i="1"/>
  <c r="Z1751" i="1" s="1"/>
  <c r="I1751" i="1"/>
  <c r="C1751" i="1"/>
  <c r="AC1750" i="1"/>
  <c r="AB1750" i="1"/>
  <c r="AA1750" i="1"/>
  <c r="Y1750" i="1"/>
  <c r="X1750" i="1"/>
  <c r="I1750" i="1"/>
  <c r="C1750" i="1"/>
  <c r="AC1749" i="1"/>
  <c r="AB1749" i="1"/>
  <c r="AA1749" i="1"/>
  <c r="Y1749" i="1"/>
  <c r="X1749" i="1"/>
  <c r="I1749" i="1"/>
  <c r="C1749" i="1"/>
  <c r="AC1748" i="1"/>
  <c r="AB1748" i="1"/>
  <c r="AA1748" i="1"/>
  <c r="Y1748" i="1"/>
  <c r="X1748" i="1"/>
  <c r="I1748" i="1"/>
  <c r="C1748" i="1"/>
  <c r="AC1747" i="1"/>
  <c r="AB1747" i="1"/>
  <c r="AA1747" i="1"/>
  <c r="Y1747" i="1"/>
  <c r="X1747" i="1"/>
  <c r="I1747" i="1"/>
  <c r="C1747" i="1"/>
  <c r="AC1746" i="1"/>
  <c r="AB1746" i="1"/>
  <c r="AA1746" i="1"/>
  <c r="X1746" i="1"/>
  <c r="Y1746" i="1"/>
  <c r="I1746" i="1"/>
  <c r="C1746" i="1"/>
  <c r="AC1745" i="1"/>
  <c r="AB1745" i="1"/>
  <c r="AA1745" i="1"/>
  <c r="X1745" i="1"/>
  <c r="Y1745" i="1"/>
  <c r="I1745" i="1"/>
  <c r="C1745" i="1"/>
  <c r="AC1744" i="1"/>
  <c r="AB1744" i="1"/>
  <c r="AA1744" i="1"/>
  <c r="Y1744" i="1"/>
  <c r="X1744" i="1"/>
  <c r="I1744" i="1"/>
  <c r="C1744" i="1"/>
  <c r="AC1741" i="1"/>
  <c r="AB1741" i="1"/>
  <c r="AA1741" i="1"/>
  <c r="Y1741" i="1"/>
  <c r="X1741" i="1"/>
  <c r="I1741" i="1"/>
  <c r="C1741" i="1"/>
  <c r="AC1740" i="1"/>
  <c r="AB1740" i="1"/>
  <c r="AA1740" i="1"/>
  <c r="Y1740" i="1"/>
  <c r="X1740" i="1"/>
  <c r="I1740" i="1"/>
  <c r="C1740" i="1"/>
  <c r="AC1739" i="1"/>
  <c r="AB1739" i="1"/>
  <c r="AA1739" i="1"/>
  <c r="Y1739" i="1"/>
  <c r="X1739" i="1"/>
  <c r="I1739" i="1"/>
  <c r="C1739" i="1"/>
  <c r="AC1738" i="1"/>
  <c r="AB1738" i="1"/>
  <c r="AA1738" i="1"/>
  <c r="Y1738" i="1"/>
  <c r="X1738" i="1"/>
  <c r="I1738" i="1"/>
  <c r="C1738" i="1"/>
  <c r="AC1737" i="1"/>
  <c r="AB1737" i="1"/>
  <c r="AA1737" i="1"/>
  <c r="Y1737" i="1"/>
  <c r="X1737" i="1"/>
  <c r="I1737" i="1"/>
  <c r="C1737" i="1"/>
  <c r="AC1736" i="1"/>
  <c r="AB1736" i="1"/>
  <c r="AA1736" i="1"/>
  <c r="Y1736" i="1"/>
  <c r="X1736" i="1"/>
  <c r="I1736" i="1"/>
  <c r="C1736" i="1"/>
  <c r="AC1735" i="1"/>
  <c r="AB1735" i="1"/>
  <c r="AA1735" i="1"/>
  <c r="Y1735" i="1"/>
  <c r="X1735" i="1"/>
  <c r="I1735" i="1"/>
  <c r="C1735" i="1"/>
  <c r="AC1734" i="1"/>
  <c r="AB1734" i="1"/>
  <c r="AA1734" i="1"/>
  <c r="Y1734" i="1"/>
  <c r="X1734" i="1"/>
  <c r="I1734" i="1"/>
  <c r="C1734" i="1"/>
  <c r="AC1733" i="1"/>
  <c r="AB1733" i="1"/>
  <c r="AA1733" i="1"/>
  <c r="Y1733" i="1"/>
  <c r="X1733" i="1"/>
  <c r="I1733" i="1"/>
  <c r="C1733" i="1"/>
  <c r="AC1732" i="1"/>
  <c r="AB1732" i="1"/>
  <c r="AA1732" i="1"/>
  <c r="X1732" i="1"/>
  <c r="Y1732" i="1"/>
  <c r="I1732" i="1"/>
  <c r="C1732" i="1"/>
  <c r="AC1731" i="1"/>
  <c r="AB1731" i="1"/>
  <c r="AA1731" i="1"/>
  <c r="Y1731" i="1"/>
  <c r="X1731" i="1"/>
  <c r="I1731" i="1"/>
  <c r="C1731" i="1"/>
  <c r="AC1730" i="1"/>
  <c r="AB1730" i="1"/>
  <c r="AA1730" i="1"/>
  <c r="Y1730" i="1"/>
  <c r="X1730" i="1"/>
  <c r="I1730" i="1"/>
  <c r="C1730" i="1"/>
  <c r="AC1729" i="1"/>
  <c r="AB1729" i="1"/>
  <c r="AA1729" i="1"/>
  <c r="Y1729" i="1"/>
  <c r="X1729" i="1"/>
  <c r="I1729" i="1"/>
  <c r="C1729" i="1"/>
  <c r="AC1728" i="1"/>
  <c r="AB1728" i="1"/>
  <c r="AA1728" i="1"/>
  <c r="X1728" i="1"/>
  <c r="Y1728" i="1"/>
  <c r="I1728" i="1"/>
  <c r="C1728" i="1"/>
  <c r="AC1727" i="1"/>
  <c r="AB1727" i="1"/>
  <c r="AA1727" i="1"/>
  <c r="Y1727" i="1"/>
  <c r="X1727" i="1"/>
  <c r="I1727" i="1"/>
  <c r="C1727" i="1"/>
  <c r="AC1726" i="1"/>
  <c r="AB1726" i="1"/>
  <c r="AA1726" i="1"/>
  <c r="Y1726" i="1"/>
  <c r="X1726" i="1"/>
  <c r="I1726" i="1"/>
  <c r="C1726" i="1"/>
  <c r="AC1725" i="1"/>
  <c r="AB1725" i="1"/>
  <c r="AA1725" i="1"/>
  <c r="Y1725" i="1"/>
  <c r="X1725" i="1"/>
  <c r="I1725" i="1"/>
  <c r="C1725" i="1"/>
  <c r="AC1724" i="1"/>
  <c r="AB1724" i="1"/>
  <c r="AA1724" i="1"/>
  <c r="X1724" i="1"/>
  <c r="Y1724" i="1"/>
  <c r="I1724" i="1"/>
  <c r="C1724" i="1"/>
  <c r="AC1723" i="1"/>
  <c r="AB1723" i="1"/>
  <c r="AA1723" i="1"/>
  <c r="Y1723" i="1"/>
  <c r="X1723" i="1"/>
  <c r="I1723" i="1"/>
  <c r="C1723" i="1"/>
  <c r="AC1722" i="1"/>
  <c r="AB1722" i="1"/>
  <c r="AA1722" i="1"/>
  <c r="X1722" i="1"/>
  <c r="Y1722" i="1"/>
  <c r="I1722" i="1"/>
  <c r="C1722" i="1"/>
  <c r="AC1721" i="1"/>
  <c r="AB1721" i="1"/>
  <c r="AA1721" i="1"/>
  <c r="Y1721" i="1"/>
  <c r="X1721" i="1"/>
  <c r="I1721" i="1"/>
  <c r="C1721" i="1"/>
  <c r="AC1720" i="1"/>
  <c r="AB1720" i="1"/>
  <c r="AA1720" i="1"/>
  <c r="Y1720" i="1"/>
  <c r="X1720" i="1"/>
  <c r="I1720" i="1"/>
  <c r="C1720" i="1"/>
  <c r="AC1719" i="1"/>
  <c r="AB1719" i="1"/>
  <c r="AA1719" i="1"/>
  <c r="Y1719" i="1"/>
  <c r="X1719" i="1"/>
  <c r="I1719" i="1"/>
  <c r="C1719" i="1"/>
  <c r="AC1718" i="1"/>
  <c r="AB1718" i="1"/>
  <c r="AA1718" i="1"/>
  <c r="X1718" i="1"/>
  <c r="Y1718" i="1"/>
  <c r="C1718" i="1"/>
  <c r="AC1714" i="1"/>
  <c r="AB1714" i="1"/>
  <c r="AA1714" i="1"/>
  <c r="Y1714" i="1"/>
  <c r="X1714" i="1"/>
  <c r="I1714" i="1"/>
  <c r="C1714" i="1"/>
  <c r="AC1713" i="1"/>
  <c r="AB1713" i="1"/>
  <c r="AA1713" i="1"/>
  <c r="Y1713" i="1"/>
  <c r="X1713" i="1"/>
  <c r="I1713" i="1"/>
  <c r="C1713" i="1"/>
  <c r="AC1712" i="1"/>
  <c r="AB1712" i="1"/>
  <c r="AA1712" i="1"/>
  <c r="Y1712" i="1"/>
  <c r="X1712" i="1"/>
  <c r="I1712" i="1"/>
  <c r="C1712" i="1"/>
  <c r="B30" i="24"/>
  <c r="AC1717" i="1"/>
  <c r="AB1717" i="1"/>
  <c r="AA1717" i="1"/>
  <c r="Y1717" i="1"/>
  <c r="X1717" i="1"/>
  <c r="I1717" i="1"/>
  <c r="C1717" i="1"/>
  <c r="AC1716" i="1"/>
  <c r="AB1716" i="1"/>
  <c r="AA1716" i="1"/>
  <c r="Y1716" i="1"/>
  <c r="X1716" i="1"/>
  <c r="I1716" i="1"/>
  <c r="C1716" i="1"/>
  <c r="AC1715" i="1"/>
  <c r="AB1715" i="1"/>
  <c r="AA1715" i="1"/>
  <c r="Y1715" i="1"/>
  <c r="X1715" i="1"/>
  <c r="I1715" i="1"/>
  <c r="C1715" i="1"/>
  <c r="AC1711" i="1"/>
  <c r="AB1711" i="1"/>
  <c r="AA1711" i="1"/>
  <c r="Y1711" i="1"/>
  <c r="X1711" i="1"/>
  <c r="I1711" i="1"/>
  <c r="C1711" i="1"/>
  <c r="AC1710" i="1"/>
  <c r="AB1710" i="1"/>
  <c r="AA1710" i="1"/>
  <c r="Y1710" i="1"/>
  <c r="X1710" i="1"/>
  <c r="I1710" i="1"/>
  <c r="C1710" i="1"/>
  <c r="AC1709" i="1"/>
  <c r="AB1709" i="1"/>
  <c r="AA1709" i="1"/>
  <c r="Y1709" i="1"/>
  <c r="X1709" i="1"/>
  <c r="I1709" i="1"/>
  <c r="C1709" i="1"/>
  <c r="AC1708" i="1"/>
  <c r="AB1708" i="1"/>
  <c r="AA1708" i="1"/>
  <c r="Y1708" i="1"/>
  <c r="X1708" i="1"/>
  <c r="I1708" i="1"/>
  <c r="C1708" i="1"/>
  <c r="AC1707" i="1"/>
  <c r="AB1707" i="1"/>
  <c r="AA1707" i="1"/>
  <c r="Y1707" i="1"/>
  <c r="X1707" i="1"/>
  <c r="I1707" i="1"/>
  <c r="C1707" i="1"/>
  <c r="AC1706" i="1"/>
  <c r="AB1706" i="1"/>
  <c r="AA1706" i="1"/>
  <c r="Y1706" i="1"/>
  <c r="X1706" i="1"/>
  <c r="I1706" i="1"/>
  <c r="C1706" i="1"/>
  <c r="AC1704" i="1"/>
  <c r="AB1704" i="1"/>
  <c r="AA1704" i="1"/>
  <c r="Y1704" i="1"/>
  <c r="X1704" i="1"/>
  <c r="I1704" i="1"/>
  <c r="C1704" i="1"/>
  <c r="AC1703" i="1"/>
  <c r="AB1703" i="1"/>
  <c r="AA1703" i="1"/>
  <c r="Y1703" i="1"/>
  <c r="X1703" i="1"/>
  <c r="I1703" i="1"/>
  <c r="C1703" i="1"/>
  <c r="AC1702" i="1"/>
  <c r="AB1702" i="1"/>
  <c r="AA1702" i="1"/>
  <c r="X1702" i="1"/>
  <c r="Y1702" i="1"/>
  <c r="I1702" i="1"/>
  <c r="C1702" i="1"/>
  <c r="AC1701" i="1"/>
  <c r="AB1701" i="1"/>
  <c r="AA1701" i="1"/>
  <c r="Y1701" i="1"/>
  <c r="X1701" i="1"/>
  <c r="I1701" i="1"/>
  <c r="C1701" i="1"/>
  <c r="AC1700" i="1"/>
  <c r="AB1700" i="1"/>
  <c r="AA1700" i="1"/>
  <c r="Y1700" i="1"/>
  <c r="X1700" i="1"/>
  <c r="I1700" i="1"/>
  <c r="C1700" i="1"/>
  <c r="AC1699" i="1"/>
  <c r="AB1699" i="1"/>
  <c r="AA1699" i="1"/>
  <c r="Y1699" i="1"/>
  <c r="X1699" i="1"/>
  <c r="I1699" i="1"/>
  <c r="C1699" i="1"/>
  <c r="AC1698" i="1"/>
  <c r="AB1698" i="1"/>
  <c r="AA1698" i="1"/>
  <c r="Y1698" i="1"/>
  <c r="X1698" i="1"/>
  <c r="I1698" i="1"/>
  <c r="C1698" i="1"/>
  <c r="AC1695" i="1"/>
  <c r="AB1695" i="1"/>
  <c r="AA1695" i="1"/>
  <c r="Y1695" i="1"/>
  <c r="X1695" i="1"/>
  <c r="I1695" i="1"/>
  <c r="C1695" i="1"/>
  <c r="AC1694" i="1"/>
  <c r="AB1694" i="1"/>
  <c r="AA1694" i="1"/>
  <c r="Y1694" i="1"/>
  <c r="X1694" i="1"/>
  <c r="I1694" i="1"/>
  <c r="C1694" i="1"/>
  <c r="AC1693" i="1"/>
  <c r="AB1693" i="1"/>
  <c r="AA1693" i="1"/>
  <c r="Y1693" i="1"/>
  <c r="X1693" i="1"/>
  <c r="I1693" i="1"/>
  <c r="C1693" i="1"/>
  <c r="AC1692" i="1"/>
  <c r="AB1692" i="1"/>
  <c r="AA1692" i="1"/>
  <c r="Y1692" i="1"/>
  <c r="X1692" i="1"/>
  <c r="I1692" i="1"/>
  <c r="C1692" i="1"/>
  <c r="AC1691" i="1"/>
  <c r="AB1691" i="1"/>
  <c r="AA1691" i="1"/>
  <c r="Y1691" i="1"/>
  <c r="X1691" i="1"/>
  <c r="I1691" i="1"/>
  <c r="C1691" i="1"/>
  <c r="AC1690" i="1"/>
  <c r="AB1690" i="1"/>
  <c r="AA1690" i="1"/>
  <c r="Y1690" i="1"/>
  <c r="X1690" i="1"/>
  <c r="I1690" i="1"/>
  <c r="C1690" i="1"/>
  <c r="AC1689" i="1"/>
  <c r="AB1689" i="1"/>
  <c r="AA1689" i="1"/>
  <c r="Y1689" i="1"/>
  <c r="X1689" i="1"/>
  <c r="I1689" i="1"/>
  <c r="C1689" i="1"/>
  <c r="AC1688" i="1"/>
  <c r="AB1688" i="1"/>
  <c r="AA1688" i="1"/>
  <c r="Y1688" i="1"/>
  <c r="X1688" i="1"/>
  <c r="I1688" i="1"/>
  <c r="C1688" i="1"/>
  <c r="AC1687" i="1"/>
  <c r="AB1687" i="1"/>
  <c r="AA1687" i="1"/>
  <c r="Y1687" i="1"/>
  <c r="X1687" i="1"/>
  <c r="I1687" i="1"/>
  <c r="C1687" i="1"/>
  <c r="AC1674" i="1"/>
  <c r="AB1674" i="1"/>
  <c r="AA1674" i="1"/>
  <c r="Y1674" i="1"/>
  <c r="X1674" i="1"/>
  <c r="I1674" i="1"/>
  <c r="C1674" i="1"/>
  <c r="AC1686" i="1"/>
  <c r="AB1686" i="1"/>
  <c r="AA1686" i="1"/>
  <c r="Y1686" i="1"/>
  <c r="X1686" i="1"/>
  <c r="I1686" i="1"/>
  <c r="C1686" i="1"/>
  <c r="AC1685" i="1"/>
  <c r="AB1685" i="1"/>
  <c r="AA1685" i="1"/>
  <c r="Y1685" i="1"/>
  <c r="X1685" i="1"/>
  <c r="I1685" i="1"/>
  <c r="C1685" i="1"/>
  <c r="AC1679" i="1"/>
  <c r="AB1679" i="1"/>
  <c r="AA1679" i="1"/>
  <c r="Y1679" i="1"/>
  <c r="X1679" i="1"/>
  <c r="I1679" i="1"/>
  <c r="C1679" i="1"/>
  <c r="AC1684" i="1"/>
  <c r="AB1684" i="1"/>
  <c r="AA1684" i="1"/>
  <c r="Y1684" i="1"/>
  <c r="X1684" i="1"/>
  <c r="I1684" i="1"/>
  <c r="C1684" i="1"/>
  <c r="AC1681" i="1"/>
  <c r="AB1681" i="1"/>
  <c r="AA1681" i="1"/>
  <c r="Y1681" i="1"/>
  <c r="X1681" i="1"/>
  <c r="I1681" i="1"/>
  <c r="C1681" i="1"/>
  <c r="AC1680" i="1"/>
  <c r="AB1680" i="1"/>
  <c r="AA1680" i="1"/>
  <c r="Y1680" i="1"/>
  <c r="X1680" i="1"/>
  <c r="I1680" i="1"/>
  <c r="C1680" i="1"/>
  <c r="AC1678" i="1"/>
  <c r="AB1678" i="1"/>
  <c r="AA1678" i="1"/>
  <c r="Y1678" i="1"/>
  <c r="X1678" i="1"/>
  <c r="I1678" i="1"/>
  <c r="C1678" i="1"/>
  <c r="AC1677" i="1"/>
  <c r="AB1677" i="1"/>
  <c r="AA1677" i="1"/>
  <c r="Y1677" i="1"/>
  <c r="X1677" i="1"/>
  <c r="I1677" i="1"/>
  <c r="C1677" i="1"/>
  <c r="AC1676" i="1"/>
  <c r="AB1676" i="1"/>
  <c r="AA1676" i="1"/>
  <c r="Y1676" i="1"/>
  <c r="X1676" i="1"/>
  <c r="I1676" i="1"/>
  <c r="C1676" i="1"/>
  <c r="AC1675" i="1"/>
  <c r="AB1675" i="1"/>
  <c r="AA1675" i="1"/>
  <c r="Y1675" i="1"/>
  <c r="X1675" i="1"/>
  <c r="I1675" i="1"/>
  <c r="C1675" i="1"/>
  <c r="AC1673" i="1"/>
  <c r="AB1673" i="1"/>
  <c r="AA1673" i="1"/>
  <c r="Y1673" i="1"/>
  <c r="X1673" i="1"/>
  <c r="I1673" i="1"/>
  <c r="C1673" i="1"/>
  <c r="AC1672" i="1"/>
  <c r="AB1672" i="1"/>
  <c r="AA1672" i="1"/>
  <c r="Y1672" i="1"/>
  <c r="X1672" i="1"/>
  <c r="I1672" i="1"/>
  <c r="C1672" i="1"/>
  <c r="AC1669" i="1"/>
  <c r="AB1669" i="1"/>
  <c r="AA1669" i="1"/>
  <c r="Y1669" i="1"/>
  <c r="X1669" i="1"/>
  <c r="I1669" i="1"/>
  <c r="C1669" i="1"/>
  <c r="AC1668" i="1"/>
  <c r="AB1668" i="1"/>
  <c r="AA1668" i="1"/>
  <c r="Y1668" i="1"/>
  <c r="X1668" i="1"/>
  <c r="I1668" i="1"/>
  <c r="C1668" i="1"/>
  <c r="AC1667" i="1"/>
  <c r="AB1667" i="1"/>
  <c r="AA1667" i="1"/>
  <c r="Y1667" i="1"/>
  <c r="X1667" i="1"/>
  <c r="I1667" i="1"/>
  <c r="C1667" i="1"/>
  <c r="AC1666" i="1"/>
  <c r="AB1666" i="1"/>
  <c r="AA1666" i="1"/>
  <c r="Y1666" i="1"/>
  <c r="X1666" i="1"/>
  <c r="I1666" i="1"/>
  <c r="C1666" i="1"/>
  <c r="AC1665" i="1"/>
  <c r="AB1665" i="1"/>
  <c r="AA1665" i="1"/>
  <c r="Y1665" i="1"/>
  <c r="X1665" i="1"/>
  <c r="I1665" i="1"/>
  <c r="C1665" i="1"/>
  <c r="AC1664" i="1"/>
  <c r="AB1664" i="1"/>
  <c r="AA1664" i="1"/>
  <c r="Y1664" i="1"/>
  <c r="X1664" i="1"/>
  <c r="I1664" i="1"/>
  <c r="C1664" i="1"/>
  <c r="AC1663" i="1"/>
  <c r="AB1663" i="1"/>
  <c r="AA1663" i="1"/>
  <c r="Y1663" i="1"/>
  <c r="X1663" i="1"/>
  <c r="I1663" i="1"/>
  <c r="C1663" i="1"/>
  <c r="AC1662" i="1"/>
  <c r="AB1662" i="1"/>
  <c r="AA1662" i="1"/>
  <c r="X1662" i="1"/>
  <c r="Y1662" i="1"/>
  <c r="I1662" i="1"/>
  <c r="C1662" i="1"/>
  <c r="AC1661" i="1"/>
  <c r="AB1661" i="1"/>
  <c r="AA1661" i="1"/>
  <c r="X1661" i="1"/>
  <c r="Y1661" i="1"/>
  <c r="I1661" i="1"/>
  <c r="C1661" i="1"/>
  <c r="AC1660" i="1"/>
  <c r="AB1660" i="1"/>
  <c r="AA1660" i="1"/>
  <c r="Y1660" i="1"/>
  <c r="X1660" i="1"/>
  <c r="I1660" i="1"/>
  <c r="C1660" i="1"/>
  <c r="AC1659" i="1"/>
  <c r="AB1659" i="1"/>
  <c r="AA1659" i="1"/>
  <c r="Y1659" i="1"/>
  <c r="X1659" i="1"/>
  <c r="I1659" i="1"/>
  <c r="C1659" i="1"/>
  <c r="AC1658" i="1"/>
  <c r="AB1658" i="1"/>
  <c r="AA1658" i="1"/>
  <c r="X1658" i="1"/>
  <c r="Y1658" i="1"/>
  <c r="I1658" i="1"/>
  <c r="C1658" i="1"/>
  <c r="AC1657" i="1"/>
  <c r="AB1657" i="1"/>
  <c r="AA1657" i="1"/>
  <c r="X1657" i="1"/>
  <c r="Y1657" i="1"/>
  <c r="I1657" i="1"/>
  <c r="C1657" i="1"/>
  <c r="AC1656" i="1"/>
  <c r="AB1656" i="1"/>
  <c r="AA1656" i="1"/>
  <c r="Y1656" i="1"/>
  <c r="X1656" i="1"/>
  <c r="I1656" i="1"/>
  <c r="C1656" i="1"/>
  <c r="AC1655" i="1"/>
  <c r="AB1655" i="1"/>
  <c r="AA1655" i="1"/>
  <c r="Y1655" i="1"/>
  <c r="X1655" i="1"/>
  <c r="I1655" i="1"/>
  <c r="C1655" i="1"/>
  <c r="AC1654" i="1"/>
  <c r="AB1654" i="1"/>
  <c r="AA1654" i="1"/>
  <c r="X1654" i="1"/>
  <c r="Y1654" i="1"/>
  <c r="I1654" i="1"/>
  <c r="C1654" i="1"/>
  <c r="AC1653" i="1"/>
  <c r="AB1653" i="1"/>
  <c r="AA1653" i="1"/>
  <c r="Y1653" i="1"/>
  <c r="X1653" i="1"/>
  <c r="I1653" i="1"/>
  <c r="C1653" i="1"/>
  <c r="AC1652" i="1"/>
  <c r="AB1652" i="1"/>
  <c r="AA1652" i="1"/>
  <c r="Y1652" i="1"/>
  <c r="X1652" i="1"/>
  <c r="I1652" i="1"/>
  <c r="C1652" i="1"/>
  <c r="AC1651" i="1"/>
  <c r="AB1651" i="1"/>
  <c r="AA1651" i="1"/>
  <c r="Y1651" i="1"/>
  <c r="X1651" i="1"/>
  <c r="I1651" i="1"/>
  <c r="C1651" i="1"/>
  <c r="AC1650" i="1"/>
  <c r="AB1650" i="1"/>
  <c r="AA1650" i="1"/>
  <c r="X1650" i="1"/>
  <c r="Y1650" i="1"/>
  <c r="I1650" i="1"/>
  <c r="C1650" i="1"/>
  <c r="AC1649" i="1"/>
  <c r="AB1649" i="1"/>
  <c r="AA1649" i="1"/>
  <c r="Y1649" i="1"/>
  <c r="X1649" i="1"/>
  <c r="I1649" i="1"/>
  <c r="C1649" i="1"/>
  <c r="AC1648" i="1"/>
  <c r="AB1648" i="1"/>
  <c r="AA1648" i="1"/>
  <c r="Y1648" i="1"/>
  <c r="X1648" i="1"/>
  <c r="I1648" i="1"/>
  <c r="C1648" i="1"/>
  <c r="AC1647" i="1"/>
  <c r="AB1647" i="1"/>
  <c r="AA1647" i="1"/>
  <c r="Y1647" i="1"/>
  <c r="X1647" i="1"/>
  <c r="I1647" i="1"/>
  <c r="C1647" i="1"/>
  <c r="AC1646" i="1"/>
  <c r="AB1646" i="1"/>
  <c r="AA1646" i="1"/>
  <c r="X1646" i="1"/>
  <c r="Y1646" i="1"/>
  <c r="I1646" i="1"/>
  <c r="C1646" i="1"/>
  <c r="AC1645" i="1"/>
  <c r="AB1645" i="1"/>
  <c r="AA1645" i="1"/>
  <c r="Y1645" i="1"/>
  <c r="X1645" i="1"/>
  <c r="I1645" i="1"/>
  <c r="C1645" i="1"/>
  <c r="AC1643" i="1"/>
  <c r="AB1643" i="1"/>
  <c r="AA1643" i="1"/>
  <c r="Y1643" i="1"/>
  <c r="X1643" i="1"/>
  <c r="I1643" i="1"/>
  <c r="C1643" i="1"/>
  <c r="AC1644" i="1"/>
  <c r="AB1644" i="1"/>
  <c r="AA1644" i="1"/>
  <c r="Y1644" i="1"/>
  <c r="X1644" i="1"/>
  <c r="I1644" i="1"/>
  <c r="C1644" i="1"/>
  <c r="AC1642" i="1"/>
  <c r="AB1642" i="1"/>
  <c r="AA1642" i="1"/>
  <c r="X1642" i="1"/>
  <c r="Y1642" i="1"/>
  <c r="I1642" i="1"/>
  <c r="C1642" i="1"/>
  <c r="AC1627" i="1"/>
  <c r="AB1627" i="1"/>
  <c r="AA1627" i="1"/>
  <c r="Y1627" i="1"/>
  <c r="X1627" i="1"/>
  <c r="I1627" i="1"/>
  <c r="C1627" i="1"/>
  <c r="AC1626" i="1"/>
  <c r="AB1626" i="1"/>
  <c r="AA1626" i="1"/>
  <c r="Y1626" i="1"/>
  <c r="X1626" i="1"/>
  <c r="I1626" i="1"/>
  <c r="C1626" i="1"/>
  <c r="AC1625" i="1"/>
  <c r="AB1625" i="1"/>
  <c r="AA1625" i="1"/>
  <c r="Y1625" i="1"/>
  <c r="X1625" i="1"/>
  <c r="I1625" i="1"/>
  <c r="C1625" i="1"/>
  <c r="AC1624" i="1"/>
  <c r="AB1624" i="1"/>
  <c r="AA1624" i="1"/>
  <c r="X1624" i="1"/>
  <c r="Y1624" i="1"/>
  <c r="I1624" i="1"/>
  <c r="C1624" i="1"/>
  <c r="AC1623" i="1"/>
  <c r="AB1623" i="1"/>
  <c r="AA1623" i="1"/>
  <c r="Y1623" i="1"/>
  <c r="X1623" i="1"/>
  <c r="I1623" i="1"/>
  <c r="C1623" i="1"/>
  <c r="AC1621" i="1"/>
  <c r="AB1621" i="1"/>
  <c r="AA1621" i="1"/>
  <c r="Y1621" i="1"/>
  <c r="X1621" i="1"/>
  <c r="I1621" i="1"/>
  <c r="C1621" i="1"/>
  <c r="AC1622" i="1"/>
  <c r="AB1622" i="1"/>
  <c r="AA1622" i="1"/>
  <c r="Y1622" i="1"/>
  <c r="X1622" i="1"/>
  <c r="I1622" i="1"/>
  <c r="C1622" i="1"/>
  <c r="AC1620" i="1"/>
  <c r="AB1620" i="1"/>
  <c r="AA1620" i="1"/>
  <c r="X1620" i="1"/>
  <c r="Y1620" i="1"/>
  <c r="I1620" i="1"/>
  <c r="C1620" i="1"/>
  <c r="AC1619" i="1"/>
  <c r="AB1619" i="1"/>
  <c r="AA1619" i="1"/>
  <c r="Y1619" i="1"/>
  <c r="X1619" i="1"/>
  <c r="I1619" i="1"/>
  <c r="C1619" i="1"/>
  <c r="AC1618" i="1"/>
  <c r="AB1618" i="1"/>
  <c r="AA1618" i="1"/>
  <c r="Y1618" i="1"/>
  <c r="X1618" i="1"/>
  <c r="I1618" i="1"/>
  <c r="C1618" i="1"/>
  <c r="AC1617" i="1"/>
  <c r="AB1617" i="1"/>
  <c r="AA1617" i="1"/>
  <c r="Y1617" i="1"/>
  <c r="X1617" i="1"/>
  <c r="I1617" i="1"/>
  <c r="C1617" i="1"/>
  <c r="AC1616" i="1"/>
  <c r="AB1616" i="1"/>
  <c r="AA1616" i="1"/>
  <c r="X1616" i="1"/>
  <c r="Y1616" i="1"/>
  <c r="I1616" i="1"/>
  <c r="C1616" i="1"/>
  <c r="AC1615" i="1"/>
  <c r="AB1615" i="1"/>
  <c r="AA1615" i="1"/>
  <c r="Y1615" i="1"/>
  <c r="X1615" i="1"/>
  <c r="I1615" i="1"/>
  <c r="C1615" i="1"/>
  <c r="AC1614" i="1"/>
  <c r="AB1614" i="1"/>
  <c r="AA1614" i="1"/>
  <c r="Y1614" i="1"/>
  <c r="X1614" i="1"/>
  <c r="I1614" i="1"/>
  <c r="C1614" i="1"/>
  <c r="AC1613" i="1"/>
  <c r="AB1613" i="1"/>
  <c r="AA1613" i="1"/>
  <c r="Y1613" i="1"/>
  <c r="X1613" i="1"/>
  <c r="I1613" i="1"/>
  <c r="C1613" i="1"/>
  <c r="AC1612" i="1"/>
  <c r="AB1612" i="1"/>
  <c r="AA1612" i="1"/>
  <c r="Y1612" i="1"/>
  <c r="X1612" i="1"/>
  <c r="I1612" i="1"/>
  <c r="C1612" i="1"/>
  <c r="AC1611" i="1"/>
  <c r="AB1611" i="1"/>
  <c r="AA1611" i="1"/>
  <c r="Y1611" i="1"/>
  <c r="X1611" i="1"/>
  <c r="I1611" i="1"/>
  <c r="C1611" i="1"/>
  <c r="AC1610" i="1"/>
  <c r="AB1610" i="1"/>
  <c r="AA1610" i="1"/>
  <c r="X1610" i="1"/>
  <c r="Y1610" i="1"/>
  <c r="I1610" i="1"/>
  <c r="C1610" i="1"/>
  <c r="AC1609" i="1"/>
  <c r="AB1609" i="1"/>
  <c r="AA1609" i="1"/>
  <c r="Y1609" i="1"/>
  <c r="X1609" i="1"/>
  <c r="I1609" i="1"/>
  <c r="C1609" i="1"/>
  <c r="AC1608" i="1"/>
  <c r="AB1608" i="1"/>
  <c r="AA1608" i="1"/>
  <c r="X1608" i="1"/>
  <c r="Y1608" i="1"/>
  <c r="I1608" i="1"/>
  <c r="C1608" i="1"/>
  <c r="AC1607" i="1"/>
  <c r="AB1607" i="1"/>
  <c r="AA1607" i="1"/>
  <c r="Y1607" i="1"/>
  <c r="X1607" i="1"/>
  <c r="I1607" i="1"/>
  <c r="C1607" i="1"/>
  <c r="AC1606" i="1"/>
  <c r="AB1606" i="1"/>
  <c r="AA1606" i="1"/>
  <c r="Y1606" i="1"/>
  <c r="X1606" i="1"/>
  <c r="I1606" i="1"/>
  <c r="C1606" i="1"/>
  <c r="H35" i="9"/>
  <c r="H36" i="9"/>
  <c r="H37" i="9"/>
  <c r="H38" i="9"/>
  <c r="H39" i="9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AC1605" i="1"/>
  <c r="AB1605" i="1"/>
  <c r="AA1605" i="1"/>
  <c r="X1605" i="1"/>
  <c r="Y1605" i="1"/>
  <c r="I1605" i="1"/>
  <c r="C1605" i="1"/>
  <c r="AC1604" i="1"/>
  <c r="AB1604" i="1"/>
  <c r="AA1604" i="1"/>
  <c r="X1604" i="1"/>
  <c r="Y1604" i="1"/>
  <c r="I1604" i="1"/>
  <c r="C1604" i="1"/>
  <c r="AC1589" i="1"/>
  <c r="AB1589" i="1"/>
  <c r="AA1589" i="1"/>
  <c r="X1589" i="1"/>
  <c r="Y1589" i="1"/>
  <c r="I1589" i="1"/>
  <c r="C1589" i="1"/>
  <c r="AC1588" i="1"/>
  <c r="AB1588" i="1"/>
  <c r="AA1588" i="1"/>
  <c r="X1588" i="1"/>
  <c r="Y1588" i="1"/>
  <c r="I1588" i="1"/>
  <c r="C1588" i="1"/>
  <c r="AC1587" i="1"/>
  <c r="AB1587" i="1"/>
  <c r="AA1587" i="1"/>
  <c r="X1587" i="1"/>
  <c r="Y1587" i="1"/>
  <c r="I1587" i="1"/>
  <c r="C1587" i="1"/>
  <c r="AC1586" i="1"/>
  <c r="AB1586" i="1"/>
  <c r="AA1586" i="1"/>
  <c r="X1586" i="1"/>
  <c r="Y1586" i="1"/>
  <c r="I1586" i="1"/>
  <c r="C1586" i="1"/>
  <c r="AC1585" i="1"/>
  <c r="AB1585" i="1"/>
  <c r="AA1585" i="1"/>
  <c r="X1585" i="1"/>
  <c r="Y1585" i="1"/>
  <c r="I1585" i="1"/>
  <c r="C1585" i="1"/>
  <c r="AC1584" i="1"/>
  <c r="AB1584" i="1"/>
  <c r="AA1584" i="1"/>
  <c r="X1584" i="1"/>
  <c r="Y1584" i="1"/>
  <c r="I1584" i="1"/>
  <c r="C1584" i="1"/>
  <c r="AC1583" i="1"/>
  <c r="AB1583" i="1"/>
  <c r="AA1583" i="1"/>
  <c r="X1583" i="1"/>
  <c r="Y1583" i="1"/>
  <c r="I1583" i="1"/>
  <c r="C1583" i="1"/>
  <c r="AC1582" i="1"/>
  <c r="AB1582" i="1"/>
  <c r="AA1582" i="1"/>
  <c r="X1582" i="1"/>
  <c r="Y1582" i="1"/>
  <c r="I1582" i="1"/>
  <c r="C1582" i="1"/>
  <c r="AC1581" i="1"/>
  <c r="AB1581" i="1"/>
  <c r="AA1581" i="1"/>
  <c r="X1581" i="1"/>
  <c r="Y1581" i="1"/>
  <c r="I1581" i="1"/>
  <c r="C1581" i="1"/>
  <c r="AC1580" i="1"/>
  <c r="AB1580" i="1"/>
  <c r="AA1580" i="1"/>
  <c r="X1580" i="1"/>
  <c r="Y1580" i="1"/>
  <c r="I1580" i="1"/>
  <c r="C1580" i="1"/>
  <c r="AC1578" i="1"/>
  <c r="AB1578" i="1"/>
  <c r="AA1578" i="1"/>
  <c r="X1578" i="1"/>
  <c r="Y1578" i="1"/>
  <c r="I1578" i="1"/>
  <c r="C1578" i="1"/>
  <c r="AC1579" i="1"/>
  <c r="AB1579" i="1"/>
  <c r="AA1579" i="1"/>
  <c r="X1579" i="1"/>
  <c r="Y1579" i="1"/>
  <c r="I1579" i="1"/>
  <c r="C1579" i="1"/>
  <c r="AC1577" i="1"/>
  <c r="AB1577" i="1"/>
  <c r="AA1577" i="1"/>
  <c r="X1577" i="1"/>
  <c r="Y1577" i="1"/>
  <c r="I1577" i="1"/>
  <c r="C1577" i="1"/>
  <c r="AC1576" i="1"/>
  <c r="AB1576" i="1"/>
  <c r="AA1576" i="1"/>
  <c r="X1576" i="1"/>
  <c r="Y1576" i="1"/>
  <c r="I1576" i="1"/>
  <c r="C1576" i="1"/>
  <c r="AC1575" i="1"/>
  <c r="AB1575" i="1"/>
  <c r="AA1575" i="1"/>
  <c r="X1575" i="1"/>
  <c r="Y1575" i="1"/>
  <c r="I1575" i="1"/>
  <c r="C1575" i="1"/>
  <c r="AC1572" i="1"/>
  <c r="AB1572" i="1"/>
  <c r="AA1572" i="1"/>
  <c r="X1572" i="1"/>
  <c r="Y1572" i="1"/>
  <c r="I1572" i="1"/>
  <c r="C1572" i="1"/>
  <c r="AC1574" i="1"/>
  <c r="AB1574" i="1"/>
  <c r="AA1574" i="1"/>
  <c r="X1574" i="1"/>
  <c r="Y1574" i="1"/>
  <c r="I1574" i="1"/>
  <c r="C1574" i="1"/>
  <c r="AC1573" i="1"/>
  <c r="AB1573" i="1"/>
  <c r="AA1573" i="1"/>
  <c r="X1573" i="1"/>
  <c r="Y1573" i="1"/>
  <c r="I1573" i="1"/>
  <c r="C1573" i="1"/>
  <c r="AC1571" i="1"/>
  <c r="AB1571" i="1"/>
  <c r="AA1571" i="1"/>
  <c r="X1571" i="1"/>
  <c r="Y1571" i="1"/>
  <c r="I1571" i="1"/>
  <c r="C1571" i="1"/>
  <c r="AC1570" i="1"/>
  <c r="AB1570" i="1"/>
  <c r="AA1570" i="1"/>
  <c r="X1570" i="1"/>
  <c r="Y1570" i="1"/>
  <c r="I1570" i="1"/>
  <c r="C1570" i="1"/>
  <c r="AC1569" i="1"/>
  <c r="AB1569" i="1"/>
  <c r="AA1569" i="1"/>
  <c r="X1569" i="1"/>
  <c r="Y1569" i="1"/>
  <c r="I1569" i="1"/>
  <c r="C1569" i="1"/>
  <c r="AC1566" i="1"/>
  <c r="AB1566" i="1"/>
  <c r="AA1566" i="1"/>
  <c r="X1566" i="1"/>
  <c r="Y1566" i="1"/>
  <c r="I1566" i="1"/>
  <c r="C1566" i="1"/>
  <c r="AC1568" i="1"/>
  <c r="AB1568" i="1"/>
  <c r="AA1568" i="1"/>
  <c r="X1568" i="1"/>
  <c r="Y1568" i="1"/>
  <c r="I1568" i="1"/>
  <c r="C1568" i="1"/>
  <c r="AC1567" i="1"/>
  <c r="AB1567" i="1"/>
  <c r="AA1567" i="1"/>
  <c r="X1567" i="1"/>
  <c r="Y1567" i="1"/>
  <c r="I1567" i="1"/>
  <c r="C1567" i="1"/>
  <c r="AC1565" i="1"/>
  <c r="AB1565" i="1"/>
  <c r="AA1565" i="1"/>
  <c r="X1565" i="1"/>
  <c r="Y1565" i="1"/>
  <c r="I1565" i="1"/>
  <c r="C1565" i="1"/>
  <c r="AC1564" i="1"/>
  <c r="AB1564" i="1"/>
  <c r="AA1564" i="1"/>
  <c r="X1564" i="1"/>
  <c r="Y1564" i="1"/>
  <c r="I1564" i="1"/>
  <c r="C1564" i="1"/>
  <c r="AC1563" i="1"/>
  <c r="AB1563" i="1"/>
  <c r="AA1563" i="1"/>
  <c r="X1563" i="1"/>
  <c r="Y1563" i="1"/>
  <c r="I1563" i="1"/>
  <c r="C1563" i="1"/>
  <c r="AC1562" i="1"/>
  <c r="AB1562" i="1"/>
  <c r="AA1562" i="1"/>
  <c r="X1562" i="1"/>
  <c r="Y1562" i="1"/>
  <c r="I1562" i="1"/>
  <c r="C1562" i="1"/>
  <c r="AC1561" i="1"/>
  <c r="AB1561" i="1"/>
  <c r="AA1561" i="1"/>
  <c r="X1561" i="1"/>
  <c r="Y1561" i="1"/>
  <c r="I1561" i="1"/>
  <c r="C1561" i="1"/>
  <c r="AC1560" i="1"/>
  <c r="AB1560" i="1"/>
  <c r="AA1560" i="1"/>
  <c r="X1560" i="1"/>
  <c r="Y1560" i="1"/>
  <c r="I1560" i="1"/>
  <c r="C1560" i="1"/>
  <c r="AC1559" i="1"/>
  <c r="AB1559" i="1"/>
  <c r="AA1559" i="1"/>
  <c r="X1559" i="1"/>
  <c r="Y1559" i="1"/>
  <c r="I1559" i="1"/>
  <c r="C1559" i="1"/>
  <c r="AC1558" i="1"/>
  <c r="AB1558" i="1"/>
  <c r="AA1558" i="1"/>
  <c r="X1558" i="1"/>
  <c r="Y1558" i="1"/>
  <c r="I1558" i="1"/>
  <c r="C1558" i="1"/>
  <c r="AC1557" i="1"/>
  <c r="AB1557" i="1"/>
  <c r="AA1557" i="1"/>
  <c r="X1557" i="1"/>
  <c r="Y1557" i="1"/>
  <c r="I1557" i="1"/>
  <c r="C1557" i="1"/>
  <c r="AC1556" i="1"/>
  <c r="AB1556" i="1"/>
  <c r="AA1556" i="1"/>
  <c r="X1556" i="1"/>
  <c r="Y1556" i="1"/>
  <c r="I1556" i="1"/>
  <c r="C1556" i="1"/>
  <c r="AC1555" i="1"/>
  <c r="AB1555" i="1"/>
  <c r="AA1555" i="1"/>
  <c r="X1555" i="1"/>
  <c r="Y1555" i="1"/>
  <c r="I1555" i="1"/>
  <c r="C1555" i="1"/>
  <c r="AC1546" i="1"/>
  <c r="AB1546" i="1"/>
  <c r="AA1546" i="1"/>
  <c r="X1546" i="1"/>
  <c r="Y1546" i="1"/>
  <c r="I1546" i="1"/>
  <c r="C1546" i="1"/>
  <c r="AC1553" i="1"/>
  <c r="AB1553" i="1"/>
  <c r="AA1553" i="1"/>
  <c r="X1553" i="1"/>
  <c r="Y1553" i="1"/>
  <c r="I1553" i="1"/>
  <c r="C1553" i="1"/>
  <c r="AC1518" i="1"/>
  <c r="AB1518" i="1"/>
  <c r="AA1518" i="1"/>
  <c r="X1518" i="1"/>
  <c r="Y1518" i="1"/>
  <c r="I1518" i="1"/>
  <c r="C1518" i="1"/>
  <c r="AC1516" i="1"/>
  <c r="AB1516" i="1"/>
  <c r="AA1516" i="1"/>
  <c r="X1516" i="1"/>
  <c r="Y1516" i="1"/>
  <c r="I1516" i="1"/>
  <c r="C1516" i="1"/>
  <c r="AC1515" i="1"/>
  <c r="AB1515" i="1"/>
  <c r="AA1515" i="1"/>
  <c r="X1515" i="1"/>
  <c r="Y1515" i="1"/>
  <c r="I1515" i="1"/>
  <c r="C1515" i="1"/>
  <c r="AC1514" i="1"/>
  <c r="AB1514" i="1"/>
  <c r="AA1514" i="1"/>
  <c r="X1514" i="1"/>
  <c r="Y1514" i="1"/>
  <c r="I1514" i="1"/>
  <c r="C1514" i="1"/>
  <c r="AC1513" i="1"/>
  <c r="AB1513" i="1"/>
  <c r="AA1513" i="1"/>
  <c r="X1513" i="1"/>
  <c r="Y1513" i="1"/>
  <c r="I1513" i="1"/>
  <c r="C1513" i="1"/>
  <c r="AC1512" i="1"/>
  <c r="AB1512" i="1"/>
  <c r="AA1512" i="1"/>
  <c r="X1512" i="1"/>
  <c r="Y1512" i="1"/>
  <c r="I1512" i="1"/>
  <c r="C1512" i="1"/>
  <c r="AC1405" i="1"/>
  <c r="AB1405" i="1"/>
  <c r="AA1405" i="1"/>
  <c r="X1405" i="1"/>
  <c r="Y1405" i="1"/>
  <c r="I1405" i="1"/>
  <c r="C1405" i="1"/>
  <c r="AC1404" i="1"/>
  <c r="AB1404" i="1"/>
  <c r="AA1404" i="1"/>
  <c r="X1404" i="1"/>
  <c r="Y1404" i="1"/>
  <c r="I1404" i="1"/>
  <c r="C1404" i="1"/>
  <c r="AC1403" i="1"/>
  <c r="AB1403" i="1"/>
  <c r="AA1403" i="1"/>
  <c r="X1403" i="1"/>
  <c r="Y1403" i="1"/>
  <c r="I1403" i="1"/>
  <c r="C1403" i="1"/>
  <c r="AC1402" i="1"/>
  <c r="AB1402" i="1"/>
  <c r="AA1402" i="1"/>
  <c r="X1402" i="1"/>
  <c r="Y1402" i="1"/>
  <c r="I1402" i="1"/>
  <c r="C1402" i="1"/>
  <c r="AC1397" i="1"/>
  <c r="AB1397" i="1"/>
  <c r="AA1397" i="1"/>
  <c r="X1397" i="1"/>
  <c r="Y1397" i="1"/>
  <c r="I1397" i="1"/>
  <c r="C1397" i="1"/>
  <c r="AC1517" i="1"/>
  <c r="AB1517" i="1"/>
  <c r="AA1517" i="1"/>
  <c r="X1517" i="1"/>
  <c r="Y1517" i="1"/>
  <c r="I1517" i="1"/>
  <c r="C1517" i="1"/>
  <c r="AC1506" i="1"/>
  <c r="AB1506" i="1"/>
  <c r="AA1506" i="1"/>
  <c r="X1506" i="1"/>
  <c r="Y1506" i="1"/>
  <c r="I1506" i="1"/>
  <c r="C1506" i="1"/>
  <c r="AC1504" i="1"/>
  <c r="AB1504" i="1"/>
  <c r="AA1504" i="1"/>
  <c r="X1504" i="1"/>
  <c r="Y1504" i="1"/>
  <c r="I1504" i="1"/>
  <c r="C1504" i="1"/>
  <c r="AC1503" i="1"/>
  <c r="AB1503" i="1"/>
  <c r="AA1503" i="1"/>
  <c r="X1503" i="1"/>
  <c r="Y1503" i="1"/>
  <c r="I1503" i="1"/>
  <c r="C1503" i="1"/>
  <c r="AC1502" i="1"/>
  <c r="AB1502" i="1"/>
  <c r="AA1502" i="1"/>
  <c r="X1502" i="1"/>
  <c r="Y1502" i="1"/>
  <c r="I1502" i="1"/>
  <c r="C1502" i="1"/>
  <c r="AC1500" i="1"/>
  <c r="AB1500" i="1"/>
  <c r="AA1500" i="1"/>
  <c r="X1500" i="1"/>
  <c r="Y1500" i="1"/>
  <c r="I1500" i="1"/>
  <c r="C1500" i="1"/>
  <c r="AC1499" i="1"/>
  <c r="AB1499" i="1"/>
  <c r="AA1499" i="1"/>
  <c r="X1499" i="1"/>
  <c r="Y1499" i="1"/>
  <c r="I1499" i="1"/>
  <c r="C1499" i="1"/>
  <c r="AC1498" i="1"/>
  <c r="AB1498" i="1"/>
  <c r="AA1498" i="1"/>
  <c r="X1498" i="1"/>
  <c r="Y1498" i="1"/>
  <c r="I1498" i="1"/>
  <c r="C1498" i="1"/>
  <c r="AC1496" i="1"/>
  <c r="AB1496" i="1"/>
  <c r="AA1496" i="1"/>
  <c r="X1496" i="1"/>
  <c r="Y1496" i="1"/>
  <c r="I1496" i="1"/>
  <c r="C1496" i="1"/>
  <c r="AC1494" i="1"/>
  <c r="AB1494" i="1"/>
  <c r="AA1494" i="1"/>
  <c r="X1494" i="1"/>
  <c r="Y1494" i="1"/>
  <c r="I1494" i="1"/>
  <c r="C1494" i="1"/>
  <c r="AC1489" i="1"/>
  <c r="AB1489" i="1"/>
  <c r="AA1489" i="1"/>
  <c r="X1489" i="1"/>
  <c r="Y1489" i="1"/>
  <c r="I1489" i="1"/>
  <c r="C1489" i="1"/>
  <c r="AC1490" i="1"/>
  <c r="AB1490" i="1"/>
  <c r="AA1490" i="1"/>
  <c r="X1490" i="1"/>
  <c r="Y1490" i="1"/>
  <c r="I1490" i="1"/>
  <c r="C1490" i="1"/>
  <c r="AC1491" i="1"/>
  <c r="AB1491" i="1"/>
  <c r="AA1491" i="1"/>
  <c r="X1491" i="1"/>
  <c r="Y1491" i="1"/>
  <c r="I1491" i="1"/>
  <c r="C1491" i="1"/>
  <c r="AC1488" i="1"/>
  <c r="AB1488" i="1"/>
  <c r="AA1488" i="1"/>
  <c r="X1488" i="1"/>
  <c r="Y1488" i="1"/>
  <c r="I1488" i="1"/>
  <c r="C1488" i="1"/>
  <c r="AC1487" i="1"/>
  <c r="AB1487" i="1"/>
  <c r="AA1487" i="1"/>
  <c r="X1487" i="1"/>
  <c r="Y1487" i="1"/>
  <c r="I1487" i="1"/>
  <c r="C1487" i="1"/>
  <c r="AC1486" i="1"/>
  <c r="AB1486" i="1"/>
  <c r="AA1486" i="1"/>
  <c r="X1486" i="1"/>
  <c r="Y1486" i="1"/>
  <c r="I1486" i="1"/>
  <c r="C1486" i="1"/>
  <c r="AC1484" i="1"/>
  <c r="AB1484" i="1"/>
  <c r="AA1484" i="1"/>
  <c r="X1484" i="1"/>
  <c r="Y1484" i="1"/>
  <c r="I1484" i="1"/>
  <c r="C1484" i="1"/>
  <c r="AC1482" i="1"/>
  <c r="AB1482" i="1"/>
  <c r="AA1482" i="1"/>
  <c r="X1482" i="1"/>
  <c r="Y1482" i="1"/>
  <c r="I1482" i="1"/>
  <c r="C1482" i="1"/>
  <c r="AC1478" i="1"/>
  <c r="AB1478" i="1"/>
  <c r="AA1478" i="1"/>
  <c r="X1478" i="1"/>
  <c r="Y1478" i="1"/>
  <c r="I1478" i="1"/>
  <c r="C1478" i="1"/>
  <c r="AC1477" i="1"/>
  <c r="AB1477" i="1"/>
  <c r="AA1477" i="1"/>
  <c r="X1477" i="1"/>
  <c r="Y1477" i="1"/>
  <c r="I1477" i="1"/>
  <c r="C1477" i="1"/>
  <c r="AC1476" i="1"/>
  <c r="AB1476" i="1"/>
  <c r="AA1476" i="1"/>
  <c r="X1476" i="1"/>
  <c r="Y1476" i="1"/>
  <c r="I1476" i="1"/>
  <c r="C1476" i="1"/>
  <c r="AC1475" i="1"/>
  <c r="AB1475" i="1"/>
  <c r="AA1475" i="1"/>
  <c r="X1475" i="1"/>
  <c r="Y1475" i="1"/>
  <c r="I1475" i="1"/>
  <c r="C1475" i="1"/>
  <c r="AC1470" i="1"/>
  <c r="AB1470" i="1"/>
  <c r="AA1470" i="1"/>
  <c r="X1470" i="1"/>
  <c r="Y1470" i="1"/>
  <c r="I1470" i="1"/>
  <c r="C1470" i="1"/>
  <c r="AC1467" i="1"/>
  <c r="AB1467" i="1"/>
  <c r="AA1467" i="1"/>
  <c r="X1467" i="1"/>
  <c r="Y1467" i="1"/>
  <c r="I1467" i="1"/>
  <c r="C1467" i="1"/>
  <c r="AC1462" i="1"/>
  <c r="AB1462" i="1"/>
  <c r="AA1462" i="1"/>
  <c r="X1462" i="1"/>
  <c r="Y1462" i="1"/>
  <c r="I1462" i="1"/>
  <c r="C1462" i="1"/>
  <c r="AC1461" i="1"/>
  <c r="AB1461" i="1"/>
  <c r="AA1461" i="1"/>
  <c r="X1461" i="1"/>
  <c r="Y1461" i="1"/>
  <c r="I1461" i="1"/>
  <c r="C1461" i="1"/>
  <c r="AC1460" i="1"/>
  <c r="AB1460" i="1"/>
  <c r="AA1460" i="1"/>
  <c r="X1460" i="1"/>
  <c r="Y1460" i="1"/>
  <c r="I1460" i="1"/>
  <c r="C1460" i="1"/>
  <c r="AC1458" i="1"/>
  <c r="AB1458" i="1"/>
  <c r="AA1458" i="1"/>
  <c r="X1458" i="1"/>
  <c r="Y1458" i="1"/>
  <c r="I1458" i="1"/>
  <c r="C1458" i="1"/>
  <c r="AC1457" i="1"/>
  <c r="AB1457" i="1"/>
  <c r="AA1457" i="1"/>
  <c r="X1457" i="1"/>
  <c r="Y1457" i="1"/>
  <c r="I1457" i="1"/>
  <c r="C1457" i="1"/>
  <c r="AC1456" i="1"/>
  <c r="AB1456" i="1"/>
  <c r="AA1456" i="1"/>
  <c r="X1456" i="1"/>
  <c r="Y1456" i="1"/>
  <c r="I1456" i="1"/>
  <c r="C1456" i="1"/>
  <c r="AC1452" i="1"/>
  <c r="AB1452" i="1"/>
  <c r="AA1452" i="1"/>
  <c r="X1452" i="1"/>
  <c r="Y1452" i="1"/>
  <c r="I1452" i="1"/>
  <c r="C1452" i="1"/>
  <c r="AC1511" i="1"/>
  <c r="AB1511" i="1"/>
  <c r="AA1511" i="1"/>
  <c r="X1511" i="1"/>
  <c r="Y1511" i="1"/>
  <c r="I1511" i="1"/>
  <c r="C1511" i="1"/>
  <c r="AC1510" i="1"/>
  <c r="AB1510" i="1"/>
  <c r="AA1510" i="1"/>
  <c r="X1510" i="1"/>
  <c r="Y1510" i="1"/>
  <c r="I1510" i="1"/>
  <c r="C1510" i="1"/>
  <c r="AC1509" i="1"/>
  <c r="AB1509" i="1"/>
  <c r="AA1509" i="1"/>
  <c r="X1509" i="1"/>
  <c r="Y1509" i="1"/>
  <c r="I1509" i="1"/>
  <c r="C1509" i="1"/>
  <c r="AC1508" i="1"/>
  <c r="AB1508" i="1"/>
  <c r="AA1508" i="1"/>
  <c r="X1508" i="1"/>
  <c r="Y1508" i="1"/>
  <c r="I1508" i="1"/>
  <c r="C1508" i="1"/>
  <c r="AC1507" i="1"/>
  <c r="AB1507" i="1"/>
  <c r="AA1507" i="1"/>
  <c r="X1507" i="1"/>
  <c r="Y1507" i="1"/>
  <c r="I1507" i="1"/>
  <c r="C1507" i="1"/>
  <c r="AC1505" i="1"/>
  <c r="AB1505" i="1"/>
  <c r="AA1505" i="1"/>
  <c r="X1505" i="1"/>
  <c r="Y1505" i="1"/>
  <c r="I1505" i="1"/>
  <c r="C1505" i="1"/>
  <c r="AC1501" i="1"/>
  <c r="AB1501" i="1"/>
  <c r="AA1501" i="1"/>
  <c r="X1501" i="1"/>
  <c r="Y1501" i="1"/>
  <c r="I1501" i="1"/>
  <c r="C1501" i="1"/>
  <c r="AC1497" i="1"/>
  <c r="AB1497" i="1"/>
  <c r="AA1497" i="1"/>
  <c r="X1497" i="1"/>
  <c r="Y1497" i="1"/>
  <c r="I1497" i="1"/>
  <c r="C1497" i="1"/>
  <c r="AC1495" i="1"/>
  <c r="AB1495" i="1"/>
  <c r="AA1495" i="1"/>
  <c r="X1495" i="1"/>
  <c r="Y1495" i="1"/>
  <c r="I1495" i="1"/>
  <c r="C1495" i="1"/>
  <c r="AC1485" i="1"/>
  <c r="AB1485" i="1"/>
  <c r="AA1485" i="1"/>
  <c r="X1485" i="1"/>
  <c r="Y1485" i="1"/>
  <c r="I1485" i="1"/>
  <c r="C1485" i="1"/>
  <c r="AC1483" i="1"/>
  <c r="AB1483" i="1"/>
  <c r="AA1483" i="1"/>
  <c r="X1483" i="1"/>
  <c r="Y1483" i="1"/>
  <c r="I1483" i="1"/>
  <c r="C1483" i="1"/>
  <c r="AC1481" i="1"/>
  <c r="AB1481" i="1"/>
  <c r="AA1481" i="1"/>
  <c r="X1481" i="1"/>
  <c r="Y1481" i="1"/>
  <c r="I1481" i="1"/>
  <c r="C1481" i="1"/>
  <c r="AC1480" i="1"/>
  <c r="AB1480" i="1"/>
  <c r="AA1480" i="1"/>
  <c r="X1480" i="1"/>
  <c r="Y1480" i="1"/>
  <c r="I1480" i="1"/>
  <c r="C1480" i="1"/>
  <c r="AC1479" i="1"/>
  <c r="AB1479" i="1"/>
  <c r="AA1479" i="1"/>
  <c r="X1479" i="1"/>
  <c r="Y1479" i="1"/>
  <c r="I1479" i="1"/>
  <c r="C1479" i="1"/>
  <c r="AC1474" i="1"/>
  <c r="AB1474" i="1"/>
  <c r="AA1474" i="1"/>
  <c r="X1474" i="1"/>
  <c r="Y1474" i="1"/>
  <c r="I1474" i="1"/>
  <c r="C1474" i="1"/>
  <c r="AC1473" i="1"/>
  <c r="AB1473" i="1"/>
  <c r="AA1473" i="1"/>
  <c r="X1473" i="1"/>
  <c r="Y1473" i="1"/>
  <c r="I1473" i="1"/>
  <c r="C1473" i="1"/>
  <c r="AC1472" i="1"/>
  <c r="AB1472" i="1"/>
  <c r="AA1472" i="1"/>
  <c r="X1472" i="1"/>
  <c r="Y1472" i="1"/>
  <c r="I1472" i="1"/>
  <c r="C1472" i="1"/>
  <c r="AC1471" i="1"/>
  <c r="AB1471" i="1"/>
  <c r="AA1471" i="1"/>
  <c r="X1471" i="1"/>
  <c r="Y1471" i="1"/>
  <c r="I1471" i="1"/>
  <c r="C1471" i="1"/>
  <c r="AC1469" i="1"/>
  <c r="AB1469" i="1"/>
  <c r="AA1469" i="1"/>
  <c r="X1469" i="1"/>
  <c r="Y1469" i="1"/>
  <c r="I1469" i="1"/>
  <c r="C1469" i="1"/>
  <c r="AC1468" i="1"/>
  <c r="AB1468" i="1"/>
  <c r="AA1468" i="1"/>
  <c r="X1468" i="1"/>
  <c r="Y1468" i="1"/>
  <c r="I1468" i="1"/>
  <c r="C1468" i="1"/>
  <c r="AC1459" i="1"/>
  <c r="AB1459" i="1"/>
  <c r="AA1459" i="1"/>
  <c r="X1459" i="1"/>
  <c r="Y1459" i="1"/>
  <c r="I1459" i="1"/>
  <c r="C1459" i="1"/>
  <c r="AC1455" i="1"/>
  <c r="AB1455" i="1"/>
  <c r="AA1455" i="1"/>
  <c r="X1455" i="1"/>
  <c r="Y1455" i="1"/>
  <c r="I1455" i="1"/>
  <c r="C1455" i="1"/>
  <c r="AC1454" i="1"/>
  <c r="AB1454" i="1"/>
  <c r="AA1454" i="1"/>
  <c r="X1454" i="1"/>
  <c r="Y1454" i="1"/>
  <c r="I1454" i="1"/>
  <c r="C1454" i="1"/>
  <c r="AC1453" i="1"/>
  <c r="AB1453" i="1"/>
  <c r="AA1453" i="1"/>
  <c r="X1453" i="1"/>
  <c r="Y1453" i="1"/>
  <c r="I1453" i="1"/>
  <c r="C1453" i="1"/>
  <c r="AC1451" i="1"/>
  <c r="AB1451" i="1"/>
  <c r="AA1451" i="1"/>
  <c r="X1451" i="1"/>
  <c r="Y1451" i="1"/>
  <c r="I1451" i="1"/>
  <c r="C1451" i="1"/>
  <c r="AC1450" i="1"/>
  <c r="AB1450" i="1"/>
  <c r="AA1450" i="1"/>
  <c r="X1450" i="1"/>
  <c r="Y1450" i="1"/>
  <c r="I1450" i="1"/>
  <c r="C1450" i="1"/>
  <c r="AC1444" i="1"/>
  <c r="AB1444" i="1"/>
  <c r="AA1444" i="1"/>
  <c r="X1444" i="1"/>
  <c r="Y1444" i="1"/>
  <c r="I1444" i="1"/>
  <c r="C1444" i="1"/>
  <c r="AC1442" i="1"/>
  <c r="AB1442" i="1"/>
  <c r="AA1442" i="1"/>
  <c r="X1442" i="1"/>
  <c r="Y1442" i="1"/>
  <c r="I1442" i="1"/>
  <c r="C1442" i="1"/>
  <c r="AC1441" i="1"/>
  <c r="AB1441" i="1"/>
  <c r="AA1441" i="1"/>
  <c r="X1441" i="1"/>
  <c r="Y1441" i="1"/>
  <c r="I1441" i="1"/>
  <c r="C1441" i="1"/>
  <c r="AC1430" i="1"/>
  <c r="AB1430" i="1"/>
  <c r="AA1430" i="1"/>
  <c r="X1430" i="1"/>
  <c r="Y1430" i="1"/>
  <c r="I1430" i="1"/>
  <c r="C1430" i="1"/>
  <c r="AC1425" i="1"/>
  <c r="AB1425" i="1"/>
  <c r="AA1425" i="1"/>
  <c r="X1425" i="1"/>
  <c r="Y1425" i="1"/>
  <c r="I1425" i="1"/>
  <c r="C1425" i="1"/>
  <c r="AC1422" i="1"/>
  <c r="AB1422" i="1"/>
  <c r="AA1422" i="1"/>
  <c r="X1422" i="1"/>
  <c r="Y1422" i="1"/>
  <c r="I1422" i="1"/>
  <c r="C1422" i="1"/>
  <c r="AC1419" i="1"/>
  <c r="AB1419" i="1"/>
  <c r="AA1419" i="1"/>
  <c r="X1419" i="1"/>
  <c r="Y1419" i="1"/>
  <c r="I1419" i="1"/>
  <c r="C1419" i="1"/>
  <c r="AC1418" i="1"/>
  <c r="AB1418" i="1"/>
  <c r="AA1418" i="1"/>
  <c r="X1418" i="1"/>
  <c r="Y1418" i="1"/>
  <c r="I1418" i="1"/>
  <c r="C1418" i="1"/>
  <c r="AC1409" i="1"/>
  <c r="AB1409" i="1"/>
  <c r="AA1409" i="1"/>
  <c r="X1409" i="1"/>
  <c r="Y1409" i="1"/>
  <c r="I1409" i="1"/>
  <c r="C1409" i="1"/>
  <c r="AC1406" i="1"/>
  <c r="AB1406" i="1"/>
  <c r="AA1406" i="1"/>
  <c r="X1406" i="1"/>
  <c r="Y1406" i="1"/>
  <c r="I1406" i="1"/>
  <c r="C1406" i="1"/>
  <c r="AC1449" i="1"/>
  <c r="AB1449" i="1"/>
  <c r="AA1449" i="1"/>
  <c r="X1449" i="1"/>
  <c r="Y1449" i="1"/>
  <c r="I1449" i="1"/>
  <c r="C1449" i="1"/>
  <c r="AC1446" i="1"/>
  <c r="AB1446" i="1"/>
  <c r="AA1446" i="1"/>
  <c r="X1446" i="1"/>
  <c r="Y1446" i="1"/>
  <c r="I1446" i="1"/>
  <c r="C1446" i="1"/>
  <c r="AC1445" i="1"/>
  <c r="AB1445" i="1"/>
  <c r="AA1445" i="1"/>
  <c r="X1445" i="1"/>
  <c r="Y1445" i="1"/>
  <c r="I1445" i="1"/>
  <c r="C1445" i="1"/>
  <c r="AC1443" i="1"/>
  <c r="AB1443" i="1"/>
  <c r="AA1443" i="1"/>
  <c r="X1443" i="1"/>
  <c r="Y1443" i="1"/>
  <c r="I1443" i="1"/>
  <c r="C1443" i="1"/>
  <c r="AC1439" i="1"/>
  <c r="AB1439" i="1"/>
  <c r="AA1439" i="1"/>
  <c r="X1439" i="1"/>
  <c r="Y1439" i="1"/>
  <c r="I1439" i="1"/>
  <c r="C1439" i="1"/>
  <c r="AC1440" i="1"/>
  <c r="AB1440" i="1"/>
  <c r="AA1440" i="1"/>
  <c r="X1440" i="1"/>
  <c r="Y1440" i="1"/>
  <c r="I1440" i="1"/>
  <c r="C1440" i="1"/>
  <c r="AC1438" i="1"/>
  <c r="AB1438" i="1"/>
  <c r="AA1438" i="1"/>
  <c r="X1438" i="1"/>
  <c r="Y1438" i="1"/>
  <c r="I1438" i="1"/>
  <c r="C1438" i="1"/>
  <c r="AC1437" i="1"/>
  <c r="AB1437" i="1"/>
  <c r="AA1437" i="1"/>
  <c r="X1437" i="1"/>
  <c r="Y1437" i="1"/>
  <c r="I1437" i="1"/>
  <c r="C1437" i="1"/>
  <c r="AC1436" i="1"/>
  <c r="AB1436" i="1"/>
  <c r="AA1436" i="1"/>
  <c r="X1436" i="1"/>
  <c r="Y1436" i="1"/>
  <c r="I1436" i="1"/>
  <c r="C1436" i="1"/>
  <c r="AC1435" i="1"/>
  <c r="AB1435" i="1"/>
  <c r="AA1435" i="1"/>
  <c r="X1435" i="1"/>
  <c r="Y1435" i="1"/>
  <c r="I1435" i="1"/>
  <c r="C1435" i="1"/>
  <c r="AC1434" i="1"/>
  <c r="AB1434" i="1"/>
  <c r="AA1434" i="1"/>
  <c r="X1434" i="1"/>
  <c r="Y1434" i="1"/>
  <c r="I1434" i="1"/>
  <c r="C1434" i="1"/>
  <c r="AC1433" i="1"/>
  <c r="AB1433" i="1"/>
  <c r="AA1433" i="1"/>
  <c r="X1433" i="1"/>
  <c r="Y1433" i="1"/>
  <c r="I1433" i="1"/>
  <c r="C1433" i="1"/>
  <c r="AC1432" i="1"/>
  <c r="AB1432" i="1"/>
  <c r="AA1432" i="1"/>
  <c r="X1432" i="1"/>
  <c r="Y1432" i="1"/>
  <c r="I1432" i="1"/>
  <c r="C1432" i="1"/>
  <c r="AC1431" i="1"/>
  <c r="AB1431" i="1"/>
  <c r="AA1431" i="1"/>
  <c r="X1431" i="1"/>
  <c r="Y1431" i="1"/>
  <c r="I1431" i="1"/>
  <c r="C1431" i="1"/>
  <c r="AC1429" i="1"/>
  <c r="AB1429" i="1"/>
  <c r="AA1429" i="1"/>
  <c r="X1429" i="1"/>
  <c r="Y1429" i="1"/>
  <c r="I1429" i="1"/>
  <c r="C1429" i="1"/>
  <c r="AC1428" i="1"/>
  <c r="AB1428" i="1"/>
  <c r="AA1428" i="1"/>
  <c r="X1428" i="1"/>
  <c r="Y1428" i="1"/>
  <c r="I1428" i="1"/>
  <c r="C1428" i="1"/>
  <c r="AC1427" i="1"/>
  <c r="AB1427" i="1"/>
  <c r="AA1427" i="1"/>
  <c r="X1427" i="1"/>
  <c r="Y1427" i="1"/>
  <c r="I1427" i="1"/>
  <c r="C1427" i="1"/>
  <c r="AC1426" i="1"/>
  <c r="AB1426" i="1"/>
  <c r="AA1426" i="1"/>
  <c r="X1426" i="1"/>
  <c r="Y1426" i="1"/>
  <c r="I1426" i="1"/>
  <c r="C1426" i="1"/>
  <c r="AC1424" i="1"/>
  <c r="AB1424" i="1"/>
  <c r="AA1424" i="1"/>
  <c r="X1424" i="1"/>
  <c r="Y1424" i="1"/>
  <c r="I1424" i="1"/>
  <c r="C1424" i="1"/>
  <c r="AC1423" i="1"/>
  <c r="AB1423" i="1"/>
  <c r="AA1423" i="1"/>
  <c r="X1423" i="1"/>
  <c r="Y1423" i="1"/>
  <c r="I1423" i="1"/>
  <c r="C1423" i="1"/>
  <c r="AC1421" i="1"/>
  <c r="AB1421" i="1"/>
  <c r="AA1421" i="1"/>
  <c r="X1421" i="1"/>
  <c r="Y1421" i="1"/>
  <c r="I1421" i="1"/>
  <c r="C1421" i="1"/>
  <c r="AC1420" i="1"/>
  <c r="AB1420" i="1"/>
  <c r="AA1420" i="1"/>
  <c r="X1420" i="1"/>
  <c r="Y1420" i="1"/>
  <c r="I1420" i="1"/>
  <c r="C1420" i="1"/>
  <c r="AC1417" i="1"/>
  <c r="AB1417" i="1"/>
  <c r="AA1417" i="1"/>
  <c r="X1417" i="1"/>
  <c r="Y1417" i="1"/>
  <c r="I1417" i="1"/>
  <c r="C1417" i="1"/>
  <c r="AC1416" i="1"/>
  <c r="AB1416" i="1"/>
  <c r="AA1416" i="1"/>
  <c r="X1416" i="1"/>
  <c r="Y1416" i="1"/>
  <c r="I1416" i="1"/>
  <c r="C1416" i="1"/>
  <c r="AC1415" i="1"/>
  <c r="AB1415" i="1"/>
  <c r="AA1415" i="1"/>
  <c r="X1415" i="1"/>
  <c r="Y1415" i="1"/>
  <c r="I1415" i="1"/>
  <c r="C1415" i="1"/>
  <c r="AC1414" i="1"/>
  <c r="AB1414" i="1"/>
  <c r="AA1414" i="1"/>
  <c r="X1414" i="1"/>
  <c r="Y1414" i="1"/>
  <c r="I1414" i="1"/>
  <c r="C1414" i="1"/>
  <c r="AC1413" i="1"/>
  <c r="AB1413" i="1"/>
  <c r="AA1413" i="1"/>
  <c r="X1413" i="1"/>
  <c r="Y1413" i="1"/>
  <c r="I1413" i="1"/>
  <c r="C1413" i="1"/>
  <c r="D3" i="22"/>
  <c r="E3" i="22" s="1"/>
  <c r="AC1412" i="1"/>
  <c r="AB1412" i="1"/>
  <c r="AA1412" i="1"/>
  <c r="X1412" i="1"/>
  <c r="Y1412" i="1"/>
  <c r="I1412" i="1"/>
  <c r="C1412" i="1"/>
  <c r="AC1411" i="1"/>
  <c r="AB1411" i="1"/>
  <c r="AA1411" i="1"/>
  <c r="X1411" i="1"/>
  <c r="Y1411" i="1"/>
  <c r="I1411" i="1"/>
  <c r="C1411" i="1"/>
  <c r="AC1410" i="1"/>
  <c r="AB1410" i="1"/>
  <c r="AA1410" i="1"/>
  <c r="X1410" i="1"/>
  <c r="Y1410" i="1"/>
  <c r="I1410" i="1"/>
  <c r="C1410" i="1"/>
  <c r="AC1408" i="1"/>
  <c r="AB1408" i="1"/>
  <c r="AA1408" i="1"/>
  <c r="X1408" i="1"/>
  <c r="Y1408" i="1"/>
  <c r="I1408" i="1"/>
  <c r="C1408" i="1"/>
  <c r="AC1407" i="1"/>
  <c r="AB1407" i="1"/>
  <c r="AA1407" i="1"/>
  <c r="X1407" i="1"/>
  <c r="Y1407" i="1"/>
  <c r="I1407" i="1"/>
  <c r="C1407" i="1"/>
  <c r="AC1401" i="1"/>
  <c r="AB1401" i="1"/>
  <c r="AA1401" i="1"/>
  <c r="X1401" i="1"/>
  <c r="Y1401" i="1"/>
  <c r="I1401" i="1"/>
  <c r="C1401" i="1"/>
  <c r="AC1400" i="1"/>
  <c r="AB1400" i="1"/>
  <c r="AA1400" i="1"/>
  <c r="X1400" i="1"/>
  <c r="Y1400" i="1"/>
  <c r="I1400" i="1"/>
  <c r="C1400" i="1"/>
  <c r="AC1399" i="1"/>
  <c r="AB1399" i="1"/>
  <c r="AA1399" i="1"/>
  <c r="X1399" i="1"/>
  <c r="Y1399" i="1"/>
  <c r="I1399" i="1"/>
  <c r="C1399" i="1"/>
  <c r="AC1398" i="1"/>
  <c r="AB1398" i="1"/>
  <c r="AA1398" i="1"/>
  <c r="X1398" i="1"/>
  <c r="Y1398" i="1"/>
  <c r="I1398" i="1"/>
  <c r="C1398" i="1"/>
  <c r="AC1554" i="1"/>
  <c r="AB1554" i="1"/>
  <c r="AA1554" i="1"/>
  <c r="Y1554" i="1"/>
  <c r="X1554" i="1"/>
  <c r="I1554" i="1"/>
  <c r="C1554" i="1"/>
  <c r="AC1552" i="1"/>
  <c r="AB1552" i="1"/>
  <c r="AA1552" i="1"/>
  <c r="Y1552" i="1"/>
  <c r="X1552" i="1"/>
  <c r="I1552" i="1"/>
  <c r="C1552" i="1"/>
  <c r="AC1551" i="1"/>
  <c r="AB1551" i="1"/>
  <c r="AA1551" i="1"/>
  <c r="Y1551" i="1"/>
  <c r="X1551" i="1"/>
  <c r="I1551" i="1"/>
  <c r="C1551" i="1"/>
  <c r="AC1550" i="1"/>
  <c r="AB1550" i="1"/>
  <c r="AA1550" i="1"/>
  <c r="X1550" i="1"/>
  <c r="Y1550" i="1"/>
  <c r="I1550" i="1"/>
  <c r="C1550" i="1"/>
  <c r="AC1549" i="1"/>
  <c r="AB1549" i="1"/>
  <c r="AA1549" i="1"/>
  <c r="Y1549" i="1"/>
  <c r="X1549" i="1"/>
  <c r="I1549" i="1"/>
  <c r="C1549" i="1"/>
  <c r="AC1548" i="1"/>
  <c r="AB1548" i="1"/>
  <c r="AA1548" i="1"/>
  <c r="Y1548" i="1"/>
  <c r="X1548" i="1"/>
  <c r="I1548" i="1"/>
  <c r="C1548" i="1"/>
  <c r="AC1547" i="1"/>
  <c r="AB1547" i="1"/>
  <c r="AA1547" i="1"/>
  <c r="Y1547" i="1"/>
  <c r="X1547" i="1"/>
  <c r="I1547" i="1"/>
  <c r="C1547" i="1"/>
  <c r="AC1545" i="1"/>
  <c r="AB1545" i="1"/>
  <c r="AA1545" i="1"/>
  <c r="X1545" i="1"/>
  <c r="Y1545" i="1"/>
  <c r="I1545" i="1"/>
  <c r="C1545" i="1"/>
  <c r="AC1544" i="1"/>
  <c r="AB1544" i="1"/>
  <c r="AA1544" i="1"/>
  <c r="Y1544" i="1"/>
  <c r="X1544" i="1"/>
  <c r="I1544" i="1"/>
  <c r="C1544" i="1"/>
  <c r="AC1543" i="1"/>
  <c r="AB1543" i="1"/>
  <c r="AA1543" i="1"/>
  <c r="Y1543" i="1"/>
  <c r="X1543" i="1"/>
  <c r="I1543" i="1"/>
  <c r="C1543" i="1"/>
  <c r="AC1542" i="1"/>
  <c r="AB1542" i="1"/>
  <c r="AA1542" i="1"/>
  <c r="Y1542" i="1"/>
  <c r="X1542" i="1"/>
  <c r="I1542" i="1"/>
  <c r="C1542" i="1"/>
  <c r="AC1541" i="1"/>
  <c r="AB1541" i="1"/>
  <c r="AA1541" i="1"/>
  <c r="X1541" i="1"/>
  <c r="Y1541" i="1"/>
  <c r="I1541" i="1"/>
  <c r="C1541" i="1"/>
  <c r="AC1540" i="1"/>
  <c r="AB1540" i="1"/>
  <c r="AA1540" i="1"/>
  <c r="Y1540" i="1"/>
  <c r="X1540" i="1"/>
  <c r="I1540" i="1"/>
  <c r="C1540" i="1"/>
  <c r="AC1539" i="1"/>
  <c r="AB1539" i="1"/>
  <c r="AA1539" i="1"/>
  <c r="Y1539" i="1"/>
  <c r="X1539" i="1"/>
  <c r="I1539" i="1"/>
  <c r="C1539" i="1"/>
  <c r="AC1538" i="1"/>
  <c r="AB1538" i="1"/>
  <c r="AA1538" i="1"/>
  <c r="Y1538" i="1"/>
  <c r="X1538" i="1"/>
  <c r="I1538" i="1"/>
  <c r="C1538" i="1"/>
  <c r="AC1537" i="1"/>
  <c r="AB1537" i="1"/>
  <c r="AA1537" i="1"/>
  <c r="X1537" i="1"/>
  <c r="Y1537" i="1"/>
  <c r="I1537" i="1"/>
  <c r="C1537" i="1"/>
  <c r="AC1536" i="1"/>
  <c r="AB1536" i="1"/>
  <c r="AA1536" i="1"/>
  <c r="Y1536" i="1"/>
  <c r="X1536" i="1"/>
  <c r="I1536" i="1"/>
  <c r="C1536" i="1"/>
  <c r="AC1535" i="1"/>
  <c r="AB1535" i="1"/>
  <c r="AA1535" i="1"/>
  <c r="X1535" i="1"/>
  <c r="Y1535" i="1"/>
  <c r="I1535" i="1"/>
  <c r="C1535" i="1"/>
  <c r="AC1534" i="1"/>
  <c r="AB1534" i="1"/>
  <c r="AA1534" i="1"/>
  <c r="Y1534" i="1"/>
  <c r="X1534" i="1"/>
  <c r="I1534" i="1"/>
  <c r="C1534" i="1"/>
  <c r="AC1533" i="1"/>
  <c r="AB1533" i="1"/>
  <c r="AA1533" i="1"/>
  <c r="Y1533" i="1"/>
  <c r="X1533" i="1"/>
  <c r="I1533" i="1"/>
  <c r="C1533" i="1"/>
  <c r="AC1532" i="1"/>
  <c r="AB1532" i="1"/>
  <c r="AA1532" i="1"/>
  <c r="X1532" i="1"/>
  <c r="Y1532" i="1"/>
  <c r="I1532" i="1"/>
  <c r="C1532" i="1"/>
  <c r="AC1531" i="1"/>
  <c r="AB1531" i="1"/>
  <c r="AA1531" i="1"/>
  <c r="X1531" i="1"/>
  <c r="Y1531" i="1"/>
  <c r="I1531" i="1"/>
  <c r="C1531" i="1"/>
  <c r="AC1530" i="1"/>
  <c r="AB1530" i="1"/>
  <c r="AA1530" i="1"/>
  <c r="X1530" i="1"/>
  <c r="Y1530" i="1"/>
  <c r="I1530" i="1"/>
  <c r="C1530" i="1"/>
  <c r="AC1529" i="1"/>
  <c r="AB1529" i="1"/>
  <c r="AA1529" i="1"/>
  <c r="X1529" i="1"/>
  <c r="Y1529" i="1"/>
  <c r="I1529" i="1"/>
  <c r="C1529" i="1"/>
  <c r="AC1528" i="1"/>
  <c r="AB1528" i="1"/>
  <c r="AA1528" i="1"/>
  <c r="X1528" i="1"/>
  <c r="Y1528" i="1"/>
  <c r="I1528" i="1"/>
  <c r="C1528" i="1"/>
  <c r="AC1527" i="1"/>
  <c r="AB1527" i="1"/>
  <c r="AA1527" i="1"/>
  <c r="X1527" i="1"/>
  <c r="Y1527" i="1"/>
  <c r="I1527" i="1"/>
  <c r="C1527" i="1"/>
  <c r="AC1526" i="1"/>
  <c r="AB1526" i="1"/>
  <c r="AA1526" i="1"/>
  <c r="X1526" i="1"/>
  <c r="Y1526" i="1"/>
  <c r="I1526" i="1"/>
  <c r="C1526" i="1"/>
  <c r="AC1525" i="1"/>
  <c r="AB1525" i="1"/>
  <c r="AA1525" i="1"/>
  <c r="X1525" i="1"/>
  <c r="Y1525" i="1"/>
  <c r="I1525" i="1"/>
  <c r="C1525" i="1"/>
  <c r="AC1524" i="1"/>
  <c r="AB1524" i="1"/>
  <c r="AA1524" i="1"/>
  <c r="X1524" i="1"/>
  <c r="Y1524" i="1"/>
  <c r="I1524" i="1"/>
  <c r="C1524" i="1"/>
  <c r="AC1523" i="1"/>
  <c r="AB1523" i="1"/>
  <c r="AA1523" i="1"/>
  <c r="X1523" i="1"/>
  <c r="Y1523" i="1"/>
  <c r="I1523" i="1"/>
  <c r="C1523" i="1"/>
  <c r="AC1522" i="1"/>
  <c r="AB1522" i="1"/>
  <c r="AA1522" i="1"/>
  <c r="X1522" i="1"/>
  <c r="Y1522" i="1"/>
  <c r="I1522" i="1"/>
  <c r="C1522" i="1"/>
  <c r="AC1521" i="1"/>
  <c r="AB1521" i="1"/>
  <c r="AA1521" i="1"/>
  <c r="X1521" i="1"/>
  <c r="Y1521" i="1"/>
  <c r="I1521" i="1"/>
  <c r="C1521" i="1"/>
  <c r="AC1520" i="1"/>
  <c r="AB1520" i="1"/>
  <c r="AA1520" i="1"/>
  <c r="X1520" i="1"/>
  <c r="Y1520" i="1"/>
  <c r="I1520" i="1"/>
  <c r="C1520" i="1"/>
  <c r="AC1519" i="1"/>
  <c r="AB1519" i="1"/>
  <c r="AA1519" i="1"/>
  <c r="X1519" i="1"/>
  <c r="Y1519" i="1"/>
  <c r="I1519" i="1"/>
  <c r="C1519" i="1"/>
  <c r="AC1235" i="1"/>
  <c r="AB1235" i="1"/>
  <c r="AA1235" i="1"/>
  <c r="X1235" i="1"/>
  <c r="Y1235" i="1"/>
  <c r="I1235" i="1"/>
  <c r="C1235" i="1"/>
  <c r="AC1234" i="1"/>
  <c r="AB1234" i="1"/>
  <c r="AA1234" i="1"/>
  <c r="X1234" i="1"/>
  <c r="Y1234" i="1"/>
  <c r="I1234" i="1"/>
  <c r="C1234" i="1"/>
  <c r="AC1233" i="1"/>
  <c r="AB1233" i="1"/>
  <c r="AA1233" i="1"/>
  <c r="X1233" i="1"/>
  <c r="Y1233" i="1"/>
  <c r="I1233" i="1"/>
  <c r="C1233" i="1"/>
  <c r="AC1232" i="1"/>
  <c r="AB1232" i="1"/>
  <c r="AA1232" i="1"/>
  <c r="X1232" i="1"/>
  <c r="Y1232" i="1"/>
  <c r="I1232" i="1"/>
  <c r="C1232" i="1"/>
  <c r="AC1231" i="1"/>
  <c r="AB1231" i="1"/>
  <c r="AA1231" i="1"/>
  <c r="X1231" i="1"/>
  <c r="Y1231" i="1"/>
  <c r="I1231" i="1"/>
  <c r="C1231" i="1"/>
  <c r="AC1230" i="1"/>
  <c r="AB1230" i="1"/>
  <c r="AA1230" i="1"/>
  <c r="X1230" i="1"/>
  <c r="Y1230" i="1"/>
  <c r="I1230" i="1"/>
  <c r="C1230" i="1"/>
  <c r="AC1229" i="1"/>
  <c r="AB1229" i="1"/>
  <c r="AA1229" i="1"/>
  <c r="X1229" i="1"/>
  <c r="Y1229" i="1"/>
  <c r="I1229" i="1"/>
  <c r="C1229" i="1"/>
  <c r="AC1228" i="1"/>
  <c r="AB1228" i="1"/>
  <c r="AA1228" i="1"/>
  <c r="X1228" i="1"/>
  <c r="Y1228" i="1"/>
  <c r="I1228" i="1"/>
  <c r="C1228" i="1"/>
  <c r="AC1227" i="1"/>
  <c r="AB1227" i="1"/>
  <c r="AA1227" i="1"/>
  <c r="X1227" i="1"/>
  <c r="Y1227" i="1"/>
  <c r="I1227" i="1"/>
  <c r="C1227" i="1"/>
  <c r="AC1226" i="1"/>
  <c r="AB1226" i="1"/>
  <c r="AA1226" i="1"/>
  <c r="X1226" i="1"/>
  <c r="Y1226" i="1"/>
  <c r="I1226" i="1"/>
  <c r="C1226" i="1"/>
  <c r="AC1225" i="1"/>
  <c r="AB1225" i="1"/>
  <c r="AA1225" i="1"/>
  <c r="X1225" i="1"/>
  <c r="Y1225" i="1"/>
  <c r="I1225" i="1"/>
  <c r="C1225" i="1"/>
  <c r="AC1224" i="1"/>
  <c r="AB1224" i="1"/>
  <c r="AA1224" i="1"/>
  <c r="X1224" i="1"/>
  <c r="Y1224" i="1"/>
  <c r="I1224" i="1"/>
  <c r="C1224" i="1"/>
  <c r="AC1223" i="1"/>
  <c r="AB1223" i="1"/>
  <c r="AA1223" i="1"/>
  <c r="X1223" i="1"/>
  <c r="Y1223" i="1"/>
  <c r="I1223" i="1"/>
  <c r="C1223" i="1"/>
  <c r="AC1222" i="1"/>
  <c r="AB1222" i="1"/>
  <c r="AA1222" i="1"/>
  <c r="X1222" i="1"/>
  <c r="Y1222" i="1"/>
  <c r="I1222" i="1"/>
  <c r="C1222" i="1"/>
  <c r="AC1221" i="1"/>
  <c r="AB1221" i="1"/>
  <c r="AA1221" i="1"/>
  <c r="X1221" i="1"/>
  <c r="Y1221" i="1"/>
  <c r="I1221" i="1"/>
  <c r="C1221" i="1"/>
  <c r="AC1220" i="1"/>
  <c r="AB1220" i="1"/>
  <c r="AA1220" i="1"/>
  <c r="X1220" i="1"/>
  <c r="Y1220" i="1"/>
  <c r="I1220" i="1"/>
  <c r="C1220" i="1"/>
  <c r="AC1219" i="1"/>
  <c r="AB1219" i="1"/>
  <c r="AA1219" i="1"/>
  <c r="X1219" i="1"/>
  <c r="Y1219" i="1"/>
  <c r="I1219" i="1"/>
  <c r="C1219" i="1"/>
  <c r="AC1218" i="1"/>
  <c r="AB1218" i="1"/>
  <c r="AA1218" i="1"/>
  <c r="X1218" i="1"/>
  <c r="Y1218" i="1"/>
  <c r="I1218" i="1"/>
  <c r="C1218" i="1"/>
  <c r="AC1217" i="1"/>
  <c r="AB1217" i="1"/>
  <c r="AA1217" i="1"/>
  <c r="X1217" i="1"/>
  <c r="Y1217" i="1"/>
  <c r="I1217" i="1"/>
  <c r="C1217" i="1"/>
  <c r="AC1216" i="1"/>
  <c r="AB1216" i="1"/>
  <c r="AA1216" i="1"/>
  <c r="X1216" i="1"/>
  <c r="Y1216" i="1"/>
  <c r="I1216" i="1"/>
  <c r="C1216" i="1"/>
  <c r="AC1215" i="1"/>
  <c r="AB1215" i="1"/>
  <c r="AA1215" i="1"/>
  <c r="X1215" i="1"/>
  <c r="Y1215" i="1"/>
  <c r="I1215" i="1"/>
  <c r="C1215" i="1"/>
  <c r="AC1214" i="1"/>
  <c r="AB1214" i="1"/>
  <c r="AA1214" i="1"/>
  <c r="X1214" i="1"/>
  <c r="Y1214" i="1"/>
  <c r="I1214" i="1"/>
  <c r="C1214" i="1"/>
  <c r="AC1213" i="1"/>
  <c r="AB1213" i="1"/>
  <c r="AA1213" i="1"/>
  <c r="X1213" i="1"/>
  <c r="Y1213" i="1"/>
  <c r="I1213" i="1"/>
  <c r="C1213" i="1"/>
  <c r="AC1212" i="1"/>
  <c r="AB1212" i="1"/>
  <c r="AA1212" i="1"/>
  <c r="X1212" i="1"/>
  <c r="Y1212" i="1"/>
  <c r="I1212" i="1"/>
  <c r="C1212" i="1"/>
  <c r="AC1211" i="1"/>
  <c r="AB1211" i="1"/>
  <c r="AA1211" i="1"/>
  <c r="X1211" i="1"/>
  <c r="Y1211" i="1"/>
  <c r="I1211" i="1"/>
  <c r="C1211" i="1"/>
  <c r="AC1210" i="1"/>
  <c r="AB1210" i="1"/>
  <c r="AA1210" i="1"/>
  <c r="X1210" i="1"/>
  <c r="Y1210" i="1"/>
  <c r="I1210" i="1"/>
  <c r="C1210" i="1"/>
  <c r="AC1209" i="1"/>
  <c r="AB1209" i="1"/>
  <c r="AA1209" i="1"/>
  <c r="X1209" i="1"/>
  <c r="Y1209" i="1"/>
  <c r="I1209" i="1"/>
  <c r="C1209" i="1"/>
  <c r="AC1208" i="1"/>
  <c r="AB1208" i="1"/>
  <c r="AA1208" i="1"/>
  <c r="X1208" i="1"/>
  <c r="Y1208" i="1"/>
  <c r="I1208" i="1"/>
  <c r="C1208" i="1"/>
  <c r="AC1207" i="1"/>
  <c r="AB1207" i="1"/>
  <c r="AA1207" i="1"/>
  <c r="X1207" i="1"/>
  <c r="Y1207" i="1"/>
  <c r="I1207" i="1"/>
  <c r="C1207" i="1"/>
  <c r="AC1206" i="1"/>
  <c r="AB1206" i="1"/>
  <c r="AA1206" i="1"/>
  <c r="X1206" i="1"/>
  <c r="Y1206" i="1"/>
  <c r="I1206" i="1"/>
  <c r="C1206" i="1"/>
  <c r="AC1205" i="1"/>
  <c r="AB1205" i="1"/>
  <c r="AA1205" i="1"/>
  <c r="X1205" i="1"/>
  <c r="Y1205" i="1"/>
  <c r="I1205" i="1"/>
  <c r="C1205" i="1"/>
  <c r="AC1204" i="1"/>
  <c r="AB1204" i="1"/>
  <c r="AA1204" i="1"/>
  <c r="X1204" i="1"/>
  <c r="Y1204" i="1"/>
  <c r="I1204" i="1"/>
  <c r="C1204" i="1"/>
  <c r="AC1203" i="1"/>
  <c r="AB1203" i="1"/>
  <c r="AA1203" i="1"/>
  <c r="X1203" i="1"/>
  <c r="Y1203" i="1"/>
  <c r="I1203" i="1"/>
  <c r="C1203" i="1"/>
  <c r="AC1202" i="1"/>
  <c r="AB1202" i="1"/>
  <c r="AA1202" i="1"/>
  <c r="X1202" i="1"/>
  <c r="Y1202" i="1"/>
  <c r="I1202" i="1"/>
  <c r="C1202" i="1"/>
  <c r="AC1201" i="1"/>
  <c r="AB1201" i="1"/>
  <c r="AA1201" i="1"/>
  <c r="X1201" i="1"/>
  <c r="Y1201" i="1"/>
  <c r="I1201" i="1"/>
  <c r="C1201" i="1"/>
  <c r="AC1200" i="1"/>
  <c r="AB1200" i="1"/>
  <c r="AA1200" i="1"/>
  <c r="X1200" i="1"/>
  <c r="Y1200" i="1"/>
  <c r="I1200" i="1"/>
  <c r="C1200" i="1"/>
  <c r="AC1199" i="1"/>
  <c r="AB1199" i="1"/>
  <c r="AA1199" i="1"/>
  <c r="X1199" i="1"/>
  <c r="Y1199" i="1"/>
  <c r="I1199" i="1"/>
  <c r="C1199" i="1"/>
  <c r="AC1198" i="1"/>
  <c r="AB1198" i="1"/>
  <c r="AA1198" i="1"/>
  <c r="X1198" i="1"/>
  <c r="Y1198" i="1"/>
  <c r="I1198" i="1"/>
  <c r="C1198" i="1"/>
  <c r="AC1197" i="1"/>
  <c r="AB1197" i="1"/>
  <c r="AA1197" i="1"/>
  <c r="X1197" i="1"/>
  <c r="Y1197" i="1"/>
  <c r="I1197" i="1"/>
  <c r="C1197" i="1"/>
  <c r="AC1196" i="1"/>
  <c r="AB1196" i="1"/>
  <c r="AA1196" i="1"/>
  <c r="X1196" i="1"/>
  <c r="Y1196" i="1"/>
  <c r="I1196" i="1"/>
  <c r="C1196" i="1"/>
  <c r="AC1195" i="1"/>
  <c r="AB1195" i="1"/>
  <c r="AA1195" i="1"/>
  <c r="X1195" i="1"/>
  <c r="Y1195" i="1"/>
  <c r="I1195" i="1"/>
  <c r="C1195" i="1"/>
  <c r="AC1194" i="1"/>
  <c r="AB1194" i="1"/>
  <c r="AA1194" i="1"/>
  <c r="X1194" i="1"/>
  <c r="Y1194" i="1"/>
  <c r="I1194" i="1"/>
  <c r="C1194" i="1"/>
  <c r="AC1193" i="1"/>
  <c r="AB1193" i="1"/>
  <c r="AA1193" i="1"/>
  <c r="X1193" i="1"/>
  <c r="Y1193" i="1"/>
  <c r="I1193" i="1"/>
  <c r="C1193" i="1"/>
  <c r="AC1192" i="1"/>
  <c r="AB1192" i="1"/>
  <c r="AA1192" i="1"/>
  <c r="X1192" i="1"/>
  <c r="Y1192" i="1"/>
  <c r="I1192" i="1"/>
  <c r="C1192" i="1"/>
  <c r="AC1191" i="1"/>
  <c r="AB1191" i="1"/>
  <c r="AA1191" i="1"/>
  <c r="X1191" i="1"/>
  <c r="Y1191" i="1"/>
  <c r="I1191" i="1"/>
  <c r="C1191" i="1"/>
  <c r="AC1190" i="1"/>
  <c r="AB1190" i="1"/>
  <c r="AA1190" i="1"/>
  <c r="X1190" i="1"/>
  <c r="Y1190" i="1"/>
  <c r="I1190" i="1"/>
  <c r="C1190" i="1"/>
  <c r="AC1189" i="1"/>
  <c r="AB1189" i="1"/>
  <c r="AA1189" i="1"/>
  <c r="X1189" i="1"/>
  <c r="Y1189" i="1"/>
  <c r="I1189" i="1"/>
  <c r="C1189" i="1"/>
  <c r="AC1188" i="1"/>
  <c r="AB1188" i="1"/>
  <c r="AA1188" i="1"/>
  <c r="X1188" i="1"/>
  <c r="Y1188" i="1"/>
  <c r="I1188" i="1"/>
  <c r="C1188" i="1"/>
  <c r="AC1187" i="1"/>
  <c r="AB1187" i="1"/>
  <c r="AA1187" i="1"/>
  <c r="X1187" i="1"/>
  <c r="Y1187" i="1"/>
  <c r="I1187" i="1"/>
  <c r="C1187" i="1"/>
  <c r="AC1186" i="1"/>
  <c r="AB1186" i="1"/>
  <c r="AA1186" i="1"/>
  <c r="X1186" i="1"/>
  <c r="Y1186" i="1"/>
  <c r="I1186" i="1"/>
  <c r="C1186" i="1"/>
  <c r="AC1185" i="1"/>
  <c r="AB1185" i="1"/>
  <c r="AA1185" i="1"/>
  <c r="X1185" i="1"/>
  <c r="Y1185" i="1"/>
  <c r="I1185" i="1"/>
  <c r="C1185" i="1"/>
  <c r="AC1184" i="1"/>
  <c r="AB1184" i="1"/>
  <c r="AA1184" i="1"/>
  <c r="X1184" i="1"/>
  <c r="Y1184" i="1"/>
  <c r="I1184" i="1"/>
  <c r="C1184" i="1"/>
  <c r="AC1183" i="1"/>
  <c r="AB1183" i="1"/>
  <c r="AA1183" i="1"/>
  <c r="X1183" i="1"/>
  <c r="Y1183" i="1"/>
  <c r="I1183" i="1"/>
  <c r="C1183" i="1"/>
  <c r="AC1182" i="1"/>
  <c r="AB1182" i="1"/>
  <c r="AA1182" i="1"/>
  <c r="X1182" i="1"/>
  <c r="Y1182" i="1"/>
  <c r="I1182" i="1"/>
  <c r="C1182" i="1"/>
  <c r="AC1181" i="1"/>
  <c r="AB1181" i="1"/>
  <c r="AA1181" i="1"/>
  <c r="X1181" i="1"/>
  <c r="Y1181" i="1"/>
  <c r="I1181" i="1"/>
  <c r="C1181" i="1"/>
  <c r="AC1180" i="1"/>
  <c r="AB1180" i="1"/>
  <c r="AA1180" i="1"/>
  <c r="X1180" i="1"/>
  <c r="Y1180" i="1"/>
  <c r="I1180" i="1"/>
  <c r="C1180" i="1"/>
  <c r="AC1179" i="1"/>
  <c r="AB1179" i="1"/>
  <c r="AA1179" i="1"/>
  <c r="X1179" i="1"/>
  <c r="Y1179" i="1"/>
  <c r="I1179" i="1"/>
  <c r="C1179" i="1"/>
  <c r="AC1178" i="1"/>
  <c r="AB1178" i="1"/>
  <c r="AA1178" i="1"/>
  <c r="X1178" i="1"/>
  <c r="Y1178" i="1"/>
  <c r="I1178" i="1"/>
  <c r="C1178" i="1"/>
  <c r="AC1177" i="1"/>
  <c r="AB1177" i="1"/>
  <c r="AA1177" i="1"/>
  <c r="X1177" i="1"/>
  <c r="Y1177" i="1"/>
  <c r="I1177" i="1"/>
  <c r="C1177" i="1"/>
  <c r="AC1176" i="1"/>
  <c r="AB1176" i="1"/>
  <c r="AA1176" i="1"/>
  <c r="X1176" i="1"/>
  <c r="Y1176" i="1"/>
  <c r="I1176" i="1"/>
  <c r="C1176" i="1"/>
  <c r="AC1175" i="1"/>
  <c r="AB1175" i="1"/>
  <c r="AA1175" i="1"/>
  <c r="X1175" i="1"/>
  <c r="Y1175" i="1"/>
  <c r="I1175" i="1"/>
  <c r="C1175" i="1"/>
  <c r="AC1174" i="1"/>
  <c r="AB1174" i="1"/>
  <c r="AA1174" i="1"/>
  <c r="X1174" i="1"/>
  <c r="Y1174" i="1"/>
  <c r="I1174" i="1"/>
  <c r="C1174" i="1"/>
  <c r="AC1173" i="1"/>
  <c r="AB1173" i="1"/>
  <c r="AA1173" i="1"/>
  <c r="X1173" i="1"/>
  <c r="Y1173" i="1"/>
  <c r="I1173" i="1"/>
  <c r="C1173" i="1"/>
  <c r="AC1172" i="1"/>
  <c r="AB1172" i="1"/>
  <c r="AA1172" i="1"/>
  <c r="X1172" i="1"/>
  <c r="Y1172" i="1"/>
  <c r="I1172" i="1"/>
  <c r="C1172" i="1"/>
  <c r="AC1171" i="1"/>
  <c r="AB1171" i="1"/>
  <c r="AA1171" i="1"/>
  <c r="X1171" i="1"/>
  <c r="Y1171" i="1"/>
  <c r="I1171" i="1"/>
  <c r="C1171" i="1"/>
  <c r="AC1170" i="1"/>
  <c r="AB1170" i="1"/>
  <c r="AA1170" i="1"/>
  <c r="X1170" i="1"/>
  <c r="Y1170" i="1"/>
  <c r="I1170" i="1"/>
  <c r="C1170" i="1"/>
  <c r="AC1169" i="1"/>
  <c r="AB1169" i="1"/>
  <c r="AA1169" i="1"/>
  <c r="X1169" i="1"/>
  <c r="Y1169" i="1"/>
  <c r="I1169" i="1"/>
  <c r="C1169" i="1"/>
  <c r="AC1168" i="1"/>
  <c r="AB1168" i="1"/>
  <c r="AA1168" i="1"/>
  <c r="X1168" i="1"/>
  <c r="Y1168" i="1"/>
  <c r="I1168" i="1"/>
  <c r="C1168" i="1"/>
  <c r="AC1167" i="1"/>
  <c r="AB1167" i="1"/>
  <c r="AA1167" i="1"/>
  <c r="X1167" i="1"/>
  <c r="Y1167" i="1"/>
  <c r="I1167" i="1"/>
  <c r="C1167" i="1"/>
  <c r="AC1166" i="1"/>
  <c r="AB1166" i="1"/>
  <c r="AA1166" i="1"/>
  <c r="X1166" i="1"/>
  <c r="Y1166" i="1"/>
  <c r="I1166" i="1"/>
  <c r="C1166" i="1"/>
  <c r="AC1165" i="1"/>
  <c r="AB1165" i="1"/>
  <c r="AA1165" i="1"/>
  <c r="X1165" i="1"/>
  <c r="Y1165" i="1"/>
  <c r="I1165" i="1"/>
  <c r="C1165" i="1"/>
  <c r="AC1164" i="1"/>
  <c r="AB1164" i="1"/>
  <c r="AA1164" i="1"/>
  <c r="X1164" i="1"/>
  <c r="Y1164" i="1"/>
  <c r="I1164" i="1"/>
  <c r="C1164" i="1"/>
  <c r="AC1163" i="1"/>
  <c r="AB1163" i="1"/>
  <c r="AA1163" i="1"/>
  <c r="X1163" i="1"/>
  <c r="Y1163" i="1"/>
  <c r="I1163" i="1"/>
  <c r="C1163" i="1"/>
  <c r="AC1162" i="1"/>
  <c r="AB1162" i="1"/>
  <c r="AA1162" i="1"/>
  <c r="X1162" i="1"/>
  <c r="Y1162" i="1"/>
  <c r="I1162" i="1"/>
  <c r="C1162" i="1"/>
  <c r="AC1161" i="1"/>
  <c r="AB1161" i="1"/>
  <c r="AA1161" i="1"/>
  <c r="X1161" i="1"/>
  <c r="Y1161" i="1"/>
  <c r="I1161" i="1"/>
  <c r="C1161" i="1"/>
  <c r="AC1160" i="1"/>
  <c r="AB1160" i="1"/>
  <c r="AA1160" i="1"/>
  <c r="X1160" i="1"/>
  <c r="Y1160" i="1"/>
  <c r="I1160" i="1"/>
  <c r="C1160" i="1"/>
  <c r="AC1159" i="1"/>
  <c r="AB1159" i="1"/>
  <c r="AA1159" i="1"/>
  <c r="X1159" i="1"/>
  <c r="Y1159" i="1"/>
  <c r="I1159" i="1"/>
  <c r="C1159" i="1"/>
  <c r="AC1158" i="1"/>
  <c r="AB1158" i="1"/>
  <c r="AA1158" i="1"/>
  <c r="X1158" i="1"/>
  <c r="Y1158" i="1"/>
  <c r="I1158" i="1"/>
  <c r="C1158" i="1"/>
  <c r="AC1157" i="1"/>
  <c r="AB1157" i="1"/>
  <c r="AA1157" i="1"/>
  <c r="X1157" i="1"/>
  <c r="Y1157" i="1"/>
  <c r="I1157" i="1"/>
  <c r="C1157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AC1156" i="1"/>
  <c r="AB1156" i="1"/>
  <c r="AA1156" i="1"/>
  <c r="X1156" i="1"/>
  <c r="Y1156" i="1"/>
  <c r="I1156" i="1"/>
  <c r="C1156" i="1"/>
  <c r="AC1155" i="1"/>
  <c r="AB1155" i="1"/>
  <c r="AA1155" i="1"/>
  <c r="X1155" i="1"/>
  <c r="Y1155" i="1"/>
  <c r="I1155" i="1"/>
  <c r="C1155" i="1"/>
  <c r="AC1154" i="1"/>
  <c r="AB1154" i="1"/>
  <c r="AA1154" i="1"/>
  <c r="X1154" i="1"/>
  <c r="Y1154" i="1"/>
  <c r="I1154" i="1"/>
  <c r="C1154" i="1"/>
  <c r="AC1153" i="1"/>
  <c r="AB1153" i="1"/>
  <c r="AA1153" i="1"/>
  <c r="X1153" i="1"/>
  <c r="Y1153" i="1"/>
  <c r="I1153" i="1"/>
  <c r="C1153" i="1"/>
  <c r="AC1152" i="1"/>
  <c r="AB1152" i="1"/>
  <c r="AA1152" i="1"/>
  <c r="X1152" i="1"/>
  <c r="Y1152" i="1"/>
  <c r="I1152" i="1"/>
  <c r="C1152" i="1"/>
  <c r="AC1151" i="1"/>
  <c r="AB1151" i="1"/>
  <c r="AA1151" i="1"/>
  <c r="X1151" i="1"/>
  <c r="Y1151" i="1"/>
  <c r="I1151" i="1"/>
  <c r="C1151" i="1"/>
  <c r="AC1150" i="1"/>
  <c r="AB1150" i="1"/>
  <c r="AA1150" i="1"/>
  <c r="X1150" i="1"/>
  <c r="Y1150" i="1"/>
  <c r="I1150" i="1"/>
  <c r="C1150" i="1"/>
  <c r="AC906" i="1"/>
  <c r="AB906" i="1"/>
  <c r="AA906" i="1"/>
  <c r="X906" i="1"/>
  <c r="Y906" i="1"/>
  <c r="C906" i="1"/>
  <c r="AC905" i="1"/>
  <c r="AB905" i="1"/>
  <c r="AA905" i="1"/>
  <c r="X905" i="1"/>
  <c r="Y905" i="1"/>
  <c r="C905" i="1"/>
  <c r="AC904" i="1"/>
  <c r="AB904" i="1"/>
  <c r="AA904" i="1"/>
  <c r="X904" i="1"/>
  <c r="Y904" i="1"/>
  <c r="C904" i="1"/>
  <c r="AC903" i="1"/>
  <c r="AB903" i="1"/>
  <c r="AA903" i="1"/>
  <c r="X903" i="1"/>
  <c r="Y903" i="1"/>
  <c r="C903" i="1"/>
  <c r="AC902" i="1"/>
  <c r="AB902" i="1"/>
  <c r="AA902" i="1"/>
  <c r="X902" i="1"/>
  <c r="Y902" i="1"/>
  <c r="C902" i="1"/>
  <c r="AC901" i="1"/>
  <c r="AB901" i="1"/>
  <c r="AA901" i="1"/>
  <c r="X901" i="1"/>
  <c r="Y901" i="1"/>
  <c r="C901" i="1"/>
  <c r="AC900" i="1"/>
  <c r="AB900" i="1"/>
  <c r="AA900" i="1"/>
  <c r="X900" i="1"/>
  <c r="Y900" i="1"/>
  <c r="C900" i="1"/>
  <c r="AC899" i="1"/>
  <c r="AB899" i="1"/>
  <c r="AA899" i="1"/>
  <c r="X899" i="1"/>
  <c r="Y899" i="1"/>
  <c r="C899" i="1"/>
  <c r="AC898" i="1"/>
  <c r="AB898" i="1"/>
  <c r="AA898" i="1"/>
  <c r="X898" i="1"/>
  <c r="Y898" i="1"/>
  <c r="C898" i="1"/>
  <c r="AC897" i="1"/>
  <c r="AB897" i="1"/>
  <c r="AA897" i="1"/>
  <c r="X897" i="1"/>
  <c r="Y897" i="1"/>
  <c r="C897" i="1"/>
  <c r="AC896" i="1"/>
  <c r="AB896" i="1"/>
  <c r="AA896" i="1"/>
  <c r="X896" i="1"/>
  <c r="Y896" i="1"/>
  <c r="C896" i="1"/>
  <c r="AC895" i="1"/>
  <c r="AB895" i="1"/>
  <c r="AA895" i="1"/>
  <c r="X895" i="1"/>
  <c r="Y895" i="1"/>
  <c r="C895" i="1"/>
  <c r="AC894" i="1"/>
  <c r="AB894" i="1"/>
  <c r="AA894" i="1"/>
  <c r="X894" i="1"/>
  <c r="Y894" i="1"/>
  <c r="C894" i="1"/>
  <c r="AC893" i="1"/>
  <c r="AB893" i="1"/>
  <c r="AA893" i="1"/>
  <c r="X893" i="1"/>
  <c r="Y893" i="1"/>
  <c r="I893" i="1"/>
  <c r="C893" i="1"/>
  <c r="AC1149" i="1"/>
  <c r="AB1149" i="1"/>
  <c r="AA1149" i="1"/>
  <c r="X1149" i="1"/>
  <c r="Y1149" i="1"/>
  <c r="I1149" i="1"/>
  <c r="C1149" i="1"/>
  <c r="AC1148" i="1"/>
  <c r="AB1148" i="1"/>
  <c r="AA1148" i="1"/>
  <c r="X1148" i="1"/>
  <c r="Y1148" i="1"/>
  <c r="I1148" i="1"/>
  <c r="C1148" i="1"/>
  <c r="AC1147" i="1"/>
  <c r="AB1147" i="1"/>
  <c r="AA1147" i="1"/>
  <c r="X1147" i="1"/>
  <c r="Y1147" i="1"/>
  <c r="I1147" i="1"/>
  <c r="C1147" i="1"/>
  <c r="C1130" i="1"/>
  <c r="AA1129" i="1"/>
  <c r="AA1130" i="1"/>
  <c r="AA1131" i="1"/>
  <c r="AA1132" i="1"/>
  <c r="AA1133" i="1"/>
  <c r="AA1134" i="1"/>
  <c r="AC1146" i="1"/>
  <c r="AB1146" i="1"/>
  <c r="AA1146" i="1"/>
  <c r="X1146" i="1"/>
  <c r="Y1146" i="1"/>
  <c r="I1146" i="1"/>
  <c r="C1146" i="1"/>
  <c r="AC1145" i="1"/>
  <c r="AB1145" i="1"/>
  <c r="AA1145" i="1"/>
  <c r="X1145" i="1"/>
  <c r="Y1145" i="1"/>
  <c r="I1145" i="1"/>
  <c r="C1145" i="1"/>
  <c r="AC1144" i="1"/>
  <c r="AB1144" i="1"/>
  <c r="AA1144" i="1"/>
  <c r="X1144" i="1"/>
  <c r="Y1144" i="1"/>
  <c r="I1144" i="1"/>
  <c r="C1144" i="1"/>
  <c r="AC1143" i="1"/>
  <c r="AB1143" i="1"/>
  <c r="AA1143" i="1"/>
  <c r="X1143" i="1"/>
  <c r="Y1143" i="1"/>
  <c r="I1143" i="1"/>
  <c r="C1143" i="1"/>
  <c r="AC1142" i="1"/>
  <c r="AB1142" i="1"/>
  <c r="AA1142" i="1"/>
  <c r="X1142" i="1"/>
  <c r="Y1142" i="1"/>
  <c r="I1142" i="1"/>
  <c r="C1142" i="1"/>
  <c r="AC1141" i="1"/>
  <c r="AB1141" i="1"/>
  <c r="AA1141" i="1"/>
  <c r="X1141" i="1"/>
  <c r="Y1141" i="1"/>
  <c r="I1141" i="1"/>
  <c r="C1141" i="1"/>
  <c r="AC1140" i="1"/>
  <c r="AB1140" i="1"/>
  <c r="AA1140" i="1"/>
  <c r="X1140" i="1"/>
  <c r="Y1140" i="1"/>
  <c r="I1140" i="1"/>
  <c r="C1140" i="1"/>
  <c r="AC1139" i="1"/>
  <c r="AB1139" i="1"/>
  <c r="AA1139" i="1"/>
  <c r="X1139" i="1"/>
  <c r="Y1139" i="1"/>
  <c r="I1139" i="1"/>
  <c r="C1139" i="1"/>
  <c r="AC1138" i="1"/>
  <c r="AB1138" i="1"/>
  <c r="AA1138" i="1"/>
  <c r="X1138" i="1"/>
  <c r="Y1138" i="1"/>
  <c r="I1138" i="1"/>
  <c r="C1138" i="1"/>
  <c r="AC1137" i="1"/>
  <c r="AB1137" i="1"/>
  <c r="AA1137" i="1"/>
  <c r="X1137" i="1"/>
  <c r="Y1137" i="1"/>
  <c r="I1137" i="1"/>
  <c r="C1137" i="1"/>
  <c r="AC1136" i="1"/>
  <c r="AB1136" i="1"/>
  <c r="AA1136" i="1"/>
  <c r="X1136" i="1"/>
  <c r="Y1136" i="1"/>
  <c r="I1136" i="1"/>
  <c r="C1136" i="1"/>
  <c r="AC1135" i="1"/>
  <c r="AB1135" i="1"/>
  <c r="AA1135" i="1"/>
  <c r="X1135" i="1"/>
  <c r="Y1135" i="1"/>
  <c r="I1135" i="1"/>
  <c r="C1135" i="1"/>
  <c r="AC1134" i="1"/>
  <c r="AB1134" i="1"/>
  <c r="X1134" i="1"/>
  <c r="Y1134" i="1"/>
  <c r="I1134" i="1"/>
  <c r="C1134" i="1"/>
  <c r="AC1133" i="1"/>
  <c r="AB1133" i="1"/>
  <c r="X1133" i="1"/>
  <c r="Y1133" i="1"/>
  <c r="I1133" i="1"/>
  <c r="C1133" i="1"/>
  <c r="AC1132" i="1"/>
  <c r="AB1132" i="1"/>
  <c r="X1132" i="1"/>
  <c r="Y1132" i="1"/>
  <c r="I1132" i="1"/>
  <c r="C1132" i="1"/>
  <c r="AC1131" i="1"/>
  <c r="AB1131" i="1"/>
  <c r="X1131" i="1"/>
  <c r="Y1131" i="1"/>
  <c r="I1131" i="1"/>
  <c r="C1131" i="1"/>
  <c r="AC1130" i="1"/>
  <c r="AB1130" i="1"/>
  <c r="X1130" i="1"/>
  <c r="Y1130" i="1"/>
  <c r="I1130" i="1"/>
  <c r="AC1129" i="1"/>
  <c r="AB1129" i="1"/>
  <c r="X1129" i="1"/>
  <c r="Y1129" i="1"/>
  <c r="I1129" i="1"/>
  <c r="C1129" i="1"/>
  <c r="AC1128" i="1"/>
  <c r="AB1128" i="1"/>
  <c r="AA1128" i="1"/>
  <c r="X1128" i="1"/>
  <c r="Y1128" i="1"/>
  <c r="I1128" i="1"/>
  <c r="C1128" i="1"/>
  <c r="AC1127" i="1"/>
  <c r="AB1127" i="1"/>
  <c r="AA1127" i="1"/>
  <c r="X1127" i="1"/>
  <c r="Y1127" i="1"/>
  <c r="I1127" i="1"/>
  <c r="C1127" i="1"/>
  <c r="AC1126" i="1"/>
  <c r="AB1126" i="1"/>
  <c r="AA1126" i="1"/>
  <c r="X1126" i="1"/>
  <c r="Y1126" i="1"/>
  <c r="I1126" i="1"/>
  <c r="C1126" i="1"/>
  <c r="AC1125" i="1"/>
  <c r="AB1125" i="1"/>
  <c r="AA1125" i="1"/>
  <c r="X1125" i="1"/>
  <c r="Y1125" i="1"/>
  <c r="I1125" i="1"/>
  <c r="C1125" i="1"/>
  <c r="AC1124" i="1"/>
  <c r="AB1124" i="1"/>
  <c r="AA1124" i="1"/>
  <c r="X1124" i="1"/>
  <c r="Y1124" i="1"/>
  <c r="I1124" i="1"/>
  <c r="C1124" i="1"/>
  <c r="AC1123" i="1"/>
  <c r="AB1123" i="1"/>
  <c r="AA1123" i="1"/>
  <c r="X1123" i="1"/>
  <c r="Y1123" i="1"/>
  <c r="I1123" i="1"/>
  <c r="C1123" i="1"/>
  <c r="AC1122" i="1"/>
  <c r="AB1122" i="1"/>
  <c r="AA1122" i="1"/>
  <c r="X1122" i="1"/>
  <c r="Y1122" i="1"/>
  <c r="I1122" i="1"/>
  <c r="C1122" i="1"/>
  <c r="AC1121" i="1"/>
  <c r="AB1121" i="1"/>
  <c r="AA1121" i="1"/>
  <c r="X1121" i="1"/>
  <c r="Y1121" i="1"/>
  <c r="I1121" i="1"/>
  <c r="C1121" i="1"/>
  <c r="AC1120" i="1"/>
  <c r="AB1120" i="1"/>
  <c r="AA1120" i="1"/>
  <c r="X1120" i="1"/>
  <c r="Y1120" i="1"/>
  <c r="I1120" i="1"/>
  <c r="C1120" i="1"/>
  <c r="AC1119" i="1"/>
  <c r="AB1119" i="1"/>
  <c r="AA1119" i="1"/>
  <c r="X1119" i="1"/>
  <c r="Y1119" i="1"/>
  <c r="I1119" i="1"/>
  <c r="C1119" i="1"/>
  <c r="AC1118" i="1"/>
  <c r="AB1118" i="1"/>
  <c r="AA1118" i="1"/>
  <c r="X1118" i="1"/>
  <c r="Y1118" i="1"/>
  <c r="I1118" i="1"/>
  <c r="C1118" i="1"/>
  <c r="AC1117" i="1"/>
  <c r="AB1117" i="1"/>
  <c r="AA1117" i="1"/>
  <c r="X1117" i="1"/>
  <c r="Y1117" i="1"/>
  <c r="I1117" i="1"/>
  <c r="C1117" i="1"/>
  <c r="AC1116" i="1"/>
  <c r="AB1116" i="1"/>
  <c r="AA1116" i="1"/>
  <c r="X1116" i="1"/>
  <c r="Y1116" i="1"/>
  <c r="I1116" i="1"/>
  <c r="C1116" i="1"/>
  <c r="AC1115" i="1"/>
  <c r="AB1115" i="1"/>
  <c r="AA1115" i="1"/>
  <c r="X1115" i="1"/>
  <c r="Y1115" i="1"/>
  <c r="I1115" i="1"/>
  <c r="C1115" i="1"/>
  <c r="AC1114" i="1"/>
  <c r="AB1114" i="1"/>
  <c r="AA1114" i="1"/>
  <c r="X1114" i="1"/>
  <c r="Y1114" i="1"/>
  <c r="I1114" i="1"/>
  <c r="C1114" i="1"/>
  <c r="AC1113" i="1"/>
  <c r="AB1113" i="1"/>
  <c r="AA1113" i="1"/>
  <c r="X1113" i="1"/>
  <c r="Y1113" i="1"/>
  <c r="I1113" i="1"/>
  <c r="C1113" i="1"/>
  <c r="AC1112" i="1"/>
  <c r="AB1112" i="1"/>
  <c r="AA1112" i="1"/>
  <c r="X1112" i="1"/>
  <c r="Y1112" i="1"/>
  <c r="I1112" i="1"/>
  <c r="C1112" i="1"/>
  <c r="AC1111" i="1"/>
  <c r="AB1111" i="1"/>
  <c r="AA1111" i="1"/>
  <c r="X1111" i="1"/>
  <c r="Y1111" i="1"/>
  <c r="I1111" i="1"/>
  <c r="C1111" i="1"/>
  <c r="AC1110" i="1"/>
  <c r="AB1110" i="1"/>
  <c r="AA1110" i="1"/>
  <c r="X1110" i="1"/>
  <c r="Y1110" i="1"/>
  <c r="I1110" i="1"/>
  <c r="C1110" i="1"/>
  <c r="AC1109" i="1"/>
  <c r="AB1109" i="1"/>
  <c r="AA1109" i="1"/>
  <c r="X1109" i="1"/>
  <c r="Y1109" i="1"/>
  <c r="I1109" i="1"/>
  <c r="C1109" i="1"/>
  <c r="AC1108" i="1"/>
  <c r="AB1108" i="1"/>
  <c r="AA1108" i="1"/>
  <c r="X1108" i="1"/>
  <c r="Y1108" i="1"/>
  <c r="I1108" i="1"/>
  <c r="C1108" i="1"/>
  <c r="AC1107" i="1"/>
  <c r="AB1107" i="1"/>
  <c r="AA1107" i="1"/>
  <c r="X1107" i="1"/>
  <c r="Y1107" i="1"/>
  <c r="I1107" i="1"/>
  <c r="C1107" i="1"/>
  <c r="AC1106" i="1"/>
  <c r="AB1106" i="1"/>
  <c r="AA1106" i="1"/>
  <c r="X1106" i="1"/>
  <c r="Y1106" i="1"/>
  <c r="I1106" i="1"/>
  <c r="C1106" i="1"/>
  <c r="AC1105" i="1"/>
  <c r="AB1105" i="1"/>
  <c r="AA1105" i="1"/>
  <c r="X1105" i="1"/>
  <c r="Y1105" i="1"/>
  <c r="I1105" i="1"/>
  <c r="C1105" i="1"/>
  <c r="AC1104" i="1"/>
  <c r="AB1104" i="1"/>
  <c r="AA1104" i="1"/>
  <c r="X1104" i="1"/>
  <c r="Y1104" i="1"/>
  <c r="I1104" i="1"/>
  <c r="C1104" i="1"/>
  <c r="AC1103" i="1"/>
  <c r="AB1103" i="1"/>
  <c r="AA1103" i="1"/>
  <c r="X1103" i="1"/>
  <c r="Y1103" i="1"/>
  <c r="I1103" i="1"/>
  <c r="C1103" i="1"/>
  <c r="AC1102" i="1"/>
  <c r="AB1102" i="1"/>
  <c r="AA1102" i="1"/>
  <c r="X1102" i="1"/>
  <c r="Y1102" i="1"/>
  <c r="I1102" i="1"/>
  <c r="C1102" i="1"/>
  <c r="AC1101" i="1"/>
  <c r="AB1101" i="1"/>
  <c r="AA1101" i="1"/>
  <c r="X1101" i="1"/>
  <c r="Y1101" i="1"/>
  <c r="I1101" i="1"/>
  <c r="C1101" i="1"/>
  <c r="AC1100" i="1"/>
  <c r="AB1100" i="1"/>
  <c r="AA1100" i="1"/>
  <c r="X1100" i="1"/>
  <c r="Y1100" i="1"/>
  <c r="I1100" i="1"/>
  <c r="C1100" i="1"/>
  <c r="AC1099" i="1"/>
  <c r="AB1099" i="1"/>
  <c r="AA1099" i="1"/>
  <c r="X1099" i="1"/>
  <c r="Y1099" i="1"/>
  <c r="I1099" i="1"/>
  <c r="C1099" i="1"/>
  <c r="AC1098" i="1"/>
  <c r="AB1098" i="1"/>
  <c r="AA1098" i="1"/>
  <c r="X1098" i="1"/>
  <c r="Y1098" i="1"/>
  <c r="I1098" i="1"/>
  <c r="C1098" i="1"/>
  <c r="AC1097" i="1"/>
  <c r="AB1097" i="1"/>
  <c r="AA1097" i="1"/>
  <c r="X1097" i="1"/>
  <c r="Y1097" i="1"/>
  <c r="I1097" i="1"/>
  <c r="C1097" i="1"/>
  <c r="AC1096" i="1"/>
  <c r="AB1096" i="1"/>
  <c r="AA1096" i="1"/>
  <c r="X1096" i="1"/>
  <c r="Y1096" i="1"/>
  <c r="I1096" i="1"/>
  <c r="C1096" i="1"/>
  <c r="AC1095" i="1"/>
  <c r="AB1095" i="1"/>
  <c r="AA1095" i="1"/>
  <c r="X1095" i="1"/>
  <c r="Y1095" i="1"/>
  <c r="I1095" i="1"/>
  <c r="C1095" i="1"/>
  <c r="AC1094" i="1"/>
  <c r="AB1094" i="1"/>
  <c r="AA1094" i="1"/>
  <c r="X1094" i="1"/>
  <c r="Y1094" i="1"/>
  <c r="I1094" i="1"/>
  <c r="C1094" i="1"/>
  <c r="AC1093" i="1"/>
  <c r="AB1093" i="1"/>
  <c r="AA1093" i="1"/>
  <c r="X1093" i="1"/>
  <c r="Y1093" i="1"/>
  <c r="I1093" i="1"/>
  <c r="C1093" i="1"/>
  <c r="AC1092" i="1"/>
  <c r="AB1092" i="1"/>
  <c r="AA1092" i="1"/>
  <c r="X1092" i="1"/>
  <c r="Y1092" i="1"/>
  <c r="I1092" i="1"/>
  <c r="C1092" i="1"/>
  <c r="AC1091" i="1"/>
  <c r="AB1091" i="1"/>
  <c r="AA1091" i="1"/>
  <c r="X1091" i="1"/>
  <c r="Y1091" i="1"/>
  <c r="I1091" i="1"/>
  <c r="C1091" i="1"/>
  <c r="AC1090" i="1"/>
  <c r="AB1090" i="1"/>
  <c r="AA1090" i="1"/>
  <c r="X1090" i="1"/>
  <c r="Y1090" i="1"/>
  <c r="I1090" i="1"/>
  <c r="C1090" i="1"/>
  <c r="AC1089" i="1"/>
  <c r="AB1089" i="1"/>
  <c r="AA1089" i="1"/>
  <c r="X1089" i="1"/>
  <c r="Y1089" i="1"/>
  <c r="I1089" i="1"/>
  <c r="C1089" i="1"/>
  <c r="AC1088" i="1"/>
  <c r="AB1088" i="1"/>
  <c r="AA1088" i="1"/>
  <c r="X1088" i="1"/>
  <c r="Y1088" i="1"/>
  <c r="I1088" i="1"/>
  <c r="C1088" i="1"/>
  <c r="AC1087" i="1"/>
  <c r="AB1087" i="1"/>
  <c r="AA1087" i="1"/>
  <c r="X1087" i="1"/>
  <c r="Y1087" i="1"/>
  <c r="I1087" i="1"/>
  <c r="C1087" i="1"/>
  <c r="AC1086" i="1"/>
  <c r="AB1086" i="1"/>
  <c r="AA1086" i="1"/>
  <c r="X1086" i="1"/>
  <c r="Y1086" i="1"/>
  <c r="I1086" i="1"/>
  <c r="C1086" i="1"/>
  <c r="AC1085" i="1"/>
  <c r="AB1085" i="1"/>
  <c r="AA1085" i="1"/>
  <c r="X1085" i="1"/>
  <c r="Y1085" i="1"/>
  <c r="I1085" i="1"/>
  <c r="C1085" i="1"/>
  <c r="AC1084" i="1"/>
  <c r="AB1084" i="1"/>
  <c r="AA1084" i="1"/>
  <c r="X1084" i="1"/>
  <c r="Y1084" i="1"/>
  <c r="I1084" i="1"/>
  <c r="C1084" i="1"/>
  <c r="AC1083" i="1"/>
  <c r="AB1083" i="1"/>
  <c r="AA1083" i="1"/>
  <c r="X1083" i="1"/>
  <c r="Y1083" i="1"/>
  <c r="I1083" i="1"/>
  <c r="C1083" i="1"/>
  <c r="AC1082" i="1"/>
  <c r="AB1082" i="1"/>
  <c r="AA1082" i="1"/>
  <c r="X1082" i="1"/>
  <c r="Y1082" i="1"/>
  <c r="I1082" i="1"/>
  <c r="C1082" i="1"/>
  <c r="AC1081" i="1"/>
  <c r="AB1081" i="1"/>
  <c r="AA1081" i="1"/>
  <c r="X1081" i="1"/>
  <c r="Y1081" i="1"/>
  <c r="I1081" i="1"/>
  <c r="C1081" i="1"/>
  <c r="AC1080" i="1"/>
  <c r="AB1080" i="1"/>
  <c r="AA1080" i="1"/>
  <c r="X1080" i="1"/>
  <c r="Y1080" i="1"/>
  <c r="I1080" i="1"/>
  <c r="C1080" i="1"/>
  <c r="AC1079" i="1"/>
  <c r="AB1079" i="1"/>
  <c r="AA1079" i="1"/>
  <c r="X1079" i="1"/>
  <c r="Y1079" i="1"/>
  <c r="I1079" i="1"/>
  <c r="C1079" i="1"/>
  <c r="AC1078" i="1"/>
  <c r="AB1078" i="1"/>
  <c r="AA1078" i="1"/>
  <c r="X1078" i="1"/>
  <c r="Y1078" i="1"/>
  <c r="I1078" i="1"/>
  <c r="C1078" i="1"/>
  <c r="AC1077" i="1"/>
  <c r="AB1077" i="1"/>
  <c r="AA1077" i="1"/>
  <c r="X1077" i="1"/>
  <c r="Y1077" i="1"/>
  <c r="I1077" i="1"/>
  <c r="C1077" i="1"/>
  <c r="AC1076" i="1"/>
  <c r="AB1076" i="1"/>
  <c r="AA1076" i="1"/>
  <c r="X1076" i="1"/>
  <c r="Y1076" i="1"/>
  <c r="I1076" i="1"/>
  <c r="C1076" i="1"/>
  <c r="AC1075" i="1"/>
  <c r="AB1075" i="1"/>
  <c r="AA1075" i="1"/>
  <c r="X1075" i="1"/>
  <c r="Y1075" i="1"/>
  <c r="I1075" i="1"/>
  <c r="C1075" i="1"/>
  <c r="AC1074" i="1"/>
  <c r="AB1074" i="1"/>
  <c r="AA1074" i="1"/>
  <c r="X1074" i="1"/>
  <c r="Y1074" i="1"/>
  <c r="I1074" i="1"/>
  <c r="C1074" i="1"/>
  <c r="AC1073" i="1"/>
  <c r="AB1073" i="1"/>
  <c r="AA1073" i="1"/>
  <c r="X1073" i="1"/>
  <c r="Y1073" i="1"/>
  <c r="I1073" i="1"/>
  <c r="C1073" i="1"/>
  <c r="AC1072" i="1"/>
  <c r="AB1072" i="1"/>
  <c r="AA1072" i="1"/>
  <c r="X1072" i="1"/>
  <c r="Y1072" i="1"/>
  <c r="I1072" i="1"/>
  <c r="C1072" i="1"/>
  <c r="AC1071" i="1"/>
  <c r="AB1071" i="1"/>
  <c r="AA1071" i="1"/>
  <c r="X1071" i="1"/>
  <c r="Y1071" i="1"/>
  <c r="I1071" i="1"/>
  <c r="C1071" i="1"/>
  <c r="AC1070" i="1"/>
  <c r="AB1070" i="1"/>
  <c r="AA1070" i="1"/>
  <c r="X1070" i="1"/>
  <c r="Y1070" i="1"/>
  <c r="I1070" i="1"/>
  <c r="C1070" i="1"/>
  <c r="AC1069" i="1"/>
  <c r="AB1069" i="1"/>
  <c r="AA1069" i="1"/>
  <c r="X1069" i="1"/>
  <c r="Y1069" i="1"/>
  <c r="I1069" i="1"/>
  <c r="C1069" i="1"/>
  <c r="AC1068" i="1"/>
  <c r="AB1068" i="1"/>
  <c r="AA1068" i="1"/>
  <c r="X1068" i="1"/>
  <c r="Y1068" i="1"/>
  <c r="I1068" i="1"/>
  <c r="C1068" i="1"/>
  <c r="AC1066" i="1"/>
  <c r="AB1066" i="1"/>
  <c r="AA1066" i="1"/>
  <c r="X1066" i="1"/>
  <c r="Y1066" i="1"/>
  <c r="I1066" i="1"/>
  <c r="C1066" i="1"/>
  <c r="AC1067" i="1"/>
  <c r="AB1067" i="1"/>
  <c r="AA1067" i="1"/>
  <c r="X1067" i="1"/>
  <c r="Y1067" i="1"/>
  <c r="I1067" i="1"/>
  <c r="C1067" i="1"/>
  <c r="AC1064" i="1"/>
  <c r="AB1064" i="1"/>
  <c r="AA1064" i="1"/>
  <c r="X1064" i="1"/>
  <c r="Y1064" i="1"/>
  <c r="I1064" i="1"/>
  <c r="C1064" i="1"/>
  <c r="AC1065" i="1"/>
  <c r="AB1065" i="1"/>
  <c r="AA1065" i="1"/>
  <c r="X1065" i="1"/>
  <c r="Y1065" i="1"/>
  <c r="I1065" i="1"/>
  <c r="C1065" i="1"/>
  <c r="AC1063" i="1"/>
  <c r="AB1063" i="1"/>
  <c r="AA1063" i="1"/>
  <c r="X1063" i="1"/>
  <c r="Y1063" i="1"/>
  <c r="I1063" i="1"/>
  <c r="C1063" i="1"/>
  <c r="AC1062" i="1"/>
  <c r="AB1062" i="1"/>
  <c r="AA1062" i="1"/>
  <c r="X1062" i="1"/>
  <c r="Y1062" i="1"/>
  <c r="I1062" i="1"/>
  <c r="C1062" i="1"/>
  <c r="AC1061" i="1"/>
  <c r="AB1061" i="1"/>
  <c r="AA1061" i="1"/>
  <c r="X1061" i="1"/>
  <c r="Y1061" i="1"/>
  <c r="I1061" i="1"/>
  <c r="C1061" i="1"/>
  <c r="AC1060" i="1"/>
  <c r="AB1060" i="1"/>
  <c r="AA1060" i="1"/>
  <c r="X1060" i="1"/>
  <c r="Y1060" i="1"/>
  <c r="I1060" i="1"/>
  <c r="C1060" i="1"/>
  <c r="I1056" i="1"/>
  <c r="AC1059" i="1"/>
  <c r="AB1059" i="1"/>
  <c r="AA1059" i="1"/>
  <c r="X1059" i="1"/>
  <c r="Y1059" i="1"/>
  <c r="I1059" i="1"/>
  <c r="C1059" i="1"/>
  <c r="AC1058" i="1"/>
  <c r="AB1058" i="1"/>
  <c r="AA1058" i="1"/>
  <c r="X1058" i="1"/>
  <c r="Y1058" i="1"/>
  <c r="I1058" i="1"/>
  <c r="C1058" i="1"/>
  <c r="AC1057" i="1"/>
  <c r="AB1057" i="1"/>
  <c r="AA1057" i="1"/>
  <c r="X1057" i="1"/>
  <c r="Y1057" i="1"/>
  <c r="I1057" i="1"/>
  <c r="C1057" i="1"/>
  <c r="AC1056" i="1"/>
  <c r="AB1056" i="1"/>
  <c r="AA1056" i="1"/>
  <c r="X1056" i="1"/>
  <c r="Y1056" i="1"/>
  <c r="C1056" i="1"/>
  <c r="AC1054" i="1"/>
  <c r="AB1054" i="1"/>
  <c r="AA1054" i="1"/>
  <c r="X1054" i="1"/>
  <c r="Y1054" i="1"/>
  <c r="I1054" i="1"/>
  <c r="C1054" i="1"/>
  <c r="AC1053" i="1"/>
  <c r="AB1053" i="1"/>
  <c r="AA1053" i="1"/>
  <c r="X1053" i="1"/>
  <c r="Y1053" i="1"/>
  <c r="I1053" i="1"/>
  <c r="C1053" i="1"/>
  <c r="AC1052" i="1"/>
  <c r="AB1052" i="1"/>
  <c r="AA1052" i="1"/>
  <c r="X1052" i="1"/>
  <c r="Y1052" i="1"/>
  <c r="I1052" i="1"/>
  <c r="C1052" i="1"/>
  <c r="AC1051" i="1"/>
  <c r="AB1051" i="1"/>
  <c r="AA1051" i="1"/>
  <c r="X1051" i="1"/>
  <c r="Y1051" i="1"/>
  <c r="I1051" i="1"/>
  <c r="C1051" i="1"/>
  <c r="AC1050" i="1"/>
  <c r="AB1050" i="1"/>
  <c r="AA1050" i="1"/>
  <c r="X1050" i="1"/>
  <c r="Y1050" i="1"/>
  <c r="I1050" i="1"/>
  <c r="C1050" i="1"/>
  <c r="AC1049" i="1"/>
  <c r="AB1049" i="1"/>
  <c r="AA1049" i="1"/>
  <c r="X1049" i="1"/>
  <c r="Y1049" i="1"/>
  <c r="I1049" i="1"/>
  <c r="C1049" i="1"/>
  <c r="AC1048" i="1"/>
  <c r="AB1048" i="1"/>
  <c r="AA1048" i="1"/>
  <c r="X1048" i="1"/>
  <c r="Y1048" i="1"/>
  <c r="I1048" i="1"/>
  <c r="C1048" i="1"/>
  <c r="T686" i="1"/>
  <c r="V686" i="1" s="1"/>
  <c r="T694" i="1"/>
  <c r="V694" i="1" s="1"/>
  <c r="T698" i="1"/>
  <c r="V698" i="1" s="1"/>
  <c r="T702" i="1"/>
  <c r="V702" i="1" s="1"/>
  <c r="T710" i="1"/>
  <c r="V710" i="1" s="1"/>
  <c r="T718" i="1"/>
  <c r="V718" i="1" s="1"/>
  <c r="T726" i="1"/>
  <c r="V726" i="1" s="1"/>
  <c r="T735" i="1"/>
  <c r="V735" i="1" s="1"/>
  <c r="T751" i="1"/>
  <c r="V751" i="1" s="1"/>
  <c r="T767" i="1"/>
  <c r="V767" i="1" s="1"/>
  <c r="S686" i="1"/>
  <c r="U686" i="1" s="1"/>
  <c r="S694" i="1"/>
  <c r="U694" i="1" s="1"/>
  <c r="S702" i="1"/>
  <c r="U702" i="1" s="1"/>
  <c r="S710" i="1"/>
  <c r="U710" i="1" s="1"/>
  <c r="S718" i="1"/>
  <c r="U718" i="1" s="1"/>
  <c r="S726" i="1"/>
  <c r="U726" i="1" s="1"/>
  <c r="S735" i="1"/>
  <c r="U735" i="1" s="1"/>
  <c r="S743" i="1"/>
  <c r="U743" i="1" s="1"/>
  <c r="S751" i="1"/>
  <c r="U751" i="1" s="1"/>
  <c r="S759" i="1"/>
  <c r="U759" i="1" s="1"/>
  <c r="S767" i="1"/>
  <c r="U767" i="1" s="1"/>
  <c r="S775" i="1"/>
  <c r="U775" i="1" s="1"/>
  <c r="AC1047" i="1"/>
  <c r="AB1047" i="1"/>
  <c r="AA1047" i="1"/>
  <c r="X1047" i="1"/>
  <c r="Y1047" i="1"/>
  <c r="I1047" i="1"/>
  <c r="C1047" i="1"/>
  <c r="AC1046" i="1"/>
  <c r="AB1046" i="1"/>
  <c r="AA1046" i="1"/>
  <c r="X1046" i="1"/>
  <c r="Y1046" i="1"/>
  <c r="I1046" i="1"/>
  <c r="C1046" i="1"/>
  <c r="AC1045" i="1"/>
  <c r="AB1045" i="1"/>
  <c r="AA1045" i="1"/>
  <c r="X1045" i="1"/>
  <c r="Y1045" i="1"/>
  <c r="I1045" i="1"/>
  <c r="C1045" i="1"/>
  <c r="AC1044" i="1"/>
  <c r="AB1044" i="1"/>
  <c r="AA1044" i="1"/>
  <c r="X1044" i="1"/>
  <c r="Y1044" i="1"/>
  <c r="I1044" i="1"/>
  <c r="C1044" i="1"/>
  <c r="AC1043" i="1"/>
  <c r="AB1043" i="1"/>
  <c r="AA1043" i="1"/>
  <c r="X1043" i="1"/>
  <c r="Y1043" i="1"/>
  <c r="I1043" i="1"/>
  <c r="C1043" i="1"/>
  <c r="AC1042" i="1"/>
  <c r="AB1042" i="1"/>
  <c r="AA1042" i="1"/>
  <c r="X1042" i="1"/>
  <c r="Y1042" i="1"/>
  <c r="I1042" i="1"/>
  <c r="C1042" i="1"/>
  <c r="AC1041" i="1"/>
  <c r="AB1041" i="1"/>
  <c r="AA1041" i="1"/>
  <c r="X1041" i="1"/>
  <c r="Y1041" i="1"/>
  <c r="I1041" i="1"/>
  <c r="C1041" i="1"/>
  <c r="AC1040" i="1"/>
  <c r="AB1040" i="1"/>
  <c r="AA1040" i="1"/>
  <c r="X1040" i="1"/>
  <c r="Y1040" i="1"/>
  <c r="I1040" i="1"/>
  <c r="C1040" i="1"/>
  <c r="AC1039" i="1"/>
  <c r="AB1039" i="1"/>
  <c r="AA1039" i="1"/>
  <c r="X1039" i="1"/>
  <c r="Y1039" i="1"/>
  <c r="I1039" i="1"/>
  <c r="C1039" i="1"/>
  <c r="AC1038" i="1"/>
  <c r="AB1038" i="1"/>
  <c r="AA1038" i="1"/>
  <c r="X1038" i="1"/>
  <c r="Y1038" i="1"/>
  <c r="I1038" i="1"/>
  <c r="C1038" i="1"/>
  <c r="AC1035" i="1"/>
  <c r="AB1035" i="1"/>
  <c r="AA1035" i="1"/>
  <c r="X1035" i="1"/>
  <c r="Y1035" i="1"/>
  <c r="I1035" i="1"/>
  <c r="C1035" i="1"/>
  <c r="AC1034" i="1"/>
  <c r="AB1034" i="1"/>
  <c r="AA1034" i="1"/>
  <c r="X1034" i="1"/>
  <c r="Y1034" i="1"/>
  <c r="I1034" i="1"/>
  <c r="C1034" i="1"/>
  <c r="AC1033" i="1"/>
  <c r="AB1033" i="1"/>
  <c r="AA1033" i="1"/>
  <c r="X1033" i="1"/>
  <c r="Y1033" i="1"/>
  <c r="I1033" i="1"/>
  <c r="C1033" i="1"/>
  <c r="AC1032" i="1"/>
  <c r="AB1032" i="1"/>
  <c r="AA1032" i="1"/>
  <c r="X1032" i="1"/>
  <c r="Y1032" i="1"/>
  <c r="I1032" i="1"/>
  <c r="C1032" i="1"/>
  <c r="AC1031" i="1"/>
  <c r="AB1031" i="1"/>
  <c r="AA1031" i="1"/>
  <c r="X1031" i="1"/>
  <c r="Y1031" i="1"/>
  <c r="I1031" i="1"/>
  <c r="C1031" i="1"/>
  <c r="AC1030" i="1"/>
  <c r="AB1030" i="1"/>
  <c r="AA1030" i="1"/>
  <c r="X1030" i="1"/>
  <c r="Y1030" i="1"/>
  <c r="I1030" i="1"/>
  <c r="C1030" i="1"/>
  <c r="AC1029" i="1"/>
  <c r="AB1029" i="1"/>
  <c r="AA1029" i="1"/>
  <c r="X1029" i="1"/>
  <c r="Y1029" i="1"/>
  <c r="I1029" i="1"/>
  <c r="C1029" i="1"/>
  <c r="AC1028" i="1"/>
  <c r="AB1028" i="1"/>
  <c r="AA1028" i="1"/>
  <c r="X1028" i="1"/>
  <c r="Y1028" i="1"/>
  <c r="I1028" i="1"/>
  <c r="C1028" i="1"/>
  <c r="I1021" i="1"/>
  <c r="AC1027" i="1"/>
  <c r="AB1027" i="1"/>
  <c r="AA1027" i="1"/>
  <c r="X1027" i="1"/>
  <c r="Y1027" i="1"/>
  <c r="I1027" i="1"/>
  <c r="C1027" i="1"/>
  <c r="AC1026" i="1"/>
  <c r="AB1026" i="1"/>
  <c r="AA1026" i="1"/>
  <c r="X1026" i="1"/>
  <c r="Y1026" i="1"/>
  <c r="I1026" i="1"/>
  <c r="C1026" i="1"/>
  <c r="AC1025" i="1"/>
  <c r="AB1025" i="1"/>
  <c r="AA1025" i="1"/>
  <c r="X1025" i="1"/>
  <c r="Y1025" i="1"/>
  <c r="I1025" i="1"/>
  <c r="C1025" i="1"/>
  <c r="AC1024" i="1"/>
  <c r="AB1024" i="1"/>
  <c r="AA1024" i="1"/>
  <c r="X1024" i="1"/>
  <c r="Y1024" i="1"/>
  <c r="I1024" i="1"/>
  <c r="C1024" i="1"/>
  <c r="AC1023" i="1"/>
  <c r="AB1023" i="1"/>
  <c r="AA1023" i="1"/>
  <c r="X1023" i="1"/>
  <c r="Y1023" i="1"/>
  <c r="I1023" i="1"/>
  <c r="C1023" i="1"/>
  <c r="AC1021" i="1"/>
  <c r="AB1021" i="1"/>
  <c r="AA1021" i="1"/>
  <c r="X1021" i="1"/>
  <c r="Y1021" i="1"/>
  <c r="C1021" i="1"/>
  <c r="AC1022" i="1"/>
  <c r="AB1022" i="1"/>
  <c r="AA1022" i="1"/>
  <c r="X1022" i="1"/>
  <c r="Y1022" i="1"/>
  <c r="I1022" i="1"/>
  <c r="C1022" i="1"/>
  <c r="AC1020" i="1"/>
  <c r="AB1020" i="1"/>
  <c r="AA1020" i="1"/>
  <c r="X1020" i="1"/>
  <c r="Y1020" i="1"/>
  <c r="I1020" i="1"/>
  <c r="C1020" i="1"/>
  <c r="AC1019" i="1"/>
  <c r="AB1019" i="1"/>
  <c r="AA1019" i="1"/>
  <c r="X1019" i="1"/>
  <c r="Y1019" i="1"/>
  <c r="I1019" i="1"/>
  <c r="C1019" i="1"/>
  <c r="AC1018" i="1"/>
  <c r="AB1018" i="1"/>
  <c r="AA1018" i="1"/>
  <c r="X1018" i="1"/>
  <c r="Y1018" i="1"/>
  <c r="I1018" i="1"/>
  <c r="C1018" i="1"/>
  <c r="AC1017" i="1"/>
  <c r="AB1017" i="1"/>
  <c r="AA1017" i="1"/>
  <c r="X1017" i="1"/>
  <c r="Y1017" i="1"/>
  <c r="I1017" i="1"/>
  <c r="C1017" i="1"/>
  <c r="AC1016" i="1"/>
  <c r="AB1016" i="1"/>
  <c r="AA1016" i="1"/>
  <c r="X1016" i="1"/>
  <c r="Y1016" i="1"/>
  <c r="I1016" i="1"/>
  <c r="C1016" i="1"/>
  <c r="AC1015" i="1"/>
  <c r="AB1015" i="1"/>
  <c r="AA1015" i="1"/>
  <c r="X1015" i="1"/>
  <c r="Y1015" i="1"/>
  <c r="I1015" i="1"/>
  <c r="C1015" i="1"/>
  <c r="AC1014" i="1"/>
  <c r="AB1014" i="1"/>
  <c r="AA1014" i="1"/>
  <c r="X1014" i="1"/>
  <c r="Y1014" i="1"/>
  <c r="I1014" i="1"/>
  <c r="C1014" i="1"/>
  <c r="AC1012" i="1"/>
  <c r="AB1012" i="1"/>
  <c r="AA1012" i="1"/>
  <c r="X1012" i="1"/>
  <c r="Y1012" i="1"/>
  <c r="I1012" i="1"/>
  <c r="C1012" i="1"/>
  <c r="P1" i="22"/>
  <c r="AC1013" i="1"/>
  <c r="AB1013" i="1"/>
  <c r="AA1013" i="1"/>
  <c r="X1013" i="1"/>
  <c r="Y1013" i="1"/>
  <c r="I1013" i="1"/>
  <c r="C1013" i="1"/>
  <c r="AC1011" i="1"/>
  <c r="AB1011" i="1"/>
  <c r="AA1011" i="1"/>
  <c r="X1011" i="1"/>
  <c r="Y1011" i="1"/>
  <c r="I1011" i="1"/>
  <c r="C1011" i="1"/>
  <c r="AC1010" i="1"/>
  <c r="AB1010" i="1"/>
  <c r="X1010" i="1"/>
  <c r="Y1010" i="1"/>
  <c r="I1010" i="1"/>
  <c r="C1010" i="1"/>
  <c r="AC1009" i="1"/>
  <c r="AB1009" i="1"/>
  <c r="AA1009" i="1"/>
  <c r="X1009" i="1"/>
  <c r="Y1009" i="1"/>
  <c r="I1009" i="1"/>
  <c r="C1009" i="1"/>
  <c r="AC1008" i="1"/>
  <c r="AB1008" i="1"/>
  <c r="AA1008" i="1"/>
  <c r="X1008" i="1"/>
  <c r="Y1008" i="1"/>
  <c r="I1008" i="1"/>
  <c r="C1008" i="1"/>
  <c r="AC1007" i="1"/>
  <c r="AB1007" i="1"/>
  <c r="AA1007" i="1"/>
  <c r="X1007" i="1"/>
  <c r="Y1007" i="1"/>
  <c r="I1007" i="1"/>
  <c r="C1007" i="1"/>
  <c r="AC1006" i="1"/>
  <c r="AB1006" i="1"/>
  <c r="AA1006" i="1"/>
  <c r="X1006" i="1"/>
  <c r="Y1006" i="1"/>
  <c r="I1006" i="1"/>
  <c r="C1006" i="1"/>
  <c r="AC1005" i="1"/>
  <c r="AB1005" i="1"/>
  <c r="AA1005" i="1"/>
  <c r="X1005" i="1"/>
  <c r="Y1005" i="1"/>
  <c r="I1005" i="1"/>
  <c r="C1005" i="1"/>
  <c r="AC1004" i="1"/>
  <c r="AB1004" i="1"/>
  <c r="AA1004" i="1"/>
  <c r="X1004" i="1"/>
  <c r="Y1004" i="1"/>
  <c r="I1004" i="1"/>
  <c r="C1004" i="1"/>
  <c r="AC1003" i="1"/>
  <c r="AB1003" i="1"/>
  <c r="AA1003" i="1"/>
  <c r="X1003" i="1"/>
  <c r="Y1003" i="1"/>
  <c r="I1003" i="1"/>
  <c r="C1003" i="1"/>
  <c r="AC1002" i="1"/>
  <c r="AB1002" i="1"/>
  <c r="AA1002" i="1"/>
  <c r="X1002" i="1"/>
  <c r="Y1002" i="1"/>
  <c r="I1002" i="1"/>
  <c r="C1002" i="1"/>
  <c r="AC1001" i="1"/>
  <c r="AB1001" i="1"/>
  <c r="AA1001" i="1"/>
  <c r="X1001" i="1"/>
  <c r="Y1001" i="1"/>
  <c r="I1001" i="1"/>
  <c r="C1001" i="1"/>
  <c r="AC1000" i="1"/>
  <c r="AB1000" i="1"/>
  <c r="AA1000" i="1"/>
  <c r="X1000" i="1"/>
  <c r="Y1000" i="1"/>
  <c r="I1000" i="1"/>
  <c r="C1000" i="1"/>
  <c r="AC999" i="1"/>
  <c r="AB999" i="1"/>
  <c r="AA999" i="1"/>
  <c r="X999" i="1"/>
  <c r="Y999" i="1"/>
  <c r="I999" i="1"/>
  <c r="C999" i="1"/>
  <c r="AC998" i="1"/>
  <c r="AB998" i="1"/>
  <c r="AA998" i="1"/>
  <c r="X998" i="1"/>
  <c r="Y998" i="1"/>
  <c r="I998" i="1"/>
  <c r="C998" i="1"/>
  <c r="AC997" i="1"/>
  <c r="AB997" i="1"/>
  <c r="AA997" i="1"/>
  <c r="X997" i="1"/>
  <c r="Y997" i="1"/>
  <c r="I997" i="1"/>
  <c r="C997" i="1"/>
  <c r="E1" i="11"/>
  <c r="E2" i="11"/>
  <c r="E3" i="11"/>
  <c r="J208" i="22"/>
  <c r="J207" i="22"/>
  <c r="J200" i="22"/>
  <c r="J193" i="22"/>
  <c r="J186" i="22"/>
  <c r="J179" i="22"/>
  <c r="J172" i="22"/>
  <c r="J165" i="22"/>
  <c r="J158" i="22"/>
  <c r="J151" i="22"/>
  <c r="J144" i="22"/>
  <c r="J137" i="22"/>
  <c r="J130" i="22"/>
  <c r="J123" i="22"/>
  <c r="J116" i="22"/>
  <c r="J109" i="22"/>
  <c r="J102" i="22"/>
  <c r="J95" i="22"/>
  <c r="J88" i="22"/>
  <c r="J81" i="22"/>
  <c r="J74" i="22"/>
  <c r="J67" i="22"/>
  <c r="J60" i="22"/>
  <c r="J53" i="22"/>
  <c r="J46" i="22"/>
  <c r="J39" i="22"/>
  <c r="J32" i="22"/>
  <c r="AC996" i="1"/>
  <c r="AB996" i="1"/>
  <c r="AA996" i="1"/>
  <c r="X996" i="1"/>
  <c r="Y996" i="1"/>
  <c r="I996" i="1"/>
  <c r="C996" i="1"/>
  <c r="AC995" i="1"/>
  <c r="AB995" i="1"/>
  <c r="AA995" i="1"/>
  <c r="X995" i="1"/>
  <c r="Y995" i="1"/>
  <c r="I995" i="1"/>
  <c r="C995" i="1"/>
  <c r="AC994" i="1"/>
  <c r="AB994" i="1"/>
  <c r="AA994" i="1"/>
  <c r="X994" i="1"/>
  <c r="Y994" i="1"/>
  <c r="I994" i="1"/>
  <c r="C994" i="1"/>
  <c r="AC993" i="1"/>
  <c r="AB993" i="1"/>
  <c r="AA993" i="1"/>
  <c r="X993" i="1"/>
  <c r="Y993" i="1"/>
  <c r="I993" i="1"/>
  <c r="C993" i="1"/>
  <c r="AC992" i="1"/>
  <c r="AB992" i="1"/>
  <c r="AA992" i="1"/>
  <c r="X992" i="1"/>
  <c r="Y992" i="1"/>
  <c r="I992" i="1"/>
  <c r="C992" i="1"/>
  <c r="AC991" i="1"/>
  <c r="AB991" i="1"/>
  <c r="AA991" i="1"/>
  <c r="X991" i="1"/>
  <c r="Y991" i="1"/>
  <c r="I991" i="1"/>
  <c r="C991" i="1"/>
  <c r="AC990" i="1"/>
  <c r="AB990" i="1"/>
  <c r="AA990" i="1"/>
  <c r="X990" i="1"/>
  <c r="Y990" i="1"/>
  <c r="I990" i="1"/>
  <c r="C990" i="1"/>
  <c r="AC989" i="1"/>
  <c r="AB989" i="1"/>
  <c r="AA989" i="1"/>
  <c r="X989" i="1"/>
  <c r="Y989" i="1"/>
  <c r="I989" i="1"/>
  <c r="C989" i="1"/>
  <c r="AC988" i="1"/>
  <c r="AB988" i="1"/>
  <c r="AA988" i="1"/>
  <c r="X988" i="1"/>
  <c r="Y988" i="1"/>
  <c r="I988" i="1"/>
  <c r="C988" i="1"/>
  <c r="AC984" i="1"/>
  <c r="AB984" i="1"/>
  <c r="AA984" i="1"/>
  <c r="X984" i="1"/>
  <c r="Y984" i="1"/>
  <c r="I984" i="1"/>
  <c r="C984" i="1"/>
  <c r="AC987" i="1"/>
  <c r="AB987" i="1"/>
  <c r="AA987" i="1"/>
  <c r="X987" i="1"/>
  <c r="Y987" i="1"/>
  <c r="I987" i="1"/>
  <c r="C987" i="1"/>
  <c r="AC986" i="1"/>
  <c r="AB986" i="1"/>
  <c r="AA986" i="1"/>
  <c r="X986" i="1"/>
  <c r="Y986" i="1"/>
  <c r="I986" i="1"/>
  <c r="C986" i="1"/>
  <c r="AC985" i="1"/>
  <c r="AB985" i="1"/>
  <c r="AA985" i="1"/>
  <c r="X985" i="1"/>
  <c r="Y985" i="1"/>
  <c r="I985" i="1"/>
  <c r="C985" i="1"/>
  <c r="AC983" i="1"/>
  <c r="AB983" i="1"/>
  <c r="AA983" i="1"/>
  <c r="X983" i="1"/>
  <c r="Y983" i="1"/>
  <c r="I983" i="1"/>
  <c r="C983" i="1"/>
  <c r="AC982" i="1"/>
  <c r="AB982" i="1"/>
  <c r="AA982" i="1"/>
  <c r="X982" i="1"/>
  <c r="Y982" i="1"/>
  <c r="I982" i="1"/>
  <c r="C982" i="1"/>
  <c r="AC981" i="1"/>
  <c r="AB981" i="1"/>
  <c r="AA981" i="1"/>
  <c r="X981" i="1"/>
  <c r="Y981" i="1"/>
  <c r="I981" i="1"/>
  <c r="C981" i="1"/>
  <c r="J25" i="22"/>
  <c r="J18" i="22"/>
  <c r="C16" i="22"/>
  <c r="J11" i="22"/>
  <c r="C14" i="22"/>
  <c r="C7" i="22"/>
  <c r="C8" i="22"/>
  <c r="C9" i="22"/>
  <c r="J5" i="22"/>
  <c r="J4" i="22"/>
  <c r="J1" i="9"/>
  <c r="K1" i="9"/>
  <c r="L1" i="9"/>
  <c r="M1" i="9"/>
  <c r="L8" i="9"/>
  <c r="AC980" i="1"/>
  <c r="AB980" i="1"/>
  <c r="AA980" i="1"/>
  <c r="X980" i="1"/>
  <c r="Y980" i="1"/>
  <c r="I980" i="1"/>
  <c r="C980" i="1"/>
  <c r="AC979" i="1"/>
  <c r="AB979" i="1"/>
  <c r="AA979" i="1"/>
  <c r="X979" i="1"/>
  <c r="Y979" i="1"/>
  <c r="I979" i="1"/>
  <c r="C979" i="1"/>
  <c r="AC978" i="1"/>
  <c r="AB978" i="1"/>
  <c r="AA978" i="1"/>
  <c r="X978" i="1"/>
  <c r="Y978" i="1"/>
  <c r="I978" i="1"/>
  <c r="C978" i="1"/>
  <c r="AC977" i="1"/>
  <c r="AB977" i="1"/>
  <c r="AA977" i="1"/>
  <c r="X977" i="1"/>
  <c r="Y977" i="1"/>
  <c r="I977" i="1"/>
  <c r="C977" i="1"/>
  <c r="AC976" i="1"/>
  <c r="AB976" i="1"/>
  <c r="AA976" i="1"/>
  <c r="X976" i="1"/>
  <c r="Y976" i="1"/>
  <c r="I976" i="1"/>
  <c r="C976" i="1"/>
  <c r="AC975" i="1"/>
  <c r="AB975" i="1"/>
  <c r="AA975" i="1"/>
  <c r="X975" i="1"/>
  <c r="Y975" i="1"/>
  <c r="I975" i="1"/>
  <c r="C975" i="1"/>
  <c r="AC974" i="1"/>
  <c r="AB974" i="1"/>
  <c r="AA974" i="1"/>
  <c r="X974" i="1"/>
  <c r="Y974" i="1"/>
  <c r="I974" i="1"/>
  <c r="C974" i="1"/>
  <c r="AC973" i="1"/>
  <c r="AB973" i="1"/>
  <c r="AA973" i="1"/>
  <c r="X973" i="1"/>
  <c r="Y973" i="1"/>
  <c r="I973" i="1"/>
  <c r="C973" i="1"/>
  <c r="AC972" i="1"/>
  <c r="AB972" i="1"/>
  <c r="AA972" i="1"/>
  <c r="X972" i="1"/>
  <c r="Y972" i="1"/>
  <c r="I972" i="1"/>
  <c r="C972" i="1"/>
  <c r="AC971" i="1"/>
  <c r="AB971" i="1"/>
  <c r="AA971" i="1"/>
  <c r="X971" i="1"/>
  <c r="Y971" i="1"/>
  <c r="I971" i="1"/>
  <c r="C971" i="1"/>
  <c r="AC970" i="1"/>
  <c r="AB970" i="1"/>
  <c r="AA970" i="1"/>
  <c r="X970" i="1"/>
  <c r="Y970" i="1"/>
  <c r="I970" i="1"/>
  <c r="C970" i="1"/>
  <c r="AC969" i="1"/>
  <c r="AB969" i="1"/>
  <c r="AA969" i="1"/>
  <c r="X969" i="1"/>
  <c r="Y969" i="1"/>
  <c r="I969" i="1"/>
  <c r="C969" i="1"/>
  <c r="AC968" i="1"/>
  <c r="AB968" i="1"/>
  <c r="AA968" i="1"/>
  <c r="X968" i="1"/>
  <c r="Y968" i="1"/>
  <c r="I968" i="1"/>
  <c r="C968" i="1"/>
  <c r="AC967" i="1"/>
  <c r="AB967" i="1"/>
  <c r="AA967" i="1"/>
  <c r="X967" i="1"/>
  <c r="Y967" i="1"/>
  <c r="I967" i="1"/>
  <c r="C967" i="1"/>
  <c r="AC966" i="1"/>
  <c r="AB966" i="1"/>
  <c r="AA966" i="1"/>
  <c r="X966" i="1"/>
  <c r="Y966" i="1"/>
  <c r="I966" i="1"/>
  <c r="C966" i="1"/>
  <c r="AC965" i="1"/>
  <c r="AB965" i="1"/>
  <c r="AA965" i="1"/>
  <c r="X965" i="1"/>
  <c r="Y965" i="1"/>
  <c r="I965" i="1"/>
  <c r="C965" i="1"/>
  <c r="AC964" i="1"/>
  <c r="AB964" i="1"/>
  <c r="AA964" i="1"/>
  <c r="X964" i="1"/>
  <c r="Y964" i="1"/>
  <c r="I964" i="1"/>
  <c r="C964" i="1"/>
  <c r="AC963" i="1"/>
  <c r="AB963" i="1"/>
  <c r="AA963" i="1"/>
  <c r="X963" i="1"/>
  <c r="Y963" i="1"/>
  <c r="I963" i="1"/>
  <c r="C963" i="1"/>
  <c r="AC962" i="1"/>
  <c r="AB962" i="1"/>
  <c r="AA962" i="1"/>
  <c r="X962" i="1"/>
  <c r="Y962" i="1"/>
  <c r="I962" i="1"/>
  <c r="C962" i="1"/>
  <c r="AC961" i="1"/>
  <c r="AB961" i="1"/>
  <c r="AA961" i="1"/>
  <c r="X961" i="1"/>
  <c r="Y961" i="1"/>
  <c r="I961" i="1"/>
  <c r="C961" i="1"/>
  <c r="AC960" i="1"/>
  <c r="AB960" i="1"/>
  <c r="AA960" i="1"/>
  <c r="X960" i="1"/>
  <c r="Y960" i="1"/>
  <c r="I960" i="1"/>
  <c r="C960" i="1"/>
  <c r="AC959" i="1"/>
  <c r="AB959" i="1"/>
  <c r="AA959" i="1"/>
  <c r="X959" i="1"/>
  <c r="Y959" i="1"/>
  <c r="I959" i="1"/>
  <c r="C959" i="1"/>
  <c r="AC958" i="1"/>
  <c r="AB958" i="1"/>
  <c r="AA958" i="1"/>
  <c r="X958" i="1"/>
  <c r="Y958" i="1"/>
  <c r="I958" i="1"/>
  <c r="C958" i="1"/>
  <c r="AC957" i="1"/>
  <c r="AB957" i="1"/>
  <c r="AA957" i="1"/>
  <c r="X957" i="1"/>
  <c r="Y957" i="1"/>
  <c r="I957" i="1"/>
  <c r="C957" i="1"/>
  <c r="AC956" i="1"/>
  <c r="AB956" i="1"/>
  <c r="AA956" i="1"/>
  <c r="X956" i="1"/>
  <c r="Y956" i="1"/>
  <c r="I956" i="1"/>
  <c r="C956" i="1"/>
  <c r="AC955" i="1"/>
  <c r="AB955" i="1"/>
  <c r="AA955" i="1"/>
  <c r="X955" i="1"/>
  <c r="Y955" i="1"/>
  <c r="I955" i="1"/>
  <c r="C955" i="1"/>
  <c r="AC954" i="1"/>
  <c r="AB954" i="1"/>
  <c r="AA954" i="1"/>
  <c r="X954" i="1"/>
  <c r="Y954" i="1"/>
  <c r="I954" i="1"/>
  <c r="C954" i="1"/>
  <c r="AC953" i="1"/>
  <c r="AB953" i="1"/>
  <c r="AA953" i="1"/>
  <c r="X953" i="1"/>
  <c r="Y953" i="1"/>
  <c r="I953" i="1"/>
  <c r="C953" i="1"/>
  <c r="AC952" i="1"/>
  <c r="AB952" i="1"/>
  <c r="AA952" i="1"/>
  <c r="X952" i="1"/>
  <c r="Y952" i="1"/>
  <c r="I952" i="1"/>
  <c r="C952" i="1"/>
  <c r="AC951" i="1"/>
  <c r="AB951" i="1"/>
  <c r="AA951" i="1"/>
  <c r="X951" i="1"/>
  <c r="Y951" i="1"/>
  <c r="I951" i="1"/>
  <c r="C951" i="1"/>
  <c r="AC950" i="1"/>
  <c r="AB950" i="1"/>
  <c r="AA950" i="1"/>
  <c r="X950" i="1"/>
  <c r="Y950" i="1"/>
  <c r="I950" i="1"/>
  <c r="C950" i="1"/>
  <c r="AC949" i="1"/>
  <c r="AB949" i="1"/>
  <c r="AA949" i="1"/>
  <c r="X949" i="1"/>
  <c r="Y949" i="1"/>
  <c r="I949" i="1"/>
  <c r="C949" i="1"/>
  <c r="AC948" i="1"/>
  <c r="AB948" i="1"/>
  <c r="AA948" i="1"/>
  <c r="X948" i="1"/>
  <c r="Y948" i="1"/>
  <c r="I948" i="1"/>
  <c r="C948" i="1"/>
  <c r="AC947" i="1"/>
  <c r="AB947" i="1"/>
  <c r="AA947" i="1"/>
  <c r="X947" i="1"/>
  <c r="Y947" i="1"/>
  <c r="I947" i="1"/>
  <c r="C947" i="1"/>
  <c r="AC946" i="1"/>
  <c r="AB946" i="1"/>
  <c r="AA946" i="1"/>
  <c r="X946" i="1"/>
  <c r="Y946" i="1"/>
  <c r="I946" i="1"/>
  <c r="C946" i="1"/>
  <c r="AC945" i="1"/>
  <c r="AB945" i="1"/>
  <c r="AA945" i="1"/>
  <c r="X945" i="1"/>
  <c r="Y945" i="1"/>
  <c r="I945" i="1"/>
  <c r="C945" i="1"/>
  <c r="AC944" i="1"/>
  <c r="AB944" i="1"/>
  <c r="AA944" i="1"/>
  <c r="X944" i="1"/>
  <c r="Y944" i="1"/>
  <c r="I944" i="1"/>
  <c r="C944" i="1"/>
  <c r="AC942" i="1"/>
  <c r="AB942" i="1"/>
  <c r="AA942" i="1"/>
  <c r="X942" i="1"/>
  <c r="Y942" i="1"/>
  <c r="I942" i="1"/>
  <c r="C942" i="1"/>
  <c r="AC943" i="1"/>
  <c r="AB943" i="1"/>
  <c r="AA943" i="1"/>
  <c r="X943" i="1"/>
  <c r="Y943" i="1"/>
  <c r="I943" i="1"/>
  <c r="C943" i="1"/>
  <c r="I909" i="1"/>
  <c r="I932" i="1"/>
  <c r="AC940" i="1"/>
  <c r="AB940" i="1"/>
  <c r="AA940" i="1"/>
  <c r="X940" i="1"/>
  <c r="Y940" i="1"/>
  <c r="I940" i="1"/>
  <c r="C940" i="1"/>
  <c r="AC941" i="1"/>
  <c r="AB941" i="1"/>
  <c r="AA941" i="1"/>
  <c r="X941" i="1"/>
  <c r="Y941" i="1"/>
  <c r="I941" i="1"/>
  <c r="C941" i="1"/>
  <c r="AC939" i="1"/>
  <c r="AB939" i="1"/>
  <c r="AA939" i="1"/>
  <c r="X939" i="1"/>
  <c r="Y939" i="1"/>
  <c r="I939" i="1"/>
  <c r="C939" i="1"/>
  <c r="AC938" i="1"/>
  <c r="AB938" i="1"/>
  <c r="AA938" i="1"/>
  <c r="X938" i="1"/>
  <c r="Y938" i="1"/>
  <c r="I938" i="1"/>
  <c r="C938" i="1"/>
  <c r="AC937" i="1"/>
  <c r="AB937" i="1"/>
  <c r="AA937" i="1"/>
  <c r="X937" i="1"/>
  <c r="Y937" i="1"/>
  <c r="I937" i="1"/>
  <c r="C937" i="1"/>
  <c r="AC936" i="1"/>
  <c r="AB936" i="1"/>
  <c r="AA936" i="1"/>
  <c r="X936" i="1"/>
  <c r="Y936" i="1"/>
  <c r="I936" i="1"/>
  <c r="C936" i="1"/>
  <c r="AC935" i="1"/>
  <c r="AB935" i="1"/>
  <c r="AA935" i="1"/>
  <c r="X935" i="1"/>
  <c r="Y935" i="1"/>
  <c r="I935" i="1"/>
  <c r="C935" i="1"/>
  <c r="AC933" i="1"/>
  <c r="AB933" i="1"/>
  <c r="AA933" i="1"/>
  <c r="X933" i="1"/>
  <c r="Y933" i="1"/>
  <c r="I933" i="1"/>
  <c r="C933" i="1"/>
  <c r="AC934" i="1"/>
  <c r="AB934" i="1"/>
  <c r="AA934" i="1"/>
  <c r="X934" i="1"/>
  <c r="Y934" i="1"/>
  <c r="I934" i="1"/>
  <c r="C934" i="1"/>
  <c r="AC932" i="1"/>
  <c r="AB932" i="1"/>
  <c r="AA932" i="1"/>
  <c r="X932" i="1"/>
  <c r="Y932" i="1"/>
  <c r="C932" i="1"/>
  <c r="AC931" i="1"/>
  <c r="AB931" i="1"/>
  <c r="AA931" i="1"/>
  <c r="X931" i="1"/>
  <c r="Y931" i="1"/>
  <c r="I931" i="1"/>
  <c r="C931" i="1"/>
  <c r="AC930" i="1"/>
  <c r="AB930" i="1"/>
  <c r="AA930" i="1"/>
  <c r="X930" i="1"/>
  <c r="Y930" i="1"/>
  <c r="I930" i="1"/>
  <c r="C930" i="1"/>
  <c r="AC929" i="1"/>
  <c r="AB929" i="1"/>
  <c r="AA929" i="1"/>
  <c r="X929" i="1"/>
  <c r="Y929" i="1"/>
  <c r="I929" i="1"/>
  <c r="C929" i="1"/>
  <c r="AC927" i="1"/>
  <c r="AB927" i="1"/>
  <c r="AA927" i="1"/>
  <c r="X927" i="1"/>
  <c r="Y927" i="1"/>
  <c r="I927" i="1"/>
  <c r="C927" i="1"/>
  <c r="AC928" i="1"/>
  <c r="AB928" i="1"/>
  <c r="AA928" i="1"/>
  <c r="X928" i="1"/>
  <c r="Y928" i="1"/>
  <c r="I928" i="1"/>
  <c r="C928" i="1"/>
  <c r="AC925" i="1"/>
  <c r="AB925" i="1"/>
  <c r="AA925" i="1"/>
  <c r="X925" i="1"/>
  <c r="Y925" i="1"/>
  <c r="I925" i="1"/>
  <c r="C925" i="1"/>
  <c r="AC926" i="1"/>
  <c r="AB926" i="1"/>
  <c r="AA926" i="1"/>
  <c r="X926" i="1"/>
  <c r="Y926" i="1"/>
  <c r="I926" i="1"/>
  <c r="C926" i="1"/>
  <c r="AA914" i="1"/>
  <c r="AA915" i="1"/>
  <c r="AA916" i="1"/>
  <c r="AA917" i="1"/>
  <c r="AA918" i="1"/>
  <c r="AA919" i="1"/>
  <c r="AA920" i="1"/>
  <c r="AA921" i="1"/>
  <c r="AA922" i="1"/>
  <c r="AA923" i="1"/>
  <c r="AA924" i="1"/>
  <c r="AC924" i="1"/>
  <c r="AB924" i="1"/>
  <c r="X924" i="1"/>
  <c r="Y924" i="1"/>
  <c r="I924" i="1"/>
  <c r="C924" i="1"/>
  <c r="AC923" i="1"/>
  <c r="AB923" i="1"/>
  <c r="X923" i="1"/>
  <c r="Y923" i="1"/>
  <c r="I923" i="1"/>
  <c r="C923" i="1"/>
  <c r="AC922" i="1"/>
  <c r="AB922" i="1"/>
  <c r="X922" i="1"/>
  <c r="Y922" i="1"/>
  <c r="I922" i="1"/>
  <c r="C922" i="1"/>
  <c r="AC921" i="1"/>
  <c r="AB921" i="1"/>
  <c r="X921" i="1"/>
  <c r="Y921" i="1"/>
  <c r="I921" i="1"/>
  <c r="C921" i="1"/>
  <c r="AC920" i="1"/>
  <c r="AB920" i="1"/>
  <c r="X920" i="1"/>
  <c r="Y920" i="1"/>
  <c r="I920" i="1"/>
  <c r="C920" i="1"/>
  <c r="AC919" i="1"/>
  <c r="AB919" i="1"/>
  <c r="X919" i="1"/>
  <c r="Y919" i="1"/>
  <c r="I919" i="1"/>
  <c r="C919" i="1"/>
  <c r="AC918" i="1"/>
  <c r="AB918" i="1"/>
  <c r="X918" i="1"/>
  <c r="Y918" i="1"/>
  <c r="I918" i="1"/>
  <c r="C918" i="1"/>
  <c r="AC917" i="1"/>
  <c r="AB917" i="1"/>
  <c r="X917" i="1"/>
  <c r="Y917" i="1"/>
  <c r="I917" i="1"/>
  <c r="C917" i="1"/>
  <c r="AC916" i="1"/>
  <c r="AB916" i="1"/>
  <c r="X916" i="1"/>
  <c r="Y916" i="1"/>
  <c r="I916" i="1"/>
  <c r="C916" i="1"/>
  <c r="AC915" i="1"/>
  <c r="AB915" i="1"/>
  <c r="X915" i="1"/>
  <c r="Y915" i="1"/>
  <c r="I915" i="1"/>
  <c r="C915" i="1"/>
  <c r="AC914" i="1"/>
  <c r="AB914" i="1"/>
  <c r="X914" i="1"/>
  <c r="Y914" i="1"/>
  <c r="I914" i="1"/>
  <c r="C914" i="1"/>
  <c r="AC913" i="1"/>
  <c r="AB913" i="1"/>
  <c r="AA913" i="1"/>
  <c r="X913" i="1"/>
  <c r="Y913" i="1"/>
  <c r="I913" i="1"/>
  <c r="C913" i="1"/>
  <c r="AC912" i="1"/>
  <c r="AB912" i="1"/>
  <c r="AA912" i="1"/>
  <c r="X912" i="1"/>
  <c r="Y912" i="1"/>
  <c r="I912" i="1"/>
  <c r="C912" i="1"/>
  <c r="AC911" i="1"/>
  <c r="AB911" i="1"/>
  <c r="AA911" i="1"/>
  <c r="X911" i="1"/>
  <c r="Y911" i="1"/>
  <c r="I911" i="1"/>
  <c r="C911" i="1"/>
  <c r="AC910" i="1"/>
  <c r="AB910" i="1"/>
  <c r="AA910" i="1"/>
  <c r="X910" i="1"/>
  <c r="Y910" i="1"/>
  <c r="I910" i="1"/>
  <c r="C910" i="1"/>
  <c r="AC909" i="1"/>
  <c r="AB909" i="1"/>
  <c r="AA909" i="1"/>
  <c r="X909" i="1"/>
  <c r="Y909" i="1"/>
  <c r="C909" i="1"/>
  <c r="AC908" i="1"/>
  <c r="AB908" i="1"/>
  <c r="AA908" i="1"/>
  <c r="X908" i="1"/>
  <c r="Y908" i="1"/>
  <c r="I908" i="1"/>
  <c r="C908" i="1"/>
  <c r="AC907" i="1"/>
  <c r="AB907" i="1"/>
  <c r="AA907" i="1"/>
  <c r="X907" i="1"/>
  <c r="Y907" i="1"/>
  <c r="I907" i="1"/>
  <c r="C907" i="1"/>
  <c r="AC892" i="1"/>
  <c r="AB892" i="1"/>
  <c r="AA892" i="1"/>
  <c r="X892" i="1"/>
  <c r="Y892" i="1"/>
  <c r="I892" i="1"/>
  <c r="C892" i="1"/>
  <c r="AC889" i="1"/>
  <c r="AB889" i="1"/>
  <c r="AA889" i="1"/>
  <c r="X889" i="1"/>
  <c r="Y889" i="1"/>
  <c r="I889" i="1"/>
  <c r="C889" i="1"/>
  <c r="AC891" i="1"/>
  <c r="AB891" i="1"/>
  <c r="AA891" i="1"/>
  <c r="X891" i="1"/>
  <c r="Y891" i="1"/>
  <c r="I891" i="1"/>
  <c r="C891" i="1"/>
  <c r="AC890" i="1"/>
  <c r="AB890" i="1"/>
  <c r="AA890" i="1"/>
  <c r="X890" i="1"/>
  <c r="Y890" i="1"/>
  <c r="I890" i="1"/>
  <c r="C890" i="1"/>
  <c r="AC888" i="1"/>
  <c r="AB888" i="1"/>
  <c r="AA888" i="1"/>
  <c r="X888" i="1"/>
  <c r="Y888" i="1"/>
  <c r="I888" i="1"/>
  <c r="C888" i="1"/>
  <c r="AC887" i="1"/>
  <c r="AB887" i="1"/>
  <c r="AA887" i="1"/>
  <c r="X887" i="1"/>
  <c r="Y887" i="1"/>
  <c r="I887" i="1"/>
  <c r="C887" i="1"/>
  <c r="AC886" i="1"/>
  <c r="AB886" i="1"/>
  <c r="AA886" i="1"/>
  <c r="X886" i="1"/>
  <c r="Y886" i="1"/>
  <c r="I886" i="1"/>
  <c r="C886" i="1"/>
  <c r="AC885" i="1"/>
  <c r="AB885" i="1"/>
  <c r="AA885" i="1"/>
  <c r="X885" i="1"/>
  <c r="Y885" i="1"/>
  <c r="I885" i="1"/>
  <c r="C885" i="1"/>
  <c r="AC884" i="1"/>
  <c r="AB884" i="1"/>
  <c r="AA884" i="1"/>
  <c r="X884" i="1"/>
  <c r="Y884" i="1"/>
  <c r="I884" i="1"/>
  <c r="C884" i="1"/>
  <c r="AC883" i="1"/>
  <c r="AB883" i="1"/>
  <c r="AA883" i="1"/>
  <c r="X883" i="1"/>
  <c r="Y883" i="1"/>
  <c r="I883" i="1"/>
  <c r="C883" i="1"/>
  <c r="AC882" i="1"/>
  <c r="AB882" i="1"/>
  <c r="AA882" i="1"/>
  <c r="X882" i="1"/>
  <c r="Y882" i="1"/>
  <c r="I882" i="1"/>
  <c r="C882" i="1"/>
  <c r="AC881" i="1"/>
  <c r="AB881" i="1"/>
  <c r="AA881" i="1"/>
  <c r="X881" i="1"/>
  <c r="Y881" i="1"/>
  <c r="I881" i="1"/>
  <c r="C881" i="1"/>
  <c r="AC880" i="1"/>
  <c r="AB880" i="1"/>
  <c r="AA880" i="1"/>
  <c r="X880" i="1"/>
  <c r="Y880" i="1"/>
  <c r="I880" i="1"/>
  <c r="C880" i="1"/>
  <c r="AC879" i="1"/>
  <c r="AB879" i="1"/>
  <c r="AA879" i="1"/>
  <c r="X879" i="1"/>
  <c r="Y879" i="1"/>
  <c r="I879" i="1"/>
  <c r="C879" i="1"/>
  <c r="AC878" i="1"/>
  <c r="AB878" i="1"/>
  <c r="AA878" i="1"/>
  <c r="X878" i="1"/>
  <c r="Y878" i="1"/>
  <c r="I878" i="1"/>
  <c r="C878" i="1"/>
  <c r="AC877" i="1"/>
  <c r="AB877" i="1"/>
  <c r="AA877" i="1"/>
  <c r="X877" i="1"/>
  <c r="Y877" i="1"/>
  <c r="I877" i="1"/>
  <c r="C877" i="1"/>
  <c r="AC876" i="1"/>
  <c r="AB876" i="1"/>
  <c r="AA876" i="1"/>
  <c r="X876" i="1"/>
  <c r="Y876" i="1"/>
  <c r="I876" i="1"/>
  <c r="C876" i="1"/>
  <c r="I868" i="1"/>
  <c r="G2" i="15"/>
  <c r="I2" i="15" s="1"/>
  <c r="AC875" i="1"/>
  <c r="AB875" i="1"/>
  <c r="AA875" i="1"/>
  <c r="X875" i="1"/>
  <c r="Y875" i="1"/>
  <c r="I875" i="1"/>
  <c r="C875" i="1"/>
  <c r="AC874" i="1"/>
  <c r="AB874" i="1"/>
  <c r="AA874" i="1"/>
  <c r="X874" i="1"/>
  <c r="Y874" i="1"/>
  <c r="I874" i="1"/>
  <c r="C874" i="1"/>
  <c r="AC873" i="1"/>
  <c r="AB873" i="1"/>
  <c r="AA873" i="1"/>
  <c r="X873" i="1"/>
  <c r="Y873" i="1"/>
  <c r="I873" i="1"/>
  <c r="C873" i="1"/>
  <c r="AC872" i="1"/>
  <c r="AB872" i="1"/>
  <c r="AA872" i="1"/>
  <c r="X872" i="1"/>
  <c r="Y872" i="1"/>
  <c r="I872" i="1"/>
  <c r="C872" i="1"/>
  <c r="AC871" i="1"/>
  <c r="AB871" i="1"/>
  <c r="AA871" i="1"/>
  <c r="X871" i="1"/>
  <c r="Y871" i="1"/>
  <c r="I871" i="1"/>
  <c r="C871" i="1"/>
  <c r="AC870" i="1"/>
  <c r="AB870" i="1"/>
  <c r="AA870" i="1"/>
  <c r="X870" i="1"/>
  <c r="Y870" i="1"/>
  <c r="I870" i="1"/>
  <c r="C870" i="1"/>
  <c r="AC869" i="1"/>
  <c r="AB869" i="1"/>
  <c r="AA869" i="1"/>
  <c r="X869" i="1"/>
  <c r="Y869" i="1"/>
  <c r="I869" i="1"/>
  <c r="C869" i="1"/>
  <c r="AC868" i="1"/>
  <c r="AB868" i="1"/>
  <c r="AA868" i="1"/>
  <c r="X868" i="1"/>
  <c r="Y868" i="1"/>
  <c r="C868" i="1"/>
  <c r="AC867" i="1"/>
  <c r="AB867" i="1"/>
  <c r="AA867" i="1"/>
  <c r="X867" i="1"/>
  <c r="Y867" i="1"/>
  <c r="I867" i="1"/>
  <c r="C867" i="1"/>
  <c r="AC853" i="1"/>
  <c r="AB853" i="1"/>
  <c r="AA853" i="1"/>
  <c r="X853" i="1"/>
  <c r="Y853" i="1"/>
  <c r="I853" i="1"/>
  <c r="C853" i="1"/>
  <c r="AC852" i="1"/>
  <c r="AB852" i="1"/>
  <c r="AA852" i="1"/>
  <c r="X852" i="1"/>
  <c r="Y852" i="1"/>
  <c r="I852" i="1"/>
  <c r="C852" i="1"/>
  <c r="AC851" i="1"/>
  <c r="AB851" i="1"/>
  <c r="AA851" i="1"/>
  <c r="X851" i="1"/>
  <c r="Y851" i="1"/>
  <c r="I851" i="1"/>
  <c r="C851" i="1"/>
  <c r="AC850" i="1"/>
  <c r="AB850" i="1"/>
  <c r="AA850" i="1"/>
  <c r="X850" i="1"/>
  <c r="Y850" i="1"/>
  <c r="I850" i="1"/>
  <c r="C850" i="1"/>
  <c r="AC849" i="1"/>
  <c r="AB849" i="1"/>
  <c r="AA849" i="1"/>
  <c r="X849" i="1"/>
  <c r="Y849" i="1"/>
  <c r="I849" i="1"/>
  <c r="C849" i="1"/>
  <c r="AC848" i="1"/>
  <c r="AB848" i="1"/>
  <c r="AA848" i="1"/>
  <c r="X848" i="1"/>
  <c r="Y848" i="1"/>
  <c r="I848" i="1"/>
  <c r="C848" i="1"/>
  <c r="AC847" i="1"/>
  <c r="AB847" i="1"/>
  <c r="AA847" i="1"/>
  <c r="X847" i="1"/>
  <c r="Y847" i="1"/>
  <c r="I847" i="1"/>
  <c r="C847" i="1"/>
  <c r="C3" i="11"/>
  <c r="D3" i="11"/>
  <c r="C2" i="11"/>
  <c r="D2" i="11"/>
  <c r="B2" i="11"/>
  <c r="B3" i="11"/>
  <c r="H66" i="15"/>
  <c r="H67" i="15"/>
  <c r="AC846" i="1"/>
  <c r="AB846" i="1"/>
  <c r="AA846" i="1"/>
  <c r="X846" i="1"/>
  <c r="Y846" i="1"/>
  <c r="I846" i="1"/>
  <c r="C846" i="1"/>
  <c r="AC845" i="1"/>
  <c r="AB845" i="1"/>
  <c r="AA845" i="1"/>
  <c r="X845" i="1"/>
  <c r="Y845" i="1"/>
  <c r="I845" i="1"/>
  <c r="C845" i="1"/>
  <c r="AC844" i="1"/>
  <c r="AB844" i="1"/>
  <c r="AA844" i="1"/>
  <c r="X844" i="1"/>
  <c r="Y844" i="1"/>
  <c r="I844" i="1"/>
  <c r="C844" i="1"/>
  <c r="AC843" i="1"/>
  <c r="AB843" i="1"/>
  <c r="AA843" i="1"/>
  <c r="X843" i="1"/>
  <c r="Y843" i="1"/>
  <c r="I843" i="1"/>
  <c r="C843" i="1"/>
  <c r="AC842" i="1"/>
  <c r="AB842" i="1"/>
  <c r="AA842" i="1"/>
  <c r="X842" i="1"/>
  <c r="Y842" i="1"/>
  <c r="I842" i="1"/>
  <c r="C842" i="1"/>
  <c r="AC841" i="1"/>
  <c r="AB841" i="1"/>
  <c r="AA841" i="1"/>
  <c r="X841" i="1"/>
  <c r="Y841" i="1"/>
  <c r="I841" i="1"/>
  <c r="C841" i="1"/>
  <c r="AC840" i="1"/>
  <c r="AB840" i="1"/>
  <c r="AA840" i="1"/>
  <c r="X840" i="1"/>
  <c r="Y840" i="1"/>
  <c r="I840" i="1"/>
  <c r="C840" i="1"/>
  <c r="AC839" i="1"/>
  <c r="AB839" i="1"/>
  <c r="AA839" i="1"/>
  <c r="X839" i="1"/>
  <c r="Y839" i="1"/>
  <c r="I839" i="1"/>
  <c r="C839" i="1"/>
  <c r="AC838" i="1"/>
  <c r="AB838" i="1"/>
  <c r="AA838" i="1"/>
  <c r="X838" i="1"/>
  <c r="Y838" i="1"/>
  <c r="I838" i="1"/>
  <c r="C838" i="1"/>
  <c r="AC837" i="1"/>
  <c r="AB837" i="1"/>
  <c r="AA837" i="1"/>
  <c r="X837" i="1"/>
  <c r="Y837" i="1"/>
  <c r="I837" i="1"/>
  <c r="C837" i="1"/>
  <c r="AQ67" i="15"/>
  <c r="AP67" i="15"/>
  <c r="AO67" i="15"/>
  <c r="AN67" i="15"/>
  <c r="AM67" i="15"/>
  <c r="AL67" i="15"/>
  <c r="AK67" i="15"/>
  <c r="AQ66" i="15"/>
  <c r="AP66" i="15"/>
  <c r="AO66" i="15"/>
  <c r="AN66" i="15"/>
  <c r="AM66" i="15"/>
  <c r="AL66" i="15"/>
  <c r="AK66" i="15"/>
  <c r="AC66" i="15"/>
  <c r="V66" i="15"/>
  <c r="O66" i="15"/>
  <c r="AC836" i="1"/>
  <c r="AB836" i="1"/>
  <c r="AA836" i="1"/>
  <c r="X836" i="1"/>
  <c r="Y836" i="1"/>
  <c r="I836" i="1"/>
  <c r="C836" i="1"/>
  <c r="AC835" i="1"/>
  <c r="AB835" i="1"/>
  <c r="AA835" i="1"/>
  <c r="X835" i="1"/>
  <c r="Y835" i="1"/>
  <c r="I835" i="1"/>
  <c r="C835" i="1"/>
  <c r="AC834" i="1"/>
  <c r="AB834" i="1"/>
  <c r="AA834" i="1"/>
  <c r="X834" i="1"/>
  <c r="Y834" i="1"/>
  <c r="I834" i="1"/>
  <c r="C834" i="1"/>
  <c r="AC833" i="1"/>
  <c r="AB833" i="1"/>
  <c r="AA833" i="1"/>
  <c r="X833" i="1"/>
  <c r="Y833" i="1"/>
  <c r="I833" i="1"/>
  <c r="C833" i="1"/>
  <c r="AC832" i="1"/>
  <c r="AB832" i="1"/>
  <c r="AA832" i="1"/>
  <c r="X832" i="1"/>
  <c r="Y832" i="1"/>
  <c r="I832" i="1"/>
  <c r="C832" i="1"/>
  <c r="AC831" i="1"/>
  <c r="AB831" i="1"/>
  <c r="AA831" i="1"/>
  <c r="X831" i="1"/>
  <c r="Y831" i="1"/>
  <c r="I831" i="1"/>
  <c r="C831" i="1"/>
  <c r="X5" i="11"/>
  <c r="Y5" i="11" s="1"/>
  <c r="B2" i="15"/>
  <c r="AC5" i="15"/>
  <c r="AD5" i="15"/>
  <c r="B66" i="15"/>
  <c r="C66" i="15"/>
  <c r="D66" i="15"/>
  <c r="E66" i="15"/>
  <c r="F66" i="15"/>
  <c r="G66" i="15"/>
  <c r="I66" i="15"/>
  <c r="J66" i="15"/>
  <c r="K66" i="15"/>
  <c r="L66" i="15"/>
  <c r="M66" i="15"/>
  <c r="N66" i="15"/>
  <c r="P66" i="15"/>
  <c r="Q66" i="15"/>
  <c r="R66" i="15"/>
  <c r="S66" i="15"/>
  <c r="T66" i="15"/>
  <c r="U66" i="15"/>
  <c r="W66" i="15"/>
  <c r="X66" i="15"/>
  <c r="Y66" i="15"/>
  <c r="Z66" i="15"/>
  <c r="AA66" i="15"/>
  <c r="AB66" i="15"/>
  <c r="B67" i="15"/>
  <c r="C67" i="15"/>
  <c r="D67" i="15"/>
  <c r="E67" i="15"/>
  <c r="F67" i="15"/>
  <c r="G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F1" i="7"/>
  <c r="I9" i="1"/>
  <c r="X9" i="1"/>
  <c r="Y9" i="1"/>
  <c r="AA9" i="1"/>
  <c r="AC9" i="1"/>
  <c r="I10" i="1"/>
  <c r="X10" i="1"/>
  <c r="Y10" i="1"/>
  <c r="AA10" i="1"/>
  <c r="AC10" i="1"/>
  <c r="I11" i="1"/>
  <c r="X11" i="1"/>
  <c r="Y11" i="1"/>
  <c r="AA11" i="1"/>
  <c r="AC11" i="1"/>
  <c r="I12" i="1"/>
  <c r="X12" i="1"/>
  <c r="Y12" i="1"/>
  <c r="AA12" i="1"/>
  <c r="AC12" i="1"/>
  <c r="I13" i="1"/>
  <c r="X13" i="1"/>
  <c r="Y13" i="1"/>
  <c r="AA13" i="1"/>
  <c r="AB13" i="1"/>
  <c r="AC13" i="1"/>
  <c r="I14" i="1"/>
  <c r="X14" i="1"/>
  <c r="Y14" i="1"/>
  <c r="AA14" i="1"/>
  <c r="AB14" i="1"/>
  <c r="AC14" i="1"/>
  <c r="I15" i="1"/>
  <c r="X15" i="1"/>
  <c r="Y15" i="1"/>
  <c r="AA15" i="1"/>
  <c r="AB15" i="1"/>
  <c r="AC15" i="1"/>
  <c r="I16" i="1"/>
  <c r="X16" i="1"/>
  <c r="Y16" i="1"/>
  <c r="AA16" i="1"/>
  <c r="AB16" i="1"/>
  <c r="AC16" i="1"/>
  <c r="I17" i="1"/>
  <c r="X17" i="1"/>
  <c r="Y17" i="1"/>
  <c r="AA17" i="1"/>
  <c r="AB17" i="1"/>
  <c r="AC17" i="1"/>
  <c r="I18" i="1"/>
  <c r="X18" i="1"/>
  <c r="Y18" i="1"/>
  <c r="AA18" i="1"/>
  <c r="AB18" i="1"/>
  <c r="AC18" i="1"/>
  <c r="I19" i="1"/>
  <c r="X19" i="1"/>
  <c r="Y19" i="1"/>
  <c r="AA19" i="1"/>
  <c r="AB19" i="1"/>
  <c r="AC19" i="1"/>
  <c r="I20" i="1"/>
  <c r="X20" i="1"/>
  <c r="Y20" i="1"/>
  <c r="AA20" i="1"/>
  <c r="AB20" i="1"/>
  <c r="AC20" i="1"/>
  <c r="I21" i="1"/>
  <c r="X21" i="1"/>
  <c r="Y21" i="1"/>
  <c r="AA21" i="1"/>
  <c r="AB21" i="1"/>
  <c r="AC21" i="1"/>
  <c r="I22" i="1"/>
  <c r="X22" i="1"/>
  <c r="Y22" i="1"/>
  <c r="AA22" i="1"/>
  <c r="AB22" i="1"/>
  <c r="AC22" i="1"/>
  <c r="I23" i="1"/>
  <c r="X23" i="1"/>
  <c r="Y23" i="1"/>
  <c r="AA23" i="1"/>
  <c r="AB23" i="1"/>
  <c r="AC23" i="1"/>
  <c r="I24" i="1"/>
  <c r="X24" i="1"/>
  <c r="Y24" i="1"/>
  <c r="AA24" i="1"/>
  <c r="AB24" i="1"/>
  <c r="AC24" i="1"/>
  <c r="I25" i="1"/>
  <c r="X25" i="1"/>
  <c r="Y25" i="1"/>
  <c r="AA25" i="1"/>
  <c r="AB25" i="1"/>
  <c r="AC25" i="1"/>
  <c r="I26" i="1"/>
  <c r="X26" i="1"/>
  <c r="Y26" i="1"/>
  <c r="AA26" i="1"/>
  <c r="AB26" i="1"/>
  <c r="AC26" i="1"/>
  <c r="I27" i="1"/>
  <c r="X27" i="1"/>
  <c r="Y27" i="1"/>
  <c r="AA27" i="1"/>
  <c r="AB27" i="1"/>
  <c r="AC27" i="1"/>
  <c r="I28" i="1"/>
  <c r="X28" i="1"/>
  <c r="Y28" i="1"/>
  <c r="AA28" i="1"/>
  <c r="AB28" i="1"/>
  <c r="AC28" i="1"/>
  <c r="I29" i="1"/>
  <c r="X29" i="1"/>
  <c r="Y29" i="1"/>
  <c r="AA29" i="1"/>
  <c r="AB29" i="1"/>
  <c r="AC29" i="1"/>
  <c r="I30" i="1"/>
  <c r="X30" i="1"/>
  <c r="Y30" i="1"/>
  <c r="AA30" i="1"/>
  <c r="AB30" i="1"/>
  <c r="AC30" i="1"/>
  <c r="I31" i="1"/>
  <c r="X31" i="1"/>
  <c r="Y31" i="1"/>
  <c r="AA31" i="1"/>
  <c r="AB31" i="1"/>
  <c r="AC31" i="1"/>
  <c r="I32" i="1"/>
  <c r="X32" i="1"/>
  <c r="Y32" i="1"/>
  <c r="AA32" i="1"/>
  <c r="AB32" i="1"/>
  <c r="AC32" i="1"/>
  <c r="I33" i="1"/>
  <c r="X33" i="1"/>
  <c r="Y33" i="1"/>
  <c r="AA33" i="1"/>
  <c r="AB33" i="1"/>
  <c r="AC33" i="1"/>
  <c r="I34" i="1"/>
  <c r="X34" i="1"/>
  <c r="Y34" i="1"/>
  <c r="AA34" i="1"/>
  <c r="AB34" i="1"/>
  <c r="AC34" i="1"/>
  <c r="I35" i="1"/>
  <c r="X35" i="1"/>
  <c r="Y35" i="1"/>
  <c r="AA35" i="1"/>
  <c r="AB35" i="1"/>
  <c r="AC35" i="1"/>
  <c r="I36" i="1"/>
  <c r="X36" i="1"/>
  <c r="Y36" i="1"/>
  <c r="AA36" i="1"/>
  <c r="AB36" i="1"/>
  <c r="AC36" i="1"/>
  <c r="I37" i="1"/>
  <c r="X37" i="1"/>
  <c r="Y37" i="1"/>
  <c r="AA37" i="1"/>
  <c r="AB37" i="1"/>
  <c r="AC37" i="1"/>
  <c r="I38" i="1"/>
  <c r="X38" i="1"/>
  <c r="Y38" i="1"/>
  <c r="AA38" i="1"/>
  <c r="AB38" i="1"/>
  <c r="AC38" i="1"/>
  <c r="I39" i="1"/>
  <c r="X39" i="1"/>
  <c r="Y39" i="1"/>
  <c r="AA39" i="1"/>
  <c r="AB39" i="1"/>
  <c r="AC39" i="1"/>
  <c r="I40" i="1"/>
  <c r="X40" i="1"/>
  <c r="Y40" i="1"/>
  <c r="AA40" i="1"/>
  <c r="AB40" i="1"/>
  <c r="AC40" i="1"/>
  <c r="I41" i="1"/>
  <c r="X41" i="1"/>
  <c r="Y41" i="1"/>
  <c r="AA41" i="1"/>
  <c r="AB41" i="1"/>
  <c r="AC41" i="1"/>
  <c r="I42" i="1"/>
  <c r="X42" i="1"/>
  <c r="Y42" i="1"/>
  <c r="AA42" i="1"/>
  <c r="AB42" i="1"/>
  <c r="AC42" i="1"/>
  <c r="I43" i="1"/>
  <c r="X43" i="1"/>
  <c r="Y43" i="1"/>
  <c r="AA43" i="1"/>
  <c r="AB43" i="1"/>
  <c r="AC43" i="1"/>
  <c r="I44" i="1"/>
  <c r="X44" i="1"/>
  <c r="Y44" i="1"/>
  <c r="AA44" i="1"/>
  <c r="AB44" i="1"/>
  <c r="AC44" i="1"/>
  <c r="I45" i="1"/>
  <c r="X45" i="1"/>
  <c r="Y45" i="1"/>
  <c r="AA45" i="1"/>
  <c r="AB45" i="1"/>
  <c r="AC45" i="1"/>
  <c r="I46" i="1"/>
  <c r="X46" i="1"/>
  <c r="Y46" i="1"/>
  <c r="AA46" i="1"/>
  <c r="AB46" i="1"/>
  <c r="AC46" i="1"/>
  <c r="I47" i="1"/>
  <c r="X47" i="1"/>
  <c r="Y47" i="1"/>
  <c r="AA47" i="1"/>
  <c r="AB47" i="1"/>
  <c r="AC47" i="1"/>
  <c r="I48" i="1"/>
  <c r="X48" i="1"/>
  <c r="Y48" i="1"/>
  <c r="AA48" i="1"/>
  <c r="AB48" i="1"/>
  <c r="AC48" i="1"/>
  <c r="I49" i="1"/>
  <c r="X49" i="1"/>
  <c r="Y49" i="1"/>
  <c r="AA49" i="1"/>
  <c r="AB49" i="1"/>
  <c r="AC49" i="1"/>
  <c r="I50" i="1"/>
  <c r="X50" i="1"/>
  <c r="Y50" i="1"/>
  <c r="AA50" i="1"/>
  <c r="AB50" i="1"/>
  <c r="AC50" i="1"/>
  <c r="I51" i="1"/>
  <c r="X51" i="1"/>
  <c r="Y51" i="1"/>
  <c r="AA51" i="1"/>
  <c r="AB51" i="1"/>
  <c r="AC51" i="1"/>
  <c r="I52" i="1"/>
  <c r="X52" i="1"/>
  <c r="Y52" i="1"/>
  <c r="AA52" i="1"/>
  <c r="AB52" i="1"/>
  <c r="AC52" i="1"/>
  <c r="I53" i="1"/>
  <c r="X53" i="1"/>
  <c r="Y53" i="1"/>
  <c r="AA53" i="1"/>
  <c r="AB53" i="1"/>
  <c r="AC53" i="1"/>
  <c r="I54" i="1"/>
  <c r="X54" i="1"/>
  <c r="Y54" i="1"/>
  <c r="AA54" i="1"/>
  <c r="AB54" i="1"/>
  <c r="AC54" i="1"/>
  <c r="I55" i="1"/>
  <c r="X55" i="1"/>
  <c r="Y55" i="1"/>
  <c r="AA55" i="1"/>
  <c r="AB55" i="1"/>
  <c r="AC55" i="1"/>
  <c r="I56" i="1"/>
  <c r="X56" i="1"/>
  <c r="Y56" i="1"/>
  <c r="AA56" i="1"/>
  <c r="AB56" i="1"/>
  <c r="AC56" i="1"/>
  <c r="I57" i="1"/>
  <c r="X57" i="1"/>
  <c r="Y57" i="1"/>
  <c r="AA57" i="1"/>
  <c r="AB57" i="1"/>
  <c r="AC57" i="1"/>
  <c r="I59" i="1"/>
  <c r="X59" i="1"/>
  <c r="Y59" i="1"/>
  <c r="AA59" i="1"/>
  <c r="AB59" i="1"/>
  <c r="AC59" i="1"/>
  <c r="I60" i="1"/>
  <c r="X60" i="1"/>
  <c r="Y60" i="1"/>
  <c r="AA60" i="1"/>
  <c r="AB60" i="1"/>
  <c r="AC60" i="1"/>
  <c r="I61" i="1"/>
  <c r="X61" i="1"/>
  <c r="Y61" i="1"/>
  <c r="AA61" i="1"/>
  <c r="AB61" i="1"/>
  <c r="AC61" i="1"/>
  <c r="I62" i="1"/>
  <c r="X62" i="1"/>
  <c r="Y62" i="1"/>
  <c r="AA62" i="1"/>
  <c r="AB62" i="1"/>
  <c r="AC62" i="1"/>
  <c r="I63" i="1"/>
  <c r="X63" i="1"/>
  <c r="Y63" i="1"/>
  <c r="AA63" i="1"/>
  <c r="AB63" i="1"/>
  <c r="AC63" i="1"/>
  <c r="I64" i="1"/>
  <c r="X64" i="1"/>
  <c r="Y64" i="1"/>
  <c r="AA64" i="1"/>
  <c r="AB64" i="1"/>
  <c r="AC64" i="1"/>
  <c r="I65" i="1"/>
  <c r="X65" i="1"/>
  <c r="Y65" i="1"/>
  <c r="AA65" i="1"/>
  <c r="AB65" i="1"/>
  <c r="AC65" i="1"/>
  <c r="I66" i="1"/>
  <c r="X66" i="1"/>
  <c r="Y66" i="1"/>
  <c r="AA66" i="1"/>
  <c r="AB66" i="1"/>
  <c r="AC66" i="1"/>
  <c r="I67" i="1"/>
  <c r="X67" i="1"/>
  <c r="Y67" i="1"/>
  <c r="AA67" i="1"/>
  <c r="AB67" i="1"/>
  <c r="AC67" i="1"/>
  <c r="I68" i="1"/>
  <c r="X68" i="1"/>
  <c r="Y68" i="1"/>
  <c r="AA68" i="1"/>
  <c r="AB68" i="1"/>
  <c r="AC68" i="1"/>
  <c r="I69" i="1"/>
  <c r="X69" i="1"/>
  <c r="Y69" i="1"/>
  <c r="AA69" i="1"/>
  <c r="AB69" i="1"/>
  <c r="AC69" i="1"/>
  <c r="I70" i="1"/>
  <c r="X70" i="1"/>
  <c r="Y70" i="1"/>
  <c r="AA70" i="1"/>
  <c r="AB70" i="1"/>
  <c r="AC70" i="1"/>
  <c r="I71" i="1"/>
  <c r="X71" i="1"/>
  <c r="Y71" i="1"/>
  <c r="AA71" i="1"/>
  <c r="AB71" i="1"/>
  <c r="AC71" i="1"/>
  <c r="I72" i="1"/>
  <c r="X72" i="1"/>
  <c r="Y72" i="1"/>
  <c r="AA72" i="1"/>
  <c r="AB72" i="1"/>
  <c r="AC72" i="1"/>
  <c r="I73" i="1"/>
  <c r="X73" i="1"/>
  <c r="Y73" i="1"/>
  <c r="AA73" i="1"/>
  <c r="AB73" i="1"/>
  <c r="AC73" i="1"/>
  <c r="I74" i="1"/>
  <c r="X74" i="1"/>
  <c r="Y74" i="1"/>
  <c r="AA74" i="1"/>
  <c r="AB74" i="1"/>
  <c r="AC74" i="1"/>
  <c r="I75" i="1"/>
  <c r="X75" i="1"/>
  <c r="Y75" i="1"/>
  <c r="AA75" i="1"/>
  <c r="AB75" i="1"/>
  <c r="AC75" i="1"/>
  <c r="I76" i="1"/>
  <c r="X76" i="1"/>
  <c r="Y76" i="1"/>
  <c r="AA76" i="1"/>
  <c r="AB76" i="1"/>
  <c r="AC76" i="1"/>
  <c r="I77" i="1"/>
  <c r="X77" i="1"/>
  <c r="Y77" i="1"/>
  <c r="AA77" i="1"/>
  <c r="AB77" i="1"/>
  <c r="AC77" i="1"/>
  <c r="I78" i="1"/>
  <c r="X78" i="1"/>
  <c r="Y78" i="1"/>
  <c r="AA78" i="1"/>
  <c r="AB78" i="1"/>
  <c r="AC78" i="1"/>
  <c r="I79" i="1"/>
  <c r="X79" i="1"/>
  <c r="Y79" i="1"/>
  <c r="AA79" i="1"/>
  <c r="AB79" i="1"/>
  <c r="AC79" i="1"/>
  <c r="I80" i="1"/>
  <c r="X80" i="1"/>
  <c r="Y80" i="1"/>
  <c r="AA80" i="1"/>
  <c r="AB80" i="1"/>
  <c r="AC80" i="1"/>
  <c r="I81" i="1"/>
  <c r="X81" i="1"/>
  <c r="Y81" i="1"/>
  <c r="AA81" i="1"/>
  <c r="AB81" i="1"/>
  <c r="AC81" i="1"/>
  <c r="I82" i="1"/>
  <c r="X82" i="1"/>
  <c r="Y82" i="1"/>
  <c r="AA82" i="1"/>
  <c r="AB82" i="1"/>
  <c r="AC82" i="1"/>
  <c r="I83" i="1"/>
  <c r="X83" i="1"/>
  <c r="Y83" i="1"/>
  <c r="AA83" i="1"/>
  <c r="AB83" i="1"/>
  <c r="AC83" i="1"/>
  <c r="I84" i="1"/>
  <c r="X84" i="1"/>
  <c r="Y84" i="1"/>
  <c r="AA84" i="1"/>
  <c r="AB84" i="1"/>
  <c r="AC84" i="1"/>
  <c r="I85" i="1"/>
  <c r="X85" i="1"/>
  <c r="Y85" i="1"/>
  <c r="AA85" i="1"/>
  <c r="AB85" i="1"/>
  <c r="AC85" i="1"/>
  <c r="I86" i="1"/>
  <c r="X86" i="1"/>
  <c r="Y86" i="1"/>
  <c r="AA86" i="1"/>
  <c r="AB86" i="1"/>
  <c r="AC86" i="1"/>
  <c r="I87" i="1"/>
  <c r="X87" i="1"/>
  <c r="Y87" i="1"/>
  <c r="AA87" i="1"/>
  <c r="AB87" i="1"/>
  <c r="AC87" i="1"/>
  <c r="I88" i="1"/>
  <c r="X88" i="1"/>
  <c r="Y88" i="1"/>
  <c r="AA88" i="1"/>
  <c r="AB88" i="1"/>
  <c r="AC88" i="1"/>
  <c r="I89" i="1"/>
  <c r="X89" i="1"/>
  <c r="Y89" i="1"/>
  <c r="AA89" i="1"/>
  <c r="AB89" i="1"/>
  <c r="AC89" i="1"/>
  <c r="I90" i="1"/>
  <c r="X90" i="1"/>
  <c r="Y90" i="1"/>
  <c r="AA90" i="1"/>
  <c r="AB90" i="1"/>
  <c r="AC90" i="1"/>
  <c r="I91" i="1"/>
  <c r="X91" i="1"/>
  <c r="Y91" i="1"/>
  <c r="AA91" i="1"/>
  <c r="AB91" i="1"/>
  <c r="AC91" i="1"/>
  <c r="I92" i="1"/>
  <c r="X92" i="1"/>
  <c r="Y92" i="1"/>
  <c r="AA92" i="1"/>
  <c r="AB92" i="1"/>
  <c r="AC92" i="1"/>
  <c r="I93" i="1"/>
  <c r="X93" i="1"/>
  <c r="Y93" i="1"/>
  <c r="AA93" i="1"/>
  <c r="AB93" i="1"/>
  <c r="AC93" i="1"/>
  <c r="I94" i="1"/>
  <c r="X94" i="1"/>
  <c r="Y94" i="1"/>
  <c r="AA94" i="1"/>
  <c r="AB94" i="1"/>
  <c r="AC94" i="1"/>
  <c r="I95" i="1"/>
  <c r="X95" i="1"/>
  <c r="Y95" i="1"/>
  <c r="AA95" i="1"/>
  <c r="AB95" i="1"/>
  <c r="AC95" i="1"/>
  <c r="I96" i="1"/>
  <c r="X96" i="1"/>
  <c r="Y96" i="1"/>
  <c r="AA96" i="1"/>
  <c r="AB96" i="1"/>
  <c r="AC96" i="1"/>
  <c r="I97" i="1"/>
  <c r="X97" i="1"/>
  <c r="Y97" i="1"/>
  <c r="AA97" i="1"/>
  <c r="AB97" i="1"/>
  <c r="AC97" i="1"/>
  <c r="I98" i="1"/>
  <c r="X98" i="1"/>
  <c r="Y98" i="1"/>
  <c r="AA98" i="1"/>
  <c r="AB98" i="1"/>
  <c r="AC98" i="1"/>
  <c r="I99" i="1"/>
  <c r="X99" i="1"/>
  <c r="Y99" i="1"/>
  <c r="AA99" i="1"/>
  <c r="AB99" i="1"/>
  <c r="AC99" i="1"/>
  <c r="I100" i="1"/>
  <c r="X100" i="1"/>
  <c r="Y100" i="1"/>
  <c r="AA100" i="1"/>
  <c r="AB100" i="1"/>
  <c r="AC100" i="1"/>
  <c r="I101" i="1"/>
  <c r="X101" i="1"/>
  <c r="Y101" i="1"/>
  <c r="AA101" i="1"/>
  <c r="AB101" i="1"/>
  <c r="AC101" i="1"/>
  <c r="I102" i="1"/>
  <c r="X102" i="1"/>
  <c r="Y102" i="1"/>
  <c r="AA102" i="1"/>
  <c r="AB102" i="1"/>
  <c r="AC102" i="1"/>
  <c r="I103" i="1"/>
  <c r="X103" i="1"/>
  <c r="Y103" i="1"/>
  <c r="AA103" i="1"/>
  <c r="AB103" i="1"/>
  <c r="AC103" i="1"/>
  <c r="I104" i="1"/>
  <c r="X104" i="1"/>
  <c r="Y104" i="1"/>
  <c r="AA104" i="1"/>
  <c r="AB104" i="1"/>
  <c r="AC104" i="1"/>
  <c r="I105" i="1"/>
  <c r="X105" i="1"/>
  <c r="Y105" i="1"/>
  <c r="AA105" i="1"/>
  <c r="AB105" i="1"/>
  <c r="AC105" i="1"/>
  <c r="I106" i="1"/>
  <c r="X106" i="1"/>
  <c r="Y106" i="1"/>
  <c r="AA106" i="1"/>
  <c r="AB106" i="1"/>
  <c r="AC106" i="1"/>
  <c r="I107" i="1"/>
  <c r="X107" i="1"/>
  <c r="Y107" i="1"/>
  <c r="AA107" i="1"/>
  <c r="AB107" i="1"/>
  <c r="AC107" i="1"/>
  <c r="I108" i="1"/>
  <c r="X108" i="1"/>
  <c r="Y108" i="1"/>
  <c r="AA108" i="1"/>
  <c r="AB108" i="1"/>
  <c r="AC108" i="1"/>
  <c r="I109" i="1"/>
  <c r="X109" i="1"/>
  <c r="Y109" i="1"/>
  <c r="AA109" i="1"/>
  <c r="AB109" i="1"/>
  <c r="AC109" i="1"/>
  <c r="I110" i="1"/>
  <c r="X110" i="1"/>
  <c r="Y110" i="1"/>
  <c r="AA110" i="1"/>
  <c r="AB110" i="1"/>
  <c r="AC110" i="1"/>
  <c r="I111" i="1"/>
  <c r="X111" i="1"/>
  <c r="Y111" i="1"/>
  <c r="AA111" i="1"/>
  <c r="AB111" i="1"/>
  <c r="AC111" i="1"/>
  <c r="I112" i="1"/>
  <c r="X112" i="1"/>
  <c r="Y112" i="1"/>
  <c r="AA112" i="1"/>
  <c r="AB112" i="1"/>
  <c r="AC112" i="1"/>
  <c r="I113" i="1"/>
  <c r="X113" i="1"/>
  <c r="Y113" i="1"/>
  <c r="AA113" i="1"/>
  <c r="AB113" i="1"/>
  <c r="AC113" i="1"/>
  <c r="I114" i="1"/>
  <c r="X114" i="1"/>
  <c r="Y114" i="1"/>
  <c r="AA114" i="1"/>
  <c r="AB114" i="1"/>
  <c r="AC114" i="1"/>
  <c r="I115" i="1"/>
  <c r="X115" i="1"/>
  <c r="Y115" i="1"/>
  <c r="AA115" i="1"/>
  <c r="AB115" i="1"/>
  <c r="AC115" i="1"/>
  <c r="I116" i="1"/>
  <c r="X116" i="1"/>
  <c r="Y116" i="1"/>
  <c r="AA116" i="1"/>
  <c r="AB116" i="1"/>
  <c r="AC116" i="1"/>
  <c r="I117" i="1"/>
  <c r="X117" i="1"/>
  <c r="Y117" i="1"/>
  <c r="AA117" i="1"/>
  <c r="AB117" i="1"/>
  <c r="AC117" i="1"/>
  <c r="I118" i="1"/>
  <c r="X118" i="1"/>
  <c r="Y118" i="1"/>
  <c r="AA118" i="1"/>
  <c r="AB118" i="1"/>
  <c r="AC118" i="1"/>
  <c r="I119" i="1"/>
  <c r="X119" i="1"/>
  <c r="Y119" i="1"/>
  <c r="AA119" i="1"/>
  <c r="AB119" i="1"/>
  <c r="AC119" i="1"/>
  <c r="I120" i="1"/>
  <c r="X120" i="1"/>
  <c r="Y120" i="1"/>
  <c r="AA120" i="1"/>
  <c r="AB120" i="1"/>
  <c r="AC120" i="1"/>
  <c r="I121" i="1"/>
  <c r="X121" i="1"/>
  <c r="Y121" i="1"/>
  <c r="AA121" i="1"/>
  <c r="AB121" i="1"/>
  <c r="AC121" i="1"/>
  <c r="I122" i="1"/>
  <c r="X122" i="1"/>
  <c r="Y122" i="1"/>
  <c r="AA122" i="1"/>
  <c r="AB122" i="1"/>
  <c r="AC122" i="1"/>
  <c r="I123" i="1"/>
  <c r="X123" i="1"/>
  <c r="Y123" i="1"/>
  <c r="AA123" i="1"/>
  <c r="AB123" i="1"/>
  <c r="AC123" i="1"/>
  <c r="I124" i="1"/>
  <c r="X124" i="1"/>
  <c r="Y124" i="1"/>
  <c r="AA124" i="1"/>
  <c r="AB124" i="1"/>
  <c r="AC124" i="1"/>
  <c r="I125" i="1"/>
  <c r="X125" i="1"/>
  <c r="Y125" i="1"/>
  <c r="AA125" i="1"/>
  <c r="AB125" i="1"/>
  <c r="AC125" i="1"/>
  <c r="I126" i="1"/>
  <c r="X126" i="1"/>
  <c r="Y126" i="1"/>
  <c r="AA126" i="1"/>
  <c r="AB126" i="1"/>
  <c r="AC126" i="1"/>
  <c r="I127" i="1"/>
  <c r="X127" i="1"/>
  <c r="Y127" i="1"/>
  <c r="AA127" i="1"/>
  <c r="AB127" i="1"/>
  <c r="AC127" i="1"/>
  <c r="I128" i="1"/>
  <c r="X128" i="1"/>
  <c r="Y128" i="1"/>
  <c r="AA128" i="1"/>
  <c r="AB128" i="1"/>
  <c r="AC128" i="1"/>
  <c r="I129" i="1"/>
  <c r="X129" i="1"/>
  <c r="Y129" i="1"/>
  <c r="AA129" i="1"/>
  <c r="AB129" i="1"/>
  <c r="AC129" i="1"/>
  <c r="I130" i="1"/>
  <c r="X130" i="1"/>
  <c r="Y130" i="1"/>
  <c r="AA130" i="1"/>
  <c r="AB130" i="1"/>
  <c r="AC130" i="1"/>
  <c r="I131" i="1"/>
  <c r="X131" i="1"/>
  <c r="Y131" i="1"/>
  <c r="AA131" i="1"/>
  <c r="AB131" i="1"/>
  <c r="AC131" i="1"/>
  <c r="I132" i="1"/>
  <c r="X132" i="1"/>
  <c r="Y132" i="1"/>
  <c r="AA132" i="1"/>
  <c r="AB132" i="1"/>
  <c r="AC132" i="1"/>
  <c r="I133" i="1"/>
  <c r="X133" i="1"/>
  <c r="Y133" i="1"/>
  <c r="AA133" i="1"/>
  <c r="AB133" i="1"/>
  <c r="AC133" i="1"/>
  <c r="I134" i="1"/>
  <c r="X134" i="1"/>
  <c r="Y134" i="1"/>
  <c r="AA134" i="1"/>
  <c r="AB134" i="1"/>
  <c r="AC134" i="1"/>
  <c r="I135" i="1"/>
  <c r="X135" i="1"/>
  <c r="Y135" i="1"/>
  <c r="AA135" i="1"/>
  <c r="AB135" i="1"/>
  <c r="AC135" i="1"/>
  <c r="I136" i="1"/>
  <c r="X136" i="1"/>
  <c r="Y136" i="1"/>
  <c r="AA136" i="1"/>
  <c r="AB136" i="1"/>
  <c r="AC136" i="1"/>
  <c r="I137" i="1"/>
  <c r="X137" i="1"/>
  <c r="Y137" i="1"/>
  <c r="AA137" i="1"/>
  <c r="AB137" i="1"/>
  <c r="AC137" i="1"/>
  <c r="I138" i="1"/>
  <c r="X138" i="1"/>
  <c r="Y138" i="1"/>
  <c r="AA138" i="1"/>
  <c r="AB138" i="1"/>
  <c r="AC138" i="1"/>
  <c r="I139" i="1"/>
  <c r="X139" i="1"/>
  <c r="Y139" i="1"/>
  <c r="AA139" i="1"/>
  <c r="AB139" i="1"/>
  <c r="AC139" i="1"/>
  <c r="I140" i="1"/>
  <c r="X140" i="1"/>
  <c r="Y140" i="1"/>
  <c r="AA140" i="1"/>
  <c r="AB140" i="1"/>
  <c r="AC140" i="1"/>
  <c r="I141" i="1"/>
  <c r="X141" i="1"/>
  <c r="Y141" i="1"/>
  <c r="AA141" i="1"/>
  <c r="AB141" i="1"/>
  <c r="AC141" i="1"/>
  <c r="I142" i="1"/>
  <c r="X142" i="1"/>
  <c r="Y142" i="1"/>
  <c r="AA142" i="1"/>
  <c r="AB142" i="1"/>
  <c r="AC142" i="1"/>
  <c r="I143" i="1"/>
  <c r="X143" i="1"/>
  <c r="Y143" i="1"/>
  <c r="AA143" i="1"/>
  <c r="AB143" i="1"/>
  <c r="AC143" i="1"/>
  <c r="I144" i="1"/>
  <c r="X144" i="1"/>
  <c r="Y144" i="1"/>
  <c r="AA144" i="1"/>
  <c r="AB144" i="1"/>
  <c r="AC144" i="1"/>
  <c r="I145" i="1"/>
  <c r="X145" i="1"/>
  <c r="Y145" i="1"/>
  <c r="AA145" i="1"/>
  <c r="AB145" i="1"/>
  <c r="AC145" i="1"/>
  <c r="I146" i="1"/>
  <c r="X146" i="1"/>
  <c r="Y146" i="1"/>
  <c r="AA146" i="1"/>
  <c r="AB146" i="1"/>
  <c r="AC146" i="1"/>
  <c r="I147" i="1"/>
  <c r="X147" i="1"/>
  <c r="Y147" i="1"/>
  <c r="AA147" i="1"/>
  <c r="AB147" i="1"/>
  <c r="AC147" i="1"/>
  <c r="I148" i="1"/>
  <c r="X148" i="1"/>
  <c r="Y148" i="1"/>
  <c r="AA148" i="1"/>
  <c r="AB148" i="1"/>
  <c r="AC148" i="1"/>
  <c r="I149" i="1"/>
  <c r="X149" i="1"/>
  <c r="Y149" i="1"/>
  <c r="AA149" i="1"/>
  <c r="AB149" i="1"/>
  <c r="AC149" i="1"/>
  <c r="I150" i="1"/>
  <c r="X150" i="1"/>
  <c r="Y150" i="1"/>
  <c r="AA150" i="1"/>
  <c r="AB150" i="1"/>
  <c r="AC150" i="1"/>
  <c r="I151" i="1"/>
  <c r="X151" i="1"/>
  <c r="Y151" i="1"/>
  <c r="AA151" i="1"/>
  <c r="AB151" i="1"/>
  <c r="AC151" i="1"/>
  <c r="I152" i="1"/>
  <c r="X152" i="1"/>
  <c r="Y152" i="1"/>
  <c r="AA152" i="1"/>
  <c r="AB152" i="1"/>
  <c r="AC152" i="1"/>
  <c r="I153" i="1"/>
  <c r="X153" i="1"/>
  <c r="Y153" i="1"/>
  <c r="AA153" i="1"/>
  <c r="AB153" i="1"/>
  <c r="AC153" i="1"/>
  <c r="I154" i="1"/>
  <c r="X154" i="1"/>
  <c r="Y154" i="1"/>
  <c r="AA154" i="1"/>
  <c r="AB154" i="1"/>
  <c r="AC154" i="1"/>
  <c r="I155" i="1"/>
  <c r="X155" i="1"/>
  <c r="Y155" i="1"/>
  <c r="AA155" i="1"/>
  <c r="AB155" i="1"/>
  <c r="AC155" i="1"/>
  <c r="I156" i="1"/>
  <c r="X156" i="1"/>
  <c r="Y156" i="1"/>
  <c r="AA156" i="1"/>
  <c r="AB156" i="1"/>
  <c r="AC156" i="1"/>
  <c r="I157" i="1"/>
  <c r="X157" i="1"/>
  <c r="Y157" i="1"/>
  <c r="AA157" i="1"/>
  <c r="AB157" i="1"/>
  <c r="AC157" i="1"/>
  <c r="I158" i="1"/>
  <c r="X158" i="1"/>
  <c r="Y158" i="1"/>
  <c r="AA158" i="1"/>
  <c r="AB158" i="1"/>
  <c r="AC158" i="1"/>
  <c r="I159" i="1"/>
  <c r="X159" i="1"/>
  <c r="Y159" i="1"/>
  <c r="AA159" i="1"/>
  <c r="AB159" i="1"/>
  <c r="AC159" i="1"/>
  <c r="I160" i="1"/>
  <c r="X160" i="1"/>
  <c r="Y160" i="1"/>
  <c r="AA160" i="1"/>
  <c r="AB160" i="1"/>
  <c r="AC160" i="1"/>
  <c r="I161" i="1"/>
  <c r="X161" i="1"/>
  <c r="Y161" i="1"/>
  <c r="AA161" i="1"/>
  <c r="AB161" i="1"/>
  <c r="AC161" i="1"/>
  <c r="I162" i="1"/>
  <c r="X162" i="1"/>
  <c r="Y162" i="1"/>
  <c r="AA162" i="1"/>
  <c r="AB162" i="1"/>
  <c r="AC162" i="1"/>
  <c r="I163" i="1"/>
  <c r="X163" i="1"/>
  <c r="Y163" i="1"/>
  <c r="AA163" i="1"/>
  <c r="AB163" i="1"/>
  <c r="AC163" i="1"/>
  <c r="I164" i="1"/>
  <c r="X164" i="1"/>
  <c r="Y164" i="1"/>
  <c r="AA164" i="1"/>
  <c r="AB164" i="1"/>
  <c r="AC164" i="1"/>
  <c r="I165" i="1"/>
  <c r="X165" i="1"/>
  <c r="Y165" i="1"/>
  <c r="AA165" i="1"/>
  <c r="AB165" i="1"/>
  <c r="AC165" i="1"/>
  <c r="I166" i="1"/>
  <c r="X166" i="1"/>
  <c r="Y166" i="1"/>
  <c r="AA166" i="1"/>
  <c r="AB166" i="1"/>
  <c r="AC166" i="1"/>
  <c r="I167" i="1"/>
  <c r="X167" i="1"/>
  <c r="Y167" i="1"/>
  <c r="AA167" i="1"/>
  <c r="AB167" i="1"/>
  <c r="AC167" i="1"/>
  <c r="I168" i="1"/>
  <c r="X168" i="1"/>
  <c r="Y168" i="1"/>
  <c r="AA168" i="1"/>
  <c r="AB168" i="1"/>
  <c r="AC168" i="1"/>
  <c r="I169" i="1"/>
  <c r="X169" i="1"/>
  <c r="Y169" i="1"/>
  <c r="AA169" i="1"/>
  <c r="AB169" i="1"/>
  <c r="AC169" i="1"/>
  <c r="I170" i="1"/>
  <c r="X170" i="1"/>
  <c r="Y170" i="1"/>
  <c r="AA170" i="1"/>
  <c r="AB170" i="1"/>
  <c r="AC170" i="1"/>
  <c r="I171" i="1"/>
  <c r="X171" i="1"/>
  <c r="Y171" i="1"/>
  <c r="AA171" i="1"/>
  <c r="AB171" i="1"/>
  <c r="AC171" i="1"/>
  <c r="I172" i="1"/>
  <c r="X172" i="1"/>
  <c r="Y172" i="1"/>
  <c r="AA172" i="1"/>
  <c r="AB172" i="1"/>
  <c r="AC172" i="1"/>
  <c r="I173" i="1"/>
  <c r="X173" i="1"/>
  <c r="Y173" i="1"/>
  <c r="AA173" i="1"/>
  <c r="AB173" i="1"/>
  <c r="AC173" i="1"/>
  <c r="I174" i="1"/>
  <c r="X174" i="1"/>
  <c r="Y174" i="1"/>
  <c r="AA174" i="1"/>
  <c r="AB174" i="1"/>
  <c r="AC174" i="1"/>
  <c r="I175" i="1"/>
  <c r="X175" i="1"/>
  <c r="Y175" i="1"/>
  <c r="AA175" i="1"/>
  <c r="AB175" i="1"/>
  <c r="AC175" i="1"/>
  <c r="I176" i="1"/>
  <c r="X176" i="1"/>
  <c r="Y176" i="1"/>
  <c r="AA176" i="1"/>
  <c r="AB176" i="1"/>
  <c r="AC176" i="1"/>
  <c r="I177" i="1"/>
  <c r="X177" i="1"/>
  <c r="Y177" i="1"/>
  <c r="AA177" i="1"/>
  <c r="AB177" i="1"/>
  <c r="AC177" i="1"/>
  <c r="I178" i="1"/>
  <c r="X178" i="1"/>
  <c r="Y178" i="1"/>
  <c r="AA178" i="1"/>
  <c r="AB178" i="1"/>
  <c r="AC178" i="1"/>
  <c r="I179" i="1"/>
  <c r="X179" i="1"/>
  <c r="Y179" i="1"/>
  <c r="AA179" i="1"/>
  <c r="AB179" i="1"/>
  <c r="AC179" i="1"/>
  <c r="I180" i="1"/>
  <c r="X180" i="1"/>
  <c r="Y180" i="1"/>
  <c r="AA180" i="1"/>
  <c r="AB180" i="1"/>
  <c r="AC180" i="1"/>
  <c r="I181" i="1"/>
  <c r="X181" i="1"/>
  <c r="Y181" i="1"/>
  <c r="AA181" i="1"/>
  <c r="AB181" i="1"/>
  <c r="AC181" i="1"/>
  <c r="I182" i="1"/>
  <c r="X182" i="1"/>
  <c r="Y182" i="1"/>
  <c r="AA182" i="1"/>
  <c r="AB182" i="1"/>
  <c r="AC182" i="1"/>
  <c r="I183" i="1"/>
  <c r="X183" i="1"/>
  <c r="Y183" i="1"/>
  <c r="AA183" i="1"/>
  <c r="AB183" i="1"/>
  <c r="AC183" i="1"/>
  <c r="I184" i="1"/>
  <c r="X184" i="1"/>
  <c r="Y184" i="1"/>
  <c r="AA184" i="1"/>
  <c r="AB184" i="1"/>
  <c r="AC184" i="1"/>
  <c r="I185" i="1"/>
  <c r="X185" i="1"/>
  <c r="Y185" i="1"/>
  <c r="AA185" i="1"/>
  <c r="AB185" i="1"/>
  <c r="AC185" i="1"/>
  <c r="I186" i="1"/>
  <c r="X186" i="1"/>
  <c r="Y186" i="1"/>
  <c r="AA186" i="1"/>
  <c r="AB186" i="1"/>
  <c r="AC186" i="1"/>
  <c r="I187" i="1"/>
  <c r="X187" i="1"/>
  <c r="Y187" i="1"/>
  <c r="AA187" i="1"/>
  <c r="AB187" i="1"/>
  <c r="AC187" i="1"/>
  <c r="I188" i="1"/>
  <c r="X188" i="1"/>
  <c r="Y188" i="1"/>
  <c r="AA188" i="1"/>
  <c r="AB188" i="1"/>
  <c r="AC188" i="1"/>
  <c r="I189" i="1"/>
  <c r="X189" i="1"/>
  <c r="Y189" i="1"/>
  <c r="AA189" i="1"/>
  <c r="AB189" i="1"/>
  <c r="AC189" i="1"/>
  <c r="I190" i="1"/>
  <c r="X190" i="1"/>
  <c r="Y190" i="1"/>
  <c r="AA190" i="1"/>
  <c r="AB190" i="1"/>
  <c r="AC190" i="1"/>
  <c r="I192" i="1"/>
  <c r="X192" i="1"/>
  <c r="Y192" i="1"/>
  <c r="AA192" i="1"/>
  <c r="AB192" i="1"/>
  <c r="AC192" i="1"/>
  <c r="I191" i="1"/>
  <c r="X191" i="1"/>
  <c r="Y191" i="1"/>
  <c r="AA191" i="1"/>
  <c r="AB191" i="1"/>
  <c r="AC191" i="1"/>
  <c r="I193" i="1"/>
  <c r="X193" i="1"/>
  <c r="Y193" i="1"/>
  <c r="AA193" i="1"/>
  <c r="AB193" i="1"/>
  <c r="AC193" i="1"/>
  <c r="I194" i="1"/>
  <c r="X194" i="1"/>
  <c r="Y194" i="1"/>
  <c r="AA194" i="1"/>
  <c r="AB194" i="1"/>
  <c r="AC194" i="1"/>
  <c r="I195" i="1"/>
  <c r="X195" i="1"/>
  <c r="Y195" i="1"/>
  <c r="AA195" i="1"/>
  <c r="AB195" i="1"/>
  <c r="AC195" i="1"/>
  <c r="I196" i="1"/>
  <c r="X196" i="1"/>
  <c r="Y196" i="1"/>
  <c r="AA196" i="1"/>
  <c r="AB196" i="1"/>
  <c r="AC196" i="1"/>
  <c r="I197" i="1"/>
  <c r="X197" i="1"/>
  <c r="Y197" i="1"/>
  <c r="AA197" i="1"/>
  <c r="AB197" i="1"/>
  <c r="AC197" i="1"/>
  <c r="I198" i="1"/>
  <c r="X198" i="1"/>
  <c r="Y198" i="1"/>
  <c r="AA198" i="1"/>
  <c r="AB198" i="1"/>
  <c r="AC198" i="1"/>
  <c r="I199" i="1"/>
  <c r="X199" i="1"/>
  <c r="Y199" i="1"/>
  <c r="AA199" i="1"/>
  <c r="AB199" i="1"/>
  <c r="AC199" i="1"/>
  <c r="I200" i="1"/>
  <c r="X200" i="1"/>
  <c r="Y200" i="1"/>
  <c r="AA200" i="1"/>
  <c r="AB200" i="1"/>
  <c r="AC200" i="1"/>
  <c r="I201" i="1"/>
  <c r="X201" i="1"/>
  <c r="Y201" i="1"/>
  <c r="AA201" i="1"/>
  <c r="AB201" i="1"/>
  <c r="AC201" i="1"/>
  <c r="I202" i="1"/>
  <c r="X202" i="1"/>
  <c r="Y202" i="1"/>
  <c r="AA202" i="1"/>
  <c r="AB202" i="1"/>
  <c r="AC202" i="1"/>
  <c r="I203" i="1"/>
  <c r="X203" i="1"/>
  <c r="Y203" i="1"/>
  <c r="AA203" i="1"/>
  <c r="AB203" i="1"/>
  <c r="AC203" i="1"/>
  <c r="I204" i="1"/>
  <c r="X204" i="1"/>
  <c r="Y204" i="1"/>
  <c r="AA204" i="1"/>
  <c r="AB204" i="1"/>
  <c r="AC204" i="1"/>
  <c r="I205" i="1"/>
  <c r="X205" i="1"/>
  <c r="Y205" i="1"/>
  <c r="AA205" i="1"/>
  <c r="AB205" i="1"/>
  <c r="AC205" i="1"/>
  <c r="I206" i="1"/>
  <c r="X206" i="1"/>
  <c r="Y206" i="1"/>
  <c r="AA206" i="1"/>
  <c r="AB206" i="1"/>
  <c r="AC206" i="1"/>
  <c r="I207" i="1"/>
  <c r="X207" i="1"/>
  <c r="Y207" i="1"/>
  <c r="AA207" i="1"/>
  <c r="AB207" i="1"/>
  <c r="AC207" i="1"/>
  <c r="I208" i="1"/>
  <c r="X208" i="1"/>
  <c r="Y208" i="1"/>
  <c r="AA208" i="1"/>
  <c r="AB208" i="1"/>
  <c r="AC208" i="1"/>
  <c r="I209" i="1"/>
  <c r="X209" i="1"/>
  <c r="Y209" i="1"/>
  <c r="AA209" i="1"/>
  <c r="AB209" i="1"/>
  <c r="AC209" i="1"/>
  <c r="I210" i="1"/>
  <c r="X210" i="1"/>
  <c r="Y210" i="1"/>
  <c r="AA210" i="1"/>
  <c r="AB210" i="1"/>
  <c r="AC210" i="1"/>
  <c r="I211" i="1"/>
  <c r="X211" i="1"/>
  <c r="Y211" i="1"/>
  <c r="AA211" i="1"/>
  <c r="AB211" i="1"/>
  <c r="AC211" i="1"/>
  <c r="I213" i="1"/>
  <c r="X213" i="1"/>
  <c r="Y213" i="1"/>
  <c r="AA213" i="1"/>
  <c r="AB213" i="1"/>
  <c r="AC213" i="1"/>
  <c r="I212" i="1"/>
  <c r="X212" i="1"/>
  <c r="Y212" i="1"/>
  <c r="AA212" i="1"/>
  <c r="AB212" i="1"/>
  <c r="AC212" i="1"/>
  <c r="I214" i="1"/>
  <c r="X214" i="1"/>
  <c r="Y214" i="1"/>
  <c r="AA214" i="1"/>
  <c r="AB214" i="1"/>
  <c r="AC214" i="1"/>
  <c r="I216" i="1"/>
  <c r="X216" i="1"/>
  <c r="Y216" i="1"/>
  <c r="AA216" i="1"/>
  <c r="AB216" i="1"/>
  <c r="AC216" i="1"/>
  <c r="I215" i="1"/>
  <c r="X215" i="1"/>
  <c r="Y215" i="1"/>
  <c r="AA215" i="1"/>
  <c r="AB215" i="1"/>
  <c r="AC215" i="1"/>
  <c r="I217" i="1"/>
  <c r="X217" i="1"/>
  <c r="Y217" i="1"/>
  <c r="AA217" i="1"/>
  <c r="AB217" i="1"/>
  <c r="AC217" i="1"/>
  <c r="I218" i="1"/>
  <c r="X218" i="1"/>
  <c r="Y218" i="1"/>
  <c r="AA218" i="1"/>
  <c r="AB218" i="1"/>
  <c r="AC218" i="1"/>
  <c r="I219" i="1"/>
  <c r="X219" i="1"/>
  <c r="Y219" i="1"/>
  <c r="AA219" i="1"/>
  <c r="AB219" i="1"/>
  <c r="AC219" i="1"/>
  <c r="I220" i="1"/>
  <c r="X220" i="1"/>
  <c r="Y220" i="1"/>
  <c r="AA220" i="1"/>
  <c r="AB220" i="1"/>
  <c r="AC220" i="1"/>
  <c r="I221" i="1"/>
  <c r="X221" i="1"/>
  <c r="Y221" i="1"/>
  <c r="AA221" i="1"/>
  <c r="AB221" i="1"/>
  <c r="AC221" i="1"/>
  <c r="I224" i="1"/>
  <c r="X224" i="1"/>
  <c r="Y224" i="1"/>
  <c r="AA224" i="1"/>
  <c r="AB224" i="1"/>
  <c r="AC224" i="1"/>
  <c r="I225" i="1"/>
  <c r="X225" i="1"/>
  <c r="Y225" i="1"/>
  <c r="AA225" i="1"/>
  <c r="AB225" i="1"/>
  <c r="AC225" i="1"/>
  <c r="I226" i="1"/>
  <c r="X226" i="1"/>
  <c r="Y226" i="1"/>
  <c r="AA226" i="1"/>
  <c r="AB226" i="1"/>
  <c r="AC226" i="1"/>
  <c r="I227" i="1"/>
  <c r="X227" i="1"/>
  <c r="Y227" i="1"/>
  <c r="AA227" i="1"/>
  <c r="AB227" i="1"/>
  <c r="AC227" i="1"/>
  <c r="I228" i="1"/>
  <c r="X228" i="1"/>
  <c r="Y228" i="1"/>
  <c r="AA228" i="1"/>
  <c r="AB228" i="1"/>
  <c r="AC228" i="1"/>
  <c r="I229" i="1"/>
  <c r="X229" i="1"/>
  <c r="Y229" i="1"/>
  <c r="AA229" i="1"/>
  <c r="AB229" i="1"/>
  <c r="AC229" i="1"/>
  <c r="I230" i="1"/>
  <c r="X230" i="1"/>
  <c r="Y230" i="1"/>
  <c r="AA230" i="1"/>
  <c r="AB230" i="1"/>
  <c r="AC230" i="1"/>
  <c r="I231" i="1"/>
  <c r="X231" i="1"/>
  <c r="Y231" i="1"/>
  <c r="AA231" i="1"/>
  <c r="AB231" i="1"/>
  <c r="AC231" i="1"/>
  <c r="I232" i="1"/>
  <c r="X232" i="1"/>
  <c r="Y232" i="1"/>
  <c r="AA232" i="1"/>
  <c r="AB232" i="1"/>
  <c r="AC232" i="1"/>
  <c r="I233" i="1"/>
  <c r="X233" i="1"/>
  <c r="Y233" i="1"/>
  <c r="AA233" i="1"/>
  <c r="AB233" i="1"/>
  <c r="AC233" i="1"/>
  <c r="I234" i="1"/>
  <c r="X234" i="1"/>
  <c r="Y234" i="1"/>
  <c r="AA234" i="1"/>
  <c r="AB234" i="1"/>
  <c r="AC234" i="1"/>
  <c r="I235" i="1"/>
  <c r="X235" i="1"/>
  <c r="Y235" i="1"/>
  <c r="AA235" i="1"/>
  <c r="AB235" i="1"/>
  <c r="AC235" i="1"/>
  <c r="I236" i="1"/>
  <c r="X236" i="1"/>
  <c r="Y236" i="1"/>
  <c r="AA236" i="1"/>
  <c r="AB236" i="1"/>
  <c r="AC236" i="1"/>
  <c r="I238" i="1"/>
  <c r="X238" i="1"/>
  <c r="Y238" i="1"/>
  <c r="AA238" i="1"/>
  <c r="AB238" i="1"/>
  <c r="AC238" i="1"/>
  <c r="I237" i="1"/>
  <c r="X237" i="1"/>
  <c r="Y237" i="1"/>
  <c r="AA237" i="1"/>
  <c r="AB237" i="1"/>
  <c r="AC237" i="1"/>
  <c r="I239" i="1"/>
  <c r="X239" i="1"/>
  <c r="Y239" i="1"/>
  <c r="AA239" i="1"/>
  <c r="AB239" i="1"/>
  <c r="AC239" i="1"/>
  <c r="I242" i="1"/>
  <c r="X242" i="1"/>
  <c r="Y242" i="1"/>
  <c r="AA242" i="1"/>
  <c r="AB242" i="1"/>
  <c r="AC242" i="1"/>
  <c r="I241" i="1"/>
  <c r="X241" i="1"/>
  <c r="Y241" i="1"/>
  <c r="AA241" i="1"/>
  <c r="AB241" i="1"/>
  <c r="AC241" i="1"/>
  <c r="I244" i="1"/>
  <c r="X244" i="1"/>
  <c r="Y244" i="1"/>
  <c r="AA244" i="1"/>
  <c r="AB244" i="1"/>
  <c r="AC244" i="1"/>
  <c r="I243" i="1"/>
  <c r="X243" i="1"/>
  <c r="Y243" i="1"/>
  <c r="AA243" i="1"/>
  <c r="AB243" i="1"/>
  <c r="AC243" i="1"/>
  <c r="I245" i="1"/>
  <c r="X245" i="1"/>
  <c r="Y245" i="1"/>
  <c r="AA245" i="1"/>
  <c r="AB245" i="1"/>
  <c r="AC245" i="1"/>
  <c r="I246" i="1"/>
  <c r="X246" i="1"/>
  <c r="Y246" i="1"/>
  <c r="AA246" i="1"/>
  <c r="AB246" i="1"/>
  <c r="AC246" i="1"/>
  <c r="I247" i="1"/>
  <c r="X247" i="1"/>
  <c r="Y247" i="1"/>
  <c r="AA247" i="1"/>
  <c r="AB247" i="1"/>
  <c r="AC247" i="1"/>
  <c r="I248" i="1"/>
  <c r="X248" i="1"/>
  <c r="Y248" i="1"/>
  <c r="AA248" i="1"/>
  <c r="AB248" i="1"/>
  <c r="AC248" i="1"/>
  <c r="I249" i="1"/>
  <c r="X249" i="1"/>
  <c r="Y249" i="1"/>
  <c r="AA249" i="1"/>
  <c r="AB249" i="1"/>
  <c r="AC249" i="1"/>
  <c r="I250" i="1"/>
  <c r="X250" i="1"/>
  <c r="Y250" i="1"/>
  <c r="AA250" i="1"/>
  <c r="AB250" i="1"/>
  <c r="AC250" i="1"/>
  <c r="I251" i="1"/>
  <c r="X251" i="1"/>
  <c r="Y251" i="1"/>
  <c r="AA251" i="1"/>
  <c r="AB251" i="1"/>
  <c r="AC251" i="1"/>
  <c r="I252" i="1"/>
  <c r="X252" i="1"/>
  <c r="Y252" i="1"/>
  <c r="AA252" i="1"/>
  <c r="AB252" i="1"/>
  <c r="AC252" i="1"/>
  <c r="I253" i="1"/>
  <c r="X253" i="1"/>
  <c r="Y253" i="1"/>
  <c r="AA253" i="1"/>
  <c r="AB253" i="1"/>
  <c r="AC253" i="1"/>
  <c r="I255" i="1"/>
  <c r="X255" i="1"/>
  <c r="Y255" i="1"/>
  <c r="AA255" i="1"/>
  <c r="AB255" i="1"/>
  <c r="AC255" i="1"/>
  <c r="I254" i="1"/>
  <c r="X254" i="1"/>
  <c r="Y254" i="1"/>
  <c r="AA254" i="1"/>
  <c r="AB254" i="1"/>
  <c r="AC254" i="1"/>
  <c r="I256" i="1"/>
  <c r="X256" i="1"/>
  <c r="Y256" i="1"/>
  <c r="AA256" i="1"/>
  <c r="AB256" i="1"/>
  <c r="AC256" i="1"/>
  <c r="I257" i="1"/>
  <c r="L257" i="1"/>
  <c r="X257" i="1"/>
  <c r="Y257" i="1"/>
  <c r="AA257" i="1"/>
  <c r="AB257" i="1"/>
  <c r="AC257" i="1"/>
  <c r="I258" i="1"/>
  <c r="X258" i="1"/>
  <c r="Y258" i="1"/>
  <c r="AA258" i="1"/>
  <c r="AB258" i="1"/>
  <c r="AC258" i="1"/>
  <c r="I259" i="1"/>
  <c r="X259" i="1"/>
  <c r="Y259" i="1"/>
  <c r="AA259" i="1"/>
  <c r="AB259" i="1"/>
  <c r="AC259" i="1"/>
  <c r="I260" i="1"/>
  <c r="X260" i="1"/>
  <c r="Y260" i="1"/>
  <c r="AA260" i="1"/>
  <c r="AB260" i="1"/>
  <c r="AC260" i="1"/>
  <c r="I261" i="1"/>
  <c r="X261" i="1"/>
  <c r="Y261" i="1"/>
  <c r="AA261" i="1"/>
  <c r="AB261" i="1"/>
  <c r="AC261" i="1"/>
  <c r="I262" i="1"/>
  <c r="X262" i="1"/>
  <c r="Y262" i="1"/>
  <c r="AA262" i="1"/>
  <c r="AB262" i="1"/>
  <c r="AC262" i="1"/>
  <c r="I263" i="1"/>
  <c r="X263" i="1"/>
  <c r="Y263" i="1"/>
  <c r="AA263" i="1"/>
  <c r="AB263" i="1"/>
  <c r="AC263" i="1"/>
  <c r="I264" i="1"/>
  <c r="X264" i="1"/>
  <c r="Y264" i="1"/>
  <c r="AA264" i="1"/>
  <c r="AB264" i="1"/>
  <c r="AC264" i="1"/>
  <c r="I265" i="1"/>
  <c r="X265" i="1"/>
  <c r="Y265" i="1"/>
  <c r="AA265" i="1"/>
  <c r="AB265" i="1"/>
  <c r="AC265" i="1"/>
  <c r="I266" i="1"/>
  <c r="X266" i="1"/>
  <c r="Y266" i="1"/>
  <c r="AA266" i="1"/>
  <c r="AB266" i="1"/>
  <c r="AC266" i="1"/>
  <c r="I267" i="1"/>
  <c r="X267" i="1"/>
  <c r="Y267" i="1"/>
  <c r="AA267" i="1"/>
  <c r="AB267" i="1"/>
  <c r="AC267" i="1"/>
  <c r="I268" i="1"/>
  <c r="X268" i="1"/>
  <c r="Y268" i="1"/>
  <c r="AA268" i="1"/>
  <c r="AB268" i="1"/>
  <c r="AC268" i="1"/>
  <c r="I269" i="1"/>
  <c r="X269" i="1"/>
  <c r="Y269" i="1"/>
  <c r="AA269" i="1"/>
  <c r="AB269" i="1"/>
  <c r="AC269" i="1"/>
  <c r="I270" i="1"/>
  <c r="X270" i="1"/>
  <c r="Y270" i="1"/>
  <c r="AA270" i="1"/>
  <c r="AB270" i="1"/>
  <c r="AC270" i="1"/>
  <c r="I271" i="1"/>
  <c r="X271" i="1"/>
  <c r="Y271" i="1"/>
  <c r="AA271" i="1"/>
  <c r="AB271" i="1"/>
  <c r="AC271" i="1"/>
  <c r="I272" i="1"/>
  <c r="X272" i="1"/>
  <c r="Y272" i="1"/>
  <c r="AA272" i="1"/>
  <c r="AB272" i="1"/>
  <c r="AC272" i="1"/>
  <c r="I273" i="1"/>
  <c r="X273" i="1"/>
  <c r="Y273" i="1"/>
  <c r="AA273" i="1"/>
  <c r="AB273" i="1"/>
  <c r="AC273" i="1"/>
  <c r="I274" i="1"/>
  <c r="X274" i="1"/>
  <c r="Y274" i="1"/>
  <c r="AA274" i="1"/>
  <c r="AB274" i="1"/>
  <c r="AC274" i="1"/>
  <c r="I275" i="1"/>
  <c r="X275" i="1"/>
  <c r="Y275" i="1"/>
  <c r="AA275" i="1"/>
  <c r="AB275" i="1"/>
  <c r="AC275" i="1"/>
  <c r="I276" i="1"/>
  <c r="X276" i="1"/>
  <c r="Y276" i="1"/>
  <c r="AA276" i="1"/>
  <c r="AB276" i="1"/>
  <c r="AC276" i="1"/>
  <c r="I277" i="1"/>
  <c r="X277" i="1"/>
  <c r="Y277" i="1"/>
  <c r="AA277" i="1"/>
  <c r="AB277" i="1"/>
  <c r="AC277" i="1"/>
  <c r="I278" i="1"/>
  <c r="X278" i="1"/>
  <c r="Y278" i="1"/>
  <c r="AA278" i="1"/>
  <c r="AB278" i="1"/>
  <c r="AC278" i="1"/>
  <c r="I279" i="1"/>
  <c r="X279" i="1"/>
  <c r="Y279" i="1"/>
  <c r="AA279" i="1"/>
  <c r="AB279" i="1"/>
  <c r="AC279" i="1"/>
  <c r="I280" i="1"/>
  <c r="X280" i="1"/>
  <c r="Y280" i="1"/>
  <c r="AA280" i="1"/>
  <c r="AB280" i="1"/>
  <c r="AC280" i="1"/>
  <c r="I281" i="1"/>
  <c r="X281" i="1"/>
  <c r="Y281" i="1"/>
  <c r="AA281" i="1"/>
  <c r="AB281" i="1"/>
  <c r="AC281" i="1"/>
  <c r="I282" i="1"/>
  <c r="X282" i="1"/>
  <c r="Y282" i="1"/>
  <c r="AA282" i="1"/>
  <c r="AB282" i="1"/>
  <c r="AC282" i="1"/>
  <c r="I283" i="1"/>
  <c r="X283" i="1"/>
  <c r="Y283" i="1"/>
  <c r="AA283" i="1"/>
  <c r="AB283" i="1"/>
  <c r="AC283" i="1"/>
  <c r="I284" i="1"/>
  <c r="X284" i="1"/>
  <c r="Y284" i="1"/>
  <c r="AA284" i="1"/>
  <c r="AB284" i="1"/>
  <c r="AC284" i="1"/>
  <c r="I285" i="1"/>
  <c r="X285" i="1"/>
  <c r="Y285" i="1"/>
  <c r="AA285" i="1"/>
  <c r="AB285" i="1"/>
  <c r="AC285" i="1"/>
  <c r="I286" i="1"/>
  <c r="X286" i="1"/>
  <c r="Y286" i="1"/>
  <c r="AA286" i="1"/>
  <c r="AB286" i="1"/>
  <c r="AC286" i="1"/>
  <c r="I287" i="1"/>
  <c r="X287" i="1"/>
  <c r="Y287" i="1"/>
  <c r="AA287" i="1"/>
  <c r="AB287" i="1"/>
  <c r="AC287" i="1"/>
  <c r="I288" i="1"/>
  <c r="X288" i="1"/>
  <c r="Y288" i="1"/>
  <c r="AA288" i="1"/>
  <c r="AB288" i="1"/>
  <c r="AC288" i="1"/>
  <c r="I289" i="1"/>
  <c r="X289" i="1"/>
  <c r="Y289" i="1"/>
  <c r="AA289" i="1"/>
  <c r="AB289" i="1"/>
  <c r="AC289" i="1"/>
  <c r="I290" i="1"/>
  <c r="X290" i="1"/>
  <c r="Y290" i="1"/>
  <c r="AA290" i="1"/>
  <c r="AB290" i="1"/>
  <c r="AC290" i="1"/>
  <c r="I291" i="1"/>
  <c r="X291" i="1"/>
  <c r="Y291" i="1"/>
  <c r="AA291" i="1"/>
  <c r="AB291" i="1"/>
  <c r="AC291" i="1"/>
  <c r="I292" i="1"/>
  <c r="X292" i="1"/>
  <c r="Y292" i="1"/>
  <c r="AA292" i="1"/>
  <c r="AB292" i="1"/>
  <c r="AC292" i="1"/>
  <c r="I293" i="1"/>
  <c r="X293" i="1"/>
  <c r="Y293" i="1"/>
  <c r="AA293" i="1"/>
  <c r="AB293" i="1"/>
  <c r="AC293" i="1"/>
  <c r="I294" i="1"/>
  <c r="X294" i="1"/>
  <c r="Y294" i="1"/>
  <c r="AA294" i="1"/>
  <c r="AB294" i="1"/>
  <c r="AC294" i="1"/>
  <c r="I295" i="1"/>
  <c r="X295" i="1"/>
  <c r="Y295" i="1"/>
  <c r="AA295" i="1"/>
  <c r="AB295" i="1"/>
  <c r="AC295" i="1"/>
  <c r="I296" i="1"/>
  <c r="X296" i="1"/>
  <c r="Y296" i="1"/>
  <c r="AA296" i="1"/>
  <c r="AB296" i="1"/>
  <c r="AC296" i="1"/>
  <c r="I297" i="1"/>
  <c r="X297" i="1"/>
  <c r="Y297" i="1"/>
  <c r="AA297" i="1"/>
  <c r="AB297" i="1"/>
  <c r="AC297" i="1"/>
  <c r="I298" i="1"/>
  <c r="X298" i="1"/>
  <c r="Y298" i="1"/>
  <c r="AA298" i="1"/>
  <c r="AB298" i="1"/>
  <c r="AC298" i="1"/>
  <c r="I299" i="1"/>
  <c r="X299" i="1"/>
  <c r="Y299" i="1"/>
  <c r="AA299" i="1"/>
  <c r="AB299" i="1"/>
  <c r="AC299" i="1"/>
  <c r="I300" i="1"/>
  <c r="X300" i="1"/>
  <c r="Y300" i="1"/>
  <c r="AA300" i="1"/>
  <c r="AB300" i="1"/>
  <c r="AC300" i="1"/>
  <c r="I301" i="1"/>
  <c r="X301" i="1"/>
  <c r="Y301" i="1"/>
  <c r="AA301" i="1"/>
  <c r="AB301" i="1"/>
  <c r="AC301" i="1"/>
  <c r="I302" i="1"/>
  <c r="X302" i="1"/>
  <c r="Y302" i="1"/>
  <c r="AA302" i="1"/>
  <c r="AB302" i="1"/>
  <c r="AC302" i="1"/>
  <c r="I303" i="1"/>
  <c r="X303" i="1"/>
  <c r="Y303" i="1"/>
  <c r="AA303" i="1"/>
  <c r="AB303" i="1"/>
  <c r="AC303" i="1"/>
  <c r="I304" i="1"/>
  <c r="X304" i="1"/>
  <c r="Y304" i="1"/>
  <c r="AA304" i="1"/>
  <c r="AB304" i="1"/>
  <c r="AC304" i="1"/>
  <c r="I305" i="1"/>
  <c r="X305" i="1"/>
  <c r="Y305" i="1"/>
  <c r="AA305" i="1"/>
  <c r="AB305" i="1"/>
  <c r="AC305" i="1"/>
  <c r="I306" i="1"/>
  <c r="X306" i="1"/>
  <c r="Y306" i="1"/>
  <c r="AA306" i="1"/>
  <c r="AB306" i="1"/>
  <c r="AC306" i="1"/>
  <c r="I307" i="1"/>
  <c r="X307" i="1"/>
  <c r="Y307" i="1"/>
  <c r="AA307" i="1"/>
  <c r="AB307" i="1"/>
  <c r="AC307" i="1"/>
  <c r="I308" i="1"/>
  <c r="X308" i="1"/>
  <c r="Y308" i="1"/>
  <c r="AA308" i="1"/>
  <c r="AB308" i="1"/>
  <c r="AC308" i="1"/>
  <c r="I309" i="1"/>
  <c r="X309" i="1"/>
  <c r="Y309" i="1"/>
  <c r="AA309" i="1"/>
  <c r="AB309" i="1"/>
  <c r="AC309" i="1"/>
  <c r="I310" i="1"/>
  <c r="X310" i="1"/>
  <c r="Y310" i="1"/>
  <c r="AA310" i="1"/>
  <c r="AB310" i="1"/>
  <c r="AC310" i="1"/>
  <c r="I311" i="1"/>
  <c r="X311" i="1"/>
  <c r="Y311" i="1"/>
  <c r="AA311" i="1"/>
  <c r="AB311" i="1"/>
  <c r="AC311" i="1"/>
  <c r="I312" i="1"/>
  <c r="X312" i="1"/>
  <c r="Y312" i="1"/>
  <c r="AA312" i="1"/>
  <c r="AB312" i="1"/>
  <c r="AC312" i="1"/>
  <c r="I313" i="1"/>
  <c r="X313" i="1"/>
  <c r="Y313" i="1"/>
  <c r="AA313" i="1"/>
  <c r="AB313" i="1"/>
  <c r="AC313" i="1"/>
  <c r="I314" i="1"/>
  <c r="X314" i="1"/>
  <c r="Y314" i="1"/>
  <c r="AA314" i="1"/>
  <c r="AB314" i="1"/>
  <c r="AC314" i="1"/>
  <c r="I315" i="1"/>
  <c r="X315" i="1"/>
  <c r="Y315" i="1"/>
  <c r="AA315" i="1"/>
  <c r="AB315" i="1"/>
  <c r="AC315" i="1"/>
  <c r="I316" i="1"/>
  <c r="X316" i="1"/>
  <c r="Y316" i="1"/>
  <c r="AA316" i="1"/>
  <c r="AB316" i="1"/>
  <c r="AC316" i="1"/>
  <c r="I317" i="1"/>
  <c r="X317" i="1"/>
  <c r="Y317" i="1"/>
  <c r="AA317" i="1"/>
  <c r="AB317" i="1"/>
  <c r="AC317" i="1"/>
  <c r="I318" i="1"/>
  <c r="X318" i="1"/>
  <c r="Y318" i="1"/>
  <c r="AA318" i="1"/>
  <c r="AB318" i="1"/>
  <c r="AC318" i="1"/>
  <c r="I319" i="1"/>
  <c r="X319" i="1"/>
  <c r="Y319" i="1"/>
  <c r="AA319" i="1"/>
  <c r="AB319" i="1"/>
  <c r="AC319" i="1"/>
  <c r="I320" i="1"/>
  <c r="X320" i="1"/>
  <c r="Y320" i="1"/>
  <c r="AA320" i="1"/>
  <c r="AB320" i="1"/>
  <c r="AC320" i="1"/>
  <c r="I321" i="1"/>
  <c r="X321" i="1"/>
  <c r="Y321" i="1"/>
  <c r="AA321" i="1"/>
  <c r="AB321" i="1"/>
  <c r="AC321" i="1"/>
  <c r="I322" i="1"/>
  <c r="X322" i="1"/>
  <c r="Y322" i="1"/>
  <c r="AA322" i="1"/>
  <c r="AB322" i="1"/>
  <c r="AC322" i="1"/>
  <c r="I323" i="1"/>
  <c r="X323" i="1"/>
  <c r="Y323" i="1"/>
  <c r="AA323" i="1"/>
  <c r="AB323" i="1"/>
  <c r="AC323" i="1"/>
  <c r="I324" i="1"/>
  <c r="X324" i="1"/>
  <c r="Y324" i="1"/>
  <c r="AA324" i="1"/>
  <c r="AB324" i="1"/>
  <c r="AC324" i="1"/>
  <c r="I325" i="1"/>
  <c r="X325" i="1"/>
  <c r="Y325" i="1"/>
  <c r="AA325" i="1"/>
  <c r="AB325" i="1"/>
  <c r="AC325" i="1"/>
  <c r="I326" i="1"/>
  <c r="X326" i="1"/>
  <c r="Y326" i="1"/>
  <c r="AA326" i="1"/>
  <c r="AB326" i="1"/>
  <c r="AC326" i="1"/>
  <c r="I327" i="1"/>
  <c r="X327" i="1"/>
  <c r="Y327" i="1"/>
  <c r="AA327" i="1"/>
  <c r="AB327" i="1"/>
  <c r="AC327" i="1"/>
  <c r="I328" i="1"/>
  <c r="X328" i="1"/>
  <c r="Y328" i="1"/>
  <c r="AA328" i="1"/>
  <c r="AB328" i="1"/>
  <c r="AC328" i="1"/>
  <c r="I329" i="1"/>
  <c r="X329" i="1"/>
  <c r="Y329" i="1"/>
  <c r="AA329" i="1"/>
  <c r="AB329" i="1"/>
  <c r="AC329" i="1"/>
  <c r="I330" i="1"/>
  <c r="X330" i="1"/>
  <c r="Y330" i="1"/>
  <c r="AA330" i="1"/>
  <c r="AB330" i="1"/>
  <c r="AC330" i="1"/>
  <c r="I331" i="1"/>
  <c r="X331" i="1"/>
  <c r="Y331" i="1"/>
  <c r="AA331" i="1"/>
  <c r="AB331" i="1"/>
  <c r="AC331" i="1"/>
  <c r="I332" i="1"/>
  <c r="X332" i="1"/>
  <c r="Y332" i="1"/>
  <c r="AA332" i="1"/>
  <c r="AB332" i="1"/>
  <c r="AC332" i="1"/>
  <c r="I333" i="1"/>
  <c r="X333" i="1"/>
  <c r="Y333" i="1"/>
  <c r="AA333" i="1"/>
  <c r="AB333" i="1"/>
  <c r="AC333" i="1"/>
  <c r="I334" i="1"/>
  <c r="X334" i="1"/>
  <c r="Y334" i="1"/>
  <c r="AA334" i="1"/>
  <c r="AB334" i="1"/>
  <c r="AC334" i="1"/>
  <c r="I604" i="1"/>
  <c r="X604" i="1"/>
  <c r="Y604" i="1"/>
  <c r="AA604" i="1"/>
  <c r="AB604" i="1"/>
  <c r="AC604" i="1"/>
  <c r="I336" i="1"/>
  <c r="X336" i="1"/>
  <c r="Y336" i="1"/>
  <c r="AA336" i="1"/>
  <c r="AB336" i="1"/>
  <c r="AC336" i="1"/>
  <c r="I337" i="1"/>
  <c r="X337" i="1"/>
  <c r="Y337" i="1"/>
  <c r="AA337" i="1"/>
  <c r="AB337" i="1"/>
  <c r="AC337" i="1"/>
  <c r="I338" i="1"/>
  <c r="X338" i="1"/>
  <c r="Y338" i="1"/>
  <c r="AA338" i="1"/>
  <c r="AB338" i="1"/>
  <c r="AC338" i="1"/>
  <c r="I650" i="1"/>
  <c r="X650" i="1"/>
  <c r="Y650" i="1"/>
  <c r="AA650" i="1"/>
  <c r="AB650" i="1"/>
  <c r="AC650" i="1"/>
  <c r="C730" i="1"/>
  <c r="I730" i="1"/>
  <c r="X730" i="1"/>
  <c r="Y730" i="1"/>
  <c r="AA730" i="1"/>
  <c r="AB730" i="1"/>
  <c r="AC730" i="1"/>
  <c r="I341" i="1"/>
  <c r="X341" i="1"/>
  <c r="Y341" i="1"/>
  <c r="AA341" i="1"/>
  <c r="AB341" i="1"/>
  <c r="AC341" i="1"/>
  <c r="I510" i="1"/>
  <c r="X510" i="1"/>
  <c r="Y510" i="1"/>
  <c r="AA510" i="1"/>
  <c r="AB510" i="1"/>
  <c r="AC510" i="1"/>
  <c r="I520" i="1"/>
  <c r="X520" i="1"/>
  <c r="Y520" i="1"/>
  <c r="AA520" i="1"/>
  <c r="AB520" i="1"/>
  <c r="AC520" i="1"/>
  <c r="I344" i="1"/>
  <c r="X344" i="1"/>
  <c r="Y344" i="1"/>
  <c r="AA344" i="1"/>
  <c r="AB344" i="1"/>
  <c r="AC344" i="1"/>
  <c r="I345" i="1"/>
  <c r="X345" i="1"/>
  <c r="Y345" i="1"/>
  <c r="AA345" i="1"/>
  <c r="AB345" i="1"/>
  <c r="AC345" i="1"/>
  <c r="I524" i="1"/>
  <c r="X524" i="1"/>
  <c r="Y524" i="1"/>
  <c r="AA524" i="1"/>
  <c r="AB524" i="1"/>
  <c r="AC524" i="1"/>
  <c r="I347" i="1"/>
  <c r="X347" i="1"/>
  <c r="Y347" i="1"/>
  <c r="AA347" i="1"/>
  <c r="AB347" i="1"/>
  <c r="AC347" i="1"/>
  <c r="I526" i="1"/>
  <c r="X526" i="1"/>
  <c r="Y526" i="1"/>
  <c r="AA526" i="1"/>
  <c r="AB526" i="1"/>
  <c r="AC526" i="1"/>
  <c r="I652" i="1"/>
  <c r="X652" i="1"/>
  <c r="Y652" i="1"/>
  <c r="AA652" i="1"/>
  <c r="AB652" i="1"/>
  <c r="AC652" i="1"/>
  <c r="I449" i="1"/>
  <c r="X449" i="1"/>
  <c r="Y449" i="1"/>
  <c r="AA449" i="1"/>
  <c r="AB449" i="1"/>
  <c r="AC449" i="1"/>
  <c r="I454" i="1"/>
  <c r="X454" i="1"/>
  <c r="Y454" i="1"/>
  <c r="AA454" i="1"/>
  <c r="AB454" i="1"/>
  <c r="AC454" i="1"/>
  <c r="I352" i="1"/>
  <c r="X352" i="1"/>
  <c r="Y352" i="1"/>
  <c r="AA352" i="1"/>
  <c r="AB352" i="1"/>
  <c r="AC352" i="1"/>
  <c r="I353" i="1"/>
  <c r="X353" i="1"/>
  <c r="Y353" i="1"/>
  <c r="AA353" i="1"/>
  <c r="AB353" i="1"/>
  <c r="AC353" i="1"/>
  <c r="I354" i="1"/>
  <c r="X354" i="1"/>
  <c r="Y354" i="1"/>
  <c r="AA354" i="1"/>
  <c r="AB354" i="1"/>
  <c r="AC354" i="1"/>
  <c r="I356" i="1"/>
  <c r="X356" i="1"/>
  <c r="Y356" i="1"/>
  <c r="AA356" i="1"/>
  <c r="AB356" i="1"/>
  <c r="AC356" i="1"/>
  <c r="I355" i="1"/>
  <c r="X355" i="1"/>
  <c r="Y355" i="1"/>
  <c r="AA355" i="1"/>
  <c r="AB355" i="1"/>
  <c r="AC355" i="1"/>
  <c r="I357" i="1"/>
  <c r="X357" i="1"/>
  <c r="Y357" i="1"/>
  <c r="AA357" i="1"/>
  <c r="AB357" i="1"/>
  <c r="AC357" i="1"/>
  <c r="I358" i="1"/>
  <c r="X358" i="1"/>
  <c r="Y358" i="1"/>
  <c r="AA358" i="1"/>
  <c r="AB358" i="1"/>
  <c r="AC358" i="1"/>
  <c r="I359" i="1"/>
  <c r="X359" i="1"/>
  <c r="Y359" i="1"/>
  <c r="AA359" i="1"/>
  <c r="AB359" i="1"/>
  <c r="AC359" i="1"/>
  <c r="I360" i="1"/>
  <c r="X360" i="1"/>
  <c r="Y360" i="1"/>
  <c r="AA360" i="1"/>
  <c r="AB360" i="1"/>
  <c r="AC360" i="1"/>
  <c r="I362" i="1"/>
  <c r="X362" i="1"/>
  <c r="Y362" i="1"/>
  <c r="AA362" i="1"/>
  <c r="AB362" i="1"/>
  <c r="AC362" i="1"/>
  <c r="I363" i="1"/>
  <c r="X363" i="1"/>
  <c r="Y363" i="1"/>
  <c r="AA363" i="1"/>
  <c r="AB363" i="1"/>
  <c r="AC363" i="1"/>
  <c r="I361" i="1"/>
  <c r="X361" i="1"/>
  <c r="Y361" i="1"/>
  <c r="AA361" i="1"/>
  <c r="AB361" i="1"/>
  <c r="AC361" i="1"/>
  <c r="I364" i="1"/>
  <c r="X364" i="1"/>
  <c r="Y364" i="1"/>
  <c r="AA364" i="1"/>
  <c r="AB364" i="1"/>
  <c r="AC364" i="1"/>
  <c r="I365" i="1"/>
  <c r="X365" i="1"/>
  <c r="Y365" i="1"/>
  <c r="AA365" i="1"/>
  <c r="AB365" i="1"/>
  <c r="AC365" i="1"/>
  <c r="I366" i="1"/>
  <c r="X366" i="1"/>
  <c r="Y366" i="1"/>
  <c r="AA366" i="1"/>
  <c r="AB366" i="1"/>
  <c r="AC366" i="1"/>
  <c r="I367" i="1"/>
  <c r="X367" i="1"/>
  <c r="Y367" i="1"/>
  <c r="AA367" i="1"/>
  <c r="AB367" i="1"/>
  <c r="AC367" i="1"/>
  <c r="I368" i="1"/>
  <c r="X368" i="1"/>
  <c r="Y368" i="1"/>
  <c r="AA368" i="1"/>
  <c r="AB368" i="1"/>
  <c r="AC368" i="1"/>
  <c r="I369" i="1"/>
  <c r="X369" i="1"/>
  <c r="Y369" i="1"/>
  <c r="AA369" i="1"/>
  <c r="AB369" i="1"/>
  <c r="AC369" i="1"/>
  <c r="I370" i="1"/>
  <c r="X370" i="1"/>
  <c r="Y370" i="1"/>
  <c r="AA370" i="1"/>
  <c r="AB370" i="1"/>
  <c r="AC370" i="1"/>
  <c r="I371" i="1"/>
  <c r="X371" i="1"/>
  <c r="Y371" i="1"/>
  <c r="AA371" i="1"/>
  <c r="AB371" i="1"/>
  <c r="AC371" i="1"/>
  <c r="I372" i="1"/>
  <c r="X372" i="1"/>
  <c r="Y372" i="1"/>
  <c r="AA372" i="1"/>
  <c r="AB372" i="1"/>
  <c r="AC372" i="1"/>
  <c r="I373" i="1"/>
  <c r="X373" i="1"/>
  <c r="Y373" i="1"/>
  <c r="AA373" i="1"/>
  <c r="AB373" i="1"/>
  <c r="AC373" i="1"/>
  <c r="I374" i="1"/>
  <c r="X374" i="1"/>
  <c r="Y374" i="1"/>
  <c r="AA374" i="1"/>
  <c r="AB374" i="1"/>
  <c r="AC374" i="1"/>
  <c r="I375" i="1"/>
  <c r="X375" i="1"/>
  <c r="Y375" i="1"/>
  <c r="AA375" i="1"/>
  <c r="AB375" i="1"/>
  <c r="AC375" i="1"/>
  <c r="I376" i="1"/>
  <c r="X376" i="1"/>
  <c r="Y376" i="1"/>
  <c r="AA376" i="1"/>
  <c r="AB376" i="1"/>
  <c r="AC376" i="1"/>
  <c r="I377" i="1"/>
  <c r="X377" i="1"/>
  <c r="Y377" i="1"/>
  <c r="AA377" i="1"/>
  <c r="AB377" i="1"/>
  <c r="AC377" i="1"/>
  <c r="I378" i="1"/>
  <c r="X378" i="1"/>
  <c r="Y378" i="1"/>
  <c r="AA378" i="1"/>
  <c r="AB378" i="1"/>
  <c r="AC378" i="1"/>
  <c r="I379" i="1"/>
  <c r="X379" i="1"/>
  <c r="Y379" i="1"/>
  <c r="AA379" i="1"/>
  <c r="AB379" i="1"/>
  <c r="AC379" i="1"/>
  <c r="I380" i="1"/>
  <c r="X380" i="1"/>
  <c r="Y380" i="1"/>
  <c r="AA380" i="1"/>
  <c r="AB380" i="1"/>
  <c r="AC380" i="1"/>
  <c r="I381" i="1"/>
  <c r="X381" i="1"/>
  <c r="Y381" i="1"/>
  <c r="AA381" i="1"/>
  <c r="AB381" i="1"/>
  <c r="AC381" i="1"/>
  <c r="I383" i="1"/>
  <c r="X383" i="1"/>
  <c r="Y383" i="1"/>
  <c r="AA383" i="1"/>
  <c r="AB383" i="1"/>
  <c r="AC383" i="1"/>
  <c r="I382" i="1"/>
  <c r="X382" i="1"/>
  <c r="Y382" i="1"/>
  <c r="AA382" i="1"/>
  <c r="AB382" i="1"/>
  <c r="AC382" i="1"/>
  <c r="I384" i="1"/>
  <c r="X384" i="1"/>
  <c r="Y384" i="1"/>
  <c r="AA384" i="1"/>
  <c r="AB384" i="1"/>
  <c r="AC384" i="1"/>
  <c r="I481" i="1"/>
  <c r="X481" i="1"/>
  <c r="Y481" i="1"/>
  <c r="AA481" i="1"/>
  <c r="AB481" i="1"/>
  <c r="AC481" i="1"/>
  <c r="I386" i="1"/>
  <c r="X386" i="1"/>
  <c r="Y386" i="1"/>
  <c r="AA386" i="1"/>
  <c r="AB386" i="1"/>
  <c r="AC386" i="1"/>
  <c r="I387" i="1"/>
  <c r="X387" i="1"/>
  <c r="Y387" i="1"/>
  <c r="AA387" i="1"/>
  <c r="AB387" i="1"/>
  <c r="AC387" i="1"/>
  <c r="I455" i="1"/>
  <c r="X455" i="1"/>
  <c r="Y455" i="1"/>
  <c r="AA455" i="1"/>
  <c r="AB455" i="1"/>
  <c r="AC455" i="1"/>
  <c r="I389" i="1"/>
  <c r="X389" i="1"/>
  <c r="Y389" i="1"/>
  <c r="AA389" i="1"/>
  <c r="AB389" i="1"/>
  <c r="AC389" i="1"/>
  <c r="I390" i="1"/>
  <c r="X390" i="1"/>
  <c r="Y390" i="1"/>
  <c r="AA390" i="1"/>
  <c r="AB390" i="1"/>
  <c r="AC390" i="1"/>
  <c r="I391" i="1"/>
  <c r="X391" i="1"/>
  <c r="Y391" i="1"/>
  <c r="AA391" i="1"/>
  <c r="AB391" i="1"/>
  <c r="AC391" i="1"/>
  <c r="I392" i="1"/>
  <c r="X392" i="1"/>
  <c r="Y392" i="1"/>
  <c r="AA392" i="1"/>
  <c r="AB392" i="1"/>
  <c r="AC392" i="1"/>
  <c r="I393" i="1"/>
  <c r="X393" i="1"/>
  <c r="Y393" i="1"/>
  <c r="AA393" i="1"/>
  <c r="AB393" i="1"/>
  <c r="AC393" i="1"/>
  <c r="I394" i="1"/>
  <c r="X394" i="1"/>
  <c r="Y394" i="1"/>
  <c r="AA394" i="1"/>
  <c r="AB394" i="1"/>
  <c r="AC394" i="1"/>
  <c r="I395" i="1"/>
  <c r="X395" i="1"/>
  <c r="Y395" i="1"/>
  <c r="AA395" i="1"/>
  <c r="AB395" i="1"/>
  <c r="AC395" i="1"/>
  <c r="I396" i="1"/>
  <c r="X396" i="1"/>
  <c r="Y396" i="1"/>
  <c r="AA396" i="1"/>
  <c r="AB396" i="1"/>
  <c r="AC396" i="1"/>
  <c r="I397" i="1"/>
  <c r="X397" i="1"/>
  <c r="Y397" i="1"/>
  <c r="AA397" i="1"/>
  <c r="AB397" i="1"/>
  <c r="AC397" i="1"/>
  <c r="I398" i="1"/>
  <c r="X398" i="1"/>
  <c r="Y398" i="1"/>
  <c r="AA398" i="1"/>
  <c r="AB398" i="1"/>
  <c r="AC398" i="1"/>
  <c r="I588" i="1"/>
  <c r="X588" i="1"/>
  <c r="Y588" i="1"/>
  <c r="AA588" i="1"/>
  <c r="AB588" i="1"/>
  <c r="AC588" i="1"/>
  <c r="I400" i="1"/>
  <c r="X400" i="1"/>
  <c r="Y400" i="1"/>
  <c r="AA400" i="1"/>
  <c r="AB400" i="1"/>
  <c r="AC400" i="1"/>
  <c r="I401" i="1"/>
  <c r="X401" i="1"/>
  <c r="Y401" i="1"/>
  <c r="AA401" i="1"/>
  <c r="AB401" i="1"/>
  <c r="AC401" i="1"/>
  <c r="I402" i="1"/>
  <c r="X402" i="1"/>
  <c r="Y402" i="1"/>
  <c r="AA402" i="1"/>
  <c r="AB402" i="1"/>
  <c r="AC402" i="1"/>
  <c r="I403" i="1"/>
  <c r="X403" i="1"/>
  <c r="Y403" i="1"/>
  <c r="AA403" i="1"/>
  <c r="AB403" i="1"/>
  <c r="AC403" i="1"/>
  <c r="I404" i="1"/>
  <c r="X404" i="1"/>
  <c r="Y404" i="1"/>
  <c r="AA404" i="1"/>
  <c r="AB404" i="1"/>
  <c r="AC404" i="1"/>
  <c r="I405" i="1"/>
  <c r="X405" i="1"/>
  <c r="Y405" i="1"/>
  <c r="AA405" i="1"/>
  <c r="AB405" i="1"/>
  <c r="AC405" i="1"/>
  <c r="I406" i="1"/>
  <c r="X406" i="1"/>
  <c r="Y406" i="1"/>
  <c r="AA406" i="1"/>
  <c r="AB406" i="1"/>
  <c r="AC406" i="1"/>
  <c r="I339" i="1"/>
  <c r="X339" i="1"/>
  <c r="Y339" i="1"/>
  <c r="AA339" i="1"/>
  <c r="AB339" i="1"/>
  <c r="AC339" i="1"/>
  <c r="I409" i="1"/>
  <c r="X409" i="1"/>
  <c r="Y409" i="1"/>
  <c r="AA409" i="1"/>
  <c r="AB409" i="1"/>
  <c r="AC409" i="1"/>
  <c r="I408" i="1"/>
  <c r="X408" i="1"/>
  <c r="Y408" i="1"/>
  <c r="AA408" i="1"/>
  <c r="AB408" i="1"/>
  <c r="AC408" i="1"/>
  <c r="I410" i="1"/>
  <c r="X410" i="1"/>
  <c r="Y410" i="1"/>
  <c r="AA410" i="1"/>
  <c r="AB410" i="1"/>
  <c r="AC410" i="1"/>
  <c r="I411" i="1"/>
  <c r="X411" i="1"/>
  <c r="Y411" i="1"/>
  <c r="AA411" i="1"/>
  <c r="AB411" i="1"/>
  <c r="AC411" i="1"/>
  <c r="I412" i="1"/>
  <c r="X412" i="1"/>
  <c r="Y412" i="1"/>
  <c r="AA412" i="1"/>
  <c r="AB412" i="1"/>
  <c r="AC412" i="1"/>
  <c r="I413" i="1"/>
  <c r="X413" i="1"/>
  <c r="Y413" i="1"/>
  <c r="AA413" i="1"/>
  <c r="AB413" i="1"/>
  <c r="AC413" i="1"/>
  <c r="I414" i="1"/>
  <c r="X414" i="1"/>
  <c r="Y414" i="1"/>
  <c r="AA414" i="1"/>
  <c r="AB414" i="1"/>
  <c r="AC414" i="1"/>
  <c r="I415" i="1"/>
  <c r="X415" i="1"/>
  <c r="Y415" i="1"/>
  <c r="AA415" i="1"/>
  <c r="AB415" i="1"/>
  <c r="AC415" i="1"/>
  <c r="I416" i="1"/>
  <c r="X416" i="1"/>
  <c r="Y416" i="1"/>
  <c r="AA416" i="1"/>
  <c r="AB416" i="1"/>
  <c r="AC416" i="1"/>
  <c r="I417" i="1"/>
  <c r="X417" i="1"/>
  <c r="Y417" i="1"/>
  <c r="AA417" i="1"/>
  <c r="AB417" i="1"/>
  <c r="AC417" i="1"/>
  <c r="I418" i="1"/>
  <c r="X418" i="1"/>
  <c r="Y418" i="1"/>
  <c r="AA418" i="1"/>
  <c r="AB418" i="1"/>
  <c r="AC418" i="1"/>
  <c r="I653" i="1"/>
  <c r="X653" i="1"/>
  <c r="Y653" i="1"/>
  <c r="AA653" i="1"/>
  <c r="AB653" i="1"/>
  <c r="AC653" i="1"/>
  <c r="I657" i="1"/>
  <c r="X657" i="1"/>
  <c r="Y657" i="1"/>
  <c r="AA657" i="1"/>
  <c r="AB657" i="1"/>
  <c r="AC657" i="1"/>
  <c r="I421" i="1"/>
  <c r="X421" i="1"/>
  <c r="Y421" i="1"/>
  <c r="AA421" i="1"/>
  <c r="AB421" i="1"/>
  <c r="AC421" i="1"/>
  <c r="I453" i="1"/>
  <c r="X453" i="1"/>
  <c r="Y453" i="1"/>
  <c r="AA453" i="1"/>
  <c r="AB453" i="1"/>
  <c r="AC453" i="1"/>
  <c r="I423" i="1"/>
  <c r="X423" i="1"/>
  <c r="Y423" i="1"/>
  <c r="AA423" i="1"/>
  <c r="AB423" i="1"/>
  <c r="AC423" i="1"/>
  <c r="I335" i="1"/>
  <c r="X335" i="1"/>
  <c r="Y335" i="1"/>
  <c r="AA335" i="1"/>
  <c r="AB335" i="1"/>
  <c r="AC335" i="1"/>
  <c r="I425" i="1"/>
  <c r="X425" i="1"/>
  <c r="Y425" i="1"/>
  <c r="AA425" i="1"/>
  <c r="AB425" i="1"/>
  <c r="AC425" i="1"/>
  <c r="I426" i="1"/>
  <c r="X426" i="1"/>
  <c r="Y426" i="1"/>
  <c r="AA426" i="1"/>
  <c r="AB426" i="1"/>
  <c r="AC426" i="1"/>
  <c r="I343" i="1"/>
  <c r="X343" i="1"/>
  <c r="Y343" i="1"/>
  <c r="AA343" i="1"/>
  <c r="AB343" i="1"/>
  <c r="AC343" i="1"/>
  <c r="I428" i="1"/>
  <c r="X428" i="1"/>
  <c r="Y428" i="1"/>
  <c r="AA428" i="1"/>
  <c r="AB428" i="1"/>
  <c r="AC428" i="1"/>
  <c r="I429" i="1"/>
  <c r="X429" i="1"/>
  <c r="Y429" i="1"/>
  <c r="AA429" i="1"/>
  <c r="AB429" i="1"/>
  <c r="AC429" i="1"/>
  <c r="I430" i="1"/>
  <c r="X430" i="1"/>
  <c r="Y430" i="1"/>
  <c r="AA430" i="1"/>
  <c r="AB430" i="1"/>
  <c r="AC430" i="1"/>
  <c r="I431" i="1"/>
  <c r="X431" i="1"/>
  <c r="Y431" i="1"/>
  <c r="AA431" i="1"/>
  <c r="AB431" i="1"/>
  <c r="AC431" i="1"/>
  <c r="I346" i="1"/>
  <c r="X346" i="1"/>
  <c r="Y346" i="1"/>
  <c r="AA346" i="1"/>
  <c r="AB346" i="1"/>
  <c r="AC346" i="1"/>
  <c r="C737" i="1"/>
  <c r="I737" i="1"/>
  <c r="X737" i="1"/>
  <c r="Y737" i="1"/>
  <c r="AA737" i="1"/>
  <c r="AB737" i="1"/>
  <c r="AC737" i="1"/>
  <c r="I434" i="1"/>
  <c r="X434" i="1"/>
  <c r="Y434" i="1"/>
  <c r="AA434" i="1"/>
  <c r="AB434" i="1"/>
  <c r="AC434" i="1"/>
  <c r="I435" i="1"/>
  <c r="X435" i="1"/>
  <c r="Y435" i="1"/>
  <c r="AA435" i="1"/>
  <c r="AB435" i="1"/>
  <c r="AC435" i="1"/>
  <c r="I490" i="1"/>
  <c r="X490" i="1"/>
  <c r="Y490" i="1"/>
  <c r="AA490" i="1"/>
  <c r="AB490" i="1"/>
  <c r="AC490" i="1"/>
  <c r="I438" i="1"/>
  <c r="X438" i="1"/>
  <c r="Y438" i="1"/>
  <c r="AA438" i="1"/>
  <c r="AB438" i="1"/>
  <c r="AC438" i="1"/>
  <c r="I437" i="1"/>
  <c r="X437" i="1"/>
  <c r="Y437" i="1"/>
  <c r="AA437" i="1"/>
  <c r="AB437" i="1"/>
  <c r="AC437" i="1"/>
  <c r="I440" i="1"/>
  <c r="X440" i="1"/>
  <c r="Y440" i="1"/>
  <c r="AA440" i="1"/>
  <c r="AB440" i="1"/>
  <c r="AC440" i="1"/>
  <c r="I441" i="1"/>
  <c r="X441" i="1"/>
  <c r="Y441" i="1"/>
  <c r="AA441" i="1"/>
  <c r="AB441" i="1"/>
  <c r="AC441" i="1"/>
  <c r="I439" i="1"/>
  <c r="X439" i="1"/>
  <c r="Y439" i="1"/>
  <c r="AA439" i="1"/>
  <c r="AB439" i="1"/>
  <c r="AC439" i="1"/>
  <c r="I442" i="1"/>
  <c r="X442" i="1"/>
  <c r="Y442" i="1"/>
  <c r="AA442" i="1"/>
  <c r="AB442" i="1"/>
  <c r="AC442" i="1"/>
  <c r="I443" i="1"/>
  <c r="X443" i="1"/>
  <c r="Y443" i="1"/>
  <c r="AA443" i="1"/>
  <c r="AB443" i="1"/>
  <c r="AC443" i="1"/>
  <c r="C773" i="1"/>
  <c r="I773" i="1"/>
  <c r="X773" i="1"/>
  <c r="Y773" i="1"/>
  <c r="AA773" i="1"/>
  <c r="AB773" i="1"/>
  <c r="AC773" i="1"/>
  <c r="I445" i="1"/>
  <c r="X445" i="1"/>
  <c r="Y445" i="1"/>
  <c r="AA445" i="1"/>
  <c r="AB445" i="1"/>
  <c r="AC445" i="1"/>
  <c r="I446" i="1"/>
  <c r="X446" i="1"/>
  <c r="Y446" i="1"/>
  <c r="AA446" i="1"/>
  <c r="AB446" i="1"/>
  <c r="AC446" i="1"/>
  <c r="I447" i="1"/>
  <c r="X447" i="1"/>
  <c r="Y447" i="1"/>
  <c r="AA447" i="1"/>
  <c r="AB447" i="1"/>
  <c r="AC447" i="1"/>
  <c r="I630" i="1"/>
  <c r="X630" i="1"/>
  <c r="Y630" i="1"/>
  <c r="AA630" i="1"/>
  <c r="AB630" i="1"/>
  <c r="AC630" i="1"/>
  <c r="I629" i="1"/>
  <c r="X629" i="1"/>
  <c r="Y629" i="1"/>
  <c r="AA629" i="1"/>
  <c r="AB629" i="1"/>
  <c r="AC629" i="1"/>
  <c r="I450" i="1"/>
  <c r="X450" i="1"/>
  <c r="Y450" i="1"/>
  <c r="AA450" i="1"/>
  <c r="AB450" i="1"/>
  <c r="AC450" i="1"/>
  <c r="I648" i="1"/>
  <c r="X648" i="1"/>
  <c r="Y648" i="1"/>
  <c r="AA648" i="1"/>
  <c r="AB648" i="1"/>
  <c r="AC648" i="1"/>
  <c r="I464" i="1"/>
  <c r="X464" i="1"/>
  <c r="Y464" i="1"/>
  <c r="AA464" i="1"/>
  <c r="AB464" i="1"/>
  <c r="AC464" i="1"/>
  <c r="I348" i="1"/>
  <c r="X348" i="1"/>
  <c r="Y348" i="1"/>
  <c r="AA348" i="1"/>
  <c r="AB348" i="1"/>
  <c r="AC348" i="1"/>
  <c r="I388" i="1"/>
  <c r="X388" i="1"/>
  <c r="Y388" i="1"/>
  <c r="AA388" i="1"/>
  <c r="AB388" i="1"/>
  <c r="AC388" i="1"/>
  <c r="I349" i="1"/>
  <c r="X349" i="1"/>
  <c r="Y349" i="1"/>
  <c r="AA349" i="1"/>
  <c r="AB349" i="1"/>
  <c r="AC349" i="1"/>
  <c r="I456" i="1"/>
  <c r="X456" i="1"/>
  <c r="Y456" i="1"/>
  <c r="AA456" i="1"/>
  <c r="AB456" i="1"/>
  <c r="AC456" i="1"/>
  <c r="I475" i="1"/>
  <c r="X475" i="1"/>
  <c r="Y475" i="1"/>
  <c r="AA475" i="1"/>
  <c r="AB475" i="1"/>
  <c r="AC475" i="1"/>
  <c r="I350" i="1"/>
  <c r="X350" i="1"/>
  <c r="Y350" i="1"/>
  <c r="AA350" i="1"/>
  <c r="AB350" i="1"/>
  <c r="AC350" i="1"/>
  <c r="I587" i="1"/>
  <c r="X587" i="1"/>
  <c r="Y587" i="1"/>
  <c r="AA587" i="1"/>
  <c r="AB587" i="1"/>
  <c r="AC587" i="1"/>
  <c r="I460" i="1"/>
  <c r="X460" i="1"/>
  <c r="Y460" i="1"/>
  <c r="AA460" i="1"/>
  <c r="AB460" i="1"/>
  <c r="AC460" i="1"/>
  <c r="I461" i="1"/>
  <c r="X461" i="1"/>
  <c r="Y461" i="1"/>
  <c r="AA461" i="1"/>
  <c r="AB461" i="1"/>
  <c r="AC461" i="1"/>
  <c r="I462" i="1"/>
  <c r="X462" i="1"/>
  <c r="Y462" i="1"/>
  <c r="AA462" i="1"/>
  <c r="AB462" i="1"/>
  <c r="AC462" i="1"/>
  <c r="I463" i="1"/>
  <c r="X463" i="1"/>
  <c r="Y463" i="1"/>
  <c r="AA463" i="1"/>
  <c r="AB463" i="1"/>
  <c r="AC463" i="1"/>
  <c r="I474" i="1"/>
  <c r="X474" i="1"/>
  <c r="Y474" i="1"/>
  <c r="AA474" i="1"/>
  <c r="AB474" i="1"/>
  <c r="AC474" i="1"/>
  <c r="I465" i="1"/>
  <c r="X465" i="1"/>
  <c r="Y465" i="1"/>
  <c r="AA465" i="1"/>
  <c r="AB465" i="1"/>
  <c r="AC465" i="1"/>
  <c r="I466" i="1"/>
  <c r="X466" i="1"/>
  <c r="Y466" i="1"/>
  <c r="AA466" i="1"/>
  <c r="AB466" i="1"/>
  <c r="AC466" i="1"/>
  <c r="I467" i="1"/>
  <c r="X467" i="1"/>
  <c r="Y467" i="1"/>
  <c r="AA467" i="1"/>
  <c r="AB467" i="1"/>
  <c r="AC467" i="1"/>
  <c r="I468" i="1"/>
  <c r="X468" i="1"/>
  <c r="Y468" i="1"/>
  <c r="AA468" i="1"/>
  <c r="AB468" i="1"/>
  <c r="AC468" i="1"/>
  <c r="I469" i="1"/>
  <c r="X469" i="1"/>
  <c r="Y469" i="1"/>
  <c r="AA469" i="1"/>
  <c r="AB469" i="1"/>
  <c r="AC469" i="1"/>
  <c r="I478" i="1"/>
  <c r="X478" i="1"/>
  <c r="Y478" i="1"/>
  <c r="AA478" i="1"/>
  <c r="AB478" i="1"/>
  <c r="AC478" i="1"/>
  <c r="I471" i="1"/>
  <c r="X471" i="1"/>
  <c r="Y471" i="1"/>
  <c r="AA471" i="1"/>
  <c r="AB471" i="1"/>
  <c r="AC471" i="1"/>
  <c r="I472" i="1"/>
  <c r="X472" i="1"/>
  <c r="Y472" i="1"/>
  <c r="AA472" i="1"/>
  <c r="AB472" i="1"/>
  <c r="AC472" i="1"/>
  <c r="I473" i="1"/>
  <c r="X473" i="1"/>
  <c r="Y473" i="1"/>
  <c r="AA473" i="1"/>
  <c r="AB473" i="1"/>
  <c r="AC473" i="1"/>
  <c r="I340" i="1"/>
  <c r="X340" i="1"/>
  <c r="Y340" i="1"/>
  <c r="AA340" i="1"/>
  <c r="AB340" i="1"/>
  <c r="AC340" i="1"/>
  <c r="I342" i="1"/>
  <c r="X342" i="1"/>
  <c r="Y342" i="1"/>
  <c r="AA342" i="1"/>
  <c r="AB342" i="1"/>
  <c r="AC342" i="1"/>
  <c r="I476" i="1"/>
  <c r="X476" i="1"/>
  <c r="Y476" i="1"/>
  <c r="AA476" i="1"/>
  <c r="AB476" i="1"/>
  <c r="AC476" i="1"/>
  <c r="I477" i="1"/>
  <c r="X477" i="1"/>
  <c r="Y477" i="1"/>
  <c r="AA477" i="1"/>
  <c r="AB477" i="1"/>
  <c r="AC477" i="1"/>
  <c r="I432" i="1"/>
  <c r="X432" i="1"/>
  <c r="Y432" i="1"/>
  <c r="AA432" i="1"/>
  <c r="AB432" i="1"/>
  <c r="AC432" i="1"/>
  <c r="I479" i="1"/>
  <c r="X479" i="1"/>
  <c r="Y479" i="1"/>
  <c r="AA479" i="1"/>
  <c r="AB479" i="1"/>
  <c r="AC479" i="1"/>
  <c r="I480" i="1"/>
  <c r="X480" i="1"/>
  <c r="Y480" i="1"/>
  <c r="AA480" i="1"/>
  <c r="AB480" i="1"/>
  <c r="AC480" i="1"/>
  <c r="C779" i="1"/>
  <c r="I779" i="1"/>
  <c r="X779" i="1"/>
  <c r="Y779" i="1"/>
  <c r="AA779" i="1"/>
  <c r="AB779" i="1"/>
  <c r="AC779" i="1"/>
  <c r="I482" i="1"/>
  <c r="X482" i="1"/>
  <c r="Y482" i="1"/>
  <c r="AA482" i="1"/>
  <c r="AB482" i="1"/>
  <c r="AC482" i="1"/>
  <c r="I483" i="1"/>
  <c r="X483" i="1"/>
  <c r="Y483" i="1"/>
  <c r="AA483" i="1"/>
  <c r="AB483" i="1"/>
  <c r="AC483" i="1"/>
  <c r="I484" i="1"/>
  <c r="X484" i="1"/>
  <c r="Y484" i="1"/>
  <c r="AA484" i="1"/>
  <c r="AB484" i="1"/>
  <c r="AC484" i="1"/>
  <c r="I485" i="1"/>
  <c r="X485" i="1"/>
  <c r="Y485" i="1"/>
  <c r="AA485" i="1"/>
  <c r="AB485" i="1"/>
  <c r="AC485" i="1"/>
  <c r="I486" i="1"/>
  <c r="X486" i="1"/>
  <c r="Y486" i="1"/>
  <c r="AA486" i="1"/>
  <c r="AB486" i="1"/>
  <c r="AC486" i="1"/>
  <c r="I487" i="1"/>
  <c r="X487" i="1"/>
  <c r="Y487" i="1"/>
  <c r="AA487" i="1"/>
  <c r="AB487" i="1"/>
  <c r="AC487" i="1"/>
  <c r="I488" i="1"/>
  <c r="X488" i="1"/>
  <c r="Y488" i="1"/>
  <c r="AA488" i="1"/>
  <c r="AB488" i="1"/>
  <c r="AC488" i="1"/>
  <c r="I489" i="1"/>
  <c r="X489" i="1"/>
  <c r="Y489" i="1"/>
  <c r="AA489" i="1"/>
  <c r="AB489" i="1"/>
  <c r="AC489" i="1"/>
  <c r="I433" i="1"/>
  <c r="X433" i="1"/>
  <c r="Y433" i="1"/>
  <c r="AA433" i="1"/>
  <c r="AB433" i="1"/>
  <c r="AC433" i="1"/>
  <c r="I491" i="1"/>
  <c r="X491" i="1"/>
  <c r="Y491" i="1"/>
  <c r="AA491" i="1"/>
  <c r="AB491" i="1"/>
  <c r="AC491" i="1"/>
  <c r="I492" i="1"/>
  <c r="X492" i="1"/>
  <c r="Y492" i="1"/>
  <c r="AA492" i="1"/>
  <c r="AB492" i="1"/>
  <c r="AC492" i="1"/>
  <c r="I493" i="1"/>
  <c r="X493" i="1"/>
  <c r="Y493" i="1"/>
  <c r="AA493" i="1"/>
  <c r="AB493" i="1"/>
  <c r="AC493" i="1"/>
  <c r="I494" i="1"/>
  <c r="X494" i="1"/>
  <c r="Y494" i="1"/>
  <c r="AA494" i="1"/>
  <c r="AB494" i="1"/>
  <c r="AC494" i="1"/>
  <c r="I495" i="1"/>
  <c r="X495" i="1"/>
  <c r="Y495" i="1"/>
  <c r="AA495" i="1"/>
  <c r="AB495" i="1"/>
  <c r="AC495" i="1"/>
  <c r="I496" i="1"/>
  <c r="X496" i="1"/>
  <c r="Y496" i="1"/>
  <c r="AA496" i="1"/>
  <c r="AB496" i="1"/>
  <c r="AC496" i="1"/>
  <c r="I497" i="1"/>
  <c r="X497" i="1"/>
  <c r="Y497" i="1"/>
  <c r="AA497" i="1"/>
  <c r="AB497" i="1"/>
  <c r="AC497" i="1"/>
  <c r="I498" i="1"/>
  <c r="X498" i="1"/>
  <c r="Y498" i="1"/>
  <c r="AA498" i="1"/>
  <c r="AB498" i="1"/>
  <c r="AC498" i="1"/>
  <c r="I499" i="1"/>
  <c r="X499" i="1"/>
  <c r="Y499" i="1"/>
  <c r="AA499" i="1"/>
  <c r="AB499" i="1"/>
  <c r="AC499" i="1"/>
  <c r="I500" i="1"/>
  <c r="X500" i="1"/>
  <c r="Y500" i="1"/>
  <c r="AA500" i="1"/>
  <c r="AB500" i="1"/>
  <c r="AC500" i="1"/>
  <c r="I501" i="1"/>
  <c r="X501" i="1"/>
  <c r="Y501" i="1"/>
  <c r="AA501" i="1"/>
  <c r="AB501" i="1"/>
  <c r="AC501" i="1"/>
  <c r="I502" i="1"/>
  <c r="X502" i="1"/>
  <c r="Y502" i="1"/>
  <c r="AA502" i="1"/>
  <c r="AB502" i="1"/>
  <c r="AC502" i="1"/>
  <c r="I503" i="1"/>
  <c r="X503" i="1"/>
  <c r="Y503" i="1"/>
  <c r="AA503" i="1"/>
  <c r="AB503" i="1"/>
  <c r="AC503" i="1"/>
  <c r="I504" i="1"/>
  <c r="X504" i="1"/>
  <c r="Y504" i="1"/>
  <c r="AA504" i="1"/>
  <c r="AB504" i="1"/>
  <c r="AC504" i="1"/>
  <c r="I505" i="1"/>
  <c r="X505" i="1"/>
  <c r="Y505" i="1"/>
  <c r="AA505" i="1"/>
  <c r="AB505" i="1"/>
  <c r="AC505" i="1"/>
  <c r="I506" i="1"/>
  <c r="X506" i="1"/>
  <c r="Y506" i="1"/>
  <c r="AA506" i="1"/>
  <c r="AB506" i="1"/>
  <c r="AC506" i="1"/>
  <c r="I508" i="1"/>
  <c r="X508" i="1"/>
  <c r="Y508" i="1"/>
  <c r="AA508" i="1"/>
  <c r="AB508" i="1"/>
  <c r="AC508" i="1"/>
  <c r="I507" i="1"/>
  <c r="X507" i="1"/>
  <c r="Y507" i="1"/>
  <c r="AA507" i="1"/>
  <c r="AB507" i="1"/>
  <c r="AC507" i="1"/>
  <c r="I509" i="1"/>
  <c r="X509" i="1"/>
  <c r="Y509" i="1"/>
  <c r="AA509" i="1"/>
  <c r="AB509" i="1"/>
  <c r="AC509" i="1"/>
  <c r="I662" i="1"/>
  <c r="X662" i="1"/>
  <c r="Y662" i="1"/>
  <c r="AA662" i="1"/>
  <c r="AB662" i="1"/>
  <c r="AC662" i="1"/>
  <c r="I511" i="1"/>
  <c r="X511" i="1"/>
  <c r="Y511" i="1"/>
  <c r="AA511" i="1"/>
  <c r="AB511" i="1"/>
  <c r="AC511" i="1"/>
  <c r="I512" i="1"/>
  <c r="X512" i="1"/>
  <c r="Y512" i="1"/>
  <c r="AA512" i="1"/>
  <c r="AB512" i="1"/>
  <c r="AC512" i="1"/>
  <c r="I513" i="1"/>
  <c r="X513" i="1"/>
  <c r="Y513" i="1"/>
  <c r="AA513" i="1"/>
  <c r="AB513" i="1"/>
  <c r="AC513" i="1"/>
  <c r="I514" i="1"/>
  <c r="X514" i="1"/>
  <c r="Y514" i="1"/>
  <c r="AA514" i="1"/>
  <c r="AB514" i="1"/>
  <c r="AC514" i="1"/>
  <c r="I515" i="1"/>
  <c r="X515" i="1"/>
  <c r="Y515" i="1"/>
  <c r="AA515" i="1"/>
  <c r="AB515" i="1"/>
  <c r="AC515" i="1"/>
  <c r="I516" i="1"/>
  <c r="X516" i="1"/>
  <c r="Y516" i="1"/>
  <c r="AA516" i="1"/>
  <c r="AB516" i="1"/>
  <c r="AC516" i="1"/>
  <c r="I517" i="1"/>
  <c r="X517" i="1"/>
  <c r="Y517" i="1"/>
  <c r="AA517" i="1"/>
  <c r="AB517" i="1"/>
  <c r="AC517" i="1"/>
  <c r="I518" i="1"/>
  <c r="X518" i="1"/>
  <c r="Y518" i="1"/>
  <c r="AA518" i="1"/>
  <c r="AB518" i="1"/>
  <c r="AC518" i="1"/>
  <c r="I519" i="1"/>
  <c r="X519" i="1"/>
  <c r="Y519" i="1"/>
  <c r="AA519" i="1"/>
  <c r="AB519" i="1"/>
  <c r="AC519" i="1"/>
  <c r="I407" i="1"/>
  <c r="X407" i="1"/>
  <c r="Y407" i="1"/>
  <c r="AA407" i="1"/>
  <c r="AB407" i="1"/>
  <c r="AC407" i="1"/>
  <c r="I521" i="1"/>
  <c r="X521" i="1"/>
  <c r="Y521" i="1"/>
  <c r="AA521" i="1"/>
  <c r="AB521" i="1"/>
  <c r="AC521" i="1"/>
  <c r="I522" i="1"/>
  <c r="X522" i="1"/>
  <c r="Y522" i="1"/>
  <c r="AA522" i="1"/>
  <c r="AB522" i="1"/>
  <c r="AC522" i="1"/>
  <c r="I523" i="1"/>
  <c r="X523" i="1"/>
  <c r="Y523" i="1"/>
  <c r="AA523" i="1"/>
  <c r="AB523" i="1"/>
  <c r="AC523" i="1"/>
  <c r="I451" i="1"/>
  <c r="X451" i="1"/>
  <c r="Y451" i="1"/>
  <c r="AA451" i="1"/>
  <c r="AB451" i="1"/>
  <c r="AC451" i="1"/>
  <c r="I525" i="1"/>
  <c r="X525" i="1"/>
  <c r="Y525" i="1"/>
  <c r="AA525" i="1"/>
  <c r="AB525" i="1"/>
  <c r="AC525" i="1"/>
  <c r="I452" i="1"/>
  <c r="X452" i="1"/>
  <c r="Y452" i="1"/>
  <c r="AA452" i="1"/>
  <c r="AB452" i="1"/>
  <c r="AC452" i="1"/>
  <c r="I527" i="1"/>
  <c r="X527" i="1"/>
  <c r="Y527" i="1"/>
  <c r="AA527" i="1"/>
  <c r="AB527" i="1"/>
  <c r="AC527" i="1"/>
  <c r="I528" i="1"/>
  <c r="X528" i="1"/>
  <c r="Y528" i="1"/>
  <c r="AA528" i="1"/>
  <c r="AB528" i="1"/>
  <c r="AC528" i="1"/>
  <c r="I529" i="1"/>
  <c r="X529" i="1"/>
  <c r="Y529" i="1"/>
  <c r="AA529" i="1"/>
  <c r="AB529" i="1"/>
  <c r="AC529" i="1"/>
  <c r="I530" i="1"/>
  <c r="X530" i="1"/>
  <c r="Y530" i="1"/>
  <c r="AA530" i="1"/>
  <c r="AB530" i="1"/>
  <c r="AC530" i="1"/>
  <c r="I531" i="1"/>
  <c r="X531" i="1"/>
  <c r="Y531" i="1"/>
  <c r="AA531" i="1"/>
  <c r="AB531" i="1"/>
  <c r="AC531" i="1"/>
  <c r="I532" i="1"/>
  <c r="X532" i="1"/>
  <c r="Y532" i="1"/>
  <c r="AA532" i="1"/>
  <c r="AB532" i="1"/>
  <c r="AC532" i="1"/>
  <c r="I533" i="1"/>
  <c r="X533" i="1"/>
  <c r="Y533" i="1"/>
  <c r="AA533" i="1"/>
  <c r="AB533" i="1"/>
  <c r="AC533" i="1"/>
  <c r="I534" i="1"/>
  <c r="X534" i="1"/>
  <c r="Y534" i="1"/>
  <c r="AA534" i="1"/>
  <c r="AB534" i="1"/>
  <c r="AC534" i="1"/>
  <c r="I535" i="1"/>
  <c r="X535" i="1"/>
  <c r="Y535" i="1"/>
  <c r="AA535" i="1"/>
  <c r="AB535" i="1"/>
  <c r="AC535" i="1"/>
  <c r="I536" i="1"/>
  <c r="X536" i="1"/>
  <c r="Y536" i="1"/>
  <c r="AA536" i="1"/>
  <c r="AB536" i="1"/>
  <c r="AC536" i="1"/>
  <c r="I537" i="1"/>
  <c r="X537" i="1"/>
  <c r="Y537" i="1"/>
  <c r="AA537" i="1"/>
  <c r="AB537" i="1"/>
  <c r="AC537" i="1"/>
  <c r="I538" i="1"/>
  <c r="X538" i="1"/>
  <c r="Y538" i="1"/>
  <c r="AA538" i="1"/>
  <c r="AB538" i="1"/>
  <c r="AC538" i="1"/>
  <c r="I539" i="1"/>
  <c r="X539" i="1"/>
  <c r="Y539" i="1"/>
  <c r="AA539" i="1"/>
  <c r="AB539" i="1"/>
  <c r="AC539" i="1"/>
  <c r="I541" i="1"/>
  <c r="X541" i="1"/>
  <c r="Y541" i="1"/>
  <c r="AA541" i="1"/>
  <c r="AB541" i="1"/>
  <c r="AC541" i="1"/>
  <c r="I540" i="1"/>
  <c r="X540" i="1"/>
  <c r="Y540" i="1"/>
  <c r="AA540" i="1"/>
  <c r="AB540" i="1"/>
  <c r="AC540" i="1"/>
  <c r="I542" i="1"/>
  <c r="X542" i="1"/>
  <c r="Y542" i="1"/>
  <c r="AA542" i="1"/>
  <c r="AB542" i="1"/>
  <c r="AC542" i="1"/>
  <c r="I543" i="1"/>
  <c r="X543" i="1"/>
  <c r="Y543" i="1"/>
  <c r="AA543" i="1"/>
  <c r="AB543" i="1"/>
  <c r="AC543" i="1"/>
  <c r="I544" i="1"/>
  <c r="X544" i="1"/>
  <c r="Y544" i="1"/>
  <c r="AA544" i="1"/>
  <c r="AB544" i="1"/>
  <c r="AC544" i="1"/>
  <c r="I545" i="1"/>
  <c r="X545" i="1"/>
  <c r="Y545" i="1"/>
  <c r="AA545" i="1"/>
  <c r="AB545" i="1"/>
  <c r="AC545" i="1"/>
  <c r="I546" i="1"/>
  <c r="X546" i="1"/>
  <c r="Y546" i="1"/>
  <c r="AA546" i="1"/>
  <c r="AB546" i="1"/>
  <c r="AC546" i="1"/>
  <c r="I547" i="1"/>
  <c r="X547" i="1"/>
  <c r="Y547" i="1"/>
  <c r="AA547" i="1"/>
  <c r="AB547" i="1"/>
  <c r="AC547" i="1"/>
  <c r="I548" i="1"/>
  <c r="X548" i="1"/>
  <c r="Y548" i="1"/>
  <c r="AA548" i="1"/>
  <c r="AB548" i="1"/>
  <c r="AC548" i="1"/>
  <c r="I549" i="1"/>
  <c r="X549" i="1"/>
  <c r="Y549" i="1"/>
  <c r="AA549" i="1"/>
  <c r="AB549" i="1"/>
  <c r="AC549" i="1"/>
  <c r="I550" i="1"/>
  <c r="X550" i="1"/>
  <c r="Y550" i="1"/>
  <c r="AA550" i="1"/>
  <c r="AB550" i="1"/>
  <c r="AC550" i="1"/>
  <c r="I551" i="1"/>
  <c r="X551" i="1"/>
  <c r="Y551" i="1"/>
  <c r="AA551" i="1"/>
  <c r="AB551" i="1"/>
  <c r="AC551" i="1"/>
  <c r="I552" i="1"/>
  <c r="X552" i="1"/>
  <c r="Y552" i="1"/>
  <c r="AA552" i="1"/>
  <c r="AB552" i="1"/>
  <c r="AC552" i="1"/>
  <c r="I553" i="1"/>
  <c r="X553" i="1"/>
  <c r="Y553" i="1"/>
  <c r="AA553" i="1"/>
  <c r="AB553" i="1"/>
  <c r="AC553" i="1"/>
  <c r="I554" i="1"/>
  <c r="X554" i="1"/>
  <c r="Y554" i="1"/>
  <c r="AA554" i="1"/>
  <c r="AB554" i="1"/>
  <c r="AC554" i="1"/>
  <c r="I556" i="1"/>
  <c r="X556" i="1"/>
  <c r="Y556" i="1"/>
  <c r="AA556" i="1"/>
  <c r="AB556" i="1"/>
  <c r="AC556" i="1"/>
  <c r="I555" i="1"/>
  <c r="X555" i="1"/>
  <c r="Y555" i="1"/>
  <c r="AA555" i="1"/>
  <c r="AB555" i="1"/>
  <c r="AC555" i="1"/>
  <c r="I558" i="1"/>
  <c r="X558" i="1"/>
  <c r="Y558" i="1"/>
  <c r="AA558" i="1"/>
  <c r="AB558" i="1"/>
  <c r="AC558" i="1"/>
  <c r="I557" i="1"/>
  <c r="X557" i="1"/>
  <c r="Y557" i="1"/>
  <c r="AA557" i="1"/>
  <c r="AB557" i="1"/>
  <c r="AC557" i="1"/>
  <c r="I560" i="1"/>
  <c r="X560" i="1"/>
  <c r="Y560" i="1"/>
  <c r="AA560" i="1"/>
  <c r="AB560" i="1"/>
  <c r="AC560" i="1"/>
  <c r="I559" i="1"/>
  <c r="X559" i="1"/>
  <c r="Y559" i="1"/>
  <c r="AA559" i="1"/>
  <c r="AB559" i="1"/>
  <c r="AC559" i="1"/>
  <c r="I561" i="1"/>
  <c r="X561" i="1"/>
  <c r="Y561" i="1"/>
  <c r="AA561" i="1"/>
  <c r="AB561" i="1"/>
  <c r="AC561" i="1"/>
  <c r="I562" i="1"/>
  <c r="X562" i="1"/>
  <c r="Y562" i="1"/>
  <c r="AA562" i="1"/>
  <c r="AB562" i="1"/>
  <c r="AC562" i="1"/>
  <c r="I563" i="1"/>
  <c r="X563" i="1"/>
  <c r="Y563" i="1"/>
  <c r="AA563" i="1"/>
  <c r="AB563" i="1"/>
  <c r="AC563" i="1"/>
  <c r="I565" i="1"/>
  <c r="X565" i="1"/>
  <c r="Y565" i="1"/>
  <c r="AA565" i="1"/>
  <c r="AB565" i="1"/>
  <c r="AC565" i="1"/>
  <c r="I564" i="1"/>
  <c r="X564" i="1"/>
  <c r="Y564" i="1"/>
  <c r="AA564" i="1"/>
  <c r="AB564" i="1"/>
  <c r="AC564" i="1"/>
  <c r="I566" i="1"/>
  <c r="X566" i="1"/>
  <c r="Y566" i="1"/>
  <c r="AA566" i="1"/>
  <c r="AB566" i="1"/>
  <c r="AC566" i="1"/>
  <c r="I567" i="1"/>
  <c r="X567" i="1"/>
  <c r="Y567" i="1"/>
  <c r="AA567" i="1"/>
  <c r="AB567" i="1"/>
  <c r="AC567" i="1"/>
  <c r="I568" i="1"/>
  <c r="X568" i="1"/>
  <c r="Y568" i="1"/>
  <c r="AA568" i="1"/>
  <c r="AB568" i="1"/>
  <c r="AC568" i="1"/>
  <c r="I569" i="1"/>
  <c r="X569" i="1"/>
  <c r="Y569" i="1"/>
  <c r="AA569" i="1"/>
  <c r="AB569" i="1"/>
  <c r="AC569" i="1"/>
  <c r="I570" i="1"/>
  <c r="X570" i="1"/>
  <c r="Y570" i="1"/>
  <c r="AA570" i="1"/>
  <c r="AB570" i="1"/>
  <c r="AC570" i="1"/>
  <c r="I572" i="1"/>
  <c r="X572" i="1"/>
  <c r="Y572" i="1"/>
  <c r="AA572" i="1"/>
  <c r="AB572" i="1"/>
  <c r="AC572" i="1"/>
  <c r="I571" i="1"/>
  <c r="X571" i="1"/>
  <c r="Y571" i="1"/>
  <c r="AA571" i="1"/>
  <c r="AB571" i="1"/>
  <c r="AC571" i="1"/>
  <c r="I574" i="1"/>
  <c r="X574" i="1"/>
  <c r="Y574" i="1"/>
  <c r="AA574" i="1"/>
  <c r="AB574" i="1"/>
  <c r="AC574" i="1"/>
  <c r="I573" i="1"/>
  <c r="X573" i="1"/>
  <c r="Y573" i="1"/>
  <c r="AA573" i="1"/>
  <c r="AB573" i="1"/>
  <c r="AC573" i="1"/>
  <c r="I575" i="1"/>
  <c r="X575" i="1"/>
  <c r="Y575" i="1"/>
  <c r="AA575" i="1"/>
  <c r="AB575" i="1"/>
  <c r="AC575" i="1"/>
  <c r="I576" i="1"/>
  <c r="X576" i="1"/>
  <c r="Y576" i="1"/>
  <c r="AA576" i="1"/>
  <c r="AB576" i="1"/>
  <c r="AC576" i="1"/>
  <c r="I577" i="1"/>
  <c r="X577" i="1"/>
  <c r="Y577" i="1"/>
  <c r="AA577" i="1"/>
  <c r="AB577" i="1"/>
  <c r="AC577" i="1"/>
  <c r="I578" i="1"/>
  <c r="X578" i="1"/>
  <c r="Y578" i="1"/>
  <c r="AA578" i="1"/>
  <c r="AB578" i="1"/>
  <c r="AC578" i="1"/>
  <c r="I579" i="1"/>
  <c r="X579" i="1"/>
  <c r="Y579" i="1"/>
  <c r="AA579" i="1"/>
  <c r="AB579" i="1"/>
  <c r="AC579" i="1"/>
  <c r="I580" i="1"/>
  <c r="X580" i="1"/>
  <c r="Y580" i="1"/>
  <c r="AA580" i="1"/>
  <c r="AB580" i="1"/>
  <c r="AC580" i="1"/>
  <c r="I581" i="1"/>
  <c r="X581" i="1"/>
  <c r="Y581" i="1"/>
  <c r="AA581" i="1"/>
  <c r="AB581" i="1"/>
  <c r="AC581" i="1"/>
  <c r="I583" i="1"/>
  <c r="X583" i="1"/>
  <c r="Y583" i="1"/>
  <c r="AA583" i="1"/>
  <c r="AB583" i="1"/>
  <c r="AC583" i="1"/>
  <c r="I586" i="1"/>
  <c r="X586" i="1"/>
  <c r="Y586" i="1"/>
  <c r="AA586" i="1"/>
  <c r="AB586" i="1"/>
  <c r="AC586" i="1"/>
  <c r="I582" i="1"/>
  <c r="X582" i="1"/>
  <c r="Y582" i="1"/>
  <c r="AA582" i="1"/>
  <c r="AB582" i="1"/>
  <c r="AC582" i="1"/>
  <c r="I399" i="1"/>
  <c r="X399" i="1"/>
  <c r="Y399" i="1"/>
  <c r="AA399" i="1"/>
  <c r="AB399" i="1"/>
  <c r="AC399" i="1"/>
  <c r="I422" i="1"/>
  <c r="X422" i="1"/>
  <c r="Y422" i="1"/>
  <c r="AA422" i="1"/>
  <c r="AB422" i="1"/>
  <c r="AC422" i="1"/>
  <c r="I589" i="1"/>
  <c r="X589" i="1"/>
  <c r="Y589" i="1"/>
  <c r="AA589" i="1"/>
  <c r="AB589" i="1"/>
  <c r="AC589" i="1"/>
  <c r="I590" i="1"/>
  <c r="X590" i="1"/>
  <c r="Y590" i="1"/>
  <c r="AA590" i="1"/>
  <c r="AB590" i="1"/>
  <c r="AC590" i="1"/>
  <c r="I592" i="1"/>
  <c r="X592" i="1"/>
  <c r="Y592" i="1"/>
  <c r="AA592" i="1"/>
  <c r="AB592" i="1"/>
  <c r="AC592" i="1"/>
  <c r="I593" i="1"/>
  <c r="X593" i="1"/>
  <c r="Y593" i="1"/>
  <c r="AA593" i="1"/>
  <c r="AB593" i="1"/>
  <c r="AC593" i="1"/>
  <c r="I591" i="1"/>
  <c r="X591" i="1"/>
  <c r="Y591" i="1"/>
  <c r="AA591" i="1"/>
  <c r="AB591" i="1"/>
  <c r="AC591" i="1"/>
  <c r="I594" i="1"/>
  <c r="X594" i="1"/>
  <c r="Y594" i="1"/>
  <c r="AA594" i="1"/>
  <c r="AB594" i="1"/>
  <c r="AC594" i="1"/>
  <c r="I595" i="1"/>
  <c r="X595" i="1"/>
  <c r="Y595" i="1"/>
  <c r="AA595" i="1"/>
  <c r="AB595" i="1"/>
  <c r="AC595" i="1"/>
  <c r="I596" i="1"/>
  <c r="X596" i="1"/>
  <c r="Y596" i="1"/>
  <c r="AA596" i="1"/>
  <c r="AB596" i="1"/>
  <c r="AC596" i="1"/>
  <c r="I597" i="1"/>
  <c r="X597" i="1"/>
  <c r="Y597" i="1"/>
  <c r="AA597" i="1"/>
  <c r="AB597" i="1"/>
  <c r="AC597" i="1"/>
  <c r="I598" i="1"/>
  <c r="X598" i="1"/>
  <c r="Y598" i="1"/>
  <c r="AA598" i="1"/>
  <c r="AB598" i="1"/>
  <c r="AC598" i="1"/>
  <c r="I600" i="1"/>
  <c r="X600" i="1"/>
  <c r="Y600" i="1"/>
  <c r="AA600" i="1"/>
  <c r="AB600" i="1"/>
  <c r="AC600" i="1"/>
  <c r="I599" i="1"/>
  <c r="X599" i="1"/>
  <c r="Y599" i="1"/>
  <c r="AA599" i="1"/>
  <c r="AB599" i="1"/>
  <c r="AC599" i="1"/>
  <c r="I601" i="1"/>
  <c r="X601" i="1"/>
  <c r="Y601" i="1"/>
  <c r="AA601" i="1"/>
  <c r="AB601" i="1"/>
  <c r="AC601" i="1"/>
  <c r="I603" i="1"/>
  <c r="X603" i="1"/>
  <c r="Y603" i="1"/>
  <c r="AA603" i="1"/>
  <c r="AB603" i="1"/>
  <c r="AC603" i="1"/>
  <c r="I602" i="1"/>
  <c r="X602" i="1"/>
  <c r="Y602" i="1"/>
  <c r="AA602" i="1"/>
  <c r="AB602" i="1"/>
  <c r="AC602" i="1"/>
  <c r="I427" i="1"/>
  <c r="X427" i="1"/>
  <c r="Y427" i="1"/>
  <c r="AA427" i="1"/>
  <c r="AB427" i="1"/>
  <c r="AC427" i="1"/>
  <c r="I605" i="1"/>
  <c r="X605" i="1"/>
  <c r="Y605" i="1"/>
  <c r="AA605" i="1"/>
  <c r="AB605" i="1"/>
  <c r="AC605" i="1"/>
  <c r="I606" i="1"/>
  <c r="X606" i="1"/>
  <c r="Y606" i="1"/>
  <c r="AA606" i="1"/>
  <c r="AB606" i="1"/>
  <c r="AC606" i="1"/>
  <c r="I608" i="1"/>
  <c r="X608" i="1"/>
  <c r="Y608" i="1"/>
  <c r="AA608" i="1"/>
  <c r="AB608" i="1"/>
  <c r="AC608" i="1"/>
  <c r="I609" i="1"/>
  <c r="X609" i="1"/>
  <c r="Y609" i="1"/>
  <c r="AA609" i="1"/>
  <c r="AB609" i="1"/>
  <c r="AC609" i="1"/>
  <c r="I607" i="1"/>
  <c r="X607" i="1"/>
  <c r="Y607" i="1"/>
  <c r="AA607" i="1"/>
  <c r="AB607" i="1"/>
  <c r="AC607" i="1"/>
  <c r="I611" i="1"/>
  <c r="X611" i="1"/>
  <c r="Y611" i="1"/>
  <c r="AA611" i="1"/>
  <c r="AB611" i="1"/>
  <c r="AC611" i="1"/>
  <c r="I457" i="1"/>
  <c r="X457" i="1"/>
  <c r="Y457" i="1"/>
  <c r="AA457" i="1"/>
  <c r="AB457" i="1"/>
  <c r="AC457" i="1"/>
  <c r="I613" i="1"/>
  <c r="X613" i="1"/>
  <c r="Y613" i="1"/>
  <c r="AA613" i="1"/>
  <c r="AB613" i="1"/>
  <c r="AC613" i="1"/>
  <c r="I614" i="1"/>
  <c r="X614" i="1"/>
  <c r="Y614" i="1"/>
  <c r="AA614" i="1"/>
  <c r="AB614" i="1"/>
  <c r="AC614" i="1"/>
  <c r="I615" i="1"/>
  <c r="X615" i="1"/>
  <c r="Y615" i="1"/>
  <c r="AA615" i="1"/>
  <c r="AB615" i="1"/>
  <c r="AC615" i="1"/>
  <c r="I616" i="1"/>
  <c r="X616" i="1"/>
  <c r="Y616" i="1"/>
  <c r="AA616" i="1"/>
  <c r="AB616" i="1"/>
  <c r="AC616" i="1"/>
  <c r="I617" i="1"/>
  <c r="X617" i="1"/>
  <c r="Y617" i="1"/>
  <c r="AA617" i="1"/>
  <c r="AB617" i="1"/>
  <c r="AC617" i="1"/>
  <c r="I618" i="1"/>
  <c r="X618" i="1"/>
  <c r="Y618" i="1"/>
  <c r="AA618" i="1"/>
  <c r="AB618" i="1"/>
  <c r="AC618" i="1"/>
  <c r="I619" i="1"/>
  <c r="X619" i="1"/>
  <c r="Y619" i="1"/>
  <c r="AA619" i="1"/>
  <c r="AB619" i="1"/>
  <c r="AC619" i="1"/>
  <c r="I620" i="1"/>
  <c r="X620" i="1"/>
  <c r="Y620" i="1"/>
  <c r="AA620" i="1"/>
  <c r="AB620" i="1"/>
  <c r="AC620" i="1"/>
  <c r="I622" i="1"/>
  <c r="X622" i="1"/>
  <c r="Y622" i="1"/>
  <c r="AA622" i="1"/>
  <c r="AB622" i="1"/>
  <c r="AC622" i="1"/>
  <c r="I623" i="1"/>
  <c r="X623" i="1"/>
  <c r="Y623" i="1"/>
  <c r="AA623" i="1"/>
  <c r="AB623" i="1"/>
  <c r="AC623" i="1"/>
  <c r="I621" i="1"/>
  <c r="X621" i="1"/>
  <c r="Y621" i="1"/>
  <c r="AA621" i="1"/>
  <c r="AB621" i="1"/>
  <c r="AC621" i="1"/>
  <c r="I624" i="1"/>
  <c r="X624" i="1"/>
  <c r="Y624" i="1"/>
  <c r="AA624" i="1"/>
  <c r="AB624" i="1"/>
  <c r="AC624" i="1"/>
  <c r="I625" i="1"/>
  <c r="X625" i="1"/>
  <c r="Y625" i="1"/>
  <c r="AA625" i="1"/>
  <c r="AB625" i="1"/>
  <c r="AC625" i="1"/>
  <c r="I626" i="1"/>
  <c r="X626" i="1"/>
  <c r="Y626" i="1"/>
  <c r="AA626" i="1"/>
  <c r="AB626" i="1"/>
  <c r="AC626" i="1"/>
  <c r="I628" i="1"/>
  <c r="X628" i="1"/>
  <c r="Y628" i="1"/>
  <c r="AA628" i="1"/>
  <c r="AB628" i="1"/>
  <c r="AC628" i="1"/>
  <c r="I627" i="1"/>
  <c r="X627" i="1"/>
  <c r="Y627" i="1"/>
  <c r="AA627" i="1"/>
  <c r="AB627" i="1"/>
  <c r="AC627" i="1"/>
  <c r="I351" i="1"/>
  <c r="X351" i="1"/>
  <c r="Y351" i="1"/>
  <c r="AA351" i="1"/>
  <c r="AB351" i="1"/>
  <c r="AC351" i="1"/>
  <c r="I632" i="1"/>
  <c r="X632" i="1"/>
  <c r="Y632" i="1"/>
  <c r="AA632" i="1"/>
  <c r="AB632" i="1"/>
  <c r="AC632" i="1"/>
  <c r="I444" i="1"/>
  <c r="X444" i="1"/>
  <c r="Y444" i="1"/>
  <c r="AA444" i="1"/>
  <c r="AB444" i="1"/>
  <c r="AC444" i="1"/>
  <c r="I631" i="1"/>
  <c r="X631" i="1"/>
  <c r="Y631" i="1"/>
  <c r="AA631" i="1"/>
  <c r="AB631" i="1"/>
  <c r="AC631" i="1"/>
  <c r="I633" i="1"/>
  <c r="X633" i="1"/>
  <c r="Y633" i="1"/>
  <c r="AA633" i="1"/>
  <c r="AB633" i="1"/>
  <c r="AC633" i="1"/>
  <c r="I636" i="1"/>
  <c r="X636" i="1"/>
  <c r="Y636" i="1"/>
  <c r="AA636" i="1"/>
  <c r="AB636" i="1"/>
  <c r="AC636" i="1"/>
  <c r="I635" i="1"/>
  <c r="X635" i="1"/>
  <c r="Y635" i="1"/>
  <c r="AA635" i="1"/>
  <c r="AB635" i="1"/>
  <c r="AC635" i="1"/>
  <c r="I634" i="1"/>
  <c r="X634" i="1"/>
  <c r="Y634" i="1"/>
  <c r="AA634" i="1"/>
  <c r="AB634" i="1"/>
  <c r="AC634" i="1"/>
  <c r="I639" i="1"/>
  <c r="X639" i="1"/>
  <c r="Y639" i="1"/>
  <c r="AA639" i="1"/>
  <c r="AB639" i="1"/>
  <c r="AC639" i="1"/>
  <c r="I640" i="1"/>
  <c r="X640" i="1"/>
  <c r="Y640" i="1"/>
  <c r="AA640" i="1"/>
  <c r="AB640" i="1"/>
  <c r="AC640" i="1"/>
  <c r="I641" i="1"/>
  <c r="X641" i="1"/>
  <c r="Y641" i="1"/>
  <c r="AA641" i="1"/>
  <c r="AB641" i="1"/>
  <c r="AC641" i="1"/>
  <c r="I642" i="1"/>
  <c r="X642" i="1"/>
  <c r="Y642" i="1"/>
  <c r="AA642" i="1"/>
  <c r="AB642" i="1"/>
  <c r="AC642" i="1"/>
  <c r="I643" i="1"/>
  <c r="X643" i="1"/>
  <c r="Y643" i="1"/>
  <c r="AA643" i="1"/>
  <c r="AB643" i="1"/>
  <c r="AC643" i="1"/>
  <c r="I644" i="1"/>
  <c r="X644" i="1"/>
  <c r="Y644" i="1"/>
  <c r="AA644" i="1"/>
  <c r="AB644" i="1"/>
  <c r="AC644" i="1"/>
  <c r="I645" i="1"/>
  <c r="X645" i="1"/>
  <c r="Y645" i="1"/>
  <c r="AA645" i="1"/>
  <c r="AB645" i="1"/>
  <c r="AC645" i="1"/>
  <c r="I646" i="1"/>
  <c r="X646" i="1"/>
  <c r="Y646" i="1"/>
  <c r="AA646" i="1"/>
  <c r="AB646" i="1"/>
  <c r="AC646" i="1"/>
  <c r="I647" i="1"/>
  <c r="X647" i="1"/>
  <c r="Y647" i="1"/>
  <c r="AA647" i="1"/>
  <c r="AB647" i="1"/>
  <c r="AC647" i="1"/>
  <c r="I436" i="1"/>
  <c r="X436" i="1"/>
  <c r="Y436" i="1"/>
  <c r="AA436" i="1"/>
  <c r="AB436" i="1"/>
  <c r="AC436" i="1"/>
  <c r="I649" i="1"/>
  <c r="X649" i="1"/>
  <c r="Y649" i="1"/>
  <c r="AA649" i="1"/>
  <c r="AB649" i="1"/>
  <c r="AC649" i="1"/>
  <c r="I470" i="1"/>
  <c r="X470" i="1"/>
  <c r="Y470" i="1"/>
  <c r="AA470" i="1"/>
  <c r="AB470" i="1"/>
  <c r="AC470" i="1"/>
  <c r="I651" i="1"/>
  <c r="X651" i="1"/>
  <c r="Y651" i="1"/>
  <c r="AA651" i="1"/>
  <c r="AB651" i="1"/>
  <c r="AC651" i="1"/>
  <c r="I458" i="1"/>
  <c r="X458" i="1"/>
  <c r="Y458" i="1"/>
  <c r="AA458" i="1"/>
  <c r="AB458" i="1"/>
  <c r="AC458" i="1"/>
  <c r="I612" i="1"/>
  <c r="X612" i="1"/>
  <c r="Y612" i="1"/>
  <c r="AA612" i="1"/>
  <c r="AB612" i="1"/>
  <c r="AC612" i="1"/>
  <c r="I654" i="1"/>
  <c r="X654" i="1"/>
  <c r="Y654" i="1"/>
  <c r="AA654" i="1"/>
  <c r="AB654" i="1"/>
  <c r="AC654" i="1"/>
  <c r="I655" i="1"/>
  <c r="X655" i="1"/>
  <c r="Y655" i="1"/>
  <c r="AA655" i="1"/>
  <c r="AB655" i="1"/>
  <c r="AC655" i="1"/>
  <c r="I656" i="1"/>
  <c r="X656" i="1"/>
  <c r="Y656" i="1"/>
  <c r="AA656" i="1"/>
  <c r="AB656" i="1"/>
  <c r="AC656" i="1"/>
  <c r="I385" i="1"/>
  <c r="X385" i="1"/>
  <c r="Y385" i="1"/>
  <c r="AA385" i="1"/>
  <c r="AB385" i="1"/>
  <c r="AC385" i="1"/>
  <c r="I658" i="1"/>
  <c r="X658" i="1"/>
  <c r="Y658" i="1"/>
  <c r="AA658" i="1"/>
  <c r="AB658" i="1"/>
  <c r="AC658" i="1"/>
  <c r="I659" i="1"/>
  <c r="X659" i="1"/>
  <c r="Y659" i="1"/>
  <c r="AA659" i="1"/>
  <c r="AB659" i="1"/>
  <c r="AC659" i="1"/>
  <c r="I660" i="1"/>
  <c r="X660" i="1"/>
  <c r="Y660" i="1"/>
  <c r="AA660" i="1"/>
  <c r="AB660" i="1"/>
  <c r="AC660" i="1"/>
  <c r="I661" i="1"/>
  <c r="X661" i="1"/>
  <c r="Y661" i="1"/>
  <c r="AA661" i="1"/>
  <c r="AB661" i="1"/>
  <c r="AC661" i="1"/>
  <c r="I424" i="1"/>
  <c r="X424" i="1"/>
  <c r="Y424" i="1"/>
  <c r="AA424" i="1"/>
  <c r="AB424" i="1"/>
  <c r="AC424" i="1"/>
  <c r="I663" i="1"/>
  <c r="X663" i="1"/>
  <c r="Y663" i="1"/>
  <c r="AA663" i="1"/>
  <c r="AB663" i="1"/>
  <c r="AC663" i="1"/>
  <c r="I664" i="1"/>
  <c r="X664" i="1"/>
  <c r="Y664" i="1"/>
  <c r="AA664" i="1"/>
  <c r="AB664" i="1"/>
  <c r="AC664" i="1"/>
  <c r="I665" i="1"/>
  <c r="X665" i="1"/>
  <c r="Y665" i="1"/>
  <c r="AA665" i="1"/>
  <c r="AB665" i="1"/>
  <c r="AC665" i="1"/>
  <c r="I666" i="1"/>
  <c r="X666" i="1"/>
  <c r="Y666" i="1"/>
  <c r="AA666" i="1"/>
  <c r="AB666" i="1"/>
  <c r="AC666" i="1"/>
  <c r="I667" i="1"/>
  <c r="X667" i="1"/>
  <c r="Y667" i="1"/>
  <c r="AA667" i="1"/>
  <c r="AB667" i="1"/>
  <c r="AC667" i="1"/>
  <c r="I668" i="1"/>
  <c r="X668" i="1"/>
  <c r="Y668" i="1"/>
  <c r="AA668" i="1"/>
  <c r="AB668" i="1"/>
  <c r="AC668" i="1"/>
  <c r="I669" i="1"/>
  <c r="Y669" i="1"/>
  <c r="Z669" i="1" s="1"/>
  <c r="AA669" i="1"/>
  <c r="AB669" i="1"/>
  <c r="AC669" i="1"/>
  <c r="I670" i="1"/>
  <c r="Y670" i="1"/>
  <c r="Z670" i="1" s="1"/>
  <c r="AA670" i="1"/>
  <c r="AB670" i="1"/>
  <c r="AC670" i="1"/>
  <c r="I671" i="1"/>
  <c r="Y671" i="1"/>
  <c r="Z671" i="1" s="1"/>
  <c r="AA671" i="1"/>
  <c r="AB671" i="1"/>
  <c r="AC671" i="1"/>
  <c r="I672" i="1"/>
  <c r="Y672" i="1"/>
  <c r="Z672" i="1" s="1"/>
  <c r="AA672" i="1"/>
  <c r="AB672" i="1"/>
  <c r="AC672" i="1"/>
  <c r="I673" i="1"/>
  <c r="Y673" i="1"/>
  <c r="Z673" i="1" s="1"/>
  <c r="AA673" i="1"/>
  <c r="AB673" i="1"/>
  <c r="AC673" i="1"/>
  <c r="I674" i="1"/>
  <c r="Y674" i="1"/>
  <c r="Z674" i="1" s="1"/>
  <c r="AA674" i="1"/>
  <c r="AB674" i="1"/>
  <c r="AC674" i="1"/>
  <c r="I675" i="1"/>
  <c r="Y675" i="1"/>
  <c r="Z675" i="1" s="1"/>
  <c r="AA675" i="1"/>
  <c r="AB675" i="1"/>
  <c r="AC675" i="1"/>
  <c r="I676" i="1"/>
  <c r="Y676" i="1"/>
  <c r="Z676" i="1" s="1"/>
  <c r="AA676" i="1"/>
  <c r="AB676" i="1"/>
  <c r="AC676" i="1"/>
  <c r="I677" i="1"/>
  <c r="X677" i="1"/>
  <c r="Y677" i="1"/>
  <c r="AA677" i="1"/>
  <c r="AB677" i="1"/>
  <c r="AC677" i="1"/>
  <c r="I678" i="1"/>
  <c r="X678" i="1"/>
  <c r="Y678" i="1"/>
  <c r="AA678" i="1"/>
  <c r="AB678" i="1"/>
  <c r="AC678" i="1"/>
  <c r="I679" i="1"/>
  <c r="X679" i="1"/>
  <c r="Y679" i="1"/>
  <c r="AA679" i="1"/>
  <c r="AB679" i="1"/>
  <c r="AC679" i="1"/>
  <c r="I680" i="1"/>
  <c r="X680" i="1"/>
  <c r="Y680" i="1"/>
  <c r="AA680" i="1"/>
  <c r="AB680" i="1"/>
  <c r="AC680" i="1"/>
  <c r="I681" i="1"/>
  <c r="X681" i="1"/>
  <c r="Y681" i="1"/>
  <c r="AA681" i="1"/>
  <c r="AB681" i="1"/>
  <c r="AC681" i="1"/>
  <c r="I682" i="1"/>
  <c r="X682" i="1"/>
  <c r="Y682" i="1"/>
  <c r="AA682" i="1"/>
  <c r="AB682" i="1"/>
  <c r="AC682" i="1"/>
  <c r="I683" i="1"/>
  <c r="X683" i="1"/>
  <c r="Y683" i="1"/>
  <c r="AA683" i="1"/>
  <c r="AB683" i="1"/>
  <c r="AC683" i="1"/>
  <c r="C684" i="1"/>
  <c r="I684" i="1"/>
  <c r="X684" i="1"/>
  <c r="Y684" i="1"/>
  <c r="AA684" i="1"/>
  <c r="AB684" i="1"/>
  <c r="AC684" i="1"/>
  <c r="C685" i="1"/>
  <c r="I685" i="1"/>
  <c r="X685" i="1"/>
  <c r="Y685" i="1"/>
  <c r="AA685" i="1"/>
  <c r="AB685" i="1"/>
  <c r="AC685" i="1"/>
  <c r="C686" i="1"/>
  <c r="X686" i="1"/>
  <c r="Y686" i="1"/>
  <c r="AA686" i="1"/>
  <c r="AB686" i="1"/>
  <c r="AC686" i="1"/>
  <c r="C687" i="1"/>
  <c r="I687" i="1"/>
  <c r="X687" i="1"/>
  <c r="Y687" i="1"/>
  <c r="AA687" i="1"/>
  <c r="AB687" i="1"/>
  <c r="AC687" i="1"/>
  <c r="C688" i="1"/>
  <c r="I688" i="1"/>
  <c r="X688" i="1"/>
  <c r="Y688" i="1"/>
  <c r="AA688" i="1"/>
  <c r="AB688" i="1"/>
  <c r="AC688" i="1"/>
  <c r="C689" i="1"/>
  <c r="I689" i="1"/>
  <c r="X689" i="1"/>
  <c r="Y689" i="1"/>
  <c r="AA689" i="1"/>
  <c r="AB689" i="1"/>
  <c r="AC689" i="1"/>
  <c r="C690" i="1"/>
  <c r="I690" i="1"/>
  <c r="X690" i="1"/>
  <c r="Y690" i="1"/>
  <c r="AA690" i="1"/>
  <c r="AB690" i="1"/>
  <c r="AC690" i="1"/>
  <c r="C691" i="1"/>
  <c r="I691" i="1"/>
  <c r="X691" i="1"/>
  <c r="Y691" i="1"/>
  <c r="AA691" i="1"/>
  <c r="AB691" i="1"/>
  <c r="AC691" i="1"/>
  <c r="C692" i="1"/>
  <c r="I692" i="1"/>
  <c r="X692" i="1"/>
  <c r="Y692" i="1"/>
  <c r="AA692" i="1"/>
  <c r="AB692" i="1"/>
  <c r="AC692" i="1"/>
  <c r="C693" i="1"/>
  <c r="I693" i="1"/>
  <c r="X693" i="1"/>
  <c r="Y693" i="1"/>
  <c r="AA693" i="1"/>
  <c r="AB693" i="1"/>
  <c r="AC693" i="1"/>
  <c r="C694" i="1"/>
  <c r="X694" i="1"/>
  <c r="Y694" i="1"/>
  <c r="AA694" i="1"/>
  <c r="AB694" i="1"/>
  <c r="AC694" i="1"/>
  <c r="C695" i="1"/>
  <c r="I695" i="1"/>
  <c r="X695" i="1"/>
  <c r="Y695" i="1"/>
  <c r="AA695" i="1"/>
  <c r="AB695" i="1"/>
  <c r="AC695" i="1"/>
  <c r="C696" i="1"/>
  <c r="I696" i="1"/>
  <c r="X696" i="1"/>
  <c r="Y696" i="1"/>
  <c r="AA696" i="1"/>
  <c r="AB696" i="1"/>
  <c r="AC696" i="1"/>
  <c r="C697" i="1"/>
  <c r="I697" i="1"/>
  <c r="X697" i="1"/>
  <c r="Y697" i="1"/>
  <c r="AA697" i="1"/>
  <c r="AB697" i="1"/>
  <c r="AC697" i="1"/>
  <c r="C698" i="1"/>
  <c r="I698" i="1"/>
  <c r="X698" i="1"/>
  <c r="Y698" i="1"/>
  <c r="AA698" i="1"/>
  <c r="AB698" i="1"/>
  <c r="AC698" i="1"/>
  <c r="C699" i="1"/>
  <c r="I699" i="1"/>
  <c r="X699" i="1"/>
  <c r="Y699" i="1"/>
  <c r="AA699" i="1"/>
  <c r="AB699" i="1"/>
  <c r="AC699" i="1"/>
  <c r="C700" i="1"/>
  <c r="I700" i="1"/>
  <c r="X700" i="1"/>
  <c r="Y700" i="1"/>
  <c r="AA700" i="1"/>
  <c r="AB700" i="1"/>
  <c r="AC700" i="1"/>
  <c r="C701" i="1"/>
  <c r="I701" i="1"/>
  <c r="X701" i="1"/>
  <c r="Y701" i="1"/>
  <c r="AA701" i="1"/>
  <c r="AB701" i="1"/>
  <c r="AC701" i="1"/>
  <c r="C702" i="1"/>
  <c r="I702" i="1"/>
  <c r="X702" i="1"/>
  <c r="Y702" i="1"/>
  <c r="AA702" i="1"/>
  <c r="AB702" i="1"/>
  <c r="AC702" i="1"/>
  <c r="C703" i="1"/>
  <c r="I703" i="1"/>
  <c r="X703" i="1"/>
  <c r="Y703" i="1"/>
  <c r="AA703" i="1"/>
  <c r="AB703" i="1"/>
  <c r="AC703" i="1"/>
  <c r="C704" i="1"/>
  <c r="I704" i="1"/>
  <c r="X704" i="1"/>
  <c r="Y704" i="1"/>
  <c r="AA704" i="1"/>
  <c r="AB704" i="1"/>
  <c r="AC704" i="1"/>
  <c r="C705" i="1"/>
  <c r="I705" i="1"/>
  <c r="X705" i="1"/>
  <c r="Y705" i="1"/>
  <c r="AA705" i="1"/>
  <c r="AB705" i="1"/>
  <c r="AC705" i="1"/>
  <c r="C706" i="1"/>
  <c r="I706" i="1"/>
  <c r="X706" i="1"/>
  <c r="Y706" i="1"/>
  <c r="AA706" i="1"/>
  <c r="AB706" i="1"/>
  <c r="AC706" i="1"/>
  <c r="C707" i="1"/>
  <c r="I707" i="1"/>
  <c r="X707" i="1"/>
  <c r="Y707" i="1"/>
  <c r="AA707" i="1"/>
  <c r="AB707" i="1"/>
  <c r="AC707" i="1"/>
  <c r="C708" i="1"/>
  <c r="I708" i="1"/>
  <c r="X708" i="1"/>
  <c r="Y708" i="1"/>
  <c r="AA708" i="1"/>
  <c r="AB708" i="1"/>
  <c r="AC708" i="1"/>
  <c r="C709" i="1"/>
  <c r="I709" i="1"/>
  <c r="X709" i="1"/>
  <c r="Y709" i="1"/>
  <c r="AA709" i="1"/>
  <c r="AB709" i="1"/>
  <c r="AC709" i="1"/>
  <c r="C710" i="1"/>
  <c r="I710" i="1"/>
  <c r="X710" i="1"/>
  <c r="Y710" i="1"/>
  <c r="AA710" i="1"/>
  <c r="AB710" i="1"/>
  <c r="AC710" i="1"/>
  <c r="C711" i="1"/>
  <c r="I711" i="1"/>
  <c r="X711" i="1"/>
  <c r="Y711" i="1"/>
  <c r="AA711" i="1"/>
  <c r="AB711" i="1"/>
  <c r="AC711" i="1"/>
  <c r="C712" i="1"/>
  <c r="I712" i="1"/>
  <c r="X712" i="1"/>
  <c r="Y712" i="1"/>
  <c r="AA712" i="1"/>
  <c r="AB712" i="1"/>
  <c r="AC712" i="1"/>
  <c r="C713" i="1"/>
  <c r="I713" i="1"/>
  <c r="X713" i="1"/>
  <c r="Y713" i="1"/>
  <c r="AA713" i="1"/>
  <c r="AB713" i="1"/>
  <c r="AC713" i="1"/>
  <c r="C714" i="1"/>
  <c r="I714" i="1"/>
  <c r="X714" i="1"/>
  <c r="Y714" i="1"/>
  <c r="AA714" i="1"/>
  <c r="AB714" i="1"/>
  <c r="AC714" i="1"/>
  <c r="C715" i="1"/>
  <c r="I715" i="1"/>
  <c r="X715" i="1"/>
  <c r="Y715" i="1"/>
  <c r="AA715" i="1"/>
  <c r="AB715" i="1"/>
  <c r="AC715" i="1"/>
  <c r="C716" i="1"/>
  <c r="I716" i="1"/>
  <c r="X716" i="1"/>
  <c r="Y716" i="1"/>
  <c r="AA716" i="1"/>
  <c r="AB716" i="1"/>
  <c r="AC716" i="1"/>
  <c r="C717" i="1"/>
  <c r="I717" i="1"/>
  <c r="X717" i="1"/>
  <c r="Y717" i="1"/>
  <c r="AA717" i="1"/>
  <c r="AB717" i="1"/>
  <c r="AC717" i="1"/>
  <c r="C718" i="1"/>
  <c r="I718" i="1"/>
  <c r="X718" i="1"/>
  <c r="Y718" i="1"/>
  <c r="AA718" i="1"/>
  <c r="AB718" i="1"/>
  <c r="AC718" i="1"/>
  <c r="C719" i="1"/>
  <c r="I719" i="1"/>
  <c r="X719" i="1"/>
  <c r="Y719" i="1"/>
  <c r="AA719" i="1"/>
  <c r="AB719" i="1"/>
  <c r="AC719" i="1"/>
  <c r="C720" i="1"/>
  <c r="I720" i="1"/>
  <c r="X720" i="1"/>
  <c r="Y720" i="1"/>
  <c r="AA720" i="1"/>
  <c r="AB720" i="1"/>
  <c r="AC720" i="1"/>
  <c r="C721" i="1"/>
  <c r="I721" i="1"/>
  <c r="X721" i="1"/>
  <c r="Y721" i="1"/>
  <c r="AA721" i="1"/>
  <c r="AB721" i="1"/>
  <c r="AC721" i="1"/>
  <c r="C722" i="1"/>
  <c r="I722" i="1"/>
  <c r="X722" i="1"/>
  <c r="Y722" i="1"/>
  <c r="AA722" i="1"/>
  <c r="AB722" i="1"/>
  <c r="AC722" i="1"/>
  <c r="C723" i="1"/>
  <c r="I723" i="1"/>
  <c r="X723" i="1"/>
  <c r="Y723" i="1"/>
  <c r="AA723" i="1"/>
  <c r="AB723" i="1"/>
  <c r="AC723" i="1"/>
  <c r="C724" i="1"/>
  <c r="I724" i="1"/>
  <c r="X724" i="1"/>
  <c r="Y724" i="1"/>
  <c r="AA724" i="1"/>
  <c r="AB724" i="1"/>
  <c r="AC724" i="1"/>
  <c r="C725" i="1"/>
  <c r="I725" i="1"/>
  <c r="X725" i="1"/>
  <c r="Y725" i="1"/>
  <c r="AA725" i="1"/>
  <c r="AB725" i="1"/>
  <c r="AC725" i="1"/>
  <c r="C726" i="1"/>
  <c r="I726" i="1"/>
  <c r="X726" i="1"/>
  <c r="Y726" i="1"/>
  <c r="AA726" i="1"/>
  <c r="AB726" i="1"/>
  <c r="AC726" i="1"/>
  <c r="C727" i="1"/>
  <c r="I727" i="1"/>
  <c r="X727" i="1"/>
  <c r="Y727" i="1"/>
  <c r="AA727" i="1"/>
  <c r="AB727" i="1"/>
  <c r="AC727" i="1"/>
  <c r="C728" i="1"/>
  <c r="I728" i="1"/>
  <c r="X728" i="1"/>
  <c r="Y728" i="1"/>
  <c r="AA728" i="1"/>
  <c r="AB728" i="1"/>
  <c r="AC728" i="1"/>
  <c r="C729" i="1"/>
  <c r="I729" i="1"/>
  <c r="X729" i="1"/>
  <c r="Y729" i="1"/>
  <c r="AA729" i="1"/>
  <c r="AB729" i="1"/>
  <c r="AC729" i="1"/>
  <c r="I459" i="1"/>
  <c r="X459" i="1"/>
  <c r="Y459" i="1"/>
  <c r="AA459" i="1"/>
  <c r="AB459" i="1"/>
  <c r="AC459" i="1"/>
  <c r="C731" i="1"/>
  <c r="I731" i="1"/>
  <c r="X731" i="1"/>
  <c r="Y731" i="1"/>
  <c r="AA731" i="1"/>
  <c r="AB731" i="1"/>
  <c r="AC731" i="1"/>
  <c r="C732" i="1"/>
  <c r="X732" i="1"/>
  <c r="Y732" i="1"/>
  <c r="AA732" i="1"/>
  <c r="AB732" i="1"/>
  <c r="AC732" i="1"/>
  <c r="C733" i="1"/>
  <c r="I733" i="1"/>
  <c r="X733" i="1"/>
  <c r="Y733" i="1"/>
  <c r="AA733" i="1"/>
  <c r="AB733" i="1"/>
  <c r="AC733" i="1"/>
  <c r="C734" i="1"/>
  <c r="I734" i="1"/>
  <c r="X734" i="1"/>
  <c r="Y734" i="1"/>
  <c r="AA734" i="1"/>
  <c r="AB734" i="1"/>
  <c r="AC734" i="1"/>
  <c r="C735" i="1"/>
  <c r="I735" i="1"/>
  <c r="X735" i="1"/>
  <c r="Y735" i="1"/>
  <c r="AA735" i="1"/>
  <c r="AB735" i="1"/>
  <c r="AC735" i="1"/>
  <c r="C736" i="1"/>
  <c r="I736" i="1"/>
  <c r="X736" i="1"/>
  <c r="Y736" i="1"/>
  <c r="AA736" i="1"/>
  <c r="AB736" i="1"/>
  <c r="AC736" i="1"/>
  <c r="I419" i="1"/>
  <c r="X419" i="1"/>
  <c r="Y419" i="1"/>
  <c r="AA419" i="1"/>
  <c r="AB419" i="1"/>
  <c r="AC419" i="1"/>
  <c r="C738" i="1"/>
  <c r="I738" i="1"/>
  <c r="X738" i="1"/>
  <c r="Y738" i="1"/>
  <c r="AA738" i="1"/>
  <c r="AB738" i="1"/>
  <c r="AC738" i="1"/>
  <c r="C739" i="1"/>
  <c r="I739" i="1"/>
  <c r="X739" i="1"/>
  <c r="Y739" i="1"/>
  <c r="AA739" i="1"/>
  <c r="AB739" i="1"/>
  <c r="AC739" i="1"/>
  <c r="C740" i="1"/>
  <c r="I740" i="1"/>
  <c r="X740" i="1"/>
  <c r="Y740" i="1"/>
  <c r="AA740" i="1"/>
  <c r="AB740" i="1"/>
  <c r="AC740" i="1"/>
  <c r="C741" i="1"/>
  <c r="I741" i="1"/>
  <c r="X741" i="1"/>
  <c r="Y741" i="1"/>
  <c r="AA741" i="1"/>
  <c r="AB741" i="1"/>
  <c r="AC741" i="1"/>
  <c r="C742" i="1"/>
  <c r="I742" i="1"/>
  <c r="X742" i="1"/>
  <c r="Y742" i="1"/>
  <c r="AA742" i="1"/>
  <c r="AB742" i="1"/>
  <c r="AC742" i="1"/>
  <c r="C744" i="1"/>
  <c r="I744" i="1"/>
  <c r="X744" i="1"/>
  <c r="Y744" i="1"/>
  <c r="AA744" i="1"/>
  <c r="AB744" i="1"/>
  <c r="AC744" i="1"/>
  <c r="C743" i="1"/>
  <c r="I743" i="1"/>
  <c r="X743" i="1"/>
  <c r="Y743" i="1"/>
  <c r="AA743" i="1"/>
  <c r="AB743" i="1"/>
  <c r="AC743" i="1"/>
  <c r="C745" i="1"/>
  <c r="I745" i="1"/>
  <c r="X745" i="1"/>
  <c r="Y745" i="1"/>
  <c r="AA745" i="1"/>
  <c r="AB745" i="1"/>
  <c r="AC745" i="1"/>
  <c r="C746" i="1"/>
  <c r="I746" i="1"/>
  <c r="X746" i="1"/>
  <c r="Y746" i="1"/>
  <c r="AA746" i="1"/>
  <c r="AB746" i="1"/>
  <c r="AC746" i="1"/>
  <c r="C747" i="1"/>
  <c r="I747" i="1"/>
  <c r="X747" i="1"/>
  <c r="Y747" i="1"/>
  <c r="AA747" i="1"/>
  <c r="AB747" i="1"/>
  <c r="AC747" i="1"/>
  <c r="C748" i="1"/>
  <c r="I748" i="1"/>
  <c r="X748" i="1"/>
  <c r="Y748" i="1"/>
  <c r="AA748" i="1"/>
  <c r="AB748" i="1"/>
  <c r="AC748" i="1"/>
  <c r="C749" i="1"/>
  <c r="I749" i="1"/>
  <c r="X749" i="1"/>
  <c r="Y749" i="1"/>
  <c r="AA749" i="1"/>
  <c r="AB749" i="1"/>
  <c r="AC749" i="1"/>
  <c r="C750" i="1"/>
  <c r="I750" i="1"/>
  <c r="X750" i="1"/>
  <c r="Y750" i="1"/>
  <c r="AA750" i="1"/>
  <c r="AB750" i="1"/>
  <c r="AC750" i="1"/>
  <c r="C751" i="1"/>
  <c r="I751" i="1"/>
  <c r="X751" i="1"/>
  <c r="Y751" i="1"/>
  <c r="AA751" i="1"/>
  <c r="AB751" i="1"/>
  <c r="AC751" i="1"/>
  <c r="C752" i="1"/>
  <c r="I752" i="1"/>
  <c r="X752" i="1"/>
  <c r="Y752" i="1"/>
  <c r="AA752" i="1"/>
  <c r="AB752" i="1"/>
  <c r="AC752" i="1"/>
  <c r="C754" i="1"/>
  <c r="I754" i="1"/>
  <c r="X754" i="1"/>
  <c r="Y754" i="1"/>
  <c r="AA754" i="1"/>
  <c r="AB754" i="1"/>
  <c r="AC754" i="1"/>
  <c r="C753" i="1"/>
  <c r="I753" i="1"/>
  <c r="X753" i="1"/>
  <c r="Y753" i="1"/>
  <c r="AA753" i="1"/>
  <c r="AB753" i="1"/>
  <c r="AC753" i="1"/>
  <c r="C755" i="1"/>
  <c r="I755" i="1"/>
  <c r="X755" i="1"/>
  <c r="Y755" i="1"/>
  <c r="AA755" i="1"/>
  <c r="AB755" i="1"/>
  <c r="AC755" i="1"/>
  <c r="C756" i="1"/>
  <c r="I756" i="1"/>
  <c r="X756" i="1"/>
  <c r="Y756" i="1"/>
  <c r="AA756" i="1"/>
  <c r="AB756" i="1"/>
  <c r="AC756" i="1"/>
  <c r="C757" i="1"/>
  <c r="I757" i="1"/>
  <c r="X757" i="1"/>
  <c r="Y757" i="1"/>
  <c r="AA757" i="1"/>
  <c r="AB757" i="1"/>
  <c r="AC757" i="1"/>
  <c r="C758" i="1"/>
  <c r="I758" i="1"/>
  <c r="X758" i="1"/>
  <c r="Y758" i="1"/>
  <c r="AA758" i="1"/>
  <c r="AB758" i="1"/>
  <c r="AC758" i="1"/>
  <c r="C759" i="1"/>
  <c r="I759" i="1"/>
  <c r="X759" i="1"/>
  <c r="Y759" i="1"/>
  <c r="AA759" i="1"/>
  <c r="AB759" i="1"/>
  <c r="AC759" i="1"/>
  <c r="C760" i="1"/>
  <c r="I760" i="1"/>
  <c r="X760" i="1"/>
  <c r="Y760" i="1"/>
  <c r="AA760" i="1"/>
  <c r="AB760" i="1"/>
  <c r="AC760" i="1"/>
  <c r="C761" i="1"/>
  <c r="I761" i="1"/>
  <c r="X761" i="1"/>
  <c r="Y761" i="1"/>
  <c r="AA761" i="1"/>
  <c r="AB761" i="1"/>
  <c r="AC761" i="1"/>
  <c r="C762" i="1"/>
  <c r="I762" i="1"/>
  <c r="X762" i="1"/>
  <c r="Y762" i="1"/>
  <c r="AA762" i="1"/>
  <c r="AB762" i="1"/>
  <c r="AC762" i="1"/>
  <c r="C763" i="1"/>
  <c r="I763" i="1"/>
  <c r="X763" i="1"/>
  <c r="Y763" i="1"/>
  <c r="AA763" i="1"/>
  <c r="AB763" i="1"/>
  <c r="AC763" i="1"/>
  <c r="C764" i="1"/>
  <c r="I764" i="1"/>
  <c r="X764" i="1"/>
  <c r="Y764" i="1"/>
  <c r="AA764" i="1"/>
  <c r="AB764" i="1"/>
  <c r="AC764" i="1"/>
  <c r="C765" i="1"/>
  <c r="I765" i="1"/>
  <c r="X765" i="1"/>
  <c r="Y765" i="1"/>
  <c r="AA765" i="1"/>
  <c r="AB765" i="1"/>
  <c r="AC765" i="1"/>
  <c r="C766" i="1"/>
  <c r="I766" i="1"/>
  <c r="X766" i="1"/>
  <c r="Y766" i="1"/>
  <c r="AA766" i="1"/>
  <c r="AB766" i="1"/>
  <c r="AC766" i="1"/>
  <c r="C767" i="1"/>
  <c r="I767" i="1"/>
  <c r="X767" i="1"/>
  <c r="Y767" i="1"/>
  <c r="AA767" i="1"/>
  <c r="AB767" i="1"/>
  <c r="AC767" i="1"/>
  <c r="C768" i="1"/>
  <c r="I768" i="1"/>
  <c r="X768" i="1"/>
  <c r="Y768" i="1"/>
  <c r="AA768" i="1"/>
  <c r="AB768" i="1"/>
  <c r="AC768" i="1"/>
  <c r="C770" i="1"/>
  <c r="I770" i="1"/>
  <c r="X770" i="1"/>
  <c r="Y770" i="1"/>
  <c r="AA770" i="1"/>
  <c r="AB770" i="1"/>
  <c r="AC770" i="1"/>
  <c r="C769" i="1"/>
  <c r="I769" i="1"/>
  <c r="X769" i="1"/>
  <c r="Y769" i="1"/>
  <c r="AA769" i="1"/>
  <c r="AB769" i="1"/>
  <c r="AC769" i="1"/>
  <c r="C771" i="1"/>
  <c r="I771" i="1"/>
  <c r="X771" i="1"/>
  <c r="Y771" i="1"/>
  <c r="AA771" i="1"/>
  <c r="AB771" i="1"/>
  <c r="AC771" i="1"/>
  <c r="C772" i="1"/>
  <c r="I772" i="1"/>
  <c r="X772" i="1"/>
  <c r="Y772" i="1"/>
  <c r="AA772" i="1"/>
  <c r="AB772" i="1"/>
  <c r="AC772" i="1"/>
  <c r="I448" i="1"/>
  <c r="X448" i="1"/>
  <c r="Y448" i="1"/>
  <c r="AA448" i="1"/>
  <c r="AB448" i="1"/>
  <c r="AC448" i="1"/>
  <c r="C774" i="1"/>
  <c r="I774" i="1"/>
  <c r="X774" i="1"/>
  <c r="Y774" i="1"/>
  <c r="AA774" i="1"/>
  <c r="AB774" i="1"/>
  <c r="AC774" i="1"/>
  <c r="C775" i="1"/>
  <c r="I775" i="1"/>
  <c r="X775" i="1"/>
  <c r="Y775" i="1"/>
  <c r="AA775" i="1"/>
  <c r="AB775" i="1"/>
  <c r="AC775" i="1"/>
  <c r="C778" i="1"/>
  <c r="I778" i="1"/>
  <c r="X778" i="1"/>
  <c r="Y778" i="1"/>
  <c r="AA778" i="1"/>
  <c r="AB778" i="1"/>
  <c r="AC778" i="1"/>
  <c r="I420" i="1"/>
  <c r="X420" i="1"/>
  <c r="Y420" i="1"/>
  <c r="AA420" i="1"/>
  <c r="AB420" i="1"/>
  <c r="AC420" i="1"/>
  <c r="C780" i="1"/>
  <c r="I780" i="1"/>
  <c r="X780" i="1"/>
  <c r="Y780" i="1"/>
  <c r="AA780" i="1"/>
  <c r="AB780" i="1"/>
  <c r="AC780" i="1"/>
  <c r="C781" i="1"/>
  <c r="I781" i="1"/>
  <c r="X781" i="1"/>
  <c r="Y781" i="1"/>
  <c r="AA781" i="1"/>
  <c r="AB781" i="1"/>
  <c r="AC781" i="1"/>
  <c r="C782" i="1"/>
  <c r="I782" i="1"/>
  <c r="X782" i="1"/>
  <c r="Y782" i="1"/>
  <c r="AA782" i="1"/>
  <c r="AB782" i="1"/>
  <c r="AC782" i="1"/>
  <c r="C783" i="1"/>
  <c r="I783" i="1"/>
  <c r="X783" i="1"/>
  <c r="Y783" i="1"/>
  <c r="AA783" i="1"/>
  <c r="AB783" i="1"/>
  <c r="AC783" i="1"/>
  <c r="C784" i="1"/>
  <c r="I784" i="1"/>
  <c r="X784" i="1"/>
  <c r="Y784" i="1"/>
  <c r="AA784" i="1"/>
  <c r="AB784" i="1"/>
  <c r="AC784" i="1"/>
  <c r="C785" i="1"/>
  <c r="I785" i="1"/>
  <c r="X785" i="1"/>
  <c r="Y785" i="1"/>
  <c r="AA785" i="1"/>
  <c r="AB785" i="1"/>
  <c r="AC785" i="1"/>
  <c r="C786" i="1"/>
  <c r="I786" i="1"/>
  <c r="X786" i="1"/>
  <c r="Y786" i="1"/>
  <c r="AA786" i="1"/>
  <c r="AB786" i="1"/>
  <c r="AC786" i="1"/>
  <c r="C787" i="1"/>
  <c r="I787" i="1"/>
  <c r="X787" i="1"/>
  <c r="Y787" i="1"/>
  <c r="AA787" i="1"/>
  <c r="AB787" i="1"/>
  <c r="AC787" i="1"/>
  <c r="C788" i="1"/>
  <c r="I788" i="1"/>
  <c r="X788" i="1"/>
  <c r="Y788" i="1"/>
  <c r="AA788" i="1"/>
  <c r="AB788" i="1"/>
  <c r="AC788" i="1"/>
  <c r="C789" i="1"/>
  <c r="I789" i="1"/>
  <c r="X789" i="1"/>
  <c r="Y789" i="1"/>
  <c r="AA789" i="1"/>
  <c r="AB789" i="1"/>
  <c r="AC789" i="1"/>
  <c r="C790" i="1"/>
  <c r="I790" i="1"/>
  <c r="X790" i="1"/>
  <c r="Y790" i="1"/>
  <c r="AA790" i="1"/>
  <c r="AB790" i="1"/>
  <c r="AC790" i="1"/>
  <c r="C791" i="1"/>
  <c r="I791" i="1"/>
  <c r="X791" i="1"/>
  <c r="Y791" i="1"/>
  <c r="AA791" i="1"/>
  <c r="AB791" i="1"/>
  <c r="AC791" i="1"/>
  <c r="C792" i="1"/>
  <c r="I792" i="1"/>
  <c r="X792" i="1"/>
  <c r="Y792" i="1"/>
  <c r="AA792" i="1"/>
  <c r="AB792" i="1"/>
  <c r="AC792" i="1"/>
  <c r="C793" i="1"/>
  <c r="I793" i="1"/>
  <c r="X793" i="1"/>
  <c r="Y793" i="1"/>
  <c r="AA793" i="1"/>
  <c r="AB793" i="1"/>
  <c r="AC793" i="1"/>
  <c r="C794" i="1"/>
  <c r="I794" i="1"/>
  <c r="X794" i="1"/>
  <c r="Y794" i="1"/>
  <c r="AA794" i="1"/>
  <c r="AB794" i="1"/>
  <c r="AC794" i="1"/>
  <c r="C795" i="1"/>
  <c r="I795" i="1"/>
  <c r="X795" i="1"/>
  <c r="Y795" i="1"/>
  <c r="AA795" i="1"/>
  <c r="AB795" i="1"/>
  <c r="AC795" i="1"/>
  <c r="C796" i="1"/>
  <c r="I796" i="1"/>
  <c r="X796" i="1"/>
  <c r="Y796" i="1"/>
  <c r="AA796" i="1"/>
  <c r="AB796" i="1"/>
  <c r="AC796" i="1"/>
  <c r="C797" i="1"/>
  <c r="I797" i="1"/>
  <c r="X797" i="1"/>
  <c r="Y797" i="1"/>
  <c r="AA797" i="1"/>
  <c r="AB797" i="1"/>
  <c r="AC797" i="1"/>
  <c r="C800" i="1"/>
  <c r="I800" i="1"/>
  <c r="X800" i="1"/>
  <c r="Y800" i="1"/>
  <c r="AA800" i="1"/>
  <c r="AB800" i="1"/>
  <c r="AC800" i="1"/>
  <c r="C798" i="1"/>
  <c r="I798" i="1"/>
  <c r="X798" i="1"/>
  <c r="Y798" i="1"/>
  <c r="AA798" i="1"/>
  <c r="AB798" i="1"/>
  <c r="AC798" i="1"/>
  <c r="C801" i="1"/>
  <c r="I801" i="1"/>
  <c r="X801" i="1"/>
  <c r="Y801" i="1"/>
  <c r="AA801" i="1"/>
  <c r="AB801" i="1"/>
  <c r="AC801" i="1"/>
  <c r="C799" i="1"/>
  <c r="I799" i="1"/>
  <c r="X799" i="1"/>
  <c r="Y799" i="1"/>
  <c r="AA799" i="1"/>
  <c r="AB799" i="1"/>
  <c r="AC799" i="1"/>
  <c r="C803" i="1"/>
  <c r="I803" i="1"/>
  <c r="X803" i="1"/>
  <c r="Y803" i="1"/>
  <c r="AA803" i="1"/>
  <c r="AB803" i="1"/>
  <c r="AC803" i="1"/>
  <c r="C804" i="1"/>
  <c r="I804" i="1"/>
  <c r="X804" i="1"/>
  <c r="Y804" i="1"/>
  <c r="AA804" i="1"/>
  <c r="AB804" i="1"/>
  <c r="AC804" i="1"/>
  <c r="C805" i="1"/>
  <c r="I805" i="1"/>
  <c r="X805" i="1"/>
  <c r="Y805" i="1"/>
  <c r="AA805" i="1"/>
  <c r="AB805" i="1"/>
  <c r="AC805" i="1"/>
  <c r="C806" i="1"/>
  <c r="I806" i="1"/>
  <c r="X806" i="1"/>
  <c r="Y806" i="1"/>
  <c r="AA806" i="1"/>
  <c r="AB806" i="1"/>
  <c r="AC806" i="1"/>
  <c r="C807" i="1"/>
  <c r="I807" i="1"/>
  <c r="X807" i="1"/>
  <c r="Y807" i="1"/>
  <c r="AA807" i="1"/>
  <c r="AB807" i="1"/>
  <c r="AC807" i="1"/>
  <c r="C808" i="1"/>
  <c r="I808" i="1"/>
  <c r="X808" i="1"/>
  <c r="Y808" i="1"/>
  <c r="AA808" i="1"/>
  <c r="AB808" i="1"/>
  <c r="AC808" i="1"/>
  <c r="C809" i="1"/>
  <c r="I809" i="1"/>
  <c r="X809" i="1"/>
  <c r="Y809" i="1"/>
  <c r="AA809" i="1"/>
  <c r="AB809" i="1"/>
  <c r="AC809" i="1"/>
  <c r="C810" i="1"/>
  <c r="I810" i="1"/>
  <c r="X810" i="1"/>
  <c r="Y810" i="1"/>
  <c r="AA810" i="1"/>
  <c r="AB810" i="1"/>
  <c r="AC810" i="1"/>
  <c r="C811" i="1"/>
  <c r="I811" i="1"/>
  <c r="X811" i="1"/>
  <c r="Y811" i="1"/>
  <c r="AA811" i="1"/>
  <c r="AB811" i="1"/>
  <c r="AC811" i="1"/>
  <c r="C812" i="1"/>
  <c r="I812" i="1"/>
  <c r="X812" i="1"/>
  <c r="Y812" i="1"/>
  <c r="AA812" i="1"/>
  <c r="AB812" i="1"/>
  <c r="AC812" i="1"/>
  <c r="C813" i="1"/>
  <c r="I813" i="1"/>
  <c r="X813" i="1"/>
  <c r="Y813" i="1"/>
  <c r="AA813" i="1"/>
  <c r="AB813" i="1"/>
  <c r="AC813" i="1"/>
  <c r="C814" i="1"/>
  <c r="I814" i="1"/>
  <c r="X814" i="1"/>
  <c r="Y814" i="1"/>
  <c r="AA814" i="1"/>
  <c r="AB814" i="1"/>
  <c r="AC814" i="1"/>
  <c r="C815" i="1"/>
  <c r="I815" i="1"/>
  <c r="X815" i="1"/>
  <c r="Y815" i="1"/>
  <c r="AA815" i="1"/>
  <c r="AB815" i="1"/>
  <c r="AC815" i="1"/>
  <c r="C817" i="1"/>
  <c r="I817" i="1"/>
  <c r="X817" i="1"/>
  <c r="Y817" i="1"/>
  <c r="AA817" i="1"/>
  <c r="AB817" i="1"/>
  <c r="AC817" i="1"/>
  <c r="C816" i="1"/>
  <c r="I816" i="1"/>
  <c r="X816" i="1"/>
  <c r="Y816" i="1"/>
  <c r="AA816" i="1"/>
  <c r="AB816" i="1"/>
  <c r="AC816" i="1"/>
  <c r="C818" i="1"/>
  <c r="I818" i="1"/>
  <c r="X818" i="1"/>
  <c r="Y818" i="1"/>
  <c r="AA818" i="1"/>
  <c r="AB818" i="1"/>
  <c r="AC818" i="1"/>
  <c r="C819" i="1"/>
  <c r="I819" i="1"/>
  <c r="X819" i="1"/>
  <c r="Y819" i="1"/>
  <c r="AA819" i="1"/>
  <c r="AB819" i="1"/>
  <c r="AC819" i="1"/>
  <c r="C820" i="1"/>
  <c r="I820" i="1"/>
  <c r="X820" i="1"/>
  <c r="Y820" i="1"/>
  <c r="AA820" i="1"/>
  <c r="AB820" i="1"/>
  <c r="AC820" i="1"/>
  <c r="C821" i="1"/>
  <c r="I821" i="1"/>
  <c r="X821" i="1"/>
  <c r="Y821" i="1"/>
  <c r="AA821" i="1"/>
  <c r="AB821" i="1"/>
  <c r="AC821" i="1"/>
  <c r="C822" i="1"/>
  <c r="I822" i="1"/>
  <c r="X822" i="1"/>
  <c r="Y822" i="1"/>
  <c r="AA822" i="1"/>
  <c r="AB822" i="1"/>
  <c r="AC822" i="1"/>
  <c r="C823" i="1"/>
  <c r="I823" i="1"/>
  <c r="X823" i="1"/>
  <c r="Y823" i="1"/>
  <c r="AA823" i="1"/>
  <c r="AB823" i="1"/>
  <c r="AC823" i="1"/>
  <c r="C824" i="1"/>
  <c r="I824" i="1"/>
  <c r="X824" i="1"/>
  <c r="Y824" i="1"/>
  <c r="AA824" i="1"/>
  <c r="AB824" i="1"/>
  <c r="AC824" i="1"/>
  <c r="C825" i="1"/>
  <c r="I825" i="1"/>
  <c r="X825" i="1"/>
  <c r="Y825" i="1"/>
  <c r="AA825" i="1"/>
  <c r="AB825" i="1"/>
  <c r="AC825" i="1"/>
  <c r="C827" i="1"/>
  <c r="I827" i="1"/>
  <c r="X827" i="1"/>
  <c r="Y827" i="1"/>
  <c r="AA827" i="1"/>
  <c r="AB827" i="1"/>
  <c r="AC827" i="1"/>
  <c r="C826" i="1"/>
  <c r="I826" i="1"/>
  <c r="X826" i="1"/>
  <c r="Y826" i="1"/>
  <c r="AA826" i="1"/>
  <c r="AB826" i="1"/>
  <c r="AC826" i="1"/>
  <c r="C828" i="1"/>
  <c r="I828" i="1"/>
  <c r="X828" i="1"/>
  <c r="Y828" i="1"/>
  <c r="AA828" i="1"/>
  <c r="AB828" i="1"/>
  <c r="AC828" i="1"/>
  <c r="C829" i="1"/>
  <c r="I829" i="1"/>
  <c r="X829" i="1"/>
  <c r="Y829" i="1"/>
  <c r="AA829" i="1"/>
  <c r="AB829" i="1"/>
  <c r="AC829" i="1"/>
  <c r="C830" i="1"/>
  <c r="I830" i="1"/>
  <c r="X830" i="1"/>
  <c r="Y830" i="1"/>
  <c r="AA830" i="1"/>
  <c r="AB830" i="1"/>
  <c r="AC830" i="1"/>
  <c r="S1190" i="1"/>
  <c r="U1190" i="1" s="1"/>
  <c r="D9" i="22"/>
  <c r="D7" i="22"/>
  <c r="D8" i="22"/>
  <c r="S1031" i="1"/>
  <c r="U1031" i="1" s="1"/>
  <c r="AD1031" i="1" s="1"/>
  <c r="K211" i="22"/>
  <c r="T1574" i="1"/>
  <c r="V1574" i="1" s="1"/>
  <c r="T1583" i="1"/>
  <c r="V1583" i="1" s="1"/>
  <c r="T1407" i="1"/>
  <c r="V1407" i="1" s="1"/>
  <c r="S1473" i="1"/>
  <c r="U1473" i="1" s="1"/>
  <c r="K7" i="22"/>
  <c r="T1231" i="1"/>
  <c r="V1231" i="1" s="1"/>
  <c r="S1063" i="1"/>
  <c r="U1063" i="1" s="1"/>
  <c r="S1583" i="1"/>
  <c r="U1583" i="1" s="1"/>
  <c r="S1041" i="1"/>
  <c r="U1041" i="1" s="1"/>
  <c r="C15" i="22"/>
  <c r="D10" i="22"/>
  <c r="E10" i="22" s="1"/>
  <c r="I1718" i="1"/>
  <c r="S1551" i="1"/>
  <c r="U1551" i="1" s="1"/>
  <c r="S1183" i="1"/>
  <c r="U1183" i="1" s="1"/>
  <c r="S1215" i="1"/>
  <c r="U1215" i="1" s="1"/>
  <c r="S1695" i="1"/>
  <c r="U1695" i="1" s="1"/>
  <c r="T1695" i="1"/>
  <c r="V1695" i="1" s="1"/>
  <c r="S1207" i="1"/>
  <c r="U1207" i="1" s="1"/>
  <c r="Q1511" i="1"/>
  <c r="R1511" i="1" s="1"/>
  <c r="S1511" i="1"/>
  <c r="U1511" i="1" s="1"/>
  <c r="Q1507" i="1"/>
  <c r="R1507" i="1" s="1"/>
  <c r="Q1503" i="1"/>
  <c r="R1503" i="1" s="1"/>
  <c r="Q1495" i="1"/>
  <c r="R1495" i="1" s="1"/>
  <c r="S1495" i="1"/>
  <c r="U1495" i="1" s="1"/>
  <c r="Q1038" i="1"/>
  <c r="R1038" i="1" s="1"/>
  <c r="Q975" i="1"/>
  <c r="R975" i="1" s="1"/>
  <c r="S975" i="1"/>
  <c r="U975" i="1" s="1"/>
  <c r="T975" i="1"/>
  <c r="V975" i="1" s="1"/>
  <c r="Q943" i="1"/>
  <c r="R943" i="1" s="1"/>
  <c r="S943" i="1"/>
  <c r="U943" i="1" s="1"/>
  <c r="T943" i="1"/>
  <c r="V943" i="1" s="1"/>
  <c r="Q935" i="1"/>
  <c r="R935" i="1" s="1"/>
  <c r="T935" i="1"/>
  <c r="V935" i="1" s="1"/>
  <c r="S935" i="1"/>
  <c r="U935" i="1" s="1"/>
  <c r="Q847" i="1"/>
  <c r="R847" i="1" s="1"/>
  <c r="S847" i="1"/>
  <c r="U847" i="1" s="1"/>
  <c r="T847" i="1"/>
  <c r="V847" i="1" s="1"/>
  <c r="T153" i="1"/>
  <c r="V153" i="1" s="1"/>
  <c r="Q145" i="1"/>
  <c r="R145" i="1" s="1"/>
  <c r="T129" i="1"/>
  <c r="V129" i="1" s="1"/>
  <c r="S65" i="1"/>
  <c r="U65" i="1" s="1"/>
  <c r="Q53" i="1"/>
  <c r="R53" i="1" s="1"/>
  <c r="Q823" i="1"/>
  <c r="R823" i="1" s="1"/>
  <c r="Q815" i="1"/>
  <c r="R815" i="1" s="1"/>
  <c r="Q807" i="1"/>
  <c r="R807" i="1" s="1"/>
  <c r="Q590" i="1"/>
  <c r="R590" i="1" s="1"/>
  <c r="Q586" i="1"/>
  <c r="R586" i="1" s="1"/>
  <c r="Q1559" i="1"/>
  <c r="R1559" i="1" s="1"/>
  <c r="Q1655" i="1"/>
  <c r="R1655" i="1" s="1"/>
  <c r="Q1007" i="1"/>
  <c r="R1007" i="1" s="1"/>
  <c r="Q718" i="1"/>
  <c r="R718" i="1" s="1"/>
  <c r="Q695" i="1"/>
  <c r="R695" i="1" s="1"/>
  <c r="Q1615" i="1"/>
  <c r="R1615" i="1" s="1"/>
  <c r="Q1607" i="1"/>
  <c r="R1607" i="1" s="1"/>
  <c r="Q1543" i="1"/>
  <c r="R1543" i="1" s="1"/>
  <c r="Q1481" i="1"/>
  <c r="R1481" i="1" s="1"/>
  <c r="Q1449" i="1"/>
  <c r="R1449" i="1" s="1"/>
  <c r="Q1431" i="1"/>
  <c r="R1431" i="1" s="1"/>
  <c r="Q1423" i="1"/>
  <c r="R1423" i="1" s="1"/>
  <c r="Q1419" i="1"/>
  <c r="R1419" i="1" s="1"/>
  <c r="Q1415" i="1"/>
  <c r="R1415" i="1" s="1"/>
  <c r="Q1175" i="1"/>
  <c r="R1175" i="1" s="1"/>
  <c r="Q927" i="1"/>
  <c r="R927" i="1" s="1"/>
  <c r="Q871" i="1"/>
  <c r="R871" i="1" s="1"/>
  <c r="Q839" i="1"/>
  <c r="R839" i="1" s="1"/>
  <c r="Q778" i="1"/>
  <c r="R778" i="1" s="1"/>
  <c r="Q751" i="1"/>
  <c r="R751" i="1" s="1"/>
  <c r="Q743" i="1"/>
  <c r="R743" i="1" s="1"/>
  <c r="Q735" i="1"/>
  <c r="R735" i="1" s="1"/>
  <c r="Q727" i="1"/>
  <c r="R727" i="1" s="1"/>
  <c r="Q702" i="1"/>
  <c r="R702" i="1" s="1"/>
  <c r="Q630" i="1"/>
  <c r="R630" i="1" s="1"/>
  <c r="Q505" i="1"/>
  <c r="R505" i="1" s="1"/>
  <c r="Q182" i="1"/>
  <c r="R182" i="1" s="1"/>
  <c r="Q2017" i="1"/>
  <c r="R2017" i="1" s="1"/>
  <c r="Q1535" i="1"/>
  <c r="R1535" i="1" s="1"/>
  <c r="Q1527" i="1"/>
  <c r="R1527" i="1" s="1"/>
  <c r="Q1399" i="1"/>
  <c r="R1399" i="1" s="1"/>
  <c r="Q1063" i="1"/>
  <c r="R1063" i="1" s="1"/>
  <c r="Q1049" i="1"/>
  <c r="R1049" i="1" s="1"/>
  <c r="Q1015" i="1"/>
  <c r="R1015" i="1" s="1"/>
  <c r="Q983" i="1"/>
  <c r="R983" i="1" s="1"/>
  <c r="Q919" i="1"/>
  <c r="R919" i="1" s="1"/>
  <c r="Q785" i="1"/>
  <c r="R785" i="1" s="1"/>
  <c r="Q649" i="1"/>
  <c r="R649" i="1" s="1"/>
  <c r="Q614" i="1"/>
  <c r="R614" i="1" s="1"/>
  <c r="Q609" i="1"/>
  <c r="R609" i="1" s="1"/>
  <c r="Q598" i="1"/>
  <c r="R598" i="1" s="1"/>
  <c r="Q345" i="1"/>
  <c r="R345" i="1" s="1"/>
  <c r="Q94" i="1"/>
  <c r="R94" i="1" s="1"/>
  <c r="Q1695" i="1"/>
  <c r="R1695" i="1" s="1"/>
  <c r="Q1687" i="1"/>
  <c r="R1687" i="1" s="1"/>
  <c r="Q1663" i="1"/>
  <c r="R1663" i="1" s="1"/>
  <c r="Q1575" i="1"/>
  <c r="R1575" i="1" s="1"/>
  <c r="Q1567" i="1"/>
  <c r="R1567" i="1" s="1"/>
  <c r="Q1519" i="1"/>
  <c r="R1519" i="1" s="1"/>
  <c r="Q1071" i="1"/>
  <c r="R1071" i="1" s="1"/>
  <c r="Q1025" i="1"/>
  <c r="R1025" i="1" s="1"/>
  <c r="Q911" i="1"/>
  <c r="R911" i="1" s="1"/>
  <c r="Q887" i="1"/>
  <c r="R887" i="1" s="1"/>
  <c r="Q767" i="1"/>
  <c r="R767" i="1" s="1"/>
  <c r="Q719" i="1"/>
  <c r="R719" i="1" s="1"/>
  <c r="Q711" i="1"/>
  <c r="R711" i="1" s="1"/>
  <c r="Q521" i="1"/>
  <c r="R521" i="1" s="1"/>
  <c r="Q224" i="1"/>
  <c r="R224" i="1" s="1"/>
  <c r="Q126" i="1"/>
  <c r="R126" i="1" s="1"/>
  <c r="Q86" i="1"/>
  <c r="R86" i="1" s="1"/>
  <c r="Q70" i="1"/>
  <c r="R70" i="1" s="1"/>
  <c r="S1047" i="1"/>
  <c r="U1047" i="1" s="1"/>
  <c r="T1047" i="1"/>
  <c r="V1047" i="1" s="1"/>
  <c r="T1039" i="1"/>
  <c r="V1039" i="1" s="1"/>
  <c r="S1039" i="1"/>
  <c r="U1039" i="1" s="1"/>
  <c r="Q1039" i="1"/>
  <c r="R1039" i="1" s="1"/>
  <c r="S1033" i="1"/>
  <c r="U1033" i="1" s="1"/>
  <c r="S1001" i="1"/>
  <c r="U1001" i="1" s="1"/>
  <c r="Q993" i="1"/>
  <c r="R993" i="1" s="1"/>
  <c r="T985" i="1"/>
  <c r="V985" i="1" s="1"/>
  <c r="S945" i="1"/>
  <c r="U945" i="1" s="1"/>
  <c r="T799" i="1"/>
  <c r="V799" i="1" s="1"/>
  <c r="Q799" i="1"/>
  <c r="R799" i="1" s="1"/>
  <c r="T783" i="1"/>
  <c r="V783" i="1" s="1"/>
  <c r="T769" i="1"/>
  <c r="V769" i="1" s="1"/>
  <c r="S687" i="1"/>
  <c r="U687" i="1" s="1"/>
  <c r="T687" i="1"/>
  <c r="V687" i="1" s="1"/>
  <c r="Q678" i="1"/>
  <c r="R678" i="1" s="1"/>
  <c r="Q662" i="1"/>
  <c r="R662" i="1" s="1"/>
  <c r="T646" i="1"/>
  <c r="V646" i="1" s="1"/>
  <c r="S646" i="1"/>
  <c r="U646" i="1" s="1"/>
  <c r="Q646" i="1"/>
  <c r="R646" i="1" s="1"/>
  <c r="T553" i="1"/>
  <c r="V553" i="1" s="1"/>
  <c r="T521" i="1"/>
  <c r="V521" i="1" s="1"/>
  <c r="T489" i="1"/>
  <c r="V489" i="1" s="1"/>
  <c r="T473" i="1"/>
  <c r="V473" i="1" s="1"/>
  <c r="S473" i="1"/>
  <c r="U473" i="1" s="1"/>
  <c r="T449" i="1"/>
  <c r="V449" i="1" s="1"/>
  <c r="T441" i="1"/>
  <c r="V441" i="1" s="1"/>
  <c r="S409" i="1"/>
  <c r="U409" i="1" s="1"/>
  <c r="Q385" i="1"/>
  <c r="R385" i="1" s="1"/>
  <c r="T361" i="1"/>
  <c r="V361" i="1" s="1"/>
  <c r="T345" i="1"/>
  <c r="V345" i="1" s="1"/>
  <c r="S337" i="1"/>
  <c r="U337" i="1" s="1"/>
  <c r="Q214" i="1"/>
  <c r="R214" i="1" s="1"/>
  <c r="Q206" i="1"/>
  <c r="R206" i="1" s="1"/>
  <c r="Q190" i="1"/>
  <c r="R190" i="1" s="1"/>
  <c r="S174" i="1"/>
  <c r="U174" i="1" s="1"/>
  <c r="T174" i="1"/>
  <c r="V174" i="1" s="1"/>
  <c r="Q174" i="1"/>
  <c r="R174" i="1" s="1"/>
  <c r="S166" i="1"/>
  <c r="U166" i="1" s="1"/>
  <c r="T166" i="1"/>
  <c r="V166" i="1" s="1"/>
  <c r="T154" i="1"/>
  <c r="V154" i="1" s="1"/>
  <c r="S102" i="1"/>
  <c r="U102" i="1" s="1"/>
  <c r="T102" i="1"/>
  <c r="V102" i="1" s="1"/>
  <c r="S94" i="1"/>
  <c r="U94" i="1" s="1"/>
  <c r="T94" i="1"/>
  <c r="V94" i="1" s="1"/>
  <c r="S62" i="1"/>
  <c r="U62" i="1" s="1"/>
  <c r="T62" i="1"/>
  <c r="V62" i="1" s="1"/>
  <c r="Q150" i="1"/>
  <c r="R150" i="1" s="1"/>
  <c r="Q745" i="1"/>
  <c r="R745" i="1" s="1"/>
  <c r="Q166" i="1"/>
  <c r="R166" i="1" s="1"/>
  <c r="Q425" i="1"/>
  <c r="R425" i="1" s="1"/>
  <c r="Q25" i="1"/>
  <c r="R25" i="1" s="1"/>
  <c r="Q489" i="1"/>
  <c r="R489" i="1" s="1"/>
  <c r="S513" i="1"/>
  <c r="U513" i="1" s="1"/>
  <c r="Q62" i="1"/>
  <c r="R62" i="1" s="1"/>
  <c r="Q78" i="1"/>
  <c r="R78" i="1" s="1"/>
  <c r="Q158" i="1"/>
  <c r="R158" i="1" s="1"/>
  <c r="Q457" i="1"/>
  <c r="R457" i="1" s="1"/>
  <c r="Q102" i="1"/>
  <c r="R102" i="1" s="1"/>
  <c r="T1017" i="1"/>
  <c r="V1017" i="1" s="1"/>
  <c r="Q142" i="1"/>
  <c r="R142" i="1" s="1"/>
  <c r="Q198" i="1"/>
  <c r="R198" i="1" s="1"/>
  <c r="Q654" i="1"/>
  <c r="R654" i="1" s="1"/>
  <c r="Q687" i="1"/>
  <c r="R687" i="1" s="1"/>
  <c r="Q670" i="1"/>
  <c r="R670" i="1" s="1"/>
  <c r="Q791" i="1"/>
  <c r="R791" i="1" s="1"/>
  <c r="Q881" i="1"/>
  <c r="R881" i="1" s="1"/>
  <c r="Q921" i="1"/>
  <c r="R921" i="1" s="1"/>
  <c r="Q1985" i="1"/>
  <c r="R1985" i="1" s="1"/>
  <c r="Q1711" i="1"/>
  <c r="R1711" i="1" s="1"/>
  <c r="S761" i="1"/>
  <c r="U761" i="1" s="1"/>
  <c r="T425" i="1"/>
  <c r="V425" i="1" s="1"/>
  <c r="S126" i="1"/>
  <c r="U126" i="1" s="1"/>
  <c r="T142" i="1"/>
  <c r="V142" i="1" s="1"/>
  <c r="Q1047" i="1"/>
  <c r="R1047" i="1" s="1"/>
  <c r="T873" i="1"/>
  <c r="V873" i="1" s="1"/>
  <c r="T678" i="1"/>
  <c r="V678" i="1" s="1"/>
  <c r="S678" i="1"/>
  <c r="U678" i="1" s="1"/>
  <c r="T670" i="1"/>
  <c r="V670" i="1" s="1"/>
  <c r="S670" i="1"/>
  <c r="U670" i="1" s="1"/>
  <c r="S666" i="1"/>
  <c r="U666" i="1" s="1"/>
  <c r="T662" i="1"/>
  <c r="V662" i="1" s="1"/>
  <c r="S662" i="1"/>
  <c r="U662" i="1" s="1"/>
  <c r="T654" i="1"/>
  <c r="V654" i="1" s="1"/>
  <c r="S654" i="1"/>
  <c r="U654" i="1" s="1"/>
  <c r="S537" i="1"/>
  <c r="U537" i="1" s="1"/>
  <c r="S321" i="1"/>
  <c r="U321" i="1" s="1"/>
  <c r="Q321" i="1"/>
  <c r="R321" i="1" s="1"/>
  <c r="S273" i="1"/>
  <c r="U273" i="1" s="1"/>
  <c r="S265" i="1"/>
  <c r="U265" i="1" s="1"/>
  <c r="S249" i="1"/>
  <c r="U249" i="1" s="1"/>
  <c r="S214" i="1"/>
  <c r="U214" i="1" s="1"/>
  <c r="T214" i="1"/>
  <c r="V214" i="1" s="1"/>
  <c r="T206" i="1"/>
  <c r="V206" i="1" s="1"/>
  <c r="S206" i="1"/>
  <c r="U206" i="1" s="1"/>
  <c r="T198" i="1"/>
  <c r="V198" i="1" s="1"/>
  <c r="S198" i="1"/>
  <c r="U198" i="1" s="1"/>
  <c r="T190" i="1"/>
  <c r="V190" i="1" s="1"/>
  <c r="S190" i="1"/>
  <c r="U190" i="1" s="1"/>
  <c r="T182" i="1"/>
  <c r="V182" i="1" s="1"/>
  <c r="S182" i="1"/>
  <c r="U182" i="1" s="1"/>
  <c r="T134" i="1"/>
  <c r="V134" i="1" s="1"/>
  <c r="S134" i="1"/>
  <c r="U134" i="1" s="1"/>
  <c r="T118" i="1"/>
  <c r="V118" i="1" s="1"/>
  <c r="S118" i="1"/>
  <c r="U118" i="1" s="1"/>
  <c r="T110" i="1"/>
  <c r="V110" i="1" s="1"/>
  <c r="S110" i="1"/>
  <c r="U110" i="1" s="1"/>
  <c r="S25" i="1"/>
  <c r="U25" i="1" s="1"/>
  <c r="S17" i="1"/>
  <c r="U17" i="1" s="1"/>
  <c r="S969" i="1"/>
  <c r="U969" i="1" s="1"/>
  <c r="S194" i="1"/>
  <c r="U194" i="1" s="1"/>
  <c r="T202" i="1"/>
  <c r="V202" i="1" s="1"/>
  <c r="T150" i="1"/>
  <c r="V150" i="1" s="1"/>
  <c r="T70" i="1"/>
  <c r="V70" i="1" s="1"/>
  <c r="S913" i="1"/>
  <c r="U913" i="1" s="1"/>
  <c r="S799" i="1"/>
  <c r="U799" i="1" s="1"/>
  <c r="T158" i="1"/>
  <c r="V158" i="1" s="1"/>
  <c r="T78" i="1"/>
  <c r="V78" i="1" s="1"/>
  <c r="S937" i="1"/>
  <c r="U937" i="1" s="1"/>
  <c r="T385" i="1"/>
  <c r="V385" i="1" s="1"/>
  <c r="T289" i="1"/>
  <c r="V289" i="1" s="1"/>
  <c r="T86" i="1"/>
  <c r="V86" i="1" s="1"/>
  <c r="S1711" i="1"/>
  <c r="U1711" i="1" s="1"/>
  <c r="S1667" i="1"/>
  <c r="U1667" i="1" s="1"/>
  <c r="T1631" i="1"/>
  <c r="V1631" i="1" s="1"/>
  <c r="S1587" i="1"/>
  <c r="U1587" i="1" s="1"/>
  <c r="S1535" i="1"/>
  <c r="U1535" i="1" s="1"/>
  <c r="T1535" i="1"/>
  <c r="V1535" i="1" s="1"/>
  <c r="T1519" i="1"/>
  <c r="V1519" i="1" s="1"/>
  <c r="S1457" i="1"/>
  <c r="U1457" i="1" s="1"/>
  <c r="T1215" i="1"/>
  <c r="V1215" i="1" s="1"/>
  <c r="T1179" i="1"/>
  <c r="V1179" i="1" s="1"/>
  <c r="S791" i="1"/>
  <c r="U791" i="1" s="1"/>
  <c r="T791" i="1"/>
  <c r="V791" i="1" s="1"/>
  <c r="S2080" i="1"/>
  <c r="U2080" i="1" s="1"/>
  <c r="S1663" i="1"/>
  <c r="U1663" i="1" s="1"/>
  <c r="T1663" i="1"/>
  <c r="V1663" i="1" s="1"/>
  <c r="S1655" i="1"/>
  <c r="U1655" i="1" s="1"/>
  <c r="T1647" i="1"/>
  <c r="V1647" i="1" s="1"/>
  <c r="S1623" i="1"/>
  <c r="U1623" i="1" s="1"/>
  <c r="S1559" i="1"/>
  <c r="U1559" i="1" s="1"/>
  <c r="T1559" i="1"/>
  <c r="V1559" i="1" s="1"/>
  <c r="S1527" i="1"/>
  <c r="U1527" i="1" s="1"/>
  <c r="T1527" i="1"/>
  <c r="V1527" i="1" s="1"/>
  <c r="S1481" i="1"/>
  <c r="U1481" i="1" s="1"/>
  <c r="T1423" i="1"/>
  <c r="V1423" i="1" s="1"/>
  <c r="S1423" i="1"/>
  <c r="U1423" i="1" s="1"/>
  <c r="Q1375" i="1"/>
  <c r="R1375" i="1" s="1"/>
  <c r="T1375" i="1"/>
  <c r="V1375" i="1" s="1"/>
  <c r="S1375" i="1"/>
  <c r="U1375" i="1" s="1"/>
  <c r="T1367" i="1"/>
  <c r="V1367" i="1" s="1"/>
  <c r="S1367" i="1"/>
  <c r="U1367" i="1" s="1"/>
  <c r="Q1367" i="1"/>
  <c r="R1367" i="1" s="1"/>
  <c r="T1359" i="1"/>
  <c r="V1359" i="1" s="1"/>
  <c r="S1359" i="1"/>
  <c r="U1359" i="1" s="1"/>
  <c r="T1343" i="1"/>
  <c r="V1343" i="1" s="1"/>
  <c r="S1343" i="1"/>
  <c r="U1343" i="1" s="1"/>
  <c r="Q1343" i="1"/>
  <c r="R1343" i="1" s="1"/>
  <c r="S1335" i="1"/>
  <c r="U1335" i="1" s="1"/>
  <c r="Q1335" i="1"/>
  <c r="R1335" i="1" s="1"/>
  <c r="T1335" i="1"/>
  <c r="V1335" i="1" s="1"/>
  <c r="S1191" i="1"/>
  <c r="U1191" i="1" s="1"/>
  <c r="S1167" i="1"/>
  <c r="U1167" i="1" s="1"/>
  <c r="Q1151" i="1"/>
  <c r="R1151" i="1" s="1"/>
  <c r="S1151" i="1"/>
  <c r="U1151" i="1" s="1"/>
  <c r="T1151" i="1"/>
  <c r="V1151" i="1" s="1"/>
  <c r="S1127" i="1"/>
  <c r="U1127" i="1" s="1"/>
  <c r="S1119" i="1"/>
  <c r="U1119" i="1" s="1"/>
  <c r="S1107" i="1"/>
  <c r="U1107" i="1" s="1"/>
  <c r="T1103" i="1"/>
  <c r="V1103" i="1" s="1"/>
  <c r="T1095" i="1"/>
  <c r="V1095" i="1" s="1"/>
  <c r="T1071" i="1"/>
  <c r="V1071" i="1" s="1"/>
  <c r="T1063" i="1"/>
  <c r="V1063" i="1" s="1"/>
  <c r="T839" i="1"/>
  <c r="V839" i="1" s="1"/>
  <c r="S839" i="1"/>
  <c r="U839" i="1" s="1"/>
  <c r="T835" i="1"/>
  <c r="V835" i="1" s="1"/>
  <c r="Q831" i="1"/>
  <c r="R831" i="1" s="1"/>
  <c r="S831" i="1"/>
  <c r="U831" i="1" s="1"/>
  <c r="T831" i="1"/>
  <c r="V831" i="1" s="1"/>
  <c r="T823" i="1"/>
  <c r="V823" i="1" s="1"/>
  <c r="T815" i="1"/>
  <c r="V815" i="1" s="1"/>
  <c r="S815" i="1"/>
  <c r="U815" i="1" s="1"/>
  <c r="T807" i="1"/>
  <c r="V807" i="1" s="1"/>
  <c r="S807" i="1"/>
  <c r="U807" i="1" s="1"/>
  <c r="T727" i="1"/>
  <c r="V727" i="1" s="1"/>
  <c r="S727" i="1"/>
  <c r="U727" i="1" s="1"/>
  <c r="T719" i="1"/>
  <c r="V719" i="1" s="1"/>
  <c r="S719" i="1"/>
  <c r="U719" i="1" s="1"/>
  <c r="T711" i="1"/>
  <c r="V711" i="1" s="1"/>
  <c r="S711" i="1"/>
  <c r="U711" i="1" s="1"/>
  <c r="T695" i="1"/>
  <c r="V695" i="1" s="1"/>
  <c r="S695" i="1"/>
  <c r="U695" i="1" s="1"/>
  <c r="S681" i="1"/>
  <c r="U681" i="1" s="1"/>
  <c r="S1687" i="1"/>
  <c r="U1687" i="1" s="1"/>
  <c r="T1431" i="1"/>
  <c r="V1431" i="1" s="1"/>
  <c r="T1175" i="1"/>
  <c r="V1175" i="1" s="1"/>
  <c r="T1567" i="1"/>
  <c r="V1567" i="1" s="1"/>
  <c r="T1607" i="1"/>
  <c r="V1607" i="1" s="1"/>
  <c r="S1231" i="1"/>
  <c r="U1231" i="1" s="1"/>
  <c r="S823" i="1"/>
  <c r="U823" i="1" s="1"/>
  <c r="S606" i="1"/>
  <c r="U606" i="1" s="1"/>
  <c r="S73" i="1"/>
  <c r="U73" i="1" s="1"/>
  <c r="T665" i="1"/>
  <c r="V665" i="1" s="1"/>
  <c r="T657" i="1"/>
  <c r="V657" i="1" s="1"/>
  <c r="T590" i="1"/>
  <c r="V590" i="1" s="1"/>
  <c r="S590" i="1"/>
  <c r="U590" i="1" s="1"/>
  <c r="T213" i="1"/>
  <c r="V213" i="1" s="1"/>
  <c r="S177" i="1"/>
  <c r="U177" i="1" s="1"/>
  <c r="T113" i="1"/>
  <c r="V113" i="1" s="1"/>
  <c r="S113" i="1"/>
  <c r="U113" i="1" s="1"/>
  <c r="Q105" i="1"/>
  <c r="R105" i="1" s="1"/>
  <c r="S97" i="1"/>
  <c r="U97" i="1" s="1"/>
  <c r="S598" i="1"/>
  <c r="U598" i="1" s="1"/>
  <c r="Q438" i="1"/>
  <c r="R438" i="1" s="1"/>
  <c r="T2058" i="1"/>
  <c r="V2058" i="1" s="1"/>
  <c r="Q1930" i="1"/>
  <c r="R1930" i="1" s="1"/>
  <c r="S1703" i="1"/>
  <c r="U1703" i="1" s="1"/>
  <c r="T1679" i="1"/>
  <c r="V1679" i="1" s="1"/>
  <c r="S1679" i="1"/>
  <c r="U1679" i="1" s="1"/>
  <c r="Q1679" i="1"/>
  <c r="R1679" i="1" s="1"/>
  <c r="T1577" i="1"/>
  <c r="V1577" i="1" s="1"/>
  <c r="T1561" i="1"/>
  <c r="V1561" i="1" s="1"/>
  <c r="S1561" i="1"/>
  <c r="U1561" i="1" s="1"/>
  <c r="S1553" i="1"/>
  <c r="U1553" i="1" s="1"/>
  <c r="S1537" i="1"/>
  <c r="U1537" i="1" s="1"/>
  <c r="Q1529" i="1"/>
  <c r="R1529" i="1" s="1"/>
  <c r="S1521" i="1"/>
  <c r="U1521" i="1" s="1"/>
  <c r="S1513" i="1"/>
  <c r="U1513" i="1" s="1"/>
  <c r="Q1513" i="1"/>
  <c r="R1513" i="1" s="1"/>
  <c r="Q1497" i="1"/>
  <c r="R1497" i="1" s="1"/>
  <c r="T1487" i="1"/>
  <c r="V1487" i="1" s="1"/>
  <c r="S1479" i="1"/>
  <c r="U1479" i="1" s="1"/>
  <c r="T1479" i="1"/>
  <c r="V1479" i="1" s="1"/>
  <c r="Q1479" i="1"/>
  <c r="R1479" i="1" s="1"/>
  <c r="S1471" i="1"/>
  <c r="U1471" i="1" s="1"/>
  <c r="T1471" i="1"/>
  <c r="V1471" i="1" s="1"/>
  <c r="S1455" i="1"/>
  <c r="U1455" i="1" s="1"/>
  <c r="T1455" i="1"/>
  <c r="V1455" i="1" s="1"/>
  <c r="S1425" i="1"/>
  <c r="U1425" i="1" s="1"/>
  <c r="T1425" i="1"/>
  <c r="V1425" i="1" s="1"/>
  <c r="Q1329" i="1"/>
  <c r="R1329" i="1" s="1"/>
  <c r="T1233" i="1"/>
  <c r="V1233" i="1" s="1"/>
  <c r="Q1233" i="1"/>
  <c r="R1233" i="1" s="1"/>
  <c r="T1225" i="1"/>
  <c r="V1225" i="1" s="1"/>
  <c r="T1193" i="1"/>
  <c r="V1193" i="1" s="1"/>
  <c r="Q1145" i="1"/>
  <c r="R1145" i="1" s="1"/>
  <c r="T1137" i="1"/>
  <c r="V1137" i="1" s="1"/>
  <c r="T1113" i="1"/>
  <c r="V1113" i="1" s="1"/>
  <c r="S1105" i="1"/>
  <c r="U1105" i="1" s="1"/>
  <c r="T1097" i="1"/>
  <c r="V1097" i="1" s="1"/>
  <c r="S1081" i="1"/>
  <c r="U1081" i="1" s="1"/>
  <c r="T1065" i="1"/>
  <c r="V1065" i="1" s="1"/>
  <c r="T1057" i="1"/>
  <c r="V1057" i="1" s="1"/>
  <c r="S841" i="1"/>
  <c r="U841" i="1" s="1"/>
  <c r="T833" i="1"/>
  <c r="V833" i="1" s="1"/>
  <c r="S833" i="1"/>
  <c r="U833" i="1" s="1"/>
  <c r="Q817" i="1"/>
  <c r="R817" i="1" s="1"/>
  <c r="S809" i="1"/>
  <c r="U809" i="1" s="1"/>
  <c r="T625" i="1"/>
  <c r="V625" i="1" s="1"/>
  <c r="S617" i="1"/>
  <c r="U617" i="1" s="1"/>
  <c r="Q582" i="1"/>
  <c r="R582" i="1" s="1"/>
  <c r="T582" i="1"/>
  <c r="V582" i="1" s="1"/>
  <c r="S582" i="1"/>
  <c r="U582" i="1" s="1"/>
  <c r="Q574" i="1"/>
  <c r="R574" i="1" s="1"/>
  <c r="S574" i="1"/>
  <c r="U574" i="1" s="1"/>
  <c r="T574" i="1"/>
  <c r="V574" i="1" s="1"/>
  <c r="T566" i="1"/>
  <c r="V566" i="1" s="1"/>
  <c r="S566" i="1"/>
  <c r="U566" i="1" s="1"/>
  <c r="Q566" i="1"/>
  <c r="R566" i="1" s="1"/>
  <c r="T558" i="1"/>
  <c r="V558" i="1" s="1"/>
  <c r="S558" i="1"/>
  <c r="U558" i="1" s="1"/>
  <c r="Q550" i="1"/>
  <c r="R550" i="1" s="1"/>
  <c r="T550" i="1"/>
  <c r="V550" i="1" s="1"/>
  <c r="S550" i="1"/>
  <c r="U550" i="1" s="1"/>
  <c r="Q542" i="1"/>
  <c r="R542" i="1" s="1"/>
  <c r="S542" i="1"/>
  <c r="U542" i="1" s="1"/>
  <c r="T542" i="1"/>
  <c r="V542" i="1" s="1"/>
  <c r="S534" i="1"/>
  <c r="U534" i="1" s="1"/>
  <c r="T534" i="1"/>
  <c r="V534" i="1" s="1"/>
  <c r="T526" i="1"/>
  <c r="V526" i="1" s="1"/>
  <c r="S526" i="1"/>
  <c r="U526" i="1" s="1"/>
  <c r="Q526" i="1"/>
  <c r="R526" i="1" s="1"/>
  <c r="S518" i="1"/>
  <c r="U518" i="1" s="1"/>
  <c r="Q518" i="1"/>
  <c r="R518" i="1" s="1"/>
  <c r="T518" i="1"/>
  <c r="V518" i="1" s="1"/>
  <c r="Q510" i="1"/>
  <c r="R510" i="1" s="1"/>
  <c r="S510" i="1"/>
  <c r="U510" i="1" s="1"/>
  <c r="T510" i="1"/>
  <c r="V510" i="1" s="1"/>
  <c r="T502" i="1"/>
  <c r="V502" i="1" s="1"/>
  <c r="S502" i="1"/>
  <c r="U502" i="1" s="1"/>
  <c r="Q502" i="1"/>
  <c r="R502" i="1" s="1"/>
  <c r="S494" i="1"/>
  <c r="U494" i="1" s="1"/>
  <c r="T494" i="1"/>
  <c r="V494" i="1" s="1"/>
  <c r="Q486" i="1"/>
  <c r="R486" i="1" s="1"/>
  <c r="S486" i="1"/>
  <c r="U486" i="1" s="1"/>
  <c r="T486" i="1"/>
  <c r="V486" i="1" s="1"/>
  <c r="Q478" i="1"/>
  <c r="R478" i="1" s="1"/>
  <c r="T478" i="1"/>
  <c r="V478" i="1" s="1"/>
  <c r="S478" i="1"/>
  <c r="U478" i="1" s="1"/>
  <c r="S470" i="1"/>
  <c r="U470" i="1" s="1"/>
  <c r="T470" i="1"/>
  <c r="V470" i="1" s="1"/>
  <c r="S462" i="1"/>
  <c r="U462" i="1" s="1"/>
  <c r="T462" i="1"/>
  <c r="V462" i="1" s="1"/>
  <c r="Q462" i="1"/>
  <c r="R462" i="1" s="1"/>
  <c r="Q454" i="1"/>
  <c r="R454" i="1" s="1"/>
  <c r="T454" i="1"/>
  <c r="V454" i="1" s="1"/>
  <c r="S454" i="1"/>
  <c r="U454" i="1" s="1"/>
  <c r="T446" i="1"/>
  <c r="V446" i="1" s="1"/>
  <c r="S446" i="1"/>
  <c r="U446" i="1" s="1"/>
  <c r="Q446" i="1"/>
  <c r="R446" i="1" s="1"/>
  <c r="S438" i="1"/>
  <c r="U438" i="1" s="1"/>
  <c r="T438" i="1"/>
  <c r="V438" i="1" s="1"/>
  <c r="S430" i="1"/>
  <c r="U430" i="1" s="1"/>
  <c r="T430" i="1"/>
  <c r="V430" i="1" s="1"/>
  <c r="Q430" i="1"/>
  <c r="R430" i="1" s="1"/>
  <c r="T422" i="1"/>
  <c r="V422" i="1" s="1"/>
  <c r="S422" i="1"/>
  <c r="U422" i="1" s="1"/>
  <c r="Q422" i="1"/>
  <c r="R422" i="1" s="1"/>
  <c r="T414" i="1"/>
  <c r="V414" i="1" s="1"/>
  <c r="S414" i="1"/>
  <c r="U414" i="1" s="1"/>
  <c r="S406" i="1"/>
  <c r="U406" i="1" s="1"/>
  <c r="T406" i="1"/>
  <c r="V406" i="1" s="1"/>
  <c r="Q406" i="1"/>
  <c r="R406" i="1" s="1"/>
  <c r="T398" i="1"/>
  <c r="V398" i="1" s="1"/>
  <c r="S398" i="1"/>
  <c r="U398" i="1" s="1"/>
  <c r="T394" i="1"/>
  <c r="V394" i="1" s="1"/>
  <c r="Q390" i="1"/>
  <c r="R390" i="1" s="1"/>
  <c r="S390" i="1"/>
  <c r="U390" i="1" s="1"/>
  <c r="T390" i="1"/>
  <c r="V390" i="1" s="1"/>
  <c r="Q382" i="1"/>
  <c r="R382" i="1" s="1"/>
  <c r="T382" i="1"/>
  <c r="V382" i="1" s="1"/>
  <c r="S382" i="1"/>
  <c r="U382" i="1" s="1"/>
  <c r="S374" i="1"/>
  <c r="U374" i="1" s="1"/>
  <c r="T374" i="1"/>
  <c r="V374" i="1" s="1"/>
  <c r="S366" i="1"/>
  <c r="U366" i="1" s="1"/>
  <c r="T366" i="1"/>
  <c r="V366" i="1" s="1"/>
  <c r="S358" i="1"/>
  <c r="U358" i="1" s="1"/>
  <c r="T358" i="1"/>
  <c r="V358" i="1" s="1"/>
  <c r="Q358" i="1"/>
  <c r="R358" i="1" s="1"/>
  <c r="T350" i="1"/>
  <c r="V350" i="1" s="1"/>
  <c r="S350" i="1"/>
  <c r="U350" i="1" s="1"/>
  <c r="Q342" i="1"/>
  <c r="R342" i="1" s="1"/>
  <c r="S342" i="1"/>
  <c r="U342" i="1" s="1"/>
  <c r="T342" i="1"/>
  <c r="V342" i="1" s="1"/>
  <c r="S334" i="1"/>
  <c r="U334" i="1" s="1"/>
  <c r="T334" i="1"/>
  <c r="V334" i="1" s="1"/>
  <c r="S326" i="1"/>
  <c r="U326" i="1" s="1"/>
  <c r="T326" i="1"/>
  <c r="V326" i="1" s="1"/>
  <c r="Q326" i="1"/>
  <c r="R326" i="1" s="1"/>
  <c r="S318" i="1"/>
  <c r="U318" i="1" s="1"/>
  <c r="T318" i="1"/>
  <c r="V318" i="1" s="1"/>
  <c r="S314" i="1"/>
  <c r="U314" i="1" s="1"/>
  <c r="S310" i="1"/>
  <c r="U310" i="1" s="1"/>
  <c r="T310" i="1"/>
  <c r="V310" i="1" s="1"/>
  <c r="S302" i="1"/>
  <c r="U302" i="1" s="1"/>
  <c r="T302" i="1"/>
  <c r="V302" i="1" s="1"/>
  <c r="S294" i="1"/>
  <c r="U294" i="1" s="1"/>
  <c r="T294" i="1"/>
  <c r="V294" i="1" s="1"/>
  <c r="Q294" i="1"/>
  <c r="R294" i="1" s="1"/>
  <c r="S286" i="1"/>
  <c r="U286" i="1" s="1"/>
  <c r="T286" i="1"/>
  <c r="V286" i="1" s="1"/>
  <c r="Q286" i="1"/>
  <c r="R286" i="1" s="1"/>
  <c r="T278" i="1"/>
  <c r="V278" i="1" s="1"/>
  <c r="S278" i="1"/>
  <c r="U278" i="1" s="1"/>
  <c r="T270" i="1"/>
  <c r="V270" i="1" s="1"/>
  <c r="S270" i="1"/>
  <c r="U270" i="1" s="1"/>
  <c r="Q270" i="1"/>
  <c r="R270" i="1" s="1"/>
  <c r="T262" i="1"/>
  <c r="V262" i="1" s="1"/>
  <c r="S262" i="1"/>
  <c r="U262" i="1" s="1"/>
  <c r="T254" i="1"/>
  <c r="V254" i="1" s="1"/>
  <c r="S254" i="1"/>
  <c r="U254" i="1" s="1"/>
  <c r="Q254" i="1"/>
  <c r="R254" i="1" s="1"/>
  <c r="T246" i="1"/>
  <c r="V246" i="1" s="1"/>
  <c r="S246" i="1"/>
  <c r="U246" i="1" s="1"/>
  <c r="T242" i="1"/>
  <c r="V242" i="1" s="1"/>
  <c r="S233" i="1"/>
  <c r="U233" i="1" s="1"/>
  <c r="S54" i="1"/>
  <c r="U54" i="1" s="1"/>
  <c r="T54" i="1"/>
  <c r="V54" i="1" s="1"/>
  <c r="S46" i="1"/>
  <c r="U46" i="1" s="1"/>
  <c r="T46" i="1"/>
  <c r="V46" i="1" s="1"/>
  <c r="S42" i="1"/>
  <c r="U42" i="1" s="1"/>
  <c r="S38" i="1"/>
  <c r="U38" i="1" s="1"/>
  <c r="T38" i="1"/>
  <c r="V38" i="1" s="1"/>
  <c r="Q38" i="1"/>
  <c r="R38" i="1" s="1"/>
  <c r="S30" i="1"/>
  <c r="U30" i="1" s="1"/>
  <c r="T30" i="1"/>
  <c r="V30" i="1" s="1"/>
  <c r="Q30" i="1"/>
  <c r="R30" i="1" s="1"/>
  <c r="S22" i="1"/>
  <c r="U22" i="1" s="1"/>
  <c r="T22" i="1"/>
  <c r="V22" i="1" s="1"/>
  <c r="Q22" i="1"/>
  <c r="R22" i="1" s="1"/>
  <c r="S14" i="1"/>
  <c r="U14" i="1" s="1"/>
  <c r="T14" i="1"/>
  <c r="V14" i="1" s="1"/>
  <c r="Q14" i="1"/>
  <c r="R14" i="1" s="1"/>
  <c r="Q54" i="1"/>
  <c r="R54" i="1" s="1"/>
  <c r="Q841" i="1"/>
  <c r="R841" i="1" s="1"/>
  <c r="Q1455" i="1"/>
  <c r="R1455" i="1" s="1"/>
  <c r="Q318" i="1"/>
  <c r="R318" i="1" s="1"/>
  <c r="Q538" i="1"/>
  <c r="R538" i="1" s="1"/>
  <c r="Q849" i="1"/>
  <c r="R849" i="1" s="1"/>
  <c r="Q1577" i="1"/>
  <c r="R1577" i="1" s="1"/>
  <c r="Q494" i="1"/>
  <c r="R494" i="1" s="1"/>
  <c r="Q310" i="1"/>
  <c r="R310" i="1" s="1"/>
  <c r="Q366" i="1"/>
  <c r="R366" i="1" s="1"/>
  <c r="Q1471" i="1"/>
  <c r="R1471" i="1" s="1"/>
  <c r="Q262" i="1"/>
  <c r="R262" i="1" s="1"/>
  <c r="Q414" i="1"/>
  <c r="R414" i="1" s="1"/>
  <c r="Q809" i="1"/>
  <c r="R809" i="1" s="1"/>
  <c r="Q1569" i="1"/>
  <c r="R1569" i="1" s="1"/>
  <c r="T1361" i="1"/>
  <c r="V1361" i="1" s="1"/>
  <c r="T1345" i="1"/>
  <c r="V1345" i="1" s="1"/>
  <c r="S1351" i="1"/>
  <c r="U1351" i="1" s="1"/>
  <c r="T1385" i="1"/>
  <c r="V1385" i="1" s="1"/>
  <c r="S1385" i="1"/>
  <c r="U1385" i="1" s="1"/>
  <c r="Q1358" i="1"/>
  <c r="R1358" i="1" s="1"/>
  <c r="Q1351" i="1"/>
  <c r="R1351" i="1" s="1"/>
  <c r="T1351" i="1"/>
  <c r="V1351" i="1" s="1"/>
  <c r="Q1359" i="1"/>
  <c r="R1359" i="1" s="1"/>
  <c r="I1304" i="1"/>
  <c r="I1294" i="1"/>
  <c r="I1301" i="1"/>
  <c r="I1293" i="1"/>
  <c r="I1297" i="1"/>
  <c r="I1296" i="1"/>
  <c r="I1289" i="1"/>
  <c r="I1277" i="1"/>
  <c r="I1258" i="1"/>
  <c r="I1236" i="1"/>
  <c r="I1247" i="1"/>
  <c r="I1292" i="1"/>
  <c r="I1283" i="1"/>
  <c r="I1287" i="1"/>
  <c r="I1302" i="1"/>
  <c r="I1299" i="1"/>
  <c r="I1298" i="1"/>
  <c r="I1279" i="1"/>
  <c r="I1266" i="1"/>
  <c r="I1249" i="1"/>
  <c r="I1284" i="1"/>
  <c r="I1290" i="1"/>
  <c r="I1295" i="1"/>
  <c r="I1303" i="1"/>
  <c r="I1278" i="1"/>
  <c r="I1261" i="1"/>
  <c r="I1244" i="1"/>
  <c r="I1282" i="1"/>
  <c r="I1281" i="1"/>
  <c r="I1285" i="1"/>
  <c r="I1256" i="1"/>
  <c r="I1288" i="1"/>
  <c r="I1257" i="1"/>
  <c r="I1286" i="1"/>
  <c r="I1243" i="1"/>
  <c r="Q1289" i="1"/>
  <c r="R1289" i="1" s="1"/>
  <c r="I1300" i="1"/>
  <c r="S1295" i="1"/>
  <c r="U1295" i="1" s="1"/>
  <c r="I1291" i="1"/>
  <c r="I1276" i="1"/>
  <c r="Q1279" i="1"/>
  <c r="R1279" i="1" s="1"/>
  <c r="S1249" i="1"/>
  <c r="U1249" i="1" s="1"/>
  <c r="T1247" i="1"/>
  <c r="V1247" i="1" s="1"/>
  <c r="S1247" i="1"/>
  <c r="U1247" i="1" s="1"/>
  <c r="Q1247" i="1"/>
  <c r="R1247" i="1" s="1"/>
  <c r="Q1295" i="1"/>
  <c r="R1295" i="1" s="1"/>
  <c r="T1295" i="1"/>
  <c r="V1295" i="1" s="1"/>
  <c r="T1279" i="1"/>
  <c r="V1279" i="1" s="1"/>
  <c r="S1279" i="1"/>
  <c r="U1279" i="1" s="1"/>
  <c r="T1287" i="1"/>
  <c r="V1287" i="1" s="1"/>
  <c r="S1287" i="1"/>
  <c r="U1287" i="1" s="1"/>
  <c r="Q1287" i="1"/>
  <c r="R1287" i="1" s="1"/>
  <c r="T1303" i="1"/>
  <c r="V1303" i="1" s="1"/>
  <c r="T1383" i="1"/>
  <c r="V1383" i="1" s="1"/>
  <c r="S1239" i="1"/>
  <c r="U1239" i="1" s="1"/>
  <c r="AD1239" i="1" s="1"/>
  <c r="S1271" i="1"/>
  <c r="U1271" i="1" s="1"/>
  <c r="Q1271" i="1"/>
  <c r="R1271" i="1" s="1"/>
  <c r="T1271" i="1"/>
  <c r="V1271" i="1" s="1"/>
  <c r="Q1383" i="1"/>
  <c r="R1383" i="1" s="1"/>
  <c r="S1255" i="1"/>
  <c r="U1255" i="1" s="1"/>
  <c r="Q2152" i="1"/>
  <c r="R2152" i="1" s="1"/>
  <c r="S855" i="1"/>
  <c r="U855" i="1" s="1"/>
  <c r="S863" i="1"/>
  <c r="U863" i="1" s="1"/>
  <c r="Z1296" i="1"/>
  <c r="S1391" i="1"/>
  <c r="U1391" i="1" s="1"/>
  <c r="T1391" i="1"/>
  <c r="V1391" i="1" s="1"/>
  <c r="Q1391" i="1"/>
  <c r="R1391" i="1" s="1"/>
  <c r="Q1327" i="1"/>
  <c r="R1327" i="1" s="1"/>
  <c r="S1327" i="1"/>
  <c r="U1327" i="1" s="1"/>
  <c r="T1319" i="1"/>
  <c r="V1319" i="1" s="1"/>
  <c r="Q1319" i="1"/>
  <c r="R1319" i="1" s="1"/>
  <c r="T1311" i="1"/>
  <c r="V1311" i="1" s="1"/>
  <c r="S1311" i="1"/>
  <c r="U1311" i="1" s="1"/>
  <c r="Q1263" i="1"/>
  <c r="R1263" i="1" s="1"/>
  <c r="T1263" i="1"/>
  <c r="V1263" i="1" s="1"/>
  <c r="S1263" i="1"/>
  <c r="U1263" i="1" s="1"/>
  <c r="Q1255" i="1"/>
  <c r="R1255" i="1" s="1"/>
  <c r="T865" i="1"/>
  <c r="V865" i="1" s="1"/>
  <c r="E3" i="32"/>
  <c r="D4" i="32"/>
  <c r="D5" i="32" s="1"/>
  <c r="Q2297" i="1"/>
  <c r="R2297" i="1" s="1"/>
  <c r="S1575" i="1"/>
  <c r="U1575" i="1" s="1"/>
  <c r="S1607" i="1"/>
  <c r="U1607" i="1" s="1"/>
  <c r="S1543" i="1"/>
  <c r="U1543" i="1" s="1"/>
  <c r="S1503" i="1"/>
  <c r="U1503" i="1" s="1"/>
  <c r="S1615" i="1"/>
  <c r="U1615" i="1" s="1"/>
  <c r="S1431" i="1"/>
  <c r="U1431" i="1" s="1"/>
  <c r="T1639" i="1"/>
  <c r="V1639" i="1" s="1"/>
  <c r="S1415" i="1"/>
  <c r="U1415" i="1" s="1"/>
  <c r="Q1305" i="1"/>
  <c r="R1305" i="1" s="1"/>
  <c r="Q1239" i="1"/>
  <c r="R1239" i="1" s="1"/>
  <c r="T2170" i="1"/>
  <c r="V2170" i="1" s="1"/>
  <c r="AD2170" i="1" s="1"/>
  <c r="T2154" i="1"/>
  <c r="V2154" i="1" s="1"/>
  <c r="Q2193" i="1"/>
  <c r="R2193" i="1" s="1"/>
  <c r="Q1684" i="1"/>
  <c r="R1684" i="1" s="1"/>
  <c r="Q999" i="1"/>
  <c r="R999" i="1" s="1"/>
  <c r="T1327" i="1"/>
  <c r="V1327" i="1" s="1"/>
  <c r="Q622" i="1"/>
  <c r="R622" i="1" s="1"/>
  <c r="S1321" i="1"/>
  <c r="U1321" i="1" s="1"/>
  <c r="S983" i="1"/>
  <c r="U983" i="1" s="1"/>
  <c r="AD983" i="1" s="1"/>
  <c r="S911" i="1"/>
  <c r="U911" i="1" s="1"/>
  <c r="Q967" i="1"/>
  <c r="R967" i="1" s="1"/>
  <c r="S887" i="1"/>
  <c r="U887" i="1" s="1"/>
  <c r="T967" i="1"/>
  <c r="V967" i="1" s="1"/>
  <c r="T879" i="1"/>
  <c r="V879" i="1" s="1"/>
  <c r="S1007" i="1"/>
  <c r="U1007" i="1" s="1"/>
  <c r="S871" i="1"/>
  <c r="U871" i="1" s="1"/>
  <c r="T1015" i="1"/>
  <c r="V1015" i="1" s="1"/>
  <c r="S311" i="1"/>
  <c r="U311" i="1" s="1"/>
  <c r="T638" i="1"/>
  <c r="V638" i="1" s="1"/>
  <c r="S622" i="1"/>
  <c r="U622" i="1" s="1"/>
  <c r="S1023" i="1"/>
  <c r="U1023" i="1" s="1"/>
  <c r="S919" i="1"/>
  <c r="U919" i="1" s="1"/>
  <c r="AD919" i="1" s="1"/>
  <c r="S879" i="1"/>
  <c r="U879" i="1" s="1"/>
  <c r="T959" i="1"/>
  <c r="V959" i="1" s="1"/>
  <c r="T887" i="1"/>
  <c r="V887" i="1" s="1"/>
  <c r="T871" i="1"/>
  <c r="V871" i="1" s="1"/>
  <c r="Q1023" i="1"/>
  <c r="R1023" i="1" s="1"/>
  <c r="S1015" i="1"/>
  <c r="U1015" i="1" s="1"/>
  <c r="S999" i="1"/>
  <c r="U999" i="1" s="1"/>
  <c r="S967" i="1"/>
  <c r="U967" i="1" s="1"/>
  <c r="T991" i="1"/>
  <c r="V991" i="1" s="1"/>
  <c r="Q879" i="1"/>
  <c r="R879" i="1" s="1"/>
  <c r="Q238" i="1"/>
  <c r="R238" i="1" s="1"/>
  <c r="Q255" i="1"/>
  <c r="R255" i="1" s="1"/>
  <c r="S234" i="1"/>
  <c r="U234" i="1" s="1"/>
  <c r="T230" i="1"/>
  <c r="V230" i="1" s="1"/>
  <c r="T55" i="1"/>
  <c r="V55" i="1" s="1"/>
  <c r="S230" i="1"/>
  <c r="U230" i="1" s="1"/>
  <c r="Q230" i="1"/>
  <c r="R230" i="1" s="1"/>
  <c r="Q263" i="1"/>
  <c r="R263" i="1" s="1"/>
  <c r="Q2247" i="1"/>
  <c r="R2247" i="1" s="1"/>
  <c r="Q2303" i="1"/>
  <c r="R2303" i="1" s="1"/>
  <c r="T1671" i="1"/>
  <c r="V1671" i="1" s="1"/>
  <c r="S2343" i="1"/>
  <c r="U2343" i="1" s="1"/>
  <c r="T2343" i="1"/>
  <c r="V2343" i="1" s="1"/>
  <c r="Q2369" i="1"/>
  <c r="R2369" i="1" s="1"/>
  <c r="S1366" i="1"/>
  <c r="U1366" i="1" s="1"/>
  <c r="AD1366" i="1" s="1"/>
  <c r="T223" i="1"/>
  <c r="V223" i="1" s="1"/>
  <c r="Q6" i="1"/>
  <c r="R6" i="1" s="1"/>
  <c r="T6" i="1"/>
  <c r="V6" i="1" s="1"/>
  <c r="Z2456" i="1"/>
  <c r="Z2411" i="1"/>
  <c r="T2503" i="1"/>
  <c r="V2503" i="1" s="1"/>
  <c r="T2459" i="1"/>
  <c r="V2459" i="1" s="1"/>
  <c r="Q2455" i="1"/>
  <c r="R2455" i="1" s="1"/>
  <c r="Z2420" i="1"/>
  <c r="Z2486" i="1"/>
  <c r="Z2490" i="1"/>
  <c r="Z2522" i="1"/>
  <c r="Z2511" i="1"/>
  <c r="S2530" i="1"/>
  <c r="U2530" i="1" s="1"/>
  <c r="Q2504" i="1"/>
  <c r="R2504" i="1" s="1"/>
  <c r="Q2378" i="1"/>
  <c r="R2378" i="1" s="1"/>
  <c r="S2410" i="1"/>
  <c r="U2410" i="1" s="1"/>
  <c r="T2511" i="1"/>
  <c r="V2511" i="1" s="1"/>
  <c r="AD2511" i="1" s="1"/>
  <c r="T2538" i="1"/>
  <c r="V2538" i="1" s="1"/>
  <c r="S2506" i="1"/>
  <c r="U2506" i="1" s="1"/>
  <c r="T2458" i="1"/>
  <c r="V2458" i="1" s="1"/>
  <c r="Z2460" i="1"/>
  <c r="T2439" i="1"/>
  <c r="V2439" i="1" s="1"/>
  <c r="S2391" i="1"/>
  <c r="U2391" i="1" s="1"/>
  <c r="S2383" i="1"/>
  <c r="U2383" i="1" s="1"/>
  <c r="S2375" i="1"/>
  <c r="U2375" i="1" s="1"/>
  <c r="Q2399" i="1"/>
  <c r="R2399" i="1" s="1"/>
  <c r="S2094" i="1"/>
  <c r="U2094" i="1" s="1"/>
  <c r="T2431" i="1"/>
  <c r="V2431" i="1" s="1"/>
  <c r="S2458" i="1"/>
  <c r="U2458" i="1" s="1"/>
  <c r="S2519" i="1"/>
  <c r="U2519" i="1" s="1"/>
  <c r="Z2387" i="1"/>
  <c r="Z2494" i="1"/>
  <c r="AD7" i="1"/>
  <c r="Z2238" i="1"/>
  <c r="Z2361" i="1"/>
  <c r="Z1366" i="1"/>
  <c r="Z2407" i="1"/>
  <c r="Z2417" i="1"/>
  <c r="Z2510" i="1"/>
  <c r="Z1363" i="1"/>
  <c r="Z2506" i="1"/>
  <c r="S2546" i="1"/>
  <c r="U2546" i="1" s="1"/>
  <c r="T2546" i="1"/>
  <c r="V2546" i="1" s="1"/>
  <c r="M2549" i="1"/>
  <c r="T2129" i="1"/>
  <c r="V2129" i="1" s="1"/>
  <c r="T1949" i="1"/>
  <c r="V1949" i="1" s="1"/>
  <c r="Z2498" i="1"/>
  <c r="S601" i="1"/>
  <c r="U601" i="1" s="1"/>
  <c r="T353" i="1"/>
  <c r="V353" i="1" s="1"/>
  <c r="T2314" i="1"/>
  <c r="V2314" i="1" s="1"/>
  <c r="S2282" i="1"/>
  <c r="U2282" i="1" s="1"/>
  <c r="M2274" i="1"/>
  <c r="T2226" i="1"/>
  <c r="V2226" i="1" s="1"/>
  <c r="Q2226" i="1"/>
  <c r="R2226" i="1" s="1"/>
  <c r="T2210" i="1"/>
  <c r="V2210" i="1" s="1"/>
  <c r="M2190" i="1"/>
  <c r="S2186" i="1"/>
  <c r="U2186" i="1" s="1"/>
  <c r="Q2186" i="1"/>
  <c r="R2186" i="1" s="1"/>
  <c r="S2154" i="1"/>
  <c r="U2154" i="1" s="1"/>
  <c r="Q2154" i="1"/>
  <c r="R2154" i="1" s="1"/>
  <c r="M2146" i="1"/>
  <c r="Q2146" i="1"/>
  <c r="R2146" i="1" s="1"/>
  <c r="S2106" i="1"/>
  <c r="U2106" i="1" s="1"/>
  <c r="S2098" i="1"/>
  <c r="U2098" i="1" s="1"/>
  <c r="T2098" i="1"/>
  <c r="V2098" i="1" s="1"/>
  <c r="M2074" i="1"/>
  <c r="Q2058" i="1"/>
  <c r="R2058" i="1" s="1"/>
  <c r="Q2042" i="1"/>
  <c r="R2042" i="1" s="1"/>
  <c r="S2042" i="1"/>
  <c r="U2042" i="1" s="1"/>
  <c r="T1950" i="1"/>
  <c r="V1950" i="1" s="1"/>
  <c r="S1946" i="1"/>
  <c r="U1946" i="1" s="1"/>
  <c r="T1898" i="1"/>
  <c r="V1898" i="1" s="1"/>
  <c r="M1890" i="1"/>
  <c r="Q1890" i="1"/>
  <c r="R1890" i="1" s="1"/>
  <c r="M1882" i="1"/>
  <c r="T1846" i="1"/>
  <c r="V1846" i="1" s="1"/>
  <c r="Q1810" i="1"/>
  <c r="R1810" i="1" s="1"/>
  <c r="M1802" i="1"/>
  <c r="S1802" i="1"/>
  <c r="U1802" i="1" s="1"/>
  <c r="M1770" i="1"/>
  <c r="S1770" i="1"/>
  <c r="U1770" i="1" s="1"/>
  <c r="Q1770" i="1"/>
  <c r="R1770" i="1" s="1"/>
  <c r="T1770" i="1"/>
  <c r="V1770" i="1" s="1"/>
  <c r="S1762" i="1"/>
  <c r="U1762" i="1" s="1"/>
  <c r="Q1681" i="1"/>
  <c r="R1681" i="1" s="1"/>
  <c r="S1629" i="1"/>
  <c r="U1629" i="1" s="1"/>
  <c r="M1625" i="1"/>
  <c r="M1617" i="1"/>
  <c r="T1617" i="1"/>
  <c r="V1617" i="1" s="1"/>
  <c r="Q1609" i="1"/>
  <c r="R1609" i="1" s="1"/>
  <c r="M1593" i="1"/>
  <c r="M1585" i="1"/>
  <c r="T2186" i="1"/>
  <c r="V2186" i="1" s="1"/>
  <c r="T2234" i="1"/>
  <c r="V2234" i="1" s="1"/>
  <c r="Q2138" i="1"/>
  <c r="R2138" i="1" s="1"/>
  <c r="Q1689" i="1"/>
  <c r="R1689" i="1" s="1"/>
  <c r="S1585" i="1"/>
  <c r="U1585" i="1" s="1"/>
  <c r="T2346" i="1"/>
  <c r="V2346" i="1" s="1"/>
  <c r="S2242" i="1"/>
  <c r="U2242" i="1" s="1"/>
  <c r="Q1746" i="1"/>
  <c r="R1746" i="1" s="1"/>
  <c r="Q1842" i="1"/>
  <c r="R1842" i="1" s="1"/>
  <c r="T1890" i="1"/>
  <c r="V1890" i="1" s="1"/>
  <c r="T1864" i="1"/>
  <c r="V1864" i="1" s="1"/>
  <c r="T1655" i="1"/>
  <c r="V1655" i="1" s="1"/>
  <c r="T1615" i="1"/>
  <c r="V1615" i="1" s="1"/>
  <c r="S1519" i="1"/>
  <c r="U1519" i="1" s="1"/>
  <c r="Q1231" i="1"/>
  <c r="R1231" i="1" s="1"/>
  <c r="S2576" i="1"/>
  <c r="U2576" i="1" s="1"/>
  <c r="T1623" i="1"/>
  <c r="V1623" i="1" s="1"/>
  <c r="Q1583" i="1"/>
  <c r="R1583" i="1" s="1"/>
  <c r="S1567" i="1"/>
  <c r="U1567" i="1" s="1"/>
  <c r="T1543" i="1"/>
  <c r="V1543" i="1" s="1"/>
  <c r="T1503" i="1"/>
  <c r="V1503" i="1" s="1"/>
  <c r="Q1311" i="1"/>
  <c r="R1311" i="1" s="1"/>
  <c r="T1241" i="1"/>
  <c r="V1241" i="1" s="1"/>
  <c r="T1223" i="1"/>
  <c r="V1223" i="1" s="1"/>
  <c r="S1175" i="1"/>
  <c r="U1175" i="1" s="1"/>
  <c r="S1463" i="1"/>
  <c r="U1463" i="1" s="1"/>
  <c r="S2480" i="1"/>
  <c r="U2480" i="1" s="1"/>
  <c r="M2594" i="1"/>
  <c r="S2594" i="1"/>
  <c r="U2594" i="1" s="1"/>
  <c r="T2594" i="1"/>
  <c r="V2594" i="1" s="1"/>
  <c r="M2586" i="1"/>
  <c r="M2578" i="1"/>
  <c r="M2570" i="1"/>
  <c r="T2570" i="1"/>
  <c r="V2570" i="1" s="1"/>
  <c r="Q2562" i="1"/>
  <c r="R2562" i="1" s="1"/>
  <c r="M2554" i="1"/>
  <c r="M2546" i="1"/>
  <c r="Q2546" i="1"/>
  <c r="R2546" i="1" s="1"/>
  <c r="S2522" i="1"/>
  <c r="U2522" i="1" s="1"/>
  <c r="M2514" i="1"/>
  <c r="Q2514" i="1"/>
  <c r="R2514" i="1" s="1"/>
  <c r="M2450" i="1"/>
  <c r="T2450" i="1"/>
  <c r="V2450" i="1" s="1"/>
  <c r="M2434" i="1"/>
  <c r="S2434" i="1"/>
  <c r="U2434" i="1" s="1"/>
  <c r="M2426" i="1"/>
  <c r="M2418" i="1"/>
  <c r="S2418" i="1"/>
  <c r="U2418" i="1" s="1"/>
  <c r="M2410" i="1"/>
  <c r="T2402" i="1"/>
  <c r="V2402" i="1" s="1"/>
  <c r="S2402" i="1"/>
  <c r="U2402" i="1" s="1"/>
  <c r="Q2402" i="1"/>
  <c r="R2402" i="1" s="1"/>
  <c r="T2386" i="1"/>
  <c r="V2386" i="1" s="1"/>
  <c r="Q2370" i="1"/>
  <c r="R2370" i="1" s="1"/>
  <c r="T2370" i="1"/>
  <c r="V2370" i="1" s="1"/>
  <c r="Q2362" i="1"/>
  <c r="R2362" i="1" s="1"/>
  <c r="S2362" i="1"/>
  <c r="U2362" i="1" s="1"/>
  <c r="T2362" i="1"/>
  <c r="V2362" i="1" s="1"/>
  <c r="T2354" i="1"/>
  <c r="V2354" i="1" s="1"/>
  <c r="M2338" i="1"/>
  <c r="T2334" i="1"/>
  <c r="V2334" i="1" s="1"/>
  <c r="S2322" i="1"/>
  <c r="U2322" i="1" s="1"/>
  <c r="T2322" i="1"/>
  <c r="V2322" i="1" s="1"/>
  <c r="Q2314" i="1"/>
  <c r="R2314" i="1" s="1"/>
  <c r="Q2306" i="1"/>
  <c r="R2306" i="1" s="1"/>
  <c r="Q2298" i="1"/>
  <c r="R2298" i="1" s="1"/>
  <c r="M2290" i="1"/>
  <c r="T2290" i="1"/>
  <c r="V2290" i="1" s="1"/>
  <c r="M2286" i="1"/>
  <c r="M2266" i="1"/>
  <c r="M2258" i="1"/>
  <c r="S2258" i="1"/>
  <c r="U2258" i="1" s="1"/>
  <c r="T2242" i="1"/>
  <c r="V2242" i="1" s="1"/>
  <c r="M2234" i="1"/>
  <c r="S2234" i="1"/>
  <c r="U2234" i="1" s="1"/>
  <c r="M2218" i="1"/>
  <c r="S2218" i="1"/>
  <c r="U2218" i="1" s="1"/>
  <c r="S2202" i="1"/>
  <c r="U2202" i="1" s="1"/>
  <c r="M2194" i="1"/>
  <c r="S2194" i="1"/>
  <c r="U2194" i="1" s="1"/>
  <c r="M2170" i="1"/>
  <c r="Q2170" i="1"/>
  <c r="R2170" i="1" s="1"/>
  <c r="M2162" i="1"/>
  <c r="M2138" i="1"/>
  <c r="Q2114" i="1"/>
  <c r="R2114" i="1" s="1"/>
  <c r="T2114" i="1"/>
  <c r="V2114" i="1" s="1"/>
  <c r="S2114" i="1"/>
  <c r="U2114" i="1" s="1"/>
  <c r="T2106" i="1"/>
  <c r="V2106" i="1" s="1"/>
  <c r="M2098" i="1"/>
  <c r="Q2098" i="1"/>
  <c r="R2098" i="1" s="1"/>
  <c r="M2090" i="1"/>
  <c r="M2066" i="1"/>
  <c r="T2066" i="1"/>
  <c r="V2066" i="1" s="1"/>
  <c r="M2034" i="1"/>
  <c r="S2018" i="1"/>
  <c r="U2018" i="1" s="1"/>
  <c r="T2018" i="1"/>
  <c r="V2018" i="1" s="1"/>
  <c r="M2010" i="1"/>
  <c r="Q2010" i="1"/>
  <c r="R2010" i="1" s="1"/>
  <c r="M1994" i="1"/>
  <c r="S1994" i="1"/>
  <c r="U1994" i="1" s="1"/>
  <c r="M1986" i="1"/>
  <c r="T1986" i="1"/>
  <c r="V1986" i="1" s="1"/>
  <c r="M1954" i="1"/>
  <c r="Q1946" i="1"/>
  <c r="R1946" i="1" s="1"/>
  <c r="M1930" i="1"/>
  <c r="T1930" i="1"/>
  <c r="V1930" i="1" s="1"/>
  <c r="AD1930" i="1" s="1"/>
  <c r="M1914" i="1"/>
  <c r="Q1914" i="1"/>
  <c r="R1914" i="1" s="1"/>
  <c r="M1874" i="1"/>
  <c r="M1850" i="1"/>
  <c r="Q1850" i="1"/>
  <c r="R1850" i="1" s="1"/>
  <c r="T1850" i="1"/>
  <c r="V1850" i="1" s="1"/>
  <c r="AD1850" i="1" s="1"/>
  <c r="T1842" i="1"/>
  <c r="V1842" i="1" s="1"/>
  <c r="AD1842" i="1" s="1"/>
  <c r="M1818" i="1"/>
  <c r="Q1818" i="1"/>
  <c r="R1818" i="1" s="1"/>
  <c r="T1810" i="1"/>
  <c r="V1810" i="1" s="1"/>
  <c r="M1754" i="1"/>
  <c r="Q1754" i="1"/>
  <c r="R1754" i="1" s="1"/>
  <c r="T1754" i="1"/>
  <c r="V1754" i="1" s="1"/>
  <c r="M1746" i="1"/>
  <c r="S1746" i="1"/>
  <c r="U1746" i="1" s="1"/>
  <c r="AD1746" i="1" s="1"/>
  <c r="T1738" i="1"/>
  <c r="V1738" i="1" s="1"/>
  <c r="Q1738" i="1"/>
  <c r="R1738" i="1" s="1"/>
  <c r="M1722" i="1"/>
  <c r="Q1722" i="1"/>
  <c r="R1722" i="1" s="1"/>
  <c r="T1722" i="1"/>
  <c r="V1722" i="1" s="1"/>
  <c r="T1705" i="1"/>
  <c r="V1705" i="1" s="1"/>
  <c r="S1705" i="1"/>
  <c r="U1705" i="1" s="1"/>
  <c r="M1689" i="1"/>
  <c r="M1681" i="1"/>
  <c r="S1681" i="1"/>
  <c r="U1681" i="1" s="1"/>
  <c r="Q1673" i="1"/>
  <c r="R1673" i="1" s="1"/>
  <c r="M1665" i="1"/>
  <c r="S1665" i="1"/>
  <c r="U1665" i="1" s="1"/>
  <c r="T785" i="1"/>
  <c r="V785" i="1" s="1"/>
  <c r="T1337" i="1"/>
  <c r="V1337" i="1" s="1"/>
  <c r="Q558" i="1"/>
  <c r="R558" i="1" s="1"/>
  <c r="S78" i="1"/>
  <c r="U78" i="1" s="1"/>
  <c r="M1649" i="1"/>
  <c r="Q1649" i="1"/>
  <c r="R1649" i="1" s="1"/>
  <c r="M1537" i="1"/>
  <c r="Q1537" i="1"/>
  <c r="R1537" i="1" s="1"/>
  <c r="M1465" i="1"/>
  <c r="S1465" i="1"/>
  <c r="U1465" i="1" s="1"/>
  <c r="T1465" i="1"/>
  <c r="V1465" i="1" s="1"/>
  <c r="M1417" i="1"/>
  <c r="Q1417" i="1"/>
  <c r="R1417" i="1" s="1"/>
  <c r="M1409" i="1"/>
  <c r="Q1409" i="1"/>
  <c r="R1409" i="1" s="1"/>
  <c r="M1361" i="1"/>
  <c r="Q1361" i="1"/>
  <c r="R1361" i="1" s="1"/>
  <c r="Q1345" i="1"/>
  <c r="R1345" i="1" s="1"/>
  <c r="Q1313" i="1"/>
  <c r="R1313" i="1" s="1"/>
  <c r="T1313" i="1"/>
  <c r="V1313" i="1" s="1"/>
  <c r="M1265" i="1"/>
  <c r="M1129" i="1"/>
  <c r="M1017" i="1"/>
  <c r="S1017" i="1"/>
  <c r="U1017" i="1" s="1"/>
  <c r="M921" i="1"/>
  <c r="S921" i="1"/>
  <c r="U921" i="1" s="1"/>
  <c r="M897" i="1"/>
  <c r="T897" i="1"/>
  <c r="V897" i="1" s="1"/>
  <c r="M889" i="1"/>
  <c r="M825" i="1"/>
  <c r="Q825" i="1"/>
  <c r="R825" i="1" s="1"/>
  <c r="M793" i="1"/>
  <c r="T793" i="1"/>
  <c r="V793" i="1" s="1"/>
  <c r="M777" i="1"/>
  <c r="M638" i="1"/>
  <c r="S638" i="1"/>
  <c r="U638" i="1" s="1"/>
  <c r="M630" i="1"/>
  <c r="T630" i="1"/>
  <c r="V630" i="1" s="1"/>
  <c r="M614" i="1"/>
  <c r="T614" i="1"/>
  <c r="V614" i="1" s="1"/>
  <c r="M606" i="1"/>
  <c r="T606" i="1"/>
  <c r="V606" i="1" s="1"/>
  <c r="M598" i="1"/>
  <c r="T598" i="1"/>
  <c r="V598" i="1" s="1"/>
  <c r="M570" i="1"/>
  <c r="M534" i="1"/>
  <c r="Q534" i="1"/>
  <c r="R534" i="1" s="1"/>
  <c r="M470" i="1"/>
  <c r="Q470" i="1"/>
  <c r="R470" i="1" s="1"/>
  <c r="M374" i="1"/>
  <c r="Q374" i="1"/>
  <c r="R374" i="1" s="1"/>
  <c r="M334" i="1"/>
  <c r="Q334" i="1"/>
  <c r="R334" i="1" s="1"/>
  <c r="M302" i="1"/>
  <c r="Q302" i="1"/>
  <c r="R302" i="1" s="1"/>
  <c r="M278" i="1"/>
  <c r="Q278" i="1"/>
  <c r="R278" i="1" s="1"/>
  <c r="M246" i="1"/>
  <c r="Q246" i="1"/>
  <c r="R246" i="1" s="1"/>
  <c r="M238" i="1"/>
  <c r="S238" i="1"/>
  <c r="U238" i="1" s="1"/>
  <c r="AD238" i="1" s="1"/>
  <c r="M222" i="1"/>
  <c r="T222" i="1"/>
  <c r="V222" i="1" s="1"/>
  <c r="Q222" i="1"/>
  <c r="R222" i="1" s="1"/>
  <c r="S222" i="1"/>
  <c r="U222" i="1" s="1"/>
  <c r="T162" i="1"/>
  <c r="V162" i="1" s="1"/>
  <c r="M158" i="1"/>
  <c r="S158" i="1"/>
  <c r="U158" i="1" s="1"/>
  <c r="M150" i="1"/>
  <c r="S150" i="1"/>
  <c r="U150" i="1" s="1"/>
  <c r="M142" i="1"/>
  <c r="S142" i="1"/>
  <c r="U142" i="1" s="1"/>
  <c r="M134" i="1"/>
  <c r="Q134" i="1"/>
  <c r="R134" i="1" s="1"/>
  <c r="M126" i="1"/>
  <c r="T126" i="1"/>
  <c r="V126" i="1" s="1"/>
  <c r="M110" i="1"/>
  <c r="Q110" i="1"/>
  <c r="R110" i="1" s="1"/>
  <c r="M86" i="1"/>
  <c r="S86" i="1"/>
  <c r="U86" i="1" s="1"/>
  <c r="M58" i="1"/>
  <c r="M46" i="1"/>
  <c r="Q46" i="1"/>
  <c r="R46" i="1" s="1"/>
  <c r="S2615" i="1"/>
  <c r="U2615" i="1" s="1"/>
  <c r="T2615" i="1"/>
  <c r="V2615" i="1" s="1"/>
  <c r="S801" i="1"/>
  <c r="U801" i="1" s="1"/>
  <c r="S630" i="1"/>
  <c r="U630" i="1" s="1"/>
  <c r="T801" i="1"/>
  <c r="V801" i="1" s="1"/>
  <c r="T1321" i="1"/>
  <c r="V1321" i="1" s="1"/>
  <c r="T622" i="1"/>
  <c r="V622" i="1" s="1"/>
  <c r="Q350" i="1"/>
  <c r="R350" i="1" s="1"/>
  <c r="Q953" i="1"/>
  <c r="R953" i="1" s="1"/>
  <c r="T961" i="1"/>
  <c r="V961" i="1" s="1"/>
  <c r="S973" i="1"/>
  <c r="U973" i="1" s="1"/>
  <c r="S985" i="1"/>
  <c r="U985" i="1" s="1"/>
  <c r="Q1009" i="1"/>
  <c r="R1009" i="1" s="1"/>
  <c r="Q1457" i="1"/>
  <c r="R1457" i="1" s="1"/>
  <c r="Q961" i="1"/>
  <c r="R961" i="1" s="1"/>
  <c r="S614" i="1"/>
  <c r="U614" i="1" s="1"/>
  <c r="T1273" i="1"/>
  <c r="V1273" i="1" s="1"/>
  <c r="Q118" i="1"/>
  <c r="R118" i="1" s="1"/>
  <c r="S70" i="1"/>
  <c r="U70" i="1" s="1"/>
  <c r="T2105" i="1"/>
  <c r="V2105" i="1" s="1"/>
  <c r="T2481" i="1"/>
  <c r="V2481" i="1" s="1"/>
  <c r="S1554" i="1"/>
  <c r="U1554" i="1" s="1"/>
  <c r="Q1554" i="1"/>
  <c r="R1554" i="1" s="1"/>
  <c r="M1550" i="1"/>
  <c r="Q1550" i="1"/>
  <c r="R1550" i="1" s="1"/>
  <c r="T1550" i="1"/>
  <c r="V1550" i="1" s="1"/>
  <c r="S1550" i="1"/>
  <c r="U1550" i="1" s="1"/>
  <c r="M1542" i="1"/>
  <c r="T1542" i="1"/>
  <c r="V1542" i="1" s="1"/>
  <c r="S1542" i="1"/>
  <c r="U1542" i="1" s="1"/>
  <c r="Q1542" i="1"/>
  <c r="R1542" i="1" s="1"/>
  <c r="M1534" i="1"/>
  <c r="T1534" i="1"/>
  <c r="V1534" i="1" s="1"/>
  <c r="S1534" i="1"/>
  <c r="U1534" i="1" s="1"/>
  <c r="Q1534" i="1"/>
  <c r="R1534" i="1" s="1"/>
  <c r="M1526" i="1"/>
  <c r="T1526" i="1"/>
  <c r="V1526" i="1" s="1"/>
  <c r="S1526" i="1"/>
  <c r="U1526" i="1" s="1"/>
  <c r="Q1526" i="1"/>
  <c r="R1526" i="1" s="1"/>
  <c r="M1518" i="1"/>
  <c r="S1518" i="1"/>
  <c r="U1518" i="1" s="1"/>
  <c r="Q1518" i="1"/>
  <c r="R1518" i="1" s="1"/>
  <c r="T1518" i="1"/>
  <c r="V1518" i="1" s="1"/>
  <c r="M1510" i="1"/>
  <c r="S1510" i="1"/>
  <c r="U1510" i="1" s="1"/>
  <c r="Q1510" i="1"/>
  <c r="R1510" i="1" s="1"/>
  <c r="T1510" i="1"/>
  <c r="V1510" i="1" s="1"/>
  <c r="M1502" i="1"/>
  <c r="S1502" i="1"/>
  <c r="U1502" i="1" s="1"/>
  <c r="Q1502" i="1"/>
  <c r="R1502" i="1" s="1"/>
  <c r="T1502" i="1"/>
  <c r="V1502" i="1" s="1"/>
  <c r="S1498" i="1"/>
  <c r="U1498" i="1" s="1"/>
  <c r="M1494" i="1"/>
  <c r="Q1494" i="1"/>
  <c r="R1494" i="1" s="1"/>
  <c r="T1494" i="1"/>
  <c r="V1494" i="1" s="1"/>
  <c r="S1494" i="1"/>
  <c r="U1494" i="1" s="1"/>
  <c r="Q1486" i="1"/>
  <c r="R1486" i="1" s="1"/>
  <c r="S1486" i="1"/>
  <c r="U1486" i="1" s="1"/>
  <c r="M1478" i="1"/>
  <c r="S1478" i="1"/>
  <c r="U1478" i="1" s="1"/>
  <c r="Q1478" i="1"/>
  <c r="R1478" i="1" s="1"/>
  <c r="T1478" i="1"/>
  <c r="V1478" i="1" s="1"/>
  <c r="M1470" i="1"/>
  <c r="Q1470" i="1"/>
  <c r="R1470" i="1" s="1"/>
  <c r="T1470" i="1"/>
  <c r="V1470" i="1" s="1"/>
  <c r="S1470" i="1"/>
  <c r="U1470" i="1" s="1"/>
  <c r="M1462" i="1"/>
  <c r="Q1462" i="1"/>
  <c r="R1462" i="1" s="1"/>
  <c r="S1462" i="1"/>
  <c r="U1462" i="1" s="1"/>
  <c r="T1462" i="1"/>
  <c r="V1462" i="1" s="1"/>
  <c r="M1454" i="1"/>
  <c r="S1454" i="1"/>
  <c r="U1454" i="1" s="1"/>
  <c r="T1454" i="1"/>
  <c r="V1454" i="1" s="1"/>
  <c r="Q1454" i="1"/>
  <c r="R1454" i="1" s="1"/>
  <c r="T1450" i="1"/>
  <c r="V1450" i="1" s="1"/>
  <c r="M1446" i="1"/>
  <c r="T1446" i="1"/>
  <c r="V1446" i="1" s="1"/>
  <c r="S1446" i="1"/>
  <c r="U1446" i="1" s="1"/>
  <c r="Q1446" i="1"/>
  <c r="R1446" i="1" s="1"/>
  <c r="M1438" i="1"/>
  <c r="T1438" i="1"/>
  <c r="V1438" i="1" s="1"/>
  <c r="S1438" i="1"/>
  <c r="U1438" i="1" s="1"/>
  <c r="Q1438" i="1"/>
  <c r="R1438" i="1" s="1"/>
  <c r="M1430" i="1"/>
  <c r="S1430" i="1"/>
  <c r="U1430" i="1" s="1"/>
  <c r="Q1430" i="1"/>
  <c r="R1430" i="1" s="1"/>
  <c r="T1430" i="1"/>
  <c r="V1430" i="1" s="1"/>
  <c r="S1426" i="1"/>
  <c r="U1426" i="1" s="1"/>
  <c r="M1422" i="1"/>
  <c r="Q1422" i="1"/>
  <c r="R1422" i="1" s="1"/>
  <c r="S1422" i="1"/>
  <c r="U1422" i="1" s="1"/>
  <c r="T1422" i="1"/>
  <c r="V1422" i="1" s="1"/>
  <c r="M1414" i="1"/>
  <c r="T1414" i="1"/>
  <c r="V1414" i="1" s="1"/>
  <c r="Q1414" i="1"/>
  <c r="R1414" i="1" s="1"/>
  <c r="S1414" i="1"/>
  <c r="U1414" i="1" s="1"/>
  <c r="M1406" i="1"/>
  <c r="S1406" i="1"/>
  <c r="U1406" i="1" s="1"/>
  <c r="T1406" i="1"/>
  <c r="V1406" i="1" s="1"/>
  <c r="Q1406" i="1"/>
  <c r="R1406" i="1" s="1"/>
  <c r="Q1402" i="1"/>
  <c r="R1402" i="1" s="1"/>
  <c r="M1398" i="1"/>
  <c r="T1398" i="1"/>
  <c r="V1398" i="1" s="1"/>
  <c r="Q1398" i="1"/>
  <c r="R1398" i="1" s="1"/>
  <c r="S1398" i="1"/>
  <c r="U1398" i="1" s="1"/>
  <c r="M1390" i="1"/>
  <c r="Q1390" i="1"/>
  <c r="R1390" i="1" s="1"/>
  <c r="S1390" i="1"/>
  <c r="U1390" i="1" s="1"/>
  <c r="T1390" i="1"/>
  <c r="V1390" i="1" s="1"/>
  <c r="S1382" i="1"/>
  <c r="U1382" i="1" s="1"/>
  <c r="T1382" i="1"/>
  <c r="V1382" i="1" s="1"/>
  <c r="M1374" i="1"/>
  <c r="S1374" i="1"/>
  <c r="U1374" i="1" s="1"/>
  <c r="Q1374" i="1"/>
  <c r="R1374" i="1" s="1"/>
  <c r="T1374" i="1"/>
  <c r="V1374" i="1" s="1"/>
  <c r="M1370" i="1"/>
  <c r="M1358" i="1"/>
  <c r="S1358" i="1"/>
  <c r="U1358" i="1" s="1"/>
  <c r="T1358" i="1"/>
  <c r="V1358" i="1" s="1"/>
  <c r="M1350" i="1"/>
  <c r="T1350" i="1"/>
  <c r="V1350" i="1" s="1"/>
  <c r="S1350" i="1"/>
  <c r="U1350" i="1" s="1"/>
  <c r="Q1350" i="1"/>
  <c r="R1350" i="1" s="1"/>
  <c r="M1342" i="1"/>
  <c r="S1342" i="1"/>
  <c r="U1342" i="1" s="1"/>
  <c r="T1342" i="1"/>
  <c r="V1342" i="1" s="1"/>
  <c r="Q1342" i="1"/>
  <c r="R1342" i="1" s="1"/>
  <c r="S1338" i="1"/>
  <c r="U1338" i="1" s="1"/>
  <c r="M1334" i="1"/>
  <c r="Q1334" i="1"/>
  <c r="R1334" i="1" s="1"/>
  <c r="T1334" i="1"/>
  <c r="V1334" i="1" s="1"/>
  <c r="S1334" i="1"/>
  <c r="U1334" i="1" s="1"/>
  <c r="M1326" i="1"/>
  <c r="S1326" i="1"/>
  <c r="U1326" i="1" s="1"/>
  <c r="T1326" i="1"/>
  <c r="V1326" i="1" s="1"/>
  <c r="Q1326" i="1"/>
  <c r="R1326" i="1" s="1"/>
  <c r="T1322" i="1"/>
  <c r="V1322" i="1" s="1"/>
  <c r="M1318" i="1"/>
  <c r="T1318" i="1"/>
  <c r="V1318" i="1" s="1"/>
  <c r="Q1318" i="1"/>
  <c r="R1318" i="1" s="1"/>
  <c r="S1318" i="1"/>
  <c r="U1318" i="1" s="1"/>
  <c r="M1310" i="1"/>
  <c r="T1310" i="1"/>
  <c r="V1310" i="1" s="1"/>
  <c r="Q1310" i="1"/>
  <c r="R1310" i="1" s="1"/>
  <c r="S1310" i="1"/>
  <c r="U1310" i="1" s="1"/>
  <c r="M1302" i="1"/>
  <c r="Q1302" i="1"/>
  <c r="R1302" i="1" s="1"/>
  <c r="S1302" i="1"/>
  <c r="U1302" i="1" s="1"/>
  <c r="T1302" i="1"/>
  <c r="V1302" i="1" s="1"/>
  <c r="M1294" i="1"/>
  <c r="S1294" i="1"/>
  <c r="U1294" i="1" s="1"/>
  <c r="Q1294" i="1"/>
  <c r="R1294" i="1" s="1"/>
  <c r="T1294" i="1"/>
  <c r="V1294" i="1" s="1"/>
  <c r="M1286" i="1"/>
  <c r="S1286" i="1"/>
  <c r="U1286" i="1" s="1"/>
  <c r="T1286" i="1"/>
  <c r="V1286" i="1" s="1"/>
  <c r="Q1286" i="1"/>
  <c r="R1286" i="1" s="1"/>
  <c r="M1278" i="1"/>
  <c r="S1278" i="1"/>
  <c r="U1278" i="1" s="1"/>
  <c r="Q1278" i="1"/>
  <c r="R1278" i="1" s="1"/>
  <c r="T1278" i="1"/>
  <c r="V1278" i="1" s="1"/>
  <c r="M1270" i="1"/>
  <c r="Q1270" i="1"/>
  <c r="R1270" i="1" s="1"/>
  <c r="S1270" i="1"/>
  <c r="U1270" i="1" s="1"/>
  <c r="T1270" i="1"/>
  <c r="V1270" i="1" s="1"/>
  <c r="S1266" i="1"/>
  <c r="U1266" i="1" s="1"/>
  <c r="M1262" i="1"/>
  <c r="T1262" i="1"/>
  <c r="V1262" i="1" s="1"/>
  <c r="S1262" i="1"/>
  <c r="U1262" i="1" s="1"/>
  <c r="Q1262" i="1"/>
  <c r="R1262" i="1" s="1"/>
  <c r="M1254" i="1"/>
  <c r="S1254" i="1"/>
  <c r="U1254" i="1" s="1"/>
  <c r="Q1254" i="1"/>
  <c r="R1254" i="1" s="1"/>
  <c r="T1254" i="1"/>
  <c r="V1254" i="1" s="1"/>
  <c r="M1246" i="1"/>
  <c r="T1246" i="1"/>
  <c r="V1246" i="1" s="1"/>
  <c r="Q1246" i="1"/>
  <c r="R1246" i="1" s="1"/>
  <c r="S1246" i="1"/>
  <c r="U1246" i="1" s="1"/>
  <c r="M1242" i="1"/>
  <c r="T1242" i="1"/>
  <c r="V1242" i="1" s="1"/>
  <c r="M1238" i="1"/>
  <c r="T1238" i="1"/>
  <c r="V1238" i="1" s="1"/>
  <c r="Q1238" i="1"/>
  <c r="R1238" i="1" s="1"/>
  <c r="S1238" i="1"/>
  <c r="U1238" i="1" s="1"/>
  <c r="M1230" i="1"/>
  <c r="S1230" i="1"/>
  <c r="U1230" i="1" s="1"/>
  <c r="Q1230" i="1"/>
  <c r="R1230" i="1" s="1"/>
  <c r="T1230" i="1"/>
  <c r="V1230" i="1" s="1"/>
  <c r="M1222" i="1"/>
  <c r="T1222" i="1"/>
  <c r="V1222" i="1" s="1"/>
  <c r="S1222" i="1"/>
  <c r="U1222" i="1" s="1"/>
  <c r="M1214" i="1"/>
  <c r="S1214" i="1"/>
  <c r="U1214" i="1" s="1"/>
  <c r="T1214" i="1"/>
  <c r="V1214" i="1" s="1"/>
  <c r="M1206" i="1"/>
  <c r="T1206" i="1"/>
  <c r="V1206" i="1" s="1"/>
  <c r="S1206" i="1"/>
  <c r="U1206" i="1" s="1"/>
  <c r="M1198" i="1"/>
  <c r="T1198" i="1"/>
  <c r="V1198" i="1" s="1"/>
  <c r="S1198" i="1"/>
  <c r="U1198" i="1" s="1"/>
  <c r="Q1198" i="1"/>
  <c r="R1198" i="1" s="1"/>
  <c r="M1190" i="1"/>
  <c r="T1190" i="1"/>
  <c r="V1190" i="1" s="1"/>
  <c r="M1182" i="1"/>
  <c r="S1182" i="1"/>
  <c r="U1182" i="1" s="1"/>
  <c r="T1182" i="1"/>
  <c r="V1182" i="1" s="1"/>
  <c r="M1178" i="1"/>
  <c r="S1178" i="1"/>
  <c r="U1178" i="1" s="1"/>
  <c r="M1174" i="1"/>
  <c r="T1174" i="1"/>
  <c r="V1174" i="1" s="1"/>
  <c r="S1174" i="1"/>
  <c r="U1174" i="1" s="1"/>
  <c r="Q1174" i="1"/>
  <c r="R1174" i="1" s="1"/>
  <c r="M1166" i="1"/>
  <c r="T1166" i="1"/>
  <c r="V1166" i="1" s="1"/>
  <c r="S1166" i="1"/>
  <c r="U1166" i="1" s="1"/>
  <c r="M1162" i="1"/>
  <c r="M1158" i="1"/>
  <c r="S1158" i="1"/>
  <c r="U1158" i="1" s="1"/>
  <c r="T1158" i="1"/>
  <c r="V1158" i="1" s="1"/>
  <c r="M1150" i="1"/>
  <c r="Q1150" i="1"/>
  <c r="R1150" i="1" s="1"/>
  <c r="S1150" i="1"/>
  <c r="U1150" i="1" s="1"/>
  <c r="T1150" i="1"/>
  <c r="V1150" i="1" s="1"/>
  <c r="M1142" i="1"/>
  <c r="T1142" i="1"/>
  <c r="V1142" i="1" s="1"/>
  <c r="S1142" i="1"/>
  <c r="U1142" i="1" s="1"/>
  <c r="M1134" i="1"/>
  <c r="S1134" i="1"/>
  <c r="U1134" i="1" s="1"/>
  <c r="M1126" i="1"/>
  <c r="S1126" i="1"/>
  <c r="U1126" i="1" s="1"/>
  <c r="T1126" i="1"/>
  <c r="V1126" i="1" s="1"/>
  <c r="T1122" i="1"/>
  <c r="V1122" i="1" s="1"/>
  <c r="S1118" i="1"/>
  <c r="U1118" i="1" s="1"/>
  <c r="M1110" i="1"/>
  <c r="S1110" i="1"/>
  <c r="U1110" i="1" s="1"/>
  <c r="T1110" i="1"/>
  <c r="V1110" i="1" s="1"/>
  <c r="Q1110" i="1"/>
  <c r="R1110" i="1" s="1"/>
  <c r="M1102" i="1"/>
  <c r="S1102" i="1"/>
  <c r="U1102" i="1" s="1"/>
  <c r="T1102" i="1"/>
  <c r="V1102" i="1" s="1"/>
  <c r="S1098" i="1"/>
  <c r="U1098" i="1" s="1"/>
  <c r="T1094" i="1"/>
  <c r="V1094" i="1" s="1"/>
  <c r="S1086" i="1"/>
  <c r="U1086" i="1" s="1"/>
  <c r="T1078" i="1"/>
  <c r="V1078" i="1" s="1"/>
  <c r="S1070" i="1"/>
  <c r="U1070" i="1" s="1"/>
  <c r="Q1070" i="1"/>
  <c r="R1070" i="1" s="1"/>
  <c r="T1062" i="1"/>
  <c r="V1062" i="1" s="1"/>
  <c r="Q1062" i="1"/>
  <c r="R1062" i="1" s="1"/>
  <c r="M1054" i="1"/>
  <c r="Q1054" i="1"/>
  <c r="R1054" i="1" s="1"/>
  <c r="S1054" i="1"/>
  <c r="U1054" i="1" s="1"/>
  <c r="T1054" i="1"/>
  <c r="V1054" i="1" s="1"/>
  <c r="M1050" i="1"/>
  <c r="Q1046" i="1"/>
  <c r="R1046" i="1" s="1"/>
  <c r="S1046" i="1"/>
  <c r="U1046" i="1" s="1"/>
  <c r="M1038" i="1"/>
  <c r="T1038" i="1"/>
  <c r="V1038" i="1" s="1"/>
  <c r="S1038" i="1"/>
  <c r="U1038" i="1" s="1"/>
  <c r="M1034" i="1"/>
  <c r="T1034" i="1"/>
  <c r="V1034" i="1" s="1"/>
  <c r="M1030" i="1"/>
  <c r="Q1030" i="1"/>
  <c r="R1030" i="1" s="1"/>
  <c r="S1030" i="1"/>
  <c r="U1030" i="1" s="1"/>
  <c r="T1030" i="1"/>
  <c r="V1030" i="1" s="1"/>
  <c r="M1022" i="1"/>
  <c r="Q1022" i="1"/>
  <c r="R1022" i="1" s="1"/>
  <c r="S1022" i="1"/>
  <c r="U1022" i="1" s="1"/>
  <c r="T1022" i="1"/>
  <c r="V1022" i="1" s="1"/>
  <c r="M1014" i="1"/>
  <c r="S1014" i="1"/>
  <c r="U1014" i="1" s="1"/>
  <c r="T1014" i="1"/>
  <c r="V1014" i="1" s="1"/>
  <c r="Q1014" i="1"/>
  <c r="R1014" i="1" s="1"/>
  <c r="M1010" i="1"/>
  <c r="M1006" i="1"/>
  <c r="T1006" i="1"/>
  <c r="V1006" i="1" s="1"/>
  <c r="Q1006" i="1"/>
  <c r="R1006" i="1" s="1"/>
  <c r="S1006" i="1"/>
  <c r="U1006" i="1" s="1"/>
  <c r="M998" i="1"/>
  <c r="S998" i="1"/>
  <c r="U998" i="1" s="1"/>
  <c r="T998" i="1"/>
  <c r="V998" i="1" s="1"/>
  <c r="Q998" i="1"/>
  <c r="R998" i="1" s="1"/>
  <c r="M994" i="1"/>
  <c r="M990" i="1"/>
  <c r="Q990" i="1"/>
  <c r="R990" i="1" s="1"/>
  <c r="S990" i="1"/>
  <c r="U990" i="1" s="1"/>
  <c r="T990" i="1"/>
  <c r="V990" i="1" s="1"/>
  <c r="M986" i="1"/>
  <c r="T986" i="1"/>
  <c r="V986" i="1" s="1"/>
  <c r="T982" i="1"/>
  <c r="V982" i="1" s="1"/>
  <c r="S982" i="1"/>
  <c r="U982" i="1" s="1"/>
  <c r="M974" i="1"/>
  <c r="S974" i="1"/>
  <c r="U974" i="1" s="1"/>
  <c r="T974" i="1"/>
  <c r="V974" i="1" s="1"/>
  <c r="Q974" i="1"/>
  <c r="R974" i="1" s="1"/>
  <c r="S970" i="1"/>
  <c r="U970" i="1" s="1"/>
  <c r="M966" i="1"/>
  <c r="T966" i="1"/>
  <c r="V966" i="1" s="1"/>
  <c r="S966" i="1"/>
  <c r="U966" i="1" s="1"/>
  <c r="M958" i="1"/>
  <c r="S958" i="1"/>
  <c r="U958" i="1" s="1"/>
  <c r="T958" i="1"/>
  <c r="V958" i="1" s="1"/>
  <c r="M950" i="1"/>
  <c r="T950" i="1"/>
  <c r="V950" i="1" s="1"/>
  <c r="S950" i="1"/>
  <c r="U950" i="1" s="1"/>
  <c r="M942" i="1"/>
  <c r="S942" i="1"/>
  <c r="U942" i="1" s="1"/>
  <c r="T942" i="1"/>
  <c r="V942" i="1" s="1"/>
  <c r="Q938" i="1"/>
  <c r="R938" i="1" s="1"/>
  <c r="M934" i="1"/>
  <c r="S934" i="1"/>
  <c r="U934" i="1" s="1"/>
  <c r="T934" i="1"/>
  <c r="V934" i="1" s="1"/>
  <c r="Q934" i="1"/>
  <c r="R934" i="1" s="1"/>
  <c r="M926" i="1"/>
  <c r="Q926" i="1"/>
  <c r="R926" i="1" s="1"/>
  <c r="T926" i="1"/>
  <c r="V926" i="1" s="1"/>
  <c r="S926" i="1"/>
  <c r="U926" i="1" s="1"/>
  <c r="Q922" i="1"/>
  <c r="R922" i="1" s="1"/>
  <c r="T918" i="1"/>
  <c r="V918" i="1" s="1"/>
  <c r="S918" i="1"/>
  <c r="U918" i="1" s="1"/>
  <c r="M910" i="1"/>
  <c r="Q910" i="1"/>
  <c r="R910" i="1" s="1"/>
  <c r="T910" i="1"/>
  <c r="V910" i="1" s="1"/>
  <c r="S910" i="1"/>
  <c r="U910" i="1" s="1"/>
  <c r="M902" i="1"/>
  <c r="T902" i="1"/>
  <c r="V902" i="1" s="1"/>
  <c r="S902" i="1"/>
  <c r="U902" i="1" s="1"/>
  <c r="M894" i="1"/>
  <c r="T894" i="1"/>
  <c r="V894" i="1" s="1"/>
  <c r="S894" i="1"/>
  <c r="U894" i="1" s="1"/>
  <c r="M886" i="1"/>
  <c r="S886" i="1"/>
  <c r="U886" i="1" s="1"/>
  <c r="T886" i="1"/>
  <c r="V886" i="1" s="1"/>
  <c r="Q886" i="1"/>
  <c r="R886" i="1" s="1"/>
  <c r="S878" i="1"/>
  <c r="U878" i="1" s="1"/>
  <c r="T878" i="1"/>
  <c r="V878" i="1" s="1"/>
  <c r="M870" i="1"/>
  <c r="S870" i="1"/>
  <c r="U870" i="1" s="1"/>
  <c r="Q870" i="1"/>
  <c r="R870" i="1" s="1"/>
  <c r="T870" i="1"/>
  <c r="V870" i="1" s="1"/>
  <c r="M862" i="1"/>
  <c r="S862" i="1"/>
  <c r="U862" i="1" s="1"/>
  <c r="M854" i="1"/>
  <c r="T854" i="1"/>
  <c r="V854" i="1" s="1"/>
  <c r="S854" i="1"/>
  <c r="U854" i="1" s="1"/>
  <c r="S850" i="1"/>
  <c r="U850" i="1" s="1"/>
  <c r="M846" i="1"/>
  <c r="T846" i="1"/>
  <c r="V846" i="1" s="1"/>
  <c r="S846" i="1"/>
  <c r="U846" i="1" s="1"/>
  <c r="M830" i="1"/>
  <c r="S830" i="1"/>
  <c r="U830" i="1" s="1"/>
  <c r="T830" i="1"/>
  <c r="V830" i="1" s="1"/>
  <c r="Q830" i="1"/>
  <c r="R830" i="1" s="1"/>
  <c r="M814" i="1"/>
  <c r="S814" i="1"/>
  <c r="U814" i="1" s="1"/>
  <c r="T814" i="1"/>
  <c r="V814" i="1" s="1"/>
  <c r="Q814" i="1"/>
  <c r="R814" i="1" s="1"/>
  <c r="M798" i="1"/>
  <c r="Q798" i="1"/>
  <c r="R798" i="1" s="1"/>
  <c r="T798" i="1"/>
  <c r="V798" i="1" s="1"/>
  <c r="S798" i="1"/>
  <c r="U798" i="1" s="1"/>
  <c r="M794" i="1"/>
  <c r="M790" i="1"/>
  <c r="Q790" i="1"/>
  <c r="R790" i="1" s="1"/>
  <c r="S790" i="1"/>
  <c r="U790" i="1" s="1"/>
  <c r="T790" i="1"/>
  <c r="V790" i="1" s="1"/>
  <c r="M782" i="1"/>
  <c r="Q782" i="1"/>
  <c r="R782" i="1" s="1"/>
  <c r="T782" i="1"/>
  <c r="V782" i="1" s="1"/>
  <c r="S782" i="1"/>
  <c r="U782" i="1" s="1"/>
  <c r="T778" i="1"/>
  <c r="V778" i="1" s="1"/>
  <c r="M774" i="1"/>
  <c r="T774" i="1"/>
  <c r="V774" i="1" s="1"/>
  <c r="Q774" i="1"/>
  <c r="R774" i="1" s="1"/>
  <c r="S774" i="1"/>
  <c r="U774" i="1" s="1"/>
  <c r="T770" i="1"/>
  <c r="V770" i="1" s="1"/>
  <c r="M766" i="1"/>
  <c r="T766" i="1"/>
  <c r="V766" i="1" s="1"/>
  <c r="Q766" i="1"/>
  <c r="R766" i="1" s="1"/>
  <c r="S766" i="1"/>
  <c r="U766" i="1" s="1"/>
  <c r="M758" i="1"/>
  <c r="S758" i="1"/>
  <c r="U758" i="1" s="1"/>
  <c r="T758" i="1"/>
  <c r="V758" i="1" s="1"/>
  <c r="Q758" i="1"/>
  <c r="R758" i="1" s="1"/>
  <c r="M750" i="1"/>
  <c r="S750" i="1"/>
  <c r="U750" i="1" s="1"/>
  <c r="T750" i="1"/>
  <c r="V750" i="1" s="1"/>
  <c r="Q750" i="1"/>
  <c r="R750" i="1" s="1"/>
  <c r="M742" i="1"/>
  <c r="Q742" i="1"/>
  <c r="R742" i="1" s="1"/>
  <c r="S742" i="1"/>
  <c r="U742" i="1" s="1"/>
  <c r="T742" i="1"/>
  <c r="V742" i="1" s="1"/>
  <c r="M734" i="1"/>
  <c r="S734" i="1"/>
  <c r="U734" i="1" s="1"/>
  <c r="T734" i="1"/>
  <c r="V734" i="1" s="1"/>
  <c r="Q734" i="1"/>
  <c r="R734" i="1" s="1"/>
  <c r="M729" i="1"/>
  <c r="T729" i="1"/>
  <c r="V729" i="1" s="1"/>
  <c r="S729" i="1"/>
  <c r="U729" i="1" s="1"/>
  <c r="M721" i="1"/>
  <c r="Q721" i="1"/>
  <c r="R721" i="1" s="1"/>
  <c r="T721" i="1"/>
  <c r="V721" i="1" s="1"/>
  <c r="M713" i="1"/>
  <c r="S713" i="1"/>
  <c r="U713" i="1" s="1"/>
  <c r="T705" i="1"/>
  <c r="V705" i="1" s="1"/>
  <c r="Q705" i="1"/>
  <c r="R705" i="1" s="1"/>
  <c r="S705" i="1"/>
  <c r="U705" i="1" s="1"/>
  <c r="T697" i="1"/>
  <c r="V697" i="1" s="1"/>
  <c r="Q697" i="1"/>
  <c r="R697" i="1" s="1"/>
  <c r="S679" i="1"/>
  <c r="U679" i="1" s="1"/>
  <c r="T679" i="1"/>
  <c r="V679" i="1" s="1"/>
  <c r="S675" i="1"/>
  <c r="U675" i="1" s="1"/>
  <c r="M671" i="1"/>
  <c r="Q671" i="1"/>
  <c r="R671" i="1" s="1"/>
  <c r="S671" i="1"/>
  <c r="U671" i="1" s="1"/>
  <c r="T671" i="1"/>
  <c r="V671" i="1" s="1"/>
  <c r="M663" i="1"/>
  <c r="Q663" i="1"/>
  <c r="R663" i="1" s="1"/>
  <c r="S663" i="1"/>
  <c r="U663" i="1" s="1"/>
  <c r="T663" i="1"/>
  <c r="V663" i="1" s="1"/>
  <c r="M655" i="1"/>
  <c r="S655" i="1"/>
  <c r="U655" i="1" s="1"/>
  <c r="Q655" i="1"/>
  <c r="R655" i="1" s="1"/>
  <c r="T655" i="1"/>
  <c r="V655" i="1" s="1"/>
  <c r="S651" i="1"/>
  <c r="U651" i="1" s="1"/>
  <c r="M647" i="1"/>
  <c r="Q647" i="1"/>
  <c r="R647" i="1" s="1"/>
  <c r="S647" i="1"/>
  <c r="U647" i="1" s="1"/>
  <c r="T647" i="1"/>
  <c r="V647" i="1" s="1"/>
  <c r="M639" i="1"/>
  <c r="S639" i="1"/>
  <c r="U639" i="1" s="1"/>
  <c r="T639" i="1"/>
  <c r="V639" i="1" s="1"/>
  <c r="Q639" i="1"/>
  <c r="R639" i="1" s="1"/>
  <c r="M631" i="1"/>
  <c r="S631" i="1"/>
  <c r="U631" i="1" s="1"/>
  <c r="T631" i="1"/>
  <c r="V631" i="1" s="1"/>
  <c r="M623" i="1"/>
  <c r="Q623" i="1"/>
  <c r="R623" i="1" s="1"/>
  <c r="T623" i="1"/>
  <c r="V623" i="1" s="1"/>
  <c r="S623" i="1"/>
  <c r="U623" i="1" s="1"/>
  <c r="Q615" i="1"/>
  <c r="R615" i="1" s="1"/>
  <c r="T615" i="1"/>
  <c r="V615" i="1" s="1"/>
  <c r="S615" i="1"/>
  <c r="U615" i="1" s="1"/>
  <c r="Q607" i="1"/>
  <c r="R607" i="1" s="1"/>
  <c r="S607" i="1"/>
  <c r="U607" i="1" s="1"/>
  <c r="T607" i="1"/>
  <c r="V607" i="1" s="1"/>
  <c r="Q603" i="1"/>
  <c r="R603" i="1" s="1"/>
  <c r="S603" i="1"/>
  <c r="U603" i="1" s="1"/>
  <c r="S599" i="1"/>
  <c r="U599" i="1" s="1"/>
  <c r="Q599" i="1"/>
  <c r="R599" i="1" s="1"/>
  <c r="T599" i="1"/>
  <c r="V599" i="1" s="1"/>
  <c r="Q591" i="1"/>
  <c r="R591" i="1" s="1"/>
  <c r="T591" i="1"/>
  <c r="V591" i="1" s="1"/>
  <c r="S591" i="1"/>
  <c r="U591" i="1" s="1"/>
  <c r="Q583" i="1"/>
  <c r="R583" i="1" s="1"/>
  <c r="Q579" i="1"/>
  <c r="R579" i="1" s="1"/>
  <c r="Q567" i="1"/>
  <c r="R567" i="1" s="1"/>
  <c r="M559" i="1"/>
  <c r="Q559" i="1"/>
  <c r="R559" i="1" s="1"/>
  <c r="T551" i="1"/>
  <c r="V551" i="1" s="1"/>
  <c r="Q551" i="1"/>
  <c r="R551" i="1" s="1"/>
  <c r="Q547" i="1"/>
  <c r="R547" i="1" s="1"/>
  <c r="Q543" i="1"/>
  <c r="R543" i="1" s="1"/>
  <c r="S543" i="1"/>
  <c r="U543" i="1" s="1"/>
  <c r="Q535" i="1"/>
  <c r="R535" i="1" s="1"/>
  <c r="Q527" i="1"/>
  <c r="R527" i="1" s="1"/>
  <c r="S527" i="1"/>
  <c r="U527" i="1" s="1"/>
  <c r="T519" i="1"/>
  <c r="V519" i="1" s="1"/>
  <c r="Q519" i="1"/>
  <c r="R519" i="1" s="1"/>
  <c r="Q511" i="1"/>
  <c r="R511" i="1" s="1"/>
  <c r="S511" i="1"/>
  <c r="U511" i="1" s="1"/>
  <c r="Q503" i="1"/>
  <c r="R503" i="1" s="1"/>
  <c r="T503" i="1"/>
  <c r="V503" i="1" s="1"/>
  <c r="Q495" i="1"/>
  <c r="R495" i="1" s="1"/>
  <c r="S495" i="1"/>
  <c r="U495" i="1" s="1"/>
  <c r="M487" i="1"/>
  <c r="Q487" i="1"/>
  <c r="R487" i="1" s="1"/>
  <c r="T487" i="1"/>
  <c r="V487" i="1" s="1"/>
  <c r="S479" i="1"/>
  <c r="U479" i="1" s="1"/>
  <c r="Q479" i="1"/>
  <c r="R479" i="1" s="1"/>
  <c r="Q471" i="1"/>
  <c r="R471" i="1" s="1"/>
  <c r="S471" i="1"/>
  <c r="U471" i="1" s="1"/>
  <c r="M463" i="1"/>
  <c r="T463" i="1"/>
  <c r="V463" i="1" s="1"/>
  <c r="S463" i="1"/>
  <c r="U463" i="1" s="1"/>
  <c r="Q463" i="1"/>
  <c r="R463" i="1" s="1"/>
  <c r="M455" i="1"/>
  <c r="T455" i="1"/>
  <c r="V455" i="1" s="1"/>
  <c r="Q455" i="1"/>
  <c r="R455" i="1" s="1"/>
  <c r="S455" i="1"/>
  <c r="U455" i="1" s="1"/>
  <c r="S451" i="1"/>
  <c r="U451" i="1" s="1"/>
  <c r="Q447" i="1"/>
  <c r="R447" i="1" s="1"/>
  <c r="Q439" i="1"/>
  <c r="R439" i="1" s="1"/>
  <c r="S439" i="1"/>
  <c r="U439" i="1" s="1"/>
  <c r="T431" i="1"/>
  <c r="V431" i="1" s="1"/>
  <c r="Q431" i="1"/>
  <c r="R431" i="1" s="1"/>
  <c r="M423" i="1"/>
  <c r="Q423" i="1"/>
  <c r="R423" i="1" s="1"/>
  <c r="S415" i="1"/>
  <c r="U415" i="1" s="1"/>
  <c r="Q411" i="1"/>
  <c r="R411" i="1" s="1"/>
  <c r="Q407" i="1"/>
  <c r="R407" i="1" s="1"/>
  <c r="S407" i="1"/>
  <c r="U407" i="1" s="1"/>
  <c r="M399" i="1"/>
  <c r="T399" i="1"/>
  <c r="V399" i="1" s="1"/>
  <c r="S399" i="1"/>
  <c r="U399" i="1" s="1"/>
  <c r="Q399" i="1"/>
  <c r="R399" i="1" s="1"/>
  <c r="S395" i="1"/>
  <c r="U395" i="1" s="1"/>
  <c r="S391" i="1"/>
  <c r="U391" i="1" s="1"/>
  <c r="S383" i="1"/>
  <c r="U383" i="1" s="1"/>
  <c r="Q383" i="1"/>
  <c r="R383" i="1" s="1"/>
  <c r="M375" i="1"/>
  <c r="Q375" i="1"/>
  <c r="R375" i="1" s="1"/>
  <c r="S375" i="1"/>
  <c r="U375" i="1" s="1"/>
  <c r="Q367" i="1"/>
  <c r="R367" i="1" s="1"/>
  <c r="Q363" i="1"/>
  <c r="R363" i="1" s="1"/>
  <c r="Q359" i="1"/>
  <c r="R359" i="1" s="1"/>
  <c r="S359" i="1"/>
  <c r="U359" i="1" s="1"/>
  <c r="Q343" i="1"/>
  <c r="R343" i="1" s="1"/>
  <c r="S343" i="1"/>
  <c r="U343" i="1" s="1"/>
  <c r="T339" i="1"/>
  <c r="V339" i="1" s="1"/>
  <c r="S339" i="1"/>
  <c r="U339" i="1" s="1"/>
  <c r="M335" i="1"/>
  <c r="T335" i="1"/>
  <c r="V335" i="1" s="1"/>
  <c r="S335" i="1"/>
  <c r="U335" i="1" s="1"/>
  <c r="Q335" i="1"/>
  <c r="R335" i="1" s="1"/>
  <c r="Q327" i="1"/>
  <c r="R327" i="1" s="1"/>
  <c r="S327" i="1"/>
  <c r="U327" i="1" s="1"/>
  <c r="Q319" i="1"/>
  <c r="R319" i="1" s="1"/>
  <c r="S319" i="1"/>
  <c r="U319" i="1" s="1"/>
  <c r="M311" i="1"/>
  <c r="T311" i="1"/>
  <c r="V311" i="1" s="1"/>
  <c r="Q303" i="1"/>
  <c r="R303" i="1" s="1"/>
  <c r="S303" i="1"/>
  <c r="U303" i="1" s="1"/>
  <c r="M295" i="1"/>
  <c r="T295" i="1"/>
  <c r="V295" i="1" s="1"/>
  <c r="Q295" i="1"/>
  <c r="R295" i="1" s="1"/>
  <c r="Q287" i="1"/>
  <c r="R287" i="1" s="1"/>
  <c r="T287" i="1"/>
  <c r="V287" i="1" s="1"/>
  <c r="Q279" i="1"/>
  <c r="R279" i="1" s="1"/>
  <c r="Q271" i="1"/>
  <c r="R271" i="1" s="1"/>
  <c r="S263" i="1"/>
  <c r="U263" i="1" s="1"/>
  <c r="Q259" i="1"/>
  <c r="R259" i="1" s="1"/>
  <c r="M255" i="1"/>
  <c r="T255" i="1"/>
  <c r="V255" i="1" s="1"/>
  <c r="S255" i="1"/>
  <c r="U255" i="1" s="1"/>
  <c r="M239" i="1"/>
  <c r="Q239" i="1"/>
  <c r="R239" i="1" s="1"/>
  <c r="S239" i="1"/>
  <c r="U239" i="1" s="1"/>
  <c r="T239" i="1"/>
  <c r="V239" i="1" s="1"/>
  <c r="T235" i="1"/>
  <c r="V235" i="1" s="1"/>
  <c r="M231" i="1"/>
  <c r="Q231" i="1"/>
  <c r="R231" i="1" s="1"/>
  <c r="T231" i="1"/>
  <c r="V231" i="1" s="1"/>
  <c r="S231" i="1"/>
  <c r="U231" i="1" s="1"/>
  <c r="M223" i="1"/>
  <c r="M215" i="1"/>
  <c r="Q215" i="1"/>
  <c r="R215" i="1" s="1"/>
  <c r="S215" i="1"/>
  <c r="U215" i="1" s="1"/>
  <c r="Q211" i="1"/>
  <c r="R211" i="1" s="1"/>
  <c r="M207" i="1"/>
  <c r="Q207" i="1"/>
  <c r="R207" i="1" s="1"/>
  <c r="T207" i="1"/>
  <c r="V207" i="1" s="1"/>
  <c r="S207" i="1"/>
  <c r="U207" i="1" s="1"/>
  <c r="M199" i="1"/>
  <c r="T199" i="1"/>
  <c r="V199" i="1" s="1"/>
  <c r="Q199" i="1"/>
  <c r="R199" i="1" s="1"/>
  <c r="S199" i="1"/>
  <c r="U199" i="1" s="1"/>
  <c r="M191" i="1"/>
  <c r="Q191" i="1"/>
  <c r="R191" i="1" s="1"/>
  <c r="T191" i="1"/>
  <c r="V191" i="1" s="1"/>
  <c r="M183" i="1"/>
  <c r="Q183" i="1"/>
  <c r="R183" i="1" s="1"/>
  <c r="T183" i="1"/>
  <c r="V183" i="1" s="1"/>
  <c r="S183" i="1"/>
  <c r="U183" i="1" s="1"/>
  <c r="M175" i="1"/>
  <c r="T175" i="1"/>
  <c r="V175" i="1" s="1"/>
  <c r="Q175" i="1"/>
  <c r="R175" i="1" s="1"/>
  <c r="S175" i="1"/>
  <c r="U175" i="1" s="1"/>
  <c r="M167" i="1"/>
  <c r="S167" i="1"/>
  <c r="U167" i="1" s="1"/>
  <c r="Q167" i="1"/>
  <c r="R167" i="1" s="1"/>
  <c r="M159" i="1"/>
  <c r="T159" i="1"/>
  <c r="V159" i="1" s="1"/>
  <c r="S159" i="1"/>
  <c r="U159" i="1" s="1"/>
  <c r="M151" i="1"/>
  <c r="Q151" i="1"/>
  <c r="R151" i="1" s="1"/>
  <c r="S151" i="1"/>
  <c r="U151" i="1" s="1"/>
  <c r="S147" i="1"/>
  <c r="U147" i="1" s="1"/>
  <c r="M143" i="1"/>
  <c r="T143" i="1"/>
  <c r="V143" i="1" s="1"/>
  <c r="S143" i="1"/>
  <c r="U143" i="1" s="1"/>
  <c r="Q143" i="1"/>
  <c r="R143" i="1" s="1"/>
  <c r="Q139" i="1"/>
  <c r="R139" i="1" s="1"/>
  <c r="T135" i="1"/>
  <c r="V135" i="1" s="1"/>
  <c r="S135" i="1"/>
  <c r="U135" i="1" s="1"/>
  <c r="M127" i="1"/>
  <c r="T127" i="1"/>
  <c r="V127" i="1" s="1"/>
  <c r="Q127" i="1"/>
  <c r="R127" i="1" s="1"/>
  <c r="S127" i="1"/>
  <c r="U127" i="1" s="1"/>
  <c r="M119" i="1"/>
  <c r="T119" i="1"/>
  <c r="V119" i="1" s="1"/>
  <c r="S119" i="1"/>
  <c r="U119" i="1" s="1"/>
  <c r="Q119" i="1"/>
  <c r="R119" i="1" s="1"/>
  <c r="M111" i="1"/>
  <c r="Q111" i="1"/>
  <c r="R111" i="1" s="1"/>
  <c r="T111" i="1"/>
  <c r="V111" i="1" s="1"/>
  <c r="T107" i="1"/>
  <c r="V107" i="1" s="1"/>
  <c r="M103" i="1"/>
  <c r="S103" i="1"/>
  <c r="U103" i="1" s="1"/>
  <c r="T103" i="1"/>
  <c r="V103" i="1" s="1"/>
  <c r="Q103" i="1"/>
  <c r="R103" i="1" s="1"/>
  <c r="M95" i="1"/>
  <c r="S95" i="1"/>
  <c r="U95" i="1" s="1"/>
  <c r="T95" i="1"/>
  <c r="V95" i="1" s="1"/>
  <c r="Q95" i="1"/>
  <c r="R95" i="1" s="1"/>
  <c r="M87" i="1"/>
  <c r="T87" i="1"/>
  <c r="V87" i="1" s="1"/>
  <c r="S87" i="1"/>
  <c r="U87" i="1" s="1"/>
  <c r="Q87" i="1"/>
  <c r="R87" i="1" s="1"/>
  <c r="M79" i="1"/>
  <c r="Q79" i="1"/>
  <c r="R79" i="1" s="1"/>
  <c r="S79" i="1"/>
  <c r="U79" i="1" s="1"/>
  <c r="T79" i="1"/>
  <c r="V79" i="1" s="1"/>
  <c r="M71" i="1"/>
  <c r="T71" i="1"/>
  <c r="V71" i="1" s="1"/>
  <c r="Q71" i="1"/>
  <c r="R71" i="1" s="1"/>
  <c r="S71" i="1"/>
  <c r="U71" i="1" s="1"/>
  <c r="Q67" i="1"/>
  <c r="R67" i="1" s="1"/>
  <c r="S67" i="1"/>
  <c r="U67" i="1" s="1"/>
  <c r="M63" i="1"/>
  <c r="S63" i="1"/>
  <c r="U63" i="1" s="1"/>
  <c r="Q63" i="1"/>
  <c r="R63" i="1" s="1"/>
  <c r="M55" i="1"/>
  <c r="Q55" i="1"/>
  <c r="R55" i="1" s="1"/>
  <c r="S51" i="1"/>
  <c r="U51" i="1" s="1"/>
  <c r="Q47" i="1"/>
  <c r="R47" i="1" s="1"/>
  <c r="S47" i="1"/>
  <c r="U47" i="1" s="1"/>
  <c r="Q39" i="1"/>
  <c r="R39" i="1" s="1"/>
  <c r="Q23" i="1"/>
  <c r="R23" i="1" s="1"/>
  <c r="S23" i="1"/>
  <c r="U23" i="1" s="1"/>
  <c r="Q15" i="1"/>
  <c r="R15" i="1" s="1"/>
  <c r="T15" i="1"/>
  <c r="V15" i="1" s="1"/>
  <c r="S2543" i="1"/>
  <c r="U2543" i="1" s="1"/>
  <c r="S2535" i="1"/>
  <c r="U2535" i="1" s="1"/>
  <c r="AD2535" i="1" s="1"/>
  <c r="Q2407" i="1"/>
  <c r="R2407" i="1" s="1"/>
  <c r="T2375" i="1"/>
  <c r="V2375" i="1" s="1"/>
  <c r="T2383" i="1"/>
  <c r="V2383" i="1" s="1"/>
  <c r="Q2391" i="1"/>
  <c r="R2391" i="1" s="1"/>
  <c r="T2519" i="1"/>
  <c r="V2519" i="1" s="1"/>
  <c r="T2487" i="1"/>
  <c r="V2487" i="1" s="1"/>
  <c r="S2455" i="1"/>
  <c r="U2455" i="1" s="1"/>
  <c r="T2475" i="1"/>
  <c r="V2475" i="1" s="1"/>
  <c r="S2495" i="1"/>
  <c r="U2495" i="1" s="1"/>
  <c r="S2503" i="1"/>
  <c r="U2503" i="1" s="1"/>
  <c r="S6" i="1"/>
  <c r="U6" i="1" s="1"/>
  <c r="Q2015" i="1"/>
  <c r="R2015" i="1" s="1"/>
  <c r="Q2255" i="1"/>
  <c r="R2255" i="1" s="1"/>
  <c r="Q2215" i="1"/>
  <c r="R2215" i="1" s="1"/>
  <c r="T2311" i="1"/>
  <c r="V2311" i="1" s="1"/>
  <c r="S55" i="1"/>
  <c r="U55" i="1" s="1"/>
  <c r="S575" i="1"/>
  <c r="U575" i="1" s="1"/>
  <c r="M2351" i="1"/>
  <c r="S2351" i="1"/>
  <c r="U2351" i="1" s="1"/>
  <c r="M2343" i="1"/>
  <c r="Q2343" i="1"/>
  <c r="R2343" i="1" s="1"/>
  <c r="M2335" i="1"/>
  <c r="Q2335" i="1"/>
  <c r="R2335" i="1" s="1"/>
  <c r="M2327" i="1"/>
  <c r="S2327" i="1"/>
  <c r="U2327" i="1" s="1"/>
  <c r="M2319" i="1"/>
  <c r="M2311" i="1"/>
  <c r="S2311" i="1"/>
  <c r="U2311" i="1" s="1"/>
  <c r="S2307" i="1"/>
  <c r="U2307" i="1" s="1"/>
  <c r="M2303" i="1"/>
  <c r="T2303" i="1"/>
  <c r="V2303" i="1" s="1"/>
  <c r="AD2303" i="1" s="1"/>
  <c r="M2295" i="1"/>
  <c r="T2295" i="1"/>
  <c r="V2295" i="1" s="1"/>
  <c r="S2295" i="1"/>
  <c r="U2295" i="1" s="1"/>
  <c r="M2291" i="1"/>
  <c r="S2291" i="1"/>
  <c r="U2291" i="1" s="1"/>
  <c r="M2287" i="1"/>
  <c r="S2287" i="1"/>
  <c r="U2287" i="1" s="1"/>
  <c r="Q2287" i="1"/>
  <c r="R2287" i="1" s="1"/>
  <c r="T2287" i="1"/>
  <c r="V2287" i="1" s="1"/>
  <c r="M2279" i="1"/>
  <c r="T2279" i="1"/>
  <c r="V2279" i="1" s="1"/>
  <c r="S2279" i="1"/>
  <c r="U2279" i="1" s="1"/>
  <c r="M2271" i="1"/>
  <c r="S2271" i="1"/>
  <c r="U2271" i="1" s="1"/>
  <c r="T2271" i="1"/>
  <c r="V2271" i="1" s="1"/>
  <c r="M2263" i="1"/>
  <c r="S2263" i="1"/>
  <c r="U2263" i="1" s="1"/>
  <c r="T2263" i="1"/>
  <c r="V2263" i="1" s="1"/>
  <c r="M2255" i="1"/>
  <c r="M2247" i="1"/>
  <c r="T2247" i="1"/>
  <c r="V2247" i="1" s="1"/>
  <c r="M2239" i="1"/>
  <c r="T2239" i="1"/>
  <c r="V2239" i="1" s="1"/>
  <c r="T2235" i="1"/>
  <c r="V2235" i="1" s="1"/>
  <c r="M2231" i="1"/>
  <c r="T2231" i="1"/>
  <c r="V2231" i="1" s="1"/>
  <c r="Q2231" i="1"/>
  <c r="R2231" i="1" s="1"/>
  <c r="S2231" i="1"/>
  <c r="U2231" i="1" s="1"/>
  <c r="M2223" i="1"/>
  <c r="S2223" i="1"/>
  <c r="U2223" i="1" s="1"/>
  <c r="M2215" i="1"/>
  <c r="S2215" i="1"/>
  <c r="U2215" i="1" s="1"/>
  <c r="T2215" i="1"/>
  <c r="V2215" i="1" s="1"/>
  <c r="M2207" i="1"/>
  <c r="Q2207" i="1"/>
  <c r="R2207" i="1" s="1"/>
  <c r="S2207" i="1"/>
  <c r="U2207" i="1" s="1"/>
  <c r="M2199" i="1"/>
  <c r="S2199" i="1"/>
  <c r="U2199" i="1" s="1"/>
  <c r="AD2199" i="1" s="1"/>
  <c r="S2195" i="1"/>
  <c r="U2195" i="1" s="1"/>
  <c r="T2191" i="1"/>
  <c r="V2191" i="1" s="1"/>
  <c r="Q2191" i="1"/>
  <c r="R2191" i="1" s="1"/>
  <c r="M2183" i="1"/>
  <c r="S2183" i="1"/>
  <c r="U2183" i="1" s="1"/>
  <c r="T2183" i="1"/>
  <c r="V2183" i="1" s="1"/>
  <c r="M2175" i="1"/>
  <c r="Q2175" i="1"/>
  <c r="R2175" i="1" s="1"/>
  <c r="T2175" i="1"/>
  <c r="V2175" i="1" s="1"/>
  <c r="M2167" i="1"/>
  <c r="S2167" i="1"/>
  <c r="U2167" i="1" s="1"/>
  <c r="T2167" i="1"/>
  <c r="V2167" i="1" s="1"/>
  <c r="M2159" i="1"/>
  <c r="S2159" i="1"/>
  <c r="U2159" i="1" s="1"/>
  <c r="M2151" i="1"/>
  <c r="S2151" i="1"/>
  <c r="U2151" i="1" s="1"/>
  <c r="S2147" i="1"/>
  <c r="U2147" i="1" s="1"/>
  <c r="M2143" i="1"/>
  <c r="Q2143" i="1"/>
  <c r="R2143" i="1" s="1"/>
  <c r="M2135" i="1"/>
  <c r="T2135" i="1"/>
  <c r="V2135" i="1" s="1"/>
  <c r="Q2135" i="1"/>
  <c r="R2135" i="1" s="1"/>
  <c r="M2131" i="1"/>
  <c r="Q2131" i="1"/>
  <c r="R2131" i="1" s="1"/>
  <c r="M2127" i="1"/>
  <c r="S2127" i="1"/>
  <c r="U2127" i="1" s="1"/>
  <c r="Q2127" i="1"/>
  <c r="R2127" i="1" s="1"/>
  <c r="M2119" i="1"/>
  <c r="T2119" i="1"/>
  <c r="V2119" i="1" s="1"/>
  <c r="Q2119" i="1"/>
  <c r="R2119" i="1" s="1"/>
  <c r="S2119" i="1"/>
  <c r="U2119" i="1" s="1"/>
  <c r="M2111" i="1"/>
  <c r="T2111" i="1"/>
  <c r="V2111" i="1" s="1"/>
  <c r="Q2111" i="1"/>
  <c r="R2111" i="1" s="1"/>
  <c r="S2111" i="1"/>
  <c r="U2111" i="1" s="1"/>
  <c r="Q2107" i="1"/>
  <c r="R2107" i="1" s="1"/>
  <c r="M2103" i="1"/>
  <c r="T2103" i="1"/>
  <c r="V2103" i="1" s="1"/>
  <c r="S2103" i="1"/>
  <c r="U2103" i="1" s="1"/>
  <c r="Q2103" i="1"/>
  <c r="R2103" i="1" s="1"/>
  <c r="M2087" i="1"/>
  <c r="S2087" i="1"/>
  <c r="U2087" i="1" s="1"/>
  <c r="T2087" i="1"/>
  <c r="V2087" i="1" s="1"/>
  <c r="M2079" i="1"/>
  <c r="T2079" i="1"/>
  <c r="V2079" i="1" s="1"/>
  <c r="T2071" i="1"/>
  <c r="V2071" i="1" s="1"/>
  <c r="M2063" i="1"/>
  <c r="S2063" i="1"/>
  <c r="U2063" i="1" s="1"/>
  <c r="AD2063" i="1" s="1"/>
  <c r="T2059" i="1"/>
  <c r="V2059" i="1" s="1"/>
  <c r="M2055" i="1"/>
  <c r="S2055" i="1"/>
  <c r="U2055" i="1" s="1"/>
  <c r="T2055" i="1"/>
  <c r="V2055" i="1" s="1"/>
  <c r="Q2055" i="1"/>
  <c r="R2055" i="1" s="1"/>
  <c r="M2051" i="1"/>
  <c r="Q2051" i="1"/>
  <c r="R2051" i="1" s="1"/>
  <c r="M2047" i="1"/>
  <c r="T2047" i="1"/>
  <c r="V2047" i="1" s="1"/>
  <c r="S2047" i="1"/>
  <c r="U2047" i="1" s="1"/>
  <c r="M2039" i="1"/>
  <c r="Q2039" i="1"/>
  <c r="R2039" i="1" s="1"/>
  <c r="S2039" i="1"/>
  <c r="U2039" i="1" s="1"/>
  <c r="M2031" i="1"/>
  <c r="T2031" i="1"/>
  <c r="V2031" i="1" s="1"/>
  <c r="Q2031" i="1"/>
  <c r="R2031" i="1" s="1"/>
  <c r="S2031" i="1"/>
  <c r="U2031" i="1" s="1"/>
  <c r="M2023" i="1"/>
  <c r="Q2023" i="1"/>
  <c r="R2023" i="1" s="1"/>
  <c r="S2023" i="1"/>
  <c r="U2023" i="1" s="1"/>
  <c r="M2019" i="1"/>
  <c r="T2011" i="1"/>
  <c r="V2011" i="1" s="1"/>
  <c r="M2007" i="1"/>
  <c r="Q2007" i="1"/>
  <c r="R2007" i="1" s="1"/>
  <c r="T2007" i="1"/>
  <c r="V2007" i="1" s="1"/>
  <c r="M1999" i="1"/>
  <c r="S1999" i="1"/>
  <c r="U1999" i="1" s="1"/>
  <c r="T1999" i="1"/>
  <c r="V1999" i="1" s="1"/>
  <c r="M1991" i="1"/>
  <c r="S1991" i="1"/>
  <c r="U1991" i="1" s="1"/>
  <c r="T1991" i="1"/>
  <c r="V1991" i="1" s="1"/>
  <c r="M1983" i="1"/>
  <c r="Q1983" i="1"/>
  <c r="R1983" i="1" s="1"/>
  <c r="S1983" i="1"/>
  <c r="U1983" i="1" s="1"/>
  <c r="Q1979" i="1"/>
  <c r="R1979" i="1" s="1"/>
  <c r="M1975" i="1"/>
  <c r="Q1975" i="1"/>
  <c r="R1975" i="1" s="1"/>
  <c r="S1975" i="1"/>
  <c r="U1975" i="1" s="1"/>
  <c r="T1975" i="1"/>
  <c r="V1975" i="1" s="1"/>
  <c r="M1967" i="1"/>
  <c r="Q1967" i="1"/>
  <c r="R1967" i="1" s="1"/>
  <c r="S1967" i="1"/>
  <c r="U1967" i="1" s="1"/>
  <c r="Q1963" i="1"/>
  <c r="R1963" i="1" s="1"/>
  <c r="M1959" i="1"/>
  <c r="Q1959" i="1"/>
  <c r="R1959" i="1" s="1"/>
  <c r="T1959" i="1"/>
  <c r="V1959" i="1" s="1"/>
  <c r="S1959" i="1"/>
  <c r="U1959" i="1" s="1"/>
  <c r="M1951" i="1"/>
  <c r="S1951" i="1"/>
  <c r="U1951" i="1" s="1"/>
  <c r="T1951" i="1"/>
  <c r="V1951" i="1" s="1"/>
  <c r="M1943" i="1"/>
  <c r="Q1943" i="1"/>
  <c r="R1943" i="1" s="1"/>
  <c r="T1943" i="1"/>
  <c r="V1943" i="1" s="1"/>
  <c r="M1935" i="1"/>
  <c r="S1935" i="1"/>
  <c r="U1935" i="1" s="1"/>
  <c r="Q1935" i="1"/>
  <c r="R1935" i="1" s="1"/>
  <c r="T1931" i="1"/>
  <c r="V1931" i="1" s="1"/>
  <c r="M1927" i="1"/>
  <c r="Q1927" i="1"/>
  <c r="R1927" i="1" s="1"/>
  <c r="S1927" i="1"/>
  <c r="U1927" i="1" s="1"/>
  <c r="M1919" i="1"/>
  <c r="Q1919" i="1"/>
  <c r="R1919" i="1" s="1"/>
  <c r="S1919" i="1"/>
  <c r="U1919" i="1" s="1"/>
  <c r="T1919" i="1"/>
  <c r="V1919" i="1" s="1"/>
  <c r="T1911" i="1"/>
  <c r="V1911" i="1" s="1"/>
  <c r="S1911" i="1"/>
  <c r="U1911" i="1" s="1"/>
  <c r="M1903" i="1"/>
  <c r="Q1903" i="1"/>
  <c r="R1903" i="1" s="1"/>
  <c r="S1903" i="1"/>
  <c r="U1903" i="1" s="1"/>
  <c r="Q1899" i="1"/>
  <c r="R1899" i="1" s="1"/>
  <c r="M1895" i="1"/>
  <c r="Q1895" i="1"/>
  <c r="R1895" i="1" s="1"/>
  <c r="S1895" i="1"/>
  <c r="U1895" i="1" s="1"/>
  <c r="T1895" i="1"/>
  <c r="V1895" i="1" s="1"/>
  <c r="S1891" i="1"/>
  <c r="U1891" i="1" s="1"/>
  <c r="T1891" i="1"/>
  <c r="V1891" i="1" s="1"/>
  <c r="M1887" i="1"/>
  <c r="S1887" i="1"/>
  <c r="U1887" i="1" s="1"/>
  <c r="T1887" i="1"/>
  <c r="V1887" i="1" s="1"/>
  <c r="M1879" i="1"/>
  <c r="T1879" i="1"/>
  <c r="V1879" i="1" s="1"/>
  <c r="Q1879" i="1"/>
  <c r="R1879" i="1" s="1"/>
  <c r="M1875" i="1"/>
  <c r="Q1875" i="1"/>
  <c r="R1875" i="1" s="1"/>
  <c r="M1871" i="1"/>
  <c r="Q1871" i="1"/>
  <c r="R1871" i="1" s="1"/>
  <c r="S1871" i="1"/>
  <c r="U1871" i="1" s="1"/>
  <c r="M1863" i="1"/>
  <c r="S1863" i="1"/>
  <c r="U1863" i="1" s="1"/>
  <c r="T1863" i="1"/>
  <c r="V1863" i="1" s="1"/>
  <c r="Q1863" i="1"/>
  <c r="R1863" i="1" s="1"/>
  <c r="Q1855" i="1"/>
  <c r="R1855" i="1" s="1"/>
  <c r="T1855" i="1"/>
  <c r="V1855" i="1" s="1"/>
  <c r="M1847" i="1"/>
  <c r="T1847" i="1"/>
  <c r="V1847" i="1" s="1"/>
  <c r="S1847" i="1"/>
  <c r="U1847" i="1" s="1"/>
  <c r="M1839" i="1"/>
  <c r="S1839" i="1"/>
  <c r="U1839" i="1" s="1"/>
  <c r="Q1839" i="1"/>
  <c r="R1839" i="1" s="1"/>
  <c r="M1831" i="1"/>
  <c r="Q1831" i="1"/>
  <c r="R1831" i="1" s="1"/>
  <c r="S1831" i="1"/>
  <c r="U1831" i="1" s="1"/>
  <c r="M1823" i="1"/>
  <c r="Q1823" i="1"/>
  <c r="R1823" i="1" s="1"/>
  <c r="T1823" i="1"/>
  <c r="V1823" i="1" s="1"/>
  <c r="M1815" i="1"/>
  <c r="T1815" i="1"/>
  <c r="V1815" i="1" s="1"/>
  <c r="S1815" i="1"/>
  <c r="U1815" i="1" s="1"/>
  <c r="Q1815" i="1"/>
  <c r="R1815" i="1" s="1"/>
  <c r="T1807" i="1"/>
  <c r="V1807" i="1" s="1"/>
  <c r="Q1807" i="1"/>
  <c r="R1807" i="1" s="1"/>
  <c r="M1799" i="1"/>
  <c r="T1799" i="1"/>
  <c r="V1799" i="1" s="1"/>
  <c r="Q1799" i="1"/>
  <c r="R1799" i="1" s="1"/>
  <c r="S1799" i="1"/>
  <c r="U1799" i="1" s="1"/>
  <c r="M1791" i="1"/>
  <c r="T1791" i="1"/>
  <c r="V1791" i="1" s="1"/>
  <c r="S1791" i="1"/>
  <c r="U1791" i="1" s="1"/>
  <c r="M1775" i="1"/>
  <c r="T1775" i="1"/>
  <c r="V1775" i="1" s="1"/>
  <c r="T1771" i="1"/>
  <c r="V1771" i="1" s="1"/>
  <c r="T1767" i="1"/>
  <c r="V1767" i="1" s="1"/>
  <c r="S1767" i="1"/>
  <c r="U1767" i="1" s="1"/>
  <c r="M1759" i="1"/>
  <c r="Q1759" i="1"/>
  <c r="R1759" i="1" s="1"/>
  <c r="S1759" i="1"/>
  <c r="U1759" i="1" s="1"/>
  <c r="T1759" i="1"/>
  <c r="V1759" i="1" s="1"/>
  <c r="S1751" i="1"/>
  <c r="U1751" i="1" s="1"/>
  <c r="T1751" i="1"/>
  <c r="V1751" i="1" s="1"/>
  <c r="M1743" i="1"/>
  <c r="T1743" i="1"/>
  <c r="V1743" i="1" s="1"/>
  <c r="S1735" i="1"/>
  <c r="U1735" i="1" s="1"/>
  <c r="T1735" i="1"/>
  <c r="V1735" i="1" s="1"/>
  <c r="M1727" i="1"/>
  <c r="T1727" i="1"/>
  <c r="V1727" i="1" s="1"/>
  <c r="Q1727" i="1"/>
  <c r="R1727" i="1" s="1"/>
  <c r="Q1719" i="1"/>
  <c r="R1719" i="1" s="1"/>
  <c r="T1719" i="1"/>
  <c r="V1719" i="1" s="1"/>
  <c r="M1710" i="1"/>
  <c r="S1710" i="1"/>
  <c r="U1710" i="1" s="1"/>
  <c r="Q1710" i="1"/>
  <c r="R1710" i="1" s="1"/>
  <c r="M1702" i="1"/>
  <c r="Q1702" i="1"/>
  <c r="R1702" i="1" s="1"/>
  <c r="S1702" i="1"/>
  <c r="U1702" i="1" s="1"/>
  <c r="Q1694" i="1"/>
  <c r="R1694" i="1" s="1"/>
  <c r="T1694" i="1"/>
  <c r="V1694" i="1" s="1"/>
  <c r="S1690" i="1"/>
  <c r="U1690" i="1" s="1"/>
  <c r="T1690" i="1"/>
  <c r="V1690" i="1" s="1"/>
  <c r="Q1686" i="1"/>
  <c r="R1686" i="1" s="1"/>
  <c r="T1686" i="1"/>
  <c r="V1686" i="1" s="1"/>
  <c r="M1678" i="1"/>
  <c r="S1678" i="1"/>
  <c r="U1678" i="1" s="1"/>
  <c r="T1678" i="1"/>
  <c r="V1678" i="1" s="1"/>
  <c r="Q1674" i="1"/>
  <c r="R1674" i="1" s="1"/>
  <c r="T1674" i="1"/>
  <c r="V1674" i="1" s="1"/>
  <c r="M1670" i="1"/>
  <c r="T1670" i="1"/>
  <c r="V1670" i="1" s="1"/>
  <c r="S1670" i="1"/>
  <c r="U1670" i="1" s="1"/>
  <c r="M1662" i="1"/>
  <c r="S1662" i="1"/>
  <c r="U1662" i="1" s="1"/>
  <c r="T1662" i="1"/>
  <c r="V1662" i="1" s="1"/>
  <c r="Q1662" i="1"/>
  <c r="R1662" i="1" s="1"/>
  <c r="M1654" i="1"/>
  <c r="T1654" i="1"/>
  <c r="V1654" i="1" s="1"/>
  <c r="S1654" i="1"/>
  <c r="U1654" i="1" s="1"/>
  <c r="Q1654" i="1"/>
  <c r="R1654" i="1" s="1"/>
  <c r="M1646" i="1"/>
  <c r="S1646" i="1"/>
  <c r="U1646" i="1" s="1"/>
  <c r="T1646" i="1"/>
  <c r="V1646" i="1" s="1"/>
  <c r="Q1646" i="1"/>
  <c r="R1646" i="1" s="1"/>
  <c r="M1630" i="1"/>
  <c r="S1630" i="1"/>
  <c r="U1630" i="1" s="1"/>
  <c r="T1630" i="1"/>
  <c r="V1630" i="1" s="1"/>
  <c r="T1626" i="1"/>
  <c r="V1626" i="1" s="1"/>
  <c r="M1622" i="1"/>
  <c r="Q1622" i="1"/>
  <c r="R1622" i="1" s="1"/>
  <c r="T1622" i="1"/>
  <c r="V1622" i="1" s="1"/>
  <c r="S1622" i="1"/>
  <c r="U1622" i="1" s="1"/>
  <c r="M1614" i="1"/>
  <c r="S1614" i="1"/>
  <c r="U1614" i="1" s="1"/>
  <c r="T1614" i="1"/>
  <c r="V1614" i="1" s="1"/>
  <c r="Q1614" i="1"/>
  <c r="R1614" i="1" s="1"/>
  <c r="M1606" i="1"/>
  <c r="T1606" i="1"/>
  <c r="V1606" i="1" s="1"/>
  <c r="Q1606" i="1"/>
  <c r="R1606" i="1" s="1"/>
  <c r="S1606" i="1"/>
  <c r="U1606" i="1" s="1"/>
  <c r="S1602" i="1"/>
  <c r="U1602" i="1" s="1"/>
  <c r="M1598" i="1"/>
  <c r="T1598" i="1"/>
  <c r="V1598" i="1" s="1"/>
  <c r="S1598" i="1"/>
  <c r="U1598" i="1" s="1"/>
  <c r="M1582" i="1"/>
  <c r="S1582" i="1"/>
  <c r="U1582" i="1" s="1"/>
  <c r="T1582" i="1"/>
  <c r="V1582" i="1" s="1"/>
  <c r="Q1582" i="1"/>
  <c r="R1582" i="1" s="1"/>
  <c r="M1574" i="1"/>
  <c r="Q1574" i="1"/>
  <c r="R1574" i="1" s="1"/>
  <c r="S1574" i="1"/>
  <c r="U1574" i="1" s="1"/>
  <c r="M1566" i="1"/>
  <c r="T1566" i="1"/>
  <c r="V1566" i="1" s="1"/>
  <c r="S1566" i="1"/>
  <c r="U1566" i="1" s="1"/>
  <c r="Q1566" i="1"/>
  <c r="R1566" i="1" s="1"/>
  <c r="M1562" i="1"/>
  <c r="M1558" i="1"/>
  <c r="S1558" i="1"/>
  <c r="U1558" i="1" s="1"/>
  <c r="T1558" i="1"/>
  <c r="V1558" i="1" s="1"/>
  <c r="Q1558" i="1"/>
  <c r="R1558" i="1" s="1"/>
  <c r="M1170" i="1"/>
  <c r="S1170" i="1"/>
  <c r="U1170" i="1" s="1"/>
  <c r="T2543" i="1"/>
  <c r="V2543" i="1" s="1"/>
  <c r="Q2375" i="1"/>
  <c r="R2375" i="1" s="1"/>
  <c r="T2391" i="1"/>
  <c r="V2391" i="1" s="1"/>
  <c r="T2455" i="1"/>
  <c r="V2455" i="1" s="1"/>
  <c r="S2463" i="1"/>
  <c r="U2463" i="1" s="1"/>
  <c r="AD2463" i="1" s="1"/>
  <c r="S2471" i="1"/>
  <c r="U2471" i="1" s="1"/>
  <c r="T2479" i="1"/>
  <c r="V2479" i="1" s="1"/>
  <c r="S2487" i="1"/>
  <c r="U2487" i="1" s="1"/>
  <c r="T2495" i="1"/>
  <c r="V2495" i="1" s="1"/>
  <c r="T2447" i="1"/>
  <c r="V2447" i="1" s="1"/>
  <c r="S2387" i="1"/>
  <c r="U2387" i="1" s="1"/>
  <c r="S2399" i="1"/>
  <c r="U2399" i="1" s="1"/>
  <c r="S2439" i="1"/>
  <c r="U2439" i="1" s="1"/>
  <c r="T2527" i="1"/>
  <c r="V2527" i="1" s="1"/>
  <c r="T2471" i="1"/>
  <c r="V2471" i="1" s="1"/>
  <c r="Q2487" i="1"/>
  <c r="R2487" i="1" s="1"/>
  <c r="Q2495" i="1"/>
  <c r="R2495" i="1" s="1"/>
  <c r="Q2503" i="1"/>
  <c r="R2503" i="1" s="1"/>
  <c r="S223" i="1"/>
  <c r="U223" i="1" s="1"/>
  <c r="T2351" i="1"/>
  <c r="V2351" i="1" s="1"/>
  <c r="S2247" i="1"/>
  <c r="U2247" i="1" s="1"/>
  <c r="S2319" i="1"/>
  <c r="U2319" i="1" s="1"/>
  <c r="S2335" i="1"/>
  <c r="U2335" i="1" s="1"/>
  <c r="T2319" i="1"/>
  <c r="V2319" i="1" s="1"/>
  <c r="S295" i="1"/>
  <c r="U295" i="1" s="1"/>
  <c r="M2599" i="1"/>
  <c r="T2599" i="1"/>
  <c r="V2599" i="1" s="1"/>
  <c r="M2367" i="1"/>
  <c r="Q2367" i="1"/>
  <c r="R2367" i="1" s="1"/>
  <c r="M2191" i="1"/>
  <c r="S2191" i="1"/>
  <c r="U2191" i="1" s="1"/>
  <c r="M2171" i="1"/>
  <c r="T2139" i="1"/>
  <c r="V2139" i="1" s="1"/>
  <c r="M2071" i="1"/>
  <c r="S2071" i="1"/>
  <c r="U2071" i="1" s="1"/>
  <c r="M1911" i="1"/>
  <c r="Q1911" i="1"/>
  <c r="R1911" i="1" s="1"/>
  <c r="M1855" i="1"/>
  <c r="S1855" i="1"/>
  <c r="U1855" i="1" s="1"/>
  <c r="M1807" i="1"/>
  <c r="S1807" i="1"/>
  <c r="U1807" i="1" s="1"/>
  <c r="M1783" i="1"/>
  <c r="T1783" i="1"/>
  <c r="V1783" i="1" s="1"/>
  <c r="AD1783" i="1" s="1"/>
  <c r="M1767" i="1"/>
  <c r="Q1767" i="1"/>
  <c r="R1767" i="1" s="1"/>
  <c r="M1763" i="1"/>
  <c r="Q1763" i="1"/>
  <c r="R1763" i="1" s="1"/>
  <c r="M1751" i="1"/>
  <c r="Q1751" i="1"/>
  <c r="R1751" i="1" s="1"/>
  <c r="S1739" i="1"/>
  <c r="U1739" i="1" s="1"/>
  <c r="M1735" i="1"/>
  <c r="Q1735" i="1"/>
  <c r="R1735" i="1" s="1"/>
  <c r="M1719" i="1"/>
  <c r="S1719" i="1"/>
  <c r="U1719" i="1" s="1"/>
  <c r="M1694" i="1"/>
  <c r="S1694" i="1"/>
  <c r="U1694" i="1" s="1"/>
  <c r="M1686" i="1"/>
  <c r="S1686" i="1"/>
  <c r="U1686" i="1" s="1"/>
  <c r="M1638" i="1"/>
  <c r="T1638" i="1"/>
  <c r="V1638" i="1" s="1"/>
  <c r="AD1638" i="1" s="1"/>
  <c r="M1590" i="1"/>
  <c r="T1590" i="1"/>
  <c r="V1590" i="1" s="1"/>
  <c r="AD1590" i="1" s="1"/>
  <c r="M1486" i="1"/>
  <c r="T1486" i="1"/>
  <c r="V1486" i="1" s="1"/>
  <c r="M1466" i="1"/>
  <c r="M1382" i="1"/>
  <c r="Q1382" i="1"/>
  <c r="R1382" i="1" s="1"/>
  <c r="M1366" i="1"/>
  <c r="Q1366" i="1"/>
  <c r="R1366" i="1" s="1"/>
  <c r="Q1250" i="1"/>
  <c r="R1250" i="1" s="1"/>
  <c r="M1210" i="1"/>
  <c r="M1118" i="1"/>
  <c r="T1118" i="1"/>
  <c r="V1118" i="1" s="1"/>
  <c r="M1094" i="1"/>
  <c r="S1094" i="1"/>
  <c r="U1094" i="1" s="1"/>
  <c r="M1086" i="1"/>
  <c r="T1086" i="1"/>
  <c r="V1086" i="1" s="1"/>
  <c r="M1078" i="1"/>
  <c r="S1078" i="1"/>
  <c r="U1078" i="1" s="1"/>
  <c r="M1070" i="1"/>
  <c r="T1070" i="1"/>
  <c r="V1070" i="1" s="1"/>
  <c r="M1062" i="1"/>
  <c r="S1062" i="1"/>
  <c r="U1062" i="1" s="1"/>
  <c r="M1046" i="1"/>
  <c r="T1046" i="1"/>
  <c r="V1046" i="1" s="1"/>
  <c r="M982" i="1"/>
  <c r="Q982" i="1"/>
  <c r="R982" i="1" s="1"/>
  <c r="M918" i="1"/>
  <c r="Q918" i="1"/>
  <c r="R918" i="1" s="1"/>
  <c r="M878" i="1"/>
  <c r="Q878" i="1"/>
  <c r="R878" i="1" s="1"/>
  <c r="M838" i="1"/>
  <c r="T838" i="1"/>
  <c r="V838" i="1" s="1"/>
  <c r="Q838" i="1"/>
  <c r="R838" i="1" s="1"/>
  <c r="M822" i="1"/>
  <c r="T822" i="1"/>
  <c r="V822" i="1" s="1"/>
  <c r="M806" i="1"/>
  <c r="S806" i="1"/>
  <c r="U806" i="1" s="1"/>
  <c r="AD806" i="1" s="1"/>
  <c r="M679" i="1"/>
  <c r="Q679" i="1"/>
  <c r="R679" i="1" s="1"/>
  <c r="M583" i="1"/>
  <c r="S583" i="1"/>
  <c r="U583" i="1" s="1"/>
  <c r="T579" i="1"/>
  <c r="V579" i="1" s="1"/>
  <c r="M575" i="1"/>
  <c r="T575" i="1"/>
  <c r="V575" i="1" s="1"/>
  <c r="M567" i="1"/>
  <c r="T567" i="1"/>
  <c r="V567" i="1" s="1"/>
  <c r="S567" i="1"/>
  <c r="U567" i="1" s="1"/>
  <c r="T555" i="1"/>
  <c r="V555" i="1" s="1"/>
  <c r="M551" i="1"/>
  <c r="S551" i="1"/>
  <c r="U551" i="1" s="1"/>
  <c r="M543" i="1"/>
  <c r="T543" i="1"/>
  <c r="V543" i="1" s="1"/>
  <c r="T535" i="1"/>
  <c r="V535" i="1" s="1"/>
  <c r="M527" i="1"/>
  <c r="T527" i="1"/>
  <c r="V527" i="1" s="1"/>
  <c r="M519" i="1"/>
  <c r="S519" i="1"/>
  <c r="U519" i="1" s="1"/>
  <c r="M511" i="1"/>
  <c r="T511" i="1"/>
  <c r="V511" i="1" s="1"/>
  <c r="M503" i="1"/>
  <c r="S503" i="1"/>
  <c r="U503" i="1" s="1"/>
  <c r="M495" i="1"/>
  <c r="T495" i="1"/>
  <c r="V495" i="1" s="1"/>
  <c r="M479" i="1"/>
  <c r="T479" i="1"/>
  <c r="V479" i="1" s="1"/>
  <c r="M471" i="1"/>
  <c r="T471" i="1"/>
  <c r="V471" i="1" s="1"/>
  <c r="M447" i="1"/>
  <c r="T447" i="1"/>
  <c r="V447" i="1" s="1"/>
  <c r="Q443" i="1"/>
  <c r="R443" i="1" s="1"/>
  <c r="M439" i="1"/>
  <c r="T439" i="1"/>
  <c r="V439" i="1" s="1"/>
  <c r="M431" i="1"/>
  <c r="S431" i="1"/>
  <c r="U431" i="1" s="1"/>
  <c r="M415" i="1"/>
  <c r="M407" i="1"/>
  <c r="T407" i="1"/>
  <c r="V407" i="1" s="1"/>
  <c r="M403" i="1"/>
  <c r="M391" i="1"/>
  <c r="T391" i="1"/>
  <c r="V391" i="1" s="1"/>
  <c r="M383" i="1"/>
  <c r="T383" i="1"/>
  <c r="V383" i="1" s="1"/>
  <c r="M371" i="1"/>
  <c r="M367" i="1"/>
  <c r="S367" i="1"/>
  <c r="U367" i="1" s="1"/>
  <c r="M359" i="1"/>
  <c r="T359" i="1"/>
  <c r="V359" i="1" s="1"/>
  <c r="M351" i="1"/>
  <c r="T351" i="1"/>
  <c r="V351" i="1" s="1"/>
  <c r="M343" i="1"/>
  <c r="T343" i="1"/>
  <c r="V343" i="1" s="1"/>
  <c r="M331" i="1"/>
  <c r="M327" i="1"/>
  <c r="T327" i="1"/>
  <c r="V327" i="1" s="1"/>
  <c r="M319" i="1"/>
  <c r="T319" i="1"/>
  <c r="V319" i="1" s="1"/>
  <c r="T307" i="1"/>
  <c r="V307" i="1" s="1"/>
  <c r="M303" i="1"/>
  <c r="T303" i="1"/>
  <c r="V303" i="1" s="1"/>
  <c r="M287" i="1"/>
  <c r="S287" i="1"/>
  <c r="U287" i="1" s="1"/>
  <c r="M279" i="1"/>
  <c r="T279" i="1"/>
  <c r="V279" i="1" s="1"/>
  <c r="S279" i="1"/>
  <c r="U279" i="1" s="1"/>
  <c r="M271" i="1"/>
  <c r="S271" i="1"/>
  <c r="U271" i="1" s="1"/>
  <c r="T271" i="1"/>
  <c r="V271" i="1" s="1"/>
  <c r="M263" i="1"/>
  <c r="T263" i="1"/>
  <c r="V263" i="1" s="1"/>
  <c r="M247" i="1"/>
  <c r="Q247" i="1"/>
  <c r="R247" i="1" s="1"/>
  <c r="M135" i="1"/>
  <c r="Q135" i="1"/>
  <c r="R135" i="1" s="1"/>
  <c r="M47" i="1"/>
  <c r="T47" i="1"/>
  <c r="V47" i="1" s="1"/>
  <c r="M39" i="1"/>
  <c r="M31" i="1"/>
  <c r="T31" i="1"/>
  <c r="V31" i="1" s="1"/>
  <c r="S31" i="1"/>
  <c r="U31" i="1" s="1"/>
  <c r="M23" i="1"/>
  <c r="T23" i="1"/>
  <c r="V23" i="1" s="1"/>
  <c r="M15" i="1"/>
  <c r="S15" i="1"/>
  <c r="U15" i="1" s="1"/>
  <c r="S1727" i="1"/>
  <c r="U1727" i="1" s="1"/>
  <c r="Q2167" i="1"/>
  <c r="R2167" i="1" s="1"/>
  <c r="S1775" i="1"/>
  <c r="U1775" i="1" s="1"/>
  <c r="Q2319" i="1"/>
  <c r="R2319" i="1" s="1"/>
  <c r="Q2295" i="1"/>
  <c r="R2295" i="1" s="1"/>
  <c r="S1971" i="1"/>
  <c r="U1971" i="1" s="1"/>
  <c r="T1710" i="1"/>
  <c r="V1710" i="1" s="1"/>
  <c r="T1702" i="1"/>
  <c r="V1702" i="1" s="1"/>
  <c r="Q846" i="1"/>
  <c r="R846" i="1" s="1"/>
  <c r="S487" i="1"/>
  <c r="U487" i="1" s="1"/>
  <c r="T375" i="1"/>
  <c r="V375" i="1" s="1"/>
  <c r="Q311" i="1"/>
  <c r="R311" i="1" s="1"/>
  <c r="S822" i="1"/>
  <c r="U822" i="1" s="1"/>
  <c r="S447" i="1"/>
  <c r="U447" i="1" s="1"/>
  <c r="S351" i="1"/>
  <c r="U351" i="1" s="1"/>
  <c r="S838" i="1"/>
  <c r="U838" i="1" s="1"/>
  <c r="T367" i="1"/>
  <c r="V367" i="1" s="1"/>
  <c r="S1743" i="1"/>
  <c r="U1743" i="1" s="1"/>
  <c r="Q1678" i="1"/>
  <c r="R1678" i="1" s="1"/>
  <c r="S1594" i="1"/>
  <c r="U1594" i="1" s="1"/>
  <c r="T1134" i="1"/>
  <c r="V1134" i="1" s="1"/>
  <c r="T862" i="1"/>
  <c r="V862" i="1" s="1"/>
  <c r="Q713" i="1"/>
  <c r="R713" i="1" s="1"/>
  <c r="T559" i="1"/>
  <c r="V559" i="1" s="1"/>
  <c r="S535" i="1"/>
  <c r="U535" i="1" s="1"/>
  <c r="T2151" i="1"/>
  <c r="V2151" i="1" s="1"/>
  <c r="Q2183" i="1"/>
  <c r="R2183" i="1" s="1"/>
  <c r="T2179" i="1"/>
  <c r="V2179" i="1" s="1"/>
  <c r="T2335" i="1"/>
  <c r="V2335" i="1" s="1"/>
  <c r="T2327" i="1"/>
  <c r="V2327" i="1" s="1"/>
  <c r="S2255" i="1"/>
  <c r="U2255" i="1" s="1"/>
  <c r="AD2255" i="1" s="1"/>
  <c r="T2159" i="1"/>
  <c r="V2159" i="1" s="1"/>
  <c r="T2143" i="1"/>
  <c r="V2143" i="1" s="1"/>
  <c r="T2127" i="1"/>
  <c r="V2127" i="1" s="1"/>
  <c r="T2115" i="1"/>
  <c r="V2115" i="1" s="1"/>
  <c r="T2083" i="1"/>
  <c r="V2083" i="1" s="1"/>
  <c r="Q2063" i="1"/>
  <c r="R2063" i="1" s="1"/>
  <c r="S1823" i="1"/>
  <c r="U1823" i="1" s="1"/>
  <c r="S2143" i="1"/>
  <c r="U2143" i="1" s="1"/>
  <c r="T2223" i="1"/>
  <c r="V2223" i="1" s="1"/>
  <c r="S2239" i="1"/>
  <c r="U2239" i="1" s="1"/>
  <c r="T2207" i="1"/>
  <c r="V2207" i="1" s="1"/>
  <c r="Q2199" i="1"/>
  <c r="R2199" i="1" s="1"/>
  <c r="S2079" i="1"/>
  <c r="U2079" i="1" s="1"/>
  <c r="S2007" i="1"/>
  <c r="U2007" i="1" s="1"/>
  <c r="T1983" i="1"/>
  <c r="V1983" i="1" s="1"/>
  <c r="T1967" i="1"/>
  <c r="V1967" i="1" s="1"/>
  <c r="S1943" i="1"/>
  <c r="U1943" i="1" s="1"/>
  <c r="T1927" i="1"/>
  <c r="V1927" i="1" s="1"/>
  <c r="T1903" i="1"/>
  <c r="V1903" i="1" s="1"/>
  <c r="S1879" i="1"/>
  <c r="U1879" i="1" s="1"/>
  <c r="T1871" i="1"/>
  <c r="V1871" i="1" s="1"/>
  <c r="T1859" i="1"/>
  <c r="V1859" i="1" s="1"/>
  <c r="T1839" i="1"/>
  <c r="V1839" i="1" s="1"/>
  <c r="Q2359" i="1"/>
  <c r="R2359" i="1" s="1"/>
  <c r="Q2151" i="1"/>
  <c r="R2151" i="1" s="1"/>
  <c r="Q2223" i="1"/>
  <c r="R2223" i="1" s="1"/>
  <c r="T2187" i="1"/>
  <c r="V2187" i="1" s="1"/>
  <c r="S2175" i="1"/>
  <c r="U2175" i="1" s="1"/>
  <c r="S2155" i="1"/>
  <c r="U2155" i="1" s="1"/>
  <c r="S2135" i="1"/>
  <c r="U2135" i="1" s="1"/>
  <c r="Q2047" i="1"/>
  <c r="R2047" i="1" s="1"/>
  <c r="T2039" i="1"/>
  <c r="V2039" i="1" s="1"/>
  <c r="T2023" i="1"/>
  <c r="V2023" i="1" s="1"/>
  <c r="Q1951" i="1"/>
  <c r="R1951" i="1" s="1"/>
  <c r="T1935" i="1"/>
  <c r="V1935" i="1" s="1"/>
  <c r="Q1887" i="1"/>
  <c r="R1887" i="1" s="1"/>
  <c r="Q1847" i="1"/>
  <c r="R1847" i="1" s="1"/>
  <c r="T1831" i="1"/>
  <c r="V1831" i="1" s="1"/>
  <c r="Q2599" i="1"/>
  <c r="R2599" i="1" s="1"/>
  <c r="Q2544" i="1"/>
  <c r="R2544" i="1" s="1"/>
  <c r="T2552" i="1"/>
  <c r="V2552" i="1" s="1"/>
  <c r="T2560" i="1"/>
  <c r="V2560" i="1" s="1"/>
  <c r="T2565" i="1"/>
  <c r="V2565" i="1" s="1"/>
  <c r="T2568" i="1"/>
  <c r="V2568" i="1" s="1"/>
  <c r="S2584" i="1"/>
  <c r="U2584" i="1" s="1"/>
  <c r="S2585" i="1"/>
  <c r="U2585" i="1" s="1"/>
  <c r="T2576" i="1"/>
  <c r="V2576" i="1" s="1"/>
  <c r="E4" i="32"/>
  <c r="Q1718" i="1"/>
  <c r="R1718" i="1" s="1"/>
  <c r="Z2583" i="1"/>
  <c r="S2623" i="1"/>
  <c r="U2623" i="1" s="1"/>
  <c r="S2607" i="1"/>
  <c r="U2607" i="1" s="1"/>
  <c r="M2607" i="1"/>
  <c r="Q2615" i="1"/>
  <c r="R2615" i="1" s="1"/>
  <c r="M2615" i="1"/>
  <c r="T2618" i="1"/>
  <c r="V2618" i="1" s="1"/>
  <c r="T2647" i="1"/>
  <c r="V2647" i="1" s="1"/>
  <c r="M2647" i="1"/>
  <c r="Z1373" i="1"/>
  <c r="S2512" i="1"/>
  <c r="U2512" i="1" s="1"/>
  <c r="Q2512" i="1"/>
  <c r="R2512" i="1" s="1"/>
  <c r="S2504" i="1"/>
  <c r="U2504" i="1" s="1"/>
  <c r="T2448" i="1"/>
  <c r="V2448" i="1" s="1"/>
  <c r="T2428" i="1"/>
  <c r="V2428" i="1" s="1"/>
  <c r="S2360" i="1"/>
  <c r="U2360" i="1" s="1"/>
  <c r="AD2360" i="1" s="1"/>
  <c r="Q2552" i="1"/>
  <c r="R2552" i="1" s="1"/>
  <c r="Q2560" i="1"/>
  <c r="R2560" i="1" s="1"/>
  <c r="T2584" i="1"/>
  <c r="V2584" i="1" s="1"/>
  <c r="Q2592" i="1"/>
  <c r="R2592" i="1" s="1"/>
  <c r="S2608" i="1"/>
  <c r="U2608" i="1" s="1"/>
  <c r="M2608" i="1"/>
  <c r="Q2567" i="1"/>
  <c r="R2567" i="1" s="1"/>
  <c r="M2567" i="1"/>
  <c r="T2547" i="1"/>
  <c r="V2547" i="1" s="1"/>
  <c r="Q2543" i="1"/>
  <c r="R2543" i="1" s="1"/>
  <c r="M2543" i="1"/>
  <c r="Q2535" i="1"/>
  <c r="R2535" i="1" s="1"/>
  <c r="M2535" i="1"/>
  <c r="Q2519" i="1"/>
  <c r="R2519" i="1" s="1"/>
  <c r="M2519" i="1"/>
  <c r="Q2511" i="1"/>
  <c r="R2511" i="1" s="1"/>
  <c r="M2511" i="1"/>
  <c r="S2479" i="1"/>
  <c r="U2479" i="1" s="1"/>
  <c r="M2479" i="1"/>
  <c r="Q2463" i="1"/>
  <c r="R2463" i="1" s="1"/>
  <c r="M2463" i="1"/>
  <c r="S2447" i="1"/>
  <c r="U2447" i="1" s="1"/>
  <c r="M2447" i="1"/>
  <c r="S2431" i="1"/>
  <c r="U2431" i="1" s="1"/>
  <c r="M2431" i="1"/>
  <c r="S2423" i="1"/>
  <c r="U2423" i="1" s="1"/>
  <c r="M2423" i="1"/>
  <c r="T2399" i="1"/>
  <c r="V2399" i="1" s="1"/>
  <c r="M2399" i="1"/>
  <c r="Q2383" i="1"/>
  <c r="R2383" i="1" s="1"/>
  <c r="M2383" i="1"/>
  <c r="Q2371" i="1"/>
  <c r="R2371" i="1" s="1"/>
  <c r="M2363" i="1"/>
  <c r="T2359" i="1"/>
  <c r="V2359" i="1" s="1"/>
  <c r="AD2359" i="1" s="1"/>
  <c r="M2359" i="1"/>
  <c r="S2015" i="1"/>
  <c r="U2015" i="1" s="1"/>
  <c r="AD2015" i="1" s="1"/>
  <c r="M2015" i="1"/>
  <c r="T1711" i="1"/>
  <c r="V1711" i="1" s="1"/>
  <c r="M1711" i="1"/>
  <c r="T1687" i="1"/>
  <c r="V1687" i="1" s="1"/>
  <c r="M1687" i="1"/>
  <c r="S1659" i="1"/>
  <c r="U1659" i="1" s="1"/>
  <c r="M1447" i="1"/>
  <c r="S1319" i="1"/>
  <c r="U1319" i="1" s="1"/>
  <c r="M1319" i="1"/>
  <c r="T1227" i="1"/>
  <c r="V1227" i="1" s="1"/>
  <c r="M1227" i="1"/>
  <c r="S1095" i="1"/>
  <c r="U1095" i="1" s="1"/>
  <c r="M1095" i="1"/>
  <c r="T1023" i="1"/>
  <c r="V1023" i="1" s="1"/>
  <c r="M1023" i="1"/>
  <c r="S1011" i="1"/>
  <c r="U1011" i="1" s="1"/>
  <c r="M927" i="1"/>
  <c r="M891" i="1"/>
  <c r="S883" i="1"/>
  <c r="U883" i="1" s="1"/>
  <c r="M875" i="1"/>
  <c r="Q759" i="1"/>
  <c r="R759" i="1" s="1"/>
  <c r="M759" i="1"/>
  <c r="M260" i="1"/>
  <c r="M64" i="1"/>
  <c r="S2631" i="1"/>
  <c r="U2631" i="1" s="1"/>
  <c r="M2631" i="1"/>
  <c r="S2635" i="1"/>
  <c r="U2635" i="1" s="1"/>
  <c r="S2639" i="1"/>
  <c r="U2639" i="1" s="1"/>
  <c r="M2639" i="1"/>
  <c r="S2648" i="1"/>
  <c r="U2648" i="1" s="1"/>
  <c r="M2648" i="1"/>
  <c r="Z1468" i="1"/>
  <c r="M2611" i="1"/>
  <c r="Q2602" i="1"/>
  <c r="R2602" i="1" s="1"/>
  <c r="M2602" i="1"/>
  <c r="Z2203" i="1"/>
  <c r="Q2352" i="1"/>
  <c r="R2352" i="1" s="1"/>
  <c r="S2272" i="1"/>
  <c r="U2272" i="1" s="1"/>
  <c r="S2016" i="1"/>
  <c r="U2016" i="1" s="1"/>
  <c r="Q2384" i="1"/>
  <c r="R2384" i="1" s="1"/>
  <c r="T2456" i="1"/>
  <c r="V2456" i="1" s="1"/>
  <c r="T2472" i="1"/>
  <c r="V2472" i="1" s="1"/>
  <c r="Q2488" i="1"/>
  <c r="R2488" i="1" s="1"/>
  <c r="Q2482" i="1"/>
  <c r="R2482" i="1" s="1"/>
  <c r="T2474" i="1"/>
  <c r="V2474" i="1" s="1"/>
  <c r="Q2456" i="1"/>
  <c r="R2456" i="1" s="1"/>
  <c r="S2436" i="1"/>
  <c r="U2436" i="1" s="1"/>
  <c r="Q2422" i="1"/>
  <c r="R2422" i="1" s="1"/>
  <c r="T2410" i="1"/>
  <c r="V2410" i="1" s="1"/>
  <c r="S2400" i="1"/>
  <c r="U2400" i="1" s="1"/>
  <c r="T2392" i="1"/>
  <c r="V2392" i="1" s="1"/>
  <c r="S2368" i="1"/>
  <c r="U2368" i="1" s="1"/>
  <c r="T2312" i="1"/>
  <c r="V2312" i="1" s="1"/>
  <c r="T2268" i="1"/>
  <c r="V2268" i="1" s="1"/>
  <c r="Q2216" i="1"/>
  <c r="R2216" i="1" s="1"/>
  <c r="T2136" i="1"/>
  <c r="V2136" i="1" s="1"/>
  <c r="S2570" i="1"/>
  <c r="U2570" i="1" s="1"/>
  <c r="Q2576" i="1"/>
  <c r="R2576" i="1" s="1"/>
  <c r="Q2584" i="1"/>
  <c r="R2584" i="1" s="1"/>
  <c r="Q2594" i="1"/>
  <c r="R2594" i="1" s="1"/>
  <c r="S2628" i="1"/>
  <c r="U2628" i="1" s="1"/>
  <c r="M2638" i="1"/>
  <c r="T2640" i="1"/>
  <c r="V2640" i="1" s="1"/>
  <c r="T2613" i="1"/>
  <c r="V2613" i="1" s="1"/>
  <c r="Z2602" i="1"/>
  <c r="Z1033" i="1"/>
  <c r="Z2598" i="1"/>
  <c r="Z1835" i="1"/>
  <c r="Z2148" i="1"/>
  <c r="Z2612" i="1"/>
  <c r="Z2607" i="1"/>
  <c r="Z2594" i="1"/>
  <c r="T2602" i="1"/>
  <c r="V2602" i="1" s="1"/>
  <c r="AD2602" i="1" s="1"/>
  <c r="Z2582" i="1"/>
  <c r="Z2584" i="1"/>
  <c r="Z2586" i="1"/>
  <c r="Z2156" i="1"/>
  <c r="Z1263" i="1"/>
  <c r="Z2219" i="1"/>
  <c r="Z2560" i="1"/>
  <c r="Z1582" i="1"/>
  <c r="Z1656" i="1"/>
  <c r="Z1779" i="1"/>
  <c r="Z1796" i="1"/>
  <c r="Z1638" i="1"/>
  <c r="Z1936" i="1"/>
  <c r="Z1339" i="1"/>
  <c r="S2367" i="1"/>
  <c r="U2367" i="1" s="1"/>
  <c r="AD2367" i="1" s="1"/>
  <c r="T1447" i="1"/>
  <c r="V1447" i="1" s="1"/>
  <c r="T2608" i="1"/>
  <c r="V2608" i="1" s="1"/>
  <c r="T2595" i="1"/>
  <c r="V2595" i="1" s="1"/>
  <c r="Q2595" i="1"/>
  <c r="R2595" i="1" s="1"/>
  <c r="Q2591" i="1"/>
  <c r="R2591" i="1" s="1"/>
  <c r="T2591" i="1"/>
  <c r="V2591" i="1" s="1"/>
  <c r="S2591" i="1"/>
  <c r="U2591" i="1" s="1"/>
  <c r="S2583" i="1"/>
  <c r="U2583" i="1" s="1"/>
  <c r="T2583" i="1"/>
  <c r="V2583" i="1" s="1"/>
  <c r="Q2583" i="1"/>
  <c r="R2583" i="1" s="1"/>
  <c r="Q2575" i="1"/>
  <c r="R2575" i="1" s="1"/>
  <c r="T2575" i="1"/>
  <c r="V2575" i="1" s="1"/>
  <c r="S2575" i="1"/>
  <c r="U2575" i="1" s="1"/>
  <c r="S2567" i="1"/>
  <c r="U2567" i="1" s="1"/>
  <c r="AD2567" i="1" s="1"/>
  <c r="S2559" i="1"/>
  <c r="U2559" i="1" s="1"/>
  <c r="T2559" i="1"/>
  <c r="V2559" i="1" s="1"/>
  <c r="Q2559" i="1"/>
  <c r="R2559" i="1" s="1"/>
  <c r="T2555" i="1"/>
  <c r="V2555" i="1" s="1"/>
  <c r="T2551" i="1"/>
  <c r="V2551" i="1" s="1"/>
  <c r="S2551" i="1"/>
  <c r="U2551" i="1" s="1"/>
  <c r="Q2527" i="1"/>
  <c r="R2527" i="1" s="1"/>
  <c r="S2527" i="1"/>
  <c r="U2527" i="1" s="1"/>
  <c r="T2443" i="1"/>
  <c r="V2443" i="1" s="1"/>
  <c r="Q2423" i="1"/>
  <c r="R2423" i="1" s="1"/>
  <c r="T2423" i="1"/>
  <c r="V2423" i="1" s="1"/>
  <c r="T2415" i="1"/>
  <c r="V2415" i="1" s="1"/>
  <c r="Q2415" i="1"/>
  <c r="R2415" i="1" s="1"/>
  <c r="S2415" i="1"/>
  <c r="U2415" i="1" s="1"/>
  <c r="T2407" i="1"/>
  <c r="V2407" i="1" s="1"/>
  <c r="S2407" i="1"/>
  <c r="U2407" i="1" s="1"/>
  <c r="Q2395" i="1"/>
  <c r="R2395" i="1" s="1"/>
  <c r="S2395" i="1"/>
  <c r="U2395" i="1" s="1"/>
  <c r="Q2363" i="1"/>
  <c r="R2363" i="1" s="1"/>
  <c r="S2095" i="1"/>
  <c r="U2095" i="1" s="1"/>
  <c r="T2095" i="1"/>
  <c r="V2095" i="1" s="1"/>
  <c r="Q584" i="1"/>
  <c r="R584" i="1" s="1"/>
  <c r="T2616" i="1"/>
  <c r="V2616" i="1" s="1"/>
  <c r="Q2551" i="1"/>
  <c r="R2551" i="1" s="1"/>
  <c r="S2599" i="1"/>
  <c r="U2599" i="1" s="1"/>
  <c r="Q2608" i="1"/>
  <c r="R2608" i="1" s="1"/>
  <c r="S2626" i="1"/>
  <c r="U2626" i="1" s="1"/>
  <c r="Z2596" i="1"/>
  <c r="Z2605" i="1"/>
  <c r="Z2579" i="1"/>
  <c r="Z2610" i="1"/>
  <c r="Z2555" i="1"/>
  <c r="Z2591" i="1"/>
  <c r="Z2568" i="1"/>
  <c r="Z2575" i="1"/>
  <c r="Z2600" i="1"/>
  <c r="Z2601" i="1"/>
  <c r="Z2604" i="1"/>
  <c r="Z2559" i="1"/>
  <c r="Z2590" i="1"/>
  <c r="Z2551" i="1"/>
  <c r="Z2565" i="1"/>
  <c r="Z2566" i="1"/>
  <c r="T2596" i="1"/>
  <c r="V2596" i="1" s="1"/>
  <c r="Z2606" i="1"/>
  <c r="Z2608" i="1"/>
  <c r="S2600" i="1"/>
  <c r="U2600" i="1" s="1"/>
  <c r="Q2600" i="1"/>
  <c r="R2600" i="1" s="1"/>
  <c r="T2600" i="1"/>
  <c r="V2600" i="1" s="1"/>
  <c r="Z2622" i="1"/>
  <c r="Z2563" i="1"/>
  <c r="Z2567" i="1"/>
  <c r="Z2573" i="1"/>
  <c r="Z2588" i="1"/>
  <c r="Z2599" i="1"/>
  <c r="Q2607" i="1"/>
  <c r="R2607" i="1" s="1"/>
  <c r="Q2616" i="1"/>
  <c r="R2616" i="1" s="1"/>
  <c r="T2607" i="1"/>
  <c r="V2607" i="1" s="1"/>
  <c r="Q2648" i="1"/>
  <c r="R2648" i="1" s="1"/>
  <c r="T2648" i="1"/>
  <c r="V2648" i="1" s="1"/>
  <c r="S2647" i="1"/>
  <c r="U2647" i="1" s="1"/>
  <c r="Q2647" i="1"/>
  <c r="R2647" i="1" s="1"/>
  <c r="T2623" i="1"/>
  <c r="V2623" i="1" s="1"/>
  <c r="S2642" i="1"/>
  <c r="U2642" i="1" s="1"/>
  <c r="S2634" i="1"/>
  <c r="U2634" i="1" s="1"/>
  <c r="T2642" i="1"/>
  <c r="V2642" i="1" s="1"/>
  <c r="T2624" i="1"/>
  <c r="V2624" i="1" s="1"/>
  <c r="T2631" i="1"/>
  <c r="V2631" i="1" s="1"/>
  <c r="S2632" i="1"/>
  <c r="U2632" i="1" s="1"/>
  <c r="T2639" i="1"/>
  <c r="V2639" i="1" s="1"/>
  <c r="S2640" i="1"/>
  <c r="U2640" i="1" s="1"/>
  <c r="S2624" i="1"/>
  <c r="U2624" i="1" s="1"/>
  <c r="S2619" i="1"/>
  <c r="U2619" i="1" s="1"/>
  <c r="Q2618" i="1"/>
  <c r="R2618" i="1" s="1"/>
  <c r="S2618" i="1"/>
  <c r="U2618" i="1" s="1"/>
  <c r="E2" i="15"/>
  <c r="K2" i="9"/>
  <c r="L5" i="9"/>
  <c r="J2" i="9"/>
  <c r="L2" i="9"/>
  <c r="K5" i="9"/>
  <c r="J5" i="9"/>
  <c r="M5" i="9"/>
  <c r="Z1752" i="1" l="1"/>
  <c r="Z1807" i="1"/>
  <c r="Z1870" i="1"/>
  <c r="Z1887" i="1"/>
  <c r="Z1911" i="1"/>
  <c r="Z1357" i="1"/>
  <c r="Z2383" i="1"/>
  <c r="Z2391" i="1"/>
  <c r="Z2416" i="1"/>
  <c r="Z2621" i="1"/>
  <c r="Z2629" i="1"/>
  <c r="Z2637" i="1"/>
  <c r="Z2645" i="1"/>
  <c r="Z1347" i="1"/>
  <c r="Z1372" i="1"/>
  <c r="Z2063" i="1"/>
  <c r="Z2099" i="1"/>
  <c r="Z2519" i="1"/>
  <c r="Z2630" i="1"/>
  <c r="W3077" i="1"/>
  <c r="W3090" i="1"/>
  <c r="W3081" i="1"/>
  <c r="W3076" i="1"/>
  <c r="W3096" i="1"/>
  <c r="W3097" i="1"/>
  <c r="W3088" i="1"/>
  <c r="W3095" i="1"/>
  <c r="W3084" i="1"/>
  <c r="W3078" i="1"/>
  <c r="W3094" i="1"/>
  <c r="W3087" i="1"/>
  <c r="W3098" i="1"/>
  <c r="W3101" i="1"/>
  <c r="W3100" i="1"/>
  <c r="W3079" i="1"/>
  <c r="W3086" i="1"/>
  <c r="W3082" i="1"/>
  <c r="W3093" i="1"/>
  <c r="W3085" i="1"/>
  <c r="W3080" i="1"/>
  <c r="W3099" i="1"/>
  <c r="W3092" i="1"/>
  <c r="W3089" i="1"/>
  <c r="W3083" i="1"/>
  <c r="W3091" i="1"/>
  <c r="W3391" i="1"/>
  <c r="W3432" i="1"/>
  <c r="W3403" i="1"/>
  <c r="W3398" i="1"/>
  <c r="W3399" i="1"/>
  <c r="W3392" i="1"/>
  <c r="W3386" i="1"/>
  <c r="W3389" i="1"/>
  <c r="W3430" i="1"/>
  <c r="W3393" i="1"/>
  <c r="W3384" i="1"/>
  <c r="W3387" i="1"/>
  <c r="W3381" i="1"/>
  <c r="W3434" i="1"/>
  <c r="W3436" i="1"/>
  <c r="W3395" i="1"/>
  <c r="W3435" i="1"/>
  <c r="W3382" i="1"/>
  <c r="W3401" i="1"/>
  <c r="W3402" i="1"/>
  <c r="W3397" i="1"/>
  <c r="W3380" i="1"/>
  <c r="W3433" i="1"/>
  <c r="W3394" i="1"/>
  <c r="W3396" i="1"/>
  <c r="W3431" i="1"/>
  <c r="W3390" i="1"/>
  <c r="W3400" i="1"/>
  <c r="W3385" i="1"/>
  <c r="W3388" i="1"/>
  <c r="W3379" i="1"/>
  <c r="W3378" i="1"/>
  <c r="W3383" i="1"/>
  <c r="W3416" i="1"/>
  <c r="W3427" i="1"/>
  <c r="W3417" i="1"/>
  <c r="W3428" i="1"/>
  <c r="W3423" i="1"/>
  <c r="W3429" i="1"/>
  <c r="W3419" i="1"/>
  <c r="W3420" i="1"/>
  <c r="W3414" i="1"/>
  <c r="W3421" i="1"/>
  <c r="W3426" i="1"/>
  <c r="W3425" i="1"/>
  <c r="W3418" i="1"/>
  <c r="W3424" i="1"/>
  <c r="W3422" i="1"/>
  <c r="W3415" i="1"/>
  <c r="W3411" i="1"/>
  <c r="W3410" i="1"/>
  <c r="W3409" i="1"/>
  <c r="W3413" i="1"/>
  <c r="W3412" i="1"/>
  <c r="Z1931" i="1"/>
  <c r="Z1948" i="1"/>
  <c r="Z2335" i="1"/>
  <c r="Z2501" i="1"/>
  <c r="Z2509" i="1"/>
  <c r="Z2558" i="1"/>
  <c r="Z2626" i="1"/>
  <c r="E5" i="32"/>
  <c r="D6" i="32"/>
  <c r="E36" i="32"/>
  <c r="D37" i="32"/>
  <c r="Z1503" i="1"/>
  <c r="Z1606" i="1"/>
  <c r="Z1660" i="1"/>
  <c r="Z1698" i="1"/>
  <c r="Z1707" i="1"/>
  <c r="Z2145" i="1"/>
  <c r="Z2186" i="1"/>
  <c r="Z1252" i="1"/>
  <c r="Z2279" i="1"/>
  <c r="Z2574" i="1"/>
  <c r="D14" i="22"/>
  <c r="Z1365" i="1"/>
  <c r="Z2408" i="1"/>
  <c r="Z2425" i="1"/>
  <c r="Z2556" i="1"/>
  <c r="Z2572" i="1"/>
  <c r="Z2580" i="1"/>
  <c r="Z2633" i="1"/>
  <c r="T3009" i="1"/>
  <c r="V3009" i="1" s="1"/>
  <c r="W3377" i="1"/>
  <c r="W3404" i="1"/>
  <c r="W3372" i="1"/>
  <c r="W3370" i="1"/>
  <c r="W3406" i="1"/>
  <c r="W3371" i="1"/>
  <c r="W3375" i="1"/>
  <c r="W3405" i="1"/>
  <c r="W3408" i="1"/>
  <c r="W3373" i="1"/>
  <c r="W3407" i="1"/>
  <c r="W3376" i="1"/>
  <c r="W3374" i="1"/>
  <c r="W3367" i="1"/>
  <c r="W3366" i="1"/>
  <c r="W3368" i="1"/>
  <c r="W3369" i="1"/>
  <c r="D16" i="22"/>
  <c r="D15" i="22"/>
  <c r="C17" i="22"/>
  <c r="D12" i="22"/>
  <c r="C12" i="22"/>
  <c r="I12" i="22"/>
  <c r="H12" i="22"/>
  <c r="G12" i="22"/>
  <c r="F12" i="22"/>
  <c r="E12" i="22"/>
  <c r="E35" i="32"/>
  <c r="I2655" i="1"/>
  <c r="S1843" i="1"/>
  <c r="U1843" i="1" s="1"/>
  <c r="S1955" i="1"/>
  <c r="U1955" i="1" s="1"/>
  <c r="S2475" i="1"/>
  <c r="U2475" i="1" s="1"/>
  <c r="M1450" i="1"/>
  <c r="S2443" i="1"/>
  <c r="U2443" i="1" s="1"/>
  <c r="S1763" i="1"/>
  <c r="U1763" i="1" s="1"/>
  <c r="M1859" i="1"/>
  <c r="Q2211" i="1"/>
  <c r="R2211" i="1" s="1"/>
  <c r="T946" i="1"/>
  <c r="V946" i="1" s="1"/>
  <c r="Q2619" i="1"/>
  <c r="R2619" i="1" s="1"/>
  <c r="T2619" i="1"/>
  <c r="V2619" i="1" s="1"/>
  <c r="M2619" i="1"/>
  <c r="M2579" i="1"/>
  <c r="T2579" i="1"/>
  <c r="V2579" i="1" s="1"/>
  <c r="Q2579" i="1"/>
  <c r="R2579" i="1" s="1"/>
  <c r="S2579" i="1"/>
  <c r="U2579" i="1" s="1"/>
  <c r="M2555" i="1"/>
  <c r="S2555" i="1"/>
  <c r="U2555" i="1" s="1"/>
  <c r="Q2523" i="1"/>
  <c r="R2523" i="1" s="1"/>
  <c r="S2523" i="1"/>
  <c r="U2523" i="1" s="1"/>
  <c r="M2523" i="1"/>
  <c r="M2499" i="1"/>
  <c r="S2499" i="1"/>
  <c r="U2499" i="1" s="1"/>
  <c r="Q2499" i="1"/>
  <c r="R2499" i="1" s="1"/>
  <c r="M2467" i="1"/>
  <c r="T2467" i="1"/>
  <c r="V2467" i="1" s="1"/>
  <c r="S2467" i="1"/>
  <c r="U2467" i="1" s="1"/>
  <c r="M2435" i="1"/>
  <c r="S2435" i="1"/>
  <c r="U2435" i="1" s="1"/>
  <c r="T2435" i="1"/>
  <c r="V2435" i="1" s="1"/>
  <c r="M2403" i="1"/>
  <c r="S2403" i="1"/>
  <c r="U2403" i="1" s="1"/>
  <c r="Q2403" i="1"/>
  <c r="R2403" i="1" s="1"/>
  <c r="T2403" i="1"/>
  <c r="V2403" i="1" s="1"/>
  <c r="S2371" i="1"/>
  <c r="U2371" i="1" s="1"/>
  <c r="M2371" i="1"/>
  <c r="T2371" i="1"/>
  <c r="V2371" i="1" s="1"/>
  <c r="AD2371" i="1" s="1"/>
  <c r="T2339" i="1"/>
  <c r="V2339" i="1" s="1"/>
  <c r="Q2339" i="1"/>
  <c r="R2339" i="1" s="1"/>
  <c r="S2339" i="1"/>
  <c r="U2339" i="1" s="1"/>
  <c r="S2315" i="1"/>
  <c r="U2315" i="1" s="1"/>
  <c r="Q2315" i="1"/>
  <c r="R2315" i="1" s="1"/>
  <c r="S2267" i="1"/>
  <c r="U2267" i="1" s="1"/>
  <c r="Q2267" i="1"/>
  <c r="R2267" i="1" s="1"/>
  <c r="T2227" i="1"/>
  <c r="V2227" i="1" s="1"/>
  <c r="S2227" i="1"/>
  <c r="U2227" i="1" s="1"/>
  <c r="Q2195" i="1"/>
  <c r="R2195" i="1" s="1"/>
  <c r="T2195" i="1"/>
  <c r="V2195" i="1" s="1"/>
  <c r="M2195" i="1"/>
  <c r="T2163" i="1"/>
  <c r="V2163" i="1" s="1"/>
  <c r="Q2163" i="1"/>
  <c r="R2163" i="1" s="1"/>
  <c r="S2163" i="1"/>
  <c r="U2163" i="1" s="1"/>
  <c r="M2163" i="1"/>
  <c r="Q2123" i="1"/>
  <c r="R2123" i="1" s="1"/>
  <c r="M2123" i="1"/>
  <c r="S2123" i="1"/>
  <c r="U2123" i="1" s="1"/>
  <c r="S2067" i="1"/>
  <c r="U2067" i="1" s="1"/>
  <c r="M2067" i="1"/>
  <c r="T2067" i="1"/>
  <c r="V2067" i="1" s="1"/>
  <c r="T2035" i="1"/>
  <c r="V2035" i="1" s="1"/>
  <c r="S2035" i="1"/>
  <c r="U2035" i="1" s="1"/>
  <c r="M2035" i="1"/>
  <c r="T1995" i="1"/>
  <c r="V1995" i="1" s="1"/>
  <c r="M1995" i="1"/>
  <c r="S1995" i="1"/>
  <c r="U1995" i="1" s="1"/>
  <c r="T1963" i="1"/>
  <c r="V1963" i="1" s="1"/>
  <c r="S1963" i="1"/>
  <c r="U1963" i="1" s="1"/>
  <c r="M1963" i="1"/>
  <c r="Q1931" i="1"/>
  <c r="R1931" i="1" s="1"/>
  <c r="S1931" i="1"/>
  <c r="U1931" i="1" s="1"/>
  <c r="M1931" i="1"/>
  <c r="T1907" i="1"/>
  <c r="V1907" i="1" s="1"/>
  <c r="M1907" i="1"/>
  <c r="Q1907" i="1"/>
  <c r="R1907" i="1" s="1"/>
  <c r="S1907" i="1"/>
  <c r="U1907" i="1" s="1"/>
  <c r="T1875" i="1"/>
  <c r="V1875" i="1" s="1"/>
  <c r="S1875" i="1"/>
  <c r="U1875" i="1" s="1"/>
  <c r="M1835" i="1"/>
  <c r="Q1835" i="1"/>
  <c r="R1835" i="1" s="1"/>
  <c r="T1835" i="1"/>
  <c r="V1835" i="1" s="1"/>
  <c r="S1803" i="1"/>
  <c r="U1803" i="1" s="1"/>
  <c r="Q1803" i="1"/>
  <c r="R1803" i="1" s="1"/>
  <c r="T1779" i="1"/>
  <c r="V1779" i="1" s="1"/>
  <c r="M1779" i="1"/>
  <c r="S1779" i="1"/>
  <c r="U1779" i="1" s="1"/>
  <c r="Q1747" i="1"/>
  <c r="R1747" i="1" s="1"/>
  <c r="T1747" i="1"/>
  <c r="V1747" i="1" s="1"/>
  <c r="S1747" i="1"/>
  <c r="U1747" i="1" s="1"/>
  <c r="T1714" i="1"/>
  <c r="V1714" i="1" s="1"/>
  <c r="M1714" i="1"/>
  <c r="S1714" i="1"/>
  <c r="U1714" i="1" s="1"/>
  <c r="M1666" i="1"/>
  <c r="Q1666" i="1"/>
  <c r="R1666" i="1" s="1"/>
  <c r="T1666" i="1"/>
  <c r="V1666" i="1" s="1"/>
  <c r="S1626" i="1"/>
  <c r="U1626" i="1" s="1"/>
  <c r="M1626" i="1"/>
  <c r="Q1626" i="1"/>
  <c r="R1626" i="1" s="1"/>
  <c r="M1594" i="1"/>
  <c r="T1594" i="1"/>
  <c r="V1594" i="1" s="1"/>
  <c r="T1562" i="1"/>
  <c r="V1562" i="1" s="1"/>
  <c r="S1562" i="1"/>
  <c r="U1562" i="1" s="1"/>
  <c r="M1522" i="1"/>
  <c r="S1522" i="1"/>
  <c r="U1522" i="1" s="1"/>
  <c r="T1522" i="1"/>
  <c r="V1522" i="1" s="1"/>
  <c r="Q1522" i="1"/>
  <c r="R1522" i="1" s="1"/>
  <c r="M1498" i="1"/>
  <c r="T1498" i="1"/>
  <c r="V1498" i="1" s="1"/>
  <c r="Q1498" i="1"/>
  <c r="R1498" i="1" s="1"/>
  <c r="Q1466" i="1"/>
  <c r="R1466" i="1" s="1"/>
  <c r="S1466" i="1"/>
  <c r="U1466" i="1" s="1"/>
  <c r="T1466" i="1"/>
  <c r="V1466" i="1" s="1"/>
  <c r="M1434" i="1"/>
  <c r="S1434" i="1"/>
  <c r="U1434" i="1" s="1"/>
  <c r="T1434" i="1"/>
  <c r="V1434" i="1" s="1"/>
  <c r="M1402" i="1"/>
  <c r="T1402" i="1"/>
  <c r="V1402" i="1" s="1"/>
  <c r="S1402" i="1"/>
  <c r="U1402" i="1" s="1"/>
  <c r="Q1362" i="1"/>
  <c r="R1362" i="1" s="1"/>
  <c r="M1362" i="1"/>
  <c r="S1362" i="1"/>
  <c r="U1362" i="1" s="1"/>
  <c r="M1338" i="1"/>
  <c r="Q1338" i="1"/>
  <c r="R1338" i="1" s="1"/>
  <c r="T1338" i="1"/>
  <c r="V1338" i="1" s="1"/>
  <c r="Q1306" i="1"/>
  <c r="R1306" i="1" s="1"/>
  <c r="S1306" i="1"/>
  <c r="U1306" i="1" s="1"/>
  <c r="T1306" i="1"/>
  <c r="V1306" i="1" s="1"/>
  <c r="M1306" i="1"/>
  <c r="Q1266" i="1"/>
  <c r="R1266" i="1" s="1"/>
  <c r="T1266" i="1"/>
  <c r="V1266" i="1" s="1"/>
  <c r="M1266" i="1"/>
  <c r="Q1242" i="1"/>
  <c r="R1242" i="1" s="1"/>
  <c r="S1242" i="1"/>
  <c r="U1242" i="1" s="1"/>
  <c r="T1210" i="1"/>
  <c r="V1210" i="1" s="1"/>
  <c r="S1210" i="1"/>
  <c r="U1210" i="1" s="1"/>
  <c r="T1178" i="1"/>
  <c r="V1178" i="1" s="1"/>
  <c r="Q1178" i="1"/>
  <c r="R1178" i="1" s="1"/>
  <c r="S1162" i="1"/>
  <c r="U1162" i="1" s="1"/>
  <c r="T1162" i="1"/>
  <c r="V1162" i="1" s="1"/>
  <c r="M1122" i="1"/>
  <c r="S1122" i="1"/>
  <c r="U1122" i="1" s="1"/>
  <c r="Q1090" i="1"/>
  <c r="R1090" i="1" s="1"/>
  <c r="M1090" i="1"/>
  <c r="T1090" i="1"/>
  <c r="V1090" i="1" s="1"/>
  <c r="T1050" i="1"/>
  <c r="V1050" i="1" s="1"/>
  <c r="Q1050" i="1"/>
  <c r="R1050" i="1" s="1"/>
  <c r="S1050" i="1"/>
  <c r="U1050" i="1" s="1"/>
  <c r="T1018" i="1"/>
  <c r="V1018" i="1" s="1"/>
  <c r="M1018" i="1"/>
  <c r="S1018" i="1"/>
  <c r="U1018" i="1" s="1"/>
  <c r="M978" i="1"/>
  <c r="Q978" i="1"/>
  <c r="R978" i="1" s="1"/>
  <c r="S978" i="1"/>
  <c r="U978" i="1" s="1"/>
  <c r="T978" i="1"/>
  <c r="V978" i="1" s="1"/>
  <c r="T954" i="1"/>
  <c r="V954" i="1" s="1"/>
  <c r="S954" i="1"/>
  <c r="U954" i="1" s="1"/>
  <c r="M922" i="1"/>
  <c r="T922" i="1"/>
  <c r="V922" i="1" s="1"/>
  <c r="S922" i="1"/>
  <c r="U922" i="1" s="1"/>
  <c r="Q882" i="1"/>
  <c r="R882" i="1" s="1"/>
  <c r="S882" i="1"/>
  <c r="U882" i="1" s="1"/>
  <c r="M882" i="1"/>
  <c r="Q850" i="1"/>
  <c r="R850" i="1" s="1"/>
  <c r="T850" i="1"/>
  <c r="V850" i="1" s="1"/>
  <c r="M826" i="1"/>
  <c r="S826" i="1"/>
  <c r="U826" i="1" s="1"/>
  <c r="S794" i="1"/>
  <c r="U794" i="1" s="1"/>
  <c r="T794" i="1"/>
  <c r="V794" i="1" s="1"/>
  <c r="Q794" i="1"/>
  <c r="R794" i="1" s="1"/>
  <c r="M754" i="1"/>
  <c r="S754" i="1"/>
  <c r="U754" i="1" s="1"/>
  <c r="Q754" i="1"/>
  <c r="R754" i="1" s="1"/>
  <c r="S722" i="1"/>
  <c r="U722" i="1" s="1"/>
  <c r="M722" i="1"/>
  <c r="T722" i="1"/>
  <c r="V722" i="1" s="1"/>
  <c r="Q722" i="1"/>
  <c r="R722" i="1" s="1"/>
  <c r="M698" i="1"/>
  <c r="S698" i="1"/>
  <c r="U698" i="1" s="1"/>
  <c r="Q698" i="1"/>
  <c r="R698" i="1" s="1"/>
  <c r="M658" i="1"/>
  <c r="S658" i="1"/>
  <c r="U658" i="1" s="1"/>
  <c r="Q658" i="1"/>
  <c r="R658" i="1" s="1"/>
  <c r="T658" i="1"/>
  <c r="V658" i="1" s="1"/>
  <c r="Q626" i="1"/>
  <c r="R626" i="1" s="1"/>
  <c r="M626" i="1"/>
  <c r="S626" i="1"/>
  <c r="U626" i="1" s="1"/>
  <c r="T626" i="1"/>
  <c r="V626" i="1" s="1"/>
  <c r="M578" i="1"/>
  <c r="Q578" i="1"/>
  <c r="R578" i="1" s="1"/>
  <c r="T578" i="1"/>
  <c r="V578" i="1" s="1"/>
  <c r="M554" i="1"/>
  <c r="S554" i="1"/>
  <c r="U554" i="1" s="1"/>
  <c r="Q554" i="1"/>
  <c r="R554" i="1" s="1"/>
  <c r="T522" i="1"/>
  <c r="V522" i="1" s="1"/>
  <c r="S522" i="1"/>
  <c r="U522" i="1" s="1"/>
  <c r="M522" i="1"/>
  <c r="Q522" i="1"/>
  <c r="R522" i="1" s="1"/>
  <c r="M482" i="1"/>
  <c r="S482" i="1"/>
  <c r="U482" i="1" s="1"/>
  <c r="Q482" i="1"/>
  <c r="R482" i="1" s="1"/>
  <c r="T482" i="1"/>
  <c r="V482" i="1" s="1"/>
  <c r="M458" i="1"/>
  <c r="S458" i="1"/>
  <c r="U458" i="1" s="1"/>
  <c r="Q458" i="1"/>
  <c r="R458" i="1" s="1"/>
  <c r="T458" i="1"/>
  <c r="V458" i="1" s="1"/>
  <c r="M426" i="1"/>
  <c r="S426" i="1"/>
  <c r="U426" i="1" s="1"/>
  <c r="Q426" i="1"/>
  <c r="R426" i="1" s="1"/>
  <c r="T426" i="1"/>
  <c r="V426" i="1" s="1"/>
  <c r="M394" i="1"/>
  <c r="S394" i="1"/>
  <c r="U394" i="1" s="1"/>
  <c r="Q394" i="1"/>
  <c r="R394" i="1" s="1"/>
  <c r="M354" i="1"/>
  <c r="Q354" i="1"/>
  <c r="R354" i="1" s="1"/>
  <c r="S354" i="1"/>
  <c r="U354" i="1" s="1"/>
  <c r="T354" i="1"/>
  <c r="V354" i="1" s="1"/>
  <c r="M330" i="1"/>
  <c r="T330" i="1"/>
  <c r="V330" i="1" s="1"/>
  <c r="Q330" i="1"/>
  <c r="R330" i="1" s="1"/>
  <c r="S290" i="1"/>
  <c r="U290" i="1" s="1"/>
  <c r="M290" i="1"/>
  <c r="Q290" i="1"/>
  <c r="R290" i="1" s="1"/>
  <c r="T290" i="1"/>
  <c r="V290" i="1" s="1"/>
  <c r="M266" i="1"/>
  <c r="S266" i="1"/>
  <c r="U266" i="1" s="1"/>
  <c r="T266" i="1"/>
  <c r="V266" i="1" s="1"/>
  <c r="Q266" i="1"/>
  <c r="R266" i="1" s="1"/>
  <c r="M234" i="1"/>
  <c r="Q234" i="1"/>
  <c r="R234" i="1" s="1"/>
  <c r="T234" i="1"/>
  <c r="V234" i="1" s="1"/>
  <c r="S202" i="1"/>
  <c r="U202" i="1" s="1"/>
  <c r="M202" i="1"/>
  <c r="S162" i="1"/>
  <c r="U162" i="1" s="1"/>
  <c r="Q162" i="1"/>
  <c r="R162" i="1" s="1"/>
  <c r="M162" i="1"/>
  <c r="M130" i="1"/>
  <c r="S130" i="1"/>
  <c r="U130" i="1" s="1"/>
  <c r="Q130" i="1"/>
  <c r="R130" i="1" s="1"/>
  <c r="T130" i="1"/>
  <c r="V130" i="1" s="1"/>
  <c r="M106" i="1"/>
  <c r="Q106" i="1"/>
  <c r="R106" i="1" s="1"/>
  <c r="S106" i="1"/>
  <c r="U106" i="1" s="1"/>
  <c r="T106" i="1"/>
  <c r="V106" i="1" s="1"/>
  <c r="M74" i="1"/>
  <c r="S74" i="1"/>
  <c r="U74" i="1" s="1"/>
  <c r="Q74" i="1"/>
  <c r="R74" i="1" s="1"/>
  <c r="T74" i="1"/>
  <c r="V74" i="1" s="1"/>
  <c r="M34" i="1"/>
  <c r="T34" i="1"/>
  <c r="V34" i="1" s="1"/>
  <c r="S34" i="1"/>
  <c r="U34" i="1" s="1"/>
  <c r="Q34" i="1"/>
  <c r="R34" i="1" s="1"/>
  <c r="M10" i="1"/>
  <c r="T10" i="1"/>
  <c r="V10" i="1" s="1"/>
  <c r="Q10" i="1"/>
  <c r="R10" i="1" s="1"/>
  <c r="T2627" i="1"/>
  <c r="V2627" i="1" s="1"/>
  <c r="M2627" i="1"/>
  <c r="M2595" i="1"/>
  <c r="S2595" i="1"/>
  <c r="U2595" i="1" s="1"/>
  <c r="M2539" i="1"/>
  <c r="Q2539" i="1"/>
  <c r="R2539" i="1" s="1"/>
  <c r="S2539" i="1"/>
  <c r="U2539" i="1" s="1"/>
  <c r="T2539" i="1"/>
  <c r="V2539" i="1" s="1"/>
  <c r="M2491" i="1"/>
  <c r="S2491" i="1"/>
  <c r="U2491" i="1" s="1"/>
  <c r="S2347" i="1"/>
  <c r="U2347" i="1" s="1"/>
  <c r="Q2347" i="1"/>
  <c r="R2347" i="1" s="1"/>
  <c r="M2347" i="1"/>
  <c r="S2299" i="1"/>
  <c r="U2299" i="1" s="1"/>
  <c r="Q2299" i="1"/>
  <c r="R2299" i="1" s="1"/>
  <c r="T2299" i="1"/>
  <c r="V2299" i="1" s="1"/>
  <c r="S2259" i="1"/>
  <c r="U2259" i="1" s="1"/>
  <c r="T2259" i="1"/>
  <c r="V2259" i="1" s="1"/>
  <c r="M2259" i="1"/>
  <c r="T2219" i="1"/>
  <c r="V2219" i="1" s="1"/>
  <c r="M2219" i="1"/>
  <c r="S2179" i="1"/>
  <c r="U2179" i="1" s="1"/>
  <c r="Q2179" i="1"/>
  <c r="R2179" i="1" s="1"/>
  <c r="S2139" i="1"/>
  <c r="U2139" i="1" s="1"/>
  <c r="Q2139" i="1"/>
  <c r="R2139" i="1" s="1"/>
  <c r="M2139" i="1"/>
  <c r="Q2099" i="1"/>
  <c r="R2099" i="1" s="1"/>
  <c r="T2099" i="1"/>
  <c r="V2099" i="1" s="1"/>
  <c r="S2099" i="1"/>
  <c r="U2099" i="1" s="1"/>
  <c r="S2059" i="1"/>
  <c r="U2059" i="1" s="1"/>
  <c r="M2059" i="1"/>
  <c r="S2011" i="1"/>
  <c r="U2011" i="1" s="1"/>
  <c r="M2011" i="1"/>
  <c r="S1947" i="1"/>
  <c r="U1947" i="1" s="1"/>
  <c r="M1947" i="1"/>
  <c r="T1947" i="1"/>
  <c r="V1947" i="1" s="1"/>
  <c r="Q1947" i="1"/>
  <c r="R1947" i="1" s="1"/>
  <c r="T1827" i="1"/>
  <c r="V1827" i="1" s="1"/>
  <c r="M1827" i="1"/>
  <c r="S1827" i="1"/>
  <c r="U1827" i="1" s="1"/>
  <c r="S1787" i="1"/>
  <c r="U1787" i="1" s="1"/>
  <c r="T1787" i="1"/>
  <c r="V1787" i="1" s="1"/>
  <c r="T1739" i="1"/>
  <c r="V1739" i="1" s="1"/>
  <c r="Q1739" i="1"/>
  <c r="R1739" i="1" s="1"/>
  <c r="M1690" i="1"/>
  <c r="Q1690" i="1"/>
  <c r="R1690" i="1" s="1"/>
  <c r="S1658" i="1"/>
  <c r="U1658" i="1" s="1"/>
  <c r="T1658" i="1"/>
  <c r="V1658" i="1" s="1"/>
  <c r="M1658" i="1"/>
  <c r="Q1658" i="1"/>
  <c r="R1658" i="1" s="1"/>
  <c r="T1618" i="1"/>
  <c r="V1618" i="1" s="1"/>
  <c r="M1618" i="1"/>
  <c r="S1618" i="1"/>
  <c r="U1618" i="1" s="1"/>
  <c r="Q1618" i="1"/>
  <c r="R1618" i="1" s="1"/>
  <c r="Q1578" i="1"/>
  <c r="R1578" i="1" s="1"/>
  <c r="S1578" i="1"/>
  <c r="U1578" i="1" s="1"/>
  <c r="M1578" i="1"/>
  <c r="T1578" i="1"/>
  <c r="V1578" i="1" s="1"/>
  <c r="M1530" i="1"/>
  <c r="Q1530" i="1"/>
  <c r="R1530" i="1" s="1"/>
  <c r="T1530" i="1"/>
  <c r="V1530" i="1" s="1"/>
  <c r="S1530" i="1"/>
  <c r="U1530" i="1" s="1"/>
  <c r="M1490" i="1"/>
  <c r="T1490" i="1"/>
  <c r="V1490" i="1" s="1"/>
  <c r="S1490" i="1"/>
  <c r="U1490" i="1" s="1"/>
  <c r="Q1458" i="1"/>
  <c r="R1458" i="1" s="1"/>
  <c r="M1458" i="1"/>
  <c r="T1458" i="1"/>
  <c r="V1458" i="1" s="1"/>
  <c r="M1426" i="1"/>
  <c r="T1426" i="1"/>
  <c r="V1426" i="1" s="1"/>
  <c r="Q1426" i="1"/>
  <c r="R1426" i="1" s="1"/>
  <c r="Q1370" i="1"/>
  <c r="R1370" i="1" s="1"/>
  <c r="S1370" i="1"/>
  <c r="U1370" i="1" s="1"/>
  <c r="T1370" i="1"/>
  <c r="V1370" i="1" s="1"/>
  <c r="M1330" i="1"/>
  <c r="Q1330" i="1"/>
  <c r="R1330" i="1" s="1"/>
  <c r="S1330" i="1"/>
  <c r="U1330" i="1" s="1"/>
  <c r="T1330" i="1"/>
  <c r="V1330" i="1" s="1"/>
  <c r="T1290" i="1"/>
  <c r="V1290" i="1" s="1"/>
  <c r="Q1290" i="1"/>
  <c r="R1290" i="1" s="1"/>
  <c r="M1290" i="1"/>
  <c r="S1234" i="1"/>
  <c r="U1234" i="1" s="1"/>
  <c r="Q1234" i="1"/>
  <c r="R1234" i="1" s="1"/>
  <c r="Q1194" i="1"/>
  <c r="R1194" i="1" s="1"/>
  <c r="S1194" i="1"/>
  <c r="U1194" i="1" s="1"/>
  <c r="M1194" i="1"/>
  <c r="S1114" i="1"/>
  <c r="U1114" i="1" s="1"/>
  <c r="T1114" i="1"/>
  <c r="V1114" i="1" s="1"/>
  <c r="M1114" i="1"/>
  <c r="M1074" i="1"/>
  <c r="S1074" i="1"/>
  <c r="U1074" i="1" s="1"/>
  <c r="T1074" i="1"/>
  <c r="V1074" i="1" s="1"/>
  <c r="M1042" i="1"/>
  <c r="T1042" i="1"/>
  <c r="V1042" i="1" s="1"/>
  <c r="Q1002" i="1"/>
  <c r="R1002" i="1" s="1"/>
  <c r="S1002" i="1"/>
  <c r="U1002" i="1" s="1"/>
  <c r="M1002" i="1"/>
  <c r="M970" i="1"/>
  <c r="T970" i="1"/>
  <c r="V970" i="1" s="1"/>
  <c r="Q970" i="1"/>
  <c r="R970" i="1" s="1"/>
  <c r="M938" i="1"/>
  <c r="S938" i="1"/>
  <c r="U938" i="1" s="1"/>
  <c r="T938" i="1"/>
  <c r="V938" i="1" s="1"/>
  <c r="S898" i="1"/>
  <c r="U898" i="1" s="1"/>
  <c r="T898" i="1"/>
  <c r="V898" i="1" s="1"/>
  <c r="M858" i="1"/>
  <c r="S858" i="1"/>
  <c r="U858" i="1" s="1"/>
  <c r="T810" i="1"/>
  <c r="V810" i="1" s="1"/>
  <c r="S810" i="1"/>
  <c r="U810" i="1" s="1"/>
  <c r="Q770" i="1"/>
  <c r="R770" i="1" s="1"/>
  <c r="M770" i="1"/>
  <c r="M730" i="1"/>
  <c r="S730" i="1"/>
  <c r="U730" i="1" s="1"/>
  <c r="T730" i="1"/>
  <c r="V730" i="1" s="1"/>
  <c r="Q730" i="1"/>
  <c r="R730" i="1" s="1"/>
  <c r="M674" i="1"/>
  <c r="T674" i="1"/>
  <c r="V674" i="1" s="1"/>
  <c r="S674" i="1"/>
  <c r="U674" i="1" s="1"/>
  <c r="Q674" i="1"/>
  <c r="R674" i="1" s="1"/>
  <c r="M642" i="1"/>
  <c r="Q642" i="1"/>
  <c r="R642" i="1" s="1"/>
  <c r="S642" i="1"/>
  <c r="U642" i="1" s="1"/>
  <c r="T642" i="1"/>
  <c r="V642" i="1" s="1"/>
  <c r="M602" i="1"/>
  <c r="T602" i="1"/>
  <c r="V602" i="1" s="1"/>
  <c r="Q602" i="1"/>
  <c r="R602" i="1" s="1"/>
  <c r="M546" i="1"/>
  <c r="S546" i="1"/>
  <c r="U546" i="1" s="1"/>
  <c r="T546" i="1"/>
  <c r="V546" i="1" s="1"/>
  <c r="Q546" i="1"/>
  <c r="R546" i="1" s="1"/>
  <c r="M498" i="1"/>
  <c r="S498" i="1"/>
  <c r="U498" i="1" s="1"/>
  <c r="T498" i="1"/>
  <c r="V498" i="1" s="1"/>
  <c r="Q498" i="1"/>
  <c r="R498" i="1" s="1"/>
  <c r="M450" i="1"/>
  <c r="T450" i="1"/>
  <c r="V450" i="1" s="1"/>
  <c r="S450" i="1"/>
  <c r="U450" i="1" s="1"/>
  <c r="M402" i="1"/>
  <c r="T402" i="1"/>
  <c r="V402" i="1" s="1"/>
  <c r="S402" i="1"/>
  <c r="U402" i="1" s="1"/>
  <c r="Q402" i="1"/>
  <c r="R402" i="1" s="1"/>
  <c r="M362" i="1"/>
  <c r="T362" i="1"/>
  <c r="V362" i="1" s="1"/>
  <c r="Q362" i="1"/>
  <c r="R362" i="1" s="1"/>
  <c r="M306" i="1"/>
  <c r="S306" i="1"/>
  <c r="U306" i="1" s="1"/>
  <c r="T306" i="1"/>
  <c r="V306" i="1" s="1"/>
  <c r="Q306" i="1"/>
  <c r="R306" i="1" s="1"/>
  <c r="M250" i="1"/>
  <c r="S250" i="1"/>
  <c r="U250" i="1" s="1"/>
  <c r="T250" i="1"/>
  <c r="V250" i="1" s="1"/>
  <c r="Q250" i="1"/>
  <c r="R250" i="1" s="1"/>
  <c r="M186" i="1"/>
  <c r="Q186" i="1"/>
  <c r="R186" i="1" s="1"/>
  <c r="S186" i="1"/>
  <c r="U186" i="1" s="1"/>
  <c r="T186" i="1"/>
  <c r="V186" i="1" s="1"/>
  <c r="T138" i="1"/>
  <c r="V138" i="1" s="1"/>
  <c r="S138" i="1"/>
  <c r="U138" i="1" s="1"/>
  <c r="M138" i="1"/>
  <c r="Q138" i="1"/>
  <c r="R138" i="1" s="1"/>
  <c r="M98" i="1"/>
  <c r="Q98" i="1"/>
  <c r="R98" i="1" s="1"/>
  <c r="S98" i="1"/>
  <c r="U98" i="1" s="1"/>
  <c r="T98" i="1"/>
  <c r="V98" i="1" s="1"/>
  <c r="M50" i="1"/>
  <c r="T50" i="1"/>
  <c r="V50" i="1" s="1"/>
  <c r="Q50" i="1"/>
  <c r="R50" i="1" s="1"/>
  <c r="S50" i="1"/>
  <c r="U50" i="1" s="1"/>
  <c r="M2" i="1"/>
  <c r="T2" i="1"/>
  <c r="V2" i="1" s="1"/>
  <c r="S2" i="1"/>
  <c r="U2" i="1" s="1"/>
  <c r="Q2" i="1"/>
  <c r="R2" i="1" s="1"/>
  <c r="Q2011" i="1"/>
  <c r="R2011" i="1" s="1"/>
  <c r="Q2227" i="1"/>
  <c r="R2227" i="1" s="1"/>
  <c r="Q1714" i="1"/>
  <c r="R1714" i="1" s="1"/>
  <c r="M2179" i="1"/>
  <c r="T2603" i="1"/>
  <c r="V2603" i="1" s="1"/>
  <c r="Q2259" i="1"/>
  <c r="R2259" i="1" s="1"/>
  <c r="Q1891" i="1"/>
  <c r="R1891" i="1" s="1"/>
  <c r="T1634" i="1"/>
  <c r="V1634" i="1" s="1"/>
  <c r="M1731" i="1"/>
  <c r="T1803" i="1"/>
  <c r="V1803" i="1" s="1"/>
  <c r="Q1923" i="1"/>
  <c r="R1923" i="1" s="1"/>
  <c r="M2091" i="1"/>
  <c r="T2123" i="1"/>
  <c r="V2123" i="1" s="1"/>
  <c r="T2267" i="1"/>
  <c r="V2267" i="1" s="1"/>
  <c r="Q1146" i="1"/>
  <c r="R1146" i="1" s="1"/>
  <c r="M1234" i="1"/>
  <c r="Q2491" i="1"/>
  <c r="R2491" i="1" s="1"/>
  <c r="Q474" i="1"/>
  <c r="R474" i="1" s="1"/>
  <c r="T1234" i="1"/>
  <c r="V1234" i="1" s="1"/>
  <c r="M2635" i="1"/>
  <c r="T2635" i="1"/>
  <c r="V2635" i="1" s="1"/>
  <c r="Q2611" i="1"/>
  <c r="R2611" i="1" s="1"/>
  <c r="S2611" i="1"/>
  <c r="U2611" i="1" s="1"/>
  <c r="T2611" i="1"/>
  <c r="V2611" i="1" s="1"/>
  <c r="M2587" i="1"/>
  <c r="Q2587" i="1"/>
  <c r="R2587" i="1" s="1"/>
  <c r="M2563" i="1"/>
  <c r="S2563" i="1"/>
  <c r="U2563" i="1" s="1"/>
  <c r="Q2563" i="1"/>
  <c r="R2563" i="1" s="1"/>
  <c r="T2563" i="1"/>
  <c r="V2563" i="1" s="1"/>
  <c r="M2531" i="1"/>
  <c r="T2531" i="1"/>
  <c r="V2531" i="1" s="1"/>
  <c r="S2531" i="1"/>
  <c r="U2531" i="1" s="1"/>
  <c r="Q2531" i="1"/>
  <c r="R2531" i="1" s="1"/>
  <c r="M2507" i="1"/>
  <c r="T2507" i="1"/>
  <c r="V2507" i="1" s="1"/>
  <c r="Q2507" i="1"/>
  <c r="R2507" i="1" s="1"/>
  <c r="S2507" i="1"/>
  <c r="U2507" i="1" s="1"/>
  <c r="S2419" i="1"/>
  <c r="U2419" i="1" s="1"/>
  <c r="Q2419" i="1"/>
  <c r="R2419" i="1" s="1"/>
  <c r="T2419" i="1"/>
  <c r="V2419" i="1" s="1"/>
  <c r="Q2411" i="1"/>
  <c r="R2411" i="1" s="1"/>
  <c r="S2411" i="1"/>
  <c r="U2411" i="1" s="1"/>
  <c r="M2411" i="1"/>
  <c r="Q2379" i="1"/>
  <c r="R2379" i="1" s="1"/>
  <c r="S2379" i="1"/>
  <c r="U2379" i="1" s="1"/>
  <c r="T2379" i="1"/>
  <c r="V2379" i="1" s="1"/>
  <c r="M2379" i="1"/>
  <c r="M2355" i="1"/>
  <c r="S2355" i="1"/>
  <c r="U2355" i="1" s="1"/>
  <c r="T2355" i="1"/>
  <c r="V2355" i="1" s="1"/>
  <c r="Q2355" i="1"/>
  <c r="R2355" i="1" s="1"/>
  <c r="S2323" i="1"/>
  <c r="U2323" i="1" s="1"/>
  <c r="M2323" i="1"/>
  <c r="T2323" i="1"/>
  <c r="V2323" i="1" s="1"/>
  <c r="T2291" i="1"/>
  <c r="V2291" i="1" s="1"/>
  <c r="AD2291" i="1" s="1"/>
  <c r="Q2291" i="1"/>
  <c r="R2291" i="1" s="1"/>
  <c r="Q2283" i="1"/>
  <c r="R2283" i="1" s="1"/>
  <c r="S2283" i="1"/>
  <c r="U2283" i="1" s="1"/>
  <c r="M2283" i="1"/>
  <c r="S2251" i="1"/>
  <c r="U2251" i="1" s="1"/>
  <c r="T2251" i="1"/>
  <c r="V2251" i="1" s="1"/>
  <c r="Q2251" i="1"/>
  <c r="R2251" i="1" s="1"/>
  <c r="S2235" i="1"/>
  <c r="U2235" i="1" s="1"/>
  <c r="AD2235" i="1" s="1"/>
  <c r="Q2235" i="1"/>
  <c r="R2235" i="1" s="1"/>
  <c r="M2235" i="1"/>
  <c r="M2211" i="1"/>
  <c r="S2211" i="1"/>
  <c r="U2211" i="1" s="1"/>
  <c r="M2187" i="1"/>
  <c r="Q2187" i="1"/>
  <c r="R2187" i="1" s="1"/>
  <c r="M2155" i="1"/>
  <c r="T2155" i="1"/>
  <c r="V2155" i="1" s="1"/>
  <c r="S2131" i="1"/>
  <c r="U2131" i="1" s="1"/>
  <c r="T2131" i="1"/>
  <c r="V2131" i="1" s="1"/>
  <c r="T2107" i="1"/>
  <c r="V2107" i="1" s="1"/>
  <c r="M2107" i="1"/>
  <c r="T2043" i="1"/>
  <c r="V2043" i="1" s="1"/>
  <c r="M2043" i="1"/>
  <c r="S2043" i="1"/>
  <c r="U2043" i="1" s="1"/>
  <c r="Q2027" i="1"/>
  <c r="R2027" i="1" s="1"/>
  <c r="S2027" i="1"/>
  <c r="U2027" i="1" s="1"/>
  <c r="T2003" i="1"/>
  <c r="V2003" i="1" s="1"/>
  <c r="AD2003" i="1" s="1"/>
  <c r="M2003" i="1"/>
  <c r="M1979" i="1"/>
  <c r="S1979" i="1"/>
  <c r="U1979" i="1" s="1"/>
  <c r="T1979" i="1"/>
  <c r="V1979" i="1" s="1"/>
  <c r="Q1971" i="1"/>
  <c r="R1971" i="1" s="1"/>
  <c r="M1971" i="1"/>
  <c r="T1971" i="1"/>
  <c r="V1971" i="1" s="1"/>
  <c r="Q1939" i="1"/>
  <c r="R1939" i="1" s="1"/>
  <c r="M1939" i="1"/>
  <c r="S1939" i="1"/>
  <c r="U1939" i="1" s="1"/>
  <c r="M1915" i="1"/>
  <c r="T1915" i="1"/>
  <c r="V1915" i="1" s="1"/>
  <c r="S1867" i="1"/>
  <c r="U1867" i="1" s="1"/>
  <c r="M1867" i="1"/>
  <c r="T1843" i="1"/>
  <c r="V1843" i="1" s="1"/>
  <c r="M1843" i="1"/>
  <c r="M1819" i="1"/>
  <c r="S1819" i="1"/>
  <c r="U1819" i="1" s="1"/>
  <c r="Q1819" i="1"/>
  <c r="R1819" i="1" s="1"/>
  <c r="S1795" i="1"/>
  <c r="U1795" i="1" s="1"/>
  <c r="M1795" i="1"/>
  <c r="S1771" i="1"/>
  <c r="U1771" i="1" s="1"/>
  <c r="M1771" i="1"/>
  <c r="Q1755" i="1"/>
  <c r="R1755" i="1" s="1"/>
  <c r="T1755" i="1"/>
  <c r="V1755" i="1" s="1"/>
  <c r="M1755" i="1"/>
  <c r="M1723" i="1"/>
  <c r="T1723" i="1"/>
  <c r="V1723" i="1" s="1"/>
  <c r="Q1698" i="1"/>
  <c r="R1698" i="1" s="1"/>
  <c r="S1698" i="1"/>
  <c r="U1698" i="1" s="1"/>
  <c r="T1698" i="1"/>
  <c r="V1698" i="1" s="1"/>
  <c r="T1682" i="1"/>
  <c r="V1682" i="1" s="1"/>
  <c r="M1682" i="1"/>
  <c r="S1682" i="1"/>
  <c r="U1682" i="1" s="1"/>
  <c r="Q1682" i="1"/>
  <c r="R1682" i="1" s="1"/>
  <c r="Q1650" i="1"/>
  <c r="R1650" i="1" s="1"/>
  <c r="M1650" i="1"/>
  <c r="Q1610" i="1"/>
  <c r="R1610" i="1" s="1"/>
  <c r="T1610" i="1"/>
  <c r="V1610" i="1" s="1"/>
  <c r="M1610" i="1"/>
  <c r="Q1586" i="1"/>
  <c r="R1586" i="1" s="1"/>
  <c r="T1586" i="1"/>
  <c r="V1586" i="1" s="1"/>
  <c r="S1586" i="1"/>
  <c r="U1586" i="1" s="1"/>
  <c r="M1554" i="1"/>
  <c r="T1554" i="1"/>
  <c r="V1554" i="1" s="1"/>
  <c r="M1538" i="1"/>
  <c r="S1538" i="1"/>
  <c r="U1538" i="1" s="1"/>
  <c r="T1538" i="1"/>
  <c r="V1538" i="1" s="1"/>
  <c r="Q1538" i="1"/>
  <c r="R1538" i="1" s="1"/>
  <c r="M1514" i="1"/>
  <c r="T1514" i="1"/>
  <c r="V1514" i="1" s="1"/>
  <c r="Q1514" i="1"/>
  <c r="R1514" i="1" s="1"/>
  <c r="S1514" i="1"/>
  <c r="U1514" i="1" s="1"/>
  <c r="T1482" i="1"/>
  <c r="V1482" i="1" s="1"/>
  <c r="M1482" i="1"/>
  <c r="Q1482" i="1"/>
  <c r="R1482" i="1" s="1"/>
  <c r="S1482" i="1"/>
  <c r="U1482" i="1" s="1"/>
  <c r="M1418" i="1"/>
  <c r="Q1418" i="1"/>
  <c r="R1418" i="1" s="1"/>
  <c r="M1394" i="1"/>
  <c r="S1394" i="1"/>
  <c r="U1394" i="1" s="1"/>
  <c r="T1394" i="1"/>
  <c r="V1394" i="1" s="1"/>
  <c r="Q1394" i="1"/>
  <c r="R1394" i="1" s="1"/>
  <c r="S1378" i="1"/>
  <c r="U1378" i="1" s="1"/>
  <c r="Q1378" i="1"/>
  <c r="R1378" i="1" s="1"/>
  <c r="M1378" i="1"/>
  <c r="M1354" i="1"/>
  <c r="T1354" i="1"/>
  <c r="V1354" i="1" s="1"/>
  <c r="Q1354" i="1"/>
  <c r="R1354" i="1" s="1"/>
  <c r="S1322" i="1"/>
  <c r="U1322" i="1" s="1"/>
  <c r="Q1322" i="1"/>
  <c r="R1322" i="1" s="1"/>
  <c r="M1322" i="1"/>
  <c r="S1298" i="1"/>
  <c r="U1298" i="1" s="1"/>
  <c r="Q1298" i="1"/>
  <c r="R1298" i="1" s="1"/>
  <c r="T1298" i="1"/>
  <c r="V1298" i="1" s="1"/>
  <c r="S1274" i="1"/>
  <c r="U1274" i="1" s="1"/>
  <c r="T1274" i="1"/>
  <c r="V1274" i="1" s="1"/>
  <c r="Q1274" i="1"/>
  <c r="R1274" i="1" s="1"/>
  <c r="M1274" i="1"/>
  <c r="T1258" i="1"/>
  <c r="V1258" i="1" s="1"/>
  <c r="S1258" i="1"/>
  <c r="U1258" i="1" s="1"/>
  <c r="M1258" i="1"/>
  <c r="Q1226" i="1"/>
  <c r="R1226" i="1" s="1"/>
  <c r="M1226" i="1"/>
  <c r="T1226" i="1"/>
  <c r="V1226" i="1" s="1"/>
  <c r="S1202" i="1"/>
  <c r="U1202" i="1" s="1"/>
  <c r="T1202" i="1"/>
  <c r="V1202" i="1" s="1"/>
  <c r="S1138" i="1"/>
  <c r="U1138" i="1" s="1"/>
  <c r="T1138" i="1"/>
  <c r="V1138" i="1" s="1"/>
  <c r="M1082" i="1"/>
  <c r="T1082" i="1"/>
  <c r="V1082" i="1" s="1"/>
  <c r="S1082" i="1"/>
  <c r="U1082" i="1" s="1"/>
  <c r="S1058" i="1"/>
  <c r="U1058" i="1" s="1"/>
  <c r="Q1058" i="1"/>
  <c r="R1058" i="1" s="1"/>
  <c r="M1058" i="1"/>
  <c r="Q1034" i="1"/>
  <c r="R1034" i="1" s="1"/>
  <c r="S1034" i="1"/>
  <c r="U1034" i="1" s="1"/>
  <c r="S1010" i="1"/>
  <c r="U1010" i="1" s="1"/>
  <c r="Q1010" i="1"/>
  <c r="R1010" i="1" s="1"/>
  <c r="T1010" i="1"/>
  <c r="V1010" i="1" s="1"/>
  <c r="S986" i="1"/>
  <c r="U986" i="1" s="1"/>
  <c r="Q986" i="1"/>
  <c r="R986" i="1" s="1"/>
  <c r="S962" i="1"/>
  <c r="U962" i="1" s="1"/>
  <c r="T962" i="1"/>
  <c r="V962" i="1" s="1"/>
  <c r="M962" i="1"/>
  <c r="Q962" i="1"/>
  <c r="R962" i="1" s="1"/>
  <c r="S930" i="1"/>
  <c r="U930" i="1" s="1"/>
  <c r="T930" i="1"/>
  <c r="V930" i="1" s="1"/>
  <c r="Q930" i="1"/>
  <c r="R930" i="1" s="1"/>
  <c r="T906" i="1"/>
  <c r="V906" i="1" s="1"/>
  <c r="M906" i="1"/>
  <c r="S906" i="1"/>
  <c r="U906" i="1" s="1"/>
  <c r="T890" i="1"/>
  <c r="V890" i="1" s="1"/>
  <c r="Q890" i="1"/>
  <c r="R890" i="1" s="1"/>
  <c r="S890" i="1"/>
  <c r="U890" i="1" s="1"/>
  <c r="M866" i="1"/>
  <c r="S866" i="1"/>
  <c r="U866" i="1" s="1"/>
  <c r="T866" i="1"/>
  <c r="V866" i="1" s="1"/>
  <c r="M834" i="1"/>
  <c r="T834" i="1"/>
  <c r="V834" i="1" s="1"/>
  <c r="Q834" i="1"/>
  <c r="R834" i="1" s="1"/>
  <c r="M802" i="1"/>
  <c r="S802" i="1"/>
  <c r="U802" i="1" s="1"/>
  <c r="T802" i="1"/>
  <c r="V802" i="1" s="1"/>
  <c r="T786" i="1"/>
  <c r="V786" i="1" s="1"/>
  <c r="Q786" i="1"/>
  <c r="R786" i="1" s="1"/>
  <c r="M786" i="1"/>
  <c r="S786" i="1"/>
  <c r="U786" i="1" s="1"/>
  <c r="M762" i="1"/>
  <c r="S762" i="1"/>
  <c r="U762" i="1" s="1"/>
  <c r="T738" i="1"/>
  <c r="V738" i="1" s="1"/>
  <c r="M738" i="1"/>
  <c r="S738" i="1"/>
  <c r="U738" i="1" s="1"/>
  <c r="M706" i="1"/>
  <c r="T706" i="1"/>
  <c r="V706" i="1" s="1"/>
  <c r="Q706" i="1"/>
  <c r="R706" i="1" s="1"/>
  <c r="S706" i="1"/>
  <c r="U706" i="1" s="1"/>
  <c r="M690" i="1"/>
  <c r="T690" i="1"/>
  <c r="V690" i="1" s="1"/>
  <c r="Q690" i="1"/>
  <c r="R690" i="1" s="1"/>
  <c r="S690" i="1"/>
  <c r="U690" i="1" s="1"/>
  <c r="M666" i="1"/>
  <c r="Q666" i="1"/>
  <c r="R666" i="1" s="1"/>
  <c r="T666" i="1"/>
  <c r="V666" i="1" s="1"/>
  <c r="M634" i="1"/>
  <c r="Q634" i="1"/>
  <c r="R634" i="1" s="1"/>
  <c r="S634" i="1"/>
  <c r="U634" i="1" s="1"/>
  <c r="T634" i="1"/>
  <c r="V634" i="1" s="1"/>
  <c r="T610" i="1"/>
  <c r="V610" i="1" s="1"/>
  <c r="M610" i="1"/>
  <c r="S610" i="1"/>
  <c r="U610" i="1" s="1"/>
  <c r="M586" i="1"/>
  <c r="T586" i="1"/>
  <c r="V586" i="1" s="1"/>
  <c r="S586" i="1"/>
  <c r="U586" i="1" s="1"/>
  <c r="S570" i="1"/>
  <c r="U570" i="1" s="1"/>
  <c r="Q570" i="1"/>
  <c r="R570" i="1" s="1"/>
  <c r="T570" i="1"/>
  <c r="V570" i="1" s="1"/>
  <c r="M538" i="1"/>
  <c r="S538" i="1"/>
  <c r="U538" i="1" s="1"/>
  <c r="M514" i="1"/>
  <c r="S514" i="1"/>
  <c r="U514" i="1" s="1"/>
  <c r="Q514" i="1"/>
  <c r="R514" i="1" s="1"/>
  <c r="T514" i="1"/>
  <c r="V514" i="1" s="1"/>
  <c r="M490" i="1"/>
  <c r="S490" i="1"/>
  <c r="U490" i="1" s="1"/>
  <c r="S466" i="1"/>
  <c r="U466" i="1" s="1"/>
  <c r="T466" i="1"/>
  <c r="V466" i="1" s="1"/>
  <c r="M466" i="1"/>
  <c r="Q466" i="1"/>
  <c r="R466" i="1" s="1"/>
  <c r="M434" i="1"/>
  <c r="Q434" i="1"/>
  <c r="R434" i="1" s="1"/>
  <c r="T434" i="1"/>
  <c r="V434" i="1" s="1"/>
  <c r="S434" i="1"/>
  <c r="U434" i="1" s="1"/>
  <c r="M410" i="1"/>
  <c r="S410" i="1"/>
  <c r="U410" i="1" s="1"/>
  <c r="T410" i="1"/>
  <c r="V410" i="1" s="1"/>
  <c r="Q410" i="1"/>
  <c r="R410" i="1" s="1"/>
  <c r="M386" i="1"/>
  <c r="T386" i="1"/>
  <c r="V386" i="1" s="1"/>
  <c r="S386" i="1"/>
  <c r="U386" i="1" s="1"/>
  <c r="M370" i="1"/>
  <c r="S370" i="1"/>
  <c r="U370" i="1" s="1"/>
  <c r="T370" i="1"/>
  <c r="V370" i="1" s="1"/>
  <c r="M338" i="1"/>
  <c r="S338" i="1"/>
  <c r="U338" i="1" s="1"/>
  <c r="T338" i="1"/>
  <c r="V338" i="1" s="1"/>
  <c r="M322" i="1"/>
  <c r="T322" i="1"/>
  <c r="V322" i="1" s="1"/>
  <c r="S322" i="1"/>
  <c r="U322" i="1" s="1"/>
  <c r="Q322" i="1"/>
  <c r="R322" i="1" s="1"/>
  <c r="M298" i="1"/>
  <c r="T298" i="1"/>
  <c r="V298" i="1" s="1"/>
  <c r="S298" i="1"/>
  <c r="U298" i="1" s="1"/>
  <c r="Q298" i="1"/>
  <c r="R298" i="1" s="1"/>
  <c r="M274" i="1"/>
  <c r="S274" i="1"/>
  <c r="U274" i="1" s="1"/>
  <c r="Q274" i="1"/>
  <c r="R274" i="1" s="1"/>
  <c r="Q242" i="1"/>
  <c r="R242" i="1" s="1"/>
  <c r="S242" i="1"/>
  <c r="U242" i="1" s="1"/>
  <c r="M218" i="1"/>
  <c r="T218" i="1"/>
  <c r="V218" i="1" s="1"/>
  <c r="Q218" i="1"/>
  <c r="R218" i="1" s="1"/>
  <c r="M194" i="1"/>
  <c r="Q194" i="1"/>
  <c r="R194" i="1" s="1"/>
  <c r="T194" i="1"/>
  <c r="V194" i="1" s="1"/>
  <c r="M170" i="1"/>
  <c r="Q170" i="1"/>
  <c r="R170" i="1" s="1"/>
  <c r="S170" i="1"/>
  <c r="U170" i="1" s="1"/>
  <c r="T170" i="1"/>
  <c r="V170" i="1" s="1"/>
  <c r="M146" i="1"/>
  <c r="Q146" i="1"/>
  <c r="R146" i="1" s="1"/>
  <c r="S146" i="1"/>
  <c r="U146" i="1" s="1"/>
  <c r="T146" i="1"/>
  <c r="V146" i="1" s="1"/>
  <c r="M122" i="1"/>
  <c r="Q122" i="1"/>
  <c r="R122" i="1" s="1"/>
  <c r="T122" i="1"/>
  <c r="V122" i="1" s="1"/>
  <c r="S122" i="1"/>
  <c r="U122" i="1" s="1"/>
  <c r="M90" i="1"/>
  <c r="S90" i="1"/>
  <c r="U90" i="1" s="1"/>
  <c r="T90" i="1"/>
  <c r="V90" i="1" s="1"/>
  <c r="Q90" i="1"/>
  <c r="R90" i="1" s="1"/>
  <c r="M66" i="1"/>
  <c r="Q66" i="1"/>
  <c r="R66" i="1" s="1"/>
  <c r="S66" i="1"/>
  <c r="U66" i="1" s="1"/>
  <c r="T66" i="1"/>
  <c r="V66" i="1" s="1"/>
  <c r="M42" i="1"/>
  <c r="T42" i="1"/>
  <c r="V42" i="1" s="1"/>
  <c r="Q42" i="1"/>
  <c r="R42" i="1" s="1"/>
  <c r="M18" i="1"/>
  <c r="T18" i="1"/>
  <c r="V18" i="1" s="1"/>
  <c r="Q18" i="1"/>
  <c r="R18" i="1" s="1"/>
  <c r="S18" i="1"/>
  <c r="U18" i="1" s="1"/>
  <c r="T2451" i="1"/>
  <c r="V2451" i="1" s="1"/>
  <c r="M2339" i="1"/>
  <c r="S1418" i="1"/>
  <c r="U1418" i="1" s="1"/>
  <c r="M930" i="1"/>
  <c r="T2523" i="1"/>
  <c r="V2523" i="1" s="1"/>
  <c r="T2491" i="1"/>
  <c r="V2491" i="1" s="1"/>
  <c r="Q2219" i="1"/>
  <c r="R2219" i="1" s="1"/>
  <c r="S1634" i="1"/>
  <c r="U1634" i="1" s="1"/>
  <c r="M1698" i="1"/>
  <c r="M2227" i="1"/>
  <c r="T2387" i="1"/>
  <c r="V2387" i="1" s="1"/>
  <c r="S1666" i="1"/>
  <c r="U1666" i="1" s="1"/>
  <c r="M1803" i="1"/>
  <c r="T1867" i="1"/>
  <c r="V1867" i="1" s="1"/>
  <c r="M2027" i="1"/>
  <c r="Q2043" i="1"/>
  <c r="R2043" i="1" s="1"/>
  <c r="M2075" i="1"/>
  <c r="M2099" i="1"/>
  <c r="M2267" i="1"/>
  <c r="M2315" i="1"/>
  <c r="T762" i="1"/>
  <c r="V762" i="1" s="1"/>
  <c r="Q826" i="1"/>
  <c r="R826" i="1" s="1"/>
  <c r="T1002" i="1"/>
  <c r="V1002" i="1" s="1"/>
  <c r="T1146" i="1"/>
  <c r="V1146" i="1" s="1"/>
  <c r="T1378" i="1"/>
  <c r="V1378" i="1" s="1"/>
  <c r="Q1490" i="1"/>
  <c r="R1490" i="1" s="1"/>
  <c r="S10" i="1"/>
  <c r="U10" i="1" s="1"/>
  <c r="T490" i="1"/>
  <c r="V490" i="1" s="1"/>
  <c r="S218" i="1"/>
  <c r="U218" i="1" s="1"/>
  <c r="T2643" i="1"/>
  <c r="V2643" i="1" s="1"/>
  <c r="S2643" i="1"/>
  <c r="U2643" i="1" s="1"/>
  <c r="M2603" i="1"/>
  <c r="S2603" i="1"/>
  <c r="U2603" i="1" s="1"/>
  <c r="M2571" i="1"/>
  <c r="T2571" i="1"/>
  <c r="V2571" i="1" s="1"/>
  <c r="Q2547" i="1"/>
  <c r="R2547" i="1" s="1"/>
  <c r="M2547" i="1"/>
  <c r="S2547" i="1"/>
  <c r="U2547" i="1" s="1"/>
  <c r="Q2515" i="1"/>
  <c r="R2515" i="1" s="1"/>
  <c r="T2515" i="1"/>
  <c r="V2515" i="1" s="1"/>
  <c r="S2515" i="1"/>
  <c r="U2515" i="1" s="1"/>
  <c r="M2515" i="1"/>
  <c r="M2483" i="1"/>
  <c r="S2483" i="1"/>
  <c r="U2483" i="1" s="1"/>
  <c r="T2483" i="1"/>
  <c r="V2483" i="1" s="1"/>
  <c r="M2459" i="1"/>
  <c r="Q2459" i="1"/>
  <c r="R2459" i="1" s="1"/>
  <c r="S2459" i="1"/>
  <c r="U2459" i="1" s="1"/>
  <c r="M2427" i="1"/>
  <c r="S2427" i="1"/>
  <c r="U2427" i="1" s="1"/>
  <c r="T2427" i="1"/>
  <c r="V2427" i="1" s="1"/>
  <c r="M2395" i="1"/>
  <c r="T2395" i="1"/>
  <c r="V2395" i="1" s="1"/>
  <c r="S2363" i="1"/>
  <c r="U2363" i="1" s="1"/>
  <c r="T2363" i="1"/>
  <c r="V2363" i="1" s="1"/>
  <c r="M2331" i="1"/>
  <c r="S2331" i="1"/>
  <c r="U2331" i="1" s="1"/>
  <c r="T2307" i="1"/>
  <c r="V2307" i="1" s="1"/>
  <c r="Q2307" i="1"/>
  <c r="R2307" i="1" s="1"/>
  <c r="M2307" i="1"/>
  <c r="S2275" i="1"/>
  <c r="U2275" i="1" s="1"/>
  <c r="M2275" i="1"/>
  <c r="T2275" i="1"/>
  <c r="V2275" i="1" s="1"/>
  <c r="M2243" i="1"/>
  <c r="T2243" i="1"/>
  <c r="V2243" i="1" s="1"/>
  <c r="Q2243" i="1"/>
  <c r="R2243" i="1" s="1"/>
  <c r="S2243" i="1"/>
  <c r="U2243" i="1" s="1"/>
  <c r="Q2203" i="1"/>
  <c r="R2203" i="1" s="1"/>
  <c r="S2203" i="1"/>
  <c r="U2203" i="1" s="1"/>
  <c r="M2203" i="1"/>
  <c r="T2203" i="1"/>
  <c r="V2203" i="1" s="1"/>
  <c r="Q2171" i="1"/>
  <c r="R2171" i="1" s="1"/>
  <c r="T2171" i="1"/>
  <c r="V2171" i="1" s="1"/>
  <c r="S2171" i="1"/>
  <c r="U2171" i="1" s="1"/>
  <c r="T2147" i="1"/>
  <c r="V2147" i="1" s="1"/>
  <c r="M2147" i="1"/>
  <c r="S2115" i="1"/>
  <c r="U2115" i="1" s="1"/>
  <c r="Q2115" i="1"/>
  <c r="R2115" i="1" s="1"/>
  <c r="M2083" i="1"/>
  <c r="S2083" i="1"/>
  <c r="U2083" i="1" s="1"/>
  <c r="S2051" i="1"/>
  <c r="U2051" i="1" s="1"/>
  <c r="T2051" i="1"/>
  <c r="V2051" i="1" s="1"/>
  <c r="S2019" i="1"/>
  <c r="U2019" i="1" s="1"/>
  <c r="Q2019" i="1"/>
  <c r="R2019" i="1" s="1"/>
  <c r="T2019" i="1"/>
  <c r="V2019" i="1" s="1"/>
  <c r="Q1987" i="1"/>
  <c r="R1987" i="1" s="1"/>
  <c r="T1987" i="1"/>
  <c r="V1987" i="1" s="1"/>
  <c r="T1955" i="1"/>
  <c r="V1955" i="1" s="1"/>
  <c r="Q1955" i="1"/>
  <c r="R1955" i="1" s="1"/>
  <c r="S1923" i="1"/>
  <c r="U1923" i="1" s="1"/>
  <c r="M1923" i="1"/>
  <c r="M1899" i="1"/>
  <c r="S1899" i="1"/>
  <c r="U1899" i="1" s="1"/>
  <c r="S1883" i="1"/>
  <c r="U1883" i="1" s="1"/>
  <c r="Q1883" i="1"/>
  <c r="R1883" i="1" s="1"/>
  <c r="M1883" i="1"/>
  <c r="M1851" i="1"/>
  <c r="Q1851" i="1"/>
  <c r="R1851" i="1" s="1"/>
  <c r="T1851" i="1"/>
  <c r="V1851" i="1" s="1"/>
  <c r="S1811" i="1"/>
  <c r="U1811" i="1" s="1"/>
  <c r="T1811" i="1"/>
  <c r="V1811" i="1" s="1"/>
  <c r="M1811" i="1"/>
  <c r="Q1811" i="1"/>
  <c r="R1811" i="1" s="1"/>
  <c r="Q1731" i="1"/>
  <c r="R1731" i="1" s="1"/>
  <c r="T1731" i="1"/>
  <c r="V1731" i="1" s="1"/>
  <c r="T1706" i="1"/>
  <c r="V1706" i="1" s="1"/>
  <c r="Q1706" i="1"/>
  <c r="R1706" i="1" s="1"/>
  <c r="M1706" i="1"/>
  <c r="S1674" i="1"/>
  <c r="U1674" i="1" s="1"/>
  <c r="M1674" i="1"/>
  <c r="S1642" i="1"/>
  <c r="U1642" i="1" s="1"/>
  <c r="T1642" i="1"/>
  <c r="V1642" i="1" s="1"/>
  <c r="M1602" i="1"/>
  <c r="T1602" i="1"/>
  <c r="V1602" i="1" s="1"/>
  <c r="T1570" i="1"/>
  <c r="V1570" i="1" s="1"/>
  <c r="S1570" i="1"/>
  <c r="U1570" i="1" s="1"/>
  <c r="M1546" i="1"/>
  <c r="T1546" i="1"/>
  <c r="V1546" i="1" s="1"/>
  <c r="Q1546" i="1"/>
  <c r="R1546" i="1" s="1"/>
  <c r="M1506" i="1"/>
  <c r="S1506" i="1"/>
  <c r="U1506" i="1" s="1"/>
  <c r="Q1506" i="1"/>
  <c r="R1506" i="1" s="1"/>
  <c r="S1474" i="1"/>
  <c r="U1474" i="1" s="1"/>
  <c r="M1474" i="1"/>
  <c r="T1474" i="1"/>
  <c r="V1474" i="1" s="1"/>
  <c r="Q1474" i="1"/>
  <c r="R1474" i="1" s="1"/>
  <c r="M1442" i="1"/>
  <c r="S1442" i="1"/>
  <c r="U1442" i="1" s="1"/>
  <c r="M1410" i="1"/>
  <c r="T1410" i="1"/>
  <c r="V1410" i="1" s="1"/>
  <c r="S1386" i="1"/>
  <c r="U1386" i="1" s="1"/>
  <c r="T1386" i="1"/>
  <c r="V1386" i="1" s="1"/>
  <c r="Q1386" i="1"/>
  <c r="R1386" i="1" s="1"/>
  <c r="M1386" i="1"/>
  <c r="M1346" i="1"/>
  <c r="T1346" i="1"/>
  <c r="V1346" i="1" s="1"/>
  <c r="Q1346" i="1"/>
  <c r="R1346" i="1" s="1"/>
  <c r="Q1314" i="1"/>
  <c r="R1314" i="1" s="1"/>
  <c r="S1314" i="1"/>
  <c r="U1314" i="1" s="1"/>
  <c r="M1314" i="1"/>
  <c r="T1314" i="1"/>
  <c r="V1314" i="1" s="1"/>
  <c r="Q1282" i="1"/>
  <c r="R1282" i="1" s="1"/>
  <c r="T1282" i="1"/>
  <c r="V1282" i="1" s="1"/>
  <c r="S1282" i="1"/>
  <c r="U1282" i="1" s="1"/>
  <c r="M1282" i="1"/>
  <c r="S1250" i="1"/>
  <c r="U1250" i="1" s="1"/>
  <c r="M1250" i="1"/>
  <c r="S1218" i="1"/>
  <c r="U1218" i="1" s="1"/>
  <c r="M1218" i="1"/>
  <c r="S1186" i="1"/>
  <c r="U1186" i="1" s="1"/>
  <c r="T1186" i="1"/>
  <c r="V1186" i="1" s="1"/>
  <c r="M1186" i="1"/>
  <c r="Q1130" i="1"/>
  <c r="R1130" i="1" s="1"/>
  <c r="M1130" i="1"/>
  <c r="M1098" i="1"/>
  <c r="T1098" i="1"/>
  <c r="V1098" i="1" s="1"/>
  <c r="S1066" i="1"/>
  <c r="U1066" i="1" s="1"/>
  <c r="T1066" i="1"/>
  <c r="V1066" i="1" s="1"/>
  <c r="M1066" i="1"/>
  <c r="Q1066" i="1"/>
  <c r="R1066" i="1" s="1"/>
  <c r="T1026" i="1"/>
  <c r="V1026" i="1" s="1"/>
  <c r="M1026" i="1"/>
  <c r="Q1026" i="1"/>
  <c r="R1026" i="1" s="1"/>
  <c r="T994" i="1"/>
  <c r="V994" i="1" s="1"/>
  <c r="S994" i="1"/>
  <c r="U994" i="1" s="1"/>
  <c r="S914" i="1"/>
  <c r="U914" i="1" s="1"/>
  <c r="T914" i="1"/>
  <c r="V914" i="1" s="1"/>
  <c r="M914" i="1"/>
  <c r="Q914" i="1"/>
  <c r="R914" i="1" s="1"/>
  <c r="M874" i="1"/>
  <c r="T874" i="1"/>
  <c r="V874" i="1" s="1"/>
  <c r="Q874" i="1"/>
  <c r="R874" i="1" s="1"/>
  <c r="S842" i="1"/>
  <c r="U842" i="1" s="1"/>
  <c r="M842" i="1"/>
  <c r="Q818" i="1"/>
  <c r="R818" i="1" s="1"/>
  <c r="M818" i="1"/>
  <c r="S778" i="1"/>
  <c r="U778" i="1" s="1"/>
  <c r="M778" i="1"/>
  <c r="M746" i="1"/>
  <c r="T746" i="1"/>
  <c r="V746" i="1" s="1"/>
  <c r="Q746" i="1"/>
  <c r="R746" i="1" s="1"/>
  <c r="S746" i="1"/>
  <c r="U746" i="1" s="1"/>
  <c r="M714" i="1"/>
  <c r="Q714" i="1"/>
  <c r="R714" i="1" s="1"/>
  <c r="S714" i="1"/>
  <c r="U714" i="1" s="1"/>
  <c r="T714" i="1"/>
  <c r="V714" i="1" s="1"/>
  <c r="M682" i="1"/>
  <c r="Q682" i="1"/>
  <c r="R682" i="1" s="1"/>
  <c r="S682" i="1"/>
  <c r="U682" i="1" s="1"/>
  <c r="S650" i="1"/>
  <c r="U650" i="1" s="1"/>
  <c r="T650" i="1"/>
  <c r="V650" i="1" s="1"/>
  <c r="M650" i="1"/>
  <c r="Q650" i="1"/>
  <c r="R650" i="1" s="1"/>
  <c r="T618" i="1"/>
  <c r="V618" i="1" s="1"/>
  <c r="Q618" i="1"/>
  <c r="R618" i="1" s="1"/>
  <c r="M618" i="1"/>
  <c r="S618" i="1"/>
  <c r="U618" i="1" s="1"/>
  <c r="M594" i="1"/>
  <c r="T594" i="1"/>
  <c r="V594" i="1" s="1"/>
  <c r="S594" i="1"/>
  <c r="U594" i="1" s="1"/>
  <c r="Q594" i="1"/>
  <c r="R594" i="1" s="1"/>
  <c r="M562" i="1"/>
  <c r="S562" i="1"/>
  <c r="U562" i="1" s="1"/>
  <c r="T562" i="1"/>
  <c r="V562" i="1" s="1"/>
  <c r="Q562" i="1"/>
  <c r="R562" i="1" s="1"/>
  <c r="M530" i="1"/>
  <c r="S530" i="1"/>
  <c r="U530" i="1" s="1"/>
  <c r="Q530" i="1"/>
  <c r="R530" i="1" s="1"/>
  <c r="T530" i="1"/>
  <c r="V530" i="1" s="1"/>
  <c r="M506" i="1"/>
  <c r="T506" i="1"/>
  <c r="V506" i="1" s="1"/>
  <c r="Q506" i="1"/>
  <c r="R506" i="1" s="1"/>
  <c r="M474" i="1"/>
  <c r="T474" i="1"/>
  <c r="V474" i="1" s="1"/>
  <c r="M442" i="1"/>
  <c r="T442" i="1"/>
  <c r="V442" i="1" s="1"/>
  <c r="Q442" i="1"/>
  <c r="R442" i="1" s="1"/>
  <c r="S442" i="1"/>
  <c r="U442" i="1" s="1"/>
  <c r="M418" i="1"/>
  <c r="T418" i="1"/>
  <c r="V418" i="1" s="1"/>
  <c r="S418" i="1"/>
  <c r="U418" i="1" s="1"/>
  <c r="M378" i="1"/>
  <c r="S378" i="1"/>
  <c r="U378" i="1" s="1"/>
  <c r="T378" i="1"/>
  <c r="V378" i="1" s="1"/>
  <c r="Q378" i="1"/>
  <c r="R378" i="1" s="1"/>
  <c r="M346" i="1"/>
  <c r="S346" i="1"/>
  <c r="U346" i="1" s="1"/>
  <c r="Q346" i="1"/>
  <c r="R346" i="1" s="1"/>
  <c r="Q314" i="1"/>
  <c r="R314" i="1" s="1"/>
  <c r="T314" i="1"/>
  <c r="V314" i="1" s="1"/>
  <c r="M282" i="1"/>
  <c r="T282" i="1"/>
  <c r="V282" i="1" s="1"/>
  <c r="Q282" i="1"/>
  <c r="R282" i="1" s="1"/>
  <c r="S282" i="1"/>
  <c r="U282" i="1" s="1"/>
  <c r="M258" i="1"/>
  <c r="T258" i="1"/>
  <c r="V258" i="1" s="1"/>
  <c r="Q258" i="1"/>
  <c r="R258" i="1" s="1"/>
  <c r="T226" i="1"/>
  <c r="V226" i="1" s="1"/>
  <c r="M226" i="1"/>
  <c r="Q226" i="1"/>
  <c r="R226" i="1" s="1"/>
  <c r="S226" i="1"/>
  <c r="U226" i="1" s="1"/>
  <c r="T210" i="1"/>
  <c r="V210" i="1" s="1"/>
  <c r="M210" i="1"/>
  <c r="Q210" i="1"/>
  <c r="R210" i="1" s="1"/>
  <c r="S210" i="1"/>
  <c r="U210" i="1" s="1"/>
  <c r="M178" i="1"/>
  <c r="S178" i="1"/>
  <c r="U178" i="1" s="1"/>
  <c r="Q178" i="1"/>
  <c r="R178" i="1" s="1"/>
  <c r="T178" i="1"/>
  <c r="V178" i="1" s="1"/>
  <c r="M154" i="1"/>
  <c r="S154" i="1"/>
  <c r="U154" i="1" s="1"/>
  <c r="Q154" i="1"/>
  <c r="R154" i="1" s="1"/>
  <c r="T114" i="1"/>
  <c r="V114" i="1" s="1"/>
  <c r="Q114" i="1"/>
  <c r="R114" i="1" s="1"/>
  <c r="S114" i="1"/>
  <c r="U114" i="1" s="1"/>
  <c r="M82" i="1"/>
  <c r="T82" i="1"/>
  <c r="V82" i="1" s="1"/>
  <c r="S82" i="1"/>
  <c r="U82" i="1" s="1"/>
  <c r="Q82" i="1"/>
  <c r="R82" i="1" s="1"/>
  <c r="S58" i="1"/>
  <c r="U58" i="1" s="1"/>
  <c r="T58" i="1"/>
  <c r="V58" i="1" s="1"/>
  <c r="M26" i="1"/>
  <c r="S26" i="1"/>
  <c r="U26" i="1" s="1"/>
  <c r="T26" i="1"/>
  <c r="V26" i="1" s="1"/>
  <c r="Q26" i="1"/>
  <c r="R26" i="1" s="1"/>
  <c r="S2627" i="1"/>
  <c r="U2627" i="1" s="1"/>
  <c r="T1106" i="1"/>
  <c r="V1106" i="1" s="1"/>
  <c r="M1739" i="1"/>
  <c r="T1650" i="1"/>
  <c r="V1650" i="1" s="1"/>
  <c r="S1835" i="1"/>
  <c r="U1835" i="1" s="1"/>
  <c r="T2091" i="1"/>
  <c r="V2091" i="1" s="1"/>
  <c r="S2219" i="1"/>
  <c r="U2219" i="1" s="1"/>
  <c r="S770" i="1"/>
  <c r="U770" i="1" s="1"/>
  <c r="S834" i="1"/>
  <c r="U834" i="1" s="1"/>
  <c r="M890" i="1"/>
  <c r="M954" i="1"/>
  <c r="T1154" i="1"/>
  <c r="V1154" i="1" s="1"/>
  <c r="Q1442" i="1"/>
  <c r="R1442" i="1" s="1"/>
  <c r="T2587" i="1"/>
  <c r="V2587" i="1" s="1"/>
  <c r="M1106" i="1"/>
  <c r="M1747" i="1"/>
  <c r="T2499" i="1"/>
  <c r="V2499" i="1" s="1"/>
  <c r="S1650" i="1"/>
  <c r="U1650" i="1" s="1"/>
  <c r="Q1867" i="1"/>
  <c r="R1867" i="1" s="1"/>
  <c r="T1939" i="1"/>
  <c r="V1939" i="1" s="1"/>
  <c r="S2075" i="1"/>
  <c r="U2075" i="1" s="1"/>
  <c r="T2283" i="1"/>
  <c r="V2283" i="1" s="1"/>
  <c r="T2315" i="1"/>
  <c r="V2315" i="1" s="1"/>
  <c r="Q762" i="1"/>
  <c r="R762" i="1" s="1"/>
  <c r="T842" i="1"/>
  <c r="V842" i="1" s="1"/>
  <c r="S1026" i="1"/>
  <c r="U1026" i="1" s="1"/>
  <c r="S1154" i="1"/>
  <c r="U1154" i="1" s="1"/>
  <c r="Q2571" i="1"/>
  <c r="R2571" i="1" s="1"/>
  <c r="S2587" i="1"/>
  <c r="U2587" i="1" s="1"/>
  <c r="M2643" i="1"/>
  <c r="M2419" i="1"/>
  <c r="T2027" i="1"/>
  <c r="V2027" i="1" s="1"/>
  <c r="T818" i="1"/>
  <c r="V818" i="1" s="1"/>
  <c r="S2187" i="1"/>
  <c r="U2187" i="1" s="1"/>
  <c r="Q738" i="1"/>
  <c r="R738" i="1" s="1"/>
  <c r="M850" i="1"/>
  <c r="S1450" i="1"/>
  <c r="U1450" i="1" s="1"/>
  <c r="M1787" i="1"/>
  <c r="Q2035" i="1"/>
  <c r="R2035" i="1" s="1"/>
  <c r="M1570" i="1"/>
  <c r="M1586" i="1"/>
  <c r="M1642" i="1"/>
  <c r="Q1723" i="1"/>
  <c r="R1723" i="1" s="1"/>
  <c r="S1859" i="1"/>
  <c r="U1859" i="1" s="1"/>
  <c r="Q1915" i="1"/>
  <c r="R1915" i="1" s="1"/>
  <c r="M1987" i="1"/>
  <c r="M2299" i="1"/>
  <c r="T2347" i="1"/>
  <c r="V2347" i="1" s="1"/>
  <c r="AD2347" i="1" s="1"/>
  <c r="S2451" i="1"/>
  <c r="U2451" i="1" s="1"/>
  <c r="Q810" i="1"/>
  <c r="R810" i="1" s="1"/>
  <c r="T826" i="1"/>
  <c r="V826" i="1" s="1"/>
  <c r="T882" i="1"/>
  <c r="V882" i="1" s="1"/>
  <c r="S946" i="1"/>
  <c r="U946" i="1" s="1"/>
  <c r="S1042" i="1"/>
  <c r="U1042" i="1" s="1"/>
  <c r="S1090" i="1"/>
  <c r="U1090" i="1" s="1"/>
  <c r="T1130" i="1"/>
  <c r="V1130" i="1" s="1"/>
  <c r="M1146" i="1"/>
  <c r="S1290" i="1"/>
  <c r="U1290" i="1" s="1"/>
  <c r="S1346" i="1"/>
  <c r="U1346" i="1" s="1"/>
  <c r="S1410" i="1"/>
  <c r="U1410" i="1" s="1"/>
  <c r="Q1434" i="1"/>
  <c r="R1434" i="1" s="1"/>
  <c r="S1458" i="1"/>
  <c r="U1458" i="1" s="1"/>
  <c r="S258" i="1"/>
  <c r="U258" i="1" s="1"/>
  <c r="Q370" i="1"/>
  <c r="R370" i="1" s="1"/>
  <c r="T554" i="1"/>
  <c r="V554" i="1" s="1"/>
  <c r="Q202" i="1"/>
  <c r="R202" i="1" s="1"/>
  <c r="Z1449" i="1"/>
  <c r="Z2236" i="1"/>
  <c r="Z2439" i="1"/>
  <c r="Z2450" i="1"/>
  <c r="Z2500" i="1"/>
  <c r="Z2549" i="1"/>
  <c r="Z2562" i="1"/>
  <c r="Z2581" i="1"/>
  <c r="Z2589" i="1"/>
  <c r="AD614" i="1"/>
  <c r="Z1406" i="1"/>
  <c r="Z1615" i="1"/>
  <c r="Z2377" i="1"/>
  <c r="Z4" i="1"/>
  <c r="Z2390" i="1"/>
  <c r="Z2531" i="1"/>
  <c r="Z2539" i="1"/>
  <c r="Z2554" i="1"/>
  <c r="Z2564" i="1"/>
  <c r="Z2570" i="1"/>
  <c r="Z2578" i="1"/>
  <c r="Z2595" i="1"/>
  <c r="Z2597" i="1"/>
  <c r="Z2609" i="1"/>
  <c r="Z2611" i="1"/>
  <c r="Z236" i="1"/>
  <c r="Z150" i="1"/>
  <c r="Z919" i="1"/>
  <c r="Z2360" i="1"/>
  <c r="Z1464" i="1"/>
  <c r="Z2388" i="1"/>
  <c r="Z2394" i="1"/>
  <c r="Z2404" i="1"/>
  <c r="Z2413" i="1"/>
  <c r="Z2474" i="1"/>
  <c r="Z2475" i="1"/>
  <c r="Z2477" i="1"/>
  <c r="Z2478" i="1"/>
  <c r="Z2487" i="1"/>
  <c r="Z2495" i="1"/>
  <c r="Z2530" i="1"/>
  <c r="Z2534" i="1"/>
  <c r="Z2544" i="1"/>
  <c r="Z2552" i="1"/>
  <c r="Z2576" i="1"/>
  <c r="Z2592" i="1"/>
  <c r="Z2613" i="1"/>
  <c r="Z2614" i="1"/>
  <c r="Z1991" i="1"/>
  <c r="Z1999" i="1"/>
  <c r="Z2023" i="1"/>
  <c r="Z2098" i="1"/>
  <c r="Z1463" i="1"/>
  <c r="Z2402" i="1"/>
  <c r="Z1748" i="1"/>
  <c r="Z1804" i="1"/>
  <c r="Z1843" i="1"/>
  <c r="Z1883" i="1"/>
  <c r="M2622" i="1"/>
  <c r="S2622" i="1"/>
  <c r="U2622" i="1" s="1"/>
  <c r="M2582" i="1"/>
  <c r="Q2582" i="1"/>
  <c r="R2582" i="1" s="1"/>
  <c r="T2582" i="1"/>
  <c r="V2582" i="1" s="1"/>
  <c r="M2550" i="1"/>
  <c r="T2550" i="1"/>
  <c r="V2550" i="1" s="1"/>
  <c r="Q2550" i="1"/>
  <c r="R2550" i="1" s="1"/>
  <c r="M2526" i="1"/>
  <c r="Q2526" i="1"/>
  <c r="R2526" i="1" s="1"/>
  <c r="T2526" i="1"/>
  <c r="V2526" i="1" s="1"/>
  <c r="S2486" i="1"/>
  <c r="U2486" i="1" s="1"/>
  <c r="T2486" i="1"/>
  <c r="V2486" i="1" s="1"/>
  <c r="M2486" i="1"/>
  <c r="Q2390" i="1"/>
  <c r="R2390" i="1" s="1"/>
  <c r="M2390" i="1"/>
  <c r="T2390" i="1"/>
  <c r="V2390" i="1" s="1"/>
  <c r="S2350" i="1"/>
  <c r="U2350" i="1" s="1"/>
  <c r="T2350" i="1"/>
  <c r="V2350" i="1" s="1"/>
  <c r="S2318" i="1"/>
  <c r="U2318" i="1" s="1"/>
  <c r="M2318" i="1"/>
  <c r="Q2318" i="1"/>
  <c r="R2318" i="1" s="1"/>
  <c r="S2278" i="1"/>
  <c r="U2278" i="1" s="1"/>
  <c r="M2278" i="1"/>
  <c r="T2278" i="1"/>
  <c r="V2278" i="1" s="1"/>
  <c r="S2246" i="1"/>
  <c r="U2246" i="1" s="1"/>
  <c r="T2246" i="1"/>
  <c r="V2246" i="1" s="1"/>
  <c r="M2246" i="1"/>
  <c r="Q2246" i="1"/>
  <c r="R2246" i="1" s="1"/>
  <c r="S2214" i="1"/>
  <c r="U2214" i="1" s="1"/>
  <c r="T2214" i="1"/>
  <c r="V2214" i="1" s="1"/>
  <c r="Q2214" i="1"/>
  <c r="R2214" i="1" s="1"/>
  <c r="M2166" i="1"/>
  <c r="T2166" i="1"/>
  <c r="V2166" i="1" s="1"/>
  <c r="Q2166" i="1"/>
  <c r="R2166" i="1" s="1"/>
  <c r="Q2126" i="1"/>
  <c r="R2126" i="1" s="1"/>
  <c r="S2126" i="1"/>
  <c r="U2126" i="1" s="1"/>
  <c r="T2126" i="1"/>
  <c r="V2126" i="1" s="1"/>
  <c r="Q2062" i="1"/>
  <c r="R2062" i="1" s="1"/>
  <c r="T2062" i="1"/>
  <c r="V2062" i="1" s="1"/>
  <c r="Q2022" i="1"/>
  <c r="R2022" i="1" s="1"/>
  <c r="M2022" i="1"/>
  <c r="T2022" i="1"/>
  <c r="V2022" i="1" s="1"/>
  <c r="S2022" i="1"/>
  <c r="U2022" i="1" s="1"/>
  <c r="M1982" i="1"/>
  <c r="T1982" i="1"/>
  <c r="V1982" i="1" s="1"/>
  <c r="Q1982" i="1"/>
  <c r="R1982" i="1" s="1"/>
  <c r="S1982" i="1"/>
  <c r="U1982" i="1" s="1"/>
  <c r="S1950" i="1"/>
  <c r="U1950" i="1" s="1"/>
  <c r="Q1950" i="1"/>
  <c r="R1950" i="1" s="1"/>
  <c r="T1910" i="1"/>
  <c r="V1910" i="1" s="1"/>
  <c r="S1910" i="1"/>
  <c r="U1910" i="1" s="1"/>
  <c r="Q1910" i="1"/>
  <c r="R1910" i="1" s="1"/>
  <c r="S1814" i="1"/>
  <c r="U1814" i="1" s="1"/>
  <c r="T1814" i="1"/>
  <c r="V1814" i="1" s="1"/>
  <c r="T1782" i="1"/>
  <c r="V1782" i="1" s="1"/>
  <c r="M1782" i="1"/>
  <c r="S1782" i="1"/>
  <c r="U1782" i="1" s="1"/>
  <c r="T1742" i="1"/>
  <c r="V1742" i="1" s="1"/>
  <c r="S1742" i="1"/>
  <c r="U1742" i="1" s="1"/>
  <c r="Q1701" i="1"/>
  <c r="R1701" i="1" s="1"/>
  <c r="S1701" i="1"/>
  <c r="U1701" i="1" s="1"/>
  <c r="T1669" i="1"/>
  <c r="V1669" i="1" s="1"/>
  <c r="S1669" i="1"/>
  <c r="U1669" i="1" s="1"/>
  <c r="M1669" i="1"/>
  <c r="M1629" i="1"/>
  <c r="T1629" i="1"/>
  <c r="V1629" i="1" s="1"/>
  <c r="T1533" i="1"/>
  <c r="V1533" i="1" s="1"/>
  <c r="M1533" i="1"/>
  <c r="Q1533" i="1"/>
  <c r="R1533" i="1" s="1"/>
  <c r="S1493" i="1"/>
  <c r="U1493" i="1" s="1"/>
  <c r="T1493" i="1"/>
  <c r="V1493" i="1" s="1"/>
  <c r="M1493" i="1"/>
  <c r="Q1461" i="1"/>
  <c r="R1461" i="1" s="1"/>
  <c r="M1461" i="1"/>
  <c r="T1461" i="1"/>
  <c r="V1461" i="1" s="1"/>
  <c r="M1429" i="1"/>
  <c r="Q1429" i="1"/>
  <c r="R1429" i="1" s="1"/>
  <c r="T1429" i="1"/>
  <c r="V1429" i="1" s="1"/>
  <c r="M1389" i="1"/>
  <c r="Q1389" i="1"/>
  <c r="R1389" i="1" s="1"/>
  <c r="T1389" i="1"/>
  <c r="V1389" i="1" s="1"/>
  <c r="S1389" i="1"/>
  <c r="U1389" i="1" s="1"/>
  <c r="S1357" i="1"/>
  <c r="U1357" i="1" s="1"/>
  <c r="M1357" i="1"/>
  <c r="T1357" i="1"/>
  <c r="V1357" i="1" s="1"/>
  <c r="Q1325" i="1"/>
  <c r="R1325" i="1" s="1"/>
  <c r="T1325" i="1"/>
  <c r="V1325" i="1" s="1"/>
  <c r="M1277" i="1"/>
  <c r="T1277" i="1"/>
  <c r="V1277" i="1" s="1"/>
  <c r="Q1277" i="1"/>
  <c r="R1277" i="1" s="1"/>
  <c r="S1277" i="1"/>
  <c r="U1277" i="1" s="1"/>
  <c r="S1245" i="1"/>
  <c r="U1245" i="1" s="1"/>
  <c r="T1245" i="1"/>
  <c r="V1245" i="1" s="1"/>
  <c r="Q1245" i="1"/>
  <c r="R1245" i="1" s="1"/>
  <c r="M1245" i="1"/>
  <c r="M1181" i="1"/>
  <c r="Q1181" i="1"/>
  <c r="R1181" i="1" s="1"/>
  <c r="S1181" i="1"/>
  <c r="U1181" i="1" s="1"/>
  <c r="M981" i="1"/>
  <c r="T981" i="1"/>
  <c r="V981" i="1" s="1"/>
  <c r="S981" i="1"/>
  <c r="U981" i="1" s="1"/>
  <c r="Q981" i="1"/>
  <c r="R981" i="1" s="1"/>
  <c r="M893" i="1"/>
  <c r="S893" i="1"/>
  <c r="U893" i="1" s="1"/>
  <c r="T893" i="1"/>
  <c r="V893" i="1" s="1"/>
  <c r="M853" i="1"/>
  <c r="T853" i="1"/>
  <c r="V853" i="1" s="1"/>
  <c r="Q853" i="1"/>
  <c r="R853" i="1" s="1"/>
  <c r="T813" i="1"/>
  <c r="V813" i="1" s="1"/>
  <c r="Q813" i="1"/>
  <c r="R813" i="1" s="1"/>
  <c r="S773" i="1"/>
  <c r="U773" i="1" s="1"/>
  <c r="T773" i="1"/>
  <c r="V773" i="1" s="1"/>
  <c r="M773" i="1"/>
  <c r="Q773" i="1"/>
  <c r="R773" i="1" s="1"/>
  <c r="Q749" i="1"/>
  <c r="R749" i="1" s="1"/>
  <c r="T749" i="1"/>
  <c r="V749" i="1" s="1"/>
  <c r="M749" i="1"/>
  <c r="S749" i="1"/>
  <c r="U749" i="1" s="1"/>
  <c r="T709" i="1"/>
  <c r="V709" i="1" s="1"/>
  <c r="S709" i="1"/>
  <c r="U709" i="1" s="1"/>
  <c r="M709" i="1"/>
  <c r="Q661" i="1"/>
  <c r="R661" i="1" s="1"/>
  <c r="M661" i="1"/>
  <c r="S661" i="1"/>
  <c r="U661" i="1" s="1"/>
  <c r="T661" i="1"/>
  <c r="V661" i="1" s="1"/>
  <c r="M637" i="1"/>
  <c r="T637" i="1"/>
  <c r="V637" i="1" s="1"/>
  <c r="Q605" i="1"/>
  <c r="R605" i="1" s="1"/>
  <c r="T605" i="1"/>
  <c r="V605" i="1" s="1"/>
  <c r="M605" i="1"/>
  <c r="S605" i="1"/>
  <c r="U605" i="1" s="1"/>
  <c r="M565" i="1"/>
  <c r="S565" i="1"/>
  <c r="U565" i="1" s="1"/>
  <c r="M517" i="1"/>
  <c r="S517" i="1"/>
  <c r="U517" i="1" s="1"/>
  <c r="Q517" i="1"/>
  <c r="R517" i="1" s="1"/>
  <c r="M445" i="1"/>
  <c r="T445" i="1"/>
  <c r="V445" i="1" s="1"/>
  <c r="S445" i="1"/>
  <c r="U445" i="1" s="1"/>
  <c r="T365" i="1"/>
  <c r="V365" i="1" s="1"/>
  <c r="Q365" i="1"/>
  <c r="R365" i="1" s="1"/>
  <c r="M365" i="1"/>
  <c r="S365" i="1"/>
  <c r="U365" i="1" s="1"/>
  <c r="Q317" i="1"/>
  <c r="R317" i="1" s="1"/>
  <c r="M317" i="1"/>
  <c r="T317" i="1"/>
  <c r="V317" i="1" s="1"/>
  <c r="S317" i="1"/>
  <c r="U317" i="1" s="1"/>
  <c r="T285" i="1"/>
  <c r="V285" i="1" s="1"/>
  <c r="S285" i="1"/>
  <c r="U285" i="1" s="1"/>
  <c r="T245" i="1"/>
  <c r="V245" i="1" s="1"/>
  <c r="S245" i="1"/>
  <c r="U245" i="1" s="1"/>
  <c r="M245" i="1"/>
  <c r="Q245" i="1"/>
  <c r="R245" i="1" s="1"/>
  <c r="M213" i="1"/>
  <c r="Q213" i="1"/>
  <c r="R213" i="1" s="1"/>
  <c r="S213" i="1"/>
  <c r="U213" i="1" s="1"/>
  <c r="M181" i="1"/>
  <c r="S181" i="1"/>
  <c r="U181" i="1" s="1"/>
  <c r="T181" i="1"/>
  <c r="V181" i="1" s="1"/>
  <c r="Q181" i="1"/>
  <c r="R181" i="1" s="1"/>
  <c r="Q37" i="1"/>
  <c r="R37" i="1" s="1"/>
  <c r="M37" i="1"/>
  <c r="S37" i="1"/>
  <c r="U37" i="1" s="1"/>
  <c r="T37" i="1"/>
  <c r="V37" i="1" s="1"/>
  <c r="T2638" i="1"/>
  <c r="V2638" i="1" s="1"/>
  <c r="AD2638" i="1" s="1"/>
  <c r="S13" i="1"/>
  <c r="U13" i="1" s="1"/>
  <c r="Q709" i="1"/>
  <c r="R709" i="1" s="1"/>
  <c r="M1701" i="1"/>
  <c r="T1790" i="1"/>
  <c r="V1790" i="1" s="1"/>
  <c r="AD1790" i="1" s="1"/>
  <c r="M2062" i="1"/>
  <c r="T1333" i="1"/>
  <c r="V1333" i="1" s="1"/>
  <c r="S1533" i="1"/>
  <c r="U1533" i="1" s="1"/>
  <c r="M2646" i="1"/>
  <c r="S2646" i="1"/>
  <c r="U2646" i="1" s="1"/>
  <c r="M2630" i="1"/>
  <c r="S2630" i="1"/>
  <c r="U2630" i="1" s="1"/>
  <c r="T2630" i="1"/>
  <c r="V2630" i="1" s="1"/>
  <c r="M2598" i="1"/>
  <c r="Q2598" i="1"/>
  <c r="R2598" i="1" s="1"/>
  <c r="S2598" i="1"/>
  <c r="U2598" i="1" s="1"/>
  <c r="S2558" i="1"/>
  <c r="U2558" i="1" s="1"/>
  <c r="M2558" i="1"/>
  <c r="M2518" i="1"/>
  <c r="S2518" i="1"/>
  <c r="U2518" i="1" s="1"/>
  <c r="M2470" i="1"/>
  <c r="S2470" i="1"/>
  <c r="U2470" i="1" s="1"/>
  <c r="T2470" i="1"/>
  <c r="V2470" i="1" s="1"/>
  <c r="S2438" i="1"/>
  <c r="U2438" i="1" s="1"/>
  <c r="AD2438" i="1" s="1"/>
  <c r="M2438" i="1"/>
  <c r="T2398" i="1"/>
  <c r="V2398" i="1" s="1"/>
  <c r="S2398" i="1"/>
  <c r="U2398" i="1" s="1"/>
  <c r="Q2398" i="1"/>
  <c r="R2398" i="1" s="1"/>
  <c r="M2398" i="1"/>
  <c r="M2358" i="1"/>
  <c r="S2358" i="1"/>
  <c r="U2358" i="1" s="1"/>
  <c r="T2358" i="1"/>
  <c r="V2358" i="1" s="1"/>
  <c r="Q2358" i="1"/>
  <c r="R2358" i="1" s="1"/>
  <c r="S2326" i="1"/>
  <c r="U2326" i="1" s="1"/>
  <c r="T2326" i="1"/>
  <c r="V2326" i="1" s="1"/>
  <c r="S2286" i="1"/>
  <c r="U2286" i="1" s="1"/>
  <c r="Q2286" i="1"/>
  <c r="R2286" i="1" s="1"/>
  <c r="T2286" i="1"/>
  <c r="V2286" i="1" s="1"/>
  <c r="S2238" i="1"/>
  <c r="U2238" i="1" s="1"/>
  <c r="T2238" i="1"/>
  <c r="V2238" i="1" s="1"/>
  <c r="M2238" i="1"/>
  <c r="S2190" i="1"/>
  <c r="U2190" i="1" s="1"/>
  <c r="Q2190" i="1"/>
  <c r="R2190" i="1" s="1"/>
  <c r="T2190" i="1"/>
  <c r="V2190" i="1" s="1"/>
  <c r="S2086" i="1"/>
  <c r="U2086" i="1" s="1"/>
  <c r="T2086" i="1"/>
  <c r="V2086" i="1" s="1"/>
  <c r="M2086" i="1"/>
  <c r="S2046" i="1"/>
  <c r="U2046" i="1" s="1"/>
  <c r="Q2046" i="1"/>
  <c r="R2046" i="1" s="1"/>
  <c r="Q2006" i="1"/>
  <c r="R2006" i="1" s="1"/>
  <c r="S2006" i="1"/>
  <c r="U2006" i="1" s="1"/>
  <c r="T2006" i="1"/>
  <c r="V2006" i="1" s="1"/>
  <c r="T1966" i="1"/>
  <c r="V1966" i="1" s="1"/>
  <c r="S1966" i="1"/>
  <c r="U1966" i="1" s="1"/>
  <c r="Q1966" i="1"/>
  <c r="R1966" i="1" s="1"/>
  <c r="S1934" i="1"/>
  <c r="U1934" i="1" s="1"/>
  <c r="T1934" i="1"/>
  <c r="V1934" i="1" s="1"/>
  <c r="M1934" i="1"/>
  <c r="S1886" i="1"/>
  <c r="U1886" i="1" s="1"/>
  <c r="M1886" i="1"/>
  <c r="T1886" i="1"/>
  <c r="V1886" i="1" s="1"/>
  <c r="S1846" i="1"/>
  <c r="U1846" i="1" s="1"/>
  <c r="Q1846" i="1"/>
  <c r="R1846" i="1" s="1"/>
  <c r="S1806" i="1"/>
  <c r="U1806" i="1" s="1"/>
  <c r="Q1806" i="1"/>
  <c r="R1806" i="1" s="1"/>
  <c r="T1806" i="1"/>
  <c r="V1806" i="1" s="1"/>
  <c r="Q1766" i="1"/>
  <c r="R1766" i="1" s="1"/>
  <c r="S1766" i="1"/>
  <c r="U1766" i="1" s="1"/>
  <c r="T1766" i="1"/>
  <c r="V1766" i="1" s="1"/>
  <c r="T1734" i="1"/>
  <c r="V1734" i="1" s="1"/>
  <c r="S1734" i="1"/>
  <c r="U1734" i="1" s="1"/>
  <c r="S1693" i="1"/>
  <c r="U1693" i="1" s="1"/>
  <c r="Q1693" i="1"/>
  <c r="R1693" i="1" s="1"/>
  <c r="T1693" i="1"/>
  <c r="V1693" i="1" s="1"/>
  <c r="M1693" i="1"/>
  <c r="M1661" i="1"/>
  <c r="Q1661" i="1"/>
  <c r="R1661" i="1" s="1"/>
  <c r="T1661" i="1"/>
  <c r="V1661" i="1" s="1"/>
  <c r="Q1621" i="1"/>
  <c r="R1621" i="1" s="1"/>
  <c r="M1621" i="1"/>
  <c r="S1621" i="1"/>
  <c r="U1621" i="1" s="1"/>
  <c r="M1589" i="1"/>
  <c r="T1589" i="1"/>
  <c r="V1589" i="1" s="1"/>
  <c r="S1589" i="1"/>
  <c r="U1589" i="1" s="1"/>
  <c r="Q1589" i="1"/>
  <c r="R1589" i="1" s="1"/>
  <c r="T1549" i="1"/>
  <c r="V1549" i="1" s="1"/>
  <c r="Q1549" i="1"/>
  <c r="R1549" i="1" s="1"/>
  <c r="M1549" i="1"/>
  <c r="S1549" i="1"/>
  <c r="U1549" i="1" s="1"/>
  <c r="T1501" i="1"/>
  <c r="V1501" i="1" s="1"/>
  <c r="M1501" i="1"/>
  <c r="Q1501" i="1"/>
  <c r="R1501" i="1" s="1"/>
  <c r="Q1469" i="1"/>
  <c r="R1469" i="1" s="1"/>
  <c r="S1469" i="1"/>
  <c r="U1469" i="1" s="1"/>
  <c r="T1469" i="1"/>
  <c r="V1469" i="1" s="1"/>
  <c r="T1437" i="1"/>
  <c r="V1437" i="1" s="1"/>
  <c r="S1437" i="1"/>
  <c r="U1437" i="1" s="1"/>
  <c r="M1437" i="1"/>
  <c r="S1397" i="1"/>
  <c r="U1397" i="1" s="1"/>
  <c r="M1397" i="1"/>
  <c r="T1397" i="1"/>
  <c r="V1397" i="1" s="1"/>
  <c r="Q1397" i="1"/>
  <c r="R1397" i="1" s="1"/>
  <c r="Q1365" i="1"/>
  <c r="R1365" i="1" s="1"/>
  <c r="S1365" i="1"/>
  <c r="U1365" i="1" s="1"/>
  <c r="Q1317" i="1"/>
  <c r="R1317" i="1" s="1"/>
  <c r="M1317" i="1"/>
  <c r="S1317" i="1"/>
  <c r="U1317" i="1" s="1"/>
  <c r="T1317" i="1"/>
  <c r="V1317" i="1" s="1"/>
  <c r="M1269" i="1"/>
  <c r="S1269" i="1"/>
  <c r="U1269" i="1" s="1"/>
  <c r="Q1269" i="1"/>
  <c r="R1269" i="1" s="1"/>
  <c r="T1269" i="1"/>
  <c r="V1269" i="1" s="1"/>
  <c r="S1237" i="1"/>
  <c r="U1237" i="1" s="1"/>
  <c r="M1237" i="1"/>
  <c r="M1205" i="1"/>
  <c r="S1205" i="1"/>
  <c r="U1205" i="1" s="1"/>
  <c r="M1165" i="1"/>
  <c r="T1165" i="1"/>
  <c r="V1165" i="1" s="1"/>
  <c r="S1165" i="1"/>
  <c r="U1165" i="1" s="1"/>
  <c r="S1125" i="1"/>
  <c r="U1125" i="1" s="1"/>
  <c r="T1125" i="1"/>
  <c r="V1125" i="1" s="1"/>
  <c r="M1125" i="1"/>
  <c r="T1037" i="1"/>
  <c r="V1037" i="1" s="1"/>
  <c r="M1037" i="1"/>
  <c r="S1037" i="1"/>
  <c r="U1037" i="1" s="1"/>
  <c r="S989" i="1"/>
  <c r="U989" i="1" s="1"/>
  <c r="T989" i="1"/>
  <c r="V989" i="1" s="1"/>
  <c r="Q989" i="1"/>
  <c r="R989" i="1" s="1"/>
  <c r="M989" i="1"/>
  <c r="M949" i="1"/>
  <c r="Q949" i="1"/>
  <c r="R949" i="1" s="1"/>
  <c r="S949" i="1"/>
  <c r="U949" i="1" s="1"/>
  <c r="T949" i="1"/>
  <c r="V949" i="1" s="1"/>
  <c r="M917" i="1"/>
  <c r="T917" i="1"/>
  <c r="V917" i="1" s="1"/>
  <c r="S917" i="1"/>
  <c r="U917" i="1" s="1"/>
  <c r="S877" i="1"/>
  <c r="U877" i="1" s="1"/>
  <c r="M877" i="1"/>
  <c r="Q877" i="1"/>
  <c r="R877" i="1" s="1"/>
  <c r="T877" i="1"/>
  <c r="V877" i="1" s="1"/>
  <c r="S837" i="1"/>
  <c r="U837" i="1" s="1"/>
  <c r="T837" i="1"/>
  <c r="V837" i="1" s="1"/>
  <c r="Q837" i="1"/>
  <c r="R837" i="1" s="1"/>
  <c r="Q797" i="1"/>
  <c r="R797" i="1" s="1"/>
  <c r="T797" i="1"/>
  <c r="V797" i="1" s="1"/>
  <c r="M797" i="1"/>
  <c r="M693" i="1"/>
  <c r="S693" i="1"/>
  <c r="U693" i="1" s="1"/>
  <c r="Q693" i="1"/>
  <c r="R693" i="1" s="1"/>
  <c r="T693" i="1"/>
  <c r="V693" i="1" s="1"/>
  <c r="M669" i="1"/>
  <c r="T669" i="1"/>
  <c r="V669" i="1" s="1"/>
  <c r="S669" i="1"/>
  <c r="U669" i="1" s="1"/>
  <c r="Q669" i="1"/>
  <c r="R669" i="1" s="1"/>
  <c r="Q629" i="1"/>
  <c r="R629" i="1" s="1"/>
  <c r="M629" i="1"/>
  <c r="T629" i="1"/>
  <c r="V629" i="1" s="1"/>
  <c r="S581" i="1"/>
  <c r="U581" i="1" s="1"/>
  <c r="M581" i="1"/>
  <c r="M549" i="1"/>
  <c r="T549" i="1"/>
  <c r="V549" i="1" s="1"/>
  <c r="S549" i="1"/>
  <c r="U549" i="1" s="1"/>
  <c r="Q501" i="1"/>
  <c r="R501" i="1" s="1"/>
  <c r="S501" i="1"/>
  <c r="U501" i="1" s="1"/>
  <c r="T501" i="1"/>
  <c r="V501" i="1" s="1"/>
  <c r="M501" i="1"/>
  <c r="M461" i="1"/>
  <c r="S461" i="1"/>
  <c r="U461" i="1" s="1"/>
  <c r="Q461" i="1"/>
  <c r="R461" i="1" s="1"/>
  <c r="T461" i="1"/>
  <c r="V461" i="1" s="1"/>
  <c r="T373" i="1"/>
  <c r="V373" i="1" s="1"/>
  <c r="S373" i="1"/>
  <c r="U373" i="1" s="1"/>
  <c r="M341" i="1"/>
  <c r="S341" i="1"/>
  <c r="U341" i="1" s="1"/>
  <c r="M293" i="1"/>
  <c r="Q293" i="1"/>
  <c r="R293" i="1" s="1"/>
  <c r="S293" i="1"/>
  <c r="U293" i="1" s="1"/>
  <c r="T293" i="1"/>
  <c r="V293" i="1" s="1"/>
  <c r="M261" i="1"/>
  <c r="Q261" i="1"/>
  <c r="R261" i="1" s="1"/>
  <c r="T261" i="1"/>
  <c r="V261" i="1" s="1"/>
  <c r="S261" i="1"/>
  <c r="U261" i="1" s="1"/>
  <c r="M221" i="1"/>
  <c r="S221" i="1"/>
  <c r="U221" i="1" s="1"/>
  <c r="Q221" i="1"/>
  <c r="R221" i="1" s="1"/>
  <c r="T221" i="1"/>
  <c r="V221" i="1" s="1"/>
  <c r="T197" i="1"/>
  <c r="V197" i="1" s="1"/>
  <c r="S197" i="1"/>
  <c r="U197" i="1" s="1"/>
  <c r="Q197" i="1"/>
  <c r="R197" i="1" s="1"/>
  <c r="M117" i="1"/>
  <c r="Q117" i="1"/>
  <c r="R117" i="1" s="1"/>
  <c r="S117" i="1"/>
  <c r="U117" i="1" s="1"/>
  <c r="T117" i="1"/>
  <c r="V117" i="1" s="1"/>
  <c r="T85" i="1"/>
  <c r="V85" i="1" s="1"/>
  <c r="S85" i="1"/>
  <c r="U85" i="1" s="1"/>
  <c r="T53" i="1"/>
  <c r="V53" i="1" s="1"/>
  <c r="M53" i="1"/>
  <c r="S53" i="1"/>
  <c r="U53" i="1" s="1"/>
  <c r="M29" i="1"/>
  <c r="Q29" i="1"/>
  <c r="R29" i="1" s="1"/>
  <c r="S29" i="1"/>
  <c r="U29" i="1" s="1"/>
  <c r="T29" i="1"/>
  <c r="V29" i="1" s="1"/>
  <c r="T1854" i="1"/>
  <c r="V1854" i="1" s="1"/>
  <c r="M2350" i="1"/>
  <c r="Q557" i="1"/>
  <c r="R557" i="1" s="1"/>
  <c r="Q1237" i="1"/>
  <c r="R1237" i="1" s="1"/>
  <c r="S629" i="1"/>
  <c r="U629" i="1" s="1"/>
  <c r="S853" i="1"/>
  <c r="U853" i="1" s="1"/>
  <c r="T517" i="1"/>
  <c r="V517" i="1" s="1"/>
  <c r="M2614" i="1"/>
  <c r="S2614" i="1"/>
  <c r="U2614" i="1" s="1"/>
  <c r="T2614" i="1"/>
  <c r="V2614" i="1" s="1"/>
  <c r="Q2590" i="1"/>
  <c r="R2590" i="1" s="1"/>
  <c r="M2590" i="1"/>
  <c r="T2590" i="1"/>
  <c r="V2590" i="1" s="1"/>
  <c r="AD2590" i="1" s="1"/>
  <c r="M2566" i="1"/>
  <c r="S2566" i="1"/>
  <c r="U2566" i="1" s="1"/>
  <c r="T2566" i="1"/>
  <c r="V2566" i="1" s="1"/>
  <c r="Q2566" i="1"/>
  <c r="R2566" i="1" s="1"/>
  <c r="M2542" i="1"/>
  <c r="Q2542" i="1"/>
  <c r="R2542" i="1" s="1"/>
  <c r="T2542" i="1"/>
  <c r="V2542" i="1" s="1"/>
  <c r="S2542" i="1"/>
  <c r="U2542" i="1" s="1"/>
  <c r="S2510" i="1"/>
  <c r="U2510" i="1" s="1"/>
  <c r="T2510" i="1"/>
  <c r="V2510" i="1" s="1"/>
  <c r="Q2510" i="1"/>
  <c r="R2510" i="1" s="1"/>
  <c r="Q2494" i="1"/>
  <c r="R2494" i="1" s="1"/>
  <c r="M2494" i="1"/>
  <c r="T2494" i="1"/>
  <c r="V2494" i="1" s="1"/>
  <c r="S2494" i="1"/>
  <c r="U2494" i="1" s="1"/>
  <c r="M2462" i="1"/>
  <c r="T2462" i="1"/>
  <c r="V2462" i="1" s="1"/>
  <c r="T2446" i="1"/>
  <c r="V2446" i="1" s="1"/>
  <c r="M2446" i="1"/>
  <c r="S2446" i="1"/>
  <c r="U2446" i="1" s="1"/>
  <c r="M2414" i="1"/>
  <c r="T2414" i="1"/>
  <c r="V2414" i="1" s="1"/>
  <c r="S2414" i="1"/>
  <c r="U2414" i="1" s="1"/>
  <c r="Q2382" i="1"/>
  <c r="R2382" i="1" s="1"/>
  <c r="S2382" i="1"/>
  <c r="U2382" i="1" s="1"/>
  <c r="T2382" i="1"/>
  <c r="V2382" i="1" s="1"/>
  <c r="M2366" i="1"/>
  <c r="T2366" i="1"/>
  <c r="V2366" i="1" s="1"/>
  <c r="Q2366" i="1"/>
  <c r="R2366" i="1" s="1"/>
  <c r="S2366" i="1"/>
  <c r="U2366" i="1" s="1"/>
  <c r="T2342" i="1"/>
  <c r="V2342" i="1" s="1"/>
  <c r="S2342" i="1"/>
  <c r="U2342" i="1" s="1"/>
  <c r="M2342" i="1"/>
  <c r="M2310" i="1"/>
  <c r="Q2310" i="1"/>
  <c r="R2310" i="1" s="1"/>
  <c r="S2310" i="1"/>
  <c r="U2310" i="1" s="1"/>
  <c r="T2310" i="1"/>
  <c r="V2310" i="1" s="1"/>
  <c r="S2294" i="1"/>
  <c r="U2294" i="1" s="1"/>
  <c r="T2294" i="1"/>
  <c r="V2294" i="1" s="1"/>
  <c r="M2294" i="1"/>
  <c r="Q2262" i="1"/>
  <c r="R2262" i="1" s="1"/>
  <c r="T2262" i="1"/>
  <c r="V2262" i="1" s="1"/>
  <c r="M2262" i="1"/>
  <c r="Q2230" i="1"/>
  <c r="R2230" i="1" s="1"/>
  <c r="M2230" i="1"/>
  <c r="S2230" i="1"/>
  <c r="U2230" i="1" s="1"/>
  <c r="Q2206" i="1"/>
  <c r="R2206" i="1" s="1"/>
  <c r="T2206" i="1"/>
  <c r="V2206" i="1" s="1"/>
  <c r="S2206" i="1"/>
  <c r="U2206" i="1" s="1"/>
  <c r="M2182" i="1"/>
  <c r="T2182" i="1"/>
  <c r="V2182" i="1" s="1"/>
  <c r="S2182" i="1"/>
  <c r="U2182" i="1" s="1"/>
  <c r="Q2182" i="1"/>
  <c r="R2182" i="1" s="1"/>
  <c r="T2158" i="1"/>
  <c r="V2158" i="1" s="1"/>
  <c r="M2158" i="1"/>
  <c r="Q2142" i="1"/>
  <c r="R2142" i="1" s="1"/>
  <c r="M2142" i="1"/>
  <c r="T2142" i="1"/>
  <c r="V2142" i="1" s="1"/>
  <c r="S2142" i="1"/>
  <c r="U2142" i="1" s="1"/>
  <c r="T2110" i="1"/>
  <c r="V2110" i="1" s="1"/>
  <c r="M2110" i="1"/>
  <c r="Q2110" i="1"/>
  <c r="R2110" i="1" s="1"/>
  <c r="T2078" i="1"/>
  <c r="V2078" i="1" s="1"/>
  <c r="S2078" i="1"/>
  <c r="U2078" i="1" s="1"/>
  <c r="S2054" i="1"/>
  <c r="U2054" i="1" s="1"/>
  <c r="T2054" i="1"/>
  <c r="V2054" i="1" s="1"/>
  <c r="M2054" i="1"/>
  <c r="Q2030" i="1"/>
  <c r="R2030" i="1" s="1"/>
  <c r="M2030" i="1"/>
  <c r="S2030" i="1"/>
  <c r="U2030" i="1" s="1"/>
  <c r="S1998" i="1"/>
  <c r="U1998" i="1" s="1"/>
  <c r="M1998" i="1"/>
  <c r="Q1974" i="1"/>
  <c r="R1974" i="1" s="1"/>
  <c r="M1974" i="1"/>
  <c r="T1974" i="1"/>
  <c r="V1974" i="1" s="1"/>
  <c r="S1942" i="1"/>
  <c r="U1942" i="1" s="1"/>
  <c r="M1942" i="1"/>
  <c r="T1942" i="1"/>
  <c r="V1942" i="1" s="1"/>
  <c r="S1926" i="1"/>
  <c r="U1926" i="1" s="1"/>
  <c r="M1926" i="1"/>
  <c r="Q1926" i="1"/>
  <c r="R1926" i="1" s="1"/>
  <c r="T1926" i="1"/>
  <c r="V1926" i="1" s="1"/>
  <c r="T1902" i="1"/>
  <c r="V1902" i="1" s="1"/>
  <c r="Q1902" i="1"/>
  <c r="R1902" i="1" s="1"/>
  <c r="Q1878" i="1"/>
  <c r="R1878" i="1" s="1"/>
  <c r="S1878" i="1"/>
  <c r="U1878" i="1" s="1"/>
  <c r="M1878" i="1"/>
  <c r="T1878" i="1"/>
  <c r="V1878" i="1" s="1"/>
  <c r="AD1878" i="1" s="1"/>
  <c r="T1862" i="1"/>
  <c r="V1862" i="1" s="1"/>
  <c r="S1862" i="1"/>
  <c r="U1862" i="1" s="1"/>
  <c r="M1862" i="1"/>
  <c r="Q1862" i="1"/>
  <c r="R1862" i="1" s="1"/>
  <c r="Q1830" i="1"/>
  <c r="R1830" i="1" s="1"/>
  <c r="T1830" i="1"/>
  <c r="V1830" i="1" s="1"/>
  <c r="S1830" i="1"/>
  <c r="U1830" i="1" s="1"/>
  <c r="M1830" i="1"/>
  <c r="Q1798" i="1"/>
  <c r="R1798" i="1" s="1"/>
  <c r="M1798" i="1"/>
  <c r="S1798" i="1"/>
  <c r="U1798" i="1" s="1"/>
  <c r="T1798" i="1"/>
  <c r="V1798" i="1" s="1"/>
  <c r="M1774" i="1"/>
  <c r="T1774" i="1"/>
  <c r="V1774" i="1" s="1"/>
  <c r="S1774" i="1"/>
  <c r="U1774" i="1" s="1"/>
  <c r="M1750" i="1"/>
  <c r="Q1750" i="1"/>
  <c r="R1750" i="1" s="1"/>
  <c r="T1750" i="1"/>
  <c r="V1750" i="1" s="1"/>
  <c r="T1726" i="1"/>
  <c r="V1726" i="1" s="1"/>
  <c r="S1726" i="1"/>
  <c r="U1726" i="1" s="1"/>
  <c r="Q1726" i="1"/>
  <c r="R1726" i="1" s="1"/>
  <c r="M1709" i="1"/>
  <c r="T1709" i="1"/>
  <c r="V1709" i="1" s="1"/>
  <c r="Q1709" i="1"/>
  <c r="R1709" i="1" s="1"/>
  <c r="S1709" i="1"/>
  <c r="U1709" i="1" s="1"/>
  <c r="T1677" i="1"/>
  <c r="V1677" i="1" s="1"/>
  <c r="Q1677" i="1"/>
  <c r="R1677" i="1" s="1"/>
  <c r="S1677" i="1"/>
  <c r="U1677" i="1" s="1"/>
  <c r="S1653" i="1"/>
  <c r="U1653" i="1" s="1"/>
  <c r="M1653" i="1"/>
  <c r="S1637" i="1"/>
  <c r="U1637" i="1" s="1"/>
  <c r="M1637" i="1"/>
  <c r="M1613" i="1"/>
  <c r="T1613" i="1"/>
  <c r="V1613" i="1" s="1"/>
  <c r="Q1613" i="1"/>
  <c r="R1613" i="1" s="1"/>
  <c r="T1597" i="1"/>
  <c r="V1597" i="1" s="1"/>
  <c r="M1597" i="1"/>
  <c r="S1597" i="1"/>
  <c r="U1597" i="1" s="1"/>
  <c r="T1565" i="1"/>
  <c r="V1565" i="1" s="1"/>
  <c r="Q1565" i="1"/>
  <c r="R1565" i="1" s="1"/>
  <c r="M1541" i="1"/>
  <c r="T1541" i="1"/>
  <c r="V1541" i="1" s="1"/>
  <c r="AD1541" i="1" s="1"/>
  <c r="Q1541" i="1"/>
  <c r="R1541" i="1" s="1"/>
  <c r="M1517" i="1"/>
  <c r="S1517" i="1"/>
  <c r="U1517" i="1" s="1"/>
  <c r="Q1517" i="1"/>
  <c r="R1517" i="1" s="1"/>
  <c r="T1517" i="1"/>
  <c r="V1517" i="1" s="1"/>
  <c r="M1477" i="1"/>
  <c r="S1477" i="1"/>
  <c r="U1477" i="1" s="1"/>
  <c r="T1477" i="1"/>
  <c r="V1477" i="1" s="1"/>
  <c r="T1445" i="1"/>
  <c r="V1445" i="1" s="1"/>
  <c r="Q1445" i="1"/>
  <c r="R1445" i="1" s="1"/>
  <c r="T1421" i="1"/>
  <c r="V1421" i="1" s="1"/>
  <c r="M1421" i="1"/>
  <c r="Q1421" i="1"/>
  <c r="R1421" i="1" s="1"/>
  <c r="S1421" i="1"/>
  <c r="U1421" i="1" s="1"/>
  <c r="M1405" i="1"/>
  <c r="S1405" i="1"/>
  <c r="U1405" i="1" s="1"/>
  <c r="T1405" i="1"/>
  <c r="V1405" i="1" s="1"/>
  <c r="Q1405" i="1"/>
  <c r="R1405" i="1" s="1"/>
  <c r="Q1373" i="1"/>
  <c r="R1373" i="1" s="1"/>
  <c r="S1373" i="1"/>
  <c r="U1373" i="1" s="1"/>
  <c r="T1373" i="1"/>
  <c r="V1373" i="1" s="1"/>
  <c r="M1373" i="1"/>
  <c r="S1333" i="1"/>
  <c r="U1333" i="1" s="1"/>
  <c r="Q1333" i="1"/>
  <c r="R1333" i="1" s="1"/>
  <c r="Q1309" i="1"/>
  <c r="R1309" i="1" s="1"/>
  <c r="M1309" i="1"/>
  <c r="S1309" i="1"/>
  <c r="U1309" i="1" s="1"/>
  <c r="M1285" i="1"/>
  <c r="T1285" i="1"/>
  <c r="V1285" i="1" s="1"/>
  <c r="S1285" i="1"/>
  <c r="U1285" i="1" s="1"/>
  <c r="S1261" i="1"/>
  <c r="U1261" i="1" s="1"/>
  <c r="M1261" i="1"/>
  <c r="T1261" i="1"/>
  <c r="V1261" i="1" s="1"/>
  <c r="M1229" i="1"/>
  <c r="S1229" i="1"/>
  <c r="U1229" i="1" s="1"/>
  <c r="Q1229" i="1"/>
  <c r="R1229" i="1" s="1"/>
  <c r="T1229" i="1"/>
  <c r="V1229" i="1" s="1"/>
  <c r="M1157" i="1"/>
  <c r="S1157" i="1"/>
  <c r="U1157" i="1" s="1"/>
  <c r="M1069" i="1"/>
  <c r="T1069" i="1"/>
  <c r="V1069" i="1" s="1"/>
  <c r="S1069" i="1"/>
  <c r="U1069" i="1" s="1"/>
  <c r="Q1069" i="1"/>
  <c r="R1069" i="1" s="1"/>
  <c r="M1045" i="1"/>
  <c r="Q1045" i="1"/>
  <c r="R1045" i="1" s="1"/>
  <c r="T1045" i="1"/>
  <c r="V1045" i="1" s="1"/>
  <c r="S1045" i="1"/>
  <c r="U1045" i="1" s="1"/>
  <c r="M1013" i="1"/>
  <c r="S1013" i="1"/>
  <c r="U1013" i="1" s="1"/>
  <c r="Q1013" i="1"/>
  <c r="R1013" i="1" s="1"/>
  <c r="T1013" i="1"/>
  <c r="V1013" i="1" s="1"/>
  <c r="M997" i="1"/>
  <c r="Q997" i="1"/>
  <c r="R997" i="1" s="1"/>
  <c r="S997" i="1"/>
  <c r="U997" i="1" s="1"/>
  <c r="T997" i="1"/>
  <c r="V997" i="1" s="1"/>
  <c r="M965" i="1"/>
  <c r="Q965" i="1"/>
  <c r="R965" i="1" s="1"/>
  <c r="S965" i="1"/>
  <c r="U965" i="1" s="1"/>
  <c r="T965" i="1"/>
  <c r="V965" i="1" s="1"/>
  <c r="M901" i="1"/>
  <c r="S901" i="1"/>
  <c r="U901" i="1" s="1"/>
  <c r="T869" i="1"/>
  <c r="V869" i="1" s="1"/>
  <c r="S869" i="1"/>
  <c r="U869" i="1" s="1"/>
  <c r="M869" i="1"/>
  <c r="Q869" i="1"/>
  <c r="R869" i="1" s="1"/>
  <c r="M845" i="1"/>
  <c r="T845" i="1"/>
  <c r="V845" i="1" s="1"/>
  <c r="S845" i="1"/>
  <c r="U845" i="1" s="1"/>
  <c r="Q845" i="1"/>
  <c r="R845" i="1" s="1"/>
  <c r="T821" i="1"/>
  <c r="V821" i="1" s="1"/>
  <c r="M821" i="1"/>
  <c r="S821" i="1"/>
  <c r="U821" i="1" s="1"/>
  <c r="T789" i="1"/>
  <c r="V789" i="1" s="1"/>
  <c r="S789" i="1"/>
  <c r="U789" i="1" s="1"/>
  <c r="M757" i="1"/>
  <c r="S757" i="1"/>
  <c r="U757" i="1" s="1"/>
  <c r="T757" i="1"/>
  <c r="V757" i="1" s="1"/>
  <c r="Q757" i="1"/>
  <c r="R757" i="1" s="1"/>
  <c r="S725" i="1"/>
  <c r="U725" i="1" s="1"/>
  <c r="M725" i="1"/>
  <c r="T725" i="1"/>
  <c r="V725" i="1" s="1"/>
  <c r="Q701" i="1"/>
  <c r="R701" i="1" s="1"/>
  <c r="S701" i="1"/>
  <c r="U701" i="1" s="1"/>
  <c r="T701" i="1"/>
  <c r="V701" i="1" s="1"/>
  <c r="Q677" i="1"/>
  <c r="R677" i="1" s="1"/>
  <c r="T677" i="1"/>
  <c r="V677" i="1" s="1"/>
  <c r="S677" i="1"/>
  <c r="U677" i="1" s="1"/>
  <c r="M677" i="1"/>
  <c r="M597" i="1"/>
  <c r="T597" i="1"/>
  <c r="V597" i="1" s="1"/>
  <c r="Q597" i="1"/>
  <c r="R597" i="1" s="1"/>
  <c r="M533" i="1"/>
  <c r="Q533" i="1"/>
  <c r="R533" i="1" s="1"/>
  <c r="T533" i="1"/>
  <c r="V533" i="1" s="1"/>
  <c r="M509" i="1"/>
  <c r="S509" i="1"/>
  <c r="U509" i="1" s="1"/>
  <c r="T509" i="1"/>
  <c r="V509" i="1" s="1"/>
  <c r="T485" i="1"/>
  <c r="V485" i="1" s="1"/>
  <c r="Q485" i="1"/>
  <c r="R485" i="1" s="1"/>
  <c r="M485" i="1"/>
  <c r="S485" i="1"/>
  <c r="U485" i="1" s="1"/>
  <c r="Q413" i="1"/>
  <c r="R413" i="1" s="1"/>
  <c r="S413" i="1"/>
  <c r="U413" i="1" s="1"/>
  <c r="M389" i="1"/>
  <c r="S389" i="1"/>
  <c r="U389" i="1" s="1"/>
  <c r="Q389" i="1"/>
  <c r="R389" i="1" s="1"/>
  <c r="T389" i="1"/>
  <c r="V389" i="1" s="1"/>
  <c r="T333" i="1"/>
  <c r="V333" i="1" s="1"/>
  <c r="M333" i="1"/>
  <c r="S333" i="1"/>
  <c r="U333" i="1" s="1"/>
  <c r="AD333" i="1" s="1"/>
  <c r="Q333" i="1"/>
  <c r="R333" i="1" s="1"/>
  <c r="Q301" i="1"/>
  <c r="R301" i="1" s="1"/>
  <c r="M301" i="1"/>
  <c r="S301" i="1"/>
  <c r="U301" i="1" s="1"/>
  <c r="T301" i="1"/>
  <c r="V301" i="1" s="1"/>
  <c r="M269" i="1"/>
  <c r="T269" i="1"/>
  <c r="V269" i="1" s="1"/>
  <c r="Q269" i="1"/>
  <c r="R269" i="1" s="1"/>
  <c r="M149" i="1"/>
  <c r="Q149" i="1"/>
  <c r="R149" i="1" s="1"/>
  <c r="T149" i="1"/>
  <c r="V149" i="1" s="1"/>
  <c r="Q133" i="1"/>
  <c r="R133" i="1" s="1"/>
  <c r="M133" i="1"/>
  <c r="S133" i="1"/>
  <c r="U133" i="1" s="1"/>
  <c r="T133" i="1"/>
  <c r="V133" i="1" s="1"/>
  <c r="M101" i="1"/>
  <c r="T101" i="1"/>
  <c r="V101" i="1" s="1"/>
  <c r="Q101" i="1"/>
  <c r="R101" i="1" s="1"/>
  <c r="S101" i="1"/>
  <c r="U101" i="1" s="1"/>
  <c r="M45" i="1"/>
  <c r="Q45" i="1"/>
  <c r="R45" i="1" s="1"/>
  <c r="S45" i="1"/>
  <c r="U45" i="1" s="1"/>
  <c r="T45" i="1"/>
  <c r="V45" i="1" s="1"/>
  <c r="Q21" i="1"/>
  <c r="R21" i="1" s="1"/>
  <c r="S21" i="1"/>
  <c r="U21" i="1" s="1"/>
  <c r="M21" i="1"/>
  <c r="M5" i="1"/>
  <c r="S5" i="1"/>
  <c r="U5" i="1" s="1"/>
  <c r="Q5" i="1"/>
  <c r="R5" i="1" s="1"/>
  <c r="M837" i="1"/>
  <c r="Q1734" i="1"/>
  <c r="R1734" i="1" s="1"/>
  <c r="S2110" i="1"/>
  <c r="U2110" i="1" s="1"/>
  <c r="T341" i="1"/>
  <c r="V341" i="1" s="1"/>
  <c r="S1325" i="1"/>
  <c r="U1325" i="1" s="1"/>
  <c r="S1219" i="1"/>
  <c r="U1219" i="1" s="1"/>
  <c r="T2622" i="1"/>
  <c r="V2622" i="1" s="1"/>
  <c r="M2644" i="1"/>
  <c r="T2558" i="1"/>
  <c r="V2558" i="1" s="1"/>
  <c r="S1419" i="1"/>
  <c r="U1419" i="1" s="1"/>
  <c r="Q75" i="1"/>
  <c r="R75" i="1" s="1"/>
  <c r="M355" i="1"/>
  <c r="Q355" i="1"/>
  <c r="R355" i="1" s="1"/>
  <c r="T1365" i="1"/>
  <c r="V1365" i="1" s="1"/>
  <c r="Q1814" i="1"/>
  <c r="R1814" i="1" s="1"/>
  <c r="M1950" i="1"/>
  <c r="Q2486" i="1"/>
  <c r="R2486" i="1" s="1"/>
  <c r="S2550" i="1"/>
  <c r="U2550" i="1" s="1"/>
  <c r="S2582" i="1"/>
  <c r="U2582" i="1" s="1"/>
  <c r="S2462" i="1"/>
  <c r="U2462" i="1" s="1"/>
  <c r="AD2462" i="1" s="1"/>
  <c r="T1011" i="1"/>
  <c r="V1011" i="1" s="1"/>
  <c r="AD1011" i="1" s="1"/>
  <c r="T2646" i="1"/>
  <c r="V2646" i="1" s="1"/>
  <c r="S2644" i="1"/>
  <c r="U2644" i="1" s="1"/>
  <c r="S2588" i="1"/>
  <c r="U2588" i="1" s="1"/>
  <c r="M1219" i="1"/>
  <c r="S531" i="1"/>
  <c r="U531" i="1" s="1"/>
  <c r="M75" i="1"/>
  <c r="S75" i="1"/>
  <c r="U75" i="1" s="1"/>
  <c r="AD75" i="1" s="1"/>
  <c r="Q507" i="1"/>
  <c r="R507" i="1" s="1"/>
  <c r="M813" i="1"/>
  <c r="M1365" i="1"/>
  <c r="M1469" i="1"/>
  <c r="M1677" i="1"/>
  <c r="M1902" i="1"/>
  <c r="S2134" i="1"/>
  <c r="U2134" i="1" s="1"/>
  <c r="M2510" i="1"/>
  <c r="S1750" i="1"/>
  <c r="U1750" i="1" s="1"/>
  <c r="AD1750" i="1" s="1"/>
  <c r="Q1942" i="1"/>
  <c r="R1942" i="1" s="1"/>
  <c r="T1341" i="1"/>
  <c r="V1341" i="1" s="1"/>
  <c r="S1501" i="1"/>
  <c r="U1501" i="1" s="1"/>
  <c r="Q1011" i="1"/>
  <c r="R1011" i="1" s="1"/>
  <c r="M2606" i="1"/>
  <c r="S2606" i="1"/>
  <c r="U2606" i="1" s="1"/>
  <c r="T2606" i="1"/>
  <c r="V2606" i="1" s="1"/>
  <c r="S2574" i="1"/>
  <c r="U2574" i="1" s="1"/>
  <c r="AD2574" i="1" s="1"/>
  <c r="M2574" i="1"/>
  <c r="Q2534" i="1"/>
  <c r="R2534" i="1" s="1"/>
  <c r="S2534" i="1"/>
  <c r="U2534" i="1" s="1"/>
  <c r="T2534" i="1"/>
  <c r="V2534" i="1" s="1"/>
  <c r="Q2502" i="1"/>
  <c r="R2502" i="1" s="1"/>
  <c r="T2502" i="1"/>
  <c r="V2502" i="1" s="1"/>
  <c r="M2502" i="1"/>
  <c r="S2502" i="1"/>
  <c r="U2502" i="1" s="1"/>
  <c r="S2478" i="1"/>
  <c r="U2478" i="1" s="1"/>
  <c r="M2478" i="1"/>
  <c r="S2454" i="1"/>
  <c r="U2454" i="1" s="1"/>
  <c r="M2454" i="1"/>
  <c r="S2430" i="1"/>
  <c r="U2430" i="1" s="1"/>
  <c r="M2430" i="1"/>
  <c r="T2430" i="1"/>
  <c r="V2430" i="1" s="1"/>
  <c r="S2406" i="1"/>
  <c r="U2406" i="1" s="1"/>
  <c r="T2406" i="1"/>
  <c r="V2406" i="1" s="1"/>
  <c r="M2406" i="1"/>
  <c r="M2374" i="1"/>
  <c r="S2374" i="1"/>
  <c r="U2374" i="1" s="1"/>
  <c r="T2374" i="1"/>
  <c r="V2374" i="1" s="1"/>
  <c r="S2302" i="1"/>
  <c r="U2302" i="1" s="1"/>
  <c r="AD2302" i="1" s="1"/>
  <c r="M2302" i="1"/>
  <c r="Q2302" i="1"/>
  <c r="R2302" i="1" s="1"/>
  <c r="T2302" i="1"/>
  <c r="V2302" i="1" s="1"/>
  <c r="T2270" i="1"/>
  <c r="V2270" i="1" s="1"/>
  <c r="M2270" i="1"/>
  <c r="S2270" i="1"/>
  <c r="U2270" i="1" s="1"/>
  <c r="S2254" i="1"/>
  <c r="U2254" i="1" s="1"/>
  <c r="M2254" i="1"/>
  <c r="T2254" i="1"/>
  <c r="V2254" i="1" s="1"/>
  <c r="T2222" i="1"/>
  <c r="V2222" i="1" s="1"/>
  <c r="AD2222" i="1" s="1"/>
  <c r="M2222" i="1"/>
  <c r="S2198" i="1"/>
  <c r="U2198" i="1" s="1"/>
  <c r="Q2198" i="1"/>
  <c r="R2198" i="1" s="1"/>
  <c r="M2198" i="1"/>
  <c r="T2198" i="1"/>
  <c r="V2198" i="1" s="1"/>
  <c r="T2174" i="1"/>
  <c r="V2174" i="1" s="1"/>
  <c r="Q2174" i="1"/>
  <c r="R2174" i="1" s="1"/>
  <c r="S2174" i="1"/>
  <c r="U2174" i="1" s="1"/>
  <c r="S2150" i="1"/>
  <c r="U2150" i="1" s="1"/>
  <c r="M2150" i="1"/>
  <c r="T2150" i="1"/>
  <c r="V2150" i="1" s="1"/>
  <c r="Q2118" i="1"/>
  <c r="R2118" i="1" s="1"/>
  <c r="M2118" i="1"/>
  <c r="S2118" i="1"/>
  <c r="U2118" i="1" s="1"/>
  <c r="AD2118" i="1" s="1"/>
  <c r="S2102" i="1"/>
  <c r="U2102" i="1" s="1"/>
  <c r="M2102" i="1"/>
  <c r="Q2102" i="1"/>
  <c r="R2102" i="1" s="1"/>
  <c r="T2102" i="1"/>
  <c r="V2102" i="1" s="1"/>
  <c r="T2070" i="1"/>
  <c r="V2070" i="1" s="1"/>
  <c r="M2070" i="1"/>
  <c r="S2070" i="1"/>
  <c r="U2070" i="1" s="1"/>
  <c r="M2038" i="1"/>
  <c r="Q2038" i="1"/>
  <c r="R2038" i="1" s="1"/>
  <c r="S2038" i="1"/>
  <c r="U2038" i="1" s="1"/>
  <c r="T2014" i="1"/>
  <c r="V2014" i="1" s="1"/>
  <c r="S2014" i="1"/>
  <c r="U2014" i="1" s="1"/>
  <c r="Q2014" i="1"/>
  <c r="R2014" i="1" s="1"/>
  <c r="M2014" i="1"/>
  <c r="T1990" i="1"/>
  <c r="V1990" i="1" s="1"/>
  <c r="M1990" i="1"/>
  <c r="Q1958" i="1"/>
  <c r="R1958" i="1" s="1"/>
  <c r="M1958" i="1"/>
  <c r="T1958" i="1"/>
  <c r="V1958" i="1" s="1"/>
  <c r="S1958" i="1"/>
  <c r="U1958" i="1" s="1"/>
  <c r="S1894" i="1"/>
  <c r="U1894" i="1" s="1"/>
  <c r="Q1894" i="1"/>
  <c r="R1894" i="1" s="1"/>
  <c r="T1894" i="1"/>
  <c r="V1894" i="1" s="1"/>
  <c r="M1894" i="1"/>
  <c r="T1870" i="1"/>
  <c r="V1870" i="1" s="1"/>
  <c r="S1870" i="1"/>
  <c r="U1870" i="1" s="1"/>
  <c r="Q1870" i="1"/>
  <c r="R1870" i="1" s="1"/>
  <c r="S1838" i="1"/>
  <c r="U1838" i="1" s="1"/>
  <c r="M1838" i="1"/>
  <c r="T1838" i="1"/>
  <c r="V1838" i="1" s="1"/>
  <c r="T1822" i="1"/>
  <c r="V1822" i="1" s="1"/>
  <c r="Q1822" i="1"/>
  <c r="R1822" i="1" s="1"/>
  <c r="S1822" i="1"/>
  <c r="U1822" i="1" s="1"/>
  <c r="Q1758" i="1"/>
  <c r="R1758" i="1" s="1"/>
  <c r="M1758" i="1"/>
  <c r="S1758" i="1"/>
  <c r="U1758" i="1" s="1"/>
  <c r="T1717" i="1"/>
  <c r="V1717" i="1" s="1"/>
  <c r="M1717" i="1"/>
  <c r="S1717" i="1"/>
  <c r="U1717" i="1" s="1"/>
  <c r="S1685" i="1"/>
  <c r="U1685" i="1" s="1"/>
  <c r="T1685" i="1"/>
  <c r="V1685" i="1" s="1"/>
  <c r="M1581" i="1"/>
  <c r="T1581" i="1"/>
  <c r="V1581" i="1" s="1"/>
  <c r="S1581" i="1"/>
  <c r="U1581" i="1" s="1"/>
  <c r="Q1581" i="1"/>
  <c r="R1581" i="1" s="1"/>
  <c r="M1525" i="1"/>
  <c r="T1525" i="1"/>
  <c r="V1525" i="1" s="1"/>
  <c r="Q1525" i="1"/>
  <c r="R1525" i="1" s="1"/>
  <c r="S1525" i="1"/>
  <c r="U1525" i="1" s="1"/>
  <c r="M1509" i="1"/>
  <c r="T1509" i="1"/>
  <c r="V1509" i="1" s="1"/>
  <c r="Q1509" i="1"/>
  <c r="R1509" i="1" s="1"/>
  <c r="S1509" i="1"/>
  <c r="U1509" i="1" s="1"/>
  <c r="M1485" i="1"/>
  <c r="Q1485" i="1"/>
  <c r="R1485" i="1" s="1"/>
  <c r="T1485" i="1"/>
  <c r="V1485" i="1" s="1"/>
  <c r="S1485" i="1"/>
  <c r="U1485" i="1" s="1"/>
  <c r="M1453" i="1"/>
  <c r="T1453" i="1"/>
  <c r="V1453" i="1" s="1"/>
  <c r="S1453" i="1"/>
  <c r="U1453" i="1" s="1"/>
  <c r="Q1453" i="1"/>
  <c r="R1453" i="1" s="1"/>
  <c r="M1413" i="1"/>
  <c r="S1413" i="1"/>
  <c r="U1413" i="1" s="1"/>
  <c r="Q1413" i="1"/>
  <c r="R1413" i="1" s="1"/>
  <c r="T1381" i="1"/>
  <c r="V1381" i="1" s="1"/>
  <c r="Q1381" i="1"/>
  <c r="R1381" i="1" s="1"/>
  <c r="M1381" i="1"/>
  <c r="M1293" i="1"/>
  <c r="T1293" i="1"/>
  <c r="V1293" i="1" s="1"/>
  <c r="Q1293" i="1"/>
  <c r="R1293" i="1" s="1"/>
  <c r="S1293" i="1"/>
  <c r="U1293" i="1" s="1"/>
  <c r="M1253" i="1"/>
  <c r="T1253" i="1"/>
  <c r="V1253" i="1" s="1"/>
  <c r="S1253" i="1"/>
  <c r="U1253" i="1" s="1"/>
  <c r="Q1253" i="1"/>
  <c r="R1253" i="1" s="1"/>
  <c r="S1197" i="1"/>
  <c r="U1197" i="1" s="1"/>
  <c r="Q1197" i="1"/>
  <c r="R1197" i="1" s="1"/>
  <c r="M1197" i="1"/>
  <c r="T1197" i="1"/>
  <c r="V1197" i="1" s="1"/>
  <c r="T1173" i="1"/>
  <c r="V1173" i="1" s="1"/>
  <c r="AD1173" i="1" s="1"/>
  <c r="M1173" i="1"/>
  <c r="M1149" i="1"/>
  <c r="Q1149" i="1"/>
  <c r="R1149" i="1" s="1"/>
  <c r="S1149" i="1"/>
  <c r="U1149" i="1" s="1"/>
  <c r="M1109" i="1"/>
  <c r="Q1109" i="1"/>
  <c r="R1109" i="1" s="1"/>
  <c r="T1109" i="1"/>
  <c r="V1109" i="1" s="1"/>
  <c r="S1109" i="1"/>
  <c r="U1109" i="1" s="1"/>
  <c r="M1061" i="1"/>
  <c r="T1061" i="1"/>
  <c r="V1061" i="1" s="1"/>
  <c r="S1061" i="1"/>
  <c r="U1061" i="1" s="1"/>
  <c r="Q1061" i="1"/>
  <c r="R1061" i="1" s="1"/>
  <c r="M1053" i="1"/>
  <c r="T1053" i="1"/>
  <c r="V1053" i="1" s="1"/>
  <c r="S1021" i="1"/>
  <c r="U1021" i="1" s="1"/>
  <c r="Q1021" i="1"/>
  <c r="R1021" i="1" s="1"/>
  <c r="M1021" i="1"/>
  <c r="M1005" i="1"/>
  <c r="T1005" i="1"/>
  <c r="V1005" i="1" s="1"/>
  <c r="S1005" i="1"/>
  <c r="U1005" i="1" s="1"/>
  <c r="Q1005" i="1"/>
  <c r="R1005" i="1" s="1"/>
  <c r="M973" i="1"/>
  <c r="T973" i="1"/>
  <c r="V973" i="1" s="1"/>
  <c r="S957" i="1"/>
  <c r="U957" i="1" s="1"/>
  <c r="T957" i="1"/>
  <c r="V957" i="1" s="1"/>
  <c r="Q957" i="1"/>
  <c r="R957" i="1" s="1"/>
  <c r="Q941" i="1"/>
  <c r="R941" i="1" s="1"/>
  <c r="M941" i="1"/>
  <c r="S941" i="1"/>
  <c r="U941" i="1" s="1"/>
  <c r="T941" i="1"/>
  <c r="V941" i="1" s="1"/>
  <c r="M885" i="1"/>
  <c r="Q885" i="1"/>
  <c r="R885" i="1" s="1"/>
  <c r="T885" i="1"/>
  <c r="V885" i="1" s="1"/>
  <c r="AD885" i="1" s="1"/>
  <c r="T861" i="1"/>
  <c r="V861" i="1" s="1"/>
  <c r="S861" i="1"/>
  <c r="U861" i="1" s="1"/>
  <c r="M861" i="1"/>
  <c r="M829" i="1"/>
  <c r="T829" i="1"/>
  <c r="V829" i="1" s="1"/>
  <c r="Q829" i="1"/>
  <c r="R829" i="1" s="1"/>
  <c r="S829" i="1"/>
  <c r="U829" i="1" s="1"/>
  <c r="AD829" i="1" s="1"/>
  <c r="M805" i="1"/>
  <c r="T805" i="1"/>
  <c r="V805" i="1" s="1"/>
  <c r="Q805" i="1"/>
  <c r="R805" i="1" s="1"/>
  <c r="S805" i="1"/>
  <c r="U805" i="1" s="1"/>
  <c r="Q781" i="1"/>
  <c r="R781" i="1" s="1"/>
  <c r="M781" i="1"/>
  <c r="M765" i="1"/>
  <c r="Q765" i="1"/>
  <c r="R765" i="1" s="1"/>
  <c r="S765" i="1"/>
  <c r="U765" i="1" s="1"/>
  <c r="M741" i="1"/>
  <c r="S741" i="1"/>
  <c r="U741" i="1" s="1"/>
  <c r="T741" i="1"/>
  <c r="V741" i="1" s="1"/>
  <c r="M717" i="1"/>
  <c r="T717" i="1"/>
  <c r="V717" i="1" s="1"/>
  <c r="Q717" i="1"/>
  <c r="R717" i="1" s="1"/>
  <c r="S685" i="1"/>
  <c r="U685" i="1" s="1"/>
  <c r="Q685" i="1"/>
  <c r="R685" i="1" s="1"/>
  <c r="M685" i="1"/>
  <c r="M653" i="1"/>
  <c r="Q653" i="1"/>
  <c r="R653" i="1" s="1"/>
  <c r="S653" i="1"/>
  <c r="U653" i="1" s="1"/>
  <c r="T653" i="1"/>
  <c r="V653" i="1" s="1"/>
  <c r="M645" i="1"/>
  <c r="S645" i="1"/>
  <c r="U645" i="1" s="1"/>
  <c r="Q645" i="1"/>
  <c r="R645" i="1" s="1"/>
  <c r="T645" i="1"/>
  <c r="V645" i="1" s="1"/>
  <c r="Q613" i="1"/>
  <c r="R613" i="1" s="1"/>
  <c r="M613" i="1"/>
  <c r="T613" i="1"/>
  <c r="V613" i="1" s="1"/>
  <c r="S613" i="1"/>
  <c r="U613" i="1" s="1"/>
  <c r="Q573" i="1"/>
  <c r="R573" i="1" s="1"/>
  <c r="M573" i="1"/>
  <c r="S573" i="1"/>
  <c r="U573" i="1" s="1"/>
  <c r="T573" i="1"/>
  <c r="V573" i="1" s="1"/>
  <c r="M541" i="1"/>
  <c r="Q541" i="1"/>
  <c r="R541" i="1" s="1"/>
  <c r="S541" i="1"/>
  <c r="U541" i="1" s="1"/>
  <c r="T541" i="1"/>
  <c r="V541" i="1" s="1"/>
  <c r="M525" i="1"/>
  <c r="S525" i="1"/>
  <c r="U525" i="1" s="1"/>
  <c r="M493" i="1"/>
  <c r="Q493" i="1"/>
  <c r="R493" i="1" s="1"/>
  <c r="T493" i="1"/>
  <c r="V493" i="1" s="1"/>
  <c r="S493" i="1"/>
  <c r="U493" i="1" s="1"/>
  <c r="M469" i="1"/>
  <c r="T469" i="1"/>
  <c r="V469" i="1" s="1"/>
  <c r="Q469" i="1"/>
  <c r="R469" i="1" s="1"/>
  <c r="S469" i="1"/>
  <c r="U469" i="1" s="1"/>
  <c r="M453" i="1"/>
  <c r="Q453" i="1"/>
  <c r="R453" i="1" s="1"/>
  <c r="T453" i="1"/>
  <c r="V453" i="1" s="1"/>
  <c r="S453" i="1"/>
  <c r="U453" i="1" s="1"/>
  <c r="M429" i="1"/>
  <c r="T429" i="1"/>
  <c r="V429" i="1" s="1"/>
  <c r="Q429" i="1"/>
  <c r="R429" i="1" s="1"/>
  <c r="S429" i="1"/>
  <c r="U429" i="1" s="1"/>
  <c r="AD429" i="1" s="1"/>
  <c r="M405" i="1"/>
  <c r="S405" i="1"/>
  <c r="U405" i="1" s="1"/>
  <c r="T405" i="1"/>
  <c r="V405" i="1" s="1"/>
  <c r="Q381" i="1"/>
  <c r="R381" i="1" s="1"/>
  <c r="M381" i="1"/>
  <c r="S381" i="1"/>
  <c r="U381" i="1" s="1"/>
  <c r="T349" i="1"/>
  <c r="V349" i="1" s="1"/>
  <c r="Q349" i="1"/>
  <c r="R349" i="1" s="1"/>
  <c r="M349" i="1"/>
  <c r="S349" i="1"/>
  <c r="U349" i="1" s="1"/>
  <c r="M325" i="1"/>
  <c r="S325" i="1"/>
  <c r="U325" i="1" s="1"/>
  <c r="S309" i="1"/>
  <c r="U309" i="1" s="1"/>
  <c r="Q309" i="1"/>
  <c r="R309" i="1" s="1"/>
  <c r="M309" i="1"/>
  <c r="S277" i="1"/>
  <c r="U277" i="1" s="1"/>
  <c r="AD277" i="1" s="1"/>
  <c r="Q277" i="1"/>
  <c r="R277" i="1" s="1"/>
  <c r="M277" i="1"/>
  <c r="T277" i="1"/>
  <c r="V277" i="1" s="1"/>
  <c r="M253" i="1"/>
  <c r="Q253" i="1"/>
  <c r="R253" i="1" s="1"/>
  <c r="T253" i="1"/>
  <c r="V253" i="1" s="1"/>
  <c r="T229" i="1"/>
  <c r="V229" i="1" s="1"/>
  <c r="M229" i="1"/>
  <c r="S229" i="1"/>
  <c r="U229" i="1" s="1"/>
  <c r="Q229" i="1"/>
  <c r="R229" i="1" s="1"/>
  <c r="M165" i="1"/>
  <c r="T165" i="1"/>
  <c r="V165" i="1" s="1"/>
  <c r="Q165" i="1"/>
  <c r="R165" i="1" s="1"/>
  <c r="T109" i="1"/>
  <c r="V109" i="1" s="1"/>
  <c r="Q109" i="1"/>
  <c r="R109" i="1" s="1"/>
  <c r="M93" i="1"/>
  <c r="T93" i="1"/>
  <c r="V93" i="1" s="1"/>
  <c r="Q69" i="1"/>
  <c r="R69" i="1" s="1"/>
  <c r="M69" i="1"/>
  <c r="T69" i="1"/>
  <c r="V69" i="1" s="1"/>
  <c r="S1053" i="1"/>
  <c r="U1053" i="1" s="1"/>
  <c r="T2030" i="1"/>
  <c r="V2030" i="1" s="1"/>
  <c r="Q2614" i="1"/>
  <c r="R2614" i="1" s="1"/>
  <c r="Q2574" i="1"/>
  <c r="R2574" i="1" s="1"/>
  <c r="Q725" i="1"/>
  <c r="R725" i="1" s="1"/>
  <c r="T1701" i="1"/>
  <c r="V1701" i="1" s="1"/>
  <c r="M1734" i="1"/>
  <c r="M1766" i="1"/>
  <c r="T2046" i="1"/>
  <c r="V2046" i="1" s="1"/>
  <c r="Q2342" i="1"/>
  <c r="R2342" i="1" s="1"/>
  <c r="M2382" i="1"/>
  <c r="Q2414" i="1"/>
  <c r="R2414" i="1" s="1"/>
  <c r="M2534" i="1"/>
  <c r="S1661" i="1"/>
  <c r="U1661" i="1" s="1"/>
  <c r="S2526" i="1"/>
  <c r="U2526" i="1" s="1"/>
  <c r="S1381" i="1"/>
  <c r="U1381" i="1" s="1"/>
  <c r="T1309" i="1"/>
  <c r="V1309" i="1" s="1"/>
  <c r="T1301" i="1"/>
  <c r="V1301" i="1" s="1"/>
  <c r="T1205" i="1"/>
  <c r="V1205" i="1" s="1"/>
  <c r="S1429" i="1"/>
  <c r="U1429" i="1" s="1"/>
  <c r="AD1429" i="1" s="1"/>
  <c r="Q917" i="1"/>
  <c r="R917" i="1" s="1"/>
  <c r="S69" i="1"/>
  <c r="U69" i="1" s="1"/>
  <c r="M2636" i="1"/>
  <c r="T2636" i="1"/>
  <c r="V2636" i="1" s="1"/>
  <c r="T2628" i="1"/>
  <c r="V2628" i="1" s="1"/>
  <c r="M2628" i="1"/>
  <c r="M2620" i="1"/>
  <c r="Q2620" i="1"/>
  <c r="R2620" i="1" s="1"/>
  <c r="M2612" i="1"/>
  <c r="Q2612" i="1"/>
  <c r="R2612" i="1" s="1"/>
  <c r="T2612" i="1"/>
  <c r="V2612" i="1" s="1"/>
  <c r="S2604" i="1"/>
  <c r="U2604" i="1" s="1"/>
  <c r="Q2604" i="1"/>
  <c r="R2604" i="1" s="1"/>
  <c r="M2596" i="1"/>
  <c r="S2596" i="1"/>
  <c r="U2596" i="1" s="1"/>
  <c r="AD2596" i="1" s="1"/>
  <c r="T2580" i="1"/>
  <c r="V2580" i="1" s="1"/>
  <c r="Q2580" i="1"/>
  <c r="R2580" i="1" s="1"/>
  <c r="M2572" i="1"/>
  <c r="S2572" i="1"/>
  <c r="U2572" i="1" s="1"/>
  <c r="M2564" i="1"/>
  <c r="S2564" i="1"/>
  <c r="U2564" i="1" s="1"/>
  <c r="T2564" i="1"/>
  <c r="V2564" i="1" s="1"/>
  <c r="Q2564" i="1"/>
  <c r="R2564" i="1" s="1"/>
  <c r="M2556" i="1"/>
  <c r="Q2556" i="1"/>
  <c r="R2556" i="1" s="1"/>
  <c r="T2556" i="1"/>
  <c r="V2556" i="1" s="1"/>
  <c r="M2548" i="1"/>
  <c r="Q2548" i="1"/>
  <c r="R2548" i="1" s="1"/>
  <c r="S2388" i="1"/>
  <c r="U2388" i="1" s="1"/>
  <c r="T2388" i="1"/>
  <c r="V2388" i="1" s="1"/>
  <c r="M1715" i="1"/>
  <c r="S1715" i="1"/>
  <c r="U1715" i="1" s="1"/>
  <c r="T1715" i="1"/>
  <c r="V1715" i="1" s="1"/>
  <c r="Q1715" i="1"/>
  <c r="R1715" i="1" s="1"/>
  <c r="M1691" i="1"/>
  <c r="Q1691" i="1"/>
  <c r="R1691" i="1" s="1"/>
  <c r="T1691" i="1"/>
  <c r="V1691" i="1" s="1"/>
  <c r="S1691" i="1"/>
  <c r="U1691" i="1" s="1"/>
  <c r="M1683" i="1"/>
  <c r="S1683" i="1"/>
  <c r="U1683" i="1" s="1"/>
  <c r="Q1667" i="1"/>
  <c r="R1667" i="1" s="1"/>
  <c r="M1667" i="1"/>
  <c r="T1659" i="1"/>
  <c r="V1659" i="1" s="1"/>
  <c r="Q1659" i="1"/>
  <c r="R1659" i="1" s="1"/>
  <c r="M1651" i="1"/>
  <c r="T1651" i="1"/>
  <c r="V1651" i="1" s="1"/>
  <c r="S1651" i="1"/>
  <c r="U1651" i="1" s="1"/>
  <c r="Q1651" i="1"/>
  <c r="R1651" i="1" s="1"/>
  <c r="T1643" i="1"/>
  <c r="V1643" i="1" s="1"/>
  <c r="S1643" i="1"/>
  <c r="U1643" i="1" s="1"/>
  <c r="T1635" i="1"/>
  <c r="V1635" i="1" s="1"/>
  <c r="S1635" i="1"/>
  <c r="U1635" i="1" s="1"/>
  <c r="M1627" i="1"/>
  <c r="Q1627" i="1"/>
  <c r="R1627" i="1" s="1"/>
  <c r="S1627" i="1"/>
  <c r="U1627" i="1" s="1"/>
  <c r="AD1627" i="1" s="1"/>
  <c r="M1587" i="1"/>
  <c r="Q1587" i="1"/>
  <c r="R1587" i="1" s="1"/>
  <c r="T1587" i="1"/>
  <c r="V1587" i="1" s="1"/>
  <c r="T1571" i="1"/>
  <c r="V1571" i="1" s="1"/>
  <c r="S1571" i="1"/>
  <c r="U1571" i="1" s="1"/>
  <c r="M1547" i="1"/>
  <c r="T1547" i="1"/>
  <c r="V1547" i="1" s="1"/>
  <c r="Q1547" i="1"/>
  <c r="R1547" i="1" s="1"/>
  <c r="S1547" i="1"/>
  <c r="U1547" i="1" s="1"/>
  <c r="M1539" i="1"/>
  <c r="T1539" i="1"/>
  <c r="V1539" i="1" s="1"/>
  <c r="Q1539" i="1"/>
  <c r="R1539" i="1" s="1"/>
  <c r="M1531" i="1"/>
  <c r="Q1531" i="1"/>
  <c r="R1531" i="1" s="1"/>
  <c r="S1531" i="1"/>
  <c r="U1531" i="1" s="1"/>
  <c r="T1531" i="1"/>
  <c r="V1531" i="1" s="1"/>
  <c r="M1523" i="1"/>
  <c r="Q1523" i="1"/>
  <c r="R1523" i="1" s="1"/>
  <c r="T1523" i="1"/>
  <c r="V1523" i="1" s="1"/>
  <c r="S1523" i="1"/>
  <c r="U1523" i="1" s="1"/>
  <c r="M1515" i="1"/>
  <c r="T1515" i="1"/>
  <c r="V1515" i="1" s="1"/>
  <c r="Q1515" i="1"/>
  <c r="R1515" i="1" s="1"/>
  <c r="M1507" i="1"/>
  <c r="S1507" i="1"/>
  <c r="U1507" i="1" s="1"/>
  <c r="T1507" i="1"/>
  <c r="V1507" i="1" s="1"/>
  <c r="M1499" i="1"/>
  <c r="T1499" i="1"/>
  <c r="V1499" i="1" s="1"/>
  <c r="S1499" i="1"/>
  <c r="U1499" i="1" s="1"/>
  <c r="Q1499" i="1"/>
  <c r="R1499" i="1" s="1"/>
  <c r="M1491" i="1"/>
  <c r="T1491" i="1"/>
  <c r="V1491" i="1" s="1"/>
  <c r="AD1491" i="1" s="1"/>
  <c r="Q1491" i="1"/>
  <c r="R1491" i="1" s="1"/>
  <c r="M1483" i="1"/>
  <c r="T1483" i="1"/>
  <c r="V1483" i="1" s="1"/>
  <c r="Q1483" i="1"/>
  <c r="R1483" i="1" s="1"/>
  <c r="S1483" i="1"/>
  <c r="U1483" i="1" s="1"/>
  <c r="M1459" i="1"/>
  <c r="Q1459" i="1"/>
  <c r="R1459" i="1" s="1"/>
  <c r="S1459" i="1"/>
  <c r="U1459" i="1" s="1"/>
  <c r="T1459" i="1"/>
  <c r="V1459" i="1" s="1"/>
  <c r="M1451" i="1"/>
  <c r="Q1451" i="1"/>
  <c r="R1451" i="1" s="1"/>
  <c r="T1451" i="1"/>
  <c r="V1451" i="1" s="1"/>
  <c r="S1451" i="1"/>
  <c r="U1451" i="1" s="1"/>
  <c r="M1443" i="1"/>
  <c r="Q1443" i="1"/>
  <c r="R1443" i="1" s="1"/>
  <c r="M1435" i="1"/>
  <c r="Q1435" i="1"/>
  <c r="R1435" i="1" s="1"/>
  <c r="T1435" i="1"/>
  <c r="V1435" i="1" s="1"/>
  <c r="S1435" i="1"/>
  <c r="U1435" i="1" s="1"/>
  <c r="M1427" i="1"/>
  <c r="T1427" i="1"/>
  <c r="V1427" i="1" s="1"/>
  <c r="M1403" i="1"/>
  <c r="S1403" i="1"/>
  <c r="U1403" i="1" s="1"/>
  <c r="Q1403" i="1"/>
  <c r="R1403" i="1" s="1"/>
  <c r="T1403" i="1"/>
  <c r="V1403" i="1" s="1"/>
  <c r="AD1403" i="1" s="1"/>
  <c r="M1395" i="1"/>
  <c r="T1395" i="1"/>
  <c r="V1395" i="1" s="1"/>
  <c r="S1395" i="1"/>
  <c r="U1395" i="1" s="1"/>
  <c r="Q1395" i="1"/>
  <c r="R1395" i="1" s="1"/>
  <c r="M1387" i="1"/>
  <c r="T1387" i="1"/>
  <c r="V1387" i="1" s="1"/>
  <c r="Q1387" i="1"/>
  <c r="R1387" i="1" s="1"/>
  <c r="S1387" i="1"/>
  <c r="U1387" i="1" s="1"/>
  <c r="AD1387" i="1" s="1"/>
  <c r="M1379" i="1"/>
  <c r="Q1379" i="1"/>
  <c r="R1379" i="1" s="1"/>
  <c r="T1379" i="1"/>
  <c r="V1379" i="1" s="1"/>
  <c r="M1371" i="1"/>
  <c r="Q1371" i="1"/>
  <c r="R1371" i="1" s="1"/>
  <c r="T1371" i="1"/>
  <c r="V1371" i="1" s="1"/>
  <c r="S1371" i="1"/>
  <c r="U1371" i="1" s="1"/>
  <c r="S1363" i="1"/>
  <c r="U1363" i="1" s="1"/>
  <c r="M1363" i="1"/>
  <c r="M1347" i="1"/>
  <c r="Q1347" i="1"/>
  <c r="R1347" i="1" s="1"/>
  <c r="T1347" i="1"/>
  <c r="V1347" i="1" s="1"/>
  <c r="S1347" i="1"/>
  <c r="U1347" i="1" s="1"/>
  <c r="M1339" i="1"/>
  <c r="Q1339" i="1"/>
  <c r="R1339" i="1" s="1"/>
  <c r="T1339" i="1"/>
  <c r="V1339" i="1" s="1"/>
  <c r="S1339" i="1"/>
  <c r="U1339" i="1" s="1"/>
  <c r="M1331" i="1"/>
  <c r="T1331" i="1"/>
  <c r="V1331" i="1" s="1"/>
  <c r="S1331" i="1"/>
  <c r="U1331" i="1" s="1"/>
  <c r="Q1331" i="1"/>
  <c r="R1331" i="1" s="1"/>
  <c r="M1323" i="1"/>
  <c r="S1323" i="1"/>
  <c r="U1323" i="1" s="1"/>
  <c r="T1323" i="1"/>
  <c r="V1323" i="1" s="1"/>
  <c r="Q1323" i="1"/>
  <c r="R1323" i="1" s="1"/>
  <c r="M1315" i="1"/>
  <c r="Q1315" i="1"/>
  <c r="R1315" i="1" s="1"/>
  <c r="T1315" i="1"/>
  <c r="V1315" i="1" s="1"/>
  <c r="S1315" i="1"/>
  <c r="U1315" i="1" s="1"/>
  <c r="M1307" i="1"/>
  <c r="S1307" i="1"/>
  <c r="U1307" i="1" s="1"/>
  <c r="T1307" i="1"/>
  <c r="V1307" i="1" s="1"/>
  <c r="Q1307" i="1"/>
  <c r="R1307" i="1" s="1"/>
  <c r="M1299" i="1"/>
  <c r="T1299" i="1"/>
  <c r="V1299" i="1" s="1"/>
  <c r="Q1299" i="1"/>
  <c r="R1299" i="1" s="1"/>
  <c r="S1299" i="1"/>
  <c r="U1299" i="1" s="1"/>
  <c r="M1283" i="1"/>
  <c r="T1283" i="1"/>
  <c r="V1283" i="1" s="1"/>
  <c r="S1283" i="1"/>
  <c r="U1283" i="1" s="1"/>
  <c r="Q1283" i="1"/>
  <c r="R1283" i="1" s="1"/>
  <c r="M1275" i="1"/>
  <c r="S1275" i="1"/>
  <c r="U1275" i="1" s="1"/>
  <c r="T1275" i="1"/>
  <c r="V1275" i="1" s="1"/>
  <c r="Q1275" i="1"/>
  <c r="R1275" i="1" s="1"/>
  <c r="M1267" i="1"/>
  <c r="S1267" i="1"/>
  <c r="U1267" i="1" s="1"/>
  <c r="Q1267" i="1"/>
  <c r="R1267" i="1" s="1"/>
  <c r="T1267" i="1"/>
  <c r="V1267" i="1" s="1"/>
  <c r="M1259" i="1"/>
  <c r="T1259" i="1"/>
  <c r="V1259" i="1" s="1"/>
  <c r="Q1259" i="1"/>
  <c r="R1259" i="1" s="1"/>
  <c r="S1259" i="1"/>
  <c r="U1259" i="1" s="1"/>
  <c r="M1251" i="1"/>
  <c r="T1251" i="1"/>
  <c r="V1251" i="1" s="1"/>
  <c r="S1251" i="1"/>
  <c r="U1251" i="1" s="1"/>
  <c r="Q1251" i="1"/>
  <c r="R1251" i="1" s="1"/>
  <c r="M1235" i="1"/>
  <c r="Q1235" i="1"/>
  <c r="R1235" i="1" s="1"/>
  <c r="S1235" i="1"/>
  <c r="U1235" i="1" s="1"/>
  <c r="T1235" i="1"/>
  <c r="V1235" i="1" s="1"/>
  <c r="S1227" i="1"/>
  <c r="U1227" i="1" s="1"/>
  <c r="Q1227" i="1"/>
  <c r="R1227" i="1" s="1"/>
  <c r="M1195" i="1"/>
  <c r="T1195" i="1"/>
  <c r="V1195" i="1" s="1"/>
  <c r="Q1195" i="1"/>
  <c r="R1195" i="1" s="1"/>
  <c r="S1195" i="1"/>
  <c r="U1195" i="1" s="1"/>
  <c r="M1179" i="1"/>
  <c r="Q1179" i="1"/>
  <c r="R1179" i="1" s="1"/>
  <c r="S1179" i="1"/>
  <c r="U1179" i="1" s="1"/>
  <c r="M1171" i="1"/>
  <c r="Q1171" i="1"/>
  <c r="R1171" i="1" s="1"/>
  <c r="T1171" i="1"/>
  <c r="V1171" i="1" s="1"/>
  <c r="S1171" i="1"/>
  <c r="U1171" i="1" s="1"/>
  <c r="M1163" i="1"/>
  <c r="S1163" i="1"/>
  <c r="U1163" i="1" s="1"/>
  <c r="T1163" i="1"/>
  <c r="V1163" i="1" s="1"/>
  <c r="M1147" i="1"/>
  <c r="T1147" i="1"/>
  <c r="V1147" i="1" s="1"/>
  <c r="Q1147" i="1"/>
  <c r="R1147" i="1" s="1"/>
  <c r="S1147" i="1"/>
  <c r="U1147" i="1" s="1"/>
  <c r="Q1131" i="1"/>
  <c r="R1131" i="1" s="1"/>
  <c r="T1131" i="1"/>
  <c r="V1131" i="1" s="1"/>
  <c r="M1131" i="1"/>
  <c r="M1107" i="1"/>
  <c r="Q1107" i="1"/>
  <c r="R1107" i="1" s="1"/>
  <c r="T1107" i="1"/>
  <c r="V1107" i="1" s="1"/>
  <c r="AD1107" i="1" s="1"/>
  <c r="M1091" i="1"/>
  <c r="Q1091" i="1"/>
  <c r="R1091" i="1" s="1"/>
  <c r="T1091" i="1"/>
  <c r="V1091" i="1" s="1"/>
  <c r="S1091" i="1"/>
  <c r="U1091" i="1" s="1"/>
  <c r="S1083" i="1"/>
  <c r="U1083" i="1" s="1"/>
  <c r="T1083" i="1"/>
  <c r="V1083" i="1" s="1"/>
  <c r="M1083" i="1"/>
  <c r="M1067" i="1"/>
  <c r="S1067" i="1"/>
  <c r="U1067" i="1" s="1"/>
  <c r="Q1067" i="1"/>
  <c r="R1067" i="1" s="1"/>
  <c r="T1067" i="1"/>
  <c r="V1067" i="1" s="1"/>
  <c r="M1059" i="1"/>
  <c r="S1059" i="1"/>
  <c r="U1059" i="1" s="1"/>
  <c r="Q1059" i="1"/>
  <c r="R1059" i="1" s="1"/>
  <c r="M1051" i="1"/>
  <c r="S1051" i="1"/>
  <c r="U1051" i="1" s="1"/>
  <c r="Q1051" i="1"/>
  <c r="R1051" i="1" s="1"/>
  <c r="T1051" i="1"/>
  <c r="V1051" i="1" s="1"/>
  <c r="Q1043" i="1"/>
  <c r="R1043" i="1" s="1"/>
  <c r="T1043" i="1"/>
  <c r="V1043" i="1" s="1"/>
  <c r="Q1035" i="1"/>
  <c r="R1035" i="1" s="1"/>
  <c r="T1035" i="1"/>
  <c r="V1035" i="1" s="1"/>
  <c r="M1027" i="1"/>
  <c r="Q1027" i="1"/>
  <c r="R1027" i="1" s="1"/>
  <c r="T1027" i="1"/>
  <c r="V1027" i="1" s="1"/>
  <c r="S1027" i="1"/>
  <c r="U1027" i="1" s="1"/>
  <c r="M1019" i="1"/>
  <c r="T1019" i="1"/>
  <c r="V1019" i="1" s="1"/>
  <c r="S1019" i="1"/>
  <c r="U1019" i="1" s="1"/>
  <c r="M1003" i="1"/>
  <c r="T1003" i="1"/>
  <c r="V1003" i="1" s="1"/>
  <c r="S1003" i="1"/>
  <c r="U1003" i="1" s="1"/>
  <c r="Q1003" i="1"/>
  <c r="R1003" i="1" s="1"/>
  <c r="M995" i="1"/>
  <c r="S995" i="1"/>
  <c r="U995" i="1" s="1"/>
  <c r="Q995" i="1"/>
  <c r="R995" i="1" s="1"/>
  <c r="T995" i="1"/>
  <c r="V995" i="1" s="1"/>
  <c r="M987" i="1"/>
  <c r="S987" i="1"/>
  <c r="U987" i="1" s="1"/>
  <c r="T979" i="1"/>
  <c r="V979" i="1" s="1"/>
  <c r="AD979" i="1" s="1"/>
  <c r="Q979" i="1"/>
  <c r="R979" i="1" s="1"/>
  <c r="M979" i="1"/>
  <c r="M971" i="1"/>
  <c r="Q971" i="1"/>
  <c r="R971" i="1" s="1"/>
  <c r="S971" i="1"/>
  <c r="U971" i="1" s="1"/>
  <c r="T971" i="1"/>
  <c r="V971" i="1" s="1"/>
  <c r="T963" i="1"/>
  <c r="V963" i="1" s="1"/>
  <c r="M963" i="1"/>
  <c r="S963" i="1"/>
  <c r="U963" i="1" s="1"/>
  <c r="AD963" i="1" s="1"/>
  <c r="M955" i="1"/>
  <c r="S955" i="1"/>
  <c r="U955" i="1" s="1"/>
  <c r="Q955" i="1"/>
  <c r="R955" i="1" s="1"/>
  <c r="M947" i="1"/>
  <c r="Q947" i="1"/>
  <c r="R947" i="1" s="1"/>
  <c r="T947" i="1"/>
  <c r="V947" i="1" s="1"/>
  <c r="M939" i="1"/>
  <c r="T939" i="1"/>
  <c r="V939" i="1" s="1"/>
  <c r="S939" i="1"/>
  <c r="U939" i="1" s="1"/>
  <c r="Q939" i="1"/>
  <c r="R939" i="1" s="1"/>
  <c r="M931" i="1"/>
  <c r="S931" i="1"/>
  <c r="U931" i="1" s="1"/>
  <c r="Q931" i="1"/>
  <c r="R931" i="1" s="1"/>
  <c r="T931" i="1"/>
  <c r="V931" i="1" s="1"/>
  <c r="M923" i="1"/>
  <c r="S923" i="1"/>
  <c r="U923" i="1" s="1"/>
  <c r="T923" i="1"/>
  <c r="V923" i="1" s="1"/>
  <c r="Q923" i="1"/>
  <c r="R923" i="1" s="1"/>
  <c r="M915" i="1"/>
  <c r="T915" i="1"/>
  <c r="V915" i="1" s="1"/>
  <c r="M907" i="1"/>
  <c r="T907" i="1"/>
  <c r="V907" i="1" s="1"/>
  <c r="S907" i="1"/>
  <c r="U907" i="1" s="1"/>
  <c r="Q907" i="1"/>
  <c r="R907" i="1" s="1"/>
  <c r="T899" i="1"/>
  <c r="V899" i="1" s="1"/>
  <c r="S899" i="1"/>
  <c r="U899" i="1" s="1"/>
  <c r="Q891" i="1"/>
  <c r="R891" i="1" s="1"/>
  <c r="S891" i="1"/>
  <c r="U891" i="1" s="1"/>
  <c r="Q883" i="1"/>
  <c r="R883" i="1" s="1"/>
  <c r="T883" i="1"/>
  <c r="V883" i="1" s="1"/>
  <c r="M883" i="1"/>
  <c r="T875" i="1"/>
  <c r="V875" i="1" s="1"/>
  <c r="S875" i="1"/>
  <c r="U875" i="1" s="1"/>
  <c r="Q875" i="1"/>
  <c r="R875" i="1" s="1"/>
  <c r="T867" i="1"/>
  <c r="V867" i="1" s="1"/>
  <c r="S867" i="1"/>
  <c r="U867" i="1" s="1"/>
  <c r="M867" i="1"/>
  <c r="S851" i="1"/>
  <c r="U851" i="1" s="1"/>
  <c r="T851" i="1"/>
  <c r="V851" i="1" s="1"/>
  <c r="M843" i="1"/>
  <c r="Q843" i="1"/>
  <c r="R843" i="1" s="1"/>
  <c r="T843" i="1"/>
  <c r="V843" i="1" s="1"/>
  <c r="S843" i="1"/>
  <c r="U843" i="1" s="1"/>
  <c r="M835" i="1"/>
  <c r="Q835" i="1"/>
  <c r="R835" i="1" s="1"/>
  <c r="S835" i="1"/>
  <c r="U835" i="1" s="1"/>
  <c r="M827" i="1"/>
  <c r="Q827" i="1"/>
  <c r="R827" i="1" s="1"/>
  <c r="T827" i="1"/>
  <c r="V827" i="1" s="1"/>
  <c r="S827" i="1"/>
  <c r="U827" i="1" s="1"/>
  <c r="M819" i="1"/>
  <c r="Q819" i="1"/>
  <c r="R819" i="1" s="1"/>
  <c r="S819" i="1"/>
  <c r="U819" i="1" s="1"/>
  <c r="T819" i="1"/>
  <c r="V819" i="1" s="1"/>
  <c r="M803" i="1"/>
  <c r="Q803" i="1"/>
  <c r="R803" i="1" s="1"/>
  <c r="T803" i="1"/>
  <c r="V803" i="1" s="1"/>
  <c r="AD803" i="1" s="1"/>
  <c r="S803" i="1"/>
  <c r="U803" i="1" s="1"/>
  <c r="M795" i="1"/>
  <c r="T795" i="1"/>
  <c r="V795" i="1" s="1"/>
  <c r="Q795" i="1"/>
  <c r="R795" i="1" s="1"/>
  <c r="M779" i="1"/>
  <c r="S779" i="1"/>
  <c r="U779" i="1" s="1"/>
  <c r="Q779" i="1"/>
  <c r="R779" i="1" s="1"/>
  <c r="M771" i="1"/>
  <c r="S771" i="1"/>
  <c r="U771" i="1" s="1"/>
  <c r="Q771" i="1"/>
  <c r="R771" i="1" s="1"/>
  <c r="T771" i="1"/>
  <c r="V771" i="1" s="1"/>
  <c r="M763" i="1"/>
  <c r="S763" i="1"/>
  <c r="U763" i="1" s="1"/>
  <c r="T763" i="1"/>
  <c r="V763" i="1" s="1"/>
  <c r="Q763" i="1"/>
  <c r="R763" i="1" s="1"/>
  <c r="M755" i="1"/>
  <c r="T755" i="1"/>
  <c r="V755" i="1" s="1"/>
  <c r="S755" i="1"/>
  <c r="U755" i="1" s="1"/>
  <c r="Q755" i="1"/>
  <c r="R755" i="1" s="1"/>
  <c r="T747" i="1"/>
  <c r="V747" i="1" s="1"/>
  <c r="S747" i="1"/>
  <c r="U747" i="1" s="1"/>
  <c r="Q747" i="1"/>
  <c r="R747" i="1" s="1"/>
  <c r="M739" i="1"/>
  <c r="Q739" i="1"/>
  <c r="R739" i="1" s="1"/>
  <c r="T739" i="1"/>
  <c r="V739" i="1" s="1"/>
  <c r="S739" i="1"/>
  <c r="U739" i="1" s="1"/>
  <c r="M723" i="1"/>
  <c r="Q723" i="1"/>
  <c r="R723" i="1" s="1"/>
  <c r="S723" i="1"/>
  <c r="U723" i="1" s="1"/>
  <c r="M699" i="1"/>
  <c r="Q699" i="1"/>
  <c r="R699" i="1" s="1"/>
  <c r="T699" i="1"/>
  <c r="V699" i="1" s="1"/>
  <c r="S699" i="1"/>
  <c r="U699" i="1" s="1"/>
  <c r="M691" i="1"/>
  <c r="S691" i="1"/>
  <c r="U691" i="1" s="1"/>
  <c r="Q691" i="1"/>
  <c r="R691" i="1" s="1"/>
  <c r="T691" i="1"/>
  <c r="V691" i="1" s="1"/>
  <c r="Q683" i="1"/>
  <c r="R683" i="1" s="1"/>
  <c r="T683" i="1"/>
  <c r="V683" i="1" s="1"/>
  <c r="AD683" i="1" s="1"/>
  <c r="M675" i="1"/>
  <c r="T675" i="1"/>
  <c r="V675" i="1" s="1"/>
  <c r="Q675" i="1"/>
  <c r="R675" i="1" s="1"/>
  <c r="S667" i="1"/>
  <c r="U667" i="1" s="1"/>
  <c r="T667" i="1"/>
  <c r="V667" i="1" s="1"/>
  <c r="M667" i="1"/>
  <c r="M659" i="1"/>
  <c r="Q659" i="1"/>
  <c r="R659" i="1" s="1"/>
  <c r="S659" i="1"/>
  <c r="U659" i="1" s="1"/>
  <c r="T651" i="1"/>
  <c r="V651" i="1" s="1"/>
  <c r="M651" i="1"/>
  <c r="Q651" i="1"/>
  <c r="R651" i="1" s="1"/>
  <c r="M643" i="1"/>
  <c r="S643" i="1"/>
  <c r="U643" i="1" s="1"/>
  <c r="T643" i="1"/>
  <c r="V643" i="1" s="1"/>
  <c r="S635" i="1"/>
  <c r="U635" i="1" s="1"/>
  <c r="T635" i="1"/>
  <c r="V635" i="1" s="1"/>
  <c r="M635" i="1"/>
  <c r="Q635" i="1"/>
  <c r="R635" i="1" s="1"/>
  <c r="S627" i="1"/>
  <c r="U627" i="1" s="1"/>
  <c r="T627" i="1"/>
  <c r="V627" i="1" s="1"/>
  <c r="Q627" i="1"/>
  <c r="R627" i="1" s="1"/>
  <c r="M627" i="1"/>
  <c r="S619" i="1"/>
  <c r="U619" i="1" s="1"/>
  <c r="Q619" i="1"/>
  <c r="R619" i="1" s="1"/>
  <c r="T619" i="1"/>
  <c r="V619" i="1" s="1"/>
  <c r="Q611" i="1"/>
  <c r="R611" i="1" s="1"/>
  <c r="T611" i="1"/>
  <c r="V611" i="1" s="1"/>
  <c r="M611" i="1"/>
  <c r="M603" i="1"/>
  <c r="T603" i="1"/>
  <c r="V603" i="1" s="1"/>
  <c r="AD603" i="1" s="1"/>
  <c r="Q595" i="1"/>
  <c r="R595" i="1" s="1"/>
  <c r="M595" i="1"/>
  <c r="S595" i="1"/>
  <c r="U595" i="1" s="1"/>
  <c r="M587" i="1"/>
  <c r="Q587" i="1"/>
  <c r="R587" i="1" s="1"/>
  <c r="S587" i="1"/>
  <c r="U587" i="1" s="1"/>
  <c r="T587" i="1"/>
  <c r="V587" i="1" s="1"/>
  <c r="M579" i="1"/>
  <c r="S579" i="1"/>
  <c r="U579" i="1" s="1"/>
  <c r="AD579" i="1" s="1"/>
  <c r="M571" i="1"/>
  <c r="Q571" i="1"/>
  <c r="R571" i="1" s="1"/>
  <c r="S571" i="1"/>
  <c r="U571" i="1" s="1"/>
  <c r="T571" i="1"/>
  <c r="V571" i="1" s="1"/>
  <c r="S563" i="1"/>
  <c r="U563" i="1" s="1"/>
  <c r="M563" i="1"/>
  <c r="T563" i="1"/>
  <c r="V563" i="1" s="1"/>
  <c r="Q563" i="1"/>
  <c r="R563" i="1" s="1"/>
  <c r="M555" i="1"/>
  <c r="Q555" i="1"/>
  <c r="R555" i="1" s="1"/>
  <c r="S555" i="1"/>
  <c r="U555" i="1" s="1"/>
  <c r="S547" i="1"/>
  <c r="U547" i="1" s="1"/>
  <c r="M547" i="1"/>
  <c r="T547" i="1"/>
  <c r="V547" i="1" s="1"/>
  <c r="S539" i="1"/>
  <c r="U539" i="1" s="1"/>
  <c r="T539" i="1"/>
  <c r="V539" i="1" s="1"/>
  <c r="Q539" i="1"/>
  <c r="R539" i="1" s="1"/>
  <c r="M539" i="1"/>
  <c r="M523" i="1"/>
  <c r="S523" i="1"/>
  <c r="U523" i="1" s="1"/>
  <c r="M515" i="1"/>
  <c r="S515" i="1"/>
  <c r="U515" i="1" s="1"/>
  <c r="T515" i="1"/>
  <c r="V515" i="1" s="1"/>
  <c r="Q515" i="1"/>
  <c r="R515" i="1" s="1"/>
  <c r="M499" i="1"/>
  <c r="Q499" i="1"/>
  <c r="R499" i="1" s="1"/>
  <c r="T499" i="1"/>
  <c r="V499" i="1" s="1"/>
  <c r="S499" i="1"/>
  <c r="U499" i="1" s="1"/>
  <c r="Q491" i="1"/>
  <c r="R491" i="1" s="1"/>
  <c r="M491" i="1"/>
  <c r="T491" i="1"/>
  <c r="V491" i="1" s="1"/>
  <c r="Q483" i="1"/>
  <c r="R483" i="1" s="1"/>
  <c r="S483" i="1"/>
  <c r="U483" i="1" s="1"/>
  <c r="Q475" i="1"/>
  <c r="R475" i="1" s="1"/>
  <c r="M475" i="1"/>
  <c r="S475" i="1"/>
  <c r="U475" i="1" s="1"/>
  <c r="T475" i="1"/>
  <c r="V475" i="1" s="1"/>
  <c r="Q467" i="1"/>
  <c r="R467" i="1" s="1"/>
  <c r="S467" i="1"/>
  <c r="U467" i="1" s="1"/>
  <c r="AD467" i="1" s="1"/>
  <c r="S459" i="1"/>
  <c r="U459" i="1" s="1"/>
  <c r="M459" i="1"/>
  <c r="T459" i="1"/>
  <c r="V459" i="1" s="1"/>
  <c r="Q459" i="1"/>
  <c r="R459" i="1" s="1"/>
  <c r="Q451" i="1"/>
  <c r="R451" i="1" s="1"/>
  <c r="M451" i="1"/>
  <c r="T443" i="1"/>
  <c r="V443" i="1" s="1"/>
  <c r="S443" i="1"/>
  <c r="U443" i="1" s="1"/>
  <c r="M443" i="1"/>
  <c r="Q435" i="1"/>
  <c r="R435" i="1" s="1"/>
  <c r="M435" i="1"/>
  <c r="S427" i="1"/>
  <c r="U427" i="1" s="1"/>
  <c r="M427" i="1"/>
  <c r="Q427" i="1"/>
  <c r="R427" i="1" s="1"/>
  <c r="M419" i="1"/>
  <c r="T419" i="1"/>
  <c r="V419" i="1" s="1"/>
  <c r="Q419" i="1"/>
  <c r="R419" i="1" s="1"/>
  <c r="S419" i="1"/>
  <c r="U419" i="1" s="1"/>
  <c r="AD419" i="1" s="1"/>
  <c r="S411" i="1"/>
  <c r="U411" i="1" s="1"/>
  <c r="T411" i="1"/>
  <c r="V411" i="1" s="1"/>
  <c r="M411" i="1"/>
  <c r="Q403" i="1"/>
  <c r="R403" i="1" s="1"/>
  <c r="T403" i="1"/>
  <c r="V403" i="1" s="1"/>
  <c r="S403" i="1"/>
  <c r="U403" i="1" s="1"/>
  <c r="M395" i="1"/>
  <c r="T395" i="1"/>
  <c r="V395" i="1" s="1"/>
  <c r="AD395" i="1" s="1"/>
  <c r="Q395" i="1"/>
  <c r="R395" i="1" s="1"/>
  <c r="M387" i="1"/>
  <c r="Q387" i="1"/>
  <c r="R387" i="1" s="1"/>
  <c r="S387" i="1"/>
  <c r="U387" i="1" s="1"/>
  <c r="T379" i="1"/>
  <c r="V379" i="1" s="1"/>
  <c r="AD379" i="1" s="1"/>
  <c r="Q379" i="1"/>
  <c r="R379" i="1" s="1"/>
  <c r="M379" i="1"/>
  <c r="S371" i="1"/>
  <c r="U371" i="1" s="1"/>
  <c r="AD371" i="1" s="1"/>
  <c r="T371" i="1"/>
  <c r="V371" i="1" s="1"/>
  <c r="Q371" i="1"/>
  <c r="R371" i="1" s="1"/>
  <c r="M363" i="1"/>
  <c r="T363" i="1"/>
  <c r="V363" i="1" s="1"/>
  <c r="S363" i="1"/>
  <c r="U363" i="1" s="1"/>
  <c r="Q347" i="1"/>
  <c r="R347" i="1" s="1"/>
  <c r="T347" i="1"/>
  <c r="V347" i="1" s="1"/>
  <c r="S347" i="1"/>
  <c r="U347" i="1" s="1"/>
  <c r="M347" i="1"/>
  <c r="M339" i="1"/>
  <c r="Q339" i="1"/>
  <c r="R339" i="1" s="1"/>
  <c r="S323" i="1"/>
  <c r="U323" i="1" s="1"/>
  <c r="M323" i="1"/>
  <c r="T323" i="1"/>
  <c r="V323" i="1" s="1"/>
  <c r="Q323" i="1"/>
  <c r="R323" i="1" s="1"/>
  <c r="M315" i="1"/>
  <c r="T315" i="1"/>
  <c r="V315" i="1" s="1"/>
  <c r="Q315" i="1"/>
  <c r="R315" i="1" s="1"/>
  <c r="S315" i="1"/>
  <c r="U315" i="1" s="1"/>
  <c r="S307" i="1"/>
  <c r="U307" i="1" s="1"/>
  <c r="Q307" i="1"/>
  <c r="R307" i="1" s="1"/>
  <c r="M307" i="1"/>
  <c r="Q299" i="1"/>
  <c r="R299" i="1" s="1"/>
  <c r="S299" i="1"/>
  <c r="U299" i="1" s="1"/>
  <c r="M299" i="1"/>
  <c r="M291" i="1"/>
  <c r="Q291" i="1"/>
  <c r="R291" i="1" s="1"/>
  <c r="T291" i="1"/>
  <c r="V291" i="1" s="1"/>
  <c r="S291" i="1"/>
  <c r="U291" i="1" s="1"/>
  <c r="M283" i="1"/>
  <c r="S283" i="1"/>
  <c r="U283" i="1" s="1"/>
  <c r="AD283" i="1" s="1"/>
  <c r="Q283" i="1"/>
  <c r="R283" i="1" s="1"/>
  <c r="Q275" i="1"/>
  <c r="R275" i="1" s="1"/>
  <c r="S275" i="1"/>
  <c r="U275" i="1" s="1"/>
  <c r="M275" i="1"/>
  <c r="T275" i="1"/>
  <c r="V275" i="1" s="1"/>
  <c r="M267" i="1"/>
  <c r="S267" i="1"/>
  <c r="U267" i="1" s="1"/>
  <c r="T267" i="1"/>
  <c r="V267" i="1" s="1"/>
  <c r="Q267" i="1"/>
  <c r="R267" i="1" s="1"/>
  <c r="M259" i="1"/>
  <c r="S259" i="1"/>
  <c r="U259" i="1" s="1"/>
  <c r="T259" i="1"/>
  <c r="V259" i="1" s="1"/>
  <c r="Q251" i="1"/>
  <c r="R251" i="1" s="1"/>
  <c r="S251" i="1"/>
  <c r="U251" i="1" s="1"/>
  <c r="T243" i="1"/>
  <c r="V243" i="1" s="1"/>
  <c r="M243" i="1"/>
  <c r="M235" i="1"/>
  <c r="S235" i="1"/>
  <c r="U235" i="1" s="1"/>
  <c r="Q235" i="1"/>
  <c r="R235" i="1" s="1"/>
  <c r="T227" i="1"/>
  <c r="V227" i="1" s="1"/>
  <c r="M227" i="1"/>
  <c r="Q227" i="1"/>
  <c r="R227" i="1" s="1"/>
  <c r="S227" i="1"/>
  <c r="U227" i="1" s="1"/>
  <c r="S219" i="1"/>
  <c r="U219" i="1" s="1"/>
  <c r="Q219" i="1"/>
  <c r="R219" i="1" s="1"/>
  <c r="M219" i="1"/>
  <c r="T211" i="1"/>
  <c r="V211" i="1" s="1"/>
  <c r="M211" i="1"/>
  <c r="S211" i="1"/>
  <c r="U211" i="1" s="1"/>
  <c r="S203" i="1"/>
  <c r="U203" i="1" s="1"/>
  <c r="AD203" i="1" s="1"/>
  <c r="M203" i="1"/>
  <c r="Q203" i="1"/>
  <c r="R203" i="1" s="1"/>
  <c r="M195" i="1"/>
  <c r="Q195" i="1"/>
  <c r="R195" i="1" s="1"/>
  <c r="T195" i="1"/>
  <c r="V195" i="1" s="1"/>
  <c r="S195" i="1"/>
  <c r="U195" i="1" s="1"/>
  <c r="M187" i="1"/>
  <c r="Q187" i="1"/>
  <c r="R187" i="1" s="1"/>
  <c r="S187" i="1"/>
  <c r="U187" i="1" s="1"/>
  <c r="T187" i="1"/>
  <c r="V187" i="1" s="1"/>
  <c r="M179" i="1"/>
  <c r="Q179" i="1"/>
  <c r="R179" i="1" s="1"/>
  <c r="T179" i="1"/>
  <c r="V179" i="1" s="1"/>
  <c r="T171" i="1"/>
  <c r="V171" i="1" s="1"/>
  <c r="M171" i="1"/>
  <c r="Q171" i="1"/>
  <c r="R171" i="1" s="1"/>
  <c r="S171" i="1"/>
  <c r="U171" i="1" s="1"/>
  <c r="T163" i="1"/>
  <c r="V163" i="1" s="1"/>
  <c r="S163" i="1"/>
  <c r="U163" i="1" s="1"/>
  <c r="Q163" i="1"/>
  <c r="R163" i="1" s="1"/>
  <c r="T155" i="1"/>
  <c r="V155" i="1" s="1"/>
  <c r="M155" i="1"/>
  <c r="Q155" i="1"/>
  <c r="R155" i="1" s="1"/>
  <c r="S155" i="1"/>
  <c r="U155" i="1" s="1"/>
  <c r="Q147" i="1"/>
  <c r="R147" i="1" s="1"/>
  <c r="T147" i="1"/>
  <c r="V147" i="1" s="1"/>
  <c r="AD147" i="1" s="1"/>
  <c r="M147" i="1"/>
  <c r="S139" i="1"/>
  <c r="U139" i="1" s="1"/>
  <c r="T139" i="1"/>
  <c r="V139" i="1" s="1"/>
  <c r="S131" i="1"/>
  <c r="U131" i="1" s="1"/>
  <c r="M131" i="1"/>
  <c r="T131" i="1"/>
  <c r="V131" i="1" s="1"/>
  <c r="S123" i="1"/>
  <c r="U123" i="1" s="1"/>
  <c r="Q123" i="1"/>
  <c r="R123" i="1" s="1"/>
  <c r="T123" i="1"/>
  <c r="V123" i="1" s="1"/>
  <c r="Q115" i="1"/>
  <c r="R115" i="1" s="1"/>
  <c r="S115" i="1"/>
  <c r="U115" i="1" s="1"/>
  <c r="M115" i="1"/>
  <c r="Q107" i="1"/>
  <c r="R107" i="1" s="1"/>
  <c r="M107" i="1"/>
  <c r="S107" i="1"/>
  <c r="U107" i="1" s="1"/>
  <c r="AD107" i="1" s="1"/>
  <c r="Q99" i="1"/>
  <c r="R99" i="1" s="1"/>
  <c r="T99" i="1"/>
  <c r="V99" i="1" s="1"/>
  <c r="M91" i="1"/>
  <c r="S91" i="1"/>
  <c r="U91" i="1" s="1"/>
  <c r="Q91" i="1"/>
  <c r="R91" i="1" s="1"/>
  <c r="M83" i="1"/>
  <c r="T83" i="1"/>
  <c r="V83" i="1" s="1"/>
  <c r="S83" i="1"/>
  <c r="U83" i="1" s="1"/>
  <c r="Q83" i="1"/>
  <c r="R83" i="1" s="1"/>
  <c r="M67" i="1"/>
  <c r="T67" i="1"/>
  <c r="V67" i="1" s="1"/>
  <c r="M59" i="1"/>
  <c r="S59" i="1"/>
  <c r="U59" i="1" s="1"/>
  <c r="T59" i="1"/>
  <c r="V59" i="1" s="1"/>
  <c r="M43" i="1"/>
  <c r="Q43" i="1"/>
  <c r="R43" i="1" s="1"/>
  <c r="M35" i="1"/>
  <c r="T35" i="1"/>
  <c r="V35" i="1" s="1"/>
  <c r="AD35" i="1" s="1"/>
  <c r="S35" i="1"/>
  <c r="U35" i="1" s="1"/>
  <c r="M27" i="1"/>
  <c r="S27" i="1"/>
  <c r="U27" i="1" s="1"/>
  <c r="Q19" i="1"/>
  <c r="R19" i="1" s="1"/>
  <c r="S19" i="1"/>
  <c r="U19" i="1" s="1"/>
  <c r="M19" i="1"/>
  <c r="T19" i="1"/>
  <c r="V19" i="1" s="1"/>
  <c r="M11" i="1"/>
  <c r="Q11" i="1"/>
  <c r="R11" i="1" s="1"/>
  <c r="T11" i="1"/>
  <c r="V11" i="1" s="1"/>
  <c r="T2620" i="1"/>
  <c r="V2620" i="1" s="1"/>
  <c r="T2604" i="1"/>
  <c r="V2604" i="1" s="1"/>
  <c r="T2572" i="1"/>
  <c r="V2572" i="1" s="1"/>
  <c r="T891" i="1"/>
  <c r="V891" i="1" s="1"/>
  <c r="AD891" i="1" s="1"/>
  <c r="Q2572" i="1"/>
  <c r="R2572" i="1" s="1"/>
  <c r="T51" i="1"/>
  <c r="V51" i="1" s="1"/>
  <c r="AD51" i="1" s="1"/>
  <c r="S507" i="1"/>
  <c r="U507" i="1" s="1"/>
  <c r="T531" i="1"/>
  <c r="V531" i="1" s="1"/>
  <c r="M619" i="1"/>
  <c r="S2620" i="1"/>
  <c r="U2620" i="1" s="1"/>
  <c r="T1363" i="1"/>
  <c r="V1363" i="1" s="1"/>
  <c r="T2598" i="1"/>
  <c r="V2598" i="1" s="1"/>
  <c r="M899" i="1"/>
  <c r="M1419" i="1"/>
  <c r="T2548" i="1"/>
  <c r="V2548" i="1" s="1"/>
  <c r="Q2596" i="1"/>
  <c r="R2596" i="1" s="1"/>
  <c r="T27" i="1"/>
  <c r="V27" i="1" s="1"/>
  <c r="M51" i="1"/>
  <c r="T251" i="1"/>
  <c r="V251" i="1" s="1"/>
  <c r="T427" i="1"/>
  <c r="V427" i="1" s="1"/>
  <c r="AD427" i="1" s="1"/>
  <c r="T483" i="1"/>
  <c r="V483" i="1" s="1"/>
  <c r="T507" i="1"/>
  <c r="V507" i="1" s="1"/>
  <c r="AD507" i="1" s="1"/>
  <c r="M531" i="1"/>
  <c r="Q667" i="1"/>
  <c r="R667" i="1" s="1"/>
  <c r="Q35" i="1"/>
  <c r="R35" i="1" s="1"/>
  <c r="Q59" i="1"/>
  <c r="R59" i="1" s="1"/>
  <c r="S99" i="1"/>
  <c r="U99" i="1" s="1"/>
  <c r="T219" i="1"/>
  <c r="V219" i="1" s="1"/>
  <c r="S331" i="1"/>
  <c r="U331" i="1" s="1"/>
  <c r="T523" i="1"/>
  <c r="V523" i="1" s="1"/>
  <c r="AD523" i="1" s="1"/>
  <c r="M683" i="1"/>
  <c r="Q1477" i="1"/>
  <c r="R1477" i="1" s="1"/>
  <c r="T1237" i="1"/>
  <c r="V1237" i="1" s="1"/>
  <c r="Q1669" i="1"/>
  <c r="R1669" i="1" s="1"/>
  <c r="M1870" i="1"/>
  <c r="S2390" i="1"/>
  <c r="U2390" i="1" s="1"/>
  <c r="T2478" i="1"/>
  <c r="V2478" i="1" s="1"/>
  <c r="S1613" i="1"/>
  <c r="U1613" i="1" s="1"/>
  <c r="AD1613" i="1" s="1"/>
  <c r="M1685" i="1"/>
  <c r="S2262" i="1"/>
  <c r="U2262" i="1" s="1"/>
  <c r="S2556" i="1"/>
  <c r="U2556" i="1" s="1"/>
  <c r="M851" i="1"/>
  <c r="M1659" i="1"/>
  <c r="Q131" i="1"/>
  <c r="R131" i="1" s="1"/>
  <c r="T331" i="1"/>
  <c r="V331" i="1" s="1"/>
  <c r="T435" i="1"/>
  <c r="V435" i="1" s="1"/>
  <c r="M467" i="1"/>
  <c r="T91" i="1"/>
  <c r="V91" i="1" s="1"/>
  <c r="M163" i="1"/>
  <c r="S179" i="1"/>
  <c r="U179" i="1" s="1"/>
  <c r="T659" i="1"/>
  <c r="V659" i="1" s="1"/>
  <c r="M701" i="1"/>
  <c r="M957" i="1"/>
  <c r="M1910" i="1"/>
  <c r="M1966" i="1"/>
  <c r="Q2558" i="1"/>
  <c r="R2558" i="1" s="1"/>
  <c r="S2590" i="1"/>
  <c r="U2590" i="1" s="1"/>
  <c r="Q1838" i="1"/>
  <c r="R1838" i="1" s="1"/>
  <c r="Q2294" i="1"/>
  <c r="R2294" i="1" s="1"/>
  <c r="T987" i="1"/>
  <c r="V987" i="1" s="1"/>
  <c r="Q2150" i="1"/>
  <c r="R2150" i="1" s="1"/>
  <c r="Q1261" i="1"/>
  <c r="R1261" i="1" s="1"/>
  <c r="S237" i="1"/>
  <c r="U237" i="1" s="1"/>
  <c r="S813" i="1"/>
  <c r="U813" i="1" s="1"/>
  <c r="S1173" i="1"/>
  <c r="U1173" i="1" s="1"/>
  <c r="T1413" i="1"/>
  <c r="V1413" i="1" s="1"/>
  <c r="S1475" i="1"/>
  <c r="U1475" i="1" s="1"/>
  <c r="S1379" i="1"/>
  <c r="U1379" i="1" s="1"/>
  <c r="AD1379" i="1" s="1"/>
  <c r="S533" i="1"/>
  <c r="U533" i="1" s="1"/>
  <c r="S795" i="1"/>
  <c r="U795" i="1" s="1"/>
  <c r="AD795" i="1" s="1"/>
  <c r="Z2553" i="1"/>
  <c r="Z2561" i="1"/>
  <c r="Z2569" i="1"/>
  <c r="Z2577" i="1"/>
  <c r="Z2585" i="1"/>
  <c r="Z2593" i="1"/>
  <c r="T2634" i="1"/>
  <c r="V2634" i="1" s="1"/>
  <c r="AD2634" i="1" s="1"/>
  <c r="M2634" i="1"/>
  <c r="M2626" i="1"/>
  <c r="T2626" i="1"/>
  <c r="V2626" i="1" s="1"/>
  <c r="M2610" i="1"/>
  <c r="Q2610" i="1"/>
  <c r="R2610" i="1" s="1"/>
  <c r="S2610" i="1"/>
  <c r="U2610" i="1" s="1"/>
  <c r="T2610" i="1"/>
  <c r="V2610" i="1" s="1"/>
  <c r="Q2586" i="1"/>
  <c r="R2586" i="1" s="1"/>
  <c r="S2586" i="1"/>
  <c r="U2586" i="1" s="1"/>
  <c r="T2586" i="1"/>
  <c r="V2586" i="1" s="1"/>
  <c r="S2562" i="1"/>
  <c r="U2562" i="1" s="1"/>
  <c r="M2562" i="1"/>
  <c r="T2554" i="1"/>
  <c r="V2554" i="1" s="1"/>
  <c r="S2554" i="1"/>
  <c r="U2554" i="1" s="1"/>
  <c r="Q2554" i="1"/>
  <c r="R2554" i="1" s="1"/>
  <c r="M2538" i="1"/>
  <c r="Q2538" i="1"/>
  <c r="R2538" i="1" s="1"/>
  <c r="S2538" i="1"/>
  <c r="U2538" i="1" s="1"/>
  <c r="T2530" i="1"/>
  <c r="V2530" i="1" s="1"/>
  <c r="M2530" i="1"/>
  <c r="Q2530" i="1"/>
  <c r="R2530" i="1" s="1"/>
  <c r="Q2522" i="1"/>
  <c r="R2522" i="1" s="1"/>
  <c r="T2522" i="1"/>
  <c r="V2522" i="1" s="1"/>
  <c r="AD2522" i="1" s="1"/>
  <c r="M2522" i="1"/>
  <c r="T2506" i="1"/>
  <c r="V2506" i="1" s="1"/>
  <c r="Q2506" i="1"/>
  <c r="R2506" i="1" s="1"/>
  <c r="M2506" i="1"/>
  <c r="M2498" i="1"/>
  <c r="S2498" i="1"/>
  <c r="U2498" i="1" s="1"/>
  <c r="Q2498" i="1"/>
  <c r="R2498" i="1" s="1"/>
  <c r="T2498" i="1"/>
  <c r="V2498" i="1" s="1"/>
  <c r="M2490" i="1"/>
  <c r="S2490" i="1"/>
  <c r="U2490" i="1" s="1"/>
  <c r="T2466" i="1"/>
  <c r="V2466" i="1" s="1"/>
  <c r="M2466" i="1"/>
  <c r="S2466" i="1"/>
  <c r="U2466" i="1" s="1"/>
  <c r="M2458" i="1"/>
  <c r="Q2458" i="1"/>
  <c r="R2458" i="1" s="1"/>
  <c r="S2442" i="1"/>
  <c r="U2442" i="1" s="1"/>
  <c r="M2442" i="1"/>
  <c r="T2442" i="1"/>
  <c r="V2442" i="1" s="1"/>
  <c r="S2426" i="1"/>
  <c r="U2426" i="1" s="1"/>
  <c r="T2426" i="1"/>
  <c r="V2426" i="1" s="1"/>
  <c r="Q2426" i="1"/>
  <c r="R2426" i="1" s="1"/>
  <c r="T2418" i="1"/>
  <c r="V2418" i="1" s="1"/>
  <c r="AD2418" i="1" s="1"/>
  <c r="Q2418" i="1"/>
  <c r="R2418" i="1" s="1"/>
  <c r="T2378" i="1"/>
  <c r="V2378" i="1" s="1"/>
  <c r="S2378" i="1"/>
  <c r="U2378" i="1" s="1"/>
  <c r="M2378" i="1"/>
  <c r="M2370" i="1"/>
  <c r="S2370" i="1"/>
  <c r="U2370" i="1" s="1"/>
  <c r="M2354" i="1"/>
  <c r="Q2354" i="1"/>
  <c r="R2354" i="1" s="1"/>
  <c r="S2354" i="1"/>
  <c r="U2354" i="1" s="1"/>
  <c r="AD2354" i="1" s="1"/>
  <c r="T2338" i="1"/>
  <c r="V2338" i="1" s="1"/>
  <c r="S2338" i="1"/>
  <c r="U2338" i="1" s="1"/>
  <c r="Q2338" i="1"/>
  <c r="R2338" i="1" s="1"/>
  <c r="S2330" i="1"/>
  <c r="U2330" i="1" s="1"/>
  <c r="M2330" i="1"/>
  <c r="T2330" i="1"/>
  <c r="V2330" i="1" s="1"/>
  <c r="S2298" i="1"/>
  <c r="U2298" i="1" s="1"/>
  <c r="M2298" i="1"/>
  <c r="T2298" i="1"/>
  <c r="V2298" i="1" s="1"/>
  <c r="S2290" i="1"/>
  <c r="U2290" i="1" s="1"/>
  <c r="AD2290" i="1" s="1"/>
  <c r="Q2290" i="1"/>
  <c r="R2290" i="1" s="1"/>
  <c r="T2282" i="1"/>
  <c r="V2282" i="1" s="1"/>
  <c r="Q2282" i="1"/>
  <c r="R2282" i="1" s="1"/>
  <c r="T2266" i="1"/>
  <c r="V2266" i="1" s="1"/>
  <c r="Q2266" i="1"/>
  <c r="R2266" i="1" s="1"/>
  <c r="Q2250" i="1"/>
  <c r="R2250" i="1" s="1"/>
  <c r="M2250" i="1"/>
  <c r="S2250" i="1"/>
  <c r="U2250" i="1" s="1"/>
  <c r="T2250" i="1"/>
  <c r="V2250" i="1" s="1"/>
  <c r="M2226" i="1"/>
  <c r="S2226" i="1"/>
  <c r="U2226" i="1" s="1"/>
  <c r="Q2218" i="1"/>
  <c r="R2218" i="1" s="1"/>
  <c r="T2218" i="1"/>
  <c r="V2218" i="1" s="1"/>
  <c r="Q2210" i="1"/>
  <c r="R2210" i="1" s="1"/>
  <c r="S2210" i="1"/>
  <c r="U2210" i="1" s="1"/>
  <c r="AD2210" i="1" s="1"/>
  <c r="M2210" i="1"/>
  <c r="Q2202" i="1"/>
  <c r="R2202" i="1" s="1"/>
  <c r="T2202" i="1"/>
  <c r="V2202" i="1" s="1"/>
  <c r="M2202" i="1"/>
  <c r="S2178" i="1"/>
  <c r="U2178" i="1" s="1"/>
  <c r="T2178" i="1"/>
  <c r="V2178" i="1" s="1"/>
  <c r="Q2178" i="1"/>
  <c r="R2178" i="1" s="1"/>
  <c r="M2178" i="1"/>
  <c r="T2162" i="1"/>
  <c r="V2162" i="1" s="1"/>
  <c r="S2162" i="1"/>
  <c r="U2162" i="1" s="1"/>
  <c r="Q2162" i="1"/>
  <c r="R2162" i="1" s="1"/>
  <c r="S2146" i="1"/>
  <c r="U2146" i="1" s="1"/>
  <c r="T2146" i="1"/>
  <c r="V2146" i="1" s="1"/>
  <c r="T2138" i="1"/>
  <c r="V2138" i="1" s="1"/>
  <c r="S2138" i="1"/>
  <c r="U2138" i="1" s="1"/>
  <c r="T2130" i="1"/>
  <c r="V2130" i="1" s="1"/>
  <c r="Q2130" i="1"/>
  <c r="R2130" i="1" s="1"/>
  <c r="M2130" i="1"/>
  <c r="S2122" i="1"/>
  <c r="U2122" i="1" s="1"/>
  <c r="M2122" i="1"/>
  <c r="T2122" i="1"/>
  <c r="V2122" i="1" s="1"/>
  <c r="Q2122" i="1"/>
  <c r="R2122" i="1" s="1"/>
  <c r="Q2106" i="1"/>
  <c r="R2106" i="1" s="1"/>
  <c r="M2106" i="1"/>
  <c r="S2090" i="1"/>
  <c r="U2090" i="1" s="1"/>
  <c r="T2090" i="1"/>
  <c r="V2090" i="1" s="1"/>
  <c r="S2082" i="1"/>
  <c r="U2082" i="1" s="1"/>
  <c r="T2082" i="1"/>
  <c r="V2082" i="1" s="1"/>
  <c r="M2082" i="1"/>
  <c r="S2058" i="1"/>
  <c r="U2058" i="1" s="1"/>
  <c r="AD2058" i="1" s="1"/>
  <c r="M2058" i="1"/>
  <c r="Q2050" i="1"/>
  <c r="R2050" i="1" s="1"/>
  <c r="T2050" i="1"/>
  <c r="V2050" i="1" s="1"/>
  <c r="M2050" i="1"/>
  <c r="S2050" i="1"/>
  <c r="U2050" i="1" s="1"/>
  <c r="S2010" i="1"/>
  <c r="U2010" i="1" s="1"/>
  <c r="T2010" i="1"/>
  <c r="V2010" i="1" s="1"/>
  <c r="S2002" i="1"/>
  <c r="U2002" i="1" s="1"/>
  <c r="T2002" i="1"/>
  <c r="V2002" i="1" s="1"/>
  <c r="S1986" i="1"/>
  <c r="U1986" i="1" s="1"/>
  <c r="AD1986" i="1" s="1"/>
  <c r="Q1986" i="1"/>
  <c r="R1986" i="1" s="1"/>
  <c r="T1978" i="1"/>
  <c r="V1978" i="1" s="1"/>
  <c r="M1978" i="1"/>
  <c r="Q1978" i="1"/>
  <c r="R1978" i="1" s="1"/>
  <c r="Q1970" i="1"/>
  <c r="R1970" i="1" s="1"/>
  <c r="T1970" i="1"/>
  <c r="V1970" i="1" s="1"/>
  <c r="S1962" i="1"/>
  <c r="U1962" i="1" s="1"/>
  <c r="Q1962" i="1"/>
  <c r="R1962" i="1" s="1"/>
  <c r="M1962" i="1"/>
  <c r="T1962" i="1"/>
  <c r="V1962" i="1" s="1"/>
  <c r="Q1954" i="1"/>
  <c r="R1954" i="1" s="1"/>
  <c r="S1954" i="1"/>
  <c r="U1954" i="1" s="1"/>
  <c r="T1954" i="1"/>
  <c r="V1954" i="1" s="1"/>
  <c r="T1938" i="1"/>
  <c r="V1938" i="1" s="1"/>
  <c r="Q1938" i="1"/>
  <c r="R1938" i="1" s="1"/>
  <c r="S1938" i="1"/>
  <c r="U1938" i="1" s="1"/>
  <c r="S1922" i="1"/>
  <c r="U1922" i="1" s="1"/>
  <c r="M1922" i="1"/>
  <c r="T1922" i="1"/>
  <c r="V1922" i="1" s="1"/>
  <c r="Q1922" i="1"/>
  <c r="R1922" i="1" s="1"/>
  <c r="T1914" i="1"/>
  <c r="V1914" i="1" s="1"/>
  <c r="S1914" i="1"/>
  <c r="U1914" i="1" s="1"/>
  <c r="M1906" i="1"/>
  <c r="T1906" i="1"/>
  <c r="V1906" i="1" s="1"/>
  <c r="Q1906" i="1"/>
  <c r="R1906" i="1" s="1"/>
  <c r="Q1898" i="1"/>
  <c r="R1898" i="1" s="1"/>
  <c r="M1898" i="1"/>
  <c r="S1882" i="1"/>
  <c r="U1882" i="1" s="1"/>
  <c r="T1882" i="1"/>
  <c r="V1882" i="1" s="1"/>
  <c r="Q1874" i="1"/>
  <c r="R1874" i="1" s="1"/>
  <c r="S1874" i="1"/>
  <c r="U1874" i="1" s="1"/>
  <c r="T1874" i="1"/>
  <c r="V1874" i="1" s="1"/>
  <c r="S1858" i="1"/>
  <c r="U1858" i="1" s="1"/>
  <c r="M1858" i="1"/>
  <c r="M1834" i="1"/>
  <c r="Q1834" i="1"/>
  <c r="R1834" i="1" s="1"/>
  <c r="T1834" i="1"/>
  <c r="V1834" i="1" s="1"/>
  <c r="S1834" i="1"/>
  <c r="U1834" i="1" s="1"/>
  <c r="Q1826" i="1"/>
  <c r="R1826" i="1" s="1"/>
  <c r="M1826" i="1"/>
  <c r="S1826" i="1"/>
  <c r="U1826" i="1" s="1"/>
  <c r="S1810" i="1"/>
  <c r="U1810" i="1" s="1"/>
  <c r="M1810" i="1"/>
  <c r="M1786" i="1"/>
  <c r="T1786" i="1"/>
  <c r="V1786" i="1" s="1"/>
  <c r="S1786" i="1"/>
  <c r="U1786" i="1" s="1"/>
  <c r="M1778" i="1"/>
  <c r="T1778" i="1"/>
  <c r="V1778" i="1" s="1"/>
  <c r="T1762" i="1"/>
  <c r="V1762" i="1" s="1"/>
  <c r="AD1762" i="1" s="1"/>
  <c r="Q1762" i="1"/>
  <c r="R1762" i="1" s="1"/>
  <c r="M1762" i="1"/>
  <c r="M1738" i="1"/>
  <c r="S1738" i="1"/>
  <c r="U1738" i="1" s="1"/>
  <c r="Q1730" i="1"/>
  <c r="R1730" i="1" s="1"/>
  <c r="M1730" i="1"/>
  <c r="T1730" i="1"/>
  <c r="V1730" i="1" s="1"/>
  <c r="S1730" i="1"/>
  <c r="U1730" i="1" s="1"/>
  <c r="T1713" i="1"/>
  <c r="V1713" i="1" s="1"/>
  <c r="S1713" i="1"/>
  <c r="U1713" i="1" s="1"/>
  <c r="M1713" i="1"/>
  <c r="S1697" i="1"/>
  <c r="U1697" i="1" s="1"/>
  <c r="M1697" i="1"/>
  <c r="T1689" i="1"/>
  <c r="V1689" i="1" s="1"/>
  <c r="S1689" i="1"/>
  <c r="U1689" i="1" s="1"/>
  <c r="S1673" i="1"/>
  <c r="U1673" i="1" s="1"/>
  <c r="M1673" i="1"/>
  <c r="T1673" i="1"/>
  <c r="V1673" i="1" s="1"/>
  <c r="Q1665" i="1"/>
  <c r="R1665" i="1" s="1"/>
  <c r="T1665" i="1"/>
  <c r="V1665" i="1" s="1"/>
  <c r="T1657" i="1"/>
  <c r="V1657" i="1" s="1"/>
  <c r="S1657" i="1"/>
  <c r="U1657" i="1" s="1"/>
  <c r="M1657" i="1"/>
  <c r="S1649" i="1"/>
  <c r="U1649" i="1" s="1"/>
  <c r="T1649" i="1"/>
  <c r="V1649" i="1" s="1"/>
  <c r="T1641" i="1"/>
  <c r="V1641" i="1" s="1"/>
  <c r="M1641" i="1"/>
  <c r="S1641" i="1"/>
  <c r="U1641" i="1" s="1"/>
  <c r="T1633" i="1"/>
  <c r="V1633" i="1" s="1"/>
  <c r="M1633" i="1"/>
  <c r="S1633" i="1"/>
  <c r="U1633" i="1" s="1"/>
  <c r="T1625" i="1"/>
  <c r="V1625" i="1" s="1"/>
  <c r="S1625" i="1"/>
  <c r="U1625" i="1" s="1"/>
  <c r="Q1625" i="1"/>
  <c r="R1625" i="1" s="1"/>
  <c r="S1617" i="1"/>
  <c r="U1617" i="1" s="1"/>
  <c r="Q1617" i="1"/>
  <c r="R1617" i="1" s="1"/>
  <c r="M1609" i="1"/>
  <c r="S1609" i="1"/>
  <c r="U1609" i="1" s="1"/>
  <c r="T1609" i="1"/>
  <c r="V1609" i="1" s="1"/>
  <c r="M1601" i="1"/>
  <c r="S1601" i="1"/>
  <c r="U1601" i="1" s="1"/>
  <c r="T1593" i="1"/>
  <c r="V1593" i="1" s="1"/>
  <c r="S1593" i="1"/>
  <c r="U1593" i="1" s="1"/>
  <c r="Q1585" i="1"/>
  <c r="R1585" i="1" s="1"/>
  <c r="T1585" i="1"/>
  <c r="V1585" i="1" s="1"/>
  <c r="M1577" i="1"/>
  <c r="S1577" i="1"/>
  <c r="U1577" i="1" s="1"/>
  <c r="AD1577" i="1" s="1"/>
  <c r="M1569" i="1"/>
  <c r="S1569" i="1"/>
  <c r="U1569" i="1" s="1"/>
  <c r="T1569" i="1"/>
  <c r="V1569" i="1" s="1"/>
  <c r="Q1561" i="1"/>
  <c r="R1561" i="1" s="1"/>
  <c r="M1561" i="1"/>
  <c r="M1545" i="1"/>
  <c r="T1545" i="1"/>
  <c r="V1545" i="1" s="1"/>
  <c r="Q1545" i="1"/>
  <c r="R1545" i="1" s="1"/>
  <c r="S1545" i="1"/>
  <c r="U1545" i="1" s="1"/>
  <c r="S1529" i="1"/>
  <c r="U1529" i="1" s="1"/>
  <c r="T1529" i="1"/>
  <c r="V1529" i="1" s="1"/>
  <c r="M1529" i="1"/>
  <c r="M1521" i="1"/>
  <c r="Q1521" i="1"/>
  <c r="R1521" i="1" s="1"/>
  <c r="T1521" i="1"/>
  <c r="V1521" i="1" s="1"/>
  <c r="AD1521" i="1" s="1"/>
  <c r="M1513" i="1"/>
  <c r="T1513" i="1"/>
  <c r="V1513" i="1" s="1"/>
  <c r="M1505" i="1"/>
  <c r="T1505" i="1"/>
  <c r="V1505" i="1" s="1"/>
  <c r="Q1505" i="1"/>
  <c r="R1505" i="1" s="1"/>
  <c r="S1505" i="1"/>
  <c r="U1505" i="1" s="1"/>
  <c r="M1497" i="1"/>
  <c r="S1497" i="1"/>
  <c r="U1497" i="1" s="1"/>
  <c r="T1497" i="1"/>
  <c r="V1497" i="1" s="1"/>
  <c r="S1489" i="1"/>
  <c r="U1489" i="1" s="1"/>
  <c r="AD1489" i="1" s="1"/>
  <c r="Q1489" i="1"/>
  <c r="R1489" i="1" s="1"/>
  <c r="M1489" i="1"/>
  <c r="T1489" i="1"/>
  <c r="V1489" i="1" s="1"/>
  <c r="T1481" i="1"/>
  <c r="V1481" i="1" s="1"/>
  <c r="M1481" i="1"/>
  <c r="M1473" i="1"/>
  <c r="T1473" i="1"/>
  <c r="V1473" i="1" s="1"/>
  <c r="AD1473" i="1" s="1"/>
  <c r="Q1473" i="1"/>
  <c r="R1473" i="1" s="1"/>
  <c r="M1457" i="1"/>
  <c r="T1457" i="1"/>
  <c r="V1457" i="1" s="1"/>
  <c r="M1441" i="1"/>
  <c r="Q1441" i="1"/>
  <c r="R1441" i="1" s="1"/>
  <c r="S1441" i="1"/>
  <c r="U1441" i="1" s="1"/>
  <c r="T1441" i="1"/>
  <c r="V1441" i="1" s="1"/>
  <c r="S1433" i="1"/>
  <c r="U1433" i="1" s="1"/>
  <c r="AD1433" i="1" s="1"/>
  <c r="M1433" i="1"/>
  <c r="Q1433" i="1"/>
  <c r="R1433" i="1" s="1"/>
  <c r="T1433" i="1"/>
  <c r="V1433" i="1" s="1"/>
  <c r="Q1425" i="1"/>
  <c r="R1425" i="1" s="1"/>
  <c r="M1425" i="1"/>
  <c r="T1417" i="1"/>
  <c r="V1417" i="1" s="1"/>
  <c r="S1417" i="1"/>
  <c r="U1417" i="1" s="1"/>
  <c r="T1409" i="1"/>
  <c r="V1409" i="1" s="1"/>
  <c r="S1409" i="1"/>
  <c r="U1409" i="1" s="1"/>
  <c r="M1393" i="1"/>
  <c r="Q1393" i="1"/>
  <c r="R1393" i="1" s="1"/>
  <c r="T1393" i="1"/>
  <c r="V1393" i="1" s="1"/>
  <c r="S1393" i="1"/>
  <c r="U1393" i="1" s="1"/>
  <c r="M1385" i="1"/>
  <c r="Q1385" i="1"/>
  <c r="R1385" i="1" s="1"/>
  <c r="T1377" i="1"/>
  <c r="V1377" i="1" s="1"/>
  <c r="M1377" i="1"/>
  <c r="S1377" i="1"/>
  <c r="U1377" i="1" s="1"/>
  <c r="Q1377" i="1"/>
  <c r="R1377" i="1" s="1"/>
  <c r="M1369" i="1"/>
  <c r="Q1369" i="1"/>
  <c r="R1369" i="1" s="1"/>
  <c r="S1369" i="1"/>
  <c r="U1369" i="1" s="1"/>
  <c r="T1369" i="1"/>
  <c r="V1369" i="1" s="1"/>
  <c r="M1353" i="1"/>
  <c r="T1353" i="1"/>
  <c r="V1353" i="1" s="1"/>
  <c r="S1353" i="1"/>
  <c r="U1353" i="1" s="1"/>
  <c r="Q1353" i="1"/>
  <c r="R1353" i="1" s="1"/>
  <c r="M1345" i="1"/>
  <c r="S1345" i="1"/>
  <c r="U1345" i="1" s="1"/>
  <c r="M1337" i="1"/>
  <c r="S1337" i="1"/>
  <c r="U1337" i="1" s="1"/>
  <c r="AD1337" i="1" s="1"/>
  <c r="Q1337" i="1"/>
  <c r="R1337" i="1" s="1"/>
  <c r="M1329" i="1"/>
  <c r="T1329" i="1"/>
  <c r="V1329" i="1" s="1"/>
  <c r="S1329" i="1"/>
  <c r="U1329" i="1" s="1"/>
  <c r="M1321" i="1"/>
  <c r="Q1321" i="1"/>
  <c r="R1321" i="1" s="1"/>
  <c r="S1313" i="1"/>
  <c r="U1313" i="1" s="1"/>
  <c r="M1313" i="1"/>
  <c r="T1305" i="1"/>
  <c r="V1305" i="1" s="1"/>
  <c r="M1305" i="1"/>
  <c r="S1305" i="1"/>
  <c r="U1305" i="1" s="1"/>
  <c r="M1297" i="1"/>
  <c r="S1297" i="1"/>
  <c r="U1297" i="1" s="1"/>
  <c r="M1289" i="1"/>
  <c r="S1289" i="1"/>
  <c r="U1289" i="1" s="1"/>
  <c r="T1289" i="1"/>
  <c r="V1289" i="1" s="1"/>
  <c r="M1281" i="1"/>
  <c r="S1281" i="1"/>
  <c r="U1281" i="1" s="1"/>
  <c r="T1281" i="1"/>
  <c r="V1281" i="1" s="1"/>
  <c r="Q1281" i="1"/>
  <c r="R1281" i="1" s="1"/>
  <c r="M1273" i="1"/>
  <c r="Q1273" i="1"/>
  <c r="R1273" i="1" s="1"/>
  <c r="S1273" i="1"/>
  <c r="U1273" i="1" s="1"/>
  <c r="T1265" i="1"/>
  <c r="V1265" i="1" s="1"/>
  <c r="S1265" i="1"/>
  <c r="U1265" i="1" s="1"/>
  <c r="Q1265" i="1"/>
  <c r="R1265" i="1" s="1"/>
  <c r="Q1257" i="1"/>
  <c r="R1257" i="1" s="1"/>
  <c r="S1257" i="1"/>
  <c r="U1257" i="1" s="1"/>
  <c r="M1249" i="1"/>
  <c r="T1249" i="1"/>
  <c r="V1249" i="1" s="1"/>
  <c r="Q1249" i="1"/>
  <c r="R1249" i="1" s="1"/>
  <c r="M1241" i="1"/>
  <c r="Q1241" i="1"/>
  <c r="R1241" i="1" s="1"/>
  <c r="S1241" i="1"/>
  <c r="U1241" i="1" s="1"/>
  <c r="AD1241" i="1" s="1"/>
  <c r="M1233" i="1"/>
  <c r="S1233" i="1"/>
  <c r="U1233" i="1" s="1"/>
  <c r="M1217" i="1"/>
  <c r="T1217" i="1"/>
  <c r="V1217" i="1" s="1"/>
  <c r="S1217" i="1"/>
  <c r="U1217" i="1" s="1"/>
  <c r="S1193" i="1"/>
  <c r="U1193" i="1" s="1"/>
  <c r="AD1193" i="1" s="1"/>
  <c r="M1193" i="1"/>
  <c r="M1185" i="1"/>
  <c r="T1185" i="1"/>
  <c r="V1185" i="1" s="1"/>
  <c r="S1185" i="1"/>
  <c r="U1185" i="1" s="1"/>
  <c r="M1177" i="1"/>
  <c r="Q1177" i="1"/>
  <c r="R1177" i="1" s="1"/>
  <c r="T1177" i="1"/>
  <c r="V1177" i="1" s="1"/>
  <c r="S1177" i="1"/>
  <c r="U1177" i="1" s="1"/>
  <c r="T1169" i="1"/>
  <c r="V1169" i="1" s="1"/>
  <c r="M1169" i="1"/>
  <c r="T1153" i="1"/>
  <c r="V1153" i="1" s="1"/>
  <c r="M1153" i="1"/>
  <c r="S1153" i="1"/>
  <c r="U1153" i="1" s="1"/>
  <c r="S1145" i="1"/>
  <c r="U1145" i="1" s="1"/>
  <c r="M1145" i="1"/>
  <c r="T1145" i="1"/>
  <c r="V1145" i="1" s="1"/>
  <c r="M1137" i="1"/>
  <c r="S1137" i="1"/>
  <c r="U1137" i="1" s="1"/>
  <c r="AD1137" i="1" s="1"/>
  <c r="T1129" i="1"/>
  <c r="V1129" i="1" s="1"/>
  <c r="Q1129" i="1"/>
  <c r="R1129" i="1" s="1"/>
  <c r="S1129" i="1"/>
  <c r="U1129" i="1" s="1"/>
  <c r="T1121" i="1"/>
  <c r="V1121" i="1" s="1"/>
  <c r="S1121" i="1"/>
  <c r="U1121" i="1" s="1"/>
  <c r="M1121" i="1"/>
  <c r="S1097" i="1"/>
  <c r="U1097" i="1" s="1"/>
  <c r="AD1097" i="1" s="1"/>
  <c r="M1097" i="1"/>
  <c r="M1089" i="1"/>
  <c r="S1089" i="1"/>
  <c r="U1089" i="1" s="1"/>
  <c r="T1089" i="1"/>
  <c r="V1089" i="1" s="1"/>
  <c r="M1081" i="1"/>
  <c r="T1081" i="1"/>
  <c r="V1081" i="1" s="1"/>
  <c r="M1073" i="1"/>
  <c r="T1073" i="1"/>
  <c r="V1073" i="1" s="1"/>
  <c r="Q1065" i="1"/>
  <c r="R1065" i="1" s="1"/>
  <c r="M1065" i="1"/>
  <c r="S1065" i="1"/>
  <c r="U1065" i="1" s="1"/>
  <c r="M1057" i="1"/>
  <c r="Q1057" i="1"/>
  <c r="R1057" i="1" s="1"/>
  <c r="S1057" i="1"/>
  <c r="U1057" i="1" s="1"/>
  <c r="S1049" i="1"/>
  <c r="U1049" i="1" s="1"/>
  <c r="M1049" i="1"/>
  <c r="T1049" i="1"/>
  <c r="V1049" i="1" s="1"/>
  <c r="M1033" i="1"/>
  <c r="Q1033" i="1"/>
  <c r="R1033" i="1" s="1"/>
  <c r="T1033" i="1"/>
  <c r="V1033" i="1" s="1"/>
  <c r="M1025" i="1"/>
  <c r="S1025" i="1"/>
  <c r="U1025" i="1" s="1"/>
  <c r="T1025" i="1"/>
  <c r="V1025" i="1" s="1"/>
  <c r="M1009" i="1"/>
  <c r="S1009" i="1"/>
  <c r="U1009" i="1" s="1"/>
  <c r="T1009" i="1"/>
  <c r="V1009" i="1" s="1"/>
  <c r="M1001" i="1"/>
  <c r="T1001" i="1"/>
  <c r="V1001" i="1" s="1"/>
  <c r="Q1001" i="1"/>
  <c r="R1001" i="1" s="1"/>
  <c r="S993" i="1"/>
  <c r="U993" i="1" s="1"/>
  <c r="M993" i="1"/>
  <c r="T993" i="1"/>
  <c r="V993" i="1" s="1"/>
  <c r="M985" i="1"/>
  <c r="Q985" i="1"/>
  <c r="R985" i="1" s="1"/>
  <c r="S977" i="1"/>
  <c r="U977" i="1" s="1"/>
  <c r="Q977" i="1"/>
  <c r="R977" i="1" s="1"/>
  <c r="T977" i="1"/>
  <c r="V977" i="1" s="1"/>
  <c r="M969" i="1"/>
  <c r="Q969" i="1"/>
  <c r="R969" i="1" s="1"/>
  <c r="T969" i="1"/>
  <c r="V969" i="1" s="1"/>
  <c r="AD969" i="1" s="1"/>
  <c r="M961" i="1"/>
  <c r="S961" i="1"/>
  <c r="U961" i="1" s="1"/>
  <c r="M953" i="1"/>
  <c r="S953" i="1"/>
  <c r="U953" i="1" s="1"/>
  <c r="T953" i="1"/>
  <c r="V953" i="1" s="1"/>
  <c r="T945" i="1"/>
  <c r="V945" i="1" s="1"/>
  <c r="Q945" i="1"/>
  <c r="R945" i="1" s="1"/>
  <c r="M945" i="1"/>
  <c r="T937" i="1"/>
  <c r="V937" i="1" s="1"/>
  <c r="AD937" i="1" s="1"/>
  <c r="M937" i="1"/>
  <c r="Q929" i="1"/>
  <c r="R929" i="1" s="1"/>
  <c r="M929" i="1"/>
  <c r="T929" i="1"/>
  <c r="V929" i="1" s="1"/>
  <c r="S929" i="1"/>
  <c r="U929" i="1" s="1"/>
  <c r="M913" i="1"/>
  <c r="T913" i="1"/>
  <c r="V913" i="1" s="1"/>
  <c r="AD913" i="1" s="1"/>
  <c r="Q913" i="1"/>
  <c r="R913" i="1" s="1"/>
  <c r="Q889" i="1"/>
  <c r="R889" i="1" s="1"/>
  <c r="S889" i="1"/>
  <c r="U889" i="1" s="1"/>
  <c r="T889" i="1"/>
  <c r="V889" i="1" s="1"/>
  <c r="M881" i="1"/>
  <c r="T881" i="1"/>
  <c r="V881" i="1" s="1"/>
  <c r="S881" i="1"/>
  <c r="U881" i="1" s="1"/>
  <c r="M873" i="1"/>
  <c r="Q873" i="1"/>
  <c r="R873" i="1" s="1"/>
  <c r="S873" i="1"/>
  <c r="U873" i="1" s="1"/>
  <c r="M849" i="1"/>
  <c r="T849" i="1"/>
  <c r="V849" i="1" s="1"/>
  <c r="S849" i="1"/>
  <c r="U849" i="1" s="1"/>
  <c r="M833" i="1"/>
  <c r="Q833" i="1"/>
  <c r="R833" i="1" s="1"/>
  <c r="T825" i="1"/>
  <c r="V825" i="1" s="1"/>
  <c r="S825" i="1"/>
  <c r="U825" i="1" s="1"/>
  <c r="S817" i="1"/>
  <c r="U817" i="1" s="1"/>
  <c r="M817" i="1"/>
  <c r="T817" i="1"/>
  <c r="V817" i="1" s="1"/>
  <c r="T809" i="1"/>
  <c r="V809" i="1" s="1"/>
  <c r="M809" i="1"/>
  <c r="Q793" i="1"/>
  <c r="R793" i="1" s="1"/>
  <c r="S793" i="1"/>
  <c r="U793" i="1" s="1"/>
  <c r="M785" i="1"/>
  <c r="S785" i="1"/>
  <c r="U785" i="1" s="1"/>
  <c r="S777" i="1"/>
  <c r="U777" i="1" s="1"/>
  <c r="T777" i="1"/>
  <c r="V777" i="1" s="1"/>
  <c r="M769" i="1"/>
  <c r="Q769" i="1"/>
  <c r="R769" i="1" s="1"/>
  <c r="M761" i="1"/>
  <c r="T761" i="1"/>
  <c r="V761" i="1" s="1"/>
  <c r="Q761" i="1"/>
  <c r="R761" i="1" s="1"/>
  <c r="T753" i="1"/>
  <c r="V753" i="1" s="1"/>
  <c r="M753" i="1"/>
  <c r="Q753" i="1"/>
  <c r="R753" i="1" s="1"/>
  <c r="M745" i="1"/>
  <c r="T745" i="1"/>
  <c r="V745" i="1" s="1"/>
  <c r="S745" i="1"/>
  <c r="U745" i="1" s="1"/>
  <c r="Q737" i="1"/>
  <c r="R737" i="1" s="1"/>
  <c r="T737" i="1"/>
  <c r="V737" i="1" s="1"/>
  <c r="S737" i="1"/>
  <c r="U737" i="1" s="1"/>
  <c r="M737" i="1"/>
  <c r="M697" i="1"/>
  <c r="S697" i="1"/>
  <c r="U697" i="1" s="1"/>
  <c r="M689" i="1"/>
  <c r="T689" i="1"/>
  <c r="V689" i="1" s="1"/>
  <c r="S689" i="1"/>
  <c r="U689" i="1" s="1"/>
  <c r="Q689" i="1"/>
  <c r="R689" i="1" s="1"/>
  <c r="M681" i="1"/>
  <c r="Q681" i="1"/>
  <c r="R681" i="1" s="1"/>
  <c r="T681" i="1"/>
  <c r="V681" i="1" s="1"/>
  <c r="M673" i="1"/>
  <c r="T673" i="1"/>
  <c r="V673" i="1" s="1"/>
  <c r="S673" i="1"/>
  <c r="U673" i="1" s="1"/>
  <c r="Q673" i="1"/>
  <c r="R673" i="1" s="1"/>
  <c r="M665" i="1"/>
  <c r="S665" i="1"/>
  <c r="U665" i="1" s="1"/>
  <c r="Q665" i="1"/>
  <c r="R665" i="1" s="1"/>
  <c r="M657" i="1"/>
  <c r="S657" i="1"/>
  <c r="U657" i="1" s="1"/>
  <c r="Q657" i="1"/>
  <c r="R657" i="1" s="1"/>
  <c r="M649" i="1"/>
  <c r="T649" i="1"/>
  <c r="V649" i="1" s="1"/>
  <c r="S649" i="1"/>
  <c r="U649" i="1" s="1"/>
  <c r="M641" i="1"/>
  <c r="S641" i="1"/>
  <c r="U641" i="1" s="1"/>
  <c r="Q641" i="1"/>
  <c r="R641" i="1" s="1"/>
  <c r="T641" i="1"/>
  <c r="V641" i="1" s="1"/>
  <c r="M625" i="1"/>
  <c r="S625" i="1"/>
  <c r="U625" i="1" s="1"/>
  <c r="AD625" i="1" s="1"/>
  <c r="Q625" i="1"/>
  <c r="R625" i="1" s="1"/>
  <c r="Q617" i="1"/>
  <c r="R617" i="1" s="1"/>
  <c r="T617" i="1"/>
  <c r="V617" i="1" s="1"/>
  <c r="M617" i="1"/>
  <c r="T609" i="1"/>
  <c r="V609" i="1" s="1"/>
  <c r="S609" i="1"/>
  <c r="U609" i="1" s="1"/>
  <c r="M609" i="1"/>
  <c r="Q601" i="1"/>
  <c r="R601" i="1" s="1"/>
  <c r="M601" i="1"/>
  <c r="M593" i="1"/>
  <c r="Q593" i="1"/>
  <c r="R593" i="1" s="1"/>
  <c r="T593" i="1"/>
  <c r="V593" i="1" s="1"/>
  <c r="S593" i="1"/>
  <c r="U593" i="1" s="1"/>
  <c r="Q577" i="1"/>
  <c r="R577" i="1" s="1"/>
  <c r="M577" i="1"/>
  <c r="T577" i="1"/>
  <c r="V577" i="1" s="1"/>
  <c r="M569" i="1"/>
  <c r="T569" i="1"/>
  <c r="V569" i="1" s="1"/>
  <c r="S569" i="1"/>
  <c r="U569" i="1" s="1"/>
  <c r="Q569" i="1"/>
  <c r="R569" i="1" s="1"/>
  <c r="S553" i="1"/>
  <c r="U553" i="1" s="1"/>
  <c r="Q553" i="1"/>
  <c r="R553" i="1" s="1"/>
  <c r="M553" i="1"/>
  <c r="M537" i="1"/>
  <c r="T537" i="1"/>
  <c r="V537" i="1" s="1"/>
  <c r="Q537" i="1"/>
  <c r="R537" i="1" s="1"/>
  <c r="M521" i="1"/>
  <c r="S521" i="1"/>
  <c r="U521" i="1" s="1"/>
  <c r="Q513" i="1"/>
  <c r="R513" i="1" s="1"/>
  <c r="M513" i="1"/>
  <c r="T505" i="1"/>
  <c r="V505" i="1" s="1"/>
  <c r="S505" i="1"/>
  <c r="U505" i="1" s="1"/>
  <c r="M497" i="1"/>
  <c r="S497" i="1"/>
  <c r="U497" i="1" s="1"/>
  <c r="T497" i="1"/>
  <c r="V497" i="1" s="1"/>
  <c r="Q497" i="1"/>
  <c r="R497" i="1" s="1"/>
  <c r="M489" i="1"/>
  <c r="S489" i="1"/>
  <c r="U489" i="1" s="1"/>
  <c r="M481" i="1"/>
  <c r="Q481" i="1"/>
  <c r="R481" i="1" s="1"/>
  <c r="T481" i="1"/>
  <c r="V481" i="1" s="1"/>
  <c r="S481" i="1"/>
  <c r="U481" i="1" s="1"/>
  <c r="M473" i="1"/>
  <c r="Q473" i="1"/>
  <c r="R473" i="1" s="1"/>
  <c r="M465" i="1"/>
  <c r="T465" i="1"/>
  <c r="V465" i="1" s="1"/>
  <c r="S465" i="1"/>
  <c r="U465" i="1" s="1"/>
  <c r="Q465" i="1"/>
  <c r="R465" i="1" s="1"/>
  <c r="T457" i="1"/>
  <c r="V457" i="1" s="1"/>
  <c r="S457" i="1"/>
  <c r="U457" i="1" s="1"/>
  <c r="M449" i="1"/>
  <c r="Q449" i="1"/>
  <c r="R449" i="1" s="1"/>
  <c r="S449" i="1"/>
  <c r="U449" i="1" s="1"/>
  <c r="S441" i="1"/>
  <c r="U441" i="1" s="1"/>
  <c r="Q441" i="1"/>
  <c r="R441" i="1" s="1"/>
  <c r="M441" i="1"/>
  <c r="Q433" i="1"/>
  <c r="R433" i="1" s="1"/>
  <c r="S433" i="1"/>
  <c r="U433" i="1" s="1"/>
  <c r="M433" i="1"/>
  <c r="T433" i="1"/>
  <c r="V433" i="1" s="1"/>
  <c r="M425" i="1"/>
  <c r="S425" i="1"/>
  <c r="U425" i="1" s="1"/>
  <c r="M417" i="1"/>
  <c r="T417" i="1"/>
  <c r="V417" i="1" s="1"/>
  <c r="S417" i="1"/>
  <c r="U417" i="1" s="1"/>
  <c r="Q417" i="1"/>
  <c r="R417" i="1" s="1"/>
  <c r="T409" i="1"/>
  <c r="V409" i="1" s="1"/>
  <c r="M409" i="1"/>
  <c r="Q409" i="1"/>
  <c r="R409" i="1" s="1"/>
  <c r="S401" i="1"/>
  <c r="U401" i="1" s="1"/>
  <c r="M401" i="1"/>
  <c r="M385" i="1"/>
  <c r="S385" i="1"/>
  <c r="U385" i="1" s="1"/>
  <c r="AD385" i="1" s="1"/>
  <c r="M377" i="1"/>
  <c r="S377" i="1"/>
  <c r="U377" i="1" s="1"/>
  <c r="Q377" i="1"/>
  <c r="R377" i="1" s="1"/>
  <c r="T377" i="1"/>
  <c r="V377" i="1" s="1"/>
  <c r="M369" i="1"/>
  <c r="Q369" i="1"/>
  <c r="R369" i="1" s="1"/>
  <c r="T369" i="1"/>
  <c r="V369" i="1" s="1"/>
  <c r="S369" i="1"/>
  <c r="U369" i="1" s="1"/>
  <c r="S361" i="1"/>
  <c r="U361" i="1" s="1"/>
  <c r="AD361" i="1" s="1"/>
  <c r="M361" i="1"/>
  <c r="Q337" i="1"/>
  <c r="R337" i="1" s="1"/>
  <c r="T337" i="1"/>
  <c r="V337" i="1" s="1"/>
  <c r="M337" i="1"/>
  <c r="M321" i="1"/>
  <c r="T321" i="1"/>
  <c r="V321" i="1" s="1"/>
  <c r="AD321" i="1" s="1"/>
  <c r="T313" i="1"/>
  <c r="V313" i="1" s="1"/>
  <c r="M313" i="1"/>
  <c r="S313" i="1"/>
  <c r="U313" i="1" s="1"/>
  <c r="Q313" i="1"/>
  <c r="R313" i="1" s="1"/>
  <c r="M305" i="1"/>
  <c r="Q305" i="1"/>
  <c r="R305" i="1" s="1"/>
  <c r="S305" i="1"/>
  <c r="U305" i="1" s="1"/>
  <c r="T305" i="1"/>
  <c r="V305" i="1" s="1"/>
  <c r="Q297" i="1"/>
  <c r="R297" i="1" s="1"/>
  <c r="T297" i="1"/>
  <c r="V297" i="1" s="1"/>
  <c r="S297" i="1"/>
  <c r="U297" i="1" s="1"/>
  <c r="M297" i="1"/>
  <c r="M289" i="1"/>
  <c r="Q289" i="1"/>
  <c r="R289" i="1" s="1"/>
  <c r="S289" i="1"/>
  <c r="U289" i="1" s="1"/>
  <c r="Q273" i="1"/>
  <c r="R273" i="1" s="1"/>
  <c r="T273" i="1"/>
  <c r="V273" i="1" s="1"/>
  <c r="AD273" i="1" s="1"/>
  <c r="M273" i="1"/>
  <c r="M265" i="1"/>
  <c r="T265" i="1"/>
  <c r="V265" i="1" s="1"/>
  <c r="Q265" i="1"/>
  <c r="R265" i="1" s="1"/>
  <c r="M249" i="1"/>
  <c r="T249" i="1"/>
  <c r="V249" i="1" s="1"/>
  <c r="Q249" i="1"/>
  <c r="R249" i="1" s="1"/>
  <c r="M233" i="1"/>
  <c r="T233" i="1"/>
  <c r="V233" i="1" s="1"/>
  <c r="AD233" i="1" s="1"/>
  <c r="Q233" i="1"/>
  <c r="R233" i="1" s="1"/>
  <c r="S225" i="1"/>
  <c r="U225" i="1" s="1"/>
  <c r="M225" i="1"/>
  <c r="T225" i="1"/>
  <c r="V225" i="1" s="1"/>
  <c r="Q225" i="1"/>
  <c r="R225" i="1" s="1"/>
  <c r="M209" i="1"/>
  <c r="Q209" i="1"/>
  <c r="R209" i="1" s="1"/>
  <c r="T209" i="1"/>
  <c r="V209" i="1" s="1"/>
  <c r="S209" i="1"/>
  <c r="U209" i="1" s="1"/>
  <c r="T201" i="1"/>
  <c r="V201" i="1" s="1"/>
  <c r="Q201" i="1"/>
  <c r="R201" i="1" s="1"/>
  <c r="T193" i="1"/>
  <c r="V193" i="1" s="1"/>
  <c r="M193" i="1"/>
  <c r="S193" i="1"/>
  <c r="U193" i="1" s="1"/>
  <c r="AD193" i="1" s="1"/>
  <c r="Q193" i="1"/>
  <c r="R193" i="1" s="1"/>
  <c r="M177" i="1"/>
  <c r="Q177" i="1"/>
  <c r="R177" i="1" s="1"/>
  <c r="T177" i="1"/>
  <c r="V177" i="1" s="1"/>
  <c r="M169" i="1"/>
  <c r="S169" i="1"/>
  <c r="U169" i="1" s="1"/>
  <c r="Q169" i="1"/>
  <c r="R169" i="1" s="1"/>
  <c r="T169" i="1"/>
  <c r="V169" i="1" s="1"/>
  <c r="AD169" i="1" s="1"/>
  <c r="S153" i="1"/>
  <c r="U153" i="1" s="1"/>
  <c r="AD153" i="1" s="1"/>
  <c r="Q153" i="1"/>
  <c r="R153" i="1" s="1"/>
  <c r="M145" i="1"/>
  <c r="T145" i="1"/>
  <c r="V145" i="1" s="1"/>
  <c r="S145" i="1"/>
  <c r="U145" i="1" s="1"/>
  <c r="M137" i="1"/>
  <c r="Q137" i="1"/>
  <c r="R137" i="1" s="1"/>
  <c r="T137" i="1"/>
  <c r="V137" i="1" s="1"/>
  <c r="S137" i="1"/>
  <c r="U137" i="1" s="1"/>
  <c r="Q129" i="1"/>
  <c r="R129" i="1" s="1"/>
  <c r="M129" i="1"/>
  <c r="S129" i="1"/>
  <c r="U129" i="1" s="1"/>
  <c r="M105" i="1"/>
  <c r="T105" i="1"/>
  <c r="V105" i="1" s="1"/>
  <c r="S105" i="1"/>
  <c r="U105" i="1" s="1"/>
  <c r="M97" i="1"/>
  <c r="Q97" i="1"/>
  <c r="R97" i="1" s="1"/>
  <c r="T97" i="1"/>
  <c r="V97" i="1" s="1"/>
  <c r="Q89" i="1"/>
  <c r="R89" i="1" s="1"/>
  <c r="S89" i="1"/>
  <c r="U89" i="1" s="1"/>
  <c r="M89" i="1"/>
  <c r="T89" i="1"/>
  <c r="V89" i="1" s="1"/>
  <c r="M81" i="1"/>
  <c r="S81" i="1"/>
  <c r="U81" i="1" s="1"/>
  <c r="M73" i="1"/>
  <c r="T73" i="1"/>
  <c r="V73" i="1" s="1"/>
  <c r="AD73" i="1" s="1"/>
  <c r="Q73" i="1"/>
  <c r="R73" i="1" s="1"/>
  <c r="Q65" i="1"/>
  <c r="R65" i="1" s="1"/>
  <c r="M65" i="1"/>
  <c r="T65" i="1"/>
  <c r="V65" i="1" s="1"/>
  <c r="M57" i="1"/>
  <c r="S57" i="1"/>
  <c r="U57" i="1" s="1"/>
  <c r="T57" i="1"/>
  <c r="V57" i="1" s="1"/>
  <c r="Q57" i="1"/>
  <c r="R57" i="1" s="1"/>
  <c r="M41" i="1"/>
  <c r="S41" i="1"/>
  <c r="U41" i="1" s="1"/>
  <c r="T41" i="1"/>
  <c r="V41" i="1" s="1"/>
  <c r="Q41" i="1"/>
  <c r="R41" i="1" s="1"/>
  <c r="M33" i="1"/>
  <c r="S33" i="1"/>
  <c r="U33" i="1" s="1"/>
  <c r="Q33" i="1"/>
  <c r="R33" i="1" s="1"/>
  <c r="T33" i="1"/>
  <c r="V33" i="1" s="1"/>
  <c r="M25" i="1"/>
  <c r="T25" i="1"/>
  <c r="V25" i="1" s="1"/>
  <c r="T17" i="1"/>
  <c r="V17" i="1" s="1"/>
  <c r="M17" i="1"/>
  <c r="Q17" i="1"/>
  <c r="R17" i="1" s="1"/>
  <c r="T9" i="1"/>
  <c r="V9" i="1" s="1"/>
  <c r="M9" i="1"/>
  <c r="S9" i="1"/>
  <c r="U9" i="1" s="1"/>
  <c r="Q9" i="1"/>
  <c r="R9" i="1" s="1"/>
  <c r="Q3013" i="1"/>
  <c r="R3013" i="1" s="1"/>
  <c r="S3013" i="1"/>
  <c r="U3013" i="1" s="1"/>
  <c r="M841" i="1"/>
  <c r="Z1827" i="1"/>
  <c r="Z1987" i="1"/>
  <c r="Z1272" i="1"/>
  <c r="Z2255" i="1"/>
  <c r="Z2641" i="1"/>
  <c r="Q2485" i="1"/>
  <c r="R2485" i="1" s="1"/>
  <c r="T2485" i="1"/>
  <c r="V2485" i="1" s="1"/>
  <c r="Z1759" i="1"/>
  <c r="Z1799" i="1"/>
  <c r="Z1629" i="1"/>
  <c r="Z1637" i="1"/>
  <c r="Z1601" i="1"/>
  <c r="Z1955" i="1"/>
  <c r="Z1963" i="1"/>
  <c r="Z1982" i="1"/>
  <c r="Z2005" i="1"/>
  <c r="Z1359" i="1"/>
  <c r="Z1295" i="1"/>
  <c r="Z2618" i="1"/>
  <c r="Z2628" i="1"/>
  <c r="Q2545" i="1"/>
  <c r="R2545" i="1" s="1"/>
  <c r="T2545" i="1"/>
  <c r="V2545" i="1" s="1"/>
  <c r="AD1575" i="1"/>
  <c r="Z400" i="1"/>
  <c r="Z208" i="1"/>
  <c r="Z43" i="1"/>
  <c r="Z23" i="1"/>
  <c r="Z1044" i="1"/>
  <c r="AD722" i="1"/>
  <c r="Z1076" i="1"/>
  <c r="Z1140" i="1"/>
  <c r="Z1402" i="1"/>
  <c r="Z1575" i="1"/>
  <c r="Z1619" i="1"/>
  <c r="Z1627" i="1"/>
  <c r="Z1715" i="1"/>
  <c r="Z1737" i="1"/>
  <c r="Z1763" i="1"/>
  <c r="Z1597" i="1"/>
  <c r="Z1826" i="1"/>
  <c r="Z1866" i="1"/>
  <c r="Z1874" i="1"/>
  <c r="Z1882" i="1"/>
  <c r="Z1906" i="1"/>
  <c r="Z1967" i="1"/>
  <c r="Z1996" i="1"/>
  <c r="Z1352" i="1"/>
  <c r="Z1387" i="1"/>
  <c r="Z2089" i="1"/>
  <c r="Z2330" i="1"/>
  <c r="Z2385" i="1"/>
  <c r="Z2386" i="1"/>
  <c r="W3357" i="1"/>
  <c r="W3359" i="1"/>
  <c r="W3358" i="1"/>
  <c r="W3360" i="1"/>
  <c r="W3365" i="1"/>
  <c r="W3356" i="1"/>
  <c r="W3361" i="1"/>
  <c r="W3355" i="1"/>
  <c r="W3362" i="1"/>
  <c r="W3363" i="1"/>
  <c r="W3364" i="1"/>
  <c r="S2625" i="1"/>
  <c r="U2625" i="1" s="1"/>
  <c r="Q2609" i="1"/>
  <c r="R2609" i="1" s="1"/>
  <c r="S2597" i="1"/>
  <c r="U2597" i="1" s="1"/>
  <c r="T2625" i="1"/>
  <c r="V2625" i="1" s="1"/>
  <c r="M216" i="1"/>
  <c r="M2609" i="1"/>
  <c r="T2553" i="1"/>
  <c r="V2553" i="1" s="1"/>
  <c r="S2521" i="1"/>
  <c r="U2521" i="1" s="1"/>
  <c r="M1925" i="1"/>
  <c r="S2533" i="1"/>
  <c r="U2533" i="1" s="1"/>
  <c r="Q1805" i="1"/>
  <c r="R1805" i="1" s="1"/>
  <c r="Z536" i="1"/>
  <c r="Z306" i="1"/>
  <c r="Z302" i="1"/>
  <c r="Z908" i="1"/>
  <c r="Z911" i="1"/>
  <c r="Z938" i="1"/>
  <c r="Z956" i="1"/>
  <c r="Z1012" i="1"/>
  <c r="Z1017" i="1"/>
  <c r="Z1043" i="1"/>
  <c r="Z1182" i="1"/>
  <c r="Z1550" i="1"/>
  <c r="S2613" i="1"/>
  <c r="U2613" i="1" s="1"/>
  <c r="M148" i="1"/>
  <c r="M484" i="1"/>
  <c r="Q2581" i="1"/>
  <c r="R2581" i="1" s="1"/>
  <c r="S2433" i="1"/>
  <c r="U2433" i="1" s="1"/>
  <c r="T2185" i="1"/>
  <c r="V2185" i="1" s="1"/>
  <c r="M164" i="1"/>
  <c r="M508" i="1"/>
  <c r="T2557" i="1"/>
  <c r="V2557" i="1" s="1"/>
  <c r="Q2561" i="1"/>
  <c r="R2561" i="1" s="1"/>
  <c r="T1725" i="1"/>
  <c r="V1725" i="1" s="1"/>
  <c r="M1981" i="1"/>
  <c r="Q2537" i="1"/>
  <c r="R2537" i="1" s="1"/>
  <c r="S2505" i="1"/>
  <c r="U2505" i="1" s="1"/>
  <c r="Q2041" i="1"/>
  <c r="R2041" i="1" s="1"/>
  <c r="Z1103" i="1"/>
  <c r="Z1775" i="1"/>
  <c r="Z1803" i="1"/>
  <c r="Z1633" i="1"/>
  <c r="Z1593" i="1"/>
  <c r="Z1810" i="1"/>
  <c r="Z1814" i="1"/>
  <c r="Z1822" i="1"/>
  <c r="Z1830" i="1"/>
  <c r="Z1834" i="1"/>
  <c r="Z1838" i="1"/>
  <c r="Z1862" i="1"/>
  <c r="Z1898" i="1"/>
  <c r="Z1914" i="1"/>
  <c r="Z1919" i="1"/>
  <c r="Z1927" i="1"/>
  <c r="Z1939" i="1"/>
  <c r="Z1951" i="1"/>
  <c r="Z1959" i="1"/>
  <c r="Z1978" i="1"/>
  <c r="Z1992" i="1"/>
  <c r="Z2009" i="1"/>
  <c r="Z2036" i="1"/>
  <c r="Z2052" i="1"/>
  <c r="Z1303" i="1"/>
  <c r="Z2202" i="1"/>
  <c r="Z2288" i="1"/>
  <c r="Z2292" i="1"/>
  <c r="Z2296" i="1"/>
  <c r="Z2004" i="1"/>
  <c r="Z2355" i="1"/>
  <c r="Z2359" i="1"/>
  <c r="Z2380" i="1"/>
  <c r="Z2426" i="1"/>
  <c r="Z2431" i="1"/>
  <c r="Z2496" i="1"/>
  <c r="Z222" i="1"/>
  <c r="Z240" i="1"/>
  <c r="W3351" i="1"/>
  <c r="W3345" i="1"/>
  <c r="W3349" i="1"/>
  <c r="W3347" i="1"/>
  <c r="W3341" i="1"/>
  <c r="W3346" i="1"/>
  <c r="W3344" i="1"/>
  <c r="W3340" i="1"/>
  <c r="W3342" i="1"/>
  <c r="W3348" i="1"/>
  <c r="W3352" i="1"/>
  <c r="W3354" i="1"/>
  <c r="W3353" i="1"/>
  <c r="W3350" i="1"/>
  <c r="W3343" i="1"/>
  <c r="W3339" i="1"/>
  <c r="W3332" i="1"/>
  <c r="W3336" i="1"/>
  <c r="W3333" i="1"/>
  <c r="W3338" i="1"/>
  <c r="W3337" i="1"/>
  <c r="W3335" i="1"/>
  <c r="W3331" i="1"/>
  <c r="W3334" i="1"/>
  <c r="W3330" i="1"/>
  <c r="W3329" i="1"/>
  <c r="W3328" i="1"/>
  <c r="W3325" i="1"/>
  <c r="W3320" i="1"/>
  <c r="W3319" i="1"/>
  <c r="W3321" i="1"/>
  <c r="W3326" i="1"/>
  <c r="W3317" i="1"/>
  <c r="W3327" i="1"/>
  <c r="W3324" i="1"/>
  <c r="W3323" i="1"/>
  <c r="W3322" i="1"/>
  <c r="W3318" i="1"/>
  <c r="W2835" i="1"/>
  <c r="Z1741" i="1"/>
  <c r="Z1367" i="1"/>
  <c r="Z1375" i="1"/>
  <c r="Z2059" i="1"/>
  <c r="Z2088" i="1"/>
  <c r="Z2103" i="1"/>
  <c r="Z2114" i="1"/>
  <c r="Z1381" i="1"/>
  <c r="Z2257" i="1"/>
  <c r="Z2268" i="1"/>
  <c r="Z2303" i="1"/>
  <c r="Z2371" i="1"/>
  <c r="Z2392" i="1"/>
  <c r="Z2400" i="1"/>
  <c r="Z2412" i="1"/>
  <c r="Z2421" i="1"/>
  <c r="Z2457" i="1"/>
  <c r="Z2461" i="1"/>
  <c r="Z2466" i="1"/>
  <c r="Z2467" i="1"/>
  <c r="Z2468" i="1"/>
  <c r="Z2469" i="1"/>
  <c r="Z2472" i="1"/>
  <c r="Z2473" i="1"/>
  <c r="Z2503" i="1"/>
  <c r="Z2515" i="1"/>
  <c r="Z2518" i="1"/>
  <c r="Z2526" i="1"/>
  <c r="Z2532" i="1"/>
  <c r="Z2538" i="1"/>
  <c r="Z2540" i="1"/>
  <c r="Z2542" i="1"/>
  <c r="Z2545" i="1"/>
  <c r="Z2615" i="1"/>
  <c r="Z2616" i="1"/>
  <c r="Z2617" i="1"/>
  <c r="Z2619" i="1"/>
  <c r="Z2620" i="1"/>
  <c r="Z2623" i="1"/>
  <c r="Z2624" i="1"/>
  <c r="Z2631" i="1"/>
  <c r="Z2632" i="1"/>
  <c r="Z2636" i="1"/>
  <c r="Z2639" i="1"/>
  <c r="Z2640" i="1"/>
  <c r="Z2644" i="1"/>
  <c r="S2661" i="1"/>
  <c r="U2661" i="1" s="1"/>
  <c r="AD2661" i="1" s="1"/>
  <c r="M2661" i="1"/>
  <c r="S2677" i="1"/>
  <c r="U2677" i="1" s="1"/>
  <c r="Z1747" i="1"/>
  <c r="Z1783" i="1"/>
  <c r="Z1787" i="1"/>
  <c r="Z1818" i="1"/>
  <c r="Z1854" i="1"/>
  <c r="Z1878" i="1"/>
  <c r="AD1235" i="1"/>
  <c r="Z1202" i="1"/>
  <c r="Z1234" i="1"/>
  <c r="Z2502" i="1"/>
  <c r="W3315" i="1"/>
  <c r="W3305" i="1"/>
  <c r="W3314" i="1"/>
  <c r="W3310" i="1"/>
  <c r="W3309" i="1"/>
  <c r="W3311" i="1"/>
  <c r="W3312" i="1"/>
  <c r="W3306" i="1"/>
  <c r="W3316" i="1"/>
  <c r="W3307" i="1"/>
  <c r="W3308" i="1"/>
  <c r="W3313" i="1"/>
  <c r="W3299" i="1"/>
  <c r="W3288" i="1"/>
  <c r="W3303" i="1"/>
  <c r="W3304" i="1"/>
  <c r="W3293" i="1"/>
  <c r="W3294" i="1"/>
  <c r="W3289" i="1"/>
  <c r="W3292" i="1"/>
  <c r="W3302" i="1"/>
  <c r="W3296" i="1"/>
  <c r="W3297" i="1"/>
  <c r="W3298" i="1"/>
  <c r="W3295" i="1"/>
  <c r="W3300" i="1"/>
  <c r="W3291" i="1"/>
  <c r="W3290" i="1"/>
  <c r="W3301" i="1"/>
  <c r="W3287" i="1"/>
  <c r="Z532" i="1"/>
  <c r="Z336" i="1"/>
  <c r="Z835" i="1"/>
  <c r="Z868" i="1"/>
  <c r="Z933" i="1"/>
  <c r="Z987" i="1"/>
  <c r="Z1005" i="1"/>
  <c r="Z1024" i="1"/>
  <c r="Z1029" i="1"/>
  <c r="Z1047" i="1"/>
  <c r="Z1072" i="1"/>
  <c r="Z1088" i="1"/>
  <c r="Z1104" i="1"/>
  <c r="Z1148" i="1"/>
  <c r="Z815" i="1"/>
  <c r="Z790" i="1"/>
  <c r="Z766" i="1"/>
  <c r="Z753" i="1"/>
  <c r="Z645" i="1"/>
  <c r="Z351" i="1"/>
  <c r="Z679" i="1"/>
  <c r="Z427" i="1"/>
  <c r="Z590" i="1"/>
  <c r="Z507" i="1"/>
  <c r="Z338" i="1"/>
  <c r="Z322" i="1"/>
  <c r="Z316" i="1"/>
  <c r="Z276" i="1"/>
  <c r="Z872" i="1"/>
  <c r="Z882" i="1"/>
  <c r="Z928" i="1"/>
  <c r="Z944" i="1"/>
  <c r="Z952" i="1"/>
  <c r="Z994" i="1"/>
  <c r="Z997" i="1"/>
  <c r="Z1022" i="1"/>
  <c r="Z900" i="1"/>
  <c r="Z1153" i="1"/>
  <c r="Z1158" i="1"/>
  <c r="Z1226" i="1"/>
  <c r="Z1533" i="1"/>
  <c r="AD2202" i="1"/>
  <c r="Z1087" i="1"/>
  <c r="Z1441" i="1"/>
  <c r="Z2384" i="1"/>
  <c r="Z2465" i="1"/>
  <c r="Z2476" i="1"/>
  <c r="Z2499" i="1"/>
  <c r="Z2507" i="1"/>
  <c r="Z2524" i="1"/>
  <c r="Z594" i="1"/>
  <c r="Z583" i="1"/>
  <c r="Z548" i="1"/>
  <c r="Z538" i="1"/>
  <c r="Z512" i="1"/>
  <c r="Z498" i="1"/>
  <c r="Z494" i="1"/>
  <c r="Z334" i="1"/>
  <c r="Z318" i="1"/>
  <c r="Z304" i="1"/>
  <c r="Z290" i="1"/>
  <c r="Z288" i="1"/>
  <c r="Z274" i="1"/>
  <c r="Z1039" i="1"/>
  <c r="Z1051" i="1"/>
  <c r="Z1065" i="1"/>
  <c r="Z1100" i="1"/>
  <c r="Z1174" i="1"/>
  <c r="AD2538" i="1"/>
  <c r="AD1019" i="1"/>
  <c r="Z1154" i="1"/>
  <c r="Z1159" i="1"/>
  <c r="Z1171" i="1"/>
  <c r="Z1183" i="1"/>
  <c r="Z1191" i="1"/>
  <c r="Z1203" i="1"/>
  <c r="Z1211" i="1"/>
  <c r="Z1215" i="1"/>
  <c r="Z1219" i="1"/>
  <c r="Z1227" i="1"/>
  <c r="Z1231" i="1"/>
  <c r="Z1235" i="1"/>
  <c r="Z1526" i="1"/>
  <c r="Z1547" i="1"/>
  <c r="AD1435" i="1"/>
  <c r="Z389" i="1"/>
  <c r="Z101" i="1"/>
  <c r="Z79" i="1"/>
  <c r="Z421" i="1"/>
  <c r="Z362" i="1"/>
  <c r="Z877" i="1"/>
  <c r="Z745" i="1"/>
  <c r="Z724" i="1"/>
  <c r="Z708" i="1"/>
  <c r="Z853" i="1"/>
  <c r="Z965" i="1"/>
  <c r="W1073" i="1"/>
  <c r="W52" i="1"/>
  <c r="Z1421" i="1"/>
  <c r="Z1436" i="1"/>
  <c r="Z1480" i="1"/>
  <c r="Z1467" i="1"/>
  <c r="Z1477" i="1"/>
  <c r="Z1486" i="1"/>
  <c r="Z1397" i="1"/>
  <c r="Z1405" i="1"/>
  <c r="Z1515" i="1"/>
  <c r="Z1567" i="1"/>
  <c r="Z1570" i="1"/>
  <c r="Z1579" i="1"/>
  <c r="Z1586" i="1"/>
  <c r="Z1610" i="1"/>
  <c r="Z1621" i="1"/>
  <c r="Z1626" i="1"/>
  <c r="Z1643" i="1"/>
  <c r="Z1648" i="1"/>
  <c r="Z1651" i="1"/>
  <c r="Z1664" i="1"/>
  <c r="Z1668" i="1"/>
  <c r="Z1675" i="1"/>
  <c r="Z1680" i="1"/>
  <c r="Z1685" i="1"/>
  <c r="Z1692" i="1"/>
  <c r="Z1702" i="1"/>
  <c r="Z1711" i="1"/>
  <c r="Z1712" i="1"/>
  <c r="Z1713" i="1"/>
  <c r="Z1718" i="1"/>
  <c r="Z1722" i="1"/>
  <c r="Z1723" i="1"/>
  <c r="Z1738" i="1"/>
  <c r="Z1744" i="1"/>
  <c r="Z1768" i="1"/>
  <c r="Z1772" i="1"/>
  <c r="Z1801" i="1"/>
  <c r="Z1594" i="1"/>
  <c r="Z1819" i="1"/>
  <c r="Z1831" i="1"/>
  <c r="Z1851" i="1"/>
  <c r="Z1855" i="1"/>
  <c r="Z1860" i="1"/>
  <c r="Z1863" i="1"/>
  <c r="Z1868" i="1"/>
  <c r="Z1875" i="1"/>
  <c r="Z1879" i="1"/>
  <c r="Z1895" i="1"/>
  <c r="Z1903" i="1"/>
  <c r="Z1924" i="1"/>
  <c r="Z1929" i="1"/>
  <c r="Z1965" i="1"/>
  <c r="Z2073" i="1"/>
  <c r="Z2122" i="1"/>
  <c r="Z2149" i="1"/>
  <c r="Z2167" i="1"/>
  <c r="Z2178" i="1"/>
  <c r="Z2182" i="1"/>
  <c r="Z2190" i="1"/>
  <c r="Z1327" i="1"/>
  <c r="Z1386" i="1"/>
  <c r="Z1396" i="1"/>
  <c r="Z1259" i="1"/>
  <c r="Z1308" i="1"/>
  <c r="Z2194" i="1"/>
  <c r="Z2199" i="1"/>
  <c r="Z2211" i="1"/>
  <c r="Z2215" i="1"/>
  <c r="Z2223" i="1"/>
  <c r="Z2227" i="1"/>
  <c r="Z2231" i="1"/>
  <c r="Z2240" i="1"/>
  <c r="Z2243" i="1"/>
  <c r="Z2251" i="1"/>
  <c r="Z2263" i="1"/>
  <c r="Z2247" i="1"/>
  <c r="Z2285" i="1"/>
  <c r="Z2289" i="1"/>
  <c r="Z2293" i="1"/>
  <c r="Z2297" i="1"/>
  <c r="Z2301" i="1"/>
  <c r="Z2305" i="1"/>
  <c r="Z2309" i="1"/>
  <c r="Z2312" i="1"/>
  <c r="Z2316" i="1"/>
  <c r="W3280" i="1"/>
  <c r="W3281" i="1"/>
  <c r="W3272" i="1"/>
  <c r="W3278" i="1"/>
  <c r="W3286" i="1"/>
  <c r="W3275" i="1"/>
  <c r="W3274" i="1"/>
  <c r="W3276" i="1"/>
  <c r="W3277" i="1"/>
  <c r="W3285" i="1"/>
  <c r="W3284" i="1"/>
  <c r="W3273" i="1"/>
  <c r="W3283" i="1"/>
  <c r="W3282" i="1"/>
  <c r="W3271" i="1"/>
  <c r="W3279" i="1"/>
  <c r="W3270" i="1"/>
  <c r="T1965" i="1"/>
  <c r="V1965" i="1" s="1"/>
  <c r="Q1965" i="1"/>
  <c r="R1965" i="1" s="1"/>
  <c r="S2621" i="1"/>
  <c r="U2621" i="1" s="1"/>
  <c r="AD2621" i="1" s="1"/>
  <c r="S2609" i="1"/>
  <c r="U2609" i="1" s="1"/>
  <c r="AD2609" i="1" s="1"/>
  <c r="S2617" i="1"/>
  <c r="U2617" i="1" s="1"/>
  <c r="S2601" i="1"/>
  <c r="U2601" i="1" s="1"/>
  <c r="Q2601" i="1"/>
  <c r="R2601" i="1" s="1"/>
  <c r="Q2617" i="1"/>
  <c r="R2617" i="1" s="1"/>
  <c r="M2613" i="1"/>
  <c r="M120" i="1"/>
  <c r="M400" i="1"/>
  <c r="M624" i="1"/>
  <c r="Q2593" i="1"/>
  <c r="R2593" i="1" s="1"/>
  <c r="S2549" i="1"/>
  <c r="U2549" i="1" s="1"/>
  <c r="M692" i="1"/>
  <c r="S2569" i="1"/>
  <c r="U2569" i="1" s="1"/>
  <c r="S2473" i="1"/>
  <c r="U2473" i="1" s="1"/>
  <c r="M1961" i="1"/>
  <c r="M2593" i="1"/>
  <c r="T2445" i="1"/>
  <c r="V2445" i="1" s="1"/>
  <c r="AD2445" i="1" s="1"/>
  <c r="T2233" i="1"/>
  <c r="V2233" i="1" s="1"/>
  <c r="T2121" i="1"/>
  <c r="V2121" i="1" s="1"/>
  <c r="S2137" i="1"/>
  <c r="U2137" i="1" s="1"/>
  <c r="S1989" i="1"/>
  <c r="U1989" i="1" s="1"/>
  <c r="AD1989" i="1" s="1"/>
  <c r="T1761" i="1"/>
  <c r="V1761" i="1" s="1"/>
  <c r="T1905" i="1"/>
  <c r="V1905" i="1" s="1"/>
  <c r="M2569" i="1"/>
  <c r="S2341" i="1"/>
  <c r="U2341" i="1" s="1"/>
  <c r="T2341" i="1"/>
  <c r="V2341" i="1" s="1"/>
  <c r="M2333" i="1"/>
  <c r="T2333" i="1"/>
  <c r="V2333" i="1" s="1"/>
  <c r="M2329" i="1"/>
  <c r="S2329" i="1"/>
  <c r="U2329" i="1" s="1"/>
  <c r="AD2329" i="1" s="1"/>
  <c r="S2317" i="1"/>
  <c r="U2317" i="1" s="1"/>
  <c r="T2317" i="1"/>
  <c r="V2317" i="1" s="1"/>
  <c r="M2309" i="1"/>
  <c r="T2309" i="1"/>
  <c r="V2309" i="1" s="1"/>
  <c r="AD2309" i="1" s="1"/>
  <c r="Q2309" i="1"/>
  <c r="R2309" i="1" s="1"/>
  <c r="M2305" i="1"/>
  <c r="Q2305" i="1"/>
  <c r="R2305" i="1" s="1"/>
  <c r="T2305" i="1"/>
  <c r="V2305" i="1" s="1"/>
  <c r="M2301" i="1"/>
  <c r="T2301" i="1"/>
  <c r="V2301" i="1" s="1"/>
  <c r="S2297" i="1"/>
  <c r="U2297" i="1" s="1"/>
  <c r="T2297" i="1"/>
  <c r="V2297" i="1" s="1"/>
  <c r="M2293" i="1"/>
  <c r="Q2293" i="1"/>
  <c r="R2293" i="1" s="1"/>
  <c r="T2293" i="1"/>
  <c r="V2293" i="1" s="1"/>
  <c r="M2289" i="1"/>
  <c r="Q2289" i="1"/>
  <c r="R2289" i="1" s="1"/>
  <c r="M2265" i="1"/>
  <c r="T2265" i="1"/>
  <c r="V2265" i="1" s="1"/>
  <c r="AD2265" i="1" s="1"/>
  <c r="Q2265" i="1"/>
  <c r="R2265" i="1" s="1"/>
  <c r="Q2261" i="1"/>
  <c r="R2261" i="1" s="1"/>
  <c r="S2261" i="1"/>
  <c r="U2261" i="1" s="1"/>
  <c r="M2257" i="1"/>
  <c r="Q2257" i="1"/>
  <c r="R2257" i="1" s="1"/>
  <c r="T2257" i="1"/>
  <c r="V2257" i="1" s="1"/>
  <c r="AD2257" i="1" s="1"/>
  <c r="M2249" i="1"/>
  <c r="S2249" i="1"/>
  <c r="U2249" i="1" s="1"/>
  <c r="Q2249" i="1"/>
  <c r="R2249" i="1" s="1"/>
  <c r="M2245" i="1"/>
  <c r="Q2245" i="1"/>
  <c r="R2245" i="1" s="1"/>
  <c r="M2241" i="1"/>
  <c r="Q2241" i="1"/>
  <c r="R2241" i="1" s="1"/>
  <c r="S2241" i="1"/>
  <c r="U2241" i="1" s="1"/>
  <c r="M2237" i="1"/>
  <c r="S2237" i="1"/>
  <c r="U2237" i="1" s="1"/>
  <c r="AD2237" i="1" s="1"/>
  <c r="Q2237" i="1"/>
  <c r="R2237" i="1" s="1"/>
  <c r="M2225" i="1"/>
  <c r="Q2225" i="1"/>
  <c r="R2225" i="1" s="1"/>
  <c r="S2225" i="1"/>
  <c r="U2225" i="1" s="1"/>
  <c r="S2213" i="1"/>
  <c r="U2213" i="1" s="1"/>
  <c r="Q2213" i="1"/>
  <c r="R2213" i="1" s="1"/>
  <c r="T2213" i="1"/>
  <c r="V2213" i="1" s="1"/>
  <c r="T2209" i="1"/>
  <c r="V2209" i="1" s="1"/>
  <c r="Q2209" i="1"/>
  <c r="R2209" i="1" s="1"/>
  <c r="S2205" i="1"/>
  <c r="U2205" i="1" s="1"/>
  <c r="Q2205" i="1"/>
  <c r="R2205" i="1" s="1"/>
  <c r="M2197" i="1"/>
  <c r="Q2197" i="1"/>
  <c r="R2197" i="1" s="1"/>
  <c r="S2197" i="1"/>
  <c r="U2197" i="1" s="1"/>
  <c r="M2181" i="1"/>
  <c r="Q2181" i="1"/>
  <c r="R2181" i="1" s="1"/>
  <c r="M2177" i="1"/>
  <c r="T2177" i="1"/>
  <c r="V2177" i="1" s="1"/>
  <c r="AD2177" i="1" s="1"/>
  <c r="M2173" i="1"/>
  <c r="Q2173" i="1"/>
  <c r="R2173" i="1" s="1"/>
  <c r="S2173" i="1"/>
  <c r="U2173" i="1" s="1"/>
  <c r="T2173" i="1"/>
  <c r="V2173" i="1" s="1"/>
  <c r="S2169" i="1"/>
  <c r="U2169" i="1" s="1"/>
  <c r="Q2169" i="1"/>
  <c r="R2169" i="1" s="1"/>
  <c r="T2169" i="1"/>
  <c r="V2169" i="1" s="1"/>
  <c r="T2165" i="1"/>
  <c r="V2165" i="1" s="1"/>
  <c r="S2165" i="1"/>
  <c r="U2165" i="1" s="1"/>
  <c r="Q2165" i="1"/>
  <c r="R2165" i="1" s="1"/>
  <c r="M2161" i="1"/>
  <c r="T2161" i="1"/>
  <c r="V2161" i="1" s="1"/>
  <c r="AD2161" i="1" s="1"/>
  <c r="M2157" i="1"/>
  <c r="S2157" i="1"/>
  <c r="U2157" i="1" s="1"/>
  <c r="T2157" i="1"/>
  <c r="V2157" i="1" s="1"/>
  <c r="M2149" i="1"/>
  <c r="S2149" i="1"/>
  <c r="U2149" i="1" s="1"/>
  <c r="T2149" i="1"/>
  <c r="V2149" i="1" s="1"/>
  <c r="AD2149" i="1" s="1"/>
  <c r="Q2145" i="1"/>
  <c r="R2145" i="1" s="1"/>
  <c r="S2145" i="1"/>
  <c r="U2145" i="1" s="1"/>
  <c r="T2141" i="1"/>
  <c r="V2141" i="1" s="1"/>
  <c r="Q2141" i="1"/>
  <c r="R2141" i="1" s="1"/>
  <c r="M2133" i="1"/>
  <c r="Q2133" i="1"/>
  <c r="R2133" i="1" s="1"/>
  <c r="S2133" i="1"/>
  <c r="U2133" i="1" s="1"/>
  <c r="Q2129" i="1"/>
  <c r="R2129" i="1" s="1"/>
  <c r="S2129" i="1"/>
  <c r="U2129" i="1" s="1"/>
  <c r="AD2129" i="1" s="1"/>
  <c r="M2129" i="1"/>
  <c r="M2125" i="1"/>
  <c r="Q2125" i="1"/>
  <c r="R2125" i="1" s="1"/>
  <c r="T2125" i="1"/>
  <c r="V2125" i="1" s="1"/>
  <c r="M2113" i="1"/>
  <c r="S2113" i="1"/>
  <c r="U2113" i="1" s="1"/>
  <c r="Q2113" i="1"/>
  <c r="R2113" i="1" s="1"/>
  <c r="M2105" i="1"/>
  <c r="S2105" i="1"/>
  <c r="U2105" i="1" s="1"/>
  <c r="AD2105" i="1" s="1"/>
  <c r="Q2105" i="1"/>
  <c r="R2105" i="1" s="1"/>
  <c r="T2101" i="1"/>
  <c r="V2101" i="1" s="1"/>
  <c r="S2101" i="1"/>
  <c r="U2101" i="1" s="1"/>
  <c r="M2101" i="1"/>
  <c r="T2085" i="1"/>
  <c r="V2085" i="1" s="1"/>
  <c r="S2085" i="1"/>
  <c r="U2085" i="1" s="1"/>
  <c r="S2073" i="1"/>
  <c r="U2073" i="1" s="1"/>
  <c r="T2073" i="1"/>
  <c r="V2073" i="1" s="1"/>
  <c r="M2073" i="1"/>
  <c r="T2065" i="1"/>
  <c r="V2065" i="1" s="1"/>
  <c r="M2065" i="1"/>
  <c r="S2065" i="1"/>
  <c r="U2065" i="1" s="1"/>
  <c r="M2057" i="1"/>
  <c r="Q2057" i="1"/>
  <c r="R2057" i="1" s="1"/>
  <c r="M2053" i="1"/>
  <c r="T2053" i="1"/>
  <c r="V2053" i="1" s="1"/>
  <c r="S2053" i="1"/>
  <c r="U2053" i="1" s="1"/>
  <c r="M2049" i="1"/>
  <c r="T2049" i="1"/>
  <c r="V2049" i="1" s="1"/>
  <c r="AD2049" i="1" s="1"/>
  <c r="Q2049" i="1"/>
  <c r="R2049" i="1" s="1"/>
  <c r="Q2045" i="1"/>
  <c r="R2045" i="1" s="1"/>
  <c r="S2045" i="1"/>
  <c r="U2045" i="1" s="1"/>
  <c r="M2037" i="1"/>
  <c r="S2037" i="1"/>
  <c r="U2037" i="1" s="1"/>
  <c r="Q2037" i="1"/>
  <c r="R2037" i="1" s="1"/>
  <c r="T2029" i="1"/>
  <c r="V2029" i="1" s="1"/>
  <c r="M2029" i="1"/>
  <c r="Q2029" i="1"/>
  <c r="R2029" i="1" s="1"/>
  <c r="M2025" i="1"/>
  <c r="S2025" i="1"/>
  <c r="U2025" i="1" s="1"/>
  <c r="AD2025" i="1" s="1"/>
  <c r="T2025" i="1"/>
  <c r="V2025" i="1" s="1"/>
  <c r="Q2013" i="1"/>
  <c r="R2013" i="1" s="1"/>
  <c r="T2013" i="1"/>
  <c r="V2013" i="1" s="1"/>
  <c r="AD2013" i="1" s="1"/>
  <c r="Q2009" i="1"/>
  <c r="R2009" i="1" s="1"/>
  <c r="T2009" i="1"/>
  <c r="V2009" i="1" s="1"/>
  <c r="AD2009" i="1" s="1"/>
  <c r="M2009" i="1"/>
  <c r="Q2005" i="1"/>
  <c r="R2005" i="1" s="1"/>
  <c r="T2005" i="1"/>
  <c r="V2005" i="1" s="1"/>
  <c r="AD2005" i="1" s="1"/>
  <c r="M2005" i="1"/>
  <c r="S2001" i="1"/>
  <c r="U2001" i="1" s="1"/>
  <c r="T2001" i="1"/>
  <c r="V2001" i="1" s="1"/>
  <c r="M2001" i="1"/>
  <c r="T1993" i="1"/>
  <c r="V1993" i="1" s="1"/>
  <c r="S1993" i="1"/>
  <c r="U1993" i="1" s="1"/>
  <c r="T1977" i="1"/>
  <c r="V1977" i="1" s="1"/>
  <c r="Q1977" i="1"/>
  <c r="R1977" i="1" s="1"/>
  <c r="Q1973" i="1"/>
  <c r="R1973" i="1" s="1"/>
  <c r="M1973" i="1"/>
  <c r="T1969" i="1"/>
  <c r="V1969" i="1" s="1"/>
  <c r="S1969" i="1"/>
  <c r="U1969" i="1" s="1"/>
  <c r="Q1969" i="1"/>
  <c r="R1969" i="1" s="1"/>
  <c r="S1949" i="1"/>
  <c r="U1949" i="1" s="1"/>
  <c r="AD1949" i="1" s="1"/>
  <c r="Q1949" i="1"/>
  <c r="R1949" i="1" s="1"/>
  <c r="T1941" i="1"/>
  <c r="V1941" i="1" s="1"/>
  <c r="Q1941" i="1"/>
  <c r="R1941" i="1" s="1"/>
  <c r="T1933" i="1"/>
  <c r="V1933" i="1" s="1"/>
  <c r="S1933" i="1"/>
  <c r="U1933" i="1" s="1"/>
  <c r="Q1933" i="1"/>
  <c r="R1933" i="1" s="1"/>
  <c r="Q1929" i="1"/>
  <c r="R1929" i="1" s="1"/>
  <c r="T1929" i="1"/>
  <c r="V1929" i="1" s="1"/>
  <c r="M1921" i="1"/>
  <c r="S1921" i="1"/>
  <c r="U1921" i="1" s="1"/>
  <c r="T1921" i="1"/>
  <c r="V1921" i="1" s="1"/>
  <c r="M1917" i="1"/>
  <c r="S1917" i="1"/>
  <c r="U1917" i="1" s="1"/>
  <c r="Q1917" i="1"/>
  <c r="R1917" i="1" s="1"/>
  <c r="M1909" i="1"/>
  <c r="Q1909" i="1"/>
  <c r="R1909" i="1" s="1"/>
  <c r="M1897" i="1"/>
  <c r="S1897" i="1"/>
  <c r="U1897" i="1" s="1"/>
  <c r="M1893" i="1"/>
  <c r="T1893" i="1"/>
  <c r="V1893" i="1" s="1"/>
  <c r="Q1893" i="1"/>
  <c r="R1893" i="1" s="1"/>
  <c r="T1889" i="1"/>
  <c r="V1889" i="1" s="1"/>
  <c r="Q1889" i="1"/>
  <c r="R1889" i="1" s="1"/>
  <c r="M1889" i="1"/>
  <c r="S1889" i="1"/>
  <c r="U1889" i="1" s="1"/>
  <c r="M1881" i="1"/>
  <c r="Q1881" i="1"/>
  <c r="R1881" i="1" s="1"/>
  <c r="T1881" i="1"/>
  <c r="V1881" i="1" s="1"/>
  <c r="M1865" i="1"/>
  <c r="T1865" i="1"/>
  <c r="V1865" i="1" s="1"/>
  <c r="AD1865" i="1" s="1"/>
  <c r="M1861" i="1"/>
  <c r="S1861" i="1"/>
  <c r="U1861" i="1" s="1"/>
  <c r="T1861" i="1"/>
  <c r="V1861" i="1" s="1"/>
  <c r="S1857" i="1"/>
  <c r="U1857" i="1" s="1"/>
  <c r="T1857" i="1"/>
  <c r="V1857" i="1" s="1"/>
  <c r="T1853" i="1"/>
  <c r="V1853" i="1" s="1"/>
  <c r="S1853" i="1"/>
  <c r="U1853" i="1" s="1"/>
  <c r="M1853" i="1"/>
  <c r="M1849" i="1"/>
  <c r="Q1849" i="1"/>
  <c r="R1849" i="1" s="1"/>
  <c r="T1849" i="1"/>
  <c r="V1849" i="1" s="1"/>
  <c r="M1845" i="1"/>
  <c r="T1845" i="1"/>
  <c r="V1845" i="1" s="1"/>
  <c r="M1841" i="1"/>
  <c r="T1841" i="1"/>
  <c r="V1841" i="1" s="1"/>
  <c r="S1841" i="1"/>
  <c r="U1841" i="1" s="1"/>
  <c r="T1833" i="1"/>
  <c r="V1833" i="1" s="1"/>
  <c r="S1833" i="1"/>
  <c r="U1833" i="1" s="1"/>
  <c r="Q1829" i="1"/>
  <c r="R1829" i="1" s="1"/>
  <c r="T1829" i="1"/>
  <c r="V1829" i="1" s="1"/>
  <c r="S1829" i="1"/>
  <c r="U1829" i="1" s="1"/>
  <c r="M1809" i="1"/>
  <c r="S1809" i="1"/>
  <c r="U1809" i="1" s="1"/>
  <c r="M1801" i="1"/>
  <c r="S1801" i="1"/>
  <c r="U1801" i="1" s="1"/>
  <c r="S1773" i="1"/>
  <c r="U1773" i="1" s="1"/>
  <c r="T1773" i="1"/>
  <c r="V1773" i="1" s="1"/>
  <c r="S1769" i="1"/>
  <c r="U1769" i="1" s="1"/>
  <c r="Q1769" i="1"/>
  <c r="R1769" i="1" s="1"/>
  <c r="M1757" i="1"/>
  <c r="Q1757" i="1"/>
  <c r="R1757" i="1" s="1"/>
  <c r="M1753" i="1"/>
  <c r="T1753" i="1"/>
  <c r="V1753" i="1" s="1"/>
  <c r="M1745" i="1"/>
  <c r="T1745" i="1"/>
  <c r="V1745" i="1" s="1"/>
  <c r="S1745" i="1"/>
  <c r="U1745" i="1" s="1"/>
  <c r="AD1745" i="1" s="1"/>
  <c r="M1741" i="1"/>
  <c r="T1741" i="1"/>
  <c r="V1741" i="1" s="1"/>
  <c r="S1741" i="1"/>
  <c r="U1741" i="1" s="1"/>
  <c r="M1733" i="1"/>
  <c r="S1733" i="1"/>
  <c r="U1733" i="1" s="1"/>
  <c r="Q1733" i="1"/>
  <c r="R1733" i="1" s="1"/>
  <c r="S1725" i="1"/>
  <c r="U1725" i="1" s="1"/>
  <c r="M1725" i="1"/>
  <c r="M1985" i="1"/>
  <c r="T1985" i="1"/>
  <c r="V1985" i="1" s="1"/>
  <c r="S1985" i="1"/>
  <c r="U1985" i="1" s="1"/>
  <c r="T2617" i="1"/>
  <c r="V2617" i="1" s="1"/>
  <c r="M2621" i="1"/>
  <c r="S2645" i="1"/>
  <c r="U2645" i="1" s="1"/>
  <c r="M2641" i="1"/>
  <c r="M2637" i="1"/>
  <c r="M2633" i="1"/>
  <c r="Q2553" i="1"/>
  <c r="R2553" i="1" s="1"/>
  <c r="S2357" i="1"/>
  <c r="U2357" i="1" s="1"/>
  <c r="M1933" i="1"/>
  <c r="M1949" i="1"/>
  <c r="M1969" i="1"/>
  <c r="M1989" i="1"/>
  <c r="M2013" i="1"/>
  <c r="T2133" i="1"/>
  <c r="V2133" i="1" s="1"/>
  <c r="M2209" i="1"/>
  <c r="T2581" i="1"/>
  <c r="V2581" i="1" s="1"/>
  <c r="Q2121" i="1"/>
  <c r="R2121" i="1" s="1"/>
  <c r="S2301" i="1"/>
  <c r="U2301" i="1" s="1"/>
  <c r="Q2341" i="1"/>
  <c r="R2341" i="1" s="1"/>
  <c r="Q2161" i="1"/>
  <c r="R2161" i="1" s="1"/>
  <c r="S2245" i="1"/>
  <c r="U2245" i="1" s="1"/>
  <c r="AD2245" i="1" s="1"/>
  <c r="T1973" i="1"/>
  <c r="V1973" i="1" s="1"/>
  <c r="S2125" i="1"/>
  <c r="U2125" i="1" s="1"/>
  <c r="Q1865" i="1"/>
  <c r="R1865" i="1" s="1"/>
  <c r="S1845" i="1"/>
  <c r="U1845" i="1" s="1"/>
  <c r="Q1853" i="1"/>
  <c r="R1853" i="1" s="1"/>
  <c r="S2029" i="1"/>
  <c r="U2029" i="1" s="1"/>
  <c r="T1809" i="1"/>
  <c r="V1809" i="1" s="1"/>
  <c r="Q1845" i="1"/>
  <c r="R1845" i="1" s="1"/>
  <c r="T1733" i="1"/>
  <c r="V1733" i="1" s="1"/>
  <c r="S1929" i="1"/>
  <c r="U1929" i="1" s="1"/>
  <c r="M2577" i="1"/>
  <c r="Q2577" i="1"/>
  <c r="R2577" i="1" s="1"/>
  <c r="S2573" i="1"/>
  <c r="U2573" i="1" s="1"/>
  <c r="Q2573" i="1"/>
  <c r="R2573" i="1" s="1"/>
  <c r="M2565" i="1"/>
  <c r="Q2565" i="1"/>
  <c r="R2565" i="1" s="1"/>
  <c r="M2545" i="1"/>
  <c r="S2545" i="1"/>
  <c r="U2545" i="1" s="1"/>
  <c r="AD2545" i="1" s="1"/>
  <c r="M2537" i="1"/>
  <c r="T2537" i="1"/>
  <c r="V2537" i="1" s="1"/>
  <c r="AD2537" i="1" s="1"/>
  <c r="M2529" i="1"/>
  <c r="T2529" i="1"/>
  <c r="V2529" i="1" s="1"/>
  <c r="T2525" i="1"/>
  <c r="V2525" i="1" s="1"/>
  <c r="S2525" i="1"/>
  <c r="U2525" i="1" s="1"/>
  <c r="Q2525" i="1"/>
  <c r="R2525" i="1" s="1"/>
  <c r="M2521" i="1"/>
  <c r="T2521" i="1"/>
  <c r="V2521" i="1" s="1"/>
  <c r="AD2521" i="1" s="1"/>
  <c r="M2517" i="1"/>
  <c r="T2517" i="1"/>
  <c r="V2517" i="1" s="1"/>
  <c r="M2509" i="1"/>
  <c r="Q2509" i="1"/>
  <c r="R2509" i="1" s="1"/>
  <c r="M2505" i="1"/>
  <c r="Q2505" i="1"/>
  <c r="R2505" i="1" s="1"/>
  <c r="T2501" i="1"/>
  <c r="V2501" i="1" s="1"/>
  <c r="AD2501" i="1" s="1"/>
  <c r="M2501" i="1"/>
  <c r="T2493" i="1"/>
  <c r="V2493" i="1" s="1"/>
  <c r="Q2493" i="1"/>
  <c r="R2493" i="1" s="1"/>
  <c r="M2489" i="1"/>
  <c r="Q2489" i="1"/>
  <c r="R2489" i="1" s="1"/>
  <c r="S2489" i="1"/>
  <c r="U2489" i="1" s="1"/>
  <c r="M2485" i="1"/>
  <c r="S2485" i="1"/>
  <c r="U2485" i="1" s="1"/>
  <c r="AD2485" i="1" s="1"/>
  <c r="S2477" i="1"/>
  <c r="U2477" i="1" s="1"/>
  <c r="M2477" i="1"/>
  <c r="T2465" i="1"/>
  <c r="V2465" i="1" s="1"/>
  <c r="Q2465" i="1"/>
  <c r="R2465" i="1" s="1"/>
  <c r="S2465" i="1"/>
  <c r="U2465" i="1" s="1"/>
  <c r="S2461" i="1"/>
  <c r="U2461" i="1" s="1"/>
  <c r="AD2461" i="1" s="1"/>
  <c r="T2461" i="1"/>
  <c r="V2461" i="1" s="1"/>
  <c r="S2457" i="1"/>
  <c r="U2457" i="1" s="1"/>
  <c r="T2457" i="1"/>
  <c r="V2457" i="1" s="1"/>
  <c r="M2449" i="1"/>
  <c r="S2449" i="1"/>
  <c r="U2449" i="1" s="1"/>
  <c r="M2441" i="1"/>
  <c r="S2441" i="1"/>
  <c r="U2441" i="1" s="1"/>
  <c r="S2425" i="1"/>
  <c r="U2425" i="1" s="1"/>
  <c r="AD2425" i="1" s="1"/>
  <c r="T2425" i="1"/>
  <c r="V2425" i="1" s="1"/>
  <c r="S2421" i="1"/>
  <c r="U2421" i="1" s="1"/>
  <c r="T2421" i="1"/>
  <c r="V2421" i="1" s="1"/>
  <c r="M2413" i="1"/>
  <c r="S2413" i="1"/>
  <c r="U2413" i="1" s="1"/>
  <c r="T2413" i="1"/>
  <c r="V2413" i="1" s="1"/>
  <c r="M2405" i="1"/>
  <c r="S2405" i="1"/>
  <c r="U2405" i="1" s="1"/>
  <c r="T2405" i="1"/>
  <c r="V2405" i="1" s="1"/>
  <c r="Q2393" i="1"/>
  <c r="R2393" i="1" s="1"/>
  <c r="M2393" i="1"/>
  <c r="T2393" i="1"/>
  <c r="V2393" i="1" s="1"/>
  <c r="AD2393" i="1" s="1"/>
  <c r="Q2385" i="1"/>
  <c r="R2385" i="1" s="1"/>
  <c r="T2385" i="1"/>
  <c r="V2385" i="1" s="1"/>
  <c r="S2385" i="1"/>
  <c r="U2385" i="1" s="1"/>
  <c r="M2381" i="1"/>
  <c r="Q2381" i="1"/>
  <c r="R2381" i="1" s="1"/>
  <c r="S2381" i="1"/>
  <c r="U2381" i="1" s="1"/>
  <c r="AD2381" i="1" s="1"/>
  <c r="Q2377" i="1"/>
  <c r="R2377" i="1" s="1"/>
  <c r="S2377" i="1"/>
  <c r="U2377" i="1" s="1"/>
  <c r="T2373" i="1"/>
  <c r="V2373" i="1" s="1"/>
  <c r="Q2373" i="1"/>
  <c r="R2373" i="1" s="1"/>
  <c r="M2369" i="1"/>
  <c r="T2369" i="1"/>
  <c r="V2369" i="1" s="1"/>
  <c r="M2361" i="1"/>
  <c r="Q2361" i="1"/>
  <c r="R2361" i="1" s="1"/>
  <c r="S2361" i="1"/>
  <c r="U2361" i="1" s="1"/>
  <c r="AD2361" i="1" s="1"/>
  <c r="Q2357" i="1"/>
  <c r="R2357" i="1" s="1"/>
  <c r="T2357" i="1"/>
  <c r="V2357" i="1" s="1"/>
  <c r="T2353" i="1"/>
  <c r="V2353" i="1" s="1"/>
  <c r="Q2353" i="1"/>
  <c r="R2353" i="1" s="1"/>
  <c r="M2349" i="1"/>
  <c r="T2349" i="1"/>
  <c r="V2349" i="1" s="1"/>
  <c r="Q2349" i="1"/>
  <c r="R2349" i="1" s="1"/>
  <c r="S2349" i="1"/>
  <c r="U2349" i="1" s="1"/>
  <c r="T2645" i="1"/>
  <c r="V2645" i="1" s="1"/>
  <c r="T2601" i="1"/>
  <c r="V2601" i="1" s="1"/>
  <c r="T2569" i="1"/>
  <c r="V2569" i="1" s="1"/>
  <c r="S2529" i="1"/>
  <c r="U2529" i="1" s="1"/>
  <c r="S2353" i="1"/>
  <c r="U2353" i="1" s="1"/>
  <c r="S2561" i="1"/>
  <c r="U2561" i="1" s="1"/>
  <c r="Q2153" i="1"/>
  <c r="R2153" i="1" s="1"/>
  <c r="T2289" i="1"/>
  <c r="V2289" i="1" s="1"/>
  <c r="AD2289" i="1" s="1"/>
  <c r="S2293" i="1"/>
  <c r="U2293" i="1" s="1"/>
  <c r="S2153" i="1"/>
  <c r="U2153" i="1" s="1"/>
  <c r="AD2153" i="1" s="1"/>
  <c r="S2209" i="1"/>
  <c r="U2209" i="1" s="1"/>
  <c r="S2277" i="1"/>
  <c r="U2277" i="1" s="1"/>
  <c r="T2117" i="1"/>
  <c r="V2117" i="1" s="1"/>
  <c r="S2117" i="1"/>
  <c r="U2117" i="1" s="1"/>
  <c r="S2641" i="1"/>
  <c r="U2641" i="1" s="1"/>
  <c r="AD2641" i="1" s="1"/>
  <c r="S2605" i="1"/>
  <c r="U2605" i="1" s="1"/>
  <c r="T2597" i="1"/>
  <c r="V2597" i="1" s="1"/>
  <c r="T2637" i="1"/>
  <c r="V2637" i="1" s="1"/>
  <c r="AD2637" i="1" s="1"/>
  <c r="S2633" i="1"/>
  <c r="U2633" i="1" s="1"/>
  <c r="M92" i="1"/>
  <c r="M180" i="1"/>
  <c r="M296" i="1"/>
  <c r="M552" i="1"/>
  <c r="T2577" i="1"/>
  <c r="V2577" i="1" s="1"/>
  <c r="AD2577" i="1" s="1"/>
  <c r="T2561" i="1"/>
  <c r="V2561" i="1" s="1"/>
  <c r="S2565" i="1"/>
  <c r="U2565" i="1" s="1"/>
  <c r="AD2565" i="1" s="1"/>
  <c r="Q2585" i="1"/>
  <c r="R2585" i="1" s="1"/>
  <c r="T2449" i="1"/>
  <c r="V2449" i="1" s="1"/>
  <c r="Q2149" i="1"/>
  <c r="R2149" i="1" s="1"/>
  <c r="M4" i="1"/>
  <c r="T2477" i="1"/>
  <c r="V2477" i="1" s="1"/>
  <c r="Q2481" i="1"/>
  <c r="R2481" i="1" s="1"/>
  <c r="T2189" i="1"/>
  <c r="V2189" i="1" s="1"/>
  <c r="S2593" i="1"/>
  <c r="U2593" i="1" s="1"/>
  <c r="AD2593" i="1" s="1"/>
  <c r="S1941" i="1"/>
  <c r="U1941" i="1" s="1"/>
  <c r="Q1961" i="1"/>
  <c r="R1961" i="1" s="1"/>
  <c r="S1973" i="1"/>
  <c r="U1973" i="1" s="1"/>
  <c r="AD1973" i="1" s="1"/>
  <c r="M1993" i="1"/>
  <c r="M2021" i="1"/>
  <c r="M2145" i="1"/>
  <c r="M2261" i="1"/>
  <c r="M2373" i="1"/>
  <c r="Q2501" i="1"/>
  <c r="R2501" i="1" s="1"/>
  <c r="M2581" i="1"/>
  <c r="T2489" i="1"/>
  <c r="V2489" i="1" s="1"/>
  <c r="Q2397" i="1"/>
  <c r="R2397" i="1" s="1"/>
  <c r="T2377" i="1"/>
  <c r="V2377" i="1" s="1"/>
  <c r="S2305" i="1"/>
  <c r="U2305" i="1" s="1"/>
  <c r="AD2305" i="1" s="1"/>
  <c r="T2145" i="1"/>
  <c r="V2145" i="1" s="1"/>
  <c r="T2181" i="1"/>
  <c r="V2181" i="1" s="1"/>
  <c r="AD2181" i="1" s="1"/>
  <c r="Q2157" i="1"/>
  <c r="R2157" i="1" s="1"/>
  <c r="Q2221" i="1"/>
  <c r="R2221" i="1" s="1"/>
  <c r="T2249" i="1"/>
  <c r="V2249" i="1" s="1"/>
  <c r="Q2177" i="1"/>
  <c r="R2177" i="1" s="1"/>
  <c r="S2141" i="1"/>
  <c r="U2141" i="1" s="1"/>
  <c r="T2037" i="1"/>
  <c r="V2037" i="1" s="1"/>
  <c r="T2081" i="1"/>
  <c r="V2081" i="1" s="1"/>
  <c r="AD2081" i="1" s="1"/>
  <c r="S2121" i="1"/>
  <c r="U2121" i="1" s="1"/>
  <c r="Q2117" i="1"/>
  <c r="R2117" i="1" s="1"/>
  <c r="S2109" i="1"/>
  <c r="U2109" i="1" s="1"/>
  <c r="T1961" i="1"/>
  <c r="V1961" i="1" s="1"/>
  <c r="AD1961" i="1" s="1"/>
  <c r="S1981" i="1"/>
  <c r="U1981" i="1" s="1"/>
  <c r="S1757" i="1"/>
  <c r="U1757" i="1" s="1"/>
  <c r="AD1757" i="1" s="1"/>
  <c r="S1881" i="1"/>
  <c r="U1881" i="1" s="1"/>
  <c r="Q1989" i="1"/>
  <c r="R1989" i="1" s="1"/>
  <c r="Q1741" i="1"/>
  <c r="R1741" i="1" s="1"/>
  <c r="Q1745" i="1"/>
  <c r="R1745" i="1" s="1"/>
  <c r="AD2374" i="1"/>
  <c r="Z473" i="1"/>
  <c r="Z471" i="1"/>
  <c r="Z469" i="1"/>
  <c r="Z465" i="1"/>
  <c r="Z348" i="1"/>
  <c r="Z629" i="1"/>
  <c r="Z447" i="1"/>
  <c r="Z430" i="1"/>
  <c r="Z412" i="1"/>
  <c r="Z384" i="1"/>
  <c r="Z368" i="1"/>
  <c r="Z354" i="1"/>
  <c r="Z344" i="1"/>
  <c r="Z244" i="1"/>
  <c r="Z232" i="1"/>
  <c r="Z218" i="1"/>
  <c r="Z213" i="1"/>
  <c r="Z204" i="1"/>
  <c r="Z182" i="1"/>
  <c r="Z180" i="1"/>
  <c r="Z172" i="1"/>
  <c r="Z168" i="1"/>
  <c r="Z164" i="1"/>
  <c r="Z158" i="1"/>
  <c r="Z156" i="1"/>
  <c r="Z146" i="1"/>
  <c r="Z142" i="1"/>
  <c r="Z140" i="1"/>
  <c r="Z136" i="1"/>
  <c r="Z78" i="1"/>
  <c r="Z64" i="1"/>
  <c r="Z62" i="1"/>
  <c r="Z57" i="1"/>
  <c r="Z51" i="1"/>
  <c r="Z41" i="1"/>
  <c r="Z35" i="1"/>
  <c r="Z33" i="1"/>
  <c r="Z31" i="1"/>
  <c r="Z25" i="1"/>
  <c r="Z17" i="1"/>
  <c r="Z15" i="1"/>
  <c r="Z13" i="1"/>
  <c r="Z841" i="1"/>
  <c r="Z845" i="1"/>
  <c r="Z923" i="1"/>
  <c r="Z935" i="1"/>
  <c r="Z945" i="1"/>
  <c r="Z953" i="1"/>
  <c r="Z961" i="1"/>
  <c r="Z969" i="1"/>
  <c r="Z973" i="1"/>
  <c r="Z991" i="1"/>
  <c r="Z995" i="1"/>
  <c r="Z1002" i="1"/>
  <c r="Z1726" i="1"/>
  <c r="Z1756" i="1"/>
  <c r="Z1780" i="1"/>
  <c r="Z1800" i="1"/>
  <c r="Z1598" i="1"/>
  <c r="Z1602" i="1"/>
  <c r="Z1940" i="1"/>
  <c r="Z1944" i="1"/>
  <c r="Z1956" i="1"/>
  <c r="Z1960" i="1"/>
  <c r="Z1975" i="1"/>
  <c r="Z1983" i="1"/>
  <c r="Z2049" i="1"/>
  <c r="Z1368" i="1"/>
  <c r="Z2064" i="1"/>
  <c r="Z2112" i="1"/>
  <c r="Z2135" i="1"/>
  <c r="Z2144" i="1"/>
  <c r="Z2161" i="1"/>
  <c r="Z1384" i="1"/>
  <c r="Z1391" i="1"/>
  <c r="Z1312" i="1"/>
  <c r="Z1316" i="1"/>
  <c r="Z1324" i="1"/>
  <c r="Z2339" i="1"/>
  <c r="Z2343" i="1"/>
  <c r="Z2352" i="1"/>
  <c r="Z584" i="1"/>
  <c r="Z1356" i="1"/>
  <c r="Z2362" i="1"/>
  <c r="Z2370" i="1"/>
  <c r="W3267" i="1"/>
  <c r="W3266" i="1"/>
  <c r="W3265" i="1"/>
  <c r="W3268" i="1"/>
  <c r="W3269" i="1"/>
  <c r="W3264" i="1"/>
  <c r="Z1273" i="1"/>
  <c r="Z1325" i="1"/>
  <c r="Z2212" i="1"/>
  <c r="Z2228" i="1"/>
  <c r="Z2252" i="1"/>
  <c r="Z2264" i="1"/>
  <c r="Z2280" i="1"/>
  <c r="Z2286" i="1"/>
  <c r="Z2340" i="1"/>
  <c r="Z223" i="1"/>
  <c r="Z776" i="1"/>
  <c r="Z1037" i="1"/>
  <c r="Z1447" i="1"/>
  <c r="Z1448" i="1"/>
  <c r="Z2363" i="1"/>
  <c r="Z2367" i="1"/>
  <c r="Z2375" i="1"/>
  <c r="Z2379" i="1"/>
  <c r="Q1753" i="1"/>
  <c r="R1753" i="1" s="1"/>
  <c r="W3261" i="1"/>
  <c r="W3260" i="1"/>
  <c r="W3259" i="1"/>
  <c r="W3263" i="1"/>
  <c r="W3262" i="1"/>
  <c r="W3256" i="1"/>
  <c r="W3253" i="1"/>
  <c r="W3246" i="1"/>
  <c r="W3252" i="1"/>
  <c r="W3258" i="1"/>
  <c r="W3251" i="1"/>
  <c r="W3254" i="1"/>
  <c r="W3257" i="1"/>
  <c r="W3255" i="1"/>
  <c r="W3248" i="1"/>
  <c r="W3250" i="1"/>
  <c r="W3249" i="1"/>
  <c r="W3247" i="1"/>
  <c r="AD311" i="1"/>
  <c r="AD1263" i="1"/>
  <c r="Z2356" i="1"/>
  <c r="Z1364" i="1"/>
  <c r="Z2550" i="1"/>
  <c r="Z2625" i="1"/>
  <c r="AD1023" i="1"/>
  <c r="AD1015" i="1"/>
  <c r="AD42" i="1"/>
  <c r="AD521" i="1"/>
  <c r="Z499" i="1"/>
  <c r="Z1111" i="1"/>
  <c r="Z1119" i="1"/>
  <c r="Z1127" i="1"/>
  <c r="Z1416" i="1"/>
  <c r="Z1432" i="1"/>
  <c r="Z1422" i="1"/>
  <c r="Z1459" i="1"/>
  <c r="Z1481" i="1"/>
  <c r="Z1507" i="1"/>
  <c r="Z1478" i="1"/>
  <c r="Z1562" i="1"/>
  <c r="Z1571" i="1"/>
  <c r="Z1618" i="1"/>
  <c r="Z1719" i="1"/>
  <c r="Z1735" i="1"/>
  <c r="Z2241" i="1"/>
  <c r="Z2254" i="1"/>
  <c r="Z2341" i="1"/>
  <c r="Z1493" i="1"/>
  <c r="Z1742" i="1"/>
  <c r="Z1034" i="1"/>
  <c r="Z2017" i="1"/>
  <c r="Z1349" i="1"/>
  <c r="Z1320" i="1"/>
  <c r="Z2259" i="1"/>
  <c r="Z2266" i="1"/>
  <c r="AD1322" i="1"/>
  <c r="AD1109" i="1"/>
  <c r="AD269" i="1"/>
  <c r="AD1003" i="1"/>
  <c r="AD2576" i="1"/>
  <c r="AD1465" i="1"/>
  <c r="AD2122" i="1"/>
  <c r="AD1319" i="1"/>
  <c r="AD941" i="1"/>
  <c r="AD2154" i="1"/>
  <c r="AD2349" i="1"/>
  <c r="AD550" i="1"/>
  <c r="AD337" i="1"/>
  <c r="Z1423" i="1"/>
  <c r="Z1428" i="1"/>
  <c r="Z1433" i="1"/>
  <c r="Z1437" i="1"/>
  <c r="Z1443" i="1"/>
  <c r="Z1453" i="1"/>
  <c r="Z1473" i="1"/>
  <c r="Z1497" i="1"/>
  <c r="Z1460" i="1"/>
  <c r="Z1470" i="1"/>
  <c r="Z1487" i="1"/>
  <c r="Z1489" i="1"/>
  <c r="Z1499" i="1"/>
  <c r="Z1504" i="1"/>
  <c r="Z1555" i="1"/>
  <c r="Z1559" i="1"/>
  <c r="Z1563" i="1"/>
  <c r="Z1578" i="1"/>
  <c r="Z1583" i="1"/>
  <c r="Z1587" i="1"/>
  <c r="Z1607" i="1"/>
  <c r="Z1623" i="1"/>
  <c r="Z1645" i="1"/>
  <c r="Z1661" i="1"/>
  <c r="Z1676" i="1"/>
  <c r="Z1686" i="1"/>
  <c r="Z1693" i="1"/>
  <c r="Z1703" i="1"/>
  <c r="Z2414" i="1"/>
  <c r="Z2433" i="1"/>
  <c r="Z2436" i="1"/>
  <c r="Z2444" i="1"/>
  <c r="Z2449" i="1"/>
  <c r="Z2458" i="1"/>
  <c r="Z2484" i="1"/>
  <c r="Z2557" i="1"/>
  <c r="Z2603" i="1"/>
  <c r="M1929" i="1"/>
  <c r="M1833" i="1"/>
  <c r="Z527" i="1"/>
  <c r="Z1010" i="1"/>
  <c r="Z1015" i="1"/>
  <c r="Z1018" i="1"/>
  <c r="Z1030" i="1"/>
  <c r="Z1040" i="1"/>
  <c r="Z1048" i="1"/>
  <c r="Z1542" i="1"/>
  <c r="Z1399" i="1"/>
  <c r="Z1760" i="1"/>
  <c r="Z1764" i="1"/>
  <c r="Z1776" i="1"/>
  <c r="Z1784" i="1"/>
  <c r="Z1785" i="1"/>
  <c r="Z1788" i="1"/>
  <c r="Z1792" i="1"/>
  <c r="Z1805" i="1"/>
  <c r="Z1630" i="1"/>
  <c r="Z1634" i="1"/>
  <c r="Z1590" i="1"/>
  <c r="Z1811" i="1"/>
  <c r="Z1815" i="1"/>
  <c r="Z1823" i="1"/>
  <c r="Z1839" i="1"/>
  <c r="Z1847" i="1"/>
  <c r="Z1871" i="1"/>
  <c r="Z1899" i="1"/>
  <c r="Z1907" i="1"/>
  <c r="Z1916" i="1"/>
  <c r="Z1920" i="1"/>
  <c r="Z1932" i="1"/>
  <c r="Z1952" i="1"/>
  <c r="Z1964" i="1"/>
  <c r="Z1971" i="1"/>
  <c r="Z1979" i="1"/>
  <c r="Z2006" i="1"/>
  <c r="T1917" i="1"/>
  <c r="V1917" i="1" s="1"/>
  <c r="Z5" i="1"/>
  <c r="Z802" i="1"/>
  <c r="M2493" i="1"/>
  <c r="M2461" i="1"/>
  <c r="M2321" i="1"/>
  <c r="M1805" i="1"/>
  <c r="AD1345" i="1"/>
  <c r="AD294" i="1"/>
  <c r="AD362" i="1"/>
  <c r="AD418" i="1"/>
  <c r="AD490" i="1"/>
  <c r="AD510" i="1"/>
  <c r="AD1183" i="1"/>
  <c r="Z789" i="1"/>
  <c r="Z439" i="1"/>
  <c r="Z298" i="1"/>
  <c r="Z186" i="1"/>
  <c r="Z116" i="1"/>
  <c r="Z948" i="1"/>
  <c r="AD597" i="1"/>
  <c r="Z1068" i="1"/>
  <c r="Z1092" i="1"/>
  <c r="Z1145" i="1"/>
  <c r="Z2000" i="1"/>
  <c r="Z2020" i="1"/>
  <c r="Z2024" i="1"/>
  <c r="Z2028" i="1"/>
  <c r="Z2032" i="1"/>
  <c r="Z2048" i="1"/>
  <c r="Z1343" i="1"/>
  <c r="Z1379" i="1"/>
  <c r="Z2055" i="1"/>
  <c r="Z2067" i="1"/>
  <c r="Z2071" i="1"/>
  <c r="Z2075" i="1"/>
  <c r="Z2079" i="1"/>
  <c r="Z2083" i="1"/>
  <c r="Z2084" i="1"/>
  <c r="Z2086" i="1"/>
  <c r="Z2087" i="1"/>
  <c r="Z2090" i="1"/>
  <c r="Z2091" i="1"/>
  <c r="Z2092" i="1"/>
  <c r="Z2093" i="1"/>
  <c r="Z2108" i="1"/>
  <c r="Z2109" i="1"/>
  <c r="Z2113" i="1"/>
  <c r="Z2133" i="1"/>
  <c r="Z2137" i="1"/>
  <c r="Z2141" i="1"/>
  <c r="Z2158" i="1"/>
  <c r="Z2174" i="1"/>
  <c r="Z1282" i="1"/>
  <c r="Z2196" i="1"/>
  <c r="Z2216" i="1"/>
  <c r="Z2220" i="1"/>
  <c r="Z2256" i="1"/>
  <c r="Z2260" i="1"/>
  <c r="Z2267" i="1"/>
  <c r="Z2276" i="1"/>
  <c r="Z2277" i="1"/>
  <c r="Z2282" i="1"/>
  <c r="Z2294" i="1"/>
  <c r="Z2306" i="1"/>
  <c r="M2109" i="1"/>
  <c r="Q2649" i="1"/>
  <c r="R2649" i="1" s="1"/>
  <c r="M2649" i="1"/>
  <c r="W3232" i="1"/>
  <c r="W3239" i="1"/>
  <c r="W3240" i="1"/>
  <c r="W3237" i="1"/>
  <c r="W3233" i="1"/>
  <c r="W3245" i="1"/>
  <c r="W3238" i="1"/>
  <c r="W3235" i="1"/>
  <c r="W3236" i="1"/>
  <c r="W3244" i="1"/>
  <c r="W3243" i="1"/>
  <c r="W3234" i="1"/>
  <c r="W3242" i="1"/>
  <c r="W3241" i="1"/>
  <c r="W3231" i="1"/>
  <c r="W3229" i="1"/>
  <c r="W3226" i="1"/>
  <c r="W3217" i="1"/>
  <c r="W3223" i="1"/>
  <c r="W3221" i="1"/>
  <c r="W3228" i="1"/>
  <c r="W3222" i="1"/>
  <c r="W3227" i="1"/>
  <c r="W3218" i="1"/>
  <c r="W3220" i="1"/>
  <c r="W3230" i="1"/>
  <c r="W3225" i="1"/>
  <c r="W3224" i="1"/>
  <c r="W3219" i="1"/>
  <c r="W3214" i="1"/>
  <c r="W3212" i="1"/>
  <c r="W3204" i="1"/>
  <c r="W3211" i="1"/>
  <c r="W3206" i="1"/>
  <c r="W3216" i="1"/>
  <c r="W3203" i="1"/>
  <c r="W3201" i="1"/>
  <c r="W3209" i="1"/>
  <c r="W3205" i="1"/>
  <c r="W3207" i="1"/>
  <c r="W3202" i="1"/>
  <c r="W3200" i="1"/>
  <c r="W3215" i="1"/>
  <c r="W3210" i="1"/>
  <c r="W3199" i="1"/>
  <c r="W3197" i="1"/>
  <c r="W3213" i="1"/>
  <c r="W3198" i="1"/>
  <c r="W3208" i="1"/>
  <c r="W3193" i="1"/>
  <c r="W3194" i="1"/>
  <c r="W3192" i="1"/>
  <c r="W3190" i="1"/>
  <c r="W3196" i="1"/>
  <c r="W3195" i="1"/>
  <c r="W3191" i="1"/>
  <c r="W3182" i="1"/>
  <c r="W3184" i="1"/>
  <c r="W3180" i="1"/>
  <c r="W3177" i="1"/>
  <c r="W3188" i="1"/>
  <c r="W3186" i="1"/>
  <c r="W3185" i="1"/>
  <c r="W3179" i="1"/>
  <c r="W3189" i="1"/>
  <c r="W3187" i="1"/>
  <c r="W3178" i="1"/>
  <c r="W3183" i="1"/>
  <c r="W3181" i="1"/>
  <c r="W3168" i="1"/>
  <c r="W3164" i="1"/>
  <c r="W3169" i="1"/>
  <c r="W3170" i="1"/>
  <c r="W3161" i="1"/>
  <c r="W3167" i="1"/>
  <c r="W3160" i="1"/>
  <c r="W3175" i="1"/>
  <c r="W3165" i="1"/>
  <c r="W3172" i="1"/>
  <c r="W3171" i="1"/>
  <c r="W3173" i="1"/>
  <c r="W3166" i="1"/>
  <c r="W3163" i="1"/>
  <c r="W3174" i="1"/>
  <c r="W3162" i="1"/>
  <c r="W3176" i="1"/>
  <c r="W3152" i="1"/>
  <c r="W3157" i="1"/>
  <c r="W3156" i="1"/>
  <c r="W3149" i="1"/>
  <c r="W3158" i="1"/>
  <c r="W3159" i="1"/>
  <c r="E9" i="22"/>
  <c r="E8" i="22"/>
  <c r="E7" i="22"/>
  <c r="F3" i="22"/>
  <c r="C23" i="22"/>
  <c r="D17" i="22"/>
  <c r="F10" i="22"/>
  <c r="E15" i="22"/>
  <c r="E16" i="22"/>
  <c r="E14" i="22"/>
  <c r="C5" i="24"/>
  <c r="AD1641" i="1"/>
  <c r="AD237" i="1"/>
  <c r="M2585" i="1"/>
  <c r="M2425" i="1"/>
  <c r="M2325" i="1"/>
  <c r="M2273" i="1"/>
  <c r="M2233" i="1"/>
  <c r="M2185" i="1"/>
  <c r="M2141" i="1"/>
  <c r="M2081" i="1"/>
  <c r="M2045" i="1"/>
  <c r="M1773" i="1"/>
  <c r="Q2578" i="1"/>
  <c r="R2578" i="1" s="1"/>
  <c r="T2578" i="1"/>
  <c r="V2578" i="1" s="1"/>
  <c r="M2482" i="1"/>
  <c r="T2482" i="1"/>
  <c r="V2482" i="1" s="1"/>
  <c r="AD2482" i="1" s="1"/>
  <c r="M2422" i="1"/>
  <c r="S2422" i="1"/>
  <c r="U2422" i="1" s="1"/>
  <c r="AD2422" i="1" s="1"/>
  <c r="T2394" i="1"/>
  <c r="V2394" i="1" s="1"/>
  <c r="S2394" i="1"/>
  <c r="U2394" i="1" s="1"/>
  <c r="Q2346" i="1"/>
  <c r="R2346" i="1" s="1"/>
  <c r="M2346" i="1"/>
  <c r="Q2158" i="1"/>
  <c r="R2158" i="1" s="1"/>
  <c r="S2158" i="1"/>
  <c r="U2158" i="1" s="1"/>
  <c r="T2134" i="1"/>
  <c r="V2134" i="1" s="1"/>
  <c r="Q2134" i="1"/>
  <c r="R2134" i="1" s="1"/>
  <c r="M2094" i="1"/>
  <c r="T2094" i="1"/>
  <c r="V2094" i="1" s="1"/>
  <c r="AD2094" i="1" s="1"/>
  <c r="S2034" i="1"/>
  <c r="U2034" i="1" s="1"/>
  <c r="Q2034" i="1"/>
  <c r="R2034" i="1" s="1"/>
  <c r="T2026" i="1"/>
  <c r="V2026" i="1" s="1"/>
  <c r="Q2026" i="1"/>
  <c r="R2026" i="1" s="1"/>
  <c r="T1918" i="1"/>
  <c r="V1918" i="1" s="1"/>
  <c r="AD1918" i="1" s="1"/>
  <c r="Q1918" i="1"/>
  <c r="R1918" i="1" s="1"/>
  <c r="Q1866" i="1"/>
  <c r="R1866" i="1" s="1"/>
  <c r="S1866" i="1"/>
  <c r="U1866" i="1" s="1"/>
  <c r="S1854" i="1"/>
  <c r="U1854" i="1" s="1"/>
  <c r="AD1854" i="1" s="1"/>
  <c r="M1854" i="1"/>
  <c r="S1794" i="1"/>
  <c r="U1794" i="1" s="1"/>
  <c r="T1794" i="1"/>
  <c r="V1794" i="1" s="1"/>
  <c r="S1645" i="1"/>
  <c r="U1645" i="1" s="1"/>
  <c r="M1645" i="1"/>
  <c r="S1605" i="1"/>
  <c r="U1605" i="1" s="1"/>
  <c r="T1605" i="1"/>
  <c r="V1605" i="1" s="1"/>
  <c r="M1573" i="1"/>
  <c r="Q1573" i="1"/>
  <c r="R1573" i="1" s="1"/>
  <c r="M1565" i="1"/>
  <c r="S1565" i="1"/>
  <c r="U1565" i="1" s="1"/>
  <c r="AD1565" i="1" s="1"/>
  <c r="M1557" i="1"/>
  <c r="T1557" i="1"/>
  <c r="V1557" i="1" s="1"/>
  <c r="S1557" i="1"/>
  <c r="U1557" i="1" s="1"/>
  <c r="M1449" i="1"/>
  <c r="T1449" i="1"/>
  <c r="V1449" i="1" s="1"/>
  <c r="AD1449" i="1" s="1"/>
  <c r="S1445" i="1"/>
  <c r="U1445" i="1" s="1"/>
  <c r="AD1445" i="1" s="1"/>
  <c r="M1445" i="1"/>
  <c r="S1401" i="1"/>
  <c r="U1401" i="1" s="1"/>
  <c r="T1401" i="1"/>
  <c r="V1401" i="1" s="1"/>
  <c r="M1349" i="1"/>
  <c r="Q1349" i="1"/>
  <c r="R1349" i="1" s="1"/>
  <c r="M1341" i="1"/>
  <c r="S1341" i="1"/>
  <c r="U1341" i="1" s="1"/>
  <c r="AD1341" i="1" s="1"/>
  <c r="M1301" i="1"/>
  <c r="S1301" i="1"/>
  <c r="U1301" i="1" s="1"/>
  <c r="AD1301" i="1" s="1"/>
  <c r="M1257" i="1"/>
  <c r="T1257" i="1"/>
  <c r="V1257" i="1" s="1"/>
  <c r="AD1257" i="1" s="1"/>
  <c r="T1221" i="1"/>
  <c r="V1221" i="1" s="1"/>
  <c r="S1221" i="1"/>
  <c r="U1221" i="1" s="1"/>
  <c r="S1213" i="1"/>
  <c r="U1213" i="1" s="1"/>
  <c r="AD1213" i="1" s="1"/>
  <c r="M1213" i="1"/>
  <c r="M1201" i="1"/>
  <c r="S1201" i="1"/>
  <c r="U1201" i="1" s="1"/>
  <c r="AD1201" i="1" s="1"/>
  <c r="M1189" i="1"/>
  <c r="S1189" i="1"/>
  <c r="U1189" i="1" s="1"/>
  <c r="M1161" i="1"/>
  <c r="S1161" i="1"/>
  <c r="U1161" i="1" s="1"/>
  <c r="AD1161" i="1" s="1"/>
  <c r="M1141" i="1"/>
  <c r="S1141" i="1"/>
  <c r="U1141" i="1" s="1"/>
  <c r="AD1141" i="1" s="1"/>
  <c r="M1133" i="1"/>
  <c r="T1133" i="1"/>
  <c r="V1133" i="1" s="1"/>
  <c r="M1117" i="1"/>
  <c r="T1117" i="1"/>
  <c r="V1117" i="1" s="1"/>
  <c r="M1101" i="1"/>
  <c r="S1101" i="1"/>
  <c r="U1101" i="1" s="1"/>
  <c r="M1093" i="1"/>
  <c r="T1093" i="1"/>
  <c r="V1093" i="1" s="1"/>
  <c r="AD1093" i="1" s="1"/>
  <c r="M1085" i="1"/>
  <c r="S1085" i="1"/>
  <c r="U1085" i="1" s="1"/>
  <c r="M1077" i="1"/>
  <c r="T1077" i="1"/>
  <c r="V1077" i="1" s="1"/>
  <c r="AD1077" i="1" s="1"/>
  <c r="M1041" i="1"/>
  <c r="Q1041" i="1"/>
  <c r="R1041" i="1" s="1"/>
  <c r="M1029" i="1"/>
  <c r="Q1029" i="1"/>
  <c r="R1029" i="1" s="1"/>
  <c r="S1029" i="1"/>
  <c r="U1029" i="1" s="1"/>
  <c r="AD1029" i="1" s="1"/>
  <c r="M925" i="1"/>
  <c r="T925" i="1"/>
  <c r="V925" i="1" s="1"/>
  <c r="M909" i="1"/>
  <c r="S909" i="1"/>
  <c r="U909" i="1" s="1"/>
  <c r="T909" i="1"/>
  <c r="V909" i="1" s="1"/>
  <c r="M905" i="1"/>
  <c r="T905" i="1"/>
  <c r="V905" i="1" s="1"/>
  <c r="S905" i="1"/>
  <c r="U905" i="1" s="1"/>
  <c r="M857" i="1"/>
  <c r="S857" i="1"/>
  <c r="U857" i="1" s="1"/>
  <c r="AD857" i="1" s="1"/>
  <c r="M789" i="1"/>
  <c r="Q789" i="1"/>
  <c r="R789" i="1" s="1"/>
  <c r="M733" i="1"/>
  <c r="Q733" i="1"/>
  <c r="R733" i="1" s="1"/>
  <c r="T733" i="1"/>
  <c r="V733" i="1" s="1"/>
  <c r="AD733" i="1" s="1"/>
  <c r="M633" i="1"/>
  <c r="S633" i="1"/>
  <c r="U633" i="1" s="1"/>
  <c r="AD633" i="1" s="1"/>
  <c r="M621" i="1"/>
  <c r="S621" i="1"/>
  <c r="U621" i="1" s="1"/>
  <c r="M589" i="1"/>
  <c r="T589" i="1"/>
  <c r="V589" i="1" s="1"/>
  <c r="AD589" i="1" s="1"/>
  <c r="Q589" i="1"/>
  <c r="R589" i="1" s="1"/>
  <c r="S585" i="1"/>
  <c r="U585" i="1" s="1"/>
  <c r="AD585" i="1" s="1"/>
  <c r="M585" i="1"/>
  <c r="T581" i="1"/>
  <c r="V581" i="1" s="1"/>
  <c r="AD581" i="1" s="1"/>
  <c r="Q581" i="1"/>
  <c r="R581" i="1" s="1"/>
  <c r="M561" i="1"/>
  <c r="S561" i="1"/>
  <c r="U561" i="1" s="1"/>
  <c r="T561" i="1"/>
  <c r="V561" i="1" s="1"/>
  <c r="M557" i="1"/>
  <c r="S557" i="1"/>
  <c r="U557" i="1" s="1"/>
  <c r="AD557" i="1" s="1"/>
  <c r="M545" i="1"/>
  <c r="T545" i="1"/>
  <c r="V545" i="1" s="1"/>
  <c r="M529" i="1"/>
  <c r="T529" i="1"/>
  <c r="V529" i="1" s="1"/>
  <c r="Q529" i="1"/>
  <c r="R529" i="1" s="1"/>
  <c r="M477" i="1"/>
  <c r="Q477" i="1"/>
  <c r="R477" i="1" s="1"/>
  <c r="S477" i="1"/>
  <c r="U477" i="1" s="1"/>
  <c r="T477" i="1"/>
  <c r="V477" i="1" s="1"/>
  <c r="M437" i="1"/>
  <c r="T437" i="1"/>
  <c r="V437" i="1" s="1"/>
  <c r="S437" i="1"/>
  <c r="U437" i="1" s="1"/>
  <c r="M421" i="1"/>
  <c r="S421" i="1"/>
  <c r="U421" i="1" s="1"/>
  <c r="AD421" i="1" s="1"/>
  <c r="T413" i="1"/>
  <c r="V413" i="1" s="1"/>
  <c r="M413" i="1"/>
  <c r="Q401" i="1"/>
  <c r="R401" i="1" s="1"/>
  <c r="T401" i="1"/>
  <c r="V401" i="1" s="1"/>
  <c r="AD401" i="1" s="1"/>
  <c r="M397" i="1"/>
  <c r="Q397" i="1"/>
  <c r="R397" i="1" s="1"/>
  <c r="S397" i="1"/>
  <c r="U397" i="1" s="1"/>
  <c r="AD397" i="1" s="1"/>
  <c r="S393" i="1"/>
  <c r="U393" i="1" s="1"/>
  <c r="Q393" i="1"/>
  <c r="R393" i="1" s="1"/>
  <c r="M393" i="1"/>
  <c r="M373" i="1"/>
  <c r="Q373" i="1"/>
  <c r="R373" i="1" s="1"/>
  <c r="M357" i="1"/>
  <c r="S357" i="1"/>
  <c r="U357" i="1" s="1"/>
  <c r="M353" i="1"/>
  <c r="S353" i="1"/>
  <c r="U353" i="1" s="1"/>
  <c r="AD353" i="1" s="1"/>
  <c r="Q329" i="1"/>
  <c r="R329" i="1" s="1"/>
  <c r="M329" i="1"/>
  <c r="T325" i="1"/>
  <c r="V325" i="1" s="1"/>
  <c r="AD325" i="1" s="1"/>
  <c r="Q325" i="1"/>
  <c r="R325" i="1" s="1"/>
  <c r="M285" i="1"/>
  <c r="Q285" i="1"/>
  <c r="R285" i="1" s="1"/>
  <c r="S281" i="1"/>
  <c r="U281" i="1" s="1"/>
  <c r="T281" i="1"/>
  <c r="V281" i="1" s="1"/>
  <c r="M257" i="1"/>
  <c r="Q257" i="1"/>
  <c r="R257" i="1" s="1"/>
  <c r="T257" i="1"/>
  <c r="V257" i="1" s="1"/>
  <c r="S257" i="1"/>
  <c r="U257" i="1" s="1"/>
  <c r="M241" i="1"/>
  <c r="T241" i="1"/>
  <c r="V241" i="1" s="1"/>
  <c r="AD241" i="1" s="1"/>
  <c r="Q241" i="1"/>
  <c r="R241" i="1" s="1"/>
  <c r="M237" i="1"/>
  <c r="Q237" i="1"/>
  <c r="R237" i="1" s="1"/>
  <c r="Q217" i="1"/>
  <c r="R217" i="1" s="1"/>
  <c r="S217" i="1"/>
  <c r="U217" i="1" s="1"/>
  <c r="T217" i="1"/>
  <c r="V217" i="1" s="1"/>
  <c r="Q205" i="1"/>
  <c r="R205" i="1" s="1"/>
  <c r="T205" i="1"/>
  <c r="V205" i="1" s="1"/>
  <c r="M205" i="1"/>
  <c r="M201" i="1"/>
  <c r="S201" i="1"/>
  <c r="U201" i="1" s="1"/>
  <c r="AD201" i="1" s="1"/>
  <c r="M189" i="1"/>
  <c r="Q189" i="1"/>
  <c r="R189" i="1" s="1"/>
  <c r="T189" i="1"/>
  <c r="V189" i="1" s="1"/>
  <c r="AD189" i="1" s="1"/>
  <c r="M185" i="1"/>
  <c r="Q185" i="1"/>
  <c r="R185" i="1" s="1"/>
  <c r="Q173" i="1"/>
  <c r="R173" i="1" s="1"/>
  <c r="M173" i="1"/>
  <c r="M161" i="1"/>
  <c r="S161" i="1"/>
  <c r="U161" i="1" s="1"/>
  <c r="M157" i="1"/>
  <c r="T157" i="1"/>
  <c r="V157" i="1" s="1"/>
  <c r="S141" i="1"/>
  <c r="U141" i="1" s="1"/>
  <c r="T141" i="1"/>
  <c r="V141" i="1" s="1"/>
  <c r="M141" i="1"/>
  <c r="Q141" i="1"/>
  <c r="R141" i="1" s="1"/>
  <c r="T125" i="1"/>
  <c r="V125" i="1" s="1"/>
  <c r="S125" i="1"/>
  <c r="U125" i="1" s="1"/>
  <c r="M121" i="1"/>
  <c r="S121" i="1"/>
  <c r="U121" i="1" s="1"/>
  <c r="T121" i="1"/>
  <c r="V121" i="1" s="1"/>
  <c r="M113" i="1"/>
  <c r="Q113" i="1"/>
  <c r="R113" i="1" s="1"/>
  <c r="M109" i="1"/>
  <c r="S109" i="1"/>
  <c r="U109" i="1" s="1"/>
  <c r="AD109" i="1" s="1"/>
  <c r="Q93" i="1"/>
  <c r="R93" i="1" s="1"/>
  <c r="S93" i="1"/>
  <c r="U93" i="1" s="1"/>
  <c r="M85" i="1"/>
  <c r="Q85" i="1"/>
  <c r="R85" i="1" s="1"/>
  <c r="T81" i="1"/>
  <c r="V81" i="1" s="1"/>
  <c r="Q81" i="1"/>
  <c r="R81" i="1" s="1"/>
  <c r="M77" i="1"/>
  <c r="S77" i="1"/>
  <c r="U77" i="1" s="1"/>
  <c r="AD77" i="1" s="1"/>
  <c r="M61" i="1"/>
  <c r="Q61" i="1"/>
  <c r="R61" i="1" s="1"/>
  <c r="S61" i="1"/>
  <c r="U61" i="1" s="1"/>
  <c r="AD61" i="1" s="1"/>
  <c r="M49" i="1"/>
  <c r="S49" i="1"/>
  <c r="U49" i="1" s="1"/>
  <c r="Q49" i="1"/>
  <c r="R49" i="1" s="1"/>
  <c r="Q13" i="1"/>
  <c r="R13" i="1" s="1"/>
  <c r="T13" i="1"/>
  <c r="V13" i="1" s="1"/>
  <c r="M2497" i="1"/>
  <c r="S2497" i="1"/>
  <c r="U2497" i="1" s="1"/>
  <c r="M2453" i="1"/>
  <c r="T2453" i="1"/>
  <c r="V2453" i="1" s="1"/>
  <c r="AD2453" i="1" s="1"/>
  <c r="M2437" i="1"/>
  <c r="T2437" i="1"/>
  <c r="V2437" i="1" s="1"/>
  <c r="AD2437" i="1" s="1"/>
  <c r="M2429" i="1"/>
  <c r="T2429" i="1"/>
  <c r="V2429" i="1" s="1"/>
  <c r="M2417" i="1"/>
  <c r="Q2417" i="1"/>
  <c r="R2417" i="1" s="1"/>
  <c r="M2409" i="1"/>
  <c r="Q2409" i="1"/>
  <c r="R2409" i="1" s="1"/>
  <c r="S2409" i="1"/>
  <c r="U2409" i="1" s="1"/>
  <c r="M2389" i="1"/>
  <c r="Q2389" i="1"/>
  <c r="R2389" i="1" s="1"/>
  <c r="M2365" i="1"/>
  <c r="Q2365" i="1"/>
  <c r="R2365" i="1" s="1"/>
  <c r="T2345" i="1"/>
  <c r="V2345" i="1" s="1"/>
  <c r="AD2345" i="1" s="1"/>
  <c r="M2345" i="1"/>
  <c r="M2337" i="1"/>
  <c r="S2337" i="1"/>
  <c r="U2337" i="1" s="1"/>
  <c r="AD2337" i="1" s="1"/>
  <c r="M2317" i="1"/>
  <c r="Q2317" i="1"/>
  <c r="R2317" i="1" s="1"/>
  <c r="M2285" i="1"/>
  <c r="Q2285" i="1"/>
  <c r="R2285" i="1" s="1"/>
  <c r="T2285" i="1"/>
  <c r="V2285" i="1" s="1"/>
  <c r="AD2285" i="1" s="1"/>
  <c r="M2269" i="1"/>
  <c r="T2269" i="1"/>
  <c r="V2269" i="1" s="1"/>
  <c r="M2229" i="1"/>
  <c r="T2229" i="1"/>
  <c r="V2229" i="1" s="1"/>
  <c r="AD2229" i="1" s="1"/>
  <c r="M2217" i="1"/>
  <c r="S2217" i="1"/>
  <c r="U2217" i="1" s="1"/>
  <c r="T2217" i="1"/>
  <c r="V2217" i="1" s="1"/>
  <c r="M2201" i="1"/>
  <c r="T2201" i="1"/>
  <c r="V2201" i="1" s="1"/>
  <c r="M2193" i="1"/>
  <c r="T2193" i="1"/>
  <c r="V2193" i="1" s="1"/>
  <c r="M2097" i="1"/>
  <c r="S2097" i="1"/>
  <c r="U2097" i="1" s="1"/>
  <c r="AD2097" i="1" s="1"/>
  <c r="M2093" i="1"/>
  <c r="S2093" i="1"/>
  <c r="U2093" i="1" s="1"/>
  <c r="AD2093" i="1" s="1"/>
  <c r="M2077" i="1"/>
  <c r="T2077" i="1"/>
  <c r="V2077" i="1" s="1"/>
  <c r="M2069" i="1"/>
  <c r="T2069" i="1"/>
  <c r="V2069" i="1" s="1"/>
  <c r="AD2069" i="1" s="1"/>
  <c r="M2061" i="1"/>
  <c r="S2061" i="1"/>
  <c r="U2061" i="1" s="1"/>
  <c r="AD2061" i="1" s="1"/>
  <c r="M2041" i="1"/>
  <c r="T2041" i="1"/>
  <c r="V2041" i="1" s="1"/>
  <c r="AD2041" i="1" s="1"/>
  <c r="S2021" i="1"/>
  <c r="U2021" i="1" s="1"/>
  <c r="T2021" i="1"/>
  <c r="V2021" i="1" s="1"/>
  <c r="M1957" i="1"/>
  <c r="T1957" i="1"/>
  <c r="V1957" i="1" s="1"/>
  <c r="Q1953" i="1"/>
  <c r="R1953" i="1" s="1"/>
  <c r="T1953" i="1"/>
  <c r="V1953" i="1" s="1"/>
  <c r="T1945" i="1"/>
  <c r="V1945" i="1" s="1"/>
  <c r="M1945" i="1"/>
  <c r="S1937" i="1"/>
  <c r="U1937" i="1" s="1"/>
  <c r="T1937" i="1"/>
  <c r="V1937" i="1" s="1"/>
  <c r="M1913" i="1"/>
  <c r="Q1913" i="1"/>
  <c r="R1913" i="1" s="1"/>
  <c r="T1913" i="1"/>
  <c r="V1913" i="1" s="1"/>
  <c r="S1905" i="1"/>
  <c r="U1905" i="1" s="1"/>
  <c r="Q1905" i="1"/>
  <c r="R1905" i="1" s="1"/>
  <c r="S1885" i="1"/>
  <c r="U1885" i="1" s="1"/>
  <c r="AD1885" i="1" s="1"/>
  <c r="Q1885" i="1"/>
  <c r="R1885" i="1" s="1"/>
  <c r="M1877" i="1"/>
  <c r="Q1877" i="1"/>
  <c r="R1877" i="1" s="1"/>
  <c r="T1877" i="1"/>
  <c r="V1877" i="1" s="1"/>
  <c r="M1873" i="1"/>
  <c r="S1873" i="1"/>
  <c r="U1873" i="1" s="1"/>
  <c r="Q1869" i="1"/>
  <c r="R1869" i="1" s="1"/>
  <c r="S1869" i="1"/>
  <c r="U1869" i="1" s="1"/>
  <c r="AD1869" i="1" s="1"/>
  <c r="M1869" i="1"/>
  <c r="M1857" i="1"/>
  <c r="Q1857" i="1"/>
  <c r="R1857" i="1" s="1"/>
  <c r="M1837" i="1"/>
  <c r="S1837" i="1"/>
  <c r="U1837" i="1" s="1"/>
  <c r="AD1837" i="1" s="1"/>
  <c r="Q1837" i="1"/>
  <c r="R1837" i="1" s="1"/>
  <c r="T1825" i="1"/>
  <c r="V1825" i="1" s="1"/>
  <c r="M1825" i="1"/>
  <c r="M1821" i="1"/>
  <c r="Q1821" i="1"/>
  <c r="R1821" i="1" s="1"/>
  <c r="M1817" i="1"/>
  <c r="Q1817" i="1"/>
  <c r="R1817" i="1" s="1"/>
  <c r="S1817" i="1"/>
  <c r="U1817" i="1" s="1"/>
  <c r="T1817" i="1"/>
  <c r="V1817" i="1" s="1"/>
  <c r="S1813" i="1"/>
  <c r="U1813" i="1" s="1"/>
  <c r="T1813" i="1"/>
  <c r="V1813" i="1" s="1"/>
  <c r="M1797" i="1"/>
  <c r="T1797" i="1"/>
  <c r="V1797" i="1" s="1"/>
  <c r="AD1797" i="1" s="1"/>
  <c r="S1793" i="1"/>
  <c r="U1793" i="1" s="1"/>
  <c r="AD1793" i="1" s="1"/>
  <c r="M1793" i="1"/>
  <c r="M1785" i="1"/>
  <c r="T1785" i="1"/>
  <c r="V1785" i="1" s="1"/>
  <c r="M1777" i="1"/>
  <c r="S1777" i="1"/>
  <c r="U1777" i="1" s="1"/>
  <c r="M1769" i="1"/>
  <c r="T1769" i="1"/>
  <c r="V1769" i="1" s="1"/>
  <c r="AD1769" i="1" s="1"/>
  <c r="M1765" i="1"/>
  <c r="S1765" i="1"/>
  <c r="U1765" i="1" s="1"/>
  <c r="AD1765" i="1" s="1"/>
  <c r="Q1761" i="1"/>
  <c r="R1761" i="1" s="1"/>
  <c r="S1761" i="1"/>
  <c r="U1761" i="1" s="1"/>
  <c r="AD1761" i="1" s="1"/>
  <c r="S1749" i="1"/>
  <c r="U1749" i="1" s="1"/>
  <c r="AD1749" i="1" s="1"/>
  <c r="M1749" i="1"/>
  <c r="Q1749" i="1"/>
  <c r="R1749" i="1" s="1"/>
  <c r="M1737" i="1"/>
  <c r="S1737" i="1"/>
  <c r="U1737" i="1" s="1"/>
  <c r="Q1729" i="1"/>
  <c r="R1729" i="1" s="1"/>
  <c r="M1729" i="1"/>
  <c r="T1729" i="1"/>
  <c r="V1729" i="1" s="1"/>
  <c r="M1721" i="1"/>
  <c r="T1721" i="1"/>
  <c r="V1721" i="1" s="1"/>
  <c r="AD1721" i="1" s="1"/>
  <c r="Q1721" i="1"/>
  <c r="R1721" i="1" s="1"/>
  <c r="M2541" i="1"/>
  <c r="M2445" i="1"/>
  <c r="M2377" i="1"/>
  <c r="M2341" i="1"/>
  <c r="M2313" i="1"/>
  <c r="M2297" i="1"/>
  <c r="M2213" i="1"/>
  <c r="M2153" i="1"/>
  <c r="M2033" i="1"/>
  <c r="M1901" i="1"/>
  <c r="M1885" i="1"/>
  <c r="M1829" i="1"/>
  <c r="M1789" i="1"/>
  <c r="M1707" i="1"/>
  <c r="Q1707" i="1"/>
  <c r="R1707" i="1" s="1"/>
  <c r="S1707" i="1"/>
  <c r="U1707" i="1" s="1"/>
  <c r="T1707" i="1"/>
  <c r="V1707" i="1" s="1"/>
  <c r="M1699" i="1"/>
  <c r="T1699" i="1"/>
  <c r="V1699" i="1" s="1"/>
  <c r="AD1699" i="1" s="1"/>
  <c r="Q1699" i="1"/>
  <c r="R1699" i="1" s="1"/>
  <c r="M1675" i="1"/>
  <c r="Q1675" i="1"/>
  <c r="R1675" i="1" s="1"/>
  <c r="M1647" i="1"/>
  <c r="S1647" i="1"/>
  <c r="U1647" i="1" s="1"/>
  <c r="AD1647" i="1" s="1"/>
  <c r="M1643" i="1"/>
  <c r="Q1643" i="1"/>
  <c r="R1643" i="1" s="1"/>
  <c r="M1639" i="1"/>
  <c r="S1639" i="1"/>
  <c r="U1639" i="1" s="1"/>
  <c r="AD1639" i="1" s="1"/>
  <c r="M1623" i="1"/>
  <c r="Q1623" i="1"/>
  <c r="R1623" i="1" s="1"/>
  <c r="M1619" i="1"/>
  <c r="S1619" i="1"/>
  <c r="U1619" i="1" s="1"/>
  <c r="T1619" i="1"/>
  <c r="V1619" i="1" s="1"/>
  <c r="M1611" i="1"/>
  <c r="Q1611" i="1"/>
  <c r="R1611" i="1" s="1"/>
  <c r="M1603" i="1"/>
  <c r="T1603" i="1"/>
  <c r="V1603" i="1" s="1"/>
  <c r="M1599" i="1"/>
  <c r="T1599" i="1"/>
  <c r="V1599" i="1" s="1"/>
  <c r="S1599" i="1"/>
  <c r="U1599" i="1" s="1"/>
  <c r="M1595" i="1"/>
  <c r="T1595" i="1"/>
  <c r="V1595" i="1" s="1"/>
  <c r="M1591" i="1"/>
  <c r="T1591" i="1"/>
  <c r="V1591" i="1" s="1"/>
  <c r="S1591" i="1"/>
  <c r="U1591" i="1" s="1"/>
  <c r="M1579" i="1"/>
  <c r="S1579" i="1"/>
  <c r="U1579" i="1" s="1"/>
  <c r="M1571" i="1"/>
  <c r="Q1571" i="1"/>
  <c r="R1571" i="1" s="1"/>
  <c r="M1563" i="1"/>
  <c r="T1563" i="1"/>
  <c r="V1563" i="1" s="1"/>
  <c r="S1563" i="1"/>
  <c r="U1563" i="1" s="1"/>
  <c r="M1555" i="1"/>
  <c r="S1555" i="1"/>
  <c r="U1555" i="1" s="1"/>
  <c r="T1555" i="1"/>
  <c r="V1555" i="1" s="1"/>
  <c r="M1551" i="1"/>
  <c r="Q1551" i="1"/>
  <c r="R1551" i="1" s="1"/>
  <c r="M1487" i="1"/>
  <c r="Q1487" i="1"/>
  <c r="R1487" i="1" s="1"/>
  <c r="S1487" i="1"/>
  <c r="U1487" i="1" s="1"/>
  <c r="AD1487" i="1" s="1"/>
  <c r="M1475" i="1"/>
  <c r="T1475" i="1"/>
  <c r="V1475" i="1" s="1"/>
  <c r="M1467" i="1"/>
  <c r="S1467" i="1"/>
  <c r="U1467" i="1" s="1"/>
  <c r="M1463" i="1"/>
  <c r="T1463" i="1"/>
  <c r="V1463" i="1" s="1"/>
  <c r="AD1463" i="1" s="1"/>
  <c r="M1439" i="1"/>
  <c r="Q1439" i="1"/>
  <c r="R1439" i="1" s="1"/>
  <c r="T1439" i="1"/>
  <c r="V1439" i="1" s="1"/>
  <c r="M1411" i="1"/>
  <c r="Q1411" i="1"/>
  <c r="R1411" i="1" s="1"/>
  <c r="M1407" i="1"/>
  <c r="S1407" i="1"/>
  <c r="U1407" i="1" s="1"/>
  <c r="AD1407" i="1" s="1"/>
  <c r="M1355" i="1"/>
  <c r="Q1355" i="1"/>
  <c r="R1355" i="1" s="1"/>
  <c r="M1303" i="1"/>
  <c r="S1303" i="1"/>
  <c r="U1303" i="1" s="1"/>
  <c r="AD1303" i="1" s="1"/>
  <c r="M1291" i="1"/>
  <c r="S1291" i="1"/>
  <c r="U1291" i="1" s="1"/>
  <c r="M1243" i="1"/>
  <c r="Q1243" i="1"/>
  <c r="R1243" i="1" s="1"/>
  <c r="S1243" i="1"/>
  <c r="U1243" i="1" s="1"/>
  <c r="M1223" i="1"/>
  <c r="S1223" i="1"/>
  <c r="U1223" i="1" s="1"/>
  <c r="AD1223" i="1" s="1"/>
  <c r="M1211" i="1"/>
  <c r="S1211" i="1"/>
  <c r="U1211" i="1" s="1"/>
  <c r="M1207" i="1"/>
  <c r="T1207" i="1"/>
  <c r="V1207" i="1" s="1"/>
  <c r="AD1207" i="1" s="1"/>
  <c r="M1203" i="1"/>
  <c r="T1203" i="1"/>
  <c r="V1203" i="1" s="1"/>
  <c r="M1199" i="1"/>
  <c r="T1199" i="1"/>
  <c r="V1199" i="1" s="1"/>
  <c r="M1191" i="1"/>
  <c r="T1191" i="1"/>
  <c r="V1191" i="1" s="1"/>
  <c r="AD1191" i="1" s="1"/>
  <c r="M1187" i="1"/>
  <c r="S1187" i="1"/>
  <c r="U1187" i="1" s="1"/>
  <c r="AD1187" i="1" s="1"/>
  <c r="M1159" i="1"/>
  <c r="S1159" i="1"/>
  <c r="U1159" i="1" s="1"/>
  <c r="T1159" i="1"/>
  <c r="V1159" i="1" s="1"/>
  <c r="M1155" i="1"/>
  <c r="T1155" i="1"/>
  <c r="V1155" i="1" s="1"/>
  <c r="M1143" i="1"/>
  <c r="T1143" i="1"/>
  <c r="V1143" i="1" s="1"/>
  <c r="S1143" i="1"/>
  <c r="U1143" i="1" s="1"/>
  <c r="M1139" i="1"/>
  <c r="S1139" i="1"/>
  <c r="U1139" i="1" s="1"/>
  <c r="AD1139" i="1" s="1"/>
  <c r="M1135" i="1"/>
  <c r="T1135" i="1"/>
  <c r="V1135" i="1" s="1"/>
  <c r="M1127" i="1"/>
  <c r="T1127" i="1"/>
  <c r="V1127" i="1" s="1"/>
  <c r="AD1127" i="1" s="1"/>
  <c r="M1123" i="1"/>
  <c r="T1123" i="1"/>
  <c r="V1123" i="1" s="1"/>
  <c r="AD1123" i="1" s="1"/>
  <c r="M1119" i="1"/>
  <c r="T1119" i="1"/>
  <c r="V1119" i="1" s="1"/>
  <c r="AD1119" i="1" s="1"/>
  <c r="M1115" i="1"/>
  <c r="S1115" i="1"/>
  <c r="U1115" i="1" s="1"/>
  <c r="M1111" i="1"/>
  <c r="S1111" i="1"/>
  <c r="U1111" i="1" s="1"/>
  <c r="T1111" i="1"/>
  <c r="V1111" i="1" s="1"/>
  <c r="M1103" i="1"/>
  <c r="S1103" i="1"/>
  <c r="U1103" i="1" s="1"/>
  <c r="M1099" i="1"/>
  <c r="T1099" i="1"/>
  <c r="V1099" i="1" s="1"/>
  <c r="M1087" i="1"/>
  <c r="T1087" i="1"/>
  <c r="V1087" i="1" s="1"/>
  <c r="M1079" i="1"/>
  <c r="S1079" i="1"/>
  <c r="U1079" i="1" s="1"/>
  <c r="T1079" i="1"/>
  <c r="V1079" i="1" s="1"/>
  <c r="M1075" i="1"/>
  <c r="S1075" i="1"/>
  <c r="U1075" i="1" s="1"/>
  <c r="AD1075" i="1" s="1"/>
  <c r="M1043" i="1"/>
  <c r="S1043" i="1"/>
  <c r="U1043" i="1" s="1"/>
  <c r="AD1043" i="1" s="1"/>
  <c r="M1035" i="1"/>
  <c r="S1035" i="1"/>
  <c r="U1035" i="1" s="1"/>
  <c r="AD1035" i="1" s="1"/>
  <c r="M991" i="1"/>
  <c r="Q991" i="1"/>
  <c r="R991" i="1" s="1"/>
  <c r="Q951" i="1"/>
  <c r="R951" i="1" s="1"/>
  <c r="T951" i="1"/>
  <c r="V951" i="1" s="1"/>
  <c r="M903" i="1"/>
  <c r="S903" i="1"/>
  <c r="U903" i="1" s="1"/>
  <c r="AD903" i="1" s="1"/>
  <c r="M895" i="1"/>
  <c r="S895" i="1"/>
  <c r="U895" i="1" s="1"/>
  <c r="M863" i="1"/>
  <c r="T863" i="1"/>
  <c r="V863" i="1" s="1"/>
  <c r="AD863" i="1" s="1"/>
  <c r="M859" i="1"/>
  <c r="T859" i="1"/>
  <c r="V859" i="1" s="1"/>
  <c r="AD859" i="1" s="1"/>
  <c r="M811" i="1"/>
  <c r="S811" i="1"/>
  <c r="U811" i="1" s="1"/>
  <c r="Q811" i="1"/>
  <c r="R811" i="1" s="1"/>
  <c r="M787" i="1"/>
  <c r="S787" i="1"/>
  <c r="U787" i="1" s="1"/>
  <c r="T787" i="1"/>
  <c r="V787" i="1" s="1"/>
  <c r="S783" i="1"/>
  <c r="U783" i="1" s="1"/>
  <c r="AD783" i="1" s="1"/>
  <c r="Q783" i="1"/>
  <c r="R783" i="1" s="1"/>
  <c r="M775" i="1"/>
  <c r="T775" i="1"/>
  <c r="V775" i="1" s="1"/>
  <c r="AD775" i="1" s="1"/>
  <c r="Q775" i="1"/>
  <c r="R775" i="1" s="1"/>
  <c r="M743" i="1"/>
  <c r="T743" i="1"/>
  <c r="V743" i="1" s="1"/>
  <c r="AD743" i="1" s="1"/>
  <c r="M731" i="1"/>
  <c r="Q731" i="1"/>
  <c r="R731" i="1" s="1"/>
  <c r="T731" i="1"/>
  <c r="V731" i="1" s="1"/>
  <c r="M715" i="1"/>
  <c r="Q715" i="1"/>
  <c r="R715" i="1" s="1"/>
  <c r="S715" i="1"/>
  <c r="U715" i="1" s="1"/>
  <c r="M707" i="1"/>
  <c r="Q707" i="1"/>
  <c r="R707" i="1" s="1"/>
  <c r="S707" i="1"/>
  <c r="U707" i="1" s="1"/>
  <c r="AD707" i="1" s="1"/>
  <c r="M703" i="1"/>
  <c r="S703" i="1"/>
  <c r="U703" i="1" s="1"/>
  <c r="Q703" i="1"/>
  <c r="R703" i="1" s="1"/>
  <c r="M3" i="1"/>
  <c r="S3" i="1"/>
  <c r="U3" i="1" s="1"/>
  <c r="T3" i="1"/>
  <c r="V3" i="1" s="1"/>
  <c r="T2629" i="1"/>
  <c r="V2629" i="1" s="1"/>
  <c r="Q2557" i="1"/>
  <c r="R2557" i="1" s="1"/>
  <c r="Q2533" i="1"/>
  <c r="R2533" i="1" s="1"/>
  <c r="T8" i="1"/>
  <c r="V8" i="1" s="1"/>
  <c r="W2531" i="1"/>
  <c r="S2589" i="1"/>
  <c r="U2589" i="1" s="1"/>
  <c r="AD2589" i="1" s="1"/>
  <c r="S2557" i="1"/>
  <c r="U2557" i="1" s="1"/>
  <c r="AD2557" i="1" s="1"/>
  <c r="S2481" i="1"/>
  <c r="U2481" i="1" s="1"/>
  <c r="AD2481" i="1" s="1"/>
  <c r="S2281" i="1"/>
  <c r="U2281" i="1" s="1"/>
  <c r="T2605" i="1"/>
  <c r="V2605" i="1" s="1"/>
  <c r="S2369" i="1"/>
  <c r="U2369" i="1" s="1"/>
  <c r="T2205" i="1"/>
  <c r="V2205" i="1" s="1"/>
  <c r="Q2605" i="1"/>
  <c r="R2605" i="1" s="1"/>
  <c r="S1789" i="1"/>
  <c r="U1789" i="1" s="1"/>
  <c r="AD1789" i="1" s="1"/>
  <c r="T1925" i="1"/>
  <c r="V1925" i="1" s="1"/>
  <c r="AD1925" i="1" s="1"/>
  <c r="M1965" i="1"/>
  <c r="M1977" i="1"/>
  <c r="M1997" i="1"/>
  <c r="T2017" i="1"/>
  <c r="V2017" i="1" s="1"/>
  <c r="Q2025" i="1"/>
  <c r="R2025" i="1" s="1"/>
  <c r="T2137" i="1"/>
  <c r="V2137" i="1" s="1"/>
  <c r="AD2137" i="1" s="1"/>
  <c r="T2197" i="1"/>
  <c r="V2197" i="1" s="1"/>
  <c r="M2421" i="1"/>
  <c r="M2473" i="1"/>
  <c r="M2525" i="1"/>
  <c r="M2573" i="1"/>
  <c r="Q2589" i="1"/>
  <c r="R2589" i="1" s="1"/>
  <c r="T2541" i="1"/>
  <c r="V2541" i="1" s="1"/>
  <c r="AD2541" i="1" s="1"/>
  <c r="Q2541" i="1"/>
  <c r="R2541" i="1" s="1"/>
  <c r="S2469" i="1"/>
  <c r="U2469" i="1" s="1"/>
  <c r="T2509" i="1"/>
  <c r="V2509" i="1" s="1"/>
  <c r="Q2461" i="1"/>
  <c r="R2461" i="1" s="1"/>
  <c r="T2469" i="1"/>
  <c r="V2469" i="1" s="1"/>
  <c r="S2493" i="1"/>
  <c r="U2493" i="1" s="1"/>
  <c r="T2533" i="1"/>
  <c r="V2533" i="1" s="1"/>
  <c r="S2401" i="1"/>
  <c r="U2401" i="1" s="1"/>
  <c r="T2365" i="1"/>
  <c r="V2365" i="1" s="1"/>
  <c r="Q2425" i="1"/>
  <c r="R2425" i="1" s="1"/>
  <c r="Q2401" i="1"/>
  <c r="R2401" i="1" s="1"/>
  <c r="T2513" i="1"/>
  <c r="V2513" i="1" s="1"/>
  <c r="AD2513" i="1" s="1"/>
  <c r="Q2337" i="1"/>
  <c r="R2337" i="1" s="1"/>
  <c r="S2333" i="1"/>
  <c r="U2333" i="1" s="1"/>
  <c r="AD2333" i="1" s="1"/>
  <c r="T2313" i="1"/>
  <c r="V2313" i="1" s="1"/>
  <c r="AD2313" i="1" s="1"/>
  <c r="Q2217" i="1"/>
  <c r="R2217" i="1" s="1"/>
  <c r="S2325" i="1"/>
  <c r="U2325" i="1" s="1"/>
  <c r="T2281" i="1"/>
  <c r="V2281" i="1" s="1"/>
  <c r="S2273" i="1"/>
  <c r="U2273" i="1" s="1"/>
  <c r="AD2273" i="1" s="1"/>
  <c r="T2253" i="1"/>
  <c r="V2253" i="1" s="1"/>
  <c r="S2189" i="1"/>
  <c r="U2189" i="1" s="1"/>
  <c r="Q2189" i="1"/>
  <c r="R2189" i="1" s="1"/>
  <c r="S2201" i="1"/>
  <c r="U2201" i="1" s="1"/>
  <c r="T2221" i="1"/>
  <c r="V2221" i="1" s="1"/>
  <c r="Q2229" i="1"/>
  <c r="R2229" i="1" s="1"/>
  <c r="T2241" i="1"/>
  <c r="V2241" i="1" s="1"/>
  <c r="AD1247" i="1"/>
  <c r="Q2137" i="1"/>
  <c r="R2137" i="1" s="1"/>
  <c r="T2033" i="1"/>
  <c r="V2033" i="1" s="1"/>
  <c r="AD2033" i="1" s="1"/>
  <c r="T2045" i="1"/>
  <c r="V2045" i="1" s="1"/>
  <c r="T2057" i="1"/>
  <c r="V2057" i="1" s="1"/>
  <c r="Q2061" i="1"/>
  <c r="R2061" i="1" s="1"/>
  <c r="S2077" i="1"/>
  <c r="U2077" i="1" s="1"/>
  <c r="S2089" i="1"/>
  <c r="U2089" i="1" s="1"/>
  <c r="Q2097" i="1"/>
  <c r="R2097" i="1" s="1"/>
  <c r="T2109" i="1"/>
  <c r="V2109" i="1" s="1"/>
  <c r="AD2109" i="1" s="1"/>
  <c r="S1945" i="1"/>
  <c r="U1945" i="1" s="1"/>
  <c r="T1777" i="1"/>
  <c r="V1777" i="1" s="1"/>
  <c r="T1801" i="1"/>
  <c r="V1801" i="1" s="1"/>
  <c r="T1897" i="1"/>
  <c r="V1897" i="1" s="1"/>
  <c r="Q1801" i="1"/>
  <c r="R1801" i="1" s="1"/>
  <c r="Q1897" i="1"/>
  <c r="R1897" i="1" s="1"/>
  <c r="S2017" i="1"/>
  <c r="U2017" i="1" s="1"/>
  <c r="T1805" i="1"/>
  <c r="V1805" i="1" s="1"/>
  <c r="AD1805" i="1" s="1"/>
  <c r="T1821" i="1"/>
  <c r="V1821" i="1" s="1"/>
  <c r="T1909" i="1"/>
  <c r="V1909" i="1" s="1"/>
  <c r="AD1909" i="1" s="1"/>
  <c r="T1737" i="1"/>
  <c r="V1737" i="1" s="1"/>
  <c r="S1913" i="1"/>
  <c r="U1913" i="1" s="1"/>
  <c r="T2632" i="1"/>
  <c r="V2632" i="1" s="1"/>
  <c r="S2629" i="1"/>
  <c r="U2629" i="1" s="1"/>
  <c r="W464" i="1"/>
  <c r="S2636" i="1"/>
  <c r="U2636" i="1" s="1"/>
  <c r="S2616" i="1"/>
  <c r="U2616" i="1" s="1"/>
  <c r="AD2616" i="1" s="1"/>
  <c r="S2612" i="1"/>
  <c r="U2612" i="1" s="1"/>
  <c r="AD2612" i="1" s="1"/>
  <c r="Q2597" i="1"/>
  <c r="R2597" i="1" s="1"/>
  <c r="S2578" i="1"/>
  <c r="U2578" i="1" s="1"/>
  <c r="Q2528" i="1"/>
  <c r="R2528" i="1" s="1"/>
  <c r="T927" i="1"/>
  <c r="V927" i="1" s="1"/>
  <c r="AD927" i="1" s="1"/>
  <c r="S1447" i="1"/>
  <c r="U1447" i="1" s="1"/>
  <c r="AD1447" i="1" s="1"/>
  <c r="T1667" i="1"/>
  <c r="V1667" i="1" s="1"/>
  <c r="AD1667" i="1" s="1"/>
  <c r="T2272" i="1"/>
  <c r="V2272" i="1" s="1"/>
  <c r="AD2272" i="1" s="1"/>
  <c r="T39" i="1"/>
  <c r="V39" i="1" s="1"/>
  <c r="AD39" i="1" s="1"/>
  <c r="S243" i="1"/>
  <c r="U243" i="1" s="1"/>
  <c r="AD243" i="1" s="1"/>
  <c r="T299" i="1"/>
  <c r="V299" i="1" s="1"/>
  <c r="T355" i="1"/>
  <c r="V355" i="1" s="1"/>
  <c r="T415" i="1"/>
  <c r="V415" i="1" s="1"/>
  <c r="S43" i="1"/>
  <c r="U43" i="1" s="1"/>
  <c r="AD43" i="1" s="1"/>
  <c r="Q243" i="1"/>
  <c r="R243" i="1" s="1"/>
  <c r="S423" i="1"/>
  <c r="U423" i="1" s="1"/>
  <c r="AD423" i="1" s="1"/>
  <c r="T2389" i="1"/>
  <c r="V2389" i="1" s="1"/>
  <c r="S2185" i="1"/>
  <c r="U2185" i="1" s="1"/>
  <c r="AD2185" i="1" s="1"/>
  <c r="T2573" i="1"/>
  <c r="V2573" i="1" s="1"/>
  <c r="S2553" i="1"/>
  <c r="U2553" i="1" s="1"/>
  <c r="AD2553" i="1" s="1"/>
  <c r="T2277" i="1"/>
  <c r="V2277" i="1" s="1"/>
  <c r="AD2277" i="1" s="1"/>
  <c r="T5" i="1"/>
  <c r="V5" i="1" s="1"/>
  <c r="AD5" i="1" s="1"/>
  <c r="S933" i="1"/>
  <c r="U933" i="1" s="1"/>
  <c r="AD933" i="1" s="1"/>
  <c r="S1461" i="1"/>
  <c r="U1461" i="1" s="1"/>
  <c r="T1021" i="1"/>
  <c r="V1021" i="1" s="1"/>
  <c r="AD1021" i="1" s="1"/>
  <c r="T1653" i="1"/>
  <c r="V1653" i="1" s="1"/>
  <c r="AD1653" i="1" s="1"/>
  <c r="T781" i="1"/>
  <c r="V781" i="1" s="1"/>
  <c r="AD781" i="1" s="1"/>
  <c r="S797" i="1"/>
  <c r="U797" i="1" s="1"/>
  <c r="Q1437" i="1"/>
  <c r="R1437" i="1" s="1"/>
  <c r="M1605" i="1"/>
  <c r="T1697" i="1"/>
  <c r="V1697" i="1" s="1"/>
  <c r="Q1713" i="1"/>
  <c r="R1713" i="1" s="1"/>
  <c r="AD1722" i="1"/>
  <c r="M1726" i="1"/>
  <c r="M1742" i="1"/>
  <c r="M1790" i="1"/>
  <c r="M1806" i="1"/>
  <c r="M1814" i="1"/>
  <c r="M1822" i="1"/>
  <c r="M1842" i="1"/>
  <c r="T1858" i="1"/>
  <c r="V1858" i="1" s="1"/>
  <c r="T1866" i="1"/>
  <c r="V1866" i="1" s="1"/>
  <c r="Q1886" i="1"/>
  <c r="R1886" i="1" s="1"/>
  <c r="S1902" i="1"/>
  <c r="U1902" i="1" s="1"/>
  <c r="AD1902" i="1" s="1"/>
  <c r="M1918" i="1"/>
  <c r="Q1934" i="1"/>
  <c r="R1934" i="1" s="1"/>
  <c r="M1938" i="1"/>
  <c r="M1946" i="1"/>
  <c r="M1970" i="1"/>
  <c r="S1978" i="1"/>
  <c r="U1978" i="1" s="1"/>
  <c r="AD1978" i="1" s="1"/>
  <c r="S1990" i="1"/>
  <c r="U1990" i="1" s="1"/>
  <c r="AD1990" i="1" s="1"/>
  <c r="T1998" i="1"/>
  <c r="V1998" i="1" s="1"/>
  <c r="AD1998" i="1" s="1"/>
  <c r="M2006" i="1"/>
  <c r="M2018" i="1"/>
  <c r="S2026" i="1"/>
  <c r="U2026" i="1" s="1"/>
  <c r="T2034" i="1"/>
  <c r="V2034" i="1" s="1"/>
  <c r="M2046" i="1"/>
  <c r="Q2054" i="1"/>
  <c r="R2054" i="1" s="1"/>
  <c r="M2078" i="1"/>
  <c r="M2126" i="1"/>
  <c r="M2174" i="1"/>
  <c r="M2206" i="1"/>
  <c r="M2214" i="1"/>
  <c r="Q2222" i="1"/>
  <c r="R2222" i="1" s="1"/>
  <c r="T2230" i="1"/>
  <c r="V2230" i="1" s="1"/>
  <c r="AD2230" i="1" s="1"/>
  <c r="M2242" i="1"/>
  <c r="S2266" i="1"/>
  <c r="U2266" i="1" s="1"/>
  <c r="AD2266" i="1" s="1"/>
  <c r="M2282" i="1"/>
  <c r="M2306" i="1"/>
  <c r="M2314" i="1"/>
  <c r="M2334" i="1"/>
  <c r="M2386" i="1"/>
  <c r="Q2394" i="1"/>
  <c r="R2394" i="1" s="1"/>
  <c r="T2562" i="1"/>
  <c r="V2562" i="1" s="1"/>
  <c r="AD2562" i="1" s="1"/>
  <c r="S2130" i="1"/>
  <c r="U2130" i="1" s="1"/>
  <c r="S1611" i="1"/>
  <c r="U1611" i="1" s="1"/>
  <c r="S1355" i="1"/>
  <c r="U1355" i="1" s="1"/>
  <c r="S1439" i="1"/>
  <c r="U1439" i="1" s="1"/>
  <c r="S2166" i="1"/>
  <c r="U2166" i="1" s="1"/>
  <c r="AD2166" i="1" s="1"/>
  <c r="T2194" i="1"/>
  <c r="V2194" i="1" s="1"/>
  <c r="AD2194" i="1" s="1"/>
  <c r="Q2518" i="1"/>
  <c r="R2518" i="1" s="1"/>
  <c r="T1601" i="1"/>
  <c r="V1601" i="1" s="1"/>
  <c r="AD1601" i="1" s="1"/>
  <c r="T1621" i="1"/>
  <c r="V1621" i="1" s="1"/>
  <c r="T1645" i="1"/>
  <c r="V1645" i="1" s="1"/>
  <c r="AD1645" i="1" s="1"/>
  <c r="Q1657" i="1"/>
  <c r="R1657" i="1" s="1"/>
  <c r="Q1685" i="1"/>
  <c r="R1685" i="1" s="1"/>
  <c r="T1758" i="1"/>
  <c r="V1758" i="1" s="1"/>
  <c r="AD1758" i="1" s="1"/>
  <c r="S1778" i="1"/>
  <c r="U1778" i="1" s="1"/>
  <c r="Q1802" i="1"/>
  <c r="R1802" i="1" s="1"/>
  <c r="T1826" i="1"/>
  <c r="V1826" i="1" s="1"/>
  <c r="M1846" i="1"/>
  <c r="Q1882" i="1"/>
  <c r="R1882" i="1" s="1"/>
  <c r="S1898" i="1"/>
  <c r="U1898" i="1" s="1"/>
  <c r="AD1898" i="1" s="1"/>
  <c r="S1906" i="1"/>
  <c r="U1906" i="1" s="1"/>
  <c r="S1970" i="1"/>
  <c r="U1970" i="1" s="1"/>
  <c r="M2002" i="1"/>
  <c r="T2042" i="1"/>
  <c r="V2042" i="1" s="1"/>
  <c r="AD2042" i="1" s="1"/>
  <c r="S2062" i="1"/>
  <c r="U2062" i="1" s="1"/>
  <c r="S2074" i="1"/>
  <c r="U2074" i="1" s="1"/>
  <c r="AD2074" i="1" s="1"/>
  <c r="Q2258" i="1"/>
  <c r="R2258" i="1" s="1"/>
  <c r="T2274" i="1"/>
  <c r="V2274" i="1" s="1"/>
  <c r="AD2274" i="1" s="1"/>
  <c r="T2306" i="1"/>
  <c r="V2306" i="1" s="1"/>
  <c r="AD2306" i="1" s="1"/>
  <c r="T2318" i="1"/>
  <c r="V2318" i="1" s="1"/>
  <c r="M2326" i="1"/>
  <c r="S1877" i="1"/>
  <c r="U1877" i="1" s="1"/>
  <c r="Q1901" i="1"/>
  <c r="R1901" i="1" s="1"/>
  <c r="S1785" i="1"/>
  <c r="U1785" i="1" s="1"/>
  <c r="Q1925" i="1"/>
  <c r="R1925" i="1" s="1"/>
  <c r="Q1937" i="1"/>
  <c r="R1937" i="1" s="1"/>
  <c r="Q1981" i="1"/>
  <c r="R1981" i="1" s="1"/>
  <c r="Q2345" i="1"/>
  <c r="R2345" i="1" s="1"/>
  <c r="M2457" i="1"/>
  <c r="S2517" i="1"/>
  <c r="U2517" i="1" s="1"/>
  <c r="T2549" i="1"/>
  <c r="V2549" i="1" s="1"/>
  <c r="M2589" i="1"/>
  <c r="T2490" i="1"/>
  <c r="V2490" i="1" s="1"/>
  <c r="T2514" i="1"/>
  <c r="V2514" i="1" s="1"/>
  <c r="AD2514" i="1" s="1"/>
  <c r="T2497" i="1"/>
  <c r="V2497" i="1" s="1"/>
  <c r="S2474" i="1"/>
  <c r="U2474" i="1" s="1"/>
  <c r="Q2490" i="1"/>
  <c r="R2490" i="1" s="1"/>
  <c r="T1683" i="1"/>
  <c r="V1683" i="1" s="1"/>
  <c r="T2518" i="1"/>
  <c r="V2518" i="1" s="1"/>
  <c r="AD2518" i="1" s="1"/>
  <c r="T2433" i="1"/>
  <c r="V2433" i="1" s="1"/>
  <c r="AD2433" i="1" s="1"/>
  <c r="T2401" i="1"/>
  <c r="V2401" i="1" s="1"/>
  <c r="S2397" i="1"/>
  <c r="U2397" i="1" s="1"/>
  <c r="S2365" i="1"/>
  <c r="U2365" i="1" s="1"/>
  <c r="S2389" i="1"/>
  <c r="U2389" i="1" s="1"/>
  <c r="T2397" i="1"/>
  <c r="V2397" i="1" s="1"/>
  <c r="S2417" i="1"/>
  <c r="U2417" i="1" s="1"/>
  <c r="AD2417" i="1" s="1"/>
  <c r="S2429" i="1"/>
  <c r="U2429" i="1" s="1"/>
  <c r="Q2513" i="1"/>
  <c r="R2513" i="1" s="1"/>
  <c r="Q2313" i="1"/>
  <c r="R2313" i="1" s="1"/>
  <c r="S1671" i="1"/>
  <c r="U1671" i="1" s="1"/>
  <c r="AD1671" i="1" s="1"/>
  <c r="S247" i="1"/>
  <c r="U247" i="1" s="1"/>
  <c r="AD247" i="1" s="1"/>
  <c r="S951" i="1"/>
  <c r="U951" i="1" s="1"/>
  <c r="Q1563" i="1"/>
  <c r="R1563" i="1" s="1"/>
  <c r="S1443" i="1"/>
  <c r="U1443" i="1" s="1"/>
  <c r="AD1443" i="1" s="1"/>
  <c r="S2321" i="1"/>
  <c r="U2321" i="1" s="1"/>
  <c r="AD2321" i="1" s="1"/>
  <c r="S865" i="1"/>
  <c r="U865" i="1" s="1"/>
  <c r="S2193" i="1"/>
  <c r="U2193" i="1" s="1"/>
  <c r="S2221" i="1"/>
  <c r="U2221" i="1" s="1"/>
  <c r="S2233" i="1"/>
  <c r="U2233" i="1" s="1"/>
  <c r="S2253" i="1"/>
  <c r="U2253" i="1" s="1"/>
  <c r="T855" i="1"/>
  <c r="V855" i="1" s="1"/>
  <c r="AD855" i="1" s="1"/>
  <c r="S2269" i="1"/>
  <c r="U2269" i="1" s="1"/>
  <c r="AD2269" i="1" s="1"/>
  <c r="T1291" i="1"/>
  <c r="V1291" i="1" s="1"/>
  <c r="Q1303" i="1"/>
  <c r="R1303" i="1" s="1"/>
  <c r="T1297" i="1"/>
  <c r="V1297" i="1" s="1"/>
  <c r="AD1297" i="1" s="1"/>
  <c r="T1243" i="1"/>
  <c r="V1243" i="1" s="1"/>
  <c r="Q1297" i="1"/>
  <c r="R1297" i="1" s="1"/>
  <c r="T1349" i="1"/>
  <c r="V1349" i="1" s="1"/>
  <c r="AD1349" i="1" s="1"/>
  <c r="S1997" i="1"/>
  <c r="U1997" i="1" s="1"/>
  <c r="Q2033" i="1"/>
  <c r="R2033" i="1" s="1"/>
  <c r="S2057" i="1"/>
  <c r="U2057" i="1" s="1"/>
  <c r="T2089" i="1"/>
  <c r="V2089" i="1" s="1"/>
  <c r="T2113" i="1"/>
  <c r="V2113" i="1" s="1"/>
  <c r="AD2113" i="1" s="1"/>
  <c r="T2038" i="1"/>
  <c r="V2038" i="1" s="1"/>
  <c r="Q1703" i="1"/>
  <c r="R1703" i="1" s="1"/>
  <c r="Q1557" i="1"/>
  <c r="R1557" i="1" s="1"/>
  <c r="Q633" i="1"/>
  <c r="R633" i="1" s="1"/>
  <c r="Q1553" i="1"/>
  <c r="R1553" i="1" s="1"/>
  <c r="T621" i="1"/>
  <c r="V621" i="1" s="1"/>
  <c r="S1073" i="1"/>
  <c r="U1073" i="1" s="1"/>
  <c r="T1085" i="1"/>
  <c r="V1085" i="1" s="1"/>
  <c r="T1105" i="1"/>
  <c r="V1105" i="1" s="1"/>
  <c r="AD1105" i="1" s="1"/>
  <c r="S1113" i="1"/>
  <c r="U1113" i="1" s="1"/>
  <c r="AD1113" i="1" s="1"/>
  <c r="S1133" i="1"/>
  <c r="U1133" i="1" s="1"/>
  <c r="T1157" i="1"/>
  <c r="V1157" i="1" s="1"/>
  <c r="S1169" i="1"/>
  <c r="U1169" i="1" s="1"/>
  <c r="S1209" i="1"/>
  <c r="U1209" i="1" s="1"/>
  <c r="AD1209" i="1" s="1"/>
  <c r="S1225" i="1"/>
  <c r="U1225" i="1" s="1"/>
  <c r="T1467" i="1"/>
  <c r="V1467" i="1" s="1"/>
  <c r="T1553" i="1"/>
  <c r="V1553" i="1" s="1"/>
  <c r="AD1553" i="1" s="1"/>
  <c r="T1573" i="1"/>
  <c r="V1573" i="1" s="1"/>
  <c r="AD1573" i="1" s="1"/>
  <c r="S1675" i="1"/>
  <c r="U1675" i="1" s="1"/>
  <c r="T1703" i="1"/>
  <c r="V1703" i="1" s="1"/>
  <c r="AD1703" i="1" s="1"/>
  <c r="T1818" i="1"/>
  <c r="V1818" i="1" s="1"/>
  <c r="AD1818" i="1" s="1"/>
  <c r="S165" i="1"/>
  <c r="U165" i="1" s="1"/>
  <c r="AD165" i="1" s="1"/>
  <c r="S173" i="1"/>
  <c r="U173" i="1" s="1"/>
  <c r="S185" i="1"/>
  <c r="U185" i="1" s="1"/>
  <c r="AD185" i="1" s="1"/>
  <c r="S1199" i="1"/>
  <c r="U1199" i="1" s="1"/>
  <c r="T1611" i="1"/>
  <c r="V1611" i="1" s="1"/>
  <c r="T1399" i="1"/>
  <c r="V1399" i="1" s="1"/>
  <c r="S1603" i="1"/>
  <c r="U1603" i="1" s="1"/>
  <c r="T703" i="1"/>
  <c r="V703" i="1" s="1"/>
  <c r="T715" i="1"/>
  <c r="V715" i="1" s="1"/>
  <c r="AD1071" i="1"/>
  <c r="S1087" i="1"/>
  <c r="U1087" i="1" s="1"/>
  <c r="S1099" i="1"/>
  <c r="U1099" i="1" s="1"/>
  <c r="T1115" i="1"/>
  <c r="V1115" i="1" s="1"/>
  <c r="S1135" i="1"/>
  <c r="U1135" i="1" s="1"/>
  <c r="T1579" i="1"/>
  <c r="V1579" i="1" s="1"/>
  <c r="S925" i="1"/>
  <c r="U925" i="1" s="1"/>
  <c r="S1957" i="1"/>
  <c r="U1957" i="1" s="1"/>
  <c r="T1211" i="1"/>
  <c r="V1211" i="1" s="1"/>
  <c r="T1551" i="1"/>
  <c r="V1551" i="1" s="1"/>
  <c r="AD1551" i="1" s="1"/>
  <c r="S1631" i="1"/>
  <c r="U1631" i="1" s="1"/>
  <c r="T1781" i="1"/>
  <c r="V1781" i="1" s="1"/>
  <c r="AD1781" i="1" s="1"/>
  <c r="S1825" i="1"/>
  <c r="U1825" i="1" s="1"/>
  <c r="T1901" i="1"/>
  <c r="V1901" i="1" s="1"/>
  <c r="AD1901" i="1" s="1"/>
  <c r="S753" i="1"/>
  <c r="U753" i="1" s="1"/>
  <c r="AD753" i="1" s="1"/>
  <c r="S769" i="1"/>
  <c r="U769" i="1" s="1"/>
  <c r="AD769" i="1" s="1"/>
  <c r="T21" i="1"/>
  <c r="V21" i="1" s="1"/>
  <c r="S253" i="1"/>
  <c r="U253" i="1" s="1"/>
  <c r="AD253" i="1" s="1"/>
  <c r="T309" i="1"/>
  <c r="V309" i="1" s="1"/>
  <c r="AD309" i="1" s="1"/>
  <c r="T357" i="1"/>
  <c r="V357" i="1" s="1"/>
  <c r="Q1833" i="1"/>
  <c r="R1833" i="1" s="1"/>
  <c r="S1953" i="1"/>
  <c r="U1953" i="1" s="1"/>
  <c r="Q1765" i="1"/>
  <c r="R1765" i="1" s="1"/>
  <c r="S1821" i="1"/>
  <c r="U1821" i="1" s="1"/>
  <c r="T901" i="1"/>
  <c r="V901" i="1" s="1"/>
  <c r="AD901" i="1" s="1"/>
  <c r="Q933" i="1"/>
  <c r="R933" i="1" s="1"/>
  <c r="Q421" i="1"/>
  <c r="R421" i="1" s="1"/>
  <c r="Q361" i="1"/>
  <c r="R361" i="1" s="1"/>
  <c r="Q525" i="1"/>
  <c r="R525" i="1" s="1"/>
  <c r="Q281" i="1"/>
  <c r="R281" i="1" s="1"/>
  <c r="T329" i="1"/>
  <c r="V329" i="1" s="1"/>
  <c r="AD329" i="1" s="1"/>
  <c r="S345" i="1"/>
  <c r="U345" i="1" s="1"/>
  <c r="AD345" i="1" s="1"/>
  <c r="Q357" i="1"/>
  <c r="R357" i="1" s="1"/>
  <c r="T393" i="1"/>
  <c r="V393" i="1" s="1"/>
  <c r="T525" i="1"/>
  <c r="V525" i="1" s="1"/>
  <c r="S545" i="1"/>
  <c r="U545" i="1" s="1"/>
  <c r="T565" i="1"/>
  <c r="V565" i="1" s="1"/>
  <c r="S577" i="1"/>
  <c r="U577" i="1" s="1"/>
  <c r="Q787" i="1"/>
  <c r="R787" i="1" s="1"/>
  <c r="S1729" i="1"/>
  <c r="U1729" i="1" s="1"/>
  <c r="Q959" i="1"/>
  <c r="R959" i="1" s="1"/>
  <c r="Q1407" i="1"/>
  <c r="R1407" i="1" s="1"/>
  <c r="Q565" i="1"/>
  <c r="R565" i="1" s="1"/>
  <c r="Q1053" i="1"/>
  <c r="R1053" i="1" s="1"/>
  <c r="Q1647" i="1"/>
  <c r="R1647" i="1" s="1"/>
  <c r="Q77" i="1"/>
  <c r="R77" i="1" s="1"/>
  <c r="T161" i="1"/>
  <c r="V161" i="1" s="1"/>
  <c r="T1041" i="1"/>
  <c r="V1041" i="1" s="1"/>
  <c r="AD1041" i="1" s="1"/>
  <c r="S1595" i="1"/>
  <c r="U1595" i="1" s="1"/>
  <c r="T1167" i="1"/>
  <c r="V1167" i="1" s="1"/>
  <c r="AD1167" i="1" s="1"/>
  <c r="S1399" i="1"/>
  <c r="U1399" i="1" s="1"/>
  <c r="S1155" i="1"/>
  <c r="U1155" i="1" s="1"/>
  <c r="T601" i="1"/>
  <c r="V601" i="1" s="1"/>
  <c r="AD601" i="1" s="1"/>
  <c r="T1411" i="1"/>
  <c r="V1411" i="1" s="1"/>
  <c r="AD1411" i="1" s="1"/>
  <c r="S991" i="1"/>
  <c r="U991" i="1" s="1"/>
  <c r="AD991" i="1" s="1"/>
  <c r="S637" i="1"/>
  <c r="U637" i="1" s="1"/>
  <c r="S157" i="1"/>
  <c r="U157" i="1" s="1"/>
  <c r="T1355" i="1"/>
  <c r="V1355" i="1" s="1"/>
  <c r="Q3" i="1"/>
  <c r="R3" i="1" s="1"/>
  <c r="M2513" i="1"/>
  <c r="M2253" i="1"/>
  <c r="M2205" i="1"/>
  <c r="M2085" i="1"/>
  <c r="M1813" i="1"/>
  <c r="M1781" i="1"/>
  <c r="M1401" i="1"/>
  <c r="M1221" i="1"/>
  <c r="M933" i="1"/>
  <c r="M783" i="1"/>
  <c r="M197" i="1"/>
  <c r="M153" i="1"/>
  <c r="M125" i="1"/>
  <c r="AD593" i="1"/>
  <c r="Z797" i="1"/>
  <c r="Z545" i="1"/>
  <c r="Z477" i="1"/>
  <c r="Z372" i="1"/>
  <c r="Z358" i="1"/>
  <c r="Z355" i="1"/>
  <c r="Z352" i="1"/>
  <c r="Z234" i="1"/>
  <c r="Z230" i="1"/>
  <c r="Z215" i="1"/>
  <c r="Z202" i="1"/>
  <c r="Z191" i="1"/>
  <c r="Z134" i="1"/>
  <c r="Z100" i="1"/>
  <c r="Z76" i="1"/>
  <c r="Z55" i="1"/>
  <c r="Z53" i="1"/>
  <c r="Z39" i="1"/>
  <c r="Z27" i="1"/>
  <c r="Z1112" i="1"/>
  <c r="Z1132" i="1"/>
  <c r="Z1134" i="1"/>
  <c r="Z1137" i="1"/>
  <c r="Z1141" i="1"/>
  <c r="AD1643" i="1"/>
  <c r="AD422" i="1"/>
  <c r="AD1065" i="1"/>
  <c r="AD1329" i="1"/>
  <c r="AD1437" i="1"/>
  <c r="AD1581" i="1"/>
  <c r="AD1190" i="1"/>
  <c r="AD1234" i="1"/>
  <c r="AD618" i="1"/>
  <c r="AD785" i="1"/>
  <c r="AD382" i="1"/>
  <c r="AD430" i="1"/>
  <c r="AD554" i="1"/>
  <c r="AD1203" i="1"/>
  <c r="AD94" i="1"/>
  <c r="AD705" i="1"/>
  <c r="AD610" i="1"/>
  <c r="AD1017" i="1"/>
  <c r="AD967" i="1"/>
  <c r="AD827" i="1"/>
  <c r="AD381" i="1"/>
  <c r="AD389" i="1"/>
  <c r="AD465" i="1"/>
  <c r="AD975" i="1"/>
  <c r="AD1495" i="1"/>
  <c r="AD1691" i="1"/>
  <c r="Z825" i="1"/>
  <c r="Z816" i="1"/>
  <c r="Z805" i="1"/>
  <c r="Z780" i="1"/>
  <c r="Z768" i="1"/>
  <c r="Z752" i="1"/>
  <c r="Z743" i="1"/>
  <c r="Z740" i="1"/>
  <c r="Z723" i="1"/>
  <c r="Z715" i="1"/>
  <c r="Z685" i="1"/>
  <c r="Z682" i="1"/>
  <c r="Z678" i="1"/>
  <c r="Z668" i="1"/>
  <c r="Z658" i="1"/>
  <c r="Z656" i="1"/>
  <c r="Z458" i="1"/>
  <c r="Z436" i="1"/>
  <c r="Z646" i="1"/>
  <c r="Z642" i="1"/>
  <c r="Z640" i="1"/>
  <c r="Z636" i="1"/>
  <c r="Z626" i="1"/>
  <c r="Z624" i="1"/>
  <c r="Z623" i="1"/>
  <c r="Z620" i="1"/>
  <c r="Z607" i="1"/>
  <c r="Z605" i="1"/>
  <c r="Z602" i="1"/>
  <c r="Z597" i="1"/>
  <c r="Z589" i="1"/>
  <c r="Z577" i="1"/>
  <c r="Z575" i="1"/>
  <c r="Z567" i="1"/>
  <c r="Z563" i="1"/>
  <c r="Z560" i="1"/>
  <c r="Z547" i="1"/>
  <c r="Z539" i="1"/>
  <c r="Z519" i="1"/>
  <c r="Z515" i="1"/>
  <c r="Z508" i="1"/>
  <c r="Z505" i="1"/>
  <c r="Z503" i="1"/>
  <c r="Z493" i="1"/>
  <c r="Z489" i="1"/>
  <c r="Z487" i="1"/>
  <c r="Z483" i="1"/>
  <c r="Z442" i="1"/>
  <c r="Z437" i="1"/>
  <c r="Z650" i="1"/>
  <c r="Z333" i="1"/>
  <c r="Z327" i="1"/>
  <c r="Z325" i="1"/>
  <c r="Z323" i="1"/>
  <c r="Z317" i="1"/>
  <c r="Z313" i="1"/>
  <c r="Z309" i="1"/>
  <c r="Z299" i="1"/>
  <c r="Z297" i="1"/>
  <c r="Z293" i="1"/>
  <c r="Z289" i="1"/>
  <c r="Z285" i="1"/>
  <c r="Z283" i="1"/>
  <c r="Z281" i="1"/>
  <c r="Z279" i="1"/>
  <c r="Z277" i="1"/>
  <c r="Z271" i="1"/>
  <c r="Z269" i="1"/>
  <c r="Z267" i="1"/>
  <c r="Z265" i="1"/>
  <c r="Z261" i="1"/>
  <c r="Z259" i="1"/>
  <c r="Z349" i="1"/>
  <c r="Z428" i="1"/>
  <c r="Z335" i="1"/>
  <c r="Z392" i="1"/>
  <c r="Z455" i="1"/>
  <c r="Z386" i="1"/>
  <c r="Z242" i="1"/>
  <c r="Z226" i="1"/>
  <c r="Z220" i="1"/>
  <c r="Z210" i="1"/>
  <c r="Z200" i="1"/>
  <c r="Z176" i="1"/>
  <c r="Z160" i="1"/>
  <c r="Z148" i="1"/>
  <c r="Z108" i="1"/>
  <c r="Z94" i="1"/>
  <c r="AD830" i="1"/>
  <c r="AD1482" i="1"/>
  <c r="AD789" i="1"/>
  <c r="Z749" i="1"/>
  <c r="Z60" i="1"/>
  <c r="Z49" i="1"/>
  <c r="Z37" i="1"/>
  <c r="Z29" i="1"/>
  <c r="Z19" i="1"/>
  <c r="Z9" i="1"/>
  <c r="Z889" i="1"/>
  <c r="Z927" i="1"/>
  <c r="Z939" i="1"/>
  <c r="Z949" i="1"/>
  <c r="Z977" i="1"/>
  <c r="AD759" i="1"/>
  <c r="Z1108" i="1"/>
  <c r="Z1130" i="1"/>
  <c r="Z1163" i="1"/>
  <c r="Z1223" i="1"/>
  <c r="Z1408" i="1"/>
  <c r="Z1442" i="1"/>
  <c r="Z1452" i="1"/>
  <c r="Z1512" i="1"/>
  <c r="Z1568" i="1"/>
  <c r="Z1605" i="1"/>
  <c r="Z1649" i="1"/>
  <c r="Z1657" i="1"/>
  <c r="AD1610" i="1"/>
  <c r="AD1126" i="1"/>
  <c r="AD1434" i="1"/>
  <c r="AD1583" i="1"/>
  <c r="AD2550" i="1"/>
  <c r="AD2246" i="1"/>
  <c r="AD1095" i="1"/>
  <c r="AD1687" i="1"/>
  <c r="AD2547" i="1"/>
  <c r="AD2455" i="1"/>
  <c r="AD143" i="1"/>
  <c r="AD934" i="1"/>
  <c r="AD234" i="1"/>
  <c r="AD1373" i="1"/>
  <c r="AD1217" i="1"/>
  <c r="AD449" i="1"/>
  <c r="AD791" i="1"/>
  <c r="AD977" i="1"/>
  <c r="AD1005" i="1"/>
  <c r="AD1047" i="1"/>
  <c r="Z794" i="1"/>
  <c r="Z762" i="1"/>
  <c r="Z735" i="1"/>
  <c r="Z665" i="1"/>
  <c r="Z661" i="1"/>
  <c r="Q2661" i="1"/>
  <c r="R2661" i="1" s="1"/>
  <c r="Z647" i="1"/>
  <c r="Z617" i="1"/>
  <c r="Z615" i="1"/>
  <c r="Z606" i="1"/>
  <c r="Z596" i="1"/>
  <c r="Z568" i="1"/>
  <c r="Z565" i="1"/>
  <c r="Z554" i="1"/>
  <c r="Z550" i="1"/>
  <c r="Z522" i="1"/>
  <c r="Z407" i="1"/>
  <c r="Z514" i="1"/>
  <c r="Z492" i="1"/>
  <c r="Z482" i="1"/>
  <c r="Z347" i="1"/>
  <c r="Z332" i="1"/>
  <c r="Z300" i="1"/>
  <c r="Z278" i="1"/>
  <c r="Z272" i="1"/>
  <c r="Z147" i="1"/>
  <c r="Z125" i="1"/>
  <c r="Z852" i="1"/>
  <c r="Z878" i="1"/>
  <c r="Z891" i="1"/>
  <c r="Z914" i="1"/>
  <c r="Z960" i="1"/>
  <c r="Z1009" i="1"/>
  <c r="Z1054" i="1"/>
  <c r="Z1066" i="1"/>
  <c r="Z1095" i="1"/>
  <c r="Z1136" i="1"/>
  <c r="Z1147" i="1"/>
  <c r="Z1197" i="1"/>
  <c r="Z1210" i="1"/>
  <c r="Z1222" i="1"/>
  <c r="Z1230" i="1"/>
  <c r="Z1521" i="1"/>
  <c r="Z1419" i="1"/>
  <c r="Z1472" i="1"/>
  <c r="Z1495" i="1"/>
  <c r="Z1458" i="1"/>
  <c r="Z1490" i="1"/>
  <c r="Z1572" i="1"/>
  <c r="Z1652" i="1"/>
  <c r="Z1688" i="1"/>
  <c r="Z1730" i="1"/>
  <c r="Z1767" i="1"/>
  <c r="Z1771" i="1"/>
  <c r="Z1795" i="1"/>
  <c r="Z1806" i="1"/>
  <c r="Z1846" i="1"/>
  <c r="Z1886" i="1"/>
  <c r="Z1890" i="1"/>
  <c r="Z1915" i="1"/>
  <c r="Z1923" i="1"/>
  <c r="Z1935" i="1"/>
  <c r="Z1970" i="1"/>
  <c r="Z1974" i="1"/>
  <c r="Z1986" i="1"/>
  <c r="Z1995" i="1"/>
  <c r="Z2008" i="1"/>
  <c r="Z2027" i="1"/>
  <c r="Z2107" i="1"/>
  <c r="Z2104" i="1"/>
  <c r="Z2123" i="1"/>
  <c r="Z2128" i="1"/>
  <c r="Z2132" i="1"/>
  <c r="Z2152" i="1"/>
  <c r="Z2157" i="1"/>
  <c r="Z2169" i="1"/>
  <c r="Z2181" i="1"/>
  <c r="Z2185" i="1"/>
  <c r="Z2189" i="1"/>
  <c r="Z1239" i="1"/>
  <c r="Z1245" i="1"/>
  <c r="Z2198" i="1"/>
  <c r="Z2235" i="1"/>
  <c r="M1071" i="1"/>
  <c r="M1055" i="1"/>
  <c r="M2657" i="1"/>
  <c r="M2673" i="1"/>
  <c r="W3151" i="1"/>
  <c r="W3153" i="1"/>
  <c r="W3154" i="1"/>
  <c r="W3155" i="1"/>
  <c r="W3150" i="1"/>
  <c r="W3148" i="1"/>
  <c r="AD738" i="1"/>
  <c r="AD1295" i="1"/>
  <c r="AD1807" i="1"/>
  <c r="AD961" i="1"/>
  <c r="AD801" i="1"/>
  <c r="AD1629" i="1"/>
  <c r="AD2098" i="1"/>
  <c r="AD518" i="1"/>
  <c r="AD823" i="1"/>
  <c r="AD690" i="1"/>
  <c r="AD889" i="1"/>
  <c r="AD206" i="1"/>
  <c r="AD674" i="1"/>
  <c r="AD1215" i="1"/>
  <c r="Z828" i="1"/>
  <c r="Z767" i="1"/>
  <c r="Z744" i="1"/>
  <c r="Z739" i="1"/>
  <c r="Z732" i="1"/>
  <c r="Z726" i="1"/>
  <c r="Z702" i="1"/>
  <c r="Z691" i="1"/>
  <c r="Z684" i="1"/>
  <c r="Z480" i="1"/>
  <c r="Z468" i="1"/>
  <c r="Z466" i="1"/>
  <c r="Z474" i="1"/>
  <c r="Z350" i="1"/>
  <c r="Z456" i="1"/>
  <c r="Z446" i="1"/>
  <c r="Z773" i="1"/>
  <c r="Z429" i="1"/>
  <c r="Z343" i="1"/>
  <c r="Z425" i="1"/>
  <c r="Z653" i="1"/>
  <c r="Z415" i="1"/>
  <c r="Z405" i="1"/>
  <c r="Z403" i="1"/>
  <c r="Z401" i="1"/>
  <c r="Z588" i="1"/>
  <c r="Z391" i="1"/>
  <c r="Z387" i="1"/>
  <c r="Z377" i="1"/>
  <c r="Z375" i="1"/>
  <c r="Z371" i="1"/>
  <c r="Z369" i="1"/>
  <c r="Z367" i="1"/>
  <c r="Z365" i="1"/>
  <c r="Z361" i="1"/>
  <c r="Z359" i="1"/>
  <c r="Z345" i="1"/>
  <c r="Z341" i="1"/>
  <c r="Z256" i="1"/>
  <c r="Z255" i="1"/>
  <c r="Z252" i="1"/>
  <c r="Z250" i="1"/>
  <c r="Z248" i="1"/>
  <c r="Z243" i="1"/>
  <c r="Z227" i="1"/>
  <c r="Z219" i="1"/>
  <c r="Z211" i="1"/>
  <c r="Z203" i="1"/>
  <c r="Z199" i="1"/>
  <c r="Z195" i="1"/>
  <c r="Z193" i="1"/>
  <c r="Z192" i="1"/>
  <c r="Z189" i="1"/>
  <c r="Z183" i="1"/>
  <c r="Z177" i="1"/>
  <c r="Z163" i="1"/>
  <c r="Z161" i="1"/>
  <c r="Z159" i="1"/>
  <c r="Z151" i="1"/>
  <c r="Z139" i="1"/>
  <c r="Z137" i="1"/>
  <c r="Z135" i="1"/>
  <c r="Z133" i="1"/>
  <c r="Z131" i="1"/>
  <c r="Z129" i="1"/>
  <c r="Z127" i="1"/>
  <c r="Z123" i="1"/>
  <c r="Z121" i="1"/>
  <c r="Z119" i="1"/>
  <c r="Z117" i="1"/>
  <c r="Z115" i="1"/>
  <c r="Z113" i="1"/>
  <c r="Z111" i="1"/>
  <c r="Z109" i="1"/>
  <c r="Z107" i="1"/>
  <c r="Z105" i="1"/>
  <c r="Z103" i="1"/>
  <c r="Z99" i="1"/>
  <c r="Z97" i="1"/>
  <c r="Z95" i="1"/>
  <c r="Z93" i="1"/>
  <c r="Z89" i="1"/>
  <c r="Z87" i="1"/>
  <c r="Z85" i="1"/>
  <c r="Z83" i="1"/>
  <c r="Z81" i="1"/>
  <c r="Z77" i="1"/>
  <c r="Z75" i="1"/>
  <c r="Z73" i="1"/>
  <c r="Z71" i="1"/>
  <c r="Z69" i="1"/>
  <c r="Z67" i="1"/>
  <c r="Z65" i="1"/>
  <c r="Z63" i="1"/>
  <c r="Z61" i="1"/>
  <c r="Z52" i="1"/>
  <c r="Z50" i="1"/>
  <c r="Z48" i="1"/>
  <c r="Z42" i="1"/>
  <c r="Z34" i="1"/>
  <c r="Z32" i="1"/>
  <c r="Z30" i="1"/>
  <c r="Z22" i="1"/>
  <c r="Z16" i="1"/>
  <c r="Z14" i="1"/>
  <c r="Z10" i="1"/>
  <c r="Z833" i="1"/>
  <c r="Z834" i="1"/>
  <c r="Z839" i="1"/>
  <c r="Z842" i="1"/>
  <c r="Z843" i="1"/>
  <c r="Z846" i="1"/>
  <c r="Z847" i="1"/>
  <c r="Z850" i="1"/>
  <c r="Z851" i="1"/>
  <c r="Z870" i="1"/>
  <c r="Z871" i="1"/>
  <c r="Z875" i="1"/>
  <c r="Z876" i="1"/>
  <c r="Z881" i="1"/>
  <c r="Z885" i="1"/>
  <c r="Z890" i="1"/>
  <c r="Z907" i="1"/>
  <c r="Z910" i="1"/>
  <c r="Z913" i="1"/>
  <c r="Z916" i="1"/>
  <c r="Z918" i="1"/>
  <c r="Z922" i="1"/>
  <c r="Z924" i="1"/>
  <c r="Z925" i="1"/>
  <c r="Z929" i="1"/>
  <c r="Z930" i="1"/>
  <c r="Z936" i="1"/>
  <c r="Z951" i="1"/>
  <c r="Z954" i="1"/>
  <c r="Z966" i="1"/>
  <c r="Z970" i="1"/>
  <c r="Z974" i="1"/>
  <c r="Z978" i="1"/>
  <c r="Z981" i="1"/>
  <c r="Z985" i="1"/>
  <c r="Z989" i="1"/>
  <c r="Z992" i="1"/>
  <c r="Z999" i="1"/>
  <c r="Z1000" i="1"/>
  <c r="Z1003" i="1"/>
  <c r="Z1004" i="1"/>
  <c r="Z1011" i="1"/>
  <c r="Z1016" i="1"/>
  <c r="Z1021" i="1"/>
  <c r="Z1026" i="1"/>
  <c r="Z1032" i="1"/>
  <c r="Z1035" i="1"/>
  <c r="Z1038" i="1"/>
  <c r="AD767" i="1"/>
  <c r="AD751" i="1"/>
  <c r="AD730" i="1"/>
  <c r="AD698" i="1"/>
  <c r="AD686" i="1"/>
  <c r="Z1069" i="1"/>
  <c r="Z1077" i="1"/>
  <c r="Z1078" i="1"/>
  <c r="Z1081" i="1"/>
  <c r="Z1085" i="1"/>
  <c r="Z1093" i="1"/>
  <c r="Z1094" i="1"/>
  <c r="Z1097" i="1"/>
  <c r="Z1117" i="1"/>
  <c r="Z1125" i="1"/>
  <c r="Z1138" i="1"/>
  <c r="Z1142" i="1"/>
  <c r="Z1143" i="1"/>
  <c r="Z895" i="1"/>
  <c r="Z901" i="1"/>
  <c r="Z1151" i="1"/>
  <c r="Z1155" i="1"/>
  <c r="Z1160" i="1"/>
  <c r="Z1165" i="1"/>
  <c r="Z1172" i="1"/>
  <c r="Z1173" i="1"/>
  <c r="Z1180" i="1"/>
  <c r="Z1181" i="1"/>
  <c r="Z1188" i="1"/>
  <c r="Z1189" i="1"/>
  <c r="Z1196" i="1"/>
  <c r="Z1204" i="1"/>
  <c r="Z1205" i="1"/>
  <c r="Z1213" i="1"/>
  <c r="Z1220" i="1"/>
  <c r="Z1523" i="1"/>
  <c r="Z1531" i="1"/>
  <c r="Z1535" i="1"/>
  <c r="Z1543" i="1"/>
  <c r="Z1548" i="1"/>
  <c r="Z1400" i="1"/>
  <c r="Z1413" i="1"/>
  <c r="Z1417" i="1"/>
  <c r="Z1420" i="1"/>
  <c r="Z1424" i="1"/>
  <c r="Z1426" i="1"/>
  <c r="Z1438" i="1"/>
  <c r="Z1440" i="1"/>
  <c r="Z1445" i="1"/>
  <c r="Z1409" i="1"/>
  <c r="Z1450" i="1"/>
  <c r="Z1455" i="1"/>
  <c r="Z1479" i="1"/>
  <c r="Z1483" i="1"/>
  <c r="Z1505" i="1"/>
  <c r="Z1510" i="1"/>
  <c r="Z1456" i="1"/>
  <c r="Z1457" i="1"/>
  <c r="Z1461" i="1"/>
  <c r="Z1476" i="1"/>
  <c r="Z1496" i="1"/>
  <c r="Z1500" i="1"/>
  <c r="Z1502" i="1"/>
  <c r="Z1506" i="1"/>
  <c r="Z1403" i="1"/>
  <c r="Z1404" i="1"/>
  <c r="Z1561" i="1"/>
  <c r="Z1564" i="1"/>
  <c r="Z1566" i="1"/>
  <c r="Z1569" i="1"/>
  <c r="Z1573" i="1"/>
  <c r="Z1574" i="1"/>
  <c r="Z1576" i="1"/>
  <c r="Z1580" i="1"/>
  <c r="Z1584" i="1"/>
  <c r="Z1585" i="1"/>
  <c r="Z1588" i="1"/>
  <c r="Z1589" i="1"/>
  <c r="Z1608" i="1"/>
  <c r="Z1612" i="1"/>
  <c r="Z1613" i="1"/>
  <c r="Z1620" i="1"/>
  <c r="Z1622" i="1"/>
  <c r="Z1624" i="1"/>
  <c r="Z1644" i="1"/>
  <c r="Z1646" i="1"/>
  <c r="Z1647" i="1"/>
  <c r="Z1655" i="1"/>
  <c r="Z1659" i="1"/>
  <c r="Z1672" i="1"/>
  <c r="Z1673" i="1"/>
  <c r="Z1677" i="1"/>
  <c r="Z1679" i="1"/>
  <c r="Z1674" i="1"/>
  <c r="Z1690" i="1"/>
  <c r="Z1691" i="1"/>
  <c r="Z1695" i="1"/>
  <c r="Z1704" i="1"/>
  <c r="Z1709" i="1"/>
  <c r="Z1717" i="1"/>
  <c r="Z1721" i="1"/>
  <c r="Z1728" i="1"/>
  <c r="Z1729" i="1"/>
  <c r="Z1739" i="1"/>
  <c r="Z1753" i="1"/>
  <c r="Z1761" i="1"/>
  <c r="Z1762" i="1"/>
  <c r="Z1765" i="1"/>
  <c r="Z1769" i="1"/>
  <c r="Z1770" i="1"/>
  <c r="Z1773" i="1"/>
  <c r="Z1774" i="1"/>
  <c r="Z1777" i="1"/>
  <c r="Z1789" i="1"/>
  <c r="Z1793" i="1"/>
  <c r="Z1797" i="1"/>
  <c r="Z1802" i="1"/>
  <c r="Z1631" i="1"/>
  <c r="Z1639" i="1"/>
  <c r="Z1592" i="1"/>
  <c r="Z1595" i="1"/>
  <c r="Z1596" i="1"/>
  <c r="Z1599" i="1"/>
  <c r="Z1808" i="1"/>
  <c r="Z1812" i="1"/>
  <c r="Z1817" i="1"/>
  <c r="Z1821" i="1"/>
  <c r="Z1825" i="1"/>
  <c r="Z1832" i="1"/>
  <c r="Z1833" i="1"/>
  <c r="Z1836" i="1"/>
  <c r="Z1837" i="1"/>
  <c r="Z1841" i="1"/>
  <c r="Z1848" i="1"/>
  <c r="AD1654" i="1"/>
  <c r="AD1674" i="1"/>
  <c r="AD399" i="1"/>
  <c r="AD929" i="1"/>
  <c r="AD86" i="1"/>
  <c r="AD1453" i="1"/>
  <c r="AD133" i="1"/>
  <c r="AD847" i="1"/>
  <c r="Z1849" i="1"/>
  <c r="Z1852" i="1"/>
  <c r="Z1853" i="1"/>
  <c r="Z1858" i="1"/>
  <c r="Z1864" i="1"/>
  <c r="Z1869" i="1"/>
  <c r="Z1873" i="1"/>
  <c r="Z1876" i="1"/>
  <c r="Z1877" i="1"/>
  <c r="Z1880" i="1"/>
  <c r="Z1881" i="1"/>
  <c r="Z1884" i="1"/>
  <c r="Z1885" i="1"/>
  <c r="Z1888" i="1"/>
  <c r="Z1891" i="1"/>
  <c r="Z1896" i="1"/>
  <c r="Z1897" i="1"/>
  <c r="Z1900" i="1"/>
  <c r="Z1904" i="1"/>
  <c r="Z1908" i="1"/>
  <c r="Z1909" i="1"/>
  <c r="Z1917" i="1"/>
  <c r="Z1918" i="1"/>
  <c r="Z1922" i="1"/>
  <c r="Z1925" i="1"/>
  <c r="Z1930" i="1"/>
  <c r="Z1933" i="1"/>
  <c r="Z1937" i="1"/>
  <c r="Z1941" i="1"/>
  <c r="Z1942" i="1"/>
  <c r="Z1945" i="1"/>
  <c r="Z1946" i="1"/>
  <c r="Z1949" i="1"/>
  <c r="Z1953" i="1"/>
  <c r="Z1954" i="1"/>
  <c r="Z1957" i="1"/>
  <c r="Z1961" i="1"/>
  <c r="Z1966" i="1"/>
  <c r="Z1968" i="1"/>
  <c r="Z1969" i="1"/>
  <c r="Z1972" i="1"/>
  <c r="Z1976" i="1"/>
  <c r="Z1980" i="1"/>
  <c r="Z1981" i="1"/>
  <c r="Z1984" i="1"/>
  <c r="Z1985" i="1"/>
  <c r="Z1988" i="1"/>
  <c r="Z2007" i="1"/>
  <c r="Z1994" i="1"/>
  <c r="Z1997" i="1"/>
  <c r="Z2010" i="1"/>
  <c r="Z2025" i="1"/>
  <c r="Z2026" i="1"/>
  <c r="Z2029" i="1"/>
  <c r="Z2033" i="1"/>
  <c r="Z2034" i="1"/>
  <c r="Z2037" i="1"/>
  <c r="Z2041" i="1"/>
  <c r="Z2045" i="1"/>
  <c r="Z1328" i="1"/>
  <c r="Z1332" i="1"/>
  <c r="Z1336" i="1"/>
  <c r="Z1337" i="1"/>
  <c r="Z1340" i="1"/>
  <c r="Z1341" i="1"/>
  <c r="Z1344" i="1"/>
  <c r="Z1353" i="1"/>
  <c r="Z1354" i="1"/>
  <c r="Z1360" i="1"/>
  <c r="Z1369" i="1"/>
  <c r="Z1376" i="1"/>
  <c r="Z1380" i="1"/>
  <c r="Z1382" i="1"/>
  <c r="Z1389" i="1"/>
  <c r="Z2056" i="1"/>
  <c r="Z2057" i="1"/>
  <c r="Z2060" i="1"/>
  <c r="Z2061" i="1"/>
  <c r="Z2068" i="1"/>
  <c r="Z2072" i="1"/>
  <c r="Z2076" i="1"/>
  <c r="Z2080" i="1"/>
  <c r="Z2096" i="1"/>
  <c r="Z2097" i="1"/>
  <c r="Z2100" i="1"/>
  <c r="Z2101" i="1"/>
  <c r="Z2105" i="1"/>
  <c r="Z2106" i="1"/>
  <c r="Z2110" i="1"/>
  <c r="Z2111" i="1"/>
  <c r="Z2119" i="1"/>
  <c r="Z2121" i="1"/>
  <c r="Z2124" i="1"/>
  <c r="Z2126" i="1"/>
  <c r="Z2127" i="1"/>
  <c r="Z2131" i="1"/>
  <c r="Z2134" i="1"/>
  <c r="Z2136" i="1"/>
  <c r="Z2138" i="1"/>
  <c r="Z2139" i="1"/>
  <c r="Z2142" i="1"/>
  <c r="Z2146" i="1"/>
  <c r="Z2154" i="1"/>
  <c r="Z2155" i="1"/>
  <c r="Z2159" i="1"/>
  <c r="Z2160" i="1"/>
  <c r="Z2163" i="1"/>
  <c r="Z2164" i="1"/>
  <c r="Z2168" i="1"/>
  <c r="Z2171" i="1"/>
  <c r="Z2175" i="1"/>
  <c r="Z2179" i="1"/>
  <c r="Z2183" i="1"/>
  <c r="Z2187" i="1"/>
  <c r="Z2191" i="1"/>
  <c r="Z2192" i="1"/>
  <c r="Z1383" i="1"/>
  <c r="Z1388" i="1"/>
  <c r="Z1390" i="1"/>
  <c r="Z1394" i="1"/>
  <c r="Z1237" i="1"/>
  <c r="Z1238" i="1"/>
  <c r="Z1241" i="1"/>
  <c r="Z1242" i="1"/>
  <c r="Z1250" i="1"/>
  <c r="Z1254" i="1"/>
  <c r="Z1262" i="1"/>
  <c r="Z1265" i="1"/>
  <c r="Z1267" i="1"/>
  <c r="Z1270" i="1"/>
  <c r="Z1271" i="1"/>
  <c r="Z1274" i="1"/>
  <c r="Z1275" i="1"/>
  <c r="Z1306" i="1"/>
  <c r="Z1307" i="1"/>
  <c r="Z1310" i="1"/>
  <c r="Z1311" i="1"/>
  <c r="Z1314" i="1"/>
  <c r="Z1315" i="1"/>
  <c r="Z1319" i="1"/>
  <c r="Z1323" i="1"/>
  <c r="Z1236" i="1"/>
  <c r="Z1244" i="1"/>
  <c r="Z1249" i="1"/>
  <c r="Z1257" i="1"/>
  <c r="Z1261" i="1"/>
  <c r="Z1276" i="1"/>
  <c r="Z1278" i="1"/>
  <c r="Z1281" i="1"/>
  <c r="Z1283" i="1"/>
  <c r="Z1285" i="1"/>
  <c r="Z1287" i="1"/>
  <c r="Z1289" i="1"/>
  <c r="Z1291" i="1"/>
  <c r="Z1293" i="1"/>
  <c r="Z1297" i="1"/>
  <c r="Z1299" i="1"/>
  <c r="Z1301" i="1"/>
  <c r="Z2193" i="1"/>
  <c r="Z2195" i="1"/>
  <c r="Z2206" i="1"/>
  <c r="Z2209" i="1"/>
  <c r="Z2210" i="1"/>
  <c r="Z2213" i="1"/>
  <c r="Z2214" i="1"/>
  <c r="Z2217" i="1"/>
  <c r="Z2218" i="1"/>
  <c r="Z2221" i="1"/>
  <c r="Z2222" i="1"/>
  <c r="Z2226" i="1"/>
  <c r="Z2230" i="1"/>
  <c r="Z2229" i="1"/>
  <c r="Z2234" i="1"/>
  <c r="Z2239" i="1"/>
  <c r="Z2242" i="1"/>
  <c r="Z2245" i="1"/>
  <c r="Z2250" i="1"/>
  <c r="Z2253" i="1"/>
  <c r="Z2258" i="1"/>
  <c r="Z2262" i="1"/>
  <c r="Z2265" i="1"/>
  <c r="Z2270" i="1"/>
  <c r="Z2246" i="1"/>
  <c r="Z2249" i="1"/>
  <c r="Z854" i="1"/>
  <c r="Z855" i="1"/>
  <c r="Z857" i="1"/>
  <c r="Z858" i="1"/>
  <c r="Z861" i="1"/>
  <c r="Z862" i="1"/>
  <c r="Z2273" i="1"/>
  <c r="Z2274" i="1"/>
  <c r="Z2284" i="1"/>
  <c r="Z2291" i="1"/>
  <c r="Z2299" i="1"/>
  <c r="Z2300" i="1"/>
  <c r="Z2304" i="1"/>
  <c r="Z2307" i="1"/>
  <c r="Z2308" i="1"/>
  <c r="Z2311" i="1"/>
  <c r="Z1348" i="1"/>
  <c r="Z2315" i="1"/>
  <c r="Z2319" i="1"/>
  <c r="Z2320" i="1"/>
  <c r="Z2321" i="1"/>
  <c r="Z2322" i="1"/>
  <c r="Z2323" i="1"/>
  <c r="Z2324" i="1"/>
  <c r="Z2325" i="1"/>
  <c r="Z2326" i="1"/>
  <c r="Z2327" i="1"/>
  <c r="Z2328" i="1"/>
  <c r="Z2329" i="1"/>
  <c r="Z2331" i="1"/>
  <c r="Z2332" i="1"/>
  <c r="Z2338" i="1"/>
  <c r="Z2342" i="1"/>
  <c r="Z2346" i="1"/>
  <c r="Z2349" i="1"/>
  <c r="Z2350" i="1"/>
  <c r="Z2351" i="1"/>
  <c r="Z638" i="1"/>
  <c r="Z2003" i="1"/>
  <c r="Z2334" i="1"/>
  <c r="Z2354" i="1"/>
  <c r="Z2357" i="1"/>
  <c r="Z2358" i="1"/>
  <c r="Z585" i="1"/>
  <c r="Z1355" i="1"/>
  <c r="Z1682" i="1"/>
  <c r="Z1683" i="1"/>
  <c r="Z2015" i="1"/>
  <c r="Z2016" i="1"/>
  <c r="Z2364" i="1"/>
  <c r="Z2365" i="1"/>
  <c r="Z2368" i="1"/>
  <c r="Z2369" i="1"/>
  <c r="Z2372" i="1"/>
  <c r="Z2373" i="1"/>
  <c r="Z2376" i="1"/>
  <c r="Z2378" i="1"/>
  <c r="Z2382" i="1"/>
  <c r="Z2" i="1"/>
  <c r="Z3" i="1"/>
  <c r="Z6" i="1"/>
  <c r="Z7" i="1"/>
  <c r="Z8" i="1"/>
  <c r="Z610" i="1"/>
  <c r="Z1055" i="1"/>
  <c r="Z1465" i="1"/>
  <c r="Z2389" i="1"/>
  <c r="Z2393" i="1"/>
  <c r="Z2397" i="1"/>
  <c r="W1336" i="1"/>
  <c r="Z1705" i="1"/>
  <c r="Z2398" i="1"/>
  <c r="Z2401" i="1"/>
  <c r="Z2405" i="1"/>
  <c r="Z2406" i="1"/>
  <c r="Z2409" i="1"/>
  <c r="Z2418" i="1"/>
  <c r="Z2422" i="1"/>
  <c r="Z2423" i="1"/>
  <c r="Z2427" i="1"/>
  <c r="Z2428" i="1"/>
  <c r="Z2429" i="1"/>
  <c r="Z2430" i="1"/>
  <c r="Z2432" i="1"/>
  <c r="Z2434" i="1"/>
  <c r="Z2435" i="1"/>
  <c r="Z2437" i="1"/>
  <c r="Z2438" i="1"/>
  <c r="Z2440" i="1"/>
  <c r="Z2441" i="1"/>
  <c r="Z2442" i="1"/>
  <c r="Z2443" i="1"/>
  <c r="Z2445" i="1"/>
  <c r="Z2446" i="1"/>
  <c r="Z2447" i="1"/>
  <c r="Z2448" i="1"/>
  <c r="Z2451" i="1"/>
  <c r="Z2452" i="1"/>
  <c r="Z2453" i="1"/>
  <c r="Z2454" i="1"/>
  <c r="Z2094" i="1"/>
  <c r="Z2095" i="1"/>
  <c r="Z2455" i="1"/>
  <c r="Z2481" i="1"/>
  <c r="Z2485" i="1"/>
  <c r="Z2488" i="1"/>
  <c r="Z2491" i="1"/>
  <c r="Z2492" i="1"/>
  <c r="Z2493" i="1"/>
  <c r="Z2505" i="1"/>
  <c r="Z2512" i="1"/>
  <c r="Z2513" i="1"/>
  <c r="Z2516" i="1"/>
  <c r="Z2517" i="1"/>
  <c r="Z2520" i="1"/>
  <c r="Z2521" i="1"/>
  <c r="Z2523" i="1"/>
  <c r="Z2525" i="1"/>
  <c r="Z2529" i="1"/>
  <c r="Z2533" i="1"/>
  <c r="Z2537" i="1"/>
  <c r="Z2541" i="1"/>
  <c r="Z2546" i="1"/>
  <c r="Z2547" i="1"/>
  <c r="M1239" i="1"/>
  <c r="Z2634" i="1"/>
  <c r="Z2635" i="1"/>
  <c r="Z2638" i="1"/>
  <c r="Z2642" i="1"/>
  <c r="Z2643" i="1"/>
  <c r="Z2646" i="1"/>
  <c r="Z2647" i="1"/>
  <c r="Z2648" i="1"/>
  <c r="S2653" i="1"/>
  <c r="U2653" i="1" s="1"/>
  <c r="AD2653" i="1" s="1"/>
  <c r="T2669" i="1"/>
  <c r="V2669" i="1" s="1"/>
  <c r="W1570" i="1"/>
  <c r="W1922" i="1"/>
  <c r="W215" i="1"/>
  <c r="W2391" i="1"/>
  <c r="W2778" i="1"/>
  <c r="T20" i="1"/>
  <c r="V20" i="1" s="1"/>
  <c r="S80" i="1"/>
  <c r="U80" i="1" s="1"/>
  <c r="T112" i="1"/>
  <c r="V112" i="1" s="1"/>
  <c r="T156" i="1"/>
  <c r="V156" i="1" s="1"/>
  <c r="T176" i="1"/>
  <c r="V176" i="1" s="1"/>
  <c r="S188" i="1"/>
  <c r="U188" i="1" s="1"/>
  <c r="T208" i="1"/>
  <c r="V208" i="1" s="1"/>
  <c r="Q232" i="1"/>
  <c r="R232" i="1" s="1"/>
  <c r="S280" i="1"/>
  <c r="U280" i="1" s="1"/>
  <c r="S344" i="1"/>
  <c r="U344" i="1" s="1"/>
  <c r="AD344" i="1" s="1"/>
  <c r="S476" i="1"/>
  <c r="U476" i="1" s="1"/>
  <c r="T544" i="1"/>
  <c r="V544" i="1" s="1"/>
  <c r="T560" i="1"/>
  <c r="V560" i="1" s="1"/>
  <c r="S632" i="1"/>
  <c r="U632" i="1" s="1"/>
  <c r="AD1131" i="1"/>
  <c r="Q692" i="1"/>
  <c r="R692" i="1" s="1"/>
  <c r="T692" i="1"/>
  <c r="V692" i="1" s="1"/>
  <c r="AD692" i="1" s="1"/>
  <c r="T688" i="1"/>
  <c r="V688" i="1" s="1"/>
  <c r="S688" i="1"/>
  <c r="U688" i="1" s="1"/>
  <c r="Q500" i="1"/>
  <c r="R500" i="1" s="1"/>
  <c r="S500" i="1"/>
  <c r="U500" i="1" s="1"/>
  <c r="AD500" i="1" s="1"/>
  <c r="Q196" i="1"/>
  <c r="R196" i="1" s="1"/>
  <c r="S196" i="1"/>
  <c r="U196" i="1" s="1"/>
  <c r="Q140" i="1"/>
  <c r="R140" i="1" s="1"/>
  <c r="S140" i="1"/>
  <c r="U140" i="1" s="1"/>
  <c r="AD140" i="1" s="1"/>
  <c r="Q104" i="1"/>
  <c r="R104" i="1" s="1"/>
  <c r="S104" i="1"/>
  <c r="U104" i="1" s="1"/>
  <c r="T96" i="1"/>
  <c r="V96" i="1" s="1"/>
  <c r="AD96" i="1" s="1"/>
  <c r="Q96" i="1"/>
  <c r="R96" i="1" s="1"/>
  <c r="W2633" i="1"/>
  <c r="W46" i="1"/>
  <c r="W1489" i="1"/>
  <c r="W2463" i="1"/>
  <c r="S4" i="1"/>
  <c r="U4" i="1" s="1"/>
  <c r="T104" i="1"/>
  <c r="V104" i="1" s="1"/>
  <c r="T196" i="1"/>
  <c r="V196" i="1" s="1"/>
  <c r="T260" i="1"/>
  <c r="V260" i="1" s="1"/>
  <c r="S8" i="1"/>
  <c r="U8" i="1" s="1"/>
  <c r="AD2035" i="1"/>
  <c r="Q688" i="1"/>
  <c r="R688" i="1" s="1"/>
  <c r="AD721" i="1"/>
  <c r="AD1798" i="1"/>
  <c r="S144" i="1"/>
  <c r="U144" i="1" s="1"/>
  <c r="S260" i="1"/>
  <c r="U260" i="1" s="1"/>
  <c r="M2472" i="1"/>
  <c r="S2472" i="1"/>
  <c r="U2472" i="1" s="1"/>
  <c r="AD2472" i="1" s="1"/>
  <c r="S1872" i="1"/>
  <c r="U1872" i="1" s="1"/>
  <c r="T1872" i="1"/>
  <c r="V1872" i="1" s="1"/>
  <c r="W1669" i="1"/>
  <c r="W2682" i="1"/>
  <c r="T4" i="1"/>
  <c r="V4" i="1" s="1"/>
  <c r="M96" i="1"/>
  <c r="M140" i="1"/>
  <c r="M344" i="1"/>
  <c r="M500" i="1"/>
  <c r="M688" i="1"/>
  <c r="Q724" i="1"/>
  <c r="R724" i="1" s="1"/>
  <c r="T1718" i="1"/>
  <c r="V1718" i="1" s="1"/>
  <c r="S1718" i="1"/>
  <c r="U1718" i="1" s="1"/>
  <c r="AD959" i="1"/>
  <c r="AD1886" i="1"/>
  <c r="AD1946" i="1"/>
  <c r="AD1269" i="1"/>
  <c r="AD1059" i="1"/>
  <c r="AD2319" i="1"/>
  <c r="AD1270" i="1"/>
  <c r="AD605" i="1"/>
  <c r="AD887" i="1"/>
  <c r="AD867" i="1"/>
  <c r="AD1219" i="1"/>
  <c r="AD1419" i="1"/>
  <c r="AD1659" i="1"/>
  <c r="AD1755" i="1"/>
  <c r="AD985" i="1"/>
  <c r="AD158" i="1"/>
  <c r="AD202" i="1"/>
  <c r="AD2322" i="1"/>
  <c r="AD2370" i="1"/>
  <c r="AD2426" i="1"/>
  <c r="Z1778" i="1"/>
  <c r="AD126" i="1"/>
  <c r="AD653" i="1"/>
  <c r="AD999" i="1"/>
  <c r="AD911" i="1"/>
  <c r="AD1311" i="1"/>
  <c r="AD1385" i="1"/>
  <c r="AD1375" i="1"/>
  <c r="AD178" i="1"/>
  <c r="AD678" i="1"/>
  <c r="Z829" i="1"/>
  <c r="Z821" i="1"/>
  <c r="Z809" i="1"/>
  <c r="Z801" i="1"/>
  <c r="Z796" i="1"/>
  <c r="Z792" i="1"/>
  <c r="Z784" i="1"/>
  <c r="Z775" i="1"/>
  <c r="Z756" i="1"/>
  <c r="Z748" i="1"/>
  <c r="Z733" i="1"/>
  <c r="Z459" i="1"/>
  <c r="Z711" i="1"/>
  <c r="Z707" i="1"/>
  <c r="Z703" i="1"/>
  <c r="Z699" i="1"/>
  <c r="Z695" i="1"/>
  <c r="Z692" i="1"/>
  <c r="Z680" i="1"/>
  <c r="Z664" i="1"/>
  <c r="Z424" i="1"/>
  <c r="Z654" i="1"/>
  <c r="Z470" i="1"/>
  <c r="Z634" i="1"/>
  <c r="Z631" i="1"/>
  <c r="Z632" i="1"/>
  <c r="Z627" i="1"/>
  <c r="Z618" i="1"/>
  <c r="Z616" i="1"/>
  <c r="Z614" i="1"/>
  <c r="Z457" i="1"/>
  <c r="Z608" i="1"/>
  <c r="Z601" i="1"/>
  <c r="Z600" i="1"/>
  <c r="Z592" i="1"/>
  <c r="Z399" i="1"/>
  <c r="Z581" i="1"/>
  <c r="Z579" i="1"/>
  <c r="Z574" i="1"/>
  <c r="Z572" i="1"/>
  <c r="Z564" i="1"/>
  <c r="Z561" i="1"/>
  <c r="Z556" i="1"/>
  <c r="Z553" i="1"/>
  <c r="AD1849" i="1"/>
  <c r="M1635" i="1"/>
  <c r="M2703" i="1"/>
  <c r="Z549" i="1"/>
  <c r="Z540" i="1"/>
  <c r="Z535" i="1"/>
  <c r="Z533" i="1"/>
  <c r="Z531" i="1"/>
  <c r="Z529" i="1"/>
  <c r="Z525" i="1"/>
  <c r="Z523" i="1"/>
  <c r="Z521" i="1"/>
  <c r="Z517" i="1"/>
  <c r="Z513" i="1"/>
  <c r="Z501" i="1"/>
  <c r="Z497" i="1"/>
  <c r="Z491" i="1"/>
  <c r="Z485" i="1"/>
  <c r="Z779" i="1"/>
  <c r="Z441" i="1"/>
  <c r="Z490" i="1"/>
  <c r="Z434" i="1"/>
  <c r="Z337" i="1"/>
  <c r="Z604" i="1"/>
  <c r="Z329" i="1"/>
  <c r="Z319" i="1"/>
  <c r="Z315" i="1"/>
  <c r="Z311" i="1"/>
  <c r="Z307" i="1"/>
  <c r="Z295" i="1"/>
  <c r="Z291" i="1"/>
  <c r="Z287" i="1"/>
  <c r="Z275" i="1"/>
  <c r="Z273" i="1"/>
  <c r="Z263" i="1"/>
  <c r="Z257" i="1"/>
  <c r="Z838" i="1"/>
  <c r="Z867" i="1"/>
  <c r="Z874" i="1"/>
  <c r="Z884" i="1"/>
  <c r="Z892" i="1"/>
  <c r="Z909" i="1"/>
  <c r="Z926" i="1"/>
  <c r="Z941" i="1"/>
  <c r="Z946" i="1"/>
  <c r="Z988" i="1"/>
  <c r="Z1007" i="1"/>
  <c r="Z1019" i="1"/>
  <c r="Z1260" i="1"/>
  <c r="Z1318" i="1"/>
  <c r="Z859" i="1"/>
  <c r="Z863" i="1"/>
  <c r="Z865" i="1"/>
  <c r="Z866" i="1"/>
  <c r="Z2287" i="1"/>
  <c r="Z2314" i="1"/>
  <c r="S1539" i="1"/>
  <c r="U1539" i="1" s="1"/>
  <c r="AD1539" i="1" s="1"/>
  <c r="S1427" i="1"/>
  <c r="U1427" i="1" s="1"/>
  <c r="AD1427" i="1" s="1"/>
  <c r="S1383" i="1"/>
  <c r="U1383" i="1" s="1"/>
  <c r="AD1383" i="1" s="1"/>
  <c r="T1007" i="1"/>
  <c r="V1007" i="1" s="1"/>
  <c r="AD1007" i="1" s="1"/>
  <c r="Q987" i="1"/>
  <c r="R987" i="1" s="1"/>
  <c r="S947" i="1"/>
  <c r="U947" i="1" s="1"/>
  <c r="AD947" i="1" s="1"/>
  <c r="S915" i="1"/>
  <c r="U915" i="1" s="1"/>
  <c r="AD915" i="1" s="1"/>
  <c r="T895" i="1"/>
  <c r="V895" i="1" s="1"/>
  <c r="S2665" i="1"/>
  <c r="U2665" i="1" s="1"/>
  <c r="T2665" i="1"/>
  <c r="V2665" i="1" s="1"/>
  <c r="AD1923" i="1"/>
  <c r="T2864" i="1"/>
  <c r="V2864" i="1" s="1"/>
  <c r="S2864" i="1"/>
  <c r="U2864" i="1" s="1"/>
  <c r="S2832" i="1"/>
  <c r="U2832" i="1" s="1"/>
  <c r="T2832" i="1"/>
  <c r="V2832" i="1" s="1"/>
  <c r="AD2832" i="1" s="1"/>
  <c r="S2816" i="1"/>
  <c r="U2816" i="1" s="1"/>
  <c r="T2816" i="1"/>
  <c r="V2816" i="1" s="1"/>
  <c r="Q2812" i="1"/>
  <c r="R2812" i="1" s="1"/>
  <c r="T2812" i="1"/>
  <c r="V2812" i="1" s="1"/>
  <c r="S2812" i="1"/>
  <c r="U2812" i="1" s="1"/>
  <c r="M2808" i="1"/>
  <c r="S2808" i="1"/>
  <c r="U2808" i="1" s="1"/>
  <c r="T2780" i="1"/>
  <c r="V2780" i="1" s="1"/>
  <c r="S2780" i="1"/>
  <c r="U2780" i="1" s="1"/>
  <c r="M2780" i="1"/>
  <c r="M2756" i="1"/>
  <c r="Q2756" i="1"/>
  <c r="R2756" i="1" s="1"/>
  <c r="Q2744" i="1"/>
  <c r="R2744" i="1" s="1"/>
  <c r="T2744" i="1"/>
  <c r="V2744" i="1" s="1"/>
  <c r="M2744" i="1"/>
  <c r="S2744" i="1"/>
  <c r="U2744" i="1" s="1"/>
  <c r="Q2740" i="1"/>
  <c r="R2740" i="1" s="1"/>
  <c r="M2740" i="1"/>
  <c r="M2736" i="1"/>
  <c r="S2736" i="1"/>
  <c r="U2736" i="1" s="1"/>
  <c r="T2712" i="1"/>
  <c r="V2712" i="1" s="1"/>
  <c r="Q2712" i="1"/>
  <c r="R2712" i="1" s="1"/>
  <c r="Q2700" i="1"/>
  <c r="R2700" i="1" s="1"/>
  <c r="T2700" i="1"/>
  <c r="V2700" i="1" s="1"/>
  <c r="M2692" i="1"/>
  <c r="S2692" i="1"/>
  <c r="U2692" i="1" s="1"/>
  <c r="T2692" i="1"/>
  <c r="V2692" i="1" s="1"/>
  <c r="Q2692" i="1"/>
  <c r="R2692" i="1" s="1"/>
  <c r="M2688" i="1"/>
  <c r="S2688" i="1"/>
  <c r="U2688" i="1" s="1"/>
  <c r="S2676" i="1"/>
  <c r="U2676" i="1" s="1"/>
  <c r="M2676" i="1"/>
  <c r="T2676" i="1"/>
  <c r="V2676" i="1" s="1"/>
  <c r="Q2672" i="1"/>
  <c r="R2672" i="1" s="1"/>
  <c r="T2672" i="1"/>
  <c r="V2672" i="1" s="1"/>
  <c r="S2672" i="1"/>
  <c r="U2672" i="1" s="1"/>
  <c r="M2672" i="1"/>
  <c r="Q2660" i="1"/>
  <c r="R2660" i="1" s="1"/>
  <c r="M2660" i="1"/>
  <c r="S2660" i="1"/>
  <c r="U2660" i="1" s="1"/>
  <c r="T2660" i="1"/>
  <c r="V2660" i="1" s="1"/>
  <c r="M2652" i="1"/>
  <c r="Q2652" i="1"/>
  <c r="R2652" i="1" s="1"/>
  <c r="T2652" i="1"/>
  <c r="V2652" i="1" s="1"/>
  <c r="S2592" i="1"/>
  <c r="U2592" i="1" s="1"/>
  <c r="M2592" i="1"/>
  <c r="T2592" i="1"/>
  <c r="V2592" i="1" s="1"/>
  <c r="Q2588" i="1"/>
  <c r="R2588" i="1" s="1"/>
  <c r="M2588" i="1"/>
  <c r="M2580" i="1"/>
  <c r="S2580" i="1"/>
  <c r="U2580" i="1" s="1"/>
  <c r="M2568" i="1"/>
  <c r="S2568" i="1"/>
  <c r="U2568" i="1" s="1"/>
  <c r="AD2568" i="1" s="1"/>
  <c r="Q2568" i="1"/>
  <c r="R2568" i="1" s="1"/>
  <c r="M2560" i="1"/>
  <c r="S2560" i="1"/>
  <c r="U2560" i="1" s="1"/>
  <c r="AD2560" i="1" s="1"/>
  <c r="M2552" i="1"/>
  <c r="S2552" i="1"/>
  <c r="U2552" i="1" s="1"/>
  <c r="AD2552" i="1" s="1"/>
  <c r="M2544" i="1"/>
  <c r="T2544" i="1"/>
  <c r="V2544" i="1" s="1"/>
  <c r="S2544" i="1"/>
  <c r="U2544" i="1" s="1"/>
  <c r="M2540" i="1"/>
  <c r="Q2540" i="1"/>
  <c r="R2540" i="1" s="1"/>
  <c r="T2540" i="1"/>
  <c r="V2540" i="1" s="1"/>
  <c r="S2540" i="1"/>
  <c r="U2540" i="1" s="1"/>
  <c r="M2536" i="1"/>
  <c r="Q2536" i="1"/>
  <c r="R2536" i="1" s="1"/>
  <c r="T2536" i="1"/>
  <c r="V2536" i="1" s="1"/>
  <c r="S2536" i="1"/>
  <c r="U2536" i="1" s="1"/>
  <c r="M2532" i="1"/>
  <c r="T2532" i="1"/>
  <c r="V2532" i="1" s="1"/>
  <c r="Q2532" i="1"/>
  <c r="R2532" i="1" s="1"/>
  <c r="S2532" i="1"/>
  <c r="U2532" i="1" s="1"/>
  <c r="M2528" i="1"/>
  <c r="S2528" i="1"/>
  <c r="U2528" i="1" s="1"/>
  <c r="AD2528" i="1" s="1"/>
  <c r="M2524" i="1"/>
  <c r="Q2524" i="1"/>
  <c r="R2524" i="1" s="1"/>
  <c r="T2524" i="1"/>
  <c r="V2524" i="1" s="1"/>
  <c r="AD2524" i="1" s="1"/>
  <c r="M2520" i="1"/>
  <c r="T2520" i="1"/>
  <c r="V2520" i="1" s="1"/>
  <c r="Q2520" i="1"/>
  <c r="R2520" i="1" s="1"/>
  <c r="S2520" i="1"/>
  <c r="U2520" i="1" s="1"/>
  <c r="M2516" i="1"/>
  <c r="S2516" i="1"/>
  <c r="U2516" i="1" s="1"/>
  <c r="T2516" i="1"/>
  <c r="V2516" i="1" s="1"/>
  <c r="M2512" i="1"/>
  <c r="T2512" i="1"/>
  <c r="V2512" i="1" s="1"/>
  <c r="AD2512" i="1" s="1"/>
  <c r="M2508" i="1"/>
  <c r="S2508" i="1"/>
  <c r="U2508" i="1" s="1"/>
  <c r="T2508" i="1"/>
  <c r="V2508" i="1" s="1"/>
  <c r="M2504" i="1"/>
  <c r="T2504" i="1"/>
  <c r="V2504" i="1" s="1"/>
  <c r="AD2504" i="1" s="1"/>
  <c r="M2500" i="1"/>
  <c r="Q2500" i="1"/>
  <c r="R2500" i="1" s="1"/>
  <c r="S2500" i="1"/>
  <c r="U2500" i="1" s="1"/>
  <c r="AD2500" i="1" s="1"/>
  <c r="M2496" i="1"/>
  <c r="S2496" i="1"/>
  <c r="U2496" i="1" s="1"/>
  <c r="T2496" i="1"/>
  <c r="V2496" i="1" s="1"/>
  <c r="Q2496" i="1"/>
  <c r="R2496" i="1" s="1"/>
  <c r="M2492" i="1"/>
  <c r="Q2492" i="1"/>
  <c r="R2492" i="1" s="1"/>
  <c r="S2492" i="1"/>
  <c r="U2492" i="1" s="1"/>
  <c r="T2492" i="1"/>
  <c r="V2492" i="1" s="1"/>
  <c r="M2488" i="1"/>
  <c r="T2488" i="1"/>
  <c r="V2488" i="1" s="1"/>
  <c r="S2488" i="1"/>
  <c r="U2488" i="1" s="1"/>
  <c r="T2484" i="1"/>
  <c r="V2484" i="1" s="1"/>
  <c r="M2484" i="1"/>
  <c r="Q2484" i="1"/>
  <c r="R2484" i="1" s="1"/>
  <c r="S2484" i="1"/>
  <c r="U2484" i="1" s="1"/>
  <c r="M2480" i="1"/>
  <c r="T2480" i="1"/>
  <c r="V2480" i="1" s="1"/>
  <c r="AD2480" i="1" s="1"/>
  <c r="M2476" i="1"/>
  <c r="T2476" i="1"/>
  <c r="V2476" i="1" s="1"/>
  <c r="S2476" i="1"/>
  <c r="U2476" i="1" s="1"/>
  <c r="T2468" i="1"/>
  <c r="V2468" i="1" s="1"/>
  <c r="M2468" i="1"/>
  <c r="S2468" i="1"/>
  <c r="U2468" i="1" s="1"/>
  <c r="Q2464" i="1"/>
  <c r="R2464" i="1" s="1"/>
  <c r="M2464" i="1"/>
  <c r="S2464" i="1"/>
  <c r="U2464" i="1" s="1"/>
  <c r="T2464" i="1"/>
  <c r="V2464" i="1" s="1"/>
  <c r="S2460" i="1"/>
  <c r="U2460" i="1" s="1"/>
  <c r="AD2460" i="1" s="1"/>
  <c r="M2460" i="1"/>
  <c r="Q2460" i="1"/>
  <c r="R2460" i="1" s="1"/>
  <c r="M2456" i="1"/>
  <c r="S2456" i="1"/>
  <c r="U2456" i="1" s="1"/>
  <c r="AD2456" i="1" s="1"/>
  <c r="M2452" i="1"/>
  <c r="S2452" i="1"/>
  <c r="U2452" i="1" s="1"/>
  <c r="T2452" i="1"/>
  <c r="V2452" i="1" s="1"/>
  <c r="M2448" i="1"/>
  <c r="S2448" i="1"/>
  <c r="U2448" i="1" s="1"/>
  <c r="AD2448" i="1" s="1"/>
  <c r="M2444" i="1"/>
  <c r="S2444" i="1"/>
  <c r="U2444" i="1" s="1"/>
  <c r="AD2444" i="1" s="1"/>
  <c r="M2440" i="1"/>
  <c r="T2440" i="1"/>
  <c r="V2440" i="1" s="1"/>
  <c r="AD2440" i="1" s="1"/>
  <c r="M2436" i="1"/>
  <c r="T2436" i="1"/>
  <c r="V2436" i="1" s="1"/>
  <c r="AD2436" i="1" s="1"/>
  <c r="M2432" i="1"/>
  <c r="T2432" i="1"/>
  <c r="V2432" i="1" s="1"/>
  <c r="S2432" i="1"/>
  <c r="U2432" i="1" s="1"/>
  <c r="M2428" i="1"/>
  <c r="S2428" i="1"/>
  <c r="U2428" i="1" s="1"/>
  <c r="AD2428" i="1" s="1"/>
  <c r="M2424" i="1"/>
  <c r="T2424" i="1"/>
  <c r="V2424" i="1" s="1"/>
  <c r="AD2424" i="1" s="1"/>
  <c r="Q2424" i="1"/>
  <c r="R2424" i="1" s="1"/>
  <c r="M2420" i="1"/>
  <c r="Q2420" i="1"/>
  <c r="R2420" i="1" s="1"/>
  <c r="T2420" i="1"/>
  <c r="V2420" i="1" s="1"/>
  <c r="S2420" i="1"/>
  <c r="U2420" i="1" s="1"/>
  <c r="M2416" i="1"/>
  <c r="T2416" i="1"/>
  <c r="V2416" i="1" s="1"/>
  <c r="Q2416" i="1"/>
  <c r="R2416" i="1" s="1"/>
  <c r="S2416" i="1"/>
  <c r="U2416" i="1" s="1"/>
  <c r="M2412" i="1"/>
  <c r="T2412" i="1"/>
  <c r="V2412" i="1" s="1"/>
  <c r="Q2412" i="1"/>
  <c r="R2412" i="1" s="1"/>
  <c r="S2412" i="1"/>
  <c r="U2412" i="1" s="1"/>
  <c r="M2408" i="1"/>
  <c r="S2408" i="1"/>
  <c r="U2408" i="1" s="1"/>
  <c r="AD2408" i="1" s="1"/>
  <c r="Q2408" i="1"/>
  <c r="R2408" i="1" s="1"/>
  <c r="M2404" i="1"/>
  <c r="S2404" i="1"/>
  <c r="U2404" i="1" s="1"/>
  <c r="T2404" i="1"/>
  <c r="V2404" i="1" s="1"/>
  <c r="M2400" i="1"/>
  <c r="T2400" i="1"/>
  <c r="V2400" i="1" s="1"/>
  <c r="AD2400" i="1" s="1"/>
  <c r="Q2400" i="1"/>
  <c r="R2400" i="1" s="1"/>
  <c r="M2396" i="1"/>
  <c r="S2396" i="1"/>
  <c r="U2396" i="1" s="1"/>
  <c r="T2396" i="1"/>
  <c r="V2396" i="1" s="1"/>
  <c r="M2392" i="1"/>
  <c r="S2392" i="1"/>
  <c r="U2392" i="1" s="1"/>
  <c r="AD2392" i="1" s="1"/>
  <c r="Q2392" i="1"/>
  <c r="R2392" i="1" s="1"/>
  <c r="M2388" i="1"/>
  <c r="Q2388" i="1"/>
  <c r="R2388" i="1" s="1"/>
  <c r="M2384" i="1"/>
  <c r="S2384" i="1"/>
  <c r="U2384" i="1" s="1"/>
  <c r="T2384" i="1"/>
  <c r="V2384" i="1" s="1"/>
  <c r="M2380" i="1"/>
  <c r="T2380" i="1"/>
  <c r="V2380" i="1" s="1"/>
  <c r="Q2380" i="1"/>
  <c r="R2380" i="1" s="1"/>
  <c r="S2380" i="1"/>
  <c r="U2380" i="1" s="1"/>
  <c r="M2376" i="1"/>
  <c r="S2376" i="1"/>
  <c r="U2376" i="1" s="1"/>
  <c r="T2376" i="1"/>
  <c r="V2376" i="1" s="1"/>
  <c r="M2372" i="1"/>
  <c r="Q2372" i="1"/>
  <c r="R2372" i="1" s="1"/>
  <c r="T2372" i="1"/>
  <c r="V2372" i="1" s="1"/>
  <c r="S2372" i="1"/>
  <c r="U2372" i="1" s="1"/>
  <c r="M2368" i="1"/>
  <c r="T2368" i="1"/>
  <c r="V2368" i="1" s="1"/>
  <c r="AD2368" i="1" s="1"/>
  <c r="Q2368" i="1"/>
  <c r="R2368" i="1" s="1"/>
  <c r="M2364" i="1"/>
  <c r="S2364" i="1"/>
  <c r="U2364" i="1" s="1"/>
  <c r="T2364" i="1"/>
  <c r="V2364" i="1" s="1"/>
  <c r="Q2364" i="1"/>
  <c r="R2364" i="1" s="1"/>
  <c r="M2360" i="1"/>
  <c r="Q2360" i="1"/>
  <c r="R2360" i="1" s="1"/>
  <c r="M2356" i="1"/>
  <c r="Q2356" i="1"/>
  <c r="R2356" i="1" s="1"/>
  <c r="S2356" i="1"/>
  <c r="U2356" i="1" s="1"/>
  <c r="T2356" i="1"/>
  <c r="V2356" i="1" s="1"/>
  <c r="M2352" i="1"/>
  <c r="S2352" i="1"/>
  <c r="U2352" i="1" s="1"/>
  <c r="AD2352" i="1" s="1"/>
  <c r="T2348" i="1"/>
  <c r="V2348" i="1" s="1"/>
  <c r="M2348" i="1"/>
  <c r="S2348" i="1"/>
  <c r="U2348" i="1" s="1"/>
  <c r="Q2348" i="1"/>
  <c r="R2348" i="1" s="1"/>
  <c r="M2344" i="1"/>
  <c r="Q2344" i="1"/>
  <c r="R2344" i="1" s="1"/>
  <c r="T2344" i="1"/>
  <c r="V2344" i="1" s="1"/>
  <c r="S2344" i="1"/>
  <c r="U2344" i="1" s="1"/>
  <c r="M2340" i="1"/>
  <c r="Q2340" i="1"/>
  <c r="R2340" i="1" s="1"/>
  <c r="S2340" i="1"/>
  <c r="U2340" i="1" s="1"/>
  <c r="AD2340" i="1" s="1"/>
  <c r="M2336" i="1"/>
  <c r="S2336" i="1"/>
  <c r="U2336" i="1" s="1"/>
  <c r="T2336" i="1"/>
  <c r="V2336" i="1" s="1"/>
  <c r="Q2336" i="1"/>
  <c r="R2336" i="1" s="1"/>
  <c r="M2332" i="1"/>
  <c r="S2332" i="1"/>
  <c r="U2332" i="1" s="1"/>
  <c r="AD2332" i="1" s="1"/>
  <c r="M2328" i="1"/>
  <c r="S2328" i="1"/>
  <c r="U2328" i="1" s="1"/>
  <c r="AD2328" i="1" s="1"/>
  <c r="M2324" i="1"/>
  <c r="S2324" i="1"/>
  <c r="U2324" i="1" s="1"/>
  <c r="AD2324" i="1" s="1"/>
  <c r="M2320" i="1"/>
  <c r="S2320" i="1"/>
  <c r="U2320" i="1" s="1"/>
  <c r="T2320" i="1"/>
  <c r="V2320" i="1" s="1"/>
  <c r="M2316" i="1"/>
  <c r="T2316" i="1"/>
  <c r="V2316" i="1" s="1"/>
  <c r="AD2316" i="1" s="1"/>
  <c r="Q2316" i="1"/>
  <c r="R2316" i="1" s="1"/>
  <c r="M2312" i="1"/>
  <c r="Q2312" i="1"/>
  <c r="R2312" i="1" s="1"/>
  <c r="S2312" i="1"/>
  <c r="U2312" i="1" s="1"/>
  <c r="AD2312" i="1" s="1"/>
  <c r="M2308" i="1"/>
  <c r="Q2308" i="1"/>
  <c r="R2308" i="1" s="1"/>
  <c r="S2308" i="1"/>
  <c r="U2308" i="1" s="1"/>
  <c r="T2308" i="1"/>
  <c r="V2308" i="1" s="1"/>
  <c r="M2304" i="1"/>
  <c r="Q2304" i="1"/>
  <c r="R2304" i="1" s="1"/>
  <c r="S2304" i="1"/>
  <c r="U2304" i="1" s="1"/>
  <c r="T2304" i="1"/>
  <c r="V2304" i="1" s="1"/>
  <c r="M2300" i="1"/>
  <c r="Q2300" i="1"/>
  <c r="R2300" i="1" s="1"/>
  <c r="T2300" i="1"/>
  <c r="V2300" i="1" s="1"/>
  <c r="AD2300" i="1" s="1"/>
  <c r="M2296" i="1"/>
  <c r="T2296" i="1"/>
  <c r="V2296" i="1" s="1"/>
  <c r="Q2296" i="1"/>
  <c r="R2296" i="1" s="1"/>
  <c r="S2296" i="1"/>
  <c r="U2296" i="1" s="1"/>
  <c r="M2292" i="1"/>
  <c r="T2292" i="1"/>
  <c r="V2292" i="1" s="1"/>
  <c r="S2292" i="1"/>
  <c r="U2292" i="1" s="1"/>
  <c r="M2288" i="1"/>
  <c r="S2288" i="1"/>
  <c r="U2288" i="1" s="1"/>
  <c r="T2288" i="1"/>
  <c r="V2288" i="1" s="1"/>
  <c r="Q2288" i="1"/>
  <c r="R2288" i="1" s="1"/>
  <c r="M2284" i="1"/>
  <c r="Q2284" i="1"/>
  <c r="R2284" i="1" s="1"/>
  <c r="T2284" i="1"/>
  <c r="V2284" i="1" s="1"/>
  <c r="S2284" i="1"/>
  <c r="U2284" i="1" s="1"/>
  <c r="M2280" i="1"/>
  <c r="S2280" i="1"/>
  <c r="U2280" i="1" s="1"/>
  <c r="T2280" i="1"/>
  <c r="V2280" i="1" s="1"/>
  <c r="M2276" i="1"/>
  <c r="T2276" i="1"/>
  <c r="V2276" i="1" s="1"/>
  <c r="AD2276" i="1" s="1"/>
  <c r="M2268" i="1"/>
  <c r="Q2268" i="1"/>
  <c r="R2268" i="1" s="1"/>
  <c r="S2268" i="1"/>
  <c r="U2268" i="1" s="1"/>
  <c r="AD2268" i="1" s="1"/>
  <c r="M2264" i="1"/>
  <c r="Q2264" i="1"/>
  <c r="R2264" i="1" s="1"/>
  <c r="T2264" i="1"/>
  <c r="V2264" i="1" s="1"/>
  <c r="S2264" i="1"/>
  <c r="U2264" i="1" s="1"/>
  <c r="M2260" i="1"/>
  <c r="T2260" i="1"/>
  <c r="V2260" i="1" s="1"/>
  <c r="Q2260" i="1"/>
  <c r="R2260" i="1" s="1"/>
  <c r="M2256" i="1"/>
  <c r="Q2256" i="1"/>
  <c r="R2256" i="1" s="1"/>
  <c r="S2256" i="1"/>
  <c r="U2256" i="1" s="1"/>
  <c r="T2256" i="1"/>
  <c r="V2256" i="1" s="1"/>
  <c r="M2252" i="1"/>
  <c r="S2252" i="1"/>
  <c r="U2252" i="1" s="1"/>
  <c r="Q2252" i="1"/>
  <c r="R2252" i="1" s="1"/>
  <c r="T2252" i="1"/>
  <c r="V2252" i="1" s="1"/>
  <c r="M2248" i="1"/>
  <c r="T2248" i="1"/>
  <c r="V2248" i="1" s="1"/>
  <c r="Q2248" i="1"/>
  <c r="R2248" i="1" s="1"/>
  <c r="S2248" i="1"/>
  <c r="U2248" i="1" s="1"/>
  <c r="M2244" i="1"/>
  <c r="Q2244" i="1"/>
  <c r="R2244" i="1" s="1"/>
  <c r="T2244" i="1"/>
  <c r="V2244" i="1" s="1"/>
  <c r="S2244" i="1"/>
  <c r="U2244" i="1" s="1"/>
  <c r="M2240" i="1"/>
  <c r="Q2240" i="1"/>
  <c r="R2240" i="1" s="1"/>
  <c r="S2240" i="1"/>
  <c r="U2240" i="1" s="1"/>
  <c r="T2240" i="1"/>
  <c r="V2240" i="1" s="1"/>
  <c r="M2236" i="1"/>
  <c r="S2236" i="1"/>
  <c r="U2236" i="1" s="1"/>
  <c r="Q2236" i="1"/>
  <c r="R2236" i="1" s="1"/>
  <c r="T2236" i="1"/>
  <c r="V2236" i="1" s="1"/>
  <c r="M2232" i="1"/>
  <c r="S2232" i="1"/>
  <c r="U2232" i="1" s="1"/>
  <c r="Q2232" i="1"/>
  <c r="R2232" i="1" s="1"/>
  <c r="T2232" i="1"/>
  <c r="V2232" i="1" s="1"/>
  <c r="M2228" i="1"/>
  <c r="Q2228" i="1"/>
  <c r="R2228" i="1" s="1"/>
  <c r="S2228" i="1"/>
  <c r="U2228" i="1" s="1"/>
  <c r="T2228" i="1"/>
  <c r="V2228" i="1" s="1"/>
  <c r="M2224" i="1"/>
  <c r="S2224" i="1"/>
  <c r="U2224" i="1" s="1"/>
  <c r="T2224" i="1"/>
  <c r="V2224" i="1" s="1"/>
  <c r="Q2224" i="1"/>
  <c r="R2224" i="1" s="1"/>
  <c r="M2220" i="1"/>
  <c r="T2220" i="1"/>
  <c r="V2220" i="1" s="1"/>
  <c r="Q2220" i="1"/>
  <c r="R2220" i="1" s="1"/>
  <c r="S2220" i="1"/>
  <c r="U2220" i="1" s="1"/>
  <c r="M2216" i="1"/>
  <c r="S2216" i="1"/>
  <c r="U2216" i="1" s="1"/>
  <c r="T2216" i="1"/>
  <c r="V2216" i="1" s="1"/>
  <c r="M2212" i="1"/>
  <c r="T2212" i="1"/>
  <c r="V2212" i="1" s="1"/>
  <c r="Q2212" i="1"/>
  <c r="R2212" i="1" s="1"/>
  <c r="S2212" i="1"/>
  <c r="U2212" i="1" s="1"/>
  <c r="M2208" i="1"/>
  <c r="S2208" i="1"/>
  <c r="U2208" i="1" s="1"/>
  <c r="Q2208" i="1"/>
  <c r="R2208" i="1" s="1"/>
  <c r="T2208" i="1"/>
  <c r="V2208" i="1" s="1"/>
  <c r="M2204" i="1"/>
  <c r="Q2204" i="1"/>
  <c r="R2204" i="1" s="1"/>
  <c r="T2204" i="1"/>
  <c r="V2204" i="1" s="1"/>
  <c r="AD2204" i="1" s="1"/>
  <c r="M2200" i="1"/>
  <c r="S2200" i="1"/>
  <c r="U2200" i="1" s="1"/>
  <c r="Q2200" i="1"/>
  <c r="R2200" i="1" s="1"/>
  <c r="T2200" i="1"/>
  <c r="V2200" i="1" s="1"/>
  <c r="M2196" i="1"/>
  <c r="S2196" i="1"/>
  <c r="U2196" i="1" s="1"/>
  <c r="T2196" i="1"/>
  <c r="V2196" i="1" s="1"/>
  <c r="Q2196" i="1"/>
  <c r="R2196" i="1" s="1"/>
  <c r="M2192" i="1"/>
  <c r="Q2192" i="1"/>
  <c r="R2192" i="1" s="1"/>
  <c r="T2192" i="1"/>
  <c r="V2192" i="1" s="1"/>
  <c r="S2192" i="1"/>
  <c r="U2192" i="1" s="1"/>
  <c r="M2188" i="1"/>
  <c r="Q2188" i="1"/>
  <c r="R2188" i="1" s="1"/>
  <c r="S2188" i="1"/>
  <c r="U2188" i="1" s="1"/>
  <c r="T2188" i="1"/>
  <c r="V2188" i="1" s="1"/>
  <c r="M2184" i="1"/>
  <c r="T2184" i="1"/>
  <c r="V2184" i="1" s="1"/>
  <c r="S2184" i="1"/>
  <c r="U2184" i="1" s="1"/>
  <c r="Q2184" i="1"/>
  <c r="R2184" i="1" s="1"/>
  <c r="M2180" i="1"/>
  <c r="S2180" i="1"/>
  <c r="U2180" i="1" s="1"/>
  <c r="Q2180" i="1"/>
  <c r="R2180" i="1" s="1"/>
  <c r="T2180" i="1"/>
  <c r="V2180" i="1" s="1"/>
  <c r="M2176" i="1"/>
  <c r="T2176" i="1"/>
  <c r="V2176" i="1" s="1"/>
  <c r="S2176" i="1"/>
  <c r="U2176" i="1" s="1"/>
  <c r="M2172" i="1"/>
  <c r="S2172" i="1"/>
  <c r="U2172" i="1" s="1"/>
  <c r="Q2172" i="1"/>
  <c r="R2172" i="1" s="1"/>
  <c r="T2172" i="1"/>
  <c r="V2172" i="1" s="1"/>
  <c r="M2168" i="1"/>
  <c r="S2168" i="1"/>
  <c r="U2168" i="1" s="1"/>
  <c r="Q2168" i="1"/>
  <c r="R2168" i="1" s="1"/>
  <c r="T2168" i="1"/>
  <c r="V2168" i="1" s="1"/>
  <c r="M2164" i="1"/>
  <c r="T2164" i="1"/>
  <c r="V2164" i="1" s="1"/>
  <c r="Q2164" i="1"/>
  <c r="R2164" i="1" s="1"/>
  <c r="S2164" i="1"/>
  <c r="U2164" i="1" s="1"/>
  <c r="M2160" i="1"/>
  <c r="Q2160" i="1"/>
  <c r="R2160" i="1" s="1"/>
  <c r="T2160" i="1"/>
  <c r="V2160" i="1" s="1"/>
  <c r="S2160" i="1"/>
  <c r="U2160" i="1" s="1"/>
  <c r="M2156" i="1"/>
  <c r="T2156" i="1"/>
  <c r="V2156" i="1" s="1"/>
  <c r="S2156" i="1"/>
  <c r="U2156" i="1" s="1"/>
  <c r="Q2156" i="1"/>
  <c r="R2156" i="1" s="1"/>
  <c r="M2152" i="1"/>
  <c r="S2152" i="1"/>
  <c r="U2152" i="1" s="1"/>
  <c r="T2152" i="1"/>
  <c r="V2152" i="1" s="1"/>
  <c r="M2148" i="1"/>
  <c r="S2148" i="1"/>
  <c r="U2148" i="1" s="1"/>
  <c r="Q2148" i="1"/>
  <c r="R2148" i="1" s="1"/>
  <c r="T2148" i="1"/>
  <c r="V2148" i="1" s="1"/>
  <c r="M2144" i="1"/>
  <c r="S2144" i="1"/>
  <c r="U2144" i="1" s="1"/>
  <c r="Q2144" i="1"/>
  <c r="R2144" i="1" s="1"/>
  <c r="T2144" i="1"/>
  <c r="V2144" i="1" s="1"/>
  <c r="S2140" i="1"/>
  <c r="U2140" i="1" s="1"/>
  <c r="M2140" i="1"/>
  <c r="Q2140" i="1"/>
  <c r="R2140" i="1" s="1"/>
  <c r="T2140" i="1"/>
  <c r="V2140" i="1" s="1"/>
  <c r="M2136" i="1"/>
  <c r="S2136" i="1"/>
  <c r="U2136" i="1" s="1"/>
  <c r="AD2136" i="1" s="1"/>
  <c r="Q2136" i="1"/>
  <c r="R2136" i="1" s="1"/>
  <c r="M2132" i="1"/>
  <c r="T2132" i="1"/>
  <c r="V2132" i="1" s="1"/>
  <c r="AD2132" i="1" s="1"/>
  <c r="Q2132" i="1"/>
  <c r="R2132" i="1" s="1"/>
  <c r="M2128" i="1"/>
  <c r="S2128" i="1"/>
  <c r="U2128" i="1" s="1"/>
  <c r="Q2128" i="1"/>
  <c r="R2128" i="1" s="1"/>
  <c r="T2128" i="1"/>
  <c r="V2128" i="1" s="1"/>
  <c r="M2124" i="1"/>
  <c r="S2124" i="1"/>
  <c r="U2124" i="1" s="1"/>
  <c r="Q2124" i="1"/>
  <c r="R2124" i="1" s="1"/>
  <c r="T2124" i="1"/>
  <c r="V2124" i="1" s="1"/>
  <c r="M2120" i="1"/>
  <c r="S2120" i="1"/>
  <c r="U2120" i="1" s="1"/>
  <c r="Q2120" i="1"/>
  <c r="R2120" i="1" s="1"/>
  <c r="T2120" i="1"/>
  <c r="V2120" i="1" s="1"/>
  <c r="M2116" i="1"/>
  <c r="T2116" i="1"/>
  <c r="V2116" i="1" s="1"/>
  <c r="S2116" i="1"/>
  <c r="U2116" i="1" s="1"/>
  <c r="Q2116" i="1"/>
  <c r="R2116" i="1" s="1"/>
  <c r="M2112" i="1"/>
  <c r="S2112" i="1"/>
  <c r="U2112" i="1" s="1"/>
  <c r="Q2112" i="1"/>
  <c r="R2112" i="1" s="1"/>
  <c r="T2112" i="1"/>
  <c r="V2112" i="1" s="1"/>
  <c r="M2108" i="1"/>
  <c r="T2108" i="1"/>
  <c r="V2108" i="1" s="1"/>
  <c r="Q2108" i="1"/>
  <c r="R2108" i="1" s="1"/>
  <c r="S2108" i="1"/>
  <c r="U2108" i="1" s="1"/>
  <c r="M2104" i="1"/>
  <c r="S2104" i="1"/>
  <c r="U2104" i="1" s="1"/>
  <c r="T2104" i="1"/>
  <c r="V2104" i="1" s="1"/>
  <c r="Q2104" i="1"/>
  <c r="R2104" i="1" s="1"/>
  <c r="M2100" i="1"/>
  <c r="Q2100" i="1"/>
  <c r="R2100" i="1" s="1"/>
  <c r="S2100" i="1"/>
  <c r="U2100" i="1" s="1"/>
  <c r="T2100" i="1"/>
  <c r="V2100" i="1" s="1"/>
  <c r="M2096" i="1"/>
  <c r="S2096" i="1"/>
  <c r="U2096" i="1" s="1"/>
  <c r="Q2096" i="1"/>
  <c r="R2096" i="1" s="1"/>
  <c r="T2096" i="1"/>
  <c r="V2096" i="1" s="1"/>
  <c r="M2092" i="1"/>
  <c r="S2092" i="1"/>
  <c r="U2092" i="1" s="1"/>
  <c r="T2092" i="1"/>
  <c r="V2092" i="1" s="1"/>
  <c r="M2088" i="1"/>
  <c r="S2088" i="1"/>
  <c r="U2088" i="1" s="1"/>
  <c r="T2088" i="1"/>
  <c r="V2088" i="1" s="1"/>
  <c r="M2084" i="1"/>
  <c r="S2084" i="1"/>
  <c r="U2084" i="1" s="1"/>
  <c r="AD2084" i="1" s="1"/>
  <c r="M2080" i="1"/>
  <c r="T2080" i="1"/>
  <c r="V2080" i="1" s="1"/>
  <c r="AD2080" i="1" s="1"/>
  <c r="M2076" i="1"/>
  <c r="T2076" i="1"/>
  <c r="V2076" i="1" s="1"/>
  <c r="S2076" i="1"/>
  <c r="U2076" i="1" s="1"/>
  <c r="M2072" i="1"/>
  <c r="S2072" i="1"/>
  <c r="U2072" i="1" s="1"/>
  <c r="T2072" i="1"/>
  <c r="V2072" i="1" s="1"/>
  <c r="M2068" i="1"/>
  <c r="S2068" i="1"/>
  <c r="U2068" i="1" s="1"/>
  <c r="T2068" i="1"/>
  <c r="V2068" i="1" s="1"/>
  <c r="M2064" i="1"/>
  <c r="S2064" i="1"/>
  <c r="U2064" i="1" s="1"/>
  <c r="T2064" i="1"/>
  <c r="V2064" i="1" s="1"/>
  <c r="M2060" i="1"/>
  <c r="Q2060" i="1"/>
  <c r="R2060" i="1" s="1"/>
  <c r="S2060" i="1"/>
  <c r="U2060" i="1" s="1"/>
  <c r="T2060" i="1"/>
  <c r="V2060" i="1" s="1"/>
  <c r="M2056" i="1"/>
  <c r="S2056" i="1"/>
  <c r="U2056" i="1" s="1"/>
  <c r="T2056" i="1"/>
  <c r="V2056" i="1" s="1"/>
  <c r="Q2056" i="1"/>
  <c r="R2056" i="1" s="1"/>
  <c r="M2052" i="1"/>
  <c r="T2052" i="1"/>
  <c r="V2052" i="1" s="1"/>
  <c r="Q2052" i="1"/>
  <c r="R2052" i="1" s="1"/>
  <c r="S2052" i="1"/>
  <c r="U2052" i="1" s="1"/>
  <c r="M2048" i="1"/>
  <c r="T2048" i="1"/>
  <c r="V2048" i="1" s="1"/>
  <c r="S2048" i="1"/>
  <c r="U2048" i="1" s="1"/>
  <c r="Q2048" i="1"/>
  <c r="R2048" i="1" s="1"/>
  <c r="M2044" i="1"/>
  <c r="S2044" i="1"/>
  <c r="U2044" i="1" s="1"/>
  <c r="Q2044" i="1"/>
  <c r="R2044" i="1" s="1"/>
  <c r="T2044" i="1"/>
  <c r="V2044" i="1" s="1"/>
  <c r="M2040" i="1"/>
  <c r="T2040" i="1"/>
  <c r="V2040" i="1" s="1"/>
  <c r="Q2040" i="1"/>
  <c r="R2040" i="1" s="1"/>
  <c r="S2040" i="1"/>
  <c r="U2040" i="1" s="1"/>
  <c r="M2036" i="1"/>
  <c r="T2036" i="1"/>
  <c r="V2036" i="1" s="1"/>
  <c r="Q2036" i="1"/>
  <c r="R2036" i="1" s="1"/>
  <c r="S2036" i="1"/>
  <c r="U2036" i="1" s="1"/>
  <c r="M2032" i="1"/>
  <c r="Q2032" i="1"/>
  <c r="R2032" i="1" s="1"/>
  <c r="S2032" i="1"/>
  <c r="U2032" i="1" s="1"/>
  <c r="T2032" i="1"/>
  <c r="V2032" i="1" s="1"/>
  <c r="Q2028" i="1"/>
  <c r="R2028" i="1" s="1"/>
  <c r="M2028" i="1"/>
  <c r="S2028" i="1"/>
  <c r="U2028" i="1" s="1"/>
  <c r="T2028" i="1"/>
  <c r="V2028" i="1" s="1"/>
  <c r="M2024" i="1"/>
  <c r="S2024" i="1"/>
  <c r="U2024" i="1" s="1"/>
  <c r="Q2024" i="1"/>
  <c r="R2024" i="1" s="1"/>
  <c r="T2024" i="1"/>
  <c r="V2024" i="1" s="1"/>
  <c r="M2020" i="1"/>
  <c r="Q2020" i="1"/>
  <c r="R2020" i="1" s="1"/>
  <c r="T2020" i="1"/>
  <c r="V2020" i="1" s="1"/>
  <c r="S2020" i="1"/>
  <c r="U2020" i="1" s="1"/>
  <c r="M2016" i="1"/>
  <c r="T2016" i="1"/>
  <c r="V2016" i="1" s="1"/>
  <c r="AD2016" i="1" s="1"/>
  <c r="M2012" i="1"/>
  <c r="T2012" i="1"/>
  <c r="V2012" i="1" s="1"/>
  <c r="Q2012" i="1"/>
  <c r="R2012" i="1" s="1"/>
  <c r="S2012" i="1"/>
  <c r="U2012" i="1" s="1"/>
  <c r="M2008" i="1"/>
  <c r="T2008" i="1"/>
  <c r="V2008" i="1" s="1"/>
  <c r="Q2008" i="1"/>
  <c r="R2008" i="1" s="1"/>
  <c r="S2008" i="1"/>
  <c r="U2008" i="1" s="1"/>
  <c r="M2004" i="1"/>
  <c r="S2004" i="1"/>
  <c r="U2004" i="1" s="1"/>
  <c r="T2004" i="1"/>
  <c r="V2004" i="1" s="1"/>
  <c r="M2000" i="1"/>
  <c r="S2000" i="1"/>
  <c r="U2000" i="1" s="1"/>
  <c r="T2000" i="1"/>
  <c r="V2000" i="1" s="1"/>
  <c r="M1996" i="1"/>
  <c r="S1996" i="1"/>
  <c r="U1996" i="1" s="1"/>
  <c r="T1996" i="1"/>
  <c r="V1996" i="1" s="1"/>
  <c r="M1992" i="1"/>
  <c r="S1992" i="1"/>
  <c r="U1992" i="1" s="1"/>
  <c r="T1992" i="1"/>
  <c r="V1992" i="1" s="1"/>
  <c r="M1988" i="1"/>
  <c r="S1988" i="1"/>
  <c r="U1988" i="1" s="1"/>
  <c r="T1988" i="1"/>
  <c r="V1988" i="1" s="1"/>
  <c r="Q1988" i="1"/>
  <c r="R1988" i="1" s="1"/>
  <c r="M1984" i="1"/>
  <c r="T1984" i="1"/>
  <c r="V1984" i="1" s="1"/>
  <c r="Q1984" i="1"/>
  <c r="R1984" i="1" s="1"/>
  <c r="S1984" i="1"/>
  <c r="U1984" i="1" s="1"/>
  <c r="M1980" i="1"/>
  <c r="Q1980" i="1"/>
  <c r="R1980" i="1" s="1"/>
  <c r="T1980" i="1"/>
  <c r="V1980" i="1" s="1"/>
  <c r="S1980" i="1"/>
  <c r="U1980" i="1" s="1"/>
  <c r="M1976" i="1"/>
  <c r="T1976" i="1"/>
  <c r="V1976" i="1" s="1"/>
  <c r="Q1976" i="1"/>
  <c r="R1976" i="1" s="1"/>
  <c r="S1976" i="1"/>
  <c r="U1976" i="1" s="1"/>
  <c r="M1972" i="1"/>
  <c r="T1972" i="1"/>
  <c r="V1972" i="1" s="1"/>
  <c r="AD1972" i="1" s="1"/>
  <c r="Q1972" i="1"/>
  <c r="R1972" i="1" s="1"/>
  <c r="M1968" i="1"/>
  <c r="Q1968" i="1"/>
  <c r="R1968" i="1" s="1"/>
  <c r="S1968" i="1"/>
  <c r="U1968" i="1" s="1"/>
  <c r="T1968" i="1"/>
  <c r="V1968" i="1" s="1"/>
  <c r="M1964" i="1"/>
  <c r="Q1964" i="1"/>
  <c r="R1964" i="1" s="1"/>
  <c r="S1964" i="1"/>
  <c r="U1964" i="1" s="1"/>
  <c r="T1964" i="1"/>
  <c r="V1964" i="1" s="1"/>
  <c r="M1960" i="1"/>
  <c r="Q1960" i="1"/>
  <c r="R1960" i="1" s="1"/>
  <c r="S1960" i="1"/>
  <c r="U1960" i="1" s="1"/>
  <c r="T1960" i="1"/>
  <c r="V1960" i="1" s="1"/>
  <c r="M1956" i="1"/>
  <c r="Q1956" i="1"/>
  <c r="R1956" i="1" s="1"/>
  <c r="T1956" i="1"/>
  <c r="V1956" i="1" s="1"/>
  <c r="S1956" i="1"/>
  <c r="U1956" i="1" s="1"/>
  <c r="M1952" i="1"/>
  <c r="Q1952" i="1"/>
  <c r="R1952" i="1" s="1"/>
  <c r="S1952" i="1"/>
  <c r="U1952" i="1" s="1"/>
  <c r="T1952" i="1"/>
  <c r="V1952" i="1" s="1"/>
  <c r="M1948" i="1"/>
  <c r="S1948" i="1"/>
  <c r="U1948" i="1" s="1"/>
  <c r="T1948" i="1"/>
  <c r="V1948" i="1" s="1"/>
  <c r="Q1948" i="1"/>
  <c r="R1948" i="1" s="1"/>
  <c r="M1944" i="1"/>
  <c r="S1944" i="1"/>
  <c r="U1944" i="1" s="1"/>
  <c r="Q1944" i="1"/>
  <c r="R1944" i="1" s="1"/>
  <c r="T1944" i="1"/>
  <c r="V1944" i="1" s="1"/>
  <c r="M1940" i="1"/>
  <c r="S1940" i="1"/>
  <c r="U1940" i="1" s="1"/>
  <c r="Q1940" i="1"/>
  <c r="R1940" i="1" s="1"/>
  <c r="T1940" i="1"/>
  <c r="V1940" i="1" s="1"/>
  <c r="M1936" i="1"/>
  <c r="T1936" i="1"/>
  <c r="V1936" i="1" s="1"/>
  <c r="S1936" i="1"/>
  <c r="U1936" i="1" s="1"/>
  <c r="Q1936" i="1"/>
  <c r="R1936" i="1" s="1"/>
  <c r="M1932" i="1"/>
  <c r="T1932" i="1"/>
  <c r="V1932" i="1" s="1"/>
  <c r="S1932" i="1"/>
  <c r="U1932" i="1" s="1"/>
  <c r="Q1932" i="1"/>
  <c r="R1932" i="1" s="1"/>
  <c r="M1928" i="1"/>
  <c r="S1928" i="1"/>
  <c r="U1928" i="1" s="1"/>
  <c r="Q1928" i="1"/>
  <c r="R1928" i="1" s="1"/>
  <c r="T1928" i="1"/>
  <c r="V1928" i="1" s="1"/>
  <c r="M1924" i="1"/>
  <c r="Q1924" i="1"/>
  <c r="R1924" i="1" s="1"/>
  <c r="S1924" i="1"/>
  <c r="U1924" i="1" s="1"/>
  <c r="T1924" i="1"/>
  <c r="V1924" i="1" s="1"/>
  <c r="M1920" i="1"/>
  <c r="Q1920" i="1"/>
  <c r="R1920" i="1" s="1"/>
  <c r="S1920" i="1"/>
  <c r="U1920" i="1" s="1"/>
  <c r="T1920" i="1"/>
  <c r="V1920" i="1" s="1"/>
  <c r="M1916" i="1"/>
  <c r="S1916" i="1"/>
  <c r="U1916" i="1" s="1"/>
  <c r="T1916" i="1"/>
  <c r="V1916" i="1" s="1"/>
  <c r="Q1916" i="1"/>
  <c r="R1916" i="1" s="1"/>
  <c r="M1912" i="1"/>
  <c r="Q1912" i="1"/>
  <c r="R1912" i="1" s="1"/>
  <c r="T1912" i="1"/>
  <c r="V1912" i="1" s="1"/>
  <c r="S1912" i="1"/>
  <c r="U1912" i="1" s="1"/>
  <c r="M1908" i="1"/>
  <c r="Q1908" i="1"/>
  <c r="R1908" i="1" s="1"/>
  <c r="T1908" i="1"/>
  <c r="V1908" i="1" s="1"/>
  <c r="S1908" i="1"/>
  <c r="U1908" i="1" s="1"/>
  <c r="M1904" i="1"/>
  <c r="T1904" i="1"/>
  <c r="V1904" i="1" s="1"/>
  <c r="Q1904" i="1"/>
  <c r="R1904" i="1" s="1"/>
  <c r="S1904" i="1"/>
  <c r="U1904" i="1" s="1"/>
  <c r="M1900" i="1"/>
  <c r="S1900" i="1"/>
  <c r="U1900" i="1" s="1"/>
  <c r="Q1900" i="1"/>
  <c r="R1900" i="1" s="1"/>
  <c r="T1900" i="1"/>
  <c r="V1900" i="1" s="1"/>
  <c r="M1896" i="1"/>
  <c r="T1896" i="1"/>
  <c r="V1896" i="1" s="1"/>
  <c r="Q1896" i="1"/>
  <c r="R1896" i="1" s="1"/>
  <c r="S1896" i="1"/>
  <c r="U1896" i="1" s="1"/>
  <c r="M1892" i="1"/>
  <c r="S1892" i="1"/>
  <c r="U1892" i="1" s="1"/>
  <c r="T1892" i="1"/>
  <c r="V1892" i="1" s="1"/>
  <c r="Q1892" i="1"/>
  <c r="R1892" i="1" s="1"/>
  <c r="M1888" i="1"/>
  <c r="S1888" i="1"/>
  <c r="U1888" i="1" s="1"/>
  <c r="T1888" i="1"/>
  <c r="V1888" i="1" s="1"/>
  <c r="Q1888" i="1"/>
  <c r="R1888" i="1" s="1"/>
  <c r="M1884" i="1"/>
  <c r="T1884" i="1"/>
  <c r="V1884" i="1" s="1"/>
  <c r="Q1884" i="1"/>
  <c r="R1884" i="1" s="1"/>
  <c r="S1884" i="1"/>
  <c r="U1884" i="1" s="1"/>
  <c r="M1880" i="1"/>
  <c r="Q1880" i="1"/>
  <c r="R1880" i="1" s="1"/>
  <c r="S1880" i="1"/>
  <c r="U1880" i="1" s="1"/>
  <c r="T1880" i="1"/>
  <c r="V1880" i="1" s="1"/>
  <c r="M1876" i="1"/>
  <c r="T1876" i="1"/>
  <c r="V1876" i="1" s="1"/>
  <c r="S1876" i="1"/>
  <c r="U1876" i="1" s="1"/>
  <c r="Q1876" i="1"/>
  <c r="R1876" i="1" s="1"/>
  <c r="M1872" i="1"/>
  <c r="Q1872" i="1"/>
  <c r="R1872" i="1" s="1"/>
  <c r="M1868" i="1"/>
  <c r="Q1868" i="1"/>
  <c r="R1868" i="1" s="1"/>
  <c r="S1868" i="1"/>
  <c r="U1868" i="1" s="1"/>
  <c r="T1868" i="1"/>
  <c r="V1868" i="1" s="1"/>
  <c r="M1864" i="1"/>
  <c r="S1864" i="1"/>
  <c r="U1864" i="1" s="1"/>
  <c r="AD1864" i="1" s="1"/>
  <c r="Q1864" i="1"/>
  <c r="R1864" i="1" s="1"/>
  <c r="M1860" i="1"/>
  <c r="T1860" i="1"/>
  <c r="V1860" i="1" s="1"/>
  <c r="Q1860" i="1"/>
  <c r="R1860" i="1" s="1"/>
  <c r="S1860" i="1"/>
  <c r="U1860" i="1" s="1"/>
  <c r="M1856" i="1"/>
  <c r="T1856" i="1"/>
  <c r="V1856" i="1" s="1"/>
  <c r="S1856" i="1"/>
  <c r="U1856" i="1" s="1"/>
  <c r="Q1856" i="1"/>
  <c r="R1856" i="1" s="1"/>
  <c r="M1852" i="1"/>
  <c r="T1852" i="1"/>
  <c r="V1852" i="1" s="1"/>
  <c r="S1852" i="1"/>
  <c r="U1852" i="1" s="1"/>
  <c r="Q1852" i="1"/>
  <c r="R1852" i="1" s="1"/>
  <c r="M1848" i="1"/>
  <c r="T1848" i="1"/>
  <c r="V1848" i="1" s="1"/>
  <c r="Q1848" i="1"/>
  <c r="R1848" i="1" s="1"/>
  <c r="S1848" i="1"/>
  <c r="U1848" i="1" s="1"/>
  <c r="M1844" i="1"/>
  <c r="Q1844" i="1"/>
  <c r="R1844" i="1" s="1"/>
  <c r="S1844" i="1"/>
  <c r="U1844" i="1" s="1"/>
  <c r="T1844" i="1"/>
  <c r="V1844" i="1" s="1"/>
  <c r="M1840" i="1"/>
  <c r="T1840" i="1"/>
  <c r="V1840" i="1" s="1"/>
  <c r="S1840" i="1"/>
  <c r="U1840" i="1" s="1"/>
  <c r="Q1840" i="1"/>
  <c r="R1840" i="1" s="1"/>
  <c r="M1836" i="1"/>
  <c r="S1836" i="1"/>
  <c r="U1836" i="1" s="1"/>
  <c r="Q1836" i="1"/>
  <c r="R1836" i="1" s="1"/>
  <c r="T1836" i="1"/>
  <c r="V1836" i="1" s="1"/>
  <c r="M1832" i="1"/>
  <c r="S1832" i="1"/>
  <c r="U1832" i="1" s="1"/>
  <c r="T1832" i="1"/>
  <c r="V1832" i="1" s="1"/>
  <c r="Q1832" i="1"/>
  <c r="R1832" i="1" s="1"/>
  <c r="M1828" i="1"/>
  <c r="S1828" i="1"/>
  <c r="U1828" i="1" s="1"/>
  <c r="Q1828" i="1"/>
  <c r="R1828" i="1" s="1"/>
  <c r="T1828" i="1"/>
  <c r="V1828" i="1" s="1"/>
  <c r="M1824" i="1"/>
  <c r="Q1824" i="1"/>
  <c r="R1824" i="1" s="1"/>
  <c r="T1824" i="1"/>
  <c r="V1824" i="1" s="1"/>
  <c r="S1824" i="1"/>
  <c r="U1824" i="1" s="1"/>
  <c r="M1820" i="1"/>
  <c r="Q1820" i="1"/>
  <c r="R1820" i="1" s="1"/>
  <c r="S1820" i="1"/>
  <c r="U1820" i="1" s="1"/>
  <c r="T1820" i="1"/>
  <c r="V1820" i="1" s="1"/>
  <c r="M1816" i="1"/>
  <c r="T1816" i="1"/>
  <c r="V1816" i="1" s="1"/>
  <c r="S1816" i="1"/>
  <c r="U1816" i="1" s="1"/>
  <c r="Q1816" i="1"/>
  <c r="R1816" i="1" s="1"/>
  <c r="M1812" i="1"/>
  <c r="S1812" i="1"/>
  <c r="U1812" i="1" s="1"/>
  <c r="T1812" i="1"/>
  <c r="V1812" i="1" s="1"/>
  <c r="Q1812" i="1"/>
  <c r="R1812" i="1" s="1"/>
  <c r="M1808" i="1"/>
  <c r="T1808" i="1"/>
  <c r="V1808" i="1" s="1"/>
  <c r="Q1808" i="1"/>
  <c r="R1808" i="1" s="1"/>
  <c r="S1808" i="1"/>
  <c r="U1808" i="1" s="1"/>
  <c r="M1804" i="1"/>
  <c r="Q1804" i="1"/>
  <c r="R1804" i="1" s="1"/>
  <c r="T1804" i="1"/>
  <c r="V1804" i="1" s="1"/>
  <c r="S1804" i="1"/>
  <c r="U1804" i="1" s="1"/>
  <c r="M1800" i="1"/>
  <c r="Q1800" i="1"/>
  <c r="R1800" i="1" s="1"/>
  <c r="T1800" i="1"/>
  <c r="V1800" i="1" s="1"/>
  <c r="AD1800" i="1" s="1"/>
  <c r="M1796" i="1"/>
  <c r="S1796" i="1"/>
  <c r="U1796" i="1" s="1"/>
  <c r="T1796" i="1"/>
  <c r="V1796" i="1" s="1"/>
  <c r="M1792" i="1"/>
  <c r="T1792" i="1"/>
  <c r="V1792" i="1" s="1"/>
  <c r="S1792" i="1"/>
  <c r="U1792" i="1" s="1"/>
  <c r="M1788" i="1"/>
  <c r="T1788" i="1"/>
  <c r="V1788" i="1" s="1"/>
  <c r="S1788" i="1"/>
  <c r="U1788" i="1" s="1"/>
  <c r="M1784" i="1"/>
  <c r="T1784" i="1"/>
  <c r="V1784" i="1" s="1"/>
  <c r="S1784" i="1"/>
  <c r="U1784" i="1" s="1"/>
  <c r="T1780" i="1"/>
  <c r="V1780" i="1" s="1"/>
  <c r="M1780" i="1"/>
  <c r="S1780" i="1"/>
  <c r="U1780" i="1" s="1"/>
  <c r="M1776" i="1"/>
  <c r="T1776" i="1"/>
  <c r="V1776" i="1" s="1"/>
  <c r="S1776" i="1"/>
  <c r="U1776" i="1" s="1"/>
  <c r="M1772" i="1"/>
  <c r="S1772" i="1"/>
  <c r="U1772" i="1" s="1"/>
  <c r="T1772" i="1"/>
  <c r="V1772" i="1" s="1"/>
  <c r="M1768" i="1"/>
  <c r="S1768" i="1"/>
  <c r="U1768" i="1" s="1"/>
  <c r="Q1768" i="1"/>
  <c r="R1768" i="1" s="1"/>
  <c r="T1768" i="1"/>
  <c r="V1768" i="1" s="1"/>
  <c r="M1764" i="1"/>
  <c r="S1764" i="1"/>
  <c r="U1764" i="1" s="1"/>
  <c r="T1764" i="1"/>
  <c r="V1764" i="1" s="1"/>
  <c r="Q1764" i="1"/>
  <c r="R1764" i="1" s="1"/>
  <c r="M1760" i="1"/>
  <c r="Q1760" i="1"/>
  <c r="R1760" i="1" s="1"/>
  <c r="T1760" i="1"/>
  <c r="V1760" i="1" s="1"/>
  <c r="AD1760" i="1" s="1"/>
  <c r="M1756" i="1"/>
  <c r="S1756" i="1"/>
  <c r="U1756" i="1" s="1"/>
  <c r="Q1756" i="1"/>
  <c r="R1756" i="1" s="1"/>
  <c r="T1756" i="1"/>
  <c r="V1756" i="1" s="1"/>
  <c r="M1752" i="1"/>
  <c r="S1752" i="1"/>
  <c r="U1752" i="1" s="1"/>
  <c r="Q1752" i="1"/>
  <c r="R1752" i="1" s="1"/>
  <c r="T1752" i="1"/>
  <c r="V1752" i="1" s="1"/>
  <c r="M1748" i="1"/>
  <c r="Q1748" i="1"/>
  <c r="R1748" i="1" s="1"/>
  <c r="S1748" i="1"/>
  <c r="U1748" i="1" s="1"/>
  <c r="T1748" i="1"/>
  <c r="V1748" i="1" s="1"/>
  <c r="M1744" i="1"/>
  <c r="Q1744" i="1"/>
  <c r="R1744" i="1" s="1"/>
  <c r="S1744" i="1"/>
  <c r="U1744" i="1" s="1"/>
  <c r="T1744" i="1"/>
  <c r="V1744" i="1" s="1"/>
  <c r="M1740" i="1"/>
  <c r="Q1740" i="1"/>
  <c r="R1740" i="1" s="1"/>
  <c r="S1740" i="1"/>
  <c r="U1740" i="1" s="1"/>
  <c r="T1740" i="1"/>
  <c r="V1740" i="1" s="1"/>
  <c r="M1736" i="1"/>
  <c r="S1736" i="1"/>
  <c r="U1736" i="1" s="1"/>
  <c r="Q1736" i="1"/>
  <c r="R1736" i="1" s="1"/>
  <c r="T1736" i="1"/>
  <c r="V1736" i="1" s="1"/>
  <c r="M1732" i="1"/>
  <c r="T1732" i="1"/>
  <c r="V1732" i="1" s="1"/>
  <c r="S1732" i="1"/>
  <c r="U1732" i="1" s="1"/>
  <c r="Q1732" i="1"/>
  <c r="R1732" i="1" s="1"/>
  <c r="M1728" i="1"/>
  <c r="T1728" i="1"/>
  <c r="V1728" i="1" s="1"/>
  <c r="AD1728" i="1" s="1"/>
  <c r="Q1728" i="1"/>
  <c r="R1728" i="1" s="1"/>
  <c r="M1724" i="1"/>
  <c r="T1724" i="1"/>
  <c r="V1724" i="1" s="1"/>
  <c r="Q1724" i="1"/>
  <c r="R1724" i="1" s="1"/>
  <c r="S1724" i="1"/>
  <c r="U1724" i="1" s="1"/>
  <c r="M1720" i="1"/>
  <c r="Q1720" i="1"/>
  <c r="R1720" i="1" s="1"/>
  <c r="S1720" i="1"/>
  <c r="U1720" i="1" s="1"/>
  <c r="T1720" i="1"/>
  <c r="V1720" i="1" s="1"/>
  <c r="M1716" i="1"/>
  <c r="T1716" i="1"/>
  <c r="V1716" i="1" s="1"/>
  <c r="Q1716" i="1"/>
  <c r="R1716" i="1" s="1"/>
  <c r="S1716" i="1"/>
  <c r="U1716" i="1" s="1"/>
  <c r="M1712" i="1"/>
  <c r="T1712" i="1"/>
  <c r="V1712" i="1" s="1"/>
  <c r="Q1712" i="1"/>
  <c r="R1712" i="1" s="1"/>
  <c r="S1712" i="1"/>
  <c r="U1712" i="1" s="1"/>
  <c r="M1708" i="1"/>
  <c r="S1708" i="1"/>
  <c r="U1708" i="1" s="1"/>
  <c r="T1708" i="1"/>
  <c r="V1708" i="1" s="1"/>
  <c r="Q1708" i="1"/>
  <c r="R1708" i="1" s="1"/>
  <c r="M1704" i="1"/>
  <c r="T1704" i="1"/>
  <c r="V1704" i="1" s="1"/>
  <c r="Q1704" i="1"/>
  <c r="R1704" i="1" s="1"/>
  <c r="S1704" i="1"/>
  <c r="U1704" i="1" s="1"/>
  <c r="M1700" i="1"/>
  <c r="Q1700" i="1"/>
  <c r="R1700" i="1" s="1"/>
  <c r="T1700" i="1"/>
  <c r="V1700" i="1" s="1"/>
  <c r="S1700" i="1"/>
  <c r="U1700" i="1" s="1"/>
  <c r="M1696" i="1"/>
  <c r="T1696" i="1"/>
  <c r="V1696" i="1" s="1"/>
  <c r="AD1696" i="1" s="1"/>
  <c r="M1692" i="1"/>
  <c r="T1692" i="1"/>
  <c r="V1692" i="1" s="1"/>
  <c r="S1692" i="1"/>
  <c r="U1692" i="1" s="1"/>
  <c r="M1688" i="1"/>
  <c r="T1688" i="1"/>
  <c r="V1688" i="1" s="1"/>
  <c r="Q1688" i="1"/>
  <c r="R1688" i="1" s="1"/>
  <c r="S1688" i="1"/>
  <c r="U1688" i="1" s="1"/>
  <c r="M1684" i="1"/>
  <c r="S1684" i="1"/>
  <c r="U1684" i="1" s="1"/>
  <c r="T1684" i="1"/>
  <c r="V1684" i="1" s="1"/>
  <c r="M1680" i="1"/>
  <c r="S1680" i="1"/>
  <c r="U1680" i="1" s="1"/>
  <c r="T1680" i="1"/>
  <c r="V1680" i="1" s="1"/>
  <c r="Q1680" i="1"/>
  <c r="R1680" i="1" s="1"/>
  <c r="M1676" i="1"/>
  <c r="Q1676" i="1"/>
  <c r="R1676" i="1" s="1"/>
  <c r="S1676" i="1"/>
  <c r="U1676" i="1" s="1"/>
  <c r="T1676" i="1"/>
  <c r="V1676" i="1" s="1"/>
  <c r="M1672" i="1"/>
  <c r="T1672" i="1"/>
  <c r="V1672" i="1" s="1"/>
  <c r="Q1672" i="1"/>
  <c r="R1672" i="1" s="1"/>
  <c r="S1672" i="1"/>
  <c r="U1672" i="1" s="1"/>
  <c r="M1668" i="1"/>
  <c r="Q1668" i="1"/>
  <c r="R1668" i="1" s="1"/>
  <c r="T1668" i="1"/>
  <c r="V1668" i="1" s="1"/>
  <c r="S1668" i="1"/>
  <c r="U1668" i="1" s="1"/>
  <c r="M1664" i="1"/>
  <c r="T1664" i="1"/>
  <c r="V1664" i="1" s="1"/>
  <c r="Q1664" i="1"/>
  <c r="R1664" i="1" s="1"/>
  <c r="S1664" i="1"/>
  <c r="U1664" i="1" s="1"/>
  <c r="M1660" i="1"/>
  <c r="T1660" i="1"/>
  <c r="V1660" i="1" s="1"/>
  <c r="S1660" i="1"/>
  <c r="U1660" i="1" s="1"/>
  <c r="Q1660" i="1"/>
  <c r="R1660" i="1" s="1"/>
  <c r="M1656" i="1"/>
  <c r="T1656" i="1"/>
  <c r="V1656" i="1" s="1"/>
  <c r="S1656" i="1"/>
  <c r="U1656" i="1" s="1"/>
  <c r="Q1656" i="1"/>
  <c r="R1656" i="1" s="1"/>
  <c r="M1652" i="1"/>
  <c r="S1652" i="1"/>
  <c r="U1652" i="1" s="1"/>
  <c r="T1652" i="1"/>
  <c r="V1652" i="1" s="1"/>
  <c r="Q1652" i="1"/>
  <c r="R1652" i="1" s="1"/>
  <c r="M1648" i="1"/>
  <c r="S1648" i="1"/>
  <c r="U1648" i="1" s="1"/>
  <c r="Q1648" i="1"/>
  <c r="R1648" i="1" s="1"/>
  <c r="T1648" i="1"/>
  <c r="V1648" i="1" s="1"/>
  <c r="M1644" i="1"/>
  <c r="T1644" i="1"/>
  <c r="V1644" i="1" s="1"/>
  <c r="S1644" i="1"/>
  <c r="U1644" i="1" s="1"/>
  <c r="Q1644" i="1"/>
  <c r="R1644" i="1" s="1"/>
  <c r="M1640" i="1"/>
  <c r="T1640" i="1"/>
  <c r="V1640" i="1" s="1"/>
  <c r="S1640" i="1"/>
  <c r="U1640" i="1" s="1"/>
  <c r="M1636" i="1"/>
  <c r="T1636" i="1"/>
  <c r="V1636" i="1" s="1"/>
  <c r="S1636" i="1"/>
  <c r="U1636" i="1" s="1"/>
  <c r="M1632" i="1"/>
  <c r="S1632" i="1"/>
  <c r="U1632" i="1" s="1"/>
  <c r="T1632" i="1"/>
  <c r="V1632" i="1" s="1"/>
  <c r="M1628" i="1"/>
  <c r="T1628" i="1"/>
  <c r="V1628" i="1" s="1"/>
  <c r="AD1628" i="1" s="1"/>
  <c r="Q1624" i="1"/>
  <c r="R1624" i="1" s="1"/>
  <c r="S1624" i="1"/>
  <c r="U1624" i="1" s="1"/>
  <c r="M1624" i="1"/>
  <c r="T1624" i="1"/>
  <c r="V1624" i="1" s="1"/>
  <c r="M1620" i="1"/>
  <c r="Q1620" i="1"/>
  <c r="R1620" i="1" s="1"/>
  <c r="T1620" i="1"/>
  <c r="V1620" i="1" s="1"/>
  <c r="S1620" i="1"/>
  <c r="U1620" i="1" s="1"/>
  <c r="M1616" i="1"/>
  <c r="Q1616" i="1"/>
  <c r="R1616" i="1" s="1"/>
  <c r="S1616" i="1"/>
  <c r="U1616" i="1" s="1"/>
  <c r="T1616" i="1"/>
  <c r="V1616" i="1" s="1"/>
  <c r="M1612" i="1"/>
  <c r="S1612" i="1"/>
  <c r="U1612" i="1" s="1"/>
  <c r="T1612" i="1"/>
  <c r="V1612" i="1" s="1"/>
  <c r="M1608" i="1"/>
  <c r="S1608" i="1"/>
  <c r="U1608" i="1" s="1"/>
  <c r="T1608" i="1"/>
  <c r="V1608" i="1" s="1"/>
  <c r="M1604" i="1"/>
  <c r="T1604" i="1"/>
  <c r="V1604" i="1" s="1"/>
  <c r="Q1604" i="1"/>
  <c r="R1604" i="1" s="1"/>
  <c r="S1604" i="1"/>
  <c r="U1604" i="1" s="1"/>
  <c r="M1600" i="1"/>
  <c r="T1600" i="1"/>
  <c r="V1600" i="1" s="1"/>
  <c r="S1600" i="1"/>
  <c r="U1600" i="1" s="1"/>
  <c r="S1596" i="1"/>
  <c r="U1596" i="1" s="1"/>
  <c r="M1596" i="1"/>
  <c r="T1596" i="1"/>
  <c r="V1596" i="1" s="1"/>
  <c r="M1592" i="1"/>
  <c r="T1592" i="1"/>
  <c r="V1592" i="1" s="1"/>
  <c r="S1592" i="1"/>
  <c r="U1592" i="1" s="1"/>
  <c r="M1588" i="1"/>
  <c r="Q1588" i="1"/>
  <c r="R1588" i="1" s="1"/>
  <c r="T1588" i="1"/>
  <c r="V1588" i="1" s="1"/>
  <c r="S1588" i="1"/>
  <c r="U1588" i="1" s="1"/>
  <c r="M1584" i="1"/>
  <c r="T1584" i="1"/>
  <c r="V1584" i="1" s="1"/>
  <c r="S1584" i="1"/>
  <c r="U1584" i="1" s="1"/>
  <c r="Q1584" i="1"/>
  <c r="R1584" i="1" s="1"/>
  <c r="M1580" i="1"/>
  <c r="Q1580" i="1"/>
  <c r="R1580" i="1" s="1"/>
  <c r="S1580" i="1"/>
  <c r="U1580" i="1" s="1"/>
  <c r="T1580" i="1"/>
  <c r="V1580" i="1" s="1"/>
  <c r="M1576" i="1"/>
  <c r="Q1576" i="1"/>
  <c r="R1576" i="1" s="1"/>
  <c r="S1576" i="1"/>
  <c r="U1576" i="1" s="1"/>
  <c r="T1576" i="1"/>
  <c r="V1576" i="1" s="1"/>
  <c r="M1572" i="1"/>
  <c r="Q1572" i="1"/>
  <c r="R1572" i="1" s="1"/>
  <c r="S1572" i="1"/>
  <c r="U1572" i="1" s="1"/>
  <c r="T1572" i="1"/>
  <c r="V1572" i="1" s="1"/>
  <c r="M1568" i="1"/>
  <c r="Q1568" i="1"/>
  <c r="R1568" i="1" s="1"/>
  <c r="T1568" i="1"/>
  <c r="V1568" i="1" s="1"/>
  <c r="S1568" i="1"/>
  <c r="U1568" i="1" s="1"/>
  <c r="M1564" i="1"/>
  <c r="Q1564" i="1"/>
  <c r="R1564" i="1" s="1"/>
  <c r="T1564" i="1"/>
  <c r="V1564" i="1" s="1"/>
  <c r="S1564" i="1"/>
  <c r="U1564" i="1" s="1"/>
  <c r="M1560" i="1"/>
  <c r="T1560" i="1"/>
  <c r="V1560" i="1" s="1"/>
  <c r="Q1560" i="1"/>
  <c r="R1560" i="1" s="1"/>
  <c r="S1560" i="1"/>
  <c r="U1560" i="1" s="1"/>
  <c r="M1556" i="1"/>
  <c r="T1556" i="1"/>
  <c r="V1556" i="1" s="1"/>
  <c r="S1556" i="1"/>
  <c r="U1556" i="1" s="1"/>
  <c r="Q1556" i="1"/>
  <c r="R1556" i="1" s="1"/>
  <c r="M1552" i="1"/>
  <c r="T1552" i="1"/>
  <c r="V1552" i="1" s="1"/>
  <c r="S1552" i="1"/>
  <c r="U1552" i="1" s="1"/>
  <c r="Q1552" i="1"/>
  <c r="R1552" i="1" s="1"/>
  <c r="M1548" i="1"/>
  <c r="T1548" i="1"/>
  <c r="V1548" i="1" s="1"/>
  <c r="S1548" i="1"/>
  <c r="U1548" i="1" s="1"/>
  <c r="Q1548" i="1"/>
  <c r="R1548" i="1" s="1"/>
  <c r="M1544" i="1"/>
  <c r="T1544" i="1"/>
  <c r="V1544" i="1" s="1"/>
  <c r="Q1544" i="1"/>
  <c r="R1544" i="1" s="1"/>
  <c r="S1544" i="1"/>
  <c r="U1544" i="1" s="1"/>
  <c r="M1540" i="1"/>
  <c r="S1540" i="1"/>
  <c r="U1540" i="1" s="1"/>
  <c r="T1540" i="1"/>
  <c r="V1540" i="1" s="1"/>
  <c r="Q1540" i="1"/>
  <c r="R1540" i="1" s="1"/>
  <c r="M1536" i="1"/>
  <c r="Q1536" i="1"/>
  <c r="R1536" i="1" s="1"/>
  <c r="T1536" i="1"/>
  <c r="V1536" i="1" s="1"/>
  <c r="S1536" i="1"/>
  <c r="U1536" i="1" s="1"/>
  <c r="M1532" i="1"/>
  <c r="T1532" i="1"/>
  <c r="V1532" i="1" s="1"/>
  <c r="S1532" i="1"/>
  <c r="U1532" i="1" s="1"/>
  <c r="M1528" i="1"/>
  <c r="T1528" i="1"/>
  <c r="V1528" i="1" s="1"/>
  <c r="S1528" i="1"/>
  <c r="U1528" i="1" s="1"/>
  <c r="M1524" i="1"/>
  <c r="S1524" i="1"/>
  <c r="U1524" i="1" s="1"/>
  <c r="Q1524" i="1"/>
  <c r="R1524" i="1" s="1"/>
  <c r="T1524" i="1"/>
  <c r="V1524" i="1" s="1"/>
  <c r="M1520" i="1"/>
  <c r="T1520" i="1"/>
  <c r="V1520" i="1" s="1"/>
  <c r="Q1520" i="1"/>
  <c r="R1520" i="1" s="1"/>
  <c r="S1520" i="1"/>
  <c r="U1520" i="1" s="1"/>
  <c r="M1516" i="1"/>
  <c r="Q1516" i="1"/>
  <c r="R1516" i="1" s="1"/>
  <c r="T1516" i="1"/>
  <c r="V1516" i="1" s="1"/>
  <c r="S1516" i="1"/>
  <c r="U1516" i="1" s="1"/>
  <c r="M1512" i="1"/>
  <c r="T1512" i="1"/>
  <c r="V1512" i="1" s="1"/>
  <c r="S1512" i="1"/>
  <c r="U1512" i="1" s="1"/>
  <c r="Q1512" i="1"/>
  <c r="R1512" i="1" s="1"/>
  <c r="M1508" i="1"/>
  <c r="S1508" i="1"/>
  <c r="U1508" i="1" s="1"/>
  <c r="Q1508" i="1"/>
  <c r="R1508" i="1" s="1"/>
  <c r="T1508" i="1"/>
  <c r="V1508" i="1" s="1"/>
  <c r="M1504" i="1"/>
  <c r="Q1504" i="1"/>
  <c r="R1504" i="1" s="1"/>
  <c r="S1504" i="1"/>
  <c r="U1504" i="1" s="1"/>
  <c r="T1504" i="1"/>
  <c r="V1504" i="1" s="1"/>
  <c r="M1500" i="1"/>
  <c r="S1500" i="1"/>
  <c r="U1500" i="1" s="1"/>
  <c r="Q1500" i="1"/>
  <c r="R1500" i="1" s="1"/>
  <c r="T1500" i="1"/>
  <c r="V1500" i="1" s="1"/>
  <c r="M1496" i="1"/>
  <c r="S1496" i="1"/>
  <c r="U1496" i="1" s="1"/>
  <c r="Q1496" i="1"/>
  <c r="R1496" i="1" s="1"/>
  <c r="T1496" i="1"/>
  <c r="V1496" i="1" s="1"/>
  <c r="M1492" i="1"/>
  <c r="S1492" i="1"/>
  <c r="U1492" i="1" s="1"/>
  <c r="T1492" i="1"/>
  <c r="V1492" i="1" s="1"/>
  <c r="M1488" i="1"/>
  <c r="Q1488" i="1"/>
  <c r="R1488" i="1" s="1"/>
  <c r="S1488" i="1"/>
  <c r="U1488" i="1" s="1"/>
  <c r="T1488" i="1"/>
  <c r="V1488" i="1" s="1"/>
  <c r="M1484" i="1"/>
  <c r="Q1484" i="1"/>
  <c r="R1484" i="1" s="1"/>
  <c r="T1484" i="1"/>
  <c r="V1484" i="1" s="1"/>
  <c r="S1484" i="1"/>
  <c r="U1484" i="1" s="1"/>
  <c r="M1480" i="1"/>
  <c r="S1480" i="1"/>
  <c r="U1480" i="1" s="1"/>
  <c r="T1480" i="1"/>
  <c r="V1480" i="1" s="1"/>
  <c r="Q1480" i="1"/>
  <c r="R1480" i="1" s="1"/>
  <c r="M1476" i="1"/>
  <c r="S1476" i="1"/>
  <c r="U1476" i="1" s="1"/>
  <c r="Q1476" i="1"/>
  <c r="R1476" i="1" s="1"/>
  <c r="T1476" i="1"/>
  <c r="V1476" i="1" s="1"/>
  <c r="M1472" i="1"/>
  <c r="S1472" i="1"/>
  <c r="U1472" i="1" s="1"/>
  <c r="T1472" i="1"/>
  <c r="V1472" i="1" s="1"/>
  <c r="Q1472" i="1"/>
  <c r="R1472" i="1" s="1"/>
  <c r="M1468" i="1"/>
  <c r="S1468" i="1"/>
  <c r="U1468" i="1" s="1"/>
  <c r="T1468" i="1"/>
  <c r="V1468" i="1" s="1"/>
  <c r="Q1468" i="1"/>
  <c r="R1468" i="1" s="1"/>
  <c r="M1464" i="1"/>
  <c r="S1464" i="1"/>
  <c r="U1464" i="1" s="1"/>
  <c r="AD1464" i="1" s="1"/>
  <c r="Q1464" i="1"/>
  <c r="R1464" i="1" s="1"/>
  <c r="M1460" i="1"/>
  <c r="S1460" i="1"/>
  <c r="U1460" i="1" s="1"/>
  <c r="Q1460" i="1"/>
  <c r="R1460" i="1" s="1"/>
  <c r="T1460" i="1"/>
  <c r="V1460" i="1" s="1"/>
  <c r="M1456" i="1"/>
  <c r="S1456" i="1"/>
  <c r="U1456" i="1" s="1"/>
  <c r="T1456" i="1"/>
  <c r="V1456" i="1" s="1"/>
  <c r="Q1456" i="1"/>
  <c r="R1456" i="1" s="1"/>
  <c r="M1452" i="1"/>
  <c r="Q1452" i="1"/>
  <c r="R1452" i="1" s="1"/>
  <c r="T1452" i="1"/>
  <c r="V1452" i="1" s="1"/>
  <c r="S1452" i="1"/>
  <c r="U1452" i="1" s="1"/>
  <c r="M1448" i="1"/>
  <c r="T1448" i="1"/>
  <c r="V1448" i="1" s="1"/>
  <c r="S1448" i="1"/>
  <c r="U1448" i="1" s="1"/>
  <c r="M1444" i="1"/>
  <c r="T1444" i="1"/>
  <c r="V1444" i="1" s="1"/>
  <c r="S1444" i="1"/>
  <c r="U1444" i="1" s="1"/>
  <c r="Q1444" i="1"/>
  <c r="R1444" i="1" s="1"/>
  <c r="M1440" i="1"/>
  <c r="T1440" i="1"/>
  <c r="V1440" i="1" s="1"/>
  <c r="S1440" i="1"/>
  <c r="U1440" i="1" s="1"/>
  <c r="M1436" i="1"/>
  <c r="S1436" i="1"/>
  <c r="U1436" i="1" s="1"/>
  <c r="Q1436" i="1"/>
  <c r="R1436" i="1" s="1"/>
  <c r="T1436" i="1"/>
  <c r="V1436" i="1" s="1"/>
  <c r="M1432" i="1"/>
  <c r="Q1432" i="1"/>
  <c r="R1432" i="1" s="1"/>
  <c r="T1432" i="1"/>
  <c r="V1432" i="1" s="1"/>
  <c r="S1432" i="1"/>
  <c r="U1432" i="1" s="1"/>
  <c r="M1428" i="1"/>
  <c r="T1428" i="1"/>
  <c r="V1428" i="1" s="1"/>
  <c r="Q1428" i="1"/>
  <c r="R1428" i="1" s="1"/>
  <c r="S1428" i="1"/>
  <c r="U1428" i="1" s="1"/>
  <c r="M1424" i="1"/>
  <c r="S1424" i="1"/>
  <c r="U1424" i="1" s="1"/>
  <c r="Q1424" i="1"/>
  <c r="R1424" i="1" s="1"/>
  <c r="T1424" i="1"/>
  <c r="V1424" i="1" s="1"/>
  <c r="M1420" i="1"/>
  <c r="S1420" i="1"/>
  <c r="U1420" i="1" s="1"/>
  <c r="T1420" i="1"/>
  <c r="V1420" i="1" s="1"/>
  <c r="Q1420" i="1"/>
  <c r="R1420" i="1" s="1"/>
  <c r="T1416" i="1"/>
  <c r="V1416" i="1" s="1"/>
  <c r="M1416" i="1"/>
  <c r="Q1416" i="1"/>
  <c r="R1416" i="1" s="1"/>
  <c r="S1416" i="1"/>
  <c r="U1416" i="1" s="1"/>
  <c r="M1412" i="1"/>
  <c r="T1412" i="1"/>
  <c r="V1412" i="1" s="1"/>
  <c r="S1412" i="1"/>
  <c r="U1412" i="1" s="1"/>
  <c r="Q1412" i="1"/>
  <c r="R1412" i="1" s="1"/>
  <c r="M1408" i="1"/>
  <c r="S1408" i="1"/>
  <c r="U1408" i="1" s="1"/>
  <c r="T1408" i="1"/>
  <c r="V1408" i="1" s="1"/>
  <c r="Q1408" i="1"/>
  <c r="R1408" i="1" s="1"/>
  <c r="M1404" i="1"/>
  <c r="T1404" i="1"/>
  <c r="V1404" i="1" s="1"/>
  <c r="Q1404" i="1"/>
  <c r="R1404" i="1" s="1"/>
  <c r="S1404" i="1"/>
  <c r="U1404" i="1" s="1"/>
  <c r="M1400" i="1"/>
  <c r="S1400" i="1"/>
  <c r="U1400" i="1" s="1"/>
  <c r="T1400" i="1"/>
  <c r="V1400" i="1" s="1"/>
  <c r="Q1400" i="1"/>
  <c r="R1400" i="1" s="1"/>
  <c r="M1396" i="1"/>
  <c r="T1396" i="1"/>
  <c r="V1396" i="1" s="1"/>
  <c r="Q1396" i="1"/>
  <c r="R1396" i="1" s="1"/>
  <c r="S1396" i="1"/>
  <c r="U1396" i="1" s="1"/>
  <c r="M1392" i="1"/>
  <c r="Q1392" i="1"/>
  <c r="R1392" i="1" s="1"/>
  <c r="S1392" i="1"/>
  <c r="U1392" i="1" s="1"/>
  <c r="T1392" i="1"/>
  <c r="V1392" i="1" s="1"/>
  <c r="M1388" i="1"/>
  <c r="T1388" i="1"/>
  <c r="V1388" i="1" s="1"/>
  <c r="S1388" i="1"/>
  <c r="U1388" i="1" s="1"/>
  <c r="Q1388" i="1"/>
  <c r="R1388" i="1" s="1"/>
  <c r="M1384" i="1"/>
  <c r="T1384" i="1"/>
  <c r="V1384" i="1" s="1"/>
  <c r="S1384" i="1"/>
  <c r="U1384" i="1" s="1"/>
  <c r="Q1384" i="1"/>
  <c r="R1384" i="1" s="1"/>
  <c r="M1380" i="1"/>
  <c r="Q1380" i="1"/>
  <c r="R1380" i="1" s="1"/>
  <c r="S1380" i="1"/>
  <c r="U1380" i="1" s="1"/>
  <c r="T1380" i="1"/>
  <c r="V1380" i="1" s="1"/>
  <c r="M1376" i="1"/>
  <c r="Q1376" i="1"/>
  <c r="R1376" i="1" s="1"/>
  <c r="T1376" i="1"/>
  <c r="V1376" i="1" s="1"/>
  <c r="S1376" i="1"/>
  <c r="U1376" i="1" s="1"/>
  <c r="M1372" i="1"/>
  <c r="S1372" i="1"/>
  <c r="U1372" i="1" s="1"/>
  <c r="T1372" i="1"/>
  <c r="V1372" i="1" s="1"/>
  <c r="M1368" i="1"/>
  <c r="Q1368" i="1"/>
  <c r="R1368" i="1" s="1"/>
  <c r="T1368" i="1"/>
  <c r="V1368" i="1" s="1"/>
  <c r="S1368" i="1"/>
  <c r="U1368" i="1" s="1"/>
  <c r="M1364" i="1"/>
  <c r="S1364" i="1"/>
  <c r="U1364" i="1" s="1"/>
  <c r="Q1364" i="1"/>
  <c r="R1364" i="1" s="1"/>
  <c r="T1364" i="1"/>
  <c r="V1364" i="1" s="1"/>
  <c r="M1360" i="1"/>
  <c r="S1360" i="1"/>
  <c r="U1360" i="1" s="1"/>
  <c r="T1360" i="1"/>
  <c r="V1360" i="1" s="1"/>
  <c r="Q1360" i="1"/>
  <c r="R1360" i="1" s="1"/>
  <c r="M1356" i="1"/>
  <c r="Q1356" i="1"/>
  <c r="R1356" i="1" s="1"/>
  <c r="T1356" i="1"/>
  <c r="V1356" i="1" s="1"/>
  <c r="AD1356" i="1" s="1"/>
  <c r="M1352" i="1"/>
  <c r="Q1352" i="1"/>
  <c r="R1352" i="1" s="1"/>
  <c r="S1352" i="1"/>
  <c r="U1352" i="1" s="1"/>
  <c r="T1352" i="1"/>
  <c r="V1352" i="1" s="1"/>
  <c r="M1348" i="1"/>
  <c r="T1348" i="1"/>
  <c r="V1348" i="1" s="1"/>
  <c r="S1348" i="1"/>
  <c r="U1348" i="1" s="1"/>
  <c r="Q1348" i="1"/>
  <c r="R1348" i="1" s="1"/>
  <c r="M1344" i="1"/>
  <c r="S1344" i="1"/>
  <c r="U1344" i="1" s="1"/>
  <c r="Q1344" i="1"/>
  <c r="R1344" i="1" s="1"/>
  <c r="T1344" i="1"/>
  <c r="V1344" i="1" s="1"/>
  <c r="M1340" i="1"/>
  <c r="T1340" i="1"/>
  <c r="V1340" i="1" s="1"/>
  <c r="S1340" i="1"/>
  <c r="U1340" i="1" s="1"/>
  <c r="M1336" i="1"/>
  <c r="T1336" i="1"/>
  <c r="V1336" i="1" s="1"/>
  <c r="S1336" i="1"/>
  <c r="U1336" i="1" s="1"/>
  <c r="Q1336" i="1"/>
  <c r="R1336" i="1" s="1"/>
  <c r="M1332" i="1"/>
  <c r="T1332" i="1"/>
  <c r="V1332" i="1" s="1"/>
  <c r="S1332" i="1"/>
  <c r="U1332" i="1" s="1"/>
  <c r="Q1332" i="1"/>
  <c r="R1332" i="1" s="1"/>
  <c r="M1328" i="1"/>
  <c r="Q1328" i="1"/>
  <c r="R1328" i="1" s="1"/>
  <c r="S1328" i="1"/>
  <c r="U1328" i="1" s="1"/>
  <c r="T1328" i="1"/>
  <c r="V1328" i="1" s="1"/>
  <c r="M1324" i="1"/>
  <c r="S1324" i="1"/>
  <c r="U1324" i="1" s="1"/>
  <c r="T1324" i="1"/>
  <c r="V1324" i="1" s="1"/>
  <c r="Q1324" i="1"/>
  <c r="R1324" i="1" s="1"/>
  <c r="M1320" i="1"/>
  <c r="Q1320" i="1"/>
  <c r="R1320" i="1" s="1"/>
  <c r="T1320" i="1"/>
  <c r="V1320" i="1" s="1"/>
  <c r="S1320" i="1"/>
  <c r="U1320" i="1" s="1"/>
  <c r="M1316" i="1"/>
  <c r="S1316" i="1"/>
  <c r="U1316" i="1" s="1"/>
  <c r="Q1316" i="1"/>
  <c r="R1316" i="1" s="1"/>
  <c r="T1316" i="1"/>
  <c r="V1316" i="1" s="1"/>
  <c r="M1312" i="1"/>
  <c r="T1312" i="1"/>
  <c r="V1312" i="1" s="1"/>
  <c r="Q1312" i="1"/>
  <c r="R1312" i="1" s="1"/>
  <c r="S1312" i="1"/>
  <c r="U1312" i="1" s="1"/>
  <c r="M1308" i="1"/>
  <c r="S1308" i="1"/>
  <c r="U1308" i="1" s="1"/>
  <c r="Q1308" i="1"/>
  <c r="R1308" i="1" s="1"/>
  <c r="T1308" i="1"/>
  <c r="V1308" i="1" s="1"/>
  <c r="M1304" i="1"/>
  <c r="T1304" i="1"/>
  <c r="V1304" i="1" s="1"/>
  <c r="Q1304" i="1"/>
  <c r="R1304" i="1" s="1"/>
  <c r="S1304" i="1"/>
  <c r="U1304" i="1" s="1"/>
  <c r="M1300" i="1"/>
  <c r="T1300" i="1"/>
  <c r="V1300" i="1" s="1"/>
  <c r="S1300" i="1"/>
  <c r="U1300" i="1" s="1"/>
  <c r="Q1300" i="1"/>
  <c r="R1300" i="1" s="1"/>
  <c r="M1296" i="1"/>
  <c r="T1296" i="1"/>
  <c r="V1296" i="1" s="1"/>
  <c r="Q1296" i="1"/>
  <c r="R1296" i="1" s="1"/>
  <c r="S1296" i="1"/>
  <c r="U1296" i="1" s="1"/>
  <c r="M1292" i="1"/>
  <c r="Q1292" i="1"/>
  <c r="R1292" i="1" s="1"/>
  <c r="S1292" i="1"/>
  <c r="U1292" i="1" s="1"/>
  <c r="AD1292" i="1" s="1"/>
  <c r="M1288" i="1"/>
  <c r="T1288" i="1"/>
  <c r="V1288" i="1" s="1"/>
  <c r="AD1288" i="1" s="1"/>
  <c r="Q1288" i="1"/>
  <c r="R1288" i="1" s="1"/>
  <c r="M1284" i="1"/>
  <c r="T1284" i="1"/>
  <c r="V1284" i="1" s="1"/>
  <c r="Q1284" i="1"/>
  <c r="R1284" i="1" s="1"/>
  <c r="S1284" i="1"/>
  <c r="U1284" i="1" s="1"/>
  <c r="M1280" i="1"/>
  <c r="S1280" i="1"/>
  <c r="U1280" i="1" s="1"/>
  <c r="Q1280" i="1"/>
  <c r="R1280" i="1" s="1"/>
  <c r="T1280" i="1"/>
  <c r="V1280" i="1" s="1"/>
  <c r="M1276" i="1"/>
  <c r="S1276" i="1"/>
  <c r="U1276" i="1" s="1"/>
  <c r="Q1276" i="1"/>
  <c r="R1276" i="1" s="1"/>
  <c r="T1276" i="1"/>
  <c r="V1276" i="1" s="1"/>
  <c r="M1272" i="1"/>
  <c r="Q1272" i="1"/>
  <c r="R1272" i="1" s="1"/>
  <c r="T1272" i="1"/>
  <c r="V1272" i="1" s="1"/>
  <c r="S1272" i="1"/>
  <c r="U1272" i="1" s="1"/>
  <c r="M1268" i="1"/>
  <c r="Q1268" i="1"/>
  <c r="R1268" i="1" s="1"/>
  <c r="T1268" i="1"/>
  <c r="V1268" i="1" s="1"/>
  <c r="S1268" i="1"/>
  <c r="U1268" i="1" s="1"/>
  <c r="M1264" i="1"/>
  <c r="S1264" i="1"/>
  <c r="U1264" i="1" s="1"/>
  <c r="Q1264" i="1"/>
  <c r="R1264" i="1" s="1"/>
  <c r="T1264" i="1"/>
  <c r="V1264" i="1" s="1"/>
  <c r="M1260" i="1"/>
  <c r="T1260" i="1"/>
  <c r="V1260" i="1" s="1"/>
  <c r="S1260" i="1"/>
  <c r="U1260" i="1" s="1"/>
  <c r="M1256" i="1"/>
  <c r="T1256" i="1"/>
  <c r="V1256" i="1" s="1"/>
  <c r="Q1256" i="1"/>
  <c r="R1256" i="1" s="1"/>
  <c r="S1256" i="1"/>
  <c r="U1256" i="1" s="1"/>
  <c r="M1252" i="1"/>
  <c r="Q1252" i="1"/>
  <c r="R1252" i="1" s="1"/>
  <c r="T1252" i="1"/>
  <c r="V1252" i="1" s="1"/>
  <c r="S1252" i="1"/>
  <c r="U1252" i="1" s="1"/>
  <c r="M1248" i="1"/>
  <c r="T1248" i="1"/>
  <c r="V1248" i="1" s="1"/>
  <c r="S1248" i="1"/>
  <c r="U1248" i="1" s="1"/>
  <c r="M1244" i="1"/>
  <c r="S1244" i="1"/>
  <c r="U1244" i="1" s="1"/>
  <c r="Q1244" i="1"/>
  <c r="R1244" i="1" s="1"/>
  <c r="T1244" i="1"/>
  <c r="V1244" i="1" s="1"/>
  <c r="M1240" i="1"/>
  <c r="S1240" i="1"/>
  <c r="U1240" i="1" s="1"/>
  <c r="T1240" i="1"/>
  <c r="V1240" i="1" s="1"/>
  <c r="Q1240" i="1"/>
  <c r="R1240" i="1" s="1"/>
  <c r="M1236" i="1"/>
  <c r="Q1236" i="1"/>
  <c r="R1236" i="1" s="1"/>
  <c r="S1236" i="1"/>
  <c r="U1236" i="1" s="1"/>
  <c r="T1236" i="1"/>
  <c r="V1236" i="1" s="1"/>
  <c r="M1232" i="1"/>
  <c r="Q1232" i="1"/>
  <c r="R1232" i="1" s="1"/>
  <c r="T1232" i="1"/>
  <c r="V1232" i="1" s="1"/>
  <c r="S1232" i="1"/>
  <c r="U1232" i="1" s="1"/>
  <c r="M1228" i="1"/>
  <c r="T1228" i="1"/>
  <c r="V1228" i="1" s="1"/>
  <c r="Q1228" i="1"/>
  <c r="R1228" i="1" s="1"/>
  <c r="S1228" i="1"/>
  <c r="U1228" i="1" s="1"/>
  <c r="M1224" i="1"/>
  <c r="S1224" i="1"/>
  <c r="U1224" i="1" s="1"/>
  <c r="T1224" i="1"/>
  <c r="V1224" i="1" s="1"/>
  <c r="M1220" i="1"/>
  <c r="T1220" i="1"/>
  <c r="V1220" i="1" s="1"/>
  <c r="S1220" i="1"/>
  <c r="U1220" i="1" s="1"/>
  <c r="M1216" i="1"/>
  <c r="S1216" i="1"/>
  <c r="U1216" i="1" s="1"/>
  <c r="T1216" i="1"/>
  <c r="V1216" i="1" s="1"/>
  <c r="M1212" i="1"/>
  <c r="T1212" i="1"/>
  <c r="V1212" i="1" s="1"/>
  <c r="AD1212" i="1" s="1"/>
  <c r="M1208" i="1"/>
  <c r="S1208" i="1"/>
  <c r="U1208" i="1" s="1"/>
  <c r="T1208" i="1"/>
  <c r="V1208" i="1" s="1"/>
  <c r="M1204" i="1"/>
  <c r="T1204" i="1"/>
  <c r="V1204" i="1" s="1"/>
  <c r="S1204" i="1"/>
  <c r="U1204" i="1" s="1"/>
  <c r="M1200" i="1"/>
  <c r="T1200" i="1"/>
  <c r="V1200" i="1" s="1"/>
  <c r="S1200" i="1"/>
  <c r="U1200" i="1" s="1"/>
  <c r="M1196" i="1"/>
  <c r="S1196" i="1"/>
  <c r="U1196" i="1" s="1"/>
  <c r="Q1196" i="1"/>
  <c r="R1196" i="1" s="1"/>
  <c r="T1196" i="1"/>
  <c r="V1196" i="1" s="1"/>
  <c r="M1192" i="1"/>
  <c r="S1192" i="1"/>
  <c r="U1192" i="1" s="1"/>
  <c r="T1192" i="1"/>
  <c r="V1192" i="1" s="1"/>
  <c r="M1188" i="1"/>
  <c r="S1188" i="1"/>
  <c r="U1188" i="1" s="1"/>
  <c r="T1188" i="1"/>
  <c r="V1188" i="1" s="1"/>
  <c r="M1184" i="1"/>
  <c r="T1184" i="1"/>
  <c r="V1184" i="1" s="1"/>
  <c r="S1184" i="1"/>
  <c r="U1184" i="1" s="1"/>
  <c r="M1180" i="1"/>
  <c r="Q1180" i="1"/>
  <c r="R1180" i="1" s="1"/>
  <c r="S1180" i="1"/>
  <c r="U1180" i="1" s="1"/>
  <c r="T1180" i="1"/>
  <c r="V1180" i="1" s="1"/>
  <c r="M1176" i="1"/>
  <c r="S1176" i="1"/>
  <c r="U1176" i="1" s="1"/>
  <c r="T1176" i="1"/>
  <c r="V1176" i="1" s="1"/>
  <c r="Q1176" i="1"/>
  <c r="R1176" i="1" s="1"/>
  <c r="M1172" i="1"/>
  <c r="T1172" i="1"/>
  <c r="V1172" i="1" s="1"/>
  <c r="Q1172" i="1"/>
  <c r="R1172" i="1" s="1"/>
  <c r="S1172" i="1"/>
  <c r="U1172" i="1" s="1"/>
  <c r="M1168" i="1"/>
  <c r="S1168" i="1"/>
  <c r="U1168" i="1" s="1"/>
  <c r="T1168" i="1"/>
  <c r="V1168" i="1" s="1"/>
  <c r="M1164" i="1"/>
  <c r="S1164" i="1"/>
  <c r="U1164" i="1" s="1"/>
  <c r="T1164" i="1"/>
  <c r="V1164" i="1" s="1"/>
  <c r="T1160" i="1"/>
  <c r="V1160" i="1" s="1"/>
  <c r="M1160" i="1"/>
  <c r="S1160" i="1"/>
  <c r="U1160" i="1" s="1"/>
  <c r="M1156" i="1"/>
  <c r="T1156" i="1"/>
  <c r="V1156" i="1" s="1"/>
  <c r="S1156" i="1"/>
  <c r="U1156" i="1" s="1"/>
  <c r="M1152" i="1"/>
  <c r="T1152" i="1"/>
  <c r="V1152" i="1" s="1"/>
  <c r="S1152" i="1"/>
  <c r="U1152" i="1" s="1"/>
  <c r="Q1152" i="1"/>
  <c r="R1152" i="1" s="1"/>
  <c r="M1148" i="1"/>
  <c r="S1148" i="1"/>
  <c r="U1148" i="1" s="1"/>
  <c r="T1148" i="1"/>
  <c r="V1148" i="1" s="1"/>
  <c r="Q1148" i="1"/>
  <c r="R1148" i="1" s="1"/>
  <c r="M1144" i="1"/>
  <c r="T1144" i="1"/>
  <c r="V1144" i="1" s="1"/>
  <c r="S1144" i="1"/>
  <c r="U1144" i="1" s="1"/>
  <c r="M1140" i="1"/>
  <c r="T1140" i="1"/>
  <c r="V1140" i="1" s="1"/>
  <c r="S1140" i="1"/>
  <c r="U1140" i="1" s="1"/>
  <c r="M1136" i="1"/>
  <c r="S1136" i="1"/>
  <c r="U1136" i="1" s="1"/>
  <c r="T1136" i="1"/>
  <c r="V1136" i="1" s="1"/>
  <c r="M1132" i="1"/>
  <c r="S1132" i="1"/>
  <c r="U1132" i="1" s="1"/>
  <c r="T1132" i="1"/>
  <c r="V1132" i="1" s="1"/>
  <c r="M1128" i="1"/>
  <c r="Q1128" i="1"/>
  <c r="R1128" i="1" s="1"/>
  <c r="T1128" i="1"/>
  <c r="V1128" i="1" s="1"/>
  <c r="AD1128" i="1" s="1"/>
  <c r="M1124" i="1"/>
  <c r="T1124" i="1"/>
  <c r="V1124" i="1" s="1"/>
  <c r="S1124" i="1"/>
  <c r="U1124" i="1" s="1"/>
  <c r="M1120" i="1"/>
  <c r="T1120" i="1"/>
  <c r="V1120" i="1" s="1"/>
  <c r="S1120" i="1"/>
  <c r="U1120" i="1" s="1"/>
  <c r="M1116" i="1"/>
  <c r="T1116" i="1"/>
  <c r="V1116" i="1" s="1"/>
  <c r="S1116" i="1"/>
  <c r="U1116" i="1" s="1"/>
  <c r="M1112" i="1"/>
  <c r="S1112" i="1"/>
  <c r="U1112" i="1" s="1"/>
  <c r="T1112" i="1"/>
  <c r="V1112" i="1" s="1"/>
  <c r="M1108" i="1"/>
  <c r="S1108" i="1"/>
  <c r="U1108" i="1" s="1"/>
  <c r="AD1108" i="1" s="1"/>
  <c r="Q1108" i="1"/>
  <c r="R1108" i="1" s="1"/>
  <c r="M1104" i="1"/>
  <c r="S1104" i="1"/>
  <c r="U1104" i="1" s="1"/>
  <c r="T1104" i="1"/>
  <c r="V1104" i="1" s="1"/>
  <c r="M1100" i="1"/>
  <c r="S1100" i="1"/>
  <c r="U1100" i="1" s="1"/>
  <c r="T1100" i="1"/>
  <c r="V1100" i="1" s="1"/>
  <c r="M1096" i="1"/>
  <c r="T1096" i="1"/>
  <c r="V1096" i="1" s="1"/>
  <c r="S1096" i="1"/>
  <c r="U1096" i="1" s="1"/>
  <c r="M1092" i="1"/>
  <c r="Q1092" i="1"/>
  <c r="R1092" i="1" s="1"/>
  <c r="S1092" i="1"/>
  <c r="U1092" i="1" s="1"/>
  <c r="T1092" i="1"/>
  <c r="V1092" i="1" s="1"/>
  <c r="M1088" i="1"/>
  <c r="T1088" i="1"/>
  <c r="V1088" i="1" s="1"/>
  <c r="S1088" i="1"/>
  <c r="U1088" i="1" s="1"/>
  <c r="M1084" i="1"/>
  <c r="S1084" i="1"/>
  <c r="U1084" i="1" s="1"/>
  <c r="T1084" i="1"/>
  <c r="V1084" i="1" s="1"/>
  <c r="M1080" i="1"/>
  <c r="S1080" i="1"/>
  <c r="U1080" i="1" s="1"/>
  <c r="T1080" i="1"/>
  <c r="V1080" i="1" s="1"/>
  <c r="M1076" i="1"/>
  <c r="T1076" i="1"/>
  <c r="V1076" i="1" s="1"/>
  <c r="S1076" i="1"/>
  <c r="U1076" i="1" s="1"/>
  <c r="M1072" i="1"/>
  <c r="T1072" i="1"/>
  <c r="V1072" i="1" s="1"/>
  <c r="Q1072" i="1"/>
  <c r="R1072" i="1" s="1"/>
  <c r="S1072" i="1"/>
  <c r="U1072" i="1" s="1"/>
  <c r="M1068" i="1"/>
  <c r="T1068" i="1"/>
  <c r="V1068" i="1" s="1"/>
  <c r="Q1068" i="1"/>
  <c r="R1068" i="1" s="1"/>
  <c r="S1068" i="1"/>
  <c r="U1068" i="1" s="1"/>
  <c r="M1064" i="1"/>
  <c r="Q1064" i="1"/>
  <c r="R1064" i="1" s="1"/>
  <c r="T1064" i="1"/>
  <c r="V1064" i="1" s="1"/>
  <c r="S1064" i="1"/>
  <c r="U1064" i="1" s="1"/>
  <c r="AD2491" i="1"/>
  <c r="AD1819" i="1"/>
  <c r="AD2131" i="1"/>
  <c r="AD175" i="1"/>
  <c r="AD199" i="1"/>
  <c r="AD611" i="1"/>
  <c r="AD675" i="1"/>
  <c r="AD1058" i="1"/>
  <c r="AD1230" i="1"/>
  <c r="AD2159" i="1"/>
  <c r="AD2271" i="1"/>
  <c r="AD215" i="1"/>
  <c r="AD930" i="1"/>
  <c r="AD982" i="1"/>
  <c r="AD1110" i="1"/>
  <c r="AD1198" i="1"/>
  <c r="AD1334" i="1"/>
  <c r="AD1338" i="1"/>
  <c r="AD1350" i="1"/>
  <c r="AD1374" i="1"/>
  <c r="AD1378" i="1"/>
  <c r="AD1522" i="1"/>
  <c r="AD1526" i="1"/>
  <c r="AD1637" i="1"/>
  <c r="AD1846" i="1"/>
  <c r="AD1882" i="1"/>
  <c r="AD2178" i="1"/>
  <c r="AD2282" i="1"/>
  <c r="M1060" i="1"/>
  <c r="Q1060" i="1"/>
  <c r="R1060" i="1" s="1"/>
  <c r="S1060" i="1"/>
  <c r="U1060" i="1" s="1"/>
  <c r="T1060" i="1"/>
  <c r="V1060" i="1" s="1"/>
  <c r="M1056" i="1"/>
  <c r="S1056" i="1"/>
  <c r="U1056" i="1" s="1"/>
  <c r="T1056" i="1"/>
  <c r="V1056" i="1" s="1"/>
  <c r="Q1056" i="1"/>
  <c r="R1056" i="1" s="1"/>
  <c r="M1052" i="1"/>
  <c r="Q1052" i="1"/>
  <c r="R1052" i="1" s="1"/>
  <c r="S1052" i="1"/>
  <c r="U1052" i="1" s="1"/>
  <c r="T1052" i="1"/>
  <c r="V1052" i="1" s="1"/>
  <c r="M1048" i="1"/>
  <c r="T1048" i="1"/>
  <c r="V1048" i="1" s="1"/>
  <c r="S1048" i="1"/>
  <c r="U1048" i="1" s="1"/>
  <c r="Q1048" i="1"/>
  <c r="R1048" i="1" s="1"/>
  <c r="M1044" i="1"/>
  <c r="S1044" i="1"/>
  <c r="U1044" i="1" s="1"/>
  <c r="Q1044" i="1"/>
  <c r="R1044" i="1" s="1"/>
  <c r="M1040" i="1"/>
  <c r="T1040" i="1"/>
  <c r="V1040" i="1" s="1"/>
  <c r="S1040" i="1"/>
  <c r="U1040" i="1" s="1"/>
  <c r="Q1040" i="1"/>
  <c r="R1040" i="1" s="1"/>
  <c r="M1036" i="1"/>
  <c r="Q1036" i="1"/>
  <c r="R1036" i="1" s="1"/>
  <c r="T1036" i="1"/>
  <c r="V1036" i="1" s="1"/>
  <c r="S1036" i="1"/>
  <c r="U1036" i="1" s="1"/>
  <c r="M1032" i="1"/>
  <c r="Q1032" i="1"/>
  <c r="R1032" i="1" s="1"/>
  <c r="S1032" i="1"/>
  <c r="U1032" i="1" s="1"/>
  <c r="T1032" i="1"/>
  <c r="V1032" i="1" s="1"/>
  <c r="M1028" i="1"/>
  <c r="T1028" i="1"/>
  <c r="V1028" i="1" s="1"/>
  <c r="Q1028" i="1"/>
  <c r="R1028" i="1" s="1"/>
  <c r="S1028" i="1"/>
  <c r="U1028" i="1" s="1"/>
  <c r="M1024" i="1"/>
  <c r="T1024" i="1"/>
  <c r="V1024" i="1" s="1"/>
  <c r="Q1024" i="1"/>
  <c r="R1024" i="1" s="1"/>
  <c r="S1024" i="1"/>
  <c r="U1024" i="1" s="1"/>
  <c r="M1020" i="1"/>
  <c r="Q1020" i="1"/>
  <c r="R1020" i="1" s="1"/>
  <c r="S1020" i="1"/>
  <c r="U1020" i="1" s="1"/>
  <c r="AD1020" i="1" s="1"/>
  <c r="M1016" i="1"/>
  <c r="Q1016" i="1"/>
  <c r="R1016" i="1" s="1"/>
  <c r="T1016" i="1"/>
  <c r="V1016" i="1" s="1"/>
  <c r="S1016" i="1"/>
  <c r="U1016" i="1" s="1"/>
  <c r="M1012" i="1"/>
  <c r="T1012" i="1"/>
  <c r="V1012" i="1" s="1"/>
  <c r="Q1012" i="1"/>
  <c r="R1012" i="1" s="1"/>
  <c r="S1012" i="1"/>
  <c r="U1012" i="1" s="1"/>
  <c r="M1008" i="1"/>
  <c r="S1008" i="1"/>
  <c r="U1008" i="1" s="1"/>
  <c r="Q1008" i="1"/>
  <c r="R1008" i="1" s="1"/>
  <c r="T1008" i="1"/>
  <c r="V1008" i="1" s="1"/>
  <c r="M1004" i="1"/>
  <c r="S1004" i="1"/>
  <c r="U1004" i="1" s="1"/>
  <c r="Q1004" i="1"/>
  <c r="R1004" i="1" s="1"/>
  <c r="M1000" i="1"/>
  <c r="Q1000" i="1"/>
  <c r="R1000" i="1" s="1"/>
  <c r="S1000" i="1"/>
  <c r="U1000" i="1" s="1"/>
  <c r="T1000" i="1"/>
  <c r="V1000" i="1" s="1"/>
  <c r="M996" i="1"/>
  <c r="Q996" i="1"/>
  <c r="R996" i="1" s="1"/>
  <c r="S996" i="1"/>
  <c r="U996" i="1" s="1"/>
  <c r="T996" i="1"/>
  <c r="V996" i="1" s="1"/>
  <c r="M992" i="1"/>
  <c r="T992" i="1"/>
  <c r="V992" i="1" s="1"/>
  <c r="Q992" i="1"/>
  <c r="R992" i="1" s="1"/>
  <c r="M988" i="1"/>
  <c r="Q988" i="1"/>
  <c r="R988" i="1" s="1"/>
  <c r="S988" i="1"/>
  <c r="U988" i="1" s="1"/>
  <c r="T988" i="1"/>
  <c r="V988" i="1" s="1"/>
  <c r="M984" i="1"/>
  <c r="Q984" i="1"/>
  <c r="R984" i="1" s="1"/>
  <c r="T984" i="1"/>
  <c r="V984" i="1" s="1"/>
  <c r="S984" i="1"/>
  <c r="U984" i="1" s="1"/>
  <c r="M980" i="1"/>
  <c r="S980" i="1"/>
  <c r="U980" i="1" s="1"/>
  <c r="Q980" i="1"/>
  <c r="R980" i="1" s="1"/>
  <c r="T980" i="1"/>
  <c r="V980" i="1" s="1"/>
  <c r="M976" i="1"/>
  <c r="T976" i="1"/>
  <c r="V976" i="1" s="1"/>
  <c r="S976" i="1"/>
  <c r="U976" i="1" s="1"/>
  <c r="M972" i="1"/>
  <c r="S972" i="1"/>
  <c r="U972" i="1" s="1"/>
  <c r="T972" i="1"/>
  <c r="V972" i="1" s="1"/>
  <c r="Q972" i="1"/>
  <c r="R972" i="1" s="1"/>
  <c r="M968" i="1"/>
  <c r="Q968" i="1"/>
  <c r="R968" i="1" s="1"/>
  <c r="T968" i="1"/>
  <c r="V968" i="1" s="1"/>
  <c r="S968" i="1"/>
  <c r="U968" i="1" s="1"/>
  <c r="M964" i="1"/>
  <c r="T964" i="1"/>
  <c r="V964" i="1" s="1"/>
  <c r="AD964" i="1" s="1"/>
  <c r="Q964" i="1"/>
  <c r="R964" i="1" s="1"/>
  <c r="M960" i="1"/>
  <c r="T960" i="1"/>
  <c r="V960" i="1" s="1"/>
  <c r="S960" i="1"/>
  <c r="U960" i="1" s="1"/>
  <c r="Q960" i="1"/>
  <c r="R960" i="1" s="1"/>
  <c r="M956" i="1"/>
  <c r="S956" i="1"/>
  <c r="U956" i="1" s="1"/>
  <c r="T956" i="1"/>
  <c r="V956" i="1" s="1"/>
  <c r="M952" i="1"/>
  <c r="Q952" i="1"/>
  <c r="R952" i="1" s="1"/>
  <c r="S952" i="1"/>
  <c r="U952" i="1" s="1"/>
  <c r="T952" i="1"/>
  <c r="V952" i="1" s="1"/>
  <c r="M948" i="1"/>
  <c r="T948" i="1"/>
  <c r="V948" i="1" s="1"/>
  <c r="M944" i="1"/>
  <c r="S944" i="1"/>
  <c r="U944" i="1" s="1"/>
  <c r="T944" i="1"/>
  <c r="V944" i="1" s="1"/>
  <c r="M940" i="1"/>
  <c r="Q940" i="1"/>
  <c r="R940" i="1" s="1"/>
  <c r="S940" i="1"/>
  <c r="U940" i="1" s="1"/>
  <c r="T940" i="1"/>
  <c r="V940" i="1" s="1"/>
  <c r="M936" i="1"/>
  <c r="Q936" i="1"/>
  <c r="R936" i="1" s="1"/>
  <c r="T936" i="1"/>
  <c r="V936" i="1" s="1"/>
  <c r="S936" i="1"/>
  <c r="U936" i="1" s="1"/>
  <c r="M932" i="1"/>
  <c r="S932" i="1"/>
  <c r="U932" i="1" s="1"/>
  <c r="M928" i="1"/>
  <c r="T928" i="1"/>
  <c r="V928" i="1" s="1"/>
  <c r="S928" i="1"/>
  <c r="U928" i="1" s="1"/>
  <c r="Q928" i="1"/>
  <c r="R928" i="1" s="1"/>
  <c r="M924" i="1"/>
  <c r="Q924" i="1"/>
  <c r="R924" i="1" s="1"/>
  <c r="T924" i="1"/>
  <c r="V924" i="1" s="1"/>
  <c r="S924" i="1"/>
  <c r="U924" i="1" s="1"/>
  <c r="M920" i="1"/>
  <c r="Q920" i="1"/>
  <c r="R920" i="1" s="1"/>
  <c r="S920" i="1"/>
  <c r="U920" i="1" s="1"/>
  <c r="AD920" i="1" s="1"/>
  <c r="M916" i="1"/>
  <c r="Q916" i="1"/>
  <c r="R916" i="1" s="1"/>
  <c r="S916" i="1"/>
  <c r="U916" i="1" s="1"/>
  <c r="AD916" i="1" s="1"/>
  <c r="M912" i="1"/>
  <c r="Q912" i="1"/>
  <c r="R912" i="1" s="1"/>
  <c r="T912" i="1"/>
  <c r="V912" i="1" s="1"/>
  <c r="S912" i="1"/>
  <c r="U912" i="1" s="1"/>
  <c r="M908" i="1"/>
  <c r="T908" i="1"/>
  <c r="V908" i="1" s="1"/>
  <c r="Q908" i="1"/>
  <c r="R908" i="1" s="1"/>
  <c r="S908" i="1"/>
  <c r="U908" i="1" s="1"/>
  <c r="M904" i="1"/>
  <c r="S904" i="1"/>
  <c r="U904" i="1" s="1"/>
  <c r="AD904" i="1" s="1"/>
  <c r="M900" i="1"/>
  <c r="S900" i="1"/>
  <c r="U900" i="1" s="1"/>
  <c r="T900" i="1"/>
  <c r="V900" i="1" s="1"/>
  <c r="M896" i="1"/>
  <c r="T896" i="1"/>
  <c r="V896" i="1" s="1"/>
  <c r="S896" i="1"/>
  <c r="U896" i="1" s="1"/>
  <c r="M892" i="1"/>
  <c r="Q892" i="1"/>
  <c r="R892" i="1" s="1"/>
  <c r="T892" i="1"/>
  <c r="V892" i="1" s="1"/>
  <c r="S892" i="1"/>
  <c r="U892" i="1" s="1"/>
  <c r="M888" i="1"/>
  <c r="Q888" i="1"/>
  <c r="R888" i="1" s="1"/>
  <c r="S888" i="1"/>
  <c r="U888" i="1" s="1"/>
  <c r="T888" i="1"/>
  <c r="V888" i="1" s="1"/>
  <c r="M884" i="1"/>
  <c r="Q884" i="1"/>
  <c r="R884" i="1" s="1"/>
  <c r="S884" i="1"/>
  <c r="U884" i="1" s="1"/>
  <c r="M880" i="1"/>
  <c r="Q880" i="1"/>
  <c r="R880" i="1" s="1"/>
  <c r="S880" i="1"/>
  <c r="U880" i="1" s="1"/>
  <c r="T880" i="1"/>
  <c r="V880" i="1" s="1"/>
  <c r="M876" i="1"/>
  <c r="Q876" i="1"/>
  <c r="R876" i="1" s="1"/>
  <c r="T876" i="1"/>
  <c r="V876" i="1" s="1"/>
  <c r="S876" i="1"/>
  <c r="U876" i="1" s="1"/>
  <c r="M872" i="1"/>
  <c r="S872" i="1"/>
  <c r="U872" i="1" s="1"/>
  <c r="Q872" i="1"/>
  <c r="R872" i="1" s="1"/>
  <c r="T872" i="1"/>
  <c r="V872" i="1" s="1"/>
  <c r="M868" i="1"/>
  <c r="S868" i="1"/>
  <c r="U868" i="1" s="1"/>
  <c r="T868" i="1"/>
  <c r="V868" i="1" s="1"/>
  <c r="Q868" i="1"/>
  <c r="R868" i="1" s="1"/>
  <c r="M864" i="1"/>
  <c r="T864" i="1"/>
  <c r="V864" i="1" s="1"/>
  <c r="M860" i="1"/>
  <c r="T860" i="1"/>
  <c r="V860" i="1" s="1"/>
  <c r="S860" i="1"/>
  <c r="U860" i="1" s="1"/>
  <c r="M856" i="1"/>
  <c r="T856" i="1"/>
  <c r="V856" i="1" s="1"/>
  <c r="S856" i="1"/>
  <c r="U856" i="1" s="1"/>
  <c r="M852" i="1"/>
  <c r="Q852" i="1"/>
  <c r="R852" i="1" s="1"/>
  <c r="S852" i="1"/>
  <c r="U852" i="1" s="1"/>
  <c r="T852" i="1"/>
  <c r="V852" i="1" s="1"/>
  <c r="M848" i="1"/>
  <c r="Q848" i="1"/>
  <c r="R848" i="1" s="1"/>
  <c r="T848" i="1"/>
  <c r="V848" i="1" s="1"/>
  <c r="AD848" i="1" s="1"/>
  <c r="M844" i="1"/>
  <c r="S844" i="1"/>
  <c r="U844" i="1" s="1"/>
  <c r="Q844" i="1"/>
  <c r="R844" i="1" s="1"/>
  <c r="T844" i="1"/>
  <c r="V844" i="1" s="1"/>
  <c r="M840" i="1"/>
  <c r="S840" i="1"/>
  <c r="U840" i="1" s="1"/>
  <c r="Q840" i="1"/>
  <c r="R840" i="1" s="1"/>
  <c r="T840" i="1"/>
  <c r="V840" i="1" s="1"/>
  <c r="T836" i="1"/>
  <c r="V836" i="1" s="1"/>
  <c r="M836" i="1"/>
  <c r="S836" i="1"/>
  <c r="U836" i="1" s="1"/>
  <c r="Q836" i="1"/>
  <c r="R836" i="1" s="1"/>
  <c r="M832" i="1"/>
  <c r="S832" i="1"/>
  <c r="U832" i="1" s="1"/>
  <c r="Q832" i="1"/>
  <c r="R832" i="1" s="1"/>
  <c r="T832" i="1"/>
  <c r="V832" i="1" s="1"/>
  <c r="M828" i="1"/>
  <c r="S828" i="1"/>
  <c r="U828" i="1" s="1"/>
  <c r="Q828" i="1"/>
  <c r="R828" i="1" s="1"/>
  <c r="T828" i="1"/>
  <c r="V828" i="1" s="1"/>
  <c r="M824" i="1"/>
  <c r="T824" i="1"/>
  <c r="V824" i="1" s="1"/>
  <c r="Q824" i="1"/>
  <c r="R824" i="1" s="1"/>
  <c r="S824" i="1"/>
  <c r="U824" i="1" s="1"/>
  <c r="M820" i="1"/>
  <c r="T820" i="1"/>
  <c r="V820" i="1" s="1"/>
  <c r="S820" i="1"/>
  <c r="U820" i="1" s="1"/>
  <c r="Q820" i="1"/>
  <c r="R820" i="1" s="1"/>
  <c r="M816" i="1"/>
  <c r="Q816" i="1"/>
  <c r="R816" i="1" s="1"/>
  <c r="S816" i="1"/>
  <c r="U816" i="1" s="1"/>
  <c r="T816" i="1"/>
  <c r="V816" i="1" s="1"/>
  <c r="M812" i="1"/>
  <c r="T812" i="1"/>
  <c r="V812" i="1" s="1"/>
  <c r="Q812" i="1"/>
  <c r="R812" i="1" s="1"/>
  <c r="S812" i="1"/>
  <c r="U812" i="1" s="1"/>
  <c r="M808" i="1"/>
  <c r="Q808" i="1"/>
  <c r="R808" i="1" s="1"/>
  <c r="S808" i="1"/>
  <c r="U808" i="1" s="1"/>
  <c r="T808" i="1"/>
  <c r="V808" i="1" s="1"/>
  <c r="M804" i="1"/>
  <c r="S804" i="1"/>
  <c r="U804" i="1" s="1"/>
  <c r="T804" i="1"/>
  <c r="V804" i="1" s="1"/>
  <c r="M800" i="1"/>
  <c r="T800" i="1"/>
  <c r="V800" i="1" s="1"/>
  <c r="S800" i="1"/>
  <c r="U800" i="1" s="1"/>
  <c r="M796" i="1"/>
  <c r="T796" i="1"/>
  <c r="V796" i="1" s="1"/>
  <c r="AD796" i="1" s="1"/>
  <c r="Q796" i="1"/>
  <c r="R796" i="1" s="1"/>
  <c r="M792" i="1"/>
  <c r="T792" i="1"/>
  <c r="V792" i="1" s="1"/>
  <c r="S792" i="1"/>
  <c r="U792" i="1" s="1"/>
  <c r="M788" i="1"/>
  <c r="Q788" i="1"/>
  <c r="R788" i="1" s="1"/>
  <c r="S788" i="1"/>
  <c r="U788" i="1" s="1"/>
  <c r="T788" i="1"/>
  <c r="V788" i="1" s="1"/>
  <c r="M784" i="1"/>
  <c r="T784" i="1"/>
  <c r="V784" i="1" s="1"/>
  <c r="S784" i="1"/>
  <c r="U784" i="1" s="1"/>
  <c r="M780" i="1"/>
  <c r="Q780" i="1"/>
  <c r="R780" i="1" s="1"/>
  <c r="T780" i="1"/>
  <c r="V780" i="1" s="1"/>
  <c r="S780" i="1"/>
  <c r="U780" i="1" s="1"/>
  <c r="M776" i="1"/>
  <c r="T776" i="1"/>
  <c r="V776" i="1" s="1"/>
  <c r="Q776" i="1"/>
  <c r="R776" i="1" s="1"/>
  <c r="M772" i="1"/>
  <c r="S772" i="1"/>
  <c r="U772" i="1" s="1"/>
  <c r="Q772" i="1"/>
  <c r="R772" i="1" s="1"/>
  <c r="T772" i="1"/>
  <c r="V772" i="1" s="1"/>
  <c r="M768" i="1"/>
  <c r="Q768" i="1"/>
  <c r="R768" i="1" s="1"/>
  <c r="S768" i="1"/>
  <c r="U768" i="1" s="1"/>
  <c r="T768" i="1"/>
  <c r="V768" i="1" s="1"/>
  <c r="M764" i="1"/>
  <c r="Q764" i="1"/>
  <c r="R764" i="1" s="1"/>
  <c r="T764" i="1"/>
  <c r="V764" i="1" s="1"/>
  <c r="S764" i="1"/>
  <c r="U764" i="1" s="1"/>
  <c r="M760" i="1"/>
  <c r="Q760" i="1"/>
  <c r="R760" i="1" s="1"/>
  <c r="S760" i="1"/>
  <c r="U760" i="1" s="1"/>
  <c r="AD760" i="1" s="1"/>
  <c r="M756" i="1"/>
  <c r="S756" i="1"/>
  <c r="U756" i="1" s="1"/>
  <c r="T756" i="1"/>
  <c r="V756" i="1" s="1"/>
  <c r="Q756" i="1"/>
  <c r="R756" i="1" s="1"/>
  <c r="M752" i="1"/>
  <c r="Q752" i="1"/>
  <c r="R752" i="1" s="1"/>
  <c r="S752" i="1"/>
  <c r="U752" i="1" s="1"/>
  <c r="T752" i="1"/>
  <c r="V752" i="1" s="1"/>
  <c r="M748" i="1"/>
  <c r="S748" i="1"/>
  <c r="U748" i="1" s="1"/>
  <c r="T748" i="1"/>
  <c r="V748" i="1" s="1"/>
  <c r="M744" i="1"/>
  <c r="Q744" i="1"/>
  <c r="R744" i="1" s="1"/>
  <c r="T744" i="1"/>
  <c r="V744" i="1" s="1"/>
  <c r="S744" i="1"/>
  <c r="U744" i="1" s="1"/>
  <c r="M740" i="1"/>
  <c r="Q740" i="1"/>
  <c r="R740" i="1" s="1"/>
  <c r="S740" i="1"/>
  <c r="U740" i="1" s="1"/>
  <c r="T740" i="1"/>
  <c r="V740" i="1" s="1"/>
  <c r="T736" i="1"/>
  <c r="V736" i="1" s="1"/>
  <c r="M736" i="1"/>
  <c r="Q736" i="1"/>
  <c r="R736" i="1" s="1"/>
  <c r="S736" i="1"/>
  <c r="U736" i="1" s="1"/>
  <c r="M732" i="1"/>
  <c r="S732" i="1"/>
  <c r="U732" i="1" s="1"/>
  <c r="T732" i="1"/>
  <c r="V732" i="1" s="1"/>
  <c r="M728" i="1"/>
  <c r="Q728" i="1"/>
  <c r="R728" i="1" s="1"/>
  <c r="T728" i="1"/>
  <c r="V728" i="1" s="1"/>
  <c r="S728" i="1"/>
  <c r="U728" i="1" s="1"/>
  <c r="S724" i="1"/>
  <c r="U724" i="1" s="1"/>
  <c r="T724" i="1"/>
  <c r="V724" i="1" s="1"/>
  <c r="M720" i="1"/>
  <c r="S720" i="1"/>
  <c r="U720" i="1" s="1"/>
  <c r="T720" i="1"/>
  <c r="V720" i="1" s="1"/>
  <c r="Q720" i="1"/>
  <c r="R720" i="1" s="1"/>
  <c r="M716" i="1"/>
  <c r="S716" i="1"/>
  <c r="U716" i="1" s="1"/>
  <c r="Q716" i="1"/>
  <c r="R716" i="1" s="1"/>
  <c r="T716" i="1"/>
  <c r="V716" i="1" s="1"/>
  <c r="M712" i="1"/>
  <c r="T712" i="1"/>
  <c r="V712" i="1" s="1"/>
  <c r="Q712" i="1"/>
  <c r="R712" i="1" s="1"/>
  <c r="S712" i="1"/>
  <c r="U712" i="1" s="1"/>
  <c r="M708" i="1"/>
  <c r="T708" i="1"/>
  <c r="V708" i="1" s="1"/>
  <c r="AD708" i="1" s="1"/>
  <c r="Q708" i="1"/>
  <c r="R708" i="1" s="1"/>
  <c r="M704" i="1"/>
  <c r="S704" i="1"/>
  <c r="U704" i="1" s="1"/>
  <c r="T704" i="1"/>
  <c r="V704" i="1" s="1"/>
  <c r="Q704" i="1"/>
  <c r="R704" i="1" s="1"/>
  <c r="M700" i="1"/>
  <c r="S700" i="1"/>
  <c r="U700" i="1" s="1"/>
  <c r="T700" i="1"/>
  <c r="V700" i="1" s="1"/>
  <c r="Q700" i="1"/>
  <c r="R700" i="1" s="1"/>
  <c r="M696" i="1"/>
  <c r="T696" i="1"/>
  <c r="V696" i="1" s="1"/>
  <c r="Q696" i="1"/>
  <c r="R696" i="1" s="1"/>
  <c r="S696" i="1"/>
  <c r="U696" i="1" s="1"/>
  <c r="M684" i="1"/>
  <c r="T684" i="1"/>
  <c r="V684" i="1" s="1"/>
  <c r="S684" i="1"/>
  <c r="U684" i="1" s="1"/>
  <c r="Q684" i="1"/>
  <c r="R684" i="1" s="1"/>
  <c r="M680" i="1"/>
  <c r="T680" i="1"/>
  <c r="V680" i="1" s="1"/>
  <c r="S680" i="1"/>
  <c r="U680" i="1" s="1"/>
  <c r="Q680" i="1"/>
  <c r="R680" i="1" s="1"/>
  <c r="M676" i="1"/>
  <c r="S676" i="1"/>
  <c r="U676" i="1" s="1"/>
  <c r="T676" i="1"/>
  <c r="V676" i="1" s="1"/>
  <c r="Q676" i="1"/>
  <c r="R676" i="1" s="1"/>
  <c r="M672" i="1"/>
  <c r="S672" i="1"/>
  <c r="U672" i="1" s="1"/>
  <c r="T672" i="1"/>
  <c r="V672" i="1" s="1"/>
  <c r="Q672" i="1"/>
  <c r="R672" i="1" s="1"/>
  <c r="M668" i="1"/>
  <c r="T668" i="1"/>
  <c r="V668" i="1" s="1"/>
  <c r="S668" i="1"/>
  <c r="U668" i="1" s="1"/>
  <c r="Q668" i="1"/>
  <c r="R668" i="1" s="1"/>
  <c r="M664" i="1"/>
  <c r="S664" i="1"/>
  <c r="U664" i="1" s="1"/>
  <c r="T664" i="1"/>
  <c r="V664" i="1" s="1"/>
  <c r="Q664" i="1"/>
  <c r="R664" i="1" s="1"/>
  <c r="M660" i="1"/>
  <c r="S660" i="1"/>
  <c r="U660" i="1" s="1"/>
  <c r="T660" i="1"/>
  <c r="V660" i="1" s="1"/>
  <c r="M656" i="1"/>
  <c r="T656" i="1"/>
  <c r="V656" i="1" s="1"/>
  <c r="S656" i="1"/>
  <c r="U656" i="1" s="1"/>
  <c r="Q656" i="1"/>
  <c r="R656" i="1" s="1"/>
  <c r="M652" i="1"/>
  <c r="T652" i="1"/>
  <c r="V652" i="1" s="1"/>
  <c r="S652" i="1"/>
  <c r="U652" i="1" s="1"/>
  <c r="Q652" i="1"/>
  <c r="R652" i="1" s="1"/>
  <c r="M648" i="1"/>
  <c r="Q648" i="1"/>
  <c r="R648" i="1" s="1"/>
  <c r="S648" i="1"/>
  <c r="U648" i="1" s="1"/>
  <c r="T648" i="1"/>
  <c r="V648" i="1" s="1"/>
  <c r="M644" i="1"/>
  <c r="T644" i="1"/>
  <c r="V644" i="1" s="1"/>
  <c r="Q644" i="1"/>
  <c r="R644" i="1" s="1"/>
  <c r="S644" i="1"/>
  <c r="U644" i="1" s="1"/>
  <c r="M640" i="1"/>
  <c r="S640" i="1"/>
  <c r="U640" i="1" s="1"/>
  <c r="T640" i="1"/>
  <c r="V640" i="1" s="1"/>
  <c r="Q640" i="1"/>
  <c r="R640" i="1" s="1"/>
  <c r="M636" i="1"/>
  <c r="T636" i="1"/>
  <c r="V636" i="1" s="1"/>
  <c r="Q636" i="1"/>
  <c r="R636" i="1" s="1"/>
  <c r="S636" i="1"/>
  <c r="U636" i="1" s="1"/>
  <c r="Q632" i="1"/>
  <c r="R632" i="1" s="1"/>
  <c r="T632" i="1"/>
  <c r="V632" i="1" s="1"/>
  <c r="M628" i="1"/>
  <c r="S628" i="1"/>
  <c r="U628" i="1" s="1"/>
  <c r="T628" i="1"/>
  <c r="V628" i="1" s="1"/>
  <c r="Q628" i="1"/>
  <c r="R628" i="1" s="1"/>
  <c r="T624" i="1"/>
  <c r="V624" i="1" s="1"/>
  <c r="S624" i="1"/>
  <c r="U624" i="1" s="1"/>
  <c r="M620" i="1"/>
  <c r="T620" i="1"/>
  <c r="V620" i="1" s="1"/>
  <c r="AD620" i="1" s="1"/>
  <c r="Q620" i="1"/>
  <c r="R620" i="1" s="1"/>
  <c r="M616" i="1"/>
  <c r="S616" i="1"/>
  <c r="U616" i="1" s="1"/>
  <c r="T616" i="1"/>
  <c r="V616" i="1" s="1"/>
  <c r="Q616" i="1"/>
  <c r="R616" i="1" s="1"/>
  <c r="M612" i="1"/>
  <c r="Q612" i="1"/>
  <c r="R612" i="1" s="1"/>
  <c r="T612" i="1"/>
  <c r="V612" i="1" s="1"/>
  <c r="S612" i="1"/>
  <c r="U612" i="1" s="1"/>
  <c r="M608" i="1"/>
  <c r="S608" i="1"/>
  <c r="U608" i="1" s="1"/>
  <c r="T608" i="1"/>
  <c r="V608" i="1" s="1"/>
  <c r="Q608" i="1"/>
  <c r="R608" i="1" s="1"/>
  <c r="M604" i="1"/>
  <c r="Q604" i="1"/>
  <c r="R604" i="1" s="1"/>
  <c r="T604" i="1"/>
  <c r="V604" i="1" s="1"/>
  <c r="S604" i="1"/>
  <c r="U604" i="1" s="1"/>
  <c r="M600" i="1"/>
  <c r="T600" i="1"/>
  <c r="V600" i="1" s="1"/>
  <c r="AD600" i="1" s="1"/>
  <c r="Q600" i="1"/>
  <c r="R600" i="1" s="1"/>
  <c r="M596" i="1"/>
  <c r="S596" i="1"/>
  <c r="U596" i="1" s="1"/>
  <c r="T596" i="1"/>
  <c r="V596" i="1" s="1"/>
  <c r="Q596" i="1"/>
  <c r="R596" i="1" s="1"/>
  <c r="M592" i="1"/>
  <c r="S592" i="1"/>
  <c r="U592" i="1" s="1"/>
  <c r="T592" i="1"/>
  <c r="V592" i="1" s="1"/>
  <c r="Q592" i="1"/>
  <c r="R592" i="1" s="1"/>
  <c r="M588" i="1"/>
  <c r="Q588" i="1"/>
  <c r="R588" i="1" s="1"/>
  <c r="T588" i="1"/>
  <c r="V588" i="1" s="1"/>
  <c r="M584" i="1"/>
  <c r="T584" i="1"/>
  <c r="V584" i="1" s="1"/>
  <c r="AD584" i="1" s="1"/>
  <c r="M580" i="1"/>
  <c r="Q580" i="1"/>
  <c r="R580" i="1" s="1"/>
  <c r="T580" i="1"/>
  <c r="V580" i="1" s="1"/>
  <c r="S580" i="1"/>
  <c r="U580" i="1" s="1"/>
  <c r="M576" i="1"/>
  <c r="Q576" i="1"/>
  <c r="R576" i="1" s="1"/>
  <c r="S576" i="1"/>
  <c r="U576" i="1" s="1"/>
  <c r="T576" i="1"/>
  <c r="V576" i="1" s="1"/>
  <c r="M572" i="1"/>
  <c r="Q572" i="1"/>
  <c r="R572" i="1" s="1"/>
  <c r="T572" i="1"/>
  <c r="V572" i="1" s="1"/>
  <c r="M568" i="1"/>
  <c r="Q568" i="1"/>
  <c r="R568" i="1" s="1"/>
  <c r="T568" i="1"/>
  <c r="V568" i="1" s="1"/>
  <c r="S568" i="1"/>
  <c r="U568" i="1" s="1"/>
  <c r="M564" i="1"/>
  <c r="T564" i="1"/>
  <c r="V564" i="1" s="1"/>
  <c r="Q564" i="1"/>
  <c r="R564" i="1" s="1"/>
  <c r="S564" i="1"/>
  <c r="U564" i="1" s="1"/>
  <c r="Q560" i="1"/>
  <c r="R560" i="1" s="1"/>
  <c r="S560" i="1"/>
  <c r="U560" i="1" s="1"/>
  <c r="M556" i="1"/>
  <c r="Q556" i="1"/>
  <c r="R556" i="1" s="1"/>
  <c r="S556" i="1"/>
  <c r="U556" i="1" s="1"/>
  <c r="T556" i="1"/>
  <c r="V556" i="1" s="1"/>
  <c r="Q552" i="1"/>
  <c r="R552" i="1" s="1"/>
  <c r="S552" i="1"/>
  <c r="U552" i="1" s="1"/>
  <c r="AD552" i="1" s="1"/>
  <c r="M548" i="1"/>
  <c r="Q548" i="1"/>
  <c r="R548" i="1" s="1"/>
  <c r="T548" i="1"/>
  <c r="V548" i="1" s="1"/>
  <c r="AD548" i="1" s="1"/>
  <c r="Q544" i="1"/>
  <c r="R544" i="1" s="1"/>
  <c r="S544" i="1"/>
  <c r="U544" i="1" s="1"/>
  <c r="M540" i="1"/>
  <c r="S540" i="1"/>
  <c r="U540" i="1" s="1"/>
  <c r="Q540" i="1"/>
  <c r="R540" i="1" s="1"/>
  <c r="T540" i="1"/>
  <c r="V540" i="1" s="1"/>
  <c r="M536" i="1"/>
  <c r="S536" i="1"/>
  <c r="U536" i="1" s="1"/>
  <c r="Q536" i="1"/>
  <c r="R536" i="1" s="1"/>
  <c r="T536" i="1"/>
  <c r="V536" i="1" s="1"/>
  <c r="M532" i="1"/>
  <c r="Q532" i="1"/>
  <c r="R532" i="1" s="1"/>
  <c r="S532" i="1"/>
  <c r="U532" i="1" s="1"/>
  <c r="T532" i="1"/>
  <c r="V532" i="1" s="1"/>
  <c r="M528" i="1"/>
  <c r="Q528" i="1"/>
  <c r="R528" i="1" s="1"/>
  <c r="T528" i="1"/>
  <c r="V528" i="1" s="1"/>
  <c r="S528" i="1"/>
  <c r="U528" i="1" s="1"/>
  <c r="M524" i="1"/>
  <c r="T524" i="1"/>
  <c r="V524" i="1" s="1"/>
  <c r="AD524" i="1" s="1"/>
  <c r="Q524" i="1"/>
  <c r="R524" i="1" s="1"/>
  <c r="M520" i="1"/>
  <c r="T520" i="1"/>
  <c r="V520" i="1" s="1"/>
  <c r="Q520" i="1"/>
  <c r="R520" i="1" s="1"/>
  <c r="S520" i="1"/>
  <c r="U520" i="1" s="1"/>
  <c r="M516" i="1"/>
  <c r="T516" i="1"/>
  <c r="V516" i="1" s="1"/>
  <c r="S516" i="1"/>
  <c r="U516" i="1" s="1"/>
  <c r="Q516" i="1"/>
  <c r="R516" i="1" s="1"/>
  <c r="M512" i="1"/>
  <c r="Q512" i="1"/>
  <c r="R512" i="1" s="1"/>
  <c r="T512" i="1"/>
  <c r="V512" i="1" s="1"/>
  <c r="AD512" i="1" s="1"/>
  <c r="Q508" i="1"/>
  <c r="R508" i="1" s="1"/>
  <c r="S508" i="1"/>
  <c r="U508" i="1" s="1"/>
  <c r="AD508" i="1" s="1"/>
  <c r="M504" i="1"/>
  <c r="T504" i="1"/>
  <c r="V504" i="1" s="1"/>
  <c r="Q504" i="1"/>
  <c r="R504" i="1" s="1"/>
  <c r="S504" i="1"/>
  <c r="U504" i="1" s="1"/>
  <c r="M496" i="1"/>
  <c r="Q496" i="1"/>
  <c r="R496" i="1" s="1"/>
  <c r="T496" i="1"/>
  <c r="V496" i="1" s="1"/>
  <c r="M492" i="1"/>
  <c r="Q492" i="1"/>
  <c r="R492" i="1" s="1"/>
  <c r="S492" i="1"/>
  <c r="U492" i="1" s="1"/>
  <c r="T492" i="1"/>
  <c r="V492" i="1" s="1"/>
  <c r="M488" i="1"/>
  <c r="Q488" i="1"/>
  <c r="R488" i="1" s="1"/>
  <c r="T488" i="1"/>
  <c r="V488" i="1" s="1"/>
  <c r="S488" i="1"/>
  <c r="U488" i="1" s="1"/>
  <c r="Q484" i="1"/>
  <c r="R484" i="1" s="1"/>
  <c r="S484" i="1"/>
  <c r="U484" i="1" s="1"/>
  <c r="AD484" i="1" s="1"/>
  <c r="M480" i="1"/>
  <c r="T480" i="1"/>
  <c r="V480" i="1" s="1"/>
  <c r="S480" i="1"/>
  <c r="U480" i="1" s="1"/>
  <c r="Q476" i="1"/>
  <c r="R476" i="1" s="1"/>
  <c r="T476" i="1"/>
  <c r="V476" i="1" s="1"/>
  <c r="M472" i="1"/>
  <c r="Q472" i="1"/>
  <c r="R472" i="1" s="1"/>
  <c r="T472" i="1"/>
  <c r="V472" i="1" s="1"/>
  <c r="S472" i="1"/>
  <c r="U472" i="1" s="1"/>
  <c r="M468" i="1"/>
  <c r="T468" i="1"/>
  <c r="V468" i="1" s="1"/>
  <c r="Q468" i="1"/>
  <c r="R468" i="1" s="1"/>
  <c r="M464" i="1"/>
  <c r="S464" i="1"/>
  <c r="U464" i="1" s="1"/>
  <c r="Q464" i="1"/>
  <c r="R464" i="1" s="1"/>
  <c r="T464" i="1"/>
  <c r="V464" i="1" s="1"/>
  <c r="M460" i="1"/>
  <c r="Q460" i="1"/>
  <c r="R460" i="1" s="1"/>
  <c r="T460" i="1"/>
  <c r="V460" i="1" s="1"/>
  <c r="S460" i="1"/>
  <c r="U460" i="1" s="1"/>
  <c r="M456" i="1"/>
  <c r="Q456" i="1"/>
  <c r="R456" i="1" s="1"/>
  <c r="T456" i="1"/>
  <c r="V456" i="1" s="1"/>
  <c r="S456" i="1"/>
  <c r="U456" i="1" s="1"/>
  <c r="M452" i="1"/>
  <c r="Q452" i="1"/>
  <c r="R452" i="1" s="1"/>
  <c r="T452" i="1"/>
  <c r="V452" i="1" s="1"/>
  <c r="AD452" i="1" s="1"/>
  <c r="M448" i="1"/>
  <c r="T448" i="1"/>
  <c r="V448" i="1" s="1"/>
  <c r="Q448" i="1"/>
  <c r="R448" i="1" s="1"/>
  <c r="S448" i="1"/>
  <c r="U448" i="1" s="1"/>
  <c r="M444" i="1"/>
  <c r="Q444" i="1"/>
  <c r="R444" i="1" s="1"/>
  <c r="T444" i="1"/>
  <c r="V444" i="1" s="1"/>
  <c r="S444" i="1"/>
  <c r="U444" i="1" s="1"/>
  <c r="M440" i="1"/>
  <c r="Q440" i="1"/>
  <c r="R440" i="1" s="1"/>
  <c r="T440" i="1"/>
  <c r="V440" i="1" s="1"/>
  <c r="S440" i="1"/>
  <c r="U440" i="1" s="1"/>
  <c r="M436" i="1"/>
  <c r="S436" i="1"/>
  <c r="U436" i="1" s="1"/>
  <c r="Q436" i="1"/>
  <c r="R436" i="1" s="1"/>
  <c r="T436" i="1"/>
  <c r="V436" i="1" s="1"/>
  <c r="M432" i="1"/>
  <c r="S432" i="1"/>
  <c r="U432" i="1" s="1"/>
  <c r="AD432" i="1" s="1"/>
  <c r="Q432" i="1"/>
  <c r="R432" i="1" s="1"/>
  <c r="M428" i="1"/>
  <c r="Q428" i="1"/>
  <c r="R428" i="1" s="1"/>
  <c r="T428" i="1"/>
  <c r="V428" i="1" s="1"/>
  <c r="S428" i="1"/>
  <c r="U428" i="1" s="1"/>
  <c r="M424" i="1"/>
  <c r="Q424" i="1"/>
  <c r="R424" i="1" s="1"/>
  <c r="T424" i="1"/>
  <c r="V424" i="1" s="1"/>
  <c r="S424" i="1"/>
  <c r="U424" i="1" s="1"/>
  <c r="M420" i="1"/>
  <c r="Q420" i="1"/>
  <c r="R420" i="1" s="1"/>
  <c r="T420" i="1"/>
  <c r="V420" i="1" s="1"/>
  <c r="S420" i="1"/>
  <c r="U420" i="1" s="1"/>
  <c r="M416" i="1"/>
  <c r="Q416" i="1"/>
  <c r="R416" i="1" s="1"/>
  <c r="T416" i="1"/>
  <c r="V416" i="1" s="1"/>
  <c r="M412" i="1"/>
  <c r="Q412" i="1"/>
  <c r="R412" i="1" s="1"/>
  <c r="T412" i="1"/>
  <c r="V412" i="1" s="1"/>
  <c r="S412" i="1"/>
  <c r="U412" i="1" s="1"/>
  <c r="M408" i="1"/>
  <c r="Q408" i="1"/>
  <c r="R408" i="1" s="1"/>
  <c r="T408" i="1"/>
  <c r="V408" i="1" s="1"/>
  <c r="S408" i="1"/>
  <c r="U408" i="1" s="1"/>
  <c r="M404" i="1"/>
  <c r="T404" i="1"/>
  <c r="V404" i="1" s="1"/>
  <c r="Q404" i="1"/>
  <c r="R404" i="1" s="1"/>
  <c r="S404" i="1"/>
  <c r="U404" i="1" s="1"/>
  <c r="Q400" i="1"/>
  <c r="R400" i="1" s="1"/>
  <c r="T400" i="1"/>
  <c r="V400" i="1" s="1"/>
  <c r="AD400" i="1" s="1"/>
  <c r="M396" i="1"/>
  <c r="Q396" i="1"/>
  <c r="R396" i="1" s="1"/>
  <c r="T396" i="1"/>
  <c r="V396" i="1" s="1"/>
  <c r="M392" i="1"/>
  <c r="T392" i="1"/>
  <c r="V392" i="1" s="1"/>
  <c r="S392" i="1"/>
  <c r="U392" i="1" s="1"/>
  <c r="Q392" i="1"/>
  <c r="R392" i="1" s="1"/>
  <c r="M388" i="1"/>
  <c r="Q388" i="1"/>
  <c r="R388" i="1" s="1"/>
  <c r="T388" i="1"/>
  <c r="V388" i="1" s="1"/>
  <c r="S388" i="1"/>
  <c r="U388" i="1" s="1"/>
  <c r="M384" i="1"/>
  <c r="T384" i="1"/>
  <c r="V384" i="1" s="1"/>
  <c r="Q384" i="1"/>
  <c r="R384" i="1" s="1"/>
  <c r="S384" i="1"/>
  <c r="U384" i="1" s="1"/>
  <c r="M380" i="1"/>
  <c r="S380" i="1"/>
  <c r="U380" i="1" s="1"/>
  <c r="T380" i="1"/>
  <c r="V380" i="1" s="1"/>
  <c r="Q380" i="1"/>
  <c r="R380" i="1" s="1"/>
  <c r="M376" i="1"/>
  <c r="Q376" i="1"/>
  <c r="R376" i="1" s="1"/>
  <c r="T376" i="1"/>
  <c r="V376" i="1" s="1"/>
  <c r="S376" i="1"/>
  <c r="U376" i="1" s="1"/>
  <c r="M372" i="1"/>
  <c r="T372" i="1"/>
  <c r="V372" i="1" s="1"/>
  <c r="Q372" i="1"/>
  <c r="R372" i="1" s="1"/>
  <c r="S372" i="1"/>
  <c r="U372" i="1" s="1"/>
  <c r="M368" i="1"/>
  <c r="Q368" i="1"/>
  <c r="R368" i="1" s="1"/>
  <c r="S368" i="1"/>
  <c r="U368" i="1" s="1"/>
  <c r="AD368" i="1" s="1"/>
  <c r="M364" i="1"/>
  <c r="T364" i="1"/>
  <c r="V364" i="1" s="1"/>
  <c r="Q364" i="1"/>
  <c r="R364" i="1" s="1"/>
  <c r="S364" i="1"/>
  <c r="U364" i="1" s="1"/>
  <c r="M360" i="1"/>
  <c r="T360" i="1"/>
  <c r="V360" i="1" s="1"/>
  <c r="Q360" i="1"/>
  <c r="R360" i="1" s="1"/>
  <c r="S360" i="1"/>
  <c r="U360" i="1" s="1"/>
  <c r="M356" i="1"/>
  <c r="Q356" i="1"/>
  <c r="R356" i="1" s="1"/>
  <c r="T356" i="1"/>
  <c r="V356" i="1" s="1"/>
  <c r="S356" i="1"/>
  <c r="U356" i="1" s="1"/>
  <c r="M352" i="1"/>
  <c r="Q352" i="1"/>
  <c r="R352" i="1" s="1"/>
  <c r="S352" i="1"/>
  <c r="U352" i="1" s="1"/>
  <c r="T352" i="1"/>
  <c r="V352" i="1" s="1"/>
  <c r="M348" i="1"/>
  <c r="T348" i="1"/>
  <c r="V348" i="1" s="1"/>
  <c r="Q348" i="1"/>
  <c r="R348" i="1" s="1"/>
  <c r="S348" i="1"/>
  <c r="U348" i="1" s="1"/>
  <c r="M340" i="1"/>
  <c r="T340" i="1"/>
  <c r="V340" i="1" s="1"/>
  <c r="AD340" i="1" s="1"/>
  <c r="Q340" i="1"/>
  <c r="R340" i="1" s="1"/>
  <c r="M336" i="1"/>
  <c r="T336" i="1"/>
  <c r="V336" i="1" s="1"/>
  <c r="Q336" i="1"/>
  <c r="R336" i="1" s="1"/>
  <c r="S336" i="1"/>
  <c r="U336" i="1" s="1"/>
  <c r="M332" i="1"/>
  <c r="Q332" i="1"/>
  <c r="R332" i="1" s="1"/>
  <c r="S332" i="1"/>
  <c r="U332" i="1" s="1"/>
  <c r="T332" i="1"/>
  <c r="V332" i="1" s="1"/>
  <c r="M328" i="1"/>
  <c r="Q328" i="1"/>
  <c r="R328" i="1" s="1"/>
  <c r="T328" i="1"/>
  <c r="V328" i="1" s="1"/>
  <c r="S328" i="1"/>
  <c r="U328" i="1" s="1"/>
  <c r="M324" i="1"/>
  <c r="Q324" i="1"/>
  <c r="R324" i="1" s="1"/>
  <c r="T324" i="1"/>
  <c r="V324" i="1" s="1"/>
  <c r="M320" i="1"/>
  <c r="Q320" i="1"/>
  <c r="R320" i="1" s="1"/>
  <c r="T320" i="1"/>
  <c r="V320" i="1" s="1"/>
  <c r="S320" i="1"/>
  <c r="U320" i="1" s="1"/>
  <c r="M316" i="1"/>
  <c r="Q316" i="1"/>
  <c r="R316" i="1" s="1"/>
  <c r="S316" i="1"/>
  <c r="U316" i="1" s="1"/>
  <c r="T316" i="1"/>
  <c r="V316" i="1" s="1"/>
  <c r="M312" i="1"/>
  <c r="Q312" i="1"/>
  <c r="R312" i="1" s="1"/>
  <c r="T312" i="1"/>
  <c r="V312" i="1" s="1"/>
  <c r="S312" i="1"/>
  <c r="U312" i="1" s="1"/>
  <c r="M308" i="1"/>
  <c r="Q308" i="1"/>
  <c r="R308" i="1" s="1"/>
  <c r="T308" i="1"/>
  <c r="V308" i="1" s="1"/>
  <c r="M304" i="1"/>
  <c r="Q304" i="1"/>
  <c r="R304" i="1" s="1"/>
  <c r="T304" i="1"/>
  <c r="V304" i="1" s="1"/>
  <c r="S304" i="1"/>
  <c r="U304" i="1" s="1"/>
  <c r="M300" i="1"/>
  <c r="S300" i="1"/>
  <c r="U300" i="1" s="1"/>
  <c r="T300" i="1"/>
  <c r="V300" i="1" s="1"/>
  <c r="Q296" i="1"/>
  <c r="R296" i="1" s="1"/>
  <c r="S296" i="1"/>
  <c r="U296" i="1" s="1"/>
  <c r="AD296" i="1" s="1"/>
  <c r="M292" i="1"/>
  <c r="T292" i="1"/>
  <c r="V292" i="1" s="1"/>
  <c r="Q292" i="1"/>
  <c r="R292" i="1" s="1"/>
  <c r="S292" i="1"/>
  <c r="U292" i="1" s="1"/>
  <c r="M288" i="1"/>
  <c r="T288" i="1"/>
  <c r="V288" i="1" s="1"/>
  <c r="AD288" i="1" s="1"/>
  <c r="Q288" i="1"/>
  <c r="R288" i="1" s="1"/>
  <c r="M284" i="1"/>
  <c r="T284" i="1"/>
  <c r="V284" i="1" s="1"/>
  <c r="Q284" i="1"/>
  <c r="R284" i="1" s="1"/>
  <c r="S284" i="1"/>
  <c r="U284" i="1" s="1"/>
  <c r="Q280" i="1"/>
  <c r="R280" i="1" s="1"/>
  <c r="T280" i="1"/>
  <c r="V280" i="1" s="1"/>
  <c r="M276" i="1"/>
  <c r="Q276" i="1"/>
  <c r="R276" i="1" s="1"/>
  <c r="S276" i="1"/>
  <c r="U276" i="1" s="1"/>
  <c r="T276" i="1"/>
  <c r="V276" i="1" s="1"/>
  <c r="M272" i="1"/>
  <c r="Q272" i="1"/>
  <c r="R272" i="1" s="1"/>
  <c r="S272" i="1"/>
  <c r="U272" i="1" s="1"/>
  <c r="AD272" i="1" s="1"/>
  <c r="M268" i="1"/>
  <c r="S268" i="1"/>
  <c r="U268" i="1" s="1"/>
  <c r="T268" i="1"/>
  <c r="V268" i="1" s="1"/>
  <c r="Q268" i="1"/>
  <c r="R268" i="1" s="1"/>
  <c r="M264" i="1"/>
  <c r="Q264" i="1"/>
  <c r="R264" i="1" s="1"/>
  <c r="S264" i="1"/>
  <c r="U264" i="1" s="1"/>
  <c r="T264" i="1"/>
  <c r="V264" i="1" s="1"/>
  <c r="M256" i="1"/>
  <c r="Q256" i="1"/>
  <c r="R256" i="1" s="1"/>
  <c r="S256" i="1"/>
  <c r="U256" i="1" s="1"/>
  <c r="AD256" i="1" s="1"/>
  <c r="M252" i="1"/>
  <c r="Q252" i="1"/>
  <c r="R252" i="1" s="1"/>
  <c r="S252" i="1"/>
  <c r="U252" i="1" s="1"/>
  <c r="T252" i="1"/>
  <c r="V252" i="1" s="1"/>
  <c r="M248" i="1"/>
  <c r="T248" i="1"/>
  <c r="V248" i="1" s="1"/>
  <c r="Q248" i="1"/>
  <c r="R248" i="1" s="1"/>
  <c r="S248" i="1"/>
  <c r="U248" i="1" s="1"/>
  <c r="M244" i="1"/>
  <c r="Q244" i="1"/>
  <c r="R244" i="1" s="1"/>
  <c r="S244" i="1"/>
  <c r="U244" i="1" s="1"/>
  <c r="T244" i="1"/>
  <c r="V244" i="1" s="1"/>
  <c r="M240" i="1"/>
  <c r="T240" i="1"/>
  <c r="V240" i="1" s="1"/>
  <c r="S240" i="1"/>
  <c r="U240" i="1" s="1"/>
  <c r="M236" i="1"/>
  <c r="Q236" i="1"/>
  <c r="R236" i="1" s="1"/>
  <c r="S236" i="1"/>
  <c r="U236" i="1" s="1"/>
  <c r="T236" i="1"/>
  <c r="V236" i="1" s="1"/>
  <c r="S232" i="1"/>
  <c r="U232" i="1" s="1"/>
  <c r="T232" i="1"/>
  <c r="V232" i="1" s="1"/>
  <c r="M228" i="1"/>
  <c r="Q228" i="1"/>
  <c r="R228" i="1" s="1"/>
  <c r="T228" i="1"/>
  <c r="V228" i="1" s="1"/>
  <c r="S228" i="1"/>
  <c r="U228" i="1" s="1"/>
  <c r="M224" i="1"/>
  <c r="T224" i="1"/>
  <c r="V224" i="1" s="1"/>
  <c r="S224" i="1"/>
  <c r="U224" i="1" s="1"/>
  <c r="M220" i="1"/>
  <c r="T220" i="1"/>
  <c r="V220" i="1" s="1"/>
  <c r="S220" i="1"/>
  <c r="U220" i="1" s="1"/>
  <c r="Q220" i="1"/>
  <c r="R220" i="1" s="1"/>
  <c r="T216" i="1"/>
  <c r="V216" i="1" s="1"/>
  <c r="S216" i="1"/>
  <c r="U216" i="1" s="1"/>
  <c r="M212" i="1"/>
  <c r="T212" i="1"/>
  <c r="V212" i="1" s="1"/>
  <c r="Q212" i="1"/>
  <c r="R212" i="1" s="1"/>
  <c r="S212" i="1"/>
  <c r="U212" i="1" s="1"/>
  <c r="S208" i="1"/>
  <c r="U208" i="1" s="1"/>
  <c r="Q208" i="1"/>
  <c r="R208" i="1" s="1"/>
  <c r="M204" i="1"/>
  <c r="Q204" i="1"/>
  <c r="R204" i="1" s="1"/>
  <c r="T204" i="1"/>
  <c r="V204" i="1" s="1"/>
  <c r="S204" i="1"/>
  <c r="U204" i="1" s="1"/>
  <c r="M200" i="1"/>
  <c r="T200" i="1"/>
  <c r="V200" i="1" s="1"/>
  <c r="S200" i="1"/>
  <c r="U200" i="1" s="1"/>
  <c r="M192" i="1"/>
  <c r="T192" i="1"/>
  <c r="V192" i="1" s="1"/>
  <c r="S192" i="1"/>
  <c r="U192" i="1" s="1"/>
  <c r="Q192" i="1"/>
  <c r="R192" i="1" s="1"/>
  <c r="Q188" i="1"/>
  <c r="R188" i="1" s="1"/>
  <c r="T188" i="1"/>
  <c r="V188" i="1" s="1"/>
  <c r="M184" i="1"/>
  <c r="T184" i="1"/>
  <c r="V184" i="1" s="1"/>
  <c r="Q184" i="1"/>
  <c r="R184" i="1" s="1"/>
  <c r="S184" i="1"/>
  <c r="U184" i="1" s="1"/>
  <c r="Q180" i="1"/>
  <c r="R180" i="1" s="1"/>
  <c r="S180" i="1"/>
  <c r="U180" i="1" s="1"/>
  <c r="AD180" i="1" s="1"/>
  <c r="S176" i="1"/>
  <c r="U176" i="1" s="1"/>
  <c r="Q176" i="1"/>
  <c r="R176" i="1" s="1"/>
  <c r="M172" i="1"/>
  <c r="T172" i="1"/>
  <c r="V172" i="1" s="1"/>
  <c r="Q172" i="1"/>
  <c r="R172" i="1" s="1"/>
  <c r="S172" i="1"/>
  <c r="U172" i="1" s="1"/>
  <c r="M168" i="1"/>
  <c r="Q168" i="1"/>
  <c r="R168" i="1" s="1"/>
  <c r="T168" i="1"/>
  <c r="V168" i="1" s="1"/>
  <c r="S168" i="1"/>
  <c r="U168" i="1" s="1"/>
  <c r="S164" i="1"/>
  <c r="U164" i="1" s="1"/>
  <c r="T164" i="1"/>
  <c r="V164" i="1" s="1"/>
  <c r="M160" i="1"/>
  <c r="S160" i="1"/>
  <c r="U160" i="1" s="1"/>
  <c r="T160" i="1"/>
  <c r="V160" i="1" s="1"/>
  <c r="Q160" i="1"/>
  <c r="R160" i="1" s="1"/>
  <c r="Q156" i="1"/>
  <c r="R156" i="1" s="1"/>
  <c r="S156" i="1"/>
  <c r="U156" i="1" s="1"/>
  <c r="M152" i="1"/>
  <c r="T152" i="1"/>
  <c r="V152" i="1" s="1"/>
  <c r="S152" i="1"/>
  <c r="U152" i="1" s="1"/>
  <c r="Q152" i="1"/>
  <c r="R152" i="1" s="1"/>
  <c r="Q148" i="1"/>
  <c r="R148" i="1" s="1"/>
  <c r="S148" i="1"/>
  <c r="U148" i="1" s="1"/>
  <c r="AD148" i="1" s="1"/>
  <c r="M144" i="1"/>
  <c r="T144" i="1"/>
  <c r="V144" i="1" s="1"/>
  <c r="M136" i="1"/>
  <c r="T136" i="1"/>
  <c r="V136" i="1" s="1"/>
  <c r="S136" i="1"/>
  <c r="U136" i="1" s="1"/>
  <c r="M132" i="1"/>
  <c r="Q132" i="1"/>
  <c r="R132" i="1" s="1"/>
  <c r="T132" i="1"/>
  <c r="V132" i="1" s="1"/>
  <c r="AD132" i="1" s="1"/>
  <c r="M128" i="1"/>
  <c r="S128" i="1"/>
  <c r="U128" i="1" s="1"/>
  <c r="T128" i="1"/>
  <c r="V128" i="1" s="1"/>
  <c r="Q128" i="1"/>
  <c r="R128" i="1" s="1"/>
  <c r="M124" i="1"/>
  <c r="T124" i="1"/>
  <c r="V124" i="1" s="1"/>
  <c r="AD124" i="1" s="1"/>
  <c r="Q124" i="1"/>
  <c r="R124" i="1" s="1"/>
  <c r="T120" i="1"/>
  <c r="V120" i="1" s="1"/>
  <c r="AD120" i="1" s="1"/>
  <c r="Q120" i="1"/>
  <c r="R120" i="1" s="1"/>
  <c r="M116" i="1"/>
  <c r="T116" i="1"/>
  <c r="V116" i="1" s="1"/>
  <c r="Q116" i="1"/>
  <c r="R116" i="1" s="1"/>
  <c r="S116" i="1"/>
  <c r="U116" i="1" s="1"/>
  <c r="S112" i="1"/>
  <c r="U112" i="1" s="1"/>
  <c r="Q112" i="1"/>
  <c r="R112" i="1" s="1"/>
  <c r="M108" i="1"/>
  <c r="S108" i="1"/>
  <c r="U108" i="1" s="1"/>
  <c r="AD108" i="1" s="1"/>
  <c r="Q108" i="1"/>
  <c r="R108" i="1" s="1"/>
  <c r="M100" i="1"/>
  <c r="T100" i="1"/>
  <c r="V100" i="1" s="1"/>
  <c r="AD100" i="1" s="1"/>
  <c r="Q100" i="1"/>
  <c r="R100" i="1" s="1"/>
  <c r="Q92" i="1"/>
  <c r="R92" i="1" s="1"/>
  <c r="S92" i="1"/>
  <c r="U92" i="1" s="1"/>
  <c r="AD92" i="1" s="1"/>
  <c r="M88" i="1"/>
  <c r="T88" i="1"/>
  <c r="V88" i="1" s="1"/>
  <c r="Q88" i="1"/>
  <c r="R88" i="1" s="1"/>
  <c r="S88" i="1"/>
  <c r="U88" i="1" s="1"/>
  <c r="M84" i="1"/>
  <c r="Q84" i="1"/>
  <c r="R84" i="1" s="1"/>
  <c r="S84" i="1"/>
  <c r="U84" i="1" s="1"/>
  <c r="AD84" i="1" s="1"/>
  <c r="Q80" i="1"/>
  <c r="R80" i="1" s="1"/>
  <c r="T80" i="1"/>
  <c r="V80" i="1" s="1"/>
  <c r="M76" i="1"/>
  <c r="T76" i="1"/>
  <c r="V76" i="1" s="1"/>
  <c r="S76" i="1"/>
  <c r="U76" i="1" s="1"/>
  <c r="Q76" i="1"/>
  <c r="R76" i="1" s="1"/>
  <c r="M72" i="1"/>
  <c r="Q72" i="1"/>
  <c r="R72" i="1" s="1"/>
  <c r="T72" i="1"/>
  <c r="V72" i="1" s="1"/>
  <c r="AD72" i="1" s="1"/>
  <c r="M68" i="1"/>
  <c r="Q68" i="1"/>
  <c r="R68" i="1" s="1"/>
  <c r="T68" i="1"/>
  <c r="V68" i="1" s="1"/>
  <c r="S68" i="1"/>
  <c r="U68" i="1" s="1"/>
  <c r="Q64" i="1"/>
  <c r="R64" i="1" s="1"/>
  <c r="T64" i="1"/>
  <c r="V64" i="1" s="1"/>
  <c r="AD64" i="1" s="1"/>
  <c r="M60" i="1"/>
  <c r="T60" i="1"/>
  <c r="V60" i="1" s="1"/>
  <c r="S60" i="1"/>
  <c r="U60" i="1" s="1"/>
  <c r="M56" i="1"/>
  <c r="Q56" i="1"/>
  <c r="R56" i="1" s="1"/>
  <c r="S56" i="1"/>
  <c r="U56" i="1" s="1"/>
  <c r="AD56" i="1" s="1"/>
  <c r="M52" i="1"/>
  <c r="Q52" i="1"/>
  <c r="R52" i="1" s="1"/>
  <c r="T52" i="1"/>
  <c r="V52" i="1" s="1"/>
  <c r="S52" i="1"/>
  <c r="U52" i="1" s="1"/>
  <c r="M48" i="1"/>
  <c r="T48" i="1"/>
  <c r="V48" i="1" s="1"/>
  <c r="Q48" i="1"/>
  <c r="R48" i="1" s="1"/>
  <c r="S48" i="1"/>
  <c r="U48" i="1" s="1"/>
  <c r="M44" i="1"/>
  <c r="Q44" i="1"/>
  <c r="R44" i="1" s="1"/>
  <c r="T44" i="1"/>
  <c r="V44" i="1" s="1"/>
  <c r="AD44" i="1" s="1"/>
  <c r="M40" i="1"/>
  <c r="Q40" i="1"/>
  <c r="R40" i="1" s="1"/>
  <c r="S40" i="1"/>
  <c r="U40" i="1" s="1"/>
  <c r="T40" i="1"/>
  <c r="V40" i="1" s="1"/>
  <c r="M36" i="1"/>
  <c r="S36" i="1"/>
  <c r="U36" i="1" s="1"/>
  <c r="T36" i="1"/>
  <c r="V36" i="1" s="1"/>
  <c r="Q36" i="1"/>
  <c r="R36" i="1" s="1"/>
  <c r="M32" i="1"/>
  <c r="Q32" i="1"/>
  <c r="R32" i="1" s="1"/>
  <c r="S32" i="1"/>
  <c r="U32" i="1" s="1"/>
  <c r="T32" i="1"/>
  <c r="V32" i="1" s="1"/>
  <c r="M28" i="1"/>
  <c r="Q28" i="1"/>
  <c r="R28" i="1" s="1"/>
  <c r="S28" i="1"/>
  <c r="U28" i="1" s="1"/>
  <c r="AD28" i="1" s="1"/>
  <c r="M24" i="1"/>
  <c r="Q24" i="1"/>
  <c r="R24" i="1" s="1"/>
  <c r="S24" i="1"/>
  <c r="U24" i="1" s="1"/>
  <c r="T24" i="1"/>
  <c r="V24" i="1" s="1"/>
  <c r="Q20" i="1"/>
  <c r="R20" i="1" s="1"/>
  <c r="S20" i="1"/>
  <c r="U20" i="1" s="1"/>
  <c r="M16" i="1"/>
  <c r="S16" i="1"/>
  <c r="U16" i="1" s="1"/>
  <c r="T16" i="1"/>
  <c r="V16" i="1" s="1"/>
  <c r="M12" i="1"/>
  <c r="Q12" i="1"/>
  <c r="R12" i="1" s="1"/>
  <c r="S12" i="1"/>
  <c r="U12" i="1" s="1"/>
  <c r="T12" i="1"/>
  <c r="V12" i="1" s="1"/>
  <c r="T1044" i="1"/>
  <c r="V1044" i="1" s="1"/>
  <c r="S308" i="1"/>
  <c r="U308" i="1" s="1"/>
  <c r="S396" i="1"/>
  <c r="U396" i="1" s="1"/>
  <c r="AD396" i="1" s="1"/>
  <c r="S468" i="1"/>
  <c r="U468" i="1" s="1"/>
  <c r="S572" i="1"/>
  <c r="U572" i="1" s="1"/>
  <c r="T932" i="1"/>
  <c r="V932" i="1" s="1"/>
  <c r="S992" i="1"/>
  <c r="U992" i="1" s="1"/>
  <c r="Q480" i="1"/>
  <c r="R480" i="1" s="1"/>
  <c r="S776" i="1"/>
  <c r="U776" i="1" s="1"/>
  <c r="S864" i="1"/>
  <c r="U864" i="1" s="1"/>
  <c r="Q792" i="1"/>
  <c r="R792" i="1" s="1"/>
  <c r="S588" i="1"/>
  <c r="U588" i="1" s="1"/>
  <c r="S324" i="1"/>
  <c r="U324" i="1" s="1"/>
  <c r="S416" i="1"/>
  <c r="U416" i="1" s="1"/>
  <c r="S496" i="1"/>
  <c r="U496" i="1" s="1"/>
  <c r="T884" i="1"/>
  <c r="V884" i="1" s="1"/>
  <c r="S948" i="1"/>
  <c r="U948" i="1" s="1"/>
  <c r="T1004" i="1"/>
  <c r="V1004" i="1" s="1"/>
  <c r="Q344" i="1"/>
  <c r="R344" i="1" s="1"/>
  <c r="Q748" i="1"/>
  <c r="R748" i="1" s="1"/>
  <c r="AD2441" i="1"/>
  <c r="AD1361" i="1"/>
  <c r="AD965" i="1"/>
  <c r="Z822" i="1"/>
  <c r="Z785" i="1"/>
  <c r="Z757" i="1"/>
  <c r="Z720" i="1"/>
  <c r="Z342" i="1"/>
  <c r="Z467" i="1"/>
  <c r="Z463" i="1"/>
  <c r="Z426" i="1"/>
  <c r="Z453" i="1"/>
  <c r="Z414" i="1"/>
  <c r="Z396" i="1"/>
  <c r="Z394" i="1"/>
  <c r="Z390" i="1"/>
  <c r="Z383" i="1"/>
  <c r="Z380" i="1"/>
  <c r="Z374" i="1"/>
  <c r="Z363" i="1"/>
  <c r="Z510" i="1"/>
  <c r="Z245" i="1"/>
  <c r="Z237" i="1"/>
  <c r="Z228" i="1"/>
  <c r="Z224" i="1"/>
  <c r="Z214" i="1"/>
  <c r="Z206" i="1"/>
  <c r="Z188" i="1"/>
  <c r="Z184" i="1"/>
  <c r="Z174" i="1"/>
  <c r="Z170" i="1"/>
  <c r="Z162" i="1"/>
  <c r="Z154" i="1"/>
  <c r="Z144" i="1"/>
  <c r="Z130" i="1"/>
  <c r="AD49" i="1"/>
  <c r="Z114" i="1"/>
  <c r="Z106" i="1"/>
  <c r="Z96" i="1"/>
  <c r="Z86" i="1"/>
  <c r="Z84" i="1"/>
  <c r="Z74" i="1"/>
  <c r="Z72" i="1"/>
  <c r="Z849" i="1"/>
  <c r="Z883" i="1"/>
  <c r="Z915" i="1"/>
  <c r="Z957" i="1"/>
  <c r="Z998" i="1"/>
  <c r="Z1031" i="1"/>
  <c r="Z1041" i="1"/>
  <c r="Z1045" i="1"/>
  <c r="Z1057" i="1"/>
  <c r="Z1058" i="1"/>
  <c r="Z1062" i="1"/>
  <c r="Z1063" i="1"/>
  <c r="Z1071" i="1"/>
  <c r="Z1074" i="1"/>
  <c r="Z1079" i="1"/>
  <c r="Z1083" i="1"/>
  <c r="Z1091" i="1"/>
  <c r="Z1099" i="1"/>
  <c r="Z1107" i="1"/>
  <c r="Z1110" i="1"/>
  <c r="Z1115" i="1"/>
  <c r="Z1123" i="1"/>
  <c r="Z1126" i="1"/>
  <c r="Z1133" i="1"/>
  <c r="Z1135" i="1"/>
  <c r="Z1139" i="1"/>
  <c r="Z1144" i="1"/>
  <c r="Z896" i="1"/>
  <c r="Z898" i="1"/>
  <c r="Z902" i="1"/>
  <c r="Z906" i="1"/>
  <c r="Z1152" i="1"/>
  <c r="Z1156" i="1"/>
  <c r="Z1157" i="1"/>
  <c r="Z1161" i="1"/>
  <c r="Z1162" i="1"/>
  <c r="Z1166" i="1"/>
  <c r="Z1169" i="1"/>
  <c r="Z1170" i="1"/>
  <c r="Z1177" i="1"/>
  <c r="Z1185" i="1"/>
  <c r="Z1186" i="1"/>
  <c r="Z1190" i="1"/>
  <c r="Z1193" i="1"/>
  <c r="Z1194" i="1"/>
  <c r="Z1198" i="1"/>
  <c r="Z1201" i="1"/>
  <c r="Z1206" i="1"/>
  <c r="Z1214" i="1"/>
  <c r="Z1218" i="1"/>
  <c r="Z1233" i="1"/>
  <c r="Z1520" i="1"/>
  <c r="Z1525" i="1"/>
  <c r="Z1529" i="1"/>
  <c r="Z1532" i="1"/>
  <c r="Z1537" i="1"/>
  <c r="Z1541" i="1"/>
  <c r="Z1545" i="1"/>
  <c r="Z1549" i="1"/>
  <c r="Z1398" i="1"/>
  <c r="Z1407" i="1"/>
  <c r="Z1415" i="1"/>
  <c r="Z1427" i="1"/>
  <c r="Z1435" i="1"/>
  <c r="Z1439" i="1"/>
  <c r="Z1418" i="1"/>
  <c r="Z1485" i="1"/>
  <c r="Z1553" i="1"/>
  <c r="Z1546" i="1"/>
  <c r="Z1565" i="1"/>
  <c r="Z1577" i="1"/>
  <c r="Z1617" i="1"/>
  <c r="Z1625" i="1"/>
  <c r="Z1663" i="1"/>
  <c r="Z1667" i="1"/>
  <c r="Z1706" i="1"/>
  <c r="Z1710" i="1"/>
  <c r="Z1755" i="1"/>
  <c r="Z1766" i="1"/>
  <c r="Z1790" i="1"/>
  <c r="Z1628" i="1"/>
  <c r="Z1636" i="1"/>
  <c r="Z1641" i="1"/>
  <c r="Z1809" i="1"/>
  <c r="Z1842" i="1"/>
  <c r="Z1850" i="1"/>
  <c r="Z1857" i="1"/>
  <c r="Z1859" i="1"/>
  <c r="Z1861" i="1"/>
  <c r="Z1865" i="1"/>
  <c r="Z1889" i="1"/>
  <c r="Z1893" i="1"/>
  <c r="Z1901" i="1"/>
  <c r="Z1902" i="1"/>
  <c r="Z1913" i="1"/>
  <c r="Z1926" i="1"/>
  <c r="Z1938" i="1"/>
  <c r="Z1943" i="1"/>
  <c r="Z1947" i="1"/>
  <c r="Z1958" i="1"/>
  <c r="Z1962" i="1"/>
  <c r="Z1973" i="1"/>
  <c r="Z1998" i="1"/>
  <c r="Z2011" i="1"/>
  <c r="Z2012" i="1"/>
  <c r="Z2018" i="1"/>
  <c r="Z2022" i="1"/>
  <c r="Z2030" i="1"/>
  <c r="Z1333" i="1"/>
  <c r="Z2069" i="1"/>
  <c r="Z2151" i="1"/>
  <c r="Z2172" i="1"/>
  <c r="Z2180" i="1"/>
  <c r="Z2184" i="1"/>
  <c r="Z2188" i="1"/>
  <c r="Z1326" i="1"/>
  <c r="Z1305" i="1"/>
  <c r="Z1309" i="1"/>
  <c r="Z1313" i="1"/>
  <c r="Z1256" i="1"/>
  <c r="Z1258" i="1"/>
  <c r="Z1279" i="1"/>
  <c r="Z1288" i="1"/>
  <c r="Z1290" i="1"/>
  <c r="Z1294" i="1"/>
  <c r="Z2197" i="1"/>
  <c r="Z2205" i="1"/>
  <c r="Z2204" i="1"/>
  <c r="Z2208" i="1"/>
  <c r="Z2224" i="1"/>
  <c r="Z2248" i="1"/>
  <c r="Z2278" i="1"/>
  <c r="Z2281" i="1"/>
  <c r="Z2298" i="1"/>
  <c r="Z2302" i="1"/>
  <c r="Z2313" i="1"/>
  <c r="Z2317" i="1"/>
  <c r="Z2337" i="1"/>
  <c r="Z2347" i="1"/>
  <c r="Z2353" i="1"/>
  <c r="Z1492" i="1"/>
  <c r="Z1671" i="1"/>
  <c r="Z1670" i="1"/>
  <c r="Z1697" i="1"/>
  <c r="Z1696" i="1"/>
  <c r="W2952" i="1"/>
  <c r="AD2294" i="1"/>
  <c r="AD2107" i="1"/>
  <c r="AD2299" i="1"/>
  <c r="AD1562" i="1"/>
  <c r="AD1835" i="1"/>
  <c r="AD91" i="1"/>
  <c r="AD1713" i="1"/>
  <c r="AD55" i="1"/>
  <c r="AD955" i="1"/>
  <c r="AD1415" i="1"/>
  <c r="AD1271" i="1"/>
  <c r="AD1293" i="1"/>
  <c r="AD1351" i="1"/>
  <c r="AD1033" i="1"/>
  <c r="AD66" i="1"/>
  <c r="AD174" i="1"/>
  <c r="AD1511" i="1"/>
  <c r="AD1965" i="1"/>
  <c r="AD879" i="1"/>
  <c r="AD1255" i="1"/>
  <c r="AD809" i="1"/>
  <c r="AD1981" i="1"/>
  <c r="W3064" i="1"/>
  <c r="W3103" i="1"/>
  <c r="AD2195" i="1"/>
  <c r="AD179" i="1"/>
  <c r="AD647" i="1"/>
  <c r="AD846" i="1"/>
  <c r="AD954" i="1"/>
  <c r="AD994" i="1"/>
  <c r="AD998" i="1"/>
  <c r="AD1054" i="1"/>
  <c r="AD1218" i="1"/>
  <c r="AD1286" i="1"/>
  <c r="AD1362" i="1"/>
  <c r="AD1394" i="1"/>
  <c r="AD1446" i="1"/>
  <c r="AD1498" i="1"/>
  <c r="AD1530" i="1"/>
  <c r="AD1534" i="1"/>
  <c r="AD1538" i="1"/>
  <c r="AD1546" i="1"/>
  <c r="AD1879" i="1"/>
  <c r="AD1927" i="1"/>
  <c r="AD1999" i="1"/>
  <c r="AD902" i="1"/>
  <c r="AD926" i="1"/>
  <c r="AD1098" i="1"/>
  <c r="AD1154" i="1"/>
  <c r="AD1194" i="1"/>
  <c r="AD1617" i="1"/>
  <c r="T2677" i="1"/>
  <c r="V2677" i="1" s="1"/>
  <c r="AD2677" i="1" s="1"/>
  <c r="T2824" i="1"/>
  <c r="V2824" i="1" s="1"/>
  <c r="M2864" i="1"/>
  <c r="AD1037" i="1"/>
  <c r="AD2018" i="1"/>
  <c r="AD2106" i="1"/>
  <c r="AD2402" i="1"/>
  <c r="AD2133" i="1"/>
  <c r="W3104" i="1"/>
  <c r="W3110" i="1"/>
  <c r="AD1855" i="1"/>
  <c r="AD1779" i="1"/>
  <c r="AD2059" i="1"/>
  <c r="AD2331" i="1"/>
  <c r="AD758" i="1"/>
  <c r="AD922" i="1"/>
  <c r="AD1226" i="1"/>
  <c r="AD1318" i="1"/>
  <c r="AD2082" i="1"/>
  <c r="AD1231" i="1"/>
  <c r="S2792" i="1"/>
  <c r="U2792" i="1" s="1"/>
  <c r="T2808" i="1"/>
  <c r="V2808" i="1" s="1"/>
  <c r="T2792" i="1"/>
  <c r="V2792" i="1" s="1"/>
  <c r="M2796" i="1"/>
  <c r="S2844" i="1"/>
  <c r="U2844" i="1" s="1"/>
  <c r="M2844" i="1"/>
  <c r="M2832" i="1"/>
  <c r="Q2864" i="1"/>
  <c r="R2864" i="1" s="1"/>
  <c r="T2868" i="1"/>
  <c r="V2868" i="1" s="1"/>
  <c r="AD2868" i="1" s="1"/>
  <c r="S2916" i="1"/>
  <c r="U2916" i="1" s="1"/>
  <c r="AD2916" i="1" s="1"/>
  <c r="T2912" i="1"/>
  <c r="V2912" i="1" s="1"/>
  <c r="S2932" i="1"/>
  <c r="U2932" i="1" s="1"/>
  <c r="AD2186" i="1"/>
  <c r="T2740" i="1"/>
  <c r="V2740" i="1" s="1"/>
  <c r="S2760" i="1"/>
  <c r="U2760" i="1" s="1"/>
  <c r="S2772" i="1"/>
  <c r="U2772" i="1" s="1"/>
  <c r="AD2772" i="1" s="1"/>
  <c r="T2796" i="1"/>
  <c r="V2796" i="1" s="1"/>
  <c r="AD2796" i="1" s="1"/>
  <c r="Q2816" i="1"/>
  <c r="R2816" i="1" s="1"/>
  <c r="M2824" i="1"/>
  <c r="M2836" i="1"/>
  <c r="Q2880" i="1"/>
  <c r="R2880" i="1" s="1"/>
  <c r="Q2892" i="1"/>
  <c r="R2892" i="1" s="1"/>
  <c r="Q2977" i="1"/>
  <c r="R2977" i="1" s="1"/>
  <c r="AD2350" i="1"/>
  <c r="AD1299" i="1"/>
  <c r="AD1335" i="1"/>
  <c r="AD425" i="1"/>
  <c r="AD1921" i="1"/>
  <c r="AD1695" i="1"/>
  <c r="AD971" i="1"/>
  <c r="AD442" i="1"/>
  <c r="AD546" i="1"/>
  <c r="AD833" i="1"/>
  <c r="AD841" i="1"/>
  <c r="AD853" i="1"/>
  <c r="AD1101" i="1"/>
  <c r="AD1181" i="1"/>
  <c r="AD1479" i="1"/>
  <c r="AD1517" i="1"/>
  <c r="AD105" i="1"/>
  <c r="AD711" i="1"/>
  <c r="AD807" i="1"/>
  <c r="AD815" i="1"/>
  <c r="AD839" i="1"/>
  <c r="AD1151" i="1"/>
  <c r="AD1367" i="1"/>
  <c r="AD1481" i="1"/>
  <c r="AD799" i="1"/>
  <c r="AD245" i="1"/>
  <c r="AD261" i="1"/>
  <c r="Z824" i="1"/>
  <c r="Z820" i="1"/>
  <c r="Z817" i="1"/>
  <c r="Z804" i="1"/>
  <c r="Z795" i="1"/>
  <c r="Z791" i="1"/>
  <c r="Z787" i="1"/>
  <c r="Z420" i="1"/>
  <c r="Z774" i="1"/>
  <c r="Z771" i="1"/>
  <c r="Z763" i="1"/>
  <c r="Z751" i="1"/>
  <c r="Z747" i="1"/>
  <c r="Z736" i="1"/>
  <c r="Z722" i="1"/>
  <c r="Z718" i="1"/>
  <c r="Z710" i="1"/>
  <c r="Z706" i="1"/>
  <c r="Z698" i="1"/>
  <c r="Z687" i="1"/>
  <c r="Z432" i="1"/>
  <c r="Z476" i="1"/>
  <c r="Z340" i="1"/>
  <c r="Z472" i="1"/>
  <c r="Z462" i="1"/>
  <c r="Z460" i="1"/>
  <c r="Z388" i="1"/>
  <c r="Z464" i="1"/>
  <c r="Z630" i="1"/>
  <c r="Z431" i="1"/>
  <c r="Z423" i="1"/>
  <c r="Z417" i="1"/>
  <c r="Z413" i="1"/>
  <c r="Z408" i="1"/>
  <c r="Z339" i="1"/>
  <c r="Z393" i="1"/>
  <c r="Z481" i="1"/>
  <c r="Z382" i="1"/>
  <c r="Z381" i="1"/>
  <c r="Z373" i="1"/>
  <c r="Z356" i="1"/>
  <c r="Z353" i="1"/>
  <c r="Z454" i="1"/>
  <c r="Z652" i="1"/>
  <c r="Z520" i="1"/>
  <c r="Z312" i="1"/>
  <c r="Z260" i="1"/>
  <c r="Z258" i="1"/>
  <c r="Z246" i="1"/>
  <c r="Z241" i="1"/>
  <c r="Z239" i="1"/>
  <c r="Z238" i="1"/>
  <c r="Z235" i="1"/>
  <c r="Z233" i="1"/>
  <c r="Z231" i="1"/>
  <c r="Z225" i="1"/>
  <c r="Z221" i="1"/>
  <c r="Z217" i="1"/>
  <c r="Z216" i="1"/>
  <c r="Z212" i="1"/>
  <c r="Z209" i="1"/>
  <c r="Z207" i="1"/>
  <c r="Z205" i="1"/>
  <c r="Z201" i="1"/>
  <c r="AD2410" i="1"/>
  <c r="AD1250" i="1"/>
  <c r="AD1770" i="1"/>
  <c r="AD1786" i="1"/>
  <c r="AD2262" i="1"/>
  <c r="AD2053" i="1"/>
  <c r="AD849" i="1"/>
  <c r="AD37" i="1"/>
  <c r="Z197" i="1"/>
  <c r="Z187" i="1"/>
  <c r="Z185" i="1"/>
  <c r="Z181" i="1"/>
  <c r="Z179" i="1"/>
  <c r="Z173" i="1"/>
  <c r="Z171" i="1"/>
  <c r="Z169" i="1"/>
  <c r="Z167" i="1"/>
  <c r="Z165" i="1"/>
  <c r="Z157" i="1"/>
  <c r="Z155" i="1"/>
  <c r="Z149" i="1"/>
  <c r="Z143" i="1"/>
  <c r="Z141" i="1"/>
  <c r="Z91" i="1"/>
  <c r="Z59" i="1"/>
  <c r="Z56" i="1"/>
  <c r="Z46" i="1"/>
  <c r="Z44" i="1"/>
  <c r="Z40" i="1"/>
  <c r="Z36" i="1"/>
  <c r="Z28" i="1"/>
  <c r="Z26" i="1"/>
  <c r="Z24" i="1"/>
  <c r="Z20" i="1"/>
  <c r="Z11" i="1"/>
  <c r="Z840" i="1"/>
  <c r="Z844" i="1"/>
  <c r="Z886" i="1"/>
  <c r="Z920" i="1"/>
  <c r="Z931" i="1"/>
  <c r="Z937" i="1"/>
  <c r="Z940" i="1"/>
  <c r="Z942" i="1"/>
  <c r="Z947" i="1"/>
  <c r="Z955" i="1"/>
  <c r="Z959" i="1"/>
  <c r="Z963" i="1"/>
  <c r="Z967" i="1"/>
  <c r="Z971" i="1"/>
  <c r="Z972" i="1"/>
  <c r="Z986" i="1"/>
  <c r="Z993" i="1"/>
  <c r="Z1008" i="1"/>
  <c r="Z1023" i="1"/>
  <c r="Z1027" i="1"/>
  <c r="Z1028" i="1"/>
  <c r="Z1046" i="1"/>
  <c r="Z1150" i="1"/>
  <c r="Z1167" i="1"/>
  <c r="Z1175" i="1"/>
  <c r="Z1179" i="1"/>
  <c r="Z1187" i="1"/>
  <c r="Z1195" i="1"/>
  <c r="Z1199" i="1"/>
  <c r="Z1207" i="1"/>
  <c r="Z1522" i="1"/>
  <c r="Z1530" i="1"/>
  <c r="Z1534" i="1"/>
  <c r="Z1538" i="1"/>
  <c r="Z1551" i="1"/>
  <c r="Z1508" i="1"/>
  <c r="Z1516" i="1"/>
  <c r="Z1611" i="1"/>
  <c r="Z1669" i="1"/>
  <c r="Z1681" i="1"/>
  <c r="Z1689" i="1"/>
  <c r="Z1699" i="1"/>
  <c r="Z1708" i="1"/>
  <c r="Z1727" i="1"/>
  <c r="Z1731" i="1"/>
  <c r="Z1894" i="1"/>
  <c r="Z1928" i="1"/>
  <c r="Z1993" i="1"/>
  <c r="Z2001" i="1"/>
  <c r="Z2021" i="1"/>
  <c r="Z2118" i="1"/>
  <c r="Z2130" i="1"/>
  <c r="Z2150" i="1"/>
  <c r="Z2166" i="1"/>
  <c r="Z1251" i="1"/>
  <c r="Z1255" i="1"/>
  <c r="Z1280" i="1"/>
  <c r="Z2207" i="1"/>
  <c r="AD2175" i="1"/>
  <c r="AD2327" i="1"/>
  <c r="AD2007" i="1"/>
  <c r="AD2027" i="1"/>
  <c r="AD2127" i="1"/>
  <c r="AD1134" i="1"/>
  <c r="AD1426" i="1"/>
  <c r="AD1863" i="1"/>
  <c r="AD1931" i="1"/>
  <c r="AD1951" i="1"/>
  <c r="AD1987" i="1"/>
  <c r="AD2067" i="1"/>
  <c r="AD2075" i="1"/>
  <c r="AD2123" i="1"/>
  <c r="AD11" i="1"/>
  <c r="AD67" i="1"/>
  <c r="AD151" i="1"/>
  <c r="AD155" i="1"/>
  <c r="AD163" i="1"/>
  <c r="AD171" i="1"/>
  <c r="AD183" i="1"/>
  <c r="AD191" i="1"/>
  <c r="AD195" i="1"/>
  <c r="AD207" i="1"/>
  <c r="AD211" i="1"/>
  <c r="AD255" i="1"/>
  <c r="AD623" i="1"/>
  <c r="AD663" i="1"/>
  <c r="AD667" i="1"/>
  <c r="AD713" i="1"/>
  <c r="AD729" i="1"/>
  <c r="AD1186" i="1"/>
  <c r="AD1262" i="1"/>
  <c r="AD1290" i="1"/>
  <c r="AD1298" i="1"/>
  <c r="AD1358" i="1"/>
  <c r="AD1406" i="1"/>
  <c r="AD1410" i="1"/>
  <c r="AD2409" i="1"/>
  <c r="AD2251" i="1"/>
  <c r="AD230" i="1"/>
  <c r="AD1393" i="1"/>
  <c r="AD1259" i="1"/>
  <c r="AD1315" i="1"/>
  <c r="AD1391" i="1"/>
  <c r="AD1279" i="1"/>
  <c r="AD1389" i="1"/>
  <c r="AD38" i="1"/>
  <c r="AD225" i="1"/>
  <c r="AD246" i="1"/>
  <c r="AD258" i="1"/>
  <c r="AD302" i="1"/>
  <c r="AD310" i="1"/>
  <c r="AD318" i="1"/>
  <c r="AD330" i="1"/>
  <c r="AD338" i="1"/>
  <c r="AD350" i="1"/>
  <c r="AD378" i="1"/>
  <c r="AD426" i="1"/>
  <c r="AD474" i="1"/>
  <c r="AD558" i="1"/>
  <c r="AD1057" i="1"/>
  <c r="AD1081" i="1"/>
  <c r="AD1533" i="1"/>
  <c r="AD1569" i="1"/>
  <c r="AD1091" i="1"/>
  <c r="AD1423" i="1"/>
  <c r="AD1499" i="1"/>
  <c r="AD1523" i="1"/>
  <c r="AD1547" i="1"/>
  <c r="AD289" i="1"/>
  <c r="AD90" i="1"/>
  <c r="AD25" i="1"/>
  <c r="AD134" i="1"/>
  <c r="AD662" i="1"/>
  <c r="AD670" i="1"/>
  <c r="AD757" i="1"/>
  <c r="AD1967" i="1"/>
  <c r="AD487" i="1"/>
  <c r="AD491" i="1"/>
  <c r="AD1795" i="1"/>
  <c r="AD793" i="1"/>
  <c r="AD2278" i="1"/>
  <c r="AD2506" i="1"/>
  <c r="AD1331" i="1"/>
  <c r="AD1841" i="1"/>
  <c r="AD2531" i="1"/>
  <c r="AD1823" i="1"/>
  <c r="AD2451" i="1"/>
  <c r="AD1170" i="1"/>
  <c r="AD1598" i="1"/>
  <c r="AD1678" i="1"/>
  <c r="AD1714" i="1"/>
  <c r="AD1735" i="1"/>
  <c r="AD1759" i="1"/>
  <c r="AD1771" i="1"/>
  <c r="AD1803" i="1"/>
  <c r="AD1867" i="1"/>
  <c r="AD1895" i="1"/>
  <c r="AD1955" i="1"/>
  <c r="AD1991" i="1"/>
  <c r="AD2011" i="1"/>
  <c r="AD2047" i="1"/>
  <c r="AD2055" i="1"/>
  <c r="AD2087" i="1"/>
  <c r="AD2119" i="1"/>
  <c r="AD2179" i="1"/>
  <c r="AD2287" i="1"/>
  <c r="AD802" i="1"/>
  <c r="AD2383" i="1"/>
  <c r="AD2543" i="1"/>
  <c r="AD87" i="1"/>
  <c r="AD95" i="1"/>
  <c r="AD463" i="1"/>
  <c r="AD778" i="1"/>
  <c r="AD890" i="1"/>
  <c r="AD910" i="1"/>
  <c r="AD962" i="1"/>
  <c r="AD990" i="1"/>
  <c r="AD1030" i="1"/>
  <c r="AD1038" i="1"/>
  <c r="AD1066" i="1"/>
  <c r="AD1202" i="1"/>
  <c r="AD1258" i="1"/>
  <c r="AD1274" i="1"/>
  <c r="AD1302" i="1"/>
  <c r="AD1382" i="1"/>
  <c r="AD1390" i="1"/>
  <c r="AD1422" i="1"/>
  <c r="AD1494" i="1"/>
  <c r="AD1550" i="1"/>
  <c r="AD921" i="1"/>
  <c r="AD2030" i="1"/>
  <c r="AD1571" i="1"/>
  <c r="AD2509" i="1"/>
  <c r="AD2391" i="1"/>
  <c r="AD438" i="1"/>
  <c r="AD534" i="1"/>
  <c r="AD1061" i="1"/>
  <c r="AD1117" i="1"/>
  <c r="AD1451" i="1"/>
  <c r="AD205" i="1"/>
  <c r="AD1753" i="1"/>
  <c r="AD949" i="1"/>
  <c r="AD1881" i="1"/>
  <c r="AD893" i="1"/>
  <c r="AD62" i="1"/>
  <c r="AD98" i="1"/>
  <c r="AD166" i="1"/>
  <c r="AD469" i="1"/>
  <c r="AD489" i="1"/>
  <c r="AD541" i="1"/>
  <c r="AD646" i="1"/>
  <c r="AD945" i="1"/>
  <c r="AD149" i="1"/>
  <c r="AD943" i="1"/>
  <c r="AD1063" i="1"/>
  <c r="Z830" i="1"/>
  <c r="Z810" i="1"/>
  <c r="Z806" i="1"/>
  <c r="Z799" i="1"/>
  <c r="Z761" i="1"/>
  <c r="Z734" i="1"/>
  <c r="Z716" i="1"/>
  <c r="Z713" i="1"/>
  <c r="Z704" i="1"/>
  <c r="Z701" i="1"/>
  <c r="Z693" i="1"/>
  <c r="Z686" i="1"/>
  <c r="Z667" i="1"/>
  <c r="Z418" i="1"/>
  <c r="Z409" i="1"/>
  <c r="Z406" i="1"/>
  <c r="Z378" i="1"/>
  <c r="Z376" i="1"/>
  <c r="Z370" i="1"/>
  <c r="Z364" i="1"/>
  <c r="Z449" i="1"/>
  <c r="Z249" i="1"/>
  <c r="Z152" i="1"/>
  <c r="Z120" i="1"/>
  <c r="Z102" i="1"/>
  <c r="Z98" i="1"/>
  <c r="Z80" i="1"/>
  <c r="Z68" i="1"/>
  <c r="Z837" i="1"/>
  <c r="Z887" i="1"/>
  <c r="AD873" i="1"/>
  <c r="AD102" i="1"/>
  <c r="AD553" i="1"/>
  <c r="Q2659" i="1"/>
  <c r="R2659" i="1" s="1"/>
  <c r="T2659" i="1"/>
  <c r="V2659" i="1" s="1"/>
  <c r="Q2651" i="1"/>
  <c r="R2651" i="1" s="1"/>
  <c r="M2651" i="1"/>
  <c r="Q3023" i="1"/>
  <c r="R3023" i="1" s="1"/>
  <c r="W3142" i="1"/>
  <c r="W3145" i="1"/>
  <c r="W3132" i="1"/>
  <c r="W3141" i="1"/>
  <c r="W3131" i="1"/>
  <c r="W3137" i="1"/>
  <c r="W3133" i="1"/>
  <c r="W3138" i="1"/>
  <c r="W3136" i="1"/>
  <c r="W3147" i="1"/>
  <c r="W3135" i="1"/>
  <c r="W3140" i="1"/>
  <c r="W3146" i="1"/>
  <c r="W3134" i="1"/>
  <c r="W3139" i="1"/>
  <c r="W3144" i="1"/>
  <c r="W3143" i="1"/>
  <c r="W3130" i="1"/>
  <c r="W3119" i="1"/>
  <c r="W3115" i="1"/>
  <c r="W3102" i="1"/>
  <c r="W3074" i="1"/>
  <c r="W3126" i="1"/>
  <c r="W3118" i="1"/>
  <c r="W3111" i="1"/>
  <c r="W3113" i="1"/>
  <c r="W3107" i="1"/>
  <c r="W3106" i="1"/>
  <c r="W3124" i="1"/>
  <c r="W3114" i="1"/>
  <c r="W3112" i="1"/>
  <c r="W3117" i="1"/>
  <c r="W3129" i="1"/>
  <c r="W3122" i="1"/>
  <c r="W3116" i="1"/>
  <c r="W3108" i="1"/>
  <c r="W3105" i="1"/>
  <c r="W3125" i="1"/>
  <c r="W3127" i="1"/>
  <c r="W3121" i="1"/>
  <c r="W3109" i="1"/>
  <c r="W3075" i="1"/>
  <c r="W3128" i="1"/>
  <c r="W3123" i="1"/>
  <c r="W3073" i="1"/>
  <c r="W3120" i="1"/>
  <c r="W3066" i="1"/>
  <c r="W3061" i="1"/>
  <c r="W3054" i="1"/>
  <c r="W3070" i="1"/>
  <c r="W3060" i="1"/>
  <c r="W3053" i="1"/>
  <c r="W3068" i="1"/>
  <c r="W3058" i="1"/>
  <c r="W3059" i="1"/>
  <c r="W3063" i="1"/>
  <c r="W3071" i="1"/>
  <c r="W3055" i="1"/>
  <c r="W3072" i="1"/>
  <c r="W3067" i="1"/>
  <c r="W3062" i="1"/>
  <c r="W3056" i="1"/>
  <c r="W3069" i="1"/>
  <c r="W3065" i="1"/>
  <c r="W3057" i="1"/>
  <c r="Z975" i="1"/>
  <c r="Z976" i="1"/>
  <c r="Z979" i="1"/>
  <c r="Z980" i="1"/>
  <c r="Z982" i="1"/>
  <c r="Z990" i="1"/>
  <c r="Z1013" i="1"/>
  <c r="Z1020" i="1"/>
  <c r="AD771" i="1"/>
  <c r="AD755" i="1"/>
  <c r="AD739" i="1"/>
  <c r="AD710" i="1"/>
  <c r="AD923" i="1"/>
  <c r="AD718" i="1"/>
  <c r="AD702" i="1"/>
  <c r="Z1052" i="1"/>
  <c r="Z1053" i="1"/>
  <c r="Z1059" i="1"/>
  <c r="Z1060" i="1"/>
  <c r="Z1073" i="1"/>
  <c r="Z1080" i="1"/>
  <c r="Z1084" i="1"/>
  <c r="Z1096" i="1"/>
  <c r="Z1101" i="1"/>
  <c r="Z1105" i="1"/>
  <c r="Z1109" i="1"/>
  <c r="Z1113" i="1"/>
  <c r="Z1116" i="1"/>
  <c r="Z1120" i="1"/>
  <c r="Z1121" i="1"/>
  <c r="Z1124" i="1"/>
  <c r="Z1128" i="1"/>
  <c r="Z1129" i="1"/>
  <c r="Z894" i="1"/>
  <c r="Z899" i="1"/>
  <c r="Z903" i="1"/>
  <c r="Z1164" i="1"/>
  <c r="Z1216" i="1"/>
  <c r="Z1434" i="1"/>
  <c r="Z1444" i="1"/>
  <c r="Z1454" i="1"/>
  <c r="Z1469" i="1"/>
  <c r="Z1474" i="1"/>
  <c r="Z1501" i="1"/>
  <c r="Z1509" i="1"/>
  <c r="Z1488" i="1"/>
  <c r="Z1494" i="1"/>
  <c r="Z1556" i="1"/>
  <c r="Z1560" i="1"/>
  <c r="Z1616" i="1"/>
  <c r="Z1650" i="1"/>
  <c r="Z1662" i="1"/>
  <c r="Z1694" i="1"/>
  <c r="Z1700" i="1"/>
  <c r="Z1720" i="1"/>
  <c r="Z1732" i="1"/>
  <c r="Z1749" i="1"/>
  <c r="Z1816" i="1"/>
  <c r="Z1820" i="1"/>
  <c r="Z1840" i="1"/>
  <c r="Z1844" i="1"/>
  <c r="Z1867" i="1"/>
  <c r="Z1872" i="1"/>
  <c r="Z1921" i="1"/>
  <c r="AD1615" i="1"/>
  <c r="AD2242" i="1"/>
  <c r="AD2526" i="1"/>
  <c r="AD2459" i="1"/>
  <c r="AD826" i="1"/>
  <c r="AD870" i="1"/>
  <c r="AD874" i="1"/>
  <c r="AD1010" i="1"/>
  <c r="AD1238" i="1"/>
  <c r="AD1306" i="1"/>
  <c r="AD1310" i="1"/>
  <c r="AD1398" i="1"/>
  <c r="AD1402" i="1"/>
  <c r="AD1414" i="1"/>
  <c r="AD1430" i="1"/>
  <c r="AD1478" i="1"/>
  <c r="AD1490" i="1"/>
  <c r="AD1502" i="1"/>
  <c r="AD1506" i="1"/>
  <c r="AD2114" i="1"/>
  <c r="AD2343" i="1"/>
  <c r="AD883" i="1"/>
  <c r="AD1327" i="1"/>
  <c r="AD1527" i="1"/>
  <c r="AD1227" i="1"/>
  <c r="AD1711" i="1"/>
  <c r="AD2515" i="1"/>
  <c r="AD2147" i="1"/>
  <c r="AD822" i="1"/>
  <c r="AD1574" i="1"/>
  <c r="AD650" i="1"/>
  <c r="AD1587" i="1"/>
  <c r="AD186" i="1"/>
  <c r="Z826" i="1"/>
  <c r="Z709" i="1"/>
  <c r="Z422" i="1"/>
  <c r="Z552" i="1"/>
  <c r="Z534" i="1"/>
  <c r="Z662" i="1"/>
  <c r="Z502" i="1"/>
  <c r="Z496" i="1"/>
  <c r="Q2957" i="1"/>
  <c r="R2957" i="1" s="1"/>
  <c r="S2957" i="1"/>
  <c r="U2957" i="1" s="1"/>
  <c r="M2953" i="1"/>
  <c r="T2953" i="1"/>
  <c r="V2953" i="1" s="1"/>
  <c r="Q2948" i="1"/>
  <c r="R2948" i="1" s="1"/>
  <c r="S2948" i="1"/>
  <c r="U2948" i="1" s="1"/>
  <c r="T2944" i="1"/>
  <c r="V2944" i="1" s="1"/>
  <c r="M2944" i="1"/>
  <c r="S2944" i="1"/>
  <c r="U2944" i="1" s="1"/>
  <c r="T2940" i="1"/>
  <c r="V2940" i="1" s="1"/>
  <c r="M2940" i="1"/>
  <c r="T2936" i="1"/>
  <c r="V2936" i="1" s="1"/>
  <c r="M2936" i="1"/>
  <c r="Q2928" i="1"/>
  <c r="R2928" i="1" s="1"/>
  <c r="M2928" i="1"/>
  <c r="T2928" i="1"/>
  <c r="V2928" i="1" s="1"/>
  <c r="S2928" i="1"/>
  <c r="U2928" i="1" s="1"/>
  <c r="Q2924" i="1"/>
  <c r="R2924" i="1" s="1"/>
  <c r="M2924" i="1"/>
  <c r="T2920" i="1"/>
  <c r="V2920" i="1" s="1"/>
  <c r="S2920" i="1"/>
  <c r="U2920" i="1" s="1"/>
  <c r="Q2916" i="1"/>
  <c r="R2916" i="1" s="1"/>
  <c r="M2916" i="1"/>
  <c r="Q2908" i="1"/>
  <c r="R2908" i="1" s="1"/>
  <c r="S2908" i="1"/>
  <c r="U2908" i="1" s="1"/>
  <c r="M2900" i="1"/>
  <c r="S2900" i="1"/>
  <c r="U2900" i="1" s="1"/>
  <c r="AD2900" i="1" s="1"/>
  <c r="Q2900" i="1"/>
  <c r="R2900" i="1" s="1"/>
  <c r="S2896" i="1"/>
  <c r="U2896" i="1" s="1"/>
  <c r="Q2896" i="1"/>
  <c r="R2896" i="1" s="1"/>
  <c r="T2888" i="1"/>
  <c r="V2888" i="1" s="1"/>
  <c r="M2888" i="1"/>
  <c r="T2884" i="1"/>
  <c r="V2884" i="1" s="1"/>
  <c r="M2884" i="1"/>
  <c r="Q2876" i="1"/>
  <c r="R2876" i="1" s="1"/>
  <c r="M2876" i="1"/>
  <c r="S2876" i="1"/>
  <c r="U2876" i="1" s="1"/>
  <c r="T2872" i="1"/>
  <c r="V2872" i="1" s="1"/>
  <c r="M2872" i="1"/>
  <c r="M2868" i="1"/>
  <c r="Q2868" i="1"/>
  <c r="R2868" i="1" s="1"/>
  <c r="M2860" i="1"/>
  <c r="T2860" i="1"/>
  <c r="V2860" i="1" s="1"/>
  <c r="AD2860" i="1" s="1"/>
  <c r="T2856" i="1"/>
  <c r="V2856" i="1" s="1"/>
  <c r="Q2856" i="1"/>
  <c r="R2856" i="1" s="1"/>
  <c r="M2852" i="1"/>
  <c r="T2852" i="1"/>
  <c r="V2852" i="1" s="1"/>
  <c r="M2848" i="1"/>
  <c r="T2848" i="1"/>
  <c r="V2848" i="1" s="1"/>
  <c r="S2848" i="1"/>
  <c r="U2848" i="1" s="1"/>
  <c r="T2840" i="1"/>
  <c r="V2840" i="1" s="1"/>
  <c r="M2840" i="1"/>
  <c r="M2828" i="1"/>
  <c r="Q2828" i="1"/>
  <c r="R2828" i="1" s="1"/>
  <c r="S2828" i="1"/>
  <c r="U2828" i="1" s="1"/>
  <c r="S2820" i="1"/>
  <c r="U2820" i="1" s="1"/>
  <c r="Q2820" i="1"/>
  <c r="R2820" i="1" s="1"/>
  <c r="Q2804" i="1"/>
  <c r="R2804" i="1" s="1"/>
  <c r="M2804" i="1"/>
  <c r="T2804" i="1"/>
  <c r="V2804" i="1" s="1"/>
  <c r="M2800" i="1"/>
  <c r="T2800" i="1"/>
  <c r="V2800" i="1" s="1"/>
  <c r="S2800" i="1"/>
  <c r="U2800" i="1" s="1"/>
  <c r="S2788" i="1"/>
  <c r="U2788" i="1" s="1"/>
  <c r="T2788" i="1"/>
  <c r="V2788" i="1" s="1"/>
  <c r="T2784" i="1"/>
  <c r="V2784" i="1" s="1"/>
  <c r="S2784" i="1"/>
  <c r="U2784" i="1" s="1"/>
  <c r="M2776" i="1"/>
  <c r="T2776" i="1"/>
  <c r="V2776" i="1" s="1"/>
  <c r="S2776" i="1"/>
  <c r="U2776" i="1" s="1"/>
  <c r="S2756" i="1"/>
  <c r="U2756" i="1" s="1"/>
  <c r="T2756" i="1"/>
  <c r="V2756" i="1" s="1"/>
  <c r="M2752" i="1"/>
  <c r="Q2752" i="1"/>
  <c r="R2752" i="1" s="1"/>
  <c r="S2752" i="1"/>
  <c r="U2752" i="1" s="1"/>
  <c r="AD2752" i="1" s="1"/>
  <c r="T2748" i="1"/>
  <c r="V2748" i="1" s="1"/>
  <c r="S2748" i="1"/>
  <c r="U2748" i="1" s="1"/>
  <c r="M2748" i="1"/>
  <c r="Q2736" i="1"/>
  <c r="R2736" i="1" s="1"/>
  <c r="T2736" i="1"/>
  <c r="V2736" i="1" s="1"/>
  <c r="S2732" i="1"/>
  <c r="U2732" i="1" s="1"/>
  <c r="M2732" i="1"/>
  <c r="M2728" i="1"/>
  <c r="Q2728" i="1"/>
  <c r="R2728" i="1" s="1"/>
  <c r="T2724" i="1"/>
  <c r="V2724" i="1" s="1"/>
  <c r="S2724" i="1"/>
  <c r="U2724" i="1" s="1"/>
  <c r="M2720" i="1"/>
  <c r="Q2720" i="1"/>
  <c r="R2720" i="1" s="1"/>
  <c r="S2716" i="1"/>
  <c r="U2716" i="1" s="1"/>
  <c r="AD2716" i="1" s="1"/>
  <c r="Q2716" i="1"/>
  <c r="R2716" i="1" s="1"/>
  <c r="M2712" i="1"/>
  <c r="S2712" i="1"/>
  <c r="U2712" i="1" s="1"/>
  <c r="M2708" i="1"/>
  <c r="Q2708" i="1"/>
  <c r="R2708" i="1" s="1"/>
  <c r="T2708" i="1"/>
  <c r="V2708" i="1" s="1"/>
  <c r="Q2704" i="1"/>
  <c r="R2704" i="1" s="1"/>
  <c r="S2704" i="1"/>
  <c r="U2704" i="1" s="1"/>
  <c r="S2700" i="1"/>
  <c r="U2700" i="1" s="1"/>
  <c r="M2700" i="1"/>
  <c r="T2696" i="1"/>
  <c r="V2696" i="1" s="1"/>
  <c r="Q2696" i="1"/>
  <c r="R2696" i="1" s="1"/>
  <c r="T2688" i="1"/>
  <c r="V2688" i="1" s="1"/>
  <c r="Q2688" i="1"/>
  <c r="R2688" i="1" s="1"/>
  <c r="M2684" i="1"/>
  <c r="T2684" i="1"/>
  <c r="V2684" i="1" s="1"/>
  <c r="M2680" i="1"/>
  <c r="T2680" i="1"/>
  <c r="V2680" i="1" s="1"/>
  <c r="S2680" i="1"/>
  <c r="U2680" i="1" s="1"/>
  <c r="T2668" i="1"/>
  <c r="V2668" i="1" s="1"/>
  <c r="Q2668" i="1"/>
  <c r="R2668" i="1" s="1"/>
  <c r="S2668" i="1"/>
  <c r="U2668" i="1" s="1"/>
  <c r="M2664" i="1"/>
  <c r="T2664" i="1"/>
  <c r="V2664" i="1" s="1"/>
  <c r="T2656" i="1"/>
  <c r="V2656" i="1" s="1"/>
  <c r="S2656" i="1"/>
  <c r="U2656" i="1" s="1"/>
  <c r="Q2656" i="1"/>
  <c r="R2656" i="1" s="1"/>
  <c r="Z2014" i="1"/>
  <c r="Z2044" i="1"/>
  <c r="Z1331" i="1"/>
  <c r="Z2085" i="1"/>
  <c r="Z2129" i="1"/>
  <c r="Z2153" i="1"/>
  <c r="Z2162" i="1"/>
  <c r="Z2170" i="1"/>
  <c r="Z1393" i="1"/>
  <c r="S2912" i="1"/>
  <c r="U2912" i="1" s="1"/>
  <c r="Q2904" i="1"/>
  <c r="R2904" i="1" s="1"/>
  <c r="M2912" i="1"/>
  <c r="S2940" i="1"/>
  <c r="U2940" i="1" s="1"/>
  <c r="Q2944" i="1"/>
  <c r="R2944" i="1" s="1"/>
  <c r="T2957" i="1"/>
  <c r="V2957" i="1" s="1"/>
  <c r="Q3001" i="1"/>
  <c r="R3001" i="1" s="1"/>
  <c r="S3005" i="1"/>
  <c r="U3005" i="1" s="1"/>
  <c r="AD3005" i="1" s="1"/>
  <c r="M2767" i="1"/>
  <c r="S2767" i="1"/>
  <c r="U2767" i="1" s="1"/>
  <c r="AD2767" i="1" s="1"/>
  <c r="Q2695" i="1"/>
  <c r="R2695" i="1" s="1"/>
  <c r="S2695" i="1"/>
  <c r="U2695" i="1" s="1"/>
  <c r="T2667" i="1"/>
  <c r="V2667" i="1" s="1"/>
  <c r="AD2667" i="1" s="1"/>
  <c r="M2667" i="1"/>
  <c r="S2720" i="1"/>
  <c r="U2720" i="1" s="1"/>
  <c r="T2720" i="1"/>
  <c r="V2720" i="1" s="1"/>
  <c r="T2732" i="1"/>
  <c r="V2732" i="1" s="1"/>
  <c r="M2724" i="1"/>
  <c r="Q2748" i="1"/>
  <c r="R2748" i="1" s="1"/>
  <c r="Q2760" i="1"/>
  <c r="R2760" i="1" s="1"/>
  <c r="S2768" i="1"/>
  <c r="U2768" i="1" s="1"/>
  <c r="Q2764" i="1"/>
  <c r="R2764" i="1" s="1"/>
  <c r="M2772" i="1"/>
  <c r="M2764" i="1"/>
  <c r="S2804" i="1"/>
  <c r="U2804" i="1" s="1"/>
  <c r="Q2800" i="1"/>
  <c r="R2800" i="1" s="1"/>
  <c r="M2820" i="1"/>
  <c r="S2836" i="1"/>
  <c r="U2836" i="1" s="1"/>
  <c r="Q2832" i="1"/>
  <c r="R2832" i="1" s="1"/>
  <c r="T2828" i="1"/>
  <c r="V2828" i="1" s="1"/>
  <c r="S2856" i="1"/>
  <c r="U2856" i="1" s="1"/>
  <c r="M2856" i="1"/>
  <c r="S2880" i="1"/>
  <c r="U2880" i="1" s="1"/>
  <c r="AD2880" i="1" s="1"/>
  <c r="M2880" i="1"/>
  <c r="S2888" i="1"/>
  <c r="U2888" i="1" s="1"/>
  <c r="S2904" i="1"/>
  <c r="U2904" i="1" s="1"/>
  <c r="AD2904" i="1" s="1"/>
  <c r="T2896" i="1"/>
  <c r="V2896" i="1" s="1"/>
  <c r="M2908" i="1"/>
  <c r="M2896" i="1"/>
  <c r="M2948" i="1"/>
  <c r="M2969" i="1"/>
  <c r="AD1775" i="1"/>
  <c r="AD70" i="1"/>
  <c r="AD1317" i="1"/>
  <c r="AD1053" i="1"/>
  <c r="AD1705" i="1"/>
  <c r="AD2066" i="1"/>
  <c r="AD2434" i="1"/>
  <c r="AD1685" i="1"/>
  <c r="AD2458" i="1"/>
  <c r="Q2396" i="1"/>
  <c r="R2396" i="1" s="1"/>
  <c r="S2652" i="1"/>
  <c r="U2652" i="1" s="1"/>
  <c r="S2664" i="1"/>
  <c r="U2664" i="1" s="1"/>
  <c r="M2656" i="1"/>
  <c r="S2684" i="1"/>
  <c r="U2684" i="1" s="1"/>
  <c r="S2696" i="1"/>
  <c r="U2696" i="1" s="1"/>
  <c r="T2704" i="1"/>
  <c r="V2704" i="1" s="1"/>
  <c r="S2708" i="1"/>
  <c r="U2708" i="1" s="1"/>
  <c r="M2716" i="1"/>
  <c r="S2728" i="1"/>
  <c r="U2728" i="1" s="1"/>
  <c r="AD2728" i="1" s="1"/>
  <c r="Q2723" i="1"/>
  <c r="R2723" i="1" s="1"/>
  <c r="Q2724" i="1"/>
  <c r="R2724" i="1" s="1"/>
  <c r="S2740" i="1"/>
  <c r="U2740" i="1" s="1"/>
  <c r="Q2751" i="1"/>
  <c r="R2751" i="1" s="1"/>
  <c r="T2760" i="1"/>
  <c r="V2760" i="1" s="1"/>
  <c r="S2764" i="1"/>
  <c r="U2764" i="1" s="1"/>
  <c r="AD2764" i="1" s="1"/>
  <c r="T2768" i="1"/>
  <c r="V2768" i="1" s="1"/>
  <c r="M2768" i="1"/>
  <c r="Q2808" i="1"/>
  <c r="R2808" i="1" s="1"/>
  <c r="M2816" i="1"/>
  <c r="T2820" i="1"/>
  <c r="V2820" i="1" s="1"/>
  <c r="M2812" i="1"/>
  <c r="S2824" i="1"/>
  <c r="U2824" i="1" s="1"/>
  <c r="S2840" i="1"/>
  <c r="U2840" i="1" s="1"/>
  <c r="T2836" i="1"/>
  <c r="V2836" i="1" s="1"/>
  <c r="T2844" i="1"/>
  <c r="V2844" i="1" s="1"/>
  <c r="S2852" i="1"/>
  <c r="U2852" i="1" s="1"/>
  <c r="Q2860" i="1"/>
  <c r="R2860" i="1" s="1"/>
  <c r="S2872" i="1"/>
  <c r="U2872" i="1" s="1"/>
  <c r="T2876" i="1"/>
  <c r="V2876" i="1" s="1"/>
  <c r="S2892" i="1"/>
  <c r="U2892" i="1" s="1"/>
  <c r="AD2892" i="1" s="1"/>
  <c r="T2908" i="1"/>
  <c r="V2908" i="1" s="1"/>
  <c r="S2936" i="1"/>
  <c r="U2936" i="1" s="1"/>
  <c r="M2932" i="1"/>
  <c r="AD2644" i="1"/>
  <c r="AD2628" i="1"/>
  <c r="AD351" i="1"/>
  <c r="AD1586" i="1"/>
  <c r="AD1670" i="1"/>
  <c r="AD1719" i="1"/>
  <c r="AD1723" i="1"/>
  <c r="AD1743" i="1"/>
  <c r="AD1907" i="1"/>
  <c r="AD2071" i="1"/>
  <c r="AD2079" i="1"/>
  <c r="AD2103" i="1"/>
  <c r="AD2215" i="1"/>
  <c r="AD2239" i="1"/>
  <c r="AD2495" i="1"/>
  <c r="AD607" i="1"/>
  <c r="AD671" i="1"/>
  <c r="AD679" i="1"/>
  <c r="AD750" i="1"/>
  <c r="AD762" i="1"/>
  <c r="AD782" i="1"/>
  <c r="AD786" i="1"/>
  <c r="AD798" i="1"/>
  <c r="AD866" i="1"/>
  <c r="AD898" i="1"/>
  <c r="AD946" i="1"/>
  <c r="AD974" i="1"/>
  <c r="AD1042" i="1"/>
  <c r="AD1082" i="1"/>
  <c r="AD1122" i="1"/>
  <c r="AD1142" i="1"/>
  <c r="AD1146" i="1"/>
  <c r="AD1174" i="1"/>
  <c r="AD1206" i="1"/>
  <c r="AD1242" i="1"/>
  <c r="AD1342" i="1"/>
  <c r="AD1474" i="1"/>
  <c r="AD897" i="1"/>
  <c r="AD1754" i="1"/>
  <c r="AD2346" i="1"/>
  <c r="AD1585" i="1"/>
  <c r="AD1661" i="1"/>
  <c r="AD1814" i="1"/>
  <c r="AD2110" i="1"/>
  <c r="AD447" i="1"/>
  <c r="AD2623" i="1"/>
  <c r="AD2499" i="1"/>
  <c r="AD1887" i="1"/>
  <c r="AD2203" i="1"/>
  <c r="AD119" i="1"/>
  <c r="AD139" i="1"/>
  <c r="AD167" i="1"/>
  <c r="AD697" i="1"/>
  <c r="AD701" i="1"/>
  <c r="AD630" i="1"/>
  <c r="AD74" i="1"/>
  <c r="AD1830" i="1"/>
  <c r="AD1958" i="1"/>
  <c r="AD1974" i="1"/>
  <c r="AD2022" i="1"/>
  <c r="AD2330" i="1"/>
  <c r="AD2454" i="1"/>
  <c r="AD2546" i="1"/>
  <c r="AD2373" i="1"/>
  <c r="AD270" i="1"/>
  <c r="AD562" i="1"/>
  <c r="AD843" i="1"/>
  <c r="AD301" i="1"/>
  <c r="AD377" i="1"/>
  <c r="AD22" i="1"/>
  <c r="AD278" i="1"/>
  <c r="AD346" i="1"/>
  <c r="AD358" i="1"/>
  <c r="AD370" i="1"/>
  <c r="AD390" i="1"/>
  <c r="AD394" i="1"/>
  <c r="AD446" i="1"/>
  <c r="AD470" i="1"/>
  <c r="AD1129" i="1"/>
  <c r="AD1165" i="1"/>
  <c r="AD1421" i="1"/>
  <c r="AD1679" i="1"/>
  <c r="AD113" i="1"/>
  <c r="AD685" i="1"/>
  <c r="AD1135" i="1"/>
  <c r="AD1663" i="1"/>
  <c r="AD41" i="1"/>
  <c r="AD114" i="1"/>
  <c r="AD741" i="1"/>
  <c r="Z819" i="1"/>
  <c r="Z811" i="1"/>
  <c r="Z448" i="1"/>
  <c r="Z750" i="1"/>
  <c r="Z738" i="1"/>
  <c r="Z725" i="1"/>
  <c r="Z697" i="1"/>
  <c r="Z677" i="1"/>
  <c r="Z663" i="1"/>
  <c r="Z639" i="1"/>
  <c r="Z628" i="1"/>
  <c r="Z593" i="1"/>
  <c r="Z582" i="1"/>
  <c r="Z580" i="1"/>
  <c r="Z570" i="1"/>
  <c r="Z566" i="1"/>
  <c r="W3052" i="1"/>
  <c r="W3051" i="1"/>
  <c r="W3049" i="1"/>
  <c r="W3048" i="1"/>
  <c r="W3050" i="1"/>
  <c r="AD2611" i="1"/>
  <c r="AD2043" i="1"/>
  <c r="AD2207" i="1"/>
  <c r="AD2115" i="1"/>
  <c r="AD263" i="1"/>
  <c r="AD567" i="1"/>
  <c r="AD858" i="1"/>
  <c r="AD1977" i="1"/>
  <c r="AD613" i="1"/>
  <c r="Z509" i="1"/>
  <c r="Z962" i="1"/>
  <c r="AD531" i="1"/>
  <c r="AD367" i="1"/>
  <c r="AD1935" i="1"/>
  <c r="AD1983" i="1"/>
  <c r="AD2083" i="1"/>
  <c r="AD2503" i="1"/>
  <c r="AD2475" i="1"/>
  <c r="AD2362" i="1"/>
  <c r="AD2450" i="1"/>
  <c r="AD1602" i="1"/>
  <c r="AD1175" i="1"/>
  <c r="AD2490" i="1"/>
  <c r="AD2564" i="1"/>
  <c r="AD1903" i="1"/>
  <c r="AD2243" i="1"/>
  <c r="AD1314" i="1"/>
  <c r="AD271" i="1"/>
  <c r="AD1634" i="1"/>
  <c r="AD1686" i="1"/>
  <c r="AD1558" i="1"/>
  <c r="AD1566" i="1"/>
  <c r="AD658" i="1"/>
  <c r="AD1623" i="1"/>
  <c r="Z808" i="1"/>
  <c r="Z755" i="1"/>
  <c r="Z478" i="1"/>
  <c r="Z450" i="1"/>
  <c r="Z411" i="1"/>
  <c r="Z397" i="1"/>
  <c r="Z395" i="1"/>
  <c r="AD373" i="1"/>
  <c r="Z803" i="1"/>
  <c r="Z800" i="1"/>
  <c r="Z786" i="1"/>
  <c r="Z769" i="1"/>
  <c r="Z758" i="1"/>
  <c r="Z746" i="1"/>
  <c r="Z742" i="1"/>
  <c r="Z721" i="1"/>
  <c r="Z690" i="1"/>
  <c r="Z683" i="1"/>
  <c r="Z681" i="1"/>
  <c r="Z385" i="1"/>
  <c r="Z655" i="1"/>
  <c r="Z612" i="1"/>
  <c r="Z651" i="1"/>
  <c r="Z643" i="1"/>
  <c r="Z641" i="1"/>
  <c r="Z635" i="1"/>
  <c r="Z633" i="1"/>
  <c r="Z621" i="1"/>
  <c r="Z622" i="1"/>
  <c r="Z619" i="1"/>
  <c r="Z613" i="1"/>
  <c r="Z611" i="1"/>
  <c r="Z609" i="1"/>
  <c r="Z598" i="1"/>
  <c r="Z578" i="1"/>
  <c r="Z573" i="1"/>
  <c r="Z571" i="1"/>
  <c r="Z562" i="1"/>
  <c r="Z559" i="1"/>
  <c r="Z557" i="1"/>
  <c r="Z546" i="1"/>
  <c r="Z542" i="1"/>
  <c r="Z541" i="1"/>
  <c r="Z530" i="1"/>
  <c r="Z528" i="1"/>
  <c r="Z451" i="1"/>
  <c r="Z518" i="1"/>
  <c r="Z516" i="1"/>
  <c r="Z506" i="1"/>
  <c r="Z500" i="1"/>
  <c r="Z486" i="1"/>
  <c r="Z484" i="1"/>
  <c r="Z440" i="1"/>
  <c r="Z438" i="1"/>
  <c r="Z435" i="1"/>
  <c r="Z330" i="1"/>
  <c r="Z328" i="1"/>
  <c r="Z326" i="1"/>
  <c r="Z324" i="1"/>
  <c r="Z314" i="1"/>
  <c r="Z310" i="1"/>
  <c r="Z296" i="1"/>
  <c r="Z294" i="1"/>
  <c r="Z286" i="1"/>
  <c r="Z284" i="1"/>
  <c r="Z282" i="1"/>
  <c r="Z270" i="1"/>
  <c r="Z268" i="1"/>
  <c r="Z266" i="1"/>
  <c r="Z264" i="1"/>
  <c r="Z12" i="1"/>
  <c r="Z831" i="1"/>
  <c r="Z848" i="1"/>
  <c r="Z964" i="1"/>
  <c r="Z968" i="1"/>
  <c r="Z1001" i="1"/>
  <c r="Z1061" i="1"/>
  <c r="Z1064" i="1"/>
  <c r="Z1089" i="1"/>
  <c r="Z897" i="1"/>
  <c r="Z1184" i="1"/>
  <c r="Z1208" i="1"/>
  <c r="Z1232" i="1"/>
  <c r="Z1410" i="1"/>
  <c r="Z1429" i="1"/>
  <c r="Z1642" i="1"/>
  <c r="M3021" i="1"/>
  <c r="Q3021" i="1"/>
  <c r="R3021" i="1" s="1"/>
  <c r="M2935" i="1"/>
  <c r="S2935" i="1"/>
  <c r="U2935" i="1" s="1"/>
  <c r="T2799" i="1"/>
  <c r="V2799" i="1" s="1"/>
  <c r="Q2799" i="1"/>
  <c r="R2799" i="1" s="1"/>
  <c r="T2739" i="1"/>
  <c r="V2739" i="1" s="1"/>
  <c r="Q2739" i="1"/>
  <c r="R2739" i="1" s="1"/>
  <c r="T2715" i="1"/>
  <c r="V2715" i="1" s="1"/>
  <c r="M2715" i="1"/>
  <c r="M2711" i="1"/>
  <c r="S2711" i="1"/>
  <c r="U2711" i="1" s="1"/>
  <c r="M2687" i="1"/>
  <c r="T2687" i="1"/>
  <c r="V2687" i="1" s="1"/>
  <c r="M2683" i="1"/>
  <c r="S2683" i="1"/>
  <c r="U2683" i="1" s="1"/>
  <c r="T2679" i="1"/>
  <c r="V2679" i="1" s="1"/>
  <c r="M2679" i="1"/>
  <c r="S2675" i="1"/>
  <c r="U2675" i="1" s="1"/>
  <c r="AD2675" i="1" s="1"/>
  <c r="T2675" i="1"/>
  <c r="V2675" i="1" s="1"/>
  <c r="T2671" i="1"/>
  <c r="V2671" i="1" s="1"/>
  <c r="Q2671" i="1"/>
  <c r="R2671" i="1" s="1"/>
  <c r="Z379" i="1"/>
  <c r="Z357" i="1"/>
  <c r="Z229" i="1"/>
  <c r="Z175" i="1"/>
  <c r="Z153" i="1"/>
  <c r="Z145" i="1"/>
  <c r="Z54" i="1"/>
  <c r="Z38" i="1"/>
  <c r="Z18" i="1"/>
  <c r="Z934" i="1"/>
  <c r="Z1042" i="1"/>
  <c r="Z2117" i="1"/>
  <c r="Z2333" i="1"/>
  <c r="Z2366" i="1"/>
  <c r="Z2374" i="1"/>
  <c r="Z2381" i="1"/>
  <c r="Z1466" i="1"/>
  <c r="Z2395" i="1"/>
  <c r="Z2396" i="1"/>
  <c r="Z2399" i="1"/>
  <c r="Z2403" i="1"/>
  <c r="Z2424" i="1"/>
  <c r="Z2459" i="1"/>
  <c r="Z2463" i="1"/>
  <c r="Z2464" i="1"/>
  <c r="Z2470" i="1"/>
  <c r="Z2471" i="1"/>
  <c r="Z2479" i="1"/>
  <c r="Z2480" i="1"/>
  <c r="Z2483" i="1"/>
  <c r="Z2497" i="1"/>
  <c r="Z2527" i="1"/>
  <c r="Z2535" i="1"/>
  <c r="Z2543" i="1"/>
  <c r="AD995" i="1"/>
  <c r="AD871" i="1"/>
  <c r="AD779" i="1"/>
  <c r="AD953" i="1"/>
  <c r="AD69" i="1"/>
  <c r="Z524" i="1"/>
  <c r="Z198" i="1"/>
  <c r="Z880" i="1"/>
  <c r="Z932" i="1"/>
  <c r="Z996" i="1"/>
  <c r="Z1014" i="1"/>
  <c r="AD763" i="1"/>
  <c r="Z1075" i="1"/>
  <c r="Z1098" i="1"/>
  <c r="Z1118" i="1"/>
  <c r="Z1131" i="1"/>
  <c r="Z893" i="1"/>
  <c r="Z904" i="1"/>
  <c r="Z1209" i="1"/>
  <c r="Z1221" i="1"/>
  <c r="Z1225" i="1"/>
  <c r="Z1229" i="1"/>
  <c r="Z1540" i="1"/>
  <c r="Z1412" i="1"/>
  <c r="Z1430" i="1"/>
  <c r="Z1451" i="1"/>
  <c r="Z1511" i="1"/>
  <c r="Z1498" i="1"/>
  <c r="Z1558" i="1"/>
  <c r="Z1581" i="1"/>
  <c r="Z1604" i="1"/>
  <c r="Z1614" i="1"/>
  <c r="Z1687" i="1"/>
  <c r="Z1701" i="1"/>
  <c r="Z1733" i="1"/>
  <c r="Z1734" i="1"/>
  <c r="Z1736" i="1"/>
  <c r="Z1740" i="1"/>
  <c r="Z1746" i="1"/>
  <c r="Z1754" i="1"/>
  <c r="Z1758" i="1"/>
  <c r="Z1786" i="1"/>
  <c r="Z1791" i="1"/>
  <c r="Z1798" i="1"/>
  <c r="Z1632" i="1"/>
  <c r="Z1813" i="1"/>
  <c r="Z1845" i="1"/>
  <c r="Z1905" i="1"/>
  <c r="Z1910" i="1"/>
  <c r="Z2013" i="1"/>
  <c r="Z1329" i="1"/>
  <c r="Z1330" i="1"/>
  <c r="Z1350" i="1"/>
  <c r="Z1358" i="1"/>
  <c r="Z1361" i="1"/>
  <c r="Z1370" i="1"/>
  <c r="Z1377" i="1"/>
  <c r="Z2053" i="1"/>
  <c r="Z2077" i="1"/>
  <c r="Z2081" i="1"/>
  <c r="Z2115" i="1"/>
  <c r="Z2143" i="1"/>
  <c r="Z2147" i="1"/>
  <c r="Z2176" i="1"/>
  <c r="Z1395" i="1"/>
  <c r="Z1240" i="1"/>
  <c r="Z1246" i="1"/>
  <c r="Z1264" i="1"/>
  <c r="Z1269" i="1"/>
  <c r="Z1317" i="1"/>
  <c r="Z1321" i="1"/>
  <c r="Z1243" i="1"/>
  <c r="Z1247" i="1"/>
  <c r="Z1266" i="1"/>
  <c r="Z1277" i="1"/>
  <c r="Z2290" i="1"/>
  <c r="T2683" i="1"/>
  <c r="V2683" i="1" s="1"/>
  <c r="T2711" i="1"/>
  <c r="V2711" i="1" s="1"/>
  <c r="T2751" i="1"/>
  <c r="V2751" i="1" s="1"/>
  <c r="T2771" i="1"/>
  <c r="V2771" i="1" s="1"/>
  <c r="AD2771" i="1" s="1"/>
  <c r="Q2767" i="1"/>
  <c r="R2767" i="1" s="1"/>
  <c r="Z2672" i="1"/>
  <c r="AD2387" i="1"/>
  <c r="AD1570" i="1"/>
  <c r="AD1606" i="1"/>
  <c r="AD1811" i="1"/>
  <c r="AD1875" i="1"/>
  <c r="AD235" i="1"/>
  <c r="AD323" i="1"/>
  <c r="AD339" i="1"/>
  <c r="AD774" i="1"/>
  <c r="AD306" i="1"/>
  <c r="AD197" i="1"/>
  <c r="AD641" i="1"/>
  <c r="AD665" i="1"/>
  <c r="AD1359" i="1"/>
  <c r="AD1179" i="1"/>
  <c r="AD194" i="1"/>
  <c r="AD1821" i="1"/>
  <c r="AD82" i="1"/>
  <c r="AD170" i="1"/>
  <c r="AD501" i="1"/>
  <c r="AD509" i="1"/>
  <c r="AD569" i="1"/>
  <c r="AD687" i="1"/>
  <c r="AD65" i="1"/>
  <c r="AD1515" i="1"/>
  <c r="Z813" i="1"/>
  <c r="Z788" i="1"/>
  <c r="Z764" i="1"/>
  <c r="Z760" i="1"/>
  <c r="Z727" i="1"/>
  <c r="Z719" i="1"/>
  <c r="Z688" i="1"/>
  <c r="Z595" i="1"/>
  <c r="Z591" i="1"/>
  <c r="Z551" i="1"/>
  <c r="AD2599" i="1"/>
  <c r="AD2443" i="1"/>
  <c r="AD2171" i="1"/>
  <c r="AD50" i="1"/>
  <c r="Z754" i="1"/>
  <c r="Z700" i="1"/>
  <c r="AD2283" i="1"/>
  <c r="AD279" i="1"/>
  <c r="AD838" i="1"/>
  <c r="AD1614" i="1"/>
  <c r="AD1618" i="1"/>
  <c r="AD1622" i="1"/>
  <c r="AD1626" i="1"/>
  <c r="AD1630" i="1"/>
  <c r="AD1642" i="1"/>
  <c r="AD1658" i="1"/>
  <c r="AD1662" i="1"/>
  <c r="AD814" i="1"/>
  <c r="AD638" i="1"/>
  <c r="AD2470" i="1"/>
  <c r="Z777" i="1"/>
  <c r="Z1036" i="1"/>
  <c r="Z58" i="1"/>
  <c r="Z2410" i="1"/>
  <c r="Z2415" i="1"/>
  <c r="Z2419" i="1"/>
  <c r="Z2462" i="1"/>
  <c r="Z2482" i="1"/>
  <c r="Z2504" i="1"/>
  <c r="Z2508" i="1"/>
  <c r="S2819" i="1"/>
  <c r="U2819" i="1" s="1"/>
  <c r="T2819" i="1"/>
  <c r="V2819" i="1" s="1"/>
  <c r="Q2763" i="1"/>
  <c r="R2763" i="1" s="1"/>
  <c r="M2763" i="1"/>
  <c r="S2719" i="1"/>
  <c r="U2719" i="1" s="1"/>
  <c r="AD2719" i="1" s="1"/>
  <c r="Q2719" i="1"/>
  <c r="R2719" i="1" s="1"/>
  <c r="T2695" i="1"/>
  <c r="V2695" i="1" s="1"/>
  <c r="M2695" i="1"/>
  <c r="Q2663" i="1"/>
  <c r="R2663" i="1" s="1"/>
  <c r="M2663" i="1"/>
  <c r="S2659" i="1"/>
  <c r="U2659" i="1" s="1"/>
  <c r="M2659" i="1"/>
  <c r="T2655" i="1"/>
  <c r="V2655" i="1" s="1"/>
  <c r="S2655" i="1"/>
  <c r="U2655" i="1" s="1"/>
  <c r="S2651" i="1"/>
  <c r="U2651" i="1" s="1"/>
  <c r="T2651" i="1"/>
  <c r="V2651" i="1" s="1"/>
  <c r="Z543" i="1"/>
  <c r="Z301" i="1"/>
  <c r="Z888" i="1"/>
  <c r="Z950" i="1"/>
  <c r="Z958" i="1"/>
  <c r="Z2058" i="1"/>
  <c r="Z2070" i="1"/>
  <c r="Z2102" i="1"/>
  <c r="Z2120" i="1"/>
  <c r="Z2173" i="1"/>
  <c r="Z2177" i="1"/>
  <c r="Z1392" i="1"/>
  <c r="Z1248" i="1"/>
  <c r="Z1253" i="1"/>
  <c r="Z1322" i="1"/>
  <c r="Z1284" i="1"/>
  <c r="Z1286" i="1"/>
  <c r="Z1292" i="1"/>
  <c r="Z1298" i="1"/>
  <c r="Z1300" i="1"/>
  <c r="Z1302" i="1"/>
  <c r="Z1304" i="1"/>
  <c r="Z2200" i="1"/>
  <c r="Z2201" i="1"/>
  <c r="Z2225" i="1"/>
  <c r="Z2232" i="1"/>
  <c r="Z2237" i="1"/>
  <c r="Z2244" i="1"/>
  <c r="Z2261" i="1"/>
  <c r="Z2269" i="1"/>
  <c r="Z856" i="1"/>
  <c r="Z860" i="1"/>
  <c r="Z864" i="1"/>
  <c r="Z2271" i="1"/>
  <c r="Z2272" i="1"/>
  <c r="Z2275" i="1"/>
  <c r="Z2283" i="1"/>
  <c r="Z2295" i="1"/>
  <c r="Z2318" i="1"/>
  <c r="Z2336" i="1"/>
  <c r="Z2344" i="1"/>
  <c r="Z2345" i="1"/>
  <c r="Z2348" i="1"/>
  <c r="Z637" i="1"/>
  <c r="Z1743" i="1"/>
  <c r="T2673" i="1"/>
  <c r="V2673" i="1" s="1"/>
  <c r="Q2673" i="1"/>
  <c r="R2673" i="1" s="1"/>
  <c r="Q2669" i="1"/>
  <c r="R2669" i="1" s="1"/>
  <c r="S2669" i="1"/>
  <c r="U2669" i="1" s="1"/>
  <c r="AD2" i="1"/>
  <c r="AD295" i="1"/>
  <c r="AD1462" i="1"/>
  <c r="AD1470" i="1"/>
  <c r="AD2225" i="1"/>
  <c r="AD973" i="1"/>
  <c r="AD1321" i="1"/>
  <c r="AD598" i="1"/>
  <c r="AD1309" i="1"/>
  <c r="AD2086" i="1"/>
  <c r="AD1519" i="1"/>
  <c r="AD1655" i="1"/>
  <c r="AD817" i="1"/>
  <c r="AD837" i="1"/>
  <c r="AD1197" i="1"/>
  <c r="AD1425" i="1"/>
  <c r="AD1561" i="1"/>
  <c r="AD811" i="1"/>
  <c r="S2649" i="1"/>
  <c r="U2649" i="1" s="1"/>
  <c r="AD2649" i="1" s="1"/>
  <c r="S2657" i="1"/>
  <c r="U2657" i="1" s="1"/>
  <c r="AD2657" i="1" s="1"/>
  <c r="Q2653" i="1"/>
  <c r="R2653" i="1" s="1"/>
  <c r="Q2665" i="1"/>
  <c r="R2665" i="1" s="1"/>
  <c r="M2655" i="1"/>
  <c r="M2653" i="1"/>
  <c r="S2671" i="1"/>
  <c r="U2671" i="1" s="1"/>
  <c r="S2679" i="1"/>
  <c r="U2679" i="1" s="1"/>
  <c r="M2675" i="1"/>
  <c r="M2671" i="1"/>
  <c r="S2691" i="1"/>
  <c r="U2691" i="1" s="1"/>
  <c r="AD2691" i="1" s="1"/>
  <c r="S2703" i="1"/>
  <c r="U2703" i="1" s="1"/>
  <c r="Q2707" i="1"/>
  <c r="R2707" i="1" s="1"/>
  <c r="T2763" i="1"/>
  <c r="V2763" i="1" s="1"/>
  <c r="S2795" i="1"/>
  <c r="U2795" i="1" s="1"/>
  <c r="AD2795" i="1" s="1"/>
  <c r="S2811" i="1"/>
  <c r="U2811" i="1" s="1"/>
  <c r="M2814" i="1"/>
  <c r="S2843" i="1"/>
  <c r="U2843" i="1" s="1"/>
  <c r="AD2843" i="1" s="1"/>
  <c r="Q2831" i="1"/>
  <c r="R2831" i="1" s="1"/>
  <c r="M2866" i="1"/>
  <c r="M2871" i="1"/>
  <c r="Z3026" i="1"/>
  <c r="Z2730" i="1"/>
  <c r="Z2797" i="1"/>
  <c r="Z2799" i="1"/>
  <c r="AD2471" i="1"/>
  <c r="AD2427" i="1"/>
  <c r="AD2031" i="1"/>
  <c r="AD1767" i="1"/>
  <c r="AD1791" i="1"/>
  <c r="AD1815" i="1"/>
  <c r="AD1891" i="1"/>
  <c r="AD2598" i="1"/>
  <c r="AD2588" i="1"/>
  <c r="AD2479" i="1"/>
  <c r="AD2584" i="1"/>
  <c r="AD2585" i="1"/>
  <c r="AD2187" i="1"/>
  <c r="AD2223" i="1"/>
  <c r="AD1939" i="1"/>
  <c r="AD1702" i="1"/>
  <c r="AD383" i="1"/>
  <c r="AD519" i="1"/>
  <c r="AD850" i="1"/>
  <c r="AD2351" i="1"/>
  <c r="AD1690" i="1"/>
  <c r="AD1751" i="1"/>
  <c r="AD1763" i="1"/>
  <c r="AD1839" i="1"/>
  <c r="AD1911" i="1"/>
  <c r="AD1959" i="1"/>
  <c r="AD2051" i="1"/>
  <c r="AD2091" i="1"/>
  <c r="AD2111" i="1"/>
  <c r="AD2167" i="1"/>
  <c r="AD2183" i="1"/>
  <c r="AD2263" i="1"/>
  <c r="AD2267" i="1"/>
  <c r="AD2275" i="1"/>
  <c r="AD2279" i="1"/>
  <c r="AD2295" i="1"/>
  <c r="AD2315" i="1"/>
  <c r="AD2311" i="1"/>
  <c r="AD1466" i="1"/>
  <c r="AD59" i="1"/>
  <c r="AD63" i="1"/>
  <c r="AD71" i="1"/>
  <c r="AD111" i="1"/>
  <c r="AD115" i="1"/>
  <c r="AD219" i="1"/>
  <c r="AD227" i="1"/>
  <c r="AD231" i="1"/>
  <c r="AD239" i="1"/>
  <c r="AD639" i="1"/>
  <c r="AD754" i="1"/>
  <c r="AD834" i="1"/>
  <c r="AD854" i="1"/>
  <c r="AD878" i="1"/>
  <c r="AD986" i="1"/>
  <c r="AD1034" i="1"/>
  <c r="AD1162" i="1"/>
  <c r="AD1418" i="1"/>
  <c r="AD1438" i="1"/>
  <c r="AD1514" i="1"/>
  <c r="AD1542" i="1"/>
  <c r="AD1554" i="1"/>
  <c r="AD634" i="1"/>
  <c r="AD2146" i="1"/>
  <c r="AD18" i="1"/>
  <c r="AD326" i="1"/>
  <c r="AD594" i="1"/>
  <c r="AD719" i="1"/>
  <c r="AD2231" i="1"/>
  <c r="AD1150" i="1"/>
  <c r="AD1182" i="1"/>
  <c r="AD1214" i="1"/>
  <c r="AD1246" i="1"/>
  <c r="AD1266" i="1"/>
  <c r="AD1278" i="1"/>
  <c r="AD1294" i="1"/>
  <c r="AD1354" i="1"/>
  <c r="AD1635" i="1"/>
  <c r="AD1607" i="1"/>
  <c r="AD825" i="1"/>
  <c r="AD1873" i="1"/>
  <c r="Z2140" i="1"/>
  <c r="Z2830" i="1"/>
  <c r="Z2958" i="1"/>
  <c r="Z2896" i="1"/>
  <c r="Z2988" i="1"/>
  <c r="AD473" i="1"/>
  <c r="AD485" i="1"/>
  <c r="AD642" i="1"/>
  <c r="Z781" i="1"/>
  <c r="Z765" i="1"/>
  <c r="Z731" i="1"/>
  <c r="Z712" i="1"/>
  <c r="Z479" i="1"/>
  <c r="Z587" i="1"/>
  <c r="Z475" i="1"/>
  <c r="Z445" i="1"/>
  <c r="Z416" i="1"/>
  <c r="Z402" i="1"/>
  <c r="Z730" i="1"/>
  <c r="Z251" i="1"/>
  <c r="Z194" i="1"/>
  <c r="Z47" i="1"/>
  <c r="Z836" i="1"/>
  <c r="Z873" i="1"/>
  <c r="Z879" i="1"/>
  <c r="Z917" i="1"/>
  <c r="Z984" i="1"/>
  <c r="Z1006" i="1"/>
  <c r="Z1025" i="1"/>
  <c r="AD714" i="1"/>
  <c r="Z1067" i="1"/>
  <c r="Z1070" i="1"/>
  <c r="Z1082" i="1"/>
  <c r="Z1090" i="1"/>
  <c r="Z1102" i="1"/>
  <c r="Z1114" i="1"/>
  <c r="Z1122" i="1"/>
  <c r="Z1217" i="1"/>
  <c r="Z1524" i="1"/>
  <c r="Z1528" i="1"/>
  <c r="Z1536" i="1"/>
  <c r="Z1544" i="1"/>
  <c r="Z1554" i="1"/>
  <c r="Z1401" i="1"/>
  <c r="Z1411" i="1"/>
  <c r="Z1414" i="1"/>
  <c r="Z1431" i="1"/>
  <c r="Z1446" i="1"/>
  <c r="Z1471" i="1"/>
  <c r="Z1462" i="1"/>
  <c r="Z1484" i="1"/>
  <c r="Z1491" i="1"/>
  <c r="Z1517" i="1"/>
  <c r="Z1514" i="1"/>
  <c r="Z1557" i="1"/>
  <c r="Z1609" i="1"/>
  <c r="Z1678" i="1"/>
  <c r="Z1725" i="1"/>
  <c r="Z1750" i="1"/>
  <c r="Z1782" i="1"/>
  <c r="Z1794" i="1"/>
  <c r="Z1640" i="1"/>
  <c r="Z1600" i="1"/>
  <c r="Z1829" i="1"/>
  <c r="Z1892" i="1"/>
  <c r="AD931" i="1"/>
  <c r="AD493" i="1"/>
  <c r="AD110" i="1"/>
  <c r="AD118" i="1"/>
  <c r="AD138" i="1"/>
  <c r="AD182" i="1"/>
  <c r="AD249" i="1"/>
  <c r="AD265" i="1"/>
  <c r="AD317" i="1"/>
  <c r="AD654" i="1"/>
  <c r="AD682" i="1"/>
  <c r="AD513" i="1"/>
  <c r="Z2889" i="1"/>
  <c r="Z2933" i="1"/>
  <c r="Z3023" i="1"/>
  <c r="AD2335" i="1"/>
  <c r="AD1582" i="1"/>
  <c r="AD1799" i="1"/>
  <c r="AD1130" i="1"/>
  <c r="AD1001" i="1"/>
  <c r="AD1979" i="1"/>
  <c r="AD842" i="1"/>
  <c r="AD2627" i="1"/>
  <c r="AD2143" i="1"/>
  <c r="AD1074" i="1"/>
  <c r="AD1094" i="1"/>
  <c r="AD1646" i="1"/>
  <c r="AD1650" i="1"/>
  <c r="AD1666" i="1"/>
  <c r="AD1971" i="1"/>
  <c r="AD575" i="1"/>
  <c r="AD555" i="1"/>
  <c r="AD79" i="1"/>
  <c r="AD103" i="1"/>
  <c r="AD127" i="1"/>
  <c r="AD135" i="1"/>
  <c r="AD159" i="1"/>
  <c r="AD187" i="1"/>
  <c r="AD335" i="1"/>
  <c r="AD455" i="1"/>
  <c r="AD595" i="1"/>
  <c r="AD615" i="1"/>
  <c r="AD631" i="1"/>
  <c r="AD651" i="1"/>
  <c r="AD655" i="1"/>
  <c r="AD742" i="1"/>
  <c r="AD746" i="1"/>
  <c r="AD766" i="1"/>
  <c r="AD770" i="1"/>
  <c r="AD794" i="1"/>
  <c r="AD942" i="1"/>
  <c r="AD958" i="1"/>
  <c r="AD1002" i="1"/>
  <c r="AD1006" i="1"/>
  <c r="AD2473" i="1"/>
  <c r="AD1665" i="1"/>
  <c r="AD1677" i="1"/>
  <c r="AD1774" i="1"/>
  <c r="AD1994" i="1"/>
  <c r="AD2314" i="1"/>
  <c r="AD1997" i="1"/>
  <c r="AD450" i="1"/>
  <c r="AD821" i="1"/>
  <c r="AD1089" i="1"/>
  <c r="AD1153" i="1"/>
  <c r="AD1189" i="1"/>
  <c r="AD1727" i="1"/>
  <c r="AD1014" i="1"/>
  <c r="AD1026" i="1"/>
  <c r="AD1050" i="1"/>
  <c r="AD58" i="1"/>
  <c r="AD1738" i="1"/>
  <c r="AD2366" i="1"/>
  <c r="AD2530" i="1"/>
  <c r="AD1503" i="1"/>
  <c r="AD1277" i="1"/>
  <c r="AD26" i="1"/>
  <c r="AD30" i="1"/>
  <c r="AD242" i="1"/>
  <c r="AD250" i="1"/>
  <c r="AD262" i="1"/>
  <c r="AD322" i="1"/>
  <c r="AD354" i="1"/>
  <c r="AD366" i="1"/>
  <c r="AD374" i="1"/>
  <c r="AD398" i="1"/>
  <c r="AD454" i="1"/>
  <c r="AD478" i="1"/>
  <c r="AD502" i="1"/>
  <c r="AD526" i="1"/>
  <c r="AD566" i="1"/>
  <c r="AD574" i="1"/>
  <c r="AD629" i="1"/>
  <c r="AD1559" i="1"/>
  <c r="Z2695" i="1"/>
  <c r="Z2827" i="1"/>
  <c r="Z2828" i="1"/>
  <c r="Z2829" i="1"/>
  <c r="Z2840" i="1"/>
  <c r="Z2850" i="1"/>
  <c r="Z2868" i="1"/>
  <c r="Z2869" i="1"/>
  <c r="S2884" i="1"/>
  <c r="U2884" i="1" s="1"/>
  <c r="Q2884" i="1"/>
  <c r="R2884" i="1" s="1"/>
  <c r="M2892" i="1"/>
  <c r="Z2895" i="1"/>
  <c r="Z2897" i="1"/>
  <c r="Z2898" i="1"/>
  <c r="Z2899" i="1"/>
  <c r="S2924" i="1"/>
  <c r="U2924" i="1" s="1"/>
  <c r="M2904" i="1"/>
  <c r="Z2911" i="1"/>
  <c r="T2924" i="1"/>
  <c r="V2924" i="1" s="1"/>
  <c r="Z2925" i="1"/>
  <c r="Z2926" i="1"/>
  <c r="T2932" i="1"/>
  <c r="V2932" i="1" s="1"/>
  <c r="Q2940" i="1"/>
  <c r="R2940" i="1" s="1"/>
  <c r="T2969" i="1"/>
  <c r="V2969" i="1" s="1"/>
  <c r="M3005" i="1"/>
  <c r="T3023" i="1"/>
  <c r="V3023" i="1" s="1"/>
  <c r="Q3033" i="1"/>
  <c r="R3033" i="1" s="1"/>
  <c r="AD17" i="1"/>
  <c r="AD198" i="1"/>
  <c r="AD214" i="1"/>
  <c r="Z772" i="1"/>
  <c r="Z660" i="1"/>
  <c r="Z2038" i="1"/>
  <c r="Z2042" i="1"/>
  <c r="Z2046" i="1"/>
  <c r="Z2050" i="1"/>
  <c r="Z1345" i="1"/>
  <c r="Z2065" i="1"/>
  <c r="Q2953" i="1"/>
  <c r="R2953" i="1" s="1"/>
  <c r="Q2965" i="1"/>
  <c r="R2965" i="1" s="1"/>
  <c r="Z2950" i="1"/>
  <c r="Q3005" i="1"/>
  <c r="R3005" i="1" s="1"/>
  <c r="S3023" i="1"/>
  <c r="U3023" i="1" s="1"/>
  <c r="AD813" i="1"/>
  <c r="AD845" i="1"/>
  <c r="AD1069" i="1"/>
  <c r="AD1121" i="1"/>
  <c r="AD1185" i="1"/>
  <c r="AD1225" i="1"/>
  <c r="AD1229" i="1"/>
  <c r="AD1455" i="1"/>
  <c r="AD1483" i="1"/>
  <c r="AD1505" i="1"/>
  <c r="AD1529" i="1"/>
  <c r="AD1537" i="1"/>
  <c r="AD1675" i="1"/>
  <c r="AD89" i="1"/>
  <c r="AD177" i="1"/>
  <c r="AD590" i="1"/>
  <c r="AD657" i="1"/>
  <c r="AD681" i="1"/>
  <c r="AD122" i="1"/>
  <c r="AD765" i="1"/>
  <c r="AD1845" i="1"/>
  <c r="AD106" i="1"/>
  <c r="AD1039" i="1"/>
  <c r="Z812" i="1"/>
  <c r="Z798" i="1"/>
  <c r="Z783" i="1"/>
  <c r="Z714" i="1"/>
  <c r="Z694" i="1"/>
  <c r="Z2116" i="1"/>
  <c r="Z2855" i="1"/>
  <c r="Z2876" i="1"/>
  <c r="Z2877" i="1"/>
  <c r="Z2947" i="1"/>
  <c r="Z2961" i="1"/>
  <c r="AD2633" i="1"/>
  <c r="AD2604" i="1"/>
  <c r="AD2570" i="1"/>
  <c r="AD2556" i="1"/>
  <c r="AD2399" i="1"/>
  <c r="AD23" i="1"/>
  <c r="AD387" i="1"/>
  <c r="AD415" i="1"/>
  <c r="AD535" i="1"/>
  <c r="AD1046" i="1"/>
  <c r="AD2439" i="1"/>
  <c r="AD1706" i="1"/>
  <c r="AD1102" i="1"/>
  <c r="AD1158" i="1"/>
  <c r="AD2600" i="1"/>
  <c r="AD2603" i="1"/>
  <c r="AD2579" i="1"/>
  <c r="AD2135" i="1"/>
  <c r="AD1919" i="1"/>
  <c r="AD1975" i="1"/>
  <c r="AD2019" i="1"/>
  <c r="AD2099" i="1"/>
  <c r="AD2163" i="1"/>
  <c r="AD2247" i="1"/>
  <c r="AD2575" i="1"/>
  <c r="AD1831" i="1"/>
  <c r="AD1943" i="1"/>
  <c r="AD1995" i="1"/>
  <c r="AD1963" i="1"/>
  <c r="AD1731" i="1"/>
  <c r="AD1859" i="1"/>
  <c r="AD27" i="1"/>
  <c r="AD259" i="1"/>
  <c r="AD1827" i="1"/>
  <c r="AD1022" i="1"/>
  <c r="AD1166" i="1"/>
  <c r="AD1222" i="1"/>
  <c r="AD1254" i="1"/>
  <c r="AD1326" i="1"/>
  <c r="AD1330" i="1"/>
  <c r="AD1370" i="1"/>
  <c r="AD1593" i="1"/>
  <c r="AD1597" i="1"/>
  <c r="AD1893" i="1"/>
  <c r="AD190" i="1"/>
  <c r="AD537" i="1"/>
  <c r="AD666" i="1"/>
  <c r="AD818" i="1"/>
  <c r="AD47" i="1"/>
  <c r="AD2483" i="1"/>
  <c r="AD914" i="1"/>
  <c r="AD918" i="1"/>
  <c r="AD1178" i="1"/>
  <c r="AD1454" i="1"/>
  <c r="AD1458" i="1"/>
  <c r="AD78" i="1"/>
  <c r="AD2594" i="1"/>
  <c r="AD727" i="1"/>
  <c r="AD831" i="1"/>
  <c r="AD1431" i="1"/>
  <c r="AD835" i="1"/>
  <c r="AD150" i="1"/>
  <c r="AD162" i="1"/>
  <c r="AD586" i="1"/>
  <c r="AD606" i="1"/>
  <c r="AD130" i="1"/>
  <c r="AD1766" i="1"/>
  <c r="AD2198" i="1"/>
  <c r="AD2226" i="1"/>
  <c r="AD1567" i="1"/>
  <c r="AD97" i="1"/>
  <c r="AD2261" i="1"/>
  <c r="AD2581" i="1"/>
  <c r="AD14" i="1"/>
  <c r="AD410" i="1"/>
  <c r="AD1397" i="1"/>
  <c r="AD146" i="1"/>
  <c r="Z823" i="1"/>
  <c r="S2702" i="1"/>
  <c r="U2702" i="1" s="1"/>
  <c r="AD2702" i="1" s="1"/>
  <c r="Z2713" i="1"/>
  <c r="Z2769" i="1"/>
  <c r="Z2818" i="1"/>
  <c r="Z2820" i="1"/>
  <c r="Z2819" i="1"/>
  <c r="Z2835" i="1"/>
  <c r="Z2837" i="1"/>
  <c r="Z2941" i="1"/>
  <c r="S2953" i="1"/>
  <c r="U2953" i="1" s="1"/>
  <c r="S2965" i="1"/>
  <c r="U2965" i="1" s="1"/>
  <c r="AD2965" i="1" s="1"/>
  <c r="M2961" i="1"/>
  <c r="Z2968" i="1"/>
  <c r="S2989" i="1"/>
  <c r="U2989" i="1" s="1"/>
  <c r="Z2978" i="1"/>
  <c r="S3001" i="1"/>
  <c r="U3001" i="1" s="1"/>
  <c r="AD726" i="1"/>
  <c r="AD694" i="1"/>
  <c r="Z1228" i="1"/>
  <c r="Q710" i="1"/>
  <c r="R710" i="1" s="1"/>
  <c r="Z2686" i="1"/>
  <c r="Z2943" i="1"/>
  <c r="T2948" i="1"/>
  <c r="V2948" i="1" s="1"/>
  <c r="S2969" i="1"/>
  <c r="U2969" i="1" s="1"/>
  <c r="T2961" i="1"/>
  <c r="V2961" i="1" s="1"/>
  <c r="M2965" i="1"/>
  <c r="Z2959" i="1"/>
  <c r="AD34" i="1"/>
  <c r="AD46" i="1"/>
  <c r="AD54" i="1"/>
  <c r="AD254" i="1"/>
  <c r="AD266" i="1"/>
  <c r="AD314" i="1"/>
  <c r="AD458" i="1"/>
  <c r="AD530" i="1"/>
  <c r="AD570" i="1"/>
  <c r="AD582" i="1"/>
  <c r="AD602" i="1"/>
  <c r="AD1083" i="1"/>
  <c r="AD1353" i="1"/>
  <c r="AD1457" i="1"/>
  <c r="AD1535" i="1"/>
  <c r="AD154" i="1"/>
  <c r="AD409" i="1"/>
  <c r="AD989" i="1"/>
  <c r="AD935" i="1"/>
  <c r="Z759" i="1"/>
  <c r="AD735" i="1"/>
  <c r="AD706" i="1"/>
  <c r="Z2679" i="1"/>
  <c r="Z2681" i="1"/>
  <c r="Z2696" i="1"/>
  <c r="Z2697" i="1"/>
  <c r="Z2772" i="1"/>
  <c r="AD2447" i="1"/>
  <c r="AD2608" i="1"/>
  <c r="AD31" i="1"/>
  <c r="AD439" i="1"/>
  <c r="AD223" i="1"/>
  <c r="AD1694" i="1"/>
  <c r="AD1847" i="1"/>
  <c r="AD1871" i="1"/>
  <c r="AD2591" i="1"/>
  <c r="AD2586" i="1"/>
  <c r="AD411" i="1"/>
  <c r="AD1594" i="1"/>
  <c r="AD15" i="1"/>
  <c r="AD1078" i="1"/>
  <c r="AD1739" i="1"/>
  <c r="AD2492" i="1"/>
  <c r="AD2639" i="1"/>
  <c r="AD2151" i="1"/>
  <c r="AD1106" i="1"/>
  <c r="AD2369" i="1"/>
  <c r="AD506" i="1"/>
  <c r="AD699" i="1"/>
  <c r="AD723" i="1"/>
  <c r="AD1486" i="1"/>
  <c r="AD2487" i="1"/>
  <c r="AD1578" i="1"/>
  <c r="AD1747" i="1"/>
  <c r="AD906" i="1"/>
  <c r="AD938" i="1"/>
  <c r="AD950" i="1"/>
  <c r="AD970" i="1"/>
  <c r="AD222" i="1"/>
  <c r="AD2466" i="1"/>
  <c r="AD1287" i="1"/>
  <c r="AD514" i="1"/>
  <c r="AD810" i="1"/>
  <c r="AD882" i="1"/>
  <c r="AD886" i="1"/>
  <c r="AD894" i="1"/>
  <c r="AD1510" i="1"/>
  <c r="AD1518" i="1"/>
  <c r="AD2519" i="1"/>
  <c r="AD1163" i="1"/>
  <c r="AD10" i="1"/>
  <c r="AD290" i="1"/>
  <c r="AD406" i="1"/>
  <c r="AD213" i="1"/>
  <c r="AD731" i="1"/>
  <c r="AD453" i="1"/>
  <c r="AD441" i="1"/>
  <c r="AD533" i="1"/>
  <c r="Z818" i="1"/>
  <c r="Z814" i="1"/>
  <c r="Z419" i="1"/>
  <c r="Z689" i="1"/>
  <c r="Z659" i="1"/>
  <c r="Z649" i="1"/>
  <c r="Z444" i="1"/>
  <c r="Z625" i="1"/>
  <c r="Z603" i="1"/>
  <c r="Z599" i="1"/>
  <c r="Z576" i="1"/>
  <c r="Z555" i="1"/>
  <c r="Z544" i="1"/>
  <c r="Z452" i="1"/>
  <c r="Z504" i="1"/>
  <c r="Z433" i="1"/>
  <c r="Z488" i="1"/>
  <c r="Z443" i="1"/>
  <c r="Z737" i="1"/>
  <c r="Z320" i="1"/>
  <c r="Z308" i="1"/>
  <c r="Z292" i="1"/>
  <c r="Z280" i="1"/>
  <c r="Z262" i="1"/>
  <c r="Z1539" i="1"/>
  <c r="Z1603" i="1"/>
  <c r="Z1856" i="1"/>
  <c r="Z1934" i="1"/>
  <c r="Z1977" i="1"/>
  <c r="Z1989" i="1"/>
  <c r="Z1990" i="1"/>
  <c r="Z2002" i="1"/>
  <c r="Z2019" i="1"/>
  <c r="Z2031" i="1"/>
  <c r="Z2035" i="1"/>
  <c r="Z2039" i="1"/>
  <c r="Z2040" i="1"/>
  <c r="Z2043" i="1"/>
  <c r="Z2047" i="1"/>
  <c r="Z2051" i="1"/>
  <c r="AD1631" i="1"/>
  <c r="AD1249" i="1"/>
  <c r="AD298" i="1"/>
  <c r="AD334" i="1"/>
  <c r="AD494" i="1"/>
  <c r="AD578" i="1"/>
  <c r="AD617" i="1"/>
  <c r="AD1233" i="1"/>
  <c r="AD1413" i="1"/>
  <c r="AD1471" i="1"/>
  <c r="AD1513" i="1"/>
  <c r="AD173" i="1"/>
  <c r="AD819" i="1"/>
  <c r="AD129" i="1"/>
  <c r="Z666" i="1"/>
  <c r="Z644" i="1"/>
  <c r="Z586" i="1"/>
  <c r="Z569" i="1"/>
  <c r="Z558" i="1"/>
  <c r="Z537" i="1"/>
  <c r="Z511" i="1"/>
  <c r="Z495" i="1"/>
  <c r="Z648" i="1"/>
  <c r="Z657" i="1"/>
  <c r="Z331" i="1"/>
  <c r="Z321" i="1"/>
  <c r="Z305" i="1"/>
  <c r="Z303" i="1"/>
  <c r="Z247" i="1"/>
  <c r="Z178" i="1"/>
  <c r="Z126" i="1"/>
  <c r="Z70" i="1"/>
  <c r="Z869" i="1"/>
  <c r="Z912" i="1"/>
  <c r="Z943" i="1"/>
  <c r="Z983" i="1"/>
  <c r="Z1050" i="1"/>
  <c r="Z1086" i="1"/>
  <c r="Z1106" i="1"/>
  <c r="Z1178" i="1"/>
  <c r="M2818" i="1"/>
  <c r="Q2822" i="1"/>
  <c r="R2822" i="1" s="1"/>
  <c r="Q2834" i="1"/>
  <c r="R2834" i="1" s="1"/>
  <c r="S2870" i="1"/>
  <c r="U2870" i="1" s="1"/>
  <c r="T2870" i="1"/>
  <c r="V2870" i="1" s="1"/>
  <c r="T2838" i="1"/>
  <c r="V2838" i="1" s="1"/>
  <c r="Q2838" i="1"/>
  <c r="R2838" i="1" s="1"/>
  <c r="M2826" i="1"/>
  <c r="S2826" i="1"/>
  <c r="U2826" i="1" s="1"/>
  <c r="T2810" i="1"/>
  <c r="V2810" i="1" s="1"/>
  <c r="S2810" i="1"/>
  <c r="U2810" i="1" s="1"/>
  <c r="M2806" i="1"/>
  <c r="S2806" i="1"/>
  <c r="U2806" i="1" s="1"/>
  <c r="M2782" i="1"/>
  <c r="T2782" i="1"/>
  <c r="V2782" i="1" s="1"/>
  <c r="S2782" i="1"/>
  <c r="U2782" i="1" s="1"/>
  <c r="AD2782" i="1" s="1"/>
  <c r="M2774" i="1"/>
  <c r="S2774" i="1"/>
  <c r="U2774" i="1" s="1"/>
  <c r="T2774" i="1"/>
  <c r="V2774" i="1" s="1"/>
  <c r="Q2770" i="1"/>
  <c r="R2770" i="1" s="1"/>
  <c r="S2770" i="1"/>
  <c r="U2770" i="1" s="1"/>
  <c r="Q2766" i="1"/>
  <c r="R2766" i="1" s="1"/>
  <c r="S2766" i="1"/>
  <c r="U2766" i="1" s="1"/>
  <c r="T2766" i="1"/>
  <c r="V2766" i="1" s="1"/>
  <c r="AD2766" i="1" s="1"/>
  <c r="M2762" i="1"/>
  <c r="Q2762" i="1"/>
  <c r="R2762" i="1" s="1"/>
  <c r="S2762" i="1"/>
  <c r="U2762" i="1" s="1"/>
  <c r="S2754" i="1"/>
  <c r="U2754" i="1" s="1"/>
  <c r="Q2754" i="1"/>
  <c r="R2754" i="1" s="1"/>
  <c r="M2750" i="1"/>
  <c r="Q2750" i="1"/>
  <c r="R2750" i="1" s="1"/>
  <c r="S2750" i="1"/>
  <c r="U2750" i="1" s="1"/>
  <c r="Q2742" i="1"/>
  <c r="R2742" i="1" s="1"/>
  <c r="M2742" i="1"/>
  <c r="S2742" i="1"/>
  <c r="U2742" i="1" s="1"/>
  <c r="T2742" i="1"/>
  <c r="V2742" i="1" s="1"/>
  <c r="Q2738" i="1"/>
  <c r="R2738" i="1" s="1"/>
  <c r="S2738" i="1"/>
  <c r="U2738" i="1" s="1"/>
  <c r="M2738" i="1"/>
  <c r="T2738" i="1"/>
  <c r="V2738" i="1" s="1"/>
  <c r="T2734" i="1"/>
  <c r="V2734" i="1" s="1"/>
  <c r="S2734" i="1"/>
  <c r="U2734" i="1" s="1"/>
  <c r="M2734" i="1"/>
  <c r="T2730" i="1"/>
  <c r="V2730" i="1" s="1"/>
  <c r="Q2730" i="1"/>
  <c r="R2730" i="1" s="1"/>
  <c r="M2726" i="1"/>
  <c r="S2726" i="1"/>
  <c r="U2726" i="1" s="1"/>
  <c r="Q2722" i="1"/>
  <c r="R2722" i="1" s="1"/>
  <c r="M2722" i="1"/>
  <c r="T2722" i="1"/>
  <c r="V2722" i="1" s="1"/>
  <c r="Q2718" i="1"/>
  <c r="R2718" i="1" s="1"/>
  <c r="S2718" i="1"/>
  <c r="U2718" i="1" s="1"/>
  <c r="Q2714" i="1"/>
  <c r="R2714" i="1" s="1"/>
  <c r="S2714" i="1"/>
  <c r="U2714" i="1" s="1"/>
  <c r="AD2714" i="1" s="1"/>
  <c r="M2714" i="1"/>
  <c r="M2710" i="1"/>
  <c r="T2710" i="1"/>
  <c r="V2710" i="1" s="1"/>
  <c r="S2710" i="1"/>
  <c r="U2710" i="1" s="1"/>
  <c r="Q2710" i="1"/>
  <c r="R2710" i="1" s="1"/>
  <c r="M2706" i="1"/>
  <c r="Q2706" i="1"/>
  <c r="R2706" i="1" s="1"/>
  <c r="T2706" i="1"/>
  <c r="V2706" i="1" s="1"/>
  <c r="S2706" i="1"/>
  <c r="U2706" i="1" s="1"/>
  <c r="M2702" i="1"/>
  <c r="Q2702" i="1"/>
  <c r="R2702" i="1" s="1"/>
  <c r="S2698" i="1"/>
  <c r="U2698" i="1" s="1"/>
  <c r="M2698" i="1"/>
  <c r="Q2698" i="1"/>
  <c r="R2698" i="1" s="1"/>
  <c r="Q2694" i="1"/>
  <c r="R2694" i="1" s="1"/>
  <c r="S2694" i="1"/>
  <c r="U2694" i="1" s="1"/>
  <c r="M2694" i="1"/>
  <c r="T2690" i="1"/>
  <c r="V2690" i="1" s="1"/>
  <c r="S2690" i="1"/>
  <c r="U2690" i="1" s="1"/>
  <c r="M2690" i="1"/>
  <c r="Q2690" i="1"/>
  <c r="R2690" i="1" s="1"/>
  <c r="T2686" i="1"/>
  <c r="V2686" i="1" s="1"/>
  <c r="M2686" i="1"/>
  <c r="S2686" i="1"/>
  <c r="U2686" i="1" s="1"/>
  <c r="M2682" i="1"/>
  <c r="S2682" i="1"/>
  <c r="U2682" i="1" s="1"/>
  <c r="T2682" i="1"/>
  <c r="V2682" i="1" s="1"/>
  <c r="T2678" i="1"/>
  <c r="V2678" i="1" s="1"/>
  <c r="S2678" i="1"/>
  <c r="U2678" i="1" s="1"/>
  <c r="T2674" i="1"/>
  <c r="V2674" i="1" s="1"/>
  <c r="M2674" i="1"/>
  <c r="S2674" i="1"/>
  <c r="U2674" i="1" s="1"/>
  <c r="Q2674" i="1"/>
  <c r="R2674" i="1" s="1"/>
  <c r="M2670" i="1"/>
  <c r="Q2670" i="1"/>
  <c r="R2670" i="1" s="1"/>
  <c r="T2670" i="1"/>
  <c r="V2670" i="1" s="1"/>
  <c r="S2670" i="1"/>
  <c r="U2670" i="1" s="1"/>
  <c r="T2666" i="1"/>
  <c r="V2666" i="1" s="1"/>
  <c r="Q2666" i="1"/>
  <c r="R2666" i="1" s="1"/>
  <c r="S2662" i="1"/>
  <c r="U2662" i="1" s="1"/>
  <c r="M2662" i="1"/>
  <c r="T2662" i="1"/>
  <c r="V2662" i="1" s="1"/>
  <c r="M2658" i="1"/>
  <c r="Q2658" i="1"/>
  <c r="R2658" i="1" s="1"/>
  <c r="S2658" i="1"/>
  <c r="U2658" i="1" s="1"/>
  <c r="T2658" i="1"/>
  <c r="V2658" i="1" s="1"/>
  <c r="T2654" i="1"/>
  <c r="V2654" i="1" s="1"/>
  <c r="S2654" i="1"/>
  <c r="U2654" i="1" s="1"/>
  <c r="M2650" i="1"/>
  <c r="Q2650" i="1"/>
  <c r="R2650" i="1" s="1"/>
  <c r="S2650" i="1"/>
  <c r="U2650" i="1" s="1"/>
  <c r="AD2650" i="1" s="1"/>
  <c r="T3016" i="1"/>
  <c r="V3016" i="1" s="1"/>
  <c r="S3016" i="1"/>
  <c r="U3016" i="1" s="1"/>
  <c r="M2666" i="1"/>
  <c r="T2694" i="1"/>
  <c r="V2694" i="1" s="1"/>
  <c r="T2750" i="1"/>
  <c r="V2750" i="1" s="1"/>
  <c r="Z1334" i="1"/>
  <c r="Z1335" i="1"/>
  <c r="Z1338" i="1"/>
  <c r="Z1342" i="1"/>
  <c r="Z1346" i="1"/>
  <c r="Z1351" i="1"/>
  <c r="Z1362" i="1"/>
  <c r="Z1371" i="1"/>
  <c r="Z1374" i="1"/>
  <c r="Z1378" i="1"/>
  <c r="Z1385" i="1"/>
  <c r="Z2054" i="1"/>
  <c r="Z2062" i="1"/>
  <c r="Z2066" i="1"/>
  <c r="Z2074" i="1"/>
  <c r="Z2078" i="1"/>
  <c r="Z2082" i="1"/>
  <c r="S2666" i="1"/>
  <c r="U2666" i="1" s="1"/>
  <c r="AD2666" i="1" s="1"/>
  <c r="Q2654" i="1"/>
  <c r="R2654" i="1" s="1"/>
  <c r="T2698" i="1"/>
  <c r="V2698" i="1" s="1"/>
  <c r="S2722" i="1"/>
  <c r="U2722" i="1" s="1"/>
  <c r="T2726" i="1"/>
  <c r="V2726" i="1" s="1"/>
  <c r="T2758" i="1"/>
  <c r="V2758" i="1" s="1"/>
  <c r="T2762" i="1"/>
  <c r="V2762" i="1" s="1"/>
  <c r="Z2753" i="1"/>
  <c r="Z2758" i="1"/>
  <c r="Z2761" i="1"/>
  <c r="Z2768" i="1"/>
  <c r="Z2838" i="1"/>
  <c r="Z2839" i="1"/>
  <c r="Z2953" i="1"/>
  <c r="Z2956" i="1"/>
  <c r="Z2960" i="1"/>
  <c r="Z2984" i="1"/>
  <c r="Z3009" i="1"/>
  <c r="Z3010" i="1"/>
  <c r="Z3018" i="1"/>
  <c r="Z2687" i="1"/>
  <c r="Z2688" i="1"/>
  <c r="Z2689" i="1"/>
  <c r="Z2780" i="1"/>
  <c r="Z2845" i="1"/>
  <c r="Z2846" i="1"/>
  <c r="Z2847" i="1"/>
  <c r="Z2715" i="1"/>
  <c r="Z2726" i="1"/>
  <c r="Z2809" i="1"/>
  <c r="Z2814" i="1"/>
  <c r="Z2882" i="1"/>
  <c r="Z2917" i="1"/>
  <c r="Z2918" i="1"/>
  <c r="Z2922" i="1"/>
  <c r="Z2923" i="1"/>
  <c r="Z2924" i="1"/>
  <c r="Z2994" i="1"/>
  <c r="AD2587" i="1"/>
  <c r="AD2607" i="1"/>
  <c r="AD2647" i="1"/>
  <c r="AD2363" i="1"/>
  <c r="AD2435" i="1"/>
  <c r="AD2571" i="1"/>
  <c r="AD2023" i="1"/>
  <c r="AD1883" i="1"/>
  <c r="AD862" i="1"/>
  <c r="AD251" i="1"/>
  <c r="AD551" i="1"/>
  <c r="AD1118" i="1"/>
  <c r="AD2507" i="1"/>
  <c r="AD2467" i="1"/>
  <c r="AD1442" i="1"/>
  <c r="AD1395" i="1"/>
  <c r="AD1013" i="1"/>
  <c r="Z807" i="1"/>
  <c r="Z782" i="1"/>
  <c r="Z729" i="1"/>
  <c r="Z717" i="1"/>
  <c r="Z705" i="1"/>
  <c r="AD2595" i="1"/>
  <c r="AD287" i="1"/>
  <c r="AD299" i="1"/>
  <c r="AD431" i="1"/>
  <c r="AD619" i="1"/>
  <c r="AD1450" i="1"/>
  <c r="AD627" i="1"/>
  <c r="AD1018" i="1"/>
  <c r="AD2006" i="1"/>
  <c r="AD2486" i="1"/>
  <c r="AD1853" i="1"/>
  <c r="AD761" i="1"/>
  <c r="AD2211" i="1"/>
  <c r="AD2635" i="1"/>
  <c r="AD1843" i="1"/>
  <c r="AD1346" i="1"/>
  <c r="AD315" i="1"/>
  <c r="AD1062" i="1"/>
  <c r="AD1899" i="1"/>
  <c r="AD407" i="1"/>
  <c r="AD543" i="1"/>
  <c r="AD2505" i="1"/>
  <c r="AD1838" i="1"/>
  <c r="AD2414" i="1"/>
  <c r="AD274" i="1"/>
  <c r="AD282" i="1"/>
  <c r="AD386" i="1"/>
  <c r="Z461" i="1"/>
  <c r="Z346" i="1"/>
  <c r="Z398" i="1"/>
  <c r="AD286" i="1"/>
  <c r="AD342" i="1"/>
  <c r="AD45" i="1"/>
  <c r="Z827" i="1"/>
  <c r="AD391" i="1"/>
  <c r="AD435" i="1"/>
  <c r="AD451" i="1"/>
  <c r="AD503" i="1"/>
  <c r="AD583" i="1"/>
  <c r="AD1086" i="1"/>
  <c r="AD2191" i="1"/>
  <c r="AD2539" i="1"/>
  <c r="AD1851" i="1"/>
  <c r="AD1915" i="1"/>
  <c r="AD2307" i="1"/>
  <c r="AD6" i="1"/>
  <c r="AD591" i="1"/>
  <c r="AD790" i="1"/>
  <c r="AD978" i="1"/>
  <c r="AD2325" i="1"/>
  <c r="AD1045" i="1"/>
  <c r="AD142" i="1"/>
  <c r="AD210" i="1"/>
  <c r="AD1954" i="1"/>
  <c r="AD2145" i="1"/>
  <c r="AD2385" i="1"/>
  <c r="M3000" i="1"/>
  <c r="T3000" i="1"/>
  <c r="V3000" i="1" s="1"/>
  <c r="T2976" i="1"/>
  <c r="V2976" i="1" s="1"/>
  <c r="M2976" i="1"/>
  <c r="Q2976" i="1"/>
  <c r="R2976" i="1" s="1"/>
  <c r="Q2939" i="1"/>
  <c r="R2939" i="1" s="1"/>
  <c r="S2939" i="1"/>
  <c r="U2939" i="1" s="1"/>
  <c r="AD2939" i="1" s="1"/>
  <c r="T2927" i="1"/>
  <c r="V2927" i="1" s="1"/>
  <c r="M2927" i="1"/>
  <c r="S2919" i="1"/>
  <c r="U2919" i="1" s="1"/>
  <c r="M2919" i="1"/>
  <c r="T2919" i="1"/>
  <c r="V2919" i="1" s="1"/>
  <c r="Q2915" i="1"/>
  <c r="R2915" i="1" s="1"/>
  <c r="M2915" i="1"/>
  <c r="M2911" i="1"/>
  <c r="S2911" i="1"/>
  <c r="U2911" i="1" s="1"/>
  <c r="AD2911" i="1" s="1"/>
  <c r="Q2911" i="1"/>
  <c r="R2911" i="1" s="1"/>
  <c r="Q2907" i="1"/>
  <c r="R2907" i="1" s="1"/>
  <c r="T2907" i="1"/>
  <c r="V2907" i="1" s="1"/>
  <c r="S2899" i="1"/>
  <c r="U2899" i="1" s="1"/>
  <c r="M2899" i="1"/>
  <c r="T2899" i="1"/>
  <c r="V2899" i="1" s="1"/>
  <c r="Q2899" i="1"/>
  <c r="R2899" i="1" s="1"/>
  <c r="T2887" i="1"/>
  <c r="V2887" i="1" s="1"/>
  <c r="Q2887" i="1"/>
  <c r="R2887" i="1" s="1"/>
  <c r="M2883" i="1"/>
  <c r="T2883" i="1"/>
  <c r="V2883" i="1" s="1"/>
  <c r="Q2883" i="1"/>
  <c r="R2883" i="1" s="1"/>
  <c r="M2879" i="1"/>
  <c r="T2879" i="1"/>
  <c r="V2879" i="1" s="1"/>
  <c r="S2879" i="1"/>
  <c r="U2879" i="1" s="1"/>
  <c r="Q2879" i="1"/>
  <c r="R2879" i="1" s="1"/>
  <c r="T2867" i="1"/>
  <c r="V2867" i="1" s="1"/>
  <c r="M2867" i="1"/>
  <c r="S2867" i="1"/>
  <c r="U2867" i="1" s="1"/>
  <c r="T2863" i="1"/>
  <c r="V2863" i="1" s="1"/>
  <c r="Q2863" i="1"/>
  <c r="R2863" i="1" s="1"/>
  <c r="M2863" i="1"/>
  <c r="Q2859" i="1"/>
  <c r="R2859" i="1" s="1"/>
  <c r="M2859" i="1"/>
  <c r="S2859" i="1"/>
  <c r="U2859" i="1" s="1"/>
  <c r="M2855" i="1"/>
  <c r="S2855" i="1"/>
  <c r="U2855" i="1" s="1"/>
  <c r="T2851" i="1"/>
  <c r="V2851" i="1" s="1"/>
  <c r="Q2851" i="1"/>
  <c r="R2851" i="1" s="1"/>
  <c r="S2851" i="1"/>
  <c r="U2851" i="1" s="1"/>
  <c r="Q2847" i="1"/>
  <c r="R2847" i="1" s="1"/>
  <c r="S2847" i="1"/>
  <c r="U2847" i="1" s="1"/>
  <c r="M2847" i="1"/>
  <c r="M2839" i="1"/>
  <c r="T2839" i="1"/>
  <c r="V2839" i="1" s="1"/>
  <c r="S2839" i="1"/>
  <c r="U2839" i="1" s="1"/>
  <c r="M2835" i="1"/>
  <c r="T2835" i="1"/>
  <c r="V2835" i="1" s="1"/>
  <c r="S2835" i="1"/>
  <c r="U2835" i="1" s="1"/>
  <c r="T2827" i="1"/>
  <c r="V2827" i="1" s="1"/>
  <c r="Q2827" i="1"/>
  <c r="R2827" i="1" s="1"/>
  <c r="S2827" i="1"/>
  <c r="U2827" i="1" s="1"/>
  <c r="M2823" i="1"/>
  <c r="T2823" i="1"/>
  <c r="V2823" i="1" s="1"/>
  <c r="T2815" i="1"/>
  <c r="V2815" i="1" s="1"/>
  <c r="M2815" i="1"/>
  <c r="Q2815" i="1"/>
  <c r="R2815" i="1" s="1"/>
  <c r="Q2807" i="1"/>
  <c r="R2807" i="1" s="1"/>
  <c r="T2807" i="1"/>
  <c r="V2807" i="1" s="1"/>
  <c r="M2803" i="1"/>
  <c r="T2803" i="1"/>
  <c r="V2803" i="1" s="1"/>
  <c r="AD2803" i="1" s="1"/>
  <c r="Q2803" i="1"/>
  <c r="R2803" i="1" s="1"/>
  <c r="S2787" i="1"/>
  <c r="U2787" i="1" s="1"/>
  <c r="T2787" i="1"/>
  <c r="V2787" i="1" s="1"/>
  <c r="M2787" i="1"/>
  <c r="S2783" i="1"/>
  <c r="U2783" i="1" s="1"/>
  <c r="T2783" i="1"/>
  <c r="V2783" i="1" s="1"/>
  <c r="T2779" i="1"/>
  <c r="V2779" i="1" s="1"/>
  <c r="S2779" i="1"/>
  <c r="U2779" i="1" s="1"/>
  <c r="M2775" i="1"/>
  <c r="S2775" i="1"/>
  <c r="U2775" i="1" s="1"/>
  <c r="Q2759" i="1"/>
  <c r="R2759" i="1" s="1"/>
  <c r="M2759" i="1"/>
  <c r="M2755" i="1"/>
  <c r="T2755" i="1"/>
  <c r="V2755" i="1" s="1"/>
  <c r="Q2755" i="1"/>
  <c r="R2755" i="1" s="1"/>
  <c r="Q2747" i="1"/>
  <c r="R2747" i="1" s="1"/>
  <c r="T2747" i="1"/>
  <c r="V2747" i="1" s="1"/>
  <c r="T2743" i="1"/>
  <c r="V2743" i="1" s="1"/>
  <c r="S2743" i="1"/>
  <c r="U2743" i="1" s="1"/>
  <c r="M2739" i="1"/>
  <c r="S2739" i="1"/>
  <c r="U2739" i="1" s="1"/>
  <c r="T2735" i="1"/>
  <c r="V2735" i="1" s="1"/>
  <c r="Q2735" i="1"/>
  <c r="R2735" i="1" s="1"/>
  <c r="S2735" i="1"/>
  <c r="U2735" i="1" s="1"/>
  <c r="M2727" i="1"/>
  <c r="Q2727" i="1"/>
  <c r="R2727" i="1" s="1"/>
  <c r="S2727" i="1"/>
  <c r="U2727" i="1" s="1"/>
  <c r="T2723" i="1"/>
  <c r="V2723" i="1" s="1"/>
  <c r="S2723" i="1"/>
  <c r="U2723" i="1" s="1"/>
  <c r="Q2715" i="1"/>
  <c r="R2715" i="1" s="1"/>
  <c r="S2715" i="1"/>
  <c r="U2715" i="1" s="1"/>
  <c r="Q2699" i="1"/>
  <c r="R2699" i="1" s="1"/>
  <c r="S2699" i="1"/>
  <c r="U2699" i="1" s="1"/>
  <c r="M2691" i="1"/>
  <c r="Q2691" i="1"/>
  <c r="R2691" i="1" s="1"/>
  <c r="Z1552" i="1"/>
  <c r="Z1475" i="1"/>
  <c r="Z1513" i="1"/>
  <c r="Z1518" i="1"/>
  <c r="Z1653" i="1"/>
  <c r="Z1654" i="1"/>
  <c r="Z1658" i="1"/>
  <c r="Z1665" i="1"/>
  <c r="Z1666" i="1"/>
  <c r="Z1684" i="1"/>
  <c r="Z1716" i="1"/>
  <c r="Z1724" i="1"/>
  <c r="Z1745" i="1"/>
  <c r="Z1757" i="1"/>
  <c r="Z1781" i="1"/>
  <c r="Z1635" i="1"/>
  <c r="Z2654" i="1"/>
  <c r="Z2655" i="1"/>
  <c r="Z2661" i="1"/>
  <c r="Z2666" i="1"/>
  <c r="Z2667" i="1"/>
  <c r="Z2668" i="1"/>
  <c r="Z2669" i="1"/>
  <c r="Z2677" i="1"/>
  <c r="Z2692" i="1"/>
  <c r="Z2693" i="1"/>
  <c r="Z2700" i="1"/>
  <c r="Z2701" i="1"/>
  <c r="T2775" i="1"/>
  <c r="V2775" i="1" s="1"/>
  <c r="M2771" i="1"/>
  <c r="Z2778" i="1"/>
  <c r="S2791" i="1"/>
  <c r="U2791" i="1" s="1"/>
  <c r="AD2791" i="1" s="1"/>
  <c r="S2815" i="1"/>
  <c r="U2815" i="1" s="1"/>
  <c r="T2811" i="1"/>
  <c r="V2811" i="1" s="1"/>
  <c r="M2819" i="1"/>
  <c r="T2847" i="1"/>
  <c r="V2847" i="1" s="1"/>
  <c r="M2827" i="1"/>
  <c r="T2871" i="1"/>
  <c r="V2871" i="1" s="1"/>
  <c r="S2927" i="1"/>
  <c r="U2927" i="1" s="1"/>
  <c r="T2915" i="1"/>
  <c r="V2915" i="1" s="1"/>
  <c r="AD2915" i="1" s="1"/>
  <c r="AD1347" i="1"/>
  <c r="AD621" i="1"/>
  <c r="AD695" i="1"/>
  <c r="AD529" i="1"/>
  <c r="Z118" i="1"/>
  <c r="Z112" i="1"/>
  <c r="Z110" i="1"/>
  <c r="Z104" i="1"/>
  <c r="Z90" i="1"/>
  <c r="Z88" i="1"/>
  <c r="Z82" i="1"/>
  <c r="Z1200" i="1"/>
  <c r="Z1224" i="1"/>
  <c r="T2663" i="1"/>
  <c r="V2663" i="1" s="1"/>
  <c r="AD2663" i="1" s="1"/>
  <c r="Q2667" i="1"/>
  <c r="R2667" i="1" s="1"/>
  <c r="Z2656" i="1"/>
  <c r="Z2657" i="1"/>
  <c r="Z2662" i="1"/>
  <c r="Z2663" i="1"/>
  <c r="S2687" i="1"/>
  <c r="U2687" i="1" s="1"/>
  <c r="T2699" i="1"/>
  <c r="V2699" i="1" s="1"/>
  <c r="T2703" i="1"/>
  <c r="V2703" i="1" s="1"/>
  <c r="M2699" i="1"/>
  <c r="S2707" i="1"/>
  <c r="U2707" i="1" s="1"/>
  <c r="AD2707" i="1" s="1"/>
  <c r="Q2711" i="1"/>
  <c r="R2711" i="1" s="1"/>
  <c r="M2707" i="1"/>
  <c r="M2719" i="1"/>
  <c r="S2747" i="1"/>
  <c r="U2747" i="1" s="1"/>
  <c r="Q2743" i="1"/>
  <c r="R2743" i="1" s="1"/>
  <c r="M2747" i="1"/>
  <c r="S2755" i="1"/>
  <c r="U2755" i="1" s="1"/>
  <c r="S2759" i="1"/>
  <c r="U2759" i="1" s="1"/>
  <c r="AD2759" i="1" s="1"/>
  <c r="Q2819" i="1"/>
  <c r="R2819" i="1" s="1"/>
  <c r="M2907" i="1"/>
  <c r="Q2919" i="1"/>
  <c r="R2919" i="1" s="1"/>
  <c r="Z2860" i="1"/>
  <c r="Z2862" i="1"/>
  <c r="Z2863" i="1"/>
  <c r="Z2864" i="1"/>
  <c r="Z2865" i="1"/>
  <c r="Z2858" i="1"/>
  <c r="Z2879" i="1"/>
  <c r="Z2880" i="1"/>
  <c r="S3014" i="1"/>
  <c r="U3014" i="1" s="1"/>
  <c r="AD3014" i="1" s="1"/>
  <c r="Z2767" i="1"/>
  <c r="Z2783" i="1"/>
  <c r="Z2785" i="1"/>
  <c r="Z2787" i="1"/>
  <c r="Z2800" i="1"/>
  <c r="Z2870" i="1"/>
  <c r="Z2901" i="1"/>
  <c r="Z2905" i="1"/>
  <c r="Z2906" i="1"/>
  <c r="Z2904" i="1"/>
  <c r="Z2908" i="1"/>
  <c r="Z2913" i="1"/>
  <c r="Z2965" i="1"/>
  <c r="Z2985" i="1"/>
  <c r="Z2986" i="1"/>
  <c r="Z2998" i="1"/>
  <c r="T3021" i="1"/>
  <c r="V3021" i="1" s="1"/>
  <c r="Z2698" i="1"/>
  <c r="Z2704" i="1"/>
  <c r="Z2705" i="1"/>
  <c r="Z2707" i="1"/>
  <c r="Z2708" i="1"/>
  <c r="Z2710" i="1"/>
  <c r="Z2711" i="1"/>
  <c r="Z2805" i="1"/>
  <c r="Z2806" i="1"/>
  <c r="Z2807" i="1"/>
  <c r="Z2816" i="1"/>
  <c r="Z2817" i="1"/>
  <c r="Z2824" i="1"/>
  <c r="Z2826" i="1"/>
  <c r="Z2831" i="1"/>
  <c r="Z2852" i="1"/>
  <c r="Z2853" i="1"/>
  <c r="Z2854" i="1"/>
  <c r="Z2912" i="1"/>
  <c r="Z2910" i="1"/>
  <c r="Z2916" i="1"/>
  <c r="Z2939" i="1"/>
  <c r="Z2945" i="1"/>
  <c r="Z2951" i="1"/>
  <c r="Z2995" i="1"/>
  <c r="Q3014" i="1"/>
  <c r="R3014" i="1" s="1"/>
  <c r="Z3020" i="1"/>
  <c r="S3021" i="1"/>
  <c r="U3021" i="1" s="1"/>
  <c r="AD2095" i="1"/>
  <c r="AD2583" i="1"/>
  <c r="AD2155" i="1"/>
  <c r="AD2632" i="1"/>
  <c r="AD2379" i="1"/>
  <c r="AD2618" i="1"/>
  <c r="AD2619" i="1"/>
  <c r="AD2624" i="1"/>
  <c r="AD2355" i="1"/>
  <c r="AD2411" i="1"/>
  <c r="AD1710" i="1"/>
  <c r="AD527" i="1"/>
  <c r="AD1386" i="1"/>
  <c r="AD966" i="1"/>
  <c r="AD1282" i="1"/>
  <c r="AD2615" i="1"/>
  <c r="AD2386" i="1"/>
  <c r="AD2478" i="1"/>
  <c r="AD1589" i="1"/>
  <c r="AD1802" i="1"/>
  <c r="AD571" i="1"/>
  <c r="AD1942" i="1"/>
  <c r="AD1894" i="1"/>
  <c r="AD1950" i="1"/>
  <c r="AD1982" i="1"/>
  <c r="AD2406" i="1"/>
  <c r="AD599" i="1"/>
  <c r="AD717" i="1"/>
  <c r="AD2258" i="1"/>
  <c r="AD2542" i="1"/>
  <c r="AD1070" i="1"/>
  <c r="AD1090" i="1"/>
  <c r="AD1114" i="1"/>
  <c r="AD2534" i="1"/>
  <c r="AD542" i="1"/>
  <c r="AD1149" i="1"/>
  <c r="AD466" i="1"/>
  <c r="AD482" i="1"/>
  <c r="AD1343" i="1"/>
  <c r="Z366" i="1"/>
  <c r="Z45" i="1"/>
  <c r="Z2659" i="1"/>
  <c r="Z2684" i="1"/>
  <c r="Z2712" i="1"/>
  <c r="Z2771" i="1"/>
  <c r="Z2798" i="1"/>
  <c r="Z2781" i="1"/>
  <c r="Z2812" i="1"/>
  <c r="Z2813" i="1"/>
  <c r="S3012" i="1"/>
  <c r="U3012" i="1" s="1"/>
  <c r="M3012" i="1"/>
  <c r="T3012" i="1"/>
  <c r="V3012" i="1" s="1"/>
  <c r="M3008" i="1"/>
  <c r="Q3008" i="1"/>
  <c r="R3008" i="1" s="1"/>
  <c r="T3008" i="1"/>
  <c r="V3008" i="1" s="1"/>
  <c r="Q3004" i="1"/>
  <c r="R3004" i="1" s="1"/>
  <c r="M3004" i="1"/>
  <c r="S3004" i="1"/>
  <c r="U3004" i="1" s="1"/>
  <c r="M2996" i="1"/>
  <c r="T2996" i="1"/>
  <c r="V2996" i="1" s="1"/>
  <c r="AD2996" i="1" s="1"/>
  <c r="Q2996" i="1"/>
  <c r="R2996" i="1" s="1"/>
  <c r="M2992" i="1"/>
  <c r="S2992" i="1"/>
  <c r="U2992" i="1" s="1"/>
  <c r="AD2992" i="1" s="1"/>
  <c r="Q2988" i="1"/>
  <c r="R2988" i="1" s="1"/>
  <c r="T2988" i="1"/>
  <c r="V2988" i="1" s="1"/>
  <c r="AD2988" i="1" s="1"/>
  <c r="M2988" i="1"/>
  <c r="T2984" i="1"/>
  <c r="V2984" i="1" s="1"/>
  <c r="M2984" i="1"/>
  <c r="S2984" i="1"/>
  <c r="U2984" i="1" s="1"/>
  <c r="S2980" i="1"/>
  <c r="U2980" i="1" s="1"/>
  <c r="T2980" i="1"/>
  <c r="V2980" i="1" s="1"/>
  <c r="Q2980" i="1"/>
  <c r="R2980" i="1" s="1"/>
  <c r="Q2972" i="1"/>
  <c r="R2972" i="1" s="1"/>
  <c r="T2972" i="1"/>
  <c r="V2972" i="1" s="1"/>
  <c r="S2972" i="1"/>
  <c r="U2972" i="1" s="1"/>
  <c r="M2972" i="1"/>
  <c r="M2968" i="1"/>
  <c r="Q2968" i="1"/>
  <c r="R2968" i="1" s="1"/>
  <c r="S2968" i="1"/>
  <c r="U2968" i="1" s="1"/>
  <c r="T2968" i="1"/>
  <c r="V2968" i="1" s="1"/>
  <c r="M2964" i="1"/>
  <c r="Q2964" i="1"/>
  <c r="R2964" i="1" s="1"/>
  <c r="S2964" i="1"/>
  <c r="U2964" i="1" s="1"/>
  <c r="T2964" i="1"/>
  <c r="V2964" i="1" s="1"/>
  <c r="M2960" i="1"/>
  <c r="Q2960" i="1"/>
  <c r="R2960" i="1" s="1"/>
  <c r="T2960" i="1"/>
  <c r="V2960" i="1" s="1"/>
  <c r="M2956" i="1"/>
  <c r="S2956" i="1"/>
  <c r="U2956" i="1" s="1"/>
  <c r="T2956" i="1"/>
  <c r="V2956" i="1" s="1"/>
  <c r="Q2956" i="1"/>
  <c r="R2956" i="1" s="1"/>
  <c r="S2951" i="1"/>
  <c r="U2951" i="1" s="1"/>
  <c r="Q2951" i="1"/>
  <c r="R2951" i="1" s="1"/>
  <c r="M2951" i="1"/>
  <c r="T2951" i="1"/>
  <c r="V2951" i="1" s="1"/>
  <c r="M2947" i="1"/>
  <c r="S2947" i="1"/>
  <c r="U2947" i="1" s="1"/>
  <c r="T2947" i="1"/>
  <c r="V2947" i="1" s="1"/>
  <c r="Q2947" i="1"/>
  <c r="R2947" i="1" s="1"/>
  <c r="Z21" i="1"/>
  <c r="Z832" i="1"/>
  <c r="Z1912" i="1"/>
  <c r="M2898" i="1"/>
  <c r="S2898" i="1"/>
  <c r="U2898" i="1" s="1"/>
  <c r="T2882" i="1"/>
  <c r="V2882" i="1" s="1"/>
  <c r="M2882" i="1"/>
  <c r="Q2842" i="1"/>
  <c r="R2842" i="1" s="1"/>
  <c r="S2842" i="1"/>
  <c r="U2842" i="1" s="1"/>
  <c r="S2834" i="1"/>
  <c r="U2834" i="1" s="1"/>
  <c r="T2834" i="1"/>
  <c r="V2834" i="1" s="1"/>
  <c r="S2818" i="1"/>
  <c r="U2818" i="1" s="1"/>
  <c r="AD2818" i="1" s="1"/>
  <c r="Q2818" i="1"/>
  <c r="R2818" i="1" s="1"/>
  <c r="T2814" i="1"/>
  <c r="V2814" i="1" s="1"/>
  <c r="S2814" i="1"/>
  <c r="U2814" i="1" s="1"/>
  <c r="M2802" i="1"/>
  <c r="T2802" i="1"/>
  <c r="V2802" i="1" s="1"/>
  <c r="S2802" i="1"/>
  <c r="U2802" i="1" s="1"/>
  <c r="M2798" i="1"/>
  <c r="Q2798" i="1"/>
  <c r="R2798" i="1" s="1"/>
  <c r="S2798" i="1"/>
  <c r="U2798" i="1" s="1"/>
  <c r="AD2798" i="1" s="1"/>
  <c r="M2794" i="1"/>
  <c r="S2794" i="1"/>
  <c r="U2794" i="1" s="1"/>
  <c r="T2790" i="1"/>
  <c r="V2790" i="1" s="1"/>
  <c r="S2790" i="1"/>
  <c r="U2790" i="1" s="1"/>
  <c r="T2786" i="1"/>
  <c r="V2786" i="1" s="1"/>
  <c r="AD2786" i="1" s="1"/>
  <c r="M2786" i="1"/>
  <c r="M2778" i="1"/>
  <c r="S2778" i="1"/>
  <c r="U2778" i="1" s="1"/>
  <c r="AD2778" i="1" s="1"/>
  <c r="T2770" i="1"/>
  <c r="V2770" i="1" s="1"/>
  <c r="M2770" i="1"/>
  <c r="Q2758" i="1"/>
  <c r="R2758" i="1" s="1"/>
  <c r="S2758" i="1"/>
  <c r="U2758" i="1" s="1"/>
  <c r="T2754" i="1"/>
  <c r="V2754" i="1" s="1"/>
  <c r="M2754" i="1"/>
  <c r="M2730" i="1"/>
  <c r="S2730" i="1"/>
  <c r="U2730" i="1" s="1"/>
  <c r="M2718" i="1"/>
  <c r="T2718" i="1"/>
  <c r="V2718" i="1" s="1"/>
  <c r="Z1049" i="1"/>
  <c r="Z1146" i="1"/>
  <c r="Z1149" i="1"/>
  <c r="Z1168" i="1"/>
  <c r="Z1176" i="1"/>
  <c r="Z2653" i="1"/>
  <c r="Z2660" i="1"/>
  <c r="Z2664" i="1"/>
  <c r="Z2665" i="1"/>
  <c r="Z2673" i="1"/>
  <c r="Z2674" i="1"/>
  <c r="Z2721" i="1"/>
  <c r="Z2722" i="1"/>
  <c r="Z2723" i="1"/>
  <c r="S3000" i="1"/>
  <c r="U3000" i="1" s="1"/>
  <c r="Z770" i="1"/>
  <c r="Z741" i="1"/>
  <c r="Z196" i="1"/>
  <c r="Z190" i="1"/>
  <c r="Z166" i="1"/>
  <c r="Z138" i="1"/>
  <c r="Z132" i="1"/>
  <c r="Z128" i="1"/>
  <c r="Z66" i="1"/>
  <c r="Z1591" i="1"/>
  <c r="Z2675" i="1"/>
  <c r="Z2683" i="1"/>
  <c r="Z2718" i="1"/>
  <c r="Z2743" i="1"/>
  <c r="Z2744" i="1"/>
  <c r="Z2844" i="1"/>
  <c r="Z2935" i="1"/>
  <c r="S2960" i="1"/>
  <c r="U2960" i="1" s="1"/>
  <c r="S2976" i="1"/>
  <c r="U2976" i="1" s="1"/>
  <c r="Q2984" i="1"/>
  <c r="R2984" i="1" s="1"/>
  <c r="Q2992" i="1"/>
  <c r="R2992" i="1" s="1"/>
  <c r="T3004" i="1"/>
  <c r="V3004" i="1" s="1"/>
  <c r="S3008" i="1"/>
  <c r="U3008" i="1" s="1"/>
  <c r="M2943" i="1"/>
  <c r="S2943" i="1"/>
  <c r="U2943" i="1" s="1"/>
  <c r="T2931" i="1"/>
  <c r="V2931" i="1" s="1"/>
  <c r="Q2931" i="1"/>
  <c r="R2931" i="1" s="1"/>
  <c r="S2931" i="1"/>
  <c r="U2931" i="1" s="1"/>
  <c r="Q2923" i="1"/>
  <c r="R2923" i="1" s="1"/>
  <c r="T2923" i="1"/>
  <c r="V2923" i="1" s="1"/>
  <c r="S2923" i="1"/>
  <c r="U2923" i="1" s="1"/>
  <c r="Q2903" i="1"/>
  <c r="R2903" i="1" s="1"/>
  <c r="S2903" i="1"/>
  <c r="U2903" i="1" s="1"/>
  <c r="AD2903" i="1" s="1"/>
  <c r="Q2895" i="1"/>
  <c r="R2895" i="1" s="1"/>
  <c r="T2895" i="1"/>
  <c r="V2895" i="1" s="1"/>
  <c r="AD2895" i="1" s="1"/>
  <c r="M2887" i="1"/>
  <c r="S2887" i="1"/>
  <c r="U2887" i="1" s="1"/>
  <c r="T2875" i="1"/>
  <c r="V2875" i="1" s="1"/>
  <c r="Q2875" i="1"/>
  <c r="R2875" i="1" s="1"/>
  <c r="Q2855" i="1"/>
  <c r="R2855" i="1" s="1"/>
  <c r="T2855" i="1"/>
  <c r="V2855" i="1" s="1"/>
  <c r="T2731" i="1"/>
  <c r="V2731" i="1" s="1"/>
  <c r="M2731" i="1"/>
  <c r="S2731" i="1"/>
  <c r="U2731" i="1" s="1"/>
  <c r="Z2782" i="1"/>
  <c r="S2807" i="1"/>
  <c r="U2807" i="1" s="1"/>
  <c r="Q2811" i="1"/>
  <c r="R2811" i="1" s="1"/>
  <c r="M2795" i="1"/>
  <c r="M2791" i="1"/>
  <c r="Z2789" i="1"/>
  <c r="Z2796" i="1"/>
  <c r="M2799" i="1"/>
  <c r="Z2815" i="1"/>
  <c r="Q2823" i="1"/>
  <c r="R2823" i="1" s="1"/>
  <c r="T2831" i="1"/>
  <c r="V2831" i="1" s="1"/>
  <c r="Q2835" i="1"/>
  <c r="R2835" i="1" s="1"/>
  <c r="Q2839" i="1"/>
  <c r="R2839" i="1" s="1"/>
  <c r="Q2843" i="1"/>
  <c r="R2843" i="1" s="1"/>
  <c r="M2851" i="1"/>
  <c r="M2831" i="1"/>
  <c r="Z2851" i="1"/>
  <c r="Q2867" i="1"/>
  <c r="R2867" i="1" s="1"/>
  <c r="Q2731" i="1"/>
  <c r="R2731" i="1" s="1"/>
  <c r="S2871" i="1"/>
  <c r="U2871" i="1" s="1"/>
  <c r="M2895" i="1"/>
  <c r="M2903" i="1"/>
  <c r="Q2927" i="1"/>
  <c r="R2927" i="1" s="1"/>
  <c r="Z2903" i="1"/>
  <c r="Z2914" i="1"/>
  <c r="Z2915" i="1"/>
  <c r="M2939" i="1"/>
  <c r="Z2725" i="1"/>
  <c r="Z2727" i="1"/>
  <c r="Z2728" i="1"/>
  <c r="Z2735" i="1"/>
  <c r="S2751" i="1"/>
  <c r="U2751" i="1" s="1"/>
  <c r="Z2747" i="1"/>
  <c r="Z2750" i="1"/>
  <c r="Z2777" i="1"/>
  <c r="S2799" i="1"/>
  <c r="U2799" i="1" s="1"/>
  <c r="Z2784" i="1"/>
  <c r="Z2791" i="1"/>
  <c r="Z2795" i="1"/>
  <c r="Z2803" i="1"/>
  <c r="Z2804" i="1"/>
  <c r="S2823" i="1"/>
  <c r="U2823" i="1" s="1"/>
  <c r="M2843" i="1"/>
  <c r="S2863" i="1"/>
  <c r="U2863" i="1" s="1"/>
  <c r="T2859" i="1"/>
  <c r="V2859" i="1" s="1"/>
  <c r="Z2856" i="1"/>
  <c r="Z2857" i="1"/>
  <c r="Z2861" i="1"/>
  <c r="Z2866" i="1"/>
  <c r="S2875" i="1"/>
  <c r="U2875" i="1" s="1"/>
  <c r="M2875" i="1"/>
  <c r="Z2878" i="1"/>
  <c r="S2883" i="1"/>
  <c r="U2883" i="1" s="1"/>
  <c r="S2891" i="1"/>
  <c r="U2891" i="1" s="1"/>
  <c r="T2891" i="1"/>
  <c r="V2891" i="1" s="1"/>
  <c r="M2891" i="1"/>
  <c r="Z2888" i="1"/>
  <c r="Z2890" i="1"/>
  <c r="Z2893" i="1"/>
  <c r="S2907" i="1"/>
  <c r="U2907" i="1" s="1"/>
  <c r="T2943" i="1"/>
  <c r="V2943" i="1" s="1"/>
  <c r="M2931" i="1"/>
  <c r="Q2935" i="1"/>
  <c r="R2935" i="1" s="1"/>
  <c r="Z2932" i="1"/>
  <c r="T2935" i="1"/>
  <c r="V2935" i="1" s="1"/>
  <c r="Z2936" i="1"/>
  <c r="Z2955" i="1"/>
  <c r="Z2963" i="1"/>
  <c r="Z2967" i="1"/>
  <c r="Z2983" i="1"/>
  <c r="Z3005" i="1"/>
  <c r="Z3007" i="1"/>
  <c r="W3046" i="1"/>
  <c r="W3043" i="1"/>
  <c r="W3042" i="1"/>
  <c r="W3041" i="1"/>
  <c r="W3044" i="1"/>
  <c r="W3047" i="1"/>
  <c r="W3045" i="1"/>
  <c r="W3040" i="1"/>
  <c r="W3039" i="1"/>
  <c r="W3038" i="1"/>
  <c r="W3037" i="1"/>
  <c r="Z3021" i="1"/>
  <c r="W2592" i="1"/>
  <c r="Z2962" i="1"/>
  <c r="Z2966" i="1"/>
  <c r="Z2980" i="1"/>
  <c r="Z2991" i="1"/>
  <c r="Z3011" i="1"/>
  <c r="Z3016" i="1"/>
  <c r="Z3028" i="1"/>
  <c r="Z2871" i="1"/>
  <c r="Z2874" i="1"/>
  <c r="Z2883" i="1"/>
  <c r="Z2885" i="1"/>
  <c r="Z2887" i="1"/>
  <c r="Z2920" i="1"/>
  <c r="Z2921" i="1"/>
  <c r="Z2919" i="1"/>
  <c r="Z2881" i="1"/>
  <c r="Z2927" i="1"/>
  <c r="Z2930" i="1"/>
  <c r="Z2946" i="1"/>
  <c r="Z2948" i="1"/>
  <c r="Z2969" i="1"/>
  <c r="Z2971" i="1"/>
  <c r="Z2990" i="1"/>
  <c r="Z2996" i="1"/>
  <c r="Z2997" i="1"/>
  <c r="Z3003" i="1"/>
  <c r="Z3013" i="1"/>
  <c r="M3014" i="1"/>
  <c r="Z3014" i="1"/>
  <c r="Q3016" i="1"/>
  <c r="R3016" i="1" s="1"/>
  <c r="F2" i="15"/>
  <c r="D2" i="15"/>
  <c r="J3" i="9"/>
  <c r="L3" i="9"/>
  <c r="K3" i="9"/>
  <c r="K4" i="9"/>
  <c r="W2626" i="1"/>
  <c r="W2632" i="1"/>
  <c r="W2631" i="1"/>
  <c r="W109" i="1"/>
  <c r="W2014" i="1"/>
  <c r="W45" i="1"/>
  <c r="W2354" i="1"/>
  <c r="W999" i="1"/>
  <c r="W1529" i="1"/>
  <c r="W1835" i="1"/>
  <c r="W1590" i="1"/>
  <c r="W649" i="1"/>
  <c r="W2033" i="1"/>
  <c r="W1475" i="1"/>
  <c r="W2751" i="1"/>
  <c r="W2819" i="1"/>
  <c r="W1839" i="1"/>
  <c r="W1970" i="1"/>
  <c r="W199" i="1"/>
  <c r="W2625" i="1"/>
  <c r="W2616" i="1"/>
  <c r="W2398" i="1"/>
  <c r="W1107" i="1"/>
  <c r="W1252" i="1"/>
  <c r="W1827" i="1"/>
  <c r="W2446" i="1"/>
  <c r="W61" i="1"/>
  <c r="W890" i="1"/>
  <c r="W886" i="1"/>
  <c r="W2404" i="1"/>
  <c r="W952" i="1"/>
  <c r="W1192" i="1"/>
  <c r="W174" i="1"/>
  <c r="W128" i="1"/>
  <c r="W2700" i="1"/>
  <c r="W2770" i="1"/>
  <c r="W2856" i="1"/>
  <c r="W2400" i="1"/>
  <c r="W2640" i="1"/>
  <c r="W2368" i="1"/>
  <c r="W92" i="1"/>
  <c r="W1817" i="1"/>
  <c r="W86" i="1"/>
  <c r="W2401" i="1"/>
  <c r="W1714" i="1"/>
  <c r="W474" i="1"/>
  <c r="W1591" i="1"/>
  <c r="W1391" i="1"/>
  <c r="W2229" i="1"/>
  <c r="W725" i="1"/>
  <c r="W2647" i="1"/>
  <c r="W1366" i="1"/>
  <c r="W1408" i="1"/>
  <c r="W2714" i="1"/>
  <c r="W2729" i="1"/>
  <c r="W2797" i="1"/>
  <c r="W2844" i="1"/>
  <c r="W285" i="1"/>
  <c r="W2618" i="1"/>
  <c r="W2635" i="1"/>
  <c r="W2621" i="1"/>
  <c r="W2642" i="1"/>
  <c r="W2634" i="1"/>
  <c r="W2607" i="1"/>
  <c r="W2646" i="1"/>
  <c r="W2437" i="1"/>
  <c r="W2355" i="1"/>
  <c r="W1170" i="1"/>
  <c r="W1730" i="1"/>
  <c r="W723" i="1"/>
  <c r="W881" i="1"/>
  <c r="W1000" i="1"/>
  <c r="W70" i="1"/>
  <c r="W2265" i="1"/>
  <c r="W589" i="1"/>
  <c r="W626" i="1"/>
  <c r="W525" i="1"/>
  <c r="W1384" i="1"/>
  <c r="W466" i="1"/>
  <c r="W2448" i="1"/>
  <c r="W2408" i="1"/>
  <c r="W2372" i="1"/>
  <c r="W2207" i="1"/>
  <c r="W1470" i="1"/>
  <c r="W540" i="1"/>
  <c r="W217" i="1"/>
  <c r="W1016" i="1"/>
  <c r="W325" i="1"/>
  <c r="W943" i="1"/>
  <c r="W146" i="1"/>
  <c r="W928" i="1"/>
  <c r="W1396" i="1"/>
  <c r="W1888" i="1"/>
  <c r="W1558" i="1"/>
  <c r="W108" i="1"/>
  <c r="W2393" i="1"/>
  <c r="W1762" i="1"/>
  <c r="W1320" i="1"/>
  <c r="W661" i="1"/>
  <c r="W379" i="1"/>
  <c r="W2072" i="1"/>
  <c r="W1843" i="1"/>
  <c r="W107" i="1"/>
  <c r="W693" i="1"/>
  <c r="W1420" i="1"/>
  <c r="W1662" i="1"/>
  <c r="W1739" i="1"/>
  <c r="W1628" i="1"/>
  <c r="W1028" i="1"/>
  <c r="W1815" i="1"/>
  <c r="W2440" i="1"/>
  <c r="W1502" i="1"/>
  <c r="W1924" i="1"/>
  <c r="W2660" i="1"/>
  <c r="W2653" i="1"/>
  <c r="W2683" i="1"/>
  <c r="W2689" i="1"/>
  <c r="W2694" i="1"/>
  <c r="W2733" i="1"/>
  <c r="W2742" i="1"/>
  <c r="W2753" i="1"/>
  <c r="W2780" i="1"/>
  <c r="W2784" i="1"/>
  <c r="W2805" i="1"/>
  <c r="W2833" i="1"/>
  <c r="W2845" i="1"/>
  <c r="W2849" i="1"/>
  <c r="W2746" i="1"/>
  <c r="W1250" i="1"/>
  <c r="W1008" i="1"/>
  <c r="W1646" i="1"/>
  <c r="W2435" i="1"/>
  <c r="W1498" i="1"/>
  <c r="W438" i="1"/>
  <c r="W1566" i="1"/>
  <c r="W1614" i="1"/>
  <c r="W1674" i="1"/>
  <c r="W1678" i="1"/>
  <c r="W1682" i="1"/>
  <c r="W1719" i="1"/>
  <c r="W1727" i="1"/>
  <c r="W1735" i="1"/>
  <c r="W2643" i="1"/>
  <c r="W2627" i="1"/>
  <c r="W2623" i="1"/>
  <c r="W2629" i="1"/>
  <c r="W2615" i="1"/>
  <c r="W2638" i="1"/>
  <c r="W2630" i="1"/>
  <c r="W2644" i="1"/>
  <c r="W2639" i="1"/>
  <c r="W2624" i="1"/>
  <c r="W2422" i="1"/>
  <c r="W2390" i="1"/>
  <c r="W914" i="1"/>
  <c r="W814" i="1"/>
  <c r="W2242" i="1"/>
  <c r="W233" i="1"/>
  <c r="W689" i="1"/>
  <c r="W879" i="1"/>
  <c r="W1803" i="1"/>
  <c r="W509" i="1"/>
  <c r="W929" i="1"/>
  <c r="W1764" i="1"/>
  <c r="W753" i="1"/>
  <c r="W406" i="1"/>
  <c r="W1504" i="1"/>
  <c r="W2620" i="1"/>
  <c r="W2420" i="1"/>
  <c r="W1365" i="1"/>
  <c r="W232" i="1"/>
  <c r="W996" i="1"/>
  <c r="W1668" i="1"/>
  <c r="W2189" i="1"/>
  <c r="W1982" i="1"/>
  <c r="W1248" i="1"/>
  <c r="W1152" i="1"/>
  <c r="W1149" i="1"/>
  <c r="W707" i="1"/>
  <c r="W1418" i="1"/>
  <c r="W470" i="1"/>
  <c r="W582" i="1"/>
  <c r="W1052" i="1"/>
  <c r="W2462" i="1"/>
  <c r="W1466" i="1"/>
  <c r="W1344" i="1"/>
  <c r="W278" i="1"/>
  <c r="W1691" i="1"/>
  <c r="W982" i="1"/>
  <c r="W424" i="1"/>
  <c r="W1765" i="1"/>
  <c r="W2287" i="1"/>
  <c r="W1865" i="1"/>
  <c r="W1540" i="1"/>
  <c r="W440" i="1"/>
  <c r="W1226" i="1"/>
  <c r="W1744" i="1"/>
  <c r="W2382" i="1"/>
  <c r="W454" i="1"/>
  <c r="W1104" i="1"/>
  <c r="W2614" i="1"/>
  <c r="W2650" i="1"/>
  <c r="W2673" i="1"/>
  <c r="W2695" i="1"/>
  <c r="W2715" i="1"/>
  <c r="W2727" i="1"/>
  <c r="W2756" i="1"/>
  <c r="W2786" i="1"/>
  <c r="W2776" i="1"/>
  <c r="W2806" i="1"/>
  <c r="W2811" i="1"/>
  <c r="W2837" i="1"/>
  <c r="W2864" i="1"/>
  <c r="W2074" i="1"/>
  <c r="W1946" i="1"/>
  <c r="W2179" i="1"/>
  <c r="W55" i="1"/>
  <c r="W2412" i="1"/>
  <c r="W2501" i="1"/>
  <c r="T3036" i="1"/>
  <c r="V3036" i="1" s="1"/>
  <c r="W978" i="1"/>
  <c r="W1105" i="1"/>
  <c r="W2343" i="1"/>
  <c r="W2335" i="1"/>
  <c r="W2251" i="1"/>
  <c r="W2247" i="1"/>
  <c r="W2243" i="1"/>
  <c r="W2239" i="1"/>
  <c r="W2235" i="1"/>
  <c r="W2159" i="1"/>
  <c r="W2051" i="1"/>
  <c r="W2047" i="1"/>
  <c r="W2043" i="1"/>
  <c r="W2039" i="1"/>
  <c r="W2007" i="1"/>
  <c r="W1831" i="1"/>
  <c r="W1666" i="1"/>
  <c r="W1658" i="1"/>
  <c r="W1626" i="1"/>
  <c r="W1606" i="1"/>
  <c r="W1574" i="1"/>
  <c r="W2558" i="1"/>
  <c r="W2577" i="1"/>
  <c r="W2602" i="1"/>
  <c r="W980" i="1"/>
  <c r="W522" i="1"/>
  <c r="W610" i="1"/>
  <c r="W2426" i="1"/>
  <c r="W2472" i="1"/>
  <c r="W320" i="1"/>
  <c r="W911" i="1"/>
  <c r="W1645" i="1"/>
  <c r="W2406" i="1"/>
  <c r="W2449" i="1"/>
  <c r="W116" i="1"/>
  <c r="W1194" i="1"/>
  <c r="W224" i="1"/>
  <c r="W2409" i="1"/>
  <c r="W2442" i="1"/>
  <c r="W2522" i="1"/>
  <c r="W2491" i="1"/>
  <c r="W2546" i="1"/>
  <c r="W2565" i="1"/>
  <c r="W2573" i="1"/>
  <c r="W2593" i="1"/>
  <c r="W2596" i="1"/>
  <c r="W2085" i="1"/>
  <c r="W2366" i="1"/>
  <c r="W2385" i="1"/>
  <c r="W2454" i="1"/>
  <c r="W2502" i="1"/>
  <c r="W162" i="1"/>
  <c r="W264" i="1"/>
  <c r="W8" i="1"/>
  <c r="W2434" i="1"/>
  <c r="W33" i="1"/>
  <c r="W925" i="1"/>
  <c r="W2370" i="1"/>
  <c r="W2387" i="1"/>
  <c r="W1716" i="1"/>
  <c r="W2483" i="1"/>
  <c r="W2020" i="1"/>
  <c r="W1800" i="1"/>
  <c r="W1180" i="1"/>
  <c r="W2060" i="1"/>
  <c r="W1376" i="1"/>
  <c r="W241" i="1"/>
  <c r="W1103" i="1"/>
  <c r="W130" i="1"/>
  <c r="W895" i="1"/>
  <c r="W1527" i="1"/>
  <c r="W1026" i="1"/>
  <c r="W461" i="1"/>
  <c r="W1354" i="1"/>
  <c r="W2141" i="1"/>
  <c r="W625" i="1"/>
  <c r="W1935" i="1"/>
  <c r="W617" i="1"/>
  <c r="W673" i="1"/>
  <c r="W2301" i="1"/>
  <c r="W1522" i="1"/>
  <c r="W2084" i="1"/>
  <c r="W950" i="1"/>
  <c r="W1703" i="1"/>
  <c r="W958" i="1"/>
  <c r="W2447" i="1"/>
  <c r="W2259" i="1"/>
  <c r="W2059" i="1"/>
  <c r="W1895" i="1"/>
  <c r="W1642" i="1"/>
  <c r="W1622" i="1"/>
  <c r="W2532" i="1"/>
  <c r="W2574" i="1"/>
  <c r="W2585" i="1"/>
  <c r="W2598" i="1"/>
  <c r="W1410" i="1"/>
  <c r="W2348" i="1"/>
  <c r="W2405" i="1"/>
  <c r="W2451" i="1"/>
  <c r="W2476" i="1"/>
  <c r="W1619" i="1"/>
  <c r="W1807" i="1"/>
  <c r="W2359" i="1"/>
  <c r="W2397" i="1"/>
  <c r="W1698" i="1"/>
  <c r="W1270" i="1"/>
  <c r="W1983" i="1"/>
  <c r="W2356" i="1"/>
  <c r="W2403" i="1"/>
  <c r="W1554" i="1"/>
  <c r="W2507" i="1"/>
  <c r="W2544" i="1"/>
  <c r="W2566" i="1"/>
  <c r="W2548" i="1"/>
  <c r="W2580" i="1"/>
  <c r="W2611" i="1"/>
  <c r="W276" i="1"/>
  <c r="W2358" i="1"/>
  <c r="W2415" i="1"/>
  <c r="W2192" i="1"/>
  <c r="W2503" i="1"/>
  <c r="W561" i="1"/>
  <c r="W2329" i="1"/>
  <c r="W1705" i="1"/>
  <c r="W2452" i="1"/>
  <c r="W1722" i="1"/>
  <c r="W22" i="1"/>
  <c r="W2357" i="1"/>
  <c r="W2427" i="1"/>
  <c r="W2499" i="1"/>
  <c r="W2521" i="1"/>
  <c r="W2509" i="1"/>
  <c r="W2003" i="1"/>
  <c r="W1362" i="1"/>
  <c r="W345" i="1"/>
  <c r="W1636" i="1"/>
  <c r="W1638" i="1"/>
  <c r="W120" i="1"/>
  <c r="W1087" i="1"/>
  <c r="W566" i="1"/>
  <c r="W1723" i="1"/>
  <c r="W1534" i="1"/>
  <c r="W181" i="1"/>
  <c r="W1337" i="1"/>
  <c r="W590" i="1"/>
  <c r="W1789" i="1"/>
  <c r="W288" i="1"/>
  <c r="W1610" i="1"/>
  <c r="W138" i="1"/>
  <c r="W281" i="1"/>
  <c r="W2142" i="1"/>
  <c r="W1322" i="1"/>
  <c r="W1734" i="1"/>
  <c r="W1176" i="1"/>
  <c r="W2246" i="1"/>
  <c r="W62" i="1"/>
  <c r="W912" i="1"/>
  <c r="W2870" i="1"/>
  <c r="W2861" i="1"/>
  <c r="W2860" i="1"/>
  <c r="W2867" i="1"/>
  <c r="W2859" i="1"/>
  <c r="W2850" i="1"/>
  <c r="W2846" i="1"/>
  <c r="W2848" i="1"/>
  <c r="W2831" i="1"/>
  <c r="W2838" i="1"/>
  <c r="W2834" i="1"/>
  <c r="W2826" i="1"/>
  <c r="W2821" i="1"/>
  <c r="W1780" i="1"/>
  <c r="W2223" i="1"/>
  <c r="W2111" i="1"/>
  <c r="W2027" i="1"/>
  <c r="W1995" i="1"/>
  <c r="W1991" i="1"/>
  <c r="W1987" i="1"/>
  <c r="W1779" i="1"/>
  <c r="W1650" i="1"/>
  <c r="W1634" i="1"/>
  <c r="W1630" i="1"/>
  <c r="W1602" i="1"/>
  <c r="W1598" i="1"/>
  <c r="W1562" i="1"/>
  <c r="W2560" i="1"/>
  <c r="W2589" i="1"/>
  <c r="W2579" i="1"/>
  <c r="W564" i="1"/>
  <c r="W1585" i="1"/>
  <c r="W2380" i="1"/>
  <c r="W2443" i="1"/>
  <c r="W2468" i="1"/>
  <c r="W2495" i="1"/>
  <c r="W1406" i="1"/>
  <c r="W322" i="1"/>
  <c r="W1464" i="1"/>
  <c r="W2425" i="1"/>
  <c r="W2517" i="1"/>
  <c r="W937" i="1"/>
  <c r="W1023" i="1"/>
  <c r="W802" i="1"/>
  <c r="W2445" i="1"/>
  <c r="W2510" i="1"/>
  <c r="W2486" i="1"/>
  <c r="W2539" i="1"/>
  <c r="W2530" i="1"/>
  <c r="W2563" i="1"/>
  <c r="W2590" i="1"/>
  <c r="W2595" i="1"/>
  <c r="W351" i="1"/>
  <c r="W476" i="1"/>
  <c r="W2" i="1"/>
  <c r="W2456" i="1"/>
  <c r="W2470" i="1"/>
  <c r="W1543" i="1"/>
  <c r="W1757" i="1"/>
  <c r="W2352" i="1"/>
  <c r="W2439" i="1"/>
  <c r="W2515" i="1"/>
  <c r="W513" i="1"/>
  <c r="W2131" i="1"/>
  <c r="W2127" i="1"/>
  <c r="W1879" i="1"/>
  <c r="W1859" i="1"/>
  <c r="W2535" i="1"/>
  <c r="W304" i="1"/>
  <c r="W2481" i="1"/>
  <c r="W2432" i="1"/>
  <c r="W2379" i="1"/>
  <c r="W2489" i="1"/>
  <c r="W2586" i="1"/>
  <c r="W1363" i="1"/>
  <c r="W913" i="1"/>
  <c r="W994" i="1"/>
  <c r="W58" i="1"/>
  <c r="W2508" i="1"/>
  <c r="W2484" i="1"/>
  <c r="W2337" i="1"/>
  <c r="W797" i="1"/>
  <c r="W614" i="1"/>
  <c r="W2181" i="1"/>
  <c r="W794" i="1"/>
  <c r="W738" i="1"/>
  <c r="W1588" i="1"/>
  <c r="W1080" i="1"/>
  <c r="W791" i="1"/>
  <c r="W2182" i="1"/>
  <c r="W596" i="1"/>
  <c r="W2216" i="1"/>
  <c r="W1205" i="1"/>
  <c r="W2852" i="1"/>
  <c r="W2863" i="1"/>
  <c r="W2869" i="1"/>
  <c r="W2865" i="1"/>
  <c r="W2843" i="1"/>
  <c r="W2827" i="1"/>
  <c r="W2830" i="1"/>
  <c r="W2839" i="1"/>
  <c r="W2825" i="1"/>
  <c r="W2808" i="1"/>
  <c r="W2818" i="1"/>
  <c r="W2801" i="1"/>
  <c r="W2814" i="1"/>
  <c r="W2800" i="1"/>
  <c r="W2809" i="1"/>
  <c r="W2779" i="1"/>
  <c r="W2774" i="1"/>
  <c r="W2768" i="1"/>
  <c r="W2791" i="1"/>
  <c r="W2793" i="1"/>
  <c r="W2789" i="1"/>
  <c r="W2772" i="1"/>
  <c r="W2767" i="1"/>
  <c r="W2757" i="1"/>
  <c r="W2760" i="1"/>
  <c r="W2762" i="1"/>
  <c r="W2740" i="1"/>
  <c r="W2747" i="1"/>
  <c r="W2748" i="1"/>
  <c r="W2734" i="1"/>
  <c r="W2732" i="1"/>
  <c r="W2722" i="1"/>
  <c r="W2719" i="1"/>
  <c r="W2723" i="1"/>
  <c r="W2707" i="1"/>
  <c r="W2716" i="1"/>
  <c r="W2717" i="1"/>
  <c r="W2691" i="1"/>
  <c r="W2706" i="1"/>
  <c r="W2704" i="1"/>
  <c r="W2703" i="1"/>
  <c r="W2690" i="1"/>
  <c r="W2680" i="1"/>
  <c r="W2669" i="1"/>
  <c r="W2686" i="1"/>
  <c r="W2671" i="1"/>
  <c r="W2677" i="1"/>
  <c r="W2667" i="1"/>
  <c r="W2661" i="1"/>
  <c r="W31" i="1"/>
  <c r="W2656" i="1"/>
  <c r="W2657" i="1"/>
  <c r="W2654" i="1"/>
  <c r="W153" i="1"/>
  <c r="W1458" i="1"/>
  <c r="W1903" i="1"/>
  <c r="W2570" i="1"/>
  <c r="W2360" i="1"/>
  <c r="W931" i="1"/>
  <c r="W2487" i="1"/>
  <c r="W2436" i="1"/>
  <c r="W2525" i="1"/>
  <c r="W2538" i="1"/>
  <c r="W2594" i="1"/>
  <c r="W2429" i="1"/>
  <c r="W2361" i="1"/>
  <c r="W369" i="1"/>
  <c r="W1463" i="1"/>
  <c r="W2524" i="1"/>
  <c r="W687" i="1"/>
  <c r="W1411" i="1"/>
  <c r="W2349" i="1"/>
  <c r="W220" i="1"/>
  <c r="W765" i="1"/>
  <c r="W849" i="1"/>
  <c r="W173" i="1"/>
  <c r="W1592" i="1"/>
  <c r="W1361" i="1"/>
  <c r="W154" i="1"/>
  <c r="W1951" i="1"/>
  <c r="W779" i="1"/>
  <c r="W179" i="1"/>
  <c r="W2868" i="1"/>
  <c r="W2854" i="1"/>
  <c r="W2866" i="1"/>
  <c r="W2851" i="1"/>
  <c r="W2841" i="1"/>
  <c r="W2847" i="1"/>
  <c r="W2836" i="1"/>
  <c r="W2840" i="1"/>
  <c r="W2828" i="1"/>
  <c r="W2823" i="1"/>
  <c r="W2812" i="1"/>
  <c r="W2817" i="1"/>
  <c r="W2816" i="1"/>
  <c r="W2813" i="1"/>
  <c r="W2810" i="1"/>
  <c r="W2792" i="1"/>
  <c r="W2781" i="1"/>
  <c r="W2798" i="1"/>
  <c r="W2794" i="1"/>
  <c r="W2788" i="1"/>
  <c r="W2777" i="1"/>
  <c r="W2795" i="1"/>
  <c r="W2790" i="1"/>
  <c r="W2766" i="1"/>
  <c r="W2759" i="1"/>
  <c r="W2752" i="1"/>
  <c r="W2758" i="1"/>
  <c r="W2744" i="1"/>
  <c r="W2739" i="1"/>
  <c r="W2741" i="1"/>
  <c r="W2724" i="1"/>
  <c r="W2721" i="1"/>
  <c r="W2736" i="1"/>
  <c r="W2725" i="1"/>
  <c r="W2726" i="1"/>
  <c r="W2663" i="1"/>
  <c r="W2666" i="1"/>
  <c r="W2668" i="1"/>
  <c r="W2708" i="1"/>
  <c r="W2711" i="1"/>
  <c r="W2712" i="1"/>
  <c r="W2702" i="1"/>
  <c r="W2701" i="1"/>
  <c r="W2693" i="1"/>
  <c r="W2692" i="1"/>
  <c r="W2705" i="1"/>
  <c r="W2672" i="1"/>
  <c r="W2674" i="1"/>
  <c r="W2687" i="1"/>
  <c r="W2681" i="1"/>
  <c r="W2670" i="1"/>
  <c r="W2664" i="1"/>
  <c r="W2651" i="1"/>
  <c r="W2648" i="1"/>
  <c r="W104" i="1"/>
  <c r="W2430" i="1"/>
  <c r="W1084" i="1"/>
  <c r="W2597" i="1"/>
  <c r="W1912" i="1"/>
  <c r="W5" i="1"/>
  <c r="W2078" i="1"/>
  <c r="W2552" i="1"/>
  <c r="W2312" i="1"/>
  <c r="W1072" i="1"/>
  <c r="W432" i="1"/>
  <c r="W2016" i="1"/>
  <c r="W2455" i="1"/>
  <c r="W2492" i="1"/>
  <c r="W1452" i="1"/>
  <c r="W1214" i="1"/>
  <c r="W1777" i="1"/>
  <c r="W993" i="1"/>
  <c r="W98" i="1"/>
  <c r="W326" i="1"/>
  <c r="W79" i="1"/>
  <c r="W1953" i="1"/>
  <c r="W2139" i="1"/>
  <c r="W1383" i="1"/>
  <c r="W1595" i="1"/>
  <c r="W1829" i="1"/>
  <c r="W248" i="1"/>
  <c r="W2858" i="1"/>
  <c r="W2857" i="1"/>
  <c r="W2862" i="1"/>
  <c r="W2855" i="1"/>
  <c r="W2842" i="1"/>
  <c r="W2829" i="1"/>
  <c r="W2832" i="1"/>
  <c r="W2824" i="1"/>
  <c r="W2807" i="1"/>
  <c r="W2820" i="1"/>
  <c r="W2803" i="1"/>
  <c r="W2815" i="1"/>
  <c r="W2804" i="1"/>
  <c r="W2799" i="1"/>
  <c r="W2782" i="1"/>
  <c r="W2787" i="1"/>
  <c r="W2769" i="1"/>
  <c r="W2764" i="1"/>
  <c r="W2783" i="1"/>
  <c r="W2765" i="1"/>
  <c r="W2785" i="1"/>
  <c r="W2796" i="1"/>
  <c r="W2775" i="1"/>
  <c r="W2754" i="1"/>
  <c r="W2763" i="1"/>
  <c r="W2761" i="1"/>
  <c r="W2743" i="1"/>
  <c r="W2738" i="1"/>
  <c r="W2750" i="1"/>
  <c r="W2730" i="1"/>
  <c r="W2728" i="1"/>
  <c r="W2735" i="1"/>
  <c r="W2720" i="1"/>
  <c r="W2713" i="1"/>
  <c r="W2718" i="1"/>
  <c r="W2710" i="1"/>
  <c r="W2688" i="1"/>
  <c r="W2696" i="1"/>
  <c r="W2697" i="1"/>
  <c r="W2699" i="1"/>
  <c r="W2676" i="1"/>
  <c r="W2675" i="1"/>
  <c r="W2684" i="1"/>
  <c r="W2678" i="1"/>
  <c r="W2679" i="1"/>
  <c r="W2665" i="1"/>
  <c r="W2658" i="1"/>
  <c r="W2652" i="1"/>
  <c r="W2655" i="1"/>
  <c r="W2662" i="1"/>
  <c r="W631" i="1"/>
  <c r="W832" i="1"/>
  <c r="W2613" i="1"/>
  <c r="W1159" i="1"/>
  <c r="W2417" i="1"/>
  <c r="W588" i="1"/>
  <c r="W1676" i="1"/>
  <c r="W485" i="1"/>
  <c r="W2034" i="1"/>
  <c r="W1381" i="1"/>
  <c r="W2619" i="1"/>
  <c r="W2641" i="1"/>
  <c r="W2622" i="1"/>
  <c r="W2637" i="1"/>
  <c r="W2617" i="1"/>
  <c r="W2645" i="1"/>
  <c r="W2636" i="1"/>
  <c r="W2628" i="1"/>
  <c r="W2421" i="1"/>
  <c r="W6" i="1"/>
  <c r="W1457" i="1"/>
  <c r="W140" i="1"/>
  <c r="W1690" i="1"/>
  <c r="W1753" i="1"/>
  <c r="W718" i="1"/>
  <c r="W103" i="1"/>
  <c r="W1763" i="1"/>
  <c r="W90" i="1"/>
  <c r="W2041" i="1"/>
  <c r="W1317" i="1"/>
  <c r="W1578" i="1"/>
  <c r="W1327" i="1"/>
  <c r="W1230" i="1"/>
  <c r="W1549" i="1"/>
  <c r="W2416" i="1"/>
  <c r="W2376" i="1"/>
  <c r="W752" i="1"/>
  <c r="W603" i="1"/>
  <c r="W1054" i="1"/>
  <c r="W293" i="1"/>
  <c r="W761" i="1"/>
  <c r="W1567" i="1"/>
  <c r="W1407" i="1"/>
  <c r="W714" i="1"/>
  <c r="W456" i="1"/>
  <c r="W494" i="1"/>
  <c r="W117" i="1"/>
  <c r="W1014" i="1"/>
  <c r="W2276" i="1"/>
  <c r="W2453" i="1"/>
  <c r="W2365" i="1"/>
  <c r="W113" i="1"/>
  <c r="W247" i="1"/>
  <c r="W1506" i="1"/>
  <c r="W1211" i="1"/>
  <c r="W1731" i="1"/>
  <c r="W558" i="1"/>
  <c r="W2157" i="1"/>
  <c r="W1639" i="1"/>
  <c r="W966" i="1"/>
  <c r="W1608" i="1"/>
  <c r="W641" i="1"/>
  <c r="W712" i="1"/>
  <c r="W853" i="1"/>
  <c r="W479" i="1"/>
  <c r="W68" i="1"/>
  <c r="W237" i="1"/>
  <c r="W2659" i="1"/>
  <c r="W2649" i="1"/>
  <c r="W2685" i="1"/>
  <c r="W2698" i="1"/>
  <c r="W2709" i="1"/>
  <c r="W2737" i="1"/>
  <c r="W2745" i="1"/>
  <c r="W2755" i="1"/>
  <c r="W2771" i="1"/>
  <c r="W2773" i="1"/>
  <c r="W2802" i="1"/>
  <c r="W2822" i="1"/>
  <c r="W2853" i="1"/>
  <c r="W553" i="1"/>
  <c r="W1967" i="1"/>
  <c r="W1059" i="1"/>
  <c r="W2466" i="1"/>
  <c r="W131" i="1"/>
  <c r="W1877" i="1"/>
  <c r="W1210" i="1"/>
  <c r="M3036" i="1"/>
  <c r="W267" i="1"/>
  <c r="Q3036" i="1"/>
  <c r="R3036" i="1" s="1"/>
  <c r="W2557" i="1"/>
  <c r="W2545" i="1"/>
  <c r="W2537" i="1"/>
  <c r="W1618" i="1"/>
  <c r="W1670" i="1"/>
  <c r="W1694" i="1"/>
  <c r="W1767" i="1"/>
  <c r="W1795" i="1"/>
  <c r="W1811" i="1"/>
  <c r="W1847" i="1"/>
  <c r="W1867" i="1"/>
  <c r="W1891" i="1"/>
  <c r="W1919" i="1"/>
  <c r="W1963" i="1"/>
  <c r="W1975" i="1"/>
  <c r="W1979" i="1"/>
  <c r="W1999" i="1"/>
  <c r="W2023" i="1"/>
  <c r="W2103" i="1"/>
  <c r="W2115" i="1"/>
  <c r="W2123" i="1"/>
  <c r="W2143" i="1"/>
  <c r="W2175" i="1"/>
  <c r="W2195" i="1"/>
  <c r="W2219" i="1"/>
  <c r="W2291" i="1"/>
  <c r="W2311" i="1"/>
  <c r="W1948" i="1"/>
  <c r="W1471" i="1"/>
  <c r="W1234" i="1"/>
  <c r="W1004" i="1"/>
  <c r="W1019" i="1"/>
  <c r="W1020" i="1"/>
  <c r="W1702" i="1"/>
  <c r="W1747" i="1"/>
  <c r="W1799" i="1"/>
  <c r="W1823" i="1"/>
  <c r="W1855" i="1"/>
  <c r="W1863" i="1"/>
  <c r="W1871" i="1"/>
  <c r="W1883" i="1"/>
  <c r="W1907" i="1"/>
  <c r="W1923" i="1"/>
  <c r="W1931" i="1"/>
  <c r="W1955" i="1"/>
  <c r="W1959" i="1"/>
  <c r="W1971" i="1"/>
  <c r="W2011" i="1"/>
  <c r="W2035" i="1"/>
  <c r="W2067" i="1"/>
  <c r="W2071" i="1"/>
  <c r="W2151" i="1"/>
  <c r="W2163" i="1"/>
  <c r="W2199" i="1"/>
  <c r="W2263" i="1"/>
  <c r="W2271" i="1"/>
  <c r="W2279" i="1"/>
  <c r="W1661" i="1"/>
  <c r="W2174" i="1"/>
  <c r="W39" i="1"/>
  <c r="W2049" i="1"/>
  <c r="W1494" i="1"/>
  <c r="W1450" i="1"/>
  <c r="W852" i="1"/>
  <c r="W909" i="1"/>
  <c r="W1686" i="1"/>
  <c r="W1710" i="1"/>
  <c r="W1743" i="1"/>
  <c r="W1759" i="1"/>
  <c r="W1771" i="1"/>
  <c r="W1791" i="1"/>
  <c r="W1875" i="1"/>
  <c r="W1887" i="1"/>
  <c r="W1899" i="1"/>
  <c r="W1911" i="1"/>
  <c r="W1915" i="1"/>
  <c r="W1939" i="1"/>
  <c r="W2019" i="1"/>
  <c r="W2055" i="1"/>
  <c r="W2063" i="1"/>
  <c r="W2087" i="1"/>
  <c r="W2091" i="1"/>
  <c r="W2119" i="1"/>
  <c r="W2183" i="1"/>
  <c r="W2211" i="1"/>
  <c r="W2231" i="1"/>
  <c r="W2255" i="1"/>
  <c r="W2267" i="1"/>
  <c r="W2323" i="1"/>
  <c r="W2347" i="1"/>
  <c r="W965" i="1"/>
  <c r="W48" i="1"/>
  <c r="W501" i="1"/>
  <c r="W2154" i="1"/>
  <c r="W2029" i="1"/>
  <c r="W831" i="1"/>
  <c r="W1493" i="1"/>
  <c r="W1728" i="1"/>
  <c r="W3035" i="1"/>
  <c r="W2295" i="1"/>
  <c r="W2315" i="1"/>
  <c r="W200" i="1"/>
  <c r="W222" i="1"/>
  <c r="W938" i="1"/>
  <c r="W302" i="1"/>
  <c r="W1623" i="1"/>
  <c r="W269" i="1"/>
  <c r="W97" i="1"/>
  <c r="W701" i="1"/>
  <c r="W1481" i="1"/>
  <c r="W800" i="1"/>
  <c r="W375" i="1"/>
  <c r="W340" i="1"/>
  <c r="W437" i="1"/>
  <c r="W2136" i="1"/>
  <c r="W2278" i="1"/>
  <c r="Q3035" i="1"/>
  <c r="R3035" i="1" s="1"/>
  <c r="S3035" i="1"/>
  <c r="U3035" i="1" s="1"/>
  <c r="AD3035" i="1" s="1"/>
  <c r="W1099" i="1"/>
  <c r="W175" i="1"/>
  <c r="W901" i="1"/>
  <c r="W75" i="1"/>
  <c r="W389" i="1"/>
  <c r="W682" i="1"/>
  <c r="W250" i="1"/>
  <c r="W1476" i="1"/>
  <c r="W2164" i="1"/>
  <c r="W799" i="1"/>
  <c r="W798" i="1"/>
  <c r="W391" i="1"/>
  <c r="W1417" i="1"/>
  <c r="W19" i="1"/>
  <c r="W1135" i="1"/>
  <c r="W1974" i="1"/>
  <c r="W964" i="1"/>
  <c r="M3035" i="1"/>
  <c r="M3034" i="1"/>
  <c r="Z3034" i="1"/>
  <c r="Q3032" i="1"/>
  <c r="R3032" i="1" s="1"/>
  <c r="W2339" i="1"/>
  <c r="W460" i="1"/>
  <c r="W2024" i="1"/>
  <c r="W2070" i="1"/>
  <c r="W1644" i="1"/>
  <c r="W2140" i="1"/>
  <c r="W1607" i="1"/>
  <c r="W580" i="1"/>
  <c r="W1111" i="1"/>
  <c r="W1076" i="1"/>
  <c r="W953" i="1"/>
  <c r="W211" i="1"/>
  <c r="W1013" i="1"/>
  <c r="W1958" i="1"/>
  <c r="W1140" i="1"/>
  <c r="W1633" i="1"/>
  <c r="W1936" i="1"/>
  <c r="W959" i="1"/>
  <c r="W715" i="1"/>
  <c r="W728" i="1"/>
  <c r="W1199" i="1"/>
  <c r="W805" i="1"/>
  <c r="W2128" i="1"/>
  <c r="W2129" i="1"/>
  <c r="W2066" i="1"/>
  <c r="W206" i="1"/>
  <c r="W971" i="1"/>
  <c r="W2344" i="1"/>
  <c r="W575" i="1"/>
  <c r="W756" i="1"/>
  <c r="W252" i="1"/>
  <c r="W1742" i="1"/>
  <c r="W1724" i="1"/>
  <c r="W2132" i="1"/>
  <c r="W87" i="1"/>
  <c r="W822" i="1"/>
  <c r="W449" i="1"/>
  <c r="W1006" i="1"/>
  <c r="W2069" i="1"/>
  <c r="W816" i="1"/>
  <c r="W225" i="1"/>
  <c r="W1526" i="1"/>
  <c r="W951" i="1"/>
  <c r="W884" i="1"/>
  <c r="W824" i="1"/>
  <c r="W111" i="1"/>
  <c r="W2121" i="1"/>
  <c r="W213" i="1"/>
  <c r="W481" i="1"/>
  <c r="W2073" i="1"/>
  <c r="W1833" i="1"/>
  <c r="W1950" i="1"/>
  <c r="W1232" i="1"/>
  <c r="W1495" i="1"/>
  <c r="W785" i="1"/>
  <c r="W1616" i="1"/>
  <c r="W1587" i="1"/>
  <c r="W532" i="1"/>
  <c r="W606" i="1"/>
  <c r="W218" i="1"/>
  <c r="W2068" i="1"/>
  <c r="W843" i="1"/>
  <c r="W726" i="1"/>
  <c r="S3032" i="1"/>
  <c r="U3032" i="1" s="1"/>
  <c r="AD3032" i="1" s="1"/>
  <c r="W2299" i="1"/>
  <c r="W2307" i="1"/>
  <c r="W2319" i="1"/>
  <c r="W2327" i="1"/>
  <c r="W2331" i="1"/>
  <c r="W1582" i="1"/>
  <c r="W2089" i="1"/>
  <c r="W2300" i="1"/>
  <c r="W467" i="1"/>
  <c r="W91" i="1"/>
  <c r="W1044" i="1"/>
  <c r="W634" i="1"/>
  <c r="W194" i="1"/>
  <c r="W1453" i="1"/>
  <c r="W1138" i="1"/>
  <c r="W2090" i="1"/>
  <c r="W708" i="1"/>
  <c r="W1128" i="1"/>
  <c r="W986" i="1"/>
  <c r="W1778" i="1"/>
  <c r="W255" i="1"/>
  <c r="W820" i="1"/>
  <c r="W2076" i="1"/>
  <c r="W1399" i="1"/>
  <c r="W429" i="1"/>
  <c r="W132" i="1"/>
  <c r="W1852" i="1"/>
  <c r="W1191" i="1"/>
  <c r="W384" i="1"/>
  <c r="W806" i="1"/>
  <c r="W1821" i="1"/>
  <c r="W1358" i="1"/>
  <c r="W1168" i="1"/>
  <c r="W2088" i="1"/>
  <c r="W1615" i="1"/>
  <c r="W1770" i="1"/>
  <c r="W1647" i="1"/>
  <c r="W1696" i="1"/>
  <c r="W2227" i="1"/>
  <c r="W1082" i="1"/>
  <c r="W903" i="1"/>
  <c r="W1787" i="1"/>
  <c r="W483" i="1"/>
  <c r="W751" i="1"/>
  <c r="W185" i="1"/>
  <c r="W1890" i="1"/>
  <c r="W1812" i="1"/>
  <c r="W2303" i="1"/>
  <c r="W93" i="1"/>
  <c r="W297" i="1"/>
  <c r="W1733" i="1"/>
  <c r="W633" i="1"/>
  <c r="W236" i="1"/>
  <c r="W1941" i="1"/>
  <c r="W2065" i="1"/>
  <c r="W1551" i="1"/>
  <c r="W1189" i="1"/>
  <c r="W623" i="1"/>
  <c r="W1684" i="1"/>
  <c r="W729" i="1"/>
  <c r="W1156" i="1"/>
  <c r="W560" i="1"/>
  <c r="W1375" i="1"/>
  <c r="W2396" i="1"/>
  <c r="W939" i="1"/>
  <c r="W793" i="1"/>
  <c r="W85" i="1"/>
  <c r="W3030" i="1"/>
  <c r="W3032" i="1"/>
  <c r="W300" i="1"/>
  <c r="W1431" i="1"/>
  <c r="W1262" i="1"/>
  <c r="W2158" i="1"/>
  <c r="W1047" i="1"/>
  <c r="W600" i="1"/>
  <c r="W991" i="1"/>
  <c r="W311" i="1"/>
  <c r="W1697" i="1"/>
  <c r="W1874" i="1"/>
  <c r="W882" i="1"/>
  <c r="W2244" i="1"/>
  <c r="W521" i="1"/>
  <c r="W1296" i="1"/>
  <c r="W184" i="1"/>
  <c r="W892" i="1"/>
  <c r="W1524" i="1"/>
  <c r="W1926" i="1"/>
  <c r="W1033" i="1"/>
  <c r="W1601" i="1"/>
  <c r="W1389" i="1"/>
  <c r="W653" i="1"/>
  <c r="W1468" i="1"/>
  <c r="W1973" i="1"/>
  <c r="W731" i="1"/>
  <c r="W1600" i="1"/>
  <c r="W1713" i="1"/>
  <c r="W647" i="1"/>
  <c r="W2338" i="1"/>
  <c r="W1808" i="1"/>
  <c r="W1182" i="1"/>
  <c r="W212" i="1"/>
  <c r="W922" i="1"/>
  <c r="W1838" i="1"/>
  <c r="W1212" i="1"/>
  <c r="W238" i="1"/>
  <c r="W1605" i="1"/>
  <c r="W2077" i="1"/>
  <c r="W1057" i="1"/>
  <c r="W593" i="1"/>
  <c r="W214" i="1"/>
  <c r="W657" i="1"/>
  <c r="W1447" i="1"/>
  <c r="W866" i="1"/>
  <c r="W1067" i="1"/>
  <c r="W836" i="1"/>
  <c r="W1944" i="1"/>
  <c r="W1984" i="1"/>
  <c r="W762" i="1"/>
  <c r="W1333" i="1"/>
  <c r="W1783" i="1"/>
  <c r="W605" i="1"/>
  <c r="W2110" i="1"/>
  <c r="W1161" i="1"/>
  <c r="W416" i="1"/>
  <c r="W67" i="1"/>
  <c r="W1768" i="1"/>
  <c r="W1532" i="1"/>
  <c r="W2464" i="1"/>
  <c r="W2588" i="1"/>
  <c r="W1179" i="1"/>
  <c r="W2177" i="1"/>
  <c r="W1160" i="1"/>
  <c r="W960" i="1"/>
  <c r="M3032" i="1"/>
  <c r="Z3032" i="1"/>
  <c r="M3031" i="1"/>
  <c r="T3030" i="1"/>
  <c r="V3030" i="1" s="1"/>
  <c r="Q3030" i="1"/>
  <c r="R3030" i="1" s="1"/>
  <c r="S3030" i="1"/>
  <c r="U3030" i="1" s="1"/>
  <c r="Z3030" i="1"/>
  <c r="AD2648" i="1"/>
  <c r="AD2646" i="1"/>
  <c r="AD2614" i="1"/>
  <c r="AD2640" i="1"/>
  <c r="AD2636" i="1"/>
  <c r="AD2523" i="1"/>
  <c r="AD1947" i="1"/>
  <c r="AD1810" i="1"/>
  <c r="AD2563" i="1"/>
  <c r="AD559" i="1"/>
  <c r="AD2642" i="1"/>
  <c r="AD2625" i="1"/>
  <c r="AD2622" i="1"/>
  <c r="AD2559" i="1"/>
  <c r="AD2158" i="1"/>
  <c r="AD1834" i="1"/>
  <c r="AD2474" i="1"/>
  <c r="AD2375" i="1"/>
  <c r="AD1681" i="1"/>
  <c r="AD1970" i="1"/>
  <c r="AD2142" i="1"/>
  <c r="AD2525" i="1"/>
  <c r="AD1469" i="1"/>
  <c r="AD475" i="1"/>
  <c r="AD2234" i="1"/>
  <c r="AD1633" i="1"/>
  <c r="AD2286" i="1"/>
  <c r="AD2494" i="1"/>
  <c r="AD1273" i="1"/>
  <c r="AD1914" i="1"/>
  <c r="AD2070" i="1"/>
  <c r="AD622" i="1"/>
  <c r="AD626" i="1"/>
  <c r="AD2403" i="1"/>
  <c r="AD2395" i="1"/>
  <c r="AD2423" i="1"/>
  <c r="AD2527" i="1"/>
  <c r="AD2551" i="1"/>
  <c r="AD2606" i="1"/>
  <c r="AD2548" i="1"/>
  <c r="AD2431" i="1"/>
  <c r="AD327" i="1"/>
  <c r="AD471" i="1"/>
  <c r="AD499" i="1"/>
  <c r="AD1698" i="1"/>
  <c r="AD2139" i="1"/>
  <c r="AD1682" i="1"/>
  <c r="AD734" i="1"/>
  <c r="AD2260" i="1"/>
  <c r="AD1275" i="1"/>
  <c r="AD1717" i="1"/>
  <c r="AD2014" i="1"/>
  <c r="AD2529" i="1"/>
  <c r="AD226" i="1"/>
  <c r="AD1111" i="1"/>
  <c r="AD2182" i="1"/>
  <c r="AD2310" i="1"/>
  <c r="Q3006" i="1"/>
  <c r="R3006" i="1" s="1"/>
  <c r="T3006" i="1"/>
  <c r="V3006" i="1" s="1"/>
  <c r="M3006" i="1"/>
  <c r="Q2998" i="1"/>
  <c r="R2998" i="1" s="1"/>
  <c r="S2998" i="1"/>
  <c r="U2998" i="1" s="1"/>
  <c r="S2994" i="1"/>
  <c r="U2994" i="1" s="1"/>
  <c r="Q2994" i="1"/>
  <c r="R2994" i="1" s="1"/>
  <c r="T2986" i="1"/>
  <c r="V2986" i="1" s="1"/>
  <c r="S2986" i="1"/>
  <c r="U2986" i="1" s="1"/>
  <c r="Q2982" i="1"/>
  <c r="R2982" i="1" s="1"/>
  <c r="S2982" i="1"/>
  <c r="U2982" i="1" s="1"/>
  <c r="T2982" i="1"/>
  <c r="V2982" i="1" s="1"/>
  <c r="M2982" i="1"/>
  <c r="S2978" i="1"/>
  <c r="U2978" i="1" s="1"/>
  <c r="T2978" i="1"/>
  <c r="V2978" i="1" s="1"/>
  <c r="M2971" i="1"/>
  <c r="T2971" i="1"/>
  <c r="V2971" i="1" s="1"/>
  <c r="S2971" i="1"/>
  <c r="U2971" i="1" s="1"/>
  <c r="Q2971" i="1"/>
  <c r="R2971" i="1" s="1"/>
  <c r="S2966" i="1"/>
  <c r="U2966" i="1" s="1"/>
  <c r="M2966" i="1"/>
  <c r="T2966" i="1"/>
  <c r="V2966" i="1" s="1"/>
  <c r="Q2966" i="1"/>
  <c r="R2966" i="1" s="1"/>
  <c r="T2962" i="1"/>
  <c r="V2962" i="1" s="1"/>
  <c r="M2962" i="1"/>
  <c r="S2962" i="1"/>
  <c r="U2962" i="1" s="1"/>
  <c r="Q2962" i="1"/>
  <c r="R2962" i="1" s="1"/>
  <c r="M2958" i="1"/>
  <c r="S2958" i="1"/>
  <c r="U2958" i="1" s="1"/>
  <c r="Q2958" i="1"/>
  <c r="R2958" i="1" s="1"/>
  <c r="T2958" i="1"/>
  <c r="V2958" i="1" s="1"/>
  <c r="T2954" i="1"/>
  <c r="V2954" i="1" s="1"/>
  <c r="S2954" i="1"/>
  <c r="U2954" i="1" s="1"/>
  <c r="Q2954" i="1"/>
  <c r="R2954" i="1" s="1"/>
  <c r="M2954" i="1"/>
  <c r="M2949" i="1"/>
  <c r="S2949" i="1"/>
  <c r="U2949" i="1" s="1"/>
  <c r="T2949" i="1"/>
  <c r="V2949" i="1" s="1"/>
  <c r="Q2949" i="1"/>
  <c r="R2949" i="1" s="1"/>
  <c r="M2945" i="1"/>
  <c r="T2945" i="1"/>
  <c r="V2945" i="1" s="1"/>
  <c r="S2945" i="1"/>
  <c r="U2945" i="1" s="1"/>
  <c r="Q2945" i="1"/>
  <c r="R2945" i="1" s="1"/>
  <c r="S2941" i="1"/>
  <c r="U2941" i="1" s="1"/>
  <c r="M2941" i="1"/>
  <c r="T2941" i="1"/>
  <c r="V2941" i="1" s="1"/>
  <c r="Q2941" i="1"/>
  <c r="R2941" i="1" s="1"/>
  <c r="S2937" i="1"/>
  <c r="U2937" i="1" s="1"/>
  <c r="M2937" i="1"/>
  <c r="Q2933" i="1"/>
  <c r="R2933" i="1" s="1"/>
  <c r="T2933" i="1"/>
  <c r="V2933" i="1" s="1"/>
  <c r="M2933" i="1"/>
  <c r="S2933" i="1"/>
  <c r="U2933" i="1" s="1"/>
  <c r="Q2929" i="1"/>
  <c r="R2929" i="1" s="1"/>
  <c r="T2929" i="1"/>
  <c r="V2929" i="1" s="1"/>
  <c r="M2929" i="1"/>
  <c r="S2929" i="1"/>
  <c r="U2929" i="1" s="1"/>
  <c r="Q2925" i="1"/>
  <c r="R2925" i="1" s="1"/>
  <c r="M2925" i="1"/>
  <c r="S2925" i="1"/>
  <c r="U2925" i="1" s="1"/>
  <c r="T2925" i="1"/>
  <c r="V2925" i="1" s="1"/>
  <c r="S2921" i="1"/>
  <c r="U2921" i="1" s="1"/>
  <c r="M2921" i="1"/>
  <c r="T2921" i="1"/>
  <c r="V2921" i="1" s="1"/>
  <c r="Q2921" i="1"/>
  <c r="R2921" i="1" s="1"/>
  <c r="Q2917" i="1"/>
  <c r="R2917" i="1" s="1"/>
  <c r="S2917" i="1"/>
  <c r="U2917" i="1" s="1"/>
  <c r="T2917" i="1"/>
  <c r="V2917" i="1" s="1"/>
  <c r="M2917" i="1"/>
  <c r="T2913" i="1"/>
  <c r="V2913" i="1" s="1"/>
  <c r="M2913" i="1"/>
  <c r="S2913" i="1"/>
  <c r="U2913" i="1" s="1"/>
  <c r="Q2913" i="1"/>
  <c r="R2913" i="1" s="1"/>
  <c r="Q2909" i="1"/>
  <c r="R2909" i="1" s="1"/>
  <c r="S2909" i="1"/>
  <c r="U2909" i="1" s="1"/>
  <c r="M2909" i="1"/>
  <c r="T2909" i="1"/>
  <c r="V2909" i="1" s="1"/>
  <c r="T2905" i="1"/>
  <c r="V2905" i="1" s="1"/>
  <c r="S2905" i="1"/>
  <c r="U2905" i="1" s="1"/>
  <c r="Q2905" i="1"/>
  <c r="R2905" i="1" s="1"/>
  <c r="M2905" i="1"/>
  <c r="M2901" i="1"/>
  <c r="T2901" i="1"/>
  <c r="V2901" i="1" s="1"/>
  <c r="S2901" i="1"/>
  <c r="U2901" i="1" s="1"/>
  <c r="Q2901" i="1"/>
  <c r="R2901" i="1" s="1"/>
  <c r="S2897" i="1"/>
  <c r="U2897" i="1" s="1"/>
  <c r="Q2897" i="1"/>
  <c r="R2897" i="1" s="1"/>
  <c r="M2897" i="1"/>
  <c r="T2897" i="1"/>
  <c r="V2897" i="1" s="1"/>
  <c r="Q2893" i="1"/>
  <c r="R2893" i="1" s="1"/>
  <c r="T2893" i="1"/>
  <c r="V2893" i="1" s="1"/>
  <c r="S2893" i="1"/>
  <c r="U2893" i="1" s="1"/>
  <c r="M2893" i="1"/>
  <c r="Q2889" i="1"/>
  <c r="R2889" i="1" s="1"/>
  <c r="S2889" i="1"/>
  <c r="U2889" i="1" s="1"/>
  <c r="T2889" i="1"/>
  <c r="V2889" i="1" s="1"/>
  <c r="M2889" i="1"/>
  <c r="M2885" i="1"/>
  <c r="S2885" i="1"/>
  <c r="U2885" i="1" s="1"/>
  <c r="T2885" i="1"/>
  <c r="V2885" i="1" s="1"/>
  <c r="Q2885" i="1"/>
  <c r="R2885" i="1" s="1"/>
  <c r="S2881" i="1"/>
  <c r="U2881" i="1" s="1"/>
  <c r="Q2881" i="1"/>
  <c r="R2881" i="1" s="1"/>
  <c r="T2881" i="1"/>
  <c r="V2881" i="1" s="1"/>
  <c r="M2881" i="1"/>
  <c r="M2877" i="1"/>
  <c r="T2877" i="1"/>
  <c r="V2877" i="1" s="1"/>
  <c r="S2877" i="1"/>
  <c r="U2877" i="1" s="1"/>
  <c r="Q2877" i="1"/>
  <c r="R2877" i="1" s="1"/>
  <c r="Q2873" i="1"/>
  <c r="R2873" i="1" s="1"/>
  <c r="T2873" i="1"/>
  <c r="V2873" i="1" s="1"/>
  <c r="S2873" i="1"/>
  <c r="U2873" i="1" s="1"/>
  <c r="M2873" i="1"/>
  <c r="S2869" i="1"/>
  <c r="U2869" i="1" s="1"/>
  <c r="Q2869" i="1"/>
  <c r="R2869" i="1" s="1"/>
  <c r="T2869" i="1"/>
  <c r="V2869" i="1" s="1"/>
  <c r="M2869" i="1"/>
  <c r="T2865" i="1"/>
  <c r="V2865" i="1" s="1"/>
  <c r="Q2865" i="1"/>
  <c r="R2865" i="1" s="1"/>
  <c r="S2865" i="1"/>
  <c r="U2865" i="1" s="1"/>
  <c r="M2865" i="1"/>
  <c r="M2861" i="1"/>
  <c r="T2861" i="1"/>
  <c r="V2861" i="1" s="1"/>
  <c r="Q2861" i="1"/>
  <c r="R2861" i="1" s="1"/>
  <c r="S2861" i="1"/>
  <c r="U2861" i="1" s="1"/>
  <c r="T2857" i="1"/>
  <c r="V2857" i="1" s="1"/>
  <c r="Q2857" i="1"/>
  <c r="R2857" i="1" s="1"/>
  <c r="S2857" i="1"/>
  <c r="U2857" i="1" s="1"/>
  <c r="M2857" i="1"/>
  <c r="T2853" i="1"/>
  <c r="V2853" i="1" s="1"/>
  <c r="Q2853" i="1"/>
  <c r="R2853" i="1" s="1"/>
  <c r="S2853" i="1"/>
  <c r="U2853" i="1" s="1"/>
  <c r="M2853" i="1"/>
  <c r="M2849" i="1"/>
  <c r="S2849" i="1"/>
  <c r="U2849" i="1" s="1"/>
  <c r="Q2849" i="1"/>
  <c r="R2849" i="1" s="1"/>
  <c r="T2849" i="1"/>
  <c r="V2849" i="1" s="1"/>
  <c r="M2845" i="1"/>
  <c r="Q2845" i="1"/>
  <c r="R2845" i="1" s="1"/>
  <c r="T2845" i="1"/>
  <c r="V2845" i="1" s="1"/>
  <c r="S2845" i="1"/>
  <c r="U2845" i="1" s="1"/>
  <c r="Q2841" i="1"/>
  <c r="R2841" i="1" s="1"/>
  <c r="T2841" i="1"/>
  <c r="V2841" i="1" s="1"/>
  <c r="S2841" i="1"/>
  <c r="U2841" i="1" s="1"/>
  <c r="M2837" i="1"/>
  <c r="T2837" i="1"/>
  <c r="V2837" i="1" s="1"/>
  <c r="S2837" i="1"/>
  <c r="U2837" i="1" s="1"/>
  <c r="Q2837" i="1"/>
  <c r="R2837" i="1" s="1"/>
  <c r="T2833" i="1"/>
  <c r="V2833" i="1" s="1"/>
  <c r="Q2833" i="1"/>
  <c r="R2833" i="1" s="1"/>
  <c r="M2833" i="1"/>
  <c r="S2833" i="1"/>
  <c r="U2833" i="1" s="1"/>
  <c r="M2829" i="1"/>
  <c r="Q2829" i="1"/>
  <c r="R2829" i="1" s="1"/>
  <c r="T2829" i="1"/>
  <c r="V2829" i="1" s="1"/>
  <c r="S2829" i="1"/>
  <c r="U2829" i="1" s="1"/>
  <c r="M2825" i="1"/>
  <c r="S2825" i="1"/>
  <c r="U2825" i="1" s="1"/>
  <c r="T2825" i="1"/>
  <c r="V2825" i="1" s="1"/>
  <c r="Q2825" i="1"/>
  <c r="R2825" i="1" s="1"/>
  <c r="Q2821" i="1"/>
  <c r="R2821" i="1" s="1"/>
  <c r="M2821" i="1"/>
  <c r="T2821" i="1"/>
  <c r="V2821" i="1" s="1"/>
  <c r="S2821" i="1"/>
  <c r="U2821" i="1" s="1"/>
  <c r="M2817" i="1"/>
  <c r="T2817" i="1"/>
  <c r="V2817" i="1" s="1"/>
  <c r="S2817" i="1"/>
  <c r="U2817" i="1" s="1"/>
  <c r="Q2817" i="1"/>
  <c r="R2817" i="1" s="1"/>
  <c r="S2813" i="1"/>
  <c r="U2813" i="1" s="1"/>
  <c r="M2813" i="1"/>
  <c r="T2813" i="1"/>
  <c r="V2813" i="1" s="1"/>
  <c r="Q2813" i="1"/>
  <c r="R2813" i="1" s="1"/>
  <c r="M2809" i="1"/>
  <c r="Q2809" i="1"/>
  <c r="R2809" i="1" s="1"/>
  <c r="T2809" i="1"/>
  <c r="V2809" i="1" s="1"/>
  <c r="S2809" i="1"/>
  <c r="U2809" i="1" s="1"/>
  <c r="M2805" i="1"/>
  <c r="T2805" i="1"/>
  <c r="V2805" i="1" s="1"/>
  <c r="Q2805" i="1"/>
  <c r="R2805" i="1" s="1"/>
  <c r="S2805" i="1"/>
  <c r="U2805" i="1" s="1"/>
  <c r="T2801" i="1"/>
  <c r="V2801" i="1" s="1"/>
  <c r="M2801" i="1"/>
  <c r="Q2801" i="1"/>
  <c r="R2801" i="1" s="1"/>
  <c r="S2801" i="1"/>
  <c r="U2801" i="1" s="1"/>
  <c r="S2797" i="1"/>
  <c r="U2797" i="1" s="1"/>
  <c r="T2797" i="1"/>
  <c r="V2797" i="1" s="1"/>
  <c r="M2797" i="1"/>
  <c r="T2793" i="1"/>
  <c r="V2793" i="1" s="1"/>
  <c r="M2793" i="1"/>
  <c r="S2793" i="1"/>
  <c r="U2793" i="1" s="1"/>
  <c r="S2789" i="1"/>
  <c r="U2789" i="1" s="1"/>
  <c r="T2789" i="1"/>
  <c r="V2789" i="1" s="1"/>
  <c r="M2789" i="1"/>
  <c r="T2785" i="1"/>
  <c r="V2785" i="1" s="1"/>
  <c r="M2785" i="1"/>
  <c r="S2785" i="1"/>
  <c r="U2785" i="1" s="1"/>
  <c r="T2781" i="1"/>
  <c r="V2781" i="1" s="1"/>
  <c r="M2781" i="1"/>
  <c r="S2781" i="1"/>
  <c r="U2781" i="1" s="1"/>
  <c r="T2777" i="1"/>
  <c r="V2777" i="1" s="1"/>
  <c r="M2777" i="1"/>
  <c r="S2777" i="1"/>
  <c r="U2777" i="1" s="1"/>
  <c r="M2773" i="1"/>
  <c r="S2773" i="1"/>
  <c r="U2773" i="1" s="1"/>
  <c r="T2773" i="1"/>
  <c r="V2773" i="1" s="1"/>
  <c r="T2769" i="1"/>
  <c r="V2769" i="1" s="1"/>
  <c r="S2769" i="1"/>
  <c r="U2769" i="1" s="1"/>
  <c r="T2765" i="1"/>
  <c r="V2765" i="1" s="1"/>
  <c r="S2765" i="1"/>
  <c r="U2765" i="1" s="1"/>
  <c r="Q2765" i="1"/>
  <c r="R2765" i="1" s="1"/>
  <c r="M2765" i="1"/>
  <c r="T2761" i="1"/>
  <c r="V2761" i="1" s="1"/>
  <c r="Q2761" i="1"/>
  <c r="R2761" i="1" s="1"/>
  <c r="M2761" i="1"/>
  <c r="S2761" i="1"/>
  <c r="U2761" i="1" s="1"/>
  <c r="M2757" i="1"/>
  <c r="T2757" i="1"/>
  <c r="V2757" i="1" s="1"/>
  <c r="Q2757" i="1"/>
  <c r="R2757" i="1" s="1"/>
  <c r="S2757" i="1"/>
  <c r="U2757" i="1" s="1"/>
  <c r="S2753" i="1"/>
  <c r="U2753" i="1" s="1"/>
  <c r="Q2753" i="1"/>
  <c r="R2753" i="1" s="1"/>
  <c r="M2753" i="1"/>
  <c r="T2753" i="1"/>
  <c r="V2753" i="1" s="1"/>
  <c r="M2749" i="1"/>
  <c r="T2749" i="1"/>
  <c r="V2749" i="1" s="1"/>
  <c r="S2749" i="1"/>
  <c r="U2749" i="1" s="1"/>
  <c r="Q2749" i="1"/>
  <c r="R2749" i="1" s="1"/>
  <c r="M2745" i="1"/>
  <c r="Q2745" i="1"/>
  <c r="R2745" i="1" s="1"/>
  <c r="T2745" i="1"/>
  <c r="V2745" i="1" s="1"/>
  <c r="S2745" i="1"/>
  <c r="U2745" i="1" s="1"/>
  <c r="T2741" i="1"/>
  <c r="V2741" i="1" s="1"/>
  <c r="Q2741" i="1"/>
  <c r="R2741" i="1" s="1"/>
  <c r="M2741" i="1"/>
  <c r="S2741" i="1"/>
  <c r="U2741" i="1" s="1"/>
  <c r="M2737" i="1"/>
  <c r="Q2737" i="1"/>
  <c r="R2737" i="1" s="1"/>
  <c r="T2737" i="1"/>
  <c r="V2737" i="1" s="1"/>
  <c r="S2737" i="1"/>
  <c r="U2737" i="1" s="1"/>
  <c r="M2733" i="1"/>
  <c r="Q2733" i="1"/>
  <c r="R2733" i="1" s="1"/>
  <c r="S2733" i="1"/>
  <c r="U2733" i="1" s="1"/>
  <c r="T2733" i="1"/>
  <c r="V2733" i="1" s="1"/>
  <c r="Q2729" i="1"/>
  <c r="R2729" i="1" s="1"/>
  <c r="S2729" i="1"/>
  <c r="U2729" i="1" s="1"/>
  <c r="M2729" i="1"/>
  <c r="T2729" i="1"/>
  <c r="V2729" i="1" s="1"/>
  <c r="T2725" i="1"/>
  <c r="V2725" i="1" s="1"/>
  <c r="AD2725" i="1" s="1"/>
  <c r="M2725" i="1"/>
  <c r="M2721" i="1"/>
  <c r="T2721" i="1"/>
  <c r="V2721" i="1" s="1"/>
  <c r="S2721" i="1"/>
  <c r="U2721" i="1" s="1"/>
  <c r="Q2721" i="1"/>
  <c r="R2721" i="1" s="1"/>
  <c r="T2717" i="1"/>
  <c r="V2717" i="1" s="1"/>
  <c r="S2717" i="1"/>
  <c r="U2717" i="1" s="1"/>
  <c r="M2717" i="1"/>
  <c r="Q2717" i="1"/>
  <c r="R2717" i="1" s="1"/>
  <c r="S2713" i="1"/>
  <c r="U2713" i="1" s="1"/>
  <c r="Q2713" i="1"/>
  <c r="R2713" i="1" s="1"/>
  <c r="T2713" i="1"/>
  <c r="V2713" i="1" s="1"/>
  <c r="M2709" i="1"/>
  <c r="Q2709" i="1"/>
  <c r="R2709" i="1" s="1"/>
  <c r="S2709" i="1"/>
  <c r="U2709" i="1" s="1"/>
  <c r="AD2709" i="1" s="1"/>
  <c r="M2705" i="1"/>
  <c r="S2705" i="1"/>
  <c r="U2705" i="1" s="1"/>
  <c r="Q2705" i="1"/>
  <c r="R2705" i="1" s="1"/>
  <c r="T2705" i="1"/>
  <c r="V2705" i="1" s="1"/>
  <c r="S2701" i="1"/>
  <c r="U2701" i="1" s="1"/>
  <c r="Q2701" i="1"/>
  <c r="R2701" i="1" s="1"/>
  <c r="M2701" i="1"/>
  <c r="T2701" i="1"/>
  <c r="V2701" i="1" s="1"/>
  <c r="M2697" i="1"/>
  <c r="Q2697" i="1"/>
  <c r="R2697" i="1" s="1"/>
  <c r="T2697" i="1"/>
  <c r="V2697" i="1" s="1"/>
  <c r="M2693" i="1"/>
  <c r="Q2693" i="1"/>
  <c r="R2693" i="1" s="1"/>
  <c r="S2693" i="1"/>
  <c r="U2693" i="1" s="1"/>
  <c r="T2693" i="1"/>
  <c r="V2693" i="1" s="1"/>
  <c r="T2689" i="1"/>
  <c r="V2689" i="1" s="1"/>
  <c r="S2689" i="1"/>
  <c r="U2689" i="1" s="1"/>
  <c r="M2689" i="1"/>
  <c r="Q2689" i="1"/>
  <c r="R2689" i="1" s="1"/>
  <c r="T2685" i="1"/>
  <c r="V2685" i="1" s="1"/>
  <c r="M2685" i="1"/>
  <c r="S2685" i="1"/>
  <c r="U2685" i="1" s="1"/>
  <c r="S2681" i="1"/>
  <c r="U2681" i="1" s="1"/>
  <c r="T2681" i="1"/>
  <c r="V2681" i="1" s="1"/>
  <c r="S3015" i="1"/>
  <c r="U3015" i="1" s="1"/>
  <c r="T3015" i="1"/>
  <c r="V3015" i="1" s="1"/>
  <c r="M2841" i="1"/>
  <c r="AD2334" i="1"/>
  <c r="AD2218" i="1"/>
  <c r="AD865" i="1"/>
  <c r="AD462" i="1"/>
  <c r="AD486" i="1"/>
  <c r="AD53" i="1"/>
  <c r="Z360" i="1"/>
  <c r="AD1697" i="1"/>
  <c r="AD1313" i="1"/>
  <c r="AD1509" i="1"/>
  <c r="AD1103" i="1"/>
  <c r="M2681" i="1"/>
  <c r="S2697" i="1"/>
  <c r="U2697" i="1" s="1"/>
  <c r="Z728" i="1"/>
  <c r="Z696" i="1"/>
  <c r="Z526" i="1"/>
  <c r="Z254" i="1"/>
  <c r="Z253" i="1"/>
  <c r="Z124" i="1"/>
  <c r="Z122" i="1"/>
  <c r="AD2673" i="1"/>
  <c r="Z1192" i="1"/>
  <c r="AD414" i="1"/>
  <c r="AD498" i="1"/>
  <c r="AD522" i="1"/>
  <c r="Z793" i="1"/>
  <c r="Z410" i="1"/>
  <c r="Z92" i="1"/>
  <c r="Z2652" i="1"/>
  <c r="Z2709" i="1"/>
  <c r="Z1212" i="1"/>
  <c r="Z1824" i="1"/>
  <c r="Z1828" i="1"/>
  <c r="Z2670" i="1"/>
  <c r="Z2671" i="1"/>
  <c r="Z2682" i="1"/>
  <c r="Z2690" i="1"/>
  <c r="Z2703" i="1"/>
  <c r="AD2727" i="1"/>
  <c r="Z2733" i="1"/>
  <c r="Z2734" i="1"/>
  <c r="Z2736" i="1"/>
  <c r="Z2737" i="1"/>
  <c r="AD2751" i="1"/>
  <c r="Z2741" i="1"/>
  <c r="Z2776" i="1"/>
  <c r="Z1519" i="1"/>
  <c r="Z1527" i="1"/>
  <c r="Z2649" i="1"/>
  <c r="Z2650" i="1"/>
  <c r="Z2651" i="1"/>
  <c r="Z2658" i="1"/>
  <c r="Z2676" i="1"/>
  <c r="Z2678" i="1"/>
  <c r="Z2680" i="1"/>
  <c r="Z2691" i="1"/>
  <c r="Z2694" i="1"/>
  <c r="Z2699" i="1"/>
  <c r="Z2706" i="1"/>
  <c r="AD2770" i="1"/>
  <c r="Z2770" i="1"/>
  <c r="Z2773" i="1"/>
  <c r="AD2794" i="1"/>
  <c r="Z921" i="1"/>
  <c r="Z1056" i="1"/>
  <c r="Z905" i="1"/>
  <c r="Z1425" i="1"/>
  <c r="Z1482" i="1"/>
  <c r="Z1714" i="1"/>
  <c r="Z1950" i="1"/>
  <c r="Z2719" i="1"/>
  <c r="Z2794" i="1"/>
  <c r="Z2685" i="1"/>
  <c r="Z2702" i="1"/>
  <c r="Z2714" i="1"/>
  <c r="Z2716" i="1"/>
  <c r="Z2717" i="1"/>
  <c r="Z2720" i="1"/>
  <c r="AD2742" i="1"/>
  <c r="Z2738" i="1"/>
  <c r="Z2739" i="1"/>
  <c r="Z2740" i="1"/>
  <c r="Z2745" i="1"/>
  <c r="Z2748" i="1"/>
  <c r="Z2751" i="1"/>
  <c r="Z2765" i="1"/>
  <c r="Z2774" i="1"/>
  <c r="Z2775" i="1"/>
  <c r="Z2801" i="1"/>
  <c r="Z2808" i="1"/>
  <c r="Z2810" i="1"/>
  <c r="Z2811" i="1"/>
  <c r="Z2867" i="1"/>
  <c r="S2890" i="1"/>
  <c r="U2890" i="1" s="1"/>
  <c r="AD2890" i="1" s="1"/>
  <c r="Z2724" i="1"/>
  <c r="Z2729" i="1"/>
  <c r="Z2732" i="1"/>
  <c r="Z2752" i="1"/>
  <c r="Z2754" i="1"/>
  <c r="Z2755" i="1"/>
  <c r="Z2756" i="1"/>
  <c r="Z2757" i="1"/>
  <c r="Z2759" i="1"/>
  <c r="Z2760" i="1"/>
  <c r="Z2762" i="1"/>
  <c r="Z2763" i="1"/>
  <c r="Z2766" i="1"/>
  <c r="Z2790" i="1"/>
  <c r="Z2793" i="1"/>
  <c r="Z2802" i="1"/>
  <c r="Z2821" i="1"/>
  <c r="Z2822" i="1"/>
  <c r="Z2823" i="1"/>
  <c r="Z2825" i="1"/>
  <c r="Z2841" i="1"/>
  <c r="Z2842" i="1"/>
  <c r="Z2742" i="1"/>
  <c r="Z2764" i="1"/>
  <c r="Z2779" i="1"/>
  <c r="Z2788" i="1"/>
  <c r="Z2833" i="1"/>
  <c r="Z2836" i="1"/>
  <c r="Z2872" i="1"/>
  <c r="Z2873" i="1"/>
  <c r="Z3012" i="1"/>
  <c r="T2955" i="1"/>
  <c r="V2955" i="1" s="1"/>
  <c r="M2955" i="1"/>
  <c r="Q2946" i="1"/>
  <c r="R2946" i="1" s="1"/>
  <c r="M2946" i="1"/>
  <c r="T2946" i="1"/>
  <c r="V2946" i="1" s="1"/>
  <c r="Q2934" i="1"/>
  <c r="R2934" i="1" s="1"/>
  <c r="T2934" i="1"/>
  <c r="V2934" i="1" s="1"/>
  <c r="S2934" i="1"/>
  <c r="U2934" i="1" s="1"/>
  <c r="Q2926" i="1"/>
  <c r="R2926" i="1" s="1"/>
  <c r="S2926" i="1"/>
  <c r="U2926" i="1" s="1"/>
  <c r="M2926" i="1"/>
  <c r="T2926" i="1"/>
  <c r="V2926" i="1" s="1"/>
  <c r="M2918" i="1"/>
  <c r="T2918" i="1"/>
  <c r="V2918" i="1" s="1"/>
  <c r="M2902" i="1"/>
  <c r="T2902" i="1"/>
  <c r="V2902" i="1" s="1"/>
  <c r="T2898" i="1"/>
  <c r="V2898" i="1" s="1"/>
  <c r="Q2898" i="1"/>
  <c r="R2898" i="1" s="1"/>
  <c r="T2894" i="1"/>
  <c r="V2894" i="1" s="1"/>
  <c r="S2894" i="1"/>
  <c r="U2894" i="1" s="1"/>
  <c r="M2890" i="1"/>
  <c r="Q2890" i="1"/>
  <c r="R2890" i="1" s="1"/>
  <c r="Q2886" i="1"/>
  <c r="R2886" i="1" s="1"/>
  <c r="M2886" i="1"/>
  <c r="S2886" i="1"/>
  <c r="U2886" i="1" s="1"/>
  <c r="M2878" i="1"/>
  <c r="Q2878" i="1"/>
  <c r="R2878" i="1" s="1"/>
  <c r="S2878" i="1"/>
  <c r="U2878" i="1" s="1"/>
  <c r="T2878" i="1"/>
  <c r="V2878" i="1" s="1"/>
  <c r="T2874" i="1"/>
  <c r="V2874" i="1" s="1"/>
  <c r="S2874" i="1"/>
  <c r="U2874" i="1" s="1"/>
  <c r="Q2870" i="1"/>
  <c r="R2870" i="1" s="1"/>
  <c r="M2870" i="1"/>
  <c r="Q2866" i="1"/>
  <c r="R2866" i="1" s="1"/>
  <c r="S2866" i="1"/>
  <c r="U2866" i="1" s="1"/>
  <c r="AD2866" i="1" s="1"/>
  <c r="S2862" i="1"/>
  <c r="U2862" i="1" s="1"/>
  <c r="T2862" i="1"/>
  <c r="V2862" i="1" s="1"/>
  <c r="Q2862" i="1"/>
  <c r="R2862" i="1" s="1"/>
  <c r="Q2858" i="1"/>
  <c r="R2858" i="1" s="1"/>
  <c r="T2858" i="1"/>
  <c r="V2858" i="1" s="1"/>
  <c r="M2854" i="1"/>
  <c r="Q2854" i="1"/>
  <c r="R2854" i="1" s="1"/>
  <c r="S2854" i="1"/>
  <c r="U2854" i="1" s="1"/>
  <c r="AD2854" i="1" s="1"/>
  <c r="M2850" i="1"/>
  <c r="Q2850" i="1"/>
  <c r="R2850" i="1" s="1"/>
  <c r="S2850" i="1"/>
  <c r="U2850" i="1" s="1"/>
  <c r="AD2850" i="1" s="1"/>
  <c r="M2846" i="1"/>
  <c r="T2846" i="1"/>
  <c r="V2846" i="1" s="1"/>
  <c r="AD2846" i="1" s="1"/>
  <c r="Q2846" i="1"/>
  <c r="R2846" i="1" s="1"/>
  <c r="T2842" i="1"/>
  <c r="V2842" i="1" s="1"/>
  <c r="M2842" i="1"/>
  <c r="S2838" i="1"/>
  <c r="U2838" i="1" s="1"/>
  <c r="M2838" i="1"/>
  <c r="T2830" i="1"/>
  <c r="V2830" i="1" s="1"/>
  <c r="Q2830" i="1"/>
  <c r="R2830" i="1" s="1"/>
  <c r="S2830" i="1"/>
  <c r="U2830" i="1" s="1"/>
  <c r="T2826" i="1"/>
  <c r="V2826" i="1" s="1"/>
  <c r="Q2826" i="1"/>
  <c r="R2826" i="1" s="1"/>
  <c r="M2822" i="1"/>
  <c r="T2822" i="1"/>
  <c r="V2822" i="1" s="1"/>
  <c r="AD2822" i="1" s="1"/>
  <c r="M2810" i="1"/>
  <c r="Q2810" i="1"/>
  <c r="R2810" i="1" s="1"/>
  <c r="T2806" i="1"/>
  <c r="V2806" i="1" s="1"/>
  <c r="Q2806" i="1"/>
  <c r="R2806" i="1" s="1"/>
  <c r="T2746" i="1"/>
  <c r="V2746" i="1" s="1"/>
  <c r="AD2746" i="1" s="1"/>
  <c r="M2746" i="1"/>
  <c r="Q2746" i="1"/>
  <c r="R2746" i="1" s="1"/>
  <c r="Z2792" i="1"/>
  <c r="AD2831" i="1"/>
  <c r="Z2843" i="1"/>
  <c r="AD2856" i="1"/>
  <c r="Z2859" i="1"/>
  <c r="AD2879" i="1"/>
  <c r="Z2886" i="1"/>
  <c r="Z2892" i="1"/>
  <c r="AD2912" i="1"/>
  <c r="Z2970" i="1"/>
  <c r="Z2972" i="1"/>
  <c r="Z2974" i="1"/>
  <c r="AD2957" i="1"/>
  <c r="Z2999" i="1"/>
  <c r="Z3000" i="1"/>
  <c r="Z2731" i="1"/>
  <c r="Z2875" i="1"/>
  <c r="Z2891" i="1"/>
  <c r="Z2928" i="1"/>
  <c r="Z2929" i="1"/>
  <c r="Z2940" i="1"/>
  <c r="Z2942" i="1"/>
  <c r="Z2987" i="1"/>
  <c r="Z2993" i="1"/>
  <c r="AD3000" i="1"/>
  <c r="Z2746" i="1"/>
  <c r="Z2749" i="1"/>
  <c r="Z2884" i="1"/>
  <c r="Z3001" i="1"/>
  <c r="Z3002" i="1"/>
  <c r="Z3008" i="1"/>
  <c r="T3022" i="1"/>
  <c r="V3022" i="1" s="1"/>
  <c r="M3022" i="1"/>
  <c r="S3022" i="1"/>
  <c r="U3022" i="1" s="1"/>
  <c r="T3033" i="1"/>
  <c r="V3033" i="1" s="1"/>
  <c r="S3033" i="1"/>
  <c r="U3033" i="1" s="1"/>
  <c r="W3033" i="1"/>
  <c r="Z3035" i="1"/>
  <c r="Z2907" i="1"/>
  <c r="Z2931" i="1"/>
  <c r="Z2937" i="1"/>
  <c r="Z2938" i="1"/>
  <c r="Z2964" i="1"/>
  <c r="Z2975" i="1"/>
  <c r="Z2989" i="1"/>
  <c r="Z2992" i="1"/>
  <c r="T3001" i="1"/>
  <c r="V3001" i="1" s="1"/>
  <c r="Z3006" i="1"/>
  <c r="M3016" i="1"/>
  <c r="Q3018" i="1"/>
  <c r="R3018" i="1" s="1"/>
  <c r="Q3020" i="1"/>
  <c r="R3020" i="1" s="1"/>
  <c r="Z3024" i="1"/>
  <c r="Z3025" i="1"/>
  <c r="Z3031" i="1"/>
  <c r="Z3033" i="1"/>
  <c r="Z2949" i="1"/>
  <c r="AD2972" i="1"/>
  <c r="Z2976" i="1"/>
  <c r="Z2979" i="1"/>
  <c r="Z3015" i="1"/>
  <c r="Z3017" i="1"/>
  <c r="M3018" i="1"/>
  <c r="Z3019" i="1"/>
  <c r="M3020" i="1"/>
  <c r="Z3022" i="1"/>
  <c r="Z3027" i="1"/>
  <c r="W3036" i="1"/>
  <c r="AD2620" i="1"/>
  <c r="AD2415" i="1"/>
  <c r="AD2555" i="1"/>
  <c r="AD2630" i="1"/>
  <c r="AD2626" i="1"/>
  <c r="AD4" i="1"/>
  <c r="AD2407" i="1"/>
  <c r="AD2613" i="1"/>
  <c r="AD2631" i="1"/>
  <c r="AD2419" i="1"/>
  <c r="AD303" i="1"/>
  <c r="AD343" i="1"/>
  <c r="AD479" i="1"/>
  <c r="AD511" i="1"/>
  <c r="AD2643" i="1"/>
  <c r="AD275" i="1"/>
  <c r="AD359" i="1"/>
  <c r="AD495" i="1"/>
  <c r="AD2039" i="1"/>
  <c r="AD319" i="1"/>
  <c r="AD355" i="1"/>
  <c r="AD307" i="1"/>
  <c r="AD347" i="1"/>
  <c r="AD375" i="1"/>
  <c r="AD2205" i="1"/>
  <c r="AD2270" i="1"/>
  <c r="AD402" i="1"/>
  <c r="AD1890" i="1"/>
  <c r="AD1543" i="1"/>
  <c r="AD2232" i="1"/>
  <c r="AD434" i="1"/>
  <c r="AD538" i="1"/>
  <c r="AD218" i="1"/>
  <c r="Z778" i="1"/>
  <c r="Z404" i="1"/>
  <c r="AD2718" i="1"/>
  <c r="AD2726" i="1"/>
  <c r="AD2763" i="1"/>
  <c r="Z2786" i="1"/>
  <c r="Z2894" i="1"/>
  <c r="Z2900" i="1"/>
  <c r="Z2832" i="1"/>
  <c r="Z2834" i="1"/>
  <c r="Z2848" i="1"/>
  <c r="Z2849" i="1"/>
  <c r="T3011" i="1"/>
  <c r="V3011" i="1" s="1"/>
  <c r="S3011" i="1"/>
  <c r="U3011" i="1" s="1"/>
  <c r="Q3011" i="1"/>
  <c r="R3011" i="1" s="1"/>
  <c r="T3007" i="1"/>
  <c r="V3007" i="1" s="1"/>
  <c r="S3007" i="1"/>
  <c r="U3007" i="1" s="1"/>
  <c r="M3007" i="1"/>
  <c r="Q3007" i="1"/>
  <c r="R3007" i="1" s="1"/>
  <c r="S3003" i="1"/>
  <c r="U3003" i="1" s="1"/>
  <c r="AD3003" i="1" s="1"/>
  <c r="Q3003" i="1"/>
  <c r="R3003" i="1" s="1"/>
  <c r="M3003" i="1"/>
  <c r="M2995" i="1"/>
  <c r="Q2995" i="1"/>
  <c r="R2995" i="1" s="1"/>
  <c r="T2991" i="1"/>
  <c r="V2991" i="1" s="1"/>
  <c r="S2991" i="1"/>
  <c r="U2991" i="1" s="1"/>
  <c r="Q2991" i="1"/>
  <c r="R2991" i="1" s="1"/>
  <c r="M2987" i="1"/>
  <c r="S2987" i="1"/>
  <c r="U2987" i="1" s="1"/>
  <c r="Q2987" i="1"/>
  <c r="R2987" i="1" s="1"/>
  <c r="T2983" i="1"/>
  <c r="V2983" i="1" s="1"/>
  <c r="M2983" i="1"/>
  <c r="S2983" i="1"/>
  <c r="U2983" i="1" s="1"/>
  <c r="Q2979" i="1"/>
  <c r="R2979" i="1" s="1"/>
  <c r="M2979" i="1"/>
  <c r="T2979" i="1"/>
  <c r="V2979" i="1" s="1"/>
  <c r="S2979" i="1"/>
  <c r="U2979" i="1" s="1"/>
  <c r="M2975" i="1"/>
  <c r="T2975" i="1"/>
  <c r="V2975" i="1" s="1"/>
  <c r="S2975" i="1"/>
  <c r="U2975" i="1" s="1"/>
  <c r="Q2975" i="1"/>
  <c r="R2975" i="1" s="1"/>
  <c r="T2970" i="1"/>
  <c r="V2970" i="1" s="1"/>
  <c r="M2970" i="1"/>
  <c r="S2970" i="1"/>
  <c r="U2970" i="1" s="1"/>
  <c r="M2967" i="1"/>
  <c r="T2967" i="1"/>
  <c r="V2967" i="1" s="1"/>
  <c r="S2967" i="1"/>
  <c r="U2967" i="1" s="1"/>
  <c r="Q2967" i="1"/>
  <c r="R2967" i="1" s="1"/>
  <c r="M2963" i="1"/>
  <c r="S2963" i="1"/>
  <c r="U2963" i="1" s="1"/>
  <c r="AD2963" i="1" s="1"/>
  <c r="Q2963" i="1"/>
  <c r="R2963" i="1" s="1"/>
  <c r="T2959" i="1"/>
  <c r="V2959" i="1" s="1"/>
  <c r="M2959" i="1"/>
  <c r="Q2959" i="1"/>
  <c r="R2959" i="1" s="1"/>
  <c r="S2955" i="1"/>
  <c r="U2955" i="1" s="1"/>
  <c r="Q2955" i="1"/>
  <c r="R2955" i="1" s="1"/>
  <c r="S2950" i="1"/>
  <c r="U2950" i="1" s="1"/>
  <c r="AD2950" i="1" s="1"/>
  <c r="Q2950" i="1"/>
  <c r="R2950" i="1" s="1"/>
  <c r="S2938" i="1"/>
  <c r="U2938" i="1" s="1"/>
  <c r="T2938" i="1"/>
  <c r="V2938" i="1" s="1"/>
  <c r="T2930" i="1"/>
  <c r="V2930" i="1" s="1"/>
  <c r="AD2930" i="1" s="1"/>
  <c r="M2930" i="1"/>
  <c r="M2922" i="1"/>
  <c r="T2922" i="1"/>
  <c r="V2922" i="1" s="1"/>
  <c r="Q2918" i="1"/>
  <c r="R2918" i="1" s="1"/>
  <c r="S2918" i="1"/>
  <c r="U2918" i="1" s="1"/>
  <c r="Q2910" i="1"/>
  <c r="R2910" i="1" s="1"/>
  <c r="T2910" i="1"/>
  <c r="V2910" i="1" s="1"/>
  <c r="S2910" i="1"/>
  <c r="U2910" i="1" s="1"/>
  <c r="Q2874" i="1"/>
  <c r="R2874" i="1" s="1"/>
  <c r="S2882" i="1"/>
  <c r="U2882" i="1" s="1"/>
  <c r="Q2882" i="1"/>
  <c r="R2882" i="1" s="1"/>
  <c r="S2902" i="1"/>
  <c r="U2902" i="1" s="1"/>
  <c r="S2922" i="1"/>
  <c r="U2922" i="1" s="1"/>
  <c r="Q2894" i="1"/>
  <c r="R2894" i="1" s="1"/>
  <c r="Q2902" i="1"/>
  <c r="R2902" i="1" s="1"/>
  <c r="M2914" i="1"/>
  <c r="T2914" i="1"/>
  <c r="V2914" i="1" s="1"/>
  <c r="S2946" i="1"/>
  <c r="U2946" i="1" s="1"/>
  <c r="Q2930" i="1"/>
  <c r="R2930" i="1" s="1"/>
  <c r="M2934" i="1"/>
  <c r="Q2938" i="1"/>
  <c r="R2938" i="1" s="1"/>
  <c r="M2942" i="1"/>
  <c r="T2942" i="1"/>
  <c r="V2942" i="1" s="1"/>
  <c r="AD2942" i="1" s="1"/>
  <c r="Q2970" i="1"/>
  <c r="R2970" i="1" s="1"/>
  <c r="M2991" i="1"/>
  <c r="T2987" i="1"/>
  <c r="V2987" i="1" s="1"/>
  <c r="S2999" i="1"/>
  <c r="U2999" i="1" s="1"/>
  <c r="AD2999" i="1" s="1"/>
  <c r="M2999" i="1"/>
  <c r="M3011" i="1"/>
  <c r="S2858" i="1"/>
  <c r="U2858" i="1" s="1"/>
  <c r="T2886" i="1"/>
  <c r="V2886" i="1" s="1"/>
  <c r="S2906" i="1"/>
  <c r="U2906" i="1" s="1"/>
  <c r="S2914" i="1"/>
  <c r="U2914" i="1" s="1"/>
  <c r="T2906" i="1"/>
  <c r="V2906" i="1" s="1"/>
  <c r="M2894" i="1"/>
  <c r="Q2906" i="1"/>
  <c r="R2906" i="1" s="1"/>
  <c r="M2910" i="1"/>
  <c r="Q2922" i="1"/>
  <c r="R2922" i="1" s="1"/>
  <c r="M2938" i="1"/>
  <c r="Q2942" i="1"/>
  <c r="R2942" i="1" s="1"/>
  <c r="S2959" i="1"/>
  <c r="U2959" i="1" s="1"/>
  <c r="M2950" i="1"/>
  <c r="Z2957" i="1"/>
  <c r="Q2983" i="1"/>
  <c r="R2983" i="1" s="1"/>
  <c r="Z2973" i="1"/>
  <c r="T2995" i="1"/>
  <c r="V2995" i="1" s="1"/>
  <c r="AD2995" i="1" s="1"/>
  <c r="T3010" i="1"/>
  <c r="V3010" i="1" s="1"/>
  <c r="S3010" i="1"/>
  <c r="U3010" i="1" s="1"/>
  <c r="M3010" i="1"/>
  <c r="Q3002" i="1"/>
  <c r="R3002" i="1" s="1"/>
  <c r="S3002" i="1"/>
  <c r="U3002" i="1" s="1"/>
  <c r="T3002" i="1"/>
  <c r="V3002" i="1" s="1"/>
  <c r="M3002" i="1"/>
  <c r="M2998" i="1"/>
  <c r="T2998" i="1"/>
  <c r="V2998" i="1" s="1"/>
  <c r="T2994" i="1"/>
  <c r="V2994" i="1" s="1"/>
  <c r="M2994" i="1"/>
  <c r="T2990" i="1"/>
  <c r="V2990" i="1" s="1"/>
  <c r="M2990" i="1"/>
  <c r="S2990" i="1"/>
  <c r="U2990" i="1" s="1"/>
  <c r="Q2986" i="1"/>
  <c r="R2986" i="1" s="1"/>
  <c r="M2986" i="1"/>
  <c r="M2978" i="1"/>
  <c r="Q2978" i="1"/>
  <c r="R2978" i="1" s="1"/>
  <c r="T2974" i="1"/>
  <c r="V2974" i="1" s="1"/>
  <c r="Q2974" i="1"/>
  <c r="R2974" i="1" s="1"/>
  <c r="S2974" i="1"/>
  <c r="U2974" i="1" s="1"/>
  <c r="T2937" i="1"/>
  <c r="V2937" i="1" s="1"/>
  <c r="Q2937" i="1"/>
  <c r="R2937" i="1" s="1"/>
  <c r="Z2902" i="1"/>
  <c r="Z2909" i="1"/>
  <c r="Z2934" i="1"/>
  <c r="Z2944" i="1"/>
  <c r="Z2954" i="1"/>
  <c r="Z2977" i="1"/>
  <c r="Z2981" i="1"/>
  <c r="S3006" i="1"/>
  <c r="U3006" i="1" s="1"/>
  <c r="Q3009" i="1"/>
  <c r="R3009" i="1" s="1"/>
  <c r="S3009" i="1"/>
  <c r="U3009" i="1" s="1"/>
  <c r="AD3009" i="1" s="1"/>
  <c r="T2997" i="1"/>
  <c r="V2997" i="1" s="1"/>
  <c r="AD2997" i="1" s="1"/>
  <c r="Q2997" i="1"/>
  <c r="R2997" i="1" s="1"/>
  <c r="M2997" i="1"/>
  <c r="T2993" i="1"/>
  <c r="V2993" i="1" s="1"/>
  <c r="Q2993" i="1"/>
  <c r="R2993" i="1" s="1"/>
  <c r="M2993" i="1"/>
  <c r="S2993" i="1"/>
  <c r="U2993" i="1" s="1"/>
  <c r="T2989" i="1"/>
  <c r="V2989" i="1" s="1"/>
  <c r="AD2989" i="1" s="1"/>
  <c r="M2989" i="1"/>
  <c r="T2985" i="1"/>
  <c r="V2985" i="1" s="1"/>
  <c r="S2985" i="1"/>
  <c r="U2985" i="1" s="1"/>
  <c r="M2985" i="1"/>
  <c r="T2981" i="1"/>
  <c r="V2981" i="1" s="1"/>
  <c r="S2981" i="1"/>
  <c r="U2981" i="1" s="1"/>
  <c r="Q2981" i="1"/>
  <c r="R2981" i="1" s="1"/>
  <c r="T2977" i="1"/>
  <c r="V2977" i="1" s="1"/>
  <c r="AD2977" i="1" s="1"/>
  <c r="M2977" i="1"/>
  <c r="T2973" i="1"/>
  <c r="V2973" i="1" s="1"/>
  <c r="S2973" i="1"/>
  <c r="U2973" i="1" s="1"/>
  <c r="Q2920" i="1"/>
  <c r="R2920" i="1" s="1"/>
  <c r="S2961" i="1"/>
  <c r="U2961" i="1" s="1"/>
  <c r="Q2973" i="1"/>
  <c r="R2973" i="1" s="1"/>
  <c r="Z2982" i="1"/>
  <c r="Z3004" i="1"/>
  <c r="S3019" i="1"/>
  <c r="U3019" i="1" s="1"/>
  <c r="M3019" i="1"/>
  <c r="T3019" i="1"/>
  <c r="V3019" i="1" s="1"/>
  <c r="S3034" i="1"/>
  <c r="U3034" i="1" s="1"/>
  <c r="T3034" i="1"/>
  <c r="V3034" i="1" s="1"/>
  <c r="Z3036" i="1"/>
  <c r="S3017" i="1"/>
  <c r="U3017" i="1" s="1"/>
  <c r="M3017" i="1"/>
  <c r="T3017" i="1"/>
  <c r="V3017" i="1" s="1"/>
  <c r="Q3019" i="1"/>
  <c r="R3019" i="1" s="1"/>
  <c r="S3031" i="1"/>
  <c r="U3031" i="1" s="1"/>
  <c r="T3031" i="1"/>
  <c r="V3031" i="1" s="1"/>
  <c r="W3034" i="1"/>
  <c r="Q3015" i="1"/>
  <c r="R3015" i="1" s="1"/>
  <c r="M3015" i="1"/>
  <c r="W3031" i="1"/>
  <c r="M3013" i="1"/>
  <c r="T3013" i="1"/>
  <c r="V3013" i="1" s="1"/>
  <c r="AD3013" i="1" s="1"/>
  <c r="S3018" i="1"/>
  <c r="U3018" i="1" s="1"/>
  <c r="AD3018" i="1" s="1"/>
  <c r="S3020" i="1"/>
  <c r="U3020" i="1" s="1"/>
  <c r="AD3020" i="1" s="1"/>
  <c r="Z3029" i="1"/>
  <c r="S3036" i="1"/>
  <c r="U3036" i="1" s="1"/>
  <c r="W352" i="1"/>
  <c r="W2130" i="1"/>
  <c r="W2346" i="1"/>
  <c r="W1704" i="1"/>
  <c r="W2134" i="1"/>
  <c r="W2496" i="1"/>
  <c r="W1472" i="1"/>
  <c r="W2377" i="1"/>
  <c r="W2450" i="1"/>
  <c r="W2606" i="1"/>
  <c r="W158" i="1"/>
  <c r="W1188" i="1"/>
  <c r="W1461" i="1"/>
  <c r="W644" i="1"/>
  <c r="W2137" i="1"/>
  <c r="W377" i="1"/>
  <c r="W2005" i="1"/>
  <c r="W835" i="1"/>
  <c r="W1545" i="1"/>
  <c r="W889" i="1"/>
  <c r="W916" i="1"/>
  <c r="W1347" i="1"/>
  <c r="W622" i="1"/>
  <c r="W2098" i="1"/>
  <c r="W1885" i="1"/>
  <c r="W1977" i="1"/>
  <c r="W44" i="1"/>
  <c r="W183" i="1"/>
  <c r="W76" i="1"/>
  <c r="W2505" i="1"/>
  <c r="W867" i="1"/>
  <c r="W887" i="1"/>
  <c r="W2564" i="1"/>
  <c r="W2540" i="1"/>
  <c r="W496" i="1"/>
  <c r="W1005" i="1"/>
  <c r="W1857" i="1"/>
  <c r="W581" i="1"/>
  <c r="W2116" i="1"/>
  <c r="W2112" i="1"/>
  <c r="W458" i="1"/>
  <c r="W1501" i="1"/>
  <c r="W936" i="1"/>
  <c r="W1403" i="1"/>
  <c r="W1340" i="1"/>
  <c r="W538" i="1"/>
  <c r="W450" i="1"/>
  <c r="W1889" i="1"/>
  <c r="W643" i="1"/>
  <c r="W1492" i="1"/>
  <c r="W2523" i="1"/>
  <c r="W2388" i="1"/>
  <c r="W2457" i="1"/>
  <c r="W2475" i="1"/>
  <c r="W700" i="1"/>
  <c r="W2562" i="1"/>
  <c r="W2547" i="1"/>
  <c r="W309" i="1"/>
  <c r="W433" i="1"/>
  <c r="W430" i="1"/>
  <c r="W1688" i="1"/>
  <c r="W298" i="1"/>
  <c r="W1933" i="1"/>
  <c r="W893" i="1"/>
  <c r="W408" i="1"/>
  <c r="W767" i="1"/>
  <c r="W1699" i="1"/>
  <c r="W899" i="1"/>
  <c r="W2257" i="1"/>
  <c r="W1940" i="1"/>
  <c r="W1648" i="1"/>
  <c r="W409" i="1"/>
  <c r="W830" i="1"/>
  <c r="W209" i="1"/>
  <c r="W638" i="1"/>
  <c r="W2488" i="1"/>
  <c r="W2494" i="1"/>
  <c r="W2384" i="1"/>
  <c r="W2369" i="1"/>
  <c r="W1022" i="1"/>
  <c r="W14" i="1"/>
  <c r="W1539" i="1"/>
  <c r="W4" i="1"/>
  <c r="W1707" i="1"/>
  <c r="W314" i="1"/>
  <c r="W2480" i="1"/>
  <c r="W1516" i="1"/>
  <c r="W2402" i="1"/>
  <c r="W2371" i="1"/>
  <c r="W1416" i="1"/>
  <c r="W2604" i="1"/>
  <c r="W2583" i="1"/>
  <c r="W2591" i="1"/>
  <c r="W2569" i="1"/>
  <c r="W2541" i="1"/>
  <c r="W637" i="1"/>
  <c r="W1583" i="1"/>
  <c r="W1155" i="1"/>
  <c r="W873" i="1"/>
  <c r="W49" i="1"/>
  <c r="W699" i="1"/>
  <c r="W1071" i="1"/>
  <c r="W1870" i="1"/>
  <c r="W1700" i="1"/>
  <c r="W891" i="1"/>
  <c r="W2026" i="1"/>
  <c r="W586" i="1"/>
  <c r="W166" i="1"/>
  <c r="W1227" i="1"/>
  <c r="W226" i="1"/>
  <c r="W741" i="1"/>
  <c r="W768" i="1"/>
  <c r="W594" i="1"/>
  <c r="W1113" i="1"/>
  <c r="W1876" i="1"/>
  <c r="W1043" i="1"/>
  <c r="W1153" i="1"/>
  <c r="W2010" i="1"/>
  <c r="W230" i="1"/>
  <c r="W261" i="1"/>
  <c r="W205" i="1"/>
  <c r="W759" i="1"/>
  <c r="W1853" i="1"/>
  <c r="W660" i="1"/>
  <c r="W508" i="1"/>
  <c r="W1036" i="1"/>
  <c r="W1280" i="1"/>
  <c r="W981" i="1"/>
  <c r="W648" i="1"/>
  <c r="W30" i="1"/>
  <c r="W446" i="1"/>
  <c r="W2114" i="1"/>
  <c r="W1436" i="1"/>
  <c r="W517" i="1"/>
  <c r="W294" i="1"/>
  <c r="W516" i="1"/>
  <c r="W1998" i="1"/>
  <c r="W2133" i="1"/>
  <c r="W2197" i="1"/>
  <c r="W702" i="1"/>
  <c r="W875" i="1"/>
  <c r="W156" i="1"/>
  <c r="W2097" i="1"/>
  <c r="W733" i="1"/>
  <c r="W349" i="1"/>
  <c r="W2106" i="1"/>
  <c r="W74" i="1"/>
  <c r="W775" i="1"/>
  <c r="W792" i="1"/>
  <c r="W2017" i="1"/>
  <c r="W348" i="1"/>
  <c r="W506" i="1"/>
  <c r="W592" i="1"/>
  <c r="W562" i="1"/>
  <c r="W1360" i="1"/>
  <c r="W1425" i="1"/>
  <c r="W1673" i="1"/>
  <c r="W2009" i="1"/>
  <c r="W2012" i="1"/>
  <c r="W932" i="1"/>
  <c r="W2201" i="1"/>
  <c r="W947" i="1"/>
  <c r="W743" i="1"/>
  <c r="W344" i="1"/>
  <c r="W1653" i="1"/>
  <c r="W1913" i="1"/>
  <c r="W1231" i="1"/>
  <c r="W1960" i="1"/>
  <c r="W542" i="1"/>
  <c r="W1929" i="1"/>
  <c r="W2290" i="1"/>
  <c r="W1132" i="1"/>
  <c r="W2296" i="1"/>
  <c r="W1037" i="1"/>
  <c r="W489" i="1"/>
  <c r="W1981" i="1"/>
  <c r="W829" i="1"/>
  <c r="W1147" i="1"/>
  <c r="W376" i="1"/>
  <c r="W1145" i="1"/>
  <c r="W1754" i="1"/>
  <c r="W1305" i="1"/>
  <c r="W1631" i="1"/>
  <c r="W152" i="1"/>
  <c r="W1861" i="1"/>
  <c r="W748" i="1"/>
  <c r="W1902" i="1"/>
  <c r="W1612" i="1"/>
  <c r="W2162" i="1"/>
  <c r="W1531" i="1"/>
  <c r="W490" i="1"/>
  <c r="W386" i="1"/>
  <c r="W2328" i="1"/>
  <c r="W1137" i="1"/>
  <c r="W1284" i="1"/>
  <c r="W1712" i="1"/>
  <c r="W2268" i="1"/>
  <c r="W1352" i="1"/>
  <c r="W1051" i="1"/>
  <c r="W29" i="1"/>
  <c r="W672" i="1"/>
  <c r="W221" i="1"/>
  <c r="W773" i="1"/>
  <c r="W1790" i="1"/>
  <c r="W1916" i="1"/>
  <c r="W678" i="1"/>
  <c r="W520" i="1"/>
  <c r="W2169" i="1"/>
  <c r="W2204" i="1"/>
  <c r="W2124" i="1"/>
  <c r="W1563" i="1"/>
  <c r="W2117" i="1"/>
  <c r="W1207" i="1"/>
  <c r="W306" i="1"/>
  <c r="W1521" i="1"/>
  <c r="W1125" i="1"/>
  <c r="W1224" i="1"/>
  <c r="W1216" i="1"/>
  <c r="W1143" i="1"/>
  <c r="W612" i="1"/>
  <c r="W195" i="1"/>
  <c r="W191" i="1"/>
  <c r="W171" i="1"/>
  <c r="W167" i="1"/>
  <c r="W163" i="1"/>
  <c r="W159" i="1"/>
  <c r="W155" i="1"/>
  <c r="W151" i="1"/>
  <c r="W1720" i="1"/>
  <c r="W720" i="1"/>
  <c r="W1093" i="1"/>
  <c r="W478" i="1"/>
  <c r="W452" i="1"/>
  <c r="W324" i="1"/>
  <c r="W473" i="1"/>
  <c r="W621" i="1"/>
  <c r="W2264" i="1"/>
  <c r="W2284" i="1"/>
  <c r="W1599" i="1"/>
  <c r="W2126" i="1"/>
  <c r="W1921" i="1"/>
  <c r="W73" i="1"/>
  <c r="W1548" i="1"/>
  <c r="W1962" i="1"/>
  <c r="W1012" i="1"/>
  <c r="W1441" i="1"/>
  <c r="W544" i="1"/>
  <c r="W2104" i="1"/>
  <c r="W1249" i="1"/>
  <c r="W1275" i="1"/>
  <c r="W2165" i="1"/>
  <c r="W777" i="1"/>
  <c r="W94" i="1"/>
  <c r="W193" i="1"/>
  <c r="W1952" i="1"/>
  <c r="W636" i="1"/>
  <c r="W57" i="1"/>
  <c r="W448" i="1"/>
  <c r="W656" i="1"/>
  <c r="W1640" i="1"/>
  <c r="W2125" i="1"/>
  <c r="W265" i="1"/>
  <c r="W1021" i="1"/>
  <c r="W1930" i="1"/>
  <c r="W736" i="1"/>
  <c r="W370" i="1"/>
  <c r="W1233" i="1"/>
  <c r="W885" i="1"/>
  <c r="W2320" i="1"/>
  <c r="W1725" i="1"/>
  <c r="W1157" i="1"/>
  <c r="W1236" i="1"/>
  <c r="W346" i="1"/>
  <c r="W1325" i="1"/>
  <c r="W528" i="1"/>
  <c r="W1910" i="1"/>
  <c r="W482" i="1"/>
  <c r="W1011" i="1"/>
  <c r="W165" i="1"/>
  <c r="W197" i="1"/>
  <c r="W983" i="1"/>
  <c r="W1873" i="1"/>
  <c r="W628" i="1"/>
  <c r="W2294" i="1"/>
  <c r="W1264" i="1"/>
  <c r="W783" i="1"/>
  <c r="W1348" i="1"/>
  <c r="W1148" i="1"/>
  <c r="W413" i="1"/>
  <c r="W1695" i="1"/>
  <c r="W2008" i="1"/>
  <c r="W557" i="1"/>
  <c r="W1552" i="1"/>
  <c r="W1217" i="1"/>
  <c r="W1208" i="1"/>
  <c r="W550" i="1"/>
  <c r="W1559" i="1"/>
  <c r="W1300" i="1"/>
  <c r="W1392" i="1"/>
  <c r="W1268" i="1"/>
  <c r="W1672" i="1"/>
  <c r="W1523" i="1"/>
  <c r="W2042" i="1"/>
  <c r="W1119" i="1"/>
  <c r="W1177" i="1"/>
  <c r="W2208" i="1"/>
  <c r="W2230" i="1"/>
  <c r="W410" i="1"/>
  <c r="W1841" i="1"/>
  <c r="W121" i="1"/>
  <c r="W1311" i="1"/>
  <c r="W1985" i="1"/>
  <c r="W1193" i="1"/>
  <c r="W1966" i="1"/>
  <c r="W1409" i="1"/>
  <c r="W189" i="1"/>
  <c r="W1572" i="1"/>
  <c r="W2302" i="1"/>
  <c r="W1380" i="1"/>
  <c r="W422" i="1"/>
  <c r="W1715" i="1"/>
  <c r="W361" i="1"/>
  <c r="W985" i="1"/>
  <c r="W1088" i="1"/>
  <c r="W1017" i="1"/>
  <c r="W2148" i="1"/>
  <c r="W1116" i="1"/>
  <c r="W341" i="1"/>
  <c r="W904" i="1"/>
  <c r="W2105" i="1"/>
  <c r="W308" i="1"/>
  <c r="W277" i="1"/>
  <c r="W807" i="1"/>
  <c r="W1117" i="1"/>
  <c r="W920" i="1"/>
  <c r="W665" i="1"/>
  <c r="W1065" i="1"/>
  <c r="W418" i="1"/>
  <c r="W1295" i="1"/>
  <c r="W602" i="1"/>
  <c r="W732" i="1"/>
  <c r="W2146" i="1"/>
  <c r="W670" i="1"/>
  <c r="W342" i="1"/>
  <c r="W859" i="1"/>
  <c r="W84" i="1"/>
  <c r="W1459" i="1"/>
  <c r="W256" i="1"/>
  <c r="W2214" i="1"/>
  <c r="W1068" i="1"/>
  <c r="W2150" i="1"/>
  <c r="W780" i="1"/>
  <c r="W160" i="1"/>
  <c r="W1081" i="1"/>
  <c r="W1934" i="1"/>
  <c r="W1251" i="1"/>
  <c r="W584" i="1"/>
  <c r="W1343" i="1"/>
  <c r="W1942" i="1"/>
  <c r="W1701" i="1"/>
  <c r="W157" i="1"/>
  <c r="W1736" i="1"/>
  <c r="W1555" i="1"/>
  <c r="W722" i="1"/>
  <c r="W919" i="1"/>
  <c r="W815" i="1"/>
  <c r="W2025" i="1"/>
  <c r="W1986" i="1"/>
  <c r="W38" i="1"/>
  <c r="W1092" i="1"/>
  <c r="W973" i="1"/>
  <c r="W1184" i="1"/>
  <c r="W1144" i="1"/>
  <c r="W1792" i="1"/>
  <c r="W1053" i="1"/>
  <c r="W975" i="1"/>
  <c r="W100" i="1"/>
  <c r="W988" i="1"/>
  <c r="W1978" i="1"/>
  <c r="W468" i="1"/>
  <c r="W598" i="1"/>
  <c r="W2345" i="1"/>
  <c r="W382" i="1"/>
  <c r="W616" i="1"/>
  <c r="W273" i="1"/>
  <c r="W703" i="1"/>
  <c r="W2198" i="1"/>
  <c r="W381" i="1"/>
  <c r="W2052" i="1"/>
  <c r="W827" i="1"/>
  <c r="W1139" i="1"/>
  <c r="W338" i="1"/>
  <c r="W421" i="1"/>
  <c r="W1992" i="1"/>
  <c r="W1972" i="1"/>
  <c r="W1760" i="1"/>
  <c r="W2226" i="1"/>
  <c r="W394" i="1"/>
  <c r="W1577" i="1"/>
  <c r="W992" i="1"/>
  <c r="W817" i="1"/>
  <c r="W1101" i="1"/>
  <c r="W618" i="1"/>
  <c r="W1629" i="1"/>
  <c r="W2166" i="1"/>
  <c r="W2149" i="1"/>
  <c r="W1801" i="1"/>
  <c r="W1195" i="1"/>
  <c r="W524" i="1"/>
  <c r="W301" i="1"/>
  <c r="W2342" i="1"/>
  <c r="W202" i="1"/>
  <c r="W1223" i="1"/>
  <c r="W1579" i="1"/>
  <c r="W2340" i="1"/>
  <c r="W1685" i="1"/>
  <c r="W1131" i="1"/>
  <c r="W2333" i="1"/>
  <c r="W1499" i="1"/>
  <c r="W1301" i="1"/>
  <c r="W1061" i="1"/>
  <c r="W2325" i="1"/>
  <c r="W897" i="1"/>
  <c r="W710" i="1"/>
  <c r="W855" i="1"/>
  <c r="W2046" i="1"/>
  <c r="W645" i="1"/>
  <c r="W64" i="1"/>
  <c r="W804" i="1"/>
  <c r="W1323" i="1"/>
  <c r="W1136" i="1"/>
  <c r="W876" i="1"/>
  <c r="W1659" i="1"/>
  <c r="W1660" i="1"/>
  <c r="W2186" i="1"/>
  <c r="W1276" i="1"/>
  <c r="W537" i="1"/>
  <c r="W2232" i="1"/>
  <c r="W78" i="1"/>
  <c r="W1273" i="1"/>
  <c r="W585" i="1"/>
  <c r="W204" i="1"/>
  <c r="W2044" i="1"/>
  <c r="W2108" i="1"/>
  <c r="W1709" i="1"/>
  <c r="W2152" i="1"/>
  <c r="W1536" i="1"/>
  <c r="W1197" i="1"/>
  <c r="W737" i="1"/>
  <c r="W1848" i="1"/>
  <c r="W9" i="1"/>
  <c r="W2212" i="1"/>
  <c r="W1693" i="1"/>
  <c r="W2233" i="1"/>
  <c r="W2253" i="1"/>
  <c r="W2213" i="1"/>
  <c r="W1637" i="1"/>
  <c r="W1385" i="1"/>
  <c r="W727" i="1"/>
  <c r="W1740" i="1"/>
  <c r="W1500" i="1"/>
  <c r="W2210" i="1"/>
  <c r="W66" i="1"/>
  <c r="W393" i="1"/>
  <c r="W242" i="1"/>
  <c r="W1797" i="1"/>
  <c r="W101" i="1"/>
  <c r="W72" i="1"/>
  <c r="W36" i="1"/>
  <c r="W1860" i="1"/>
  <c r="W426" i="1"/>
  <c r="W740" i="1"/>
  <c r="W690" i="1"/>
  <c r="W397" i="1"/>
  <c r="W196" i="1"/>
  <c r="W1175" i="1"/>
  <c r="W941" i="1"/>
  <c r="W1758" i="1"/>
  <c r="W1748" i="1"/>
  <c r="W1525" i="1"/>
  <c r="W640" i="1"/>
  <c r="W2109" i="1"/>
  <c r="W1617" i="1"/>
  <c r="W1824" i="1"/>
  <c r="W686" i="1"/>
  <c r="W1920" i="1"/>
  <c r="W1862" i="1"/>
  <c r="W1213" i="1"/>
  <c r="W1869" i="1"/>
  <c r="W1798" i="1"/>
  <c r="W317" i="1"/>
  <c r="W1377" i="1"/>
  <c r="W1652" i="1"/>
  <c r="W480" i="1"/>
  <c r="W2028" i="1"/>
  <c r="W1503" i="1"/>
  <c r="W696" i="1"/>
  <c r="W1584" i="1"/>
  <c r="W529" i="1"/>
  <c r="W1115" i="1"/>
  <c r="W2101" i="1"/>
  <c r="W1711" i="1"/>
  <c r="W436" i="1"/>
  <c r="W1864" i="1"/>
  <c r="W514" i="1"/>
  <c r="W2326" i="1"/>
  <c r="W1969" i="1"/>
  <c r="W1581" i="1"/>
  <c r="W257" i="1"/>
  <c r="W82" i="1"/>
  <c r="W2281" i="1"/>
  <c r="W2289" i="1"/>
  <c r="W1513" i="1"/>
  <c r="W216" i="1"/>
  <c r="W1866" i="1"/>
  <c r="W1003" i="1"/>
  <c r="W744" i="1"/>
  <c r="W1814" i="1"/>
  <c r="W995" i="1"/>
  <c r="W1032" i="1"/>
  <c r="W574" i="1"/>
  <c r="W118" i="1"/>
  <c r="W1263" i="1"/>
  <c r="W2040" i="1"/>
  <c r="W1822" i="1"/>
  <c r="W549" i="1"/>
  <c r="W1993" i="1"/>
  <c r="W552" i="1"/>
  <c r="W316" i="1"/>
  <c r="W1560" i="1"/>
  <c r="W1845" i="1"/>
  <c r="W337" i="1"/>
  <c r="W1163" i="1"/>
  <c r="W1069" i="1"/>
  <c r="W190" i="1"/>
  <c r="W921" i="1"/>
  <c r="W565" i="1"/>
  <c r="W1109" i="1"/>
  <c r="W1404" i="1"/>
  <c r="W2241" i="1"/>
  <c r="W1040" i="1"/>
  <c r="W1237" i="1"/>
  <c r="W2188" i="1"/>
  <c r="W1196" i="1"/>
  <c r="W1479" i="1"/>
  <c r="W1776" i="1"/>
  <c r="W50" i="1"/>
  <c r="W967" i="1"/>
  <c r="W1265" i="1"/>
  <c r="W425" i="1"/>
  <c r="W1256" i="1"/>
  <c r="W10" i="1"/>
  <c r="W2218" i="1"/>
  <c r="W1918" i="1"/>
  <c r="W1774" i="1"/>
  <c r="W1293" i="1"/>
  <c r="W2298" i="1"/>
  <c r="W1806" i="1"/>
  <c r="W145" i="1"/>
  <c r="W353" i="1"/>
  <c r="W1884" i="1"/>
  <c r="W1840" i="1"/>
  <c r="W1440" i="1"/>
  <c r="W1269" i="1"/>
  <c r="W662" i="1"/>
  <c r="W989" i="1"/>
  <c r="W1914" i="1"/>
  <c r="W1844" i="1"/>
  <c r="W1788" i="1"/>
  <c r="W681" i="1"/>
  <c r="W1956" i="1"/>
  <c r="W1994" i="1"/>
  <c r="W763" i="1"/>
  <c r="W1167" i="1"/>
  <c r="W2156" i="1"/>
  <c r="W573" i="1"/>
  <c r="W1009" i="1"/>
  <c r="W2038" i="1"/>
  <c r="W908" i="1"/>
  <c r="W2032" i="1"/>
  <c r="W2350" i="1"/>
  <c r="W944" i="1"/>
  <c r="W1796" i="1"/>
  <c r="W126" i="1"/>
  <c r="W597" i="1"/>
  <c r="W869" i="1"/>
  <c r="W16" i="1"/>
  <c r="W1671" i="1"/>
  <c r="W1687" i="1"/>
  <c r="W510" i="1"/>
  <c r="W1721" i="1"/>
  <c r="W1185" i="1"/>
  <c r="W1108" i="1"/>
  <c r="W388" i="1"/>
  <c r="W2286" i="1"/>
  <c r="W1467" i="1"/>
  <c r="W1288" i="1"/>
  <c r="W2256" i="1"/>
  <c r="W650" i="1"/>
  <c r="W968" i="1"/>
  <c r="W89" i="1"/>
  <c r="W2000" i="1"/>
  <c r="W170" i="1"/>
  <c r="W1643" i="1"/>
  <c r="W2168" i="1"/>
  <c r="W1243" i="1"/>
  <c r="W1846" i="1"/>
  <c r="W1329" i="1"/>
  <c r="W1120" i="1"/>
  <c r="W1247" i="1"/>
  <c r="W1900" i="1"/>
  <c r="W735" i="1"/>
  <c r="W1367" i="1"/>
  <c r="W1954" i="1"/>
  <c r="W2160" i="1"/>
  <c r="W1181" i="1"/>
  <c r="W1925" i="1"/>
  <c r="W400" i="1"/>
  <c r="W1164" i="1"/>
  <c r="W493" i="1"/>
  <c r="W823" i="1"/>
  <c r="W1749" i="1"/>
  <c r="W1253" i="1"/>
  <c r="W624" i="1"/>
  <c r="W1541" i="1"/>
  <c r="W1553" i="1"/>
  <c r="W380" i="1"/>
  <c r="W2258" i="1"/>
  <c r="W1655" i="1"/>
  <c r="W1745" i="1"/>
  <c r="W1596" i="1"/>
  <c r="W378" i="1"/>
  <c r="W1793" i="1"/>
  <c r="W2190" i="1"/>
  <c r="W2512" i="1"/>
  <c r="W2444" i="1"/>
  <c r="W7" i="1"/>
  <c r="W2015" i="1"/>
  <c r="W1813" i="1"/>
  <c r="W2514" i="1"/>
  <c r="W2094" i="1"/>
  <c r="W2364" i="1"/>
  <c r="W1488" i="1"/>
  <c r="W2518" i="1"/>
  <c r="W2469" i="1"/>
  <c r="W2428" i="1"/>
  <c r="W3" i="1"/>
  <c r="W1326" i="1"/>
  <c r="W1412" i="1"/>
  <c r="W2600" i="1"/>
  <c r="W2584" i="1"/>
  <c r="W2555" i="1"/>
  <c r="W2553" i="1"/>
  <c r="W2556" i="1"/>
  <c r="W2533" i="1"/>
  <c r="W1880" i="1"/>
  <c r="W1432" i="1"/>
  <c r="W110" i="1"/>
  <c r="W1905" i="1"/>
  <c r="W2161" i="1"/>
  <c r="W2153" i="1"/>
  <c r="W2138" i="1"/>
  <c r="W1568" i="1"/>
  <c r="W1804" i="1"/>
  <c r="W124" i="1"/>
  <c r="W1220" i="1"/>
  <c r="W1353" i="1"/>
  <c r="W54" i="1"/>
  <c r="W1680" i="1"/>
  <c r="W1746" i="1"/>
  <c r="W164" i="1"/>
  <c r="W245" i="1"/>
  <c r="W1469" i="1"/>
  <c r="W1507" i="1"/>
  <c r="W808" i="1"/>
  <c r="W1611" i="1"/>
  <c r="W1133" i="1"/>
  <c r="W192" i="1"/>
  <c r="W1769" i="1"/>
  <c r="W34" i="1"/>
  <c r="W801" i="1"/>
  <c r="W290" i="1"/>
  <c r="W2176" i="1"/>
  <c r="W1837" i="1"/>
  <c r="W142" i="1"/>
  <c r="W1260" i="1"/>
  <c r="W2306" i="1"/>
  <c r="W1437" i="1"/>
  <c r="W1388" i="1"/>
  <c r="W1508" i="1"/>
  <c r="W2200" i="1"/>
  <c r="W1826" i="1"/>
  <c r="W1515" i="1"/>
  <c r="W1095" i="1"/>
  <c r="W872" i="1"/>
  <c r="W253" i="1"/>
  <c r="W28" i="1"/>
  <c r="W1520" i="1"/>
  <c r="W1850" i="1"/>
  <c r="W284" i="1"/>
  <c r="W2336" i="1"/>
  <c r="W1428" i="1"/>
  <c r="W789" i="1"/>
  <c r="W420" i="1"/>
  <c r="W1849" i="1"/>
  <c r="W453" i="1"/>
  <c r="W310" i="1"/>
  <c r="W533" i="1"/>
  <c r="W292" i="1"/>
  <c r="W599" i="1"/>
  <c r="W1550" i="1"/>
  <c r="W2493" i="1"/>
  <c r="W2504" i="1"/>
  <c r="W2441" i="1"/>
  <c r="W2378" i="1"/>
  <c r="W1750" i="1"/>
  <c r="W1426" i="1"/>
  <c r="W2478" i="1"/>
  <c r="W2389" i="1"/>
  <c r="W2322" i="1"/>
  <c r="W757" i="1"/>
  <c r="W2498" i="1"/>
  <c r="W2465" i="1"/>
  <c r="W2458" i="1"/>
  <c r="W2381" i="1"/>
  <c r="W2054" i="1"/>
  <c r="W2610" i="1"/>
  <c r="W2605" i="1"/>
  <c r="W2581" i="1"/>
  <c r="W2568" i="1"/>
  <c r="W2559" i="1"/>
  <c r="W2529" i="1"/>
  <c r="W2334" i="1"/>
  <c r="W396" i="1"/>
  <c r="W1809" i="1"/>
  <c r="W2018" i="1"/>
  <c r="W1544" i="1"/>
  <c r="W601" i="1"/>
  <c r="W1805" i="1"/>
  <c r="W2353" i="1"/>
  <c r="W336" i="1"/>
  <c r="W2086" i="1"/>
  <c r="W788" i="1"/>
  <c r="W948" i="1"/>
  <c r="W1511" i="1"/>
  <c r="W492" i="1"/>
  <c r="W401" i="1"/>
  <c r="W1738" i="1"/>
  <c r="W1896" i="1"/>
  <c r="W122" i="1"/>
  <c r="W1892" i="1"/>
  <c r="W2170" i="1"/>
  <c r="W1868" i="1"/>
  <c r="W1820" i="1"/>
  <c r="W1063" i="1"/>
  <c r="W1664" i="1"/>
  <c r="W1235" i="1"/>
  <c r="W1075" i="1"/>
  <c r="W2064" i="1"/>
  <c r="W1675" i="1"/>
  <c r="W568" i="1"/>
  <c r="W442" i="1"/>
  <c r="W674" i="1"/>
  <c r="W1321" i="1"/>
  <c r="W1904" i="1"/>
  <c r="W2292" i="1"/>
  <c r="W1129" i="1"/>
  <c r="W2234" i="1"/>
  <c r="W2221" i="1"/>
  <c r="W2332" i="1"/>
  <c r="W500" i="1"/>
  <c r="W1025" i="1"/>
  <c r="W1949" i="1"/>
  <c r="W1324" i="1"/>
  <c r="W856" i="1"/>
  <c r="W865" i="1"/>
  <c r="W1267" i="1"/>
  <c r="W2120" i="1"/>
  <c r="W1060" i="1"/>
  <c r="W630" i="1"/>
  <c r="W997" i="1"/>
  <c r="W1781" i="1"/>
  <c r="W695" i="1"/>
  <c r="W1165" i="1"/>
  <c r="W851" i="1"/>
  <c r="W96" i="1"/>
  <c r="W2305" i="1"/>
  <c r="W1641" i="1"/>
  <c r="W2309" i="1"/>
  <c r="W1571" i="1"/>
  <c r="W42" i="1"/>
  <c r="W1656" i="1"/>
  <c r="W724" i="1"/>
  <c r="W1897" i="1"/>
  <c r="W1303" i="1"/>
  <c r="W1045" i="1"/>
  <c r="W905" i="1"/>
  <c r="W760" i="1"/>
  <c r="W105" i="1"/>
  <c r="W374" i="1"/>
  <c r="W112" i="1"/>
  <c r="W1083" i="1"/>
  <c r="W857" i="1"/>
  <c r="W1097" i="1"/>
  <c r="W572" i="1"/>
  <c r="W755" i="1"/>
  <c r="W2252" i="1"/>
  <c r="W260" i="1"/>
  <c r="W1683" i="1"/>
  <c r="W1387" i="1"/>
  <c r="W1836" i="1"/>
  <c r="W915" i="1"/>
  <c r="W169" i="1"/>
  <c r="W969" i="1"/>
  <c r="W1316" i="1"/>
  <c r="W840" i="1"/>
  <c r="W604" i="1"/>
  <c r="W1041" i="1"/>
  <c r="W1988" i="1"/>
  <c r="W2185" i="1"/>
  <c r="W1091" i="1"/>
  <c r="W484" i="1"/>
  <c r="W129" i="1"/>
  <c r="W1203" i="1"/>
  <c r="W772" i="1"/>
  <c r="W1229" i="1"/>
  <c r="W1932" i="1"/>
  <c r="W864" i="1"/>
  <c r="W1444" i="1"/>
  <c r="W955" i="1"/>
  <c r="W2225" i="1"/>
  <c r="W254" i="1"/>
  <c r="W694" i="1"/>
  <c r="W1341" i="1"/>
  <c r="W2236" i="1"/>
  <c r="W1561" i="1"/>
  <c r="W1882" i="1"/>
  <c r="W658" i="1"/>
  <c r="W1315" i="1"/>
  <c r="M3028" i="1"/>
  <c r="W770" i="1"/>
  <c r="W766" i="1"/>
  <c r="W627" i="1"/>
  <c r="W619" i="1"/>
  <c r="W615" i="1"/>
  <c r="W611" i="1"/>
  <c r="W607" i="1"/>
  <c r="W579" i="1"/>
  <c r="W459" i="1"/>
  <c r="W451" i="1"/>
  <c r="W399" i="1"/>
  <c r="W387" i="1"/>
  <c r="W371" i="1"/>
  <c r="W347" i="1"/>
  <c r="W287" i="1"/>
  <c r="W279" i="1"/>
  <c r="W271" i="1"/>
  <c r="W263" i="1"/>
  <c r="W243" i="1"/>
  <c r="W239" i="1"/>
  <c r="W235" i="1"/>
  <c r="W231" i="1"/>
  <c r="W147" i="1"/>
  <c r="W99" i="1"/>
  <c r="W95" i="1"/>
  <c r="W59" i="1"/>
  <c r="W35" i="1"/>
  <c r="W23" i="1"/>
  <c r="W1663" i="1"/>
  <c r="W654" i="1"/>
  <c r="W839" i="1"/>
  <c r="W457" i="1"/>
  <c r="W1802" i="1"/>
  <c r="W60" i="1"/>
  <c r="W1308" i="1"/>
  <c r="W262" i="1"/>
  <c r="W1580" i="1"/>
  <c r="W1945" i="1"/>
  <c r="W1127" i="1"/>
  <c r="W578" i="1"/>
  <c r="W69" i="1"/>
  <c r="W18" i="1"/>
  <c r="W1328" i="1"/>
  <c r="W924" i="1"/>
  <c r="W813" i="1"/>
  <c r="W1173" i="1"/>
  <c r="W821" i="1"/>
  <c r="W1001" i="1"/>
  <c r="W1448" i="1"/>
  <c r="W577" i="1"/>
  <c r="W1289" i="1"/>
  <c r="W246" i="1"/>
  <c r="W2260" i="1"/>
  <c r="W208" i="1"/>
  <c r="W1477" i="1"/>
  <c r="W1996" i="1"/>
  <c r="W2274" i="1"/>
  <c r="W2006" i="1"/>
  <c r="W258" i="1"/>
  <c r="W1732" i="1"/>
  <c r="W2222" i="1"/>
  <c r="W2096" i="1"/>
  <c r="W328" i="1"/>
  <c r="W1756" i="1"/>
  <c r="W428" i="1"/>
  <c r="W1620" i="1"/>
  <c r="W1794" i="1"/>
  <c r="W2392" i="1"/>
  <c r="W177" i="1"/>
  <c r="W534" i="1"/>
  <c r="W1627" i="1"/>
  <c r="W266" i="1"/>
  <c r="W1460" i="1"/>
  <c r="W512" i="1"/>
  <c r="W1272" i="1"/>
  <c r="W1433" i="1"/>
  <c r="W1557" i="1"/>
  <c r="W37" i="1"/>
  <c r="W365" i="1"/>
  <c r="W1589" i="1"/>
  <c r="W1241" i="1"/>
  <c r="W704" i="1"/>
  <c r="W80" i="1"/>
  <c r="W1299" i="1"/>
  <c r="W1096" i="1"/>
  <c r="W471" i="1"/>
  <c r="W463" i="1"/>
  <c r="W415" i="1"/>
  <c r="W411" i="1"/>
  <c r="W355" i="1"/>
  <c r="W323" i="1"/>
  <c r="W291" i="1"/>
  <c r="W283" i="1"/>
  <c r="W259" i="1"/>
  <c r="W251" i="1"/>
  <c r="W223" i="1"/>
  <c r="W219" i="1"/>
  <c r="W71" i="1"/>
  <c r="W47" i="1"/>
  <c r="W27" i="1"/>
  <c r="W15" i="1"/>
  <c r="W1257" i="1"/>
  <c r="W1445" i="1"/>
  <c r="W136" i="1"/>
  <c r="W2062" i="1"/>
  <c r="W404" i="1"/>
  <c r="W1401" i="1"/>
  <c r="W305" i="1"/>
  <c r="W669" i="1"/>
  <c r="W373" i="1"/>
  <c r="W868" i="1"/>
  <c r="W1439" i="1"/>
  <c r="W1938" i="1"/>
  <c r="W1772" i="1"/>
  <c r="W1239" i="1"/>
  <c r="W1604" i="1"/>
  <c r="W270" i="1"/>
  <c r="W2048" i="1"/>
  <c r="W957" i="1"/>
  <c r="W1443" i="1"/>
  <c r="W1621" i="1"/>
  <c r="W1356" i="1"/>
  <c r="W1569" i="1"/>
  <c r="W1421" i="1"/>
  <c r="W2202" i="1"/>
  <c r="W2262" i="1"/>
  <c r="W434" i="1"/>
  <c r="W1818" i="1"/>
  <c r="W330" i="1"/>
  <c r="W2194" i="1"/>
  <c r="W1368" i="1"/>
  <c r="W2021" i="1"/>
  <c r="W569" i="1"/>
  <c r="W2250" i="1"/>
  <c r="W576" i="1"/>
  <c r="W1283" i="1"/>
  <c r="W719" i="1"/>
  <c r="W1533" i="1"/>
  <c r="W1564" i="1"/>
  <c r="W350" i="1"/>
  <c r="W1364" i="1"/>
  <c r="W445" i="1"/>
  <c r="W229" i="1"/>
  <c r="W1435" i="1"/>
  <c r="W979" i="1"/>
  <c r="W1245" i="1"/>
  <c r="W1332" i="1"/>
  <c r="W923" i="1"/>
  <c r="W272" i="1"/>
  <c r="W1766" i="1"/>
  <c r="W392" i="1"/>
  <c r="W12" i="1"/>
  <c r="S3028" i="1"/>
  <c r="U3028" i="1" s="1"/>
  <c r="Q3028" i="1"/>
  <c r="R3028" i="1" s="1"/>
  <c r="W1050" i="1"/>
  <c r="W519" i="1"/>
  <c r="W507" i="1"/>
  <c r="W443" i="1"/>
  <c r="W435" i="1"/>
  <c r="W367" i="1"/>
  <c r="W363" i="1"/>
  <c r="W343" i="1"/>
  <c r="W339" i="1"/>
  <c r="W335" i="1"/>
  <c r="W327" i="1"/>
  <c r="W315" i="1"/>
  <c r="W307" i="1"/>
  <c r="W275" i="1"/>
  <c r="W207" i="1"/>
  <c r="W203" i="1"/>
  <c r="W135" i="1"/>
  <c r="W127" i="1"/>
  <c r="W123" i="1"/>
  <c r="W119" i="1"/>
  <c r="W115" i="1"/>
  <c r="W11" i="1"/>
  <c r="W186" i="1"/>
  <c r="W764" i="1"/>
  <c r="W77" i="1"/>
  <c r="W1281" i="1"/>
  <c r="W1485" i="1"/>
  <c r="W972" i="1"/>
  <c r="W1429" i="1"/>
  <c r="W398" i="1"/>
  <c r="W845" i="1"/>
  <c r="W739" i="1"/>
  <c r="W1906" i="1"/>
  <c r="W554" i="1"/>
  <c r="W354" i="1"/>
  <c r="W646" i="1"/>
  <c r="W828" i="1"/>
  <c r="W837" i="1"/>
  <c r="W526" i="1"/>
  <c r="W1335" i="1"/>
  <c r="W1240" i="1"/>
  <c r="W1271" i="1"/>
  <c r="W2122" i="1"/>
  <c r="W1665" i="1"/>
  <c r="W888" i="1"/>
  <c r="W861" i="1"/>
  <c r="W1677" i="1"/>
  <c r="W2080" i="1"/>
  <c r="W1451" i="1"/>
  <c r="W2206" i="1"/>
  <c r="W2269" i="1"/>
  <c r="W1124" i="1"/>
  <c r="W313" i="1"/>
  <c r="W2220" i="1"/>
  <c r="W2282" i="1"/>
  <c r="W1048" i="1"/>
  <c r="W1287" i="1"/>
  <c r="W847" i="1"/>
  <c r="W1535" i="1"/>
  <c r="W439" i="1"/>
  <c r="W359" i="1"/>
  <c r="W51" i="1"/>
  <c r="W1689" i="1"/>
  <c r="W385" i="1"/>
  <c r="W1312" i="1"/>
  <c r="W1200" i="1"/>
  <c r="W201" i="1"/>
  <c r="W1355" i="1"/>
  <c r="W977" i="1"/>
  <c r="W2266" i="1"/>
  <c r="W2288" i="1"/>
  <c r="W1393" i="1"/>
  <c r="W1419" i="1"/>
  <c r="W1576" i="1"/>
  <c r="W961" i="1"/>
  <c r="W405" i="1"/>
  <c r="W441" i="1"/>
  <c r="W833" i="1"/>
  <c r="W880" i="1"/>
  <c r="W2317" i="1"/>
  <c r="W1597" i="1"/>
  <c r="W1039" i="1"/>
  <c r="W2030" i="1"/>
  <c r="W1171" i="1"/>
  <c r="W2304" i="1"/>
  <c r="W1373" i="1"/>
  <c r="W2248" i="1"/>
  <c r="W848" i="1"/>
  <c r="W114" i="1"/>
  <c r="W940" i="1"/>
  <c r="W334" i="1"/>
  <c r="W1496" i="1"/>
  <c r="W2058" i="1"/>
  <c r="W769" i="1"/>
  <c r="W2324" i="1"/>
  <c r="W2321" i="1"/>
  <c r="W1989" i="1"/>
  <c r="W1221" i="1"/>
  <c r="W318" i="1"/>
  <c r="W2272" i="1"/>
  <c r="W1371" i="1"/>
  <c r="W933" i="1"/>
  <c r="W570" i="1"/>
  <c r="W1292" i="1"/>
  <c r="W2285" i="1"/>
  <c r="W1379" i="1"/>
  <c r="W609" i="1"/>
  <c r="W1976" i="1"/>
  <c r="W1961" i="1"/>
  <c r="W2196" i="1"/>
  <c r="W296" i="1"/>
  <c r="W536" i="1"/>
  <c r="W945" i="1"/>
  <c r="W1056" i="1"/>
  <c r="W730" i="1"/>
  <c r="W1909" i="1"/>
  <c r="W956" i="1"/>
  <c r="W2184" i="1"/>
  <c r="W1228" i="1"/>
  <c r="W2297" i="1"/>
  <c r="W2013" i="1"/>
  <c r="W2082" i="1"/>
  <c r="W1339" i="1"/>
  <c r="W2245" i="1"/>
  <c r="W1244" i="1"/>
  <c r="W1717" i="1"/>
  <c r="W2100" i="1"/>
  <c r="W1085" i="1"/>
  <c r="W1517" i="1"/>
  <c r="W2102" i="1"/>
  <c r="W1784" i="1"/>
  <c r="W1225" i="1"/>
  <c r="W2118" i="1"/>
  <c r="W102" i="1"/>
  <c r="W2053" i="1"/>
  <c r="W546" i="1"/>
  <c r="W1928" i="1"/>
  <c r="W1528" i="1"/>
  <c r="W677" i="1"/>
  <c r="W244" i="1"/>
  <c r="W26" i="1"/>
  <c r="W2144" i="1"/>
  <c r="W698" i="1"/>
  <c r="W2022" i="1"/>
  <c r="W3028" i="1"/>
  <c r="W491" i="1"/>
  <c r="W487" i="1"/>
  <c r="W407" i="1"/>
  <c r="W319" i="1"/>
  <c r="W143" i="1"/>
  <c r="W139" i="1"/>
  <c r="W63" i="1"/>
  <c r="W17" i="1"/>
  <c r="W1079" i="1"/>
  <c r="W935" i="1"/>
  <c r="W1834" i="1"/>
  <c r="W1031" i="1"/>
  <c r="W1261" i="1"/>
  <c r="W518" i="1"/>
  <c r="W1575" i="1"/>
  <c r="W844" i="1"/>
  <c r="W1279" i="1"/>
  <c r="W333" i="1"/>
  <c r="W691" i="1"/>
  <c r="W1395" i="1"/>
  <c r="W1908" i="1"/>
  <c r="W25" i="1"/>
  <c r="W1679" i="1"/>
  <c r="W1313" i="1"/>
  <c r="W620" i="1"/>
  <c r="W40" i="1"/>
  <c r="W1089" i="1"/>
  <c r="W144" i="1"/>
  <c r="W2237" i="1"/>
  <c r="W2081" i="1"/>
  <c r="W362" i="1"/>
  <c r="W803" i="1"/>
  <c r="W548" i="1"/>
  <c r="W1565" i="1"/>
  <c r="W1351" i="1"/>
  <c r="W976" i="1"/>
  <c r="W1027" i="1"/>
  <c r="W1810" i="1"/>
  <c r="W871" i="1"/>
  <c r="W1667" i="1"/>
  <c r="W133" i="1"/>
  <c r="W917" i="1"/>
  <c r="W2056" i="1"/>
  <c r="W1187" i="1"/>
  <c r="W863" i="1"/>
  <c r="W1997" i="1"/>
  <c r="W2254" i="1"/>
  <c r="W2093" i="1"/>
  <c r="W1349" i="1"/>
  <c r="W2240" i="1"/>
  <c r="W1856" i="1"/>
  <c r="W1169" i="1"/>
  <c r="W289" i="1"/>
  <c r="W188" i="1"/>
  <c r="W2270" i="1"/>
  <c r="W632" i="1"/>
  <c r="W417" i="1"/>
  <c r="W684" i="1"/>
  <c r="W2209" i="1"/>
  <c r="W1741" i="1"/>
  <c r="W2172" i="1"/>
  <c r="W1172" i="1"/>
  <c r="W1201" i="1"/>
  <c r="W1121" i="1"/>
  <c r="W2217" i="1"/>
  <c r="W711" i="1"/>
  <c r="W1007" i="1"/>
  <c r="W809" i="1"/>
  <c r="W1413" i="1"/>
  <c r="W1259" i="1"/>
  <c r="W1729" i="1"/>
  <c r="W668" i="1"/>
  <c r="W1397" i="1"/>
  <c r="W358" i="1"/>
  <c r="W776" i="1"/>
  <c r="W161" i="1"/>
  <c r="W1204" i="1"/>
  <c r="W1015" i="1"/>
  <c r="W20" i="1"/>
  <c r="W706" i="1"/>
  <c r="W1331" i="1"/>
  <c r="W1965" i="1"/>
  <c r="W900" i="1"/>
  <c r="W431" i="1"/>
  <c r="W419" i="1"/>
  <c r="W331" i="1"/>
  <c r="W303" i="1"/>
  <c r="W295" i="1"/>
  <c r="W1773" i="1"/>
  <c r="W168" i="1"/>
  <c r="W41" i="1"/>
  <c r="W1456" i="1"/>
  <c r="W81" i="1"/>
  <c r="W2193" i="1"/>
  <c r="W486" i="1"/>
  <c r="W1369" i="1"/>
  <c r="W274" i="1"/>
  <c r="W883" i="1"/>
  <c r="W1064" i="1"/>
  <c r="W1049" i="1"/>
  <c r="W402" i="1"/>
  <c r="W608" i="1"/>
  <c r="W781" i="1"/>
  <c r="W2318" i="1"/>
  <c r="W1029" i="1"/>
  <c r="W1964" i="1"/>
  <c r="W356" i="1"/>
  <c r="W502" i="1"/>
  <c r="W2228" i="1"/>
  <c r="W2001" i="1"/>
  <c r="W749" i="1"/>
  <c r="W1277" i="1"/>
  <c r="W2036" i="1"/>
  <c r="W56" i="1"/>
  <c r="W198" i="1"/>
  <c r="W896" i="1"/>
  <c r="W927" i="1"/>
  <c r="W1141" i="1"/>
  <c r="W1405" i="1"/>
  <c r="W286" i="1"/>
  <c r="W1497" i="1"/>
  <c r="W1297" i="1"/>
  <c r="W1990" i="1"/>
  <c r="W88" i="1"/>
  <c r="W787" i="1"/>
  <c r="W148" i="1"/>
  <c r="W1077" i="1"/>
  <c r="W65" i="1"/>
  <c r="W1509" i="1"/>
  <c r="W1854" i="1"/>
  <c r="W53" i="1"/>
  <c r="W125" i="1"/>
  <c r="W360" i="1"/>
  <c r="W666" i="1"/>
  <c r="W685" i="1"/>
  <c r="W613" i="1"/>
  <c r="W1427" i="1"/>
  <c r="W841" i="1"/>
  <c r="W1372" i="1"/>
  <c r="W2002" i="1"/>
  <c r="W987" i="1"/>
  <c r="W530" i="1"/>
  <c r="W1651" i="1"/>
  <c r="W1901" i="1"/>
  <c r="W228" i="1"/>
  <c r="W860" i="1"/>
  <c r="W249" i="1"/>
  <c r="W497" i="1"/>
  <c r="W2310" i="1"/>
  <c r="W907" i="1"/>
  <c r="W1573" i="1"/>
  <c r="W1761" i="1"/>
  <c r="W2205" i="1"/>
  <c r="W1898" i="1"/>
  <c r="W180" i="1"/>
  <c r="W1937" i="1"/>
  <c r="W106" i="1"/>
  <c r="W1785" i="1"/>
  <c r="W1878" i="1"/>
  <c r="W1632" i="1"/>
  <c r="W1480" i="1"/>
  <c r="W2092" i="1"/>
  <c r="W1024" i="1"/>
  <c r="W2037" i="1"/>
  <c r="W1359" i="1"/>
  <c r="W13" i="1"/>
  <c r="W412" i="1"/>
  <c r="W1183" i="1"/>
  <c r="W150" i="1"/>
  <c r="W1872" i="1"/>
  <c r="W2113" i="1"/>
  <c r="W149" i="1"/>
  <c r="W1603" i="1"/>
  <c r="W2277" i="1"/>
  <c r="W747" i="1"/>
  <c r="W134" i="1"/>
  <c r="W1681" i="1"/>
  <c r="W1455" i="1"/>
  <c r="W372" i="1"/>
  <c r="W545" i="1"/>
  <c r="W1285" i="1"/>
  <c r="W963" i="1"/>
  <c r="W2280" i="1"/>
  <c r="W1980" i="1"/>
  <c r="W2273" i="1"/>
  <c r="W664" i="1"/>
  <c r="W1782" i="1"/>
  <c r="W825" i="1"/>
  <c r="W1692" i="1"/>
  <c r="W1968" i="1"/>
  <c r="W390" i="1"/>
  <c r="W1483" i="1"/>
  <c r="W2316" i="1"/>
  <c r="W2050" i="1"/>
  <c r="W1100" i="1"/>
  <c r="W1319" i="1"/>
  <c r="W642" i="1"/>
  <c r="W716" i="1"/>
  <c r="W877" i="1"/>
  <c r="W1858" i="1"/>
  <c r="W556" i="1"/>
  <c r="W2180" i="1"/>
  <c r="W1151" i="1"/>
  <c r="W1505" i="1"/>
  <c r="W1255" i="1"/>
  <c r="W1309" i="1"/>
  <c r="W1035" i="1"/>
  <c r="W210" i="1"/>
  <c r="W1423" i="1"/>
  <c r="W2238" i="1"/>
  <c r="W504" i="1"/>
  <c r="W414" i="1"/>
  <c r="W1519" i="1"/>
  <c r="W676" i="1"/>
  <c r="W771" i="1"/>
  <c r="W2057" i="1"/>
  <c r="W368" i="1"/>
  <c r="W282" i="1"/>
  <c r="W1613" i="1"/>
  <c r="W1830" i="1"/>
  <c r="W511" i="1"/>
  <c r="W2293" i="1"/>
  <c r="W1917" i="1"/>
  <c r="W1537" i="1"/>
  <c r="W1449" i="1"/>
  <c r="W137" i="1"/>
  <c r="W1737" i="1"/>
  <c r="W1593" i="1"/>
  <c r="W629" i="1"/>
  <c r="W949" i="1"/>
  <c r="W21" i="1"/>
  <c r="W366" i="1"/>
  <c r="W984" i="1"/>
  <c r="W1825" i="1"/>
  <c r="W1894" i="1"/>
  <c r="W2261" i="1"/>
  <c r="W1307" i="1"/>
  <c r="W1842" i="1"/>
  <c r="W1708" i="1"/>
  <c r="W465" i="1"/>
  <c r="W811" i="1"/>
  <c r="W1357" i="1"/>
  <c r="W1657" i="1"/>
  <c r="W1624" i="1"/>
  <c r="W1219" i="1"/>
  <c r="W652" i="1"/>
  <c r="W1123" i="1"/>
  <c r="W1556" i="1"/>
  <c r="W1828" i="1"/>
  <c r="W1649" i="1"/>
  <c r="W1625" i="1"/>
  <c r="W488" i="1"/>
  <c r="W2045" i="1"/>
  <c r="W1215" i="1"/>
  <c r="W505" i="1"/>
  <c r="W1726" i="1"/>
  <c r="W1881" i="1"/>
  <c r="W2308" i="1"/>
  <c r="W1291" i="1"/>
  <c r="W1473" i="1"/>
  <c r="W182" i="1"/>
  <c r="W1424" i="1"/>
  <c r="W1512" i="1"/>
  <c r="W1893" i="1"/>
  <c r="W1957" i="1"/>
  <c r="W498" i="1"/>
  <c r="W472" i="1"/>
  <c r="W680" i="1"/>
  <c r="W141" i="1"/>
  <c r="W462" i="1"/>
  <c r="W796" i="1"/>
  <c r="W268" i="1"/>
  <c r="W795" i="1"/>
  <c r="W1209" i="1"/>
  <c r="W83" i="1"/>
  <c r="T3028" i="1"/>
  <c r="V3028" i="1" s="1"/>
  <c r="Q3029" i="1"/>
  <c r="R3029" i="1" s="1"/>
  <c r="M3029" i="1"/>
  <c r="T3029" i="1"/>
  <c r="V3029" i="1" s="1"/>
  <c r="AD3029" i="1" s="1"/>
  <c r="W3029" i="1"/>
  <c r="W383" i="1"/>
  <c r="W395" i="1"/>
  <c r="W403" i="1"/>
  <c r="W423" i="1"/>
  <c r="W427" i="1"/>
  <c r="W818" i="1"/>
  <c r="W834" i="1"/>
  <c r="W838" i="1"/>
  <c r="W902" i="1"/>
  <c r="W447" i="1"/>
  <c r="W455" i="1"/>
  <c r="W475" i="1"/>
  <c r="W495" i="1"/>
  <c r="W559" i="1"/>
  <c r="W854" i="1"/>
  <c r="W858" i="1"/>
  <c r="W894" i="1"/>
  <c r="W1010" i="1"/>
  <c r="W499" i="1"/>
  <c r="W523" i="1"/>
  <c r="W535" i="1"/>
  <c r="W555" i="1"/>
  <c r="W583" i="1"/>
  <c r="W651" i="1"/>
  <c r="W655" i="1"/>
  <c r="W663" i="1"/>
  <c r="W667" i="1"/>
  <c r="W683" i="1"/>
  <c r="W734" i="1"/>
  <c r="W742" i="1"/>
  <c r="W746" i="1"/>
  <c r="W750" i="1"/>
  <c r="W758" i="1"/>
  <c r="W774" i="1"/>
  <c r="W778" i="1"/>
  <c r="W810" i="1"/>
  <c r="W842" i="1"/>
  <c r="W850" i="1"/>
  <c r="W862" i="1"/>
  <c r="W926" i="1"/>
  <c r="W930" i="1"/>
  <c r="W942" i="1"/>
  <c r="W946" i="1"/>
  <c r="W962" i="1"/>
  <c r="W1038" i="1"/>
  <c r="W1078" i="1"/>
  <c r="W1086" i="1"/>
  <c r="W2554" i="1"/>
  <c r="W503" i="1"/>
  <c r="W531" i="1"/>
  <c r="W539" i="1"/>
  <c r="W547" i="1"/>
  <c r="W551" i="1"/>
  <c r="W563" i="1"/>
  <c r="W571" i="1"/>
  <c r="W587" i="1"/>
  <c r="W591" i="1"/>
  <c r="W595" i="1"/>
  <c r="W671" i="1"/>
  <c r="W675" i="1"/>
  <c r="W679" i="1"/>
  <c r="W705" i="1"/>
  <c r="W709" i="1"/>
  <c r="W870" i="1"/>
  <c r="W874" i="1"/>
  <c r="W878" i="1"/>
  <c r="W898" i="1"/>
  <c r="W934" i="1"/>
  <c r="W954" i="1"/>
  <c r="W970" i="1"/>
  <c r="W974" i="1"/>
  <c r="W998" i="1"/>
  <c r="W1066" i="1"/>
  <c r="W1070" i="1"/>
  <c r="W1112" i="1"/>
  <c r="W1851" i="1"/>
  <c r="W2889" i="1"/>
  <c r="W2551" i="1"/>
  <c r="W515" i="1"/>
  <c r="W527" i="1"/>
  <c r="W543" i="1"/>
  <c r="W567" i="1"/>
  <c r="W635" i="1"/>
  <c r="W639" i="1"/>
  <c r="W659" i="1"/>
  <c r="W688" i="1"/>
  <c r="W692" i="1"/>
  <c r="W697" i="1"/>
  <c r="W717" i="1"/>
  <c r="W721" i="1"/>
  <c r="W754" i="1"/>
  <c r="W782" i="1"/>
  <c r="W786" i="1"/>
  <c r="W790" i="1"/>
  <c r="W846" i="1"/>
  <c r="W910" i="1"/>
  <c r="W1018" i="1"/>
  <c r="W1334" i="1"/>
  <c r="W1338" i="1"/>
  <c r="W1342" i="1"/>
  <c r="W1346" i="1"/>
  <c r="W357" i="1"/>
  <c r="W2399" i="1"/>
  <c r="W2882" i="1"/>
  <c r="W2910" i="1"/>
  <c r="W2917" i="1"/>
  <c r="W2896" i="1"/>
  <c r="W2471" i="1"/>
  <c r="W2395" i="1"/>
  <c r="W3027" i="1"/>
  <c r="W784" i="1"/>
  <c r="W469" i="1"/>
  <c r="M3027" i="1"/>
  <c r="T3027" i="1"/>
  <c r="V3027" i="1" s="1"/>
  <c r="AD3027" i="1" s="1"/>
  <c r="Q3027" i="1"/>
  <c r="R3027" i="1" s="1"/>
  <c r="W2937" i="1"/>
  <c r="W1042" i="1"/>
  <c r="W1046" i="1"/>
  <c r="W1058" i="1"/>
  <c r="W1062" i="1"/>
  <c r="W1090" i="1"/>
  <c r="W1222" i="1"/>
  <c r="W1274" i="1"/>
  <c r="W1278" i="1"/>
  <c r="W1282" i="1"/>
  <c r="W2145" i="1"/>
  <c r="W299" i="1"/>
  <c r="W2004" i="1"/>
  <c r="W1751" i="1"/>
  <c r="W2215" i="1"/>
  <c r="W2874" i="1"/>
  <c r="W2877" i="1"/>
  <c r="W2885" i="1"/>
  <c r="W2904" i="1"/>
  <c r="W2918" i="1"/>
  <c r="W2534" i="1"/>
  <c r="W2424" i="1"/>
  <c r="W1886" i="1"/>
  <c r="W1400" i="1"/>
  <c r="W2506" i="1"/>
  <c r="W2490" i="1"/>
  <c r="W1002" i="1"/>
  <c r="W1030" i="1"/>
  <c r="W1034" i="1"/>
  <c r="W1074" i="1"/>
  <c r="W1218" i="1"/>
  <c r="W1318" i="1"/>
  <c r="W1422" i="1"/>
  <c r="W1462" i="1"/>
  <c r="W1490" i="1"/>
  <c r="W1510" i="1"/>
  <c r="W1514" i="1"/>
  <c r="W1518" i="1"/>
  <c r="W1832" i="1"/>
  <c r="W2178" i="1"/>
  <c r="W1547" i="1"/>
  <c r="W2079" i="1"/>
  <c r="W2479" i="1"/>
  <c r="W2886" i="1"/>
  <c r="W2908" i="1"/>
  <c r="W2578" i="1"/>
  <c r="W1487" i="1"/>
  <c r="W2511" i="1"/>
  <c r="W2461" i="1"/>
  <c r="W2386" i="1"/>
  <c r="W2527" i="1"/>
  <c r="W918" i="1"/>
  <c r="W1098" i="1"/>
  <c r="W1102" i="1"/>
  <c r="W1106" i="1"/>
  <c r="W1118" i="1"/>
  <c r="W1246" i="1"/>
  <c r="W1254" i="1"/>
  <c r="W1258" i="1"/>
  <c r="W713" i="1"/>
  <c r="W2061" i="1"/>
  <c r="W2075" i="1"/>
  <c r="W1586" i="1"/>
  <c r="W2147" i="1"/>
  <c r="W2599" i="1"/>
  <c r="W2898" i="1"/>
  <c r="W2907" i="1"/>
  <c r="W2920" i="1"/>
  <c r="W2549" i="1"/>
  <c r="W2603" i="1"/>
  <c r="W1055" i="1"/>
  <c r="W329" i="1"/>
  <c r="W2513" i="1"/>
  <c r="W2433" i="1"/>
  <c r="W2947" i="1"/>
  <c r="W2944" i="1"/>
  <c r="W2941" i="1"/>
  <c r="W2948" i="1"/>
  <c r="W2945" i="1"/>
  <c r="W2942" i="1"/>
  <c r="W2939" i="1"/>
  <c r="W3026" i="1"/>
  <c r="Q3026" i="1"/>
  <c r="R3026" i="1" s="1"/>
  <c r="S3026" i="1"/>
  <c r="U3026" i="1" s="1"/>
  <c r="T3026" i="1"/>
  <c r="V3026" i="1" s="1"/>
  <c r="W2981" i="1"/>
  <c r="W2982" i="1"/>
  <c r="T3025" i="1"/>
  <c r="V3025" i="1" s="1"/>
  <c r="W2978" i="1"/>
  <c r="W2954" i="1"/>
  <c r="W2966" i="1"/>
  <c r="W2958" i="1"/>
  <c r="W2940" i="1"/>
  <c r="W2930" i="1"/>
  <c r="W2932" i="1"/>
  <c r="W2949" i="1"/>
  <c r="W2935" i="1"/>
  <c r="W2934" i="1"/>
  <c r="W2482" i="1"/>
  <c r="W2314" i="1"/>
  <c r="W2410" i="1"/>
  <c r="W2362" i="1"/>
  <c r="W1816" i="1"/>
  <c r="W477" i="1"/>
  <c r="W2460" i="1"/>
  <c r="W2407" i="1"/>
  <c r="W2367" i="1"/>
  <c r="W43" i="1"/>
  <c r="W2224" i="1"/>
  <c r="W2473" i="1"/>
  <c r="W2438" i="1"/>
  <c r="W2394" i="1"/>
  <c r="W1242" i="1"/>
  <c r="W1442" i="1"/>
  <c r="W2520" i="1"/>
  <c r="W2612" i="1"/>
  <c r="W2576" i="1"/>
  <c r="W2575" i="1"/>
  <c r="W2567" i="1"/>
  <c r="W2536" i="1"/>
  <c r="W2881" i="1"/>
  <c r="W2922" i="1"/>
  <c r="W2916" i="1"/>
  <c r="W2926" i="1"/>
  <c r="W2909" i="1"/>
  <c r="W2911" i="1"/>
  <c r="W2903" i="1"/>
  <c r="W2899" i="1"/>
  <c r="W2893" i="1"/>
  <c r="W2887" i="1"/>
  <c r="W2884" i="1"/>
  <c r="W2878" i="1"/>
  <c r="W2873" i="1"/>
  <c r="W2608" i="1"/>
  <c r="W2519" i="1"/>
  <c r="W2419" i="1"/>
  <c r="W2275" i="1"/>
  <c r="W2167" i="1"/>
  <c r="W2099" i="1"/>
  <c r="W1927" i="1"/>
  <c r="W1755" i="1"/>
  <c r="W1594" i="1"/>
  <c r="W364" i="1"/>
  <c r="W2341" i="1"/>
  <c r="W812" i="1"/>
  <c r="W2083" i="1"/>
  <c r="W2187" i="1"/>
  <c r="W312" i="1"/>
  <c r="W2173" i="1"/>
  <c r="W1345" i="1"/>
  <c r="W2283" i="1"/>
  <c r="W1415" i="1"/>
  <c r="W1546" i="1"/>
  <c r="W1542" i="1"/>
  <c r="W1538" i="1"/>
  <c r="W1454" i="1"/>
  <c r="W1446" i="1"/>
  <c r="W1414" i="1"/>
  <c r="W1382" i="1"/>
  <c r="W1378" i="1"/>
  <c r="W1374" i="1"/>
  <c r="W1370" i="1"/>
  <c r="W1238" i="1"/>
  <c r="W1202" i="1"/>
  <c r="W1198" i="1"/>
  <c r="W1190" i="1"/>
  <c r="W1166" i="1"/>
  <c r="W1158" i="1"/>
  <c r="W1142" i="1"/>
  <c r="W1134" i="1"/>
  <c r="W1130" i="1"/>
  <c r="W1122" i="1"/>
  <c r="W1110" i="1"/>
  <c r="W2989" i="1"/>
  <c r="W2971" i="1"/>
  <c r="W2928" i="1"/>
  <c r="W2497" i="1"/>
  <c r="W2459" i="1"/>
  <c r="W240" i="1"/>
  <c r="W2313" i="1"/>
  <c r="W1491" i="1"/>
  <c r="W2516" i="1"/>
  <c r="W2095" i="1"/>
  <c r="W1465" i="1"/>
  <c r="W444" i="1"/>
  <c r="W1718" i="1"/>
  <c r="W2500" i="1"/>
  <c r="W2467" i="1"/>
  <c r="W2413" i="1"/>
  <c r="W2373" i="1"/>
  <c r="W176" i="1"/>
  <c r="W2601" i="1"/>
  <c r="W2587" i="1"/>
  <c r="W2561" i="1"/>
  <c r="W2919" i="1"/>
  <c r="W2923" i="1"/>
  <c r="W2925" i="1"/>
  <c r="W2915" i="1"/>
  <c r="W2902" i="1"/>
  <c r="W2900" i="1"/>
  <c r="W2912" i="1"/>
  <c r="W2906" i="1"/>
  <c r="W2891" i="1"/>
  <c r="W2892" i="1"/>
  <c r="W2897" i="1"/>
  <c r="W2883" i="1"/>
  <c r="W2880" i="1"/>
  <c r="W2875" i="1"/>
  <c r="W2872" i="1"/>
  <c r="W2571" i="1"/>
  <c r="W2431" i="1"/>
  <c r="W2383" i="1"/>
  <c r="W2203" i="1"/>
  <c r="W2135" i="1"/>
  <c r="W2031" i="1"/>
  <c r="W1819" i="1"/>
  <c r="W1706" i="1"/>
  <c r="W2749" i="1"/>
  <c r="W32" i="1"/>
  <c r="W1752" i="1"/>
  <c r="W826" i="1"/>
  <c r="W541" i="1"/>
  <c r="W234" i="1"/>
  <c r="W1943" i="1"/>
  <c r="W2155" i="1"/>
  <c r="W178" i="1"/>
  <c r="W187" i="1"/>
  <c r="W24" i="1"/>
  <c r="W1486" i="1"/>
  <c r="W1482" i="1"/>
  <c r="W1478" i="1"/>
  <c r="W1474" i="1"/>
  <c r="W1434" i="1"/>
  <c r="W1430" i="1"/>
  <c r="W1402" i="1"/>
  <c r="W1398" i="1"/>
  <c r="W1394" i="1"/>
  <c r="W1390" i="1"/>
  <c r="W1266" i="1"/>
  <c r="W1206" i="1"/>
  <c r="W1186" i="1"/>
  <c r="W1174" i="1"/>
  <c r="W1162" i="1"/>
  <c r="W1154" i="1"/>
  <c r="W1150" i="1"/>
  <c r="W1146" i="1"/>
  <c r="W1126" i="1"/>
  <c r="W1114" i="1"/>
  <c r="W1094" i="1"/>
  <c r="W990" i="1"/>
  <c r="W906" i="1"/>
  <c r="Q3025" i="1"/>
  <c r="R3025" i="1" s="1"/>
  <c r="W2988" i="1"/>
  <c r="W2991" i="1"/>
  <c r="W2962" i="1"/>
  <c r="W2950" i="1"/>
  <c r="W2951" i="1"/>
  <c r="W2955" i="1"/>
  <c r="W2933" i="1"/>
  <c r="W2938" i="1"/>
  <c r="W2931" i="1"/>
  <c r="W2927" i="1"/>
  <c r="W2526" i="1"/>
  <c r="W2485" i="1"/>
  <c r="W2474" i="1"/>
  <c r="W2418" i="1"/>
  <c r="W2374" i="1"/>
  <c r="W2330" i="1"/>
  <c r="W745" i="1"/>
  <c r="W332" i="1"/>
  <c r="W2414" i="1"/>
  <c r="W2375" i="1"/>
  <c r="W2249" i="1"/>
  <c r="W1438" i="1"/>
  <c r="W2477" i="1"/>
  <c r="W1609" i="1"/>
  <c r="W2411" i="1"/>
  <c r="W2363" i="1"/>
  <c r="W1786" i="1"/>
  <c r="W2609" i="1"/>
  <c r="W2582" i="1"/>
  <c r="W2572" i="1"/>
  <c r="W2550" i="1"/>
  <c r="W2528" i="1"/>
  <c r="W2542" i="1"/>
  <c r="W2924" i="1"/>
  <c r="W2921" i="1"/>
  <c r="W2914" i="1"/>
  <c r="W2894" i="1"/>
  <c r="W2901" i="1"/>
  <c r="W2905" i="1"/>
  <c r="W2913" i="1"/>
  <c r="W2888" i="1"/>
  <c r="W2895" i="1"/>
  <c r="W2890" i="1"/>
  <c r="W2879" i="1"/>
  <c r="W2876" i="1"/>
  <c r="W2871" i="1"/>
  <c r="W2731" i="1"/>
  <c r="W2543" i="1"/>
  <c r="W2423" i="1"/>
  <c r="W2351" i="1"/>
  <c r="W2191" i="1"/>
  <c r="W2107" i="1"/>
  <c r="W1947" i="1"/>
  <c r="W1775" i="1"/>
  <c r="W1654" i="1"/>
  <c r="W2171" i="1"/>
  <c r="W819" i="1"/>
  <c r="W280" i="1"/>
  <c r="W227" i="1"/>
  <c r="W172" i="1"/>
  <c r="W1635" i="1"/>
  <c r="W1178" i="1"/>
  <c r="W321" i="1"/>
  <c r="W1484" i="1"/>
  <c r="W1304" i="1"/>
  <c r="W1530" i="1"/>
  <c r="W1386" i="1"/>
  <c r="W1350" i="1"/>
  <c r="W1330" i="1"/>
  <c r="W1314" i="1"/>
  <c r="W1310" i="1"/>
  <c r="W1306" i="1"/>
  <c r="W1302" i="1"/>
  <c r="W1298" i="1"/>
  <c r="W1294" i="1"/>
  <c r="W1290" i="1"/>
  <c r="W1286" i="1"/>
  <c r="M3025" i="1"/>
  <c r="S3025" i="1"/>
  <c r="U3025" i="1" s="1"/>
  <c r="W3025" i="1"/>
  <c r="J4" i="9"/>
  <c r="L4" i="9"/>
  <c r="I4" i="15"/>
  <c r="W2936" i="1"/>
  <c r="W2943" i="1"/>
  <c r="W2959" i="1"/>
  <c r="W2956" i="1"/>
  <c r="W2968" i="1"/>
  <c r="W2965" i="1"/>
  <c r="W2957" i="1"/>
  <c r="W2974" i="1"/>
  <c r="W2994" i="1"/>
  <c r="W2997" i="1"/>
  <c r="W2998" i="1"/>
  <c r="W2995" i="1"/>
  <c r="W3003" i="1"/>
  <c r="W3022" i="1"/>
  <c r="W2929" i="1"/>
  <c r="W2946" i="1"/>
  <c r="W2953" i="1"/>
  <c r="W2960" i="1"/>
  <c r="W2967" i="1"/>
  <c r="W2976" i="1"/>
  <c r="W2993" i="1"/>
  <c r="W2990" i="1"/>
  <c r="W2980" i="1"/>
  <c r="W2987" i="1"/>
  <c r="W3000" i="1"/>
  <c r="W2963" i="1"/>
  <c r="W2964" i="1"/>
  <c r="W2969" i="1"/>
  <c r="W2970" i="1"/>
  <c r="W2973" i="1"/>
  <c r="W2975" i="1"/>
  <c r="W2977" i="1"/>
  <c r="W2979" i="1"/>
  <c r="W2986" i="1"/>
  <c r="W3010" i="1"/>
  <c r="W3011" i="1"/>
  <c r="W3012" i="1"/>
  <c r="W3007" i="1"/>
  <c r="W3019" i="1"/>
  <c r="W3004" i="1"/>
  <c r="W3001" i="1"/>
  <c r="W3002" i="1"/>
  <c r="W2996" i="1"/>
  <c r="W3008" i="1"/>
  <c r="W3006" i="1"/>
  <c r="W3018" i="1"/>
  <c r="W3021" i="1"/>
  <c r="W2961" i="1"/>
  <c r="W2984" i="1"/>
  <c r="W2985" i="1"/>
  <c r="W2972" i="1"/>
  <c r="W2983" i="1"/>
  <c r="W2992" i="1"/>
  <c r="W2999" i="1"/>
  <c r="W3017" i="1"/>
  <c r="W3014" i="1"/>
  <c r="W3015" i="1"/>
  <c r="W3016" i="1"/>
  <c r="W3005" i="1"/>
  <c r="W3009" i="1"/>
  <c r="W3013" i="1"/>
  <c r="W3020" i="1"/>
  <c r="W3023" i="1"/>
  <c r="Q3024" i="1"/>
  <c r="R3024" i="1" s="1"/>
  <c r="W3024" i="1"/>
  <c r="T3024" i="1"/>
  <c r="V3024" i="1" s="1"/>
  <c r="AD3024" i="1" s="1"/>
  <c r="M3024" i="1"/>
  <c r="M2" i="9"/>
  <c r="C3" i="15"/>
  <c r="AD1619" i="1" l="1"/>
  <c r="AD1145" i="1"/>
  <c r="AD2572" i="1"/>
  <c r="AD291" i="1"/>
  <c r="AD363" i="1"/>
  <c r="AD2121" i="1"/>
  <c r="AD1833" i="1"/>
  <c r="AD609" i="1"/>
  <c r="AD2683" i="1"/>
  <c r="AD669" i="1"/>
  <c r="AD1934" i="1"/>
  <c r="AD285" i="1"/>
  <c r="AD661" i="1"/>
  <c r="AD981" i="1"/>
  <c r="AD1245" i="1"/>
  <c r="AD2126" i="1"/>
  <c r="AD1210" i="1"/>
  <c r="AD209" i="1"/>
  <c r="AD297" i="1"/>
  <c r="AD433" i="1"/>
  <c r="AD481" i="1"/>
  <c r="AD497" i="1"/>
  <c r="AD1009" i="1"/>
  <c r="AD1281" i="1"/>
  <c r="AD1625" i="1"/>
  <c r="AD1649" i="1"/>
  <c r="AD2050" i="1"/>
  <c r="AD2090" i="1"/>
  <c r="AD2250" i="1"/>
  <c r="AD459" i="1"/>
  <c r="AD1067" i="1"/>
  <c r="AD1251" i="1"/>
  <c r="AD1283" i="1"/>
  <c r="AD1307" i="1"/>
  <c r="AD1715" i="1"/>
  <c r="AD2582" i="1"/>
  <c r="AD1285" i="1"/>
  <c r="AD2078" i="1"/>
  <c r="AD2342" i="1"/>
  <c r="AD917" i="1"/>
  <c r="AD1734" i="1"/>
  <c r="AD445" i="1"/>
  <c r="AD1742" i="1"/>
  <c r="AD1910" i="1"/>
  <c r="AD1138" i="1"/>
  <c r="AD2489" i="1"/>
  <c r="AD2569" i="1"/>
  <c r="AD2045" i="1"/>
  <c r="AD217" i="1"/>
  <c r="AD257" i="1"/>
  <c r="AD2389" i="1"/>
  <c r="AD2318" i="1"/>
  <c r="AD1461" i="1"/>
  <c r="AD2034" i="1"/>
  <c r="AD1773" i="1"/>
  <c r="AD1861" i="1"/>
  <c r="AD2165" i="1"/>
  <c r="AD2601" i="1"/>
  <c r="AD33" i="1"/>
  <c r="AD305" i="1"/>
  <c r="AD369" i="1"/>
  <c r="AD505" i="1"/>
  <c r="AD673" i="1"/>
  <c r="AD745" i="1"/>
  <c r="AD881" i="1"/>
  <c r="AD1025" i="1"/>
  <c r="AD1049" i="1"/>
  <c r="AD1177" i="1"/>
  <c r="AD1289" i="1"/>
  <c r="AD1369" i="1"/>
  <c r="AD1417" i="1"/>
  <c r="AD1441" i="1"/>
  <c r="AD1657" i="1"/>
  <c r="AD1962" i="1"/>
  <c r="AD2002" i="1"/>
  <c r="AD2138" i="1"/>
  <c r="AD2554" i="1"/>
  <c r="AD99" i="1"/>
  <c r="AD131" i="1"/>
  <c r="AD443" i="1"/>
  <c r="AD515" i="1"/>
  <c r="AD547" i="1"/>
  <c r="AD587" i="1"/>
  <c r="AD691" i="1"/>
  <c r="AD747" i="1"/>
  <c r="AD2388" i="1"/>
  <c r="AD357" i="1"/>
  <c r="AD1813" i="1"/>
  <c r="AD2449" i="1"/>
  <c r="AD1733" i="1"/>
  <c r="AD1801" i="1"/>
  <c r="AD1725" i="1"/>
  <c r="AD2533" i="1"/>
  <c r="AD2150" i="1"/>
  <c r="AD693" i="1"/>
  <c r="J12" i="22"/>
  <c r="AD2871" i="1"/>
  <c r="AD2723" i="1"/>
  <c r="AD8" i="1"/>
  <c r="AD1199" i="1"/>
  <c r="AD2397" i="1"/>
  <c r="AD1591" i="1"/>
  <c r="AD2293" i="1"/>
  <c r="AD2249" i="1"/>
  <c r="AD2010" i="1"/>
  <c r="AD1726" i="1"/>
  <c r="AD181" i="1"/>
  <c r="AD365" i="1"/>
  <c r="AD1669" i="1"/>
  <c r="AD2323" i="1"/>
  <c r="AD2339" i="1"/>
  <c r="D38" i="32"/>
  <c r="E37" i="32"/>
  <c r="AD468" i="1"/>
  <c r="AD145" i="1"/>
  <c r="AD777" i="1"/>
  <c r="AD1806" i="1"/>
  <c r="AD749" i="1"/>
  <c r="AD2214" i="1"/>
  <c r="AD1787" i="1"/>
  <c r="AD2259" i="1"/>
  <c r="E19" i="22"/>
  <c r="D19" i="22"/>
  <c r="C19" i="22"/>
  <c r="I19" i="22"/>
  <c r="H19" i="22"/>
  <c r="G19" i="22"/>
  <c r="F19" i="22"/>
  <c r="C22" i="22"/>
  <c r="C21" i="22"/>
  <c r="C24" i="22"/>
  <c r="AD2073" i="1"/>
  <c r="AD2173" i="1"/>
  <c r="D7" i="32"/>
  <c r="E6" i="32"/>
  <c r="AD1908" i="1"/>
  <c r="AD2057" i="1"/>
  <c r="AD1897" i="1"/>
  <c r="AD2117" i="1"/>
  <c r="AD2405" i="1"/>
  <c r="AD1829" i="1"/>
  <c r="AD1917" i="1"/>
  <c r="AD2085" i="1"/>
  <c r="AD483" i="1"/>
  <c r="AD659" i="1"/>
  <c r="AD875" i="1"/>
  <c r="AD939" i="1"/>
  <c r="AD1027" i="1"/>
  <c r="AD1147" i="1"/>
  <c r="AD1171" i="1"/>
  <c r="AD1195" i="1"/>
  <c r="AD1339" i="1"/>
  <c r="AD229" i="1"/>
  <c r="AD573" i="1"/>
  <c r="AD1381" i="1"/>
  <c r="AD1485" i="1"/>
  <c r="AD1525" i="1"/>
  <c r="AD1822" i="1"/>
  <c r="AD2254" i="1"/>
  <c r="AD2430" i="1"/>
  <c r="AD341" i="1"/>
  <c r="AD101" i="1"/>
  <c r="AD677" i="1"/>
  <c r="AD725" i="1"/>
  <c r="AD869" i="1"/>
  <c r="AD1261" i="1"/>
  <c r="AD1333" i="1"/>
  <c r="AD1477" i="1"/>
  <c r="AD1709" i="1"/>
  <c r="AD2206" i="1"/>
  <c r="AD2382" i="1"/>
  <c r="AD2510" i="1"/>
  <c r="AD1365" i="1"/>
  <c r="AD2238" i="1"/>
  <c r="AD2358" i="1"/>
  <c r="AD2932" i="1"/>
  <c r="AD9" i="1"/>
  <c r="AD1545" i="1"/>
  <c r="AD19" i="1"/>
  <c r="AD1363" i="1"/>
  <c r="AD2233" i="1"/>
  <c r="AD1475" i="1"/>
  <c r="AD2217" i="1"/>
  <c r="AD137" i="1"/>
  <c r="AD313" i="1"/>
  <c r="AD417" i="1"/>
  <c r="AD689" i="1"/>
  <c r="AD993" i="1"/>
  <c r="AD1073" i="1"/>
  <c r="AD1265" i="1"/>
  <c r="AD1305" i="1"/>
  <c r="AD1377" i="1"/>
  <c r="AD1497" i="1"/>
  <c r="AD1689" i="1"/>
  <c r="AD1938" i="1"/>
  <c r="AD2130" i="1"/>
  <c r="AD2298" i="1"/>
  <c r="AD2442" i="1"/>
  <c r="AD2498" i="1"/>
  <c r="AD987" i="1"/>
  <c r="AD2390" i="1"/>
  <c r="AD83" i="1"/>
  <c r="AD123" i="1"/>
  <c r="AD267" i="1"/>
  <c r="AD403" i="1"/>
  <c r="AD539" i="1"/>
  <c r="AD563" i="1"/>
  <c r="AD643" i="1"/>
  <c r="AD851" i="1"/>
  <c r="AD907" i="1"/>
  <c r="AD1323" i="1"/>
  <c r="AD1371" i="1"/>
  <c r="AD1459" i="1"/>
  <c r="AD1531" i="1"/>
  <c r="AD1651" i="1"/>
  <c r="AD1205" i="1"/>
  <c r="AD1966" i="1"/>
  <c r="AD2219" i="1"/>
  <c r="AD816" i="1"/>
  <c r="AD2629" i="1"/>
  <c r="AD2469" i="1"/>
  <c r="AD2189" i="1"/>
  <c r="AD2561" i="1"/>
  <c r="AD2645" i="1"/>
  <c r="AD2377" i="1"/>
  <c r="AD2617" i="1"/>
  <c r="AD1889" i="1"/>
  <c r="AD1969" i="1"/>
  <c r="AD2157" i="1"/>
  <c r="AD2297" i="1"/>
  <c r="AD2341" i="1"/>
  <c r="AD2365" i="1"/>
  <c r="AD281" i="1"/>
  <c r="AD1221" i="1"/>
  <c r="AD2457" i="1"/>
  <c r="AD2357" i="1"/>
  <c r="AD1809" i="1"/>
  <c r="AD2169" i="1"/>
  <c r="AD2213" i="1"/>
  <c r="AD2301" i="1"/>
  <c r="AD2317" i="1"/>
  <c r="AD709" i="1"/>
  <c r="AD773" i="1"/>
  <c r="AD2811" i="1"/>
  <c r="AD2573" i="1"/>
  <c r="AD1929" i="1"/>
  <c r="AD2125" i="1"/>
  <c r="AD85" i="1"/>
  <c r="AD1501" i="1"/>
  <c r="AD2190" i="1"/>
  <c r="AD2326" i="1"/>
  <c r="AD3021" i="1"/>
  <c r="AD2517" i="1"/>
  <c r="AD2017" i="1"/>
  <c r="AD349" i="1"/>
  <c r="AD405" i="1"/>
  <c r="AD645" i="1"/>
  <c r="AD805" i="1"/>
  <c r="AD861" i="1"/>
  <c r="AD2174" i="1"/>
  <c r="AD2502" i="1"/>
  <c r="AD1405" i="1"/>
  <c r="AD1926" i="1"/>
  <c r="AD2446" i="1"/>
  <c r="AD2566" i="1"/>
  <c r="AD29" i="1"/>
  <c r="AD293" i="1"/>
  <c r="AD877" i="1"/>
  <c r="AD1237" i="1"/>
  <c r="AD1549" i="1"/>
  <c r="AD2558" i="1"/>
  <c r="AD1357" i="1"/>
  <c r="AD1701" i="1"/>
  <c r="AD2227" i="1"/>
  <c r="AD517" i="1"/>
  <c r="AD93" i="1"/>
  <c r="AD477" i="1"/>
  <c r="AD1253" i="1"/>
  <c r="AD1870" i="1"/>
  <c r="AD1325" i="1"/>
  <c r="AD1862" i="1"/>
  <c r="AD2054" i="1"/>
  <c r="AD549" i="1"/>
  <c r="AD1493" i="1"/>
  <c r="AD457" i="1"/>
  <c r="AD649" i="1"/>
  <c r="AD1409" i="1"/>
  <c r="AD1730" i="1"/>
  <c r="AD2338" i="1"/>
  <c r="AD2378" i="1"/>
  <c r="AD331" i="1"/>
  <c r="AD635" i="1"/>
  <c r="AD1507" i="1"/>
  <c r="AD957" i="1"/>
  <c r="AD997" i="1"/>
  <c r="AD117" i="1"/>
  <c r="AD461" i="1"/>
  <c r="AD1125" i="1"/>
  <c r="AD1693" i="1"/>
  <c r="AD1609" i="1"/>
  <c r="AD1874" i="1"/>
  <c r="AD2610" i="1"/>
  <c r="AD2597" i="1"/>
  <c r="AD2703" i="1"/>
  <c r="AD2421" i="1"/>
  <c r="AD2001" i="1"/>
  <c r="AD637" i="1"/>
  <c r="AD13" i="1"/>
  <c r="AD413" i="1"/>
  <c r="AD2747" i="1"/>
  <c r="AD948" i="1"/>
  <c r="AD1169" i="1"/>
  <c r="AD1621" i="1"/>
  <c r="AD797" i="1"/>
  <c r="AD221" i="1"/>
  <c r="AD2141" i="1"/>
  <c r="AD2477" i="1"/>
  <c r="AD1985" i="1"/>
  <c r="AD1741" i="1"/>
  <c r="AD1933" i="1"/>
  <c r="AD577" i="1"/>
  <c r="AD1157" i="1"/>
  <c r="AD1683" i="1"/>
  <c r="AD2062" i="1"/>
  <c r="AD1826" i="1"/>
  <c r="AD2046" i="1"/>
  <c r="AD2852" i="1"/>
  <c r="AD2580" i="1"/>
  <c r="AD565" i="1"/>
  <c r="AD81" i="1"/>
  <c r="AD2134" i="1"/>
  <c r="AD57" i="1"/>
  <c r="AD1051" i="1"/>
  <c r="AD1267" i="1"/>
  <c r="AD416" i="1"/>
  <c r="AD1115" i="1"/>
  <c r="AD1778" i="1"/>
  <c r="AD1858" i="1"/>
  <c r="AD2493" i="1"/>
  <c r="AD2605" i="1"/>
  <c r="AD525" i="1"/>
  <c r="AD2038" i="1"/>
  <c r="AD737" i="1"/>
  <c r="AD2162" i="1"/>
  <c r="AD899" i="1"/>
  <c r="AD2398" i="1"/>
  <c r="AD1906" i="1"/>
  <c r="AD2961" i="1"/>
  <c r="AD2826" i="1"/>
  <c r="AD496" i="1"/>
  <c r="AD176" i="1"/>
  <c r="AD21" i="1"/>
  <c r="AD1673" i="1"/>
  <c r="AD1922" i="1"/>
  <c r="AD2102" i="1"/>
  <c r="AD1782" i="1"/>
  <c r="AD300" i="1"/>
  <c r="AD2669" i="1"/>
  <c r="AD393" i="1"/>
  <c r="AD2253" i="1"/>
  <c r="AD1159" i="1"/>
  <c r="AD1563" i="1"/>
  <c r="AD1866" i="1"/>
  <c r="AD2887" i="1"/>
  <c r="AD2680" i="1"/>
  <c r="AD424" i="1"/>
  <c r="AD2200" i="1"/>
  <c r="AD1941" i="1"/>
  <c r="AD2209" i="1"/>
  <c r="AD2353" i="1"/>
  <c r="AD2413" i="1"/>
  <c r="AD2029" i="1"/>
  <c r="AD1993" i="1"/>
  <c r="AD2197" i="1"/>
  <c r="AD1777" i="1"/>
  <c r="AD2241" i="1"/>
  <c r="AD1243" i="1"/>
  <c r="AD1729" i="1"/>
  <c r="AD1905" i="1"/>
  <c r="AD624" i="1"/>
  <c r="AD1099" i="1"/>
  <c r="AD2221" i="1"/>
  <c r="AD2429" i="1"/>
  <c r="AD2549" i="1"/>
  <c r="AD161" i="1"/>
  <c r="AD632" i="1"/>
  <c r="AD2670" i="1"/>
  <c r="AD984" i="1"/>
  <c r="AD1004" i="1"/>
  <c r="AD2264" i="1"/>
  <c r="AD2744" i="1"/>
  <c r="AD715" i="1"/>
  <c r="AD128" i="1"/>
  <c r="AD156" i="1"/>
  <c r="AD276" i="1"/>
  <c r="AD456" i="1"/>
  <c r="AD544" i="1"/>
  <c r="AD648" i="1"/>
  <c r="AD680" i="1"/>
  <c r="AD704" i="1"/>
  <c r="AD728" i="1"/>
  <c r="AD780" i="1"/>
  <c r="AD968" i="1"/>
  <c r="AD976" i="1"/>
  <c r="AD1032" i="1"/>
  <c r="AD1604" i="1"/>
  <c r="AD1676" i="1"/>
  <c r="AD1888" i="1"/>
  <c r="AD1932" i="1"/>
  <c r="AD1936" i="1"/>
  <c r="AD1944" i="1"/>
  <c r="AD2064" i="1"/>
  <c r="AD2256" i="1"/>
  <c r="AD2692" i="1"/>
  <c r="AD1825" i="1"/>
  <c r="AD1603" i="1"/>
  <c r="AD1467" i="1"/>
  <c r="AD2193" i="1"/>
  <c r="AD1877" i="1"/>
  <c r="AD2578" i="1"/>
  <c r="AD787" i="1"/>
  <c r="AD1079" i="1"/>
  <c r="AD1143" i="1"/>
  <c r="AD1291" i="1"/>
  <c r="AD1599" i="1"/>
  <c r="AD1785" i="1"/>
  <c r="AD437" i="1"/>
  <c r="AD925" i="1"/>
  <c r="AD1401" i="1"/>
  <c r="AD2065" i="1"/>
  <c r="AD992" i="1"/>
  <c r="AD48" i="1"/>
  <c r="AD520" i="1"/>
  <c r="AD905" i="1"/>
  <c r="AD2699" i="1"/>
  <c r="AD264" i="1"/>
  <c r="AD2420" i="1"/>
  <c r="AD2659" i="1"/>
  <c r="AD2760" i="1"/>
  <c r="AD1155" i="1"/>
  <c r="AD1957" i="1"/>
  <c r="AD1399" i="1"/>
  <c r="AD2089" i="1"/>
  <c r="AD1439" i="1"/>
  <c r="AD951" i="1"/>
  <c r="AD1595" i="1"/>
  <c r="AD121" i="1"/>
  <c r="AD2465" i="1"/>
  <c r="AD2844" i="1"/>
  <c r="AD2842" i="1"/>
  <c r="AD2688" i="1"/>
  <c r="AD2497" i="1"/>
  <c r="AD1611" i="1"/>
  <c r="AD3001" i="1"/>
  <c r="AD2401" i="1"/>
  <c r="AD125" i="1"/>
  <c r="AD2037" i="1"/>
  <c r="AD1857" i="1"/>
  <c r="AD2101" i="1"/>
  <c r="AD24" i="1"/>
  <c r="AD2730" i="1"/>
  <c r="AD1737" i="1"/>
  <c r="AD703" i="1"/>
  <c r="AD909" i="1"/>
  <c r="AD1557" i="1"/>
  <c r="AD2201" i="1"/>
  <c r="AD1937" i="1"/>
  <c r="AD2021" i="1"/>
  <c r="AD1605" i="1"/>
  <c r="AD1794" i="1"/>
  <c r="AD2394" i="1"/>
  <c r="AD1068" i="1"/>
  <c r="AD1072" i="1"/>
  <c r="AD1132" i="1"/>
  <c r="AD1624" i="1"/>
  <c r="AD1688" i="1"/>
  <c r="AD1736" i="1"/>
  <c r="AD1752" i="1"/>
  <c r="AD1756" i="1"/>
  <c r="AD1884" i="1"/>
  <c r="AD1896" i="1"/>
  <c r="AD1904" i="1"/>
  <c r="AD1940" i="1"/>
  <c r="AD2164" i="1"/>
  <c r="AD2168" i="1"/>
  <c r="AD2520" i="1"/>
  <c r="AD1953" i="1"/>
  <c r="AD1552" i="1"/>
  <c r="AD1968" i="1"/>
  <c r="AD2176" i="1"/>
  <c r="AD2344" i="1"/>
  <c r="AD2404" i="1"/>
  <c r="AD2672" i="1"/>
  <c r="AD1211" i="1"/>
  <c r="AD157" i="1"/>
  <c r="AD1085" i="1"/>
  <c r="AD2884" i="1"/>
  <c r="AD2876" i="1"/>
  <c r="AD2808" i="1"/>
  <c r="AD1948" i="1"/>
  <c r="AD2152" i="1"/>
  <c r="AD2416" i="1"/>
  <c r="AD1355" i="1"/>
  <c r="AD2281" i="1"/>
  <c r="AD2652" i="1"/>
  <c r="AD545" i="1"/>
  <c r="AD1133" i="1"/>
  <c r="AD2736" i="1"/>
  <c r="AD188" i="1"/>
  <c r="AD895" i="1"/>
  <c r="AD1555" i="1"/>
  <c r="AD2700" i="1"/>
  <c r="AD864" i="1"/>
  <c r="AD80" i="1"/>
  <c r="AD1124" i="1"/>
  <c r="AD1332" i="1"/>
  <c r="AD1380" i="1"/>
  <c r="AD1432" i="1"/>
  <c r="AD1440" i="1"/>
  <c r="AD1504" i="1"/>
  <c r="AD1516" i="1"/>
  <c r="AD1528" i="1"/>
  <c r="AD1600" i="1"/>
  <c r="AD1720" i="1"/>
  <c r="AD2026" i="1"/>
  <c r="AD1913" i="1"/>
  <c r="AD1976" i="1"/>
  <c r="AD2252" i="1"/>
  <c r="AD1945" i="1"/>
  <c r="AD2819" i="1"/>
  <c r="AD2684" i="1"/>
  <c r="AD1579" i="1"/>
  <c r="AD1087" i="1"/>
  <c r="AD2077" i="1"/>
  <c r="M3" i="9"/>
  <c r="M4" i="9"/>
  <c r="F9" i="22"/>
  <c r="F7" i="22"/>
  <c r="G3" i="22"/>
  <c r="F8" i="22"/>
  <c r="F15" i="22"/>
  <c r="G10" i="22"/>
  <c r="F14" i="22"/>
  <c r="F16" i="22"/>
  <c r="D22" i="22"/>
  <c r="D23" i="22"/>
  <c r="E17" i="22"/>
  <c r="D21" i="22"/>
  <c r="C6" i="24"/>
  <c r="AD1817" i="1"/>
  <c r="AD12" i="1"/>
  <c r="AD3" i="1"/>
  <c r="AD561" i="1"/>
  <c r="AD1707" i="1"/>
  <c r="AD141" i="1"/>
  <c r="AD228" i="1"/>
  <c r="AD248" i="1"/>
  <c r="AD336" i="1"/>
  <c r="AD384" i="1"/>
  <c r="AD428" i="1"/>
  <c r="AD464" i="1"/>
  <c r="AD636" i="1"/>
  <c r="AD644" i="1"/>
  <c r="AD712" i="1"/>
  <c r="AD716" i="1"/>
  <c r="AD736" i="1"/>
  <c r="AD768" i="1"/>
  <c r="AD1000" i="1"/>
  <c r="AD1024" i="1"/>
  <c r="AD1028" i="1"/>
  <c r="AD1064" i="1"/>
  <c r="AD1144" i="1"/>
  <c r="AD1152" i="1"/>
  <c r="AD1200" i="1"/>
  <c r="AD1232" i="1"/>
  <c r="AD1236" i="1"/>
  <c r="AD1248" i="1"/>
  <c r="AD1348" i="1"/>
  <c r="AD1456" i="1"/>
  <c r="AD1532" i="1"/>
  <c r="AD1540" i="1"/>
  <c r="AD1608" i="1"/>
  <c r="AD1740" i="1"/>
  <c r="AD1744" i="1"/>
  <c r="AD1764" i="1"/>
  <c r="AD1812" i="1"/>
  <c r="AD1840" i="1"/>
  <c r="AD1852" i="1"/>
  <c r="AD1880" i="1"/>
  <c r="AD1912" i="1"/>
  <c r="AD1956" i="1"/>
  <c r="AD2004" i="1"/>
  <c r="AD2028" i="1"/>
  <c r="AD2060" i="1"/>
  <c r="AD2068" i="1"/>
  <c r="AD2104" i="1"/>
  <c r="AD2116" i="1"/>
  <c r="AD2140" i="1"/>
  <c r="AD2184" i="1"/>
  <c r="AD2228" i="1"/>
  <c r="AD2240" i="1"/>
  <c r="AD2288" i="1"/>
  <c r="AD2292" i="1"/>
  <c r="AD2320" i="1"/>
  <c r="AD2364" i="1"/>
  <c r="AD2476" i="1"/>
  <c r="AD2665" i="1"/>
  <c r="AD260" i="1"/>
  <c r="AD560" i="1"/>
  <c r="AD280" i="1"/>
  <c r="AD2907" i="1"/>
  <c r="AD2863" i="1"/>
  <c r="AD2732" i="1"/>
  <c r="AD2792" i="1"/>
  <c r="AD52" i="1"/>
  <c r="AD192" i="1"/>
  <c r="AD216" i="1"/>
  <c r="AD328" i="1"/>
  <c r="AD332" i="1"/>
  <c r="AD460" i="1"/>
  <c r="AD556" i="1"/>
  <c r="AD668" i="1"/>
  <c r="AD672" i="1"/>
  <c r="AD676" i="1"/>
  <c r="AD684" i="1"/>
  <c r="AD700" i="1"/>
  <c r="AD732" i="1"/>
  <c r="AD784" i="1"/>
  <c r="AD820" i="1"/>
  <c r="AD900" i="1"/>
  <c r="AD928" i="1"/>
  <c r="AD884" i="1"/>
  <c r="AD16" i="1"/>
  <c r="AD32" i="1"/>
  <c r="AD40" i="1"/>
  <c r="AD168" i="1"/>
  <c r="AD232" i="1"/>
  <c r="AD312" i="1"/>
  <c r="AD320" i="1"/>
  <c r="AD324" i="1"/>
  <c r="AD440" i="1"/>
  <c r="AD444" i="1"/>
  <c r="AD528" i="1"/>
  <c r="AD576" i="1"/>
  <c r="AD580" i="1"/>
  <c r="AD604" i="1"/>
  <c r="AD612" i="1"/>
  <c r="AD764" i="1"/>
  <c r="AD800" i="1"/>
  <c r="AD888" i="1"/>
  <c r="AD892" i="1"/>
  <c r="AD912" i="1"/>
  <c r="AD936" i="1"/>
  <c r="AD1016" i="1"/>
  <c r="AD1040" i="1"/>
  <c r="AD1044" i="1"/>
  <c r="AD1112" i="1"/>
  <c r="AD1556" i="1"/>
  <c r="AD1748" i="1"/>
  <c r="AD2969" i="1"/>
  <c r="AD3004" i="1"/>
  <c r="AD3012" i="1"/>
  <c r="AD2883" i="1"/>
  <c r="AD2976" i="1"/>
  <c r="AD2738" i="1"/>
  <c r="AD2840" i="1"/>
  <c r="AD2756" i="1"/>
  <c r="AD20" i="1"/>
  <c r="AD1100" i="1"/>
  <c r="AD1116" i="1"/>
  <c r="AD1156" i="1"/>
  <c r="AD1172" i="1"/>
  <c r="AD1180" i="1"/>
  <c r="AD1184" i="1"/>
  <c r="AD1216" i="1"/>
  <c r="AD1252" i="1"/>
  <c r="AD1256" i="1"/>
  <c r="AD1268" i="1"/>
  <c r="AD1344" i="1"/>
  <c r="AD1352" i="1"/>
  <c r="AD1500" i="1"/>
  <c r="AD1544" i="1"/>
  <c r="AD1568" i="1"/>
  <c r="AD1616" i="1"/>
  <c r="AD1656" i="1"/>
  <c r="AD1716" i="1"/>
  <c r="AD1724" i="1"/>
  <c r="AD1788" i="1"/>
  <c r="AD1804" i="1"/>
  <c r="AD2072" i="1"/>
  <c r="AD2376" i="1"/>
  <c r="AD2540" i="1"/>
  <c r="AD2816" i="1"/>
  <c r="AD2864" i="1"/>
  <c r="AD2750" i="1"/>
  <c r="AD60" i="1"/>
  <c r="AD200" i="1"/>
  <c r="AD208" i="1"/>
  <c r="AD220" i="1"/>
  <c r="AD236" i="1"/>
  <c r="AD240" i="1"/>
  <c r="AD352" i="1"/>
  <c r="AD356" i="1"/>
  <c r="AD392" i="1"/>
  <c r="AD408" i="1"/>
  <c r="AD412" i="1"/>
  <c r="AD472" i="1"/>
  <c r="AD476" i="1"/>
  <c r="AD516" i="1"/>
  <c r="AD592" i="1"/>
  <c r="AD596" i="1"/>
  <c r="AD628" i="1"/>
  <c r="AD720" i="1"/>
  <c r="AD740" i="1"/>
  <c r="AD748" i="1"/>
  <c r="AD756" i="1"/>
  <c r="AD788" i="1"/>
  <c r="AD792" i="1"/>
  <c r="AD808" i="1"/>
  <c r="AD868" i="1"/>
  <c r="AD924" i="1"/>
  <c r="AD988" i="1"/>
  <c r="AD1052" i="1"/>
  <c r="AD1060" i="1"/>
  <c r="AD1444" i="1"/>
  <c r="AD1668" i="1"/>
  <c r="AD1700" i="1"/>
  <c r="AD1732" i="1"/>
  <c r="AD1876" i="1"/>
  <c r="AD2948" i="1"/>
  <c r="AD2740" i="1"/>
  <c r="AD2898" i="1"/>
  <c r="AD2951" i="1"/>
  <c r="AD2968" i="1"/>
  <c r="AD2980" i="1"/>
  <c r="AD3023" i="1"/>
  <c r="AD88" i="1"/>
  <c r="AD564" i="1"/>
  <c r="AD940" i="1"/>
  <c r="AD972" i="1"/>
  <c r="AD1080" i="1"/>
  <c r="AD68" i="1"/>
  <c r="AD76" i="1"/>
  <c r="AD160" i="1"/>
  <c r="AD804" i="1"/>
  <c r="AD1036" i="1"/>
  <c r="AD2743" i="1"/>
  <c r="AD2815" i="1"/>
  <c r="AD2762" i="1"/>
  <c r="AD3016" i="1"/>
  <c r="AD2678" i="1"/>
  <c r="AD2698" i="1"/>
  <c r="AD2722" i="1"/>
  <c r="AD2774" i="1"/>
  <c r="AD2810" i="1"/>
  <c r="AD2696" i="1"/>
  <c r="AD2784" i="1"/>
  <c r="AD308" i="1"/>
  <c r="AD36" i="1"/>
  <c r="AD136" i="1"/>
  <c r="AD172" i="1"/>
  <c r="AD204" i="1"/>
  <c r="AD224" i="1"/>
  <c r="AD244" i="1"/>
  <c r="AD252" i="1"/>
  <c r="AD268" i="1"/>
  <c r="AD292" i="1"/>
  <c r="AD304" i="1"/>
  <c r="AD348" i="1"/>
  <c r="AD360" i="1"/>
  <c r="AD364" i="1"/>
  <c r="AD376" i="1"/>
  <c r="AD388" i="1"/>
  <c r="AD404" i="1"/>
  <c r="AD420" i="1"/>
  <c r="AD448" i="1"/>
  <c r="AD488" i="1"/>
  <c r="AD504" i="1"/>
  <c r="AD536" i="1"/>
  <c r="AD540" i="1"/>
  <c r="AD568" i="1"/>
  <c r="AD588" i="1"/>
  <c r="AD608" i="1"/>
  <c r="AD616" i="1"/>
  <c r="AD696" i="1"/>
  <c r="AD752" i="1"/>
  <c r="AD772" i="1"/>
  <c r="AD812" i="1"/>
  <c r="AD824" i="1"/>
  <c r="AD828" i="1"/>
  <c r="AD832" i="1"/>
  <c r="AD840" i="1"/>
  <c r="AD844" i="1"/>
  <c r="AD852" i="1"/>
  <c r="AD876" i="1"/>
  <c r="AD880" i="1"/>
  <c r="AD908" i="1"/>
  <c r="AD956" i="1"/>
  <c r="AD960" i="1"/>
  <c r="AD996" i="1"/>
  <c r="AD1008" i="1"/>
  <c r="AD1012" i="1"/>
  <c r="AD1092" i="1"/>
  <c r="AD1360" i="1"/>
  <c r="AD1384" i="1"/>
  <c r="AD1400" i="1"/>
  <c r="AD1412" i="1"/>
  <c r="AD1420" i="1"/>
  <c r="AD1424" i="1"/>
  <c r="AD1452" i="1"/>
  <c r="AD1472" i="1"/>
  <c r="AD1480" i="1"/>
  <c r="AD1484" i="1"/>
  <c r="AD1488" i="1"/>
  <c r="AD1496" i="1"/>
  <c r="AD1508" i="1"/>
  <c r="AD1512" i="1"/>
  <c r="AD1520" i="1"/>
  <c r="AD1524" i="1"/>
  <c r="AD1536" i="1"/>
  <c r="AD1560" i="1"/>
  <c r="AD1572" i="1"/>
  <c r="AD1576" i="1"/>
  <c r="AD1588" i="1"/>
  <c r="AD1592" i="1"/>
  <c r="AD1620" i="1"/>
  <c r="AD1636" i="1"/>
  <c r="AD1640" i="1"/>
  <c r="AD1644" i="1"/>
  <c r="AD1652" i="1"/>
  <c r="AD1664" i="1"/>
  <c r="AD1672" i="1"/>
  <c r="AD1680" i="1"/>
  <c r="AD1708" i="1"/>
  <c r="AD1712" i="1"/>
  <c r="AD1768" i="1"/>
  <c r="AD1772" i="1"/>
  <c r="AD1776" i="1"/>
  <c r="AD1792" i="1"/>
  <c r="AD1828" i="1"/>
  <c r="AD1836" i="1"/>
  <c r="AD1844" i="1"/>
  <c r="AD1848" i="1"/>
  <c r="AD1860" i="1"/>
  <c r="AD1868" i="1"/>
  <c r="AD1980" i="1"/>
  <c r="AD1992" i="1"/>
  <c r="AD2024" i="1"/>
  <c r="AD2036" i="1"/>
  <c r="AD2044" i="1"/>
  <c r="AD2048" i="1"/>
  <c r="AD2100" i="1"/>
  <c r="AD2108" i="1"/>
  <c r="AD2112" i="1"/>
  <c r="AD2124" i="1"/>
  <c r="AD2144" i="1"/>
  <c r="AD2192" i="1"/>
  <c r="AD2216" i="1"/>
  <c r="AD2220" i="1"/>
  <c r="AD2224" i="1"/>
  <c r="AD2248" i="1"/>
  <c r="AD2296" i="1"/>
  <c r="AD2304" i="1"/>
  <c r="AD2308" i="1"/>
  <c r="AD2336" i="1"/>
  <c r="AD2356" i="1"/>
  <c r="AD2372" i="1"/>
  <c r="AD2384" i="1"/>
  <c r="AD2396" i="1"/>
  <c r="AD2432" i="1"/>
  <c r="AD2452" i="1"/>
  <c r="AD2464" i="1"/>
  <c r="AD2488" i="1"/>
  <c r="AD2496" i="1"/>
  <c r="AD2508" i="1"/>
  <c r="AD2516" i="1"/>
  <c r="AD2532" i="1"/>
  <c r="AD2676" i="1"/>
  <c r="AD2712" i="1"/>
  <c r="AD2780" i="1"/>
  <c r="AD2812" i="1"/>
  <c r="AD1718" i="1"/>
  <c r="AD1872" i="1"/>
  <c r="AD144" i="1"/>
  <c r="AD104" i="1"/>
  <c r="AD196" i="1"/>
  <c r="AD688" i="1"/>
  <c r="AD3036" i="1"/>
  <c r="AD2838" i="1"/>
  <c r="AD372" i="1"/>
  <c r="AD572" i="1"/>
  <c r="AD640" i="1"/>
  <c r="AD944" i="1"/>
  <c r="AD1104" i="1"/>
  <c r="AD1136" i="1"/>
  <c r="AD1192" i="1"/>
  <c r="AD1208" i="1"/>
  <c r="AD1220" i="1"/>
  <c r="AD1224" i="1"/>
  <c r="AD1240" i="1"/>
  <c r="AD1264" i="1"/>
  <c r="AD1272" i="1"/>
  <c r="AD1276" i="1"/>
  <c r="AD1296" i="1"/>
  <c r="AD1304" i="1"/>
  <c r="AD1308" i="1"/>
  <c r="AD1324" i="1"/>
  <c r="AD1364" i="1"/>
  <c r="AD932" i="1"/>
  <c r="AD2710" i="1"/>
  <c r="AD2734" i="1"/>
  <c r="AD1048" i="1"/>
  <c r="AD112" i="1"/>
  <c r="AD1148" i="1"/>
  <c r="AD1328" i="1"/>
  <c r="AD1396" i="1"/>
  <c r="AD1404" i="1"/>
  <c r="AD1416" i="1"/>
  <c r="AD1428" i="1"/>
  <c r="AD1460" i="1"/>
  <c r="AD1632" i="1"/>
  <c r="AD1692" i="1"/>
  <c r="AD1704" i="1"/>
  <c r="AD1780" i="1"/>
  <c r="AD1916" i="1"/>
  <c r="AD1920" i="1"/>
  <c r="AD1952" i="1"/>
  <c r="AD1964" i="1"/>
  <c r="AD2012" i="1"/>
  <c r="AD2020" i="1"/>
  <c r="AD2040" i="1"/>
  <c r="AD2052" i="1"/>
  <c r="AD2088" i="1"/>
  <c r="AD2156" i="1"/>
  <c r="AD2160" i="1"/>
  <c r="AD2196" i="1"/>
  <c r="AD2244" i="1"/>
  <c r="AD1088" i="1"/>
  <c r="AD1140" i="1"/>
  <c r="AD1300" i="1"/>
  <c r="AD1336" i="1"/>
  <c r="AD1376" i="1"/>
  <c r="AD2935" i="1"/>
  <c r="AD2947" i="1"/>
  <c r="AD2953" i="1"/>
  <c r="AD2711" i="1"/>
  <c r="AD2936" i="1"/>
  <c r="AD2820" i="1"/>
  <c r="AD2720" i="1"/>
  <c r="AD2748" i="1"/>
  <c r="AD2908" i="1"/>
  <c r="AD2920" i="1"/>
  <c r="AD2928" i="1"/>
  <c r="AD776" i="1"/>
  <c r="AD212" i="1"/>
  <c r="AD836" i="1"/>
  <c r="AD1084" i="1"/>
  <c r="AD1188" i="1"/>
  <c r="AD2128" i="1"/>
  <c r="AD2148" i="1"/>
  <c r="AD2236" i="1"/>
  <c r="AD2536" i="1"/>
  <c r="AD1196" i="1"/>
  <c r="AD1228" i="1"/>
  <c r="AD1280" i="1"/>
  <c r="AD1312" i="1"/>
  <c r="AD1476" i="1"/>
  <c r="AD1580" i="1"/>
  <c r="AD1820" i="1"/>
  <c r="AD1824" i="1"/>
  <c r="AD1900" i="1"/>
  <c r="AD2208" i="1"/>
  <c r="AD2212" i="1"/>
  <c r="AD2284" i="1"/>
  <c r="AD116" i="1"/>
  <c r="AD152" i="1"/>
  <c r="AD284" i="1"/>
  <c r="AD492" i="1"/>
  <c r="AD724" i="1"/>
  <c r="AD856" i="1"/>
  <c r="AD872" i="1"/>
  <c r="AD952" i="1"/>
  <c r="AD1204" i="1"/>
  <c r="AD1260" i="1"/>
  <c r="AD1436" i="1"/>
  <c r="AD1564" i="1"/>
  <c r="AD1648" i="1"/>
  <c r="AD1808" i="1"/>
  <c r="AD1984" i="1"/>
  <c r="AD2008" i="1"/>
  <c r="AD2544" i="1"/>
  <c r="AD380" i="1"/>
  <c r="AD744" i="1"/>
  <c r="AD1076" i="1"/>
  <c r="AD1096" i="1"/>
  <c r="AD1168" i="1"/>
  <c r="AD1176" i="1"/>
  <c r="AD1320" i="1"/>
  <c r="AD1340" i="1"/>
  <c r="AD1448" i="1"/>
  <c r="AD1468" i="1"/>
  <c r="AD1548" i="1"/>
  <c r="AD1584" i="1"/>
  <c r="AD1612" i="1"/>
  <c r="AD1784" i="1"/>
  <c r="AD1816" i="1"/>
  <c r="AD1832" i="1"/>
  <c r="AD1856" i="1"/>
  <c r="AD1924" i="1"/>
  <c r="AD1960" i="1"/>
  <c r="AD1988" i="1"/>
  <c r="AD2092" i="1"/>
  <c r="AD2188" i="1"/>
  <c r="AD2660" i="1"/>
  <c r="AD164" i="1"/>
  <c r="AD2096" i="1"/>
  <c r="AD2120" i="1"/>
  <c r="AD2180" i="1"/>
  <c r="AD2348" i="1"/>
  <c r="AD2592" i="1"/>
  <c r="AD2735" i="1"/>
  <c r="AD184" i="1"/>
  <c r="AD316" i="1"/>
  <c r="AD436" i="1"/>
  <c r="AD480" i="1"/>
  <c r="AD532" i="1"/>
  <c r="AD652" i="1"/>
  <c r="AD656" i="1"/>
  <c r="AD660" i="1"/>
  <c r="AD664" i="1"/>
  <c r="AD860" i="1"/>
  <c r="AD896" i="1"/>
  <c r="AD980" i="1"/>
  <c r="AD1056" i="1"/>
  <c r="AD1120" i="1"/>
  <c r="AD1160" i="1"/>
  <c r="AD1164" i="1"/>
  <c r="AD1244" i="1"/>
  <c r="AD1284" i="1"/>
  <c r="AD1316" i="1"/>
  <c r="AD1368" i="1"/>
  <c r="AD1372" i="1"/>
  <c r="AD1388" i="1"/>
  <c r="AD1392" i="1"/>
  <c r="AD1408" i="1"/>
  <c r="AD1492" i="1"/>
  <c r="AD1596" i="1"/>
  <c r="AD1660" i="1"/>
  <c r="AD1684" i="1"/>
  <c r="AD1796" i="1"/>
  <c r="AD1892" i="1"/>
  <c r="AD1928" i="1"/>
  <c r="AD1996" i="1"/>
  <c r="AD2000" i="1"/>
  <c r="AD2032" i="1"/>
  <c r="AD2056" i="1"/>
  <c r="AD2076" i="1"/>
  <c r="AD2172" i="1"/>
  <c r="AD2280" i="1"/>
  <c r="AD2380" i="1"/>
  <c r="AD2412" i="1"/>
  <c r="AD2468" i="1"/>
  <c r="AD2484" i="1"/>
  <c r="AD2847" i="1"/>
  <c r="AD2775" i="1"/>
  <c r="AD2859" i="1"/>
  <c r="AD2875" i="1"/>
  <c r="AD2923" i="1"/>
  <c r="AD2931" i="1"/>
  <c r="AD2679" i="1"/>
  <c r="AD2715" i="1"/>
  <c r="AD2872" i="1"/>
  <c r="AD2836" i="1"/>
  <c r="AD2940" i="1"/>
  <c r="AD2724" i="1"/>
  <c r="AD2776" i="1"/>
  <c r="AD2848" i="1"/>
  <c r="AD2671" i="1"/>
  <c r="AD2651" i="1"/>
  <c r="AD2824" i="1"/>
  <c r="AD2882" i="1"/>
  <c r="AD3008" i="1"/>
  <c r="AD2896" i="1"/>
  <c r="AD2768" i="1"/>
  <c r="AD2695" i="1"/>
  <c r="AD2806" i="1"/>
  <c r="AD2754" i="1"/>
  <c r="AD2687" i="1"/>
  <c r="AD2799" i="1"/>
  <c r="AD2788" i="1"/>
  <c r="AD2899" i="1"/>
  <c r="AD2656" i="1"/>
  <c r="AD2800" i="1"/>
  <c r="AD2708" i="1"/>
  <c r="AD2888" i="1"/>
  <c r="AD2804" i="1"/>
  <c r="AD2682" i="1"/>
  <c r="AD2690" i="1"/>
  <c r="AD2870" i="1"/>
  <c r="AD2779" i="1"/>
  <c r="AD2835" i="1"/>
  <c r="AD2704" i="1"/>
  <c r="AD2664" i="1"/>
  <c r="AD2668" i="1"/>
  <c r="AD2828" i="1"/>
  <c r="AD2944" i="1"/>
  <c r="AD2823" i="1"/>
  <c r="AD2739" i="1"/>
  <c r="AD2694" i="1"/>
  <c r="AD2755" i="1"/>
  <c r="AD2783" i="1"/>
  <c r="AD2706" i="1"/>
  <c r="AD2655" i="1"/>
  <c r="AD3028" i="1"/>
  <c r="AD2685" i="1"/>
  <c r="AD2919" i="1"/>
  <c r="AD2927" i="1"/>
  <c r="AD2943" i="1"/>
  <c r="AD2924" i="1"/>
  <c r="AD2867" i="1"/>
  <c r="AD2851" i="1"/>
  <c r="AD2984" i="1"/>
  <c r="AD2674" i="1"/>
  <c r="AD2858" i="1"/>
  <c r="AD2701" i="1"/>
  <c r="AD2945" i="1"/>
  <c r="AD3025" i="1"/>
  <c r="AD2807" i="1"/>
  <c r="AD2758" i="1"/>
  <c r="AD2902" i="1"/>
  <c r="AD2654" i="1"/>
  <c r="AD2662" i="1"/>
  <c r="AD2686" i="1"/>
  <c r="AD2959" i="1"/>
  <c r="AD3030" i="1"/>
  <c r="AD2830" i="1"/>
  <c r="AD2926" i="1"/>
  <c r="AD2689" i="1"/>
  <c r="AD2773" i="1"/>
  <c r="AD2801" i="1"/>
  <c r="AD2889" i="1"/>
  <c r="AD2901" i="1"/>
  <c r="AD2925" i="1"/>
  <c r="AD2855" i="1"/>
  <c r="AD2658" i="1"/>
  <c r="AD2937" i="1"/>
  <c r="AD2990" i="1"/>
  <c r="AD2946" i="1"/>
  <c r="AD2955" i="1"/>
  <c r="AD2874" i="1"/>
  <c r="AD2998" i="1"/>
  <c r="AD2839" i="1"/>
  <c r="AD2886" i="1"/>
  <c r="AD2741" i="1"/>
  <c r="AD2753" i="1"/>
  <c r="AD2757" i="1"/>
  <c r="AD2761" i="1"/>
  <c r="AD2781" i="1"/>
  <c r="AD2789" i="1"/>
  <c r="AD2849" i="1"/>
  <c r="AD2885" i="1"/>
  <c r="AD2909" i="1"/>
  <c r="AD2917" i="1"/>
  <c r="AD2982" i="1"/>
  <c r="AD2802" i="1"/>
  <c r="AD2834" i="1"/>
  <c r="AD2964" i="1"/>
  <c r="AD2787" i="1"/>
  <c r="AD2827" i="1"/>
  <c r="AD2910" i="1"/>
  <c r="AD2979" i="1"/>
  <c r="AD2983" i="1"/>
  <c r="AD2845" i="1"/>
  <c r="AD2954" i="1"/>
  <c r="AD2986" i="1"/>
  <c r="AD2960" i="1"/>
  <c r="AD2973" i="1"/>
  <c r="AD2790" i="1"/>
  <c r="AD2956" i="1"/>
  <c r="AD2891" i="1"/>
  <c r="AD3022" i="1"/>
  <c r="AD2862" i="1"/>
  <c r="AD2681" i="1"/>
  <c r="AD2713" i="1"/>
  <c r="AD2733" i="1"/>
  <c r="AD2749" i="1"/>
  <c r="AD2769" i="1"/>
  <c r="AD2777" i="1"/>
  <c r="AD2853" i="1"/>
  <c r="AD2881" i="1"/>
  <c r="AD2897" i="1"/>
  <c r="AD2921" i="1"/>
  <c r="AD2941" i="1"/>
  <c r="AD2962" i="1"/>
  <c r="AD2971" i="1"/>
  <c r="AD2978" i="1"/>
  <c r="AD2731" i="1"/>
  <c r="AD2814" i="1"/>
  <c r="AD2993" i="1"/>
  <c r="AD2994" i="1"/>
  <c r="AD2697" i="1"/>
  <c r="AD2693" i="1"/>
  <c r="AD2705" i="1"/>
  <c r="AD2729" i="1"/>
  <c r="AD2765" i="1"/>
  <c r="AD2797" i="1"/>
  <c r="AD2813" i="1"/>
  <c r="AD2861" i="1"/>
  <c r="AD2929" i="1"/>
  <c r="AD2933" i="1"/>
  <c r="AD2949" i="1"/>
  <c r="AD2958" i="1"/>
  <c r="AD3019" i="1"/>
  <c r="AD2981" i="1"/>
  <c r="AD3006" i="1"/>
  <c r="AD2974" i="1"/>
  <c r="AD3002" i="1"/>
  <c r="AD2914" i="1"/>
  <c r="AD2938" i="1"/>
  <c r="AD2967" i="1"/>
  <c r="AD2878" i="1"/>
  <c r="AD2894" i="1"/>
  <c r="AD2934" i="1"/>
  <c r="AD3015" i="1"/>
  <c r="AD2721" i="1"/>
  <c r="AD2785" i="1"/>
  <c r="AD2793" i="1"/>
  <c r="AD2805" i="1"/>
  <c r="AD2809" i="1"/>
  <c r="AD2821" i="1"/>
  <c r="AD2829" i="1"/>
  <c r="AD2833" i="1"/>
  <c r="AD2841" i="1"/>
  <c r="AD2857" i="1"/>
  <c r="AD2865" i="1"/>
  <c r="AD2869" i="1"/>
  <c r="AD2873" i="1"/>
  <c r="AD2877" i="1"/>
  <c r="AD2893" i="1"/>
  <c r="AD2913" i="1"/>
  <c r="AD2966" i="1"/>
  <c r="AD2922" i="1"/>
  <c r="AD2918" i="1"/>
  <c r="AD3011" i="1"/>
  <c r="AD3033" i="1"/>
  <c r="AD2717" i="1"/>
  <c r="AD2737" i="1"/>
  <c r="AD2745" i="1"/>
  <c r="AD2817" i="1"/>
  <c r="AD2825" i="1"/>
  <c r="AD2837" i="1"/>
  <c r="AD2905" i="1"/>
  <c r="AD2985" i="1"/>
  <c r="AD3010" i="1"/>
  <c r="AD3031" i="1"/>
  <c r="AD3034" i="1"/>
  <c r="AD2991" i="1"/>
  <c r="AD3017" i="1"/>
  <c r="AD2987" i="1"/>
  <c r="AD3007" i="1"/>
  <c r="AD2906" i="1"/>
  <c r="AD2970" i="1"/>
  <c r="AD2975" i="1"/>
  <c r="AD3026" i="1"/>
  <c r="D8" i="32" l="1"/>
  <c r="E7" i="32"/>
  <c r="J19" i="22"/>
  <c r="F26" i="22"/>
  <c r="E26" i="22"/>
  <c r="D26" i="22"/>
  <c r="C26" i="22"/>
  <c r="J26" i="22" s="1"/>
  <c r="I26" i="22"/>
  <c r="H26" i="22"/>
  <c r="G26" i="22"/>
  <c r="D24" i="22"/>
  <c r="C28" i="22"/>
  <c r="C31" i="22"/>
  <c r="C29" i="22"/>
  <c r="C30" i="22"/>
  <c r="E38" i="32"/>
  <c r="D39" i="32"/>
  <c r="H3" i="22"/>
  <c r="G7" i="22"/>
  <c r="G9" i="22"/>
  <c r="G8" i="22"/>
  <c r="H10" i="22"/>
  <c r="G14" i="22"/>
  <c r="G15" i="22"/>
  <c r="G16" i="22"/>
  <c r="F17" i="22"/>
  <c r="E22" i="22"/>
  <c r="E21" i="22"/>
  <c r="E23" i="22"/>
  <c r="C7" i="24"/>
  <c r="D28" i="22" l="1"/>
  <c r="D29" i="22"/>
  <c r="E24" i="22"/>
  <c r="D30" i="22"/>
  <c r="D40" i="32"/>
  <c r="E39" i="32"/>
  <c r="E8" i="32"/>
  <c r="D9" i="32"/>
  <c r="G33" i="22"/>
  <c r="F33" i="22"/>
  <c r="E33" i="22"/>
  <c r="D33" i="22"/>
  <c r="C33" i="22"/>
  <c r="I33" i="22"/>
  <c r="H33" i="22"/>
  <c r="C38" i="22"/>
  <c r="C37" i="22"/>
  <c r="C36" i="22"/>
  <c r="D31" i="22"/>
  <c r="C35" i="22"/>
  <c r="H16" i="22"/>
  <c r="H15" i="22"/>
  <c r="I10" i="22"/>
  <c r="H14" i="22"/>
  <c r="I3" i="22"/>
  <c r="H9" i="22"/>
  <c r="H7" i="22"/>
  <c r="H8" i="22"/>
  <c r="F22" i="22"/>
  <c r="F23" i="22"/>
  <c r="G17" i="22"/>
  <c r="F21" i="22"/>
  <c r="C8" i="24"/>
  <c r="H40" i="22" l="1"/>
  <c r="G40" i="22"/>
  <c r="F40" i="22"/>
  <c r="E40" i="22"/>
  <c r="D40" i="22"/>
  <c r="C40" i="22"/>
  <c r="I40" i="22"/>
  <c r="C45" i="22"/>
  <c r="C44" i="22"/>
  <c r="D38" i="22"/>
  <c r="C42" i="22"/>
  <c r="C43" i="22"/>
  <c r="K42" i="22"/>
  <c r="D10" i="32"/>
  <c r="E9" i="32"/>
  <c r="J33" i="22"/>
  <c r="E40" i="32"/>
  <c r="D41" i="32"/>
  <c r="D37" i="22"/>
  <c r="D36" i="22"/>
  <c r="E31" i="22"/>
  <c r="D35" i="22"/>
  <c r="F24" i="22"/>
  <c r="E29" i="22"/>
  <c r="E30" i="22"/>
  <c r="E28" i="22"/>
  <c r="I15" i="22"/>
  <c r="J15" i="22" s="1"/>
  <c r="K15" i="22" s="1"/>
  <c r="I14" i="22"/>
  <c r="J14" i="22" s="1"/>
  <c r="K14" i="22" s="1"/>
  <c r="I16" i="22"/>
  <c r="J16" i="22" s="1"/>
  <c r="I8" i="22"/>
  <c r="J8" i="22" s="1"/>
  <c r="K8" i="22" s="1"/>
  <c r="I7" i="22"/>
  <c r="J7" i="22" s="1"/>
  <c r="I9" i="22"/>
  <c r="J9" i="22" s="1"/>
  <c r="G21" i="22"/>
  <c r="G22" i="22"/>
  <c r="H17" i="22"/>
  <c r="G23" i="22"/>
  <c r="C9" i="24"/>
  <c r="I47" i="22" l="1"/>
  <c r="H47" i="22"/>
  <c r="G47" i="22"/>
  <c r="F47" i="22"/>
  <c r="E47" i="22"/>
  <c r="D47" i="22"/>
  <c r="C47" i="22"/>
  <c r="C51" i="22"/>
  <c r="C49" i="22"/>
  <c r="C52" i="22"/>
  <c r="C50" i="22"/>
  <c r="D45" i="22"/>
  <c r="K49" i="22"/>
  <c r="F28" i="22"/>
  <c r="F29" i="22"/>
  <c r="G24" i="22"/>
  <c r="F30" i="22"/>
  <c r="E10" i="32"/>
  <c r="D11" i="32"/>
  <c r="J40" i="22"/>
  <c r="E36" i="22"/>
  <c r="E37" i="22"/>
  <c r="F31" i="22"/>
  <c r="E35" i="22"/>
  <c r="E41" i="32"/>
  <c r="D42" i="32"/>
  <c r="D44" i="22"/>
  <c r="E38" i="22"/>
  <c r="D42" i="22"/>
  <c r="D43" i="22"/>
  <c r="H21" i="22"/>
  <c r="I17" i="22"/>
  <c r="H23" i="22"/>
  <c r="H22" i="22"/>
  <c r="C10" i="24"/>
  <c r="G31" i="22" l="1"/>
  <c r="F36" i="22"/>
  <c r="F37" i="22"/>
  <c r="F35" i="22"/>
  <c r="J47" i="22"/>
  <c r="E42" i="22"/>
  <c r="E44" i="22"/>
  <c r="F38" i="22"/>
  <c r="E43" i="22"/>
  <c r="D51" i="22"/>
  <c r="D49" i="22"/>
  <c r="E45" i="22"/>
  <c r="D50" i="22"/>
  <c r="G28" i="22"/>
  <c r="G29" i="22"/>
  <c r="G30" i="22"/>
  <c r="H24" i="22"/>
  <c r="E11" i="32"/>
  <c r="D12" i="32"/>
  <c r="D43" i="32"/>
  <c r="E42" i="32"/>
  <c r="I54" i="22"/>
  <c r="H54" i="22"/>
  <c r="G54" i="22"/>
  <c r="F54" i="22"/>
  <c r="E54" i="22"/>
  <c r="D54" i="22"/>
  <c r="C54" i="22"/>
  <c r="C56" i="22"/>
  <c r="K56" i="22"/>
  <c r="C57" i="22"/>
  <c r="D52" i="22"/>
  <c r="C59" i="22"/>
  <c r="I21" i="22"/>
  <c r="J21" i="22" s="1"/>
  <c r="K21" i="22" s="1"/>
  <c r="I23" i="22"/>
  <c r="J23" i="22" s="1"/>
  <c r="I22" i="22"/>
  <c r="J22" i="22" s="1"/>
  <c r="K22" i="22" s="1"/>
  <c r="C11" i="24"/>
  <c r="D56" i="22" l="1"/>
  <c r="E52" i="22"/>
  <c r="D58" i="22"/>
  <c r="D57" i="22"/>
  <c r="F43" i="22"/>
  <c r="F42" i="22"/>
  <c r="G38" i="22"/>
  <c r="F44" i="22"/>
  <c r="J54" i="22"/>
  <c r="E43" i="32"/>
  <c r="D44" i="32"/>
  <c r="E51" i="22"/>
  <c r="E49" i="22"/>
  <c r="E50" i="22"/>
  <c r="F45" i="22"/>
  <c r="D13" i="32"/>
  <c r="E12" i="32"/>
  <c r="D61" i="22"/>
  <c r="F61" i="22"/>
  <c r="C64" i="22"/>
  <c r="C66" i="22"/>
  <c r="C63" i="22"/>
  <c r="C65" i="22"/>
  <c r="K63" i="22"/>
  <c r="D59" i="22"/>
  <c r="I24" i="22"/>
  <c r="H30" i="22"/>
  <c r="H29" i="22"/>
  <c r="H28" i="22"/>
  <c r="G35" i="22"/>
  <c r="G37" i="22"/>
  <c r="G36" i="22"/>
  <c r="H31" i="22"/>
  <c r="C12" i="24"/>
  <c r="G68" i="22" l="1"/>
  <c r="I68" i="22"/>
  <c r="F68" i="22"/>
  <c r="E68" i="22"/>
  <c r="D68" i="22"/>
  <c r="C68" i="22"/>
  <c r="C71" i="22"/>
  <c r="C70" i="22"/>
  <c r="D66" i="22"/>
  <c r="C73" i="22"/>
  <c r="C72" i="22"/>
  <c r="D14" i="32"/>
  <c r="E13" i="32"/>
  <c r="F51" i="22"/>
  <c r="F49" i="22"/>
  <c r="F50" i="22"/>
  <c r="G45" i="22"/>
  <c r="G43" i="22"/>
  <c r="G44" i="22"/>
  <c r="G42" i="22"/>
  <c r="H38" i="22"/>
  <c r="D45" i="32"/>
  <c r="E44" i="32"/>
  <c r="I29" i="22"/>
  <c r="J29" i="22" s="1"/>
  <c r="K29" i="22" s="1"/>
  <c r="I30" i="22"/>
  <c r="J30" i="22" s="1"/>
  <c r="I28" i="22"/>
  <c r="J28" i="22" s="1"/>
  <c r="K28" i="22" s="1"/>
  <c r="J61" i="22"/>
  <c r="E56" i="22"/>
  <c r="E58" i="22"/>
  <c r="F52" i="22"/>
  <c r="E57" i="22"/>
  <c r="H36" i="22"/>
  <c r="I31" i="22"/>
  <c r="H37" i="22"/>
  <c r="H35" i="22"/>
  <c r="E59" i="22"/>
  <c r="D63" i="22"/>
  <c r="D65" i="22"/>
  <c r="D64" i="22"/>
  <c r="C13" i="24"/>
  <c r="G52" i="22" l="1"/>
  <c r="F58" i="22"/>
  <c r="F57" i="22"/>
  <c r="F56" i="22"/>
  <c r="D46" i="32"/>
  <c r="E45" i="32"/>
  <c r="J68" i="22"/>
  <c r="H44" i="22"/>
  <c r="H43" i="22"/>
  <c r="I38" i="22"/>
  <c r="H42" i="22"/>
  <c r="E63" i="22"/>
  <c r="F59" i="22"/>
  <c r="E65" i="22"/>
  <c r="E64" i="22"/>
  <c r="D15" i="32"/>
  <c r="E14" i="32"/>
  <c r="C75" i="22"/>
  <c r="F75" i="22"/>
  <c r="E75" i="22"/>
  <c r="D75" i="22"/>
  <c r="I75" i="22"/>
  <c r="H75" i="22"/>
  <c r="G75" i="22"/>
  <c r="C79" i="22"/>
  <c r="C77" i="22"/>
  <c r="D73" i="22"/>
  <c r="C80" i="22"/>
  <c r="C78" i="22"/>
  <c r="I36" i="22"/>
  <c r="J36" i="22" s="1"/>
  <c r="K36" i="22" s="1"/>
  <c r="I37" i="22"/>
  <c r="J37" i="22" s="1"/>
  <c r="I35" i="22"/>
  <c r="J35" i="22" s="1"/>
  <c r="K35" i="22" s="1"/>
  <c r="H45" i="22"/>
  <c r="G49" i="22"/>
  <c r="G51" i="22"/>
  <c r="G50" i="22"/>
  <c r="D71" i="22"/>
  <c r="E66" i="22"/>
  <c r="D72" i="22"/>
  <c r="D70" i="22"/>
  <c r="C14" i="24"/>
  <c r="C15" i="24" s="1"/>
  <c r="C16" i="24" s="1"/>
  <c r="C17" i="24" s="1"/>
  <c r="C18" i="24" s="1"/>
  <c r="C19" i="24" s="1"/>
  <c r="C20" i="24" s="1"/>
  <c r="C21" i="24" s="1"/>
  <c r="C22" i="24" s="1"/>
  <c r="C23" i="24" s="1"/>
  <c r="C24" i="24" s="1"/>
  <c r="C25" i="24" s="1"/>
  <c r="C26" i="24" s="1"/>
  <c r="C27" i="24" s="1"/>
  <c r="C28" i="24" s="1"/>
  <c r="C29" i="24" s="1"/>
  <c r="C30" i="24" s="1"/>
  <c r="E15" i="32" l="1"/>
  <c r="D16" i="32"/>
  <c r="E71" i="22"/>
  <c r="F66" i="22"/>
  <c r="E72" i="22"/>
  <c r="E70" i="22"/>
  <c r="H51" i="22"/>
  <c r="I45" i="22"/>
  <c r="H50" i="22"/>
  <c r="H49" i="22"/>
  <c r="F65" i="22"/>
  <c r="G59" i="22"/>
  <c r="F64" i="22"/>
  <c r="F63" i="22"/>
  <c r="E46" i="32"/>
  <c r="D47" i="32"/>
  <c r="G82" i="22"/>
  <c r="F82" i="22"/>
  <c r="E82" i="22"/>
  <c r="D82" i="22"/>
  <c r="C82" i="22"/>
  <c r="I82" i="22"/>
  <c r="H82" i="22"/>
  <c r="K84" i="22"/>
  <c r="C87" i="22"/>
  <c r="C86" i="22"/>
  <c r="D80" i="22"/>
  <c r="C84" i="22"/>
  <c r="C85" i="22"/>
  <c r="E73" i="22"/>
  <c r="D78" i="22"/>
  <c r="D79" i="22"/>
  <c r="D77" i="22"/>
  <c r="J75" i="22"/>
  <c r="I44" i="22"/>
  <c r="J44" i="22" s="1"/>
  <c r="I42" i="22"/>
  <c r="J42" i="22" s="1"/>
  <c r="I43" i="22"/>
  <c r="J43" i="22" s="1"/>
  <c r="K43" i="22" s="1"/>
  <c r="H52" i="22"/>
  <c r="G56" i="22"/>
  <c r="G58" i="22"/>
  <c r="G57" i="22"/>
  <c r="E48" i="22"/>
  <c r="G20" i="22"/>
  <c r="C41" i="22"/>
  <c r="H83" i="22"/>
  <c r="H27" i="22"/>
  <c r="F27" i="22"/>
  <c r="E41" i="22"/>
  <c r="C6" i="22"/>
  <c r="F90" i="22"/>
  <c r="H62" i="22"/>
  <c r="C13" i="22"/>
  <c r="G13" i="22"/>
  <c r="I48" i="22"/>
  <c r="I69" i="22"/>
  <c r="G48" i="22"/>
  <c r="E20" i="22"/>
  <c r="E34" i="22"/>
  <c r="G83" i="22"/>
  <c r="C76" i="22"/>
  <c r="G27" i="22"/>
  <c r="F55" i="22"/>
  <c r="E55" i="22"/>
  <c r="F13" i="22"/>
  <c r="H41" i="22"/>
  <c r="I41" i="22"/>
  <c r="C27" i="22"/>
  <c r="E27" i="22"/>
  <c r="I76" i="22"/>
  <c r="H48" i="22"/>
  <c r="F62" i="22"/>
  <c r="G69" i="22"/>
  <c r="F69" i="22"/>
  <c r="E6" i="22"/>
  <c r="D76" i="22"/>
  <c r="F41" i="22"/>
  <c r="H69" i="22"/>
  <c r="D6" i="22"/>
  <c r="D90" i="22"/>
  <c r="G34" i="22"/>
  <c r="G76" i="22"/>
  <c r="F34" i="22"/>
  <c r="C48" i="22"/>
  <c r="E90" i="22"/>
  <c r="E83" i="22"/>
  <c r="H90" i="22"/>
  <c r="H34" i="22"/>
  <c r="D20" i="22"/>
  <c r="E62" i="22"/>
  <c r="C62" i="22"/>
  <c r="E69" i="22"/>
  <c r="G41" i="22"/>
  <c r="I13" i="22"/>
  <c r="D83" i="22"/>
  <c r="I27" i="22"/>
  <c r="H6" i="22"/>
  <c r="D41" i="22"/>
  <c r="G6" i="22"/>
  <c r="H55" i="22"/>
  <c r="I55" i="22"/>
  <c r="D13" i="22"/>
  <c r="I34" i="22"/>
  <c r="F6" i="22"/>
  <c r="D69" i="22"/>
  <c r="G55" i="22"/>
  <c r="I6" i="22"/>
  <c r="H20" i="22"/>
  <c r="E13" i="22"/>
  <c r="C83" i="22"/>
  <c r="F48" i="22"/>
  <c r="I90" i="22"/>
  <c r="H13" i="22"/>
  <c r="I62" i="22"/>
  <c r="C55" i="22"/>
  <c r="D34" i="22"/>
  <c r="F83" i="22"/>
  <c r="D48" i="22"/>
  <c r="I83" i="22"/>
  <c r="E76" i="22"/>
  <c r="D55" i="22"/>
  <c r="C90" i="22"/>
  <c r="C20" i="22"/>
  <c r="H76" i="22"/>
  <c r="D27" i="22"/>
  <c r="G90" i="22"/>
  <c r="G62" i="22"/>
  <c r="C34" i="22"/>
  <c r="F76" i="22"/>
  <c r="F20" i="22"/>
  <c r="D62" i="22"/>
  <c r="E47" i="32" l="1"/>
  <c r="D48" i="32"/>
  <c r="I49" i="22"/>
  <c r="J49" i="22" s="1"/>
  <c r="I51" i="22"/>
  <c r="J51" i="22" s="1"/>
  <c r="I50" i="22"/>
  <c r="J50" i="22" s="1"/>
  <c r="K50" i="22" s="1"/>
  <c r="I52" i="22"/>
  <c r="H56" i="22"/>
  <c r="H57" i="22"/>
  <c r="H58" i="22"/>
  <c r="E79" i="22"/>
  <c r="E78" i="22"/>
  <c r="F73" i="22"/>
  <c r="E77" i="22"/>
  <c r="J82" i="22"/>
  <c r="G64" i="22"/>
  <c r="G63" i="22"/>
  <c r="G65" i="22"/>
  <c r="H59" i="22"/>
  <c r="G66" i="22"/>
  <c r="F72" i="22"/>
  <c r="F70" i="22"/>
  <c r="F71" i="22"/>
  <c r="D85" i="22"/>
  <c r="E80" i="22"/>
  <c r="D84" i="22"/>
  <c r="D86" i="22"/>
  <c r="D17" i="32"/>
  <c r="E16" i="32"/>
  <c r="H89" i="22"/>
  <c r="G89" i="22"/>
  <c r="F89" i="22"/>
  <c r="E89" i="22"/>
  <c r="D89" i="22"/>
  <c r="C89" i="22"/>
  <c r="I89" i="22"/>
  <c r="C92" i="22"/>
  <c r="C91" i="22"/>
  <c r="D87" i="22"/>
  <c r="C93" i="22"/>
  <c r="C94" i="22"/>
  <c r="J48" i="22"/>
  <c r="K51" i="22" s="1"/>
  <c r="J20" i="22"/>
  <c r="K23" i="22" s="1"/>
  <c r="J6" i="22"/>
  <c r="K9" i="22" s="1"/>
  <c r="J83" i="22"/>
  <c r="J62" i="22"/>
  <c r="J76" i="22"/>
  <c r="J90" i="22"/>
  <c r="J27" i="22"/>
  <c r="K30" i="22" s="1"/>
  <c r="J13" i="22"/>
  <c r="K16" i="22" s="1"/>
  <c r="J41" i="22"/>
  <c r="K44" i="22" s="1"/>
  <c r="J55" i="22"/>
  <c r="J69" i="22"/>
  <c r="J34" i="22"/>
  <c r="K37" i="22" s="1"/>
  <c r="E85" i="22" l="1"/>
  <c r="E84" i="22"/>
  <c r="F80" i="22"/>
  <c r="E86" i="22"/>
  <c r="I96" i="22"/>
  <c r="H96" i="22"/>
  <c r="G96" i="22"/>
  <c r="F96" i="22"/>
  <c r="E96" i="22"/>
  <c r="D96" i="22"/>
  <c r="C96" i="22"/>
  <c r="D94" i="22"/>
  <c r="C99" i="22"/>
  <c r="D97" i="22"/>
  <c r="K98" i="22"/>
  <c r="G97" i="22"/>
  <c r="H97" i="22"/>
  <c r="I97" i="22"/>
  <c r="C100" i="22"/>
  <c r="C97" i="22"/>
  <c r="C101" i="22"/>
  <c r="C98" i="22"/>
  <c r="E97" i="22"/>
  <c r="F97" i="22"/>
  <c r="D93" i="22"/>
  <c r="D92" i="22"/>
  <c r="D91" i="22"/>
  <c r="E87" i="22"/>
  <c r="I58" i="22"/>
  <c r="J58" i="22" s="1"/>
  <c r="K58" i="22" s="1"/>
  <c r="I56" i="22"/>
  <c r="J56" i="22" s="1"/>
  <c r="I57" i="22"/>
  <c r="J57" i="22" s="1"/>
  <c r="K57" i="22" s="1"/>
  <c r="F79" i="22"/>
  <c r="G73" i="22"/>
  <c r="F78" i="22"/>
  <c r="F77" i="22"/>
  <c r="D18" i="32"/>
  <c r="E17" i="32"/>
  <c r="G70" i="22"/>
  <c r="H66" i="22"/>
  <c r="G71" i="22"/>
  <c r="G72" i="22"/>
  <c r="J89" i="22"/>
  <c r="H65" i="22"/>
  <c r="I59" i="22"/>
  <c r="H63" i="22"/>
  <c r="H64" i="22"/>
  <c r="E48" i="32"/>
  <c r="D49" i="32"/>
  <c r="H73" i="22" l="1"/>
  <c r="G78" i="22"/>
  <c r="G79" i="22"/>
  <c r="G77" i="22"/>
  <c r="I66" i="22"/>
  <c r="I70" i="22" s="1"/>
  <c r="H70" i="22"/>
  <c r="H71" i="22"/>
  <c r="J71" i="22" s="1"/>
  <c r="K71" i="22" s="1"/>
  <c r="H72" i="22"/>
  <c r="J72" i="22" s="1"/>
  <c r="K72" i="22" s="1"/>
  <c r="D50" i="32"/>
  <c r="E49" i="32"/>
  <c r="I63" i="22"/>
  <c r="J63" i="22" s="1"/>
  <c r="I64" i="22"/>
  <c r="J64" i="22" s="1"/>
  <c r="K64" i="22" s="1"/>
  <c r="I65" i="22"/>
  <c r="J65" i="22" s="1"/>
  <c r="K65" i="22" s="1"/>
  <c r="E18" i="32"/>
  <c r="D19" i="32"/>
  <c r="I103" i="22"/>
  <c r="H103" i="22"/>
  <c r="G103" i="22"/>
  <c r="F103" i="22"/>
  <c r="E103" i="22"/>
  <c r="D103" i="22"/>
  <c r="C103" i="22"/>
  <c r="E104" i="22"/>
  <c r="H104" i="22"/>
  <c r="G104" i="22"/>
  <c r="C104" i="22"/>
  <c r="D104" i="22"/>
  <c r="F104" i="22"/>
  <c r="C106" i="22"/>
  <c r="D101" i="22"/>
  <c r="C107" i="22"/>
  <c r="C108" i="22"/>
  <c r="C105" i="22"/>
  <c r="F87" i="22"/>
  <c r="E93" i="22"/>
  <c r="E91" i="22"/>
  <c r="E92" i="22"/>
  <c r="J97" i="22"/>
  <c r="D99" i="22"/>
  <c r="D98" i="22"/>
  <c r="E94" i="22"/>
  <c r="D100" i="22"/>
  <c r="J96" i="22"/>
  <c r="F84" i="22"/>
  <c r="F86" i="22"/>
  <c r="F85" i="22"/>
  <c r="G80" i="22"/>
  <c r="J70" i="22" l="1"/>
  <c r="K70" i="22" s="1"/>
  <c r="G85" i="22"/>
  <c r="G86" i="22"/>
  <c r="G84" i="22"/>
  <c r="H80" i="22"/>
  <c r="E19" i="32"/>
  <c r="D20" i="32"/>
  <c r="D106" i="22"/>
  <c r="E101" i="22"/>
  <c r="D105" i="22"/>
  <c r="J103" i="22"/>
  <c r="F92" i="22"/>
  <c r="F91" i="22"/>
  <c r="G87" i="22"/>
  <c r="F93" i="22"/>
  <c r="J104" i="22"/>
  <c r="E99" i="22"/>
  <c r="E98" i="22"/>
  <c r="F94" i="22"/>
  <c r="E100" i="22"/>
  <c r="D51" i="32"/>
  <c r="E50" i="32"/>
  <c r="I73" i="22"/>
  <c r="H77" i="22"/>
  <c r="C110" i="22"/>
  <c r="I110" i="22"/>
  <c r="H110" i="22"/>
  <c r="G110" i="22"/>
  <c r="F110" i="22"/>
  <c r="E110" i="22"/>
  <c r="D110" i="22"/>
  <c r="G111" i="22"/>
  <c r="E111" i="22"/>
  <c r="D111" i="22"/>
  <c r="C112" i="22"/>
  <c r="C111" i="22"/>
  <c r="J111" i="22" s="1"/>
  <c r="C115" i="22"/>
  <c r="I111" i="22"/>
  <c r="C113" i="22"/>
  <c r="F111" i="22"/>
  <c r="C114" i="22"/>
  <c r="D108" i="22"/>
  <c r="H111" i="22"/>
  <c r="E107" i="22" l="1"/>
  <c r="F101" i="22"/>
  <c r="E105" i="22"/>
  <c r="E106" i="22"/>
  <c r="J110" i="22"/>
  <c r="E20" i="32"/>
  <c r="D21" i="32"/>
  <c r="E108" i="22"/>
  <c r="D112" i="22"/>
  <c r="D114" i="22"/>
  <c r="D113" i="22"/>
  <c r="I79" i="22"/>
  <c r="J79" i="22" s="1"/>
  <c r="K79" i="22" s="1"/>
  <c r="I77" i="22"/>
  <c r="J77" i="22" s="1"/>
  <c r="K77" i="22" s="1"/>
  <c r="I78" i="22"/>
  <c r="J78" i="22" s="1"/>
  <c r="K78" i="22" s="1"/>
  <c r="G91" i="22"/>
  <c r="G93" i="22"/>
  <c r="G92" i="22"/>
  <c r="H87" i="22"/>
  <c r="D117" i="22"/>
  <c r="C117" i="22"/>
  <c r="J117" i="22" s="1"/>
  <c r="I117" i="22"/>
  <c r="H117" i="22"/>
  <c r="G117" i="22"/>
  <c r="F117" i="22"/>
  <c r="E117" i="22"/>
  <c r="K119" i="22"/>
  <c r="I118" i="22"/>
  <c r="D115" i="22"/>
  <c r="G118" i="22"/>
  <c r="C122" i="22"/>
  <c r="H118" i="22"/>
  <c r="C120" i="22"/>
  <c r="D118" i="22"/>
  <c r="C119" i="22"/>
  <c r="F118" i="22"/>
  <c r="C121" i="22"/>
  <c r="E118" i="22"/>
  <c r="C118" i="22"/>
  <c r="E51" i="32"/>
  <c r="D52" i="32"/>
  <c r="H84" i="22"/>
  <c r="H86" i="22"/>
  <c r="H85" i="22"/>
  <c r="I80" i="22"/>
  <c r="G94" i="22"/>
  <c r="F99" i="22"/>
  <c r="F100" i="22"/>
  <c r="F98" i="22"/>
  <c r="E114" i="22" l="1"/>
  <c r="E112" i="22"/>
  <c r="F108" i="22"/>
  <c r="E113" i="22"/>
  <c r="I85" i="22"/>
  <c r="J85" i="22" s="1"/>
  <c r="K85" i="22" s="1"/>
  <c r="I86" i="22"/>
  <c r="J86" i="22" s="1"/>
  <c r="K86" i="22" s="1"/>
  <c r="I84" i="22"/>
  <c r="J84" i="22" s="1"/>
  <c r="E21" i="32"/>
  <c r="D22" i="32"/>
  <c r="J118" i="22"/>
  <c r="E124" i="22"/>
  <c r="D124" i="22"/>
  <c r="C124" i="22"/>
  <c r="I124" i="22"/>
  <c r="H124" i="22"/>
  <c r="G124" i="22"/>
  <c r="F124" i="22"/>
  <c r="C127" i="22"/>
  <c r="C126" i="22"/>
  <c r="D125" i="22"/>
  <c r="F125" i="22"/>
  <c r="C128" i="22"/>
  <c r="C129" i="22"/>
  <c r="C125" i="22"/>
  <c r="K126" i="22"/>
  <c r="G125" i="22"/>
  <c r="H125" i="22"/>
  <c r="E125" i="22"/>
  <c r="D122" i="22"/>
  <c r="I125" i="22"/>
  <c r="E52" i="32"/>
  <c r="D53" i="32"/>
  <c r="G100" i="22"/>
  <c r="H94" i="22"/>
  <c r="G98" i="22"/>
  <c r="G99" i="22"/>
  <c r="E115" i="22"/>
  <c r="D120" i="22"/>
  <c r="D121" i="22"/>
  <c r="D119" i="22"/>
  <c r="H91" i="22"/>
  <c r="H93" i="22"/>
  <c r="I87" i="22"/>
  <c r="H92" i="22"/>
  <c r="F106" i="22"/>
  <c r="F107" i="22"/>
  <c r="G101" i="22"/>
  <c r="F105" i="22"/>
  <c r="E53" i="32" l="1"/>
  <c r="D54" i="32"/>
  <c r="J125" i="22"/>
  <c r="F131" i="22"/>
  <c r="E131" i="22"/>
  <c r="D131" i="22"/>
  <c r="C131" i="22"/>
  <c r="J131" i="22" s="1"/>
  <c r="I131" i="22"/>
  <c r="H131" i="22"/>
  <c r="G131" i="22"/>
  <c r="C134" i="22"/>
  <c r="E132" i="22"/>
  <c r="I132" i="22"/>
  <c r="C133" i="22"/>
  <c r="F132" i="22"/>
  <c r="D129" i="22"/>
  <c r="H132" i="22"/>
  <c r="K133" i="22"/>
  <c r="C132" i="22"/>
  <c r="J132" i="22" s="1"/>
  <c r="C135" i="22"/>
  <c r="G132" i="22"/>
  <c r="C136" i="22"/>
  <c r="D132" i="22"/>
  <c r="E120" i="22"/>
  <c r="E119" i="22"/>
  <c r="E121" i="22"/>
  <c r="F115" i="22"/>
  <c r="D127" i="22"/>
  <c r="E122" i="22"/>
  <c r="D128" i="22"/>
  <c r="D126" i="22"/>
  <c r="J124" i="22"/>
  <c r="I92" i="22"/>
  <c r="J92" i="22" s="1"/>
  <c r="K92" i="22" s="1"/>
  <c r="I93" i="22"/>
  <c r="J93" i="22" s="1"/>
  <c r="K93" i="22" s="1"/>
  <c r="I91" i="22"/>
  <c r="J91" i="22" s="1"/>
  <c r="K91" i="22" s="1"/>
  <c r="G108" i="22"/>
  <c r="F113" i="22"/>
  <c r="F112" i="22"/>
  <c r="F114" i="22"/>
  <c r="H98" i="22"/>
  <c r="H100" i="22"/>
  <c r="I94" i="22"/>
  <c r="H99" i="22"/>
  <c r="H101" i="22"/>
  <c r="G107" i="22"/>
  <c r="G106" i="22"/>
  <c r="G105" i="22"/>
  <c r="D23" i="32"/>
  <c r="E22" i="32"/>
  <c r="D24" i="32" l="1"/>
  <c r="E23" i="32"/>
  <c r="D133" i="22"/>
  <c r="D134" i="22"/>
  <c r="D135" i="22"/>
  <c r="E129" i="22"/>
  <c r="C138" i="22"/>
  <c r="H138" i="22"/>
  <c r="G138" i="22"/>
  <c r="F138" i="22"/>
  <c r="E138" i="22"/>
  <c r="D138" i="22"/>
  <c r="I138" i="22"/>
  <c r="C143" i="22"/>
  <c r="E139" i="22"/>
  <c r="C140" i="22"/>
  <c r="C139" i="22"/>
  <c r="K140" i="22"/>
  <c r="H139" i="22"/>
  <c r="D136" i="22"/>
  <c r="F139" i="22"/>
  <c r="C141" i="22"/>
  <c r="I139" i="22"/>
  <c r="C142" i="22"/>
  <c r="D139" i="22"/>
  <c r="G139" i="22"/>
  <c r="E128" i="22"/>
  <c r="E127" i="22"/>
  <c r="F122" i="22"/>
  <c r="E126" i="22"/>
  <c r="G115" i="22"/>
  <c r="F120" i="22"/>
  <c r="F121" i="22"/>
  <c r="F119" i="22"/>
  <c r="I99" i="22"/>
  <c r="J99" i="22" s="1"/>
  <c r="K99" i="22" s="1"/>
  <c r="I98" i="22"/>
  <c r="J98" i="22" s="1"/>
  <c r="I100" i="22"/>
  <c r="J100" i="22" s="1"/>
  <c r="K100" i="22" s="1"/>
  <c r="D55" i="32"/>
  <c r="E54" i="32"/>
  <c r="H107" i="22"/>
  <c r="H106" i="22"/>
  <c r="H105" i="22"/>
  <c r="I101" i="22"/>
  <c r="G112" i="22"/>
  <c r="H108" i="22"/>
  <c r="G113" i="22"/>
  <c r="G114" i="22"/>
  <c r="G120" i="22" l="1"/>
  <c r="G119" i="22"/>
  <c r="H115" i="22"/>
  <c r="G121" i="22"/>
  <c r="J138" i="22"/>
  <c r="I145" i="22"/>
  <c r="H145" i="22"/>
  <c r="G145" i="22"/>
  <c r="F145" i="22"/>
  <c r="E145" i="22"/>
  <c r="D145" i="22"/>
  <c r="C145" i="22"/>
  <c r="D143" i="22"/>
  <c r="H146" i="22"/>
  <c r="C149" i="22"/>
  <c r="I146" i="22"/>
  <c r="F146" i="22"/>
  <c r="C148" i="22"/>
  <c r="G146" i="22"/>
  <c r="E146" i="22"/>
  <c r="K147" i="22"/>
  <c r="C146" i="22"/>
  <c r="C150" i="22"/>
  <c r="C147" i="22"/>
  <c r="D146" i="22"/>
  <c r="E135" i="22"/>
  <c r="E134" i="22"/>
  <c r="E133" i="22"/>
  <c r="F129" i="22"/>
  <c r="F127" i="22"/>
  <c r="F126" i="22"/>
  <c r="G122" i="22"/>
  <c r="F128" i="22"/>
  <c r="E55" i="32"/>
  <c r="D56" i="32"/>
  <c r="H114" i="22"/>
  <c r="H112" i="22"/>
  <c r="H113" i="22"/>
  <c r="I108" i="22"/>
  <c r="E136" i="22"/>
  <c r="D141" i="22"/>
  <c r="D142" i="22"/>
  <c r="D140" i="22"/>
  <c r="I106" i="22"/>
  <c r="J106" i="22" s="1"/>
  <c r="K106" i="22" s="1"/>
  <c r="I105" i="22"/>
  <c r="J105" i="22" s="1"/>
  <c r="K105" i="22" s="1"/>
  <c r="I107" i="22"/>
  <c r="J107" i="22" s="1"/>
  <c r="K107" i="22" s="1"/>
  <c r="J139" i="22"/>
  <c r="E24" i="32"/>
  <c r="D25" i="32"/>
  <c r="I112" i="22" l="1"/>
  <c r="J112" i="22" s="1"/>
  <c r="K112" i="22" s="1"/>
  <c r="I113" i="22"/>
  <c r="J113" i="22" s="1"/>
  <c r="K113" i="22" s="1"/>
  <c r="I114" i="22"/>
  <c r="J114" i="22" s="1"/>
  <c r="K114" i="22" s="1"/>
  <c r="I152" i="22"/>
  <c r="H152" i="22"/>
  <c r="G152" i="22"/>
  <c r="F152" i="22"/>
  <c r="E152" i="22"/>
  <c r="D152" i="22"/>
  <c r="C152" i="22"/>
  <c r="J152" i="22" s="1"/>
  <c r="D150" i="22"/>
  <c r="G153" i="22"/>
  <c r="C157" i="22"/>
  <c r="C153" i="22"/>
  <c r="C154" i="22"/>
  <c r="E153" i="22"/>
  <c r="F153" i="22"/>
  <c r="C156" i="22"/>
  <c r="D153" i="22"/>
  <c r="C155" i="22"/>
  <c r="H153" i="22"/>
  <c r="I153" i="22"/>
  <c r="J146" i="22"/>
  <c r="D26" i="32"/>
  <c r="E25" i="32"/>
  <c r="E140" i="22"/>
  <c r="F136" i="22"/>
  <c r="E141" i="22"/>
  <c r="E142" i="22"/>
  <c r="G126" i="22"/>
  <c r="H122" i="22"/>
  <c r="G128" i="22"/>
  <c r="G127" i="22"/>
  <c r="G129" i="22"/>
  <c r="F133" i="22"/>
  <c r="F134" i="22"/>
  <c r="F135" i="22"/>
  <c r="D149" i="22"/>
  <c r="D147" i="22"/>
  <c r="E143" i="22"/>
  <c r="D148" i="22"/>
  <c r="J145" i="22"/>
  <c r="E56" i="32"/>
  <c r="D57" i="32"/>
  <c r="H120" i="22"/>
  <c r="H119" i="22"/>
  <c r="I115" i="22"/>
  <c r="H121" i="22"/>
  <c r="E149" i="22" l="1"/>
  <c r="F143" i="22"/>
  <c r="E148" i="22"/>
  <c r="E147" i="22"/>
  <c r="D27" i="32"/>
  <c r="E26" i="32"/>
  <c r="I120" i="22"/>
  <c r="J120" i="22" s="1"/>
  <c r="K120" i="22" s="1"/>
  <c r="I119" i="22"/>
  <c r="J119" i="22" s="1"/>
  <c r="I121" i="22"/>
  <c r="J121" i="22" s="1"/>
  <c r="K121" i="22" s="1"/>
  <c r="H128" i="22"/>
  <c r="H127" i="22"/>
  <c r="I122" i="22"/>
  <c r="H126" i="22"/>
  <c r="J153" i="22"/>
  <c r="C159" i="22"/>
  <c r="I159" i="22"/>
  <c r="H159" i="22"/>
  <c r="G159" i="22"/>
  <c r="F159" i="22"/>
  <c r="E159" i="22"/>
  <c r="D159" i="22"/>
  <c r="C163" i="22"/>
  <c r="F160" i="22"/>
  <c r="D157" i="22"/>
  <c r="D160" i="22"/>
  <c r="G160" i="22"/>
  <c r="C160" i="22"/>
  <c r="J160" i="22" s="1"/>
  <c r="C161" i="22"/>
  <c r="I160" i="22"/>
  <c r="C164" i="22"/>
  <c r="H160" i="22"/>
  <c r="C162" i="22"/>
  <c r="E160" i="22"/>
  <c r="E57" i="32"/>
  <c r="D58" i="32"/>
  <c r="F140" i="22"/>
  <c r="F142" i="22"/>
  <c r="G136" i="22"/>
  <c r="F141" i="22"/>
  <c r="D155" i="22"/>
  <c r="E150" i="22"/>
  <c r="D156" i="22"/>
  <c r="D154" i="22"/>
  <c r="G134" i="22"/>
  <c r="G135" i="22"/>
  <c r="G133" i="22"/>
  <c r="H129" i="22"/>
  <c r="E157" i="22" l="1"/>
  <c r="D161" i="22"/>
  <c r="D163" i="22"/>
  <c r="D162" i="22"/>
  <c r="J159" i="22"/>
  <c r="H133" i="22"/>
  <c r="H135" i="22"/>
  <c r="H134" i="22"/>
  <c r="I129" i="22"/>
  <c r="H136" i="22"/>
  <c r="G140" i="22"/>
  <c r="G141" i="22"/>
  <c r="G142" i="22"/>
  <c r="D166" i="22"/>
  <c r="C166" i="22"/>
  <c r="I166" i="22"/>
  <c r="H166" i="22"/>
  <c r="G166" i="22"/>
  <c r="F166" i="22"/>
  <c r="E166" i="22"/>
  <c r="C170" i="22"/>
  <c r="C167" i="22"/>
  <c r="F167" i="22"/>
  <c r="D167" i="22"/>
  <c r="C171" i="22"/>
  <c r="H167" i="22"/>
  <c r="C168" i="22"/>
  <c r="I167" i="22"/>
  <c r="D164" i="22"/>
  <c r="E167" i="22"/>
  <c r="C169" i="22"/>
  <c r="G167" i="22"/>
  <c r="D28" i="32"/>
  <c r="E27" i="32"/>
  <c r="I128" i="22"/>
  <c r="J128" i="22" s="1"/>
  <c r="K128" i="22" s="1"/>
  <c r="I127" i="22"/>
  <c r="J127" i="22" s="1"/>
  <c r="K127" i="22" s="1"/>
  <c r="I126" i="22"/>
  <c r="J126" i="22" s="1"/>
  <c r="F148" i="22"/>
  <c r="G143" i="22"/>
  <c r="F149" i="22"/>
  <c r="F147" i="22"/>
  <c r="D59" i="32"/>
  <c r="E58" i="32"/>
  <c r="E156" i="22"/>
  <c r="E155" i="22"/>
  <c r="E154" i="22"/>
  <c r="F150" i="22"/>
  <c r="J166" i="22" l="1"/>
  <c r="J167" i="22"/>
  <c r="D170" i="22"/>
  <c r="D168" i="22"/>
  <c r="D169" i="22"/>
  <c r="E164" i="22"/>
  <c r="F156" i="22"/>
  <c r="F154" i="22"/>
  <c r="F155" i="22"/>
  <c r="G150" i="22"/>
  <c r="H143" i="22"/>
  <c r="G147" i="22"/>
  <c r="G149" i="22"/>
  <c r="G148" i="22"/>
  <c r="E59" i="32"/>
  <c r="D60" i="32"/>
  <c r="H142" i="22"/>
  <c r="H140" i="22"/>
  <c r="H141" i="22"/>
  <c r="I136" i="22"/>
  <c r="E28" i="32"/>
  <c r="D29" i="32"/>
  <c r="E173" i="22"/>
  <c r="D173" i="22"/>
  <c r="C173" i="22"/>
  <c r="I173" i="22"/>
  <c r="H173" i="22"/>
  <c r="G173" i="22"/>
  <c r="F173" i="22"/>
  <c r="C176" i="22"/>
  <c r="F174" i="22"/>
  <c r="G174" i="22"/>
  <c r="D174" i="22"/>
  <c r="I174" i="22"/>
  <c r="C178" i="22"/>
  <c r="C175" i="22"/>
  <c r="E174" i="22"/>
  <c r="D171" i="22"/>
  <c r="H174" i="22"/>
  <c r="C177" i="22"/>
  <c r="C174" i="22"/>
  <c r="I134" i="22"/>
  <c r="J134" i="22" s="1"/>
  <c r="K134" i="22" s="1"/>
  <c r="I133" i="22"/>
  <c r="J133" i="22" s="1"/>
  <c r="I135" i="22"/>
  <c r="J135" i="22" s="1"/>
  <c r="K135" i="22" s="1"/>
  <c r="E163" i="22"/>
  <c r="E161" i="22"/>
  <c r="E162" i="22"/>
  <c r="F157" i="22"/>
  <c r="F180" i="22" l="1"/>
  <c r="E180" i="22"/>
  <c r="D180" i="22"/>
  <c r="C180" i="22"/>
  <c r="I180" i="22"/>
  <c r="H180" i="22"/>
  <c r="G180" i="22"/>
  <c r="C185" i="22"/>
  <c r="H181" i="22"/>
  <c r="E181" i="22"/>
  <c r="C184" i="22"/>
  <c r="I181" i="22"/>
  <c r="C182" i="22"/>
  <c r="D181" i="22"/>
  <c r="G181" i="22"/>
  <c r="D178" i="22"/>
  <c r="C181" i="22"/>
  <c r="C183" i="22"/>
  <c r="F181" i="22"/>
  <c r="J174" i="22"/>
  <c r="J173" i="22"/>
  <c r="F163" i="22"/>
  <c r="F162" i="22"/>
  <c r="F161" i="22"/>
  <c r="G157" i="22"/>
  <c r="E60" i="32"/>
  <c r="D61" i="32"/>
  <c r="D176" i="22"/>
  <c r="E171" i="22"/>
  <c r="D175" i="22"/>
  <c r="D177" i="22"/>
  <c r="E29" i="32"/>
  <c r="D30" i="32"/>
  <c r="E168" i="22"/>
  <c r="E169" i="22"/>
  <c r="F164" i="22"/>
  <c r="E170" i="22"/>
  <c r="I140" i="22"/>
  <c r="J140" i="22" s="1"/>
  <c r="I141" i="22"/>
  <c r="J141" i="22" s="1"/>
  <c r="K141" i="22" s="1"/>
  <c r="I142" i="22"/>
  <c r="J142" i="22" s="1"/>
  <c r="K142" i="22" s="1"/>
  <c r="H148" i="22"/>
  <c r="I143" i="22"/>
  <c r="H147" i="22"/>
  <c r="H149" i="22"/>
  <c r="G154" i="22"/>
  <c r="H150" i="22"/>
  <c r="G155" i="22"/>
  <c r="H154" i="22" l="1"/>
  <c r="H155" i="22"/>
  <c r="H156" i="22"/>
  <c r="I150" i="22"/>
  <c r="D182" i="22"/>
  <c r="D184" i="22"/>
  <c r="D183" i="22"/>
  <c r="E178" i="22"/>
  <c r="K136" i="22"/>
  <c r="K129" i="22"/>
  <c r="K171" i="22"/>
  <c r="K122" i="22"/>
  <c r="K115" i="22"/>
  <c r="K150" i="22"/>
  <c r="K108" i="22"/>
  <c r="K164" i="22"/>
  <c r="K178" i="22"/>
  <c r="K157" i="22"/>
  <c r="K143" i="22"/>
  <c r="G187" i="22"/>
  <c r="F187" i="22"/>
  <c r="E187" i="22"/>
  <c r="D187" i="22"/>
  <c r="C187" i="22"/>
  <c r="I187" i="22"/>
  <c r="H187" i="22"/>
  <c r="C191" i="22"/>
  <c r="D188" i="22"/>
  <c r="D185" i="22"/>
  <c r="I188" i="22"/>
  <c r="K189" i="22"/>
  <c r="C192" i="22"/>
  <c r="E188" i="22"/>
  <c r="C190" i="22"/>
  <c r="G188" i="22"/>
  <c r="H188" i="22"/>
  <c r="C188" i="22"/>
  <c r="C189" i="22"/>
  <c r="F188" i="22"/>
  <c r="E175" i="22"/>
  <c r="E176" i="22"/>
  <c r="F171" i="22"/>
  <c r="E177" i="22"/>
  <c r="F169" i="22"/>
  <c r="G164" i="22"/>
  <c r="F170" i="22"/>
  <c r="F168" i="22"/>
  <c r="J180" i="22"/>
  <c r="E61" i="32"/>
  <c r="D62" i="32"/>
  <c r="I147" i="22"/>
  <c r="J147" i="22" s="1"/>
  <c r="I149" i="22"/>
  <c r="J149" i="22" s="1"/>
  <c r="K149" i="22" s="1"/>
  <c r="I148" i="22"/>
  <c r="J148" i="22" s="1"/>
  <c r="K148" i="22" s="1"/>
  <c r="D31" i="32"/>
  <c r="E30" i="32"/>
  <c r="H157" i="22"/>
  <c r="G161" i="22"/>
  <c r="G163" i="22"/>
  <c r="G162" i="22"/>
  <c r="J181" i="22"/>
  <c r="H162" i="22" l="1"/>
  <c r="H163" i="22"/>
  <c r="H161" i="22"/>
  <c r="I157" i="22"/>
  <c r="H194" i="22"/>
  <c r="G194" i="22"/>
  <c r="F194" i="22"/>
  <c r="E194" i="22"/>
  <c r="D194" i="22"/>
  <c r="C194" i="22"/>
  <c r="J194" i="22" s="1"/>
  <c r="K197" i="22" s="1"/>
  <c r="I194" i="22"/>
  <c r="D192" i="22"/>
  <c r="G195" i="22"/>
  <c r="F195" i="22"/>
  <c r="C196" i="22"/>
  <c r="D195" i="22"/>
  <c r="C197" i="22"/>
  <c r="I195" i="22"/>
  <c r="C199" i="22"/>
  <c r="C195" i="22"/>
  <c r="C198" i="22"/>
  <c r="H195" i="22"/>
  <c r="K196" i="22"/>
  <c r="E195" i="22"/>
  <c r="J187" i="22"/>
  <c r="K190" i="22" s="1"/>
  <c r="F178" i="22"/>
  <c r="E184" i="22"/>
  <c r="E183" i="22"/>
  <c r="E182" i="22"/>
  <c r="E62" i="32"/>
  <c r="D63" i="32"/>
  <c r="F175" i="22"/>
  <c r="G171" i="22"/>
  <c r="F176" i="22"/>
  <c r="F177" i="22"/>
  <c r="E31" i="32"/>
  <c r="D32" i="32"/>
  <c r="G170" i="22"/>
  <c r="H164" i="22"/>
  <c r="G169" i="22"/>
  <c r="G168" i="22"/>
  <c r="J188" i="22"/>
  <c r="K191" i="22" s="1"/>
  <c r="E185" i="22"/>
  <c r="D189" i="22"/>
  <c r="D190" i="22"/>
  <c r="D191" i="22"/>
  <c r="I155" i="22"/>
  <c r="J155" i="22" s="1"/>
  <c r="K155" i="22" s="1"/>
  <c r="I156" i="22"/>
  <c r="J156" i="22" s="1"/>
  <c r="K156" i="22" s="1"/>
  <c r="I154" i="22"/>
  <c r="J154" i="22" s="1"/>
  <c r="K154" i="22" s="1"/>
  <c r="I164" i="22" l="1"/>
  <c r="H168" i="22"/>
  <c r="H169" i="22"/>
  <c r="H170" i="22"/>
  <c r="E63" i="32"/>
  <c r="D64" i="32"/>
  <c r="E189" i="22"/>
  <c r="E190" i="22"/>
  <c r="F185" i="22"/>
  <c r="E191" i="22"/>
  <c r="D33" i="32"/>
  <c r="E32" i="32"/>
  <c r="J195" i="22"/>
  <c r="K198" i="22" s="1"/>
  <c r="D197" i="22"/>
  <c r="D196" i="22"/>
  <c r="E192" i="22"/>
  <c r="D198" i="22"/>
  <c r="I162" i="22"/>
  <c r="J162" i="22" s="1"/>
  <c r="K162" i="22" s="1"/>
  <c r="I163" i="22"/>
  <c r="J163" i="22" s="1"/>
  <c r="K163" i="22" s="1"/>
  <c r="I161" i="22"/>
  <c r="J161" i="22" s="1"/>
  <c r="K161" i="22" s="1"/>
  <c r="I201" i="22"/>
  <c r="H201" i="22"/>
  <c r="G201" i="22"/>
  <c r="F201" i="22"/>
  <c r="E201" i="22"/>
  <c r="D201" i="22"/>
  <c r="C201" i="22"/>
  <c r="J201" i="22" s="1"/>
  <c r="K204" i="22" s="1"/>
  <c r="C206" i="22"/>
  <c r="D202" i="22"/>
  <c r="C204" i="22"/>
  <c r="I202" i="22"/>
  <c r="C205" i="22"/>
  <c r="C202" i="22"/>
  <c r="J202" i="22" s="1"/>
  <c r="G202" i="22"/>
  <c r="D199" i="22"/>
  <c r="F202" i="22"/>
  <c r="C203" i="22"/>
  <c r="H202" i="22"/>
  <c r="K203" i="22"/>
  <c r="E202" i="22"/>
  <c r="G178" i="22"/>
  <c r="F183" i="22"/>
  <c r="F182" i="22"/>
  <c r="F184" i="22"/>
  <c r="G175" i="22"/>
  <c r="G176" i="22"/>
  <c r="H171" i="22"/>
  <c r="G177" i="22"/>
  <c r="D203" i="22" l="1"/>
  <c r="D204" i="22"/>
  <c r="E199" i="22"/>
  <c r="D205" i="22"/>
  <c r="E196" i="22"/>
  <c r="F192" i="22"/>
  <c r="E197" i="22"/>
  <c r="E198" i="22"/>
  <c r="H177" i="22"/>
  <c r="I171" i="22"/>
  <c r="H176" i="22"/>
  <c r="H175" i="22"/>
  <c r="D65" i="32"/>
  <c r="E64" i="32"/>
  <c r="C213" i="22"/>
  <c r="I209" i="22"/>
  <c r="C212" i="22"/>
  <c r="C209" i="22"/>
  <c r="J209" i="22" s="1"/>
  <c r="K212" i="22" s="1"/>
  <c r="C211" i="22"/>
  <c r="H209" i="22"/>
  <c r="F209" i="22"/>
  <c r="C210" i="22"/>
  <c r="G209" i="22"/>
  <c r="D206" i="22"/>
  <c r="E209" i="22"/>
  <c r="D209" i="22"/>
  <c r="E33" i="32"/>
  <c r="D34" i="32"/>
  <c r="E34" i="32" s="1"/>
  <c r="H178" i="22"/>
  <c r="G184" i="22"/>
  <c r="G183" i="22"/>
  <c r="G182" i="22"/>
  <c r="K205" i="22"/>
  <c r="F191" i="22"/>
  <c r="G185" i="22"/>
  <c r="F190" i="22"/>
  <c r="F189" i="22"/>
  <c r="I168" i="22"/>
  <c r="J168" i="22" s="1"/>
  <c r="K168" i="22" s="1"/>
  <c r="I170" i="22"/>
  <c r="J170" i="22" s="1"/>
  <c r="K170" i="22" s="1"/>
  <c r="I169" i="22"/>
  <c r="J169" i="22" s="1"/>
  <c r="K169" i="22" s="1"/>
  <c r="E206" i="22" l="1"/>
  <c r="D212" i="22"/>
  <c r="D210" i="22"/>
  <c r="D211" i="22"/>
  <c r="E216" i="22"/>
  <c r="D216" i="22"/>
  <c r="I216" i="22"/>
  <c r="C219" i="22"/>
  <c r="H216" i="22"/>
  <c r="C218" i="22"/>
  <c r="F216" i="22"/>
  <c r="C217" i="22"/>
  <c r="G216" i="22"/>
  <c r="D213" i="22"/>
  <c r="C216" i="22"/>
  <c r="J216" i="22" s="1"/>
  <c r="K219" i="22" s="1"/>
  <c r="F198" i="22"/>
  <c r="F197" i="22"/>
  <c r="F196" i="22"/>
  <c r="G192" i="22"/>
  <c r="E205" i="22"/>
  <c r="E204" i="22"/>
  <c r="E203" i="22"/>
  <c r="F199" i="22"/>
  <c r="I178" i="22"/>
  <c r="H182" i="22"/>
  <c r="H183" i="22"/>
  <c r="H184" i="22"/>
  <c r="E65" i="32"/>
  <c r="D66" i="32"/>
  <c r="H185" i="22"/>
  <c r="G190" i="22"/>
  <c r="G191" i="22"/>
  <c r="G189" i="22"/>
  <c r="I177" i="22"/>
  <c r="J177" i="22" s="1"/>
  <c r="K177" i="22" s="1"/>
  <c r="I175" i="22"/>
  <c r="J175" i="22" s="1"/>
  <c r="K175" i="22" s="1"/>
  <c r="I176" i="22"/>
  <c r="J176" i="22" s="1"/>
  <c r="K176" i="22" s="1"/>
  <c r="F204" i="22" l="1"/>
  <c r="F205" i="22"/>
  <c r="F203" i="22"/>
  <c r="G199" i="22"/>
  <c r="H189" i="22"/>
  <c r="H191" i="22"/>
  <c r="H190" i="22"/>
  <c r="I185" i="22"/>
  <c r="D218" i="22"/>
  <c r="D217" i="22"/>
  <c r="D219" i="22"/>
  <c r="E213" i="22"/>
  <c r="I183" i="22"/>
  <c r="J183" i="22" s="1"/>
  <c r="K183" i="22" s="1"/>
  <c r="I184" i="22"/>
  <c r="J184" i="22" s="1"/>
  <c r="K184" i="22" s="1"/>
  <c r="I182" i="22"/>
  <c r="J182" i="22" s="1"/>
  <c r="K182" i="22" s="1"/>
  <c r="E66" i="32"/>
  <c r="D67" i="32"/>
  <c r="G197" i="22"/>
  <c r="G196" i="22"/>
  <c r="H192" i="22"/>
  <c r="G198" i="22"/>
  <c r="E212" i="22"/>
  <c r="E211" i="22"/>
  <c r="E210" i="22"/>
  <c r="F206" i="22"/>
  <c r="I191" i="22" l="1"/>
  <c r="J191" i="22" s="1"/>
  <c r="I190" i="22"/>
  <c r="J190" i="22" s="1"/>
  <c r="I189" i="22"/>
  <c r="J189" i="22" s="1"/>
  <c r="H196" i="22"/>
  <c r="H197" i="22"/>
  <c r="I192" i="22"/>
  <c r="H198" i="22"/>
  <c r="E219" i="22"/>
  <c r="E217" i="22"/>
  <c r="E218" i="22"/>
  <c r="F213" i="22"/>
  <c r="G205" i="22"/>
  <c r="G204" i="22"/>
  <c r="G203" i="22"/>
  <c r="H199" i="22"/>
  <c r="F212" i="22"/>
  <c r="F211" i="22"/>
  <c r="G206" i="22"/>
  <c r="F210" i="22"/>
  <c r="D68" i="32"/>
  <c r="E67" i="32"/>
  <c r="H204" i="22" l="1"/>
  <c r="H205" i="22"/>
  <c r="I199" i="22"/>
  <c r="H203" i="22"/>
  <c r="I197" i="22"/>
  <c r="J197" i="22" s="1"/>
  <c r="I198" i="22"/>
  <c r="J198" i="22" s="1"/>
  <c r="I196" i="22"/>
  <c r="J196" i="22" s="1"/>
  <c r="F219" i="22"/>
  <c r="G213" i="22"/>
  <c r="F218" i="22"/>
  <c r="F217" i="22"/>
  <c r="D69" i="32"/>
  <c r="E68" i="32"/>
  <c r="H206" i="22"/>
  <c r="G210" i="22"/>
  <c r="G212" i="22"/>
  <c r="G211" i="22"/>
  <c r="H212" i="22" l="1"/>
  <c r="H211" i="22"/>
  <c r="I206" i="22"/>
  <c r="H210" i="22"/>
  <c r="E69" i="32"/>
  <c r="D70" i="32"/>
  <c r="G217" i="22"/>
  <c r="G219" i="22"/>
  <c r="G218" i="22"/>
  <c r="H213" i="22"/>
  <c r="I203" i="22"/>
  <c r="J203" i="22" s="1"/>
  <c r="I204" i="22"/>
  <c r="J204" i="22" s="1"/>
  <c r="I205" i="22"/>
  <c r="J205" i="22" s="1"/>
  <c r="H218" i="22" l="1"/>
  <c r="I213" i="22"/>
  <c r="H217" i="22"/>
  <c r="H219" i="22"/>
  <c r="D71" i="32"/>
  <c r="E70" i="32"/>
  <c r="I211" i="22"/>
  <c r="J211" i="22" s="1"/>
  <c r="I210" i="22"/>
  <c r="J210" i="22" s="1"/>
  <c r="K210" i="22" s="1"/>
  <c r="I212" i="22"/>
  <c r="J212" i="22" s="1"/>
  <c r="E71" i="32" l="1"/>
  <c r="D72" i="32"/>
  <c r="I218" i="22"/>
  <c r="J218" i="22" s="1"/>
  <c r="I219" i="22"/>
  <c r="J219" i="22" s="1"/>
  <c r="I217" i="22"/>
  <c r="J217" i="22" s="1"/>
  <c r="K217" i="22" s="1"/>
  <c r="E72" i="32" l="1"/>
  <c r="D73" i="32"/>
  <c r="E73" i="32" s="1"/>
</calcChain>
</file>

<file path=xl/connections.xml><?xml version="1.0" encoding="utf-8"?>
<connections xmlns="http://schemas.openxmlformats.org/spreadsheetml/2006/main">
  <connection id="1" name="Connection" type="4" refreshedVersion="2" background="1" saveData="1">
    <webPr sourceData="1" parsePre="1" consecutive="1" xl2000="1" url="http://www.halhigdon.com/Articles/personalbest.htm" htmlTables="1">
      <tables count="1">
        <x v="3"/>
      </tables>
    </webPr>
  </connection>
</connections>
</file>

<file path=xl/sharedStrings.xml><?xml version="1.0" encoding="utf-8"?>
<sst xmlns="http://schemas.openxmlformats.org/spreadsheetml/2006/main" count="15916" uniqueCount="2042">
  <si>
    <t>Sunday</t>
  </si>
  <si>
    <t>Thursday</t>
  </si>
  <si>
    <t>Friday</t>
  </si>
  <si>
    <t>Monday</t>
  </si>
  <si>
    <t>Tuesday</t>
  </si>
  <si>
    <t>Saturday</t>
  </si>
  <si>
    <t>Wednesday</t>
  </si>
  <si>
    <t>9.45.39, 11.23.87, 11.14.95</t>
  </si>
  <si>
    <t>9.00.06, 10.32.00, 11.41.45</t>
  </si>
  <si>
    <t>Cranbury Park - Road</t>
  </si>
  <si>
    <t xml:space="preserve">L       </t>
  </si>
  <si>
    <t>On Spinner</t>
  </si>
  <si>
    <t>Treadmill - Avg HR = 163</t>
  </si>
  <si>
    <t xml:space="preserve">T       </t>
  </si>
  <si>
    <t>On Trainer</t>
  </si>
  <si>
    <t>Treadmill - Avg HR = ???</t>
  </si>
  <si>
    <t>Spinner</t>
  </si>
  <si>
    <t>Treadmill</t>
  </si>
  <si>
    <t>Trainer - Avg HR - 141</t>
  </si>
  <si>
    <t xml:space="preserve">P       </t>
  </si>
  <si>
    <t>Treadmill Avg HR = 164</t>
  </si>
  <si>
    <t>Splits= 9.47.15, 10.35.54. 10.42.62, 11.11.18, 11.54.02, 11.39.74,  10.35.48, 7.29.63</t>
  </si>
  <si>
    <t>Spinervals on cruise</t>
  </si>
  <si>
    <t>At training camp..in pool for 2 hours but only doing drills</t>
  </si>
  <si>
    <t>HR Run under 150 bpm</t>
  </si>
  <si>
    <t>Drills and form work</t>
  </si>
  <si>
    <t>Trainer</t>
  </si>
  <si>
    <t>9 Miles with Connor on Mtn Bike and 16 on Road Bike (1:10.01)</t>
  </si>
  <si>
    <t>Long Run Avg HR - 160 Splits(10.23.77, 10.39.05, 10.25.10, 11.19.71, 11.36.17, 1.01.71)</t>
  </si>
  <si>
    <t>Griskus Sprint</t>
  </si>
  <si>
    <t>Mile 1: 7.51.85, Mile 2: 8.44.80, Mile 3: 10.49.76</t>
  </si>
  <si>
    <t>Did this on Sunday at Hotel in Maine</t>
  </si>
  <si>
    <t>Watertown 5k</t>
  </si>
  <si>
    <t xml:space="preserve">B       </t>
  </si>
  <si>
    <t>UJ and back</t>
  </si>
  <si>
    <t>Quassy Loop</t>
  </si>
  <si>
    <t>5k Training</t>
  </si>
  <si>
    <t>Griskus Sprint + fruit stand &amp; back</t>
  </si>
  <si>
    <t>Riding with Connor</t>
  </si>
  <si>
    <t>Griskus Sprint + Long Meadow Loop</t>
  </si>
  <si>
    <t>Lake Swim</t>
  </si>
  <si>
    <t>Griskus Olympic</t>
  </si>
  <si>
    <t>hotttt really hott and very very very very slow</t>
  </si>
  <si>
    <t>36.43 Sprint Course</t>
  </si>
  <si>
    <t>Olympic Course</t>
  </si>
  <si>
    <t>Spin Class at Atlantis</t>
  </si>
  <si>
    <t>At pool in bahamas - half mile at 19:57</t>
  </si>
  <si>
    <t xml:space="preserve">At pool in bahamas  </t>
  </si>
  <si>
    <t>Lake Waramaug Loop - Got Flat</t>
  </si>
  <si>
    <t>From Valenti</t>
  </si>
  <si>
    <t>Litchfield RR</t>
  </si>
  <si>
    <t>Home to Big House</t>
  </si>
  <si>
    <t>Valenti to Home</t>
  </si>
  <si>
    <t>Calf Pasture Beach Recon for Mossman</t>
  </si>
  <si>
    <t>Mossman</t>
  </si>
  <si>
    <t>Danbury Sprint</t>
  </si>
  <si>
    <t>Bike Path 5</t>
  </si>
  <si>
    <t>Griskus plus Sage</t>
  </si>
  <si>
    <t>Ride with Connor &amp; Sandy Beach Tri Loop</t>
  </si>
  <si>
    <t>Ridgefield to Work &amp; Back</t>
  </si>
  <si>
    <t>Sandy Beach Tri</t>
  </si>
  <si>
    <t>RT 47 from Waramaug to home</t>
  </si>
  <si>
    <t>Intervals</t>
  </si>
  <si>
    <t>Youngs Life 5k</t>
  </si>
  <si>
    <t>QL with Twist</t>
  </si>
  <si>
    <t>Timex route</t>
  </si>
  <si>
    <t>Precor</t>
  </si>
  <si>
    <t>New Loop 10.28.70 + 10.39.04 + 11.38.96 + 6.41.16</t>
  </si>
  <si>
    <t>Treadmill and Precor (2.55 in 30 mins)</t>
  </si>
  <si>
    <t>Indoors - Trainer</t>
  </si>
  <si>
    <t>Treadmill Training Prog</t>
  </si>
  <si>
    <t>Walking with Connor &amp; Treadmill</t>
  </si>
  <si>
    <t>MADD Dash</t>
  </si>
  <si>
    <t>Spinervals</t>
  </si>
  <si>
    <t>HR Run (155)</t>
  </si>
  <si>
    <t>Dock2Dock</t>
  </si>
  <si>
    <t>Run 2.5 in 25 minutes 5 minute cool down</t>
  </si>
  <si>
    <t>Run 2.0 in 19:01 and 2.1 in 20 Mins</t>
  </si>
  <si>
    <t>Sore from Sunday's Polar Bear</t>
  </si>
  <si>
    <t>Run @ 6.0 for 2o minutes</t>
  </si>
  <si>
    <t>Easy on Spinner</t>
  </si>
  <si>
    <t>2 Miles in 19:40 With 5 Minute Cool Down</t>
  </si>
  <si>
    <t>Sandy Beach to Big House</t>
  </si>
  <si>
    <t xml:space="preserve">First Ride </t>
  </si>
  <si>
    <t>Munson to Big House</t>
  </si>
  <si>
    <t>Walk with the boys</t>
  </si>
  <si>
    <t>Work Loop counting Parking Garage</t>
  </si>
  <si>
    <t>Gsprint Plus Rt 6. Loop</t>
  </si>
  <si>
    <t>PT Barnum Loop</t>
  </si>
  <si>
    <t>Short Work Loop</t>
  </si>
  <si>
    <t xml:space="preserve">LW      </t>
  </si>
  <si>
    <t>Lake Waramaug Triathlon</t>
  </si>
  <si>
    <t>Big House to 1st Stop on Charcole</t>
  </si>
  <si>
    <t>Broad - Cannon - Park - Broad Work Loop</t>
  </si>
  <si>
    <t>HH - Back Gate Loop</t>
  </si>
  <si>
    <t>HH - Harbour town &amp; South Beach</t>
  </si>
  <si>
    <t>HH - South Beach</t>
  </si>
  <si>
    <t>Bike Path 4.5</t>
  </si>
  <si>
    <t>Dock &amp; Back</t>
  </si>
  <si>
    <t>Seaside Park - 2 Loops</t>
  </si>
  <si>
    <t>2 dock &amp; triangle</t>
  </si>
  <si>
    <t>Goly + Bantam Lake Loop</t>
  </si>
  <si>
    <t>Cannon</t>
  </si>
  <si>
    <t xml:space="preserve">BL      </t>
  </si>
  <si>
    <t>Sandy Beach Triathlon (Including T1)</t>
  </si>
  <si>
    <t>Sandy Beach Triathlon</t>
  </si>
  <si>
    <t>Sandy Beach Triathlon (Including T2)</t>
  </si>
  <si>
    <t xml:space="preserve">O       </t>
  </si>
  <si>
    <t>Park City Triathlon</t>
  </si>
  <si>
    <t>Run to Park with Loop</t>
  </si>
  <si>
    <t>Timberman 1/2 Ironman</t>
  </si>
  <si>
    <t>Cannon Plus</t>
  </si>
  <si>
    <t>Reverse Work Loop - Minus Cannon</t>
  </si>
  <si>
    <t xml:space="preserve">Tour of Middlebury </t>
  </si>
  <si>
    <t>Young Life 5k</t>
  </si>
  <si>
    <t>Work Loop - Random</t>
  </si>
  <si>
    <t>Random Work Loop</t>
  </si>
  <si>
    <t>Park &amp; Back</t>
  </si>
  <si>
    <t>Sandy Beach - Tranquility - Big House</t>
  </si>
  <si>
    <t>IPTMan - Darien Olypmic Tri</t>
  </si>
  <si>
    <t>http://tinyurl.com/bzuhd,</t>
  </si>
  <si>
    <t>Run with the boys</t>
  </si>
  <si>
    <t>http://tinyurl.com/bpldf,</t>
  </si>
  <si>
    <t>Litchfield Jingle Bell 5k</t>
  </si>
  <si>
    <t>Milton Resolution run</t>
  </si>
  <si>
    <t>Ron Loop</t>
  </si>
  <si>
    <t>Work Loop</t>
  </si>
  <si>
    <t>Big House 3</t>
  </si>
  <si>
    <t>Big House 6</t>
  </si>
  <si>
    <t>Eliptical</t>
  </si>
  <si>
    <t>PT Barnum Out and Back</t>
  </si>
  <si>
    <t>18.53.51 out and 18.58.66 back</t>
  </si>
  <si>
    <t>14.34.08 out and 13.47.24 back</t>
  </si>
  <si>
    <t>Felt good after 25 minsàodd</t>
  </si>
  <si>
    <t>15.27.51 out and 15.58.27 back at  158HR out and 166HR Back</t>
  </si>
  <si>
    <t>10.11.87 (158) + 10.08.02 (173) + 10.10.35(180)</t>
  </si>
  <si>
    <t>Polar Bear</t>
  </si>
  <si>
    <t>Knee Pain</t>
  </si>
  <si>
    <t>Calf Tight</t>
  </si>
  <si>
    <t>Lower Left Leg Tight</t>
  </si>
  <si>
    <t>Life Cycle</t>
  </si>
  <si>
    <t>Level 5</t>
  </si>
  <si>
    <t>18.33.62 out and 18.16.10 back</t>
  </si>
  <si>
    <t>4 Mile-Work</t>
  </si>
  <si>
    <t>20.45.46 out and 20.40.73 back</t>
  </si>
  <si>
    <t>52:45 for 5 miles - The rest on warmdown</t>
  </si>
  <si>
    <t>5k Training Plan</t>
  </si>
  <si>
    <t>Work Sink Hole By Beach</t>
  </si>
  <si>
    <t>Out: 21.06.02(148) - Back:22.03.89(156)</t>
  </si>
  <si>
    <t>Out: 14.29.02 Back: 13.41.28</t>
  </si>
  <si>
    <t>Out: 23.07.24(148) Back: 22.52.74(156)</t>
  </si>
  <si>
    <t>Ran with Jen, Pres, and Ted</t>
  </si>
  <si>
    <t>Beach Loop</t>
  </si>
  <si>
    <t>Ran with Jen &amp; Ted</t>
  </si>
  <si>
    <t>Big House --&gt; Munson --&gt; BigHouse</t>
  </si>
  <si>
    <t>BH to Munson: 14.51.14(145) Munson to Munson: 13.33.31(160) Munson to BH: 15.09.28(160)</t>
  </si>
  <si>
    <t>No Energyàso only did 15 minutes</t>
  </si>
  <si>
    <t>Ran with Jen.  Rainy</t>
  </si>
  <si>
    <t>Out: 13.13.77(152) Back: 12.07.10(167)</t>
  </si>
  <si>
    <t>Random Around Home</t>
  </si>
  <si>
    <t>http://www.gmap-pedometer.com/?r=114327</t>
  </si>
  <si>
    <t>Out: 21.08.77(146) Back: 19.55.95(162)</t>
  </si>
  <si>
    <t>Out: 12.55.52(158) Back: 12.25.24(171)</t>
  </si>
  <si>
    <t>Out: 12.54.20(155) Back: 12.49.22(165)</t>
  </si>
  <si>
    <t>Point</t>
  </si>
  <si>
    <t>Out: 33.33.23(158) Back: 33.23.14(167)</t>
  </si>
  <si>
    <t>2 Loops.  L1-38.20 L2-40.32</t>
  </si>
  <si>
    <t>Out: 20.55.32(147) Back: 20.55.00(151)</t>
  </si>
  <si>
    <t>Out: 13.56.72(161) Back: 14.32.54(176)</t>
  </si>
  <si>
    <t>Out: 18.48.47 Back:18.46.98</t>
  </si>
  <si>
    <t>Out: 14.50.41(152) Back: 14.38.11(64)</t>
  </si>
  <si>
    <t>Second Beach</t>
  </si>
  <si>
    <t>Out: 24.44.62(155) Back: 23.56.53(168)</t>
  </si>
  <si>
    <t>Out: 24.27 Back: 24.10</t>
  </si>
  <si>
    <t>Stopped a bunch of times to wait for UJ, Gjr and Gsr</t>
  </si>
  <si>
    <t>Road Mountain Bike</t>
  </si>
  <si>
    <t>Out: 18.15.40(130) Back 18.24.70(157)</t>
  </si>
  <si>
    <t>Out: 25.25.90(149) Back: 27.12.29(152)</t>
  </si>
  <si>
    <t>Out: 15.21.22(155) Back: 15.45.50(166)</t>
  </si>
  <si>
    <t>Out: 16.18.32(147) Back: 15.58.23(157)</t>
  </si>
  <si>
    <t>Out: 24.24.05(153) Back:24.19.02(166)</t>
  </si>
  <si>
    <t>Out: 23.41.41(158) Back: 24.19.17(163)</t>
  </si>
  <si>
    <t xml:space="preserve">Actuall ran this on 5/16 but tracked here </t>
  </si>
  <si>
    <t>Out: 18.06.84(140) Back: 16.56.98(167)</t>
  </si>
  <si>
    <t>Warm</t>
  </si>
  <si>
    <t>Out: 20.53.82(155) Back: 20.26.02(167)</t>
  </si>
  <si>
    <t>Hilton Head</t>
  </si>
  <si>
    <t xml:space="preserve">Lake    </t>
  </si>
  <si>
    <t>10 Min Out and 10 back</t>
  </si>
  <si>
    <t>Hot</t>
  </si>
  <si>
    <t>Out: 21.26.17 Back: 22.20.46</t>
  </si>
  <si>
    <t>Out: 19.21.52(141) Back: 19.15.11(153)</t>
  </si>
  <si>
    <t>Hot &amp; Humid</t>
  </si>
  <si>
    <t>Out: 17.42.19(135) Back: 17.55.63(165)</t>
  </si>
  <si>
    <t xml:space="preserve">Walked </t>
  </si>
  <si>
    <t>Dock &amp; More</t>
  </si>
  <si>
    <t xml:space="preserve">10:06:82 Dock2Dock </t>
  </si>
  <si>
    <t>cold</t>
  </si>
  <si>
    <t>Cool</t>
  </si>
  <si>
    <t>Out: 22.29.36(149) Back: 22.28.26(166)</t>
  </si>
  <si>
    <t>Dock2Dock: 9.14.92</t>
  </si>
  <si>
    <t>Humid</t>
  </si>
  <si>
    <t>Random Around Work</t>
  </si>
  <si>
    <t>humid</t>
  </si>
  <si>
    <t>Out: 15.28.63 Back: 15.24.53</t>
  </si>
  <si>
    <t>Bike from UJ's</t>
  </si>
  <si>
    <t>After LHRR - Legs were dead</t>
  </si>
  <si>
    <t>Loop with Mike K.</t>
  </si>
  <si>
    <t>Warm &amp; Windy</t>
  </si>
  <si>
    <t>Includes Runup to Transition</t>
  </si>
  <si>
    <t>Walked a bit</t>
  </si>
  <si>
    <t>Out: 14.13.21 Back:14.49.97</t>
  </si>
  <si>
    <t>Out: 13.25.28(147) Back: 13.44.61(157)</t>
  </si>
  <si>
    <t xml:space="preserve">LWTRI   </t>
  </si>
  <si>
    <t>Lake Waramaug Tri</t>
  </si>
  <si>
    <t>Humid &amp; Rain</t>
  </si>
  <si>
    <t>Ran with Ron &amp; Jen</t>
  </si>
  <si>
    <t>ran w/o socks - blister on left heal and right big toe</t>
  </si>
  <si>
    <t>hot</t>
  </si>
  <si>
    <t>20 Mins Out</t>
  </si>
  <si>
    <t>Start at stone hous</t>
  </si>
  <si>
    <t>Hilly</t>
  </si>
  <si>
    <t>Ran to Cannon an on way back met up with Jen and Luisa and went back to cannon</t>
  </si>
  <si>
    <t>Swam without wetsuit and googles were leaking</t>
  </si>
  <si>
    <t>Out: 25.41.68 Back: 25.43.16</t>
  </si>
  <si>
    <t>Fun with the Kids on Bike Path</t>
  </si>
  <si>
    <t>Ran with Connor while he was on Bike</t>
  </si>
  <si>
    <t>HOT</t>
  </si>
  <si>
    <t>HOT &amp; Humid</t>
  </si>
  <si>
    <t>Weather warning from the heat.  Went outside anyway</t>
  </si>
  <si>
    <t xml:space="preserve">Mossman Loop </t>
  </si>
  <si>
    <t>Same weather as yesterday</t>
  </si>
  <si>
    <t>Middlebury Bike Path</t>
  </si>
  <si>
    <t>Splits: 9.24.72 + 10.42.61 + 10.46.19 + 10.46.19 + 10.49.75 + 10.35.48 + 12.11.87 + 13.26.84 + 12.51.14</t>
  </si>
  <si>
    <t>UJ+ &amp; Back</t>
  </si>
  <si>
    <t xml:space="preserve">Splits: 1:23.55 + 1:14.22 </t>
  </si>
  <si>
    <t xml:space="preserve">lake    </t>
  </si>
  <si>
    <t>Random Lake</t>
  </si>
  <si>
    <t>Walked on Way Back</t>
  </si>
  <si>
    <t>No Wetsuit</t>
  </si>
  <si>
    <t>Includes transition time</t>
  </si>
  <si>
    <t>Long Meadow to South Street</t>
  </si>
  <si>
    <t>Walked a little bit with Jen</t>
  </si>
  <si>
    <t>Hot &amp; Windy</t>
  </si>
  <si>
    <t>Ran with G Sr.</t>
  </si>
  <si>
    <t>Anchor</t>
  </si>
  <si>
    <t>Went out Easy with GSr &amp; UJ</t>
  </si>
  <si>
    <t>Out: 12.55.28(151) Back: 12.48.39(160)</t>
  </si>
  <si>
    <t>Run Course at Timberman 1 loop</t>
  </si>
  <si>
    <t xml:space="preserve">NH      </t>
  </si>
  <si>
    <t>Wavy</t>
  </si>
  <si>
    <t>Rainy</t>
  </si>
  <si>
    <t>Ran with Jen Until Thunder &amp; Lightning</t>
  </si>
  <si>
    <t>Inside</t>
  </si>
  <si>
    <t>Out: 15.25.93(148) Back: 15.31.86(164)</t>
  </si>
  <si>
    <t>Nice!</t>
  </si>
  <si>
    <t>Out: 14.15.65(161) Back: 14.49.78(164)</t>
  </si>
  <si>
    <t>Out: 18.37.96(144) Back: 19.09.52(154)</t>
  </si>
  <si>
    <t>New Haven Road Race</t>
  </si>
  <si>
    <t>Splits: 8.39.29(170) + 8.44.25(179) + 10.12.86(185)</t>
  </si>
  <si>
    <t>Naug Valley 5k</t>
  </si>
  <si>
    <t>Splits: 9.25.34(166) + 9.10.79(180) + 8.27.23(183) + 0.51.36(185)</t>
  </si>
  <si>
    <t>Ran with Jen And Luisa</t>
  </si>
  <si>
    <t>Walked a lot on way back</t>
  </si>
  <si>
    <t>Ran for 15 mins at 5.8 on Random Incline with 3 min cool down</t>
  </si>
  <si>
    <t>Felt great going out and BAD coming back</t>
  </si>
  <si>
    <t>Easy Run with Jen and Chris</t>
  </si>
  <si>
    <t>Ran with RonàWalked a couple of times</t>
  </si>
  <si>
    <t>Youngs Life 5k @ Quassy</t>
  </si>
  <si>
    <t>Detour Columbus</t>
  </si>
  <si>
    <t>Walked a bunch on way back</t>
  </si>
  <si>
    <t>Bob 5k Waterbury</t>
  </si>
  <si>
    <t>Splits: 8.48.04(159)  + 9.50.19(176) + 11.45.73(176)</t>
  </si>
  <si>
    <t>Intentionally Slow</t>
  </si>
  <si>
    <t>Ran with Mike</t>
  </si>
  <si>
    <t>Ran with Jen &amp; Luisa</t>
  </si>
  <si>
    <t>Walked a little</t>
  </si>
  <si>
    <t>Ran with Chris V</t>
  </si>
  <si>
    <t>log_id</t>
  </si>
  <si>
    <t>Date</t>
  </si>
  <si>
    <t>sport</t>
  </si>
  <si>
    <t>sec</t>
  </si>
  <si>
    <t>course</t>
  </si>
  <si>
    <t>MPH</t>
  </si>
  <si>
    <t>avg_hr</t>
  </si>
  <si>
    <t>weather</t>
  </si>
  <si>
    <t>notes</t>
  </si>
  <si>
    <t>Data</t>
  </si>
  <si>
    <t>Grand Total</t>
  </si>
  <si>
    <t>Year</t>
  </si>
  <si>
    <t>Out: 17.13.75(159) Back:17.36.70(165)</t>
  </si>
  <si>
    <t>Windy</t>
  </si>
  <si>
    <t>out: 13.46.51(154) Back: 14.40.64(165)</t>
  </si>
  <si>
    <t>Ran With Jen &amp; Luisa out: 16.13.15(152) Back: 15.15.45(161)</t>
  </si>
  <si>
    <t>HR  Run Under 160 - Out:18.12.19(157) Back:18.57.07(159)</t>
  </si>
  <si>
    <t>Fischang-Cicchetti Memorial</t>
  </si>
  <si>
    <t>Splits: 9:10:75(167) + 10.11.60(175) + 10.04.79(176) + 9.14.77(178) + 9.01.82(180)</t>
  </si>
  <si>
    <t>Ran with Jen</t>
  </si>
  <si>
    <t>Ran with Luisa</t>
  </si>
  <si>
    <t>Sum of distance</t>
  </si>
  <si>
    <t>Month</t>
  </si>
  <si>
    <t>yyyymm</t>
  </si>
  <si>
    <t>Total Cnt</t>
  </si>
  <si>
    <t>Total Total Miles</t>
  </si>
  <si>
    <t>Total Avg Miles</t>
  </si>
  <si>
    <t>Cnt</t>
  </si>
  <si>
    <t>Total Miles</t>
  </si>
  <si>
    <t>Avg Miles</t>
  </si>
  <si>
    <t>Bike Path Plus</t>
  </si>
  <si>
    <t>Splits 9.34.61 + 9.55.11 + 10.21.92 + 11.04.04 + 10.17.07</t>
  </si>
  <si>
    <t>Splits 10.14.20 + 9.52.63 + 10.59.91 + 9.59.48 + 10.11.32</t>
  </si>
  <si>
    <t>Splits 9.15.77 + 9.31.22 + 10.10.72 + 12.18.29 + 11.05.33 + 2.31.85</t>
  </si>
  <si>
    <t>Splits 10.10.24 + 9.36.64 + 12.37.66 + 13.33.99 + 10.38.48</t>
  </si>
  <si>
    <t>precor</t>
  </si>
  <si>
    <t>Calf Pasture Beach</t>
  </si>
  <si>
    <t>Random</t>
  </si>
  <si>
    <t>Timex Route</t>
  </si>
  <si>
    <t>Mossman Recon</t>
  </si>
  <si>
    <t>M1: 9.20.52(155) M2:10.33.40(156) M3:9.50.53(159)</t>
  </si>
  <si>
    <t>Cold &amp; Windy</t>
  </si>
  <si>
    <t>M1: 9.15.77(153) M2:10.13.40(163) M3:9.19.39(170)</t>
  </si>
  <si>
    <t>M1: 10.00.08(145) M2: 10.56.36(153) M3: 9.04.15(164)</t>
  </si>
  <si>
    <t>M1: 9.10.74(154) M2: 9.43.12(161) M3:9.42.14(165)</t>
  </si>
  <si>
    <t>Spin</t>
  </si>
  <si>
    <t>Si</t>
  </si>
  <si>
    <t>M1: 9.13.83(155) M2: 9.54.49(165) M3: 10.29.34(162) M4: 9.21.46(168)</t>
  </si>
  <si>
    <t>Ran with Ron</t>
  </si>
  <si>
    <t>HR Monitor Broken -- Need new Battery</t>
  </si>
  <si>
    <t>Cool &amp; Windy</t>
  </si>
  <si>
    <t>Weights</t>
  </si>
  <si>
    <t>Cold</t>
  </si>
  <si>
    <t>Out: 17.55.72 Back: 18</t>
  </si>
  <si>
    <t>Week</t>
  </si>
  <si>
    <t>Out: 15.03.55 Back:15.17.65</t>
  </si>
  <si>
    <t>Columbus Statue</t>
  </si>
  <si>
    <t>Total</t>
  </si>
  <si>
    <t>COLD</t>
  </si>
  <si>
    <t>100 Situps &amp; chest</t>
  </si>
  <si>
    <t>First w/out since having a cold</t>
  </si>
  <si>
    <t>2.5 in 26 rest is cooldown</t>
  </si>
  <si>
    <t>3 Miles in 30.45</t>
  </si>
  <si>
    <t>Ran with Jen, Luisa, and Alison</t>
  </si>
  <si>
    <t>Jamaica</t>
  </si>
  <si>
    <t>Ride With Connor in Jamaica</t>
  </si>
  <si>
    <t>Rest</t>
  </si>
  <si>
    <t>Ran with Luisa - Out: 15.50.19 Back: 15.17.56</t>
  </si>
  <si>
    <t>UB</t>
  </si>
  <si>
    <t>18 Laps</t>
  </si>
  <si>
    <t>Tough first 2 miles (25 mins) then ran 11 min miles (5.5)</t>
  </si>
  <si>
    <t>Miles</t>
  </si>
  <si>
    <t>#</t>
  </si>
  <si>
    <t>Out: 17.58.24(162) Back: 18.30.23(166)</t>
  </si>
  <si>
    <t>Rank</t>
  </si>
  <si>
    <t>Equip Id</t>
  </si>
  <si>
    <t>Desc</t>
  </si>
  <si>
    <t>NB - Winter</t>
  </si>
  <si>
    <t>NB - Tri Specific</t>
  </si>
  <si>
    <t>NB - 830</t>
  </si>
  <si>
    <t>NB-831</t>
  </si>
  <si>
    <t>NB 833</t>
  </si>
  <si>
    <t>Saucony</t>
  </si>
  <si>
    <t>NB 900</t>
  </si>
  <si>
    <t>New NB</t>
  </si>
  <si>
    <t>Brooks</t>
  </si>
  <si>
    <t>NB1050</t>
  </si>
  <si>
    <t>NB901</t>
  </si>
  <si>
    <t>Equipment Lookup</t>
  </si>
  <si>
    <t>Cold &amp; Rainy</t>
  </si>
  <si>
    <t>Out: 20.50.49(152) Back: 20.18.77(160)</t>
  </si>
  <si>
    <t>Avg Lap - 1.156</t>
  </si>
  <si>
    <t>Avg Lap - 1.134</t>
  </si>
  <si>
    <t>Splits: 9.52.54(166) + 10.03.36(172) + 9.59.77(175) + 11.18.32(171) + 10.31.91(175) + 10.35.48(176) + 10.39.05(175) + 7.13.51(180)</t>
  </si>
  <si>
    <t>NB 754</t>
  </si>
  <si>
    <t>Ran with Jen &amp; Alison</t>
  </si>
  <si>
    <t>Avg Lap - 1.1238</t>
  </si>
  <si>
    <t>Avg Lap - 1.125</t>
  </si>
  <si>
    <t>Kelly could not breath and boys were not being good.</t>
  </si>
  <si>
    <t>Chilly</t>
  </si>
  <si>
    <t>Random Around Lake House</t>
  </si>
  <si>
    <t>Valenti to Lake House</t>
  </si>
  <si>
    <t>Lake House to Big House</t>
  </si>
  <si>
    <t>Lake Waramaug to Lake House</t>
  </si>
  <si>
    <t>Lake House/Bike Path/Charcole/Big House</t>
  </si>
  <si>
    <t>Lake House/Tranquility/Big House</t>
  </si>
  <si>
    <t>Lake House/Tranq TurnAround/Big House</t>
  </si>
  <si>
    <t>Lake House - Burr Hall - Tranquility - Lake House</t>
  </si>
  <si>
    <t>Lake House --&gt; Christmas Tree --&gt; Big House</t>
  </si>
  <si>
    <t>Lake House-&gt;Rt 64--&gt;Rt 47--&gt;Rt 202--&gt;Rt 61--&gt;Lake House</t>
  </si>
  <si>
    <t>Out: 14.18.06 Back:13.55.72</t>
  </si>
  <si>
    <t>Walked a couple of times</t>
  </si>
  <si>
    <t>Avg Lap 1.1215</t>
  </si>
  <si>
    <t>Out: 15.02.14(153) Back: 14.50.31(161)</t>
  </si>
  <si>
    <t>Tot Miles</t>
  </si>
  <si>
    <t>Expected Miles</t>
  </si>
  <si>
    <t>Diff</t>
  </si>
  <si>
    <t>Bristol Shamrock</t>
  </si>
  <si>
    <t>Splits: 9.12.67(166) + 9.20.49(170) + 9.52.57(177) + 9.56.27(177) +8.12.69(179)</t>
  </si>
  <si>
    <t>New Ron Loop</t>
  </si>
  <si>
    <t>Out: 13.31.92 Back:14.00.41</t>
  </si>
  <si>
    <t>Out: 17.55.57 Back: 18.23.50</t>
  </si>
  <si>
    <t>Total Avg Pace</t>
  </si>
  <si>
    <t>Avg Pace</t>
  </si>
  <si>
    <t>Time</t>
  </si>
  <si>
    <t>Total Tot Time</t>
  </si>
  <si>
    <t>Total Avg Time</t>
  </si>
  <si>
    <t>Tot Time</t>
  </si>
  <si>
    <t>Avg Time</t>
  </si>
  <si>
    <t>HR</t>
  </si>
  <si>
    <t>Mi</t>
  </si>
  <si>
    <t>Pace</t>
  </si>
  <si>
    <t>Equip</t>
  </si>
  <si>
    <t>Distance</t>
  </si>
  <si>
    <t>Fist Beach then Ran with Ron from Anchor Back to Building</t>
  </si>
  <si>
    <t>Out: 12.40.82(151) Back:12.25.13(162)</t>
  </si>
  <si>
    <t>21 Laps</t>
  </si>
  <si>
    <t>Avg Lap 1.1614</t>
  </si>
  <si>
    <t>50 Situps &amp; Chest</t>
  </si>
  <si>
    <t>16 Laps</t>
  </si>
  <si>
    <t>Avg Lap 1.12125</t>
  </si>
  <si>
    <t>Ran with Jen.  Wind was Brutal</t>
  </si>
  <si>
    <t>Out: 20.24.23(149) Back: 22.11.00(151)</t>
  </si>
  <si>
    <t>Out: 22.15.67(142) Back: 21.51.74(155)</t>
  </si>
  <si>
    <t>Out: 13.44.21(149) Back:14.20.31(152)</t>
  </si>
  <si>
    <t>Out: 20.48.77(152) Back: 21.05.56(164)</t>
  </si>
  <si>
    <t>Out: 22.07.34(147) Back: 21.58.39(162)</t>
  </si>
  <si>
    <t>Out: 17.01.64(157) Back: 18.40.88(162)</t>
  </si>
  <si>
    <t>NB 901</t>
  </si>
  <si>
    <t>2006 Total</t>
  </si>
  <si>
    <t>2007 - 2006</t>
  </si>
  <si>
    <t>Out: 17.06.63(161) Back: 16.11.88(171)</t>
  </si>
  <si>
    <t>Out: 27.21.89(147) Back: 25.14.91(157)</t>
  </si>
  <si>
    <t>Out: 19.46.59(142) Back: 17.57.34(157)</t>
  </si>
  <si>
    <t>Munson Loop to Big House</t>
  </si>
  <si>
    <t>Munson Loop 5.42.17 - http://www.gmap-pedometer.com/?r=910524</t>
  </si>
  <si>
    <t>Count</t>
  </si>
  <si>
    <t>MinD</t>
  </si>
  <si>
    <t>Avg Rest</t>
  </si>
  <si>
    <t>Avg Dist</t>
  </si>
  <si>
    <t>MaxD</t>
  </si>
  <si>
    <t>min</t>
  </si>
  <si>
    <t>Out: 21.29.77(149) Back: 20.41.77(160)</t>
  </si>
  <si>
    <t>Out: 20.52.66(149) Back: 19.42.22(160)</t>
  </si>
  <si>
    <t>Out: 26.22.54(147) Back: 26.58.01(150)</t>
  </si>
  <si>
    <t>Out: 23.15.90(146) Back: 21.29.82(158)</t>
  </si>
  <si>
    <t>Out: 24.29.79(148) Back: 21.00.63(165)</t>
  </si>
  <si>
    <t>Out: 23.26.15(167) Back: 25.36.51(177)</t>
  </si>
  <si>
    <t>Out: 17.43.91(144) Back: 17.48.65(155)</t>
  </si>
  <si>
    <t>Out: 22.18.07 Back: 21.22.37</t>
  </si>
  <si>
    <t>Out: 19.24.95 Back: 17.37.15</t>
  </si>
  <si>
    <t>Spring Road Loop to Big House</t>
  </si>
  <si>
    <t>Out: 16.57.43(155) Back: 15.28.62(173)</t>
  </si>
  <si>
    <t>Out: 16.41.79(155) Back: 17.11.60(160)</t>
  </si>
  <si>
    <t>Other</t>
  </si>
  <si>
    <t>Out: 21.26.38(156) Back: 20.55.86(171)</t>
  </si>
  <si>
    <t>Out: 19.06.02(155) Back: 18.53.61(169)</t>
  </si>
  <si>
    <t>Bike with Gsr - Slow ride with a couple of stops</t>
  </si>
  <si>
    <t>Out: 23.45.40(147) Back: 22.21.16(165)</t>
  </si>
  <si>
    <t>19 Laps</t>
  </si>
  <si>
    <t>Avg Lap 1.16263</t>
  </si>
  <si>
    <t>Out: 18.48.32(153) Back: 17.48.76(172)</t>
  </si>
  <si>
    <t>CATS Sprint Tri</t>
  </si>
  <si>
    <t>Waramaug Prep</t>
  </si>
  <si>
    <t xml:space="preserve">Max: 18.9 </t>
  </si>
  <si>
    <t>(Multiple Items)</t>
  </si>
  <si>
    <t>Out: 16.00.86(152) Back: 13.05.86(169)</t>
  </si>
  <si>
    <t>Uj to Home</t>
  </si>
  <si>
    <t>5 min out</t>
  </si>
  <si>
    <t>Bike with Ron-slow</t>
  </si>
  <si>
    <t>Avg MPH</t>
  </si>
  <si>
    <t>People Ext to Columbus</t>
  </si>
  <si>
    <t>Out: 15.24.87(146) Back: 14.41.32(160)</t>
  </si>
  <si>
    <t>max</t>
  </si>
  <si>
    <t>Max: 42.3</t>
  </si>
  <si>
    <t>Time includes run from water to T1 (37:40 out of water)</t>
  </si>
  <si>
    <t>Max</t>
  </si>
  <si>
    <t>Min</t>
  </si>
  <si>
    <t>Out: 16.01.25(144) Back: 16.19.50(154)</t>
  </si>
  <si>
    <t>Wavy Swim and Had a calf cramp in beginning</t>
  </si>
  <si>
    <t>Got another cramp at top of steap hill</t>
  </si>
  <si>
    <t>Out: 15.28.90 Back: 14.42.48</t>
  </si>
  <si>
    <t xml:space="preserve">Max: 23.61 </t>
  </si>
  <si>
    <t>Brick</t>
  </si>
  <si>
    <t>Random PT</t>
  </si>
  <si>
    <t>Ran with Ron, Jen, Pres all for a while</t>
  </si>
  <si>
    <t>Tons of people - crowded at start</t>
  </si>
  <si>
    <t>T1</t>
  </si>
  <si>
    <t>Hot &amp; Rainy</t>
  </si>
  <si>
    <t>T2</t>
  </si>
  <si>
    <t>Fell apart on the run</t>
  </si>
  <si>
    <t>Shade Run</t>
  </si>
  <si>
    <t>Row</t>
  </si>
  <si>
    <t>Rowing Machine</t>
  </si>
  <si>
    <t>Out: 16.16.86(148) Back: 15.48.34(162)</t>
  </si>
  <si>
    <t>1025 Meters</t>
  </si>
  <si>
    <t>1000 Meters</t>
  </si>
  <si>
    <t>DOM</t>
  </si>
  <si>
    <t>Out: 17.40.68(154) Back: 21.02.13(160)</t>
  </si>
  <si>
    <t>HHH - 16SS to Harbor Town</t>
  </si>
  <si>
    <t>Nolan's First Big Ride</t>
  </si>
  <si>
    <t>HHH - Harbor Town to 16SS</t>
  </si>
  <si>
    <t>REALLY HOT</t>
  </si>
  <si>
    <t xml:space="preserve">Walked a bunch  </t>
  </si>
  <si>
    <t>Out: 18.07.81(156) Back: 18.27.60(166)</t>
  </si>
  <si>
    <t>Out: 17.28.74(155) Back: 19.12.50(161)</t>
  </si>
  <si>
    <t>Out: 19.54.88(150) Back: 20.02.86(166)</t>
  </si>
  <si>
    <t>Out: 7.26.67(167) Back: 9.02.38(159)</t>
  </si>
  <si>
    <t>WeekDay</t>
  </si>
  <si>
    <t>Out: 22.18.62(147) Back: 22.11.55(163)</t>
  </si>
  <si>
    <t>New Rectange Swim</t>
  </si>
  <si>
    <t>N/A</t>
  </si>
  <si>
    <t>Out: 19.44.30(146) Back: 18.21.16(161)</t>
  </si>
  <si>
    <t>Out: 10.10.38(162) Back: 10.46.10(172)</t>
  </si>
  <si>
    <t>Out: 23.37.37(159) Back: 24.23.85(172)</t>
  </si>
  <si>
    <t>9-Row</t>
  </si>
  <si>
    <t>9-Core</t>
  </si>
  <si>
    <t>9-T1</t>
  </si>
  <si>
    <t>9-T2</t>
  </si>
  <si>
    <t>Out: 7.14.40(165) Back: 8.07.63(176)</t>
  </si>
  <si>
    <t>Out: 23.06.17(142) Back: 22.40.71(159)</t>
  </si>
  <si>
    <t>Out: 16.45.60(135) Back: 16.32.28(151)</t>
  </si>
  <si>
    <t>Out: 9:52.44(158) Back: 12.26.51(162)</t>
  </si>
  <si>
    <t>Out: 7.47.54(155) Back: 8.00.27(179)</t>
  </si>
  <si>
    <t>Out: 23.24.81 Back:22.23.75</t>
  </si>
  <si>
    <t>Home to Bike Path</t>
  </si>
  <si>
    <t>Out: 18.38.89 Back:21.01.60</t>
  </si>
  <si>
    <t>Splits: 8.17.37(166) + 8.44.82(177) + 9.17.99(181)</t>
  </si>
  <si>
    <t>Perfect</t>
  </si>
  <si>
    <t>Out: 24.03.87 Back: 24.51.63</t>
  </si>
  <si>
    <t>Out: 19.47.87(154) Back:22.28.30(161)</t>
  </si>
  <si>
    <t>Munson Loop - 13.33.78(151) Big House: 18.27.60(164)</t>
  </si>
  <si>
    <t>(All)</t>
  </si>
  <si>
    <t>Home 7 Mile Loop</t>
  </si>
  <si>
    <t>3MiSplit: 31.31.91(155) 6MiSplit: 36.37.87(165)</t>
  </si>
  <si>
    <t>Out: 19.53.70(152) Back: 19.41.02(162)</t>
  </si>
  <si>
    <t>Out: 23.58.63(149) Back: 24.20.49(161)</t>
  </si>
  <si>
    <t>Out: 19.15.25(154) Back: 19.39.49(162)</t>
  </si>
  <si>
    <t>Out: 20.55.05(146) Back: 19.33.82(163)</t>
  </si>
  <si>
    <t>Quassy Loop Plus</t>
  </si>
  <si>
    <t>Splits: 9.23.31(148) 10.31.91(152) 10.53.33(156) 9.09.79(157) 9.16.94(158) 9.16.93(160) 9.52.64(155) 12.44.00(162) 5.11.84(154)</t>
  </si>
  <si>
    <t>Splits: 10.05.14(155) 10.24.77(166) 11.21.88(168) 8.59.09(170) 9.20.51(172) 12.04.72(170) 10.46.20(168) 14.16.82(173) 6.05.83(168)</t>
  </si>
  <si>
    <t>NB 8505/Zip</t>
  </si>
  <si>
    <t>Out: 15.27.06(140) Back: 14.55.51(154)</t>
  </si>
  <si>
    <t>Out: 19.59.52(151) Back: 19.56.12(163)</t>
  </si>
  <si>
    <t>Out: 19.23.19(147) Back: 21.26.22(164)</t>
  </si>
  <si>
    <t>Out: 18.27.17(160) Back: 19.21.41(171)</t>
  </si>
  <si>
    <t>R200301</t>
  </si>
  <si>
    <t>R200303</t>
  </si>
  <si>
    <t>R200304</t>
  </si>
  <si>
    <t>R200302</t>
  </si>
  <si>
    <t>R200401</t>
  </si>
  <si>
    <t>R200403</t>
  </si>
  <si>
    <t>R200402</t>
  </si>
  <si>
    <t>R200501</t>
  </si>
  <si>
    <t>R200502</t>
  </si>
  <si>
    <t>R200503</t>
  </si>
  <si>
    <t>R200602</t>
  </si>
  <si>
    <t>R200603</t>
  </si>
  <si>
    <t>R200604</t>
  </si>
  <si>
    <t>R200701</t>
  </si>
  <si>
    <t>R200702</t>
  </si>
  <si>
    <t>R200703</t>
  </si>
  <si>
    <t>unk</t>
  </si>
  <si>
    <t>Splits: 10.31.67(151) + 8.52.07(159) + 9.31.21(160) + 10.48.35(164) + 10.06.93(158) + 9.59.71(157) +12.22.65(159) + 12.50.93(161) + 10.00.54(160) + 10.25.59(164) + 5.11.76(166)</t>
  </si>
  <si>
    <t>Out: 30.32.14(151) Back: 29.08.79(160)</t>
  </si>
  <si>
    <t>Out: 24.50.04(153) Back: 27.09.31(155)</t>
  </si>
  <si>
    <t>Out: 19.55.19 Back: 23.01.23</t>
  </si>
  <si>
    <t>Out: 15.08.68(142) Back: 16.16.43(147)</t>
  </si>
  <si>
    <t>Splits: 10.33.82(152) + 10.24.76(158) + 10.17.63(164) + 11.29.03(165) + 10.06.84(165) + 10.35.55(163) + 14.13.25(166) + 12.33.30(168) + 12.38.47(165) + 11.29.03(169)</t>
  </si>
  <si>
    <t>Out: 14.27.00 Back: 15.10.61</t>
  </si>
  <si>
    <t>Hartford Half Marathon</t>
  </si>
  <si>
    <t>Splits: 30.31.44(173) + 10.13.15(178) + 10.29.84(180) + 10.24.64(179) + 10.24.96(178) +10.29.60(179) + 10.53.14(181) + 11.07.26(181) + 12.05.60(181) + 11.57.95(178) + 11.44.30(178) + 1.13.45(185)</t>
  </si>
  <si>
    <t>Out: 15.08.44(144) Back: 15.43.82(146)</t>
  </si>
  <si>
    <t>Out: 26.09.97(143) Back: 23.26.78(159)</t>
  </si>
  <si>
    <t>Out: 31.37.05(151) Back: 29.51.37(165)</t>
  </si>
  <si>
    <t>Warm &amp; Rainy</t>
  </si>
  <si>
    <t>Out: 24.56.06(147) Back: 27.11.73(148)</t>
  </si>
  <si>
    <t>Splits: 10.39.98(149) + 9.56.21(152) + 10.03.34(154) + 10.10.49(155) + 11.46.88(163) + 11.00.47(163) + 12.19.01(162)</t>
  </si>
  <si>
    <t>Out: 20.04.47(150) Back: 21.22.55(150)</t>
  </si>
  <si>
    <t>Out: 21.16.36(144) Back: 21.49.57(150)</t>
  </si>
  <si>
    <t>Bike Path 4</t>
  </si>
  <si>
    <t>Splits: 9.46.16(157) + 10.39.62(157) + 12.11.88(162) + 9.16.94(166)</t>
  </si>
  <si>
    <t>R200704</t>
  </si>
  <si>
    <t>Home 11</t>
  </si>
  <si>
    <t>Nike Air Pegasis</t>
  </si>
  <si>
    <t>Splits: 9.09.73(145) + 9.24.07(154)  + 9.56.21(155) + 10.21.20(162) + 10.56.07(163) + 10.46.19(161) + 9.49.06(154) + 11.00.40(156) + 12.33.36(159) + 11.00.48(159) + 10.21.19(161)</t>
  </si>
  <si>
    <t>Out: 28.29.93(153) Back: 29.23.52(156)</t>
  </si>
  <si>
    <t>Out: 15.20.30(159) Back: 15.07.80(169)</t>
  </si>
  <si>
    <t>Out: 13.28.86(153) Back: 13.29.54(158)</t>
  </si>
  <si>
    <t>Out: 25.04.38(146) Back: 25.51.85(150)</t>
  </si>
  <si>
    <t>Splits: 8.48.75 + 9.20.51 + 9.19.86 + 10.42.62 + 11.07.60 + 10.06.92 + 9.20.51 + 11.36.17 + 11.18.32 + 10.17.62 + 9.55.74</t>
  </si>
  <si>
    <t>Really bad day 20 min out 23+ back</t>
  </si>
  <si>
    <t>Out: 35.00.55 Back: 32.01.25</t>
  </si>
  <si>
    <t>Home 12</t>
  </si>
  <si>
    <t>Splits: 8.44.04 + 9.16.94 + 9.38.35 + 10.42.62 + 11.43.31 + 9.34.79 + 9.24.07 + 11.25.46 + 10.39.05 + 11.36.17 + 11.16.89 + 9.31.21</t>
  </si>
  <si>
    <t>Out: 21.38.22 Back: 20.00.56</t>
  </si>
  <si>
    <t>Out: 23.38.52 Back: 23.24.16</t>
  </si>
  <si>
    <t>Splits: 8.18.86 + 8.48.37 + 9.02.66 + 8.26.95 + 8.12.68</t>
  </si>
  <si>
    <t>Splits: 8.53.91 + 9.27.65 + 9.38.35 + 11.36.17 + 12.05.95 + 10.35.48 + 11.25.46 + 10.49.75 + 3.16.20</t>
  </si>
  <si>
    <t>Ran with Dave F.  Out: 18.14.18 Back: 17.12.52</t>
  </si>
  <si>
    <t>Around the block in Vegas</t>
  </si>
  <si>
    <t>Vegas Half Marathon</t>
  </si>
  <si>
    <t>Splits: 9.05.40 + 8.34.10 + 8.48.37 + 8.23.38 + 9.06.23 + 8.34.09 + 9.13.38 + 9.31.21 + 9.16.93 + 9.13.37 + 9.09.79 + 9.20.51 + 9.20.50 + 5.12.64</t>
  </si>
  <si>
    <t>Snowy</t>
  </si>
  <si>
    <t>Snowwwwwwyyyyy</t>
  </si>
  <si>
    <t>Plus Park &amp; Back</t>
  </si>
  <si>
    <t>7.01 to park</t>
  </si>
  <si>
    <t>Random Setting</t>
  </si>
  <si>
    <t>Avg of MPH</t>
  </si>
  <si>
    <t>Avg of Rank</t>
  </si>
  <si>
    <t>Course GT 3 Runs</t>
  </si>
  <si>
    <t>Average of Pace</t>
  </si>
  <si>
    <t>1 Mile</t>
  </si>
  <si>
    <t>Out: 17.19.42(178) Back: 17.51.83(177)</t>
  </si>
  <si>
    <t>Out: 13.49.93(162) Back: 14.59.29(181)</t>
  </si>
  <si>
    <t>Bench</t>
  </si>
  <si>
    <t>Count of Distance</t>
  </si>
  <si>
    <t>Sum of Distance</t>
  </si>
  <si>
    <t>Sum of Time</t>
  </si>
  <si>
    <t>Average of MPH</t>
  </si>
  <si>
    <t>Average of Rank</t>
  </si>
  <si>
    <t>Average of Distance</t>
  </si>
  <si>
    <t>Cool &amp; Rainy</t>
  </si>
  <si>
    <t>YTD</t>
  </si>
  <si>
    <t>Plus Columbus</t>
  </si>
  <si>
    <t>9-Situp</t>
  </si>
  <si>
    <t>Situps</t>
  </si>
  <si>
    <t>Last Date</t>
  </si>
  <si>
    <t>Nike Triax 11</t>
  </si>
  <si>
    <t>R200801</t>
  </si>
  <si>
    <t>Plus PT Barnum</t>
  </si>
  <si>
    <t>Freezing</t>
  </si>
  <si>
    <t>Spinning on Cruise</t>
  </si>
  <si>
    <t>Walked for a while</t>
  </si>
  <si>
    <t>Ipod says - 4.88 miles</t>
  </si>
  <si>
    <t xml:space="preserve"> </t>
  </si>
  <si>
    <t>Mon</t>
  </si>
  <si>
    <t>Thu</t>
  </si>
  <si>
    <t>Fri</t>
  </si>
  <si>
    <t>Sat</t>
  </si>
  <si>
    <t>Sun</t>
  </si>
  <si>
    <t>Weekly</t>
  </si>
  <si>
    <t>Goal</t>
  </si>
  <si>
    <t>Swim</t>
  </si>
  <si>
    <t>Bike</t>
  </si>
  <si>
    <t>Run</t>
  </si>
  <si>
    <t>Actual</t>
  </si>
  <si>
    <t>% Goal</t>
  </si>
  <si>
    <t>Avg Per Day</t>
  </si>
  <si>
    <t>Avg Per Week</t>
  </si>
  <si>
    <t>Min of Pace</t>
  </si>
  <si>
    <t>Avg of Pace</t>
  </si>
  <si>
    <t>Min of Rank</t>
  </si>
  <si>
    <t>Windy!!!</t>
  </si>
  <si>
    <t>Avg Lap 1.170</t>
  </si>
  <si>
    <t>Notes</t>
  </si>
  <si>
    <t>New Haven 20k</t>
  </si>
  <si>
    <t>Avg Lap 1.15</t>
  </si>
  <si>
    <t>2008 Total</t>
  </si>
  <si>
    <t>Home -&gt; Griskus Sprint &amp; Back</t>
  </si>
  <si>
    <t>Splits: 9.55.40 + 9.49.49 + 9.50.85 + 10.39.00 + 11.18.75 + 10.51.53 + 10.00.16</t>
  </si>
  <si>
    <t>R200802</t>
  </si>
  <si>
    <t>Nike Moto 5</t>
  </si>
  <si>
    <t>Bath House</t>
  </si>
  <si>
    <t xml:space="preserve">Splits: 9.56 + 9.26 + 9.33 + 10.19 + 9.50 + 11.34 + 10.09  </t>
  </si>
  <si>
    <t xml:space="preserve">Quassy Loop + Old Sherman </t>
  </si>
  <si>
    <t>20 Laps</t>
  </si>
  <si>
    <t>Avg Lap 1.135</t>
  </si>
  <si>
    <t>Quassy Loop + Judd Hill Rd Loop</t>
  </si>
  <si>
    <t>Ran with Dave F.  Out: 19.0035 Back: 21.0347</t>
  </si>
  <si>
    <t>Drizzle</t>
  </si>
  <si>
    <t>Ran with Mike on way back</t>
  </si>
  <si>
    <t>Overcast</t>
  </si>
  <si>
    <t>Splits: 9.1245 + 9.4995 + 9.4009 + 8.2156</t>
  </si>
  <si>
    <t>Splits: 10.16(149) + 9.34(155) + 9.37(159) + 10.26(163) + 10.01(157) + 10.24(159) + 12.43(162) + 11.09(166) + 10.26(167) + 10.25(165)</t>
  </si>
  <si>
    <t>Bridgewater</t>
  </si>
  <si>
    <t>M Pred Even</t>
  </si>
  <si>
    <t>M Pred +2</t>
  </si>
  <si>
    <t>Swimming Around</t>
  </si>
  <si>
    <t>Cold Water</t>
  </si>
  <si>
    <t>Splits: 8.28 + 9.55 + 10.35 + 12.18 + 11.14 + 11.46 + 13.56</t>
  </si>
  <si>
    <t>Situps &amp; Pushups</t>
  </si>
  <si>
    <t>Out: 19.2707(153) Back: 24.0152(154)</t>
  </si>
  <si>
    <t>Barnum Loop X 2</t>
  </si>
  <si>
    <t>LW</t>
  </si>
  <si>
    <t>27 Mins for first 10 Miles</t>
  </si>
  <si>
    <t>Group1</t>
  </si>
  <si>
    <t>ToGo</t>
  </si>
  <si>
    <t>9-Walk</t>
  </si>
  <si>
    <t>R200803</t>
  </si>
  <si>
    <t>B</t>
  </si>
  <si>
    <t>Seattle 10k</t>
  </si>
  <si>
    <t>Seattle 7M</t>
  </si>
  <si>
    <t>Seattle 5m</t>
  </si>
  <si>
    <t>Seattle 5k</t>
  </si>
  <si>
    <t>R200804</t>
  </si>
  <si>
    <t>Duck Hawk 2 South Beach</t>
  </si>
  <si>
    <t>Duck Hawk 2 Harbor Town</t>
  </si>
  <si>
    <t>NB 1222</t>
  </si>
  <si>
    <t>Fenn's Pond to Big House</t>
  </si>
  <si>
    <t>Thunderstorm</t>
  </si>
  <si>
    <t>Out: 24.48.48 Back: 30.12.50</t>
  </si>
  <si>
    <t>Double Quassy Loop</t>
  </si>
  <si>
    <t>1:23 for first loop</t>
  </si>
  <si>
    <t>9-Loop1</t>
  </si>
  <si>
    <t>9-Loop2</t>
  </si>
  <si>
    <t>Loop1 of Quassy Loop</t>
  </si>
  <si>
    <t>Loop2 of Quassy Loop</t>
  </si>
  <si>
    <t>9-M10</t>
  </si>
  <si>
    <t>9-M11</t>
  </si>
  <si>
    <t>9-M12</t>
  </si>
  <si>
    <t>9-M13</t>
  </si>
  <si>
    <t>9-M14</t>
  </si>
  <si>
    <t>9-M15</t>
  </si>
  <si>
    <t>9-M01</t>
  </si>
  <si>
    <t>9-M02</t>
  </si>
  <si>
    <t>9-M03</t>
  </si>
  <si>
    <t>9-M04</t>
  </si>
  <si>
    <t>9-M05</t>
  </si>
  <si>
    <t>9-M06</t>
  </si>
  <si>
    <t>9-M07</t>
  </si>
  <si>
    <t>9-M08</t>
  </si>
  <si>
    <t>9-M09</t>
  </si>
  <si>
    <t>Mile 1</t>
  </si>
  <si>
    <t>Mile 2</t>
  </si>
  <si>
    <t>Mile 3</t>
  </si>
  <si>
    <t>Mile 4</t>
  </si>
  <si>
    <t>Mile 5</t>
  </si>
  <si>
    <t>Mile 6</t>
  </si>
  <si>
    <t>Mile 7</t>
  </si>
  <si>
    <t>Mile 8</t>
  </si>
  <si>
    <t>Mile 9</t>
  </si>
  <si>
    <t>Mile 10</t>
  </si>
  <si>
    <t>Mile 11</t>
  </si>
  <si>
    <t>Mile 12</t>
  </si>
  <si>
    <t>Mile 13</t>
  </si>
  <si>
    <t>Mile 14</t>
  </si>
  <si>
    <t>Mile 15</t>
  </si>
  <si>
    <t>Negative Splits</t>
  </si>
  <si>
    <t>Griskus Extention</t>
  </si>
  <si>
    <t>Dave Extention to 4 mile work</t>
  </si>
  <si>
    <t>Ran with Dave F.</t>
  </si>
  <si>
    <t>Lake Minewaug</t>
  </si>
  <si>
    <t>9-M16</t>
  </si>
  <si>
    <t>9-M17</t>
  </si>
  <si>
    <t>Mile 16</t>
  </si>
  <si>
    <t>Mile 17</t>
  </si>
  <si>
    <t>Out: 7.52.24 Back: 7.43.14</t>
  </si>
  <si>
    <t>Short Park &amp; Back</t>
  </si>
  <si>
    <t xml:space="preserve">Hot </t>
  </si>
  <si>
    <t>Oppressively Humid</t>
  </si>
  <si>
    <t>Walked a bunch</t>
  </si>
  <si>
    <t>Griskus Bike + Quassy Loop</t>
  </si>
  <si>
    <t>9-M18</t>
  </si>
  <si>
    <t>Two Griskus Bike Loops</t>
  </si>
  <si>
    <t>Ouch!!!</t>
  </si>
  <si>
    <t>Long Quassy Loop</t>
  </si>
  <si>
    <t>Marine Corp Marathon</t>
  </si>
  <si>
    <t>9-M19</t>
  </si>
  <si>
    <t>9-M20</t>
  </si>
  <si>
    <t>9-M21</t>
  </si>
  <si>
    <t>9-M22</t>
  </si>
  <si>
    <t>9-M23</t>
  </si>
  <si>
    <t>9-M24</t>
  </si>
  <si>
    <t>9-M25</t>
  </si>
  <si>
    <t>9-M26</t>
  </si>
  <si>
    <t>9-M27</t>
  </si>
  <si>
    <t>Pilgrim 5k</t>
  </si>
  <si>
    <t xml:space="preserve">Splits:9.22.25 + 9.1644 + 9.3637 </t>
  </si>
  <si>
    <t xml:space="preserve">Cold  </t>
  </si>
  <si>
    <t>R200901</t>
  </si>
  <si>
    <t>Mizuno</t>
  </si>
  <si>
    <t>R201201</t>
  </si>
  <si>
    <t>R201101</t>
  </si>
  <si>
    <t>2012 Total</t>
  </si>
  <si>
    <t>R201202</t>
  </si>
  <si>
    <t>NB</t>
  </si>
  <si>
    <t>2007 Total</t>
  </si>
  <si>
    <t>Basement-Treadmill</t>
  </si>
  <si>
    <t>NHF - Treadmill</t>
  </si>
  <si>
    <t>Horrible Run</t>
  </si>
  <si>
    <t>ugghhhh</t>
  </si>
  <si>
    <t>PHS</t>
  </si>
  <si>
    <t>Laps</t>
  </si>
  <si>
    <t>Swam with Jake</t>
  </si>
  <si>
    <t>53 -&gt; 389 Via Stone Bus Stop</t>
  </si>
  <si>
    <t>NHF</t>
  </si>
  <si>
    <t>NHF - Bike</t>
  </si>
  <si>
    <t>Quick</t>
  </si>
  <si>
    <t>Great</t>
  </si>
  <si>
    <t>Steps</t>
  </si>
  <si>
    <t>Hills</t>
  </si>
  <si>
    <t>Tennis + Munson</t>
  </si>
  <si>
    <t xml:space="preserve">Laps </t>
  </si>
  <si>
    <t>Swam 25 laps</t>
  </si>
  <si>
    <t>Random - First 10 mins at 5.7 rest at 6.3</t>
  </si>
  <si>
    <t>Fenn's Pond</t>
  </si>
  <si>
    <t>53 to 389</t>
  </si>
  <si>
    <t>Toughman Tri</t>
  </si>
  <si>
    <t>RunKeeper Import</t>
  </si>
  <si>
    <t>Run 1 mi reg sneaks. 1 mile vibram</t>
  </si>
  <si>
    <t>Ouch</t>
  </si>
  <si>
    <t>Griskus Olympic Swim</t>
  </si>
  <si>
    <t>Flat tire. Ughhhh</t>
  </si>
  <si>
    <t xml:space="preserve">Awesome </t>
  </si>
  <si>
    <t xml:space="preserve">First run outside in NH. </t>
  </si>
  <si>
    <t>I've got a looooooooooong way to go</t>
  </si>
  <si>
    <t>Haven't lost my "speed"</t>
  </si>
  <si>
    <t>Nike Import</t>
  </si>
  <si>
    <t>2011 Total</t>
  </si>
  <si>
    <t>HHH</t>
  </si>
  <si>
    <t>Basement-Spin</t>
  </si>
  <si>
    <t>Boring</t>
  </si>
  <si>
    <t>Ran with Kelly</t>
  </si>
  <si>
    <t>Ran 6.5 for 1/2 then 7 then whatever 8 min miles is</t>
  </si>
  <si>
    <t>NHF 5k</t>
  </si>
  <si>
    <t>Total Avg MPH</t>
  </si>
  <si>
    <t>NHF 4Miles</t>
  </si>
  <si>
    <t>Swim Date</t>
  </si>
  <si>
    <t>Lap1</t>
  </si>
  <si>
    <t>Lap2</t>
  </si>
  <si>
    <t>Lap3</t>
  </si>
  <si>
    <t>Lap4</t>
  </si>
  <si>
    <t>Lap5</t>
  </si>
  <si>
    <t>Lap6</t>
  </si>
  <si>
    <t>Lap7</t>
  </si>
  <si>
    <t>Lap8</t>
  </si>
  <si>
    <t>Lap9</t>
  </si>
  <si>
    <t>Lap10</t>
  </si>
  <si>
    <t>Lap11</t>
  </si>
  <si>
    <t>Lap12</t>
  </si>
  <si>
    <t>Lap13</t>
  </si>
  <si>
    <t>Lap14</t>
  </si>
  <si>
    <t>Lap15</t>
  </si>
  <si>
    <t>Lap16</t>
  </si>
  <si>
    <t>Lap17</t>
  </si>
  <si>
    <t>Lap18</t>
  </si>
  <si>
    <t>Lap19</t>
  </si>
  <si>
    <t>Lap20</t>
  </si>
  <si>
    <t>Lap21</t>
  </si>
  <si>
    <t>Lap22</t>
  </si>
  <si>
    <t>Lap23</t>
  </si>
  <si>
    <t>Lap24</t>
  </si>
  <si>
    <t>Lap25</t>
  </si>
  <si>
    <t>Lap26</t>
  </si>
  <si>
    <t>Lap27</t>
  </si>
  <si>
    <t>Lap28</t>
  </si>
  <si>
    <t>Lap29</t>
  </si>
  <si>
    <t>Lap30</t>
  </si>
  <si>
    <t>Lap31</t>
  </si>
  <si>
    <t>Lap32</t>
  </si>
  <si>
    <t>Lap33</t>
  </si>
  <si>
    <t>Lap34</t>
  </si>
  <si>
    <t>Lap35</t>
  </si>
  <si>
    <t>Lap36</t>
  </si>
  <si>
    <t>Lap37</t>
  </si>
  <si>
    <t>Lap38</t>
  </si>
  <si>
    <t>Lap39</t>
  </si>
  <si>
    <t>Lap40</t>
  </si>
  <si>
    <t>Lap41</t>
  </si>
  <si>
    <t>Lap42</t>
  </si>
  <si>
    <t>Lap43</t>
  </si>
  <si>
    <t>Lap44</t>
  </si>
  <si>
    <t>Lap45</t>
  </si>
  <si>
    <t>Lap46</t>
  </si>
  <si>
    <t>Lap47</t>
  </si>
  <si>
    <t>Lap48</t>
  </si>
  <si>
    <t>Lap49</t>
  </si>
  <si>
    <t>Lap50</t>
  </si>
  <si>
    <t>1.04.07</t>
  </si>
  <si>
    <t>1.12.65</t>
  </si>
  <si>
    <t>1.01.88</t>
  </si>
  <si>
    <t>1.03.67</t>
  </si>
  <si>
    <t>1.03.53</t>
  </si>
  <si>
    <t>1.11.21</t>
  </si>
  <si>
    <t>1.08.84</t>
  </si>
  <si>
    <t>1.11.30</t>
  </si>
  <si>
    <t>0.56.05</t>
  </si>
  <si>
    <t>1.02.09</t>
  </si>
  <si>
    <t>1.08.91</t>
  </si>
  <si>
    <t>1.11.03</t>
  </si>
  <si>
    <t>1.12.89</t>
  </si>
  <si>
    <t>1.13.11</t>
  </si>
  <si>
    <t>1.04.19</t>
  </si>
  <si>
    <t>1.05.00</t>
  </si>
  <si>
    <t>1.14.50</t>
  </si>
  <si>
    <t>1.18.74</t>
  </si>
  <si>
    <t>1.09.35</t>
  </si>
  <si>
    <t>1.08.62</t>
  </si>
  <si>
    <t>0.46.58</t>
  </si>
  <si>
    <t>1.13.22</t>
  </si>
  <si>
    <t>1.08.41</t>
  </si>
  <si>
    <t>0.58.3</t>
  </si>
  <si>
    <t>0.59.4</t>
  </si>
  <si>
    <t>NHF - Spin Class</t>
  </si>
  <si>
    <t>1.00.59</t>
  </si>
  <si>
    <t>1.02.58</t>
  </si>
  <si>
    <t>0.59.63</t>
  </si>
  <si>
    <t>1.18.63</t>
  </si>
  <si>
    <t>0.58.78</t>
  </si>
  <si>
    <t>1.02.18</t>
  </si>
  <si>
    <t>1.02.91</t>
  </si>
  <si>
    <t>1.02.11</t>
  </si>
  <si>
    <t>1.02.94</t>
  </si>
  <si>
    <t>1.05.57</t>
  </si>
  <si>
    <t>1.05.10</t>
  </si>
  <si>
    <t>1.08.64</t>
  </si>
  <si>
    <t>1.08.58</t>
  </si>
  <si>
    <t>1.04.48</t>
  </si>
  <si>
    <t>1.10.69</t>
  </si>
  <si>
    <t>1.08.30</t>
  </si>
  <si>
    <t>1.11.57</t>
  </si>
  <si>
    <t>1.02.00</t>
  </si>
  <si>
    <t>1.03.28</t>
  </si>
  <si>
    <t>1.08.08</t>
  </si>
  <si>
    <t>1.07.04</t>
  </si>
  <si>
    <t>1.13.28</t>
  </si>
  <si>
    <t>1.01.84</t>
  </si>
  <si>
    <t>1.10.16</t>
  </si>
  <si>
    <t>1.09.40</t>
  </si>
  <si>
    <t>Quassy Loop Judd Extention</t>
  </si>
  <si>
    <t>YNHH-Treadmill</t>
  </si>
  <si>
    <t>YNHH</t>
  </si>
  <si>
    <t>YNHH-Bike</t>
  </si>
  <si>
    <t>Swam 27 Laps</t>
  </si>
  <si>
    <t>Farmington Trail</t>
  </si>
  <si>
    <t>Quassy Loop Plus Fenn's Pond</t>
  </si>
  <si>
    <t>Stupid Hills</t>
  </si>
  <si>
    <t>YNHH-5k</t>
  </si>
  <si>
    <t>Swam 30 laps</t>
  </si>
  <si>
    <t>Tennis Direct</t>
  </si>
  <si>
    <t>Ciocci</t>
  </si>
  <si>
    <t>30 laps</t>
  </si>
  <si>
    <t>Savin Rock Half Marathon</t>
  </si>
  <si>
    <t>53 -&gt; Judd --&gt; Tuttle -&gt; WDR -&gt; 389</t>
  </si>
  <si>
    <t>Spin Class</t>
  </si>
  <si>
    <t>YNHH-4 Mile</t>
  </si>
  <si>
    <t>Newton</t>
  </si>
  <si>
    <t>WDR 4 Miler</t>
  </si>
  <si>
    <t>Ride with Jake</t>
  </si>
  <si>
    <t>YNHH-4.5</t>
  </si>
  <si>
    <t>Rev3 Olympic with Half Finish</t>
  </si>
  <si>
    <t>53 -&gt; Qloop -&gt; 389</t>
  </si>
  <si>
    <t>Wattage Test</t>
  </si>
  <si>
    <t>Slow start</t>
  </si>
  <si>
    <t>Half Pred Even</t>
  </si>
  <si>
    <t>Half Pred +2</t>
  </si>
  <si>
    <t>Disney Cruise</t>
  </si>
  <si>
    <t>Rev3 Half with Oly Finish</t>
  </si>
  <si>
    <t>Matt had Flat..rolling time was 3:37</t>
  </si>
  <si>
    <t>Lake</t>
  </si>
  <si>
    <t>Swim 5 Out</t>
  </si>
  <si>
    <t>Very Choppy</t>
  </si>
  <si>
    <t>HR Run (under 150)</t>
  </si>
  <si>
    <t>Cheshire Half Marathon</t>
  </si>
  <si>
    <t>L</t>
  </si>
  <si>
    <t>Post</t>
  </si>
  <si>
    <t>Post - 20 Laps</t>
  </si>
  <si>
    <t>Felt slow</t>
  </si>
  <si>
    <t>Bikemill</t>
  </si>
  <si>
    <t>Post - 25 Laps</t>
  </si>
  <si>
    <t>Felt Good</t>
  </si>
  <si>
    <t>Cloudy</t>
  </si>
  <si>
    <t>Tough</t>
  </si>
  <si>
    <t>Rolling time of just over 4:04</t>
  </si>
  <si>
    <t>Rev3 Half with 61 AddOn</t>
  </si>
  <si>
    <t>Post-30 Laps</t>
  </si>
  <si>
    <t>HR Run (under 155)</t>
  </si>
  <si>
    <t>Brick off spin class</t>
  </si>
  <si>
    <t>YNHH-Random</t>
  </si>
  <si>
    <t>Lake Swim - Log Cabin</t>
  </si>
  <si>
    <t>Time and Dist are guestimate</t>
  </si>
  <si>
    <t>Rev3 Half</t>
  </si>
  <si>
    <t>Quassy Loop plus Tranquility Loop</t>
  </si>
  <si>
    <t>Last long run before rev3</t>
  </si>
  <si>
    <t>Ride with Connor Fenn's Pond then Griskus Sprint</t>
  </si>
  <si>
    <t>Easy riding</t>
  </si>
  <si>
    <t>Seat sank</t>
  </si>
  <si>
    <t>Stationary Bike</t>
  </si>
  <si>
    <t>just spin legs still sore</t>
  </si>
  <si>
    <t>legs feel heavy</t>
  </si>
  <si>
    <t>stupid seat post</t>
  </si>
  <si>
    <t>spin legs</t>
  </si>
  <si>
    <t>400+ watts during rpm challenge</t>
  </si>
  <si>
    <t>First Loop Run 34:09 Second Loop 33:02</t>
  </si>
  <si>
    <t>Felt like crap</t>
  </si>
  <si>
    <t>To The Right</t>
  </si>
  <si>
    <t>Flanders/Bantam Loop</t>
  </si>
  <si>
    <t>http://app.strava.com/rides/11618254#achievements</t>
  </si>
  <si>
    <t>Ocean</t>
  </si>
  <si>
    <t>Mighty Moss</t>
  </si>
  <si>
    <t>Recovery Ride</t>
  </si>
  <si>
    <t>http://app.strava.com/rides/12450861</t>
  </si>
  <si>
    <t>Flanders/61 home</t>
  </si>
  <si>
    <t>http://app.strava.com/rides/128161451</t>
  </si>
  <si>
    <t>Big Calf Cramp</t>
  </si>
  <si>
    <t>Very Crowded</t>
  </si>
  <si>
    <t>Felt Great</t>
  </si>
  <si>
    <t>MV Random</t>
  </si>
  <si>
    <t>Ride with boys</t>
  </si>
  <si>
    <t>Ride to beach with Logan and Hunter on Back</t>
  </si>
  <si>
    <t>http://runkeeper.com/user/ctkeane/activity/103723729</t>
  </si>
  <si>
    <t>Tu</t>
  </si>
  <si>
    <t>We</t>
  </si>
  <si>
    <t>Pushed Declan in Stroller</t>
  </si>
  <si>
    <t>Bantam Lake Loop</t>
  </si>
  <si>
    <t>http://app.strava.com/rides/16687947</t>
  </si>
  <si>
    <t>Mostly Rev3</t>
  </si>
  <si>
    <t>http://app.strava.com/rides/18078949</t>
  </si>
  <si>
    <t>Hartford Marathon</t>
  </si>
  <si>
    <t>http://runkeeper.com/user/ctkeane/activity/109449395</t>
  </si>
  <si>
    <t>didn't feel like running</t>
  </si>
  <si>
    <t>http://runkeeper.com/user/ctkeane/activity/110234496</t>
  </si>
  <si>
    <t>http://runkeeper.com/user/ctkeane/activity/110510879</t>
  </si>
  <si>
    <t>132 Hilly Challenge</t>
  </si>
  <si>
    <t>http://app.strava.com/rides/19031432</t>
  </si>
  <si>
    <t>Maine Rev3</t>
  </si>
  <si>
    <t>GreyNB</t>
  </si>
  <si>
    <t>NYC</t>
  </si>
  <si>
    <t>http://runkeeper.com/user/ctkeane/activity/113898908</t>
  </si>
  <si>
    <t>http://runkeeper.com/user/ctkeane/activity/114134602</t>
  </si>
  <si>
    <t>Winnemaug Looper</t>
  </si>
  <si>
    <t>http://runkeeper.com/user/ctkeane/activity/114937692</t>
  </si>
  <si>
    <t>NB860v2</t>
  </si>
  <si>
    <t>Lacross and Back Sucks</t>
  </si>
  <si>
    <t>http://runkeeper.com/user/ctkeane/activity/117650428</t>
  </si>
  <si>
    <t>http://runkeeper.com/user/ctkeane/activity/117903113</t>
  </si>
  <si>
    <t>Speed Work - Treadmill</t>
  </si>
  <si>
    <t>45 min run</t>
  </si>
  <si>
    <t>YNHH - Huntington O&amp;B</t>
  </si>
  <si>
    <t>YNHH-Huntington Loop</t>
  </si>
  <si>
    <t>http://runkeeper.com/user/ctkeane/activity/119670590</t>
  </si>
  <si>
    <t>http://runkeeper.com/user/ctkeane/activity/120180143</t>
  </si>
  <si>
    <t>NHS</t>
  </si>
  <si>
    <t>Naug Masters Swim</t>
  </si>
  <si>
    <t>Stroke Counting</t>
  </si>
  <si>
    <t>1800 meters</t>
  </si>
  <si>
    <t>http://runkeeper.com/user/ctkeane/activity/123256986</t>
  </si>
  <si>
    <t>http://nikeplus.nike.com/plus/activity/running/bckeane/detail/2051242118</t>
  </si>
  <si>
    <t>1900 meters</t>
  </si>
  <si>
    <t>Connor on Bike</t>
  </si>
  <si>
    <t>Charcoal 2</t>
  </si>
  <si>
    <t>Fenn's Pond plus Driveway</t>
  </si>
  <si>
    <t>2000 meters</t>
  </si>
  <si>
    <t>Time Trial - Naug Masters Swim</t>
  </si>
  <si>
    <t>Time Trial 33 round trips</t>
  </si>
  <si>
    <t>http://runkeeper.com/user/ctkeane/activity/127907550</t>
  </si>
  <si>
    <t>Tranquility Loop to 389</t>
  </si>
  <si>
    <t>http://app.strava.com/activities/26918496</t>
  </si>
  <si>
    <t>YNHH Treadmill</t>
  </si>
  <si>
    <t>1500 Meters</t>
  </si>
  <si>
    <t>late</t>
  </si>
  <si>
    <t>Artillary Loop</t>
  </si>
  <si>
    <t>Ride with Connor</t>
  </si>
  <si>
    <t>http://app.strava.com/activities/27520797</t>
  </si>
  <si>
    <t>2300</t>
  </si>
  <si>
    <t>2000</t>
  </si>
  <si>
    <t>Bike Path Loop - Up</t>
  </si>
  <si>
    <t>1400</t>
  </si>
  <si>
    <t>1600</t>
  </si>
  <si>
    <t>http://app.strava.com/activities/29557151</t>
  </si>
  <si>
    <t>1800</t>
  </si>
  <si>
    <t>1950</t>
  </si>
  <si>
    <t>30 minutes time trial 31 round trips</t>
  </si>
  <si>
    <t>ZootKane</t>
  </si>
  <si>
    <t>Pushed Hunter and Declan</t>
  </si>
  <si>
    <t>2100</t>
  </si>
  <si>
    <t>1750 - Fast 100 1:28</t>
  </si>
  <si>
    <t>http://runkeeper.com/user/ctkeane/activity/135570472</t>
  </si>
  <si>
    <t>SpinBike</t>
  </si>
  <si>
    <t>2200 - 900 in 16:40</t>
  </si>
  <si>
    <t>Quick swim</t>
  </si>
  <si>
    <t>1850</t>
  </si>
  <si>
    <t>IM Pred</t>
  </si>
  <si>
    <t>1 Mile Avg: 54.84</t>
  </si>
  <si>
    <t>2013 Total</t>
  </si>
  <si>
    <t>Threshold Test</t>
  </si>
  <si>
    <t>B-Ciocc</t>
  </si>
  <si>
    <t>1 hour sufferfest 1 hour free</t>
  </si>
  <si>
    <t>Bridgewater Run</t>
  </si>
  <si>
    <t>http://runkeeper.com/user/ctkeane/activity/140130339</t>
  </si>
  <si>
    <t>4x1000 @8:30 with 3 min rest</t>
  </si>
  <si>
    <t>30 Mins Trainer</t>
  </si>
  <si>
    <t>RowMachine</t>
  </si>
  <si>
    <t>YNHH Rowing Machine</t>
  </si>
  <si>
    <t>90 Minutes</t>
  </si>
  <si>
    <t>http://runkeeper.com/user/ctkeane/activity/141936743</t>
  </si>
  <si>
    <t>NYC Treadmill</t>
  </si>
  <si>
    <t>Just ride</t>
  </si>
  <si>
    <t>http://runkeeper.com/user/ctkeane/activity/143382899</t>
  </si>
  <si>
    <t>Other Pred</t>
  </si>
  <si>
    <t>Pomperaug Swim</t>
  </si>
  <si>
    <t>1750</t>
  </si>
  <si>
    <t>Fit Test</t>
  </si>
  <si>
    <t>The Hunted - Sufferfest</t>
  </si>
  <si>
    <t>3x6 min at 214w</t>
  </si>
  <si>
    <t>6xHalf Mile at 8 min mile (7.6)</t>
  </si>
  <si>
    <t>Counter</t>
  </si>
  <si>
    <t>20 mins trainer</t>
  </si>
  <si>
    <t>2 miles under 18 minute</t>
  </si>
  <si>
    <t>2h Ride</t>
  </si>
  <si>
    <t>Sherman Ext 53 to 389</t>
  </si>
  <si>
    <t>Battery Died http://runkeeper.com/user/ctkeane/activity/146656360</t>
  </si>
  <si>
    <t>5k in under 27</t>
  </si>
  <si>
    <t>2500</t>
  </si>
  <si>
    <t>Zombie, Run</t>
  </si>
  <si>
    <t>Fight Club</t>
  </si>
  <si>
    <t>Only did first half hour</t>
  </si>
  <si>
    <t>High Cadence 85+</t>
  </si>
  <si>
    <t>1700</t>
  </si>
  <si>
    <t>HR around 145</t>
  </si>
  <si>
    <t>http://runkeeper.com/user/ctkeane/activity/151877795</t>
  </si>
  <si>
    <t>HR under 150</t>
  </si>
  <si>
    <t>2 Mile Swim</t>
  </si>
  <si>
    <t>Polar Bear Run</t>
  </si>
  <si>
    <t>http://runkeeper.com/user/ctkeane/activity/153871607</t>
  </si>
  <si>
    <t>Recovery Run</t>
  </si>
  <si>
    <t>Lots of arm only laps</t>
  </si>
  <si>
    <t>4x8 min at 210watts</t>
  </si>
  <si>
    <t>9:15 5k</t>
  </si>
  <si>
    <t>http://app.strava.com/activities/43874544</t>
  </si>
  <si>
    <t>6x .25 Mile at 8:06 90 Sec Rest</t>
  </si>
  <si>
    <t>Watts</t>
  </si>
  <si>
    <t xml:space="preserve"> 3x8 min @195 Watts</t>
  </si>
  <si>
    <t>Jake's Swim</t>
  </si>
  <si>
    <t>45 min swim 47 laps</t>
  </si>
  <si>
    <t>30 Spin</t>
  </si>
  <si>
    <t>2 hour spin</t>
  </si>
  <si>
    <t>booooriiiinnnggg</t>
  </si>
  <si>
    <t>Qloop to 389</t>
  </si>
  <si>
    <t>8x800 @ 8:50 with 90 sec break</t>
  </si>
  <si>
    <t>1000 meters in 17:57</t>
  </si>
  <si>
    <t>Time Trial 1.5 miles</t>
  </si>
  <si>
    <t>YNHH Spin Bike</t>
  </si>
  <si>
    <t>Keep 200+ watts</t>
  </si>
  <si>
    <t>Tour De Flanders Up</t>
  </si>
  <si>
    <t>http://app.strava.com/activities/45715316</t>
  </si>
  <si>
    <t>Y25Y</t>
  </si>
  <si>
    <t>Yale 25 Yard</t>
  </si>
  <si>
    <t>30 min even</t>
  </si>
  <si>
    <t>10 min easy and 5 minute + 30 seconds</t>
  </si>
  <si>
    <t>Rev3 Olympic</t>
  </si>
  <si>
    <t>http://app.strava.com/activities/46332934</t>
  </si>
  <si>
    <t>http://runkeeper.com/user/ctkeane/activity/162226940</t>
  </si>
  <si>
    <t>R201301</t>
  </si>
  <si>
    <t>6x800 @8:00 with 90 sec break</t>
  </si>
  <si>
    <t>3x6min @214+ wattage</t>
  </si>
  <si>
    <t>2 mile time trial</t>
  </si>
  <si>
    <t>http://runkeeper.com/user/ctkeane/activity/163994767</t>
  </si>
  <si>
    <t>Black Rock Climb with Rev3 Start</t>
  </si>
  <si>
    <t>http://app.strava.com/activities/47589115</t>
  </si>
  <si>
    <t>easy spin</t>
  </si>
  <si>
    <t>Oasis of the Seas Track</t>
  </si>
  <si>
    <t>12 Laps Pushing Stroller</t>
  </si>
  <si>
    <t>10 Laps Pushing Stroller</t>
  </si>
  <si>
    <t>3x1 mile 2 min rest</t>
  </si>
  <si>
    <t>Y50M</t>
  </si>
  <si>
    <t>Yale 50 Meter</t>
  </si>
  <si>
    <t>1700 meters</t>
  </si>
  <si>
    <t>Lap</t>
  </si>
  <si>
    <t>RunningTotal</t>
  </si>
  <si>
    <t>Past UJ</t>
  </si>
  <si>
    <t>6 x 1/2 mile at 7:50.  Second to Last one at 7:43.  Last one at 7:30</t>
  </si>
  <si>
    <t>2000 Meters</t>
  </si>
  <si>
    <t>Running Total Minutes</t>
  </si>
  <si>
    <t>Ragnar Leg 4</t>
  </si>
  <si>
    <t>Ragnar Leg 16</t>
  </si>
  <si>
    <t>Night Run Started at 9:27</t>
  </si>
  <si>
    <t>Start Time 12:31</t>
  </si>
  <si>
    <t>Ragnar Leg 28</t>
  </si>
  <si>
    <t>Start Time 5:49</t>
  </si>
  <si>
    <t>12 2min at 8min mile</t>
  </si>
  <si>
    <t>http://app.strava.com/activities/52856200</t>
  </si>
  <si>
    <t>Work to Home</t>
  </si>
  <si>
    <t>Home to Work</t>
  </si>
  <si>
    <t>http://app.strava.com/activities/52992457</t>
  </si>
  <si>
    <t>http://app.strava.com/activities/53282964</t>
  </si>
  <si>
    <t>6x.25 at sub 8</t>
  </si>
  <si>
    <t>http://app.strava.com/activities/54491605</t>
  </si>
  <si>
    <t>http://app.strava.com/activities/54577819</t>
  </si>
  <si>
    <t>YNHH-EdgehillRd</t>
  </si>
  <si>
    <t>YNHH-Edgerton 5</t>
  </si>
  <si>
    <t>All the Rev3s</t>
  </si>
  <si>
    <t>http://app.strava.com/activities/55114194</t>
  </si>
  <si>
    <t>Ewood</t>
  </si>
  <si>
    <t>Edgewood</t>
  </si>
  <si>
    <t>26 laps</t>
  </si>
  <si>
    <t>YNHH-8</t>
  </si>
  <si>
    <t>http://runkeeper.com/user/ctkeane/activity/185068218</t>
  </si>
  <si>
    <t>More than Rev3 Half</t>
  </si>
  <si>
    <t>http://app.strava.com/activities/56636675</t>
  </si>
  <si>
    <t>YNHH-BikePath-SheltonAve</t>
  </si>
  <si>
    <t>http://runkeeper.com/user/ctkeane/activity/187805135</t>
  </si>
  <si>
    <t>YNHH Lunch Run</t>
  </si>
  <si>
    <t>http://app.strava.com/activities/58392885</t>
  </si>
  <si>
    <t>Half Marathon Rev3 Quassy</t>
  </si>
  <si>
    <t>Ynhh Bike Path 3M</t>
  </si>
  <si>
    <t>Madison Run 1</t>
  </si>
  <si>
    <t>Madison Run 2</t>
  </si>
  <si>
    <t>Father's Day 100</t>
  </si>
  <si>
    <t>http://app.strava.com/activities/60773519</t>
  </si>
  <si>
    <t>Half IM Pred</t>
  </si>
  <si>
    <t>Ynhh 5M Bike Path</t>
  </si>
  <si>
    <t>Lake Placid Training Day</t>
  </si>
  <si>
    <t>http://app.strava.com/activities/62453304</t>
  </si>
  <si>
    <t>Mirror</t>
  </si>
  <si>
    <t>14x2 min at 7:47</t>
  </si>
  <si>
    <t>Gdock to Quassy</t>
  </si>
  <si>
    <t>Partial Rev3</t>
  </si>
  <si>
    <t>http://app.strava.com/activities/63388595</t>
  </si>
  <si>
    <t>67 and 7 and 63</t>
  </si>
  <si>
    <t>http://app.strava.com/activities/63866156</t>
  </si>
  <si>
    <t>2x Gdock to Quassy</t>
  </si>
  <si>
    <t>http://runkeeper.com/user/ctkeane/activity/204518214?&amp;tripIdBase36=3drj9i</t>
  </si>
  <si>
    <t>Waramaug Double</t>
  </si>
  <si>
    <t>http://app.strava.com/activities/65406491</t>
  </si>
  <si>
    <t>YNHH 10miler</t>
  </si>
  <si>
    <t>http://app.strava.com/activities/66645981</t>
  </si>
  <si>
    <t>Ride to 202</t>
  </si>
  <si>
    <t>http://app.strava.com/activities/67052854</t>
  </si>
  <si>
    <t>Out: 20.51 Back: 21.49</t>
  </si>
  <si>
    <t>http://app.strava.com/activities/68201823</t>
  </si>
  <si>
    <t>Sunday Ride</t>
  </si>
  <si>
    <t>http://app.strava.com/activities/68728806</t>
  </si>
  <si>
    <t>3-Run</t>
  </si>
  <si>
    <t>2-Bike</t>
  </si>
  <si>
    <t>1-Swim</t>
  </si>
  <si>
    <t>Import from Runkeeper</t>
  </si>
  <si>
    <t>Columbus Route</t>
  </si>
  <si>
    <t>Griskus Sprint Bike Course</t>
  </si>
  <si>
    <t>unknown</t>
  </si>
  <si>
    <t>3-Run Total</t>
  </si>
  <si>
    <t>2-Bike Total</t>
  </si>
  <si>
    <t>1-Swim Total</t>
  </si>
  <si>
    <t>Mirror Total</t>
  </si>
  <si>
    <t>Ewood Total</t>
  </si>
  <si>
    <t>Y50M Total</t>
  </si>
  <si>
    <t>3-Run Count</t>
  </si>
  <si>
    <t>3-Run Avg Dist</t>
  </si>
  <si>
    <t>3-Run MinD</t>
  </si>
  <si>
    <t>3-Run MaxD</t>
  </si>
  <si>
    <t>3-Run Avg Pace</t>
  </si>
  <si>
    <t>3-Run Avg Rest</t>
  </si>
  <si>
    <t>2-Bike Count</t>
  </si>
  <si>
    <t>2-Bike Avg Dist</t>
  </si>
  <si>
    <t>2-Bike MinD</t>
  </si>
  <si>
    <t>2-Bike MaxD</t>
  </si>
  <si>
    <t>2-Bike Avg Pace</t>
  </si>
  <si>
    <t>2-Bike Avg Rest</t>
  </si>
  <si>
    <t>1-Swim Count</t>
  </si>
  <si>
    <t>1-Swim Avg Dist</t>
  </si>
  <si>
    <t>1-Swim MinD</t>
  </si>
  <si>
    <t>1-Swim MaxD</t>
  </si>
  <si>
    <t>1-Swim Avg Pace</t>
  </si>
  <si>
    <t>1-Swim Avg Rest</t>
  </si>
  <si>
    <t>2010 Total</t>
  </si>
  <si>
    <t>Mbury Garage to G2 Garage</t>
  </si>
  <si>
    <t>Home to Mbury Garage</t>
  </si>
  <si>
    <t>LP Airport to Town</t>
  </si>
  <si>
    <t>20 mins swim</t>
  </si>
  <si>
    <t>9-BS1</t>
  </si>
  <si>
    <t>9-BS2</t>
  </si>
  <si>
    <t>http://app.strava.com/activities/72904414</t>
  </si>
  <si>
    <t>9-BS1 Total</t>
  </si>
  <si>
    <t>9-BS2 Total</t>
  </si>
  <si>
    <t>Boys Bike Path</t>
  </si>
  <si>
    <t>http://app.strava.com/activities/77423130</t>
  </si>
  <si>
    <t>ZK2</t>
  </si>
  <si>
    <t>R201302</t>
  </si>
  <si>
    <t>http://app.strava.com/activities/80349302</t>
  </si>
  <si>
    <t>http://app.strava.com/activities/80551058</t>
  </si>
  <si>
    <t>http://app.strava.com/activities/81154184</t>
  </si>
  <si>
    <t>Luck 2 Tuck Swim</t>
  </si>
  <si>
    <t>Hammerfest Swim</t>
  </si>
  <si>
    <t>Hammerfest Bike</t>
  </si>
  <si>
    <t>Hammerfest Run</t>
  </si>
  <si>
    <t>http://app.strava.com/activities/82648189</t>
  </si>
  <si>
    <t>http://app.strava.com/activities/82648967</t>
  </si>
  <si>
    <t>http://app.strava.com/activities/84384370</t>
  </si>
  <si>
    <t>http://app.strava.com/activities/85295579</t>
  </si>
  <si>
    <t>http://app.strava.com/activities/86664831</t>
  </si>
  <si>
    <t>Kinvara4</t>
  </si>
  <si>
    <t>PHS 1.5 Miler</t>
  </si>
  <si>
    <t>PHS Track</t>
  </si>
  <si>
    <t>http://app.strava.com/activities/88101034</t>
  </si>
  <si>
    <t>http://app.strava.com/activities/88679072</t>
  </si>
  <si>
    <t>A Workout - First Half</t>
  </si>
  <si>
    <t>http://app.strava.com/activities/90912020</t>
  </si>
  <si>
    <t>http://app.strava.com/activities/92724265</t>
  </si>
  <si>
    <t>53 - Rev3 Half</t>
  </si>
  <si>
    <t>http://app.strava.com/activities/94304832</t>
  </si>
  <si>
    <t>YNHH Random</t>
  </si>
  <si>
    <t>http://app.strava.com/activities/94535432</t>
  </si>
  <si>
    <t>Goshen Turkey Trot</t>
  </si>
  <si>
    <t>http://www.strava.com/activities/97522399</t>
  </si>
  <si>
    <t>House 6</t>
  </si>
  <si>
    <t>http://www.strava.com/activities/98155467</t>
  </si>
  <si>
    <t>5x2min @8:20</t>
  </si>
  <si>
    <t>Jingle Bell Run Litchfield</t>
  </si>
  <si>
    <t>Ran with Logan</t>
  </si>
  <si>
    <t>Lake Elise Loop</t>
  </si>
  <si>
    <t>.5 mile at 8:30 .1 mile walk - Repeat</t>
  </si>
  <si>
    <t>9-Weights</t>
  </si>
  <si>
    <t>Offseason Weight Plan</t>
  </si>
  <si>
    <t>.25 mile at 7:30 90 sec breat - Repeat 9 times</t>
  </si>
  <si>
    <t>PHS Swim</t>
  </si>
  <si>
    <t>Old</t>
  </si>
  <si>
    <t>BK 10k</t>
  </si>
  <si>
    <t>http://app.strava.com/activities/102641555</t>
  </si>
  <si>
    <t>5x2min @8:00</t>
  </si>
  <si>
    <t>Erin Led Class</t>
  </si>
  <si>
    <t>Not fun</t>
  </si>
  <si>
    <t>Ghost</t>
  </si>
  <si>
    <t>9-Weights Total</t>
  </si>
  <si>
    <t>Weights Total</t>
  </si>
  <si>
    <t>http://app.strava.com/activities/105852639</t>
  </si>
  <si>
    <t>Time Trial for Nick</t>
  </si>
  <si>
    <t>Mile Time Trial</t>
  </si>
  <si>
    <t>LT Test</t>
  </si>
  <si>
    <t>Last 5.5 of Rev3 Half and Home</t>
  </si>
  <si>
    <t>http://app.strava.com/activities/107823517</t>
  </si>
  <si>
    <t>2000 yards at 5x500 (slow, faster, fastest, slooow)</t>
  </si>
  <si>
    <t>Import from Nike+</t>
  </si>
  <si>
    <t>Nike+ Import</t>
  </si>
  <si>
    <t>import from training peeks</t>
  </si>
  <si>
    <t>Day 4 IMMT</t>
  </si>
  <si>
    <t>3x1 mile 2 min rest - Day 1 IMMT</t>
  </si>
  <si>
    <t>Spin Class - Day 2 IMMT</t>
  </si>
  <si>
    <t>Day 3 IMMT</t>
  </si>
  <si>
    <t>1h Ride</t>
  </si>
  <si>
    <t>.5 Warmup 4x.5 mile at 7:19</t>
  </si>
  <si>
    <t>.25 mile at 6:53 with 90 sec break</t>
  </si>
  <si>
    <t>Home Rev3 Olympic</t>
  </si>
  <si>
    <t>http://app.strava.com/activities/115186703</t>
  </si>
  <si>
    <t>Danbury Half Marathon</t>
  </si>
  <si>
    <t>10k + Munsun Loop</t>
  </si>
  <si>
    <t>2 sessions of 40 each</t>
  </si>
  <si>
    <t>Speed Test</t>
  </si>
  <si>
    <t>NBA 2k14 with Nolan</t>
  </si>
  <si>
    <t>http://www.strava.com/activities/120008170</t>
  </si>
  <si>
    <t>Jack's Hill</t>
  </si>
  <si>
    <t>Shiv</t>
  </si>
  <si>
    <t>Raining</t>
  </si>
  <si>
    <t>B-Shiv</t>
  </si>
  <si>
    <t>Basement</t>
  </si>
  <si>
    <t>4xhalf mile at 7:53</t>
  </si>
  <si>
    <t>G2host</t>
  </si>
  <si>
    <t>http://www.strava.com/activities/126584619</t>
  </si>
  <si>
    <t>http://app.strava.com/activities/127163945</t>
  </si>
  <si>
    <t>1/2 mile repeats</t>
  </si>
  <si>
    <t>http://app.strava.com/activities/128469509</t>
  </si>
  <si>
    <t>cool</t>
  </si>
  <si>
    <t>http://app.strava.com/activities/128742853</t>
  </si>
  <si>
    <t>http://app.strava.com/activities/128823945</t>
  </si>
  <si>
    <t>http://app.strava.com/activities/129478064</t>
  </si>
  <si>
    <t>http://app.strava.com/activities/131959466</t>
  </si>
  <si>
    <t>http://app.strava.com/activities/132351198</t>
  </si>
  <si>
    <t>1/4 mile repeats</t>
  </si>
  <si>
    <t>YNHH Division St 5k</t>
  </si>
  <si>
    <t>2nd half of brick</t>
  </si>
  <si>
    <t>Shiv Total</t>
  </si>
  <si>
    <t>B-Shiv Total</t>
  </si>
  <si>
    <t>http://app.strava.com/activities/136487048</t>
  </si>
  <si>
    <t>Cows and Swamps</t>
  </si>
  <si>
    <t>http://app.strava.com/activities/136580727</t>
  </si>
  <si>
    <t>Almost to Waramaug</t>
  </si>
  <si>
    <t>http://app.strava.com/activities/137290392</t>
  </si>
  <si>
    <t>http://app.strava.com/activities/137782522</t>
  </si>
  <si>
    <t>http://app.strava.com/activities/138069959</t>
  </si>
  <si>
    <t>YNHH to Mojy</t>
  </si>
  <si>
    <t>http://app.strava.com/activities/138560701</t>
  </si>
  <si>
    <t xml:space="preserve">cool </t>
  </si>
  <si>
    <t>http://app.strava.com/activities/139623386</t>
  </si>
  <si>
    <t>YNHH Shelton Ave 3.5</t>
  </si>
  <si>
    <t>http://app.strava.com/activities/140317177</t>
  </si>
  <si>
    <t>http://app.strava.com/activities/140606213</t>
  </si>
  <si>
    <t>http://app.strava.com/activities/140810565</t>
  </si>
  <si>
    <t>Edgerton Park</t>
  </si>
  <si>
    <t>http://app.strava.com/activities/141446623</t>
  </si>
  <si>
    <t>http://app.strava.com/activities/142242138</t>
  </si>
  <si>
    <t>3xMunson Loop</t>
  </si>
  <si>
    <t>http://app.strava.com/activities/142907340</t>
  </si>
  <si>
    <t>Ride with Nick</t>
  </si>
  <si>
    <t>http://app.strava.com/activities/143473981</t>
  </si>
  <si>
    <t>http://app.strava.com/activities/144335514/overview</t>
  </si>
  <si>
    <t>Most of Rev3 Half</t>
  </si>
  <si>
    <t>Just a Couple of Hills</t>
  </si>
  <si>
    <t>http://app.strava.com/activities/145446239</t>
  </si>
  <si>
    <t>http://app.strava.com/activities/146218031</t>
  </si>
  <si>
    <t>Towards Boat House</t>
  </si>
  <si>
    <t>YNHH Highland 4m</t>
  </si>
  <si>
    <t>http://app.strava.com/activities/146945319/overview</t>
  </si>
  <si>
    <t>Rev3 Run Course</t>
  </si>
  <si>
    <t xml:space="preserve">Moyf to Ynnh </t>
  </si>
  <si>
    <t>http://app.strava.com/activities/148938504</t>
  </si>
  <si>
    <t>http://app.strava.com/activities/149212070</t>
  </si>
  <si>
    <t>Middlebury Garage to Home</t>
  </si>
  <si>
    <t xml:space="preserve">Random </t>
  </si>
  <si>
    <t>http://app.strava.com/activities/150242027</t>
  </si>
  <si>
    <t>Quassy, Bantam, Waramaug, Quassy</t>
  </si>
  <si>
    <t>http://app.strava.com/activities/151015636</t>
  </si>
  <si>
    <t>http://app.strava.com/activities/151776890</t>
  </si>
  <si>
    <t>Altera3</t>
  </si>
  <si>
    <t>http://app.strava.com/activities/154230784</t>
  </si>
  <si>
    <t>http://app.strava.com/activities/154604112</t>
  </si>
  <si>
    <t>Fr</t>
  </si>
  <si>
    <t>http://app.strava.com/activities/154890532</t>
  </si>
  <si>
    <t>http://app.strava.com/activities/155804364</t>
  </si>
  <si>
    <t>http://app.strava.com/activities/155903601</t>
  </si>
  <si>
    <t>MV Run</t>
  </si>
  <si>
    <t>http://app.strava.com/activities/156697591</t>
  </si>
  <si>
    <t>MV</t>
  </si>
  <si>
    <t>MV Bike Back from Rental</t>
  </si>
  <si>
    <t>http://app.strava.com/activities/156880577</t>
  </si>
  <si>
    <t>MV Bike With Boys</t>
  </si>
  <si>
    <t>http://app.strava.com/activities/157153774</t>
  </si>
  <si>
    <t>MV Bike to Beach</t>
  </si>
  <si>
    <t>http://app.strava.com/activities/157189138</t>
  </si>
  <si>
    <t>MV Bike Back from Beach</t>
  </si>
  <si>
    <t>http://app.strava.com/activities/157542754</t>
  </si>
  <si>
    <t>Wet</t>
  </si>
  <si>
    <t>Canal Trail plus next section</t>
  </si>
  <si>
    <t>Just Ride</t>
  </si>
  <si>
    <t>http://app.strava.com/activities/158890731</t>
  </si>
  <si>
    <t>Airport Runabout</t>
  </si>
  <si>
    <t>http://app.strava.com/activities/159139255</t>
  </si>
  <si>
    <t>5x1 mile at 8:30</t>
  </si>
  <si>
    <t>http://app.strava.com/activities/160296076/overview</t>
  </si>
  <si>
    <t>http://app.strava.com/activities/162025078</t>
  </si>
  <si>
    <t>Was going to be a 100 but not</t>
  </si>
  <si>
    <t>2 flat tires</t>
  </si>
  <si>
    <t>Changed tire and test out bike</t>
  </si>
  <si>
    <t>http://app.strava.com/activities/162902425</t>
  </si>
  <si>
    <t>IMMT</t>
  </si>
  <si>
    <t>Ironman Mont Tremblant</t>
  </si>
  <si>
    <t>Tremblant Random</t>
  </si>
  <si>
    <t>Tremblant first 10</t>
  </si>
  <si>
    <t>http://app.strava.com/activities/165645693</t>
  </si>
  <si>
    <t>http://app.strava.com/activities/165645668</t>
  </si>
  <si>
    <t>http://app.strava.com/activities/165646551</t>
  </si>
  <si>
    <t>Double Bike Loop</t>
  </si>
  <si>
    <t>Easy Lunch Ride</t>
  </si>
  <si>
    <t>Virginia Beach Ride 1</t>
  </si>
  <si>
    <t>http://app.strava.com/activities/168877355</t>
  </si>
  <si>
    <t>Virginia Beach to NC</t>
  </si>
  <si>
    <t>http://app.strava.com/activities/169772814</t>
  </si>
  <si>
    <t>Virginia Beach Run</t>
  </si>
  <si>
    <t>http://app.strava.com/activities/170705917</t>
  </si>
  <si>
    <t>http://app.strava.com/activities/170705914</t>
  </si>
  <si>
    <t>Crazy</t>
  </si>
  <si>
    <t>http://app.strava.com/activities/171753522</t>
  </si>
  <si>
    <t>http://app.strava.com/activities/172127219</t>
  </si>
  <si>
    <t>Hoka</t>
  </si>
  <si>
    <t>http://app.strava.com/activities/173035345</t>
  </si>
  <si>
    <t>http://app.strava.com/activities/173890137</t>
  </si>
  <si>
    <t>389 Plus Griskus Sprint</t>
  </si>
  <si>
    <t>http://app.strava.com/activities/174809411</t>
  </si>
  <si>
    <t>5 minute warmup and 8x7:41 with 90 sec breaks</t>
  </si>
  <si>
    <t>Foggy</t>
  </si>
  <si>
    <t>http://app.strava.com/activities/175733537</t>
  </si>
  <si>
    <t>http://app.strava.com/activities/176020569</t>
  </si>
  <si>
    <t>MV Total</t>
  </si>
  <si>
    <t>IMMT Total</t>
  </si>
  <si>
    <t>2014 Total</t>
  </si>
  <si>
    <t>2009 Total</t>
  </si>
  <si>
    <t>2002 Total</t>
  </si>
  <si>
    <t>2001 Total</t>
  </si>
  <si>
    <t>9-Weights Count</t>
  </si>
  <si>
    <t>9-Weights Avg Dist</t>
  </si>
  <si>
    <t>9-Weights MinD</t>
  </si>
  <si>
    <t>9-Weights MaxD</t>
  </si>
  <si>
    <t>9-Weights Avg Pace</t>
  </si>
  <si>
    <t>9-Weights Avg Rest</t>
  </si>
  <si>
    <t>Boat House</t>
  </si>
  <si>
    <t>UJ House to Lake Waramaug Loop</t>
  </si>
  <si>
    <t>Waramaug 100 via 254</t>
  </si>
  <si>
    <t>Waramaug 50</t>
  </si>
  <si>
    <t>http://app.strava.com/activities/178242742</t>
  </si>
  <si>
    <t>http://app.strava.com/activities/178776014/overview</t>
  </si>
  <si>
    <t>Pre IMMT swim</t>
  </si>
  <si>
    <t>IMMT Pre-Ride</t>
  </si>
  <si>
    <t>http://app.strava.com/activities/180921968</t>
  </si>
  <si>
    <t>http://app.strava.com/activities/182213511</t>
  </si>
  <si>
    <t>http://app.strava.com/activities/182217636</t>
  </si>
  <si>
    <t>Ironman Lake Placid</t>
  </si>
  <si>
    <t>IMLP Warmup</t>
  </si>
  <si>
    <t>n/a</t>
  </si>
  <si>
    <t>http://app.strava.com/activities/183826693</t>
  </si>
  <si>
    <t>http://app.strava.com/activities/185197205</t>
  </si>
  <si>
    <t>http://app.strava.com/activities/187836672</t>
  </si>
  <si>
    <t>MG to Home via Artillary</t>
  </si>
  <si>
    <t>http://app.strava.com/activities/190141817</t>
  </si>
  <si>
    <t>Home to MG via Lake Winnemaug</t>
  </si>
  <si>
    <t>http://app.strava.com/activities/191379767</t>
  </si>
  <si>
    <t>Hudson</t>
  </si>
  <si>
    <t>LONG LONG SWIM</t>
  </si>
  <si>
    <t>http://app.strava.com/activities/193403127</t>
  </si>
  <si>
    <t>Rt6 Loop</t>
  </si>
  <si>
    <t>http://app.strava.com/activities/193520524</t>
  </si>
  <si>
    <t>Pies &amp; Pints 5k</t>
  </si>
  <si>
    <t>http://app.strava.com/activities/194687822</t>
  </si>
  <si>
    <t>YNYY Random</t>
  </si>
  <si>
    <t>http://app.strava.com/activities/196635562</t>
  </si>
  <si>
    <t>Southbury Random</t>
  </si>
  <si>
    <t>http://app.strava.com/activities/197611598</t>
  </si>
  <si>
    <t>http://app.strava.com/activities/199696607</t>
  </si>
  <si>
    <t>http://app.strava.com/activities/200865941</t>
  </si>
  <si>
    <t>JRA - Just Riding Around</t>
  </si>
  <si>
    <t>http://app.strava.com/activities/203604989</t>
  </si>
  <si>
    <t>http://app.strava.com/activities/204496998</t>
  </si>
  <si>
    <t>YNHH East Rock Rd</t>
  </si>
  <si>
    <t>http://app.strava.com/activities/205636802</t>
  </si>
  <si>
    <t>Lake Zoar</t>
  </si>
  <si>
    <t>http://app.strava.com/activities/206447537</t>
  </si>
  <si>
    <t>YNHH - Zone 2 Half Hour</t>
  </si>
  <si>
    <t>http://app.strava.com/activities/207275392</t>
  </si>
  <si>
    <t>Zone 2 Lunch Run</t>
  </si>
  <si>
    <t>http://app.strava.com/activities/208428809</t>
  </si>
  <si>
    <t>Library 5k</t>
  </si>
  <si>
    <t>Run with Logan http://app.strava.com/activities/209269717</t>
  </si>
  <si>
    <t>http://app.strava.com/activities/210426222</t>
  </si>
  <si>
    <t>Round the Hood</t>
  </si>
  <si>
    <t>http://app.strava.com/activities/211116847</t>
  </si>
  <si>
    <t>YNHH-Munson Loop</t>
  </si>
  <si>
    <t>http://app.strava.com/activities/212368289</t>
  </si>
  <si>
    <t>http://app.strava.com/activities/213578423</t>
  </si>
  <si>
    <t>http://app.strava.com/activities/213947315</t>
  </si>
  <si>
    <t>http://app.strava.com/activities/214714413 Ride with Greg</t>
  </si>
  <si>
    <t>http://app.strava.com/activities/215513396</t>
  </si>
  <si>
    <t>http://app.strava.com/activities/216550613</t>
  </si>
  <si>
    <t>http://app.strava.com/activities/218165388</t>
  </si>
  <si>
    <t>Tranquility Fenn Home</t>
  </si>
  <si>
    <t>http://app.strava.com/activities/219176492</t>
  </si>
  <si>
    <t>Tarpon Challenge week 1 wkout 1</t>
  </si>
  <si>
    <t>Had to cut short for work</t>
  </si>
  <si>
    <t>Southern</t>
  </si>
  <si>
    <t>Treadmill Hills</t>
  </si>
  <si>
    <t>Southbury Turkey Trot</t>
  </si>
  <si>
    <t>Zone 2</t>
  </si>
  <si>
    <t>Around</t>
  </si>
  <si>
    <t>G7</t>
  </si>
  <si>
    <t>Mirey Dam Run</t>
  </si>
  <si>
    <t>Lake Elise Judd Hill Loop</t>
  </si>
  <si>
    <t>Brookfield New Years</t>
  </si>
  <si>
    <t>Fridged</t>
  </si>
  <si>
    <t>MRC Double Loop</t>
  </si>
  <si>
    <t>MRC Loop</t>
  </si>
  <si>
    <t>Munson + Fenn's Pond</t>
  </si>
  <si>
    <t>CEM</t>
  </si>
  <si>
    <t>Adidas</t>
  </si>
  <si>
    <t>Clifton</t>
  </si>
  <si>
    <t>New Canaan</t>
  </si>
  <si>
    <t>Outside!!!!</t>
  </si>
  <si>
    <t>Hurt Foot</t>
  </si>
  <si>
    <t>Foot Hurting</t>
  </si>
  <si>
    <t>Loop of quassy plus whatever to make it 8</t>
  </si>
  <si>
    <t>200s</t>
  </si>
  <si>
    <t>Savin Rock Marathon</t>
  </si>
  <si>
    <t>Griskus to Nettletown</t>
  </si>
  <si>
    <t>Glenwood Loop</t>
  </si>
  <si>
    <t>Masters Swim Class</t>
  </si>
  <si>
    <t>RedAdidas</t>
  </si>
  <si>
    <t>Fenn's Pond and then some</t>
  </si>
  <si>
    <t>Misty</t>
  </si>
  <si>
    <t>WI John Nolen</t>
  </si>
  <si>
    <t>Mad</t>
  </si>
  <si>
    <t>Lake Manona Loop</t>
  </si>
  <si>
    <t>WI Random</t>
  </si>
  <si>
    <t>WI Trail Run</t>
  </si>
  <si>
    <t>Epic To John Nolen</t>
  </si>
  <si>
    <t>Rev3 Minus Out and Back</t>
  </si>
  <si>
    <t>PHS Masters Swim</t>
  </si>
  <si>
    <t>YNHH Hill Run</t>
  </si>
  <si>
    <t>PHS Lap Swim</t>
  </si>
  <si>
    <t>Reverse Quassy Loop</t>
  </si>
  <si>
    <t>Challenge Olympic Run Course</t>
  </si>
  <si>
    <t>https://www.strava.com/activities/297323394#kudos</t>
  </si>
  <si>
    <t>https://connect.garmin.com/modern/activity/765550969</t>
  </si>
  <si>
    <t>Mojy to Work</t>
  </si>
  <si>
    <t>https://www.strava.com/activities/302944975</t>
  </si>
  <si>
    <t>Work to Mojy</t>
  </si>
  <si>
    <t>https://www.strava.com/activities/303296947</t>
  </si>
  <si>
    <t>https://www.strava.com/activities/303763998</t>
  </si>
  <si>
    <t>https://www.strava.com/activities/305076068/analysis</t>
  </si>
  <si>
    <t>https://www.strava.com/activities/306376410</t>
  </si>
  <si>
    <t>Madison Runabout</t>
  </si>
  <si>
    <t>https://www.strava.com/activities/307886260</t>
  </si>
  <si>
    <t>Madison Hills</t>
  </si>
  <si>
    <t>https://www.strava.com/activities/308759415</t>
  </si>
  <si>
    <t>Bonk Station</t>
  </si>
  <si>
    <t>https://www.strava.com/activities/309598903</t>
  </si>
  <si>
    <t>Rubber Duck 5k</t>
  </si>
  <si>
    <t>https://www.strava.com/activities/310053486</t>
  </si>
  <si>
    <t>GII to Dock</t>
  </si>
  <si>
    <t>https://www.strava.com/activities/310633564</t>
  </si>
  <si>
    <t>Rev3 Quassy Bike</t>
  </si>
  <si>
    <t>https://www.strava.com/activities/310854677</t>
  </si>
  <si>
    <t>Watch issues</t>
  </si>
  <si>
    <t>https://www.strava.com/activities/312755709</t>
  </si>
  <si>
    <t>Work Hill Backwards</t>
  </si>
  <si>
    <t>https://www.strava.com/activities/313588061</t>
  </si>
  <si>
    <t>Flanders ShortCut</t>
  </si>
  <si>
    <t>https://www.strava.com/activities/314167910</t>
  </si>
  <si>
    <t>https://www.strava.com/activities/314234730/analysis</t>
  </si>
  <si>
    <t>Waramaug and Rev254</t>
  </si>
  <si>
    <t>https://www.strava.com/activities/315602573</t>
  </si>
  <si>
    <t>https://www.strava.com/activities/315602575</t>
  </si>
  <si>
    <t>https://www.strava.com/activities/317451619</t>
  </si>
  <si>
    <t>https://www.strava.com/activities/325399612</t>
  </si>
  <si>
    <t>https://www.strava.com/activities/327377810</t>
  </si>
  <si>
    <t>Gjr to Quassy</t>
  </si>
  <si>
    <t>https://www.strava.com/activities/327875067</t>
  </si>
  <si>
    <t>Ride to MA</t>
  </si>
  <si>
    <t>https://www.strava.com/activities/328687860/overview</t>
  </si>
  <si>
    <t>Brick Run to 389</t>
  </si>
  <si>
    <t>https://www.strava.com/activities/329532024</t>
  </si>
  <si>
    <t>Couldn't get HR up</t>
  </si>
  <si>
    <t>Bahamas</t>
  </si>
  <si>
    <t>Paridise Beach</t>
  </si>
  <si>
    <t>https://www.strava.com/activities/331545813</t>
  </si>
  <si>
    <t>Bahama Bridges</t>
  </si>
  <si>
    <t>https://www.strava.com/activities/332017356</t>
  </si>
  <si>
    <t>Loops of Waramaug</t>
  </si>
  <si>
    <t>https://www.strava.com/activities/334341157</t>
  </si>
  <si>
    <t>random</t>
  </si>
  <si>
    <t>https://www.strava.com/activities/335146824</t>
  </si>
  <si>
    <t>https://www.strava.com/activities/336047433</t>
  </si>
  <si>
    <t>https://www.strava.com/activities/336460345</t>
  </si>
  <si>
    <t>https://www.strava.com/activities/338355800/overview</t>
  </si>
  <si>
    <t>https://www.strava.com/activities/339583705</t>
  </si>
  <si>
    <t>Swim with Connor</t>
  </si>
  <si>
    <t>Jr. to Sandy Beach Dock</t>
  </si>
  <si>
    <t>Thundering</t>
  </si>
  <si>
    <t>With C</t>
  </si>
  <si>
    <t>Muggy</t>
  </si>
  <si>
    <t>https://www.strava.com/activities/343675834</t>
  </si>
  <si>
    <t>Jr. to Quassy</t>
  </si>
  <si>
    <t>Sperm Loop</t>
  </si>
  <si>
    <t>https://www.strava.com/activities/348084865</t>
  </si>
  <si>
    <t>https://connect.garmin.com/modern/activity/837977266</t>
  </si>
  <si>
    <t>https://www.strava.com/activities/349457042</t>
  </si>
  <si>
    <t>Training Swim Mirror Lake</t>
  </si>
  <si>
    <t>LP Run Course on Bike</t>
  </si>
  <si>
    <t>Quick Run</t>
  </si>
  <si>
    <t>https://www.strava.com/activities/354921448</t>
  </si>
  <si>
    <t>https://www.strava.com/activities/354921512</t>
  </si>
  <si>
    <t>t2</t>
  </si>
  <si>
    <t>https://www.strava.com/activities/354921473</t>
  </si>
  <si>
    <t>https://www.strava.com/activities/358292762</t>
  </si>
  <si>
    <t>MV to Beach</t>
  </si>
  <si>
    <t>MV to End of South Beach</t>
  </si>
  <si>
    <t>MV to State Beach</t>
  </si>
  <si>
    <t>MV Home from State Beach</t>
  </si>
  <si>
    <t>MV Ride around</t>
  </si>
  <si>
    <t>Cascadia</t>
  </si>
  <si>
    <t>Bridal Trail - Oxford</t>
  </si>
  <si>
    <t>Flanders WhYelWh</t>
  </si>
  <si>
    <t>https://www.strava.com/activities/374172566</t>
  </si>
  <si>
    <t>TrailAdidas</t>
  </si>
  <si>
    <t>Flanders WhClock Plus</t>
  </si>
  <si>
    <t>https://www.strava.com/activities/375664772</t>
  </si>
  <si>
    <t>Marsh Botantical Gardens</t>
  </si>
  <si>
    <t>https://www.strava.com/activities/378665847</t>
  </si>
  <si>
    <t>Lake Elise 5 Miler</t>
  </si>
  <si>
    <t>A21didas</t>
  </si>
  <si>
    <t>BridalTrail2HopBrook</t>
  </si>
  <si>
    <t>https://www.strava.com/activities/380933738</t>
  </si>
  <si>
    <t>YNHH 5k</t>
  </si>
  <si>
    <t>BridalTrail-67</t>
  </si>
  <si>
    <t>Flanders White/Red/White</t>
  </si>
  <si>
    <t>Flanders Half and Half</t>
  </si>
  <si>
    <t>Bites Warmup</t>
  </si>
  <si>
    <t>Bimbler Bites</t>
  </si>
  <si>
    <t>Flanders Quassy Loop</t>
  </si>
  <si>
    <t>Southbury Bend in the River</t>
  </si>
  <si>
    <t>Bimbler's Bluff 50k</t>
  </si>
  <si>
    <t>fucked up my calf</t>
  </si>
  <si>
    <t>Shaddock Bridal Path</t>
  </si>
  <si>
    <t>https://connect.garmin.com/modern/activity/955674161</t>
  </si>
  <si>
    <t>Dirt to Flanders</t>
  </si>
  <si>
    <t>Munson Loop</t>
  </si>
  <si>
    <t>First Run Back</t>
  </si>
  <si>
    <t>Ride with Greg</t>
  </si>
  <si>
    <t>Flanders White/Yellow</t>
  </si>
  <si>
    <t>Jingle Bell 5k</t>
  </si>
  <si>
    <t>Ran with Hunter</t>
  </si>
  <si>
    <t>Long Flanders Dirt</t>
  </si>
  <si>
    <t>Middlebury Garage</t>
  </si>
  <si>
    <t>YNHH East Rock Random</t>
  </si>
  <si>
    <t>https://www.strava.com/activities/337705130</t>
  </si>
  <si>
    <t>Griskus</t>
  </si>
  <si>
    <t>Flanders 5k</t>
  </si>
  <si>
    <t>https://www.strava.com/activities/324170319</t>
  </si>
  <si>
    <t>spin class</t>
  </si>
  <si>
    <t>Miss Porter Runaround</t>
  </si>
  <si>
    <t>Flanders White/Yellow/Blue</t>
  </si>
  <si>
    <t>Zwift-Richmond</t>
  </si>
  <si>
    <t>1000 yards</t>
  </si>
  <si>
    <t>not pretty</t>
  </si>
  <si>
    <t>Zwift-Watopia</t>
  </si>
  <si>
    <t>calf hurts</t>
  </si>
  <si>
    <t>onCloud</t>
  </si>
  <si>
    <t>snowed</t>
  </si>
  <si>
    <t>No Calf PAIN!!!!!!!</t>
  </si>
  <si>
    <t>FTP Test</t>
  </si>
  <si>
    <t>BrAdRed</t>
  </si>
  <si>
    <t>West Rocks</t>
  </si>
  <si>
    <t>Taft Runabou</t>
  </si>
  <si>
    <t>YNHH Highland Star Loop</t>
  </si>
  <si>
    <t>Random Bridal Trail</t>
  </si>
  <si>
    <t>https://www.strava.com/activities/520292423</t>
  </si>
  <si>
    <t>Ion Bank 5k</t>
  </si>
  <si>
    <t>Zwift Mountain Pass</t>
  </si>
  <si>
    <t>Yale 25Y Pool</t>
  </si>
  <si>
    <t>YNHH-4Miler</t>
  </si>
  <si>
    <t>1500 strait</t>
  </si>
  <si>
    <t>Jon's Short Mix</t>
  </si>
  <si>
    <t>Last R3 Loop from Home</t>
  </si>
  <si>
    <t>Ladder to 10 min (5 start) 5 (40 sec on 20 off)</t>
  </si>
  <si>
    <t>https://www.strava.com/activities/530918244</t>
  </si>
  <si>
    <t>Zwift FTP Build Day1</t>
  </si>
  <si>
    <t>All the Hills Loop</t>
  </si>
  <si>
    <t>Run with Panthers 5k</t>
  </si>
  <si>
    <t>Cruise Run</t>
  </si>
  <si>
    <t>Ups &amp; Downs</t>
  </si>
  <si>
    <t>Around the Horn</t>
  </si>
  <si>
    <t>Black Rock Bail Out</t>
  </si>
  <si>
    <t>http://www.strava.com/activities/561963732#</t>
  </si>
  <si>
    <t>Outside</t>
  </si>
  <si>
    <t>Munson quick brick</t>
  </si>
  <si>
    <t>Weslyan Swim Meet Run</t>
  </si>
  <si>
    <t>Brookfield Swim Meet Run</t>
  </si>
  <si>
    <t>VazeePrism</t>
  </si>
  <si>
    <t>The Lasso</t>
  </si>
  <si>
    <t>Central Rd Detour</t>
  </si>
  <si>
    <t>From Home Rev3 Olympic</t>
  </si>
  <si>
    <t>Artiliary Loop</t>
  </si>
  <si>
    <t>sucked</t>
  </si>
  <si>
    <t>YNHH Bend Loop</t>
  </si>
  <si>
    <t>Home Short Bike Path Loop</t>
  </si>
  <si>
    <t>Hard Hill Loop</t>
  </si>
  <si>
    <t>Ginga Tryout</t>
  </si>
  <si>
    <t>VazeePrism Total</t>
  </si>
  <si>
    <t>Adidas Total</t>
  </si>
  <si>
    <t>BrAdRed Total</t>
  </si>
  <si>
    <t>onCloud Total</t>
  </si>
  <si>
    <t>Cascadia Total</t>
  </si>
  <si>
    <t>RedAdidas Total</t>
  </si>
  <si>
    <t>A21didas Total</t>
  </si>
  <si>
    <t>TrailAdidas Total</t>
  </si>
  <si>
    <t>Clifton Total</t>
  </si>
  <si>
    <t>G7 Total</t>
  </si>
  <si>
    <t>Mad Total</t>
  </si>
  <si>
    <t>Bahamas Total</t>
  </si>
  <si>
    <t>Hudson Total</t>
  </si>
  <si>
    <t>2016 Total</t>
  </si>
  <si>
    <t>2015 Total</t>
  </si>
  <si>
    <t>Legs were sore</t>
  </si>
  <si>
    <t>Flanders Trail 5k</t>
  </si>
  <si>
    <t>Boat House Swim</t>
  </si>
  <si>
    <t>Morning Hills</t>
  </si>
  <si>
    <t>https://www.strava.com/activities/611871113/overview</t>
  </si>
  <si>
    <t>Lasso to Meadowview</t>
  </si>
  <si>
    <t>Lake 2 Lake</t>
  </si>
  <si>
    <t>https://www.strava.com/activities/614250150</t>
  </si>
  <si>
    <t>Swam with Logan</t>
  </si>
  <si>
    <t>https://www.strava.com/activities/616228626</t>
  </si>
  <si>
    <t>https://www.strava.com/activities/617090014/segments/15061413229</t>
  </si>
  <si>
    <t>https://www.strava.com/activities/617671696</t>
  </si>
  <si>
    <t>YNHH Science Park Loop</t>
  </si>
  <si>
    <t>https://www.strava.com/activities/618367504</t>
  </si>
  <si>
    <t>Zoar 34 and more</t>
  </si>
  <si>
    <t>https://www.strava.com/activities/619408773/segments/15112644054</t>
  </si>
  <si>
    <t>NBFreshFoam</t>
  </si>
  <si>
    <t>East Hartford Swim Meet</t>
  </si>
  <si>
    <t>https://www.strava.com/activities/621313828</t>
  </si>
  <si>
    <t>Canal Trail from Quinnipiac</t>
  </si>
  <si>
    <t>https://www.strava.com/activities/622983954</t>
  </si>
  <si>
    <t>https://www.strava.com/activities/623339927</t>
  </si>
  <si>
    <t>https://www.strava.com/activities/623999216/overview</t>
  </si>
  <si>
    <t>https://www.strava.com/activities/624704933</t>
  </si>
  <si>
    <t>https://www.strava.com/activities/625452421</t>
  </si>
  <si>
    <t>https://www.strava.com/activities/625994372</t>
  </si>
  <si>
    <t>https://www.strava.com/activities/626591213</t>
  </si>
  <si>
    <t>https://www.strava.com/activities/626733359/overview</t>
  </si>
  <si>
    <t>Uphill all the way</t>
  </si>
  <si>
    <t>https://www.strava.com/activities/629128098</t>
  </si>
  <si>
    <t>Relay with Logan/Nolan</t>
  </si>
  <si>
    <t>Lower 10k</t>
  </si>
  <si>
    <t>https://www.strava.com/activities/634034440</t>
  </si>
  <si>
    <t>https://www.strava.com/activities/634306785/overview</t>
  </si>
  <si>
    <t>Taft to Gtown to Flanders</t>
  </si>
  <si>
    <t>End of Bike Path</t>
  </si>
  <si>
    <t>ride with boys</t>
  </si>
  <si>
    <t>https://www.strava.com/activities/636381950</t>
  </si>
  <si>
    <t>https://www.strava.com/activities/637551740</t>
  </si>
  <si>
    <t>Mitch's Dock to Sr Dock</t>
  </si>
  <si>
    <t>Sr Dock -&gt; Mitch Dock &amp; Back</t>
  </si>
  <si>
    <t>https://www.strava.com/activities/638314317/overview</t>
  </si>
  <si>
    <t>https://www.strava.com/activities/638597567</t>
  </si>
  <si>
    <t>https://www.strava.com/activities/639423865</t>
  </si>
  <si>
    <t>Gjr to MRA</t>
  </si>
  <si>
    <t>https://www.strava.com/activities/640535731</t>
  </si>
  <si>
    <t>https://www.strava.com/activities/641664676</t>
  </si>
  <si>
    <t>Hopkins Inn Triathlon</t>
  </si>
  <si>
    <t>https://www.strava.com/activities/642844050</t>
  </si>
  <si>
    <t>Hurlbut 100</t>
  </si>
  <si>
    <t>https://www.strava.com/activities/644258497</t>
  </si>
  <si>
    <t>https://www.strava.com/activities/646337259</t>
  </si>
  <si>
    <t>https://www.strava.com/activities/649524046</t>
  </si>
  <si>
    <t>ElderShiv</t>
  </si>
  <si>
    <t>Around the Quassy</t>
  </si>
  <si>
    <t>no wetsuit and windy</t>
  </si>
  <si>
    <t>67 -&gt; Waramaug -&gt; Bantam -&gt; Score</t>
  </si>
  <si>
    <t>https://www.strava.com/activities/652168043</t>
  </si>
  <si>
    <t>fenn's Pond</t>
  </si>
  <si>
    <t>https://www.strava.com/activities/655070642</t>
  </si>
  <si>
    <t>lake</t>
  </si>
  <si>
    <t>Jr -&gt; Boat House -&gt; Dock -&gt; Jr</t>
  </si>
  <si>
    <t>https://www.strava.com/activities/656216344/laps</t>
  </si>
  <si>
    <t>http://smashrun.com/bckeane/run/5313480</t>
  </si>
  <si>
    <t>https://www.strava.com/activities/657812167</t>
  </si>
  <si>
    <t>https://www.strava.com/activities/658442687</t>
  </si>
  <si>
    <t>Atlantis</t>
  </si>
  <si>
    <t>Atlantis Swim</t>
  </si>
  <si>
    <t>https://www.strava.com/activities/665904362</t>
  </si>
  <si>
    <t>https://www.strava.com/activities/666495279</t>
  </si>
  <si>
    <t>https://connect.garmin.com/modern/activity/1292397455</t>
  </si>
  <si>
    <t>Taper Ride</t>
  </si>
  <si>
    <t>https://connect.garmin.com/modern/activity/1292918822</t>
  </si>
  <si>
    <t>https://www.strava.com/activities/670183908</t>
  </si>
  <si>
    <t>https://www.strava.com/activities/675620460</t>
  </si>
  <si>
    <t>https://www.strava.com/activities/675818841</t>
  </si>
  <si>
    <t>https://www.strava.com/activities/679139132</t>
  </si>
  <si>
    <t>Tremblant</t>
  </si>
  <si>
    <t>Tremblant Swim</t>
  </si>
  <si>
    <t>https://connect.garmin.com/modern/activity/1311347390</t>
  </si>
  <si>
    <t>Leg Check in Tremblant</t>
  </si>
  <si>
    <t>https://www.strava.com/activities/681863844</t>
  </si>
  <si>
    <t>Coffee Boat Swim</t>
  </si>
  <si>
    <t>https://connect.garmin.com/modern/activity/1312541183</t>
  </si>
  <si>
    <t>Rain &amp; Wind</t>
  </si>
  <si>
    <t>https://www.strava.com/activities/684504919</t>
  </si>
  <si>
    <t>Random Run with Nolan</t>
  </si>
  <si>
    <t>https://www.strava.com/activities/692270490</t>
  </si>
  <si>
    <t>https://www.strava.com/activities/705865793</t>
  </si>
  <si>
    <t>https://www.strava.com/activities/706208856</t>
  </si>
  <si>
    <t>Soccer Pre Run - Farmington</t>
  </si>
  <si>
    <t>https://www.strava.com/activities/711272116</t>
  </si>
  <si>
    <t>https://www.strava.com/activities/714450609</t>
  </si>
  <si>
    <t>Scott</t>
  </si>
  <si>
    <t>Flanders White Trail</t>
  </si>
  <si>
    <t>https://www.strava.com/activities/726823078</t>
  </si>
  <si>
    <t>road with Chris</t>
  </si>
  <si>
    <t>Scrubs ep 1&amp;2</t>
  </si>
  <si>
    <t>ghost</t>
  </si>
  <si>
    <t>Austin Run</t>
  </si>
  <si>
    <t xml:space="preserve">PHS </t>
  </si>
  <si>
    <t>Turkey Trot</t>
  </si>
  <si>
    <t>Bunker Hill &amp; Back</t>
  </si>
  <si>
    <t>Harvest Ramble</t>
  </si>
  <si>
    <t>Reverse Griskus Sprint</t>
  </si>
  <si>
    <t>Guppy Week 1 Wkout 1</t>
  </si>
  <si>
    <t>Guppy Week 1 Wkout 2</t>
  </si>
  <si>
    <t>5.7 and go</t>
  </si>
  <si>
    <t>5.8 and go</t>
  </si>
  <si>
    <t>PreSoccer Run</t>
  </si>
  <si>
    <t>https://www.strava.com/activities/700404448</t>
  </si>
  <si>
    <t>Long Way Middlebury Garage</t>
  </si>
  <si>
    <t>https://www.strava.com/activities/674349956</t>
  </si>
  <si>
    <t>5.9 and go</t>
  </si>
  <si>
    <t>6.0 and go</t>
  </si>
  <si>
    <t>6.1 and go</t>
  </si>
  <si>
    <t>6.2 and go</t>
  </si>
  <si>
    <t>389 Treadmill</t>
  </si>
  <si>
    <t>ynhh</t>
  </si>
  <si>
    <t>Zwift Watopia</t>
  </si>
  <si>
    <t>YNHH Prospect Hill Loop</t>
  </si>
  <si>
    <t>https://www.strava.com/activities/813003654</t>
  </si>
  <si>
    <t>Iso2</t>
  </si>
  <si>
    <t>YNHH Bike Path 4 Miler</t>
  </si>
  <si>
    <t>https://www.strava.com/activities/814007158</t>
  </si>
  <si>
    <t>NBFreshFoam Total</t>
  </si>
  <si>
    <t>Iso2 Total</t>
  </si>
  <si>
    <t>Scott Total</t>
  </si>
  <si>
    <t>Tremblant Total</t>
  </si>
  <si>
    <t>ElderShiv Total</t>
  </si>
  <si>
    <t>PHS  Total</t>
  </si>
  <si>
    <t>Atlantis Total</t>
  </si>
  <si>
    <t>Jon's Mix</t>
  </si>
  <si>
    <t>inside</t>
  </si>
  <si>
    <t>AltraBlue</t>
  </si>
  <si>
    <t>https://www.strava.com/activities/825487175</t>
  </si>
  <si>
    <t>neck problems</t>
  </si>
  <si>
    <t>Zwift Hunter's Challenge - Cadance Challenge</t>
  </si>
  <si>
    <t>didn't sync</t>
  </si>
  <si>
    <t>YNHH Hill Loop</t>
  </si>
  <si>
    <t>https://www.strava.com/activities/834096844</t>
  </si>
  <si>
    <t>https://www.strava.com/activities/829721746</t>
  </si>
  <si>
    <t>https://www.strava.com/activities/838363086</t>
  </si>
  <si>
    <t>https://www.strava.com/activities/844015916</t>
  </si>
  <si>
    <t>Breakneck Circle</t>
  </si>
  <si>
    <t>https://www.strava.com/activities/846131426</t>
  </si>
  <si>
    <t>Zwift Volcano</t>
  </si>
  <si>
    <t>https://www.strava.com/activities/851168897/overview</t>
  </si>
  <si>
    <t>https://connect.garmin.com/modern/activity/1556323754</t>
  </si>
  <si>
    <t>https://www.strava.com/activities/856442742</t>
  </si>
  <si>
    <t>https://www.strava.com/activities/859647873</t>
  </si>
  <si>
    <t>Zwift London</t>
  </si>
  <si>
    <t>Blizzard w/Thundersnow</t>
  </si>
  <si>
    <t>class</t>
  </si>
  <si>
    <t>RUN</t>
  </si>
  <si>
    <t>BIKE</t>
  </si>
  <si>
    <t>Total Run</t>
  </si>
  <si>
    <t>Total Bike</t>
  </si>
  <si>
    <t>Quassy Half</t>
  </si>
  <si>
    <t>Ironman</t>
  </si>
  <si>
    <t>Nothing But Hill</t>
  </si>
  <si>
    <t>https://www.strava.com/activities/875937096</t>
  </si>
  <si>
    <t>https://www.strava.com/activities/879380507</t>
  </si>
  <si>
    <t>YellowNB</t>
  </si>
  <si>
    <t>https://www.strava.com/activities/880738173</t>
  </si>
  <si>
    <t>https://connect.garmin.com/modern/activity/1596375755</t>
  </si>
  <si>
    <t>Training Plan for Mont Tremblant</t>
  </si>
  <si>
    <t>YNHH Ogden 5er</t>
  </si>
  <si>
    <t>https://www.strava.com/activities/892397229/overview</t>
  </si>
  <si>
    <t>nope</t>
  </si>
  <si>
    <t>Escalante</t>
  </si>
  <si>
    <t>Do the 10er</t>
  </si>
  <si>
    <t>Chris Corbett 5k</t>
  </si>
  <si>
    <t>felt like crap</t>
  </si>
  <si>
    <t>YNHH Path 5 Miler</t>
  </si>
  <si>
    <t>Super Scout 5k</t>
  </si>
  <si>
    <t>R3 Short Friday Loop</t>
  </si>
  <si>
    <t>Brookfield 5k</t>
  </si>
  <si>
    <t>Wisconsin Run</t>
  </si>
  <si>
    <t>XGM Epic Half</t>
  </si>
  <si>
    <t>389 to Middlebury Garage</t>
  </si>
  <si>
    <t>PreSwimMeet</t>
  </si>
  <si>
    <t>Logan forgot his bag</t>
  </si>
  <si>
    <t>Scavenger Hunt</t>
  </si>
  <si>
    <t>https://www.strava.com/activities/987572990</t>
  </si>
  <si>
    <t>Ynhh Floor Bike</t>
  </si>
  <si>
    <t>Bee Sting Recovery Ride</t>
  </si>
  <si>
    <t>Cove Triangle</t>
  </si>
  <si>
    <t>Edgewood Pool</t>
  </si>
  <si>
    <t>no tracking</t>
  </si>
  <si>
    <t>Hills!</t>
  </si>
  <si>
    <t>RedEscalante</t>
  </si>
  <si>
    <t>Jr to Boathouse</t>
  </si>
  <si>
    <t>Choppy</t>
  </si>
  <si>
    <t>YNHH Goodrich St 4.5</t>
  </si>
  <si>
    <t>67 -&gt; LW -&gt; BL -&gt; Home</t>
  </si>
  <si>
    <t>rainy</t>
  </si>
  <si>
    <t>overcase</t>
  </si>
  <si>
    <t>YNB</t>
  </si>
  <si>
    <t>Ballentine Park Pre-Storm Run</t>
  </si>
  <si>
    <t>overcast</t>
  </si>
  <si>
    <t>https://www.strava.com/activities/1045418545</t>
  </si>
  <si>
    <t>https://www.strava.com/activities/1047069942</t>
  </si>
  <si>
    <t>https://connect.garmin.com/modern/activity/1812139200</t>
  </si>
  <si>
    <t>Cheshire Canal 100</t>
  </si>
  <si>
    <t>MV Loop</t>
  </si>
  <si>
    <t>MV-Bike</t>
  </si>
  <si>
    <t>Bike to State Beach</t>
  </si>
  <si>
    <t>BikeHome from State Beach</t>
  </si>
  <si>
    <t>State Beach Swim</t>
  </si>
  <si>
    <t>MV 5k</t>
  </si>
  <si>
    <t>Windmill</t>
  </si>
  <si>
    <t>Airport Loop</t>
  </si>
  <si>
    <t>chilly</t>
  </si>
  <si>
    <t>MV 10miler</t>
  </si>
  <si>
    <t>https://www.strava.com/activities/1060891834</t>
  </si>
  <si>
    <t>Long Way 389</t>
  </si>
  <si>
    <t>https://www.strava.com/activities/1064736767</t>
  </si>
  <si>
    <t>Long Fenn's to 389</t>
  </si>
  <si>
    <t>Jr to Nursing Dock</t>
  </si>
  <si>
    <t>Long Lasso</t>
  </si>
  <si>
    <t>https://www.strava.com/activities/1072489898</t>
  </si>
  <si>
    <t>Goodwin Park Swim Meet 5k</t>
  </si>
  <si>
    <t>https://www.strava.com/activities/1073223778</t>
  </si>
  <si>
    <t>YNHH Edward's Street Loop</t>
  </si>
  <si>
    <t>https://www.strava.com/activities/1076982231/overview</t>
  </si>
  <si>
    <t>https://www.strava.com/activities/1079632436/overview</t>
  </si>
  <si>
    <t>Double Lasso</t>
  </si>
  <si>
    <t>https://www.strava.com/activities/1082864573</t>
  </si>
  <si>
    <t>Short https://www.strava.com/activities/1084370967</t>
  </si>
  <si>
    <t>https://www.strava.com/activities/1086740353</t>
  </si>
  <si>
    <t>389 to Home</t>
  </si>
  <si>
    <t>https://connect.garmin.com/modern/activity/1867324209</t>
  </si>
  <si>
    <t>Lasso Loops</t>
  </si>
  <si>
    <t>https://connect.garmin.com/modern/activity/1869315193</t>
  </si>
  <si>
    <t>Eddy Dock x 2</t>
  </si>
  <si>
    <t>Swam with Brennan</t>
  </si>
  <si>
    <t>63 and 7 and 63</t>
  </si>
  <si>
    <t>https://connect.garmin.com/modern/activity/1872100070</t>
  </si>
  <si>
    <t>eddy Dock x 3</t>
  </si>
  <si>
    <t>swam with Nolan and Brennan</t>
  </si>
  <si>
    <t>https://connect.garmin.com/modern/activity/1885416678</t>
  </si>
  <si>
    <t>GreyEscalante</t>
  </si>
  <si>
    <t>https://connect.garmin.com/modern/activity/1888775243</t>
  </si>
  <si>
    <t>https://www.strava.com/activities/1115098969</t>
  </si>
  <si>
    <t>https://www.strava.com/activities/1116708710</t>
  </si>
  <si>
    <t>https://connect.garmin.com/modern/activity/1899773080</t>
  </si>
  <si>
    <t>https://connect.garmin.com/modern/activity/1905261812</t>
  </si>
  <si>
    <t>https://www.strava.com/activities/1126395404</t>
  </si>
  <si>
    <t>Taper</t>
  </si>
  <si>
    <t>Eddy Doc x3</t>
  </si>
  <si>
    <t>Pre-Ironman Ride</t>
  </si>
  <si>
    <t>Rain</t>
  </si>
  <si>
    <t>Trails</t>
  </si>
  <si>
    <t>Ran with Cascone</t>
  </si>
  <si>
    <t>https://connect.garmin.com/modern/activity/1963966443</t>
  </si>
  <si>
    <t>LonePeak</t>
  </si>
  <si>
    <t>Phillips Farm Trail Race</t>
  </si>
  <si>
    <t>YNHH Bike Path 5 Miler</t>
  </si>
  <si>
    <t>https://www.strava.com/activities/1194757529</t>
  </si>
  <si>
    <t>Flanders White/Orange/White</t>
  </si>
  <si>
    <t xml:space="preserve">Double Loop Flanders </t>
  </si>
  <si>
    <t>Flanders Random</t>
  </si>
  <si>
    <t>https://connect.garmin.com/modern/activity/2026844501</t>
  </si>
  <si>
    <t>Bridal Trail - 188</t>
  </si>
  <si>
    <t>Las Vegas Tableau 5k</t>
  </si>
  <si>
    <t xml:space="preserve">Tableau </t>
  </si>
  <si>
    <t>LightSpeed</t>
  </si>
  <si>
    <t>144 </t>
  </si>
  <si>
    <t>141 </t>
  </si>
  <si>
    <t>157 </t>
  </si>
  <si>
    <t>170 </t>
  </si>
  <si>
    <t>155 </t>
  </si>
  <si>
    <t>154 </t>
  </si>
  <si>
    <t>149 </t>
  </si>
  <si>
    <t>135 </t>
  </si>
  <si>
    <t>139 </t>
  </si>
  <si>
    <t>133 </t>
  </si>
  <si>
    <t>136 </t>
  </si>
  <si>
    <t>124 </t>
  </si>
  <si>
    <t>137 </t>
  </si>
  <si>
    <t>134 </t>
  </si>
  <si>
    <t>145 </t>
  </si>
  <si>
    <t>143 </t>
  </si>
  <si>
    <t>138 </t>
  </si>
  <si>
    <t>146 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</si>
</sst>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(* #,##0.00_);_(* \(#,##0.00\);_(* &quot;-&quot;??_);_(@_)"/>
    <numFmt numFmtId="164" formatCode="mm:ss.0;@"/>
    <numFmt numFmtId="165" formatCode="[h]:mm:ss;@"/>
    <numFmt numFmtId="166" formatCode="0.000"/>
    <numFmt numFmtId="167" formatCode="dddd"/>
    <numFmt numFmtId="168" formatCode="h:mm:ss;@"/>
    <numFmt numFmtId="169" formatCode="_(* #,##0.000_);_(* \(#,##0.000\);_(* &quot;-&quot;??_);_(@_)"/>
    <numFmt numFmtId="170" formatCode="ddd\,\ mmmm\ d\,\ yyyy"/>
    <numFmt numFmtId="171" formatCode="m/d"/>
    <numFmt numFmtId="172" formatCode="0.00000000000"/>
    <numFmt numFmtId="173" formatCode="yyyy\-mm\-dd"/>
  </numFmts>
  <fonts count="40" x14ac:knownFonts="1">
    <font>
      <sz val="10"/>
      <name val="Comic Sans M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mic Sans MS"/>
      <family val="4"/>
    </font>
    <font>
      <sz val="8"/>
      <name val="Comic Sans MS"/>
      <family val="4"/>
    </font>
    <font>
      <sz val="10"/>
      <name val="Consolas"/>
      <family val="3"/>
    </font>
    <font>
      <sz val="11"/>
      <name val="Consolas"/>
      <family val="3"/>
    </font>
    <font>
      <b/>
      <sz val="11"/>
      <name val="Consolas"/>
      <family val="3"/>
    </font>
    <font>
      <b/>
      <sz val="11"/>
      <color indexed="51"/>
      <name val="Consolas"/>
      <family val="3"/>
    </font>
    <font>
      <sz val="8"/>
      <name val="Consolas"/>
      <family val="3"/>
    </font>
    <font>
      <b/>
      <sz val="9"/>
      <name val="Consolas"/>
      <family val="3"/>
    </font>
    <font>
      <b/>
      <sz val="8"/>
      <color indexed="51"/>
      <name val="Consolas"/>
      <family val="3"/>
    </font>
    <font>
      <b/>
      <sz val="8"/>
      <name val="Consolas"/>
      <family val="3"/>
    </font>
    <font>
      <b/>
      <sz val="10"/>
      <color indexed="51"/>
      <name val="Consolas"/>
      <family val="3"/>
    </font>
    <font>
      <sz val="10"/>
      <name val="Calibri"/>
      <family val="2"/>
    </font>
    <font>
      <b/>
      <sz val="10"/>
      <name val="Calibri"/>
      <family val="2"/>
    </font>
    <font>
      <sz val="10"/>
      <name val="Tahoma"/>
      <family val="2"/>
    </font>
    <font>
      <u/>
      <sz val="10"/>
      <color theme="10"/>
      <name val="Comic Sans MS"/>
      <family val="4"/>
    </font>
    <font>
      <u/>
      <sz val="10"/>
      <color theme="11"/>
      <name val="Comic Sans MS"/>
      <family val="4"/>
    </font>
    <font>
      <sz val="10"/>
      <name val="Segoe U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color indexed="51"/>
      <name val="Calibri"/>
      <family val="2"/>
      <scheme val="minor"/>
    </font>
    <font>
      <b/>
      <sz val="10"/>
      <color indexed="51"/>
      <name val="Calibri"/>
      <family val="2"/>
      <scheme val="minor"/>
    </font>
    <font>
      <b/>
      <sz val="8"/>
      <name val="Calibri"/>
      <family val="2"/>
    </font>
    <font>
      <sz val="8"/>
      <name val="Calibri"/>
      <family val="2"/>
    </font>
    <font>
      <sz val="10"/>
      <color indexed="5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color indexed="51"/>
      <name val="Comic Sans MS"/>
      <family val="4"/>
    </font>
    <font>
      <b/>
      <sz val="10"/>
      <name val="Comic Sans MS"/>
      <family val="4"/>
    </font>
    <font>
      <b/>
      <sz val="9"/>
      <name val="Comic Sans MS"/>
      <family val="4"/>
    </font>
    <font>
      <u/>
      <sz val="10"/>
      <color theme="10"/>
      <name val="Comic Sans MS"/>
      <family val="4"/>
    </font>
    <font>
      <sz val="10"/>
      <name val="Trebuchet MS"/>
      <family val="2"/>
    </font>
    <font>
      <b/>
      <sz val="10"/>
      <color indexed="9"/>
      <name val="Trebuchet MS"/>
      <family val="2"/>
    </font>
    <font>
      <b/>
      <sz val="10"/>
      <color indexed="8"/>
      <name val="Trebuchet MS"/>
      <family val="2"/>
    </font>
    <font>
      <sz val="10"/>
      <name val="Calibri"/>
      <family val="2"/>
      <scheme val="minor"/>
    </font>
    <font>
      <sz val="10"/>
      <name val="Berlin Sans FB"/>
      <family val="2"/>
    </font>
    <font>
      <sz val="10"/>
      <color theme="0"/>
      <name val="Berlin Sans FB"/>
      <family val="2"/>
    </font>
    <font>
      <sz val="1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bgColor indexed="4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</fills>
  <borders count="67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4"/>
      </left>
      <right/>
      <top style="thin">
        <color rgb="FFABABAB"/>
      </top>
      <bottom/>
      <diagonal/>
    </border>
    <border>
      <left style="thin">
        <color indexed="8"/>
      </left>
      <right style="thin">
        <color indexed="8"/>
      </right>
      <top style="thin">
        <color rgb="FFABABAB"/>
      </top>
      <bottom/>
      <diagonal/>
    </border>
    <border>
      <left style="thin">
        <color indexed="8"/>
      </left>
      <right style="thin">
        <color indexed="8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 style="thin">
        <color indexed="64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rgb="FFABABAB"/>
      </top>
      <bottom/>
      <diagonal/>
    </border>
    <border>
      <left style="thin">
        <color indexed="8"/>
      </left>
      <right/>
      <top style="thin">
        <color rgb="FFABABAB"/>
      </top>
      <bottom style="thin">
        <color rgb="FFABABAB"/>
      </bottom>
      <diagonal/>
    </border>
    <border>
      <left style="thin">
        <color indexed="64"/>
      </left>
      <right/>
      <top/>
      <bottom/>
      <diagonal/>
    </border>
    <border>
      <left style="thin">
        <color rgb="FFABABAB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ABABAB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dotted">
        <color indexed="8"/>
      </left>
      <right/>
      <top style="thin">
        <color rgb="FFABABAB"/>
      </top>
      <bottom/>
      <diagonal/>
    </border>
    <border>
      <left style="thin">
        <color indexed="64"/>
      </left>
      <right style="thin">
        <color rgb="FFABABAB"/>
      </right>
      <top style="thin">
        <color rgb="FFABABAB"/>
      </top>
      <bottom/>
      <diagonal/>
    </border>
    <border>
      <left style="thin">
        <color indexed="64"/>
      </left>
      <right style="thin">
        <color rgb="FFABABAB"/>
      </right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 style="thin">
        <color rgb="FFABABAB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ABABAB"/>
      </top>
      <bottom style="thin">
        <color rgb="FFABABAB"/>
      </bottom>
      <diagonal/>
    </border>
    <border>
      <left style="thin">
        <color indexed="64"/>
      </left>
      <right/>
      <top style="thin">
        <color rgb="FFABABAB"/>
      </top>
      <bottom style="thin">
        <color rgb="FFABABAB"/>
      </bottom>
      <diagonal/>
    </border>
    <border>
      <left style="thin">
        <color indexed="64"/>
      </left>
      <right style="thin">
        <color rgb="FFABABAB"/>
      </right>
      <top/>
      <bottom/>
      <diagonal/>
    </border>
    <border>
      <left style="thin">
        <color indexed="64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ABABAB"/>
      </left>
      <right/>
      <top/>
      <bottom style="thin">
        <color rgb="FFABABAB"/>
      </bottom>
      <diagonal/>
    </border>
    <border>
      <left/>
      <right/>
      <top/>
      <bottom style="thin">
        <color rgb="FFABABAB"/>
      </bottom>
      <diagonal/>
    </border>
    <border>
      <left style="thin">
        <color indexed="8"/>
      </left>
      <right/>
      <top/>
      <bottom style="thin">
        <color rgb="FFABABAB"/>
      </bottom>
      <diagonal/>
    </border>
    <border>
      <left style="thin">
        <color indexed="64"/>
      </left>
      <right/>
      <top/>
      <bottom style="thin">
        <color rgb="FFABABAB"/>
      </bottom>
      <diagonal/>
    </border>
    <border>
      <left style="thin">
        <color indexed="64"/>
      </left>
      <right style="thin">
        <color rgb="FFABABAB"/>
      </right>
      <top/>
      <bottom style="thin">
        <color rgb="FFABABAB"/>
      </bottom>
      <diagonal/>
    </border>
    <border>
      <left style="thin">
        <color rgb="FFABABAB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1">
    <xf numFmtId="0" fontId="0" fillId="0" borderId="0"/>
    <xf numFmtId="43" fontId="3" fillId="0" borderId="0" applyFont="0" applyFill="0" applyBorder="0" applyAlignment="0" applyProtection="0"/>
    <xf numFmtId="0" fontId="16" fillId="0" borderId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" fillId="11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387">
    <xf numFmtId="0" fontId="0" fillId="0" borderId="0" xfId="0"/>
    <xf numFmtId="0" fontId="6" fillId="0" borderId="0" xfId="0" applyFont="1"/>
    <xf numFmtId="0" fontId="6" fillId="0" borderId="0" xfId="0" applyFont="1" applyFill="1"/>
    <xf numFmtId="0" fontId="6" fillId="7" borderId="6" xfId="0" applyFont="1" applyFill="1" applyBorder="1"/>
    <xf numFmtId="0" fontId="6" fillId="0" borderId="7" xfId="0" applyFont="1" applyFill="1" applyBorder="1"/>
    <xf numFmtId="0" fontId="6" fillId="0" borderId="7" xfId="0" applyFont="1" applyBorder="1"/>
    <xf numFmtId="0" fontId="6" fillId="7" borderId="8" xfId="0" applyFont="1" applyFill="1" applyBorder="1"/>
    <xf numFmtId="0" fontId="6" fillId="0" borderId="9" xfId="0" applyFont="1" applyBorder="1"/>
    <xf numFmtId="0" fontId="7" fillId="3" borderId="0" xfId="0" applyFont="1" applyFill="1" applyBorder="1"/>
    <xf numFmtId="2" fontId="7" fillId="3" borderId="0" xfId="0" applyNumberFormat="1" applyFont="1" applyFill="1" applyBorder="1" applyAlignment="1">
      <alignment horizontal="center"/>
    </xf>
    <xf numFmtId="0" fontId="7" fillId="3" borderId="0" xfId="0" applyNumberFormat="1" applyFont="1" applyFill="1" applyBorder="1" applyAlignment="1">
      <alignment horizontal="center"/>
    </xf>
    <xf numFmtId="164" fontId="7" fillId="3" borderId="0" xfId="0" applyNumberFormat="1" applyFont="1" applyFill="1" applyBorder="1" applyAlignment="1">
      <alignment horizontal="center"/>
    </xf>
    <xf numFmtId="0" fontId="9" fillId="0" borderId="0" xfId="0" applyFont="1"/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9" fillId="0" borderId="0" xfId="0" applyNumberFormat="1" applyFont="1"/>
    <xf numFmtId="0" fontId="9" fillId="0" borderId="0" xfId="0" applyFont="1" applyBorder="1"/>
    <xf numFmtId="0" fontId="11" fillId="2" borderId="0" xfId="0" applyFont="1" applyFill="1"/>
    <xf numFmtId="0" fontId="9" fillId="0" borderId="0" xfId="0" applyNumberFormat="1" applyFont="1" applyAlignment="1">
      <alignment horizontal="center"/>
    </xf>
    <xf numFmtId="4" fontId="9" fillId="0" borderId="0" xfId="0" applyNumberFormat="1" applyFont="1" applyAlignment="1">
      <alignment horizontal="center"/>
    </xf>
    <xf numFmtId="168" fontId="9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12" fillId="6" borderId="0" xfId="0" applyNumberFormat="1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2" fontId="9" fillId="0" borderId="0" xfId="0" applyNumberFormat="1" applyFont="1"/>
    <xf numFmtId="0" fontId="5" fillId="0" borderId="0" xfId="0" applyFont="1" applyAlignment="1">
      <alignment horizontal="center"/>
    </xf>
    <xf numFmtId="0" fontId="9" fillId="0" borderId="0" xfId="0" applyNumberFormat="1" applyFont="1" applyBorder="1" applyAlignment="1">
      <alignment horizontal="center"/>
    </xf>
    <xf numFmtId="4" fontId="9" fillId="0" borderId="0" xfId="0" applyNumberFormat="1" applyFont="1" applyBorder="1" applyAlignment="1">
      <alignment horizontal="center"/>
    </xf>
    <xf numFmtId="168" fontId="9" fillId="0" borderId="0" xfId="0" applyNumberFormat="1" applyFont="1" applyBorder="1" applyAlignment="1">
      <alignment horizontal="center"/>
    </xf>
    <xf numFmtId="0" fontId="15" fillId="6" borderId="3" xfId="0" applyFont="1" applyFill="1" applyBorder="1"/>
    <xf numFmtId="14" fontId="15" fillId="6" borderId="3" xfId="0" applyNumberFormat="1" applyFont="1" applyFill="1" applyBorder="1"/>
    <xf numFmtId="0" fontId="7" fillId="7" borderId="6" xfId="0" applyFont="1" applyFill="1" applyBorder="1"/>
    <xf numFmtId="0" fontId="7" fillId="7" borderId="7" xfId="0" applyFont="1" applyFill="1" applyBorder="1"/>
    <xf numFmtId="0" fontId="12" fillId="9" borderId="0" xfId="0" applyNumberFormat="1" applyFont="1" applyFill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 applyBorder="1" applyAlignment="1">
      <alignment horizontal="center"/>
    </xf>
    <xf numFmtId="0" fontId="19" fillId="0" borderId="0" xfId="0" applyFont="1"/>
    <xf numFmtId="173" fontId="19" fillId="0" borderId="0" xfId="0" applyNumberFormat="1" applyFont="1"/>
    <xf numFmtId="0" fontId="9" fillId="0" borderId="14" xfId="0" applyNumberFormat="1" applyFont="1" applyBorder="1" applyAlignment="1">
      <alignment horizontal="center"/>
    </xf>
    <xf numFmtId="0" fontId="20" fillId="0" borderId="0" xfId="0" applyFont="1"/>
    <xf numFmtId="2" fontId="20" fillId="0" borderId="0" xfId="0" applyNumberFormat="1" applyFont="1" applyAlignment="1">
      <alignment horizontal="center"/>
    </xf>
    <xf numFmtId="164" fontId="20" fillId="0" borderId="0" xfId="0" applyNumberFormat="1" applyFont="1" applyAlignment="1">
      <alignment horizontal="center"/>
    </xf>
    <xf numFmtId="0" fontId="20" fillId="0" borderId="0" xfId="0" applyNumberFormat="1" applyFont="1" applyAlignment="1">
      <alignment horizontal="center"/>
    </xf>
    <xf numFmtId="0" fontId="15" fillId="6" borderId="3" xfId="0" applyNumberFormat="1" applyFont="1" applyFill="1" applyBorder="1"/>
    <xf numFmtId="0" fontId="15" fillId="6" borderId="3" xfId="0" applyFont="1" applyFill="1" applyBorder="1" applyAlignment="1">
      <alignment horizontal="left"/>
    </xf>
    <xf numFmtId="164" fontId="15" fillId="6" borderId="3" xfId="0" applyNumberFormat="1" applyFont="1" applyFill="1" applyBorder="1"/>
    <xf numFmtId="166" fontId="15" fillId="6" borderId="3" xfId="0" applyNumberFormat="1" applyFont="1" applyFill="1" applyBorder="1"/>
    <xf numFmtId="0" fontId="24" fillId="0" borderId="0" xfId="0" applyFont="1"/>
    <xf numFmtId="0" fontId="14" fillId="0" borderId="3" xfId="0" applyFont="1" applyBorder="1"/>
    <xf numFmtId="14" fontId="14" fillId="0" borderId="3" xfId="0" applyNumberFormat="1" applyFont="1" applyBorder="1"/>
    <xf numFmtId="0" fontId="14" fillId="0" borderId="3" xfId="0" applyFont="1" applyBorder="1" applyAlignment="1">
      <alignment horizontal="left"/>
    </xf>
    <xf numFmtId="165" fontId="14" fillId="0" borderId="3" xfId="0" applyNumberFormat="1" applyFont="1" applyBorder="1"/>
    <xf numFmtId="164" fontId="14" fillId="0" borderId="3" xfId="0" applyNumberFormat="1" applyFont="1" applyBorder="1"/>
    <xf numFmtId="166" fontId="14" fillId="0" borderId="3" xfId="0" applyNumberFormat="1" applyFont="1" applyBorder="1"/>
    <xf numFmtId="0" fontId="14" fillId="0" borderId="3" xfId="0" applyNumberFormat="1" applyFont="1" applyBorder="1"/>
    <xf numFmtId="0" fontId="25" fillId="0" borderId="0" xfId="0" applyFont="1"/>
    <xf numFmtId="0" fontId="14" fillId="0" borderId="3" xfId="1" applyNumberFormat="1" applyFont="1" applyBorder="1"/>
    <xf numFmtId="14" fontId="14" fillId="4" borderId="3" xfId="0" applyNumberFormat="1" applyFont="1" applyFill="1" applyBorder="1"/>
    <xf numFmtId="0" fontId="14" fillId="4" borderId="3" xfId="0" applyFont="1" applyFill="1" applyBorder="1" applyAlignment="1">
      <alignment horizontal="left"/>
    </xf>
    <xf numFmtId="0" fontId="14" fillId="4" borderId="3" xfId="0" applyFont="1" applyFill="1" applyBorder="1"/>
    <xf numFmtId="165" fontId="14" fillId="4" borderId="3" xfId="0" applyNumberFormat="1" applyFont="1" applyFill="1" applyBorder="1"/>
    <xf numFmtId="164" fontId="14" fillId="4" borderId="3" xfId="0" applyNumberFormat="1" applyFont="1" applyFill="1" applyBorder="1"/>
    <xf numFmtId="0" fontId="14" fillId="4" borderId="3" xfId="0" applyNumberFormat="1" applyFont="1" applyFill="1" applyBorder="1"/>
    <xf numFmtId="0" fontId="14" fillId="4" borderId="3" xfId="1" applyNumberFormat="1" applyFont="1" applyFill="1" applyBorder="1"/>
    <xf numFmtId="0" fontId="25" fillId="4" borderId="0" xfId="0" applyFont="1" applyFill="1"/>
    <xf numFmtId="14" fontId="14" fillId="5" borderId="3" xfId="0" applyNumberFormat="1" applyFont="1" applyFill="1" applyBorder="1"/>
    <xf numFmtId="0" fontId="14" fillId="5" borderId="3" xfId="0" applyFont="1" applyFill="1" applyBorder="1" applyAlignment="1">
      <alignment horizontal="left"/>
    </xf>
    <xf numFmtId="0" fontId="14" fillId="5" borderId="3" xfId="0" applyFont="1" applyFill="1" applyBorder="1"/>
    <xf numFmtId="165" fontId="14" fillId="5" borderId="3" xfId="0" applyNumberFormat="1" applyFont="1" applyFill="1" applyBorder="1"/>
    <xf numFmtId="164" fontId="14" fillId="5" borderId="3" xfId="0" applyNumberFormat="1" applyFont="1" applyFill="1" applyBorder="1"/>
    <xf numFmtId="0" fontId="14" fillId="5" borderId="3" xfId="0" applyNumberFormat="1" applyFont="1" applyFill="1" applyBorder="1"/>
    <xf numFmtId="0" fontId="14" fillId="5" borderId="3" xfId="1" applyNumberFormat="1" applyFont="1" applyFill="1" applyBorder="1"/>
    <xf numFmtId="0" fontId="25" fillId="5" borderId="0" xfId="0" applyFont="1" applyFill="1"/>
    <xf numFmtId="167" fontId="14" fillId="0" borderId="3" xfId="0" applyNumberFormat="1" applyFont="1" applyBorder="1" applyAlignment="1">
      <alignment horizontal="left"/>
    </xf>
    <xf numFmtId="167" fontId="14" fillId="4" borderId="3" xfId="0" applyNumberFormat="1" applyFont="1" applyFill="1" applyBorder="1" applyAlignment="1">
      <alignment horizontal="left"/>
    </xf>
    <xf numFmtId="167" fontId="14" fillId="5" borderId="3" xfId="0" applyNumberFormat="1" applyFont="1" applyFill="1" applyBorder="1" applyAlignment="1">
      <alignment horizontal="left"/>
    </xf>
    <xf numFmtId="14" fontId="14" fillId="0" borderId="3" xfId="0" applyNumberFormat="1" applyFont="1" applyFill="1" applyBorder="1"/>
    <xf numFmtId="172" fontId="14" fillId="0" borderId="3" xfId="0" applyNumberFormat="1" applyFont="1" applyBorder="1"/>
    <xf numFmtId="16" fontId="14" fillId="0" borderId="3" xfId="0" applyNumberFormat="1" applyFont="1" applyBorder="1"/>
    <xf numFmtId="0" fontId="20" fillId="0" borderId="0" xfId="0" applyFont="1" applyBorder="1"/>
    <xf numFmtId="0" fontId="20" fillId="0" borderId="0" xfId="0" pivotButton="1" applyFont="1" applyAlignment="1"/>
    <xf numFmtId="164" fontId="20" fillId="0" borderId="0" xfId="0" applyNumberFormat="1" applyFont="1"/>
    <xf numFmtId="0" fontId="20" fillId="0" borderId="0" xfId="0" pivotButton="1" applyFont="1"/>
    <xf numFmtId="14" fontId="20" fillId="0" borderId="0" xfId="0" applyNumberFormat="1" applyFont="1"/>
    <xf numFmtId="0" fontId="20" fillId="6" borderId="3" xfId="0" applyFont="1" applyFill="1" applyBorder="1" applyAlignment="1">
      <alignment vertical="center"/>
    </xf>
    <xf numFmtId="16" fontId="20" fillId="6" borderId="3" xfId="0" applyNumberFormat="1" applyFont="1" applyFill="1" applyBorder="1"/>
    <xf numFmtId="170" fontId="20" fillId="6" borderId="3" xfId="0" applyNumberFormat="1" applyFont="1" applyFill="1" applyBorder="1"/>
    <xf numFmtId="0" fontId="20" fillId="6" borderId="3" xfId="0" applyFont="1" applyFill="1" applyBorder="1"/>
    <xf numFmtId="0" fontId="20" fillId="6" borderId="3" xfId="0" applyFont="1" applyFill="1" applyBorder="1" applyAlignment="1"/>
    <xf numFmtId="171" fontId="20" fillId="6" borderId="3" xfId="0" applyNumberFormat="1" applyFont="1" applyFill="1" applyBorder="1"/>
    <xf numFmtId="0" fontId="20" fillId="0" borderId="3" xfId="0" applyFont="1" applyBorder="1"/>
    <xf numFmtId="1" fontId="20" fillId="0" borderId="3" xfId="0" applyNumberFormat="1" applyFont="1" applyBorder="1"/>
    <xf numFmtId="43" fontId="20" fillId="0" borderId="3" xfId="1" applyFont="1" applyBorder="1"/>
    <xf numFmtId="43" fontId="20" fillId="0" borderId="0" xfId="1" applyFont="1"/>
    <xf numFmtId="14" fontId="20" fillId="0" borderId="0" xfId="1" applyNumberFormat="1" applyFont="1"/>
    <xf numFmtId="0" fontId="20" fillId="7" borderId="3" xfId="0" applyFont="1" applyFill="1" applyBorder="1"/>
    <xf numFmtId="9" fontId="20" fillId="7" borderId="3" xfId="0" applyNumberFormat="1" applyFont="1" applyFill="1" applyBorder="1"/>
    <xf numFmtId="171" fontId="20" fillId="6" borderId="3" xfId="0" applyNumberFormat="1" applyFont="1" applyFill="1" applyBorder="1" applyAlignment="1">
      <alignment vertical="center"/>
    </xf>
    <xf numFmtId="0" fontId="26" fillId="8" borderId="3" xfId="0" applyFont="1" applyFill="1" applyBorder="1"/>
    <xf numFmtId="169" fontId="20" fillId="0" borderId="3" xfId="1" applyNumberFormat="1" applyFont="1" applyBorder="1"/>
    <xf numFmtId="2" fontId="20" fillId="0" borderId="15" xfId="0" applyNumberFormat="1" applyFont="1" applyBorder="1" applyAlignment="1">
      <alignment horizontal="center"/>
    </xf>
    <xf numFmtId="2" fontId="20" fillId="0" borderId="0" xfId="0" applyNumberFormat="1" applyFont="1" applyFill="1" applyBorder="1"/>
    <xf numFmtId="0" fontId="27" fillId="0" borderId="0" xfId="0" applyFont="1"/>
    <xf numFmtId="0" fontId="28" fillId="0" borderId="4" xfId="0" applyFont="1" applyFill="1" applyBorder="1"/>
    <xf numFmtId="0" fontId="0" fillId="0" borderId="0" xfId="0" applyBorder="1"/>
    <xf numFmtId="2" fontId="0" fillId="0" borderId="0" xfId="0" applyNumberFormat="1" applyAlignment="1">
      <alignment horizontal="center"/>
    </xf>
    <xf numFmtId="2" fontId="0" fillId="0" borderId="15" xfId="0" applyNumberFormat="1" applyBorder="1" applyAlignment="1">
      <alignment horizontal="center"/>
    </xf>
    <xf numFmtId="0" fontId="30" fillId="3" borderId="0" xfId="0" applyFont="1" applyFill="1" applyBorder="1"/>
    <xf numFmtId="3" fontId="0" fillId="0" borderId="14" xfId="0" applyNumberFormat="1" applyBorder="1" applyAlignment="1">
      <alignment horizontal="center"/>
    </xf>
    <xf numFmtId="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3" fontId="0" fillId="0" borderId="15" xfId="0" applyNumberFormat="1" applyBorder="1" applyAlignment="1">
      <alignment horizontal="center"/>
    </xf>
    <xf numFmtId="4" fontId="0" fillId="0" borderId="15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3" fontId="30" fillId="3" borderId="14" xfId="0" applyNumberFormat="1" applyFont="1" applyFill="1" applyBorder="1" applyAlignment="1">
      <alignment horizontal="center"/>
    </xf>
    <xf numFmtId="4" fontId="30" fillId="3" borderId="0" xfId="0" applyNumberFormat="1" applyFont="1" applyFill="1" applyBorder="1" applyAlignment="1">
      <alignment horizontal="center"/>
    </xf>
    <xf numFmtId="165" fontId="30" fillId="3" borderId="0" xfId="0" applyNumberFormat="1" applyFont="1" applyFill="1" applyBorder="1" applyAlignment="1">
      <alignment horizontal="center"/>
    </xf>
    <xf numFmtId="2" fontId="30" fillId="3" borderId="0" xfId="0" applyNumberFormat="1" applyFont="1" applyFill="1" applyBorder="1" applyAlignment="1">
      <alignment horizontal="center"/>
    </xf>
    <xf numFmtId="3" fontId="30" fillId="3" borderId="0" xfId="0" applyNumberFormat="1" applyFont="1" applyFill="1" applyBorder="1" applyAlignment="1">
      <alignment horizontal="center"/>
    </xf>
    <xf numFmtId="3" fontId="30" fillId="3" borderId="15" xfId="0" applyNumberFormat="1" applyFont="1" applyFill="1" applyBorder="1" applyAlignment="1">
      <alignment horizontal="center"/>
    </xf>
    <xf numFmtId="4" fontId="30" fillId="3" borderId="15" xfId="0" applyNumberFormat="1" applyFont="1" applyFill="1" applyBorder="1" applyAlignment="1">
      <alignment horizontal="center"/>
    </xf>
    <xf numFmtId="165" fontId="30" fillId="3" borderId="15" xfId="0" applyNumberFormat="1" applyFont="1" applyFill="1" applyBorder="1" applyAlignment="1">
      <alignment horizontal="center"/>
    </xf>
    <xf numFmtId="2" fontId="30" fillId="3" borderId="15" xfId="0" applyNumberFormat="1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14" fillId="10" borderId="3" xfId="0" applyFont="1" applyFill="1" applyBorder="1"/>
    <xf numFmtId="14" fontId="14" fillId="10" borderId="3" xfId="0" applyNumberFormat="1" applyFont="1" applyFill="1" applyBorder="1"/>
    <xf numFmtId="0" fontId="14" fillId="10" borderId="3" xfId="0" applyFont="1" applyFill="1" applyBorder="1" applyAlignment="1">
      <alignment horizontal="left"/>
    </xf>
    <xf numFmtId="165" fontId="14" fillId="10" borderId="3" xfId="0" applyNumberFormat="1" applyFont="1" applyFill="1" applyBorder="1"/>
    <xf numFmtId="164" fontId="14" fillId="10" borderId="3" xfId="0" applyNumberFormat="1" applyFont="1" applyFill="1" applyBorder="1"/>
    <xf numFmtId="0" fontId="14" fillId="10" borderId="3" xfId="0" applyNumberFormat="1" applyFont="1" applyFill="1" applyBorder="1"/>
    <xf numFmtId="0" fontId="14" fillId="10" borderId="3" xfId="1" applyNumberFormat="1" applyFont="1" applyFill="1" applyBorder="1"/>
    <xf numFmtId="0" fontId="25" fillId="10" borderId="0" xfId="0" applyFont="1" applyFill="1"/>
    <xf numFmtId="0" fontId="33" fillId="0" borderId="0" xfId="0" applyFont="1"/>
    <xf numFmtId="0" fontId="34" fillId="2" borderId="0" xfId="0" applyFont="1" applyFill="1" applyBorder="1" applyAlignment="1">
      <alignment horizontal="center"/>
    </xf>
    <xf numFmtId="0" fontId="33" fillId="0" borderId="0" xfId="0" applyFont="1" applyBorder="1"/>
    <xf numFmtId="0" fontId="33" fillId="0" borderId="0" xfId="0" applyNumberFormat="1" applyFont="1" applyBorder="1" applyAlignment="1">
      <alignment horizontal="center"/>
    </xf>
    <xf numFmtId="164" fontId="33" fillId="0" borderId="0" xfId="0" applyNumberFormat="1" applyFont="1" applyBorder="1" applyAlignment="1">
      <alignment horizontal="center"/>
    </xf>
    <xf numFmtId="0" fontId="35" fillId="7" borderId="10" xfId="0" applyFont="1" applyFill="1" applyBorder="1"/>
    <xf numFmtId="0" fontId="35" fillId="7" borderId="4" xfId="0" applyNumberFormat="1" applyFont="1" applyFill="1" applyBorder="1" applyAlignment="1">
      <alignment horizontal="center"/>
    </xf>
    <xf numFmtId="164" fontId="35" fillId="7" borderId="4" xfId="0" applyNumberFormat="1" applyFont="1" applyFill="1" applyBorder="1" applyAlignment="1">
      <alignment horizontal="center"/>
    </xf>
    <xf numFmtId="14" fontId="35" fillId="7" borderId="11" xfId="0" applyNumberFormat="1" applyFont="1" applyFill="1" applyBorder="1" applyAlignment="1">
      <alignment horizontal="center"/>
    </xf>
    <xf numFmtId="0" fontId="14" fillId="0" borderId="0" xfId="0" applyFont="1" applyBorder="1"/>
    <xf numFmtId="0" fontId="32" fillId="0" borderId="0" xfId="17" applyBorder="1" applyAlignment="1" applyProtection="1"/>
    <xf numFmtId="167" fontId="14" fillId="10" borderId="3" xfId="0" applyNumberFormat="1" applyFont="1" applyFill="1" applyBorder="1" applyAlignment="1">
      <alignment horizontal="left"/>
    </xf>
    <xf numFmtId="0" fontId="32" fillId="0" borderId="3" xfId="17" applyBorder="1" applyAlignment="1" applyProtection="1"/>
    <xf numFmtId="0" fontId="14" fillId="0" borderId="3" xfId="0" quotePrefix="1" applyFont="1" applyBorder="1"/>
    <xf numFmtId="2" fontId="0" fillId="0" borderId="0" xfId="0" applyNumberFormat="1"/>
    <xf numFmtId="0" fontId="20" fillId="0" borderId="0" xfId="0" applyFont="1" applyFill="1" applyBorder="1"/>
    <xf numFmtId="0" fontId="2" fillId="11" borderId="3" xfId="20" applyBorder="1"/>
    <xf numFmtId="165" fontId="2" fillId="11" borderId="3" xfId="20" applyNumberFormat="1" applyBorder="1"/>
    <xf numFmtId="173" fontId="7" fillId="3" borderId="0" xfId="0" applyNumberFormat="1" applyFont="1" applyFill="1" applyBorder="1" applyAlignment="1">
      <alignment horizontal="center"/>
    </xf>
    <xf numFmtId="0" fontId="3" fillId="0" borderId="0" xfId="0" applyFont="1"/>
    <xf numFmtId="14" fontId="0" fillId="0" borderId="0" xfId="0" applyNumberFormat="1"/>
    <xf numFmtId="14" fontId="3" fillId="0" borderId="0" xfId="0" applyNumberFormat="1" applyFont="1"/>
    <xf numFmtId="0" fontId="1" fillId="11" borderId="3" xfId="20" applyFont="1" applyBorder="1"/>
    <xf numFmtId="0" fontId="17" fillId="0" borderId="3" xfId="17" applyFont="1" applyBorder="1" applyAlignment="1" applyProtection="1"/>
    <xf numFmtId="0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0" fontId="14" fillId="0" borderId="3" xfId="0" applyNumberFormat="1" applyFont="1" applyBorder="1" applyAlignment="1" applyProtection="1">
      <alignment horizontal="left"/>
      <protection locked="0"/>
    </xf>
    <xf numFmtId="0" fontId="14" fillId="0" borderId="5" xfId="0" applyFont="1" applyBorder="1"/>
    <xf numFmtId="0" fontId="0" fillId="0" borderId="18" xfId="0" applyBorder="1"/>
    <xf numFmtId="0" fontId="0" fillId="0" borderId="23" xfId="0" applyBorder="1"/>
    <xf numFmtId="0" fontId="0" fillId="0" borderId="29" xfId="0" applyBorder="1"/>
    <xf numFmtId="2" fontId="0" fillId="0" borderId="21" xfId="0" applyNumberFormat="1" applyBorder="1" applyAlignment="1">
      <alignment horizontal="center"/>
    </xf>
    <xf numFmtId="2" fontId="0" fillId="0" borderId="30" xfId="0" applyNumberFormat="1" applyBorder="1" applyAlignment="1">
      <alignment horizontal="center"/>
    </xf>
    <xf numFmtId="0" fontId="20" fillId="0" borderId="28" xfId="0" pivotButton="1" applyFont="1" applyBorder="1"/>
    <xf numFmtId="0" fontId="20" fillId="0" borderId="28" xfId="0" applyFont="1" applyBorder="1"/>
    <xf numFmtId="0" fontId="21" fillId="0" borderId="29" xfId="0" applyFont="1" applyBorder="1"/>
    <xf numFmtId="0" fontId="22" fillId="2" borderId="18" xfId="0" applyFont="1" applyFill="1" applyBorder="1" applyAlignment="1">
      <alignment horizontal="center"/>
    </xf>
    <xf numFmtId="0" fontId="22" fillId="2" borderId="21" xfId="0" applyFont="1" applyFill="1" applyBorder="1" applyAlignment="1">
      <alignment horizontal="center"/>
    </xf>
    <xf numFmtId="0" fontId="23" fillId="2" borderId="30" xfId="0" applyFont="1" applyFill="1" applyBorder="1" applyAlignment="1">
      <alignment horizontal="center"/>
    </xf>
    <xf numFmtId="0" fontId="20" fillId="0" borderId="18" xfId="0" applyFont="1" applyBorder="1"/>
    <xf numFmtId="2" fontId="20" fillId="0" borderId="18" xfId="0" applyNumberFormat="1" applyFont="1" applyBorder="1" applyAlignment="1">
      <alignment horizontal="center"/>
    </xf>
    <xf numFmtId="2" fontId="20" fillId="0" borderId="21" xfId="0" applyNumberFormat="1" applyFont="1" applyBorder="1" applyAlignment="1">
      <alignment horizontal="center"/>
    </xf>
    <xf numFmtId="2" fontId="20" fillId="0" borderId="30" xfId="0" applyNumberFormat="1" applyFont="1" applyBorder="1" applyAlignment="1">
      <alignment horizontal="center"/>
    </xf>
    <xf numFmtId="0" fontId="20" fillId="0" borderId="23" xfId="0" applyFont="1" applyBorder="1"/>
    <xf numFmtId="2" fontId="20" fillId="0" borderId="23" xfId="0" applyNumberFormat="1" applyFont="1" applyBorder="1" applyAlignment="1">
      <alignment horizontal="center"/>
    </xf>
    <xf numFmtId="0" fontId="23" fillId="2" borderId="25" xfId="0" applyFont="1" applyFill="1" applyBorder="1"/>
    <xf numFmtId="2" fontId="23" fillId="2" borderId="25" xfId="0" applyNumberFormat="1" applyFont="1" applyFill="1" applyBorder="1" applyAlignment="1">
      <alignment horizontal="center"/>
    </xf>
    <xf numFmtId="2" fontId="23" fillId="2" borderId="26" xfId="0" applyNumberFormat="1" applyFont="1" applyFill="1" applyBorder="1" applyAlignment="1">
      <alignment horizontal="center"/>
    </xf>
    <xf numFmtId="2" fontId="23" fillId="2" borderId="31" xfId="0" applyNumberFormat="1" applyFont="1" applyFill="1" applyBorder="1" applyAlignment="1">
      <alignment horizontal="center"/>
    </xf>
    <xf numFmtId="0" fontId="0" fillId="0" borderId="34" xfId="0" applyBorder="1"/>
    <xf numFmtId="0" fontId="29" fillId="2" borderId="35" xfId="0" applyFont="1" applyFill="1" applyBorder="1"/>
    <xf numFmtId="0" fontId="29" fillId="2" borderId="19" xfId="0" applyFont="1" applyFill="1" applyBorder="1"/>
    <xf numFmtId="0" fontId="30" fillId="0" borderId="29" xfId="0" applyFont="1" applyBorder="1"/>
    <xf numFmtId="0" fontId="30" fillId="0" borderId="21" xfId="0" applyFont="1" applyBorder="1"/>
    <xf numFmtId="0" fontId="29" fillId="2" borderId="25" xfId="0" applyFont="1" applyFill="1" applyBorder="1"/>
    <xf numFmtId="0" fontId="29" fillId="2" borderId="33" xfId="0" applyFont="1" applyFill="1" applyBorder="1"/>
    <xf numFmtId="3" fontId="0" fillId="0" borderId="35" xfId="0" applyNumberFormat="1" applyBorder="1" applyAlignment="1">
      <alignment horizontal="center"/>
    </xf>
    <xf numFmtId="4" fontId="0" fillId="0" borderId="21" xfId="0" applyNumberFormat="1" applyBorder="1" applyAlignment="1">
      <alignment horizontal="center"/>
    </xf>
    <xf numFmtId="165" fontId="0" fillId="0" borderId="21" xfId="0" applyNumberFormat="1" applyBorder="1" applyAlignment="1">
      <alignment horizontal="center"/>
    </xf>
    <xf numFmtId="3" fontId="0" fillId="0" borderId="18" xfId="0" applyNumberFormat="1" applyBorder="1" applyAlignment="1">
      <alignment horizontal="center"/>
    </xf>
    <xf numFmtId="3" fontId="0" fillId="0" borderId="30" xfId="0" applyNumberFormat="1" applyBorder="1" applyAlignment="1">
      <alignment horizontal="center"/>
    </xf>
    <xf numFmtId="4" fontId="0" fillId="0" borderId="30" xfId="0" applyNumberFormat="1" applyBorder="1" applyAlignment="1">
      <alignment horizontal="center"/>
    </xf>
    <xf numFmtId="165" fontId="0" fillId="0" borderId="30" xfId="0" applyNumberFormat="1" applyBorder="1" applyAlignment="1">
      <alignment horizontal="center"/>
    </xf>
    <xf numFmtId="3" fontId="0" fillId="0" borderId="23" xfId="0" applyNumberFormat="1" applyBorder="1" applyAlignment="1">
      <alignment horizontal="center"/>
    </xf>
    <xf numFmtId="3" fontId="29" fillId="2" borderId="36" xfId="0" applyNumberFormat="1" applyFont="1" applyFill="1" applyBorder="1" applyAlignment="1">
      <alignment horizontal="center"/>
    </xf>
    <xf numFmtId="4" fontId="29" fillId="2" borderId="26" xfId="0" applyNumberFormat="1" applyFont="1" applyFill="1" applyBorder="1" applyAlignment="1">
      <alignment horizontal="center"/>
    </xf>
    <xf numFmtId="165" fontId="29" fillId="2" borderId="26" xfId="0" applyNumberFormat="1" applyFont="1" applyFill="1" applyBorder="1" applyAlignment="1">
      <alignment horizontal="center"/>
    </xf>
    <xf numFmtId="2" fontId="29" fillId="2" borderId="26" xfId="0" applyNumberFormat="1" applyFont="1" applyFill="1" applyBorder="1" applyAlignment="1">
      <alignment horizontal="center"/>
    </xf>
    <xf numFmtId="3" fontId="29" fillId="2" borderId="25" xfId="0" applyNumberFormat="1" applyFont="1" applyFill="1" applyBorder="1" applyAlignment="1">
      <alignment horizontal="center"/>
    </xf>
    <xf numFmtId="3" fontId="29" fillId="2" borderId="31" xfId="0" applyNumberFormat="1" applyFont="1" applyFill="1" applyBorder="1" applyAlignment="1">
      <alignment horizontal="center"/>
    </xf>
    <xf numFmtId="4" fontId="29" fillId="2" borderId="31" xfId="0" applyNumberFormat="1" applyFont="1" applyFill="1" applyBorder="1" applyAlignment="1">
      <alignment horizontal="center"/>
    </xf>
    <xf numFmtId="165" fontId="29" fillId="2" borderId="31" xfId="0" applyNumberFormat="1" applyFont="1" applyFill="1" applyBorder="1" applyAlignment="1">
      <alignment horizontal="center"/>
    </xf>
    <xf numFmtId="2" fontId="29" fillId="2" borderId="31" xfId="0" applyNumberFormat="1" applyFont="1" applyFill="1" applyBorder="1" applyAlignment="1">
      <alignment horizontal="center"/>
    </xf>
    <xf numFmtId="0" fontId="29" fillId="2" borderId="30" xfId="0" applyFont="1" applyFill="1" applyBorder="1" applyAlignment="1">
      <alignment horizontal="center"/>
    </xf>
    <xf numFmtId="0" fontId="31" fillId="0" borderId="18" xfId="0" applyFont="1" applyBorder="1" applyAlignment="1">
      <alignment horizontal="center"/>
    </xf>
    <xf numFmtId="0" fontId="31" fillId="0" borderId="21" xfId="0" applyFont="1" applyBorder="1" applyAlignment="1">
      <alignment horizontal="center"/>
    </xf>
    <xf numFmtId="0" fontId="6" fillId="0" borderId="28" xfId="0" pivotButton="1" applyFont="1" applyBorder="1"/>
    <xf numFmtId="0" fontId="6" fillId="0" borderId="28" xfId="0" applyFont="1" applyBorder="1"/>
    <xf numFmtId="0" fontId="7" fillId="0" borderId="29" xfId="0" applyFont="1" applyBorder="1"/>
    <xf numFmtId="0" fontId="7" fillId="0" borderId="21" xfId="0" applyFont="1" applyBorder="1"/>
    <xf numFmtId="0" fontId="8" fillId="2" borderId="18" xfId="0" applyFont="1" applyFill="1" applyBorder="1" applyAlignment="1">
      <alignment horizontal="center"/>
    </xf>
    <xf numFmtId="0" fontId="8" fillId="2" borderId="21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6" fillId="0" borderId="29" xfId="0" applyFont="1" applyBorder="1"/>
    <xf numFmtId="0" fontId="6" fillId="0" borderId="18" xfId="0" applyFont="1" applyBorder="1"/>
    <xf numFmtId="14" fontId="6" fillId="0" borderId="18" xfId="0" applyNumberFormat="1" applyFont="1" applyBorder="1"/>
    <xf numFmtId="2" fontId="6" fillId="0" borderId="18" xfId="0" applyNumberFormat="1" applyFont="1" applyBorder="1" applyAlignment="1">
      <alignment horizontal="center"/>
    </xf>
    <xf numFmtId="0" fontId="6" fillId="0" borderId="21" xfId="0" applyNumberFormat="1" applyFont="1" applyBorder="1" applyAlignment="1">
      <alignment horizontal="center"/>
    </xf>
    <xf numFmtId="164" fontId="6" fillId="0" borderId="21" xfId="0" applyNumberFormat="1" applyFont="1" applyBorder="1" applyAlignment="1">
      <alignment horizontal="center"/>
    </xf>
    <xf numFmtId="2" fontId="6" fillId="0" borderId="21" xfId="0" applyNumberFormat="1" applyFont="1" applyBorder="1" applyAlignment="1">
      <alignment horizontal="center"/>
    </xf>
    <xf numFmtId="173" fontId="6" fillId="0" borderId="22" xfId="0" applyNumberFormat="1" applyFont="1" applyBorder="1" applyAlignment="1">
      <alignment horizontal="center"/>
    </xf>
    <xf numFmtId="0" fontId="6" fillId="0" borderId="32" xfId="0" applyFont="1" applyBorder="1"/>
    <xf numFmtId="14" fontId="6" fillId="0" borderId="23" xfId="0" applyNumberFormat="1" applyFont="1" applyBorder="1"/>
    <xf numFmtId="2" fontId="6" fillId="0" borderId="23" xfId="0" applyNumberFormat="1" applyFont="1" applyBorder="1" applyAlignment="1">
      <alignment horizontal="center"/>
    </xf>
    <xf numFmtId="173" fontId="6" fillId="0" borderId="24" xfId="0" applyNumberFormat="1" applyFont="1" applyBorder="1" applyAlignment="1">
      <alignment horizontal="center"/>
    </xf>
    <xf numFmtId="0" fontId="6" fillId="0" borderId="38" xfId="0" applyFont="1" applyBorder="1"/>
    <xf numFmtId="0" fontId="6" fillId="0" borderId="40" xfId="0" applyFont="1" applyBorder="1"/>
    <xf numFmtId="2" fontId="6" fillId="0" borderId="38" xfId="0" applyNumberFormat="1" applyFont="1" applyBorder="1" applyAlignment="1">
      <alignment horizontal="center"/>
    </xf>
    <xf numFmtId="0" fontId="6" fillId="0" borderId="17" xfId="0" applyNumberFormat="1" applyFont="1" applyBorder="1" applyAlignment="1">
      <alignment horizontal="center"/>
    </xf>
    <xf numFmtId="164" fontId="6" fillId="0" borderId="17" xfId="0" applyNumberFormat="1" applyFont="1" applyBorder="1" applyAlignment="1">
      <alignment horizontal="center"/>
    </xf>
    <xf numFmtId="2" fontId="6" fillId="0" borderId="17" xfId="0" applyNumberFormat="1" applyFont="1" applyBorder="1" applyAlignment="1">
      <alignment horizontal="center"/>
    </xf>
    <xf numFmtId="173" fontId="6" fillId="0" borderId="39" xfId="0" applyNumberFormat="1" applyFont="1" applyBorder="1" applyAlignment="1">
      <alignment horizontal="center"/>
    </xf>
    <xf numFmtId="0" fontId="6" fillId="0" borderId="19" xfId="0" applyFont="1" applyBorder="1"/>
    <xf numFmtId="0" fontId="7" fillId="3" borderId="37" xfId="0" applyFont="1" applyFill="1" applyBorder="1"/>
    <xf numFmtId="0" fontId="8" fillId="2" borderId="25" xfId="0" applyFont="1" applyFill="1" applyBorder="1"/>
    <xf numFmtId="0" fontId="8" fillId="2" borderId="33" xfId="0" applyFont="1" applyFill="1" applyBorder="1"/>
    <xf numFmtId="2" fontId="8" fillId="2" borderId="25" xfId="0" applyNumberFormat="1" applyFont="1" applyFill="1" applyBorder="1" applyAlignment="1">
      <alignment horizontal="center"/>
    </xf>
    <xf numFmtId="0" fontId="8" fillId="2" borderId="26" xfId="0" applyNumberFormat="1" applyFont="1" applyFill="1" applyBorder="1" applyAlignment="1">
      <alignment horizontal="center"/>
    </xf>
    <xf numFmtId="164" fontId="8" fillId="2" borderId="26" xfId="0" applyNumberFormat="1" applyFont="1" applyFill="1" applyBorder="1" applyAlignment="1">
      <alignment horizontal="center"/>
    </xf>
    <xf numFmtId="2" fontId="8" fillId="2" borderId="26" xfId="0" applyNumberFormat="1" applyFont="1" applyFill="1" applyBorder="1" applyAlignment="1">
      <alignment horizontal="center"/>
    </xf>
    <xf numFmtId="173" fontId="8" fillId="2" borderId="27" xfId="0" applyNumberFormat="1" applyFont="1" applyFill="1" applyBorder="1" applyAlignment="1">
      <alignment horizontal="center"/>
    </xf>
    <xf numFmtId="0" fontId="11" fillId="2" borderId="35" xfId="0" applyFont="1" applyFill="1" applyBorder="1"/>
    <xf numFmtId="0" fontId="11" fillId="2" borderId="19" xfId="0" applyFont="1" applyFill="1" applyBorder="1"/>
    <xf numFmtId="0" fontId="11" fillId="2" borderId="29" xfId="0" applyFont="1" applyFill="1" applyBorder="1"/>
    <xf numFmtId="0" fontId="11" fillId="2" borderId="42" xfId="0" applyFont="1" applyFill="1" applyBorder="1"/>
    <xf numFmtId="0" fontId="9" fillId="0" borderId="41" xfId="0" applyFont="1" applyBorder="1"/>
    <xf numFmtId="0" fontId="9" fillId="0" borderId="19" xfId="0" applyFont="1" applyBorder="1"/>
    <xf numFmtId="0" fontId="9" fillId="0" borderId="43" xfId="0" applyFont="1" applyBorder="1"/>
    <xf numFmtId="0" fontId="12" fillId="0" borderId="29" xfId="0" applyFont="1" applyBorder="1"/>
    <xf numFmtId="0" fontId="12" fillId="0" borderId="18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9" fillId="0" borderId="50" xfId="0" applyFont="1" applyBorder="1"/>
    <xf numFmtId="0" fontId="9" fillId="0" borderId="35" xfId="0" applyNumberFormat="1" applyFont="1" applyBorder="1" applyAlignment="1">
      <alignment horizontal="center"/>
    </xf>
    <xf numFmtId="0" fontId="9" fillId="0" borderId="21" xfId="0" applyNumberFormat="1" applyFont="1" applyBorder="1" applyAlignment="1">
      <alignment horizontal="center"/>
    </xf>
    <xf numFmtId="4" fontId="9" fillId="0" borderId="21" xfId="0" applyNumberFormat="1" applyFont="1" applyBorder="1" applyAlignment="1">
      <alignment horizontal="center"/>
    </xf>
    <xf numFmtId="168" fontId="9" fillId="0" borderId="21" xfId="0" applyNumberFormat="1" applyFont="1" applyBorder="1" applyAlignment="1">
      <alignment horizontal="center"/>
    </xf>
    <xf numFmtId="2" fontId="9" fillId="0" borderId="21" xfId="0" applyNumberFormat="1" applyFont="1" applyBorder="1" applyAlignment="1">
      <alignment horizontal="center"/>
    </xf>
    <xf numFmtId="0" fontId="9" fillId="0" borderId="18" xfId="0" applyNumberFormat="1" applyFont="1" applyBorder="1" applyAlignment="1">
      <alignment horizontal="center"/>
    </xf>
    <xf numFmtId="0" fontId="9" fillId="0" borderId="44" xfId="0" applyNumberFormat="1" applyFont="1" applyBorder="1" applyAlignment="1">
      <alignment horizontal="center"/>
    </xf>
    <xf numFmtId="4" fontId="9" fillId="0" borderId="44" xfId="0" applyNumberFormat="1" applyFont="1" applyBorder="1" applyAlignment="1">
      <alignment horizontal="center"/>
    </xf>
    <xf numFmtId="168" fontId="9" fillId="0" borderId="44" xfId="0" applyNumberFormat="1" applyFont="1" applyBorder="1" applyAlignment="1">
      <alignment horizontal="center"/>
    </xf>
    <xf numFmtId="2" fontId="9" fillId="0" borderId="29" xfId="0" applyNumberFormat="1" applyFont="1" applyBorder="1" applyAlignment="1">
      <alignment horizontal="center"/>
    </xf>
    <xf numFmtId="2" fontId="9" fillId="0" borderId="42" xfId="0" applyNumberFormat="1" applyFont="1" applyBorder="1" applyAlignment="1">
      <alignment horizontal="center"/>
    </xf>
    <xf numFmtId="0" fontId="9" fillId="0" borderId="45" xfId="0" applyFont="1" applyBorder="1"/>
    <xf numFmtId="0" fontId="9" fillId="0" borderId="23" xfId="0" applyNumberFormat="1" applyFont="1" applyBorder="1" applyAlignment="1">
      <alignment horizontal="center"/>
    </xf>
    <xf numFmtId="0" fontId="9" fillId="0" borderId="37" xfId="0" applyNumberFormat="1" applyFont="1" applyBorder="1" applyAlignment="1">
      <alignment horizontal="center"/>
    </xf>
    <xf numFmtId="2" fontId="9" fillId="0" borderId="52" xfId="0" applyNumberFormat="1" applyFont="1" applyBorder="1" applyAlignment="1">
      <alignment horizontal="center"/>
    </xf>
    <xf numFmtId="0" fontId="9" fillId="0" borderId="45" xfId="0" applyNumberFormat="1" applyFont="1" applyBorder="1" applyAlignment="1">
      <alignment horizontal="center"/>
    </xf>
    <xf numFmtId="4" fontId="9" fillId="0" borderId="45" xfId="0" applyNumberFormat="1" applyFont="1" applyBorder="1" applyAlignment="1">
      <alignment horizontal="center"/>
    </xf>
    <xf numFmtId="168" fontId="9" fillId="0" borderId="45" xfId="0" applyNumberFormat="1" applyFont="1" applyBorder="1" applyAlignment="1">
      <alignment horizontal="center"/>
    </xf>
    <xf numFmtId="2" fontId="9" fillId="0" borderId="37" xfId="0" applyNumberFormat="1" applyFont="1" applyBorder="1" applyAlignment="1">
      <alignment horizontal="center"/>
    </xf>
    <xf numFmtId="2" fontId="9" fillId="0" borderId="48" xfId="0" applyNumberFormat="1" applyFont="1" applyBorder="1" applyAlignment="1">
      <alignment horizontal="center"/>
    </xf>
    <xf numFmtId="0" fontId="9" fillId="0" borderId="51" xfId="0" applyFont="1" applyBorder="1"/>
    <xf numFmtId="0" fontId="9" fillId="0" borderId="53" xfId="0" applyNumberFormat="1" applyFont="1" applyBorder="1" applyAlignment="1">
      <alignment horizontal="center"/>
    </xf>
    <xf numFmtId="0" fontId="9" fillId="0" borderId="54" xfId="0" applyNumberFormat="1" applyFont="1" applyBorder="1" applyAlignment="1">
      <alignment horizontal="center"/>
    </xf>
    <xf numFmtId="4" fontId="9" fillId="0" borderId="54" xfId="0" applyNumberFormat="1" applyFont="1" applyBorder="1" applyAlignment="1">
      <alignment horizontal="center"/>
    </xf>
    <xf numFmtId="168" fontId="9" fillId="0" borderId="54" xfId="0" applyNumberFormat="1" applyFont="1" applyBorder="1" applyAlignment="1">
      <alignment horizontal="center"/>
    </xf>
    <xf numFmtId="2" fontId="9" fillId="0" borderId="55" xfId="0" applyNumberFormat="1" applyFont="1" applyBorder="1" applyAlignment="1">
      <alignment horizontal="center"/>
    </xf>
    <xf numFmtId="0" fontId="11" fillId="2" borderId="25" xfId="0" applyFont="1" applyFill="1" applyBorder="1"/>
    <xf numFmtId="0" fontId="11" fillId="2" borderId="36" xfId="0" applyNumberFormat="1" applyFont="1" applyFill="1" applyBorder="1" applyAlignment="1">
      <alignment horizontal="center"/>
    </xf>
    <xf numFmtId="0" fontId="11" fillId="2" borderId="26" xfId="0" applyNumberFormat="1" applyFont="1" applyFill="1" applyBorder="1" applyAlignment="1">
      <alignment horizontal="center"/>
    </xf>
    <xf numFmtId="4" fontId="11" fillId="2" borderId="26" xfId="0" applyNumberFormat="1" applyFont="1" applyFill="1" applyBorder="1" applyAlignment="1">
      <alignment horizontal="center"/>
    </xf>
    <xf numFmtId="168" fontId="11" fillId="2" borderId="26" xfId="0" applyNumberFormat="1" applyFont="1" applyFill="1" applyBorder="1" applyAlignment="1">
      <alignment horizontal="center"/>
    </xf>
    <xf numFmtId="2" fontId="11" fillId="2" borderId="26" xfId="0" applyNumberFormat="1" applyFont="1" applyFill="1" applyBorder="1" applyAlignment="1">
      <alignment horizontal="center"/>
    </xf>
    <xf numFmtId="0" fontId="11" fillId="2" borderId="25" xfId="0" applyNumberFormat="1" applyFont="1" applyFill="1" applyBorder="1" applyAlignment="1">
      <alignment horizontal="center"/>
    </xf>
    <xf numFmtId="0" fontId="11" fillId="2" borderId="46" xfId="0" applyNumberFormat="1" applyFont="1" applyFill="1" applyBorder="1" applyAlignment="1">
      <alignment horizontal="center"/>
    </xf>
    <xf numFmtId="4" fontId="11" fillId="2" borderId="46" xfId="0" applyNumberFormat="1" applyFont="1" applyFill="1" applyBorder="1" applyAlignment="1">
      <alignment horizontal="center"/>
    </xf>
    <xf numFmtId="168" fontId="11" fillId="2" borderId="46" xfId="0" applyNumberFormat="1" applyFont="1" applyFill="1" applyBorder="1" applyAlignment="1">
      <alignment horizontal="center"/>
    </xf>
    <xf numFmtId="2" fontId="11" fillId="2" borderId="47" xfId="0" applyNumberFormat="1" applyFont="1" applyFill="1" applyBorder="1" applyAlignment="1">
      <alignment horizontal="center"/>
    </xf>
    <xf numFmtId="2" fontId="11" fillId="2" borderId="49" xfId="0" applyNumberFormat="1" applyFont="1" applyFill="1" applyBorder="1" applyAlignment="1">
      <alignment horizontal="center"/>
    </xf>
    <xf numFmtId="0" fontId="9" fillId="0" borderId="48" xfId="0" applyNumberFormat="1" applyFont="1" applyBorder="1" applyAlignment="1">
      <alignment horizontal="center"/>
    </xf>
    <xf numFmtId="0" fontId="9" fillId="0" borderId="58" xfId="0" applyNumberFormat="1" applyFont="1" applyBorder="1" applyAlignment="1">
      <alignment horizontal="center"/>
    </xf>
    <xf numFmtId="0" fontId="9" fillId="0" borderId="57" xfId="0" applyNumberFormat="1" applyFont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19" xfId="0" applyFont="1" applyFill="1" applyBorder="1" applyAlignment="1">
      <alignment horizontal="center"/>
    </xf>
    <xf numFmtId="0" fontId="11" fillId="2" borderId="29" xfId="0" applyFont="1" applyFill="1" applyBorder="1" applyAlignment="1">
      <alignment horizontal="center"/>
    </xf>
    <xf numFmtId="0" fontId="11" fillId="2" borderId="42" xfId="0" applyFont="1" applyFill="1" applyBorder="1" applyAlignment="1">
      <alignment horizontal="center"/>
    </xf>
    <xf numFmtId="0" fontId="12" fillId="0" borderId="29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29" xfId="0" applyNumberFormat="1" applyFont="1" applyBorder="1" applyAlignment="1">
      <alignment horizontal="center"/>
    </xf>
    <xf numFmtId="0" fontId="9" fillId="0" borderId="42" xfId="0" applyNumberFormat="1" applyFont="1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56" xfId="0" applyFont="1" applyBorder="1" applyAlignment="1">
      <alignment horizontal="center"/>
    </xf>
    <xf numFmtId="0" fontId="9" fillId="0" borderId="59" xfId="0" applyNumberFormat="1" applyFont="1" applyBorder="1" applyAlignment="1">
      <alignment horizontal="center"/>
    </xf>
    <xf numFmtId="0" fontId="9" fillId="0" borderId="60" xfId="0" applyNumberFormat="1" applyFont="1" applyBorder="1" applyAlignment="1">
      <alignment horizontal="center"/>
    </xf>
    <xf numFmtId="0" fontId="22" fillId="2" borderId="22" xfId="0" applyFont="1" applyFill="1" applyBorder="1" applyAlignment="1">
      <alignment horizontal="center"/>
    </xf>
    <xf numFmtId="0" fontId="20" fillId="0" borderId="18" xfId="0" applyNumberFormat="1" applyFont="1" applyBorder="1" applyAlignment="1">
      <alignment horizontal="center"/>
    </xf>
    <xf numFmtId="164" fontId="20" fillId="0" borderId="21" xfId="0" applyNumberFormat="1" applyFont="1" applyBorder="1" applyAlignment="1">
      <alignment horizontal="center"/>
    </xf>
    <xf numFmtId="0" fontId="20" fillId="0" borderId="21" xfId="0" applyNumberFormat="1" applyFont="1" applyBorder="1" applyAlignment="1">
      <alignment horizontal="center"/>
    </xf>
    <xf numFmtId="14" fontId="20" fillId="0" borderId="22" xfId="0" applyNumberFormat="1" applyFont="1" applyBorder="1" applyAlignment="1">
      <alignment horizontal="center"/>
    </xf>
    <xf numFmtId="0" fontId="20" fillId="0" borderId="23" xfId="0" applyNumberFormat="1" applyFont="1" applyBorder="1" applyAlignment="1">
      <alignment horizontal="center"/>
    </xf>
    <xf numFmtId="14" fontId="20" fillId="0" borderId="24" xfId="0" applyNumberFormat="1" applyFont="1" applyBorder="1" applyAlignment="1">
      <alignment horizontal="center"/>
    </xf>
    <xf numFmtId="0" fontId="23" fillId="2" borderId="25" xfId="0" applyNumberFormat="1" applyFont="1" applyFill="1" applyBorder="1" applyAlignment="1">
      <alignment horizontal="center"/>
    </xf>
    <xf numFmtId="164" fontId="23" fillId="2" borderId="26" xfId="0" applyNumberFormat="1" applyFont="1" applyFill="1" applyBorder="1" applyAlignment="1">
      <alignment horizontal="center"/>
    </xf>
    <xf numFmtId="0" fontId="23" fillId="2" borderId="26" xfId="0" applyNumberFormat="1" applyFont="1" applyFill="1" applyBorder="1" applyAlignment="1">
      <alignment horizontal="center"/>
    </xf>
    <xf numFmtId="14" fontId="23" fillId="2" borderId="27" xfId="0" applyNumberFormat="1" applyFont="1" applyFill="1" applyBorder="1" applyAlignment="1">
      <alignment horizontal="center"/>
    </xf>
    <xf numFmtId="0" fontId="33" fillId="0" borderId="28" xfId="0" pivotButton="1" applyFont="1" applyBorder="1"/>
    <xf numFmtId="0" fontId="33" fillId="0" borderId="28" xfId="0" applyFont="1" applyBorder="1"/>
    <xf numFmtId="0" fontId="33" fillId="0" borderId="21" xfId="0" applyFont="1" applyBorder="1"/>
    <xf numFmtId="0" fontId="33" fillId="0" borderId="21" xfId="0" applyNumberFormat="1" applyFont="1" applyBorder="1" applyAlignment="1">
      <alignment horizontal="center"/>
    </xf>
    <xf numFmtId="164" fontId="33" fillId="0" borderId="21" xfId="0" applyNumberFormat="1" applyFont="1" applyBorder="1" applyAlignment="1">
      <alignment horizontal="center"/>
    </xf>
    <xf numFmtId="14" fontId="33" fillId="0" borderId="22" xfId="0" applyNumberFormat="1" applyFont="1" applyBorder="1" applyAlignment="1">
      <alignment horizontal="center"/>
    </xf>
    <xf numFmtId="14" fontId="33" fillId="0" borderId="24" xfId="0" applyNumberFormat="1" applyFont="1" applyBorder="1" applyAlignment="1">
      <alignment horizontal="center"/>
    </xf>
    <xf numFmtId="0" fontId="35" fillId="7" borderId="61" xfId="0" applyNumberFormat="1" applyFont="1" applyFill="1" applyBorder="1" applyAlignment="1">
      <alignment horizontal="center"/>
    </xf>
    <xf numFmtId="0" fontId="30" fillId="3" borderId="37" xfId="0" applyFont="1" applyFill="1" applyBorder="1"/>
    <xf numFmtId="0" fontId="9" fillId="0" borderId="34" xfId="0" applyFont="1" applyBorder="1"/>
    <xf numFmtId="0" fontId="9" fillId="0" borderId="62" xfId="0" applyNumberFormat="1" applyFont="1" applyBorder="1" applyAlignment="1">
      <alignment horizontal="center"/>
    </xf>
    <xf numFmtId="0" fontId="9" fillId="0" borderId="63" xfId="0" applyNumberFormat="1" applyFont="1" applyBorder="1" applyAlignment="1">
      <alignment horizontal="center"/>
    </xf>
    <xf numFmtId="4" fontId="9" fillId="0" borderId="63" xfId="0" applyNumberFormat="1" applyFont="1" applyBorder="1" applyAlignment="1">
      <alignment horizontal="center"/>
    </xf>
    <xf numFmtId="168" fontId="9" fillId="0" borderId="63" xfId="0" applyNumberFormat="1" applyFont="1" applyBorder="1" applyAlignment="1">
      <alignment horizontal="center"/>
    </xf>
    <xf numFmtId="2" fontId="9" fillId="0" borderId="64" xfId="0" applyNumberFormat="1" applyFont="1" applyBorder="1" applyAlignment="1">
      <alignment horizontal="center"/>
    </xf>
    <xf numFmtId="0" fontId="34" fillId="2" borderId="65" xfId="0" applyFont="1" applyFill="1" applyBorder="1" applyAlignment="1">
      <alignment horizontal="left"/>
    </xf>
    <xf numFmtId="0" fontId="32" fillId="0" borderId="3" xfId="17" applyBorder="1" applyAlignment="1" applyProtection="1">
      <alignment vertical="center"/>
    </xf>
    <xf numFmtId="0" fontId="36" fillId="0" borderId="0" xfId="0" pivotButton="1" applyFont="1"/>
    <xf numFmtId="0" fontId="36" fillId="0" borderId="0" xfId="0" applyFont="1"/>
    <xf numFmtId="0" fontId="36" fillId="0" borderId="0" xfId="0" applyNumberFormat="1" applyFont="1"/>
    <xf numFmtId="0" fontId="6" fillId="0" borderId="34" xfId="0" applyFont="1" applyBorder="1"/>
    <xf numFmtId="0" fontId="37" fillId="0" borderId="0" xfId="0" applyFont="1"/>
    <xf numFmtId="0" fontId="37" fillId="0" borderId="3" xfId="0" applyFont="1" applyBorder="1" applyAlignment="1">
      <alignment horizontal="center" vertical="center"/>
    </xf>
    <xf numFmtId="0" fontId="37" fillId="0" borderId="0" xfId="2" applyFont="1"/>
    <xf numFmtId="0" fontId="37" fillId="0" borderId="0" xfId="0" applyFont="1" applyAlignment="1">
      <alignment horizontal="center" vertical="center"/>
    </xf>
    <xf numFmtId="0" fontId="37" fillId="6" borderId="3" xfId="0" applyFont="1" applyFill="1" applyBorder="1"/>
    <xf numFmtId="14" fontId="37" fillId="6" borderId="3" xfId="0" applyNumberFormat="1" applyFont="1" applyFill="1" applyBorder="1"/>
    <xf numFmtId="0" fontId="37" fillId="6" borderId="3" xfId="0" applyFont="1" applyFill="1" applyBorder="1" applyAlignment="1">
      <alignment horizontal="center" vertical="center"/>
    </xf>
    <xf numFmtId="0" fontId="38" fillId="12" borderId="3" xfId="0" applyFont="1" applyFill="1" applyBorder="1" applyAlignment="1">
      <alignment horizontal="center" vertical="center"/>
    </xf>
    <xf numFmtId="0" fontId="37" fillId="0" borderId="0" xfId="0" applyFont="1" applyAlignment="1">
      <alignment horizontal="center"/>
    </xf>
    <xf numFmtId="14" fontId="37" fillId="13" borderId="3" xfId="0" applyNumberFormat="1" applyFont="1" applyFill="1" applyBorder="1"/>
    <xf numFmtId="0" fontId="37" fillId="0" borderId="54" xfId="0" applyFont="1" applyBorder="1" applyAlignment="1">
      <alignment horizontal="center" vertical="center"/>
    </xf>
    <xf numFmtId="0" fontId="39" fillId="0" borderId="28" xfId="0" pivotButton="1" applyFont="1" applyBorder="1"/>
    <xf numFmtId="0" fontId="39" fillId="0" borderId="28" xfId="0" applyFont="1" applyBorder="1"/>
    <xf numFmtId="0" fontId="39" fillId="0" borderId="18" xfId="0" applyFont="1" applyBorder="1"/>
    <xf numFmtId="0" fontId="39" fillId="0" borderId="18" xfId="0" pivotButton="1" applyFont="1" applyBorder="1"/>
    <xf numFmtId="0" fontId="39" fillId="0" borderId="19" xfId="0" applyFont="1" applyBorder="1"/>
    <xf numFmtId="0" fontId="39" fillId="0" borderId="20" xfId="0" applyFont="1" applyBorder="1"/>
    <xf numFmtId="0" fontId="39" fillId="0" borderId="21" xfId="0" applyFont="1" applyBorder="1"/>
    <xf numFmtId="0" fontId="39" fillId="0" borderId="22" xfId="0" applyFont="1" applyBorder="1"/>
    <xf numFmtId="0" fontId="39" fillId="0" borderId="18" xfId="0" applyNumberFormat="1" applyFont="1" applyBorder="1"/>
    <xf numFmtId="2" fontId="39" fillId="0" borderId="21" xfId="0" applyNumberFormat="1" applyFont="1" applyBorder="1"/>
    <xf numFmtId="164" fontId="39" fillId="0" borderId="21" xfId="0" applyNumberFormat="1" applyFont="1" applyBorder="1"/>
    <xf numFmtId="2" fontId="39" fillId="0" borderId="22" xfId="0" applyNumberFormat="1" applyFont="1" applyBorder="1"/>
    <xf numFmtId="0" fontId="39" fillId="0" borderId="23" xfId="0" applyFont="1" applyBorder="1"/>
    <xf numFmtId="0" fontId="39" fillId="0" borderId="23" xfId="0" applyNumberFormat="1" applyFont="1" applyBorder="1"/>
    <xf numFmtId="2" fontId="39" fillId="0" borderId="0" xfId="0" applyNumberFormat="1" applyFont="1"/>
    <xf numFmtId="164" fontId="39" fillId="0" borderId="0" xfId="0" applyNumberFormat="1" applyFont="1"/>
    <xf numFmtId="2" fontId="39" fillId="0" borderId="24" xfId="0" applyNumberFormat="1" applyFont="1" applyBorder="1"/>
    <xf numFmtId="0" fontId="39" fillId="0" borderId="25" xfId="0" applyFont="1" applyBorder="1"/>
    <xf numFmtId="0" fontId="39" fillId="0" borderId="25" xfId="0" applyNumberFormat="1" applyFont="1" applyBorder="1"/>
    <xf numFmtId="2" fontId="39" fillId="0" borderId="26" xfId="0" applyNumberFormat="1" applyFont="1" applyBorder="1"/>
    <xf numFmtId="164" fontId="39" fillId="0" borderId="26" xfId="0" applyNumberFormat="1" applyFont="1" applyBorder="1"/>
    <xf numFmtId="2" fontId="39" fillId="0" borderId="27" xfId="0" applyNumberFormat="1" applyFont="1" applyBorder="1"/>
    <xf numFmtId="1" fontId="20" fillId="6" borderId="3" xfId="0" applyNumberFormat="1" applyFont="1" applyFill="1" applyBorder="1" applyAlignment="1"/>
    <xf numFmtId="0" fontId="14" fillId="0" borderId="66" xfId="0" applyFont="1" applyBorder="1"/>
    <xf numFmtId="0" fontId="14" fillId="0" borderId="3" xfId="0" applyFont="1" applyBorder="1" applyAlignment="1">
      <alignment horizontal="center"/>
    </xf>
    <xf numFmtId="0" fontId="37" fillId="0" borderId="54" xfId="0" applyFont="1" applyBorder="1" applyAlignment="1">
      <alignment horizontal="center" vertical="center"/>
    </xf>
    <xf numFmtId="171" fontId="20" fillId="6" borderId="3" xfId="0" applyNumberFormat="1" applyFont="1" applyFill="1" applyBorder="1" applyAlignment="1">
      <alignment horizontal="center" vertical="center"/>
    </xf>
    <xf numFmtId="0" fontId="20" fillId="6" borderId="3" xfId="0" applyFont="1" applyFill="1" applyBorder="1" applyAlignment="1">
      <alignment horizontal="center" vertical="center"/>
    </xf>
    <xf numFmtId="0" fontId="20" fillId="6" borderId="3" xfId="0" applyFont="1" applyFill="1" applyBorder="1" applyAlignment="1">
      <alignment vertical="center"/>
    </xf>
    <xf numFmtId="0" fontId="20" fillId="6" borderId="3" xfId="0" applyFont="1" applyFill="1" applyBorder="1" applyAlignment="1">
      <alignment horizontal="center"/>
    </xf>
    <xf numFmtId="0" fontId="7" fillId="7" borderId="12" xfId="0" applyFont="1" applyFill="1" applyBorder="1" applyAlignment="1">
      <alignment horizontal="center"/>
    </xf>
    <xf numFmtId="0" fontId="7" fillId="7" borderId="13" xfId="0" applyFont="1" applyFill="1" applyBorder="1" applyAlignment="1">
      <alignment horizontal="center"/>
    </xf>
  </cellXfs>
  <cellStyles count="31">
    <cellStyle name="20% - Accent1" xfId="20" builtinId="30"/>
    <cellStyle name="Comma" xfId="1" builtinId="3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Normal_Plan" xfId="2"/>
  </cellStyles>
  <dxfs count="2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  <numFmt numFmtId="173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name val="Calibri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name val="Trebuchet MS"/>
        <scheme val="none"/>
      </font>
    </dxf>
    <dxf>
      <font>
        <name val="Calibri"/>
        <scheme val="minor"/>
      </font>
    </dxf>
    <dxf>
      <alignment horizontal="center" readingOrder="0"/>
    </dxf>
    <dxf>
      <font>
        <name val="Consolas"/>
        <scheme val="none"/>
      </font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</font>
    </dxf>
    <dxf>
      <fill>
        <patternFill patternType="solid">
          <bgColor indexed="44"/>
        </patternFill>
      </fill>
    </dxf>
    <dxf>
      <font>
        <sz val="8"/>
      </font>
    </dxf>
    <dxf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Consolas"/>
        <scheme val="none"/>
      </font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8"/>
        <name val="Lucida Console"/>
        <scheme val="none"/>
      </font>
    </dxf>
    <dxf>
      <font>
        <sz val="8"/>
        <name val="Lucida Console"/>
        <scheme val="none"/>
      </font>
    </dxf>
    <dxf>
      <numFmt numFmtId="164" formatCode="mm:ss.0;@"/>
    </dxf>
    <dxf>
      <font>
        <sz val="8"/>
        <name val="Lucida Console"/>
        <scheme val="none"/>
      </font>
      <numFmt numFmtId="2" formatCode="0.00"/>
      <alignment horizontal="center" readingOrder="0"/>
    </dxf>
    <dxf>
      <numFmt numFmtId="2" formatCode="0.0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</dxf>
    <dxf>
      <font>
        <sz val="8"/>
        <name val="Lucida Console"/>
        <scheme val="none"/>
      </font>
      <alignment horizontal="center" readingOrder="0"/>
    </dxf>
    <dxf>
      <numFmt numFmtId="4" formatCode="#,##0.00"/>
    </dxf>
    <dxf>
      <font>
        <sz val="8"/>
        <name val="Lucida Console"/>
        <scheme val="none"/>
      </font>
      <alignment horizontal="center" readingOrder="0"/>
    </dxf>
    <dxf>
      <numFmt numFmtId="2" formatCode="0.00"/>
    </dxf>
    <dxf>
      <numFmt numFmtId="168" formatCode="h:mm:ss;@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</font>
    </dxf>
    <dxf>
      <fill>
        <patternFill patternType="solid">
          <bgColor indexed="44"/>
        </patternFill>
      </fill>
    </dxf>
    <dxf>
      <font>
        <sz val="8"/>
      </font>
    </dxf>
    <dxf>
      <font>
        <b/>
        <i val="0"/>
        <condense val="0"/>
        <extend val="0"/>
      </font>
      <fill>
        <patternFill patternType="solid">
          <bgColor indexed="41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/>
        <condense val="0"/>
        <extend val="0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 patternType="solid">
          <bgColor indexed="41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numFmt numFmtId="173" formatCode="yyyy\-mm\-dd"/>
    </dxf>
    <dxf>
      <font>
        <sz val="11"/>
      </font>
    </dxf>
    <dxf>
      <font>
        <name val="Consolas"/>
        <scheme val="none"/>
      </font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name val="Calibri"/>
        <scheme val="minor"/>
      </font>
    </dxf>
    <dxf>
      <numFmt numFmtId="2" formatCode="0.00"/>
      <alignment horizontal="center" readingOrder="0"/>
    </dxf>
    <dxf>
      <numFmt numFmtId="2" formatCode="0.00"/>
      <alignment horizontal="center" readingOrder="0"/>
    </dxf>
    <dxf>
      <font>
        <name val="Calibri"/>
        <scheme val="minor"/>
      </font>
    </dxf>
    <dxf>
      <fill>
        <patternFill>
          <bgColor indexed="44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/>
        <condense val="0"/>
        <extend val="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Calibri"/>
        <scheme val="minor"/>
      </font>
    </dxf>
    <dxf>
      <fill>
        <patternFill>
          <bgColor indexed="43"/>
        </patternFill>
      </fill>
    </dxf>
    <dxf>
      <fill>
        <patternFill>
          <bgColor indexed="44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32"/>
      </font>
      <fill>
        <patternFill>
          <bgColor indexed="26"/>
        </patternFill>
      </fill>
      <border>
        <left style="thin">
          <color indexed="37"/>
        </left>
        <right style="thin">
          <color indexed="37"/>
        </right>
        <top style="thin">
          <color indexed="37"/>
        </top>
        <bottom style="thin">
          <color indexed="37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2.xml"/><Relationship Id="rId22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[TriHistory.xlsx]Yearly Chart Data!Monthly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'Yearly Chart Data'!$B$8:$B$9</c:f>
              <c:strCache>
                <c:ptCount val="1"/>
                <c:pt idx="0">
                  <c:v>3-Run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Data'!$A$10:$A$25</c:f>
              <c:strCache>
                <c:ptCount val="16"/>
                <c:pt idx="0">
                  <c:v>2016</c:v>
                </c:pt>
                <c:pt idx="1">
                  <c:v>2015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</c:strCache>
            </c:strRef>
          </c:cat>
          <c:val>
            <c:numRef>
              <c:f>'Yearly Chart Data'!$B$10:$B$25</c:f>
              <c:numCache>
                <c:formatCode>General</c:formatCode>
                <c:ptCount val="16"/>
                <c:pt idx="0">
                  <c:v>593.80000000000075</c:v>
                </c:pt>
                <c:pt idx="1">
                  <c:v>699.71000000000015</c:v>
                </c:pt>
                <c:pt idx="2">
                  <c:v>632.44000000000005</c:v>
                </c:pt>
                <c:pt idx="3">
                  <c:v>521.6700000000003</c:v>
                </c:pt>
                <c:pt idx="4">
                  <c:v>573.54000000000008</c:v>
                </c:pt>
                <c:pt idx="5">
                  <c:v>191.3</c:v>
                </c:pt>
                <c:pt idx="6">
                  <c:v>150.47000000000003</c:v>
                </c:pt>
                <c:pt idx="7">
                  <c:v>298.88770188000012</c:v>
                </c:pt>
                <c:pt idx="8">
                  <c:v>798.85000000000014</c:v>
                </c:pt>
                <c:pt idx="9">
                  <c:v>651.57000000000028</c:v>
                </c:pt>
                <c:pt idx="10">
                  <c:v>543.12199999999984</c:v>
                </c:pt>
                <c:pt idx="11">
                  <c:v>336.46</c:v>
                </c:pt>
                <c:pt idx="12">
                  <c:v>325.70499999999993</c:v>
                </c:pt>
                <c:pt idx="13">
                  <c:v>183.74499999999995</c:v>
                </c:pt>
                <c:pt idx="14">
                  <c:v>3.1</c:v>
                </c:pt>
                <c:pt idx="15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4-4B4B-AC4F-BFCCD8567E08}"/>
            </c:ext>
          </c:extLst>
        </c:ser>
        <c:ser>
          <c:idx val="1"/>
          <c:order val="1"/>
          <c:tx>
            <c:strRef>
              <c:f>'Yearly Chart Data'!$C$8:$C$9</c:f>
              <c:strCache>
                <c:ptCount val="1"/>
                <c:pt idx="0">
                  <c:v>2-Bike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Data'!$A$10:$A$25</c:f>
              <c:strCache>
                <c:ptCount val="16"/>
                <c:pt idx="0">
                  <c:v>2016</c:v>
                </c:pt>
                <c:pt idx="1">
                  <c:v>2015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</c:strCache>
            </c:strRef>
          </c:cat>
          <c:val>
            <c:numRef>
              <c:f>'Yearly Chart Data'!$C$10:$C$25</c:f>
              <c:numCache>
                <c:formatCode>General</c:formatCode>
                <c:ptCount val="16"/>
                <c:pt idx="0">
                  <c:v>1845.6000000000006</c:v>
                </c:pt>
                <c:pt idx="1">
                  <c:v>1699.9199999999992</c:v>
                </c:pt>
                <c:pt idx="2">
                  <c:v>2435.9</c:v>
                </c:pt>
                <c:pt idx="3">
                  <c:v>1877.0599999999997</c:v>
                </c:pt>
                <c:pt idx="4">
                  <c:v>1230.69</c:v>
                </c:pt>
                <c:pt idx="5">
                  <c:v>597.58000000000004</c:v>
                </c:pt>
                <c:pt idx="6">
                  <c:v>194.45</c:v>
                </c:pt>
                <c:pt idx="7">
                  <c:v>28.2</c:v>
                </c:pt>
                <c:pt idx="8">
                  <c:v>155.63</c:v>
                </c:pt>
                <c:pt idx="9">
                  <c:v>202.16</c:v>
                </c:pt>
                <c:pt idx="10">
                  <c:v>423.71000000000004</c:v>
                </c:pt>
                <c:pt idx="11">
                  <c:v>391.96999999999997</c:v>
                </c:pt>
                <c:pt idx="12">
                  <c:v>831.46999999999991</c:v>
                </c:pt>
                <c:pt idx="13">
                  <c:v>444.37999999999994</c:v>
                </c:pt>
                <c:pt idx="14">
                  <c:v>10.5</c:v>
                </c:pt>
                <c:pt idx="15">
                  <c:v>10.5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4-4B4B-AC4F-BFCCD8567E08}"/>
            </c:ext>
          </c:extLst>
        </c:ser>
        <c:ser>
          <c:idx val="2"/>
          <c:order val="2"/>
          <c:tx>
            <c:strRef>
              <c:f>'Yearly Chart Data'!$D$8:$D$9</c:f>
              <c:strCache>
                <c:ptCount val="1"/>
                <c:pt idx="0">
                  <c:v>1-Swim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Data'!$A$10:$A$25</c:f>
              <c:strCache>
                <c:ptCount val="16"/>
                <c:pt idx="0">
                  <c:v>2016</c:v>
                </c:pt>
                <c:pt idx="1">
                  <c:v>2015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</c:strCache>
            </c:strRef>
          </c:cat>
          <c:val>
            <c:numRef>
              <c:f>'Yearly Chart Data'!$D$10:$D$25</c:f>
              <c:numCache>
                <c:formatCode>General</c:formatCode>
                <c:ptCount val="16"/>
                <c:pt idx="0">
                  <c:v>40.999000000000009</c:v>
                </c:pt>
                <c:pt idx="1">
                  <c:v>45.060000000000009</c:v>
                </c:pt>
                <c:pt idx="2">
                  <c:v>54.040000000000013</c:v>
                </c:pt>
                <c:pt idx="3">
                  <c:v>52.653999999999989</c:v>
                </c:pt>
                <c:pt idx="4">
                  <c:v>48.157927000000001</c:v>
                </c:pt>
                <c:pt idx="5">
                  <c:v>4</c:v>
                </c:pt>
                <c:pt idx="6">
                  <c:v>1.5</c:v>
                </c:pt>
                <c:pt idx="7">
                  <c:v>5.8</c:v>
                </c:pt>
                <c:pt idx="8">
                  <c:v>4.09</c:v>
                </c:pt>
                <c:pt idx="9">
                  <c:v>7.3</c:v>
                </c:pt>
                <c:pt idx="10">
                  <c:v>7.55</c:v>
                </c:pt>
                <c:pt idx="11">
                  <c:v>8.1999999999999993</c:v>
                </c:pt>
                <c:pt idx="12">
                  <c:v>11.657999999999999</c:v>
                </c:pt>
                <c:pt idx="13">
                  <c:v>6.9110000000000005</c:v>
                </c:pt>
                <c:pt idx="14">
                  <c:v>0.5</c:v>
                </c:pt>
                <c:pt idx="1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54-4B4B-AC4F-BFCCD8567E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36852288"/>
        <c:axId val="236852680"/>
      </c:barChart>
      <c:catAx>
        <c:axId val="236852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6852680"/>
        <c:crosses val="autoZero"/>
        <c:auto val="1"/>
        <c:lblAlgn val="ctr"/>
        <c:lblOffset val="100"/>
        <c:noMultiLvlLbl val="0"/>
      </c:catAx>
      <c:valAx>
        <c:axId val="236852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852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[TriHistory.xlsx]Pace BY Month!PivotTable1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effectLst>
            <a:glow rad="228600">
              <a:schemeClr val="accent1">
                <a:satMod val="175000"/>
                <a:alpha val="40000"/>
              </a:schemeClr>
            </a:glow>
          </a:effectLst>
        </c:spPr>
        <c:marker>
          <c:spPr>
            <a:effectLst>
              <a:glow rad="228600">
                <a:schemeClr val="accent1">
                  <a:satMod val="175000"/>
                  <a:alpha val="40000"/>
                </a:schemeClr>
              </a:glow>
            </a:effectLst>
            <a:scene3d>
              <a:camera prst="orthographicFront"/>
              <a:lightRig rig="sunset" dir="t"/>
            </a:scene3d>
            <a:sp3d prstMaterial="dkEdge">
              <a:bevelT w="6350" h="82550"/>
            </a:sp3d>
          </c:spPr>
        </c:marker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'Pace BY Month'!$B$5:$B$6</c:f>
              <c:strCache>
                <c:ptCount val="1"/>
                <c:pt idx="0">
                  <c:v>2016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Month'!$B$7:$B$19</c:f>
              <c:numCache>
                <c:formatCode>mm:ss.0;@</c:formatCode>
                <c:ptCount val="12"/>
                <c:pt idx="0">
                  <c:v>8.0769230769230753E-3</c:v>
                </c:pt>
                <c:pt idx="1">
                  <c:v>8.2619598765432088E-3</c:v>
                </c:pt>
                <c:pt idx="2">
                  <c:v>8.0083689458689458E-3</c:v>
                </c:pt>
                <c:pt idx="3">
                  <c:v>7.416666666666666E-3</c:v>
                </c:pt>
                <c:pt idx="4">
                  <c:v>7.8520955165692005E-3</c:v>
                </c:pt>
                <c:pt idx="5">
                  <c:v>7.706404320987654E-3</c:v>
                </c:pt>
                <c:pt idx="6">
                  <c:v>8.2716049382716064E-3</c:v>
                </c:pt>
                <c:pt idx="7">
                  <c:v>8.8522376543209887E-3</c:v>
                </c:pt>
                <c:pt idx="8">
                  <c:v>7.7597736625514384E-3</c:v>
                </c:pt>
                <c:pt idx="9">
                  <c:v>7.718253968253967E-3</c:v>
                </c:pt>
                <c:pt idx="10">
                  <c:v>7.9166666666666656E-3</c:v>
                </c:pt>
                <c:pt idx="11">
                  <c:v>7.434413580246913E-3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9E-45FE-ABB1-77264E9BA0BD}"/>
            </c:ext>
          </c:extLst>
        </c:ser>
        <c:ser>
          <c:idx val="1"/>
          <c:order val="1"/>
          <c:tx>
            <c:strRef>
              <c:f>'Pace BY Month'!$C$5:$C$6</c:f>
              <c:strCache>
                <c:ptCount val="1"/>
                <c:pt idx="0">
                  <c:v>2015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Month'!$C$7:$C$19</c:f>
              <c:numCache>
                <c:formatCode>mm:ss.0;@</c:formatCode>
                <c:ptCount val="12"/>
                <c:pt idx="0">
                  <c:v>7.6944444444444447E-3</c:v>
                </c:pt>
                <c:pt idx="1">
                  <c:v>7.8935185185185185E-3</c:v>
                </c:pt>
                <c:pt idx="2">
                  <c:v>7.8703703703703731E-3</c:v>
                </c:pt>
                <c:pt idx="3">
                  <c:v>7.7368233618233624E-3</c:v>
                </c:pt>
                <c:pt idx="4">
                  <c:v>8.0810185185185186E-3</c:v>
                </c:pt>
                <c:pt idx="5">
                  <c:v>8.3770576131687244E-3</c:v>
                </c:pt>
                <c:pt idx="6">
                  <c:v>8.2605820105820099E-3</c:v>
                </c:pt>
                <c:pt idx="7">
                  <c:v>8.4740028490028468E-3</c:v>
                </c:pt>
                <c:pt idx="8">
                  <c:v>9.1724537037037035E-3</c:v>
                </c:pt>
                <c:pt idx="9">
                  <c:v>8.7384259259259255E-3</c:v>
                </c:pt>
                <c:pt idx="10">
                  <c:v>9.2361111111111116E-3</c:v>
                </c:pt>
                <c:pt idx="11">
                  <c:v>8.6365740740740743E-3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9E-45FE-ABB1-77264E9BA0BD}"/>
            </c:ext>
          </c:extLst>
        </c:ser>
        <c:ser>
          <c:idx val="2"/>
          <c:order val="2"/>
          <c:tx>
            <c:strRef>
              <c:f>'Pace BY Month'!$D$5:$D$6</c:f>
              <c:strCache>
                <c:ptCount val="1"/>
                <c:pt idx="0">
                  <c:v>2014</c:v>
                </c:pt>
              </c:strCache>
            </c:strRef>
          </c:tx>
          <c:spPr>
            <a:effectLst>
              <a:glow rad="228600">
                <a:schemeClr val="accent1">
                  <a:satMod val="175000"/>
                  <a:alpha val="40000"/>
                </a:schemeClr>
              </a:glow>
            </a:effectLst>
          </c:spPr>
          <c:marker>
            <c:spPr>
              <a:effectLst>
                <a:glow rad="228600">
                  <a:schemeClr val="accent1">
                    <a:satMod val="175000"/>
                    <a:alpha val="40000"/>
                  </a:schemeClr>
                </a:glow>
              </a:effectLst>
              <a:scene3d>
                <a:camera prst="orthographicFront"/>
                <a:lightRig rig="sunset" dir="t"/>
              </a:scene3d>
              <a:sp3d prstMaterial="dkEdge">
                <a:bevelT w="6350" h="82550"/>
              </a:sp3d>
            </c:spPr>
          </c:marker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Month'!$D$7:$D$19</c:f>
              <c:numCache>
                <c:formatCode>mm:ss.0;@</c:formatCode>
                <c:ptCount val="12"/>
                <c:pt idx="0">
                  <c:v>6.7848875661375664E-3</c:v>
                </c:pt>
                <c:pt idx="1">
                  <c:v>6.7496141975308642E-3</c:v>
                </c:pt>
                <c:pt idx="2">
                  <c:v>6.6743827160493825E-3</c:v>
                </c:pt>
                <c:pt idx="3">
                  <c:v>6.7650462962962968E-3</c:v>
                </c:pt>
                <c:pt idx="4">
                  <c:v>7.1020299145299146E-3</c:v>
                </c:pt>
                <c:pt idx="5">
                  <c:v>7.0030381944444445E-3</c:v>
                </c:pt>
                <c:pt idx="6">
                  <c:v>7.1701388888888891E-3</c:v>
                </c:pt>
                <c:pt idx="7">
                  <c:v>7.8086419753086419E-3</c:v>
                </c:pt>
                <c:pt idx="8">
                  <c:v>7.6170267489711931E-3</c:v>
                </c:pt>
                <c:pt idx="9">
                  <c:v>7.8903619528619528E-3</c:v>
                </c:pt>
                <c:pt idx="10">
                  <c:v>7.7777777777777784E-3</c:v>
                </c:pt>
                <c:pt idx="11">
                  <c:v>8.0481902356902349E-3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9E-45FE-ABB1-77264E9BA0BD}"/>
            </c:ext>
          </c:extLst>
        </c:ser>
        <c:ser>
          <c:idx val="3"/>
          <c:order val="3"/>
          <c:tx>
            <c:strRef>
              <c:f>'Pace BY Month'!$E$5:$E$6</c:f>
              <c:strCache>
                <c:ptCount val="1"/>
                <c:pt idx="0">
                  <c:v>2013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Month'!$E$7:$E$19</c:f>
              <c:numCache>
                <c:formatCode>mm:ss.0;@</c:formatCode>
                <c:ptCount val="12"/>
                <c:pt idx="0">
                  <c:v>6.7865410052910056E-3</c:v>
                </c:pt>
                <c:pt idx="1">
                  <c:v>6.547067901234568E-3</c:v>
                </c:pt>
                <c:pt idx="2">
                  <c:v>6.5263310185185172E-3</c:v>
                </c:pt>
                <c:pt idx="3">
                  <c:v>6.4375000000000005E-3</c:v>
                </c:pt>
                <c:pt idx="4">
                  <c:v>6.3283475783475771E-3</c:v>
                </c:pt>
                <c:pt idx="5">
                  <c:v>6.9043209876543206E-3</c:v>
                </c:pt>
                <c:pt idx="6">
                  <c:v>7.6537698412698406E-3</c:v>
                </c:pt>
                <c:pt idx="7">
                  <c:v>7.9243827160493819E-3</c:v>
                </c:pt>
                <c:pt idx="8">
                  <c:v>6.6369047619047623E-3</c:v>
                </c:pt>
                <c:pt idx="9">
                  <c:v>6.8900462962962969E-3</c:v>
                </c:pt>
                <c:pt idx="10">
                  <c:v>7.4942129629629629E-3</c:v>
                </c:pt>
                <c:pt idx="11">
                  <c:v>7.33707264957265E-3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9E-45FE-ABB1-77264E9BA0BD}"/>
            </c:ext>
          </c:extLst>
        </c:ser>
        <c:ser>
          <c:idx val="4"/>
          <c:order val="4"/>
          <c:tx>
            <c:strRef>
              <c:f>'Pace BY Month'!$F$5:$F$6</c:f>
              <c:strCache>
                <c:ptCount val="1"/>
                <c:pt idx="0">
                  <c:v>2012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Month'!$F$7:$F$19</c:f>
              <c:numCache>
                <c:formatCode>mm:ss.0;@</c:formatCode>
                <c:ptCount val="12"/>
                <c:pt idx="0">
                  <c:v>6.8378665123456786E-3</c:v>
                </c:pt>
                <c:pt idx="1">
                  <c:v>6.9745370370370369E-3</c:v>
                </c:pt>
                <c:pt idx="2">
                  <c:v>6.8474002849002865E-3</c:v>
                </c:pt>
                <c:pt idx="3">
                  <c:v>6.7604166666666672E-3</c:v>
                </c:pt>
                <c:pt idx="4">
                  <c:v>6.5867003367003378E-3</c:v>
                </c:pt>
                <c:pt idx="5">
                  <c:v>7.0833333333333321E-3</c:v>
                </c:pt>
                <c:pt idx="6">
                  <c:v>7.2731481481481492E-3</c:v>
                </c:pt>
                <c:pt idx="7">
                  <c:v>6.9473379629629625E-3</c:v>
                </c:pt>
                <c:pt idx="8">
                  <c:v>7.2868441358024698E-3</c:v>
                </c:pt>
                <c:pt idx="9">
                  <c:v>7.0486111111111105E-3</c:v>
                </c:pt>
                <c:pt idx="10">
                  <c:v>7.0428240740740737E-3</c:v>
                </c:pt>
                <c:pt idx="11">
                  <c:v>7.1392746913580248E-3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9E-45FE-ABB1-77264E9BA0BD}"/>
            </c:ext>
          </c:extLst>
        </c:ser>
        <c:ser>
          <c:idx val="5"/>
          <c:order val="5"/>
          <c:tx>
            <c:strRef>
              <c:f>'Pace BY Month'!$G$5:$G$6</c:f>
              <c:strCache>
                <c:ptCount val="1"/>
                <c:pt idx="0">
                  <c:v>2011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Month'!$G$7:$G$19</c:f>
              <c:numCache>
                <c:formatCode>mm:ss.0;@</c:formatCode>
                <c:ptCount val="12"/>
                <c:pt idx="0">
                  <c:v>7.4189814814814821E-3</c:v>
                </c:pt>
                <c:pt idx="1">
                  <c:v>6.8113425925925937E-3</c:v>
                </c:pt>
                <c:pt idx="2">
                  <c:v>7.3206018518518516E-3</c:v>
                </c:pt>
                <c:pt idx="3">
                  <c:v>7.3263888888888884E-3</c:v>
                </c:pt>
                <c:pt idx="4">
                  <c:v>7.106481481481481E-3</c:v>
                </c:pt>
                <c:pt idx="5">
                  <c:v>6.8605324074074072E-3</c:v>
                </c:pt>
                <c:pt idx="6">
                  <c:v>6.7373971193415635E-3</c:v>
                </c:pt>
                <c:pt idx="7">
                  <c:v>7.0273919753086412E-3</c:v>
                </c:pt>
                <c:pt idx="8">
                  <c:v>7.4166666666666669E-3</c:v>
                </c:pt>
                <c:pt idx="9">
                  <c:v>7.3826058201058213E-3</c:v>
                </c:pt>
                <c:pt idx="10">
                  <c:v>7.4074074074074077E-3</c:v>
                </c:pt>
                <c:pt idx="11">
                  <c:v>7.0703125000000002E-3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9E-45FE-ABB1-77264E9BA0BD}"/>
            </c:ext>
          </c:extLst>
        </c:ser>
        <c:ser>
          <c:idx val="6"/>
          <c:order val="6"/>
          <c:tx>
            <c:strRef>
              <c:f>'Pace BY Month'!$H$5:$H$6</c:f>
              <c:strCache>
                <c:ptCount val="1"/>
                <c:pt idx="0">
                  <c:v>2010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Month'!$H$7:$H$19</c:f>
              <c:numCache>
                <c:formatCode>mm:ss.0;@</c:formatCode>
                <c:ptCount val="12"/>
                <c:pt idx="0">
                  <c:v>6.3425925925925924E-3</c:v>
                </c:pt>
                <c:pt idx="2">
                  <c:v>7.2800925925925923E-3</c:v>
                </c:pt>
                <c:pt idx="3">
                  <c:v>7.6215277777777774E-3</c:v>
                </c:pt>
                <c:pt idx="4">
                  <c:v>8.0729166666666657E-3</c:v>
                </c:pt>
                <c:pt idx="5">
                  <c:v>7.961516203703705E-3</c:v>
                </c:pt>
                <c:pt idx="6">
                  <c:v>8.247354497354498E-3</c:v>
                </c:pt>
                <c:pt idx="7">
                  <c:v>7.9243827160493819E-3</c:v>
                </c:pt>
                <c:pt idx="8">
                  <c:v>8.0478395061728391E-3</c:v>
                </c:pt>
                <c:pt idx="9">
                  <c:v>7.3776455026455029E-3</c:v>
                </c:pt>
                <c:pt idx="10">
                  <c:v>7.0814043209876552E-3</c:v>
                </c:pt>
                <c:pt idx="11">
                  <c:v>7.1450617283950616E-3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9E-45FE-ABB1-77264E9BA0BD}"/>
            </c:ext>
          </c:extLst>
        </c:ser>
        <c:ser>
          <c:idx val="7"/>
          <c:order val="7"/>
          <c:tx>
            <c:strRef>
              <c:f>'Pace BY Month'!$I$5:$I$6</c:f>
              <c:strCache>
                <c:ptCount val="1"/>
                <c:pt idx="0">
                  <c:v>2009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Month'!$I$7:$I$19</c:f>
              <c:numCache>
                <c:formatCode>mm:ss.0;@</c:formatCode>
                <c:ptCount val="12"/>
                <c:pt idx="0">
                  <c:v>7.2843013468013472E-3</c:v>
                </c:pt>
                <c:pt idx="1">
                  <c:v>7.4691358024691346E-3</c:v>
                </c:pt>
                <c:pt idx="2">
                  <c:v>8.3092206790123437E-3</c:v>
                </c:pt>
                <c:pt idx="3">
                  <c:v>7.722479423868312E-3</c:v>
                </c:pt>
                <c:pt idx="4">
                  <c:v>8.2186447811447832E-3</c:v>
                </c:pt>
                <c:pt idx="5">
                  <c:v>7.633101851851851E-3</c:v>
                </c:pt>
                <c:pt idx="6">
                  <c:v>7.2685185185185188E-3</c:v>
                </c:pt>
                <c:pt idx="7">
                  <c:v>6.9627700617283959E-3</c:v>
                </c:pt>
                <c:pt idx="10">
                  <c:v>7.4189814814814813E-3</c:v>
                </c:pt>
                <c:pt idx="11">
                  <c:v>7.4537037037037028E-3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9E-45FE-ABB1-77264E9BA0BD}"/>
            </c:ext>
          </c:extLst>
        </c:ser>
        <c:ser>
          <c:idx val="8"/>
          <c:order val="8"/>
          <c:tx>
            <c:strRef>
              <c:f>'Pace BY Month'!$J$5:$J$6</c:f>
              <c:strCache>
                <c:ptCount val="1"/>
                <c:pt idx="0">
                  <c:v>2008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Month'!$J$7:$J$19</c:f>
              <c:numCache>
                <c:formatCode>mm:ss.0;@</c:formatCode>
                <c:ptCount val="12"/>
                <c:pt idx="0">
                  <c:v>6.9079861111111113E-3</c:v>
                </c:pt>
                <c:pt idx="1">
                  <c:v>7.0211226851851849E-3</c:v>
                </c:pt>
                <c:pt idx="2">
                  <c:v>6.9299768518518521E-3</c:v>
                </c:pt>
                <c:pt idx="3">
                  <c:v>6.9008714596949881E-3</c:v>
                </c:pt>
                <c:pt idx="4">
                  <c:v>6.7570891203703708E-3</c:v>
                </c:pt>
                <c:pt idx="5">
                  <c:v>7.2296626984126987E-3</c:v>
                </c:pt>
                <c:pt idx="6">
                  <c:v>7.2400284900284908E-3</c:v>
                </c:pt>
                <c:pt idx="7">
                  <c:v>7.1412037037037052E-3</c:v>
                </c:pt>
                <c:pt idx="8">
                  <c:v>7.1790123456790126E-3</c:v>
                </c:pt>
                <c:pt idx="9">
                  <c:v>7.0243055555555562E-3</c:v>
                </c:pt>
                <c:pt idx="10">
                  <c:v>6.5837191358024691E-3</c:v>
                </c:pt>
                <c:pt idx="11">
                  <c:v>7.1122685185185186E-3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9E-45FE-ABB1-77264E9BA0BD}"/>
            </c:ext>
          </c:extLst>
        </c:ser>
        <c:ser>
          <c:idx val="9"/>
          <c:order val="9"/>
          <c:tx>
            <c:strRef>
              <c:f>'Pace BY Month'!$K$5:$K$6</c:f>
              <c:strCache>
                <c:ptCount val="1"/>
                <c:pt idx="0">
                  <c:v>2007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Month'!$K$7:$K$19</c:f>
              <c:numCache>
                <c:formatCode>mm:ss.0;@</c:formatCode>
                <c:ptCount val="12"/>
                <c:pt idx="0">
                  <c:v>7.312885802469137E-3</c:v>
                </c:pt>
                <c:pt idx="1">
                  <c:v>7.6979166666666671E-3</c:v>
                </c:pt>
                <c:pt idx="2">
                  <c:v>7.0973875661375658E-3</c:v>
                </c:pt>
                <c:pt idx="3">
                  <c:v>7.190656565656566E-3</c:v>
                </c:pt>
                <c:pt idx="4">
                  <c:v>7.1589506172839512E-3</c:v>
                </c:pt>
                <c:pt idx="5">
                  <c:v>7.0920138888888899E-3</c:v>
                </c:pt>
                <c:pt idx="6">
                  <c:v>7.2337962962962963E-3</c:v>
                </c:pt>
                <c:pt idx="7">
                  <c:v>6.9688786008230454E-3</c:v>
                </c:pt>
                <c:pt idx="8">
                  <c:v>7.0091230936819172E-3</c:v>
                </c:pt>
                <c:pt idx="9">
                  <c:v>7.1469907407407402E-3</c:v>
                </c:pt>
                <c:pt idx="10">
                  <c:v>6.9031084656084665E-3</c:v>
                </c:pt>
                <c:pt idx="11">
                  <c:v>6.5955687830687839E-3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9E-45FE-ABB1-77264E9BA0BD}"/>
            </c:ext>
          </c:extLst>
        </c:ser>
        <c:ser>
          <c:idx val="10"/>
          <c:order val="10"/>
          <c:tx>
            <c:strRef>
              <c:f>'Pace BY Month'!$L$5:$L$6</c:f>
              <c:strCache>
                <c:ptCount val="1"/>
                <c:pt idx="0">
                  <c:v>2006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Month'!$L$7:$L$19</c:f>
              <c:numCache>
                <c:formatCode>mm:ss.0;@</c:formatCode>
                <c:ptCount val="12"/>
                <c:pt idx="0">
                  <c:v>7.2495791245791256E-3</c:v>
                </c:pt>
                <c:pt idx="1">
                  <c:v>7.4821937321937326E-3</c:v>
                </c:pt>
                <c:pt idx="2">
                  <c:v>7.213693957115009E-3</c:v>
                </c:pt>
                <c:pt idx="3">
                  <c:v>6.8410493827160499E-3</c:v>
                </c:pt>
                <c:pt idx="4">
                  <c:v>7.1707818930041144E-3</c:v>
                </c:pt>
                <c:pt idx="5">
                  <c:v>7.1736111111111106E-3</c:v>
                </c:pt>
                <c:pt idx="6">
                  <c:v>6.9868827160493828E-3</c:v>
                </c:pt>
                <c:pt idx="7">
                  <c:v>7.2511574074074067E-3</c:v>
                </c:pt>
                <c:pt idx="8">
                  <c:v>6.9229497354497361E-3</c:v>
                </c:pt>
                <c:pt idx="9">
                  <c:v>7.2813786008230448E-3</c:v>
                </c:pt>
                <c:pt idx="10">
                  <c:v>7.1238425925925922E-3</c:v>
                </c:pt>
                <c:pt idx="11">
                  <c:v>6.9695216049382724E-3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9E-45FE-ABB1-77264E9BA0BD}"/>
            </c:ext>
          </c:extLst>
        </c:ser>
        <c:ser>
          <c:idx val="11"/>
          <c:order val="11"/>
          <c:tx>
            <c:strRef>
              <c:f>'Pace BY Month'!$M$5:$M$6</c:f>
              <c:strCache>
                <c:ptCount val="1"/>
                <c:pt idx="0">
                  <c:v>2005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Month'!$M$7:$M$19</c:f>
              <c:numCache>
                <c:formatCode>mm:ss.0;@</c:formatCode>
                <c:ptCount val="12"/>
                <c:pt idx="0">
                  <c:v>7.2858796296296291E-3</c:v>
                </c:pt>
                <c:pt idx="1">
                  <c:v>7.5925925925925926E-3</c:v>
                </c:pt>
                <c:pt idx="2">
                  <c:v>7.3006687242798346E-3</c:v>
                </c:pt>
                <c:pt idx="3">
                  <c:v>6.9521604938271621E-3</c:v>
                </c:pt>
                <c:pt idx="4">
                  <c:v>6.8190586419753082E-3</c:v>
                </c:pt>
                <c:pt idx="5">
                  <c:v>7.130456349206349E-3</c:v>
                </c:pt>
                <c:pt idx="6">
                  <c:v>7.2793209876543209E-3</c:v>
                </c:pt>
                <c:pt idx="7">
                  <c:v>7.4082977207977204E-3</c:v>
                </c:pt>
                <c:pt idx="8">
                  <c:v>7.0411706349206354E-3</c:v>
                </c:pt>
                <c:pt idx="9">
                  <c:v>7.373575498575498E-3</c:v>
                </c:pt>
                <c:pt idx="10">
                  <c:v>7.2777777777777788E-3</c:v>
                </c:pt>
                <c:pt idx="11">
                  <c:v>7.3396164021164029E-3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9E-45FE-ABB1-77264E9BA0BD}"/>
            </c:ext>
          </c:extLst>
        </c:ser>
        <c:ser>
          <c:idx val="12"/>
          <c:order val="12"/>
          <c:tx>
            <c:strRef>
              <c:f>'Pace BY Month'!$N$5:$N$6</c:f>
              <c:strCache>
                <c:ptCount val="1"/>
                <c:pt idx="0">
                  <c:v>2002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Month'!$N$7:$N$19</c:f>
              <c:numCache>
                <c:formatCode>mm:ss.0;@</c:formatCode>
                <c:ptCount val="12"/>
                <c:pt idx="6">
                  <c:v>7.3263888888888892E-3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B9E-45FE-ABB1-77264E9BA0BD}"/>
            </c:ext>
          </c:extLst>
        </c:ser>
        <c:ser>
          <c:idx val="13"/>
          <c:order val="13"/>
          <c:tx>
            <c:strRef>
              <c:f>'Pace BY Month'!$O$5:$O$6</c:f>
              <c:strCache>
                <c:ptCount val="1"/>
                <c:pt idx="0">
                  <c:v>2001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Month'!$O$7:$O$19</c:f>
              <c:numCache>
                <c:formatCode>mm:ss.0;@</c:formatCode>
                <c:ptCount val="12"/>
                <c:pt idx="6">
                  <c:v>9.525462962962963E-3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9E-45FE-ABB1-77264E9BA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721784"/>
        <c:axId val="278722176"/>
      </c:lineChart>
      <c:catAx>
        <c:axId val="278721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78722176"/>
        <c:crosses val="autoZero"/>
        <c:auto val="1"/>
        <c:lblAlgn val="ctr"/>
        <c:lblOffset val="100"/>
        <c:noMultiLvlLbl val="0"/>
      </c:catAx>
      <c:valAx>
        <c:axId val="278722176"/>
        <c:scaling>
          <c:orientation val="minMax"/>
          <c:min val="6.0000000000000097E-3"/>
        </c:scaling>
        <c:delete val="0"/>
        <c:axPos val="l"/>
        <c:majorGridlines/>
        <c:numFmt formatCode="mm:ss.0;@" sourceLinked="1"/>
        <c:majorTickMark val="out"/>
        <c:minorTickMark val="none"/>
        <c:tickLblPos val="nextTo"/>
        <c:crossAx val="278721784"/>
        <c:crosses val="autoZero"/>
        <c:crossBetween val="between"/>
      </c:valAx>
    </c:plotArea>
    <c:legend>
      <c:legendPos val="r"/>
      <c:overlay val="0"/>
    </c:legend>
    <c:plotVisOnly val="1"/>
    <c:dispBlanksAs val="span"/>
    <c:showDLblsOverMax val="0"/>
  </c:chart>
  <c:printSettings>
    <c:headerFooter/>
    <c:pageMargins b="0.750000000000005" l="0.70000000000000395" r="0.70000000000000395" t="0.75000000000000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[TriHistory.xlsx]Pace BY Month!PivotTable1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'Pace BY Month'!$B$5:$B$6</c:f>
              <c:strCache>
                <c:ptCount val="1"/>
                <c:pt idx="0">
                  <c:v>2016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Month'!$B$7:$B$19</c:f>
              <c:numCache>
                <c:formatCode>mm:ss.0;@</c:formatCode>
                <c:ptCount val="12"/>
                <c:pt idx="0">
                  <c:v>8.0769230769230753E-3</c:v>
                </c:pt>
                <c:pt idx="1">
                  <c:v>8.2619598765432088E-3</c:v>
                </c:pt>
                <c:pt idx="2">
                  <c:v>8.0083689458689458E-3</c:v>
                </c:pt>
                <c:pt idx="3">
                  <c:v>7.416666666666666E-3</c:v>
                </c:pt>
                <c:pt idx="4">
                  <c:v>7.8520955165692005E-3</c:v>
                </c:pt>
                <c:pt idx="5">
                  <c:v>7.706404320987654E-3</c:v>
                </c:pt>
                <c:pt idx="6">
                  <c:v>8.2716049382716064E-3</c:v>
                </c:pt>
                <c:pt idx="7">
                  <c:v>8.8522376543209887E-3</c:v>
                </c:pt>
                <c:pt idx="8">
                  <c:v>7.7597736625514384E-3</c:v>
                </c:pt>
                <c:pt idx="9">
                  <c:v>7.718253968253967E-3</c:v>
                </c:pt>
                <c:pt idx="10">
                  <c:v>7.9166666666666656E-3</c:v>
                </c:pt>
                <c:pt idx="11">
                  <c:v>7.434413580246913E-3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1A-49EC-855A-4ECF9A617F20}"/>
            </c:ext>
          </c:extLst>
        </c:ser>
        <c:ser>
          <c:idx val="1"/>
          <c:order val="1"/>
          <c:tx>
            <c:strRef>
              <c:f>'Pace BY Month'!$C$5:$C$6</c:f>
              <c:strCache>
                <c:ptCount val="1"/>
                <c:pt idx="0">
                  <c:v>2015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Month'!$C$7:$C$19</c:f>
              <c:numCache>
                <c:formatCode>mm:ss.0;@</c:formatCode>
                <c:ptCount val="12"/>
                <c:pt idx="0">
                  <c:v>7.6944444444444447E-3</c:v>
                </c:pt>
                <c:pt idx="1">
                  <c:v>7.8935185185185185E-3</c:v>
                </c:pt>
                <c:pt idx="2">
                  <c:v>7.8703703703703731E-3</c:v>
                </c:pt>
                <c:pt idx="3">
                  <c:v>7.7368233618233624E-3</c:v>
                </c:pt>
                <c:pt idx="4">
                  <c:v>8.0810185185185186E-3</c:v>
                </c:pt>
                <c:pt idx="5">
                  <c:v>8.3770576131687244E-3</c:v>
                </c:pt>
                <c:pt idx="6">
                  <c:v>8.2605820105820099E-3</c:v>
                </c:pt>
                <c:pt idx="7">
                  <c:v>8.4740028490028468E-3</c:v>
                </c:pt>
                <c:pt idx="8">
                  <c:v>9.1724537037037035E-3</c:v>
                </c:pt>
                <c:pt idx="9">
                  <c:v>8.7384259259259255E-3</c:v>
                </c:pt>
                <c:pt idx="10">
                  <c:v>9.2361111111111116E-3</c:v>
                </c:pt>
                <c:pt idx="11">
                  <c:v>8.6365740740740743E-3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1A-49EC-855A-4ECF9A617F20}"/>
            </c:ext>
          </c:extLst>
        </c:ser>
        <c:ser>
          <c:idx val="2"/>
          <c:order val="2"/>
          <c:tx>
            <c:strRef>
              <c:f>'Pace BY Month'!$D$5:$D$6</c:f>
              <c:strCache>
                <c:ptCount val="1"/>
                <c:pt idx="0">
                  <c:v>2014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Month'!$D$7:$D$19</c:f>
              <c:numCache>
                <c:formatCode>mm:ss.0;@</c:formatCode>
                <c:ptCount val="12"/>
                <c:pt idx="0">
                  <c:v>6.7848875661375664E-3</c:v>
                </c:pt>
                <c:pt idx="1">
                  <c:v>6.7496141975308642E-3</c:v>
                </c:pt>
                <c:pt idx="2">
                  <c:v>6.6743827160493825E-3</c:v>
                </c:pt>
                <c:pt idx="3">
                  <c:v>6.7650462962962968E-3</c:v>
                </c:pt>
                <c:pt idx="4">
                  <c:v>7.1020299145299146E-3</c:v>
                </c:pt>
                <c:pt idx="5">
                  <c:v>7.0030381944444445E-3</c:v>
                </c:pt>
                <c:pt idx="6">
                  <c:v>7.1701388888888891E-3</c:v>
                </c:pt>
                <c:pt idx="7">
                  <c:v>7.8086419753086419E-3</c:v>
                </c:pt>
                <c:pt idx="8">
                  <c:v>7.6170267489711931E-3</c:v>
                </c:pt>
                <c:pt idx="9">
                  <c:v>7.8903619528619528E-3</c:v>
                </c:pt>
                <c:pt idx="10">
                  <c:v>7.7777777777777784E-3</c:v>
                </c:pt>
                <c:pt idx="11">
                  <c:v>8.0481902356902349E-3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1A-49EC-855A-4ECF9A617F20}"/>
            </c:ext>
          </c:extLst>
        </c:ser>
        <c:ser>
          <c:idx val="3"/>
          <c:order val="3"/>
          <c:tx>
            <c:strRef>
              <c:f>'Pace BY Month'!$E$5:$E$6</c:f>
              <c:strCache>
                <c:ptCount val="1"/>
                <c:pt idx="0">
                  <c:v>2013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Month'!$E$7:$E$19</c:f>
              <c:numCache>
                <c:formatCode>mm:ss.0;@</c:formatCode>
                <c:ptCount val="12"/>
                <c:pt idx="0">
                  <c:v>6.7865410052910056E-3</c:v>
                </c:pt>
                <c:pt idx="1">
                  <c:v>6.547067901234568E-3</c:v>
                </c:pt>
                <c:pt idx="2">
                  <c:v>6.5263310185185172E-3</c:v>
                </c:pt>
                <c:pt idx="3">
                  <c:v>6.4375000000000005E-3</c:v>
                </c:pt>
                <c:pt idx="4">
                  <c:v>6.3283475783475771E-3</c:v>
                </c:pt>
                <c:pt idx="5">
                  <c:v>6.9043209876543206E-3</c:v>
                </c:pt>
                <c:pt idx="6">
                  <c:v>7.6537698412698406E-3</c:v>
                </c:pt>
                <c:pt idx="7">
                  <c:v>7.9243827160493819E-3</c:v>
                </c:pt>
                <c:pt idx="8">
                  <c:v>6.6369047619047623E-3</c:v>
                </c:pt>
                <c:pt idx="9">
                  <c:v>6.8900462962962969E-3</c:v>
                </c:pt>
                <c:pt idx="10">
                  <c:v>7.4942129629629629E-3</c:v>
                </c:pt>
                <c:pt idx="11">
                  <c:v>7.33707264957265E-3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1A-49EC-855A-4ECF9A617F20}"/>
            </c:ext>
          </c:extLst>
        </c:ser>
        <c:ser>
          <c:idx val="4"/>
          <c:order val="4"/>
          <c:tx>
            <c:strRef>
              <c:f>'Pace BY Month'!$F$5:$F$6</c:f>
              <c:strCache>
                <c:ptCount val="1"/>
                <c:pt idx="0">
                  <c:v>2012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Month'!$F$7:$F$19</c:f>
              <c:numCache>
                <c:formatCode>mm:ss.0;@</c:formatCode>
                <c:ptCount val="12"/>
                <c:pt idx="0">
                  <c:v>6.8378665123456786E-3</c:v>
                </c:pt>
                <c:pt idx="1">
                  <c:v>6.9745370370370369E-3</c:v>
                </c:pt>
                <c:pt idx="2">
                  <c:v>6.8474002849002865E-3</c:v>
                </c:pt>
                <c:pt idx="3">
                  <c:v>6.7604166666666672E-3</c:v>
                </c:pt>
                <c:pt idx="4">
                  <c:v>6.5867003367003378E-3</c:v>
                </c:pt>
                <c:pt idx="5">
                  <c:v>7.0833333333333321E-3</c:v>
                </c:pt>
                <c:pt idx="6">
                  <c:v>7.2731481481481492E-3</c:v>
                </c:pt>
                <c:pt idx="7">
                  <c:v>6.9473379629629625E-3</c:v>
                </c:pt>
                <c:pt idx="8">
                  <c:v>7.2868441358024698E-3</c:v>
                </c:pt>
                <c:pt idx="9">
                  <c:v>7.0486111111111105E-3</c:v>
                </c:pt>
                <c:pt idx="10">
                  <c:v>7.0428240740740737E-3</c:v>
                </c:pt>
                <c:pt idx="11">
                  <c:v>7.1392746913580248E-3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1A-49EC-855A-4ECF9A617F20}"/>
            </c:ext>
          </c:extLst>
        </c:ser>
        <c:ser>
          <c:idx val="5"/>
          <c:order val="5"/>
          <c:tx>
            <c:strRef>
              <c:f>'Pace BY Month'!$G$5:$G$6</c:f>
              <c:strCache>
                <c:ptCount val="1"/>
                <c:pt idx="0">
                  <c:v>2011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Month'!$G$7:$G$19</c:f>
              <c:numCache>
                <c:formatCode>mm:ss.0;@</c:formatCode>
                <c:ptCount val="12"/>
                <c:pt idx="0">
                  <c:v>7.4189814814814821E-3</c:v>
                </c:pt>
                <c:pt idx="1">
                  <c:v>6.8113425925925937E-3</c:v>
                </c:pt>
                <c:pt idx="2">
                  <c:v>7.3206018518518516E-3</c:v>
                </c:pt>
                <c:pt idx="3">
                  <c:v>7.3263888888888884E-3</c:v>
                </c:pt>
                <c:pt idx="4">
                  <c:v>7.106481481481481E-3</c:v>
                </c:pt>
                <c:pt idx="5">
                  <c:v>6.8605324074074072E-3</c:v>
                </c:pt>
                <c:pt idx="6">
                  <c:v>6.7373971193415635E-3</c:v>
                </c:pt>
                <c:pt idx="7">
                  <c:v>7.0273919753086412E-3</c:v>
                </c:pt>
                <c:pt idx="8">
                  <c:v>7.4166666666666669E-3</c:v>
                </c:pt>
                <c:pt idx="9">
                  <c:v>7.3826058201058213E-3</c:v>
                </c:pt>
                <c:pt idx="10">
                  <c:v>7.4074074074074077E-3</c:v>
                </c:pt>
                <c:pt idx="11">
                  <c:v>7.0703125000000002E-3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1A-49EC-855A-4ECF9A617F20}"/>
            </c:ext>
          </c:extLst>
        </c:ser>
        <c:ser>
          <c:idx val="6"/>
          <c:order val="6"/>
          <c:tx>
            <c:strRef>
              <c:f>'Pace BY Month'!$H$5:$H$6</c:f>
              <c:strCache>
                <c:ptCount val="1"/>
                <c:pt idx="0">
                  <c:v>2010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Month'!$H$7:$H$19</c:f>
              <c:numCache>
                <c:formatCode>mm:ss.0;@</c:formatCode>
                <c:ptCount val="12"/>
                <c:pt idx="0">
                  <c:v>6.3425925925925924E-3</c:v>
                </c:pt>
                <c:pt idx="2">
                  <c:v>7.2800925925925923E-3</c:v>
                </c:pt>
                <c:pt idx="3">
                  <c:v>7.6215277777777774E-3</c:v>
                </c:pt>
                <c:pt idx="4">
                  <c:v>8.0729166666666657E-3</c:v>
                </c:pt>
                <c:pt idx="5">
                  <c:v>7.961516203703705E-3</c:v>
                </c:pt>
                <c:pt idx="6">
                  <c:v>8.247354497354498E-3</c:v>
                </c:pt>
                <c:pt idx="7">
                  <c:v>7.9243827160493819E-3</c:v>
                </c:pt>
                <c:pt idx="8">
                  <c:v>8.0478395061728391E-3</c:v>
                </c:pt>
                <c:pt idx="9">
                  <c:v>7.3776455026455029E-3</c:v>
                </c:pt>
                <c:pt idx="10">
                  <c:v>7.0814043209876552E-3</c:v>
                </c:pt>
                <c:pt idx="11">
                  <c:v>7.1450617283950616E-3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1A-49EC-855A-4ECF9A617F20}"/>
            </c:ext>
          </c:extLst>
        </c:ser>
        <c:ser>
          <c:idx val="7"/>
          <c:order val="7"/>
          <c:tx>
            <c:strRef>
              <c:f>'Pace BY Month'!$I$5:$I$6</c:f>
              <c:strCache>
                <c:ptCount val="1"/>
                <c:pt idx="0">
                  <c:v>2009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Month'!$I$7:$I$19</c:f>
              <c:numCache>
                <c:formatCode>mm:ss.0;@</c:formatCode>
                <c:ptCount val="12"/>
                <c:pt idx="0">
                  <c:v>7.2843013468013472E-3</c:v>
                </c:pt>
                <c:pt idx="1">
                  <c:v>7.4691358024691346E-3</c:v>
                </c:pt>
                <c:pt idx="2">
                  <c:v>8.3092206790123437E-3</c:v>
                </c:pt>
                <c:pt idx="3">
                  <c:v>7.722479423868312E-3</c:v>
                </c:pt>
                <c:pt idx="4">
                  <c:v>8.2186447811447832E-3</c:v>
                </c:pt>
                <c:pt idx="5">
                  <c:v>7.633101851851851E-3</c:v>
                </c:pt>
                <c:pt idx="6">
                  <c:v>7.2685185185185188E-3</c:v>
                </c:pt>
                <c:pt idx="7">
                  <c:v>6.9627700617283959E-3</c:v>
                </c:pt>
                <c:pt idx="10">
                  <c:v>7.4189814814814813E-3</c:v>
                </c:pt>
                <c:pt idx="11">
                  <c:v>7.4537037037037028E-3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1A-49EC-855A-4ECF9A617F20}"/>
            </c:ext>
          </c:extLst>
        </c:ser>
        <c:ser>
          <c:idx val="8"/>
          <c:order val="8"/>
          <c:tx>
            <c:strRef>
              <c:f>'Pace BY Month'!$J$5:$J$6</c:f>
              <c:strCache>
                <c:ptCount val="1"/>
                <c:pt idx="0">
                  <c:v>2008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Month'!$J$7:$J$19</c:f>
              <c:numCache>
                <c:formatCode>mm:ss.0;@</c:formatCode>
                <c:ptCount val="12"/>
                <c:pt idx="0">
                  <c:v>6.9079861111111113E-3</c:v>
                </c:pt>
                <c:pt idx="1">
                  <c:v>7.0211226851851849E-3</c:v>
                </c:pt>
                <c:pt idx="2">
                  <c:v>6.9299768518518521E-3</c:v>
                </c:pt>
                <c:pt idx="3">
                  <c:v>6.9008714596949881E-3</c:v>
                </c:pt>
                <c:pt idx="4">
                  <c:v>6.7570891203703708E-3</c:v>
                </c:pt>
                <c:pt idx="5">
                  <c:v>7.2296626984126987E-3</c:v>
                </c:pt>
                <c:pt idx="6">
                  <c:v>7.2400284900284908E-3</c:v>
                </c:pt>
                <c:pt idx="7">
                  <c:v>7.1412037037037052E-3</c:v>
                </c:pt>
                <c:pt idx="8">
                  <c:v>7.1790123456790126E-3</c:v>
                </c:pt>
                <c:pt idx="9">
                  <c:v>7.0243055555555562E-3</c:v>
                </c:pt>
                <c:pt idx="10">
                  <c:v>6.5837191358024691E-3</c:v>
                </c:pt>
                <c:pt idx="11">
                  <c:v>7.1122685185185186E-3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1A-49EC-855A-4ECF9A617F20}"/>
            </c:ext>
          </c:extLst>
        </c:ser>
        <c:ser>
          <c:idx val="9"/>
          <c:order val="9"/>
          <c:tx>
            <c:strRef>
              <c:f>'Pace BY Month'!$K$5:$K$6</c:f>
              <c:strCache>
                <c:ptCount val="1"/>
                <c:pt idx="0">
                  <c:v>2007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Month'!$K$7:$K$19</c:f>
              <c:numCache>
                <c:formatCode>mm:ss.0;@</c:formatCode>
                <c:ptCount val="12"/>
                <c:pt idx="0">
                  <c:v>7.312885802469137E-3</c:v>
                </c:pt>
                <c:pt idx="1">
                  <c:v>7.6979166666666671E-3</c:v>
                </c:pt>
                <c:pt idx="2">
                  <c:v>7.0973875661375658E-3</c:v>
                </c:pt>
                <c:pt idx="3">
                  <c:v>7.190656565656566E-3</c:v>
                </c:pt>
                <c:pt idx="4">
                  <c:v>7.1589506172839512E-3</c:v>
                </c:pt>
                <c:pt idx="5">
                  <c:v>7.0920138888888899E-3</c:v>
                </c:pt>
                <c:pt idx="6">
                  <c:v>7.2337962962962963E-3</c:v>
                </c:pt>
                <c:pt idx="7">
                  <c:v>6.9688786008230454E-3</c:v>
                </c:pt>
                <c:pt idx="8">
                  <c:v>7.0091230936819172E-3</c:v>
                </c:pt>
                <c:pt idx="9">
                  <c:v>7.1469907407407402E-3</c:v>
                </c:pt>
                <c:pt idx="10">
                  <c:v>6.9031084656084665E-3</c:v>
                </c:pt>
                <c:pt idx="11">
                  <c:v>6.5955687830687839E-3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1A-49EC-855A-4ECF9A617F20}"/>
            </c:ext>
          </c:extLst>
        </c:ser>
        <c:ser>
          <c:idx val="10"/>
          <c:order val="10"/>
          <c:tx>
            <c:strRef>
              <c:f>'Pace BY Month'!$L$5:$L$6</c:f>
              <c:strCache>
                <c:ptCount val="1"/>
                <c:pt idx="0">
                  <c:v>2006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Month'!$L$7:$L$19</c:f>
              <c:numCache>
                <c:formatCode>mm:ss.0;@</c:formatCode>
                <c:ptCount val="12"/>
                <c:pt idx="0">
                  <c:v>7.2495791245791256E-3</c:v>
                </c:pt>
                <c:pt idx="1">
                  <c:v>7.4821937321937326E-3</c:v>
                </c:pt>
                <c:pt idx="2">
                  <c:v>7.213693957115009E-3</c:v>
                </c:pt>
                <c:pt idx="3">
                  <c:v>6.8410493827160499E-3</c:v>
                </c:pt>
                <c:pt idx="4">
                  <c:v>7.1707818930041144E-3</c:v>
                </c:pt>
                <c:pt idx="5">
                  <c:v>7.1736111111111106E-3</c:v>
                </c:pt>
                <c:pt idx="6">
                  <c:v>6.9868827160493828E-3</c:v>
                </c:pt>
                <c:pt idx="7">
                  <c:v>7.2511574074074067E-3</c:v>
                </c:pt>
                <c:pt idx="8">
                  <c:v>6.9229497354497361E-3</c:v>
                </c:pt>
                <c:pt idx="9">
                  <c:v>7.2813786008230448E-3</c:v>
                </c:pt>
                <c:pt idx="10">
                  <c:v>7.1238425925925922E-3</c:v>
                </c:pt>
                <c:pt idx="11">
                  <c:v>6.9695216049382724E-3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1A-49EC-855A-4ECF9A617F20}"/>
            </c:ext>
          </c:extLst>
        </c:ser>
        <c:ser>
          <c:idx val="11"/>
          <c:order val="11"/>
          <c:tx>
            <c:strRef>
              <c:f>'Pace BY Month'!$M$5:$M$6</c:f>
              <c:strCache>
                <c:ptCount val="1"/>
                <c:pt idx="0">
                  <c:v>2005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Month'!$M$7:$M$19</c:f>
              <c:numCache>
                <c:formatCode>mm:ss.0;@</c:formatCode>
                <c:ptCount val="12"/>
                <c:pt idx="0">
                  <c:v>7.2858796296296291E-3</c:v>
                </c:pt>
                <c:pt idx="1">
                  <c:v>7.5925925925925926E-3</c:v>
                </c:pt>
                <c:pt idx="2">
                  <c:v>7.3006687242798346E-3</c:v>
                </c:pt>
                <c:pt idx="3">
                  <c:v>6.9521604938271621E-3</c:v>
                </c:pt>
                <c:pt idx="4">
                  <c:v>6.8190586419753082E-3</c:v>
                </c:pt>
                <c:pt idx="5">
                  <c:v>7.130456349206349E-3</c:v>
                </c:pt>
                <c:pt idx="6">
                  <c:v>7.2793209876543209E-3</c:v>
                </c:pt>
                <c:pt idx="7">
                  <c:v>7.4082977207977204E-3</c:v>
                </c:pt>
                <c:pt idx="8">
                  <c:v>7.0411706349206354E-3</c:v>
                </c:pt>
                <c:pt idx="9">
                  <c:v>7.373575498575498E-3</c:v>
                </c:pt>
                <c:pt idx="10">
                  <c:v>7.2777777777777788E-3</c:v>
                </c:pt>
                <c:pt idx="11">
                  <c:v>7.3396164021164029E-3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1A-49EC-855A-4ECF9A617F20}"/>
            </c:ext>
          </c:extLst>
        </c:ser>
        <c:ser>
          <c:idx val="12"/>
          <c:order val="12"/>
          <c:tx>
            <c:strRef>
              <c:f>'Pace BY Month'!$N$5:$N$6</c:f>
              <c:strCache>
                <c:ptCount val="1"/>
                <c:pt idx="0">
                  <c:v>2002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Month'!$N$7:$N$19</c:f>
              <c:numCache>
                <c:formatCode>mm:ss.0;@</c:formatCode>
                <c:ptCount val="12"/>
                <c:pt idx="6">
                  <c:v>7.3263888888888892E-3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1A-49EC-855A-4ECF9A617F20}"/>
            </c:ext>
          </c:extLst>
        </c:ser>
        <c:ser>
          <c:idx val="13"/>
          <c:order val="13"/>
          <c:tx>
            <c:strRef>
              <c:f>'Pace BY Month'!$O$5:$O$6</c:f>
              <c:strCache>
                <c:ptCount val="1"/>
                <c:pt idx="0">
                  <c:v>2001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Month'!$O$7:$O$19</c:f>
              <c:numCache>
                <c:formatCode>mm:ss.0;@</c:formatCode>
                <c:ptCount val="12"/>
                <c:pt idx="6">
                  <c:v>9.525462962962963E-3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1A-49EC-855A-4ECF9A617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224152"/>
        <c:axId val="279224544"/>
      </c:lineChart>
      <c:catAx>
        <c:axId val="279224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224544"/>
        <c:crosses val="autoZero"/>
        <c:auto val="0"/>
        <c:lblAlgn val="ctr"/>
        <c:lblOffset val="100"/>
        <c:tickMarkSkip val="1"/>
        <c:noMultiLvlLbl val="0"/>
      </c:catAx>
      <c:valAx>
        <c:axId val="279224544"/>
        <c:scaling>
          <c:orientation val="minMax"/>
          <c:min val="6.0000000000000097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mm:ss.0;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224152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4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0"/>
  <sheetViews>
    <sheetView zoomScale="88" workbookViewId="0" zoomToFit="1"/>
  </sheetViews>
  <pageMargins left="0.7" right="0.7" top="0.75" bottom="0.75" header="0.3" footer="0.3"/>
  <pageSetup orientation="portrait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4"/>
  <sheetViews>
    <sheetView zoomScale="129"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6375256" cy="858332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20</xdr:row>
      <xdr:rowOff>104775</xdr:rowOff>
    </xdr:from>
    <xdr:to>
      <xdr:col>12</xdr:col>
      <xdr:colOff>466725</xdr:colOff>
      <xdr:row>37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7267" cy="584052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ane, Brian" refreshedDate="42733.620512384259" createdVersion="3" refreshedVersion="5" recordCount="3151">
  <cacheSource type="worksheet">
    <worksheetSource ref="B1:Z65857" sheet="TriHistory"/>
  </cacheSource>
  <cacheFields count="25">
    <cacheField name="Date" numFmtId="14">
      <sharedItems containsNonDate="0" containsDate="1" containsString="0" containsBlank="1" minDate="2001-07-11T00:00:00" maxDate="2016-12-30T00:00:00" count="2266">
        <d v="2001-07-11T00:00:00"/>
        <d v="2002-07-10T00:00:00"/>
        <d v="2003-04-06T00:00:00"/>
        <d v="2003-04-13T00:00:00"/>
        <d v="2003-04-17T00:00:00"/>
        <d v="2003-04-18T00:00:00"/>
        <d v="2003-04-21T00:00:00"/>
        <d v="2003-04-25T00:00:00"/>
        <d v="2003-04-29T00:00:00"/>
        <d v="2003-05-03T00:00:00"/>
        <d v="2003-05-04T00:00:00"/>
        <d v="2003-05-06T00:00:00"/>
        <d v="2003-05-08T00:00:00"/>
        <d v="2003-05-10T00:00:00"/>
        <d v="2003-05-13T00:00:00"/>
        <d v="2003-05-15T00:00:00"/>
        <d v="2003-05-16T00:00:00"/>
        <d v="2003-05-19T00:00:00"/>
        <d v="2003-05-20T00:00:00"/>
        <d v="2003-05-21T00:00:00"/>
        <d v="2003-05-23T00:00:00"/>
        <d v="2003-05-25T00:00:00"/>
        <d v="2003-05-27T00:00:00"/>
        <d v="2003-05-29T00:00:00"/>
        <d v="2003-05-31T00:00:00"/>
        <d v="2003-06-02T00:00:00"/>
        <d v="2003-06-03T00:00:00"/>
        <d v="2003-06-05T00:00:00"/>
        <d v="2003-06-06T00:00:00"/>
        <d v="2003-06-07T00:00:00"/>
        <d v="2003-06-08T00:00:00"/>
        <d v="2003-06-10T00:00:00"/>
        <d v="2003-06-12T00:00:00"/>
        <d v="2003-06-15T00:00:00"/>
        <d v="2003-06-18T00:00:00"/>
        <d v="2003-07-06T00:00:00"/>
        <d v="2003-07-09T00:00:00"/>
        <d v="2003-07-13T00:00:00"/>
        <d v="2003-07-15T00:00:00"/>
        <d v="2003-07-18T00:00:00"/>
        <d v="2003-07-20T00:00:00"/>
        <d v="2003-07-21T00:00:00"/>
        <d v="2003-07-22T00:00:00"/>
        <d v="2003-07-23T00:00:00"/>
        <d v="2003-07-24T00:00:00"/>
        <d v="2003-07-25T00:00:00"/>
        <d v="2003-07-27T00:00:00"/>
        <d v="2003-07-29T00:00:00"/>
        <d v="2003-07-30T00:00:00"/>
        <d v="2003-07-31T00:00:00"/>
        <d v="2003-08-01T00:00:00"/>
        <d v="2003-08-03T00:00:00"/>
        <d v="2003-08-04T00:00:00"/>
        <d v="2003-08-06T00:00:00"/>
        <d v="2003-08-07T00:00:00"/>
        <d v="2003-08-10T00:00:00"/>
        <d v="2003-08-13T00:00:00"/>
        <d v="2003-08-14T00:00:00"/>
        <d v="2003-08-16T00:00:00"/>
        <d v="2003-08-18T00:00:00"/>
        <d v="2003-08-20T00:00:00"/>
        <d v="2003-08-21T00:00:00"/>
        <d v="2003-08-22T00:00:00"/>
        <d v="2003-08-23T00:00:00"/>
        <d v="2003-08-24T00:00:00"/>
        <d v="2003-08-26T00:00:00"/>
        <d v="2003-08-27T00:00:00"/>
        <d v="2003-08-28T00:00:00"/>
        <d v="2003-08-29T00:00:00"/>
        <d v="2003-08-30T00:00:00"/>
        <d v="2003-08-31T00:00:00"/>
        <d v="2003-09-04T00:00:00"/>
        <d v="2003-09-06T00:00:00"/>
        <d v="2003-09-09T00:00:00"/>
        <d v="2003-09-12T00:00:00"/>
        <d v="2003-09-13T00:00:00"/>
        <d v="2003-10-04T00:00:00"/>
        <d v="2003-10-12T00:00:00"/>
        <d v="2003-11-08T00:00:00"/>
        <d v="2003-11-15T00:00:00"/>
        <d v="2003-11-22T00:00:00"/>
        <d v="2003-11-23T00:00:00"/>
        <d v="2004-01-01T00:00:00"/>
        <d v="2004-01-03T00:00:00"/>
        <d v="2004-01-11T00:00:00"/>
        <d v="2004-01-12T00:00:00"/>
        <d v="2004-01-13T00:00:00"/>
        <d v="2004-01-14T00:00:00"/>
        <d v="2004-01-31T00:00:00"/>
        <d v="2004-02-04T00:00:00"/>
        <d v="2004-02-06T00:00:00"/>
        <d v="2004-02-07T00:00:00"/>
        <d v="2004-02-08T00:00:00"/>
        <d v="2004-02-09T00:00:00"/>
        <d v="2004-02-11T00:00:00"/>
        <d v="2004-02-14T00:00:00"/>
        <d v="2004-02-15T00:00:00"/>
        <d v="2004-02-16T00:00:00"/>
        <d v="2004-02-18T00:00:00"/>
        <d v="2004-02-22T00:00:00"/>
        <d v="2004-02-24T00:00:00"/>
        <d v="2004-02-25T00:00:00"/>
        <d v="2004-02-29T00:00:00"/>
        <d v="2004-03-01T00:00:00"/>
        <d v="2004-03-03T00:00:00"/>
        <d v="2004-03-08T00:00:00"/>
        <d v="2004-03-09T00:00:00"/>
        <d v="2004-03-10T00:00:00"/>
        <d v="2004-03-11T00:00:00"/>
        <d v="2004-03-12T00:00:00"/>
        <d v="2004-03-13T00:00:00"/>
        <d v="2004-03-15T00:00:00"/>
        <d v="2004-03-17T00:00:00"/>
        <d v="2004-03-20T00:00:00"/>
        <d v="2004-03-24T00:00:00"/>
        <d v="2004-03-26T00:00:00"/>
        <d v="2004-03-27T00:00:00"/>
        <d v="2004-03-28T00:00:00"/>
        <d v="2004-03-31T00:00:00"/>
        <d v="2004-04-03T00:00:00"/>
        <d v="2004-04-04T00:00:00"/>
        <d v="2004-04-05T00:00:00"/>
        <d v="2004-04-06T00:00:00"/>
        <d v="2004-04-07T00:00:00"/>
        <d v="2004-04-10T00:00:00"/>
        <d v="2004-04-11T00:00:00"/>
        <d v="2004-04-14T00:00:00"/>
        <d v="2004-04-15T00:00:00"/>
        <d v="2004-04-16T00:00:00"/>
        <d v="2004-04-17T00:00:00"/>
        <d v="2004-04-18T00:00:00"/>
        <d v="2004-04-19T00:00:00"/>
        <d v="2004-04-21T00:00:00"/>
        <d v="2004-04-24T00:00:00"/>
        <d v="2004-04-25T00:00:00"/>
        <d v="2004-04-26T00:00:00"/>
        <d v="2004-04-28T00:00:00"/>
        <d v="2004-05-01T00:00:00"/>
        <d v="2004-05-02T00:00:00"/>
        <d v="2004-05-03T00:00:00"/>
        <d v="2004-05-05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8T00:00:00"/>
        <d v="2004-05-19T00:00:00"/>
        <d v="2004-05-20T00:00:00"/>
        <d v="2004-05-21T00:00:00"/>
        <d v="2004-05-22T00:00:00"/>
        <d v="2004-05-25T00:00:00"/>
        <d v="2004-05-26T00:00:00"/>
        <d v="2004-05-27T00:00:00"/>
        <d v="2004-05-28T00:00:00"/>
        <d v="2004-05-29T00:00:00"/>
        <d v="2004-05-31T00:00:00"/>
        <d v="2004-06-02T00:00:00"/>
        <d v="2004-06-03T00:00:00"/>
        <d v="2004-06-05T00:00:00"/>
        <d v="2004-06-06T00:00:00"/>
        <d v="2004-06-08T00:00:00"/>
        <d v="2004-06-12T00:00:00"/>
        <d v="2004-06-13T00:00:00"/>
        <d v="2004-06-15T00:00:00"/>
        <d v="2004-06-19T00:00:00"/>
        <d v="2004-06-22T00:00:00"/>
        <d v="2004-06-23T00:00:00"/>
        <d v="2004-06-26T00:00:00"/>
        <d v="2004-06-27T00:00:00"/>
        <d v="2004-06-30T00:00:00"/>
        <d v="2004-07-01T00:00:00"/>
        <d v="2004-07-02T00:00:00"/>
        <d v="2004-07-03T00:00:00"/>
        <d v="2004-07-04T00:00:00"/>
        <d v="2004-07-07T00:00:00"/>
        <d v="2004-07-08T00:00:00"/>
        <d v="2004-07-11T00:00:00"/>
        <d v="2004-07-14T00:00:00"/>
        <d v="2004-07-17T00:00:00"/>
        <d v="2004-07-20T00:00:00"/>
        <d v="2004-07-22T00:00:00"/>
        <d v="2004-07-25T00:00:00"/>
        <d v="2004-07-28T00:00:00"/>
        <d v="2004-07-29T00:00:00"/>
        <d v="2004-07-31T00:00:00"/>
        <d v="2004-08-01T00:00:00"/>
        <d v="2004-08-03T00:00:00"/>
        <d v="2004-08-07T00:00:00"/>
        <d v="2004-08-08T00:00:00"/>
        <d v="2004-08-14T00:00:00"/>
        <d v="2004-08-22T00:00:00"/>
        <d v="2004-08-25T00:00:00"/>
        <d v="2004-08-28T00:00:00"/>
        <d v="2004-08-29T00:00:00"/>
        <d v="2004-09-01T00:00:00"/>
        <d v="2004-09-04T00:00:00"/>
        <d v="2004-09-05T00:00:00"/>
        <d v="2004-09-11T00:00:00"/>
        <d v="2004-09-12T00:00:00"/>
        <d v="2004-09-18T00:00:00"/>
        <d v="2004-09-22T00:00:00"/>
        <d v="2004-09-26T00:00:00"/>
        <d v="2004-09-27T00:00:00"/>
        <d v="2004-10-02T00:00:00"/>
        <d v="2004-10-09T00:00:00"/>
        <d v="2004-10-11T00:00:00"/>
        <d v="2004-10-12T00:00:00"/>
        <d v="2004-10-16T00:00:00"/>
        <d v="2004-10-17T00:00:00"/>
        <d v="2004-10-18T00:00:00"/>
        <d v="2004-10-19T00:00:00"/>
        <d v="2004-10-24T00:00:00"/>
        <d v="2004-10-25T00:00:00"/>
        <d v="2004-10-26T00:00:00"/>
        <d v="2004-10-31T00:00:00"/>
        <d v="2004-11-01T00:00:00"/>
        <d v="2004-11-05T00:00:00"/>
        <d v="2004-11-13T00:00:00"/>
        <d v="2004-11-14T00:00:00"/>
        <d v="2004-11-16T00:00:00"/>
        <d v="2004-11-24T00:00:00"/>
        <d v="2004-11-30T00:00:00"/>
        <d v="2004-12-26T00:00:00"/>
        <d v="2004-12-27T00:00:00"/>
        <d v="2004-12-29T00:00:00"/>
        <d v="2005-01-01T00:00:00"/>
        <d v="2005-01-09T00:00:00"/>
        <d v="2005-01-16T00:00:00"/>
        <d v="2005-01-18T00:00:00"/>
        <d v="2005-01-24T00:00:00"/>
        <d v="2005-01-30T00:00:00"/>
        <d v="2005-02-01T00:00:00"/>
        <d v="2005-02-16T00:00:00"/>
        <d v="2005-02-27T00:00:00"/>
        <d v="2005-03-01T00:00:00"/>
        <d v="2005-03-07T00:00:00"/>
        <d v="2005-03-13T00:00:00"/>
        <d v="2005-03-14T00:00:00"/>
        <d v="2005-03-16T00:00:00"/>
        <d v="2005-03-19T00:00:00"/>
        <d v="2005-03-20T00:00:00"/>
        <d v="2005-03-21T00:00:00"/>
        <d v="2005-03-23T00:00:00"/>
        <d v="2005-03-28T00:00:00"/>
        <d v="2005-03-30T00:00:00"/>
        <d v="2005-04-04T00:00:00"/>
        <d v="2005-04-05T00:00:00"/>
        <d v="2005-04-06T00:00:00"/>
        <d v="2005-04-08T00:00:00"/>
        <d v="2005-04-11T00:00:00"/>
        <d v="2005-04-12T00:00:00"/>
        <d v="2005-04-13T00:00:00"/>
        <d v="2005-04-16T00:00:00"/>
        <d v="2005-04-19T00:00:00"/>
        <d v="2005-04-20T00:00:00"/>
        <d v="2005-04-21T00:00:00"/>
        <d v="2005-04-25T00:00:00"/>
        <d v="2005-05-02T00:00:00"/>
        <d v="2005-05-03T00:00:00"/>
        <d v="2005-05-10T00:00:00"/>
        <d v="2005-05-11T00:00:00"/>
        <d v="2005-05-12T00:00:00"/>
        <d v="2005-05-13T00:00:00"/>
        <d v="2005-05-14T00:00:00"/>
        <d v="2005-05-17T00:00:00"/>
        <d v="2005-05-18T00:00:00"/>
        <d v="2005-05-21T00:00:00"/>
        <d v="2005-05-23T00:00:00"/>
        <d v="2005-05-24T00:00:00"/>
        <d v="2005-05-26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2T00:00:00"/>
        <d v="2005-06-13T00:00:00"/>
        <d v="2005-06-14T00:00:00"/>
        <d v="2005-06-15T00:00:00"/>
        <d v="2005-06-21T00:00:00"/>
        <d v="2005-06-22T00:00:00"/>
        <d v="2005-06-24T00:00:00"/>
        <d v="2005-06-25T00:00:00"/>
        <d v="2005-06-26T00:00:00"/>
        <d v="2005-06-27T00:00:00"/>
        <d v="2005-06-28T00:00:00"/>
        <d v="2005-06-30T00:00:00"/>
        <d v="2005-07-01T00:00:00"/>
        <d v="2005-07-03T00:00:00"/>
        <d v="2005-07-04T00:00:00"/>
        <d v="2005-07-06T00:00:00"/>
        <d v="2005-07-07T00:00:00"/>
        <d v="2005-07-08T00:00:00"/>
        <d v="2005-07-10T00:00:00"/>
        <d v="2005-07-11T00:00:00"/>
        <d v="2005-07-12T00:00:00"/>
        <d v="2005-07-13T00:00:00"/>
        <d v="2005-07-15T00:00:00"/>
        <d v="2005-07-16T00:00:00"/>
        <d v="2005-07-18T00:00:00"/>
        <d v="2005-07-19T00:00:00"/>
        <d v="2005-07-20T00:00:00"/>
        <d v="2005-07-21T00:00:00"/>
        <d v="2005-07-22T00:00:00"/>
        <d v="2005-07-24T00:00:00"/>
        <d v="2005-07-25T00:00:00"/>
        <d v="2005-07-26T00:00:00"/>
        <d v="2005-07-27T00:00:00"/>
        <d v="2005-07-28T00:00:00"/>
        <d v="2005-07-30T00:00:00"/>
        <d v="2005-07-31T00:00:00"/>
        <d v="2005-08-02T00:00:00"/>
        <d v="2005-08-04T00:00:00"/>
        <d v="2005-08-05T00:00:00"/>
        <d v="2005-08-07T00:00:00"/>
        <d v="2005-08-09T00:00:00"/>
        <d v="2005-08-10T00:00:00"/>
        <d v="2005-08-14T00:00:00"/>
        <d v="2005-08-16T00:00:00"/>
        <d v="2005-08-18T00:00:00"/>
        <d v="2005-08-20T00:00:00"/>
        <d v="2005-08-21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3T00:00:00"/>
        <d v="2005-09-07T00:00:00"/>
        <d v="2005-09-08T00:00:00"/>
        <d v="2005-09-10T00:00:00"/>
        <d v="2005-09-12T00:00:00"/>
        <d v="2005-09-14T00:00:00"/>
        <d v="2005-09-15T00:00:00"/>
        <d v="2005-09-16T00:00:00"/>
        <d v="2005-09-18T00:00:00"/>
        <d v="2005-09-20T00:00:00"/>
        <d v="2005-09-21T00:00:00"/>
        <d v="2005-09-22T00:00:00"/>
        <d v="2005-09-23T00:00:00"/>
        <d v="2005-09-26T00:00:00"/>
        <d v="2005-09-29T00:00:00"/>
        <d v="2005-10-01T00:00:00"/>
        <d v="2005-10-03T00:00:00"/>
        <d v="2005-10-06T00:00:00"/>
        <d v="2005-10-07T00:00:00"/>
        <d v="2005-10-10T00:00:00"/>
        <d v="2005-10-13T00:00:00"/>
        <d v="2005-10-14T00:00:00"/>
        <d v="2005-10-17T00:00:00"/>
        <d v="2005-10-18T00:00:00"/>
        <d v="2005-10-19T00:00:00"/>
        <d v="2005-10-24T00:00:00"/>
        <d v="2005-10-27T00:00:00"/>
        <d v="2005-10-31T00:00:00"/>
        <d v="2005-11-01T00:00:00"/>
        <d v="2005-11-07T00:00:00"/>
        <d v="2005-11-08T00:00:00"/>
        <d v="2005-11-14T00:00:00"/>
        <d v="2005-11-15T00:00:00"/>
        <d v="2005-11-16T00:00:00"/>
        <d v="2005-11-20T00:00:00"/>
        <d v="2005-11-21T00:00:00"/>
        <d v="2005-11-23T00:00:00"/>
        <d v="2005-11-29T00:00:00"/>
        <d v="2005-12-01T00:00:00"/>
        <d v="2005-12-02T00:00:00"/>
        <d v="2005-12-03T00:00:00"/>
        <d v="2005-12-07T00:00:00"/>
        <d v="2005-12-12T00:00:00"/>
        <d v="2005-12-27T00:00:00"/>
        <d v="2005-12-28T00:00:00"/>
        <d v="2006-01-01T00:00:00"/>
        <d v="2006-01-05T00:00:00"/>
        <d v="2006-01-06T00:00:00"/>
        <d v="2006-01-09T00:00:00"/>
        <d v="2006-01-11T00:00:00"/>
        <d v="2006-01-13T00:00:00"/>
        <d v="2006-01-16T00:00:00"/>
        <d v="2006-01-19T00:00:00"/>
        <d v="2006-01-21T00:00:00"/>
        <d v="2006-01-23T00:00:00"/>
        <d v="2006-01-24T00:00:00"/>
        <d v="2006-01-26T00:00:00"/>
        <d v="2006-02-04T00:00:00"/>
        <d v="2006-02-05T00:00:00"/>
        <d v="2006-02-07T00:00:00"/>
        <d v="2006-02-08T00:00:00"/>
        <d v="2006-02-09T00:00:00"/>
        <d v="2006-02-14T00:00:00"/>
        <d v="2006-02-16T00:00:00"/>
        <d v="2006-02-17T00:00:00"/>
        <d v="2006-02-20T00:00:00"/>
        <d v="2006-02-21T00:00:00"/>
        <d v="2006-02-23T00:00:00"/>
        <d v="2006-02-26T00:00:00"/>
        <d v="2006-02-28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2T00:00:00"/>
        <d v="2006-03-17T00:00:00"/>
        <d v="2006-03-18T00:00:00"/>
        <d v="2006-03-21T00:00:00"/>
        <d v="2006-03-22T00:00:00"/>
        <d v="2006-03-24T00:00:00"/>
        <d v="2006-03-25T00:00:00"/>
        <d v="2006-03-27T00:00:00"/>
        <d v="2006-03-28T00:00:00"/>
        <d v="2006-03-30T00:00:00"/>
        <d v="2006-03-31T00:00:00"/>
        <d v="2006-04-01T00:00:00"/>
        <d v="2006-04-02T00:00:00"/>
        <d v="2006-04-03T00:00:00"/>
        <d v="2006-04-04T00:00:00"/>
        <d v="2006-04-06T00:00:00"/>
        <d v="2006-04-10T00:00:00"/>
        <d v="2006-04-11T00:00:00"/>
        <d v="2006-04-12T00:00:00"/>
        <d v="2006-04-13T00:00:00"/>
        <d v="2006-04-14T00:00:00"/>
        <d v="2006-04-15T00:00:00"/>
        <d v="2006-04-17T00:00:00"/>
        <d v="2006-04-19T00:00:00"/>
        <d v="2006-04-20T00:00:00"/>
        <d v="2006-04-21T00:00:00"/>
        <d v="2006-04-24T00:00:00"/>
        <d v="2006-04-25T00:00:00"/>
        <d v="2006-04-28T00:00:00"/>
        <d v="2006-04-30T00:00:00"/>
        <d v="2006-05-01T00:00:00"/>
        <d v="2006-05-02T00:00:00"/>
        <d v="2006-05-03T00:00:00"/>
        <d v="2006-05-05T00:00:00"/>
        <d v="2006-05-08T00:00:00"/>
        <d v="2006-05-09T00:00:00"/>
        <d v="2006-05-10T00:00:00"/>
        <d v="2006-05-11T00:00:00"/>
        <d v="2006-05-13T00:00:00"/>
        <d v="2006-05-15T00:00:00"/>
        <d v="2006-05-16T00:00:00"/>
        <d v="2006-05-17T00:00:00"/>
        <d v="2006-05-18T00:00:00"/>
        <d v="2006-05-22T00:00:00"/>
        <d v="2006-05-23T00:00:00"/>
        <d v="2006-05-24T00:00:00"/>
        <d v="2006-05-25T00:00:00"/>
        <d v="2006-05-26T00:00:00"/>
        <d v="2006-05-27T00:00:00"/>
        <d v="2006-05-29T00:00:00"/>
        <d v="2006-05-30T00:00:00"/>
        <d v="2006-05-31T00:00:00"/>
        <d v="2006-06-01T00:00:00"/>
        <d v="2006-06-02T00:00:00"/>
        <d v="2006-06-04T00:00:00"/>
        <d v="2006-06-05T00:00:00"/>
        <d v="2006-06-06T00:00:00"/>
        <d v="2006-06-08T00:00:00"/>
        <d v="2006-06-09T00:00:00"/>
        <d v="2006-06-11T00:00:00"/>
        <d v="2006-06-13T00:00:00"/>
        <d v="2006-06-15T00:00:00"/>
        <d v="2006-06-16T00:00:00"/>
        <d v="2006-06-17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5T00:00:00"/>
        <d v="2006-07-06T00:00:00"/>
        <d v="2006-07-07T00:00:00"/>
        <d v="2006-07-09T00:00:00"/>
        <d v="2006-07-12T00:00:00"/>
        <d v="2006-07-14T00:00:00"/>
        <d v="2006-07-17T00:00:00"/>
        <d v="2006-07-18T00:00:00"/>
        <d v="2006-07-19T00:00:00"/>
        <d v="2006-07-20T00:00:00"/>
        <d v="2006-07-30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10T00:00:00"/>
        <d v="2006-08-11T00:00:00"/>
        <d v="2006-08-14T00:00:00"/>
        <d v="2006-08-17T00:00:00"/>
        <d v="2006-08-19T00:00:00"/>
        <d v="2006-08-20T00:00:00"/>
        <d v="2006-08-25T00:00:00"/>
        <d v="2006-08-29T00:00:00"/>
        <d v="2006-08-30T00:00:00"/>
        <d v="2006-08-31T00:00:00"/>
        <d v="2006-09-01T00:00:00"/>
        <d v="2006-09-04T00:00:00"/>
        <d v="2006-09-05T00:00:00"/>
        <d v="2006-09-10T00:00:00"/>
        <d v="2006-09-11T00:00:00"/>
        <d v="2006-09-14T00:00:00"/>
        <d v="2006-09-18T00:00:00"/>
        <d v="2006-09-19T00:00:00"/>
        <d v="2006-09-21T00:00:00"/>
        <d v="2006-09-22T00:00:00"/>
        <d v="2006-09-25T00:00:00"/>
        <d v="2006-09-26T00:00:00"/>
        <d v="2006-09-28T00:00:00"/>
        <d v="2006-09-30T00:00:00"/>
        <d v="2006-10-10T00:00:00"/>
        <d v="2006-10-11T00:00:00"/>
        <d v="2006-10-19T00:00:00"/>
        <d v="2006-10-22T00:00:00"/>
        <d v="2006-10-23T00:00:00"/>
        <d v="2006-10-24T00:00:00"/>
        <d v="2006-10-26T00:00:00"/>
        <d v="2006-10-27T00:00:00"/>
        <d v="2006-10-30T00:00:00"/>
        <d v="2006-11-01T00:00:00"/>
        <d v="2006-11-08T00:00:00"/>
        <d v="2006-11-09T00:00:00"/>
        <d v="2006-11-10T00:00:00"/>
        <d v="2006-11-13T00:00:00"/>
        <d v="2006-11-14T00:00:00"/>
        <d v="2006-11-16T00:00:00"/>
        <d v="2006-11-17T00:00:00"/>
        <d v="2006-11-19T00:00:00"/>
        <d v="2006-11-20T00:00:00"/>
        <d v="2006-11-27T00:00:00"/>
        <d v="2006-11-30T00:00:00"/>
        <d v="2006-12-06T00:00:00"/>
        <d v="2006-12-11T00:00:00"/>
        <d v="2006-12-12T00:00:00"/>
        <d v="2006-12-14T00:00:00"/>
        <d v="2006-12-19T00:00:00"/>
        <d v="2006-12-28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2T00:00:00"/>
        <d v="2007-01-17T00:00:00"/>
        <d v="2007-01-18T00:00:00"/>
        <d v="2007-01-26T00:00:00"/>
        <d v="2007-01-29T00:00:00"/>
        <d v="2007-01-31T00:00:00"/>
        <d v="2007-02-01T00:00:00"/>
        <d v="2007-02-07T00:00:00"/>
        <d v="2007-02-08T00:00:00"/>
        <d v="2007-02-09T00:00:00"/>
        <d v="2007-02-12T00:00:00"/>
        <d v="2007-02-13T00:00:00"/>
        <d v="2007-02-16T00:00:00"/>
        <d v="2007-02-19T00:00:00"/>
        <d v="2007-02-20T00:00:00"/>
        <d v="2007-02-21T00:00:00"/>
        <d v="2007-02-22T00:00:00"/>
        <d v="2007-02-25T00:00:00"/>
        <d v="2007-02-26T00:00:00"/>
        <d v="2007-02-28T00:00:00"/>
        <d v="2007-03-01T00:00:00"/>
        <d v="2007-03-05T00:00:00"/>
        <d v="2007-03-06T00:00:00"/>
        <d v="2007-03-08T00:00:00"/>
        <d v="2007-03-09T00:00:00"/>
        <d v="2007-03-12T00:00:00"/>
        <d v="2007-03-13T00:00:00"/>
        <d v="2007-03-14T00:00:00"/>
        <d v="2007-03-19T00:00:00"/>
        <d v="2007-03-20T00:00:00"/>
        <d v="2007-03-21T00:00:00"/>
        <d v="2007-03-22T00:00:00"/>
        <d v="2007-03-24T00:00:00"/>
        <d v="2007-03-26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3T00:00:00"/>
        <d v="2007-05-04T00:00:00"/>
        <d v="2007-05-07T00:00:00"/>
        <d v="2007-05-08T00:00:00"/>
        <d v="2007-05-10T00:00:00"/>
        <d v="2007-05-11T00:00:00"/>
        <d v="2007-05-14T00:00:00"/>
        <d v="2007-05-15T00:00:00"/>
        <d v="2007-05-17T00:00:00"/>
        <d v="2007-05-20T00:00:00"/>
        <d v="2007-05-21T00:00:00"/>
        <d v="2007-05-22T00:00:00"/>
        <d v="2007-05-24T00:00:00"/>
        <d v="2007-05-25T00:00:00"/>
        <d v="2007-05-26T00:00:00"/>
        <d v="2007-05-29T00:00:00"/>
        <d v="2007-05-31T00:00:00"/>
        <d v="2007-06-05T00:00:00"/>
        <d v="2007-06-06T00:00:00"/>
        <d v="2007-06-07T00:00:00"/>
        <d v="2007-06-09T00:00:00"/>
        <d v="2007-06-10T00:00:00"/>
        <d v="2007-06-12T00:00:00"/>
        <d v="2007-06-13T00:00:00"/>
        <d v="2007-06-14T00:00:00"/>
        <d v="2007-06-16T00:00:00"/>
        <d v="2007-06-18T00:00:00"/>
        <d v="2007-06-19T00:00:00"/>
        <d v="2007-06-21T00:00:00"/>
        <d v="2007-06-22T00:00:00"/>
        <d v="2007-06-25T00:00:00"/>
        <d v="2007-06-26T00:00:00"/>
        <d v="2007-06-27T00:00:00"/>
        <d v="2007-06-29T00:00:00"/>
        <d v="2007-07-01T00:00:00"/>
        <d v="2007-07-02T00:00:00"/>
        <d v="2007-07-03T00:00:00"/>
        <d v="2007-07-04T00:00:00"/>
        <d v="2007-07-06T00:00:00"/>
        <d v="2007-07-09T00:00:00"/>
        <d v="2007-07-11T00:00:00"/>
        <d v="2007-07-13T00:00:00"/>
        <d v="2007-07-16T00:00:00"/>
        <d v="2007-07-17T00:00:00"/>
        <d v="2007-07-30T00:00:00"/>
        <d v="2007-07-31T00:00:00"/>
        <d v="2007-08-11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5T00:00:00"/>
        <d v="2007-08-27T00:00:00"/>
        <d v="2007-08-28T00:00:00"/>
        <d v="2007-08-30T00:00:00"/>
        <d v="2007-08-31T00:00:00"/>
        <d v="2007-09-02T00:00:00"/>
        <d v="2007-09-03T00:00:00"/>
        <d v="2007-09-05T00:00:00"/>
        <d v="2007-09-07T00:00:00"/>
        <d v="2007-09-08T00:00:00"/>
        <d v="2007-09-09T00:00:00"/>
        <d v="2007-09-11T00:00:00"/>
        <d v="2007-09-12T00:00:00"/>
        <d v="2007-09-13T00:00:00"/>
        <d v="2007-09-14T00:00:00"/>
        <d v="2007-09-16T00:00:00"/>
        <d v="2007-09-22T00:00:00"/>
        <d v="2007-09-24T00:00:00"/>
        <d v="2007-09-25T00:00:00"/>
        <d v="2007-09-26T00:00:00"/>
        <d v="2007-09-27T00:00:00"/>
        <d v="2007-09-30T00:00:00"/>
        <d v="2007-10-02T00:00:00"/>
        <d v="2007-10-03T00:00:00"/>
        <d v="2007-10-04T00:00:00"/>
        <d v="2007-10-05T00:00:00"/>
        <d v="2007-10-07T00:00:00"/>
        <d v="2007-10-11T00:00:00"/>
        <d v="2007-10-13T00:00:00"/>
        <d v="2007-10-15T00:00:00"/>
        <d v="2007-10-16T00:00:00"/>
        <d v="2007-10-18T00:00:00"/>
        <d v="2007-10-19T00:00:00"/>
        <d v="2007-10-21T00:00:00"/>
        <d v="2007-10-24T00:00:00"/>
        <d v="2007-10-25T00:00:00"/>
        <d v="2007-10-26T00:00:00"/>
        <d v="2007-10-28T00:00:00"/>
        <d v="2007-10-30T00:00:00"/>
        <d v="2007-10-31T00:00:00"/>
        <d v="2007-11-01T00:00:00"/>
        <d v="2007-11-02T00:00:00"/>
        <d v="2007-11-04T00:00:00"/>
        <d v="2007-11-06T00:00:00"/>
        <d v="2007-11-08T00:00:00"/>
        <d v="2007-11-11T00:00:00"/>
        <d v="2007-11-13T00:00:00"/>
        <d v="2007-11-15T00:00:00"/>
        <d v="2007-11-18T00:00:00"/>
        <d v="2007-11-20T00:00:00"/>
        <d v="2007-11-23T00:00:00"/>
        <d v="2007-11-25T00:00:00"/>
        <d v="2007-11-27T00:00:00"/>
        <d v="2007-11-30T00:00:00"/>
        <d v="2007-12-02T00:00:00"/>
        <d v="2007-12-06T00:00:00"/>
        <d v="2007-12-07T00:00:00"/>
        <d v="2007-12-11T00:00:00"/>
        <d v="2007-12-17T00:00:00"/>
        <d v="2007-12-26T00:00:00"/>
        <d v="2007-12-28T00:00:00"/>
        <d v="2007-12-31T00:00:00"/>
        <d v="2008-01-01T00:00:00"/>
        <d v="2008-01-02T00:00:00"/>
        <d v="2008-01-04T00:00:00"/>
        <d v="2008-01-07T00:00:00"/>
        <d v="2008-01-08T00:00:00"/>
        <d v="2008-01-10T00:00:00"/>
        <d v="2008-01-11T00:00:00"/>
        <d v="2008-01-14T00:00:00"/>
        <d v="2008-01-15T00:00:00"/>
        <d v="2008-01-17T00:00:00"/>
        <d v="2008-01-18T00:00:00"/>
        <d v="2008-01-19T00:00:00"/>
        <d v="2008-01-20T00:00:00"/>
        <d v="2008-01-22T00:00:00"/>
        <d v="2008-01-23T00:00:00"/>
        <d v="2008-01-24T00:00:00"/>
        <d v="2008-01-27T00:00:00"/>
        <d v="2008-01-28T00:00:00"/>
        <d v="2008-01-29T00:00:00"/>
        <d v="2008-01-31T00:00:00"/>
        <d v="2008-02-01T00:00:00"/>
        <d v="2008-02-03T00:00:00"/>
        <d v="2008-02-04T00:00:00"/>
        <d v="2008-02-06T00:00:00"/>
        <d v="2008-02-07T00:00:00"/>
        <d v="2008-02-08T00:00:00"/>
        <d v="2008-02-09T00:00:00"/>
        <d v="2008-02-11T00:00:00"/>
        <d v="2008-02-12T00:00:00"/>
        <d v="2008-02-14T00:00:00"/>
        <d v="2008-02-15T00:00:00"/>
        <d v="2008-02-21T00:00:00"/>
        <d v="2008-02-24T00:00:00"/>
        <d v="2008-02-25T00:00:00"/>
        <d v="2008-02-26T00:00:00"/>
        <d v="2008-02-27T00:00:00"/>
        <d v="2008-02-28T00:00:00"/>
        <d v="2008-02-29T00:00:00"/>
        <d v="2008-03-02T00:00:00"/>
        <d v="2008-03-03T00:00:00"/>
        <d v="2008-03-04T00:00:00"/>
        <d v="2008-03-06T00:00:00"/>
        <d v="2008-03-07T00:00:00"/>
        <d v="2008-03-13T00:00:00"/>
        <d v="2008-03-14T00:00:00"/>
        <d v="2008-03-17T00:00:00"/>
        <d v="2008-03-18T00:00:00"/>
        <d v="2008-03-20T00:00:00"/>
        <d v="2008-03-21T00:00:00"/>
        <d v="2008-03-24T00:00:00"/>
        <d v="2008-03-25T00:00:00"/>
        <d v="2008-03-26T00:00:00"/>
        <d v="2008-03-27T00:00:00"/>
        <d v="2008-03-29T00:00:00"/>
        <d v="2008-03-31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3T00:00:00"/>
        <d v="2008-04-14T00:00:00"/>
        <d v="2008-04-15T00:00:00"/>
        <d v="2008-04-17T00:00:00"/>
        <d v="2008-04-18T00:00:00"/>
        <d v="2008-04-20T00:00:00"/>
        <d v="2008-04-21T00:00:00"/>
        <d v="2008-04-22T00:00:00"/>
        <d v="2008-04-23T00:00:00"/>
        <d v="2008-04-24T00:00:00"/>
        <d v="2008-04-25T00:00:00"/>
        <d v="2008-04-27T00:00:00"/>
        <d v="2008-04-30T00:00:00"/>
        <d v="2008-05-01T00:00:00"/>
        <d v="2008-05-02T00:00:00"/>
        <d v="2008-05-04T00:00:00"/>
        <d v="2008-05-06T00:00:00"/>
        <d v="2008-05-07T00:00:00"/>
        <d v="2008-05-08T00:00:00"/>
        <d v="2008-05-12T00:00:00"/>
        <d v="2008-05-13T00:00:00"/>
        <d v="2008-05-14T00:00:00"/>
        <d v="2008-05-15T00:00:00"/>
        <d v="2008-05-17T00:00:00"/>
        <d v="2008-05-19T00:00:00"/>
        <d v="2008-05-20T00:00:00"/>
        <d v="2008-05-21T00:00:00"/>
        <d v="2008-05-23T00:00:00"/>
        <d v="2008-05-25T00:00:00"/>
        <d v="2008-05-27T00:00:00"/>
        <d v="2008-05-28T00:00:00"/>
        <d v="2008-05-30T00:00:00"/>
        <d v="2008-06-01T00:00:00"/>
        <d v="2008-06-03T00:00:00"/>
        <d v="2008-06-05T00:00:00"/>
        <d v="2008-06-07T00:00:00"/>
        <d v="2008-06-08T00:00:00"/>
        <d v="2008-06-10T00:00:00"/>
        <d v="2008-06-11T00:00:00"/>
        <d v="2008-06-12T00:00:00"/>
        <d v="2008-06-14T00:00:00"/>
        <d v="2008-06-16T00:00:00"/>
        <d v="2008-06-17T00:00:00"/>
        <d v="2008-06-18T00:00:00"/>
        <d v="2008-06-20T00:00:00"/>
        <d v="2008-06-22T00:00:00"/>
        <d v="2008-06-24T00:00:00"/>
        <d v="2008-06-25T00:00:00"/>
        <d v="2008-06-27T00:00:00"/>
        <d v="2008-06-29T00:00:00"/>
        <d v="2008-07-07T00:00:00"/>
        <d v="2008-07-08T00:00:00"/>
        <d v="2008-07-09T00:00:00"/>
        <d v="2008-07-11T00:00:00"/>
        <d v="2008-07-15T00:00:00"/>
        <d v="2008-07-16T00:00:00"/>
        <d v="2008-07-17T00:00:00"/>
        <d v="2008-07-18T00:00:00"/>
        <d v="2008-07-21T00:00:00"/>
        <d v="2008-07-22T00:00:00"/>
        <d v="2008-07-24T00:00:00"/>
        <d v="2008-07-28T00:00:00"/>
        <d v="2008-07-30T00:00:00"/>
        <d v="2008-08-01T00:00:00"/>
        <d v="2008-08-03T00:00:00"/>
        <d v="2008-08-06T00:00:00"/>
        <d v="2008-08-08T00:00:00"/>
        <d v="2008-08-10T00:00:00"/>
        <d v="2008-08-13T00:00:00"/>
        <d v="2008-08-15T00:00:00"/>
        <d v="2008-08-16T00:00:00"/>
        <d v="2008-08-18T00:00:00"/>
        <d v="2008-08-20T00:00:00"/>
        <d v="2008-08-21T00:00:00"/>
        <d v="2008-08-24T00:00:00"/>
        <d v="2008-08-26T00:00:00"/>
        <d v="2008-08-28T00:00:00"/>
        <d v="2008-08-29T00:00:00"/>
        <d v="2008-09-01T00:00:00"/>
        <d v="2008-09-03T00:00:00"/>
        <d v="2008-09-05T00:00:00"/>
        <d v="2008-09-06T00:00:00"/>
        <d v="2008-09-08T00:00:00"/>
        <d v="2008-09-10T00:00:00"/>
        <d v="2008-09-11T00:00:00"/>
        <d v="2008-09-12T00:00:00"/>
        <d v="2008-09-14T00:00:00"/>
        <d v="2008-09-17T00:00:00"/>
        <d v="2008-09-19T00:00:00"/>
        <d v="2008-09-20T00:00:00"/>
        <d v="2008-09-23T00:00:00"/>
        <d v="2008-09-28T00:00:00"/>
        <d v="2008-09-30T00:00:00"/>
        <d v="2008-10-03T00:00:00"/>
        <d v="2008-10-05T00:00:00"/>
        <d v="2008-10-08T00:00:00"/>
        <d v="2008-10-10T00:00:00"/>
        <d v="2008-10-12T00:00:00"/>
        <d v="2008-10-15T00:00:00"/>
        <d v="2008-10-17T00:00:00"/>
        <d v="2008-10-19T00:00:00"/>
        <d v="2008-10-22T00:00:00"/>
        <d v="2008-10-26T00:00:00"/>
        <d v="2008-11-01T00:00:00"/>
        <d v="2008-11-05T00:00:00"/>
        <d v="2008-11-12T00:00:00"/>
        <d v="2008-11-21T00:00:00"/>
        <d v="2008-11-23T00:00:00"/>
        <d v="2008-11-26T00:00:00"/>
        <d v="2008-12-02T00:00:00"/>
        <d v="2008-12-03T00:00:00"/>
        <d v="2008-12-05T00:00:00"/>
        <d v="2008-12-09T00:00:00"/>
        <d v="2009-01-05T00:00:00"/>
        <d v="2009-01-09T06:42:00"/>
        <d v="2009-01-12T12:05:00"/>
        <d v="2009-01-14T11:37:00"/>
        <d v="2009-01-14T11:38:00"/>
        <d v="2009-01-16T12:16:00"/>
        <d v="2009-01-18T10:16:00"/>
        <d v="2009-01-21T00:00:00"/>
        <d v="2009-01-22T00:00:00"/>
        <d v="2009-01-23T11:19:00"/>
        <d v="2009-01-25T09:45:00"/>
        <d v="2009-01-27T00:00:00"/>
        <d v="2009-01-28T12:04:00"/>
        <d v="2009-01-29T00:00:00"/>
        <d v="2009-02-01T09:03:00"/>
        <d v="2009-02-02T12:06:00"/>
        <d v="2009-02-10T12:06:00"/>
        <d v="2009-02-11T12:16:00"/>
        <d v="2009-02-13T12:25:00"/>
        <d v="2009-02-15T09:01:00"/>
        <d v="2009-02-16T00:00:00"/>
        <d v="2009-02-18T00:00:00"/>
        <d v="2009-02-19T00:00:00"/>
        <d v="2009-02-22T10:29:00"/>
        <d v="2009-02-22T11:04:00"/>
        <d v="2009-02-25T00:00:00"/>
        <d v="2009-02-27T12:45:00"/>
        <d v="2009-03-05T12:06:00"/>
        <d v="2009-03-06T12:03:00"/>
        <d v="2009-03-08T08:04:00"/>
        <d v="2009-03-09T00:00:00"/>
        <d v="2009-03-10T16:29:00"/>
        <d v="2009-03-13T15:58:00"/>
        <d v="2009-03-15T08:58:00"/>
        <d v="2009-03-17T13:17:00"/>
        <d v="2009-03-18T12:13:00"/>
        <d v="2009-03-20T12:11:00"/>
        <d v="2009-03-22T09:09:00"/>
        <d v="2009-03-30T11:54:00"/>
        <d v="2009-04-01T11:58:00"/>
        <d v="2009-04-05T00:00:00"/>
        <d v="2009-04-21T00:00:00"/>
        <d v="2009-04-22T00:00:00"/>
        <d v="2009-04-23T00:00:00"/>
        <d v="2009-04-23T12:59:00"/>
        <d v="2009-04-27T00:00:00"/>
        <d v="2009-04-29T00:00:00"/>
        <d v="2009-04-30T00:00:00"/>
        <d v="2009-05-01T00:00:00"/>
        <d v="2009-05-02T00:00:00"/>
        <d v="2009-05-06T00:00:00"/>
        <d v="2009-05-08T00:00:00"/>
        <d v="2009-05-11T00:00:00"/>
        <d v="2009-05-12T00:00:00"/>
        <d v="2009-05-13T00:00:00"/>
        <d v="2009-05-17T00:00:00"/>
        <d v="2009-05-19T00:00:00"/>
        <d v="2009-05-20T00:00:00"/>
        <d v="2009-05-21T00:00:00"/>
        <d v="2009-05-24T00:00:00"/>
        <d v="2009-05-25T00:00:00"/>
        <d v="2009-05-28T00:00:00"/>
        <d v="2009-05-31T00:00:00"/>
        <d v="2009-06-04T00:00:00"/>
        <d v="2009-06-07T00:00:00"/>
        <d v="2009-06-15T00:00:00"/>
        <d v="2009-06-16T00:00:00"/>
        <d v="2009-07-13T16:01:00"/>
        <d v="2009-07-14T12:54:00"/>
        <d v="2009-07-17T11:53:00"/>
        <d v="2009-07-17T12:12:00"/>
        <d v="2009-07-22T14:22:00"/>
        <d v="2009-07-30T12:43:00"/>
        <d v="2009-08-02T22:29:00"/>
        <d v="2009-08-03T17:04:00"/>
        <d v="2009-08-06T12:32:00"/>
        <d v="2009-08-07T11:44:00"/>
        <d v="2009-08-10T03:57:00"/>
        <d v="2009-08-10T12:27:00"/>
        <d v="2009-08-12T11:52:00"/>
        <d v="2009-08-14T11:58:00"/>
        <d v="2009-08-16T23:37:00"/>
        <d v="2009-08-23T23:53:00"/>
        <d v="2009-08-25T01:52:00"/>
        <d v="2009-08-25T12:20:00"/>
        <d v="2009-11-16T12:19:00"/>
        <d v="2009-11-20T12:01:00"/>
        <d v="2009-12-02T12:34:00"/>
        <d v="2010-01-05T00:00:00"/>
        <d v="2010-01-11T00:00:00"/>
        <d v="2010-03-05T12:07:00"/>
        <d v="2010-03-08T12:24:00"/>
        <d v="2010-03-09T12:37:00"/>
        <d v="2010-03-11T11:55:00"/>
        <d v="2010-03-16T11:54:00"/>
        <d v="2010-03-18T12:14:00"/>
        <d v="2010-04-05T11:49:00"/>
        <d v="2010-04-07T11:54:00"/>
        <d v="2010-04-12T11:58:00"/>
        <d v="2010-04-14T11:21:00"/>
        <d v="2010-04-29T12:35:00"/>
        <d v="2010-05-04T11:55:00"/>
        <d v="2010-05-06T12:36:00"/>
        <d v="2010-05-10T12:08:00"/>
        <d v="2010-05-11T12:03:00"/>
        <d v="2010-05-17T12:05:00"/>
        <d v="2010-05-19T12:29:00"/>
        <d v="2010-05-26T12:09:00"/>
        <d v="2010-05-31T13:00:00"/>
        <d v="2010-06-02T11:31:00"/>
        <d v="2010-06-06T00:00:00"/>
        <d v="2010-06-06T07:30:00"/>
        <d v="2010-06-08T12:04:00"/>
        <d v="2010-06-11T12:34:00"/>
        <d v="2010-06-15T12:00:00"/>
        <d v="2010-06-17T12:19:00"/>
        <d v="2010-06-19T07:40:00"/>
        <d v="2010-06-19T13:26:00"/>
        <d v="2010-06-22T12:01:00"/>
        <d v="2010-06-27T13:17:00"/>
        <d v="2010-06-29T12:07:00"/>
        <d v="2010-07-01T12:04:00"/>
        <d v="2010-07-07T00:00:00"/>
        <d v="2010-07-12T08:47:00"/>
        <d v="2010-07-16T08:19:00"/>
        <d v="2010-07-25T08:37:00"/>
        <d v="2010-07-27T17:38:00"/>
        <d v="2010-07-30T17:44:00"/>
        <d v="2010-08-03T17:41:00"/>
        <d v="2010-08-07T09:27:00"/>
        <d v="2010-08-10T17:46:00"/>
        <d v="2010-08-15T09:01:00"/>
        <d v="2010-08-18T17:45:00"/>
        <d v="2010-08-27T17:50:00"/>
        <d v="2010-09-05T10:07:00"/>
        <d v="2010-09-19T09:23:00"/>
        <d v="2010-09-22T17:43:00"/>
        <d v="2010-10-14T00:00:00"/>
        <d v="2010-10-16T09:59:00"/>
        <d v="2010-10-18T00:00:00"/>
        <d v="2010-10-22T00:00:00"/>
        <d v="2010-10-24T09:22:00"/>
        <d v="2010-10-29T00:00:00"/>
        <d v="2010-10-31T09:10:00"/>
        <d v="2010-11-02T00:00:00"/>
        <d v="2010-11-06T10:00:00"/>
        <d v="2010-11-19T00:00:00"/>
        <d v="2010-11-23T00:00:00"/>
        <d v="2010-11-27T00:00:00"/>
        <d v="2010-11-29T00:00:00"/>
        <d v="2010-12-03T00:00:00"/>
        <d v="2010-12-07T00:00:00"/>
        <d v="2010-12-09T00:00:00"/>
        <d v="2011-01-20T00:00:00"/>
        <d v="2011-01-22T00:00:00"/>
        <d v="2011-02-04T00:00:00"/>
        <d v="2011-02-06T00:00:00"/>
        <d v="2011-02-08T00:00:00"/>
        <d v="2011-02-12T00:00:00"/>
        <d v="2011-02-17T00:00:00"/>
        <d v="2011-02-19T00:00:00"/>
        <d v="2011-02-26T00:00:00"/>
        <d v="2011-02-28T00:00:00"/>
        <d v="2011-03-01T00:00:00"/>
        <d v="2011-03-04T00:00:00"/>
        <d v="2011-03-06T00:00:00"/>
        <d v="2011-03-07T00:00:00"/>
        <d v="2011-03-08T00:00:00"/>
        <d v="2011-03-12T00:00:00"/>
        <d v="2011-03-14T00:00:00"/>
        <d v="2011-03-19T00:00:00"/>
        <d v="2011-03-20T00:00:00"/>
        <d v="2011-03-27T00:00:00"/>
        <d v="2011-03-28T00:00:00"/>
        <d v="2011-03-30T00:00:00"/>
        <d v="2011-03-31T00:00:00"/>
        <d v="2011-04-03T00:00:00"/>
        <d v="2011-04-04T00:00:00"/>
        <d v="2011-04-06T00:00:00"/>
        <d v="2011-04-09T00:00:00"/>
        <d v="2011-04-10T00:00:00"/>
        <d v="2011-04-12T00:00:00"/>
        <d v="2011-04-25T00:00:00"/>
        <d v="2011-04-26T00:00:00"/>
        <d v="2011-05-01T00:00:00"/>
        <d v="2011-05-02T00:00:00"/>
        <d v="2011-05-03T00:00:00"/>
        <d v="2011-05-04T00:00:00"/>
        <d v="2011-05-06T00:00:00"/>
        <d v="2011-05-11T00:00:00"/>
        <d v="2011-05-17T00:00:00"/>
        <d v="2011-05-22T00:00:00"/>
        <d v="2011-05-26T00:00:00"/>
        <d v="2011-06-03T00:00:00"/>
        <d v="2011-06-05T00:00:00"/>
        <d v="2011-06-09T00:00:00"/>
        <d v="2011-06-10T00:00:00"/>
        <d v="2011-06-12T00:00:00"/>
        <d v="2011-06-15T00:00:00"/>
        <d v="2011-06-18T00:00:00"/>
        <d v="2011-06-21T00:00:00"/>
        <d v="2011-06-24T00:00:00"/>
        <d v="2011-06-26T00:00:00"/>
        <d v="2011-06-28T00:00:00"/>
        <d v="2011-06-30T00:00:00"/>
        <d v="2011-07-01T00:00:00"/>
        <d v="2011-07-03T00:00:00"/>
        <d v="2011-07-04T00:00:00"/>
        <d v="2011-07-05T00:00:00"/>
        <d v="2011-07-06T00:00:00"/>
        <d v="2011-07-10T00:00:00"/>
        <d v="2011-07-13T00:00:00"/>
        <d v="2011-07-16T00:00:00"/>
        <d v="2011-07-19T00:00:00"/>
        <d v="2011-07-20T00:00:00"/>
        <d v="2011-07-24T00:00:00"/>
        <d v="2011-07-25T00:00:00"/>
        <d v="2011-07-26T00:00:00"/>
        <d v="2011-07-27T00:00:00"/>
        <d v="2011-07-28T00:00:00"/>
        <d v="2011-07-31T00:00:00"/>
        <d v="2011-08-01T00:00:00"/>
        <d v="2011-08-04T00:00:00"/>
        <d v="2011-08-07T00:00:00"/>
        <d v="2011-08-09T00:00:00"/>
        <d v="2011-08-10T00:00:00"/>
        <d v="2011-08-14T00:00:00"/>
        <d v="2011-08-23T00:00:00"/>
        <d v="2011-08-25T00:00:00"/>
        <d v="2011-08-26T00:00:00"/>
        <d v="2011-08-27T00:00:00"/>
        <d v="2011-09-02T00:00:00"/>
        <d v="2011-09-04T00:00:00"/>
        <d v="2011-09-11T00:00:00"/>
        <d v="2011-09-28T00:00:00"/>
        <d v="2011-09-29T00:00:00"/>
        <d v="2011-10-04T00:00:00"/>
        <d v="2011-10-05T00:00:00"/>
        <d v="2011-10-09T00:00:00"/>
        <d v="2011-10-12T00:00:00"/>
        <d v="2011-10-14T00:00:00"/>
        <d v="2011-10-16T00:00:00"/>
        <d v="2011-10-18T00:00:00"/>
        <d v="2011-11-14T00:00:00"/>
        <d v="2011-11-16T00:00:00"/>
        <d v="2011-11-23T00:00:00"/>
        <d v="2011-11-27T00:00:00"/>
        <d v="2011-11-28T00:00:00"/>
        <d v="2011-11-30T00:00:00"/>
        <d v="2011-12-02T00:00:00"/>
        <d v="2011-12-06T00:00:00"/>
        <d v="2011-12-07T00:00:00"/>
        <d v="2011-12-13T00:00:00"/>
        <d v="2011-12-14T00:00:00"/>
        <d v="2011-12-22T00:00:00"/>
        <d v="2011-12-26T00:00:00"/>
        <d v="2011-12-27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20T00:00:00"/>
        <d v="2012-01-22T00:00:00"/>
        <d v="2012-01-23T00:00:00"/>
        <d v="2012-01-24T00:00:00"/>
        <d v="2012-01-25T00:00:00"/>
        <d v="2012-01-26T00:00:00"/>
        <d v="2012-01-27T00:00:00"/>
        <d v="2012-01-29T00:00:00"/>
        <d v="2012-01-30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10T00:00:00"/>
        <d v="2012-02-12T00:00:00"/>
        <d v="2012-02-13T00:00:00"/>
        <d v="2012-02-14T00:00:00"/>
        <d v="2012-02-15T00:00:00"/>
        <d v="2012-02-16T00:00:00"/>
        <d v="2012-02-17T00:00:00"/>
        <d v="2012-02-19T00:00:00"/>
        <d v="2012-02-21T00:00:00"/>
        <d v="2012-02-22T00:00:00"/>
        <d v="2012-02-23T00:00:00"/>
        <d v="2012-02-24T00:00:00"/>
        <d v="2012-02-26T00:00:00"/>
        <d v="2012-02-29T00:00:00"/>
        <d v="2012-03-01T00:00:00"/>
        <d v="2012-03-02T00:00:00"/>
        <d v="2012-03-04T00:00:00"/>
        <d v="2012-03-05T00:00:00"/>
        <d v="2012-03-06T00:00:00"/>
        <d v="2012-03-09T00:00:00"/>
        <d v="2012-03-11T00:00:00"/>
        <d v="2012-03-14T00:00:00"/>
        <d v="2012-03-15T00:00:00"/>
        <d v="2012-03-17T00:00:00"/>
        <d v="2012-03-18T00:00:00"/>
        <d v="2012-03-20T00:00:00"/>
        <d v="2012-03-21T00:00:00"/>
        <d v="2012-03-22T00:00:00"/>
        <d v="2012-03-23T00:00:00"/>
        <d v="2012-03-24T00:00:00"/>
        <d v="2012-03-25T00:00:00"/>
        <d v="2012-03-27T00:00:00"/>
        <d v="2012-03-28T00:00:00"/>
        <d v="2012-03-29T00:00:00"/>
        <d v="2012-03-30T00:00:00"/>
        <d v="2012-04-01T00:00:00"/>
        <d v="2012-04-03T00:00:00"/>
        <d v="2012-04-05T00:00:00"/>
        <d v="2012-04-06T00:00:00"/>
        <d v="2012-04-08T00:00:00"/>
        <d v="2012-04-11T00:00:00"/>
        <d v="2012-04-12T00:00:00"/>
        <d v="2012-04-13T00:00:00"/>
        <d v="2012-04-14T00:00:00"/>
        <d v="2012-04-17T00:00:00"/>
        <d v="2012-04-20T00:00:00"/>
        <d v="2012-04-21T00:00:00"/>
        <d v="2012-04-24T00:00:00"/>
        <d v="2012-04-26T00:00:00"/>
        <d v="2012-04-29T00:00:00"/>
        <d v="2012-05-01T00:00:00"/>
        <d v="2012-05-02T00:00:00"/>
        <d v="2012-05-03T00:00:00"/>
        <d v="2012-05-04T00:00:00"/>
        <d v="2012-05-06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9T00:00:00"/>
        <d v="2012-05-20T00:00:00"/>
        <d v="2012-05-21T00:00:00"/>
        <d v="2012-05-22T00:00:00"/>
        <d v="2012-05-24T00:00:00"/>
        <d v="2012-05-25T00:00:00"/>
        <d v="2012-05-28T00:00:00"/>
        <d v="2012-05-29T00:00:00"/>
        <d v="2012-05-31T00:00:00"/>
        <d v="2012-06-03T00:00:00"/>
        <d v="2012-06-06T00:00:00"/>
        <d v="2012-06-07T00:00:00"/>
        <d v="2012-06-09T00:00:00"/>
        <d v="2012-06-10T00:00:00"/>
        <d v="2012-06-11T00:00:00"/>
        <d v="2012-06-12T00:00:00"/>
        <d v="2012-06-14T00:00:00"/>
        <d v="2012-06-16T00:00:00"/>
        <d v="2012-06-18T00:00:00"/>
        <d v="2012-06-19T00:00:00"/>
        <d v="2012-06-21T00:00:00"/>
        <d v="2012-06-22T00:00:00"/>
        <d v="2012-06-23T00:00:00"/>
        <d v="2012-06-24T00:00:00"/>
        <d v="2012-06-26T00:00:00"/>
        <d v="2012-06-27T00:00:00"/>
        <d v="2012-07-01T00:00:00"/>
        <d v="2012-07-03T00:00:00"/>
        <d v="2012-07-04T00:00:00"/>
        <d v="2012-07-08T00:00:00"/>
        <d v="2012-07-11T00:00:00"/>
        <d v="2012-07-16T00:00:00"/>
        <d v="2012-07-17T00:00:00"/>
        <d v="2012-07-22T00:00:00"/>
        <d v="2012-07-23T00:00:00"/>
        <d v="2012-07-24T00:00:00"/>
        <d v="2012-07-25T00:00:00"/>
        <d v="2012-07-26T00:00:00"/>
        <d v="2012-07-27T00:00:00"/>
        <d v="2012-07-29T00:00:00"/>
        <d v="2012-07-30T00:00:00"/>
        <d v="2012-08-01T00:00:00"/>
        <d v="2012-08-03T00:00:00"/>
        <d v="2012-08-05T00:00:00"/>
        <d v="2012-08-06T00:00:00"/>
        <d v="2012-08-07T00:00:00"/>
        <d v="2012-08-08T00:00:00"/>
        <d v="2012-08-09T00:00:00"/>
        <d v="2012-08-10T00:00:00"/>
        <d v="2012-08-12T00:00:00"/>
        <d v="2012-08-13T00:00:00"/>
        <d v="2012-08-14T00:00:00"/>
        <d v="2012-08-15T00:00:00"/>
        <d v="2012-08-16T00:00:00"/>
        <d v="2012-08-17T00:00:00"/>
        <d v="2012-08-19T00:00:00"/>
        <d v="2012-08-21T00:00:00"/>
        <d v="2012-08-22T00:00:00"/>
        <d v="2012-08-26T00:00:00"/>
        <d v="2012-08-30T00:00:00"/>
        <d v="2012-08-31T00:00:00"/>
        <d v="2012-09-03T00:00:00"/>
        <d v="2012-09-04T00:00:00"/>
        <d v="2012-09-05T00:00:00"/>
        <d v="2012-09-06T00:00:00"/>
        <d v="2012-09-09T00:00:00"/>
        <d v="2012-09-13T00:00:00"/>
        <d v="2012-09-14T00:00:00"/>
        <d v="2012-09-16T00:00:00"/>
        <d v="2012-09-18T00:00:00"/>
        <d v="2012-09-19T00:00:00"/>
        <d v="2012-09-21T00:00:00"/>
        <d v="2012-09-23T00:00:00"/>
        <d v="2012-09-24T00:00:00"/>
        <d v="2012-09-25T00:00:00"/>
        <d v="2012-09-27T00:00:00"/>
        <d v="2012-09-30T00:00:00"/>
        <d v="2012-10-01T00:00:00"/>
        <d v="2012-10-02T00:00:00"/>
        <d v="2012-10-04T00:00:00"/>
        <d v="2012-10-05T00:00:00"/>
        <d v="2012-10-07T00:00:00"/>
        <d v="2012-10-09T00:00:00"/>
        <d v="2012-10-10T00:00:00"/>
        <d v="2012-10-13T00:00:00"/>
        <d v="2012-10-16T00:00:00"/>
        <d v="2012-10-17T00:00:00"/>
        <d v="2012-10-21T00:00:00"/>
        <d v="2012-10-22T00:00:00"/>
        <d v="2012-10-23T00:00:00"/>
        <d v="2012-10-25T00:00:00"/>
        <d v="2012-10-28T00:00:00"/>
        <d v="2012-11-01T00:00:00"/>
        <d v="2012-11-04T00:00:00"/>
        <d v="2012-11-05T00:00:00"/>
        <d v="2012-11-07T00:00:00"/>
        <d v="2012-11-08T00:00:00"/>
        <d v="2012-11-11T00:00:00"/>
        <d v="2012-11-13T00:00:00"/>
        <d v="2012-11-14T00:00:00"/>
        <d v="2012-11-15T00:00:00"/>
        <d v="2012-11-18T00:00:00"/>
        <d v="2012-11-19T00:00:00"/>
        <d v="2012-11-20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2T00:00:00"/>
        <d v="2012-12-03T00:00:00"/>
        <d v="2012-12-04T00:00:00"/>
        <d v="2012-12-05T00:00:00"/>
        <d v="2012-12-06T00:00:00"/>
        <d v="2012-12-09T00:00:00"/>
        <d v="2012-12-10T00:00:00"/>
        <d v="2012-12-12T00:00:00"/>
        <d v="2012-12-18T00:00:00"/>
        <d v="2012-12-19T00:00:00"/>
        <d v="2012-12-20T00:00:00"/>
        <d v="2012-12-21T00:00:00"/>
        <d v="2012-12-26T00:00:00"/>
        <d v="2012-12-28T00:00:00"/>
        <d v="2013-01-01T00:00:00"/>
        <d v="2013-01-02T00:00:00"/>
        <d v="2013-01-03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8T00:00:00"/>
        <d v="2013-01-19T00:00:00"/>
        <d v="2013-01-20T00:00:00"/>
        <d v="2013-01-21T00:00:00"/>
        <d v="2013-01-22T00:00:00"/>
        <d v="2013-01-24T00:00:00"/>
        <d v="2013-01-25T00:00:00"/>
        <d v="2013-01-27T00:00:00"/>
        <d v="2013-01-29T00:00:00"/>
        <d v="2013-01-30T00:00:00"/>
        <d v="2013-02-01T00:00:00"/>
        <d v="2013-02-02T00:00:00"/>
        <d v="2013-02-03T00:00:00"/>
        <d v="2013-02-04T00:00:00"/>
        <d v="2013-02-05T00:00:00"/>
        <d v="2013-02-09T00:00:00"/>
        <d v="2013-02-12T00:00:00"/>
        <d v="2013-02-18T00:00:00"/>
        <d v="2013-02-19T00:00:00"/>
        <d v="2013-02-20T00:00:00"/>
        <d v="2013-02-21T00:00:00"/>
        <d v="2013-02-22T00:00:00"/>
        <d v="2013-02-24T00:00:00"/>
        <d v="2013-02-25T00:00:00"/>
        <d v="2013-02-26T00:00:00"/>
        <d v="2013-02-27T00:00:00"/>
        <d v="2013-02-28T00:00:00"/>
        <d v="2013-03-03T00:00:00"/>
        <d v="2013-03-04T00:00:00"/>
        <d v="2013-03-06T00:00:00"/>
        <d v="2013-03-07T00:00:00"/>
        <d v="2013-03-10T00:00:00"/>
        <d v="2013-03-11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8T00:00:00"/>
        <d v="2013-03-29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4T00:00:00"/>
        <d v="2013-04-17T00:00:00"/>
        <d v="2013-04-19T00:00:00"/>
        <d v="2013-04-22T00:00:00"/>
        <d v="2013-04-23T00:00:00"/>
        <d v="2013-04-25T00:00:00"/>
        <d v="2013-04-26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6T00:00:00"/>
        <d v="2013-05-17T00:00:00"/>
        <d v="2013-05-19T00:00:00"/>
        <d v="2013-05-20T00:00:00"/>
        <d v="2013-05-21T00:00:00"/>
        <d v="2013-05-23T00:00:00"/>
        <d v="2013-05-24T00:00:00"/>
        <d v="2013-05-26T00:00:00"/>
        <d v="2013-05-27T00:00:00"/>
        <d v="2013-05-28T00:00:00"/>
        <d v="2013-05-29T00:00:00"/>
        <d v="2013-05-30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5T00:00:00"/>
        <d v="2013-06-16T00:00:00"/>
        <d v="2013-06-17T00:00:00"/>
        <d v="2013-06-18T00:00:00"/>
        <d v="2013-06-20T00:00:00"/>
        <d v="2013-06-21T00:00:00"/>
        <d v="2013-06-23T00:00:00"/>
        <d v="2013-06-24T00:00:00"/>
        <d v="2013-06-25T00:00:00"/>
        <d v="2013-06-27T00:00:00"/>
        <d v="2013-06-28T00:00:00"/>
        <d v="2013-06-30T00:00:00"/>
        <d v="2013-07-02T00:00:00"/>
        <d v="2013-07-04T00:00:00"/>
        <d v="2013-07-05T00:00:00"/>
        <d v="2013-07-06T00:00:00"/>
        <d v="2013-07-07T00:00:00"/>
        <d v="2013-07-09T00:00:00"/>
        <d v="2013-07-10T00:00:00"/>
        <d v="2013-07-12T00:00:00"/>
        <d v="2013-07-14T00:00:00"/>
        <d v="2013-07-16T00:00:00"/>
        <d v="2013-07-17T00:00:00"/>
        <d v="2013-07-18T00:00:00"/>
        <d v="2013-07-19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8-07T00:00:00"/>
        <d v="2013-08-10T00:00:00"/>
        <d v="2013-08-12T00:00:00"/>
        <d v="2013-08-19T00:00:00"/>
        <d v="2013-08-20T00:00:00"/>
        <d v="2013-08-21T00:00:00"/>
        <d v="2013-08-25T00:00:00"/>
        <d v="2013-08-26T00:00:00"/>
        <d v="2013-09-01T00:00:00"/>
        <d v="2013-09-03T00:00:00"/>
        <d v="2013-09-05T00:00:00"/>
        <d v="2013-09-06T00:00:00"/>
        <d v="2013-09-08T00:00:00"/>
        <d v="2013-09-10T00:00:00"/>
        <d v="2013-09-15T00:00:00"/>
        <d v="2013-09-17T00:00:00"/>
        <d v="2013-09-19T00:00:00"/>
        <d v="2013-09-23T00:00:00"/>
        <d v="2013-09-27T00:00:00"/>
        <d v="2013-10-03T00:00:00"/>
        <d v="2013-10-07T00:00:00"/>
        <d v="2013-10-10T00:00:00"/>
        <d v="2013-10-11T00:00:00"/>
        <d v="2013-10-12T00:00:00"/>
        <d v="2013-10-14T00:00:00"/>
        <d v="2013-10-16T00:00:00"/>
        <d v="2013-10-17T00:00:00"/>
        <d v="2013-10-21T00:00:00"/>
        <d v="2013-10-23T00:00:00"/>
        <d v="2013-10-24T00:00:00"/>
        <d v="2013-10-28T00:00:00"/>
        <d v="2013-10-30T00:00:00"/>
        <d v="2013-11-02T00:00:00"/>
        <d v="2013-11-04T00:00:00"/>
        <d v="2013-11-05T00:00:00"/>
        <d v="2013-11-06T00:00:00"/>
        <d v="2013-11-10T00:00:00"/>
        <d v="2013-11-11T00:00:00"/>
        <d v="2013-11-24T00:00:00"/>
        <d v="2013-11-25T00:00:00"/>
        <d v="2013-11-26T00:00:00"/>
        <d v="2013-11-28T00:00:00"/>
        <d v="2013-12-01T00:00:00"/>
        <d v="2013-12-02T00:00:00"/>
        <d v="2013-12-04T00:00:00"/>
        <d v="2013-12-05T00:00:00"/>
        <d v="2013-12-07T00:00:00"/>
        <d v="2013-12-08T00:00:00"/>
        <d v="2013-12-09T00:00:00"/>
        <d v="2013-12-10T00:00:00"/>
        <d v="2013-12-12T00:00:00"/>
        <d v="2013-12-13T00:00:00"/>
        <d v="2013-12-15T00:00:00"/>
        <d v="2013-12-16T00:00:00"/>
        <d v="2013-12-22T00:00:00"/>
        <d v="2013-12-24T00:00:00"/>
        <d v="2013-12-26T00:00:00"/>
        <d v="2013-12-29T00:00:00"/>
        <d v="2013-12-30T00:00:00"/>
        <d v="2014-01-07T00:00:00"/>
        <d v="2014-01-08T00:00:00"/>
        <d v="2014-01-09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4T00:00:00"/>
        <d v="2014-01-25T00:00:00"/>
        <d v="2014-01-27T00:00:00"/>
        <d v="2014-01-28T00:00:00"/>
        <d v="2014-01-29T00:00:00"/>
        <d v="2014-01-30T00:00:00"/>
        <d v="2014-01-31T00:00:00"/>
        <d v="2014-02-02T00:00:00"/>
        <d v="2014-02-04T00:00:00"/>
        <d v="2014-02-06T00:00:00"/>
        <d v="2014-02-07T00:00:00"/>
        <d v="2014-02-09T00:00:00"/>
        <d v="2014-02-10T00:00:00"/>
        <d v="2014-02-11T00:00:00"/>
        <d v="2014-02-12T00:00:00"/>
        <d v="2014-02-13T00:00:00"/>
        <d v="2014-02-14T00:00:00"/>
        <d v="2014-02-16T00:00:00"/>
        <d v="2014-02-17T00:00:00"/>
        <d v="2014-02-18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25T00:00:00"/>
        <d v="2014-03-26T00:00:00"/>
        <d v="2014-03-27T00:00:00"/>
        <d v="2014-03-28T00:00:00"/>
        <d v="2014-03-30T00:00:00"/>
        <d v="2014-03-31T00:00:00"/>
        <d v="2014-04-02T00:00:00"/>
        <d v="2014-04-03T00:00:00"/>
        <d v="2014-04-04T00:00:00"/>
        <d v="2014-04-05T00:00:00"/>
        <d v="2014-04-07T00:00:00"/>
        <d v="2014-04-08T00:00:00"/>
        <d v="2014-04-09T00:00:00"/>
        <d v="2014-04-10T00:00:00"/>
        <d v="2014-04-12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7T00:00:00"/>
        <d v="2014-04-28T00:00:00"/>
        <d v="2014-04-29T00:00:00"/>
        <d v="2014-04-30T00:00:00"/>
        <d v="2014-05-01T00:00:00"/>
        <d v="2014-05-02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5T00:00:00"/>
        <d v="2014-05-16T00:00:00"/>
        <d v="2014-05-17T00:00:00"/>
        <d v="2014-05-18T00:00:00"/>
        <d v="2014-05-19T00:00:00"/>
        <d v="2014-05-20T00:00:00"/>
        <d v="2014-05-22T00:00:00"/>
        <d v="2014-05-23T00:00:00"/>
        <d v="2014-05-25T00:00:00"/>
        <d v="2014-05-26T00:00:00"/>
        <d v="2014-05-27T00:00:00"/>
        <d v="2014-05-28T00:00:00"/>
        <d v="2014-05-29T00:00:00"/>
        <d v="2014-05-30T00:00:00"/>
        <d v="2014-06-01T00:00:00"/>
        <d v="2014-06-02T00:00:00"/>
        <d v="2014-06-03T00:00:00"/>
        <d v="2014-06-04T00:00:00"/>
        <d v="2014-06-05T00:00:00"/>
        <d v="2014-06-06T00:00:00"/>
        <d v="2014-06-08T00:00:00"/>
        <d v="2014-06-09T00:00:00"/>
        <d v="2014-06-10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30T00:00:00"/>
        <d v="2014-07-01T00:00:00"/>
        <d v="2014-07-02T00:00:00"/>
        <d v="2014-07-05T00:00:00"/>
        <d v="2014-07-06T00:00:00"/>
        <d v="2014-07-07T00:00:00"/>
        <d v="2014-07-08T00:00:00"/>
        <d v="2014-07-09T00:00:00"/>
        <d v="2014-07-10T00:00:00"/>
        <d v="2014-07-12T00:00:00"/>
        <d v="2014-07-13T00:00:00"/>
        <d v="2014-07-14T00:00:00"/>
        <d v="2014-07-15T00:00:00"/>
        <d v="2014-07-17T00:00:00"/>
        <d v="2014-07-18T00:00:00"/>
        <d v="2014-07-19T00:00:00"/>
        <d v="2014-07-21T00:00:00"/>
        <d v="2014-07-23T00:00:00"/>
        <d v="2014-07-24T00:00:00"/>
        <d v="2014-07-25T00:00:00"/>
        <d v="2014-07-27T00:00:00"/>
        <d v="2014-07-28T00:00:00"/>
        <d v="2014-07-29T00:00:00"/>
        <d v="2014-07-30T00:00:00"/>
        <d v="2014-07-31T00:00:00"/>
        <d v="2014-08-01T00:00:00"/>
        <d v="2014-08-03T00:00:00"/>
        <d v="2014-08-04T00:00:00"/>
        <d v="2014-08-05T00:00:00"/>
        <d v="2014-08-07T00:00:00"/>
        <d v="2014-08-08T00:00:00"/>
        <d v="2014-08-10T00:00:00"/>
        <d v="2014-08-11T00:00:00"/>
        <d v="2014-08-12T00:00:00"/>
        <d v="2014-08-15T00:00:00"/>
        <d v="2014-08-16T00:00:00"/>
        <d v="2014-08-17T00:00:00"/>
        <d v="2014-08-22T00:00:00"/>
        <d v="2014-08-25T00:00:00"/>
        <d v="2014-08-26T00:00:00"/>
        <d v="2014-08-28T00:00:00"/>
        <d v="2014-08-31T00:00:00"/>
        <d v="2014-09-03T00:00:00"/>
        <d v="2014-09-05T00:00:00"/>
        <d v="2014-09-07T00:00:00"/>
        <d v="2014-09-09T00:00:00"/>
        <d v="2014-09-11T00:00:00"/>
        <d v="2014-09-12T00:00:00"/>
        <d v="2014-09-14T00:00:00"/>
        <d v="2014-09-16T00:00:00"/>
        <d v="2014-09-18T00:00:00"/>
        <d v="2014-09-19T00:00:00"/>
        <d v="2014-09-21T00:00:00"/>
        <d v="2014-09-23T00:00:00"/>
        <d v="2014-09-25T00:00:00"/>
        <d v="2014-09-26T00:00:00"/>
        <d v="2014-09-28T00:00:00"/>
        <d v="2014-09-30T00:00:00"/>
        <d v="2014-10-01T00:00:00"/>
        <d v="2014-10-02T00:00:00"/>
        <d v="2014-10-05T00:00:00"/>
        <d v="2014-10-07T00:00:00"/>
        <d v="2014-10-08T00:00:00"/>
        <d v="2014-10-10T00:00:00"/>
        <d v="2014-10-12T00:00:00"/>
        <d v="2014-10-14T00:00:00"/>
        <d v="2014-10-15T00:00:00"/>
        <d v="2014-10-17T00:00:00"/>
        <d v="2014-10-19T00:00:00"/>
        <d v="2014-10-20T00:00:00"/>
        <d v="2014-10-21T00:00:00"/>
        <d v="2014-10-24T00:00:00"/>
        <d v="2014-10-27T00:00:00"/>
        <d v="2014-10-29T00:00:00"/>
        <d v="2014-10-30T00:00:00"/>
        <d v="2014-10-31T00:00:00"/>
        <d v="2014-11-02T00:00:00"/>
        <d v="2014-11-03T00:00:00"/>
        <d v="2014-11-04T00:00:00"/>
        <d v="2014-11-06T00:00:00"/>
        <d v="2014-11-07T00:00:00"/>
        <d v="2014-11-10T00:00:00"/>
        <d v="2014-11-11T00:00:00"/>
        <d v="2014-11-12T00:00:00"/>
        <d v="2014-11-14T00:00:00"/>
        <d v="2014-11-16T00:00:00"/>
        <d v="2014-11-17T00:00:00"/>
        <d v="2014-11-18T00:00:00"/>
        <d v="2014-11-19T00:00:00"/>
        <d v="2014-11-21T00:00:00"/>
        <d v="2014-11-23T00:00:00"/>
        <d v="2014-11-24T00:00:00"/>
        <d v="2014-11-25T00:00:00"/>
        <d v="2014-11-26T00:00:00"/>
        <d v="2014-11-27T00:00:00"/>
        <d v="2014-11-28T00:00:00"/>
        <d v="2014-12-01T00:00:00"/>
        <d v="2014-12-03T00:00:00"/>
        <d v="2014-12-05T00:00:00"/>
        <d v="2014-12-07T00:00:00"/>
        <d v="2014-12-08T00:00:00"/>
        <d v="2014-12-09T00:00:00"/>
        <d v="2014-12-10T00:00:00"/>
        <d v="2014-12-11T00:00:00"/>
        <d v="2014-12-14T00:00:00"/>
        <d v="2014-12-16T00:00:00"/>
        <d v="2014-12-17T00:00:00"/>
        <d v="2014-12-18T00:00:00"/>
        <d v="2014-12-20T00:00:00"/>
        <d v="2014-12-23T00:00:00"/>
        <d v="2014-12-26T00:00:00"/>
        <d v="2014-12-27T00:00:00"/>
        <d v="2014-12-30T00:00:00"/>
        <d v="2015-01-01T00:00:00"/>
        <d v="2015-01-03T00:00:00"/>
        <d v="2015-01-04T00:00:00"/>
        <d v="2015-01-05T00:00:00"/>
        <d v="2015-01-07T00:00:00"/>
        <d v="2015-01-11T00:00:00"/>
        <d v="2015-01-13T00:00:00"/>
        <d v="2015-01-14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4T00:00:00"/>
        <d v="2015-01-25T00:00:00"/>
        <d v="2015-01-27T00:00:00"/>
        <d v="2015-01-28T00:00:00"/>
        <d v="2015-01-30T00:00:00"/>
        <d v="2015-01-31T00:00:00"/>
        <d v="2015-02-02T00:00:00"/>
        <d v="2015-02-03T00:00:00"/>
        <d v="2015-02-06T00:00:00"/>
        <d v="2015-02-07T00:00:00"/>
        <d v="2015-02-08T00:00:00"/>
        <d v="2015-02-09T00:00:00"/>
        <d v="2015-02-10T00:00:00"/>
        <d v="2015-02-11T00:00:00"/>
        <d v="2015-02-14T00:00:00"/>
        <d v="2015-02-15T00:00:00"/>
        <d v="2015-02-17T00:00:00"/>
        <d v="2015-02-18T00:00:00"/>
        <d v="2015-02-20T00:00:00"/>
        <d v="2015-02-22T00:00:00"/>
        <d v="2015-02-23T00:00:00"/>
        <d v="2015-02-24T00:00:00"/>
        <d v="2015-02-25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8T00:00:00"/>
        <d v="2015-03-09T00:00:00"/>
        <d v="2015-03-11T00:00:00"/>
        <d v="2015-03-14T00:00:00"/>
        <d v="2015-03-15T00:00:00"/>
        <d v="2015-03-16T00:00:00"/>
        <d v="2015-03-17T00:00:00"/>
        <d v="2015-03-18T00:00:00"/>
        <d v="2015-03-21T00:00:00"/>
        <d v="2015-03-24T00:00:00"/>
        <d v="2015-03-26T00:00:00"/>
        <d v="2015-03-28T00:00:00"/>
        <d v="2015-03-29T00:00:00"/>
        <d v="2015-03-31T00:00:00"/>
        <d v="2015-04-01T00:00:00"/>
        <d v="2015-04-02T00:00:00"/>
        <d v="2015-04-03T00:00:00"/>
        <d v="2015-04-04T00:00:00"/>
        <d v="2015-04-06T00:00:00"/>
        <d v="2015-04-07T00:00:00"/>
        <d v="2015-04-08T00:00:00"/>
        <d v="2015-04-10T00:00:00"/>
        <d v="2015-04-12T00:00:00"/>
        <d v="2015-04-13T00:00:00"/>
        <d v="2015-04-14T00:00:00"/>
        <d v="2015-04-15T00:00:00"/>
        <d v="2015-04-16T00:00:00"/>
        <d v="2015-04-19T00:00:00"/>
        <d v="2015-04-20T00:00:00"/>
        <d v="2015-04-21T00:00:00"/>
        <d v="2015-04-22T00:00:00"/>
        <d v="2015-04-23T00:00:00"/>
        <d v="2015-04-26T00:00:00"/>
        <d v="2015-04-27T00:00:00"/>
        <d v="2015-04-29T00:00:00"/>
        <d v="2015-05-01T00:00:00"/>
        <d v="2015-05-03T00:00:00"/>
        <d v="2015-05-04T00:00:00"/>
        <d v="2015-05-11T00:00:00"/>
        <d v="2015-05-12T00:00:00"/>
        <d v="2015-05-13T00:00:00"/>
        <d v="2015-05-15T00:00:00"/>
        <d v="2015-05-17T00:00:00"/>
        <d v="2015-05-19T00:00:00"/>
        <d v="2015-05-21T00:00:00"/>
        <d v="2015-05-22T00:00:00"/>
        <d v="2015-05-23T00:00:00"/>
        <d v="2015-05-24T00:00:00"/>
        <d v="2015-05-25T00:00:00"/>
        <d v="2015-05-27T00:00:00"/>
        <d v="2015-05-28T00:00:00"/>
        <d v="2015-05-29T00:00:00"/>
        <d v="2015-05-31T00:00:00"/>
        <d v="2015-06-03T00:00:00"/>
        <d v="2015-06-04T00:00:00"/>
        <d v="2015-06-05T00:00:00"/>
        <d v="2015-06-07T00:00:00"/>
        <d v="2015-06-09T00:00:00"/>
        <d v="2015-06-10T00:00:00"/>
        <d v="2015-06-11T00:00:00"/>
        <d v="2015-06-12T00:00:00"/>
        <d v="2015-06-14T00:00:00"/>
        <d v="2015-06-16T00:00:00"/>
        <d v="2015-06-17T00:00:00"/>
        <d v="2015-06-18T00:00:00"/>
        <d v="2015-06-19T00:00:00"/>
        <d v="2015-06-20T00:00:00"/>
        <d v="2015-06-23T00:00:00"/>
        <d v="2015-06-25T00:00:00"/>
        <d v="2015-06-27T00:00:00"/>
        <d v="2015-06-28T00:00:00"/>
        <d v="2015-06-30T00:00:00"/>
        <d v="2015-07-02T00:00:00"/>
        <d v="2015-07-03T00:00:00"/>
        <d v="2015-07-04T00:00:00"/>
        <d v="2015-07-05T00:00:00"/>
        <d v="2015-07-07T00:00:00"/>
        <d v="2015-07-08T00:00:00"/>
        <d v="2015-07-10T00:00:00"/>
        <d v="2015-07-11T00:00:00"/>
        <d v="2015-07-13T00:00:00"/>
        <d v="2015-07-15T00:00:00"/>
        <d v="2015-07-16T00:00:00"/>
        <d v="2015-07-17T00:00:00"/>
        <d v="2015-07-19T00:00:00"/>
        <d v="2015-07-21T00:00:00"/>
        <d v="2015-07-24T00:00:00"/>
        <d v="2015-07-25T00:00:00"/>
        <d v="2015-07-26T00:00:00"/>
        <d v="2015-07-31T00:00:00"/>
        <d v="2015-08-03T00:00:00"/>
        <d v="2015-08-04T00:00:00"/>
        <d v="2015-08-05T00:00:00"/>
        <d v="2015-08-06T00:00:00"/>
        <d v="2015-08-08T00:00:00"/>
        <d v="2015-08-09T00:00:00"/>
        <d v="2015-08-12T00:00:00"/>
        <d v="2015-08-14T00:00:00"/>
        <d v="2015-08-16T00:00:00"/>
        <d v="2015-08-18T00:00:00"/>
        <d v="2015-08-19T00:00:00"/>
        <d v="2015-08-20T00:00:00"/>
        <d v="2015-08-21T00:00:00"/>
        <d v="2015-08-23T00:00:00"/>
        <d v="2015-08-24T00:00:00"/>
        <d v="2015-08-25T00:00:00"/>
        <d v="2015-08-27T00:00:00"/>
        <d v="2015-08-28T00:00:00"/>
        <d v="2015-08-30T00:00:00"/>
        <d v="2015-09-01T00:00:00"/>
        <d v="2015-09-02T00:00:00"/>
        <d v="2015-09-06T00:00:00"/>
        <d v="2015-09-07T00:00:00"/>
        <d v="2015-09-08T00:00:00"/>
        <d v="2015-09-09T00:00:00"/>
        <d v="2015-09-11T00:00:00"/>
        <d v="2015-09-13T00:00:00"/>
        <d v="2015-09-18T00:00:00"/>
        <d v="2015-09-20T00:00:00"/>
        <d v="2015-09-24T00:00:00"/>
        <d v="2015-09-25T00:00:00"/>
        <d v="2015-09-27T00:00:00"/>
        <d v="2015-09-28T00:00:00"/>
        <d v="2015-10-01T00:00:00"/>
        <d v="2015-10-04T00:00:00"/>
        <d v="2015-10-05T00:00:00"/>
        <d v="2015-10-06T00:00:00"/>
        <d v="2015-10-08T00:00:00"/>
        <d v="2015-10-09T00:00:00"/>
        <d v="2015-10-11T00:00:00"/>
        <d v="2015-10-15T00:00:00"/>
        <d v="2015-10-18T00:00:00"/>
        <d v="2015-11-04T00:00:00"/>
        <d v="2015-11-11T00:00:00"/>
        <d v="2015-11-13T00:00:00"/>
        <d v="2015-11-16T00:00:00"/>
        <d v="2015-11-20T00:00:00"/>
        <d v="2015-11-23T00:00:00"/>
        <d v="2015-11-26T00:00:00"/>
        <d v="2015-11-27T00:00:00"/>
        <d v="2015-11-30T00:00:00"/>
        <d v="2015-12-02T00:00:00"/>
        <d v="2015-12-04T00:00:00"/>
        <d v="2015-12-05T00:00:00"/>
        <d v="2015-12-09T00:00:00"/>
        <d v="2015-12-11T00:00:00"/>
        <d v="2015-12-13T00:00:00"/>
        <d v="2015-12-14T00:00:00"/>
        <d v="2015-12-16T00:00:00"/>
        <d v="2015-12-18T00:00:00"/>
        <d v="2015-12-24T00:00:00"/>
        <d v="2015-12-26T00:00:00"/>
        <d v="2015-12-28T00:00:00"/>
        <d v="2015-12-29T00:00:00"/>
        <d v="2016-01-01T00:00:00"/>
        <d v="2016-01-03T00:00:00"/>
        <d v="2016-01-05T00:00:00"/>
        <d v="2016-01-06T00:00:00"/>
        <d v="2016-01-07T00:00:00"/>
        <d v="2016-01-08T00:00:00"/>
        <d v="2016-01-09T00:00:00"/>
        <d v="2016-01-12T00:00:00"/>
        <d v="2016-01-13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6T00:00:00"/>
        <d v="2016-01-27T00:00:00"/>
        <d v="2016-01-28T00:00:00"/>
        <d v="2016-01-29T00:00:00"/>
        <d v="2016-01-30T00:00:00"/>
        <d v="2016-02-02T00:00:00"/>
        <d v="2016-02-04T00:00:00"/>
        <d v="2016-02-05T00:00:00"/>
        <d v="2016-02-07T00:00:00"/>
        <d v="2016-02-10T00:00:00"/>
        <d v="2016-02-16T00:00:00"/>
        <d v="2016-02-17T00:00:00"/>
        <d v="2016-02-18T00:00:00"/>
        <d v="2016-02-19T00:00:00"/>
        <d v="2016-02-20T00:00:00"/>
        <d v="2016-02-22T00:00:00"/>
        <d v="2016-02-23T00:00:00"/>
        <d v="2016-02-24T00:00:00"/>
        <d v="2016-02-25T00:00:00"/>
        <d v="2016-02-26T00:00:00"/>
        <d v="2016-02-27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9T00:00:00"/>
        <d v="2016-03-10T00:00:00"/>
        <d v="2016-03-11T00:00:00"/>
        <d v="2016-03-12T00:00:00"/>
        <d v="2016-03-13T00:00:00"/>
        <d v="2016-03-14T00:00:00"/>
        <d v="2016-03-16T00:00:00"/>
        <d v="2016-03-18T00:00:00"/>
        <d v="2016-03-19T00:00:00"/>
        <d v="2016-03-20T00:00:00"/>
        <d v="2016-03-21T00:00:00"/>
        <d v="2016-03-23T00:00:00"/>
        <d v="2016-03-24T00:00:00"/>
        <d v="2016-03-25T00:00:00"/>
        <d v="2016-03-27T00:00:00"/>
        <d v="2016-03-29T00:00:00"/>
        <d v="2016-03-30T00:00:00"/>
        <d v="2016-04-01T00:00:00"/>
        <d v="2016-04-02T00:00:00"/>
        <d v="2016-04-03T00:00:00"/>
        <d v="2016-04-05T00:00:00"/>
        <d v="2016-04-09T00:00:00"/>
        <d v="2016-04-11T00:00:00"/>
        <d v="2016-04-18T00:00:00"/>
        <d v="2016-04-20T00:00:00"/>
        <d v="2016-04-22T00:00:00"/>
        <d v="2016-04-24T00:00:00"/>
        <d v="2016-04-26T00:00:00"/>
        <d v="2016-04-29T00:00:00"/>
        <d v="2016-05-01T00:00:00"/>
        <d v="2016-05-02T00:00:00"/>
        <d v="2016-05-06T00:00:00"/>
        <d v="2016-05-08T00:00:00"/>
        <d v="2016-05-09T00:00:00"/>
        <d v="2016-05-11T00:00:00"/>
        <d v="2016-05-12T00:00:00"/>
        <d v="2016-05-13T00:00:00"/>
        <d v="2016-05-14T00:00:00"/>
        <d v="2016-05-15T00:00:00"/>
        <d v="2016-05-17T00:00:00"/>
        <d v="2016-05-18T00:00:00"/>
        <d v="2016-05-19T00:00:00"/>
        <d v="2016-05-20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1T00:00:00"/>
        <d v="2016-06-01T00:00:00"/>
        <d v="2016-06-03T00:00:00"/>
        <d v="2016-06-05T00:00:00"/>
        <d v="2016-06-09T00:00:00"/>
        <d v="2016-06-10T00:00:00"/>
        <d v="2016-06-12T00:00:00"/>
        <d v="2016-06-14T00:00:00"/>
        <d v="2016-06-15T00:00:00"/>
        <d v="2016-06-16T00:00:00"/>
        <d v="2016-06-17T00:00:00"/>
        <d v="2016-06-18T00:00:00"/>
        <d v="2016-06-19T00:00:00"/>
        <d v="2016-06-21T00:00:00"/>
        <d v="2016-06-22T00:00:00"/>
        <d v="2016-06-23T00:00:00"/>
        <d v="2016-06-24T00:00:00"/>
        <d v="2016-06-26T00:00:00"/>
        <d v="2016-06-27T00:00:00"/>
        <d v="2016-06-28T00:00:00"/>
        <d v="2016-06-29T00:00:00"/>
        <d v="2016-06-30T00:00:00"/>
        <d v="2016-07-01T00:00:00"/>
        <d v="2016-07-03T00:00:00"/>
        <d v="2016-07-04T00:00:00"/>
        <d v="2016-07-06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9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8-02T00:00:00"/>
        <d v="2016-08-06T00:00:00"/>
        <d v="2016-08-07T00:00:00"/>
        <d v="2016-08-09T00:00:00"/>
        <d v="2016-08-10T00:00:00"/>
        <d v="2016-08-12T00:00:00"/>
        <d v="2016-08-13T00:00:00"/>
        <d v="2016-08-14T00:00:00"/>
        <d v="2016-08-17T00:00:00"/>
        <d v="2016-08-19T00:00:00"/>
        <d v="2016-08-20T00:00:00"/>
        <d v="2016-08-21T00:00:00"/>
        <d v="2016-08-28T00:00:00"/>
        <d v="2016-08-30T00:00:00"/>
        <d v="2016-09-04T00:00:00"/>
        <d v="2016-09-05T00:00:00"/>
        <d v="2016-09-09T00:00:00"/>
        <d v="2016-09-11T00:00:00"/>
        <d v="2016-09-16T00:00:00"/>
        <d v="2016-09-20T00:00:00"/>
        <d v="2016-09-21T00:00:00"/>
        <d v="2016-09-23T00:00:00"/>
        <d v="2016-09-27T00:00:00"/>
        <d v="2016-10-02T00:00:00"/>
        <d v="2016-10-03T00:00:00"/>
        <d v="2016-10-05T00:00:00"/>
        <d v="2016-10-07T00:00:00"/>
        <d v="2016-10-13T00:00:00"/>
        <d v="2016-10-14T00:00:00"/>
        <d v="2016-10-16T00:00:00"/>
        <d v="2016-10-28T00:00:00"/>
        <d v="2016-10-30T00:00:00"/>
        <d v="2016-11-06T00:00:00"/>
        <d v="2016-11-07T00:00:00"/>
        <d v="2016-11-08T00:00:00"/>
        <d v="2016-11-16T00:00:00"/>
        <d v="2016-11-20T00:00:00"/>
        <d v="2016-11-22T00:00:00"/>
        <d v="2016-11-24T00:00:00"/>
        <d v="2016-11-25T00:00:00"/>
        <d v="2016-11-27T00:00:00"/>
        <d v="2016-11-28T00:00:00"/>
        <d v="2016-11-29T00:00:00"/>
        <d v="2016-12-01T00:00:00"/>
        <d v="2016-12-02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m/>
        <d v="2009-06-09T00:00:00" u="1"/>
        <d v="2013-05-25T00:00:00" u="1"/>
        <d v="2012-09-26T00:00:00" u="1"/>
        <d v="2012-07-28T00:00:00" u="1"/>
      </sharedItems>
    </cacheField>
    <cacheField name="WeekDay" numFmtId="0">
      <sharedItems containsDate="1" containsBlank="1" containsMixedTypes="1" minDate="1899-12-30T00:00:00" maxDate="2016-12-30T00:00:00"/>
    </cacheField>
    <cacheField name="sport" numFmtId="0">
      <sharedItems containsBlank="1" count="54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T1" u="1"/>
        <s v="weights" u="1"/>
        <s v="core" u="1"/>
        <s v="Swim      " u="1"/>
        <s v="2-Bike      " u="1"/>
        <s v="Bike      " u="1"/>
        <s v="3-Run       " u="1"/>
        <s v="Row" u="1"/>
        <s v="Run       " u="1"/>
        <s v="1-Swim      " u="1"/>
        <s v="T2" u="1"/>
        <s v="2-R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59"/>
    </cacheField>
    <cacheField name="Time" numFmtId="0">
      <sharedItems containsDate="1" containsBlank="1" containsMixedTypes="1" minDate="1899-12-30T00:00:1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0301" maxValue="201202" count="120">
        <s v="unk"/>
        <s v="R200301"/>
        <s v="R200303"/>
        <s v="R200304"/>
        <s v="R200302"/>
        <s v="Other"/>
        <s v="R200401"/>
        <s v="Spin"/>
        <s v="Trainer"/>
        <s v="P       "/>
        <s v="R200403"/>
        <s v="B       "/>
        <s v="Si"/>
        <s v="L"/>
        <s v="LW"/>
        <s v="R200402"/>
        <s v="L       "/>
        <s v="R200501"/>
        <s v="LW      "/>
        <s v="BL      "/>
        <s v="O       "/>
        <s v="T       "/>
        <s v="R200502"/>
        <s v="R200503"/>
        <s v="R200602"/>
        <s v="R200603"/>
        <s v="Lake    "/>
        <s v="LWTRI   "/>
        <s v="NH      "/>
        <m/>
        <s v="R200604"/>
        <s v="UB"/>
        <s v="R200701"/>
        <s v="R200702"/>
        <s v="R200703"/>
        <s v="T1"/>
        <s v="T2"/>
        <s v="Row"/>
        <s v="R200704"/>
        <s v="R200801"/>
        <s v="R200802"/>
        <s v="R200803"/>
        <s v="B"/>
        <s v="R200804"/>
        <s v="R200901"/>
        <s v="unknown"/>
        <s v="R201201"/>
        <s v="R201101"/>
        <s v="R201202"/>
        <s v="PHS"/>
        <s v="NHF"/>
        <s v="YNHH"/>
        <s v="Newton"/>
        <s v="Ciocci"/>
        <s v="Lake"/>
        <s v="Post"/>
        <s v="Ocean"/>
        <s v="NB860v2"/>
        <s v="HHH"/>
        <s v="GreyNB"/>
        <n v="201202"/>
        <s v="NHS"/>
        <s v="ZootKane"/>
        <s v="B-Ciocc"/>
        <s v="RowMachine"/>
        <s v="Y25Y"/>
        <s v="R201301"/>
        <s v="Y50M"/>
        <s v="Ewood"/>
        <s v="Mirror"/>
        <s v="n/a"/>
        <s v="ZK2"/>
        <s v="R201302"/>
        <s v="Kinvara4"/>
        <s v="Weights"/>
        <s v="Old"/>
        <s v="Ghost"/>
        <s v="ElderShiv"/>
        <s v="B-Shiv"/>
        <s v="G2host"/>
        <s v="Altera3"/>
        <s v="MV"/>
        <s v="IMMT"/>
        <s v="Hoka"/>
        <s v="Hudson"/>
        <s v="G7"/>
        <s v="Adidas"/>
        <s v="Clifton"/>
        <s v="RedAdidas"/>
        <s v="Mad"/>
        <s v="Shiv"/>
        <s v="Bahamas"/>
        <s v="Cascadia"/>
        <s v="TrailAdidas"/>
        <s v="A21didas"/>
        <s v="onCloud"/>
        <s v="BrAdRed"/>
        <s v="VazeePrism"/>
        <s v="NBFreshFoam"/>
        <s v="Atlantis"/>
        <s v="Tremblant"/>
        <s v="Scott"/>
        <s v="PHS "/>
        <s v="Iso2"/>
        <n v="200301" u="1"/>
        <n v="200302" u="1"/>
        <n v="200303" u="1"/>
        <n v="200304" u="1"/>
        <n v="200401" u="1"/>
        <n v="200402" u="1"/>
        <n v="200403" u="1"/>
        <n v="200501" u="1"/>
        <n v="200502" u="1"/>
        <n v="200503" u="1"/>
        <n v="200602" u="1"/>
        <n v="200603" u="1"/>
        <n v="200604" u="1"/>
        <n v="200701" u="1"/>
        <n v="200702" u="1"/>
        <n v="200703" u="1"/>
      </sharedItems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String="0" containsBlank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136"/>
    </cacheField>
    <cacheField name="Year" numFmtId="0">
      <sharedItems containsString="0" containsBlank="1" containsNumber="1" containsInteger="1" minValue="1900" maxValue="2016" count="18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6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Keane, Brian" refreshedDate="42733.622058564812" createdVersion="3" refreshedVersion="5" recordCount="3151">
  <cacheSource type="worksheet">
    <worksheetSource ref="A1:AC65857" sheet="TriHistory"/>
  </cacheSource>
  <cacheFields count="29">
    <cacheField name="log_id" numFmtId="0">
      <sharedItems containsString="0" containsBlank="1" containsNumber="1" containsInteger="1" minValue="1" maxValue="3150"/>
    </cacheField>
    <cacheField name="Date" numFmtId="14">
      <sharedItems containsNonDate="0" containsDate="1" containsString="0" containsBlank="1" minDate="2001-07-11T00:00:00" maxDate="2016-12-30T00:00:00"/>
    </cacheField>
    <cacheField name="WeekDay" numFmtId="0">
      <sharedItems containsDate="1" containsBlank="1" containsMixedTypes="1" minDate="1899-12-30T00:00:00" maxDate="2016-12-30T00:00:00"/>
    </cacheField>
    <cacheField name="sport" numFmtId="0">
      <sharedItems containsBlank="1" count="53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Swim      " u="1"/>
        <s v="core" u="1"/>
        <s v="Run       " u="1"/>
        <s v="Row" u="1"/>
        <s v="T1" u="1"/>
        <s v="Bike      " u="1"/>
        <s v="2-Bike      " u="1"/>
        <s v="3-Run       " u="1"/>
        <s v="1-Swim      " u="1"/>
        <s v="T2" u="1"/>
        <s v="weights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59"/>
    </cacheField>
    <cacheField name="Time" numFmtId="0">
      <sharedItems containsDate="1" containsBlank="1" containsMixedTypes="1" minDate="1899-12-30T00:00:1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String="0" containsBlank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136"/>
    </cacheField>
    <cacheField name="Year" numFmtId="0">
      <sharedItems containsString="0" containsBlank="1" containsNumber="1" containsInteger="1" minValue="1900" maxValue="2016" count="18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1900"/>
        <m/>
      </sharedItems>
    </cacheField>
    <cacheField name="Month" numFmtId="0">
      <sharedItems containsString="0" containsBlank="1" containsNumber="1" containsInteger="1" minValue="1" maxValue="12"/>
    </cacheField>
    <cacheField name="yyyymm" numFmtId="0">
      <sharedItems containsString="0" containsBlank="1" containsNumber="1" containsInteger="1" minValue="190001" maxValue="201612"/>
    </cacheField>
    <cacheField name="Week" numFmtId="0">
      <sharedItems containsString="0" containsBlank="1" containsNumber="1" containsInteger="1" minValue="0" maxValue="53" count="55">
        <n v="28"/>
        <n v="15"/>
        <n v="16"/>
        <n v="17"/>
        <n v="18"/>
        <n v="19"/>
        <n v="20"/>
        <n v="21"/>
        <n v="22"/>
        <n v="23"/>
        <n v="24"/>
        <n v="25"/>
        <n v="29"/>
        <n v="30"/>
        <n v="31"/>
        <n v="32"/>
        <n v="33"/>
        <n v="34"/>
        <n v="35"/>
        <n v="36"/>
        <n v="37"/>
        <n v="40"/>
        <n v="42"/>
        <n v="45"/>
        <n v="46"/>
        <n v="47"/>
        <n v="48"/>
        <n v="1"/>
        <n v="3"/>
        <n v="5"/>
        <n v="6"/>
        <n v="7"/>
        <n v="8"/>
        <n v="9"/>
        <n v="10"/>
        <n v="11"/>
        <n v="12"/>
        <n v="13"/>
        <n v="14"/>
        <n v="26"/>
        <n v="27"/>
        <n v="38"/>
        <n v="39"/>
        <n v="41"/>
        <n v="43"/>
        <n v="44"/>
        <n v="49"/>
        <n v="53"/>
        <n v="4"/>
        <n v="50"/>
        <n v="51"/>
        <n v="2"/>
        <n v="52"/>
        <n v="0"/>
        <m/>
      </sharedItems>
    </cacheField>
    <cacheField name="Rest" numFmtId="0">
      <sharedItems containsBlank="1" containsMixedTypes="1" containsNumber="1" minValue="0" maxValue="363"/>
    </cacheField>
    <cacheField name="DOM" numFmtId="0">
      <sharedItems containsString="0" containsBlank="1" containsNumber="1" containsInteger="1" minValue="0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eane, Brian" refreshedDate="42733.62260023148" createdVersion="3" refreshedVersion="5" recordCount="3151">
  <cacheSource type="worksheet">
    <worksheetSource ref="B1:AC65857" sheet="TriHistory"/>
  </cacheSource>
  <cacheFields count="29">
    <cacheField name="Date" numFmtId="14">
      <sharedItems containsNonDate="0" containsDate="1" containsString="0" containsBlank="1" minDate="2001-07-11T00:00:00" maxDate="2016-12-30T00:00:00"/>
    </cacheField>
    <cacheField name="WeekDay" numFmtId="0">
      <sharedItems containsDate="1" containsBlank="1" containsMixedTypes="1" minDate="1899-12-30T00:00:00" maxDate="2016-12-30T00:00:00"/>
    </cacheField>
    <cacheField name="sport" numFmtId="0">
      <sharedItems containsBlank="1" count="45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2-Bike      " u="1"/>
        <s v="3-Run       " u="1"/>
        <s v="1-Swim      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59"/>
    </cacheField>
    <cacheField name="Time" numFmtId="0">
      <sharedItems containsDate="1" containsBlank="1" containsMixedTypes="1" minDate="1899-12-30T00:00:1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 count="603">
        <s v="Griskus Sprint"/>
        <s v="N/A"/>
        <s v="Treadmill"/>
        <s v="Cranbury Park - Road"/>
        <s v="Litchfield RR"/>
        <s v="CATS Sprint Tri"/>
        <s v="Waramaug Prep"/>
        <s v="Lake Waramaug Tri"/>
        <s v="Young Life 5k"/>
        <s v="Spinner"/>
        <s v="Trainer"/>
        <s v="Polar Bear"/>
        <s v="Random Around Home"/>
        <s v="Did this on Sunday at Hotel in Maine"/>
        <s v="Watertown 5k"/>
        <s v="UJ and back"/>
        <s v="Quassy Loop"/>
        <s v="Random"/>
        <s v="Griskus Sprint + Long Meadow Loop"/>
        <s v="Griskus Olympic"/>
        <s v="Random Around Lake House"/>
        <s v="UJ House to Lake Waramaug Loop"/>
        <s v="Valenti to Lake House"/>
        <s v="Lake House to Big House"/>
        <s v="Mossman Recon"/>
        <s v="Calf Pasture Beach"/>
        <s v="Mossman"/>
        <s v="Danbury Sprint"/>
        <s v="Bike Path 5"/>
        <s v="Griskus plus Sage"/>
        <s v="Ridgefield to Work &amp; Back"/>
        <s v="Sandy Beach Tri"/>
        <s v="Sandy Beach Triathlon"/>
        <s v="Lake Waramaug to Lake House"/>
        <s v="Quassy Loop + Old Sherman "/>
        <s v="Bike Path Plus"/>
        <s v="Timex Route"/>
        <s v="precor"/>
        <s v="MADD Dash"/>
        <s v="Dock2Dock"/>
        <s v="Easy on Spinner"/>
        <s v="Sandy Beach to Big House"/>
        <s v="First Ride "/>
        <s v="Munson to Big House"/>
        <s v="Lake House/Bike Path/Charcole/Big House"/>
        <s v="Lake House/Tranquility/Big House"/>
        <s v="Lake House/Tranq TurnAround/Big House"/>
        <s v="Cannon"/>
        <s v="Walk with the boys"/>
        <s v="Work Loop counting Parking Garage"/>
        <s v="Gsprint Plus Rt 6. Loop"/>
        <s v="PT Barnum Loop"/>
        <s v="Park &amp; Back"/>
        <s v="Short Work Loop"/>
        <s v="Lake Waramaug Triathlon"/>
        <s v="Big House to 1st Stop on Charcole"/>
        <s v="Broad - Cannon - Park - Broad Work Loop"/>
        <s v="HH - Back Gate Loop"/>
        <s v="HH - Harbour town &amp; South Beach"/>
        <s v="HH - South Beach"/>
        <s v="Bike Path 4.5"/>
        <s v="Dock &amp; Back"/>
        <s v="Lake House - Burr Hall - Tranquility - Lake House"/>
        <s v="Seaside Park - 2 Loops"/>
        <s v="2 dock &amp; triangle"/>
        <s v="Goly + Bantam Lake Loop"/>
        <s v="Sandy Beach Triathlon (Including T1)"/>
        <s v="Sandy Beach Triathlon (Including T2)"/>
        <s v="Park City Triathlon"/>
        <s v="Run to Park with Loop"/>
        <s v="Timberman 1/2 Ironman"/>
        <s v="Cannon Plus"/>
        <s v="Reverse Work Loop - Minus Cannon"/>
        <s v="Tour of Middlebury "/>
        <s v="Work Loop - Random"/>
        <s v="4 Mile-Work"/>
        <s v="Random Work Loop"/>
        <s v="Sandy Beach - Tranquility - Big House"/>
        <s v="Short Park &amp; Back"/>
        <s v="IPTMan - Darien Olypmic Tri"/>
        <s v="Anchor"/>
        <s v="Eliptical"/>
        <s v="Run with the boys"/>
        <s v="Ron Loop"/>
        <s v="Litchfield Jingle Bell 5k"/>
        <s v="Milton Resolution run"/>
        <s v="Work Loop"/>
        <s v="Big House 3"/>
        <s v="Big House 6"/>
        <s v="PT Barnum Out and Back"/>
        <s v="Columbus Statue"/>
        <s v="Life Cycle"/>
        <s v="Work Sink Hole By Beach"/>
        <s v="Beach Loop"/>
        <s v="Big House --&gt; Munson --&gt; BigHouse"/>
        <s v="Lake House --&gt; Christmas Tree --&gt; Big House"/>
        <s v="Point"/>
        <s v="Second Beach"/>
        <s v="Hilton Head"/>
        <s v="10 Min Out and 10 back"/>
        <s v="Dock &amp; More"/>
        <s v="Random Around Work"/>
        <s v="Bike from UJ's"/>
        <s v="20 Mins Out"/>
        <s v="Lake House-&gt;Rt 64--&gt;Rt 47--&gt;Rt 202--&gt;Rt 61--&gt;Lake House"/>
        <s v="Fun with the Kids on Bike Path"/>
        <s v="Mossman Loop "/>
        <s v="Middlebury Bike Path"/>
        <s v="UJ+ &amp; Back"/>
        <s v="Random Lake"/>
        <s v="Long Meadow to South Street"/>
        <s v="Run Course at Timberman 1 loop"/>
        <s v="New Haven Road Race"/>
        <s v="Naug Valley 5k"/>
        <s v="Youngs Life 5k @ Quassy"/>
        <s v="Detour Columbus"/>
        <s v="Bob 5k Waterbury"/>
        <s v="Fischang-Cicchetti Memorial"/>
        <s v="Weights"/>
        <s v="Jamaica"/>
        <s v="18 Laps"/>
        <s v="Bristol Shamrock"/>
        <s v="New Ron Loop"/>
        <s v="21 Laps"/>
        <s v="16 Laps"/>
        <s v="Munson Loop to Big House"/>
        <s v="Spring Road Loop to Big House"/>
        <s v="19 Laps"/>
        <s v="5 min out"/>
        <s v="Uj to Home"/>
        <s v="People Ext to Columbus"/>
        <s v="Random PT"/>
        <s v="Shade Run"/>
        <s v="Rowing Machine"/>
        <s v="HHH - 16SS to Harbor Town"/>
        <s v="HHH - Harbor Town to 16SS"/>
        <s v="Home to Big House"/>
        <s v="Home to Bike Path"/>
        <s v="Home 7 Mile Loop"/>
        <s v="Quassy Loop Plus"/>
        <s v="Griskus Sprint Bike Course"/>
        <s v="Bath House"/>
        <s v="Hartford Half Marathon"/>
        <s v="Bike Path 4"/>
        <s v="Home 11"/>
        <s v="Home 12"/>
        <s v="Around the block in Vegas"/>
        <s v="Vegas Half Marathon"/>
        <s v="Plus Park &amp; Back"/>
        <s v="Situps"/>
        <s v="Plus Columbus"/>
        <s v="Plus PT Barnum"/>
        <s v="Spinning on Cruise"/>
        <s v="Home -&gt; Griskus Sprint &amp; Back"/>
        <s v="20 Laps"/>
        <s v="Quassy Loop + Judd Hill Rd Loop"/>
        <s v="Bridgewater"/>
        <s v="Swimming Around"/>
        <s v="Situps &amp; Pushups"/>
        <s v="Barnum Loop X 2"/>
        <s v="Seattle 10k"/>
        <s v="Seattle 7M"/>
        <s v="Seattle 5m"/>
        <s v="Seattle 5k"/>
        <s v="Fenn's Pond to Big House"/>
        <s v="Double Quassy Loop"/>
        <s v="Loop1 of Quassy Loop"/>
        <s v="Loop2 of Quassy Loop"/>
        <s v="Mile 1"/>
        <s v="Mile 2"/>
        <s v="Mile 3"/>
        <s v="Mile 4"/>
        <s v="Mile 5"/>
        <s v="Mile 6"/>
        <s v="Mile 7"/>
        <s v="Mile 8"/>
        <s v="Mile 9"/>
        <s v="Mile 10"/>
        <s v="Mile 11"/>
        <s v="Mile 12"/>
        <s v="Mile 13"/>
        <s v="Mile 14"/>
        <s v="Mile 15"/>
        <s v="Griskus Extention"/>
        <s v="Dave Extention to 4 mile work"/>
        <s v="Lake Minewaug"/>
        <s v="Mile 16"/>
        <s v="Mile 17"/>
        <s v="New Haven 20k"/>
        <s v="Griskus Bike + Quassy Loop"/>
        <s v="Two Griskus Bike Loops"/>
        <s v="Long Quassy Loop"/>
        <s v="Marine Corp Marathon"/>
        <s v="Pilgrim 5k"/>
        <s v="import from training peeks"/>
        <s v="Nike+ Import"/>
        <s v="Danbury Half Marathon"/>
        <s v="Rev3 Half"/>
        <s v="Import from Runkeeper"/>
        <s v="Import from Nike+"/>
        <s v="Columbus Route"/>
        <s v="Fenn's Pond"/>
        <s v="53 to 389"/>
        <s v="Nike Import"/>
        <s v="RunKeeper Import"/>
        <s v="Rev3 Olympic"/>
        <s v="Toughman Tri"/>
        <s v="Charcoal 2"/>
        <s v="NHF - Treadmill"/>
        <s v="Basement-Treadmill"/>
        <s v="Laps"/>
        <s v="53 -&gt; 389 Via Stone Bus Stop"/>
        <s v="NHF - Bike"/>
        <s v="Basement-Spin"/>
        <s v="Tennis + Munson"/>
        <s v="Laps "/>
        <s v="NHF 5k"/>
        <s v="NHF 4Miles"/>
        <s v="NHF - Spin Class"/>
        <s v="Quassy Loop Judd Extention"/>
        <s v="YNHH-Treadmill"/>
        <s v="YNHH-Bike"/>
        <s v="Farmington Trail"/>
        <s v="Quassy Loop Plus Fenn's Pond"/>
        <s v="YNHH-5k"/>
        <s v="Tennis Direct"/>
        <s v="30 laps"/>
        <s v="Savin Rock Half Marathon"/>
        <s v="53 -&gt; Judd --&gt; Tuttle -&gt; WDR -&gt; 389"/>
        <s v="Spin Class"/>
        <s v="YNHH-4 Mile"/>
        <s v="WDR 4 Miler"/>
        <s v="YNHH-4.5"/>
        <s v="Rev3 Olympic with Half Finish"/>
        <s v="53 -&gt; Qloop -&gt; 389"/>
        <s v="Wattage Test"/>
        <s v="Disney Cruise"/>
        <s v="Rev3 Half with Oly Finish"/>
        <s v="Swim 5 Out"/>
        <s v="Cheshire Half Marathon"/>
        <s v="Post - 20 Laps"/>
        <s v="Post - 25 Laps"/>
        <s v="Bikemill"/>
        <s v="Rev3 Half with 61 AddOn"/>
        <s v="Post-30 Laps"/>
        <s v="YNHH-Huntington Loop"/>
        <s v="YNHH-Random"/>
        <s v="Lake Swim - Log Cabin"/>
        <s v="Quassy Loop plus Tranquility Loop"/>
        <s v="Ride with Connor Fenn's Pond then Griskus Sprint"/>
        <s v="Stationary Bike"/>
        <s v="To The Right"/>
        <s v="Flanders/Bantam Loop"/>
        <s v="Mighty Moss"/>
        <s v="Recovery Ride"/>
        <s v="Flanders/61 home"/>
        <s v="MV Random"/>
        <s v="HHH"/>
        <s v="Bantam Lake Loop"/>
        <s v="Mostly Rev3"/>
        <s v="Lake Swim"/>
        <s v="132 Hilly Challenge"/>
        <s v="Maine Rev3"/>
        <s v="NYC"/>
        <s v="Winnemaug Looper"/>
        <s v="Lacross and Back Sucks"/>
        <s v="Speed Work - Treadmill"/>
        <s v="YNHH - Huntington O&amp;B"/>
        <s v="http://runkeeper.com/user/ctkeane/activity/120180143"/>
        <s v="Naug Masters Swim"/>
        <s v="Hartford Marathon"/>
        <s v="Fenn's Pond plus Driveway"/>
        <s v="Time Trial - Naug Masters Swim"/>
        <s v="Tranquility Loop to 389"/>
        <s v="YNHH Treadmill"/>
        <s v="Artillary Loop"/>
        <s v="Bike Path Loop - Up"/>
        <s v="SpinBike"/>
        <s v="Threshold Test"/>
        <s v="1 hour sufferfest 1 hour free"/>
        <s v="Bridgewater Run"/>
        <s v="YNHH Rowing Machine"/>
        <s v="30 Mins Trainer"/>
        <s v="90 Minutes"/>
        <s v="NYC Treadmill"/>
        <s v="Just ride"/>
        <s v="Pomperaug Swim"/>
        <s v="Fit Test"/>
        <s v="The Hunted - Sufferfest"/>
        <s v="3x6 min at 214w"/>
        <s v="6xHalf Mile at 8 min mile (7.6)"/>
        <s v="20 mins trainer"/>
        <s v="2h Ride"/>
        <s v="Sherman Ext 53 to 389"/>
        <s v="Zombie, Run"/>
        <s v="Fight Club"/>
        <s v="HR under 150"/>
        <s v="Polar Bear Run"/>
        <s v="Watts"/>
        <s v="Jake's Swim"/>
        <s v="30 Spin"/>
        <s v="2 hour spin"/>
        <s v="Qloop to 389"/>
        <s v="YNHH Spin Bike"/>
        <s v="Tour De Flanders Up"/>
        <s v="Yale 25 Yard"/>
        <s v="Black Rock Climb with Rev3 Start"/>
        <s v="Oasis of the Seas Track"/>
        <s v="Yale 50 Meter"/>
        <s v="Past UJ"/>
        <s v="Ragnar Leg 4"/>
        <s v="Ragnar Leg 16"/>
        <s v="Ragnar Leg 28"/>
        <s v="Home to Work"/>
        <s v="Work to Home"/>
        <s v="YNHH-Edgerton 5"/>
        <s v="YNHH-EdgehillRd"/>
        <s v="All the Rev3s"/>
        <s v="Edgewood"/>
        <s v="YNHH-8"/>
        <s v="Lake"/>
        <s v="More than Rev3 Half"/>
        <s v="YNHH-BikePath-SheltonAve"/>
        <s v="Half Marathon Rev3 Quassy"/>
        <s v="YNHH Lunch Run"/>
        <s v="Ynhh Bike Path 3M"/>
        <s v="Madison Run 1"/>
        <s v="Madison Run 2"/>
        <s v="Father's Day 100"/>
        <s v="Ynhh 5M Bike Path"/>
        <s v="Lake Placid Training Day"/>
        <s v="Gdock to Quassy"/>
        <s v="Partial Rev3"/>
        <s v="67 and 7 and 63"/>
        <s v="2x Gdock to Quassy"/>
        <s v="Waramaug Double"/>
        <s v="YNHH 10miler"/>
        <s v="Ride to 202"/>
        <s v="Sunday Ride"/>
        <s v="Mbury Garage to G2 Garage"/>
        <s v="Home to Mbury Garage"/>
        <s v="LP Airport to Town"/>
        <s v="20 mins swim"/>
        <s v="IMLP Warmup"/>
        <s v="Ironman Lake Placid"/>
        <m/>
        <s v="Boys Bike Path"/>
        <s v="Luck 2 Tuck Swim"/>
        <s v="Hammerfest Swim"/>
        <s v="Hammerfest Bike"/>
        <s v="Hammerfest Run"/>
        <s v="YNHH Division St 5k"/>
        <s v="PHS 1.5 Miler"/>
        <s v="PHS Track"/>
        <s v="A Workout - First Half"/>
        <s v="53 - Rev3 Half"/>
        <s v="YNHH Random"/>
        <s v="Goshen Turkey Trot"/>
        <s v="House 6"/>
        <s v="Jingle Bell Run Litchfield"/>
        <s v="Lake Elise Loop"/>
        <s v="Offseason Weight Plan"/>
        <s v="PHS Swim"/>
        <s v="BK 10k"/>
        <s v="Mile Time Trial"/>
        <s v="Last 5.5 of Rev3 Half and Home"/>
        <s v="1h Ride"/>
        <s v="Home Rev3 Olympic"/>
        <s v="10k + Munsun Loop"/>
        <s v="2 sessions of 40 each"/>
        <s v="NBA 2k14 with Nolan"/>
        <s v="Jack's Hill"/>
        <s v="Basement"/>
        <s v="Cows and Swamps"/>
        <s v="Almost to Waramaug"/>
        <s v="Moyf to Ynnh "/>
        <s v="YNHH to Mojy"/>
        <s v="YNHH Shelton Ave 3.5"/>
        <s v="Edgerton Park"/>
        <s v="3xMunson Loop"/>
        <s v="Ride with Nick"/>
        <s v="Most of Rev3 Half"/>
        <s v="Just a Couple of Hills"/>
        <s v="Towards Boat House"/>
        <s v="YNHH Highland 4m"/>
        <s v="Rev3 Run Course"/>
        <s v="Middlebury Garage to Home"/>
        <s v="Random "/>
        <s v="Quassy, Bantam, Waramaug, Quassy"/>
        <s v="MV Run"/>
        <s v="MV Bike Back from Rental"/>
        <s v="MV Bike With Boys"/>
        <s v="MV Bike to Beach"/>
        <s v="MV Bike Back from Beach"/>
        <s v="Canal Trail plus next section"/>
        <s v="Airport Runabout"/>
        <s v="Was going to be a 100 but not"/>
        <s v="Ironman Mont Tremblant"/>
        <s v="Tremblant Random"/>
        <s v="Tremblant first 10"/>
        <s v="Double Bike Loop"/>
        <s v="Easy Lunch Ride"/>
        <s v="Virginia Beach Ride 1"/>
        <s v="Virginia Beach to NC"/>
        <s v="Virginia Beach Run"/>
        <s v="Waramaug 100 via 254"/>
        <s v="389 Plus Griskus Sprint"/>
        <s v="Boat House"/>
        <s v="Waramaug 50"/>
        <s v="IMMT Pre-Ride"/>
        <s v="MG to Home via Artillary"/>
        <s v="Home to MG via Lake Winnemaug"/>
        <s v="Rt6 Loop"/>
        <s v="Pies &amp; Pints 5k"/>
        <s v="YNYY Random"/>
        <s v="Southbury Random"/>
        <s v="JRA - Just Riding Around"/>
        <s v="YNHH - Zone 2 Half Hour"/>
        <s v="YNHH East Rock Rd"/>
        <s v="Lake Zoar"/>
        <s v="Zone 2 Lunch Run"/>
        <s v="Library 5k"/>
        <s v="Round the Hood"/>
        <s v="YNHH-Munson Loop"/>
        <s v="Tranquility Fenn Home"/>
        <s v="Southern"/>
        <s v="Southbury Turkey Trot"/>
        <s v="Around"/>
        <s v="Mirey Dam Run"/>
        <s v="Lake Elise Judd Hill Loop"/>
        <s v="Brookfield New Years"/>
        <s v="MRC Double Loop"/>
        <s v="MRC Loop"/>
        <s v="Munson + Fenn's Pond"/>
        <s v="New Canaan"/>
        <s v="Outside!!!!"/>
        <s v="Loop of quassy plus whatever to make it 8"/>
        <s v="Savin Rock Marathon"/>
        <s v="Griskus to Nettletown"/>
        <s v="Glenwood Loop"/>
        <s v="Masters Swim Class"/>
        <s v="Fenn's Pond and then some"/>
        <s v="WI John Nolen"/>
        <s v="Lake Manona Loop"/>
        <s v="WI Random"/>
        <s v="WI Trail Run"/>
        <s v="Epic To John Nolen"/>
        <s v="Rev3 Minus Out and Back"/>
        <s v="PHS Masters Swim"/>
        <s v="YNHH Hill Run"/>
        <s v="PHS Lap Swim"/>
        <s v="Reverse Quassy Loop"/>
        <s v="Challenge Olympic Run Course"/>
        <s v="Mojy to Work"/>
        <s v="Work to Mojy"/>
        <s v="Waramaug and Rev254"/>
        <s v="Madison Runabout"/>
        <s v="Madison Hills"/>
        <s v="Bonk Station"/>
        <s v="Rubber Duck 5k"/>
        <s v="GII to Dock"/>
        <s v="Rev3 Quassy Bike"/>
        <s v="Work Hill Backwards"/>
        <s v="Flanders ShortCut"/>
        <s v="Flanders 5k"/>
        <s v="Gjr to Quassy"/>
        <s v="Ride to MA"/>
        <s v="Brick Run to 389"/>
        <s v="Paridise Beach"/>
        <s v="Bahama Bridges"/>
        <s v="Loops of Waramaug"/>
        <s v="YNHH East Rock Random"/>
        <s v="Swim with Connor"/>
        <s v="Griskus"/>
        <s v="Jr. to Sandy Beach Dock"/>
        <s v="Jr. to Quassy"/>
        <s v="Sperm Loop"/>
        <s v="Training Swim Mirror Lake"/>
        <s v="LP Run Course on Bike"/>
        <s v="Quick Run"/>
        <s v="MV to Beach"/>
        <s v="MV to End of South Beach"/>
        <s v="MV to State Beach"/>
        <s v="MV Home from State Beach"/>
        <s v="MV Ride around"/>
        <s v="Bridal Trail - Oxford"/>
        <s v="Flanders WhYelWh"/>
        <s v="Flanders WhClock Plus"/>
        <s v="Marsh Botantical Gardens"/>
        <s v="Lake Elise 5 Miler"/>
        <s v="BridalTrail2HopBrook"/>
        <s v="YNHH 5k"/>
        <s v="BridalTrail-67"/>
        <s v="Flanders White/Red/White"/>
        <s v="Flanders Half and Half"/>
        <s v="Bites Warmup"/>
        <s v="Bimbler Bites"/>
        <s v="Flanders Quassy Loop"/>
        <s v="Southbury Bend in the River"/>
        <s v="Bimbler's Bluff 50k"/>
        <s v="Shaddock Bridal Path"/>
        <s v="Dirt to Flanders"/>
        <s v="Munson Loop"/>
        <s v="Flanders White/Yellow"/>
        <s v="Jingle Bell 5k"/>
        <s v="Long Flanders Dirt"/>
        <s v="Middlebury Garage"/>
        <s v="Miss Porter Runaround"/>
        <s v="Flanders White/Yellow/Blue"/>
        <s v="Zwift-Richmond"/>
        <s v="Zwift-Watopia"/>
        <s v="West Rocks"/>
        <s v="Taft Runabou"/>
        <s v="YNHH Highland Star Loop"/>
        <s v="Random Bridal Trail"/>
        <s v="All the Hills Loop"/>
        <s v="Ion Bank 5k"/>
        <s v="Zwift Mountain Pass"/>
        <s v="Yale 25Y Pool"/>
        <s v="YNHH-4Miler"/>
        <s v="Last R3 Loop from Home"/>
        <s v="Zwift FTP Build Day1"/>
        <s v="Run with Panthers 5k"/>
        <s v="Cruise Run"/>
        <s v="Ups &amp; Downs"/>
        <s v="Around the Horn"/>
        <s v="Black Rock Bail Out"/>
        <s v="Outside"/>
        <s v="Munson quick brick"/>
        <s v="Weslyan Swim Meet Run"/>
        <s v="Brookfield Swim Meet Run"/>
        <s v="The Lasso"/>
        <s v="Central Rd Detour"/>
        <s v="From Home Rev3 Olympic"/>
        <s v="Artiliary Loop"/>
        <s v="YNHH Bend Loop"/>
        <s v="Home Short Bike Path Loop"/>
        <s v="Hard Hill Loop"/>
        <s v="Ginga Tryout"/>
        <s v="Flanders Trail 5k"/>
        <s v="Boat House Swim"/>
        <s v="Morning Hills"/>
        <s v="Lasso to Meadowview"/>
        <s v="Lake 2 Lake"/>
        <s v="YNHH Science Park Loop"/>
        <s v="Zoar 34 and more"/>
        <s v="East Hartford Swim Meet"/>
        <s v="Canal Trail from Quinnipiac"/>
        <s v="Hilly"/>
        <s v="Uphill all the way"/>
        <s v="Lower 10k"/>
        <s v="Taft to Gtown to Flanders"/>
        <s v="End of Bike Path"/>
        <s v="Mitch's Dock to Sr Dock"/>
        <s v="Sr Dock -&gt; Mitch Dock &amp; Back"/>
        <s v="Gjr to MRA"/>
        <s v="Hopkins Inn Triathlon"/>
        <s v="Hurlbut 100"/>
        <s v="Around the Quassy"/>
        <s v="67 -&gt; Waramaug -&gt; Bantam -&gt; Score"/>
        <s v="Jr -&gt; Boat House -&gt; Dock -&gt; Jr"/>
        <s v="Atlantis Swim"/>
        <s v="Taper Ride"/>
        <s v="Tremblant Swim"/>
        <s v="Leg Check in Tremblant"/>
        <s v="Coffee Boat Swim"/>
        <s v="Random Run with Nolan"/>
        <s v="PreSoccer Run"/>
        <s v="Soccer Pre Run - Farmington"/>
        <s v="Long Way Middlebury Garage"/>
        <s v="Flanders White Trail"/>
        <s v="Austin Run"/>
        <s v="Turkey Trot"/>
        <s v="Bunker Hill &amp; Back"/>
        <s v="Harvest Ramble"/>
        <s v="Reverse Griskus Sprint"/>
        <s v="Guppy Week 1 Wkout 1"/>
        <s v="Guppy Week 1 Wkout 2"/>
        <s v="389 Treadmill"/>
        <s v="ynhh"/>
        <s v="Zwift Watopia"/>
        <s v="YNHH Prospect Hill Loop"/>
        <s v="YNHH Bike Path 4 Miler"/>
        <s v="YNHH-Huntington Rout" u="1"/>
        <s v="Se" u="1"/>
        <s v="Fenn's Pong plus Driveway" u="1"/>
        <s v="Division Street Out and Back" u="1"/>
        <s v="QL with Twist" u="1"/>
        <s v="Maine R3v3" u="1"/>
        <s v="Lake Waramaug Loop" u="1"/>
        <s v="YNHH 2 Mile Out and Back" u="1"/>
        <s v="IMLP Bike Course" u="1"/>
        <s v="IMLP Swim Course" u="1"/>
        <s v="Rev3 Quassy Half" u="1"/>
        <s v="YNHH-Short Course" u="1"/>
        <s v="Rev3 2012" u="1"/>
        <s v="Timberman" u="1"/>
        <s v="Warmup for Litchfield RR" u="1"/>
        <s v="Qassy Loop Judd Extention" u="1"/>
        <s v="YNHH-Edgewood 5" u="1"/>
        <s v="IMLP Run Course" u="1"/>
        <s v="Waramaug 100" u="1"/>
        <s v="Seaside Bath" u="1"/>
      </sharedItems>
      <fieldGroup par="28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String="0" containsBlank="1" containsNumber="1" containsInteger="1" minValue="0" maxValue="179"/>
    </cacheField>
    <cacheField name="weather" numFmtId="0">
      <sharedItems containsBlank="1" count="49">
        <m/>
        <s v="Cool &amp; Rainy"/>
        <s v="Warm"/>
        <s v="Hot"/>
        <s v="Hot &amp; Humid"/>
        <s v="cold"/>
        <s v="Cool"/>
        <s v="Humid"/>
        <s v="Warm &amp; Windy"/>
        <s v="Humid &amp; Rain"/>
        <s v="Hot &amp; Windy"/>
        <s v="Wavy"/>
        <s v="Rainy"/>
        <s v="Inside"/>
        <s v="Nice!"/>
        <s v="Windy"/>
        <s v="Cold &amp; Windy"/>
        <s v="Cool &amp; Windy"/>
        <s v="Cold &amp; Rainy"/>
        <s v="Chilly"/>
        <s v="Hot &amp; Rainy"/>
        <s v="REALLY HOT"/>
        <s v="Perfect"/>
        <s v="Warm &amp; Rainy"/>
        <s v="Snowy"/>
        <s v="Freezing"/>
        <s v="Windy!!!"/>
        <s v="Drizzle"/>
        <s v="Overcast"/>
        <s v="Cold Water"/>
        <s v="Thunderstorm"/>
        <s v="Hot "/>
        <s v="Oppressively Humid"/>
        <s v="Cold  "/>
        <s v="Cloudy"/>
        <s v="Raining"/>
        <s v="cool "/>
        <s v="Wet"/>
        <s v="Crazy"/>
        <s v="Foggy"/>
        <s v="Fridged"/>
        <s v="Misty"/>
        <s v="Thundering"/>
        <s v="Muggy"/>
        <s v="Brick"/>
        <s v="Rain &amp; Wind"/>
        <s v="ni" u="1"/>
        <s v="Hot  " u="1"/>
        <s v="Cool &amp; Rain" u="1"/>
      </sharedItems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136"/>
    </cacheField>
    <cacheField name="Year" numFmtId="0">
      <sharedItems containsString="0" containsBlank="1" containsNumber="1" containsInteger="1" minValue="1900" maxValue="2016" count="18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612"/>
    </cacheField>
    <cacheField name="Week" numFmtId="0">
      <sharedItems containsString="0" containsBlank="1" containsNumber="1" containsInteger="1" minValue="0" maxValue="53"/>
    </cacheField>
    <cacheField name="Rest" numFmtId="0">
      <sharedItems containsBlank="1" containsMixedTypes="1" containsNumber="1" minValue="0" maxValue="363"/>
    </cacheField>
    <cacheField name="DOM" numFmtId="0">
      <sharedItems containsString="0" containsBlank="1" containsNumber="1" containsInteger="1" minValue="0" maxValue="31"/>
    </cacheField>
    <cacheField name="course2" numFmtId="0" databaseField="0">
      <fieldGroup base="10">
        <discretePr count="603">
          <x v="2"/>
          <x v="0"/>
          <x v="1"/>
          <x v="88"/>
          <x v="3"/>
          <x v="88"/>
          <x v="88"/>
          <x v="4"/>
          <x v="5"/>
          <x v="6"/>
          <x v="7"/>
          <x v="8"/>
          <x v="88"/>
          <x v="9"/>
          <x v="88"/>
          <x v="10"/>
          <x v="11"/>
          <x v="12"/>
          <x v="13"/>
          <x v="14"/>
          <x v="88"/>
          <x v="362"/>
          <x v="16"/>
          <x v="17"/>
          <x v="18"/>
          <x v="88"/>
          <x v="88"/>
          <x v="88"/>
          <x v="19"/>
          <x v="20"/>
          <x v="21"/>
          <x v="22"/>
          <x v="23"/>
          <x v="24"/>
          <x v="95"/>
          <x v="88"/>
          <x v="25"/>
          <x v="88"/>
          <x v="88"/>
          <x v="26"/>
          <x v="27"/>
          <x v="28"/>
          <x v="29"/>
          <x v="88"/>
          <x v="30"/>
          <x v="31"/>
          <x v="88"/>
          <x v="32"/>
          <x v="33"/>
          <x v="88"/>
          <x v="34"/>
          <x v="35"/>
          <x v="36"/>
          <x v="37"/>
          <x v="38"/>
          <x v="88"/>
          <x v="39"/>
          <x v="88"/>
          <x v="40"/>
          <x v="41"/>
          <x v="88"/>
          <x v="42"/>
          <x v="88"/>
          <x v="43"/>
          <x v="44"/>
          <x v="45"/>
          <x v="46"/>
          <x v="47"/>
          <x v="88"/>
          <x v="88"/>
          <x v="48"/>
          <x v="88"/>
          <x v="88"/>
          <x v="49"/>
          <x v="88"/>
          <x v="50"/>
          <x v="51"/>
          <x v="52"/>
          <x v="130"/>
          <x v="88"/>
          <x v="53"/>
          <x v="54"/>
          <x v="88"/>
          <x v="55"/>
          <x v="88"/>
          <x v="88"/>
          <x v="56"/>
          <x v="88"/>
          <x v="88"/>
          <x v="57"/>
          <x v="58"/>
          <x v="59"/>
          <x v="88"/>
          <x v="60"/>
          <x v="88"/>
          <x v="61"/>
          <x v="62"/>
          <x v="63"/>
          <x v="64"/>
          <x v="65"/>
          <x v="66"/>
          <x v="88"/>
          <x v="67"/>
          <x v="68"/>
          <x v="69"/>
          <x v="88"/>
          <x v="70"/>
          <x v="88"/>
          <x v="71"/>
          <x v="72"/>
          <x v="73"/>
          <x v="74"/>
          <x v="88"/>
          <x v="88"/>
          <x v="88"/>
          <x v="88"/>
          <x v="88"/>
          <x v="88"/>
          <x v="75"/>
          <x v="76"/>
          <x v="77"/>
          <x v="88"/>
          <x v="88"/>
          <x v="78"/>
          <x v="79"/>
          <x v="88"/>
          <x v="80"/>
          <x v="81"/>
          <x v="82"/>
          <x v="83"/>
          <x v="88"/>
          <x v="88"/>
          <x v="88"/>
          <x v="84"/>
          <x v="85"/>
          <x v="88"/>
          <x v="88"/>
          <x v="88"/>
          <x v="88"/>
          <x v="88"/>
          <x v="288"/>
          <x v="94"/>
          <x v="88"/>
          <x v="88"/>
          <x v="88"/>
          <x v="88"/>
          <x v="88"/>
          <x v="88"/>
          <x v="88"/>
          <x v="89"/>
          <x v="90"/>
          <x v="91"/>
          <x v="92"/>
          <x v="93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1"/>
          <x v="132"/>
          <x v="134"/>
          <x v="135"/>
          <x v="136"/>
          <x v="137"/>
          <x v="297"/>
          <x v="298"/>
          <x v="299"/>
          <x v="185"/>
          <x v="286"/>
          <x v="300"/>
          <x v="287"/>
          <x v="146"/>
          <x v="147"/>
          <x v="144"/>
          <x v="145"/>
          <x v="251"/>
          <x v="149"/>
          <x v="215"/>
          <x v="138"/>
          <x v="139"/>
          <x v="140"/>
          <x v="141"/>
          <x v="142"/>
          <x v="151"/>
          <x v="143"/>
          <x v="150"/>
          <x v="152"/>
          <x v="153"/>
          <x v="154"/>
          <x v="156"/>
          <x v="157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9"/>
          <x v="178"/>
          <x v="180"/>
          <x v="181"/>
          <x v="210"/>
          <x v="183"/>
          <x v="184"/>
          <x v="186"/>
          <x v="187"/>
          <x v="189"/>
          <x v="191"/>
          <x v="192"/>
          <x v="193"/>
          <x v="194"/>
          <x v="195"/>
          <x v="196"/>
          <x v="197"/>
          <x v="198"/>
          <x v="199"/>
          <x v="200"/>
          <x v="202"/>
          <x v="204"/>
          <x v="205"/>
          <x v="206"/>
          <x v="207"/>
          <x v="208"/>
          <x v="209"/>
          <x v="211"/>
          <x v="212"/>
          <x v="213"/>
          <x v="216"/>
          <x v="217"/>
          <x v="218"/>
          <x v="219"/>
          <x v="220"/>
          <x v="221"/>
          <x v="222"/>
          <x v="223"/>
          <x v="224"/>
          <x v="225"/>
          <x v="227"/>
          <x v="226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2"/>
          <x v="253"/>
          <x v="254"/>
          <x v="255"/>
          <x v="256"/>
          <x v="257"/>
          <x v="258"/>
          <x v="259"/>
          <x v="260"/>
          <x v="262"/>
          <x v="263"/>
          <x v="264"/>
          <x v="265"/>
          <x v="266"/>
          <x v="267"/>
          <x v="268"/>
          <x v="269"/>
          <x v="271"/>
          <x v="270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9"/>
          <x v="290"/>
          <x v="291"/>
          <x v="292"/>
          <x v="363"/>
          <x v="364"/>
          <x v="87"/>
          <x v="296"/>
          <x v="301"/>
          <x v="302"/>
          <x v="303"/>
          <x v="304"/>
          <x v="327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5"/>
          <x v="361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182"/>
          <x v="133"/>
          <x v="214"/>
          <x v="305"/>
          <x v="88"/>
          <x v="203"/>
          <x v="15"/>
          <x v="201"/>
          <x v="295"/>
          <x v="294"/>
          <x v="148"/>
          <x v="190"/>
          <x v="188"/>
          <x v="88"/>
          <x v="88"/>
          <x v="155"/>
          <x v="261"/>
          <x v="293"/>
          <x v="360"/>
          <x v="86"/>
        </discretePr>
        <groupItems count="542">
          <s v="N/A"/>
          <s v="Treadmill"/>
          <s v="Griskus Sprint"/>
          <s v="Litchfield RR"/>
          <s v="Lake Waramaug Tri"/>
          <s v="Young Life 5k"/>
          <s v="Spinner"/>
          <s v="Trainer"/>
          <s v="Polar Bear"/>
          <s v="Did this on Sunday at Hotel in Maine"/>
          <s v="UJ and back"/>
          <s v="Quassy Loop"/>
          <s v="Random"/>
          <s v="Griskus Sprint + Long Meadow Loop"/>
          <s v="Griskus Olympic"/>
          <s v="Lake Waramaug Loop"/>
          <s v="Valenti to Lake House"/>
          <s v="Lake House to Big House"/>
          <s v="Mossman Recon"/>
          <s v="Bike Path 5"/>
          <s v="Griskus plus Sage"/>
          <s v="Ridgefield to Work &amp; Back"/>
          <s v="Sandy Beach Tri"/>
          <s v="Sandy Beach Triathlon"/>
          <s v="Lake Waramaug to Lake House"/>
          <s v="Timex Route"/>
          <s v="Dock2Dock"/>
          <s v="Easy on Spinner"/>
          <s v="Sandy Beach to Big House"/>
          <s v="First Ride "/>
          <s v="Lake House/Bike Path/Charcole/Big House"/>
          <s v="Lake House/Tranquility/Big House"/>
          <s v="Cannon"/>
          <s v="Walk with the boys"/>
          <s v="Gsprint Plus Rt 6. Loop"/>
          <s v="PT Barnum Loop"/>
          <s v="Park &amp; Back"/>
          <s v="Short Work Loop"/>
          <s v="Lake Waramaug Triathlon"/>
          <s v="Broad - Cannon - Park - Broad Work Loop"/>
          <s v="HH - Harbour town &amp; South Beach"/>
          <s v="HH - South Beach"/>
          <s v="Dock &amp; Back"/>
          <s v="Seaside Park - 2 Loops"/>
          <s v="2 dock &amp; triangle"/>
          <s v="Goly + Bantam Lake Loop"/>
          <s v="Sandy Beach Triathlon (Including T1)"/>
          <s v="Sandy Beach Triathlon (Including T2)"/>
          <s v="Timberman 1/2 Ironman"/>
          <s v="Tour of Middlebury "/>
          <s v="4 Mile-Work"/>
          <s v="Random Work Loop"/>
          <s v="Sandy Beach - Tranquility - Big House"/>
          <s v="Anchor"/>
          <s v="Eliptical"/>
          <s v="Ron Loop"/>
          <s v="Work Loop"/>
          <s v="PT Barnum Out and Back"/>
          <s v="Columbus Statue"/>
          <s v="Life Cycle"/>
          <s v="Beach Loop"/>
          <s v="Lake House --&gt; Christmas Tree --&gt; Big House"/>
          <s v="Point"/>
          <s v="Second Beach"/>
          <s v="Hilton Head"/>
          <s v="10 Min Out and 10 back"/>
          <s v="Dock &amp; More"/>
          <s v="Bike from UJ's"/>
          <s v="20 Mins Out"/>
          <s v="Lake House-&gt;Rt 64--&gt;Rt 47--&gt;Rt 202--&gt;Rt 61--&gt;Lake House"/>
          <s v="Mossman Loop "/>
          <s v="UJ+ &amp; Back"/>
          <s v="Random Lake"/>
          <s v="Long Meadow to South Street"/>
          <s v="Run Course at Timberman 1 loop"/>
          <s v="Weights"/>
          <s v="Jamaica"/>
          <s v="18 Laps"/>
          <s v="21 Laps"/>
          <s v="16 Laps"/>
          <s v="Spring Road Loop to Big House"/>
          <s v="19 Laps"/>
          <s v="5 min out"/>
          <s v="Uj to Home"/>
          <s v="Rowing Machine"/>
          <s v="HHH - 16SS to Harbor Town"/>
          <s v="Seaside Bath"/>
          <m/>
          <s v="Group1"/>
          <s v="Situps"/>
          <s v="Plus Columbus"/>
          <s v="Plus PT Barnum"/>
          <s v="Spinning on Cruise"/>
          <s v="Home -&gt; Griskus Sprint &amp; Back"/>
          <s v="Bath House"/>
          <s v="Quassy Loop + Old Sherman "/>
          <s v="20 Laps"/>
          <s v="Quassy Loop + Judd Hill Rd Loop"/>
          <s v="Bridgewater"/>
          <s v="Swimming Around"/>
          <s v="Situps &amp; Pushups"/>
          <s v="Barnum Loop X 2"/>
          <s v="Seattle 10k"/>
          <s v="Seattle 7M"/>
          <s v="Seattle 5m"/>
          <s v="Seattle 5k"/>
          <s v="Fenn's Pond to Big House"/>
          <s v="Double Quassy Loop"/>
          <s v="Loop1 of Quassy Loop"/>
          <s v="Loop2 of Quassy Loop"/>
          <s v="Mile 1"/>
          <s v="Mile 2"/>
          <s v="Mile 3"/>
          <s v="Mile 4"/>
          <s v="Mile 5"/>
          <s v="Mile 6"/>
          <s v="Mile 7"/>
          <s v="Mile 8"/>
          <s v="Mile 9"/>
          <s v="Mile 10"/>
          <s v="Mile 11"/>
          <s v="Mile 12"/>
          <s v="Mile 13"/>
          <s v="Mile 14"/>
          <s v="Mile 15"/>
          <s v="Griskus Extention"/>
          <s v="Dave Extention to 4 mile work"/>
          <s v="Lake Minewaug"/>
          <s v="Mile 16"/>
          <s v="Mile 17"/>
          <s v="Short Park &amp; Back"/>
          <s v="New Haven 20k"/>
          <s v="Griskus Bike + Quassy Loop"/>
          <s v="Se"/>
          <s v="Two Griskus Bike Loops"/>
          <s v="Long Quassy Loop"/>
          <s v="Marine Corp Marathon"/>
          <s v="Pilgrim 5k"/>
          <s v="NHF - Treadmill"/>
          <s v="Basement-Treadmill"/>
          <s v="Laps"/>
          <s v="53 -&gt; 389 Via Stone Bus Stop"/>
          <s v="NHF - Bike"/>
          <s v="Tennis + Munson"/>
          <s v="Nike Import"/>
          <s v="RunKeeper Import"/>
          <s v="Fenn's Pond"/>
          <s v="53 to 389"/>
          <s v="Rev3 Quassy Half"/>
          <s v="Toughman Tri"/>
          <s v="Laps "/>
          <s v="Basement-Spin"/>
          <s v="NHF 5k"/>
          <s v="NHF 4Miles"/>
          <s v="NHF - Spin Class"/>
          <s v="Qassy Loop Judd Extention"/>
          <s v="Quassy Loop Judd Extention"/>
          <s v="YNHH-Treadmill"/>
          <s v="YNHH-Bike"/>
          <s v="Farmington Trail"/>
          <s v="Quassy Loop Plus Fenn's Pond"/>
          <s v="YNHH-5k"/>
          <s v="Tennis Direct"/>
          <s v="30 laps"/>
          <s v="Savin Rock Half Marathon"/>
          <s v="53 -&gt; Judd --&gt; Tuttle -&gt; WDR -&gt; 389"/>
          <s v="Spin Class"/>
          <s v="YNHH-4 Mile"/>
          <s v="WDR 4 Miler"/>
          <s v="YNHH-4.5"/>
          <s v="Rev3 Olympic with Half Finish"/>
          <s v="53 -&gt; Qloop -&gt; 389"/>
          <s v="Wattage Test"/>
          <s v="Disney Cruise"/>
          <s v="Rev3 Half with Oly Finish"/>
          <s v="Swim 5 Out"/>
          <s v="Cheshire Half Marathon"/>
          <s v="Post - 20 Laps"/>
          <s v="Bikemill"/>
          <s v="Post - 25 Laps"/>
          <s v="Rev3 Half with 61 AddOn"/>
          <s v="Post-30 Laps"/>
          <s v="YNHH-Huntington Rout"/>
          <s v="YNHH-Random"/>
          <s v="Lake Swim - Log Cabin"/>
          <s v="Rev3 Half"/>
          <s v="Quassy Loop plus Tranquility Loop"/>
          <s v="Ride with Connor Fenn's Pond then Griskus Sprint"/>
          <s v="Rev3 2012"/>
          <s v="Stationary Bike"/>
          <s v="YNHH-Short Course"/>
          <s v="To The Right"/>
          <s v="Flanders/Bantam Loop"/>
          <s v="Mighty Moss"/>
          <s v="Recovery Ride"/>
          <s v="Flanders/61 home"/>
          <s v="MV Random"/>
          <s v="HHH"/>
          <s v="Bantam Lake Loop"/>
          <s v="Mostly Rev3"/>
          <s v="Lake Swim"/>
          <s v="YNHH 2 Mile Out and Back"/>
          <s v="132 Hilly Challenge"/>
          <s v="Maine R3v3"/>
          <s v="Maine Rev3"/>
          <s v="NYC"/>
          <s v="Winnemaug Looper"/>
          <s v="Lacross and Back Sucks"/>
          <s v="Speed Work - Treadmill"/>
          <s v="YNHH - Huntington O&amp;B"/>
          <s v="YNHH-Huntington Loop"/>
          <s v="http://runkeeper.com/user/ctkeane/activity/120180143"/>
          <s v="Naug Masters Swim"/>
          <s v="Hartford Marathon"/>
          <s v="Fenn's Pong plus Driveway"/>
          <s v="Charcoal 2"/>
          <s v="Fenn's Pond plus Driveway"/>
          <s v="Time Trial - Naug Masters Swim"/>
          <s v="Tranquility Loop to 389"/>
          <s v="YNHH Treadmill"/>
          <s v="Artillary Loop"/>
          <s v="Bike Path Loop - Up"/>
          <s v="SpinBike"/>
          <s v="Threshold Test"/>
          <s v="1 hour sufferfest 1 hour free"/>
          <s v="Bridgewater Run"/>
          <s v="30 Mins Trainer"/>
          <s v="YNHH Rowing Machine"/>
          <s v="90 Minutes"/>
          <s v="NYC Treadmill"/>
          <s v="Just ride"/>
          <s v="Pomperaug Swim"/>
          <s v="Fit Test"/>
          <s v="The Hunted - Sufferfest"/>
          <s v="3x6 min at 214w"/>
          <s v="6xHalf Mile at 8 min mile (7.6)"/>
          <s v="20 mins trainer"/>
          <s v="2h Ride"/>
          <s v="Sherman Ext 53 to 389"/>
          <s v="Zombie, Run"/>
          <s v="Fight Club"/>
          <s v="HR under 150"/>
          <s v="Polar Bear Run"/>
          <s v="Watts"/>
          <s v="Jake's Swim"/>
          <s v="30 Spin"/>
          <s v="2 hour spin"/>
          <s v="Qloop to 389"/>
          <s v="YNHH Spin Bike"/>
          <s v="Tour De Flanders Up"/>
          <s v="Yale 25 Yard"/>
          <s v="Rev3 Olympic"/>
          <s v="Black Rock Climb with Rev3 Start"/>
          <s v="Oasis of the Seas Track"/>
          <s v="Yale 50 Meter"/>
          <s v="Past UJ"/>
          <s v="Ragnar Leg 4"/>
          <s v="Ragnar Leg 16"/>
          <s v="Ragnar Leg 28"/>
          <s v="Home to Work"/>
          <s v="Work to Home"/>
          <s v="YNHH-Edgewood 5"/>
          <s v="YNHH-Edgerton 5"/>
          <s v="YNHH-EdgehillRd"/>
          <s v="All the Rev3s"/>
          <s v="Edgewood"/>
          <s v="YNHH-8"/>
          <s v="Lake"/>
          <s v="More than Rev3 Half"/>
          <s v="YNHH-BikePath-SheltonAve"/>
          <s v="YNHH Lunch Run"/>
          <s v="Half Marathon Rev3 Quassy"/>
          <s v="Ynhh Bike Path 3M"/>
          <s v="Madison Run 1"/>
          <s v="Madison Run 2"/>
          <s v="Father's Day 100"/>
          <s v="Ynhh 5M Bike Path"/>
          <s v="Lake Placid Training Day"/>
          <s v="Gdock to Quassy"/>
          <s v="Partial Rev3"/>
          <s v="67 and 7 and 63"/>
          <s v="2x Gdock to Quassy"/>
          <s v="Waramaug Double"/>
          <s v="YNHH 10miler"/>
          <s v="Ride to 202"/>
          <s v="Sunday Ride"/>
          <s v="Import from Runkeeper"/>
          <s v="Columbus Route"/>
          <s v="Griskus Sprint Bike Course"/>
          <s v="Mbury Garage to G2 Garage"/>
          <s v="Home to Mbury Garage"/>
          <s v="LP Airport to Town"/>
          <s v="20 mins swim"/>
          <s v="IMLP Run Course"/>
          <s v="IMLP Swim Course"/>
          <s v="IMLP Bike Course"/>
          <s v="Boys Bike Path"/>
          <s v="import from training peeks"/>
          <s v="Nike+ Import"/>
          <s v="Danbury Half Marathon"/>
          <s v="Import from Nike+"/>
          <s v="Luck 2 Tuck Swim"/>
          <s v="Hammerfest Swim"/>
          <s v="Hammerfest Bike"/>
          <s v="Hammerfest Run"/>
          <s v="Division Street Out and Back"/>
          <s v="PHS 1.5 Miler"/>
          <s v="PHS Track"/>
          <s v="A Workout - First Half"/>
          <s v="53 - Rev3 Half"/>
          <s v="YNHH Random"/>
          <s v="Goshen Turkey Trot"/>
          <s v="House 6"/>
          <s v="Jingle Bell Run Litchfield"/>
          <s v="Lake Elise Loop"/>
          <s v="Offseason Weight Plan"/>
          <s v="PHS Swim"/>
          <s v="BK 10k"/>
          <s v="Mile Time Trial"/>
          <s v="Last 5.5 of Rev3 Half and Home"/>
          <s v="1h Ride"/>
          <s v="Home Rev3 Olympic"/>
          <s v="10k + Munsun Loop"/>
          <s v="2 sessions of 40 each"/>
          <s v="NBA 2k14 with Nolan"/>
          <s v="Jack's Hill"/>
          <s v="Basement"/>
          <s v="YNHH Division St 5k"/>
          <s v="Cows and Swamps"/>
          <s v="Almost to Waramaug"/>
          <s v="Moyf to Ynnh "/>
          <s v="YNHH to Mojy"/>
          <s v="YNHH Shelton Ave 3.5"/>
          <s v="Edgerton Park"/>
          <s v="3xMunson Loop"/>
          <s v="Ride with Nick"/>
          <s v="Most of Rev3 Half"/>
          <s v="Just a Couple of Hills"/>
          <s v="Towards Boat House"/>
          <s v="YNHH Highland 4m"/>
          <s v="Rev3 Run Course"/>
          <s v="Middlebury Garage to Home"/>
          <s v="Random "/>
          <s v="Quassy, Bantam, Waramaug, Quassy"/>
          <s v="MV Run"/>
          <s v="MV Bike Back from Rental"/>
          <s v="MV Bike With Boys"/>
          <s v="MV Bike to Beach"/>
          <s v="MV Bike Back from Beach"/>
          <s v="Canal Trail plus next section"/>
          <s v="Airport Runabout"/>
          <s v="Was going to be a 100 but not"/>
          <s v="Ironman Mont Tremblant"/>
          <s v="Tremblant Random"/>
          <s v="Tremblant first 10"/>
          <s v="Double Bike Loop"/>
          <s v="Easy Lunch Ride"/>
          <s v="Virginia Beach Ride 1"/>
          <s v="Virginia Beach to NC"/>
          <s v="Virginia Beach Run"/>
          <s v="Waramaug 100"/>
          <s v="389 Plus Griskus Sprint"/>
          <s v="UJ House to Lake Waramaug Loop"/>
          <s v="IMLP Warmup"/>
          <s v="Ironman Lake Placid"/>
          <s v="Waramaug 100 via 254"/>
          <s v="Boat House"/>
          <s v="Waramaug 50"/>
          <s v="IMMT Pre-Ride"/>
          <s v="MG to Home via Artillary"/>
          <s v="Home to MG via Lake Winnemaug"/>
          <s v="Rt6 Loop"/>
          <s v="Pies &amp; Pints 5k"/>
          <s v="YNYY Random"/>
          <s v="Southbury Random"/>
          <s v="JRA - Just Riding Around"/>
          <s v="YNHH - Zone 2 Half Hour"/>
          <s v="YNHH East Rock Rd"/>
          <s v="Lake Zoar"/>
          <s v="Zone 2 Lunch Run"/>
          <s v="Library 5k"/>
          <s v="Round the Hood"/>
          <s v="YNHH-Munson Loop"/>
          <s v="Tranquility Fenn Home"/>
          <s v="Southern"/>
          <s v="Southbury Turkey Trot"/>
          <s v="Around"/>
          <s v="Mirey Dam Run"/>
          <s v="Lake Elise Judd Hill Loop"/>
          <s v="Brookfield New Years"/>
          <s v="MRC Double Loop"/>
          <s v="MRC Loop"/>
          <s v="Munson + Fenn's Pond"/>
          <s v="New Canaan"/>
          <s v="Outside!!!!"/>
          <s v="Loop of quassy plus whatever to make it 8"/>
          <s v="Savin Rock Marathon"/>
          <s v="Griskus to Nettletown"/>
          <s v="Glenwood Loop"/>
          <s v="Masters Swim Class"/>
          <s v="Fenn's Pond and then some"/>
          <s v="WI John Nolen"/>
          <s v="Lake Manona Loop"/>
          <s v="WI Random"/>
          <s v="WI Trail Run"/>
          <s v="Epic To John Nolen"/>
          <s v="Rev3 Minus Out and Back"/>
          <s v="PHS Masters Swim"/>
          <s v="YNHH Hill Run"/>
          <s v="PHS Lap Swim"/>
          <s v="Reverse Quassy Loop"/>
          <s v="Challenge Olympic Run Course"/>
          <s v="Mojy to Work"/>
          <s v="Work to Mojy"/>
          <s v="Waramaug and Rev254"/>
          <s v="Madison Runabout"/>
          <s v="Madison Hills"/>
          <s v="Bonk Station"/>
          <s v="Rubber Duck 5k"/>
          <s v="GII to Dock"/>
          <s v="Rev3 Quassy Bike"/>
          <s v="Work Hill Backwards"/>
          <s v="Flanders ShortCut"/>
          <s v="Flanders 5k"/>
          <s v="Gjr to Quassy"/>
          <s v="Ride to MA"/>
          <s v="Brick Run to 389"/>
          <s v="Paridise Beach"/>
          <s v="Bahama Bridges"/>
          <s v="Loops of Waramaug"/>
          <s v="YNHH East Rock Random"/>
          <s v="Swim with Connor"/>
          <s v="Griskus"/>
          <s v="Jr. to Sandy Beach Dock"/>
          <s v="Jr. to Quassy"/>
          <s v="Sperm Loop"/>
          <s v="Training Swim Mirror Lake"/>
          <s v="LP Run Course on Bike"/>
          <s v="Quick Run"/>
          <s v="MV to Beach"/>
          <s v="MV to End of South Beach"/>
          <s v="MV to State Beach"/>
          <s v="MV Home from State Beach"/>
          <s v="MV Ride around"/>
          <s v="Bridal Trail - Oxford"/>
          <s v="Flanders WhYelWh"/>
          <s v="Flanders WhClock Plus"/>
          <s v="Marsh Botantical Gardens"/>
          <s v="Lake Elise 5 Miler"/>
          <s v="BridalTrail2HopBrook"/>
          <s v="YNHH 5k"/>
          <s v="BridalTrail-67"/>
          <s v="Flanders White/Red/White"/>
          <s v="Flanders Half and Half"/>
          <s v="Bites Warmup"/>
          <s v="Bimbler Bites"/>
          <s v="Flanders Quassy Loop"/>
          <s v="Southbury Bend in the River"/>
          <s v="Bimbler's Bluff 50k"/>
          <s v="Shaddock Bridal Path"/>
          <s v="Dirt to Flanders"/>
          <s v="Munson Loop"/>
          <s v="Flanders White/Yellow"/>
          <s v="Jingle Bell 5k"/>
          <s v="Long Flanders Dirt"/>
          <s v="Middlebury Garage"/>
          <s v="Miss Porter Runaround"/>
          <s v="Flanders White/Yellow/Blue"/>
          <s v="Zwift-Richmond"/>
          <s v="Zwift-Watopia"/>
          <s v="West Rocks"/>
          <s v="Taft Runabou"/>
          <s v="YNHH Highland Star Loop"/>
          <s v="Random Bridal Trail"/>
          <s v="All the Hills Loop"/>
          <s v="Ion Bank 5k"/>
          <s v="Zwift Mountain Pass"/>
          <s v="Yale 25Y Pool"/>
          <s v="YNHH-4Miler"/>
          <s v="Last R3 Loop from Home"/>
          <s v="Zwift FTP Build Day1"/>
          <s v="Run with Panthers 5k"/>
          <s v="Cruise Run"/>
          <s v="Ups &amp; Downs"/>
          <s v="Around the Horn"/>
          <s v="Black Rock Bail Out"/>
          <s v="Outside"/>
          <s v="Munson quick brick"/>
          <s v="Weslyan Swim Meet Run"/>
          <s v="Brookfield Swim Meet Run"/>
          <s v="The Lasso"/>
          <s v="Central Rd Detour"/>
          <s v="From Home Rev3 Olympic"/>
          <s v="Artiliary Loop"/>
          <s v="YNHH Bend Loop"/>
          <s v="Home Short Bike Path Loop"/>
          <s v="Hard Hill Loop"/>
          <s v="Ginga Tryout"/>
          <s v="Flanders Trail 5k"/>
          <s v="Boat House Swim"/>
          <s v="Morning Hills"/>
          <s v="Lasso to Meadowview"/>
          <s v="Lake 2 Lake"/>
          <s v="YNHH Science Park Loop"/>
          <s v="Zoar 34 and more"/>
          <s v="East Hartford Swim Meet"/>
          <s v="Canal Trail from Quinnipiac"/>
          <s v="Hilly"/>
          <s v="Uphill all the way"/>
          <s v="Lower 10k"/>
          <s v="Taft to Gtown to Flanders"/>
          <s v="End of Bike Path"/>
          <s v="Mitch's Dock to Sr Dock"/>
          <s v="Sr Dock -&gt; Mitch Dock &amp; Back"/>
          <s v="Gjr to MRA"/>
          <s v="Hopkins Inn Triathlon"/>
          <s v="Hurlbut 100"/>
          <s v="Around the Quassy"/>
          <s v="67 -&gt; Waramaug -&gt; Bantam -&gt; Score"/>
          <s v="Jr -&gt; Boat House -&gt; Dock -&gt; Jr"/>
          <s v="Atlantis Swim"/>
          <s v="Taper Ride"/>
          <s v="Tremblant Swim"/>
          <s v="Leg Check in Tremblant"/>
          <s v="Coffee Boat Swim"/>
          <s v="Random Run with Nolan"/>
          <s v="PreSoccer Run"/>
          <s v="Soccer Pre Run - Farmington"/>
          <s v="Long Way Middlebury Garage"/>
          <s v="Flanders White Trail"/>
          <s v="Austin Run"/>
          <s v="Turkey Trot"/>
          <s v="Bunker Hill &amp; Back"/>
          <s v="Harvest Ramble"/>
          <s v="Reverse Griskus Sprint"/>
          <s v="Guppy Week 1 Wkout 1"/>
          <s v="Guppy Week 1 Wkout 2"/>
          <s v="389 Treadmill"/>
          <s v="ynhh"/>
          <s v="Zwift Watopia"/>
          <s v="YNHH Prospect Hill Loop"/>
          <s v="YNHH Bike Path 4 Miler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Keane, Brian" refreshedDate="42804.483436111113" createdVersion="3" refreshedVersion="5" recordCount="3204">
  <cacheSource type="worksheet">
    <worksheetSource ref="A1:AB65857" sheet="TriHistory"/>
  </cacheSource>
  <cacheFields count="28">
    <cacheField name="log_id" numFmtId="0">
      <sharedItems containsString="0" containsBlank="1" containsNumber="1" containsInteger="1" minValue="1" maxValue="3186"/>
    </cacheField>
    <cacheField name="Date" numFmtId="14">
      <sharedItems containsNonDate="0" containsDate="1" containsString="0" containsBlank="1" minDate="2001-07-11T00:00:00" maxDate="2017-03-10T00:00:00"/>
    </cacheField>
    <cacheField name="WeekDay" numFmtId="0">
      <sharedItems containsDate="1" containsBlank="1" containsMixedTypes="1" minDate="1899-12-30T00:00:00" maxDate="2017-03-10T00:00:00"/>
    </cacheField>
    <cacheField name="sport" numFmtId="0">
      <sharedItems containsBlank="1" count="55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T1" u="1"/>
        <s v="weights" u="1"/>
        <s v="core" u="1"/>
        <s v="Swim      " u="1"/>
        <s v="2-Bike      " u="1"/>
        <s v="Bike      " u="1"/>
        <s v="3-Run       " u="1"/>
        <s v="Row" u="1"/>
        <s v="Run" u="1"/>
        <s v="Run       " u="1"/>
        <s v="1-Swim      " u="1"/>
        <s v="T2" u="1"/>
        <s v="2-R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59"/>
    </cacheField>
    <cacheField name="Time" numFmtId="0">
      <sharedItems containsDate="1" containsBlank="1" containsMixedTypes="1" minDate="1899-12-30T00:00:1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String="0" containsBlank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186"/>
    </cacheField>
    <cacheField name="Year" numFmtId="0">
      <sharedItems containsString="0" containsBlank="1" containsNumber="1" containsInteger="1" minValue="1900" maxValue="2017" count="19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703" count="168">
        <n v="200107"/>
        <n v="200207"/>
        <n v="200304"/>
        <n v="200305"/>
        <n v="200306"/>
        <n v="200307"/>
        <n v="200308"/>
        <n v="200309"/>
        <n v="200310"/>
        <n v="200311"/>
        <n v="200401"/>
        <n v="200402"/>
        <n v="200403"/>
        <n v="200404"/>
        <n v="200405"/>
        <n v="200406"/>
        <n v="200407"/>
        <n v="200408"/>
        <n v="200409"/>
        <n v="200410"/>
        <n v="200411"/>
        <n v="200412"/>
        <n v="200501"/>
        <n v="200502"/>
        <n v="200503"/>
        <n v="200504"/>
        <n v="200505"/>
        <n v="200506"/>
        <n v="200507"/>
        <n v="200508"/>
        <n v="200509"/>
        <n v="200510"/>
        <n v="200511"/>
        <n v="200512"/>
        <n v="200601"/>
        <n v="200602"/>
        <n v="200603"/>
        <n v="200604"/>
        <n v="200605"/>
        <n v="200606"/>
        <n v="200607"/>
        <n v="200608"/>
        <n v="200609"/>
        <n v="200610"/>
        <n v="200611"/>
        <n v="200612"/>
        <n v="200701"/>
        <n v="200702"/>
        <n v="200703"/>
        <n v="200704"/>
        <n v="200705"/>
        <n v="200706"/>
        <n v="200707"/>
        <n v="200708"/>
        <n v="200709"/>
        <n v="200710"/>
        <n v="200711"/>
        <n v="200712"/>
        <n v="200801"/>
        <n v="200802"/>
        <n v="200803"/>
        <n v="200804"/>
        <n v="200805"/>
        <n v="200806"/>
        <n v="200807"/>
        <n v="200808"/>
        <n v="200809"/>
        <n v="200810"/>
        <n v="200811"/>
        <n v="200812"/>
        <n v="200901"/>
        <n v="200902"/>
        <n v="200903"/>
        <n v="200904"/>
        <n v="200905"/>
        <n v="200906"/>
        <n v="200907"/>
        <n v="200908"/>
        <n v="200911"/>
        <n v="200912"/>
        <n v="201001"/>
        <n v="201003"/>
        <n v="201004"/>
        <n v="201005"/>
        <n v="201006"/>
        <n v="201007"/>
        <n v="201008"/>
        <n v="201009"/>
        <n v="201010"/>
        <n v="201011"/>
        <n v="201012"/>
        <n v="201101"/>
        <n v="201102"/>
        <n v="201103"/>
        <n v="201104"/>
        <n v="201105"/>
        <n v="201106"/>
        <n v="201107"/>
        <n v="201108"/>
        <n v="201109"/>
        <n v="201110"/>
        <n v="201111"/>
        <n v="201112"/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190001"/>
        <m/>
      </sharedItems>
    </cacheField>
    <cacheField name="Week" numFmtId="0">
      <sharedItems containsString="0" containsBlank="1" containsNumber="1" containsInteger="1" minValue="0" maxValue="53" count="55">
        <n v="28"/>
        <n v="15"/>
        <n v="16"/>
        <n v="17"/>
        <n v="18"/>
        <n v="19"/>
        <n v="20"/>
        <n v="21"/>
        <n v="22"/>
        <n v="23"/>
        <n v="24"/>
        <n v="25"/>
        <n v="29"/>
        <n v="30"/>
        <n v="31"/>
        <n v="32"/>
        <n v="33"/>
        <n v="34"/>
        <n v="35"/>
        <n v="36"/>
        <n v="37"/>
        <n v="40"/>
        <n v="42"/>
        <n v="45"/>
        <n v="46"/>
        <n v="47"/>
        <n v="48"/>
        <n v="1"/>
        <n v="3"/>
        <n v="5"/>
        <n v="6"/>
        <n v="7"/>
        <n v="8"/>
        <n v="9"/>
        <n v="10"/>
        <n v="11"/>
        <n v="12"/>
        <n v="13"/>
        <n v="14"/>
        <n v="26"/>
        <n v="27"/>
        <n v="38"/>
        <n v="39"/>
        <n v="41"/>
        <n v="43"/>
        <n v="44"/>
        <n v="49"/>
        <n v="53"/>
        <n v="4"/>
        <n v="50"/>
        <n v="51"/>
        <n v="2"/>
        <n v="52"/>
        <n v="0"/>
        <m/>
      </sharedItems>
    </cacheField>
    <cacheField name="Rest" numFmtId="0">
      <sharedItems containsBlank="1" containsMixedTypes="1" containsNumber="1" minValue="0" maxValue="3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51">
  <r>
    <x v="0"/>
    <d v="2001-07-11T00:00:00"/>
    <x v="0"/>
    <n v="0.5"/>
    <n v="0"/>
    <n v="21"/>
    <n v="25"/>
    <d v="1899-12-30T00:21:25"/>
    <d v="1899-12-30T00:42:50"/>
    <x v="0"/>
    <s v="Griskus Sprint"/>
    <n v="1.4007782101167325"/>
    <n v="0"/>
    <m/>
    <m/>
    <d v="1899-12-30T01:42:48"/>
    <d v="1899-12-30T00:51:24"/>
    <d v="1899-12-30T18:42:14"/>
    <d v="1899-12-30T19:34:38"/>
    <d v="1899-12-30T09:21:07"/>
    <d v="1899-12-30T09:47:19"/>
    <n v="3057"/>
    <x v="0"/>
    <x v="0"/>
    <n v="200107"/>
  </r>
  <r>
    <x v="0"/>
    <d v="2001-07-11T00:00:00"/>
    <x v="1"/>
    <n v="10.5"/>
    <n v="0"/>
    <n v="46"/>
    <n v="51"/>
    <d v="1899-12-30T00:46:51"/>
    <d v="1899-12-30T00:04:28"/>
    <x v="0"/>
    <s v="Griskus Sprint"/>
    <n v="13.447171824973331"/>
    <n v="0"/>
    <m/>
    <m/>
    <d v="1899-12-30T08:19:44"/>
    <d v="1899-12-30T04:09:52"/>
    <d v="1899-12-30T01:56:54"/>
    <d v="1899-12-30T02:49:18"/>
    <d v="1899-12-30T00:58:27"/>
    <d v="1899-12-30T01:24:39"/>
    <n v="572"/>
    <x v="0"/>
    <x v="0"/>
    <n v="200107"/>
  </r>
  <r>
    <x v="0"/>
    <d v="2001-07-11T00:00:00"/>
    <x v="2"/>
    <n v="3.1"/>
    <n v="0"/>
    <n v="42"/>
    <n v="31"/>
    <d v="1899-12-30T00:42:31"/>
    <d v="1899-12-30T00:13:43"/>
    <x v="0"/>
    <s v="Griskus Sprint"/>
    <n v="4.3747549980399887"/>
    <n v="0"/>
    <m/>
    <m/>
    <d v="1899-12-30T05:59:20"/>
    <d v="1899-12-30T02:59:40"/>
    <d v="1899-12-30T05:59:20"/>
    <d v="1899-12-30T06:51:44"/>
    <d v="1899-12-30T02:59:40"/>
    <d v="1899-12-30T03:25:52"/>
    <n v="2616"/>
    <x v="0"/>
    <x v="0"/>
    <n v="200107"/>
  </r>
  <r>
    <x v="1"/>
    <d v="2002-07-10T00:00:00"/>
    <x v="0"/>
    <n v="0.5"/>
    <n v="0"/>
    <n v="20"/>
    <n v="25"/>
    <d v="1899-12-30T00:20:25"/>
    <d v="1899-12-30T00:40:50"/>
    <x v="0"/>
    <s v="Griskus Sprint"/>
    <n v="1.469387755102042"/>
    <n v="0"/>
    <m/>
    <m/>
    <d v="1899-12-30T01:38:00"/>
    <d v="1899-12-30T00:49:00"/>
    <d v="1899-12-30T17:49:50"/>
    <d v="1899-12-30T18:42:14"/>
    <d v="1899-12-30T08:54:55"/>
    <d v="1899-12-30T09:21:07"/>
    <n v="3036"/>
    <x v="1"/>
    <x v="0"/>
    <n v="200207"/>
  </r>
  <r>
    <x v="1"/>
    <d v="2002-07-10T00:00:00"/>
    <x v="1"/>
    <n v="10.5"/>
    <n v="0"/>
    <n v="37"/>
    <n v="14"/>
    <d v="1899-12-30T00:37:14"/>
    <d v="1899-12-30T00:03:33"/>
    <x v="0"/>
    <s v="Griskus Sprint"/>
    <n v="16.920322291853193"/>
    <n v="0"/>
    <m/>
    <m/>
    <d v="1899-12-30T06:37:09"/>
    <d v="1899-12-30T03:18:35"/>
    <d v="1899-12-30T01:32:54"/>
    <d v="1899-12-30T02:25:18"/>
    <d v="1899-12-30T00:46:27"/>
    <d v="1899-12-30T01:12:39"/>
    <n v="277"/>
    <x v="1"/>
    <x v="0"/>
    <n v="200207"/>
  </r>
  <r>
    <x v="1"/>
    <d v="2002-07-10T00:00:00"/>
    <x v="2"/>
    <n v="3.1"/>
    <n v="0"/>
    <n v="32"/>
    <n v="43"/>
    <d v="1899-12-30T00:32:43"/>
    <d v="1899-12-30T00:10:33"/>
    <x v="0"/>
    <s v="Griskus Sprint"/>
    <n v="5.6851757514009211"/>
    <n v="0"/>
    <m/>
    <m/>
    <d v="1899-12-30T04:36:31"/>
    <d v="1899-12-30T02:18:15"/>
    <d v="1899-12-30T04:36:31"/>
    <d v="1899-12-30T05:28:55"/>
    <d v="1899-12-30T02:18:15"/>
    <d v="1899-12-30T02:44:27"/>
    <n v="1817"/>
    <x v="1"/>
    <x v="0"/>
    <n v="200207"/>
  </r>
  <r>
    <x v="1"/>
    <d v="2002-07-10T00:00:00"/>
    <x v="3"/>
    <n v="1"/>
    <n v="0"/>
    <n v="2"/>
    <n v="43"/>
    <d v="1899-12-30T00:02:43"/>
    <d v="1899-12-30T00:02:43"/>
    <x v="0"/>
    <s v="Griskus Sprint"/>
    <n v="22.085889570552162"/>
    <n v="0"/>
    <m/>
    <m/>
    <d v="1899-12-30T00:00:00"/>
    <d v="1899-12-30T00:00:00"/>
    <d v="1899-12-30T01:11:11"/>
    <d v="1899-12-30T02:03:35"/>
    <d v="1899-12-30T00:35:35"/>
    <d v="1899-12-30T01:01:47"/>
    <n v="87"/>
    <x v="1"/>
    <x v="0"/>
    <n v="200207"/>
  </r>
  <r>
    <x v="2"/>
    <s v="Sunday"/>
    <x v="2"/>
    <n v="3.1"/>
    <n v="0"/>
    <n v="29"/>
    <n v="53"/>
    <d v="1899-12-30T00:29:53"/>
    <d v="1899-12-30T00:09:38"/>
    <x v="0"/>
    <s v="N/A"/>
    <n v="6.2242052426101564"/>
    <n v="0"/>
    <m/>
    <m/>
    <d v="1899-12-30T04:12:34"/>
    <d v="1899-12-30T02:06:17"/>
    <d v="1899-12-30T04:12:34"/>
    <d v="1899-12-30T05:04:58"/>
    <d v="1899-12-30T02:06:17"/>
    <d v="1899-12-30T02:32:29"/>
    <n v="1122"/>
    <x v="2"/>
    <x v="1"/>
    <n v="200304"/>
  </r>
  <r>
    <x v="3"/>
    <s v="Sunday"/>
    <x v="1"/>
    <n v="11.6"/>
    <n v="1"/>
    <n v="0"/>
    <n v="0"/>
    <d v="1899-12-30T01:00:00"/>
    <d v="1899-12-30T00:05:10"/>
    <x v="0"/>
    <s v="N/A"/>
    <n v="11.600000000000009"/>
    <n v="0"/>
    <m/>
    <m/>
    <d v="1899-12-30T09:39:19"/>
    <d v="1899-12-30T04:49:39"/>
    <d v="1899-12-30T02:15:31"/>
    <d v="1899-12-30T03:07:55"/>
    <d v="1899-12-30T01:07:46"/>
    <d v="1899-12-30T01:33:58"/>
    <n v="663"/>
    <x v="2"/>
    <x v="1"/>
    <n v="200304"/>
  </r>
  <r>
    <x v="3"/>
    <s v="Sunday"/>
    <x v="2"/>
    <n v="3.1"/>
    <n v="0"/>
    <n v="32"/>
    <n v="59"/>
    <d v="1899-12-30T00:32:59"/>
    <d v="1899-12-30T00:10:38"/>
    <x v="1"/>
    <s v="N/A"/>
    <n v="5.6392117230924761"/>
    <n v="0"/>
    <m/>
    <m/>
    <d v="1899-12-30T04:38:46"/>
    <d v="1899-12-30T02:19:23"/>
    <d v="1899-12-30T04:38:46"/>
    <d v="1899-12-30T05:31:10"/>
    <d v="1899-12-30T02:19:23"/>
    <d v="1899-12-30T02:45:35"/>
    <n v="1856"/>
    <x v="2"/>
    <x v="1"/>
    <n v="200304"/>
  </r>
  <r>
    <x v="4"/>
    <s v="Thursday"/>
    <x v="1"/>
    <n v="6.3"/>
    <n v="0"/>
    <n v="28"/>
    <n v="38"/>
    <d v="1899-12-30T00:28:38"/>
    <d v="1899-12-30T00:04:33"/>
    <x v="0"/>
    <s v="N/A"/>
    <n v="13.201396973224691"/>
    <n v="0"/>
    <m/>
    <m/>
    <d v="1899-12-30T08:29:02"/>
    <d v="1899-12-30T04:14:31"/>
    <d v="1899-12-30T01:59:05"/>
    <d v="1899-12-30T02:51:29"/>
    <d v="1899-12-30T00:59:32"/>
    <d v="1899-12-30T01:25:44"/>
    <n v="598"/>
    <x v="2"/>
    <x v="1"/>
    <n v="200304"/>
  </r>
  <r>
    <x v="5"/>
    <s v="Friday"/>
    <x v="1"/>
    <n v="2"/>
    <n v="0"/>
    <n v="8"/>
    <n v="0"/>
    <d v="1899-12-30T00:08:00"/>
    <d v="1899-12-30T00:04:00"/>
    <x v="0"/>
    <s v="N/A"/>
    <n v="15.000000000000011"/>
    <n v="0"/>
    <m/>
    <m/>
    <d v="1899-12-30T07:28:00"/>
    <d v="1899-12-30T03:44:00"/>
    <d v="1899-12-30T01:44:48"/>
    <d v="1899-12-30T02:37:12"/>
    <d v="1899-12-30T00:52:24"/>
    <d v="1899-12-30T01:18:36"/>
    <n v="439"/>
    <x v="2"/>
    <x v="1"/>
    <n v="200304"/>
  </r>
  <r>
    <x v="6"/>
    <s v="Monday"/>
    <x v="1"/>
    <n v="10.7"/>
    <n v="0"/>
    <n v="45"/>
    <n v="24"/>
    <d v="1899-12-30T00:45:24"/>
    <d v="1899-12-30T00:04:15"/>
    <x v="0"/>
    <s v="N/A"/>
    <n v="14.140969162995608"/>
    <n v="0"/>
    <m/>
    <m/>
    <d v="1899-12-30T07:55:13"/>
    <d v="1899-12-30T03:57:36"/>
    <d v="1899-12-30T01:51:10"/>
    <d v="1899-12-30T02:43:34"/>
    <d v="1899-12-30T00:55:35"/>
    <d v="1899-12-30T01:21:47"/>
    <n v="516"/>
    <x v="2"/>
    <x v="1"/>
    <n v="200304"/>
  </r>
  <r>
    <x v="7"/>
    <s v="Friday"/>
    <x v="2"/>
    <n v="2.4"/>
    <n v="0"/>
    <n v="26"/>
    <n v="34"/>
    <d v="1899-12-30T00:26:34"/>
    <d v="1899-12-30T00:11:04"/>
    <x v="1"/>
    <s v="N/A"/>
    <n v="5.4203262233375202"/>
    <n v="0"/>
    <m/>
    <m/>
    <d v="1899-12-30T04:50:01"/>
    <d v="1899-12-30T02:25:01"/>
    <d v="1899-12-30T04:50:01"/>
    <d v="1899-12-30T05:42:25"/>
    <d v="1899-12-30T02:25:01"/>
    <d v="1899-12-30T02:51:13"/>
    <n v="2091"/>
    <x v="2"/>
    <x v="1"/>
    <n v="200304"/>
  </r>
  <r>
    <x v="8"/>
    <s v="Tuesday"/>
    <x v="2"/>
    <n v="2.4"/>
    <n v="0"/>
    <n v="25"/>
    <n v="28"/>
    <d v="1899-12-30T00:25:28"/>
    <d v="1899-12-30T00:10:37"/>
    <x v="1"/>
    <s v="N/A"/>
    <n v="5.6544502617801102"/>
    <n v="0"/>
    <m/>
    <m/>
    <d v="1899-12-30T04:38:01"/>
    <d v="1899-12-30T02:19:00"/>
    <d v="1899-12-30T04:38:01"/>
    <d v="1899-12-30T05:30:25"/>
    <d v="1899-12-30T02:19:00"/>
    <d v="1899-12-30T02:45:12"/>
    <n v="1846"/>
    <x v="2"/>
    <x v="1"/>
    <n v="200304"/>
  </r>
  <r>
    <x v="9"/>
    <s v="Saturday"/>
    <x v="2"/>
    <n v="7.2"/>
    <n v="1"/>
    <n v="26"/>
    <n v="27"/>
    <d v="1899-12-30T01:26:27"/>
    <d v="1899-12-30T00:12:00"/>
    <x v="1"/>
    <s v="N/A"/>
    <n v="4.9971081550028957"/>
    <n v="0"/>
    <m/>
    <m/>
    <d v="1899-12-30T05:14:35"/>
    <d v="1899-12-30T02:37:17"/>
    <d v="1899-12-30T05:14:35"/>
    <d v="1899-12-30T06:06:59"/>
    <d v="1899-12-30T02:37:17"/>
    <d v="1899-12-30T03:03:29"/>
    <n v="2430"/>
    <x v="2"/>
    <x v="2"/>
    <n v="200305"/>
  </r>
  <r>
    <x v="10"/>
    <s v="Sunday"/>
    <x v="1"/>
    <n v="10.44"/>
    <n v="0"/>
    <n v="45"/>
    <n v="23"/>
    <d v="1899-12-30T00:45:23"/>
    <d v="1899-12-30T00:04:21"/>
    <x v="0"/>
    <s v="N/A"/>
    <n v="13.802423797282419"/>
    <n v="0"/>
    <m/>
    <m/>
    <d v="1899-12-30T08:06:52"/>
    <d v="1899-12-30T04:03:26"/>
    <d v="1899-12-30T01:53:54"/>
    <d v="1899-12-30T02:46:18"/>
    <d v="1899-12-30T00:56:57"/>
    <d v="1899-12-30T01:23:09"/>
    <n v="544"/>
    <x v="2"/>
    <x v="2"/>
    <n v="200305"/>
  </r>
  <r>
    <x v="11"/>
    <s v="Tuesday"/>
    <x v="2"/>
    <n v="3"/>
    <n v="0"/>
    <n v="33"/>
    <n v="39"/>
    <d v="1899-12-30T00:33:39"/>
    <d v="1899-12-30T00:11:13"/>
    <x v="1"/>
    <s v="N/A"/>
    <n v="5.349182763744432"/>
    <n v="0"/>
    <m/>
    <m/>
    <d v="1899-12-30T04:53:53"/>
    <d v="1899-12-30T02:26:56"/>
    <d v="1899-12-30T04:53:53"/>
    <d v="1899-12-30T05:46:17"/>
    <d v="1899-12-30T02:26:56"/>
    <d v="1899-12-30T02:53:08"/>
    <n v="2160"/>
    <x v="2"/>
    <x v="2"/>
    <n v="200305"/>
  </r>
  <r>
    <x v="12"/>
    <s v="Thursday"/>
    <x v="2"/>
    <n v="3"/>
    <n v="0"/>
    <n v="33"/>
    <n v="5"/>
    <d v="1899-12-30T00:33:05"/>
    <d v="1899-12-30T00:11:02"/>
    <x v="1"/>
    <s v="N/A"/>
    <n v="5.4408060453400537"/>
    <n v="0"/>
    <m/>
    <m/>
    <d v="1899-12-30T04:48:56"/>
    <d v="1899-12-30T02:24:28"/>
    <d v="1899-12-30T04:48:56"/>
    <d v="1899-12-30T05:41:20"/>
    <d v="1899-12-30T02:24:28"/>
    <d v="1899-12-30T02:50:40"/>
    <n v="2067"/>
    <x v="2"/>
    <x v="2"/>
    <n v="200305"/>
  </r>
  <r>
    <x v="13"/>
    <s v="Saturday"/>
    <x v="1"/>
    <n v="12"/>
    <n v="0"/>
    <n v="48"/>
    <n v="59"/>
    <d v="1899-12-30T00:48:59"/>
    <d v="1899-12-30T00:04:05"/>
    <x v="0"/>
    <s v="N/A"/>
    <n v="14.698877169105147"/>
    <n v="0"/>
    <m/>
    <m/>
    <d v="1899-12-30T07:37:11"/>
    <d v="1899-12-30T03:48:35"/>
    <d v="1899-12-30T01:46:57"/>
    <d v="1899-12-30T02:39:21"/>
    <d v="1899-12-30T00:53:28"/>
    <d v="1899-12-30T01:19:40"/>
    <n v="471"/>
    <x v="2"/>
    <x v="2"/>
    <n v="200305"/>
  </r>
  <r>
    <x v="13"/>
    <s v="Saturday"/>
    <x v="2"/>
    <n v="3.1"/>
    <n v="0"/>
    <n v="29"/>
    <n v="57"/>
    <d v="1899-12-30T00:29:57"/>
    <d v="1899-12-30T00:09:40"/>
    <x v="1"/>
    <s v="N/A"/>
    <n v="6.2103505843071831"/>
    <n v="0"/>
    <m/>
    <m/>
    <d v="1899-12-30T04:13:08"/>
    <d v="1899-12-30T02:06:34"/>
    <d v="1899-12-30T04:13:08"/>
    <d v="1899-12-30T05:05:32"/>
    <d v="1899-12-30T02:06:34"/>
    <d v="1899-12-30T02:32:46"/>
    <n v="1132"/>
    <x v="2"/>
    <x v="2"/>
    <n v="200305"/>
  </r>
  <r>
    <x v="14"/>
    <s v="Tuesday"/>
    <x v="2"/>
    <n v="3"/>
    <n v="0"/>
    <n v="29"/>
    <n v="12"/>
    <d v="1899-12-30T00:29:12"/>
    <d v="1899-12-30T00:09:44"/>
    <x v="1"/>
    <s v="Treadmill"/>
    <n v="6.1643835616438407"/>
    <n v="0"/>
    <m/>
    <m/>
    <d v="1899-12-30T04:15:01"/>
    <d v="1899-12-30T02:07:30"/>
    <d v="1899-12-30T04:15:01"/>
    <d v="1899-12-30T05:07:25"/>
    <d v="1899-12-30T02:07:30"/>
    <d v="1899-12-30T02:33:42"/>
    <n v="1200"/>
    <x v="2"/>
    <x v="2"/>
    <n v="200305"/>
  </r>
  <r>
    <x v="15"/>
    <s v="Thursday"/>
    <x v="1"/>
    <n v="11"/>
    <n v="0"/>
    <n v="48"/>
    <n v="15"/>
    <d v="1899-12-30T00:48:15"/>
    <d v="1899-12-30T00:04:23"/>
    <x v="0"/>
    <s v="N/A"/>
    <n v="13.678756476683947"/>
    <n v="0"/>
    <m/>
    <m/>
    <d v="1899-12-30T08:11:16"/>
    <d v="1899-12-30T04:05:38"/>
    <d v="1899-12-30T01:54:55"/>
    <d v="1899-12-30T02:47:19"/>
    <d v="1899-12-30T00:57:28"/>
    <d v="1899-12-30T01:23:40"/>
    <n v="551"/>
    <x v="2"/>
    <x v="2"/>
    <n v="200305"/>
  </r>
  <r>
    <x v="16"/>
    <s v="Friday"/>
    <x v="2"/>
    <n v="4"/>
    <n v="0"/>
    <n v="45"/>
    <n v="51"/>
    <d v="1899-12-30T00:45:51"/>
    <d v="1899-12-30T00:11:28"/>
    <x v="1"/>
    <s v="N/A"/>
    <n v="5.234460196292261"/>
    <n v="0"/>
    <m/>
    <m/>
    <d v="1899-12-30T05:00:19"/>
    <d v="1899-12-30T02:30:10"/>
    <d v="1899-12-30T05:00:19"/>
    <d v="1899-12-30T05:52:43"/>
    <d v="1899-12-30T02:30:10"/>
    <d v="1899-12-30T02:56:22"/>
    <n v="2258"/>
    <x v="2"/>
    <x v="2"/>
    <n v="200305"/>
  </r>
  <r>
    <x v="17"/>
    <s v="Monday"/>
    <x v="0"/>
    <n v="0.746"/>
    <n v="0"/>
    <n v="29"/>
    <n v="5"/>
    <d v="1899-12-30T00:29:05"/>
    <d v="1899-12-30T00:38:59"/>
    <x v="0"/>
    <s v="N/A"/>
    <n v="1.5390257879656173"/>
    <n v="0"/>
    <m/>
    <m/>
    <d v="1899-12-30T01:33:34"/>
    <d v="1899-12-30T00:46:47"/>
    <d v="1899-12-30T17:01:26"/>
    <d v="1899-12-30T17:53:50"/>
    <d v="1899-12-30T08:30:43"/>
    <d v="1899-12-30T08:56:55"/>
    <n v="2977"/>
    <x v="2"/>
    <x v="2"/>
    <n v="200305"/>
  </r>
  <r>
    <x v="18"/>
    <s v="Tuesday"/>
    <x v="1"/>
    <n v="14.8"/>
    <n v="1"/>
    <n v="10"/>
    <n v="0"/>
    <d v="1899-12-30T01:10:00"/>
    <d v="1899-12-30T00:04:44"/>
    <x v="0"/>
    <s v="N/A"/>
    <n v="12.685714285714297"/>
    <n v="0"/>
    <m/>
    <m/>
    <d v="1899-12-30T08:49:44"/>
    <d v="1899-12-30T04:24:52"/>
    <d v="1899-12-30T02:03:55"/>
    <d v="1899-12-30T02:56:19"/>
    <d v="1899-12-30T01:01:58"/>
    <d v="1899-12-30T01:28:10"/>
    <n v="629"/>
    <x v="2"/>
    <x v="2"/>
    <n v="200305"/>
  </r>
  <r>
    <x v="19"/>
    <s v="Wednesday"/>
    <x v="2"/>
    <n v="2.25"/>
    <n v="0"/>
    <n v="23"/>
    <n v="16"/>
    <d v="1899-12-30T00:23:16"/>
    <d v="1899-12-30T00:10:20"/>
    <x v="1"/>
    <s v="N/A"/>
    <n v="5.8022922636103189"/>
    <n v="0"/>
    <m/>
    <m/>
    <d v="1899-12-30T04:30:56"/>
    <d v="1899-12-30T02:15:28"/>
    <d v="1899-12-30T04:30:56"/>
    <d v="1899-12-30T05:23:20"/>
    <d v="1899-12-30T02:15:28"/>
    <d v="1899-12-30T02:41:40"/>
    <n v="1665"/>
    <x v="2"/>
    <x v="2"/>
    <n v="200305"/>
  </r>
  <r>
    <x v="20"/>
    <s v="Friday"/>
    <x v="2"/>
    <n v="3.1"/>
    <n v="0"/>
    <n v="29"/>
    <n v="50"/>
    <d v="1899-12-30T00:29:50"/>
    <d v="1899-12-30T00:09:37"/>
    <x v="0"/>
    <s v="N/A"/>
    <n v="6.2346368715083864"/>
    <n v="0"/>
    <m/>
    <m/>
    <d v="1899-12-30T04:12:08"/>
    <d v="1899-12-30T02:06:04"/>
    <d v="1899-12-30T04:12:08"/>
    <d v="1899-12-30T05:04:32"/>
    <d v="1899-12-30T02:06:04"/>
    <d v="1899-12-30T02:32:16"/>
    <n v="1112"/>
    <x v="2"/>
    <x v="2"/>
    <n v="200305"/>
  </r>
  <r>
    <x v="21"/>
    <s v="Sunday"/>
    <x v="1"/>
    <n v="13.5"/>
    <n v="0"/>
    <n v="54"/>
    <n v="1"/>
    <d v="1899-12-30T00:54:01"/>
    <d v="1899-12-30T00:04:00"/>
    <x v="0"/>
    <s v="N/A"/>
    <n v="14.995371798827534"/>
    <n v="0"/>
    <m/>
    <m/>
    <d v="1899-12-30T07:28:08"/>
    <d v="1899-12-30T03:44:04"/>
    <d v="1899-12-30T01:44:50"/>
    <d v="1899-12-30T02:37:14"/>
    <d v="1899-12-30T00:52:25"/>
    <d v="1899-12-30T01:18:37"/>
    <n v="442"/>
    <x v="2"/>
    <x v="2"/>
    <n v="200305"/>
  </r>
  <r>
    <x v="21"/>
    <s v="Sunday"/>
    <x v="2"/>
    <n v="3.1"/>
    <n v="0"/>
    <n v="32"/>
    <n v="24"/>
    <d v="1899-12-30T00:32:24"/>
    <d v="1899-12-30T00:10:27"/>
    <x v="1"/>
    <s v="N/A"/>
    <n v="5.7407407407407467"/>
    <n v="0"/>
    <m/>
    <s v="9.45.39, 11.23.87, 11.14.95"/>
    <d v="1899-12-30T04:33:50"/>
    <d v="1899-12-30T02:16:55"/>
    <d v="1899-12-30T04:33:50"/>
    <d v="1899-12-30T05:26:14"/>
    <d v="1899-12-30T02:16:55"/>
    <d v="1899-12-30T02:43:07"/>
    <n v="1743"/>
    <x v="2"/>
    <x v="2"/>
    <n v="200305"/>
  </r>
  <r>
    <x v="22"/>
    <s v="Tuesday"/>
    <x v="2"/>
    <n v="3.1"/>
    <n v="0"/>
    <n v="31"/>
    <n v="14"/>
    <d v="1899-12-30T00:31:14"/>
    <d v="1899-12-30T00:10:05"/>
    <x v="1"/>
    <s v="N/A"/>
    <n v="5.9551760939167604"/>
    <n v="0"/>
    <m/>
    <s v="9.00.06, 10.32.00, 11.41.45"/>
    <d v="1899-12-30T04:23:58"/>
    <d v="1899-12-30T02:11:59"/>
    <d v="1899-12-30T04:23:58"/>
    <d v="1899-12-30T05:16:22"/>
    <d v="1899-12-30T02:11:59"/>
    <d v="1899-12-30T02:38:11"/>
    <n v="1479"/>
    <x v="2"/>
    <x v="2"/>
    <n v="200305"/>
  </r>
  <r>
    <x v="23"/>
    <s v="Thursday"/>
    <x v="2"/>
    <n v="4"/>
    <n v="0"/>
    <n v="43"/>
    <n v="13"/>
    <d v="1899-12-30T00:43:13"/>
    <d v="1899-12-30T00:10:48"/>
    <x v="1"/>
    <s v="Cranbury Park - Road"/>
    <n v="5.553413035094489"/>
    <n v="0"/>
    <m/>
    <s v="Cranbury Park - Road"/>
    <d v="1899-12-30T04:43:04"/>
    <d v="1899-12-30T02:21:32"/>
    <d v="1899-12-30T04:43:04"/>
    <d v="1899-12-30T05:35:28"/>
    <d v="1899-12-30T02:21:32"/>
    <d v="1899-12-30T02:47:44"/>
    <n v="1951"/>
    <x v="2"/>
    <x v="2"/>
    <n v="200305"/>
  </r>
  <r>
    <x v="24"/>
    <s v="Saturday"/>
    <x v="1"/>
    <n v="9.1"/>
    <n v="0"/>
    <n v="36"/>
    <n v="20"/>
    <d v="1899-12-30T00:36:20"/>
    <d v="1899-12-30T00:04:00"/>
    <x v="0"/>
    <s v="N/A"/>
    <n v="15.027522935779826"/>
    <n v="0"/>
    <m/>
    <m/>
    <d v="1899-12-30T07:27:11"/>
    <d v="1899-12-30T03:43:35"/>
    <d v="1899-12-30T01:44:36"/>
    <d v="1899-12-30T02:37:01"/>
    <d v="1899-12-30T00:52:18"/>
    <d v="1899-12-30T01:18:30"/>
    <n v="424"/>
    <x v="2"/>
    <x v="2"/>
    <n v="200305"/>
  </r>
  <r>
    <x v="24"/>
    <s v="Saturday"/>
    <x v="2"/>
    <n v="2.7"/>
    <n v="0"/>
    <n v="30"/>
    <n v="23"/>
    <d v="1899-12-30T00:30:23"/>
    <d v="1899-12-30T00:11:15"/>
    <x v="1"/>
    <s v="N/A"/>
    <n v="5.3318705430608935"/>
    <n v="0"/>
    <m/>
    <m/>
    <d v="1899-12-30T04:54:50"/>
    <d v="1899-12-30T02:27:25"/>
    <d v="1899-12-30T04:54:50"/>
    <d v="1899-12-30T05:47:14"/>
    <d v="1899-12-30T02:27:25"/>
    <d v="1899-12-30T02:53:37"/>
    <n v="2172"/>
    <x v="2"/>
    <x v="2"/>
    <n v="200305"/>
  </r>
  <r>
    <x v="25"/>
    <s v="Monday"/>
    <x v="2"/>
    <n v="2.1"/>
    <n v="0"/>
    <n v="21"/>
    <n v="25"/>
    <d v="1899-12-30T00:21:25"/>
    <d v="1899-12-30T00:10:12"/>
    <x v="1"/>
    <s v="N/A"/>
    <n v="5.8832684824902772"/>
    <n v="0"/>
    <m/>
    <m/>
    <d v="1899-12-30T04:27:12"/>
    <d v="1899-12-30T02:13:36"/>
    <d v="1899-12-30T04:27:12"/>
    <d v="1899-12-30T05:19:36"/>
    <d v="1899-12-30T02:13:36"/>
    <d v="1899-12-30T02:39:48"/>
    <n v="1554"/>
    <x v="2"/>
    <x v="3"/>
    <n v="200306"/>
  </r>
  <r>
    <x v="26"/>
    <s v="Tuesday"/>
    <x v="2"/>
    <n v="2.8"/>
    <n v="0"/>
    <n v="28"/>
    <n v="34"/>
    <d v="1899-12-30T00:28:34"/>
    <d v="1899-12-30T00:10:12"/>
    <x v="1"/>
    <s v="N/A"/>
    <n v="5.8809801633605643"/>
    <n v="0"/>
    <m/>
    <m/>
    <d v="1899-12-30T04:27:18"/>
    <d v="1899-12-30T02:13:39"/>
    <d v="1899-12-30T04:27:18"/>
    <d v="1899-12-30T05:19:42"/>
    <d v="1899-12-30T02:13:39"/>
    <d v="1899-12-30T02:39:51"/>
    <n v="1561"/>
    <x v="2"/>
    <x v="3"/>
    <n v="200306"/>
  </r>
  <r>
    <x v="27"/>
    <s v="Thursday"/>
    <x v="2"/>
    <n v="4"/>
    <n v="0"/>
    <n v="47"/>
    <n v="21"/>
    <d v="1899-12-30T00:47:21"/>
    <d v="1899-12-30T00:11:50"/>
    <x v="1"/>
    <s v="N/A"/>
    <n v="5.0686378035902893"/>
    <n v="0"/>
    <m/>
    <m/>
    <d v="1899-12-30T05:10:09"/>
    <d v="1899-12-30T02:35:04"/>
    <d v="1899-12-30T05:10:09"/>
    <d v="1899-12-30T06:02:33"/>
    <d v="1899-12-30T02:35:04"/>
    <d v="1899-12-30T03:01:16"/>
    <n v="2374"/>
    <x v="2"/>
    <x v="3"/>
    <n v="200306"/>
  </r>
  <r>
    <x v="28"/>
    <s v="Friday"/>
    <x v="1"/>
    <n v="10.6"/>
    <n v="0"/>
    <n v="42"/>
    <n v="21"/>
    <d v="1899-12-30T00:42:21"/>
    <d v="1899-12-30T00:04:00"/>
    <x v="0"/>
    <s v="Griskus Sprint"/>
    <n v="15.01770956316412"/>
    <n v="0"/>
    <m/>
    <m/>
    <d v="1899-12-30T07:27:28"/>
    <d v="1899-12-30T03:43:44"/>
    <d v="1899-12-30T01:44:41"/>
    <d v="1899-12-30T02:37:05"/>
    <d v="1899-12-30T00:52:20"/>
    <d v="1899-12-30T01:18:32"/>
    <n v="425"/>
    <x v="2"/>
    <x v="3"/>
    <n v="200306"/>
  </r>
  <r>
    <x v="29"/>
    <s v="Sunday"/>
    <x v="2"/>
    <n v="2.2000000000000002"/>
    <n v="0"/>
    <n v="22"/>
    <n v="50"/>
    <d v="1899-12-30T00:22:50"/>
    <d v="1899-12-30T00:10:23"/>
    <x v="2"/>
    <s v="N/A"/>
    <n v="5.7810218978102244"/>
    <n v="0"/>
    <m/>
    <m/>
    <d v="1899-12-30T04:31:55"/>
    <d v="1899-12-30T02:15:58"/>
    <d v="1899-12-30T04:31:55"/>
    <d v="1899-12-30T05:24:19"/>
    <d v="1899-12-30T02:15:58"/>
    <d v="1899-12-30T02:42:10"/>
    <n v="1697"/>
    <x v="2"/>
    <x v="3"/>
    <n v="200306"/>
  </r>
  <r>
    <x v="30"/>
    <s v="Sunday"/>
    <x v="2"/>
    <n v="7"/>
    <n v="1"/>
    <n v="15"/>
    <n v="1"/>
    <d v="1899-12-30T01:15:01"/>
    <d v="1899-12-30T00:10:43"/>
    <x v="2"/>
    <s v="Litchfield RR"/>
    <n v="5.5987558320373294"/>
    <n v="0"/>
    <m/>
    <m/>
    <d v="1899-12-30T04:40:47"/>
    <d v="1899-12-30T02:20:23"/>
    <d v="1899-12-30T04:40:47"/>
    <d v="1899-12-30T05:33:11"/>
    <d v="1899-12-30T02:20:23"/>
    <d v="1899-12-30T02:46:35"/>
    <n v="1901"/>
    <x v="2"/>
    <x v="3"/>
    <n v="200306"/>
  </r>
  <r>
    <x v="31"/>
    <s v="Tuesday"/>
    <x v="0"/>
    <n v="0.25"/>
    <n v="0"/>
    <n v="8"/>
    <n v="52"/>
    <d v="1899-12-30T00:08:52"/>
    <d v="1899-12-30T00:35:28"/>
    <x v="0"/>
    <s v="CATS Sprint Tri"/>
    <n v="1.691729323308272"/>
    <n v="0"/>
    <m/>
    <m/>
    <d v="1899-12-30T01:25:07"/>
    <d v="1899-12-30T00:42:34"/>
    <d v="1899-12-30T15:29:14"/>
    <d v="1899-12-30T16:21:38"/>
    <d v="1899-12-30T07:44:37"/>
    <d v="1899-12-30T08:10:49"/>
    <n v="2880"/>
    <x v="2"/>
    <x v="3"/>
    <n v="200306"/>
  </r>
  <r>
    <x v="31"/>
    <s v="Tuesday"/>
    <x v="1"/>
    <n v="7"/>
    <n v="0"/>
    <n v="28"/>
    <n v="40"/>
    <d v="1899-12-30T00:28:40"/>
    <d v="1899-12-30T00:04:06"/>
    <x v="0"/>
    <s v="CATS Sprint Tri"/>
    <n v="14.651162790697686"/>
    <n v="0"/>
    <m/>
    <m/>
    <d v="1899-12-30T07:38:40"/>
    <d v="1899-12-30T03:49:20"/>
    <d v="1899-12-30T01:47:18"/>
    <d v="1899-12-30T02:39:42"/>
    <d v="1899-12-30T00:53:39"/>
    <d v="1899-12-30T01:19:51"/>
    <n v="476"/>
    <x v="2"/>
    <x v="3"/>
    <n v="200306"/>
  </r>
  <r>
    <x v="31"/>
    <s v="Tuesday"/>
    <x v="2"/>
    <n v="3.1"/>
    <n v="0"/>
    <n v="36"/>
    <n v="50"/>
    <d v="1899-12-30T00:36:50"/>
    <d v="1899-12-30T00:11:53"/>
    <x v="2"/>
    <s v="CATS Sprint Tri"/>
    <n v="5.049773755656112"/>
    <n v="0"/>
    <m/>
    <m/>
    <d v="1899-12-30T05:11:18"/>
    <d v="1899-12-30T02:35:39"/>
    <d v="1899-12-30T05:11:18"/>
    <d v="1899-12-30T06:03:42"/>
    <d v="1899-12-30T02:35:39"/>
    <d v="1899-12-30T03:01:51"/>
    <n v="2386"/>
    <x v="2"/>
    <x v="3"/>
    <n v="200306"/>
  </r>
  <r>
    <x v="32"/>
    <s v="Thursday"/>
    <x v="2"/>
    <n v="4"/>
    <n v="0"/>
    <n v="45"/>
    <n v="45"/>
    <d v="1899-12-30T00:45:45"/>
    <d v="1899-12-30T00:11:26"/>
    <x v="2"/>
    <s v="N/A"/>
    <n v="5.2459016393442663"/>
    <n v="0"/>
    <m/>
    <m/>
    <d v="1899-12-30T04:59:40"/>
    <d v="1899-12-30T02:29:50"/>
    <d v="1899-12-30T04:59:40"/>
    <d v="1899-12-30T05:52:04"/>
    <d v="1899-12-30T02:29:50"/>
    <d v="1899-12-30T02:56:02"/>
    <n v="2247"/>
    <x v="2"/>
    <x v="3"/>
    <n v="200306"/>
  </r>
  <r>
    <x v="33"/>
    <s v="Sunday"/>
    <x v="0"/>
    <n v="0.375"/>
    <n v="0"/>
    <n v="15"/>
    <n v="53"/>
    <d v="1899-12-30T00:15:53"/>
    <d v="1899-12-30T00:42:21"/>
    <x v="0"/>
    <s v="Waramaug Prep"/>
    <n v="1.4165792235047232"/>
    <n v="0"/>
    <m/>
    <m/>
    <d v="1899-12-30T01:41:39"/>
    <d v="1899-12-30T00:50:50"/>
    <d v="1899-12-30T18:29:43"/>
    <d v="1899-12-30T19:22:07"/>
    <d v="1899-12-30T09:14:51"/>
    <d v="1899-12-30T09:41:03"/>
    <n v="3054"/>
    <x v="2"/>
    <x v="3"/>
    <n v="200306"/>
  </r>
  <r>
    <x v="33"/>
    <s v="Sunday"/>
    <x v="1"/>
    <n v="9.5"/>
    <n v="0"/>
    <n v="33"/>
    <n v="2"/>
    <d v="1899-12-30T00:33:02"/>
    <d v="1899-12-30T00:03:29"/>
    <x v="0"/>
    <s v="Waramaug Prep"/>
    <n v="17.255297679112022"/>
    <n v="0"/>
    <m/>
    <m/>
    <d v="1899-12-30T06:29:27"/>
    <d v="1899-12-30T03:14:43"/>
    <d v="1899-12-30T01:31:06"/>
    <d v="1899-12-30T02:23:30"/>
    <d v="1899-12-30T00:45:33"/>
    <d v="1899-12-30T01:11:45"/>
    <n v="251"/>
    <x v="2"/>
    <x v="3"/>
    <n v="200306"/>
  </r>
  <r>
    <x v="33"/>
    <s v="Sunday"/>
    <x v="2"/>
    <n v="3.1"/>
    <n v="0"/>
    <n v="33"/>
    <n v="20"/>
    <d v="1899-12-30T00:33:20"/>
    <d v="1899-12-30T00:10:45"/>
    <x v="2"/>
    <s v="Waramaug Prep"/>
    <n v="5.5800000000000036"/>
    <n v="0"/>
    <m/>
    <m/>
    <d v="1899-12-30T04:41:43"/>
    <d v="1899-12-30T02:20:52"/>
    <d v="1899-12-30T04:41:43"/>
    <d v="1899-12-30T05:34:07"/>
    <d v="1899-12-30T02:20:52"/>
    <d v="1899-12-30T02:47:04"/>
    <n v="1919"/>
    <x v="2"/>
    <x v="3"/>
    <n v="200306"/>
  </r>
  <r>
    <x v="34"/>
    <s v="Wednesday"/>
    <x v="0"/>
    <n v="0.5"/>
    <n v="0"/>
    <n v="19"/>
    <n v="39"/>
    <d v="1899-12-30T00:19:39"/>
    <d v="1899-12-30T00:39:18"/>
    <x v="0"/>
    <s v="Lake Waramaug Tri"/>
    <n v="1.5267175572519098"/>
    <n v="0"/>
    <m/>
    <m/>
    <d v="1899-12-30T01:34:19"/>
    <d v="1899-12-30T00:47:10"/>
    <d v="1899-12-30T17:09:40"/>
    <d v="1899-12-30T18:02:04"/>
    <d v="1899-12-30T08:34:50"/>
    <d v="1899-12-30T09:01:02"/>
    <n v="2985"/>
    <x v="2"/>
    <x v="3"/>
    <n v="200306"/>
  </r>
  <r>
    <x v="34"/>
    <s v="Wednesday"/>
    <x v="1"/>
    <n v="9.3000000000000007"/>
    <n v="0"/>
    <n v="33"/>
    <n v="41"/>
    <d v="1899-12-30T00:33:41"/>
    <d v="1899-12-30T00:03:37"/>
    <x v="0"/>
    <s v="Lake Waramaug Tri"/>
    <n v="16.566056407718964"/>
    <n v="0"/>
    <m/>
    <m/>
    <d v="1899-12-30T06:45:39"/>
    <d v="1899-12-30T03:22:49"/>
    <d v="1899-12-30T01:34:54"/>
    <d v="1899-12-30T02:27:18"/>
    <d v="1899-12-30T00:47:27"/>
    <d v="1899-12-30T01:13:39"/>
    <n v="298"/>
    <x v="2"/>
    <x v="3"/>
    <n v="200306"/>
  </r>
  <r>
    <x v="34"/>
    <s v="Wednesday"/>
    <x v="2"/>
    <n v="3.1"/>
    <n v="0"/>
    <n v="36"/>
    <n v="49"/>
    <d v="1899-12-30T00:36:49"/>
    <d v="1899-12-30T00:11:53"/>
    <x v="2"/>
    <s v="Lake Waramaug Tri"/>
    <n v="5.0520597555454989"/>
    <n v="0"/>
    <m/>
    <m/>
    <d v="1899-12-30T05:11:10"/>
    <d v="1899-12-30T02:35:35"/>
    <d v="1899-12-30T05:11:10"/>
    <d v="1899-12-30T06:03:34"/>
    <d v="1899-12-30T02:35:35"/>
    <d v="1899-12-30T03:01:47"/>
    <n v="2384"/>
    <x v="2"/>
    <x v="3"/>
    <n v="200306"/>
  </r>
  <r>
    <x v="35"/>
    <s v="Sunday"/>
    <x v="0"/>
    <n v="0.5"/>
    <n v="0"/>
    <n v="22"/>
    <n v="9"/>
    <d v="1899-12-30T00:22:09"/>
    <d v="1899-12-30T00:44:18"/>
    <x v="0"/>
    <s v="N/A"/>
    <n v="1.3544018058690757"/>
    <n v="0"/>
    <m/>
    <m/>
    <d v="1899-12-30T01:46:19"/>
    <d v="1899-12-30T00:53:10"/>
    <d v="1899-12-30T19:20:40"/>
    <d v="1899-12-30T20:13:04"/>
    <d v="1899-12-30T09:40:20"/>
    <d v="1899-12-30T10:06:32"/>
    <n v="3064"/>
    <x v="2"/>
    <x v="0"/>
    <n v="200307"/>
  </r>
  <r>
    <x v="35"/>
    <s v="Sunday"/>
    <x v="1"/>
    <n v="10.5"/>
    <n v="0"/>
    <n v="40"/>
    <n v="43"/>
    <d v="1899-12-30T00:40:43"/>
    <d v="1899-12-30T00:03:53"/>
    <x v="0"/>
    <s v="N/A"/>
    <n v="15.472779369627519"/>
    <n v="0"/>
    <m/>
    <m/>
    <d v="1899-12-30T07:14:19"/>
    <d v="1899-12-30T03:37:09"/>
    <d v="1899-12-30T01:41:36"/>
    <d v="1899-12-30T02:34:00"/>
    <d v="1899-12-30T00:50:48"/>
    <d v="1899-12-30T01:17:00"/>
    <n v="383"/>
    <x v="2"/>
    <x v="0"/>
    <n v="200307"/>
  </r>
  <r>
    <x v="35"/>
    <s v="Sunday"/>
    <x v="2"/>
    <n v="3.1"/>
    <n v="0"/>
    <n v="31"/>
    <n v="41"/>
    <d v="1899-12-30T00:31:41"/>
    <d v="1899-12-30T00:10:13"/>
    <x v="2"/>
    <s v="N/A"/>
    <n v="5.8705944239873782"/>
    <n v="0"/>
    <m/>
    <m/>
    <d v="1899-12-30T04:27:47"/>
    <d v="1899-12-30T02:13:53"/>
    <d v="1899-12-30T04:27:47"/>
    <d v="1899-12-30T05:20:11"/>
    <d v="1899-12-30T02:13:53"/>
    <d v="1899-12-30T02:40:05"/>
    <n v="1578"/>
    <x v="2"/>
    <x v="0"/>
    <n v="200307"/>
  </r>
  <r>
    <x v="36"/>
    <s v="Wednesday"/>
    <x v="0"/>
    <n v="0.5"/>
    <n v="0"/>
    <n v="19"/>
    <n v="15"/>
    <d v="1899-12-30T00:19:15"/>
    <d v="1899-12-30T00:38:30"/>
    <x v="0"/>
    <s v="Griskus Sprint"/>
    <n v="1.5584415584415596"/>
    <n v="0"/>
    <m/>
    <m/>
    <d v="1899-12-30T01:32:24"/>
    <d v="1899-12-30T00:46:12"/>
    <d v="1899-12-30T16:48:42"/>
    <d v="1899-12-30T17:41:06"/>
    <d v="1899-12-30T08:24:21"/>
    <d v="1899-12-30T08:50:33"/>
    <n v="2962"/>
    <x v="2"/>
    <x v="0"/>
    <n v="200307"/>
  </r>
  <r>
    <x v="36"/>
    <s v="Wednesday"/>
    <x v="1"/>
    <n v="11"/>
    <n v="0"/>
    <n v="38"/>
    <n v="19"/>
    <d v="1899-12-30T00:38:19"/>
    <d v="1899-12-30T00:03:29"/>
    <x v="0"/>
    <s v="Griskus Sprint"/>
    <n v="17.224880382775133"/>
    <n v="0"/>
    <m/>
    <m/>
    <d v="1899-12-30T06:30:08"/>
    <d v="1899-12-30T03:15:04"/>
    <d v="1899-12-30T01:31:16"/>
    <d v="1899-12-30T02:23:40"/>
    <d v="1899-12-30T00:45:38"/>
    <d v="1899-12-30T01:11:50"/>
    <n v="256"/>
    <x v="2"/>
    <x v="0"/>
    <n v="200307"/>
  </r>
  <r>
    <x v="36"/>
    <s v="Wednesday"/>
    <x v="2"/>
    <n v="3.1"/>
    <n v="0"/>
    <n v="32"/>
    <n v="13"/>
    <d v="1899-12-30T00:32:13"/>
    <d v="1899-12-30T00:10:24"/>
    <x v="2"/>
    <s v="Griskus Sprint"/>
    <n v="5.7734092084842255"/>
    <n v="0"/>
    <m/>
    <m/>
    <d v="1899-12-30T04:32:17"/>
    <d v="1899-12-30T02:16:08"/>
    <d v="1899-12-30T04:32:17"/>
    <d v="1899-12-30T05:24:41"/>
    <d v="1899-12-30T02:16:08"/>
    <d v="1899-12-30T02:42:20"/>
    <n v="1708"/>
    <x v="2"/>
    <x v="0"/>
    <n v="200307"/>
  </r>
  <r>
    <x v="36"/>
    <d v="2003-07-09T00:00:00"/>
    <x v="3"/>
    <n v="1"/>
    <n v="0"/>
    <n v="2"/>
    <n v="36"/>
    <d v="1899-12-30T00:02:36"/>
    <d v="1899-12-30T00:02:36"/>
    <x v="0"/>
    <s v="Griskus Sprint"/>
    <n v="23.076923076923094"/>
    <n v="0"/>
    <m/>
    <m/>
    <d v="1899-12-30T00:00:00"/>
    <d v="1899-12-30T00:00:00"/>
    <d v="1899-12-30T01:08:07"/>
    <d v="1899-12-30T02:00:31"/>
    <d v="1899-12-30T00:34:04"/>
    <d v="1899-12-30T01:00:16"/>
    <n v="54"/>
    <x v="2"/>
    <x v="0"/>
    <n v="200307"/>
  </r>
  <r>
    <x v="37"/>
    <s v="Sunday"/>
    <x v="2"/>
    <n v="2"/>
    <n v="0"/>
    <n v="19"/>
    <n v="23"/>
    <d v="1899-12-30T00:19:23"/>
    <d v="1899-12-30T00:09:41"/>
    <x v="3"/>
    <s v="N/A"/>
    <n v="6.1908856405846997"/>
    <n v="0"/>
    <m/>
    <m/>
    <d v="1899-12-30T04:13:55"/>
    <d v="1899-12-30T02:06:58"/>
    <d v="1899-12-30T04:13:55"/>
    <d v="1899-12-30T05:06:19"/>
    <d v="1899-12-30T02:06:58"/>
    <d v="1899-12-30T02:33:10"/>
    <n v="1166"/>
    <x v="2"/>
    <x v="0"/>
    <n v="200307"/>
  </r>
  <r>
    <x v="38"/>
    <s v="Tuesday"/>
    <x v="0"/>
    <n v="0.25"/>
    <n v="0"/>
    <n v="9"/>
    <n v="5"/>
    <d v="1899-12-30T00:09:05"/>
    <d v="1899-12-30T00:36:20"/>
    <x v="0"/>
    <s v="N/A"/>
    <n v="1.651376146788992"/>
    <n v="0"/>
    <m/>
    <m/>
    <d v="1899-12-30T01:27:12"/>
    <d v="1899-12-30T00:43:36"/>
    <d v="1899-12-30T15:51:56"/>
    <d v="1899-12-30T16:44:20"/>
    <d v="1899-12-30T07:55:58"/>
    <d v="1899-12-30T08:22:10"/>
    <n v="2909"/>
    <x v="2"/>
    <x v="0"/>
    <n v="200307"/>
  </r>
  <r>
    <x v="38"/>
    <s v="Tuesday"/>
    <x v="1"/>
    <n v="7"/>
    <n v="0"/>
    <n v="31"/>
    <n v="2"/>
    <d v="1899-12-30T00:31:02"/>
    <d v="1899-12-30T00:04:26"/>
    <x v="0"/>
    <s v="N/A"/>
    <n v="13.533834586466174"/>
    <n v="0"/>
    <m/>
    <m/>
    <d v="1899-12-30T08:16:32"/>
    <d v="1899-12-30T04:08:16"/>
    <d v="1899-12-30T01:56:09"/>
    <d v="1899-12-30T02:48:33"/>
    <d v="1899-12-30T00:58:05"/>
    <d v="1899-12-30T01:24:17"/>
    <n v="564"/>
    <x v="2"/>
    <x v="0"/>
    <n v="200307"/>
  </r>
  <r>
    <x v="38"/>
    <s v="Tuesday"/>
    <x v="2"/>
    <n v="3.1"/>
    <n v="0"/>
    <n v="34"/>
    <n v="59"/>
    <d v="1899-12-30T00:34:59"/>
    <d v="1899-12-30T00:11:17"/>
    <x v="3"/>
    <s v="N/A"/>
    <n v="5.3168175321581748"/>
    <n v="0"/>
    <m/>
    <m/>
    <d v="1899-12-30T04:55:40"/>
    <d v="1899-12-30T02:27:50"/>
    <d v="1899-12-30T04:55:40"/>
    <d v="1899-12-30T05:48:04"/>
    <d v="1899-12-30T02:27:50"/>
    <d v="1899-12-30T02:54:02"/>
    <n v="2188"/>
    <x v="2"/>
    <x v="0"/>
    <n v="200307"/>
  </r>
  <r>
    <x v="39"/>
    <s v="Friday"/>
    <x v="1"/>
    <n v="10.6"/>
    <n v="0"/>
    <n v="40"/>
    <n v="50"/>
    <d v="1899-12-30T00:40:50"/>
    <d v="1899-12-30T00:03:51"/>
    <x v="0"/>
    <s v="N/A"/>
    <n v="15.575510204081644"/>
    <n v="0"/>
    <m/>
    <m/>
    <d v="1899-12-30T07:11:27"/>
    <d v="1899-12-30T03:35:43"/>
    <d v="1899-12-30T01:40:56"/>
    <d v="1899-12-30T02:33:20"/>
    <d v="1899-12-30T00:50:28"/>
    <d v="1899-12-30T01:16:40"/>
    <n v="372"/>
    <x v="2"/>
    <x v="0"/>
    <n v="200307"/>
  </r>
  <r>
    <x v="40"/>
    <s v="Sunday"/>
    <x v="2"/>
    <n v="2.25"/>
    <n v="0"/>
    <n v="25"/>
    <n v="0"/>
    <d v="1899-12-30T00:25:00"/>
    <d v="1899-12-30T00:11:07"/>
    <x v="3"/>
    <s v="N/A"/>
    <n v="5.4000000000000039"/>
    <n v="0"/>
    <m/>
    <m/>
    <d v="1899-12-30T04:51:07"/>
    <d v="1899-12-30T02:25:33"/>
    <d v="1899-12-30T04:51:07"/>
    <d v="1899-12-30T05:43:31"/>
    <d v="1899-12-30T02:25:33"/>
    <d v="1899-12-30T02:51:45"/>
    <n v="2113"/>
    <x v="2"/>
    <x v="0"/>
    <n v="200307"/>
  </r>
  <r>
    <x v="41"/>
    <s v="Monday"/>
    <x v="2"/>
    <n v="3"/>
    <n v="0"/>
    <n v="28"/>
    <n v="45"/>
    <d v="1899-12-30T00:28:45"/>
    <d v="1899-12-30T00:09:35"/>
    <x v="3"/>
    <s v="Treadmill"/>
    <n v="6.2608695652173951"/>
    <n v="0"/>
    <m/>
    <m/>
    <d v="1899-12-30T04:11:05"/>
    <d v="1899-12-30T02:05:33"/>
    <d v="1899-12-30T04:11:05"/>
    <d v="1899-12-30T05:03:29"/>
    <d v="1899-12-30T02:05:33"/>
    <d v="1899-12-30T02:31:45"/>
    <n v="1085"/>
    <x v="2"/>
    <x v="0"/>
    <n v="200307"/>
  </r>
  <r>
    <x v="42"/>
    <s v="Tues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d v="1899-12-30T01:40:46"/>
    <d v="1899-12-30T02:33:10"/>
    <d v="1899-12-30T00:50:23"/>
    <d v="1899-12-30T01:16:35"/>
    <n v="367"/>
    <x v="2"/>
    <x v="0"/>
    <n v="200307"/>
  </r>
  <r>
    <x v="42"/>
    <s v="Tuesday"/>
    <x v="2"/>
    <n v="1"/>
    <n v="0"/>
    <n v="8"/>
    <n v="45"/>
    <d v="1899-12-30T00:08:45"/>
    <d v="1899-12-30T00:08:45"/>
    <x v="3"/>
    <s v="Treadmill"/>
    <n v="6.8571428571428621"/>
    <n v="0"/>
    <m/>
    <m/>
    <d v="1899-12-30T03:49:15"/>
    <d v="1899-12-30T01:54:37"/>
    <d v="1899-12-30T03:49:15"/>
    <d v="1899-12-30T04:41:39"/>
    <d v="1899-12-30T01:54:37"/>
    <d v="1899-12-30T02:20:50"/>
    <n v="773"/>
    <x v="2"/>
    <x v="0"/>
    <n v="200307"/>
  </r>
  <r>
    <x v="43"/>
    <s v="Wednes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d v="1899-12-30T01:40:46"/>
    <d v="1899-12-30T02:33:10"/>
    <d v="1899-12-30T00:50:23"/>
    <d v="1899-12-30T01:16:35"/>
    <n v="367"/>
    <x v="2"/>
    <x v="0"/>
    <n v="200307"/>
  </r>
  <r>
    <x v="44"/>
    <s v="Thursday"/>
    <x v="2"/>
    <n v="3"/>
    <n v="0"/>
    <n v="27"/>
    <n v="5"/>
    <d v="1899-12-30T00:27:05"/>
    <d v="1899-12-30T00:09:02"/>
    <x v="3"/>
    <s v="N/A"/>
    <n v="6.646153846153851"/>
    <n v="0"/>
    <m/>
    <m/>
    <d v="1899-12-30T03:56:32"/>
    <d v="1899-12-30T01:58:16"/>
    <d v="1899-12-30T03:56:32"/>
    <d v="1899-12-30T04:48:56"/>
    <d v="1899-12-30T01:58:16"/>
    <d v="1899-12-30T02:24:28"/>
    <n v="821"/>
    <x v="2"/>
    <x v="0"/>
    <n v="200307"/>
  </r>
  <r>
    <x v="45"/>
    <s v="Fri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d v="1899-12-30T01:40:46"/>
    <d v="1899-12-30T02:33:10"/>
    <d v="1899-12-30T00:50:23"/>
    <d v="1899-12-30T01:16:35"/>
    <n v="367"/>
    <x v="2"/>
    <x v="0"/>
    <n v="200307"/>
  </r>
  <r>
    <x v="45"/>
    <s v="Friday"/>
    <x v="2"/>
    <n v="1"/>
    <n v="0"/>
    <n v="7"/>
    <n v="10"/>
    <d v="1899-12-30T00:07:10"/>
    <d v="1899-12-30T00:07:10"/>
    <x v="3"/>
    <s v="Treadmill"/>
    <n v="8.3720930232558199"/>
    <n v="0"/>
    <m/>
    <m/>
    <d v="1899-12-30T03:07:46"/>
    <d v="1899-12-30T01:33:53"/>
    <d v="1899-12-30T03:07:46"/>
    <d v="1899-12-30T04:00:10"/>
    <d v="1899-12-30T01:33:53"/>
    <d v="1899-12-30T02:00:05"/>
    <n v="704"/>
    <x v="2"/>
    <x v="0"/>
    <n v="200307"/>
  </r>
  <r>
    <x v="46"/>
    <s v="Sunday"/>
    <x v="1"/>
    <n v="10.6"/>
    <n v="0"/>
    <n v="37"/>
    <n v="59"/>
    <d v="1899-12-30T00:37:59"/>
    <d v="1899-12-30T00:03:35"/>
    <x v="0"/>
    <s v="N/A"/>
    <n v="16.74418604651164"/>
    <n v="0"/>
    <m/>
    <m/>
    <d v="1899-12-30T06:41:20"/>
    <d v="1899-12-30T03:20:40"/>
    <d v="1899-12-30T01:33:53"/>
    <d v="1899-12-30T02:26:17"/>
    <d v="1899-12-30T00:46:57"/>
    <d v="1899-12-30T01:13:09"/>
    <n v="285"/>
    <x v="2"/>
    <x v="0"/>
    <n v="200307"/>
  </r>
  <r>
    <x v="47"/>
    <s v="Tuesday"/>
    <x v="2"/>
    <n v="3.5"/>
    <n v="0"/>
    <n v="37"/>
    <n v="29"/>
    <d v="1899-12-30T00:37:29"/>
    <d v="1899-12-30T00:10:43"/>
    <x v="3"/>
    <s v="N/A"/>
    <n v="5.6024899955535838"/>
    <n v="0"/>
    <m/>
    <m/>
    <d v="1899-12-30T04:40:35"/>
    <d v="1899-12-30T02:20:18"/>
    <d v="1899-12-30T04:40:35"/>
    <d v="1899-12-30T05:32:59"/>
    <d v="1899-12-30T02:20:18"/>
    <d v="1899-12-30T02:46:30"/>
    <n v="1892"/>
    <x v="2"/>
    <x v="0"/>
    <n v="200307"/>
  </r>
  <r>
    <x v="48"/>
    <s v="Wednesday"/>
    <x v="0"/>
    <n v="0.25"/>
    <n v="0"/>
    <n v="7"/>
    <n v="17"/>
    <d v="1899-12-30T00:07:17"/>
    <d v="1899-12-30T00:29:08"/>
    <x v="0"/>
    <s v="N/A"/>
    <n v="2.0594965675057222"/>
    <n v="0"/>
    <m/>
    <m/>
    <d v="1899-12-30T01:09:55"/>
    <d v="1899-12-30T00:34:58"/>
    <d v="1899-12-30T12:43:18"/>
    <d v="1899-12-30T13:35:42"/>
    <d v="1899-12-30T06:21:39"/>
    <d v="1899-12-30T06:47:51"/>
    <n v="2752"/>
    <x v="2"/>
    <x v="0"/>
    <n v="200307"/>
  </r>
  <r>
    <x v="48"/>
    <s v="Wednesday"/>
    <x v="1"/>
    <n v="7"/>
    <n v="0"/>
    <n v="34"/>
    <n v="56"/>
    <d v="1899-12-30T00:34:56"/>
    <d v="1899-12-30T00:04:59"/>
    <x v="0"/>
    <s v="N/A"/>
    <n v="12.022900763358788"/>
    <n v="0"/>
    <m/>
    <m/>
    <d v="1899-12-30T09:18:56"/>
    <d v="1899-12-30T04:39:28"/>
    <d v="1899-12-30T02:10:45"/>
    <d v="1899-12-30T03:03:09"/>
    <d v="1899-12-30T01:05:23"/>
    <d v="1899-12-30T01:31:35"/>
    <n v="645"/>
    <x v="2"/>
    <x v="0"/>
    <n v="200307"/>
  </r>
  <r>
    <x v="49"/>
    <s v="Thursday"/>
    <x v="1"/>
    <n v="6.76"/>
    <n v="0"/>
    <n v="26"/>
    <n v="12"/>
    <d v="1899-12-30T00:26:12"/>
    <d v="1899-12-30T00:03:53"/>
    <x v="0"/>
    <s v="N/A"/>
    <n v="15.480916030534363"/>
    <n v="0"/>
    <m/>
    <m/>
    <d v="1899-12-30T07:14:05"/>
    <d v="1899-12-30T03:37:02"/>
    <d v="1899-12-30T01:41:33"/>
    <d v="1899-12-30T02:33:57"/>
    <d v="1899-12-30T00:50:46"/>
    <d v="1899-12-30T01:16:58"/>
    <n v="381"/>
    <x v="2"/>
    <x v="0"/>
    <n v="200307"/>
  </r>
  <r>
    <x v="50"/>
    <s v="Friday"/>
    <x v="0"/>
    <n v="0.5"/>
    <n v="0"/>
    <n v="16"/>
    <n v="55"/>
    <d v="1899-12-30T00:16:55"/>
    <d v="1899-12-30T00:33:50"/>
    <x v="0"/>
    <s v="N/A"/>
    <n v="1.7733990147783265"/>
    <n v="0"/>
    <m/>
    <m/>
    <d v="1899-12-30T01:21:12"/>
    <d v="1899-12-30T00:40:36"/>
    <d v="1899-12-30T14:46:26"/>
    <d v="1899-12-30T15:38:50"/>
    <d v="1899-12-30T07:23:13"/>
    <d v="1899-12-30T07:49:25"/>
    <n v="2832"/>
    <x v="2"/>
    <x v="4"/>
    <n v="200308"/>
  </r>
  <r>
    <x v="50"/>
    <s v="Friday"/>
    <x v="1"/>
    <n v="10"/>
    <n v="0"/>
    <n v="34"/>
    <n v="7"/>
    <d v="1899-12-30T00:34:07"/>
    <d v="1899-12-30T00:03:25"/>
    <x v="0"/>
    <s v="N/A"/>
    <n v="17.586712261846621"/>
    <n v="0"/>
    <m/>
    <m/>
    <d v="1899-12-30T06:22:06"/>
    <d v="1899-12-30T03:11:03"/>
    <d v="1899-12-30T01:29:23"/>
    <d v="1899-12-30T02:21:47"/>
    <d v="1899-12-30T00:44:42"/>
    <d v="1899-12-30T01:10:54"/>
    <n v="239"/>
    <x v="2"/>
    <x v="4"/>
    <n v="200308"/>
  </r>
  <r>
    <x v="50"/>
    <s v="Friday"/>
    <x v="2"/>
    <n v="3.1"/>
    <n v="0"/>
    <n v="36"/>
    <n v="22"/>
    <d v="1899-12-30T00:36:22"/>
    <d v="1899-12-30T00:11:44"/>
    <x v="3"/>
    <s v="N/A"/>
    <n v="5.1145737855178783"/>
    <n v="0"/>
    <m/>
    <m/>
    <d v="1899-12-30T05:07:21"/>
    <d v="1899-12-30T02:33:41"/>
    <d v="1899-12-30T05:07:21"/>
    <d v="1899-12-30T05:59:45"/>
    <d v="1899-12-30T02:33:41"/>
    <d v="1899-12-30T02:59:53"/>
    <n v="2341"/>
    <x v="2"/>
    <x v="4"/>
    <n v="200308"/>
  </r>
  <r>
    <x v="51"/>
    <s v="Sunday"/>
    <x v="2"/>
    <n v="2.5"/>
    <n v="0"/>
    <n v="24"/>
    <n v="19"/>
    <d v="1899-12-30T00:24:19"/>
    <d v="1899-12-30T00:09:44"/>
    <x v="0"/>
    <s v="Treadmill"/>
    <n v="6.1686086360520953"/>
    <n v="0"/>
    <m/>
    <m/>
    <d v="1899-12-30T04:14:50"/>
    <d v="1899-12-30T02:07:25"/>
    <d v="1899-12-30T04:14:50"/>
    <d v="1899-12-30T05:07:14"/>
    <d v="1899-12-30T02:07:25"/>
    <d v="1899-12-30T02:33:37"/>
    <n v="1197"/>
    <x v="2"/>
    <x v="4"/>
    <n v="200308"/>
  </r>
  <r>
    <x v="52"/>
    <s v="Monday"/>
    <x v="0"/>
    <n v="0.25"/>
    <n v="0"/>
    <n v="7"/>
    <n v="22"/>
    <d v="1899-12-30T00:07:22"/>
    <d v="1899-12-30T00:29:28"/>
    <x v="0"/>
    <s v="N/A"/>
    <n v="2.0361990950226261"/>
    <n v="0"/>
    <m/>
    <m/>
    <d v="1899-12-30T01:10:43"/>
    <d v="1899-12-30T00:35:22"/>
    <d v="1899-12-30T12:52:02"/>
    <d v="1899-12-30T13:44:26"/>
    <d v="1899-12-30T06:26:01"/>
    <d v="1899-12-30T06:52:13"/>
    <n v="2754"/>
    <x v="2"/>
    <x v="4"/>
    <n v="200308"/>
  </r>
  <r>
    <x v="52"/>
    <s v="Monday"/>
    <x v="1"/>
    <n v="15.63"/>
    <n v="1"/>
    <n v="8"/>
    <n v="6"/>
    <d v="1899-12-30T01:08:06"/>
    <d v="1899-12-30T00:04:21"/>
    <x v="0"/>
    <s v="N/A"/>
    <n v="13.770925110132168"/>
    <n v="0"/>
    <m/>
    <m/>
    <d v="1899-12-30T08:07:59"/>
    <d v="1899-12-30T04:04:00"/>
    <d v="1899-12-30T01:54:09"/>
    <d v="1899-12-30T02:46:33"/>
    <d v="1899-12-30T00:57:05"/>
    <d v="1899-12-30T01:23:17"/>
    <n v="545"/>
    <x v="2"/>
    <x v="4"/>
    <n v="200308"/>
  </r>
  <r>
    <x v="53"/>
    <s v="Wednesday"/>
    <x v="1"/>
    <n v="25"/>
    <n v="1"/>
    <n v="47"/>
    <n v="10"/>
    <d v="1899-12-30T01:47:10"/>
    <d v="1899-12-30T00:04:17"/>
    <x v="0"/>
    <s v="N/A"/>
    <n v="13.996889580093324"/>
    <n v="0"/>
    <m/>
    <m/>
    <d v="1899-12-30T08:00:06"/>
    <d v="1899-12-30T04:00:03"/>
    <d v="1899-12-30T01:52:19"/>
    <d v="1899-12-30T02:44:43"/>
    <d v="1899-12-30T00:56:09"/>
    <d v="1899-12-30T01:22:21"/>
    <n v="532"/>
    <x v="2"/>
    <x v="4"/>
    <n v="200308"/>
  </r>
  <r>
    <x v="54"/>
    <s v="Thursday"/>
    <x v="2"/>
    <n v="5"/>
    <n v="0"/>
    <n v="51"/>
    <n v="51"/>
    <d v="1899-12-30T00:51:51"/>
    <d v="1899-12-30T00:10:22"/>
    <x v="3"/>
    <s v="N/A"/>
    <n v="5.7859209257473525"/>
    <n v="0"/>
    <m/>
    <m/>
    <d v="1899-12-30T04:31:42"/>
    <d v="1899-12-30T02:15:51"/>
    <d v="1899-12-30T04:31:42"/>
    <d v="1899-12-30T05:24:06"/>
    <d v="1899-12-30T02:15:51"/>
    <d v="1899-12-30T02:42:03"/>
    <n v="1690"/>
    <x v="2"/>
    <x v="4"/>
    <n v="200308"/>
  </r>
  <r>
    <x v="55"/>
    <s v="Sunday"/>
    <x v="0"/>
    <n v="0.5"/>
    <n v="0"/>
    <n v="19"/>
    <n v="54"/>
    <d v="1899-12-30T00:19:54"/>
    <d v="1899-12-30T00:39:48"/>
    <x v="0"/>
    <s v="N/A"/>
    <n v="1.5075376884422123"/>
    <n v="0"/>
    <m/>
    <m/>
    <d v="1899-12-30T01:35:31"/>
    <d v="1899-12-30T00:47:46"/>
    <d v="1899-12-30T17:22:46"/>
    <d v="1899-12-30T18:15:10"/>
    <d v="1899-12-30T08:41:23"/>
    <d v="1899-12-30T09:07:35"/>
    <n v="2994"/>
    <x v="2"/>
    <x v="4"/>
    <n v="200308"/>
  </r>
  <r>
    <x v="55"/>
    <s v="Sunday"/>
    <x v="1"/>
    <n v="12.5"/>
    <n v="0"/>
    <n v="37"/>
    <n v="20"/>
    <d v="1899-12-30T00:37:20"/>
    <d v="1899-12-30T00:02:59"/>
    <x v="0"/>
    <s v="N/A"/>
    <n v="20.08928571428573"/>
    <n v="0"/>
    <m/>
    <m/>
    <d v="1899-12-30T05:34:30"/>
    <d v="1899-12-30T02:47:15"/>
    <d v="1899-12-30T01:18:15"/>
    <d v="1899-12-30T02:10:39"/>
    <d v="1899-12-30T00:39:08"/>
    <d v="1899-12-30T01:05:20"/>
    <n v="172"/>
    <x v="2"/>
    <x v="4"/>
    <n v="200308"/>
  </r>
  <r>
    <x v="55"/>
    <s v="Sunday"/>
    <x v="2"/>
    <n v="3.5"/>
    <n v="0"/>
    <n v="33"/>
    <n v="41"/>
    <d v="1899-12-30T00:33:41"/>
    <d v="1899-12-30T00:09:37"/>
    <x v="3"/>
    <s v="N/A"/>
    <n v="6.2345373577436964"/>
    <n v="0"/>
    <m/>
    <m/>
    <d v="1899-12-30T04:12:09"/>
    <d v="1899-12-30T02:06:04"/>
    <d v="1899-12-30T04:12:09"/>
    <d v="1899-12-30T05:04:33"/>
    <d v="1899-12-30T02:06:04"/>
    <d v="1899-12-30T02:32:16"/>
    <n v="1113"/>
    <x v="2"/>
    <x v="4"/>
    <n v="200308"/>
  </r>
  <r>
    <x v="56"/>
    <s v="Wednesday"/>
    <x v="1"/>
    <n v="10.5"/>
    <n v="0"/>
    <n v="36"/>
    <n v="53"/>
    <d v="1899-12-30T00:36:53"/>
    <d v="1899-12-30T00:03:31"/>
    <x v="0"/>
    <s v="N/A"/>
    <n v="17.08088567555356"/>
    <n v="0"/>
    <m/>
    <m/>
    <d v="1899-12-30T06:33:25"/>
    <d v="1899-12-30T03:16:43"/>
    <d v="1899-12-30T01:32:02"/>
    <d v="1899-12-30T02:24:26"/>
    <d v="1899-12-30T00:46:01"/>
    <d v="1899-12-30T01:12:13"/>
    <n v="264"/>
    <x v="2"/>
    <x v="4"/>
    <n v="200308"/>
  </r>
  <r>
    <x v="57"/>
    <s v="Thursday"/>
    <x v="2"/>
    <n v="3.5"/>
    <n v="0"/>
    <n v="38"/>
    <n v="4"/>
    <d v="1899-12-30T00:38:04"/>
    <d v="1899-12-30T00:10:53"/>
    <x v="4"/>
    <s v="N/A"/>
    <n v="5.516637478108585"/>
    <n v="0"/>
    <m/>
    <m/>
    <d v="1899-12-30T04:44:57"/>
    <d v="1899-12-30T02:22:29"/>
    <d v="1899-12-30T04:44:57"/>
    <d v="1899-12-30T05:37:21"/>
    <d v="1899-12-30T02:22:29"/>
    <d v="1899-12-30T02:48:41"/>
    <n v="1992"/>
    <x v="2"/>
    <x v="4"/>
    <n v="200308"/>
  </r>
  <r>
    <x v="58"/>
    <s v="Saturday"/>
    <x v="0"/>
    <n v="0.28999999999999998"/>
    <n v="0"/>
    <n v="10"/>
    <n v="14"/>
    <d v="1899-12-30T00:10:14"/>
    <d v="1899-12-30T00:35:17"/>
    <x v="0"/>
    <s v="N/A"/>
    <n v="1.700325732899024"/>
    <n v="0"/>
    <m/>
    <m/>
    <d v="1899-12-30T01:24:41"/>
    <d v="1899-12-30T00:42:21"/>
    <d v="1899-12-30T15:24:32"/>
    <d v="1899-12-30T16:16:56"/>
    <d v="1899-12-30T07:42:16"/>
    <d v="1899-12-30T08:08:28"/>
    <n v="2873"/>
    <x v="2"/>
    <x v="4"/>
    <n v="200308"/>
  </r>
  <r>
    <x v="58"/>
    <s v="Saturday"/>
    <x v="1"/>
    <n v="12"/>
    <n v="0"/>
    <n v="44"/>
    <n v="31"/>
    <d v="1899-12-30T00:44:31"/>
    <d v="1899-12-30T00:03:43"/>
    <x v="0"/>
    <s v="N/A"/>
    <n v="16.173717708723341"/>
    <n v="0"/>
    <m/>
    <m/>
    <d v="1899-12-30T06:55:29"/>
    <d v="1899-12-30T03:27:45"/>
    <d v="1899-12-30T01:37:12"/>
    <d v="1899-12-30T02:29:36"/>
    <d v="1899-12-30T00:48:36"/>
    <d v="1899-12-30T01:14:48"/>
    <n v="322"/>
    <x v="2"/>
    <x v="4"/>
    <n v="200308"/>
  </r>
  <r>
    <x v="58"/>
    <s v="Saturday"/>
    <x v="2"/>
    <n v="3.1"/>
    <n v="0"/>
    <n v="37"/>
    <n v="16"/>
    <d v="1899-12-30T00:37:16"/>
    <d v="1899-12-30T00:12:01"/>
    <x v="4"/>
    <s v="N/A"/>
    <n v="4.9910554561717388"/>
    <n v="0"/>
    <m/>
    <m/>
    <d v="1899-12-30T05:14:58"/>
    <d v="1899-12-30T02:37:29"/>
    <d v="1899-12-30T05:14:58"/>
    <d v="1899-12-30T06:07:22"/>
    <d v="1899-12-30T02:37:29"/>
    <d v="1899-12-30T03:03:41"/>
    <n v="2433"/>
    <x v="2"/>
    <x v="4"/>
    <n v="200308"/>
  </r>
  <r>
    <x v="59"/>
    <s v="Monday"/>
    <x v="0"/>
    <n v="0.25"/>
    <n v="0"/>
    <n v="10"/>
    <n v="55"/>
    <d v="1899-12-30T00:10:55"/>
    <d v="1899-12-30T00:43:40"/>
    <x v="0"/>
    <s v="N/A"/>
    <n v="1.3740458015267187"/>
    <n v="0"/>
    <m/>
    <m/>
    <d v="1899-12-30T01:44:48"/>
    <d v="1899-12-30T00:52:24"/>
    <d v="1899-12-30T19:04:04"/>
    <d v="1899-12-30T19:56:28"/>
    <d v="1899-12-30T09:32:02"/>
    <d v="1899-12-30T09:58:14"/>
    <n v="3061"/>
    <x v="2"/>
    <x v="4"/>
    <n v="200308"/>
  </r>
  <r>
    <x v="60"/>
    <s v="Wednesday"/>
    <x v="2"/>
    <n v="4.125"/>
    <n v="0"/>
    <n v="49"/>
    <n v="53"/>
    <d v="1899-12-30T00:49:53"/>
    <d v="1899-12-30T00:12:06"/>
    <x v="3"/>
    <s v="N/A"/>
    <n v="4.9615770130304089"/>
    <n v="0"/>
    <m/>
    <m/>
    <d v="1899-12-30T05:16:50"/>
    <d v="1899-12-30T02:38:25"/>
    <d v="1899-12-30T05:16:50"/>
    <d v="1899-12-30T06:09:14"/>
    <d v="1899-12-30T02:38:25"/>
    <d v="1899-12-30T03:04:37"/>
    <n v="2446"/>
    <x v="2"/>
    <x v="4"/>
    <n v="200308"/>
  </r>
  <r>
    <x v="61"/>
    <s v="Thursday"/>
    <x v="2"/>
    <n v="4.125"/>
    <n v="0"/>
    <n v="45"/>
    <n v="48"/>
    <d v="1899-12-30T00:45:48"/>
    <d v="1899-12-30T00:11:06"/>
    <x v="3"/>
    <s v="N/A"/>
    <n v="5.4039301310043717"/>
    <n v="0"/>
    <m/>
    <m/>
    <d v="1899-12-30T04:50:54"/>
    <d v="1899-12-30T02:25:27"/>
    <d v="1899-12-30T04:50:54"/>
    <d v="1899-12-30T05:43:18"/>
    <d v="1899-12-30T02:25:27"/>
    <d v="1899-12-30T02:51:39"/>
    <n v="2105"/>
    <x v="2"/>
    <x v="4"/>
    <n v="200308"/>
  </r>
  <r>
    <x v="62"/>
    <s v="Friday"/>
    <x v="1"/>
    <n v="10.5"/>
    <n v="0"/>
    <n v="41"/>
    <n v="44"/>
    <d v="1899-12-30T00:41:44"/>
    <d v="1899-12-30T00:03:58"/>
    <x v="0"/>
    <s v="N/A"/>
    <n v="15.095846645367423"/>
    <n v="0"/>
    <m/>
    <m/>
    <d v="1899-12-30T07:25:09"/>
    <d v="1899-12-30T03:42:35"/>
    <d v="1899-12-30T01:44:08"/>
    <d v="1899-12-30T02:36:32"/>
    <d v="1899-12-30T00:52:04"/>
    <d v="1899-12-30T01:18:16"/>
    <n v="418"/>
    <x v="2"/>
    <x v="4"/>
    <n v="200308"/>
  </r>
  <r>
    <x v="63"/>
    <s v="Saturday"/>
    <x v="2"/>
    <n v="2.125"/>
    <n v="0"/>
    <n v="20"/>
    <n v="10"/>
    <d v="1899-12-30T00:20:10"/>
    <d v="1899-12-30T00:09:29"/>
    <x v="3"/>
    <s v="Treadmill"/>
    <n v="6.3223140495867813"/>
    <n v="0"/>
    <m/>
    <m/>
    <d v="1899-12-30T04:08:39"/>
    <d v="1899-12-30T02:04:19"/>
    <d v="1899-12-30T04:08:39"/>
    <d v="1899-12-30T05:01:03"/>
    <d v="1899-12-30T02:04:19"/>
    <d v="1899-12-30T02:30:31"/>
    <n v="1021"/>
    <x v="2"/>
    <x v="4"/>
    <n v="200308"/>
  </r>
  <r>
    <x v="64"/>
    <s v="Sunday"/>
    <x v="1"/>
    <n v="25"/>
    <n v="1"/>
    <n v="56"/>
    <n v="27"/>
    <d v="1899-12-30T01:56:27"/>
    <d v="1899-12-30T00:04:39"/>
    <x v="0"/>
    <s v="N/A"/>
    <n v="12.881064834693012"/>
    <n v="0"/>
    <m/>
    <m/>
    <d v="1899-12-30T08:41:42"/>
    <d v="1899-12-30T04:20:51"/>
    <d v="1899-12-30T02:02:02"/>
    <d v="1899-12-30T02:54:26"/>
    <d v="1899-12-30T01:01:01"/>
    <d v="1899-12-30T01:27:13"/>
    <n v="619"/>
    <x v="2"/>
    <x v="4"/>
    <n v="200308"/>
  </r>
  <r>
    <x v="65"/>
    <s v="Tuesday"/>
    <x v="2"/>
    <n v="3.5"/>
    <n v="0"/>
    <n v="35"/>
    <n v="39"/>
    <d v="1899-12-30T00:35:39"/>
    <d v="1899-12-30T00:10:11"/>
    <x v="3"/>
    <s v="N/A"/>
    <n v="5.8906030855540026"/>
    <n v="0"/>
    <m/>
    <m/>
    <d v="1899-12-30T04:26:52"/>
    <d v="1899-12-30T02:13:26"/>
    <d v="1899-12-30T04:26:52"/>
    <d v="1899-12-30T05:19:16"/>
    <d v="1899-12-30T02:13:26"/>
    <d v="1899-12-30T02:39:38"/>
    <n v="1550"/>
    <x v="2"/>
    <x v="4"/>
    <n v="200308"/>
  </r>
  <r>
    <x v="66"/>
    <s v="Wednesday"/>
    <x v="1"/>
    <n v="15"/>
    <n v="0"/>
    <n v="51"/>
    <n v="58"/>
    <d v="1899-12-30T00:51:58"/>
    <d v="1899-12-30T00:03:28"/>
    <x v="0"/>
    <s v="N/A"/>
    <n v="17.318794098781279"/>
    <n v="0"/>
    <m/>
    <m/>
    <d v="1899-12-30T06:28:01"/>
    <d v="1899-12-30T03:14:01"/>
    <d v="1899-12-30T01:30:46"/>
    <d v="1899-12-30T02:23:10"/>
    <d v="1899-12-30T00:45:23"/>
    <d v="1899-12-30T01:11:35"/>
    <n v="247"/>
    <x v="2"/>
    <x v="4"/>
    <n v="200308"/>
  </r>
  <r>
    <x v="67"/>
    <s v="Thursday"/>
    <x v="2"/>
    <n v="5"/>
    <n v="0"/>
    <n v="50"/>
    <n v="48"/>
    <d v="1899-12-30T00:50:48"/>
    <d v="1899-12-30T00:10:10"/>
    <x v="3"/>
    <s v="N/A"/>
    <n v="5.9055118110236267"/>
    <n v="0"/>
    <m/>
    <m/>
    <d v="1899-12-30T04:26:12"/>
    <d v="1899-12-30T02:13:06"/>
    <d v="1899-12-30T04:26:12"/>
    <d v="1899-12-30T05:18:36"/>
    <d v="1899-12-30T02:13:06"/>
    <d v="1899-12-30T02:39:18"/>
    <n v="1522"/>
    <x v="2"/>
    <x v="4"/>
    <n v="200308"/>
  </r>
  <r>
    <x v="68"/>
    <s v="Friday"/>
    <x v="1"/>
    <n v="10.5"/>
    <n v="0"/>
    <n v="46"/>
    <n v="50"/>
    <d v="1899-12-30T00:46:50"/>
    <d v="1899-12-30T00:04:28"/>
    <x v="0"/>
    <s v="N/A"/>
    <n v="13.451957295373676"/>
    <n v="0"/>
    <m/>
    <m/>
    <d v="1899-12-30T08:19:33"/>
    <d v="1899-12-30T04:09:47"/>
    <d v="1899-12-30T01:56:52"/>
    <d v="1899-12-30T02:49:16"/>
    <d v="1899-12-30T00:58:26"/>
    <d v="1899-12-30T01:24:38"/>
    <n v="571"/>
    <x v="2"/>
    <x v="4"/>
    <n v="200308"/>
  </r>
  <r>
    <x v="69"/>
    <s v="Saturday"/>
    <x v="2"/>
    <n v="3.1"/>
    <n v="0"/>
    <n v="26"/>
    <n v="14"/>
    <d v="1899-12-30T00:26:14"/>
    <d v="1899-12-30T00:08:28"/>
    <x v="3"/>
    <s v="Young Life 5k"/>
    <n v="7.0902160101651894"/>
    <n v="0"/>
    <m/>
    <m/>
    <d v="1899-12-30T03:41:43"/>
    <d v="1899-12-30T01:50:51"/>
    <d v="1899-12-30T03:41:43"/>
    <d v="1899-12-30T04:34:07"/>
    <d v="1899-12-30T01:50:51"/>
    <d v="1899-12-30T02:17:03"/>
    <n v="740"/>
    <x v="2"/>
    <x v="4"/>
    <n v="200308"/>
  </r>
  <r>
    <x v="70"/>
    <s v="Sunday"/>
    <x v="1"/>
    <n v="4.3"/>
    <n v="0"/>
    <n v="30"/>
    <n v="0"/>
    <d v="1899-12-30T00:30:00"/>
    <d v="1899-12-30T00:06:59"/>
    <x v="5"/>
    <s v="N/A"/>
    <n v="8.6000000000000068"/>
    <n v="0"/>
    <m/>
    <m/>
    <d v="1899-12-30T13:01:24"/>
    <d v="1899-12-30T06:30:42"/>
    <d v="1899-12-30T03:02:47"/>
    <d v="1899-12-30T03:55:11"/>
    <d v="1899-12-30T01:31:24"/>
    <d v="1899-12-30T01:57:36"/>
    <n v="700"/>
    <x v="2"/>
    <x v="4"/>
    <n v="200308"/>
  </r>
  <r>
    <x v="71"/>
    <s v="Thursday"/>
    <x v="2"/>
    <n v="2.5"/>
    <n v="0"/>
    <n v="25"/>
    <n v="49"/>
    <d v="1899-12-30T00:25:49"/>
    <d v="1899-12-30T00:10:20"/>
    <x v="3"/>
    <s v="N/A"/>
    <n v="5.8102001291155627"/>
    <n v="0"/>
    <m/>
    <m/>
    <d v="1899-12-30T04:30:34"/>
    <d v="1899-12-30T02:15:17"/>
    <d v="1899-12-30T04:30:34"/>
    <d v="1899-12-30T05:22:58"/>
    <d v="1899-12-30T02:15:17"/>
    <d v="1899-12-30T02:41:29"/>
    <n v="1652"/>
    <x v="2"/>
    <x v="5"/>
    <n v="200309"/>
  </r>
  <r>
    <x v="72"/>
    <s v="Saturday"/>
    <x v="0"/>
    <n v="0.25"/>
    <n v="0"/>
    <n v="6"/>
    <n v="35"/>
    <d v="1899-12-30T00:06:35"/>
    <d v="1899-12-30T00:26:20"/>
    <x v="0"/>
    <s v="N/A"/>
    <n v="2.2784810126582298"/>
    <n v="0"/>
    <m/>
    <m/>
    <d v="1899-12-30T01:03:12"/>
    <d v="1899-12-30T00:31:36"/>
    <d v="1899-12-30T11:29:56"/>
    <d v="1899-12-30T12:22:20"/>
    <d v="1899-12-30T05:44:58"/>
    <d v="1899-12-30T06:11:10"/>
    <n v="2746"/>
    <x v="2"/>
    <x v="5"/>
    <n v="200309"/>
  </r>
  <r>
    <x v="72"/>
    <s v="Saturday"/>
    <x v="1"/>
    <n v="6.65"/>
    <n v="0"/>
    <n v="28"/>
    <n v="20"/>
    <d v="1899-12-30T00:28:20"/>
    <d v="1899-12-30T00:04:16"/>
    <x v="0"/>
    <s v="N/A"/>
    <n v="14.082352941176483"/>
    <n v="0"/>
    <m/>
    <m/>
    <d v="1899-12-30T07:57:12"/>
    <d v="1899-12-30T03:58:36"/>
    <d v="1899-12-30T01:51:38"/>
    <d v="1899-12-30T02:44:02"/>
    <d v="1899-12-30T00:55:49"/>
    <d v="1899-12-30T01:22:01"/>
    <n v="522"/>
    <x v="2"/>
    <x v="5"/>
    <n v="200309"/>
  </r>
  <r>
    <x v="73"/>
    <s v="Tuesday"/>
    <x v="2"/>
    <n v="2"/>
    <n v="0"/>
    <n v="20"/>
    <n v="5"/>
    <d v="1899-12-30T00:20:05"/>
    <d v="1899-12-30T00:10:02"/>
    <x v="3"/>
    <s v="Treadmill"/>
    <n v="5.9751037344398394"/>
    <n v="0"/>
    <m/>
    <m/>
    <d v="1899-12-30T04:23:05"/>
    <d v="1899-12-30T02:11:33"/>
    <d v="1899-12-30T04:23:05"/>
    <d v="1899-12-30T05:15:30"/>
    <d v="1899-12-30T02:11:33"/>
    <d v="1899-12-30T02:37:45"/>
    <n v="1457"/>
    <x v="2"/>
    <x v="5"/>
    <n v="200309"/>
  </r>
  <r>
    <x v="74"/>
    <s v="Friday"/>
    <x v="1"/>
    <n v="8"/>
    <n v="0"/>
    <n v="37"/>
    <n v="0"/>
    <d v="1899-12-30T00:37:00"/>
    <d v="1899-12-30T00:04:38"/>
    <x v="0"/>
    <s v="N/A"/>
    <n v="12.972972972972983"/>
    <n v="0"/>
    <m/>
    <m/>
    <d v="1899-12-30T08:38:00"/>
    <d v="1899-12-30T04:19:00"/>
    <d v="1899-12-30T02:01:11"/>
    <d v="1899-12-30T02:53:35"/>
    <d v="1899-12-30T01:00:35"/>
    <d v="1899-12-30T01:26:47"/>
    <n v="611"/>
    <x v="2"/>
    <x v="5"/>
    <n v="200309"/>
  </r>
  <r>
    <x v="75"/>
    <s v="Saturday"/>
    <x v="0"/>
    <n v="0.5"/>
    <n v="0"/>
    <n v="16"/>
    <n v="8"/>
    <d v="1899-12-30T00:16:08"/>
    <d v="1899-12-30T00:32:16"/>
    <x v="0"/>
    <s v="N/A"/>
    <n v="1.8595041322314065"/>
    <n v="0"/>
    <m/>
    <m/>
    <d v="1899-12-30T01:17:26"/>
    <d v="1899-12-30T00:38:43"/>
    <d v="1899-12-30T14:05:23"/>
    <d v="1899-12-30T14:57:47"/>
    <d v="1899-12-30T07:02:42"/>
    <d v="1899-12-30T07:28:54"/>
    <n v="2787"/>
    <x v="2"/>
    <x v="5"/>
    <n v="200309"/>
  </r>
  <r>
    <x v="75"/>
    <s v="Saturday"/>
    <x v="1"/>
    <n v="13"/>
    <n v="0"/>
    <n v="44"/>
    <n v="4"/>
    <d v="1899-12-30T00:44:04"/>
    <d v="1899-12-30T00:03:23"/>
    <x v="0"/>
    <s v="N/A"/>
    <n v="17.700453857791238"/>
    <n v="0"/>
    <m/>
    <m/>
    <d v="1899-12-30T06:19:39"/>
    <d v="1899-12-30T03:09:50"/>
    <d v="1899-12-30T01:28:49"/>
    <d v="1899-12-30T02:21:13"/>
    <d v="1899-12-30T00:44:24"/>
    <d v="1899-12-30T01:10:36"/>
    <n v="233"/>
    <x v="2"/>
    <x v="5"/>
    <n v="200309"/>
  </r>
  <r>
    <x v="75"/>
    <s v="Saturday"/>
    <x v="2"/>
    <n v="3.1"/>
    <n v="0"/>
    <n v="31"/>
    <n v="6"/>
    <d v="1899-12-30T00:31:06"/>
    <d v="1899-12-30T00:10:02"/>
    <x v="3"/>
    <s v="N/A"/>
    <n v="5.9807073954983974"/>
    <n v="0"/>
    <m/>
    <m/>
    <d v="1899-12-30T04:22:51"/>
    <d v="1899-12-30T02:11:25"/>
    <d v="1899-12-30T04:22:51"/>
    <d v="1899-12-30T05:15:15"/>
    <d v="1899-12-30T02:11:25"/>
    <d v="1899-12-30T02:37:37"/>
    <n v="1447"/>
    <x v="2"/>
    <x v="5"/>
    <n v="200309"/>
  </r>
  <r>
    <x v="76"/>
    <s v="Saturday"/>
    <x v="0"/>
    <n v="1"/>
    <n v="0"/>
    <n v="29"/>
    <n v="50"/>
    <d v="1899-12-30T00:29:50"/>
    <d v="1899-12-30T00:29:50"/>
    <x v="0"/>
    <s v="N/A"/>
    <n v="2.0111731843575438"/>
    <n v="0"/>
    <m/>
    <m/>
    <d v="1899-12-30T01:11:36"/>
    <d v="1899-12-30T00:35:48"/>
    <d v="1899-12-30T13:01:38"/>
    <d v="1899-12-30T13:54:02"/>
    <d v="1899-12-30T06:30:49"/>
    <d v="1899-12-30T06:57:01"/>
    <n v="2757"/>
    <x v="2"/>
    <x v="6"/>
    <n v="200310"/>
  </r>
  <r>
    <x v="76"/>
    <s v="Saturday"/>
    <x v="1"/>
    <n v="22"/>
    <n v="1"/>
    <n v="26"/>
    <n v="2"/>
    <d v="1899-12-30T01:26:02"/>
    <d v="1899-12-30T00:03:55"/>
    <x v="0"/>
    <s v="N/A"/>
    <n v="15.34289035257653"/>
    <n v="0"/>
    <m/>
    <m/>
    <d v="1899-12-30T07:17:59"/>
    <d v="1899-12-30T03:39:00"/>
    <d v="1899-12-30T01:42:27"/>
    <d v="1899-12-30T02:34:51"/>
    <d v="1899-12-30T00:51:14"/>
    <d v="1899-12-30T01:17:26"/>
    <n v="395"/>
    <x v="2"/>
    <x v="6"/>
    <n v="200310"/>
  </r>
  <r>
    <x v="76"/>
    <s v="Saturday"/>
    <x v="2"/>
    <n v="6.4"/>
    <n v="1"/>
    <n v="25"/>
    <n v="23"/>
    <d v="1899-12-30T01:25:23"/>
    <d v="1899-12-30T00:13:20"/>
    <x v="3"/>
    <s v="N/A"/>
    <n v="4.4973648252976801"/>
    <n v="0"/>
    <m/>
    <m/>
    <d v="1899-12-30T05:49:32"/>
    <d v="1899-12-30T02:54:46"/>
    <d v="1899-12-30T05:49:32"/>
    <d v="1899-12-30T06:41:56"/>
    <d v="1899-12-30T02:54:46"/>
    <d v="1899-12-30T03:20:58"/>
    <n v="2593"/>
    <x v="2"/>
    <x v="6"/>
    <n v="200310"/>
  </r>
  <r>
    <x v="77"/>
    <s v="Sunday"/>
    <x v="1"/>
    <n v="11"/>
    <n v="0"/>
    <n v="40"/>
    <n v="55"/>
    <d v="1899-12-30T00:40:55"/>
    <d v="1899-12-30T00:03:43"/>
    <x v="0"/>
    <s v="N/A"/>
    <n v="16.130346232179242"/>
    <n v="0"/>
    <m/>
    <m/>
    <d v="1899-12-30T06:56:36"/>
    <d v="1899-12-30T03:28:18"/>
    <d v="1899-12-30T01:37:27"/>
    <d v="1899-12-30T02:29:51"/>
    <d v="1899-12-30T00:48:44"/>
    <d v="1899-12-30T01:14:56"/>
    <n v="324"/>
    <x v="2"/>
    <x v="6"/>
    <n v="200310"/>
  </r>
  <r>
    <x v="77"/>
    <s v="Sunday"/>
    <x v="2"/>
    <n v="4"/>
    <n v="0"/>
    <n v="39"/>
    <n v="54"/>
    <d v="1899-12-30T00:39:54"/>
    <d v="1899-12-30T00:09:58"/>
    <x v="3"/>
    <s v="Treadmill"/>
    <n v="6.0150375939849674"/>
    <n v="0"/>
    <m/>
    <m/>
    <d v="1899-12-30T04:21:21"/>
    <d v="1899-12-30T02:10:40"/>
    <d v="1899-12-30T04:21:21"/>
    <d v="1899-12-30T05:13:45"/>
    <d v="1899-12-30T02:10:40"/>
    <d v="1899-12-30T02:36:52"/>
    <n v="1387"/>
    <x v="2"/>
    <x v="6"/>
    <n v="200310"/>
  </r>
  <r>
    <x v="78"/>
    <s v="Saturday"/>
    <x v="2"/>
    <n v="4.97"/>
    <n v="0"/>
    <n v="49"/>
    <n v="29"/>
    <d v="1899-12-30T00:49:29"/>
    <d v="1899-12-30T00:09:57"/>
    <x v="0"/>
    <s v="N/A"/>
    <n v="6.0262714718760559"/>
    <n v="0"/>
    <m/>
    <m/>
    <d v="1899-12-30T04:20:51"/>
    <d v="1899-12-30T02:10:26"/>
    <d v="1899-12-30T04:20:51"/>
    <d v="1899-12-30T05:13:15"/>
    <d v="1899-12-30T02:10:26"/>
    <d v="1899-12-30T02:36:38"/>
    <n v="1370"/>
    <x v="2"/>
    <x v="7"/>
    <n v="200311"/>
  </r>
  <r>
    <x v="79"/>
    <s v="Saturday"/>
    <x v="2"/>
    <n v="6"/>
    <n v="1"/>
    <n v="4"/>
    <n v="0"/>
    <d v="1899-12-30T01:04:00"/>
    <d v="1899-12-30T00:10:40"/>
    <x v="0"/>
    <s v="N/A"/>
    <n v="5.6250000000000044"/>
    <n v="0"/>
    <m/>
    <m/>
    <d v="1899-12-30T04:39:28"/>
    <d v="1899-12-30T02:19:44"/>
    <d v="1899-12-30T04:39:28"/>
    <d v="1899-12-30T05:31:52"/>
    <d v="1899-12-30T02:19:44"/>
    <d v="1899-12-30T02:45:56"/>
    <n v="1872"/>
    <x v="2"/>
    <x v="7"/>
    <n v="200311"/>
  </r>
  <r>
    <x v="80"/>
    <s v="Saturday"/>
    <x v="2"/>
    <n v="3.1"/>
    <n v="0"/>
    <n v="32"/>
    <n v="10"/>
    <d v="1899-12-30T00:32:10"/>
    <d v="1899-12-30T00:10:23"/>
    <x v="0"/>
    <s v="N/A"/>
    <n v="5.7823834196891237"/>
    <n v="0"/>
    <m/>
    <m/>
    <d v="1899-12-30T04:31:52"/>
    <d v="1899-12-30T02:15:56"/>
    <d v="1899-12-30T04:31:52"/>
    <d v="1899-12-30T05:24:16"/>
    <d v="1899-12-30T02:15:56"/>
    <d v="1899-12-30T02:42:08"/>
    <n v="1694"/>
    <x v="2"/>
    <x v="7"/>
    <n v="200311"/>
  </r>
  <r>
    <x v="81"/>
    <s v="Sunday"/>
    <x v="1"/>
    <n v="12"/>
    <n v="1"/>
    <n v="10"/>
    <n v="0"/>
    <d v="1899-12-30T01:10:00"/>
    <d v="1899-12-30T00:05:50"/>
    <x v="0"/>
    <s v="N/A"/>
    <n v="10.285714285714294"/>
    <n v="0"/>
    <m/>
    <m/>
    <d v="1899-12-30T10:53:20"/>
    <d v="1899-12-30T05:26:40"/>
    <d v="1899-12-30T02:32:50"/>
    <d v="1899-12-30T03:25:14"/>
    <d v="1899-12-30T01:16:25"/>
    <d v="1899-12-30T01:42:37"/>
    <n v="683"/>
    <x v="2"/>
    <x v="7"/>
    <n v="200311"/>
  </r>
  <r>
    <x v="82"/>
    <s v="Thursday"/>
    <x v="2"/>
    <n v="5"/>
    <n v="0"/>
    <n v="53"/>
    <n v="52"/>
    <d v="1899-12-30T00:53:52"/>
    <d v="1899-12-30T00:10:46"/>
    <x v="6"/>
    <s v="N/A"/>
    <n v="5.5693069306930729"/>
    <n v="0"/>
    <m/>
    <m/>
    <d v="1899-12-30T04:42:16"/>
    <d v="1899-12-30T02:21:08"/>
    <d v="1899-12-30T04:42:16"/>
    <d v="1899-12-30T05:34:40"/>
    <d v="1899-12-30T02:21:08"/>
    <d v="1899-12-30T02:47:20"/>
    <n v="1933"/>
    <x v="3"/>
    <x v="8"/>
    <n v="200401"/>
  </r>
  <r>
    <x v="83"/>
    <s v="Saturday"/>
    <x v="2"/>
    <n v="3"/>
    <n v="0"/>
    <n v="30"/>
    <n v="0"/>
    <d v="1899-12-30T00:30:00"/>
    <d v="1899-12-30T00:10:00"/>
    <x v="6"/>
    <s v="Treadmill"/>
    <n v="6.0000000000000053"/>
    <n v="0"/>
    <m/>
    <m/>
    <d v="1899-12-30T04:22:00"/>
    <d v="1899-12-30T02:11:00"/>
    <d v="1899-12-30T04:22:00"/>
    <d v="1899-12-30T05:14:24"/>
    <d v="1899-12-30T02:11:00"/>
    <d v="1899-12-30T02:37:12"/>
    <n v="1404"/>
    <x v="3"/>
    <x v="8"/>
    <n v="200401"/>
  </r>
  <r>
    <x v="84"/>
    <s v="Sunday"/>
    <x v="2"/>
    <n v="2.4"/>
    <n v="0"/>
    <n v="24"/>
    <n v="0"/>
    <d v="1899-12-30T00:24:00"/>
    <d v="1899-12-30T00:10:00"/>
    <x v="6"/>
    <s v="Treadmill"/>
    <n v="6.0000000000000044"/>
    <n v="0"/>
    <m/>
    <m/>
    <d v="1899-12-30T04:22:00"/>
    <d v="1899-12-30T02:11:00"/>
    <d v="1899-12-30T04:22:00"/>
    <d v="1899-12-30T05:14:24"/>
    <d v="1899-12-30T02:11:00"/>
    <d v="1899-12-30T02:37:12"/>
    <n v="1423"/>
    <x v="3"/>
    <x v="8"/>
    <n v="200401"/>
  </r>
  <r>
    <x v="85"/>
    <s v="Monday"/>
    <x v="0"/>
    <n v="0.5"/>
    <n v="0"/>
    <n v="24"/>
    <n v="14"/>
    <d v="1899-12-30T00:24:14"/>
    <d v="1899-12-30T00:48:28"/>
    <x v="0"/>
    <s v="N/A"/>
    <n v="1.2379642365887218"/>
    <n v="0"/>
    <m/>
    <m/>
    <d v="1899-12-30T01:56:19"/>
    <d v="1899-12-30T00:58:10"/>
    <d v="1899-12-30T21:09:50"/>
    <d v="1899-12-30T22:02:14"/>
    <d v="1899-12-30T10:34:55"/>
    <d v="1899-12-30T11:01:07"/>
    <n v="3081"/>
    <x v="3"/>
    <x v="8"/>
    <n v="200401"/>
  </r>
  <r>
    <x v="86"/>
    <s v="Tuesday"/>
    <x v="1"/>
    <n v="7.3"/>
    <n v="0"/>
    <n v="30"/>
    <n v="0"/>
    <d v="1899-12-30T00:30:00"/>
    <d v="1899-12-30T00:04:07"/>
    <x v="5"/>
    <s v="N/A"/>
    <n v="14.600000000000012"/>
    <n v="0"/>
    <m/>
    <m/>
    <d v="1899-12-30T07:40:16"/>
    <d v="1899-12-30T03:50:08"/>
    <d v="1899-12-30T01:47:40"/>
    <d v="1899-12-30T02:40:04"/>
    <d v="1899-12-30T00:53:50"/>
    <d v="1899-12-30T01:20:02"/>
    <n v="479"/>
    <x v="3"/>
    <x v="8"/>
    <n v="200401"/>
  </r>
  <r>
    <x v="87"/>
    <s v="Wednesday"/>
    <x v="2"/>
    <n v="3.1"/>
    <n v="0"/>
    <n v="32"/>
    <n v="19"/>
    <d v="1899-12-30T00:32:19"/>
    <d v="1899-12-30T00:10:25"/>
    <x v="6"/>
    <s v="N/A"/>
    <n v="5.7555440948942795"/>
    <n v="0"/>
    <m/>
    <m/>
    <d v="1899-12-30T04:33:08"/>
    <d v="1899-12-30T02:16:34"/>
    <d v="1899-12-30T04:33:08"/>
    <d v="1899-12-30T05:25:32"/>
    <d v="1899-12-30T02:16:34"/>
    <d v="1899-12-30T02:42:46"/>
    <n v="1730"/>
    <x v="3"/>
    <x v="8"/>
    <n v="200401"/>
  </r>
  <r>
    <x v="88"/>
    <s v="Saturday"/>
    <x v="1"/>
    <n v="10"/>
    <n v="0"/>
    <n v="35"/>
    <n v="0"/>
    <d v="1899-12-30T00:35:00"/>
    <d v="1899-12-30T00:03:30"/>
    <x v="5"/>
    <s v="N/A"/>
    <n v="17.142857142857157"/>
    <n v="0"/>
    <m/>
    <m/>
    <d v="1899-12-30T06:32:00"/>
    <d v="1899-12-30T03:16:00"/>
    <d v="1899-12-30T01:31:42"/>
    <d v="1899-12-30T02:24:06"/>
    <d v="1899-12-30T00:45:51"/>
    <d v="1899-12-30T01:12:03"/>
    <n v="261"/>
    <x v="3"/>
    <x v="8"/>
    <n v="200401"/>
  </r>
  <r>
    <x v="88"/>
    <s v="Saturday"/>
    <x v="2"/>
    <n v="2.6"/>
    <n v="0"/>
    <n v="30"/>
    <n v="0"/>
    <d v="1899-12-30T00:30:00"/>
    <d v="1899-12-30T00:11:32"/>
    <x v="6"/>
    <s v="N/A"/>
    <n v="5.2000000000000046"/>
    <n v="0"/>
    <m/>
    <m/>
    <d v="1899-12-30T05:02:18"/>
    <d v="1899-12-30T02:31:09"/>
    <d v="1899-12-30T05:02:18"/>
    <d v="1899-12-30T05:54:42"/>
    <d v="1899-12-30T02:31:09"/>
    <d v="1899-12-30T02:57:21"/>
    <n v="2287"/>
    <x v="3"/>
    <x v="8"/>
    <n v="200401"/>
  </r>
  <r>
    <x v="89"/>
    <s v="Wednesday"/>
    <x v="0"/>
    <n v="1.022"/>
    <n v="0"/>
    <n v="45"/>
    <n v="45"/>
    <d v="1899-12-30T00:45:45"/>
    <d v="1899-12-30T00:44:46"/>
    <x v="0"/>
    <s v="N/A"/>
    <n v="1.3403278688524602"/>
    <n v="0"/>
    <m/>
    <m/>
    <d v="1899-12-30T01:47:26"/>
    <d v="1899-12-30T00:53:43"/>
    <d v="1899-12-30T19:32:51"/>
    <d v="1899-12-30T20:25:15"/>
    <d v="1899-12-30T09:46:25"/>
    <d v="1899-12-30T10:12:37"/>
    <n v="3068"/>
    <x v="3"/>
    <x v="9"/>
    <n v="200402"/>
  </r>
  <r>
    <x v="90"/>
    <s v="Friday"/>
    <x v="2"/>
    <n v="3"/>
    <n v="0"/>
    <n v="32"/>
    <n v="0"/>
    <d v="1899-12-30T00:32:00"/>
    <d v="1899-12-30T00:10:40"/>
    <x v="6"/>
    <s v="N/A"/>
    <n v="5.6250000000000044"/>
    <n v="0"/>
    <m/>
    <m/>
    <d v="1899-12-30T04:39:28"/>
    <d v="1899-12-30T02:19:44"/>
    <d v="1899-12-30T04:39:28"/>
    <d v="1899-12-30T05:31:52"/>
    <d v="1899-12-30T02:19:44"/>
    <d v="1899-12-30T02:45:56"/>
    <n v="1872"/>
    <x v="3"/>
    <x v="9"/>
    <n v="200402"/>
  </r>
  <r>
    <x v="91"/>
    <s v="Saturday"/>
    <x v="1"/>
    <n v="20"/>
    <n v="1"/>
    <n v="20"/>
    <n v="0"/>
    <d v="1899-12-30T01:20:00"/>
    <d v="1899-12-30T00:04:00"/>
    <x v="7"/>
    <s v="Spinner"/>
    <n v="15.000000000000014"/>
    <n v="0"/>
    <m/>
    <s v="On Spinner"/>
    <d v="1899-12-30T07:28:00"/>
    <d v="1899-12-30T03:44:00"/>
    <d v="1899-12-30T01:44:48"/>
    <d v="1899-12-30T02:37:12"/>
    <d v="1899-12-30T00:52:24"/>
    <d v="1899-12-30T01:18:36"/>
    <n v="426"/>
    <x v="3"/>
    <x v="9"/>
    <n v="200402"/>
  </r>
  <r>
    <x v="92"/>
    <s v="Sunday"/>
    <x v="2"/>
    <n v="4"/>
    <n v="0"/>
    <n v="42"/>
    <n v="15"/>
    <d v="1899-12-30T00:42:15"/>
    <d v="1899-12-30T00:10:34"/>
    <x v="6"/>
    <s v="Treadmill"/>
    <n v="5.6804733727810692"/>
    <n v="0"/>
    <m/>
    <s v="Treadmill - Avg HR = 163"/>
    <d v="1899-12-30T04:36:44"/>
    <d v="1899-12-30T02:18:22"/>
    <d v="1899-12-30T04:36:44"/>
    <d v="1899-12-30T05:29:08"/>
    <d v="1899-12-30T02:18:22"/>
    <d v="1899-12-30T02:44:34"/>
    <n v="1822"/>
    <x v="3"/>
    <x v="9"/>
    <n v="200402"/>
  </r>
  <r>
    <x v="93"/>
    <s v="Monday"/>
    <x v="1"/>
    <n v="14.5"/>
    <n v="0"/>
    <n v="43"/>
    <n v="0"/>
    <d v="1899-12-30T00:43:00"/>
    <d v="1899-12-30T00:02:58"/>
    <x v="8"/>
    <s v="Trainer"/>
    <n v="20.232558139534898"/>
    <n v="0"/>
    <m/>
    <s v="On Trainer"/>
    <d v="1899-12-30T05:32:08"/>
    <d v="1899-12-30T02:46:04"/>
    <d v="1899-12-30T01:17:42"/>
    <d v="1899-12-30T02:10:06"/>
    <d v="1899-12-30T00:38:51"/>
    <d v="1899-12-30T01:05:03"/>
    <n v="169"/>
    <x v="3"/>
    <x v="9"/>
    <n v="200402"/>
  </r>
  <r>
    <x v="94"/>
    <s v="Wednesday"/>
    <x v="2"/>
    <n v="2.5499999999999998"/>
    <n v="0"/>
    <n v="26"/>
    <n v="0"/>
    <d v="1899-12-30T00:26:00"/>
    <d v="1899-12-30T00:10:12"/>
    <x v="6"/>
    <s v="N/A"/>
    <n v="5.8846153846153877"/>
    <n v="0"/>
    <m/>
    <m/>
    <d v="1899-12-30T04:27:08"/>
    <d v="1899-12-30T02:13:34"/>
    <d v="1899-12-30T04:27:08"/>
    <d v="1899-12-30T05:19:32"/>
    <d v="1899-12-30T02:13:34"/>
    <d v="1899-12-30T02:39:46"/>
    <n v="1553"/>
    <x v="3"/>
    <x v="9"/>
    <n v="200402"/>
  </r>
  <r>
    <x v="95"/>
    <s v="Saturday"/>
    <x v="2"/>
    <n v="4.25"/>
    <n v="0"/>
    <n v="44"/>
    <n v="0"/>
    <d v="1899-12-30T00:44:00"/>
    <d v="1899-12-30T00:10:21"/>
    <x v="6"/>
    <s v="Treadmill"/>
    <n v="5.7954545454545503"/>
    <n v="0"/>
    <m/>
    <s v="Treadmill - Avg HR = ???"/>
    <d v="1899-12-30T04:31:15"/>
    <d v="1899-12-30T02:15:37"/>
    <d v="1899-12-30T04:31:15"/>
    <d v="1899-12-30T05:23:39"/>
    <d v="1899-12-30T02:15:37"/>
    <d v="1899-12-30T02:41:49"/>
    <n v="1675"/>
    <x v="3"/>
    <x v="9"/>
    <n v="200402"/>
  </r>
  <r>
    <x v="96"/>
    <s v="Sunday"/>
    <x v="1"/>
    <n v="22"/>
    <n v="1"/>
    <n v="28"/>
    <n v="0"/>
    <d v="1899-12-30T01:28:00"/>
    <d v="1899-12-30T00:04:00"/>
    <x v="7"/>
    <s v="Spinner"/>
    <n v="15.000000000000011"/>
    <n v="0"/>
    <m/>
    <s v="Spinner"/>
    <d v="1899-12-30T07:28:00"/>
    <d v="1899-12-30T03:44:00"/>
    <d v="1899-12-30T01:44:48"/>
    <d v="1899-12-30T02:37:12"/>
    <d v="1899-12-30T00:52:24"/>
    <d v="1899-12-30T01:18:36"/>
    <n v="439"/>
    <x v="3"/>
    <x v="9"/>
    <n v="200402"/>
  </r>
  <r>
    <x v="97"/>
    <s v="Monday"/>
    <x v="2"/>
    <n v="2.15"/>
    <n v="0"/>
    <n v="20"/>
    <n v="0"/>
    <d v="1899-12-30T00:20:00"/>
    <d v="1899-12-30T00:09:18"/>
    <x v="6"/>
    <s v="Treadmill"/>
    <n v="6.4500000000000055"/>
    <n v="0"/>
    <m/>
    <s v="Treadmill"/>
    <d v="1899-12-30T04:03:43"/>
    <d v="1899-12-30T02:01:52"/>
    <d v="1899-12-30T04:03:43"/>
    <d v="1899-12-30T04:56:07"/>
    <d v="1899-12-30T02:01:52"/>
    <d v="1899-12-30T02:28:04"/>
    <n v="928"/>
    <x v="3"/>
    <x v="9"/>
    <n v="200402"/>
  </r>
  <r>
    <x v="98"/>
    <s v="Wednesday"/>
    <x v="1"/>
    <n v="14.5"/>
    <n v="0"/>
    <n v="45"/>
    <n v="0"/>
    <d v="1899-12-30T00:45:00"/>
    <d v="1899-12-30T00:03:06"/>
    <x v="8"/>
    <s v="Trainer"/>
    <n v="19.33333333333335"/>
    <n v="0"/>
    <m/>
    <s v="Trainer - Avg HR - 141"/>
    <d v="1899-12-30T05:47:35"/>
    <d v="1899-12-30T02:53:48"/>
    <d v="1899-12-30T01:21:19"/>
    <d v="1899-12-30T02:13:43"/>
    <d v="1899-12-30T00:40:39"/>
    <d v="1899-12-30T01:06:51"/>
    <n v="198"/>
    <x v="3"/>
    <x v="9"/>
    <n v="200402"/>
  </r>
  <r>
    <x v="99"/>
    <s v="Sunday"/>
    <x v="2"/>
    <n v="4.3"/>
    <n v="0"/>
    <n v="46"/>
    <n v="0"/>
    <d v="1899-12-30T00:46:00"/>
    <d v="1899-12-30T00:10:42"/>
    <x v="0"/>
    <s v="N/A"/>
    <n v="5.6086956521739166"/>
    <n v="0"/>
    <m/>
    <m/>
    <d v="1899-12-30T04:40:17"/>
    <d v="1899-12-30T02:20:08"/>
    <d v="1899-12-30T04:40:17"/>
    <d v="1899-12-30T05:32:41"/>
    <d v="1899-12-30T02:20:08"/>
    <d v="1899-12-30T02:46:20"/>
    <n v="1885"/>
    <x v="3"/>
    <x v="9"/>
    <n v="200402"/>
  </r>
  <r>
    <x v="100"/>
    <s v="Tuesday"/>
    <x v="0"/>
    <n v="0.68"/>
    <n v="0"/>
    <n v="27"/>
    <n v="43"/>
    <d v="1899-12-30T00:27:43"/>
    <d v="1899-12-30T00:40:46"/>
    <x v="9"/>
    <s v="N/A"/>
    <n v="1.4720384846662673"/>
    <n v="0"/>
    <m/>
    <m/>
    <d v="1899-12-30T01:37:49"/>
    <d v="1899-12-30T00:48:55"/>
    <d v="1899-12-30T17:47:54"/>
    <d v="1899-12-30T18:40:18"/>
    <d v="1899-12-30T08:53:57"/>
    <d v="1899-12-30T09:20:09"/>
    <n v="3035"/>
    <x v="3"/>
    <x v="9"/>
    <n v="200402"/>
  </r>
  <r>
    <x v="101"/>
    <s v="Wednesday"/>
    <x v="2"/>
    <n v="2.4500000000000002"/>
    <n v="0"/>
    <n v="25"/>
    <n v="0"/>
    <d v="1899-12-30T00:25:00"/>
    <d v="1899-12-30T00:10:12"/>
    <x v="6"/>
    <s v="Treadmill"/>
    <n v="5.8800000000000052"/>
    <n v="0"/>
    <m/>
    <s v="Treadmill Avg HR = 164"/>
    <d v="1899-12-30T04:27:21"/>
    <d v="1899-12-30T02:13:40"/>
    <d v="1899-12-30T04:27:21"/>
    <d v="1899-12-30T05:19:45"/>
    <d v="1899-12-30T02:13:40"/>
    <d v="1899-12-30T02:39:52"/>
    <n v="1565"/>
    <x v="3"/>
    <x v="9"/>
    <n v="200402"/>
  </r>
  <r>
    <x v="102"/>
    <s v="Sunday"/>
    <x v="2"/>
    <n v="7.8"/>
    <n v="1"/>
    <n v="23"/>
    <n v="42"/>
    <d v="1899-12-30T01:23:42"/>
    <d v="1899-12-30T00:10:44"/>
    <x v="6"/>
    <s v="Polar Bear"/>
    <n v="5.5913978494623695"/>
    <n v="0"/>
    <m/>
    <s v="Splits= 9.47.15, 10.35.54. 10.42.62, 11.11.18, 11.54.02, 11.39.74,  10.35.48, 7.29.63"/>
    <d v="1899-12-30T04:41:09"/>
    <d v="1899-12-30T02:20:34"/>
    <d v="1899-12-30T04:41:09"/>
    <d v="1899-12-30T05:33:33"/>
    <d v="1899-12-30T02:20:34"/>
    <d v="1899-12-30T02:46:46"/>
    <n v="1904"/>
    <x v="3"/>
    <x v="9"/>
    <n v="200402"/>
  </r>
  <r>
    <x v="103"/>
    <s v="Monday"/>
    <x v="2"/>
    <n v="2"/>
    <n v="0"/>
    <n v="21"/>
    <n v="0"/>
    <d v="1899-12-30T00:21:00"/>
    <d v="1899-12-30T00:10:30"/>
    <x v="6"/>
    <s v="N/A"/>
    <n v="5.7142857142857197"/>
    <n v="0"/>
    <m/>
    <m/>
    <d v="1899-12-30T04:35:06"/>
    <d v="1899-12-30T02:17:33"/>
    <d v="1899-12-30T04:35:06"/>
    <d v="1899-12-30T05:27:30"/>
    <d v="1899-12-30T02:17:33"/>
    <d v="1899-12-30T02:43:45"/>
    <n v="1776"/>
    <x v="3"/>
    <x v="10"/>
    <n v="200403"/>
  </r>
  <r>
    <x v="104"/>
    <s v="Wednesday"/>
    <x v="2"/>
    <n v="2"/>
    <n v="0"/>
    <n v="19"/>
    <n v="45"/>
    <d v="1899-12-30T00:19:45"/>
    <d v="1899-12-30T00:09:52"/>
    <x v="10"/>
    <s v="N/A"/>
    <n v="6.0759493670886124"/>
    <n v="0"/>
    <m/>
    <m/>
    <d v="1899-12-30T04:18:43"/>
    <d v="1899-12-30T02:09:22"/>
    <d v="1899-12-30T04:18:43"/>
    <d v="1899-12-30T05:11:08"/>
    <d v="1899-12-30T02:09:22"/>
    <d v="1899-12-30T02:35:34"/>
    <n v="1319"/>
    <x v="3"/>
    <x v="10"/>
    <n v="200403"/>
  </r>
  <r>
    <x v="105"/>
    <s v="Mon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d v="1899-12-30T01:42:56"/>
    <d v="1899-12-30T02:35:20"/>
    <d v="1899-12-30T00:51:28"/>
    <d v="1899-12-30T01:17:40"/>
    <n v="401"/>
    <x v="3"/>
    <x v="10"/>
    <n v="200403"/>
  </r>
  <r>
    <x v="106"/>
    <s v="Tues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d v="1899-12-30T01:42:56"/>
    <d v="1899-12-30T02:35:20"/>
    <d v="1899-12-30T00:51:28"/>
    <d v="1899-12-30T01:17:40"/>
    <n v="401"/>
    <x v="3"/>
    <x v="10"/>
    <n v="200403"/>
  </r>
  <r>
    <x v="107"/>
    <s v="Wednes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d v="1899-12-30T01:42:56"/>
    <d v="1899-12-30T02:35:20"/>
    <d v="1899-12-30T00:51:28"/>
    <d v="1899-12-30T01:17:40"/>
    <n v="401"/>
    <x v="3"/>
    <x v="10"/>
    <n v="200403"/>
  </r>
  <r>
    <x v="108"/>
    <s v="Thursday"/>
    <x v="2"/>
    <n v="2"/>
    <n v="0"/>
    <n v="20"/>
    <n v="0"/>
    <d v="1899-12-30T00:20:00"/>
    <d v="1899-12-30T00:10:00"/>
    <x v="0"/>
    <s v="Treadmill"/>
    <n v="6.0000000000000053"/>
    <n v="0"/>
    <m/>
    <m/>
    <d v="1899-12-30T04:22:00"/>
    <d v="1899-12-30T02:11:00"/>
    <d v="1899-12-30T04:22:00"/>
    <d v="1899-12-30T05:14:24"/>
    <d v="1899-12-30T02:11:00"/>
    <d v="1899-12-30T02:37:12"/>
    <n v="1404"/>
    <x v="3"/>
    <x v="10"/>
    <n v="200403"/>
  </r>
  <r>
    <x v="109"/>
    <s v="Friday"/>
    <x v="2"/>
    <n v="2"/>
    <n v="0"/>
    <n v="19"/>
    <n v="0"/>
    <d v="1899-12-30T00:19:00"/>
    <d v="1899-12-30T00:09:30"/>
    <x v="10"/>
    <s v="Treadmill"/>
    <n v="6.3157894736842151"/>
    <n v="0"/>
    <m/>
    <m/>
    <d v="1899-12-30T04:08:54"/>
    <d v="1899-12-30T02:04:27"/>
    <d v="1899-12-30T04:08:54"/>
    <d v="1899-12-30T05:01:18"/>
    <d v="1899-12-30T02:04:27"/>
    <d v="1899-12-30T02:30:39"/>
    <n v="1028"/>
    <x v="3"/>
    <x v="10"/>
    <n v="200403"/>
  </r>
  <r>
    <x v="110"/>
    <s v="Satur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d v="1899-12-30T01:42:56"/>
    <d v="1899-12-30T02:35:20"/>
    <d v="1899-12-30T00:51:28"/>
    <d v="1899-12-30T01:17:40"/>
    <n v="401"/>
    <x v="3"/>
    <x v="10"/>
    <n v="200403"/>
  </r>
  <r>
    <x v="111"/>
    <s v="Monday"/>
    <x v="2"/>
    <n v="2"/>
    <n v="0"/>
    <n v="18"/>
    <n v="35"/>
    <d v="1899-12-30T00:18:35"/>
    <d v="1899-12-30T00:09:17"/>
    <x v="6"/>
    <s v="Treadmill"/>
    <n v="6.4573991031390188"/>
    <n v="0"/>
    <m/>
    <m/>
    <d v="1899-12-30T04:03:26"/>
    <d v="1899-12-30T02:01:43"/>
    <d v="1899-12-30T04:03:26"/>
    <d v="1899-12-30T04:55:51"/>
    <d v="1899-12-30T02:01:43"/>
    <d v="1899-12-30T02:27:55"/>
    <n v="920"/>
    <x v="3"/>
    <x v="10"/>
    <n v="200403"/>
  </r>
  <r>
    <x v="112"/>
    <s v="Wednesday"/>
    <x v="1"/>
    <n v="8"/>
    <n v="0"/>
    <n v="30"/>
    <n v="0"/>
    <d v="1899-12-30T00:30:00"/>
    <d v="1899-12-30T00:03:45"/>
    <x v="11"/>
    <s v="N/A"/>
    <n v="16.000000000000014"/>
    <n v="0"/>
    <m/>
    <m/>
    <d v="1899-12-30T07:00:00"/>
    <d v="1899-12-30T03:30:00"/>
    <d v="1899-12-30T01:38:15"/>
    <d v="1899-12-30T02:30:39"/>
    <d v="1899-12-30T00:49:07"/>
    <d v="1899-12-30T01:15:20"/>
    <n v="335"/>
    <x v="3"/>
    <x v="10"/>
    <n v="200403"/>
  </r>
  <r>
    <x v="113"/>
    <s v="Saturday"/>
    <x v="2"/>
    <n v="5"/>
    <n v="0"/>
    <n v="55"/>
    <n v="29"/>
    <d v="1899-12-30T00:55:29"/>
    <d v="1899-12-30T00:11:06"/>
    <x v="10"/>
    <s v="N/A"/>
    <n v="5.4070291378792463"/>
    <n v="0"/>
    <m/>
    <m/>
    <d v="1899-12-30T04:50:44"/>
    <d v="1899-12-30T02:25:22"/>
    <d v="1899-12-30T04:50:44"/>
    <d v="1899-12-30T05:43:08"/>
    <d v="1899-12-30T02:25:22"/>
    <d v="1899-12-30T02:51:34"/>
    <n v="2101"/>
    <x v="3"/>
    <x v="10"/>
    <n v="200403"/>
  </r>
  <r>
    <x v="114"/>
    <s v="Wednesday"/>
    <x v="1"/>
    <n v="7"/>
    <n v="0"/>
    <n v="31"/>
    <n v="0"/>
    <d v="1899-12-30T00:31:00"/>
    <d v="1899-12-30T00:04:26"/>
    <x v="11"/>
    <s v="N/A"/>
    <n v="13.548387096774203"/>
    <n v="0"/>
    <m/>
    <m/>
    <d v="1899-12-30T08:16:00"/>
    <d v="1899-12-30T04:08:00"/>
    <d v="1899-12-30T01:56:02"/>
    <d v="1899-12-30T02:48:26"/>
    <d v="1899-12-30T00:58:01"/>
    <d v="1899-12-30T01:24:13"/>
    <n v="563"/>
    <x v="3"/>
    <x v="10"/>
    <n v="200403"/>
  </r>
  <r>
    <x v="115"/>
    <s v="Friday"/>
    <x v="2"/>
    <n v="1.75"/>
    <n v="0"/>
    <n v="19"/>
    <n v="10"/>
    <d v="1899-12-30T00:19:10"/>
    <d v="1899-12-30T00:10:57"/>
    <x v="10"/>
    <s v="N/A"/>
    <n v="5.4782608695652204"/>
    <n v="0"/>
    <m/>
    <m/>
    <d v="1899-12-30T04:46:57"/>
    <d v="1899-12-30T02:23:29"/>
    <d v="1899-12-30T04:46:57"/>
    <d v="1899-12-30T05:39:21"/>
    <d v="1899-12-30T02:23:29"/>
    <d v="1899-12-30T02:49:41"/>
    <n v="2028"/>
    <x v="3"/>
    <x v="10"/>
    <n v="200403"/>
  </r>
  <r>
    <x v="116"/>
    <s v="Saturday"/>
    <x v="1"/>
    <n v="15"/>
    <n v="1"/>
    <n v="15"/>
    <n v="0"/>
    <d v="1899-12-30T01:15:00"/>
    <d v="1899-12-30T00:05:00"/>
    <x v="11"/>
    <s v="N/A"/>
    <n v="12.000000000000009"/>
    <n v="0"/>
    <m/>
    <m/>
    <d v="1899-12-30T09:20:00"/>
    <d v="1899-12-30T04:40:00"/>
    <d v="1899-12-30T02:11:00"/>
    <d v="1899-12-30T03:03:24"/>
    <d v="1899-12-30T01:05:30"/>
    <d v="1899-12-30T01:31:42"/>
    <n v="652"/>
    <x v="3"/>
    <x v="10"/>
    <n v="200403"/>
  </r>
  <r>
    <x v="117"/>
    <s v="Sunday"/>
    <x v="2"/>
    <n v="2"/>
    <n v="0"/>
    <n v="20"/>
    <n v="4"/>
    <d v="1899-12-30T00:20:04"/>
    <d v="1899-12-30T00:10:02"/>
    <x v="10"/>
    <s v="Treadmill"/>
    <n v="5.9800664451827297"/>
    <n v="0"/>
    <m/>
    <m/>
    <d v="1899-12-30T04:22:52"/>
    <d v="1899-12-30T02:11:26"/>
    <d v="1899-12-30T04:22:52"/>
    <d v="1899-12-30T05:15:16"/>
    <d v="1899-12-30T02:11:26"/>
    <d v="1899-12-30T02:37:38"/>
    <n v="1448"/>
    <x v="3"/>
    <x v="10"/>
    <n v="200403"/>
  </r>
  <r>
    <x v="118"/>
    <s v="Wednesday"/>
    <x v="1"/>
    <n v="5"/>
    <n v="0"/>
    <n v="30"/>
    <n v="0"/>
    <d v="1899-12-30T00:30:00"/>
    <d v="1899-12-30T00:06:00"/>
    <x v="8"/>
    <s v="Trainer"/>
    <n v="10.000000000000007"/>
    <n v="0"/>
    <m/>
    <m/>
    <d v="1899-12-30T11:12:00"/>
    <d v="1899-12-30T05:36:00"/>
    <d v="1899-12-30T02:37:12"/>
    <d v="1899-12-30T03:29:36"/>
    <d v="1899-12-30T01:18:36"/>
    <d v="1899-12-30T01:44:48"/>
    <n v="684"/>
    <x v="3"/>
    <x v="10"/>
    <n v="200403"/>
  </r>
  <r>
    <x v="119"/>
    <s v="Saturday"/>
    <x v="1"/>
    <n v="7"/>
    <n v="0"/>
    <n v="30"/>
    <n v="0"/>
    <d v="1899-12-30T00:30:00"/>
    <d v="1899-12-30T00:04:17"/>
    <x v="7"/>
    <s v="Spinner"/>
    <n v="14.000000000000012"/>
    <n v="0"/>
    <m/>
    <s v="Spinner"/>
    <d v="1899-12-30T08:00:00"/>
    <d v="1899-12-30T04:00:00"/>
    <d v="1899-12-30T01:52:17"/>
    <d v="1899-12-30T02:44:41"/>
    <d v="1899-12-30T00:56:09"/>
    <d v="1899-12-30T01:22:21"/>
    <n v="530"/>
    <x v="3"/>
    <x v="1"/>
    <n v="200404"/>
  </r>
  <r>
    <x v="120"/>
    <s v="Sunday"/>
    <x v="0"/>
    <n v="0.5"/>
    <n v="0"/>
    <n v="25"/>
    <n v="0"/>
    <d v="1899-12-30T00:25:00"/>
    <d v="1899-12-30T00:50:00"/>
    <x v="0"/>
    <s v="N/A"/>
    <n v="1.2000000000000008"/>
    <n v="0"/>
    <m/>
    <s v="At training camp..in pool for 2 hours but only doing drills"/>
    <d v="1899-12-30T02:00:00"/>
    <d v="1899-12-30T01:00:00"/>
    <d v="1899-12-30T21:50:00"/>
    <d v="1899-12-30T22:42:24"/>
    <d v="1899-12-30T10:55:00"/>
    <d v="1899-12-30T11:21:12"/>
    <n v="3085"/>
    <x v="3"/>
    <x v="1"/>
    <n v="200404"/>
  </r>
  <r>
    <x v="120"/>
    <s v="Sunday"/>
    <x v="2"/>
    <n v="3.036"/>
    <n v="0"/>
    <n v="30"/>
    <n v="34"/>
    <d v="1899-12-30T00:30:34"/>
    <d v="1899-12-30T00:10:04"/>
    <x v="10"/>
    <s v="N/A"/>
    <n v="5.9594329334787393"/>
    <n v="0"/>
    <m/>
    <m/>
    <d v="1899-12-30T04:23:47"/>
    <d v="1899-12-30T02:11:54"/>
    <d v="1899-12-30T04:23:47"/>
    <d v="1899-12-30T05:16:11"/>
    <d v="1899-12-30T02:11:54"/>
    <d v="1899-12-30T02:38:06"/>
    <n v="1478"/>
    <x v="3"/>
    <x v="1"/>
    <n v="200404"/>
  </r>
  <r>
    <x v="121"/>
    <s v="Monday"/>
    <x v="2"/>
    <n v="2.4"/>
    <n v="0"/>
    <n v="28"/>
    <n v="0"/>
    <d v="1899-12-30T00:28:00"/>
    <d v="1899-12-30T00:11:40"/>
    <x v="6"/>
    <s v="Treadmill"/>
    <n v="5.1428571428571459"/>
    <n v="0"/>
    <m/>
    <s v="HR Run under 150 bpm"/>
    <d v="1899-12-30T05:05:40"/>
    <d v="1899-12-30T02:32:50"/>
    <d v="1899-12-30T05:05:40"/>
    <d v="1899-12-30T05:58:04"/>
    <d v="1899-12-30T02:32:50"/>
    <d v="1899-12-30T02:59:02"/>
    <n v="2321"/>
    <x v="3"/>
    <x v="1"/>
    <n v="200404"/>
  </r>
  <r>
    <x v="122"/>
    <s v="Tuesday"/>
    <x v="0"/>
    <n v="0.48299999999999998"/>
    <n v="0"/>
    <n v="24"/>
    <n v="51"/>
    <d v="1899-12-30T00:24:51"/>
    <d v="1899-12-30T00:51:27"/>
    <x v="0"/>
    <s v="N/A"/>
    <n v="1.1661971830985922"/>
    <n v="0"/>
    <m/>
    <s v="Drills and form work"/>
    <d v="1899-12-30T02:03:29"/>
    <d v="1899-12-30T01:01:44"/>
    <d v="1899-12-30T22:27:58"/>
    <d v="1899-12-30T23:20:22"/>
    <d v="1899-12-30T11:13:59"/>
    <d v="1899-12-30T11:40:11"/>
    <n v="3092"/>
    <x v="3"/>
    <x v="1"/>
    <n v="200404"/>
  </r>
  <r>
    <x v="122"/>
    <s v="Tuesday"/>
    <x v="1"/>
    <n v="8"/>
    <n v="0"/>
    <n v="40"/>
    <n v="0"/>
    <d v="1899-12-30T00:40:00"/>
    <d v="1899-12-30T00:05:00"/>
    <x v="8"/>
    <s v="Trainer"/>
    <n v="12.000000000000011"/>
    <n v="0"/>
    <m/>
    <s v="Trainer"/>
    <d v="1899-12-30T09:20:00"/>
    <d v="1899-12-30T04:40:00"/>
    <d v="1899-12-30T02:11:00"/>
    <d v="1899-12-30T03:03:24"/>
    <d v="1899-12-30T01:05:30"/>
    <d v="1899-12-30T01:31:42"/>
    <n v="647"/>
    <x v="3"/>
    <x v="1"/>
    <n v="200404"/>
  </r>
  <r>
    <x v="123"/>
    <s v="Wednesday"/>
    <x v="2"/>
    <n v="2.2999999999999998"/>
    <n v="0"/>
    <n v="25"/>
    <n v="0"/>
    <d v="1899-12-30T00:25:00"/>
    <d v="1899-12-30T00:10:52"/>
    <x v="10"/>
    <s v="N/A"/>
    <n v="5.520000000000004"/>
    <n v="0"/>
    <m/>
    <m/>
    <d v="1899-12-30T04:44:47"/>
    <d v="1899-12-30T02:22:23"/>
    <d v="1899-12-30T04:44:47"/>
    <d v="1899-12-30T05:37:11"/>
    <d v="1899-12-30T02:22:23"/>
    <d v="1899-12-30T02:48:35"/>
    <n v="1988"/>
    <x v="3"/>
    <x v="1"/>
    <n v="200404"/>
  </r>
  <r>
    <x v="124"/>
    <s v="Saturday"/>
    <x v="1"/>
    <n v="25.1"/>
    <n v="2"/>
    <n v="15"/>
    <n v="0"/>
    <d v="1899-12-30T02:15:00"/>
    <d v="1899-12-30T00:05:23"/>
    <x v="11"/>
    <s v="Random Around Home"/>
    <n v="11.155555555555566"/>
    <n v="0"/>
    <m/>
    <s v="9 Miles with Connor on Mtn Bike and 16 on Road Bike (1:10.01)"/>
    <d v="1899-12-30T10:02:23"/>
    <d v="1899-12-30T05:01:12"/>
    <d v="1899-12-30T02:20:55"/>
    <d v="1899-12-30T03:13:19"/>
    <d v="1899-12-30T01:10:27"/>
    <d v="1899-12-30T01:36:40"/>
    <n v="672"/>
    <x v="3"/>
    <x v="1"/>
    <n v="200404"/>
  </r>
  <r>
    <x v="125"/>
    <s v="Sunday"/>
    <x v="2"/>
    <n v="5.0960000000000001"/>
    <n v="0"/>
    <n v="55"/>
    <n v="25"/>
    <d v="1899-12-30T00:55:25"/>
    <d v="1899-12-30T00:10:52"/>
    <x v="6"/>
    <s v="N/A"/>
    <n v="5.5174736842105307"/>
    <n v="0"/>
    <m/>
    <s v="Long Run Avg HR - 160 Splits(10.23.77, 10.39.05, 10.25.10, 11.19.71, 11.36.17, 1.01.71)"/>
    <d v="1899-12-30T04:44:55"/>
    <d v="1899-12-30T02:22:27"/>
    <d v="1899-12-30T04:44:55"/>
    <d v="1899-12-30T05:37:19"/>
    <d v="1899-12-30T02:22:27"/>
    <d v="1899-12-30T02:48:39"/>
    <n v="1990"/>
    <x v="3"/>
    <x v="1"/>
    <n v="200404"/>
  </r>
  <r>
    <x v="126"/>
    <s v="Wednesday"/>
    <x v="2"/>
    <n v="2"/>
    <n v="0"/>
    <n v="23"/>
    <n v="30"/>
    <d v="1899-12-30T00:23:30"/>
    <d v="1899-12-30T00:11:45"/>
    <x v="6"/>
    <s v="Treadmill"/>
    <n v="5.1063829787234081"/>
    <n v="0"/>
    <m/>
    <s v="HR Run under 150 bpm"/>
    <d v="1899-12-30T05:07:51"/>
    <d v="1899-12-30T02:33:56"/>
    <d v="1899-12-30T05:07:51"/>
    <d v="1899-12-30T06:00:15"/>
    <d v="1899-12-30T02:33:56"/>
    <d v="1899-12-30T03:00:08"/>
    <n v="2347"/>
    <x v="3"/>
    <x v="1"/>
    <n v="200404"/>
  </r>
  <r>
    <x v="127"/>
    <s v="Thursday"/>
    <x v="0"/>
    <n v="0.627"/>
    <n v="0"/>
    <n v="25"/>
    <n v="42"/>
    <d v="1899-12-30T00:25:42"/>
    <d v="1899-12-30T00:40:59"/>
    <x v="0"/>
    <s v="N/A"/>
    <n v="1.4638132295719855"/>
    <n v="0"/>
    <m/>
    <m/>
    <d v="1899-12-30T01:38:22"/>
    <d v="1899-12-30T00:49:11"/>
    <d v="1899-12-30T17:53:54"/>
    <d v="1899-12-30T18:46:18"/>
    <d v="1899-12-30T08:56:57"/>
    <d v="1899-12-30T09:23:09"/>
    <n v="3038"/>
    <x v="3"/>
    <x v="1"/>
    <n v="200404"/>
  </r>
  <r>
    <x v="128"/>
    <s v="Friday"/>
    <x v="1"/>
    <n v="10.5"/>
    <n v="0"/>
    <n v="45"/>
    <n v="0"/>
    <d v="1899-12-30T00:45:00"/>
    <d v="1899-12-30T00:04:17"/>
    <x v="12"/>
    <s v="Griskus Sprint"/>
    <n v="14.000000000000012"/>
    <n v="0"/>
    <m/>
    <s v="Griskus Sprint"/>
    <d v="1899-12-30T08:00:00"/>
    <d v="1899-12-30T04:00:00"/>
    <d v="1899-12-30T01:52:17"/>
    <d v="1899-12-30T02:44:41"/>
    <d v="1899-12-30T00:56:09"/>
    <d v="1899-12-30T01:22:21"/>
    <n v="530"/>
    <x v="3"/>
    <x v="1"/>
    <n v="200404"/>
  </r>
  <r>
    <x v="129"/>
    <s v="Saturday"/>
    <x v="2"/>
    <n v="2.25"/>
    <n v="0"/>
    <n v="25"/>
    <n v="0"/>
    <d v="1899-12-30T00:25:00"/>
    <d v="1899-12-30T00:11:07"/>
    <x v="6"/>
    <s v="N/A"/>
    <n v="5.4000000000000039"/>
    <n v="0"/>
    <m/>
    <m/>
    <d v="1899-12-30T04:51:07"/>
    <d v="1899-12-30T02:25:33"/>
    <d v="1899-12-30T04:51:07"/>
    <d v="1899-12-30T05:43:31"/>
    <d v="1899-12-30T02:25:33"/>
    <d v="1899-12-30T02:51:45"/>
    <n v="2113"/>
    <x v="3"/>
    <x v="1"/>
    <n v="200404"/>
  </r>
  <r>
    <x v="130"/>
    <s v="Sunday"/>
    <x v="1"/>
    <n v="10.5"/>
    <n v="0"/>
    <n v="39"/>
    <n v="32"/>
    <d v="1899-12-30T00:39:32"/>
    <d v="1899-12-30T00:03:46"/>
    <x v="12"/>
    <s v="Griskus Sprint"/>
    <n v="15.935919055649254"/>
    <n v="0"/>
    <m/>
    <s v="Griskus Sprint"/>
    <d v="1899-12-30T07:01:41"/>
    <d v="1899-12-30T03:30:51"/>
    <d v="1899-12-30T01:38:39"/>
    <d v="1899-12-30T02:31:03"/>
    <d v="1899-12-30T00:49:19"/>
    <d v="1899-12-30T01:15:31"/>
    <n v="350"/>
    <x v="3"/>
    <x v="1"/>
    <n v="200404"/>
  </r>
  <r>
    <x v="131"/>
    <s v="Monday"/>
    <x v="1"/>
    <n v="5"/>
    <n v="0"/>
    <n v="20"/>
    <n v="0"/>
    <d v="1899-12-30T00:20:00"/>
    <d v="1899-12-30T00:04:00"/>
    <x v="8"/>
    <s v="Did this on Sunday at Hotel in Maine"/>
    <n v="15.000000000000014"/>
    <n v="0"/>
    <m/>
    <s v="Did this on Sunday at Hotel in Maine"/>
    <d v="1899-12-30T07:28:00"/>
    <d v="1899-12-30T03:44:00"/>
    <d v="1899-12-30T01:44:48"/>
    <d v="1899-12-30T02:37:12"/>
    <d v="1899-12-30T00:52:24"/>
    <d v="1899-12-30T01:18:36"/>
    <n v="426"/>
    <x v="3"/>
    <x v="1"/>
    <n v="200404"/>
  </r>
  <r>
    <x v="131"/>
    <s v="Monday"/>
    <x v="2"/>
    <n v="3.1"/>
    <n v="0"/>
    <n v="28"/>
    <n v="18"/>
    <d v="1899-12-30T00:28:18"/>
    <d v="1899-12-30T00:09:08"/>
    <x v="10"/>
    <s v="N/A"/>
    <n v="6.5724381625441737"/>
    <n v="0"/>
    <m/>
    <s v="Mile 1: 7.51.85, Mile 2: 8.44.80, Mile 3: 10.49.76"/>
    <d v="1899-12-30T03:59:11"/>
    <d v="1899-12-30T01:59:35"/>
    <d v="1899-12-30T03:59:11"/>
    <d v="1899-12-30T04:51:35"/>
    <d v="1899-12-30T01:59:35"/>
    <d v="1899-12-30T02:25:47"/>
    <n v="851"/>
    <x v="3"/>
    <x v="1"/>
    <n v="200404"/>
  </r>
  <r>
    <x v="132"/>
    <s v="Wednesday"/>
    <x v="2"/>
    <n v="2"/>
    <n v="0"/>
    <n v="22"/>
    <n v="40"/>
    <d v="1899-12-30T00:22:40"/>
    <d v="1899-12-30T00:11:20"/>
    <x v="10"/>
    <s v="Treadmill"/>
    <n v="5.2941176470588269"/>
    <n v="0"/>
    <m/>
    <s v="HR Run under 150 bpm"/>
    <d v="1899-12-30T04:56:56"/>
    <d v="1899-12-30T02:28:28"/>
    <d v="1899-12-30T04:56:56"/>
    <d v="1899-12-30T05:49:20"/>
    <d v="1899-12-30T02:28:28"/>
    <d v="1899-12-30T02:54:40"/>
    <n v="2215"/>
    <x v="3"/>
    <x v="1"/>
    <n v="200404"/>
  </r>
  <r>
    <x v="133"/>
    <s v="Saturday"/>
    <x v="2"/>
    <n v="3.1"/>
    <n v="0"/>
    <n v="30"/>
    <n v="3"/>
    <d v="1899-12-30T00:30:03"/>
    <d v="1899-12-30T00:09:42"/>
    <x v="10"/>
    <s v="Watertown 5k"/>
    <n v="6.1896838602329503"/>
    <n v="0"/>
    <m/>
    <s v="Watertown 5k"/>
    <d v="1899-12-30T04:13:58"/>
    <d v="1899-12-30T02:06:59"/>
    <d v="1899-12-30T04:13:58"/>
    <d v="1899-12-30T05:06:22"/>
    <d v="1899-12-30T02:06:59"/>
    <d v="1899-12-30T02:33:11"/>
    <n v="1167"/>
    <x v="3"/>
    <x v="1"/>
    <n v="200404"/>
  </r>
  <r>
    <x v="134"/>
    <s v="Sunday"/>
    <x v="1"/>
    <n v="34"/>
    <n v="2"/>
    <n v="21"/>
    <n v="16"/>
    <d v="1899-12-30T02:21:16"/>
    <d v="1899-12-30T00:04:09"/>
    <x v="11"/>
    <s v="UJ and back"/>
    <n v="14.440773949976418"/>
    <n v="0"/>
    <m/>
    <s v="UJ and back"/>
    <d v="1899-12-30T07:45:21"/>
    <d v="1899-12-30T03:52:40"/>
    <d v="1899-12-30T01:48:52"/>
    <d v="1899-12-30T02:41:16"/>
    <d v="1899-12-30T00:54:26"/>
    <d v="1899-12-30T01:20:38"/>
    <n v="497"/>
    <x v="3"/>
    <x v="1"/>
    <n v="200404"/>
  </r>
  <r>
    <x v="135"/>
    <s v="Monday"/>
    <x v="2"/>
    <n v="2"/>
    <n v="0"/>
    <n v="22"/>
    <n v="17"/>
    <d v="1899-12-30T00:22:17"/>
    <d v="1899-12-30T00:11:09"/>
    <x v="10"/>
    <s v="Treadmill"/>
    <n v="5.3851907255048657"/>
    <n v="0"/>
    <m/>
    <s v="HR Run under 150 bpm"/>
    <d v="1899-12-30T04:51:55"/>
    <d v="1899-12-30T02:25:57"/>
    <d v="1899-12-30T04:51:55"/>
    <d v="1899-12-30T05:44:19"/>
    <d v="1899-12-30T02:25:57"/>
    <d v="1899-12-30T02:52:09"/>
    <n v="2133"/>
    <x v="3"/>
    <x v="1"/>
    <n v="200404"/>
  </r>
  <r>
    <x v="136"/>
    <s v="Wednesday"/>
    <x v="2"/>
    <n v="2.6"/>
    <n v="0"/>
    <n v="26"/>
    <n v="14"/>
    <d v="1899-12-30T00:26:14"/>
    <d v="1899-12-30T00:10:05"/>
    <x v="6"/>
    <s v="Treadmill"/>
    <n v="5.9466327827191918"/>
    <n v="0"/>
    <m/>
    <s v="Treadmill"/>
    <d v="1899-12-30T04:24:21"/>
    <d v="1899-12-30T02:12:11"/>
    <d v="1899-12-30T04:24:21"/>
    <d v="1899-12-30T05:16:45"/>
    <d v="1899-12-30T02:12:11"/>
    <d v="1899-12-30T02:38:23"/>
    <n v="1485"/>
    <x v="3"/>
    <x v="1"/>
    <n v="200404"/>
  </r>
  <r>
    <x v="137"/>
    <s v="Saturday"/>
    <x v="2"/>
    <n v="7.5"/>
    <n v="1"/>
    <n v="23"/>
    <n v="29"/>
    <d v="1899-12-30T01:23:29"/>
    <d v="1899-12-30T00:11:08"/>
    <x v="10"/>
    <s v="Quassy Loop"/>
    <n v="5.3902974645637896"/>
    <n v="0"/>
    <m/>
    <m/>
    <d v="1899-12-30T04:51:38"/>
    <d v="1899-12-30T02:25:49"/>
    <d v="1899-12-30T04:51:38"/>
    <d v="1899-12-30T05:44:02"/>
    <d v="1899-12-30T02:25:49"/>
    <d v="1899-12-30T02:52:01"/>
    <n v="2129"/>
    <x v="3"/>
    <x v="2"/>
    <n v="200405"/>
  </r>
  <r>
    <x v="138"/>
    <s v="Sunday"/>
    <x v="2"/>
    <n v="2.246"/>
    <n v="0"/>
    <n v="22"/>
    <n v="23"/>
    <d v="1899-12-30T00:22:23"/>
    <d v="1899-12-30T00:09:58"/>
    <x v="6"/>
    <s v="Treadmill"/>
    <n v="6.0205510052122166"/>
    <n v="0"/>
    <m/>
    <m/>
    <d v="1899-12-30T04:21:06"/>
    <d v="1899-12-30T02:10:33"/>
    <d v="1899-12-30T04:21:06"/>
    <d v="1899-12-30T05:13:30"/>
    <d v="1899-12-30T02:10:33"/>
    <d v="1899-12-30T02:36:45"/>
    <n v="1377"/>
    <x v="3"/>
    <x v="2"/>
    <n v="200405"/>
  </r>
  <r>
    <x v="139"/>
    <s v="Monday"/>
    <x v="2"/>
    <n v="2"/>
    <n v="0"/>
    <n v="20"/>
    <n v="40"/>
    <d v="1899-12-30T00:20:40"/>
    <d v="1899-12-30T00:10:20"/>
    <x v="10"/>
    <s v="Treadmill"/>
    <n v="5.8064516129032304"/>
    <n v="0"/>
    <m/>
    <s v="HR Run under 150 bpm"/>
    <d v="1899-12-30T04:30:44"/>
    <d v="1899-12-30T02:15:22"/>
    <d v="1899-12-30T04:30:44"/>
    <d v="1899-12-30T05:23:08"/>
    <d v="1899-12-30T02:15:22"/>
    <d v="1899-12-30T02:41:34"/>
    <n v="1656"/>
    <x v="3"/>
    <x v="2"/>
    <n v="200405"/>
  </r>
  <r>
    <x v="140"/>
    <s v="Wednesday"/>
    <x v="2"/>
    <n v="3.1"/>
    <n v="0"/>
    <n v="29"/>
    <n v="38"/>
    <d v="1899-12-30T00:29:38"/>
    <d v="1899-12-30T00:09:34"/>
    <x v="6"/>
    <s v="Treadmill"/>
    <n v="6.2767154105736838"/>
    <n v="0"/>
    <m/>
    <s v="5k Training"/>
    <d v="1899-12-30T04:10:27"/>
    <d v="1899-12-30T02:05:13"/>
    <d v="1899-12-30T04:10:27"/>
    <d v="1899-12-30T05:02:51"/>
    <d v="1899-12-30T02:05:13"/>
    <d v="1899-12-30T02:31:25"/>
    <n v="1077"/>
    <x v="3"/>
    <x v="2"/>
    <n v="200405"/>
  </r>
  <r>
    <x v="141"/>
    <s v="Friday"/>
    <x v="1"/>
    <n v="13"/>
    <n v="1"/>
    <n v="3"/>
    <n v="0"/>
    <d v="1899-12-30T01:03:00"/>
    <d v="1899-12-30T00:04:51"/>
    <x v="11"/>
    <s v="Griskus Sprint"/>
    <n v="12.38095238095239"/>
    <n v="0"/>
    <m/>
    <s v="Griskus Sprint + fruit stand &amp; back"/>
    <d v="1899-12-30T09:02:46"/>
    <d v="1899-12-30T04:31:23"/>
    <d v="1899-12-30T02:06:58"/>
    <d v="1899-12-30T02:59:22"/>
    <d v="1899-12-30T01:03:29"/>
    <d v="1899-12-30T01:29:41"/>
    <n v="639"/>
    <x v="3"/>
    <x v="2"/>
    <n v="200405"/>
  </r>
  <r>
    <x v="142"/>
    <s v="Saturday"/>
    <x v="1"/>
    <n v="7.25"/>
    <n v="0"/>
    <n v="50"/>
    <n v="0"/>
    <d v="1899-12-30T00:50:00"/>
    <d v="1899-12-30T00:06:54"/>
    <x v="12"/>
    <s v="Random"/>
    <n v="8.7000000000000064"/>
    <n v="0"/>
    <m/>
    <s v="Riding with Connor"/>
    <d v="1899-12-30T12:52:25"/>
    <d v="1899-12-30T06:26:12"/>
    <d v="1899-12-30T03:00:41"/>
    <d v="1899-12-30T03:53:05"/>
    <d v="1899-12-30T01:30:21"/>
    <d v="1899-12-30T01:56:33"/>
    <n v="698"/>
    <x v="3"/>
    <x v="2"/>
    <n v="200405"/>
  </r>
  <r>
    <x v="142"/>
    <s v="Saturday"/>
    <x v="2"/>
    <n v="7"/>
    <n v="1"/>
    <n v="17"/>
    <n v="43"/>
    <d v="1899-12-30T01:17:43"/>
    <d v="1899-12-30T00:11:06"/>
    <x v="10"/>
    <s v="N/A"/>
    <n v="5.4042461934377055"/>
    <n v="0"/>
    <m/>
    <m/>
    <d v="1899-12-30T04:50:53"/>
    <d v="1899-12-30T02:25:26"/>
    <d v="1899-12-30T04:50:53"/>
    <d v="1899-12-30T05:43:17"/>
    <d v="1899-12-30T02:25:26"/>
    <d v="1899-12-30T02:51:38"/>
    <n v="2104"/>
    <x v="3"/>
    <x v="2"/>
    <n v="200405"/>
  </r>
  <r>
    <x v="143"/>
    <s v="Sunday"/>
    <x v="2"/>
    <n v="1.33"/>
    <n v="0"/>
    <n v="14"/>
    <n v="10"/>
    <d v="1899-12-30T00:14:10"/>
    <d v="1899-12-30T00:10:39"/>
    <x v="10"/>
    <s v="N/A"/>
    <n v="5.6329411764705926"/>
    <n v="0"/>
    <m/>
    <m/>
    <d v="1899-12-30T04:39:04"/>
    <d v="1899-12-30T02:19:32"/>
    <d v="1899-12-30T04:39:04"/>
    <d v="1899-12-30T05:31:28"/>
    <d v="1899-12-30T02:19:32"/>
    <d v="1899-12-30T02:45:44"/>
    <n v="1865"/>
    <x v="3"/>
    <x v="2"/>
    <n v="200405"/>
  </r>
  <r>
    <x v="144"/>
    <s v="Monday"/>
    <x v="1"/>
    <n v="20"/>
    <n v="1"/>
    <n v="28"/>
    <n v="42"/>
    <d v="1899-12-30T01:28:42"/>
    <d v="1899-12-30T00:04:26"/>
    <x v="11"/>
    <s v="Griskus Sprint + Long Meadow Loop"/>
    <n v="13.528748590755367"/>
    <n v="0"/>
    <m/>
    <s v="Griskus Sprint + Long Meadow Loop"/>
    <d v="1899-12-30T08:16:43"/>
    <d v="1899-12-30T04:08:22"/>
    <d v="1899-12-30T01:56:12"/>
    <d v="1899-12-30T02:48:36"/>
    <d v="1899-12-30T00:58:06"/>
    <d v="1899-12-30T01:24:18"/>
    <n v="565"/>
    <x v="3"/>
    <x v="2"/>
    <n v="200405"/>
  </r>
  <r>
    <x v="145"/>
    <s v="Tuesday"/>
    <x v="0"/>
    <n v="1.026"/>
    <n v="0"/>
    <n v="43"/>
    <n v="8"/>
    <d v="1899-12-30T00:43:08"/>
    <d v="1899-12-30T00:42:02"/>
    <x v="0"/>
    <s v="N/A"/>
    <n v="1.4272024729520876"/>
    <n v="0"/>
    <m/>
    <m/>
    <d v="1899-12-30T01:40:54"/>
    <d v="1899-12-30T00:50:27"/>
    <d v="1899-12-30T18:21:27"/>
    <d v="1899-12-30T19:13:51"/>
    <d v="1899-12-30T09:10:44"/>
    <d v="1899-12-30T09:36:56"/>
    <n v="3050"/>
    <x v="3"/>
    <x v="2"/>
    <n v="200405"/>
  </r>
  <r>
    <x v="146"/>
    <s v="Wednesday"/>
    <x v="0"/>
    <n v="0.6"/>
    <n v="0"/>
    <n v="21"/>
    <n v="30"/>
    <d v="1899-12-30T00:21:30"/>
    <d v="1899-12-30T00:35:50"/>
    <x v="0"/>
    <s v="N/A"/>
    <n v="1.674418604651164"/>
    <n v="0"/>
    <m/>
    <s v="Lake Swim"/>
    <d v="1899-12-30T01:26:00"/>
    <d v="1899-12-30T00:43:00"/>
    <d v="1899-12-30T15:38:50"/>
    <d v="1899-12-30T16:31:14"/>
    <d v="1899-12-30T07:49:25"/>
    <d v="1899-12-30T08:15:37"/>
    <n v="2891"/>
    <x v="3"/>
    <x v="2"/>
    <n v="200405"/>
  </r>
  <r>
    <x v="146"/>
    <s v="Wednesday"/>
    <x v="1"/>
    <n v="25"/>
    <n v="1"/>
    <n v="46"/>
    <n v="33"/>
    <d v="1899-12-30T01:46:33"/>
    <d v="1899-12-30T00:04:16"/>
    <x v="11"/>
    <s v="Griskus Olympic"/>
    <n v="14.077897700610052"/>
    <n v="0"/>
    <m/>
    <s v="Griskus Olympic"/>
    <d v="1899-12-30T07:57:21"/>
    <d v="1899-12-30T03:58:40"/>
    <d v="1899-12-30T01:51:40"/>
    <d v="1899-12-30T02:44:04"/>
    <d v="1899-12-30T00:55:50"/>
    <d v="1899-12-30T01:22:02"/>
    <n v="523"/>
    <x v="3"/>
    <x v="2"/>
    <n v="200405"/>
  </r>
  <r>
    <x v="147"/>
    <s v="Thursday"/>
    <x v="2"/>
    <n v="6.1"/>
    <n v="1"/>
    <n v="16"/>
    <n v="27"/>
    <d v="1899-12-30T01:16:27"/>
    <d v="1899-12-30T00:12:32"/>
    <x v="6"/>
    <s v="N/A"/>
    <n v="4.7874427730542868"/>
    <n v="0"/>
    <m/>
    <s v="hotttt really hott and very very very very slow"/>
    <d v="1899-12-30T05:28:22"/>
    <d v="1899-12-30T02:44:11"/>
    <d v="1899-12-30T05:28:22"/>
    <d v="1899-12-30T06:20:46"/>
    <d v="1899-12-30T02:44:11"/>
    <d v="1899-12-30T03:10:23"/>
    <n v="2515"/>
    <x v="3"/>
    <x v="2"/>
    <n v="200405"/>
  </r>
  <r>
    <x v="148"/>
    <s v="Friday"/>
    <x v="1"/>
    <n v="25"/>
    <n v="1"/>
    <n v="48"/>
    <n v="23"/>
    <d v="1899-12-30T01:48:23"/>
    <d v="1899-12-30T00:04:20"/>
    <x v="11"/>
    <s v="N/A"/>
    <n v="13.839766261725371"/>
    <n v="0"/>
    <m/>
    <m/>
    <d v="1899-12-30T08:05:33"/>
    <d v="1899-12-30T04:02:47"/>
    <d v="1899-12-30T01:53:35"/>
    <d v="1899-12-30T02:45:59"/>
    <d v="1899-12-30T00:56:48"/>
    <d v="1899-12-30T01:23:00"/>
    <n v="538"/>
    <x v="3"/>
    <x v="2"/>
    <n v="200405"/>
  </r>
  <r>
    <x v="148"/>
    <s v="Friday"/>
    <x v="2"/>
    <n v="5"/>
    <n v="0"/>
    <n v="59"/>
    <n v="55"/>
    <d v="1899-12-30T00:59:55"/>
    <d v="1899-12-30T00:11:59"/>
    <x v="10"/>
    <s v="N/A"/>
    <n v="5.0069541029207265"/>
    <n v="0"/>
    <m/>
    <m/>
    <d v="1899-12-30T05:13:58"/>
    <d v="1899-12-30T02:36:59"/>
    <d v="1899-12-30T05:13:58"/>
    <d v="1899-12-30T06:06:22"/>
    <d v="1899-12-30T02:36:59"/>
    <d v="1899-12-30T03:03:11"/>
    <n v="2414"/>
    <x v="3"/>
    <x v="2"/>
    <n v="200405"/>
  </r>
  <r>
    <x v="149"/>
    <s v="Tuesday"/>
    <x v="2"/>
    <n v="6.2119999999999997"/>
    <n v="1"/>
    <n v="9"/>
    <n v="38"/>
    <d v="1899-12-30T01:09:38"/>
    <d v="1899-12-30T00:11:13"/>
    <x v="10"/>
    <s v="N/A"/>
    <n v="5.3526089037817179"/>
    <n v="0"/>
    <m/>
    <m/>
    <d v="1899-12-30T04:53:41"/>
    <d v="1899-12-30T02:26:51"/>
    <d v="1899-12-30T04:53:41"/>
    <d v="1899-12-30T05:46:05"/>
    <d v="1899-12-30T02:26:51"/>
    <d v="1899-12-30T02:53:03"/>
    <n v="2159"/>
    <x v="3"/>
    <x v="2"/>
    <n v="200405"/>
  </r>
  <r>
    <x v="150"/>
    <s v="Wednesday"/>
    <x v="1"/>
    <n v="25"/>
    <n v="1"/>
    <n v="43"/>
    <n v="30"/>
    <d v="1899-12-30T01:43:30"/>
    <d v="1899-12-30T00:04:08"/>
    <x v="11"/>
    <s v="N/A"/>
    <n v="14.492753623188415"/>
    <n v="0"/>
    <m/>
    <m/>
    <d v="1899-12-30T07:43:41"/>
    <d v="1899-12-30T03:51:50"/>
    <d v="1899-12-30T01:48:28"/>
    <d v="1899-12-30T02:40:52"/>
    <d v="1899-12-30T00:54:14"/>
    <d v="1899-12-30T01:20:26"/>
    <n v="490"/>
    <x v="3"/>
    <x v="2"/>
    <n v="200405"/>
  </r>
  <r>
    <x v="151"/>
    <s v="Thursday"/>
    <x v="1"/>
    <n v="25"/>
    <n v="1"/>
    <n v="47"/>
    <n v="6"/>
    <d v="1899-12-30T01:47:06"/>
    <d v="1899-12-30T00:04:17"/>
    <x v="11"/>
    <s v="Griskus Sprint + Long Meadow Loop"/>
    <n v="14.005602240896369"/>
    <n v="0"/>
    <m/>
    <s v="36.43 Sprint Course"/>
    <d v="1899-12-30T07:59:48"/>
    <d v="1899-12-30T03:59:54"/>
    <d v="1899-12-30T01:52:14"/>
    <d v="1899-12-30T02:44:38"/>
    <d v="1899-12-30T00:56:07"/>
    <d v="1899-12-30T01:22:19"/>
    <n v="529"/>
    <x v="3"/>
    <x v="2"/>
    <n v="200405"/>
  </r>
  <r>
    <x v="151"/>
    <s v="Thursday"/>
    <x v="2"/>
    <n v="6.1"/>
    <n v="1"/>
    <n v="10"/>
    <n v="17"/>
    <d v="1899-12-30T01:10:17"/>
    <d v="1899-12-30T00:11:31"/>
    <x v="10"/>
    <s v="N/A"/>
    <n v="5.2074934787763851"/>
    <n v="0"/>
    <m/>
    <m/>
    <d v="1899-12-30T05:01:52"/>
    <d v="1899-12-30T02:30:56"/>
    <d v="1899-12-30T05:01:52"/>
    <d v="1899-12-30T05:54:16"/>
    <d v="1899-12-30T02:30:56"/>
    <d v="1899-12-30T02:57:08"/>
    <n v="2280"/>
    <x v="3"/>
    <x v="2"/>
    <n v="200405"/>
  </r>
  <r>
    <x v="152"/>
    <s v="Friday"/>
    <x v="0"/>
    <n v="0.55000000000000004"/>
    <n v="0"/>
    <n v="19"/>
    <n v="47"/>
    <d v="1899-12-30T00:19:47"/>
    <d v="1899-12-30T00:35:58"/>
    <x v="0"/>
    <s v="N/A"/>
    <n v="1.6680707666385859"/>
    <n v="0"/>
    <m/>
    <m/>
    <d v="1899-12-30T01:26:20"/>
    <d v="1899-12-30T00:43:10"/>
    <d v="1899-12-30T15:42:24"/>
    <d v="1899-12-30T16:34:48"/>
    <d v="1899-12-30T07:51:12"/>
    <d v="1899-12-30T08:17:24"/>
    <n v="2894"/>
    <x v="3"/>
    <x v="2"/>
    <n v="200405"/>
  </r>
  <r>
    <x v="153"/>
    <s v="Saturday"/>
    <x v="1"/>
    <n v="25"/>
    <n v="1"/>
    <n v="42"/>
    <n v="13"/>
    <d v="1899-12-30T01:42:13"/>
    <d v="1899-12-30T00:04:05"/>
    <x v="11"/>
    <s v="Griskus Olympic"/>
    <n v="14.674710582096866"/>
    <n v="0"/>
    <m/>
    <s v="Olympic Course"/>
    <d v="1899-12-30T07:37:56"/>
    <d v="1899-12-30T03:48:58"/>
    <d v="1899-12-30T01:47:07"/>
    <d v="1899-12-30T02:39:31"/>
    <d v="1899-12-30T00:53:34"/>
    <d v="1899-12-30T01:19:46"/>
    <n v="474"/>
    <x v="3"/>
    <x v="2"/>
    <n v="200405"/>
  </r>
  <r>
    <x v="154"/>
    <s v="Tues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d v="1899-12-30T02:27:22"/>
    <d v="1899-12-30T03:19:47"/>
    <d v="1899-12-30T01:13:41"/>
    <d v="1899-12-30T01:39:53"/>
    <n v="678"/>
    <x v="3"/>
    <x v="2"/>
    <n v="200405"/>
  </r>
  <r>
    <x v="155"/>
    <s v="Wednesday"/>
    <x v="0"/>
    <n v="1"/>
    <n v="0"/>
    <n v="41"/>
    <n v="58"/>
    <d v="1899-12-30T00:41:58"/>
    <d v="1899-12-30T00:41:58"/>
    <x v="0"/>
    <s v="N/A"/>
    <n v="1.4297061159650528"/>
    <n v="0"/>
    <m/>
    <s v="At pool in bahamas - half mile at 19:57"/>
    <d v="1899-12-30T01:40:43"/>
    <d v="1899-12-30T00:50:22"/>
    <d v="1899-12-30T18:19:32"/>
    <d v="1899-12-30T19:11:56"/>
    <d v="1899-12-30T09:09:46"/>
    <d v="1899-12-30T09:35:58"/>
    <n v="3048"/>
    <x v="3"/>
    <x v="2"/>
    <n v="200405"/>
  </r>
  <r>
    <x v="156"/>
    <s v="Thursday"/>
    <x v="0"/>
    <n v="0.5"/>
    <n v="0"/>
    <n v="18"/>
    <n v="33"/>
    <d v="1899-12-30T00:18:33"/>
    <d v="1899-12-30T00:37:06"/>
    <x v="0"/>
    <s v="N/A"/>
    <n v="1.6172506738544485"/>
    <n v="0"/>
    <m/>
    <s v="At pool in bahamas  "/>
    <d v="1899-12-30T01:29:02"/>
    <d v="1899-12-30T00:44:31"/>
    <d v="1899-12-30T16:12:01"/>
    <d v="1899-12-30T17:04:25"/>
    <d v="1899-12-30T08:06:01"/>
    <d v="1899-12-30T08:32:13"/>
    <n v="2935"/>
    <x v="3"/>
    <x v="2"/>
    <n v="200405"/>
  </r>
  <r>
    <x v="156"/>
    <s v="Thurs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d v="1899-12-30T02:27:22"/>
    <d v="1899-12-30T03:19:47"/>
    <d v="1899-12-30T01:13:41"/>
    <d v="1899-12-30T01:39:53"/>
    <n v="678"/>
    <x v="3"/>
    <x v="2"/>
    <n v="200405"/>
  </r>
  <r>
    <x v="156"/>
    <s v="Thursday"/>
    <x v="2"/>
    <n v="1"/>
    <n v="0"/>
    <n v="8"/>
    <n v="53"/>
    <d v="1899-12-30T00:08:53"/>
    <d v="1899-12-30T00:08:53"/>
    <x v="10"/>
    <s v="Treadmill"/>
    <n v="6.7542213883677356"/>
    <n v="0"/>
    <m/>
    <s v="Treadmill"/>
    <d v="1899-12-30T03:52:45"/>
    <d v="1899-12-30T01:56:22"/>
    <d v="1899-12-30T03:52:45"/>
    <d v="1899-12-30T04:45:09"/>
    <d v="1899-12-30T01:56:22"/>
    <d v="1899-12-30T02:22:34"/>
    <n v="792"/>
    <x v="3"/>
    <x v="2"/>
    <n v="200405"/>
  </r>
  <r>
    <x v="157"/>
    <s v="Friday"/>
    <x v="2"/>
    <n v="3"/>
    <n v="0"/>
    <n v="25"/>
    <n v="38"/>
    <d v="1899-12-30T00:25:38"/>
    <d v="1899-12-30T00:08:33"/>
    <x v="10"/>
    <s v="Treadmill"/>
    <n v="7.0221066319896028"/>
    <n v="0"/>
    <m/>
    <s v="Treadmill"/>
    <d v="1899-12-30T03:43:52"/>
    <d v="1899-12-30T01:51:56"/>
    <d v="1899-12-30T03:43:52"/>
    <d v="1899-12-30T04:36:16"/>
    <d v="1899-12-30T01:51:56"/>
    <d v="1899-12-30T02:18:08"/>
    <n v="749"/>
    <x v="3"/>
    <x v="2"/>
    <n v="200405"/>
  </r>
  <r>
    <x v="158"/>
    <s v="Satur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d v="1899-12-30T02:27:22"/>
    <d v="1899-12-30T03:19:47"/>
    <d v="1899-12-30T01:13:41"/>
    <d v="1899-12-30T01:39:53"/>
    <n v="678"/>
    <x v="3"/>
    <x v="2"/>
    <n v="200405"/>
  </r>
  <r>
    <x v="159"/>
    <s v="Monday"/>
    <x v="2"/>
    <n v="6.1"/>
    <n v="1"/>
    <n v="0"/>
    <n v="7"/>
    <d v="1899-12-30T01:00:07"/>
    <d v="1899-12-30T00:09:51"/>
    <x v="6"/>
    <s v="N/A"/>
    <n v="6.0881619074022781"/>
    <n v="0"/>
    <m/>
    <m/>
    <d v="1899-12-30T04:18:12"/>
    <d v="1899-12-30T02:09:06"/>
    <d v="1899-12-30T04:18:12"/>
    <d v="1899-12-30T05:10:36"/>
    <d v="1899-12-30T02:09:06"/>
    <d v="1899-12-30T02:35:18"/>
    <n v="1301"/>
    <x v="3"/>
    <x v="2"/>
    <n v="200405"/>
  </r>
  <r>
    <x v="160"/>
    <s v="Wednesday"/>
    <x v="0"/>
    <n v="0.75"/>
    <n v="0"/>
    <n v="27"/>
    <n v="56"/>
    <d v="1899-12-30T00:27:56"/>
    <d v="1899-12-30T00:37:15"/>
    <x v="0"/>
    <s v="N/A"/>
    <n v="1.6109785202863975"/>
    <n v="0"/>
    <m/>
    <m/>
    <d v="1899-12-30T01:29:23"/>
    <d v="1899-12-30T00:44:42"/>
    <d v="1899-12-30T16:15:48"/>
    <d v="1899-12-30T17:08:12"/>
    <d v="1899-12-30T08:07:54"/>
    <d v="1899-12-30T08:34:06"/>
    <n v="2936"/>
    <x v="3"/>
    <x v="3"/>
    <n v="200406"/>
  </r>
  <r>
    <x v="161"/>
    <s v="Thursday"/>
    <x v="0"/>
    <n v="0.25"/>
    <n v="0"/>
    <n v="9"/>
    <n v="23"/>
    <d v="1899-12-30T00:09:23"/>
    <d v="1899-12-30T00:37:32"/>
    <x v="0"/>
    <s v="N/A"/>
    <n v="1.5985790408525766"/>
    <n v="0"/>
    <m/>
    <m/>
    <d v="1899-12-30T01:30:05"/>
    <d v="1899-12-30T00:45:02"/>
    <d v="1899-12-30T16:23:22"/>
    <d v="1899-12-30T17:15:46"/>
    <d v="1899-12-30T08:11:41"/>
    <d v="1899-12-30T08:37:53"/>
    <n v="2947"/>
    <x v="3"/>
    <x v="3"/>
    <n v="200406"/>
  </r>
  <r>
    <x v="162"/>
    <s v="Saturday"/>
    <x v="1"/>
    <n v="9.31"/>
    <n v="1"/>
    <n v="5"/>
    <n v="0"/>
    <d v="1899-12-30T01:05:00"/>
    <d v="1899-12-30T00:06:59"/>
    <x v="11"/>
    <s v="Random Around Lake House"/>
    <n v="8.5938461538461617"/>
    <n v="0"/>
    <m/>
    <s v="Riding with Connor"/>
    <d v="1899-12-30T13:01:57"/>
    <d v="1899-12-30T06:30:59"/>
    <d v="1899-12-30T03:02:55"/>
    <d v="1899-12-30T03:55:19"/>
    <d v="1899-12-30T01:31:28"/>
    <d v="1899-12-30T01:57:40"/>
    <n v="701"/>
    <x v="3"/>
    <x v="3"/>
    <n v="200406"/>
  </r>
  <r>
    <x v="162"/>
    <s v="Saturday"/>
    <x v="2"/>
    <n v="5"/>
    <n v="0"/>
    <n v="50"/>
    <n v="48"/>
    <d v="1899-12-30T00:50:48"/>
    <d v="1899-12-30T00:10:10"/>
    <x v="6"/>
    <s v="N/A"/>
    <n v="5.9055118110236267"/>
    <n v="0"/>
    <m/>
    <m/>
    <d v="1899-12-30T04:26:12"/>
    <d v="1899-12-30T02:13:06"/>
    <d v="1899-12-30T04:26:12"/>
    <d v="1899-12-30T05:18:36"/>
    <d v="1899-12-30T02:13:06"/>
    <d v="1899-12-30T02:39:18"/>
    <n v="1522"/>
    <x v="3"/>
    <x v="3"/>
    <n v="200406"/>
  </r>
  <r>
    <x v="163"/>
    <s v="Sunday"/>
    <x v="1"/>
    <n v="26.1"/>
    <n v="1"/>
    <n v="29"/>
    <n v="6"/>
    <d v="1899-12-30T01:29:06"/>
    <d v="1899-12-30T00:03:25"/>
    <x v="11"/>
    <s v="UJ House to Lake Waramaug Loop"/>
    <n v="17.575757575757589"/>
    <n v="0"/>
    <m/>
    <s v="Lake Waramaug Loop - Got Flat"/>
    <d v="1899-12-30T06:22:21"/>
    <d v="1899-12-30T03:11:10"/>
    <d v="1899-12-30T01:29:26"/>
    <d v="1899-12-30T02:21:51"/>
    <d v="1899-12-30T00:44:43"/>
    <d v="1899-12-30T01:10:55"/>
    <n v="240"/>
    <x v="3"/>
    <x v="3"/>
    <n v="200406"/>
  </r>
  <r>
    <x v="164"/>
    <s v="Tuesday"/>
    <x v="1"/>
    <n v="7"/>
    <n v="0"/>
    <n v="32"/>
    <n v="50"/>
    <d v="1899-12-30T00:32:50"/>
    <d v="1899-12-30T00:04:41"/>
    <x v="11"/>
    <s v="Valenti to Lake House"/>
    <n v="12.791878172588842"/>
    <n v="0"/>
    <m/>
    <s v="From Valenti"/>
    <d v="1899-12-30T08:45:20"/>
    <d v="1899-12-30T04:22:40"/>
    <d v="1899-12-30T02:02:53"/>
    <d v="1899-12-30T02:55:17"/>
    <d v="1899-12-30T01:01:27"/>
    <d v="1899-12-30T01:27:39"/>
    <n v="624"/>
    <x v="3"/>
    <x v="3"/>
    <n v="200406"/>
  </r>
  <r>
    <x v="164"/>
    <s v="Tuesday"/>
    <x v="2"/>
    <n v="7.1070000000000002"/>
    <n v="1"/>
    <n v="27"/>
    <n v="23"/>
    <d v="1899-12-30T01:27:23"/>
    <d v="1899-12-30T00:12:18"/>
    <x v="6"/>
    <s v="Litchfield RR"/>
    <n v="4.8798779324814072"/>
    <n v="0"/>
    <m/>
    <m/>
    <d v="1899-12-30T05:22:08"/>
    <d v="1899-12-30T02:41:04"/>
    <d v="1899-12-30T05:22:08"/>
    <d v="1899-12-30T06:14:32"/>
    <d v="1899-12-30T02:41:04"/>
    <d v="1899-12-30T03:07:16"/>
    <n v="2481"/>
    <x v="3"/>
    <x v="3"/>
    <n v="200406"/>
  </r>
  <r>
    <x v="165"/>
    <s v="Saturday"/>
    <x v="1"/>
    <n v="10.5"/>
    <n v="0"/>
    <n v="38"/>
    <n v="29"/>
    <d v="1899-12-30T00:38:29"/>
    <d v="1899-12-30T00:03:40"/>
    <x v="11"/>
    <s v="Griskus Sprint"/>
    <n v="16.370723256821147"/>
    <n v="0"/>
    <m/>
    <s v="Griskus Sprint"/>
    <d v="1899-12-30T06:50:29"/>
    <d v="1899-12-30T03:25:15"/>
    <d v="1899-12-30T01:36:02"/>
    <d v="1899-12-30T02:28:26"/>
    <d v="1899-12-30T00:48:01"/>
    <d v="1899-12-30T01:14:13"/>
    <n v="311"/>
    <x v="3"/>
    <x v="3"/>
    <n v="200406"/>
  </r>
  <r>
    <x v="166"/>
    <s v="Sunday"/>
    <x v="2"/>
    <n v="7"/>
    <n v="1"/>
    <n v="12"/>
    <n v="59"/>
    <d v="1899-12-30T01:12:59"/>
    <d v="1899-12-30T00:10:26"/>
    <x v="6"/>
    <s v="Litchfield RR"/>
    <n v="5.754738524777351"/>
    <n v="0"/>
    <m/>
    <m/>
    <d v="1899-12-30T04:33:10"/>
    <d v="1899-12-30T02:16:35"/>
    <d v="1899-12-30T04:33:10"/>
    <d v="1899-12-30T05:25:34"/>
    <d v="1899-12-30T02:16:35"/>
    <d v="1899-12-30T02:42:47"/>
    <n v="1731"/>
    <x v="3"/>
    <x v="3"/>
    <n v="200406"/>
  </r>
  <r>
    <x v="167"/>
    <s v="Tuesday"/>
    <x v="1"/>
    <n v="25"/>
    <n v="1"/>
    <n v="42"/>
    <n v="9"/>
    <d v="1899-12-30T01:42:09"/>
    <d v="1899-12-30T00:04:05"/>
    <x v="11"/>
    <s v="Griskus Olympic"/>
    <n v="14.684287812041127"/>
    <n v="0"/>
    <m/>
    <s v="Olympic Course"/>
    <d v="1899-12-30T07:37:38"/>
    <d v="1899-12-30T03:48:49"/>
    <d v="1899-12-30T01:47:03"/>
    <d v="1899-12-30T02:39:27"/>
    <d v="1899-12-30T00:53:32"/>
    <d v="1899-12-30T01:19:44"/>
    <n v="472"/>
    <x v="3"/>
    <x v="3"/>
    <n v="200406"/>
  </r>
  <r>
    <x v="168"/>
    <s v="Saturday"/>
    <x v="0"/>
    <n v="0.65"/>
    <n v="0"/>
    <n v="20"/>
    <n v="29"/>
    <d v="1899-12-30T00:20:29"/>
    <d v="1899-12-30T00:31:31"/>
    <x v="13"/>
    <s v="Griskus Olympic"/>
    <n v="1.9039869812855994"/>
    <n v="0"/>
    <m/>
    <m/>
    <d v="1899-12-30T01:15:38"/>
    <d v="1899-12-30T00:37:49"/>
    <d v="1899-12-30T13:45:38"/>
    <d v="1899-12-30T14:38:02"/>
    <d v="1899-12-30T06:52:49"/>
    <d v="1899-12-30T07:19:01"/>
    <n v="2775"/>
    <x v="3"/>
    <x v="3"/>
    <n v="200406"/>
  </r>
  <r>
    <x v="168"/>
    <s v="Saturday"/>
    <x v="1"/>
    <n v="25"/>
    <n v="1"/>
    <n v="27"/>
    <n v="53"/>
    <d v="1899-12-30T01:27:53"/>
    <d v="1899-12-30T00:03:31"/>
    <x v="11"/>
    <s v="Griskus Olympic"/>
    <n v="17.068082685378357"/>
    <n v="0"/>
    <m/>
    <m/>
    <d v="1899-12-30T06:33:43"/>
    <d v="1899-12-30T03:16:52"/>
    <d v="1899-12-30T01:32:06"/>
    <d v="1899-12-30T02:24:30"/>
    <d v="1899-12-30T00:46:03"/>
    <d v="1899-12-30T01:12:15"/>
    <n v="265"/>
    <x v="3"/>
    <x v="3"/>
    <n v="200406"/>
  </r>
  <r>
    <x v="168"/>
    <s v="Saturday"/>
    <x v="2"/>
    <n v="6.2"/>
    <n v="1"/>
    <n v="14"/>
    <n v="45"/>
    <d v="1899-12-30T01:14:45"/>
    <d v="1899-12-30T00:12:03"/>
    <x v="6"/>
    <s v="Griskus Olympic"/>
    <n v="4.9765886287625456"/>
    <n v="0"/>
    <m/>
    <m/>
    <d v="1899-12-30T05:15:53"/>
    <d v="1899-12-30T02:37:56"/>
    <d v="1899-12-30T05:15:53"/>
    <d v="1899-12-30T06:08:17"/>
    <d v="1899-12-30T02:37:56"/>
    <d v="1899-12-30T03:04:08"/>
    <n v="2440"/>
    <x v="3"/>
    <x v="3"/>
    <n v="200406"/>
  </r>
  <r>
    <x v="168"/>
    <s v="Saturday"/>
    <x v="3"/>
    <n v="1"/>
    <n v="0"/>
    <n v="2"/>
    <n v="28"/>
    <d v="1899-12-30T00:02:28"/>
    <d v="1899-12-30T00:02:28"/>
    <x v="6"/>
    <s v="Griskus Olympic"/>
    <n v="24.324324324324344"/>
    <n v="0"/>
    <m/>
    <m/>
    <d v="1899-12-30T00:00:00"/>
    <d v="1899-12-30T00:00:00"/>
    <d v="1899-12-30T01:04:38"/>
    <d v="1899-12-30T01:57:02"/>
    <d v="1899-12-30T00:32:19"/>
    <d v="1899-12-30T00:58:31"/>
    <n v="33"/>
    <x v="3"/>
    <x v="3"/>
    <n v="200406"/>
  </r>
  <r>
    <x v="168"/>
    <s v="Saturday"/>
    <x v="4"/>
    <n v="1"/>
    <n v="0"/>
    <n v="0"/>
    <n v="42"/>
    <d v="1899-12-30T00:00:42"/>
    <d v="1899-12-30T00:00:42"/>
    <x v="6"/>
    <s v="Griskus Olympic"/>
    <n v="85.714285714285793"/>
    <n v="0"/>
    <m/>
    <m/>
    <d v="1899-12-30T00:00:00"/>
    <d v="1899-12-30T00:00:00"/>
    <d v="1899-12-30T00:18:20"/>
    <d v="1899-12-30T01:10:44"/>
    <d v="1899-12-30T00:09:10"/>
    <d v="1899-12-30T00:35:22"/>
    <n v="1"/>
    <x v="3"/>
    <x v="3"/>
    <n v="200406"/>
  </r>
  <r>
    <x v="169"/>
    <s v="Tuesday"/>
    <x v="0"/>
    <n v="0.25"/>
    <n v="0"/>
    <n v="12"/>
    <n v="49"/>
    <d v="1899-12-30T00:12:49"/>
    <d v="1899-12-30T00:51:16"/>
    <x v="0"/>
    <s v="N/A"/>
    <n v="1.1703511053316005"/>
    <n v="0"/>
    <m/>
    <m/>
    <d v="1899-12-30T02:03:02"/>
    <d v="1899-12-30T01:01:31"/>
    <d v="1899-12-30T22:23:11"/>
    <d v="1899-12-30T23:15:35"/>
    <d v="1899-12-30T11:11:36"/>
    <d v="1899-12-30T11:37:48"/>
    <n v="3091"/>
    <x v="3"/>
    <x v="3"/>
    <n v="200406"/>
  </r>
  <r>
    <x v="170"/>
    <s v="Wednesday"/>
    <x v="0"/>
    <n v="0.5"/>
    <n v="0"/>
    <n v="16"/>
    <n v="15"/>
    <d v="1899-12-30T00:16:15"/>
    <d v="1899-12-30T00:32:30"/>
    <x v="14"/>
    <s v="Lake Waramaug Tri"/>
    <n v="1.8461538461538476"/>
    <n v="0"/>
    <m/>
    <m/>
    <d v="1899-12-30T01:18:00"/>
    <d v="1899-12-30T00:39:00"/>
    <d v="1899-12-30T14:11:30"/>
    <d v="1899-12-30T15:03:54"/>
    <d v="1899-12-30T07:05:45"/>
    <d v="1899-12-30T07:31:57"/>
    <n v="2794"/>
    <x v="3"/>
    <x v="3"/>
    <n v="200406"/>
  </r>
  <r>
    <x v="170"/>
    <s v="Wednesday"/>
    <x v="1"/>
    <n v="9.3000000000000007"/>
    <n v="0"/>
    <n v="32"/>
    <n v="16"/>
    <d v="1899-12-30T00:32:16"/>
    <d v="1899-12-30T00:03:28"/>
    <x v="11"/>
    <s v="Lake Waramaug Tri"/>
    <n v="17.293388429752081"/>
    <n v="0"/>
    <m/>
    <m/>
    <d v="1899-12-30T06:28:35"/>
    <d v="1899-12-30T03:14:18"/>
    <d v="1899-12-30T01:30:54"/>
    <d v="1899-12-30T02:23:18"/>
    <d v="1899-12-30T00:45:27"/>
    <d v="1899-12-30T01:11:39"/>
    <n v="248"/>
    <x v="3"/>
    <x v="3"/>
    <n v="200406"/>
  </r>
  <r>
    <x v="170"/>
    <s v="Wednesday"/>
    <x v="2"/>
    <n v="3.1"/>
    <n v="0"/>
    <n v="38"/>
    <n v="7"/>
    <d v="1899-12-30T00:38:07"/>
    <d v="1899-12-30T00:12:18"/>
    <x v="10"/>
    <s v="Lake Waramaug Tri"/>
    <n v="4.8797551377350272"/>
    <n v="0"/>
    <m/>
    <m/>
    <d v="1899-12-30T05:22:09"/>
    <d v="1899-12-30T02:41:04"/>
    <d v="1899-12-30T05:22:09"/>
    <d v="1899-12-30T06:14:33"/>
    <d v="1899-12-30T02:41:04"/>
    <d v="1899-12-30T03:07:16"/>
    <n v="2482"/>
    <x v="3"/>
    <x v="3"/>
    <n v="200406"/>
  </r>
  <r>
    <x v="171"/>
    <s v="Saturday"/>
    <x v="2"/>
    <n v="2"/>
    <n v="0"/>
    <n v="18"/>
    <n v="54"/>
    <d v="1899-12-30T00:18:54"/>
    <d v="1899-12-30T00:09:27"/>
    <x v="10"/>
    <s v="Lake House to Big House"/>
    <n v="6.3492063492063542"/>
    <n v="0"/>
    <m/>
    <s v="Home to Big House"/>
    <d v="1899-12-30T04:07:35"/>
    <d v="1899-12-30T02:03:48"/>
    <d v="1899-12-30T04:07:35"/>
    <d v="1899-12-30T04:59:59"/>
    <d v="1899-12-30T02:03:48"/>
    <d v="1899-12-30T02:30:00"/>
    <n v="997"/>
    <x v="3"/>
    <x v="3"/>
    <n v="200406"/>
  </r>
  <r>
    <x v="172"/>
    <s v="Sunday"/>
    <x v="1"/>
    <n v="10.5"/>
    <n v="0"/>
    <n v="37"/>
    <n v="17"/>
    <d v="1899-12-30T00:37:17"/>
    <d v="1899-12-30T00:03:33"/>
    <x v="11"/>
    <s v="Griskus Sprint"/>
    <n v="16.897630755476094"/>
    <n v="0"/>
    <m/>
    <s v="Griskus Sprint"/>
    <d v="1899-12-30T06:37:41"/>
    <d v="1899-12-30T03:18:51"/>
    <d v="1899-12-30T01:33:02"/>
    <d v="1899-12-30T02:25:26"/>
    <d v="1899-12-30T00:46:31"/>
    <d v="1899-12-30T01:12:43"/>
    <n v="278"/>
    <x v="3"/>
    <x v="3"/>
    <n v="200406"/>
  </r>
  <r>
    <x v="172"/>
    <s v="Sunday"/>
    <x v="2"/>
    <n v="3.1"/>
    <n v="0"/>
    <n v="34"/>
    <n v="30"/>
    <d v="1899-12-30T00:34:30"/>
    <d v="1899-12-30T00:11:08"/>
    <x v="10"/>
    <s v="Griskus Sprint"/>
    <n v="5.3913043478260914"/>
    <n v="0"/>
    <m/>
    <s v="Griskus Sprint"/>
    <d v="1899-12-30T04:51:35"/>
    <d v="1899-12-30T02:25:47"/>
    <d v="1899-12-30T04:51:35"/>
    <d v="1899-12-30T05:43:59"/>
    <d v="1899-12-30T02:25:47"/>
    <d v="1899-12-30T02:51:59"/>
    <n v="2126"/>
    <x v="3"/>
    <x v="3"/>
    <n v="200406"/>
  </r>
  <r>
    <x v="173"/>
    <s v="Wednesday"/>
    <x v="2"/>
    <n v="3.1"/>
    <n v="0"/>
    <n v="28"/>
    <n v="10"/>
    <d v="1899-12-30T00:28:10"/>
    <d v="1899-12-30T00:09:05"/>
    <x v="6"/>
    <s v="Griskus Sprint"/>
    <n v="6.6035502958579944"/>
    <n v="0"/>
    <m/>
    <s v="Griskus Sprint"/>
    <d v="1899-12-30T03:58:03"/>
    <d v="1899-12-30T01:59:02"/>
    <d v="1899-12-30T03:58:03"/>
    <d v="1899-12-30T04:50:27"/>
    <d v="1899-12-30T01:59:02"/>
    <d v="1899-12-30T02:25:14"/>
    <n v="837"/>
    <x v="3"/>
    <x v="3"/>
    <n v="200406"/>
  </r>
  <r>
    <x v="174"/>
    <s v="Thursday"/>
    <x v="2"/>
    <n v="2"/>
    <n v="0"/>
    <n v="17"/>
    <n v="32"/>
    <d v="1899-12-30T00:17:32"/>
    <d v="1899-12-30T00:08:46"/>
    <x v="10"/>
    <s v="Lake House to Big House"/>
    <n v="6.8441064638783304"/>
    <n v="0"/>
    <m/>
    <s v="Home to Big House"/>
    <d v="1899-12-30T03:49:41"/>
    <d v="1899-12-30T01:54:51"/>
    <d v="1899-12-30T03:49:41"/>
    <d v="1899-12-30T04:42:05"/>
    <d v="1899-12-30T01:54:51"/>
    <d v="1899-12-30T02:21:03"/>
    <n v="778"/>
    <x v="3"/>
    <x v="0"/>
    <n v="200407"/>
  </r>
  <r>
    <x v="175"/>
    <s v="Friday"/>
    <x v="1"/>
    <n v="6"/>
    <n v="0"/>
    <n v="28"/>
    <n v="9"/>
    <d v="1899-12-30T00:28:09"/>
    <d v="1899-12-30T00:04:42"/>
    <x v="11"/>
    <s v="Valenti to Lake House"/>
    <n v="12.788632326820613"/>
    <n v="0"/>
    <m/>
    <s v="Valenti to Home"/>
    <d v="1899-12-30T08:45:28"/>
    <d v="1899-12-30T04:22:44"/>
    <d v="1899-12-30T02:02:55"/>
    <d v="1899-12-30T02:55:19"/>
    <d v="1899-12-30T01:01:28"/>
    <d v="1899-12-30T01:27:40"/>
    <n v="625"/>
    <x v="3"/>
    <x v="0"/>
    <n v="200407"/>
  </r>
  <r>
    <x v="176"/>
    <s v="Saturday"/>
    <x v="2"/>
    <n v="3.1"/>
    <n v="0"/>
    <n v="29"/>
    <n v="20"/>
    <d v="1899-12-30T00:29:20"/>
    <d v="1899-12-30T00:09:28"/>
    <x v="10"/>
    <s v="Griskus Sprint"/>
    <n v="6.3409090909090962"/>
    <n v="0"/>
    <m/>
    <s v="Griskus Sprint"/>
    <d v="1899-12-30T04:07:55"/>
    <d v="1899-12-30T02:03:57"/>
    <d v="1899-12-30T04:07:55"/>
    <d v="1899-12-30T05:00:19"/>
    <d v="1899-12-30T02:03:57"/>
    <d v="1899-12-30T02:30:09"/>
    <n v="1004"/>
    <x v="3"/>
    <x v="0"/>
    <n v="200407"/>
  </r>
  <r>
    <x v="177"/>
    <s v="Sunday"/>
    <x v="1"/>
    <n v="25"/>
    <n v="1"/>
    <n v="33"/>
    <n v="20"/>
    <d v="1899-12-30T01:33:20"/>
    <d v="1899-12-30T00:03:44"/>
    <x v="11"/>
    <s v="Griskus Olympic"/>
    <n v="16.071428571428584"/>
    <n v="0"/>
    <m/>
    <s v="Griskus Olympic"/>
    <d v="1899-12-30T06:58:08"/>
    <d v="1899-12-30T03:29:04"/>
    <d v="1899-12-30T01:37:49"/>
    <d v="1899-12-30T02:30:13"/>
    <d v="1899-12-30T00:48:54"/>
    <d v="1899-12-30T01:15:06"/>
    <n v="331"/>
    <x v="3"/>
    <x v="0"/>
    <n v="200407"/>
  </r>
  <r>
    <x v="178"/>
    <s v="Wednesday"/>
    <x v="0"/>
    <n v="0.5"/>
    <n v="0"/>
    <n v="16"/>
    <n v="44"/>
    <d v="1899-12-30T00:16:44"/>
    <d v="1899-12-30T00:33:28"/>
    <x v="0"/>
    <s v="Griskus Sprint"/>
    <n v="1.7928286852589654"/>
    <n v="0"/>
    <m/>
    <s v="Griskus Sprint"/>
    <d v="1899-12-30T01:20:19"/>
    <d v="1899-12-30T00:40:10"/>
    <d v="1899-12-30T14:36:50"/>
    <d v="1899-12-30T15:29:14"/>
    <d v="1899-12-30T07:18:25"/>
    <d v="1899-12-30T07:44:37"/>
    <n v="2817"/>
    <x v="3"/>
    <x v="0"/>
    <n v="200407"/>
  </r>
  <r>
    <x v="178"/>
    <s v="Wednesday"/>
    <x v="1"/>
    <n v="10.5"/>
    <n v="0"/>
    <n v="36"/>
    <n v="32"/>
    <d v="1899-12-30T00:36:32"/>
    <d v="1899-12-30T00:03:29"/>
    <x v="11"/>
    <s v="Griskus Sprint"/>
    <n v="17.244525547445271"/>
    <n v="0"/>
    <m/>
    <s v="Griskus Sprint"/>
    <d v="1899-12-30T06:29:41"/>
    <d v="1899-12-30T03:14:51"/>
    <d v="1899-12-30T01:31:10"/>
    <d v="1899-12-30T02:23:34"/>
    <d v="1899-12-30T00:45:35"/>
    <d v="1899-12-30T01:11:47"/>
    <n v="255"/>
    <x v="3"/>
    <x v="0"/>
    <n v="200407"/>
  </r>
  <r>
    <x v="178"/>
    <s v="Wednesday"/>
    <x v="2"/>
    <n v="3.1"/>
    <n v="0"/>
    <n v="36"/>
    <n v="53"/>
    <d v="1899-12-30T00:36:53"/>
    <d v="1899-12-30T00:11:54"/>
    <x v="6"/>
    <s v="Griskus Sprint"/>
    <n v="5.0429281518300995"/>
    <n v="0"/>
    <m/>
    <s v="Griskus Sprint"/>
    <d v="1899-12-30T05:11:43"/>
    <d v="1899-12-30T02:35:52"/>
    <d v="1899-12-30T05:11:43"/>
    <d v="1899-12-30T06:04:07"/>
    <d v="1899-12-30T02:35:52"/>
    <d v="1899-12-30T03:02:04"/>
    <n v="2391"/>
    <x v="3"/>
    <x v="0"/>
    <n v="200407"/>
  </r>
  <r>
    <x v="178"/>
    <d v="2004-07-07T00:00:00"/>
    <x v="3"/>
    <n v="1"/>
    <n v="0"/>
    <n v="3"/>
    <n v="8"/>
    <d v="1899-12-30T00:03:08"/>
    <d v="1899-12-30T00:03:08"/>
    <x v="0"/>
    <s v="Griskus Sprint"/>
    <n v="19.148936170212782"/>
    <n v="0"/>
    <m/>
    <m/>
    <d v="1899-12-30T00:00:00"/>
    <d v="1899-12-30T00:00:00"/>
    <d v="1899-12-30T01:22:06"/>
    <d v="1899-12-30T02:14:30"/>
    <d v="1899-12-30T00:41:03"/>
    <d v="1899-12-30T01:07:15"/>
    <n v="201"/>
    <x v="3"/>
    <x v="0"/>
    <n v="200407"/>
  </r>
  <r>
    <x v="179"/>
    <s v="Thursday"/>
    <x v="1"/>
    <n v="8.86"/>
    <n v="0"/>
    <n v="37"/>
    <n v="10"/>
    <d v="1899-12-30T00:37:10"/>
    <d v="1899-12-30T00:04:12"/>
    <x v="11"/>
    <s v="Mossman Recon"/>
    <n v="14.303139013452927"/>
    <n v="0"/>
    <m/>
    <s v="Calf Pasture Beach Recon for Mossman"/>
    <d v="1899-12-30T07:49:50"/>
    <d v="1899-12-30T03:54:55"/>
    <d v="1899-12-30T01:49:54"/>
    <d v="1899-12-30T02:42:18"/>
    <d v="1899-12-30T00:54:57"/>
    <d v="1899-12-30T01:21:09"/>
    <n v="509"/>
    <x v="3"/>
    <x v="0"/>
    <n v="200407"/>
  </r>
  <r>
    <x v="179"/>
    <s v="Thursday"/>
    <x v="2"/>
    <n v="1.117"/>
    <n v="0"/>
    <n v="10"/>
    <n v="50"/>
    <d v="1899-12-30T00:10:50"/>
    <d v="1899-12-30T00:09:42"/>
    <x v="10"/>
    <s v="Calf Pasture Beach"/>
    <n v="6.1864615384615433"/>
    <n v="0"/>
    <m/>
    <s v="Calf Pasture Beach Recon for Mossman"/>
    <d v="1899-12-30T04:14:06"/>
    <d v="1899-12-30T02:07:03"/>
    <d v="1899-12-30T04:14:06"/>
    <d v="1899-12-30T05:06:30"/>
    <d v="1899-12-30T02:07:03"/>
    <d v="1899-12-30T02:33:15"/>
    <n v="1169"/>
    <x v="3"/>
    <x v="0"/>
    <n v="200407"/>
  </r>
  <r>
    <x v="180"/>
    <s v="Sunday"/>
    <x v="0"/>
    <n v="0.5"/>
    <n v="0"/>
    <n v="17"/>
    <n v="42"/>
    <d v="1899-12-30T00:17:42"/>
    <d v="1899-12-30T00:35:24"/>
    <x v="0"/>
    <s v="N/A"/>
    <n v="1.6949152542372896"/>
    <n v="0"/>
    <m/>
    <s v="Mossman"/>
    <d v="1899-12-30T01:24:58"/>
    <d v="1899-12-30T00:42:29"/>
    <d v="1899-12-30T15:27:29"/>
    <d v="1899-12-30T16:19:53"/>
    <d v="1899-12-30T07:43:44"/>
    <d v="1899-12-30T08:09:56"/>
    <n v="2878"/>
    <x v="3"/>
    <x v="0"/>
    <n v="200407"/>
  </r>
  <r>
    <x v="180"/>
    <s v="Sunday"/>
    <x v="1"/>
    <n v="12.5"/>
    <n v="0"/>
    <n v="36"/>
    <n v="27"/>
    <d v="1899-12-30T00:36:27"/>
    <d v="1899-12-30T00:02:55"/>
    <x v="11"/>
    <s v="Mossman"/>
    <n v="20.57613168724281"/>
    <n v="0"/>
    <m/>
    <s v="Mossman"/>
    <d v="1899-12-30T05:26:36"/>
    <d v="1899-12-30T02:43:18"/>
    <d v="1899-12-30T01:16:24"/>
    <d v="1899-12-30T02:08:48"/>
    <d v="1899-12-30T00:38:12"/>
    <d v="1899-12-30T01:04:24"/>
    <n v="155"/>
    <x v="3"/>
    <x v="0"/>
    <n v="200407"/>
  </r>
  <r>
    <x v="180"/>
    <s v="Sunday"/>
    <x v="2"/>
    <n v="3.1"/>
    <n v="0"/>
    <n v="31"/>
    <n v="5"/>
    <d v="1899-12-30T00:31:05"/>
    <d v="1899-12-30T00:10:02"/>
    <x v="10"/>
    <s v="Mossman"/>
    <n v="5.9839142091152873"/>
    <n v="0"/>
    <m/>
    <s v="Mossman"/>
    <d v="1899-12-30T04:22:42"/>
    <d v="1899-12-30T02:11:21"/>
    <d v="1899-12-30T04:22:42"/>
    <d v="1899-12-30T05:15:06"/>
    <d v="1899-12-30T02:11:21"/>
    <d v="1899-12-30T02:37:33"/>
    <n v="1444"/>
    <x v="3"/>
    <x v="0"/>
    <n v="200407"/>
  </r>
  <r>
    <x v="181"/>
    <s v="Wednesday"/>
    <x v="2"/>
    <n v="3.1"/>
    <n v="0"/>
    <n v="33"/>
    <n v="27"/>
    <d v="1899-12-30T00:33:27"/>
    <d v="1899-12-30T00:10:47"/>
    <x v="6"/>
    <s v="Danbury Sprint"/>
    <n v="5.5605381165919328"/>
    <n v="0"/>
    <m/>
    <s v="Danbury Sprint"/>
    <d v="1899-12-30T04:42:42"/>
    <d v="1899-12-30T02:21:21"/>
    <d v="1899-12-30T04:42:42"/>
    <d v="1899-12-30T05:35:06"/>
    <d v="1899-12-30T02:21:21"/>
    <d v="1899-12-30T02:47:33"/>
    <n v="1942"/>
    <x v="3"/>
    <x v="0"/>
    <n v="200407"/>
  </r>
  <r>
    <x v="182"/>
    <s v="Saturday"/>
    <x v="1"/>
    <n v="12"/>
    <n v="0"/>
    <n v="46"/>
    <n v="30"/>
    <d v="1899-12-30T00:46:30"/>
    <d v="1899-12-30T00:03:53"/>
    <x v="11"/>
    <s v="Danbury Sprint"/>
    <n v="15.483870967741945"/>
    <n v="0"/>
    <m/>
    <s v="Danbury Sprint"/>
    <d v="1899-12-30T07:14:00"/>
    <d v="1899-12-30T03:37:00"/>
    <d v="1899-12-30T01:41:31"/>
    <d v="1899-12-30T02:33:56"/>
    <d v="1899-12-30T00:50:46"/>
    <d v="1899-12-30T01:16:58"/>
    <n v="380"/>
    <x v="3"/>
    <x v="0"/>
    <n v="200407"/>
  </r>
  <r>
    <x v="182"/>
    <s v="Saturday"/>
    <x v="2"/>
    <n v="6.2"/>
    <n v="1"/>
    <n v="13"/>
    <n v="20"/>
    <d v="1899-12-30T01:13:20"/>
    <d v="1899-12-30T00:11:50"/>
    <x v="10"/>
    <s v="Danbury Sprint"/>
    <n v="5.0727272727272759"/>
    <n v="0"/>
    <m/>
    <m/>
    <d v="1899-12-30T05:09:54"/>
    <d v="1899-12-30T02:34:57"/>
    <d v="1899-12-30T05:09:54"/>
    <d v="1899-12-30T06:02:18"/>
    <d v="1899-12-30T02:34:57"/>
    <d v="1899-12-30T03:01:09"/>
    <n v="2372"/>
    <x v="3"/>
    <x v="0"/>
    <n v="200407"/>
  </r>
  <r>
    <x v="183"/>
    <s v="Tuesday"/>
    <x v="2"/>
    <n v="2"/>
    <n v="0"/>
    <n v="18"/>
    <n v="37"/>
    <d v="1899-12-30T00:18:37"/>
    <d v="1899-12-30T00:09:18"/>
    <x v="10"/>
    <s v="Lake House to Big House"/>
    <n v="6.445837063563121"/>
    <n v="0"/>
    <m/>
    <s v="Home to Big House"/>
    <d v="1899-12-30T04:03:53"/>
    <d v="1899-12-30T02:01:56"/>
    <d v="1899-12-30T04:03:53"/>
    <d v="1899-12-30T04:56:17"/>
    <d v="1899-12-30T02:01:56"/>
    <d v="1899-12-30T02:28:08"/>
    <n v="930"/>
    <x v="3"/>
    <x v="0"/>
    <n v="200407"/>
  </r>
  <r>
    <x v="184"/>
    <s v="Thursday"/>
    <x v="0"/>
    <n v="0.27"/>
    <n v="0"/>
    <n v="10"/>
    <n v="31"/>
    <d v="1899-12-30T00:10:31"/>
    <d v="1899-12-30T00:38:57"/>
    <x v="0"/>
    <s v="N/A"/>
    <n v="1.5404120443740106"/>
    <n v="0"/>
    <m/>
    <s v="Home to Big House"/>
    <d v="1899-12-30T01:33:29"/>
    <d v="1899-12-30T00:46:44"/>
    <d v="1899-12-30T17:00:30"/>
    <d v="1899-12-30T17:52:54"/>
    <d v="1899-12-30T08:30:15"/>
    <d v="1899-12-30T08:56:27"/>
    <n v="2976"/>
    <x v="3"/>
    <x v="0"/>
    <n v="200407"/>
  </r>
  <r>
    <x v="185"/>
    <s v="Sunday"/>
    <x v="2"/>
    <n v="5"/>
    <n v="0"/>
    <n v="56"/>
    <n v="42"/>
    <d v="1899-12-30T00:56:42"/>
    <d v="1899-12-30T00:11:20"/>
    <x v="6"/>
    <s v="Bike Path 5"/>
    <n v="5.2910052910052947"/>
    <n v="0"/>
    <m/>
    <s v="Bike Path 5"/>
    <d v="1899-12-30T04:57:06"/>
    <d v="1899-12-30T02:28:33"/>
    <d v="1899-12-30T04:57:06"/>
    <d v="1899-12-30T05:49:31"/>
    <d v="1899-12-30T02:28:33"/>
    <d v="1899-12-30T02:54:45"/>
    <n v="2217"/>
    <x v="3"/>
    <x v="0"/>
    <n v="200407"/>
  </r>
  <r>
    <x v="186"/>
    <s v="Wednesday"/>
    <x v="2"/>
    <n v="2"/>
    <n v="0"/>
    <n v="17"/>
    <n v="54"/>
    <d v="1899-12-30T00:17:54"/>
    <d v="1899-12-30T00:08:57"/>
    <x v="6"/>
    <s v="Lake House to Big House"/>
    <n v="6.7039106145251459"/>
    <n v="0"/>
    <m/>
    <s v="Home to Big House"/>
    <d v="1899-12-30T03:54:29"/>
    <d v="1899-12-30T01:57:15"/>
    <d v="1899-12-30T03:54:29"/>
    <d v="1899-12-30T04:46:53"/>
    <d v="1899-12-30T01:57:15"/>
    <d v="1899-12-30T02:23:27"/>
    <n v="805"/>
    <x v="3"/>
    <x v="0"/>
    <n v="200407"/>
  </r>
  <r>
    <x v="187"/>
    <s v="Thursday"/>
    <x v="1"/>
    <n v="12.6"/>
    <n v="0"/>
    <n v="51"/>
    <n v="50"/>
    <d v="1899-12-30T00:51:50"/>
    <d v="1899-12-30T00:04:07"/>
    <x v="11"/>
    <s v="Griskus plus Sage"/>
    <n v="14.585209003215445"/>
    <n v="0"/>
    <m/>
    <s v="Griskus plus Sage"/>
    <d v="1899-12-30T07:40:44"/>
    <d v="1899-12-30T03:50:22"/>
    <d v="1899-12-30T01:47:47"/>
    <d v="1899-12-30T02:40:11"/>
    <d v="1899-12-30T00:53:53"/>
    <d v="1899-12-30T01:20:05"/>
    <n v="481"/>
    <x v="3"/>
    <x v="0"/>
    <n v="200407"/>
  </r>
  <r>
    <x v="188"/>
    <s v="Saturday"/>
    <x v="1"/>
    <n v="20"/>
    <n v="1"/>
    <n v="43"/>
    <n v="10"/>
    <d v="1899-12-30T01:43:10"/>
    <d v="1899-12-30T00:05:10"/>
    <x v="11"/>
    <s v="Random"/>
    <n v="11.631663974151866"/>
    <n v="0"/>
    <m/>
    <s v="Ride with Connor &amp; Sandy Beach Tri Loop"/>
    <d v="1899-12-30T09:37:44"/>
    <d v="1899-12-30T04:48:52"/>
    <d v="1899-12-30T02:15:09"/>
    <d v="1899-12-30T03:07:33"/>
    <d v="1899-12-30T01:07:34"/>
    <d v="1899-12-30T01:33:46"/>
    <n v="661"/>
    <x v="3"/>
    <x v="0"/>
    <n v="200407"/>
  </r>
  <r>
    <x v="188"/>
    <s v="Saturday"/>
    <x v="2"/>
    <n v="1"/>
    <n v="0"/>
    <n v="10"/>
    <n v="7"/>
    <d v="1899-12-30T00:10:07"/>
    <d v="1899-12-30T00:10:07"/>
    <x v="6"/>
    <s v="N/A"/>
    <n v="5.9308072487644194"/>
    <n v="0"/>
    <m/>
    <m/>
    <d v="1899-12-30T04:25:03"/>
    <d v="1899-12-30T02:12:32"/>
    <d v="1899-12-30T04:25:03"/>
    <d v="1899-12-30T05:17:27"/>
    <d v="1899-12-30T02:12:32"/>
    <d v="1899-12-30T02:38:44"/>
    <n v="1497"/>
    <x v="3"/>
    <x v="0"/>
    <n v="200407"/>
  </r>
  <r>
    <x v="189"/>
    <s v="Sunday"/>
    <x v="2"/>
    <n v="2.5"/>
    <n v="0"/>
    <n v="31"/>
    <n v="0"/>
    <d v="1899-12-30T00:31:00"/>
    <d v="1899-12-30T00:12:24"/>
    <x v="10"/>
    <s v="N/A"/>
    <n v="4.8387096774193576"/>
    <n v="0"/>
    <m/>
    <m/>
    <d v="1899-12-30T05:24:53"/>
    <d v="1899-12-30T02:42:26"/>
    <d v="1899-12-30T05:24:53"/>
    <d v="1899-12-30T06:17:17"/>
    <d v="1899-12-30T02:42:26"/>
    <d v="1899-12-30T03:08:38"/>
    <n v="2495"/>
    <x v="3"/>
    <x v="4"/>
    <n v="200408"/>
  </r>
  <r>
    <x v="190"/>
    <s v="Tuesday"/>
    <x v="1"/>
    <n v="32.1"/>
    <n v="1"/>
    <n v="58"/>
    <n v="55"/>
    <d v="1899-12-30T01:58:55"/>
    <d v="1899-12-30T00:03:42"/>
    <x v="11"/>
    <s v="Ridgefield to Work &amp; Back"/>
    <n v="16.196215837421178"/>
    <n v="0"/>
    <m/>
    <s v="Ridgefield to Work &amp; Back"/>
    <d v="1899-12-30T06:54:55"/>
    <d v="1899-12-30T03:27:27"/>
    <d v="1899-12-30T01:37:04"/>
    <d v="1899-12-30T02:29:28"/>
    <d v="1899-12-30T00:48:32"/>
    <d v="1899-12-30T01:14:44"/>
    <n v="317"/>
    <x v="3"/>
    <x v="4"/>
    <n v="200408"/>
  </r>
  <r>
    <x v="191"/>
    <s v="Saturday"/>
    <x v="0"/>
    <n v="0.5"/>
    <n v="0"/>
    <n v="17"/>
    <n v="29"/>
    <d v="1899-12-30T00:17:29"/>
    <d v="1899-12-30T00:34:58"/>
    <x v="0"/>
    <s v="N/A"/>
    <n v="1.7159199237368936"/>
    <n v="0"/>
    <m/>
    <s v="Sandy Beach Tri"/>
    <d v="1899-12-30T01:23:55"/>
    <d v="1899-12-30T00:41:58"/>
    <d v="1899-12-30T15:16:08"/>
    <d v="1899-12-30T16:08:32"/>
    <d v="1899-12-30T07:38:04"/>
    <d v="1899-12-30T08:04:16"/>
    <n v="2858"/>
    <x v="3"/>
    <x v="4"/>
    <n v="200408"/>
  </r>
  <r>
    <x v="191"/>
    <s v="Saturday"/>
    <x v="1"/>
    <n v="10"/>
    <n v="0"/>
    <n v="34"/>
    <n v="9"/>
    <d v="1899-12-30T00:34:09"/>
    <d v="1899-12-30T00:03:25"/>
    <x v="11"/>
    <s v="Sandy Beach Tri"/>
    <n v="17.569546120058579"/>
    <n v="0"/>
    <m/>
    <s v="Sandy Beach Tri"/>
    <d v="1899-12-30T06:22:29"/>
    <d v="1899-12-30T03:11:14"/>
    <d v="1899-12-30T01:29:28"/>
    <d v="1899-12-30T02:21:52"/>
    <d v="1899-12-30T00:44:44"/>
    <d v="1899-12-30T01:10:56"/>
    <n v="241"/>
    <x v="3"/>
    <x v="4"/>
    <n v="200408"/>
  </r>
  <r>
    <x v="191"/>
    <s v="Saturday"/>
    <x v="2"/>
    <n v="3.1"/>
    <n v="0"/>
    <n v="33"/>
    <n v="40"/>
    <d v="1899-12-30T00:33:40"/>
    <d v="1899-12-30T00:10:52"/>
    <x v="6"/>
    <s v="Sandy Beach Triathlon"/>
    <n v="5.5247524752475297"/>
    <n v="0"/>
    <m/>
    <s v="Sandy Beach Tri"/>
    <d v="1899-12-30T04:44:32"/>
    <d v="1899-12-30T02:22:16"/>
    <d v="1899-12-30T04:44:32"/>
    <d v="1899-12-30T05:36:56"/>
    <d v="1899-12-30T02:22:16"/>
    <d v="1899-12-30T02:48:28"/>
    <n v="1985"/>
    <x v="3"/>
    <x v="4"/>
    <n v="200408"/>
  </r>
  <r>
    <x v="192"/>
    <s v="Sunday"/>
    <x v="2"/>
    <n v="7.5"/>
    <n v="1"/>
    <n v="22"/>
    <n v="38"/>
    <d v="1899-12-30T01:22:38"/>
    <d v="1899-12-30T00:11:01"/>
    <x v="6"/>
    <s v="Quassy Loop"/>
    <n v="5.4457442517144061"/>
    <n v="0"/>
    <m/>
    <m/>
    <d v="1899-12-30T04:48:40"/>
    <d v="1899-12-30T02:24:20"/>
    <d v="1899-12-30T04:48:40"/>
    <d v="1899-12-30T05:41:04"/>
    <d v="1899-12-30T02:24:20"/>
    <d v="1899-12-30T02:50:32"/>
    <n v="2062"/>
    <x v="3"/>
    <x v="4"/>
    <n v="200408"/>
  </r>
  <r>
    <x v="193"/>
    <s v="Saturday"/>
    <x v="1"/>
    <n v="20"/>
    <n v="1"/>
    <n v="17"/>
    <n v="29"/>
    <d v="1899-12-30T01:17:29"/>
    <d v="1899-12-30T00:03:52"/>
    <x v="11"/>
    <s v="Lake Waramaug to Lake House"/>
    <n v="15.487201548720167"/>
    <n v="0"/>
    <m/>
    <s v="RT 47 from Waramaug to home"/>
    <d v="1899-12-30T07:13:54"/>
    <d v="1899-12-30T03:36:57"/>
    <d v="1899-12-30T01:41:30"/>
    <d v="1899-12-30T02:33:54"/>
    <d v="1899-12-30T00:50:45"/>
    <d v="1899-12-30T01:16:57"/>
    <n v="378"/>
    <x v="3"/>
    <x v="4"/>
    <n v="200408"/>
  </r>
  <r>
    <x v="194"/>
    <s v="Sunday"/>
    <x v="2"/>
    <n v="7.5"/>
    <n v="1"/>
    <n v="21"/>
    <n v="18"/>
    <d v="1899-12-30T01:21:18"/>
    <d v="1899-12-30T00:10:50"/>
    <x v="6"/>
    <s v="Quassy Loop"/>
    <n v="5.5350553505535105"/>
    <n v="0"/>
    <m/>
    <m/>
    <d v="1899-12-30T04:44:00"/>
    <d v="1899-12-30T02:22:00"/>
    <d v="1899-12-30T04:44:00"/>
    <d v="1899-12-30T05:36:25"/>
    <d v="1899-12-30T02:22:00"/>
    <d v="1899-12-30T02:48:12"/>
    <n v="1972"/>
    <x v="3"/>
    <x v="4"/>
    <n v="200408"/>
  </r>
  <r>
    <x v="195"/>
    <s v="Wednesday"/>
    <x v="2"/>
    <n v="1.55"/>
    <n v="0"/>
    <n v="15"/>
    <n v="0"/>
    <d v="1899-12-30T00:15:00"/>
    <d v="1899-12-30T00:09:41"/>
    <x v="10"/>
    <s v="Treadmill"/>
    <n v="6.2000000000000055"/>
    <n v="0"/>
    <m/>
    <s v="Intervals"/>
    <d v="1899-12-30T04:13:33"/>
    <d v="1899-12-30T02:06:46"/>
    <d v="1899-12-30T04:13:33"/>
    <d v="1899-12-30T05:05:57"/>
    <d v="1899-12-30T02:06:46"/>
    <d v="1899-12-30T02:32:58"/>
    <n v="1147"/>
    <x v="3"/>
    <x v="4"/>
    <n v="200408"/>
  </r>
  <r>
    <x v="196"/>
    <s v="Saturday"/>
    <x v="2"/>
    <n v="3"/>
    <n v="0"/>
    <n v="29"/>
    <n v="57"/>
    <d v="1899-12-30T00:29:57"/>
    <d v="1899-12-30T00:09:59"/>
    <x v="10"/>
    <s v="Young Life 5k"/>
    <n v="6.0100166944908224"/>
    <n v="0"/>
    <m/>
    <s v="Youngs Life 5k"/>
    <d v="1899-12-30T04:21:34"/>
    <d v="1899-12-30T02:10:47"/>
    <d v="1899-12-30T04:21:34"/>
    <d v="1899-12-30T05:13:58"/>
    <d v="1899-12-30T02:10:47"/>
    <d v="1899-12-30T02:36:59"/>
    <n v="1396"/>
    <x v="3"/>
    <x v="4"/>
    <n v="200408"/>
  </r>
  <r>
    <x v="197"/>
    <s v="Sunday"/>
    <x v="2"/>
    <n v="8"/>
    <n v="1"/>
    <n v="55"/>
    <n v="36"/>
    <d v="1899-12-30T01:55:36"/>
    <d v="1899-12-30T00:14:27"/>
    <x v="6"/>
    <s v="Quassy Loop + Old Sherman "/>
    <n v="4.1522491349481001"/>
    <n v="0"/>
    <m/>
    <s v="QL with Twist"/>
    <d v="1899-12-30T06:18:35"/>
    <d v="1899-12-30T03:09:18"/>
    <d v="1899-12-30T06:18:35"/>
    <d v="1899-12-30T07:10:59"/>
    <d v="1899-12-30T03:09:18"/>
    <d v="1899-12-30T03:35:30"/>
    <n v="2660"/>
    <x v="3"/>
    <x v="4"/>
    <n v="200408"/>
  </r>
  <r>
    <x v="198"/>
    <s v="Wednesday"/>
    <x v="2"/>
    <n v="1.57"/>
    <n v="0"/>
    <n v="15"/>
    <n v="0"/>
    <d v="1899-12-30T00:15:00"/>
    <d v="1899-12-30T00:09:33"/>
    <x v="10"/>
    <s v="Treadmill"/>
    <n v="6.2800000000000056"/>
    <n v="0"/>
    <m/>
    <s v="Intervals"/>
    <d v="1899-12-30T04:10:19"/>
    <d v="1899-12-30T02:05:10"/>
    <d v="1899-12-30T04:10:19"/>
    <d v="1899-12-30T05:02:43"/>
    <d v="1899-12-30T02:05:10"/>
    <d v="1899-12-30T02:31:22"/>
    <n v="1072"/>
    <x v="3"/>
    <x v="5"/>
    <n v="200409"/>
  </r>
  <r>
    <x v="199"/>
    <s v="Saturday"/>
    <x v="1"/>
    <n v="25"/>
    <n v="1"/>
    <n v="45"/>
    <n v="0"/>
    <d v="1899-12-30T01:45:00"/>
    <d v="1899-12-30T00:04:12"/>
    <x v="11"/>
    <s v="Griskus Olympic"/>
    <n v="14.285714285714295"/>
    <n v="0"/>
    <m/>
    <s v="Griskus Olympic"/>
    <d v="1899-12-30T07:50:24"/>
    <d v="1899-12-30T03:55:12"/>
    <d v="1899-12-30T01:50:02"/>
    <d v="1899-12-30T02:42:26"/>
    <d v="1899-12-30T00:55:01"/>
    <d v="1899-12-30T01:21:13"/>
    <n v="511"/>
    <x v="3"/>
    <x v="5"/>
    <n v="200409"/>
  </r>
  <r>
    <x v="200"/>
    <s v="Sunday"/>
    <x v="2"/>
    <n v="5"/>
    <n v="0"/>
    <n v="51"/>
    <n v="12"/>
    <d v="1899-12-30T00:51:12"/>
    <d v="1899-12-30T00:10:14"/>
    <x v="6"/>
    <s v="Bike Path 5"/>
    <n v="5.8593750000000044"/>
    <n v="0"/>
    <m/>
    <s v="Splits 9.34.61 + 9.55.11 + 10.21.92 + 11.04.04 + 10.17.07"/>
    <d v="1899-12-30T04:28:17"/>
    <d v="1899-12-30T02:14:09"/>
    <d v="1899-12-30T04:28:17"/>
    <d v="1899-12-30T05:20:41"/>
    <d v="1899-12-30T02:14:09"/>
    <d v="1899-12-30T02:40:21"/>
    <n v="1587"/>
    <x v="3"/>
    <x v="5"/>
    <n v="200409"/>
  </r>
  <r>
    <x v="201"/>
    <s v="Saturday"/>
    <x v="2"/>
    <n v="5"/>
    <n v="0"/>
    <n v="51"/>
    <n v="17"/>
    <d v="1899-12-30T00:51:17"/>
    <d v="1899-12-30T00:10:15"/>
    <x v="10"/>
    <s v="Bike Path 5"/>
    <n v="5.8498537536561637"/>
    <n v="0"/>
    <m/>
    <s v="Splits 10.14.20 + 9.52.63 + 10.59.91 + 9.59.48 + 10.11.32"/>
    <d v="1899-12-30T04:28:43"/>
    <d v="1899-12-30T02:14:22"/>
    <d v="1899-12-30T04:28:43"/>
    <d v="1899-12-30T05:21:08"/>
    <d v="1899-12-30T02:14:22"/>
    <d v="1899-12-30T02:40:34"/>
    <n v="1606"/>
    <x v="3"/>
    <x v="5"/>
    <n v="200409"/>
  </r>
  <r>
    <x v="202"/>
    <s v="Sunday"/>
    <x v="2"/>
    <n v="2"/>
    <n v="0"/>
    <n v="20"/>
    <n v="14"/>
    <d v="1899-12-30T00:20:14"/>
    <d v="1899-12-30T00:10:07"/>
    <x v="10"/>
    <s v="Lake House to Big House"/>
    <n v="5.9308072487644194"/>
    <n v="0"/>
    <m/>
    <s v="Home to Big House"/>
    <d v="1899-12-30T04:25:03"/>
    <d v="1899-12-30T02:12:32"/>
    <d v="1899-12-30T04:25:03"/>
    <d v="1899-12-30T05:17:27"/>
    <d v="1899-12-30T02:12:32"/>
    <d v="1899-12-30T02:38:44"/>
    <n v="1497"/>
    <x v="3"/>
    <x v="5"/>
    <n v="200409"/>
  </r>
  <r>
    <x v="203"/>
    <s v="Saturday"/>
    <x v="2"/>
    <n v="5.25"/>
    <n v="0"/>
    <n v="54"/>
    <n v="53"/>
    <d v="1899-12-30T00:54:53"/>
    <d v="1899-12-30T00:10:27"/>
    <x v="6"/>
    <s v="Bike Path Plus"/>
    <n v="5.7394473124810252"/>
    <n v="0"/>
    <m/>
    <s v="Splits 9.15.77 + 9.31.22 + 10.10.72 + 12.18.29 + 11.05.33 + 2.31.85"/>
    <d v="1899-12-30T04:33:54"/>
    <d v="1899-12-30T02:16:57"/>
    <d v="1899-12-30T04:33:54"/>
    <d v="1899-12-30T05:26:18"/>
    <d v="1899-12-30T02:16:57"/>
    <d v="1899-12-30T02:43:09"/>
    <n v="1746"/>
    <x v="3"/>
    <x v="5"/>
    <n v="200409"/>
  </r>
  <r>
    <x v="204"/>
    <s v="Wednesday"/>
    <x v="2"/>
    <n v="2.0499999999999998"/>
    <n v="0"/>
    <n v="20"/>
    <n v="0"/>
    <d v="1899-12-30T00:20:00"/>
    <d v="1899-12-30T00:09:45"/>
    <x v="15"/>
    <s v="Treadmill"/>
    <n v="6.1500000000000048"/>
    <n v="0"/>
    <m/>
    <m/>
    <d v="1899-12-30T04:15:37"/>
    <d v="1899-12-30T02:07:48"/>
    <d v="1899-12-30T04:15:37"/>
    <d v="1899-12-30T05:08:01"/>
    <d v="1899-12-30T02:07:48"/>
    <d v="1899-12-30T02:34:00"/>
    <n v="1215"/>
    <x v="3"/>
    <x v="5"/>
    <n v="200409"/>
  </r>
  <r>
    <x v="205"/>
    <s v="Sunday"/>
    <x v="1"/>
    <n v="13"/>
    <n v="1"/>
    <n v="0"/>
    <n v="0"/>
    <d v="1899-12-30T01:00:00"/>
    <d v="1899-12-30T00:04:37"/>
    <x v="11"/>
    <s v="Timex Route"/>
    <n v="13.000000000000011"/>
    <n v="0"/>
    <m/>
    <s v="Timex route"/>
    <d v="1899-12-30T08:36:55"/>
    <d v="1899-12-30T04:18:28"/>
    <d v="1899-12-30T02:00:55"/>
    <d v="1899-12-30T02:53:19"/>
    <d v="1899-12-30T01:00:28"/>
    <d v="1899-12-30T01:26:40"/>
    <n v="609"/>
    <x v="3"/>
    <x v="5"/>
    <n v="200409"/>
  </r>
  <r>
    <x v="206"/>
    <s v="Monday"/>
    <x v="2"/>
    <n v="2"/>
    <n v="0"/>
    <n v="19"/>
    <n v="57"/>
    <d v="1899-12-30T00:19:57"/>
    <d v="1899-12-30T00:09:58"/>
    <x v="15"/>
    <s v="Treadmill"/>
    <n v="6.0150375939849674"/>
    <n v="0"/>
    <m/>
    <s v="Treadmill"/>
    <d v="1899-12-30T04:21:21"/>
    <d v="1899-12-30T02:10:40"/>
    <d v="1899-12-30T04:21:21"/>
    <d v="1899-12-30T05:13:45"/>
    <d v="1899-12-30T02:10:40"/>
    <d v="1899-12-30T02:36:52"/>
    <n v="1387"/>
    <x v="3"/>
    <x v="5"/>
    <n v="200409"/>
  </r>
  <r>
    <x v="207"/>
    <s v="Saturday"/>
    <x v="2"/>
    <n v="5"/>
    <n v="0"/>
    <n v="56"/>
    <n v="37"/>
    <d v="1899-12-30T00:56:37"/>
    <d v="1899-12-30T00:11:19"/>
    <x v="15"/>
    <s v="Bike Path 5"/>
    <n v="5.2987930526935578"/>
    <n v="0"/>
    <m/>
    <s v="Splits 10.10.24 + 9.36.64 + 12.37.66 + 13.33.99 + 10.38.48"/>
    <d v="1899-12-30T04:56:40"/>
    <d v="1899-12-30T02:28:20"/>
    <d v="1899-12-30T04:56:40"/>
    <d v="1899-12-30T05:49:04"/>
    <d v="1899-12-30T02:28:20"/>
    <d v="1899-12-30T02:54:32"/>
    <n v="2208"/>
    <x v="3"/>
    <x v="6"/>
    <n v="200410"/>
  </r>
  <r>
    <x v="208"/>
    <s v="Saturday"/>
    <x v="2"/>
    <n v="4.5"/>
    <n v="1"/>
    <n v="7"/>
    <n v="29"/>
    <d v="1899-12-30T01:07:29"/>
    <d v="1899-12-30T00:15:00"/>
    <x v="15"/>
    <s v="N/A"/>
    <n v="4.0009878982464837"/>
    <n v="0"/>
    <m/>
    <m/>
    <d v="1899-12-30T06:32:54"/>
    <d v="1899-12-30T03:16:27"/>
    <d v="1899-12-30T06:32:54"/>
    <d v="1899-12-30T07:25:18"/>
    <d v="1899-12-30T03:16:27"/>
    <d v="1899-12-30T03:42:39"/>
    <n v="2675"/>
    <x v="3"/>
    <x v="6"/>
    <n v="200410"/>
  </r>
  <r>
    <x v="209"/>
    <s v="Monday"/>
    <x v="2"/>
    <n v="1.9"/>
    <n v="0"/>
    <n v="20"/>
    <n v="0"/>
    <d v="1899-12-30T00:20:00"/>
    <d v="1899-12-30T00:10:32"/>
    <x v="10"/>
    <s v="Treadmill"/>
    <n v="5.7000000000000046"/>
    <n v="0"/>
    <m/>
    <s v="Treadmill"/>
    <d v="1899-12-30T04:35:47"/>
    <d v="1899-12-30T02:17:54"/>
    <d v="1899-12-30T04:35:47"/>
    <d v="1899-12-30T05:28:11"/>
    <d v="1899-12-30T02:17:54"/>
    <d v="1899-12-30T02:44:06"/>
    <n v="1800"/>
    <x v="3"/>
    <x v="6"/>
    <n v="200410"/>
  </r>
  <r>
    <x v="210"/>
    <s v="Tuesday"/>
    <x v="2"/>
    <n v="2"/>
    <n v="0"/>
    <n v="23"/>
    <n v="0"/>
    <d v="1899-12-30T00:23:00"/>
    <d v="1899-12-30T00:11:30"/>
    <x v="15"/>
    <s v="precor"/>
    <n v="5.2173913043478297"/>
    <n v="0"/>
    <m/>
    <s v="Precor"/>
    <d v="1899-12-30T05:01:18"/>
    <d v="1899-12-30T02:30:39"/>
    <d v="1899-12-30T05:01:18"/>
    <d v="1899-12-30T05:53:42"/>
    <d v="1899-12-30T02:30:39"/>
    <d v="1899-12-30T02:56:51"/>
    <n v="2274"/>
    <x v="3"/>
    <x v="6"/>
    <n v="200410"/>
  </r>
  <r>
    <x v="211"/>
    <s v="Saturday"/>
    <x v="2"/>
    <n v="3.661"/>
    <n v="0"/>
    <n v="39"/>
    <n v="27"/>
    <d v="1899-12-30T00:39:27"/>
    <d v="1899-12-30T00:10:47"/>
    <x v="10"/>
    <s v="Random Around Lake House"/>
    <n v="5.5680608365019042"/>
    <n v="0"/>
    <m/>
    <s v="New Loop 10.28.70 + 10.39.04 + 11.38.96 + 6.41.16"/>
    <d v="1899-12-30T04:42:19"/>
    <d v="1899-12-30T02:21:10"/>
    <d v="1899-12-30T04:42:19"/>
    <d v="1899-12-30T05:34:43"/>
    <d v="1899-12-30T02:21:10"/>
    <d v="1899-12-30T02:47:22"/>
    <n v="1934"/>
    <x v="3"/>
    <x v="6"/>
    <n v="200410"/>
  </r>
  <r>
    <x v="212"/>
    <s v="Sunday"/>
    <x v="1"/>
    <n v="3"/>
    <n v="0"/>
    <n v="11"/>
    <n v="30"/>
    <d v="1899-12-30T00:11:30"/>
    <d v="1899-12-30T00:03:50"/>
    <x v="8"/>
    <s v="Trainer"/>
    <n v="15.652173913043487"/>
    <n v="0"/>
    <m/>
    <s v="Trainer"/>
    <d v="1899-12-30T07:09:20"/>
    <d v="1899-12-30T03:34:40"/>
    <d v="1899-12-30T01:40:26"/>
    <d v="1899-12-30T02:32:50"/>
    <d v="1899-12-30T00:50:13"/>
    <d v="1899-12-30T01:16:25"/>
    <n v="365"/>
    <x v="3"/>
    <x v="6"/>
    <n v="200410"/>
  </r>
  <r>
    <x v="213"/>
    <s v="Monday"/>
    <x v="2"/>
    <n v="2.25"/>
    <n v="0"/>
    <n v="22"/>
    <n v="15"/>
    <d v="1899-12-30T00:22:15"/>
    <d v="1899-12-30T00:09:53"/>
    <x v="10"/>
    <s v="Treadmill"/>
    <n v="6.0674157303370828"/>
    <n v="0"/>
    <m/>
    <s v="Treadmill"/>
    <d v="1899-12-30T04:19:05"/>
    <d v="1899-12-30T02:09:33"/>
    <d v="1899-12-30T04:19:05"/>
    <d v="1899-12-30T05:11:29"/>
    <d v="1899-12-30T02:09:33"/>
    <d v="1899-12-30T02:35:45"/>
    <n v="1333"/>
    <x v="3"/>
    <x v="6"/>
    <n v="200410"/>
  </r>
  <r>
    <x v="214"/>
    <s v="Tuesday"/>
    <x v="2"/>
    <n v="2.42"/>
    <n v="0"/>
    <n v="25"/>
    <n v="0"/>
    <d v="1899-12-30T00:25:00"/>
    <d v="1899-12-30T00:10:20"/>
    <x v="10"/>
    <s v="Treadmill"/>
    <n v="5.8080000000000043"/>
    <n v="0"/>
    <m/>
    <s v="Treadmill"/>
    <d v="1899-12-30T04:30:40"/>
    <d v="1899-12-30T02:15:20"/>
    <d v="1899-12-30T04:30:40"/>
    <d v="1899-12-30T05:23:04"/>
    <d v="1899-12-30T02:15:20"/>
    <d v="1899-12-30T02:41:32"/>
    <n v="1655"/>
    <x v="3"/>
    <x v="6"/>
    <n v="200410"/>
  </r>
  <r>
    <x v="215"/>
    <s v="Sunday"/>
    <x v="2"/>
    <n v="3.65"/>
    <n v="0"/>
    <n v="40"/>
    <n v="0"/>
    <d v="1899-12-30T00:40:00"/>
    <d v="1899-12-30T00:10:58"/>
    <x v="10"/>
    <s v="Treadmill"/>
    <n v="5.475000000000005"/>
    <n v="0"/>
    <m/>
    <s v="Treadmill and Precor (2.55 in 30 mins)"/>
    <d v="1899-12-30T04:47:07"/>
    <d v="1899-12-30T02:23:34"/>
    <d v="1899-12-30T04:47:07"/>
    <d v="1899-12-30T05:39:31"/>
    <d v="1899-12-30T02:23:34"/>
    <d v="1899-12-30T02:49:46"/>
    <n v="2032"/>
    <x v="3"/>
    <x v="6"/>
    <n v="200410"/>
  </r>
  <r>
    <x v="216"/>
    <s v="Monday"/>
    <x v="1"/>
    <n v="7.55"/>
    <n v="0"/>
    <n v="25"/>
    <n v="0"/>
    <d v="1899-12-30T00:25:00"/>
    <d v="1899-12-30T00:03:19"/>
    <x v="8"/>
    <s v="Trainer"/>
    <n v="18.120000000000012"/>
    <n v="0"/>
    <m/>
    <s v="Indoors - Trainer"/>
    <d v="1899-12-30T06:10:52"/>
    <d v="1899-12-30T03:05:26"/>
    <d v="1899-12-30T01:26:45"/>
    <d v="1899-12-30T02:19:09"/>
    <d v="1899-12-30T00:43:23"/>
    <d v="1899-12-30T01:09:35"/>
    <n v="215"/>
    <x v="3"/>
    <x v="6"/>
    <n v="200410"/>
  </r>
  <r>
    <x v="217"/>
    <s v="Tuesday"/>
    <x v="2"/>
    <n v="1.75"/>
    <n v="0"/>
    <n v="20"/>
    <n v="50"/>
    <d v="1899-12-30T00:20:50"/>
    <d v="1899-12-30T00:11:54"/>
    <x v="10"/>
    <s v="Treadmill"/>
    <n v="5.0400000000000045"/>
    <n v="0"/>
    <m/>
    <s v="Treadmill Training Prog"/>
    <d v="1899-12-30T05:11:54"/>
    <d v="1899-12-30T02:35:57"/>
    <d v="1899-12-30T05:11:54"/>
    <d v="1899-12-30T06:04:18"/>
    <d v="1899-12-30T02:35:57"/>
    <d v="1899-12-30T03:02:09"/>
    <n v="2394"/>
    <x v="3"/>
    <x v="6"/>
    <n v="200410"/>
  </r>
  <r>
    <x v="218"/>
    <s v="Sunday"/>
    <x v="2"/>
    <n v="2.5"/>
    <n v="0"/>
    <n v="50"/>
    <n v="0"/>
    <d v="1899-12-30T00:50:00"/>
    <d v="1899-12-30T00:20:00"/>
    <x v="10"/>
    <s v="Treadmill"/>
    <n v="3.0000000000000022"/>
    <n v="0"/>
    <m/>
    <s v="Walking with Connor &amp; Treadmill"/>
    <d v="1899-12-30T08:44:00"/>
    <d v="1899-12-30T04:22:00"/>
    <d v="1899-12-30T08:44:00"/>
    <d v="1899-12-30T09:36:24"/>
    <d v="1899-12-30T04:22:00"/>
    <d v="1899-12-30T04:48:12"/>
    <n v="2739"/>
    <x v="3"/>
    <x v="6"/>
    <n v="200410"/>
  </r>
  <r>
    <x v="219"/>
    <s v="Monday"/>
    <x v="2"/>
    <n v="2.41"/>
    <n v="0"/>
    <n v="24"/>
    <n v="0"/>
    <d v="1899-12-30T00:24:00"/>
    <d v="1899-12-30T00:09:58"/>
    <x v="10"/>
    <s v="Treadmill"/>
    <n v="6.0250000000000048"/>
    <n v="0"/>
    <m/>
    <s v="Treadmill"/>
    <d v="1899-12-30T04:20:55"/>
    <d v="1899-12-30T02:10:27"/>
    <d v="1899-12-30T04:20:55"/>
    <d v="1899-12-30T05:13:19"/>
    <d v="1899-12-30T02:10:27"/>
    <d v="1899-12-30T02:36:39"/>
    <n v="1373"/>
    <x v="3"/>
    <x v="7"/>
    <n v="200411"/>
  </r>
  <r>
    <x v="220"/>
    <s v="Friday"/>
    <x v="2"/>
    <n v="3"/>
    <n v="0"/>
    <n v="31"/>
    <n v="10"/>
    <d v="1899-12-30T00:31:10"/>
    <d v="1899-12-30T00:10:23"/>
    <x v="10"/>
    <s v="Treadmill"/>
    <n v="5.775401069518721"/>
    <n v="0"/>
    <m/>
    <s v="Treadmill"/>
    <d v="1899-12-30T04:32:11"/>
    <d v="1899-12-30T02:16:06"/>
    <d v="1899-12-30T04:32:11"/>
    <d v="1899-12-30T05:24:35"/>
    <d v="1899-12-30T02:16:06"/>
    <d v="1899-12-30T02:42:18"/>
    <n v="1704"/>
    <x v="3"/>
    <x v="7"/>
    <n v="200411"/>
  </r>
  <r>
    <x v="221"/>
    <s v="Saturday"/>
    <x v="1"/>
    <n v="6"/>
    <n v="0"/>
    <n v="25"/>
    <n v="0"/>
    <d v="1899-12-30T00:25:00"/>
    <d v="1899-12-30T00:04:10"/>
    <x v="8"/>
    <s v="Trainer"/>
    <n v="14.400000000000009"/>
    <n v="0"/>
    <m/>
    <s v="Indoors - Trainer"/>
    <d v="1899-12-30T07:46:40"/>
    <d v="1899-12-30T03:53:20"/>
    <d v="1899-12-30T01:49:10"/>
    <d v="1899-12-30T02:41:34"/>
    <d v="1899-12-30T00:54:35"/>
    <d v="1899-12-30T01:20:47"/>
    <n v="500"/>
    <x v="3"/>
    <x v="7"/>
    <n v="200411"/>
  </r>
  <r>
    <x v="222"/>
    <s v="Sunday"/>
    <x v="2"/>
    <n v="5.05"/>
    <n v="0"/>
    <n v="53"/>
    <n v="18"/>
    <d v="1899-12-30T00:53:18"/>
    <d v="1899-12-30T00:10:33"/>
    <x v="10"/>
    <s v="MADD Dash"/>
    <n v="5.684803001876177"/>
    <n v="0"/>
    <m/>
    <m/>
    <d v="1899-12-30T04:36:32"/>
    <d v="1899-12-30T02:18:16"/>
    <d v="1899-12-30T04:36:32"/>
    <d v="1899-12-30T05:28:56"/>
    <d v="1899-12-30T02:18:16"/>
    <d v="1899-12-30T02:44:28"/>
    <n v="1818"/>
    <x v="3"/>
    <x v="7"/>
    <n v="200411"/>
  </r>
  <r>
    <x v="223"/>
    <s v="Tuesday"/>
    <x v="1"/>
    <n v="6"/>
    <n v="0"/>
    <n v="25"/>
    <n v="0"/>
    <d v="1899-12-30T00:25:00"/>
    <d v="1899-12-30T00:04:10"/>
    <x v="8"/>
    <s v="Trainer"/>
    <n v="14.400000000000009"/>
    <n v="0"/>
    <m/>
    <s v="Indoors - Trainer"/>
    <d v="1899-12-30T07:46:40"/>
    <d v="1899-12-30T03:53:20"/>
    <d v="1899-12-30T01:49:10"/>
    <d v="1899-12-30T02:41:34"/>
    <d v="1899-12-30T00:54:35"/>
    <d v="1899-12-30T01:20:47"/>
    <n v="500"/>
    <x v="3"/>
    <x v="7"/>
    <n v="200411"/>
  </r>
  <r>
    <x v="224"/>
    <s v="Wednesday"/>
    <x v="2"/>
    <n v="2.5499999999999998"/>
    <n v="0"/>
    <n v="30"/>
    <n v="0"/>
    <d v="1899-12-30T00:30:00"/>
    <d v="1899-12-30T00:11:46"/>
    <x v="10"/>
    <s v="precor"/>
    <n v="5.1000000000000041"/>
    <n v="0"/>
    <m/>
    <s v="Precor"/>
    <d v="1899-12-30T05:08:14"/>
    <d v="1899-12-30T02:34:07"/>
    <d v="1899-12-30T05:08:14"/>
    <d v="1899-12-30T06:00:38"/>
    <d v="1899-12-30T02:34:07"/>
    <d v="1899-12-30T03:00:19"/>
    <n v="2355"/>
    <x v="3"/>
    <x v="7"/>
    <n v="200411"/>
  </r>
  <r>
    <x v="225"/>
    <s v="Tuesday"/>
    <x v="2"/>
    <n v="2"/>
    <n v="0"/>
    <n v="21"/>
    <n v="50"/>
    <d v="1899-12-30T00:21:50"/>
    <d v="1899-12-30T00:10:55"/>
    <x v="10"/>
    <s v="Treadmill"/>
    <n v="5.4961832061068749"/>
    <n v="0"/>
    <m/>
    <s v="Treadmill"/>
    <d v="1899-12-30T04:46:01"/>
    <d v="1899-12-30T02:23:00"/>
    <d v="1899-12-30T04:46:01"/>
    <d v="1899-12-30T05:38:25"/>
    <d v="1899-12-30T02:23:00"/>
    <d v="1899-12-30T02:49:13"/>
    <n v="2017"/>
    <x v="3"/>
    <x v="7"/>
    <n v="200411"/>
  </r>
  <r>
    <x v="226"/>
    <s v="Sunday"/>
    <x v="1"/>
    <n v="10"/>
    <n v="0"/>
    <n v="40"/>
    <n v="24"/>
    <d v="1899-12-30T00:40:24"/>
    <d v="1899-12-30T00:04:02"/>
    <x v="7"/>
    <s v="Spinner"/>
    <n v="14.851485148514863"/>
    <n v="0"/>
    <m/>
    <s v="Spinervals"/>
    <d v="1899-12-30T07:32:29"/>
    <d v="1899-12-30T03:46:14"/>
    <d v="1899-12-30T01:45:51"/>
    <d v="1899-12-30T02:38:15"/>
    <d v="1899-12-30T00:52:55"/>
    <d v="1899-12-30T01:19:07"/>
    <n v="460"/>
    <x v="3"/>
    <x v="11"/>
    <n v="200412"/>
  </r>
  <r>
    <x v="227"/>
    <s v="Monday"/>
    <x v="2"/>
    <n v="2.2999999999999998"/>
    <n v="0"/>
    <n v="28"/>
    <n v="0"/>
    <d v="1899-12-30T00:28:00"/>
    <d v="1899-12-30T00:12:10"/>
    <x v="10"/>
    <s v="Treadmill"/>
    <n v="4.9285714285714315"/>
    <n v="0"/>
    <m/>
    <s v="HR Run (155)"/>
    <d v="1899-12-30T05:18:57"/>
    <d v="1899-12-30T02:39:29"/>
    <d v="1899-12-30T05:18:57"/>
    <d v="1899-12-30T06:11:21"/>
    <d v="1899-12-30T02:39:29"/>
    <d v="1899-12-30T03:05:41"/>
    <n v="2463"/>
    <x v="3"/>
    <x v="11"/>
    <n v="200412"/>
  </r>
  <r>
    <x v="228"/>
    <s v="Wednesday"/>
    <x v="2"/>
    <n v="2.5"/>
    <n v="0"/>
    <n v="25"/>
    <n v="10"/>
    <d v="1899-12-30T00:25:10"/>
    <d v="1899-12-30T00:10:04"/>
    <x v="10"/>
    <s v="Treadmill"/>
    <n v="5.9602649006622572"/>
    <n v="0"/>
    <m/>
    <s v="Treadmill"/>
    <d v="1899-12-30T04:23:45"/>
    <d v="1899-12-30T02:11:52"/>
    <d v="1899-12-30T04:23:45"/>
    <d v="1899-12-30T05:16:09"/>
    <d v="1899-12-30T02:11:52"/>
    <d v="1899-12-30T02:38:04"/>
    <n v="1472"/>
    <x v="3"/>
    <x v="11"/>
    <n v="200412"/>
  </r>
  <r>
    <x v="229"/>
    <s v="Saturday"/>
    <x v="0"/>
    <n v="0.25"/>
    <n v="0"/>
    <n v="10"/>
    <n v="34"/>
    <d v="1899-12-30T00:10:34"/>
    <d v="1899-12-30T00:42:16"/>
    <x v="16"/>
    <s v="Dock2Dock"/>
    <n v="1.4195583596214523"/>
    <n v="0"/>
    <m/>
    <m/>
    <d v="1899-12-30T01:41:26"/>
    <d v="1899-12-30T00:50:43"/>
    <d v="1899-12-30T18:27:23"/>
    <d v="1899-12-30T19:19:47"/>
    <d v="1899-12-30T09:13:42"/>
    <d v="1899-12-30T09:39:54"/>
    <n v="3052"/>
    <x v="4"/>
    <x v="8"/>
    <n v="200501"/>
  </r>
  <r>
    <x v="230"/>
    <s v="Sunday"/>
    <x v="1"/>
    <n v="6"/>
    <n v="0"/>
    <n v="25"/>
    <n v="0"/>
    <d v="1899-12-30T00:25:00"/>
    <d v="1899-12-30T00:04:10"/>
    <x v="11"/>
    <s v="N/A"/>
    <n v="14.400000000000009"/>
    <n v="0"/>
    <m/>
    <m/>
    <d v="1899-12-30T07:46:40"/>
    <d v="1899-12-30T03:53:20"/>
    <d v="1899-12-30T01:49:10"/>
    <d v="1899-12-30T02:41:34"/>
    <d v="1899-12-30T00:54:35"/>
    <d v="1899-12-30T01:20:47"/>
    <n v="500"/>
    <x v="4"/>
    <x v="8"/>
    <n v="200501"/>
  </r>
  <r>
    <x v="231"/>
    <s v="Sunday"/>
    <x v="2"/>
    <n v="2.75"/>
    <n v="0"/>
    <n v="30"/>
    <n v="0"/>
    <d v="1899-12-30T00:30:00"/>
    <d v="1899-12-30T00:10:55"/>
    <x v="6"/>
    <s v="Treadmill"/>
    <n v="5.5000000000000044"/>
    <n v="0"/>
    <m/>
    <s v="Run 2.5 in 25 minutes 5 minute cool down"/>
    <d v="1899-12-30T04:45:49"/>
    <d v="1899-12-30T02:22:55"/>
    <d v="1899-12-30T04:45:49"/>
    <d v="1899-12-30T05:38:13"/>
    <d v="1899-12-30T02:22:55"/>
    <d v="1899-12-30T02:49:07"/>
    <n v="2007"/>
    <x v="4"/>
    <x v="8"/>
    <n v="200501"/>
  </r>
  <r>
    <x v="232"/>
    <s v="Tuesday"/>
    <x v="2"/>
    <n v="2.36"/>
    <n v="0"/>
    <n v="25"/>
    <n v="0"/>
    <d v="1899-12-30T00:25:00"/>
    <d v="1899-12-30T00:10:36"/>
    <x v="10"/>
    <s v="Treadmill"/>
    <n v="5.6640000000000041"/>
    <n v="0"/>
    <m/>
    <s v="Run 2.0 in 19:01 and 2.1 in 20 Mins"/>
    <d v="1899-12-30T04:37:33"/>
    <d v="1899-12-30T02:18:46"/>
    <d v="1899-12-30T04:37:33"/>
    <d v="1899-12-30T05:29:57"/>
    <d v="1899-12-30T02:18:46"/>
    <d v="1899-12-30T02:44:58"/>
    <n v="1838"/>
    <x v="4"/>
    <x v="8"/>
    <n v="200501"/>
  </r>
  <r>
    <x v="233"/>
    <s v="Monday"/>
    <x v="2"/>
    <n v="1"/>
    <n v="0"/>
    <n v="10"/>
    <n v="6"/>
    <d v="1899-12-30T00:10:06"/>
    <d v="1899-12-30T00:10:06"/>
    <x v="10"/>
    <s v="N/A"/>
    <n v="5.940594059405945"/>
    <n v="0"/>
    <m/>
    <m/>
    <d v="1899-12-30T04:24:37"/>
    <d v="1899-12-30T02:12:19"/>
    <d v="1899-12-30T04:24:37"/>
    <d v="1899-12-30T05:17:01"/>
    <d v="1899-12-30T02:12:19"/>
    <d v="1899-12-30T02:38:31"/>
    <n v="1489"/>
    <x v="4"/>
    <x v="8"/>
    <n v="200501"/>
  </r>
  <r>
    <x v="234"/>
    <s v="Sunday"/>
    <x v="2"/>
    <n v="3.1"/>
    <n v="0"/>
    <n v="32"/>
    <n v="4"/>
    <d v="1899-12-30T00:32:04"/>
    <d v="1899-12-30T00:10:21"/>
    <x v="10"/>
    <s v="N/A"/>
    <n v="5.800415800415804"/>
    <n v="0"/>
    <m/>
    <m/>
    <d v="1899-12-30T04:31:01"/>
    <d v="1899-12-30T02:15:30"/>
    <d v="1899-12-30T04:31:01"/>
    <d v="1899-12-30T05:23:25"/>
    <d v="1899-12-30T02:15:30"/>
    <d v="1899-12-30T02:41:42"/>
    <n v="1670"/>
    <x v="4"/>
    <x v="8"/>
    <n v="200501"/>
  </r>
  <r>
    <x v="235"/>
    <s v="Tuesday"/>
    <x v="2"/>
    <n v="2"/>
    <n v="0"/>
    <n v="20"/>
    <n v="43"/>
    <d v="1899-12-30T00:20:43"/>
    <d v="1899-12-30T00:10:21"/>
    <x v="10"/>
    <s v="N/A"/>
    <n v="5.7924376508447359"/>
    <n v="0"/>
    <m/>
    <m/>
    <d v="1899-12-30T04:31:23"/>
    <d v="1899-12-30T02:15:42"/>
    <d v="1899-12-30T04:31:23"/>
    <d v="1899-12-30T05:23:47"/>
    <d v="1899-12-30T02:15:42"/>
    <d v="1899-12-30T02:41:54"/>
    <n v="1681"/>
    <x v="4"/>
    <x v="9"/>
    <n v="200502"/>
  </r>
  <r>
    <x v="236"/>
    <s v="Wednesday"/>
    <x v="2"/>
    <n v="2"/>
    <n v="0"/>
    <n v="21"/>
    <n v="23"/>
    <d v="1899-12-30T00:21:23"/>
    <d v="1899-12-30T00:10:41"/>
    <x v="10"/>
    <s v="N/A"/>
    <n v="5.6118472330475493"/>
    <n v="0"/>
    <m/>
    <m/>
    <d v="1899-12-30T04:40:07"/>
    <d v="1899-12-30T02:20:04"/>
    <d v="1899-12-30T04:40:07"/>
    <d v="1899-12-30T05:32:31"/>
    <d v="1899-12-30T02:20:04"/>
    <d v="1899-12-30T02:46:16"/>
    <n v="1882"/>
    <x v="4"/>
    <x v="9"/>
    <n v="200502"/>
  </r>
  <r>
    <x v="237"/>
    <s v="Sunday"/>
    <x v="2"/>
    <n v="7.6"/>
    <n v="1"/>
    <n v="29"/>
    <n v="22"/>
    <d v="1899-12-30T01:29:22"/>
    <d v="1899-12-30T00:11:46"/>
    <x v="17"/>
    <s v="Polar Bear"/>
    <n v="5.1025736665423391"/>
    <n v="175"/>
    <m/>
    <m/>
    <d v="1899-12-30T05:08:05"/>
    <d v="1899-12-30T02:34:02"/>
    <d v="1899-12-30T05:08:05"/>
    <d v="1899-12-30T06:00:29"/>
    <d v="1899-12-30T02:34:02"/>
    <d v="1899-12-30T03:00:14"/>
    <n v="2353"/>
    <x v="4"/>
    <x v="9"/>
    <n v="200502"/>
  </r>
  <r>
    <x v="238"/>
    <s v="Tuesday"/>
    <x v="2"/>
    <n v="2"/>
    <n v="0"/>
    <n v="22"/>
    <n v="30"/>
    <d v="1899-12-30T00:22:30"/>
    <d v="1899-12-30T00:11:15"/>
    <x v="17"/>
    <s v="Treadmill"/>
    <n v="5.3333333333333375"/>
    <n v="0"/>
    <m/>
    <s v="Sore from Sunday's Polar Bear"/>
    <d v="1899-12-30T04:54:45"/>
    <d v="1899-12-30T02:27:22"/>
    <d v="1899-12-30T04:54:45"/>
    <d v="1899-12-30T05:47:09"/>
    <d v="1899-12-30T02:27:22"/>
    <d v="1899-12-30T02:53:35"/>
    <n v="2168"/>
    <x v="4"/>
    <x v="10"/>
    <n v="200503"/>
  </r>
  <r>
    <x v="239"/>
    <s v="Monday"/>
    <x v="2"/>
    <n v="2"/>
    <n v="0"/>
    <n v="20"/>
    <n v="0"/>
    <d v="1899-12-30T00:20:00"/>
    <d v="1899-12-30T00:10:00"/>
    <x v="17"/>
    <s v="Treadmill"/>
    <n v="6.0000000000000053"/>
    <n v="0"/>
    <m/>
    <s v="Run @ 6.0 for 2o minutes"/>
    <d v="1899-12-30T04:22:00"/>
    <d v="1899-12-30T02:11:00"/>
    <d v="1899-12-30T04:22:00"/>
    <d v="1899-12-30T05:14:24"/>
    <d v="1899-12-30T02:11:00"/>
    <d v="1899-12-30T02:37:12"/>
    <n v="1404"/>
    <x v="4"/>
    <x v="10"/>
    <n v="200503"/>
  </r>
  <r>
    <x v="240"/>
    <s v="Sunday"/>
    <x v="1"/>
    <n v="8"/>
    <n v="0"/>
    <n v="30"/>
    <n v="15"/>
    <d v="1899-12-30T00:30:15"/>
    <d v="1899-12-30T00:03:47"/>
    <x v="7"/>
    <s v="Easy on Spinner"/>
    <n v="15.867768595041335"/>
    <n v="0"/>
    <m/>
    <m/>
    <d v="1899-12-30T07:03:30"/>
    <d v="1899-12-30T03:31:45"/>
    <d v="1899-12-30T01:39:04"/>
    <d v="1899-12-30T02:31:28"/>
    <d v="1899-12-30T00:49:32"/>
    <d v="1899-12-30T01:15:44"/>
    <n v="355"/>
    <x v="4"/>
    <x v="10"/>
    <n v="200503"/>
  </r>
  <r>
    <x v="240"/>
    <s v="Sunday"/>
    <x v="2"/>
    <n v="1"/>
    <n v="0"/>
    <n v="9"/>
    <n v="24"/>
    <d v="1899-12-30T00:09:24"/>
    <d v="1899-12-30T00:09:24"/>
    <x v="17"/>
    <s v="Treadmill"/>
    <n v="6.3829787234042596"/>
    <n v="0"/>
    <m/>
    <m/>
    <d v="1899-12-30T04:06:17"/>
    <d v="1899-12-30T02:03:08"/>
    <d v="1899-12-30T04:06:17"/>
    <d v="1899-12-30T04:58:41"/>
    <d v="1899-12-30T02:03:08"/>
    <d v="1899-12-30T02:29:20"/>
    <n v="974"/>
    <x v="4"/>
    <x v="10"/>
    <n v="200503"/>
  </r>
  <r>
    <x v="241"/>
    <s v="Monday"/>
    <x v="2"/>
    <n v="2.5"/>
    <n v="0"/>
    <n v="26"/>
    <n v="20"/>
    <d v="1899-12-30T00:26:20"/>
    <d v="1899-12-30T00:10:32"/>
    <x v="17"/>
    <s v="Treadmill"/>
    <n v="5.6962025316455751"/>
    <n v="0"/>
    <m/>
    <m/>
    <d v="1899-12-30T04:35:58"/>
    <d v="1899-12-30T02:17:59"/>
    <d v="1899-12-30T04:35:58"/>
    <d v="1899-12-30T05:28:22"/>
    <d v="1899-12-30T02:17:59"/>
    <d v="1899-12-30T02:44:11"/>
    <n v="1806"/>
    <x v="4"/>
    <x v="10"/>
    <n v="200503"/>
  </r>
  <r>
    <x v="242"/>
    <s v="Wednesday"/>
    <x v="2"/>
    <n v="2.2999999999999998"/>
    <n v="0"/>
    <n v="24"/>
    <n v="40"/>
    <d v="1899-12-30T00:24:40"/>
    <d v="1899-12-30T00:10:43"/>
    <x v="17"/>
    <s v="Treadmill"/>
    <n v="5.5945945945945983"/>
    <n v="0"/>
    <m/>
    <s v="2 Miles in 19:40 With 5 Minute Cool Down"/>
    <d v="1899-12-30T04:40:59"/>
    <d v="1899-12-30T02:20:30"/>
    <d v="1899-12-30T04:40:59"/>
    <d v="1899-12-30T05:33:23"/>
    <d v="1899-12-30T02:20:30"/>
    <d v="1899-12-30T02:46:42"/>
    <n v="1902"/>
    <x v="4"/>
    <x v="10"/>
    <n v="200503"/>
  </r>
  <r>
    <x v="243"/>
    <s v="Saturday"/>
    <x v="2"/>
    <n v="5"/>
    <n v="0"/>
    <n v="55"/>
    <n v="29"/>
    <d v="1899-12-30T00:55:29"/>
    <d v="1899-12-30T00:11:06"/>
    <x v="17"/>
    <s v="N/A"/>
    <n v="5.4070291378792463"/>
    <n v="0"/>
    <m/>
    <m/>
    <d v="1899-12-30T04:50:44"/>
    <d v="1899-12-30T02:25:22"/>
    <d v="1899-12-30T04:50:44"/>
    <d v="1899-12-30T05:43:08"/>
    <d v="1899-12-30T02:25:22"/>
    <d v="1899-12-30T02:51:34"/>
    <n v="2101"/>
    <x v="4"/>
    <x v="10"/>
    <n v="200503"/>
  </r>
  <r>
    <x v="244"/>
    <s v="Sunday"/>
    <x v="1"/>
    <n v="12"/>
    <n v="0"/>
    <n v="45"/>
    <n v="0"/>
    <d v="1899-12-30T00:45:00"/>
    <d v="1899-12-30T00:03:45"/>
    <x v="7"/>
    <s v="Spinner"/>
    <n v="16.000000000000014"/>
    <n v="0"/>
    <m/>
    <m/>
    <d v="1899-12-30T07:00:00"/>
    <d v="1899-12-30T03:30:00"/>
    <d v="1899-12-30T01:38:15"/>
    <d v="1899-12-30T02:30:39"/>
    <d v="1899-12-30T00:49:07"/>
    <d v="1899-12-30T01:15:20"/>
    <n v="335"/>
    <x v="4"/>
    <x v="10"/>
    <n v="200503"/>
  </r>
  <r>
    <x v="245"/>
    <s v="Monday"/>
    <x v="2"/>
    <n v="2.1"/>
    <n v="0"/>
    <n v="22"/>
    <n v="35"/>
    <d v="1899-12-30T00:22:35"/>
    <d v="1899-12-30T00:10:45"/>
    <x v="17"/>
    <s v="N/A"/>
    <n v="5.5793357933579379"/>
    <n v="0"/>
    <m/>
    <m/>
    <d v="1899-12-30T04:41:45"/>
    <d v="1899-12-30T02:20:53"/>
    <d v="1899-12-30T04:41:45"/>
    <d v="1899-12-30T05:34:09"/>
    <d v="1899-12-30T02:20:53"/>
    <d v="1899-12-30T02:47:05"/>
    <n v="1920"/>
    <x v="4"/>
    <x v="10"/>
    <n v="200503"/>
  </r>
  <r>
    <x v="246"/>
    <s v="Wednesday"/>
    <x v="1"/>
    <n v="8"/>
    <n v="0"/>
    <n v="30"/>
    <n v="0"/>
    <d v="1899-12-30T00:30:00"/>
    <d v="1899-12-30T00:03:45"/>
    <x v="7"/>
    <s v="Spinner"/>
    <n v="16.000000000000014"/>
    <n v="0"/>
    <m/>
    <m/>
    <d v="1899-12-30T07:00:00"/>
    <d v="1899-12-30T03:30:00"/>
    <d v="1899-12-30T01:38:15"/>
    <d v="1899-12-30T02:30:39"/>
    <d v="1899-12-30T00:49:07"/>
    <d v="1899-12-30T01:15:20"/>
    <n v="335"/>
    <x v="4"/>
    <x v="10"/>
    <n v="200503"/>
  </r>
  <r>
    <x v="247"/>
    <s v="Monday"/>
    <x v="2"/>
    <n v="2.5"/>
    <n v="0"/>
    <n v="25"/>
    <n v="30"/>
    <d v="1899-12-30T00:25:30"/>
    <d v="1899-12-30T00:10:12"/>
    <x v="17"/>
    <s v="Treadmill"/>
    <n v="5.8823529411764754"/>
    <n v="0"/>
    <m/>
    <m/>
    <d v="1899-12-30T04:27:14"/>
    <d v="1899-12-30T02:13:37"/>
    <d v="1899-12-30T04:27:14"/>
    <d v="1899-12-30T05:19:38"/>
    <d v="1899-12-30T02:13:37"/>
    <d v="1899-12-30T02:39:49"/>
    <n v="1555"/>
    <x v="4"/>
    <x v="10"/>
    <n v="200503"/>
  </r>
  <r>
    <x v="248"/>
    <s v="Wednesday"/>
    <x v="2"/>
    <n v="2.1"/>
    <n v="0"/>
    <n v="22"/>
    <n v="23"/>
    <d v="1899-12-30T00:22:23"/>
    <d v="1899-12-30T00:10:40"/>
    <x v="17"/>
    <s v="N/A"/>
    <n v="5.6291883842144506"/>
    <n v="0"/>
    <m/>
    <m/>
    <d v="1899-12-30T04:39:16"/>
    <d v="1899-12-30T02:19:38"/>
    <d v="1899-12-30T04:39:16"/>
    <d v="1899-12-30T05:31:40"/>
    <d v="1899-12-30T02:19:38"/>
    <d v="1899-12-30T02:45:50"/>
    <n v="1868"/>
    <x v="4"/>
    <x v="10"/>
    <n v="200503"/>
  </r>
  <r>
    <x v="249"/>
    <s v="Monday"/>
    <x v="2"/>
    <n v="2"/>
    <n v="0"/>
    <n v="20"/>
    <n v="2"/>
    <d v="1899-12-30T00:20:02"/>
    <d v="1899-12-30T00:10:01"/>
    <x v="6"/>
    <s v="Sandy Beach to Big House"/>
    <n v="5.9900166389351126"/>
    <n v="0"/>
    <m/>
    <m/>
    <d v="1899-12-30T04:22:26"/>
    <d v="1899-12-30T02:11:13"/>
    <d v="1899-12-30T04:22:26"/>
    <d v="1899-12-30T05:14:50"/>
    <d v="1899-12-30T02:11:13"/>
    <d v="1899-12-30T02:37:25"/>
    <n v="1436"/>
    <x v="4"/>
    <x v="1"/>
    <n v="200504"/>
  </r>
  <r>
    <x v="250"/>
    <s v="Tuesday"/>
    <x v="2"/>
    <n v="2"/>
    <n v="0"/>
    <n v="19"/>
    <n v="19"/>
    <d v="1899-12-30T00:19:19"/>
    <d v="1899-12-30T00:09:39"/>
    <x v="6"/>
    <s v="Sandy Beach to Big House"/>
    <n v="6.2122519413287369"/>
    <n v="0"/>
    <m/>
    <m/>
    <d v="1899-12-30T04:13:03"/>
    <d v="1899-12-30T02:06:31"/>
    <d v="1899-12-30T04:13:03"/>
    <d v="1899-12-30T05:05:27"/>
    <d v="1899-12-30T02:06:31"/>
    <d v="1899-12-30T02:32:43"/>
    <n v="1131"/>
    <x v="4"/>
    <x v="1"/>
    <n v="200504"/>
  </r>
  <r>
    <x v="251"/>
    <s v="Wednesday"/>
    <x v="2"/>
    <n v="2"/>
    <n v="0"/>
    <n v="19"/>
    <n v="5"/>
    <d v="1899-12-30T00:19:05"/>
    <d v="1899-12-30T00:09:32"/>
    <x v="6"/>
    <s v="Sandy Beach to Big House"/>
    <n v="6.2882096069869045"/>
    <n v="0"/>
    <m/>
    <m/>
    <d v="1899-12-30T04:09:59"/>
    <d v="1899-12-30T02:05:00"/>
    <d v="1899-12-30T04:09:59"/>
    <d v="1899-12-30T05:02:24"/>
    <d v="1899-12-30T02:05:00"/>
    <d v="1899-12-30T02:31:12"/>
    <n v="1059"/>
    <x v="4"/>
    <x v="1"/>
    <n v="200504"/>
  </r>
  <r>
    <x v="252"/>
    <s v="Friday"/>
    <x v="1"/>
    <n v="8"/>
    <n v="0"/>
    <n v="30"/>
    <n v="0"/>
    <d v="1899-12-30T00:30:00"/>
    <d v="1899-12-30T00:03:45"/>
    <x v="7"/>
    <s v="Spinner"/>
    <n v="16.000000000000014"/>
    <n v="0"/>
    <m/>
    <m/>
    <d v="1899-12-30T07:00:00"/>
    <d v="1899-12-30T03:30:00"/>
    <d v="1899-12-30T01:38:15"/>
    <d v="1899-12-30T02:30:39"/>
    <d v="1899-12-30T00:49:07"/>
    <d v="1899-12-30T01:15:20"/>
    <n v="335"/>
    <x v="4"/>
    <x v="1"/>
    <n v="200504"/>
  </r>
  <r>
    <x v="253"/>
    <s v="Monday"/>
    <x v="1"/>
    <n v="3.5"/>
    <n v="0"/>
    <n v="13"/>
    <n v="31"/>
    <d v="1899-12-30T00:13:31"/>
    <d v="1899-12-30T00:03:52"/>
    <x v="11"/>
    <s v="First Ride "/>
    <n v="15.536374845869309"/>
    <n v="0"/>
    <m/>
    <m/>
    <d v="1899-12-30T07:12:32"/>
    <d v="1899-12-30T03:36:16"/>
    <d v="1899-12-30T01:41:11"/>
    <d v="1899-12-30T02:33:35"/>
    <d v="1899-12-30T00:50:35"/>
    <d v="1899-12-30T01:16:47"/>
    <n v="374"/>
    <x v="4"/>
    <x v="1"/>
    <n v="200504"/>
  </r>
  <r>
    <x v="254"/>
    <s v="Tuesday"/>
    <x v="2"/>
    <n v="2.25"/>
    <n v="0"/>
    <n v="23"/>
    <n v="25"/>
    <d v="1899-12-30T00:23:25"/>
    <d v="1899-12-30T00:10:24"/>
    <x v="17"/>
    <s v="Munson to Big House"/>
    <n v="5.7651245551601464"/>
    <n v="0"/>
    <m/>
    <m/>
    <d v="1899-12-30T04:32:40"/>
    <d v="1899-12-30T02:16:20"/>
    <d v="1899-12-30T04:32:40"/>
    <d v="1899-12-30T05:25:04"/>
    <d v="1899-12-30T02:16:20"/>
    <d v="1899-12-30T02:42:32"/>
    <n v="1720"/>
    <x v="4"/>
    <x v="1"/>
    <n v="200504"/>
  </r>
  <r>
    <x v="255"/>
    <s v="Wednesday"/>
    <x v="1"/>
    <n v="6"/>
    <n v="0"/>
    <n v="27"/>
    <n v="27"/>
    <d v="1899-12-30T00:27:27"/>
    <d v="1899-12-30T00:04:35"/>
    <x v="12"/>
    <s v="Lake House/Bike Path/Charcole/Big House"/>
    <n v="13.114754098360665"/>
    <n v="0"/>
    <m/>
    <m/>
    <d v="1899-12-30T08:32:24"/>
    <d v="1899-12-30T04:16:12"/>
    <d v="1899-12-30T01:59:52"/>
    <d v="1899-12-30T02:52:16"/>
    <d v="1899-12-30T00:59:56"/>
    <d v="1899-12-30T01:26:08"/>
    <n v="604"/>
    <x v="4"/>
    <x v="1"/>
    <n v="200504"/>
  </r>
  <r>
    <x v="256"/>
    <s v="Saturday"/>
    <x v="2"/>
    <n v="2.4"/>
    <n v="0"/>
    <n v="24"/>
    <n v="43"/>
    <d v="1899-12-30T00:24:43"/>
    <d v="1899-12-30T00:10:18"/>
    <x v="17"/>
    <s v="Lake House/Tranquility/Big House"/>
    <n v="5.8260283209710098"/>
    <n v="0"/>
    <m/>
    <m/>
    <d v="1899-12-30T04:29:49"/>
    <d v="1899-12-30T02:14:55"/>
    <d v="1899-12-30T04:29:49"/>
    <d v="1899-12-30T05:22:13"/>
    <d v="1899-12-30T02:14:55"/>
    <d v="1899-12-30T02:41:07"/>
    <n v="1637"/>
    <x v="4"/>
    <x v="1"/>
    <n v="200504"/>
  </r>
  <r>
    <x v="257"/>
    <s v="Tuesday"/>
    <x v="2"/>
    <n v="2.5"/>
    <n v="0"/>
    <n v="25"/>
    <n v="27"/>
    <d v="1899-12-30T00:25:27"/>
    <d v="1899-12-30T00:10:11"/>
    <x v="17"/>
    <s v="Lake House/Tranquility/Big House"/>
    <n v="5.8939096267190623"/>
    <n v="0"/>
    <m/>
    <m/>
    <d v="1899-12-30T04:26:43"/>
    <d v="1899-12-30T02:13:21"/>
    <d v="1899-12-30T04:26:43"/>
    <d v="1899-12-30T05:19:07"/>
    <d v="1899-12-30T02:13:21"/>
    <d v="1899-12-30T02:39:33"/>
    <n v="1545"/>
    <x v="4"/>
    <x v="1"/>
    <n v="200504"/>
  </r>
  <r>
    <x v="258"/>
    <s v="Wednesday"/>
    <x v="2"/>
    <n v="2"/>
    <n v="0"/>
    <n v="18"/>
    <n v="46"/>
    <d v="1899-12-30T00:18:46"/>
    <d v="1899-12-30T00:09:23"/>
    <x v="17"/>
    <s v="Sandy Beach to Big House"/>
    <n v="6.3943161634103065"/>
    <n v="0"/>
    <m/>
    <m/>
    <d v="1899-12-30T04:05:51"/>
    <d v="1899-12-30T02:02:55"/>
    <d v="1899-12-30T04:05:51"/>
    <d v="1899-12-30T04:58:15"/>
    <d v="1899-12-30T02:02:55"/>
    <d v="1899-12-30T02:29:07"/>
    <n v="966"/>
    <x v="4"/>
    <x v="1"/>
    <n v="200504"/>
  </r>
  <r>
    <x v="259"/>
    <s v="Thursday"/>
    <x v="1"/>
    <n v="10.5"/>
    <n v="0"/>
    <n v="42"/>
    <n v="3"/>
    <d v="1899-12-30T00:42:03"/>
    <d v="1899-12-30T00:04:00"/>
    <x v="12"/>
    <s v="Griskus Sprint"/>
    <n v="14.982164090368622"/>
    <n v="0"/>
    <m/>
    <m/>
    <d v="1899-12-30T07:28:32"/>
    <d v="1899-12-30T03:44:16"/>
    <d v="1899-12-30T01:44:55"/>
    <d v="1899-12-30T02:37:20"/>
    <d v="1899-12-30T00:52:28"/>
    <d v="1899-12-30T01:18:40"/>
    <n v="444"/>
    <x v="4"/>
    <x v="1"/>
    <n v="200504"/>
  </r>
  <r>
    <x v="259"/>
    <s v="Thursday"/>
    <x v="2"/>
    <n v="3.1"/>
    <n v="0"/>
    <n v="33"/>
    <n v="12"/>
    <d v="1899-12-30T00:33:12"/>
    <d v="1899-12-30T00:10:43"/>
    <x v="17"/>
    <s v="Griskus Sprint"/>
    <n v="5.6024096385542217"/>
    <n v="0"/>
    <m/>
    <m/>
    <d v="1899-12-30T04:40:36"/>
    <d v="1899-12-30T02:20:18"/>
    <d v="1899-12-30T04:40:36"/>
    <d v="1899-12-30T05:33:00"/>
    <d v="1899-12-30T02:20:18"/>
    <d v="1899-12-30T02:46:30"/>
    <n v="1893"/>
    <x v="4"/>
    <x v="1"/>
    <n v="200504"/>
  </r>
  <r>
    <x v="260"/>
    <s v="Monday"/>
    <x v="2"/>
    <n v="2"/>
    <n v="0"/>
    <n v="19"/>
    <n v="50"/>
    <d v="1899-12-30T00:19:50"/>
    <d v="1899-12-30T00:09:55"/>
    <x v="17"/>
    <s v="Sandy Beach to Big House"/>
    <n v="6.050420168067232"/>
    <n v="0"/>
    <m/>
    <m/>
    <d v="1899-12-30T04:19:49"/>
    <d v="1899-12-30T02:09:55"/>
    <d v="1899-12-30T04:19:49"/>
    <d v="1899-12-30T05:12:13"/>
    <d v="1899-12-30T02:09:55"/>
    <d v="1899-12-30T02:36:07"/>
    <n v="1347"/>
    <x v="4"/>
    <x v="1"/>
    <n v="200504"/>
  </r>
  <r>
    <x v="261"/>
    <s v="Monday"/>
    <x v="2"/>
    <n v="2"/>
    <n v="0"/>
    <n v="18"/>
    <n v="46"/>
    <d v="1899-12-30T00:18:46"/>
    <d v="1899-12-30T00:09:23"/>
    <x v="17"/>
    <s v="Sandy Beach to Big House"/>
    <n v="6.3943161634103065"/>
    <n v="0"/>
    <m/>
    <m/>
    <d v="1899-12-30T04:05:51"/>
    <d v="1899-12-30T02:02:55"/>
    <d v="1899-12-30T04:05:51"/>
    <d v="1899-12-30T04:58:15"/>
    <d v="1899-12-30T02:02:55"/>
    <d v="1899-12-30T02:29:07"/>
    <n v="966"/>
    <x v="4"/>
    <x v="2"/>
    <n v="200505"/>
  </r>
  <r>
    <x v="262"/>
    <s v="Tuesday"/>
    <x v="2"/>
    <n v="2.5"/>
    <n v="0"/>
    <n v="24"/>
    <n v="48"/>
    <d v="1899-12-30T00:24:48"/>
    <d v="1899-12-30T00:09:55"/>
    <x v="17"/>
    <s v="Lake House/Tranquility/Big House"/>
    <n v="6.0483870967741984"/>
    <n v="0"/>
    <m/>
    <m/>
    <d v="1899-12-30T04:19:54"/>
    <d v="1899-12-30T02:09:57"/>
    <d v="1899-12-30T04:19:54"/>
    <d v="1899-12-30T05:12:18"/>
    <d v="1899-12-30T02:09:57"/>
    <d v="1899-12-30T02:36:09"/>
    <n v="1354"/>
    <x v="4"/>
    <x v="2"/>
    <n v="200505"/>
  </r>
  <r>
    <x v="263"/>
    <s v="Tuesday"/>
    <x v="2"/>
    <n v="3"/>
    <n v="0"/>
    <n v="32"/>
    <n v="34"/>
    <d v="1899-12-30T00:32:34"/>
    <d v="1899-12-30T00:10:51"/>
    <x v="17"/>
    <s v="Lake House/Tranq TurnAround/Big House"/>
    <n v="5.5271238485158696"/>
    <n v="0"/>
    <m/>
    <m/>
    <d v="1899-12-30T04:44:25"/>
    <d v="1899-12-30T02:22:12"/>
    <d v="1899-12-30T04:44:25"/>
    <d v="1899-12-30T05:36:49"/>
    <d v="1899-12-30T02:22:12"/>
    <d v="1899-12-30T02:48:24"/>
    <n v="1984"/>
    <x v="4"/>
    <x v="2"/>
    <n v="200505"/>
  </r>
  <r>
    <x v="264"/>
    <s v="Wednesday"/>
    <x v="2"/>
    <n v="3"/>
    <n v="0"/>
    <n v="28"/>
    <n v="30"/>
    <d v="1899-12-30T00:28:30"/>
    <d v="1899-12-30T00:09:30"/>
    <x v="17"/>
    <s v="Cannon"/>
    <n v="6.3157894736842151"/>
    <n v="0"/>
    <m/>
    <m/>
    <d v="1899-12-30T04:08:54"/>
    <d v="1899-12-30T02:04:27"/>
    <d v="1899-12-30T04:08:54"/>
    <d v="1899-12-30T05:01:18"/>
    <d v="1899-12-30T02:04:27"/>
    <d v="1899-12-30T02:30:39"/>
    <n v="1028"/>
    <x v="4"/>
    <x v="2"/>
    <n v="200505"/>
  </r>
  <r>
    <x v="265"/>
    <s v="Thursday"/>
    <x v="2"/>
    <n v="2"/>
    <n v="0"/>
    <n v="19"/>
    <n v="40"/>
    <d v="1899-12-30T00:19:40"/>
    <d v="1899-12-30T00:09:50"/>
    <x v="10"/>
    <s v="Treadmill"/>
    <n v="6.1016949152542415"/>
    <n v="0"/>
    <m/>
    <m/>
    <d v="1899-12-30T04:17:38"/>
    <d v="1899-12-30T02:08:49"/>
    <d v="1899-12-30T04:17:38"/>
    <d v="1899-12-30T05:10:02"/>
    <d v="1899-12-30T02:08:49"/>
    <d v="1899-12-30T02:35:01"/>
    <n v="1276"/>
    <x v="4"/>
    <x v="2"/>
    <n v="200505"/>
  </r>
  <r>
    <x v="266"/>
    <s v="Friday"/>
    <x v="2"/>
    <n v="3"/>
    <n v="0"/>
    <n v="29"/>
    <n v="1"/>
    <d v="1899-12-30T00:29:01"/>
    <d v="1899-12-30T00:09:40"/>
    <x v="17"/>
    <s v="N/A"/>
    <n v="6.2033314187248756"/>
    <n v="0"/>
    <m/>
    <m/>
    <d v="1899-12-30T04:13:25"/>
    <d v="1899-12-30T02:06:42"/>
    <d v="1899-12-30T04:13:25"/>
    <d v="1899-12-30T05:05:49"/>
    <d v="1899-12-30T02:06:42"/>
    <d v="1899-12-30T02:32:54"/>
    <n v="1143"/>
    <x v="4"/>
    <x v="2"/>
    <n v="200505"/>
  </r>
  <r>
    <x v="267"/>
    <s v="Saturday"/>
    <x v="5"/>
    <n v="2.5"/>
    <n v="1"/>
    <n v="5"/>
    <n v="0"/>
    <d v="1899-12-30T01:05:00"/>
    <d v="1899-12-30T00:26:00"/>
    <x v="10"/>
    <s v="Walk with the boys"/>
    <n v="2.3076923076923097"/>
    <n v="0"/>
    <m/>
    <m/>
    <d v="1899-12-30T00:00:00"/>
    <d v="1899-12-30T00:00:00"/>
    <d v="1899-12-30T11:21:12"/>
    <d v="1899-12-30T12:13:36"/>
    <d v="1899-12-30T05:40:36"/>
    <d v="1899-12-30T06:06:48"/>
    <n v="2744"/>
    <x v="4"/>
    <x v="2"/>
    <n v="200505"/>
  </r>
  <r>
    <x v="268"/>
    <s v="Tuesday"/>
    <x v="2"/>
    <n v="2.9"/>
    <n v="0"/>
    <n v="27"/>
    <n v="10"/>
    <d v="1899-12-30T00:27:10"/>
    <d v="1899-12-30T00:09:22"/>
    <x v="17"/>
    <s v="Cannon"/>
    <n v="6.4049079754601275"/>
    <n v="0"/>
    <m/>
    <m/>
    <d v="1899-12-30T04:05:26"/>
    <d v="1899-12-30T02:02:43"/>
    <d v="1899-12-30T04:05:26"/>
    <d v="1899-12-30T04:57:50"/>
    <d v="1899-12-30T02:02:43"/>
    <d v="1899-12-30T02:28:55"/>
    <n v="955"/>
    <x v="4"/>
    <x v="2"/>
    <n v="200505"/>
  </r>
  <r>
    <x v="269"/>
    <s v="Wednesday"/>
    <x v="2"/>
    <n v="2.9"/>
    <n v="0"/>
    <n v="29"/>
    <n v="10"/>
    <d v="1899-12-30T00:29:10"/>
    <d v="1899-12-30T00:10:03"/>
    <x v="17"/>
    <s v="Cannon"/>
    <n v="5.9657142857142897"/>
    <n v="0"/>
    <m/>
    <m/>
    <d v="1899-12-30T04:23:30"/>
    <d v="1899-12-30T02:11:45"/>
    <d v="1899-12-30T04:23:30"/>
    <d v="1899-12-30T05:15:54"/>
    <d v="1899-12-30T02:11:45"/>
    <d v="1899-12-30T02:37:57"/>
    <n v="1466"/>
    <x v="4"/>
    <x v="2"/>
    <n v="200505"/>
  </r>
  <r>
    <x v="270"/>
    <s v="Saturday"/>
    <x v="5"/>
    <n v="1.6"/>
    <n v="0"/>
    <n v="45"/>
    <n v="0"/>
    <d v="1899-12-30T00:45:00"/>
    <d v="1899-12-30T00:28:07"/>
    <x v="17"/>
    <s v="Walk with the boys"/>
    <n v="2.1333333333333351"/>
    <n v="0"/>
    <m/>
    <m/>
    <d v="1899-12-30T00:00:00"/>
    <d v="1899-12-30T00:00:00"/>
    <d v="1899-12-30T12:16:52"/>
    <d v="1899-12-30T13:09:17"/>
    <d v="1899-12-30T06:08:26"/>
    <d v="1899-12-30T06:34:38"/>
    <n v="2748"/>
    <x v="4"/>
    <x v="2"/>
    <n v="200505"/>
  </r>
  <r>
    <x v="271"/>
    <s v="Monday"/>
    <x v="2"/>
    <n v="2.9"/>
    <n v="0"/>
    <n v="29"/>
    <n v="10"/>
    <d v="1899-12-30T00:29:10"/>
    <d v="1899-12-30T00:10:03"/>
    <x v="17"/>
    <s v="Cannon"/>
    <n v="5.9657142857142897"/>
    <n v="0"/>
    <m/>
    <m/>
    <d v="1899-12-30T04:23:30"/>
    <d v="1899-12-30T02:11:45"/>
    <d v="1899-12-30T04:23:30"/>
    <d v="1899-12-30T05:15:54"/>
    <d v="1899-12-30T02:11:45"/>
    <d v="1899-12-30T02:37:57"/>
    <n v="1466"/>
    <x v="4"/>
    <x v="2"/>
    <n v="200505"/>
  </r>
  <r>
    <x v="272"/>
    <s v="Tuesday"/>
    <x v="2"/>
    <n v="3"/>
    <n v="0"/>
    <n v="28"/>
    <n v="31"/>
    <d v="1899-12-30T00:28:31"/>
    <d v="1899-12-30T00:09:30"/>
    <x v="17"/>
    <s v="Cannon"/>
    <n v="6.3120981881940441"/>
    <n v="0"/>
    <m/>
    <m/>
    <d v="1899-12-30T04:09:03"/>
    <d v="1899-12-30T02:04:31"/>
    <d v="1899-12-30T04:09:03"/>
    <d v="1899-12-30T05:01:27"/>
    <d v="1899-12-30T02:04:31"/>
    <d v="1899-12-30T02:30:43"/>
    <n v="1036"/>
    <x v="4"/>
    <x v="2"/>
    <n v="200505"/>
  </r>
  <r>
    <x v="273"/>
    <s v="Thursday"/>
    <x v="2"/>
    <n v="3.1"/>
    <n v="0"/>
    <n v="31"/>
    <n v="9"/>
    <d v="1899-12-30T00:31:09"/>
    <d v="1899-12-30T00:10:03"/>
    <x v="17"/>
    <s v="Work Loop counting Parking Garage"/>
    <n v="5.9711075441412573"/>
    <n v="0"/>
    <m/>
    <m/>
    <d v="1899-12-30T04:23:16"/>
    <d v="1899-12-30T02:11:38"/>
    <d v="1899-12-30T04:23:16"/>
    <d v="1899-12-30T05:15:40"/>
    <d v="1899-12-30T02:11:38"/>
    <d v="1899-12-30T02:37:50"/>
    <n v="1458"/>
    <x v="4"/>
    <x v="2"/>
    <n v="200505"/>
  </r>
  <r>
    <x v="274"/>
    <s v="Monday"/>
    <x v="1"/>
    <n v="17.170000000000002"/>
    <n v="1"/>
    <n v="13"/>
    <n v="20"/>
    <d v="1899-12-30T01:13:20"/>
    <d v="1899-12-30T00:04:16"/>
    <x v="11"/>
    <s v="Gsprint Plus Rt 6. Loop"/>
    <n v="14.048181818181829"/>
    <n v="0"/>
    <m/>
    <m/>
    <d v="1899-12-30T07:58:21"/>
    <d v="1899-12-30T03:59:11"/>
    <d v="1899-12-30T01:51:54"/>
    <d v="1899-12-30T02:44:18"/>
    <d v="1899-12-30T00:55:57"/>
    <d v="1899-12-30T01:22:09"/>
    <n v="526"/>
    <x v="4"/>
    <x v="2"/>
    <n v="200505"/>
  </r>
  <r>
    <x v="275"/>
    <s v="Tuesday"/>
    <x v="2"/>
    <n v="2.9"/>
    <n v="0"/>
    <n v="28"/>
    <n v="3"/>
    <d v="1899-12-30T00:28:03"/>
    <d v="1899-12-30T00:09:40"/>
    <x v="17"/>
    <s v="Cannon"/>
    <n v="6.2032085561497361"/>
    <n v="0"/>
    <m/>
    <m/>
    <d v="1899-12-30T04:13:25"/>
    <d v="1899-12-30T02:06:43"/>
    <d v="1899-12-30T04:13:25"/>
    <d v="1899-12-30T05:05:49"/>
    <d v="1899-12-30T02:06:43"/>
    <d v="1899-12-30T02:32:55"/>
    <n v="1144"/>
    <x v="4"/>
    <x v="2"/>
    <n v="200505"/>
  </r>
  <r>
    <x v="276"/>
    <s v="Wednesday"/>
    <x v="2"/>
    <n v="3.42"/>
    <n v="0"/>
    <n v="33"/>
    <n v="17"/>
    <d v="1899-12-30T00:33:17"/>
    <d v="1899-12-30T00:09:44"/>
    <x v="17"/>
    <s v="PT Barnum Loop"/>
    <n v="6.1652478718077166"/>
    <n v="0"/>
    <m/>
    <m/>
    <d v="1899-12-30T04:14:59"/>
    <d v="1899-12-30T02:07:29"/>
    <d v="1899-12-30T04:14:59"/>
    <d v="1899-12-30T05:07:23"/>
    <d v="1899-12-30T02:07:29"/>
    <d v="1899-12-30T02:33:41"/>
    <n v="1199"/>
    <x v="4"/>
    <x v="3"/>
    <n v="200506"/>
  </r>
  <r>
    <x v="277"/>
    <s v="Thursday"/>
    <x v="2"/>
    <n v="2.9"/>
    <n v="0"/>
    <n v="28"/>
    <n v="33"/>
    <d v="1899-12-30T00:28:33"/>
    <d v="1899-12-30T00:09:51"/>
    <x v="17"/>
    <s v="Cannon"/>
    <n v="6.094570928196152"/>
    <n v="0"/>
    <m/>
    <m/>
    <d v="1899-12-30T04:17:56"/>
    <d v="1899-12-30T02:08:58"/>
    <d v="1899-12-30T04:17:56"/>
    <d v="1899-12-30T05:10:20"/>
    <d v="1899-12-30T02:08:58"/>
    <d v="1899-12-30T02:35:10"/>
    <n v="1291"/>
    <x v="4"/>
    <x v="3"/>
    <n v="200506"/>
  </r>
  <r>
    <x v="278"/>
    <s v="Friday"/>
    <x v="2"/>
    <n v="2.9"/>
    <n v="0"/>
    <n v="28"/>
    <n v="48"/>
    <d v="1899-12-30T00:28:48"/>
    <d v="1899-12-30T00:09:56"/>
    <x v="17"/>
    <s v="Cannon"/>
    <n v="6.0416666666666705"/>
    <n v="0"/>
    <m/>
    <m/>
    <d v="1899-12-30T04:20:12"/>
    <d v="1899-12-30T02:10:06"/>
    <d v="1899-12-30T04:20:12"/>
    <d v="1899-12-30T05:12:36"/>
    <d v="1899-12-30T02:10:06"/>
    <d v="1899-12-30T02:36:18"/>
    <n v="1357"/>
    <x v="4"/>
    <x v="3"/>
    <n v="200506"/>
  </r>
  <r>
    <x v="279"/>
    <s v="Monday"/>
    <x v="2"/>
    <n v="2.9"/>
    <n v="0"/>
    <n v="29"/>
    <n v="1"/>
    <d v="1899-12-30T00:29:01"/>
    <d v="1899-12-30T00:10:00"/>
    <x v="17"/>
    <s v="Cannon"/>
    <n v="5.9965537047673791"/>
    <n v="0"/>
    <m/>
    <m/>
    <d v="1899-12-30T04:22:09"/>
    <d v="1899-12-30T02:11:05"/>
    <d v="1899-12-30T04:22:09"/>
    <d v="1899-12-30T05:14:33"/>
    <d v="1899-12-30T02:11:05"/>
    <d v="1899-12-30T02:37:17"/>
    <n v="1432"/>
    <x v="4"/>
    <x v="3"/>
    <n v="200506"/>
  </r>
  <r>
    <x v="280"/>
    <s v="Tuesday"/>
    <x v="2"/>
    <n v="3"/>
    <n v="0"/>
    <n v="31"/>
    <n v="0"/>
    <d v="1899-12-30T00:31:00"/>
    <d v="1899-12-30T00:10:20"/>
    <x v="17"/>
    <s v="Cannon"/>
    <n v="5.8064516129032295"/>
    <n v="0"/>
    <m/>
    <m/>
    <d v="1899-12-30T04:30:44"/>
    <d v="1899-12-30T02:15:22"/>
    <d v="1899-12-30T04:30:44"/>
    <d v="1899-12-30T05:23:08"/>
    <d v="1899-12-30T02:15:22"/>
    <d v="1899-12-30T02:41:34"/>
    <n v="1660"/>
    <x v="4"/>
    <x v="3"/>
    <n v="200506"/>
  </r>
  <r>
    <x v="281"/>
    <s v="Wednesday"/>
    <x v="0"/>
    <n v="0.25"/>
    <n v="0"/>
    <n v="11"/>
    <n v="7"/>
    <d v="1899-12-30T00:11:07"/>
    <d v="1899-12-30T00:44:28"/>
    <x v="16"/>
    <s v="Dock2Dock"/>
    <n v="1.3493253373313352"/>
    <n v="0"/>
    <m/>
    <m/>
    <d v="1899-12-30T01:46:43"/>
    <d v="1899-12-30T00:53:22"/>
    <d v="1899-12-30T19:25:02"/>
    <d v="1899-12-30T20:17:26"/>
    <d v="1899-12-30T09:42:31"/>
    <d v="1899-12-30T10:08:43"/>
    <n v="3065"/>
    <x v="4"/>
    <x v="3"/>
    <n v="200506"/>
  </r>
  <r>
    <x v="282"/>
    <s v="Thursday"/>
    <x v="1"/>
    <n v="10.5"/>
    <n v="0"/>
    <n v="41"/>
    <n v="10"/>
    <d v="1899-12-30T00:41:10"/>
    <d v="1899-12-30T00:03:55"/>
    <x v="11"/>
    <s v="Griskus Sprint"/>
    <n v="15.303643724696368"/>
    <n v="0"/>
    <m/>
    <m/>
    <d v="1899-12-30T07:19:07"/>
    <d v="1899-12-30T03:39:33"/>
    <d v="1899-12-30T01:42:43"/>
    <d v="1899-12-30T02:35:07"/>
    <d v="1899-12-30T00:51:22"/>
    <d v="1899-12-30T01:17:34"/>
    <n v="398"/>
    <x v="4"/>
    <x v="3"/>
    <n v="200506"/>
  </r>
  <r>
    <x v="283"/>
    <s v="Friday"/>
    <x v="2"/>
    <n v="2"/>
    <n v="0"/>
    <n v="19"/>
    <n v="40"/>
    <d v="1899-12-30T00:19:40"/>
    <d v="1899-12-30T00:09:50"/>
    <x v="17"/>
    <s v="Park &amp; Back"/>
    <n v="6.1016949152542415"/>
    <n v="0"/>
    <m/>
    <m/>
    <d v="1899-12-30T04:17:38"/>
    <d v="1899-12-30T02:08:49"/>
    <d v="1899-12-30T04:17:38"/>
    <d v="1899-12-30T05:10:02"/>
    <d v="1899-12-30T02:08:49"/>
    <d v="1899-12-30T02:35:01"/>
    <n v="1276"/>
    <x v="4"/>
    <x v="3"/>
    <n v="200506"/>
  </r>
  <r>
    <x v="284"/>
    <s v="Sunday"/>
    <x v="0"/>
    <n v="0.25"/>
    <n v="0"/>
    <n v="13"/>
    <n v="5"/>
    <d v="1899-12-30T00:13:05"/>
    <d v="1899-12-30T00:52:20"/>
    <x v="16"/>
    <s v="Dock2Dock"/>
    <n v="1.1464968152866251"/>
    <n v="0"/>
    <m/>
    <m/>
    <d v="1899-12-30T02:05:36"/>
    <d v="1899-12-30T01:02:48"/>
    <d v="1899-12-30T22:51:08"/>
    <d v="1899-12-30T23:43:32"/>
    <d v="1899-12-30T11:25:34"/>
    <d v="1899-12-30T11:51:46"/>
    <n v="3094"/>
    <x v="4"/>
    <x v="3"/>
    <n v="200506"/>
  </r>
  <r>
    <x v="284"/>
    <s v="Sunday"/>
    <x v="1"/>
    <n v="10.5"/>
    <n v="0"/>
    <n v="38"/>
    <n v="57"/>
    <d v="1899-12-30T00:38:57"/>
    <d v="1899-12-30T00:03:43"/>
    <x v="11"/>
    <s v="Griskus Sprint"/>
    <n v="16.174582798459578"/>
    <n v="0"/>
    <m/>
    <m/>
    <d v="1899-12-30T06:55:28"/>
    <d v="1899-12-30T03:27:44"/>
    <d v="1899-12-30T01:37:11"/>
    <d v="1899-12-30T02:29:35"/>
    <d v="1899-12-30T00:48:36"/>
    <d v="1899-12-30T01:14:48"/>
    <n v="321"/>
    <x v="4"/>
    <x v="3"/>
    <n v="200506"/>
  </r>
  <r>
    <x v="285"/>
    <s v="Monday"/>
    <x v="0"/>
    <n v="0.25"/>
    <n v="0"/>
    <n v="9"/>
    <n v="47"/>
    <d v="1899-12-30T00:09:47"/>
    <d v="1899-12-30T00:39:08"/>
    <x v="16"/>
    <s v="Dock2Dock"/>
    <n v="1.5332197614991494"/>
    <n v="0"/>
    <m/>
    <m/>
    <d v="1899-12-30T01:33:55"/>
    <d v="1899-12-30T00:46:58"/>
    <d v="1899-12-30T17:05:18"/>
    <d v="1899-12-30T17:57:42"/>
    <d v="1899-12-30T08:32:39"/>
    <d v="1899-12-30T08:58:51"/>
    <n v="2981"/>
    <x v="4"/>
    <x v="3"/>
    <n v="200506"/>
  </r>
  <r>
    <x v="286"/>
    <s v="Tuesday"/>
    <x v="0"/>
    <n v="0.25"/>
    <n v="0"/>
    <n v="9"/>
    <n v="59"/>
    <d v="1899-12-30T00:09:59"/>
    <d v="1899-12-30T00:39:56"/>
    <x v="16"/>
    <s v="Dock2Dock"/>
    <n v="1.5025041736227058"/>
    <n v="0"/>
    <m/>
    <m/>
    <d v="1899-12-30T01:35:50"/>
    <d v="1899-12-30T00:47:55"/>
    <d v="1899-12-30T17:26:15"/>
    <d v="1899-12-30T18:18:39"/>
    <d v="1899-12-30T08:43:08"/>
    <d v="1899-12-30T09:09:20"/>
    <n v="2996"/>
    <x v="4"/>
    <x v="3"/>
    <n v="200506"/>
  </r>
  <r>
    <x v="287"/>
    <s v="Wednesday"/>
    <x v="2"/>
    <n v="3.25"/>
    <n v="0"/>
    <n v="33"/>
    <n v="10"/>
    <d v="1899-12-30T00:33:10"/>
    <d v="1899-12-30T00:10:12"/>
    <x v="17"/>
    <s v="Work Loop counting Parking Garage"/>
    <n v="5.8793969849246288"/>
    <n v="0"/>
    <m/>
    <m/>
    <d v="1899-12-30T04:27:22"/>
    <d v="1899-12-30T02:13:41"/>
    <d v="1899-12-30T04:27:22"/>
    <d v="1899-12-30T05:19:46"/>
    <d v="1899-12-30T02:13:41"/>
    <d v="1899-12-30T02:39:53"/>
    <n v="1567"/>
    <x v="4"/>
    <x v="3"/>
    <n v="200506"/>
  </r>
  <r>
    <x v="288"/>
    <s v="Tuesday"/>
    <x v="2"/>
    <n v="2.25"/>
    <n v="0"/>
    <n v="20"/>
    <n v="22"/>
    <d v="1899-12-30T00:20:22"/>
    <d v="1899-12-30T00:09:03"/>
    <x v="17"/>
    <s v="Short Work Loop"/>
    <n v="6.6284779050736544"/>
    <n v="0"/>
    <m/>
    <m/>
    <d v="1899-12-30T03:57:10"/>
    <d v="1899-12-30T01:58:35"/>
    <d v="1899-12-30T03:57:10"/>
    <d v="1899-12-30T04:49:34"/>
    <d v="1899-12-30T01:58:35"/>
    <d v="1899-12-30T02:24:47"/>
    <n v="830"/>
    <x v="4"/>
    <x v="3"/>
    <n v="200506"/>
  </r>
  <r>
    <x v="289"/>
    <s v="Wednesday"/>
    <x v="0"/>
    <n v="0.5"/>
    <n v="0"/>
    <n v="18"/>
    <n v="31"/>
    <d v="1899-12-30T00:18:31"/>
    <d v="1899-12-30T00:37:02"/>
    <x v="18"/>
    <s v="Lake Waramaug Triathlon"/>
    <n v="1.6201620162016213"/>
    <n v="0"/>
    <m/>
    <m/>
    <d v="1899-12-30T01:28:53"/>
    <d v="1899-12-30T00:44:26"/>
    <d v="1899-12-30T16:10:16"/>
    <d v="1899-12-30T17:02:40"/>
    <d v="1899-12-30T08:05:08"/>
    <d v="1899-12-30T08:31:20"/>
    <n v="2933"/>
    <x v="4"/>
    <x v="3"/>
    <n v="200506"/>
  </r>
  <r>
    <x v="289"/>
    <s v="Wednesday"/>
    <x v="1"/>
    <n v="9.1"/>
    <n v="0"/>
    <n v="32"/>
    <n v="48"/>
    <d v="1899-12-30T00:32:48"/>
    <d v="1899-12-30T00:03:36"/>
    <x v="11"/>
    <s v="Lake Waramaug Triathlon"/>
    <n v="16.64634146341465"/>
    <n v="0"/>
    <m/>
    <m/>
    <d v="1899-12-30T06:43:42"/>
    <d v="1899-12-30T03:21:51"/>
    <d v="1899-12-30T01:34:26"/>
    <d v="1899-12-30T02:26:50"/>
    <d v="1899-12-30T00:47:13"/>
    <d v="1899-12-30T01:13:25"/>
    <n v="291"/>
    <x v="4"/>
    <x v="3"/>
    <n v="200506"/>
  </r>
  <r>
    <x v="289"/>
    <s v="Wednesday"/>
    <x v="2"/>
    <n v="3.1"/>
    <n v="0"/>
    <n v="36"/>
    <n v="57"/>
    <d v="1899-12-30T00:36:57"/>
    <d v="1899-12-30T00:11:55"/>
    <x v="17"/>
    <s v="Lake Waramaug Tri"/>
    <n v="5.0338294993234145"/>
    <n v="0"/>
    <m/>
    <m/>
    <d v="1899-12-30T05:12:17"/>
    <d v="1899-12-30T02:36:09"/>
    <d v="1899-12-30T05:12:17"/>
    <d v="1899-12-30T06:04:41"/>
    <d v="1899-12-30T02:36:09"/>
    <d v="1899-12-30T03:02:21"/>
    <n v="2401"/>
    <x v="4"/>
    <x v="3"/>
    <n v="200506"/>
  </r>
  <r>
    <x v="290"/>
    <s v="Friday"/>
    <x v="2"/>
    <n v="2.25"/>
    <n v="0"/>
    <n v="23"/>
    <n v="10"/>
    <d v="1899-12-30T00:23:10"/>
    <d v="1899-12-30T00:10:18"/>
    <x v="17"/>
    <s v="Short Work Loop"/>
    <n v="5.8273381294964066"/>
    <n v="0"/>
    <m/>
    <m/>
    <d v="1899-12-30T04:29:46"/>
    <d v="1899-12-30T02:14:53"/>
    <d v="1899-12-30T04:29:46"/>
    <d v="1899-12-30T05:22:10"/>
    <d v="1899-12-30T02:14:53"/>
    <d v="1899-12-30T02:41:05"/>
    <n v="1635"/>
    <x v="4"/>
    <x v="3"/>
    <n v="200506"/>
  </r>
  <r>
    <x v="291"/>
    <s v="Saturday"/>
    <x v="2"/>
    <n v="4"/>
    <n v="0"/>
    <n v="46"/>
    <n v="8"/>
    <d v="1899-12-30T00:46:08"/>
    <d v="1899-12-30T00:11:32"/>
    <x v="17"/>
    <s v="Big House to 1st Stop on Charcole"/>
    <n v="5.2023121387283275"/>
    <n v="0"/>
    <m/>
    <m/>
    <d v="1899-12-30T05:02:10"/>
    <d v="1899-12-30T02:31:05"/>
    <d v="1899-12-30T05:02:10"/>
    <d v="1899-12-30T05:54:34"/>
    <d v="1899-12-30T02:31:05"/>
    <d v="1899-12-30T02:57:17"/>
    <n v="2284"/>
    <x v="4"/>
    <x v="3"/>
    <n v="200506"/>
  </r>
  <r>
    <x v="292"/>
    <s v="Sunday"/>
    <x v="1"/>
    <n v="25"/>
    <n v="1"/>
    <n v="46"/>
    <n v="7"/>
    <d v="1899-12-30T01:46:07"/>
    <d v="1899-12-30T00:04:15"/>
    <x v="11"/>
    <s v="Griskus Olympic"/>
    <n v="14.135385581906716"/>
    <n v="0"/>
    <m/>
    <m/>
    <d v="1899-12-30T07:55:24"/>
    <d v="1899-12-30T03:57:42"/>
    <d v="1899-12-30T01:51:13"/>
    <d v="1899-12-30T02:43:37"/>
    <d v="1899-12-30T00:55:36"/>
    <d v="1899-12-30T01:21:48"/>
    <n v="517"/>
    <x v="4"/>
    <x v="3"/>
    <n v="200506"/>
  </r>
  <r>
    <x v="293"/>
    <s v="Monday"/>
    <x v="2"/>
    <n v="3.1"/>
    <n v="0"/>
    <n v="34"/>
    <n v="58"/>
    <d v="1899-12-30T00:34:58"/>
    <d v="1899-12-30T00:11:17"/>
    <x v="17"/>
    <s v="Broad - Cannon - Park - Broad Work Loop"/>
    <n v="5.319351763584371"/>
    <n v="0"/>
    <m/>
    <m/>
    <d v="1899-12-30T04:55:31"/>
    <d v="1899-12-30T02:27:46"/>
    <d v="1899-12-30T04:55:31"/>
    <d v="1899-12-30T05:47:56"/>
    <d v="1899-12-30T02:27:46"/>
    <d v="1899-12-30T02:53:58"/>
    <n v="2184"/>
    <x v="4"/>
    <x v="3"/>
    <n v="200506"/>
  </r>
  <r>
    <x v="294"/>
    <s v="Tuesday"/>
    <x v="2"/>
    <n v="3.1"/>
    <n v="0"/>
    <n v="30"/>
    <n v="34"/>
    <d v="1899-12-30T00:30:34"/>
    <d v="1899-12-30T00:09:52"/>
    <x v="17"/>
    <s v="Broad - Cannon - Park - Broad Work Loop"/>
    <n v="6.0850599781897534"/>
    <n v="0"/>
    <m/>
    <m/>
    <d v="1899-12-30T04:18:20"/>
    <d v="1899-12-30T02:09:10"/>
    <d v="1899-12-30T04:18:20"/>
    <d v="1899-12-30T05:10:44"/>
    <d v="1899-12-30T02:09:10"/>
    <d v="1899-12-30T02:35:22"/>
    <n v="1306"/>
    <x v="4"/>
    <x v="3"/>
    <n v="200506"/>
  </r>
  <r>
    <x v="295"/>
    <s v="Thursday"/>
    <x v="2"/>
    <n v="3.1"/>
    <n v="0"/>
    <n v="30"/>
    <n v="43"/>
    <d v="1899-12-30T00:30:43"/>
    <d v="1899-12-30T00:09:55"/>
    <x v="10"/>
    <s v="Broad - Cannon - Park - Broad Work Loop"/>
    <n v="6.0553445469343519"/>
    <n v="0"/>
    <m/>
    <m/>
    <d v="1899-12-30T04:19:36"/>
    <d v="1899-12-30T02:09:48"/>
    <d v="1899-12-30T04:19:36"/>
    <d v="1899-12-30T05:12:00"/>
    <d v="1899-12-30T02:09:48"/>
    <d v="1899-12-30T02:36:00"/>
    <n v="1343"/>
    <x v="4"/>
    <x v="3"/>
    <n v="200506"/>
  </r>
  <r>
    <x v="296"/>
    <s v="Friday"/>
    <x v="2"/>
    <n v="3.1"/>
    <n v="0"/>
    <n v="30"/>
    <n v="21"/>
    <d v="1899-12-30T00:30:21"/>
    <d v="1899-12-30T00:09:47"/>
    <x v="10"/>
    <s v="Broad - Cannon - Park - Broad Work Loop"/>
    <n v="6.1285008237232335"/>
    <n v="0"/>
    <m/>
    <m/>
    <d v="1899-12-30T04:16:30"/>
    <d v="1899-12-30T02:08:15"/>
    <d v="1899-12-30T04:16:30"/>
    <d v="1899-12-30T05:08:54"/>
    <d v="1899-12-30T02:08:15"/>
    <d v="1899-12-30T02:34:27"/>
    <n v="1240"/>
    <x v="4"/>
    <x v="0"/>
    <n v="200507"/>
  </r>
  <r>
    <x v="297"/>
    <s v="Sunday"/>
    <x v="2"/>
    <n v="2"/>
    <n v="0"/>
    <n v="20"/>
    <n v="55"/>
    <d v="1899-12-30T00:20:55"/>
    <d v="1899-12-30T00:10:28"/>
    <x v="17"/>
    <s v="HH - Back Gate Loop"/>
    <n v="5.737051792828689"/>
    <n v="0"/>
    <m/>
    <m/>
    <d v="1899-12-30T04:34:01"/>
    <d v="1899-12-30T02:17:00"/>
    <d v="1899-12-30T04:34:01"/>
    <d v="1899-12-30T05:26:25"/>
    <d v="1899-12-30T02:17:00"/>
    <d v="1899-12-30T02:43:12"/>
    <n v="1748"/>
    <x v="4"/>
    <x v="0"/>
    <n v="200507"/>
  </r>
  <r>
    <x v="298"/>
    <s v="Monday"/>
    <x v="1"/>
    <n v="8"/>
    <n v="2"/>
    <n v="0"/>
    <n v="0"/>
    <d v="1899-12-30T02:00:00"/>
    <d v="1899-12-30T00:15:00"/>
    <x v="5"/>
    <s v="HH - Harbour town &amp; South Beach"/>
    <n v="4.0000000000000036"/>
    <n v="0"/>
    <m/>
    <m/>
    <d v="1899-12-31T04:00:00"/>
    <d v="1899-12-30T14:00:00"/>
    <d v="1899-12-30T06:33:00"/>
    <d v="1899-12-30T07:25:24"/>
    <d v="1899-12-30T03:16:30"/>
    <d v="1899-12-30T03:42:42"/>
    <n v="2676"/>
    <x v="4"/>
    <x v="0"/>
    <n v="200507"/>
  </r>
  <r>
    <x v="299"/>
    <s v="Wednesday"/>
    <x v="1"/>
    <n v="5"/>
    <n v="0"/>
    <n v="25"/>
    <n v="0"/>
    <d v="1899-12-30T00:25:00"/>
    <d v="1899-12-30T00:05:00"/>
    <x v="5"/>
    <s v="HH - South Beach"/>
    <n v="12.000000000000009"/>
    <n v="0"/>
    <m/>
    <m/>
    <d v="1899-12-30T09:20:00"/>
    <d v="1899-12-30T04:40:00"/>
    <d v="1899-12-30T02:11:00"/>
    <d v="1899-12-30T03:03:24"/>
    <d v="1899-12-30T01:05:30"/>
    <d v="1899-12-30T01:31:42"/>
    <n v="652"/>
    <x v="4"/>
    <x v="0"/>
    <n v="200507"/>
  </r>
  <r>
    <x v="299"/>
    <s v="Wednesday"/>
    <x v="2"/>
    <n v="2"/>
    <n v="0"/>
    <n v="25"/>
    <n v="0"/>
    <d v="1899-12-30T00:25:00"/>
    <d v="1899-12-30T00:12:30"/>
    <x v="17"/>
    <s v="N/A"/>
    <n v="4.8000000000000034"/>
    <n v="0"/>
    <m/>
    <m/>
    <d v="1899-12-30T05:27:30"/>
    <d v="1899-12-30T02:43:45"/>
    <d v="1899-12-30T05:27:30"/>
    <d v="1899-12-30T06:19:54"/>
    <d v="1899-12-30T02:43:45"/>
    <d v="1899-12-30T03:09:57"/>
    <n v="2509"/>
    <x v="4"/>
    <x v="0"/>
    <n v="200507"/>
  </r>
  <r>
    <x v="300"/>
    <s v="Thursday"/>
    <x v="2"/>
    <n v="2"/>
    <n v="0"/>
    <n v="23"/>
    <n v="0"/>
    <d v="1899-12-30T00:23:00"/>
    <d v="1899-12-30T00:11:30"/>
    <x v="17"/>
    <s v="HH - Back Gate Loop"/>
    <n v="5.2173913043478297"/>
    <n v="0"/>
    <m/>
    <m/>
    <d v="1899-12-30T05:01:18"/>
    <d v="1899-12-30T02:30:39"/>
    <d v="1899-12-30T05:01:18"/>
    <d v="1899-12-30T05:53:42"/>
    <d v="1899-12-30T02:30:39"/>
    <d v="1899-12-30T02:56:51"/>
    <n v="2274"/>
    <x v="4"/>
    <x v="0"/>
    <n v="200507"/>
  </r>
  <r>
    <x v="301"/>
    <s v="Friday"/>
    <x v="1"/>
    <n v="5"/>
    <n v="0"/>
    <n v="25"/>
    <n v="0"/>
    <d v="1899-12-30T00:25:00"/>
    <d v="1899-12-30T00:05:00"/>
    <x v="5"/>
    <s v="HH - South Beach"/>
    <n v="12.000000000000009"/>
    <n v="0"/>
    <m/>
    <m/>
    <d v="1899-12-30T09:20:00"/>
    <d v="1899-12-30T04:40:00"/>
    <d v="1899-12-30T02:11:00"/>
    <d v="1899-12-30T03:03:24"/>
    <d v="1899-12-30T01:05:30"/>
    <d v="1899-12-30T01:31:42"/>
    <n v="652"/>
    <x v="4"/>
    <x v="0"/>
    <n v="200507"/>
  </r>
  <r>
    <x v="302"/>
    <s v="Sunday"/>
    <x v="2"/>
    <n v="4.5"/>
    <n v="0"/>
    <n v="50"/>
    <n v="1"/>
    <d v="1899-12-30T00:50:01"/>
    <d v="1899-12-30T00:11:07"/>
    <x v="17"/>
    <s v="Bike Path 4.5"/>
    <n v="5.3982005998000711"/>
    <n v="0"/>
    <m/>
    <m/>
    <d v="1899-12-30T04:51:12"/>
    <d v="1899-12-30T02:25:36"/>
    <d v="1899-12-30T04:51:12"/>
    <d v="1899-12-30T05:43:37"/>
    <d v="1899-12-30T02:25:36"/>
    <d v="1899-12-30T02:51:48"/>
    <n v="2119"/>
    <x v="4"/>
    <x v="0"/>
    <n v="200507"/>
  </r>
  <r>
    <x v="303"/>
    <s v="Monday"/>
    <x v="2"/>
    <n v="2.25"/>
    <n v="0"/>
    <n v="21"/>
    <n v="53"/>
    <d v="1899-12-30T00:21:53"/>
    <d v="1899-12-30T00:09:44"/>
    <x v="17"/>
    <s v="Short Work Loop"/>
    <n v="6.1690784463061741"/>
    <n v="0"/>
    <m/>
    <m/>
    <d v="1899-12-30T04:14:49"/>
    <d v="1899-12-30T02:07:25"/>
    <d v="1899-12-30T04:14:49"/>
    <d v="1899-12-30T05:07:13"/>
    <d v="1899-12-30T02:07:25"/>
    <d v="1899-12-30T02:33:37"/>
    <n v="1196"/>
    <x v="4"/>
    <x v="0"/>
    <n v="200507"/>
  </r>
  <r>
    <x v="304"/>
    <s v="Tuesday"/>
    <x v="0"/>
    <n v="0.25"/>
    <n v="0"/>
    <n v="10"/>
    <n v="0"/>
    <d v="1899-12-30T00:10:00"/>
    <d v="1899-12-30T00:40:00"/>
    <x v="16"/>
    <s v="Dock2Dock"/>
    <n v="1.5000000000000013"/>
    <n v="0"/>
    <m/>
    <m/>
    <d v="1899-12-30T01:36:00"/>
    <d v="1899-12-30T00:48:00"/>
    <d v="1899-12-30T17:28:00"/>
    <d v="1899-12-30T18:20:24"/>
    <d v="1899-12-30T08:44:00"/>
    <d v="1899-12-30T09:10:12"/>
    <n v="2998"/>
    <x v="4"/>
    <x v="0"/>
    <n v="200507"/>
  </r>
  <r>
    <x v="305"/>
    <s v="Wednesday"/>
    <x v="0"/>
    <n v="0.25"/>
    <n v="0"/>
    <n v="9"/>
    <n v="16"/>
    <d v="1899-12-30T00:09:16"/>
    <d v="1899-12-30T00:37:04"/>
    <x v="16"/>
    <s v="Dock2Dock"/>
    <n v="1.6187050359712241"/>
    <n v="0"/>
    <m/>
    <m/>
    <d v="1899-12-30T01:28:58"/>
    <d v="1899-12-30T00:44:29"/>
    <d v="1899-12-30T16:11:09"/>
    <d v="1899-12-30T17:03:33"/>
    <d v="1899-12-30T08:05:34"/>
    <d v="1899-12-30T08:31:46"/>
    <n v="2934"/>
    <x v="4"/>
    <x v="0"/>
    <n v="200507"/>
  </r>
  <r>
    <x v="305"/>
    <s v="Wednesday"/>
    <x v="2"/>
    <n v="2.35"/>
    <n v="0"/>
    <n v="22"/>
    <n v="35"/>
    <d v="1899-12-30T00:22:35"/>
    <d v="1899-12-30T00:09:37"/>
    <x v="10"/>
    <s v="Short Work Loop"/>
    <n v="6.2435424354243594"/>
    <n v="0"/>
    <m/>
    <m/>
    <d v="1899-12-30T04:11:47"/>
    <d v="1899-12-30T02:05:53"/>
    <d v="1899-12-30T04:11:47"/>
    <d v="1899-12-30T05:04:11"/>
    <d v="1899-12-30T02:05:53"/>
    <d v="1899-12-30T02:32:05"/>
    <n v="1105"/>
    <x v="4"/>
    <x v="0"/>
    <n v="200507"/>
  </r>
  <r>
    <x v="306"/>
    <s v="Friday"/>
    <x v="0"/>
    <n v="0.5"/>
    <n v="0"/>
    <n v="18"/>
    <n v="12"/>
    <d v="1899-12-30T00:18:12"/>
    <d v="1899-12-30T00:36:24"/>
    <x v="16"/>
    <s v="Dock &amp; Back"/>
    <n v="1.6483516483516496"/>
    <n v="0"/>
    <m/>
    <m/>
    <d v="1899-12-30T01:27:22"/>
    <d v="1899-12-30T00:43:41"/>
    <d v="1899-12-30T15:53:41"/>
    <d v="1899-12-30T16:46:05"/>
    <d v="1899-12-30T07:56:50"/>
    <d v="1899-12-30T08:23:02"/>
    <n v="2910"/>
    <x v="4"/>
    <x v="0"/>
    <n v="200507"/>
  </r>
  <r>
    <x v="306"/>
    <s v="Friday"/>
    <x v="2"/>
    <n v="3.1"/>
    <n v="0"/>
    <n v="31"/>
    <n v="16"/>
    <d v="1899-12-30T00:31:16"/>
    <d v="1899-12-30T00:10:05"/>
    <x v="10"/>
    <s v="Broad - Cannon - Park - Broad Work Loop"/>
    <n v="5.9488272921108791"/>
    <n v="0"/>
    <m/>
    <m/>
    <d v="1899-12-30T04:24:15"/>
    <d v="1899-12-30T02:12:08"/>
    <d v="1899-12-30T04:24:15"/>
    <d v="1899-12-30T05:16:39"/>
    <d v="1899-12-30T02:12:08"/>
    <d v="1899-12-30T02:38:20"/>
    <n v="1483"/>
    <x v="4"/>
    <x v="0"/>
    <n v="200507"/>
  </r>
  <r>
    <x v="307"/>
    <s v="Saturday"/>
    <x v="2"/>
    <n v="3"/>
    <n v="0"/>
    <n v="32"/>
    <n v="3"/>
    <d v="1899-12-30T00:32:03"/>
    <d v="1899-12-30T00:10:41"/>
    <x v="17"/>
    <s v="Lake House - Burr Hall - Tranquility - Lake House"/>
    <n v="5.6162246489859644"/>
    <n v="0"/>
    <m/>
    <m/>
    <d v="1899-12-30T04:39:54"/>
    <d v="1899-12-30T02:19:57"/>
    <d v="1899-12-30T04:39:54"/>
    <d v="1899-12-30T05:32:18"/>
    <d v="1899-12-30T02:19:57"/>
    <d v="1899-12-30T02:46:09"/>
    <n v="1879"/>
    <x v="4"/>
    <x v="0"/>
    <n v="200507"/>
  </r>
  <r>
    <x v="308"/>
    <s v="Monday"/>
    <x v="2"/>
    <n v="2.9"/>
    <n v="0"/>
    <n v="30"/>
    <n v="31"/>
    <d v="1899-12-30T00:30:31"/>
    <d v="1899-12-30T00:10:31"/>
    <x v="10"/>
    <s v="Cannon"/>
    <n v="5.7018022938285133"/>
    <n v="0"/>
    <m/>
    <m/>
    <d v="1899-12-30T04:35:42"/>
    <d v="1899-12-30T02:17:51"/>
    <d v="1899-12-30T04:35:42"/>
    <d v="1899-12-30T05:28:06"/>
    <d v="1899-12-30T02:17:51"/>
    <d v="1899-12-30T02:44:03"/>
    <n v="1796"/>
    <x v="4"/>
    <x v="0"/>
    <n v="200507"/>
  </r>
  <r>
    <x v="309"/>
    <s v="Tuesday"/>
    <x v="0"/>
    <n v="0.25"/>
    <n v="0"/>
    <n v="9"/>
    <n v="42"/>
    <d v="1899-12-30T00:09:42"/>
    <d v="1899-12-30T00:38:48"/>
    <x v="16"/>
    <s v="Dock2Dock"/>
    <n v="1.546391752577321"/>
    <n v="0"/>
    <m/>
    <m/>
    <d v="1899-12-30T01:33:07"/>
    <d v="1899-12-30T00:46:34"/>
    <d v="1899-12-30T16:56:34"/>
    <d v="1899-12-30T17:48:58"/>
    <d v="1899-12-30T08:28:17"/>
    <d v="1899-12-30T08:54:29"/>
    <n v="2968"/>
    <x v="4"/>
    <x v="0"/>
    <n v="200507"/>
  </r>
  <r>
    <x v="309"/>
    <s v="Tuesday"/>
    <x v="2"/>
    <n v="2.82"/>
    <n v="0"/>
    <n v="30"/>
    <n v="0"/>
    <d v="1899-12-30T00:30:00"/>
    <d v="1899-12-30T00:10:38"/>
    <x v="17"/>
    <s v="Treadmill"/>
    <n v="5.6400000000000041"/>
    <n v="0"/>
    <m/>
    <m/>
    <d v="1899-12-30T04:38:43"/>
    <d v="1899-12-30T02:19:22"/>
    <d v="1899-12-30T04:38:43"/>
    <d v="1899-12-30T05:31:07"/>
    <d v="1899-12-30T02:19:22"/>
    <d v="1899-12-30T02:45:34"/>
    <n v="1855"/>
    <x v="4"/>
    <x v="0"/>
    <n v="200507"/>
  </r>
  <r>
    <x v="310"/>
    <s v="Wednesday"/>
    <x v="2"/>
    <n v="2.9"/>
    <n v="0"/>
    <n v="28"/>
    <n v="40"/>
    <d v="1899-12-30T00:28:40"/>
    <d v="1899-12-30T00:09:53"/>
    <x v="17"/>
    <s v="Cannon"/>
    <n v="6.0697674418604688"/>
    <n v="0"/>
    <m/>
    <m/>
    <d v="1899-12-30T04:18:59"/>
    <d v="1899-12-30T02:09:30"/>
    <d v="1899-12-30T04:18:59"/>
    <d v="1899-12-30T05:11:23"/>
    <d v="1899-12-30T02:09:30"/>
    <d v="1899-12-30T02:35:42"/>
    <n v="1331"/>
    <x v="4"/>
    <x v="0"/>
    <n v="200507"/>
  </r>
  <r>
    <x v="311"/>
    <s v="Thursday"/>
    <x v="2"/>
    <n v="2.5499999999999998"/>
    <n v="0"/>
    <n v="27"/>
    <n v="34"/>
    <d v="1899-12-30T00:27:34"/>
    <d v="1899-12-30T00:10:49"/>
    <x v="17"/>
    <s v="Short Work Loop"/>
    <n v="5.5501813784764247"/>
    <n v="0"/>
    <m/>
    <m/>
    <d v="1899-12-30T04:43:14"/>
    <d v="1899-12-30T02:21:37"/>
    <d v="1899-12-30T04:43:14"/>
    <d v="1899-12-30T05:35:38"/>
    <d v="1899-12-30T02:21:37"/>
    <d v="1899-12-30T02:47:49"/>
    <n v="1954"/>
    <x v="4"/>
    <x v="0"/>
    <n v="200507"/>
  </r>
  <r>
    <x v="312"/>
    <s v="Friday"/>
    <x v="0"/>
    <n v="0.5"/>
    <n v="0"/>
    <n v="19"/>
    <n v="50"/>
    <d v="1899-12-30T00:19:50"/>
    <d v="1899-12-30T00:39:40"/>
    <x v="16"/>
    <s v="Dock &amp; Back"/>
    <n v="1.512605042016808"/>
    <n v="0"/>
    <m/>
    <m/>
    <d v="1899-12-30T01:35:12"/>
    <d v="1899-12-30T00:47:36"/>
    <d v="1899-12-30T17:19:16"/>
    <d v="1899-12-30T18:11:40"/>
    <d v="1899-12-30T08:39:38"/>
    <d v="1899-12-30T09:05:50"/>
    <n v="2993"/>
    <x v="4"/>
    <x v="0"/>
    <n v="200507"/>
  </r>
  <r>
    <x v="312"/>
    <s v="Friday"/>
    <x v="1"/>
    <n v="11"/>
    <n v="0"/>
    <n v="38"/>
    <n v="50"/>
    <d v="1899-12-30T00:38:50"/>
    <d v="1899-12-30T00:03:32"/>
    <x v="11"/>
    <s v="Seaside Park - 2 Loops"/>
    <n v="16.995708154506449"/>
    <n v="0"/>
    <m/>
    <m/>
    <d v="1899-12-30T06:35:24"/>
    <d v="1899-12-30T03:17:42"/>
    <d v="1899-12-30T01:32:30"/>
    <d v="1899-12-30T02:24:54"/>
    <d v="1899-12-30T00:46:15"/>
    <d v="1899-12-30T01:12:27"/>
    <n v="272"/>
    <x v="4"/>
    <x v="0"/>
    <n v="200507"/>
  </r>
  <r>
    <x v="313"/>
    <s v="Sunday"/>
    <x v="1"/>
    <n v="25"/>
    <n v="1"/>
    <n v="39"/>
    <n v="35"/>
    <d v="1899-12-30T01:39:35"/>
    <d v="1899-12-30T00:03:59"/>
    <x v="11"/>
    <s v="Griskus Olympic"/>
    <n v="15.062761506276161"/>
    <n v="0"/>
    <m/>
    <m/>
    <d v="1899-12-30T07:26:08"/>
    <d v="1899-12-30T03:43:04"/>
    <d v="1899-12-30T01:44:22"/>
    <d v="1899-12-30T02:36:46"/>
    <d v="1899-12-30T00:52:11"/>
    <d v="1899-12-30T01:18:23"/>
    <n v="419"/>
    <x v="4"/>
    <x v="0"/>
    <n v="200507"/>
  </r>
  <r>
    <x v="314"/>
    <s v="Monday"/>
    <x v="0"/>
    <n v="0.25"/>
    <n v="0"/>
    <n v="9"/>
    <n v="21"/>
    <d v="1899-12-30T00:09:21"/>
    <d v="1899-12-30T00:37:24"/>
    <x v="16"/>
    <s v="Dock2Dock"/>
    <n v="1.6042780748663117"/>
    <n v="0"/>
    <m/>
    <m/>
    <d v="1899-12-30T01:29:46"/>
    <d v="1899-12-30T00:44:53"/>
    <d v="1899-12-30T16:19:53"/>
    <d v="1899-12-30T17:12:17"/>
    <d v="1899-12-30T08:09:56"/>
    <d v="1899-12-30T08:36:08"/>
    <n v="2939"/>
    <x v="4"/>
    <x v="0"/>
    <n v="200507"/>
  </r>
  <r>
    <x v="315"/>
    <s v="Tuesday"/>
    <x v="2"/>
    <n v="3"/>
    <n v="0"/>
    <n v="30"/>
    <n v="24"/>
    <d v="1899-12-30T00:30:24"/>
    <d v="1899-12-30T00:10:08"/>
    <x v="17"/>
    <s v="Treadmill"/>
    <n v="5.9210526315789531"/>
    <n v="0"/>
    <m/>
    <m/>
    <d v="1899-12-30T04:25:30"/>
    <d v="1899-12-30T02:12:45"/>
    <d v="1899-12-30T04:25:30"/>
    <d v="1899-12-30T05:17:54"/>
    <d v="1899-12-30T02:12:45"/>
    <d v="1899-12-30T02:38:57"/>
    <n v="1506"/>
    <x v="4"/>
    <x v="0"/>
    <n v="200507"/>
  </r>
  <r>
    <x v="316"/>
    <s v="Wednesday"/>
    <x v="2"/>
    <n v="3"/>
    <n v="0"/>
    <n v="29"/>
    <n v="18"/>
    <d v="1899-12-30T00:29:18"/>
    <d v="1899-12-30T00:09:46"/>
    <x v="17"/>
    <s v="Treadmill"/>
    <n v="6.1433447098976162"/>
    <n v="0"/>
    <m/>
    <m/>
    <d v="1899-12-30T04:15:53"/>
    <d v="1899-12-30T02:07:57"/>
    <d v="1899-12-30T04:15:53"/>
    <d v="1899-12-30T05:08:17"/>
    <d v="1899-12-30T02:07:57"/>
    <d v="1899-12-30T02:34:09"/>
    <n v="1222"/>
    <x v="4"/>
    <x v="0"/>
    <n v="200507"/>
  </r>
  <r>
    <x v="317"/>
    <s v="Thursday"/>
    <x v="0"/>
    <n v="0.5"/>
    <n v="0"/>
    <n v="17"/>
    <n v="40"/>
    <d v="1899-12-30T00:17:40"/>
    <d v="1899-12-30T00:35:20"/>
    <x v="16"/>
    <s v="2 dock &amp; triangle"/>
    <n v="1.698113207547171"/>
    <n v="0"/>
    <m/>
    <m/>
    <d v="1899-12-30T01:24:48"/>
    <d v="1899-12-30T00:42:24"/>
    <d v="1899-12-30T15:25:44"/>
    <d v="1899-12-30T16:18:08"/>
    <d v="1899-12-30T07:42:52"/>
    <d v="1899-12-30T08:09:04"/>
    <n v="2874"/>
    <x v="4"/>
    <x v="0"/>
    <n v="200507"/>
  </r>
  <r>
    <x v="318"/>
    <s v="Saturday"/>
    <x v="1"/>
    <n v="45"/>
    <n v="3"/>
    <n v="4"/>
    <n v="10"/>
    <d v="1899-12-30T03:04:10"/>
    <d v="1899-12-30T00:04:06"/>
    <x v="11"/>
    <s v="Goly + Bantam Lake Loop"/>
    <n v="14.660633484162908"/>
    <n v="0"/>
    <m/>
    <m/>
    <d v="1899-12-30T07:38:22"/>
    <d v="1899-12-30T03:49:11"/>
    <d v="1899-12-30T01:47:14"/>
    <d v="1899-12-30T02:39:38"/>
    <d v="1899-12-30T00:53:37"/>
    <d v="1899-12-30T01:19:49"/>
    <n v="475"/>
    <x v="4"/>
    <x v="0"/>
    <n v="200507"/>
  </r>
  <r>
    <x v="319"/>
    <s v="Sunday"/>
    <x v="5"/>
    <n v="2.5"/>
    <n v="0"/>
    <n v="50"/>
    <n v="1"/>
    <d v="1899-12-30T00:50:01"/>
    <d v="1899-12-30T00:20:00"/>
    <x v="10"/>
    <s v="Walk with the boys"/>
    <n v="2.9990003332222614"/>
    <n v="0"/>
    <m/>
    <m/>
    <d v="1899-12-30T00:00:00"/>
    <d v="1899-12-30T00:00:00"/>
    <d v="1899-12-30T08:44:10"/>
    <d v="1899-12-30T09:36:35"/>
    <d v="1899-12-30T04:22:05"/>
    <d v="1899-12-30T04:48:17"/>
    <n v="2740"/>
    <x v="4"/>
    <x v="0"/>
    <n v="200507"/>
  </r>
  <r>
    <x v="320"/>
    <s v="Tuesday"/>
    <x v="2"/>
    <n v="2.9"/>
    <n v="0"/>
    <n v="29"/>
    <n v="42"/>
    <d v="1899-12-30T00:29:42"/>
    <d v="1899-12-30T00:10:14"/>
    <x v="17"/>
    <s v="Cannon"/>
    <n v="5.8585858585858626"/>
    <n v="0"/>
    <m/>
    <m/>
    <d v="1899-12-30T04:28:19"/>
    <d v="1899-12-30T02:14:10"/>
    <d v="1899-12-30T04:28:19"/>
    <d v="1899-12-30T05:20:43"/>
    <d v="1899-12-30T02:14:10"/>
    <d v="1899-12-30T02:40:22"/>
    <n v="1589"/>
    <x v="4"/>
    <x v="4"/>
    <n v="200508"/>
  </r>
  <r>
    <x v="321"/>
    <s v="Thursday"/>
    <x v="2"/>
    <n v="1.5"/>
    <n v="0"/>
    <n v="15"/>
    <n v="0"/>
    <d v="1899-12-30T00:15:00"/>
    <d v="1899-12-30T00:10:00"/>
    <x v="17"/>
    <s v="Treadmill"/>
    <n v="6.0000000000000053"/>
    <n v="0"/>
    <m/>
    <m/>
    <d v="1899-12-30T04:22:00"/>
    <d v="1899-12-30T02:11:00"/>
    <d v="1899-12-30T04:22:00"/>
    <d v="1899-12-30T05:14:24"/>
    <d v="1899-12-30T02:11:00"/>
    <d v="1899-12-30T02:37:12"/>
    <n v="1404"/>
    <x v="4"/>
    <x v="4"/>
    <n v="200508"/>
  </r>
  <r>
    <x v="322"/>
    <s v="Friday"/>
    <x v="0"/>
    <n v="0.5"/>
    <n v="0"/>
    <n v="18"/>
    <n v="21"/>
    <d v="1899-12-30T00:18:21"/>
    <d v="1899-12-30T00:36:42"/>
    <x v="19"/>
    <s v="Sandy Beach Triathlon (Including T1)"/>
    <n v="1.6348773841961866"/>
    <n v="0"/>
    <m/>
    <m/>
    <d v="1899-12-30T01:28:05"/>
    <d v="1899-12-30T00:44:02"/>
    <d v="1899-12-30T16:01:32"/>
    <d v="1899-12-30T16:53:56"/>
    <d v="1899-12-30T08:00:46"/>
    <d v="1899-12-30T08:26:58"/>
    <n v="2924"/>
    <x v="4"/>
    <x v="4"/>
    <n v="200508"/>
  </r>
  <r>
    <x v="322"/>
    <s v="Friday"/>
    <x v="1"/>
    <n v="10"/>
    <n v="0"/>
    <n v="33"/>
    <n v="58"/>
    <d v="1899-12-30T00:33:58"/>
    <d v="1899-12-30T00:03:24"/>
    <x v="11"/>
    <s v="Sandy Beach Triathlon (Including T2)"/>
    <n v="17.664376840039267"/>
    <n v="0"/>
    <m/>
    <m/>
    <d v="1899-12-30T06:20:26"/>
    <d v="1899-12-30T03:10:13"/>
    <d v="1899-12-30T01:29:00"/>
    <d v="1899-12-30T02:21:24"/>
    <d v="1899-12-30T00:44:30"/>
    <d v="1899-12-30T01:10:42"/>
    <n v="235"/>
    <x v="4"/>
    <x v="4"/>
    <n v="200508"/>
  </r>
  <r>
    <x v="322"/>
    <s v="Friday"/>
    <x v="2"/>
    <n v="3.1"/>
    <n v="0"/>
    <n v="34"/>
    <n v="35"/>
    <d v="1899-12-30T00:34:35"/>
    <d v="1899-12-30T00:11:09"/>
    <x v="10"/>
    <s v="Sandy Beach Triathlon"/>
    <n v="5.3783132530120517"/>
    <n v="0"/>
    <m/>
    <m/>
    <d v="1899-12-30T04:52:17"/>
    <d v="1899-12-30T02:26:09"/>
    <d v="1899-12-30T04:52:17"/>
    <d v="1899-12-30T05:44:41"/>
    <d v="1899-12-30T02:26:09"/>
    <d v="1899-12-30T02:52:21"/>
    <n v="2142"/>
    <x v="4"/>
    <x v="4"/>
    <n v="200508"/>
  </r>
  <r>
    <x v="323"/>
    <s v="Sunday"/>
    <x v="1"/>
    <n v="10.5"/>
    <n v="0"/>
    <n v="42"/>
    <n v="30"/>
    <d v="1899-12-30T00:42:30"/>
    <d v="1899-12-30T00:04:03"/>
    <x v="11"/>
    <s v="Griskus Sprint"/>
    <n v="14.823529411764715"/>
    <n v="0"/>
    <m/>
    <m/>
    <d v="1899-12-30T07:33:20"/>
    <d v="1899-12-30T03:46:40"/>
    <d v="1899-12-30T01:46:03"/>
    <d v="1899-12-30T02:38:27"/>
    <d v="1899-12-30T00:53:01"/>
    <d v="1899-12-30T01:19:13"/>
    <n v="462"/>
    <x v="4"/>
    <x v="4"/>
    <n v="200508"/>
  </r>
  <r>
    <x v="323"/>
    <s v="Sunday"/>
    <x v="5"/>
    <n v="1.6"/>
    <n v="0"/>
    <n v="35"/>
    <n v="0"/>
    <d v="1899-12-30T00:35:00"/>
    <d v="1899-12-30T00:21:52"/>
    <x v="17"/>
    <s v="Walk with the boys"/>
    <n v="2.7428571428571451"/>
    <n v="0"/>
    <m/>
    <m/>
    <d v="1899-12-30T00:00:00"/>
    <d v="1899-12-30T00:00:00"/>
    <d v="1899-12-30T09:33:07"/>
    <d v="1899-12-30T10:25:32"/>
    <d v="1899-12-30T04:46:34"/>
    <d v="1899-12-30T05:12:46"/>
    <n v="2741"/>
    <x v="4"/>
    <x v="4"/>
    <n v="200508"/>
  </r>
  <r>
    <x v="324"/>
    <s v="Tuesday"/>
    <x v="2"/>
    <n v="2.5"/>
    <n v="0"/>
    <n v="27"/>
    <n v="0"/>
    <d v="1899-12-30T00:27:00"/>
    <d v="1899-12-30T00:10:48"/>
    <x v="17"/>
    <s v="Treadmill"/>
    <n v="5.5555555555555598"/>
    <n v="0"/>
    <m/>
    <m/>
    <d v="1899-12-30T04:42:58"/>
    <d v="1899-12-30T02:21:29"/>
    <d v="1899-12-30T04:42:58"/>
    <d v="1899-12-30T05:35:22"/>
    <d v="1899-12-30T02:21:29"/>
    <d v="1899-12-30T02:47:41"/>
    <n v="1946"/>
    <x v="4"/>
    <x v="4"/>
    <n v="200508"/>
  </r>
  <r>
    <x v="325"/>
    <s v="Wednesday"/>
    <x v="2"/>
    <n v="2.9"/>
    <n v="0"/>
    <n v="29"/>
    <n v="30"/>
    <d v="1899-12-30T00:29:30"/>
    <d v="1899-12-30T00:10:10"/>
    <x v="17"/>
    <s v="Cannon"/>
    <n v="5.8983050847457665"/>
    <n v="0"/>
    <m/>
    <m/>
    <d v="1899-12-30T04:26:31"/>
    <d v="1899-12-30T02:13:16"/>
    <d v="1899-12-30T04:26:31"/>
    <d v="1899-12-30T05:18:55"/>
    <d v="1899-12-30T02:13:16"/>
    <d v="1899-12-30T02:39:28"/>
    <n v="1538"/>
    <x v="4"/>
    <x v="4"/>
    <n v="200508"/>
  </r>
  <r>
    <x v="326"/>
    <s v="Sunday"/>
    <x v="0"/>
    <n v="1"/>
    <n v="0"/>
    <n v="38"/>
    <n v="49"/>
    <d v="1899-12-30T00:38:49"/>
    <d v="1899-12-30T00:38:49"/>
    <x v="20"/>
    <s v="Park City Triathlon"/>
    <n v="1.5457277801631613"/>
    <n v="0"/>
    <m/>
    <m/>
    <d v="1899-12-30T01:33:10"/>
    <d v="1899-12-30T00:46:35"/>
    <d v="1899-12-30T16:57:00"/>
    <d v="1899-12-30T17:49:24"/>
    <d v="1899-12-30T08:28:30"/>
    <d v="1899-12-30T08:54:42"/>
    <n v="2969"/>
    <x v="4"/>
    <x v="4"/>
    <n v="200508"/>
  </r>
  <r>
    <x v="326"/>
    <s v="Sunday"/>
    <x v="1"/>
    <n v="25"/>
    <n v="1"/>
    <n v="18"/>
    <n v="45"/>
    <d v="1899-12-30T01:18:45"/>
    <d v="1899-12-30T00:03:09"/>
    <x v="11"/>
    <s v="Park City Triathlon"/>
    <n v="19.047619047619062"/>
    <n v="0"/>
    <m/>
    <m/>
    <d v="1899-12-30T05:52:48"/>
    <d v="1899-12-30T02:56:24"/>
    <d v="1899-12-30T01:22:32"/>
    <d v="1899-12-30T02:14:56"/>
    <d v="1899-12-30T00:41:16"/>
    <d v="1899-12-30T01:07:28"/>
    <n v="205"/>
    <x v="4"/>
    <x v="4"/>
    <n v="200508"/>
  </r>
  <r>
    <x v="326"/>
    <s v="Sunday"/>
    <x v="2"/>
    <n v="6.2"/>
    <n v="1"/>
    <n v="27"/>
    <n v="27"/>
    <d v="1899-12-30T01:27:27"/>
    <d v="1899-12-30T00:14:06"/>
    <x v="10"/>
    <s v="Park City Triathlon"/>
    <n v="4.2538593481989748"/>
    <n v="0"/>
    <m/>
    <m/>
    <d v="1899-12-30T06:09:33"/>
    <d v="1899-12-30T03:04:46"/>
    <d v="1899-12-30T06:09:33"/>
    <d v="1899-12-30T07:01:57"/>
    <d v="1899-12-30T03:04:46"/>
    <d v="1899-12-30T03:30:58"/>
    <n v="2643"/>
    <x v="4"/>
    <x v="4"/>
    <n v="200508"/>
  </r>
  <r>
    <x v="327"/>
    <s v="Tuesday"/>
    <x v="2"/>
    <n v="2.1"/>
    <n v="0"/>
    <n v="20"/>
    <n v="39"/>
    <d v="1899-12-30T00:20:39"/>
    <d v="1899-12-30T00:09:50"/>
    <x v="17"/>
    <s v="Run to Park with Loop"/>
    <n v="6.1016949152542423"/>
    <n v="0"/>
    <m/>
    <m/>
    <d v="1899-12-30T04:17:38"/>
    <d v="1899-12-30T02:08:49"/>
    <d v="1899-12-30T04:17:38"/>
    <d v="1899-12-30T05:10:02"/>
    <d v="1899-12-30T02:08:49"/>
    <d v="1899-12-30T02:35:01"/>
    <n v="1274"/>
    <x v="4"/>
    <x v="4"/>
    <n v="200508"/>
  </r>
  <r>
    <x v="328"/>
    <s v="Thursday"/>
    <x v="2"/>
    <n v="2"/>
    <n v="0"/>
    <n v="18"/>
    <n v="39"/>
    <d v="1899-12-30T00:18:39"/>
    <d v="1899-12-30T00:09:19"/>
    <x v="17"/>
    <s v="Park &amp; Back"/>
    <n v="6.4343163538874055"/>
    <n v="0"/>
    <m/>
    <m/>
    <d v="1899-12-30T04:04:19"/>
    <d v="1899-12-30T02:02:09"/>
    <d v="1899-12-30T04:04:19"/>
    <d v="1899-12-30T04:56:43"/>
    <d v="1899-12-30T02:02:09"/>
    <d v="1899-12-30T02:28:21"/>
    <n v="937"/>
    <x v="4"/>
    <x v="4"/>
    <n v="200508"/>
  </r>
  <r>
    <x v="329"/>
    <s v="Saturday"/>
    <x v="1"/>
    <n v="4.2"/>
    <n v="0"/>
    <n v="18"/>
    <n v="30"/>
    <d v="1899-12-30T00:18:30"/>
    <d v="1899-12-30T00:04:24"/>
    <x v="11"/>
    <s v="N/A"/>
    <n v="13.621621621621632"/>
    <n v="0"/>
    <m/>
    <m/>
    <d v="1899-12-30T08:13:20"/>
    <d v="1899-12-30T04:06:40"/>
    <d v="1899-12-30T01:55:24"/>
    <d v="1899-12-30T02:47:48"/>
    <d v="1899-12-30T00:57:42"/>
    <d v="1899-12-30T01:23:54"/>
    <n v="558"/>
    <x v="4"/>
    <x v="4"/>
    <n v="200508"/>
  </r>
  <r>
    <x v="330"/>
    <s v="Sunday"/>
    <x v="0"/>
    <n v="1.2"/>
    <n v="0"/>
    <n v="43"/>
    <n v="25"/>
    <d v="1899-12-30T00:43:25"/>
    <d v="1899-12-30T00:36:11"/>
    <x v="21"/>
    <s v="Timberman 1/2 Ironman"/>
    <n v="1.6583493282149724"/>
    <n v="0"/>
    <m/>
    <m/>
    <d v="1899-12-30T01:26:50"/>
    <d v="1899-12-30T00:43:25"/>
    <d v="1899-12-30T15:47:56"/>
    <d v="1899-12-30T16:40:20"/>
    <d v="1899-12-30T07:53:58"/>
    <d v="1899-12-30T08:20:10"/>
    <n v="2903"/>
    <x v="4"/>
    <x v="4"/>
    <n v="200508"/>
  </r>
  <r>
    <x v="330"/>
    <s v="Sunday"/>
    <x v="1"/>
    <n v="56"/>
    <n v="3"/>
    <n v="28"/>
    <n v="25"/>
    <d v="1899-12-30T03:28:25"/>
    <d v="1899-12-30T00:03:43"/>
    <x v="11"/>
    <s v="Timberman 1/2 Ironman"/>
    <n v="16.121551379448235"/>
    <n v="0"/>
    <m/>
    <m/>
    <d v="1899-12-30T06:56:50"/>
    <d v="1899-12-30T03:28:25"/>
    <d v="1899-12-30T01:37:31"/>
    <d v="1899-12-30T02:29:55"/>
    <d v="1899-12-30T00:48:45"/>
    <d v="1899-12-30T01:14:57"/>
    <n v="325"/>
    <x v="4"/>
    <x v="4"/>
    <n v="200508"/>
  </r>
  <r>
    <x v="331"/>
    <s v="Thursday"/>
    <x v="2"/>
    <n v="2.1"/>
    <n v="0"/>
    <n v="19"/>
    <n v="6"/>
    <d v="1899-12-30T00:19:06"/>
    <d v="1899-12-30T00:09:06"/>
    <x v="17"/>
    <s v="Run to Park with Loop"/>
    <n v="6.5968586387434609"/>
    <n v="0"/>
    <m/>
    <m/>
    <d v="1899-12-30T03:58:18"/>
    <d v="1899-12-30T01:59:09"/>
    <d v="1899-12-30T03:58:18"/>
    <d v="1899-12-30T04:50:42"/>
    <d v="1899-12-30T01:59:09"/>
    <d v="1899-12-30T02:25:21"/>
    <n v="840"/>
    <x v="4"/>
    <x v="4"/>
    <n v="200508"/>
  </r>
  <r>
    <x v="332"/>
    <s v="Friday"/>
    <x v="2"/>
    <n v="3.1"/>
    <n v="0"/>
    <n v="32"/>
    <n v="21"/>
    <d v="1899-12-30T00:32:21"/>
    <d v="1899-12-30T00:10:26"/>
    <x v="17"/>
    <s v="Cannon Plus"/>
    <n v="5.7496136012364802"/>
    <n v="0"/>
    <m/>
    <m/>
    <d v="1899-12-30T04:33:25"/>
    <d v="1899-12-30T02:16:42"/>
    <d v="1899-12-30T04:33:25"/>
    <d v="1899-12-30T05:25:49"/>
    <d v="1899-12-30T02:16:42"/>
    <d v="1899-12-30T02:42:54"/>
    <n v="1736"/>
    <x v="4"/>
    <x v="4"/>
    <n v="200508"/>
  </r>
  <r>
    <x v="333"/>
    <s v="Monday"/>
    <x v="2"/>
    <n v="2.75"/>
    <n v="0"/>
    <n v="27"/>
    <n v="40"/>
    <d v="1899-12-30T00:27:40"/>
    <d v="1899-12-30T00:10:04"/>
    <x v="17"/>
    <s v="Reverse Work Loop - Minus Cannon"/>
    <n v="5.9638554216867519"/>
    <n v="0"/>
    <m/>
    <m/>
    <d v="1899-12-30T04:23:35"/>
    <d v="1899-12-30T02:11:48"/>
    <d v="1899-12-30T04:23:35"/>
    <d v="1899-12-30T05:15:59"/>
    <d v="1899-12-30T02:11:48"/>
    <d v="1899-12-30T02:38:00"/>
    <n v="1468"/>
    <x v="4"/>
    <x v="4"/>
    <n v="200508"/>
  </r>
  <r>
    <x v="334"/>
    <s v="Tuesday"/>
    <x v="2"/>
    <n v="3"/>
    <n v="0"/>
    <n v="33"/>
    <n v="52"/>
    <d v="1899-12-30T00:33:52"/>
    <d v="1899-12-30T00:11:17"/>
    <x v="17"/>
    <s v="Cannon"/>
    <n v="5.3149606299212637"/>
    <n v="0"/>
    <m/>
    <m/>
    <d v="1899-12-30T04:55:46"/>
    <d v="1899-12-30T02:27:53"/>
    <d v="1899-12-30T04:55:46"/>
    <d v="1899-12-30T05:48:10"/>
    <d v="1899-12-30T02:27:53"/>
    <d v="1899-12-30T02:54:05"/>
    <n v="2189"/>
    <x v="4"/>
    <x v="4"/>
    <n v="200508"/>
  </r>
  <r>
    <x v="335"/>
    <s v="Wednesday"/>
    <x v="2"/>
    <n v="3"/>
    <n v="0"/>
    <n v="36"/>
    <n v="35"/>
    <d v="1899-12-30T00:36:35"/>
    <d v="1899-12-30T00:12:12"/>
    <x v="17"/>
    <s v="Cannon"/>
    <n v="4.9202733485193662"/>
    <n v="0"/>
    <m/>
    <m/>
    <d v="1899-12-30T05:19:30"/>
    <d v="1899-12-30T02:39:45"/>
    <d v="1899-12-30T05:19:30"/>
    <d v="1899-12-30T06:11:54"/>
    <d v="1899-12-30T02:39:45"/>
    <d v="1899-12-30T03:05:57"/>
    <n v="2467"/>
    <x v="4"/>
    <x v="4"/>
    <n v="200508"/>
  </r>
  <r>
    <x v="336"/>
    <s v="Thursday"/>
    <x v="0"/>
    <n v="0.25"/>
    <n v="0"/>
    <n v="9"/>
    <n v="7"/>
    <d v="1899-12-30T00:09:07"/>
    <d v="1899-12-30T00:36:28"/>
    <x v="16"/>
    <s v="Dock2Dock"/>
    <n v="1.6453382084095074"/>
    <n v="0"/>
    <m/>
    <m/>
    <d v="1899-12-30T01:27:31"/>
    <d v="1899-12-30T00:43:46"/>
    <d v="1899-12-30T15:55:26"/>
    <d v="1899-12-30T16:47:50"/>
    <d v="1899-12-30T07:57:43"/>
    <d v="1899-12-30T08:23:55"/>
    <n v="2913"/>
    <x v="4"/>
    <x v="5"/>
    <n v="200509"/>
  </r>
  <r>
    <x v="337"/>
    <s v="Friday"/>
    <x v="2"/>
    <n v="3"/>
    <n v="0"/>
    <n v="30"/>
    <n v="45"/>
    <d v="1899-12-30T00:30:45"/>
    <d v="1899-12-30T00:10:15"/>
    <x v="17"/>
    <s v="Cannon"/>
    <n v="5.8536585365853711"/>
    <n v="0"/>
    <m/>
    <m/>
    <d v="1899-12-30T04:28:33"/>
    <d v="1899-12-30T02:14:16"/>
    <d v="1899-12-30T04:28:33"/>
    <d v="1899-12-30T05:20:57"/>
    <d v="1899-12-30T02:14:16"/>
    <d v="1899-12-30T02:40:29"/>
    <n v="1598"/>
    <x v="4"/>
    <x v="5"/>
    <n v="200509"/>
  </r>
  <r>
    <x v="338"/>
    <s v="Saturday"/>
    <x v="1"/>
    <n v="15"/>
    <n v="1"/>
    <n v="15"/>
    <n v="1"/>
    <d v="1899-12-30T01:15:01"/>
    <d v="1899-12-30T00:05:00"/>
    <x v="11"/>
    <s v="Tour of Middlebury "/>
    <n v="11.997333925794276"/>
    <n v="0"/>
    <m/>
    <m/>
    <d v="1899-12-30T09:20:07"/>
    <d v="1899-12-30T04:40:04"/>
    <d v="1899-12-30T02:11:02"/>
    <d v="1899-12-30T03:03:26"/>
    <d v="1899-12-30T01:05:31"/>
    <d v="1899-12-30T01:31:43"/>
    <n v="656"/>
    <x v="4"/>
    <x v="5"/>
    <n v="200509"/>
  </r>
  <r>
    <x v="339"/>
    <s v="Wednesday"/>
    <x v="2"/>
    <n v="2.9"/>
    <n v="0"/>
    <n v="30"/>
    <n v="33"/>
    <d v="1899-12-30T00:30:33"/>
    <d v="1899-12-30T00:10:32"/>
    <x v="17"/>
    <s v="Cannon"/>
    <n v="5.6955810147299557"/>
    <n v="0"/>
    <m/>
    <m/>
    <d v="1899-12-30T04:36:00"/>
    <d v="1899-12-30T02:18:00"/>
    <d v="1899-12-30T04:36:00"/>
    <d v="1899-12-30T05:28:24"/>
    <d v="1899-12-30T02:18:00"/>
    <d v="1899-12-30T02:44:12"/>
    <n v="1810"/>
    <x v="4"/>
    <x v="5"/>
    <n v="200509"/>
  </r>
  <r>
    <x v="340"/>
    <s v="Thursday"/>
    <x v="2"/>
    <n v="1.02"/>
    <n v="0"/>
    <n v="10"/>
    <n v="1"/>
    <d v="1899-12-30T00:10:01"/>
    <d v="1899-12-30T00:09:49"/>
    <x v="17"/>
    <s v="Treadmill"/>
    <n v="6.1098169717138155"/>
    <n v="0"/>
    <m/>
    <m/>
    <d v="1899-12-30T04:17:17"/>
    <d v="1899-12-30T02:08:39"/>
    <d v="1899-12-30T04:17:17"/>
    <d v="1899-12-30T05:09:41"/>
    <d v="1899-12-30T02:08:39"/>
    <d v="1899-12-30T02:34:51"/>
    <n v="1263"/>
    <x v="4"/>
    <x v="5"/>
    <n v="200509"/>
  </r>
  <r>
    <x v="341"/>
    <s v="Saturday"/>
    <x v="2"/>
    <n v="3.1"/>
    <n v="0"/>
    <n v="27"/>
    <n v="43"/>
    <d v="1899-12-30T00:27:43"/>
    <d v="1899-12-30T00:08:56"/>
    <x v="10"/>
    <s v="Young Life 5k"/>
    <n v="6.7107636800962176"/>
    <n v="0"/>
    <m/>
    <m/>
    <d v="1899-12-30T03:54:15"/>
    <d v="1899-12-30T01:57:08"/>
    <d v="1899-12-30T03:54:15"/>
    <d v="1899-12-30T04:46:39"/>
    <d v="1899-12-30T01:57:08"/>
    <d v="1899-12-30T02:23:20"/>
    <n v="803"/>
    <x v="4"/>
    <x v="5"/>
    <n v="200509"/>
  </r>
  <r>
    <x v="342"/>
    <s v="Monday"/>
    <x v="2"/>
    <n v="3"/>
    <n v="0"/>
    <n v="30"/>
    <n v="45"/>
    <d v="1899-12-30T00:30:45"/>
    <d v="1899-12-30T00:10:15"/>
    <x v="6"/>
    <s v="Cannon"/>
    <n v="5.8536585365853711"/>
    <n v="0"/>
    <m/>
    <m/>
    <d v="1899-12-30T04:28:33"/>
    <d v="1899-12-30T02:14:16"/>
    <d v="1899-12-30T04:28:33"/>
    <d v="1899-12-30T05:20:57"/>
    <d v="1899-12-30T02:14:16"/>
    <d v="1899-12-30T02:40:29"/>
    <n v="1598"/>
    <x v="4"/>
    <x v="5"/>
    <n v="200509"/>
  </r>
  <r>
    <x v="343"/>
    <s v="Wednesday"/>
    <x v="2"/>
    <n v="2.8"/>
    <n v="0"/>
    <n v="28"/>
    <n v="4"/>
    <d v="1899-12-30T00:28:04"/>
    <d v="1899-12-30T00:10:01"/>
    <x v="10"/>
    <s v="Work Loop - Random"/>
    <n v="5.9857482185273199"/>
    <n v="0"/>
    <m/>
    <m/>
    <d v="1899-12-30T04:22:37"/>
    <d v="1899-12-30T02:11:19"/>
    <d v="1899-12-30T04:22:37"/>
    <d v="1899-12-30T05:15:01"/>
    <d v="1899-12-30T02:11:19"/>
    <d v="1899-12-30T02:37:31"/>
    <n v="1442"/>
    <x v="4"/>
    <x v="5"/>
    <n v="200509"/>
  </r>
  <r>
    <x v="344"/>
    <s v="Thursday"/>
    <x v="2"/>
    <n v="2"/>
    <n v="0"/>
    <n v="19"/>
    <n v="31"/>
    <d v="1899-12-30T00:19:31"/>
    <d v="1899-12-30T00:09:45"/>
    <x v="17"/>
    <s v="Sandy Beach to Big House"/>
    <n v="6.1485909479077758"/>
    <n v="0"/>
    <m/>
    <m/>
    <d v="1899-12-30T04:15:40"/>
    <d v="1899-12-30T02:07:50"/>
    <d v="1899-12-30T04:15:40"/>
    <d v="1899-12-30T05:08:04"/>
    <d v="1899-12-30T02:07:50"/>
    <d v="1899-12-30T02:34:02"/>
    <n v="1218"/>
    <x v="4"/>
    <x v="5"/>
    <n v="200509"/>
  </r>
  <r>
    <x v="345"/>
    <s v="Friday"/>
    <x v="2"/>
    <n v="4"/>
    <n v="0"/>
    <n v="40"/>
    <n v="31"/>
    <d v="1899-12-30T00:40:31"/>
    <d v="1899-12-30T00:10:08"/>
    <x v="10"/>
    <s v="4 Mile-Work"/>
    <n v="5.9234882764294579"/>
    <n v="0"/>
    <m/>
    <m/>
    <d v="1899-12-30T04:25:23"/>
    <d v="1899-12-30T02:12:42"/>
    <d v="1899-12-30T04:25:23"/>
    <d v="1899-12-30T05:17:47"/>
    <d v="1899-12-30T02:12:42"/>
    <d v="1899-12-30T02:38:54"/>
    <n v="1505"/>
    <x v="4"/>
    <x v="5"/>
    <n v="200509"/>
  </r>
  <r>
    <x v="346"/>
    <s v="Sunday"/>
    <x v="1"/>
    <n v="10.5"/>
    <n v="0"/>
    <n v="38"/>
    <n v="17"/>
    <d v="1899-12-30T00:38:17"/>
    <d v="1899-12-30T00:03:39"/>
    <x v="11"/>
    <s v="Griskus Sprint"/>
    <n v="16.456247279059657"/>
    <n v="0"/>
    <m/>
    <m/>
    <d v="1899-12-30T06:48:21"/>
    <d v="1899-12-30T03:24:11"/>
    <d v="1899-12-30T01:35:32"/>
    <d v="1899-12-30T02:27:56"/>
    <d v="1899-12-30T00:47:46"/>
    <d v="1899-12-30T01:13:58"/>
    <n v="305"/>
    <x v="4"/>
    <x v="5"/>
    <n v="200509"/>
  </r>
  <r>
    <x v="347"/>
    <s v="Tuesday"/>
    <x v="2"/>
    <n v="2.9"/>
    <n v="0"/>
    <n v="29"/>
    <n v="18"/>
    <d v="1899-12-30T00:29:18"/>
    <d v="1899-12-30T00:10:06"/>
    <x v="17"/>
    <s v="Cannon"/>
    <n v="5.9385665529010288"/>
    <n v="0"/>
    <m/>
    <m/>
    <d v="1899-12-30T04:24:43"/>
    <d v="1899-12-30T02:12:21"/>
    <d v="1899-12-30T04:24:43"/>
    <d v="1899-12-30T05:17:07"/>
    <d v="1899-12-30T02:12:21"/>
    <d v="1899-12-30T02:38:33"/>
    <n v="1494"/>
    <x v="4"/>
    <x v="5"/>
    <n v="200509"/>
  </r>
  <r>
    <x v="348"/>
    <s v="Wednesday"/>
    <x v="2"/>
    <n v="2.9"/>
    <n v="0"/>
    <n v="29"/>
    <n v="22"/>
    <d v="1899-12-30T00:29:22"/>
    <d v="1899-12-30T00:10:08"/>
    <x v="17"/>
    <s v="Cannon"/>
    <n v="5.9250851305334882"/>
    <n v="0"/>
    <m/>
    <m/>
    <d v="1899-12-30T04:25:19"/>
    <d v="1899-12-30T02:12:39"/>
    <d v="1899-12-30T04:25:19"/>
    <d v="1899-12-30T05:17:43"/>
    <d v="1899-12-30T02:12:39"/>
    <d v="1899-12-30T02:38:51"/>
    <n v="1503"/>
    <x v="4"/>
    <x v="5"/>
    <n v="200509"/>
  </r>
  <r>
    <x v="349"/>
    <s v="Thursday"/>
    <x v="2"/>
    <n v="3.42"/>
    <n v="0"/>
    <n v="34"/>
    <n v="43"/>
    <d v="1899-12-30T00:34:43"/>
    <d v="1899-12-30T00:10:09"/>
    <x v="17"/>
    <s v="PT Barnum Loop"/>
    <n v="5.9107057129140701"/>
    <n v="0"/>
    <m/>
    <m/>
    <d v="1899-12-30T04:25:57"/>
    <d v="1899-12-30T02:12:59"/>
    <d v="1899-12-30T04:25:57"/>
    <d v="1899-12-30T05:18:22"/>
    <d v="1899-12-30T02:12:59"/>
    <d v="1899-12-30T02:39:11"/>
    <n v="1515"/>
    <x v="4"/>
    <x v="5"/>
    <n v="200509"/>
  </r>
  <r>
    <x v="350"/>
    <s v="Friday"/>
    <x v="2"/>
    <n v="3"/>
    <n v="0"/>
    <n v="35"/>
    <n v="21"/>
    <d v="1899-12-30T00:35:21"/>
    <d v="1899-12-30T00:11:47"/>
    <x v="17"/>
    <s v="Random Work Loop"/>
    <n v="5.0919377652050954"/>
    <n v="0"/>
    <m/>
    <m/>
    <d v="1899-12-30T05:08:43"/>
    <d v="1899-12-30T02:34:22"/>
    <d v="1899-12-30T05:08:43"/>
    <d v="1899-12-30T06:01:07"/>
    <d v="1899-12-30T02:34:22"/>
    <d v="1899-12-30T03:00:34"/>
    <n v="2362"/>
    <x v="4"/>
    <x v="5"/>
    <n v="200509"/>
  </r>
  <r>
    <x v="351"/>
    <s v="Monday"/>
    <x v="2"/>
    <n v="2.9"/>
    <n v="0"/>
    <n v="30"/>
    <n v="12"/>
    <d v="1899-12-30T00:30:12"/>
    <d v="1899-12-30T00:10:25"/>
    <x v="17"/>
    <s v="Cannon"/>
    <n v="5.761589403973514"/>
    <n v="157"/>
    <m/>
    <m/>
    <d v="1899-12-30T04:32:50"/>
    <d v="1899-12-30T02:16:25"/>
    <d v="1899-12-30T04:32:50"/>
    <d v="1899-12-30T05:25:15"/>
    <d v="1899-12-30T02:16:25"/>
    <d v="1899-12-30T02:42:37"/>
    <n v="1722"/>
    <x v="4"/>
    <x v="5"/>
    <n v="200509"/>
  </r>
  <r>
    <x v="352"/>
    <s v="Thursday"/>
    <x v="1"/>
    <n v="2.5"/>
    <n v="0"/>
    <n v="8"/>
    <n v="30"/>
    <d v="1899-12-30T00:08:30"/>
    <d v="1899-12-30T00:03:24"/>
    <x v="11"/>
    <s v="Sandy Beach - Tranquility - Big House"/>
    <n v="17.647058823529424"/>
    <n v="0"/>
    <m/>
    <m/>
    <d v="1899-12-30T06:20:48"/>
    <d v="1899-12-30T03:10:24"/>
    <d v="1899-12-30T01:29:05"/>
    <d v="1899-12-30T02:21:29"/>
    <d v="1899-12-30T00:44:32"/>
    <d v="1899-12-30T01:10:44"/>
    <n v="236"/>
    <x v="4"/>
    <x v="5"/>
    <n v="200509"/>
  </r>
  <r>
    <x v="352"/>
    <s v="Thursday"/>
    <x v="2"/>
    <n v="1.6"/>
    <n v="0"/>
    <n v="15"/>
    <n v="30"/>
    <d v="1899-12-30T00:15:30"/>
    <d v="1899-12-30T00:09:41"/>
    <x v="17"/>
    <s v="Short Park &amp; Back"/>
    <n v="6.1935483870967785"/>
    <n v="162"/>
    <m/>
    <m/>
    <d v="1899-12-30T04:13:49"/>
    <d v="1899-12-30T02:06:54"/>
    <d v="1899-12-30T04:13:49"/>
    <d v="1899-12-30T05:06:13"/>
    <d v="1899-12-30T02:06:54"/>
    <d v="1899-12-30T02:33:06"/>
    <n v="1159"/>
    <x v="4"/>
    <x v="5"/>
    <n v="200509"/>
  </r>
  <r>
    <x v="353"/>
    <s v="Saturday"/>
    <x v="0"/>
    <n v="1"/>
    <n v="0"/>
    <n v="31"/>
    <n v="30"/>
    <d v="1899-12-30T00:31:30"/>
    <d v="1899-12-30T00:31:30"/>
    <x v="20"/>
    <s v="IPTMan - Darien Olypmic Tri"/>
    <n v="1.904761904761906"/>
    <n v="0"/>
    <m/>
    <m/>
    <d v="1899-12-30T01:15:36"/>
    <d v="1899-12-30T00:37:48"/>
    <d v="1899-12-30T13:45:18"/>
    <d v="1899-12-30T14:37:42"/>
    <d v="1899-12-30T06:52:39"/>
    <d v="1899-12-30T07:18:51"/>
    <n v="2773"/>
    <x v="4"/>
    <x v="6"/>
    <n v="200510"/>
  </r>
  <r>
    <x v="353"/>
    <s v="Saturday"/>
    <x v="1"/>
    <n v="25"/>
    <n v="1"/>
    <n v="38"/>
    <n v="32"/>
    <d v="1899-12-30T01:38:32"/>
    <d v="1899-12-30T00:03:56"/>
    <x v="11"/>
    <s v="IPTMan - Darien Olypmic Tri"/>
    <n v="15.223274695534515"/>
    <n v="0"/>
    <m/>
    <m/>
    <d v="1899-12-30T07:21:26"/>
    <d v="1899-12-30T03:40:43"/>
    <d v="1899-12-30T01:43:16"/>
    <d v="1899-12-30T02:35:40"/>
    <d v="1899-12-30T00:51:38"/>
    <d v="1899-12-30T01:17:50"/>
    <n v="408"/>
    <x v="4"/>
    <x v="6"/>
    <n v="200510"/>
  </r>
  <r>
    <x v="353"/>
    <s v="Saturday"/>
    <x v="2"/>
    <n v="6.2"/>
    <n v="1"/>
    <n v="11"/>
    <n v="20"/>
    <d v="1899-12-30T01:11:20"/>
    <d v="1899-12-30T00:11:30"/>
    <x v="10"/>
    <s v="IPTMan - Darien Olypmic Tri"/>
    <n v="5.2149532710280413"/>
    <n v="0"/>
    <m/>
    <m/>
    <d v="1899-12-30T05:01:26"/>
    <d v="1899-12-30T02:30:43"/>
    <d v="1899-12-30T05:01:26"/>
    <d v="1899-12-30T05:53:50"/>
    <d v="1899-12-30T02:30:43"/>
    <d v="1899-12-30T02:56:55"/>
    <n v="2276"/>
    <x v="4"/>
    <x v="6"/>
    <n v="200510"/>
  </r>
  <r>
    <x v="354"/>
    <s v="Monday"/>
    <x v="2"/>
    <n v="2.6"/>
    <n v="0"/>
    <n v="32"/>
    <n v="40"/>
    <d v="1899-12-30T00:32:40"/>
    <d v="1899-12-30T00:12:34"/>
    <x v="17"/>
    <s v="Random Work Loop"/>
    <n v="4.7755102040816366"/>
    <n v="0"/>
    <m/>
    <m/>
    <d v="1899-12-30T05:29:11"/>
    <d v="1899-12-30T02:44:35"/>
    <d v="1899-12-30T05:29:11"/>
    <d v="1899-12-30T06:21:35"/>
    <d v="1899-12-30T02:44:35"/>
    <d v="1899-12-30T03:10:47"/>
    <n v="2520"/>
    <x v="4"/>
    <x v="6"/>
    <n v="200510"/>
  </r>
  <r>
    <x v="355"/>
    <s v="Thursday"/>
    <x v="2"/>
    <n v="2"/>
    <n v="0"/>
    <n v="19"/>
    <n v="6"/>
    <d v="1899-12-30T00:19:06"/>
    <d v="1899-12-30T00:09:33"/>
    <x v="17"/>
    <s v="Random Work Loop"/>
    <n v="6.2827225130890101"/>
    <n v="157"/>
    <m/>
    <m/>
    <d v="1899-12-30T04:10:13"/>
    <d v="1899-12-30T02:05:06"/>
    <d v="1899-12-30T04:10:13"/>
    <d v="1899-12-30T05:02:37"/>
    <d v="1899-12-30T02:05:06"/>
    <d v="1899-12-30T02:31:18"/>
    <n v="1070"/>
    <x v="4"/>
    <x v="6"/>
    <n v="200510"/>
  </r>
  <r>
    <x v="356"/>
    <s v="Friday"/>
    <x v="2"/>
    <n v="2.7"/>
    <n v="0"/>
    <n v="25"/>
    <n v="36"/>
    <d v="1899-12-30T00:25:36"/>
    <d v="1899-12-30T00:09:29"/>
    <x v="6"/>
    <s v="Anchor"/>
    <n v="6.3281250000000053"/>
    <n v="155"/>
    <m/>
    <m/>
    <d v="1899-12-30T04:08:25"/>
    <d v="1899-12-30T02:04:12"/>
    <d v="1899-12-30T04:08:25"/>
    <d v="1899-12-30T05:00:49"/>
    <d v="1899-12-30T02:04:12"/>
    <d v="1899-12-30T02:30:24"/>
    <n v="1014"/>
    <x v="4"/>
    <x v="6"/>
    <n v="200510"/>
  </r>
  <r>
    <x v="357"/>
    <s v="Monday"/>
    <x v="2"/>
    <n v="3.42"/>
    <n v="0"/>
    <n v="36"/>
    <n v="36"/>
    <d v="1899-12-30T00:36:36"/>
    <d v="1899-12-30T00:10:42"/>
    <x v="6"/>
    <s v="PT Barnum Loop"/>
    <n v="5.6065573770491843"/>
    <n v="0"/>
    <m/>
    <m/>
    <d v="1899-12-30T04:40:23"/>
    <d v="1899-12-30T02:20:12"/>
    <d v="1899-12-30T04:40:23"/>
    <d v="1899-12-30T05:32:47"/>
    <d v="1899-12-30T02:20:12"/>
    <d v="1899-12-30T02:46:24"/>
    <n v="1890"/>
    <x v="4"/>
    <x v="6"/>
    <n v="200510"/>
  </r>
  <r>
    <x v="358"/>
    <s v="Thursday"/>
    <x v="2"/>
    <n v="1.25"/>
    <n v="0"/>
    <n v="15"/>
    <n v="0"/>
    <d v="1899-12-30T00:15:00"/>
    <d v="1899-12-30T00:12:00"/>
    <x v="6"/>
    <s v="Eliptical"/>
    <n v="5.0000000000000036"/>
    <n v="0"/>
    <m/>
    <m/>
    <d v="1899-12-30T05:14:24"/>
    <d v="1899-12-30T02:37:12"/>
    <d v="1899-12-30T05:14:24"/>
    <d v="1899-12-30T06:06:48"/>
    <d v="1899-12-30T02:37:12"/>
    <d v="1899-12-30T03:03:24"/>
    <n v="2418"/>
    <x v="4"/>
    <x v="6"/>
    <n v="200510"/>
  </r>
  <r>
    <x v="359"/>
    <s v="Friday"/>
    <x v="2"/>
    <n v="2.61"/>
    <n v="0"/>
    <n v="30"/>
    <n v="0"/>
    <d v="1899-12-30T00:30:00"/>
    <d v="1899-12-30T00:11:30"/>
    <x v="6"/>
    <s v="Eliptical"/>
    <n v="5.2200000000000042"/>
    <n v="0"/>
    <m/>
    <m/>
    <d v="1899-12-30T05:01:09"/>
    <d v="1899-12-30T02:30:34"/>
    <d v="1899-12-30T05:01:09"/>
    <d v="1899-12-30T05:53:33"/>
    <d v="1899-12-30T02:30:34"/>
    <d v="1899-12-30T02:56:46"/>
    <n v="2272"/>
    <x v="4"/>
    <x v="6"/>
    <n v="200510"/>
  </r>
  <r>
    <x v="360"/>
    <s v="Monday"/>
    <x v="2"/>
    <n v="2.7"/>
    <n v="0"/>
    <n v="30"/>
    <n v="6"/>
    <d v="1899-12-30T00:30:06"/>
    <d v="1899-12-30T00:11:09"/>
    <x v="6"/>
    <s v="Anchor"/>
    <n v="5.3820598006644556"/>
    <n v="151"/>
    <m/>
    <m/>
    <d v="1899-12-30T04:52:05"/>
    <d v="1899-12-30T02:26:02"/>
    <d v="1899-12-30T04:52:05"/>
    <d v="1899-12-30T05:44:29"/>
    <d v="1899-12-30T02:26:02"/>
    <d v="1899-12-30T02:52:14"/>
    <n v="2135"/>
    <x v="4"/>
    <x v="6"/>
    <n v="200510"/>
  </r>
  <r>
    <x v="361"/>
    <s v="Tuesday"/>
    <x v="2"/>
    <n v="2.9"/>
    <n v="0"/>
    <n v="26"/>
    <n v="34"/>
    <d v="1899-12-30T00:26:34"/>
    <d v="1899-12-30T00:09:10"/>
    <x v="22"/>
    <s v="Cannon"/>
    <n v="6.5495608531995035"/>
    <n v="167"/>
    <m/>
    <m/>
    <d v="1899-12-30T04:00:01"/>
    <d v="1899-12-30T02:00:00"/>
    <d v="1899-12-30T04:00:01"/>
    <d v="1899-12-30T04:52:25"/>
    <d v="1899-12-30T02:00:00"/>
    <d v="1899-12-30T02:26:12"/>
    <n v="858"/>
    <x v="4"/>
    <x v="6"/>
    <n v="200510"/>
  </r>
  <r>
    <x v="362"/>
    <s v="Wednesday"/>
    <x v="2"/>
    <n v="3.42"/>
    <n v="0"/>
    <n v="35"/>
    <n v="56"/>
    <d v="1899-12-30T00:35:56"/>
    <d v="1899-12-30T00:10:30"/>
    <x v="22"/>
    <s v="PT Barnum Loop"/>
    <n v="5.7105751391465729"/>
    <n v="0"/>
    <m/>
    <m/>
    <d v="1899-12-30T04:35:17"/>
    <d v="1899-12-30T02:17:38"/>
    <d v="1899-12-30T04:35:17"/>
    <d v="1899-12-30T05:27:41"/>
    <d v="1899-12-30T02:17:38"/>
    <d v="1899-12-30T02:43:50"/>
    <n v="1786"/>
    <x v="4"/>
    <x v="6"/>
    <n v="200510"/>
  </r>
  <r>
    <x v="363"/>
    <s v="Monday"/>
    <x v="2"/>
    <n v="2.9"/>
    <n v="0"/>
    <n v="29"/>
    <n v="35"/>
    <d v="1899-12-30T00:29:35"/>
    <d v="1899-12-30T00:10:12"/>
    <x v="22"/>
    <s v="Cannon"/>
    <n v="5.881690140845075"/>
    <n v="0"/>
    <m/>
    <m/>
    <d v="1899-12-30T04:27:16"/>
    <d v="1899-12-30T02:13:38"/>
    <d v="1899-12-30T04:27:16"/>
    <d v="1899-12-30T05:19:40"/>
    <d v="1899-12-30T02:13:38"/>
    <d v="1899-12-30T02:39:50"/>
    <n v="1560"/>
    <x v="4"/>
    <x v="6"/>
    <n v="200510"/>
  </r>
  <r>
    <x v="364"/>
    <s v="Thursday"/>
    <x v="2"/>
    <n v="2.9"/>
    <n v="0"/>
    <n v="29"/>
    <n v="40"/>
    <d v="1899-12-30T00:29:40"/>
    <d v="1899-12-30T00:10:14"/>
    <x v="6"/>
    <s v="Cannon"/>
    <n v="5.8651685393258459"/>
    <n v="0"/>
    <m/>
    <m/>
    <d v="1899-12-30T04:28:01"/>
    <d v="1899-12-30T02:14:01"/>
    <d v="1899-12-30T04:28:01"/>
    <d v="1899-12-30T05:20:25"/>
    <d v="1899-12-30T02:14:01"/>
    <d v="1899-12-30T02:40:13"/>
    <n v="1584"/>
    <x v="4"/>
    <x v="6"/>
    <n v="200510"/>
  </r>
  <r>
    <x v="365"/>
    <s v="Monday"/>
    <x v="2"/>
    <n v="3"/>
    <n v="0"/>
    <n v="28"/>
    <n v="28"/>
    <d v="1899-12-30T00:28:28"/>
    <d v="1899-12-30T00:09:29"/>
    <x v="22"/>
    <s v="Cannon"/>
    <n v="6.323185011709608"/>
    <n v="0"/>
    <m/>
    <m/>
    <d v="1899-12-30T04:08:37"/>
    <d v="1899-12-30T02:04:18"/>
    <d v="1899-12-30T04:08:37"/>
    <d v="1899-12-30T05:01:01"/>
    <d v="1899-12-30T02:04:18"/>
    <d v="1899-12-30T02:30:30"/>
    <n v="1018"/>
    <x v="4"/>
    <x v="6"/>
    <n v="200510"/>
  </r>
  <r>
    <x v="366"/>
    <s v="Tuesday"/>
    <x v="2"/>
    <n v="2.9"/>
    <n v="0"/>
    <n v="26"/>
    <n v="50"/>
    <d v="1899-12-30T00:26:50"/>
    <d v="1899-12-30T00:09:15"/>
    <x v="22"/>
    <s v="Cannon"/>
    <n v="6.4844720496894466"/>
    <n v="0"/>
    <m/>
    <m/>
    <d v="1899-12-30T04:02:26"/>
    <d v="1899-12-30T02:01:13"/>
    <d v="1899-12-30T04:02:26"/>
    <d v="1899-12-30T04:54:50"/>
    <d v="1899-12-30T02:01:13"/>
    <d v="1899-12-30T02:27:25"/>
    <n v="893"/>
    <x v="4"/>
    <x v="7"/>
    <n v="200511"/>
  </r>
  <r>
    <x v="367"/>
    <s v="Monday"/>
    <x v="2"/>
    <n v="2.9"/>
    <n v="0"/>
    <n v="26"/>
    <n v="55"/>
    <d v="1899-12-30T00:26:55"/>
    <d v="1899-12-30T00:09:17"/>
    <x v="22"/>
    <s v="Cannon"/>
    <n v="6.4643962848297258"/>
    <n v="172"/>
    <m/>
    <m/>
    <d v="1899-12-30T04:03:11"/>
    <d v="1899-12-30T02:01:35"/>
    <d v="1899-12-30T04:03:11"/>
    <d v="1899-12-30T04:55:35"/>
    <d v="1899-12-30T02:01:35"/>
    <d v="1899-12-30T02:27:47"/>
    <n v="914"/>
    <x v="4"/>
    <x v="7"/>
    <n v="200511"/>
  </r>
  <r>
    <x v="368"/>
    <s v="Tuesday"/>
    <x v="2"/>
    <n v="2.25"/>
    <n v="0"/>
    <n v="25"/>
    <n v="0"/>
    <d v="1899-12-30T00:25:00"/>
    <d v="1899-12-30T00:11:07"/>
    <x v="22"/>
    <s v="Eliptical"/>
    <n v="5.4000000000000039"/>
    <n v="0"/>
    <m/>
    <m/>
    <d v="1899-12-30T04:51:07"/>
    <d v="1899-12-30T02:25:33"/>
    <d v="1899-12-30T04:51:07"/>
    <d v="1899-12-30T05:43:31"/>
    <d v="1899-12-30T02:25:33"/>
    <d v="1899-12-30T02:51:45"/>
    <n v="2113"/>
    <x v="4"/>
    <x v="7"/>
    <n v="200511"/>
  </r>
  <r>
    <x v="369"/>
    <s v="Monday"/>
    <x v="2"/>
    <n v="2.9"/>
    <n v="0"/>
    <n v="29"/>
    <n v="45"/>
    <d v="1899-12-30T00:29:45"/>
    <d v="1899-12-30T00:10:16"/>
    <x v="22"/>
    <s v="Cannon"/>
    <n v="5.8487394957983234"/>
    <n v="167"/>
    <m/>
    <m/>
    <d v="1899-12-30T04:28:47"/>
    <d v="1899-12-30T02:14:23"/>
    <d v="1899-12-30T04:28:47"/>
    <d v="1899-12-30T05:21:11"/>
    <d v="1899-12-30T02:14:23"/>
    <d v="1899-12-30T02:40:35"/>
    <n v="1608"/>
    <x v="4"/>
    <x v="7"/>
    <n v="200511"/>
  </r>
  <r>
    <x v="370"/>
    <s v="Tuesday"/>
    <x v="2"/>
    <n v="3"/>
    <n v="0"/>
    <n v="31"/>
    <n v="19"/>
    <d v="1899-12-30T00:31:19"/>
    <d v="1899-12-30T00:10:26"/>
    <x v="22"/>
    <s v="Cannon"/>
    <n v="5.7477381585950011"/>
    <n v="0"/>
    <m/>
    <m/>
    <d v="1899-12-30T04:33:30"/>
    <d v="1899-12-30T02:16:45"/>
    <d v="1899-12-30T04:33:30"/>
    <d v="1899-12-30T05:25:54"/>
    <d v="1899-12-30T02:16:45"/>
    <d v="1899-12-30T02:42:57"/>
    <n v="1737"/>
    <x v="4"/>
    <x v="7"/>
    <n v="200511"/>
  </r>
  <r>
    <x v="371"/>
    <s v="Wednesday"/>
    <x v="2"/>
    <n v="3.1"/>
    <n v="0"/>
    <n v="33"/>
    <n v="8"/>
    <d v="1899-12-30T00:33:08"/>
    <d v="1899-12-30T00:10:41"/>
    <x v="22"/>
    <s v="Cannon"/>
    <n v="5.6136820925553366"/>
    <n v="164"/>
    <m/>
    <s v="http://tinyurl.com/bzuhd,"/>
    <d v="1899-12-30T04:40:02"/>
    <d v="1899-12-30T02:20:01"/>
    <d v="1899-12-30T04:40:02"/>
    <d v="1899-12-30T05:32:26"/>
    <d v="1899-12-30T02:20:01"/>
    <d v="1899-12-30T02:46:13"/>
    <n v="1881"/>
    <x v="4"/>
    <x v="7"/>
    <n v="200511"/>
  </r>
  <r>
    <x v="372"/>
    <s v="Sunday"/>
    <x v="2"/>
    <n v="1.4"/>
    <n v="0"/>
    <n v="14"/>
    <n v="36"/>
    <d v="1899-12-30T00:14:36"/>
    <d v="1899-12-30T00:10:26"/>
    <x v="17"/>
    <s v="Run with the boys"/>
    <n v="5.7534246575342509"/>
    <n v="0"/>
    <m/>
    <m/>
    <d v="1899-12-30T04:33:14"/>
    <d v="1899-12-30T02:16:37"/>
    <d v="1899-12-30T04:33:14"/>
    <d v="1899-12-30T05:25:38"/>
    <d v="1899-12-30T02:16:37"/>
    <d v="1899-12-30T02:42:49"/>
    <n v="1732"/>
    <x v="4"/>
    <x v="7"/>
    <n v="200511"/>
  </r>
  <r>
    <x v="373"/>
    <s v="Monday"/>
    <x v="2"/>
    <n v="3.42"/>
    <n v="0"/>
    <n v="37"/>
    <n v="0"/>
    <d v="1899-12-30T00:37:00"/>
    <d v="1899-12-30T00:10:49"/>
    <x v="22"/>
    <s v="PT Barnum Loop"/>
    <n v="5.5459459459459497"/>
    <n v="0"/>
    <m/>
    <m/>
    <d v="1899-12-30T04:43:27"/>
    <d v="1899-12-30T02:21:44"/>
    <d v="1899-12-30T04:43:27"/>
    <d v="1899-12-30T05:35:51"/>
    <d v="1899-12-30T02:21:44"/>
    <d v="1899-12-30T02:47:56"/>
    <n v="1958"/>
    <x v="4"/>
    <x v="7"/>
    <n v="200511"/>
  </r>
  <r>
    <x v="374"/>
    <s v="Wednesday"/>
    <x v="2"/>
    <n v="1.35"/>
    <n v="0"/>
    <n v="15"/>
    <n v="0"/>
    <d v="1899-12-30T00:15:00"/>
    <d v="1899-12-30T00:11:07"/>
    <x v="22"/>
    <s v="Eliptical"/>
    <n v="5.4000000000000048"/>
    <n v="0"/>
    <m/>
    <m/>
    <d v="1899-12-30T04:51:07"/>
    <d v="1899-12-30T02:25:33"/>
    <d v="1899-12-30T04:51:07"/>
    <d v="1899-12-30T05:43:31"/>
    <d v="1899-12-30T02:25:33"/>
    <d v="1899-12-30T02:51:45"/>
    <n v="2107"/>
    <x v="4"/>
    <x v="7"/>
    <n v="200511"/>
  </r>
  <r>
    <x v="375"/>
    <s v="Tuesday"/>
    <x v="2"/>
    <n v="4"/>
    <n v="0"/>
    <n v="45"/>
    <n v="36"/>
    <d v="1899-12-30T00:45:36"/>
    <d v="1899-12-30T00:11:24"/>
    <x v="22"/>
    <s v="4 Mile-Work"/>
    <n v="5.263157894736846"/>
    <n v="158"/>
    <m/>
    <s v="http://tinyurl.com/bpldf,"/>
    <d v="1899-12-30T04:58:41"/>
    <d v="1899-12-30T02:29:20"/>
    <d v="1899-12-30T04:58:41"/>
    <d v="1899-12-30T05:51:05"/>
    <d v="1899-12-30T02:29:20"/>
    <d v="1899-12-30T02:55:32"/>
    <n v="2236"/>
    <x v="4"/>
    <x v="7"/>
    <n v="200511"/>
  </r>
  <r>
    <x v="376"/>
    <s v="Thursday"/>
    <x v="2"/>
    <n v="2.9"/>
    <n v="0"/>
    <n v="28"/>
    <n v="31"/>
    <d v="1899-12-30T00:28:31"/>
    <d v="1899-12-30T00:09:50"/>
    <x v="22"/>
    <s v="Cannon"/>
    <n v="6.1016949152542423"/>
    <n v="167"/>
    <m/>
    <m/>
    <d v="1899-12-30T04:17:38"/>
    <d v="1899-12-30T02:08:49"/>
    <d v="1899-12-30T04:17:38"/>
    <d v="1899-12-30T05:10:02"/>
    <d v="1899-12-30T02:08:49"/>
    <d v="1899-12-30T02:35:01"/>
    <n v="1274"/>
    <x v="4"/>
    <x v="11"/>
    <n v="200512"/>
  </r>
  <r>
    <x v="377"/>
    <s v="Friday"/>
    <x v="2"/>
    <n v="3"/>
    <n v="0"/>
    <n v="32"/>
    <n v="40"/>
    <d v="1899-12-30T00:32:40"/>
    <d v="1899-12-30T00:10:53"/>
    <x v="22"/>
    <s v="Ron Loop"/>
    <n v="5.5102040816326578"/>
    <n v="0"/>
    <m/>
    <m/>
    <d v="1899-12-30T04:45:17"/>
    <d v="1899-12-30T02:22:39"/>
    <d v="1899-12-30T04:45:17"/>
    <d v="1899-12-30T05:37:41"/>
    <d v="1899-12-30T02:22:39"/>
    <d v="1899-12-30T02:48:51"/>
    <n v="1999"/>
    <x v="4"/>
    <x v="11"/>
    <n v="200512"/>
  </r>
  <r>
    <x v="378"/>
    <s v="Saturday"/>
    <x v="2"/>
    <n v="3.1"/>
    <n v="0"/>
    <n v="32"/>
    <n v="8"/>
    <d v="1899-12-30T00:32:08"/>
    <d v="1899-12-30T00:10:22"/>
    <x v="22"/>
    <s v="Litchfield Jingle Bell 5k"/>
    <n v="5.7883817427385935"/>
    <n v="0"/>
    <m/>
    <m/>
    <d v="1899-12-30T04:31:35"/>
    <d v="1899-12-30T02:15:47"/>
    <d v="1899-12-30T04:31:35"/>
    <d v="1899-12-30T05:23:59"/>
    <d v="1899-12-30T02:15:47"/>
    <d v="1899-12-30T02:41:59"/>
    <n v="1686"/>
    <x v="4"/>
    <x v="11"/>
    <n v="200512"/>
  </r>
  <r>
    <x v="379"/>
    <s v="Wednesday"/>
    <x v="2"/>
    <n v="1"/>
    <n v="0"/>
    <n v="9"/>
    <n v="55"/>
    <d v="1899-12-30T00:09:55"/>
    <d v="1899-12-30T00:09:55"/>
    <x v="17"/>
    <s v="Treadmill"/>
    <n v="6.050420168067232"/>
    <n v="0"/>
    <m/>
    <m/>
    <d v="1899-12-30T04:19:49"/>
    <d v="1899-12-30T02:09:55"/>
    <d v="1899-12-30T04:19:49"/>
    <d v="1899-12-30T05:12:13"/>
    <d v="1899-12-30T02:09:55"/>
    <d v="1899-12-30T02:36:07"/>
    <n v="1347"/>
    <x v="4"/>
    <x v="11"/>
    <n v="200512"/>
  </r>
  <r>
    <x v="380"/>
    <s v="Monday"/>
    <x v="2"/>
    <n v="1.75"/>
    <n v="0"/>
    <n v="20"/>
    <n v="0"/>
    <d v="1899-12-30T00:20:00"/>
    <d v="1899-12-30T00:11:26"/>
    <x v="22"/>
    <s v="Treadmill"/>
    <n v="5.2500000000000044"/>
    <n v="0"/>
    <m/>
    <m/>
    <d v="1899-12-30T04:59:26"/>
    <d v="1899-12-30T02:29:43"/>
    <d v="1899-12-30T04:59:26"/>
    <d v="1899-12-30T05:51:50"/>
    <d v="1899-12-30T02:29:43"/>
    <d v="1899-12-30T02:55:55"/>
    <n v="2241"/>
    <x v="4"/>
    <x v="11"/>
    <n v="200512"/>
  </r>
  <r>
    <x v="381"/>
    <s v="Tuesday"/>
    <x v="2"/>
    <n v="1.8"/>
    <n v="0"/>
    <n v="20"/>
    <n v="0"/>
    <d v="1899-12-30T00:20:00"/>
    <d v="1899-12-30T00:11:07"/>
    <x v="22"/>
    <s v="Eliptical"/>
    <n v="5.4000000000000048"/>
    <n v="0"/>
    <m/>
    <m/>
    <d v="1899-12-30T04:51:07"/>
    <d v="1899-12-30T02:25:33"/>
    <d v="1899-12-30T04:51:07"/>
    <d v="1899-12-30T05:43:31"/>
    <d v="1899-12-30T02:25:33"/>
    <d v="1899-12-30T02:51:45"/>
    <n v="2111"/>
    <x v="4"/>
    <x v="11"/>
    <n v="200512"/>
  </r>
  <r>
    <x v="382"/>
    <s v="Wednesday"/>
    <x v="2"/>
    <n v="2.9"/>
    <n v="0"/>
    <n v="30"/>
    <n v="15"/>
    <d v="1899-12-30T00:30:15"/>
    <d v="1899-12-30T00:10:26"/>
    <x v="22"/>
    <s v="Cannon"/>
    <n v="5.7520661157024842"/>
    <n v="0"/>
    <m/>
    <m/>
    <d v="1899-12-30T04:33:18"/>
    <d v="1899-12-30T02:16:39"/>
    <d v="1899-12-30T04:33:18"/>
    <d v="1899-12-30T05:25:42"/>
    <d v="1899-12-30T02:16:39"/>
    <d v="1899-12-30T02:42:51"/>
    <n v="1733"/>
    <x v="4"/>
    <x v="11"/>
    <n v="200512"/>
  </r>
  <r>
    <x v="383"/>
    <s v="Sunday"/>
    <x v="2"/>
    <n v="5"/>
    <n v="0"/>
    <n v="56"/>
    <n v="56"/>
    <d v="1899-12-30T00:56:56"/>
    <d v="1899-12-30T00:11:23"/>
    <x v="23"/>
    <s v="Milton Resolution run"/>
    <n v="5.2693208430913394"/>
    <n v="0"/>
    <m/>
    <m/>
    <d v="1899-12-30T04:58:20"/>
    <d v="1899-12-30T02:29:10"/>
    <d v="1899-12-30T04:58:20"/>
    <d v="1899-12-30T05:50:44"/>
    <d v="1899-12-30T02:29:10"/>
    <d v="1899-12-30T02:55:22"/>
    <n v="2235"/>
    <x v="5"/>
    <x v="8"/>
    <n v="200601"/>
  </r>
  <r>
    <x v="384"/>
    <s v="Thursday"/>
    <x v="2"/>
    <n v="2"/>
    <n v="0"/>
    <n v="25"/>
    <n v="0"/>
    <d v="1899-12-30T00:25:00"/>
    <d v="1899-12-30T00:12:30"/>
    <x v="24"/>
    <s v="Treadmill"/>
    <n v="4.8000000000000034"/>
    <n v="0"/>
    <m/>
    <m/>
    <d v="1899-12-30T05:27:30"/>
    <d v="1899-12-30T02:43:45"/>
    <d v="1899-12-30T05:27:30"/>
    <d v="1899-12-30T06:19:54"/>
    <d v="1899-12-30T02:43:45"/>
    <d v="1899-12-30T03:09:57"/>
    <n v="2509"/>
    <x v="5"/>
    <x v="8"/>
    <n v="200601"/>
  </r>
  <r>
    <x v="385"/>
    <s v="Friday"/>
    <x v="2"/>
    <n v="2.1"/>
    <n v="0"/>
    <n v="25"/>
    <n v="0"/>
    <d v="1899-12-30T00:25:00"/>
    <d v="1899-12-30T00:11:54"/>
    <x v="24"/>
    <s v="Treadmill"/>
    <n v="5.0400000000000045"/>
    <n v="0"/>
    <m/>
    <m/>
    <d v="1899-12-30T05:11:54"/>
    <d v="1899-12-30T02:35:57"/>
    <d v="1899-12-30T05:11:54"/>
    <d v="1899-12-30T06:04:18"/>
    <d v="1899-12-30T02:35:57"/>
    <d v="1899-12-30T03:02:09"/>
    <n v="2394"/>
    <x v="5"/>
    <x v="8"/>
    <n v="200601"/>
  </r>
  <r>
    <x v="386"/>
    <s v="Monday"/>
    <x v="2"/>
    <n v="2.9"/>
    <n v="0"/>
    <n v="29"/>
    <n v="7"/>
    <d v="1899-12-30T00:29:07"/>
    <d v="1899-12-30T00:10:02"/>
    <x v="23"/>
    <s v="Cannon"/>
    <n v="5.9759587864911321"/>
    <n v="0"/>
    <m/>
    <m/>
    <d v="1899-12-30T04:23:03"/>
    <d v="1899-12-30T02:11:32"/>
    <d v="1899-12-30T04:23:03"/>
    <d v="1899-12-30T05:15:27"/>
    <d v="1899-12-30T02:11:32"/>
    <d v="1899-12-30T02:37:44"/>
    <n v="1454"/>
    <x v="5"/>
    <x v="8"/>
    <n v="200601"/>
  </r>
  <r>
    <x v="387"/>
    <s v="Wednesday"/>
    <x v="2"/>
    <n v="2.9"/>
    <n v="0"/>
    <n v="28"/>
    <n v="53"/>
    <d v="1899-12-30T00:28:53"/>
    <d v="1899-12-30T00:09:58"/>
    <x v="23"/>
    <s v="Cannon"/>
    <n v="6.0242354298903686"/>
    <n v="0"/>
    <m/>
    <m/>
    <d v="1899-12-30T04:20:57"/>
    <d v="1899-12-30T02:10:28"/>
    <d v="1899-12-30T04:20:57"/>
    <d v="1899-12-30T05:13:21"/>
    <d v="1899-12-30T02:10:28"/>
    <d v="1899-12-30T02:36:40"/>
    <n v="1374"/>
    <x v="5"/>
    <x v="8"/>
    <n v="200601"/>
  </r>
  <r>
    <x v="388"/>
    <s v="Friday"/>
    <x v="2"/>
    <n v="3"/>
    <n v="0"/>
    <n v="29"/>
    <n v="29"/>
    <d v="1899-12-30T00:29:29"/>
    <d v="1899-12-30T00:09:50"/>
    <x v="23"/>
    <s v="Ron Loop"/>
    <n v="6.1051441492368612"/>
    <n v="154"/>
    <m/>
    <m/>
    <d v="1899-12-30T04:17:29"/>
    <d v="1899-12-30T02:08:45"/>
    <d v="1899-12-30T04:17:29"/>
    <d v="1899-12-30T05:09:53"/>
    <d v="1899-12-30T02:08:45"/>
    <d v="1899-12-30T02:34:57"/>
    <n v="1271"/>
    <x v="5"/>
    <x v="8"/>
    <n v="200601"/>
  </r>
  <r>
    <x v="389"/>
    <s v="Monday"/>
    <x v="1"/>
    <n v="10"/>
    <n v="0"/>
    <n v="41"/>
    <n v="30"/>
    <d v="1899-12-30T00:41:30"/>
    <d v="1899-12-30T00:04:09"/>
    <x v="7"/>
    <s v="Spinner"/>
    <n v="14.457831325301216"/>
    <n v="0"/>
    <m/>
    <m/>
    <d v="1899-12-30T07:44:48"/>
    <d v="1899-12-30T03:52:24"/>
    <d v="1899-12-30T01:48:44"/>
    <d v="1899-12-30T02:41:08"/>
    <d v="1899-12-30T00:54:22"/>
    <d v="1899-12-30T01:20:34"/>
    <n v="494"/>
    <x v="5"/>
    <x v="8"/>
    <n v="200601"/>
  </r>
  <r>
    <x v="390"/>
    <s v="Thursday"/>
    <x v="2"/>
    <n v="2.9"/>
    <n v="0"/>
    <n v="29"/>
    <n v="7"/>
    <d v="1899-12-30T00:29:07"/>
    <d v="1899-12-30T00:10:02"/>
    <x v="23"/>
    <s v="Cannon"/>
    <n v="5.9759587864911321"/>
    <n v="0"/>
    <m/>
    <m/>
    <d v="1899-12-30T04:23:03"/>
    <d v="1899-12-30T02:11:32"/>
    <d v="1899-12-30T04:23:03"/>
    <d v="1899-12-30T05:15:27"/>
    <d v="1899-12-30T02:11:32"/>
    <d v="1899-12-30T02:37:44"/>
    <n v="1454"/>
    <x v="5"/>
    <x v="8"/>
    <n v="200601"/>
  </r>
  <r>
    <x v="391"/>
    <s v="Saturday"/>
    <x v="2"/>
    <n v="3.1"/>
    <n v="0"/>
    <n v="31"/>
    <n v="9"/>
    <d v="1899-12-30T00:31:09"/>
    <d v="1899-12-30T00:10:03"/>
    <x v="23"/>
    <s v="Griskus Sprint"/>
    <n v="5.9711075441412573"/>
    <n v="170"/>
    <m/>
    <m/>
    <d v="1899-12-30T04:23:16"/>
    <d v="1899-12-30T02:11:38"/>
    <d v="1899-12-30T04:23:16"/>
    <d v="1899-12-30T05:15:40"/>
    <d v="1899-12-30T02:11:38"/>
    <d v="1899-12-30T02:37:50"/>
    <n v="1458"/>
    <x v="5"/>
    <x v="8"/>
    <n v="200601"/>
  </r>
  <r>
    <x v="392"/>
    <s v="Monday"/>
    <x v="2"/>
    <n v="0.5"/>
    <n v="0"/>
    <n v="4"/>
    <n v="45"/>
    <d v="1899-12-30T00:04:45"/>
    <d v="1899-12-30T00:09:30"/>
    <x v="23"/>
    <s v="Treadmill"/>
    <n v="6.3157894736842151"/>
    <n v="0"/>
    <m/>
    <m/>
    <d v="1899-12-30T04:08:54"/>
    <d v="1899-12-30T02:04:27"/>
    <d v="1899-12-30T04:08:54"/>
    <d v="1899-12-30T05:01:18"/>
    <d v="1899-12-30T02:04:27"/>
    <d v="1899-12-30T02:30:39"/>
    <n v="1028"/>
    <x v="5"/>
    <x v="8"/>
    <n v="200601"/>
  </r>
  <r>
    <x v="393"/>
    <s v="Tuesday"/>
    <x v="2"/>
    <n v="2.9"/>
    <n v="0"/>
    <n v="26"/>
    <n v="50"/>
    <d v="1899-12-30T00:26:50"/>
    <d v="1899-12-30T00:09:15"/>
    <x v="23"/>
    <s v="Cannon"/>
    <n v="6.4844720496894466"/>
    <n v="166"/>
    <m/>
    <m/>
    <d v="1899-12-30T04:02:26"/>
    <d v="1899-12-30T02:01:13"/>
    <d v="1899-12-30T04:02:26"/>
    <d v="1899-12-30T04:54:50"/>
    <d v="1899-12-30T02:01:13"/>
    <d v="1899-12-30T02:27:25"/>
    <n v="893"/>
    <x v="5"/>
    <x v="8"/>
    <n v="200601"/>
  </r>
  <r>
    <x v="394"/>
    <s v="Thursday"/>
    <x v="2"/>
    <n v="3"/>
    <n v="0"/>
    <n v="31"/>
    <n v="8"/>
    <d v="1899-12-30T00:31:08"/>
    <d v="1899-12-30T00:10:23"/>
    <x v="23"/>
    <s v="Work Loop"/>
    <n v="5.7815845824411181"/>
    <n v="160"/>
    <m/>
    <m/>
    <d v="1899-12-30T04:31:54"/>
    <d v="1899-12-30T02:15:57"/>
    <d v="1899-12-30T04:31:54"/>
    <d v="1899-12-30T05:24:18"/>
    <d v="1899-12-30T02:15:57"/>
    <d v="1899-12-30T02:42:09"/>
    <n v="1695"/>
    <x v="5"/>
    <x v="8"/>
    <n v="200601"/>
  </r>
  <r>
    <x v="395"/>
    <s v="Saturday"/>
    <x v="2"/>
    <n v="3"/>
    <n v="0"/>
    <n v="33"/>
    <n v="40"/>
    <d v="1899-12-30T00:33:40"/>
    <d v="1899-12-30T00:11:13"/>
    <x v="23"/>
    <s v="Big House 3"/>
    <n v="5.3465346534653513"/>
    <n v="166"/>
    <m/>
    <m/>
    <d v="1899-12-30T04:54:01"/>
    <d v="1899-12-30T02:27:01"/>
    <d v="1899-12-30T04:54:01"/>
    <d v="1899-12-30T05:46:25"/>
    <d v="1899-12-30T02:27:01"/>
    <d v="1899-12-30T02:53:13"/>
    <n v="2161"/>
    <x v="5"/>
    <x v="9"/>
    <n v="200602"/>
  </r>
  <r>
    <x v="396"/>
    <s v="Sunday"/>
    <x v="2"/>
    <n v="6"/>
    <n v="1"/>
    <n v="10"/>
    <n v="2"/>
    <d v="1899-12-30T01:10:02"/>
    <d v="1899-12-30T00:11:40"/>
    <x v="23"/>
    <s v="Big House 6"/>
    <n v="5.1404093288910078"/>
    <n v="161"/>
    <m/>
    <m/>
    <d v="1899-12-30T05:05:49"/>
    <d v="1899-12-30T02:32:54"/>
    <d v="1899-12-30T05:05:49"/>
    <d v="1899-12-30T05:58:13"/>
    <d v="1899-12-30T02:32:54"/>
    <d v="1899-12-30T02:59:06"/>
    <n v="2322"/>
    <x v="5"/>
    <x v="9"/>
    <n v="200602"/>
  </r>
  <r>
    <x v="397"/>
    <s v="Tuesday"/>
    <x v="2"/>
    <n v="3"/>
    <n v="0"/>
    <n v="32"/>
    <n v="9"/>
    <d v="1899-12-30T00:32:09"/>
    <d v="1899-12-30T00:10:43"/>
    <x v="23"/>
    <s v="Treadmill"/>
    <n v="5.5987558320373303"/>
    <n v="170"/>
    <m/>
    <m/>
    <d v="1899-12-30T04:40:47"/>
    <d v="1899-12-30T02:20:23"/>
    <d v="1899-12-30T04:40:47"/>
    <d v="1899-12-30T05:33:11"/>
    <d v="1899-12-30T02:20:23"/>
    <d v="1899-12-30T02:46:35"/>
    <n v="1899"/>
    <x v="5"/>
    <x v="9"/>
    <n v="200602"/>
  </r>
  <r>
    <x v="398"/>
    <s v="Wednesday"/>
    <x v="2"/>
    <n v="2"/>
    <n v="0"/>
    <n v="25"/>
    <n v="0"/>
    <d v="1899-12-30T00:25:00"/>
    <d v="1899-12-30T00:12:30"/>
    <x v="23"/>
    <s v="Eliptical"/>
    <n v="4.8000000000000034"/>
    <n v="126"/>
    <m/>
    <m/>
    <d v="1899-12-30T05:27:30"/>
    <d v="1899-12-30T02:43:45"/>
    <d v="1899-12-30T05:27:30"/>
    <d v="1899-12-30T06:19:54"/>
    <d v="1899-12-30T02:43:45"/>
    <d v="1899-12-30T03:09:57"/>
    <n v="2509"/>
    <x v="5"/>
    <x v="9"/>
    <n v="200602"/>
  </r>
  <r>
    <x v="399"/>
    <s v="Thursday"/>
    <x v="2"/>
    <n v="3"/>
    <n v="0"/>
    <n v="30"/>
    <n v="39"/>
    <d v="1899-12-30T00:30:39"/>
    <d v="1899-12-30T00:10:13"/>
    <x v="23"/>
    <s v="Treadmill"/>
    <n v="5.872756933115828"/>
    <n v="164"/>
    <m/>
    <m/>
    <d v="1899-12-30T04:27:41"/>
    <d v="1899-12-30T02:13:50"/>
    <d v="1899-12-30T04:27:41"/>
    <d v="1899-12-30T05:20:05"/>
    <d v="1899-12-30T02:13:50"/>
    <d v="1899-12-30T02:40:02"/>
    <n v="1572"/>
    <x v="5"/>
    <x v="9"/>
    <n v="200602"/>
  </r>
  <r>
    <x v="400"/>
    <s v="Tuesday"/>
    <x v="2"/>
    <n v="3"/>
    <n v="0"/>
    <n v="30"/>
    <n v="50"/>
    <d v="1899-12-30T00:30:50"/>
    <d v="1899-12-30T00:10:17"/>
    <x v="23"/>
    <s v="Treadmill"/>
    <n v="5.837837837837843"/>
    <n v="167"/>
    <m/>
    <m/>
    <d v="1899-12-30T04:29:17"/>
    <d v="1899-12-30T02:14:38"/>
    <d v="1899-12-30T04:29:17"/>
    <d v="1899-12-30T05:21:41"/>
    <d v="1899-12-30T02:14:38"/>
    <d v="1899-12-30T02:40:50"/>
    <n v="1621"/>
    <x v="5"/>
    <x v="9"/>
    <n v="200602"/>
  </r>
  <r>
    <x v="401"/>
    <s v="Thursday"/>
    <x v="2"/>
    <n v="3.5"/>
    <n v="0"/>
    <n v="37"/>
    <n v="52"/>
    <d v="1899-12-30T00:37:52"/>
    <d v="1899-12-30T00:10:49"/>
    <x v="23"/>
    <s v="PT Barnum Out and Back"/>
    <n v="5.5457746478873284"/>
    <n v="0"/>
    <m/>
    <s v="18.53.51 out and 18.58.66 back"/>
    <d v="1899-12-30T04:43:28"/>
    <d v="1899-12-30T02:21:44"/>
    <d v="1899-12-30T04:43:28"/>
    <d v="1899-12-30T05:35:52"/>
    <d v="1899-12-30T02:21:44"/>
    <d v="1899-12-30T02:47:56"/>
    <n v="1959"/>
    <x v="5"/>
    <x v="9"/>
    <n v="200602"/>
  </r>
  <r>
    <x v="402"/>
    <s v="Friday"/>
    <x v="2"/>
    <n v="2.9"/>
    <n v="0"/>
    <n v="28"/>
    <n v="21"/>
    <d v="1899-12-30T00:28:21"/>
    <d v="1899-12-30T00:09:47"/>
    <x v="23"/>
    <s v="Cannon"/>
    <n v="6.1375661375661421"/>
    <n v="153"/>
    <m/>
    <s v="14.34.08 out and 13.47.24 back"/>
    <d v="1899-12-30T04:16:08"/>
    <d v="1899-12-30T02:08:04"/>
    <d v="1899-12-30T04:16:08"/>
    <d v="1899-12-30T05:08:32"/>
    <d v="1899-12-30T02:08:04"/>
    <d v="1899-12-30T02:34:16"/>
    <n v="1232"/>
    <x v="5"/>
    <x v="9"/>
    <n v="200602"/>
  </r>
  <r>
    <x v="403"/>
    <s v="Monday"/>
    <x v="2"/>
    <n v="3"/>
    <n v="0"/>
    <n v="33"/>
    <n v="45"/>
    <d v="1899-12-30T00:33:45"/>
    <d v="1899-12-30T00:11:15"/>
    <x v="25"/>
    <s v="Treadmill"/>
    <n v="5.3333333333333375"/>
    <n v="0"/>
    <m/>
    <s v="Felt good after 25 minsàodd"/>
    <d v="1899-12-30T04:54:45"/>
    <d v="1899-12-30T02:27:22"/>
    <d v="1899-12-30T04:54:45"/>
    <d v="1899-12-30T05:47:09"/>
    <d v="1899-12-30T02:27:22"/>
    <d v="1899-12-30T02:53:35"/>
    <n v="2168"/>
    <x v="5"/>
    <x v="9"/>
    <n v="200602"/>
  </r>
  <r>
    <x v="404"/>
    <s v="Tuesday"/>
    <x v="2"/>
    <n v="3"/>
    <n v="0"/>
    <n v="31"/>
    <n v="25"/>
    <d v="1899-12-30T00:31:25"/>
    <d v="1899-12-30T00:10:28"/>
    <x v="23"/>
    <s v="Columbus Statue"/>
    <n v="5.7294429708222854"/>
    <n v="162"/>
    <m/>
    <s v="15.27.51 out and 15.58.27 back at  158HR out and 166HR Back"/>
    <d v="1899-12-30T04:34:22"/>
    <d v="1899-12-30T02:17:11"/>
    <d v="1899-12-30T04:34:22"/>
    <d v="1899-12-30T05:26:46"/>
    <d v="1899-12-30T02:17:11"/>
    <d v="1899-12-30T02:43:23"/>
    <n v="1757"/>
    <x v="5"/>
    <x v="9"/>
    <n v="200602"/>
  </r>
  <r>
    <x v="405"/>
    <s v="Thursday"/>
    <x v="2"/>
    <n v="3"/>
    <n v="0"/>
    <n v="30"/>
    <n v="30"/>
    <d v="1899-12-30T00:30:30"/>
    <d v="1899-12-30T00:10:10"/>
    <x v="23"/>
    <s v="Treadmill"/>
    <n v="5.9016393442623007"/>
    <n v="170"/>
    <m/>
    <s v="10.11.87 (158) + 10.08.02 (173) + 10.10.35(180)"/>
    <d v="1899-12-30T04:26:22"/>
    <d v="1899-12-30T02:13:11"/>
    <d v="1899-12-30T04:26:22"/>
    <d v="1899-12-30T05:18:46"/>
    <d v="1899-12-30T02:13:11"/>
    <d v="1899-12-30T02:39:23"/>
    <n v="1526"/>
    <x v="5"/>
    <x v="9"/>
    <n v="200602"/>
  </r>
  <r>
    <x v="406"/>
    <s v="Sunday"/>
    <x v="2"/>
    <n v="7.8"/>
    <n v="1"/>
    <n v="21"/>
    <n v="35"/>
    <d v="1899-12-30T01:21:35"/>
    <d v="1899-12-30T00:10:28"/>
    <x v="23"/>
    <s v="Polar Bear"/>
    <n v="5.7364657814096054"/>
    <n v="0"/>
    <m/>
    <m/>
    <d v="1899-12-30T04:34:02"/>
    <d v="1899-12-30T02:17:01"/>
    <d v="1899-12-30T04:34:02"/>
    <d v="1899-12-30T05:26:26"/>
    <d v="1899-12-30T02:17:01"/>
    <d v="1899-12-30T02:43:13"/>
    <n v="1749"/>
    <x v="5"/>
    <x v="9"/>
    <n v="200602"/>
  </r>
  <r>
    <x v="407"/>
    <s v="Tuesday"/>
    <x v="2"/>
    <n v="3"/>
    <n v="0"/>
    <n v="31"/>
    <n v="33"/>
    <d v="1899-12-30T00:31:33"/>
    <d v="1899-12-30T00:10:31"/>
    <x v="23"/>
    <s v="Treadmill"/>
    <n v="5.7052297939778169"/>
    <n v="0"/>
    <m/>
    <m/>
    <d v="1899-12-30T04:35:32"/>
    <d v="1899-12-30T02:17:46"/>
    <d v="1899-12-30T04:35:32"/>
    <d v="1899-12-30T05:27:56"/>
    <d v="1899-12-30T02:17:46"/>
    <d v="1899-12-30T02:43:58"/>
    <n v="1789"/>
    <x v="5"/>
    <x v="9"/>
    <n v="200602"/>
  </r>
  <r>
    <x v="408"/>
    <s v="Thursday"/>
    <x v="2"/>
    <n v="0.5"/>
    <n v="0"/>
    <n v="5"/>
    <n v="7"/>
    <d v="1899-12-30T00:05:07"/>
    <d v="1899-12-30T00:10:14"/>
    <x v="25"/>
    <s v="Treadmill"/>
    <n v="5.8631921824104287"/>
    <n v="0"/>
    <m/>
    <s v="Knee Pain"/>
    <d v="1899-12-30T04:28:07"/>
    <d v="1899-12-30T02:14:03"/>
    <d v="1899-12-30T04:28:07"/>
    <d v="1899-12-30T05:20:31"/>
    <d v="1899-12-30T02:14:03"/>
    <d v="1899-12-30T02:40:15"/>
    <n v="1585"/>
    <x v="5"/>
    <x v="10"/>
    <n v="200603"/>
  </r>
  <r>
    <x v="409"/>
    <s v="Friday"/>
    <x v="2"/>
    <n v="3"/>
    <n v="0"/>
    <n v="33"/>
    <n v="10"/>
    <d v="1899-12-30T00:33:10"/>
    <d v="1899-12-30T00:11:03"/>
    <x v="25"/>
    <s v="Treadmill"/>
    <n v="5.4271356783919646"/>
    <n v="164"/>
    <m/>
    <s v="Calf Tight"/>
    <d v="1899-12-30T04:49:39"/>
    <d v="1899-12-30T02:24:50"/>
    <d v="1899-12-30T04:49:39"/>
    <d v="1899-12-30T05:42:03"/>
    <d v="1899-12-30T02:24:50"/>
    <d v="1899-12-30T02:51:02"/>
    <n v="2081"/>
    <x v="5"/>
    <x v="10"/>
    <n v="200603"/>
  </r>
  <r>
    <x v="410"/>
    <s v="Saturday"/>
    <x v="2"/>
    <n v="3"/>
    <n v="0"/>
    <n v="34"/>
    <n v="50"/>
    <d v="1899-12-30T00:34:50"/>
    <d v="1899-12-30T00:11:37"/>
    <x v="23"/>
    <s v="Treadmill"/>
    <n v="5.1674641148325398"/>
    <n v="0"/>
    <m/>
    <s v="Lower Left Leg Tight"/>
    <d v="1899-12-30T05:04:13"/>
    <d v="1899-12-30T02:32:06"/>
    <d v="1899-12-30T05:04:13"/>
    <d v="1899-12-30T05:56:37"/>
    <d v="1899-12-30T02:32:06"/>
    <d v="1899-12-30T02:58:18"/>
    <n v="2302"/>
    <x v="5"/>
    <x v="10"/>
    <n v="200603"/>
  </r>
  <r>
    <x v="411"/>
    <s v="Sunday"/>
    <x v="2"/>
    <n v="7.5"/>
    <n v="1"/>
    <n v="23"/>
    <n v="30"/>
    <d v="1899-12-30T01:23:30"/>
    <d v="1899-12-30T00:11:08"/>
    <x v="23"/>
    <s v="Quassy Loop"/>
    <n v="5.3892215568862323"/>
    <n v="0"/>
    <m/>
    <m/>
    <d v="1899-12-30T04:51:42"/>
    <d v="1899-12-30T02:25:51"/>
    <d v="1899-12-30T04:51:42"/>
    <d v="1899-12-30T05:44:06"/>
    <d v="1899-12-30T02:25:51"/>
    <d v="1899-12-30T02:52:03"/>
    <n v="2131"/>
    <x v="5"/>
    <x v="10"/>
    <n v="200603"/>
  </r>
  <r>
    <x v="412"/>
    <s v="Monday"/>
    <x v="2"/>
    <n v="1.35"/>
    <n v="0"/>
    <n v="15"/>
    <n v="0"/>
    <d v="1899-12-30T00:15:00"/>
    <d v="1899-12-30T00:11:07"/>
    <x v="23"/>
    <s v="Eliptical"/>
    <n v="5.4000000000000048"/>
    <n v="0"/>
    <m/>
    <m/>
    <d v="1899-12-30T04:51:07"/>
    <d v="1899-12-30T02:25:33"/>
    <d v="1899-12-30T04:51:07"/>
    <d v="1899-12-30T05:43:31"/>
    <d v="1899-12-30T02:25:33"/>
    <d v="1899-12-30T02:51:45"/>
    <n v="2107"/>
    <x v="5"/>
    <x v="10"/>
    <n v="200603"/>
  </r>
  <r>
    <x v="413"/>
    <s v="Tuesday"/>
    <x v="2"/>
    <n v="3"/>
    <n v="0"/>
    <n v="29"/>
    <n v="30"/>
    <d v="1899-12-30T00:29:30"/>
    <d v="1899-12-30T00:09:50"/>
    <x v="23"/>
    <s v="Columbus Statue"/>
    <n v="6.1016949152542415"/>
    <n v="165"/>
    <m/>
    <m/>
    <d v="1899-12-30T04:17:38"/>
    <d v="1899-12-30T02:08:49"/>
    <d v="1899-12-30T04:17:38"/>
    <d v="1899-12-30T05:10:02"/>
    <d v="1899-12-30T02:08:49"/>
    <d v="1899-12-30T02:35:01"/>
    <n v="1276"/>
    <x v="5"/>
    <x v="10"/>
    <n v="200603"/>
  </r>
  <r>
    <x v="414"/>
    <s v="Wednesday"/>
    <x v="1"/>
    <n v="5.5"/>
    <n v="0"/>
    <n v="25"/>
    <n v="0"/>
    <d v="1899-12-30T00:25:00"/>
    <d v="1899-12-30T00:04:33"/>
    <x v="7"/>
    <s v="Life Cycle"/>
    <n v="13.20000000000001"/>
    <n v="0"/>
    <m/>
    <s v="Level 5"/>
    <d v="1899-12-30T08:29:05"/>
    <d v="1899-12-30T04:14:33"/>
    <d v="1899-12-30T01:59:05"/>
    <d v="1899-12-30T02:51:29"/>
    <d v="1899-12-30T00:59:33"/>
    <d v="1899-12-30T01:25:45"/>
    <n v="599"/>
    <x v="5"/>
    <x v="10"/>
    <n v="200603"/>
  </r>
  <r>
    <x v="415"/>
    <s v="Thursday"/>
    <x v="2"/>
    <n v="3.5"/>
    <n v="0"/>
    <n v="36"/>
    <n v="49"/>
    <d v="1899-12-30T00:36:49"/>
    <d v="1899-12-30T00:10:31"/>
    <x v="23"/>
    <s v="PT Barnum Out and Back"/>
    <n v="5.7039384336804018"/>
    <n v="157"/>
    <m/>
    <s v="18.33.62 out and 18.16.10 back"/>
    <d v="1899-12-30T04:35:36"/>
    <d v="1899-12-30T02:17:48"/>
    <d v="1899-12-30T04:35:36"/>
    <d v="1899-12-30T05:28:00"/>
    <d v="1899-12-30T02:17:48"/>
    <d v="1899-12-30T02:44:00"/>
    <n v="1793"/>
    <x v="5"/>
    <x v="10"/>
    <n v="200603"/>
  </r>
  <r>
    <x v="416"/>
    <s v="Friday"/>
    <x v="2"/>
    <n v="4"/>
    <n v="0"/>
    <n v="42"/>
    <n v="26"/>
    <d v="1899-12-30T00:42:26"/>
    <d v="1899-12-30T00:10:36"/>
    <x v="23"/>
    <s v="4 Mile-Work"/>
    <n v="5.6559308719560146"/>
    <n v="159"/>
    <m/>
    <s v="20.45.46 out and 20.40.73 back"/>
    <d v="1899-12-30T04:37:56"/>
    <d v="1899-12-30T02:18:58"/>
    <d v="1899-12-30T04:37:56"/>
    <d v="1899-12-30T05:30:20"/>
    <d v="1899-12-30T02:18:58"/>
    <d v="1899-12-30T02:45:10"/>
    <n v="1844"/>
    <x v="5"/>
    <x v="10"/>
    <n v="200603"/>
  </r>
  <r>
    <x v="417"/>
    <s v="Sunday"/>
    <x v="2"/>
    <n v="5.5"/>
    <n v="1"/>
    <n v="0"/>
    <n v="0"/>
    <d v="1899-12-30T01:00:00"/>
    <d v="1899-12-30T00:10:55"/>
    <x v="23"/>
    <s v="Treadmill"/>
    <n v="5.5000000000000044"/>
    <n v="157"/>
    <m/>
    <s v="52:45 for 5 miles - The rest on warmdown"/>
    <d v="1899-12-30T04:45:49"/>
    <d v="1899-12-30T02:22:55"/>
    <d v="1899-12-30T04:45:49"/>
    <d v="1899-12-30T05:38:13"/>
    <d v="1899-12-30T02:22:55"/>
    <d v="1899-12-30T02:49:07"/>
    <n v="2007"/>
    <x v="5"/>
    <x v="10"/>
    <n v="200603"/>
  </r>
  <r>
    <x v="418"/>
    <s v="Friday"/>
    <x v="2"/>
    <n v="3.1"/>
    <n v="0"/>
    <n v="30"/>
    <n v="53"/>
    <d v="1899-12-30T00:30:53"/>
    <d v="1899-12-30T00:09:58"/>
    <x v="23"/>
    <s v="Treadmill"/>
    <n v="6.0226659471127952"/>
    <n v="0"/>
    <m/>
    <s v="5k Training Plan"/>
    <d v="1899-12-30T04:21:01"/>
    <d v="1899-12-30T02:10:30"/>
    <d v="1899-12-30T04:21:01"/>
    <d v="1899-12-30T05:13:25"/>
    <d v="1899-12-30T02:10:30"/>
    <d v="1899-12-30T02:36:42"/>
    <n v="1376"/>
    <x v="5"/>
    <x v="10"/>
    <n v="200603"/>
  </r>
  <r>
    <x v="419"/>
    <s v="Saturday"/>
    <x v="1"/>
    <n v="3"/>
    <n v="0"/>
    <n v="10"/>
    <n v="0"/>
    <d v="1899-12-30T00:10:00"/>
    <d v="1899-12-30T00:03:20"/>
    <x v="7"/>
    <s v="Spinner"/>
    <n v="18.000000000000014"/>
    <n v="117"/>
    <m/>
    <m/>
    <d v="1899-12-30T06:13:20"/>
    <d v="1899-12-30T03:06:40"/>
    <d v="1899-12-30T01:27:20"/>
    <d v="1899-12-30T02:19:44"/>
    <d v="1899-12-30T00:43:40"/>
    <d v="1899-12-30T01:09:52"/>
    <n v="218"/>
    <x v="5"/>
    <x v="10"/>
    <n v="200603"/>
  </r>
  <r>
    <x v="419"/>
    <s v="Saturday"/>
    <x v="2"/>
    <n v="2.25"/>
    <n v="0"/>
    <n v="20"/>
    <n v="25"/>
    <d v="1899-12-30T00:20:25"/>
    <d v="1899-12-30T00:09:04"/>
    <x v="23"/>
    <s v="Treadmill"/>
    <n v="6.6122448979591892"/>
    <n v="154"/>
    <m/>
    <m/>
    <d v="1899-12-30T03:57:44"/>
    <d v="1899-12-30T01:58:52"/>
    <d v="1899-12-30T03:57:44"/>
    <d v="1899-12-30T04:50:08"/>
    <d v="1899-12-30T01:58:52"/>
    <d v="1899-12-30T02:25:04"/>
    <n v="834"/>
    <x v="5"/>
    <x v="10"/>
    <n v="200603"/>
  </r>
  <r>
    <x v="420"/>
    <s v="Tuesday"/>
    <x v="2"/>
    <n v="4.25"/>
    <n v="0"/>
    <n v="47"/>
    <n v="55"/>
    <d v="1899-12-30T00:47:55"/>
    <d v="1899-12-30T00:11:16"/>
    <x v="23"/>
    <s v="Work Sink Hole By Beach"/>
    <n v="5.3217391304347874"/>
    <n v="155"/>
    <m/>
    <m/>
    <d v="1899-12-30T04:55:24"/>
    <d v="1899-12-30T02:27:42"/>
    <d v="1899-12-30T04:55:24"/>
    <d v="1899-12-30T05:47:48"/>
    <d v="1899-12-30T02:27:42"/>
    <d v="1899-12-30T02:53:54"/>
    <n v="2181"/>
    <x v="5"/>
    <x v="10"/>
    <n v="200603"/>
  </r>
  <r>
    <x v="421"/>
    <s v="Wednesday"/>
    <x v="2"/>
    <n v="2.9"/>
    <n v="0"/>
    <n v="25"/>
    <n v="17"/>
    <d v="1899-12-30T00:25:17"/>
    <d v="1899-12-30T00:08:43"/>
    <x v="23"/>
    <s v="Cannon"/>
    <n v="6.8820039551746914"/>
    <n v="165"/>
    <m/>
    <m/>
    <d v="1899-12-30T03:48:25"/>
    <d v="1899-12-30T01:54:13"/>
    <d v="1899-12-30T03:48:25"/>
    <d v="1899-12-30T04:40:49"/>
    <d v="1899-12-30T01:54:13"/>
    <d v="1899-12-30T02:20:25"/>
    <n v="769"/>
    <x v="5"/>
    <x v="10"/>
    <n v="200603"/>
  </r>
  <r>
    <x v="422"/>
    <s v="Friday"/>
    <x v="2"/>
    <n v="4"/>
    <n v="0"/>
    <n v="43"/>
    <n v="9"/>
    <d v="1899-12-30T00:43:09"/>
    <d v="1899-12-30T00:10:47"/>
    <x v="23"/>
    <s v="4 Mile-Work"/>
    <n v="5.5619930475086958"/>
    <n v="152"/>
    <m/>
    <s v="Out: 21.06.02(148) - Back:22.03.89(156)"/>
    <d v="1899-12-30T04:42:38"/>
    <d v="1899-12-30T02:21:19"/>
    <d v="1899-12-30T04:42:38"/>
    <d v="1899-12-30T05:35:02"/>
    <d v="1899-12-30T02:21:19"/>
    <d v="1899-12-30T02:47:31"/>
    <n v="1941"/>
    <x v="5"/>
    <x v="10"/>
    <n v="200603"/>
  </r>
  <r>
    <x v="423"/>
    <s v="Saturday"/>
    <x v="2"/>
    <n v="7.5"/>
    <n v="1"/>
    <n v="19"/>
    <n v="30"/>
    <d v="1899-12-30T01:19:30"/>
    <d v="1899-12-30T00:10:36"/>
    <x v="23"/>
    <s v="Quassy Loop"/>
    <n v="5.660377358490571"/>
    <n v="0"/>
    <m/>
    <m/>
    <d v="1899-12-30T04:37:43"/>
    <d v="1899-12-30T02:18:52"/>
    <d v="1899-12-30T04:37:43"/>
    <d v="1899-12-30T05:30:07"/>
    <d v="1899-12-30T02:18:52"/>
    <d v="1899-12-30T02:45:04"/>
    <n v="1840"/>
    <x v="5"/>
    <x v="10"/>
    <n v="200603"/>
  </r>
  <r>
    <x v="424"/>
    <s v="Monday"/>
    <x v="2"/>
    <n v="3"/>
    <n v="0"/>
    <n v="28"/>
    <n v="9"/>
    <d v="1899-12-30T00:28:09"/>
    <d v="1899-12-30T00:09:23"/>
    <x v="23"/>
    <s v="Columbus Statue"/>
    <n v="6.3943161634103065"/>
    <n v="0"/>
    <m/>
    <s v="Out: 14.29.02 Back: 13.41.28"/>
    <d v="1899-12-30T04:05:51"/>
    <d v="1899-12-30T02:02:55"/>
    <d v="1899-12-30T04:05:51"/>
    <d v="1899-12-30T04:58:15"/>
    <d v="1899-12-30T02:02:55"/>
    <d v="1899-12-30T02:29:07"/>
    <n v="966"/>
    <x v="5"/>
    <x v="10"/>
    <n v="200603"/>
  </r>
  <r>
    <x v="425"/>
    <s v="Tuesday"/>
    <x v="2"/>
    <n v="4.25"/>
    <n v="0"/>
    <n v="45"/>
    <n v="59"/>
    <d v="1899-12-30T00:45:59"/>
    <d v="1899-12-30T00:10:49"/>
    <x v="25"/>
    <s v="Work Sink Hole By Beach"/>
    <n v="5.545487495469378"/>
    <n v="152"/>
    <m/>
    <s v="Out: 23.07.24(148) Back: 22.52.74(156)"/>
    <d v="1899-12-30T04:43:28"/>
    <d v="1899-12-30T02:21:44"/>
    <d v="1899-12-30T04:43:28"/>
    <d v="1899-12-30T05:35:52"/>
    <d v="1899-12-30T02:21:44"/>
    <d v="1899-12-30T02:47:56"/>
    <n v="1960"/>
    <x v="5"/>
    <x v="10"/>
    <n v="200603"/>
  </r>
  <r>
    <x v="426"/>
    <s v="Thursday"/>
    <x v="2"/>
    <n v="3"/>
    <n v="0"/>
    <n v="28"/>
    <n v="2"/>
    <d v="1899-12-30T00:28:02"/>
    <d v="1899-12-30T00:09:21"/>
    <x v="25"/>
    <s v="Ron Loop"/>
    <n v="6.4209274673008361"/>
    <n v="0"/>
    <m/>
    <s v="Ran with Jen, Pres, and Ted"/>
    <d v="1899-12-30T04:04:49"/>
    <d v="1899-12-30T02:02:25"/>
    <d v="1899-12-30T04:04:49"/>
    <d v="1899-12-30T04:57:13"/>
    <d v="1899-12-30T02:02:25"/>
    <d v="1899-12-30T02:28:37"/>
    <n v="948"/>
    <x v="5"/>
    <x v="10"/>
    <n v="200603"/>
  </r>
  <r>
    <x v="427"/>
    <s v="Friday"/>
    <x v="2"/>
    <n v="4.4000000000000004"/>
    <n v="0"/>
    <n v="45"/>
    <n v="44"/>
    <d v="1899-12-30T00:45:44"/>
    <d v="1899-12-30T00:10:24"/>
    <x v="25"/>
    <s v="Beach Loop"/>
    <n v="5.7725947521865946"/>
    <n v="154"/>
    <m/>
    <s v="Ran with Jen &amp; Ted"/>
    <d v="1899-12-30T04:32:19"/>
    <d v="1899-12-30T02:16:10"/>
    <d v="1899-12-30T04:32:19"/>
    <d v="1899-12-30T05:24:43"/>
    <d v="1899-12-30T02:16:10"/>
    <d v="1899-12-30T02:42:22"/>
    <n v="1709"/>
    <x v="5"/>
    <x v="10"/>
    <n v="200603"/>
  </r>
  <r>
    <x v="428"/>
    <s v="Saturday"/>
    <x v="2"/>
    <n v="4.0999999999999996"/>
    <n v="0"/>
    <n v="43"/>
    <n v="33"/>
    <d v="1899-12-30T00:43:33"/>
    <d v="1899-12-30T00:10:37"/>
    <x v="25"/>
    <s v="Big House --&gt; Munson --&gt; BigHouse"/>
    <n v="5.6486796785304287"/>
    <n v="155"/>
    <m/>
    <s v="BH to Munson: 14.51.14(145) Munson to Munson: 13.33.31(160) Munson to BH: 15.09.28(160)"/>
    <d v="1899-12-30T04:38:18"/>
    <d v="1899-12-30T02:19:09"/>
    <d v="1899-12-30T04:38:18"/>
    <d v="1899-12-30T05:30:42"/>
    <d v="1899-12-30T02:19:09"/>
    <d v="1899-12-30T02:45:21"/>
    <n v="1851"/>
    <x v="5"/>
    <x v="1"/>
    <n v="200604"/>
  </r>
  <r>
    <x v="429"/>
    <s v="Sunday"/>
    <x v="1"/>
    <n v="3"/>
    <n v="0"/>
    <n v="15"/>
    <n v="0"/>
    <d v="1899-12-30T00:15:00"/>
    <d v="1899-12-30T00:05:00"/>
    <x v="7"/>
    <s v="Spinner"/>
    <n v="12.000000000000011"/>
    <n v="0"/>
    <m/>
    <s v="No Energyàso only did 15 minutes"/>
    <d v="1899-12-30T09:20:00"/>
    <d v="1899-12-30T04:40:00"/>
    <d v="1899-12-30T02:11:00"/>
    <d v="1899-12-30T03:03:24"/>
    <d v="1899-12-30T01:05:30"/>
    <d v="1899-12-30T01:31:42"/>
    <n v="647"/>
    <x v="5"/>
    <x v="1"/>
    <n v="200604"/>
  </r>
  <r>
    <x v="430"/>
    <s v="Monday"/>
    <x v="2"/>
    <n v="3"/>
    <n v="0"/>
    <n v="30"/>
    <n v="18"/>
    <d v="1899-12-30T00:30:18"/>
    <d v="1899-12-30T00:10:06"/>
    <x v="23"/>
    <s v="Work Loop"/>
    <n v="5.940594059405945"/>
    <n v="0"/>
    <m/>
    <s v="Ran with Jen.  Rainy"/>
    <d v="1899-12-30T04:24:37"/>
    <d v="1899-12-30T02:12:19"/>
    <d v="1899-12-30T04:24:37"/>
    <d v="1899-12-30T05:17:01"/>
    <d v="1899-12-30T02:12:19"/>
    <d v="1899-12-30T02:38:31"/>
    <n v="1489"/>
    <x v="5"/>
    <x v="1"/>
    <n v="200604"/>
  </r>
  <r>
    <x v="431"/>
    <s v="Tuesday"/>
    <x v="2"/>
    <n v="2.9"/>
    <n v="0"/>
    <n v="25"/>
    <n v="20"/>
    <d v="1899-12-30T00:25:20"/>
    <d v="1899-12-30T00:08:44"/>
    <x v="23"/>
    <s v="Cannon"/>
    <n v="6.8684210526315832"/>
    <n v="159"/>
    <m/>
    <s v="Out: 13.13.77(152) Back: 12.07.10(167)"/>
    <d v="1899-12-30T03:48:52"/>
    <d v="1899-12-30T01:54:26"/>
    <d v="1899-12-30T03:48:52"/>
    <d v="1899-12-30T04:41:16"/>
    <d v="1899-12-30T01:54:26"/>
    <d v="1899-12-30T02:20:38"/>
    <n v="770"/>
    <x v="5"/>
    <x v="1"/>
    <n v="200604"/>
  </r>
  <r>
    <x v="432"/>
    <s v="Thursday"/>
    <x v="2"/>
    <n v="3.5"/>
    <n v="0"/>
    <n v="37"/>
    <n v="4"/>
    <d v="1899-12-30T00:37:04"/>
    <d v="1899-12-30T00:10:35"/>
    <x v="23"/>
    <s v="PT Barnum Out and Back"/>
    <n v="5.665467625899284"/>
    <n v="0"/>
    <m/>
    <m/>
    <d v="1899-12-30T04:37:28"/>
    <d v="1899-12-30T02:18:44"/>
    <d v="1899-12-30T04:37:28"/>
    <d v="1899-12-30T05:29:52"/>
    <d v="1899-12-30T02:18:44"/>
    <d v="1899-12-30T02:44:56"/>
    <n v="1835"/>
    <x v="5"/>
    <x v="1"/>
    <n v="200604"/>
  </r>
  <r>
    <x v="433"/>
    <s v="Monday"/>
    <x v="1"/>
    <n v="4.2"/>
    <n v="0"/>
    <n v="16"/>
    <n v="21"/>
    <d v="1899-12-30T00:16:21"/>
    <d v="1899-12-30T00:03:54"/>
    <x v="11"/>
    <s v="Random Around Lake House"/>
    <n v="15.41284403669726"/>
    <n v="0"/>
    <m/>
    <s v="http://www.gmap-pedometer.com/?r=114327"/>
    <d v="1899-12-30T07:16:00"/>
    <d v="1899-12-30T03:38:00"/>
    <d v="1899-12-30T01:42:00"/>
    <d v="1899-12-30T02:34:24"/>
    <d v="1899-12-30T00:51:00"/>
    <d v="1899-12-30T01:17:12"/>
    <n v="388"/>
    <x v="5"/>
    <x v="1"/>
    <n v="200604"/>
  </r>
  <r>
    <x v="433"/>
    <s v="Monday"/>
    <x v="2"/>
    <n v="4"/>
    <n v="0"/>
    <n v="41"/>
    <n v="4"/>
    <d v="1899-12-30T00:41:04"/>
    <d v="1899-12-30T00:10:16"/>
    <x v="23"/>
    <s v="4 Mile-Work"/>
    <n v="5.8441558441558481"/>
    <n v="154"/>
    <m/>
    <s v="Out: 21.08.77(146) Back: 19.55.95(162)"/>
    <d v="1899-12-30T04:28:59"/>
    <d v="1899-12-30T02:14:30"/>
    <d v="1899-12-30T04:28:59"/>
    <d v="1899-12-30T05:21:23"/>
    <d v="1899-12-30T02:14:30"/>
    <d v="1899-12-30T02:40:42"/>
    <n v="1611"/>
    <x v="5"/>
    <x v="1"/>
    <n v="200604"/>
  </r>
  <r>
    <x v="434"/>
    <s v="Tuesday"/>
    <x v="2"/>
    <n v="2.9"/>
    <n v="0"/>
    <n v="25"/>
    <n v="20"/>
    <d v="1899-12-30T00:25:20"/>
    <d v="1899-12-30T00:08:44"/>
    <x v="23"/>
    <s v="Cannon"/>
    <n v="6.8684210526315832"/>
    <n v="164"/>
    <m/>
    <s v="Out: 12.55.52(158) Back: 12.25.24(171)"/>
    <d v="1899-12-30T03:48:52"/>
    <d v="1899-12-30T01:54:26"/>
    <d v="1899-12-30T03:48:52"/>
    <d v="1899-12-30T04:41:16"/>
    <d v="1899-12-30T01:54:26"/>
    <d v="1899-12-30T02:20:38"/>
    <n v="770"/>
    <x v="5"/>
    <x v="1"/>
    <n v="200604"/>
  </r>
  <r>
    <x v="435"/>
    <s v="Wednesday"/>
    <x v="1"/>
    <n v="5"/>
    <n v="0"/>
    <n v="19"/>
    <n v="32"/>
    <d v="1899-12-30T00:19:32"/>
    <d v="1899-12-30T00:03:54"/>
    <x v="11"/>
    <s v="Lake House --&gt; Christmas Tree --&gt; Big House"/>
    <n v="15.358361774744038"/>
    <n v="0"/>
    <m/>
    <m/>
    <d v="1899-12-30T07:17:33"/>
    <d v="1899-12-30T03:38:46"/>
    <d v="1899-12-30T01:42:21"/>
    <d v="1899-12-30T02:34:45"/>
    <d v="1899-12-30T00:51:11"/>
    <d v="1899-12-30T01:17:23"/>
    <n v="392"/>
    <x v="5"/>
    <x v="1"/>
    <n v="200604"/>
  </r>
  <r>
    <x v="436"/>
    <s v="Thursday"/>
    <x v="2"/>
    <n v="2.9"/>
    <n v="0"/>
    <n v="25"/>
    <n v="43"/>
    <d v="1899-12-30T00:25:43"/>
    <d v="1899-12-30T00:08:52"/>
    <x v="23"/>
    <s v="Cannon"/>
    <n v="6.7660401814646844"/>
    <n v="160"/>
    <m/>
    <s v="Out: 12.54.20(155) Back: 12.49.22(165)"/>
    <d v="1899-12-30T03:52:20"/>
    <d v="1899-12-30T01:56:10"/>
    <d v="1899-12-30T03:52:20"/>
    <d v="1899-12-30T04:44:44"/>
    <d v="1899-12-30T01:56:10"/>
    <d v="1899-12-30T02:22:22"/>
    <n v="790"/>
    <x v="5"/>
    <x v="1"/>
    <n v="200604"/>
  </r>
  <r>
    <x v="437"/>
    <s v="Friday"/>
    <x v="2"/>
    <n v="6.5"/>
    <n v="1"/>
    <n v="6"/>
    <n v="56"/>
    <d v="1899-12-30T01:06:56"/>
    <d v="1899-12-30T00:10:18"/>
    <x v="23"/>
    <s v="Point"/>
    <n v="5.8266932270916376"/>
    <n v="163"/>
    <m/>
    <s v="Out: 33.33.23(158) Back: 33.23.14(167)"/>
    <d v="1899-12-30T04:29:48"/>
    <d v="1899-12-30T02:14:54"/>
    <d v="1899-12-30T04:29:48"/>
    <d v="1899-12-30T05:22:12"/>
    <d v="1899-12-30T02:14:54"/>
    <d v="1899-12-30T02:41:06"/>
    <n v="1636"/>
    <x v="5"/>
    <x v="1"/>
    <n v="200604"/>
  </r>
  <r>
    <x v="438"/>
    <s v="Saturday"/>
    <x v="1"/>
    <n v="24.08"/>
    <n v="1"/>
    <n v="18"/>
    <n v="52"/>
    <d v="1899-12-30T01:18:52"/>
    <d v="1899-12-30T00:03:17"/>
    <x v="11"/>
    <s v="Griskus Sprint"/>
    <n v="18.319526627218945"/>
    <n v="0"/>
    <m/>
    <s v="2 Loops.  L1-38.20 L2-40.32"/>
    <d v="1899-12-30T06:06:49"/>
    <d v="1899-12-30T03:03:25"/>
    <d v="1899-12-30T01:25:49"/>
    <d v="1899-12-30T02:18:13"/>
    <d v="1899-12-30T00:42:54"/>
    <d v="1899-12-30T01:09:06"/>
    <n v="214"/>
    <x v="5"/>
    <x v="1"/>
    <n v="200604"/>
  </r>
  <r>
    <x v="439"/>
    <s v="Monday"/>
    <x v="1"/>
    <n v="4.25"/>
    <n v="0"/>
    <n v="19"/>
    <n v="5"/>
    <d v="1899-12-30T00:19:05"/>
    <d v="1899-12-30T00:04:29"/>
    <x v="11"/>
    <s v="Random Around Lake House"/>
    <n v="13.362445414847173"/>
    <n v="0"/>
    <m/>
    <m/>
    <d v="1899-12-30T08:22:54"/>
    <d v="1899-12-30T04:11:27"/>
    <d v="1899-12-30T01:57:39"/>
    <d v="1899-12-30T02:50:03"/>
    <d v="1899-12-30T00:58:49"/>
    <d v="1899-12-30T01:25:01"/>
    <n v="578"/>
    <x v="5"/>
    <x v="1"/>
    <n v="200604"/>
  </r>
  <r>
    <x v="439"/>
    <s v="Monday"/>
    <x v="2"/>
    <n v="4"/>
    <n v="0"/>
    <n v="41"/>
    <n v="48"/>
    <d v="1899-12-30T00:41:48"/>
    <d v="1899-12-30T00:10:27"/>
    <x v="23"/>
    <s v="4 Mile-Work"/>
    <n v="5.7416267942583774"/>
    <n v="149"/>
    <m/>
    <s v="Out: 20.55.32(147) Back: 20.55.00(151)"/>
    <d v="1899-12-30T04:33:47"/>
    <d v="1899-12-30T02:16:54"/>
    <d v="1899-12-30T04:33:47"/>
    <d v="1899-12-30T05:26:11"/>
    <d v="1899-12-30T02:16:54"/>
    <d v="1899-12-30T02:43:06"/>
    <n v="1742"/>
    <x v="5"/>
    <x v="1"/>
    <n v="200604"/>
  </r>
  <r>
    <x v="440"/>
    <s v="Wednesday"/>
    <x v="1"/>
    <n v="2.25"/>
    <n v="0"/>
    <n v="9"/>
    <n v="50"/>
    <d v="1899-12-30T00:09:50"/>
    <d v="1899-12-30T00:04:22"/>
    <x v="11"/>
    <s v="Lake House to Big House"/>
    <n v="13.728813559322044"/>
    <n v="0"/>
    <m/>
    <m/>
    <d v="1899-12-30T08:09:29"/>
    <d v="1899-12-30T04:04:44"/>
    <d v="1899-12-30T01:54:30"/>
    <d v="1899-12-30T02:46:54"/>
    <d v="1899-12-30T00:57:15"/>
    <d v="1899-12-30T01:23:27"/>
    <n v="546"/>
    <x v="5"/>
    <x v="1"/>
    <n v="200604"/>
  </r>
  <r>
    <x v="440"/>
    <s v="Wednesday"/>
    <x v="2"/>
    <n v="3"/>
    <n v="0"/>
    <n v="28"/>
    <n v="51"/>
    <d v="1899-12-30T00:28:51"/>
    <d v="1899-12-30T00:09:37"/>
    <x v="24"/>
    <s v="Columbus Statue"/>
    <n v="6.2391681109185493"/>
    <n v="0"/>
    <m/>
    <m/>
    <d v="1899-12-30T04:11:57"/>
    <d v="1899-12-30T02:05:59"/>
    <d v="1899-12-30T04:11:57"/>
    <d v="1899-12-30T05:04:21"/>
    <d v="1899-12-30T02:05:59"/>
    <d v="1899-12-30T02:32:11"/>
    <n v="1107"/>
    <x v="5"/>
    <x v="1"/>
    <n v="200604"/>
  </r>
  <r>
    <x v="441"/>
    <s v="Thursday"/>
    <x v="2"/>
    <n v="3"/>
    <n v="0"/>
    <n v="28"/>
    <n v="29"/>
    <d v="1899-12-30T00:28:29"/>
    <d v="1899-12-30T00:09:30"/>
    <x v="24"/>
    <s v="Columbus Statue"/>
    <n v="6.3194850789935684"/>
    <n v="169"/>
    <m/>
    <s v="Out: 13.56.72(161) Back: 14.32.54(176)"/>
    <d v="1899-12-30T04:08:45"/>
    <d v="1899-12-30T02:04:23"/>
    <d v="1899-12-30T04:08:45"/>
    <d v="1899-12-30T05:01:09"/>
    <d v="1899-12-30T02:04:23"/>
    <d v="1899-12-30T02:30:35"/>
    <n v="1025"/>
    <x v="5"/>
    <x v="1"/>
    <n v="200604"/>
  </r>
  <r>
    <x v="442"/>
    <s v="Friday"/>
    <x v="2"/>
    <n v="3.5"/>
    <n v="0"/>
    <n v="37"/>
    <n v="35"/>
    <d v="1899-12-30T00:37:35"/>
    <d v="1899-12-30T00:10:44"/>
    <x v="24"/>
    <s v="PT Barnum Out and Back"/>
    <n v="5.587583148558763"/>
    <n v="0"/>
    <m/>
    <s v="Out: 18.48.47 Back:18.46.98"/>
    <d v="1899-12-30T04:41:20"/>
    <d v="1899-12-30T02:20:40"/>
    <d v="1899-12-30T04:41:20"/>
    <d v="1899-12-30T05:33:44"/>
    <d v="1899-12-30T02:20:40"/>
    <d v="1899-12-30T02:46:52"/>
    <n v="1911"/>
    <x v="5"/>
    <x v="1"/>
    <n v="200604"/>
  </r>
  <r>
    <x v="443"/>
    <s v="Monday"/>
    <x v="1"/>
    <n v="2.5"/>
    <n v="0"/>
    <n v="9"/>
    <n v="50"/>
    <d v="1899-12-30T00:09:50"/>
    <d v="1899-12-30T00:03:56"/>
    <x v="11"/>
    <s v="Lake House to Big House"/>
    <n v="15.254237288135606"/>
    <n v="0"/>
    <m/>
    <m/>
    <d v="1899-12-30T07:20:32"/>
    <d v="1899-12-30T03:40:16"/>
    <d v="1899-12-30T01:43:03"/>
    <d v="1899-12-30T02:35:27"/>
    <d v="1899-12-30T00:51:32"/>
    <d v="1899-12-30T01:17:44"/>
    <n v="407"/>
    <x v="5"/>
    <x v="1"/>
    <n v="200604"/>
  </r>
  <r>
    <x v="443"/>
    <s v="Monday"/>
    <x v="2"/>
    <n v="3"/>
    <n v="0"/>
    <n v="29"/>
    <n v="28"/>
    <d v="1899-12-30T00:29:28"/>
    <d v="1899-12-30T00:09:49"/>
    <x v="24"/>
    <s v="Columbus Statue"/>
    <n v="6.1085972850678782"/>
    <n v="158"/>
    <m/>
    <s v="Out: 14.50.41(152) Back: 14.38.11(64)"/>
    <d v="1899-12-30T04:17:21"/>
    <d v="1899-12-30T02:08:40"/>
    <d v="1899-12-30T04:17:21"/>
    <d v="1899-12-30T05:09:45"/>
    <d v="1899-12-30T02:08:40"/>
    <d v="1899-12-30T02:34:52"/>
    <n v="1268"/>
    <x v="5"/>
    <x v="1"/>
    <n v="200604"/>
  </r>
  <r>
    <x v="444"/>
    <s v="Tuesday"/>
    <x v="2"/>
    <n v="5"/>
    <n v="0"/>
    <n v="48"/>
    <n v="41"/>
    <d v="1899-12-30T00:48:41"/>
    <d v="1899-12-30T00:09:44"/>
    <x v="24"/>
    <s v="Second Beach"/>
    <n v="6.1622731941116102"/>
    <n v="161"/>
    <m/>
    <s v="Out: 24.44.62(155) Back: 23.56.53(168)"/>
    <d v="1899-12-30T04:15:06"/>
    <d v="1899-12-30T02:07:33"/>
    <d v="1899-12-30T04:15:06"/>
    <d v="1899-12-30T05:07:30"/>
    <d v="1899-12-30T02:07:33"/>
    <d v="1899-12-30T02:33:45"/>
    <n v="1205"/>
    <x v="5"/>
    <x v="1"/>
    <n v="200604"/>
  </r>
  <r>
    <x v="445"/>
    <s v="Friday"/>
    <x v="2"/>
    <n v="5"/>
    <n v="0"/>
    <n v="48"/>
    <n v="37"/>
    <d v="1899-12-30T00:48:37"/>
    <d v="1899-12-30T00:09:43"/>
    <x v="24"/>
    <s v="Second Beach"/>
    <n v="6.1707233459033297"/>
    <n v="0"/>
    <m/>
    <s v="Out: 24.27 Back: 24.10"/>
    <d v="1899-12-30T04:14:45"/>
    <d v="1899-12-30T02:07:23"/>
    <d v="1899-12-30T04:14:45"/>
    <d v="1899-12-30T05:07:09"/>
    <d v="1899-12-30T02:07:23"/>
    <d v="1899-12-30T02:33:35"/>
    <n v="1192"/>
    <x v="5"/>
    <x v="1"/>
    <n v="200604"/>
  </r>
  <r>
    <x v="446"/>
    <s v="Sunday"/>
    <x v="1"/>
    <n v="25"/>
    <n v="1"/>
    <n v="41"/>
    <n v="25"/>
    <d v="1899-12-30T01:41:25"/>
    <d v="1899-12-30T00:04:03"/>
    <x v="11"/>
    <s v="Griskus Olympic"/>
    <n v="14.790468364831565"/>
    <n v="0"/>
    <m/>
    <s v="Stopped a bunch of times to wait for UJ, Gjr and Gsr"/>
    <d v="1899-12-30T07:34:21"/>
    <d v="1899-12-30T03:47:10"/>
    <d v="1899-12-30T01:46:17"/>
    <d v="1899-12-30T02:38:41"/>
    <d v="1899-12-30T00:53:09"/>
    <d v="1899-12-30T01:19:21"/>
    <n v="466"/>
    <x v="5"/>
    <x v="1"/>
    <n v="200604"/>
  </r>
  <r>
    <x v="447"/>
    <s v="Monday"/>
    <x v="1"/>
    <n v="2"/>
    <n v="0"/>
    <n v="8"/>
    <n v="0"/>
    <d v="1899-12-30T00:08:00"/>
    <d v="1899-12-30T00:04:00"/>
    <x v="12"/>
    <s v="Sandy Beach to Big House"/>
    <n v="15.000000000000011"/>
    <n v="0"/>
    <m/>
    <s v="Road Mountain Bike"/>
    <d v="1899-12-30T07:28:00"/>
    <d v="1899-12-30T03:44:00"/>
    <d v="1899-12-30T01:44:48"/>
    <d v="1899-12-30T02:37:12"/>
    <d v="1899-12-30T00:52:24"/>
    <d v="1899-12-30T01:18:36"/>
    <n v="439"/>
    <x v="5"/>
    <x v="2"/>
    <n v="200605"/>
  </r>
  <r>
    <x v="447"/>
    <s v="Monday"/>
    <x v="2"/>
    <n v="3.5"/>
    <n v="0"/>
    <n v="36"/>
    <n v="40"/>
    <d v="1899-12-30T00:36:40"/>
    <d v="1899-12-30T00:10:29"/>
    <x v="24"/>
    <s v="PT Barnum Out and Back"/>
    <n v="5.727272727272732"/>
    <n v="143"/>
    <m/>
    <s v="Out: 18.15.40(130) Back 18.24.70(157)"/>
    <d v="1899-12-30T04:34:29"/>
    <d v="1899-12-30T02:17:14"/>
    <d v="1899-12-30T04:34:29"/>
    <d v="1899-12-30T05:26:53"/>
    <d v="1899-12-30T02:17:14"/>
    <d v="1899-12-30T02:43:26"/>
    <n v="1762"/>
    <x v="5"/>
    <x v="2"/>
    <n v="200605"/>
  </r>
  <r>
    <x v="448"/>
    <s v="Tuesday"/>
    <x v="2"/>
    <n v="5"/>
    <n v="0"/>
    <n v="52"/>
    <n v="38"/>
    <d v="1899-12-30T00:52:38"/>
    <d v="1899-12-30T00:10:32"/>
    <x v="24"/>
    <s v="Second Beach"/>
    <n v="5.6998100063331263"/>
    <n v="150"/>
    <m/>
    <s v="Out: 25.25.90(149) Back: 27.12.29(152)"/>
    <d v="1899-12-30T04:35:48"/>
    <d v="1899-12-30T02:17:54"/>
    <d v="1899-12-30T04:35:48"/>
    <d v="1899-12-30T05:28:12"/>
    <d v="1899-12-30T02:17:54"/>
    <d v="1899-12-30T02:44:06"/>
    <n v="1802"/>
    <x v="5"/>
    <x v="2"/>
    <n v="200605"/>
  </r>
  <r>
    <x v="449"/>
    <s v="Wednesday"/>
    <x v="2"/>
    <n v="3"/>
    <n v="0"/>
    <n v="30"/>
    <n v="32"/>
    <d v="1899-12-30T00:30:32"/>
    <d v="1899-12-30T00:10:11"/>
    <x v="24"/>
    <s v="Columbus Statue"/>
    <n v="5.8951965065502225"/>
    <n v="0"/>
    <m/>
    <m/>
    <d v="1899-12-30T04:26:39"/>
    <d v="1899-12-30T02:13:20"/>
    <d v="1899-12-30T04:26:39"/>
    <d v="1899-12-30T05:19:03"/>
    <d v="1899-12-30T02:13:20"/>
    <d v="1899-12-30T02:39:32"/>
    <n v="1542"/>
    <x v="5"/>
    <x v="2"/>
    <n v="200605"/>
  </r>
  <r>
    <x v="450"/>
    <s v="Friday"/>
    <x v="2"/>
    <n v="3"/>
    <n v="0"/>
    <n v="31"/>
    <n v="6"/>
    <d v="1899-12-30T00:31:06"/>
    <d v="1899-12-30T00:10:22"/>
    <x v="24"/>
    <s v="Columbus Statue"/>
    <n v="5.7877813504823195"/>
    <n v="160"/>
    <m/>
    <s v="Out: 15.21.22(155) Back: 15.45.50(166)"/>
    <d v="1899-12-30T04:31:36"/>
    <d v="1899-12-30T02:15:48"/>
    <d v="1899-12-30T04:31:36"/>
    <d v="1899-12-30T05:24:00"/>
    <d v="1899-12-30T02:15:48"/>
    <d v="1899-12-30T02:42:00"/>
    <n v="1687"/>
    <x v="5"/>
    <x v="2"/>
    <n v="200605"/>
  </r>
  <r>
    <x v="451"/>
    <s v="Monday"/>
    <x v="1"/>
    <n v="4.5"/>
    <n v="0"/>
    <n v="24"/>
    <n v="29"/>
    <d v="1899-12-30T00:24:29"/>
    <d v="1899-12-30T00:05:26"/>
    <x v="12"/>
    <s v="Random Around Lake House"/>
    <n v="11.027910142954401"/>
    <n v="138"/>
    <m/>
    <m/>
    <d v="1899-12-30T10:09:22"/>
    <d v="1899-12-30T05:04:41"/>
    <d v="1899-12-30T02:22:33"/>
    <d v="1899-12-30T03:14:57"/>
    <d v="1899-12-30T01:11:16"/>
    <d v="1899-12-30T01:37:28"/>
    <n v="673"/>
    <x v="5"/>
    <x v="2"/>
    <n v="200605"/>
  </r>
  <r>
    <x v="451"/>
    <s v="Monday"/>
    <x v="2"/>
    <n v="3"/>
    <n v="0"/>
    <n v="32"/>
    <n v="16"/>
    <d v="1899-12-30T00:32:16"/>
    <d v="1899-12-30T00:10:45"/>
    <x v="24"/>
    <s v="Columbus Statue"/>
    <n v="5.5785123966942196"/>
    <n v="152"/>
    <m/>
    <s v="Out: 16.18.32(147) Back: 15.58.23(157)"/>
    <d v="1899-12-30T04:41:48"/>
    <d v="1899-12-30T02:20:54"/>
    <d v="1899-12-30T04:41:48"/>
    <d v="1899-12-30T05:34:12"/>
    <d v="1899-12-30T02:20:54"/>
    <d v="1899-12-30T02:47:06"/>
    <n v="1922"/>
    <x v="5"/>
    <x v="2"/>
    <n v="200605"/>
  </r>
  <r>
    <x v="452"/>
    <s v="Tuesday"/>
    <x v="2"/>
    <n v="4"/>
    <n v="0"/>
    <n v="42"/>
    <n v="16"/>
    <d v="1899-12-30T00:42:16"/>
    <d v="1899-12-30T00:10:34"/>
    <x v="24"/>
    <s v="4 Mile-Work"/>
    <n v="5.6782334384858091"/>
    <n v="0"/>
    <m/>
    <m/>
    <d v="1899-12-30T04:36:51"/>
    <d v="1899-12-30T02:18:25"/>
    <d v="1899-12-30T04:36:51"/>
    <d v="1899-12-30T05:29:15"/>
    <d v="1899-12-30T02:18:25"/>
    <d v="1899-12-30T02:44:37"/>
    <n v="1823"/>
    <x v="5"/>
    <x v="2"/>
    <n v="200605"/>
  </r>
  <r>
    <x v="453"/>
    <s v="Wednesday"/>
    <x v="2"/>
    <n v="5"/>
    <n v="0"/>
    <n v="48"/>
    <n v="43"/>
    <d v="1899-12-30T00:48:43"/>
    <d v="1899-12-30T00:09:45"/>
    <x v="24"/>
    <s v="Second Beach"/>
    <n v="6.1580567909681889"/>
    <n v="160"/>
    <m/>
    <s v="Out: 24.24.05(153) Back:24.19.02(166)"/>
    <d v="1899-12-30T04:15:17"/>
    <d v="1899-12-30T02:07:38"/>
    <d v="1899-12-30T04:15:17"/>
    <d v="1899-12-30T05:07:41"/>
    <d v="1899-12-30T02:07:38"/>
    <d v="1899-12-30T02:33:50"/>
    <n v="1210"/>
    <x v="5"/>
    <x v="2"/>
    <n v="200605"/>
  </r>
  <r>
    <x v="454"/>
    <s v="Thursday"/>
    <x v="2"/>
    <n v="5"/>
    <n v="0"/>
    <n v="48"/>
    <n v="0"/>
    <d v="1899-12-30T00:48:00"/>
    <d v="1899-12-30T00:09:36"/>
    <x v="24"/>
    <s v="Second Beach"/>
    <n v="6.2500000000000053"/>
    <n v="161"/>
    <m/>
    <s v="Out: 23.41.41(158) Back: 24.19.17(163)"/>
    <d v="1899-12-30T04:11:31"/>
    <d v="1899-12-30T02:05:46"/>
    <d v="1899-12-30T04:11:31"/>
    <d v="1899-12-30T05:03:55"/>
    <d v="1899-12-30T02:05:46"/>
    <d v="1899-12-30T02:31:58"/>
    <n v="1094"/>
    <x v="5"/>
    <x v="2"/>
    <n v="200605"/>
  </r>
  <r>
    <x v="455"/>
    <s v="Saturday"/>
    <x v="2"/>
    <n v="0.1"/>
    <n v="0"/>
    <n v="0"/>
    <n v="55"/>
    <d v="1899-12-30T00:00:55"/>
    <d v="1899-12-30T00:09:10"/>
    <x v="0"/>
    <s v="Treadmill"/>
    <n v="6.5454545454545521"/>
    <n v="0"/>
    <m/>
    <s v="Kelly could not breath and boys were not being good."/>
    <d v="1899-12-30T04:00:10"/>
    <d v="1899-12-30T02:00:05"/>
    <d v="1899-12-30T04:00:10"/>
    <d v="1899-12-30T04:52:34"/>
    <d v="1899-12-30T02:00:05"/>
    <d v="1899-12-30T02:26:17"/>
    <n v="860"/>
    <x v="5"/>
    <x v="2"/>
    <n v="200605"/>
  </r>
  <r>
    <x v="456"/>
    <s v="Monday"/>
    <x v="2"/>
    <n v="2"/>
    <n v="0"/>
    <n v="19"/>
    <n v="16"/>
    <d v="1899-12-30T00:19:16"/>
    <d v="1899-12-30T00:09:38"/>
    <x v="23"/>
    <s v="Lake House to Big House"/>
    <n v="6.228373702422151"/>
    <n v="162"/>
    <m/>
    <s v="Actuall ran this on 5/16 but tracked here "/>
    <d v="1899-12-30T04:12:24"/>
    <d v="1899-12-30T02:06:12"/>
    <d v="1899-12-30T04:12:24"/>
    <d v="1899-12-30T05:04:48"/>
    <d v="1899-12-30T02:06:12"/>
    <d v="1899-12-30T02:32:24"/>
    <n v="1116"/>
    <x v="5"/>
    <x v="2"/>
    <n v="200605"/>
  </r>
  <r>
    <x v="457"/>
    <s v="Tuesday"/>
    <x v="2"/>
    <n v="3.5"/>
    <n v="0"/>
    <n v="35"/>
    <n v="3"/>
    <d v="1899-12-30T00:35:03"/>
    <d v="1899-12-30T00:10:01"/>
    <x v="24"/>
    <s v="PT Barnum Out and Back"/>
    <n v="5.9914407988587781"/>
    <n v="153"/>
    <s v="Cool &amp; Rainy"/>
    <s v="Out: 18.06.84(140) Back: 16.56.98(167)"/>
    <d v="1899-12-30T04:22:22"/>
    <d v="1899-12-30T02:11:11"/>
    <d v="1899-12-30T04:22:22"/>
    <d v="1899-12-30T05:14:46"/>
    <d v="1899-12-30T02:11:11"/>
    <d v="1899-12-30T02:37:23"/>
    <n v="1435"/>
    <x v="5"/>
    <x v="2"/>
    <n v="200605"/>
  </r>
  <r>
    <x v="458"/>
    <s v="Wednesday"/>
    <x v="2"/>
    <n v="4"/>
    <n v="0"/>
    <n v="41"/>
    <n v="19"/>
    <d v="1899-12-30T00:41:19"/>
    <d v="1899-12-30T00:10:20"/>
    <x v="23"/>
    <s v="4 Mile-Work"/>
    <n v="5.8087938684953651"/>
    <n v="161"/>
    <s v="Warm"/>
    <s v="Out: 20.53.82(155) Back: 20.26.02(167)"/>
    <d v="1899-12-30T04:30:37"/>
    <d v="1899-12-30T02:15:19"/>
    <d v="1899-12-30T04:30:37"/>
    <d v="1899-12-30T05:23:01"/>
    <d v="1899-12-30T02:15:19"/>
    <d v="1899-12-30T02:41:31"/>
    <n v="1654"/>
    <x v="5"/>
    <x v="2"/>
    <n v="200605"/>
  </r>
  <r>
    <x v="459"/>
    <s v="Thursday"/>
    <x v="2"/>
    <n v="3"/>
    <n v="0"/>
    <n v="32"/>
    <n v="12"/>
    <d v="1899-12-30T00:32:12"/>
    <d v="1899-12-30T00:10:44"/>
    <x v="23"/>
    <s v="Columbus Statue"/>
    <n v="5.5900621118012461"/>
    <n v="158"/>
    <s v="Warm"/>
    <m/>
    <d v="1899-12-30T04:41:13"/>
    <d v="1899-12-30T02:20:36"/>
    <d v="1899-12-30T04:41:13"/>
    <d v="1899-12-30T05:33:37"/>
    <d v="1899-12-30T02:20:36"/>
    <d v="1899-12-30T02:46:48"/>
    <n v="1910"/>
    <x v="5"/>
    <x v="2"/>
    <n v="200605"/>
  </r>
  <r>
    <x v="460"/>
    <s v="Monday"/>
    <x v="1"/>
    <n v="1.5"/>
    <n v="0"/>
    <n v="15"/>
    <n v="0"/>
    <d v="1899-12-30T00:15:00"/>
    <d v="1899-12-30T00:10:00"/>
    <x v="5"/>
    <s v="N/A"/>
    <n v="6.0000000000000053"/>
    <n v="0"/>
    <m/>
    <m/>
    <d v="1899-12-30T18:40:00"/>
    <d v="1899-12-30T09:20:00"/>
    <d v="1899-12-30T04:22:00"/>
    <d v="1899-12-30T05:14:24"/>
    <d v="1899-12-30T02:11:00"/>
    <d v="1899-12-30T02:37:12"/>
    <n v="1404"/>
    <x v="5"/>
    <x v="2"/>
    <n v="200605"/>
  </r>
  <r>
    <x v="460"/>
    <s v="Monday"/>
    <x v="2"/>
    <n v="4"/>
    <n v="0"/>
    <n v="43"/>
    <n v="0"/>
    <d v="1899-12-30T00:43:00"/>
    <d v="1899-12-30T00:10:45"/>
    <x v="25"/>
    <s v="Hilton Head"/>
    <n v="5.581395348837213"/>
    <n v="0"/>
    <m/>
    <m/>
    <d v="1899-12-30T04:41:39"/>
    <d v="1899-12-30T02:20:50"/>
    <d v="1899-12-30T04:41:39"/>
    <d v="1899-12-30T05:34:03"/>
    <d v="1899-12-30T02:20:50"/>
    <d v="1899-12-30T02:47:02"/>
    <n v="1915"/>
    <x v="5"/>
    <x v="2"/>
    <n v="200605"/>
  </r>
  <r>
    <x v="461"/>
    <s v="Tuesday"/>
    <x v="1"/>
    <n v="0.75"/>
    <n v="0"/>
    <n v="4"/>
    <n v="0"/>
    <d v="1899-12-30T00:04:00"/>
    <d v="1899-12-30T00:05:20"/>
    <x v="5"/>
    <s v="N/A"/>
    <n v="11.250000000000009"/>
    <n v="0"/>
    <m/>
    <m/>
    <d v="1899-12-30T09:57:20"/>
    <d v="1899-12-30T04:58:40"/>
    <d v="1899-12-30T02:19:44"/>
    <d v="1899-12-30T03:12:08"/>
    <d v="1899-12-30T01:09:52"/>
    <d v="1899-12-30T01:36:04"/>
    <n v="671"/>
    <x v="5"/>
    <x v="2"/>
    <n v="200605"/>
  </r>
  <r>
    <x v="461"/>
    <s v="Tuesday"/>
    <x v="2"/>
    <n v="0.75"/>
    <n v="0"/>
    <n v="8"/>
    <n v="8"/>
    <d v="1899-12-30T00:08:08"/>
    <d v="1899-12-30T00:10:51"/>
    <x v="25"/>
    <s v="Hilton Head"/>
    <n v="5.5327868852459057"/>
    <n v="0"/>
    <m/>
    <m/>
    <d v="1899-12-30T04:44:07"/>
    <d v="1899-12-30T02:22:04"/>
    <d v="1899-12-30T04:44:07"/>
    <d v="1899-12-30T05:36:31"/>
    <d v="1899-12-30T02:22:04"/>
    <d v="1899-12-30T02:48:16"/>
    <n v="1974"/>
    <x v="5"/>
    <x v="2"/>
    <n v="200605"/>
  </r>
  <r>
    <x v="462"/>
    <s v="Wednesday"/>
    <x v="1"/>
    <n v="1.5"/>
    <n v="0"/>
    <n v="15"/>
    <n v="0"/>
    <d v="1899-12-30T00:15:00"/>
    <d v="1899-12-30T00:10:00"/>
    <x v="5"/>
    <s v="N/A"/>
    <n v="6.0000000000000053"/>
    <n v="0"/>
    <m/>
    <m/>
    <d v="1899-12-30T18:40:00"/>
    <d v="1899-12-30T09:20:00"/>
    <d v="1899-12-30T04:22:00"/>
    <d v="1899-12-30T05:14:24"/>
    <d v="1899-12-30T02:11:00"/>
    <d v="1899-12-30T02:37:12"/>
    <n v="1404"/>
    <x v="5"/>
    <x v="2"/>
    <n v="200605"/>
  </r>
  <r>
    <x v="462"/>
    <s v="Wednesday"/>
    <x v="2"/>
    <n v="4"/>
    <n v="0"/>
    <n v="40"/>
    <n v="43"/>
    <d v="1899-12-30T00:40:43"/>
    <d v="1899-12-30T00:10:11"/>
    <x v="25"/>
    <s v="Hilton Head"/>
    <n v="5.8943921408104831"/>
    <n v="0"/>
    <m/>
    <m/>
    <d v="1899-12-30T04:26:42"/>
    <d v="1899-12-30T02:13:21"/>
    <d v="1899-12-30T04:26:42"/>
    <d v="1899-12-30T05:19:06"/>
    <d v="1899-12-30T02:13:21"/>
    <d v="1899-12-30T02:39:33"/>
    <n v="1544"/>
    <x v="5"/>
    <x v="2"/>
    <n v="200605"/>
  </r>
  <r>
    <x v="463"/>
    <s v="Thursday"/>
    <x v="1"/>
    <n v="10"/>
    <n v="1"/>
    <n v="0"/>
    <n v="0"/>
    <d v="1899-12-30T01:00:00"/>
    <d v="1899-12-30T00:06:00"/>
    <x v="5"/>
    <s v="Hilton Head"/>
    <n v="10.000000000000007"/>
    <n v="0"/>
    <m/>
    <m/>
    <d v="1899-12-30T11:12:00"/>
    <d v="1899-12-30T05:36:00"/>
    <d v="1899-12-30T02:37:12"/>
    <d v="1899-12-30T03:29:36"/>
    <d v="1899-12-30T01:18:36"/>
    <d v="1899-12-30T01:44:48"/>
    <n v="684"/>
    <x v="5"/>
    <x v="2"/>
    <n v="200605"/>
  </r>
  <r>
    <x v="464"/>
    <s v="Friday"/>
    <x v="1"/>
    <n v="1.5"/>
    <n v="0"/>
    <n v="15"/>
    <n v="0"/>
    <d v="1899-12-30T00:15:00"/>
    <d v="1899-12-30T00:10:00"/>
    <x v="5"/>
    <s v="Hilton Head"/>
    <n v="6.0000000000000053"/>
    <n v="0"/>
    <m/>
    <m/>
    <d v="1899-12-30T18:40:00"/>
    <d v="1899-12-30T09:20:00"/>
    <d v="1899-12-30T04:22:00"/>
    <d v="1899-12-30T05:14:24"/>
    <d v="1899-12-30T02:11:00"/>
    <d v="1899-12-30T02:37:12"/>
    <n v="1404"/>
    <x v="5"/>
    <x v="2"/>
    <n v="200605"/>
  </r>
  <r>
    <x v="465"/>
    <s v="Saturday"/>
    <x v="1"/>
    <n v="1.5"/>
    <n v="0"/>
    <n v="15"/>
    <n v="0"/>
    <d v="1899-12-30T00:15:00"/>
    <d v="1899-12-30T00:10:00"/>
    <x v="5"/>
    <s v="Hilton Head"/>
    <n v="6.0000000000000053"/>
    <n v="0"/>
    <m/>
    <m/>
    <d v="1899-12-30T18:40:00"/>
    <d v="1899-12-30T09:20:00"/>
    <d v="1899-12-30T04:22:00"/>
    <d v="1899-12-30T05:14:24"/>
    <d v="1899-12-30T02:11:00"/>
    <d v="1899-12-30T02:37:12"/>
    <n v="1404"/>
    <x v="5"/>
    <x v="2"/>
    <n v="200605"/>
  </r>
  <r>
    <x v="466"/>
    <s v="Monday"/>
    <x v="0"/>
    <n v="0.5"/>
    <n v="0"/>
    <n v="20"/>
    <n v="0"/>
    <d v="1899-12-30T00:20:00"/>
    <d v="1899-12-30T00:40:00"/>
    <x v="26"/>
    <s v="10 Min Out and 10 back"/>
    <n v="1.5000000000000013"/>
    <n v="0"/>
    <m/>
    <m/>
    <d v="1899-12-30T01:36:00"/>
    <d v="1899-12-30T00:48:00"/>
    <d v="1899-12-30T17:28:00"/>
    <d v="1899-12-30T18:20:24"/>
    <d v="1899-12-30T08:44:00"/>
    <d v="1899-12-30T09:10:12"/>
    <n v="2998"/>
    <x v="5"/>
    <x v="2"/>
    <n v="200605"/>
  </r>
  <r>
    <x v="466"/>
    <s v="Monday"/>
    <x v="1"/>
    <n v="10.5"/>
    <n v="0"/>
    <n v="38"/>
    <n v="20"/>
    <d v="1899-12-30T00:38:20"/>
    <d v="1899-12-30T00:03:39"/>
    <x v="5"/>
    <s v="Griskus Sprint"/>
    <n v="16.434782608695663"/>
    <n v="0"/>
    <m/>
    <m/>
    <d v="1899-12-30T06:48:53"/>
    <d v="1899-12-30T03:24:27"/>
    <d v="1899-12-30T01:35:39"/>
    <d v="1899-12-30T02:28:03"/>
    <d v="1899-12-30T00:47:50"/>
    <d v="1899-12-30T01:14:02"/>
    <n v="307"/>
    <x v="5"/>
    <x v="2"/>
    <n v="200605"/>
  </r>
  <r>
    <x v="467"/>
    <s v="Tuesday"/>
    <x v="2"/>
    <n v="4"/>
    <n v="0"/>
    <n v="43"/>
    <n v="46"/>
    <d v="1899-12-30T00:43:46"/>
    <d v="1899-12-30T00:10:56"/>
    <x v="23"/>
    <s v="4 Mile-Work"/>
    <n v="5.4836252856054877"/>
    <n v="0"/>
    <s v="Hot"/>
    <s v="Out: 21.26.17 Back: 22.20.46"/>
    <d v="1899-12-30T04:46:40"/>
    <d v="1899-12-30T02:23:20"/>
    <d v="1899-12-30T04:46:40"/>
    <d v="1899-12-30T05:39:04"/>
    <d v="1899-12-30T02:23:20"/>
    <d v="1899-12-30T02:49:32"/>
    <n v="2024"/>
    <x v="5"/>
    <x v="2"/>
    <n v="200605"/>
  </r>
  <r>
    <x v="468"/>
    <s v="Wednesday"/>
    <x v="2"/>
    <n v="3.5"/>
    <n v="0"/>
    <n v="38"/>
    <n v="36"/>
    <d v="1899-12-30T00:38:36"/>
    <d v="1899-12-30T00:11:02"/>
    <x v="24"/>
    <s v="PT Barnum Out and Back"/>
    <n v="5.440414507772025"/>
    <n v="147"/>
    <s v="Warm"/>
    <s v="Out: 19.21.52(141) Back: 19.15.11(153)"/>
    <d v="1899-12-30T04:48:57"/>
    <d v="1899-12-30T02:24:28"/>
    <d v="1899-12-30T04:48:57"/>
    <d v="1899-12-30T05:41:21"/>
    <d v="1899-12-30T02:24:28"/>
    <d v="1899-12-30T02:50:40"/>
    <n v="2068"/>
    <x v="5"/>
    <x v="2"/>
    <n v="200605"/>
  </r>
  <r>
    <x v="469"/>
    <s v="Thursday"/>
    <x v="2"/>
    <n v="3.5"/>
    <n v="0"/>
    <n v="35"/>
    <n v="37"/>
    <d v="1899-12-30T00:35:37"/>
    <d v="1899-12-30T00:10:11"/>
    <x v="24"/>
    <s v="PT Barnum Out and Back"/>
    <n v="5.8961160505381418"/>
    <n v="150"/>
    <s v="Hot &amp; Humid"/>
    <s v="Out: 17.42.19(135) Back: 17.55.63(165)"/>
    <d v="1899-12-30T04:26:37"/>
    <d v="1899-12-30T02:13:18"/>
    <d v="1899-12-30T04:26:37"/>
    <d v="1899-12-30T05:19:01"/>
    <d v="1899-12-30T02:13:18"/>
    <d v="1899-12-30T02:39:30"/>
    <n v="1540"/>
    <x v="5"/>
    <x v="3"/>
    <n v="200606"/>
  </r>
  <r>
    <x v="470"/>
    <s v="Friday"/>
    <x v="2"/>
    <n v="4.4000000000000004"/>
    <n v="0"/>
    <n v="50"/>
    <n v="42"/>
    <d v="1899-12-30T00:50:42"/>
    <d v="1899-12-30T00:11:31"/>
    <x v="24"/>
    <s v="Beach Loop"/>
    <n v="5.2071005917159807"/>
    <n v="148"/>
    <s v="Hot &amp; Humid"/>
    <s v="Walked "/>
    <d v="1899-12-30T05:01:54"/>
    <d v="1899-12-30T02:30:57"/>
    <d v="1899-12-30T05:01:54"/>
    <d v="1899-12-30T05:54:18"/>
    <d v="1899-12-30T02:30:57"/>
    <d v="1899-12-30T02:57:09"/>
    <n v="2281"/>
    <x v="5"/>
    <x v="3"/>
    <n v="200606"/>
  </r>
  <r>
    <x v="471"/>
    <s v="Sunday"/>
    <x v="0"/>
    <n v="0.5"/>
    <n v="0"/>
    <n v="19"/>
    <n v="56"/>
    <d v="1899-12-30T00:19:56"/>
    <d v="1899-12-30T00:39:52"/>
    <x v="26"/>
    <s v="Dock &amp; More"/>
    <n v="1.5050167224080278"/>
    <n v="0"/>
    <m/>
    <s v="10:06:82 Dock2Dock "/>
    <d v="1899-12-30T01:35:41"/>
    <d v="1899-12-30T00:47:50"/>
    <d v="1899-12-30T17:24:30"/>
    <d v="1899-12-30T18:16:54"/>
    <d v="1899-12-30T08:42:15"/>
    <d v="1899-12-30T09:08:27"/>
    <n v="2995"/>
    <x v="5"/>
    <x v="3"/>
    <n v="200606"/>
  </r>
  <r>
    <x v="472"/>
    <s v="Monday"/>
    <x v="0"/>
    <n v="0.25"/>
    <n v="0"/>
    <n v="9"/>
    <n v="31"/>
    <d v="1899-12-30T00:09:31"/>
    <d v="1899-12-30T00:38:04"/>
    <x v="26"/>
    <s v="Dock2Dock"/>
    <n v="1.5761821366024529"/>
    <n v="0"/>
    <s v="cold"/>
    <m/>
    <d v="1899-12-30T01:31:22"/>
    <d v="1899-12-30T00:45:41"/>
    <d v="1899-12-30T16:37:21"/>
    <d v="1899-12-30T17:29:45"/>
    <d v="1899-12-30T08:18:40"/>
    <d v="1899-12-30T08:44:52"/>
    <n v="2953"/>
    <x v="5"/>
    <x v="3"/>
    <n v="200606"/>
  </r>
  <r>
    <x v="472"/>
    <s v="Monday"/>
    <x v="2"/>
    <n v="4.4000000000000004"/>
    <n v="0"/>
    <n v="44"/>
    <n v="57"/>
    <d v="1899-12-30T00:44:57"/>
    <d v="1899-12-30T00:10:13"/>
    <x v="24"/>
    <s v="Beach Loop"/>
    <n v="5.8731924360400489"/>
    <n v="158"/>
    <s v="Cool"/>
    <s v="Out: 22.29.36(149) Back: 22.28.26(166)"/>
    <d v="1899-12-30T04:27:39"/>
    <d v="1899-12-30T02:13:50"/>
    <d v="1899-12-30T04:27:39"/>
    <d v="1899-12-30T05:20:03"/>
    <d v="1899-12-30T02:13:50"/>
    <d v="1899-12-30T02:40:02"/>
    <n v="1571"/>
    <x v="5"/>
    <x v="3"/>
    <n v="200606"/>
  </r>
  <r>
    <x v="473"/>
    <s v="Tuesday"/>
    <x v="0"/>
    <n v="0.5"/>
    <n v="0"/>
    <n v="20"/>
    <n v="0"/>
    <d v="1899-12-30T00:20:00"/>
    <d v="1899-12-30T00:40:00"/>
    <x v="26"/>
    <s v="Dock &amp; More"/>
    <n v="1.5000000000000013"/>
    <n v="138"/>
    <m/>
    <s v="Dock2Dock: 9.14.92"/>
    <d v="1899-12-30T01:36:00"/>
    <d v="1899-12-30T00:48:00"/>
    <d v="1899-12-30T17:28:00"/>
    <d v="1899-12-30T18:20:24"/>
    <d v="1899-12-30T08:44:00"/>
    <d v="1899-12-30T09:10:12"/>
    <n v="2998"/>
    <x v="5"/>
    <x v="3"/>
    <n v="200606"/>
  </r>
  <r>
    <x v="473"/>
    <s v="Tuesday"/>
    <x v="2"/>
    <n v="3.5"/>
    <n v="0"/>
    <n v="37"/>
    <n v="53"/>
    <d v="1899-12-30T00:37:53"/>
    <d v="1899-12-30T00:10:49"/>
    <x v="25"/>
    <s v="PT Barnum Out and Back"/>
    <n v="5.5433347998240254"/>
    <n v="0"/>
    <s v="Humid"/>
    <m/>
    <d v="1899-12-30T04:43:35"/>
    <d v="1899-12-30T02:21:48"/>
    <d v="1899-12-30T04:43:35"/>
    <d v="1899-12-30T05:35:59"/>
    <d v="1899-12-30T02:21:48"/>
    <d v="1899-12-30T02:48:00"/>
    <n v="1963"/>
    <x v="5"/>
    <x v="3"/>
    <n v="200606"/>
  </r>
  <r>
    <x v="474"/>
    <s v="Thursday"/>
    <x v="1"/>
    <n v="8.08"/>
    <n v="0"/>
    <n v="31"/>
    <n v="22"/>
    <d v="1899-12-30T00:31:22"/>
    <d v="1899-12-30T00:03:53"/>
    <x v="12"/>
    <s v="Random Around Work"/>
    <n v="15.455897980871427"/>
    <n v="0"/>
    <s v="Cool"/>
    <m/>
    <d v="1899-12-30T07:14:47"/>
    <d v="1899-12-30T03:37:24"/>
    <d v="1899-12-30T01:41:43"/>
    <d v="1899-12-30T02:34:07"/>
    <d v="1899-12-30T00:50:51"/>
    <d v="1899-12-30T01:17:03"/>
    <n v="384"/>
    <x v="5"/>
    <x v="3"/>
    <n v="200606"/>
  </r>
  <r>
    <x v="475"/>
    <s v="Friday"/>
    <x v="2"/>
    <n v="3"/>
    <n v="0"/>
    <n v="30"/>
    <n v="53"/>
    <d v="1899-12-30T00:30:53"/>
    <d v="1899-12-30T00:10:18"/>
    <x v="25"/>
    <s v="Columbus Statue"/>
    <n v="5.8283864004317367"/>
    <n v="0"/>
    <s v="Humid"/>
    <s v="Out: 15.28.63 Back: 15.24.53"/>
    <d v="1899-12-30T04:29:43"/>
    <d v="1899-12-30T02:14:51"/>
    <d v="1899-12-30T04:29:43"/>
    <d v="1899-12-30T05:22:07"/>
    <d v="1899-12-30T02:14:51"/>
    <d v="1899-12-30T02:41:03"/>
    <n v="1634"/>
    <x v="5"/>
    <x v="3"/>
    <n v="200606"/>
  </r>
  <r>
    <x v="476"/>
    <s v="Sunday"/>
    <x v="1"/>
    <n v="18.5"/>
    <n v="1"/>
    <n v="0"/>
    <n v="0"/>
    <d v="1899-12-30T01:00:00"/>
    <d v="1899-12-30T00:03:15"/>
    <x v="11"/>
    <s v="Bike from UJ's"/>
    <n v="18.500000000000014"/>
    <n v="147"/>
    <s v="Warm"/>
    <s v="After LHRR - Legs were dead"/>
    <d v="1899-12-30T06:03:15"/>
    <d v="1899-12-30T03:01:37"/>
    <d v="1899-12-30T01:24:58"/>
    <d v="1899-12-30T02:17:22"/>
    <d v="1899-12-30T00:42:29"/>
    <d v="1899-12-30T01:08:41"/>
    <n v="209"/>
    <x v="5"/>
    <x v="3"/>
    <n v="200606"/>
  </r>
  <r>
    <x v="476"/>
    <s v="Sunday"/>
    <x v="2"/>
    <n v="7"/>
    <n v="1"/>
    <n v="8"/>
    <n v="45"/>
    <d v="1899-12-30T01:08:45"/>
    <d v="1899-12-30T00:09:49"/>
    <x v="25"/>
    <s v="Litchfield RR"/>
    <n v="6.1090909090909147"/>
    <n v="175"/>
    <s v="Warm"/>
    <m/>
    <d v="1899-12-30T04:17:19"/>
    <d v="1899-12-30T02:08:40"/>
    <d v="1899-12-30T04:17:19"/>
    <d v="1899-12-30T05:09:43"/>
    <d v="1899-12-30T02:08:40"/>
    <d v="1899-12-30T02:34:52"/>
    <n v="1265"/>
    <x v="5"/>
    <x v="3"/>
    <n v="200606"/>
  </r>
  <r>
    <x v="477"/>
    <s v="Tuesday"/>
    <x v="2"/>
    <n v="3.1"/>
    <n v="0"/>
    <n v="29"/>
    <n v="27"/>
    <d v="1899-12-30T00:29:27"/>
    <d v="1899-12-30T00:09:30"/>
    <x v="25"/>
    <s v="Ron Loop"/>
    <n v="6.3157894736842151"/>
    <n v="0"/>
    <m/>
    <s v="Loop with Mike K."/>
    <d v="1899-12-30T04:08:54"/>
    <d v="1899-12-30T02:04:27"/>
    <d v="1899-12-30T04:08:54"/>
    <d v="1899-12-30T05:01:18"/>
    <d v="1899-12-30T02:04:27"/>
    <d v="1899-12-30T02:30:39"/>
    <n v="1028"/>
    <x v="5"/>
    <x v="3"/>
    <n v="200606"/>
  </r>
  <r>
    <x v="478"/>
    <s v="Thursday"/>
    <x v="1"/>
    <n v="8.6199999999999992"/>
    <n v="0"/>
    <n v="44"/>
    <n v="46"/>
    <d v="1899-12-30T00:44:46"/>
    <d v="1899-12-30T00:05:12"/>
    <x v="12"/>
    <s v="Random Around Work"/>
    <n v="11.553239017125847"/>
    <n v="0"/>
    <s v="Warm"/>
    <s v="Bike with Ron-slow"/>
    <d v="1899-12-30T09:41:39"/>
    <d v="1899-12-30T04:50:50"/>
    <d v="1899-12-30T02:16:04"/>
    <d v="1899-12-30T03:08:28"/>
    <d v="1899-12-30T01:08:02"/>
    <d v="1899-12-30T01:34:14"/>
    <n v="665"/>
    <x v="5"/>
    <x v="3"/>
    <n v="200606"/>
  </r>
  <r>
    <x v="479"/>
    <s v="Friday"/>
    <x v="1"/>
    <n v="9.1999999999999993"/>
    <n v="0"/>
    <n v="37"/>
    <n v="55"/>
    <d v="1899-12-30T00:37:55"/>
    <d v="1899-12-30T00:04:07"/>
    <x v="12"/>
    <s v="Random Around Work"/>
    <n v="14.558241758241769"/>
    <n v="0"/>
    <s v="Warm &amp; Windy"/>
    <m/>
    <d v="1899-12-30T07:41:36"/>
    <d v="1899-12-30T03:50:48"/>
    <d v="1899-12-30T01:47:59"/>
    <d v="1899-12-30T02:40:23"/>
    <d v="1899-12-30T00:53:59"/>
    <d v="1899-12-30T01:20:11"/>
    <n v="486"/>
    <x v="5"/>
    <x v="3"/>
    <n v="200606"/>
  </r>
  <r>
    <x v="480"/>
    <s v="Saturday"/>
    <x v="0"/>
    <n v="1"/>
    <n v="0"/>
    <n v="36"/>
    <n v="58"/>
    <d v="1899-12-30T00:36:58"/>
    <d v="1899-12-30T00:36:58"/>
    <x v="26"/>
    <s v="Griskus Olympic"/>
    <n v="1.6230838593327332"/>
    <n v="159"/>
    <m/>
    <s v="Includes Runup to Transition"/>
    <d v="1899-12-30T01:28:43"/>
    <d v="1899-12-30T00:44:22"/>
    <d v="1899-12-30T16:08:32"/>
    <d v="1899-12-30T17:00:56"/>
    <d v="1899-12-30T08:04:16"/>
    <d v="1899-12-30T08:30:28"/>
    <n v="2931"/>
    <x v="5"/>
    <x v="3"/>
    <n v="200606"/>
  </r>
  <r>
    <x v="480"/>
    <s v="Saturday"/>
    <x v="1"/>
    <n v="25"/>
    <n v="1"/>
    <n v="29"/>
    <n v="40"/>
    <d v="1899-12-30T01:29:40"/>
    <d v="1899-12-30T00:03:35"/>
    <x v="11"/>
    <s v="Griskus Olympic"/>
    <n v="16.728624535315998"/>
    <n v="161"/>
    <m/>
    <m/>
    <d v="1899-12-30T06:41:42"/>
    <d v="1899-12-30T03:20:51"/>
    <d v="1899-12-30T01:33:58"/>
    <d v="1899-12-30T02:26:22"/>
    <d v="1899-12-30T00:46:59"/>
    <d v="1899-12-30T01:13:11"/>
    <n v="287"/>
    <x v="5"/>
    <x v="3"/>
    <n v="200606"/>
  </r>
  <r>
    <x v="480"/>
    <s v="Saturday"/>
    <x v="2"/>
    <n v="6.2"/>
    <n v="1"/>
    <n v="7"/>
    <n v="15"/>
    <d v="1899-12-30T01:07:15"/>
    <d v="1899-12-30T00:10:51"/>
    <x v="25"/>
    <s v="Griskus Olympic"/>
    <n v="5.5315985130111569"/>
    <n v="165"/>
    <m/>
    <s v="Walked a bit"/>
    <d v="1899-12-30T04:44:11"/>
    <d v="1899-12-30T02:22:06"/>
    <d v="1899-12-30T04:44:11"/>
    <d v="1899-12-30T05:36:35"/>
    <d v="1899-12-30T02:22:06"/>
    <d v="1899-12-30T02:48:18"/>
    <n v="1976"/>
    <x v="5"/>
    <x v="3"/>
    <n v="200606"/>
  </r>
  <r>
    <x v="480"/>
    <s v="Saturday"/>
    <x v="3"/>
    <n v="1"/>
    <n v="0"/>
    <n v="2"/>
    <n v="12"/>
    <d v="1899-12-30T00:02:12"/>
    <d v="1899-12-30T00:02:12"/>
    <x v="25"/>
    <s v="Griskus Olympic"/>
    <n v="27.272727272727291"/>
    <n v="165"/>
    <m/>
    <s v="Walked a bit"/>
    <d v="1899-12-30T00:00:00"/>
    <d v="1899-12-30T00:00:00"/>
    <d v="1899-12-30T00:57:38"/>
    <d v="1899-12-30T01:50:02"/>
    <d v="1899-12-30T00:28:49"/>
    <d v="1899-12-30T00:55:01"/>
    <n v="17"/>
    <x v="5"/>
    <x v="3"/>
    <n v="200606"/>
  </r>
  <r>
    <x v="480"/>
    <s v="Saturday"/>
    <x v="4"/>
    <n v="1"/>
    <n v="0"/>
    <n v="0"/>
    <n v="57"/>
    <d v="1899-12-30T00:00:57"/>
    <d v="1899-12-30T00:00:57"/>
    <x v="25"/>
    <s v="Griskus Olympic"/>
    <n v="63.157894736842159"/>
    <n v="165"/>
    <m/>
    <s v="Walked a bit"/>
    <d v="1899-12-30T00:00:00"/>
    <d v="1899-12-30T00:00:00"/>
    <d v="1899-12-30T00:24:53"/>
    <d v="1899-12-30T01:17:17"/>
    <d v="1899-12-30T00:12:27"/>
    <d v="1899-12-30T00:38:39"/>
    <n v="2"/>
    <x v="5"/>
    <x v="3"/>
    <n v="200606"/>
  </r>
  <r>
    <x v="481"/>
    <s v="Monday"/>
    <x v="2"/>
    <n v="2.9"/>
    <n v="0"/>
    <n v="29"/>
    <n v="3"/>
    <d v="1899-12-30T00:29:03"/>
    <d v="1899-12-30T00:10:01"/>
    <x v="24"/>
    <s v="Cannon"/>
    <n v="5.9896729776247888"/>
    <n v="0"/>
    <s v="Hot &amp; Humid"/>
    <s v="Out: 14.13.21 Back:14.49.97"/>
    <d v="1899-12-30T04:22:27"/>
    <d v="1899-12-30T02:11:14"/>
    <d v="1899-12-30T04:22:27"/>
    <d v="1899-12-30T05:14:51"/>
    <d v="1899-12-30T02:11:14"/>
    <d v="1899-12-30T02:37:26"/>
    <n v="1439"/>
    <x v="5"/>
    <x v="3"/>
    <n v="200606"/>
  </r>
  <r>
    <x v="482"/>
    <s v="Tuesday"/>
    <x v="2"/>
    <n v="2.9"/>
    <n v="0"/>
    <n v="27"/>
    <n v="9"/>
    <d v="1899-12-30T00:27:09"/>
    <d v="1899-12-30T00:09:22"/>
    <x v="24"/>
    <s v="Cannon"/>
    <n v="6.4088397790055298"/>
    <n v="152"/>
    <s v="Hot &amp; Humid"/>
    <s v="Out: 13.25.28(147) Back: 13.44.61(157)"/>
    <d v="1899-12-30T04:05:17"/>
    <d v="1899-12-30T02:02:39"/>
    <d v="1899-12-30T04:05:17"/>
    <d v="1899-12-30T04:57:41"/>
    <d v="1899-12-30T02:02:39"/>
    <d v="1899-12-30T02:28:51"/>
    <n v="953"/>
    <x v="5"/>
    <x v="3"/>
    <n v="200606"/>
  </r>
  <r>
    <x v="483"/>
    <s v="Wednesday"/>
    <x v="0"/>
    <n v="0.25"/>
    <n v="0"/>
    <n v="9"/>
    <n v="54"/>
    <d v="1899-12-30T00:09:54"/>
    <d v="1899-12-30T00:39:36"/>
    <x v="26"/>
    <s v="Dock2Dock"/>
    <n v="1.5151515151515162"/>
    <n v="139"/>
    <m/>
    <m/>
    <d v="1899-12-30T01:35:02"/>
    <d v="1899-12-30T00:47:31"/>
    <d v="1899-12-30T17:17:31"/>
    <d v="1899-12-30T18:09:55"/>
    <d v="1899-12-30T08:38:46"/>
    <d v="1899-12-30T09:04:58"/>
    <n v="2992"/>
    <x v="5"/>
    <x v="3"/>
    <n v="200606"/>
  </r>
  <r>
    <x v="484"/>
    <s v="Thursday"/>
    <x v="1"/>
    <n v="9.33"/>
    <n v="0"/>
    <n v="38"/>
    <n v="41"/>
    <d v="1899-12-30T00:38:41"/>
    <d v="1899-12-30T00:04:09"/>
    <x v="12"/>
    <s v="Random Around Work"/>
    <n v="14.471348556656624"/>
    <n v="0"/>
    <s v="Hot &amp; Humid"/>
    <m/>
    <d v="1899-12-30T07:44:22"/>
    <d v="1899-12-30T03:52:11"/>
    <d v="1899-12-30T01:48:38"/>
    <d v="1899-12-30T02:41:02"/>
    <d v="1899-12-30T00:54:19"/>
    <d v="1899-12-30T01:20:31"/>
    <n v="492"/>
    <x v="5"/>
    <x v="3"/>
    <n v="200606"/>
  </r>
  <r>
    <x v="485"/>
    <s v="Friday"/>
    <x v="0"/>
    <n v="0.5"/>
    <n v="0"/>
    <n v="17"/>
    <n v="42"/>
    <d v="1899-12-30T00:17:42"/>
    <d v="1899-12-30T00:35:24"/>
    <x v="27"/>
    <s v="Lake Waramaug Tri"/>
    <n v="1.6949152542372896"/>
    <n v="156"/>
    <s v="Hot &amp; Humid"/>
    <m/>
    <d v="1899-12-30T01:24:58"/>
    <d v="1899-12-30T00:42:29"/>
    <d v="1899-12-30T15:27:29"/>
    <d v="1899-12-30T16:19:53"/>
    <d v="1899-12-30T07:43:44"/>
    <d v="1899-12-30T08:09:56"/>
    <n v="2878"/>
    <x v="5"/>
    <x v="3"/>
    <n v="200606"/>
  </r>
  <r>
    <x v="485"/>
    <s v="Friday"/>
    <x v="1"/>
    <n v="9.1"/>
    <n v="0"/>
    <n v="29"/>
    <n v="41"/>
    <d v="1899-12-30T00:29:41"/>
    <d v="1899-12-30T00:03:16"/>
    <x v="11"/>
    <s v="Lake Waramaug Tri"/>
    <n v="18.39416058394162"/>
    <n v="165"/>
    <s v="Hot &amp; Humid"/>
    <m/>
    <d v="1899-12-30T06:05:20"/>
    <d v="1899-12-30T03:02:40"/>
    <d v="1899-12-30T01:25:28"/>
    <d v="1899-12-30T02:17:52"/>
    <d v="1899-12-30T00:42:44"/>
    <d v="1899-12-30T01:08:56"/>
    <n v="213"/>
    <x v="5"/>
    <x v="3"/>
    <n v="200606"/>
  </r>
  <r>
    <x v="485"/>
    <s v="Friday"/>
    <x v="2"/>
    <n v="3.3"/>
    <n v="0"/>
    <n v="34"/>
    <n v="10"/>
    <d v="1899-12-30T00:34:10"/>
    <d v="1899-12-30T00:10:21"/>
    <x v="25"/>
    <s v="Lake Waramaug Tri"/>
    <n v="5.7951219512195173"/>
    <n v="168"/>
    <s v="Hot &amp; Humid"/>
    <m/>
    <d v="1899-12-30T04:31:16"/>
    <d v="1899-12-30T02:15:38"/>
    <d v="1899-12-30T04:31:16"/>
    <d v="1899-12-30T05:23:40"/>
    <d v="1899-12-30T02:15:38"/>
    <d v="1899-12-30T02:41:50"/>
    <n v="1677"/>
    <x v="5"/>
    <x v="3"/>
    <n v="200606"/>
  </r>
  <r>
    <x v="486"/>
    <s v="Monday"/>
    <x v="2"/>
    <n v="3"/>
    <n v="0"/>
    <n v="30"/>
    <n v="56"/>
    <d v="1899-12-30T00:30:56"/>
    <d v="1899-12-30T00:10:19"/>
    <x v="24"/>
    <s v="Ron Loop"/>
    <n v="5.8189655172413843"/>
    <n v="0"/>
    <s v="Humid &amp; Rain"/>
    <s v="Ran with Ron &amp; Jen"/>
    <d v="1899-12-30T04:30:09"/>
    <d v="1899-12-30T02:15:05"/>
    <d v="1899-12-30T04:30:09"/>
    <d v="1899-12-30T05:22:33"/>
    <d v="1899-12-30T02:15:05"/>
    <d v="1899-12-30T02:41:17"/>
    <n v="1646"/>
    <x v="5"/>
    <x v="3"/>
    <n v="200606"/>
  </r>
  <r>
    <x v="487"/>
    <s v="Tuesday"/>
    <x v="2"/>
    <n v="4"/>
    <n v="0"/>
    <n v="43"/>
    <n v="2"/>
    <d v="1899-12-30T00:43:02"/>
    <d v="1899-12-30T00:10:45"/>
    <x v="24"/>
    <s v="4 Mile-Work"/>
    <n v="5.5770720371804847"/>
    <n v="0"/>
    <s v="Hot &amp; Humid"/>
    <m/>
    <d v="1899-12-30T04:41:52"/>
    <d v="1899-12-30T02:20:56"/>
    <d v="1899-12-30T04:41:52"/>
    <d v="1899-12-30T05:34:16"/>
    <d v="1899-12-30T02:20:56"/>
    <d v="1899-12-30T02:47:08"/>
    <n v="1927"/>
    <x v="5"/>
    <x v="3"/>
    <n v="200606"/>
  </r>
  <r>
    <x v="488"/>
    <s v="Wednesday"/>
    <x v="2"/>
    <n v="4"/>
    <n v="0"/>
    <n v="40"/>
    <n v="32"/>
    <d v="1899-12-30T00:40:32"/>
    <d v="1899-12-30T00:10:08"/>
    <x v="24"/>
    <s v="4 Mile-Work"/>
    <n v="5.9210526315789522"/>
    <n v="0"/>
    <s v="Hot &amp; Humid"/>
    <s v="ran w/o socks - blister on left heal and right big toe"/>
    <d v="1899-12-30T04:25:30"/>
    <d v="1899-12-30T02:12:45"/>
    <d v="1899-12-30T04:25:30"/>
    <d v="1899-12-30T05:17:54"/>
    <d v="1899-12-30T02:12:45"/>
    <d v="1899-12-30T02:38:57"/>
    <n v="1507"/>
    <x v="5"/>
    <x v="3"/>
    <n v="200606"/>
  </r>
  <r>
    <x v="489"/>
    <s v="Thursday"/>
    <x v="1"/>
    <n v="8.65"/>
    <n v="0"/>
    <n v="34"/>
    <n v="47"/>
    <d v="1899-12-30T00:34:47"/>
    <d v="1899-12-30T00:04:01"/>
    <x v="12"/>
    <s v="Random Around Work"/>
    <n v="14.920939147101116"/>
    <n v="0"/>
    <s v="Hot &amp; Humid"/>
    <m/>
    <d v="1899-12-30T07:30:22"/>
    <d v="1899-12-30T03:45:11"/>
    <d v="1899-12-30T01:45:21"/>
    <d v="1899-12-30T02:37:45"/>
    <d v="1899-12-30T00:52:41"/>
    <d v="1899-12-30T01:18:53"/>
    <n v="451"/>
    <x v="5"/>
    <x v="3"/>
    <n v="200606"/>
  </r>
  <r>
    <x v="490"/>
    <s v="Friday"/>
    <x v="2"/>
    <n v="5"/>
    <n v="0"/>
    <n v="54"/>
    <n v="3"/>
    <d v="1899-12-30T00:54:03"/>
    <d v="1899-12-30T00:10:49"/>
    <x v="25"/>
    <s v="Second Beach"/>
    <n v="5.5504162812210964"/>
    <n v="0"/>
    <s v="Hot"/>
    <m/>
    <d v="1899-12-30T04:43:13"/>
    <d v="1899-12-30T02:21:37"/>
    <d v="1899-12-30T04:43:13"/>
    <d v="1899-12-30T05:35:37"/>
    <d v="1899-12-30T02:21:37"/>
    <d v="1899-12-30T02:47:49"/>
    <n v="1953"/>
    <x v="5"/>
    <x v="3"/>
    <n v="200606"/>
  </r>
  <r>
    <x v="491"/>
    <s v="Saturday"/>
    <x v="0"/>
    <n v="1"/>
    <n v="0"/>
    <n v="38"/>
    <n v="29"/>
    <d v="1899-12-30T00:38:29"/>
    <d v="1899-12-30T00:38:29"/>
    <x v="26"/>
    <s v="20 Mins Out"/>
    <n v="1.559116500649633"/>
    <n v="0"/>
    <m/>
    <s v="Start at stone hous"/>
    <d v="1899-12-30T01:32:22"/>
    <d v="1899-12-30T00:46:11"/>
    <d v="1899-12-30T16:48:16"/>
    <d v="1899-12-30T17:40:40"/>
    <d v="1899-12-30T08:24:08"/>
    <d v="1899-12-30T08:50:20"/>
    <n v="2961"/>
    <x v="5"/>
    <x v="0"/>
    <n v="200607"/>
  </r>
  <r>
    <x v="491"/>
    <s v="Saturday"/>
    <x v="2"/>
    <n v="3.1"/>
    <n v="0"/>
    <n v="26"/>
    <n v="33"/>
    <d v="1899-12-30T00:26:33"/>
    <d v="1899-12-30T00:08:34"/>
    <x v="25"/>
    <s v="Griskus Sprint"/>
    <n v="7.0056497175141299"/>
    <n v="0"/>
    <s v="Hot"/>
    <m/>
    <d v="1899-12-30T03:44:23"/>
    <d v="1899-12-30T01:52:12"/>
    <d v="1899-12-30T03:44:23"/>
    <d v="1899-12-30T04:36:47"/>
    <d v="1899-12-30T01:52:12"/>
    <d v="1899-12-30T02:18:24"/>
    <n v="750"/>
    <x v="5"/>
    <x v="0"/>
    <n v="200607"/>
  </r>
  <r>
    <x v="492"/>
    <s v="Sunday"/>
    <x v="1"/>
    <n v="45"/>
    <n v="3"/>
    <n v="2"/>
    <n v="7"/>
    <d v="1899-12-30T03:02:07"/>
    <d v="1899-12-30T00:04:03"/>
    <x v="11"/>
    <s v="Lake House-&gt;Rt 64--&gt;Rt 47--&gt;Rt 202--&gt;Rt 61--&gt;Lake House"/>
    <n v="14.825661206186522"/>
    <n v="0"/>
    <s v="Hot"/>
    <s v="Hilly"/>
    <d v="1899-12-30T07:33:16"/>
    <d v="1899-12-30T03:46:38"/>
    <d v="1899-12-30T01:46:02"/>
    <d v="1899-12-30T02:38:26"/>
    <d v="1899-12-30T00:53:01"/>
    <d v="1899-12-30T01:19:13"/>
    <n v="461"/>
    <x v="5"/>
    <x v="0"/>
    <n v="200607"/>
  </r>
  <r>
    <x v="493"/>
    <s v="Wednesday"/>
    <x v="0"/>
    <n v="0.25"/>
    <n v="0"/>
    <n v="11"/>
    <n v="35"/>
    <d v="1899-12-30T00:11:35"/>
    <d v="1899-12-30T00:46:20"/>
    <x v="26"/>
    <s v="Dock2Dock"/>
    <n v="1.2949640287769795"/>
    <n v="0"/>
    <m/>
    <s v="Swam without wetsuit and googles were leaking"/>
    <d v="1899-12-30T01:51:12"/>
    <d v="1899-12-30T00:55:36"/>
    <d v="1899-12-30T20:13:56"/>
    <d v="1899-12-30T21:06:20"/>
    <d v="1899-12-30T10:06:58"/>
    <d v="1899-12-30T10:33:10"/>
    <n v="3076"/>
    <x v="5"/>
    <x v="0"/>
    <n v="200607"/>
  </r>
  <r>
    <x v="493"/>
    <s v="Wednesday"/>
    <x v="2"/>
    <n v="3.1"/>
    <n v="0"/>
    <n v="31"/>
    <n v="25"/>
    <d v="1899-12-30T00:31:25"/>
    <d v="1899-12-30T00:10:08"/>
    <x v="25"/>
    <s v="Random Work Loop"/>
    <n v="5.9204244031830289"/>
    <n v="0"/>
    <s v="Hot &amp; Humid"/>
    <s v="Ran to Cannon an on way back met up with Jen and Luisa and went back to cannon"/>
    <d v="1899-12-30T04:25:31"/>
    <d v="1899-12-30T02:12:46"/>
    <d v="1899-12-30T04:25:31"/>
    <d v="1899-12-30T05:17:55"/>
    <d v="1899-12-30T02:12:46"/>
    <d v="1899-12-30T02:38:58"/>
    <n v="1510"/>
    <x v="5"/>
    <x v="0"/>
    <n v="200607"/>
  </r>
  <r>
    <x v="494"/>
    <s v="Thursday"/>
    <x v="2"/>
    <n v="2.9"/>
    <n v="0"/>
    <n v="24"/>
    <n v="18"/>
    <d v="1899-12-30T00:24:18"/>
    <d v="1899-12-30T00:08:23"/>
    <x v="25"/>
    <s v="Cannon"/>
    <n v="7.160493827160499"/>
    <n v="0"/>
    <s v="Hot"/>
    <m/>
    <d v="1899-12-30T03:39:32"/>
    <d v="1899-12-30T01:49:46"/>
    <d v="1899-12-30T03:39:32"/>
    <d v="1899-12-30T04:31:56"/>
    <d v="1899-12-30T01:49:46"/>
    <d v="1899-12-30T02:15:58"/>
    <n v="731"/>
    <x v="5"/>
    <x v="0"/>
    <n v="200607"/>
  </r>
  <r>
    <x v="495"/>
    <s v="Friday"/>
    <x v="2"/>
    <n v="5"/>
    <n v="0"/>
    <n v="51"/>
    <n v="25"/>
    <d v="1899-12-30T00:51:25"/>
    <d v="1899-12-30T00:10:17"/>
    <x v="25"/>
    <s v="Second Beach"/>
    <n v="5.8346839546191296"/>
    <n v="0"/>
    <s v="Hot &amp; Humid"/>
    <s v="Out: 25.41.68 Back: 25.43.16"/>
    <d v="1899-12-30T04:29:25"/>
    <d v="1899-12-30T02:14:43"/>
    <d v="1899-12-30T04:29:25"/>
    <d v="1899-12-30T05:21:49"/>
    <d v="1899-12-30T02:14:43"/>
    <d v="1899-12-30T02:40:55"/>
    <n v="1625"/>
    <x v="5"/>
    <x v="0"/>
    <n v="200607"/>
  </r>
  <r>
    <x v="496"/>
    <s v="Sunday"/>
    <x v="5"/>
    <n v="3"/>
    <n v="1"/>
    <n v="15"/>
    <n v="0"/>
    <d v="1899-12-30T01:15:00"/>
    <d v="1899-12-30T00:25:00"/>
    <x v="23"/>
    <s v="Fun with the Kids on Bike Path"/>
    <n v="2.4000000000000017"/>
    <n v="0"/>
    <s v="Hot &amp; Humid"/>
    <s v="Ran with Connor while he was on Bike"/>
    <d v="1899-12-30T00:00:00"/>
    <d v="1899-12-30T00:00:00"/>
    <d v="1899-12-30T10:55:00"/>
    <d v="1899-12-30T11:47:24"/>
    <d v="1899-12-30T05:27:30"/>
    <d v="1899-12-30T05:53:42"/>
    <n v="2743"/>
    <x v="5"/>
    <x v="0"/>
    <n v="200607"/>
  </r>
  <r>
    <x v="497"/>
    <s v="Wednesday"/>
    <x v="0"/>
    <n v="0.5"/>
    <n v="0"/>
    <n v="18"/>
    <n v="4"/>
    <d v="1899-12-30T00:18:04"/>
    <d v="1899-12-30T00:36:08"/>
    <x v="26"/>
    <s v="Griskus Sprint"/>
    <n v="1.6605166051660529"/>
    <n v="0"/>
    <s v="Hot &amp; Humid"/>
    <m/>
    <d v="1899-12-30T01:26:43"/>
    <d v="1899-12-30T00:43:22"/>
    <d v="1899-12-30T15:46:42"/>
    <d v="1899-12-30T16:39:06"/>
    <d v="1899-12-30T07:53:21"/>
    <d v="1899-12-30T08:19:33"/>
    <n v="2902"/>
    <x v="5"/>
    <x v="0"/>
    <n v="200607"/>
  </r>
  <r>
    <x v="497"/>
    <s v="Wednesday"/>
    <x v="1"/>
    <n v="10.5"/>
    <n v="0"/>
    <n v="36"/>
    <n v="31"/>
    <d v="1899-12-30T00:36:31"/>
    <d v="1899-12-30T00:03:29"/>
    <x v="11"/>
    <s v="Griskus Sprint"/>
    <n v="17.252396166134197"/>
    <n v="0"/>
    <s v="Hot &amp; Humid"/>
    <m/>
    <d v="1899-12-30T06:29:31"/>
    <d v="1899-12-30T03:14:45"/>
    <d v="1899-12-30T01:31:07"/>
    <d v="1899-12-30T02:23:31"/>
    <d v="1899-12-30T00:45:34"/>
    <d v="1899-12-30T01:11:46"/>
    <n v="252"/>
    <x v="5"/>
    <x v="0"/>
    <n v="200607"/>
  </r>
  <r>
    <x v="497"/>
    <s v="Wednesday"/>
    <x v="2"/>
    <n v="3.1"/>
    <n v="0"/>
    <n v="30"/>
    <n v="34"/>
    <d v="1899-12-30T00:30:34"/>
    <d v="1899-12-30T00:09:52"/>
    <x v="25"/>
    <s v="Griskus Sprint"/>
    <n v="6.0850599781897534"/>
    <n v="0"/>
    <s v="Hot &amp; Humid"/>
    <m/>
    <d v="1899-12-30T04:18:20"/>
    <d v="1899-12-30T02:09:10"/>
    <d v="1899-12-30T04:18:20"/>
    <d v="1899-12-30T05:10:44"/>
    <d v="1899-12-30T02:09:10"/>
    <d v="1899-12-30T02:35:22"/>
    <n v="1306"/>
    <x v="5"/>
    <x v="0"/>
    <n v="200607"/>
  </r>
  <r>
    <x v="497"/>
    <d v="2006-07-12T00:00:00"/>
    <x v="3"/>
    <n v="1"/>
    <n v="0"/>
    <n v="2"/>
    <n v="13"/>
    <d v="1899-12-30T00:02:13"/>
    <d v="1899-12-30T00:02:13"/>
    <x v="0"/>
    <s v="Griskus Sprint"/>
    <n v="27.067669172932352"/>
    <n v="0"/>
    <m/>
    <m/>
    <d v="1899-12-30T00:00:00"/>
    <d v="1899-12-30T00:00:00"/>
    <d v="1899-12-30T00:58:05"/>
    <d v="1899-12-30T01:50:29"/>
    <d v="1899-12-30T00:29:02"/>
    <d v="1899-12-30T00:55:14"/>
    <n v="18"/>
    <x v="5"/>
    <x v="0"/>
    <n v="200607"/>
  </r>
  <r>
    <x v="498"/>
    <s v="Friday"/>
    <x v="2"/>
    <n v="4"/>
    <n v="0"/>
    <n v="40"/>
    <n v="40"/>
    <d v="1899-12-30T00:40:40"/>
    <d v="1899-12-30T00:10:10"/>
    <x v="24"/>
    <s v="4 Mile-Work"/>
    <n v="5.9016393442623007"/>
    <n v="0"/>
    <s v="Hot"/>
    <m/>
    <d v="1899-12-30T04:26:22"/>
    <d v="1899-12-30T02:13:11"/>
    <d v="1899-12-30T04:26:22"/>
    <d v="1899-12-30T05:18:46"/>
    <d v="1899-12-30T02:13:11"/>
    <d v="1899-12-30T02:39:23"/>
    <n v="1526"/>
    <x v="5"/>
    <x v="0"/>
    <n v="200607"/>
  </r>
  <r>
    <x v="499"/>
    <s v="Monday"/>
    <x v="2"/>
    <n v="2.9"/>
    <n v="0"/>
    <n v="30"/>
    <n v="30"/>
    <d v="1899-12-30T00:30:30"/>
    <d v="1899-12-30T00:10:31"/>
    <x v="24"/>
    <s v="Cannon"/>
    <n v="5.7049180327868907"/>
    <n v="0"/>
    <s v="Hot &amp; Humid"/>
    <s v="Weather warning from the heat.  Went outside anyway"/>
    <d v="1899-12-30T04:35:33"/>
    <d v="1899-12-30T02:17:47"/>
    <d v="1899-12-30T04:35:33"/>
    <d v="1899-12-30T05:27:57"/>
    <d v="1899-12-30T02:17:47"/>
    <d v="1899-12-30T02:43:59"/>
    <n v="1792"/>
    <x v="5"/>
    <x v="0"/>
    <n v="200607"/>
  </r>
  <r>
    <x v="500"/>
    <s v="Tuesday"/>
    <x v="1"/>
    <n v="7.5"/>
    <n v="0"/>
    <n v="32"/>
    <n v="32"/>
    <d v="1899-12-30T00:32:32"/>
    <d v="1899-12-30T00:04:20"/>
    <x v="12"/>
    <s v="Mossman Loop "/>
    <n v="13.831967213114766"/>
    <n v="0"/>
    <s v="Hot &amp; Humid"/>
    <s v="Same weather as yesterday"/>
    <d v="1899-12-30T08:05:50"/>
    <d v="1899-12-30T04:02:55"/>
    <d v="1899-12-30T01:53:39"/>
    <d v="1899-12-30T02:46:03"/>
    <d v="1899-12-30T00:56:49"/>
    <d v="1899-12-30T01:23:02"/>
    <n v="540"/>
    <x v="5"/>
    <x v="0"/>
    <n v="200607"/>
  </r>
  <r>
    <x v="501"/>
    <s v="Wednesday"/>
    <x v="2"/>
    <n v="9.0020000000000007"/>
    <n v="1"/>
    <n v="41"/>
    <n v="41"/>
    <d v="1899-12-30T01:41:41"/>
    <d v="1899-12-30T00:11:18"/>
    <x v="25"/>
    <s v="Middlebury Bike Path"/>
    <n v="5.3117849532863524"/>
    <n v="0"/>
    <s v="Hot &amp; Humid"/>
    <s v="Splits: 9.24.72 + 10.42.61 + 10.46.19 + 10.46.19 + 10.49.75 + 10.35.48 + 12.11.87 + 13.26.84 + 12.51.14"/>
    <d v="1899-12-30T04:55:57"/>
    <d v="1899-12-30T02:27:58"/>
    <d v="1899-12-30T04:55:57"/>
    <d v="1899-12-30T05:48:21"/>
    <d v="1899-12-30T02:27:58"/>
    <d v="1899-12-30T02:54:10"/>
    <n v="2191"/>
    <x v="5"/>
    <x v="0"/>
    <n v="200607"/>
  </r>
  <r>
    <x v="502"/>
    <s v="Thursday"/>
    <x v="1"/>
    <n v="40"/>
    <n v="2"/>
    <n v="38"/>
    <n v="38"/>
    <d v="1899-12-30T02:38:38"/>
    <d v="1899-12-30T00:03:58"/>
    <x v="11"/>
    <s v="UJ+ &amp; Back"/>
    <n v="15.12922882958606"/>
    <n v="0"/>
    <s v="Hot &amp; Humid"/>
    <s v="Splits: 1:23.55 + 1:14.22 "/>
    <d v="1899-12-30T07:24:10"/>
    <d v="1899-12-30T03:42:05"/>
    <d v="1899-12-30T01:43:54"/>
    <d v="1899-12-30T02:36:18"/>
    <d v="1899-12-30T00:51:57"/>
    <d v="1899-12-30T01:18:09"/>
    <n v="415"/>
    <x v="5"/>
    <x v="0"/>
    <n v="200607"/>
  </r>
  <r>
    <x v="503"/>
    <s v="Sunday"/>
    <x v="0"/>
    <n v="0.35"/>
    <n v="0"/>
    <n v="15"/>
    <n v="15"/>
    <d v="1899-12-30T00:15:15"/>
    <d v="1899-12-30T00:43:34"/>
    <x v="26"/>
    <s v="Random Lake"/>
    <n v="1.3770491803278699"/>
    <n v="0"/>
    <m/>
    <m/>
    <d v="1899-12-30T01:44:34"/>
    <d v="1899-12-30T00:52:17"/>
    <d v="1899-12-30T19:01:34"/>
    <d v="1899-12-30T19:53:58"/>
    <d v="1899-12-30T09:30:47"/>
    <d v="1899-12-30T09:56:59"/>
    <n v="3060"/>
    <x v="5"/>
    <x v="0"/>
    <n v="200607"/>
  </r>
  <r>
    <x v="504"/>
    <s v="Monday"/>
    <x v="2"/>
    <n v="3.5"/>
    <n v="0"/>
    <n v="39"/>
    <n v="39"/>
    <d v="1899-12-30T00:39:39"/>
    <d v="1899-12-30T00:11:20"/>
    <x v="25"/>
    <s v="PT Barnum Out and Back"/>
    <n v="5.2963430012610386"/>
    <n v="0"/>
    <s v="Hot &amp; Humid"/>
    <s v="Walked on Way Back"/>
    <d v="1899-12-30T04:56:49"/>
    <d v="1899-12-30T02:28:24"/>
    <d v="1899-12-30T04:56:49"/>
    <d v="1899-12-30T05:49:13"/>
    <d v="1899-12-30T02:28:24"/>
    <d v="1899-12-30T02:54:36"/>
    <n v="2211"/>
    <x v="5"/>
    <x v="0"/>
    <n v="200607"/>
  </r>
  <r>
    <x v="505"/>
    <s v="Tuesday"/>
    <x v="2"/>
    <n v="3.07"/>
    <n v="0"/>
    <n v="30"/>
    <n v="30"/>
    <d v="1899-12-30T00:30:30"/>
    <d v="1899-12-30T00:09:56"/>
    <x v="25"/>
    <s v="Treadmill"/>
    <n v="6.0393442622950868"/>
    <n v="0"/>
    <m/>
    <m/>
    <d v="1899-12-30T04:20:18"/>
    <d v="1899-12-30T02:10:09"/>
    <d v="1899-12-30T04:20:18"/>
    <d v="1899-12-30T05:12:42"/>
    <d v="1899-12-30T02:10:09"/>
    <d v="1899-12-30T02:36:21"/>
    <n v="1360"/>
    <x v="5"/>
    <x v="4"/>
    <n v="200608"/>
  </r>
  <r>
    <x v="506"/>
    <s v="Wednesday"/>
    <x v="0"/>
    <n v="0.25"/>
    <n v="0"/>
    <n v="11"/>
    <n v="11"/>
    <d v="1899-12-30T00:11:11"/>
    <d v="1899-12-30T00:44:44"/>
    <x v="26"/>
    <s v="Dock2Dock"/>
    <n v="1.3412816691505227"/>
    <n v="0"/>
    <m/>
    <s v="No Wetsuit"/>
    <d v="1899-12-30T01:47:22"/>
    <d v="1899-12-30T00:53:41"/>
    <d v="1899-12-30T19:32:01"/>
    <d v="1899-12-30T20:24:25"/>
    <d v="1899-12-30T09:46:00"/>
    <d v="1899-12-30T10:12:12"/>
    <n v="3066"/>
    <x v="5"/>
    <x v="4"/>
    <n v="200608"/>
  </r>
  <r>
    <x v="507"/>
    <s v="Thursday"/>
    <x v="2"/>
    <n v="2.5499999999999998"/>
    <n v="0"/>
    <n v="25"/>
    <n v="25"/>
    <d v="1899-12-30T00:25:25"/>
    <d v="1899-12-30T00:09:58"/>
    <x v="25"/>
    <s v="Treadmill"/>
    <n v="6.0196721311475452"/>
    <n v="0"/>
    <m/>
    <m/>
    <d v="1899-12-30T04:21:09"/>
    <d v="1899-12-30T02:10:34"/>
    <d v="1899-12-30T04:21:09"/>
    <d v="1899-12-30T05:13:33"/>
    <d v="1899-12-30T02:10:34"/>
    <d v="1899-12-30T02:36:46"/>
    <n v="1382"/>
    <x v="5"/>
    <x v="4"/>
    <n v="200608"/>
  </r>
  <r>
    <x v="508"/>
    <s v="Friday"/>
    <x v="0"/>
    <n v="0.5"/>
    <n v="0"/>
    <n v="16"/>
    <n v="16"/>
    <d v="1899-12-30T00:16:16"/>
    <d v="1899-12-30T00:32:32"/>
    <x v="19"/>
    <s v="Sandy Beach Triathlon"/>
    <n v="1.8442622950819687"/>
    <n v="0"/>
    <m/>
    <m/>
    <d v="1899-12-30T01:18:05"/>
    <d v="1899-12-30T00:39:02"/>
    <d v="1899-12-30T14:12:22"/>
    <d v="1899-12-30T15:04:46"/>
    <d v="1899-12-30T07:06:11"/>
    <d v="1899-12-30T07:32:23"/>
    <n v="2796"/>
    <x v="5"/>
    <x v="4"/>
    <n v="200608"/>
  </r>
  <r>
    <x v="508"/>
    <s v="Friday"/>
    <x v="1"/>
    <n v="10"/>
    <n v="0"/>
    <n v="33"/>
    <n v="33"/>
    <d v="1899-12-30T00:33:33"/>
    <d v="1899-12-30T00:03:21"/>
    <x v="11"/>
    <s v="Sandy Beach Triathlon"/>
    <n v="17.88375558867364"/>
    <n v="0"/>
    <m/>
    <s v="Includes transition time"/>
    <d v="1899-12-30T06:15:46"/>
    <d v="1899-12-30T03:07:53"/>
    <d v="1899-12-30T01:27:54"/>
    <d v="1899-12-30T02:20:18"/>
    <d v="1899-12-30T00:43:57"/>
    <d v="1899-12-30T01:10:09"/>
    <n v="230"/>
    <x v="5"/>
    <x v="4"/>
    <n v="200608"/>
  </r>
  <r>
    <x v="508"/>
    <s v="Friday"/>
    <x v="2"/>
    <n v="3.1"/>
    <n v="0"/>
    <n v="33"/>
    <n v="33"/>
    <d v="1899-12-30T00:33:33"/>
    <d v="1899-12-30T00:10:49"/>
    <x v="25"/>
    <s v="Sandy Beach Triathlon"/>
    <n v="5.5439642324888281"/>
    <n v="0"/>
    <m/>
    <s v="Includes transition time"/>
    <d v="1899-12-30T04:43:33"/>
    <d v="1899-12-30T02:21:47"/>
    <d v="1899-12-30T04:43:33"/>
    <d v="1899-12-30T05:35:57"/>
    <d v="1899-12-30T02:21:47"/>
    <d v="1899-12-30T02:47:59"/>
    <n v="1962"/>
    <x v="5"/>
    <x v="4"/>
    <n v="200608"/>
  </r>
  <r>
    <x v="509"/>
    <s v="Monday"/>
    <x v="2"/>
    <n v="3.5"/>
    <n v="0"/>
    <n v="36"/>
    <n v="36"/>
    <d v="1899-12-30T00:36:36"/>
    <d v="1899-12-30T00:10:27"/>
    <x v="23"/>
    <s v="PT Barnum Out and Back"/>
    <n v="5.737704918032791"/>
    <n v="0"/>
    <m/>
    <m/>
    <d v="1899-12-30T04:33:59"/>
    <d v="1899-12-30T02:16:59"/>
    <d v="1899-12-30T04:33:59"/>
    <d v="1899-12-30T05:26:23"/>
    <d v="1899-12-30T02:16:59"/>
    <d v="1899-12-30T02:43:11"/>
    <n v="1747"/>
    <x v="5"/>
    <x v="4"/>
    <n v="200608"/>
  </r>
  <r>
    <x v="510"/>
    <s v="Tuesday"/>
    <x v="1"/>
    <n v="9.6"/>
    <n v="0"/>
    <n v="39"/>
    <n v="39"/>
    <d v="1899-12-30T00:39:39"/>
    <d v="1899-12-30T00:04:08"/>
    <x v="11"/>
    <s v="Long Meadow to South Street"/>
    <n v="14.527112232030277"/>
    <n v="0"/>
    <m/>
    <m/>
    <d v="1899-12-30T07:42:35"/>
    <d v="1899-12-30T03:51:18"/>
    <d v="1899-12-30T01:48:13"/>
    <d v="1899-12-30T02:40:37"/>
    <d v="1899-12-30T00:54:06"/>
    <d v="1899-12-30T01:20:18"/>
    <n v="488"/>
    <x v="5"/>
    <x v="4"/>
    <n v="200608"/>
  </r>
  <r>
    <x v="510"/>
    <s v="Tuesday"/>
    <x v="2"/>
    <n v="3"/>
    <n v="0"/>
    <n v="33"/>
    <n v="33"/>
    <d v="1899-12-30T00:33:33"/>
    <d v="1899-12-30T00:11:11"/>
    <x v="23"/>
    <s v="Columbus Statue"/>
    <n v="5.3651266766020917"/>
    <n v="0"/>
    <s v="Hot"/>
    <s v="Walked a little bit with Jen"/>
    <d v="1899-12-30T04:53:00"/>
    <d v="1899-12-30T02:26:30"/>
    <d v="1899-12-30T04:53:00"/>
    <d v="1899-12-30T05:45:24"/>
    <d v="1899-12-30T02:26:30"/>
    <d v="1899-12-30T02:52:42"/>
    <n v="2148"/>
    <x v="5"/>
    <x v="4"/>
    <n v="200608"/>
  </r>
  <r>
    <x v="511"/>
    <s v="Thursday"/>
    <x v="1"/>
    <n v="8.75"/>
    <n v="0"/>
    <n v="37"/>
    <n v="37"/>
    <d v="1899-12-30T00:37:37"/>
    <d v="1899-12-30T00:04:18"/>
    <x v="12"/>
    <s v="Random Around Work"/>
    <n v="13.956579530350034"/>
    <n v="0"/>
    <s v="Hot &amp; Windy"/>
    <m/>
    <d v="1899-12-30T08:01:30"/>
    <d v="1899-12-30T04:00:45"/>
    <d v="1899-12-30T01:52:38"/>
    <d v="1899-12-30T02:45:02"/>
    <d v="1899-12-30T00:56:19"/>
    <d v="1899-12-30T01:22:31"/>
    <n v="533"/>
    <x v="5"/>
    <x v="4"/>
    <n v="200608"/>
  </r>
  <r>
    <x v="511"/>
    <s v="Thursday"/>
    <x v="2"/>
    <n v="8"/>
    <n v="1"/>
    <n v="27"/>
    <n v="27"/>
    <d v="1899-12-30T01:27:27"/>
    <d v="1899-12-30T00:10:56"/>
    <x v="25"/>
    <s v="Middlebury Bike Path"/>
    <n v="5.488850771869644"/>
    <n v="0"/>
    <s v="Hot"/>
    <s v="Ran with G Sr."/>
    <d v="1899-12-30T04:46:24"/>
    <d v="1899-12-30T02:23:12"/>
    <d v="1899-12-30T04:46:24"/>
    <d v="1899-12-30T05:38:48"/>
    <d v="1899-12-30T02:23:12"/>
    <d v="1899-12-30T02:49:24"/>
    <n v="2021"/>
    <x v="5"/>
    <x v="4"/>
    <n v="200608"/>
  </r>
  <r>
    <x v="512"/>
    <s v="Friday"/>
    <x v="2"/>
    <n v="2.9"/>
    <n v="0"/>
    <n v="28"/>
    <n v="28"/>
    <d v="1899-12-30T00:28:28"/>
    <d v="1899-12-30T00:09:49"/>
    <x v="25"/>
    <s v="Cannon"/>
    <n v="6.1124121779859548"/>
    <n v="0"/>
    <s v="Hot"/>
    <m/>
    <d v="1899-12-30T04:17:11"/>
    <d v="1899-12-30T02:08:35"/>
    <d v="1899-12-30T04:17:11"/>
    <d v="1899-12-30T05:09:35"/>
    <d v="1899-12-30T02:08:35"/>
    <d v="1899-12-30T02:34:47"/>
    <n v="1256"/>
    <x v="5"/>
    <x v="4"/>
    <n v="200608"/>
  </r>
  <r>
    <x v="513"/>
    <s v="Monday"/>
    <x v="2"/>
    <n v="2.7"/>
    <n v="0"/>
    <n v="25"/>
    <n v="25"/>
    <d v="1899-12-30T00:25:25"/>
    <d v="1899-12-30T00:09:25"/>
    <x v="25"/>
    <s v="Anchor"/>
    <n v="6.3737704918032838"/>
    <n v="0"/>
    <m/>
    <m/>
    <d v="1899-12-30T04:06:38"/>
    <d v="1899-12-30T02:03:19"/>
    <d v="1899-12-30T04:06:38"/>
    <d v="1899-12-30T04:59:02"/>
    <d v="1899-12-30T02:03:19"/>
    <d v="1899-12-30T02:29:31"/>
    <n v="981"/>
    <x v="5"/>
    <x v="4"/>
    <n v="200608"/>
  </r>
  <r>
    <x v="514"/>
    <s v="Thursday"/>
    <x v="1"/>
    <n v="10.5"/>
    <n v="0"/>
    <n v="38"/>
    <n v="38"/>
    <d v="1899-12-30T00:38:38"/>
    <d v="1899-12-30T00:03:41"/>
    <x v="11"/>
    <s v="Griskus Sprint"/>
    <n v="16.307161345987936"/>
    <n v="0"/>
    <s v="Hot"/>
    <s v="Went out Easy with GSr &amp; UJ"/>
    <d v="1899-12-30T06:52:05"/>
    <d v="1899-12-30T03:26:03"/>
    <d v="1899-12-30T01:36:24"/>
    <d v="1899-12-30T02:28:48"/>
    <d v="1899-12-30T00:48:12"/>
    <d v="1899-12-30T01:14:24"/>
    <n v="312"/>
    <x v="5"/>
    <x v="4"/>
    <n v="200608"/>
  </r>
  <r>
    <x v="514"/>
    <s v="Thursday"/>
    <x v="2"/>
    <n v="2.7"/>
    <n v="0"/>
    <n v="25"/>
    <n v="25"/>
    <d v="1899-12-30T00:25:25"/>
    <d v="1899-12-30T00:09:25"/>
    <x v="25"/>
    <s v="Anchor"/>
    <n v="6.3737704918032838"/>
    <n v="156"/>
    <s v="Hot"/>
    <s v="Out: 12.55.28(151) Back: 12.48.39(160)"/>
    <d v="1899-12-30T04:06:38"/>
    <d v="1899-12-30T02:03:19"/>
    <d v="1899-12-30T04:06:38"/>
    <d v="1899-12-30T04:59:02"/>
    <d v="1899-12-30T02:03:19"/>
    <d v="1899-12-30T02:29:31"/>
    <n v="981"/>
    <x v="5"/>
    <x v="4"/>
    <n v="200608"/>
  </r>
  <r>
    <x v="515"/>
    <s v="Saturday"/>
    <x v="1"/>
    <n v="6.85"/>
    <n v="0"/>
    <n v="28"/>
    <n v="28"/>
    <d v="1899-12-30T00:28:28"/>
    <d v="1899-12-30T00:04:09"/>
    <x v="11"/>
    <s v="Run Course at Timberman 1 loop"/>
    <n v="14.437939110070269"/>
    <n v="125"/>
    <s v="Hot"/>
    <m/>
    <d v="1899-12-30T07:45:26"/>
    <d v="1899-12-30T03:52:43"/>
    <d v="1899-12-30T01:48:53"/>
    <d v="1899-12-30T02:41:17"/>
    <d v="1899-12-30T00:54:26"/>
    <d v="1899-12-30T01:20:38"/>
    <n v="498"/>
    <x v="5"/>
    <x v="4"/>
    <n v="200608"/>
  </r>
  <r>
    <x v="516"/>
    <s v="Sunday"/>
    <x v="0"/>
    <n v="1.2"/>
    <n v="0"/>
    <n v="45"/>
    <n v="45"/>
    <d v="1899-12-30T00:45:45"/>
    <d v="1899-12-30T00:38:07"/>
    <x v="28"/>
    <s v="Timberman 1/2 Ironman"/>
    <n v="1.57377049180328"/>
    <n v="154"/>
    <s v="Wavy"/>
    <m/>
    <d v="1899-12-30T01:31:30"/>
    <d v="1899-12-30T00:45:45"/>
    <d v="1899-12-30T16:38:52"/>
    <d v="1899-12-30T17:31:17"/>
    <d v="1899-12-30T08:19:26"/>
    <d v="1899-12-30T08:45:38"/>
    <n v="2957"/>
    <x v="5"/>
    <x v="4"/>
    <n v="200608"/>
  </r>
  <r>
    <x v="516"/>
    <s v="Sunday"/>
    <x v="1"/>
    <n v="56"/>
    <n v="3"/>
    <n v="22"/>
    <n v="22"/>
    <d v="1899-12-30T03:22:22"/>
    <d v="1899-12-30T00:03:37"/>
    <x v="11"/>
    <s v="Timberman 1/2 Ironman"/>
    <n v="16.603524954702696"/>
    <n v="154"/>
    <s v="Rainy"/>
    <m/>
    <d v="1899-12-30T06:44:44"/>
    <d v="1899-12-30T03:22:22"/>
    <d v="1899-12-30T01:34:41"/>
    <d v="1899-12-30T02:27:05"/>
    <d v="1899-12-30T00:47:20"/>
    <d v="1899-12-30T01:13:32"/>
    <n v="296"/>
    <x v="5"/>
    <x v="4"/>
    <n v="200608"/>
  </r>
  <r>
    <x v="516"/>
    <s v="Sunday"/>
    <x v="2"/>
    <n v="13.1"/>
    <n v="2"/>
    <n v="45"/>
    <n v="45"/>
    <d v="1899-12-30T02:45:45"/>
    <d v="1899-12-30T00:12:39"/>
    <x v="25"/>
    <s v="Timberman 1/2 Ironman"/>
    <n v="4.7420814479638036"/>
    <n v="160"/>
    <m/>
    <m/>
    <d v="1899-12-30T05:31:30"/>
    <d v="1899-12-30T02:45:45"/>
    <d v="1899-12-30T05:31:30"/>
    <d v="1899-12-30T06:23:54"/>
    <d v="1899-12-30T02:45:45"/>
    <d v="1899-12-30T03:11:57"/>
    <n v="2532"/>
    <x v="5"/>
    <x v="4"/>
    <n v="200608"/>
  </r>
  <r>
    <x v="516"/>
    <s v="Sunday"/>
    <x v="3"/>
    <n v="0.01"/>
    <n v="0"/>
    <n v="4"/>
    <n v="10"/>
    <d v="1899-12-30T00:04:10"/>
    <d v="1899-12-30T06:56:40"/>
    <x v="29"/>
    <s v="Timberman 1/2 Ironman"/>
    <n v="0.1440000000000001"/>
    <m/>
    <m/>
    <m/>
    <d v="1899-12-30T00:00:00"/>
    <d v="1899-12-30T00:00:00"/>
    <d v="1900-01-06T13:56:40"/>
    <d v="1900-01-06T14:49:04"/>
    <d v="1900-01-02T18:58:20"/>
    <d v="1900-01-02T19:24:32"/>
    <n v="3123"/>
    <x v="5"/>
    <x v="4"/>
    <n v="200608"/>
  </r>
  <r>
    <x v="516"/>
    <s v="Sunday"/>
    <x v="4"/>
    <n v="0.01"/>
    <n v="0"/>
    <n v="4"/>
    <n v="8"/>
    <d v="1899-12-30T00:04:08"/>
    <d v="1899-12-30T06:53:20"/>
    <x v="29"/>
    <s v="Timberman 1/2 Ironman"/>
    <n v="0.14516129032258074"/>
    <m/>
    <m/>
    <m/>
    <d v="1899-12-30T00:00:00"/>
    <d v="1899-12-30T00:00:00"/>
    <d v="1900-01-06T12:29:20"/>
    <d v="1900-01-06T13:21:44"/>
    <d v="1900-01-02T18:14:40"/>
    <d v="1900-01-02T18:40:52"/>
    <n v="3122"/>
    <x v="5"/>
    <x v="4"/>
    <n v="200608"/>
  </r>
  <r>
    <x v="517"/>
    <s v="Friday"/>
    <x v="2"/>
    <n v="2.75"/>
    <n v="0"/>
    <n v="27"/>
    <n v="27"/>
    <d v="1899-12-30T00:27:27"/>
    <d v="1899-12-30T00:09:59"/>
    <x v="23"/>
    <s v="Random Work Loop"/>
    <n v="6.0109289617486388"/>
    <n v="157"/>
    <s v="Rainy"/>
    <s v="Ran with Jen Until Thunder &amp; Lightning"/>
    <d v="1899-12-30T04:21:31"/>
    <d v="1899-12-30T02:10:46"/>
    <d v="1899-12-30T04:21:31"/>
    <d v="1899-12-30T05:13:55"/>
    <d v="1899-12-30T02:10:46"/>
    <d v="1899-12-30T02:36:58"/>
    <n v="1391"/>
    <x v="5"/>
    <x v="4"/>
    <n v="200608"/>
  </r>
  <r>
    <x v="518"/>
    <s v="Tuesday"/>
    <x v="2"/>
    <n v="1.75"/>
    <n v="0"/>
    <n v="20"/>
    <n v="20"/>
    <d v="1899-12-30T00:20:20"/>
    <d v="1899-12-30T00:11:37"/>
    <x v="24"/>
    <s v="Eliptical"/>
    <n v="5.1639344262295133"/>
    <n v="0"/>
    <s v="Inside"/>
    <m/>
    <d v="1899-12-30T05:04:25"/>
    <d v="1899-12-30T02:32:13"/>
    <d v="1899-12-30T05:04:25"/>
    <d v="1899-12-30T05:56:49"/>
    <d v="1899-12-30T02:32:13"/>
    <d v="1899-12-30T02:58:25"/>
    <n v="2305"/>
    <x v="5"/>
    <x v="4"/>
    <n v="200608"/>
  </r>
  <r>
    <x v="519"/>
    <s v="Wednesday"/>
    <x v="2"/>
    <n v="3"/>
    <n v="0"/>
    <n v="30"/>
    <n v="30"/>
    <d v="1899-12-30T00:30:30"/>
    <d v="1899-12-30T00:10:10"/>
    <x v="24"/>
    <s v="Columbus Statue"/>
    <n v="5.9016393442623007"/>
    <n v="156"/>
    <m/>
    <s v="Out: 15.25.93(148) Back: 15.31.86(164)"/>
    <d v="1899-12-30T04:26:22"/>
    <d v="1899-12-30T02:13:11"/>
    <d v="1899-12-30T04:26:22"/>
    <d v="1899-12-30T05:18:46"/>
    <d v="1899-12-30T02:13:11"/>
    <d v="1899-12-30T02:39:23"/>
    <n v="1526"/>
    <x v="5"/>
    <x v="4"/>
    <n v="200608"/>
  </r>
  <r>
    <x v="520"/>
    <s v="Thursday"/>
    <x v="2"/>
    <n v="3"/>
    <n v="0"/>
    <n v="29"/>
    <n v="29"/>
    <d v="1899-12-30T00:29:29"/>
    <d v="1899-12-30T00:09:50"/>
    <x v="24"/>
    <s v="Columbus Statue"/>
    <n v="6.1051441492368612"/>
    <n v="162"/>
    <s v="Nice!"/>
    <s v="Out: 14.15.65(161) Back: 14.49.78(164)"/>
    <d v="1899-12-30T04:17:29"/>
    <d v="1899-12-30T02:08:45"/>
    <d v="1899-12-30T04:17:29"/>
    <d v="1899-12-30T05:09:53"/>
    <d v="1899-12-30T02:08:45"/>
    <d v="1899-12-30T02:34:57"/>
    <n v="1271"/>
    <x v="5"/>
    <x v="4"/>
    <n v="200608"/>
  </r>
  <r>
    <x v="521"/>
    <s v="Friday"/>
    <x v="2"/>
    <n v="3.5"/>
    <n v="0"/>
    <n v="37"/>
    <n v="37"/>
    <d v="1899-12-30T00:37:37"/>
    <d v="1899-12-30T00:10:45"/>
    <x v="24"/>
    <s v="PT Barnum Out and Back"/>
    <n v="5.582631812140014"/>
    <n v="149"/>
    <s v="Nice!"/>
    <s v="Out: 18.37.96(144) Back: 19.09.52(154)"/>
    <d v="1899-12-30T04:41:35"/>
    <d v="1899-12-30T02:20:48"/>
    <d v="1899-12-30T04:41:35"/>
    <d v="1899-12-30T05:33:59"/>
    <d v="1899-12-30T02:20:48"/>
    <d v="1899-12-30T02:47:00"/>
    <n v="1912"/>
    <x v="5"/>
    <x v="5"/>
    <n v="200609"/>
  </r>
  <r>
    <x v="522"/>
    <s v="Monday"/>
    <x v="2"/>
    <n v="3.1"/>
    <n v="0"/>
    <n v="27"/>
    <n v="27"/>
    <d v="1899-12-30T00:27:27"/>
    <d v="1899-12-30T00:08:51"/>
    <x v="25"/>
    <s v="New Haven Road Race"/>
    <n v="6.7759562841530103"/>
    <n v="179"/>
    <s v="Nice!"/>
    <s v="Splits: 8.39.29(170) + 8.44.25(179) + 10.12.86(185)"/>
    <d v="1899-12-30T03:52:00"/>
    <d v="1899-12-30T01:56:00"/>
    <d v="1899-12-30T03:52:00"/>
    <d v="1899-12-30T04:44:24"/>
    <d v="1899-12-30T01:56:00"/>
    <d v="1899-12-30T02:22:12"/>
    <n v="785"/>
    <x v="5"/>
    <x v="5"/>
    <n v="200609"/>
  </r>
  <r>
    <x v="523"/>
    <s v="Tuesday"/>
    <x v="2"/>
    <n v="1.75"/>
    <n v="0"/>
    <n v="20"/>
    <n v="20"/>
    <d v="1899-12-30T00:20:20"/>
    <d v="1899-12-30T00:11:37"/>
    <x v="24"/>
    <s v="Eliptical"/>
    <n v="5.1639344262295133"/>
    <n v="0"/>
    <m/>
    <m/>
    <d v="1899-12-30T05:04:25"/>
    <d v="1899-12-30T02:32:13"/>
    <d v="1899-12-30T05:04:25"/>
    <d v="1899-12-30T05:56:49"/>
    <d v="1899-12-30T02:32:13"/>
    <d v="1899-12-30T02:58:25"/>
    <n v="2305"/>
    <x v="5"/>
    <x v="5"/>
    <n v="200609"/>
  </r>
  <r>
    <x v="524"/>
    <s v="Sunday"/>
    <x v="2"/>
    <n v="3.1"/>
    <n v="0"/>
    <n v="27"/>
    <n v="27"/>
    <d v="1899-12-30T00:27:27"/>
    <d v="1899-12-30T00:08:51"/>
    <x v="25"/>
    <s v="Naug Valley 5k"/>
    <n v="6.7759562841530103"/>
    <n v="176"/>
    <s v="Nice!"/>
    <s v="Splits: 9.25.34(166) + 9.10.79(180) + 8.27.23(183) + 0.51.36(185)"/>
    <d v="1899-12-30T03:52:00"/>
    <d v="1899-12-30T01:56:00"/>
    <d v="1899-12-30T03:52:00"/>
    <d v="1899-12-30T04:44:24"/>
    <d v="1899-12-30T01:56:00"/>
    <d v="1899-12-30T02:22:12"/>
    <n v="785"/>
    <x v="5"/>
    <x v="5"/>
    <n v="200609"/>
  </r>
  <r>
    <x v="525"/>
    <s v="Monday"/>
    <x v="2"/>
    <n v="3"/>
    <n v="0"/>
    <n v="30"/>
    <n v="30"/>
    <d v="1899-12-30T00:30:30"/>
    <d v="1899-12-30T00:10:10"/>
    <x v="24"/>
    <s v="Columbus Statue"/>
    <n v="5.9016393442623007"/>
    <n v="0"/>
    <s v="Nice!"/>
    <s v="Ran with Jen And Luisa"/>
    <d v="1899-12-30T04:26:22"/>
    <d v="1899-12-30T02:13:11"/>
    <d v="1899-12-30T04:26:22"/>
    <d v="1899-12-30T05:18:46"/>
    <d v="1899-12-30T02:13:11"/>
    <d v="1899-12-30T02:39:23"/>
    <n v="1526"/>
    <x v="5"/>
    <x v="5"/>
    <n v="200609"/>
  </r>
  <r>
    <x v="526"/>
    <s v="Thursday"/>
    <x v="2"/>
    <n v="2.9"/>
    <n v="0"/>
    <n v="28"/>
    <n v="28"/>
    <d v="1899-12-30T00:28:28"/>
    <d v="1899-12-30T00:09:49"/>
    <x v="24"/>
    <s v="Cannon"/>
    <n v="6.1124121779859548"/>
    <n v="154"/>
    <s v="Rainy"/>
    <m/>
    <d v="1899-12-30T04:17:11"/>
    <d v="1899-12-30T02:08:35"/>
    <d v="1899-12-30T04:17:11"/>
    <d v="1899-12-30T05:09:35"/>
    <d v="1899-12-30T02:08:35"/>
    <d v="1899-12-30T02:34:47"/>
    <n v="1256"/>
    <x v="5"/>
    <x v="5"/>
    <n v="200609"/>
  </r>
  <r>
    <x v="527"/>
    <s v="Monday"/>
    <x v="2"/>
    <n v="3.5"/>
    <n v="0"/>
    <n v="41"/>
    <n v="41"/>
    <d v="1899-12-30T00:41:41"/>
    <d v="1899-12-30T00:11:55"/>
    <x v="24"/>
    <s v="PT Barnum Out and Back"/>
    <n v="5.0379848060775734"/>
    <n v="147"/>
    <s v="Warm"/>
    <s v="Walked a lot on way back"/>
    <d v="1899-12-30T05:12:02"/>
    <d v="1899-12-30T02:36:01"/>
    <d v="1899-12-30T05:12:02"/>
    <d v="1899-12-30T06:04:26"/>
    <d v="1899-12-30T02:36:01"/>
    <d v="1899-12-30T03:02:13"/>
    <n v="2398"/>
    <x v="5"/>
    <x v="5"/>
    <n v="200609"/>
  </r>
  <r>
    <x v="528"/>
    <s v="Tuesday"/>
    <x v="2"/>
    <n v="2.9"/>
    <n v="0"/>
    <n v="24"/>
    <n v="24"/>
    <d v="1899-12-30T00:24:24"/>
    <d v="1899-12-30T00:08:25"/>
    <x v="23"/>
    <s v="Cannon"/>
    <n v="7.1311475409836129"/>
    <n v="0"/>
    <s v="Warm"/>
    <m/>
    <d v="1899-12-30T03:40:26"/>
    <d v="1899-12-30T01:50:13"/>
    <d v="1899-12-30T03:40:26"/>
    <d v="1899-12-30T04:32:51"/>
    <d v="1899-12-30T01:50:13"/>
    <d v="1899-12-30T02:16:25"/>
    <n v="736"/>
    <x v="5"/>
    <x v="5"/>
    <n v="200609"/>
  </r>
  <r>
    <x v="529"/>
    <s v="Thursday"/>
    <x v="2"/>
    <n v="1.65"/>
    <n v="0"/>
    <n v="18"/>
    <n v="18"/>
    <d v="1899-12-30T00:18:18"/>
    <d v="1899-12-30T00:11:05"/>
    <x v="24"/>
    <s v="Treadmill"/>
    <n v="5.4098360655737743"/>
    <n v="0"/>
    <m/>
    <s v="Ran for 15 mins at 5.8 on Random Incline with 3 min cool down"/>
    <d v="1899-12-30T04:50:35"/>
    <d v="1899-12-30T02:25:17"/>
    <d v="1899-12-30T04:50:35"/>
    <d v="1899-12-30T05:42:59"/>
    <d v="1899-12-30T02:25:17"/>
    <d v="1899-12-30T02:51:29"/>
    <n v="2098"/>
    <x v="5"/>
    <x v="5"/>
    <n v="200609"/>
  </r>
  <r>
    <x v="530"/>
    <s v="Friday"/>
    <x v="2"/>
    <n v="2.9"/>
    <n v="0"/>
    <n v="26"/>
    <n v="26"/>
    <d v="1899-12-30T00:26:26"/>
    <d v="1899-12-30T00:09:07"/>
    <x v="24"/>
    <s v="Cannon"/>
    <n v="6.5825977301387191"/>
    <n v="0"/>
    <s v="Cool"/>
    <s v="Felt great going out and BAD coming back"/>
    <d v="1899-12-30T03:58:49"/>
    <d v="1899-12-30T01:59:24"/>
    <d v="1899-12-30T03:58:49"/>
    <d v="1899-12-30T04:51:13"/>
    <d v="1899-12-30T01:59:24"/>
    <d v="1899-12-30T02:25:36"/>
    <n v="845"/>
    <x v="5"/>
    <x v="5"/>
    <n v="200609"/>
  </r>
  <r>
    <x v="531"/>
    <s v="Monday"/>
    <x v="2"/>
    <n v="2.9"/>
    <n v="0"/>
    <n v="27"/>
    <n v="27"/>
    <d v="1899-12-30T00:27:27"/>
    <d v="1899-12-30T00:09:28"/>
    <x v="24"/>
    <s v="Cannon"/>
    <n v="6.3387978142076546"/>
    <n v="0"/>
    <s v="Cool"/>
    <m/>
    <d v="1899-12-30T04:08:00"/>
    <d v="1899-12-30T02:04:00"/>
    <d v="1899-12-30T04:08:00"/>
    <d v="1899-12-30T05:00:24"/>
    <d v="1899-12-30T02:04:00"/>
    <d v="1899-12-30T02:30:12"/>
    <n v="1005"/>
    <x v="5"/>
    <x v="5"/>
    <n v="200609"/>
  </r>
  <r>
    <x v="532"/>
    <s v="Tuesday"/>
    <x v="2"/>
    <n v="3"/>
    <n v="0"/>
    <n v="31"/>
    <n v="31"/>
    <d v="1899-12-30T00:31:31"/>
    <d v="1899-12-30T00:10:30"/>
    <x v="24"/>
    <s v="Columbus Statue"/>
    <n v="5.7112638815441619"/>
    <n v="150"/>
    <s v="Cool"/>
    <s v="Easy Run with Jen and Chris"/>
    <d v="1899-12-30T04:35:15"/>
    <d v="1899-12-30T02:17:37"/>
    <d v="1899-12-30T04:35:15"/>
    <d v="1899-12-30T05:27:39"/>
    <d v="1899-12-30T02:17:37"/>
    <d v="1899-12-30T02:43:49"/>
    <n v="1784"/>
    <x v="5"/>
    <x v="5"/>
    <n v="200609"/>
  </r>
  <r>
    <x v="533"/>
    <s v="Thursday"/>
    <x v="2"/>
    <n v="3.1"/>
    <n v="0"/>
    <n v="31"/>
    <n v="31"/>
    <d v="1899-12-30T00:31:31"/>
    <d v="1899-12-30T00:10:10"/>
    <x v="24"/>
    <s v="Work Loop"/>
    <n v="5.9016393442623007"/>
    <n v="150"/>
    <s v="Warm"/>
    <s v="Ran with RonàWalked a couple of times"/>
    <d v="1899-12-30T04:26:22"/>
    <d v="1899-12-30T02:13:11"/>
    <d v="1899-12-30T04:26:22"/>
    <d v="1899-12-30T05:18:46"/>
    <d v="1899-12-30T02:13:11"/>
    <d v="1899-12-30T02:39:23"/>
    <n v="1526"/>
    <x v="5"/>
    <x v="5"/>
    <n v="200609"/>
  </r>
  <r>
    <x v="534"/>
    <s v="Saturday"/>
    <x v="2"/>
    <n v="3.1"/>
    <n v="0"/>
    <n v="27"/>
    <n v="27"/>
    <d v="1899-12-30T00:27:27"/>
    <d v="1899-12-30T00:08:51"/>
    <x v="25"/>
    <s v="Youngs Life 5k @ Quassy"/>
    <n v="6.7759562841530103"/>
    <n v="0"/>
    <s v="Nice!"/>
    <m/>
    <d v="1899-12-30T03:52:00"/>
    <d v="1899-12-30T01:56:00"/>
    <d v="1899-12-30T03:52:00"/>
    <d v="1899-12-30T04:44:24"/>
    <d v="1899-12-30T01:56:00"/>
    <d v="1899-12-30T02:22:12"/>
    <n v="785"/>
    <x v="5"/>
    <x v="5"/>
    <n v="200609"/>
  </r>
  <r>
    <x v="535"/>
    <s v="Tuesday"/>
    <x v="2"/>
    <n v="2.9"/>
    <n v="0"/>
    <n v="27"/>
    <n v="27"/>
    <d v="1899-12-30T00:27:27"/>
    <d v="1899-12-30T00:09:28"/>
    <x v="24"/>
    <s v="Cannon"/>
    <n v="6.3387978142076546"/>
    <n v="0"/>
    <m/>
    <m/>
    <d v="1899-12-30T04:08:00"/>
    <d v="1899-12-30T02:04:00"/>
    <d v="1899-12-30T04:08:00"/>
    <d v="1899-12-30T05:00:24"/>
    <d v="1899-12-30T02:04:00"/>
    <d v="1899-12-30T02:30:12"/>
    <n v="1005"/>
    <x v="5"/>
    <x v="6"/>
    <n v="200610"/>
  </r>
  <r>
    <x v="536"/>
    <s v="Wednesday"/>
    <x v="2"/>
    <n v="3.2"/>
    <n v="0"/>
    <n v="33"/>
    <n v="33"/>
    <d v="1899-12-30T00:33:33"/>
    <d v="1899-12-30T00:10:29"/>
    <x v="24"/>
    <s v="Detour Columbus"/>
    <n v="5.7228017883755644"/>
    <n v="0"/>
    <m/>
    <m/>
    <d v="1899-12-30T04:34:41"/>
    <d v="1899-12-30T02:17:21"/>
    <d v="1899-12-30T04:34:41"/>
    <d v="1899-12-30T05:27:05"/>
    <d v="1899-12-30T02:17:21"/>
    <d v="1899-12-30T02:43:33"/>
    <n v="1772"/>
    <x v="5"/>
    <x v="6"/>
    <n v="200610"/>
  </r>
  <r>
    <x v="537"/>
    <s v="Thursday"/>
    <x v="2"/>
    <n v="3"/>
    <n v="0"/>
    <n v="36"/>
    <n v="36"/>
    <d v="1899-12-30T00:36:36"/>
    <d v="1899-12-30T00:12:12"/>
    <x v="30"/>
    <s v="Random Work Loop"/>
    <n v="4.9180327868852496"/>
    <n v="0"/>
    <m/>
    <s v="Walked a bunch on way back"/>
    <d v="1899-12-30T05:19:38"/>
    <d v="1899-12-30T02:39:49"/>
    <d v="1899-12-30T05:19:38"/>
    <d v="1899-12-30T06:12:02"/>
    <d v="1899-12-30T02:39:49"/>
    <d v="1899-12-30T03:06:01"/>
    <n v="2468"/>
    <x v="5"/>
    <x v="6"/>
    <n v="200610"/>
  </r>
  <r>
    <x v="538"/>
    <s v="Sunday"/>
    <x v="2"/>
    <n v="3.25"/>
    <n v="0"/>
    <n v="30"/>
    <n v="30"/>
    <d v="1899-12-30T00:30:30"/>
    <d v="1899-12-30T00:09:23"/>
    <x v="30"/>
    <s v="Bob 5k Waterbury"/>
    <n v="6.3934426229508254"/>
    <n v="171"/>
    <m/>
    <s v="Splits: 8.48.04(159)  + 9.50.19(176) + 11.45.73(176)"/>
    <d v="1899-12-30T04:05:53"/>
    <d v="1899-12-30T02:02:56"/>
    <d v="1899-12-30T04:05:53"/>
    <d v="1899-12-30T04:58:17"/>
    <d v="1899-12-30T02:02:56"/>
    <d v="1899-12-30T02:29:08"/>
    <n v="970"/>
    <x v="5"/>
    <x v="6"/>
    <n v="200610"/>
  </r>
  <r>
    <x v="539"/>
    <s v="Monday"/>
    <x v="2"/>
    <n v="3.5"/>
    <n v="0"/>
    <n v="37"/>
    <n v="37"/>
    <d v="1899-12-30T00:37:37"/>
    <d v="1899-12-30T00:10:45"/>
    <x v="30"/>
    <s v="PT Barnum Out and Back"/>
    <n v="5.582631812140014"/>
    <n v="0"/>
    <m/>
    <s v="Intentionally Slow"/>
    <d v="1899-12-30T04:41:35"/>
    <d v="1899-12-30T02:20:48"/>
    <d v="1899-12-30T04:41:35"/>
    <d v="1899-12-30T05:33:59"/>
    <d v="1899-12-30T02:20:48"/>
    <d v="1899-12-30T02:47:00"/>
    <n v="1912"/>
    <x v="5"/>
    <x v="6"/>
    <n v="200610"/>
  </r>
  <r>
    <x v="540"/>
    <s v="Tuesday"/>
    <x v="2"/>
    <n v="3"/>
    <n v="0"/>
    <n v="30"/>
    <n v="30"/>
    <d v="1899-12-30T00:30:30"/>
    <d v="1899-12-30T00:10:10"/>
    <x v="30"/>
    <s v="Cannon"/>
    <n v="5.9016393442623007"/>
    <n v="0"/>
    <m/>
    <s v="Ran with Mike"/>
    <d v="1899-12-30T04:26:22"/>
    <d v="1899-12-30T02:13:11"/>
    <d v="1899-12-30T04:26:22"/>
    <d v="1899-12-30T05:18:46"/>
    <d v="1899-12-30T02:13:11"/>
    <d v="1899-12-30T02:39:23"/>
    <n v="1526"/>
    <x v="5"/>
    <x v="6"/>
    <n v="200610"/>
  </r>
  <r>
    <x v="541"/>
    <s v="Thursday"/>
    <x v="2"/>
    <n v="3"/>
    <n v="0"/>
    <n v="32"/>
    <n v="32"/>
    <d v="1899-12-30T00:32:32"/>
    <d v="1899-12-30T00:10:51"/>
    <x v="30"/>
    <s v="Columbus Statue"/>
    <n v="5.5327868852459057"/>
    <n v="0"/>
    <m/>
    <m/>
    <d v="1899-12-30T04:44:07"/>
    <d v="1899-12-30T02:22:04"/>
    <d v="1899-12-30T04:44:07"/>
    <d v="1899-12-30T05:36:31"/>
    <d v="1899-12-30T02:22:04"/>
    <d v="1899-12-30T02:48:16"/>
    <n v="1974"/>
    <x v="5"/>
    <x v="6"/>
    <n v="200610"/>
  </r>
  <r>
    <x v="542"/>
    <s v="Friday"/>
    <x v="2"/>
    <n v="3.5"/>
    <n v="0"/>
    <n v="34"/>
    <n v="34"/>
    <d v="1899-12-30T00:34:34"/>
    <d v="1899-12-30T00:09:53"/>
    <x v="30"/>
    <s v="PT Barnum Out and Back"/>
    <n v="6.0752169720347204"/>
    <n v="0"/>
    <m/>
    <s v="Ran with Mike"/>
    <d v="1899-12-30T04:18:45"/>
    <d v="1899-12-30T02:09:23"/>
    <d v="1899-12-30T04:18:45"/>
    <d v="1899-12-30T05:11:09"/>
    <d v="1899-12-30T02:09:23"/>
    <d v="1899-12-30T02:35:35"/>
    <n v="1321"/>
    <x v="5"/>
    <x v="6"/>
    <n v="200610"/>
  </r>
  <r>
    <x v="543"/>
    <s v="Monday"/>
    <x v="2"/>
    <n v="4"/>
    <n v="0"/>
    <n v="44"/>
    <n v="44"/>
    <d v="1899-12-30T00:44:44"/>
    <d v="1899-12-30T00:11:11"/>
    <x v="30"/>
    <s v="4 Mile-Work"/>
    <n v="5.3651266766020909"/>
    <n v="160"/>
    <s v="Nice!"/>
    <s v="Ran with Jen &amp; Luisa"/>
    <d v="1899-12-30T04:53:00"/>
    <d v="1899-12-30T02:26:30"/>
    <d v="1899-12-30T04:53:00"/>
    <d v="1899-12-30T05:45:24"/>
    <d v="1899-12-30T02:26:30"/>
    <d v="1899-12-30T02:52:42"/>
    <n v="2150"/>
    <x v="5"/>
    <x v="6"/>
    <n v="200610"/>
  </r>
  <r>
    <x v="544"/>
    <s v="Wednesday"/>
    <x v="2"/>
    <n v="4"/>
    <n v="0"/>
    <n v="43"/>
    <n v="43"/>
    <d v="1899-12-30T00:43:43"/>
    <d v="1899-12-30T00:10:56"/>
    <x v="30"/>
    <s v="4 Mile-Work"/>
    <n v="5.4898970644300462"/>
    <n v="0"/>
    <m/>
    <s v="Walked a little"/>
    <d v="1899-12-30T04:46:21"/>
    <d v="1899-12-30T02:23:10"/>
    <d v="1899-12-30T04:46:21"/>
    <d v="1899-12-30T05:38:45"/>
    <d v="1899-12-30T02:23:10"/>
    <d v="1899-12-30T02:49:22"/>
    <n v="2020"/>
    <x v="5"/>
    <x v="7"/>
    <n v="200611"/>
  </r>
  <r>
    <x v="545"/>
    <s v="Wednesday"/>
    <x v="2"/>
    <n v="2.2999999999999998"/>
    <n v="0"/>
    <n v="25"/>
    <n v="25"/>
    <d v="1899-12-30T00:25:25"/>
    <d v="1899-12-30T00:11:03"/>
    <x v="30"/>
    <s v="Treadmill"/>
    <n v="5.4295081967213159"/>
    <n v="0"/>
    <m/>
    <m/>
    <d v="1899-12-30T04:49:32"/>
    <d v="1899-12-30T02:24:46"/>
    <d v="1899-12-30T04:49:32"/>
    <d v="1899-12-30T05:41:56"/>
    <d v="1899-12-30T02:24:46"/>
    <d v="1899-12-30T02:50:58"/>
    <n v="2080"/>
    <x v="5"/>
    <x v="7"/>
    <n v="200611"/>
  </r>
  <r>
    <x v="546"/>
    <s v="Thursday"/>
    <x v="2"/>
    <n v="2"/>
    <n v="0"/>
    <n v="17"/>
    <n v="17"/>
    <d v="1899-12-30T00:17:17"/>
    <d v="1899-12-30T00:08:39"/>
    <x v="30"/>
    <s v="Park &amp; Back"/>
    <n v="6.9431051108968234"/>
    <n v="169"/>
    <s v="Nice!"/>
    <s v="Ran with Chris V"/>
    <d v="1899-12-30T03:46:25"/>
    <d v="1899-12-30T01:53:12"/>
    <d v="1899-12-30T03:46:25"/>
    <d v="1899-12-30T04:38:49"/>
    <d v="1899-12-30T01:53:12"/>
    <d v="1899-12-30T02:19:24"/>
    <n v="759"/>
    <x v="5"/>
    <x v="7"/>
    <n v="200611"/>
  </r>
  <r>
    <x v="547"/>
    <s v="Friday"/>
    <x v="2"/>
    <n v="3.5"/>
    <n v="0"/>
    <n v="34"/>
    <n v="34"/>
    <d v="1899-12-30T00:34:34"/>
    <d v="1899-12-30T00:09:53"/>
    <x v="30"/>
    <s v="PT Barnum Out and Back"/>
    <n v="6.0752169720347204"/>
    <n v="162"/>
    <s v="Nice!"/>
    <s v="Out: 17.13.75(159) Back:17.36.70(165)"/>
    <d v="1899-12-30T04:18:45"/>
    <d v="1899-12-30T02:09:23"/>
    <d v="1899-12-30T04:18:45"/>
    <d v="1899-12-30T05:11:09"/>
    <d v="1899-12-30T02:09:23"/>
    <d v="1899-12-30T02:35:35"/>
    <n v="1321"/>
    <x v="5"/>
    <x v="7"/>
    <n v="200611"/>
  </r>
  <r>
    <x v="548"/>
    <s v="Saturday"/>
    <x v="2"/>
    <n v="3"/>
    <n v="0"/>
    <n v="28"/>
    <n v="28"/>
    <d v="1899-12-30T00:28:28"/>
    <d v="1899-12-30T00:09:29"/>
    <x v="30"/>
    <s v="Columbus Statue"/>
    <n v="6.323185011709608"/>
    <n v="160"/>
    <s v="Windy"/>
    <s v="out: 13.46.51(154) Back: 14.40.64(165)"/>
    <d v="1899-12-30T04:08:37"/>
    <d v="1899-12-30T02:04:18"/>
    <d v="1899-12-30T04:08:37"/>
    <d v="1899-12-30T05:01:01"/>
    <d v="1899-12-30T02:04:18"/>
    <d v="1899-12-30T02:30:30"/>
    <n v="1018"/>
    <x v="5"/>
    <x v="7"/>
    <n v="200611"/>
  </r>
  <r>
    <x v="549"/>
    <s v="Sunday"/>
    <x v="2"/>
    <n v="3.5"/>
    <n v="0"/>
    <n v="38"/>
    <n v="38"/>
    <d v="1899-12-30T00:38:38"/>
    <d v="1899-12-30T00:11:02"/>
    <x v="30"/>
    <s v="PT Barnum Out and Back"/>
    <n v="5.4357204486626447"/>
    <n v="0"/>
    <s v="Cool"/>
    <s v="Ran with Jen &amp; Luisa"/>
    <d v="1899-12-30T04:49:12"/>
    <d v="1899-12-30T02:24:36"/>
    <d v="1899-12-30T04:49:12"/>
    <d v="1899-12-30T05:41:36"/>
    <d v="1899-12-30T02:24:36"/>
    <d v="1899-12-30T02:50:48"/>
    <n v="2072"/>
    <x v="5"/>
    <x v="7"/>
    <n v="200611"/>
  </r>
  <r>
    <x v="550"/>
    <s v="Monday"/>
    <x v="2"/>
    <n v="3"/>
    <n v="0"/>
    <n v="31"/>
    <n v="31"/>
    <d v="1899-12-30T00:31:31"/>
    <d v="1899-12-30T00:10:30"/>
    <x v="30"/>
    <s v="Columbus Statue"/>
    <n v="5.7112638815441619"/>
    <n v="157"/>
    <s v="Warm"/>
    <s v="Ran With Jen &amp; Luisa out: 16.13.15(152) Back: 15.15.45(161)"/>
    <d v="1899-12-30T04:35:15"/>
    <d v="1899-12-30T02:17:37"/>
    <d v="1899-12-30T04:35:15"/>
    <d v="1899-12-30T05:27:39"/>
    <d v="1899-12-30T02:17:37"/>
    <d v="1899-12-30T02:43:49"/>
    <n v="1784"/>
    <x v="5"/>
    <x v="7"/>
    <n v="200611"/>
  </r>
  <r>
    <x v="551"/>
    <s v="Tuesday"/>
    <x v="2"/>
    <n v="3.5"/>
    <n v="0"/>
    <n v="37"/>
    <n v="37"/>
    <d v="1899-12-30T00:37:37"/>
    <d v="1899-12-30T00:10:45"/>
    <x v="30"/>
    <s v="PT Barnum Out and Back"/>
    <n v="5.582631812140014"/>
    <n v="158"/>
    <s v="Warm"/>
    <s v="HR  Run Under 160 - Out:18.12.19(157) Back:18.57.07(159)"/>
    <d v="1899-12-30T04:41:35"/>
    <d v="1899-12-30T02:20:48"/>
    <d v="1899-12-30T04:41:35"/>
    <d v="1899-12-30T05:33:59"/>
    <d v="1899-12-30T02:20:48"/>
    <d v="1899-12-30T02:47:00"/>
    <n v="1912"/>
    <x v="5"/>
    <x v="7"/>
    <n v="200611"/>
  </r>
  <r>
    <x v="552"/>
    <s v="Wednesday"/>
    <x v="2"/>
    <n v="5"/>
    <n v="0"/>
    <n v="47"/>
    <n v="47"/>
    <d v="1899-12-30T00:47:47"/>
    <d v="1899-12-30T00:09:33"/>
    <x v="30"/>
    <s v="Fischang-Cicchetti Memorial"/>
    <n v="6.2783397279386168"/>
    <n v="175"/>
    <s v="Cool"/>
    <s v="Splits: 9:10:75(167) + 10.11.60(175) + 10.04.79(176) + 9.14.77(178) + 9.01.82(180)"/>
    <d v="1899-12-30T04:10:23"/>
    <d v="1899-12-30T02:05:12"/>
    <d v="1899-12-30T04:10:23"/>
    <d v="1899-12-30T05:02:47"/>
    <d v="1899-12-30T02:05:12"/>
    <d v="1899-12-30T02:31:24"/>
    <n v="1075"/>
    <x v="5"/>
    <x v="7"/>
    <n v="200611"/>
  </r>
  <r>
    <x v="553"/>
    <s v="Thursday"/>
    <x v="2"/>
    <n v="3"/>
    <n v="0"/>
    <n v="33"/>
    <n v="33"/>
    <d v="1899-12-30T00:33:33"/>
    <d v="1899-12-30T00:11:11"/>
    <x v="30"/>
    <s v="Columbus Statue"/>
    <n v="5.3651266766020917"/>
    <n v="0"/>
    <s v="Cool"/>
    <s v="Ran with Jen"/>
    <d v="1899-12-30T04:53:00"/>
    <d v="1899-12-30T02:26:30"/>
    <d v="1899-12-30T04:53:00"/>
    <d v="1899-12-30T05:45:24"/>
    <d v="1899-12-30T02:26:30"/>
    <d v="1899-12-30T02:52:42"/>
    <n v="2148"/>
    <x v="5"/>
    <x v="7"/>
    <n v="200611"/>
  </r>
  <r>
    <x v="554"/>
    <s v="Friday"/>
    <x v="2"/>
    <n v="3"/>
    <n v="0"/>
    <n v="30"/>
    <n v="30"/>
    <d v="1899-12-30T00:30:30"/>
    <d v="1899-12-30T00:10:10"/>
    <x v="30"/>
    <s v="Columbus Statue"/>
    <n v="5.9016393442623007"/>
    <n v="0"/>
    <s v="Cool"/>
    <s v="Ran with Luisa"/>
    <d v="1899-12-30T04:26:22"/>
    <d v="1899-12-30T02:13:11"/>
    <d v="1899-12-30T04:26:22"/>
    <d v="1899-12-30T05:18:46"/>
    <d v="1899-12-30T02:13:11"/>
    <d v="1899-12-30T02:39:23"/>
    <n v="1526"/>
    <x v="5"/>
    <x v="7"/>
    <n v="200611"/>
  </r>
  <r>
    <x v="555"/>
    <s v="Thursday"/>
    <x v="2"/>
    <n v="3"/>
    <n v="0"/>
    <n v="29"/>
    <n v="44"/>
    <d v="1899-12-30T00:29:44"/>
    <d v="1899-12-30T00:09:55"/>
    <x v="30"/>
    <s v="Columbus Statue"/>
    <n v="6.0538116591928297"/>
    <n v="157"/>
    <s v="Cool"/>
    <s v="M1: 9.20.52(155) M2:10.33.40(156) M3:9.50.53(159)"/>
    <d v="1899-12-30T04:19:40"/>
    <d v="1899-12-30T02:09:50"/>
    <d v="1899-12-30T04:19:40"/>
    <d v="1899-12-30T05:12:04"/>
    <d v="1899-12-30T02:09:50"/>
    <d v="1899-12-30T02:36:02"/>
    <n v="1345"/>
    <x v="5"/>
    <x v="7"/>
    <n v="200611"/>
  </r>
  <r>
    <x v="556"/>
    <s v="Wednesday"/>
    <x v="2"/>
    <n v="3"/>
    <n v="0"/>
    <n v="28"/>
    <n v="49"/>
    <d v="1899-12-30T00:28:49"/>
    <d v="1899-12-30T00:09:36"/>
    <x v="30"/>
    <s v="Columbus Statue"/>
    <n v="6.2463851937536203"/>
    <n v="162"/>
    <s v="Cold &amp; Windy"/>
    <s v="M1: 9.15.77(153) M2:10.13.40(163) M3:9.19.39(170)"/>
    <d v="1899-12-30T04:11:40"/>
    <d v="1899-12-30T02:05:50"/>
    <d v="1899-12-30T04:11:40"/>
    <d v="1899-12-30T05:04:04"/>
    <d v="1899-12-30T02:05:50"/>
    <d v="1899-12-30T02:32:02"/>
    <n v="1099"/>
    <x v="5"/>
    <x v="11"/>
    <n v="200612"/>
  </r>
  <r>
    <x v="557"/>
    <s v="Monday"/>
    <x v="2"/>
    <n v="3"/>
    <n v="0"/>
    <n v="28"/>
    <n v="36"/>
    <d v="1899-12-30T00:28:36"/>
    <d v="1899-12-30T00:09:32"/>
    <x v="30"/>
    <s v="Columbus Statue"/>
    <n v="6.2937062937062986"/>
    <n v="160"/>
    <s v="Cool"/>
    <s v="M1: 9.10.74(154) M2: 9.43.12(161) M3:9.42.14(165)"/>
    <d v="1899-12-30T04:09:46"/>
    <d v="1899-12-30T02:04:53"/>
    <d v="1899-12-30T04:09:46"/>
    <d v="1899-12-30T05:02:10"/>
    <d v="1899-12-30T02:04:53"/>
    <d v="1899-12-30T02:31:05"/>
    <n v="1053"/>
    <x v="5"/>
    <x v="11"/>
    <n v="200612"/>
  </r>
  <r>
    <x v="558"/>
    <s v="Tuesday"/>
    <x v="2"/>
    <n v="3"/>
    <n v="0"/>
    <n v="30"/>
    <n v="59"/>
    <d v="1899-12-30T00:30:59"/>
    <d v="1899-12-30T00:10:20"/>
    <x v="30"/>
    <s v="Columbus Statue"/>
    <n v="5.8095750403442761"/>
    <n v="154"/>
    <s v="Cool"/>
    <s v="M1: 10.00.08(145) M2: 10.56.36(153) M3: 9.04.15(164)"/>
    <d v="1899-12-30T04:30:35"/>
    <d v="1899-12-30T02:15:18"/>
    <d v="1899-12-30T04:30:35"/>
    <d v="1899-12-30T05:22:59"/>
    <d v="1899-12-30T02:15:18"/>
    <d v="1899-12-30T02:41:30"/>
    <n v="1653"/>
    <x v="5"/>
    <x v="11"/>
    <n v="200612"/>
  </r>
  <r>
    <x v="559"/>
    <s v="Thursday"/>
    <x v="2"/>
    <n v="4"/>
    <n v="0"/>
    <n v="38"/>
    <n v="54"/>
    <d v="1899-12-30T00:38:54"/>
    <d v="1899-12-30T00:09:43"/>
    <x v="30"/>
    <s v="4 Mile-Work"/>
    <n v="6.1696658097686425"/>
    <n v="162"/>
    <s v="Cool"/>
    <s v="M1: 9.13.83(155) M2: 9.54.49(165) M3: 10.29.34(162) M4: 9.21.46(168)"/>
    <d v="1899-12-30T04:14:48"/>
    <d v="1899-12-30T02:07:24"/>
    <d v="1899-12-30T04:14:48"/>
    <d v="1899-12-30T05:07:12"/>
    <d v="1899-12-30T02:07:24"/>
    <d v="1899-12-30T02:33:36"/>
    <n v="1194"/>
    <x v="5"/>
    <x v="11"/>
    <n v="200612"/>
  </r>
  <r>
    <x v="560"/>
    <s v="Tuesday"/>
    <x v="2"/>
    <n v="3"/>
    <n v="0"/>
    <n v="30"/>
    <n v="7"/>
    <d v="1899-12-30T00:30:07"/>
    <d v="1899-12-30T00:10:02"/>
    <x v="30"/>
    <s v="Ron Loop"/>
    <n v="5.9767570558937519"/>
    <n v="0"/>
    <s v="Cool"/>
    <s v="Ran with Ron"/>
    <d v="1899-12-30T04:23:01"/>
    <d v="1899-12-30T02:11:31"/>
    <d v="1899-12-30T04:23:01"/>
    <d v="1899-12-30T05:15:25"/>
    <d v="1899-12-30T02:11:31"/>
    <d v="1899-12-30T02:37:43"/>
    <n v="1453"/>
    <x v="5"/>
    <x v="11"/>
    <n v="200612"/>
  </r>
  <r>
    <x v="561"/>
    <s v="Thursday"/>
    <x v="2"/>
    <n v="3.5"/>
    <n v="0"/>
    <n v="38"/>
    <n v="29"/>
    <d v="1899-12-30T00:38:29"/>
    <d v="1899-12-30T00:11:00"/>
    <x v="30"/>
    <s v="PT Barnum Out and Back"/>
    <n v="5.4569077522737164"/>
    <n v="0"/>
    <s v="Cool"/>
    <s v="HR Monitor Broken -- Need new Battery"/>
    <d v="1899-12-30T04:48:05"/>
    <d v="1899-12-30T02:24:02"/>
    <d v="1899-12-30T04:48:05"/>
    <d v="1899-12-30T05:40:29"/>
    <d v="1899-12-30T02:24:02"/>
    <d v="1899-12-30T02:50:14"/>
    <n v="2047"/>
    <x v="5"/>
    <x v="11"/>
    <n v="200612"/>
  </r>
  <r>
    <x v="562"/>
    <d v="2007-01-02T00:00:00"/>
    <x v="2"/>
    <n v="3"/>
    <n v="0"/>
    <n v="31"/>
    <n v="9"/>
    <d v="1899-12-30T00:31:09"/>
    <d v="1899-12-30T00:10:23"/>
    <x v="30"/>
    <s v="Columbus Statue"/>
    <n v="5.7784911717496037"/>
    <n v="0"/>
    <s v="Cool &amp; Windy"/>
    <s v="HR Monitor Broken -- Need new Battery"/>
    <d v="1899-12-30T04:32:03"/>
    <d v="1899-12-30T02:16:01"/>
    <d v="1899-12-30T04:32:03"/>
    <d v="1899-12-30T05:24:27"/>
    <d v="1899-12-30T02:16:01"/>
    <d v="1899-12-30T02:42:13"/>
    <n v="1699"/>
    <x v="6"/>
    <x v="8"/>
    <n v="200701"/>
  </r>
  <r>
    <x v="563"/>
    <d v="2007-01-03T00:00:00"/>
    <x v="2"/>
    <n v="3.5"/>
    <n v="0"/>
    <n v="37"/>
    <n v="19"/>
    <d v="1899-12-30T00:37:19"/>
    <d v="1899-12-30T00:10:40"/>
    <x v="30"/>
    <s v="PT Barnum Out and Back"/>
    <n v="5.6275122822688735"/>
    <n v="0"/>
    <s v="Cool &amp; Windy"/>
    <s v="HR Monitor Broken -- Need new Battery"/>
    <d v="1899-12-30T04:39:21"/>
    <d v="1899-12-30T02:19:40"/>
    <d v="1899-12-30T04:39:21"/>
    <d v="1899-12-30T05:31:45"/>
    <d v="1899-12-30T02:19:40"/>
    <d v="1899-12-30T02:45:52"/>
    <n v="1870"/>
    <x v="6"/>
    <x v="8"/>
    <n v="200701"/>
  </r>
  <r>
    <x v="564"/>
    <d v="2007-01-04T00:00:00"/>
    <x v="6"/>
    <n v="1"/>
    <n v="1"/>
    <n v="30"/>
    <n v="0"/>
    <d v="1899-12-30T01:30:00"/>
    <d v="1899-12-30T01:30:00"/>
    <x v="30"/>
    <s v="Weights"/>
    <n v="0.66666666666666718"/>
    <n v="0"/>
    <m/>
    <m/>
    <d v="1899-12-30T00:00:00"/>
    <d v="1899-12-30T00:00:00"/>
    <d v="1899-12-31T15:18:00"/>
    <d v="1899-12-31T16:10:24"/>
    <d v="1899-12-30T19:39:00"/>
    <d v="1899-12-30T20:05:12"/>
    <n v="3109"/>
    <x v="6"/>
    <x v="8"/>
    <n v="200701"/>
  </r>
  <r>
    <x v="565"/>
    <d v="2007-01-05T00:00:00"/>
    <x v="2"/>
    <n v="3"/>
    <n v="0"/>
    <n v="33"/>
    <n v="10"/>
    <d v="1899-12-30T00:33:10"/>
    <d v="1899-12-30T00:11:03"/>
    <x v="30"/>
    <s v="Columbus Statue"/>
    <n v="5.4271356783919646"/>
    <n v="0"/>
    <s v="Rainy"/>
    <s v="Ran with Jen"/>
    <d v="1899-12-30T04:49:39"/>
    <d v="1899-12-30T02:24:50"/>
    <d v="1899-12-30T04:49:39"/>
    <d v="1899-12-30T05:42:03"/>
    <d v="1899-12-30T02:24:50"/>
    <d v="1899-12-30T02:51:02"/>
    <n v="2081"/>
    <x v="6"/>
    <x v="8"/>
    <n v="200701"/>
  </r>
  <r>
    <x v="566"/>
    <d v="2007-01-08T00:00:00"/>
    <x v="2"/>
    <n v="2"/>
    <m/>
    <n v="20"/>
    <n v="0"/>
    <d v="1899-12-30T00:20:00"/>
    <d v="1899-12-30T00:10:00"/>
    <x v="30"/>
    <s v="Treadmill"/>
    <n v="6.0000000000000053"/>
    <n v="0"/>
    <m/>
    <m/>
    <d v="1899-12-30T04:22:00"/>
    <d v="1899-12-30T02:11:00"/>
    <d v="1899-12-30T04:22:00"/>
    <d v="1899-12-30T05:14:24"/>
    <d v="1899-12-30T02:11:00"/>
    <d v="1899-12-30T02:37:12"/>
    <n v="1404"/>
    <x v="6"/>
    <x v="8"/>
    <n v="200701"/>
  </r>
  <r>
    <x v="567"/>
    <d v="2007-01-09T00:00:00"/>
    <x v="2"/>
    <n v="3"/>
    <n v="0"/>
    <n v="30"/>
    <n v="41"/>
    <d v="1899-12-30T00:30:41"/>
    <d v="1899-12-30T00:10:14"/>
    <x v="30"/>
    <s v="Columbus Statue"/>
    <n v="5.866376969038571"/>
    <n v="0"/>
    <s v="Cool"/>
    <m/>
    <d v="1899-12-30T04:27:58"/>
    <d v="1899-12-30T02:13:59"/>
    <d v="1899-12-30T04:27:58"/>
    <d v="1899-12-30T05:20:22"/>
    <d v="1899-12-30T02:13:59"/>
    <d v="1899-12-30T02:40:11"/>
    <n v="1582"/>
    <x v="6"/>
    <x v="8"/>
    <n v="200701"/>
  </r>
  <r>
    <x v="568"/>
    <d v="2007-01-10T00:00:00"/>
    <x v="2"/>
    <n v="3.5"/>
    <n v="0"/>
    <n v="36"/>
    <n v="50"/>
    <d v="1899-12-30T00:36:50"/>
    <d v="1899-12-30T00:10:31"/>
    <x v="30"/>
    <s v="PT Barnum Out and Back"/>
    <n v="5.701357466063353"/>
    <n v="0"/>
    <s v="cold"/>
    <s v="Out: 17.55.72 Back: 18"/>
    <d v="1899-12-30T04:35:43"/>
    <d v="1899-12-30T02:17:52"/>
    <d v="1899-12-30T04:35:43"/>
    <d v="1899-12-30T05:28:07"/>
    <d v="1899-12-30T02:17:52"/>
    <d v="1899-12-30T02:44:04"/>
    <n v="1797"/>
    <x v="6"/>
    <x v="8"/>
    <n v="200701"/>
  </r>
  <r>
    <x v="569"/>
    <d v="2007-01-12T00:00:00"/>
    <x v="2"/>
    <n v="3"/>
    <n v="0"/>
    <n v="30"/>
    <n v="21"/>
    <d v="1899-12-30T00:30:21"/>
    <d v="1899-12-30T00:10:07"/>
    <x v="30"/>
    <s v="Columbus Statue"/>
    <n v="5.9308072487644194"/>
    <n v="0"/>
    <s v="Cool &amp; Windy"/>
    <s v="Out: 15.03.55 Back:15.17.65"/>
    <d v="1899-12-30T04:25:03"/>
    <d v="1899-12-30T02:12:32"/>
    <d v="1899-12-30T04:25:03"/>
    <d v="1899-12-30T05:17:27"/>
    <d v="1899-12-30T02:12:32"/>
    <d v="1899-12-30T02:38:44"/>
    <n v="1497"/>
    <x v="6"/>
    <x v="8"/>
    <n v="200701"/>
  </r>
  <r>
    <x v="570"/>
    <d v="2007-01-17T00:00:00"/>
    <x v="2"/>
    <n v="3"/>
    <n v="0"/>
    <n v="30"/>
    <n v="25"/>
    <d v="1899-12-30T00:30:25"/>
    <d v="1899-12-30T00:10:08"/>
    <x v="30"/>
    <s v="Ron Loop"/>
    <n v="5.9178082191780872"/>
    <n v="0"/>
    <s v="cold"/>
    <s v="Ran with Ron"/>
    <d v="1899-12-30T04:25:38"/>
    <d v="1899-12-30T02:12:49"/>
    <d v="1899-12-30T04:25:38"/>
    <d v="1899-12-30T05:18:02"/>
    <d v="1899-12-30T02:12:49"/>
    <d v="1899-12-30T02:39:01"/>
    <n v="1512"/>
    <x v="6"/>
    <x v="8"/>
    <n v="200701"/>
  </r>
  <r>
    <x v="571"/>
    <d v="2007-01-18T00:00:00"/>
    <x v="2"/>
    <n v="1"/>
    <n v="0"/>
    <n v="10"/>
    <n v="0"/>
    <d v="1899-12-30T00:10:00"/>
    <d v="1899-12-30T00:10:00"/>
    <x v="30"/>
    <s v="Treadmill"/>
    <n v="6.0000000000000053"/>
    <n v="148"/>
    <m/>
    <m/>
    <d v="1899-12-30T04:22:00"/>
    <d v="1899-12-30T02:11:00"/>
    <d v="1899-12-30T04:22:00"/>
    <d v="1899-12-30T05:14:24"/>
    <d v="1899-12-30T02:11:00"/>
    <d v="1899-12-30T02:37:12"/>
    <n v="1404"/>
    <x v="6"/>
    <x v="8"/>
    <n v="200701"/>
  </r>
  <r>
    <x v="571"/>
    <d v="2007-01-18T00:00:00"/>
    <x v="6"/>
    <n v="1"/>
    <n v="1"/>
    <n v="20"/>
    <n v="0"/>
    <d v="1899-12-30T01:20:00"/>
    <d v="1899-12-30T01:20:00"/>
    <x v="30"/>
    <s v="Weights"/>
    <n v="0.75000000000000067"/>
    <n v="0"/>
    <m/>
    <s v="100 Situps &amp; chest"/>
    <d v="1899-12-30T00:00:00"/>
    <d v="1899-12-30T00:00:00"/>
    <d v="1899-12-31T10:56:00"/>
    <d v="1899-12-31T11:48:24"/>
    <d v="1899-12-30T17:28:00"/>
    <d v="1899-12-30T17:54:12"/>
    <n v="3107"/>
    <x v="6"/>
    <x v="8"/>
    <n v="200701"/>
  </r>
  <r>
    <x v="572"/>
    <d v="2007-01-26T00:00:00"/>
    <x v="2"/>
    <n v="2.65"/>
    <n v="0"/>
    <n v="30"/>
    <n v="0"/>
    <d v="1899-12-30T00:30:00"/>
    <d v="1899-12-30T00:11:19"/>
    <x v="30"/>
    <s v="Eliptical"/>
    <n v="5.3000000000000043"/>
    <n v="129"/>
    <m/>
    <s v="First w/out since having a cold"/>
    <d v="1899-12-30T04:56:36"/>
    <d v="1899-12-30T02:28:18"/>
    <d v="1899-12-30T04:56:36"/>
    <d v="1899-12-30T05:49:00"/>
    <d v="1899-12-30T02:28:18"/>
    <d v="1899-12-30T02:54:30"/>
    <n v="2206"/>
    <x v="6"/>
    <x v="8"/>
    <n v="200701"/>
  </r>
  <r>
    <x v="573"/>
    <d v="2007-01-29T00:00:00"/>
    <x v="2"/>
    <n v="2.7"/>
    <n v="0"/>
    <n v="30"/>
    <n v="0"/>
    <d v="1899-12-30T00:30:00"/>
    <d v="1899-12-30T00:11:07"/>
    <x v="30"/>
    <s v="Treadmill"/>
    <n v="5.4000000000000048"/>
    <n v="164"/>
    <m/>
    <s v="2.5 in 26 rest is cooldown"/>
    <d v="1899-12-30T04:51:07"/>
    <d v="1899-12-30T02:25:33"/>
    <d v="1899-12-30T04:51:07"/>
    <d v="1899-12-30T05:43:31"/>
    <d v="1899-12-30T02:25:33"/>
    <d v="1899-12-30T02:51:45"/>
    <n v="2107"/>
    <x v="6"/>
    <x v="8"/>
    <n v="200701"/>
  </r>
  <r>
    <x v="574"/>
    <d v="2007-01-31T00:00:00"/>
    <x v="2"/>
    <n v="3.23"/>
    <n v="0"/>
    <n v="35"/>
    <n v="0"/>
    <d v="1899-12-30T00:35:00"/>
    <d v="1899-12-30T00:10:50"/>
    <x v="30"/>
    <s v="Treadmill"/>
    <n v="5.5371428571428609"/>
    <n v="171"/>
    <m/>
    <s v="3 Miles in 30.45"/>
    <d v="1899-12-30T04:43:54"/>
    <d v="1899-12-30T02:21:57"/>
    <d v="1899-12-30T04:43:54"/>
    <d v="1899-12-30T05:36:18"/>
    <d v="1899-12-30T02:21:57"/>
    <d v="1899-12-30T02:48:09"/>
    <n v="1970"/>
    <x v="6"/>
    <x v="8"/>
    <n v="200701"/>
  </r>
  <r>
    <x v="575"/>
    <d v="2007-02-01T00:00:00"/>
    <x v="2"/>
    <n v="3"/>
    <n v="0"/>
    <n v="32"/>
    <n v="16"/>
    <d v="1899-12-30T00:32:16"/>
    <d v="1899-12-30T00:10:45"/>
    <x v="30"/>
    <s v="Columbus Statue"/>
    <n v="5.5785123966942196"/>
    <n v="161"/>
    <s v="cold"/>
    <s v="Ran with Jen, Luisa, and Alison"/>
    <d v="1899-12-30T04:41:48"/>
    <d v="1899-12-30T02:20:54"/>
    <d v="1899-12-30T04:41:48"/>
    <d v="1899-12-30T05:34:12"/>
    <d v="1899-12-30T02:20:54"/>
    <d v="1899-12-30T02:47:06"/>
    <n v="1922"/>
    <x v="6"/>
    <x v="9"/>
    <n v="200702"/>
  </r>
  <r>
    <x v="576"/>
    <d v="2007-02-07T00:00:00"/>
    <x v="1"/>
    <n v="3"/>
    <n v="0"/>
    <n v="25"/>
    <n v="0"/>
    <d v="1899-12-30T00:25:00"/>
    <d v="1899-12-30T00:08:20"/>
    <x v="5"/>
    <s v="Jamaica"/>
    <n v="7.2000000000000046"/>
    <n v="0"/>
    <s v="Hot"/>
    <s v="Ride With Connor in Jamaica"/>
    <d v="1899-12-30T15:33:20"/>
    <d v="1899-12-30T07:46:40"/>
    <d v="1899-12-30T03:38:20"/>
    <d v="1899-12-30T04:30:44"/>
    <d v="1899-12-30T01:49:10"/>
    <d v="1899-12-30T02:15:22"/>
    <n v="728"/>
    <x v="6"/>
    <x v="9"/>
    <n v="200702"/>
  </r>
  <r>
    <x v="577"/>
    <d v="2007-02-08T00:00:00"/>
    <x v="1"/>
    <n v="1"/>
    <n v="0"/>
    <n v="10"/>
    <n v="0"/>
    <d v="1899-12-30T00:10:00"/>
    <d v="1899-12-30T00:10:00"/>
    <x v="5"/>
    <s v="Jamaica"/>
    <n v="6.0000000000000053"/>
    <n v="0"/>
    <s v="Hot"/>
    <s v="Ride With Connor in Jamaica"/>
    <d v="1899-12-30T18:40:00"/>
    <d v="1899-12-30T09:20:00"/>
    <d v="1899-12-30T04:22:00"/>
    <d v="1899-12-30T05:14:24"/>
    <d v="1899-12-30T02:11:00"/>
    <d v="1899-12-30T02:37:12"/>
    <n v="1404"/>
    <x v="6"/>
    <x v="9"/>
    <n v="200702"/>
  </r>
  <r>
    <x v="578"/>
    <d v="2007-02-09T00:00:00"/>
    <x v="1"/>
    <n v="2"/>
    <n v="0"/>
    <n v="15"/>
    <n v="0"/>
    <d v="1899-12-30T00:15:00"/>
    <d v="1899-12-30T00:07:30"/>
    <x v="5"/>
    <s v="Jamaica"/>
    <n v="8.0000000000000071"/>
    <n v="0"/>
    <s v="Hot"/>
    <s v="Ride With Connor in Jamaica"/>
    <d v="1899-12-30T14:00:00"/>
    <d v="1899-12-30T07:00:00"/>
    <d v="1899-12-30T03:16:30"/>
    <d v="1899-12-30T04:08:54"/>
    <d v="1899-12-30T01:38:15"/>
    <d v="1899-12-30T02:04:27"/>
    <n v="708"/>
    <x v="6"/>
    <x v="9"/>
    <n v="200702"/>
  </r>
  <r>
    <x v="579"/>
    <d v="2007-02-12T00:00:00"/>
    <x v="2"/>
    <n v="3"/>
    <n v="0"/>
    <n v="31"/>
    <n v="7"/>
    <d v="1899-12-30T00:31:07"/>
    <d v="1899-12-30T00:10:22"/>
    <x v="30"/>
    <s v="Columbus Statue"/>
    <n v="5.7846813069094853"/>
    <n v="0"/>
    <s v="cold"/>
    <s v="Ran with Luisa - Out: 15.50.19 Back: 15.17.56"/>
    <d v="1899-12-30T04:31:45"/>
    <d v="1899-12-30T02:15:53"/>
    <d v="1899-12-30T04:31:45"/>
    <d v="1899-12-30T05:24:09"/>
    <d v="1899-12-30T02:15:53"/>
    <d v="1899-12-30T02:42:05"/>
    <n v="1691"/>
    <x v="6"/>
    <x v="9"/>
    <n v="200702"/>
  </r>
  <r>
    <x v="580"/>
    <d v="2007-02-13T00:00:00"/>
    <x v="0"/>
    <n v="0.56000000000000005"/>
    <n v="0"/>
    <n v="22"/>
    <n v="2"/>
    <d v="1899-12-30T00:22:02"/>
    <d v="1899-12-30T00:39:21"/>
    <x v="31"/>
    <s v="18 Laps"/>
    <n v="1.5249621785173992"/>
    <n v="0"/>
    <m/>
    <s v="Avg Lap - 1.134"/>
    <d v="1899-12-30T01:34:26"/>
    <d v="1899-12-30T00:47:13"/>
    <d v="1899-12-30T17:10:51"/>
    <d v="1899-12-30T18:03:15"/>
    <d v="1899-12-30T08:35:25"/>
    <d v="1899-12-30T09:01:37"/>
    <n v="2986"/>
    <x v="6"/>
    <x v="9"/>
    <n v="200702"/>
  </r>
  <r>
    <x v="581"/>
    <d v="2007-02-16T00:00:00"/>
    <x v="2"/>
    <n v="1"/>
    <n v="0"/>
    <n v="12"/>
    <n v="0"/>
    <d v="1899-12-30T00:12:00"/>
    <d v="1899-12-30T00:12:00"/>
    <x v="30"/>
    <s v="Eliptical"/>
    <n v="5.0000000000000036"/>
    <n v="0"/>
    <m/>
    <m/>
    <d v="1899-12-30T05:14:24"/>
    <d v="1899-12-30T02:37:12"/>
    <d v="1899-12-30T05:14:24"/>
    <d v="1899-12-30T06:06:48"/>
    <d v="1899-12-30T02:37:12"/>
    <d v="1899-12-30T03:03:24"/>
    <n v="2418"/>
    <x v="6"/>
    <x v="9"/>
    <n v="200702"/>
  </r>
  <r>
    <x v="581"/>
    <d v="2007-02-16T00:00:00"/>
    <x v="2"/>
    <n v="3"/>
    <n v="0"/>
    <n v="30"/>
    <n v="45"/>
    <d v="1899-12-30T00:30:45"/>
    <d v="1899-12-30T00:10:15"/>
    <x v="30"/>
    <s v="Treadmill"/>
    <n v="5.8536585365853711"/>
    <n v="171"/>
    <m/>
    <m/>
    <d v="1899-12-30T04:28:33"/>
    <d v="1899-12-30T02:14:16"/>
    <d v="1899-12-30T04:28:33"/>
    <d v="1899-12-30T05:20:57"/>
    <d v="1899-12-30T02:14:16"/>
    <d v="1899-12-30T02:40:29"/>
    <n v="1598"/>
    <x v="6"/>
    <x v="9"/>
    <n v="200702"/>
  </r>
  <r>
    <x v="582"/>
    <d v="2007-02-19T00:00:00"/>
    <x v="2"/>
    <n v="5"/>
    <n v="0"/>
    <n v="60"/>
    <n v="0"/>
    <d v="1899-12-30T01:00:00"/>
    <d v="1899-12-30T00:12:00"/>
    <x v="30"/>
    <s v="Treadmill"/>
    <n v="5.0000000000000036"/>
    <n v="154"/>
    <m/>
    <s v="Tough first 2 miles (25 mins) then ran 11 min miles (5.5)"/>
    <d v="1899-12-30T05:14:24"/>
    <d v="1899-12-30T02:37:12"/>
    <d v="1899-12-30T05:14:24"/>
    <d v="1899-12-30T06:06:48"/>
    <d v="1899-12-30T02:37:12"/>
    <d v="1899-12-30T03:03:24"/>
    <n v="2418"/>
    <x v="6"/>
    <x v="9"/>
    <n v="200702"/>
  </r>
  <r>
    <x v="583"/>
    <d v="2007-02-20T00:00:00"/>
    <x v="0"/>
    <n v="0.56000000000000005"/>
    <n v="0"/>
    <n v="22"/>
    <n v="41"/>
    <d v="1899-12-30T00:22:41"/>
    <d v="1899-12-30T00:40:30"/>
    <x v="31"/>
    <s v="18 Laps"/>
    <n v="1.4812637766348289"/>
    <n v="0"/>
    <m/>
    <s v="Avg Lap - 1.156"/>
    <d v="1899-12-30T01:37:13"/>
    <d v="1899-12-30T00:48:36"/>
    <d v="1899-12-30T17:41:15"/>
    <d v="1899-12-30T18:33:39"/>
    <d v="1899-12-30T08:50:38"/>
    <d v="1899-12-30T09:16:50"/>
    <n v="3031"/>
    <x v="6"/>
    <x v="9"/>
    <n v="200702"/>
  </r>
  <r>
    <x v="584"/>
    <d v="2007-02-21T00:00:00"/>
    <x v="2"/>
    <n v="3.5"/>
    <n v="0"/>
    <n v="36"/>
    <n v="28"/>
    <d v="1899-12-30T00:36:28"/>
    <d v="1899-12-30T00:10:25"/>
    <x v="30"/>
    <s v="PT Barnum Out and Back"/>
    <n v="5.758683729433276"/>
    <n v="164"/>
    <s v="Cool"/>
    <s v="Out: 17.58.24(162) Back: 18.30.23(166)"/>
    <d v="1899-12-30T04:32:59"/>
    <d v="1899-12-30T02:16:29"/>
    <d v="1899-12-30T04:32:59"/>
    <d v="1899-12-30T05:25:23"/>
    <d v="1899-12-30T02:16:29"/>
    <d v="1899-12-30T02:42:41"/>
    <n v="1727"/>
    <x v="6"/>
    <x v="9"/>
    <n v="200702"/>
  </r>
  <r>
    <x v="585"/>
    <d v="2007-02-22T00:00:00"/>
    <x v="2"/>
    <n v="3.5"/>
    <n v="0"/>
    <n v="41"/>
    <n v="9"/>
    <d v="1899-12-30T00:41:09"/>
    <d v="1899-12-30T00:11:45"/>
    <x v="30"/>
    <s v="PT Barnum Out and Back"/>
    <n v="5.103280680437428"/>
    <n v="156"/>
    <s v="Cold &amp; Rainy"/>
    <s v="Out: 20.50.49(152) Back: 20.18.77(160)"/>
    <d v="1899-12-30T05:08:02"/>
    <d v="1899-12-30T02:34:01"/>
    <d v="1899-12-30T05:08:02"/>
    <d v="1899-12-30T06:00:26"/>
    <d v="1899-12-30T02:34:01"/>
    <d v="1899-12-30T03:00:13"/>
    <n v="2352"/>
    <x v="6"/>
    <x v="9"/>
    <n v="200702"/>
  </r>
  <r>
    <x v="586"/>
    <d v="2007-02-25T00:00:00"/>
    <x v="2"/>
    <n v="7.8"/>
    <n v="1"/>
    <n v="20"/>
    <n v="13"/>
    <d v="1899-12-30T01:20:13"/>
    <d v="1899-12-30T00:10:17"/>
    <x v="30"/>
    <s v="Polar Bear"/>
    <n v="5.8341990442551461"/>
    <n v="174"/>
    <s v="cold"/>
    <s v="Splits: 9.52.54(166) + 10.03.36(172) + 9.59.77(175) + 11.18.32(171) + 10.31.91(175) + 10.35.48(176) + 10.39.05(175) + 7.13.51(180)"/>
    <d v="1899-12-30T04:29:27"/>
    <d v="1899-12-30T02:14:43"/>
    <d v="1899-12-30T04:29:27"/>
    <d v="1899-12-30T05:21:51"/>
    <d v="1899-12-30T02:14:43"/>
    <d v="1899-12-30T02:40:55"/>
    <n v="1626"/>
    <x v="6"/>
    <x v="9"/>
    <n v="200702"/>
  </r>
  <r>
    <x v="587"/>
    <d v="2007-02-26T00:00:00"/>
    <x v="2"/>
    <n v="2.5"/>
    <n v="0"/>
    <n v="30"/>
    <n v="0"/>
    <d v="1899-12-30T00:30:00"/>
    <d v="1899-12-30T00:12:00"/>
    <x v="32"/>
    <s v="Eliptical"/>
    <n v="5.0000000000000036"/>
    <n v="0"/>
    <m/>
    <m/>
    <d v="1899-12-30T05:14:24"/>
    <d v="1899-12-30T02:37:12"/>
    <d v="1899-12-30T05:14:24"/>
    <d v="1899-12-30T06:06:48"/>
    <d v="1899-12-30T02:37:12"/>
    <d v="1899-12-30T03:03:24"/>
    <n v="2418"/>
    <x v="6"/>
    <x v="9"/>
    <n v="200702"/>
  </r>
  <r>
    <x v="588"/>
    <d v="2007-02-28T00:00:00"/>
    <x v="2"/>
    <n v="3.5"/>
    <n v="0"/>
    <n v="38"/>
    <n v="38"/>
    <d v="1899-12-30T00:38:38"/>
    <d v="1899-12-30T00:11:02"/>
    <x v="32"/>
    <s v="PT Barnum Out and Back"/>
    <n v="5.4357204486626447"/>
    <n v="0"/>
    <s v="Cool"/>
    <s v="Ran with Jen &amp; Alison"/>
    <d v="1899-12-30T04:49:12"/>
    <d v="1899-12-30T02:24:36"/>
    <d v="1899-12-30T04:49:12"/>
    <d v="1899-12-30T05:41:36"/>
    <d v="1899-12-30T02:24:36"/>
    <d v="1899-12-30T02:50:48"/>
    <n v="2072"/>
    <x v="6"/>
    <x v="9"/>
    <n v="200702"/>
  </r>
  <r>
    <x v="589"/>
    <d v="2007-03-01T00:00:00"/>
    <x v="0"/>
    <n v="0.56000000000000005"/>
    <n v="0"/>
    <n v="21"/>
    <n v="43"/>
    <d v="1899-12-30T00:21:43"/>
    <d v="1899-12-30T00:38:47"/>
    <x v="31"/>
    <s v="18 Laps"/>
    <n v="1.5471987720644682"/>
    <n v="0"/>
    <m/>
    <s v="Avg Lap - 1.1238"/>
    <d v="1899-12-30T01:33:04"/>
    <d v="1899-12-30T00:46:32"/>
    <d v="1899-12-30T16:56:02"/>
    <d v="1899-12-30T17:48:26"/>
    <d v="1899-12-30T08:28:01"/>
    <d v="1899-12-30T08:54:13"/>
    <n v="2967"/>
    <x v="6"/>
    <x v="10"/>
    <n v="200703"/>
  </r>
  <r>
    <x v="590"/>
    <d v="2007-03-05T00:00:00"/>
    <x v="2"/>
    <n v="2"/>
    <n v="0"/>
    <n v="20"/>
    <n v="35"/>
    <d v="1899-12-30T00:20:35"/>
    <d v="1899-12-30T00:10:17"/>
    <x v="32"/>
    <s v="Treadmill"/>
    <n v="5.8299595141700449"/>
    <n v="0"/>
    <m/>
    <m/>
    <d v="1899-12-30T04:29:38"/>
    <d v="1899-12-30T02:14:49"/>
    <d v="1899-12-30T04:29:38"/>
    <d v="1899-12-30T05:22:03"/>
    <d v="1899-12-30T02:14:49"/>
    <d v="1899-12-30T02:41:01"/>
    <n v="1632"/>
    <x v="6"/>
    <x v="10"/>
    <n v="200703"/>
  </r>
  <r>
    <x v="591"/>
    <d v="2007-03-06T00:00:00"/>
    <x v="0"/>
    <n v="0.56000000000000005"/>
    <n v="0"/>
    <n v="21"/>
    <n v="45"/>
    <d v="1899-12-30T00:21:45"/>
    <d v="1899-12-30T00:38:50"/>
    <x v="31"/>
    <s v="18 Laps"/>
    <n v="1.5448275862068979"/>
    <n v="0"/>
    <m/>
    <s v="Avg Lap - 1.125"/>
    <d v="1899-12-30T01:33:13"/>
    <d v="1899-12-30T00:46:36"/>
    <d v="1899-12-30T16:57:35"/>
    <d v="1899-12-30T17:49:59"/>
    <d v="1899-12-30T08:28:48"/>
    <d v="1899-12-30T08:55:00"/>
    <n v="2970"/>
    <x v="6"/>
    <x v="10"/>
    <n v="200703"/>
  </r>
  <r>
    <x v="592"/>
    <d v="2007-03-08T00:00:00"/>
    <x v="2"/>
    <n v="3"/>
    <n v="0"/>
    <n v="30"/>
    <n v="52"/>
    <d v="1899-12-30T00:30:52"/>
    <d v="1899-12-30T00:10:17"/>
    <x v="32"/>
    <s v="Treadmill"/>
    <n v="5.8315334773218188"/>
    <n v="0"/>
    <m/>
    <m/>
    <d v="1899-12-30T04:29:34"/>
    <d v="1899-12-30T02:14:47"/>
    <d v="1899-12-30T04:29:34"/>
    <d v="1899-12-30T05:21:58"/>
    <d v="1899-12-30T02:14:47"/>
    <d v="1899-12-30T02:40:59"/>
    <n v="1629"/>
    <x v="6"/>
    <x v="10"/>
    <n v="200703"/>
  </r>
  <r>
    <x v="593"/>
    <d v="2007-03-09T00:00:00"/>
    <x v="2"/>
    <n v="4.4000000000000004"/>
    <n v="0"/>
    <n v="50"/>
    <n v="55"/>
    <d v="1899-12-30T00:50:55"/>
    <d v="1899-12-30T00:11:34"/>
    <x v="32"/>
    <s v="Beach Loop"/>
    <n v="5.1849427168576145"/>
    <n v="0"/>
    <s v="cold"/>
    <s v="Ran with Jen"/>
    <d v="1899-12-30T05:03:11"/>
    <d v="1899-12-30T02:31:36"/>
    <d v="1899-12-30T05:03:11"/>
    <d v="1899-12-30T05:55:35"/>
    <d v="1899-12-30T02:31:36"/>
    <d v="1899-12-30T02:57:48"/>
    <n v="2295"/>
    <x v="6"/>
    <x v="10"/>
    <n v="200703"/>
  </r>
  <r>
    <x v="594"/>
    <d v="2007-03-12T00:00:00"/>
    <x v="2"/>
    <n v="4.4000000000000004"/>
    <n v="0"/>
    <n v="45"/>
    <n v="9"/>
    <d v="1899-12-30T00:45:09"/>
    <d v="1899-12-30T00:10:16"/>
    <x v="32"/>
    <s v="Beach Loop"/>
    <n v="5.8471760797342256"/>
    <n v="0"/>
    <s v="Chilly"/>
    <m/>
    <d v="1899-12-30T04:28:51"/>
    <d v="1899-12-30T02:14:25"/>
    <d v="1899-12-30T04:28:51"/>
    <d v="1899-12-30T05:21:15"/>
    <d v="1899-12-30T02:14:25"/>
    <d v="1899-12-30T02:40:37"/>
    <n v="1609"/>
    <x v="6"/>
    <x v="10"/>
    <n v="200703"/>
  </r>
  <r>
    <x v="595"/>
    <d v="2007-03-13T00:00:00"/>
    <x v="2"/>
    <n v="3"/>
    <n v="0"/>
    <n v="28"/>
    <n v="13"/>
    <d v="1899-12-30T00:28:13"/>
    <d v="1899-12-30T00:09:24"/>
    <x v="32"/>
    <s v="Columbus Statue"/>
    <n v="6.3792085056113468"/>
    <n v="0"/>
    <s v="Nice!"/>
    <s v="Out: 14.18.06 Back:13.55.72"/>
    <d v="1899-12-30T04:06:26"/>
    <d v="1899-12-30T02:03:13"/>
    <d v="1899-12-30T04:06:26"/>
    <d v="1899-12-30T04:58:50"/>
    <d v="1899-12-30T02:03:13"/>
    <d v="1899-12-30T02:29:25"/>
    <n v="977"/>
    <x v="6"/>
    <x v="10"/>
    <n v="200703"/>
  </r>
  <r>
    <x v="596"/>
    <d v="2007-03-14T00:00:00"/>
    <x v="2"/>
    <n v="4.4000000000000004"/>
    <n v="0"/>
    <n v="49"/>
    <n v="35"/>
    <d v="1899-12-30T00:49:35"/>
    <d v="1899-12-30T00:11:16"/>
    <x v="32"/>
    <s v="Beach Loop"/>
    <n v="5.3243697478991647"/>
    <n v="0"/>
    <s v="Nice!"/>
    <s v="Walked a couple of times"/>
    <d v="1899-12-30T04:55:15"/>
    <d v="1899-12-30T02:27:37"/>
    <d v="1899-12-30T04:55:15"/>
    <d v="1899-12-30T05:47:39"/>
    <d v="1899-12-30T02:27:37"/>
    <d v="1899-12-30T02:53:49"/>
    <n v="2179"/>
    <x v="6"/>
    <x v="10"/>
    <n v="200703"/>
  </r>
  <r>
    <x v="597"/>
    <d v="2007-03-19T00:00:00"/>
    <x v="0"/>
    <n v="0.56000000000000005"/>
    <n v="0"/>
    <n v="21"/>
    <n v="39"/>
    <d v="1899-12-30T00:21:39"/>
    <d v="1899-12-30T00:38:40"/>
    <x v="31"/>
    <s v="18 Laps"/>
    <n v="1.5519630484988467"/>
    <n v="0"/>
    <m/>
    <s v="Avg Lap 1.1215"/>
    <d v="1899-12-30T01:32:47"/>
    <d v="1899-12-30T00:46:24"/>
    <d v="1899-12-30T16:52:55"/>
    <d v="1899-12-30T17:45:19"/>
    <d v="1899-12-30T08:26:27"/>
    <d v="1899-12-30T08:52:39"/>
    <n v="2964"/>
    <x v="6"/>
    <x v="10"/>
    <n v="200703"/>
  </r>
  <r>
    <x v="598"/>
    <d v="2007-03-20T00:00:00"/>
    <x v="2"/>
    <n v="3"/>
    <n v="0"/>
    <n v="30"/>
    <n v="0"/>
    <d v="1899-12-30T00:30:00"/>
    <d v="1899-12-30T00:10:00"/>
    <x v="32"/>
    <s v="Treadmill"/>
    <n v="6.0000000000000053"/>
    <n v="170"/>
    <m/>
    <m/>
    <d v="1899-12-30T04:22:00"/>
    <d v="1899-12-30T02:11:00"/>
    <d v="1899-12-30T04:22:00"/>
    <d v="1899-12-30T05:14:24"/>
    <d v="1899-12-30T02:11:00"/>
    <d v="1899-12-30T02:37:12"/>
    <n v="1404"/>
    <x v="6"/>
    <x v="10"/>
    <n v="200703"/>
  </r>
  <r>
    <x v="599"/>
    <d v="2007-03-21T00:00:00"/>
    <x v="2"/>
    <n v="3"/>
    <n v="0"/>
    <n v="29"/>
    <n v="30"/>
    <d v="1899-12-30T00:29:30"/>
    <d v="1899-12-30T00:09:50"/>
    <x v="32"/>
    <s v="Treadmill"/>
    <n v="6.1016949152542415"/>
    <n v="0"/>
    <m/>
    <m/>
    <d v="1899-12-30T04:17:38"/>
    <d v="1899-12-30T02:08:49"/>
    <d v="1899-12-30T04:17:38"/>
    <d v="1899-12-30T05:10:02"/>
    <d v="1899-12-30T02:08:49"/>
    <d v="1899-12-30T02:35:01"/>
    <n v="1276"/>
    <x v="6"/>
    <x v="10"/>
    <n v="200703"/>
  </r>
  <r>
    <x v="600"/>
    <d v="2007-03-22T00:00:00"/>
    <x v="2"/>
    <n v="3"/>
    <n v="0"/>
    <n v="29"/>
    <n v="52"/>
    <d v="1899-12-30T00:29:52"/>
    <d v="1899-12-30T00:09:57"/>
    <x v="32"/>
    <s v="Columbus Statue"/>
    <n v="6.0267857142857197"/>
    <n v="157"/>
    <s v="Cool"/>
    <s v="Out: 15.02.14(153) Back: 14.50.31(161)"/>
    <d v="1899-12-30T04:20:50"/>
    <d v="1899-12-30T02:10:25"/>
    <d v="1899-12-30T04:20:50"/>
    <d v="1899-12-30T05:13:14"/>
    <d v="1899-12-30T02:10:25"/>
    <d v="1899-12-30T02:36:37"/>
    <n v="1369"/>
    <x v="6"/>
    <x v="10"/>
    <n v="200703"/>
  </r>
  <r>
    <x v="601"/>
    <d v="2007-03-24T00:00:00"/>
    <x v="2"/>
    <n v="5.0999999999999996"/>
    <n v="0"/>
    <n v="48"/>
    <n v="4"/>
    <d v="1899-12-30T00:48:04"/>
    <d v="1899-12-30T00:09:25"/>
    <x v="32"/>
    <s v="Bristol Shamrock"/>
    <n v="6.3661581137309327"/>
    <n v="174"/>
    <s v="Cool"/>
    <s v="Splits: 9.12.67(166) + 9.20.49(170) + 9.52.57(177) + 9.56.27(177) +8.12.69(179)"/>
    <d v="1899-12-30T04:06:56"/>
    <d v="1899-12-30T02:03:28"/>
    <d v="1899-12-30T04:06:56"/>
    <d v="1899-12-30T04:59:20"/>
    <d v="1899-12-30T02:03:28"/>
    <d v="1899-12-30T02:29:40"/>
    <n v="986"/>
    <x v="6"/>
    <x v="10"/>
    <n v="200703"/>
  </r>
  <r>
    <x v="602"/>
    <d v="2007-03-26T00:00:00"/>
    <x v="2"/>
    <n v="3.1"/>
    <n v="0"/>
    <n v="31"/>
    <n v="45"/>
    <d v="1899-12-30T00:31:45"/>
    <d v="1899-12-30T00:10:15"/>
    <x v="32"/>
    <s v="New Ron Loop"/>
    <n v="5.8582677165354378"/>
    <n v="0"/>
    <s v="Cool"/>
    <m/>
    <d v="1899-12-30T04:28:20"/>
    <d v="1899-12-30T02:14:10"/>
    <d v="1899-12-30T04:28:20"/>
    <d v="1899-12-30T05:20:44"/>
    <d v="1899-12-30T02:14:10"/>
    <d v="1899-12-30T02:40:22"/>
    <n v="1591"/>
    <x v="6"/>
    <x v="10"/>
    <n v="200703"/>
  </r>
  <r>
    <x v="603"/>
    <d v="2007-03-28T00:00:00"/>
    <x v="2"/>
    <n v="3"/>
    <n v="0"/>
    <n v="27"/>
    <n v="32"/>
    <d v="1899-12-30T00:27:32"/>
    <d v="1899-12-30T00:09:11"/>
    <x v="32"/>
    <s v="Columbus Statue"/>
    <n v="6.5375302663438308"/>
    <n v="0"/>
    <s v="Nice!"/>
    <s v="Out: 13.31.92 Back:14.00.41"/>
    <d v="1899-12-30T04:00:27"/>
    <d v="1899-12-30T02:00:14"/>
    <d v="1899-12-30T04:00:27"/>
    <d v="1899-12-30T04:52:51"/>
    <d v="1899-12-30T02:00:14"/>
    <d v="1899-12-30T02:26:26"/>
    <n v="865"/>
    <x v="6"/>
    <x v="10"/>
    <n v="200703"/>
  </r>
  <r>
    <x v="604"/>
    <d v="2007-03-29T00:00:00"/>
    <x v="2"/>
    <n v="3.5"/>
    <n v="0"/>
    <n v="36"/>
    <n v="19"/>
    <d v="1899-12-30T00:36:19"/>
    <d v="1899-12-30T00:10:23"/>
    <x v="32"/>
    <s v="PT Barnum Out and Back"/>
    <n v="5.7824690224873834"/>
    <n v="0"/>
    <s v="Windy"/>
    <s v="Out: 17.55.57 Back: 18.23.50"/>
    <d v="1899-12-30T04:31:51"/>
    <d v="1899-12-30T02:15:56"/>
    <d v="1899-12-30T04:31:51"/>
    <d v="1899-12-30T05:24:15"/>
    <d v="1899-12-30T02:15:56"/>
    <d v="1899-12-30T02:42:08"/>
    <n v="1693"/>
    <x v="6"/>
    <x v="10"/>
    <n v="200703"/>
  </r>
  <r>
    <x v="605"/>
    <d v="2007-03-30T00:00:00"/>
    <x v="2"/>
    <n v="5"/>
    <n v="0"/>
    <n v="54"/>
    <n v="59"/>
    <d v="1899-12-30T00:54:59"/>
    <d v="1899-12-30T00:11:00"/>
    <x v="32"/>
    <s v="Random Around Work"/>
    <n v="5.4561988481358021"/>
    <n v="147"/>
    <s v="Windy"/>
    <s v="Fist Beach then Ran with Ron from Anchor Back to Building"/>
    <d v="1899-12-30T04:48:07"/>
    <d v="1899-12-30T02:24:03"/>
    <d v="1899-12-30T04:48:07"/>
    <d v="1899-12-30T05:40:31"/>
    <d v="1899-12-30T02:24:03"/>
    <d v="1899-12-30T02:50:15"/>
    <n v="2048"/>
    <x v="6"/>
    <x v="10"/>
    <n v="200703"/>
  </r>
  <r>
    <x v="606"/>
    <d v="2007-04-02T00:00:00"/>
    <x v="2"/>
    <n v="2.9"/>
    <n v="0"/>
    <n v="25"/>
    <n v="5"/>
    <d v="1899-12-30T00:25:05"/>
    <d v="1899-12-30T00:08:39"/>
    <x v="32"/>
    <s v="Cannon"/>
    <n v="6.9368770764119665"/>
    <n v="156"/>
    <s v="Cool"/>
    <s v="Out: 12.40.82(151) Back:12.25.13(162)"/>
    <d v="1899-12-30T03:46:37"/>
    <d v="1899-12-30T01:53:18"/>
    <d v="1899-12-30T03:46:37"/>
    <d v="1899-12-30T04:39:01"/>
    <d v="1899-12-30T01:53:18"/>
    <d v="1899-12-30T02:19:30"/>
    <n v="760"/>
    <x v="6"/>
    <x v="1"/>
    <n v="200704"/>
  </r>
  <r>
    <x v="607"/>
    <d v="2007-04-03T00:00:00"/>
    <x v="0"/>
    <n v="0.65"/>
    <n v="0"/>
    <n v="26"/>
    <n v="39"/>
    <d v="1899-12-30T00:26:39"/>
    <d v="1899-12-30T00:41:00"/>
    <x v="31"/>
    <s v="21 Laps"/>
    <n v="1.4634146341463425"/>
    <n v="0"/>
    <m/>
    <s v="Avg Lap 1.1614"/>
    <d v="1899-12-30T01:38:24"/>
    <d v="1899-12-30T00:49:12"/>
    <d v="1899-12-30T17:54:12"/>
    <d v="1899-12-30T18:46:36"/>
    <d v="1899-12-30T08:57:06"/>
    <d v="1899-12-30T09:23:18"/>
    <n v="3039"/>
    <x v="6"/>
    <x v="1"/>
    <n v="200704"/>
  </r>
  <r>
    <x v="608"/>
    <d v="2007-04-04T00:00:00"/>
    <x v="6"/>
    <n v="1"/>
    <n v="1"/>
    <n v="20"/>
    <n v="0"/>
    <d v="1899-12-30T01:20:00"/>
    <d v="1899-12-30T01:20:00"/>
    <x v="32"/>
    <s v="Weights"/>
    <n v="0.75000000000000067"/>
    <n v="0"/>
    <m/>
    <s v="50 Situps &amp; Chest"/>
    <d v="1899-12-30T00:00:00"/>
    <d v="1899-12-30T00:00:00"/>
    <d v="1899-12-31T10:56:00"/>
    <d v="1899-12-31T11:48:24"/>
    <d v="1899-12-30T17:28:00"/>
    <d v="1899-12-30T17:54:12"/>
    <n v="3107"/>
    <x v="6"/>
    <x v="1"/>
    <n v="200704"/>
  </r>
  <r>
    <x v="609"/>
    <d v="2007-04-05T00:00:00"/>
    <x v="0"/>
    <n v="0.5"/>
    <n v="0"/>
    <n v="19"/>
    <n v="14"/>
    <d v="1899-12-30T00:19:14"/>
    <d v="1899-12-30T00:38:28"/>
    <x v="31"/>
    <s v="16 Laps"/>
    <n v="1.5597920277296371"/>
    <n v="0"/>
    <m/>
    <s v="Avg Lap 1.12125"/>
    <d v="1899-12-30T01:32:19"/>
    <d v="1899-12-30T00:46:10"/>
    <d v="1899-12-30T16:47:50"/>
    <d v="1899-12-30T17:40:14"/>
    <d v="1899-12-30T08:23:55"/>
    <d v="1899-12-30T08:50:07"/>
    <n v="2960"/>
    <x v="6"/>
    <x v="1"/>
    <n v="200704"/>
  </r>
  <r>
    <x v="610"/>
    <d v="2007-04-06T00:00:00"/>
    <x v="2"/>
    <n v="6.5"/>
    <n v="1"/>
    <n v="13"/>
    <n v="51"/>
    <d v="1899-12-30T01:13:51"/>
    <d v="1899-12-30T00:11:22"/>
    <x v="32"/>
    <s v="Point"/>
    <n v="5.280974949221398"/>
    <n v="155"/>
    <s v="Windy"/>
    <s v="Ran with Jen.  Wind was Brutal"/>
    <d v="1899-12-30T04:57:40"/>
    <d v="1899-12-30T02:28:50"/>
    <d v="1899-12-30T04:57:40"/>
    <d v="1899-12-30T05:50:04"/>
    <d v="1899-12-30T02:28:50"/>
    <d v="1899-12-30T02:55:02"/>
    <n v="2225"/>
    <x v="6"/>
    <x v="1"/>
    <n v="200704"/>
  </r>
  <r>
    <x v="611"/>
    <d v="2007-04-09T00:00:00"/>
    <x v="2"/>
    <n v="4"/>
    <n v="0"/>
    <n v="42"/>
    <n v="35"/>
    <d v="1899-12-30T00:42:35"/>
    <d v="1899-12-30T00:10:39"/>
    <x v="32"/>
    <s v="4 Mile-Work"/>
    <n v="5.6360078277886538"/>
    <n v="150"/>
    <s v="Cool"/>
    <s v="Out: 20.24.23(149) Back: 22.11.00(151)"/>
    <d v="1899-12-30T04:38:55"/>
    <d v="1899-12-30T02:19:28"/>
    <d v="1899-12-30T04:38:55"/>
    <d v="1899-12-30T05:31:19"/>
    <d v="1899-12-30T02:19:28"/>
    <d v="1899-12-30T02:45:40"/>
    <n v="1858"/>
    <x v="6"/>
    <x v="1"/>
    <n v="200704"/>
  </r>
  <r>
    <x v="612"/>
    <d v="2007-04-10T00:00:00"/>
    <x v="2"/>
    <n v="4"/>
    <n v="0"/>
    <n v="44"/>
    <n v="7"/>
    <d v="1899-12-30T00:44:07"/>
    <d v="1899-12-30T00:11:02"/>
    <x v="30"/>
    <s v="4 Mile-Work"/>
    <n v="5.440120891575372"/>
    <n v="148"/>
    <s v="Cool"/>
    <s v="Out: 22.15.67(142) Back: 21.51.74(155)"/>
    <d v="1899-12-30T04:48:58"/>
    <d v="1899-12-30T02:24:29"/>
    <d v="1899-12-30T04:48:58"/>
    <d v="1899-12-30T05:41:22"/>
    <d v="1899-12-30T02:24:29"/>
    <d v="1899-12-30T02:50:41"/>
    <n v="2069"/>
    <x v="6"/>
    <x v="1"/>
    <n v="200704"/>
  </r>
  <r>
    <x v="613"/>
    <d v="2007-04-11T00:00:00"/>
    <x v="2"/>
    <n v="2.9"/>
    <n v="0"/>
    <n v="28"/>
    <n v="4"/>
    <d v="1899-12-30T00:28:04"/>
    <d v="1899-12-30T00:09:41"/>
    <x v="30"/>
    <s v="Cannon"/>
    <n v="6.1995249406175814"/>
    <n v="150"/>
    <s v="Cool"/>
    <s v="Out: 13.44.21(149) Back:14.20.31(152)"/>
    <d v="1899-12-30T04:13:34"/>
    <d v="1899-12-30T02:06:47"/>
    <d v="1899-12-30T04:13:34"/>
    <d v="1899-12-30T05:05:58"/>
    <d v="1899-12-30T02:06:47"/>
    <d v="1899-12-30T02:32:59"/>
    <n v="1150"/>
    <x v="6"/>
    <x v="1"/>
    <n v="200704"/>
  </r>
  <r>
    <x v="614"/>
    <d v="2007-04-23T00:00:00"/>
    <x v="2"/>
    <n v="4"/>
    <n v="0"/>
    <n v="41"/>
    <n v="54"/>
    <d v="1899-12-30T00:41:54"/>
    <d v="1899-12-30T00:10:29"/>
    <x v="30"/>
    <s v="4 Mile-Work"/>
    <n v="5.7279236276849685"/>
    <n v="158"/>
    <s v="Warm"/>
    <s v="Out: 20.48.77(152) Back: 21.05.56(164)"/>
    <d v="1899-12-30T04:34:27"/>
    <d v="1899-12-30T02:17:13"/>
    <d v="1899-12-30T04:34:27"/>
    <d v="1899-12-30T05:26:51"/>
    <d v="1899-12-30T02:17:13"/>
    <d v="1899-12-30T02:43:25"/>
    <n v="1761"/>
    <x v="6"/>
    <x v="1"/>
    <n v="200704"/>
  </r>
  <r>
    <x v="615"/>
    <d v="2007-04-24T00:00:00"/>
    <x v="2"/>
    <n v="4"/>
    <n v="0"/>
    <n v="44"/>
    <n v="5"/>
    <d v="1899-12-30T00:44:05"/>
    <d v="1899-12-30T00:11:01"/>
    <x v="30"/>
    <s v="4 Mile-Work"/>
    <n v="5.444234404536866"/>
    <n v="155"/>
    <s v="Warm"/>
    <s v="Out: 22.07.34(147) Back: 21.58.39(162)"/>
    <d v="1899-12-30T04:48:45"/>
    <d v="1899-12-30T02:24:22"/>
    <d v="1899-12-30T04:48:45"/>
    <d v="1899-12-30T05:41:09"/>
    <d v="1899-12-30T02:24:22"/>
    <d v="1899-12-30T02:50:34"/>
    <n v="2063"/>
    <x v="6"/>
    <x v="1"/>
    <n v="200704"/>
  </r>
  <r>
    <x v="616"/>
    <d v="2007-04-25T00:00:00"/>
    <x v="2"/>
    <n v="3.5"/>
    <n v="0"/>
    <n v="35"/>
    <n v="42"/>
    <d v="1899-12-30T00:35:42"/>
    <d v="1899-12-30T00:10:12"/>
    <x v="33"/>
    <s v="PT Barnum Out and Back"/>
    <n v="5.8823529411764737"/>
    <n v="160"/>
    <s v="Warm"/>
    <s v="Out: 17.01.64(157) Back: 18.40.88(162)"/>
    <d v="1899-12-30T04:27:14"/>
    <d v="1899-12-30T02:13:37"/>
    <d v="1899-12-30T04:27:14"/>
    <d v="1899-12-30T05:19:38"/>
    <d v="1899-12-30T02:13:37"/>
    <d v="1899-12-30T02:39:49"/>
    <n v="1559"/>
    <x v="6"/>
    <x v="1"/>
    <n v="200704"/>
  </r>
  <r>
    <x v="617"/>
    <d v="2007-04-26T00:00:00"/>
    <x v="2"/>
    <n v="3.5"/>
    <n v="0"/>
    <n v="33"/>
    <n v="18"/>
    <d v="1899-12-30T00:33:18"/>
    <d v="1899-12-30T00:09:31"/>
    <x v="33"/>
    <s v="PT Barnum Out and Back"/>
    <n v="6.3063063063063129"/>
    <n v="166"/>
    <s v="Warm"/>
    <s v="Out: 17.06.63(161) Back: 16.11.88(171)"/>
    <d v="1899-12-30T04:09:16"/>
    <d v="1899-12-30T02:04:38"/>
    <d v="1899-12-30T04:09:16"/>
    <d v="1899-12-30T05:01:40"/>
    <d v="1899-12-30T02:04:38"/>
    <d v="1899-12-30T02:30:50"/>
    <n v="1040"/>
    <x v="6"/>
    <x v="1"/>
    <n v="200704"/>
  </r>
  <r>
    <x v="618"/>
    <d v="2007-04-27T00:00:00"/>
    <x v="2"/>
    <n v="5"/>
    <n v="0"/>
    <n v="52"/>
    <n v="36"/>
    <d v="1899-12-30T00:52:36"/>
    <d v="1899-12-30T00:10:31"/>
    <x v="30"/>
    <s v="Second Beach"/>
    <n v="5.703422053231944"/>
    <n v="152"/>
    <s v="Cool &amp; Rainy"/>
    <s v="Out: 27.21.89(147) Back: 25.14.91(157)"/>
    <d v="1899-12-30T04:35:37"/>
    <d v="1899-12-30T02:17:49"/>
    <d v="1899-12-30T04:35:37"/>
    <d v="1899-12-30T05:28:01"/>
    <d v="1899-12-30T02:17:49"/>
    <d v="1899-12-30T02:44:01"/>
    <n v="1794"/>
    <x v="6"/>
    <x v="1"/>
    <n v="200704"/>
  </r>
  <r>
    <x v="619"/>
    <d v="2007-04-30T00:00:00"/>
    <x v="1"/>
    <n v="3.06"/>
    <n v="0"/>
    <n v="12"/>
    <n v="13"/>
    <d v="1899-12-30T00:12:13"/>
    <d v="1899-12-30T00:04:00"/>
    <x v="11"/>
    <s v="Munson Loop to Big House"/>
    <n v="15.028649386084595"/>
    <n v="0"/>
    <s v="Warm"/>
    <s v="Munson Loop 5.42.17 - http://www.gmap-pedometer.com/?r=910524"/>
    <d v="1899-12-30T07:27:09"/>
    <d v="1899-12-30T03:43:34"/>
    <d v="1899-12-30T01:44:36"/>
    <d v="1899-12-30T02:37:00"/>
    <d v="1899-12-30T00:52:18"/>
    <d v="1899-12-30T01:18:30"/>
    <n v="423"/>
    <x v="6"/>
    <x v="1"/>
    <n v="200704"/>
  </r>
  <r>
    <x v="619"/>
    <d v="2007-04-30T00:00:00"/>
    <x v="2"/>
    <n v="3.5"/>
    <n v="0"/>
    <n v="37"/>
    <n v="43"/>
    <d v="1899-12-30T00:37:43"/>
    <d v="1899-12-30T00:10:47"/>
    <x v="33"/>
    <s v="PT Barnum Out and Back"/>
    <n v="5.5678303137428236"/>
    <n v="149"/>
    <s v="Warm &amp; Windy"/>
    <s v="Out: 19.46.59(142) Back: 17.57.34(157)"/>
    <d v="1899-12-30T04:42:20"/>
    <d v="1899-12-30T02:21:10"/>
    <d v="1899-12-30T04:42:20"/>
    <d v="1899-12-30T05:34:44"/>
    <d v="1899-12-30T02:21:10"/>
    <d v="1899-12-30T02:47:22"/>
    <n v="1935"/>
    <x v="6"/>
    <x v="1"/>
    <n v="200704"/>
  </r>
  <r>
    <x v="620"/>
    <d v="2007-05-01T00:00:00"/>
    <x v="2"/>
    <n v="4"/>
    <n v="0"/>
    <n v="42"/>
    <n v="11"/>
    <d v="1899-12-30T00:42:11"/>
    <d v="1899-12-30T00:10:33"/>
    <x v="33"/>
    <s v="4 Mile-Work"/>
    <n v="5.6894508099565435"/>
    <n v="154"/>
    <s v="Warm"/>
    <s v="Out: 21.29.77(149) Back: 20.41.77(160)"/>
    <d v="1899-12-30T04:36:18"/>
    <d v="1899-12-30T02:18:09"/>
    <d v="1899-12-30T04:36:18"/>
    <d v="1899-12-30T05:28:42"/>
    <d v="1899-12-30T02:18:09"/>
    <d v="1899-12-30T02:44:21"/>
    <n v="1813"/>
    <x v="6"/>
    <x v="2"/>
    <n v="200705"/>
  </r>
  <r>
    <x v="621"/>
    <d v="2007-05-03T00:00:00"/>
    <x v="2"/>
    <n v="4"/>
    <n v="0"/>
    <n v="40"/>
    <n v="34"/>
    <d v="1899-12-30T00:40:34"/>
    <d v="1899-12-30T00:10:09"/>
    <x v="33"/>
    <s v="4 Mile-Work"/>
    <n v="5.9161873459326246"/>
    <n v="155"/>
    <s v="Warm"/>
    <s v="Out: 20.52.66(149) Back: 19.42.22(160)"/>
    <d v="1899-12-30T04:25:43"/>
    <d v="1899-12-30T02:12:51"/>
    <d v="1899-12-30T04:25:43"/>
    <d v="1899-12-30T05:18:07"/>
    <d v="1899-12-30T02:12:51"/>
    <d v="1899-12-30T02:39:03"/>
    <n v="1514"/>
    <x v="6"/>
    <x v="2"/>
    <n v="200705"/>
  </r>
  <r>
    <x v="622"/>
    <d v="2007-05-04T00:00:00"/>
    <x v="2"/>
    <n v="5"/>
    <n v="0"/>
    <n v="53"/>
    <n v="20"/>
    <d v="1899-12-30T00:53:20"/>
    <d v="1899-12-30T00:10:40"/>
    <x v="33"/>
    <s v="Second Beach"/>
    <n v="5.6250000000000036"/>
    <n v="149"/>
    <s v="Warm"/>
    <s v="Out: 26.22.54(147) Back: 26.58.01(150)"/>
    <d v="1899-12-30T04:39:28"/>
    <d v="1899-12-30T02:19:44"/>
    <d v="1899-12-30T04:39:28"/>
    <d v="1899-12-30T05:31:52"/>
    <d v="1899-12-30T02:19:44"/>
    <d v="1899-12-30T02:45:56"/>
    <n v="1875"/>
    <x v="6"/>
    <x v="2"/>
    <n v="200705"/>
  </r>
  <r>
    <x v="623"/>
    <d v="2007-05-07T00:00:00"/>
    <x v="2"/>
    <n v="4.4000000000000004"/>
    <n v="0"/>
    <n v="44"/>
    <n v="45"/>
    <d v="1899-12-30T00:44:45"/>
    <d v="1899-12-30T00:10:10"/>
    <x v="33"/>
    <s v="Beach Loop"/>
    <n v="5.8994413407821282"/>
    <n v="152"/>
    <s v="Warm &amp; Windy"/>
    <s v="Out: 23.15.90(146) Back: 21.29.82(158)"/>
    <d v="1899-12-30T04:26:28"/>
    <d v="1899-12-30T02:13:14"/>
    <d v="1899-12-30T04:26:28"/>
    <d v="1899-12-30T05:18:52"/>
    <d v="1899-12-30T02:13:14"/>
    <d v="1899-12-30T02:39:26"/>
    <n v="1537"/>
    <x v="6"/>
    <x v="2"/>
    <n v="200705"/>
  </r>
  <r>
    <x v="624"/>
    <d v="2007-05-08T00:00:00"/>
    <x v="2"/>
    <n v="4.4000000000000004"/>
    <n v="0"/>
    <n v="45"/>
    <n v="30"/>
    <d v="1899-12-30T00:45:30"/>
    <d v="1899-12-30T00:10:20"/>
    <x v="33"/>
    <s v="Beach Loop"/>
    <n v="5.8021978021978073"/>
    <n v="156"/>
    <s v="Warm"/>
    <s v="Out: 24.29.79(148) Back: 21.00.63(165)"/>
    <d v="1899-12-30T04:30:56"/>
    <d v="1899-12-30T02:15:28"/>
    <d v="1899-12-30T04:30:56"/>
    <d v="1899-12-30T05:23:20"/>
    <d v="1899-12-30T02:15:28"/>
    <d v="1899-12-30T02:41:40"/>
    <n v="1666"/>
    <x v="6"/>
    <x v="2"/>
    <n v="200705"/>
  </r>
  <r>
    <x v="625"/>
    <d v="2007-05-10T00:00:00"/>
    <x v="2"/>
    <n v="5"/>
    <n v="0"/>
    <n v="49"/>
    <n v="2"/>
    <d v="1899-12-30T00:49:02"/>
    <d v="1899-12-30T00:09:48"/>
    <x v="33"/>
    <s v="Second Beach"/>
    <n v="6.1182868796736969"/>
    <n v="172"/>
    <s v="Hot"/>
    <s v="Out: 23.26.15(167) Back: 25.36.51(177)"/>
    <d v="1899-12-30T04:16:56"/>
    <d v="1899-12-30T02:08:28"/>
    <d v="1899-12-30T04:16:56"/>
    <d v="1899-12-30T05:09:20"/>
    <d v="1899-12-30T02:08:28"/>
    <d v="1899-12-30T02:34:40"/>
    <n v="1252"/>
    <x v="6"/>
    <x v="2"/>
    <n v="200705"/>
  </r>
  <r>
    <x v="626"/>
    <d v="2007-05-11T00:00:00"/>
    <x v="2"/>
    <n v="3.5"/>
    <n v="0"/>
    <n v="35"/>
    <n v="32"/>
    <d v="1899-12-30T00:35:32"/>
    <d v="1899-12-30T00:10:09"/>
    <x v="30"/>
    <s v="PT Barnum Out and Back"/>
    <n v="5.9099437148217691"/>
    <n v="150"/>
    <s v="Hot"/>
    <s v="Out: 17.43.91(144) Back: 17.48.65(155)"/>
    <d v="1899-12-30T04:26:00"/>
    <d v="1899-12-30T02:13:00"/>
    <d v="1899-12-30T04:26:00"/>
    <d v="1899-12-30T05:18:24"/>
    <d v="1899-12-30T02:13:00"/>
    <d v="1899-12-30T02:39:12"/>
    <n v="1516"/>
    <x v="6"/>
    <x v="2"/>
    <n v="200705"/>
  </r>
  <r>
    <x v="627"/>
    <d v="2007-05-14T00:00:00"/>
    <x v="2"/>
    <n v="4"/>
    <n v="0"/>
    <n v="43"/>
    <n v="40"/>
    <d v="1899-12-30T00:43:40"/>
    <d v="1899-12-30T00:10:55"/>
    <x v="33"/>
    <s v="4 Mile-Work"/>
    <n v="5.4961832061068749"/>
    <n v="0"/>
    <s v="Warm"/>
    <s v="Out: 22.18.07 Back: 21.22.37"/>
    <d v="1899-12-30T04:46:01"/>
    <d v="1899-12-30T02:23:00"/>
    <d v="1899-12-30T04:46:01"/>
    <d v="1899-12-30T05:38:25"/>
    <d v="1899-12-30T02:23:00"/>
    <d v="1899-12-30T02:49:13"/>
    <n v="2017"/>
    <x v="6"/>
    <x v="2"/>
    <n v="200705"/>
  </r>
  <r>
    <x v="628"/>
    <d v="2007-05-15T00:00:00"/>
    <x v="1"/>
    <n v="5"/>
    <n v="0"/>
    <n v="21"/>
    <n v="31"/>
    <d v="1899-12-30T00:21:31"/>
    <d v="1899-12-30T00:04:18"/>
    <x v="11"/>
    <s v="Spring Road Loop to Big House"/>
    <n v="13.94268009295121"/>
    <n v="0"/>
    <s v="Warm"/>
    <m/>
    <d v="1899-12-30T08:01:58"/>
    <d v="1899-12-30T04:00:59"/>
    <d v="1899-12-30T01:52:45"/>
    <d v="1899-12-30T02:45:09"/>
    <d v="1899-12-30T00:56:22"/>
    <d v="1899-12-30T01:22:34"/>
    <n v="534"/>
    <x v="6"/>
    <x v="2"/>
    <n v="200705"/>
  </r>
  <r>
    <x v="628"/>
    <d v="2007-05-15T00:00:00"/>
    <x v="2"/>
    <n v="3.5"/>
    <n v="0"/>
    <n v="37"/>
    <n v="2"/>
    <d v="1899-12-30T00:37:02"/>
    <d v="1899-12-30T00:10:35"/>
    <x v="33"/>
    <s v="PT Barnum Out and Back"/>
    <n v="5.670567056705675"/>
    <n v="0"/>
    <s v="Warm &amp; Windy"/>
    <s v="Out: 19.24.95 Back: 17.37.15"/>
    <d v="1899-12-30T04:37:13"/>
    <d v="1899-12-30T02:18:37"/>
    <d v="1899-12-30T04:37:13"/>
    <d v="1899-12-30T05:29:37"/>
    <d v="1899-12-30T02:18:37"/>
    <d v="1899-12-30T02:44:49"/>
    <n v="1829"/>
    <x v="6"/>
    <x v="2"/>
    <n v="200705"/>
  </r>
  <r>
    <x v="629"/>
    <d v="2007-05-17T00:00:00"/>
    <x v="2"/>
    <n v="3.5"/>
    <n v="0"/>
    <n v="32"/>
    <n v="26"/>
    <d v="1899-12-30T00:32:26"/>
    <d v="1899-12-30T00:09:16"/>
    <x v="33"/>
    <s v="PT Barnum Out and Back"/>
    <n v="6.4748201438848989"/>
    <n v="0"/>
    <s v="Warm"/>
    <s v="Out: 16.57.43(155) Back: 15.28.62(173)"/>
    <d v="1899-12-30T04:02:47"/>
    <d v="1899-12-30T02:01:24"/>
    <d v="1899-12-30T04:02:47"/>
    <d v="1899-12-30T04:55:11"/>
    <d v="1899-12-30T02:01:24"/>
    <d v="1899-12-30T02:27:36"/>
    <n v="898"/>
    <x v="6"/>
    <x v="2"/>
    <n v="200705"/>
  </r>
  <r>
    <x v="630"/>
    <d v="2007-05-20T00:00:00"/>
    <x v="1"/>
    <n v="10.5"/>
    <n v="0"/>
    <n v="38"/>
    <n v="46"/>
    <d v="1899-12-30T00:38:46"/>
    <d v="1899-12-30T00:03:42"/>
    <x v="11"/>
    <s v="Griskus Sprint"/>
    <n v="16.251074806534838"/>
    <n v="154"/>
    <s v="Warm"/>
    <m/>
    <d v="1899-12-30T06:53:31"/>
    <d v="1899-12-30T03:26:45"/>
    <d v="1899-12-30T01:36:44"/>
    <d v="1899-12-30T02:29:08"/>
    <d v="1899-12-30T00:48:22"/>
    <d v="1899-12-30T01:14:34"/>
    <n v="315"/>
    <x v="6"/>
    <x v="2"/>
    <n v="200705"/>
  </r>
  <r>
    <x v="630"/>
    <d v="2007-05-20T00:00:00"/>
    <x v="2"/>
    <n v="2.5"/>
    <n v="0"/>
    <n v="26"/>
    <n v="8"/>
    <d v="1899-12-30T00:26:08"/>
    <d v="1899-12-30T00:10:27"/>
    <x v="33"/>
    <s v="Random Around Home"/>
    <n v="5.7397959183673519"/>
    <n v="163"/>
    <s v="Warm"/>
    <m/>
    <d v="1899-12-30T04:33:53"/>
    <d v="1899-12-30T02:16:56"/>
    <d v="1899-12-30T04:33:53"/>
    <d v="1899-12-30T05:26:17"/>
    <d v="1899-12-30T02:16:56"/>
    <d v="1899-12-30T02:43:08"/>
    <n v="1745"/>
    <x v="6"/>
    <x v="2"/>
    <n v="200705"/>
  </r>
  <r>
    <x v="631"/>
    <d v="2007-05-21T00:00:00"/>
    <x v="2"/>
    <n v="3.5"/>
    <n v="0"/>
    <n v="33"/>
    <n v="53"/>
    <d v="1899-12-30T00:33:53"/>
    <d v="1899-12-30T00:09:41"/>
    <x v="33"/>
    <s v="PT Barnum Out and Back"/>
    <n v="6.1977373339891839"/>
    <n v="157"/>
    <s v="Warm &amp; Windy"/>
    <s v="Out: 16.41.79(155) Back: 17.11.60(160)"/>
    <d v="1899-12-30T04:13:38"/>
    <d v="1899-12-30T02:06:49"/>
    <d v="1899-12-30T04:13:38"/>
    <d v="1899-12-30T05:06:02"/>
    <d v="1899-12-30T02:06:49"/>
    <d v="1899-12-30T02:33:01"/>
    <n v="1153"/>
    <x v="6"/>
    <x v="2"/>
    <n v="200705"/>
  </r>
  <r>
    <x v="632"/>
    <d v="2007-05-22T00:00:00"/>
    <x v="1"/>
    <n v="5"/>
    <n v="0"/>
    <n v="20"/>
    <n v="50"/>
    <d v="1899-12-30T00:20:50"/>
    <d v="1899-12-30T00:04:10"/>
    <x v="11"/>
    <s v="Spring Road Loop to Big House"/>
    <n v="14.400000000000013"/>
    <n v="0"/>
    <s v="Warm"/>
    <m/>
    <d v="1899-12-30T07:46:40"/>
    <d v="1899-12-30T03:53:20"/>
    <d v="1899-12-30T01:49:10"/>
    <d v="1899-12-30T02:41:34"/>
    <d v="1899-12-30T00:54:35"/>
    <d v="1899-12-30T01:20:47"/>
    <n v="499"/>
    <x v="6"/>
    <x v="2"/>
    <n v="200705"/>
  </r>
  <r>
    <x v="633"/>
    <d v="2007-05-24T00:00:00"/>
    <x v="2"/>
    <n v="4"/>
    <n v="0"/>
    <n v="42"/>
    <n v="22"/>
    <d v="1899-12-30T00:42:22"/>
    <d v="1899-12-30T00:10:35"/>
    <x v="33"/>
    <s v="4 Mile-Work"/>
    <n v="5.6648308418568103"/>
    <n v="164"/>
    <s v="Warm &amp; Windy"/>
    <s v="Out: 21.26.38(156) Back: 20.55.86(171)"/>
    <d v="1899-12-30T04:37:30"/>
    <d v="1899-12-30T02:18:45"/>
    <d v="1899-12-30T04:37:30"/>
    <d v="1899-12-30T05:29:54"/>
    <d v="1899-12-30T02:18:45"/>
    <d v="1899-12-30T02:44:57"/>
    <n v="1836"/>
    <x v="6"/>
    <x v="2"/>
    <n v="200705"/>
  </r>
  <r>
    <x v="634"/>
    <d v="2007-05-25T00:00:00"/>
    <x v="2"/>
    <n v="3.5"/>
    <n v="0"/>
    <n v="37"/>
    <n v="59"/>
    <d v="1899-12-30T00:37:59"/>
    <d v="1899-12-30T00:10:51"/>
    <x v="33"/>
    <s v="PT Barnum Out and Back"/>
    <n v="5.5287406757349755"/>
    <n v="162"/>
    <s v="Warm &amp; Windy"/>
    <s v="Out: 19.06.02(155) Back: 18.53.61(169)"/>
    <d v="1899-12-30T04:44:20"/>
    <d v="1899-12-30T02:22:10"/>
    <d v="1899-12-30T04:44:20"/>
    <d v="1899-12-30T05:36:44"/>
    <d v="1899-12-30T02:22:10"/>
    <d v="1899-12-30T02:48:22"/>
    <n v="1981"/>
    <x v="6"/>
    <x v="2"/>
    <n v="200705"/>
  </r>
  <r>
    <x v="635"/>
    <d v="2007-05-26T00:00:00"/>
    <x v="1"/>
    <n v="25"/>
    <n v="1"/>
    <n v="48"/>
    <n v="35"/>
    <d v="1899-12-30T01:48:35"/>
    <d v="1899-12-30T00:04:21"/>
    <x v="11"/>
    <s v="Griskus Olympic"/>
    <n v="13.814274750575606"/>
    <n v="0"/>
    <s v="Warm"/>
    <s v="Bike with Gsr - Slow ride with a couple of stops"/>
    <d v="1899-12-30T08:06:27"/>
    <d v="1899-12-30T04:03:14"/>
    <d v="1899-12-30T01:53:48"/>
    <d v="1899-12-30T02:46:12"/>
    <d v="1899-12-30T00:56:54"/>
    <d v="1899-12-30T01:23:06"/>
    <n v="542"/>
    <x v="6"/>
    <x v="2"/>
    <n v="200705"/>
  </r>
  <r>
    <x v="636"/>
    <d v="2007-05-29T00:00:00"/>
    <x v="2"/>
    <n v="4.4000000000000004"/>
    <n v="0"/>
    <n v="46"/>
    <n v="6"/>
    <d v="1899-12-30T00:46:06"/>
    <d v="1899-12-30T00:10:29"/>
    <x v="33"/>
    <s v="Beach Loop"/>
    <n v="5.7266811279826513"/>
    <n v="0"/>
    <s v="Warm"/>
    <s v="Out: 23.45.40(147) Back: 22.21.16(165)"/>
    <d v="1899-12-30T04:34:30"/>
    <d v="1899-12-30T02:17:15"/>
    <d v="1899-12-30T04:34:30"/>
    <d v="1899-12-30T05:26:54"/>
    <d v="1899-12-30T02:17:15"/>
    <d v="1899-12-30T02:43:27"/>
    <n v="1763"/>
    <x v="6"/>
    <x v="2"/>
    <n v="200705"/>
  </r>
  <r>
    <x v="637"/>
    <d v="2007-05-31T00:00:00"/>
    <x v="0"/>
    <n v="0.6"/>
    <n v="0"/>
    <n v="24"/>
    <n v="9"/>
    <d v="1899-12-30T00:24:09"/>
    <d v="1899-12-30T00:40:15"/>
    <x v="31"/>
    <s v="19 Laps"/>
    <n v="1.4906832298136659"/>
    <n v="0"/>
    <m/>
    <s v="Avg Lap 1.16263"/>
    <d v="1899-12-30T01:36:36"/>
    <d v="1899-12-30T00:48:18"/>
    <d v="1899-12-30T17:34:33"/>
    <d v="1899-12-30T18:26:57"/>
    <d v="1899-12-30T08:47:16"/>
    <d v="1899-12-30T09:13:29"/>
    <n v="3026"/>
    <x v="6"/>
    <x v="2"/>
    <n v="200705"/>
  </r>
  <r>
    <x v="638"/>
    <d v="2007-06-05T00:00:00"/>
    <x v="2"/>
    <n v="3.5"/>
    <n v="0"/>
    <n v="36"/>
    <n v="37"/>
    <d v="1899-12-30T00:36:37"/>
    <d v="1899-12-30T00:10:28"/>
    <x v="33"/>
    <s v="PT Barnum Out and Back"/>
    <n v="5.7350933090578105"/>
    <n v="163"/>
    <s v="Humid"/>
    <s v="Out: 18.48.32(153) Back: 17.48.76(172)"/>
    <d v="1899-12-30T04:34:06"/>
    <d v="1899-12-30T02:17:03"/>
    <d v="1899-12-30T04:34:06"/>
    <d v="1899-12-30T05:26:30"/>
    <d v="1899-12-30T02:17:03"/>
    <d v="1899-12-30T02:43:15"/>
    <n v="1750"/>
    <x v="6"/>
    <x v="3"/>
    <n v="200706"/>
  </r>
  <r>
    <x v="639"/>
    <d v="2007-06-06T00:00:00"/>
    <x v="1"/>
    <n v="8.9"/>
    <n v="0"/>
    <n v="36"/>
    <n v="22"/>
    <d v="1899-12-30T00:36:22"/>
    <d v="1899-12-30T00:04:05"/>
    <x v="12"/>
    <s v="Random Around Work"/>
    <n v="14.68377635197068"/>
    <n v="141"/>
    <s v="Cool &amp; Windy"/>
    <s v="Max: 18.9 "/>
    <d v="1899-12-30T07:37:39"/>
    <d v="1899-12-30T03:48:49"/>
    <d v="1899-12-30T01:47:03"/>
    <d v="1899-12-30T02:39:27"/>
    <d v="1899-12-30T00:53:32"/>
    <d v="1899-12-30T01:19:44"/>
    <n v="473"/>
    <x v="6"/>
    <x v="3"/>
    <n v="200706"/>
  </r>
  <r>
    <x v="640"/>
    <d v="2007-06-07T00:00:00"/>
    <x v="2"/>
    <n v="3"/>
    <n v="0"/>
    <n v="29"/>
    <n v="6"/>
    <d v="1899-12-30T00:29:06"/>
    <d v="1899-12-30T00:09:42"/>
    <x v="33"/>
    <s v="Columbus Statue"/>
    <n v="6.1855670103092821"/>
    <n v="160"/>
    <s v="Warm"/>
    <s v="Out: 16.00.86(152) Back: 13.05.86(169)"/>
    <d v="1899-12-30T04:14:08"/>
    <d v="1899-12-30T02:07:04"/>
    <d v="1899-12-30T04:14:08"/>
    <d v="1899-12-30T05:06:32"/>
    <d v="1899-12-30T02:07:04"/>
    <d v="1899-12-30T02:33:16"/>
    <n v="1175"/>
    <x v="6"/>
    <x v="3"/>
    <n v="200706"/>
  </r>
  <r>
    <x v="641"/>
    <d v="2007-06-09T00:00:00"/>
    <x v="0"/>
    <n v="0.25"/>
    <n v="0"/>
    <n v="11"/>
    <n v="11"/>
    <d v="1899-12-30T00:11:11"/>
    <d v="1899-12-30T00:44:44"/>
    <x v="26"/>
    <s v="5 min out"/>
    <n v="1.3412816691505227"/>
    <n v="0"/>
    <m/>
    <m/>
    <d v="1899-12-30T01:47:22"/>
    <d v="1899-12-30T00:53:41"/>
    <d v="1899-12-30T19:32:01"/>
    <d v="1899-12-30T20:24:25"/>
    <d v="1899-12-30T09:46:00"/>
    <d v="1899-12-30T10:12:12"/>
    <n v="3066"/>
    <x v="6"/>
    <x v="3"/>
    <n v="200706"/>
  </r>
  <r>
    <x v="642"/>
    <d v="2007-06-10T00:00:00"/>
    <x v="1"/>
    <n v="17"/>
    <n v="1"/>
    <n v="5"/>
    <n v="23"/>
    <d v="1899-12-30T01:05:23"/>
    <d v="1899-12-30T00:03:51"/>
    <x v="11"/>
    <s v="Uj to Home"/>
    <n v="15.600305888350764"/>
    <n v="0"/>
    <s v="Cool"/>
    <m/>
    <d v="1899-12-30T07:10:46"/>
    <d v="1899-12-30T03:35:23"/>
    <d v="1899-12-30T01:40:46"/>
    <d v="1899-12-30T02:33:10"/>
    <d v="1899-12-30T00:50:23"/>
    <d v="1899-12-30T01:16:35"/>
    <n v="366"/>
    <x v="6"/>
    <x v="3"/>
    <n v="200706"/>
  </r>
  <r>
    <x v="642"/>
    <d v="2007-06-10T00:00:00"/>
    <x v="2"/>
    <n v="7"/>
    <n v="1"/>
    <n v="14"/>
    <n v="31"/>
    <d v="1899-12-30T01:14:31"/>
    <d v="1899-12-30T00:10:39"/>
    <x v="33"/>
    <s v="Litchfield RR"/>
    <n v="5.6363229702527438"/>
    <n v="177"/>
    <s v="Humid"/>
    <m/>
    <d v="1899-12-30T04:38:54"/>
    <d v="1899-12-30T02:19:27"/>
    <d v="1899-12-30T04:38:54"/>
    <d v="1899-12-30T05:31:18"/>
    <d v="1899-12-30T02:19:27"/>
    <d v="1899-12-30T02:45:39"/>
    <n v="1857"/>
    <x v="6"/>
    <x v="3"/>
    <n v="200706"/>
  </r>
  <r>
    <x v="643"/>
    <d v="2007-06-12T00:00:00"/>
    <x v="2"/>
    <n v="3.1"/>
    <n v="0"/>
    <n v="30"/>
    <n v="6"/>
    <d v="1899-12-30T00:30:06"/>
    <d v="1899-12-30T00:09:43"/>
    <x v="33"/>
    <s v="People Ext to Columbus"/>
    <n v="6.1794019933554853"/>
    <n v="153"/>
    <s v="Humid"/>
    <s v="Out: 15.24.87(146) Back: 14.41.32(160)"/>
    <d v="1899-12-30T04:14:24"/>
    <d v="1899-12-30T02:07:12"/>
    <d v="1899-12-30T04:14:24"/>
    <d v="1899-12-30T05:06:48"/>
    <d v="1899-12-30T02:07:12"/>
    <d v="1899-12-30T02:33:24"/>
    <n v="1181"/>
    <x v="6"/>
    <x v="3"/>
    <n v="200706"/>
  </r>
  <r>
    <x v="644"/>
    <d v="2007-06-13T00:00:00"/>
    <x v="1"/>
    <n v="25"/>
    <n v="1"/>
    <n v="43"/>
    <n v="47"/>
    <d v="1899-12-30T01:43:47"/>
    <d v="1899-12-30T00:04:09"/>
    <x v="11"/>
    <s v="Griskus Olympic"/>
    <n v="14.453187730849537"/>
    <n v="147"/>
    <s v="Cool &amp; Windy"/>
    <s v="Max: 42.3"/>
    <d v="1899-12-30T07:44:57"/>
    <d v="1899-12-30T03:52:28"/>
    <d v="1899-12-30T01:48:46"/>
    <d v="1899-12-30T02:41:10"/>
    <d v="1899-12-30T00:54:23"/>
    <d v="1899-12-30T01:20:35"/>
    <n v="496"/>
    <x v="6"/>
    <x v="3"/>
    <n v="200706"/>
  </r>
  <r>
    <x v="645"/>
    <d v="2007-06-14T00:00:00"/>
    <x v="2"/>
    <n v="2.7"/>
    <n v="0"/>
    <n v="23"/>
    <n v="40"/>
    <d v="1899-12-30T00:23:40"/>
    <d v="1899-12-30T00:08:46"/>
    <x v="33"/>
    <s v="Anchor"/>
    <n v="6.8450704225352155"/>
    <n v="0"/>
    <s v="Cool"/>
    <m/>
    <d v="1899-12-30T03:49:39"/>
    <d v="1899-12-30T01:54:50"/>
    <d v="1899-12-30T03:49:39"/>
    <d v="1899-12-30T04:42:03"/>
    <d v="1899-12-30T01:54:50"/>
    <d v="1899-12-30T02:21:02"/>
    <n v="776"/>
    <x v="6"/>
    <x v="3"/>
    <n v="200706"/>
  </r>
  <r>
    <x v="646"/>
    <d v="2007-06-16T00:00:00"/>
    <x v="0"/>
    <n v="1"/>
    <n v="0"/>
    <n v="38"/>
    <n v="54"/>
    <d v="1899-12-30T00:38:54"/>
    <d v="1899-12-30T00:38:54"/>
    <x v="26"/>
    <s v="Griskus Olympic"/>
    <n v="1.5424164524421606"/>
    <n v="161"/>
    <s v="Nice!"/>
    <s v="Time includes run from water to T1 (37:40 out of water)"/>
    <d v="1899-12-30T01:33:22"/>
    <d v="1899-12-30T00:46:41"/>
    <d v="1899-12-30T16:59:11"/>
    <d v="1899-12-30T17:51:35"/>
    <d v="1899-12-30T08:29:35"/>
    <d v="1899-12-30T08:55:47"/>
    <n v="2973"/>
    <x v="6"/>
    <x v="3"/>
    <n v="200706"/>
  </r>
  <r>
    <x v="646"/>
    <d v="2007-06-16T00:00:00"/>
    <x v="1"/>
    <n v="25"/>
    <n v="1"/>
    <n v="35"/>
    <n v="2"/>
    <d v="1899-12-30T01:35:02"/>
    <d v="1899-12-30T00:03:48"/>
    <x v="11"/>
    <s v="Griskus Olympic"/>
    <n v="15.783935461241681"/>
    <n v="160"/>
    <s v="Nice!"/>
    <m/>
    <d v="1899-12-30T07:05:45"/>
    <d v="1899-12-30T03:32:52"/>
    <d v="1899-12-30T01:39:36"/>
    <d v="1899-12-30T02:32:00"/>
    <d v="1899-12-30T00:49:48"/>
    <d v="1899-12-30T01:16:00"/>
    <n v="358"/>
    <x v="6"/>
    <x v="3"/>
    <n v="200706"/>
  </r>
  <r>
    <x v="646"/>
    <d v="2007-06-16T00:00:00"/>
    <x v="2"/>
    <n v="6.2"/>
    <n v="1"/>
    <n v="8"/>
    <n v="40"/>
    <d v="1899-12-30T01:08:40"/>
    <d v="1899-12-30T00:11:05"/>
    <x v="33"/>
    <s v="Griskus Olympic"/>
    <n v="5.4174757281553445"/>
    <n v="165"/>
    <s v="Nice!"/>
    <s v="Walked a bit"/>
    <d v="1899-12-30T04:50:10"/>
    <d v="1899-12-30T02:25:05"/>
    <d v="1899-12-30T04:50:10"/>
    <d v="1899-12-30T05:42:34"/>
    <d v="1899-12-30T02:25:05"/>
    <d v="1899-12-30T02:51:17"/>
    <n v="2095"/>
    <x v="6"/>
    <x v="3"/>
    <n v="200706"/>
  </r>
  <r>
    <x v="646"/>
    <d v="2007-06-16T00:00:00"/>
    <x v="3"/>
    <n v="1"/>
    <n v="0"/>
    <n v="1"/>
    <n v="54"/>
    <d v="1899-12-30T00:01:54"/>
    <d v="1899-12-30T00:01:54"/>
    <x v="33"/>
    <s v="Griskus Olympic"/>
    <n v="31.57894736842108"/>
    <n v="165"/>
    <s v="Nice!"/>
    <s v="Walked a bit"/>
    <d v="1899-12-30T00:00:00"/>
    <d v="1899-12-30T00:00:00"/>
    <d v="1899-12-30T00:49:47"/>
    <d v="1899-12-30T01:42:11"/>
    <d v="1899-12-30T00:24:53"/>
    <d v="1899-12-30T00:51:05"/>
    <n v="8"/>
    <x v="6"/>
    <x v="3"/>
    <n v="200706"/>
  </r>
  <r>
    <x v="646"/>
    <d v="2007-06-16T00:00:00"/>
    <x v="4"/>
    <n v="1"/>
    <n v="0"/>
    <n v="1"/>
    <n v="16"/>
    <d v="1899-12-30T00:01:16"/>
    <d v="1899-12-30T00:01:16"/>
    <x v="33"/>
    <s v="Griskus Olympic"/>
    <n v="47.368421052631618"/>
    <n v="165"/>
    <s v="Nice!"/>
    <s v="Walked a bit"/>
    <d v="1899-12-30T00:00:00"/>
    <d v="1899-12-30T00:00:00"/>
    <d v="1899-12-30T00:33:11"/>
    <d v="1899-12-30T01:25:35"/>
    <d v="1899-12-30T00:16:36"/>
    <d v="1899-12-30T00:42:48"/>
    <n v="4"/>
    <x v="6"/>
    <x v="3"/>
    <n v="200706"/>
  </r>
  <r>
    <x v="647"/>
    <d v="2007-06-18T00:00:00"/>
    <x v="2"/>
    <n v="2.9"/>
    <n v="0"/>
    <n v="29"/>
    <n v="20"/>
    <d v="1899-12-30T00:29:20"/>
    <d v="1899-12-30T00:10:07"/>
    <x v="33"/>
    <s v="Cannon"/>
    <n v="5.9318181818181861"/>
    <n v="0"/>
    <s v="Warm"/>
    <m/>
    <d v="1899-12-30T04:25:01"/>
    <d v="1899-12-30T02:12:30"/>
    <d v="1899-12-30T04:25:01"/>
    <d v="1899-12-30T05:17:25"/>
    <d v="1899-12-30T02:12:30"/>
    <d v="1899-12-30T02:38:42"/>
    <n v="1496"/>
    <x v="6"/>
    <x v="3"/>
    <n v="200706"/>
  </r>
  <r>
    <x v="648"/>
    <d v="2007-06-19T00:00:00"/>
    <x v="2"/>
    <n v="3"/>
    <n v="0"/>
    <n v="32"/>
    <n v="20"/>
    <d v="1899-12-30T00:32:20"/>
    <d v="1899-12-30T00:10:47"/>
    <x v="33"/>
    <s v="Columbus Statue"/>
    <n v="5.5670103092783538"/>
    <n v="149"/>
    <s v="Hot"/>
    <s v="Out: 16.01.25(144) Back: 16.19.50(154)"/>
    <d v="1899-12-30T04:42:23"/>
    <d v="1899-12-30T02:21:11"/>
    <d v="1899-12-30T04:42:23"/>
    <d v="1899-12-30T05:34:47"/>
    <d v="1899-12-30T02:21:11"/>
    <d v="1899-12-30T02:47:23"/>
    <n v="1936"/>
    <x v="6"/>
    <x v="3"/>
    <n v="200706"/>
  </r>
  <r>
    <x v="649"/>
    <d v="2007-06-21T00:00:00"/>
    <x v="1"/>
    <n v="7.5"/>
    <n v="0"/>
    <n v="33"/>
    <n v="40"/>
    <d v="1899-12-30T00:33:40"/>
    <d v="1899-12-30T00:04:29"/>
    <x v="12"/>
    <s v="Random Around Work"/>
    <n v="13.366336633663376"/>
    <n v="0"/>
    <s v="Warm &amp; Windy"/>
    <m/>
    <d v="1899-12-30T08:22:45"/>
    <d v="1899-12-30T04:11:23"/>
    <d v="1899-12-30T01:57:37"/>
    <d v="1899-12-30T02:50:01"/>
    <d v="1899-12-30T00:58:48"/>
    <d v="1899-12-30T01:25:00"/>
    <n v="577"/>
    <x v="6"/>
    <x v="3"/>
    <n v="200706"/>
  </r>
  <r>
    <x v="650"/>
    <d v="2007-06-22T00:00:00"/>
    <x v="0"/>
    <n v="0.5"/>
    <n v="0"/>
    <n v="16"/>
    <n v="26"/>
    <d v="1899-12-30T00:16:26"/>
    <d v="1899-12-30T00:32:52"/>
    <x v="26"/>
    <s v="Lake Waramaug Tri"/>
    <n v="1.8255578093306299"/>
    <n v="159"/>
    <s v="Cool"/>
    <s v="Wavy Swim and Had a calf cramp in beginning"/>
    <d v="1899-12-30T01:18:53"/>
    <d v="1899-12-30T00:39:26"/>
    <d v="1899-12-30T14:21:06"/>
    <d v="1899-12-30T15:13:30"/>
    <d v="1899-12-30T07:10:33"/>
    <d v="1899-12-30T07:36:45"/>
    <n v="2800"/>
    <x v="6"/>
    <x v="3"/>
    <n v="200706"/>
  </r>
  <r>
    <x v="650"/>
    <d v="2007-06-22T00:00:00"/>
    <x v="1"/>
    <n v="9.1"/>
    <n v="0"/>
    <n v="32"/>
    <n v="7"/>
    <d v="1899-12-30T00:32:07"/>
    <d v="1899-12-30T00:03:32"/>
    <x v="11"/>
    <s v="Lake Waramaug Tri"/>
    <n v="17.00051894135964"/>
    <n v="166"/>
    <s v="Cool &amp; Windy"/>
    <s v="Got another cramp at top of steap hill"/>
    <d v="1899-12-30T06:35:17"/>
    <d v="1899-12-30T03:17:38"/>
    <d v="1899-12-30T01:32:28"/>
    <d v="1899-12-30T02:24:52"/>
    <d v="1899-12-30T00:46:14"/>
    <d v="1899-12-30T01:12:26"/>
    <n v="268"/>
    <x v="6"/>
    <x v="3"/>
    <n v="200706"/>
  </r>
  <r>
    <x v="650"/>
    <d v="2007-06-22T00:00:00"/>
    <x v="2"/>
    <n v="3.1"/>
    <n v="0"/>
    <n v="32"/>
    <n v="18"/>
    <d v="1899-12-30T00:32:18"/>
    <d v="1899-12-30T00:10:25"/>
    <x v="33"/>
    <s v="Lake Waramaug Tri"/>
    <n v="5.7585139318885501"/>
    <n v="171"/>
    <s v="Cool"/>
    <m/>
    <d v="1899-12-30T04:32:59"/>
    <d v="1899-12-30T02:16:30"/>
    <d v="1899-12-30T04:32:59"/>
    <d v="1899-12-30T05:25:23"/>
    <d v="1899-12-30T02:16:30"/>
    <d v="1899-12-30T02:42:42"/>
    <n v="1728"/>
    <x v="6"/>
    <x v="3"/>
    <n v="200706"/>
  </r>
  <r>
    <x v="651"/>
    <d v="2007-06-25T00:00:00"/>
    <x v="2"/>
    <n v="3"/>
    <n v="0"/>
    <n v="28"/>
    <n v="27"/>
    <d v="1899-12-30T00:28:27"/>
    <d v="1899-12-30T00:09:29"/>
    <x v="34"/>
    <s v="Columbus Statue"/>
    <n v="6.3268892794376139"/>
    <n v="0"/>
    <s v="Hot"/>
    <m/>
    <d v="1899-12-30T04:08:28"/>
    <d v="1899-12-30T02:04:14"/>
    <d v="1899-12-30T04:08:28"/>
    <d v="1899-12-30T05:00:52"/>
    <d v="1899-12-30T02:04:14"/>
    <d v="1899-12-30T02:30:26"/>
    <n v="1016"/>
    <x v="6"/>
    <x v="3"/>
    <n v="200706"/>
  </r>
  <r>
    <x v="652"/>
    <d v="2007-06-26T00:00:00"/>
    <x v="2"/>
    <n v="3"/>
    <n v="0"/>
    <n v="30"/>
    <n v="11"/>
    <d v="1899-12-30T00:30:11"/>
    <d v="1899-12-30T00:10:04"/>
    <x v="34"/>
    <s v="Columbus Statue"/>
    <n v="5.9635560463832187"/>
    <n v="0"/>
    <s v="Hot"/>
    <s v="Out: 15.28.90 Back: 14.42.48"/>
    <d v="1899-12-30T04:23:36"/>
    <d v="1899-12-30T02:11:48"/>
    <d v="1899-12-30T04:23:36"/>
    <d v="1899-12-30T05:16:00"/>
    <d v="1899-12-30T02:11:48"/>
    <d v="1899-12-30T02:38:00"/>
    <n v="1469"/>
    <x v="6"/>
    <x v="3"/>
    <n v="200706"/>
  </r>
  <r>
    <x v="653"/>
    <d v="2007-06-27T00:00:00"/>
    <x v="1"/>
    <n v="9.5"/>
    <n v="0"/>
    <n v="37"/>
    <n v="39"/>
    <d v="1899-12-30T00:37:39"/>
    <d v="1899-12-30T00:03:58"/>
    <x v="12"/>
    <s v="Random Around Work"/>
    <n v="15.13944223107571"/>
    <n v="0"/>
    <s v="Hot"/>
    <s v="Max: 23.61 "/>
    <d v="1899-12-30T07:23:52"/>
    <d v="1899-12-30T03:41:56"/>
    <d v="1899-12-30T01:43:50"/>
    <d v="1899-12-30T02:36:14"/>
    <d v="1899-12-30T00:51:55"/>
    <d v="1899-12-30T01:18:07"/>
    <n v="412"/>
    <x v="6"/>
    <x v="3"/>
    <n v="200706"/>
  </r>
  <r>
    <x v="654"/>
    <d v="2007-06-29T00:00:00"/>
    <x v="2"/>
    <n v="3.5"/>
    <n v="0"/>
    <n v="39"/>
    <n v="33"/>
    <d v="1899-12-30T00:39:33"/>
    <d v="1899-12-30T00:11:18"/>
    <x v="34"/>
    <s v="PT Barnum Out and Back"/>
    <n v="5.3097345132743419"/>
    <n v="0"/>
    <s v="Hot"/>
    <s v="Ran with Jen"/>
    <d v="1899-12-30T04:56:04"/>
    <d v="1899-12-30T02:28:02"/>
    <d v="1899-12-30T04:56:04"/>
    <d v="1899-12-30T05:48:28"/>
    <d v="1899-12-30T02:28:02"/>
    <d v="1899-12-30T02:54:14"/>
    <n v="2196"/>
    <x v="6"/>
    <x v="3"/>
    <n v="200706"/>
  </r>
  <r>
    <x v="655"/>
    <d v="2007-07-01T00:00:00"/>
    <x v="1"/>
    <n v="10.5"/>
    <n v="0"/>
    <n v="36"/>
    <n v="31"/>
    <d v="1899-12-30T00:36:31"/>
    <d v="1899-12-30T00:03:29"/>
    <x v="11"/>
    <s v="Griskus Sprint"/>
    <n v="17.252396166134197"/>
    <n v="155"/>
    <s v="Cool"/>
    <s v="Brick"/>
    <d v="1899-12-30T06:29:31"/>
    <d v="1899-12-30T03:14:45"/>
    <d v="1899-12-30T01:31:07"/>
    <d v="1899-12-30T02:23:31"/>
    <d v="1899-12-30T00:45:34"/>
    <d v="1899-12-30T01:11:46"/>
    <n v="252"/>
    <x v="6"/>
    <x v="0"/>
    <n v="200707"/>
  </r>
  <r>
    <x v="655"/>
    <d v="2007-07-01T00:00:00"/>
    <x v="2"/>
    <n v="3.1"/>
    <n v="0"/>
    <n v="27"/>
    <n v="52"/>
    <d v="1899-12-30T00:27:52"/>
    <d v="1899-12-30T00:08:59"/>
    <x v="33"/>
    <s v="Griskus Sprint"/>
    <n v="6.6746411483253638"/>
    <n v="164"/>
    <s v="Cool"/>
    <s v="Brick"/>
    <d v="1899-12-30T03:55:31"/>
    <d v="1899-12-30T01:57:46"/>
    <d v="1899-12-30T03:55:31"/>
    <d v="1899-12-30T04:47:55"/>
    <d v="1899-12-30T01:57:46"/>
    <d v="1899-12-30T02:23:58"/>
    <n v="815"/>
    <x v="6"/>
    <x v="0"/>
    <n v="200707"/>
  </r>
  <r>
    <x v="656"/>
    <d v="2007-07-02T00:00:00"/>
    <x v="2"/>
    <n v="3.75"/>
    <n v="0"/>
    <n v="41"/>
    <n v="3"/>
    <d v="1899-12-30T00:41:03"/>
    <d v="1899-12-30T00:10:57"/>
    <x v="34"/>
    <s v="Random PT"/>
    <n v="5.4811205846528672"/>
    <n v="148"/>
    <s v="Cool"/>
    <s v="Ran with Ron, Jen, Pres all for a while"/>
    <d v="1899-12-30T04:46:48"/>
    <d v="1899-12-30T02:23:24"/>
    <d v="1899-12-30T04:46:48"/>
    <d v="1899-12-30T05:39:12"/>
    <d v="1899-12-30T02:23:24"/>
    <d v="1899-12-30T02:49:36"/>
    <n v="2025"/>
    <x v="6"/>
    <x v="0"/>
    <n v="200707"/>
  </r>
  <r>
    <x v="657"/>
    <d v="2007-07-03T00:00:00"/>
    <x v="2"/>
    <n v="5"/>
    <n v="0"/>
    <n v="54"/>
    <n v="30"/>
    <d v="1899-12-30T00:54:30"/>
    <d v="1899-12-30T00:10:54"/>
    <x v="34"/>
    <s v="Second Beach"/>
    <n v="5.5045871559633079"/>
    <n v="0"/>
    <s v="Cool"/>
    <s v="Ran with Jen &amp; Luisa"/>
    <d v="1899-12-30T04:45:35"/>
    <d v="1899-12-30T02:22:47"/>
    <d v="1899-12-30T04:45:35"/>
    <d v="1899-12-30T05:37:59"/>
    <d v="1899-12-30T02:22:47"/>
    <d v="1899-12-30T02:48:59"/>
    <n v="2002"/>
    <x v="6"/>
    <x v="0"/>
    <n v="200707"/>
  </r>
  <r>
    <x v="658"/>
    <d v="2007-07-04T00:00:00"/>
    <x v="1"/>
    <n v="10.5"/>
    <n v="0"/>
    <n v="37"/>
    <n v="54"/>
    <d v="1899-12-30T00:37:54"/>
    <d v="1899-12-30T00:03:37"/>
    <x v="11"/>
    <s v="Griskus Sprint"/>
    <n v="16.622691292876002"/>
    <n v="0"/>
    <s v="Cool"/>
    <m/>
    <d v="1899-12-30T06:44:16"/>
    <d v="1899-12-30T03:22:08"/>
    <d v="1899-12-30T01:34:34"/>
    <d v="1899-12-30T02:26:58"/>
    <d v="1899-12-30T00:47:17"/>
    <d v="1899-12-30T01:13:29"/>
    <n v="292"/>
    <x v="6"/>
    <x v="0"/>
    <n v="200707"/>
  </r>
  <r>
    <x v="658"/>
    <d v="2007-07-04T00:00:00"/>
    <x v="2"/>
    <n v="3.1"/>
    <n v="0"/>
    <n v="28"/>
    <n v="40"/>
    <d v="1899-12-30T00:28:40"/>
    <d v="1899-12-30T00:09:15"/>
    <x v="33"/>
    <s v="Griskus Sprint"/>
    <n v="6.4883720930232611"/>
    <n v="0"/>
    <s v="Cool"/>
    <m/>
    <d v="1899-12-30T04:02:17"/>
    <d v="1899-12-30T02:01:08"/>
    <d v="1899-12-30T04:02:17"/>
    <d v="1899-12-30T04:54:41"/>
    <d v="1899-12-30T02:01:08"/>
    <d v="1899-12-30T02:27:20"/>
    <n v="888"/>
    <x v="6"/>
    <x v="0"/>
    <n v="200707"/>
  </r>
  <r>
    <x v="659"/>
    <d v="2007-07-06T00:00:00"/>
    <x v="2"/>
    <n v="2"/>
    <n v="0"/>
    <n v="18"/>
    <n v="40"/>
    <d v="1899-12-30T00:18:40"/>
    <d v="1899-12-30T00:09:20"/>
    <x v="34"/>
    <s v="Treadmill"/>
    <n v="6.4285714285714342"/>
    <n v="158"/>
    <m/>
    <m/>
    <d v="1899-12-30T04:04:32"/>
    <d v="1899-12-30T02:02:16"/>
    <d v="1899-12-30T04:04:32"/>
    <d v="1899-12-30T04:56:56"/>
    <d v="1899-12-30T02:02:16"/>
    <d v="1899-12-30T02:28:28"/>
    <n v="940"/>
    <x v="6"/>
    <x v="0"/>
    <n v="200707"/>
  </r>
  <r>
    <x v="660"/>
    <d v="2007-07-09T00:00:00"/>
    <x v="2"/>
    <n v="3"/>
    <n v="0"/>
    <n v="31"/>
    <n v="15"/>
    <d v="1899-12-30T00:31:15"/>
    <d v="1899-12-30T00:10:25"/>
    <x v="34"/>
    <s v="Columbus Statue"/>
    <n v="5.7600000000000033"/>
    <n v="156"/>
    <s v="Hot &amp; Humid"/>
    <m/>
    <d v="1899-12-30T04:32:55"/>
    <d v="1899-12-30T02:16:28"/>
    <d v="1899-12-30T04:32:55"/>
    <d v="1899-12-30T05:25:19"/>
    <d v="1899-12-30T02:16:28"/>
    <d v="1899-12-30T02:42:40"/>
    <n v="1726"/>
    <x v="6"/>
    <x v="0"/>
    <n v="200707"/>
  </r>
  <r>
    <x v="661"/>
    <d v="2007-07-11T00:00:00"/>
    <x v="0"/>
    <n v="0.5"/>
    <n v="0"/>
    <n v="17"/>
    <n v="56"/>
    <d v="1899-12-30T00:17:56"/>
    <d v="1899-12-30T00:35:52"/>
    <x v="26"/>
    <s v="Griskus Sprint"/>
    <n v="1.6728624535315999"/>
    <n v="165"/>
    <s v="Hot &amp; Humid"/>
    <s v="Tons of people - crowded at start"/>
    <d v="1899-12-30T01:26:05"/>
    <d v="1899-12-30T00:43:02"/>
    <d v="1899-12-30T15:39:42"/>
    <d v="1899-12-30T16:32:06"/>
    <d v="1899-12-30T07:49:51"/>
    <d v="1899-12-30T08:16:03"/>
    <n v="2892"/>
    <x v="6"/>
    <x v="0"/>
    <n v="200707"/>
  </r>
  <r>
    <x v="661"/>
    <d v="2007-07-11T00:00:00"/>
    <x v="1"/>
    <n v="10.5"/>
    <n v="0"/>
    <n v="37"/>
    <n v="11"/>
    <d v="1899-12-30T00:37:11"/>
    <d v="1899-12-30T00:03:32"/>
    <x v="11"/>
    <s v="Griskus Sprint"/>
    <n v="16.943074854325431"/>
    <n v="168"/>
    <s v="Hot &amp; Rainy"/>
    <m/>
    <d v="1899-12-30T06:36:37"/>
    <d v="1899-12-30T03:18:19"/>
    <d v="1899-12-30T01:32:47"/>
    <d v="1899-12-30T02:25:11"/>
    <d v="1899-12-30T00:46:23"/>
    <d v="1899-12-30T01:12:35"/>
    <n v="275"/>
    <x v="6"/>
    <x v="0"/>
    <n v="200707"/>
  </r>
  <r>
    <x v="661"/>
    <d v="2007-07-11T00:00:00"/>
    <x v="2"/>
    <n v="3.1"/>
    <n v="0"/>
    <n v="37"/>
    <n v="10"/>
    <d v="1899-12-30T00:37:10"/>
    <d v="1899-12-30T00:11:59"/>
    <x v="33"/>
    <s v="Griskus Sprint"/>
    <n v="5.0044843049327401"/>
    <n v="164"/>
    <s v="Rainy"/>
    <s v="Fell apart on the run"/>
    <d v="1899-12-30T05:14:07"/>
    <d v="1899-12-30T02:37:04"/>
    <d v="1899-12-30T05:14:07"/>
    <d v="1899-12-30T06:06:31"/>
    <d v="1899-12-30T02:37:04"/>
    <d v="1899-12-30T03:03:16"/>
    <n v="2416"/>
    <x v="6"/>
    <x v="0"/>
    <n v="200707"/>
  </r>
  <r>
    <x v="661"/>
    <d v="2007-07-11T00:00:00"/>
    <x v="3"/>
    <n v="0.1"/>
    <n v="0"/>
    <n v="1"/>
    <n v="32"/>
    <d v="1899-12-30T00:01:32"/>
    <d v="1899-12-30T00:15:20"/>
    <x v="35"/>
    <s v="Griskus Sprint"/>
    <n v="3.9130434782608732"/>
    <n v="0"/>
    <s v="Hot &amp; Humid"/>
    <m/>
    <d v="1899-12-30T00:00:00"/>
    <d v="1899-12-30T00:00:00"/>
    <d v="1899-12-30T06:41:44"/>
    <d v="1899-12-30T07:34:08"/>
    <d v="1899-12-30T03:20:52"/>
    <d v="1899-12-30T03:47:04"/>
    <n v="2687"/>
    <x v="6"/>
    <x v="0"/>
    <n v="200707"/>
  </r>
  <r>
    <x v="661"/>
    <d v="2007-07-11T00:00:00"/>
    <x v="4"/>
    <n v="0.1"/>
    <n v="0"/>
    <n v="1"/>
    <n v="6"/>
    <d v="1899-12-30T00:01:06"/>
    <d v="1899-12-30T00:11:00"/>
    <x v="36"/>
    <s v="Griskus Sprint"/>
    <n v="5.4545454545454586"/>
    <n v="0"/>
    <s v="Rainy"/>
    <m/>
    <d v="1899-12-30T00:00:00"/>
    <d v="1899-12-30T00:00:00"/>
    <d v="1899-12-30T04:48:12"/>
    <d v="1899-12-30T05:40:36"/>
    <d v="1899-12-30T02:24:06"/>
    <d v="1899-12-30T02:50:18"/>
    <n v="2051"/>
    <x v="6"/>
    <x v="0"/>
    <n v="200707"/>
  </r>
  <r>
    <x v="661"/>
    <d v="2007-07-11T00:00:00"/>
    <x v="3"/>
    <n v="1"/>
    <n v="0"/>
    <n v="2"/>
    <n v="38"/>
    <d v="1899-12-30T00:02:38"/>
    <d v="1899-12-30T00:02:38"/>
    <x v="0"/>
    <s v="Griskus Sprint"/>
    <n v="22.784810126582297"/>
    <n v="0"/>
    <m/>
    <m/>
    <d v="1899-12-30T00:00:00"/>
    <d v="1899-12-30T00:00:00"/>
    <d v="1899-12-30T01:09:00"/>
    <d v="1899-12-30T02:01:24"/>
    <d v="1899-12-30T00:34:30"/>
    <d v="1899-12-30T01:00:42"/>
    <n v="64"/>
    <x v="6"/>
    <x v="0"/>
    <n v="200707"/>
  </r>
  <r>
    <x v="662"/>
    <d v="2007-07-13T00:00:00"/>
    <x v="2"/>
    <n v="2.8"/>
    <n v="0"/>
    <n v="26"/>
    <n v="44"/>
    <d v="1899-12-30T00:26:44"/>
    <d v="1899-12-30T00:09:33"/>
    <x v="34"/>
    <s v="Shade Run"/>
    <n v="6.2842892768079848"/>
    <n v="0"/>
    <s v="Hot"/>
    <m/>
    <d v="1899-12-30T04:10:09"/>
    <d v="1899-12-30T02:05:04"/>
    <d v="1899-12-30T04:10:09"/>
    <d v="1899-12-30T05:02:33"/>
    <d v="1899-12-30T02:05:04"/>
    <d v="1899-12-30T02:31:16"/>
    <n v="1066"/>
    <x v="6"/>
    <x v="0"/>
    <n v="200707"/>
  </r>
  <r>
    <x v="662"/>
    <d v="2007-07-13T00:00:00"/>
    <x v="7"/>
    <n v="0.62"/>
    <n v="0"/>
    <n v="5"/>
    <n v="0"/>
    <d v="1899-12-30T00:05:00"/>
    <d v="1899-12-30T00:08:04"/>
    <x v="37"/>
    <s v="Rowing Machine"/>
    <n v="7.4400000000000057"/>
    <n v="0"/>
    <m/>
    <s v="1000 Meters"/>
    <d v="1899-12-30T00:00:00"/>
    <d v="1899-12-30T00:00:00"/>
    <d v="1899-12-30T03:31:17"/>
    <d v="1899-12-30T04:23:41"/>
    <d v="1899-12-30T01:45:39"/>
    <d v="1899-12-30T02:11:51"/>
    <n v="720"/>
    <x v="6"/>
    <x v="0"/>
    <n v="200707"/>
  </r>
  <r>
    <x v="663"/>
    <d v="2007-07-16T00:00:00"/>
    <x v="2"/>
    <n v="3"/>
    <n v="0"/>
    <n v="32"/>
    <n v="5"/>
    <d v="1899-12-30T00:32:05"/>
    <d v="1899-12-30T00:10:42"/>
    <x v="34"/>
    <s v="Columbus Statue"/>
    <n v="5.6103896103896158"/>
    <n v="155"/>
    <s v="Hot"/>
    <s v="Out: 16.16.86(148) Back: 15.48.34(162)"/>
    <d v="1899-12-30T04:40:12"/>
    <d v="1899-12-30T02:20:06"/>
    <d v="1899-12-30T04:40:12"/>
    <d v="1899-12-30T05:32:36"/>
    <d v="1899-12-30T02:20:06"/>
    <d v="1899-12-30T02:46:18"/>
    <n v="1883"/>
    <x v="6"/>
    <x v="0"/>
    <n v="200707"/>
  </r>
  <r>
    <x v="663"/>
    <d v="2007-07-16T00:00:00"/>
    <x v="7"/>
    <n v="0.64"/>
    <n v="0"/>
    <n v="5"/>
    <n v="0"/>
    <d v="1899-12-30T00:05:00"/>
    <d v="1899-12-30T00:07:49"/>
    <x v="37"/>
    <s v="Rowing Machine"/>
    <n v="7.6800000000000059"/>
    <n v="0"/>
    <m/>
    <s v="1025 Meters"/>
    <d v="1899-12-30T00:00:00"/>
    <d v="1899-12-30T00:00:00"/>
    <d v="1899-12-30T03:24:41"/>
    <d v="1899-12-30T04:17:05"/>
    <d v="1899-12-30T01:42:21"/>
    <d v="1899-12-30T02:08:33"/>
    <n v="712"/>
    <x v="6"/>
    <x v="0"/>
    <n v="200707"/>
  </r>
  <r>
    <x v="664"/>
    <d v="2007-07-17T00:00:00"/>
    <x v="2"/>
    <n v="3.5"/>
    <n v="0"/>
    <n v="38"/>
    <n v="42"/>
    <d v="1899-12-30T00:38:42"/>
    <d v="1899-12-30T00:11:03"/>
    <x v="34"/>
    <s v="PT Barnum Out and Back"/>
    <n v="5.4263565891472911"/>
    <n v="157"/>
    <s v="Hot &amp; Humid"/>
    <s v="Out: 17.40.68(154) Back: 21.02.13(160)"/>
    <d v="1899-12-30T04:49:42"/>
    <d v="1899-12-30T02:24:51"/>
    <d v="1899-12-30T04:49:42"/>
    <d v="1899-12-30T05:42:06"/>
    <d v="1899-12-30T02:24:51"/>
    <d v="1899-12-30T02:51:03"/>
    <n v="2083"/>
    <x v="6"/>
    <x v="0"/>
    <n v="200707"/>
  </r>
  <r>
    <x v="665"/>
    <d v="2007-07-30T00:00:00"/>
    <x v="1"/>
    <n v="5"/>
    <n v="0"/>
    <n v="45"/>
    <n v="0"/>
    <d v="1899-12-30T00:45:00"/>
    <d v="1899-12-30T00:09:00"/>
    <x v="5"/>
    <s v="HHH - 16SS to Harbor Town"/>
    <n v="6.6666666666666714"/>
    <n v="0"/>
    <s v="Hot &amp; Humid"/>
    <s v="Nolan's First Big Ride"/>
    <d v="1899-12-30T16:48:00"/>
    <d v="1899-12-30T08:24:00"/>
    <d v="1899-12-30T03:55:48"/>
    <d v="1899-12-30T04:48:12"/>
    <d v="1899-12-30T01:57:54"/>
    <d v="1899-12-30T02:24:06"/>
    <n v="816"/>
    <x v="6"/>
    <x v="0"/>
    <n v="200707"/>
  </r>
  <r>
    <x v="666"/>
    <d v="2007-07-31T00:00:00"/>
    <x v="2"/>
    <n v="2.75"/>
    <n v="0"/>
    <n v="31"/>
    <n v="33"/>
    <d v="1899-12-30T00:31:33"/>
    <d v="1899-12-30T00:11:28"/>
    <x v="33"/>
    <s v="HHH - Harbor Town to 16SS"/>
    <n v="5.2297939778129985"/>
    <n v="0"/>
    <s v="REALLY HOT"/>
    <m/>
    <d v="1899-12-30T05:00:35"/>
    <d v="1899-12-30T02:30:18"/>
    <d v="1899-12-30T05:00:35"/>
    <d v="1899-12-30T05:52:59"/>
    <d v="1899-12-30T02:30:18"/>
    <d v="1899-12-30T02:56:30"/>
    <n v="2262"/>
    <x v="6"/>
    <x v="0"/>
    <n v="200707"/>
  </r>
  <r>
    <x v="667"/>
    <d v="2007-08-11T00:00:00"/>
    <x v="0"/>
    <n v="0.5"/>
    <n v="0"/>
    <n v="17"/>
    <n v="45"/>
    <d v="1899-12-30T00:17:45"/>
    <d v="1899-12-30T00:35:30"/>
    <x v="26"/>
    <s v="Lake Waramaug Tri"/>
    <n v="1.6901408450704238"/>
    <n v="0"/>
    <s v="Cool"/>
    <s v="New Rectange Swim"/>
    <d v="1899-12-30T01:25:12"/>
    <d v="1899-12-30T00:42:36"/>
    <d v="1899-12-30T15:30:06"/>
    <d v="1899-12-30T16:22:30"/>
    <d v="1899-12-30T07:45:03"/>
    <d v="1899-12-30T08:11:15"/>
    <n v="2881"/>
    <x v="6"/>
    <x v="4"/>
    <n v="200708"/>
  </r>
  <r>
    <x v="667"/>
    <d v="2007-08-11T00:00:00"/>
    <x v="1"/>
    <n v="9.1"/>
    <n v="0"/>
    <n v="32"/>
    <n v="29"/>
    <d v="1899-12-30T00:32:29"/>
    <d v="1899-12-30T00:03:34"/>
    <x v="11"/>
    <s v="Lake Waramaug Tri"/>
    <n v="16.808619805028233"/>
    <n v="0"/>
    <s v="Cool"/>
    <m/>
    <d v="1899-12-30T06:39:48"/>
    <d v="1899-12-30T03:19:54"/>
    <d v="1899-12-30T01:33:31"/>
    <d v="1899-12-30T02:25:55"/>
    <d v="1899-12-30T00:46:46"/>
    <d v="1899-12-30T01:12:58"/>
    <n v="281"/>
    <x v="6"/>
    <x v="4"/>
    <n v="200708"/>
  </r>
  <r>
    <x v="667"/>
    <d v="2007-08-11T00:00:00"/>
    <x v="2"/>
    <n v="3.1"/>
    <n v="0"/>
    <n v="34"/>
    <n v="30"/>
    <d v="1899-12-30T00:34:30"/>
    <d v="1899-12-30T00:11:08"/>
    <x v="33"/>
    <s v="Lake Waramaug Tri"/>
    <n v="5.3913043478260914"/>
    <n v="0"/>
    <s v="Cool"/>
    <s v="Walked a bunch  "/>
    <d v="1899-12-30T04:51:35"/>
    <d v="1899-12-30T02:25:47"/>
    <d v="1899-12-30T04:51:35"/>
    <d v="1899-12-30T05:43:59"/>
    <d v="1899-12-30T02:25:47"/>
    <d v="1899-12-30T02:51:59"/>
    <n v="2126"/>
    <x v="6"/>
    <x v="4"/>
    <n v="200708"/>
  </r>
  <r>
    <x v="668"/>
    <d v="2007-08-13T00:00:00"/>
    <x v="2"/>
    <n v="3.5"/>
    <n v="0"/>
    <n v="36"/>
    <n v="35"/>
    <d v="1899-12-30T00:36:35"/>
    <d v="1899-12-30T00:10:27"/>
    <x v="34"/>
    <s v="PT Barnum Out and Back"/>
    <n v="5.7403189066059275"/>
    <n v="161"/>
    <s v="Warm"/>
    <s v="Out: 18.07.81(156) Back: 18.27.60(166)"/>
    <d v="1899-12-30T04:33:51"/>
    <d v="1899-12-30T02:16:56"/>
    <d v="1899-12-30T04:33:51"/>
    <d v="1899-12-30T05:26:15"/>
    <d v="1899-12-30T02:16:56"/>
    <d v="1899-12-30T02:43:08"/>
    <n v="1744"/>
    <x v="6"/>
    <x v="4"/>
    <n v="200708"/>
  </r>
  <r>
    <x v="669"/>
    <d v="2007-08-14T00:00:00"/>
    <x v="2"/>
    <n v="3.5"/>
    <n v="0"/>
    <n v="36"/>
    <n v="41"/>
    <d v="1899-12-30T00:36:41"/>
    <d v="1899-12-30T00:10:29"/>
    <x v="34"/>
    <s v="PT Barnum Out and Back"/>
    <n v="5.7246706042707904"/>
    <n v="158"/>
    <s v="Warm"/>
    <s v="Out: 17.28.74(155) Back: 19.12.50(161)"/>
    <d v="1899-12-30T04:34:36"/>
    <d v="1899-12-30T02:17:18"/>
    <d v="1899-12-30T04:34:36"/>
    <d v="1899-12-30T05:27:00"/>
    <d v="1899-12-30T02:17:18"/>
    <d v="1899-12-30T02:43:30"/>
    <n v="1766"/>
    <x v="6"/>
    <x v="4"/>
    <n v="200708"/>
  </r>
  <r>
    <x v="670"/>
    <d v="2007-08-15T00:00:00"/>
    <x v="2"/>
    <n v="3.5"/>
    <n v="0"/>
    <n v="39"/>
    <n v="57"/>
    <d v="1899-12-30T00:39:57"/>
    <d v="1899-12-30T00:11:25"/>
    <x v="34"/>
    <s v="PT Barnum Out and Back"/>
    <n v="5.256570713391743"/>
    <n v="158"/>
    <s v="Warm"/>
    <s v="Out: 19.54.88(150) Back: 20.02.86(166)"/>
    <d v="1899-12-30T04:59:03"/>
    <d v="1899-12-30T02:29:32"/>
    <d v="1899-12-30T04:59:03"/>
    <d v="1899-12-30T05:51:27"/>
    <d v="1899-12-30T02:29:32"/>
    <d v="1899-12-30T02:55:44"/>
    <n v="2240"/>
    <x v="6"/>
    <x v="4"/>
    <n v="200708"/>
  </r>
  <r>
    <x v="671"/>
    <d v="2007-08-16T00:00:00"/>
    <x v="2"/>
    <n v="1.5"/>
    <n v="0"/>
    <n v="17"/>
    <n v="0"/>
    <d v="1899-12-30T00:17:00"/>
    <d v="1899-12-30T00:11:20"/>
    <x v="34"/>
    <s v="Eliptical"/>
    <n v="5.2941176470588278"/>
    <n v="0"/>
    <m/>
    <m/>
    <d v="1899-12-30T04:56:56"/>
    <d v="1899-12-30T02:28:28"/>
    <d v="1899-12-30T04:56:56"/>
    <d v="1899-12-30T05:49:20"/>
    <d v="1899-12-30T02:28:28"/>
    <d v="1899-12-30T02:54:40"/>
    <n v="2212"/>
    <x v="6"/>
    <x v="4"/>
    <n v="200708"/>
  </r>
  <r>
    <x v="671"/>
    <d v="2007-08-16T00:00:00"/>
    <x v="2"/>
    <n v="2"/>
    <n v="0"/>
    <n v="16"/>
    <n v="29"/>
    <d v="1899-12-30T00:16:29"/>
    <d v="1899-12-30T00:08:15"/>
    <x v="34"/>
    <s v="Park &amp; Back"/>
    <n v="7.2800808897876692"/>
    <n v="162"/>
    <s v="Hot &amp; Humid"/>
    <s v="Out: 7.26.67(167) Back: 9.02.38(159)"/>
    <d v="1899-12-30T03:35:56"/>
    <d v="1899-12-30T01:47:58"/>
    <d v="1899-12-30T03:35:56"/>
    <d v="1899-12-30T04:28:20"/>
    <d v="1899-12-30T01:47:58"/>
    <d v="1899-12-30T02:14:10"/>
    <n v="725"/>
    <x v="6"/>
    <x v="4"/>
    <n v="200708"/>
  </r>
  <r>
    <x v="672"/>
    <d v="2007-08-17T00:00:00"/>
    <x v="2"/>
    <n v="4"/>
    <n v="0"/>
    <n v="44"/>
    <n v="30"/>
    <d v="1899-12-30T00:44:30"/>
    <d v="1899-12-30T00:11:07"/>
    <x v="34"/>
    <s v="4 Mile-Work"/>
    <n v="5.3932584269662964"/>
    <n v="0"/>
    <s v="Humid"/>
    <s v="Out: 22.18.62(147) Back: 22.11.55(163)"/>
    <d v="1899-12-30T04:51:29"/>
    <d v="1899-12-30T02:25:44"/>
    <d v="1899-12-30T04:51:29"/>
    <d v="1899-12-30T05:43:53"/>
    <d v="1899-12-30T02:25:44"/>
    <d v="1899-12-30T02:51:56"/>
    <n v="2125"/>
    <x v="6"/>
    <x v="4"/>
    <n v="200708"/>
  </r>
  <r>
    <x v="673"/>
    <d v="2007-08-20T00:00:00"/>
    <x v="2"/>
    <n v="3.5"/>
    <n v="0"/>
    <n v="38"/>
    <n v="5"/>
    <d v="1899-12-30T00:38:05"/>
    <d v="1899-12-30T00:10:53"/>
    <x v="34"/>
    <s v="PT Barnum Out and Back"/>
    <n v="5.5142231947483618"/>
    <n v="0"/>
    <s v="Nice!"/>
    <s v="Out: 19.44.30(146) Back: 18.21.16(161)"/>
    <d v="1899-12-30T04:45:05"/>
    <d v="1899-12-30T02:22:32"/>
    <d v="1899-12-30T04:45:05"/>
    <d v="1899-12-30T05:37:29"/>
    <d v="1899-12-30T02:22:32"/>
    <d v="1899-12-30T02:48:44"/>
    <n v="1995"/>
    <x v="6"/>
    <x v="4"/>
    <n v="200708"/>
  </r>
  <r>
    <x v="674"/>
    <d v="2007-08-21T00:00:00"/>
    <x v="2"/>
    <n v="2.5"/>
    <n v="0"/>
    <n v="20"/>
    <n v="56"/>
    <d v="1899-12-30T00:20:56"/>
    <d v="1899-12-30T00:08:22"/>
    <x v="34"/>
    <s v="Anchor"/>
    <n v="7.1656050955414061"/>
    <n v="0"/>
    <s v="Rainy"/>
    <s v="Out: 10.10.38(162) Back: 10.46.10(172)"/>
    <d v="1899-12-30T03:39:23"/>
    <d v="1899-12-30T01:49:41"/>
    <d v="1899-12-30T03:39:23"/>
    <d v="1899-12-30T04:31:47"/>
    <d v="1899-12-30T01:49:41"/>
    <d v="1899-12-30T02:15:53"/>
    <n v="730"/>
    <x v="6"/>
    <x v="4"/>
    <n v="200708"/>
  </r>
  <r>
    <x v="675"/>
    <d v="2007-08-22T00:00:00"/>
    <x v="2"/>
    <n v="5"/>
    <n v="0"/>
    <n v="48"/>
    <n v="1"/>
    <d v="1899-12-30T00:48:01"/>
    <d v="1899-12-30T00:09:36"/>
    <x v="33"/>
    <s v="Second Beach"/>
    <n v="6.2478306143700149"/>
    <n v="165"/>
    <s v="Cool"/>
    <s v="Out: 23.37.37(159) Back: 24.23.85(172)"/>
    <d v="1899-12-30T04:11:36"/>
    <d v="1899-12-30T02:05:48"/>
    <d v="1899-12-30T04:11:36"/>
    <d v="1899-12-30T05:04:00"/>
    <d v="1899-12-30T02:05:48"/>
    <d v="1899-12-30T02:32:00"/>
    <n v="1098"/>
    <x v="6"/>
    <x v="4"/>
    <n v="200708"/>
  </r>
  <r>
    <x v="676"/>
    <d v="2007-08-23T00:00:00"/>
    <x v="2"/>
    <n v="2"/>
    <n v="0"/>
    <n v="15"/>
    <n v="22"/>
    <d v="1899-12-30T00:15:22"/>
    <d v="1899-12-30T00:07:41"/>
    <x v="33"/>
    <s v="Park &amp; Back"/>
    <n v="7.8091106290672512"/>
    <n v="171"/>
    <s v="Warm"/>
    <s v="Out: 7.14.40(165) Back: 8.07.63(176)"/>
    <d v="1899-12-30T03:21:18"/>
    <d v="1899-12-30T01:40:39"/>
    <d v="1899-12-30T03:21:18"/>
    <d v="1899-12-30T04:13:42"/>
    <d v="1899-12-30T01:40:39"/>
    <d v="1899-12-30T02:06:51"/>
    <n v="709"/>
    <x v="6"/>
    <x v="4"/>
    <n v="200708"/>
  </r>
  <r>
    <x v="677"/>
    <d v="2007-08-24T00:00:00"/>
    <x v="2"/>
    <n v="4"/>
    <n v="0"/>
    <n v="45"/>
    <n v="46"/>
    <d v="1899-12-30T00:45:46"/>
    <d v="1899-12-30T00:11:26"/>
    <x v="34"/>
    <s v="4 Mile-Work"/>
    <n v="5.2439912600145711"/>
    <n v="150"/>
    <s v="Humid"/>
    <s v="Out: 23.06.17(142) Back: 22.40.71(159)"/>
    <d v="1899-12-30T04:59:46"/>
    <d v="1899-12-30T02:29:53"/>
    <d v="1899-12-30T04:59:46"/>
    <d v="1899-12-30T05:52:10"/>
    <d v="1899-12-30T02:29:53"/>
    <d v="1899-12-30T02:56:05"/>
    <n v="2251"/>
    <x v="6"/>
    <x v="4"/>
    <n v="200708"/>
  </r>
  <r>
    <x v="678"/>
    <d v="2007-08-25T00:00:00"/>
    <x v="2"/>
    <n v="1.8"/>
    <n v="0"/>
    <n v="17"/>
    <n v="25"/>
    <d v="1899-12-30T00:17:25"/>
    <d v="1899-12-30T00:09:41"/>
    <x v="33"/>
    <s v="Home to Big House"/>
    <n v="6.200956937799047"/>
    <n v="0"/>
    <s v="Hot &amp; Humid"/>
    <m/>
    <d v="1899-12-30T04:13:31"/>
    <d v="1899-12-30T02:06:45"/>
    <d v="1899-12-30T04:13:31"/>
    <d v="1899-12-30T05:05:55"/>
    <d v="1899-12-30T02:06:45"/>
    <d v="1899-12-30T02:32:57"/>
    <n v="1145"/>
    <x v="6"/>
    <x v="4"/>
    <n v="200708"/>
  </r>
  <r>
    <x v="679"/>
    <d v="2007-08-27T00:00:00"/>
    <x v="2"/>
    <n v="3"/>
    <n v="0"/>
    <n v="33"/>
    <n v="17"/>
    <d v="1899-12-30T00:33:17"/>
    <d v="1899-12-30T00:11:06"/>
    <x v="34"/>
    <s v="Columbus Statue"/>
    <n v="5.4081121682523827"/>
    <n v="143"/>
    <s v="Hot &amp; Humid"/>
    <s v="Out: 16.45.60(135) Back: 16.32.28(151)"/>
    <d v="1899-12-30T04:50:40"/>
    <d v="1899-12-30T02:25:20"/>
    <d v="1899-12-30T04:50:40"/>
    <d v="1899-12-30T05:43:04"/>
    <d v="1899-12-30T02:25:20"/>
    <d v="1899-12-30T02:51:32"/>
    <n v="2100"/>
    <x v="6"/>
    <x v="4"/>
    <n v="200708"/>
  </r>
  <r>
    <x v="680"/>
    <d v="2007-08-28T00:00:00"/>
    <x v="2"/>
    <n v="1.4"/>
    <n v="0"/>
    <n v="15"/>
    <n v="0"/>
    <d v="1899-12-30T00:15:00"/>
    <d v="1899-12-30T00:10:43"/>
    <x v="34"/>
    <s v="Eliptical"/>
    <n v="5.6000000000000041"/>
    <n v="0"/>
    <m/>
    <m/>
    <d v="1899-12-30T04:40:43"/>
    <d v="1899-12-30T02:20:21"/>
    <d v="1899-12-30T04:40:43"/>
    <d v="1899-12-30T05:33:07"/>
    <d v="1899-12-30T02:20:21"/>
    <d v="1899-12-30T02:46:33"/>
    <n v="1895"/>
    <x v="6"/>
    <x v="4"/>
    <n v="200708"/>
  </r>
  <r>
    <x v="680"/>
    <d v="2007-08-28T00:00:00"/>
    <x v="2"/>
    <n v="2.5"/>
    <n v="0"/>
    <n v="22"/>
    <n v="18"/>
    <d v="1899-12-30T00:22:18"/>
    <d v="1899-12-30T00:08:55"/>
    <x v="34"/>
    <s v="Anchor"/>
    <n v="6.7264573991031433"/>
    <n v="161"/>
    <s v="Hot &amp; Humid"/>
    <s v="Out: 9:52.44(158) Back: 12.26.51(162)"/>
    <d v="1899-12-30T03:53:42"/>
    <d v="1899-12-30T01:56:51"/>
    <d v="1899-12-30T03:53:42"/>
    <d v="1899-12-30T04:46:06"/>
    <d v="1899-12-30T01:56:51"/>
    <d v="1899-12-30T02:23:03"/>
    <n v="801"/>
    <x v="6"/>
    <x v="4"/>
    <n v="200708"/>
  </r>
  <r>
    <x v="681"/>
    <d v="2007-08-30T00:00:00"/>
    <x v="2"/>
    <n v="2"/>
    <n v="0"/>
    <n v="15"/>
    <n v="47"/>
    <d v="1899-12-30T00:15:47"/>
    <d v="1899-12-30T00:07:53"/>
    <x v="34"/>
    <s v="Park &amp; Back"/>
    <n v="7.6029567053854334"/>
    <n v="167"/>
    <s v="Hot &amp; Humid"/>
    <s v="Out: 7.47.54(155) Back: 8.00.27(179)"/>
    <d v="1899-12-30T03:26:46"/>
    <d v="1899-12-30T01:43:23"/>
    <d v="1899-12-30T03:26:46"/>
    <d v="1899-12-30T04:19:10"/>
    <d v="1899-12-30T01:43:23"/>
    <d v="1899-12-30T02:09:35"/>
    <n v="713"/>
    <x v="6"/>
    <x v="4"/>
    <n v="200708"/>
  </r>
  <r>
    <x v="682"/>
    <d v="2007-08-31T00:00:00"/>
    <x v="2"/>
    <n v="4.5"/>
    <n v="0"/>
    <n v="45"/>
    <n v="48"/>
    <d v="1899-12-30T00:45:48"/>
    <d v="1899-12-30T00:10:11"/>
    <x v="34"/>
    <s v="Beach Loop"/>
    <n v="5.8951965065502234"/>
    <n v="0"/>
    <s v="Hot &amp; Humid"/>
    <s v="Out: 23.24.81 Back:22.23.75"/>
    <d v="1899-12-30T04:26:39"/>
    <d v="1899-12-30T02:13:20"/>
    <d v="1899-12-30T04:26:39"/>
    <d v="1899-12-30T05:19:03"/>
    <d v="1899-12-30T02:13:20"/>
    <d v="1899-12-30T02:39:32"/>
    <n v="1541"/>
    <x v="6"/>
    <x v="4"/>
    <n v="200708"/>
  </r>
  <r>
    <x v="683"/>
    <d v="2007-09-02T00:00:00"/>
    <x v="2"/>
    <n v="4"/>
    <n v="0"/>
    <n v="39"/>
    <n v="40"/>
    <d v="1899-12-30T00:39:40"/>
    <d v="1899-12-30T00:09:55"/>
    <x v="34"/>
    <s v="Home to Bike Path"/>
    <n v="6.050420168067232"/>
    <n v="0"/>
    <s v="Cool"/>
    <s v="Out: 18.38.89 Back:21.01.60"/>
    <d v="1899-12-30T04:19:49"/>
    <d v="1899-12-30T02:09:55"/>
    <d v="1899-12-30T04:19:49"/>
    <d v="1899-12-30T05:12:13"/>
    <d v="1899-12-30T02:09:55"/>
    <d v="1899-12-30T02:36:07"/>
    <n v="1347"/>
    <x v="6"/>
    <x v="5"/>
    <n v="200709"/>
  </r>
  <r>
    <x v="684"/>
    <d v="2007-09-03T00:00:00"/>
    <x v="2"/>
    <n v="3.1"/>
    <n v="0"/>
    <n v="26"/>
    <n v="20"/>
    <d v="1899-12-30T00:26:20"/>
    <d v="1899-12-30T00:08:30"/>
    <x v="33"/>
    <s v="New Haven Road Race"/>
    <n v="7.0632911392405129"/>
    <n v="175"/>
    <s v="Warm"/>
    <s v="Splits: 8.17.37(166) + 8.44.82(177) + 9.17.99(181)"/>
    <d v="1899-12-30T03:42:34"/>
    <d v="1899-12-30T01:51:17"/>
    <d v="1899-12-30T03:42:34"/>
    <d v="1899-12-30T04:34:58"/>
    <d v="1899-12-30T01:51:17"/>
    <d v="1899-12-30T02:17:29"/>
    <n v="743"/>
    <x v="6"/>
    <x v="5"/>
    <n v="200709"/>
  </r>
  <r>
    <x v="685"/>
    <d v="2007-09-05T00:00:00"/>
    <x v="2"/>
    <n v="5"/>
    <n v="0"/>
    <n v="48"/>
    <n v="55"/>
    <d v="1899-12-30T00:48:55"/>
    <d v="1899-12-30T00:09:47"/>
    <x v="34"/>
    <s v="Second Beach"/>
    <n v="6.1328790459965976"/>
    <n v="0"/>
    <s v="Perfect"/>
    <s v="Out: 24.03.87 Back: 24.51.63"/>
    <d v="1899-12-30T04:16:19"/>
    <d v="1899-12-30T02:08:10"/>
    <d v="1899-12-30T04:16:19"/>
    <d v="1899-12-30T05:08:43"/>
    <d v="1899-12-30T02:08:10"/>
    <d v="1899-12-30T02:34:22"/>
    <n v="1235"/>
    <x v="6"/>
    <x v="5"/>
    <n v="200709"/>
  </r>
  <r>
    <x v="686"/>
    <d v="2007-09-07T00:00:00"/>
    <x v="2"/>
    <n v="4"/>
    <n v="0"/>
    <n v="42"/>
    <n v="16"/>
    <d v="1899-12-30T00:42:16"/>
    <d v="1899-12-30T00:10:34"/>
    <x v="34"/>
    <s v="4 Mile-Work"/>
    <n v="5.6782334384858091"/>
    <n v="158"/>
    <s v="Hot &amp; Humid"/>
    <s v="Out: 19.47.87(154) Back:22.28.30(161)"/>
    <d v="1899-12-30T04:36:51"/>
    <d v="1899-12-30T02:18:25"/>
    <d v="1899-12-30T04:36:51"/>
    <d v="1899-12-30T05:29:15"/>
    <d v="1899-12-30T02:18:25"/>
    <d v="1899-12-30T02:44:37"/>
    <n v="1823"/>
    <x v="6"/>
    <x v="5"/>
    <n v="200709"/>
  </r>
  <r>
    <x v="687"/>
    <d v="2007-09-08T00:00:00"/>
    <x v="2"/>
    <n v="3.06"/>
    <n v="0"/>
    <n v="32"/>
    <n v="1"/>
    <d v="1899-12-30T00:32:01"/>
    <d v="1899-12-30T00:10:28"/>
    <x v="34"/>
    <s v="Munson Loop to Big House"/>
    <n v="5.7345132743362877"/>
    <n v="159"/>
    <s v="Hot &amp; Humid"/>
    <s v="Munson Loop - 13.33.78(151) Big House: 18.27.60(164)"/>
    <d v="1899-12-30T04:34:08"/>
    <d v="1899-12-30T02:17:04"/>
    <d v="1899-12-30T04:34:08"/>
    <d v="1899-12-30T05:26:32"/>
    <d v="1899-12-30T02:17:04"/>
    <d v="1899-12-30T02:43:16"/>
    <n v="1754"/>
    <x v="6"/>
    <x v="5"/>
    <n v="200709"/>
  </r>
  <r>
    <x v="688"/>
    <d v="2007-09-09T00:00:00"/>
    <x v="2"/>
    <n v="7.08"/>
    <n v="1"/>
    <n v="21"/>
    <n v="2"/>
    <d v="1899-12-30T01:21:02"/>
    <d v="1899-12-30T00:11:27"/>
    <x v="34"/>
    <s v="Home 7 Mile Loop"/>
    <n v="5.2422871246400691"/>
    <n v="161"/>
    <s v="Hot &amp; Humid"/>
    <s v="3MiSplit: 31.31.91(155) 6MiSplit: 36.37.87(165)"/>
    <d v="1899-12-30T04:59:52"/>
    <d v="1899-12-30T02:29:56"/>
    <d v="1899-12-30T04:59:52"/>
    <d v="1899-12-30T05:52:16"/>
    <d v="1899-12-30T02:29:56"/>
    <d v="1899-12-30T02:56:08"/>
    <n v="2254"/>
    <x v="6"/>
    <x v="5"/>
    <n v="200709"/>
  </r>
  <r>
    <x v="689"/>
    <d v="2007-09-11T00:00:00"/>
    <x v="2"/>
    <n v="4"/>
    <n v="0"/>
    <n v="39"/>
    <n v="35"/>
    <d v="1899-12-30T00:39:35"/>
    <d v="1899-12-30T00:09:54"/>
    <x v="34"/>
    <s v="4 Mile-Work"/>
    <n v="6.0631578947368467"/>
    <n v="156"/>
    <s v="Rainy"/>
    <s v="Out: 19.53.70(152) Back: 19.41.02(162)"/>
    <d v="1899-12-30T04:19:16"/>
    <d v="1899-12-30T02:09:38"/>
    <d v="1899-12-30T04:19:16"/>
    <d v="1899-12-30T05:11:40"/>
    <d v="1899-12-30T02:09:38"/>
    <d v="1899-12-30T02:35:50"/>
    <n v="1336"/>
    <x v="6"/>
    <x v="5"/>
    <n v="200709"/>
  </r>
  <r>
    <x v="690"/>
    <d v="2007-09-12T00:00:00"/>
    <x v="2"/>
    <n v="5"/>
    <n v="0"/>
    <n v="48"/>
    <n v="19"/>
    <d v="1899-12-30T00:48:19"/>
    <d v="1899-12-30T00:09:40"/>
    <x v="34"/>
    <s v="Second Beach"/>
    <n v="6.2090375991721327"/>
    <n v="155"/>
    <s v="Warm &amp; Windy"/>
    <s v="Out: 23.58.63(149) Back: 24.20.49(161)"/>
    <d v="1899-12-30T04:13:11"/>
    <d v="1899-12-30T02:06:35"/>
    <d v="1899-12-30T04:13:11"/>
    <d v="1899-12-30T05:05:35"/>
    <d v="1899-12-30T02:06:35"/>
    <d v="1899-12-30T02:32:47"/>
    <n v="1134"/>
    <x v="6"/>
    <x v="5"/>
    <n v="200709"/>
  </r>
  <r>
    <x v="691"/>
    <d v="2007-09-13T00:00:00"/>
    <x v="2"/>
    <n v="4"/>
    <n v="0"/>
    <n v="38"/>
    <n v="54"/>
    <d v="1899-12-30T00:38:54"/>
    <d v="1899-12-30T00:09:43"/>
    <x v="34"/>
    <s v="4 Mile-Work"/>
    <n v="6.1696658097686425"/>
    <n v="158"/>
    <s v="Warm"/>
    <s v="Out: 19.15.25(154) Back: 19.39.49(162)"/>
    <d v="1899-12-30T04:14:48"/>
    <d v="1899-12-30T02:07:24"/>
    <d v="1899-12-30T04:14:48"/>
    <d v="1899-12-30T05:07:12"/>
    <d v="1899-12-30T02:07:24"/>
    <d v="1899-12-30T02:33:36"/>
    <n v="1194"/>
    <x v="6"/>
    <x v="5"/>
    <n v="200709"/>
  </r>
  <r>
    <x v="692"/>
    <d v="2007-09-14T00:00:00"/>
    <x v="2"/>
    <n v="4"/>
    <n v="0"/>
    <n v="40"/>
    <n v="28"/>
    <d v="1899-12-30T00:40:28"/>
    <d v="1899-12-30T00:10:07"/>
    <x v="34"/>
    <s v="4 Mile-Work"/>
    <n v="5.9308072487644194"/>
    <n v="154"/>
    <s v="Warm"/>
    <s v="Out: 20.55.05(146) Back: 19.33.82(163)"/>
    <d v="1899-12-30T04:25:03"/>
    <d v="1899-12-30T02:12:32"/>
    <d v="1899-12-30T04:25:03"/>
    <d v="1899-12-30T05:17:27"/>
    <d v="1899-12-30T02:12:32"/>
    <d v="1899-12-30T02:38:44"/>
    <n v="1497"/>
    <x v="6"/>
    <x v="5"/>
    <n v="200709"/>
  </r>
  <r>
    <x v="693"/>
    <d v="2007-09-16T00:00:00"/>
    <x v="2"/>
    <n v="8.5"/>
    <n v="1"/>
    <n v="26"/>
    <n v="20"/>
    <d v="1899-12-30T01:26:20"/>
    <d v="1899-12-30T00:10:09"/>
    <x v="33"/>
    <s v="Quassy Loop Plus"/>
    <n v="5.907335907335912"/>
    <n v="156"/>
    <s v="Cool"/>
    <s v="Splits: 9.23.31(148) 10.31.91(152) 10.53.33(156) 9.09.79(157) 9.16.94(158) 9.16.93(160) 9.52.64(155) 12.44.00(162) 5.11.84(154)"/>
    <d v="1899-12-30T04:26:07"/>
    <d v="1899-12-30T02:13:03"/>
    <d v="1899-12-30T04:26:07"/>
    <d v="1899-12-30T05:18:31"/>
    <d v="1899-12-30T02:13:03"/>
    <d v="1899-12-30T02:39:15"/>
    <n v="1519"/>
    <x v="6"/>
    <x v="5"/>
    <n v="200709"/>
  </r>
  <r>
    <x v="694"/>
    <d v="2007-09-22T00:00:00"/>
    <x v="2"/>
    <n v="8.5"/>
    <n v="1"/>
    <n v="33"/>
    <n v="24"/>
    <d v="1899-12-30T01:33:24"/>
    <d v="1899-12-30T00:10:59"/>
    <x v="34"/>
    <s v="Quassy Loop Plus"/>
    <n v="5.4603854389721675"/>
    <n v="168"/>
    <s v="Cool"/>
    <s v="Splits: 10.05.14(155) 10.24.77(166) 11.21.88(168) 8.59.09(170) 9.20.51(172) 12.04.72(170) 10.46.20(168) 14.16.82(173) 6.05.83(168)"/>
    <d v="1899-12-30T04:47:54"/>
    <d v="1899-12-30T02:23:57"/>
    <d v="1899-12-30T04:47:54"/>
    <d v="1899-12-30T05:40:18"/>
    <d v="1899-12-30T02:23:57"/>
    <d v="1899-12-30T02:50:09"/>
    <n v="2043"/>
    <x v="6"/>
    <x v="5"/>
    <n v="200709"/>
  </r>
  <r>
    <x v="695"/>
    <d v="2007-09-24T00:00:00"/>
    <x v="2"/>
    <n v="3"/>
    <n v="0"/>
    <n v="30"/>
    <n v="22"/>
    <d v="1899-12-30T00:30:22"/>
    <d v="1899-12-30T00:10:07"/>
    <x v="34"/>
    <s v="Cannon"/>
    <n v="5.9275521405049449"/>
    <n v="147"/>
    <s v="Warm"/>
    <s v="Out: 15.27.06(140) Back: 14.55.51(154)"/>
    <d v="1899-12-30T04:25:12"/>
    <d v="1899-12-30T02:12:36"/>
    <d v="1899-12-30T04:25:12"/>
    <d v="1899-12-30T05:17:36"/>
    <d v="1899-12-30T02:12:36"/>
    <d v="1899-12-30T02:38:48"/>
    <n v="1502"/>
    <x v="6"/>
    <x v="5"/>
    <n v="200709"/>
  </r>
  <r>
    <x v="696"/>
    <d v="2007-09-25T00:00:00"/>
    <x v="2"/>
    <n v="4"/>
    <n v="0"/>
    <n v="39"/>
    <n v="55"/>
    <d v="1899-12-30T00:39:55"/>
    <d v="1899-12-30T00:09:59"/>
    <x v="34"/>
    <s v="4 Mile-Work"/>
    <n v="6.0125260960334082"/>
    <n v="157"/>
    <s v="Warm"/>
    <s v="Out: 19.59.52(151) Back: 19.56.12(163)"/>
    <d v="1899-12-30T04:21:27"/>
    <d v="1899-12-30T02:10:44"/>
    <d v="1899-12-30T04:21:27"/>
    <d v="1899-12-30T05:13:51"/>
    <d v="1899-12-30T02:10:44"/>
    <d v="1899-12-30T02:36:56"/>
    <n v="1390"/>
    <x v="6"/>
    <x v="5"/>
    <n v="200709"/>
  </r>
  <r>
    <x v="697"/>
    <d v="2007-09-26T00:00:00"/>
    <x v="2"/>
    <n v="4"/>
    <n v="0"/>
    <n v="40"/>
    <n v="49"/>
    <d v="1899-12-30T00:40:49"/>
    <d v="1899-12-30T00:10:12"/>
    <x v="34"/>
    <s v="4 Mile-Work"/>
    <n v="5.8799510004083331"/>
    <n v="156"/>
    <s v="Hot &amp; Humid"/>
    <s v="Out: 19.23.19(147) Back: 21.26.22(164)"/>
    <d v="1899-12-30T04:27:21"/>
    <d v="1899-12-30T02:13:40"/>
    <d v="1899-12-30T04:27:21"/>
    <d v="1899-12-30T05:19:45"/>
    <d v="1899-12-30T02:13:40"/>
    <d v="1899-12-30T02:39:52"/>
    <n v="1566"/>
    <x v="6"/>
    <x v="5"/>
    <n v="200709"/>
  </r>
  <r>
    <x v="698"/>
    <d v="2007-09-27T00:00:00"/>
    <x v="2"/>
    <n v="4"/>
    <n v="0"/>
    <n v="37"/>
    <n v="48"/>
    <d v="1899-12-30T00:37:48"/>
    <d v="1899-12-30T00:09:27"/>
    <x v="34"/>
    <s v="4 Mile-Work"/>
    <n v="6.3492063492063542"/>
    <n v="166"/>
    <s v="Warm"/>
    <s v="Out: 18.27.17(160) Back: 19.21.41(171)"/>
    <d v="1899-12-30T04:07:35"/>
    <d v="1899-12-30T02:03:48"/>
    <d v="1899-12-30T04:07:35"/>
    <d v="1899-12-30T04:59:59"/>
    <d v="1899-12-30T02:03:48"/>
    <d v="1899-12-30T02:30:00"/>
    <n v="997"/>
    <x v="6"/>
    <x v="5"/>
    <n v="200709"/>
  </r>
  <r>
    <x v="699"/>
    <d v="2007-09-30T00:00:00"/>
    <x v="2"/>
    <n v="10.5"/>
    <n v="1"/>
    <n v="51"/>
    <n v="32"/>
    <d v="1899-12-30T01:51:32"/>
    <d v="1899-12-30T00:10:37"/>
    <x v="34"/>
    <s v="Griskus Sprint Bike Course"/>
    <n v="5.6485355648535611"/>
    <n v="159"/>
    <s v="Cool"/>
    <s v="Splits: 10.31.67(151) + 8.52.07(159) + 9.31.21(160) + 10.48.35(164) + 10.06.93(158) + 9.59.71(157) +12.22.65(159) + 12.50.93(161) + 10.00.54(160) + 10.25.59(164) + 5.11.76(166)"/>
    <d v="1899-12-30T04:38:18"/>
    <d v="1899-12-30T02:19:09"/>
    <d v="1899-12-30T04:38:18"/>
    <d v="1899-12-30T05:30:42"/>
    <d v="1899-12-30T02:19:09"/>
    <d v="1899-12-30T02:45:21"/>
    <n v="1852"/>
    <x v="6"/>
    <x v="5"/>
    <n v="200709"/>
  </r>
  <r>
    <x v="700"/>
    <d v="2007-10-02T00:00:00"/>
    <x v="2"/>
    <n v="5"/>
    <n v="0"/>
    <n v="51"/>
    <n v="59"/>
    <d v="1899-12-30T00:51:59"/>
    <d v="1899-12-30T00:10:24"/>
    <x v="34"/>
    <s v="Second Beach"/>
    <n v="5.7710804745110664"/>
    <n v="154"/>
    <s v="Warm"/>
    <s v="Out: 24.50.04(153) Back: 27.09.31(155)"/>
    <d v="1899-12-30T04:32:24"/>
    <d v="1899-12-30T02:16:12"/>
    <d v="1899-12-30T04:32:24"/>
    <d v="1899-12-30T05:24:48"/>
    <d v="1899-12-30T02:16:12"/>
    <d v="1899-12-30T02:42:24"/>
    <n v="1710"/>
    <x v="6"/>
    <x v="6"/>
    <n v="200710"/>
  </r>
  <r>
    <x v="701"/>
    <d v="2007-10-03T00:00:00"/>
    <x v="2"/>
    <n v="6"/>
    <n v="0"/>
    <n v="59"/>
    <n v="40"/>
    <d v="1899-12-30T00:59:40"/>
    <d v="1899-12-30T00:09:57"/>
    <x v="34"/>
    <s v="Bath House"/>
    <n v="6.0335195530726313"/>
    <n v="155"/>
    <s v="Warm"/>
    <s v="Out: 30.32.14(151) Back: 29.08.79(160)"/>
    <d v="1899-12-30T04:20:33"/>
    <d v="1899-12-30T02:10:16"/>
    <d v="1899-12-30T04:20:33"/>
    <d v="1899-12-30T05:12:57"/>
    <d v="1899-12-30T02:10:16"/>
    <d v="1899-12-30T02:36:28"/>
    <n v="1364"/>
    <x v="6"/>
    <x v="6"/>
    <n v="200710"/>
  </r>
  <r>
    <x v="702"/>
    <d v="2007-10-04T00:00:00"/>
    <x v="2"/>
    <n v="4"/>
    <n v="0"/>
    <n v="42"/>
    <n v="56"/>
    <d v="1899-12-30T00:42:56"/>
    <d v="1899-12-30T00:10:44"/>
    <x v="34"/>
    <s v="4 Mile-Work"/>
    <n v="5.590062111801247"/>
    <n v="0"/>
    <s v="Hot &amp; Humid"/>
    <s v="Out: 19.55.19 Back: 23.01.23"/>
    <d v="1899-12-30T04:41:13"/>
    <d v="1899-12-30T02:20:36"/>
    <d v="1899-12-30T04:41:13"/>
    <d v="1899-12-30T05:33:37"/>
    <d v="1899-12-30T02:20:36"/>
    <d v="1899-12-30T02:46:48"/>
    <n v="1908"/>
    <x v="6"/>
    <x v="6"/>
    <n v="200710"/>
  </r>
  <r>
    <x v="703"/>
    <d v="2007-10-05T00:00:00"/>
    <x v="2"/>
    <n v="3"/>
    <n v="0"/>
    <n v="31"/>
    <n v="25"/>
    <d v="1899-12-30T00:31:25"/>
    <d v="1899-12-30T00:10:28"/>
    <x v="34"/>
    <s v="Columbus Statue"/>
    <n v="5.7294429708222854"/>
    <n v="145"/>
    <s v="Hot &amp; Humid"/>
    <s v="Out: 15.08.68(142) Back: 16.16.43(147)"/>
    <d v="1899-12-30T04:34:22"/>
    <d v="1899-12-30T02:17:11"/>
    <d v="1899-12-30T04:34:22"/>
    <d v="1899-12-30T05:26:46"/>
    <d v="1899-12-30T02:17:11"/>
    <d v="1899-12-30T02:43:23"/>
    <n v="1757"/>
    <x v="6"/>
    <x v="6"/>
    <n v="200710"/>
  </r>
  <r>
    <x v="704"/>
    <d v="2007-10-07T00:00:00"/>
    <x v="2"/>
    <n v="10.5"/>
    <n v="1"/>
    <n v="54"/>
    <n v="21"/>
    <d v="1899-12-30T01:54:21"/>
    <d v="1899-12-30T00:10:53"/>
    <x v="34"/>
    <s v="Griskus Sprint Bike Course"/>
    <n v="5.5094009619589031"/>
    <n v="0"/>
    <s v="Hot &amp; Humid"/>
    <s v="Splits: 10.33.82(152) + 10.24.76(158) + 10.17.63(164) + 11.29.03(165) + 10.06.84(165) + 10.35.55(163) + 14.13.25(166) + 12.33.30(168) + 12.38.47(165) + 11.29.03(169)"/>
    <d v="1899-12-30T04:45:20"/>
    <d v="1899-12-30T02:22:40"/>
    <d v="1899-12-30T04:45:20"/>
    <d v="1899-12-30T05:37:44"/>
    <d v="1899-12-30T02:22:40"/>
    <d v="1899-12-30T02:48:52"/>
    <n v="2000"/>
    <x v="6"/>
    <x v="6"/>
    <n v="200710"/>
  </r>
  <r>
    <x v="705"/>
    <d v="2007-10-11T00:00:00"/>
    <x v="2"/>
    <n v="3"/>
    <n v="0"/>
    <n v="29"/>
    <n v="37"/>
    <d v="1899-12-30T00:29:37"/>
    <d v="1899-12-30T00:09:52"/>
    <x v="34"/>
    <s v="Columbus Statue"/>
    <n v="6.0776589758019179"/>
    <n v="0"/>
    <s v="Cool"/>
    <s v="Out: 14.27.00 Back: 15.10.61"/>
    <d v="1899-12-30T04:18:39"/>
    <d v="1899-12-30T02:09:20"/>
    <d v="1899-12-30T04:18:39"/>
    <d v="1899-12-30T05:11:03"/>
    <d v="1899-12-30T02:09:20"/>
    <d v="1899-12-30T02:35:32"/>
    <n v="1317"/>
    <x v="6"/>
    <x v="6"/>
    <n v="200710"/>
  </r>
  <r>
    <x v="706"/>
    <d v="2007-10-13T00:00:00"/>
    <x v="2"/>
    <n v="13.1"/>
    <n v="2"/>
    <n v="21"/>
    <n v="32"/>
    <d v="1899-12-30T02:21:32"/>
    <d v="1899-12-30T00:10:48"/>
    <x v="34"/>
    <s v="Hartford Half Marathon"/>
    <n v="5.5534620819594949"/>
    <n v="178"/>
    <s v="Cool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d v="1899-12-30T04:43:04"/>
    <d v="1899-12-30T05:35:28"/>
    <d v="1899-12-30T02:21:32"/>
    <d v="1899-12-30T02:47:44"/>
    <n v="1950"/>
    <x v="6"/>
    <x v="6"/>
    <n v="200710"/>
  </r>
  <r>
    <x v="706"/>
    <d v="2007-10-13T00:00:00"/>
    <x v="8"/>
    <n v="1"/>
    <n v="0"/>
    <n v="10"/>
    <n v="10"/>
    <d v="1899-12-30T00:10:10"/>
    <d v="1899-12-30T00:10:10"/>
    <x v="38"/>
    <s v="Hartford Half Marathon"/>
    <n v="5.9016393442623007"/>
    <n v="0"/>
    <s v="Cool"/>
    <m/>
    <d v="1899-12-30T00:00:00"/>
    <d v="1899-12-30T00:00:00"/>
    <d v="1899-12-30T04:26:22"/>
    <d v="1899-12-30T05:18:46"/>
    <d v="1899-12-30T02:13:11"/>
    <d v="1899-12-30T02:39:23"/>
    <n v="1526"/>
    <x v="6"/>
    <x v="6"/>
    <n v="200710"/>
  </r>
  <r>
    <x v="706"/>
    <d v="2007-10-13T00:00:00"/>
    <x v="9"/>
    <n v="1"/>
    <n v="0"/>
    <n v="10"/>
    <n v="11"/>
    <d v="1899-12-30T00:10:11"/>
    <d v="1899-12-30T00:10:11"/>
    <x v="38"/>
    <s v="Hartford Half Marathon"/>
    <n v="5.891980360065471"/>
    <n v="0"/>
    <s v="Cool"/>
    <m/>
    <d v="1899-12-30T00:00:00"/>
    <d v="1899-12-30T00:00:00"/>
    <d v="1899-12-30T04:26:48"/>
    <d v="1899-12-30T05:19:12"/>
    <d v="1899-12-30T02:13:24"/>
    <d v="1899-12-30T02:39:36"/>
    <n v="1547"/>
    <x v="6"/>
    <x v="6"/>
    <n v="200710"/>
  </r>
  <r>
    <x v="706"/>
    <d v="2007-10-13T00:00:00"/>
    <x v="10"/>
    <n v="1"/>
    <n v="0"/>
    <n v="10"/>
    <n v="10"/>
    <d v="1899-12-30T00:10:10"/>
    <d v="1899-12-30T00:10:10"/>
    <x v="38"/>
    <s v="Hartford Half Marathon"/>
    <n v="5.9016393442623007"/>
    <n v="0"/>
    <s v="Cool"/>
    <m/>
    <d v="1899-12-30T00:00:00"/>
    <d v="1899-12-30T00:00:00"/>
    <d v="1899-12-30T04:26:22"/>
    <d v="1899-12-30T05:18:46"/>
    <d v="1899-12-30T02:13:11"/>
    <d v="1899-12-30T02:39:23"/>
    <n v="1526"/>
    <x v="6"/>
    <x v="6"/>
    <n v="200710"/>
  </r>
  <r>
    <x v="706"/>
    <d v="2007-10-13T00:00:00"/>
    <x v="11"/>
    <n v="1"/>
    <n v="0"/>
    <n v="10"/>
    <n v="13"/>
    <d v="1899-12-30T00:10:13"/>
    <d v="1899-12-30T00:10:13"/>
    <x v="38"/>
    <s v="Hartford Half Marathon"/>
    <n v="5.872756933115828"/>
    <n v="0"/>
    <s v="Cool"/>
    <m/>
    <d v="1899-12-30T00:00:00"/>
    <d v="1899-12-30T00:00:00"/>
    <d v="1899-12-30T04:27:41"/>
    <d v="1899-12-30T05:20:05"/>
    <d v="1899-12-30T02:13:50"/>
    <d v="1899-12-30T02:40:02"/>
    <n v="1572"/>
    <x v="6"/>
    <x v="6"/>
    <n v="200710"/>
  </r>
  <r>
    <x v="706"/>
    <d v="2007-10-13T00:00:00"/>
    <x v="12"/>
    <n v="1"/>
    <n v="0"/>
    <n v="10"/>
    <n v="29"/>
    <d v="1899-12-30T00:10:29"/>
    <d v="1899-12-30T00:10:29"/>
    <x v="38"/>
    <s v="Hartford Half Marathon"/>
    <n v="5.7233704292527872"/>
    <n v="0"/>
    <s v="Cool"/>
    <m/>
    <d v="1899-12-30T00:00:00"/>
    <d v="1899-12-30T00:00:00"/>
    <d v="1899-12-30T04:34:40"/>
    <d v="1899-12-30T05:27:04"/>
    <d v="1899-12-30T02:17:20"/>
    <d v="1899-12-30T02:43:32"/>
    <n v="1767"/>
    <x v="6"/>
    <x v="6"/>
    <n v="200710"/>
  </r>
  <r>
    <x v="706"/>
    <d v="2007-10-13T00:00:00"/>
    <x v="13"/>
    <n v="1"/>
    <n v="0"/>
    <n v="10"/>
    <n v="24"/>
    <d v="1899-12-30T00:10:24"/>
    <d v="1899-12-30T00:10:24"/>
    <x v="38"/>
    <s v="Hartford Half Marathon"/>
    <n v="5.7692307692307736"/>
    <n v="0"/>
    <s v="Cool"/>
    <m/>
    <d v="1899-12-30T00:00:00"/>
    <d v="1899-12-30T00:00:00"/>
    <d v="1899-12-30T04:32:29"/>
    <d v="1899-12-30T05:24:53"/>
    <d v="1899-12-30T02:16:14"/>
    <d v="1899-12-30T02:42:26"/>
    <n v="1711"/>
    <x v="6"/>
    <x v="6"/>
    <n v="200710"/>
  </r>
  <r>
    <x v="706"/>
    <d v="2007-10-13T00:00:00"/>
    <x v="14"/>
    <n v="1"/>
    <n v="0"/>
    <n v="10"/>
    <n v="24"/>
    <d v="1899-12-30T00:10:24"/>
    <d v="1899-12-30T00:10:24"/>
    <x v="38"/>
    <s v="Hartford Half Marathon"/>
    <n v="5.7692307692307736"/>
    <n v="0"/>
    <s v="Cool"/>
    <m/>
    <d v="1899-12-30T00:00:00"/>
    <d v="1899-12-30T00:00:00"/>
    <d v="1899-12-30T04:32:29"/>
    <d v="1899-12-30T05:24:53"/>
    <d v="1899-12-30T02:16:14"/>
    <d v="1899-12-30T02:42:26"/>
    <n v="1711"/>
    <x v="6"/>
    <x v="6"/>
    <n v="200710"/>
  </r>
  <r>
    <x v="706"/>
    <d v="2007-10-13T00:00:00"/>
    <x v="15"/>
    <n v="1"/>
    <n v="0"/>
    <n v="10"/>
    <n v="29"/>
    <d v="1899-12-30T00:10:29"/>
    <d v="1899-12-30T00:10:29"/>
    <x v="38"/>
    <s v="Hartford Half Marathon"/>
    <n v="5.7233704292527872"/>
    <n v="0"/>
    <s v="Cool"/>
    <m/>
    <d v="1899-12-30T00:00:00"/>
    <d v="1899-12-30T00:00:00"/>
    <d v="1899-12-30T04:34:40"/>
    <d v="1899-12-30T05:27:04"/>
    <d v="1899-12-30T02:17:20"/>
    <d v="1899-12-30T02:43:32"/>
    <n v="1767"/>
    <x v="6"/>
    <x v="6"/>
    <n v="200710"/>
  </r>
  <r>
    <x v="706"/>
    <d v="2007-10-13T00:00:00"/>
    <x v="16"/>
    <n v="1"/>
    <n v="0"/>
    <n v="10"/>
    <n v="53"/>
    <d v="1899-12-30T00:10:53"/>
    <d v="1899-12-30T00:10:53"/>
    <x v="38"/>
    <s v="Hartford Half Marathon"/>
    <n v="5.5130168453292541"/>
    <n v="0"/>
    <s v="Cool"/>
    <m/>
    <d v="1899-12-30T00:00:00"/>
    <d v="1899-12-30T00:00:00"/>
    <d v="1899-12-30T04:45:09"/>
    <d v="1899-12-30T05:37:33"/>
    <d v="1899-12-30T02:22:34"/>
    <d v="1899-12-30T02:48:46"/>
    <n v="1996"/>
    <x v="6"/>
    <x v="6"/>
    <n v="200710"/>
  </r>
  <r>
    <x v="706"/>
    <d v="2007-10-13T00:00:00"/>
    <x v="17"/>
    <n v="1"/>
    <n v="0"/>
    <n v="11"/>
    <n v="7"/>
    <d v="1899-12-30T00:11:07"/>
    <d v="1899-12-30T00:11:07"/>
    <x v="38"/>
    <s v="Hartford Half Marathon"/>
    <n v="5.3973013493253408"/>
    <n v="0"/>
    <s v="Cool"/>
    <m/>
    <d v="1899-12-30T00:00:00"/>
    <d v="1899-12-30T00:00:00"/>
    <d v="1899-12-30T04:51:15"/>
    <d v="1899-12-30T05:43:39"/>
    <d v="1899-12-30T02:25:38"/>
    <d v="1899-12-30T02:51:50"/>
    <n v="2121"/>
    <x v="6"/>
    <x v="6"/>
    <n v="200710"/>
  </r>
  <r>
    <x v="706"/>
    <d v="2007-10-13T00:00:00"/>
    <x v="18"/>
    <n v="1"/>
    <n v="0"/>
    <n v="12"/>
    <n v="5"/>
    <d v="1899-12-30T00:12:05"/>
    <d v="1899-12-30T00:12:05"/>
    <x v="38"/>
    <s v="Hartford Half Marathon"/>
    <n v="4.9655172413793141"/>
    <n v="0"/>
    <s v="Cool"/>
    <m/>
    <d v="1899-12-30T00:00:00"/>
    <d v="1899-12-30T00:00:00"/>
    <d v="1899-12-30T05:16:35"/>
    <d v="1899-12-30T06:08:59"/>
    <d v="1899-12-30T02:38:18"/>
    <d v="1899-12-30T03:04:30"/>
    <n v="2444"/>
    <x v="6"/>
    <x v="6"/>
    <n v="200710"/>
  </r>
  <r>
    <x v="706"/>
    <d v="2007-10-13T00:00:00"/>
    <x v="19"/>
    <n v="1"/>
    <n v="0"/>
    <n v="11"/>
    <n v="57"/>
    <d v="1899-12-30T00:11:57"/>
    <d v="1899-12-30T00:11:57"/>
    <x v="38"/>
    <s v="Hartford Half Marathon"/>
    <n v="5.0209205020920544"/>
    <n v="0"/>
    <s v="Cool"/>
    <m/>
    <d v="1899-12-30T00:00:00"/>
    <d v="1899-12-30T00:00:00"/>
    <d v="1899-12-30T05:13:05"/>
    <d v="1899-12-30T06:05:29"/>
    <d v="1899-12-30T02:36:33"/>
    <d v="1899-12-30T03:02:45"/>
    <n v="2406"/>
    <x v="6"/>
    <x v="6"/>
    <n v="200710"/>
  </r>
  <r>
    <x v="706"/>
    <d v="2007-10-13T00:00:00"/>
    <x v="20"/>
    <n v="1"/>
    <n v="0"/>
    <n v="11"/>
    <n v="54"/>
    <d v="1899-12-30T00:11:54"/>
    <d v="1899-12-30T00:11:54"/>
    <x v="38"/>
    <s v="Hartford Half Marathon"/>
    <n v="5.0420168067226934"/>
    <n v="0"/>
    <s v="Cool"/>
    <m/>
    <d v="1899-12-30T00:00:00"/>
    <d v="1899-12-30T00:00:00"/>
    <d v="1899-12-30T05:11:47"/>
    <d v="1899-12-30T06:04:11"/>
    <d v="1899-12-30T02:35:53"/>
    <d v="1899-12-30T03:02:05"/>
    <n v="2392"/>
    <x v="6"/>
    <x v="6"/>
    <n v="200710"/>
  </r>
  <r>
    <x v="707"/>
    <d v="2007-10-15T00:00:00"/>
    <x v="2"/>
    <n v="3"/>
    <n v="0"/>
    <n v="30"/>
    <n v="52"/>
    <d v="1899-12-30T00:30:52"/>
    <d v="1899-12-30T00:10:17"/>
    <x v="34"/>
    <s v="Columbus Statue"/>
    <n v="5.8315334773218188"/>
    <n v="145"/>
    <s v="Cool"/>
    <s v="Out: 15.08.44(144) Back: 15.43.82(146)"/>
    <d v="1899-12-30T04:29:34"/>
    <d v="1899-12-30T02:14:47"/>
    <d v="1899-12-30T04:29:34"/>
    <d v="1899-12-30T05:21:58"/>
    <d v="1899-12-30T02:14:47"/>
    <d v="1899-12-30T02:40:59"/>
    <n v="1629"/>
    <x v="6"/>
    <x v="6"/>
    <n v="200710"/>
  </r>
  <r>
    <x v="708"/>
    <d v="2007-10-16T00:00:00"/>
    <x v="2"/>
    <n v="5"/>
    <n v="0"/>
    <n v="49"/>
    <n v="36"/>
    <d v="1899-12-30T00:49:36"/>
    <d v="1899-12-30T00:09:55"/>
    <x v="33"/>
    <s v="Second Beach"/>
    <n v="6.0483870967741984"/>
    <n v="151"/>
    <s v="Cool"/>
    <s v="Out: 26.09.97(143) Back: 23.26.78(159)"/>
    <d v="1899-12-30T04:19:54"/>
    <d v="1899-12-30T02:09:57"/>
    <d v="1899-12-30T04:19:54"/>
    <d v="1899-12-30T05:12:18"/>
    <d v="1899-12-30T02:09:57"/>
    <d v="1899-12-30T02:36:09"/>
    <n v="1354"/>
    <x v="6"/>
    <x v="6"/>
    <n v="200710"/>
  </r>
  <r>
    <x v="709"/>
    <d v="2007-10-18T00:00:00"/>
    <x v="2"/>
    <n v="6"/>
    <n v="1"/>
    <n v="1"/>
    <n v="28"/>
    <d v="1899-12-30T01:01:28"/>
    <d v="1899-12-30T00:10:15"/>
    <x v="33"/>
    <s v="Bath House"/>
    <n v="5.8568329718004382"/>
    <n v="158"/>
    <s v="Warm"/>
    <s v="Out: 31.37.05(151) Back: 29.51.37(165)"/>
    <d v="1899-12-30T04:28:24"/>
    <d v="1899-12-30T02:14:12"/>
    <d v="1899-12-30T04:28:24"/>
    <d v="1899-12-30T05:20:48"/>
    <d v="1899-12-30T02:14:12"/>
    <d v="1899-12-30T02:40:24"/>
    <n v="1594"/>
    <x v="6"/>
    <x v="6"/>
    <n v="200710"/>
  </r>
  <r>
    <x v="710"/>
    <d v="2007-10-19T00:00:00"/>
    <x v="2"/>
    <n v="5"/>
    <n v="0"/>
    <n v="52"/>
    <n v="7"/>
    <d v="1899-12-30T00:52:07"/>
    <d v="1899-12-30T00:10:25"/>
    <x v="33"/>
    <s v="Second Beach"/>
    <n v="5.7563159577870211"/>
    <n v="148"/>
    <s v="Warm &amp; Rainy"/>
    <s v="Out: 24.56.06(147) Back: 27.11.73(148)"/>
    <d v="1899-12-30T04:33:05"/>
    <d v="1899-12-30T02:16:33"/>
    <d v="1899-12-30T04:33:05"/>
    <d v="1899-12-30T05:25:30"/>
    <d v="1899-12-30T02:16:33"/>
    <d v="1899-12-30T02:42:45"/>
    <n v="1729"/>
    <x v="6"/>
    <x v="6"/>
    <n v="200710"/>
  </r>
  <r>
    <x v="711"/>
    <d v="2007-10-21T00:00:00"/>
    <x v="2"/>
    <n v="7"/>
    <n v="1"/>
    <n v="15"/>
    <n v="59"/>
    <d v="1899-12-30T01:15:59"/>
    <d v="1899-12-30T00:10:51"/>
    <x v="34"/>
    <s v="Home 7 Mile Loop"/>
    <n v="5.5275279666593597"/>
    <n v="0"/>
    <s v="Warm"/>
    <s v="Splits: 10.39.98(149) + 9.56.21(152) + 10.03.34(154) + 10.10.49(155) + 11.46.88(163) + 11.00.47(163) + 12.19.01(162)"/>
    <d v="1899-12-30T04:44:24"/>
    <d v="1899-12-30T02:22:12"/>
    <d v="1899-12-30T04:44:24"/>
    <d v="1899-12-30T05:36:48"/>
    <d v="1899-12-30T02:22:12"/>
    <d v="1899-12-30T02:48:24"/>
    <n v="1983"/>
    <x v="6"/>
    <x v="6"/>
    <n v="200710"/>
  </r>
  <r>
    <x v="712"/>
    <d v="2007-10-24T00:00:00"/>
    <x v="2"/>
    <n v="4"/>
    <n v="0"/>
    <n v="41"/>
    <n v="27"/>
    <d v="1899-12-30T00:41:27"/>
    <d v="1899-12-30T00:10:22"/>
    <x v="34"/>
    <s v="4 Mile-Work"/>
    <n v="5.790108564535589"/>
    <n v="150"/>
    <s v="Cool"/>
    <s v="Out: 20.04.47(150) Back: 21.22.55(150)"/>
    <d v="1899-12-30T04:31:30"/>
    <d v="1899-12-30T02:15:45"/>
    <d v="1899-12-30T04:31:30"/>
    <d v="1899-12-30T05:23:54"/>
    <d v="1899-12-30T02:15:45"/>
    <d v="1899-12-30T02:41:57"/>
    <n v="1685"/>
    <x v="6"/>
    <x v="6"/>
    <n v="200710"/>
  </r>
  <r>
    <x v="713"/>
    <d v="2007-10-25T00:00:00"/>
    <x v="2"/>
    <n v="4"/>
    <n v="0"/>
    <n v="43"/>
    <n v="5"/>
    <d v="1899-12-30T00:43:05"/>
    <d v="1899-12-30T00:10:46"/>
    <x v="34"/>
    <s v="4 Mile-Work"/>
    <n v="5.570599613152809"/>
    <n v="147"/>
    <s v="Cool"/>
    <s v="Out: 21.16.36(144) Back: 21.49.57(150)"/>
    <d v="1899-12-30T04:42:12"/>
    <d v="1899-12-30T02:21:06"/>
    <d v="1899-12-30T04:42:12"/>
    <d v="1899-12-30T05:34:36"/>
    <d v="1899-12-30T02:21:06"/>
    <d v="1899-12-30T02:47:18"/>
    <n v="1932"/>
    <x v="6"/>
    <x v="6"/>
    <n v="200710"/>
  </r>
  <r>
    <x v="714"/>
    <d v="2007-10-26T00:00:00"/>
    <x v="2"/>
    <n v="4"/>
    <n v="0"/>
    <n v="41"/>
    <n v="53"/>
    <d v="1899-12-30T00:41:53"/>
    <d v="1899-12-30T00:10:28"/>
    <x v="34"/>
    <s v="Bike Path 4"/>
    <n v="5.7302029446876288"/>
    <n v="161"/>
    <s v="Cool"/>
    <s v="Splits: 9.46.16(157) + 10.39.62(157) + 12.11.88(162) + 9.16.94(166)"/>
    <d v="1899-12-30T04:34:20"/>
    <d v="1899-12-30T02:17:10"/>
    <d v="1899-12-30T04:34:20"/>
    <d v="1899-12-30T05:26:44"/>
    <d v="1899-12-30T02:17:10"/>
    <d v="1899-12-30T02:43:22"/>
    <n v="1756"/>
    <x v="6"/>
    <x v="6"/>
    <n v="200710"/>
  </r>
  <r>
    <x v="715"/>
    <d v="2007-10-28T00:00:00"/>
    <x v="2"/>
    <n v="11"/>
    <n v="1"/>
    <n v="55"/>
    <n v="17"/>
    <d v="1899-12-30T01:55:17"/>
    <d v="1899-12-30T00:10:29"/>
    <x v="38"/>
    <s v="Home 11"/>
    <n v="5.725025299985548"/>
    <n v="157"/>
    <s v="Cool"/>
    <s v="Splits: 9.09.73(145) + 9.24.07(154)  + 9.56.21(155) + 10.21.20(162) + 10.56.07(163) + 10.46.19(161) + 9.49.06(154) + 11.00.40(156) + 12.33.36(159) + 11.00.48(159) + 10.21.19(161)"/>
    <d v="1899-12-30T04:34:35"/>
    <d v="1899-12-30T02:17:18"/>
    <d v="1899-12-30T04:34:35"/>
    <d v="1899-12-30T05:26:59"/>
    <d v="1899-12-30T02:17:18"/>
    <d v="1899-12-30T02:43:30"/>
    <n v="1765"/>
    <x v="6"/>
    <x v="6"/>
    <n v="200710"/>
  </r>
  <r>
    <x v="716"/>
    <d v="2007-10-30T00:00:00"/>
    <x v="2"/>
    <n v="6"/>
    <n v="0"/>
    <n v="57"/>
    <n v="53"/>
    <d v="1899-12-30T00:57:53"/>
    <d v="1899-12-30T00:09:39"/>
    <x v="38"/>
    <s v="Bath House"/>
    <n v="6.2194068528649629"/>
    <n v="154"/>
    <s v="Cool"/>
    <s v="Out: 28.29.93(153) Back: 29.23.52(156)"/>
    <d v="1899-12-30T04:12:45"/>
    <d v="1899-12-30T02:06:23"/>
    <d v="1899-12-30T04:12:45"/>
    <d v="1899-12-30T05:05:09"/>
    <d v="1899-12-30T02:06:23"/>
    <d v="1899-12-30T02:32:35"/>
    <n v="1125"/>
    <x v="6"/>
    <x v="6"/>
    <n v="200710"/>
  </r>
  <r>
    <x v="717"/>
    <d v="2007-10-31T00:00:00"/>
    <x v="2"/>
    <n v="3.5"/>
    <n v="0"/>
    <n v="30"/>
    <n v="28"/>
    <d v="1899-12-30T00:30:28"/>
    <d v="1899-12-30T00:08:42"/>
    <x v="38"/>
    <s v="PT Barnum Out and Back"/>
    <n v="6.8927789934354537"/>
    <n v="164"/>
    <s v="Cool"/>
    <s v="Out: 15.20.30(159) Back: 15.07.80(169)"/>
    <d v="1899-12-30T03:48:04"/>
    <d v="1899-12-30T01:54:02"/>
    <d v="1899-12-30T03:48:04"/>
    <d v="1899-12-30T04:40:28"/>
    <d v="1899-12-30T01:54:02"/>
    <d v="1899-12-30T02:20:14"/>
    <n v="768"/>
    <x v="6"/>
    <x v="6"/>
    <n v="200710"/>
  </r>
  <r>
    <x v="718"/>
    <d v="2007-11-01T00:00:00"/>
    <x v="2"/>
    <n v="3"/>
    <n v="0"/>
    <n v="26"/>
    <n v="58"/>
    <d v="1899-12-30T00:26:58"/>
    <d v="1899-12-30T00:08:59"/>
    <x v="38"/>
    <s v="Columbus Statue"/>
    <n v="6.6749072929542699"/>
    <n v="155"/>
    <s v="Warm"/>
    <s v="Out: 13.28.86(153) Back: 13.29.54(158)"/>
    <d v="1899-12-30T03:55:31"/>
    <d v="1899-12-30T01:57:45"/>
    <d v="1899-12-30T03:55:31"/>
    <d v="1899-12-30T04:47:55"/>
    <d v="1899-12-30T01:57:45"/>
    <d v="1899-12-30T02:23:57"/>
    <n v="814"/>
    <x v="6"/>
    <x v="7"/>
    <n v="200711"/>
  </r>
  <r>
    <x v="719"/>
    <d v="2007-11-02T00:00:00"/>
    <x v="2"/>
    <n v="5"/>
    <n v="0"/>
    <n v="50"/>
    <n v="56"/>
    <d v="1899-12-30T00:50:56"/>
    <d v="1899-12-30T00:10:11"/>
    <x v="38"/>
    <s v="Second Beach"/>
    <n v="5.8900523560209477"/>
    <n v="148"/>
    <s v="Cool"/>
    <s v="Out: 25.04.38(146) Back: 25.51.85(150)"/>
    <d v="1899-12-30T04:26:53"/>
    <d v="1899-12-30T02:13:27"/>
    <d v="1899-12-30T04:26:53"/>
    <d v="1899-12-30T05:19:17"/>
    <d v="1899-12-30T02:13:27"/>
    <d v="1899-12-30T02:39:39"/>
    <n v="1551"/>
    <x v="6"/>
    <x v="7"/>
    <n v="200711"/>
  </r>
  <r>
    <x v="720"/>
    <d v="2007-11-04T00:00:00"/>
    <x v="2"/>
    <n v="11"/>
    <n v="1"/>
    <n v="51"/>
    <n v="54"/>
    <d v="1899-12-30T01:51:54"/>
    <d v="1899-12-30T00:10:10"/>
    <x v="38"/>
    <s v="Home 11"/>
    <n v="5.8981233243967868"/>
    <n v="0"/>
    <s v="Cool"/>
    <s v="Splits: 8.48.75 + 9.20.51 + 9.19.86 + 10.42.62 + 11.07.60 + 10.06.92 + 9.20.51 + 11.36.17 + 11.18.32 + 10.17.62 + 9.55.74"/>
    <d v="1899-12-30T04:26:32"/>
    <d v="1899-12-30T02:13:16"/>
    <d v="1899-12-30T04:26:32"/>
    <d v="1899-12-30T05:18:56"/>
    <d v="1899-12-30T02:13:16"/>
    <d v="1899-12-30T02:39:28"/>
    <n v="1539"/>
    <x v="6"/>
    <x v="7"/>
    <n v="200711"/>
  </r>
  <r>
    <x v="721"/>
    <d v="2007-11-06T00:00:00"/>
    <x v="2"/>
    <n v="4"/>
    <n v="0"/>
    <n v="43"/>
    <n v="30"/>
    <d v="1899-12-30T00:43:30"/>
    <d v="1899-12-30T00:10:52"/>
    <x v="38"/>
    <s v="4 Mile-Work"/>
    <n v="5.5172413793103487"/>
    <n v="0"/>
    <s v="Cool"/>
    <s v="Really bad day 20 min out 23+ back"/>
    <d v="1899-12-30T04:44:55"/>
    <d v="1899-12-30T02:22:28"/>
    <d v="1899-12-30T04:44:55"/>
    <d v="1899-12-30T05:37:20"/>
    <d v="1899-12-30T02:22:28"/>
    <d v="1899-12-30T02:48:40"/>
    <n v="1991"/>
    <x v="6"/>
    <x v="7"/>
    <n v="200711"/>
  </r>
  <r>
    <x v="722"/>
    <d v="2007-11-08T00:00:00"/>
    <x v="2"/>
    <n v="6.5"/>
    <n v="1"/>
    <n v="7"/>
    <n v="2"/>
    <d v="1899-12-30T01:07:02"/>
    <d v="1899-12-30T00:10:19"/>
    <x v="38"/>
    <s v="Point"/>
    <n v="5.8180009945300899"/>
    <n v="0"/>
    <s v="Cool"/>
    <s v="Out: 35.00.55 Back: 32.01.25"/>
    <d v="1899-12-30T04:30:12"/>
    <d v="1899-12-30T02:15:06"/>
    <d v="1899-12-30T04:30:12"/>
    <d v="1899-12-30T05:22:36"/>
    <d v="1899-12-30T02:15:06"/>
    <d v="1899-12-30T02:41:18"/>
    <n v="1649"/>
    <x v="6"/>
    <x v="7"/>
    <n v="200711"/>
  </r>
  <r>
    <x v="723"/>
    <d v="2007-11-11T00:00:00"/>
    <x v="2"/>
    <n v="12"/>
    <n v="2"/>
    <n v="3"/>
    <n v="31"/>
    <d v="1899-12-30T02:03:31"/>
    <d v="1899-12-30T00:10:18"/>
    <x v="38"/>
    <s v="Home 12"/>
    <n v="5.829172851167189"/>
    <n v="0"/>
    <s v="Cool"/>
    <s v="Splits: 8.44.04 + 9.16.94 + 9.38.35 + 10.42.62 + 11.43.31 + 9.34.79 + 9.24.07 + 11.25.46 + 10.39.05 + 11.36.17 + 11.16.89 + 9.31.21"/>
    <d v="1899-12-30T04:29:41"/>
    <d v="1899-12-30T02:14:50"/>
    <d v="1899-12-30T04:29:41"/>
    <d v="1899-12-30T05:22:05"/>
    <d v="1899-12-30T02:14:50"/>
    <d v="1899-12-30T02:41:02"/>
    <n v="1633"/>
    <x v="6"/>
    <x v="7"/>
    <n v="200711"/>
  </r>
  <r>
    <x v="724"/>
    <d v="2007-11-13T00:00:00"/>
    <x v="2"/>
    <n v="4"/>
    <n v="0"/>
    <n v="41"/>
    <n v="38"/>
    <d v="1899-12-30T00:41:38"/>
    <d v="1899-12-30T00:10:24"/>
    <x v="38"/>
    <s v="4 Mile-Work"/>
    <n v="5.7646116893514856"/>
    <n v="0"/>
    <s v="Warm"/>
    <s v="Out: 21.38.22 Back: 20.00.56"/>
    <d v="1899-12-30T04:32:42"/>
    <d v="1899-12-30T02:16:21"/>
    <d v="1899-12-30T04:32:42"/>
    <d v="1899-12-30T05:25:06"/>
    <d v="1899-12-30T02:16:21"/>
    <d v="1899-12-30T02:42:33"/>
    <n v="1721"/>
    <x v="6"/>
    <x v="7"/>
    <n v="200711"/>
  </r>
  <r>
    <x v="725"/>
    <d v="2007-11-15T00:00:00"/>
    <x v="2"/>
    <n v="5"/>
    <n v="0"/>
    <n v="47"/>
    <n v="2"/>
    <d v="1899-12-30T00:47:02"/>
    <d v="1899-12-30T00:09:24"/>
    <x v="34"/>
    <s v="Second Beach"/>
    <n v="6.3784549964564183"/>
    <n v="0"/>
    <s v="Cold &amp; Rainy"/>
    <s v="Out: 23.38.52 Back: 23.24.16"/>
    <d v="1899-12-30T04:06:27"/>
    <d v="1899-12-30T02:03:14"/>
    <d v="1899-12-30T04:06:27"/>
    <d v="1899-12-30T04:58:51"/>
    <d v="1899-12-30T02:03:14"/>
    <d v="1899-12-30T02:29:26"/>
    <n v="979"/>
    <x v="6"/>
    <x v="7"/>
    <n v="200711"/>
  </r>
  <r>
    <x v="726"/>
    <d v="2007-11-18T00:00:00"/>
    <x v="2"/>
    <n v="5"/>
    <n v="0"/>
    <n v="43"/>
    <n v="50"/>
    <d v="1899-12-30T00:43:50"/>
    <d v="1899-12-30T00:08:46"/>
    <x v="38"/>
    <s v="Fischang-Cicchetti Memorial"/>
    <n v="6.8441064638783322"/>
    <n v="0"/>
    <s v="cold"/>
    <s v="Splits: 8.18.86 + 8.48.37 + 9.02.66 + 8.26.95 + 8.12.68"/>
    <d v="1899-12-30T03:49:41"/>
    <d v="1899-12-30T01:54:51"/>
    <d v="1899-12-30T03:49:41"/>
    <d v="1899-12-30T04:42:05"/>
    <d v="1899-12-30T01:54:51"/>
    <d v="1899-12-30T02:21:03"/>
    <n v="777"/>
    <x v="6"/>
    <x v="7"/>
    <n v="200711"/>
  </r>
  <r>
    <x v="727"/>
    <d v="2007-11-20T00:00:00"/>
    <x v="2"/>
    <n v="4.5"/>
    <n v="0"/>
    <n v="48"/>
    <n v="35"/>
    <d v="1899-12-30T00:48:35"/>
    <d v="1899-12-30T00:10:48"/>
    <x v="34"/>
    <s v="Beach Loop"/>
    <n v="5.5574614065180148"/>
    <n v="0"/>
    <s v="Cold &amp; Rainy"/>
    <m/>
    <d v="1899-12-30T04:42:52"/>
    <d v="1899-12-30T02:21:26"/>
    <d v="1899-12-30T04:42:52"/>
    <d v="1899-12-30T05:35:16"/>
    <d v="1899-12-30T02:21:26"/>
    <d v="1899-12-30T02:47:38"/>
    <n v="1944"/>
    <x v="6"/>
    <x v="7"/>
    <n v="200711"/>
  </r>
  <r>
    <x v="728"/>
    <d v="2007-11-23T00:00:00"/>
    <x v="2"/>
    <n v="4"/>
    <n v="0"/>
    <n v="39"/>
    <n v="45"/>
    <d v="1899-12-30T00:39:45"/>
    <d v="1899-12-30T00:09:56"/>
    <x v="38"/>
    <s v="Treadmill"/>
    <n v="6.0377358490566087"/>
    <n v="0"/>
    <s v="Inside"/>
    <m/>
    <d v="1899-12-30T04:20:22"/>
    <d v="1899-12-30T02:10:11"/>
    <d v="1899-12-30T04:20:22"/>
    <d v="1899-12-30T05:12:46"/>
    <d v="1899-12-30T02:10:11"/>
    <d v="1899-12-30T02:36:23"/>
    <n v="1362"/>
    <x v="6"/>
    <x v="7"/>
    <n v="200711"/>
  </r>
  <r>
    <x v="729"/>
    <d v="2007-11-25T00:00:00"/>
    <x v="2"/>
    <n v="8.35"/>
    <n v="1"/>
    <n v="27"/>
    <n v="48"/>
    <d v="1899-12-30T01:27:48"/>
    <d v="1899-12-30T00:10:31"/>
    <x v="38"/>
    <s v="Random Around Home"/>
    <n v="5.7061503416856532"/>
    <n v="0"/>
    <s v="cold"/>
    <s v="Splits: 8.53.91 + 9.27.65 + 9.38.35 + 11.36.17 + 12.05.95 + 10.35.48 + 11.25.46 + 10.49.75 + 3.16.20"/>
    <d v="1899-12-30T04:35:30"/>
    <d v="1899-12-30T02:17:45"/>
    <d v="1899-12-30T04:35:30"/>
    <d v="1899-12-30T05:27:54"/>
    <d v="1899-12-30T02:17:45"/>
    <d v="1899-12-30T02:43:57"/>
    <n v="1788"/>
    <x v="6"/>
    <x v="7"/>
    <n v="200711"/>
  </r>
  <r>
    <x v="730"/>
    <d v="2007-11-27T00:00:00"/>
    <x v="2"/>
    <n v="4"/>
    <n v="0"/>
    <n v="35"/>
    <n v="26"/>
    <d v="1899-12-30T00:35:26"/>
    <d v="1899-12-30T00:08:51"/>
    <x v="38"/>
    <s v="4 Mile-Work"/>
    <n v="6.7732831608654811"/>
    <n v="0"/>
    <s v="Cool"/>
    <s v="Ran with Dave F.  Out: 18.14.18 Back: 17.12.52"/>
    <d v="1899-12-30T03:52:05"/>
    <d v="1899-12-30T01:56:03"/>
    <d v="1899-12-30T03:52:05"/>
    <d v="1899-12-30T04:44:29"/>
    <d v="1899-12-30T01:56:03"/>
    <d v="1899-12-30T02:22:15"/>
    <n v="788"/>
    <x v="6"/>
    <x v="7"/>
    <n v="200711"/>
  </r>
  <r>
    <x v="731"/>
    <d v="2007-11-30T00:00:00"/>
    <x v="2"/>
    <n v="2.6"/>
    <n v="0"/>
    <n v="25"/>
    <n v="10"/>
    <d v="1899-12-30T00:25:10"/>
    <d v="1899-12-30T00:09:41"/>
    <x v="38"/>
    <s v="Around the block in Vegas"/>
    <n v="6.1986754966887467"/>
    <n v="0"/>
    <s v="Cool"/>
    <m/>
    <d v="1899-12-30T04:13:36"/>
    <d v="1899-12-30T02:06:48"/>
    <d v="1899-12-30T04:13:36"/>
    <d v="1899-12-30T05:06:00"/>
    <d v="1899-12-30T02:06:48"/>
    <d v="1899-12-30T02:33:00"/>
    <n v="1152"/>
    <x v="6"/>
    <x v="7"/>
    <n v="200711"/>
  </r>
  <r>
    <x v="732"/>
    <d v="2007-12-02T00:00:00"/>
    <x v="2"/>
    <n v="13.1"/>
    <n v="2"/>
    <n v="2"/>
    <n v="49"/>
    <d v="1899-12-30T02:02:49"/>
    <d v="1899-12-30T00:09:23"/>
    <x v="38"/>
    <s v="Vegas Half Marathon"/>
    <n v="6.3997828742027467"/>
    <n v="0"/>
    <s v="Cool"/>
    <s v="Splits: 9.05.40 + 8.34.10 + 8.48.37 + 8.23.38 + 9.06.23 + 8.34.09 + 9.13.38 + 9.31.21 + 9.16.93 + 9.13.37 + 9.09.79 + 9.20.51 + 9.20.50 + 5.12.64"/>
    <d v="1899-12-30T04:05:38"/>
    <d v="1899-12-30T02:02:49"/>
    <d v="1899-12-30T04:05:38"/>
    <d v="1899-12-30T04:58:02"/>
    <d v="1899-12-30T02:02:49"/>
    <d v="1899-12-30T02:29:01"/>
    <n v="963"/>
    <x v="6"/>
    <x v="11"/>
    <n v="200712"/>
  </r>
  <r>
    <x v="732"/>
    <d v="2007-12-02T00:00:00"/>
    <x v="8"/>
    <n v="1"/>
    <n v="0"/>
    <n v="9"/>
    <n v="5"/>
    <d v="1899-12-30T00:09:05"/>
    <d v="1899-12-30T00:09:05"/>
    <x v="38"/>
    <s v="Vegas Half Marathon"/>
    <n v="6.6055045871559681"/>
    <n v="0"/>
    <s v="Cool"/>
    <m/>
    <d v="1899-12-30T00:00:00"/>
    <d v="1899-12-30T00:00:00"/>
    <d v="1899-12-30T03:57:59"/>
    <d v="1899-12-30T04:50:23"/>
    <d v="1899-12-30T01:59:00"/>
    <d v="1899-12-30T02:25:12"/>
    <n v="836"/>
    <x v="6"/>
    <x v="11"/>
    <n v="200712"/>
  </r>
  <r>
    <x v="732"/>
    <d v="2007-12-02T00:00:00"/>
    <x v="9"/>
    <n v="1"/>
    <n v="0"/>
    <n v="8"/>
    <n v="34"/>
    <d v="1899-12-30T00:08:34"/>
    <d v="1899-12-30T00:08:34"/>
    <x v="38"/>
    <s v="Vegas Half Marathon"/>
    <n v="7.0038910505836629"/>
    <n v="0"/>
    <s v="Cool"/>
    <m/>
    <d v="1899-12-30T00:00:00"/>
    <d v="1899-12-30T00:00:00"/>
    <d v="1899-12-30T03:44:27"/>
    <d v="1899-12-30T04:36:51"/>
    <d v="1899-12-30T01:52:13"/>
    <d v="1899-12-30T02:18:25"/>
    <n v="751"/>
    <x v="6"/>
    <x v="11"/>
    <n v="200712"/>
  </r>
  <r>
    <x v="732"/>
    <d v="2007-12-02T00:00:00"/>
    <x v="10"/>
    <n v="1"/>
    <n v="0"/>
    <n v="8"/>
    <n v="48"/>
    <d v="1899-12-30T00:08:48"/>
    <d v="1899-12-30T00:08:48"/>
    <x v="38"/>
    <s v="Vegas Half Marathon"/>
    <n v="6.8181818181818228"/>
    <n v="0"/>
    <s v="Cool"/>
    <m/>
    <d v="1899-12-30T00:00:00"/>
    <d v="1899-12-30T00:00:00"/>
    <d v="1899-12-30T03:50:34"/>
    <d v="1899-12-30T04:42:58"/>
    <d v="1899-12-30T01:55:17"/>
    <d v="1899-12-30T02:21:29"/>
    <n v="780"/>
    <x v="6"/>
    <x v="11"/>
    <n v="200712"/>
  </r>
  <r>
    <x v="732"/>
    <d v="2007-12-02T00:00:00"/>
    <x v="11"/>
    <n v="1"/>
    <n v="0"/>
    <n v="8"/>
    <n v="23"/>
    <d v="1899-12-30T00:08:23"/>
    <d v="1899-12-30T00:08:23"/>
    <x v="38"/>
    <s v="Vegas Half Marathon"/>
    <n v="7.1570576540755528"/>
    <n v="0"/>
    <s v="Cool"/>
    <m/>
    <d v="1899-12-30T00:00:00"/>
    <d v="1899-12-30T00:00:00"/>
    <d v="1899-12-30T03:39:39"/>
    <d v="1899-12-30T04:32:03"/>
    <d v="1899-12-30T01:49:49"/>
    <d v="1899-12-30T02:16:01"/>
    <n v="732"/>
    <x v="6"/>
    <x v="11"/>
    <n v="200712"/>
  </r>
  <r>
    <x v="732"/>
    <d v="2007-12-02T00:00:00"/>
    <x v="12"/>
    <n v="1"/>
    <n v="0"/>
    <n v="9"/>
    <n v="6"/>
    <d v="1899-12-30T00:09:06"/>
    <d v="1899-12-30T00:09:06"/>
    <x v="38"/>
    <s v="Vegas Half Marathon"/>
    <n v="6.5934065934065984"/>
    <n v="0"/>
    <s v="Cool"/>
    <m/>
    <d v="1899-12-30T00:00:00"/>
    <d v="1899-12-30T00:00:00"/>
    <d v="1899-12-30T03:58:25"/>
    <d v="1899-12-30T04:50:49"/>
    <d v="1899-12-30T01:59:13"/>
    <d v="1899-12-30T02:25:25"/>
    <n v="842"/>
    <x v="6"/>
    <x v="11"/>
    <n v="200712"/>
  </r>
  <r>
    <x v="732"/>
    <d v="2007-12-02T00:00:00"/>
    <x v="13"/>
    <n v="1"/>
    <n v="0"/>
    <n v="8"/>
    <n v="34"/>
    <d v="1899-12-30T00:08:34"/>
    <d v="1899-12-30T00:08:34"/>
    <x v="38"/>
    <s v="Vegas Half Marathon"/>
    <n v="7.0038910505836629"/>
    <n v="0"/>
    <s v="Cool"/>
    <m/>
    <d v="1899-12-30T00:00:00"/>
    <d v="1899-12-30T00:00:00"/>
    <d v="1899-12-30T03:44:27"/>
    <d v="1899-12-30T04:36:51"/>
    <d v="1899-12-30T01:52:13"/>
    <d v="1899-12-30T02:18:25"/>
    <n v="751"/>
    <x v="6"/>
    <x v="11"/>
    <n v="200712"/>
  </r>
  <r>
    <x v="732"/>
    <d v="2007-12-02T00:00:00"/>
    <x v="14"/>
    <n v="1"/>
    <n v="0"/>
    <n v="9"/>
    <n v="13"/>
    <d v="1899-12-30T00:09:13"/>
    <d v="1899-12-30T00:09:13"/>
    <x v="38"/>
    <s v="Vegas Half Marathon"/>
    <n v="6.5099457504520846"/>
    <n v="0"/>
    <s v="Cool"/>
    <m/>
    <d v="1899-12-30T00:00:00"/>
    <d v="1899-12-30T00:00:00"/>
    <d v="1899-12-30T04:01:29"/>
    <d v="1899-12-30T04:53:53"/>
    <d v="1899-12-30T02:00:44"/>
    <d v="1899-12-30T02:26:56"/>
    <n v="873"/>
    <x v="6"/>
    <x v="11"/>
    <n v="200712"/>
  </r>
  <r>
    <x v="732"/>
    <d v="2007-12-02T00:00:00"/>
    <x v="15"/>
    <n v="1"/>
    <n v="0"/>
    <n v="9"/>
    <n v="31"/>
    <d v="1899-12-30T00:09:31"/>
    <d v="1899-12-30T00:09:31"/>
    <x v="38"/>
    <s v="Vegas Half Marathon"/>
    <n v="6.3047285464098115"/>
    <n v="0"/>
    <s v="Cool"/>
    <m/>
    <d v="1899-12-30T00:00:00"/>
    <d v="1899-12-30T00:00:00"/>
    <d v="1899-12-30T04:09:20"/>
    <d v="1899-12-30T05:01:44"/>
    <d v="1899-12-30T02:04:40"/>
    <d v="1899-12-30T02:30:52"/>
    <n v="1041"/>
    <x v="6"/>
    <x v="11"/>
    <n v="200712"/>
  </r>
  <r>
    <x v="732"/>
    <d v="2007-12-02T00:00:00"/>
    <x v="16"/>
    <n v="1"/>
    <n v="0"/>
    <n v="9"/>
    <n v="16"/>
    <d v="1899-12-30T00:09:16"/>
    <d v="1899-12-30T00:09:16"/>
    <x v="38"/>
    <s v="Vegas Half Marathon"/>
    <n v="6.4748201438848962"/>
    <n v="0"/>
    <s v="Cool"/>
    <m/>
    <d v="1899-12-30T00:00:00"/>
    <d v="1899-12-30T00:00:00"/>
    <d v="1899-12-30T04:02:47"/>
    <d v="1899-12-30T04:55:11"/>
    <d v="1899-12-30T02:01:24"/>
    <d v="1899-12-30T02:27:36"/>
    <n v="901"/>
    <x v="6"/>
    <x v="11"/>
    <n v="200712"/>
  </r>
  <r>
    <x v="732"/>
    <d v="2007-12-02T00:00:00"/>
    <x v="17"/>
    <n v="1"/>
    <n v="0"/>
    <n v="9"/>
    <n v="13"/>
    <d v="1899-12-30T00:09:13"/>
    <d v="1899-12-30T00:09:13"/>
    <x v="38"/>
    <s v="Vegas Half Marathon"/>
    <n v="6.5099457504520846"/>
    <n v="0"/>
    <s v="Cool"/>
    <m/>
    <d v="1899-12-30T00:00:00"/>
    <d v="1899-12-30T00:00:00"/>
    <d v="1899-12-30T04:01:29"/>
    <d v="1899-12-30T04:53:53"/>
    <d v="1899-12-30T02:00:44"/>
    <d v="1899-12-30T02:26:56"/>
    <n v="873"/>
    <x v="6"/>
    <x v="11"/>
    <n v="200712"/>
  </r>
  <r>
    <x v="732"/>
    <d v="2007-12-02T00:00:00"/>
    <x v="18"/>
    <n v="1"/>
    <n v="0"/>
    <n v="9"/>
    <n v="9"/>
    <d v="1899-12-30T00:09:09"/>
    <d v="1899-12-30T00:09:09"/>
    <x v="38"/>
    <s v="Vegas Half Marathon"/>
    <n v="6.5573770491803325"/>
    <n v="0"/>
    <s v="Cool"/>
    <m/>
    <d v="1899-12-30T00:00:00"/>
    <d v="1899-12-30T00:00:00"/>
    <d v="1899-12-30T03:59:44"/>
    <d v="1899-12-30T04:52:08"/>
    <d v="1899-12-30T01:59:52"/>
    <d v="1899-12-30T02:26:04"/>
    <n v="854"/>
    <x v="6"/>
    <x v="11"/>
    <n v="200712"/>
  </r>
  <r>
    <x v="732"/>
    <d v="2007-12-02T00:00:00"/>
    <x v="19"/>
    <n v="1"/>
    <n v="0"/>
    <n v="9"/>
    <n v="2"/>
    <d v="1899-12-30T00:09:02"/>
    <d v="1899-12-30T00:09:02"/>
    <x v="38"/>
    <s v="Vegas Half Marathon"/>
    <n v="6.6420664206642117"/>
    <n v="0"/>
    <s v="Cool"/>
    <m/>
    <d v="1899-12-30T00:00:00"/>
    <d v="1899-12-30T00:00:00"/>
    <d v="1899-12-30T03:56:40"/>
    <d v="1899-12-30T04:49:04"/>
    <d v="1899-12-30T01:58:20"/>
    <d v="1899-12-30T02:24:32"/>
    <n v="823"/>
    <x v="6"/>
    <x v="11"/>
    <n v="200712"/>
  </r>
  <r>
    <x v="732"/>
    <d v="2007-12-02T00:00:00"/>
    <x v="20"/>
    <n v="1"/>
    <n v="0"/>
    <n v="9"/>
    <n v="2"/>
    <d v="1899-12-30T00:09:02"/>
    <d v="1899-12-30T00:09:02"/>
    <x v="38"/>
    <s v="Vegas Half Marathon"/>
    <n v="6.6420664206642117"/>
    <n v="0"/>
    <s v="Cool"/>
    <m/>
    <d v="1899-12-30T00:00:00"/>
    <d v="1899-12-30T00:00:00"/>
    <d v="1899-12-30T03:56:40"/>
    <d v="1899-12-30T04:49:04"/>
    <d v="1899-12-30T01:58:20"/>
    <d v="1899-12-30T02:24:32"/>
    <n v="823"/>
    <x v="6"/>
    <x v="11"/>
    <n v="200712"/>
  </r>
  <r>
    <x v="732"/>
    <d v="2007-12-02T00:00:00"/>
    <x v="21"/>
    <n v="0.55000000000000004"/>
    <n v="0"/>
    <n v="5"/>
    <n v="12"/>
    <d v="1899-12-30T00:05:12"/>
    <d v="1899-12-30T00:09:27"/>
    <x v="38"/>
    <s v="Vegas Half Marathon"/>
    <n v="6.3461538461538511"/>
    <n v="0"/>
    <s v="Cool"/>
    <m/>
    <d v="1899-12-30T00:00:00"/>
    <d v="1899-12-30T00:00:00"/>
    <d v="1899-12-30T04:07:43"/>
    <d v="1899-12-30T05:00:07"/>
    <d v="1899-12-30T02:03:51"/>
    <d v="1899-12-30T02:30:03"/>
    <n v="1000"/>
    <x v="6"/>
    <x v="11"/>
    <n v="200712"/>
  </r>
  <r>
    <x v="733"/>
    <d v="2007-12-06T00:00:00"/>
    <x v="2"/>
    <n v="3"/>
    <n v="0"/>
    <n v="30"/>
    <n v="55"/>
    <d v="1899-12-30T00:30:55"/>
    <d v="1899-12-30T00:10:18"/>
    <x v="38"/>
    <s v="Columbus Statue"/>
    <n v="5.8221024258760146"/>
    <n v="0"/>
    <s v="cold"/>
    <m/>
    <d v="1899-12-30T04:30:00"/>
    <d v="1899-12-30T02:15:00"/>
    <d v="1899-12-30T04:30:00"/>
    <d v="1899-12-30T05:22:24"/>
    <d v="1899-12-30T02:15:00"/>
    <d v="1899-12-30T02:41:12"/>
    <n v="1643"/>
    <x v="6"/>
    <x v="11"/>
    <n v="200712"/>
  </r>
  <r>
    <x v="734"/>
    <d v="2007-12-07T00:00:00"/>
    <x v="2"/>
    <n v="3"/>
    <n v="0"/>
    <n v="28"/>
    <n v="35"/>
    <d v="1899-12-30T00:28:35"/>
    <d v="1899-12-30T00:09:32"/>
    <x v="38"/>
    <s v="Columbus Statue"/>
    <n v="6.2973760932944662"/>
    <n v="0"/>
    <s v="cold"/>
    <m/>
    <d v="1899-12-30T04:09:38"/>
    <d v="1899-12-30T02:04:49"/>
    <d v="1899-12-30T04:09:38"/>
    <d v="1899-12-30T05:02:02"/>
    <d v="1899-12-30T02:04:49"/>
    <d v="1899-12-30T02:31:01"/>
    <n v="1051"/>
    <x v="6"/>
    <x v="11"/>
    <n v="200712"/>
  </r>
  <r>
    <x v="735"/>
    <d v="2007-12-11T00:00:00"/>
    <x v="6"/>
    <n v="1.0000000000000001E-5"/>
    <n v="0"/>
    <n v="30"/>
    <n v="0"/>
    <d v="1899-12-30T00:30:00"/>
    <d v="1905-09-13T08:00:00"/>
    <x v="38"/>
    <s v="Weights"/>
    <n v="2.0000000000000019E-5"/>
    <n v="0"/>
    <s v="Inside"/>
    <s v="100 Situps &amp; chest"/>
    <d v="1899-12-30T00:00:00"/>
    <d v="1899-12-30T00:00:00"/>
    <d v="2049-06-09T08:00:00"/>
    <d v="2049-06-09T08:52:24"/>
    <d v="1974-09-19T16:00:00"/>
    <d v="1974-09-19T16:26:12"/>
    <n v="3136"/>
    <x v="6"/>
    <x v="11"/>
    <n v="200712"/>
  </r>
  <r>
    <x v="736"/>
    <d v="2007-12-17T00:00:00"/>
    <x v="2"/>
    <n v="2"/>
    <n v="0"/>
    <n v="18"/>
    <n v="26"/>
    <d v="1899-12-30T00:18:26"/>
    <d v="1899-12-30T00:09:13"/>
    <x v="38"/>
    <s v="Treadmill"/>
    <n v="6.5099457504520846"/>
    <n v="0"/>
    <s v="Inside"/>
    <m/>
    <d v="1899-12-30T04:01:29"/>
    <d v="1899-12-30T02:00:44"/>
    <d v="1899-12-30T04:01:29"/>
    <d v="1899-12-30T04:53:53"/>
    <d v="1899-12-30T02:00:44"/>
    <d v="1899-12-30T02:26:56"/>
    <n v="873"/>
    <x v="6"/>
    <x v="11"/>
    <n v="200712"/>
  </r>
  <r>
    <x v="737"/>
    <d v="2007-12-26T00:00:00"/>
    <x v="2"/>
    <n v="3"/>
    <n v="0"/>
    <n v="30"/>
    <n v="0"/>
    <d v="1899-12-30T00:30:00"/>
    <d v="1899-12-30T00:10:00"/>
    <x v="38"/>
    <s v="Columbus Statue"/>
    <n v="6.0000000000000053"/>
    <n v="0"/>
    <s v="cold"/>
    <m/>
    <d v="1899-12-30T04:22:00"/>
    <d v="1899-12-30T02:11:00"/>
    <d v="1899-12-30T04:22:00"/>
    <d v="1899-12-30T05:14:24"/>
    <d v="1899-12-30T02:11:00"/>
    <d v="1899-12-30T02:37:12"/>
    <n v="1404"/>
    <x v="6"/>
    <x v="11"/>
    <n v="200712"/>
  </r>
  <r>
    <x v="738"/>
    <d v="2007-12-28T00:00:00"/>
    <x v="2"/>
    <n v="3"/>
    <n v="0"/>
    <n v="27"/>
    <n v="23"/>
    <d v="1899-12-30T00:27:23"/>
    <d v="1899-12-30T00:09:08"/>
    <x v="38"/>
    <s v="Columbus Statue"/>
    <n v="6.5733414485696944"/>
    <n v="0"/>
    <s v="Cool"/>
    <m/>
    <d v="1899-12-30T03:59:09"/>
    <d v="1899-12-30T01:59:34"/>
    <d v="1899-12-30T03:59:09"/>
    <d v="1899-12-30T04:51:33"/>
    <d v="1899-12-30T01:59:34"/>
    <d v="1899-12-30T02:25:46"/>
    <n v="850"/>
    <x v="6"/>
    <x v="11"/>
    <n v="200712"/>
  </r>
  <r>
    <x v="739"/>
    <d v="2007-12-31T00:00:00"/>
    <x v="2"/>
    <n v="2"/>
    <n v="0"/>
    <n v="17"/>
    <n v="50"/>
    <d v="1899-12-30T00:17:50"/>
    <d v="1899-12-30T00:08:55"/>
    <x v="38"/>
    <s v="Treadmill"/>
    <n v="6.7289719626168276"/>
    <n v="0"/>
    <s v="Inside"/>
    <m/>
    <d v="1899-12-30T03:53:37"/>
    <d v="1899-12-30T01:56:49"/>
    <d v="1899-12-30T03:53:37"/>
    <d v="1899-12-30T04:46:01"/>
    <d v="1899-12-30T01:56:49"/>
    <d v="1899-12-30T02:23:01"/>
    <n v="798"/>
    <x v="6"/>
    <x v="11"/>
    <n v="200712"/>
  </r>
  <r>
    <x v="740"/>
    <d v="2008-01-01T00:00:00"/>
    <x v="2"/>
    <n v="5"/>
    <n v="0"/>
    <n v="53"/>
    <n v="8"/>
    <d v="1899-12-30T00:53:08"/>
    <d v="1899-12-30T00:10:38"/>
    <x v="38"/>
    <s v="Milton Resolution run"/>
    <n v="5.6461731493099165"/>
    <n v="0"/>
    <s v="Snowy"/>
    <s v="Snowwwwwwyyyyy"/>
    <d v="1899-12-30T04:38:25"/>
    <d v="1899-12-30T02:19:13"/>
    <d v="1899-12-30T04:38:25"/>
    <d v="1899-12-30T05:30:49"/>
    <d v="1899-12-30T02:19:13"/>
    <d v="1899-12-30T02:45:25"/>
    <n v="1854"/>
    <x v="7"/>
    <x v="8"/>
    <n v="200801"/>
  </r>
  <r>
    <x v="741"/>
    <d v="2008-01-02T00:00:00"/>
    <x v="2"/>
    <n v="3"/>
    <n v="0"/>
    <n v="30"/>
    <n v="39"/>
    <d v="1899-12-30T00:30:39"/>
    <d v="1899-12-30T00:10:13"/>
    <x v="38"/>
    <s v="Columbus Statue"/>
    <n v="5.872756933115828"/>
    <n v="0"/>
    <s v="Cold &amp; Windy"/>
    <m/>
    <d v="1899-12-30T04:27:41"/>
    <d v="1899-12-30T02:13:50"/>
    <d v="1899-12-30T04:27:41"/>
    <d v="1899-12-30T05:20:05"/>
    <d v="1899-12-30T02:13:50"/>
    <d v="1899-12-30T02:40:02"/>
    <n v="1572"/>
    <x v="7"/>
    <x v="8"/>
    <n v="200801"/>
  </r>
  <r>
    <x v="742"/>
    <d v="2008-01-04T00:00:00"/>
    <x v="2"/>
    <n v="3.04"/>
    <n v="0"/>
    <n v="30"/>
    <n v="26"/>
    <d v="1899-12-30T00:30:26"/>
    <d v="1899-12-30T00:10:01"/>
    <x v="38"/>
    <s v="Columbus Statue"/>
    <n v="5.9934282584885041"/>
    <n v="0"/>
    <s v="cold"/>
    <m/>
    <d v="1899-12-30T04:22:17"/>
    <d v="1899-12-30T02:11:09"/>
    <d v="1899-12-30T04:22:17"/>
    <d v="1899-12-30T05:14:41"/>
    <d v="1899-12-30T02:11:09"/>
    <d v="1899-12-30T02:37:21"/>
    <n v="1434"/>
    <x v="7"/>
    <x v="8"/>
    <n v="200801"/>
  </r>
  <r>
    <x v="743"/>
    <d v="2008-01-07T00:00:00"/>
    <x v="2"/>
    <n v="3.04"/>
    <n v="0"/>
    <n v="31"/>
    <n v="28"/>
    <d v="1899-12-30T00:31:28"/>
    <d v="1899-12-30T00:10:21"/>
    <x v="38"/>
    <s v="Columbus Statue"/>
    <n v="5.7966101694915313"/>
    <n v="0"/>
    <s v="Cool"/>
    <s v="Ran with Jen"/>
    <d v="1899-12-30T04:31:12"/>
    <d v="1899-12-30T02:15:36"/>
    <d v="1899-12-30T04:31:12"/>
    <d v="1899-12-30T05:23:36"/>
    <d v="1899-12-30T02:15:36"/>
    <d v="1899-12-30T02:41:48"/>
    <n v="1674"/>
    <x v="7"/>
    <x v="8"/>
    <n v="200801"/>
  </r>
  <r>
    <x v="744"/>
    <d v="2008-01-08T00:00:00"/>
    <x v="2"/>
    <n v="4.8"/>
    <n v="0"/>
    <n v="47"/>
    <n v="55"/>
    <d v="1899-12-30T00:47:55"/>
    <d v="1899-12-30T00:09:59"/>
    <x v="38"/>
    <s v="Random Around Work"/>
    <n v="6.0104347826087006"/>
    <n v="0"/>
    <s v="Nice!"/>
    <m/>
    <d v="1899-12-30T04:21:33"/>
    <d v="1899-12-30T02:10:46"/>
    <d v="1899-12-30T04:21:33"/>
    <d v="1899-12-30T05:13:57"/>
    <d v="1899-12-30T02:10:46"/>
    <d v="1899-12-30T02:36:58"/>
    <n v="1392"/>
    <x v="7"/>
    <x v="8"/>
    <n v="200801"/>
  </r>
  <r>
    <x v="745"/>
    <d v="2008-01-10T00:00:00"/>
    <x v="2"/>
    <n v="3"/>
    <n v="0"/>
    <n v="28"/>
    <n v="39"/>
    <d v="1899-12-30T00:28:39"/>
    <d v="1899-12-30T00:09:33"/>
    <x v="38"/>
    <s v="Columbus Statue"/>
    <n v="6.282722513089011"/>
    <n v="0"/>
    <s v="Cool"/>
    <s v="Ran with Mike"/>
    <d v="1899-12-30T04:10:13"/>
    <d v="1899-12-30T02:05:06"/>
    <d v="1899-12-30T04:10:13"/>
    <d v="1899-12-30T05:02:37"/>
    <d v="1899-12-30T02:05:06"/>
    <d v="1899-12-30T02:31:18"/>
    <n v="1068"/>
    <x v="7"/>
    <x v="8"/>
    <n v="200801"/>
  </r>
  <r>
    <x v="746"/>
    <d v="2008-01-11T00:00:00"/>
    <x v="2"/>
    <n v="2.25"/>
    <n v="0"/>
    <n v="19"/>
    <n v="26"/>
    <d v="1899-12-30T00:19:26"/>
    <d v="1899-12-30T00:08:38"/>
    <x v="38"/>
    <s v="Plus Park &amp; Back"/>
    <n v="6.9468267581475178"/>
    <n v="0"/>
    <s v="Cool"/>
    <s v="7.01 to park"/>
    <d v="1899-12-30T03:46:17"/>
    <d v="1899-12-30T01:53:09"/>
    <d v="1899-12-30T03:46:17"/>
    <d v="1899-12-30T04:38:41"/>
    <d v="1899-12-30T01:53:09"/>
    <d v="1899-12-30T02:19:21"/>
    <n v="758"/>
    <x v="7"/>
    <x v="8"/>
    <n v="200801"/>
  </r>
  <r>
    <x v="747"/>
    <d v="2008-01-14T00:00:00"/>
    <x v="2"/>
    <n v="1"/>
    <n v="0"/>
    <n v="12"/>
    <n v="30"/>
    <d v="1899-12-30T00:12:30"/>
    <d v="1899-12-30T00:12:30"/>
    <x v="38"/>
    <s v="Eliptical"/>
    <n v="4.8000000000000034"/>
    <n v="0"/>
    <s v="Inside"/>
    <m/>
    <d v="1899-12-30T05:27:30"/>
    <d v="1899-12-30T02:43:45"/>
    <d v="1899-12-30T05:27:30"/>
    <d v="1899-12-30T06:19:54"/>
    <d v="1899-12-30T02:43:45"/>
    <d v="1899-12-30T03:09:57"/>
    <n v="2509"/>
    <x v="7"/>
    <x v="8"/>
    <n v="200801"/>
  </r>
  <r>
    <x v="748"/>
    <d v="2008-01-15T00:00:00"/>
    <x v="2"/>
    <n v="2"/>
    <n v="0"/>
    <n v="19"/>
    <n v="50"/>
    <d v="1899-12-30T00:19:50"/>
    <d v="1899-12-30T00:09:55"/>
    <x v="38"/>
    <s v="Treadmill"/>
    <n v="6.050420168067232"/>
    <n v="0"/>
    <s v="Inside"/>
    <s v="Random Setting"/>
    <d v="1899-12-30T04:19:49"/>
    <d v="1899-12-30T02:09:55"/>
    <d v="1899-12-30T04:19:49"/>
    <d v="1899-12-30T05:12:13"/>
    <d v="1899-12-30T02:09:55"/>
    <d v="1899-12-30T02:36:07"/>
    <n v="1347"/>
    <x v="7"/>
    <x v="8"/>
    <n v="200801"/>
  </r>
  <r>
    <x v="749"/>
    <d v="2008-01-17T00:00:00"/>
    <x v="2"/>
    <n v="2.5499999999999998"/>
    <n v="0"/>
    <n v="25"/>
    <n v="0"/>
    <d v="1899-12-30T00:25:00"/>
    <d v="1899-12-30T00:09:48"/>
    <x v="38"/>
    <s v="Treadmill"/>
    <n v="6.1200000000000045"/>
    <n v="0"/>
    <s v="Inside"/>
    <s v="Random Setting"/>
    <d v="1899-12-30T04:16:52"/>
    <d v="1899-12-30T02:08:26"/>
    <d v="1899-12-30T04:16:52"/>
    <d v="1899-12-30T05:09:16"/>
    <d v="1899-12-30T02:08:26"/>
    <d v="1899-12-30T02:34:38"/>
    <n v="1248"/>
    <x v="7"/>
    <x v="8"/>
    <n v="200801"/>
  </r>
  <r>
    <x v="750"/>
    <d v="2008-01-18T00:00:00"/>
    <x v="2"/>
    <n v="4"/>
    <n v="0"/>
    <n v="43"/>
    <n v="14"/>
    <d v="1899-12-30T00:43:14"/>
    <d v="1899-12-30T00:10:48"/>
    <x v="38"/>
    <s v="4 Mile-Work"/>
    <n v="5.551272166538169"/>
    <n v="0"/>
    <s v="Windy"/>
    <s v="Ran with Jen"/>
    <d v="1899-12-30T04:43:11"/>
    <d v="1899-12-30T02:21:35"/>
    <d v="1899-12-30T04:43:11"/>
    <d v="1899-12-30T05:35:35"/>
    <d v="1899-12-30T02:21:35"/>
    <d v="1899-12-30T02:47:47"/>
    <n v="1952"/>
    <x v="7"/>
    <x v="8"/>
    <n v="200801"/>
  </r>
  <r>
    <x v="751"/>
    <d v="2008-01-19T00:00:00"/>
    <x v="1"/>
    <n v="1"/>
    <n v="0"/>
    <n v="5"/>
    <n v="45"/>
    <d v="1899-12-30T00:05:45"/>
    <d v="1899-12-30T00:05:45"/>
    <x v="8"/>
    <s v="Life Cycle"/>
    <n v="10.434782608695659"/>
    <n v="0"/>
    <s v="Inside"/>
    <s v="1 Mile"/>
    <d v="1899-12-30T10:44:00"/>
    <d v="1899-12-30T05:22:00"/>
    <d v="1899-12-30T02:30:39"/>
    <d v="1899-12-30T03:23:03"/>
    <d v="1899-12-30T01:15:20"/>
    <d v="1899-12-30T01:41:32"/>
    <n v="681"/>
    <x v="7"/>
    <x v="8"/>
    <n v="200801"/>
  </r>
  <r>
    <x v="751"/>
    <d v="2008-01-19T00:00:00"/>
    <x v="2"/>
    <n v="1"/>
    <n v="0"/>
    <n v="8"/>
    <n v="55"/>
    <d v="1899-12-30T00:08:55"/>
    <d v="1899-12-30T00:08:55"/>
    <x v="34"/>
    <s v="Treadmill"/>
    <n v="6.7289719626168276"/>
    <n v="0"/>
    <s v="Inside"/>
    <s v="1 Mile"/>
    <d v="1899-12-30T03:53:37"/>
    <d v="1899-12-30T01:56:49"/>
    <d v="1899-12-30T03:53:37"/>
    <d v="1899-12-30T04:46:01"/>
    <d v="1899-12-30T01:56:49"/>
    <d v="1899-12-30T02:23:01"/>
    <n v="798"/>
    <x v="7"/>
    <x v="8"/>
    <n v="200801"/>
  </r>
  <r>
    <x v="752"/>
    <d v="2008-01-20T00:00:00"/>
    <x v="1"/>
    <n v="1"/>
    <n v="0"/>
    <n v="5"/>
    <n v="0"/>
    <d v="1899-12-30T00:05:00"/>
    <d v="1899-12-30T00:05:00"/>
    <x v="8"/>
    <s v="Life Cycle"/>
    <n v="12.000000000000011"/>
    <n v="0"/>
    <s v="Inside"/>
    <m/>
    <d v="1899-12-30T09:20:00"/>
    <d v="1899-12-30T04:40:00"/>
    <d v="1899-12-30T02:11:00"/>
    <d v="1899-12-30T03:03:24"/>
    <d v="1899-12-30T01:05:30"/>
    <d v="1899-12-30T01:31:42"/>
    <n v="647"/>
    <x v="7"/>
    <x v="8"/>
    <n v="200801"/>
  </r>
  <r>
    <x v="752"/>
    <d v="2008-01-20T00:00:00"/>
    <x v="2"/>
    <n v="2"/>
    <n v="0"/>
    <n v="17"/>
    <n v="30"/>
    <d v="1899-12-30T00:17:30"/>
    <d v="1899-12-30T00:08:45"/>
    <x v="34"/>
    <s v="Treadmill"/>
    <n v="6.8571428571428621"/>
    <n v="0"/>
    <s v="Inside"/>
    <m/>
    <d v="1899-12-30T03:49:15"/>
    <d v="1899-12-30T01:54:37"/>
    <d v="1899-12-30T03:49:15"/>
    <d v="1899-12-30T04:41:39"/>
    <d v="1899-12-30T01:54:37"/>
    <d v="1899-12-30T02:20:50"/>
    <n v="773"/>
    <x v="7"/>
    <x v="8"/>
    <n v="200801"/>
  </r>
  <r>
    <x v="753"/>
    <d v="2008-01-22T00:00:00"/>
    <x v="2"/>
    <n v="3.5"/>
    <n v="0"/>
    <n v="35"/>
    <n v="11"/>
    <d v="1899-12-30T00:35:11"/>
    <d v="1899-12-30T00:10:03"/>
    <x v="38"/>
    <s v="PT Barnum Out and Back"/>
    <n v="5.9687351965892992"/>
    <n v="178"/>
    <s v="cold"/>
    <s v="Out: 17.19.42(178) Back: 17.51.83(177)"/>
    <d v="1899-12-30T04:23:22"/>
    <d v="1899-12-30T02:11:41"/>
    <d v="1899-12-30T04:23:22"/>
    <d v="1899-12-30T05:15:46"/>
    <d v="1899-12-30T02:11:41"/>
    <d v="1899-12-30T02:37:53"/>
    <n v="1464"/>
    <x v="7"/>
    <x v="8"/>
    <n v="200801"/>
  </r>
  <r>
    <x v="754"/>
    <d v="2008-01-23T00:00:00"/>
    <x v="2"/>
    <n v="3"/>
    <n v="0"/>
    <n v="28"/>
    <n v="49"/>
    <d v="1899-12-30T00:28:49"/>
    <d v="1899-12-30T00:09:36"/>
    <x v="38"/>
    <s v="Columbus Statue"/>
    <n v="6.2463851937536203"/>
    <n v="172"/>
    <s v="cold"/>
    <s v="Out: 13.49.93(162) Back: 14.59.29(181)"/>
    <d v="1899-12-30T04:11:40"/>
    <d v="1899-12-30T02:05:50"/>
    <d v="1899-12-30T04:11:40"/>
    <d v="1899-12-30T05:04:04"/>
    <d v="1899-12-30T02:05:50"/>
    <d v="1899-12-30T02:32:02"/>
    <n v="1099"/>
    <x v="7"/>
    <x v="8"/>
    <n v="200801"/>
  </r>
  <r>
    <x v="755"/>
    <d v="2008-01-24T00:00:00"/>
    <x v="2"/>
    <n v="1"/>
    <n v="0"/>
    <n v="10"/>
    <n v="45"/>
    <d v="1899-12-30T00:10:45"/>
    <d v="1899-12-30T00:10:45"/>
    <x v="38"/>
    <s v="Eliptical"/>
    <n v="5.581395348837213"/>
    <n v="0"/>
    <s v="Inside"/>
    <m/>
    <d v="1899-12-30T04:41:39"/>
    <d v="1899-12-30T02:20:50"/>
    <d v="1899-12-30T04:41:39"/>
    <d v="1899-12-30T05:34:03"/>
    <d v="1899-12-30T02:20:50"/>
    <d v="1899-12-30T02:47:02"/>
    <n v="1915"/>
    <x v="7"/>
    <x v="8"/>
    <n v="200801"/>
  </r>
  <r>
    <x v="755"/>
    <d v="2008-01-24T00:00:00"/>
    <x v="6"/>
    <n v="1.0000000000000001E-5"/>
    <n v="0"/>
    <n v="30"/>
    <n v="0"/>
    <d v="1899-12-30T00:30:00"/>
    <d v="1905-09-13T08:00:00"/>
    <x v="38"/>
    <s v="Weights"/>
    <n v="2.0000000000000019E-5"/>
    <n v="0"/>
    <s v="Inside"/>
    <s v="Bench"/>
    <d v="1899-12-30T00:00:00"/>
    <d v="1899-12-30T00:00:00"/>
    <d v="2049-06-09T08:00:00"/>
    <d v="2049-06-09T08:52:24"/>
    <d v="1974-09-19T16:00:00"/>
    <d v="1974-09-19T16:26:12"/>
    <n v="3136"/>
    <x v="7"/>
    <x v="8"/>
    <n v="200801"/>
  </r>
  <r>
    <x v="756"/>
    <d v="2008-01-27T00:00:00"/>
    <x v="1"/>
    <n v="1"/>
    <n v="0"/>
    <n v="5"/>
    <n v="20"/>
    <d v="1899-12-30T00:05:20"/>
    <d v="1899-12-30T00:05:20"/>
    <x v="8"/>
    <s v="Life Cycle"/>
    <n v="11.250000000000009"/>
    <n v="0"/>
    <s v="Inside"/>
    <s v="1 Mile"/>
    <d v="1899-12-30T09:57:20"/>
    <d v="1899-12-30T04:58:40"/>
    <d v="1899-12-30T02:19:44"/>
    <d v="1899-12-30T03:12:08"/>
    <d v="1899-12-30T01:09:52"/>
    <d v="1899-12-30T01:36:04"/>
    <n v="670"/>
    <x v="7"/>
    <x v="8"/>
    <n v="200801"/>
  </r>
  <r>
    <x v="756"/>
    <d v="2008-01-27T00:00:00"/>
    <x v="2"/>
    <n v="1.51"/>
    <n v="0"/>
    <n v="14"/>
    <n v="3"/>
    <d v="1899-12-30T00:14:03"/>
    <d v="1899-12-30T00:09:18"/>
    <x v="38"/>
    <s v="Treadmill"/>
    <n v="6.4483985765124601"/>
    <n v="0"/>
    <s v="Inside"/>
    <s v="Random Setting"/>
    <d v="1899-12-30T04:03:47"/>
    <d v="1899-12-30T02:01:53"/>
    <d v="1899-12-30T04:03:47"/>
    <d v="1899-12-30T04:56:11"/>
    <d v="1899-12-30T02:01:53"/>
    <d v="1899-12-30T02:28:05"/>
    <n v="929"/>
    <x v="7"/>
    <x v="8"/>
    <n v="200801"/>
  </r>
  <r>
    <x v="757"/>
    <d v="2008-01-28T00:00:00"/>
    <x v="2"/>
    <n v="3"/>
    <n v="0"/>
    <n v="29"/>
    <n v="7"/>
    <d v="1899-12-30T00:29:07"/>
    <d v="1899-12-30T00:09:42"/>
    <x v="38"/>
    <s v="Columbus Statue"/>
    <n v="6.1820263308528958"/>
    <n v="0"/>
    <s v="Cold &amp; Windy"/>
    <m/>
    <d v="1899-12-30T04:14:17"/>
    <d v="1899-12-30T02:07:09"/>
    <d v="1899-12-30T04:14:17"/>
    <d v="1899-12-30T05:06:41"/>
    <d v="1899-12-30T02:07:09"/>
    <d v="1899-12-30T02:33:21"/>
    <n v="1178"/>
    <x v="7"/>
    <x v="8"/>
    <n v="200801"/>
  </r>
  <r>
    <x v="758"/>
    <d v="2008-01-29T00:00:00"/>
    <x v="2"/>
    <n v="3"/>
    <n v="0"/>
    <n v="27"/>
    <n v="53"/>
    <d v="1899-12-30T00:27:53"/>
    <d v="1899-12-30T00:09:18"/>
    <x v="38"/>
    <s v="Columbus Statue"/>
    <n v="6.4554692169754979"/>
    <n v="0"/>
    <s v="Chilly"/>
    <m/>
    <d v="1899-12-30T04:03:31"/>
    <d v="1899-12-30T02:01:45"/>
    <d v="1899-12-30T04:03:31"/>
    <d v="1899-12-30T04:55:55"/>
    <d v="1899-12-30T02:01:45"/>
    <d v="1899-12-30T02:27:57"/>
    <n v="921"/>
    <x v="7"/>
    <x v="8"/>
    <n v="200801"/>
  </r>
  <r>
    <x v="758"/>
    <d v="2008-01-29T00:00:00"/>
    <x v="6"/>
    <n v="1.0000000000000001E-5"/>
    <n v="0"/>
    <n v="10"/>
    <n v="0"/>
    <d v="1899-12-30T00:10:00"/>
    <d v="1901-11-24T10:40:00"/>
    <x v="38"/>
    <s v="Weights"/>
    <n v="6.0000000000000056E-5"/>
    <n v="0"/>
    <s v="Inside"/>
    <s v="Bench"/>
    <d v="1899-12-30T00:00:00"/>
    <d v="1899-12-30T00:00:00"/>
    <d v="1949-10-23T10:40:00"/>
    <d v="1949-10-23T11:32:24"/>
    <d v="1924-11-26T05:20:00"/>
    <d v="1924-11-26T05:46:12"/>
    <n v="3135"/>
    <x v="7"/>
    <x v="8"/>
    <n v="200801"/>
  </r>
  <r>
    <x v="759"/>
    <d v="2008-01-31T00:00:00"/>
    <x v="2"/>
    <n v="3"/>
    <n v="0"/>
    <n v="30"/>
    <n v="32"/>
    <d v="1899-12-30T00:30:32"/>
    <d v="1899-12-30T00:10:11"/>
    <x v="38"/>
    <s v="Columbus Statue"/>
    <n v="5.8951965065502225"/>
    <n v="0"/>
    <s v="cold"/>
    <m/>
    <d v="1899-12-30T04:26:39"/>
    <d v="1899-12-30T02:13:20"/>
    <d v="1899-12-30T04:26:39"/>
    <d v="1899-12-30T05:19:03"/>
    <d v="1899-12-30T02:13:20"/>
    <d v="1899-12-30T02:39:32"/>
    <n v="1542"/>
    <x v="7"/>
    <x v="8"/>
    <n v="200801"/>
  </r>
  <r>
    <x v="760"/>
    <d v="2008-02-01T00:00:00"/>
    <x v="2"/>
    <n v="3"/>
    <n v="0"/>
    <n v="35"/>
    <n v="0"/>
    <d v="1899-12-30T00:35:00"/>
    <d v="1899-12-30T00:11:40"/>
    <x v="38"/>
    <s v="Eliptical"/>
    <n v="5.1428571428571468"/>
    <n v="0"/>
    <s v="Inside"/>
    <m/>
    <d v="1899-12-30T05:05:40"/>
    <d v="1899-12-30T02:32:50"/>
    <d v="1899-12-30T05:05:40"/>
    <d v="1899-12-30T05:58:04"/>
    <d v="1899-12-30T02:32:50"/>
    <d v="1899-12-30T02:59:02"/>
    <n v="2319"/>
    <x v="7"/>
    <x v="9"/>
    <n v="200802"/>
  </r>
  <r>
    <x v="761"/>
    <d v="2008-02-03T00:00:00"/>
    <x v="1"/>
    <n v="4.75"/>
    <n v="0"/>
    <n v="20"/>
    <n v="0"/>
    <d v="1899-12-30T00:20:00"/>
    <d v="1899-12-30T00:04:13"/>
    <x v="8"/>
    <s v="Life Cycle"/>
    <n v="14.250000000000012"/>
    <n v="0"/>
    <s v="Inside"/>
    <m/>
    <d v="1899-12-30T07:51:35"/>
    <d v="1899-12-30T03:55:47"/>
    <d v="1899-12-30T01:50:19"/>
    <d v="1899-12-30T02:42:43"/>
    <d v="1899-12-30T00:55:09"/>
    <d v="1899-12-30T01:21:21"/>
    <n v="512"/>
    <x v="7"/>
    <x v="9"/>
    <n v="200802"/>
  </r>
  <r>
    <x v="761"/>
    <d v="2008-02-03T00:00:00"/>
    <x v="2"/>
    <n v="1"/>
    <n v="0"/>
    <n v="8"/>
    <n v="40"/>
    <d v="1899-12-30T00:08:40"/>
    <d v="1899-12-30T00:08:40"/>
    <x v="38"/>
    <s v="Treadmill"/>
    <n v="6.9230769230769296"/>
    <n v="0"/>
    <s v="Inside"/>
    <m/>
    <d v="1899-12-30T03:47:04"/>
    <d v="1899-12-30T01:53:32"/>
    <d v="1899-12-30T03:47:04"/>
    <d v="1899-12-30T04:39:28"/>
    <d v="1899-12-30T01:53:32"/>
    <d v="1899-12-30T02:19:44"/>
    <n v="763"/>
    <x v="7"/>
    <x v="9"/>
    <n v="200802"/>
  </r>
  <r>
    <x v="761"/>
    <d v="2008-02-03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d v="1900-02-11T16:00:00"/>
    <d v="1900-02-11T16:52:24"/>
    <d v="1900-01-20T20:00:00"/>
    <d v="1900-01-20T20:26:12"/>
    <n v="3125"/>
    <x v="7"/>
    <x v="9"/>
    <n v="200802"/>
  </r>
  <r>
    <x v="762"/>
    <d v="2008-02-04T00:00:00"/>
    <x v="2"/>
    <n v="3.11"/>
    <n v="0"/>
    <n v="32"/>
    <n v="17"/>
    <d v="1899-12-30T00:32:17"/>
    <d v="1899-12-30T00:10:23"/>
    <x v="38"/>
    <s v="Plus Columbus"/>
    <n v="5.7800722767165764"/>
    <n v="0"/>
    <s v="cold"/>
    <m/>
    <d v="1899-12-30T04:31:58"/>
    <d v="1899-12-30T02:15:59"/>
    <d v="1899-12-30T04:31:58"/>
    <d v="1899-12-30T05:24:22"/>
    <d v="1899-12-30T02:15:59"/>
    <d v="1899-12-30T02:42:11"/>
    <n v="1698"/>
    <x v="7"/>
    <x v="9"/>
    <n v="200802"/>
  </r>
  <r>
    <x v="762"/>
    <d v="2008-02-04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d v="1900-02-11T16:00:00"/>
    <d v="1900-02-11T16:52:24"/>
    <d v="1900-01-20T20:00:00"/>
    <d v="1900-01-20T20:26:12"/>
    <n v="3125"/>
    <x v="7"/>
    <x v="9"/>
    <n v="200802"/>
  </r>
  <r>
    <x v="763"/>
    <d v="2008-02-06T00:00:00"/>
    <x v="2"/>
    <n v="3"/>
    <n v="0"/>
    <n v="30"/>
    <n v="55"/>
    <d v="1899-12-30T00:30:55"/>
    <d v="1899-12-30T00:10:18"/>
    <x v="38"/>
    <s v="Columbus Statue"/>
    <n v="5.8221024258760146"/>
    <n v="0"/>
    <s v="Cool"/>
    <m/>
    <d v="1899-12-30T04:30:00"/>
    <d v="1899-12-30T02:15:00"/>
    <d v="1899-12-30T04:30:00"/>
    <d v="1899-12-30T05:22:24"/>
    <d v="1899-12-30T02:15:00"/>
    <d v="1899-12-30T02:41:12"/>
    <n v="1643"/>
    <x v="7"/>
    <x v="9"/>
    <n v="200802"/>
  </r>
  <r>
    <x v="763"/>
    <d v="2008-02-06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d v="1900-02-11T16:00:00"/>
    <d v="1900-02-11T16:52:24"/>
    <d v="1900-01-20T20:00:00"/>
    <d v="1900-01-20T20:26:12"/>
    <n v="3125"/>
    <x v="7"/>
    <x v="9"/>
    <n v="200802"/>
  </r>
  <r>
    <x v="764"/>
    <d v="2008-02-07T00:00:00"/>
    <x v="2"/>
    <n v="3"/>
    <n v="0"/>
    <n v="29"/>
    <n v="35"/>
    <d v="1899-12-30T00:29:35"/>
    <d v="1899-12-30T00:09:52"/>
    <x v="39"/>
    <s v="Columbus Statue"/>
    <n v="6.0845070422535263"/>
    <n v="0"/>
    <s v="Cool"/>
    <m/>
    <d v="1899-12-30T04:18:22"/>
    <d v="1899-12-30T02:09:11"/>
    <d v="1899-12-30T04:18:22"/>
    <d v="1899-12-30T05:10:46"/>
    <d v="1899-12-30T02:09:11"/>
    <d v="1899-12-30T02:35:23"/>
    <n v="1308"/>
    <x v="7"/>
    <x v="9"/>
    <n v="200802"/>
  </r>
  <r>
    <x v="764"/>
    <d v="2008-02-07T00:00:00"/>
    <x v="22"/>
    <n v="0.1"/>
    <n v="110"/>
    <n v="0"/>
    <n v="0"/>
    <d v="1899-12-30T14:00:00"/>
    <d v="1900-01-04T20:00:00"/>
    <x v="39"/>
    <s v="Situps"/>
    <n v="7.1428571428571522E-3"/>
    <n v="0"/>
    <s v="Inside"/>
    <m/>
    <d v="1899-12-30T00:00:00"/>
    <d v="1899-12-30T00:00:00"/>
    <d v="1900-05-31T20:00:00"/>
    <d v="1900-05-31T20:52:24"/>
    <d v="1900-03-16T10:00:00"/>
    <d v="1900-03-16T10:26:12"/>
    <n v="3131"/>
    <x v="7"/>
    <x v="9"/>
    <n v="200802"/>
  </r>
  <r>
    <x v="765"/>
    <d v="2008-02-08T00:00:00"/>
    <x v="2"/>
    <n v="3.69"/>
    <n v="0"/>
    <n v="38"/>
    <n v="10"/>
    <d v="1899-12-30T00:38:10"/>
    <d v="1899-12-30T00:10:21"/>
    <x v="39"/>
    <s v="Plus PT Barnum"/>
    <n v="5.8008733624454196"/>
    <n v="0"/>
    <s v="Cool"/>
    <m/>
    <d v="1899-12-30T04:31:00"/>
    <d v="1899-12-30T02:15:30"/>
    <d v="1899-12-30T04:31:00"/>
    <d v="1899-12-30T05:23:24"/>
    <d v="1899-12-30T02:15:30"/>
    <d v="1899-12-30T02:41:42"/>
    <n v="1669"/>
    <x v="7"/>
    <x v="9"/>
    <n v="200802"/>
  </r>
  <r>
    <x v="765"/>
    <d v="2008-02-08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d v="1900-08-27T04:00:00"/>
    <d v="1900-08-27T04:52:24"/>
    <d v="1900-04-29T02:00:00"/>
    <d v="1900-04-29T02:26:12"/>
    <n v="3132"/>
    <x v="7"/>
    <x v="9"/>
    <n v="200802"/>
  </r>
  <r>
    <x v="766"/>
    <d v="2008-02-09T00:00:00"/>
    <x v="1"/>
    <n v="1"/>
    <n v="0"/>
    <n v="5"/>
    <n v="0"/>
    <d v="1899-12-30T00:05:00"/>
    <d v="1899-12-30T00:05:00"/>
    <x v="38"/>
    <s v="Life Cycle"/>
    <n v="12.000000000000011"/>
    <n v="0"/>
    <s v="Inside"/>
    <m/>
    <d v="1899-12-30T09:20:00"/>
    <d v="1899-12-30T04:40:00"/>
    <d v="1899-12-30T02:11:00"/>
    <d v="1899-12-30T03:03:24"/>
    <d v="1899-12-30T01:05:30"/>
    <d v="1899-12-30T01:31:42"/>
    <n v="647"/>
    <x v="7"/>
    <x v="9"/>
    <n v="200802"/>
  </r>
  <r>
    <x v="767"/>
    <d v="2008-02-11T00:00:00"/>
    <x v="2"/>
    <n v="3"/>
    <n v="0"/>
    <n v="29"/>
    <n v="14"/>
    <d v="1899-12-30T00:29:14"/>
    <d v="1899-12-30T00:09:45"/>
    <x v="39"/>
    <s v="Columbus Statue"/>
    <n v="6.157354618015968"/>
    <n v="0"/>
    <s v="Freezing"/>
    <m/>
    <d v="1899-12-30T04:15:18"/>
    <d v="1899-12-30T02:07:39"/>
    <d v="1899-12-30T04:15:18"/>
    <d v="1899-12-30T05:07:42"/>
    <d v="1899-12-30T02:07:39"/>
    <d v="1899-12-30T02:33:51"/>
    <n v="1212"/>
    <x v="7"/>
    <x v="9"/>
    <n v="200802"/>
  </r>
  <r>
    <x v="768"/>
    <d v="2008-02-12T00:00:00"/>
    <x v="2"/>
    <n v="3"/>
    <n v="0"/>
    <n v="29"/>
    <n v="26"/>
    <d v="1899-12-30T00:29:26"/>
    <d v="1899-12-30T00:09:49"/>
    <x v="39"/>
    <s v="Columbus Statue"/>
    <n v="6.1155152887882265"/>
    <n v="0"/>
    <s v="Freezing"/>
    <m/>
    <d v="1899-12-30T04:17:03"/>
    <d v="1899-12-30T02:08:32"/>
    <d v="1899-12-30T04:17:03"/>
    <d v="1899-12-30T05:09:27"/>
    <d v="1899-12-30T02:08:32"/>
    <d v="1899-12-30T02:34:44"/>
    <n v="1253"/>
    <x v="7"/>
    <x v="9"/>
    <n v="200802"/>
  </r>
  <r>
    <x v="768"/>
    <d v="2008-02-12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d v="1900-08-27T04:00:00"/>
    <d v="1900-08-27T04:52:24"/>
    <d v="1900-04-29T02:00:00"/>
    <d v="1900-04-29T02:26:12"/>
    <n v="3132"/>
    <x v="7"/>
    <x v="9"/>
    <n v="200802"/>
  </r>
  <r>
    <x v="769"/>
    <d v="2008-02-14T00:00:00"/>
    <x v="2"/>
    <n v="3"/>
    <n v="0"/>
    <n v="29"/>
    <n v="40"/>
    <d v="1899-12-30T00:29:40"/>
    <d v="1899-12-30T00:09:53"/>
    <x v="39"/>
    <s v="Columbus Statue"/>
    <n v="6.0674157303370828"/>
    <n v="0"/>
    <s v="cold"/>
    <m/>
    <d v="1899-12-30T04:19:05"/>
    <d v="1899-12-30T02:09:33"/>
    <d v="1899-12-30T04:19:05"/>
    <d v="1899-12-30T05:11:29"/>
    <d v="1899-12-30T02:09:33"/>
    <d v="1899-12-30T02:35:45"/>
    <n v="1333"/>
    <x v="7"/>
    <x v="9"/>
    <n v="200802"/>
  </r>
  <r>
    <x v="769"/>
    <d v="2008-02-14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d v="1900-08-27T04:00:00"/>
    <d v="1900-08-27T04:52:24"/>
    <d v="1900-04-29T02:00:00"/>
    <d v="1900-04-29T02:26:12"/>
    <n v="3132"/>
    <x v="7"/>
    <x v="9"/>
    <n v="200802"/>
  </r>
  <r>
    <x v="770"/>
    <d v="2008-02-15T00:00:00"/>
    <x v="2"/>
    <n v="3"/>
    <n v="0"/>
    <n v="28"/>
    <n v="55"/>
    <d v="1899-12-30T00:28:55"/>
    <d v="1899-12-30T00:09:38"/>
    <x v="39"/>
    <s v="Columbus Statue"/>
    <n v="6.2247838616714741"/>
    <n v="0"/>
    <s v="cold"/>
    <m/>
    <d v="1899-12-30T04:12:32"/>
    <d v="1899-12-30T02:06:16"/>
    <d v="1899-12-30T04:12:32"/>
    <d v="1899-12-30T05:04:56"/>
    <d v="1899-12-30T02:06:16"/>
    <d v="1899-12-30T02:32:28"/>
    <n v="1121"/>
    <x v="7"/>
    <x v="9"/>
    <n v="200802"/>
  </r>
  <r>
    <x v="770"/>
    <d v="2008-02-15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d v="1900-02-11T16:00:00"/>
    <d v="1900-02-11T16:52:24"/>
    <d v="1900-01-20T20:00:00"/>
    <d v="1900-01-20T20:26:12"/>
    <n v="3125"/>
    <x v="7"/>
    <x v="9"/>
    <n v="200802"/>
  </r>
  <r>
    <x v="771"/>
    <d v="2008-02-21T00:00:00"/>
    <x v="1"/>
    <n v="14"/>
    <n v="0"/>
    <n v="55"/>
    <n v="0"/>
    <d v="1899-12-30T00:55:00"/>
    <d v="1899-12-30T00:03:56"/>
    <x v="7"/>
    <s v="Spinning on Cruise"/>
    <n v="15.272727272727286"/>
    <n v="0"/>
    <s v="Inside"/>
    <m/>
    <d v="1899-12-30T07:20:00"/>
    <d v="1899-12-30T03:40:00"/>
    <d v="1899-12-30T01:42:56"/>
    <d v="1899-12-30T02:35:20"/>
    <d v="1899-12-30T00:51:28"/>
    <d v="1899-12-30T01:17:40"/>
    <n v="401"/>
    <x v="7"/>
    <x v="9"/>
    <n v="200802"/>
  </r>
  <r>
    <x v="772"/>
    <d v="2008-02-24T00:00:00"/>
    <x v="2"/>
    <n v="2"/>
    <n v="0"/>
    <n v="18"/>
    <n v="15"/>
    <d v="1899-12-30T00:18:15"/>
    <d v="1899-12-30T00:09:07"/>
    <x v="39"/>
    <s v="Treadmill"/>
    <n v="6.5753424657534305"/>
    <n v="0"/>
    <s v="Inside"/>
    <m/>
    <d v="1899-12-30T03:59:04"/>
    <d v="1899-12-30T01:59:32"/>
    <d v="1899-12-30T03:59:04"/>
    <d v="1899-12-30T04:51:29"/>
    <d v="1899-12-30T01:59:32"/>
    <d v="1899-12-30T02:25:44"/>
    <n v="848"/>
    <x v="7"/>
    <x v="9"/>
    <n v="200802"/>
  </r>
  <r>
    <x v="773"/>
    <d v="2008-02-25T00:00:00"/>
    <x v="2"/>
    <n v="3.44"/>
    <n v="0"/>
    <n v="35"/>
    <n v="10"/>
    <d v="1899-12-30T00:35:10"/>
    <d v="1899-12-30T00:10:13"/>
    <x v="39"/>
    <s v="Plus Columbus"/>
    <n v="5.8691943127962141"/>
    <n v="0"/>
    <s v="cold"/>
    <m/>
    <d v="1899-12-30T04:27:50"/>
    <d v="1899-12-30T02:13:55"/>
    <d v="1899-12-30T04:27:50"/>
    <d v="1899-12-30T05:20:14"/>
    <d v="1899-12-30T02:13:55"/>
    <d v="1899-12-30T02:40:07"/>
    <n v="1579"/>
    <x v="7"/>
    <x v="9"/>
    <n v="200802"/>
  </r>
  <r>
    <x v="774"/>
    <d v="2008-02-26T00:00:00"/>
    <x v="2"/>
    <n v="3.38"/>
    <n v="0"/>
    <n v="34"/>
    <n v="56"/>
    <d v="1899-12-30T00:34:56"/>
    <d v="1899-12-30T00:10:20"/>
    <x v="39"/>
    <s v="Plus Columbus"/>
    <n v="5.8053435114503857"/>
    <n v="0"/>
    <s v="cold"/>
    <m/>
    <d v="1899-12-30T04:30:47"/>
    <d v="1899-12-30T02:15:24"/>
    <d v="1899-12-30T04:30:47"/>
    <d v="1899-12-30T05:23:11"/>
    <d v="1899-12-30T02:15:24"/>
    <d v="1899-12-30T02:41:36"/>
    <n v="1661"/>
    <x v="7"/>
    <x v="9"/>
    <n v="200802"/>
  </r>
  <r>
    <x v="774"/>
    <d v="2008-02-26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d v="1900-02-11T16:00:00"/>
    <d v="1900-02-11T16:52:24"/>
    <d v="1900-01-20T20:00:00"/>
    <d v="1900-01-20T20:26:12"/>
    <n v="3125"/>
    <x v="7"/>
    <x v="9"/>
    <n v="200802"/>
  </r>
  <r>
    <x v="775"/>
    <d v="2008-02-27T00:00:00"/>
    <x v="2"/>
    <n v="4.03"/>
    <n v="0"/>
    <n v="45"/>
    <n v="2"/>
    <d v="1899-12-30T00:45:02"/>
    <d v="1899-12-30T00:11:10"/>
    <x v="39"/>
    <s v="4 Mile-Work"/>
    <n v="5.3693560325684722"/>
    <n v="0"/>
    <s v="cold"/>
    <s v="Walked for a while"/>
    <d v="1899-12-30T04:52:46"/>
    <d v="1899-12-30T02:26:23"/>
    <d v="1899-12-30T04:52:46"/>
    <d v="1899-12-30T05:45:10"/>
    <d v="1899-12-30T02:26:23"/>
    <d v="1899-12-30T02:52:35"/>
    <n v="2146"/>
    <x v="7"/>
    <x v="9"/>
    <n v="200802"/>
  </r>
  <r>
    <x v="776"/>
    <d v="2008-02-28T00:00:00"/>
    <x v="2"/>
    <n v="2.8"/>
    <n v="0"/>
    <n v="30"/>
    <n v="0"/>
    <d v="1899-12-30T00:30:00"/>
    <d v="1899-12-30T00:10:43"/>
    <x v="39"/>
    <s v="Eliptical"/>
    <n v="5.6000000000000041"/>
    <n v="0"/>
    <s v="Inside"/>
    <m/>
    <d v="1899-12-30T04:40:43"/>
    <d v="1899-12-30T02:20:21"/>
    <d v="1899-12-30T04:40:43"/>
    <d v="1899-12-30T05:33:07"/>
    <d v="1899-12-30T02:20:21"/>
    <d v="1899-12-30T02:46:33"/>
    <n v="1895"/>
    <x v="7"/>
    <x v="9"/>
    <n v="200802"/>
  </r>
  <r>
    <x v="776"/>
    <d v="2008-02-28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d v="1900-02-11T16:00:00"/>
    <d v="1900-02-11T16:52:24"/>
    <d v="1900-01-20T20:00:00"/>
    <d v="1900-01-20T20:26:12"/>
    <n v="3125"/>
    <x v="7"/>
    <x v="9"/>
    <n v="200802"/>
  </r>
  <r>
    <x v="777"/>
    <d v="2008-02-29T00:00:00"/>
    <x v="2"/>
    <n v="3.16"/>
    <n v="0"/>
    <n v="31"/>
    <n v="17"/>
    <d v="1899-12-30T00:31:17"/>
    <d v="1899-12-30T00:09:54"/>
    <x v="39"/>
    <s v="Plus Columbus"/>
    <n v="6.0607352157698502"/>
    <n v="0"/>
    <s v="Freezing"/>
    <m/>
    <d v="1899-12-30T04:19:22"/>
    <d v="1899-12-30T02:09:41"/>
    <d v="1899-12-30T04:19:22"/>
    <d v="1899-12-30T05:11:46"/>
    <d v="1899-12-30T02:09:41"/>
    <d v="1899-12-30T02:35:53"/>
    <n v="1339"/>
    <x v="7"/>
    <x v="9"/>
    <n v="200802"/>
  </r>
  <r>
    <x v="778"/>
    <d v="2008-03-02T00:00:00"/>
    <x v="1"/>
    <n v="3.75"/>
    <n v="0"/>
    <n v="15"/>
    <n v="0"/>
    <d v="1899-12-30T00:15:00"/>
    <d v="1899-12-30T00:04:00"/>
    <x v="8"/>
    <s v="Life Cycle"/>
    <n v="15.000000000000014"/>
    <n v="0"/>
    <s v="Inside"/>
    <m/>
    <d v="1899-12-30T07:28:00"/>
    <d v="1899-12-30T03:44:00"/>
    <d v="1899-12-30T01:44:48"/>
    <d v="1899-12-30T02:37:12"/>
    <d v="1899-12-30T00:52:24"/>
    <d v="1899-12-30T01:18:36"/>
    <n v="426"/>
    <x v="7"/>
    <x v="10"/>
    <n v="200803"/>
  </r>
  <r>
    <x v="779"/>
    <d v="2008-03-03T00:00:00"/>
    <x v="2"/>
    <n v="3.3"/>
    <n v="0"/>
    <n v="33"/>
    <n v="49"/>
    <d v="1899-12-30T00:33:49"/>
    <d v="1899-12-30T00:10:15"/>
    <x v="39"/>
    <s v="Plus Columbus"/>
    <n v="5.8551010349926109"/>
    <n v="0"/>
    <s v="Cool"/>
    <m/>
    <d v="1899-12-30T04:28:29"/>
    <d v="1899-12-30T02:14:15"/>
    <d v="1899-12-30T04:28:29"/>
    <d v="1899-12-30T05:20:53"/>
    <d v="1899-12-30T02:14:15"/>
    <d v="1899-12-30T02:40:27"/>
    <n v="1597"/>
    <x v="7"/>
    <x v="10"/>
    <n v="200803"/>
  </r>
  <r>
    <x v="780"/>
    <d v="2008-03-04T00:00:00"/>
    <x v="2"/>
    <n v="4"/>
    <n v="0"/>
    <n v="39"/>
    <n v="12"/>
    <d v="1899-12-30T00:39:12"/>
    <d v="1899-12-30T00:09:48"/>
    <x v="39"/>
    <s v="4 Mile-Work"/>
    <n v="6.12244897959184"/>
    <n v="0"/>
    <s v="Nice!"/>
    <m/>
    <d v="1899-12-30T04:16:46"/>
    <d v="1899-12-30T02:08:23"/>
    <d v="1899-12-30T04:16:46"/>
    <d v="1899-12-30T05:09:10"/>
    <d v="1899-12-30T02:08:23"/>
    <d v="1899-12-30T02:34:35"/>
    <n v="1243"/>
    <x v="7"/>
    <x v="10"/>
    <n v="200803"/>
  </r>
  <r>
    <x v="781"/>
    <d v="2008-03-06T00:00:00"/>
    <x v="2"/>
    <n v="5"/>
    <n v="0"/>
    <n v="47"/>
    <n v="13"/>
    <d v="1899-12-30T00:47:13"/>
    <d v="1899-12-30T00:09:27"/>
    <x v="39"/>
    <s v="Second Beach"/>
    <n v="6.3536886692552104"/>
    <n v="0"/>
    <s v="Cool"/>
    <s v="Ipod says - 4.88 miles"/>
    <d v="1899-12-30T04:07:25"/>
    <d v="1899-12-30T02:03:42"/>
    <d v="1899-12-30T04:07:25"/>
    <d v="1899-12-30T04:59:49"/>
    <d v="1899-12-30T02:03:42"/>
    <d v="1899-12-30T02:29:54"/>
    <n v="995"/>
    <x v="7"/>
    <x v="10"/>
    <n v="200803"/>
  </r>
  <r>
    <x v="782"/>
    <d v="2008-03-07T00:00:00"/>
    <x v="2"/>
    <n v="4"/>
    <n v="0"/>
    <n v="38"/>
    <n v="43"/>
    <d v="1899-12-30T00:38:43"/>
    <d v="1899-12-30T00:09:41"/>
    <x v="39"/>
    <s v="4 Mile-Work"/>
    <n v="6.1988807576409855"/>
    <n v="0"/>
    <s v="cold"/>
    <m/>
    <d v="1899-12-30T04:13:36"/>
    <d v="1899-12-30T02:06:48"/>
    <d v="1899-12-30T04:13:36"/>
    <d v="1899-12-30T05:06:00"/>
    <d v="1899-12-30T02:06:48"/>
    <d v="1899-12-30T02:33:00"/>
    <n v="1151"/>
    <x v="7"/>
    <x v="10"/>
    <n v="200803"/>
  </r>
  <r>
    <x v="783"/>
    <d v="2008-03-13T00:00:00"/>
    <x v="2"/>
    <n v="3.5"/>
    <n v="0"/>
    <n v="34"/>
    <n v="0"/>
    <d v="1899-12-30T00:34:00"/>
    <d v="1899-12-30T00:09:43"/>
    <x v="39"/>
    <s v="PT Barnum Out and Back"/>
    <n v="6.1764705882352997"/>
    <n v="0"/>
    <s v="Cold &amp; Windy"/>
    <m/>
    <d v="1899-12-30T04:14:31"/>
    <d v="1899-12-30T02:07:15"/>
    <d v="1899-12-30T04:14:31"/>
    <d v="1899-12-30T05:06:55"/>
    <d v="1899-12-30T02:07:15"/>
    <d v="1899-12-30T02:33:27"/>
    <n v="1183"/>
    <x v="7"/>
    <x v="10"/>
    <n v="200803"/>
  </r>
  <r>
    <x v="784"/>
    <d v="2008-03-14T00:00:00"/>
    <x v="2"/>
    <n v="4"/>
    <n v="0"/>
    <n v="39"/>
    <n v="40"/>
    <d v="1899-12-30T00:39:40"/>
    <d v="1899-12-30T00:09:55"/>
    <x v="39"/>
    <s v="4 Mile-Work"/>
    <n v="6.050420168067232"/>
    <n v="0"/>
    <s v="Cold &amp; Windy"/>
    <m/>
    <d v="1899-12-30T04:19:49"/>
    <d v="1899-12-30T02:09:55"/>
    <d v="1899-12-30T04:19:49"/>
    <d v="1899-12-30T05:12:13"/>
    <d v="1899-12-30T02:09:55"/>
    <d v="1899-12-30T02:36:07"/>
    <n v="1347"/>
    <x v="7"/>
    <x v="10"/>
    <n v="200803"/>
  </r>
  <r>
    <x v="785"/>
    <d v="2008-03-17T00:00:00"/>
    <x v="2"/>
    <n v="3.57"/>
    <n v="0"/>
    <n v="35"/>
    <n v="40"/>
    <d v="1899-12-30T00:35:40"/>
    <d v="1899-12-30T00:09:59"/>
    <x v="39"/>
    <s v="Plus PT Barnum"/>
    <n v="6.0056074766355181"/>
    <n v="0"/>
    <s v="Cold &amp; Windy"/>
    <m/>
    <d v="1899-12-30T04:21:45"/>
    <d v="1899-12-30T02:10:53"/>
    <d v="1899-12-30T04:21:45"/>
    <d v="1899-12-30T05:14:09"/>
    <d v="1899-12-30T02:10:53"/>
    <d v="1899-12-30T02:37:05"/>
    <n v="1399"/>
    <x v="7"/>
    <x v="10"/>
    <n v="200803"/>
  </r>
  <r>
    <x v="786"/>
    <d v="2008-03-18T00:00:00"/>
    <x v="2"/>
    <n v="4.01"/>
    <n v="0"/>
    <n v="40"/>
    <n v="39"/>
    <d v="1899-12-30T00:40:39"/>
    <d v="1899-12-30T00:10:08"/>
    <x v="39"/>
    <s v="4 Mile-Work"/>
    <n v="5.9188191881918861"/>
    <n v="0"/>
    <s v="cold"/>
    <m/>
    <d v="1899-12-30T04:25:36"/>
    <d v="1899-12-30T02:12:48"/>
    <d v="1899-12-30T04:25:36"/>
    <d v="1899-12-30T05:18:00"/>
    <d v="1899-12-30T02:12:48"/>
    <d v="1899-12-30T02:39:00"/>
    <n v="1511"/>
    <x v="7"/>
    <x v="10"/>
    <n v="200803"/>
  </r>
  <r>
    <x v="787"/>
    <d v="2008-03-20T00:00:00"/>
    <x v="2"/>
    <n v="3.5"/>
    <n v="0"/>
    <n v="34"/>
    <n v="50"/>
    <d v="1899-12-30T00:34:50"/>
    <d v="1899-12-30T00:09:57"/>
    <x v="38"/>
    <s v="PT Barnum Out and Back"/>
    <n v="6.0287081339712962"/>
    <n v="0"/>
    <s v="Cold &amp; Windy"/>
    <m/>
    <d v="1899-12-30T04:20:45"/>
    <d v="1899-12-30T02:10:23"/>
    <d v="1899-12-30T04:20:45"/>
    <d v="1899-12-30T05:13:09"/>
    <d v="1899-12-30T02:10:23"/>
    <d v="1899-12-30T02:36:35"/>
    <n v="1368"/>
    <x v="7"/>
    <x v="10"/>
    <n v="200803"/>
  </r>
  <r>
    <x v="788"/>
    <d v="2008-03-21T00:00:00"/>
    <x v="2"/>
    <n v="6.5"/>
    <n v="1"/>
    <n v="4"/>
    <n v="55"/>
    <d v="1899-12-30T01:04:55"/>
    <d v="1899-12-30T00:09:59"/>
    <x v="38"/>
    <s v="Point"/>
    <n v="6.0077021822849863"/>
    <n v="162"/>
    <s v="Windy!!!"/>
    <m/>
    <d v="1899-12-30T04:21:40"/>
    <d v="1899-12-30T02:10:50"/>
    <d v="1899-12-30T04:21:40"/>
    <d v="1899-12-30T05:14:04"/>
    <d v="1899-12-30T02:10:50"/>
    <d v="1899-12-30T02:37:02"/>
    <n v="1398"/>
    <x v="7"/>
    <x v="10"/>
    <n v="200803"/>
  </r>
  <r>
    <x v="789"/>
    <d v="2008-03-24T00:00:00"/>
    <x v="2"/>
    <n v="3.52"/>
    <n v="0"/>
    <n v="36"/>
    <n v="40"/>
    <d v="1899-12-30T00:36:40"/>
    <d v="1899-12-30T00:10:25"/>
    <x v="38"/>
    <s v="PT Barnum Out and Back"/>
    <n v="5.7600000000000051"/>
    <n v="0"/>
    <s v="Cool"/>
    <m/>
    <d v="1899-12-30T04:32:55"/>
    <d v="1899-12-30T02:16:27"/>
    <d v="1899-12-30T04:32:55"/>
    <d v="1899-12-30T05:25:19"/>
    <d v="1899-12-30T02:16:27"/>
    <d v="1899-12-30T02:42:40"/>
    <n v="1724"/>
    <x v="7"/>
    <x v="10"/>
    <n v="200803"/>
  </r>
  <r>
    <x v="790"/>
    <d v="2008-03-25T00:00:00"/>
    <x v="2"/>
    <n v="4"/>
    <n v="0"/>
    <n v="39"/>
    <n v="17"/>
    <d v="1899-12-30T00:39:17"/>
    <d v="1899-12-30T00:09:49"/>
    <x v="38"/>
    <s v="4 Mile-Work"/>
    <n v="6.109461179465427"/>
    <n v="0"/>
    <s v="Cold &amp; Windy"/>
    <m/>
    <d v="1899-12-30T04:17:18"/>
    <d v="1899-12-30T02:08:39"/>
    <d v="1899-12-30T04:17:18"/>
    <d v="1899-12-30T05:09:42"/>
    <d v="1899-12-30T02:08:39"/>
    <d v="1899-12-30T02:34:51"/>
    <n v="1264"/>
    <x v="7"/>
    <x v="10"/>
    <n v="200803"/>
  </r>
  <r>
    <x v="791"/>
    <d v="2008-03-26T00:00:00"/>
    <x v="2"/>
    <n v="5"/>
    <n v="0"/>
    <n v="51"/>
    <n v="26"/>
    <d v="1899-12-30T00:51:26"/>
    <d v="1899-12-30T00:10:17"/>
    <x v="38"/>
    <s v="Second Beach"/>
    <n v="5.8327932598833483"/>
    <n v="0"/>
    <s v="Cool"/>
    <m/>
    <d v="1899-12-30T04:29:31"/>
    <d v="1899-12-30T02:14:45"/>
    <d v="1899-12-30T04:29:31"/>
    <d v="1899-12-30T05:21:55"/>
    <d v="1899-12-30T02:14:45"/>
    <d v="1899-12-30T02:40:57"/>
    <n v="1628"/>
    <x v="7"/>
    <x v="10"/>
    <n v="200803"/>
  </r>
  <r>
    <x v="792"/>
    <d v="2008-03-27T00:00:00"/>
    <x v="2"/>
    <n v="3.5"/>
    <n v="0"/>
    <n v="35"/>
    <n v="1"/>
    <d v="1899-12-30T00:35:01"/>
    <d v="1899-12-30T00:10:00"/>
    <x v="38"/>
    <s v="PT Barnum Out and Back"/>
    <n v="5.9971442170395095"/>
    <n v="0"/>
    <s v="Cool"/>
    <m/>
    <d v="1899-12-30T04:22:07"/>
    <d v="1899-12-30T02:11:04"/>
    <d v="1899-12-30T04:22:07"/>
    <d v="1899-12-30T05:14:32"/>
    <d v="1899-12-30T02:11:04"/>
    <d v="1899-12-30T02:37:16"/>
    <n v="1427"/>
    <x v="7"/>
    <x v="10"/>
    <n v="200803"/>
  </r>
  <r>
    <x v="793"/>
    <d v="2008-03-29T00:00:00"/>
    <x v="2"/>
    <n v="5.04"/>
    <n v="0"/>
    <n v="46"/>
    <n v="47"/>
    <d v="1899-12-30T00:46:47"/>
    <d v="1899-12-30T00:09:17"/>
    <x v="38"/>
    <s v="Bristol Shamrock"/>
    <n v="6.463840399002498"/>
    <n v="0"/>
    <s v="Cold &amp; Windy"/>
    <m/>
    <d v="1899-12-30T04:03:12"/>
    <d v="1899-12-30T02:01:36"/>
    <d v="1899-12-30T04:03:12"/>
    <d v="1899-12-30T04:55:36"/>
    <d v="1899-12-30T02:01:36"/>
    <d v="1899-12-30T02:27:48"/>
    <n v="915"/>
    <x v="7"/>
    <x v="10"/>
    <n v="200803"/>
  </r>
  <r>
    <x v="794"/>
    <d v="2008-03-31T00:00:00"/>
    <x v="2"/>
    <n v="2"/>
    <n v="0"/>
    <n v="22"/>
    <n v="0"/>
    <d v="1899-12-30T00:22:00"/>
    <d v="1899-12-30T00:11:00"/>
    <x v="38"/>
    <s v="Eliptical"/>
    <n v="5.4545454545454586"/>
    <n v="0"/>
    <s v="Inside"/>
    <m/>
    <d v="1899-12-30T04:48:12"/>
    <d v="1899-12-30T02:24:06"/>
    <d v="1899-12-30T04:48:12"/>
    <d v="1899-12-30T05:40:36"/>
    <d v="1899-12-30T02:24:06"/>
    <d v="1899-12-30T02:50:18"/>
    <n v="2051"/>
    <x v="7"/>
    <x v="10"/>
    <n v="200803"/>
  </r>
  <r>
    <x v="795"/>
    <d v="2008-04-03T00:00:00"/>
    <x v="2"/>
    <n v="3"/>
    <n v="0"/>
    <n v="30"/>
    <n v="6"/>
    <d v="1899-12-30T00:30:06"/>
    <d v="1899-12-30T00:10:02"/>
    <x v="38"/>
    <s v="Columbus Statue"/>
    <n v="5.9800664451827279"/>
    <n v="0"/>
    <s v="Cool"/>
    <m/>
    <d v="1899-12-30T04:22:52"/>
    <d v="1899-12-30T02:11:26"/>
    <d v="1899-12-30T04:22:52"/>
    <d v="1899-12-30T05:15:16"/>
    <d v="1899-12-30T02:11:26"/>
    <d v="1899-12-30T02:37:38"/>
    <n v="1450"/>
    <x v="7"/>
    <x v="1"/>
    <n v="200804"/>
  </r>
  <r>
    <x v="796"/>
    <d v="2008-04-04T00:00:00"/>
    <x v="0"/>
    <n v="0.65"/>
    <n v="0"/>
    <n v="26"/>
    <n v="58"/>
    <d v="1899-12-30T00:26:58"/>
    <d v="1899-12-30T00:41:29"/>
    <x v="31"/>
    <s v="21 Laps"/>
    <n v="1.4462299134734251"/>
    <n v="0"/>
    <m/>
    <s v="Avg Lap 1.170"/>
    <d v="1899-12-30T01:39:34"/>
    <d v="1899-12-30T00:49:47"/>
    <d v="1899-12-30T18:06:58"/>
    <d v="1899-12-30T18:59:22"/>
    <d v="1899-12-30T09:03:29"/>
    <d v="1899-12-30T09:29:41"/>
    <n v="3045"/>
    <x v="7"/>
    <x v="1"/>
    <n v="200804"/>
  </r>
  <r>
    <x v="797"/>
    <d v="2008-04-07T00:00:00"/>
    <x v="2"/>
    <n v="3.5"/>
    <n v="0"/>
    <n v="34"/>
    <n v="30"/>
    <d v="1899-12-30T00:34:30"/>
    <d v="1899-12-30T00:09:51"/>
    <x v="38"/>
    <s v="PT Barnum Out and Back"/>
    <n v="6.0869565217391362"/>
    <n v="0"/>
    <s v="cold"/>
    <m/>
    <d v="1899-12-30T04:18:15"/>
    <d v="1899-12-30T02:09:08"/>
    <d v="1899-12-30T04:18:15"/>
    <d v="1899-12-30T05:10:39"/>
    <d v="1899-12-30T02:09:08"/>
    <d v="1899-12-30T02:35:20"/>
    <n v="1303"/>
    <x v="7"/>
    <x v="1"/>
    <n v="200804"/>
  </r>
  <r>
    <x v="798"/>
    <d v="2008-04-08T00:00:00"/>
    <x v="2"/>
    <n v="4"/>
    <n v="0"/>
    <n v="40"/>
    <n v="19"/>
    <d v="1899-12-30T00:40:19"/>
    <d v="1899-12-30T00:10:05"/>
    <x v="38"/>
    <s v="4 Mile-Work"/>
    <n v="5.952873088052919"/>
    <n v="0"/>
    <s v="cold"/>
    <m/>
    <d v="1899-12-30T04:24:04"/>
    <d v="1899-12-30T02:12:02"/>
    <d v="1899-12-30T04:24:04"/>
    <d v="1899-12-30T05:16:28"/>
    <d v="1899-12-30T02:12:02"/>
    <d v="1899-12-30T02:38:14"/>
    <n v="1481"/>
    <x v="7"/>
    <x v="1"/>
    <n v="200804"/>
  </r>
  <r>
    <x v="799"/>
    <d v="2008-04-09T00:00:00"/>
    <x v="2"/>
    <n v="3.5"/>
    <n v="0"/>
    <n v="34"/>
    <n v="17"/>
    <d v="1899-12-30T00:34:17"/>
    <d v="1899-12-30T00:09:48"/>
    <x v="38"/>
    <s v="PT Barnum Out and Back"/>
    <n v="6.1254253767622808"/>
    <n v="0"/>
    <s v="Cool"/>
    <m/>
    <d v="1899-12-30T04:16:38"/>
    <d v="1899-12-30T02:08:19"/>
    <d v="1899-12-30T04:16:38"/>
    <d v="1899-12-30T05:09:02"/>
    <d v="1899-12-30T02:08:19"/>
    <d v="1899-12-30T02:34:31"/>
    <n v="1241"/>
    <x v="7"/>
    <x v="1"/>
    <n v="200804"/>
  </r>
  <r>
    <x v="800"/>
    <d v="2008-04-10T00:00:00"/>
    <x v="2"/>
    <n v="4"/>
    <n v="0"/>
    <n v="40"/>
    <n v="20"/>
    <d v="1899-12-30T00:40:20"/>
    <d v="1899-12-30T00:10:05"/>
    <x v="38"/>
    <s v="4 Mile-Work"/>
    <n v="5.9504132231405"/>
    <n v="0"/>
    <s v="Nice!"/>
    <m/>
    <d v="1899-12-30T04:24:11"/>
    <d v="1899-12-30T02:12:05"/>
    <d v="1899-12-30T04:24:11"/>
    <d v="1899-12-30T05:16:35"/>
    <d v="1899-12-30T02:12:05"/>
    <d v="1899-12-30T02:38:18"/>
    <n v="1482"/>
    <x v="7"/>
    <x v="1"/>
    <n v="200804"/>
  </r>
  <r>
    <x v="801"/>
    <d v="2008-04-11T00:00:00"/>
    <x v="0"/>
    <n v="0.6"/>
    <n v="0"/>
    <n v="23"/>
    <n v="19"/>
    <d v="1899-12-30T00:23:19"/>
    <d v="1899-12-30T00:38:52"/>
    <x v="31"/>
    <s v="19 Laps"/>
    <n v="1.5439599714081498"/>
    <n v="0"/>
    <m/>
    <s v="Avg Lap 1.15"/>
    <d v="1899-12-30T01:33:16"/>
    <d v="1899-12-30T00:46:38"/>
    <d v="1899-12-30T16:58:10"/>
    <d v="1899-12-30T17:50:34"/>
    <d v="1899-12-30T08:29:05"/>
    <d v="1899-12-30T08:55:17"/>
    <n v="2971"/>
    <x v="7"/>
    <x v="1"/>
    <n v="200804"/>
  </r>
  <r>
    <x v="802"/>
    <d v="2008-04-13T00:00:00"/>
    <x v="2"/>
    <n v="7"/>
    <n v="1"/>
    <n v="12"/>
    <n v="25"/>
    <d v="1899-12-30T01:12:25"/>
    <d v="1899-12-30T00:10:21"/>
    <x v="38"/>
    <s v="Home -&gt; Griskus Sprint &amp; Back"/>
    <n v="5.7997698504027673"/>
    <n v="0"/>
    <s v="Cool"/>
    <s v="Splits: 9.55.40 + 9.49.49 + 9.50.85 + 10.39.00 + 11.18.75 + 10.51.53 + 10.00.16"/>
    <d v="1899-12-30T04:31:03"/>
    <d v="1899-12-30T02:15:31"/>
    <d v="1899-12-30T04:31:03"/>
    <d v="1899-12-30T05:23:27"/>
    <d v="1899-12-30T02:15:31"/>
    <d v="1899-12-30T02:41:43"/>
    <n v="1672"/>
    <x v="7"/>
    <x v="1"/>
    <n v="200804"/>
  </r>
  <r>
    <x v="803"/>
    <d v="2008-04-14T00:00:00"/>
    <x v="2"/>
    <n v="3.5"/>
    <n v="0"/>
    <n v="35"/>
    <n v="1"/>
    <d v="1899-12-30T00:35:01"/>
    <d v="1899-12-30T00:10:00"/>
    <x v="38"/>
    <s v="PT Barnum Out and Back"/>
    <n v="5.9971442170395095"/>
    <n v="0"/>
    <s v="Nice!"/>
    <m/>
    <d v="1899-12-30T04:22:07"/>
    <d v="1899-12-30T02:11:04"/>
    <d v="1899-12-30T04:22:07"/>
    <d v="1899-12-30T05:14:32"/>
    <d v="1899-12-30T02:11:04"/>
    <d v="1899-12-30T02:37:16"/>
    <n v="1427"/>
    <x v="7"/>
    <x v="1"/>
    <n v="200804"/>
  </r>
  <r>
    <x v="804"/>
    <d v="2008-04-15T00:00:00"/>
    <x v="2"/>
    <n v="3"/>
    <n v="0"/>
    <n v="29"/>
    <n v="35"/>
    <d v="1899-12-30T00:29:35"/>
    <d v="1899-12-30T00:09:52"/>
    <x v="38"/>
    <s v="Columbus Statue"/>
    <n v="6.0845070422535263"/>
    <n v="0"/>
    <s v="Nice!"/>
    <m/>
    <d v="1899-12-30T04:18:22"/>
    <d v="1899-12-30T02:09:11"/>
    <d v="1899-12-30T04:18:22"/>
    <d v="1899-12-30T05:10:46"/>
    <d v="1899-12-30T02:09:11"/>
    <d v="1899-12-30T02:35:23"/>
    <n v="1308"/>
    <x v="7"/>
    <x v="1"/>
    <n v="200804"/>
  </r>
  <r>
    <x v="805"/>
    <d v="2008-04-17T00:00:00"/>
    <x v="2"/>
    <n v="4"/>
    <n v="0"/>
    <n v="39"/>
    <n v="3"/>
    <d v="1899-12-30T00:39:03"/>
    <d v="1899-12-30T00:09:46"/>
    <x v="40"/>
    <s v="4 Mile-Work"/>
    <n v="6.1459667093469967"/>
    <n v="0"/>
    <s v="Nice!"/>
    <m/>
    <d v="1899-12-30T04:15:47"/>
    <d v="1899-12-30T02:07:53"/>
    <d v="1899-12-30T04:15:47"/>
    <d v="1899-12-30T05:08:11"/>
    <d v="1899-12-30T02:07:53"/>
    <d v="1899-12-30T02:34:05"/>
    <n v="1220"/>
    <x v="7"/>
    <x v="1"/>
    <n v="200804"/>
  </r>
  <r>
    <x v="806"/>
    <d v="2008-04-18T00:00:00"/>
    <x v="2"/>
    <n v="6"/>
    <n v="1"/>
    <n v="1"/>
    <n v="10"/>
    <d v="1899-12-30T01:01:10"/>
    <d v="1899-12-30T00:10:12"/>
    <x v="40"/>
    <s v="Bath House"/>
    <n v="5.8855585831062722"/>
    <n v="0"/>
    <s v="Nice!"/>
    <m/>
    <d v="1899-12-30T04:27:06"/>
    <d v="1899-12-30T02:13:33"/>
    <d v="1899-12-30T04:27:06"/>
    <d v="1899-12-30T05:19:30"/>
    <d v="1899-12-30T02:13:33"/>
    <d v="1899-12-30T02:39:45"/>
    <n v="1552"/>
    <x v="7"/>
    <x v="1"/>
    <n v="200804"/>
  </r>
  <r>
    <x v="807"/>
    <d v="2008-04-20T00:00:00"/>
    <x v="2"/>
    <n v="7.5"/>
    <n v="1"/>
    <n v="13"/>
    <n v="18"/>
    <d v="1899-12-30T01:13:18"/>
    <d v="1899-12-30T00:09:46"/>
    <x v="40"/>
    <s v="Quassy Loop"/>
    <n v="6.1391541609822697"/>
    <n v="0"/>
    <s v="Cool"/>
    <s v="Splits: 9.56 + 9.26 + 9.33 + 10.19 + 9.50 + 11.34 + 10.09  "/>
    <d v="1899-12-30T04:16:04"/>
    <d v="1899-12-30T02:08:02"/>
    <d v="1899-12-30T04:16:04"/>
    <d v="1899-12-30T05:08:28"/>
    <d v="1899-12-30T02:08:02"/>
    <d v="1899-12-30T02:34:14"/>
    <n v="1230"/>
    <x v="7"/>
    <x v="1"/>
    <n v="200804"/>
  </r>
  <r>
    <x v="808"/>
    <d v="2008-04-21T00:00:00"/>
    <x v="2"/>
    <n v="3.5"/>
    <n v="0"/>
    <n v="36"/>
    <n v="15"/>
    <d v="1899-12-30T00:36:15"/>
    <d v="1899-12-30T00:10:21"/>
    <x v="40"/>
    <s v="PT Barnum Out and Back"/>
    <n v="5.7931034482758665"/>
    <n v="0"/>
    <s v="Nice!"/>
    <m/>
    <d v="1899-12-30T04:31:21"/>
    <d v="1899-12-30T02:15:41"/>
    <d v="1899-12-30T04:31:21"/>
    <d v="1899-12-30T05:23:45"/>
    <d v="1899-12-30T02:15:41"/>
    <d v="1899-12-30T02:41:53"/>
    <n v="1680"/>
    <x v="7"/>
    <x v="1"/>
    <n v="200804"/>
  </r>
  <r>
    <x v="809"/>
    <d v="2008-04-22T00:00:00"/>
    <x v="2"/>
    <n v="4.4000000000000004"/>
    <n v="0"/>
    <n v="41"/>
    <n v="26"/>
    <d v="1899-12-30T00:41:26"/>
    <d v="1899-12-30T00:09:25"/>
    <x v="40"/>
    <s v="Beach Loop"/>
    <n v="6.371681415929209"/>
    <n v="0"/>
    <s v="Cool"/>
    <s v="Ran with Mike"/>
    <d v="1899-12-30T04:06:43"/>
    <d v="1899-12-30T02:03:21"/>
    <d v="1899-12-30T04:06:43"/>
    <d v="1899-12-30T04:59:07"/>
    <d v="1899-12-30T02:03:21"/>
    <d v="1899-12-30T02:29:34"/>
    <n v="983"/>
    <x v="7"/>
    <x v="1"/>
    <n v="200804"/>
  </r>
  <r>
    <x v="810"/>
    <d v="2008-04-23T00:00:00"/>
    <x v="1"/>
    <n v="9.5"/>
    <n v="0"/>
    <n v="44"/>
    <n v="5"/>
    <d v="1899-12-30T00:44:05"/>
    <d v="1899-12-30T00:04:38"/>
    <x v="12"/>
    <s v="Random Around Work"/>
    <n v="12.930056710775055"/>
    <n v="0"/>
    <s v="Nice!"/>
    <m/>
    <d v="1899-12-30T08:39:43"/>
    <d v="1899-12-30T04:19:52"/>
    <d v="1899-12-30T02:01:35"/>
    <d v="1899-12-30T02:53:59"/>
    <d v="1899-12-30T01:00:47"/>
    <d v="1899-12-30T01:26:59"/>
    <n v="615"/>
    <x v="7"/>
    <x v="1"/>
    <n v="200804"/>
  </r>
  <r>
    <x v="811"/>
    <d v="2008-04-24T00:00:00"/>
    <x v="2"/>
    <n v="3.1"/>
    <n v="0"/>
    <n v="29"/>
    <n v="3"/>
    <d v="1899-12-30T00:29:03"/>
    <d v="1899-12-30T00:09:22"/>
    <x v="40"/>
    <s v="Plus Columbus"/>
    <n v="6.4027538726333963"/>
    <n v="0"/>
    <s v="Nice!"/>
    <m/>
    <d v="1899-12-30T04:05:31"/>
    <d v="1899-12-30T02:02:46"/>
    <d v="1899-12-30T04:05:31"/>
    <d v="1899-12-30T04:57:55"/>
    <d v="1899-12-30T02:02:46"/>
    <d v="1899-12-30T02:28:58"/>
    <n v="957"/>
    <x v="7"/>
    <x v="1"/>
    <n v="200804"/>
  </r>
  <r>
    <x v="812"/>
    <d v="2008-04-25T00:00:00"/>
    <x v="2"/>
    <n v="3.5"/>
    <n v="0"/>
    <n v="36"/>
    <n v="12"/>
    <d v="1899-12-30T00:36:12"/>
    <d v="1899-12-30T00:10:21"/>
    <x v="40"/>
    <s v="PT Barnum Out and Back"/>
    <n v="5.8011049723756942"/>
    <n v="0"/>
    <s v="Nice!"/>
    <m/>
    <d v="1899-12-30T04:30:59"/>
    <d v="1899-12-30T02:15:29"/>
    <d v="1899-12-30T04:30:59"/>
    <d v="1899-12-30T05:23:23"/>
    <d v="1899-12-30T02:15:29"/>
    <d v="1899-12-30T02:41:41"/>
    <n v="1668"/>
    <x v="7"/>
    <x v="1"/>
    <n v="200804"/>
  </r>
  <r>
    <x v="813"/>
    <d v="2008-04-27T00:00:00"/>
    <x v="2"/>
    <n v="8.4"/>
    <n v="1"/>
    <n v="22"/>
    <n v="40"/>
    <d v="1899-12-30T01:22:40"/>
    <d v="1899-12-30T00:09:50"/>
    <x v="40"/>
    <s v="Quassy Loop + Old Sherman "/>
    <n v="6.0967741935483923"/>
    <n v="0"/>
    <s v="Cool"/>
    <m/>
    <d v="1899-12-30T04:17:50"/>
    <d v="1899-12-30T02:08:55"/>
    <d v="1899-12-30T04:17:50"/>
    <d v="1899-12-30T05:10:15"/>
    <d v="1899-12-30T02:08:55"/>
    <d v="1899-12-30T02:35:07"/>
    <n v="1288"/>
    <x v="7"/>
    <x v="1"/>
    <n v="200804"/>
  </r>
  <r>
    <x v="814"/>
    <d v="2008-04-30T00:00:00"/>
    <x v="2"/>
    <n v="4"/>
    <n v="0"/>
    <n v="39"/>
    <n v="15"/>
    <d v="1899-12-30T00:39:15"/>
    <d v="1899-12-30T00:09:49"/>
    <x v="40"/>
    <s v="4 Mile-Work"/>
    <n v="6.1146496815286673"/>
    <n v="0"/>
    <s v="Cool"/>
    <m/>
    <d v="1899-12-30T04:17:05"/>
    <d v="1899-12-30T02:08:33"/>
    <d v="1899-12-30T04:17:05"/>
    <d v="1899-12-30T05:09:29"/>
    <d v="1899-12-30T02:08:33"/>
    <d v="1899-12-30T02:34:45"/>
    <n v="1255"/>
    <x v="7"/>
    <x v="1"/>
    <n v="200804"/>
  </r>
  <r>
    <x v="815"/>
    <d v="2008-05-01T00:00:00"/>
    <x v="2"/>
    <n v="5"/>
    <n v="0"/>
    <n v="45"/>
    <n v="26"/>
    <d v="1899-12-30T00:45:26"/>
    <d v="1899-12-30T00:09:05"/>
    <x v="40"/>
    <s v="Second Beach"/>
    <n v="6.6030814380044083"/>
    <n v="0"/>
    <s v="Cool"/>
    <m/>
    <d v="1899-12-30T03:58:04"/>
    <d v="1899-12-30T01:59:02"/>
    <d v="1899-12-30T03:58:04"/>
    <d v="1899-12-30T04:50:28"/>
    <d v="1899-12-30T01:59:02"/>
    <d v="1899-12-30T02:25:14"/>
    <n v="838"/>
    <x v="7"/>
    <x v="2"/>
    <n v="200805"/>
  </r>
  <r>
    <x v="816"/>
    <d v="2008-05-02T00:00:00"/>
    <x v="0"/>
    <n v="0.62"/>
    <n v="0"/>
    <n v="24"/>
    <n v="30"/>
    <d v="1899-12-30T00:24:30"/>
    <d v="1899-12-30T00:39:31"/>
    <x v="31"/>
    <s v="20 Laps"/>
    <n v="1.5183673469387768"/>
    <n v="0"/>
    <m/>
    <s v="Avg Lap 1.135"/>
    <d v="1899-12-30T01:34:50"/>
    <d v="1899-12-30T00:47:25"/>
    <d v="1899-12-30T17:15:19"/>
    <d v="1899-12-30T18:07:43"/>
    <d v="1899-12-30T08:37:40"/>
    <d v="1899-12-30T09:03:52"/>
    <n v="2991"/>
    <x v="7"/>
    <x v="2"/>
    <n v="200805"/>
  </r>
  <r>
    <x v="817"/>
    <d v="2008-05-04T00:00:00"/>
    <x v="2"/>
    <n v="9.3000000000000007"/>
    <n v="1"/>
    <n v="32"/>
    <n v="3"/>
    <d v="1899-12-30T01:32:03"/>
    <d v="1899-12-30T00:09:54"/>
    <x v="40"/>
    <s v="Quassy Loop + Judd Hill Rd Loop"/>
    <n v="6.0619228680065236"/>
    <n v="0"/>
    <s v="Cool"/>
    <m/>
    <d v="1899-12-30T04:19:19"/>
    <d v="1899-12-30T02:09:40"/>
    <d v="1899-12-30T04:19:19"/>
    <d v="1899-12-30T05:11:43"/>
    <d v="1899-12-30T02:09:40"/>
    <d v="1899-12-30T02:35:52"/>
    <n v="1338"/>
    <x v="7"/>
    <x v="2"/>
    <n v="200805"/>
  </r>
  <r>
    <x v="818"/>
    <d v="2008-05-06T00:00:00"/>
    <x v="2"/>
    <n v="5"/>
    <n v="0"/>
    <n v="50"/>
    <n v="30"/>
    <d v="1899-12-30T00:50:30"/>
    <d v="1899-12-30T00:10:06"/>
    <x v="40"/>
    <s v="Second Beach"/>
    <n v="5.940594059405945"/>
    <n v="0"/>
    <s v="Cool"/>
    <m/>
    <d v="1899-12-30T04:24:37"/>
    <d v="1899-12-30T02:12:19"/>
    <d v="1899-12-30T04:24:37"/>
    <d v="1899-12-30T05:17:01"/>
    <d v="1899-12-30T02:12:19"/>
    <d v="1899-12-30T02:38:31"/>
    <n v="1489"/>
    <x v="7"/>
    <x v="2"/>
    <n v="200805"/>
  </r>
  <r>
    <x v="819"/>
    <d v="2008-05-07T00:00:00"/>
    <x v="2"/>
    <n v="4.4000000000000004"/>
    <n v="0"/>
    <n v="40"/>
    <n v="3"/>
    <d v="1899-12-30T00:40:03"/>
    <d v="1899-12-30T00:09:06"/>
    <x v="40"/>
    <s v="Beach Loop"/>
    <n v="6.5917602996254736"/>
    <n v="163"/>
    <s v="Nice!"/>
    <s v="Ran with Dave F.  Out: 19.0035 Back: 21.0347"/>
    <d v="1899-12-30T03:58:29"/>
    <d v="1899-12-30T01:59:14"/>
    <d v="1899-12-30T03:58:29"/>
    <d v="1899-12-30T04:50:53"/>
    <d v="1899-12-30T01:59:14"/>
    <d v="1899-12-30T02:25:26"/>
    <n v="843"/>
    <x v="7"/>
    <x v="2"/>
    <n v="200805"/>
  </r>
  <r>
    <x v="820"/>
    <d v="2008-05-08T00:00:00"/>
    <x v="2"/>
    <n v="3"/>
    <n v="0"/>
    <n v="28"/>
    <n v="15"/>
    <d v="1899-12-30T00:28:15"/>
    <d v="1899-12-30T00:09:25"/>
    <x v="40"/>
    <s v="Columbus Statue"/>
    <n v="6.371681415929209"/>
    <n v="0"/>
    <s v="Drizzle"/>
    <m/>
    <d v="1899-12-30T04:06:43"/>
    <d v="1899-12-30T02:03:21"/>
    <d v="1899-12-30T04:06:43"/>
    <d v="1899-12-30T04:59:07"/>
    <d v="1899-12-30T02:03:21"/>
    <d v="1899-12-30T02:29:34"/>
    <n v="984"/>
    <x v="7"/>
    <x v="2"/>
    <n v="200805"/>
  </r>
  <r>
    <x v="821"/>
    <d v="2008-05-12T00:00:00"/>
    <x v="2"/>
    <n v="3.5"/>
    <n v="0"/>
    <n v="33"/>
    <n v="29"/>
    <d v="1899-12-30T00:33:29"/>
    <d v="1899-12-30T00:09:34"/>
    <x v="40"/>
    <s v="PT Barnum Out and Back"/>
    <n v="6.2717770034843259"/>
    <n v="0"/>
    <s v="Windy!!!"/>
    <m/>
    <d v="1899-12-30T04:10:39"/>
    <d v="1899-12-30T02:05:19"/>
    <d v="1899-12-30T04:10:39"/>
    <d v="1899-12-30T05:03:03"/>
    <d v="1899-12-30T02:05:19"/>
    <d v="1899-12-30T02:31:31"/>
    <n v="1079"/>
    <x v="7"/>
    <x v="2"/>
    <n v="200805"/>
  </r>
  <r>
    <x v="822"/>
    <d v="2008-05-13T00:00:00"/>
    <x v="1"/>
    <n v="4.8"/>
    <n v="0"/>
    <n v="22"/>
    <n v="20"/>
    <d v="1899-12-30T00:22:20"/>
    <d v="1899-12-30T00:04:39"/>
    <x v="12"/>
    <s v="Random Around Home"/>
    <n v="12.895522388059714"/>
    <n v="0"/>
    <m/>
    <m/>
    <d v="1899-12-30T08:41:07"/>
    <d v="1899-12-30T04:20:33"/>
    <d v="1899-12-30T02:01:54"/>
    <d v="1899-12-30T02:54:18"/>
    <d v="1899-12-30T01:00:57"/>
    <d v="1899-12-30T01:27:09"/>
    <n v="618"/>
    <x v="7"/>
    <x v="2"/>
    <n v="200805"/>
  </r>
  <r>
    <x v="822"/>
    <d v="2008-05-13T00:00:00"/>
    <x v="2"/>
    <n v="4"/>
    <n v="0"/>
    <n v="36"/>
    <n v="57"/>
    <d v="1899-12-30T00:36:57"/>
    <d v="1899-12-30T00:09:14"/>
    <x v="40"/>
    <s v="4 Mile-Work"/>
    <n v="6.4952638700947274"/>
    <n v="0"/>
    <s v="Windy"/>
    <m/>
    <d v="1899-12-30T04:02:01"/>
    <d v="1899-12-30T02:01:01"/>
    <d v="1899-12-30T04:02:01"/>
    <d v="1899-12-30T04:54:25"/>
    <d v="1899-12-30T02:01:01"/>
    <d v="1899-12-30T02:27:13"/>
    <n v="886"/>
    <x v="7"/>
    <x v="2"/>
    <n v="200805"/>
  </r>
  <r>
    <x v="823"/>
    <d v="2008-05-14T00:00:00"/>
    <x v="1"/>
    <n v="10.199999999999999"/>
    <n v="0"/>
    <n v="38"/>
    <n v="12"/>
    <d v="1899-12-30T00:38:12"/>
    <d v="1899-12-30T00:03:45"/>
    <x v="11"/>
    <s v="Random Around Work"/>
    <n v="16.020942408376975"/>
    <n v="0"/>
    <s v="Windy"/>
    <m/>
    <d v="1899-12-30T06:59:27"/>
    <d v="1899-12-30T03:29:44"/>
    <d v="1899-12-30T01:38:07"/>
    <d v="1899-12-30T02:30:31"/>
    <d v="1899-12-30T00:49:04"/>
    <d v="1899-12-30T01:15:16"/>
    <n v="334"/>
    <x v="7"/>
    <x v="2"/>
    <n v="200805"/>
  </r>
  <r>
    <x v="824"/>
    <d v="2008-05-15T00:00:00"/>
    <x v="2"/>
    <n v="5"/>
    <n v="0"/>
    <n v="44"/>
    <n v="18"/>
    <d v="1899-12-30T00:44:18"/>
    <d v="1899-12-30T00:08:52"/>
    <x v="40"/>
    <s v="Second Beach"/>
    <n v="6.7720090293453783"/>
    <n v="0"/>
    <s v="Nice!"/>
    <s v="Ran with Mike on way back"/>
    <d v="1899-12-30T03:52:08"/>
    <d v="1899-12-30T01:56:04"/>
    <d v="1899-12-30T03:52:08"/>
    <d v="1899-12-30T04:44:32"/>
    <d v="1899-12-30T01:56:04"/>
    <d v="1899-12-30T02:22:16"/>
    <n v="789"/>
    <x v="7"/>
    <x v="2"/>
    <n v="200805"/>
  </r>
  <r>
    <x v="825"/>
    <d v="2008-05-17T00:00:00"/>
    <x v="2"/>
    <n v="10.5"/>
    <n v="1"/>
    <n v="49"/>
    <n v="7"/>
    <d v="1899-12-30T01:49:07"/>
    <d v="1899-12-30T00:10:24"/>
    <x v="40"/>
    <s v="Griskus Sprint Bike Course"/>
    <n v="5.7736367802046784"/>
    <n v="0"/>
    <s v="Nice!"/>
    <m/>
    <d v="1899-12-30T04:32:16"/>
    <d v="1899-12-30T02:16:08"/>
    <d v="1899-12-30T04:32:16"/>
    <d v="1899-12-30T05:24:40"/>
    <d v="1899-12-30T02:16:08"/>
    <d v="1899-12-30T02:42:20"/>
    <n v="1707"/>
    <x v="7"/>
    <x v="2"/>
    <n v="200805"/>
  </r>
  <r>
    <x v="826"/>
    <d v="2008-05-19T00:00:00"/>
    <x v="1"/>
    <n v="8.1"/>
    <n v="0"/>
    <n v="30"/>
    <n v="11"/>
    <d v="1899-12-30T00:30:11"/>
    <d v="1899-12-30T00:03:44"/>
    <x v="11"/>
    <s v="Random Around Work"/>
    <n v="16.101601325234689"/>
    <n v="0"/>
    <s v="Windy"/>
    <m/>
    <d v="1899-12-30T06:57:21"/>
    <d v="1899-12-30T03:28:40"/>
    <d v="1899-12-30T01:37:38"/>
    <d v="1899-12-30T02:30:02"/>
    <d v="1899-12-30T00:48:49"/>
    <d v="1899-12-30T01:15:01"/>
    <n v="326"/>
    <x v="7"/>
    <x v="2"/>
    <n v="200805"/>
  </r>
  <r>
    <x v="827"/>
    <d v="2008-05-20T00:00:00"/>
    <x v="2"/>
    <n v="4"/>
    <n v="0"/>
    <n v="37"/>
    <n v="4"/>
    <d v="1899-12-30T00:37:04"/>
    <d v="1899-12-30T00:09:16"/>
    <x v="40"/>
    <s v="4 Mile-Work"/>
    <n v="6.4748201438848962"/>
    <n v="0"/>
    <s v="Overcast"/>
    <s v="Splits: 9.1245 + 9.4995 + 9.4009 + 8.2156"/>
    <d v="1899-12-30T04:02:47"/>
    <d v="1899-12-30T02:01:24"/>
    <d v="1899-12-30T04:02:47"/>
    <d v="1899-12-30T04:55:11"/>
    <d v="1899-12-30T02:01:24"/>
    <d v="1899-12-30T02:27:36"/>
    <n v="901"/>
    <x v="7"/>
    <x v="2"/>
    <n v="200805"/>
  </r>
  <r>
    <x v="828"/>
    <d v="2008-05-21T00:00:00"/>
    <x v="2"/>
    <n v="4"/>
    <n v="0"/>
    <n v="37"/>
    <n v="30"/>
    <d v="1899-12-30T00:37:30"/>
    <d v="1899-12-30T00:09:22"/>
    <x v="40"/>
    <s v="4 Mile-Work"/>
    <n v="6.4000000000000048"/>
    <n v="0"/>
    <s v="Overcast"/>
    <m/>
    <d v="1899-12-30T04:05:38"/>
    <d v="1899-12-30T02:02:49"/>
    <d v="1899-12-30T04:05:38"/>
    <d v="1899-12-30T04:58:02"/>
    <d v="1899-12-30T02:02:49"/>
    <d v="1899-12-30T02:29:01"/>
    <n v="962"/>
    <x v="7"/>
    <x v="2"/>
    <n v="200805"/>
  </r>
  <r>
    <x v="829"/>
    <d v="2008-05-23T00:00:00"/>
    <x v="2"/>
    <n v="5"/>
    <n v="0"/>
    <n v="50"/>
    <n v="50"/>
    <d v="1899-12-30T00:50:50"/>
    <d v="1899-12-30T00:10:10"/>
    <x v="40"/>
    <s v="Second Beach"/>
    <n v="5.9016393442622999"/>
    <n v="0"/>
    <s v="Nice!"/>
    <m/>
    <d v="1899-12-30T04:26:22"/>
    <d v="1899-12-30T02:13:11"/>
    <d v="1899-12-30T04:26:22"/>
    <d v="1899-12-30T05:18:46"/>
    <d v="1899-12-30T02:13:11"/>
    <d v="1899-12-30T02:39:23"/>
    <n v="1536"/>
    <x v="7"/>
    <x v="2"/>
    <n v="200805"/>
  </r>
  <r>
    <x v="830"/>
    <d v="2008-05-25T00:00:00"/>
    <x v="1"/>
    <n v="17"/>
    <n v="1"/>
    <n v="1"/>
    <n v="38"/>
    <d v="1899-12-30T01:01:38"/>
    <d v="1899-12-30T00:03:38"/>
    <x v="11"/>
    <s v="Uj to Home"/>
    <n v="16.549486208761504"/>
    <n v="0"/>
    <s v="Nice!"/>
    <m/>
    <d v="1899-12-30T06:46:03"/>
    <d v="1899-12-30T03:23:02"/>
    <d v="1899-12-30T01:34:59"/>
    <d v="1899-12-30T02:27:23"/>
    <d v="1899-12-30T00:47:30"/>
    <d v="1899-12-30T01:13:42"/>
    <n v="299"/>
    <x v="7"/>
    <x v="2"/>
    <n v="200805"/>
  </r>
  <r>
    <x v="830"/>
    <d v="2008-05-25T00:00:00"/>
    <x v="2"/>
    <n v="10.5"/>
    <n v="1"/>
    <n v="45"/>
    <n v="49"/>
    <d v="1899-12-30T01:45:49"/>
    <d v="1899-12-30T00:10:05"/>
    <x v="40"/>
    <s v="Griskus Sprint Bike Course"/>
    <n v="5.9536934950385927"/>
    <n v="0"/>
    <s v="Nice!"/>
    <s v="Splits: 10.16(149) + 9.34(155) + 9.37(159) + 10.26(163) + 10.01(157) + 10.24(159) + 12.43(162) + 11.09(166) + 10.26(167) + 10.25(165)"/>
    <d v="1899-12-30T04:24:02"/>
    <d v="1899-12-30T02:12:01"/>
    <d v="1899-12-30T04:24:02"/>
    <d v="1899-12-30T05:16:26"/>
    <d v="1899-12-30T02:12:01"/>
    <d v="1899-12-30T02:38:13"/>
    <n v="1480"/>
    <x v="7"/>
    <x v="2"/>
    <n v="200805"/>
  </r>
  <r>
    <x v="831"/>
    <d v="2008-05-27T00:00:00"/>
    <x v="2"/>
    <n v="3.3"/>
    <n v="0"/>
    <n v="38"/>
    <n v="18"/>
    <d v="1899-12-30T00:38:18"/>
    <d v="1899-12-30T00:11:36"/>
    <x v="40"/>
    <s v="Random Around Work"/>
    <n v="5.1697127937336855"/>
    <n v="0"/>
    <s v="Hot &amp; Humid"/>
    <m/>
    <d v="1899-12-30T05:04:05"/>
    <d v="1899-12-30T02:32:02"/>
    <d v="1899-12-30T05:04:05"/>
    <d v="1899-12-30T05:56:29"/>
    <d v="1899-12-30T02:32:02"/>
    <d v="1899-12-30T02:58:14"/>
    <n v="2301"/>
    <x v="7"/>
    <x v="2"/>
    <n v="200805"/>
  </r>
  <r>
    <x v="832"/>
    <d v="2008-05-28T00:00:00"/>
    <x v="2"/>
    <n v="5"/>
    <n v="0"/>
    <n v="46"/>
    <n v="25"/>
    <d v="1899-12-30T00:46:25"/>
    <d v="1899-12-30T00:09:17"/>
    <x v="40"/>
    <s v="Second Beach"/>
    <n v="6.4631956912028778"/>
    <n v="0"/>
    <s v="Perfect"/>
    <m/>
    <d v="1899-12-30T04:03:13"/>
    <d v="1899-12-30T02:01:37"/>
    <d v="1899-12-30T04:03:13"/>
    <d v="1899-12-30T04:55:37"/>
    <d v="1899-12-30T02:01:37"/>
    <d v="1899-12-30T02:27:49"/>
    <n v="916"/>
    <x v="7"/>
    <x v="2"/>
    <n v="200805"/>
  </r>
  <r>
    <x v="833"/>
    <d v="2008-05-30T00:00:00"/>
    <x v="2"/>
    <n v="4.4000000000000004"/>
    <n v="0"/>
    <n v="45"/>
    <n v="6"/>
    <d v="1899-12-30T00:45:06"/>
    <d v="1899-12-30T00:10:15"/>
    <x v="40"/>
    <s v="Beach Loop"/>
    <n v="5.8536585365853702"/>
    <n v="0"/>
    <s v="Nice!"/>
    <m/>
    <d v="1899-12-30T04:28:33"/>
    <d v="1899-12-30T02:14:16"/>
    <d v="1899-12-30T04:28:33"/>
    <d v="1899-12-30T05:20:57"/>
    <d v="1899-12-30T02:14:16"/>
    <d v="1899-12-30T02:40:29"/>
    <n v="1604"/>
    <x v="7"/>
    <x v="2"/>
    <n v="200805"/>
  </r>
  <r>
    <x v="834"/>
    <d v="2008-06-01T00:00:00"/>
    <x v="2"/>
    <n v="8"/>
    <n v="1"/>
    <n v="28"/>
    <n v="0"/>
    <d v="1899-12-30T01:28:00"/>
    <d v="1899-12-30T00:11:00"/>
    <x v="40"/>
    <s v="Bridgewater"/>
    <n v="5.4545454545454586"/>
    <n v="0"/>
    <s v="Hot &amp; Humid"/>
    <m/>
    <d v="1899-12-30T04:48:12"/>
    <d v="1899-12-30T02:24:06"/>
    <d v="1899-12-30T04:48:12"/>
    <d v="1899-12-30T05:40:36"/>
    <d v="1899-12-30T02:24:06"/>
    <d v="1899-12-30T02:50:18"/>
    <n v="2055"/>
    <x v="7"/>
    <x v="3"/>
    <n v="200806"/>
  </r>
  <r>
    <x v="835"/>
    <d v="2008-06-03T00:00:00"/>
    <x v="2"/>
    <n v="3.5"/>
    <n v="0"/>
    <n v="33"/>
    <n v="54"/>
    <d v="1899-12-30T00:33:54"/>
    <d v="1899-12-30T00:09:41"/>
    <x v="40"/>
    <s v="PT Barnum Out and Back"/>
    <n v="6.1946902654867309"/>
    <n v="0"/>
    <s v="Warm"/>
    <s v="Intervals"/>
    <d v="1899-12-30T04:13:46"/>
    <d v="1899-12-30T02:06:53"/>
    <d v="1899-12-30T04:13:46"/>
    <d v="1899-12-30T05:06:10"/>
    <d v="1899-12-30T02:06:53"/>
    <d v="1899-12-30T02:33:05"/>
    <n v="1158"/>
    <x v="7"/>
    <x v="3"/>
    <n v="200806"/>
  </r>
  <r>
    <x v="836"/>
    <d v="2008-06-05T00:00:00"/>
    <x v="2"/>
    <n v="4"/>
    <n v="0"/>
    <n v="39"/>
    <n v="9"/>
    <d v="1899-12-30T00:39:09"/>
    <d v="1899-12-30T00:09:47"/>
    <x v="40"/>
    <s v="4 Mile-Work"/>
    <n v="6.1302681992337211"/>
    <n v="0"/>
    <s v="Cool"/>
    <m/>
    <d v="1899-12-30T04:16:26"/>
    <d v="1899-12-30T02:08:13"/>
    <d v="1899-12-30T04:16:26"/>
    <d v="1899-12-30T05:08:50"/>
    <d v="1899-12-30T02:08:13"/>
    <d v="1899-12-30T02:34:25"/>
    <n v="1238"/>
    <x v="7"/>
    <x v="3"/>
    <n v="200806"/>
  </r>
  <r>
    <x v="837"/>
    <d v="2008-06-07T00:00:00"/>
    <x v="0"/>
    <n v="0.22"/>
    <n v="0"/>
    <n v="8"/>
    <n v="30"/>
    <d v="1899-12-30T00:08:30"/>
    <d v="1899-12-30T00:38:38"/>
    <x v="26"/>
    <s v="Swimming Around"/>
    <n v="1.5529411764705894"/>
    <n v="0"/>
    <s v="Cold Water"/>
    <m/>
    <d v="1899-12-30T01:32:44"/>
    <d v="1899-12-30T00:46:22"/>
    <d v="1899-12-30T16:52:16"/>
    <d v="1899-12-30T17:44:40"/>
    <d v="1899-12-30T08:26:08"/>
    <d v="1899-12-30T08:52:20"/>
    <n v="2963"/>
    <x v="7"/>
    <x v="3"/>
    <n v="200806"/>
  </r>
  <r>
    <x v="838"/>
    <d v="2008-06-08T00:00:00"/>
    <x v="2"/>
    <n v="7.13"/>
    <n v="1"/>
    <n v="19"/>
    <n v="22"/>
    <d v="1899-12-30T01:19:22"/>
    <d v="1899-12-30T00:11:08"/>
    <x v="40"/>
    <s v="Litchfield RR"/>
    <n v="5.3901721965560725"/>
    <n v="0"/>
    <s v="REALLY HOT"/>
    <s v="Splits: 8.28 + 9.55 + 10.35 + 12.18 + 11.14 + 11.46 + 13.56"/>
    <d v="1899-12-30T04:51:39"/>
    <d v="1899-12-30T02:25:49"/>
    <d v="1899-12-30T04:51:39"/>
    <d v="1899-12-30T05:44:03"/>
    <d v="1899-12-30T02:25:49"/>
    <d v="1899-12-30T02:52:01"/>
    <n v="2130"/>
    <x v="7"/>
    <x v="3"/>
    <n v="200806"/>
  </r>
  <r>
    <x v="839"/>
    <d v="2008-06-10T00:00:00"/>
    <x v="6"/>
    <n v="1.0000000000000001E-5"/>
    <n v="0"/>
    <n v="30"/>
    <n v="0"/>
    <d v="1899-12-30T00:30:00"/>
    <d v="1905-09-13T08:00:00"/>
    <x v="38"/>
    <s v="Situps &amp; Pushups"/>
    <n v="2.0000000000000019E-5"/>
    <n v="0"/>
    <s v="Inside"/>
    <m/>
    <d v="1899-12-30T00:00:00"/>
    <d v="1899-12-30T00:00:00"/>
    <d v="2049-06-09T08:00:00"/>
    <d v="2049-06-09T08:52:24"/>
    <d v="1974-09-19T16:00:00"/>
    <d v="1974-09-19T16:26:12"/>
    <n v="3136"/>
    <x v="7"/>
    <x v="3"/>
    <n v="200806"/>
  </r>
  <r>
    <x v="840"/>
    <d v="2008-06-11T00:00:00"/>
    <x v="2"/>
    <n v="4"/>
    <n v="0"/>
    <n v="43"/>
    <n v="28"/>
    <d v="1899-12-30T00:43:28"/>
    <d v="1899-12-30T00:10:52"/>
    <x v="40"/>
    <s v="4 Mile-Work"/>
    <n v="5.5214723926380405"/>
    <n v="154"/>
    <s v="Hot &amp; Humid"/>
    <s v="Out: 19.2707(153) Back: 24.0152(154)"/>
    <d v="1899-12-30T04:44:42"/>
    <d v="1899-12-30T02:22:21"/>
    <d v="1899-12-30T04:44:42"/>
    <d v="1899-12-30T05:37:06"/>
    <d v="1899-12-30T02:22:21"/>
    <d v="1899-12-30T02:48:33"/>
    <n v="1986"/>
    <x v="7"/>
    <x v="3"/>
    <n v="200806"/>
  </r>
  <r>
    <x v="841"/>
    <d v="2008-06-12T00:00:00"/>
    <x v="1"/>
    <n v="12.27"/>
    <n v="0"/>
    <n v="45"/>
    <n v="18"/>
    <d v="1899-12-30T00:45:18"/>
    <d v="1899-12-30T00:03:42"/>
    <x v="11"/>
    <s v="Barnum Loop X 2"/>
    <n v="16.251655629139087"/>
    <n v="0"/>
    <s v="Nice!"/>
    <m/>
    <d v="1899-12-30T06:53:30"/>
    <d v="1899-12-30T03:26:45"/>
    <d v="1899-12-30T01:36:44"/>
    <d v="1899-12-30T02:29:08"/>
    <d v="1899-12-30T00:48:22"/>
    <d v="1899-12-30T01:14:34"/>
    <n v="314"/>
    <x v="7"/>
    <x v="3"/>
    <n v="200806"/>
  </r>
  <r>
    <x v="842"/>
    <d v="2008-06-14T00:00:00"/>
    <x v="0"/>
    <n v="1"/>
    <n v="0"/>
    <n v="39"/>
    <n v="24"/>
    <d v="1899-12-30T00:39:24"/>
    <d v="1899-12-30T00:39:24"/>
    <x v="26"/>
    <s v="Griskus Olympic"/>
    <n v="1.5228426395939099"/>
    <n v="0"/>
    <s v="Nice!"/>
    <m/>
    <d v="1899-12-30T01:34:34"/>
    <d v="1899-12-30T00:47:17"/>
    <d v="1899-12-30T17:12:17"/>
    <d v="1899-12-30T18:04:41"/>
    <d v="1899-12-30T08:36:08"/>
    <d v="1899-12-30T09:02:20"/>
    <n v="2988"/>
    <x v="7"/>
    <x v="3"/>
    <n v="200806"/>
  </r>
  <r>
    <x v="842"/>
    <d v="2008-06-14T00:00:00"/>
    <x v="1"/>
    <n v="25"/>
    <n v="1"/>
    <n v="34"/>
    <n v="36"/>
    <d v="1899-12-30T01:34:36"/>
    <d v="1899-12-30T00:03:47"/>
    <x v="11"/>
    <s v="Griskus Olympic"/>
    <n v="15.856236786469356"/>
    <n v="0"/>
    <s v="Nice!"/>
    <m/>
    <d v="1899-12-30T07:03:48"/>
    <d v="1899-12-30T03:31:54"/>
    <d v="1899-12-30T01:39:08"/>
    <d v="1899-12-30T02:31:32"/>
    <d v="1899-12-30T00:49:34"/>
    <d v="1899-12-30T01:15:46"/>
    <n v="356"/>
    <x v="7"/>
    <x v="3"/>
    <n v="200806"/>
  </r>
  <r>
    <x v="842"/>
    <d v="2008-06-14T00:00:00"/>
    <x v="2"/>
    <n v="6.2"/>
    <n v="1"/>
    <n v="9"/>
    <n v="40"/>
    <d v="1899-12-30T01:09:40"/>
    <d v="1899-12-30T00:11:14"/>
    <x v="40"/>
    <s v="Griskus Olympic"/>
    <n v="5.3397129186602914"/>
    <n v="0"/>
    <s v="Nice!"/>
    <m/>
    <d v="1899-12-30T04:54:24"/>
    <d v="1899-12-30T02:27:12"/>
    <d v="1899-12-30T04:54:24"/>
    <d v="1899-12-30T05:46:48"/>
    <d v="1899-12-30T02:27:12"/>
    <d v="1899-12-30T02:53:24"/>
    <n v="2164"/>
    <x v="7"/>
    <x v="3"/>
    <n v="200806"/>
  </r>
  <r>
    <x v="842"/>
    <d v="2008-06-14T00:00:00"/>
    <x v="3"/>
    <n v="1"/>
    <n v="0"/>
    <n v="1"/>
    <n v="52"/>
    <d v="1899-12-30T00:01:52"/>
    <d v="1899-12-30T00:01:52"/>
    <x v="40"/>
    <s v="Griskus Olympic"/>
    <n v="32.142857142857167"/>
    <n v="0"/>
    <s v="Nice!"/>
    <m/>
    <d v="1899-12-30T00:00:00"/>
    <d v="1899-12-30T00:00:00"/>
    <d v="1899-12-30T00:48:54"/>
    <d v="1899-12-30T01:41:18"/>
    <d v="1899-12-30T00:24:27"/>
    <d v="1899-12-30T00:50:39"/>
    <n v="6"/>
    <x v="7"/>
    <x v="3"/>
    <n v="200806"/>
  </r>
  <r>
    <x v="842"/>
    <d v="2008-06-14T00:00:00"/>
    <x v="4"/>
    <n v="1"/>
    <n v="0"/>
    <n v="3"/>
    <n v="0"/>
    <d v="1899-12-30T00:03:00"/>
    <d v="1899-12-30T00:03:00"/>
    <x v="40"/>
    <s v="Griskus Olympic"/>
    <n v="20.000000000000014"/>
    <n v="0"/>
    <s v="Nice!"/>
    <m/>
    <d v="1899-12-30T00:00:00"/>
    <d v="1899-12-30T00:00:00"/>
    <d v="1899-12-30T01:18:36"/>
    <d v="1899-12-30T02:11:00"/>
    <d v="1899-12-30T00:39:18"/>
    <d v="1899-12-30T01:05:30"/>
    <n v="173"/>
    <x v="7"/>
    <x v="3"/>
    <n v="200806"/>
  </r>
  <r>
    <x v="843"/>
    <d v="2008-06-16T00:00:00"/>
    <x v="2"/>
    <n v="5"/>
    <n v="0"/>
    <n v="48"/>
    <n v="29"/>
    <d v="1899-12-30T00:48:29"/>
    <d v="1899-12-30T00:09:42"/>
    <x v="40"/>
    <s v="Second Beach"/>
    <n v="6.1876933654176742"/>
    <n v="154"/>
    <s v="Nice!"/>
    <m/>
    <d v="1899-12-30T04:14:03"/>
    <d v="1899-12-30T02:07:02"/>
    <d v="1899-12-30T04:14:03"/>
    <d v="1899-12-30T05:06:27"/>
    <d v="1899-12-30T02:07:02"/>
    <d v="1899-12-30T02:33:14"/>
    <n v="1168"/>
    <x v="7"/>
    <x v="3"/>
    <n v="200806"/>
  </r>
  <r>
    <x v="844"/>
    <d v="2008-06-17T00:00:00"/>
    <x v="2"/>
    <n v="4"/>
    <n v="0"/>
    <n v="41"/>
    <n v="36"/>
    <d v="1899-12-30T00:41:36"/>
    <d v="1899-12-30T00:10:24"/>
    <x v="40"/>
    <s v="4 Mile-Work"/>
    <n v="5.7692307692307736"/>
    <n v="0"/>
    <s v="Nice!"/>
    <m/>
    <d v="1899-12-30T04:32:29"/>
    <d v="1899-12-30T02:16:14"/>
    <d v="1899-12-30T04:32:29"/>
    <d v="1899-12-30T05:24:53"/>
    <d v="1899-12-30T02:16:14"/>
    <d v="1899-12-30T02:42:26"/>
    <n v="1711"/>
    <x v="7"/>
    <x v="3"/>
    <n v="200806"/>
  </r>
  <r>
    <x v="845"/>
    <d v="2008-06-18T00:00:00"/>
    <x v="1"/>
    <n v="9.5"/>
    <n v="0"/>
    <n v="39"/>
    <n v="42"/>
    <d v="1899-12-30T00:39:42"/>
    <d v="1899-12-30T00:04:11"/>
    <x v="12"/>
    <s v="Random Around Work"/>
    <n v="14.357682619647365"/>
    <n v="0"/>
    <s v="Windy"/>
    <m/>
    <d v="1899-12-30T07:48:03"/>
    <d v="1899-12-30T03:54:01"/>
    <d v="1899-12-30T01:49:29"/>
    <d v="1899-12-30T02:41:53"/>
    <d v="1899-12-30T00:54:45"/>
    <d v="1899-12-30T01:20:57"/>
    <n v="505"/>
    <x v="7"/>
    <x v="3"/>
    <n v="200806"/>
  </r>
  <r>
    <x v="846"/>
    <d v="2008-06-20T00:00:00"/>
    <x v="0"/>
    <n v="0.5"/>
    <n v="0"/>
    <n v="16"/>
    <n v="49"/>
    <d v="1899-12-30T00:16:49"/>
    <d v="1899-12-30T00:33:38"/>
    <x v="14"/>
    <s v="Lake Waramaug Tri"/>
    <n v="1.7839444995044613"/>
    <n v="0"/>
    <s v="Nice!"/>
    <m/>
    <d v="1899-12-30T01:20:43"/>
    <d v="1899-12-30T00:40:22"/>
    <d v="1899-12-30T14:41:12"/>
    <d v="1899-12-30T15:33:36"/>
    <d v="1899-12-30T07:20:36"/>
    <d v="1899-12-30T07:46:48"/>
    <n v="2829"/>
    <x v="7"/>
    <x v="3"/>
    <n v="200806"/>
  </r>
  <r>
    <x v="846"/>
    <d v="2008-06-20T00:00:00"/>
    <x v="1"/>
    <n v="10"/>
    <n v="0"/>
    <n v="43"/>
    <n v="47"/>
    <d v="1899-12-30T00:43:47"/>
    <d v="1899-12-30T00:04:23"/>
    <x v="11"/>
    <s v="Lake Waramaug Tri"/>
    <n v="13.703844689760194"/>
    <n v="0"/>
    <s v="Nice!"/>
    <s v="27 Mins for first 10 Miles"/>
    <d v="1899-12-30T08:10:22"/>
    <d v="1899-12-30T04:05:11"/>
    <d v="1899-12-30T01:54:43"/>
    <d v="1899-12-30T02:47:07"/>
    <d v="1899-12-30T00:57:21"/>
    <d v="1899-12-30T01:23:33"/>
    <n v="547"/>
    <x v="7"/>
    <x v="3"/>
    <n v="200806"/>
  </r>
  <r>
    <x v="846"/>
    <d v="2008-06-20T00:00:00"/>
    <x v="2"/>
    <n v="3.1"/>
    <n v="0"/>
    <n v="30"/>
    <n v="19"/>
    <d v="1899-12-30T00:30:19"/>
    <d v="1899-12-30T00:09:47"/>
    <x v="40"/>
    <s v="Lake Waramaug Tri"/>
    <n v="6.1352391423859309"/>
    <n v="0"/>
    <s v="Nice!"/>
    <m/>
    <d v="1899-12-30T04:16:13"/>
    <d v="1899-12-30T02:08:07"/>
    <d v="1899-12-30T04:16:13"/>
    <d v="1899-12-30T05:08:38"/>
    <d v="1899-12-30T02:08:07"/>
    <d v="1899-12-30T02:34:19"/>
    <n v="1234"/>
    <x v="7"/>
    <x v="3"/>
    <n v="200806"/>
  </r>
  <r>
    <x v="847"/>
    <d v="2008-06-22T00:00:00"/>
    <x v="2"/>
    <n v="11"/>
    <n v="1"/>
    <n v="57"/>
    <n v="12"/>
    <d v="1899-12-30T01:57:12"/>
    <d v="1899-12-30T00:10:39"/>
    <x v="40"/>
    <s v="Home 11"/>
    <n v="5.6313993174061476"/>
    <n v="0"/>
    <s v="Hot &amp; Humid"/>
    <m/>
    <d v="1899-12-30T04:39:09"/>
    <d v="1899-12-30T02:19:34"/>
    <d v="1899-12-30T04:39:09"/>
    <d v="1899-12-30T05:31:33"/>
    <d v="1899-12-30T02:19:34"/>
    <d v="1899-12-30T02:45:46"/>
    <n v="1866"/>
    <x v="7"/>
    <x v="3"/>
    <n v="200806"/>
  </r>
  <r>
    <x v="848"/>
    <d v="2008-06-24T00:00:00"/>
    <x v="2"/>
    <n v="4.5"/>
    <n v="0"/>
    <n v="45"/>
    <n v="11"/>
    <d v="1899-12-30T00:45:11"/>
    <d v="1899-12-30T00:10:02"/>
    <x v="40"/>
    <s v="Beach Loop"/>
    <n v="5.9756547399483644"/>
    <n v="0"/>
    <s v="Hot &amp; Humid"/>
    <m/>
    <d v="1899-12-30T04:23:04"/>
    <d v="1899-12-30T02:11:32"/>
    <d v="1899-12-30T04:23:04"/>
    <d v="1899-12-30T05:15:28"/>
    <d v="1899-12-30T02:11:32"/>
    <d v="1899-12-30T02:37:44"/>
    <n v="1456"/>
    <x v="7"/>
    <x v="3"/>
    <n v="200806"/>
  </r>
  <r>
    <x v="849"/>
    <d v="2008-06-25T00:00:00"/>
    <x v="2"/>
    <n v="3.5"/>
    <n v="0"/>
    <n v="32"/>
    <n v="43"/>
    <d v="1899-12-30T00:32:43"/>
    <d v="1899-12-30T00:09:21"/>
    <x v="40"/>
    <s v="PT Barnum Out and Back"/>
    <n v="6.4187468160978138"/>
    <n v="0"/>
    <s v="Hot &amp; Humid"/>
    <m/>
    <d v="1899-12-30T04:04:54"/>
    <d v="1899-12-30T02:02:27"/>
    <d v="1899-12-30T04:04:54"/>
    <d v="1899-12-30T04:57:18"/>
    <d v="1899-12-30T02:02:27"/>
    <d v="1899-12-30T02:28:39"/>
    <n v="949"/>
    <x v="7"/>
    <x v="3"/>
    <n v="200806"/>
  </r>
  <r>
    <x v="850"/>
    <d v="2008-06-27T00:00:00"/>
    <x v="2"/>
    <n v="4.5"/>
    <n v="0"/>
    <n v="46"/>
    <n v="2"/>
    <d v="1899-12-30T00:46:02"/>
    <d v="1899-12-30T00:10:14"/>
    <x v="40"/>
    <s v="Beach Loop"/>
    <n v="5.8653149891383105"/>
    <n v="0"/>
    <s v="Hot &amp; Humid"/>
    <m/>
    <d v="1899-12-30T04:28:01"/>
    <d v="1899-12-30T02:14:00"/>
    <d v="1899-12-30T04:28:01"/>
    <d v="1899-12-30T05:20:25"/>
    <d v="1899-12-30T02:14:00"/>
    <d v="1899-12-30T02:40:13"/>
    <n v="1583"/>
    <x v="7"/>
    <x v="3"/>
    <n v="200806"/>
  </r>
  <r>
    <x v="851"/>
    <d v="2008-06-29T00:00:00"/>
    <x v="2"/>
    <n v="12.5"/>
    <n v="2"/>
    <n v="28"/>
    <n v="49"/>
    <d v="1899-12-30T02:28:49"/>
    <d v="1899-12-30T00:11:54"/>
    <x v="40"/>
    <s v="Home 12"/>
    <n v="5.0397580916116063"/>
    <n v="0"/>
    <s v="Hot &amp; Humid"/>
    <m/>
    <d v="1899-12-30T05:11:55"/>
    <d v="1899-12-30T02:35:58"/>
    <d v="1899-12-30T05:11:55"/>
    <d v="1899-12-30T06:04:19"/>
    <d v="1899-12-30T02:35:58"/>
    <d v="1899-12-30T03:02:10"/>
    <n v="2397"/>
    <x v="7"/>
    <x v="3"/>
    <n v="200806"/>
  </r>
  <r>
    <x v="852"/>
    <d v="2008-07-07T00:00:00"/>
    <x v="2"/>
    <n v="3.5"/>
    <n v="0"/>
    <n v="36"/>
    <n v="1"/>
    <d v="1899-12-30T00:36:01"/>
    <d v="1899-12-30T00:10:17"/>
    <x v="41"/>
    <s v="PT Barnum Out and Back"/>
    <n v="5.8306339657565989"/>
    <n v="0"/>
    <s v="Hot &amp; Humid"/>
    <m/>
    <d v="1899-12-30T04:29:37"/>
    <d v="1899-12-30T02:14:48"/>
    <d v="1899-12-30T04:29:37"/>
    <d v="1899-12-30T05:22:01"/>
    <d v="1899-12-30T02:14:48"/>
    <d v="1899-12-30T02:41:00"/>
    <n v="1631"/>
    <x v="7"/>
    <x v="0"/>
    <n v="200807"/>
  </r>
  <r>
    <x v="853"/>
    <d v="2008-07-08T00:00:00"/>
    <x v="2"/>
    <n v="3"/>
    <n v="0"/>
    <n v="29"/>
    <n v="17"/>
    <d v="1899-12-30T00:29:17"/>
    <d v="1899-12-30T00:09:46"/>
    <x v="41"/>
    <s v="Columbus Statue"/>
    <n v="6.1468412066021676"/>
    <n v="0"/>
    <s v="Hot &amp; Humid"/>
    <m/>
    <d v="1899-12-30T04:15:44"/>
    <d v="1899-12-30T02:07:52"/>
    <d v="1899-12-30T04:15:44"/>
    <d v="1899-12-30T05:08:08"/>
    <d v="1899-12-30T02:07:52"/>
    <d v="1899-12-30T02:34:04"/>
    <n v="1219"/>
    <x v="7"/>
    <x v="0"/>
    <n v="200807"/>
  </r>
  <r>
    <x v="854"/>
    <d v="2008-07-09T00:00:00"/>
    <x v="0"/>
    <n v="0.5"/>
    <n v="0"/>
    <n v="18"/>
    <n v="15"/>
    <d v="1899-12-30T00:18:15"/>
    <d v="1899-12-30T00:36:30"/>
    <x v="26"/>
    <s v="Griskus Sprint"/>
    <n v="1.6438356164383576"/>
    <n v="0"/>
    <s v="Hot &amp; Humid"/>
    <m/>
    <d v="1899-12-30T01:27:36"/>
    <d v="1899-12-30T00:43:48"/>
    <d v="1899-12-30T15:56:18"/>
    <d v="1899-12-30T16:48:42"/>
    <d v="1899-12-30T07:58:09"/>
    <d v="1899-12-30T08:24:21"/>
    <n v="2915"/>
    <x v="7"/>
    <x v="0"/>
    <n v="200807"/>
  </r>
  <r>
    <x v="854"/>
    <d v="2008-07-09T00:00:00"/>
    <x v="1"/>
    <n v="10.5"/>
    <n v="0"/>
    <n v="37"/>
    <n v="4"/>
    <d v="1899-12-30T00:37:04"/>
    <d v="1899-12-30T00:03:32"/>
    <x v="42"/>
    <s v="Griskus Sprint"/>
    <n v="16.996402877697854"/>
    <n v="0"/>
    <s v="Hot &amp; Humid"/>
    <m/>
    <d v="1899-12-30T06:35:23"/>
    <d v="1899-12-30T03:17:41"/>
    <d v="1899-12-30T01:32:29"/>
    <d v="1899-12-30T02:24:53"/>
    <d v="1899-12-30T00:46:15"/>
    <d v="1899-12-30T01:12:27"/>
    <n v="271"/>
    <x v="7"/>
    <x v="0"/>
    <n v="200807"/>
  </r>
  <r>
    <x v="854"/>
    <d v="2008-07-09T00:00:00"/>
    <x v="2"/>
    <n v="3.1"/>
    <n v="0"/>
    <n v="32"/>
    <n v="39"/>
    <d v="1899-12-30T00:32:39"/>
    <d v="1899-12-30T00:10:32"/>
    <x v="40"/>
    <s v="Griskus Sprint"/>
    <n v="5.6967840735068949"/>
    <n v="0"/>
    <s v="Hot &amp; Humid"/>
    <m/>
    <d v="1899-12-30T04:35:57"/>
    <d v="1899-12-30T02:17:58"/>
    <d v="1899-12-30T04:35:57"/>
    <d v="1899-12-30T05:28:21"/>
    <d v="1899-12-30T02:17:58"/>
    <d v="1899-12-30T02:44:10"/>
    <n v="1805"/>
    <x v="7"/>
    <x v="0"/>
    <n v="200807"/>
  </r>
  <r>
    <x v="854"/>
    <d v="2008-07-09T00:00:00"/>
    <x v="3"/>
    <n v="1"/>
    <n v="0"/>
    <n v="2"/>
    <n v="57"/>
    <d v="1899-12-30T00:02:57"/>
    <d v="1899-12-30T00:02:57"/>
    <x v="0"/>
    <s v="Griskus Sprint"/>
    <n v="20.338983050847471"/>
    <n v="0"/>
    <m/>
    <m/>
    <d v="1899-12-30T00:00:00"/>
    <d v="1899-12-30T00:00:00"/>
    <d v="1899-12-30T01:17:17"/>
    <d v="1899-12-30T02:09:41"/>
    <d v="1899-12-30T00:38:39"/>
    <d v="1899-12-30T01:04:51"/>
    <n v="165"/>
    <x v="7"/>
    <x v="0"/>
    <n v="200807"/>
  </r>
  <r>
    <x v="855"/>
    <d v="2008-07-11T00:00:00"/>
    <x v="2"/>
    <n v="5"/>
    <n v="0"/>
    <n v="51"/>
    <n v="46"/>
    <d v="1899-12-30T00:51:46"/>
    <d v="1899-12-30T00:10:21"/>
    <x v="41"/>
    <s v="Second Beach"/>
    <n v="5.7952350289761805"/>
    <n v="0"/>
    <s v="Hot &amp; Humid"/>
    <m/>
    <d v="1899-12-30T04:31:15"/>
    <d v="1899-12-30T02:15:38"/>
    <d v="1899-12-30T04:31:15"/>
    <d v="1899-12-30T05:23:39"/>
    <d v="1899-12-30T02:15:38"/>
    <d v="1899-12-30T02:41:50"/>
    <n v="1676"/>
    <x v="7"/>
    <x v="0"/>
    <n v="200807"/>
  </r>
  <r>
    <x v="856"/>
    <d v="2008-07-15T00:00:00"/>
    <x v="2"/>
    <n v="6.2"/>
    <n v="1"/>
    <n v="2"/>
    <n v="25"/>
    <d v="1899-12-30T01:02:25"/>
    <d v="1899-12-30T00:10:04"/>
    <x v="41"/>
    <s v="Seattle 10k"/>
    <n v="5.959946595460619"/>
    <n v="0"/>
    <s v="Nice!"/>
    <m/>
    <d v="1899-12-30T04:23:46"/>
    <d v="1899-12-30T02:11:53"/>
    <d v="1899-12-30T04:23:46"/>
    <d v="1899-12-30T05:16:10"/>
    <d v="1899-12-30T02:11:53"/>
    <d v="1899-12-30T02:38:05"/>
    <n v="1477"/>
    <x v="7"/>
    <x v="0"/>
    <n v="200807"/>
  </r>
  <r>
    <x v="857"/>
    <d v="2008-07-16T00:00:00"/>
    <x v="2"/>
    <n v="7.1"/>
    <n v="1"/>
    <n v="11"/>
    <n v="40"/>
    <d v="1899-12-30T01:11:40"/>
    <d v="1899-12-30T00:10:06"/>
    <x v="41"/>
    <s v="Seattle 7M"/>
    <n v="5.944186046511633"/>
    <n v="0"/>
    <s v="Nice!"/>
    <m/>
    <d v="1899-12-30T04:24:28"/>
    <d v="1899-12-30T02:12:14"/>
    <d v="1899-12-30T04:24:28"/>
    <d v="1899-12-30T05:16:52"/>
    <d v="1899-12-30T02:12:14"/>
    <d v="1899-12-30T02:38:26"/>
    <n v="1487"/>
    <x v="7"/>
    <x v="0"/>
    <n v="200807"/>
  </r>
  <r>
    <x v="858"/>
    <d v="2008-07-17T00:00:00"/>
    <x v="2"/>
    <n v="5.15"/>
    <n v="0"/>
    <n v="54"/>
    <n v="54"/>
    <d v="1899-12-30T00:54:54"/>
    <d v="1899-12-30T00:10:40"/>
    <x v="41"/>
    <s v="Seattle 5m"/>
    <n v="5.628415300546453"/>
    <n v="0"/>
    <s v="Nice!"/>
    <s v="Walked for a while"/>
    <d v="1899-12-30T04:39:18"/>
    <d v="1899-12-30T02:19:39"/>
    <d v="1899-12-30T04:39:18"/>
    <d v="1899-12-30T05:31:42"/>
    <d v="1899-12-30T02:19:39"/>
    <d v="1899-12-30T02:45:51"/>
    <n v="1869"/>
    <x v="7"/>
    <x v="0"/>
    <n v="200807"/>
  </r>
  <r>
    <x v="859"/>
    <d v="2008-07-18T00:00:00"/>
    <x v="2"/>
    <n v="3.1"/>
    <n v="0"/>
    <n v="31"/>
    <n v="48"/>
    <d v="1899-12-30T00:31:48"/>
    <d v="1899-12-30T00:10:15"/>
    <x v="41"/>
    <s v="Seattle 5k"/>
    <n v="5.8490566037735903"/>
    <n v="0"/>
    <s v="Cool"/>
    <m/>
    <d v="1899-12-30T04:28:46"/>
    <d v="1899-12-30T02:14:23"/>
    <d v="1899-12-30T04:28:46"/>
    <d v="1899-12-30T05:21:10"/>
    <d v="1899-12-30T02:14:23"/>
    <d v="1899-12-30T02:40:35"/>
    <n v="1607"/>
    <x v="7"/>
    <x v="0"/>
    <n v="200807"/>
  </r>
  <r>
    <x v="860"/>
    <d v="2008-07-21T00:00:00"/>
    <x v="2"/>
    <n v="3"/>
    <n v="0"/>
    <n v="28"/>
    <n v="13"/>
    <d v="1899-12-30T00:28:13"/>
    <d v="1899-12-30T00:09:24"/>
    <x v="41"/>
    <s v="Columbus Statue"/>
    <n v="6.3792085056113468"/>
    <n v="0"/>
    <s v="Hot &amp; Humid"/>
    <m/>
    <d v="1899-12-30T04:06:26"/>
    <d v="1899-12-30T02:03:13"/>
    <d v="1899-12-30T04:06:26"/>
    <d v="1899-12-30T04:58:50"/>
    <d v="1899-12-30T02:03:13"/>
    <d v="1899-12-30T02:29:25"/>
    <n v="977"/>
    <x v="7"/>
    <x v="0"/>
    <n v="200807"/>
  </r>
  <r>
    <x v="861"/>
    <d v="2008-07-22T00:00:00"/>
    <x v="2"/>
    <n v="3.5"/>
    <n v="0"/>
    <n v="37"/>
    <n v="54"/>
    <d v="1899-12-30T00:37:54"/>
    <d v="1899-12-30T00:10:50"/>
    <x v="41"/>
    <s v="PT Barnum Out and Back"/>
    <n v="5.5408970976253356"/>
    <n v="0"/>
    <s v="Hot &amp; Humid"/>
    <s v="Walked for a while"/>
    <d v="1899-12-30T04:43:43"/>
    <d v="1899-12-30T02:21:51"/>
    <d v="1899-12-30T04:43:43"/>
    <d v="1899-12-30T05:36:07"/>
    <d v="1899-12-30T02:21:51"/>
    <d v="1899-12-30T02:48:03"/>
    <n v="1965"/>
    <x v="7"/>
    <x v="0"/>
    <n v="200807"/>
  </r>
  <r>
    <x v="862"/>
    <d v="2008-07-24T00:00:00"/>
    <x v="2"/>
    <n v="3"/>
    <n v="0"/>
    <n v="31"/>
    <n v="13"/>
    <d v="1899-12-30T00:31:13"/>
    <d v="1899-12-30T00:10:24"/>
    <x v="41"/>
    <s v="Columbus Statue"/>
    <n v="5.7661505605979766"/>
    <n v="0"/>
    <s v="Hot &amp; Humid"/>
    <m/>
    <d v="1899-12-30T04:32:38"/>
    <d v="1899-12-30T02:16:19"/>
    <d v="1899-12-30T04:32:38"/>
    <d v="1899-12-30T05:25:02"/>
    <d v="1899-12-30T02:16:19"/>
    <d v="1899-12-30T02:42:31"/>
    <n v="1719"/>
    <x v="7"/>
    <x v="0"/>
    <n v="200807"/>
  </r>
  <r>
    <x v="863"/>
    <d v="2008-07-28T00:00:00"/>
    <x v="1"/>
    <n v="5"/>
    <n v="0"/>
    <n v="40"/>
    <n v="0"/>
    <d v="1899-12-30T00:40:00"/>
    <d v="1899-12-30T00:08:00"/>
    <x v="5"/>
    <s v="Hilton Head"/>
    <n v="7.5000000000000071"/>
    <n v="0"/>
    <s v="Hot &amp; Humid"/>
    <s v="Duck Hawk 2 Harbor Town"/>
    <d v="1899-12-30T14:56:00"/>
    <d v="1899-12-30T07:28:00"/>
    <d v="1899-12-30T03:29:36"/>
    <d v="1899-12-30T04:22:00"/>
    <d v="1899-12-30T01:44:48"/>
    <d v="1899-12-30T02:11:00"/>
    <n v="714"/>
    <x v="7"/>
    <x v="0"/>
    <n v="200807"/>
  </r>
  <r>
    <x v="863"/>
    <d v="2008-07-28T00:00:00"/>
    <x v="2"/>
    <n v="10.31"/>
    <n v="2"/>
    <n v="4"/>
    <n v="6"/>
    <d v="1899-12-30T02:04:06"/>
    <d v="1899-12-30T00:12:02"/>
    <x v="43"/>
    <s v="Hilton Head"/>
    <n v="4.9846897663174898"/>
    <n v="0"/>
    <s v="Hot &amp; Humid"/>
    <s v="Walked for a while"/>
    <d v="1899-12-30T05:15:22"/>
    <d v="1899-12-30T02:37:41"/>
    <d v="1899-12-30T05:15:22"/>
    <d v="1899-12-30T06:07:46"/>
    <d v="1899-12-30T02:37:41"/>
    <d v="1899-12-30T03:03:53"/>
    <n v="2436"/>
    <x v="7"/>
    <x v="0"/>
    <n v="200807"/>
  </r>
  <r>
    <x v="864"/>
    <d v="2008-07-30T00:00:00"/>
    <x v="1"/>
    <n v="7.26"/>
    <n v="0"/>
    <n v="45"/>
    <n v="0"/>
    <d v="1899-12-30T00:45:00"/>
    <d v="1899-12-30T00:06:12"/>
    <x v="5"/>
    <s v="Hilton Head"/>
    <n v="9.6800000000000068"/>
    <n v="0"/>
    <s v="Hot &amp; Humid"/>
    <s v="Duck Hawk 2 South Beach"/>
    <d v="1899-12-30T11:34:13"/>
    <d v="1899-12-30T05:47:06"/>
    <d v="1899-12-30T02:42:24"/>
    <d v="1899-12-30T03:34:48"/>
    <d v="1899-12-30T01:21:12"/>
    <d v="1899-12-30T01:47:24"/>
    <n v="689"/>
    <x v="7"/>
    <x v="0"/>
    <n v="200807"/>
  </r>
  <r>
    <x v="864"/>
    <d v="2008-07-30T00:00:00"/>
    <x v="2"/>
    <n v="7.26"/>
    <n v="1"/>
    <n v="18"/>
    <n v="45"/>
    <d v="1899-12-30T01:18:45"/>
    <d v="1899-12-30T00:10:51"/>
    <x v="43"/>
    <s v="Hilton Head"/>
    <n v="5.5314285714285756"/>
    <n v="0"/>
    <s v="Hot &amp; Humid"/>
    <s v="Duck Hawk 2 South Beach"/>
    <d v="1899-12-30T04:44:12"/>
    <d v="1899-12-30T02:22:06"/>
    <d v="1899-12-30T04:44:12"/>
    <d v="1899-12-30T05:36:36"/>
    <d v="1899-12-30T02:22:06"/>
    <d v="1899-12-30T02:48:18"/>
    <n v="1977"/>
    <x v="7"/>
    <x v="0"/>
    <n v="200807"/>
  </r>
  <r>
    <x v="865"/>
    <d v="2008-08-01T00:00:00"/>
    <x v="2"/>
    <n v="4.25"/>
    <n v="0"/>
    <n v="44"/>
    <n v="35"/>
    <d v="1899-12-30T00:44:35"/>
    <d v="1899-12-30T00:10:29"/>
    <x v="43"/>
    <s v="Hilton Head"/>
    <n v="5.7196261682243028"/>
    <n v="0"/>
    <s v="Hot &amp; Humid"/>
    <m/>
    <d v="1899-12-30T04:34:51"/>
    <d v="1899-12-30T02:17:25"/>
    <d v="1899-12-30T04:34:51"/>
    <d v="1899-12-30T05:27:15"/>
    <d v="1899-12-30T02:17:25"/>
    <d v="1899-12-30T02:43:37"/>
    <n v="1775"/>
    <x v="7"/>
    <x v="4"/>
    <n v="200808"/>
  </r>
  <r>
    <x v="866"/>
    <d v="2008-08-03T00:00:00"/>
    <x v="2"/>
    <n v="4.95"/>
    <n v="0"/>
    <n v="48"/>
    <n v="48"/>
    <d v="1899-12-30T00:48:48"/>
    <d v="1899-12-30T00:09:52"/>
    <x v="43"/>
    <s v="Fenn's Pond to Big House"/>
    <n v="6.0860655737704974"/>
    <n v="0"/>
    <s v="Nice!"/>
    <m/>
    <d v="1899-12-30T04:18:18"/>
    <d v="1899-12-30T02:09:09"/>
    <d v="1899-12-30T04:18:18"/>
    <d v="1899-12-30T05:10:42"/>
    <d v="1899-12-30T02:09:09"/>
    <d v="1899-12-30T02:35:21"/>
    <n v="1304"/>
    <x v="7"/>
    <x v="4"/>
    <n v="200808"/>
  </r>
  <r>
    <x v="867"/>
    <d v="2008-08-06T00:00:00"/>
    <x v="2"/>
    <n v="4"/>
    <n v="0"/>
    <n v="41"/>
    <n v="16"/>
    <d v="1899-12-30T00:41:16"/>
    <d v="1899-12-30T00:10:19"/>
    <x v="41"/>
    <s v="4 Mile-Work"/>
    <n v="5.8158319870759341"/>
    <n v="0"/>
    <s v="Hot &amp; Humid"/>
    <m/>
    <d v="1899-12-30T04:30:18"/>
    <d v="1899-12-30T02:15:09"/>
    <d v="1899-12-30T04:30:18"/>
    <d v="1899-12-30T05:22:42"/>
    <d v="1899-12-30T02:15:09"/>
    <d v="1899-12-30T02:41:21"/>
    <n v="1651"/>
    <x v="7"/>
    <x v="4"/>
    <n v="200808"/>
  </r>
  <r>
    <x v="868"/>
    <d v="2008-08-08T00:00:00"/>
    <x v="2"/>
    <n v="6"/>
    <n v="0"/>
    <n v="59"/>
    <n v="0"/>
    <d v="1899-12-30T00:59:00"/>
    <d v="1899-12-30T00:09:50"/>
    <x v="41"/>
    <s v="Bath House"/>
    <n v="6.1016949152542415"/>
    <n v="0"/>
    <s v="Thunderstorm"/>
    <s v="Out: 24.48.48 Back: 30.12.50"/>
    <d v="1899-12-30T04:17:38"/>
    <d v="1899-12-30T02:08:49"/>
    <d v="1899-12-30T04:17:38"/>
    <d v="1899-12-30T05:10:02"/>
    <d v="1899-12-30T02:08:49"/>
    <d v="1899-12-30T02:35:01"/>
    <n v="1276"/>
    <x v="7"/>
    <x v="4"/>
    <n v="200808"/>
  </r>
  <r>
    <x v="869"/>
    <d v="2008-08-10T00:00:00"/>
    <x v="2"/>
    <n v="15"/>
    <n v="2"/>
    <n v="56"/>
    <n v="13"/>
    <d v="1899-12-30T02:56:13"/>
    <d v="1899-12-30T00:11:45"/>
    <x v="43"/>
    <s v="Double Quassy Loop"/>
    <n v="5.1073489075948215"/>
    <n v="0"/>
    <s v="Humid"/>
    <s v="1:23 for first loop"/>
    <d v="1899-12-30T05:07:48"/>
    <d v="1899-12-30T02:33:54"/>
    <d v="1899-12-30T05:07:48"/>
    <d v="1899-12-30T06:00:12"/>
    <d v="1899-12-30T02:33:54"/>
    <d v="1899-12-30T03:00:06"/>
    <n v="2346"/>
    <x v="7"/>
    <x v="4"/>
    <n v="200808"/>
  </r>
  <r>
    <x v="869"/>
    <d v="2008-08-10T00:00:00"/>
    <x v="23"/>
    <n v="7.6"/>
    <n v="1"/>
    <n v="23"/>
    <n v="0"/>
    <d v="1899-12-30T01:23:00"/>
    <d v="1899-12-30T00:10:55"/>
    <x v="43"/>
    <s v="Loop1 of Quassy Loop"/>
    <n v="5.4939759036144622"/>
    <n v="0"/>
    <s v="Humid"/>
    <m/>
    <d v="1899-12-30T00:00:00"/>
    <d v="1899-12-30T00:00:00"/>
    <d v="1899-12-30T04:46:08"/>
    <d v="1899-12-30T05:38:32"/>
    <d v="1899-12-30T02:23:04"/>
    <d v="1899-12-30T02:49:16"/>
    <n v="2019"/>
    <x v="7"/>
    <x v="4"/>
    <n v="200808"/>
  </r>
  <r>
    <x v="869"/>
    <d v="2008-08-10T00:00:00"/>
    <x v="24"/>
    <n v="7.6"/>
    <n v="1"/>
    <n v="33"/>
    <n v="0"/>
    <d v="1899-12-30T01:33:00"/>
    <d v="1899-12-30T00:12:14"/>
    <x v="43"/>
    <s v="Loop2 of Quassy Loop"/>
    <n v="4.9032258064516165"/>
    <n v="0"/>
    <s v="Humid"/>
    <m/>
    <d v="1899-12-30T00:00:00"/>
    <d v="1899-12-30T00:00:00"/>
    <d v="1899-12-30T05:20:36"/>
    <d v="1899-12-30T06:13:00"/>
    <d v="1899-12-30T02:40:18"/>
    <d v="1899-12-30T03:06:30"/>
    <n v="2473"/>
    <x v="7"/>
    <x v="4"/>
    <n v="200808"/>
  </r>
  <r>
    <x v="869"/>
    <d v="2008-08-10T00:00:00"/>
    <x v="8"/>
    <n v="1"/>
    <n v="0"/>
    <n v="10"/>
    <n v="30"/>
    <d v="1899-12-30T00:10:30"/>
    <d v="1899-12-30T00:10:30"/>
    <x v="43"/>
    <s v="Mile 1"/>
    <n v="5.7142857142857197"/>
    <n v="0"/>
    <s v="Humid"/>
    <m/>
    <d v="1899-12-30T00:00:00"/>
    <d v="1899-12-30T00:00:00"/>
    <d v="1899-12-30T04:35:06"/>
    <d v="1899-12-30T05:27:30"/>
    <d v="1899-12-30T02:17:33"/>
    <d v="1899-12-30T02:43:45"/>
    <n v="1776"/>
    <x v="7"/>
    <x v="4"/>
    <n v="200808"/>
  </r>
  <r>
    <x v="869"/>
    <d v="2008-08-10T00:00:00"/>
    <x v="9"/>
    <n v="1"/>
    <n v="0"/>
    <n v="10"/>
    <n v="15"/>
    <d v="1899-12-30T00:10:15"/>
    <d v="1899-12-30T00:10:15"/>
    <x v="43"/>
    <s v="Mile 2"/>
    <n v="5.8536585365853702"/>
    <n v="0"/>
    <s v="Humid"/>
    <m/>
    <d v="1899-12-30T00:00:00"/>
    <d v="1899-12-30T00:00:00"/>
    <d v="1899-12-30T04:28:33"/>
    <d v="1899-12-30T05:20:57"/>
    <d v="1899-12-30T02:14:16"/>
    <d v="1899-12-30T02:40:29"/>
    <n v="1601"/>
    <x v="7"/>
    <x v="4"/>
    <n v="200808"/>
  </r>
  <r>
    <x v="869"/>
    <d v="2008-08-10T00:00:00"/>
    <x v="10"/>
    <n v="1"/>
    <n v="0"/>
    <n v="10"/>
    <n v="11"/>
    <d v="1899-12-30T00:10:11"/>
    <d v="1899-12-30T00:10:11"/>
    <x v="43"/>
    <s v="Mile 3"/>
    <n v="5.891980360065471"/>
    <n v="0"/>
    <s v="Humid"/>
    <m/>
    <d v="1899-12-30T00:00:00"/>
    <d v="1899-12-30T00:00:00"/>
    <d v="1899-12-30T04:26:48"/>
    <d v="1899-12-30T05:19:12"/>
    <d v="1899-12-30T02:13:24"/>
    <d v="1899-12-30T02:39:36"/>
    <n v="1547"/>
    <x v="7"/>
    <x v="4"/>
    <n v="200808"/>
  </r>
  <r>
    <x v="869"/>
    <d v="2008-08-10T00:00:00"/>
    <x v="11"/>
    <n v="1"/>
    <n v="0"/>
    <n v="11"/>
    <n v="17"/>
    <d v="1899-12-30T00:11:17"/>
    <d v="1899-12-30T00:11:17"/>
    <x v="43"/>
    <s v="Mile 4"/>
    <n v="5.3175775480059118"/>
    <n v="0"/>
    <s v="Humid"/>
    <m/>
    <d v="1899-12-30T00:00:00"/>
    <d v="1899-12-30T00:00:00"/>
    <d v="1899-12-30T04:55:37"/>
    <d v="1899-12-30T05:48:01"/>
    <d v="1899-12-30T02:27:49"/>
    <d v="1899-12-30T02:54:01"/>
    <n v="2186"/>
    <x v="7"/>
    <x v="4"/>
    <n v="200808"/>
  </r>
  <r>
    <x v="869"/>
    <d v="2008-08-10T00:00:00"/>
    <x v="12"/>
    <n v="1"/>
    <n v="0"/>
    <n v="10"/>
    <n v="26"/>
    <d v="1899-12-30T00:10:26"/>
    <d v="1899-12-30T00:10:26"/>
    <x v="43"/>
    <s v="Mile 5"/>
    <n v="5.750798722044733"/>
    <n v="0"/>
    <s v="Humid"/>
    <m/>
    <d v="1899-12-30T00:00:00"/>
    <d v="1899-12-30T00:00:00"/>
    <d v="1899-12-30T04:33:21"/>
    <d v="1899-12-30T05:25:45"/>
    <d v="1899-12-30T02:16:41"/>
    <d v="1899-12-30T02:42:53"/>
    <n v="1734"/>
    <x v="7"/>
    <x v="4"/>
    <n v="200808"/>
  </r>
  <r>
    <x v="869"/>
    <d v="2008-08-10T00:00:00"/>
    <x v="13"/>
    <n v="1"/>
    <n v="0"/>
    <n v="12"/>
    <n v="24"/>
    <d v="1899-12-30T00:12:24"/>
    <d v="1899-12-30T00:12:24"/>
    <x v="43"/>
    <s v="Mile 6"/>
    <n v="4.8387096774193585"/>
    <n v="0"/>
    <s v="Humid"/>
    <m/>
    <d v="1899-12-30T00:00:00"/>
    <d v="1899-12-30T00:00:00"/>
    <d v="1899-12-30T05:24:53"/>
    <d v="1899-12-30T06:17:17"/>
    <d v="1899-12-30T02:42:26"/>
    <d v="1899-12-30T03:08:38"/>
    <n v="2493"/>
    <x v="7"/>
    <x v="4"/>
    <n v="200808"/>
  </r>
  <r>
    <x v="869"/>
    <d v="2008-08-10T00:00:00"/>
    <x v="14"/>
    <n v="1"/>
    <n v="0"/>
    <n v="11"/>
    <n v="56"/>
    <d v="1899-12-30T00:11:56"/>
    <d v="1899-12-30T00:11:56"/>
    <x v="43"/>
    <s v="Mile 7"/>
    <n v="5.0279329608938585"/>
    <n v="0"/>
    <s v="Humid"/>
    <m/>
    <d v="1899-12-30T00:00:00"/>
    <d v="1899-12-30T00:00:00"/>
    <d v="1899-12-30T05:12:39"/>
    <d v="1899-12-30T06:05:03"/>
    <d v="1899-12-30T02:36:20"/>
    <d v="1899-12-30T03:02:32"/>
    <n v="2403"/>
    <x v="7"/>
    <x v="4"/>
    <n v="200808"/>
  </r>
  <r>
    <x v="869"/>
    <d v="2008-08-10T00:00:00"/>
    <x v="15"/>
    <n v="1"/>
    <n v="0"/>
    <n v="11"/>
    <n v="53"/>
    <d v="1899-12-30T00:11:53"/>
    <d v="1899-12-30T00:11:53"/>
    <x v="43"/>
    <s v="Mile 8"/>
    <n v="5.0490883590462872"/>
    <n v="0"/>
    <s v="Humid"/>
    <m/>
    <d v="1899-12-30T00:00:00"/>
    <d v="1899-12-30T00:00:00"/>
    <d v="1899-12-30T05:11:21"/>
    <d v="1899-12-30T06:03:45"/>
    <d v="1899-12-30T02:35:40"/>
    <d v="1899-12-30T03:01:52"/>
    <n v="2388"/>
    <x v="7"/>
    <x v="4"/>
    <n v="200808"/>
  </r>
  <r>
    <x v="869"/>
    <d v="2008-08-10T00:00:00"/>
    <x v="16"/>
    <n v="1"/>
    <n v="0"/>
    <n v="10"/>
    <n v="56"/>
    <d v="1899-12-30T00:10:56"/>
    <d v="1899-12-30T00:10:56"/>
    <x v="43"/>
    <s v="Mile 9"/>
    <n v="5.4878048780487845"/>
    <n v="0"/>
    <s v="Humid"/>
    <m/>
    <d v="1899-12-30T00:00:00"/>
    <d v="1899-12-30T00:00:00"/>
    <d v="1899-12-30T04:46:27"/>
    <d v="1899-12-30T05:38:51"/>
    <d v="1899-12-30T02:23:14"/>
    <d v="1899-12-30T02:49:26"/>
    <n v="2022"/>
    <x v="7"/>
    <x v="4"/>
    <n v="200808"/>
  </r>
  <r>
    <x v="869"/>
    <d v="2008-08-10T00:00:00"/>
    <x v="17"/>
    <n v="1"/>
    <n v="0"/>
    <n v="11"/>
    <n v="3"/>
    <d v="1899-12-30T00:11:03"/>
    <d v="1899-12-30T00:11:03"/>
    <x v="43"/>
    <s v="Mile 10"/>
    <n v="5.429864253393669"/>
    <n v="0"/>
    <s v="Humid"/>
    <m/>
    <d v="1899-12-30T00:00:00"/>
    <d v="1899-12-30T00:00:00"/>
    <d v="1899-12-30T04:49:31"/>
    <d v="1899-12-30T05:41:55"/>
    <d v="1899-12-30T02:24:45"/>
    <d v="1899-12-30T02:50:57"/>
    <n v="2076"/>
    <x v="7"/>
    <x v="4"/>
    <n v="200808"/>
  </r>
  <r>
    <x v="869"/>
    <d v="2008-08-10T00:00:00"/>
    <x v="18"/>
    <n v="1"/>
    <n v="0"/>
    <n v="11"/>
    <n v="33"/>
    <d v="1899-12-30T00:11:33"/>
    <d v="1899-12-30T00:11:33"/>
    <x v="43"/>
    <s v="Mile 11"/>
    <n v="5.1948051948051992"/>
    <n v="0"/>
    <s v="Humid"/>
    <m/>
    <d v="1899-12-30T00:00:00"/>
    <d v="1899-12-30T00:00:00"/>
    <d v="1899-12-30T05:02:37"/>
    <d v="1899-12-30T05:55:01"/>
    <d v="1899-12-30T02:31:18"/>
    <d v="1899-12-30T02:57:30"/>
    <n v="2289"/>
    <x v="7"/>
    <x v="4"/>
    <n v="200808"/>
  </r>
  <r>
    <x v="869"/>
    <d v="2008-08-10T00:00:00"/>
    <x v="19"/>
    <n v="1"/>
    <n v="0"/>
    <n v="13"/>
    <n v="31"/>
    <d v="1899-12-30T00:13:31"/>
    <d v="1899-12-30T00:13:31"/>
    <x v="43"/>
    <s v="Mile 12"/>
    <n v="4.4389642416769455"/>
    <n v="0"/>
    <s v="Humid"/>
    <m/>
    <d v="1899-12-30T00:00:00"/>
    <d v="1899-12-30T00:00:00"/>
    <d v="1899-12-30T05:54:08"/>
    <d v="1899-12-30T06:46:32"/>
    <d v="1899-12-30T02:57:04"/>
    <d v="1899-12-30T03:23:16"/>
    <n v="2605"/>
    <x v="7"/>
    <x v="4"/>
    <n v="200808"/>
  </r>
  <r>
    <x v="869"/>
    <d v="2008-08-10T00:00:00"/>
    <x v="20"/>
    <n v="1"/>
    <n v="0"/>
    <n v="12"/>
    <n v="11"/>
    <d v="1899-12-30T00:12:11"/>
    <d v="1899-12-30T00:12:11"/>
    <x v="43"/>
    <s v="Mile 13"/>
    <n v="4.9247606019151879"/>
    <n v="0"/>
    <s v="Humid"/>
    <m/>
    <d v="1899-12-30T00:00:00"/>
    <d v="1899-12-30T00:00:00"/>
    <d v="1899-12-30T05:19:12"/>
    <d v="1899-12-30T06:11:36"/>
    <d v="1899-12-30T02:39:36"/>
    <d v="1899-12-30T03:05:48"/>
    <n v="2464"/>
    <x v="7"/>
    <x v="4"/>
    <n v="200808"/>
  </r>
  <r>
    <x v="869"/>
    <d v="2008-08-10T00:00:00"/>
    <x v="21"/>
    <n v="1"/>
    <n v="0"/>
    <n v="17"/>
    <n v="2"/>
    <d v="1899-12-30T00:17:02"/>
    <d v="1899-12-30T00:17:02"/>
    <x v="43"/>
    <s v="Mile 14"/>
    <n v="3.5225048923679085"/>
    <n v="0"/>
    <s v="Humid"/>
    <m/>
    <d v="1899-12-30T00:00:00"/>
    <d v="1899-12-30T00:00:00"/>
    <d v="1899-12-30T07:26:16"/>
    <d v="1899-12-30T08:18:40"/>
    <d v="1899-12-30T03:43:08"/>
    <d v="1899-12-30T04:09:20"/>
    <n v="2728"/>
    <x v="7"/>
    <x v="4"/>
    <n v="200808"/>
  </r>
  <r>
    <x v="869"/>
    <d v="2008-08-10T00:00:00"/>
    <x v="25"/>
    <n v="1"/>
    <n v="0"/>
    <n v="11"/>
    <n v="51"/>
    <d v="1899-12-30T00:11:51"/>
    <d v="1899-12-30T00:11:51"/>
    <x v="43"/>
    <s v="Mile 15"/>
    <n v="5.0632911392405111"/>
    <n v="0"/>
    <s v="Humid"/>
    <m/>
    <d v="1899-12-30T00:00:00"/>
    <d v="1899-12-30T00:00:00"/>
    <d v="1899-12-30T05:10:28"/>
    <d v="1899-12-30T06:02:52"/>
    <d v="1899-12-30T02:35:14"/>
    <d v="1899-12-30T03:01:26"/>
    <n v="2377"/>
    <x v="7"/>
    <x v="4"/>
    <n v="200808"/>
  </r>
  <r>
    <x v="870"/>
    <d v="2008-08-13T00:00:00"/>
    <x v="2"/>
    <n v="4"/>
    <n v="0"/>
    <n v="38"/>
    <n v="23"/>
    <d v="1899-12-30T00:38:23"/>
    <d v="1899-12-30T00:09:36"/>
    <x v="43"/>
    <s v="4 Mile-Work"/>
    <n v="6.2527138514980516"/>
    <n v="0"/>
    <s v="Humid"/>
    <s v="Negative Splits"/>
    <d v="1899-12-30T04:11:25"/>
    <d v="1899-12-30T02:05:42"/>
    <d v="1899-12-30T04:11:25"/>
    <d v="1899-12-30T05:03:49"/>
    <d v="1899-12-30T02:05:42"/>
    <d v="1899-12-30T02:31:54"/>
    <n v="1093"/>
    <x v="7"/>
    <x v="4"/>
    <n v="200808"/>
  </r>
  <r>
    <x v="871"/>
    <d v="2008-08-15T00:00:00"/>
    <x v="2"/>
    <n v="4"/>
    <n v="0"/>
    <n v="43"/>
    <n v="7"/>
    <d v="1899-12-30T00:43:07"/>
    <d v="1899-12-30T00:10:47"/>
    <x v="43"/>
    <s v="4 Mile-Work"/>
    <n v="5.566293003478938"/>
    <n v="0"/>
    <s v="Humid"/>
    <s v="Ran with Jen &amp; Luisa"/>
    <d v="1899-12-30T04:42:25"/>
    <d v="1899-12-30T02:21:12"/>
    <d v="1899-12-30T04:42:25"/>
    <d v="1899-12-30T05:34:49"/>
    <d v="1899-12-30T02:21:12"/>
    <d v="1899-12-30T02:47:24"/>
    <n v="1937"/>
    <x v="7"/>
    <x v="4"/>
    <n v="200808"/>
  </r>
  <r>
    <x v="872"/>
    <d v="2008-08-16T00:00:00"/>
    <x v="2"/>
    <n v="13.5"/>
    <n v="2"/>
    <n v="34"/>
    <n v="19"/>
    <d v="1899-12-30T02:34:19"/>
    <d v="1899-12-30T00:11:26"/>
    <x v="41"/>
    <s v="Griskus Extention"/>
    <n v="5.2489469705151786"/>
    <n v="0"/>
    <s v="Warm"/>
    <m/>
    <d v="1899-12-30T04:59:29"/>
    <d v="1899-12-30T02:29:45"/>
    <d v="1899-12-30T04:59:29"/>
    <d v="1899-12-30T05:51:53"/>
    <d v="1899-12-30T02:29:45"/>
    <d v="1899-12-30T02:55:57"/>
    <n v="2243"/>
    <x v="7"/>
    <x v="4"/>
    <n v="200808"/>
  </r>
  <r>
    <x v="872"/>
    <d v="2008-08-16T00:00:00"/>
    <x v="8"/>
    <n v="1"/>
    <n v="0"/>
    <n v="11"/>
    <n v="19"/>
    <d v="1899-12-30T00:11:19"/>
    <d v="1899-12-30T00:11:19"/>
    <x v="41"/>
    <s v="Mile 1"/>
    <n v="5.3019145802651"/>
    <n v="0"/>
    <s v="Warm"/>
    <m/>
    <d v="1899-12-30T00:00:00"/>
    <d v="1899-12-30T00:00:00"/>
    <d v="1899-12-30T04:56:30"/>
    <d v="1899-12-30T05:48:54"/>
    <d v="1899-12-30T02:28:15"/>
    <d v="1899-12-30T02:54:27"/>
    <n v="2202"/>
    <x v="7"/>
    <x v="4"/>
    <n v="200808"/>
  </r>
  <r>
    <x v="872"/>
    <d v="2008-08-16T00:00:00"/>
    <x v="9"/>
    <n v="1"/>
    <n v="0"/>
    <n v="10"/>
    <n v="29"/>
    <d v="1899-12-30T00:10:29"/>
    <d v="1899-12-30T00:10:29"/>
    <x v="41"/>
    <s v="Mile 2"/>
    <n v="5.7233704292527872"/>
    <n v="0"/>
    <s v="Warm"/>
    <m/>
    <d v="1899-12-30T00:00:00"/>
    <d v="1899-12-30T00:00:00"/>
    <d v="1899-12-30T04:34:40"/>
    <d v="1899-12-30T05:27:04"/>
    <d v="1899-12-30T02:17:20"/>
    <d v="1899-12-30T02:43:32"/>
    <n v="1767"/>
    <x v="7"/>
    <x v="4"/>
    <n v="200808"/>
  </r>
  <r>
    <x v="872"/>
    <d v="2008-08-16T00:00:00"/>
    <x v="10"/>
    <n v="1"/>
    <n v="0"/>
    <n v="11"/>
    <n v="3"/>
    <d v="1899-12-30T00:11:03"/>
    <d v="1899-12-30T00:11:03"/>
    <x v="41"/>
    <s v="Mile 3"/>
    <n v="5.429864253393669"/>
    <n v="0"/>
    <s v="Warm"/>
    <m/>
    <d v="1899-12-30T00:00:00"/>
    <d v="1899-12-30T00:00:00"/>
    <d v="1899-12-30T04:49:31"/>
    <d v="1899-12-30T05:41:55"/>
    <d v="1899-12-30T02:24:45"/>
    <d v="1899-12-30T02:50:57"/>
    <n v="2076"/>
    <x v="7"/>
    <x v="4"/>
    <n v="200808"/>
  </r>
  <r>
    <x v="872"/>
    <d v="2008-08-16T00:00:00"/>
    <x v="11"/>
    <n v="1"/>
    <n v="0"/>
    <n v="10"/>
    <n v="43"/>
    <d v="1899-12-30T00:10:43"/>
    <d v="1899-12-30T00:10:43"/>
    <x v="41"/>
    <s v="Mile 4"/>
    <n v="5.5987558320373294"/>
    <n v="0"/>
    <s v="Warm"/>
    <m/>
    <d v="1899-12-30T00:00:00"/>
    <d v="1899-12-30T00:00:00"/>
    <d v="1899-12-30T04:40:47"/>
    <d v="1899-12-30T05:33:11"/>
    <d v="1899-12-30T02:20:23"/>
    <d v="1899-12-30T02:46:35"/>
    <n v="1900"/>
    <x v="7"/>
    <x v="4"/>
    <n v="200808"/>
  </r>
  <r>
    <x v="872"/>
    <d v="2008-08-16T00:00:00"/>
    <x v="12"/>
    <n v="1"/>
    <n v="0"/>
    <n v="11"/>
    <n v="7"/>
    <d v="1899-12-30T00:11:07"/>
    <d v="1899-12-30T00:11:07"/>
    <x v="41"/>
    <s v="Mile 5"/>
    <n v="5.3973013493253408"/>
    <n v="0"/>
    <s v="Warm"/>
    <m/>
    <d v="1899-12-30T00:00:00"/>
    <d v="1899-12-30T00:00:00"/>
    <d v="1899-12-30T04:51:15"/>
    <d v="1899-12-30T05:43:39"/>
    <d v="1899-12-30T02:25:38"/>
    <d v="1899-12-30T02:51:50"/>
    <n v="2121"/>
    <x v="7"/>
    <x v="4"/>
    <n v="200808"/>
  </r>
  <r>
    <x v="872"/>
    <d v="2008-08-16T00:00:00"/>
    <x v="13"/>
    <n v="1"/>
    <n v="0"/>
    <n v="11"/>
    <n v="20"/>
    <d v="1899-12-30T00:11:20"/>
    <d v="1899-12-30T00:11:20"/>
    <x v="41"/>
    <s v="Mile 6"/>
    <n v="5.2941176470588269"/>
    <n v="0"/>
    <s v="Warm"/>
    <m/>
    <d v="1899-12-30T00:00:00"/>
    <d v="1899-12-30T00:00:00"/>
    <d v="1899-12-30T04:56:56"/>
    <d v="1899-12-30T05:49:20"/>
    <d v="1899-12-30T02:28:28"/>
    <d v="1899-12-30T02:54:40"/>
    <n v="2215"/>
    <x v="7"/>
    <x v="4"/>
    <n v="200808"/>
  </r>
  <r>
    <x v="872"/>
    <d v="2008-08-16T00:00:00"/>
    <x v="14"/>
    <n v="1"/>
    <n v="0"/>
    <n v="10"/>
    <n v="49"/>
    <d v="1899-12-30T00:10:49"/>
    <d v="1899-12-30T00:10:49"/>
    <x v="41"/>
    <s v="Mile 7"/>
    <n v="5.5469953775038565"/>
    <n v="0"/>
    <s v="Warm"/>
    <m/>
    <d v="1899-12-30T00:00:00"/>
    <d v="1899-12-30T00:00:00"/>
    <d v="1899-12-30T04:43:24"/>
    <d v="1899-12-30T05:35:48"/>
    <d v="1899-12-30T02:21:42"/>
    <d v="1899-12-30T02:47:54"/>
    <n v="1957"/>
    <x v="7"/>
    <x v="4"/>
    <n v="200808"/>
  </r>
  <r>
    <x v="872"/>
    <d v="2008-08-16T00:00:00"/>
    <x v="15"/>
    <n v="1"/>
    <n v="0"/>
    <n v="11"/>
    <n v="23"/>
    <d v="1899-12-30T00:11:23"/>
    <d v="1899-12-30T00:11:23"/>
    <x v="41"/>
    <s v="Mile 8"/>
    <n v="5.2708638360175737"/>
    <n v="0"/>
    <s v="Warm"/>
    <m/>
    <d v="1899-12-30T00:00:00"/>
    <d v="1899-12-30T00:00:00"/>
    <d v="1899-12-30T04:58:15"/>
    <d v="1899-12-30T05:50:39"/>
    <d v="1899-12-30T02:29:07"/>
    <d v="1899-12-30T02:55:19"/>
    <n v="2231"/>
    <x v="7"/>
    <x v="4"/>
    <n v="200808"/>
  </r>
  <r>
    <x v="872"/>
    <d v="2008-08-16T00:00:00"/>
    <x v="16"/>
    <n v="1"/>
    <n v="0"/>
    <n v="12"/>
    <n v="22"/>
    <d v="1899-12-30T00:12:22"/>
    <d v="1899-12-30T00:12:22"/>
    <x v="41"/>
    <s v="Mile 9"/>
    <n v="4.851752021563347"/>
    <n v="0"/>
    <s v="Warm"/>
    <m/>
    <d v="1899-12-30T00:00:00"/>
    <d v="1899-12-30T00:00:00"/>
    <d v="1899-12-30T05:24:00"/>
    <d v="1899-12-30T06:16:24"/>
    <d v="1899-12-30T02:42:00"/>
    <d v="1899-12-30T03:08:12"/>
    <n v="2487"/>
    <x v="7"/>
    <x v="4"/>
    <n v="200808"/>
  </r>
  <r>
    <x v="872"/>
    <d v="2008-08-16T00:00:00"/>
    <x v="17"/>
    <n v="1"/>
    <n v="0"/>
    <n v="12"/>
    <n v="41"/>
    <d v="1899-12-30T00:12:41"/>
    <d v="1899-12-30T00:12:41"/>
    <x v="41"/>
    <s v="Mile 10"/>
    <n v="4.7306176084099905"/>
    <n v="0"/>
    <s v="Warm"/>
    <m/>
    <d v="1899-12-30T00:00:00"/>
    <d v="1899-12-30T00:00:00"/>
    <d v="1899-12-30T05:32:18"/>
    <d v="1899-12-30T06:24:42"/>
    <d v="1899-12-30T02:46:09"/>
    <d v="1899-12-30T03:12:21"/>
    <n v="2536"/>
    <x v="7"/>
    <x v="4"/>
    <n v="200808"/>
  </r>
  <r>
    <x v="872"/>
    <d v="2008-08-16T00:00:00"/>
    <x v="18"/>
    <n v="1"/>
    <n v="0"/>
    <n v="12"/>
    <n v="35"/>
    <d v="1899-12-30T00:12:35"/>
    <d v="1899-12-30T00:12:35"/>
    <x v="41"/>
    <s v="Mile 11"/>
    <n v="4.7682119205298052"/>
    <n v="0"/>
    <s v="Warm"/>
    <m/>
    <d v="1899-12-30T00:00:00"/>
    <d v="1899-12-30T00:00:00"/>
    <d v="1899-12-30T05:29:41"/>
    <d v="1899-12-30T06:22:05"/>
    <d v="1899-12-30T02:44:50"/>
    <d v="1899-12-30T03:11:03"/>
    <n v="2522"/>
    <x v="7"/>
    <x v="4"/>
    <n v="200808"/>
  </r>
  <r>
    <x v="872"/>
    <d v="2008-08-16T00:00:00"/>
    <x v="19"/>
    <n v="1"/>
    <n v="0"/>
    <n v="12"/>
    <n v="2"/>
    <d v="1899-12-30T00:12:02"/>
    <d v="1899-12-30T00:12:02"/>
    <x v="41"/>
    <s v="Mile 12"/>
    <n v="4.9861495844875394"/>
    <n v="0"/>
    <s v="Warm"/>
    <m/>
    <d v="1899-12-30T00:00:00"/>
    <d v="1899-12-30T00:00:00"/>
    <d v="1899-12-30T05:15:16"/>
    <d v="1899-12-30T06:07:40"/>
    <d v="1899-12-30T02:37:38"/>
    <d v="1899-12-30T03:03:50"/>
    <n v="2435"/>
    <x v="7"/>
    <x v="4"/>
    <n v="200808"/>
  </r>
  <r>
    <x v="872"/>
    <d v="2008-08-16T00:00:00"/>
    <x v="20"/>
    <n v="1"/>
    <n v="0"/>
    <n v="12"/>
    <n v="8"/>
    <d v="1899-12-30T00:12:08"/>
    <d v="1899-12-30T00:12:08"/>
    <x v="41"/>
    <s v="Mile 13"/>
    <n v="4.9450549450549497"/>
    <n v="0"/>
    <s v="Warm"/>
    <m/>
    <d v="1899-12-30T00:00:00"/>
    <d v="1899-12-30T00:00:00"/>
    <d v="1899-12-30T05:17:54"/>
    <d v="1899-12-30T06:10:18"/>
    <d v="1899-12-30T02:38:57"/>
    <d v="1899-12-30T03:05:09"/>
    <n v="2456"/>
    <x v="7"/>
    <x v="4"/>
    <n v="200808"/>
  </r>
  <r>
    <x v="872"/>
    <d v="2008-08-16T00:00:00"/>
    <x v="21"/>
    <n v="0.4"/>
    <n v="0"/>
    <n v="4"/>
    <n v="12"/>
    <d v="1899-12-30T00:04:12"/>
    <d v="1899-12-30T00:10:30"/>
    <x v="41"/>
    <s v="Mile 14"/>
    <n v="5.7142857142857189"/>
    <n v="0"/>
    <s v="Warm"/>
    <m/>
    <d v="1899-12-30T00:00:00"/>
    <d v="1899-12-30T00:00:00"/>
    <d v="1899-12-30T04:35:06"/>
    <d v="1899-12-30T05:27:30"/>
    <d v="1899-12-30T02:17:33"/>
    <d v="1899-12-30T02:43:45"/>
    <n v="1780"/>
    <x v="7"/>
    <x v="4"/>
    <n v="200808"/>
  </r>
  <r>
    <x v="873"/>
    <d v="2008-08-18T00:00:00"/>
    <x v="2"/>
    <n v="4.0999999999999996"/>
    <n v="0"/>
    <n v="43"/>
    <n v="18"/>
    <d v="1899-12-30T00:43:18"/>
    <d v="1899-12-30T00:10:34"/>
    <x v="41"/>
    <s v="Dave Extention to 4 mile work"/>
    <n v="5.6812933025404204"/>
    <n v="0"/>
    <s v="HOT &amp; Humid"/>
    <s v="Ran with Dave F."/>
    <d v="1899-12-30T04:36:42"/>
    <d v="1899-12-30T02:18:21"/>
    <d v="1899-12-30T04:36:42"/>
    <d v="1899-12-30T05:29:06"/>
    <d v="1899-12-30T02:18:21"/>
    <d v="1899-12-30T02:44:33"/>
    <n v="1821"/>
    <x v="7"/>
    <x v="4"/>
    <n v="200808"/>
  </r>
  <r>
    <x v="874"/>
    <d v="2008-08-20T00:00:00"/>
    <x v="2"/>
    <n v="3.5"/>
    <n v="0"/>
    <n v="33"/>
    <n v="53"/>
    <d v="1899-12-30T00:33:53"/>
    <d v="1899-12-30T00:09:41"/>
    <x v="41"/>
    <s v="PT Barnum Out and Back"/>
    <n v="6.1977373339891839"/>
    <n v="0"/>
    <s v="Nice!"/>
    <s v="Intervals"/>
    <d v="1899-12-30T04:13:38"/>
    <d v="1899-12-30T02:06:49"/>
    <d v="1899-12-30T04:13:38"/>
    <d v="1899-12-30T05:06:02"/>
    <d v="1899-12-30T02:06:49"/>
    <d v="1899-12-30T02:33:01"/>
    <n v="1153"/>
    <x v="7"/>
    <x v="4"/>
    <n v="200808"/>
  </r>
  <r>
    <x v="875"/>
    <d v="2008-08-21T00:00:00"/>
    <x v="2"/>
    <n v="5"/>
    <n v="0"/>
    <n v="51"/>
    <n v="0"/>
    <d v="1899-12-30T00:51:00"/>
    <d v="1899-12-30T00:10:12"/>
    <x v="41"/>
    <s v="Bath House"/>
    <n v="5.8823529411764754"/>
    <n v="0"/>
    <s v="Nice!"/>
    <m/>
    <d v="1899-12-30T04:27:14"/>
    <d v="1899-12-30T02:13:37"/>
    <d v="1899-12-30T04:27:14"/>
    <d v="1899-12-30T05:19:38"/>
    <d v="1899-12-30T02:13:37"/>
    <d v="1899-12-30T02:39:49"/>
    <n v="1555"/>
    <x v="7"/>
    <x v="4"/>
    <n v="200808"/>
  </r>
  <r>
    <x v="876"/>
    <d v="2008-08-24T00:00:00"/>
    <x v="2"/>
    <n v="17"/>
    <n v="3"/>
    <n v="28"/>
    <n v="38"/>
    <d v="1899-12-30T03:28:38"/>
    <d v="1899-12-30T00:12:16"/>
    <x v="41"/>
    <s v="Lake Minewaug"/>
    <n v="4.888959897747247"/>
    <n v="0"/>
    <s v="HOT &amp; Humid"/>
    <m/>
    <d v="1899-12-30T05:21:32"/>
    <d v="1899-12-30T02:40:46"/>
    <d v="1899-12-30T05:21:32"/>
    <d v="1899-12-30T06:13:56"/>
    <d v="1899-12-30T02:40:46"/>
    <d v="1899-12-30T03:06:58"/>
    <n v="2478"/>
    <x v="7"/>
    <x v="4"/>
    <n v="200808"/>
  </r>
  <r>
    <x v="876"/>
    <d v="2008-08-24T00:00:00"/>
    <x v="8"/>
    <n v="1"/>
    <n v="0"/>
    <n v="9"/>
    <n v="26"/>
    <d v="1899-12-30T00:09:26"/>
    <d v="1899-12-30T00:09:26"/>
    <x v="41"/>
    <s v="Mile 1"/>
    <n v="6.3604240282685556"/>
    <n v="0"/>
    <m/>
    <m/>
    <d v="1899-12-30T00:00:00"/>
    <d v="1899-12-30T00:00:00"/>
    <d v="1899-12-30T04:07:09"/>
    <d v="1899-12-30T04:59:33"/>
    <d v="1899-12-30T02:03:35"/>
    <d v="1899-12-30T02:29:47"/>
    <n v="989"/>
    <x v="7"/>
    <x v="4"/>
    <n v="200808"/>
  </r>
  <r>
    <x v="876"/>
    <d v="2008-08-24T00:00:00"/>
    <x v="9"/>
    <n v="1"/>
    <n v="0"/>
    <n v="10"/>
    <n v="34"/>
    <d v="1899-12-30T00:10:34"/>
    <d v="1899-12-30T00:10:34"/>
    <x v="41"/>
    <s v="Mile 2"/>
    <n v="5.6782334384858091"/>
    <n v="0"/>
    <m/>
    <m/>
    <d v="1899-12-30T00:00:00"/>
    <d v="1899-12-30T00:00:00"/>
    <d v="1899-12-30T04:36:51"/>
    <d v="1899-12-30T05:29:15"/>
    <d v="1899-12-30T02:18:25"/>
    <d v="1899-12-30T02:44:37"/>
    <n v="1823"/>
    <x v="7"/>
    <x v="4"/>
    <n v="200808"/>
  </r>
  <r>
    <x v="876"/>
    <d v="2008-08-24T00:00:00"/>
    <x v="10"/>
    <n v="1"/>
    <n v="0"/>
    <n v="11"/>
    <n v="4"/>
    <d v="1899-12-30T00:11:04"/>
    <d v="1899-12-30T00:11:04"/>
    <x v="41"/>
    <s v="Mile 3"/>
    <n v="5.4216867469879562"/>
    <n v="0"/>
    <m/>
    <m/>
    <d v="1899-12-30T00:00:00"/>
    <d v="1899-12-30T00:00:00"/>
    <d v="1899-12-30T04:49:57"/>
    <d v="1899-12-30T05:42:21"/>
    <d v="1899-12-30T02:24:58"/>
    <d v="1899-12-30T02:51:10"/>
    <n v="2085"/>
    <x v="7"/>
    <x v="4"/>
    <n v="200808"/>
  </r>
  <r>
    <x v="876"/>
    <d v="2008-08-24T00:00:00"/>
    <x v="11"/>
    <n v="1"/>
    <n v="0"/>
    <n v="11"/>
    <n v="1"/>
    <d v="1899-12-30T00:11:01"/>
    <d v="1899-12-30T00:11:01"/>
    <x v="41"/>
    <s v="Mile 4"/>
    <n v="5.4462934947049968"/>
    <n v="0"/>
    <m/>
    <m/>
    <d v="1899-12-30T00:00:00"/>
    <d v="1899-12-30T00:00:00"/>
    <d v="1899-12-30T04:48:38"/>
    <d v="1899-12-30T05:41:02"/>
    <d v="1899-12-30T02:24:19"/>
    <d v="1899-12-30T02:50:31"/>
    <n v="2059"/>
    <x v="7"/>
    <x v="4"/>
    <n v="200808"/>
  </r>
  <r>
    <x v="876"/>
    <d v="2008-08-24T00:00:00"/>
    <x v="12"/>
    <n v="1"/>
    <n v="0"/>
    <n v="11"/>
    <n v="19"/>
    <d v="1899-12-30T00:11:19"/>
    <d v="1899-12-30T00:11:19"/>
    <x v="41"/>
    <s v="Mile 5"/>
    <n v="5.3019145802651"/>
    <n v="0"/>
    <m/>
    <m/>
    <d v="1899-12-30T00:00:00"/>
    <d v="1899-12-30T00:00:00"/>
    <d v="1899-12-30T04:56:30"/>
    <d v="1899-12-30T05:48:54"/>
    <d v="1899-12-30T02:28:15"/>
    <d v="1899-12-30T02:54:27"/>
    <n v="2202"/>
    <x v="7"/>
    <x v="4"/>
    <n v="200808"/>
  </r>
  <r>
    <x v="876"/>
    <d v="2008-08-24T00:00:00"/>
    <x v="13"/>
    <n v="1"/>
    <n v="0"/>
    <n v="10"/>
    <n v="54"/>
    <d v="1899-12-30T00:10:54"/>
    <d v="1899-12-30T00:10:54"/>
    <x v="41"/>
    <s v="Mile 6"/>
    <n v="5.5045871559633071"/>
    <n v="0"/>
    <m/>
    <m/>
    <d v="1899-12-30T00:00:00"/>
    <d v="1899-12-30T00:00:00"/>
    <d v="1899-12-30T04:45:35"/>
    <d v="1899-12-30T05:37:59"/>
    <d v="1899-12-30T02:22:47"/>
    <d v="1899-12-30T02:48:59"/>
    <n v="2003"/>
    <x v="7"/>
    <x v="4"/>
    <n v="200808"/>
  </r>
  <r>
    <x v="876"/>
    <d v="2008-08-24T00:00:00"/>
    <x v="14"/>
    <n v="1"/>
    <n v="0"/>
    <n v="11"/>
    <n v="23"/>
    <d v="1899-12-30T00:11:23"/>
    <d v="1899-12-30T00:11:23"/>
    <x v="41"/>
    <s v="Mile 7"/>
    <n v="5.2708638360175737"/>
    <n v="0"/>
    <m/>
    <m/>
    <d v="1899-12-30T00:00:00"/>
    <d v="1899-12-30T00:00:00"/>
    <d v="1899-12-30T04:58:15"/>
    <d v="1899-12-30T05:50:39"/>
    <d v="1899-12-30T02:29:07"/>
    <d v="1899-12-30T02:55:19"/>
    <n v="2231"/>
    <x v="7"/>
    <x v="4"/>
    <n v="200808"/>
  </r>
  <r>
    <x v="876"/>
    <d v="2008-08-24T00:00:00"/>
    <x v="15"/>
    <n v="1"/>
    <n v="0"/>
    <n v="14"/>
    <n v="14"/>
    <d v="1899-12-30T00:14:14"/>
    <d v="1899-12-30T00:14:14"/>
    <x v="41"/>
    <s v="Mile 8"/>
    <n v="4.2154566744730717"/>
    <n v="0"/>
    <m/>
    <m/>
    <d v="1899-12-30T00:00:00"/>
    <d v="1899-12-30T00:00:00"/>
    <d v="1899-12-30T06:12:55"/>
    <d v="1899-12-30T07:05:19"/>
    <d v="1899-12-30T03:06:27"/>
    <d v="1899-12-30T03:32:39"/>
    <n v="2649"/>
    <x v="7"/>
    <x v="4"/>
    <n v="200808"/>
  </r>
  <r>
    <x v="876"/>
    <d v="2008-08-24T00:00:00"/>
    <x v="16"/>
    <n v="1"/>
    <n v="0"/>
    <n v="10"/>
    <n v="54"/>
    <d v="1899-12-30T00:10:54"/>
    <d v="1899-12-30T00:10:54"/>
    <x v="41"/>
    <s v="Mile 9"/>
    <n v="5.5045871559633071"/>
    <n v="0"/>
    <m/>
    <m/>
    <d v="1899-12-30T00:00:00"/>
    <d v="1899-12-30T00:00:00"/>
    <d v="1899-12-30T04:45:35"/>
    <d v="1899-12-30T05:37:59"/>
    <d v="1899-12-30T02:22:47"/>
    <d v="1899-12-30T02:48:59"/>
    <n v="2003"/>
    <x v="7"/>
    <x v="4"/>
    <n v="200808"/>
  </r>
  <r>
    <x v="876"/>
    <d v="2008-08-24T00:00:00"/>
    <x v="17"/>
    <n v="1"/>
    <n v="0"/>
    <n v="11"/>
    <n v="28"/>
    <d v="1899-12-30T00:11:28"/>
    <d v="1899-12-30T00:11:28"/>
    <x v="41"/>
    <s v="Mile 10"/>
    <n v="5.2325581395348877"/>
    <n v="0"/>
    <m/>
    <m/>
    <d v="1899-12-30T00:00:00"/>
    <d v="1899-12-30T00:00:00"/>
    <d v="1899-12-30T05:00:26"/>
    <d v="1899-12-30T05:52:50"/>
    <d v="1899-12-30T02:30:13"/>
    <d v="1899-12-30T02:56:25"/>
    <n v="2259"/>
    <x v="7"/>
    <x v="4"/>
    <n v="200808"/>
  </r>
  <r>
    <x v="876"/>
    <d v="2008-08-24T00:00:00"/>
    <x v="18"/>
    <n v="1"/>
    <n v="0"/>
    <n v="12"/>
    <n v="23"/>
    <d v="1899-12-30T00:12:23"/>
    <d v="1899-12-30T00:12:23"/>
    <x v="41"/>
    <s v="Mile 11"/>
    <n v="4.8452220726783359"/>
    <n v="0"/>
    <m/>
    <m/>
    <d v="1899-12-30T00:00:00"/>
    <d v="1899-12-30T00:00:00"/>
    <d v="1899-12-30T05:24:27"/>
    <d v="1899-12-30T06:16:51"/>
    <d v="1899-12-30T02:42:13"/>
    <d v="1899-12-30T03:08:25"/>
    <n v="2490"/>
    <x v="7"/>
    <x v="4"/>
    <n v="200808"/>
  </r>
  <r>
    <x v="876"/>
    <d v="2008-08-24T00:00:00"/>
    <x v="19"/>
    <n v="1"/>
    <n v="0"/>
    <n v="13"/>
    <n v="50"/>
    <d v="1899-12-30T00:13:50"/>
    <d v="1899-12-30T00:13:50"/>
    <x v="41"/>
    <s v="Mile 12"/>
    <n v="4.3373493975903648"/>
    <n v="0"/>
    <m/>
    <m/>
    <d v="1899-12-30T00:00:00"/>
    <d v="1899-12-30T00:00:00"/>
    <d v="1899-12-30T06:02:26"/>
    <d v="1899-12-30T06:54:50"/>
    <d v="1899-12-30T03:01:13"/>
    <d v="1899-12-30T03:27:25"/>
    <n v="2621"/>
    <x v="7"/>
    <x v="4"/>
    <n v="200808"/>
  </r>
  <r>
    <x v="876"/>
    <d v="2008-08-24T00:00:00"/>
    <x v="20"/>
    <n v="1"/>
    <n v="0"/>
    <n v="17"/>
    <n v="27"/>
    <d v="1899-12-30T00:17:27"/>
    <d v="1899-12-30T00:17:27"/>
    <x v="41"/>
    <s v="Mile 13"/>
    <n v="3.4383954154727823"/>
    <n v="0"/>
    <m/>
    <m/>
    <d v="1899-12-30T00:00:00"/>
    <d v="1899-12-30T00:00:00"/>
    <d v="1899-12-30T07:37:11"/>
    <d v="1899-12-30T08:29:35"/>
    <d v="1899-12-30T03:48:36"/>
    <d v="1899-12-30T04:14:48"/>
    <n v="2733"/>
    <x v="7"/>
    <x v="4"/>
    <n v="200808"/>
  </r>
  <r>
    <x v="876"/>
    <d v="2008-08-24T00:00:00"/>
    <x v="21"/>
    <n v="1"/>
    <n v="0"/>
    <n v="12"/>
    <n v="27"/>
    <d v="1899-12-30T00:12:27"/>
    <d v="1899-12-30T00:12:27"/>
    <x v="41"/>
    <s v="Mile 14"/>
    <n v="4.8192771084337389"/>
    <n v="0"/>
    <m/>
    <m/>
    <d v="1899-12-30T00:00:00"/>
    <d v="1899-12-30T00:00:00"/>
    <d v="1899-12-30T05:26:11"/>
    <d v="1899-12-30T06:18:35"/>
    <d v="1899-12-30T02:43:06"/>
    <d v="1899-12-30T03:09:18"/>
    <n v="2500"/>
    <x v="7"/>
    <x v="4"/>
    <n v="200808"/>
  </r>
  <r>
    <x v="876"/>
    <d v="2008-08-24T00:00:00"/>
    <x v="25"/>
    <n v="1"/>
    <n v="0"/>
    <n v="12"/>
    <n v="59"/>
    <d v="1899-12-30T00:12:59"/>
    <d v="1899-12-30T00:12:59"/>
    <x v="41"/>
    <s v="Mile 15"/>
    <n v="4.6213093709884507"/>
    <n v="0"/>
    <m/>
    <m/>
    <d v="1899-12-30T00:00:00"/>
    <d v="1899-12-30T00:00:00"/>
    <d v="1899-12-30T05:40:10"/>
    <d v="1899-12-30T06:32:34"/>
    <d v="1899-12-30T02:50:05"/>
    <d v="1899-12-30T03:16:17"/>
    <n v="2563"/>
    <x v="7"/>
    <x v="4"/>
    <n v="200808"/>
  </r>
  <r>
    <x v="876"/>
    <d v="2008-08-24T00:00:00"/>
    <x v="26"/>
    <n v="1"/>
    <n v="0"/>
    <n v="11"/>
    <n v="36"/>
    <d v="1899-12-30T00:11:36"/>
    <d v="1899-12-30T00:11:36"/>
    <x v="41"/>
    <s v="Mile 16"/>
    <n v="5.1724137931034528"/>
    <n v="0"/>
    <m/>
    <m/>
    <d v="1899-12-30T00:00:00"/>
    <d v="1899-12-30T00:00:00"/>
    <d v="1899-12-30T05:03:55"/>
    <d v="1899-12-30T05:56:19"/>
    <d v="1899-12-30T02:31:58"/>
    <d v="1899-12-30T02:58:10"/>
    <n v="2298"/>
    <x v="7"/>
    <x v="4"/>
    <n v="200808"/>
  </r>
  <r>
    <x v="876"/>
    <d v="2008-08-24T00:00:00"/>
    <x v="27"/>
    <n v="1"/>
    <n v="0"/>
    <n v="15"/>
    <n v="26"/>
    <d v="1899-12-30T00:15:26"/>
    <d v="1899-12-30T00:15:26"/>
    <x v="41"/>
    <s v="Mile 17"/>
    <n v="3.8876889848812124"/>
    <n v="0"/>
    <m/>
    <m/>
    <d v="1899-12-30T00:00:00"/>
    <d v="1899-12-30T00:00:00"/>
    <d v="1899-12-30T06:44:21"/>
    <d v="1899-12-30T07:36:45"/>
    <d v="1899-12-30T03:22:11"/>
    <d v="1899-12-30T03:48:23"/>
    <n v="2692"/>
    <x v="7"/>
    <x v="4"/>
    <n v="200808"/>
  </r>
  <r>
    <x v="877"/>
    <d v="2008-08-26T00:00:00"/>
    <x v="2"/>
    <n v="2"/>
    <n v="0"/>
    <n v="15"/>
    <n v="35"/>
    <d v="1899-12-30T00:15:35"/>
    <d v="1899-12-30T00:07:48"/>
    <x v="41"/>
    <s v="Park &amp; Back"/>
    <n v="7.7005347593582938"/>
    <n v="0"/>
    <s v="Warm"/>
    <s v="Out: 7.52.24 Back: 7.43.14"/>
    <d v="1899-12-30T03:24:09"/>
    <d v="1899-12-30T01:42:04"/>
    <d v="1899-12-30T03:24:09"/>
    <d v="1899-12-30T04:16:33"/>
    <d v="1899-12-30T01:42:04"/>
    <d v="1899-12-30T02:08:16"/>
    <n v="711"/>
    <x v="7"/>
    <x v="4"/>
    <n v="200808"/>
  </r>
  <r>
    <x v="878"/>
    <d v="2008-08-28T00:00:00"/>
    <x v="2"/>
    <n v="5"/>
    <n v="0"/>
    <n v="47"/>
    <n v="37"/>
    <d v="1899-12-30T00:47:37"/>
    <d v="1899-12-30T00:09:31"/>
    <x v="41"/>
    <s v="Second Beach"/>
    <n v="6.3003150157507912"/>
    <n v="0"/>
    <s v="Nice!"/>
    <m/>
    <d v="1899-12-30T04:09:31"/>
    <d v="1899-12-30T02:04:45"/>
    <d v="1899-12-30T04:09:31"/>
    <d v="1899-12-30T05:01:55"/>
    <d v="1899-12-30T02:04:45"/>
    <d v="1899-12-30T02:30:57"/>
    <n v="1045"/>
    <x v="7"/>
    <x v="4"/>
    <n v="200808"/>
  </r>
  <r>
    <x v="879"/>
    <d v="2008-08-29T00:00:00"/>
    <x v="2"/>
    <n v="3.5"/>
    <n v="0"/>
    <n v="35"/>
    <n v="33"/>
    <d v="1899-12-30T00:35:33"/>
    <d v="1899-12-30T00:10:09"/>
    <x v="43"/>
    <s v="PT Barnum Out and Back"/>
    <n v="5.9071729957805958"/>
    <n v="0"/>
    <s v="Warm"/>
    <m/>
    <d v="1899-12-30T04:26:07"/>
    <d v="1899-12-30T02:13:04"/>
    <d v="1899-12-30T04:26:07"/>
    <d v="1899-12-30T05:18:31"/>
    <d v="1899-12-30T02:13:04"/>
    <d v="1899-12-30T02:39:16"/>
    <n v="1520"/>
    <x v="7"/>
    <x v="4"/>
    <n v="200808"/>
  </r>
  <r>
    <x v="880"/>
    <d v="2008-09-01T00:00:00"/>
    <x v="2"/>
    <n v="12.4"/>
    <n v="2"/>
    <n v="10"/>
    <n v="0"/>
    <d v="1899-12-30T02:10:00"/>
    <d v="1899-12-30T00:10:29"/>
    <x v="43"/>
    <s v="New Haven 20k"/>
    <n v="5.7230769230769285"/>
    <n v="0"/>
    <s v="Warm"/>
    <m/>
    <d v="1899-12-30T04:34:41"/>
    <d v="1899-12-30T02:17:20"/>
    <d v="1899-12-30T04:34:41"/>
    <d v="1899-12-30T05:27:05"/>
    <d v="1899-12-30T02:17:20"/>
    <d v="1899-12-30T02:43:32"/>
    <n v="1770"/>
    <x v="7"/>
    <x v="5"/>
    <n v="200809"/>
  </r>
  <r>
    <x v="880"/>
    <d v="2008-09-01T00:00:00"/>
    <x v="8"/>
    <n v="1"/>
    <n v="0"/>
    <n v="9"/>
    <n v="41"/>
    <d v="1899-12-30T00:09:41"/>
    <d v="1899-12-30T00:09:41"/>
    <x v="43"/>
    <s v="Mile 1"/>
    <n v="6.196213425129093"/>
    <n v="0"/>
    <s v="Warm"/>
    <m/>
    <d v="1899-12-30T00:00:00"/>
    <d v="1899-12-30T00:00:00"/>
    <d v="1899-12-30T04:13:42"/>
    <d v="1899-12-30T05:06:06"/>
    <d v="1899-12-30T02:06:51"/>
    <d v="1899-12-30T02:33:03"/>
    <n v="1155"/>
    <x v="7"/>
    <x v="5"/>
    <n v="200809"/>
  </r>
  <r>
    <x v="880"/>
    <d v="2008-09-01T00:00:00"/>
    <x v="9"/>
    <n v="1"/>
    <n v="0"/>
    <n v="9"/>
    <n v="41"/>
    <d v="1899-12-30T00:09:41"/>
    <d v="1899-12-30T00:09:41"/>
    <x v="43"/>
    <s v="Mile 2"/>
    <n v="6.196213425129093"/>
    <n v="0"/>
    <s v="Warm"/>
    <m/>
    <d v="1899-12-30T00:00:00"/>
    <d v="1899-12-30T00:00:00"/>
    <d v="1899-12-30T04:13:42"/>
    <d v="1899-12-30T05:06:06"/>
    <d v="1899-12-30T02:06:51"/>
    <d v="1899-12-30T02:33:03"/>
    <n v="1155"/>
    <x v="7"/>
    <x v="5"/>
    <n v="200809"/>
  </r>
  <r>
    <x v="880"/>
    <d v="2008-09-01T00:00:00"/>
    <x v="10"/>
    <n v="1"/>
    <n v="0"/>
    <n v="9"/>
    <n v="46"/>
    <d v="1899-12-30T00:09:46"/>
    <d v="1899-12-30T00:09:46"/>
    <x v="43"/>
    <s v="Mile 3"/>
    <n v="6.1433447098976153"/>
    <n v="0"/>
    <s v="Warm"/>
    <m/>
    <d v="1899-12-30T00:00:00"/>
    <d v="1899-12-30T00:00:00"/>
    <d v="1899-12-30T04:15:53"/>
    <d v="1899-12-30T05:08:17"/>
    <d v="1899-12-30T02:07:57"/>
    <d v="1899-12-30T02:34:09"/>
    <n v="1225"/>
    <x v="7"/>
    <x v="5"/>
    <n v="200809"/>
  </r>
  <r>
    <x v="880"/>
    <d v="2008-09-01T00:00:00"/>
    <x v="11"/>
    <n v="1"/>
    <n v="0"/>
    <n v="9"/>
    <n v="40"/>
    <d v="1899-12-30T00:09:40"/>
    <d v="1899-12-30T00:09:40"/>
    <x v="43"/>
    <s v="Mile 4"/>
    <n v="6.2068965517241432"/>
    <n v="0"/>
    <s v="Warm"/>
    <m/>
    <d v="1899-12-30T00:00:00"/>
    <d v="1899-12-30T00:00:00"/>
    <d v="1899-12-30T04:13:16"/>
    <d v="1899-12-30T05:05:40"/>
    <d v="1899-12-30T02:06:38"/>
    <d v="1899-12-30T02:32:50"/>
    <n v="1137"/>
    <x v="7"/>
    <x v="5"/>
    <n v="200809"/>
  </r>
  <r>
    <x v="880"/>
    <d v="2008-09-01T00:00:00"/>
    <x v="12"/>
    <n v="1"/>
    <n v="0"/>
    <n v="9"/>
    <n v="59"/>
    <d v="1899-12-30T00:09:59"/>
    <d v="1899-12-30T00:09:59"/>
    <x v="43"/>
    <s v="Mile 5"/>
    <n v="6.0100166944908233"/>
    <n v="0"/>
    <s v="Warm"/>
    <m/>
    <d v="1899-12-30T00:00:00"/>
    <d v="1899-12-30T00:00:00"/>
    <d v="1899-12-30T04:21:34"/>
    <d v="1899-12-30T05:13:58"/>
    <d v="1899-12-30T02:10:47"/>
    <d v="1899-12-30T02:36:59"/>
    <n v="1393"/>
    <x v="7"/>
    <x v="5"/>
    <n v="200809"/>
  </r>
  <r>
    <x v="880"/>
    <d v="2008-09-01T00:00:00"/>
    <x v="13"/>
    <n v="1"/>
    <n v="0"/>
    <n v="10"/>
    <n v="15"/>
    <d v="1899-12-30T00:10:15"/>
    <d v="1899-12-30T00:10:15"/>
    <x v="43"/>
    <s v="Mile 6"/>
    <n v="5.8536585365853702"/>
    <n v="0"/>
    <s v="Warm"/>
    <m/>
    <d v="1899-12-30T00:00:00"/>
    <d v="1899-12-30T00:00:00"/>
    <d v="1899-12-30T04:28:33"/>
    <d v="1899-12-30T05:20:57"/>
    <d v="1899-12-30T02:14:16"/>
    <d v="1899-12-30T02:40:29"/>
    <n v="1601"/>
    <x v="7"/>
    <x v="5"/>
    <n v="200809"/>
  </r>
  <r>
    <x v="880"/>
    <d v="2008-09-01T00:00:00"/>
    <x v="14"/>
    <n v="1"/>
    <n v="0"/>
    <n v="10"/>
    <n v="13"/>
    <d v="1899-12-30T00:10:13"/>
    <d v="1899-12-30T00:10:13"/>
    <x v="43"/>
    <s v="Mile 7"/>
    <n v="5.872756933115828"/>
    <n v="0"/>
    <s v="Warm"/>
    <m/>
    <d v="1899-12-30T00:00:00"/>
    <d v="1899-12-30T00:00:00"/>
    <d v="1899-12-30T04:27:41"/>
    <d v="1899-12-30T05:20:05"/>
    <d v="1899-12-30T02:13:50"/>
    <d v="1899-12-30T02:40:02"/>
    <n v="1572"/>
    <x v="7"/>
    <x v="5"/>
    <n v="200809"/>
  </r>
  <r>
    <x v="880"/>
    <d v="2008-09-01T00:00:00"/>
    <x v="15"/>
    <n v="1"/>
    <n v="0"/>
    <n v="10"/>
    <n v="35"/>
    <d v="1899-12-30T00:10:35"/>
    <d v="1899-12-30T00:10:35"/>
    <x v="43"/>
    <s v="Mile 8"/>
    <n v="5.6692913385826813"/>
    <n v="0"/>
    <s v="Warm"/>
    <m/>
    <d v="1899-12-30T00:00:00"/>
    <d v="1899-12-30T00:00:00"/>
    <d v="1899-12-30T04:37:17"/>
    <d v="1899-12-30T05:29:41"/>
    <d v="1899-12-30T02:18:38"/>
    <d v="1899-12-30T02:44:51"/>
    <n v="1831"/>
    <x v="7"/>
    <x v="5"/>
    <n v="200809"/>
  </r>
  <r>
    <x v="880"/>
    <d v="2008-09-01T00:00:00"/>
    <x v="16"/>
    <n v="1"/>
    <n v="0"/>
    <n v="10"/>
    <n v="58"/>
    <d v="1899-12-30T00:10:58"/>
    <d v="1899-12-30T00:10:58"/>
    <x v="43"/>
    <s v="Mile 9"/>
    <n v="5.4711246200607944"/>
    <n v="0"/>
    <s v="Warm"/>
    <m/>
    <d v="1899-12-30T00:00:00"/>
    <d v="1899-12-30T00:00:00"/>
    <d v="1899-12-30T04:47:20"/>
    <d v="1899-12-30T05:39:44"/>
    <d v="1899-12-30T02:23:40"/>
    <d v="1899-12-30T02:49:52"/>
    <n v="2033"/>
    <x v="7"/>
    <x v="5"/>
    <n v="200809"/>
  </r>
  <r>
    <x v="880"/>
    <d v="2008-09-01T00:00:00"/>
    <x v="17"/>
    <n v="1"/>
    <n v="0"/>
    <n v="11"/>
    <n v="29"/>
    <d v="1899-12-30T00:11:29"/>
    <d v="1899-12-30T00:11:29"/>
    <x v="43"/>
    <s v="Mile 10"/>
    <n v="5.224963715529757"/>
    <n v="0"/>
    <s v="Warm"/>
    <m/>
    <d v="1899-12-30T00:00:00"/>
    <d v="1899-12-30T00:00:00"/>
    <d v="1899-12-30T05:00:52"/>
    <d v="1899-12-30T05:53:16"/>
    <d v="1899-12-30T02:30:26"/>
    <d v="1899-12-30T02:56:38"/>
    <n v="2266"/>
    <x v="7"/>
    <x v="5"/>
    <n v="200809"/>
  </r>
  <r>
    <x v="880"/>
    <d v="2008-09-01T00:00:00"/>
    <x v="18"/>
    <n v="1"/>
    <n v="0"/>
    <n v="11"/>
    <n v="16"/>
    <d v="1899-12-30T00:11:16"/>
    <d v="1899-12-30T00:11:16"/>
    <x v="43"/>
    <s v="Mile 11"/>
    <n v="5.3254437869822517"/>
    <n v="0"/>
    <s v="Warm"/>
    <m/>
    <d v="1899-12-30T00:00:00"/>
    <d v="1899-12-30T00:00:00"/>
    <d v="1899-12-30T04:55:11"/>
    <d v="1899-12-30T05:47:35"/>
    <d v="1899-12-30T02:27:36"/>
    <d v="1899-12-30T02:53:48"/>
    <n v="2177"/>
    <x v="7"/>
    <x v="5"/>
    <n v="200809"/>
  </r>
  <r>
    <x v="880"/>
    <d v="2008-09-01T00:00:00"/>
    <x v="19"/>
    <n v="1"/>
    <n v="0"/>
    <n v="11"/>
    <n v="28"/>
    <d v="1899-12-30T00:11:28"/>
    <d v="1899-12-30T00:11:28"/>
    <x v="43"/>
    <s v="Mile 12"/>
    <n v="5.2325581395348877"/>
    <n v="0"/>
    <s v="Warm"/>
    <m/>
    <d v="1899-12-30T00:00:00"/>
    <d v="1899-12-30T00:00:00"/>
    <d v="1899-12-30T05:00:26"/>
    <d v="1899-12-30T05:52:50"/>
    <d v="1899-12-30T02:30:13"/>
    <d v="1899-12-30T02:56:25"/>
    <n v="2259"/>
    <x v="7"/>
    <x v="5"/>
    <n v="200809"/>
  </r>
  <r>
    <x v="880"/>
    <d v="2008-09-01T00:00:00"/>
    <x v="20"/>
    <n v="0.4"/>
    <n v="0"/>
    <n v="4"/>
    <n v="53"/>
    <d v="1899-12-30T00:04:53"/>
    <d v="1899-12-30T00:12:12"/>
    <x v="43"/>
    <s v="Mile 13"/>
    <n v="4.9146757679180935"/>
    <n v="0"/>
    <s v="Warm"/>
    <m/>
    <d v="1899-12-30T00:00:00"/>
    <d v="1899-12-30T00:00:00"/>
    <d v="1899-12-30T05:19:51"/>
    <d v="1899-12-30T06:12:16"/>
    <d v="1899-12-30T02:39:56"/>
    <d v="1899-12-30T03:06:08"/>
    <n v="2469"/>
    <x v="7"/>
    <x v="5"/>
    <n v="200809"/>
  </r>
  <r>
    <x v="881"/>
    <d v="2008-09-03T00:00:00"/>
    <x v="2"/>
    <n v="4.5"/>
    <n v="0"/>
    <n v="46"/>
    <n v="13"/>
    <d v="1899-12-30T00:46:13"/>
    <d v="1899-12-30T00:10:16"/>
    <x v="43"/>
    <s v="Beach Loop"/>
    <n v="5.8420483231157627"/>
    <n v="0"/>
    <s v="Hot "/>
    <m/>
    <d v="1899-12-30T04:29:05"/>
    <d v="1899-12-30T02:14:33"/>
    <d v="1899-12-30T04:29:05"/>
    <d v="1899-12-30T05:21:29"/>
    <d v="1899-12-30T02:14:33"/>
    <d v="1899-12-30T02:40:45"/>
    <n v="1617"/>
    <x v="7"/>
    <x v="5"/>
    <n v="200809"/>
  </r>
  <r>
    <x v="882"/>
    <d v="2008-09-05T00:00:00"/>
    <x v="2"/>
    <n v="4"/>
    <n v="0"/>
    <n v="38"/>
    <n v="13"/>
    <d v="1899-12-30T00:38:13"/>
    <d v="1899-12-30T00:09:33"/>
    <x v="43"/>
    <s v="4 Mile-Work"/>
    <n v="6.2799825556040174"/>
    <n v="0"/>
    <s v="Hot"/>
    <m/>
    <d v="1899-12-30T04:10:19"/>
    <d v="1899-12-30T02:05:10"/>
    <d v="1899-12-30T04:10:19"/>
    <d v="1899-12-30T05:02:43"/>
    <d v="1899-12-30T02:05:10"/>
    <d v="1899-12-30T02:31:22"/>
    <n v="1073"/>
    <x v="7"/>
    <x v="5"/>
    <n v="200809"/>
  </r>
  <r>
    <x v="883"/>
    <d v="2008-09-06T00:00:00"/>
    <x v="2"/>
    <n v="8"/>
    <n v="1"/>
    <n v="38"/>
    <n v="0"/>
    <d v="1899-12-30T01:38:00"/>
    <d v="1899-12-30T00:12:15"/>
    <x v="43"/>
    <s v="Quassy Loop Plus"/>
    <n v="4.8979591836734739"/>
    <n v="0"/>
    <s v="Oppressively Humid"/>
    <s v="Walked a bunch"/>
    <d v="1899-12-30T05:20:57"/>
    <d v="1899-12-30T02:40:28"/>
    <d v="1899-12-30T05:20:57"/>
    <d v="1899-12-30T06:13:21"/>
    <d v="1899-12-30T02:40:28"/>
    <d v="1899-12-30T03:06:41"/>
    <n v="2476"/>
    <x v="7"/>
    <x v="5"/>
    <n v="200809"/>
  </r>
  <r>
    <x v="884"/>
    <d v="2008-09-08T00:00:00"/>
    <x v="2"/>
    <n v="5"/>
    <n v="0"/>
    <n v="48"/>
    <n v="19"/>
    <d v="1899-12-30T00:48:19"/>
    <d v="1899-12-30T00:09:40"/>
    <x v="41"/>
    <s v="Second Beach"/>
    <n v="6.2090375991721327"/>
    <n v="0"/>
    <s v="Hot"/>
    <m/>
    <d v="1899-12-30T04:13:11"/>
    <d v="1899-12-30T02:06:35"/>
    <d v="1899-12-30T04:13:11"/>
    <d v="1899-12-30T05:05:35"/>
    <d v="1899-12-30T02:06:35"/>
    <d v="1899-12-30T02:32:47"/>
    <n v="1134"/>
    <x v="7"/>
    <x v="5"/>
    <n v="200809"/>
  </r>
  <r>
    <x v="885"/>
    <d v="2008-09-10T00:00:00"/>
    <x v="2"/>
    <n v="4"/>
    <n v="0"/>
    <n v="39"/>
    <n v="13"/>
    <d v="1899-12-30T00:39:13"/>
    <d v="1899-12-30T00:09:48"/>
    <x v="41"/>
    <s v="4 Mile-Work"/>
    <n v="6.1198470038249084"/>
    <n v="0"/>
    <s v="Nice!"/>
    <m/>
    <d v="1899-12-30T04:16:52"/>
    <d v="1899-12-30T02:08:26"/>
    <d v="1899-12-30T04:16:52"/>
    <d v="1899-12-30T05:09:16"/>
    <d v="1899-12-30T02:08:26"/>
    <d v="1899-12-30T02:34:38"/>
    <n v="1249"/>
    <x v="7"/>
    <x v="5"/>
    <n v="200809"/>
  </r>
  <r>
    <x v="886"/>
    <d v="2008-09-11T00:00:00"/>
    <x v="2"/>
    <n v="6"/>
    <n v="1"/>
    <n v="0"/>
    <n v="38"/>
    <d v="1899-12-30T01:00:38"/>
    <d v="1899-12-30T00:10:06"/>
    <x v="41"/>
    <s v="Bath House"/>
    <n v="5.9373282023089651"/>
    <n v="0"/>
    <s v="Nice!"/>
    <m/>
    <d v="1899-12-30T04:24:46"/>
    <d v="1899-12-30T02:12:23"/>
    <d v="1899-12-30T04:24:46"/>
    <d v="1899-12-30T05:17:10"/>
    <d v="1899-12-30T02:12:23"/>
    <d v="1899-12-30T02:38:35"/>
    <n v="1495"/>
    <x v="7"/>
    <x v="5"/>
    <n v="200809"/>
  </r>
  <r>
    <x v="887"/>
    <d v="2008-09-12T00:00:00"/>
    <x v="2"/>
    <n v="6"/>
    <n v="0"/>
    <n v="56"/>
    <n v="2"/>
    <d v="1899-12-30T00:56:02"/>
    <d v="1899-12-30T00:09:20"/>
    <x v="41"/>
    <s v="Bath House"/>
    <n v="6.4247471743010163"/>
    <n v="0"/>
    <s v="Cool"/>
    <m/>
    <d v="1899-12-30T04:04:41"/>
    <d v="1899-12-30T02:02:20"/>
    <d v="1899-12-30T04:04:41"/>
    <d v="1899-12-30T04:57:05"/>
    <d v="1899-12-30T02:02:20"/>
    <d v="1899-12-30T02:28:32"/>
    <n v="946"/>
    <x v="7"/>
    <x v="5"/>
    <n v="200809"/>
  </r>
  <r>
    <x v="888"/>
    <d v="2008-09-14T00:00:00"/>
    <x v="2"/>
    <n v="18"/>
    <n v="3"/>
    <n v="25"/>
    <n v="54"/>
    <d v="1899-12-30T03:25:54"/>
    <d v="1899-12-30T00:11:26"/>
    <x v="41"/>
    <s v="Griskus Bike + Quassy Loop"/>
    <n v="5.2452646915978667"/>
    <n v="0"/>
    <s v="Hot"/>
    <m/>
    <d v="1899-12-30T04:59:42"/>
    <d v="1899-12-30T02:29:51"/>
    <d v="1899-12-30T04:59:42"/>
    <d v="1899-12-30T05:52:06"/>
    <d v="1899-12-30T02:29:51"/>
    <d v="1899-12-30T02:56:03"/>
    <n v="2248"/>
    <x v="7"/>
    <x v="5"/>
    <n v="200809"/>
  </r>
  <r>
    <x v="888"/>
    <d v="2008-09-14T00:00:00"/>
    <x v="8"/>
    <n v="1"/>
    <n v="0"/>
    <n v="10"/>
    <n v="23"/>
    <d v="1899-12-30T00:10:23"/>
    <d v="1899-12-30T00:10:23"/>
    <x v="41"/>
    <s v="Griskus Bike + Quassy Loop"/>
    <n v="5.7784911717496037"/>
    <n v="0"/>
    <s v="Hot"/>
    <m/>
    <d v="1899-12-30T00:00:00"/>
    <d v="1899-12-30T00:00:00"/>
    <d v="1899-12-30T04:32:03"/>
    <d v="1899-12-30T05:24:27"/>
    <d v="1899-12-30T02:16:01"/>
    <d v="1899-12-30T02:42:13"/>
    <n v="1699"/>
    <x v="7"/>
    <x v="5"/>
    <n v="200809"/>
  </r>
  <r>
    <x v="888"/>
    <d v="2008-09-14T00:00:00"/>
    <x v="9"/>
    <n v="1"/>
    <n v="0"/>
    <n v="10"/>
    <n v="8"/>
    <d v="1899-12-30T00:10:08"/>
    <d v="1899-12-30T00:10:08"/>
    <x v="41"/>
    <s v="Griskus Bike + Quassy Loop"/>
    <n v="5.9210526315789522"/>
    <n v="0"/>
    <s v="Hot"/>
    <m/>
    <d v="1899-12-30T00:00:00"/>
    <d v="1899-12-30T00:00:00"/>
    <d v="1899-12-30T04:25:30"/>
    <d v="1899-12-30T05:17:54"/>
    <d v="1899-12-30T02:12:45"/>
    <d v="1899-12-30T02:38:57"/>
    <n v="1507"/>
    <x v="7"/>
    <x v="5"/>
    <n v="200809"/>
  </r>
  <r>
    <x v="888"/>
    <d v="2008-09-14T00:00:00"/>
    <x v="10"/>
    <n v="1"/>
    <n v="0"/>
    <n v="10"/>
    <n v="13"/>
    <d v="1899-12-30T00:10:13"/>
    <d v="1899-12-30T00:10:13"/>
    <x v="41"/>
    <s v="Griskus Bike + Quassy Loop"/>
    <n v="5.872756933115828"/>
    <n v="0"/>
    <s v="Hot"/>
    <m/>
    <d v="1899-12-30T00:00:00"/>
    <d v="1899-12-30T00:00:00"/>
    <d v="1899-12-30T04:27:41"/>
    <d v="1899-12-30T05:20:05"/>
    <d v="1899-12-30T02:13:50"/>
    <d v="1899-12-30T02:40:02"/>
    <n v="1572"/>
    <x v="7"/>
    <x v="5"/>
    <n v="200809"/>
  </r>
  <r>
    <x v="888"/>
    <d v="2008-09-14T00:00:00"/>
    <x v="11"/>
    <n v="1"/>
    <n v="0"/>
    <n v="10"/>
    <n v="51"/>
    <d v="1899-12-30T00:10:51"/>
    <d v="1899-12-30T00:10:51"/>
    <x v="41"/>
    <s v="Griskus Bike + Quassy Loop"/>
    <n v="5.5299539170506966"/>
    <n v="0"/>
    <s v="Hot"/>
    <m/>
    <d v="1899-12-30T00:00:00"/>
    <d v="1899-12-30T00:00:00"/>
    <d v="1899-12-30T04:44:16"/>
    <d v="1899-12-30T05:36:40"/>
    <d v="1899-12-30T02:22:08"/>
    <d v="1899-12-30T02:48:20"/>
    <n v="1979"/>
    <x v="7"/>
    <x v="5"/>
    <n v="200809"/>
  </r>
  <r>
    <x v="888"/>
    <d v="2008-09-14T00:00:00"/>
    <x v="12"/>
    <n v="1"/>
    <n v="0"/>
    <n v="10"/>
    <n v="39"/>
    <d v="1899-12-30T00:10:39"/>
    <d v="1899-12-30T00:10:39"/>
    <x v="41"/>
    <s v="Griskus Bike + Quassy Loop"/>
    <n v="5.6338028169014125"/>
    <n v="0"/>
    <s v="Hot"/>
    <m/>
    <d v="1899-12-30T00:00:00"/>
    <d v="1899-12-30T00:00:00"/>
    <d v="1899-12-30T04:39:02"/>
    <d v="1899-12-30T05:31:26"/>
    <d v="1899-12-30T02:19:31"/>
    <d v="1899-12-30T02:45:43"/>
    <n v="1861"/>
    <x v="7"/>
    <x v="5"/>
    <n v="200809"/>
  </r>
  <r>
    <x v="888"/>
    <d v="2008-09-14T00:00:00"/>
    <x v="13"/>
    <n v="1"/>
    <n v="0"/>
    <n v="11"/>
    <n v="51"/>
    <d v="1899-12-30T00:11:51"/>
    <d v="1899-12-30T00:11:51"/>
    <x v="41"/>
    <s v="Griskus Bike + Quassy Loop"/>
    <n v="5.0632911392405111"/>
    <n v="0"/>
    <s v="Hot"/>
    <m/>
    <d v="1899-12-30T00:00:00"/>
    <d v="1899-12-30T00:00:00"/>
    <d v="1899-12-30T05:10:28"/>
    <d v="1899-12-30T06:02:52"/>
    <d v="1899-12-30T02:35:14"/>
    <d v="1899-12-30T03:01:26"/>
    <n v="2377"/>
    <x v="7"/>
    <x v="5"/>
    <n v="200809"/>
  </r>
  <r>
    <x v="888"/>
    <d v="2008-09-14T00:00:00"/>
    <x v="14"/>
    <n v="1"/>
    <n v="0"/>
    <n v="12"/>
    <n v="7"/>
    <d v="1899-12-30T00:12:07"/>
    <d v="1899-12-30T00:12:07"/>
    <x v="41"/>
    <s v="Griskus Bike + Quassy Loop"/>
    <n v="4.9518569463548872"/>
    <n v="0"/>
    <s v="Hot"/>
    <m/>
    <d v="1899-12-30T00:00:00"/>
    <d v="1899-12-30T00:00:00"/>
    <d v="1899-12-30T05:17:27"/>
    <d v="1899-12-30T06:09:51"/>
    <d v="1899-12-30T02:38:44"/>
    <d v="1899-12-30T03:04:56"/>
    <n v="2449"/>
    <x v="7"/>
    <x v="5"/>
    <n v="200809"/>
  </r>
  <r>
    <x v="888"/>
    <d v="2008-09-14T00:00:00"/>
    <x v="15"/>
    <n v="1"/>
    <n v="0"/>
    <n v="11"/>
    <n v="45"/>
    <d v="1899-12-30T00:11:45"/>
    <d v="1899-12-30T00:11:45"/>
    <x v="41"/>
    <s v="Griskus Bike + Quassy Loop"/>
    <n v="5.1063829787234081"/>
    <n v="0"/>
    <s v="Hot"/>
    <m/>
    <d v="1899-12-30T00:00:00"/>
    <d v="1899-12-30T00:00:00"/>
    <d v="1899-12-30T05:07:51"/>
    <d v="1899-12-30T06:00:15"/>
    <d v="1899-12-30T02:33:56"/>
    <d v="1899-12-30T03:00:08"/>
    <n v="2347"/>
    <x v="7"/>
    <x v="5"/>
    <n v="200809"/>
  </r>
  <r>
    <x v="888"/>
    <d v="2008-09-14T00:00:00"/>
    <x v="16"/>
    <n v="1"/>
    <n v="0"/>
    <n v="11"/>
    <n v="4"/>
    <d v="1899-12-30T00:11:04"/>
    <d v="1899-12-30T00:11:04"/>
    <x v="41"/>
    <s v="Griskus Bike + Quassy Loop"/>
    <n v="5.4216867469879562"/>
    <n v="0"/>
    <s v="Hot"/>
    <m/>
    <d v="1899-12-30T00:00:00"/>
    <d v="1899-12-30T00:00:00"/>
    <d v="1899-12-30T04:49:57"/>
    <d v="1899-12-30T05:42:21"/>
    <d v="1899-12-30T02:24:58"/>
    <d v="1899-12-30T02:51:10"/>
    <n v="2085"/>
    <x v="7"/>
    <x v="5"/>
    <n v="200809"/>
  </r>
  <r>
    <x v="888"/>
    <d v="2008-09-14T00:00:00"/>
    <x v="17"/>
    <n v="1"/>
    <n v="0"/>
    <n v="10"/>
    <n v="45"/>
    <d v="1899-12-30T00:10:45"/>
    <d v="1899-12-30T00:10:45"/>
    <x v="41"/>
    <s v="Griskus Bike + Quassy Loop"/>
    <n v="5.581395348837213"/>
    <n v="0"/>
    <s v="Hot"/>
    <m/>
    <d v="1899-12-30T00:00:00"/>
    <d v="1899-12-30T00:00:00"/>
    <d v="1899-12-30T04:41:39"/>
    <d v="1899-12-30T05:34:03"/>
    <d v="1899-12-30T02:20:50"/>
    <d v="1899-12-30T02:47:02"/>
    <n v="1915"/>
    <x v="7"/>
    <x v="5"/>
    <n v="200809"/>
  </r>
  <r>
    <x v="888"/>
    <d v="2008-09-14T00:00:00"/>
    <x v="18"/>
    <n v="1"/>
    <n v="0"/>
    <n v="11"/>
    <n v="54"/>
    <d v="1899-12-30T00:11:54"/>
    <d v="1899-12-30T00:11:54"/>
    <x v="41"/>
    <s v="Griskus Bike + Quassy Loop"/>
    <n v="5.0420168067226934"/>
    <n v="0"/>
    <s v="Hot"/>
    <m/>
    <d v="1899-12-30T00:00:00"/>
    <d v="1899-12-30T00:00:00"/>
    <d v="1899-12-30T05:11:47"/>
    <d v="1899-12-30T06:04:11"/>
    <d v="1899-12-30T02:35:53"/>
    <d v="1899-12-30T03:02:05"/>
    <n v="2392"/>
    <x v="7"/>
    <x v="5"/>
    <n v="200809"/>
  </r>
  <r>
    <x v="888"/>
    <d v="2008-09-14T00:00:00"/>
    <x v="19"/>
    <n v="1"/>
    <n v="0"/>
    <n v="11"/>
    <n v="3"/>
    <d v="1899-12-30T00:11:03"/>
    <d v="1899-12-30T00:11:03"/>
    <x v="41"/>
    <s v="Griskus Bike + Quassy Loop"/>
    <n v="5.429864253393669"/>
    <n v="0"/>
    <s v="Hot"/>
    <m/>
    <d v="1899-12-30T00:00:00"/>
    <d v="1899-12-30T00:00:00"/>
    <d v="1899-12-30T04:49:31"/>
    <d v="1899-12-30T05:41:55"/>
    <d v="1899-12-30T02:24:45"/>
    <d v="1899-12-30T02:50:57"/>
    <n v="2076"/>
    <x v="7"/>
    <x v="5"/>
    <n v="200809"/>
  </r>
  <r>
    <x v="888"/>
    <d v="2008-09-14T00:00:00"/>
    <x v="20"/>
    <n v="1"/>
    <n v="0"/>
    <n v="10"/>
    <n v="47"/>
    <d v="1899-12-30T00:10:47"/>
    <d v="1899-12-30T00:10:47"/>
    <x v="41"/>
    <s v="Griskus Bike + Quassy Loop"/>
    <n v="5.5641421947449814"/>
    <n v="0"/>
    <s v="Hot"/>
    <m/>
    <d v="1899-12-30T00:00:00"/>
    <d v="1899-12-30T00:00:00"/>
    <d v="1899-12-30T04:42:31"/>
    <d v="1899-12-30T05:34:55"/>
    <d v="1899-12-30T02:21:16"/>
    <d v="1899-12-30T02:47:28"/>
    <n v="1939"/>
    <x v="7"/>
    <x v="5"/>
    <n v="200809"/>
  </r>
  <r>
    <x v="888"/>
    <d v="2008-09-14T00:00:00"/>
    <x v="21"/>
    <n v="1"/>
    <n v="0"/>
    <n v="12"/>
    <n v="20"/>
    <d v="1899-12-30T00:12:20"/>
    <d v="1899-12-30T00:12:20"/>
    <x v="41"/>
    <s v="Griskus Bike + Quassy Loop"/>
    <n v="4.8648648648648685"/>
    <n v="0"/>
    <s v="Hot"/>
    <m/>
    <d v="1899-12-30T00:00:00"/>
    <d v="1899-12-30T00:00:00"/>
    <d v="1899-12-30T05:23:08"/>
    <d v="1899-12-30T06:15:32"/>
    <d v="1899-12-30T02:41:34"/>
    <d v="1899-12-30T03:07:46"/>
    <n v="2485"/>
    <x v="7"/>
    <x v="5"/>
    <n v="200809"/>
  </r>
  <r>
    <x v="888"/>
    <d v="2008-09-14T00:00:00"/>
    <x v="25"/>
    <n v="1"/>
    <n v="0"/>
    <n v="11"/>
    <n v="18"/>
    <d v="1899-12-30T00:11:18"/>
    <d v="1899-12-30T00:11:18"/>
    <x v="41"/>
    <s v="Griskus Bike + Quassy Loop"/>
    <n v="5.3097345132743401"/>
    <n v="0"/>
    <s v="Hot"/>
    <m/>
    <d v="1899-12-30T00:00:00"/>
    <d v="1899-12-30T00:00:00"/>
    <d v="1899-12-30T04:56:04"/>
    <d v="1899-12-30T05:48:28"/>
    <d v="1899-12-30T02:28:02"/>
    <d v="1899-12-30T02:54:14"/>
    <n v="2197"/>
    <x v="7"/>
    <x v="5"/>
    <n v="200809"/>
  </r>
  <r>
    <x v="888"/>
    <d v="2008-09-14T00:00:00"/>
    <x v="26"/>
    <n v="1"/>
    <n v="0"/>
    <n v="15"/>
    <n v="47"/>
    <d v="1899-12-30T00:15:47"/>
    <d v="1899-12-30T00:15:47"/>
    <x v="41"/>
    <s v="Griskus Bike + Quassy Loop"/>
    <n v="3.8014783526927167"/>
    <n v="0"/>
    <s v="Hot"/>
    <m/>
    <d v="1899-12-30T00:00:00"/>
    <d v="1899-12-30T00:00:00"/>
    <d v="1899-12-30T06:53:31"/>
    <d v="1899-12-30T07:45:55"/>
    <d v="1899-12-30T03:26:46"/>
    <d v="1899-12-30T03:52:58"/>
    <n v="2707"/>
    <x v="7"/>
    <x v="5"/>
    <n v="200809"/>
  </r>
  <r>
    <x v="888"/>
    <d v="2008-09-14T00:00:00"/>
    <x v="27"/>
    <n v="1"/>
    <n v="0"/>
    <n v="13"/>
    <n v="57"/>
    <d v="1899-12-30T00:13:57"/>
    <d v="1899-12-30T00:13:57"/>
    <x v="41"/>
    <s v="Griskus Bike + Quassy Loop"/>
    <n v="4.3010752688172076"/>
    <n v="0"/>
    <s v="Hot"/>
    <m/>
    <d v="1899-12-30T00:00:00"/>
    <d v="1899-12-30T00:00:00"/>
    <d v="1899-12-30T06:05:29"/>
    <d v="1899-12-30T06:57:53"/>
    <d v="1899-12-30T03:02:45"/>
    <d v="1899-12-30T03:28:57"/>
    <n v="2631"/>
    <x v="7"/>
    <x v="5"/>
    <n v="200809"/>
  </r>
  <r>
    <x v="888"/>
    <d v="2008-09-14T00:00:00"/>
    <x v="28"/>
    <n v="1"/>
    <n v="0"/>
    <n v="9"/>
    <n v="51"/>
    <d v="1899-12-30T00:09:51"/>
    <d v="1899-12-30T00:09:51"/>
    <x v="41"/>
    <s v="Griskus Bike + Quassy Loop"/>
    <n v="6.0913705583756395"/>
    <n v="0"/>
    <s v="Hot"/>
    <m/>
    <d v="1899-12-30T00:00:00"/>
    <d v="1899-12-30T00:00:00"/>
    <d v="1899-12-30T04:18:04"/>
    <d v="1899-12-30T05:10:28"/>
    <d v="1899-12-30T02:09:02"/>
    <d v="1899-12-30T02:35:14"/>
    <n v="1294"/>
    <x v="7"/>
    <x v="5"/>
    <n v="200809"/>
  </r>
  <r>
    <x v="889"/>
    <d v="2008-09-17T00:00:00"/>
    <x v="2"/>
    <n v="5"/>
    <n v="0"/>
    <n v="49"/>
    <n v="18"/>
    <d v="1899-12-30T00:49:18"/>
    <d v="1899-12-30T00:09:52"/>
    <x v="43"/>
    <s v="Second Beach"/>
    <n v="6.0851926977687674"/>
    <n v="0"/>
    <s v="Warm"/>
    <m/>
    <d v="1899-12-30T04:18:20"/>
    <d v="1899-12-30T02:09:10"/>
    <d v="1899-12-30T04:18:20"/>
    <d v="1899-12-30T05:10:44"/>
    <d v="1899-12-30T02:09:10"/>
    <d v="1899-12-30T02:35:22"/>
    <n v="1305"/>
    <x v="7"/>
    <x v="5"/>
    <n v="200809"/>
  </r>
  <r>
    <x v="890"/>
    <d v="2008-09-19T00:00:00"/>
    <x v="2"/>
    <n v="5"/>
    <n v="0"/>
    <n v="46"/>
    <n v="21"/>
    <d v="1899-12-30T00:46:21"/>
    <d v="1899-12-30T00:09:16"/>
    <x v="43"/>
    <s v="Second Beach"/>
    <n v="6.4724919093851181"/>
    <n v="0"/>
    <s v="Nice!"/>
    <m/>
    <d v="1899-12-30T04:02:52"/>
    <d v="1899-12-30T02:01:26"/>
    <d v="1899-12-30T04:02:52"/>
    <d v="1899-12-30T04:55:16"/>
    <d v="1899-12-30T02:01:26"/>
    <d v="1899-12-30T02:27:38"/>
    <n v="906"/>
    <x v="7"/>
    <x v="5"/>
    <n v="200809"/>
  </r>
  <r>
    <x v="891"/>
    <d v="2008-09-20T00:00:00"/>
    <x v="2"/>
    <n v="20"/>
    <n v="3"/>
    <n v="53"/>
    <n v="3"/>
    <d v="1899-12-30T03:53:03"/>
    <d v="1899-12-30T00:11:39"/>
    <x v="43"/>
    <s v="Two Griskus Bike Loops"/>
    <n v="5.1491096331259421"/>
    <n v="0"/>
    <s v="Nice!"/>
    <s v="Ouch!!!"/>
    <d v="1899-12-30T05:05:18"/>
    <d v="1899-12-30T02:32:39"/>
    <d v="1899-12-30T05:05:18"/>
    <d v="1899-12-30T05:57:42"/>
    <d v="1899-12-30T02:32:39"/>
    <d v="1899-12-30T02:58:51"/>
    <n v="2315"/>
    <x v="7"/>
    <x v="5"/>
    <n v="200809"/>
  </r>
  <r>
    <x v="892"/>
    <d v="2008-09-23T00:00:00"/>
    <x v="2"/>
    <n v="3.5"/>
    <n v="0"/>
    <n v="35"/>
    <n v="1"/>
    <d v="1899-12-30T00:35:01"/>
    <d v="1899-12-30T00:10:00"/>
    <x v="43"/>
    <s v="PT Barnum Out and Back"/>
    <n v="5.9971442170395095"/>
    <n v="0"/>
    <s v="Nice!"/>
    <m/>
    <d v="1899-12-30T04:22:07"/>
    <d v="1899-12-30T02:11:04"/>
    <d v="1899-12-30T04:22:07"/>
    <d v="1899-12-30T05:14:32"/>
    <d v="1899-12-30T02:11:04"/>
    <d v="1899-12-30T02:37:16"/>
    <n v="1427"/>
    <x v="7"/>
    <x v="5"/>
    <n v="200809"/>
  </r>
  <r>
    <x v="893"/>
    <d v="2008-09-28T00:00:00"/>
    <x v="2"/>
    <n v="11"/>
    <n v="2"/>
    <n v="5"/>
    <n v="0"/>
    <d v="1899-12-30T02:05:00"/>
    <d v="1899-12-30T00:11:22"/>
    <x v="41"/>
    <s v="Griskus Olympic"/>
    <n v="5.2800000000000038"/>
    <n v="0"/>
    <s v="Humid"/>
    <m/>
    <d v="1899-12-30T04:57:44"/>
    <d v="1899-12-30T02:28:52"/>
    <d v="1899-12-30T04:57:44"/>
    <d v="1899-12-30T05:50:08"/>
    <d v="1899-12-30T02:28:52"/>
    <d v="1899-12-30T02:55:04"/>
    <n v="2226"/>
    <x v="7"/>
    <x v="5"/>
    <n v="200809"/>
  </r>
  <r>
    <x v="894"/>
    <d v="2008-09-30T00:00:00"/>
    <x v="2"/>
    <n v="4.5"/>
    <n v="0"/>
    <n v="45"/>
    <n v="10"/>
    <d v="1899-12-30T00:45:10"/>
    <d v="1899-12-30T00:10:02"/>
    <x v="41"/>
    <s v="Beach Loop"/>
    <n v="5.9778597785977903"/>
    <n v="0"/>
    <s v="Warm"/>
    <m/>
    <d v="1899-12-30T04:22:58"/>
    <d v="1899-12-30T02:11:29"/>
    <d v="1899-12-30T04:22:58"/>
    <d v="1899-12-30T05:15:22"/>
    <d v="1899-12-30T02:11:29"/>
    <d v="1899-12-30T02:37:41"/>
    <n v="1451"/>
    <x v="7"/>
    <x v="5"/>
    <n v="200809"/>
  </r>
  <r>
    <x v="895"/>
    <d v="2008-10-03T00:00:00"/>
    <x v="2"/>
    <n v="5"/>
    <n v="0"/>
    <n v="51"/>
    <n v="1"/>
    <d v="1899-12-30T00:51:01"/>
    <d v="1899-12-30T00:10:12"/>
    <x v="41"/>
    <s v="Second Beach"/>
    <n v="5.8804312316236569"/>
    <n v="0"/>
    <s v="Cool"/>
    <m/>
    <d v="1899-12-30T04:27:20"/>
    <d v="1899-12-30T02:13:40"/>
    <d v="1899-12-30T04:27:20"/>
    <d v="1899-12-30T05:19:44"/>
    <d v="1899-12-30T02:13:40"/>
    <d v="1899-12-30T02:39:52"/>
    <n v="1563"/>
    <x v="7"/>
    <x v="6"/>
    <n v="200810"/>
  </r>
  <r>
    <x v="896"/>
    <d v="2008-10-05T00:00:00"/>
    <x v="2"/>
    <n v="18"/>
    <n v="3"/>
    <n v="20"/>
    <n v="44"/>
    <d v="1899-12-30T03:20:44"/>
    <d v="1899-12-30T00:11:09"/>
    <x v="41"/>
    <s v="Griskus Bike + Quassy Loop"/>
    <n v="5.3802723347725054"/>
    <n v="0"/>
    <s v="Rainy"/>
    <m/>
    <d v="1899-12-30T04:52:11"/>
    <d v="1899-12-30T02:26:05"/>
    <d v="1899-12-30T04:52:11"/>
    <d v="1899-12-30T05:44:35"/>
    <d v="1899-12-30T02:26:05"/>
    <d v="1899-12-30T02:52:17"/>
    <n v="2140"/>
    <x v="7"/>
    <x v="6"/>
    <n v="200810"/>
  </r>
  <r>
    <x v="897"/>
    <d v="2008-10-08T00:00:00"/>
    <x v="2"/>
    <n v="6"/>
    <n v="0"/>
    <n v="55"/>
    <n v="25"/>
    <d v="1899-12-30T00:55:25"/>
    <d v="1899-12-30T00:09:14"/>
    <x v="43"/>
    <s v="Bath House"/>
    <n v="6.4962406015037644"/>
    <n v="0"/>
    <s v="Perfect"/>
    <m/>
    <d v="1899-12-30T04:01:59"/>
    <d v="1899-12-30T02:01:00"/>
    <d v="1899-12-30T04:01:59"/>
    <d v="1899-12-30T04:54:23"/>
    <d v="1899-12-30T02:01:00"/>
    <d v="1899-12-30T02:27:12"/>
    <n v="885"/>
    <x v="7"/>
    <x v="6"/>
    <n v="200810"/>
  </r>
  <r>
    <x v="898"/>
    <d v="2008-10-10T00:00:00"/>
    <x v="2"/>
    <n v="4.58"/>
    <n v="0"/>
    <n v="45"/>
    <n v="17"/>
    <d v="1899-12-30T00:45:17"/>
    <d v="1899-12-30T00:09:53"/>
    <x v="43"/>
    <s v="Beach Loop"/>
    <n v="6.0684578579315476"/>
    <n v="0"/>
    <s v="Nice!"/>
    <m/>
    <d v="1899-12-30T04:19:03"/>
    <d v="1899-12-30T02:09:31"/>
    <d v="1899-12-30T04:19:03"/>
    <d v="1899-12-30T05:11:27"/>
    <d v="1899-12-30T02:09:31"/>
    <d v="1899-12-30T02:35:43"/>
    <n v="1332"/>
    <x v="7"/>
    <x v="6"/>
    <n v="200810"/>
  </r>
  <r>
    <x v="899"/>
    <d v="2008-10-12T00:00:00"/>
    <x v="2"/>
    <n v="11.5"/>
    <n v="1"/>
    <n v="57"/>
    <n v="57"/>
    <d v="1899-12-30T01:57:57"/>
    <d v="1899-12-30T00:10:15"/>
    <x v="43"/>
    <s v="Long Quassy Loop"/>
    <n v="5.8499364137346381"/>
    <n v="0"/>
    <s v="Nice!"/>
    <m/>
    <d v="1899-12-30T04:28:43"/>
    <d v="1899-12-30T02:14:22"/>
    <d v="1899-12-30T04:28:43"/>
    <d v="1899-12-30T05:21:07"/>
    <d v="1899-12-30T02:14:22"/>
    <d v="1899-12-30T02:40:34"/>
    <n v="1605"/>
    <x v="7"/>
    <x v="6"/>
    <n v="200810"/>
  </r>
  <r>
    <x v="899"/>
    <d v="2008-10-12T00:00:00"/>
    <x v="8"/>
    <n v="1"/>
    <n v="0"/>
    <n v="9"/>
    <n v="59"/>
    <d v="1899-12-30T00:09:59"/>
    <d v="1899-12-30T00:09:59"/>
    <x v="43"/>
    <s v="Long Quassy Loop"/>
    <n v="6.0100166944908233"/>
    <n v="0"/>
    <s v="Nice!"/>
    <m/>
    <d v="1899-12-30T00:00:00"/>
    <d v="1899-12-30T00:00:00"/>
    <d v="1899-12-30T04:21:34"/>
    <d v="1899-12-30T05:13:58"/>
    <d v="1899-12-30T02:10:47"/>
    <d v="1899-12-30T02:36:59"/>
    <n v="1393"/>
    <x v="7"/>
    <x v="6"/>
    <n v="200810"/>
  </r>
  <r>
    <x v="899"/>
    <d v="2008-10-12T00:00:00"/>
    <x v="9"/>
    <n v="1"/>
    <n v="0"/>
    <n v="9"/>
    <n v="53"/>
    <d v="1899-12-30T00:09:53"/>
    <d v="1899-12-30T00:09:53"/>
    <x v="43"/>
    <s v="Long Quassy Loop"/>
    <n v="6.070826306914002"/>
    <n v="0"/>
    <s v="Nice!"/>
    <m/>
    <d v="1899-12-30T00:00:00"/>
    <d v="1899-12-30T00:00:00"/>
    <d v="1899-12-30T04:18:57"/>
    <d v="1899-12-30T05:11:21"/>
    <d v="1899-12-30T02:09:28"/>
    <d v="1899-12-30T02:35:40"/>
    <n v="1326"/>
    <x v="7"/>
    <x v="6"/>
    <n v="200810"/>
  </r>
  <r>
    <x v="899"/>
    <d v="2008-10-12T00:00:00"/>
    <x v="10"/>
    <n v="1"/>
    <n v="0"/>
    <n v="9"/>
    <n v="51"/>
    <d v="1899-12-30T00:09:51"/>
    <d v="1899-12-30T00:09:51"/>
    <x v="43"/>
    <s v="Long Quassy Loop"/>
    <n v="6.0913705583756395"/>
    <n v="0"/>
    <s v="Nice!"/>
    <m/>
    <d v="1899-12-30T00:00:00"/>
    <d v="1899-12-30T00:00:00"/>
    <d v="1899-12-30T04:18:04"/>
    <d v="1899-12-30T05:10:28"/>
    <d v="1899-12-30T02:09:02"/>
    <d v="1899-12-30T02:35:14"/>
    <n v="1294"/>
    <x v="7"/>
    <x v="6"/>
    <n v="200810"/>
  </r>
  <r>
    <x v="899"/>
    <d v="2008-10-12T00:00:00"/>
    <x v="11"/>
    <n v="1"/>
    <n v="0"/>
    <n v="9"/>
    <n v="34"/>
    <d v="1899-12-30T00:09:34"/>
    <d v="1899-12-30T00:09:34"/>
    <x v="43"/>
    <s v="Long Quassy Loop"/>
    <n v="6.2717770034843259"/>
    <n v="0"/>
    <s v="Nice!"/>
    <m/>
    <d v="1899-12-30T00:00:00"/>
    <d v="1899-12-30T00:00:00"/>
    <d v="1899-12-30T04:10:39"/>
    <d v="1899-12-30T05:03:03"/>
    <d v="1899-12-30T02:05:19"/>
    <d v="1899-12-30T02:31:31"/>
    <n v="1079"/>
    <x v="7"/>
    <x v="6"/>
    <n v="200810"/>
  </r>
  <r>
    <x v="899"/>
    <d v="2008-10-12T00:00:00"/>
    <x v="12"/>
    <n v="1"/>
    <n v="0"/>
    <n v="10"/>
    <n v="16"/>
    <d v="1899-12-30T00:10:16"/>
    <d v="1899-12-30T00:10:16"/>
    <x v="43"/>
    <s v="Long Quassy Loop"/>
    <n v="5.8441558441558481"/>
    <n v="0"/>
    <s v="Nice!"/>
    <m/>
    <d v="1899-12-30T00:00:00"/>
    <d v="1899-12-30T00:00:00"/>
    <d v="1899-12-30T04:28:59"/>
    <d v="1899-12-30T05:21:23"/>
    <d v="1899-12-30T02:14:30"/>
    <d v="1899-12-30T02:40:42"/>
    <n v="1611"/>
    <x v="7"/>
    <x v="6"/>
    <n v="200810"/>
  </r>
  <r>
    <x v="899"/>
    <d v="2008-10-12T00:00:00"/>
    <x v="13"/>
    <n v="1"/>
    <n v="0"/>
    <n v="10"/>
    <n v="3"/>
    <d v="1899-12-30T00:10:03"/>
    <d v="1899-12-30T00:10:03"/>
    <x v="43"/>
    <s v="Long Quassy Loop"/>
    <n v="5.9701492537313472"/>
    <n v="0"/>
    <s v="Nice!"/>
    <m/>
    <d v="1899-12-30T00:00:00"/>
    <d v="1899-12-30T00:00:00"/>
    <d v="1899-12-30T04:23:19"/>
    <d v="1899-12-30T05:15:43"/>
    <d v="1899-12-30T02:11:39"/>
    <d v="1899-12-30T02:37:51"/>
    <n v="1461"/>
    <x v="7"/>
    <x v="6"/>
    <n v="200810"/>
  </r>
  <r>
    <x v="899"/>
    <d v="2008-10-12T00:00:00"/>
    <x v="14"/>
    <n v="1"/>
    <n v="0"/>
    <n v="10"/>
    <n v="51"/>
    <d v="1899-12-30T00:10:51"/>
    <d v="1899-12-30T00:10:51"/>
    <x v="43"/>
    <s v="Long Quassy Loop"/>
    <n v="5.5299539170506966"/>
    <n v="0"/>
    <s v="Nice!"/>
    <m/>
    <d v="1899-12-30T00:00:00"/>
    <d v="1899-12-30T00:00:00"/>
    <d v="1899-12-30T04:44:16"/>
    <d v="1899-12-30T05:36:40"/>
    <d v="1899-12-30T02:22:08"/>
    <d v="1899-12-30T02:48:20"/>
    <n v="1979"/>
    <x v="7"/>
    <x v="6"/>
    <n v="200810"/>
  </r>
  <r>
    <x v="899"/>
    <d v="2008-10-12T00:00:00"/>
    <x v="15"/>
    <n v="1"/>
    <n v="0"/>
    <n v="10"/>
    <n v="32"/>
    <d v="1899-12-30T00:10:32"/>
    <d v="1899-12-30T00:10:32"/>
    <x v="43"/>
    <s v="Long Quassy Loop"/>
    <n v="5.6962025316455742"/>
    <n v="0"/>
    <s v="Nice!"/>
    <m/>
    <d v="1899-12-30T00:00:00"/>
    <d v="1899-12-30T00:00:00"/>
    <d v="1899-12-30T04:35:58"/>
    <d v="1899-12-30T05:28:22"/>
    <d v="1899-12-30T02:17:59"/>
    <d v="1899-12-30T02:44:11"/>
    <n v="1807"/>
    <x v="7"/>
    <x v="6"/>
    <n v="200810"/>
  </r>
  <r>
    <x v="899"/>
    <d v="2008-10-12T00:00:00"/>
    <x v="16"/>
    <n v="1"/>
    <n v="0"/>
    <n v="10"/>
    <n v="4"/>
    <d v="1899-12-30T00:10:04"/>
    <d v="1899-12-30T00:10:04"/>
    <x v="43"/>
    <s v="Long Quassy Loop"/>
    <n v="5.9602649006622563"/>
    <n v="0"/>
    <s v="Nice!"/>
    <m/>
    <d v="1899-12-30T00:00:00"/>
    <d v="1899-12-30T00:00:00"/>
    <d v="1899-12-30T04:23:45"/>
    <d v="1899-12-30T05:16:09"/>
    <d v="1899-12-30T02:11:52"/>
    <d v="1899-12-30T02:38:04"/>
    <n v="1474"/>
    <x v="7"/>
    <x v="6"/>
    <n v="200810"/>
  </r>
  <r>
    <x v="899"/>
    <d v="2008-10-12T00:00:00"/>
    <x v="17"/>
    <n v="1"/>
    <n v="0"/>
    <n v="12"/>
    <n v="0"/>
    <d v="1899-12-30T00:12:00"/>
    <d v="1899-12-30T00:12:00"/>
    <x v="43"/>
    <s v="Long Quassy Loop"/>
    <n v="5.0000000000000036"/>
    <n v="0"/>
    <s v="Nice!"/>
    <m/>
    <d v="1899-12-30T00:00:00"/>
    <d v="1899-12-30T00:00:00"/>
    <d v="1899-12-30T05:14:24"/>
    <d v="1899-12-30T06:06:48"/>
    <d v="1899-12-30T02:37:12"/>
    <d v="1899-12-30T03:03:24"/>
    <n v="2418"/>
    <x v="7"/>
    <x v="6"/>
    <n v="200810"/>
  </r>
  <r>
    <x v="899"/>
    <d v="2008-10-12T00:00:00"/>
    <x v="18"/>
    <n v="1"/>
    <n v="0"/>
    <n v="10"/>
    <n v="57"/>
    <d v="1899-12-30T00:10:57"/>
    <d v="1899-12-30T00:10:57"/>
    <x v="43"/>
    <s v="Long Quassy Loop"/>
    <n v="5.4794520547945256"/>
    <n v="0"/>
    <s v="Nice!"/>
    <m/>
    <d v="1899-12-30T00:00:00"/>
    <d v="1899-12-30T00:00:00"/>
    <d v="1899-12-30T04:46:53"/>
    <d v="1899-12-30T05:39:17"/>
    <d v="1899-12-30T02:23:27"/>
    <d v="1899-12-30T02:49:39"/>
    <n v="2026"/>
    <x v="7"/>
    <x v="6"/>
    <n v="200810"/>
  </r>
  <r>
    <x v="899"/>
    <d v="2008-10-12T00:00:00"/>
    <x v="19"/>
    <n v="0.5"/>
    <n v="0"/>
    <n v="4"/>
    <n v="9"/>
    <d v="1899-12-30T00:04:09"/>
    <d v="1899-12-30T00:08:18"/>
    <x v="43"/>
    <s v="Long Quassy Loop"/>
    <n v="7.2289156626506079"/>
    <n v="0"/>
    <s v="Nice!"/>
    <m/>
    <d v="1899-12-30T00:00:00"/>
    <d v="1899-12-30T00:00:00"/>
    <d v="1899-12-30T03:37:28"/>
    <d v="1899-12-30T04:29:52"/>
    <d v="1899-12-30T01:48:44"/>
    <d v="1899-12-30T02:14:56"/>
    <n v="727"/>
    <x v="7"/>
    <x v="6"/>
    <n v="200810"/>
  </r>
  <r>
    <x v="900"/>
    <d v="2008-10-15T00:00:00"/>
    <x v="2"/>
    <n v="4"/>
    <n v="0"/>
    <n v="36"/>
    <n v="30"/>
    <d v="1899-12-30T00:36:30"/>
    <d v="1899-12-30T00:09:07"/>
    <x v="43"/>
    <s v="4 Mile-Work"/>
    <n v="6.5753424657534305"/>
    <n v="0"/>
    <s v="Nice!"/>
    <m/>
    <d v="1899-12-30T03:59:04"/>
    <d v="1899-12-30T01:59:32"/>
    <d v="1899-12-30T03:59:04"/>
    <d v="1899-12-30T04:51:29"/>
    <d v="1899-12-30T01:59:32"/>
    <d v="1899-12-30T02:25:44"/>
    <n v="848"/>
    <x v="7"/>
    <x v="6"/>
    <n v="200810"/>
  </r>
  <r>
    <x v="901"/>
    <d v="2008-10-17T00:00:00"/>
    <x v="2"/>
    <n v="3"/>
    <n v="0"/>
    <n v="26"/>
    <n v="32"/>
    <d v="1899-12-30T00:26:32"/>
    <d v="1899-12-30T00:08:51"/>
    <x v="43"/>
    <s v="Columbus Statue"/>
    <n v="6.7839195979899554"/>
    <n v="0"/>
    <s v="Nice!"/>
    <m/>
    <d v="1899-12-30T03:51:43"/>
    <d v="1899-12-30T01:55:52"/>
    <d v="1899-12-30T03:51:43"/>
    <d v="1899-12-30T04:44:07"/>
    <d v="1899-12-30T01:55:52"/>
    <d v="1899-12-30T02:22:04"/>
    <n v="784"/>
    <x v="7"/>
    <x v="6"/>
    <n v="200810"/>
  </r>
  <r>
    <x v="902"/>
    <d v="2008-10-19T00:00:00"/>
    <x v="2"/>
    <n v="7.5"/>
    <n v="1"/>
    <n v="16"/>
    <n v="50"/>
    <d v="1899-12-30T01:16:50"/>
    <d v="1899-12-30T00:10:15"/>
    <x v="43"/>
    <s v="Quassy Loop"/>
    <n v="5.8568329718004382"/>
    <n v="0"/>
    <s v="Cool"/>
    <m/>
    <d v="1899-12-30T04:28:24"/>
    <d v="1899-12-30T02:14:12"/>
    <d v="1899-12-30T04:28:24"/>
    <d v="1899-12-30T05:20:48"/>
    <d v="1899-12-30T02:14:12"/>
    <d v="1899-12-30T02:40:24"/>
    <n v="1593"/>
    <x v="7"/>
    <x v="6"/>
    <n v="200810"/>
  </r>
  <r>
    <x v="903"/>
    <d v="2008-10-22T00:00:00"/>
    <x v="2"/>
    <n v="3.08"/>
    <n v="0"/>
    <n v="30"/>
    <n v="15"/>
    <d v="1899-12-30T00:30:15"/>
    <d v="1899-12-30T00:09:49"/>
    <x v="43"/>
    <s v="Columbus Statue"/>
    <n v="6.1090909090909147"/>
    <n v="0"/>
    <s v="Nice!"/>
    <m/>
    <d v="1899-12-30T04:17:19"/>
    <d v="1899-12-30T02:08:40"/>
    <d v="1899-12-30T04:17:19"/>
    <d v="1899-12-30T05:09:43"/>
    <d v="1899-12-30T02:08:40"/>
    <d v="1899-12-30T02:34:52"/>
    <n v="1265"/>
    <x v="7"/>
    <x v="6"/>
    <n v="200810"/>
  </r>
  <r>
    <x v="904"/>
    <d v="2008-10-26T00:00:00"/>
    <x v="2"/>
    <n v="26.2"/>
    <n v="5"/>
    <n v="24"/>
    <n v="50"/>
    <d v="1899-12-30T05:24:50"/>
    <d v="1899-12-30T00:12:24"/>
    <x v="43"/>
    <s v="Marine Corp Marathon"/>
    <n v="4.8394048229861504"/>
    <n v="0"/>
    <s v="Nice!"/>
    <m/>
    <d v="1899-12-30T05:24:50"/>
    <d v="1899-12-30T02:42:25"/>
    <d v="1899-12-30T05:24:50"/>
    <d v="1899-12-30T06:17:14"/>
    <d v="1899-12-30T02:42:25"/>
    <d v="1899-12-30T03:08:37"/>
    <n v="2492"/>
    <x v="7"/>
    <x v="6"/>
    <n v="200810"/>
  </r>
  <r>
    <x v="904"/>
    <d v="2008-10-26T00:00:00"/>
    <x v="8"/>
    <n v="1"/>
    <n v="0"/>
    <n v="11"/>
    <n v="24"/>
    <d v="1899-12-30T00:11:24"/>
    <d v="1899-12-30T00:11:24"/>
    <x v="43"/>
    <s v="Marine Corp Marathon"/>
    <n v="5.263157894736846"/>
    <n v="0"/>
    <s v="Nice!"/>
    <m/>
    <d v="1899-12-30T00:00:00"/>
    <d v="1899-12-30T00:00:00"/>
    <d v="1899-12-30T04:58:41"/>
    <d v="1899-12-30T05:51:05"/>
    <d v="1899-12-30T02:29:20"/>
    <d v="1899-12-30T02:55:32"/>
    <n v="2236"/>
    <x v="7"/>
    <x v="6"/>
    <n v="200810"/>
  </r>
  <r>
    <x v="904"/>
    <d v="2008-10-26T00:00:00"/>
    <x v="9"/>
    <n v="1"/>
    <n v="0"/>
    <n v="11"/>
    <n v="9"/>
    <d v="1899-12-30T00:11:09"/>
    <d v="1899-12-30T00:11:09"/>
    <x v="43"/>
    <s v="Marine Corp Marathon"/>
    <n v="5.3811659192825152"/>
    <n v="0"/>
    <s v="Nice!"/>
    <m/>
    <d v="1899-12-30T00:00:00"/>
    <d v="1899-12-30T00:00:00"/>
    <d v="1899-12-30T04:52:08"/>
    <d v="1899-12-30T05:44:32"/>
    <d v="1899-12-30T02:26:04"/>
    <d v="1899-12-30T02:52:16"/>
    <n v="2138"/>
    <x v="7"/>
    <x v="6"/>
    <n v="200810"/>
  </r>
  <r>
    <x v="904"/>
    <d v="2008-10-26T00:00:00"/>
    <x v="10"/>
    <n v="1"/>
    <n v="0"/>
    <n v="10"/>
    <n v="18"/>
    <d v="1899-12-30T00:10:18"/>
    <d v="1899-12-30T00:10:18"/>
    <x v="43"/>
    <s v="Marine Corp Marathon"/>
    <n v="5.8252427184466056"/>
    <n v="0"/>
    <s v="Nice!"/>
    <m/>
    <d v="1899-12-30T00:00:00"/>
    <d v="1899-12-30T00:00:00"/>
    <d v="1899-12-30T04:29:52"/>
    <d v="1899-12-30T05:22:16"/>
    <d v="1899-12-30T02:14:56"/>
    <d v="1899-12-30T02:41:08"/>
    <n v="1638"/>
    <x v="7"/>
    <x v="6"/>
    <n v="200810"/>
  </r>
  <r>
    <x v="904"/>
    <d v="2008-10-26T00:00:00"/>
    <x v="11"/>
    <n v="1"/>
    <n v="0"/>
    <n v="10"/>
    <n v="8"/>
    <d v="1899-12-30T00:10:08"/>
    <d v="1899-12-30T00:10:08"/>
    <x v="43"/>
    <s v="Marine Corp Marathon"/>
    <n v="5.9210526315789522"/>
    <n v="0"/>
    <s v="Nice!"/>
    <m/>
    <d v="1899-12-30T00:00:00"/>
    <d v="1899-12-30T00:00:00"/>
    <d v="1899-12-30T04:25:30"/>
    <d v="1899-12-30T05:17:54"/>
    <d v="1899-12-30T02:12:45"/>
    <d v="1899-12-30T02:38:57"/>
    <n v="1507"/>
    <x v="7"/>
    <x v="6"/>
    <n v="200810"/>
  </r>
  <r>
    <x v="904"/>
    <d v="2008-10-26T00:00:00"/>
    <x v="12"/>
    <n v="1"/>
    <n v="0"/>
    <n v="10"/>
    <n v="24"/>
    <d v="1899-12-30T00:10:24"/>
    <d v="1899-12-30T00:10:24"/>
    <x v="43"/>
    <s v="Marine Corp Marathon"/>
    <n v="5.7692307692307736"/>
    <n v="0"/>
    <s v="Nice!"/>
    <m/>
    <d v="1899-12-30T00:00:00"/>
    <d v="1899-12-30T00:00:00"/>
    <d v="1899-12-30T04:32:29"/>
    <d v="1899-12-30T05:24:53"/>
    <d v="1899-12-30T02:16:14"/>
    <d v="1899-12-30T02:42:26"/>
    <n v="1711"/>
    <x v="7"/>
    <x v="6"/>
    <n v="200810"/>
  </r>
  <r>
    <x v="904"/>
    <d v="2008-10-26T00:00:00"/>
    <x v="13"/>
    <n v="1"/>
    <n v="0"/>
    <n v="9"/>
    <n v="53"/>
    <d v="1899-12-30T00:09:53"/>
    <d v="1899-12-30T00:09:53"/>
    <x v="43"/>
    <s v="Marine Corp Marathon"/>
    <n v="6.070826306914002"/>
    <n v="0"/>
    <s v="Nice!"/>
    <m/>
    <d v="1899-12-30T00:00:00"/>
    <d v="1899-12-30T00:00:00"/>
    <d v="1899-12-30T04:18:57"/>
    <d v="1899-12-30T05:11:21"/>
    <d v="1899-12-30T02:09:28"/>
    <d v="1899-12-30T02:35:40"/>
    <n v="1326"/>
    <x v="7"/>
    <x v="6"/>
    <n v="200810"/>
  </r>
  <r>
    <x v="904"/>
    <d v="2008-10-26T00:00:00"/>
    <x v="14"/>
    <n v="1"/>
    <n v="0"/>
    <n v="10"/>
    <n v="16"/>
    <d v="1899-12-30T00:10:16"/>
    <d v="1899-12-30T00:10:16"/>
    <x v="43"/>
    <s v="Marine Corp Marathon"/>
    <n v="5.8441558441558481"/>
    <n v="0"/>
    <s v="Nice!"/>
    <m/>
    <d v="1899-12-30T00:00:00"/>
    <d v="1899-12-30T00:00:00"/>
    <d v="1899-12-30T04:28:59"/>
    <d v="1899-12-30T05:21:23"/>
    <d v="1899-12-30T02:14:30"/>
    <d v="1899-12-30T02:40:42"/>
    <n v="1611"/>
    <x v="7"/>
    <x v="6"/>
    <n v="200810"/>
  </r>
  <r>
    <x v="904"/>
    <d v="2008-10-26T00:00:00"/>
    <x v="15"/>
    <n v="1"/>
    <n v="0"/>
    <n v="10"/>
    <n v="20"/>
    <d v="1899-12-30T00:10:20"/>
    <d v="1899-12-30T00:10:20"/>
    <x v="43"/>
    <s v="Marine Corp Marathon"/>
    <n v="5.8064516129032304"/>
    <n v="0"/>
    <s v="Nice!"/>
    <m/>
    <d v="1899-12-30T00:00:00"/>
    <d v="1899-12-30T00:00:00"/>
    <d v="1899-12-30T04:30:44"/>
    <d v="1899-12-30T05:23:08"/>
    <d v="1899-12-30T02:15:22"/>
    <d v="1899-12-30T02:41:34"/>
    <n v="1656"/>
    <x v="7"/>
    <x v="6"/>
    <n v="200810"/>
  </r>
  <r>
    <x v="904"/>
    <d v="2008-10-26T00:00:00"/>
    <x v="16"/>
    <n v="1"/>
    <n v="0"/>
    <n v="10"/>
    <n v="28"/>
    <d v="1899-12-30T00:10:28"/>
    <d v="1899-12-30T00:10:28"/>
    <x v="43"/>
    <s v="Marine Corp Marathon"/>
    <n v="5.7324840764331251"/>
    <n v="0"/>
    <s v="Nice!"/>
    <m/>
    <d v="1899-12-30T00:00:00"/>
    <d v="1899-12-30T00:00:00"/>
    <d v="1899-12-30T04:34:14"/>
    <d v="1899-12-30T05:26:38"/>
    <d v="1899-12-30T02:17:07"/>
    <d v="1899-12-30T02:43:19"/>
    <n v="1755"/>
    <x v="7"/>
    <x v="6"/>
    <n v="200810"/>
  </r>
  <r>
    <x v="904"/>
    <d v="2008-10-26T00:00:00"/>
    <x v="17"/>
    <n v="1"/>
    <n v="0"/>
    <n v="10"/>
    <n v="22"/>
    <d v="1899-12-30T00:10:22"/>
    <d v="1899-12-30T00:10:22"/>
    <x v="43"/>
    <s v="Marine Corp Marathon"/>
    <n v="5.7877813504823195"/>
    <n v="0"/>
    <s v="Nice!"/>
    <m/>
    <d v="1899-12-30T00:00:00"/>
    <d v="1899-12-30T00:00:00"/>
    <d v="1899-12-30T04:31:36"/>
    <d v="1899-12-30T05:24:00"/>
    <d v="1899-12-30T02:15:48"/>
    <d v="1899-12-30T02:42:00"/>
    <n v="1687"/>
    <x v="7"/>
    <x v="6"/>
    <n v="200810"/>
  </r>
  <r>
    <x v="904"/>
    <d v="2008-10-26T00:00:00"/>
    <x v="18"/>
    <n v="1"/>
    <n v="0"/>
    <n v="10"/>
    <n v="31"/>
    <d v="1899-12-30T00:10:31"/>
    <d v="1899-12-30T00:10:31"/>
    <x v="43"/>
    <s v="Marine Corp Marathon"/>
    <n v="5.7052297939778169"/>
    <n v="0"/>
    <s v="Nice!"/>
    <m/>
    <d v="1899-12-30T00:00:00"/>
    <d v="1899-12-30T00:00:00"/>
    <d v="1899-12-30T04:35:32"/>
    <d v="1899-12-30T05:27:56"/>
    <d v="1899-12-30T02:17:46"/>
    <d v="1899-12-30T02:43:58"/>
    <n v="1789"/>
    <x v="7"/>
    <x v="6"/>
    <n v="200810"/>
  </r>
  <r>
    <x v="904"/>
    <d v="2008-10-26T00:00:00"/>
    <x v="19"/>
    <n v="1"/>
    <n v="0"/>
    <n v="10"/>
    <n v="47"/>
    <d v="1899-12-30T00:10:47"/>
    <d v="1899-12-30T00:10:47"/>
    <x v="43"/>
    <s v="Marine Corp Marathon"/>
    <n v="5.5641421947449814"/>
    <n v="0"/>
    <s v="Nice!"/>
    <m/>
    <d v="1899-12-30T00:00:00"/>
    <d v="1899-12-30T00:00:00"/>
    <d v="1899-12-30T04:42:31"/>
    <d v="1899-12-30T05:34:55"/>
    <d v="1899-12-30T02:21:16"/>
    <d v="1899-12-30T02:47:28"/>
    <n v="1939"/>
    <x v="7"/>
    <x v="6"/>
    <n v="200810"/>
  </r>
  <r>
    <x v="904"/>
    <d v="2008-10-26T00:00:00"/>
    <x v="20"/>
    <n v="1"/>
    <n v="0"/>
    <n v="11"/>
    <n v="23"/>
    <d v="1899-12-30T00:11:23"/>
    <d v="1899-12-30T00:11:23"/>
    <x v="43"/>
    <s v="Marine Corp Marathon"/>
    <n v="5.2708638360175737"/>
    <n v="0"/>
    <s v="Nice!"/>
    <m/>
    <d v="1899-12-30T00:00:00"/>
    <d v="1899-12-30T00:00:00"/>
    <d v="1899-12-30T04:58:15"/>
    <d v="1899-12-30T05:50:39"/>
    <d v="1899-12-30T02:29:07"/>
    <d v="1899-12-30T02:55:19"/>
    <n v="2231"/>
    <x v="7"/>
    <x v="6"/>
    <n v="200810"/>
  </r>
  <r>
    <x v="904"/>
    <d v="2008-10-26T00:00:00"/>
    <x v="21"/>
    <n v="1"/>
    <n v="0"/>
    <n v="12"/>
    <n v="15"/>
    <d v="1899-12-30T00:12:15"/>
    <d v="1899-12-30T00:12:15"/>
    <x v="43"/>
    <s v="Marine Corp Marathon"/>
    <n v="4.8979591836734739"/>
    <n v="0"/>
    <s v="Nice!"/>
    <m/>
    <d v="1899-12-30T00:00:00"/>
    <d v="1899-12-30T00:00:00"/>
    <d v="1899-12-30T05:20:57"/>
    <d v="1899-12-30T06:13:21"/>
    <d v="1899-12-30T02:40:28"/>
    <d v="1899-12-30T03:06:41"/>
    <n v="2476"/>
    <x v="7"/>
    <x v="6"/>
    <n v="200810"/>
  </r>
  <r>
    <x v="904"/>
    <d v="2008-10-26T00:00:00"/>
    <x v="25"/>
    <n v="1"/>
    <n v="0"/>
    <n v="12"/>
    <n v="57"/>
    <d v="1899-12-30T00:12:57"/>
    <d v="1899-12-30T00:12:57"/>
    <x v="43"/>
    <s v="Marine Corp Marathon"/>
    <n v="4.6332046332046373"/>
    <n v="0"/>
    <s v="Nice!"/>
    <m/>
    <d v="1899-12-30T00:00:00"/>
    <d v="1899-12-30T00:00:00"/>
    <d v="1899-12-30T05:39:17"/>
    <d v="1899-12-30T06:31:41"/>
    <d v="1899-12-30T02:49:39"/>
    <d v="1899-12-30T03:15:51"/>
    <n v="2561"/>
    <x v="7"/>
    <x v="6"/>
    <n v="200810"/>
  </r>
  <r>
    <x v="904"/>
    <d v="2008-10-26T00:00:00"/>
    <x v="26"/>
    <n v="1"/>
    <n v="0"/>
    <n v="13"/>
    <n v="58"/>
    <d v="1899-12-30T00:13:58"/>
    <d v="1899-12-30T00:13:58"/>
    <x v="43"/>
    <s v="Marine Corp Marathon"/>
    <n v="4.2959427207637271"/>
    <n v="0"/>
    <s v="Nice!"/>
    <m/>
    <d v="1899-12-30T00:00:00"/>
    <d v="1899-12-30T00:00:00"/>
    <d v="1899-12-30T06:05:56"/>
    <d v="1899-12-30T06:58:20"/>
    <d v="1899-12-30T03:02:58"/>
    <d v="1899-12-30T03:29:10"/>
    <n v="2634"/>
    <x v="7"/>
    <x v="6"/>
    <n v="200810"/>
  </r>
  <r>
    <x v="904"/>
    <d v="2008-10-26T00:00:00"/>
    <x v="27"/>
    <n v="1"/>
    <n v="0"/>
    <n v="13"/>
    <n v="1"/>
    <d v="1899-12-30T00:13:01"/>
    <d v="1899-12-30T00:13:01"/>
    <x v="43"/>
    <s v="Marine Corp Marathon"/>
    <n v="4.6094750320102467"/>
    <n v="0"/>
    <s v="Nice!"/>
    <m/>
    <d v="1899-12-30T00:00:00"/>
    <d v="1899-12-30T00:00:00"/>
    <d v="1899-12-30T05:41:02"/>
    <d v="1899-12-30T06:33:26"/>
    <d v="1899-12-30T02:50:31"/>
    <d v="1899-12-30T03:16:43"/>
    <n v="2568"/>
    <x v="7"/>
    <x v="6"/>
    <n v="200810"/>
  </r>
  <r>
    <x v="904"/>
    <d v="2008-10-26T00:00:00"/>
    <x v="28"/>
    <n v="1"/>
    <n v="0"/>
    <n v="14"/>
    <n v="53"/>
    <d v="1899-12-30T00:14:53"/>
    <d v="1899-12-30T00:14:53"/>
    <x v="43"/>
    <s v="Marine Corp Marathon"/>
    <n v="4.0313549832026911"/>
    <n v="0"/>
    <s v="Nice!"/>
    <m/>
    <d v="1899-12-30T00:00:00"/>
    <d v="1899-12-30T00:00:00"/>
    <d v="1899-12-30T06:29:57"/>
    <d v="1899-12-30T07:22:21"/>
    <d v="1899-12-30T03:14:58"/>
    <d v="1899-12-30T03:41:10"/>
    <n v="2670"/>
    <x v="7"/>
    <x v="6"/>
    <n v="200810"/>
  </r>
  <r>
    <x v="904"/>
    <d v="2008-10-26T00:00:00"/>
    <x v="29"/>
    <n v="1"/>
    <n v="0"/>
    <n v="13"/>
    <n v="23"/>
    <d v="1899-12-30T00:13:23"/>
    <d v="1899-12-30T00:13:23"/>
    <x v="43"/>
    <s v="Marine Corp Marathon"/>
    <n v="4.4831880448318842"/>
    <n v="0"/>
    <s v="Nice!"/>
    <m/>
    <d v="1899-12-30T00:00:00"/>
    <d v="1899-12-30T00:00:00"/>
    <d v="1899-12-30T05:50:39"/>
    <d v="1899-12-30T06:43:03"/>
    <d v="1899-12-30T02:55:19"/>
    <d v="1899-12-30T03:21:31"/>
    <n v="2596"/>
    <x v="7"/>
    <x v="6"/>
    <n v="200810"/>
  </r>
  <r>
    <x v="904"/>
    <d v="2008-10-26T00:00:00"/>
    <x v="30"/>
    <n v="1"/>
    <n v="0"/>
    <n v="14"/>
    <n v="10"/>
    <d v="1899-12-30T00:14:10"/>
    <d v="1899-12-30T00:14:10"/>
    <x v="43"/>
    <s v="Marine Corp Marathon"/>
    <n v="4.2352941176470615"/>
    <n v="0"/>
    <s v="Nice!"/>
    <m/>
    <d v="1899-12-30T00:00:00"/>
    <d v="1899-12-30T00:00:00"/>
    <d v="1899-12-30T06:11:10"/>
    <d v="1899-12-30T07:03:34"/>
    <d v="1899-12-30T03:05:35"/>
    <d v="1899-12-30T03:31:47"/>
    <n v="2646"/>
    <x v="7"/>
    <x v="6"/>
    <n v="200810"/>
  </r>
  <r>
    <x v="904"/>
    <d v="2008-10-26T00:00:00"/>
    <x v="31"/>
    <n v="1"/>
    <n v="0"/>
    <n v="14"/>
    <n v="21"/>
    <d v="1899-12-30T00:14:21"/>
    <d v="1899-12-30T00:14:21"/>
    <x v="43"/>
    <s v="Marine Corp Marathon"/>
    <n v="4.18118466898955"/>
    <n v="0"/>
    <s v="Nice!"/>
    <m/>
    <d v="1899-12-30T00:00:00"/>
    <d v="1899-12-30T00:00:00"/>
    <d v="1899-12-30T06:15:58"/>
    <d v="1899-12-30T07:08:22"/>
    <d v="1899-12-30T03:07:59"/>
    <d v="1899-12-30T03:34:11"/>
    <n v="2656"/>
    <x v="7"/>
    <x v="6"/>
    <n v="200810"/>
  </r>
  <r>
    <x v="904"/>
    <d v="2008-10-26T00:00:00"/>
    <x v="32"/>
    <n v="1"/>
    <n v="0"/>
    <n v="15"/>
    <n v="19"/>
    <d v="1899-12-30T00:15:19"/>
    <d v="1899-12-30T00:15:19"/>
    <x v="43"/>
    <s v="Marine Corp Marathon"/>
    <n v="3.9173014145810692"/>
    <n v="0"/>
    <s v="Nice!"/>
    <m/>
    <d v="1899-12-30T00:00:00"/>
    <d v="1899-12-30T00:00:00"/>
    <d v="1899-12-30T06:41:18"/>
    <d v="1899-12-30T07:33:42"/>
    <d v="1899-12-30T03:20:39"/>
    <d v="1899-12-30T03:46:51"/>
    <n v="2686"/>
    <x v="7"/>
    <x v="6"/>
    <n v="200810"/>
  </r>
  <r>
    <x v="904"/>
    <d v="2008-10-26T00:00:00"/>
    <x v="33"/>
    <n v="1"/>
    <n v="0"/>
    <n v="17"/>
    <n v="54"/>
    <d v="1899-12-30T00:17:54"/>
    <d v="1899-12-30T00:17:54"/>
    <x v="43"/>
    <s v="Marine Corp Marathon"/>
    <n v="3.351955307262573"/>
    <n v="0"/>
    <s v="Nice!"/>
    <m/>
    <d v="1899-12-30T00:00:00"/>
    <d v="1899-12-30T00:00:00"/>
    <d v="1899-12-30T07:48:59"/>
    <d v="1899-12-30T08:41:23"/>
    <d v="1899-12-30T03:54:29"/>
    <d v="1899-12-30T04:20:41"/>
    <n v="2736"/>
    <x v="7"/>
    <x v="6"/>
    <n v="200810"/>
  </r>
  <r>
    <x v="904"/>
    <d v="2008-10-26T00:00:00"/>
    <x v="34"/>
    <n v="1"/>
    <n v="0"/>
    <n v="14"/>
    <n v="48"/>
    <d v="1899-12-30T00:14:48"/>
    <d v="1899-12-30T00:14:48"/>
    <x v="43"/>
    <s v="Marine Corp Marathon"/>
    <n v="4.0540540540540571"/>
    <n v="0"/>
    <s v="Nice!"/>
    <m/>
    <d v="1899-12-30T00:00:00"/>
    <d v="1899-12-30T00:00:00"/>
    <d v="1899-12-30T06:27:46"/>
    <d v="1899-12-30T07:20:10"/>
    <d v="1899-12-30T03:13:53"/>
    <d v="1899-12-30T03:40:05"/>
    <n v="2667"/>
    <x v="7"/>
    <x v="6"/>
    <n v="200810"/>
  </r>
  <r>
    <x v="904"/>
    <d v="2008-10-26T00:00:00"/>
    <x v="35"/>
    <n v="1"/>
    <n v="0"/>
    <n v="13"/>
    <n v="26"/>
    <d v="1899-12-30T00:13:26"/>
    <d v="1899-12-30T00:13:26"/>
    <x v="43"/>
    <s v="Marine Corp Marathon"/>
    <n v="4.4665012406947922"/>
    <n v="0"/>
    <s v="Nice!"/>
    <m/>
    <d v="1899-12-30T00:00:00"/>
    <d v="1899-12-30T00:00:00"/>
    <d v="1899-12-30T05:51:57"/>
    <d v="1899-12-30T06:44:21"/>
    <d v="1899-12-30T02:55:59"/>
    <d v="1899-12-30T03:22:11"/>
    <n v="2600"/>
    <x v="7"/>
    <x v="6"/>
    <n v="200810"/>
  </r>
  <r>
    <x v="904"/>
    <d v="2008-10-26T00:00:00"/>
    <x v="36"/>
    <n v="1"/>
    <n v="0"/>
    <n v="13"/>
    <n v="41"/>
    <d v="1899-12-30T00:13:41"/>
    <d v="1899-12-30T00:13:41"/>
    <x v="43"/>
    <s v="Marine Corp Marathon"/>
    <n v="4.3848964677222932"/>
    <n v="0"/>
    <s v="Nice!"/>
    <m/>
    <d v="1899-12-30T00:00:00"/>
    <d v="1899-12-30T00:00:00"/>
    <d v="1899-12-30T05:58:30"/>
    <d v="1899-12-30T06:50:54"/>
    <d v="1899-12-30T02:59:15"/>
    <d v="1899-12-30T03:25:27"/>
    <n v="2612"/>
    <x v="7"/>
    <x v="6"/>
    <n v="200810"/>
  </r>
  <r>
    <x v="904"/>
    <d v="2008-10-26T00:00:00"/>
    <x v="37"/>
    <n v="0.2"/>
    <n v="0"/>
    <n v="3"/>
    <n v="7"/>
    <d v="1899-12-30T00:03:07"/>
    <d v="1899-12-30T00:15:35"/>
    <x v="43"/>
    <s v="Marine Corp Marathon"/>
    <n v="3.8502673796791478"/>
    <n v="0"/>
    <s v="Nice!"/>
    <m/>
    <d v="1899-12-30T00:00:00"/>
    <d v="1899-12-30T00:00:00"/>
    <d v="1899-12-30T06:48:17"/>
    <d v="1899-12-30T07:40:41"/>
    <d v="1899-12-30T03:24:08"/>
    <d v="1899-12-30T03:50:21"/>
    <n v="2700"/>
    <x v="7"/>
    <x v="6"/>
    <n v="200810"/>
  </r>
  <r>
    <x v="905"/>
    <d v="2008-11-01T00:00:00"/>
    <x v="2"/>
    <n v="3.1"/>
    <n v="0"/>
    <n v="28"/>
    <n v="15"/>
    <d v="1899-12-30T00:28:15"/>
    <d v="1899-12-30T00:09:07"/>
    <x v="43"/>
    <s v="Pilgrim 5k"/>
    <n v="6.5840707964601819"/>
    <n v="0"/>
    <s v="Nice!"/>
    <s v="Splits:9.22.25 + 9.1644 + 9.3637 "/>
    <d v="1899-12-30T03:58:45"/>
    <d v="1899-12-30T01:59:23"/>
    <d v="1899-12-30T03:58:45"/>
    <d v="1899-12-30T04:51:10"/>
    <d v="1899-12-30T01:59:23"/>
    <d v="1899-12-30T02:25:35"/>
    <n v="844"/>
    <x v="7"/>
    <x v="7"/>
    <n v="200811"/>
  </r>
  <r>
    <x v="906"/>
    <d v="2008-11-05T00:00:00"/>
    <x v="2"/>
    <n v="3"/>
    <n v="0"/>
    <n v="31"/>
    <n v="2"/>
    <d v="1899-12-30T00:31:02"/>
    <d v="1899-12-30T00:10:21"/>
    <x v="41"/>
    <s v="Columbus Statue"/>
    <n v="5.8002148227712178"/>
    <n v="0"/>
    <s v="Cool"/>
    <m/>
    <d v="1899-12-30T04:31:01"/>
    <d v="1899-12-30T02:15:31"/>
    <d v="1899-12-30T04:31:01"/>
    <d v="1899-12-30T05:23:25"/>
    <d v="1899-12-30T02:15:31"/>
    <d v="1899-12-30T02:41:43"/>
    <n v="1671"/>
    <x v="7"/>
    <x v="7"/>
    <n v="200811"/>
  </r>
  <r>
    <x v="907"/>
    <d v="2008-11-12T00:00:00"/>
    <x v="2"/>
    <n v="1.6"/>
    <n v="0"/>
    <n v="16"/>
    <n v="23"/>
    <d v="1899-12-30T00:16:23"/>
    <d v="1899-12-30T00:10:14"/>
    <x v="41"/>
    <s v="Treadmill"/>
    <n v="5.8596134282807784"/>
    <n v="0"/>
    <s v="Inside"/>
    <m/>
    <d v="1899-12-30T04:28:17"/>
    <d v="1899-12-30T02:14:08"/>
    <d v="1899-12-30T04:28:17"/>
    <d v="1899-12-30T05:20:41"/>
    <d v="1899-12-30T02:14:08"/>
    <d v="1899-12-30T02:40:20"/>
    <n v="1586"/>
    <x v="7"/>
    <x v="7"/>
    <n v="200811"/>
  </r>
  <r>
    <x v="908"/>
    <d v="2008-11-21T00:00:00"/>
    <x v="2"/>
    <n v="1"/>
    <n v="0"/>
    <n v="9"/>
    <n v="14"/>
    <d v="1899-12-30T00:09:14"/>
    <d v="1899-12-30T00:09:14"/>
    <x v="41"/>
    <s v="Treadmill"/>
    <n v="6.4981949458483808"/>
    <n v="0"/>
    <s v="Inside"/>
    <m/>
    <d v="1899-12-30T04:01:55"/>
    <d v="1899-12-30T02:00:57"/>
    <d v="1899-12-30T04:01:55"/>
    <d v="1899-12-30T04:54:19"/>
    <d v="1899-12-30T02:00:57"/>
    <d v="1899-12-30T02:27:09"/>
    <n v="880"/>
    <x v="7"/>
    <x v="7"/>
    <n v="200811"/>
  </r>
  <r>
    <x v="909"/>
    <d v="2008-11-23T00:00:00"/>
    <x v="2"/>
    <n v="5"/>
    <n v="0"/>
    <n v="47"/>
    <n v="8"/>
    <d v="1899-12-30T00:47:08"/>
    <d v="1899-12-30T00:09:26"/>
    <x v="41"/>
    <s v="Fischang-Cicchetti Memorial"/>
    <n v="6.3649222065063702"/>
    <n v="0"/>
    <s v="Cold  "/>
    <m/>
    <d v="1899-12-30T04:06:59"/>
    <d v="1899-12-30T02:03:29"/>
    <d v="1899-12-30T04:06:59"/>
    <d v="1899-12-30T04:59:23"/>
    <d v="1899-12-30T02:03:29"/>
    <d v="1899-12-30T02:29:41"/>
    <n v="987"/>
    <x v="7"/>
    <x v="7"/>
    <n v="200811"/>
  </r>
  <r>
    <x v="910"/>
    <d v="2008-11-26T00:00:00"/>
    <x v="2"/>
    <n v="1.9"/>
    <n v="0"/>
    <n v="16"/>
    <n v="11"/>
    <d v="1899-12-30T00:16:11"/>
    <d v="1899-12-30T00:08:31"/>
    <x v="41"/>
    <s v="Treadmill"/>
    <n v="7.0442842430484074"/>
    <n v="0"/>
    <s v="Inside"/>
    <m/>
    <d v="1899-12-30T03:43:10"/>
    <d v="1899-12-30T01:51:35"/>
    <d v="1899-12-30T03:43:10"/>
    <d v="1899-12-30T04:35:34"/>
    <d v="1899-12-30T01:51:35"/>
    <d v="1899-12-30T02:17:47"/>
    <n v="745"/>
    <x v="7"/>
    <x v="7"/>
    <n v="200811"/>
  </r>
  <r>
    <x v="911"/>
    <d v="2008-12-02T00:00:00"/>
    <x v="2"/>
    <n v="3"/>
    <n v="0"/>
    <n v="29"/>
    <n v="37"/>
    <d v="1899-12-30T00:29:37"/>
    <d v="1899-12-30T00:09:52"/>
    <x v="41"/>
    <s v="Columbus Statue"/>
    <n v="6.0776589758019179"/>
    <n v="0"/>
    <s v="Cool"/>
    <m/>
    <d v="1899-12-30T04:18:39"/>
    <d v="1899-12-30T02:09:20"/>
    <d v="1899-12-30T04:18:39"/>
    <d v="1899-12-30T05:11:03"/>
    <d v="1899-12-30T02:09:20"/>
    <d v="1899-12-30T02:35:32"/>
    <n v="1317"/>
    <x v="7"/>
    <x v="11"/>
    <n v="200812"/>
  </r>
  <r>
    <x v="912"/>
    <d v="2008-12-03T00:00:00"/>
    <x v="2"/>
    <n v="3"/>
    <n v="0"/>
    <n v="38"/>
    <n v="38"/>
    <d v="1899-12-30T00:38:38"/>
    <d v="1899-12-30T00:12:53"/>
    <x v="41"/>
    <s v="Columbus Statue"/>
    <n v="4.6591889559965525"/>
    <n v="0"/>
    <s v="Cool"/>
    <m/>
    <d v="1899-12-30T05:37:24"/>
    <d v="1899-12-30T02:48:42"/>
    <d v="1899-12-30T05:37:24"/>
    <d v="1899-12-30T06:29:48"/>
    <d v="1899-12-30T02:48:42"/>
    <d v="1899-12-30T03:14:54"/>
    <n v="2551"/>
    <x v="7"/>
    <x v="11"/>
    <n v="200812"/>
  </r>
  <r>
    <x v="913"/>
    <d v="2008-12-05T00:00:00"/>
    <x v="2"/>
    <n v="1"/>
    <n v="0"/>
    <n v="9"/>
    <n v="15"/>
    <d v="1899-12-30T00:09:15"/>
    <d v="1899-12-30T00:09:15"/>
    <x v="44"/>
    <s v="Treadmill"/>
    <n v="6.4864864864864913"/>
    <n v="0"/>
    <s v="Inside"/>
    <m/>
    <d v="1899-12-30T04:02:21"/>
    <d v="1899-12-30T02:01:11"/>
    <d v="1899-12-30T04:02:21"/>
    <d v="1899-12-30T04:54:45"/>
    <d v="1899-12-30T02:01:11"/>
    <d v="1899-12-30T02:27:23"/>
    <n v="890"/>
    <x v="7"/>
    <x v="11"/>
    <n v="200812"/>
  </r>
  <r>
    <x v="914"/>
    <d v="2008-12-09T00:00:00"/>
    <x v="2"/>
    <n v="2"/>
    <n v="0"/>
    <n v="17"/>
    <n v="56"/>
    <d v="1899-12-30T00:17:56"/>
    <d v="1899-12-30T00:08:58"/>
    <x v="44"/>
    <s v="Park &amp; Back"/>
    <n v="6.6914498141263996"/>
    <n v="0"/>
    <s v="Nice!"/>
    <m/>
    <d v="1899-12-30T03:54:56"/>
    <d v="1899-12-30T01:57:28"/>
    <d v="1899-12-30T03:54:56"/>
    <d v="1899-12-30T04:47:20"/>
    <d v="1899-12-30T01:57:28"/>
    <d v="1899-12-30T02:23:40"/>
    <n v="809"/>
    <x v="7"/>
    <x v="11"/>
    <n v="200812"/>
  </r>
  <r>
    <x v="915"/>
    <d v="2009-01-05T00:00:00"/>
    <x v="2"/>
    <n v="3"/>
    <n v="0"/>
    <n v="31"/>
    <n v="5"/>
    <d v="1899-12-30T00:31:05"/>
    <d v="1899-12-30T00:10:22"/>
    <x v="45"/>
    <s v="import from training peeks"/>
    <n v="5.7908847184986652"/>
    <n v="0"/>
    <m/>
    <m/>
    <d v="1899-12-30T04:31:28"/>
    <d v="1899-12-30T02:15:44"/>
    <d v="1899-12-30T04:31:28"/>
    <d v="1899-12-30T05:23:52"/>
    <d v="1899-12-30T02:15:44"/>
    <d v="1899-12-30T02:41:56"/>
    <n v="1682"/>
    <x v="8"/>
    <x v="8"/>
    <n v="200901"/>
  </r>
  <r>
    <x v="916"/>
    <d v="2009-01-09T06:42:00"/>
    <x v="2"/>
    <n v="2.94529854"/>
    <n v="0"/>
    <n v="45"/>
    <n v="12"/>
    <d v="1899-12-30T00:45:12"/>
    <d v="1899-12-30T00:15:21"/>
    <x v="45"/>
    <s v="Nike+ Import"/>
    <n v="3.9096883274336309"/>
    <n v="0"/>
    <m/>
    <m/>
    <d v="1899-12-30T06:42:05"/>
    <d v="1899-12-30T03:21:02"/>
    <d v="1899-12-30T06:42:05"/>
    <d v="1899-12-30T07:34:29"/>
    <d v="1899-12-30T03:21:02"/>
    <d v="1899-12-30T03:47:14"/>
    <n v="2689"/>
    <x v="8"/>
    <x v="8"/>
    <n v="200901"/>
  </r>
  <r>
    <x v="917"/>
    <d v="2009-01-12T12:05:00"/>
    <x v="2"/>
    <n v="2.9266574099999998"/>
    <n v="0"/>
    <n v="20"/>
    <n v="23"/>
    <d v="1899-12-30T00:20:23"/>
    <d v="1899-12-30T00:06:58"/>
    <x v="45"/>
    <s v="Nike+ Import"/>
    <n v="8.6148541913327943"/>
    <n v="0"/>
    <m/>
    <m/>
    <d v="1899-12-30T03:02:29"/>
    <d v="1899-12-30T01:31:14"/>
    <d v="1899-12-30T03:02:29"/>
    <d v="1899-12-30T03:54:53"/>
    <d v="1899-12-30T01:31:14"/>
    <d v="1899-12-30T01:57:26"/>
    <n v="699"/>
    <x v="8"/>
    <x v="8"/>
    <n v="200901"/>
  </r>
  <r>
    <x v="918"/>
    <d v="2009-01-14T11:37:00"/>
    <x v="2"/>
    <n v="0.02"/>
    <n v="0"/>
    <n v="0"/>
    <n v="11"/>
    <d v="1899-12-30T00:00:11"/>
    <d v="1899-12-30T00:09:10"/>
    <x v="45"/>
    <s v="Nike+ Import"/>
    <n v="6.5454545454545512"/>
    <n v="0"/>
    <m/>
    <m/>
    <d v="1899-12-30T04:00:10"/>
    <d v="1899-12-30T02:00:05"/>
    <d v="1899-12-30T04:00:10"/>
    <d v="1899-12-30T04:52:34"/>
    <d v="1899-12-30T02:00:05"/>
    <d v="1899-12-30T02:26:17"/>
    <n v="862"/>
    <x v="8"/>
    <x v="8"/>
    <n v="200901"/>
  </r>
  <r>
    <x v="919"/>
    <d v="2009-01-14T11:38:00"/>
    <x v="2"/>
    <n v="3.1441372599999999"/>
    <n v="0"/>
    <n v="36"/>
    <n v="46"/>
    <d v="1899-12-30T00:36:46"/>
    <d v="1899-12-30T00:11:42"/>
    <x v="45"/>
    <s v="Nike+ Import"/>
    <n v="5.1309583572076196"/>
    <n v="0"/>
    <m/>
    <m/>
    <d v="1899-12-30T05:06:23"/>
    <d v="1899-12-30T02:33:11"/>
    <d v="1899-12-30T05:06:23"/>
    <d v="1899-12-30T05:58:47"/>
    <d v="1899-12-30T02:33:11"/>
    <d v="1899-12-30T02:59:23"/>
    <n v="2328"/>
    <x v="8"/>
    <x v="8"/>
    <n v="200901"/>
  </r>
  <r>
    <x v="920"/>
    <d v="2009-01-16T12:16:00"/>
    <x v="2"/>
    <n v="3.2373429100000002"/>
    <n v="0"/>
    <n v="20"/>
    <n v="1"/>
    <d v="1899-12-30T00:20:01"/>
    <d v="1899-12-30T00:06:11"/>
    <x v="45"/>
    <s v="Nike+ Import"/>
    <n v="9.7039421115736975"/>
    <n v="0"/>
    <m/>
    <m/>
    <d v="1899-12-30T02:42:00"/>
    <d v="1899-12-30T01:21:00"/>
    <d v="1899-12-30T02:42:00"/>
    <d v="1899-12-30T03:34:24"/>
    <d v="1899-12-30T01:21:00"/>
    <d v="1899-12-30T01:47:12"/>
    <n v="688"/>
    <x v="8"/>
    <x v="8"/>
    <n v="200901"/>
  </r>
  <r>
    <x v="921"/>
    <d v="2009-01-18T10:16:00"/>
    <x v="2"/>
    <n v="5.0082502599999996"/>
    <n v="0"/>
    <n v="56"/>
    <n v="55"/>
    <d v="1899-12-30T00:56:55"/>
    <d v="1899-12-30T00:11:22"/>
    <x v="45"/>
    <s v="Nike+ Import"/>
    <n v="5.2795610354319216"/>
    <n v="0"/>
    <m/>
    <m/>
    <d v="1899-12-30T04:57:45"/>
    <d v="1899-12-30T02:28:53"/>
    <d v="1899-12-30T04:57:45"/>
    <d v="1899-12-30T05:50:09"/>
    <d v="1899-12-30T02:28:53"/>
    <d v="1899-12-30T02:55:05"/>
    <n v="2227"/>
    <x v="8"/>
    <x v="8"/>
    <n v="200901"/>
  </r>
  <r>
    <x v="922"/>
    <d v="2009-01-21T00:00:00"/>
    <x v="0"/>
    <n v="0.6"/>
    <n v="0"/>
    <n v="22"/>
    <n v="3"/>
    <d v="1899-12-30T00:22:03"/>
    <d v="1899-12-30T00:36:45"/>
    <x v="45"/>
    <s v="import from training peeks"/>
    <n v="1.6326530612244912"/>
    <n v="0"/>
    <m/>
    <m/>
    <d v="1899-12-30T01:28:12"/>
    <d v="1899-12-30T00:44:06"/>
    <d v="1899-12-30T16:02:51"/>
    <d v="1899-12-30T16:55:15"/>
    <d v="1899-12-30T08:01:25"/>
    <d v="1899-12-30T08:27:38"/>
    <n v="2925"/>
    <x v="8"/>
    <x v="8"/>
    <n v="200901"/>
  </r>
  <r>
    <x v="923"/>
    <d v="2009-01-22T00:00:00"/>
    <x v="2"/>
    <n v="3.2"/>
    <n v="0"/>
    <n v="30"/>
    <n v="5"/>
    <d v="1899-12-30T00:30:05"/>
    <d v="1899-12-30T00:09:24"/>
    <x v="45"/>
    <s v="import from training peeks"/>
    <n v="6.3822714681440491"/>
    <n v="0"/>
    <m/>
    <m/>
    <d v="1899-12-30T04:06:18"/>
    <d v="1899-12-30T02:03:09"/>
    <d v="1899-12-30T04:06:18"/>
    <d v="1899-12-30T04:58:42"/>
    <d v="1899-12-30T02:03:09"/>
    <d v="1899-12-30T02:29:21"/>
    <n v="975"/>
    <x v="8"/>
    <x v="8"/>
    <n v="200901"/>
  </r>
  <r>
    <x v="924"/>
    <d v="2009-01-23T11:19:00"/>
    <x v="2"/>
    <n v="2.9142299899999999"/>
    <n v="0"/>
    <n v="33"/>
    <n v="55"/>
    <d v="1899-12-30T00:33:55"/>
    <d v="1899-12-30T00:11:38"/>
    <x v="45"/>
    <s v="Nike+ Import"/>
    <n v="5.1553945769041816"/>
    <n v="0"/>
    <m/>
    <m/>
    <d v="1899-12-30T05:04:55"/>
    <d v="1899-12-30T02:32:28"/>
    <d v="1899-12-30T05:04:55"/>
    <d v="1899-12-30T05:57:19"/>
    <d v="1899-12-30T02:32:28"/>
    <d v="1899-12-30T02:58:40"/>
    <n v="2310"/>
    <x v="8"/>
    <x v="8"/>
    <n v="200901"/>
  </r>
  <r>
    <x v="925"/>
    <d v="2009-01-25T09:45:00"/>
    <x v="2"/>
    <n v="5.0082502599999996"/>
    <n v="0"/>
    <n v="56"/>
    <n v="17"/>
    <d v="1899-12-30T00:56:17"/>
    <d v="1899-12-30T00:11:14"/>
    <x v="45"/>
    <s v="Nike+ Import"/>
    <n v="5.338969776724908"/>
    <n v="0"/>
    <m/>
    <m/>
    <d v="1899-12-30T04:54:26"/>
    <d v="1899-12-30T02:27:13"/>
    <d v="1899-12-30T04:54:26"/>
    <d v="1899-12-30T05:46:50"/>
    <d v="1899-12-30T02:27:13"/>
    <d v="1899-12-30T02:53:25"/>
    <n v="2166"/>
    <x v="8"/>
    <x v="8"/>
    <n v="200901"/>
  </r>
  <r>
    <x v="926"/>
    <d v="2009-01-27T00:00:00"/>
    <x v="0"/>
    <n v="0.5"/>
    <n v="0"/>
    <n v="19"/>
    <n v="3"/>
    <d v="1899-12-30T00:19:03"/>
    <d v="1899-12-30T00:38:06"/>
    <x v="45"/>
    <s v="import from training peeks"/>
    <n v="1.5748031496063004"/>
    <n v="0"/>
    <m/>
    <m/>
    <d v="1899-12-30T01:31:26"/>
    <d v="1899-12-30T00:45:43"/>
    <d v="1899-12-30T16:38:13"/>
    <d v="1899-12-30T17:30:37"/>
    <d v="1899-12-30T08:19:07"/>
    <d v="1899-12-30T08:45:19"/>
    <n v="2954"/>
    <x v="8"/>
    <x v="8"/>
    <n v="200901"/>
  </r>
  <r>
    <x v="927"/>
    <d v="2009-01-28T12:04:00"/>
    <x v="2"/>
    <n v="2.75888724"/>
    <n v="0"/>
    <n v="33"/>
    <n v="8"/>
    <d v="1899-12-30T00:33:08"/>
    <d v="1899-12-30T00:12:01"/>
    <x v="45"/>
    <s v="Nike+ Import"/>
    <n v="4.9959728692152963"/>
    <n v="0"/>
    <m/>
    <m/>
    <d v="1899-12-30T05:14:39"/>
    <d v="1899-12-30T02:37:20"/>
    <d v="1899-12-30T05:14:39"/>
    <d v="1899-12-30T06:07:03"/>
    <d v="1899-12-30T02:37:20"/>
    <d v="1899-12-30T03:03:32"/>
    <n v="2431"/>
    <x v="8"/>
    <x v="8"/>
    <n v="200901"/>
  </r>
  <r>
    <x v="928"/>
    <d v="2009-01-29T00:00:00"/>
    <x v="0"/>
    <n v="0.5"/>
    <n v="0"/>
    <n v="19"/>
    <n v="3"/>
    <d v="1899-12-30T00:19:03"/>
    <d v="1899-12-30T00:38:06"/>
    <x v="45"/>
    <s v="import from training peeks"/>
    <n v="1.5748031496063004"/>
    <n v="0"/>
    <m/>
    <m/>
    <d v="1899-12-30T01:31:26"/>
    <d v="1899-12-30T00:45:43"/>
    <d v="1899-12-30T16:38:13"/>
    <d v="1899-12-30T17:30:37"/>
    <d v="1899-12-30T08:19:07"/>
    <d v="1899-12-30T08:45:19"/>
    <n v="2954"/>
    <x v="8"/>
    <x v="8"/>
    <n v="200901"/>
  </r>
  <r>
    <x v="929"/>
    <d v="2009-02-01T09:03:00"/>
    <x v="2"/>
    <n v="6.2199237099999998"/>
    <n v="1"/>
    <n v="14"/>
    <n v="37"/>
    <d v="1899-12-30T01:14:37"/>
    <d v="1899-12-30T00:12:00"/>
    <x v="45"/>
    <s v="Nike+ Import"/>
    <n v="5.0015022014742057"/>
    <n v="0"/>
    <m/>
    <m/>
    <d v="1899-12-30T05:14:18"/>
    <d v="1899-12-30T02:37:09"/>
    <d v="1899-12-30T05:14:18"/>
    <d v="1899-12-30T06:06:42"/>
    <d v="1899-12-30T02:37:09"/>
    <d v="1899-12-30T03:03:21"/>
    <n v="2417"/>
    <x v="8"/>
    <x v="9"/>
    <n v="200902"/>
  </r>
  <r>
    <x v="930"/>
    <d v="2009-02-02T12:06:00"/>
    <x v="2"/>
    <n v="3.0136493500000001"/>
    <n v="0"/>
    <n v="29"/>
    <n v="1"/>
    <d v="1899-12-30T00:29:01"/>
    <d v="1899-12-30T00:09:38"/>
    <x v="45"/>
    <s v="Nike+ Import"/>
    <n v="6.2315552326249328"/>
    <n v="0"/>
    <m/>
    <m/>
    <d v="1899-12-30T04:12:16"/>
    <d v="1899-12-30T02:06:08"/>
    <d v="1899-12-30T04:12:16"/>
    <d v="1899-12-30T05:04:40"/>
    <d v="1899-12-30T02:06:08"/>
    <d v="1899-12-30T02:32:20"/>
    <n v="1114"/>
    <x v="8"/>
    <x v="9"/>
    <n v="200902"/>
  </r>
  <r>
    <x v="931"/>
    <d v="2009-02-10T12:06:00"/>
    <x v="2"/>
    <n v="3.56045583"/>
    <n v="0"/>
    <n v="41"/>
    <n v="12"/>
    <d v="1899-12-30T00:41:12"/>
    <d v="1899-12-30T00:11:34"/>
    <x v="45"/>
    <s v="Nike+ Import"/>
    <n v="5.1851298495145661"/>
    <n v="0"/>
    <m/>
    <m/>
    <d v="1899-12-30T05:03:10"/>
    <d v="1899-12-30T02:31:35"/>
    <d v="1899-12-30T05:03:10"/>
    <d v="1899-12-30T05:55:35"/>
    <d v="1899-12-30T02:31:35"/>
    <d v="1899-12-30T02:57:47"/>
    <n v="2294"/>
    <x v="8"/>
    <x v="9"/>
    <n v="200902"/>
  </r>
  <r>
    <x v="932"/>
    <d v="2009-02-11T12:16:00"/>
    <x v="2"/>
    <n v="2.8583066000000001"/>
    <n v="0"/>
    <n v="34"/>
    <n v="18"/>
    <d v="1899-12-30T00:34:18"/>
    <d v="1899-12-30T00:12:00"/>
    <x v="45"/>
    <s v="Nike+ Import"/>
    <n v="4.9999532361516072"/>
    <n v="0"/>
    <m/>
    <m/>
    <d v="1899-12-30T05:14:24"/>
    <d v="1899-12-30T02:37:12"/>
    <d v="1899-12-30T05:14:24"/>
    <d v="1899-12-30T06:06:48"/>
    <d v="1899-12-30T02:37:12"/>
    <d v="1899-12-30T03:03:24"/>
    <n v="2429"/>
    <x v="8"/>
    <x v="9"/>
    <n v="200902"/>
  </r>
  <r>
    <x v="933"/>
    <d v="2009-02-13T12:25:00"/>
    <x v="2"/>
    <n v="3.9270647200000002"/>
    <n v="0"/>
    <n v="40"/>
    <n v="36"/>
    <d v="1899-12-30T00:40:36"/>
    <d v="1899-12-30T00:10:20"/>
    <x v="45"/>
    <s v="Nike+ Import"/>
    <n v="5.8035439211822712"/>
    <n v="0"/>
    <m/>
    <m/>
    <d v="1899-12-30T04:30:52"/>
    <d v="1899-12-30T02:15:26"/>
    <d v="1899-12-30T04:30:52"/>
    <d v="1899-12-30T05:23:16"/>
    <d v="1899-12-30T02:15:26"/>
    <d v="1899-12-30T02:41:38"/>
    <n v="1664"/>
    <x v="8"/>
    <x v="9"/>
    <n v="200902"/>
  </r>
  <r>
    <x v="934"/>
    <d v="2009-02-15T09:01:00"/>
    <x v="2"/>
    <n v="7.4626657099999996"/>
    <n v="1"/>
    <n v="14"/>
    <n v="50"/>
    <d v="1899-12-30T01:14:50"/>
    <d v="1899-12-30T00:10:02"/>
    <x v="45"/>
    <s v="Nike+ Import"/>
    <n v="5.9834290770601379"/>
    <n v="0"/>
    <m/>
    <m/>
    <d v="1899-12-30T04:22:44"/>
    <d v="1899-12-30T02:11:22"/>
    <d v="1899-12-30T04:22:44"/>
    <d v="1899-12-30T05:15:08"/>
    <d v="1899-12-30T02:11:22"/>
    <d v="1899-12-30T02:37:34"/>
    <n v="1445"/>
    <x v="8"/>
    <x v="9"/>
    <n v="200902"/>
  </r>
  <r>
    <x v="935"/>
    <d v="2009-02-16T00:00:00"/>
    <x v="2"/>
    <n v="7.5"/>
    <n v="1"/>
    <n v="21"/>
    <n v="13"/>
    <d v="1899-12-30T01:21:13"/>
    <d v="1899-12-30T00:10:50"/>
    <x v="45"/>
    <s v="import from training peeks"/>
    <n v="5.5407346603734906"/>
    <n v="0"/>
    <m/>
    <m/>
    <d v="1899-12-30T04:43:43"/>
    <d v="1899-12-30T02:21:52"/>
    <d v="1899-12-30T04:43:43"/>
    <d v="1899-12-30T05:36:07"/>
    <d v="1899-12-30T02:21:52"/>
    <d v="1899-12-30T02:48:04"/>
    <n v="1966"/>
    <x v="8"/>
    <x v="9"/>
    <n v="200902"/>
  </r>
  <r>
    <x v="936"/>
    <d v="2009-02-18T00:00:00"/>
    <x v="0"/>
    <n v="0.5"/>
    <n v="0"/>
    <n v="20"/>
    <n v="3"/>
    <d v="1899-12-30T00:20:03"/>
    <d v="1899-12-30T00:40:06"/>
    <x v="45"/>
    <s v="import from training peeks"/>
    <n v="1.4962593516209488"/>
    <n v="0"/>
    <m/>
    <m/>
    <d v="1899-12-30T01:36:14"/>
    <d v="1899-12-30T00:48:07"/>
    <d v="1899-12-30T17:30:37"/>
    <d v="1899-12-30T18:23:01"/>
    <d v="1899-12-30T08:45:19"/>
    <d v="1899-12-30T09:11:31"/>
    <n v="3022"/>
    <x v="8"/>
    <x v="9"/>
    <n v="200902"/>
  </r>
  <r>
    <x v="937"/>
    <d v="2009-02-19T00:00:00"/>
    <x v="2"/>
    <n v="3"/>
    <n v="0"/>
    <n v="31"/>
    <n v="5"/>
    <d v="1899-12-30T00:31:05"/>
    <d v="1899-12-30T00:10:22"/>
    <x v="45"/>
    <s v="import from training peeks"/>
    <n v="5.7908847184986652"/>
    <n v="0"/>
    <m/>
    <m/>
    <d v="1899-12-30T04:31:28"/>
    <d v="1899-12-30T02:15:44"/>
    <d v="1899-12-30T04:31:28"/>
    <d v="1899-12-30T05:23:52"/>
    <d v="1899-12-30T02:15:44"/>
    <d v="1899-12-30T02:41:56"/>
    <n v="1682"/>
    <x v="8"/>
    <x v="9"/>
    <n v="200902"/>
  </r>
  <r>
    <x v="938"/>
    <d v="2009-02-22T10:29:00"/>
    <x v="2"/>
    <n v="1"/>
    <n v="0"/>
    <n v="10"/>
    <n v="6"/>
    <d v="1899-12-30T00:10:06"/>
    <d v="1899-12-30T00:10:06"/>
    <x v="45"/>
    <s v="Nike+ Import"/>
    <n v="5.940594059405945"/>
    <n v="0"/>
    <m/>
    <m/>
    <d v="1899-12-30T04:24:37"/>
    <d v="1899-12-30T02:12:19"/>
    <d v="1899-12-30T04:24:37"/>
    <d v="1899-12-30T05:17:01"/>
    <d v="1899-12-30T02:12:19"/>
    <d v="1899-12-30T02:38:31"/>
    <n v="1489"/>
    <x v="8"/>
    <x v="9"/>
    <n v="200902"/>
  </r>
  <r>
    <x v="939"/>
    <d v="2009-02-22T11:04:00"/>
    <x v="2"/>
    <n v="7.6490770100000001"/>
    <n v="1"/>
    <n v="26"/>
    <n v="16"/>
    <d v="1899-12-30T01:26:16"/>
    <d v="1899-12-30T00:11:17"/>
    <x v="45"/>
    <s v="Nike+ Import"/>
    <n v="5.3200690177743475"/>
    <n v="0"/>
    <m/>
    <m/>
    <d v="1899-12-30T04:55:29"/>
    <d v="1899-12-30T02:27:45"/>
    <d v="1899-12-30T04:55:29"/>
    <d v="1899-12-30T05:47:53"/>
    <d v="1899-12-30T02:27:45"/>
    <d v="1899-12-30T02:53:57"/>
    <n v="2183"/>
    <x v="8"/>
    <x v="9"/>
    <n v="200902"/>
  </r>
  <r>
    <x v="940"/>
    <d v="2009-02-25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d v="1899-12-30T04:13:51"/>
    <d v="1899-12-30T05:06:15"/>
    <d v="1899-12-30T02:06:55"/>
    <d v="1899-12-30T02:33:07"/>
    <n v="1162"/>
    <x v="8"/>
    <x v="9"/>
    <n v="200902"/>
  </r>
  <r>
    <x v="941"/>
    <d v="2009-02-27T12:45:00"/>
    <x v="2"/>
    <n v="2.7837420800000001"/>
    <n v="0"/>
    <n v="31"/>
    <n v="17"/>
    <d v="1899-12-30T00:31:17"/>
    <d v="1899-12-30T00:11:14"/>
    <x v="45"/>
    <s v="Nike+ Import"/>
    <n v="5.3390897645178521"/>
    <n v="0"/>
    <m/>
    <m/>
    <d v="1899-12-30T04:54:26"/>
    <d v="1899-12-30T02:27:13"/>
    <d v="1899-12-30T04:54:26"/>
    <d v="1899-12-30T05:46:50"/>
    <d v="1899-12-30T02:27:13"/>
    <d v="1899-12-30T02:53:25"/>
    <n v="2165"/>
    <x v="8"/>
    <x v="9"/>
    <n v="200902"/>
  </r>
  <r>
    <x v="942"/>
    <d v="2009-03-05T12:06:00"/>
    <x v="2"/>
    <n v="2.75267353"/>
    <n v="0"/>
    <n v="29"/>
    <n v="1"/>
    <d v="1899-12-30T00:29:01"/>
    <d v="1899-12-30T00:10:32"/>
    <x v="45"/>
    <s v="Nike+ Import"/>
    <n v="5.6919153980471036"/>
    <n v="0"/>
    <m/>
    <m/>
    <d v="1899-12-30T04:36:11"/>
    <d v="1899-12-30T02:18:05"/>
    <d v="1899-12-30T04:36:11"/>
    <d v="1899-12-30T05:28:35"/>
    <d v="1899-12-30T02:18:05"/>
    <d v="1899-12-30T02:44:17"/>
    <n v="1811"/>
    <x v="8"/>
    <x v="10"/>
    <n v="200903"/>
  </r>
  <r>
    <x v="943"/>
    <d v="2009-03-06T12:03:00"/>
    <x v="2"/>
    <n v="3.4983187299999998"/>
    <n v="0"/>
    <n v="37"/>
    <n v="26"/>
    <d v="1899-12-30T00:37:26"/>
    <d v="1899-12-30T00:10:42"/>
    <x v="45"/>
    <s v="Nike+ Import"/>
    <n v="5.6072784630454189"/>
    <n v="0"/>
    <m/>
    <m/>
    <d v="1899-12-30T04:40:21"/>
    <d v="1899-12-30T02:20:10"/>
    <d v="1899-12-30T04:40:21"/>
    <d v="1899-12-30T05:32:45"/>
    <d v="1899-12-30T02:20:10"/>
    <d v="1899-12-30T02:46:23"/>
    <n v="1888"/>
    <x v="8"/>
    <x v="10"/>
    <n v="200903"/>
  </r>
  <r>
    <x v="944"/>
    <d v="2009-03-08T08:04:00"/>
    <x v="2"/>
    <n v="7.12091166"/>
    <n v="1"/>
    <n v="22"/>
    <n v="42"/>
    <d v="1899-12-30T01:22:42"/>
    <d v="1899-12-30T00:11:37"/>
    <x v="45"/>
    <s v="Nike+ Import"/>
    <n v="5.166320430471588"/>
    <n v="0"/>
    <m/>
    <m/>
    <d v="1899-12-30T05:04:17"/>
    <d v="1899-12-30T02:32:08"/>
    <d v="1899-12-30T05:04:17"/>
    <d v="1899-12-30T05:56:41"/>
    <d v="1899-12-30T02:32:08"/>
    <d v="1899-12-30T02:58:20"/>
    <n v="2303"/>
    <x v="8"/>
    <x v="10"/>
    <n v="200903"/>
  </r>
  <r>
    <x v="945"/>
    <d v="2009-03-09T00:00:00"/>
    <x v="2"/>
    <n v="7.5"/>
    <n v="1"/>
    <n v="78"/>
    <n v="13"/>
    <d v="1899-12-30T02:18:13"/>
    <d v="1899-12-30T00:18:26"/>
    <x v="45"/>
    <s v="import from training peeks"/>
    <n v="3.2557578680815173"/>
    <n v="0"/>
    <m/>
    <m/>
    <d v="1899-12-30T08:02:50"/>
    <d v="1899-12-30T04:01:25"/>
    <d v="1899-12-30T08:02:50"/>
    <d v="1899-12-30T08:55:14"/>
    <d v="1899-12-30T04:01:25"/>
    <d v="1899-12-30T04:27:37"/>
    <n v="2738"/>
    <x v="8"/>
    <x v="10"/>
    <n v="200903"/>
  </r>
  <r>
    <x v="946"/>
    <d v="2009-03-10T16:29:00"/>
    <x v="2"/>
    <n v="2.7091775600000001"/>
    <n v="0"/>
    <n v="38"/>
    <n v="8"/>
    <d v="1899-12-30T00:38:08"/>
    <d v="1899-12-30T00:14:05"/>
    <x v="45"/>
    <s v="Nike+ Import"/>
    <n v="4.2626919650349686"/>
    <n v="0"/>
    <m/>
    <m/>
    <d v="1899-12-30T06:08:47"/>
    <d v="1899-12-30T03:04:23"/>
    <d v="1899-12-30T06:08:47"/>
    <d v="1899-12-30T07:01:11"/>
    <d v="1899-12-30T03:04:23"/>
    <d v="1899-12-30T03:30:35"/>
    <n v="2641"/>
    <x v="8"/>
    <x v="10"/>
    <n v="200903"/>
  </r>
  <r>
    <x v="947"/>
    <d v="2009-03-13T15:58:00"/>
    <x v="2"/>
    <n v="3.3554034000000001"/>
    <n v="0"/>
    <n v="36"/>
    <n v="58"/>
    <d v="1899-12-30T00:36:58"/>
    <d v="1899-12-30T00:11:01"/>
    <x v="45"/>
    <s v="Nike+ Import"/>
    <n v="5.4461011000901749"/>
    <n v="0"/>
    <m/>
    <m/>
    <d v="1899-12-30T04:48:39"/>
    <d v="1899-12-30T02:24:19"/>
    <d v="1899-12-30T04:48:39"/>
    <d v="1899-12-30T05:41:03"/>
    <d v="1899-12-30T02:24:19"/>
    <d v="1899-12-30T02:50:31"/>
    <n v="2061"/>
    <x v="8"/>
    <x v="10"/>
    <n v="200903"/>
  </r>
  <r>
    <x v="948"/>
    <d v="2009-03-15T08:58:00"/>
    <x v="2"/>
    <n v="8.4817141500000002"/>
    <n v="1"/>
    <n v="36"/>
    <n v="14"/>
    <d v="1899-12-30T01:36:14"/>
    <d v="1899-12-30T00:11:21"/>
    <x v="45"/>
    <s v="Nike+ Import"/>
    <n v="5.288218036023558"/>
    <n v="0"/>
    <m/>
    <m/>
    <d v="1899-12-30T04:57:16"/>
    <d v="1899-12-30T02:28:38"/>
    <d v="1899-12-30T04:57:16"/>
    <d v="1899-12-30T05:49:40"/>
    <d v="1899-12-30T02:28:38"/>
    <d v="1899-12-30T02:54:50"/>
    <n v="2219"/>
    <x v="8"/>
    <x v="10"/>
    <n v="200903"/>
  </r>
  <r>
    <x v="949"/>
    <d v="2009-03-17T13:17:00"/>
    <x v="2"/>
    <n v="2.1872259199999999"/>
    <n v="0"/>
    <n v="28"/>
    <n v="0"/>
    <d v="1899-12-30T00:28:00"/>
    <d v="1899-12-30T00:12:48"/>
    <x v="45"/>
    <s v="Nike+ Import"/>
    <n v="4.6869126857142884"/>
    <n v="0"/>
    <m/>
    <m/>
    <d v="1899-12-30T05:35:24"/>
    <d v="1899-12-30T02:47:42"/>
    <d v="1899-12-30T05:35:24"/>
    <d v="1899-12-30T06:27:48"/>
    <d v="1899-12-30T02:47:42"/>
    <d v="1899-12-30T03:13:54"/>
    <n v="2546"/>
    <x v="8"/>
    <x v="10"/>
    <n v="200903"/>
  </r>
  <r>
    <x v="950"/>
    <d v="2009-03-18T12:13:00"/>
    <x v="2"/>
    <n v="2.8023832099999999"/>
    <n v="0"/>
    <n v="28"/>
    <n v="16"/>
    <d v="1899-12-30T00:28:16"/>
    <d v="1899-12-30T00:10:05"/>
    <x v="45"/>
    <s v="Nike+ Import"/>
    <n v="5.9484549268867966"/>
    <n v="0"/>
    <m/>
    <m/>
    <d v="1899-12-30T04:24:16"/>
    <d v="1899-12-30T02:12:08"/>
    <d v="1899-12-30T04:24:16"/>
    <d v="1899-12-30T05:16:40"/>
    <d v="1899-12-30T02:12:08"/>
    <d v="1899-12-30T02:38:20"/>
    <n v="1484"/>
    <x v="8"/>
    <x v="10"/>
    <n v="200903"/>
  </r>
  <r>
    <x v="951"/>
    <d v="2009-03-20T12:11:00"/>
    <x v="2"/>
    <n v="4.3744518399999999"/>
    <n v="0"/>
    <n v="57"/>
    <n v="48"/>
    <d v="1899-12-30T00:57:48"/>
    <d v="1899-12-30T00:13:13"/>
    <x v="45"/>
    <s v="Nike+ Import"/>
    <n v="4.5409534671280314"/>
    <n v="0"/>
    <m/>
    <m/>
    <d v="1899-12-30T05:46:11"/>
    <d v="1899-12-30T02:53:05"/>
    <d v="1899-12-30T05:46:11"/>
    <d v="1899-12-30T06:38:35"/>
    <d v="1899-12-30T02:53:05"/>
    <d v="1899-12-30T03:19:17"/>
    <n v="2579"/>
    <x v="8"/>
    <x v="10"/>
    <n v="200903"/>
  </r>
  <r>
    <x v="952"/>
    <d v="2009-03-22T09:09:00"/>
    <x v="2"/>
    <n v="10.32097231"/>
    <n v="1"/>
    <n v="38"/>
    <n v="0"/>
    <d v="1899-12-30T01:38:00"/>
    <d v="1899-12-30T00:09:30"/>
    <x v="45"/>
    <s v="Nike+ Import"/>
    <n v="6.3189626387755151"/>
    <n v="0"/>
    <m/>
    <m/>
    <d v="1899-12-30T04:08:47"/>
    <d v="1899-12-30T02:04:23"/>
    <d v="1899-12-30T04:08:47"/>
    <d v="1899-12-30T05:01:11"/>
    <d v="1899-12-30T02:04:23"/>
    <d v="1899-12-30T02:30:35"/>
    <n v="1026"/>
    <x v="8"/>
    <x v="10"/>
    <n v="200903"/>
  </r>
  <r>
    <x v="953"/>
    <d v="2009-03-30T11:54:00"/>
    <x v="2"/>
    <n v="4.7224196000000003"/>
    <n v="0"/>
    <n v="48"/>
    <n v="22"/>
    <d v="1899-12-30T00:48:22"/>
    <d v="1899-12-30T00:10:15"/>
    <x v="45"/>
    <s v="Nike+ Import"/>
    <n v="5.8582737973811216"/>
    <n v="0"/>
    <m/>
    <m/>
    <d v="1899-12-30T04:28:20"/>
    <d v="1899-12-30T02:14:10"/>
    <d v="1899-12-30T04:28:20"/>
    <d v="1899-12-30T05:20:44"/>
    <d v="1899-12-30T02:14:10"/>
    <d v="1899-12-30T02:40:22"/>
    <n v="1590"/>
    <x v="8"/>
    <x v="10"/>
    <n v="200903"/>
  </r>
  <r>
    <x v="954"/>
    <d v="2009-04-01T11:58:00"/>
    <x v="2"/>
    <n v="2.6594678799999998"/>
    <n v="0"/>
    <n v="43"/>
    <n v="45"/>
    <d v="1899-12-30T00:43:45"/>
    <d v="1899-12-30T00:16:27"/>
    <x v="45"/>
    <s v="Nike+ Import"/>
    <n v="3.6472702354285742"/>
    <n v="0"/>
    <m/>
    <m/>
    <d v="1899-12-30T07:11:00"/>
    <d v="1899-12-30T03:35:30"/>
    <d v="1899-12-30T07:11:00"/>
    <d v="1899-12-30T08:03:24"/>
    <d v="1899-12-30T03:35:30"/>
    <d v="1899-12-30T04:01:42"/>
    <n v="2718"/>
    <x v="8"/>
    <x v="1"/>
    <n v="200904"/>
  </r>
  <r>
    <x v="955"/>
    <d v="2009-04-05T00:00:00"/>
    <x v="2"/>
    <n v="13.1"/>
    <n v="2"/>
    <n v="35"/>
    <n v="39"/>
    <d v="1899-12-30T02:35:39"/>
    <d v="1899-12-30T00:11:53"/>
    <x v="45"/>
    <s v="Danbury Half Marathon"/>
    <n v="5.0497911982010963"/>
    <n v="0"/>
    <m/>
    <m/>
    <d v="1899-12-30T05:11:18"/>
    <d v="1899-12-30T02:35:39"/>
    <d v="1899-12-30T05:11:18"/>
    <d v="1899-12-30T06:03:42"/>
    <d v="1899-12-30T02:35:39"/>
    <d v="1899-12-30T03:01:51"/>
    <n v="2385"/>
    <x v="8"/>
    <x v="1"/>
    <n v="200904"/>
  </r>
  <r>
    <x v="956"/>
    <d v="2009-04-21T00:00:00"/>
    <x v="2"/>
    <n v="2.7"/>
    <n v="0"/>
    <n v="31"/>
    <n v="5"/>
    <d v="1899-12-30T00:31:05"/>
    <d v="1899-12-30T00:11:31"/>
    <x v="45"/>
    <s v="import from training peeks"/>
    <n v="5.2117962466487988"/>
    <n v="0"/>
    <m/>
    <m/>
    <d v="1899-12-30T05:01:37"/>
    <d v="1899-12-30T02:30:49"/>
    <d v="1899-12-30T05:01:37"/>
    <d v="1899-12-30T05:54:01"/>
    <d v="1899-12-30T02:30:49"/>
    <d v="1899-12-30T02:57:01"/>
    <n v="2279"/>
    <x v="8"/>
    <x v="1"/>
    <n v="200904"/>
  </r>
  <r>
    <x v="957"/>
    <d v="2009-04-22T00:00:00"/>
    <x v="2"/>
    <n v="1"/>
    <n v="0"/>
    <n v="9"/>
    <n v="1"/>
    <d v="1899-12-30T00:09:01"/>
    <d v="1899-12-30T00:09:01"/>
    <x v="45"/>
    <s v="import from training peeks"/>
    <n v="6.6543438077634054"/>
    <n v="0"/>
    <m/>
    <m/>
    <d v="1899-12-30T03:56:14"/>
    <d v="1899-12-30T01:58:07"/>
    <d v="1899-12-30T03:56:14"/>
    <d v="1899-12-30T04:48:38"/>
    <d v="1899-12-30T01:58:07"/>
    <d v="1899-12-30T02:24:19"/>
    <n v="819"/>
    <x v="8"/>
    <x v="1"/>
    <n v="200904"/>
  </r>
  <r>
    <x v="958"/>
    <d v="2009-04-23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d v="1899-12-30T04:13:51"/>
    <d v="1899-12-30T05:06:15"/>
    <d v="1899-12-30T02:06:55"/>
    <d v="1899-12-30T02:33:07"/>
    <n v="1162"/>
    <x v="8"/>
    <x v="1"/>
    <n v="200904"/>
  </r>
  <r>
    <x v="959"/>
    <d v="2009-04-23T12:59:00"/>
    <x v="2"/>
    <n v="2.7029638500000002"/>
    <n v="0"/>
    <n v="34"/>
    <n v="12"/>
    <d v="1899-12-30T00:34:12"/>
    <d v="1899-12-30T00:12:39"/>
    <x v="45"/>
    <s v="Nike+ Import"/>
    <n v="4.7420418421052668"/>
    <n v="0"/>
    <m/>
    <m/>
    <d v="1899-12-30T05:31:30"/>
    <d v="1899-12-30T02:45:45"/>
    <d v="1899-12-30T05:31:30"/>
    <d v="1899-12-30T06:23:54"/>
    <d v="1899-12-30T02:45:45"/>
    <d v="1899-12-30T03:11:57"/>
    <n v="2533"/>
    <x v="8"/>
    <x v="1"/>
    <n v="200904"/>
  </r>
  <r>
    <x v="960"/>
    <d v="2009-04-27T00:00:00"/>
    <x v="2"/>
    <n v="3.5"/>
    <n v="0"/>
    <n v="34"/>
    <n v="5"/>
    <d v="1899-12-30T00:34:05"/>
    <d v="1899-12-30T00:09:44"/>
    <x v="45"/>
    <s v="import from training peeks"/>
    <n v="6.1613691931540382"/>
    <n v="0"/>
    <m/>
    <m/>
    <d v="1899-12-30T04:15:08"/>
    <d v="1899-12-30T02:07:34"/>
    <d v="1899-12-30T04:15:08"/>
    <d v="1899-12-30T05:07:32"/>
    <d v="1899-12-30T02:07:34"/>
    <d v="1899-12-30T02:33:46"/>
    <n v="1207"/>
    <x v="8"/>
    <x v="1"/>
    <n v="200904"/>
  </r>
  <r>
    <x v="961"/>
    <d v="2009-04-29T00:00:00"/>
    <x v="2"/>
    <n v="4.5"/>
    <n v="0"/>
    <n v="44"/>
    <n v="7"/>
    <d v="1899-12-30T00:44:07"/>
    <d v="1899-12-30T00:09:48"/>
    <x v="45"/>
    <s v="import from training peeks"/>
    <n v="6.1201360030222931"/>
    <n v="0"/>
    <m/>
    <m/>
    <d v="1899-12-30T04:16:51"/>
    <d v="1899-12-30T02:08:26"/>
    <d v="1899-12-30T04:16:51"/>
    <d v="1899-12-30T05:09:15"/>
    <d v="1899-12-30T02:08:26"/>
    <d v="1899-12-30T02:34:38"/>
    <n v="1246"/>
    <x v="8"/>
    <x v="1"/>
    <n v="200904"/>
  </r>
  <r>
    <x v="962"/>
    <d v="2009-04-30T00:00:00"/>
    <x v="2"/>
    <n v="3"/>
    <n v="0"/>
    <n v="28"/>
    <n v="4"/>
    <d v="1899-12-30T00:28:04"/>
    <d v="1899-12-30T00:09:21"/>
    <x v="45"/>
    <s v="import from training peeks"/>
    <n v="6.413301662707843"/>
    <n v="0"/>
    <m/>
    <m/>
    <d v="1899-12-30T04:05:07"/>
    <d v="1899-12-30T02:02:33"/>
    <d v="1899-12-30T04:05:07"/>
    <d v="1899-12-30T04:57:31"/>
    <d v="1899-12-30T02:02:33"/>
    <d v="1899-12-30T02:28:45"/>
    <n v="951"/>
    <x v="8"/>
    <x v="1"/>
    <n v="200904"/>
  </r>
  <r>
    <x v="963"/>
    <d v="2009-05-01T00:00:00"/>
    <x v="0"/>
    <n v="0.5"/>
    <n v="0"/>
    <n v="20"/>
    <n v="3"/>
    <d v="1899-12-30T00:20:03"/>
    <d v="1899-12-30T00:40:06"/>
    <x v="45"/>
    <s v="import from training peeks"/>
    <n v="1.4962593516209488"/>
    <n v="0"/>
    <m/>
    <m/>
    <d v="1899-12-30T01:36:14"/>
    <d v="1899-12-30T00:48:07"/>
    <d v="1899-12-30T17:30:37"/>
    <d v="1899-12-30T18:23:01"/>
    <d v="1899-12-30T08:45:19"/>
    <d v="1899-12-30T09:11:31"/>
    <n v="3022"/>
    <x v="8"/>
    <x v="2"/>
    <n v="200905"/>
  </r>
  <r>
    <x v="964"/>
    <d v="2009-05-02T00:00:00"/>
    <x v="2"/>
    <n v="5.8"/>
    <n v="0"/>
    <n v="57"/>
    <n v="9"/>
    <d v="1899-12-30T00:57:09"/>
    <d v="1899-12-30T00:09:51"/>
    <x v="45"/>
    <s v="import from training peeks"/>
    <n v="6.0892388451443615"/>
    <n v="0"/>
    <m/>
    <m/>
    <d v="1899-12-30T04:18:10"/>
    <d v="1899-12-30T02:09:05"/>
    <d v="1899-12-30T04:18:10"/>
    <d v="1899-12-30T05:10:34"/>
    <d v="1899-12-30T02:09:05"/>
    <d v="1899-12-30T02:35:17"/>
    <n v="1300"/>
    <x v="8"/>
    <x v="2"/>
    <n v="200905"/>
  </r>
  <r>
    <x v="965"/>
    <d v="2009-05-06T00:00:00"/>
    <x v="2"/>
    <n v="3.5"/>
    <n v="0"/>
    <n v="35"/>
    <n v="5"/>
    <d v="1899-12-30T00:35:05"/>
    <d v="1899-12-30T00:10:01"/>
    <x v="45"/>
    <s v="import from training peeks"/>
    <n v="5.9857482185273208"/>
    <n v="0"/>
    <m/>
    <m/>
    <d v="1899-12-30T04:22:37"/>
    <d v="1899-12-30T02:11:19"/>
    <d v="1899-12-30T04:22:37"/>
    <d v="1899-12-30T05:15:01"/>
    <d v="1899-12-30T02:11:19"/>
    <d v="1899-12-30T02:37:31"/>
    <n v="1440"/>
    <x v="8"/>
    <x v="2"/>
    <n v="200905"/>
  </r>
  <r>
    <x v="966"/>
    <d v="2009-05-08T00:00:00"/>
    <x v="2"/>
    <n v="3.5"/>
    <n v="0"/>
    <n v="35"/>
    <n v="5"/>
    <d v="1899-12-30T00:35:05"/>
    <d v="1899-12-30T00:10:01"/>
    <x v="45"/>
    <s v="import from training peeks"/>
    <n v="5.9857482185273208"/>
    <n v="0"/>
    <m/>
    <m/>
    <d v="1899-12-30T04:22:37"/>
    <d v="1899-12-30T02:11:19"/>
    <d v="1899-12-30T04:22:37"/>
    <d v="1899-12-30T05:15:01"/>
    <d v="1899-12-30T02:11:19"/>
    <d v="1899-12-30T02:37:31"/>
    <n v="1440"/>
    <x v="8"/>
    <x v="2"/>
    <n v="200905"/>
  </r>
  <r>
    <x v="966"/>
    <d v="2009-05-08T00:00:00"/>
    <x v="0"/>
    <n v="0.7"/>
    <n v="0"/>
    <n v="36"/>
    <n v="6"/>
    <d v="1899-12-30T00:36:06"/>
    <d v="1899-12-30T00:51:34"/>
    <x v="45"/>
    <s v="import from training peeks"/>
    <n v="1.1634349030470921"/>
    <n v="0"/>
    <m/>
    <m/>
    <d v="1899-12-30T02:03:46"/>
    <d v="1899-12-30T01:01:53"/>
    <d v="1899-12-30T22:31:10"/>
    <d v="1899-12-30T23:23:34"/>
    <d v="1899-12-30T11:15:35"/>
    <d v="1899-12-30T11:41:47"/>
    <n v="3093"/>
    <x v="8"/>
    <x v="2"/>
    <n v="200905"/>
  </r>
  <r>
    <x v="967"/>
    <d v="2009-05-11T00:00:00"/>
    <x v="2"/>
    <n v="4"/>
    <n v="0"/>
    <n v="39"/>
    <n v="6"/>
    <d v="1899-12-30T00:39:06"/>
    <d v="1899-12-30T00:09:46"/>
    <x v="45"/>
    <s v="import from training peeks"/>
    <n v="6.1381074168797998"/>
    <n v="0"/>
    <m/>
    <m/>
    <d v="1899-12-30T04:16:06"/>
    <d v="1899-12-30T02:08:03"/>
    <d v="1899-12-30T04:16:06"/>
    <d v="1899-12-30T05:08:30"/>
    <d v="1899-12-30T02:08:03"/>
    <d v="1899-12-30T02:34:15"/>
    <n v="1231"/>
    <x v="8"/>
    <x v="2"/>
    <n v="200905"/>
  </r>
  <r>
    <x v="968"/>
    <d v="2009-05-12T00:00:00"/>
    <x v="2"/>
    <n v="5"/>
    <n v="0"/>
    <n v="50"/>
    <n v="8"/>
    <d v="1899-12-30T00:50:08"/>
    <d v="1899-12-30T00:10:02"/>
    <x v="45"/>
    <s v="import from training peeks"/>
    <n v="5.984042553191494"/>
    <n v="0"/>
    <m/>
    <m/>
    <d v="1899-12-30T04:22:42"/>
    <d v="1899-12-30T02:11:21"/>
    <d v="1899-12-30T04:22:42"/>
    <d v="1899-12-30T05:15:06"/>
    <d v="1899-12-30T02:11:21"/>
    <d v="1899-12-30T02:37:33"/>
    <n v="1443"/>
    <x v="8"/>
    <x v="2"/>
    <n v="200905"/>
  </r>
  <r>
    <x v="969"/>
    <d v="2009-05-13T00:00:00"/>
    <x v="1"/>
    <n v="9.6999999999999993"/>
    <n v="0"/>
    <n v="38"/>
    <n v="6"/>
    <d v="1899-12-30T00:38:06"/>
    <d v="1899-12-30T00:03:56"/>
    <x v="45"/>
    <s v="import from training peeks"/>
    <n v="15.275590551181113"/>
    <n v="0"/>
    <m/>
    <m/>
    <d v="1899-12-30T07:19:55"/>
    <d v="1899-12-30T03:39:58"/>
    <d v="1899-12-30T01:42:55"/>
    <d v="1899-12-30T02:35:19"/>
    <d v="1899-12-30T00:51:27"/>
    <d v="1899-12-30T01:17:39"/>
    <n v="400"/>
    <x v="8"/>
    <x v="2"/>
    <n v="200905"/>
  </r>
  <r>
    <x v="970"/>
    <d v="2009-05-17T00:00:00"/>
    <x v="2"/>
    <n v="9.1999999999999993"/>
    <n v="1"/>
    <n v="98"/>
    <n v="16"/>
    <d v="1899-12-30T02:38:16"/>
    <d v="1899-12-30T00:17:12"/>
    <x v="45"/>
    <s v="import from training peeks"/>
    <n v="3.4877843302443154"/>
    <n v="0"/>
    <m/>
    <m/>
    <d v="1899-12-30T07:30:43"/>
    <d v="1899-12-30T03:45:21"/>
    <d v="1899-12-30T07:30:43"/>
    <d v="1899-12-30T08:23:07"/>
    <d v="1899-12-30T03:45:21"/>
    <d v="1899-12-30T04:11:33"/>
    <n v="2730"/>
    <x v="8"/>
    <x v="2"/>
    <n v="200905"/>
  </r>
  <r>
    <x v="971"/>
    <d v="2009-05-19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d v="1899-12-30T04:13:51"/>
    <d v="1899-12-30T05:06:15"/>
    <d v="1899-12-30T02:06:55"/>
    <d v="1899-12-30T02:33:07"/>
    <n v="1162"/>
    <x v="8"/>
    <x v="2"/>
    <n v="200905"/>
  </r>
  <r>
    <x v="972"/>
    <d v="2009-05-20T00:00:00"/>
    <x v="0"/>
    <n v="0.7"/>
    <n v="0"/>
    <n v="29"/>
    <n v="4"/>
    <d v="1899-12-30T00:29:04"/>
    <d v="1899-12-30T00:41:31"/>
    <x v="45"/>
    <s v="import from training peeks"/>
    <n v="1.444954128440368"/>
    <n v="0"/>
    <m/>
    <m/>
    <d v="1899-12-30T01:39:39"/>
    <d v="1899-12-30T00:49:50"/>
    <d v="1899-12-30T18:07:55"/>
    <d v="1899-12-30T19:00:19"/>
    <d v="1899-12-30T09:03:58"/>
    <d v="1899-12-30T09:30:10"/>
    <n v="3046"/>
    <x v="8"/>
    <x v="2"/>
    <n v="200905"/>
  </r>
  <r>
    <x v="973"/>
    <d v="2009-05-21T00:00:00"/>
    <x v="2"/>
    <n v="3"/>
    <n v="0"/>
    <n v="28"/>
    <n v="4"/>
    <d v="1899-12-30T00:28:04"/>
    <d v="1899-12-30T00:09:21"/>
    <x v="45"/>
    <s v="import from training peeks"/>
    <n v="6.413301662707843"/>
    <n v="0"/>
    <m/>
    <m/>
    <d v="1899-12-30T04:05:07"/>
    <d v="1899-12-30T02:02:33"/>
    <d v="1899-12-30T04:05:07"/>
    <d v="1899-12-30T04:57:31"/>
    <d v="1899-12-30T02:02:33"/>
    <d v="1899-12-30T02:28:45"/>
    <n v="951"/>
    <x v="8"/>
    <x v="2"/>
    <n v="200905"/>
  </r>
  <r>
    <x v="974"/>
    <d v="2009-05-24T00:00:00"/>
    <x v="2"/>
    <n v="10.5"/>
    <n v="2"/>
    <n v="129"/>
    <n v="21"/>
    <d v="1899-12-30T04:09:21"/>
    <d v="1899-12-30T00:23:45"/>
    <x v="45"/>
    <s v="import from training peeks"/>
    <n v="2.5265690796069804"/>
    <n v="0"/>
    <m/>
    <m/>
    <d v="1899-12-30T10:22:11"/>
    <d v="1899-12-30T05:11:06"/>
    <d v="1899-12-30T10:22:11"/>
    <d v="1899-12-30T11:14:35"/>
    <d v="1899-12-30T05:11:06"/>
    <d v="1899-12-30T05:37:18"/>
    <n v="2742"/>
    <x v="8"/>
    <x v="2"/>
    <n v="200905"/>
  </r>
  <r>
    <x v="975"/>
    <d v="2009-05-25T00:00:00"/>
    <x v="0"/>
    <n v="0.6"/>
    <n v="0"/>
    <n v="20"/>
    <n v="3"/>
    <d v="1899-12-30T00:20:03"/>
    <d v="1899-12-30T00:33:25"/>
    <x v="45"/>
    <s v="import from training peeks"/>
    <n v="1.7955112219451386"/>
    <n v="0"/>
    <m/>
    <m/>
    <d v="1899-12-30T01:20:12"/>
    <d v="1899-12-30T00:40:06"/>
    <d v="1899-12-30T14:35:31"/>
    <d v="1899-12-30T15:27:55"/>
    <d v="1899-12-30T07:17:45"/>
    <d v="1899-12-30T07:43:58"/>
    <n v="2816"/>
    <x v="8"/>
    <x v="2"/>
    <n v="200905"/>
  </r>
  <r>
    <x v="976"/>
    <d v="2009-05-28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d v="1899-12-30T04:13:51"/>
    <d v="1899-12-30T05:06:15"/>
    <d v="1899-12-30T02:06:55"/>
    <d v="1899-12-30T02:33:07"/>
    <n v="1162"/>
    <x v="8"/>
    <x v="2"/>
    <n v="200905"/>
  </r>
  <r>
    <x v="977"/>
    <d v="2009-05-31T00:00:00"/>
    <x v="2"/>
    <n v="5"/>
    <n v="0"/>
    <n v="54"/>
    <n v="9"/>
    <d v="1899-12-30T00:54:09"/>
    <d v="1899-12-30T00:10:50"/>
    <x v="45"/>
    <s v="import from training peeks"/>
    <n v="5.5401662049861535"/>
    <n v="0"/>
    <m/>
    <m/>
    <d v="1899-12-30T04:43:45"/>
    <d v="1899-12-30T02:21:52"/>
    <d v="1899-12-30T04:43:45"/>
    <d v="1899-12-30T05:36:09"/>
    <d v="1899-12-30T02:21:52"/>
    <d v="1899-12-30T02:48:04"/>
    <n v="1967"/>
    <x v="8"/>
    <x v="2"/>
    <n v="200905"/>
  </r>
  <r>
    <x v="978"/>
    <d v="2009-06-04T00:00:00"/>
    <x v="2"/>
    <n v="1.1000000000000001"/>
    <n v="0"/>
    <n v="9"/>
    <n v="1"/>
    <d v="1899-12-30T00:09:01"/>
    <d v="1899-12-30T00:08:12"/>
    <x v="45"/>
    <s v="import from training peeks"/>
    <n v="7.3197781885397468"/>
    <n v="0"/>
    <m/>
    <m/>
    <d v="1899-12-30T03:34:46"/>
    <d v="1899-12-30T01:47:23"/>
    <d v="1899-12-30T03:34:46"/>
    <d v="1899-12-30T04:27:10"/>
    <d v="1899-12-30T01:47:23"/>
    <d v="1899-12-30T02:13:35"/>
    <n v="723"/>
    <x v="8"/>
    <x v="3"/>
    <n v="200906"/>
  </r>
  <r>
    <x v="979"/>
    <d v="2009-06-07T00:00:00"/>
    <x v="0"/>
    <n v="1.2"/>
    <n v="0"/>
    <n v="41"/>
    <n v="6"/>
    <d v="1899-12-30T00:41:06"/>
    <d v="1899-12-30T00:34:15"/>
    <x v="45"/>
    <s v="Rev3 Half"/>
    <n v="1.7518248175182494"/>
    <n v="0"/>
    <m/>
    <m/>
    <d v="1899-12-30T01:22:12"/>
    <d v="1899-12-30T00:41:06"/>
    <d v="1899-12-30T14:57:21"/>
    <d v="1899-12-30T15:49:45"/>
    <d v="1899-12-30T07:28:41"/>
    <d v="1899-12-30T07:54:53"/>
    <n v="2841"/>
    <x v="8"/>
    <x v="3"/>
    <n v="200906"/>
  </r>
  <r>
    <x v="979"/>
    <d v="2009-06-07T00:00:00"/>
    <x v="2"/>
    <n v="13.1"/>
    <n v="3"/>
    <n v="0"/>
    <n v="30"/>
    <d v="1899-12-30T03:00:30"/>
    <d v="1899-12-30T00:13:47"/>
    <x v="45"/>
    <s v="Rev3 Half"/>
    <n v="4.3545706371191164"/>
    <n v="0"/>
    <m/>
    <m/>
    <d v="1899-12-30T06:01:00"/>
    <d v="1899-12-30T03:00:30"/>
    <d v="1899-12-30T06:01:00"/>
    <d v="1899-12-30T06:53:24"/>
    <d v="1899-12-30T03:00:30"/>
    <d v="1899-12-30T03:26:42"/>
    <n v="2619"/>
    <x v="8"/>
    <x v="3"/>
    <n v="200906"/>
  </r>
  <r>
    <x v="980"/>
    <d v="2009-06-15T00:00:00"/>
    <x v="1"/>
    <n v="10.5"/>
    <n v="0"/>
    <n v="38"/>
    <n v="6"/>
    <d v="1899-12-30T00:38:06"/>
    <d v="1899-12-30T00:03:38"/>
    <x v="45"/>
    <s v="import from training peeks"/>
    <n v="16.535433070866151"/>
    <n v="0"/>
    <m/>
    <m/>
    <d v="1899-12-30T06:46:24"/>
    <d v="1899-12-30T03:23:12"/>
    <d v="1899-12-30T01:35:04"/>
    <d v="1899-12-30T02:27:28"/>
    <d v="1899-12-30T00:47:32"/>
    <d v="1899-12-30T01:13:44"/>
    <n v="300"/>
    <x v="8"/>
    <x v="3"/>
    <n v="200906"/>
  </r>
  <r>
    <x v="981"/>
    <d v="2009-06-16T00:00:00"/>
    <x v="1"/>
    <n v="8"/>
    <n v="0"/>
    <n v="32"/>
    <n v="5"/>
    <d v="1899-12-30T00:32:05"/>
    <d v="1899-12-30T00:04:01"/>
    <x v="45"/>
    <s v="import from training peeks"/>
    <n v="14.961038961038973"/>
    <n v="0"/>
    <m/>
    <m/>
    <d v="1899-12-30T07:29:10"/>
    <d v="1899-12-30T03:44:35"/>
    <d v="1899-12-30T01:45:04"/>
    <d v="1899-12-30T02:37:28"/>
    <d v="1899-12-30T00:52:32"/>
    <d v="1899-12-30T01:18:44"/>
    <n v="447"/>
    <x v="8"/>
    <x v="3"/>
    <n v="200906"/>
  </r>
  <r>
    <x v="982"/>
    <d v="2009-07-13T16:01:00"/>
    <x v="2"/>
    <n v="3.0074356400000002"/>
    <n v="0"/>
    <n v="29"/>
    <n v="32"/>
    <d v="1899-12-30T00:29:32"/>
    <d v="1899-12-30T00:09:49"/>
    <x v="45"/>
    <s v="Nike+ Import"/>
    <n v="6.1099143927765294"/>
    <n v="0"/>
    <m/>
    <m/>
    <d v="1899-12-30T04:17:17"/>
    <d v="1899-12-30T02:08:39"/>
    <d v="1899-12-30T04:17:17"/>
    <d v="1899-12-30T05:09:41"/>
    <d v="1899-12-30T02:08:39"/>
    <d v="1899-12-30T02:34:51"/>
    <n v="1262"/>
    <x v="8"/>
    <x v="0"/>
    <n v="200907"/>
  </r>
  <r>
    <x v="983"/>
    <d v="2009-07-14T12:54:00"/>
    <x v="2"/>
    <n v="2.4233468999999999"/>
    <n v="0"/>
    <n v="24"/>
    <n v="10"/>
    <d v="1899-12-30T00:24:10"/>
    <d v="1899-12-30T00:09:58"/>
    <x v="45"/>
    <s v="Nike+ Import"/>
    <n v="6.0165854068965556"/>
    <n v="0"/>
    <m/>
    <m/>
    <d v="1899-12-30T04:21:17"/>
    <d v="1899-12-30T02:10:38"/>
    <d v="1899-12-30T04:21:17"/>
    <d v="1899-12-30T05:13:41"/>
    <d v="1899-12-30T02:10:38"/>
    <d v="1899-12-30T02:36:50"/>
    <n v="1385"/>
    <x v="8"/>
    <x v="0"/>
    <n v="200907"/>
  </r>
  <r>
    <x v="984"/>
    <d v="2009-07-17T11:53:00"/>
    <x v="2"/>
    <n v="1.01283473"/>
    <n v="0"/>
    <n v="9"/>
    <n v="50"/>
    <d v="1899-12-30T00:09:50"/>
    <d v="1899-12-30T00:09:43"/>
    <x v="45"/>
    <s v="Nike+ Import"/>
    <n v="6.1800085220339032"/>
    <n v="0"/>
    <m/>
    <m/>
    <d v="1899-12-30T04:14:22"/>
    <d v="1899-12-30T02:07:11"/>
    <d v="1899-12-30T04:14:22"/>
    <d v="1899-12-30T05:06:46"/>
    <d v="1899-12-30T02:07:11"/>
    <d v="1899-12-30T02:33:23"/>
    <n v="1179"/>
    <x v="8"/>
    <x v="0"/>
    <n v="200907"/>
  </r>
  <r>
    <x v="985"/>
    <d v="2009-07-17T12:12:00"/>
    <x v="2"/>
    <n v="0.85127827"/>
    <n v="0"/>
    <n v="8"/>
    <n v="26"/>
    <d v="1899-12-30T00:08:26"/>
    <d v="1899-12-30T00:09:54"/>
    <x v="45"/>
    <s v="Nike+ Import"/>
    <n v="6.0565252411067236"/>
    <n v="0"/>
    <m/>
    <m/>
    <d v="1899-12-30T04:19:33"/>
    <d v="1899-12-30T02:09:47"/>
    <d v="1899-12-30T04:19:33"/>
    <d v="1899-12-30T05:11:57"/>
    <d v="1899-12-30T02:09:47"/>
    <d v="1899-12-30T02:35:59"/>
    <n v="1342"/>
    <x v="8"/>
    <x v="0"/>
    <n v="200907"/>
  </r>
  <r>
    <x v="986"/>
    <d v="2009-07-22T14:22:00"/>
    <x v="2"/>
    <n v="2.0567380100000001"/>
    <n v="0"/>
    <n v="26"/>
    <n v="1"/>
    <d v="1899-12-30T00:26:01"/>
    <d v="1899-12-30T00:12:39"/>
    <x v="45"/>
    <s v="Nike+ Import"/>
    <n v="4.7432779218449754"/>
    <n v="0"/>
    <m/>
    <m/>
    <d v="1899-12-30T05:31:25"/>
    <d v="1899-12-30T02:45:42"/>
    <d v="1899-12-30T05:31:25"/>
    <d v="1899-12-30T06:23:49"/>
    <d v="1899-12-30T02:45:42"/>
    <d v="1899-12-30T03:11:55"/>
    <n v="2531"/>
    <x v="8"/>
    <x v="0"/>
    <n v="200907"/>
  </r>
  <r>
    <x v="987"/>
    <d v="2009-07-30T12:43:00"/>
    <x v="2"/>
    <n v="3.0695727399999999"/>
    <n v="0"/>
    <n v="33"/>
    <n v="1"/>
    <d v="1899-12-30T00:33:01"/>
    <d v="1899-12-30T00:10:45"/>
    <x v="45"/>
    <s v="Nike+ Import"/>
    <n v="5.5782240605754714"/>
    <n v="0"/>
    <m/>
    <m/>
    <d v="1899-12-30T04:41:49"/>
    <d v="1899-12-30T02:20:54"/>
    <d v="1899-12-30T04:41:49"/>
    <d v="1899-12-30T05:34:13"/>
    <d v="1899-12-30T02:20:54"/>
    <d v="1899-12-30T02:47:06"/>
    <n v="1925"/>
    <x v="8"/>
    <x v="0"/>
    <n v="200907"/>
  </r>
  <r>
    <x v="988"/>
    <d v="2009-08-02T22:29:00"/>
    <x v="2"/>
    <n v="1.8827541299999999"/>
    <n v="0"/>
    <n v="18"/>
    <n v="38"/>
    <d v="1899-12-30T00:18:38"/>
    <d v="1899-12-30T00:09:54"/>
    <x v="45"/>
    <s v="Nike+ Import"/>
    <n v="6.0625356601073399"/>
    <n v="0"/>
    <m/>
    <m/>
    <d v="1899-12-30T04:19:18"/>
    <d v="1899-12-30T02:09:39"/>
    <d v="1899-12-30T04:19:18"/>
    <d v="1899-12-30T05:11:42"/>
    <d v="1899-12-30T02:09:39"/>
    <d v="1899-12-30T02:35:51"/>
    <n v="1337"/>
    <x v="8"/>
    <x v="4"/>
    <n v="200908"/>
  </r>
  <r>
    <x v="989"/>
    <d v="2009-08-03T17:04:00"/>
    <x v="2"/>
    <n v="1.83304445"/>
    <n v="0"/>
    <n v="20"/>
    <n v="20"/>
    <d v="1899-12-30T00:20:20"/>
    <d v="1899-12-30T00:11:06"/>
    <x v="45"/>
    <s v="Nike+ Import"/>
    <n v="5.4089836229508252"/>
    <n v="0"/>
    <m/>
    <m/>
    <d v="1899-12-30T04:50:38"/>
    <d v="1899-12-30T02:25:19"/>
    <d v="1899-12-30T04:50:38"/>
    <d v="1899-12-30T05:43:02"/>
    <d v="1899-12-30T02:25:19"/>
    <d v="1899-12-30T02:51:31"/>
    <n v="2099"/>
    <x v="8"/>
    <x v="4"/>
    <n v="200908"/>
  </r>
  <r>
    <x v="990"/>
    <d v="2009-08-06T12:32:00"/>
    <x v="2"/>
    <n v="4.3"/>
    <n v="0"/>
    <n v="48"/>
    <n v="50"/>
    <d v="1899-12-30T00:48:50"/>
    <d v="1899-12-30T00:11:21"/>
    <x v="45"/>
    <s v="Nike+ Import"/>
    <n v="5.2832764505119485"/>
    <n v="0"/>
    <m/>
    <m/>
    <d v="1899-12-30T04:57:33"/>
    <d v="1899-12-30T02:28:46"/>
    <d v="1899-12-30T04:57:33"/>
    <d v="1899-12-30T05:49:57"/>
    <d v="1899-12-30T02:28:46"/>
    <d v="1899-12-30T02:54:58"/>
    <n v="2222"/>
    <x v="8"/>
    <x v="4"/>
    <n v="200908"/>
  </r>
  <r>
    <x v="991"/>
    <d v="2009-08-07T11:44:00"/>
    <x v="2"/>
    <n v="3.17520581"/>
    <n v="0"/>
    <n v="34"/>
    <n v="54"/>
    <d v="1899-12-30T00:34:54"/>
    <d v="1899-12-30T00:10:59"/>
    <x v="45"/>
    <s v="Nike+ Import"/>
    <n v="5.4588065501432705"/>
    <n v="0"/>
    <m/>
    <m/>
    <d v="1899-12-30T04:47:59"/>
    <d v="1899-12-30T02:23:59"/>
    <d v="1899-12-30T04:47:59"/>
    <d v="1899-12-30T05:40:23"/>
    <d v="1899-12-30T02:23:59"/>
    <d v="1899-12-30T02:50:11"/>
    <n v="2045"/>
    <x v="8"/>
    <x v="4"/>
    <n v="200908"/>
  </r>
  <r>
    <x v="992"/>
    <d v="2009-08-10T03:57:00"/>
    <x v="2"/>
    <n v="2.0194557500000001"/>
    <n v="0"/>
    <n v="20"/>
    <n v="38"/>
    <d v="1899-12-30T00:20:38"/>
    <d v="1899-12-30T00:10:13"/>
    <x v="45"/>
    <s v="Nike+ Import"/>
    <n v="5.8724076736672108"/>
    <n v="0"/>
    <m/>
    <m/>
    <d v="1899-12-30T04:27:42"/>
    <d v="1899-12-30T02:13:51"/>
    <d v="1899-12-30T04:27:42"/>
    <d v="1899-12-30T05:20:06"/>
    <d v="1899-12-30T02:13:51"/>
    <d v="1899-12-30T02:40:03"/>
    <n v="1577"/>
    <x v="8"/>
    <x v="4"/>
    <n v="200908"/>
  </r>
  <r>
    <x v="993"/>
    <d v="2009-08-10T12:27:00"/>
    <x v="2"/>
    <n v="2.0940202700000001"/>
    <n v="0"/>
    <n v="22"/>
    <n v="3"/>
    <d v="1899-12-30T00:22:03"/>
    <d v="1899-12-30T00:10:32"/>
    <x v="45"/>
    <s v="Nike+ Import"/>
    <n v="5.6980143401360595"/>
    <n v="0"/>
    <m/>
    <m/>
    <d v="1899-12-30T04:35:53"/>
    <d v="1899-12-30T02:17:57"/>
    <d v="1899-12-30T04:35:53"/>
    <d v="1899-12-30T05:28:17"/>
    <d v="1899-12-30T02:17:57"/>
    <d v="1899-12-30T02:44:09"/>
    <n v="1803"/>
    <x v="8"/>
    <x v="4"/>
    <n v="200908"/>
  </r>
  <r>
    <x v="994"/>
    <d v="2009-08-12T11:52:00"/>
    <x v="2"/>
    <n v="3.2062743600000001"/>
    <n v="0"/>
    <n v="32"/>
    <n v="43"/>
    <d v="1899-12-30T00:32:43"/>
    <d v="1899-12-30T00:10:12"/>
    <x v="45"/>
    <s v="Nike+ Import"/>
    <n v="5.8800752399388729"/>
    <n v="0"/>
    <m/>
    <m/>
    <d v="1899-12-30T04:27:21"/>
    <d v="1899-12-30T02:13:40"/>
    <d v="1899-12-30T04:27:21"/>
    <d v="1899-12-30T05:19:45"/>
    <d v="1899-12-30T02:13:40"/>
    <d v="1899-12-30T02:39:52"/>
    <n v="1564"/>
    <x v="8"/>
    <x v="4"/>
    <n v="200908"/>
  </r>
  <r>
    <x v="995"/>
    <d v="2009-08-14T11:58:00"/>
    <x v="2"/>
    <n v="3.25598404"/>
    <n v="0"/>
    <n v="32"/>
    <n v="27"/>
    <d v="1899-12-30T00:32:27"/>
    <d v="1899-12-30T00:09:58"/>
    <x v="45"/>
    <s v="Nike+ Import"/>
    <n v="6.0203094730354429"/>
    <n v="0"/>
    <m/>
    <m/>
    <d v="1899-12-30T04:21:07"/>
    <d v="1899-12-30T02:10:33"/>
    <d v="1899-12-30T04:21:07"/>
    <d v="1899-12-30T05:13:31"/>
    <d v="1899-12-30T02:10:33"/>
    <d v="1899-12-30T02:36:45"/>
    <n v="1378"/>
    <x v="8"/>
    <x v="4"/>
    <n v="200908"/>
  </r>
  <r>
    <x v="996"/>
    <d v="2009-08-16T23:37:00"/>
    <x v="2"/>
    <n v="1.01283473"/>
    <n v="0"/>
    <n v="9"/>
    <n v="4"/>
    <d v="1899-12-30T00:09:04"/>
    <d v="1899-12-30T00:08:57"/>
    <x v="45"/>
    <s v="Nike+ Import"/>
    <n v="6.702582772058828"/>
    <n v="0"/>
    <m/>
    <m/>
    <d v="1899-12-30T03:54:32"/>
    <d v="1899-12-30T01:57:16"/>
    <d v="1899-12-30T03:54:32"/>
    <d v="1899-12-30T04:46:56"/>
    <d v="1899-12-30T01:57:16"/>
    <d v="1899-12-30T02:23:28"/>
    <n v="808"/>
    <x v="8"/>
    <x v="4"/>
    <n v="200908"/>
  </r>
  <r>
    <x v="997"/>
    <d v="2009-08-23T23:53:00"/>
    <x v="2"/>
    <n v="1.3856573299999999"/>
    <n v="0"/>
    <n v="11"/>
    <n v="11"/>
    <d v="1899-12-30T00:11:11"/>
    <d v="1899-12-30T00:08:04"/>
    <x v="45"/>
    <s v="Nike+ Import"/>
    <n v="7.4342271058122265"/>
    <n v="0"/>
    <m/>
    <m/>
    <d v="1899-12-30T03:31:27"/>
    <d v="1899-12-30T01:45:44"/>
    <d v="1899-12-30T03:31:27"/>
    <d v="1899-12-30T04:23:51"/>
    <d v="1899-12-30T01:45:44"/>
    <d v="1899-12-30T02:11:56"/>
    <n v="721"/>
    <x v="8"/>
    <x v="4"/>
    <n v="200908"/>
  </r>
  <r>
    <x v="998"/>
    <d v="2009-08-25T01:52:00"/>
    <x v="2"/>
    <n v="2.1747985000000001"/>
    <n v="0"/>
    <n v="20"/>
    <n v="4"/>
    <d v="1899-12-30T00:20:04"/>
    <d v="1899-12-30T00:09:14"/>
    <x v="45"/>
    <s v="Nike+ Import"/>
    <n v="6.5027197674418664"/>
    <n v="0"/>
    <m/>
    <m/>
    <d v="1899-12-30T04:01:45"/>
    <d v="1899-12-30T02:00:52"/>
    <d v="1899-12-30T04:01:45"/>
    <d v="1899-12-30T04:54:09"/>
    <d v="1899-12-30T02:00:52"/>
    <d v="1899-12-30T02:27:04"/>
    <n v="878"/>
    <x v="8"/>
    <x v="4"/>
    <n v="200908"/>
  </r>
  <r>
    <x v="999"/>
    <d v="2009-08-25T12:20:00"/>
    <x v="2"/>
    <n v="2.9204436999999999"/>
    <n v="0"/>
    <n v="28"/>
    <n v="41"/>
    <d v="1899-12-30T00:28:41"/>
    <d v="1899-12-30T00:09:49"/>
    <x v="45"/>
    <s v="Nike+ Import"/>
    <n v="6.1090048343986103"/>
    <n v="0"/>
    <m/>
    <m/>
    <d v="1899-12-30T04:17:20"/>
    <d v="1899-12-30T02:08:40"/>
    <d v="1899-12-30T04:17:20"/>
    <d v="1899-12-30T05:09:44"/>
    <d v="1899-12-30T02:08:40"/>
    <d v="1899-12-30T02:34:52"/>
    <n v="1267"/>
    <x v="8"/>
    <x v="4"/>
    <n v="200908"/>
  </r>
  <r>
    <x v="1000"/>
    <d v="2009-11-16T12:19:00"/>
    <x v="2"/>
    <n v="1.79"/>
    <n v="0"/>
    <n v="18"/>
    <n v="54"/>
    <d v="1899-12-30T00:18:54"/>
    <d v="1899-12-30T00:10:34"/>
    <x v="45"/>
    <s v="Import from Runkeeper"/>
    <n v="5.6825396825396872"/>
    <n v="0"/>
    <m/>
    <m/>
    <d v="1899-12-30T04:36:38"/>
    <d v="1899-12-30T02:18:19"/>
    <d v="1899-12-30T04:36:38"/>
    <d v="1899-12-30T05:29:02"/>
    <d v="1899-12-30T02:18:19"/>
    <d v="1899-12-30T02:44:31"/>
    <n v="1819"/>
    <x v="8"/>
    <x v="7"/>
    <n v="200911"/>
  </r>
  <r>
    <x v="1001"/>
    <d v="2009-11-20T12:01:00"/>
    <x v="2"/>
    <n v="1.77"/>
    <n v="0"/>
    <n v="19"/>
    <n v="7"/>
    <d v="1899-12-30T00:19:07"/>
    <d v="1899-12-30T00:10:48"/>
    <x v="45"/>
    <s v="Import from Runkeeper"/>
    <n v="5.5553618134263338"/>
    <n v="0"/>
    <m/>
    <m/>
    <d v="1899-12-30T04:42:58"/>
    <d v="1899-12-30T02:21:29"/>
    <d v="1899-12-30T04:42:58"/>
    <d v="1899-12-30T05:35:22"/>
    <d v="1899-12-30T02:21:29"/>
    <d v="1899-12-30T02:47:41"/>
    <n v="1948"/>
    <x v="8"/>
    <x v="7"/>
    <n v="200911"/>
  </r>
  <r>
    <x v="1002"/>
    <d v="2009-12-02T12:34:00"/>
    <x v="2"/>
    <n v="1.82"/>
    <n v="0"/>
    <n v="19"/>
    <n v="32"/>
    <d v="1899-12-30T00:19:32"/>
    <d v="1899-12-30T00:10:44"/>
    <x v="45"/>
    <s v="Import from Runkeeper"/>
    <n v="5.5904436860068305"/>
    <n v="0"/>
    <m/>
    <m/>
    <d v="1899-12-30T04:41:12"/>
    <d v="1899-12-30T02:20:36"/>
    <d v="1899-12-30T04:41:12"/>
    <d v="1899-12-30T05:33:36"/>
    <d v="1899-12-30T02:20:36"/>
    <d v="1899-12-30T02:46:48"/>
    <n v="1907"/>
    <x v="8"/>
    <x v="11"/>
    <n v="200912"/>
  </r>
  <r>
    <x v="1003"/>
    <d v="2010-01-05T00:00:00"/>
    <x v="2"/>
    <n v="1"/>
    <n v="0"/>
    <n v="9"/>
    <n v="14"/>
    <d v="1899-12-30T00:09:14"/>
    <d v="1899-12-30T00:09:14"/>
    <x v="45"/>
    <s v="Import from Nike+"/>
    <n v="6.4981949458483808"/>
    <n v="0"/>
    <m/>
    <m/>
    <d v="1899-12-30T04:01:55"/>
    <d v="1899-12-30T02:00:57"/>
    <d v="1899-12-30T04:01:55"/>
    <d v="1899-12-30T04:54:19"/>
    <d v="1899-12-30T02:00:57"/>
    <d v="1899-12-30T02:27:09"/>
    <n v="880"/>
    <x v="9"/>
    <x v="8"/>
    <n v="201001"/>
  </r>
  <r>
    <x v="1004"/>
    <d v="2010-01-11T00:00:00"/>
    <x v="2"/>
    <n v="2"/>
    <n v="0"/>
    <n v="18"/>
    <n v="4"/>
    <d v="1899-12-30T00:18:04"/>
    <d v="1899-12-30T00:09:02"/>
    <x v="45"/>
    <s v="Import from Nike+"/>
    <n v="6.6420664206642117"/>
    <n v="0"/>
    <m/>
    <m/>
    <d v="1899-12-30T03:56:40"/>
    <d v="1899-12-30T01:58:20"/>
    <d v="1899-12-30T03:56:40"/>
    <d v="1899-12-30T04:49:04"/>
    <d v="1899-12-30T01:58:20"/>
    <d v="1899-12-30T02:24:32"/>
    <n v="823"/>
    <x v="9"/>
    <x v="8"/>
    <n v="201001"/>
  </r>
  <r>
    <x v="1005"/>
    <d v="2010-03-05T12:07:00"/>
    <x v="2"/>
    <n v="2.76"/>
    <n v="0"/>
    <n v="29"/>
    <n v="23"/>
    <d v="1899-12-30T00:29:23"/>
    <d v="1899-12-30T00:10:39"/>
    <x v="45"/>
    <s v="Import from Runkeeper"/>
    <n v="5.6358479863868443"/>
    <n v="0"/>
    <m/>
    <m/>
    <d v="1899-12-30T04:38:56"/>
    <d v="1899-12-30T02:19:28"/>
    <d v="1899-12-30T04:38:56"/>
    <d v="1899-12-30T05:31:20"/>
    <d v="1899-12-30T02:19:28"/>
    <d v="1899-12-30T02:45:40"/>
    <n v="1859"/>
    <x v="9"/>
    <x v="10"/>
    <n v="201003"/>
  </r>
  <r>
    <x v="1006"/>
    <d v="2010-03-08T12:24:00"/>
    <x v="2"/>
    <n v="1.8"/>
    <n v="0"/>
    <n v="21"/>
    <n v="5"/>
    <d v="1899-12-30T00:21:05"/>
    <d v="1899-12-30T00:11:43"/>
    <x v="45"/>
    <s v="Import from Runkeeper"/>
    <n v="5.1225296442687789"/>
    <n v="0"/>
    <m/>
    <m/>
    <d v="1899-12-30T05:06:53"/>
    <d v="1899-12-30T02:33:26"/>
    <d v="1899-12-30T05:06:53"/>
    <d v="1899-12-30T05:59:17"/>
    <d v="1899-12-30T02:33:26"/>
    <d v="1899-12-30T02:59:38"/>
    <n v="2333"/>
    <x v="9"/>
    <x v="10"/>
    <n v="201003"/>
  </r>
  <r>
    <x v="1007"/>
    <d v="2010-03-09T12:37:00"/>
    <x v="2"/>
    <n v="3.52"/>
    <n v="0"/>
    <n v="28"/>
    <n v="56"/>
    <d v="1899-12-30T00:28:56"/>
    <d v="1899-12-30T00:08:13"/>
    <x v="45"/>
    <s v="Import from Runkeeper"/>
    <n v="7.2995391705069181"/>
    <n v="0"/>
    <m/>
    <m/>
    <d v="1899-12-30T03:35:21"/>
    <d v="1899-12-30T01:47:41"/>
    <d v="1899-12-30T03:35:21"/>
    <d v="1899-12-30T04:27:45"/>
    <d v="1899-12-30T01:47:41"/>
    <d v="1899-12-30T02:13:53"/>
    <n v="724"/>
    <x v="9"/>
    <x v="10"/>
    <n v="201003"/>
  </r>
  <r>
    <x v="1008"/>
    <d v="2010-03-11T11:55:00"/>
    <x v="2"/>
    <n v="3.73"/>
    <n v="0"/>
    <n v="32"/>
    <n v="18"/>
    <d v="1899-12-30T00:32:18"/>
    <d v="1899-12-30T00:08:40"/>
    <x v="45"/>
    <s v="Import from Runkeeper"/>
    <n v="6.9287925696594481"/>
    <n v="0"/>
    <m/>
    <m/>
    <d v="1899-12-30T03:46:53"/>
    <d v="1899-12-30T01:53:26"/>
    <d v="1899-12-30T03:46:53"/>
    <d v="1899-12-30T04:39:17"/>
    <d v="1899-12-30T01:53:26"/>
    <d v="1899-12-30T02:19:38"/>
    <n v="762"/>
    <x v="9"/>
    <x v="10"/>
    <n v="201003"/>
  </r>
  <r>
    <x v="1009"/>
    <d v="2010-03-16T11:54:00"/>
    <x v="2"/>
    <n v="2.77"/>
    <n v="0"/>
    <n v="32"/>
    <n v="43"/>
    <d v="1899-12-30T00:32:43"/>
    <d v="1899-12-30T00:11:49"/>
    <x v="45"/>
    <s v="Import from Runkeeper"/>
    <n v="5.0799796230259835"/>
    <n v="0"/>
    <m/>
    <m/>
    <d v="1899-12-30T05:09:27"/>
    <d v="1899-12-30T02:34:44"/>
    <d v="1899-12-30T05:09:27"/>
    <d v="1899-12-30T06:01:51"/>
    <d v="1899-12-30T02:34:44"/>
    <d v="1899-12-30T03:00:56"/>
    <n v="2365"/>
    <x v="9"/>
    <x v="10"/>
    <n v="201003"/>
  </r>
  <r>
    <x v="1010"/>
    <d v="2010-03-18T12:14:00"/>
    <x v="2"/>
    <n v="2.83"/>
    <n v="0"/>
    <n v="33"/>
    <n v="28"/>
    <d v="1899-12-30T00:33:28"/>
    <d v="1899-12-30T00:11:50"/>
    <x v="45"/>
    <s v="Import from Runkeeper"/>
    <n v="5.0737051792828725"/>
    <n v="0"/>
    <m/>
    <m/>
    <d v="1899-12-30T05:09:50"/>
    <d v="1899-12-30T02:34:55"/>
    <d v="1899-12-30T05:09:50"/>
    <d v="1899-12-30T06:02:14"/>
    <d v="1899-12-30T02:34:55"/>
    <d v="1899-12-30T03:01:07"/>
    <n v="2370"/>
    <x v="9"/>
    <x v="10"/>
    <n v="201003"/>
  </r>
  <r>
    <x v="1011"/>
    <d v="2010-04-05T11:49:00"/>
    <x v="2"/>
    <n v="2.83"/>
    <n v="0"/>
    <n v="33"/>
    <n v="12"/>
    <d v="1899-12-30T00:33:12"/>
    <d v="1899-12-30T00:11:44"/>
    <x v="45"/>
    <s v="Columbus Route"/>
    <n v="5.1144578313253053"/>
    <n v="0"/>
    <m/>
    <m/>
    <d v="1899-12-30T05:07:22"/>
    <d v="1899-12-30T02:33:41"/>
    <d v="1899-12-30T05:07:22"/>
    <d v="1899-12-30T05:59:46"/>
    <d v="1899-12-30T02:33:41"/>
    <d v="1899-12-30T02:59:53"/>
    <n v="2342"/>
    <x v="9"/>
    <x v="1"/>
    <n v="201004"/>
  </r>
  <r>
    <x v="1012"/>
    <d v="2010-04-07T11:54:00"/>
    <x v="2"/>
    <n v="3.62"/>
    <n v="0"/>
    <n v="33"/>
    <n v="26"/>
    <d v="1899-12-30T00:33:26"/>
    <d v="1899-12-30T00:09:14"/>
    <x v="45"/>
    <s v="Import from Runkeeper"/>
    <n v="6.4965104685942228"/>
    <n v="0"/>
    <m/>
    <m/>
    <d v="1899-12-30T04:01:59"/>
    <d v="1899-12-30T02:00:59"/>
    <d v="1899-12-30T04:01:59"/>
    <d v="1899-12-30T04:54:23"/>
    <d v="1899-12-30T02:00:59"/>
    <d v="1899-12-30T02:27:11"/>
    <n v="884"/>
    <x v="9"/>
    <x v="1"/>
    <n v="201004"/>
  </r>
  <r>
    <x v="1013"/>
    <d v="2010-04-12T11:58:00"/>
    <x v="2"/>
    <n v="2.77"/>
    <n v="0"/>
    <n v="32"/>
    <n v="17"/>
    <d v="1899-12-30T00:32:17"/>
    <d v="1899-12-30T00:11:39"/>
    <x v="45"/>
    <s v="Import from Runkeeper"/>
    <n v="5.1481672689726423"/>
    <n v="0"/>
    <m/>
    <m/>
    <d v="1899-12-30T05:05:21"/>
    <d v="1899-12-30T02:32:41"/>
    <d v="1899-12-30T05:05:21"/>
    <d v="1899-12-30T05:57:45"/>
    <d v="1899-12-30T02:32:41"/>
    <d v="1899-12-30T02:58:53"/>
    <n v="2317"/>
    <x v="9"/>
    <x v="1"/>
    <n v="201004"/>
  </r>
  <r>
    <x v="1014"/>
    <d v="2010-04-14T11:21:00"/>
    <x v="1"/>
    <n v="22.44"/>
    <n v="1"/>
    <n v="30"/>
    <n v="18"/>
    <d v="1899-12-30T01:30:18"/>
    <d v="1899-12-30T00:04:01"/>
    <x v="45"/>
    <s v="Import from Runkeeper"/>
    <n v="14.910299003322272"/>
    <n v="0"/>
    <m/>
    <m/>
    <d v="1899-12-30T07:30:42"/>
    <d v="1899-12-30T03:45:21"/>
    <d v="1899-12-30T01:45:26"/>
    <d v="1899-12-30T02:37:50"/>
    <d v="1899-12-30T00:52:43"/>
    <d v="1899-12-30T01:18:55"/>
    <n v="454"/>
    <x v="9"/>
    <x v="1"/>
    <n v="201004"/>
  </r>
  <r>
    <x v="1015"/>
    <d v="2010-04-29T12:35:00"/>
    <x v="2"/>
    <n v="2.7"/>
    <n v="0"/>
    <n v="30"/>
    <n v="27"/>
    <d v="1899-12-30T00:30:27"/>
    <d v="1899-12-30T00:11:17"/>
    <x v="45"/>
    <s v="Columbus Route"/>
    <n v="5.3201970443349795"/>
    <n v="0"/>
    <m/>
    <m/>
    <d v="1899-12-30T04:55:29"/>
    <d v="1899-12-30T02:27:44"/>
    <d v="1899-12-30T04:55:29"/>
    <d v="1899-12-30T05:47:53"/>
    <d v="1899-12-30T02:27:44"/>
    <d v="1899-12-30T02:53:56"/>
    <n v="2182"/>
    <x v="9"/>
    <x v="1"/>
    <n v="201004"/>
  </r>
  <r>
    <x v="1016"/>
    <d v="2010-05-04T11:55:00"/>
    <x v="2"/>
    <n v="2.82"/>
    <n v="0"/>
    <n v="34"/>
    <n v="4"/>
    <d v="1899-12-30T00:34:04"/>
    <d v="1899-12-30T00:12:05"/>
    <x v="45"/>
    <s v="Columbus Route"/>
    <n v="4.9667318982387512"/>
    <n v="0"/>
    <m/>
    <m/>
    <d v="1899-12-30T05:16:30"/>
    <d v="1899-12-30T02:38:15"/>
    <d v="1899-12-30T05:16:30"/>
    <d v="1899-12-30T06:08:54"/>
    <d v="1899-12-30T02:38:15"/>
    <d v="1899-12-30T03:04:27"/>
    <n v="2442"/>
    <x v="9"/>
    <x v="2"/>
    <n v="201005"/>
  </r>
  <r>
    <x v="1017"/>
    <d v="2010-05-06T12:36:00"/>
    <x v="2"/>
    <n v="2.8"/>
    <n v="0"/>
    <n v="32"/>
    <n v="58"/>
    <d v="1899-12-30T00:32:58"/>
    <d v="1899-12-30T00:11:46"/>
    <x v="45"/>
    <s v="Import from Runkeeper"/>
    <n v="5.0960566228513686"/>
    <n v="0"/>
    <m/>
    <m/>
    <d v="1899-12-30T05:08:28"/>
    <d v="1899-12-30T02:34:14"/>
    <d v="1899-12-30T05:08:28"/>
    <d v="1899-12-30T06:00:52"/>
    <d v="1899-12-30T02:34:14"/>
    <d v="1899-12-30T03:00:26"/>
    <n v="2360"/>
    <x v="9"/>
    <x v="2"/>
    <n v="201005"/>
  </r>
  <r>
    <x v="1018"/>
    <d v="2010-05-10T12:08:00"/>
    <x v="1"/>
    <n v="9.1199999999999992"/>
    <n v="0"/>
    <n v="25"/>
    <n v="33"/>
    <d v="1899-12-30T00:25:33"/>
    <d v="1899-12-30T00:02:48"/>
    <x v="45"/>
    <s v="Import from Runkeeper"/>
    <n v="21.416829745596882"/>
    <n v="0"/>
    <m/>
    <m/>
    <d v="1899-12-30T05:13:46"/>
    <d v="1899-12-30T02:36:53"/>
    <d v="1899-12-30T01:13:24"/>
    <d v="1899-12-30T02:05:48"/>
    <d v="1899-12-30T00:36:42"/>
    <d v="1899-12-30T01:02:54"/>
    <n v="118"/>
    <x v="9"/>
    <x v="2"/>
    <n v="201005"/>
  </r>
  <r>
    <x v="1019"/>
    <d v="2010-05-11T12:03:00"/>
    <x v="2"/>
    <n v="2.85"/>
    <n v="0"/>
    <n v="33"/>
    <n v="30"/>
    <d v="1899-12-30T00:33:30"/>
    <d v="1899-12-30T00:11:45"/>
    <x v="45"/>
    <s v="Columbus Route"/>
    <n v="5.104477611940303"/>
    <n v="0"/>
    <m/>
    <m/>
    <d v="1899-12-30T05:07:58"/>
    <d v="1899-12-30T02:33:59"/>
    <d v="1899-12-30T05:07:58"/>
    <d v="1899-12-30T06:00:22"/>
    <d v="1899-12-30T02:33:59"/>
    <d v="1899-12-30T03:00:11"/>
    <n v="2351"/>
    <x v="9"/>
    <x v="2"/>
    <n v="201005"/>
  </r>
  <r>
    <x v="1020"/>
    <d v="2010-05-17T12:05:00"/>
    <x v="2"/>
    <n v="2.75"/>
    <n v="0"/>
    <n v="34"/>
    <n v="52"/>
    <d v="1899-12-30T00:34:52"/>
    <d v="1899-12-30T00:12:41"/>
    <x v="45"/>
    <s v="Import from Runkeeper"/>
    <n v="4.7323135755258159"/>
    <n v="0"/>
    <m/>
    <m/>
    <d v="1899-12-30T05:32:11"/>
    <d v="1899-12-30T02:46:06"/>
    <d v="1899-12-30T05:32:11"/>
    <d v="1899-12-30T06:24:35"/>
    <d v="1899-12-30T02:46:06"/>
    <d v="1899-12-30T03:12:18"/>
    <n v="2535"/>
    <x v="9"/>
    <x v="2"/>
    <n v="201005"/>
  </r>
  <r>
    <x v="1021"/>
    <d v="2010-05-19T12:29:00"/>
    <x v="2"/>
    <n v="4.66"/>
    <n v="0"/>
    <n v="48"/>
    <n v="28"/>
    <d v="1899-12-30T00:48:28"/>
    <d v="1899-12-30T00:10:24"/>
    <x v="45"/>
    <s v="Import from Runkeeper"/>
    <n v="5.7689133425034438"/>
    <n v="0"/>
    <m/>
    <m/>
    <d v="1899-12-30T04:32:30"/>
    <d v="1899-12-30T02:16:15"/>
    <d v="1899-12-30T04:32:30"/>
    <d v="1899-12-30T05:24:54"/>
    <d v="1899-12-30T02:16:15"/>
    <d v="1899-12-30T02:42:27"/>
    <n v="1718"/>
    <x v="9"/>
    <x v="2"/>
    <n v="201005"/>
  </r>
  <r>
    <x v="1022"/>
    <d v="2010-05-26T12:09:00"/>
    <x v="2"/>
    <n v="2.98"/>
    <n v="0"/>
    <n v="32"/>
    <n v="58"/>
    <d v="1899-12-30T00:32:58"/>
    <d v="1899-12-30T00:11:04"/>
    <x v="45"/>
    <s v="Import from Runkeeper"/>
    <n v="5.4236602628918131"/>
    <n v="0"/>
    <m/>
    <m/>
    <d v="1899-12-30T04:49:50"/>
    <d v="1899-12-30T02:24:55"/>
    <d v="1899-12-30T04:49:50"/>
    <d v="1899-12-30T05:42:14"/>
    <d v="1899-12-30T02:24:55"/>
    <d v="1899-12-30T02:51:07"/>
    <n v="2084"/>
    <x v="9"/>
    <x v="2"/>
    <n v="201005"/>
  </r>
  <r>
    <x v="1023"/>
    <d v="2010-05-31T13:00:00"/>
    <x v="1"/>
    <n v="5.51"/>
    <n v="0"/>
    <n v="19"/>
    <n v="3"/>
    <d v="1899-12-30T00:19:03"/>
    <d v="1899-12-30T00:03:27"/>
    <x v="45"/>
    <s v="Import from Runkeeper"/>
    <n v="17.354330708661429"/>
    <n v="0"/>
    <m/>
    <m/>
    <d v="1899-12-30T06:27:13"/>
    <d v="1899-12-30T03:13:37"/>
    <d v="1899-12-30T01:30:35"/>
    <d v="1899-12-30T02:22:59"/>
    <d v="1899-12-30T00:45:17"/>
    <d v="1899-12-30T01:11:29"/>
    <n v="245"/>
    <x v="9"/>
    <x v="2"/>
    <n v="201005"/>
  </r>
  <r>
    <x v="1024"/>
    <d v="2010-06-02T11:31:00"/>
    <x v="2"/>
    <n v="2.87"/>
    <n v="0"/>
    <n v="29"/>
    <n v="4"/>
    <d v="1899-12-30T00:29:04"/>
    <d v="1899-12-30T00:10:08"/>
    <x v="45"/>
    <s v="Import from Runkeeper"/>
    <n v="5.92431192660551"/>
    <n v="0"/>
    <m/>
    <m/>
    <d v="1899-12-30T04:25:21"/>
    <d v="1899-12-30T02:12:40"/>
    <d v="1899-12-30T04:25:21"/>
    <d v="1899-12-30T05:17:45"/>
    <d v="1899-12-30T02:12:40"/>
    <d v="1899-12-30T02:38:52"/>
    <n v="1504"/>
    <x v="9"/>
    <x v="3"/>
    <n v="201006"/>
  </r>
  <r>
    <x v="1025"/>
    <d v="2010-06-06T00:00:00"/>
    <x v="1"/>
    <n v="56"/>
    <n v="3"/>
    <n v="34"/>
    <n v="4"/>
    <d v="1899-12-30T03:34:04"/>
    <d v="1899-12-30T00:03:49"/>
    <x v="42"/>
    <s v="Rev3 Half"/>
    <n v="15.696044845842428"/>
    <n v="0"/>
    <m/>
    <m/>
    <d v="1899-12-30T07:08:08"/>
    <d v="1899-12-30T03:34:04"/>
    <d v="1899-12-30T01:40:09"/>
    <d v="1899-12-30T02:32:33"/>
    <d v="1899-12-30T00:50:05"/>
    <d v="1899-12-30T01:16:17"/>
    <n v="363"/>
    <x v="9"/>
    <x v="3"/>
    <n v="201006"/>
  </r>
  <r>
    <x v="1026"/>
    <d v="2010-06-06T07:30:00"/>
    <x v="1"/>
    <n v="56"/>
    <n v="3"/>
    <n v="34"/>
    <n v="4"/>
    <d v="1899-12-30T03:34:04"/>
    <d v="1899-12-30T00:03:49"/>
    <x v="45"/>
    <s v="Import from Runkeeper"/>
    <n v="15.696044845842428"/>
    <n v="0"/>
    <m/>
    <m/>
    <d v="1899-12-30T07:08:08"/>
    <d v="1899-12-30T03:34:04"/>
    <d v="1899-12-30T01:40:09"/>
    <d v="1899-12-30T02:32:33"/>
    <d v="1899-12-30T00:50:05"/>
    <d v="1899-12-30T01:16:17"/>
    <n v="363"/>
    <x v="9"/>
    <x v="3"/>
    <n v="201006"/>
  </r>
  <r>
    <x v="1027"/>
    <d v="2010-06-08T12:04:00"/>
    <x v="2"/>
    <n v="2.76"/>
    <n v="0"/>
    <n v="33"/>
    <n v="53"/>
    <d v="1899-12-30T00:33:53"/>
    <d v="1899-12-30T00:12:17"/>
    <x v="45"/>
    <s v="Import from Runkeeper"/>
    <n v="4.8873585833743274"/>
    <n v="0"/>
    <m/>
    <m/>
    <d v="1899-12-30T05:21:39"/>
    <d v="1899-12-30T02:40:49"/>
    <d v="1899-12-30T05:21:39"/>
    <d v="1899-12-30T06:14:03"/>
    <d v="1899-12-30T02:40:49"/>
    <d v="1899-12-30T03:07:01"/>
    <n v="2479"/>
    <x v="9"/>
    <x v="3"/>
    <n v="201006"/>
  </r>
  <r>
    <x v="1028"/>
    <d v="2010-06-11T12:34:00"/>
    <x v="2"/>
    <n v="3.01"/>
    <n v="0"/>
    <n v="31"/>
    <n v="3"/>
    <d v="1899-12-30T00:31:03"/>
    <d v="1899-12-30T00:10:19"/>
    <x v="45"/>
    <s v="Fenn's Pond"/>
    <n v="5.8164251207729514"/>
    <n v="0"/>
    <m/>
    <m/>
    <d v="1899-12-30T04:30:16"/>
    <d v="1899-12-30T02:15:08"/>
    <d v="1899-12-30T04:30:16"/>
    <d v="1899-12-30T05:22:40"/>
    <d v="1899-12-30T02:15:08"/>
    <d v="1899-12-30T02:41:20"/>
    <n v="1650"/>
    <x v="9"/>
    <x v="3"/>
    <n v="201006"/>
  </r>
  <r>
    <x v="1029"/>
    <d v="2010-06-15T12:00:00"/>
    <x v="2"/>
    <n v="3.45"/>
    <n v="0"/>
    <n v="32"/>
    <n v="20"/>
    <d v="1899-12-30T00:32:20"/>
    <d v="1899-12-30T00:09:22"/>
    <x v="45"/>
    <s v="Import from Runkeeper"/>
    <n v="6.402061855670107"/>
    <n v="0"/>
    <m/>
    <m/>
    <d v="1899-12-30T04:05:33"/>
    <d v="1899-12-30T02:02:46"/>
    <d v="1899-12-30T04:05:33"/>
    <d v="1899-12-30T04:57:57"/>
    <d v="1899-12-30T02:02:46"/>
    <d v="1899-12-30T02:28:58"/>
    <n v="958"/>
    <x v="9"/>
    <x v="3"/>
    <n v="201006"/>
  </r>
  <r>
    <x v="1030"/>
    <d v="2010-06-17T12:19:00"/>
    <x v="2"/>
    <n v="2.16"/>
    <n v="0"/>
    <n v="26"/>
    <n v="48"/>
    <d v="1899-12-30T00:26:48"/>
    <d v="1899-12-30T00:12:24"/>
    <x v="45"/>
    <s v="Import from Runkeeper"/>
    <n v="4.8358208955223922"/>
    <n v="0"/>
    <m/>
    <m/>
    <d v="1899-12-30T05:25:04"/>
    <d v="1899-12-30T02:42:32"/>
    <d v="1899-12-30T05:25:04"/>
    <d v="1899-12-30T06:17:28"/>
    <d v="1899-12-30T02:42:32"/>
    <d v="1899-12-30T03:08:44"/>
    <n v="2497"/>
    <x v="9"/>
    <x v="3"/>
    <n v="201006"/>
  </r>
  <r>
    <x v="1031"/>
    <d v="2010-06-19T07:40:00"/>
    <x v="1"/>
    <n v="25"/>
    <n v="1"/>
    <n v="30"/>
    <n v="22"/>
    <d v="1899-12-30T01:30:22"/>
    <d v="1899-12-30T00:03:37"/>
    <x v="45"/>
    <s v="Griskus Olympic"/>
    <n v="16.599040944301009"/>
    <n v="0"/>
    <m/>
    <m/>
    <d v="1899-12-30T06:44:51"/>
    <d v="1899-12-30T03:22:25"/>
    <d v="1899-12-30T01:34:42"/>
    <d v="1899-12-30T02:27:06"/>
    <d v="1899-12-30T00:47:21"/>
    <d v="1899-12-30T01:13:33"/>
    <n v="297"/>
    <x v="9"/>
    <x v="3"/>
    <n v="201006"/>
  </r>
  <r>
    <x v="1032"/>
    <d v="2010-06-19T13:26:00"/>
    <x v="0"/>
    <n v="1"/>
    <n v="0"/>
    <n v="36"/>
    <n v="38"/>
    <d v="1899-12-30T00:36:38"/>
    <d v="1899-12-30T00:36:38"/>
    <x v="45"/>
    <s v="Griskus Olympic"/>
    <n v="1.6378525932666073"/>
    <n v="0"/>
    <m/>
    <m/>
    <d v="1899-12-30T01:27:55"/>
    <d v="1899-12-30T00:43:58"/>
    <d v="1899-12-30T15:59:48"/>
    <d v="1899-12-30T16:52:12"/>
    <d v="1899-12-30T07:59:54"/>
    <d v="1899-12-30T08:26:06"/>
    <n v="2918"/>
    <x v="9"/>
    <x v="3"/>
    <n v="201006"/>
  </r>
  <r>
    <x v="1032"/>
    <d v="2010-06-19T13:26:00"/>
    <x v="2"/>
    <n v="6.2"/>
    <n v="1"/>
    <n v="12"/>
    <n v="33"/>
    <d v="1899-12-30T01:12:33"/>
    <d v="1899-12-30T00:11:42"/>
    <x v="45"/>
    <s v="Griskus Olympic"/>
    <n v="5.1274982770503144"/>
    <n v="0"/>
    <m/>
    <m/>
    <d v="1899-12-30T05:06:35"/>
    <d v="1899-12-30T02:33:17"/>
    <d v="1899-12-30T05:06:35"/>
    <d v="1899-12-30T05:58:59"/>
    <d v="1899-12-30T02:33:17"/>
    <d v="1899-12-30T02:59:29"/>
    <n v="2332"/>
    <x v="9"/>
    <x v="3"/>
    <n v="201006"/>
  </r>
  <r>
    <x v="1032"/>
    <d v="2010-06-19T13:26:00"/>
    <x v="3"/>
    <n v="1"/>
    <n v="0"/>
    <n v="1"/>
    <n v="57"/>
    <d v="1899-12-30T00:01:57"/>
    <d v="1899-12-30T00:01:57"/>
    <x v="45"/>
    <s v="Griskus Olympic"/>
    <n v="30.769230769230791"/>
    <n v="0"/>
    <m/>
    <m/>
    <d v="1899-12-30T00:00:00"/>
    <d v="1899-12-30T00:00:00"/>
    <d v="1899-12-30T00:51:05"/>
    <d v="1899-12-30T01:43:29"/>
    <d v="1899-12-30T00:25:33"/>
    <d v="1899-12-30T00:51:45"/>
    <n v="11"/>
    <x v="9"/>
    <x v="3"/>
    <n v="201006"/>
  </r>
  <r>
    <x v="1032"/>
    <d v="2010-06-19T13:26:00"/>
    <x v="4"/>
    <n v="1"/>
    <n v="0"/>
    <n v="1"/>
    <n v="32"/>
    <d v="1899-12-30T00:01:32"/>
    <d v="1899-12-30T00:01:32"/>
    <x v="45"/>
    <s v="Griskus Olympic"/>
    <n v="39.130434782608731"/>
    <n v="0"/>
    <m/>
    <m/>
    <d v="1899-12-30T00:00:00"/>
    <d v="1899-12-30T00:00:00"/>
    <d v="1899-12-30T00:40:10"/>
    <d v="1899-12-30T01:32:34"/>
    <d v="1899-12-30T00:20:05"/>
    <d v="1899-12-30T00:46:17"/>
    <n v="5"/>
    <x v="9"/>
    <x v="3"/>
    <n v="201006"/>
  </r>
  <r>
    <x v="1033"/>
    <d v="2010-06-22T12:01:00"/>
    <x v="2"/>
    <n v="1.75"/>
    <n v="0"/>
    <n v="16"/>
    <n v="48"/>
    <d v="1899-12-30T00:16:48"/>
    <d v="1899-12-30T00:09:36"/>
    <x v="45"/>
    <s v="Import from Runkeeper"/>
    <n v="6.2500000000000044"/>
    <n v="0"/>
    <m/>
    <m/>
    <d v="1899-12-30T04:11:31"/>
    <d v="1899-12-30T02:05:46"/>
    <d v="1899-12-30T04:11:31"/>
    <d v="1899-12-30T05:03:55"/>
    <d v="1899-12-30T02:05:46"/>
    <d v="1899-12-30T02:31:58"/>
    <n v="1095"/>
    <x v="9"/>
    <x v="3"/>
    <n v="201006"/>
  </r>
  <r>
    <x v="1034"/>
    <d v="2010-06-27T13:17:00"/>
    <x v="2"/>
    <n v="1.66"/>
    <n v="0"/>
    <n v="26"/>
    <n v="26"/>
    <d v="1899-12-30T00:26:26"/>
    <d v="1899-12-30T00:15:55"/>
    <x v="45"/>
    <s v="53 to 389"/>
    <n v="3.7679697351828532"/>
    <n v="0"/>
    <m/>
    <m/>
    <d v="1899-12-30T06:57:12"/>
    <d v="1899-12-30T03:28:36"/>
    <d v="1899-12-30T06:57:12"/>
    <d v="1899-12-30T07:49:36"/>
    <d v="1899-12-30T03:28:36"/>
    <d v="1899-12-30T03:54:48"/>
    <n v="2710"/>
    <x v="9"/>
    <x v="3"/>
    <n v="201006"/>
  </r>
  <r>
    <x v="1035"/>
    <d v="2010-06-29T12:07:00"/>
    <x v="1"/>
    <n v="9.8800000000000008"/>
    <n v="0"/>
    <n v="37"/>
    <n v="4"/>
    <d v="1899-12-30T00:37:04"/>
    <d v="1899-12-30T00:03:45"/>
    <x v="45"/>
    <s v="Griskus Sprint Bike Course"/>
    <n v="15.992805755395695"/>
    <n v="0"/>
    <m/>
    <m/>
    <d v="1899-12-30T07:00:11"/>
    <d v="1899-12-30T03:30:06"/>
    <d v="1899-12-30T01:38:18"/>
    <d v="1899-12-30T02:30:42"/>
    <d v="1899-12-30T00:49:09"/>
    <d v="1899-12-30T01:15:21"/>
    <n v="349"/>
    <x v="9"/>
    <x v="3"/>
    <n v="201006"/>
  </r>
  <r>
    <x v="1036"/>
    <d v="2010-07-01T12:04:00"/>
    <x v="2"/>
    <n v="3"/>
    <n v="0"/>
    <n v="33"/>
    <n v="7"/>
    <d v="1899-12-30T00:33:07"/>
    <d v="1899-12-30T00:11:02"/>
    <x v="45"/>
    <s v="Columbus Route"/>
    <n v="5.4353296426774067"/>
    <n v="0"/>
    <m/>
    <m/>
    <d v="1899-12-30T04:49:13"/>
    <d v="1899-12-30T02:24:37"/>
    <d v="1899-12-30T04:49:13"/>
    <d v="1899-12-30T05:41:37"/>
    <d v="1899-12-30T02:24:37"/>
    <d v="1899-12-30T02:50:49"/>
    <n v="2074"/>
    <x v="9"/>
    <x v="0"/>
    <n v="201007"/>
  </r>
  <r>
    <x v="1037"/>
    <d v="2010-07-07T00:00:00"/>
    <x v="3"/>
    <n v="1"/>
    <n v="0"/>
    <n v="3"/>
    <n v="14"/>
    <d v="1899-12-30T00:03:14"/>
    <d v="1899-12-30T00:03:14"/>
    <x v="0"/>
    <s v="Griskus Sprint"/>
    <n v="18.556701030927851"/>
    <n v="0"/>
    <m/>
    <m/>
    <d v="1899-12-30T00:00:00"/>
    <d v="1899-12-30T00:00:00"/>
    <d v="1899-12-30T01:24:43"/>
    <d v="1899-12-30T02:17:07"/>
    <d v="1899-12-30T00:42:21"/>
    <d v="1899-12-30T01:08:33"/>
    <n v="208"/>
    <x v="9"/>
    <x v="0"/>
    <n v="201007"/>
  </r>
  <r>
    <x v="1037"/>
    <d v="2010-07-07T00:00:00"/>
    <x v="0"/>
    <n v="0.5"/>
    <n v="0"/>
    <n v="20"/>
    <n v="39"/>
    <d v="1899-12-30T00:20:39"/>
    <d v="1899-12-30T00:41:18"/>
    <x v="0"/>
    <s v="Griskus Sprint"/>
    <n v="1.4527845036319624"/>
    <n v="0"/>
    <m/>
    <m/>
    <d v="1899-12-30T01:39:07"/>
    <d v="1899-12-30T00:49:34"/>
    <d v="1899-12-30T18:02:04"/>
    <d v="1899-12-30T18:54:28"/>
    <d v="1899-12-30T09:01:02"/>
    <d v="1899-12-30T09:27:14"/>
    <n v="3043"/>
    <x v="9"/>
    <x v="0"/>
    <n v="201007"/>
  </r>
  <r>
    <x v="1037"/>
    <d v="2010-07-07T00:00:00"/>
    <x v="1"/>
    <n v="10.5"/>
    <n v="0"/>
    <n v="37"/>
    <n v="54"/>
    <d v="1899-12-30T00:37:54"/>
    <d v="1899-12-30T00:03:37"/>
    <x v="0"/>
    <s v="Griskus Sprint"/>
    <n v="16.622691292876002"/>
    <n v="0"/>
    <m/>
    <m/>
    <d v="1899-12-30T06:44:16"/>
    <d v="1899-12-30T03:22:08"/>
    <d v="1899-12-30T01:34:34"/>
    <d v="1899-12-30T02:26:58"/>
    <d v="1899-12-30T00:47:17"/>
    <d v="1899-12-30T01:13:29"/>
    <n v="292"/>
    <x v="9"/>
    <x v="0"/>
    <n v="201007"/>
  </r>
  <r>
    <x v="1037"/>
    <d v="2010-07-07T00:00:00"/>
    <x v="2"/>
    <n v="3.1"/>
    <n v="0"/>
    <n v="39"/>
    <n v="40"/>
    <d v="1899-12-30T00:39:40"/>
    <d v="1899-12-30T00:12:48"/>
    <x v="0"/>
    <s v="Griskus Sprint"/>
    <n v="4.6890756302521055"/>
    <n v="0"/>
    <m/>
    <m/>
    <d v="1899-12-30T05:35:15"/>
    <d v="1899-12-30T02:47:37"/>
    <d v="1899-12-30T05:35:15"/>
    <d v="1899-12-30T06:27:39"/>
    <d v="1899-12-30T02:47:37"/>
    <d v="1899-12-30T03:13:49"/>
    <n v="2545"/>
    <x v="9"/>
    <x v="0"/>
    <n v="201007"/>
  </r>
  <r>
    <x v="1038"/>
    <d v="2010-07-12T08:47:00"/>
    <x v="2"/>
    <n v="3.09"/>
    <n v="0"/>
    <n v="42"/>
    <n v="54"/>
    <d v="1899-12-30T00:42:54"/>
    <d v="1899-12-30T00:13:53"/>
    <x v="45"/>
    <s v="Import from Runkeeper"/>
    <n v="4.3216783216783252"/>
    <n v="0"/>
    <m/>
    <m/>
    <d v="1899-12-30T06:03:45"/>
    <d v="1899-12-30T03:01:52"/>
    <d v="1899-12-30T06:03:45"/>
    <d v="1899-12-30T06:56:09"/>
    <d v="1899-12-30T03:01:52"/>
    <d v="1899-12-30T03:28:04"/>
    <n v="2626"/>
    <x v="9"/>
    <x v="0"/>
    <n v="201007"/>
  </r>
  <r>
    <x v="1039"/>
    <d v="2010-07-16T08:19:00"/>
    <x v="2"/>
    <n v="2.09"/>
    <n v="0"/>
    <n v="25"/>
    <n v="19"/>
    <d v="1899-12-30T00:25:19"/>
    <d v="1899-12-30T00:12:07"/>
    <x v="45"/>
    <s v="Import from Runkeeper"/>
    <n v="4.9532587228439793"/>
    <n v="0"/>
    <m/>
    <m/>
    <d v="1899-12-30T05:17:22"/>
    <d v="1899-12-30T02:38:41"/>
    <d v="1899-12-30T05:17:22"/>
    <d v="1899-12-30T06:09:46"/>
    <d v="1899-12-30T02:38:41"/>
    <d v="1899-12-30T03:04:53"/>
    <n v="2448"/>
    <x v="9"/>
    <x v="0"/>
    <n v="201007"/>
  </r>
  <r>
    <x v="1040"/>
    <d v="2010-07-25T08:37:00"/>
    <x v="2"/>
    <n v="3.01"/>
    <n v="0"/>
    <n v="38"/>
    <n v="23"/>
    <d v="1899-12-30T00:38:23"/>
    <d v="1899-12-30T00:12:45"/>
    <x v="45"/>
    <s v="Fenn's Pond"/>
    <n v="4.705167173252284"/>
    <n v="0"/>
    <m/>
    <m/>
    <d v="1899-12-30T05:34:06"/>
    <d v="1899-12-30T02:47:03"/>
    <d v="1899-12-30T05:34:06"/>
    <d v="1899-12-30T06:26:30"/>
    <d v="1899-12-30T02:47:03"/>
    <d v="1899-12-30T03:13:15"/>
    <n v="2540"/>
    <x v="9"/>
    <x v="0"/>
    <n v="201007"/>
  </r>
  <r>
    <x v="1041"/>
    <d v="2010-07-27T17:38:00"/>
    <x v="2"/>
    <n v="1.91"/>
    <n v="0"/>
    <n v="19"/>
    <n v="37"/>
    <d v="1899-12-30T00:19:37"/>
    <d v="1899-12-30T00:10:16"/>
    <x v="45"/>
    <s v="Import from Runkeeper"/>
    <n v="5.8419711129991549"/>
    <n v="0"/>
    <m/>
    <m/>
    <d v="1899-12-30T04:29:05"/>
    <d v="1899-12-30T02:14:33"/>
    <d v="1899-12-30T04:29:05"/>
    <d v="1899-12-30T05:21:29"/>
    <d v="1899-12-30T02:14:33"/>
    <d v="1899-12-30T02:40:45"/>
    <n v="1618"/>
    <x v="9"/>
    <x v="0"/>
    <n v="201007"/>
  </r>
  <r>
    <x v="1042"/>
    <d v="2010-07-30T17:44:00"/>
    <x v="2"/>
    <n v="2.2799999999999998"/>
    <n v="0"/>
    <n v="23"/>
    <n v="26"/>
    <d v="1899-12-30T00:23:26"/>
    <d v="1899-12-30T00:10:17"/>
    <x v="45"/>
    <s v="Import from Runkeeper"/>
    <n v="5.8378378378378422"/>
    <n v="0"/>
    <m/>
    <m/>
    <d v="1899-12-30T04:29:17"/>
    <d v="1899-12-30T02:14:38"/>
    <d v="1899-12-30T04:29:17"/>
    <d v="1899-12-30T05:21:41"/>
    <d v="1899-12-30T02:14:38"/>
    <d v="1899-12-30T02:40:50"/>
    <n v="1622"/>
    <x v="9"/>
    <x v="0"/>
    <n v="201007"/>
  </r>
  <r>
    <x v="1043"/>
    <d v="2010-08-03T17:41:00"/>
    <x v="2"/>
    <n v="2.5299999999999998"/>
    <n v="0"/>
    <n v="29"/>
    <n v="45"/>
    <d v="1899-12-30T00:29:45"/>
    <d v="1899-12-30T00:11:46"/>
    <x v="45"/>
    <s v="Import from Runkeeper"/>
    <n v="5.1025210084033654"/>
    <n v="0"/>
    <m/>
    <m/>
    <d v="1899-12-30T05:08:05"/>
    <d v="1899-12-30T02:34:02"/>
    <d v="1899-12-30T05:08:05"/>
    <d v="1899-12-30T06:00:29"/>
    <d v="1899-12-30T02:34:02"/>
    <d v="1899-12-30T03:00:15"/>
    <n v="2354"/>
    <x v="9"/>
    <x v="4"/>
    <n v="201008"/>
  </r>
  <r>
    <x v="1044"/>
    <d v="2010-08-07T09:27:00"/>
    <x v="2"/>
    <n v="3.01"/>
    <n v="0"/>
    <n v="33"/>
    <n v="21"/>
    <d v="1899-12-30T00:33:21"/>
    <d v="1899-12-30T00:11:05"/>
    <x v="45"/>
    <s v="Fenn's Pond"/>
    <n v="5.4152923538230917"/>
    <n v="0"/>
    <m/>
    <m/>
    <d v="1899-12-30T04:50:17"/>
    <d v="1899-12-30T02:25:09"/>
    <d v="1899-12-30T04:50:17"/>
    <d v="1899-12-30T05:42:41"/>
    <d v="1899-12-30T02:25:09"/>
    <d v="1899-12-30T02:51:21"/>
    <n v="2096"/>
    <x v="9"/>
    <x v="4"/>
    <n v="201008"/>
  </r>
  <r>
    <x v="1045"/>
    <d v="2010-08-10T17:46:00"/>
    <x v="2"/>
    <n v="2.57"/>
    <n v="0"/>
    <n v="30"/>
    <n v="29"/>
    <d v="1899-12-30T00:30:29"/>
    <d v="1899-12-30T00:11:52"/>
    <x v="45"/>
    <s v="Import from Runkeeper"/>
    <n v="5.0585019136140001"/>
    <n v="0"/>
    <m/>
    <m/>
    <d v="1899-12-30T05:10:46"/>
    <d v="1899-12-30T02:35:23"/>
    <d v="1899-12-30T05:10:46"/>
    <d v="1899-12-30T06:03:10"/>
    <d v="1899-12-30T02:35:23"/>
    <d v="1899-12-30T03:01:35"/>
    <n v="2382"/>
    <x v="9"/>
    <x v="4"/>
    <n v="201008"/>
  </r>
  <r>
    <x v="1046"/>
    <d v="2010-08-15T09:01:00"/>
    <x v="2"/>
    <n v="4"/>
    <n v="0"/>
    <n v="46"/>
    <n v="45"/>
    <d v="1899-12-30T00:46:45"/>
    <d v="1899-12-30T00:11:41"/>
    <x v="45"/>
    <s v="Import from Runkeeper"/>
    <n v="5.1336898395721962"/>
    <n v="0"/>
    <m/>
    <m/>
    <d v="1899-12-30T05:06:13"/>
    <d v="1899-12-30T02:33:06"/>
    <d v="1899-12-30T05:06:13"/>
    <d v="1899-12-30T05:58:37"/>
    <d v="1899-12-30T02:33:06"/>
    <d v="1899-12-30T02:59:18"/>
    <n v="2325"/>
    <x v="9"/>
    <x v="4"/>
    <n v="201008"/>
  </r>
  <r>
    <x v="1047"/>
    <d v="2010-08-18T17:45:00"/>
    <x v="2"/>
    <n v="2.56"/>
    <n v="0"/>
    <n v="28"/>
    <n v="38"/>
    <d v="1899-12-30T00:28:38"/>
    <d v="1899-12-30T00:11:11"/>
    <x v="45"/>
    <s v="Import from Runkeeper"/>
    <n v="5.3643771827706681"/>
    <n v="0"/>
    <m/>
    <m/>
    <d v="1899-12-30T04:53:03"/>
    <d v="1899-12-30T02:26:31"/>
    <d v="1899-12-30T04:53:03"/>
    <d v="1899-12-30T05:45:27"/>
    <d v="1899-12-30T02:26:31"/>
    <d v="1899-12-30T02:52:43"/>
    <n v="2151"/>
    <x v="9"/>
    <x v="4"/>
    <n v="201008"/>
  </r>
  <r>
    <x v="1048"/>
    <d v="2010-08-27T17:50:00"/>
    <x v="2"/>
    <n v="3.01"/>
    <n v="0"/>
    <n v="32"/>
    <n v="45"/>
    <d v="1899-12-30T00:32:45"/>
    <d v="1899-12-30T00:10:53"/>
    <x v="45"/>
    <s v="Fenn's Pond"/>
    <n v="5.5145038167938969"/>
    <n v="0"/>
    <m/>
    <m/>
    <d v="1899-12-30T04:45:04"/>
    <d v="1899-12-30T02:22:32"/>
    <d v="1899-12-30T04:45:04"/>
    <d v="1899-12-30T05:37:28"/>
    <d v="1899-12-30T02:22:32"/>
    <d v="1899-12-30T02:48:44"/>
    <n v="1994"/>
    <x v="9"/>
    <x v="4"/>
    <n v="201008"/>
  </r>
  <r>
    <x v="1049"/>
    <d v="2010-09-05T10:07:00"/>
    <x v="2"/>
    <n v="3.01"/>
    <n v="0"/>
    <n v="34"/>
    <n v="47"/>
    <d v="1899-12-30T00:34:47"/>
    <d v="1899-12-30T00:11:33"/>
    <x v="45"/>
    <s v="Fenn's Pond"/>
    <n v="5.1921418303785387"/>
    <n v="0"/>
    <m/>
    <m/>
    <d v="1899-12-30T05:02:46"/>
    <d v="1899-12-30T02:31:23"/>
    <d v="1899-12-30T05:02:46"/>
    <d v="1899-12-30T05:55:10"/>
    <d v="1899-12-30T02:31:23"/>
    <d v="1899-12-30T02:57:35"/>
    <n v="2291"/>
    <x v="9"/>
    <x v="5"/>
    <n v="201009"/>
  </r>
  <r>
    <x v="1050"/>
    <d v="2010-09-19T09:23:00"/>
    <x v="2"/>
    <n v="3.01"/>
    <n v="0"/>
    <n v="36"/>
    <n v="29"/>
    <d v="1899-12-30T00:36:29"/>
    <d v="1899-12-30T00:12:07"/>
    <x v="45"/>
    <s v="Fenn's Pond"/>
    <n v="4.9502055733211554"/>
    <n v="0"/>
    <m/>
    <m/>
    <d v="1899-12-30T05:17:34"/>
    <d v="1899-12-30T02:38:47"/>
    <d v="1899-12-30T05:17:34"/>
    <d v="1899-12-30T06:09:58"/>
    <d v="1899-12-30T02:38:47"/>
    <d v="1899-12-30T03:04:59"/>
    <n v="2452"/>
    <x v="9"/>
    <x v="5"/>
    <n v="201009"/>
  </r>
  <r>
    <x v="1051"/>
    <d v="2010-09-22T17:43:00"/>
    <x v="2"/>
    <n v="1.67"/>
    <n v="0"/>
    <n v="18"/>
    <n v="32"/>
    <d v="1899-12-30T00:18:32"/>
    <d v="1899-12-30T00:11:06"/>
    <x v="45"/>
    <s v="53 to 389"/>
    <n v="5.4064748201438881"/>
    <n v="0"/>
    <m/>
    <m/>
    <d v="1899-12-30T04:50:46"/>
    <d v="1899-12-30T02:25:23"/>
    <d v="1899-12-30T04:50:46"/>
    <d v="1899-12-30T05:43:10"/>
    <d v="1899-12-30T02:25:23"/>
    <d v="1899-12-30T02:51:35"/>
    <n v="2103"/>
    <x v="9"/>
    <x v="5"/>
    <n v="201009"/>
  </r>
  <r>
    <x v="1052"/>
    <d v="2010-10-14T00:00:00"/>
    <x v="2"/>
    <n v="1"/>
    <n v="0"/>
    <n v="9"/>
    <n v="47"/>
    <d v="1899-12-30T00:09:47"/>
    <d v="1899-12-30T00:09:47"/>
    <x v="45"/>
    <s v="Import from Nike+"/>
    <n v="6.1328790459965976"/>
    <n v="0"/>
    <m/>
    <m/>
    <d v="1899-12-30T04:16:19"/>
    <d v="1899-12-30T02:08:10"/>
    <d v="1899-12-30T04:16:19"/>
    <d v="1899-12-30T05:08:43"/>
    <d v="1899-12-30T02:08:10"/>
    <d v="1899-12-30T02:34:22"/>
    <n v="1235"/>
    <x v="9"/>
    <x v="6"/>
    <n v="201010"/>
  </r>
  <r>
    <x v="1053"/>
    <d v="2010-10-16T09:59:00"/>
    <x v="2"/>
    <n v="3.47"/>
    <n v="0"/>
    <n v="37"/>
    <n v="45"/>
    <d v="1899-12-30T00:37:45"/>
    <d v="1899-12-30T00:10:53"/>
    <x v="45"/>
    <s v="Import from Runkeeper"/>
    <n v="5.5152317880794746"/>
    <n v="0"/>
    <m/>
    <m/>
    <d v="1899-12-30T04:45:02"/>
    <d v="1899-12-30T02:22:31"/>
    <d v="1899-12-30T04:45:02"/>
    <d v="1899-12-30T05:37:26"/>
    <d v="1899-12-30T02:22:31"/>
    <d v="1899-12-30T02:48:43"/>
    <n v="1993"/>
    <x v="9"/>
    <x v="6"/>
    <n v="201010"/>
  </r>
  <r>
    <x v="1054"/>
    <d v="2010-10-18T00:00:00"/>
    <x v="2"/>
    <n v="2"/>
    <n v="0"/>
    <n v="20"/>
    <n v="48"/>
    <d v="1899-12-30T00:20:48"/>
    <d v="1899-12-30T00:10:24"/>
    <x v="45"/>
    <s v="Import from Nike+"/>
    <n v="5.7692307692307736"/>
    <n v="0"/>
    <m/>
    <m/>
    <d v="1899-12-30T04:32:29"/>
    <d v="1899-12-30T02:16:14"/>
    <d v="1899-12-30T04:32:29"/>
    <d v="1899-12-30T05:24:53"/>
    <d v="1899-12-30T02:16:14"/>
    <d v="1899-12-30T02:42:26"/>
    <n v="1711"/>
    <x v="9"/>
    <x v="6"/>
    <n v="201010"/>
  </r>
  <r>
    <x v="1055"/>
    <d v="2010-10-22T00:00:00"/>
    <x v="2"/>
    <n v="1"/>
    <n v="0"/>
    <n v="10"/>
    <n v="20"/>
    <d v="1899-12-30T00:10:20"/>
    <d v="1899-12-30T00:10:20"/>
    <x v="45"/>
    <s v="Import from Nike+"/>
    <n v="5.8064516129032304"/>
    <n v="0"/>
    <m/>
    <m/>
    <d v="1899-12-30T04:30:44"/>
    <d v="1899-12-30T02:15:22"/>
    <d v="1899-12-30T04:30:44"/>
    <d v="1899-12-30T05:23:08"/>
    <d v="1899-12-30T02:15:22"/>
    <d v="1899-12-30T02:41:34"/>
    <n v="1656"/>
    <x v="9"/>
    <x v="6"/>
    <n v="201010"/>
  </r>
  <r>
    <x v="1056"/>
    <d v="2010-10-24T09:22:00"/>
    <x v="2"/>
    <n v="3.01"/>
    <n v="0"/>
    <n v="33"/>
    <n v="20"/>
    <d v="1899-12-30T00:33:20"/>
    <d v="1899-12-30T00:11:04"/>
    <x v="45"/>
    <s v="Fenn's Pond"/>
    <n v="5.4180000000000028"/>
    <n v="0"/>
    <m/>
    <m/>
    <d v="1899-12-30T04:50:09"/>
    <d v="1899-12-30T02:25:04"/>
    <d v="1899-12-30T04:50:09"/>
    <d v="1899-12-30T05:42:33"/>
    <d v="1899-12-30T02:25:04"/>
    <d v="1899-12-30T02:51:16"/>
    <n v="2094"/>
    <x v="9"/>
    <x v="6"/>
    <n v="201010"/>
  </r>
  <r>
    <x v="1057"/>
    <d v="2010-10-29T00:00:00"/>
    <x v="2"/>
    <n v="2.5"/>
    <n v="0"/>
    <n v="24"/>
    <n v="56"/>
    <d v="1899-12-30T00:24:56"/>
    <d v="1899-12-30T00:09:58"/>
    <x v="45"/>
    <s v="Import from Nike+"/>
    <n v="6.0160427807486681"/>
    <n v="0"/>
    <m/>
    <m/>
    <d v="1899-12-30T04:21:18"/>
    <d v="1899-12-30T02:10:39"/>
    <d v="1899-12-30T04:21:18"/>
    <d v="1899-12-30T05:13:42"/>
    <d v="1899-12-30T02:10:39"/>
    <d v="1899-12-30T02:36:51"/>
    <n v="1386"/>
    <x v="9"/>
    <x v="6"/>
    <n v="201010"/>
  </r>
  <r>
    <x v="1058"/>
    <d v="2010-10-31T09:10:00"/>
    <x v="2"/>
    <n v="3.01"/>
    <n v="0"/>
    <n v="35"/>
    <n v="56"/>
    <d v="1899-12-30T00:35:56"/>
    <d v="1899-12-30T00:11:56"/>
    <x v="45"/>
    <s v="Fenn's Pond"/>
    <n v="5.0259740259740298"/>
    <n v="0"/>
    <m/>
    <m/>
    <d v="1899-12-30T05:12:47"/>
    <d v="1899-12-30T02:36:23"/>
    <d v="1899-12-30T05:12:47"/>
    <d v="1899-12-30T06:05:11"/>
    <d v="1899-12-30T02:36:23"/>
    <d v="1899-12-30T03:02:35"/>
    <n v="2405"/>
    <x v="9"/>
    <x v="6"/>
    <n v="201010"/>
  </r>
  <r>
    <x v="1059"/>
    <d v="2010-11-02T00:00:00"/>
    <x v="2"/>
    <n v="1"/>
    <n v="0"/>
    <n v="9"/>
    <n v="18"/>
    <d v="1899-12-30T00:09:18"/>
    <d v="1899-12-30T00:09:18"/>
    <x v="45"/>
    <s v="Import from Nike+"/>
    <n v="6.4516129032258114"/>
    <n v="0"/>
    <m/>
    <m/>
    <d v="1899-12-30T04:03:40"/>
    <d v="1899-12-30T02:01:50"/>
    <d v="1899-12-30T04:03:40"/>
    <d v="1899-12-30T04:56:04"/>
    <d v="1899-12-30T02:01:50"/>
    <d v="1899-12-30T02:28:02"/>
    <n v="923"/>
    <x v="9"/>
    <x v="7"/>
    <n v="201011"/>
  </r>
  <r>
    <x v="1060"/>
    <d v="2010-11-06T10:00:00"/>
    <x v="2"/>
    <n v="3.08"/>
    <n v="0"/>
    <n v="30"/>
    <n v="55"/>
    <d v="1899-12-30T00:30:55"/>
    <d v="1899-12-30T00:10:02"/>
    <x v="45"/>
    <s v="Import from Runkeeper"/>
    <n v="5.9773584905660417"/>
    <n v="0"/>
    <m/>
    <m/>
    <d v="1899-12-30T04:23:00"/>
    <d v="1899-12-30T02:11:30"/>
    <d v="1899-12-30T04:23:00"/>
    <d v="1899-12-30T05:15:24"/>
    <d v="1899-12-30T02:11:30"/>
    <d v="1899-12-30T02:37:42"/>
    <n v="1452"/>
    <x v="9"/>
    <x v="7"/>
    <n v="201011"/>
  </r>
  <r>
    <x v="1061"/>
    <d v="2010-11-19T00:00:00"/>
    <x v="2"/>
    <n v="1"/>
    <n v="0"/>
    <n v="9"/>
    <n v="15"/>
    <d v="1899-12-30T00:09:15"/>
    <d v="1899-12-30T00:09:15"/>
    <x v="45"/>
    <s v="Import from Nike+"/>
    <n v="6.4864864864864913"/>
    <n v="0"/>
    <m/>
    <m/>
    <d v="1899-12-30T04:02:21"/>
    <d v="1899-12-30T02:01:11"/>
    <d v="1899-12-30T04:02:21"/>
    <d v="1899-12-30T04:54:45"/>
    <d v="1899-12-30T02:01:11"/>
    <d v="1899-12-30T02:27:23"/>
    <n v="890"/>
    <x v="9"/>
    <x v="7"/>
    <n v="201011"/>
  </r>
  <r>
    <x v="1062"/>
    <d v="2010-11-23T00:00:00"/>
    <x v="2"/>
    <n v="1.5"/>
    <n v="0"/>
    <n v="18"/>
    <n v="27"/>
    <d v="1899-12-30T00:18:27"/>
    <d v="1899-12-30T00:12:18"/>
    <x v="45"/>
    <s v="Import from Nike+"/>
    <n v="4.8780487804878092"/>
    <n v="0"/>
    <m/>
    <m/>
    <d v="1899-12-30T05:22:16"/>
    <d v="1899-12-30T02:41:08"/>
    <d v="1899-12-30T05:22:16"/>
    <d v="1899-12-30T06:14:40"/>
    <d v="1899-12-30T02:41:08"/>
    <d v="1899-12-30T03:07:20"/>
    <n v="2483"/>
    <x v="9"/>
    <x v="7"/>
    <n v="201011"/>
  </r>
  <r>
    <x v="1063"/>
    <d v="2010-11-27T00:00:00"/>
    <x v="2"/>
    <n v="1.5"/>
    <n v="0"/>
    <n v="14"/>
    <n v="29"/>
    <d v="1899-12-30T00:14:29"/>
    <d v="1899-12-30T00:09:39"/>
    <x v="45"/>
    <s v="Import from Nike+"/>
    <n v="6.214039125431535"/>
    <n v="0"/>
    <m/>
    <m/>
    <d v="1899-12-30T04:12:59"/>
    <d v="1899-12-30T02:06:29"/>
    <d v="1899-12-30T04:12:59"/>
    <d v="1899-12-30T05:05:23"/>
    <d v="1899-12-30T02:06:29"/>
    <d v="1899-12-30T02:32:41"/>
    <n v="1130"/>
    <x v="9"/>
    <x v="7"/>
    <n v="201011"/>
  </r>
  <r>
    <x v="1064"/>
    <d v="2010-11-29T00:00:00"/>
    <x v="2"/>
    <n v="2"/>
    <n v="0"/>
    <n v="21"/>
    <n v="18"/>
    <d v="1899-12-30T00:21:18"/>
    <d v="1899-12-30T00:10:39"/>
    <x v="45"/>
    <s v="Import from Nike+"/>
    <n v="5.6338028169014125"/>
    <n v="0"/>
    <m/>
    <m/>
    <d v="1899-12-30T04:39:02"/>
    <d v="1899-12-30T02:19:31"/>
    <d v="1899-12-30T04:39:02"/>
    <d v="1899-12-30T05:31:26"/>
    <d v="1899-12-30T02:19:31"/>
    <d v="1899-12-30T02:45:43"/>
    <n v="1861"/>
    <x v="9"/>
    <x v="7"/>
    <n v="201011"/>
  </r>
  <r>
    <x v="1065"/>
    <d v="2010-12-03T00:00:00"/>
    <x v="2"/>
    <n v="2"/>
    <n v="0"/>
    <n v="19"/>
    <n v="26"/>
    <d v="1899-12-30T00:19:26"/>
    <d v="1899-12-30T00:09:43"/>
    <x v="45"/>
    <s v="Import from Nike+"/>
    <n v="6.1749571183533494"/>
    <n v="0"/>
    <m/>
    <m/>
    <d v="1899-12-30T04:14:35"/>
    <d v="1899-12-30T02:07:17"/>
    <d v="1899-12-30T04:14:35"/>
    <d v="1899-12-30T05:06:59"/>
    <d v="1899-12-30T02:07:17"/>
    <d v="1899-12-30T02:33:29"/>
    <n v="1184"/>
    <x v="9"/>
    <x v="11"/>
    <n v="201012"/>
  </r>
  <r>
    <x v="1066"/>
    <d v="2010-12-07T00:00:00"/>
    <x v="2"/>
    <n v="2.5"/>
    <n v="0"/>
    <n v="29"/>
    <n v="56"/>
    <d v="1899-12-30T00:29:56"/>
    <d v="1899-12-30T00:11:58"/>
    <x v="45"/>
    <s v="Import from Nike+"/>
    <n v="5.0111358574610287"/>
    <n v="0"/>
    <m/>
    <m/>
    <d v="1899-12-30T05:13:42"/>
    <d v="1899-12-30T02:36:51"/>
    <d v="1899-12-30T05:13:42"/>
    <d v="1899-12-30T06:06:06"/>
    <d v="1899-12-30T02:36:51"/>
    <d v="1899-12-30T03:03:03"/>
    <n v="2412"/>
    <x v="9"/>
    <x v="11"/>
    <n v="201012"/>
  </r>
  <r>
    <x v="1067"/>
    <d v="2010-12-09T00:00:00"/>
    <x v="2"/>
    <n v="1"/>
    <n v="0"/>
    <n v="9"/>
    <n v="11"/>
    <d v="1899-12-30T00:09:11"/>
    <d v="1899-12-30T00:09:11"/>
    <x v="45"/>
    <s v="Import from Nike+"/>
    <n v="6.5335753176043605"/>
    <n v="0"/>
    <m/>
    <m/>
    <d v="1899-12-30T04:00:36"/>
    <d v="1899-12-30T02:00:18"/>
    <d v="1899-12-30T04:00:36"/>
    <d v="1899-12-30T04:53:00"/>
    <d v="1899-12-30T02:00:18"/>
    <d v="1899-12-30T02:26:30"/>
    <n v="867"/>
    <x v="9"/>
    <x v="11"/>
    <n v="201012"/>
  </r>
  <r>
    <x v="1068"/>
    <d v="2011-01-20T00:00:00"/>
    <x v="2"/>
    <n v="2"/>
    <n v="0"/>
    <n v="20"/>
    <n v="47"/>
    <d v="1899-12-30T00:20:47"/>
    <d v="1899-12-30T00:10:24"/>
    <x v="29"/>
    <s v="Nike Import"/>
    <n v="5.7738572574178066"/>
    <n v="0"/>
    <m/>
    <m/>
    <d v="1899-12-30T04:32:16"/>
    <d v="1899-12-30T02:16:08"/>
    <d v="1899-12-30T04:32:16"/>
    <d v="1899-12-30T05:24:40"/>
    <d v="1899-12-30T02:16:08"/>
    <d v="1899-12-30T02:42:20"/>
    <n v="1706"/>
    <x v="10"/>
    <x v="8"/>
    <n v="201101"/>
  </r>
  <r>
    <x v="1069"/>
    <d v="2011-01-22T00:00:00"/>
    <x v="2"/>
    <n v="2"/>
    <n v="0"/>
    <n v="21"/>
    <n v="55"/>
    <d v="1899-12-30T00:21:55"/>
    <d v="1899-12-30T00:10:58"/>
    <x v="29"/>
    <s v="RunKeeper Import"/>
    <n v="5.4752851711026649"/>
    <n v="0"/>
    <m/>
    <s v="Run 1 mi reg sneaks. 1 mile vibram"/>
    <d v="1899-12-30T04:47:07"/>
    <d v="1899-12-30T02:23:33"/>
    <d v="1899-12-30T04:47:07"/>
    <d v="1899-12-30T05:39:31"/>
    <d v="1899-12-30T02:23:33"/>
    <d v="1899-12-30T02:49:45"/>
    <n v="2031"/>
    <x v="10"/>
    <x v="8"/>
    <n v="201101"/>
  </r>
  <r>
    <x v="1070"/>
    <d v="2011-02-04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d v="1899-12-30T01:57:54"/>
    <d v="1899-12-30T02:50:18"/>
    <d v="1899-12-30T00:58:57"/>
    <d v="1899-12-30T01:25:09"/>
    <n v="581"/>
    <x v="10"/>
    <x v="9"/>
    <n v="201102"/>
  </r>
  <r>
    <x v="1071"/>
    <d v="2011-02-06T00:00:00"/>
    <x v="2"/>
    <n v="2"/>
    <n v="0"/>
    <n v="19"/>
    <n v="13"/>
    <d v="1899-12-30T00:19:13"/>
    <d v="1899-12-30T00:09:36"/>
    <x v="29"/>
    <s v="RunKeeper Import"/>
    <n v="6.244579358196015"/>
    <n v="0"/>
    <m/>
    <m/>
    <d v="1899-12-30T04:11:44"/>
    <d v="1899-12-30T02:05:52"/>
    <d v="1899-12-30T04:11:44"/>
    <d v="1899-12-30T05:04:08"/>
    <d v="1899-12-30T02:05:52"/>
    <d v="1899-12-30T02:32:04"/>
    <n v="1103"/>
    <x v="10"/>
    <x v="9"/>
    <n v="201102"/>
  </r>
  <r>
    <x v="1072"/>
    <d v="2011-02-08T00:00:00"/>
    <x v="1"/>
    <n v="10"/>
    <n v="0"/>
    <n v="50"/>
    <n v="0"/>
    <d v="1899-12-30T00:50:00"/>
    <d v="1899-12-30T00:05:00"/>
    <x v="29"/>
    <s v="RunKeeper Import"/>
    <n v="12.000000000000009"/>
    <n v="0"/>
    <m/>
    <m/>
    <d v="1899-12-30T09:20:00"/>
    <d v="1899-12-30T04:40:00"/>
    <d v="1899-12-30T02:11:00"/>
    <d v="1899-12-30T03:03:24"/>
    <d v="1899-12-30T01:05:30"/>
    <d v="1899-12-30T01:31:42"/>
    <n v="652"/>
    <x v="10"/>
    <x v="9"/>
    <n v="201102"/>
  </r>
  <r>
    <x v="1073"/>
    <d v="2011-02-12T00:00:00"/>
    <x v="2"/>
    <n v="2.0099999999999998"/>
    <n v="0"/>
    <n v="19"/>
    <n v="13"/>
    <d v="1899-12-30T00:19:13"/>
    <d v="1899-12-30T00:09:34"/>
    <x v="29"/>
    <s v="Nike Import"/>
    <n v="6.2758022549869947"/>
    <n v="0"/>
    <m/>
    <m/>
    <d v="1899-12-30T04:10:29"/>
    <d v="1899-12-30T02:05:15"/>
    <d v="1899-12-30T04:10:29"/>
    <d v="1899-12-30T05:02:53"/>
    <d v="1899-12-30T02:05:15"/>
    <d v="1899-12-30T02:31:27"/>
    <n v="1078"/>
    <x v="10"/>
    <x v="9"/>
    <n v="201102"/>
  </r>
  <r>
    <x v="1074"/>
    <d v="2011-02-17T00:00:00"/>
    <x v="2"/>
    <n v="2"/>
    <n v="0"/>
    <n v="19"/>
    <n v="5"/>
    <d v="1899-12-30T00:19:05"/>
    <d v="1899-12-30T00:09:32"/>
    <x v="29"/>
    <s v="Nike Import"/>
    <n v="6.2882096069869045"/>
    <n v="0"/>
    <m/>
    <m/>
    <d v="1899-12-30T04:09:59"/>
    <d v="1899-12-30T02:05:00"/>
    <d v="1899-12-30T04:09:59"/>
    <d v="1899-12-30T05:02:24"/>
    <d v="1899-12-30T02:05:00"/>
    <d v="1899-12-30T02:31:12"/>
    <n v="1059"/>
    <x v="10"/>
    <x v="9"/>
    <n v="201102"/>
  </r>
  <r>
    <x v="1075"/>
    <d v="2011-02-19T00:00:00"/>
    <x v="2"/>
    <n v="3"/>
    <n v="0"/>
    <n v="29"/>
    <n v="54"/>
    <d v="1899-12-30T00:29:54"/>
    <d v="1899-12-30T00:09:58"/>
    <x v="29"/>
    <s v="Nike Import"/>
    <n v="6.0200668896321119"/>
    <n v="0"/>
    <m/>
    <m/>
    <d v="1899-12-30T04:21:08"/>
    <d v="1899-12-30T02:10:34"/>
    <d v="1899-12-30T04:21:08"/>
    <d v="1899-12-30T05:13:32"/>
    <d v="1899-12-30T02:10:34"/>
    <d v="1899-12-30T02:36:46"/>
    <n v="1379"/>
    <x v="10"/>
    <x v="9"/>
    <n v="201102"/>
  </r>
  <r>
    <x v="1076"/>
    <d v="2011-02-26T00:00:00"/>
    <x v="2"/>
    <n v="1"/>
    <n v="0"/>
    <n v="10"/>
    <n v="7"/>
    <d v="1899-12-30T00:10:07"/>
    <d v="1899-12-30T00:10:07"/>
    <x v="29"/>
    <s v="Nike Import"/>
    <n v="5.9308072487644194"/>
    <n v="0"/>
    <m/>
    <m/>
    <d v="1899-12-30T04:25:03"/>
    <d v="1899-12-30T02:12:32"/>
    <d v="1899-12-30T04:25:03"/>
    <d v="1899-12-30T05:17:27"/>
    <d v="1899-12-30T02:12:32"/>
    <d v="1899-12-30T02:38:44"/>
    <n v="1497"/>
    <x v="10"/>
    <x v="9"/>
    <n v="201102"/>
  </r>
  <r>
    <x v="1077"/>
    <d v="2011-02-28T00:00:00"/>
    <x v="2"/>
    <n v="1"/>
    <n v="0"/>
    <n v="10"/>
    <n v="4"/>
    <d v="1899-12-30T00:10:04"/>
    <d v="1899-12-30T00:10:04"/>
    <x v="29"/>
    <s v="Nike Import"/>
    <n v="5.9602649006622563"/>
    <n v="0"/>
    <m/>
    <m/>
    <d v="1899-12-30T04:23:45"/>
    <d v="1899-12-30T02:11:52"/>
    <d v="1899-12-30T04:23:45"/>
    <d v="1899-12-30T05:16:09"/>
    <d v="1899-12-30T02:11:52"/>
    <d v="1899-12-30T02:38:04"/>
    <n v="1474"/>
    <x v="10"/>
    <x v="9"/>
    <n v="201102"/>
  </r>
  <r>
    <x v="1078"/>
    <d v="2011-03-01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d v="1899-12-30T01:57:54"/>
    <d v="1899-12-30T02:50:18"/>
    <d v="1899-12-30T00:58:57"/>
    <d v="1899-12-30T01:25:09"/>
    <n v="581"/>
    <x v="10"/>
    <x v="10"/>
    <n v="201103"/>
  </r>
  <r>
    <x v="1079"/>
    <d v="2011-03-04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d v="1899-12-30T01:57:54"/>
    <d v="1899-12-30T02:50:18"/>
    <d v="1899-12-30T00:58:57"/>
    <d v="1899-12-30T01:25:09"/>
    <n v="581"/>
    <x v="10"/>
    <x v="10"/>
    <n v="201103"/>
  </r>
  <r>
    <x v="1080"/>
    <d v="2011-03-06T00:00:00"/>
    <x v="2"/>
    <n v="2"/>
    <n v="0"/>
    <n v="19"/>
    <n v="4"/>
    <d v="1899-12-30T00:19:04"/>
    <d v="1899-12-30T00:09:32"/>
    <x v="29"/>
    <s v="Nike Import"/>
    <n v="6.2937062937062986"/>
    <n v="0"/>
    <m/>
    <m/>
    <d v="1899-12-30T04:09:46"/>
    <d v="1899-12-30T02:04:53"/>
    <d v="1899-12-30T04:09:46"/>
    <d v="1899-12-30T05:02:10"/>
    <d v="1899-12-30T02:04:53"/>
    <d v="1899-12-30T02:31:05"/>
    <n v="1053"/>
    <x v="10"/>
    <x v="10"/>
    <n v="201103"/>
  </r>
  <r>
    <x v="1081"/>
    <d v="2011-03-07T00:00:00"/>
    <x v="2"/>
    <n v="1.69"/>
    <n v="0"/>
    <n v="18"/>
    <n v="6"/>
    <d v="1899-12-30T00:18:06"/>
    <d v="1899-12-30T00:10:43"/>
    <x v="29"/>
    <s v="RunKeeper Import"/>
    <n v="5.6022099447513849"/>
    <n v="0"/>
    <m/>
    <m/>
    <d v="1899-12-30T04:40:36"/>
    <d v="1899-12-30T02:20:18"/>
    <d v="1899-12-30T04:40:36"/>
    <d v="1899-12-30T05:33:00"/>
    <d v="1899-12-30T02:20:18"/>
    <d v="1899-12-30T02:46:30"/>
    <n v="1894"/>
    <x v="10"/>
    <x v="10"/>
    <n v="201103"/>
  </r>
  <r>
    <x v="1082"/>
    <d v="2011-03-08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d v="1899-12-30T01:57:54"/>
    <d v="1899-12-30T02:50:18"/>
    <d v="1899-12-30T00:58:57"/>
    <d v="1899-12-30T01:25:09"/>
    <n v="581"/>
    <x v="10"/>
    <x v="10"/>
    <n v="201103"/>
  </r>
  <r>
    <x v="1083"/>
    <d v="2011-03-12T00:00:00"/>
    <x v="2"/>
    <n v="3.01"/>
    <n v="0"/>
    <n v="34"/>
    <n v="0"/>
    <d v="1899-12-30T00:34:00"/>
    <d v="1899-12-30T00:11:18"/>
    <x v="29"/>
    <s v="Fenn's Pond"/>
    <n v="5.3117647058823572"/>
    <n v="0"/>
    <m/>
    <m/>
    <d v="1899-12-30T04:55:57"/>
    <d v="1899-12-30T02:27:58"/>
    <d v="1899-12-30T04:55:57"/>
    <d v="1899-12-30T05:48:21"/>
    <d v="1899-12-30T02:27:58"/>
    <d v="1899-12-30T02:54:10"/>
    <n v="2192"/>
    <x v="10"/>
    <x v="10"/>
    <n v="201103"/>
  </r>
  <r>
    <x v="1084"/>
    <d v="2011-03-14T00:00:00"/>
    <x v="2"/>
    <n v="1.69"/>
    <n v="0"/>
    <n v="18"/>
    <n v="25"/>
    <d v="1899-12-30T00:18:25"/>
    <d v="1899-12-30T00:10:54"/>
    <x v="29"/>
    <s v="53 to 389"/>
    <n v="5.50588235294118"/>
    <n v="0"/>
    <m/>
    <m/>
    <d v="1899-12-30T04:45:31"/>
    <d v="1899-12-30T02:22:45"/>
    <d v="1899-12-30T04:45:31"/>
    <d v="1899-12-30T05:37:55"/>
    <d v="1899-12-30T02:22:45"/>
    <d v="1899-12-30T02:48:57"/>
    <n v="2001"/>
    <x v="10"/>
    <x v="10"/>
    <n v="201103"/>
  </r>
  <r>
    <x v="1085"/>
    <d v="2011-03-19T00:00:00"/>
    <x v="2"/>
    <n v="3.01"/>
    <n v="0"/>
    <n v="32"/>
    <n v="58"/>
    <d v="1899-12-30T00:32:58"/>
    <d v="1899-12-30T00:10:57"/>
    <x v="29"/>
    <s v="Fenn's Pond"/>
    <n v="5.4782608695652204"/>
    <n v="0"/>
    <m/>
    <m/>
    <d v="1899-12-30T04:46:57"/>
    <d v="1899-12-30T02:23:29"/>
    <d v="1899-12-30T04:46:57"/>
    <d v="1899-12-30T05:39:21"/>
    <d v="1899-12-30T02:23:29"/>
    <d v="1899-12-30T02:49:41"/>
    <n v="2028"/>
    <x v="10"/>
    <x v="10"/>
    <n v="201103"/>
  </r>
  <r>
    <x v="1086"/>
    <d v="2011-03-20T00:00:00"/>
    <x v="2"/>
    <n v="1.67"/>
    <n v="0"/>
    <n v="18"/>
    <n v="58"/>
    <d v="1899-12-30T00:18:58"/>
    <d v="1899-12-30T00:11:21"/>
    <x v="29"/>
    <s v="53 to 389"/>
    <n v="5.2829525483304085"/>
    <n v="0"/>
    <m/>
    <m/>
    <d v="1899-12-30T04:57:34"/>
    <d v="1899-12-30T02:28:47"/>
    <d v="1899-12-30T04:57:34"/>
    <d v="1899-12-30T05:49:58"/>
    <d v="1899-12-30T02:28:47"/>
    <d v="1899-12-30T02:54:59"/>
    <n v="2223"/>
    <x v="10"/>
    <x v="10"/>
    <n v="201103"/>
  </r>
  <r>
    <x v="1087"/>
    <d v="2011-03-27T00:00:00"/>
    <x v="2"/>
    <n v="3.01"/>
    <n v="0"/>
    <n v="34"/>
    <n v="1"/>
    <d v="1899-12-30T00:34:01"/>
    <d v="1899-12-30T00:11:18"/>
    <x v="29"/>
    <s v="Fenn's Pond"/>
    <n v="5.3091621754042162"/>
    <n v="0"/>
    <m/>
    <m/>
    <d v="1899-12-30T04:56:06"/>
    <d v="1899-12-30T02:28:03"/>
    <d v="1899-12-30T04:56:06"/>
    <d v="1899-12-30T05:48:30"/>
    <d v="1899-12-30T02:28:03"/>
    <d v="1899-12-30T02:54:15"/>
    <n v="2198"/>
    <x v="10"/>
    <x v="10"/>
    <n v="201103"/>
  </r>
  <r>
    <x v="1088"/>
    <d v="2011-03-28T00:00:00"/>
    <x v="2"/>
    <n v="1.64"/>
    <n v="0"/>
    <n v="17"/>
    <n v="20"/>
    <d v="1899-12-30T00:17:20"/>
    <d v="1899-12-30T00:10:34"/>
    <x v="29"/>
    <s v="53 to 389"/>
    <n v="5.6769230769230816"/>
    <n v="0"/>
    <m/>
    <m/>
    <d v="1899-12-30T04:36:55"/>
    <d v="1899-12-30T02:18:27"/>
    <d v="1899-12-30T04:36:55"/>
    <d v="1899-12-30T05:29:19"/>
    <d v="1899-12-30T02:18:27"/>
    <d v="1899-12-30T02:44:39"/>
    <n v="1827"/>
    <x v="10"/>
    <x v="10"/>
    <n v="201103"/>
  </r>
  <r>
    <x v="1089"/>
    <d v="2011-03-30T00:00:00"/>
    <x v="2"/>
    <n v="2"/>
    <n v="0"/>
    <n v="18"/>
    <n v="41"/>
    <d v="1899-12-30T00:18:41"/>
    <d v="1899-12-30T00:09:20"/>
    <x v="29"/>
    <s v="Nike Import"/>
    <n v="6.4228367528992028"/>
    <n v="0"/>
    <m/>
    <m/>
    <d v="1899-12-30T04:04:45"/>
    <d v="1899-12-30T02:02:23"/>
    <d v="1899-12-30T04:04:45"/>
    <d v="1899-12-30T04:57:09"/>
    <d v="1899-12-30T02:02:23"/>
    <d v="1899-12-30T02:28:35"/>
    <n v="947"/>
    <x v="10"/>
    <x v="10"/>
    <n v="201103"/>
  </r>
  <r>
    <x v="1090"/>
    <d v="2011-03-31T00:00:00"/>
    <x v="2"/>
    <n v="2"/>
    <n v="0"/>
    <n v="18"/>
    <n v="55"/>
    <d v="1899-12-30T00:18:55"/>
    <d v="1899-12-30T00:09:28"/>
    <x v="29"/>
    <s v="Nike Import"/>
    <n v="6.3436123348017661"/>
    <n v="0"/>
    <m/>
    <m/>
    <d v="1899-12-30T04:07:49"/>
    <d v="1899-12-30T02:03:54"/>
    <d v="1899-12-30T04:07:49"/>
    <d v="1899-12-30T05:00:13"/>
    <d v="1899-12-30T02:03:54"/>
    <d v="1899-12-30T02:30:06"/>
    <n v="1003"/>
    <x v="10"/>
    <x v="10"/>
    <n v="201103"/>
  </r>
  <r>
    <x v="1091"/>
    <d v="2011-04-03T00:00:00"/>
    <x v="2"/>
    <n v="3.01"/>
    <n v="0"/>
    <n v="32"/>
    <n v="29"/>
    <d v="1899-12-30T00:32:29"/>
    <d v="1899-12-30T00:10:48"/>
    <x v="29"/>
    <s v="Fenn's Pond"/>
    <n v="5.5597742432016455"/>
    <n v="0"/>
    <m/>
    <m/>
    <d v="1899-12-30T04:42:45"/>
    <d v="1899-12-30T02:21:22"/>
    <d v="1899-12-30T04:42:45"/>
    <d v="1899-12-30T05:35:09"/>
    <d v="1899-12-30T02:21:22"/>
    <d v="1899-12-30T02:47:34"/>
    <n v="1943"/>
    <x v="10"/>
    <x v="1"/>
    <n v="201104"/>
  </r>
  <r>
    <x v="1092"/>
    <d v="2011-04-04T00:00:00"/>
    <x v="2"/>
    <n v="1.65"/>
    <n v="0"/>
    <n v="16"/>
    <n v="51"/>
    <d v="1899-12-30T00:16:51"/>
    <d v="1899-12-30T00:10:13"/>
    <x v="29"/>
    <s v="53 to 389"/>
    <n v="5.8753709198813091"/>
    <n v="0"/>
    <m/>
    <m/>
    <d v="1899-12-30T04:27:33"/>
    <d v="1899-12-30T02:13:47"/>
    <d v="1899-12-30T04:27:33"/>
    <d v="1899-12-30T05:19:57"/>
    <d v="1899-12-30T02:13:47"/>
    <d v="1899-12-30T02:39:59"/>
    <n v="1570"/>
    <x v="10"/>
    <x v="1"/>
    <n v="201104"/>
  </r>
  <r>
    <x v="1093"/>
    <d v="2011-04-06T00:00:00"/>
    <x v="2"/>
    <n v="1.06"/>
    <n v="0"/>
    <n v="10"/>
    <n v="4"/>
    <d v="1899-12-30T00:10:04"/>
    <d v="1899-12-30T00:09:30"/>
    <x v="29"/>
    <s v="Nike Import"/>
    <n v="6.3178807947019919"/>
    <n v="0"/>
    <m/>
    <m/>
    <d v="1899-12-30T04:08:49"/>
    <d v="1899-12-30T02:04:25"/>
    <d v="1899-12-30T04:08:49"/>
    <d v="1899-12-30T05:01:13"/>
    <d v="1899-12-30T02:04:25"/>
    <d v="1899-12-30T02:30:37"/>
    <n v="1027"/>
    <x v="10"/>
    <x v="1"/>
    <n v="201104"/>
  </r>
  <r>
    <x v="1094"/>
    <d v="2011-04-09T00:00:00"/>
    <x v="2"/>
    <n v="3.74"/>
    <n v="0"/>
    <n v="40"/>
    <n v="27"/>
    <d v="1899-12-30T00:40:27"/>
    <d v="1899-12-30T00:10:49"/>
    <x v="29"/>
    <s v="RunKeeper Import"/>
    <n v="5.5475896168108818"/>
    <n v="0"/>
    <m/>
    <m/>
    <d v="1899-12-30T04:43:22"/>
    <d v="1899-12-30T02:21:41"/>
    <d v="1899-12-30T04:43:22"/>
    <d v="1899-12-30T05:35:46"/>
    <d v="1899-12-30T02:21:41"/>
    <d v="1899-12-30T02:47:53"/>
    <n v="1956"/>
    <x v="10"/>
    <x v="1"/>
    <n v="201104"/>
  </r>
  <r>
    <x v="1095"/>
    <d v="2011-04-10T00:00:00"/>
    <x v="1"/>
    <n v="7.32"/>
    <n v="0"/>
    <n v="40"/>
    <n v="2"/>
    <d v="1899-12-30T00:40:02"/>
    <d v="1899-12-30T00:05:28"/>
    <x v="29"/>
    <s v="RunKeeper Import"/>
    <n v="10.970857618651134"/>
    <n v="0"/>
    <m/>
    <m/>
    <d v="1899-12-30T10:12:32"/>
    <d v="1899-12-30T05:06:16"/>
    <d v="1899-12-30T02:23:17"/>
    <d v="1899-12-30T03:15:41"/>
    <d v="1899-12-30T01:11:39"/>
    <d v="1899-12-30T01:37:51"/>
    <n v="676"/>
    <x v="10"/>
    <x v="1"/>
    <n v="201104"/>
  </r>
  <r>
    <x v="1096"/>
    <d v="2011-04-12T00:00:00"/>
    <x v="2"/>
    <n v="1"/>
    <n v="0"/>
    <n v="10"/>
    <n v="37"/>
    <d v="1899-12-30T00:10:37"/>
    <d v="1899-12-30T00:10:37"/>
    <x v="29"/>
    <s v="Nike Import"/>
    <n v="5.6514913657770833"/>
    <n v="0"/>
    <m/>
    <m/>
    <d v="1899-12-30T04:38:09"/>
    <d v="1899-12-30T02:19:05"/>
    <d v="1899-12-30T04:38:09"/>
    <d v="1899-12-30T05:30:33"/>
    <d v="1899-12-30T02:19:05"/>
    <d v="1899-12-30T02:45:17"/>
    <n v="1849"/>
    <x v="10"/>
    <x v="1"/>
    <n v="201104"/>
  </r>
  <r>
    <x v="1097"/>
    <d v="2011-04-25T00:00:00"/>
    <x v="2"/>
    <n v="1.6"/>
    <n v="0"/>
    <n v="16"/>
    <n v="37"/>
    <d v="1899-12-30T00:16:37"/>
    <d v="1899-12-30T00:10:23"/>
    <x v="29"/>
    <s v="53 to 389"/>
    <n v="5.7773319959879688"/>
    <n v="0"/>
    <m/>
    <m/>
    <d v="1899-12-30T04:32:06"/>
    <d v="1899-12-30T02:16:03"/>
    <d v="1899-12-30T04:32:06"/>
    <d v="1899-12-30T05:24:30"/>
    <d v="1899-12-30T02:16:03"/>
    <d v="1899-12-30T02:42:15"/>
    <n v="1703"/>
    <x v="10"/>
    <x v="1"/>
    <n v="201104"/>
  </r>
  <r>
    <x v="1098"/>
    <d v="2011-04-26T00:00:00"/>
    <x v="2"/>
    <n v="2.46"/>
    <n v="0"/>
    <n v="28"/>
    <n v="19"/>
    <d v="1899-12-30T00:28:19"/>
    <d v="1899-12-30T00:11:31"/>
    <x v="29"/>
    <s v="RunKeeper Import"/>
    <n v="5.2124779281930582"/>
    <n v="0"/>
    <m/>
    <m/>
    <d v="1899-12-30T05:01:35"/>
    <d v="1899-12-30T02:30:48"/>
    <d v="1899-12-30T05:01:35"/>
    <d v="1899-12-30T05:53:59"/>
    <d v="1899-12-30T02:30:48"/>
    <d v="1899-12-30T02:57:00"/>
    <n v="2277"/>
    <x v="10"/>
    <x v="1"/>
    <n v="201104"/>
  </r>
  <r>
    <x v="1099"/>
    <d v="2011-05-01T00:00:00"/>
    <x v="1"/>
    <n v="29.99"/>
    <n v="2"/>
    <n v="14"/>
    <n v="22"/>
    <d v="1899-12-30T02:14:22"/>
    <d v="1899-12-30T00:04:29"/>
    <x v="29"/>
    <s v="RunKeeper Import"/>
    <n v="13.391714214835039"/>
    <n v="0"/>
    <m/>
    <m/>
    <d v="1899-12-30T08:21:48"/>
    <d v="1899-12-30T04:10:54"/>
    <d v="1899-12-30T01:57:23"/>
    <d v="1899-12-30T02:49:47"/>
    <d v="1899-12-30T00:58:42"/>
    <d v="1899-12-30T01:24:54"/>
    <n v="574"/>
    <x v="10"/>
    <x v="2"/>
    <n v="201105"/>
  </r>
  <r>
    <x v="1100"/>
    <d v="2011-05-02T00:00:00"/>
    <x v="2"/>
    <n v="1.64"/>
    <n v="0"/>
    <n v="17"/>
    <n v="30"/>
    <d v="1899-12-30T00:17:30"/>
    <d v="1899-12-30T00:10:40"/>
    <x v="29"/>
    <s v="53 to 389"/>
    <n v="5.6228571428571472"/>
    <n v="0"/>
    <m/>
    <m/>
    <d v="1899-12-30T04:39:34"/>
    <d v="1899-12-30T02:19:47"/>
    <d v="1899-12-30T04:39:34"/>
    <d v="1899-12-30T05:31:58"/>
    <d v="1899-12-30T02:19:47"/>
    <d v="1899-12-30T02:45:59"/>
    <n v="1876"/>
    <x v="10"/>
    <x v="2"/>
    <n v="201105"/>
  </r>
  <r>
    <x v="1101"/>
    <d v="2011-05-03T00:00:00"/>
    <x v="2"/>
    <n v="1.9"/>
    <n v="0"/>
    <n v="18"/>
    <n v="30"/>
    <d v="1899-12-30T00:18:30"/>
    <d v="1899-12-30T00:09:44"/>
    <x v="29"/>
    <s v="Nike Import"/>
    <n v="6.1621621621621658"/>
    <n v="0"/>
    <m/>
    <m/>
    <d v="1899-12-30T04:15:06"/>
    <d v="1899-12-30T02:07:33"/>
    <d v="1899-12-30T04:15:06"/>
    <d v="1899-12-30T05:07:30"/>
    <d v="1899-12-30T02:07:33"/>
    <d v="1899-12-30T02:33:45"/>
    <n v="1206"/>
    <x v="10"/>
    <x v="2"/>
    <n v="201105"/>
  </r>
  <r>
    <x v="1102"/>
    <d v="2011-05-04T00:00:00"/>
    <x v="2"/>
    <n v="3.1"/>
    <n v="0"/>
    <n v="30"/>
    <n v="48"/>
    <d v="1899-12-30T00:30:48"/>
    <d v="1899-12-30T00:09:56"/>
    <x v="29"/>
    <s v="RunKeeper Import"/>
    <n v="6.0389610389610437"/>
    <n v="0"/>
    <m/>
    <m/>
    <d v="1899-12-30T04:20:19"/>
    <d v="1899-12-30T02:10:09"/>
    <d v="1899-12-30T04:20:19"/>
    <d v="1899-12-30T05:12:43"/>
    <d v="1899-12-30T02:10:09"/>
    <d v="1899-12-30T02:36:21"/>
    <n v="1361"/>
    <x v="10"/>
    <x v="2"/>
    <n v="201105"/>
  </r>
  <r>
    <x v="1103"/>
    <d v="2011-05-06T00:00:00"/>
    <x v="1"/>
    <n v="16.22"/>
    <n v="1"/>
    <n v="11"/>
    <n v="5"/>
    <d v="1899-12-30T01:11:05"/>
    <d v="1899-12-30T00:04:23"/>
    <x v="29"/>
    <s v="RunKeeper Import"/>
    <n v="13.69097303634233"/>
    <n v="0"/>
    <m/>
    <m/>
    <d v="1899-12-30T08:10:50"/>
    <d v="1899-12-30T04:05:25"/>
    <d v="1899-12-30T01:54:49"/>
    <d v="1899-12-30T02:47:13"/>
    <d v="1899-12-30T00:57:25"/>
    <d v="1899-12-30T01:23:37"/>
    <n v="550"/>
    <x v="10"/>
    <x v="2"/>
    <n v="201105"/>
  </r>
  <r>
    <x v="1103"/>
    <d v="2011-05-06T00:00:00"/>
    <x v="1"/>
    <n v="0.76"/>
    <n v="0"/>
    <n v="3"/>
    <n v="36"/>
    <d v="1899-12-30T00:03:36"/>
    <d v="1899-12-30T00:04:44"/>
    <x v="29"/>
    <s v="RunKeeper Import"/>
    <n v="12.666666666666677"/>
    <n v="0"/>
    <m/>
    <m/>
    <d v="1899-12-30T08:50:32"/>
    <d v="1899-12-30T04:25:16"/>
    <d v="1899-12-30T02:04:06"/>
    <d v="1899-12-30T02:56:30"/>
    <d v="1899-12-30T01:02:03"/>
    <d v="1899-12-30T01:28:15"/>
    <n v="631"/>
    <x v="10"/>
    <x v="2"/>
    <n v="201105"/>
  </r>
  <r>
    <x v="1104"/>
    <d v="2011-05-11T00:00:00"/>
    <x v="1"/>
    <n v="6.31"/>
    <n v="0"/>
    <n v="28"/>
    <n v="12"/>
    <d v="1899-12-30T00:28:12"/>
    <d v="1899-12-30T00:04:28"/>
    <x v="29"/>
    <s v="RunKeeper Import"/>
    <n v="13.425531914893629"/>
    <n v="0"/>
    <m/>
    <m/>
    <d v="1899-12-30T08:20:32"/>
    <d v="1899-12-30T04:10:16"/>
    <d v="1899-12-30T01:57:05"/>
    <d v="1899-12-30T02:49:29"/>
    <d v="1899-12-30T00:58:33"/>
    <d v="1899-12-30T01:24:45"/>
    <n v="573"/>
    <x v="10"/>
    <x v="2"/>
    <n v="201105"/>
  </r>
  <r>
    <x v="1105"/>
    <d v="2011-05-17T00:00:00"/>
    <x v="2"/>
    <n v="1.65"/>
    <n v="0"/>
    <n v="17"/>
    <n v="29"/>
    <d v="1899-12-30T00:17:29"/>
    <d v="1899-12-30T00:10:36"/>
    <x v="29"/>
    <s v="53 to 389"/>
    <n v="5.6625357483317478"/>
    <n v="0"/>
    <m/>
    <m/>
    <d v="1899-12-30T04:37:37"/>
    <d v="1899-12-30T02:18:48"/>
    <d v="1899-12-30T04:37:37"/>
    <d v="1899-12-30T05:30:01"/>
    <d v="1899-12-30T02:18:48"/>
    <d v="1899-12-30T02:45:00"/>
    <n v="1839"/>
    <x v="10"/>
    <x v="2"/>
    <n v="201105"/>
  </r>
  <r>
    <x v="1106"/>
    <d v="2011-05-22T00:00:00"/>
    <x v="1"/>
    <n v="54.66"/>
    <n v="4"/>
    <n v="1"/>
    <n v="0"/>
    <d v="1899-12-30T04:01:00"/>
    <d v="1899-12-30T00:04:25"/>
    <x v="29"/>
    <s v="RunKeeper Import"/>
    <n v="13.608298755186732"/>
    <n v="0"/>
    <m/>
    <s v="Ouch"/>
    <d v="1899-12-30T08:13:49"/>
    <d v="1899-12-30T04:06:54"/>
    <d v="1899-12-30T01:55:31"/>
    <d v="1899-12-30T02:47:55"/>
    <d v="1899-12-30T00:57:46"/>
    <d v="1899-12-30T01:23:58"/>
    <n v="559"/>
    <x v="10"/>
    <x v="2"/>
    <n v="201105"/>
  </r>
  <r>
    <x v="1107"/>
    <d v="2011-05-26T00:00:00"/>
    <x v="1"/>
    <n v="52.47"/>
    <n v="3"/>
    <n v="49"/>
    <n v="56"/>
    <d v="1899-12-30T03:49:56"/>
    <d v="1899-12-30T00:04:23"/>
    <x v="29"/>
    <s v="RunKeeper Import"/>
    <n v="13.691794723108158"/>
    <n v="0"/>
    <m/>
    <m/>
    <d v="1899-12-30T08:10:48"/>
    <d v="1899-12-30T04:05:24"/>
    <d v="1899-12-30T01:54:49"/>
    <d v="1899-12-30T02:47:13"/>
    <d v="1899-12-30T00:57:24"/>
    <d v="1899-12-30T01:23:36"/>
    <n v="549"/>
    <x v="10"/>
    <x v="2"/>
    <n v="201105"/>
  </r>
  <r>
    <x v="1108"/>
    <d v="2011-06-03T00:00:00"/>
    <x v="1"/>
    <n v="10.08"/>
    <n v="0"/>
    <n v="42"/>
    <n v="5"/>
    <d v="1899-12-30T00:42:05"/>
    <d v="1899-12-30T00:04:10"/>
    <x v="29"/>
    <s v="RunKeeper Import"/>
    <n v="14.371485148514862"/>
    <n v="0"/>
    <m/>
    <m/>
    <d v="1899-12-30T07:47:36"/>
    <d v="1899-12-30T03:53:48"/>
    <d v="1899-12-30T01:49:23"/>
    <d v="1899-12-30T02:41:47"/>
    <d v="1899-12-30T00:54:41"/>
    <d v="1899-12-30T01:20:54"/>
    <n v="503"/>
    <x v="10"/>
    <x v="3"/>
    <n v="201106"/>
  </r>
  <r>
    <x v="1109"/>
    <d v="2011-06-05T00:00:00"/>
    <x v="0"/>
    <n v="1.2"/>
    <n v="0"/>
    <n v="45"/>
    <n v="38"/>
    <d v="1899-12-30T00:45:38"/>
    <d v="1899-12-30T00:38:02"/>
    <x v="29"/>
    <s v="Rev3 Half"/>
    <n v="1.5777940102264438"/>
    <n v="0"/>
    <m/>
    <m/>
    <d v="1899-12-30T01:31:16"/>
    <d v="1899-12-30T00:45:38"/>
    <d v="1899-12-30T16:36:20"/>
    <d v="1899-12-30T17:28:44"/>
    <d v="1899-12-30T08:18:10"/>
    <d v="1899-12-30T08:44:22"/>
    <n v="2951"/>
    <x v="10"/>
    <x v="3"/>
    <n v="201106"/>
  </r>
  <r>
    <x v="1109"/>
    <d v="2011-06-05T00:00:00"/>
    <x v="1"/>
    <n v="56"/>
    <n v="3"/>
    <n v="37"/>
    <n v="0"/>
    <d v="1899-12-30T03:37:00"/>
    <d v="1899-12-30T00:03:53"/>
    <x v="29"/>
    <s v="Rev3 Half"/>
    <n v="15.483870967741948"/>
    <n v="0"/>
    <m/>
    <m/>
    <d v="1899-12-30T07:14:00"/>
    <d v="1899-12-30T03:37:00"/>
    <d v="1899-12-30T01:41:31"/>
    <d v="1899-12-30T02:33:56"/>
    <d v="1899-12-30T00:50:46"/>
    <d v="1899-12-30T01:16:58"/>
    <n v="379"/>
    <x v="10"/>
    <x v="3"/>
    <n v="201106"/>
  </r>
  <r>
    <x v="1110"/>
    <d v="2011-06-09T00:00:00"/>
    <x v="2"/>
    <n v="1"/>
    <n v="0"/>
    <n v="9"/>
    <n v="9"/>
    <d v="1899-12-30T00:09:09"/>
    <d v="1899-12-30T00:09:09"/>
    <x v="29"/>
    <s v="Nike Import"/>
    <n v="6.5573770491803325"/>
    <n v="0"/>
    <m/>
    <m/>
    <d v="1899-12-30T03:59:44"/>
    <d v="1899-12-30T01:59:52"/>
    <d v="1899-12-30T03:59:44"/>
    <d v="1899-12-30T04:52:08"/>
    <d v="1899-12-30T01:59:52"/>
    <d v="1899-12-30T02:26:04"/>
    <n v="854"/>
    <x v="10"/>
    <x v="3"/>
    <n v="201106"/>
  </r>
  <r>
    <x v="1111"/>
    <d v="2011-06-10T00:00:00"/>
    <x v="2"/>
    <n v="1.5"/>
    <n v="0"/>
    <n v="14"/>
    <n v="25"/>
    <d v="1899-12-30T00:14:25"/>
    <d v="1899-12-30T00:09:37"/>
    <x v="29"/>
    <s v="Nike Import"/>
    <n v="6.2427745664739938"/>
    <n v="0"/>
    <m/>
    <m/>
    <d v="1899-12-30T04:11:49"/>
    <d v="1899-12-30T02:05:54"/>
    <d v="1899-12-30T04:11:49"/>
    <d v="1899-12-30T05:04:13"/>
    <d v="1899-12-30T02:05:54"/>
    <d v="1899-12-30T02:32:06"/>
    <n v="1106"/>
    <x v="10"/>
    <x v="3"/>
    <n v="201106"/>
  </r>
  <r>
    <x v="1112"/>
    <d v="2011-06-12T00:00:00"/>
    <x v="1"/>
    <n v="22.79"/>
    <n v="1"/>
    <n v="46"/>
    <n v="46"/>
    <d v="1899-12-30T01:46:46"/>
    <d v="1899-12-30T00:04:41"/>
    <x v="29"/>
    <s v="Rev3 Olympic"/>
    <n v="12.807368092413373"/>
    <n v="0"/>
    <m/>
    <m/>
    <d v="1899-12-30T08:44:42"/>
    <d v="1899-12-30T04:22:21"/>
    <d v="1899-12-30T02:02:45"/>
    <d v="1899-12-30T02:55:09"/>
    <d v="1899-12-30T01:01:22"/>
    <d v="1899-12-30T01:27:34"/>
    <n v="623"/>
    <x v="10"/>
    <x v="3"/>
    <n v="201106"/>
  </r>
  <r>
    <x v="1113"/>
    <d v="2011-06-15T00:00:00"/>
    <x v="2"/>
    <n v="1"/>
    <n v="0"/>
    <n v="9"/>
    <n v="50"/>
    <d v="1899-12-30T00:09:50"/>
    <d v="1899-12-30T00:09:50"/>
    <x v="29"/>
    <s v="Nike Import"/>
    <n v="6.1016949152542415"/>
    <n v="0"/>
    <m/>
    <m/>
    <d v="1899-12-30T04:17:38"/>
    <d v="1899-12-30T02:08:49"/>
    <d v="1899-12-30T04:17:38"/>
    <d v="1899-12-30T05:10:02"/>
    <d v="1899-12-30T02:08:49"/>
    <d v="1899-12-30T02:35:01"/>
    <n v="1276"/>
    <x v="10"/>
    <x v="3"/>
    <n v="201106"/>
  </r>
  <r>
    <x v="1114"/>
    <d v="2011-06-18T00:00:00"/>
    <x v="0"/>
    <n v="0.5"/>
    <n v="0"/>
    <n v="16"/>
    <n v="34"/>
    <d v="1899-12-30T00:16:34"/>
    <d v="1899-12-30T00:33:08"/>
    <x v="29"/>
    <s v="Griskus Olympic"/>
    <n v="1.8108651911468829"/>
    <n v="0"/>
    <m/>
    <s v="Griskus Olympic Swim"/>
    <d v="1899-12-30T01:19:31"/>
    <d v="1899-12-30T00:39:46"/>
    <d v="1899-12-30T14:28:06"/>
    <d v="1899-12-30T15:20:30"/>
    <d v="1899-12-30T07:14:03"/>
    <d v="1899-12-30T07:40:15"/>
    <n v="2808"/>
    <x v="10"/>
    <x v="3"/>
    <n v="201106"/>
  </r>
  <r>
    <x v="1114"/>
    <d v="2011-06-18T00:00:00"/>
    <x v="2"/>
    <n v="6.2"/>
    <n v="1"/>
    <n v="13"/>
    <n v="40"/>
    <d v="1899-12-30T01:13:40"/>
    <d v="1899-12-30T00:11:53"/>
    <x v="29"/>
    <s v="Griskus Olympic"/>
    <n v="5.049773755656112"/>
    <n v="0"/>
    <m/>
    <m/>
    <d v="1899-12-30T05:11:18"/>
    <d v="1899-12-30T02:35:39"/>
    <d v="1899-12-30T05:11:18"/>
    <d v="1899-12-30T06:03:42"/>
    <d v="1899-12-30T02:35:39"/>
    <d v="1899-12-30T03:01:51"/>
    <n v="2386"/>
    <x v="10"/>
    <x v="3"/>
    <n v="201106"/>
  </r>
  <r>
    <x v="1114"/>
    <d v="2011-06-18T00:00:00"/>
    <x v="1"/>
    <n v="23"/>
    <n v="1"/>
    <n v="25"/>
    <n v="46"/>
    <d v="1899-12-30T01:25:46"/>
    <d v="1899-12-30T00:03:44"/>
    <x v="29"/>
    <s v="Griskus Olympic"/>
    <n v="16.090167120093287"/>
    <n v="0"/>
    <m/>
    <m/>
    <d v="1899-12-30T06:57:39"/>
    <d v="1899-12-30T03:28:49"/>
    <d v="1899-12-30T01:37:42"/>
    <d v="1899-12-30T02:30:06"/>
    <d v="1899-12-30T00:48:51"/>
    <d v="1899-12-30T01:15:03"/>
    <n v="330"/>
    <x v="10"/>
    <x v="3"/>
    <n v="201106"/>
  </r>
  <r>
    <x v="1114"/>
    <d v="2011-06-18T00:00:00"/>
    <x v="3"/>
    <n v="1"/>
    <n v="0"/>
    <n v="1"/>
    <n v="54"/>
    <d v="1899-12-30T00:01:54"/>
    <d v="1899-12-30T00:01:54"/>
    <x v="29"/>
    <s v="Griskus Olympic"/>
    <n v="31.57894736842108"/>
    <n v="0"/>
    <m/>
    <m/>
    <d v="1899-12-30T00:00:00"/>
    <d v="1899-12-30T00:00:00"/>
    <d v="1899-12-30T00:49:47"/>
    <d v="1899-12-30T01:42:11"/>
    <d v="1899-12-30T00:24:53"/>
    <d v="1899-12-30T00:51:05"/>
    <n v="8"/>
    <x v="10"/>
    <x v="3"/>
    <n v="201106"/>
  </r>
  <r>
    <x v="1114"/>
    <d v="2011-06-18T00:00:00"/>
    <x v="4"/>
    <n v="1"/>
    <n v="0"/>
    <n v="2"/>
    <n v="6"/>
    <d v="1899-12-30T00:02:06"/>
    <d v="1899-12-30T00:02:06"/>
    <x v="29"/>
    <s v="Griskus Olympic"/>
    <n v="28.571428571428591"/>
    <n v="0"/>
    <m/>
    <m/>
    <d v="1899-12-30T00:00:00"/>
    <d v="1899-12-30T00:00:00"/>
    <d v="1899-12-30T00:55:01"/>
    <d v="1899-12-30T01:47:25"/>
    <d v="1899-12-30T00:27:31"/>
    <d v="1899-12-30T00:53:43"/>
    <n v="14"/>
    <x v="10"/>
    <x v="3"/>
    <n v="201106"/>
  </r>
  <r>
    <x v="1115"/>
    <d v="2011-06-21T00:00:00"/>
    <x v="2"/>
    <n v="1.01"/>
    <n v="0"/>
    <n v="9"/>
    <n v="18"/>
    <d v="1899-12-30T00:09:18"/>
    <d v="1899-12-30T00:09:12"/>
    <x v="29"/>
    <s v="Nike Import"/>
    <n v="6.5161290322580694"/>
    <n v="0"/>
    <m/>
    <m/>
    <d v="1899-12-30T04:01:15"/>
    <d v="1899-12-30T02:00:37"/>
    <d v="1899-12-30T04:01:15"/>
    <d v="1899-12-30T04:53:39"/>
    <d v="1899-12-30T02:00:37"/>
    <d v="1899-12-30T02:26:49"/>
    <n v="872"/>
    <x v="10"/>
    <x v="3"/>
    <n v="201106"/>
  </r>
  <r>
    <x v="1116"/>
    <d v="2011-06-24T00:00:00"/>
    <x v="2"/>
    <n v="2.74"/>
    <n v="0"/>
    <n v="32"/>
    <n v="23"/>
    <d v="1899-12-30T00:32:23"/>
    <d v="1899-12-30T00:11:49"/>
    <x v="29"/>
    <s v="Nike Import"/>
    <n v="5.0766855378281051"/>
    <n v="0"/>
    <m/>
    <m/>
    <d v="1899-12-30T05:09:39"/>
    <d v="1899-12-30T02:34:50"/>
    <d v="1899-12-30T05:09:39"/>
    <d v="1899-12-30T06:02:03"/>
    <d v="1899-12-30T02:34:50"/>
    <d v="1899-12-30T03:01:02"/>
    <n v="2368"/>
    <x v="10"/>
    <x v="3"/>
    <n v="201106"/>
  </r>
  <r>
    <x v="1117"/>
    <d v="2011-06-26T00:00:00"/>
    <x v="1"/>
    <n v="20.5"/>
    <n v="1"/>
    <n v="30"/>
    <n v="2"/>
    <d v="1899-12-30T01:30:02"/>
    <d v="1899-12-30T00:04:24"/>
    <x v="29"/>
    <s v="RunKeeper Import"/>
    <n v="13.661606812291755"/>
    <n v="0"/>
    <m/>
    <m/>
    <d v="1899-12-30T08:11:53"/>
    <d v="1899-12-30T04:05:57"/>
    <d v="1899-12-30T01:55:04"/>
    <d v="1899-12-30T02:47:28"/>
    <d v="1899-12-30T00:57:32"/>
    <d v="1899-12-30T01:23:44"/>
    <n v="554"/>
    <x v="10"/>
    <x v="3"/>
    <n v="201106"/>
  </r>
  <r>
    <x v="1118"/>
    <d v="2011-06-28T00:00:00"/>
    <x v="2"/>
    <n v="1"/>
    <n v="0"/>
    <n v="8"/>
    <n v="50"/>
    <d v="1899-12-30T00:08:50"/>
    <d v="1899-12-30T00:08:50"/>
    <x v="29"/>
    <s v="Nike Import"/>
    <n v="6.792452830188684"/>
    <n v="0"/>
    <m/>
    <m/>
    <d v="1899-12-30T03:51:26"/>
    <d v="1899-12-30T01:55:43"/>
    <d v="1899-12-30T03:51:26"/>
    <d v="1899-12-30T04:43:50"/>
    <d v="1899-12-30T01:55:43"/>
    <d v="1899-12-30T02:21:55"/>
    <n v="781"/>
    <x v="10"/>
    <x v="3"/>
    <n v="201106"/>
  </r>
  <r>
    <x v="1119"/>
    <d v="2011-06-30T00:00:00"/>
    <x v="2"/>
    <n v="1.06"/>
    <n v="0"/>
    <n v="9"/>
    <n v="13"/>
    <d v="1899-12-30T00:09:13"/>
    <d v="1899-12-30T00:08:42"/>
    <x v="29"/>
    <s v="Nike Import"/>
    <n v="6.9005424954792103"/>
    <n v="0"/>
    <m/>
    <m/>
    <d v="1899-12-30T03:47:48"/>
    <d v="1899-12-30T01:53:54"/>
    <d v="1899-12-30T03:47:48"/>
    <d v="1899-12-30T04:40:13"/>
    <d v="1899-12-30T01:53:54"/>
    <d v="1899-12-30T02:20:06"/>
    <n v="766"/>
    <x v="10"/>
    <x v="3"/>
    <n v="201106"/>
  </r>
  <r>
    <x v="1120"/>
    <d v="2011-07-01T00:00:00"/>
    <x v="2"/>
    <n v="2.76"/>
    <n v="0"/>
    <n v="26"/>
    <n v="2"/>
    <d v="1899-12-30T00:26:02"/>
    <d v="1899-12-30T00:09:26"/>
    <x v="29"/>
    <s v="Nike Import"/>
    <n v="6.36107554417414"/>
    <n v="0"/>
    <m/>
    <m/>
    <d v="1899-12-30T04:07:08"/>
    <d v="1899-12-30T02:03:34"/>
    <d v="1899-12-30T04:07:08"/>
    <d v="1899-12-30T04:59:32"/>
    <d v="1899-12-30T02:03:34"/>
    <d v="1899-12-30T02:29:46"/>
    <n v="988"/>
    <x v="10"/>
    <x v="0"/>
    <n v="201107"/>
  </r>
  <r>
    <x v="1121"/>
    <d v="2011-07-03T00:00:00"/>
    <x v="1"/>
    <n v="13.04"/>
    <n v="0"/>
    <n v="54"/>
    <n v="36"/>
    <d v="1899-12-30T00:54:36"/>
    <d v="1899-12-30T00:04:11"/>
    <x v="29"/>
    <s v="RunKeeper Import"/>
    <n v="14.329670329670339"/>
    <n v="0"/>
    <m/>
    <m/>
    <d v="1899-12-30T07:48:57"/>
    <d v="1899-12-30T03:54:29"/>
    <d v="1899-12-30T01:49:42"/>
    <d v="1899-12-30T02:42:06"/>
    <d v="1899-12-30T00:54:51"/>
    <d v="1899-12-30T01:21:03"/>
    <n v="507"/>
    <x v="10"/>
    <x v="0"/>
    <n v="201107"/>
  </r>
  <r>
    <x v="1122"/>
    <d v="2011-07-04T00:00:00"/>
    <x v="1"/>
    <n v="1.08"/>
    <n v="0"/>
    <n v="10"/>
    <n v="30"/>
    <d v="1899-12-30T00:10:30"/>
    <d v="1899-12-30T00:09:43"/>
    <x v="29"/>
    <s v="RunKeeper Import"/>
    <n v="6.171428571428577"/>
    <n v="0"/>
    <m/>
    <m/>
    <d v="1899-12-30T18:08:53"/>
    <d v="1899-12-30T09:04:27"/>
    <d v="1899-12-30T04:14:43"/>
    <d v="1899-12-30T05:07:07"/>
    <d v="1899-12-30T02:07:22"/>
    <d v="1899-12-30T02:33:34"/>
    <n v="1188"/>
    <x v="10"/>
    <x v="0"/>
    <n v="201107"/>
  </r>
  <r>
    <x v="1122"/>
    <d v="2011-07-04T00:00:00"/>
    <x v="1"/>
    <n v="0.75"/>
    <n v="0"/>
    <n v="25"/>
    <n v="7"/>
    <d v="1899-12-30T00:25:07"/>
    <d v="1899-12-30T00:33:29"/>
    <x v="29"/>
    <s v="RunKeeper Import"/>
    <n v="1.7916390179163915"/>
    <n v="0"/>
    <m/>
    <m/>
    <d v="1900-01-01T14:30:45"/>
    <d v="1899-12-31T07:15:23"/>
    <d v="1899-12-30T14:37:25"/>
    <d v="1899-12-30T15:29:49"/>
    <d v="1899-12-30T07:18:42"/>
    <d v="1899-12-30T07:44:54"/>
    <n v="2820"/>
    <x v="10"/>
    <x v="0"/>
    <n v="201107"/>
  </r>
  <r>
    <x v="1123"/>
    <d v="2011-07-05T00:00:00"/>
    <x v="2"/>
    <n v="1.01"/>
    <n v="0"/>
    <n v="8"/>
    <n v="59"/>
    <d v="1899-12-30T00:08:59"/>
    <d v="1899-12-30T00:08:54"/>
    <x v="29"/>
    <s v="Nike Import"/>
    <n v="6.7458256029684662"/>
    <n v="0"/>
    <m/>
    <m/>
    <d v="1899-12-30T03:53:02"/>
    <d v="1899-12-30T01:56:31"/>
    <d v="1899-12-30T03:53:02"/>
    <d v="1899-12-30T04:45:26"/>
    <d v="1899-12-30T01:56:31"/>
    <d v="1899-12-30T02:22:43"/>
    <n v="796"/>
    <x v="10"/>
    <x v="0"/>
    <n v="201107"/>
  </r>
  <r>
    <x v="1124"/>
    <d v="2011-07-06T00:00:00"/>
    <x v="1"/>
    <n v="9.08"/>
    <n v="0"/>
    <n v="48"/>
    <n v="14"/>
    <d v="1899-12-30T00:48:14"/>
    <d v="1899-12-30T00:05:19"/>
    <x v="29"/>
    <s v="RunKeeper Import"/>
    <n v="11.295093296475477"/>
    <n v="0"/>
    <m/>
    <m/>
    <d v="1899-12-30T09:54:57"/>
    <d v="1899-12-30T04:57:28"/>
    <d v="1899-12-30T02:19:11"/>
    <d v="1899-12-30T03:11:35"/>
    <d v="1899-12-30T01:09:35"/>
    <d v="1899-12-30T01:35:47"/>
    <n v="669"/>
    <x v="10"/>
    <x v="0"/>
    <n v="201107"/>
  </r>
  <r>
    <x v="1125"/>
    <d v="2011-07-10T00:00:00"/>
    <x v="1"/>
    <n v="9.81"/>
    <n v="0"/>
    <n v="50"/>
    <n v="7"/>
    <d v="1899-12-30T00:50:07"/>
    <d v="1899-12-30T00:05:07"/>
    <x v="29"/>
    <s v="RunKeeper Import"/>
    <n v="11.744595942800144"/>
    <n v="0"/>
    <m/>
    <m/>
    <d v="1899-12-30T09:32:11"/>
    <d v="1899-12-30T04:46:05"/>
    <d v="1899-12-30T02:13:51"/>
    <d v="1899-12-30T03:06:15"/>
    <d v="1899-12-30T01:06:55"/>
    <d v="1899-12-30T01:33:07"/>
    <n v="660"/>
    <x v="10"/>
    <x v="0"/>
    <n v="201107"/>
  </r>
  <r>
    <x v="1125"/>
    <d v="2011-07-10T00:00:00"/>
    <x v="1"/>
    <n v="10.199999999999999"/>
    <n v="0"/>
    <n v="36"/>
    <n v="50"/>
    <d v="1899-12-30T00:36:50"/>
    <d v="1899-12-30T00:03:37"/>
    <x v="29"/>
    <s v="RunKeeper Import"/>
    <n v="16.615384615384627"/>
    <n v="0"/>
    <m/>
    <m/>
    <d v="1899-12-30T06:44:27"/>
    <d v="1899-12-30T03:22:13"/>
    <d v="1899-12-30T01:34:37"/>
    <d v="1899-12-30T02:27:01"/>
    <d v="1899-12-30T00:47:18"/>
    <d v="1899-12-30T01:13:30"/>
    <n v="295"/>
    <x v="10"/>
    <x v="0"/>
    <n v="201107"/>
  </r>
  <r>
    <x v="1126"/>
    <d v="2011-07-13T00:00:00"/>
    <x v="3"/>
    <n v="1"/>
    <n v="0"/>
    <n v="2"/>
    <n v="32"/>
    <d v="1899-12-30T00:02:32"/>
    <d v="1899-12-30T00:02:32"/>
    <x v="0"/>
    <s v="Griskus Sprint"/>
    <n v="23.684210526315809"/>
    <n v="0"/>
    <m/>
    <m/>
    <d v="1899-12-30T00:00:00"/>
    <d v="1899-12-30T00:00:00"/>
    <d v="1899-12-30T01:06:22"/>
    <d v="1899-12-30T01:58:46"/>
    <d v="1899-12-30T00:33:11"/>
    <d v="1899-12-30T00:59:23"/>
    <n v="43"/>
    <x v="10"/>
    <x v="0"/>
    <n v="201107"/>
  </r>
  <r>
    <x v="1126"/>
    <d v="2011-07-13T00:00:00"/>
    <x v="0"/>
    <n v="0.5"/>
    <n v="0"/>
    <n v="17"/>
    <n v="59"/>
    <d v="1899-12-30T00:17:59"/>
    <d v="1899-12-30T00:35:58"/>
    <x v="29"/>
    <s v="Griskus Sprint"/>
    <n v="1.6682113067655251"/>
    <n v="0"/>
    <m/>
    <m/>
    <d v="1899-12-30T01:26:19"/>
    <d v="1899-12-30T00:43:10"/>
    <d v="1899-12-30T15:42:20"/>
    <d v="1899-12-30T16:34:44"/>
    <d v="1899-12-30T07:51:10"/>
    <d v="1899-12-30T08:17:22"/>
    <n v="2893"/>
    <x v="10"/>
    <x v="0"/>
    <n v="201107"/>
  </r>
  <r>
    <x v="1126"/>
    <d v="2011-07-13T00:00:00"/>
    <x v="1"/>
    <n v="10.5"/>
    <n v="0"/>
    <n v="35"/>
    <n v="7"/>
    <d v="1899-12-30T00:35:07"/>
    <d v="1899-12-30T00:03:21"/>
    <x v="29"/>
    <s v="Griskus Sprint"/>
    <n v="17.940199335548186"/>
    <n v="0"/>
    <m/>
    <m/>
    <d v="1899-12-30T06:14:35"/>
    <d v="1899-12-30T03:07:17"/>
    <d v="1899-12-30T01:27:37"/>
    <d v="1899-12-30T02:20:01"/>
    <d v="1899-12-30T00:43:49"/>
    <d v="1899-12-30T01:10:01"/>
    <n v="229"/>
    <x v="10"/>
    <x v="0"/>
    <n v="201107"/>
  </r>
  <r>
    <x v="1126"/>
    <d v="2011-07-13T00:00:00"/>
    <x v="2"/>
    <n v="3.1"/>
    <n v="0"/>
    <n v="30"/>
    <n v="57"/>
    <d v="1899-12-30T00:30:57"/>
    <d v="1899-12-30T00:09:59"/>
    <x v="29"/>
    <s v="Griskus Sprint"/>
    <n v="6.0096930533117972"/>
    <n v="0"/>
    <m/>
    <m/>
    <d v="1899-12-30T04:21:35"/>
    <d v="1899-12-30T02:10:47"/>
    <d v="1899-12-30T04:21:35"/>
    <d v="1899-12-30T05:13:59"/>
    <d v="1899-12-30T02:10:47"/>
    <d v="1899-12-30T02:36:59"/>
    <n v="1397"/>
    <x v="10"/>
    <x v="0"/>
    <n v="201107"/>
  </r>
  <r>
    <x v="1127"/>
    <d v="2011-07-16T00:00:00"/>
    <x v="1"/>
    <n v="16.16"/>
    <n v="1"/>
    <n v="14"/>
    <n v="37"/>
    <d v="1899-12-30T01:14:37"/>
    <d v="1899-12-30T00:04:37"/>
    <x v="29"/>
    <s v="RunKeeper Import"/>
    <n v="12.994415903506823"/>
    <n v="0"/>
    <m/>
    <m/>
    <d v="1899-12-30T08:37:09"/>
    <d v="1899-12-30T04:18:34"/>
    <d v="1899-12-30T02:00:59"/>
    <d v="1899-12-30T02:53:23"/>
    <d v="1899-12-30T01:00:29"/>
    <d v="1899-12-30T01:26:41"/>
    <n v="610"/>
    <x v="10"/>
    <x v="0"/>
    <n v="201107"/>
  </r>
  <r>
    <x v="1128"/>
    <d v="2011-07-19T00:00:00"/>
    <x v="2"/>
    <n v="2.14"/>
    <n v="0"/>
    <n v="20"/>
    <n v="29"/>
    <d v="1899-12-30T00:20:29"/>
    <d v="1899-12-30T00:09:34"/>
    <x v="29"/>
    <s v="Nike Import"/>
    <n v="6.2685109845402822"/>
    <n v="0"/>
    <m/>
    <m/>
    <d v="1899-12-30T04:10:47"/>
    <d v="1899-12-30T02:05:23"/>
    <d v="1899-12-30T04:10:47"/>
    <d v="1899-12-30T05:03:11"/>
    <d v="1899-12-30T02:05:23"/>
    <d v="1899-12-30T02:31:35"/>
    <n v="1083"/>
    <x v="10"/>
    <x v="0"/>
    <n v="201107"/>
  </r>
  <r>
    <x v="1129"/>
    <d v="2011-07-20T00:00:00"/>
    <x v="2"/>
    <n v="1.1100000000000001"/>
    <n v="0"/>
    <n v="10"/>
    <n v="46"/>
    <d v="1899-12-30T00:10:46"/>
    <d v="1899-12-30T00:09:42"/>
    <x v="29"/>
    <s v="Nike Import"/>
    <n v="6.1857585139318934"/>
    <n v="0"/>
    <m/>
    <m/>
    <d v="1899-12-30T04:14:08"/>
    <d v="1899-12-30T02:07:04"/>
    <d v="1899-12-30T04:14:08"/>
    <d v="1899-12-30T05:06:32"/>
    <d v="1899-12-30T02:07:04"/>
    <d v="1899-12-30T02:33:16"/>
    <n v="1170"/>
    <x v="10"/>
    <x v="0"/>
    <n v="201107"/>
  </r>
  <r>
    <x v="1130"/>
    <d v="2011-07-24T00:00:00"/>
    <x v="1"/>
    <n v="4.6900000000000004"/>
    <n v="0"/>
    <n v="18"/>
    <n v="42"/>
    <d v="1899-12-30T00:18:42"/>
    <d v="1899-12-30T00:03:59"/>
    <x v="29"/>
    <s v="RunKeeper Import"/>
    <n v="15.048128342246004"/>
    <n v="0"/>
    <m/>
    <s v="Flat tire. Ughhhh"/>
    <d v="1899-12-30T07:26:34"/>
    <d v="1899-12-30T03:43:17"/>
    <d v="1899-12-30T01:44:28"/>
    <d v="1899-12-30T02:36:52"/>
    <d v="1899-12-30T00:52:14"/>
    <d v="1899-12-30T01:18:26"/>
    <n v="420"/>
    <x v="10"/>
    <x v="0"/>
    <n v="201107"/>
  </r>
  <r>
    <x v="1131"/>
    <d v="2011-07-25T00:00:00"/>
    <x v="2"/>
    <n v="1"/>
    <n v="0"/>
    <n v="9"/>
    <n v="37"/>
    <d v="1899-12-30T00:09:37"/>
    <d v="1899-12-30T00:09:37"/>
    <x v="29"/>
    <s v="Nike Import"/>
    <n v="6.2391681109185484"/>
    <n v="0"/>
    <m/>
    <m/>
    <d v="1899-12-30T04:11:57"/>
    <d v="1899-12-30T02:05:59"/>
    <d v="1899-12-30T04:11:57"/>
    <d v="1899-12-30T05:04:21"/>
    <d v="1899-12-30T02:05:59"/>
    <d v="1899-12-30T02:32:11"/>
    <n v="1108"/>
    <x v="10"/>
    <x v="0"/>
    <n v="201107"/>
  </r>
  <r>
    <x v="1132"/>
    <d v="2011-07-26T00:00:00"/>
    <x v="2"/>
    <n v="3.15"/>
    <n v="0"/>
    <n v="29"/>
    <n v="53"/>
    <d v="1899-12-30T00:29:53"/>
    <d v="1899-12-30T00:09:29"/>
    <x v="29"/>
    <s v="Nike Import"/>
    <n v="6.3245956497490292"/>
    <n v="0"/>
    <m/>
    <m/>
    <d v="1899-12-30T04:08:33"/>
    <d v="1899-12-30T02:04:17"/>
    <d v="1899-12-30T04:08:33"/>
    <d v="1899-12-30T05:00:57"/>
    <d v="1899-12-30T02:04:17"/>
    <d v="1899-12-30T02:30:29"/>
    <n v="1017"/>
    <x v="10"/>
    <x v="0"/>
    <n v="201107"/>
  </r>
  <r>
    <x v="1133"/>
    <d v="2011-07-27T00:00:00"/>
    <x v="2"/>
    <n v="3.1"/>
    <n v="0"/>
    <n v="30"/>
    <n v="37"/>
    <d v="1899-12-30T00:30:37"/>
    <d v="1899-12-30T00:09:53"/>
    <x v="29"/>
    <s v="Nike Import"/>
    <n v="6.0751224823081156"/>
    <n v="0"/>
    <m/>
    <m/>
    <d v="1899-12-30T04:18:46"/>
    <d v="1899-12-30T02:09:23"/>
    <d v="1899-12-30T04:18:46"/>
    <d v="1899-12-30T05:11:10"/>
    <d v="1899-12-30T02:09:23"/>
    <d v="1899-12-30T02:35:35"/>
    <n v="1323"/>
    <x v="10"/>
    <x v="0"/>
    <n v="201107"/>
  </r>
  <r>
    <x v="1134"/>
    <d v="2011-07-28T00:00:00"/>
    <x v="2"/>
    <n v="0.55000000000000004"/>
    <n v="0"/>
    <n v="5"/>
    <n v="55"/>
    <d v="1899-12-30T00:05:55"/>
    <d v="1899-12-30T00:10:45"/>
    <x v="29"/>
    <s v="Nike Import"/>
    <n v="5.5774647887323985"/>
    <n v="0"/>
    <m/>
    <m/>
    <d v="1899-12-30T04:41:51"/>
    <d v="1899-12-30T02:20:55"/>
    <d v="1899-12-30T04:41:51"/>
    <d v="1899-12-30T05:34:15"/>
    <d v="1899-12-30T02:20:55"/>
    <d v="1899-12-30T02:47:07"/>
    <n v="1926"/>
    <x v="10"/>
    <x v="0"/>
    <n v="201107"/>
  </r>
  <r>
    <x v="1135"/>
    <d v="2011-07-31T00:00:00"/>
    <x v="1"/>
    <n v="3.2"/>
    <n v="0"/>
    <n v="38"/>
    <n v="27"/>
    <d v="1899-12-30T00:38:27"/>
    <d v="1899-12-30T00:12:01"/>
    <x v="29"/>
    <s v="RunKeeper Import"/>
    <n v="4.9934980494148284"/>
    <n v="0"/>
    <m/>
    <m/>
    <d v="1899-12-30T22:25:45"/>
    <d v="1899-12-30T11:12:52"/>
    <d v="1899-12-30T05:14:49"/>
    <d v="1899-12-30T06:07:13"/>
    <d v="1899-12-30T02:37:24"/>
    <d v="1899-12-30T03:03:36"/>
    <n v="2432"/>
    <x v="10"/>
    <x v="0"/>
    <n v="201107"/>
  </r>
  <r>
    <x v="1136"/>
    <d v="2011-08-01T00:00:00"/>
    <x v="0"/>
    <n v="0.6"/>
    <n v="0"/>
    <n v="21"/>
    <n v="25"/>
    <d v="1899-12-30T00:21:25"/>
    <d v="1899-12-30T00:35:42"/>
    <x v="29"/>
    <s v="RunKeeper Import"/>
    <n v="1.6809338521400792"/>
    <n v="0"/>
    <m/>
    <m/>
    <d v="1899-12-30T01:25:40"/>
    <d v="1899-12-30T00:42:50"/>
    <d v="1899-12-30T15:35:12"/>
    <d v="1899-12-30T16:27:36"/>
    <d v="1899-12-30T07:47:36"/>
    <d v="1899-12-30T08:13:48"/>
    <n v="2888"/>
    <x v="10"/>
    <x v="4"/>
    <n v="201108"/>
  </r>
  <r>
    <x v="1137"/>
    <d v="2011-08-04T00:00:00"/>
    <x v="2"/>
    <n v="4.5199999999999996"/>
    <n v="0"/>
    <n v="59"/>
    <n v="56"/>
    <d v="1899-12-30T00:59:56"/>
    <d v="1899-12-30T00:13:16"/>
    <x v="29"/>
    <s v="RunKeeper Import"/>
    <n v="4.5250278086763096"/>
    <n v="0"/>
    <m/>
    <m/>
    <d v="1899-12-30T05:47:24"/>
    <d v="1899-12-30T02:53:42"/>
    <d v="1899-12-30T05:47:24"/>
    <d v="1899-12-30T06:39:48"/>
    <d v="1899-12-30T02:53:42"/>
    <d v="1899-12-30T03:19:54"/>
    <n v="2583"/>
    <x v="10"/>
    <x v="4"/>
    <n v="201108"/>
  </r>
  <r>
    <x v="1138"/>
    <d v="2011-08-07T00:00:00"/>
    <x v="1"/>
    <n v="22.86"/>
    <n v="1"/>
    <n v="39"/>
    <n v="13"/>
    <d v="1899-12-30T01:39:13"/>
    <d v="1899-12-30T00:04:20"/>
    <x v="29"/>
    <s v="RunKeeper Import"/>
    <n v="13.824290273811533"/>
    <n v="0"/>
    <m/>
    <m/>
    <d v="1899-12-30T08:06:06"/>
    <d v="1899-12-30T04:03:03"/>
    <d v="1899-12-30T01:53:43"/>
    <d v="1899-12-30T02:46:07"/>
    <d v="1899-12-30T00:56:51"/>
    <d v="1899-12-30T01:23:03"/>
    <n v="541"/>
    <x v="10"/>
    <x v="4"/>
    <n v="201108"/>
  </r>
  <r>
    <x v="1139"/>
    <d v="2011-08-09T00:00:00"/>
    <x v="2"/>
    <n v="1.03"/>
    <n v="0"/>
    <n v="9"/>
    <n v="26"/>
    <d v="1899-12-30T00:09:26"/>
    <d v="1899-12-30T00:09:10"/>
    <x v="29"/>
    <s v="Nike Import"/>
    <n v="6.5512367491166126"/>
    <n v="0"/>
    <m/>
    <m/>
    <d v="1899-12-30T03:59:57"/>
    <d v="1899-12-30T01:59:59"/>
    <d v="1899-12-30T03:59:57"/>
    <d v="1899-12-30T04:52:21"/>
    <d v="1899-12-30T01:59:59"/>
    <d v="1899-12-30T02:26:11"/>
    <n v="857"/>
    <x v="10"/>
    <x v="4"/>
    <n v="201108"/>
  </r>
  <r>
    <x v="1140"/>
    <d v="2011-08-10T00:00:00"/>
    <x v="2"/>
    <n v="3.17"/>
    <n v="0"/>
    <n v="29"/>
    <n v="31"/>
    <d v="1899-12-30T00:29:31"/>
    <d v="1899-12-30T00:09:19"/>
    <x v="29"/>
    <s v="Nike Import"/>
    <n v="6.443817052512709"/>
    <n v="0"/>
    <m/>
    <m/>
    <d v="1899-12-30T04:03:57"/>
    <d v="1899-12-30T02:01:59"/>
    <d v="1899-12-30T04:03:57"/>
    <d v="1899-12-30T04:56:21"/>
    <d v="1899-12-30T02:01:59"/>
    <d v="1899-12-30T02:28:11"/>
    <n v="932"/>
    <x v="10"/>
    <x v="4"/>
    <n v="201108"/>
  </r>
  <r>
    <x v="1141"/>
    <d v="2011-08-14T00:00:00"/>
    <x v="2"/>
    <n v="7.21"/>
    <n v="1"/>
    <n v="8"/>
    <n v="21"/>
    <d v="1899-12-30T01:08:21"/>
    <d v="1899-12-30T00:09:29"/>
    <x v="29"/>
    <s v="Nike Import"/>
    <n v="6.32918800292612"/>
    <n v="0"/>
    <m/>
    <m/>
    <d v="1899-12-30T04:08:22"/>
    <d v="1899-12-30T02:04:11"/>
    <d v="1899-12-30T04:08:22"/>
    <d v="1899-12-30T05:00:46"/>
    <d v="1899-12-30T02:04:11"/>
    <d v="1899-12-30T02:30:23"/>
    <n v="1013"/>
    <x v="10"/>
    <x v="4"/>
    <n v="201108"/>
  </r>
  <r>
    <x v="1142"/>
    <d v="2011-08-23T00:00:00"/>
    <x v="1"/>
    <n v="54.75"/>
    <n v="3"/>
    <n v="40"/>
    <n v="27"/>
    <d v="1899-12-30T03:40:27"/>
    <d v="1899-12-30T00:04:02"/>
    <x v="29"/>
    <s v="RunKeeper Import"/>
    <n v="14.901338171921081"/>
    <n v="0"/>
    <m/>
    <s v="Awesome "/>
    <d v="1899-12-30T07:30:58"/>
    <d v="1899-12-30T03:45:29"/>
    <d v="1899-12-30T01:45:30"/>
    <d v="1899-12-30T02:37:54"/>
    <d v="1899-12-30T00:52:45"/>
    <d v="1899-12-30T01:18:57"/>
    <n v="455"/>
    <x v="10"/>
    <x v="4"/>
    <n v="201108"/>
  </r>
  <r>
    <x v="1143"/>
    <d v="2011-08-25T00:00:00"/>
    <x v="2"/>
    <n v="2"/>
    <n v="0"/>
    <n v="19"/>
    <n v="53"/>
    <d v="1899-12-30T00:19:53"/>
    <d v="1899-12-30T00:09:56"/>
    <x v="29"/>
    <s v="Nike Import"/>
    <n v="6.0352053646269948"/>
    <n v="0"/>
    <m/>
    <m/>
    <d v="1899-12-30T04:20:28"/>
    <d v="1899-12-30T02:10:14"/>
    <d v="1899-12-30T04:20:28"/>
    <d v="1899-12-30T05:12:52"/>
    <d v="1899-12-30T02:10:14"/>
    <d v="1899-12-30T02:36:26"/>
    <n v="1363"/>
    <x v="10"/>
    <x v="4"/>
    <n v="201108"/>
  </r>
  <r>
    <x v="1144"/>
    <d v="2011-08-26T00:00:00"/>
    <x v="1"/>
    <n v="4.47"/>
    <n v="0"/>
    <n v="20"/>
    <n v="24"/>
    <d v="1899-12-30T00:20:24"/>
    <d v="1899-12-30T00:04:34"/>
    <x v="29"/>
    <s v="RunKeeper Import"/>
    <n v="13.147058823529422"/>
    <n v="0"/>
    <m/>
    <m/>
    <d v="1899-12-30T08:31:08"/>
    <d v="1899-12-30T04:15:34"/>
    <d v="1899-12-30T01:59:34"/>
    <d v="1899-12-30T02:51:58"/>
    <d v="1899-12-30T00:59:47"/>
    <d v="1899-12-30T01:25:59"/>
    <n v="602"/>
    <x v="10"/>
    <x v="4"/>
    <n v="201108"/>
  </r>
  <r>
    <x v="1144"/>
    <d v="2011-08-26T00:00:00"/>
    <x v="2"/>
    <n v="3.11"/>
    <n v="0"/>
    <n v="29"/>
    <n v="42"/>
    <d v="1899-12-30T00:29:42"/>
    <d v="1899-12-30T00:09:33"/>
    <x v="29"/>
    <s v="Nike Import"/>
    <n v="6.2828282828282873"/>
    <n v="0"/>
    <m/>
    <m/>
    <d v="1899-12-30T04:10:12"/>
    <d v="1899-12-30T02:05:06"/>
    <d v="1899-12-30T04:10:12"/>
    <d v="1899-12-30T05:02:36"/>
    <d v="1899-12-30T02:05:06"/>
    <d v="1899-12-30T02:31:18"/>
    <n v="1067"/>
    <x v="10"/>
    <x v="4"/>
    <n v="201108"/>
  </r>
  <r>
    <x v="1145"/>
    <d v="2011-08-27T00:00:00"/>
    <x v="1"/>
    <n v="16.52"/>
    <n v="1"/>
    <n v="15"/>
    <n v="15"/>
    <d v="1899-12-30T01:15:15"/>
    <d v="1899-12-30T00:04:33"/>
    <x v="29"/>
    <s v="RunKeeper Import"/>
    <n v="13.172093023255824"/>
    <n v="0"/>
    <m/>
    <m/>
    <d v="1899-12-30T08:30:10"/>
    <d v="1899-12-30T04:15:05"/>
    <d v="1899-12-30T01:59:21"/>
    <d v="1899-12-30T02:51:45"/>
    <d v="1899-12-30T00:59:40"/>
    <d v="1899-12-30T01:25:52"/>
    <n v="601"/>
    <x v="10"/>
    <x v="4"/>
    <n v="201108"/>
  </r>
  <r>
    <x v="1146"/>
    <d v="2011-09-02T00:00:00"/>
    <x v="1"/>
    <n v="5.29"/>
    <n v="0"/>
    <n v="25"/>
    <n v="56"/>
    <d v="1899-12-30T00:25:56"/>
    <d v="1899-12-30T00:04:54"/>
    <x v="29"/>
    <s v="RunKeeper Import"/>
    <n v="12.239074550128544"/>
    <n v="0"/>
    <m/>
    <m/>
    <d v="1899-12-30T09:09:04"/>
    <d v="1899-12-30T04:34:32"/>
    <d v="1899-12-30T02:08:26"/>
    <d v="1899-12-30T03:00:50"/>
    <d v="1899-12-30T01:04:13"/>
    <d v="1899-12-30T01:30:25"/>
    <n v="641"/>
    <x v="10"/>
    <x v="5"/>
    <n v="201109"/>
  </r>
  <r>
    <x v="1147"/>
    <d v="2011-09-04T00:00:00"/>
    <x v="1"/>
    <n v="10.33"/>
    <n v="0"/>
    <n v="40"/>
    <n v="29"/>
    <d v="1899-12-30T00:40:29"/>
    <d v="1899-12-30T00:03:55"/>
    <x v="29"/>
    <s v="RunKeeper Import"/>
    <n v="15.310004116920556"/>
    <n v="0"/>
    <m/>
    <m/>
    <d v="1899-12-30T07:18:56"/>
    <d v="1899-12-30T03:39:28"/>
    <d v="1899-12-30T01:42:41"/>
    <d v="1899-12-30T02:35:05"/>
    <d v="1899-12-30T00:51:20"/>
    <d v="1899-12-30T01:17:32"/>
    <n v="397"/>
    <x v="10"/>
    <x v="5"/>
    <n v="201109"/>
  </r>
  <r>
    <x v="1148"/>
    <d v="2011-09-11T00:00:00"/>
    <x v="0"/>
    <n v="1.2"/>
    <n v="0"/>
    <n v="47"/>
    <n v="16"/>
    <d v="1899-12-30T00:47:16"/>
    <d v="1899-12-30T00:39:23"/>
    <x v="29"/>
    <s v="Toughman Tri"/>
    <n v="1.523272214386461"/>
    <n v="0"/>
    <m/>
    <s v="Toughman Tri"/>
    <d v="1899-12-30T01:34:32"/>
    <d v="1899-12-30T00:47:16"/>
    <d v="1899-12-30T17:11:59"/>
    <d v="1899-12-30T18:04:23"/>
    <d v="1899-12-30T08:36:00"/>
    <d v="1899-12-30T09:02:12"/>
    <n v="2987"/>
    <x v="10"/>
    <x v="5"/>
    <n v="201109"/>
  </r>
  <r>
    <x v="1148"/>
    <d v="2011-09-11T00:00:00"/>
    <x v="1"/>
    <n v="54.75"/>
    <n v="3"/>
    <n v="11"/>
    <n v="39"/>
    <d v="1899-12-30T03:11:39"/>
    <d v="1899-12-30T00:03:30"/>
    <x v="29"/>
    <s v="Toughman Tri"/>
    <n v="17.140620923558583"/>
    <n v="0"/>
    <m/>
    <s v="Toughman Tri"/>
    <d v="1899-12-30T06:32:03"/>
    <d v="1899-12-30T03:16:02"/>
    <d v="1899-12-30T01:31:43"/>
    <d v="1899-12-30T02:24:07"/>
    <d v="1899-12-30T00:45:51"/>
    <d v="1899-12-30T01:12:03"/>
    <n v="263"/>
    <x v="10"/>
    <x v="5"/>
    <n v="201109"/>
  </r>
  <r>
    <x v="1148"/>
    <d v="2011-09-11T00:00:00"/>
    <x v="2"/>
    <n v="13.1"/>
    <n v="2"/>
    <n v="57"/>
    <n v="34"/>
    <d v="1899-12-30T02:57:34"/>
    <d v="1899-12-30T00:13:33"/>
    <x v="29"/>
    <s v="Toughman Tri"/>
    <n v="4.4265064764407773"/>
    <n v="0"/>
    <m/>
    <s v="Toughman Tri"/>
    <d v="1899-12-30T05:55:08"/>
    <d v="1899-12-30T02:57:34"/>
    <d v="1899-12-30T05:55:08"/>
    <d v="1899-12-30T06:47:32"/>
    <d v="1899-12-30T02:57:34"/>
    <d v="1899-12-30T03:23:46"/>
    <n v="2606"/>
    <x v="10"/>
    <x v="5"/>
    <n v="201109"/>
  </r>
  <r>
    <x v="1148"/>
    <d v="2011-09-11T00:00:00"/>
    <x v="3"/>
    <n v="0.01"/>
    <n v="0"/>
    <n v="2"/>
    <n v="36"/>
    <d v="1899-12-30T00:02:36"/>
    <d v="1899-12-30T04:20:00"/>
    <x v="29"/>
    <s v="Toughman Tri"/>
    <n v="0.23076923076923095"/>
    <n v="0"/>
    <m/>
    <s v="Toughman Tri"/>
    <d v="1899-12-30T00:00:00"/>
    <d v="1899-12-30T00:00:00"/>
    <d v="1900-01-03T17:32:00"/>
    <d v="1900-01-03T18:24:24"/>
    <d v="1900-01-01T08:46:00"/>
    <d v="1900-01-01T09:12:12"/>
    <n v="3113"/>
    <x v="10"/>
    <x v="5"/>
    <n v="201109"/>
  </r>
  <r>
    <x v="1148"/>
    <d v="2011-09-11T00:00:00"/>
    <x v="4"/>
    <n v="0.01"/>
    <n v="0"/>
    <n v="3"/>
    <n v="2"/>
    <d v="1899-12-30T00:03:02"/>
    <d v="1899-12-30T05:03:20"/>
    <x v="29"/>
    <s v="Toughman Tri"/>
    <n v="0.19780219780219796"/>
    <n v="0"/>
    <m/>
    <s v="Toughman Tri"/>
    <d v="1899-12-30T00:00:00"/>
    <d v="1899-12-30T00:00:00"/>
    <d v="1900-01-04T12:27:20"/>
    <d v="1900-01-04T13:19:44"/>
    <d v="1900-01-01T18:13:40"/>
    <d v="1900-01-01T18:39:52"/>
    <n v="3119"/>
    <x v="10"/>
    <x v="5"/>
    <n v="201109"/>
  </r>
  <r>
    <x v="1149"/>
    <d v="2011-09-28T00:00:00"/>
    <x v="2"/>
    <n v="2"/>
    <n v="0"/>
    <n v="21"/>
    <n v="4"/>
    <d v="1899-12-30T00:21:04"/>
    <d v="1899-12-30T00:10:32"/>
    <x v="29"/>
    <s v="RunKeeper Import"/>
    <n v="5.6962025316455742"/>
    <n v="0"/>
    <m/>
    <m/>
    <d v="1899-12-30T04:35:58"/>
    <d v="1899-12-30T02:17:59"/>
    <d v="1899-12-30T04:35:58"/>
    <d v="1899-12-30T05:28:22"/>
    <d v="1899-12-30T02:17:59"/>
    <d v="1899-12-30T02:44:11"/>
    <n v="1807"/>
    <x v="10"/>
    <x v="5"/>
    <n v="201109"/>
  </r>
  <r>
    <x v="1149"/>
    <d v="2011-09-28T00:00:00"/>
    <x v="2"/>
    <n v="2.21"/>
    <n v="0"/>
    <n v="21"/>
    <n v="6"/>
    <d v="1899-12-30T00:21:06"/>
    <d v="1899-12-30T00:09:33"/>
    <x v="29"/>
    <s v="Nike Import"/>
    <n v="6.284360189573464"/>
    <n v="0"/>
    <m/>
    <m/>
    <d v="1899-12-30T04:10:09"/>
    <d v="1899-12-30T02:05:04"/>
    <d v="1899-12-30T04:10:09"/>
    <d v="1899-12-30T05:02:33"/>
    <d v="1899-12-30T02:05:04"/>
    <d v="1899-12-30T02:31:16"/>
    <n v="1065"/>
    <x v="10"/>
    <x v="5"/>
    <n v="201109"/>
  </r>
  <r>
    <x v="1150"/>
    <d v="2011-09-29T00:00:00"/>
    <x v="2"/>
    <n v="2"/>
    <n v="0"/>
    <n v="21"/>
    <n v="3"/>
    <d v="1899-12-30T00:21:03"/>
    <d v="1899-12-30T00:10:31"/>
    <x v="29"/>
    <s v="RunKeeper Import"/>
    <n v="5.7007125890736381"/>
    <n v="0"/>
    <m/>
    <m/>
    <d v="1899-12-30T04:35:45"/>
    <d v="1899-12-30T02:17:53"/>
    <d v="1899-12-30T04:35:45"/>
    <d v="1899-12-30T05:28:09"/>
    <d v="1899-12-30T02:17:53"/>
    <d v="1899-12-30T02:44:05"/>
    <n v="1798"/>
    <x v="10"/>
    <x v="5"/>
    <n v="201109"/>
  </r>
  <r>
    <x v="1150"/>
    <d v="2011-09-29T00:00:00"/>
    <x v="2"/>
    <n v="2.27"/>
    <n v="0"/>
    <n v="20"/>
    <n v="59"/>
    <d v="1899-12-30T00:20:59"/>
    <d v="1899-12-30T00:09:15"/>
    <x v="29"/>
    <s v="Nike Import"/>
    <n v="6.4908657664813401"/>
    <n v="0"/>
    <m/>
    <m/>
    <d v="1899-12-30T04:02:11"/>
    <d v="1899-12-30T02:01:06"/>
    <d v="1899-12-30T04:02:11"/>
    <d v="1899-12-30T04:54:35"/>
    <d v="1899-12-30T02:01:06"/>
    <d v="1899-12-30T02:27:18"/>
    <n v="887"/>
    <x v="10"/>
    <x v="5"/>
    <n v="201109"/>
  </r>
  <r>
    <x v="1151"/>
    <d v="2011-10-04T00:00:00"/>
    <x v="2"/>
    <n v="3.3"/>
    <n v="0"/>
    <n v="35"/>
    <n v="16"/>
    <d v="1899-12-30T00:35:16"/>
    <d v="1899-12-30T00:10:41"/>
    <x v="29"/>
    <s v="RunKeeper Import"/>
    <n v="5.6143667296786433"/>
    <n v="0"/>
    <m/>
    <m/>
    <d v="1899-12-30T04:40:00"/>
    <d v="1899-12-30T02:20:00"/>
    <d v="1899-12-30T04:40:00"/>
    <d v="1899-12-30T05:32:24"/>
    <d v="1899-12-30T02:20:00"/>
    <d v="1899-12-30T02:46:12"/>
    <n v="1880"/>
    <x v="10"/>
    <x v="6"/>
    <n v="201110"/>
  </r>
  <r>
    <x v="1152"/>
    <d v="2011-10-05T00:00:00"/>
    <x v="2"/>
    <n v="4"/>
    <n v="0"/>
    <n v="43"/>
    <n v="36"/>
    <d v="1899-12-30T00:43:36"/>
    <d v="1899-12-30T00:10:54"/>
    <x v="29"/>
    <s v="RunKeeper Import"/>
    <n v="5.5045871559633071"/>
    <n v="0"/>
    <m/>
    <s v="First run outside in NH. "/>
    <d v="1899-12-30T04:45:35"/>
    <d v="1899-12-30T02:22:47"/>
    <d v="1899-12-30T04:45:35"/>
    <d v="1899-12-30T05:37:59"/>
    <d v="1899-12-30T02:22:47"/>
    <d v="1899-12-30T02:48:59"/>
    <n v="2003"/>
    <x v="10"/>
    <x v="6"/>
    <n v="201110"/>
  </r>
  <r>
    <x v="1153"/>
    <d v="2011-10-09T00:00:00"/>
    <x v="2"/>
    <n v="5.01"/>
    <n v="0"/>
    <n v="53"/>
    <n v="36"/>
    <d v="1899-12-30T00:53:36"/>
    <d v="1899-12-30T00:10:42"/>
    <x v="29"/>
    <s v="RunKeeper Import"/>
    <n v="5.6082089552238852"/>
    <n v="0"/>
    <m/>
    <m/>
    <d v="1899-12-30T04:40:18"/>
    <d v="1899-12-30T02:20:09"/>
    <d v="1899-12-30T04:40:18"/>
    <d v="1899-12-30T05:32:42"/>
    <d v="1899-12-30T02:20:09"/>
    <d v="1899-12-30T02:46:21"/>
    <n v="1886"/>
    <x v="10"/>
    <x v="6"/>
    <n v="201110"/>
  </r>
  <r>
    <x v="1154"/>
    <d v="2011-10-12T00:00:00"/>
    <x v="2"/>
    <n v="2.14"/>
    <n v="0"/>
    <n v="20"/>
    <n v="14"/>
    <d v="1899-12-30T00:20:14"/>
    <d v="1899-12-30T00:09:27"/>
    <x v="29"/>
    <s v="Nike Import"/>
    <n v="6.3459637561779294"/>
    <n v="0"/>
    <m/>
    <m/>
    <d v="1899-12-30T04:07:43"/>
    <d v="1899-12-30T02:03:51"/>
    <d v="1899-12-30T04:07:43"/>
    <d v="1899-12-30T05:00:07"/>
    <d v="1899-12-30T02:03:51"/>
    <d v="1899-12-30T02:30:04"/>
    <n v="1001"/>
    <x v="10"/>
    <x v="6"/>
    <n v="201110"/>
  </r>
  <r>
    <x v="1155"/>
    <d v="2011-10-14T00:00:00"/>
    <x v="2"/>
    <n v="4"/>
    <n v="0"/>
    <n v="43"/>
    <n v="1"/>
    <d v="1899-12-30T00:43:01"/>
    <d v="1899-12-30T00:10:45"/>
    <x v="29"/>
    <s v="RunKeeper Import"/>
    <n v="5.5792328554823758"/>
    <n v="0"/>
    <m/>
    <m/>
    <d v="1899-12-30T04:41:46"/>
    <d v="1899-12-30T02:20:53"/>
    <d v="1899-12-30T04:41:46"/>
    <d v="1899-12-30T05:34:10"/>
    <d v="1899-12-30T02:20:53"/>
    <d v="1899-12-30T02:47:05"/>
    <n v="1921"/>
    <x v="10"/>
    <x v="6"/>
    <n v="201110"/>
  </r>
  <r>
    <x v="1156"/>
    <d v="2011-10-16T00:00:00"/>
    <x v="2"/>
    <n v="5.01"/>
    <n v="0"/>
    <n v="58"/>
    <n v="2"/>
    <d v="1899-12-30T00:58:02"/>
    <d v="1899-12-30T00:11:35"/>
    <x v="29"/>
    <s v="RunKeeper Import"/>
    <n v="5.179781734635271"/>
    <n v="0"/>
    <m/>
    <m/>
    <d v="1899-12-30T05:03:29"/>
    <d v="1899-12-30T02:31:45"/>
    <d v="1899-12-30T05:03:29"/>
    <d v="1899-12-30T05:55:53"/>
    <d v="1899-12-30T02:31:45"/>
    <d v="1899-12-30T02:57:57"/>
    <n v="2297"/>
    <x v="10"/>
    <x v="6"/>
    <n v="201110"/>
  </r>
  <r>
    <x v="1157"/>
    <d v="2011-10-18T00:00:00"/>
    <x v="2"/>
    <n v="3"/>
    <n v="0"/>
    <n v="31"/>
    <n v="4"/>
    <d v="1899-12-30T00:31:04"/>
    <d v="1899-12-30T00:10:21"/>
    <x v="29"/>
    <s v="RunKeeper Import"/>
    <n v="5.7939914163090167"/>
    <n v="0"/>
    <m/>
    <m/>
    <d v="1899-12-30T04:31:19"/>
    <d v="1899-12-30T02:15:39"/>
    <d v="1899-12-30T04:31:19"/>
    <d v="1899-12-30T05:23:43"/>
    <d v="1899-12-30T02:15:39"/>
    <d v="1899-12-30T02:41:51"/>
    <n v="1679"/>
    <x v="10"/>
    <x v="6"/>
    <n v="201110"/>
  </r>
  <r>
    <x v="1158"/>
    <d v="2011-11-14T00:00:00"/>
    <x v="2"/>
    <n v="1.02"/>
    <n v="0"/>
    <n v="9"/>
    <n v="44"/>
    <d v="1899-12-30T00:09:44"/>
    <d v="1899-12-30T00:09:33"/>
    <x v="29"/>
    <s v="Nike Import"/>
    <n v="6.2876712328767175"/>
    <n v="0"/>
    <m/>
    <m/>
    <d v="1899-12-30T04:10:01"/>
    <d v="1899-12-30T02:05:00"/>
    <d v="1899-12-30T04:10:01"/>
    <d v="1899-12-30T05:02:25"/>
    <d v="1899-12-30T02:05:00"/>
    <d v="1899-12-30T02:31:12"/>
    <n v="1063"/>
    <x v="10"/>
    <x v="7"/>
    <n v="201111"/>
  </r>
  <r>
    <x v="1159"/>
    <d v="2011-11-16T00:00:00"/>
    <x v="2"/>
    <n v="2"/>
    <n v="0"/>
    <n v="24"/>
    <n v="59"/>
    <d v="1899-12-30T00:24:59"/>
    <d v="1899-12-30T00:12:30"/>
    <x v="29"/>
    <s v="Charcoal 2"/>
    <n v="4.8032021347565079"/>
    <n v="0"/>
    <m/>
    <s v="I've got a looooooooooong way to go"/>
    <d v="1899-12-30T05:27:17"/>
    <d v="1899-12-30T02:43:38"/>
    <d v="1899-12-30T05:27:17"/>
    <d v="1899-12-30T06:19:41"/>
    <d v="1899-12-30T02:43:38"/>
    <d v="1899-12-30T03:09:50"/>
    <n v="2505"/>
    <x v="10"/>
    <x v="7"/>
    <n v="201111"/>
  </r>
  <r>
    <x v="1160"/>
    <d v="2011-11-23T00:00:00"/>
    <x v="2"/>
    <n v="3.42"/>
    <n v="0"/>
    <n v="40"/>
    <n v="1"/>
    <d v="1899-12-30T00:40:01"/>
    <d v="1899-12-30T00:11:42"/>
    <x v="29"/>
    <s v="Nike Import"/>
    <n v="5.1278633902540642"/>
    <n v="0"/>
    <m/>
    <m/>
    <d v="1899-12-30T05:06:34"/>
    <d v="1899-12-30T02:33:17"/>
    <d v="1899-12-30T05:06:34"/>
    <d v="1899-12-30T05:58:58"/>
    <d v="1899-12-30T02:33:17"/>
    <d v="1899-12-30T02:59:29"/>
    <n v="2331"/>
    <x v="10"/>
    <x v="7"/>
    <n v="201111"/>
  </r>
  <r>
    <x v="1161"/>
    <d v="2011-11-27T00:00:00"/>
    <x v="2"/>
    <n v="2.15"/>
    <n v="0"/>
    <n v="22"/>
    <n v="1"/>
    <d v="1899-12-30T00:22:01"/>
    <d v="1899-12-30T00:10:14"/>
    <x v="29"/>
    <s v="Nike Import"/>
    <n v="5.8591975775927372"/>
    <n v="0"/>
    <m/>
    <m/>
    <d v="1899-12-30T04:28:18"/>
    <d v="1899-12-30T02:14:09"/>
    <d v="1899-12-30T04:28:18"/>
    <d v="1899-12-30T05:20:42"/>
    <d v="1899-12-30T02:14:09"/>
    <d v="1899-12-30T02:40:21"/>
    <n v="1588"/>
    <x v="10"/>
    <x v="7"/>
    <n v="201111"/>
  </r>
  <r>
    <x v="1162"/>
    <d v="2011-11-28T00:00:00"/>
    <x v="2"/>
    <n v="1"/>
    <n v="0"/>
    <n v="9"/>
    <n v="32"/>
    <d v="1899-12-30T00:09:32"/>
    <d v="1899-12-30T00:09:32"/>
    <x v="29"/>
    <s v="Nike Import"/>
    <n v="6.2937062937062986"/>
    <n v="0"/>
    <m/>
    <m/>
    <d v="1899-12-30T04:09:46"/>
    <d v="1899-12-30T02:04:53"/>
    <d v="1899-12-30T04:09:46"/>
    <d v="1899-12-30T05:02:10"/>
    <d v="1899-12-30T02:04:53"/>
    <d v="1899-12-30T02:31:05"/>
    <n v="1053"/>
    <x v="10"/>
    <x v="7"/>
    <n v="201111"/>
  </r>
  <r>
    <x v="1163"/>
    <d v="2011-11-30T00:00:00"/>
    <x v="2"/>
    <n v="4"/>
    <n v="0"/>
    <n v="41"/>
    <n v="55"/>
    <d v="1899-12-30T00:41:55"/>
    <d v="1899-12-30T00:10:29"/>
    <x v="29"/>
    <s v="Nike Import"/>
    <n v="5.7256461232604421"/>
    <n v="0"/>
    <m/>
    <m/>
    <d v="1899-12-30T04:34:33"/>
    <d v="1899-12-30T02:17:17"/>
    <d v="1899-12-30T04:34:33"/>
    <d v="1899-12-30T05:26:57"/>
    <d v="1899-12-30T02:17:17"/>
    <d v="1899-12-30T02:43:29"/>
    <n v="1764"/>
    <x v="10"/>
    <x v="7"/>
    <n v="201111"/>
  </r>
  <r>
    <x v="1164"/>
    <d v="2011-12-02T00:00:00"/>
    <x v="2"/>
    <n v="1"/>
    <n v="0"/>
    <n v="9"/>
    <n v="14"/>
    <d v="1899-12-30T00:09:14"/>
    <d v="1899-12-30T00:09:14"/>
    <x v="29"/>
    <s v="Nike Import"/>
    <n v="6.4981949458483808"/>
    <n v="0"/>
    <m/>
    <m/>
    <d v="1899-12-30T04:01:55"/>
    <d v="1899-12-30T02:00:57"/>
    <d v="1899-12-30T04:01:55"/>
    <d v="1899-12-30T04:54:19"/>
    <d v="1899-12-30T02:00:57"/>
    <d v="1899-12-30T02:27:09"/>
    <n v="880"/>
    <x v="10"/>
    <x v="11"/>
    <n v="201112"/>
  </r>
  <r>
    <x v="1165"/>
    <d v="2011-12-06T00:00:00"/>
    <x v="2"/>
    <n v="1"/>
    <n v="0"/>
    <n v="9"/>
    <n v="39"/>
    <d v="1899-12-30T00:09:39"/>
    <d v="1899-12-30T00:09:39"/>
    <x v="29"/>
    <s v="Nike Import"/>
    <n v="6.217616580310886"/>
    <n v="0"/>
    <m/>
    <m/>
    <d v="1899-12-30T04:12:50"/>
    <d v="1899-12-30T02:06:25"/>
    <d v="1899-12-30T04:12:50"/>
    <d v="1899-12-30T05:05:14"/>
    <d v="1899-12-30T02:06:25"/>
    <d v="1899-12-30T02:32:37"/>
    <n v="1126"/>
    <x v="10"/>
    <x v="11"/>
    <n v="201112"/>
  </r>
  <r>
    <x v="1166"/>
    <d v="2011-12-07T00:00:00"/>
    <x v="2"/>
    <n v="3"/>
    <n v="0"/>
    <n v="30"/>
    <n v="11"/>
    <d v="1899-12-30T00:30:11"/>
    <d v="1899-12-30T00:10:04"/>
    <x v="29"/>
    <s v="Nike Import"/>
    <n v="5.9635560463832187"/>
    <n v="0"/>
    <m/>
    <m/>
    <d v="1899-12-30T04:23:36"/>
    <d v="1899-12-30T02:11:48"/>
    <d v="1899-12-30T04:23:36"/>
    <d v="1899-12-30T05:16:00"/>
    <d v="1899-12-30T02:11:48"/>
    <d v="1899-12-30T02:38:00"/>
    <n v="1469"/>
    <x v="10"/>
    <x v="11"/>
    <n v="201112"/>
  </r>
  <r>
    <x v="1167"/>
    <d v="2011-12-13T00:00:00"/>
    <x v="2"/>
    <n v="1"/>
    <n v="0"/>
    <n v="8"/>
    <n v="57"/>
    <d v="1899-12-30T00:08:57"/>
    <d v="1899-12-30T00:08:57"/>
    <x v="29"/>
    <s v="Nike Import"/>
    <n v="6.7039106145251459"/>
    <n v="0"/>
    <m/>
    <m/>
    <d v="1899-12-30T03:54:29"/>
    <d v="1899-12-30T01:57:15"/>
    <d v="1899-12-30T03:54:29"/>
    <d v="1899-12-30T04:46:53"/>
    <d v="1899-12-30T01:57:15"/>
    <d v="1899-12-30T02:23:27"/>
    <n v="805"/>
    <x v="10"/>
    <x v="11"/>
    <n v="201112"/>
  </r>
  <r>
    <x v="1168"/>
    <d v="2011-12-14T00:00:00"/>
    <x v="2"/>
    <n v="3.12"/>
    <n v="0"/>
    <n v="30"/>
    <n v="1"/>
    <d v="1899-12-30T00:30:01"/>
    <d v="1899-12-30T00:09:37"/>
    <x v="29"/>
    <s v="Nike Import"/>
    <n v="6.2365352581899005"/>
    <n v="0"/>
    <m/>
    <m/>
    <d v="1899-12-30T04:12:04"/>
    <d v="1899-12-30T02:06:02"/>
    <d v="1899-12-30T04:12:04"/>
    <d v="1899-12-30T05:04:28"/>
    <d v="1899-12-30T02:06:02"/>
    <d v="1899-12-30T02:32:14"/>
    <n v="1111"/>
    <x v="10"/>
    <x v="11"/>
    <n v="201112"/>
  </r>
  <r>
    <x v="1169"/>
    <d v="2011-12-22T00:00:00"/>
    <x v="2"/>
    <n v="2.5299999999999998"/>
    <n v="0"/>
    <n v="26"/>
    <n v="39"/>
    <d v="1899-12-30T00:26:39"/>
    <d v="1899-12-30T00:10:32"/>
    <x v="29"/>
    <s v="Nike Import"/>
    <n v="5.6960600375234565"/>
    <n v="0"/>
    <m/>
    <m/>
    <d v="1899-12-30T04:35:59"/>
    <d v="1899-12-30T02:17:59"/>
    <d v="1899-12-30T04:35:59"/>
    <d v="1899-12-30T05:28:23"/>
    <d v="1899-12-30T02:17:59"/>
    <d v="1899-12-30T02:44:11"/>
    <n v="1809"/>
    <x v="10"/>
    <x v="11"/>
    <n v="201112"/>
  </r>
  <r>
    <x v="1170"/>
    <d v="2011-12-26T00:00:00"/>
    <x v="2"/>
    <n v="3.01"/>
    <n v="0"/>
    <n v="35"/>
    <n v="4"/>
    <d v="1899-12-30T00:35:04"/>
    <d v="1899-12-30T00:11:39"/>
    <x v="29"/>
    <s v="Fenn's Pond"/>
    <n v="5.1501901140684438"/>
    <n v="0"/>
    <m/>
    <s v="Haven't lost my &quot;speed&quot;"/>
    <d v="1899-12-30T05:05:14"/>
    <d v="1899-12-30T02:32:37"/>
    <d v="1899-12-30T05:05:14"/>
    <d v="1899-12-30T05:57:38"/>
    <d v="1899-12-30T02:32:37"/>
    <d v="1899-12-30T02:58:49"/>
    <n v="2314"/>
    <x v="10"/>
    <x v="11"/>
    <n v="201112"/>
  </r>
  <r>
    <x v="1171"/>
    <d v="2011-12-27T00:00:00"/>
    <x v="2"/>
    <n v="1"/>
    <n v="0"/>
    <n v="11"/>
    <n v="45"/>
    <d v="1899-12-30T00:11:45"/>
    <d v="1899-12-30T00:11:45"/>
    <x v="29"/>
    <s v="Nike Import"/>
    <n v="5.1063829787234081"/>
    <n v="0"/>
    <m/>
    <m/>
    <d v="1899-12-30T05:07:51"/>
    <d v="1899-12-30T02:33:56"/>
    <d v="1899-12-30T05:07:51"/>
    <d v="1899-12-30T06:00:15"/>
    <d v="1899-12-30T02:33:56"/>
    <d v="1899-12-30T03:00:08"/>
    <n v="2347"/>
    <x v="10"/>
    <x v="11"/>
    <n v="201112"/>
  </r>
  <r>
    <x v="1172"/>
    <d v="2012-01-01T00:00:00"/>
    <x v="2"/>
    <n v="5"/>
    <n v="0"/>
    <n v="55"/>
    <n v="53"/>
    <d v="1899-12-30T00:55:53"/>
    <d v="1899-12-30T00:11:11"/>
    <x v="46"/>
    <s v="Milton Resolution run"/>
    <n v="5.3683268714583985"/>
    <n v="0"/>
    <s v="Cool"/>
    <m/>
    <d v="1899-12-30T04:52:50"/>
    <d v="1899-12-30T02:26:25"/>
    <d v="1899-12-30T04:52:50"/>
    <d v="1899-12-30T05:45:14"/>
    <d v="1899-12-30T02:26:25"/>
    <d v="1899-12-30T02:52:37"/>
    <n v="2147"/>
    <x v="11"/>
    <x v="8"/>
    <n v="201201"/>
  </r>
  <r>
    <x v="1173"/>
    <d v="2012-01-02T00:00:00"/>
    <x v="2"/>
    <n v="1.1000000000000001"/>
    <n v="0"/>
    <n v="9"/>
    <n v="19"/>
    <d v="1899-12-30T00:09:19"/>
    <d v="1899-12-30T00:08:28"/>
    <x v="47"/>
    <s v="NHF - Treadmill"/>
    <n v="7.0840787119856952"/>
    <n v="0"/>
    <s v="Inside"/>
    <m/>
    <d v="1899-12-30T03:41:54"/>
    <d v="1899-12-30T01:50:57"/>
    <d v="1899-12-30T03:41:54"/>
    <d v="1899-12-30T04:34:18"/>
    <d v="1899-12-30T01:50:57"/>
    <d v="1899-12-30T02:17:09"/>
    <n v="741"/>
    <x v="11"/>
    <x v="8"/>
    <n v="201201"/>
  </r>
  <r>
    <x v="1174"/>
    <d v="2012-01-03T00:00:00"/>
    <x v="2"/>
    <n v="1.25"/>
    <n v="0"/>
    <n v="11"/>
    <n v="58"/>
    <d v="1899-12-30T00:11:58"/>
    <d v="1899-12-30T00:09:34"/>
    <x v="48"/>
    <s v="NHF - Treadmill"/>
    <n v="6.2674094707520931"/>
    <n v="0"/>
    <s v="Inside"/>
    <m/>
    <d v="1899-12-30T04:10:49"/>
    <d v="1899-12-30T02:05:25"/>
    <d v="1899-12-30T04:10:49"/>
    <d v="1899-12-30T05:03:13"/>
    <d v="1899-12-30T02:05:25"/>
    <d v="1899-12-30T02:31:37"/>
    <n v="1084"/>
    <x v="11"/>
    <x v="8"/>
    <n v="201201"/>
  </r>
  <r>
    <x v="1175"/>
    <d v="2012-01-04T00:00:00"/>
    <x v="2"/>
    <n v="2"/>
    <n v="0"/>
    <n v="19"/>
    <n v="58"/>
    <d v="1899-12-30T00:19:58"/>
    <d v="1899-12-30T00:09:59"/>
    <x v="48"/>
    <s v="NHF - Treadmill"/>
    <n v="6.0100166944908233"/>
    <n v="0"/>
    <s v="Inside"/>
    <m/>
    <d v="1899-12-30T04:21:34"/>
    <d v="1899-12-30T02:10:47"/>
    <d v="1899-12-30T04:21:34"/>
    <d v="1899-12-30T05:13:58"/>
    <d v="1899-12-30T02:10:47"/>
    <d v="1899-12-30T02:36:59"/>
    <n v="1393"/>
    <x v="11"/>
    <x v="8"/>
    <n v="201201"/>
  </r>
  <r>
    <x v="1176"/>
    <d v="2012-01-05T00:00:00"/>
    <x v="2"/>
    <n v="1.5"/>
    <n v="0"/>
    <n v="13"/>
    <n v="46"/>
    <d v="1899-12-30T00:13:46"/>
    <d v="1899-12-30T00:09:11"/>
    <x v="48"/>
    <s v="NHF - Treadmill"/>
    <n v="6.5375302663438308"/>
    <n v="0"/>
    <s v="Inside"/>
    <m/>
    <d v="1899-12-30T04:00:27"/>
    <d v="1899-12-30T02:00:14"/>
    <d v="1899-12-30T04:00:27"/>
    <d v="1899-12-30T04:52:51"/>
    <d v="1899-12-30T02:00:14"/>
    <d v="1899-12-30T02:26:26"/>
    <n v="865"/>
    <x v="11"/>
    <x v="8"/>
    <n v="201201"/>
  </r>
  <r>
    <x v="1177"/>
    <d v="2012-01-06T00:00:00"/>
    <x v="2"/>
    <n v="2"/>
    <n v="0"/>
    <n v="19"/>
    <n v="5"/>
    <d v="1899-12-30T00:19:05"/>
    <d v="1899-12-30T00:09:32"/>
    <x v="48"/>
    <s v="NHF - Treadmill"/>
    <n v="6.2882096069869045"/>
    <n v="0"/>
    <s v="Inside"/>
    <m/>
    <d v="1899-12-30T04:09:59"/>
    <d v="1899-12-30T02:05:00"/>
    <d v="1899-12-30T04:09:59"/>
    <d v="1899-12-30T05:02:24"/>
    <d v="1899-12-30T02:05:00"/>
    <d v="1899-12-30T02:31:12"/>
    <n v="1059"/>
    <x v="11"/>
    <x v="8"/>
    <n v="201201"/>
  </r>
  <r>
    <x v="1178"/>
    <d v="2012-01-07T00:00:00"/>
    <x v="2"/>
    <n v="1"/>
    <n v="0"/>
    <n v="9"/>
    <n v="11"/>
    <d v="1899-12-30T00:09:11"/>
    <d v="1899-12-30T00:09:11"/>
    <x v="47"/>
    <s v="Basement-Treadmill"/>
    <n v="6.5335753176043605"/>
    <n v="0"/>
    <s v="Inside"/>
    <m/>
    <d v="1899-12-30T04:00:36"/>
    <d v="1899-12-30T02:00:18"/>
    <d v="1899-12-30T04:00:36"/>
    <d v="1899-12-30T04:53:00"/>
    <d v="1899-12-30T02:00:18"/>
    <d v="1899-12-30T02:26:30"/>
    <n v="867"/>
    <x v="11"/>
    <x v="8"/>
    <n v="201201"/>
  </r>
  <r>
    <x v="1179"/>
    <d v="2012-01-08T00:00:00"/>
    <x v="2"/>
    <n v="1.29"/>
    <n v="0"/>
    <n v="11"/>
    <n v="0"/>
    <d v="1899-12-30T00:11:00"/>
    <d v="1899-12-30T00:08:32"/>
    <x v="47"/>
    <s v="Basement-Treadmill"/>
    <n v="7.0363636363636415"/>
    <n v="0"/>
    <s v="Inside"/>
    <m/>
    <d v="1899-12-30T03:43:25"/>
    <d v="1899-12-30T01:51:42"/>
    <d v="1899-12-30T03:43:25"/>
    <d v="1899-12-30T04:35:49"/>
    <d v="1899-12-30T01:51:42"/>
    <d v="1899-12-30T02:17:54"/>
    <n v="748"/>
    <x v="11"/>
    <x v="8"/>
    <n v="201201"/>
  </r>
  <r>
    <x v="1180"/>
    <d v="2012-01-09T00:00:00"/>
    <x v="2"/>
    <n v="1.5"/>
    <n v="0"/>
    <n v="14"/>
    <n v="6"/>
    <d v="1899-12-30T00:14:06"/>
    <d v="1899-12-30T00:09:24"/>
    <x v="48"/>
    <s v="NHF - Treadmill"/>
    <n v="6.3829787234042605"/>
    <n v="0"/>
    <s v="Inside"/>
    <m/>
    <d v="1899-12-30T04:06:17"/>
    <d v="1899-12-30T02:03:08"/>
    <d v="1899-12-30T04:06:17"/>
    <d v="1899-12-30T04:58:41"/>
    <d v="1899-12-30T02:03:08"/>
    <d v="1899-12-30T02:29:20"/>
    <n v="973"/>
    <x v="11"/>
    <x v="8"/>
    <n v="201201"/>
  </r>
  <r>
    <x v="1181"/>
    <d v="2012-01-10T00:00:00"/>
    <x v="2"/>
    <n v="1"/>
    <n v="0"/>
    <n v="9"/>
    <n v="26"/>
    <d v="1899-12-30T00:09:26"/>
    <d v="1899-12-30T00:09:26"/>
    <x v="48"/>
    <s v="NHF - Treadmill"/>
    <n v="6.3604240282685556"/>
    <n v="0"/>
    <s v="Inside"/>
    <s v="Intervals"/>
    <d v="1899-12-30T04:07:09"/>
    <d v="1899-12-30T02:03:35"/>
    <d v="1899-12-30T04:07:09"/>
    <d v="1899-12-30T04:59:33"/>
    <d v="1899-12-30T02:03:35"/>
    <d v="1899-12-30T02:29:47"/>
    <n v="989"/>
    <x v="11"/>
    <x v="8"/>
    <n v="201201"/>
  </r>
  <r>
    <x v="1182"/>
    <d v="2012-01-11T00:00:00"/>
    <x v="2"/>
    <n v="2.2599999999999998"/>
    <n v="0"/>
    <n v="23"/>
    <n v="50"/>
    <d v="1899-12-30T00:23:50"/>
    <d v="1899-12-30T00:10:33"/>
    <x v="48"/>
    <s v="NHF - Treadmill"/>
    <n v="5.6895104895104938"/>
    <n v="0"/>
    <s v="Inside"/>
    <m/>
    <d v="1899-12-30T04:36:18"/>
    <d v="1899-12-30T02:18:09"/>
    <d v="1899-12-30T04:36:18"/>
    <d v="1899-12-30T05:28:42"/>
    <d v="1899-12-30T02:18:09"/>
    <d v="1899-12-30T02:44:21"/>
    <n v="1812"/>
    <x v="11"/>
    <x v="8"/>
    <n v="201201"/>
  </r>
  <r>
    <x v="1183"/>
    <d v="2012-01-12T00:00:00"/>
    <x v="2"/>
    <n v="1.53"/>
    <n v="0"/>
    <n v="14"/>
    <n v="42"/>
    <d v="1899-12-30T00:14:42"/>
    <d v="1899-12-30T00:09:36"/>
    <x v="48"/>
    <s v="NHF - Treadmill"/>
    <n v="6.2448979591836791"/>
    <n v="0"/>
    <s v="Inside"/>
    <m/>
    <d v="1899-12-30T04:11:44"/>
    <d v="1899-12-30T02:05:52"/>
    <d v="1899-12-30T04:11:44"/>
    <d v="1899-12-30T05:04:08"/>
    <d v="1899-12-30T02:05:52"/>
    <d v="1899-12-30T02:32:04"/>
    <n v="1102"/>
    <x v="11"/>
    <x v="8"/>
    <n v="201201"/>
  </r>
  <r>
    <x v="1184"/>
    <d v="2012-01-13T00:00:00"/>
    <x v="2"/>
    <n v="1"/>
    <n v="0"/>
    <n v="9"/>
    <n v="48"/>
    <d v="1899-12-30T00:09:48"/>
    <d v="1899-12-30T00:09:48"/>
    <x v="48"/>
    <s v="NHF - Treadmill"/>
    <n v="6.12244897959184"/>
    <n v="0"/>
    <s v="Inside"/>
    <s v="Horrible Run"/>
    <d v="1899-12-30T04:16:46"/>
    <d v="1899-12-30T02:08:23"/>
    <d v="1899-12-30T04:16:46"/>
    <d v="1899-12-30T05:09:10"/>
    <d v="1899-12-30T02:08:23"/>
    <d v="1899-12-30T02:34:35"/>
    <n v="1243"/>
    <x v="11"/>
    <x v="8"/>
    <n v="201201"/>
  </r>
  <r>
    <x v="1185"/>
    <d v="2012-01-14T00:00:00"/>
    <x v="2"/>
    <n v="1.17"/>
    <n v="0"/>
    <n v="12"/>
    <n v="42"/>
    <d v="1899-12-30T00:12:42"/>
    <d v="1899-12-30T00:10:51"/>
    <x v="47"/>
    <s v="Basement-Treadmill"/>
    <n v="5.5275590551181146"/>
    <n v="0"/>
    <s v="Inside"/>
    <m/>
    <d v="1899-12-30T04:44:24"/>
    <d v="1899-12-30T02:22:12"/>
    <d v="1899-12-30T04:44:24"/>
    <d v="1899-12-30T05:36:48"/>
    <d v="1899-12-30T02:22:12"/>
    <d v="1899-12-30T02:48:24"/>
    <n v="1982"/>
    <x v="11"/>
    <x v="8"/>
    <n v="201201"/>
  </r>
  <r>
    <x v="1186"/>
    <d v="2012-01-15T00:00:00"/>
    <x v="2"/>
    <n v="1"/>
    <n v="0"/>
    <n v="9"/>
    <n v="39"/>
    <d v="1899-12-30T00:09:39"/>
    <d v="1899-12-30T00:09:39"/>
    <x v="47"/>
    <s v="Basement-Treadmill"/>
    <n v="6.217616580310886"/>
    <n v="0"/>
    <s v="Inside"/>
    <m/>
    <d v="1899-12-30T04:12:50"/>
    <d v="1899-12-30T02:06:25"/>
    <d v="1899-12-30T04:12:50"/>
    <d v="1899-12-30T05:05:14"/>
    <d v="1899-12-30T02:06:25"/>
    <d v="1899-12-30T02:32:37"/>
    <n v="1126"/>
    <x v="11"/>
    <x v="8"/>
    <n v="201201"/>
  </r>
  <r>
    <x v="1187"/>
    <d v="2012-01-16T00:00:00"/>
    <x v="2"/>
    <n v="1.6"/>
    <n v="0"/>
    <n v="16"/>
    <n v="1"/>
    <d v="1899-12-30T00:16:01"/>
    <d v="1899-12-30T00:10:01"/>
    <x v="47"/>
    <s v="Basement-Treadmill"/>
    <n v="5.9937565036420448"/>
    <n v="0"/>
    <s v="Inside"/>
    <m/>
    <d v="1899-12-30T04:22:16"/>
    <d v="1899-12-30T02:11:08"/>
    <d v="1899-12-30T04:22:16"/>
    <d v="1899-12-30T05:14:40"/>
    <d v="1899-12-30T02:11:08"/>
    <d v="1899-12-30T02:37:20"/>
    <n v="1433"/>
    <x v="11"/>
    <x v="8"/>
    <n v="201201"/>
  </r>
  <r>
    <x v="1188"/>
    <d v="2012-01-17T00:00:00"/>
    <x v="2"/>
    <n v="1"/>
    <n v="0"/>
    <n v="9"/>
    <n v="57"/>
    <d v="1899-12-30T00:09:57"/>
    <d v="1899-12-30T00:09:57"/>
    <x v="47"/>
    <s v="Basement-Treadmill"/>
    <n v="6.030150753768849"/>
    <n v="0"/>
    <s v="Inside"/>
    <m/>
    <d v="1899-12-30T04:20:41"/>
    <d v="1899-12-30T02:10:21"/>
    <d v="1899-12-30T04:20:41"/>
    <d v="1899-12-30T05:13:05"/>
    <d v="1899-12-30T02:10:21"/>
    <d v="1899-12-30T02:36:33"/>
    <n v="1365"/>
    <x v="11"/>
    <x v="8"/>
    <n v="201201"/>
  </r>
  <r>
    <x v="1189"/>
    <d v="2012-01-20T00:00:00"/>
    <x v="2"/>
    <n v="2"/>
    <n v="0"/>
    <n v="19"/>
    <n v="1"/>
    <d v="1899-12-30T00:19:01"/>
    <d v="1899-12-30T00:09:30"/>
    <x v="48"/>
    <s v="NHF - Treadmill"/>
    <n v="6.3102541630149043"/>
    <n v="0"/>
    <s v="Inside"/>
    <m/>
    <d v="1899-12-30T04:09:07"/>
    <d v="1899-12-30T02:04:34"/>
    <d v="1899-12-30T04:09:07"/>
    <d v="1899-12-30T05:01:31"/>
    <d v="1899-12-30T02:04:34"/>
    <d v="1899-12-30T02:30:46"/>
    <n v="1038"/>
    <x v="11"/>
    <x v="8"/>
    <n v="201201"/>
  </r>
  <r>
    <x v="1190"/>
    <d v="2012-01-22T00:00:00"/>
    <x v="2"/>
    <n v="3.11"/>
    <n v="0"/>
    <n v="33"/>
    <n v="27"/>
    <d v="1899-12-30T00:33:27"/>
    <d v="1899-12-30T00:10:45"/>
    <x v="47"/>
    <s v="Basement-Treadmill"/>
    <n v="5.5784753363228745"/>
    <n v="0"/>
    <s v="Inside"/>
    <m/>
    <d v="1899-12-30T04:41:48"/>
    <d v="1899-12-30T02:20:54"/>
    <d v="1899-12-30T04:41:48"/>
    <d v="1899-12-30T05:34:12"/>
    <d v="1899-12-30T02:20:54"/>
    <d v="1899-12-30T02:47:06"/>
    <n v="1924"/>
    <x v="11"/>
    <x v="8"/>
    <n v="201201"/>
  </r>
  <r>
    <x v="1191"/>
    <d v="2012-01-23T00:00:00"/>
    <x v="2"/>
    <n v="1.5"/>
    <n v="0"/>
    <n v="14"/>
    <n v="14"/>
    <d v="1899-12-30T00:14:14"/>
    <d v="1899-12-30T00:09:29"/>
    <x v="48"/>
    <s v="NHF - Treadmill"/>
    <n v="6.323185011709608"/>
    <n v="0"/>
    <s v="Inside"/>
    <m/>
    <d v="1899-12-30T04:08:37"/>
    <d v="1899-12-30T02:04:18"/>
    <d v="1899-12-30T04:08:37"/>
    <d v="1899-12-30T05:01:01"/>
    <d v="1899-12-30T02:04:18"/>
    <d v="1899-12-30T02:30:30"/>
    <n v="1018"/>
    <x v="11"/>
    <x v="8"/>
    <n v="201201"/>
  </r>
  <r>
    <x v="1192"/>
    <d v="2012-01-24T00:00:00"/>
    <x v="2"/>
    <n v="1"/>
    <n v="0"/>
    <n v="10"/>
    <n v="58"/>
    <d v="1899-12-30T00:10:58"/>
    <d v="1899-12-30T00:10:58"/>
    <x v="48"/>
    <s v="NHF - Treadmill"/>
    <n v="5.4711246200607944"/>
    <n v="0"/>
    <s v="Inside"/>
    <s v="ugghhhh"/>
    <d v="1899-12-30T04:47:20"/>
    <d v="1899-12-30T02:23:40"/>
    <d v="1899-12-30T04:47:20"/>
    <d v="1899-12-30T05:39:44"/>
    <d v="1899-12-30T02:23:40"/>
    <d v="1899-12-30T02:49:52"/>
    <n v="2033"/>
    <x v="11"/>
    <x v="8"/>
    <n v="201201"/>
  </r>
  <r>
    <x v="1193"/>
    <d v="2012-01-25T00:00:00"/>
    <x v="2"/>
    <n v="3"/>
    <n v="0"/>
    <n v="28"/>
    <n v="54"/>
    <d v="1899-12-30T00:28:54"/>
    <d v="1899-12-30T00:09:38"/>
    <x v="48"/>
    <s v="NHF - Treadmill"/>
    <n v="6.228373702422151"/>
    <n v="0"/>
    <s v="Inside"/>
    <m/>
    <d v="1899-12-30T04:12:24"/>
    <d v="1899-12-30T02:06:12"/>
    <d v="1899-12-30T04:12:24"/>
    <d v="1899-12-30T05:04:48"/>
    <d v="1899-12-30T02:06:12"/>
    <d v="1899-12-30T02:32:24"/>
    <n v="1116"/>
    <x v="11"/>
    <x v="8"/>
    <n v="201201"/>
  </r>
  <r>
    <x v="1194"/>
    <d v="2012-01-26T00:00:00"/>
    <x v="2"/>
    <n v="1"/>
    <n v="0"/>
    <n v="9"/>
    <n v="39"/>
    <d v="1899-12-30T00:09:39"/>
    <d v="1899-12-30T00:09:39"/>
    <x v="48"/>
    <s v="NHF - Treadmill"/>
    <n v="6.217616580310886"/>
    <n v="0"/>
    <s v="Inside"/>
    <m/>
    <d v="1899-12-30T04:12:50"/>
    <d v="1899-12-30T02:06:25"/>
    <d v="1899-12-30T04:12:50"/>
    <d v="1899-12-30T05:05:14"/>
    <d v="1899-12-30T02:06:25"/>
    <d v="1899-12-30T02:32:37"/>
    <n v="1126"/>
    <x v="11"/>
    <x v="8"/>
    <n v="201201"/>
  </r>
  <r>
    <x v="1195"/>
    <d v="2012-01-27T00:00:00"/>
    <x v="0"/>
    <n v="0.5"/>
    <n v="0"/>
    <n v="32"/>
    <n v="0"/>
    <d v="1899-12-30T00:32:00"/>
    <d v="1899-12-30T01:04:00"/>
    <x v="49"/>
    <s v="Laps"/>
    <n v="0.93750000000000067"/>
    <n v="0"/>
    <s v="Inside"/>
    <s v="Swam with Jake"/>
    <d v="1899-12-30T02:33:36"/>
    <d v="1899-12-30T01:16:48"/>
    <d v="1899-12-31T03:56:48"/>
    <d v="1899-12-31T04:49:12"/>
    <d v="1899-12-30T13:58:24"/>
    <d v="1899-12-30T14:24:36"/>
    <n v="3103"/>
    <x v="11"/>
    <x v="8"/>
    <n v="201201"/>
  </r>
  <r>
    <x v="1196"/>
    <d v="2012-01-29T00:00:00"/>
    <x v="2"/>
    <n v="3.9"/>
    <n v="0"/>
    <n v="44"/>
    <n v="39"/>
    <d v="1899-12-30T00:44:39"/>
    <d v="1899-12-30T00:11:27"/>
    <x v="46"/>
    <s v="53 -&gt; 389 Via Stone Bus Stop"/>
    <n v="5.2407614781634972"/>
    <n v="0"/>
    <s v="Cool"/>
    <s v="ugghhhh"/>
    <d v="1899-12-30T04:59:57"/>
    <d v="1899-12-30T02:29:59"/>
    <d v="1899-12-30T04:59:57"/>
    <d v="1899-12-30T05:52:21"/>
    <d v="1899-12-30T02:29:59"/>
    <d v="1899-12-30T02:56:11"/>
    <n v="2256"/>
    <x v="11"/>
    <x v="8"/>
    <n v="201201"/>
  </r>
  <r>
    <x v="1197"/>
    <d v="2012-01-30T00:00:00"/>
    <x v="1"/>
    <n v="4"/>
    <n v="0"/>
    <n v="15"/>
    <n v="0"/>
    <d v="1899-12-30T00:15:00"/>
    <d v="1899-12-30T00:03:45"/>
    <x v="50"/>
    <s v="NHF - Bike"/>
    <n v="16.000000000000014"/>
    <n v="0"/>
    <s v="Inside"/>
    <s v="Quick"/>
    <d v="1899-12-30T07:00:00"/>
    <d v="1899-12-30T03:30:00"/>
    <d v="1899-12-30T01:38:15"/>
    <d v="1899-12-30T02:30:39"/>
    <d v="1899-12-30T00:49:07"/>
    <d v="1899-12-30T01:15:20"/>
    <n v="335"/>
    <x v="11"/>
    <x v="8"/>
    <n v="201201"/>
  </r>
  <r>
    <x v="1198"/>
    <d v="2012-02-01T00:00:00"/>
    <x v="2"/>
    <n v="3.1"/>
    <n v="0"/>
    <n v="29"/>
    <n v="43"/>
    <d v="1899-12-30T00:29:43"/>
    <d v="1899-12-30T00:09:35"/>
    <x v="46"/>
    <s v="Basement-Treadmill"/>
    <n v="6.2591138530566512"/>
    <n v="0"/>
    <s v="Inside"/>
    <s v="Great"/>
    <d v="1899-12-30T04:11:09"/>
    <d v="1899-12-30T02:05:35"/>
    <d v="1899-12-30T04:11:09"/>
    <d v="1899-12-30T05:03:33"/>
    <d v="1899-12-30T02:05:35"/>
    <d v="1899-12-30T02:31:47"/>
    <n v="1088"/>
    <x v="11"/>
    <x v="9"/>
    <n v="201202"/>
  </r>
  <r>
    <x v="1199"/>
    <d v="2012-02-02T00:00:00"/>
    <x v="1"/>
    <n v="8"/>
    <n v="0"/>
    <n v="30"/>
    <n v="0"/>
    <d v="1899-12-30T00:30:00"/>
    <d v="1899-12-30T00:03:45"/>
    <x v="7"/>
    <s v="Basement-Spin"/>
    <n v="16.000000000000014"/>
    <n v="0"/>
    <s v="Inside"/>
    <s v="Boring"/>
    <d v="1899-12-30T07:00:00"/>
    <d v="1899-12-30T03:30:00"/>
    <d v="1899-12-30T01:38:15"/>
    <d v="1899-12-30T02:30:39"/>
    <d v="1899-12-30T00:49:07"/>
    <d v="1899-12-30T01:15:20"/>
    <n v="335"/>
    <x v="11"/>
    <x v="9"/>
    <n v="201202"/>
  </r>
  <r>
    <x v="1199"/>
    <d v="2012-02-02T00:00:00"/>
    <x v="2"/>
    <n v="1.62"/>
    <n v="0"/>
    <n v="15"/>
    <n v="0"/>
    <d v="1899-12-30T00:15:00"/>
    <d v="1899-12-30T00:09:16"/>
    <x v="48"/>
    <s v="NHF - Treadmill"/>
    <n v="6.4800000000000058"/>
    <n v="0"/>
    <s v="Inside"/>
    <s v="Steps"/>
    <d v="1899-12-30T04:02:36"/>
    <d v="1899-12-30T02:01:18"/>
    <d v="1899-12-30T04:02:36"/>
    <d v="1899-12-30T04:55:00"/>
    <d v="1899-12-30T02:01:18"/>
    <d v="1899-12-30T02:27:30"/>
    <n v="895"/>
    <x v="11"/>
    <x v="9"/>
    <n v="201202"/>
  </r>
  <r>
    <x v="1200"/>
    <d v="2012-02-03T00:00:00"/>
    <x v="2"/>
    <n v="1"/>
    <n v="0"/>
    <n v="9"/>
    <n v="20"/>
    <d v="1899-12-30T00:09:20"/>
    <d v="1899-12-30T00:09:20"/>
    <x v="48"/>
    <s v="NHF - Treadmill"/>
    <n v="6.4285714285714342"/>
    <n v="0"/>
    <s v="Inside"/>
    <s v="Hills"/>
    <d v="1899-12-30T04:04:32"/>
    <d v="1899-12-30T02:02:16"/>
    <d v="1899-12-30T04:04:32"/>
    <d v="1899-12-30T04:56:56"/>
    <d v="1899-12-30T02:02:16"/>
    <d v="1899-12-30T02:28:28"/>
    <n v="940"/>
    <x v="11"/>
    <x v="9"/>
    <n v="201202"/>
  </r>
  <r>
    <x v="1201"/>
    <d v="2012-02-04T00:00:00"/>
    <x v="2"/>
    <n v="4.0999999999999996"/>
    <n v="0"/>
    <n v="47"/>
    <n v="12"/>
    <d v="1899-12-30T00:47:12"/>
    <d v="1899-12-30T00:11:31"/>
    <x v="46"/>
    <s v="Tennis + Munson"/>
    <n v="5.2118644067796644"/>
    <n v="0"/>
    <s v="Cold"/>
    <m/>
    <d v="1899-12-30T05:01:37"/>
    <d v="1899-12-30T02:30:49"/>
    <d v="1899-12-30T05:01:37"/>
    <d v="1899-12-30T05:54:01"/>
    <d v="1899-12-30T02:30:49"/>
    <d v="1899-12-30T02:57:01"/>
    <n v="2278"/>
    <x v="11"/>
    <x v="9"/>
    <n v="201202"/>
  </r>
  <r>
    <x v="1202"/>
    <d v="2012-02-05T00:00:00"/>
    <x v="0"/>
    <n v="0.71"/>
    <n v="0"/>
    <n v="28"/>
    <n v="30"/>
    <d v="1899-12-30T00:28:30"/>
    <d v="1899-12-30T00:40:08"/>
    <x v="49"/>
    <s v="Laps "/>
    <n v="1.4947368421052643"/>
    <n v="0"/>
    <s v="Inside"/>
    <s v="Swam 25 laps"/>
    <d v="1899-12-30T01:36:20"/>
    <d v="1899-12-30T00:48:10"/>
    <d v="1899-12-30T17:31:41"/>
    <d v="1899-12-30T18:24:05"/>
    <d v="1899-12-30T08:45:51"/>
    <d v="1899-12-30T09:12:03"/>
    <n v="3024"/>
    <x v="11"/>
    <x v="9"/>
    <n v="201202"/>
  </r>
  <r>
    <x v="1203"/>
    <d v="2012-02-06T00:00:00"/>
    <x v="1"/>
    <n v="4"/>
    <n v="0"/>
    <n v="15"/>
    <n v="0"/>
    <d v="1899-12-30T00:15:00"/>
    <d v="1899-12-30T00:03:45"/>
    <x v="50"/>
    <s v="NHF - Bike"/>
    <n v="16.000000000000014"/>
    <n v="0"/>
    <s v="Inside"/>
    <s v="Quick"/>
    <d v="1899-12-30T07:00:00"/>
    <d v="1899-12-30T03:30:00"/>
    <d v="1899-12-30T01:38:15"/>
    <d v="1899-12-30T02:30:39"/>
    <d v="1899-12-30T00:49:07"/>
    <d v="1899-12-30T01:15:20"/>
    <n v="335"/>
    <x v="11"/>
    <x v="9"/>
    <n v="201202"/>
  </r>
  <r>
    <x v="1204"/>
    <d v="2012-02-07T00:00:00"/>
    <x v="2"/>
    <n v="1.7"/>
    <n v="0"/>
    <n v="16"/>
    <n v="0"/>
    <d v="1899-12-30T00:16:00"/>
    <d v="1899-12-30T00:09:25"/>
    <x v="50"/>
    <s v="NHF - Treadmill"/>
    <n v="6.3750000000000044"/>
    <n v="0"/>
    <s v="Inside"/>
    <m/>
    <d v="1899-12-30T04:06:35"/>
    <d v="1899-12-30T02:03:18"/>
    <d v="1899-12-30T04:06:35"/>
    <d v="1899-12-30T04:58:59"/>
    <d v="1899-12-30T02:03:18"/>
    <d v="1899-12-30T02:29:30"/>
    <n v="980"/>
    <x v="11"/>
    <x v="9"/>
    <n v="201202"/>
  </r>
  <r>
    <x v="1205"/>
    <d v="2012-02-08T00:00:00"/>
    <x v="1"/>
    <n v="8"/>
    <n v="0"/>
    <n v="30"/>
    <n v="0"/>
    <d v="1899-12-30T00:30:00"/>
    <d v="1899-12-30T00:03:45"/>
    <x v="7"/>
    <s v="Basement-Spin"/>
    <n v="16.000000000000014"/>
    <n v="0"/>
    <s v="Inside"/>
    <m/>
    <d v="1899-12-30T07:00:00"/>
    <d v="1899-12-30T03:30:00"/>
    <d v="1899-12-30T01:38:15"/>
    <d v="1899-12-30T02:30:39"/>
    <d v="1899-12-30T00:49:07"/>
    <d v="1899-12-30T01:15:20"/>
    <n v="335"/>
    <x v="11"/>
    <x v="9"/>
    <n v="201202"/>
  </r>
  <r>
    <x v="1205"/>
    <d v="2012-02-08T00:00:00"/>
    <x v="2"/>
    <n v="2.08"/>
    <n v="0"/>
    <n v="20"/>
    <n v="30"/>
    <d v="1899-12-30T00:20:30"/>
    <d v="1899-12-30T00:09:51"/>
    <x v="50"/>
    <s v="NHF - Treadmill"/>
    <n v="6.087804878048785"/>
    <n v="0"/>
    <s v="Inside"/>
    <s v="Random - First 10 mins at 5.7 rest at 6.3"/>
    <d v="1899-12-30T04:18:13"/>
    <d v="1899-12-30T02:09:07"/>
    <d v="1899-12-30T04:18:13"/>
    <d v="1899-12-30T05:10:37"/>
    <d v="1899-12-30T02:09:07"/>
    <d v="1899-12-30T02:35:19"/>
    <n v="1302"/>
    <x v="11"/>
    <x v="9"/>
    <n v="201202"/>
  </r>
  <r>
    <x v="1206"/>
    <d v="2012-02-10T00:00:00"/>
    <x v="0"/>
    <n v="0.5"/>
    <n v="0"/>
    <n v="20"/>
    <n v="0"/>
    <d v="1899-12-30T00:20:00"/>
    <d v="1899-12-30T00:40:00"/>
    <x v="49"/>
    <s v="Laps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2998"/>
    <x v="11"/>
    <x v="9"/>
    <n v="201202"/>
  </r>
  <r>
    <x v="1207"/>
    <d v="2012-02-12T00:00:00"/>
    <x v="2"/>
    <n v="7.5"/>
    <n v="1"/>
    <n v="35"/>
    <n v="58"/>
    <d v="1899-12-30T01:35:58"/>
    <d v="1899-12-30T00:12:48"/>
    <x v="46"/>
    <s v="Quassy Loop"/>
    <n v="4.6891281695033031"/>
    <n v="0"/>
    <s v="Cold &amp; Windy"/>
    <s v="Ran with Kelly"/>
    <d v="1899-12-30T05:35:15"/>
    <d v="1899-12-30T02:47:37"/>
    <d v="1899-12-30T05:35:15"/>
    <d v="1899-12-30T06:27:39"/>
    <d v="1899-12-30T02:47:37"/>
    <d v="1899-12-30T03:13:49"/>
    <n v="2544"/>
    <x v="11"/>
    <x v="9"/>
    <n v="201202"/>
  </r>
  <r>
    <x v="1208"/>
    <d v="2012-02-13T00:00:00"/>
    <x v="1"/>
    <n v="5.25"/>
    <n v="0"/>
    <n v="20"/>
    <n v="0"/>
    <d v="1899-12-30T00:20:00"/>
    <d v="1899-12-30T00:03:49"/>
    <x v="50"/>
    <s v="NHF - Treadmill"/>
    <n v="15.750000000000012"/>
    <n v="0"/>
    <s v="Inside"/>
    <m/>
    <d v="1899-12-30T07:06:40"/>
    <d v="1899-12-30T03:33:20"/>
    <d v="1899-12-30T01:39:49"/>
    <d v="1899-12-30T02:32:13"/>
    <d v="1899-12-30T00:49:54"/>
    <d v="1899-12-30T01:16:06"/>
    <n v="362"/>
    <x v="11"/>
    <x v="9"/>
    <n v="201202"/>
  </r>
  <r>
    <x v="1209"/>
    <d v="2012-02-14T00:00:00"/>
    <x v="2"/>
    <n v="1"/>
    <n v="0"/>
    <n v="9"/>
    <n v="20"/>
    <d v="1899-12-30T00:09:20"/>
    <d v="1899-12-30T00:09:20"/>
    <x v="50"/>
    <s v="NHF - Treadmill"/>
    <n v="6.4285714285714342"/>
    <n v="0"/>
    <s v="Inside"/>
    <s v="Ran 6.5 for 1/2 then 7 then whatever 8 min miles is"/>
    <d v="1899-12-30T04:04:32"/>
    <d v="1899-12-30T02:02:16"/>
    <d v="1899-12-30T04:04:32"/>
    <d v="1899-12-30T04:56:56"/>
    <d v="1899-12-30T02:02:16"/>
    <d v="1899-12-30T02:28:28"/>
    <n v="940"/>
    <x v="11"/>
    <x v="9"/>
    <n v="201202"/>
  </r>
  <r>
    <x v="1210"/>
    <d v="2012-02-15T00:00:00"/>
    <x v="2"/>
    <n v="3.12"/>
    <n v="0"/>
    <n v="31"/>
    <n v="4"/>
    <d v="1899-12-30T00:31:04"/>
    <d v="1899-12-30T00:09:57"/>
    <x v="48"/>
    <s v="NHF 5k"/>
    <n v="6.0257510729613779"/>
    <n v="0"/>
    <s v="Cool"/>
    <m/>
    <d v="1899-12-30T04:20:53"/>
    <d v="1899-12-30T02:10:26"/>
    <d v="1899-12-30T04:20:53"/>
    <d v="1899-12-30T05:13:17"/>
    <d v="1899-12-30T02:10:26"/>
    <d v="1899-12-30T02:36:38"/>
    <n v="1371"/>
    <x v="11"/>
    <x v="9"/>
    <n v="201202"/>
  </r>
  <r>
    <x v="1211"/>
    <d v="2012-02-16T00:00:00"/>
    <x v="0"/>
    <n v="0.71"/>
    <n v="0"/>
    <n v="27"/>
    <n v="47"/>
    <d v="1899-12-30T00:27:47"/>
    <d v="1899-12-30T00:39:08"/>
    <x v="49"/>
    <s v="Laps "/>
    <n v="1.5332933413317344"/>
    <n v="0"/>
    <s v="Inside"/>
    <s v="Swam 25 laps"/>
    <d v="1899-12-30T01:33:55"/>
    <d v="1899-12-30T00:46:57"/>
    <d v="1899-12-30T17:05:15"/>
    <d v="1899-12-30T17:57:39"/>
    <d v="1899-12-30T08:32:37"/>
    <d v="1899-12-30T08:58:49"/>
    <n v="2980"/>
    <x v="11"/>
    <x v="9"/>
    <n v="201202"/>
  </r>
  <r>
    <x v="1212"/>
    <d v="2012-02-17T00:00:00"/>
    <x v="2"/>
    <n v="3.15"/>
    <n v="0"/>
    <n v="29"/>
    <n v="59"/>
    <d v="1899-12-30T00:29:59"/>
    <d v="1899-12-30T00:09:31"/>
    <x v="48"/>
    <s v="NHF 5k"/>
    <n v="6.303501945525297"/>
    <n v="0"/>
    <s v="Cool"/>
    <m/>
    <d v="1899-12-30T04:09:23"/>
    <d v="1899-12-30T02:04:42"/>
    <d v="1899-12-30T04:09:23"/>
    <d v="1899-12-30T05:01:47"/>
    <d v="1899-12-30T02:04:42"/>
    <d v="1899-12-30T02:30:54"/>
    <n v="1043"/>
    <x v="11"/>
    <x v="9"/>
    <n v="201202"/>
  </r>
  <r>
    <x v="1213"/>
    <d v="2012-02-19T00:00:00"/>
    <x v="2"/>
    <n v="7.5"/>
    <n v="1"/>
    <n v="18"/>
    <n v="39"/>
    <d v="1899-12-30T01:18:39"/>
    <d v="1899-12-30T00:10:29"/>
    <x v="46"/>
    <s v="Quassy Loop"/>
    <n v="5.7215511760966358"/>
    <n v="0"/>
    <s v="Cool"/>
    <m/>
    <d v="1899-12-30T04:34:45"/>
    <d v="1899-12-30T02:17:23"/>
    <d v="1899-12-30T04:34:45"/>
    <d v="1899-12-30T05:27:09"/>
    <d v="1899-12-30T02:17:23"/>
    <d v="1899-12-30T02:43:35"/>
    <n v="1773"/>
    <x v="11"/>
    <x v="9"/>
    <n v="201202"/>
  </r>
  <r>
    <x v="1214"/>
    <d v="2012-02-21T00:00:00"/>
    <x v="1"/>
    <n v="8"/>
    <n v="0"/>
    <n v="30"/>
    <n v="0"/>
    <d v="1899-12-30T00:30:00"/>
    <d v="1899-12-30T00:03:45"/>
    <x v="7"/>
    <s v="Basement-Spin"/>
    <n v="16.000000000000014"/>
    <n v="0"/>
    <s v="Inside"/>
    <s v="Boring"/>
    <d v="1899-12-30T07:00:00"/>
    <d v="1899-12-30T03:30:00"/>
    <d v="1899-12-30T01:38:15"/>
    <d v="1899-12-30T02:30:39"/>
    <d v="1899-12-30T00:49:07"/>
    <d v="1899-12-30T01:15:20"/>
    <n v="335"/>
    <x v="11"/>
    <x v="9"/>
    <n v="201202"/>
  </r>
  <r>
    <x v="1215"/>
    <d v="2012-02-22T00:00:00"/>
    <x v="2"/>
    <n v="4"/>
    <n v="0"/>
    <n v="39"/>
    <n v="13"/>
    <d v="1899-12-30T00:39:13"/>
    <d v="1899-12-30T00:09:48"/>
    <x v="48"/>
    <s v="NHF 4Miles"/>
    <n v="6.1198470038249084"/>
    <n v="159"/>
    <s v="Cool"/>
    <m/>
    <d v="1899-12-30T04:16:52"/>
    <d v="1899-12-30T02:08:26"/>
    <d v="1899-12-30T04:16:52"/>
    <d v="1899-12-30T05:09:16"/>
    <d v="1899-12-30T02:08:26"/>
    <d v="1899-12-30T02:34:38"/>
    <n v="1249"/>
    <x v="11"/>
    <x v="9"/>
    <n v="201202"/>
  </r>
  <r>
    <x v="1216"/>
    <d v="2012-02-23T00:00:00"/>
    <x v="1"/>
    <n v="6"/>
    <n v="0"/>
    <n v="20"/>
    <n v="0"/>
    <d v="1899-12-30T00:20:00"/>
    <d v="1899-12-30T00:03:20"/>
    <x v="50"/>
    <s v="NHF - Bike"/>
    <n v="18.000000000000014"/>
    <n v="125"/>
    <s v="Inside"/>
    <m/>
    <d v="1899-12-30T06:13:20"/>
    <d v="1899-12-30T03:06:40"/>
    <d v="1899-12-30T01:27:20"/>
    <d v="1899-12-30T02:19:44"/>
    <d v="1899-12-30T00:43:40"/>
    <d v="1899-12-30T01:09:52"/>
    <n v="218"/>
    <x v="11"/>
    <x v="9"/>
    <n v="201202"/>
  </r>
  <r>
    <x v="1217"/>
    <d v="2012-02-24T00:00:00"/>
    <x v="0"/>
    <n v="0.71"/>
    <n v="0"/>
    <n v="27"/>
    <n v="29"/>
    <d v="1899-12-30T00:27:29"/>
    <d v="1899-12-30T00:38:43"/>
    <x v="49"/>
    <s v="Laps"/>
    <n v="1.5500303214069147"/>
    <n v="0"/>
    <s v="Inside"/>
    <s v="Swam 25 laps"/>
    <d v="1899-12-30T01:32:54"/>
    <d v="1899-12-30T00:46:27"/>
    <d v="1899-12-30T16:54:10"/>
    <d v="1899-12-30T17:46:34"/>
    <d v="1899-12-30T08:27:05"/>
    <d v="1899-12-30T08:53:17"/>
    <n v="2966"/>
    <x v="11"/>
    <x v="9"/>
    <n v="201202"/>
  </r>
  <r>
    <x v="1217"/>
    <d v="2012-02-24T00:00:00"/>
    <x v="1"/>
    <n v="10"/>
    <n v="0"/>
    <n v="45"/>
    <n v="0"/>
    <d v="1899-12-30T00:45:00"/>
    <d v="1899-12-30T00:04:30"/>
    <x v="7"/>
    <s v="NHF - Spin Class"/>
    <n v="13.333333333333343"/>
    <n v="147"/>
    <s v="Inside"/>
    <m/>
    <d v="1899-12-30T08:24:00"/>
    <d v="1899-12-30T04:12:00"/>
    <d v="1899-12-30T01:57:54"/>
    <d v="1899-12-30T02:50:18"/>
    <d v="1899-12-30T00:58:57"/>
    <d v="1899-12-30T01:25:09"/>
    <n v="581"/>
    <x v="11"/>
    <x v="9"/>
    <n v="201202"/>
  </r>
  <r>
    <x v="1217"/>
    <d v="2012-02-24T00:00:00"/>
    <x v="2"/>
    <n v="1"/>
    <n v="0"/>
    <n v="9"/>
    <n v="4"/>
    <d v="1899-12-30T00:09:04"/>
    <d v="1899-12-30T00:09:04"/>
    <x v="48"/>
    <s v="NHF - Treadmill"/>
    <n v="6.6176470588235343"/>
    <n v="150"/>
    <s v="Inside"/>
    <m/>
    <d v="1899-12-30T03:57:33"/>
    <d v="1899-12-30T01:58:46"/>
    <d v="1899-12-30T03:57:33"/>
    <d v="1899-12-30T04:49:57"/>
    <d v="1899-12-30T01:58:46"/>
    <d v="1899-12-30T02:24:58"/>
    <n v="832"/>
    <x v="11"/>
    <x v="9"/>
    <n v="201202"/>
  </r>
  <r>
    <x v="1218"/>
    <d v="2012-02-26T00:00:00"/>
    <x v="2"/>
    <n v="9.1999999999999993"/>
    <n v="1"/>
    <n v="43"/>
    <n v="22"/>
    <d v="1899-12-30T01:43:22"/>
    <d v="1899-12-30T00:11:14"/>
    <x v="46"/>
    <s v="Quassy Loop Judd Extention"/>
    <n v="5.3402128345694972"/>
    <n v="159"/>
    <s v="Cold &amp; Windy"/>
    <m/>
    <d v="1899-12-30T04:54:22"/>
    <d v="1899-12-30T02:27:11"/>
    <d v="1899-12-30T04:54:22"/>
    <d v="1899-12-30T05:46:46"/>
    <d v="1899-12-30T02:27:11"/>
    <d v="1899-12-30T02:53:23"/>
    <n v="2163"/>
    <x v="11"/>
    <x v="9"/>
    <n v="201202"/>
  </r>
  <r>
    <x v="1219"/>
    <d v="2012-02-29T00:00:00"/>
    <x v="2"/>
    <n v="3"/>
    <n v="0"/>
    <n v="28"/>
    <n v="31"/>
    <d v="1899-12-30T00:28:31"/>
    <d v="1899-12-30T00:09:30"/>
    <x v="46"/>
    <s v="YNHH-Treadmill"/>
    <n v="6.3120981881940441"/>
    <n v="150"/>
    <s v="Inside"/>
    <m/>
    <d v="1899-12-30T04:09:03"/>
    <d v="1899-12-30T02:04:31"/>
    <d v="1899-12-30T04:09:03"/>
    <d v="1899-12-30T05:01:27"/>
    <d v="1899-12-30T02:04:31"/>
    <d v="1899-12-30T02:30:43"/>
    <n v="1036"/>
    <x v="11"/>
    <x v="9"/>
    <n v="201202"/>
  </r>
  <r>
    <x v="1220"/>
    <d v="2012-03-01T00:00:00"/>
    <x v="1"/>
    <n v="6"/>
    <n v="0"/>
    <n v="20"/>
    <n v="0"/>
    <d v="1899-12-30T00:20:00"/>
    <d v="1899-12-30T00:03:20"/>
    <x v="50"/>
    <s v="NHF - Bike"/>
    <n v="18.000000000000014"/>
    <n v="120"/>
    <s v="Inside"/>
    <m/>
    <d v="1899-12-30T06:13:20"/>
    <d v="1899-12-30T03:06:40"/>
    <d v="1899-12-30T01:27:20"/>
    <d v="1899-12-30T02:19:44"/>
    <d v="1899-12-30T00:43:40"/>
    <d v="1899-12-30T01:09:52"/>
    <n v="218"/>
    <x v="11"/>
    <x v="10"/>
    <n v="201203"/>
  </r>
  <r>
    <x v="1221"/>
    <d v="2012-03-02T00:00:00"/>
    <x v="0"/>
    <n v="0.76"/>
    <n v="0"/>
    <n v="29"/>
    <n v="39"/>
    <d v="1899-12-30T00:29:39"/>
    <d v="1899-12-30T00:39:01"/>
    <x v="49"/>
    <s v="Laps"/>
    <n v="1.5379426644182137"/>
    <n v="0"/>
    <s v="Inside"/>
    <s v="Swam 27 Laps"/>
    <d v="1899-12-30T01:33:38"/>
    <d v="1899-12-30T00:46:49"/>
    <d v="1899-12-30T17:02:09"/>
    <d v="1899-12-30T17:54:33"/>
    <d v="1899-12-30T08:31:04"/>
    <d v="1899-12-30T08:57:16"/>
    <n v="2978"/>
    <x v="11"/>
    <x v="10"/>
    <n v="201203"/>
  </r>
  <r>
    <x v="1221"/>
    <d v="2012-03-02T00:00:00"/>
    <x v="1"/>
    <n v="6"/>
    <n v="0"/>
    <n v="20"/>
    <n v="0"/>
    <d v="1899-12-30T00:20:00"/>
    <d v="1899-12-30T00:03:20"/>
    <x v="51"/>
    <s v="YNHH-Bike"/>
    <n v="18.000000000000014"/>
    <n v="129"/>
    <s v="Inside"/>
    <m/>
    <d v="1899-12-30T06:13:20"/>
    <d v="1899-12-30T03:06:40"/>
    <d v="1899-12-30T01:27:20"/>
    <d v="1899-12-30T02:19:44"/>
    <d v="1899-12-30T00:43:40"/>
    <d v="1899-12-30T01:09:52"/>
    <n v="218"/>
    <x v="11"/>
    <x v="10"/>
    <n v="201203"/>
  </r>
  <r>
    <x v="1221"/>
    <d v="2012-03-02T00:00:00"/>
    <x v="2"/>
    <n v="1"/>
    <n v="0"/>
    <n v="9"/>
    <n v="49"/>
    <d v="1899-12-30T00:09:49"/>
    <d v="1899-12-30T00:09:49"/>
    <x v="46"/>
    <s v="YNHH-Treadmill"/>
    <n v="6.1120543293718219"/>
    <n v="152"/>
    <s v="Inside"/>
    <m/>
    <d v="1899-12-30T04:17:12"/>
    <d v="1899-12-30T02:08:36"/>
    <d v="1899-12-30T04:17:12"/>
    <d v="1899-12-30T05:09:36"/>
    <d v="1899-12-30T02:08:36"/>
    <d v="1899-12-30T02:34:48"/>
    <n v="1258"/>
    <x v="11"/>
    <x v="10"/>
    <n v="201203"/>
  </r>
  <r>
    <x v="1222"/>
    <d v="2012-03-04T00:00:00"/>
    <x v="2"/>
    <n v="9.1999999999999993"/>
    <n v="1"/>
    <n v="43"/>
    <n v="56"/>
    <d v="1899-12-30T01:43:56"/>
    <d v="1899-12-30T00:11:18"/>
    <x v="46"/>
    <s v="Quassy Loop Judd Extention"/>
    <n v="5.3110968569595931"/>
    <n v="154"/>
    <s v="Cold"/>
    <m/>
    <d v="1899-12-30T04:55:59"/>
    <d v="1899-12-30T02:28:00"/>
    <d v="1899-12-30T04:55:59"/>
    <d v="1899-12-30T05:48:23"/>
    <d v="1899-12-30T02:28:00"/>
    <d v="1899-12-30T02:54:12"/>
    <n v="2195"/>
    <x v="11"/>
    <x v="10"/>
    <n v="201203"/>
  </r>
  <r>
    <x v="1223"/>
    <d v="2012-03-05T00:00:00"/>
    <x v="1"/>
    <n v="6"/>
    <n v="0"/>
    <n v="20"/>
    <n v="0"/>
    <d v="1899-12-30T00:20:00"/>
    <d v="1899-12-30T00:03:20"/>
    <x v="50"/>
    <s v="NHF - Bike"/>
    <n v="18.000000000000014"/>
    <n v="116"/>
    <s v="Inside"/>
    <m/>
    <d v="1899-12-30T06:13:20"/>
    <d v="1899-12-30T03:06:40"/>
    <d v="1899-12-30T01:27:20"/>
    <d v="1899-12-30T02:19:44"/>
    <d v="1899-12-30T00:43:40"/>
    <d v="1899-12-30T01:09:52"/>
    <n v="218"/>
    <x v="11"/>
    <x v="10"/>
    <n v="201203"/>
  </r>
  <r>
    <x v="1224"/>
    <d v="2012-03-06T00:00:00"/>
    <x v="2"/>
    <n v="3.55"/>
    <n v="0"/>
    <n v="35"/>
    <n v="1"/>
    <d v="1899-12-30T00:35:01"/>
    <d v="1899-12-30T00:09:52"/>
    <x v="50"/>
    <s v="NHF - Treadmill"/>
    <n v="6.0828177058543593"/>
    <n v="145"/>
    <m/>
    <m/>
    <d v="1899-12-30T04:18:26"/>
    <d v="1899-12-30T02:09:13"/>
    <d v="1899-12-30T04:18:26"/>
    <d v="1899-12-30T05:10:50"/>
    <d v="1899-12-30T02:09:13"/>
    <d v="1899-12-30T02:35:25"/>
    <n v="1311"/>
    <x v="11"/>
    <x v="10"/>
    <n v="201203"/>
  </r>
  <r>
    <x v="1225"/>
    <d v="2012-03-09T00:00:00"/>
    <x v="0"/>
    <n v="0.85"/>
    <n v="0"/>
    <n v="35"/>
    <n v="0"/>
    <d v="1899-12-30T00:35:00"/>
    <d v="1899-12-30T00:41:11"/>
    <x v="49"/>
    <s v="Laps"/>
    <n v="1.4571428571428582"/>
    <n v="0"/>
    <m/>
    <s v="Swam 30 laps"/>
    <d v="1899-12-30T01:38:49"/>
    <d v="1899-12-30T00:49:25"/>
    <d v="1899-12-30T17:58:49"/>
    <d v="1899-12-30T18:51:13"/>
    <d v="1899-12-30T08:59:25"/>
    <d v="1899-12-30T09:25:37"/>
    <n v="3040"/>
    <x v="11"/>
    <x v="10"/>
    <n v="201203"/>
  </r>
  <r>
    <x v="1225"/>
    <d v="2012-03-09T00:00:00"/>
    <x v="1"/>
    <n v="8.6"/>
    <n v="0"/>
    <n v="49"/>
    <n v="51"/>
    <d v="1899-12-30T00:49:51"/>
    <d v="1899-12-30T00:05:48"/>
    <x v="12"/>
    <s v="Farmington Trail"/>
    <n v="10.351053159478443"/>
    <n v="127"/>
    <s v="Cold"/>
    <m/>
    <d v="1899-12-30T10:49:13"/>
    <d v="1899-12-30T05:24:36"/>
    <d v="1899-12-30T02:31:52"/>
    <d v="1899-12-30T03:24:16"/>
    <d v="1899-12-30T01:15:56"/>
    <d v="1899-12-30T01:42:08"/>
    <n v="682"/>
    <x v="11"/>
    <x v="10"/>
    <n v="201203"/>
  </r>
  <r>
    <x v="1226"/>
    <d v="2012-03-11T00:00:00"/>
    <x v="2"/>
    <n v="10.1"/>
    <n v="1"/>
    <n v="54"/>
    <n v="34"/>
    <d v="1899-12-30T01:54:34"/>
    <d v="1899-12-30T00:11:21"/>
    <x v="46"/>
    <s v="Quassy Loop Plus Fenn's Pond"/>
    <n v="5.2894966540587758"/>
    <n v="162"/>
    <s v="Cool"/>
    <s v="Stupid Hills"/>
    <d v="1899-12-30T04:57:12"/>
    <d v="1899-12-30T02:28:36"/>
    <d v="1899-12-30T04:57:12"/>
    <d v="1899-12-30T05:49:36"/>
    <d v="1899-12-30T02:28:36"/>
    <d v="1899-12-30T02:54:48"/>
    <n v="2218"/>
    <x v="11"/>
    <x v="10"/>
    <n v="201203"/>
  </r>
  <r>
    <x v="1227"/>
    <d v="2012-03-14T00:00:00"/>
    <x v="2"/>
    <n v="3.1"/>
    <n v="0"/>
    <n v="28"/>
    <n v="32"/>
    <d v="1899-12-30T00:28:32"/>
    <d v="1899-12-30T00:09:12"/>
    <x v="48"/>
    <s v="YNHH-5k"/>
    <n v="6.5186915887850514"/>
    <n v="162"/>
    <s v="Perfect"/>
    <m/>
    <d v="1899-12-30T04:01:09"/>
    <d v="1899-12-30T02:00:35"/>
    <d v="1899-12-30T04:01:09"/>
    <d v="1899-12-30T04:53:33"/>
    <d v="1899-12-30T02:00:35"/>
    <d v="1899-12-30T02:26:47"/>
    <n v="871"/>
    <x v="11"/>
    <x v="10"/>
    <n v="201203"/>
  </r>
  <r>
    <x v="1228"/>
    <d v="2012-03-15T00:00:00"/>
    <x v="0"/>
    <n v="0.85"/>
    <n v="0"/>
    <n v="35"/>
    <n v="0"/>
    <d v="1899-12-30T00:35:00"/>
    <d v="1899-12-30T00:41:11"/>
    <x v="49"/>
    <s v="Laps"/>
    <n v="1.4571428571428582"/>
    <n v="0"/>
    <s v="Inside"/>
    <s v="Swam 30 laps"/>
    <d v="1899-12-30T01:38:49"/>
    <d v="1899-12-30T00:49:25"/>
    <d v="1899-12-30T17:58:49"/>
    <d v="1899-12-30T18:51:13"/>
    <d v="1899-12-30T08:59:25"/>
    <d v="1899-12-30T09:25:37"/>
    <n v="3040"/>
    <x v="11"/>
    <x v="10"/>
    <n v="201203"/>
  </r>
  <r>
    <x v="1229"/>
    <d v="2012-03-17T00:00:00"/>
    <x v="2"/>
    <n v="3.56"/>
    <n v="0"/>
    <n v="37"/>
    <n v="41"/>
    <d v="1899-12-30T00:37:41"/>
    <d v="1899-12-30T00:10:35"/>
    <x v="52"/>
    <s v="Tennis Direct"/>
    <n v="5.6682883679787759"/>
    <n v="161"/>
    <s v="Nice!"/>
    <m/>
    <d v="1899-12-30T04:37:20"/>
    <d v="1899-12-30T02:18:40"/>
    <d v="1899-12-30T04:37:20"/>
    <d v="1899-12-30T05:29:44"/>
    <d v="1899-12-30T02:18:40"/>
    <d v="1899-12-30T02:44:52"/>
    <n v="1834"/>
    <x v="11"/>
    <x v="10"/>
    <n v="201203"/>
  </r>
  <r>
    <x v="1230"/>
    <d v="2012-03-18T00:00:00"/>
    <x v="1"/>
    <n v="10.5"/>
    <n v="0"/>
    <n v="42"/>
    <n v="9"/>
    <d v="1899-12-30T00:42:09"/>
    <d v="1899-12-30T00:04:01"/>
    <x v="53"/>
    <s v="Griskus Sprint"/>
    <n v="14.946619217081862"/>
    <n v="141"/>
    <s v="Chilly"/>
    <m/>
    <d v="1899-12-30T07:29:36"/>
    <d v="1899-12-30T03:44:48"/>
    <d v="1899-12-30T01:45:10"/>
    <d v="1899-12-30T02:37:34"/>
    <d v="1899-12-30T00:52:35"/>
    <d v="1899-12-30T01:18:47"/>
    <n v="448"/>
    <x v="11"/>
    <x v="10"/>
    <n v="201203"/>
  </r>
  <r>
    <x v="1231"/>
    <d v="2012-03-20T00:00:00"/>
    <x v="2"/>
    <n v="3.1"/>
    <n v="0"/>
    <n v="28"/>
    <n v="21"/>
    <d v="1899-12-30T00:28:21"/>
    <d v="1899-12-30T00:09:09"/>
    <x v="48"/>
    <s v="YNHH-5k"/>
    <n v="6.5608465608465663"/>
    <n v="159"/>
    <s v="Perfect"/>
    <m/>
    <d v="1899-12-30T03:59:36"/>
    <d v="1899-12-30T01:59:48"/>
    <d v="1899-12-30T03:59:36"/>
    <d v="1899-12-30T04:52:00"/>
    <d v="1899-12-30T01:59:48"/>
    <d v="1899-12-30T02:26:00"/>
    <n v="853"/>
    <x v="11"/>
    <x v="10"/>
    <n v="201203"/>
  </r>
  <r>
    <x v="1232"/>
    <d v="2012-03-21T00:00:00"/>
    <x v="1"/>
    <n v="8"/>
    <n v="0"/>
    <n v="30"/>
    <n v="0"/>
    <d v="1899-12-30T00:30:00"/>
    <d v="1899-12-30T00:03:45"/>
    <x v="7"/>
    <s v="Basement-Spin"/>
    <n v="16.000000000000014"/>
    <n v="0"/>
    <m/>
    <m/>
    <d v="1899-12-30T07:00:00"/>
    <d v="1899-12-30T03:30:00"/>
    <d v="1899-12-30T01:38:15"/>
    <d v="1899-12-30T02:30:39"/>
    <d v="1899-12-30T00:49:07"/>
    <d v="1899-12-30T01:15:20"/>
    <n v="335"/>
    <x v="11"/>
    <x v="10"/>
    <n v="201203"/>
  </r>
  <r>
    <x v="1233"/>
    <d v="2012-03-22T00:00:00"/>
    <x v="2"/>
    <n v="3.1"/>
    <n v="0"/>
    <n v="28"/>
    <n v="43"/>
    <d v="1899-12-30T00:28:43"/>
    <d v="1899-12-30T00:09:16"/>
    <x v="48"/>
    <s v="YNHH-5k"/>
    <n v="6.4770748694138192"/>
    <n v="0"/>
    <s v="Perfect"/>
    <m/>
    <d v="1899-12-30T04:02:42"/>
    <d v="1899-12-30T02:01:21"/>
    <d v="1899-12-30T04:02:42"/>
    <d v="1899-12-30T04:55:06"/>
    <d v="1899-12-30T02:01:21"/>
    <d v="1899-12-30T02:27:33"/>
    <n v="896"/>
    <x v="11"/>
    <x v="10"/>
    <n v="201203"/>
  </r>
  <r>
    <x v="1234"/>
    <d v="2012-03-23T00:00:00"/>
    <x v="0"/>
    <n v="0.93"/>
    <n v="0"/>
    <n v="33"/>
    <n v="45"/>
    <d v="1899-12-30T00:33:45"/>
    <d v="1899-12-30T00:36:17"/>
    <x v="49"/>
    <s v="30 laps"/>
    <n v="1.6533333333333347"/>
    <n v="0"/>
    <m/>
    <m/>
    <d v="1899-12-30T01:27:06"/>
    <d v="1899-12-30T00:43:33"/>
    <d v="1899-12-30T15:50:48"/>
    <d v="1899-12-30T16:43:12"/>
    <d v="1899-12-30T07:55:24"/>
    <d v="1899-12-30T08:21:36"/>
    <n v="2908"/>
    <x v="11"/>
    <x v="10"/>
    <n v="201203"/>
  </r>
  <r>
    <x v="1235"/>
    <d v="2012-03-24T00:00:00"/>
    <x v="2"/>
    <n v="13.1"/>
    <n v="2"/>
    <n v="14"/>
    <n v="12"/>
    <d v="1899-12-30T02:14:12"/>
    <d v="1899-12-30T00:10:15"/>
    <x v="46"/>
    <s v="Savin Rock Half Marathon"/>
    <n v="5.8569299552906147"/>
    <n v="0"/>
    <s v="Nice!"/>
    <m/>
    <d v="1899-12-30T04:28:24"/>
    <d v="1899-12-30T02:14:12"/>
    <d v="1899-12-30T04:28:24"/>
    <d v="1899-12-30T05:20:48"/>
    <d v="1899-12-30T02:14:12"/>
    <d v="1899-12-30T02:40:24"/>
    <n v="1592"/>
    <x v="11"/>
    <x v="10"/>
    <n v="201203"/>
  </r>
  <r>
    <x v="1235"/>
    <d v="2012-03-24T00:00:00"/>
    <x v="8"/>
    <n v="1"/>
    <n v="0"/>
    <n v="9"/>
    <n v="56"/>
    <d v="1899-12-30T00:09:56"/>
    <d v="1899-12-30T00:09:56"/>
    <x v="46"/>
    <s v="Savin Rock Half Marathon"/>
    <n v="6.0402684563758431"/>
    <n v="0"/>
    <s v="Nice!"/>
    <m/>
    <d v="1899-12-30T00:00:00"/>
    <d v="1899-12-30T00:00:00"/>
    <d v="1899-12-30T04:20:15"/>
    <d v="1899-12-30T05:12:39"/>
    <d v="1899-12-30T02:10:08"/>
    <d v="1899-12-30T02:36:20"/>
    <n v="1358"/>
    <x v="11"/>
    <x v="10"/>
    <n v="201203"/>
  </r>
  <r>
    <x v="1235"/>
    <d v="2012-03-24T00:00:00"/>
    <x v="9"/>
    <n v="1"/>
    <n v="0"/>
    <n v="9"/>
    <n v="57"/>
    <d v="1899-12-30T00:09:57"/>
    <d v="1899-12-30T00:09:57"/>
    <x v="46"/>
    <s v="Savin Rock Half Marathon"/>
    <n v="6.030150753768849"/>
    <n v="0"/>
    <s v="Nice!"/>
    <m/>
    <d v="1899-12-30T00:00:00"/>
    <d v="1899-12-30T00:00:00"/>
    <d v="1899-12-30T04:20:41"/>
    <d v="1899-12-30T05:13:05"/>
    <d v="1899-12-30T02:10:21"/>
    <d v="1899-12-30T02:36:33"/>
    <n v="1365"/>
    <x v="11"/>
    <x v="10"/>
    <n v="201203"/>
  </r>
  <r>
    <x v="1235"/>
    <d v="2012-03-24T00:00:00"/>
    <x v="10"/>
    <n v="1"/>
    <n v="0"/>
    <n v="9"/>
    <n v="44"/>
    <d v="1899-12-30T00:09:44"/>
    <d v="1899-12-30T00:09:44"/>
    <x v="46"/>
    <s v="Savin Rock Half Marathon"/>
    <n v="6.1643835616438407"/>
    <n v="0"/>
    <s v="Nice!"/>
    <m/>
    <d v="1899-12-30T00:00:00"/>
    <d v="1899-12-30T00:00:00"/>
    <d v="1899-12-30T04:15:01"/>
    <d v="1899-12-30T05:07:25"/>
    <d v="1899-12-30T02:07:30"/>
    <d v="1899-12-30T02:33:42"/>
    <n v="1200"/>
    <x v="11"/>
    <x v="10"/>
    <n v="201203"/>
  </r>
  <r>
    <x v="1235"/>
    <d v="2012-03-24T00:00:00"/>
    <x v="11"/>
    <n v="1"/>
    <n v="0"/>
    <n v="9"/>
    <n v="42"/>
    <d v="1899-12-30T00:09:42"/>
    <d v="1899-12-30T00:09:42"/>
    <x v="46"/>
    <s v="Savin Rock Half Marathon"/>
    <n v="6.1855670103092839"/>
    <n v="0"/>
    <s v="Nice!"/>
    <m/>
    <d v="1899-12-30T00:00:00"/>
    <d v="1899-12-30T00:00:00"/>
    <d v="1899-12-30T04:14:08"/>
    <d v="1899-12-30T05:06:32"/>
    <d v="1899-12-30T02:07:04"/>
    <d v="1899-12-30T02:33:16"/>
    <n v="1171"/>
    <x v="11"/>
    <x v="10"/>
    <n v="201203"/>
  </r>
  <r>
    <x v="1235"/>
    <d v="2012-03-24T00:00:00"/>
    <x v="12"/>
    <n v="1"/>
    <n v="0"/>
    <n v="9"/>
    <n v="52"/>
    <d v="1899-12-30T00:09:52"/>
    <d v="1899-12-30T00:09:52"/>
    <x v="46"/>
    <s v="Savin Rock Half Marathon"/>
    <n v="6.081081081081086"/>
    <n v="0"/>
    <s v="Nice!"/>
    <m/>
    <d v="1899-12-30T00:00:00"/>
    <d v="1899-12-30T00:00:00"/>
    <d v="1899-12-30T04:18:30"/>
    <d v="1899-12-30T05:10:54"/>
    <d v="1899-12-30T02:09:15"/>
    <d v="1899-12-30T02:35:27"/>
    <n v="1313"/>
    <x v="11"/>
    <x v="10"/>
    <n v="201203"/>
  </r>
  <r>
    <x v="1235"/>
    <d v="2012-03-24T00:00:00"/>
    <x v="13"/>
    <n v="1"/>
    <n v="0"/>
    <n v="10"/>
    <n v="18"/>
    <d v="1899-12-30T00:10:18"/>
    <d v="1899-12-30T00:10:18"/>
    <x v="46"/>
    <s v="Savin Rock Half Marathon"/>
    <n v="5.8252427184466056"/>
    <n v="0"/>
    <s v="Nice!"/>
    <m/>
    <d v="1899-12-30T00:00:00"/>
    <d v="1899-12-30T00:00:00"/>
    <d v="1899-12-30T04:29:52"/>
    <d v="1899-12-30T05:22:16"/>
    <d v="1899-12-30T02:14:56"/>
    <d v="1899-12-30T02:41:08"/>
    <n v="1638"/>
    <x v="11"/>
    <x v="10"/>
    <n v="201203"/>
  </r>
  <r>
    <x v="1235"/>
    <d v="2012-03-24T00:00:00"/>
    <x v="14"/>
    <n v="1"/>
    <n v="0"/>
    <n v="10"/>
    <n v="4"/>
    <d v="1899-12-30T00:10:04"/>
    <d v="1899-12-30T00:10:04"/>
    <x v="46"/>
    <s v="Savin Rock Half Marathon"/>
    <n v="5.9602649006622563"/>
    <n v="0"/>
    <s v="Nice!"/>
    <m/>
    <d v="1899-12-30T00:00:00"/>
    <d v="1899-12-30T00:00:00"/>
    <d v="1899-12-30T04:23:45"/>
    <d v="1899-12-30T05:16:09"/>
    <d v="1899-12-30T02:11:52"/>
    <d v="1899-12-30T02:38:04"/>
    <n v="1474"/>
    <x v="11"/>
    <x v="10"/>
    <n v="201203"/>
  </r>
  <r>
    <x v="1235"/>
    <d v="2012-03-24T00:00:00"/>
    <x v="15"/>
    <n v="1"/>
    <n v="0"/>
    <n v="10"/>
    <n v="40"/>
    <d v="1899-12-30T00:10:40"/>
    <d v="1899-12-30T00:10:40"/>
    <x v="46"/>
    <s v="Savin Rock Half Marathon"/>
    <n v="5.6250000000000044"/>
    <n v="0"/>
    <s v="Nice!"/>
    <m/>
    <d v="1899-12-30T00:00:00"/>
    <d v="1899-12-30T00:00:00"/>
    <d v="1899-12-30T04:39:28"/>
    <d v="1899-12-30T05:31:52"/>
    <d v="1899-12-30T02:19:44"/>
    <d v="1899-12-30T02:45:56"/>
    <n v="1871"/>
    <x v="11"/>
    <x v="10"/>
    <n v="201203"/>
  </r>
  <r>
    <x v="1235"/>
    <d v="2012-03-24T00:00:00"/>
    <x v="16"/>
    <n v="1"/>
    <n v="0"/>
    <n v="10"/>
    <n v="35"/>
    <d v="1899-12-30T00:10:35"/>
    <d v="1899-12-30T00:10:35"/>
    <x v="46"/>
    <s v="Savin Rock Half Marathon"/>
    <n v="5.6692913385826813"/>
    <n v="0"/>
    <s v="Nice!"/>
    <m/>
    <d v="1899-12-30T00:00:00"/>
    <d v="1899-12-30T00:00:00"/>
    <d v="1899-12-30T04:37:17"/>
    <d v="1899-12-30T05:29:41"/>
    <d v="1899-12-30T02:18:38"/>
    <d v="1899-12-30T02:44:51"/>
    <n v="1831"/>
    <x v="11"/>
    <x v="10"/>
    <n v="201203"/>
  </r>
  <r>
    <x v="1235"/>
    <d v="2012-03-24T00:00:00"/>
    <x v="17"/>
    <n v="1"/>
    <n v="0"/>
    <n v="9"/>
    <n v="50"/>
    <d v="1899-12-30T00:09:50"/>
    <d v="1899-12-30T00:09:50"/>
    <x v="46"/>
    <s v="Savin Rock Half Marathon"/>
    <n v="6.1016949152542415"/>
    <n v="0"/>
    <s v="Nice!"/>
    <m/>
    <d v="1899-12-30T00:00:00"/>
    <d v="1899-12-30T00:00:00"/>
    <d v="1899-12-30T04:17:38"/>
    <d v="1899-12-30T05:10:02"/>
    <d v="1899-12-30T02:08:49"/>
    <d v="1899-12-30T02:35:01"/>
    <n v="1276"/>
    <x v="11"/>
    <x v="10"/>
    <n v="201203"/>
  </r>
  <r>
    <x v="1235"/>
    <d v="2012-03-24T00:00:00"/>
    <x v="18"/>
    <n v="1"/>
    <n v="0"/>
    <n v="10"/>
    <n v="53"/>
    <d v="1899-12-30T00:10:53"/>
    <d v="1899-12-30T00:10:53"/>
    <x v="46"/>
    <s v="Savin Rock Half Marathon"/>
    <n v="5.5130168453292541"/>
    <n v="0"/>
    <s v="Nice!"/>
    <m/>
    <d v="1899-12-30T00:00:00"/>
    <d v="1899-12-30T00:00:00"/>
    <d v="1899-12-30T04:45:09"/>
    <d v="1899-12-30T05:37:33"/>
    <d v="1899-12-30T02:22:34"/>
    <d v="1899-12-30T02:48:46"/>
    <n v="1996"/>
    <x v="11"/>
    <x v="10"/>
    <n v="201203"/>
  </r>
  <r>
    <x v="1235"/>
    <d v="2012-03-24T00:00:00"/>
    <x v="19"/>
    <n v="1"/>
    <n v="0"/>
    <n v="10"/>
    <n v="36"/>
    <d v="1899-12-30T00:10:36"/>
    <d v="1899-12-30T00:10:36"/>
    <x v="46"/>
    <s v="Savin Rock Half Marathon"/>
    <n v="5.660377358490571"/>
    <n v="0"/>
    <s v="Nice!"/>
    <m/>
    <d v="1899-12-30T00:00:00"/>
    <d v="1899-12-30T00:00:00"/>
    <d v="1899-12-30T04:37:43"/>
    <d v="1899-12-30T05:30:07"/>
    <d v="1899-12-30T02:18:52"/>
    <d v="1899-12-30T02:45:04"/>
    <n v="1840"/>
    <x v="11"/>
    <x v="10"/>
    <n v="201203"/>
  </r>
  <r>
    <x v="1235"/>
    <d v="2012-03-24T00:00:00"/>
    <x v="20"/>
    <n v="1"/>
    <n v="0"/>
    <n v="11"/>
    <n v="10"/>
    <d v="1899-12-30T00:11:10"/>
    <d v="1899-12-30T00:11:10"/>
    <x v="46"/>
    <s v="Savin Rock Half Marathon"/>
    <n v="5.3731343283582138"/>
    <n v="0"/>
    <s v="Nice!"/>
    <m/>
    <d v="1899-12-30T00:00:00"/>
    <d v="1899-12-30T00:00:00"/>
    <d v="1899-12-30T04:52:34"/>
    <d v="1899-12-30T05:44:58"/>
    <d v="1899-12-30T02:26:17"/>
    <d v="1899-12-30T02:52:29"/>
    <n v="2143"/>
    <x v="11"/>
    <x v="10"/>
    <n v="201203"/>
  </r>
  <r>
    <x v="1235"/>
    <d v="2012-03-24T00:00:00"/>
    <x v="21"/>
    <n v="0.1"/>
    <n v="0"/>
    <n v="0"/>
    <n v="55"/>
    <d v="1899-12-30T00:00:55"/>
    <d v="1899-12-30T00:09:10"/>
    <x v="46"/>
    <s v="Savin Rock Half Marathon"/>
    <n v="6.5454545454545521"/>
    <n v="0"/>
    <s v="Nice!"/>
    <m/>
    <d v="1899-12-30T00:00:00"/>
    <d v="1899-12-30T00:00:00"/>
    <d v="1899-12-30T04:00:10"/>
    <d v="1899-12-30T04:52:34"/>
    <d v="1899-12-30T02:00:05"/>
    <d v="1899-12-30T02:26:17"/>
    <n v="860"/>
    <x v="11"/>
    <x v="10"/>
    <n v="201203"/>
  </r>
  <r>
    <x v="1236"/>
    <d v="2012-03-25T00:00:00"/>
    <x v="1"/>
    <n v="8.17"/>
    <n v="0"/>
    <n v="52"/>
    <n v="19"/>
    <d v="1899-12-30T00:52:19"/>
    <d v="1899-12-30T00:06:24"/>
    <x v="12"/>
    <s v="53 -&gt; Judd --&gt; Tuttle -&gt; WDR -&gt; 389"/>
    <n v="9.3698630136986374"/>
    <n v="0"/>
    <s v="Chilly"/>
    <m/>
    <d v="1899-12-30T11:57:12"/>
    <d v="1899-12-30T05:58:36"/>
    <d v="1899-12-30T02:47:46"/>
    <d v="1899-12-30T03:40:10"/>
    <d v="1899-12-30T01:23:53"/>
    <d v="1899-12-30T01:50:05"/>
    <n v="694"/>
    <x v="11"/>
    <x v="10"/>
    <n v="201203"/>
  </r>
  <r>
    <x v="1237"/>
    <d v="2012-03-27T00:00:00"/>
    <x v="1"/>
    <n v="10.5"/>
    <n v="0"/>
    <n v="31"/>
    <n v="11"/>
    <d v="1899-12-30T00:31:11"/>
    <d v="1899-12-30T00:02:58"/>
    <x v="51"/>
    <s v="Spin Class"/>
    <n v="20.203099946552666"/>
    <n v="0"/>
    <s v="Inside"/>
    <m/>
    <d v="1899-12-30T05:32:37"/>
    <d v="1899-12-30T02:46:19"/>
    <d v="1899-12-30T01:17:49"/>
    <d v="1899-12-30T02:10:13"/>
    <d v="1899-12-30T00:38:54"/>
    <d v="1899-12-30T01:05:06"/>
    <n v="170"/>
    <x v="11"/>
    <x v="10"/>
    <n v="201203"/>
  </r>
  <r>
    <x v="1237"/>
    <d v="2012-03-27T00:00:00"/>
    <x v="2"/>
    <n v="1"/>
    <n v="0"/>
    <n v="9"/>
    <n v="17"/>
    <d v="1899-12-30T00:09:17"/>
    <d v="1899-12-30T00:09:17"/>
    <x v="48"/>
    <s v="Treadmill"/>
    <n v="6.463195691202877"/>
    <n v="0"/>
    <s v="Inside"/>
    <m/>
    <d v="1899-12-30T04:03:13"/>
    <d v="1899-12-30T02:01:37"/>
    <d v="1899-12-30T04:03:13"/>
    <d v="1899-12-30T04:55:37"/>
    <d v="1899-12-30T02:01:37"/>
    <d v="1899-12-30T02:27:49"/>
    <n v="917"/>
    <x v="11"/>
    <x v="10"/>
    <n v="201203"/>
  </r>
  <r>
    <x v="1238"/>
    <d v="2012-03-28T00:00:00"/>
    <x v="2"/>
    <n v="3.1"/>
    <n v="0"/>
    <n v="28"/>
    <n v="50"/>
    <d v="1899-12-30T00:28:50"/>
    <d v="1899-12-30T00:09:18"/>
    <x v="48"/>
    <s v="YNHH-5k"/>
    <n v="6.4508670520231268"/>
    <n v="0"/>
    <s v="Chilly"/>
    <m/>
    <d v="1899-12-30T04:03:41"/>
    <d v="1899-12-30T02:01:51"/>
    <d v="1899-12-30T04:03:41"/>
    <d v="1899-12-30T04:56:05"/>
    <d v="1899-12-30T02:01:51"/>
    <d v="1899-12-30T02:28:03"/>
    <n v="926"/>
    <x v="11"/>
    <x v="10"/>
    <n v="201203"/>
  </r>
  <r>
    <x v="1239"/>
    <d v="2012-03-29T00:00:00"/>
    <x v="1"/>
    <n v="9.65"/>
    <n v="0"/>
    <n v="30"/>
    <n v="0"/>
    <d v="1899-12-30T00:30:00"/>
    <d v="1899-12-30T00:03:07"/>
    <x v="51"/>
    <s v="Spin Class"/>
    <n v="19.300000000000015"/>
    <n v="124"/>
    <s v="Inside"/>
    <m/>
    <d v="1899-12-30T05:48:11"/>
    <d v="1899-12-30T02:54:06"/>
    <d v="1899-12-30T01:21:27"/>
    <d v="1899-12-30T02:13:51"/>
    <d v="1899-12-30T00:40:44"/>
    <d v="1899-12-30T01:06:56"/>
    <n v="199"/>
    <x v="11"/>
    <x v="10"/>
    <n v="201203"/>
  </r>
  <r>
    <x v="1239"/>
    <d v="2012-03-29T00:00:00"/>
    <x v="2"/>
    <n v="1"/>
    <n v="0"/>
    <n v="9"/>
    <n v="9"/>
    <d v="1899-12-30T00:09:09"/>
    <d v="1899-12-30T00:09:09"/>
    <x v="48"/>
    <s v="Treadmill"/>
    <n v="6.5573770491803325"/>
    <n v="150"/>
    <s v="Inside"/>
    <m/>
    <d v="1899-12-30T03:59:44"/>
    <d v="1899-12-30T01:59:52"/>
    <d v="1899-12-30T03:59:44"/>
    <d v="1899-12-30T04:52:08"/>
    <d v="1899-12-30T01:59:52"/>
    <d v="1899-12-30T02:26:04"/>
    <n v="854"/>
    <x v="11"/>
    <x v="10"/>
    <n v="201203"/>
  </r>
  <r>
    <x v="1240"/>
    <d v="2012-03-30T00:00:00"/>
    <x v="2"/>
    <n v="4.04"/>
    <n v="0"/>
    <n v="39"/>
    <n v="3"/>
    <d v="1899-12-30T00:39:03"/>
    <d v="1899-12-30T00:09:40"/>
    <x v="48"/>
    <s v="YNHH-4 Mile"/>
    <n v="6.2074263764404671"/>
    <n v="156"/>
    <s v="Chilly"/>
    <m/>
    <d v="1899-12-30T04:13:15"/>
    <d v="1899-12-30T02:06:37"/>
    <d v="1899-12-30T04:13:15"/>
    <d v="1899-12-30T05:05:39"/>
    <d v="1899-12-30T02:06:37"/>
    <d v="1899-12-30T02:32:49"/>
    <n v="1136"/>
    <x v="11"/>
    <x v="10"/>
    <n v="201203"/>
  </r>
  <r>
    <x v="1241"/>
    <d v="2012-04-01T00:00:00"/>
    <x v="1"/>
    <n v="10.5"/>
    <n v="0"/>
    <n v="40"/>
    <n v="33"/>
    <d v="1899-12-30T00:40:33"/>
    <d v="1899-12-30T00:03:52"/>
    <x v="53"/>
    <s v="Griskus Sprint"/>
    <n v="15.536374845869309"/>
    <n v="143"/>
    <s v="Chilly"/>
    <s v="Ride with Jake"/>
    <d v="1899-12-30T07:12:32"/>
    <d v="1899-12-30T03:36:16"/>
    <d v="1899-12-30T01:41:11"/>
    <d v="1899-12-30T02:33:35"/>
    <d v="1899-12-30T00:50:35"/>
    <d v="1899-12-30T01:16:47"/>
    <n v="374"/>
    <x v="11"/>
    <x v="1"/>
    <n v="201204"/>
  </r>
  <r>
    <x v="1241"/>
    <d v="2012-04-01T00:00:00"/>
    <x v="2"/>
    <n v="4"/>
    <n v="0"/>
    <n v="43"/>
    <n v="22"/>
    <d v="1899-12-30T00:43:22"/>
    <d v="1899-12-30T00:10:50"/>
    <x v="52"/>
    <s v="WDR 4 Miler"/>
    <n v="5.5342044581091514"/>
    <n v="149"/>
    <s v="Cold &amp; Rainy"/>
    <m/>
    <d v="1899-12-30T04:44:03"/>
    <d v="1899-12-30T02:22:02"/>
    <d v="1899-12-30T04:44:03"/>
    <d v="1899-12-30T05:36:27"/>
    <d v="1899-12-30T02:22:02"/>
    <d v="1899-12-30T02:48:14"/>
    <n v="1973"/>
    <x v="11"/>
    <x v="1"/>
    <n v="201204"/>
  </r>
  <r>
    <x v="1242"/>
    <d v="2012-04-03T00:00:00"/>
    <x v="1"/>
    <n v="11.3"/>
    <n v="0"/>
    <n v="31"/>
    <n v="5"/>
    <d v="1899-12-30T00:31:05"/>
    <d v="1899-12-30T00:02:45"/>
    <x v="51"/>
    <s v="Spin Class"/>
    <n v="21.812332439678308"/>
    <n v="132"/>
    <s v="Inside"/>
    <m/>
    <d v="1899-12-30T05:08:05"/>
    <d v="1899-12-30T02:34:02"/>
    <d v="1899-12-30T01:12:04"/>
    <d v="1899-12-30T02:04:28"/>
    <d v="1899-12-30T00:36:02"/>
    <d v="1899-12-30T01:02:14"/>
    <n v="97"/>
    <x v="11"/>
    <x v="1"/>
    <n v="201204"/>
  </r>
  <r>
    <x v="1242"/>
    <d v="2012-04-03T00:00:00"/>
    <x v="2"/>
    <n v="0.55000000000000004"/>
    <n v="0"/>
    <n v="5"/>
    <n v="6"/>
    <d v="1899-12-30T00:05:06"/>
    <d v="1899-12-30T00:09:16"/>
    <x v="46"/>
    <s v="Treadmill"/>
    <n v="6.470588235294124"/>
    <n v="153"/>
    <s v="Inside"/>
    <m/>
    <d v="1899-12-30T04:02:57"/>
    <d v="1899-12-30T02:01:28"/>
    <d v="1899-12-30T04:02:57"/>
    <d v="1899-12-30T04:55:21"/>
    <d v="1899-12-30T02:01:28"/>
    <d v="1899-12-30T02:27:40"/>
    <n v="907"/>
    <x v="11"/>
    <x v="1"/>
    <n v="201204"/>
  </r>
  <r>
    <x v="1243"/>
    <d v="2012-04-05T00:00:00"/>
    <x v="2"/>
    <n v="4.5999999999999996"/>
    <n v="0"/>
    <n v="44"/>
    <n v="29"/>
    <d v="1899-12-30T00:44:29"/>
    <d v="1899-12-30T00:09:40"/>
    <x v="46"/>
    <s v="YNHH-4.5"/>
    <n v="6.2045710003746768"/>
    <n v="162"/>
    <s v="Cool"/>
    <m/>
    <d v="1899-12-30T04:13:22"/>
    <d v="1899-12-30T02:06:41"/>
    <d v="1899-12-30T04:13:22"/>
    <d v="1899-12-30T05:05:46"/>
    <d v="1899-12-30T02:06:41"/>
    <d v="1899-12-30T02:32:53"/>
    <n v="1142"/>
    <x v="11"/>
    <x v="1"/>
    <n v="201204"/>
  </r>
  <r>
    <x v="1244"/>
    <d v="2012-04-06T00:00:00"/>
    <x v="1"/>
    <n v="28.17"/>
    <n v="2"/>
    <n v="5"/>
    <n v="9"/>
    <d v="1899-12-30T02:05:09"/>
    <d v="1899-12-30T00:04:27"/>
    <x v="53"/>
    <s v="Rev3 Olympic with Half Finish"/>
    <n v="13.505393527766691"/>
    <n v="133"/>
    <s v="Windy"/>
    <s v="Ride with Jake"/>
    <d v="1899-12-30T08:17:35"/>
    <d v="1899-12-30T04:08:47"/>
    <d v="1899-12-30T01:56:24"/>
    <d v="1899-12-30T02:48:48"/>
    <d v="1899-12-30T00:58:12"/>
    <d v="1899-12-30T01:24:24"/>
    <n v="566"/>
    <x v="11"/>
    <x v="1"/>
    <n v="201204"/>
  </r>
  <r>
    <x v="1245"/>
    <d v="2012-04-08T00:00:00"/>
    <x v="2"/>
    <n v="6.87"/>
    <n v="1"/>
    <n v="8"/>
    <n v="30"/>
    <d v="1899-12-30T01:08:30"/>
    <d v="1899-12-30T00:09:58"/>
    <x v="52"/>
    <s v="53 -&gt; Qloop -&gt; 389"/>
    <n v="6.0175182481751879"/>
    <n v="155"/>
    <s v="Windy"/>
    <m/>
    <d v="1899-12-30T04:21:14"/>
    <d v="1899-12-30T02:10:37"/>
    <d v="1899-12-30T04:21:14"/>
    <d v="1899-12-30T05:13:38"/>
    <d v="1899-12-30T02:10:37"/>
    <d v="1899-12-30T02:36:49"/>
    <n v="1384"/>
    <x v="11"/>
    <x v="1"/>
    <n v="201204"/>
  </r>
  <r>
    <x v="1246"/>
    <d v="2012-04-11T00:00:00"/>
    <x v="2"/>
    <n v="4.05"/>
    <n v="0"/>
    <n v="39"/>
    <n v="23"/>
    <d v="1899-12-30T00:39:23"/>
    <d v="1899-12-30T00:09:43"/>
    <x v="48"/>
    <s v="YNHH-4 Mile"/>
    <n v="6.1701227253491373"/>
    <n v="157"/>
    <s v="Cool"/>
    <m/>
    <d v="1899-12-30T04:14:47"/>
    <d v="1899-12-30T02:07:23"/>
    <d v="1899-12-30T04:14:47"/>
    <d v="1899-12-30T05:07:11"/>
    <d v="1899-12-30T02:07:23"/>
    <d v="1899-12-30T02:33:35"/>
    <n v="1193"/>
    <x v="11"/>
    <x v="1"/>
    <n v="201204"/>
  </r>
  <r>
    <x v="1247"/>
    <d v="2012-04-12T00:00:00"/>
    <x v="1"/>
    <n v="14.2"/>
    <n v="0"/>
    <n v="28"/>
    <n v="36"/>
    <d v="1899-12-30T00:28:36"/>
    <d v="1899-12-30T00:02:01"/>
    <x v="51"/>
    <s v="Wattage Test"/>
    <n v="29.790209790209811"/>
    <n v="144"/>
    <s v="Inside"/>
    <m/>
    <d v="1899-12-30T03:45:35"/>
    <d v="1899-12-30T01:52:47"/>
    <d v="1899-12-30T00:52:46"/>
    <d v="1899-12-30T01:45:10"/>
    <d v="1899-12-30T00:26:23"/>
    <d v="1899-12-30T00:52:35"/>
    <n v="12"/>
    <x v="11"/>
    <x v="1"/>
    <n v="201204"/>
  </r>
  <r>
    <x v="1248"/>
    <d v="2012-04-13T00:00:00"/>
    <x v="2"/>
    <n v="4.03"/>
    <n v="0"/>
    <n v="38"/>
    <n v="58"/>
    <d v="1899-12-30T00:38:58"/>
    <d v="1899-12-30T00:09:40"/>
    <x v="48"/>
    <s v="YNHH-4 Mile"/>
    <n v="6.2053036783575752"/>
    <n v="157"/>
    <s v="Cool"/>
    <s v="Slow start"/>
    <d v="1899-12-30T04:13:20"/>
    <d v="1899-12-30T02:06:40"/>
    <d v="1899-12-30T04:13:20"/>
    <d v="1899-12-30T05:05:44"/>
    <d v="1899-12-30T02:06:40"/>
    <d v="1899-12-30T02:32:52"/>
    <n v="1140"/>
    <x v="11"/>
    <x v="1"/>
    <n v="201204"/>
  </r>
  <r>
    <x v="1249"/>
    <d v="2012-04-14T00:00:00"/>
    <x v="1"/>
    <n v="10.5"/>
    <n v="0"/>
    <n v="36"/>
    <n v="56"/>
    <d v="1899-12-30T00:36:56"/>
    <d v="1899-12-30T00:03:31"/>
    <x v="53"/>
    <s v="Griskus Sprint"/>
    <n v="17.057761732852001"/>
    <n v="0"/>
    <s v="Nice!"/>
    <m/>
    <d v="1899-12-30T06:33:57"/>
    <d v="1899-12-30T03:16:59"/>
    <d v="1899-12-30T01:32:09"/>
    <d v="1899-12-30T02:24:33"/>
    <d v="1899-12-30T00:46:05"/>
    <d v="1899-12-30T01:12:17"/>
    <n v="266"/>
    <x v="11"/>
    <x v="1"/>
    <n v="201204"/>
  </r>
  <r>
    <x v="1250"/>
    <d v="2012-04-17T00:00:00"/>
    <x v="2"/>
    <n v="3.2"/>
    <n v="0"/>
    <n v="29"/>
    <n v="42"/>
    <d v="1899-12-30T00:29:42"/>
    <d v="1899-12-30T00:09:17"/>
    <x v="46"/>
    <s v="Disney Cruise"/>
    <n v="6.4646464646464699"/>
    <n v="0"/>
    <s v="Perfect"/>
    <m/>
    <d v="1899-12-30T04:03:10"/>
    <d v="1899-12-30T02:01:35"/>
    <d v="1899-12-30T04:03:10"/>
    <d v="1899-12-30T04:55:34"/>
    <d v="1899-12-30T02:01:35"/>
    <d v="1899-12-30T02:27:47"/>
    <n v="913"/>
    <x v="11"/>
    <x v="1"/>
    <n v="201204"/>
  </r>
  <r>
    <x v="1251"/>
    <d v="2012-04-20T00:00:00"/>
    <x v="1"/>
    <n v="53.1"/>
    <n v="4"/>
    <n v="30"/>
    <n v="13"/>
    <d v="1899-12-30T04:30:13"/>
    <d v="1899-12-30T00:05:05"/>
    <x v="53"/>
    <s v="Rev3 Half with Oly Finish"/>
    <n v="11.790538456793941"/>
    <n v="142"/>
    <s v="Nice!"/>
    <s v="Matt had Flat..rolling time was 3:37"/>
    <d v="1899-12-30T09:29:57"/>
    <d v="1899-12-30T04:44:58"/>
    <d v="1899-12-30T02:13:20"/>
    <d v="1899-12-30T03:05:44"/>
    <d v="1899-12-30T01:06:40"/>
    <d v="1899-12-30T01:32:52"/>
    <n v="659"/>
    <x v="11"/>
    <x v="1"/>
    <n v="201204"/>
  </r>
  <r>
    <x v="1252"/>
    <d v="2012-04-21T00:00:00"/>
    <x v="0"/>
    <n v="0.31"/>
    <n v="0"/>
    <n v="13"/>
    <n v="30"/>
    <d v="1899-12-30T00:13:30"/>
    <d v="1899-12-30T00:43:33"/>
    <x v="54"/>
    <s v="Swim 5 Out"/>
    <n v="1.3777777777777789"/>
    <n v="0"/>
    <s v="Cold"/>
    <s v="Very Choppy"/>
    <d v="1899-12-30T01:44:31"/>
    <d v="1899-12-30T00:52:15"/>
    <d v="1899-12-30T19:00:58"/>
    <d v="1899-12-30T19:53:22"/>
    <d v="1899-12-30T09:30:29"/>
    <d v="1899-12-30T09:56:41"/>
    <n v="3059"/>
    <x v="11"/>
    <x v="1"/>
    <n v="201204"/>
  </r>
  <r>
    <x v="1253"/>
    <d v="2012-04-24T00:00:00"/>
    <x v="2"/>
    <n v="3.1"/>
    <n v="0"/>
    <n v="28"/>
    <n v="16"/>
    <d v="1899-12-30T00:28:16"/>
    <d v="1899-12-30T00:09:07"/>
    <x v="48"/>
    <s v="YNHH-5k"/>
    <n v="6.5801886792452882"/>
    <n v="158"/>
    <s v="Cool"/>
    <m/>
    <d v="1899-12-30T03:58:54"/>
    <d v="1899-12-30T01:59:27"/>
    <d v="1899-12-30T03:58:54"/>
    <d v="1899-12-30T04:51:18"/>
    <d v="1899-12-30T01:59:27"/>
    <d v="1899-12-30T02:25:39"/>
    <n v="847"/>
    <x v="11"/>
    <x v="1"/>
    <n v="201204"/>
  </r>
  <r>
    <x v="1254"/>
    <d v="2012-04-26T00:00:00"/>
    <x v="2"/>
    <n v="3.1"/>
    <n v="0"/>
    <n v="30"/>
    <n v="42"/>
    <d v="1899-12-30T00:30:42"/>
    <d v="1899-12-30T00:09:54"/>
    <x v="48"/>
    <s v="YNHH-5k"/>
    <n v="6.0586319218241096"/>
    <n v="148"/>
    <s v="Cool"/>
    <s v="HR Run (under 150)"/>
    <d v="1899-12-30T04:19:28"/>
    <d v="1899-12-30T02:09:44"/>
    <d v="1899-12-30T04:19:28"/>
    <d v="1899-12-30T05:11:52"/>
    <d v="1899-12-30T02:09:44"/>
    <d v="1899-12-30T02:35:56"/>
    <n v="1341"/>
    <x v="11"/>
    <x v="1"/>
    <n v="201204"/>
  </r>
  <r>
    <x v="1255"/>
    <d v="2012-04-29T00:00:00"/>
    <x v="2"/>
    <n v="13.1"/>
    <n v="2"/>
    <n v="10"/>
    <n v="4"/>
    <d v="1899-12-30T02:10:04"/>
    <d v="1899-12-30T00:09:56"/>
    <x v="52"/>
    <s v="Cheshire Half Marathon"/>
    <n v="6.0430548436699176"/>
    <n v="166"/>
    <s v="Perfect"/>
    <m/>
    <d v="1899-12-30T04:20:08"/>
    <d v="1899-12-30T02:10:04"/>
    <d v="1899-12-30T04:20:08"/>
    <d v="1899-12-30T05:12:32"/>
    <d v="1899-12-30T02:10:04"/>
    <d v="1899-12-30T02:36:16"/>
    <n v="1356"/>
    <x v="11"/>
    <x v="1"/>
    <n v="201204"/>
  </r>
  <r>
    <x v="1255"/>
    <d v="2012-04-29T00:00:00"/>
    <x v="8"/>
    <n v="1"/>
    <n v="0"/>
    <n v="10"/>
    <n v="11"/>
    <d v="1899-12-30T00:10:11"/>
    <d v="1899-12-30T00:10:11"/>
    <x v="52"/>
    <s v="Cheshire Half Marathon"/>
    <n v="5.891980360065471"/>
    <n v="158"/>
    <s v="Perfect"/>
    <m/>
    <d v="1899-12-30T00:00:00"/>
    <d v="1899-12-30T00:00:00"/>
    <d v="1899-12-30T04:26:48"/>
    <d v="1899-12-30T05:19:12"/>
    <d v="1899-12-30T02:13:24"/>
    <d v="1899-12-30T02:39:36"/>
    <n v="1547"/>
    <x v="11"/>
    <x v="1"/>
    <n v="201204"/>
  </r>
  <r>
    <x v="1255"/>
    <d v="2012-04-29T00:00:00"/>
    <x v="9"/>
    <n v="1"/>
    <n v="0"/>
    <n v="9"/>
    <n v="49"/>
    <d v="1899-12-30T00:09:49"/>
    <d v="1899-12-30T00:09:49"/>
    <x v="52"/>
    <s v="Cheshire Half Marathon"/>
    <n v="6.1120543293718219"/>
    <n v="156"/>
    <s v="Perfect"/>
    <m/>
    <d v="1899-12-30T00:00:00"/>
    <d v="1899-12-30T00:00:00"/>
    <d v="1899-12-30T04:17:12"/>
    <d v="1899-12-30T05:09:36"/>
    <d v="1899-12-30T02:08:36"/>
    <d v="1899-12-30T02:34:48"/>
    <n v="1258"/>
    <x v="11"/>
    <x v="1"/>
    <n v="201204"/>
  </r>
  <r>
    <x v="1255"/>
    <d v="2012-04-29T00:00:00"/>
    <x v="10"/>
    <n v="1"/>
    <n v="0"/>
    <n v="9"/>
    <n v="46"/>
    <d v="1899-12-30T00:09:46"/>
    <d v="1899-12-30T00:09:46"/>
    <x v="52"/>
    <s v="Cheshire Half Marathon"/>
    <n v="6.1433447098976153"/>
    <n v="161"/>
    <s v="Perfect"/>
    <m/>
    <d v="1899-12-30T00:00:00"/>
    <d v="1899-12-30T00:00:00"/>
    <d v="1899-12-30T04:15:53"/>
    <d v="1899-12-30T05:08:17"/>
    <d v="1899-12-30T02:07:57"/>
    <d v="1899-12-30T02:34:09"/>
    <n v="1225"/>
    <x v="11"/>
    <x v="1"/>
    <n v="201204"/>
  </r>
  <r>
    <x v="1255"/>
    <d v="2012-04-29T00:00:00"/>
    <x v="11"/>
    <n v="1"/>
    <n v="0"/>
    <n v="9"/>
    <n v="48"/>
    <d v="1899-12-30T00:09:48"/>
    <d v="1899-12-30T00:09:48"/>
    <x v="52"/>
    <s v="Cheshire Half Marathon"/>
    <n v="6.12244897959184"/>
    <n v="163"/>
    <s v="Perfect"/>
    <m/>
    <d v="1899-12-30T00:00:00"/>
    <d v="1899-12-30T00:00:00"/>
    <d v="1899-12-30T04:16:46"/>
    <d v="1899-12-30T05:09:10"/>
    <d v="1899-12-30T02:08:23"/>
    <d v="1899-12-30T02:34:35"/>
    <n v="1243"/>
    <x v="11"/>
    <x v="1"/>
    <n v="201204"/>
  </r>
  <r>
    <x v="1255"/>
    <d v="2012-04-29T00:00:00"/>
    <x v="12"/>
    <n v="1"/>
    <n v="0"/>
    <n v="9"/>
    <n v="45"/>
    <d v="1899-12-30T00:09:45"/>
    <d v="1899-12-30T00:09:45"/>
    <x v="52"/>
    <s v="Cheshire Half Marathon"/>
    <n v="6.1538461538461586"/>
    <n v="164"/>
    <s v="Perfect"/>
    <m/>
    <d v="1899-12-30T00:00:00"/>
    <d v="1899-12-30T00:00:00"/>
    <d v="1899-12-30T04:15:27"/>
    <d v="1899-12-30T05:07:51"/>
    <d v="1899-12-30T02:07:43"/>
    <d v="1899-12-30T02:33:56"/>
    <n v="1213"/>
    <x v="11"/>
    <x v="1"/>
    <n v="201204"/>
  </r>
  <r>
    <x v="1255"/>
    <d v="2012-04-29T00:00:00"/>
    <x v="13"/>
    <n v="1"/>
    <n v="0"/>
    <n v="9"/>
    <n v="53"/>
    <d v="1899-12-30T00:09:53"/>
    <d v="1899-12-30T00:09:53"/>
    <x v="52"/>
    <s v="Cheshire Half Marathon"/>
    <n v="6.070826306914002"/>
    <n v="164"/>
    <s v="Perfect"/>
    <m/>
    <d v="1899-12-30T00:00:00"/>
    <d v="1899-12-30T00:00:00"/>
    <d v="1899-12-30T04:18:57"/>
    <d v="1899-12-30T05:11:21"/>
    <d v="1899-12-30T02:09:28"/>
    <d v="1899-12-30T02:35:40"/>
    <n v="1326"/>
    <x v="11"/>
    <x v="1"/>
    <n v="201204"/>
  </r>
  <r>
    <x v="1255"/>
    <d v="2012-04-29T00:00:00"/>
    <x v="14"/>
    <n v="1"/>
    <n v="0"/>
    <n v="9"/>
    <n v="57"/>
    <d v="1899-12-30T00:09:57"/>
    <d v="1899-12-30T00:09:57"/>
    <x v="52"/>
    <s v="Cheshire Half Marathon"/>
    <n v="6.030150753768849"/>
    <n v="164"/>
    <s v="Perfect"/>
    <m/>
    <d v="1899-12-30T00:00:00"/>
    <d v="1899-12-30T00:00:00"/>
    <d v="1899-12-30T04:20:41"/>
    <d v="1899-12-30T05:13:05"/>
    <d v="1899-12-30T02:10:21"/>
    <d v="1899-12-30T02:36:33"/>
    <n v="1365"/>
    <x v="11"/>
    <x v="1"/>
    <n v="201204"/>
  </r>
  <r>
    <x v="1255"/>
    <d v="2012-04-29T00:00:00"/>
    <x v="15"/>
    <n v="1"/>
    <n v="0"/>
    <n v="10"/>
    <n v="12"/>
    <d v="1899-12-30T00:10:12"/>
    <d v="1899-12-30T00:10:12"/>
    <x v="52"/>
    <s v="Cheshire Half Marathon"/>
    <n v="5.8823529411764754"/>
    <n v="164"/>
    <s v="Perfect"/>
    <m/>
    <d v="1899-12-30T00:00:00"/>
    <d v="1899-12-30T00:00:00"/>
    <d v="1899-12-30T04:27:14"/>
    <d v="1899-12-30T05:19:38"/>
    <d v="1899-12-30T02:13:37"/>
    <d v="1899-12-30T02:39:49"/>
    <n v="1555"/>
    <x v="11"/>
    <x v="1"/>
    <n v="201204"/>
  </r>
  <r>
    <x v="1255"/>
    <d v="2012-04-29T00:00:00"/>
    <x v="16"/>
    <n v="1"/>
    <n v="0"/>
    <n v="9"/>
    <n v="42"/>
    <d v="1899-12-30T00:09:42"/>
    <d v="1899-12-30T00:09:42"/>
    <x v="52"/>
    <s v="Cheshire Half Marathon"/>
    <n v="6.1855670103092839"/>
    <n v="166"/>
    <s v="Perfect"/>
    <m/>
    <d v="1899-12-30T00:00:00"/>
    <d v="1899-12-30T00:00:00"/>
    <d v="1899-12-30T04:14:08"/>
    <d v="1899-12-30T05:06:32"/>
    <d v="1899-12-30T02:07:04"/>
    <d v="1899-12-30T02:33:16"/>
    <n v="1171"/>
    <x v="11"/>
    <x v="1"/>
    <n v="201204"/>
  </r>
  <r>
    <x v="1255"/>
    <d v="2012-04-29T00:00:00"/>
    <x v="17"/>
    <n v="1"/>
    <n v="0"/>
    <n v="10"/>
    <n v="2"/>
    <d v="1899-12-30T00:10:02"/>
    <d v="1899-12-30T00:10:02"/>
    <x v="52"/>
    <s v="Cheshire Half Marathon"/>
    <n v="5.9800664451827297"/>
    <n v="169"/>
    <s v="Perfect"/>
    <m/>
    <d v="1899-12-30T00:00:00"/>
    <d v="1899-12-30T00:00:00"/>
    <d v="1899-12-30T04:22:52"/>
    <d v="1899-12-30T05:15:16"/>
    <d v="1899-12-30T02:11:26"/>
    <d v="1899-12-30T02:37:38"/>
    <n v="1448"/>
    <x v="11"/>
    <x v="1"/>
    <n v="201204"/>
  </r>
  <r>
    <x v="1255"/>
    <d v="2012-04-29T00:00:00"/>
    <x v="18"/>
    <n v="1"/>
    <n v="0"/>
    <n v="9"/>
    <n v="43"/>
    <d v="1899-12-30T00:09:43"/>
    <d v="1899-12-30T00:09:43"/>
    <x v="52"/>
    <s v="Cheshire Half Marathon"/>
    <n v="6.1749571183533494"/>
    <n v="170"/>
    <s v="Perfect"/>
    <m/>
    <d v="1899-12-30T00:00:00"/>
    <d v="1899-12-30T00:00:00"/>
    <d v="1899-12-30T04:14:35"/>
    <d v="1899-12-30T05:06:59"/>
    <d v="1899-12-30T02:07:17"/>
    <d v="1899-12-30T02:33:29"/>
    <n v="1184"/>
    <x v="11"/>
    <x v="1"/>
    <n v="201204"/>
  </r>
  <r>
    <x v="1255"/>
    <d v="2012-04-29T00:00:00"/>
    <x v="19"/>
    <n v="1"/>
    <n v="0"/>
    <n v="10"/>
    <n v="3"/>
    <d v="1899-12-30T00:10:03"/>
    <d v="1899-12-30T00:10:03"/>
    <x v="52"/>
    <s v="Cheshire Half Marathon"/>
    <n v="5.9701492537313472"/>
    <n v="173"/>
    <s v="Perfect"/>
    <m/>
    <d v="1899-12-30T00:00:00"/>
    <d v="1899-12-30T00:00:00"/>
    <d v="1899-12-30T04:23:19"/>
    <d v="1899-12-30T05:15:43"/>
    <d v="1899-12-30T02:11:39"/>
    <d v="1899-12-30T02:37:51"/>
    <n v="1461"/>
    <x v="11"/>
    <x v="1"/>
    <n v="201204"/>
  </r>
  <r>
    <x v="1255"/>
    <d v="2012-04-29T00:00:00"/>
    <x v="20"/>
    <n v="1"/>
    <n v="0"/>
    <n v="9"/>
    <n v="42"/>
    <d v="1899-12-30T00:09:42"/>
    <d v="1899-12-30T00:09:42"/>
    <x v="52"/>
    <s v="Cheshire Half Marathon"/>
    <n v="6.1855670103092839"/>
    <n v="175"/>
    <s v="Perfect"/>
    <m/>
    <d v="1899-12-30T00:00:00"/>
    <d v="1899-12-30T00:00:00"/>
    <d v="1899-12-30T04:14:08"/>
    <d v="1899-12-30T05:06:32"/>
    <d v="1899-12-30T02:07:04"/>
    <d v="1899-12-30T02:33:16"/>
    <n v="1171"/>
    <x v="11"/>
    <x v="1"/>
    <n v="201204"/>
  </r>
  <r>
    <x v="1255"/>
    <d v="2012-04-29T00:00:00"/>
    <x v="21"/>
    <n v="0.1"/>
    <n v="0"/>
    <n v="1"/>
    <n v="31"/>
    <d v="1899-12-30T00:01:31"/>
    <d v="1899-12-30T00:15:10"/>
    <x v="52"/>
    <s v="Cheshire Half Marathon"/>
    <n v="3.9560439560439598"/>
    <n v="178"/>
    <s v="Perfect"/>
    <m/>
    <d v="1899-12-30T00:00:00"/>
    <d v="1899-12-30T00:00:00"/>
    <d v="1899-12-30T06:37:22"/>
    <d v="1899-12-30T07:29:46"/>
    <d v="1899-12-30T03:18:41"/>
    <d v="1899-12-30T03:44:53"/>
    <n v="2682"/>
    <x v="11"/>
    <x v="1"/>
    <n v="201204"/>
  </r>
  <r>
    <x v="1256"/>
    <d v="2012-05-01T00:00:00"/>
    <x v="0"/>
    <n v="0.6"/>
    <n v="0"/>
    <n v="22"/>
    <n v="12"/>
    <d v="1899-12-30T00:22:12"/>
    <d v="1899-12-30T00:37:00"/>
    <x v="55"/>
    <s v="Post - 20 Laps"/>
    <n v="1.6216216216216228"/>
    <n v="0"/>
    <s v="Inside"/>
    <s v="Felt slow"/>
    <d v="1899-12-30T01:28:48"/>
    <d v="1899-12-30T00:44:24"/>
    <d v="1899-12-30T16:09:24"/>
    <d v="1899-12-30T17:01:48"/>
    <d v="1899-12-30T08:04:42"/>
    <d v="1899-12-30T08:30:54"/>
    <n v="2932"/>
    <x v="11"/>
    <x v="2"/>
    <n v="201205"/>
  </r>
  <r>
    <x v="1257"/>
    <d v="2012-05-02T00:00:00"/>
    <x v="0"/>
    <n v="0.71"/>
    <n v="0"/>
    <n v="28"/>
    <n v="25"/>
    <d v="1899-12-30T00:28:25"/>
    <d v="1899-12-30T00:40:01"/>
    <x v="55"/>
    <s v="Post - 25 Laps"/>
    <n v="1.4991202346041066"/>
    <n v="0"/>
    <s v="Inside"/>
    <s v="Felt Good"/>
    <d v="1899-12-30T01:36:03"/>
    <d v="1899-12-30T00:48:02"/>
    <d v="1899-12-30T17:28:37"/>
    <d v="1899-12-30T18:21:01"/>
    <d v="1899-12-30T08:44:18"/>
    <d v="1899-12-30T09:10:30"/>
    <n v="3021"/>
    <x v="11"/>
    <x v="2"/>
    <n v="201205"/>
  </r>
  <r>
    <x v="1257"/>
    <d v="2012-05-02T00:00:00"/>
    <x v="1"/>
    <n v="7.5"/>
    <n v="0"/>
    <n v="30"/>
    <n v="0"/>
    <d v="1899-12-30T00:30:00"/>
    <d v="1899-12-30T00:04:00"/>
    <x v="51"/>
    <s v="Bikemill"/>
    <n v="15.000000000000014"/>
    <n v="0"/>
    <s v="Inside"/>
    <s v="Boring"/>
    <d v="1899-12-30T07:28:00"/>
    <d v="1899-12-30T03:44:00"/>
    <d v="1899-12-30T01:44:48"/>
    <d v="1899-12-30T02:37:12"/>
    <d v="1899-12-30T00:52:24"/>
    <d v="1899-12-30T01:18:36"/>
    <n v="426"/>
    <x v="11"/>
    <x v="2"/>
    <n v="201205"/>
  </r>
  <r>
    <x v="1258"/>
    <d v="2012-05-03T00:00:00"/>
    <x v="1"/>
    <n v="9.8699999999999992"/>
    <n v="0"/>
    <n v="30"/>
    <n v="0"/>
    <d v="1899-12-30T00:30:00"/>
    <d v="1899-12-30T00:03:02"/>
    <x v="51"/>
    <s v="Spin Class"/>
    <n v="19.740000000000013"/>
    <n v="119"/>
    <s v="Inside"/>
    <s v="Felt Good"/>
    <d v="1899-12-30T05:40:26"/>
    <d v="1899-12-30T02:50:13"/>
    <d v="1899-12-30T01:19:38"/>
    <d v="1899-12-30T02:12:02"/>
    <d v="1899-12-30T00:39:49"/>
    <d v="1899-12-30T01:06:01"/>
    <n v="189"/>
    <x v="11"/>
    <x v="2"/>
    <n v="201205"/>
  </r>
  <r>
    <x v="1259"/>
    <d v="2012-05-04T00:00:00"/>
    <x v="2"/>
    <n v="3.1"/>
    <n v="0"/>
    <n v="30"/>
    <n v="15"/>
    <d v="1899-12-30T00:30:15"/>
    <d v="1899-12-30T00:09:45"/>
    <x v="48"/>
    <s v="YNHH-5k"/>
    <n v="6.1487603305785186"/>
    <n v="157"/>
    <s v="Cloudy"/>
    <s v="Tough"/>
    <d v="1899-12-30T04:15:40"/>
    <d v="1899-12-30T02:07:50"/>
    <d v="1899-12-30T04:15:40"/>
    <d v="1899-12-30T05:08:04"/>
    <d v="1899-12-30T02:07:50"/>
    <d v="1899-12-30T02:34:02"/>
    <n v="1217"/>
    <x v="11"/>
    <x v="2"/>
    <n v="201205"/>
  </r>
  <r>
    <x v="1260"/>
    <d v="2012-05-06T00:00:00"/>
    <x v="1"/>
    <n v="58.63"/>
    <n v="4"/>
    <n v="24"/>
    <n v="57"/>
    <d v="1899-12-30T04:24:57"/>
    <d v="1899-12-30T00:04:31"/>
    <x v="53"/>
    <s v="Rev3 Half with 61 AddOn"/>
    <n v="13.277222117380649"/>
    <n v="0"/>
    <s v="Overcast"/>
    <s v="Rolling time of just over 4:04"/>
    <d v="1899-12-30T08:26:08"/>
    <d v="1899-12-30T04:13:04"/>
    <d v="1899-12-30T01:58:24"/>
    <d v="1899-12-30T02:50:48"/>
    <d v="1899-12-30T00:59:12"/>
    <d v="1899-12-30T01:25:24"/>
    <n v="594"/>
    <x v="11"/>
    <x v="2"/>
    <n v="201205"/>
  </r>
  <r>
    <x v="1261"/>
    <d v="2012-05-08T00:00:00"/>
    <x v="0"/>
    <n v="0.85"/>
    <n v="0"/>
    <n v="33"/>
    <n v="22"/>
    <d v="1899-12-30T00:33:22"/>
    <d v="1899-12-30T00:39:15"/>
    <x v="55"/>
    <s v="Post-30 Laps"/>
    <n v="1.5284715284715296"/>
    <n v="0"/>
    <s v="Inside"/>
    <m/>
    <d v="1899-12-30T01:34:13"/>
    <d v="1899-12-30T00:47:06"/>
    <d v="1899-12-30T17:08:29"/>
    <d v="1899-12-30T18:00:53"/>
    <d v="1899-12-30T08:34:14"/>
    <d v="1899-12-30T09:00:26"/>
    <n v="2984"/>
    <x v="11"/>
    <x v="2"/>
    <n v="201205"/>
  </r>
  <r>
    <x v="1262"/>
    <d v="2012-05-09T00:00:00"/>
    <x v="2"/>
    <n v="2.06"/>
    <n v="0"/>
    <n v="19"/>
    <n v="33"/>
    <d v="1899-12-30T00:19:33"/>
    <d v="1899-12-30T00:09:29"/>
    <x v="48"/>
    <s v="Treadmill"/>
    <n v="6.3222506393861941"/>
    <n v="0"/>
    <s v="Inside"/>
    <m/>
    <d v="1899-12-30T04:08:39"/>
    <d v="1899-12-30T02:04:19"/>
    <d v="1899-12-30T04:08:39"/>
    <d v="1899-12-30T05:01:03"/>
    <d v="1899-12-30T02:04:19"/>
    <d v="1899-12-30T02:30:31"/>
    <n v="1022"/>
    <x v="11"/>
    <x v="2"/>
    <n v="201205"/>
  </r>
  <r>
    <x v="1263"/>
    <d v="2012-05-10T00:00:00"/>
    <x v="1"/>
    <n v="13.45"/>
    <n v="0"/>
    <n v="34"/>
    <n v="18"/>
    <d v="1899-12-30T00:34:18"/>
    <d v="1899-12-30T00:02:33"/>
    <x v="51"/>
    <s v="Spin Class"/>
    <n v="23.527696793002931"/>
    <n v="123"/>
    <s v="Inside"/>
    <m/>
    <d v="1899-12-30T04:45:37"/>
    <d v="1899-12-30T02:22:49"/>
    <d v="1899-12-30T01:06:49"/>
    <d v="1899-12-30T01:59:13"/>
    <d v="1899-12-30T00:33:24"/>
    <d v="1899-12-30T00:59:36"/>
    <n v="45"/>
    <x v="11"/>
    <x v="2"/>
    <n v="201205"/>
  </r>
  <r>
    <x v="1264"/>
    <d v="2012-05-11T00:00:00"/>
    <x v="2"/>
    <n v="4.6500000000000004"/>
    <n v="0"/>
    <n v="44"/>
    <n v="39"/>
    <d v="1899-12-30T00:44:39"/>
    <d v="1899-12-30T00:09:36"/>
    <x v="48"/>
    <s v="YNHH-Huntington Loop"/>
    <n v="6.2486002239641714"/>
    <n v="162"/>
    <s v="Nice!"/>
    <m/>
    <d v="1899-12-30T04:11:35"/>
    <d v="1899-12-30T02:05:47"/>
    <d v="1899-12-30T04:11:35"/>
    <d v="1899-12-30T05:03:59"/>
    <d v="1899-12-30T02:05:47"/>
    <d v="1899-12-30T02:31:59"/>
    <n v="1097"/>
    <x v="11"/>
    <x v="2"/>
    <n v="201205"/>
  </r>
  <r>
    <x v="1265"/>
    <d v="2012-05-14T00:00:00"/>
    <x v="2"/>
    <n v="3.1"/>
    <n v="0"/>
    <n v="30"/>
    <n v="32"/>
    <d v="1899-12-30T00:30:32"/>
    <d v="1899-12-30T00:09:51"/>
    <x v="48"/>
    <s v="YNHH-5k"/>
    <n v="6.0917030567685631"/>
    <n v="152"/>
    <s v="Overcast"/>
    <s v="HR Run (under 155)"/>
    <d v="1899-12-30T04:18:03"/>
    <d v="1899-12-30T02:09:02"/>
    <d v="1899-12-30T04:18:03"/>
    <d v="1899-12-30T05:10:27"/>
    <d v="1899-12-30T02:09:02"/>
    <d v="1899-12-30T02:35:14"/>
    <n v="1293"/>
    <x v="11"/>
    <x v="2"/>
    <n v="201205"/>
  </r>
  <r>
    <x v="1266"/>
    <d v="2012-05-15T00:00:00"/>
    <x v="1"/>
    <n v="11.5"/>
    <n v="0"/>
    <n v="28"/>
    <n v="0"/>
    <d v="1899-12-30T00:28:00"/>
    <d v="1899-12-30T00:02:26"/>
    <x v="51"/>
    <s v="Spin Class"/>
    <n v="24.64285714285716"/>
    <n v="0"/>
    <s v="Inside"/>
    <m/>
    <d v="1899-12-30T04:32:42"/>
    <d v="1899-12-30T02:16:21"/>
    <d v="1899-12-30T01:03:47"/>
    <d v="1899-12-30T01:56:12"/>
    <d v="1899-12-30T00:31:54"/>
    <d v="1899-12-30T00:58:06"/>
    <n v="28"/>
    <x v="11"/>
    <x v="2"/>
    <n v="201205"/>
  </r>
  <r>
    <x v="1266"/>
    <d v="2012-05-15T00:00:00"/>
    <x v="2"/>
    <n v="1"/>
    <n v="0"/>
    <n v="8"/>
    <n v="53"/>
    <d v="1899-12-30T00:08:53"/>
    <d v="1899-12-30T00:08:53"/>
    <x v="48"/>
    <s v="Treadmill"/>
    <n v="6.7542213883677356"/>
    <n v="0"/>
    <s v="Inside"/>
    <s v="Brick off spin class"/>
    <d v="1899-12-30T03:52:45"/>
    <d v="1899-12-30T01:56:22"/>
    <d v="1899-12-30T03:52:45"/>
    <d v="1899-12-30T04:45:09"/>
    <d v="1899-12-30T01:56:22"/>
    <d v="1899-12-30T02:22:34"/>
    <n v="792"/>
    <x v="11"/>
    <x v="2"/>
    <n v="201205"/>
  </r>
  <r>
    <x v="1267"/>
    <d v="2012-05-16T00:00:00"/>
    <x v="2"/>
    <n v="3.1"/>
    <n v="0"/>
    <n v="28"/>
    <n v="8"/>
    <d v="1899-12-30T00:28:08"/>
    <d v="1899-12-30T00:09:05"/>
    <x v="48"/>
    <s v="YNHH-5k"/>
    <n v="6.6113744075829439"/>
    <n v="0"/>
    <s v="Humid"/>
    <m/>
    <d v="1899-12-30T03:57:46"/>
    <d v="1899-12-30T01:58:53"/>
    <d v="1899-12-30T03:57:46"/>
    <d v="1899-12-30T04:50:10"/>
    <d v="1899-12-30T01:58:53"/>
    <d v="1899-12-30T02:25:05"/>
    <n v="835"/>
    <x v="11"/>
    <x v="2"/>
    <n v="201205"/>
  </r>
  <r>
    <x v="1268"/>
    <d v="2012-05-17T00:00:00"/>
    <x v="2"/>
    <n v="3.3"/>
    <n v="0"/>
    <n v="32"/>
    <n v="27"/>
    <d v="1899-12-30T00:32:27"/>
    <d v="1899-12-30T00:09:50"/>
    <x v="48"/>
    <s v="YNHH-Random"/>
    <n v="6.1016949152542415"/>
    <n v="0"/>
    <s v="Warm"/>
    <m/>
    <d v="1899-12-30T04:17:38"/>
    <d v="1899-12-30T02:08:49"/>
    <d v="1899-12-30T04:17:38"/>
    <d v="1899-12-30T05:10:02"/>
    <d v="1899-12-30T02:08:49"/>
    <d v="1899-12-30T02:35:01"/>
    <n v="1276"/>
    <x v="11"/>
    <x v="2"/>
    <n v="201205"/>
  </r>
  <r>
    <x v="1269"/>
    <d v="2012-05-19T00:00:00"/>
    <x v="0"/>
    <n v="0.92"/>
    <n v="0"/>
    <n v="35"/>
    <n v="0"/>
    <d v="1899-12-30T00:35:00"/>
    <d v="1899-12-30T00:38:03"/>
    <x v="54"/>
    <s v="Lake Swim - Log Cabin"/>
    <n v="1.5771428571428585"/>
    <n v="0"/>
    <s v="Perfect"/>
    <s v="Time and Dist are guestimate"/>
    <d v="1899-12-30T01:31:18"/>
    <d v="1899-12-30T00:45:39"/>
    <d v="1899-12-30T16:36:44"/>
    <d v="1899-12-30T17:29:08"/>
    <d v="1899-12-30T08:18:22"/>
    <d v="1899-12-30T08:44:34"/>
    <n v="2952"/>
    <x v="11"/>
    <x v="2"/>
    <n v="201205"/>
  </r>
  <r>
    <x v="1270"/>
    <d v="2012-05-20T00:00:00"/>
    <x v="1"/>
    <n v="56"/>
    <n v="3"/>
    <n v="46"/>
    <n v="57"/>
    <d v="1899-12-30T03:46:57"/>
    <d v="1899-12-30T00:04:03"/>
    <x v="53"/>
    <s v="Rev3 Half"/>
    <n v="14.805023132848653"/>
    <n v="0"/>
    <s v="Nice!"/>
    <m/>
    <d v="1899-12-30T07:33:54"/>
    <d v="1899-12-30T03:46:57"/>
    <d v="1899-12-30T01:46:11"/>
    <d v="1899-12-30T02:38:35"/>
    <d v="1899-12-30T00:53:05"/>
    <d v="1899-12-30T01:19:17"/>
    <n v="463"/>
    <x v="11"/>
    <x v="2"/>
    <n v="201205"/>
  </r>
  <r>
    <x v="1271"/>
    <d v="2012-05-21T00:00:00"/>
    <x v="2"/>
    <n v="3"/>
    <n v="0"/>
    <n v="27"/>
    <n v="50"/>
    <d v="1899-12-30T00:27:50"/>
    <d v="1899-12-30T00:09:17"/>
    <x v="48"/>
    <s v="Treadmill"/>
    <n v="6.4670658682634787"/>
    <n v="0"/>
    <s v="Inside"/>
    <m/>
    <d v="1899-12-30T04:03:05"/>
    <d v="1899-12-30T02:01:32"/>
    <d v="1899-12-30T04:03:05"/>
    <d v="1899-12-30T04:55:29"/>
    <d v="1899-12-30T02:01:32"/>
    <d v="1899-12-30T02:27:44"/>
    <n v="910"/>
    <x v="11"/>
    <x v="2"/>
    <n v="201205"/>
  </r>
  <r>
    <x v="1272"/>
    <d v="2012-05-22T00:00:00"/>
    <x v="1"/>
    <n v="12"/>
    <n v="0"/>
    <n v="33"/>
    <n v="22"/>
    <d v="1899-12-30T00:33:22"/>
    <d v="1899-12-30T00:02:47"/>
    <x v="51"/>
    <s v="Spin Class"/>
    <n v="21.578421578421594"/>
    <n v="0"/>
    <s v="Inside"/>
    <m/>
    <d v="1899-12-30T05:11:25"/>
    <d v="1899-12-30T02:35:43"/>
    <d v="1899-12-30T01:12:51"/>
    <d v="1899-12-30T02:05:15"/>
    <d v="1899-12-30T00:36:26"/>
    <d v="1899-12-30T01:02:38"/>
    <n v="108"/>
    <x v="11"/>
    <x v="2"/>
    <n v="201205"/>
  </r>
  <r>
    <x v="1272"/>
    <d v="2012-05-22T00:00:00"/>
    <x v="2"/>
    <n v="1"/>
    <n v="0"/>
    <n v="8"/>
    <n v="29"/>
    <d v="1899-12-30T00:08:29"/>
    <d v="1899-12-30T00:08:29"/>
    <x v="48"/>
    <s v="Treadmill"/>
    <n v="7.0726915520628744"/>
    <n v="0"/>
    <s v="Inside"/>
    <s v="Brick off spin class"/>
    <d v="1899-12-30T03:42:16"/>
    <d v="1899-12-30T01:51:08"/>
    <d v="1899-12-30T03:42:16"/>
    <d v="1899-12-30T04:34:40"/>
    <d v="1899-12-30T01:51:08"/>
    <d v="1899-12-30T02:17:20"/>
    <n v="742"/>
    <x v="11"/>
    <x v="2"/>
    <n v="201205"/>
  </r>
  <r>
    <x v="1273"/>
    <d v="2012-05-24T00:00:00"/>
    <x v="1"/>
    <n v="10.199999999999999"/>
    <n v="0"/>
    <n v="30"/>
    <n v="0"/>
    <d v="1899-12-30T00:30:00"/>
    <d v="1899-12-30T00:02:56"/>
    <x v="51"/>
    <s v="Spin Class"/>
    <n v="20.400000000000016"/>
    <n v="0"/>
    <s v="Inside"/>
    <m/>
    <d v="1899-12-30T05:29:25"/>
    <d v="1899-12-30T02:44:42"/>
    <d v="1899-12-30T01:17:04"/>
    <d v="1899-12-30T02:09:28"/>
    <d v="1899-12-30T00:38:32"/>
    <d v="1899-12-30T01:04:44"/>
    <n v="160"/>
    <x v="11"/>
    <x v="2"/>
    <n v="201205"/>
  </r>
  <r>
    <x v="1274"/>
    <d v="2012-05-25T00:00:00"/>
    <x v="2"/>
    <n v="9"/>
    <n v="1"/>
    <n v="35"/>
    <n v="14"/>
    <d v="1899-12-30T01:35:14"/>
    <d v="1899-12-30T00:10:35"/>
    <x v="52"/>
    <s v="Quassy Loop plus Tranquility Loop"/>
    <n v="5.6702835141757131"/>
    <n v="0"/>
    <s v="Humid"/>
    <s v="Last long run before rev3"/>
    <d v="1899-12-30T04:37:14"/>
    <d v="1899-12-30T02:18:37"/>
    <d v="1899-12-30T04:37:14"/>
    <d v="1899-12-30T05:29:38"/>
    <d v="1899-12-30T02:18:37"/>
    <d v="1899-12-30T02:44:49"/>
    <n v="1830"/>
    <x v="11"/>
    <x v="2"/>
    <n v="201205"/>
  </r>
  <r>
    <x v="1275"/>
    <d v="2012-05-28T00:00:00"/>
    <x v="1"/>
    <n v="13.75"/>
    <n v="1"/>
    <n v="11"/>
    <n v="2"/>
    <d v="1899-12-30T01:11:02"/>
    <d v="1899-12-30T00:05:10"/>
    <x v="53"/>
    <s v="Ride with Connor Fenn's Pond then Griskus Sprint"/>
    <n v="11.614265603003295"/>
    <n v="0"/>
    <s v="Humid"/>
    <m/>
    <d v="1899-12-30T09:38:36"/>
    <d v="1899-12-30T04:49:18"/>
    <d v="1899-12-30T02:15:21"/>
    <d v="1899-12-30T03:07:45"/>
    <d v="1899-12-30T01:07:41"/>
    <d v="1899-12-30T01:33:53"/>
    <n v="662"/>
    <x v="11"/>
    <x v="2"/>
    <n v="201205"/>
  </r>
  <r>
    <x v="1276"/>
    <d v="2012-05-29T00:00:00"/>
    <x v="2"/>
    <n v="2"/>
    <n v="0"/>
    <n v="19"/>
    <n v="1"/>
    <d v="1899-12-30T00:19:01"/>
    <d v="1899-12-30T00:09:30"/>
    <x v="48"/>
    <s v="Treadmill"/>
    <n v="6.3102541630149043"/>
    <n v="0"/>
    <s v="Inside"/>
    <m/>
    <d v="1899-12-30T04:09:07"/>
    <d v="1899-12-30T02:04:34"/>
    <d v="1899-12-30T04:09:07"/>
    <d v="1899-12-30T05:01:31"/>
    <d v="1899-12-30T02:04:34"/>
    <d v="1899-12-30T02:30:46"/>
    <n v="1038"/>
    <x v="11"/>
    <x v="2"/>
    <n v="201205"/>
  </r>
  <r>
    <x v="1277"/>
    <d v="2012-05-31T00:00:00"/>
    <x v="1"/>
    <n v="10.7"/>
    <n v="0"/>
    <n v="32"/>
    <n v="20"/>
    <d v="1899-12-30T00:32:20"/>
    <d v="1899-12-30T00:03:01"/>
    <x v="51"/>
    <s v="Spin Class"/>
    <n v="19.855670103092791"/>
    <n v="0"/>
    <s v="Inside"/>
    <s v="Easy riding"/>
    <d v="1899-12-30T05:38:27"/>
    <d v="1899-12-30T02:49:13"/>
    <d v="1899-12-30T01:19:10"/>
    <d v="1899-12-30T02:11:34"/>
    <d v="1899-12-30T00:39:35"/>
    <d v="1899-12-30T01:05:47"/>
    <n v="187"/>
    <x v="11"/>
    <x v="2"/>
    <n v="201205"/>
  </r>
  <r>
    <x v="1278"/>
    <d v="2012-06-03T00:00:00"/>
    <x v="0"/>
    <n v="1.2"/>
    <n v="0"/>
    <n v="46"/>
    <n v="44"/>
    <d v="1899-12-30T00:46:44"/>
    <d v="1899-12-30T00:38:57"/>
    <x v="54"/>
    <s v="Rev3 Half"/>
    <n v="1.5406562054208286"/>
    <n v="0"/>
    <s v="Perfect"/>
    <m/>
    <d v="1899-12-30T01:33:28"/>
    <d v="1899-12-30T00:46:44"/>
    <d v="1899-12-30T17:00:21"/>
    <d v="1899-12-30T17:52:45"/>
    <d v="1899-12-30T08:30:10"/>
    <d v="1899-12-30T08:56:22"/>
    <n v="2974"/>
    <x v="11"/>
    <x v="3"/>
    <n v="201206"/>
  </r>
  <r>
    <x v="1278"/>
    <d v="2012-06-03T00:00:00"/>
    <x v="1"/>
    <n v="56"/>
    <n v="3"/>
    <n v="33"/>
    <n v="17"/>
    <d v="1899-12-30T03:33:17"/>
    <d v="1899-12-30T00:03:49"/>
    <x v="53"/>
    <s v="Rev3 Half"/>
    <n v="15.753692271626173"/>
    <n v="0"/>
    <s v="Perfect"/>
    <s v="Seat sank"/>
    <d v="1899-12-30T07:06:34"/>
    <d v="1899-12-30T03:33:17"/>
    <d v="1899-12-30T01:39:47"/>
    <d v="1899-12-30T02:32:11"/>
    <d v="1899-12-30T00:49:54"/>
    <d v="1899-12-30T01:16:06"/>
    <n v="360"/>
    <x v="11"/>
    <x v="3"/>
    <n v="201206"/>
  </r>
  <r>
    <x v="1278"/>
    <d v="2012-06-03T00:00:00"/>
    <x v="2"/>
    <n v="13.1"/>
    <n v="2"/>
    <n v="47"/>
    <n v="8"/>
    <d v="1899-12-30T02:47:08"/>
    <d v="1899-12-30T00:12:45"/>
    <x v="52"/>
    <s v="Rev3 Half"/>
    <n v="4.7028320702034332"/>
    <n v="0"/>
    <s v="Perfect"/>
    <m/>
    <d v="1899-12-30T05:34:16"/>
    <d v="1899-12-30T02:47:08"/>
    <d v="1899-12-30T05:34:16"/>
    <d v="1899-12-30T06:26:40"/>
    <d v="1899-12-30T02:47:08"/>
    <d v="1899-12-30T03:13:20"/>
    <n v="2541"/>
    <x v="11"/>
    <x v="3"/>
    <n v="201206"/>
  </r>
  <r>
    <x v="1278"/>
    <d v="2012-06-03T00:00:00"/>
    <x v="3"/>
    <n v="0.01"/>
    <n v="0"/>
    <n v="2"/>
    <n v="53"/>
    <d v="1899-12-30T00:02:53"/>
    <d v="1899-12-30T04:48:20"/>
    <x v="52"/>
    <s v="Rev3 Half"/>
    <n v="0.20809248554913312"/>
    <n v="0"/>
    <s v="Perfect"/>
    <m/>
    <d v="1899-12-30T00:00:00"/>
    <d v="1899-12-30T00:00:00"/>
    <d v="1900-01-04T05:54:20"/>
    <d v="1900-01-04T06:46:44"/>
    <d v="1900-01-01T14:57:10"/>
    <d v="1900-01-01T15:23:22"/>
    <n v="3116"/>
    <x v="11"/>
    <x v="3"/>
    <n v="201206"/>
  </r>
  <r>
    <x v="1278"/>
    <d v="2012-06-03T00:00:00"/>
    <x v="4"/>
    <n v="0.01"/>
    <n v="0"/>
    <n v="2"/>
    <n v="50"/>
    <d v="1899-12-30T00:02:50"/>
    <d v="1899-12-30T04:43:20"/>
    <x v="52"/>
    <s v="Rev3 Half"/>
    <n v="0.2117647058823531"/>
    <n v="0"/>
    <s v="Perfect"/>
    <m/>
    <d v="1899-12-30T00:00:00"/>
    <d v="1899-12-30T00:00:00"/>
    <d v="1900-01-04T03:43:20"/>
    <d v="1900-01-04T04:35:44"/>
    <d v="1900-01-01T13:51:40"/>
    <d v="1900-01-01T14:17:52"/>
    <n v="3115"/>
    <x v="11"/>
    <x v="3"/>
    <n v="201206"/>
  </r>
  <r>
    <x v="1279"/>
    <d v="2012-06-06T00:00:00"/>
    <x v="1"/>
    <n v="8"/>
    <n v="0"/>
    <n v="30"/>
    <n v="0"/>
    <d v="1899-12-30T00:30:00"/>
    <d v="1899-12-30T00:03:45"/>
    <x v="51"/>
    <s v="Stationary Bike"/>
    <n v="16.000000000000014"/>
    <n v="0"/>
    <s v="Inside"/>
    <s v="just spin legs still sore"/>
    <d v="1899-12-30T07:00:00"/>
    <d v="1899-12-30T03:30:00"/>
    <d v="1899-12-30T01:38:15"/>
    <d v="1899-12-30T02:30:39"/>
    <d v="1899-12-30T00:49:07"/>
    <d v="1899-12-30T01:15:20"/>
    <n v="335"/>
    <x v="11"/>
    <x v="3"/>
    <n v="201206"/>
  </r>
  <r>
    <x v="1280"/>
    <d v="2012-06-07T00:00:00"/>
    <x v="2"/>
    <n v="3.1"/>
    <n v="0"/>
    <n v="30"/>
    <n v="43"/>
    <d v="1899-12-30T00:30:43"/>
    <d v="1899-12-30T00:09:55"/>
    <x v="48"/>
    <s v="YNHH-5k"/>
    <n v="6.0553445469343519"/>
    <n v="0"/>
    <s v="Nice!"/>
    <s v="legs feel heavy"/>
    <d v="1899-12-30T04:19:36"/>
    <d v="1899-12-30T02:09:48"/>
    <d v="1899-12-30T04:19:36"/>
    <d v="1899-12-30T05:12:00"/>
    <d v="1899-12-30T02:09:48"/>
    <d v="1899-12-30T02:36:00"/>
    <n v="1343"/>
    <x v="11"/>
    <x v="3"/>
    <n v="201206"/>
  </r>
  <r>
    <x v="1281"/>
    <d v="2012-06-09T00:00:00"/>
    <x v="0"/>
    <n v="0.68"/>
    <n v="0"/>
    <n v="28"/>
    <n v="48"/>
    <d v="1899-12-30T00:28:48"/>
    <d v="1899-12-30T00:42:21"/>
    <x v="54"/>
    <s v="To The Right"/>
    <n v="1.4166666666666679"/>
    <n v="0"/>
    <s v="Nice!"/>
    <m/>
    <d v="1899-12-30T01:41:39"/>
    <d v="1899-12-30T00:50:49"/>
    <d v="1899-12-30T18:29:39"/>
    <d v="1899-12-30T19:22:03"/>
    <d v="1899-12-30T09:14:49"/>
    <d v="1899-12-30T09:41:01"/>
    <n v="3053"/>
    <x v="11"/>
    <x v="3"/>
    <n v="201206"/>
  </r>
  <r>
    <x v="1282"/>
    <d v="2012-06-10T00:00:00"/>
    <x v="1"/>
    <n v="25"/>
    <n v="1"/>
    <n v="35"/>
    <n v="14"/>
    <d v="1899-12-30T01:35:14"/>
    <d v="1899-12-30T00:03:49"/>
    <x v="53"/>
    <s v="Griskus Olympic"/>
    <n v="15.750787539376983"/>
    <n v="0"/>
    <s v="Humid"/>
    <s v="stupid seat post"/>
    <d v="1899-12-30T07:06:39"/>
    <d v="1899-12-30T03:33:19"/>
    <d v="1899-12-30T01:39:48"/>
    <d v="1899-12-30T02:32:12"/>
    <d v="1899-12-30T00:49:54"/>
    <d v="1899-12-30T01:16:06"/>
    <n v="361"/>
    <x v="11"/>
    <x v="3"/>
    <n v="201206"/>
  </r>
  <r>
    <x v="1283"/>
    <d v="2012-06-11T00:00:00"/>
    <x v="1"/>
    <n v="8"/>
    <n v="0"/>
    <n v="30"/>
    <n v="0"/>
    <d v="1899-12-30T00:30:00"/>
    <d v="1899-12-30T00:03:45"/>
    <x v="51"/>
    <s v="Stationary Bike"/>
    <n v="16.000000000000014"/>
    <n v="0"/>
    <s v="Inside"/>
    <s v="spin legs"/>
    <d v="1899-12-30T07:00:00"/>
    <d v="1899-12-30T03:30:00"/>
    <d v="1899-12-30T01:38:15"/>
    <d v="1899-12-30T02:30:39"/>
    <d v="1899-12-30T00:49:07"/>
    <d v="1899-12-30T01:15:20"/>
    <n v="335"/>
    <x v="11"/>
    <x v="3"/>
    <n v="201206"/>
  </r>
  <r>
    <x v="1284"/>
    <d v="2012-06-12T00:00:00"/>
    <x v="1"/>
    <n v="12.1"/>
    <n v="0"/>
    <n v="33"/>
    <n v="12"/>
    <d v="1899-12-30T00:33:12"/>
    <d v="1899-12-30T00:02:45"/>
    <x v="51"/>
    <s v="Spin Class"/>
    <n v="21.86746987951809"/>
    <n v="0"/>
    <s v="Inside"/>
    <s v="400+ watts during rpm challenge"/>
    <d v="1899-12-30T05:07:18"/>
    <d v="1899-12-30T02:33:39"/>
    <d v="1899-12-30T01:11:53"/>
    <d v="1899-12-30T02:04:17"/>
    <d v="1899-12-30T00:35:57"/>
    <d v="1899-12-30T01:02:09"/>
    <n v="93"/>
    <x v="11"/>
    <x v="3"/>
    <n v="201206"/>
  </r>
  <r>
    <x v="1285"/>
    <d v="2012-06-14T00:00:00"/>
    <x v="1"/>
    <n v="10.5"/>
    <n v="0"/>
    <n v="39"/>
    <n v="8"/>
    <d v="1899-12-30T00:39:08"/>
    <d v="1899-12-30T00:03:44"/>
    <x v="53"/>
    <s v="Griskus Sprint"/>
    <n v="16.098807495741067"/>
    <n v="0"/>
    <s v="Cool"/>
    <m/>
    <d v="1899-12-30T06:57:25"/>
    <d v="1899-12-30T03:28:43"/>
    <d v="1899-12-30T01:37:39"/>
    <d v="1899-12-30T02:30:03"/>
    <d v="1899-12-30T00:48:49"/>
    <d v="1899-12-30T01:15:01"/>
    <n v="327"/>
    <x v="11"/>
    <x v="3"/>
    <n v="201206"/>
  </r>
  <r>
    <x v="1285"/>
    <d v="2012-06-14T00:00:00"/>
    <x v="2"/>
    <n v="3.1"/>
    <n v="0"/>
    <n v="28"/>
    <n v="49"/>
    <d v="1899-12-30T00:28:49"/>
    <d v="1899-12-30T00:09:18"/>
    <x v="48"/>
    <s v="YNHH-5k"/>
    <n v="6.4545980335454072"/>
    <n v="0"/>
    <s v="Nice!"/>
    <m/>
    <d v="1899-12-30T04:03:33"/>
    <d v="1899-12-30T02:01:46"/>
    <d v="1899-12-30T04:03:33"/>
    <d v="1899-12-30T04:55:57"/>
    <d v="1899-12-30T02:01:46"/>
    <d v="1899-12-30T02:27:58"/>
    <n v="922"/>
    <x v="11"/>
    <x v="3"/>
    <n v="201206"/>
  </r>
  <r>
    <x v="1286"/>
    <d v="2012-06-16T00:00:00"/>
    <x v="0"/>
    <n v="1"/>
    <n v="0"/>
    <n v="37"/>
    <n v="30"/>
    <d v="1899-12-30T00:37:30"/>
    <d v="1899-12-30T00:37:30"/>
    <x v="54"/>
    <s v="Griskus Olympic"/>
    <n v="1.6000000000000012"/>
    <n v="0"/>
    <s v="Nice!"/>
    <m/>
    <d v="1899-12-30T01:30:00"/>
    <d v="1899-12-30T00:45:00"/>
    <d v="1899-12-30T16:22:30"/>
    <d v="1899-12-30T17:14:54"/>
    <d v="1899-12-30T08:11:15"/>
    <d v="1899-12-30T08:37:27"/>
    <n v="2944"/>
    <x v="11"/>
    <x v="3"/>
    <n v="201206"/>
  </r>
  <r>
    <x v="1286"/>
    <d v="2012-06-16T00:00:00"/>
    <x v="1"/>
    <n v="25"/>
    <n v="1"/>
    <n v="29"/>
    <n v="20"/>
    <d v="1899-12-30T01:29:20"/>
    <d v="1899-12-30T00:03:34"/>
    <x v="53"/>
    <s v="Griskus Olympic"/>
    <n v="16.791044776119413"/>
    <n v="0"/>
    <s v="Nice!"/>
    <m/>
    <d v="1899-12-30T06:40:13"/>
    <d v="1899-12-30T03:20:06"/>
    <d v="1899-12-30T01:33:37"/>
    <d v="1899-12-30T02:26:01"/>
    <d v="1899-12-30T00:46:49"/>
    <d v="1899-12-30T01:13:01"/>
    <n v="282"/>
    <x v="11"/>
    <x v="3"/>
    <n v="201206"/>
  </r>
  <r>
    <x v="1286"/>
    <d v="2012-06-16T00:00:00"/>
    <x v="2"/>
    <n v="6.2"/>
    <n v="1"/>
    <n v="7"/>
    <n v="8"/>
    <d v="1899-12-30T01:07:08"/>
    <d v="1899-12-30T00:10:50"/>
    <x v="52"/>
    <s v="Griskus Olympic"/>
    <n v="5.5412115193644533"/>
    <n v="0"/>
    <s v="Nice!"/>
    <s v="First Loop Run 34:09 Second Loop 33:02"/>
    <d v="1899-12-30T04:43:42"/>
    <d v="1899-12-30T02:21:51"/>
    <d v="1899-12-30T04:43:42"/>
    <d v="1899-12-30T05:36:06"/>
    <d v="1899-12-30T02:21:51"/>
    <d v="1899-12-30T02:48:03"/>
    <n v="1964"/>
    <x v="11"/>
    <x v="3"/>
    <n v="201206"/>
  </r>
  <r>
    <x v="1286"/>
    <d v="2012-06-16T00:00:00"/>
    <x v="3"/>
    <n v="1"/>
    <n v="0"/>
    <n v="2"/>
    <n v="51"/>
    <d v="1899-12-30T00:02:51"/>
    <d v="1899-12-30T00:02:51"/>
    <x v="52"/>
    <s v="Griskus Olympic"/>
    <n v="21.052631578947384"/>
    <n v="0"/>
    <s v="Nice!"/>
    <s v="First Loop Run 34:09 Second Loop 33:02"/>
    <d v="1899-12-30T00:00:00"/>
    <d v="1899-12-30T00:00:00"/>
    <d v="1899-12-30T01:14:40"/>
    <d v="1899-12-30T02:07:04"/>
    <d v="1899-12-30T00:37:20"/>
    <d v="1899-12-30T01:03:32"/>
    <n v="136"/>
    <x v="11"/>
    <x v="3"/>
    <n v="201206"/>
  </r>
  <r>
    <x v="1286"/>
    <d v="2012-06-16T00:00:00"/>
    <x v="4"/>
    <n v="1"/>
    <n v="0"/>
    <n v="2"/>
    <n v="11"/>
    <d v="1899-12-30T00:02:11"/>
    <d v="1899-12-30T00:02:11"/>
    <x v="52"/>
    <s v="Griskus Olympic"/>
    <n v="27.480916030534374"/>
    <n v="0"/>
    <s v="Nice!"/>
    <s v="First Loop Run 34:09 Second Loop 33:02"/>
    <d v="1899-12-30T00:00:00"/>
    <d v="1899-12-30T00:00:00"/>
    <d v="1899-12-30T00:57:12"/>
    <d v="1899-12-30T01:49:36"/>
    <d v="1899-12-30T00:28:36"/>
    <d v="1899-12-30T00:54:48"/>
    <n v="16"/>
    <x v="11"/>
    <x v="3"/>
    <n v="201206"/>
  </r>
  <r>
    <x v="1287"/>
    <d v="2012-06-18T00:00:00"/>
    <x v="1"/>
    <n v="7.8"/>
    <n v="0"/>
    <n v="30"/>
    <n v="0"/>
    <d v="1899-12-30T00:30:00"/>
    <d v="1899-12-30T00:03:51"/>
    <x v="51"/>
    <s v="Stationary Bike"/>
    <n v="15.600000000000012"/>
    <n v="0"/>
    <s v="Inside"/>
    <m/>
    <d v="1899-12-30T07:10:46"/>
    <d v="1899-12-30T03:35:23"/>
    <d v="1899-12-30T01:40:46"/>
    <d v="1899-12-30T02:33:10"/>
    <d v="1899-12-30T00:50:23"/>
    <d v="1899-12-30T01:16:35"/>
    <n v="367"/>
    <x v="11"/>
    <x v="3"/>
    <n v="201206"/>
  </r>
  <r>
    <x v="1288"/>
    <d v="2012-06-19T00:00:00"/>
    <x v="2"/>
    <n v="2.6"/>
    <n v="0"/>
    <n v="26"/>
    <n v="15"/>
    <d v="1899-12-30T00:26:15"/>
    <d v="1899-12-30T00:10:06"/>
    <x v="51"/>
    <s v="YNHH-Random"/>
    <n v="5.9428571428571475"/>
    <n v="0"/>
    <s v="Overcast"/>
    <s v="Felt like crap"/>
    <d v="1899-12-30T04:24:31"/>
    <d v="1899-12-30T02:12:16"/>
    <d v="1899-12-30T04:24:31"/>
    <d v="1899-12-30T05:16:55"/>
    <d v="1899-12-30T02:12:16"/>
    <d v="1899-12-30T02:38:28"/>
    <n v="1488"/>
    <x v="11"/>
    <x v="3"/>
    <n v="201206"/>
  </r>
  <r>
    <x v="1289"/>
    <d v="2012-06-21T00:00:00"/>
    <x v="2"/>
    <n v="3"/>
    <n v="0"/>
    <n v="28"/>
    <n v="26"/>
    <d v="1899-12-30T00:28:26"/>
    <d v="1899-12-30T00:09:29"/>
    <x v="51"/>
    <s v="Treadmill"/>
    <n v="6.3305978898007078"/>
    <n v="0"/>
    <s v="Inside"/>
    <m/>
    <d v="1899-12-30T04:08:19"/>
    <d v="1899-12-30T02:04:10"/>
    <d v="1899-12-30T04:08:19"/>
    <d v="1899-12-30T05:00:43"/>
    <d v="1899-12-30T02:04:10"/>
    <d v="1899-12-30T02:30:22"/>
    <n v="1010"/>
    <x v="11"/>
    <x v="3"/>
    <n v="201206"/>
  </r>
  <r>
    <x v="1290"/>
    <d v="2012-06-22T00:00:00"/>
    <x v="2"/>
    <n v="2"/>
    <n v="0"/>
    <n v="19"/>
    <n v="26"/>
    <d v="1899-12-30T00:19:26"/>
    <d v="1899-12-30T00:09:43"/>
    <x v="51"/>
    <s v="Treadmill"/>
    <n v="6.1749571183533494"/>
    <n v="0"/>
    <s v="Inside"/>
    <m/>
    <d v="1899-12-30T04:14:35"/>
    <d v="1899-12-30T02:07:17"/>
    <d v="1899-12-30T04:14:35"/>
    <d v="1899-12-30T05:06:59"/>
    <d v="1899-12-30T02:07:17"/>
    <d v="1899-12-30T02:33:29"/>
    <n v="1184"/>
    <x v="11"/>
    <x v="3"/>
    <n v="201206"/>
  </r>
  <r>
    <x v="1291"/>
    <d v="2012-06-23T00:00:00"/>
    <x v="0"/>
    <n v="0.7"/>
    <n v="0"/>
    <n v="28"/>
    <n v="24"/>
    <d v="1899-12-30T00:28:24"/>
    <d v="1899-12-30T00:40:34"/>
    <x v="54"/>
    <s v="To The Right"/>
    <n v="1.4788732394366209"/>
    <n v="0"/>
    <s v="Nice!"/>
    <m/>
    <d v="1899-12-30T01:37:22"/>
    <d v="1899-12-30T00:48:41"/>
    <d v="1899-12-30T17:42:58"/>
    <d v="1899-12-30T18:35:22"/>
    <d v="1899-12-30T08:51:29"/>
    <d v="1899-12-30T09:17:41"/>
    <n v="3032"/>
    <x v="11"/>
    <x v="3"/>
    <n v="201206"/>
  </r>
  <r>
    <x v="1292"/>
    <d v="2012-06-24T00:00:00"/>
    <x v="1"/>
    <n v="34.299999999999997"/>
    <n v="2"/>
    <n v="8"/>
    <n v="26"/>
    <d v="1899-12-30T02:08:26"/>
    <d v="1899-12-30T00:03:45"/>
    <x v="53"/>
    <s v="Flanders/Bantam Loop"/>
    <n v="16.023877498053473"/>
    <n v="0"/>
    <s v="Nice!"/>
    <s v="http://app.strava.com/rides/11618254#achievements"/>
    <d v="1899-12-30T06:59:22"/>
    <d v="1899-12-30T03:29:41"/>
    <d v="1899-12-30T01:38:06"/>
    <d v="1899-12-30T02:30:30"/>
    <d v="1899-12-30T00:49:03"/>
    <d v="1899-12-30T01:15:15"/>
    <n v="333"/>
    <x v="11"/>
    <x v="3"/>
    <n v="201206"/>
  </r>
  <r>
    <x v="1293"/>
    <d v="2012-06-26T00:00:00"/>
    <x v="2"/>
    <n v="2"/>
    <n v="0"/>
    <n v="18"/>
    <n v="59"/>
    <d v="1899-12-30T00:18:59"/>
    <d v="1899-12-30T00:09:30"/>
    <x v="48"/>
    <s v="Treadmill"/>
    <n v="6.3213345039508386"/>
    <n v="0"/>
    <s v="Inside"/>
    <m/>
    <d v="1899-12-30T04:08:41"/>
    <d v="1899-12-30T02:04:20"/>
    <d v="1899-12-30T04:08:41"/>
    <d v="1899-12-30T05:01:05"/>
    <d v="1899-12-30T02:04:20"/>
    <d v="1899-12-30T02:30:32"/>
    <n v="1023"/>
    <x v="11"/>
    <x v="3"/>
    <n v="201206"/>
  </r>
  <r>
    <x v="1294"/>
    <d v="2012-06-27T00:00:00"/>
    <x v="1"/>
    <n v="6"/>
    <n v="0"/>
    <n v="20"/>
    <n v="0"/>
    <d v="1899-12-30T00:20:00"/>
    <d v="1899-12-30T00:03:20"/>
    <x v="51"/>
    <s v="Stationary Bike"/>
    <n v="18.000000000000014"/>
    <n v="0"/>
    <s v="Inside"/>
    <m/>
    <d v="1899-12-30T06:13:20"/>
    <d v="1899-12-30T03:06:40"/>
    <d v="1899-12-30T01:27:20"/>
    <d v="1899-12-30T02:19:44"/>
    <d v="1899-12-30T00:43:40"/>
    <d v="1899-12-30T01:09:52"/>
    <n v="218"/>
    <x v="11"/>
    <x v="3"/>
    <n v="201206"/>
  </r>
  <r>
    <x v="1295"/>
    <d v="2012-07-01T00:00:00"/>
    <x v="0"/>
    <n v="1"/>
    <n v="0"/>
    <n v="32"/>
    <n v="1"/>
    <d v="1899-12-30T00:32:01"/>
    <d v="1899-12-30T00:32:01"/>
    <x v="56"/>
    <s v="Mighty Moss"/>
    <n v="1.874023945861532"/>
    <n v="0"/>
    <s v="HOT &amp; Humid"/>
    <m/>
    <d v="1899-12-30T01:16:50"/>
    <d v="1899-12-30T00:38:25"/>
    <d v="1899-12-30T13:58:50"/>
    <d v="1899-12-30T14:51:14"/>
    <d v="1899-12-30T06:59:25"/>
    <d v="1899-12-30T07:25:37"/>
    <n v="2783"/>
    <x v="11"/>
    <x v="0"/>
    <n v="201207"/>
  </r>
  <r>
    <x v="1295"/>
    <d v="2012-07-01T00:00:00"/>
    <x v="1"/>
    <n v="56"/>
    <n v="3"/>
    <n v="21"/>
    <n v="40"/>
    <d v="1899-12-30T03:21:40"/>
    <d v="1899-12-30T00:03:36"/>
    <x v="53"/>
    <s v="Mighty Moss"/>
    <n v="16.6611570247934"/>
    <n v="0"/>
    <s v="HOT &amp; Humid"/>
    <s v="Flat tire. Ughhhh"/>
    <d v="1899-12-30T06:43:20"/>
    <d v="1899-12-30T03:21:40"/>
    <d v="1899-12-30T01:34:21"/>
    <d v="1899-12-30T02:26:45"/>
    <d v="1899-12-30T00:47:11"/>
    <d v="1899-12-30T01:13:23"/>
    <n v="290"/>
    <x v="11"/>
    <x v="0"/>
    <n v="201207"/>
  </r>
  <r>
    <x v="1295"/>
    <d v="2012-07-01T00:00:00"/>
    <x v="2"/>
    <n v="13.1"/>
    <n v="3"/>
    <n v="0"/>
    <n v="19"/>
    <d v="1899-12-30T03:00:19"/>
    <d v="1899-12-30T00:13:46"/>
    <x v="52"/>
    <s v="Mighty Moss"/>
    <n v="4.3589980589703332"/>
    <n v="0"/>
    <s v="HOT &amp; Humid"/>
    <m/>
    <d v="1899-12-30T06:00:38"/>
    <d v="1899-12-30T03:00:19"/>
    <d v="1899-12-30T06:00:38"/>
    <d v="1899-12-30T06:53:02"/>
    <d v="1899-12-30T03:00:19"/>
    <d v="1899-12-30T03:26:31"/>
    <n v="2617"/>
    <x v="11"/>
    <x v="0"/>
    <n v="201207"/>
  </r>
  <r>
    <x v="1295"/>
    <d v="2012-07-01T00:00:00"/>
    <x v="3"/>
    <n v="0.01"/>
    <n v="0"/>
    <n v="1"/>
    <n v="28"/>
    <d v="1899-12-30T00:01:28"/>
    <d v="1899-12-30T02:26:40"/>
    <x v="52"/>
    <s v="Mighty Moss"/>
    <n v="0.40909090909090939"/>
    <n v="0"/>
    <s v="HOT &amp; Humid"/>
    <m/>
    <d v="1899-12-30T00:00:00"/>
    <d v="1899-12-30T00:00:00"/>
    <d v="1900-01-01T16:02:40"/>
    <d v="1900-01-01T16:55:04"/>
    <d v="1899-12-31T08:01:20"/>
    <d v="1899-12-31T08:27:32"/>
    <n v="3111"/>
    <x v="11"/>
    <x v="0"/>
    <n v="201207"/>
  </r>
  <r>
    <x v="1295"/>
    <d v="2012-07-01T00:00:00"/>
    <x v="4"/>
    <n v="0.01"/>
    <n v="0"/>
    <n v="2"/>
    <n v="18"/>
    <d v="1899-12-30T00:02:18"/>
    <d v="1899-12-30T03:50:00"/>
    <x v="52"/>
    <s v="Mighty Moss"/>
    <n v="0.26086956521739152"/>
    <n v="0"/>
    <s v="HOT &amp; Humid"/>
    <m/>
    <d v="1899-12-30T00:00:00"/>
    <d v="1899-12-30T00:00:00"/>
    <d v="1900-01-03T04:26:00"/>
    <d v="1900-01-03T05:18:24"/>
    <d v="1900-01-01T02:13:00"/>
    <d v="1900-01-01T02:39:12"/>
    <n v="3112"/>
    <x v="11"/>
    <x v="0"/>
    <n v="201207"/>
  </r>
  <r>
    <x v="1296"/>
    <d v="2012-07-03T00:00:00"/>
    <x v="1"/>
    <n v="12.2"/>
    <n v="0"/>
    <n v="32"/>
    <n v="22"/>
    <d v="1899-12-30T00:32:22"/>
    <d v="1899-12-30T00:02:39"/>
    <x v="51"/>
    <s v="Spin Class"/>
    <n v="22.615859938208047"/>
    <n v="0"/>
    <s v="Inside"/>
    <m/>
    <d v="1899-12-30T04:57:08"/>
    <d v="1899-12-30T02:28:34"/>
    <d v="1899-12-30T01:09:31"/>
    <d v="1899-12-30T02:01:55"/>
    <d v="1899-12-30T00:34:45"/>
    <d v="1899-12-30T01:00:57"/>
    <n v="66"/>
    <x v="11"/>
    <x v="0"/>
    <n v="201207"/>
  </r>
  <r>
    <x v="1297"/>
    <d v="2012-07-04T00:00:00"/>
    <x v="1"/>
    <n v="22.6"/>
    <n v="1"/>
    <n v="42"/>
    <n v="10"/>
    <d v="1899-12-30T01:42:10"/>
    <d v="1899-12-30T00:04:31"/>
    <x v="53"/>
    <s v="Recovery Ride"/>
    <n v="13.272430668841773"/>
    <n v="0"/>
    <s v="HOT &amp; Humid"/>
    <s v="http://app.strava.com/rides/12450861"/>
    <d v="1899-12-30T08:26:19"/>
    <d v="1899-12-30T04:13:09"/>
    <d v="1899-12-30T01:58:26"/>
    <d v="1899-12-30T02:50:50"/>
    <d v="1899-12-30T00:59:13"/>
    <d v="1899-12-30T01:25:25"/>
    <n v="595"/>
    <x v="11"/>
    <x v="0"/>
    <n v="201207"/>
  </r>
  <r>
    <x v="1298"/>
    <d v="2012-07-08T00:00:00"/>
    <x v="1"/>
    <n v="18.399999999999999"/>
    <n v="1"/>
    <n v="12"/>
    <n v="0"/>
    <d v="1899-12-30T01:12:00"/>
    <d v="1899-12-30T00:03:55"/>
    <x v="53"/>
    <s v="Flanders/61 home"/>
    <n v="15.333333333333346"/>
    <n v="0"/>
    <s v="Warm"/>
    <s v="http://app.strava.com/rides/128161451"/>
    <d v="1899-12-30T07:18:16"/>
    <d v="1899-12-30T03:39:08"/>
    <d v="1899-12-30T01:42:31"/>
    <d v="1899-12-30T02:34:55"/>
    <d v="1899-12-30T00:51:16"/>
    <d v="1899-12-30T01:17:28"/>
    <n v="396"/>
    <x v="11"/>
    <x v="0"/>
    <n v="201207"/>
  </r>
  <r>
    <x v="1298"/>
    <d v="2012-07-08T00:00:00"/>
    <x v="2"/>
    <n v="1"/>
    <n v="0"/>
    <n v="9"/>
    <n v="17"/>
    <d v="1899-12-30T00:09:17"/>
    <d v="1899-12-30T00:09:17"/>
    <x v="52"/>
    <s v="Random"/>
    <n v="6.463195691202877"/>
    <n v="0"/>
    <s v="Warm"/>
    <s v="Big Calf Cramp"/>
    <d v="1899-12-30T04:03:13"/>
    <d v="1899-12-30T02:01:37"/>
    <d v="1899-12-30T04:03:13"/>
    <d v="1899-12-30T04:55:37"/>
    <d v="1899-12-30T02:01:37"/>
    <d v="1899-12-30T02:27:49"/>
    <n v="917"/>
    <x v="11"/>
    <x v="0"/>
    <n v="201207"/>
  </r>
  <r>
    <x v="1299"/>
    <d v="2012-07-11T00:00:00"/>
    <x v="0"/>
    <n v="0.5"/>
    <n v="0"/>
    <n v="18"/>
    <n v="56"/>
    <d v="1899-12-30T00:18:56"/>
    <d v="1899-12-30T00:37:52"/>
    <x v="54"/>
    <s v="Griskus Sprint"/>
    <n v="1.5845070422535226"/>
    <n v="0"/>
    <s v="Warm"/>
    <s v="Very Crowded"/>
    <d v="1899-12-30T01:30:53"/>
    <d v="1899-12-30T00:45:26"/>
    <d v="1899-12-30T16:32:06"/>
    <d v="1899-12-30T17:24:30"/>
    <d v="1899-12-30T08:16:03"/>
    <d v="1899-12-30T08:42:15"/>
    <n v="2949"/>
    <x v="11"/>
    <x v="0"/>
    <n v="201207"/>
  </r>
  <r>
    <x v="1299"/>
    <d v="2012-07-11T00:00:00"/>
    <x v="1"/>
    <n v="10.5"/>
    <n v="0"/>
    <n v="35"/>
    <n v="25"/>
    <d v="1899-12-30T00:35:25"/>
    <d v="1899-12-30T00:03:22"/>
    <x v="53"/>
    <s v="Griskus Sprint"/>
    <n v="17.788235294117658"/>
    <n v="0"/>
    <s v="Warm"/>
    <m/>
    <d v="1899-12-30T06:17:47"/>
    <d v="1899-12-30T03:08:53"/>
    <d v="1899-12-30T01:28:22"/>
    <d v="1899-12-30T02:20:46"/>
    <d v="1899-12-30T00:44:11"/>
    <d v="1899-12-30T01:10:23"/>
    <n v="232"/>
    <x v="11"/>
    <x v="0"/>
    <n v="201207"/>
  </r>
  <r>
    <x v="1299"/>
    <d v="2012-07-11T00:00:00"/>
    <x v="2"/>
    <n v="3.1"/>
    <n v="0"/>
    <n v="29"/>
    <n v="54"/>
    <d v="1899-12-30T00:29:54"/>
    <d v="1899-12-30T00:09:39"/>
    <x v="52"/>
    <s v="Griskus Sprint"/>
    <n v="6.2207357859531829"/>
    <n v="0"/>
    <s v="Warm"/>
    <s v="Felt Great"/>
    <d v="1899-12-30T04:12:42"/>
    <d v="1899-12-30T02:06:21"/>
    <d v="1899-12-30T04:12:42"/>
    <d v="1899-12-30T05:05:06"/>
    <d v="1899-12-30T02:06:21"/>
    <d v="1899-12-30T02:32:33"/>
    <n v="1124"/>
    <x v="11"/>
    <x v="0"/>
    <n v="201207"/>
  </r>
  <r>
    <x v="1299"/>
    <d v="2012-07-11T00:00:00"/>
    <x v="3"/>
    <n v="1"/>
    <n v="0"/>
    <n v="2"/>
    <n v="30"/>
    <d v="1899-12-30T00:02:30"/>
    <d v="1899-12-30T00:02:30"/>
    <x v="0"/>
    <s v="Griskus Sprint"/>
    <n v="24.000000000000021"/>
    <n v="0"/>
    <m/>
    <m/>
    <d v="1899-12-30T00:00:00"/>
    <d v="1899-12-30T00:00:00"/>
    <d v="1899-12-30T01:05:30"/>
    <d v="1899-12-30T01:57:54"/>
    <d v="1899-12-30T00:32:45"/>
    <d v="1899-12-30T00:58:57"/>
    <n v="35"/>
    <x v="11"/>
    <x v="0"/>
    <n v="201207"/>
  </r>
  <r>
    <x v="1300"/>
    <d v="2012-07-16T00:00:00"/>
    <x v="1"/>
    <n v="9"/>
    <n v="0"/>
    <n v="55"/>
    <n v="0"/>
    <d v="1899-12-30T00:55:00"/>
    <d v="1899-12-30T00:06:07"/>
    <x v="12"/>
    <s v="MV Random"/>
    <n v="9.8181818181818272"/>
    <n v="0"/>
    <s v="Warm"/>
    <s v="Ride with boys"/>
    <d v="1899-12-30T11:24:27"/>
    <d v="1899-12-30T05:42:13"/>
    <d v="1899-12-30T02:40:07"/>
    <d v="1899-12-30T03:32:31"/>
    <d v="1899-12-30T01:20:03"/>
    <d v="1899-12-30T01:46:15"/>
    <n v="687"/>
    <x v="11"/>
    <x v="0"/>
    <n v="201207"/>
  </r>
  <r>
    <x v="1301"/>
    <d v="2012-07-17T00:00:00"/>
    <x v="1"/>
    <n v="4.5999999999999996"/>
    <n v="0"/>
    <n v="33"/>
    <n v="16"/>
    <d v="1899-12-30T00:33:16"/>
    <d v="1899-12-30T00:07:14"/>
    <x v="12"/>
    <s v="MV Random"/>
    <n v="8.2965931863727533"/>
    <n v="0"/>
    <s v="Warm"/>
    <s v="Ride to beach with Logan and Hunter on Back"/>
    <d v="1899-12-30T13:29:58"/>
    <d v="1899-12-30T06:44:59"/>
    <d v="1899-12-30T03:09:29"/>
    <d v="1899-12-30T04:01:53"/>
    <d v="1899-12-30T01:34:44"/>
    <d v="1899-12-30T02:00:56"/>
    <n v="706"/>
    <x v="11"/>
    <x v="0"/>
    <n v="201207"/>
  </r>
  <r>
    <x v="1302"/>
    <d v="2012-07-22T00:00:00"/>
    <x v="2"/>
    <n v="7.5"/>
    <n v="1"/>
    <n v="17"/>
    <n v="48"/>
    <d v="1899-12-30T01:17:48"/>
    <d v="1899-12-30T00:10:22"/>
    <x v="52"/>
    <s v="Quassy Loop"/>
    <n v="5.7840616966581022"/>
    <n v="0"/>
    <s v="Warm"/>
    <s v="http://runkeeper.com/user/ctkeane/activity/103723729"/>
    <d v="1899-12-30T04:31:47"/>
    <d v="1899-12-30T02:15:53"/>
    <d v="1899-12-30T04:31:47"/>
    <d v="1899-12-30T05:24:11"/>
    <d v="1899-12-30T02:15:53"/>
    <d v="1899-12-30T02:42:05"/>
    <n v="1692"/>
    <x v="11"/>
    <x v="0"/>
    <n v="201207"/>
  </r>
  <r>
    <x v="1303"/>
    <d v="2012-07-23T00:00:00"/>
    <x v="2"/>
    <n v="2"/>
    <n v="0"/>
    <n v="18"/>
    <n v="34"/>
    <d v="1899-12-30T00:18:34"/>
    <d v="1899-12-30T00:09:17"/>
    <x v="46"/>
    <s v="Treadmill"/>
    <n v="6.463195691202877"/>
    <n v="0"/>
    <s v="Inside"/>
    <m/>
    <d v="1899-12-30T04:03:13"/>
    <d v="1899-12-30T02:01:37"/>
    <d v="1899-12-30T04:03:13"/>
    <d v="1899-12-30T04:55:37"/>
    <d v="1899-12-30T02:01:37"/>
    <d v="1899-12-30T02:27:49"/>
    <n v="917"/>
    <x v="11"/>
    <x v="0"/>
    <n v="201207"/>
  </r>
  <r>
    <x v="1304"/>
    <d v="2012-07-24T00:00:00"/>
    <x v="1"/>
    <n v="11.7"/>
    <n v="0"/>
    <n v="32"/>
    <n v="30"/>
    <d v="1899-12-30T00:32:30"/>
    <d v="1899-12-30T00:02:47"/>
    <x v="51"/>
    <s v="Spin Class"/>
    <n v="21.600000000000016"/>
    <n v="0"/>
    <s v="Inside"/>
    <m/>
    <d v="1899-12-30T05:11:07"/>
    <d v="1899-12-30T02:35:33"/>
    <d v="1899-12-30T01:12:47"/>
    <d v="1899-12-30T02:05:11"/>
    <d v="1899-12-30T00:36:23"/>
    <d v="1899-12-30T01:02:35"/>
    <n v="105"/>
    <x v="11"/>
    <x v="0"/>
    <n v="201207"/>
  </r>
  <r>
    <x v="1304"/>
    <d v="2012-07-24T00:00:00"/>
    <x v="2"/>
    <n v="1"/>
    <n v="0"/>
    <n v="9"/>
    <n v="18"/>
    <d v="1899-12-30T00:09:18"/>
    <d v="1899-12-30T00:09:18"/>
    <x v="48"/>
    <s v="Treadmill"/>
    <n v="6.4516129032258114"/>
    <n v="0"/>
    <s v="Inside"/>
    <m/>
    <d v="1899-12-30T04:03:40"/>
    <d v="1899-12-30T02:01:50"/>
    <d v="1899-12-30T04:03:40"/>
    <d v="1899-12-30T04:56:04"/>
    <d v="1899-12-30T02:01:50"/>
    <d v="1899-12-30T02:28:02"/>
    <n v="923"/>
    <x v="11"/>
    <x v="0"/>
    <n v="201207"/>
  </r>
  <r>
    <x v="1305"/>
    <d v="2012-07-25T00:00:00"/>
    <x v="2"/>
    <n v="5"/>
    <n v="0"/>
    <n v="52"/>
    <n v="50"/>
    <d v="1899-12-30T00:52:50"/>
    <d v="1899-12-30T00:10:34"/>
    <x v="48"/>
    <s v="Treadmill"/>
    <n v="5.6782334384858073"/>
    <n v="0"/>
    <s v="Inside"/>
    <m/>
    <d v="1899-12-30T04:36:51"/>
    <d v="1899-12-30T02:18:25"/>
    <d v="1899-12-30T04:36:51"/>
    <d v="1899-12-30T05:29:15"/>
    <d v="1899-12-30T02:18:25"/>
    <d v="1899-12-30T02:44:37"/>
    <n v="1826"/>
    <x v="11"/>
    <x v="0"/>
    <n v="201207"/>
  </r>
  <r>
    <x v="1306"/>
    <d v="2012-07-26T00:00:00"/>
    <x v="1"/>
    <n v="8.8000000000000007"/>
    <n v="0"/>
    <n v="30"/>
    <n v="0"/>
    <d v="1899-12-30T00:30:00"/>
    <d v="1899-12-30T00:03:25"/>
    <x v="51"/>
    <s v="Stationary Bike"/>
    <n v="17.600000000000016"/>
    <n v="0"/>
    <s v="Inside"/>
    <m/>
    <d v="1899-12-30T06:21:49"/>
    <d v="1899-12-30T03:10:55"/>
    <d v="1899-12-30T01:29:19"/>
    <d v="1899-12-30T02:21:43"/>
    <d v="1899-12-30T00:44:40"/>
    <d v="1899-12-30T01:10:52"/>
    <n v="238"/>
    <x v="11"/>
    <x v="0"/>
    <n v="201207"/>
  </r>
  <r>
    <x v="1307"/>
    <d v="2012-07-27T00:00:00"/>
    <x v="2"/>
    <n v="3"/>
    <n v="0"/>
    <n v="28"/>
    <n v="15"/>
    <d v="1899-12-30T00:28:15"/>
    <d v="1899-12-30T00:09:25"/>
    <x v="57"/>
    <s v="Treadmill"/>
    <n v="6.371681415929209"/>
    <n v="0"/>
    <s v="Inside"/>
    <m/>
    <d v="1899-12-30T04:06:43"/>
    <d v="1899-12-30T02:03:21"/>
    <d v="1899-12-30T04:06:43"/>
    <d v="1899-12-30T04:59:07"/>
    <d v="1899-12-30T02:03:21"/>
    <d v="1899-12-30T02:29:34"/>
    <n v="984"/>
    <x v="11"/>
    <x v="0"/>
    <n v="201207"/>
  </r>
  <r>
    <x v="1308"/>
    <d v="2012-07-29T00:00:00"/>
    <x v="2"/>
    <n v="7.75"/>
    <n v="1"/>
    <n v="38"/>
    <n v="2"/>
    <d v="1899-12-30T01:38:02"/>
    <d v="1899-12-30T00:12:39"/>
    <x v="52"/>
    <s v="HHH"/>
    <n v="4.7432845970758279"/>
    <n v="0"/>
    <s v="HOT &amp; Humid"/>
    <m/>
    <d v="1899-12-30T05:31:25"/>
    <d v="1899-12-30T02:45:42"/>
    <d v="1899-12-30T05:31:25"/>
    <d v="1899-12-30T06:23:49"/>
    <d v="1899-12-30T02:45:42"/>
    <d v="1899-12-30T03:11:54"/>
    <n v="2530"/>
    <x v="11"/>
    <x v="0"/>
    <n v="201207"/>
  </r>
  <r>
    <x v="1309"/>
    <d v="2012-07-30T00:00:00"/>
    <x v="2"/>
    <n v="2.94"/>
    <n v="0"/>
    <n v="30"/>
    <n v="43"/>
    <d v="1899-12-30T00:30:43"/>
    <d v="1899-12-30T00:10:27"/>
    <x v="52"/>
    <s v="HHH"/>
    <n v="5.7428106348345143"/>
    <n v="0"/>
    <s v="HOT &amp; Humid"/>
    <m/>
    <d v="1899-12-30T04:33:44"/>
    <d v="1899-12-30T02:16:52"/>
    <d v="1899-12-30T04:33:44"/>
    <d v="1899-12-30T05:26:08"/>
    <d v="1899-12-30T02:16:52"/>
    <d v="1899-12-30T02:43:04"/>
    <n v="1741"/>
    <x v="11"/>
    <x v="0"/>
    <n v="201207"/>
  </r>
  <r>
    <x v="1310"/>
    <d v="2012-08-01T00:00:00"/>
    <x v="2"/>
    <n v="5"/>
    <n v="0"/>
    <n v="58"/>
    <n v="18"/>
    <d v="1899-12-30T00:58:18"/>
    <d v="1899-12-30T00:11:40"/>
    <x v="52"/>
    <s v="HHH"/>
    <n v="5.1457975986277917"/>
    <n v="0"/>
    <s v="HOT &amp; Humid"/>
    <m/>
    <d v="1899-12-30T05:05:30"/>
    <d v="1899-12-30T02:32:45"/>
    <d v="1899-12-30T05:05:30"/>
    <d v="1899-12-30T05:57:54"/>
    <d v="1899-12-30T02:32:45"/>
    <d v="1899-12-30T02:58:57"/>
    <n v="2318"/>
    <x v="11"/>
    <x v="4"/>
    <n v="201208"/>
  </r>
  <r>
    <x v="1310"/>
    <d v="2012-08-01T00:00:00"/>
    <x v="1"/>
    <n v="6"/>
    <n v="0"/>
    <n v="46"/>
    <n v="23"/>
    <d v="1899-12-30T00:46:23"/>
    <d v="1899-12-30T00:07:44"/>
    <x v="58"/>
    <s v="HHH"/>
    <n v="7.7614085519223917"/>
    <n v="0"/>
    <s v="HOT &amp; Humid"/>
    <m/>
    <d v="1899-12-30T14:25:49"/>
    <d v="1899-12-30T07:12:55"/>
    <d v="1899-12-30T03:22:32"/>
    <d v="1899-12-30T04:14:56"/>
    <d v="1899-12-30T01:41:16"/>
    <d v="1899-12-30T02:07:28"/>
    <n v="710"/>
    <x v="11"/>
    <x v="4"/>
    <n v="201208"/>
  </r>
  <r>
    <x v="1311"/>
    <d v="2012-08-03T00:00:00"/>
    <x v="2"/>
    <n v="4.2"/>
    <n v="0"/>
    <n v="48"/>
    <n v="24"/>
    <d v="1899-12-30T00:48:24"/>
    <d v="1899-12-30T00:11:31"/>
    <x v="52"/>
    <s v="HHH"/>
    <n v="5.2066115702479383"/>
    <n v="0"/>
    <s v="HOT &amp; Humid"/>
    <s v="Pushed Declan in Stroller"/>
    <d v="1899-12-30T05:01:55"/>
    <d v="1899-12-30T02:30:58"/>
    <d v="1899-12-30T05:01:55"/>
    <d v="1899-12-30T05:54:19"/>
    <d v="1899-12-30T02:30:58"/>
    <d v="1899-12-30T02:57:10"/>
    <n v="2282"/>
    <x v="11"/>
    <x v="4"/>
    <n v="201208"/>
  </r>
  <r>
    <x v="1312"/>
    <d v="2012-08-05T00:00:00"/>
    <x v="2"/>
    <n v="10"/>
    <n v="1"/>
    <n v="35"/>
    <n v="54"/>
    <d v="1899-12-30T01:35:54"/>
    <d v="1899-12-30T00:09:35"/>
    <x v="52"/>
    <s v="Treadmill"/>
    <n v="6.2565172054223206"/>
    <n v="0"/>
    <s v="Inside"/>
    <m/>
    <d v="1899-12-30T04:11:15"/>
    <d v="1899-12-30T02:05:38"/>
    <d v="1899-12-30T04:11:15"/>
    <d v="1899-12-30T05:03:40"/>
    <d v="1899-12-30T02:05:38"/>
    <d v="1899-12-30T02:31:50"/>
    <n v="1091"/>
    <x v="11"/>
    <x v="4"/>
    <n v="201208"/>
  </r>
  <r>
    <x v="1312"/>
    <d v="2012-08-05T00:00:00"/>
    <x v="1"/>
    <n v="36.1"/>
    <n v="2"/>
    <n v="25"/>
    <n v="6"/>
    <d v="1899-12-30T02:25:06"/>
    <d v="1899-12-30T00:04:01"/>
    <x v="53"/>
    <s v="Bantam Lake Loop"/>
    <n v="14.92763611302551"/>
    <n v="0"/>
    <s v="HOT &amp; Humid"/>
    <s v="http://app.strava.com/rides/16687947"/>
    <d v="1899-12-30T07:30:10"/>
    <d v="1899-12-30T03:45:05"/>
    <d v="1899-12-30T01:45:18"/>
    <d v="1899-12-30T02:37:43"/>
    <d v="1899-12-30T00:52:39"/>
    <d v="1899-12-30T01:18:51"/>
    <n v="449"/>
    <x v="11"/>
    <x v="4"/>
    <n v="201208"/>
  </r>
  <r>
    <x v="1313"/>
    <d v="2012-08-06T00:00:00"/>
    <x v="2"/>
    <n v="3"/>
    <n v="0"/>
    <n v="28"/>
    <n v="18"/>
    <d v="1899-12-30T00:28:18"/>
    <d v="1899-12-30T00:09:26"/>
    <x v="57"/>
    <s v="Treadmill"/>
    <n v="6.3604240282685556"/>
    <n v="0"/>
    <s v="Inside"/>
    <m/>
    <d v="1899-12-30T04:07:09"/>
    <d v="1899-12-30T02:03:35"/>
    <d v="1899-12-30T04:07:09"/>
    <d v="1899-12-30T04:59:33"/>
    <d v="1899-12-30T02:03:35"/>
    <d v="1899-12-30T02:29:47"/>
    <n v="989"/>
    <x v="11"/>
    <x v="4"/>
    <n v="201208"/>
  </r>
  <r>
    <x v="1314"/>
    <d v="2012-08-07T00:00:00"/>
    <x v="2"/>
    <n v="1"/>
    <n v="0"/>
    <n v="9"/>
    <n v="22"/>
    <d v="1899-12-30T00:09:22"/>
    <d v="1899-12-30T00:09:22"/>
    <x v="57"/>
    <s v="Treadmill"/>
    <n v="6.4056939501779402"/>
    <n v="0"/>
    <s v="Inside"/>
    <m/>
    <d v="1899-12-30T04:05:24"/>
    <d v="1899-12-30T02:02:42"/>
    <d v="1899-12-30T04:05:24"/>
    <d v="1899-12-30T04:57:48"/>
    <d v="1899-12-30T02:02:42"/>
    <d v="1899-12-30T02:28:54"/>
    <n v="954"/>
    <x v="11"/>
    <x v="4"/>
    <n v="201208"/>
  </r>
  <r>
    <x v="1314"/>
    <d v="2012-08-07T00:00:00"/>
    <x v="1"/>
    <n v="13.1"/>
    <n v="0"/>
    <n v="35"/>
    <n v="0"/>
    <d v="1899-12-30T00:35:00"/>
    <d v="1899-12-30T00:02:40"/>
    <x v="51"/>
    <s v="Spin Class"/>
    <n v="22.457142857142873"/>
    <n v="0"/>
    <s v="Inside"/>
    <m/>
    <d v="1899-12-30T04:59:14"/>
    <d v="1899-12-30T02:29:37"/>
    <d v="1899-12-30T01:10:00"/>
    <d v="1899-12-30T02:02:24"/>
    <d v="1899-12-30T00:35:00"/>
    <d v="1899-12-30T01:01:12"/>
    <n v="73"/>
    <x v="11"/>
    <x v="4"/>
    <n v="201208"/>
  </r>
  <r>
    <x v="1315"/>
    <d v="2012-08-08T00:00:00"/>
    <x v="2"/>
    <n v="5"/>
    <n v="0"/>
    <n v="46"/>
    <n v="20"/>
    <d v="1899-12-30T00:46:20"/>
    <d v="1899-12-30T00:09:16"/>
    <x v="52"/>
    <s v="Treadmill"/>
    <n v="6.4748201438848971"/>
    <n v="0"/>
    <s v="Inside"/>
    <m/>
    <d v="1899-12-30T04:02:47"/>
    <d v="1899-12-30T02:01:24"/>
    <d v="1899-12-30T04:02:47"/>
    <d v="1899-12-30T04:55:11"/>
    <d v="1899-12-30T02:01:24"/>
    <d v="1899-12-30T02:27:36"/>
    <n v="900"/>
    <x v="11"/>
    <x v="4"/>
    <n v="201208"/>
  </r>
  <r>
    <x v="1316"/>
    <d v="2012-08-09T00:00:00"/>
    <x v="1"/>
    <n v="13"/>
    <n v="0"/>
    <n v="33"/>
    <n v="30"/>
    <d v="1899-12-30T00:33:30"/>
    <d v="1899-12-30T00:02:35"/>
    <x v="51"/>
    <s v="Spin Class"/>
    <n v="23.283582089552255"/>
    <n v="0"/>
    <s v="Inside"/>
    <m/>
    <d v="1899-12-30T04:48:37"/>
    <d v="1899-12-30T02:24:18"/>
    <d v="1899-12-30T01:07:31"/>
    <d v="1899-12-30T01:59:55"/>
    <d v="1899-12-30T00:33:45"/>
    <d v="1899-12-30T00:59:57"/>
    <n v="51"/>
    <x v="11"/>
    <x v="4"/>
    <n v="201208"/>
  </r>
  <r>
    <x v="1317"/>
    <d v="2012-08-10T00:00:00"/>
    <x v="2"/>
    <n v="4"/>
    <n v="0"/>
    <n v="37"/>
    <n v="55"/>
    <d v="1899-12-30T00:37:55"/>
    <d v="1899-12-30T00:09:29"/>
    <x v="57"/>
    <s v="Treadmill"/>
    <n v="6.3296703296703347"/>
    <n v="0"/>
    <s v="Inside"/>
    <m/>
    <d v="1899-12-30T04:08:21"/>
    <d v="1899-12-30T02:04:11"/>
    <d v="1899-12-30T04:08:21"/>
    <d v="1899-12-30T05:00:45"/>
    <d v="1899-12-30T02:04:11"/>
    <d v="1899-12-30T02:30:23"/>
    <n v="1012"/>
    <x v="11"/>
    <x v="4"/>
    <n v="201208"/>
  </r>
  <r>
    <x v="1318"/>
    <d v="2012-08-12T00:00:00"/>
    <x v="2"/>
    <n v="10"/>
    <n v="1"/>
    <n v="33"/>
    <n v="52"/>
    <d v="1899-12-30T01:33:52"/>
    <d v="1899-12-30T00:09:23"/>
    <x v="52"/>
    <s v="Treadmill"/>
    <n v="6.3920454545454604"/>
    <n v="0"/>
    <s v="Inside"/>
    <m/>
    <d v="1899-12-30T04:05:56"/>
    <d v="1899-12-30T02:02:58"/>
    <d v="1899-12-30T04:05:56"/>
    <d v="1899-12-30T04:58:20"/>
    <d v="1899-12-30T02:02:58"/>
    <d v="1899-12-30T02:29:10"/>
    <n v="971"/>
    <x v="11"/>
    <x v="4"/>
    <n v="201208"/>
  </r>
  <r>
    <x v="1318"/>
    <d v="2012-08-12T00:00:00"/>
    <x v="1"/>
    <n v="43.8"/>
    <n v="3"/>
    <n v="2"/>
    <n v="58"/>
    <d v="1899-12-30T03:02:58"/>
    <d v="1899-12-30T00:04:11"/>
    <x v="53"/>
    <s v="Mostly Rev3"/>
    <n v="14.363271998542549"/>
    <n v="0"/>
    <s v="HOT &amp; Humid"/>
    <s v="http://app.strava.com/rides/18078949"/>
    <d v="1899-12-30T07:47:52"/>
    <d v="1899-12-30T03:53:56"/>
    <d v="1899-12-30T01:49:27"/>
    <d v="1899-12-30T02:41:51"/>
    <d v="1899-12-30T00:54:43"/>
    <d v="1899-12-30T01:20:55"/>
    <n v="504"/>
    <x v="11"/>
    <x v="4"/>
    <n v="201208"/>
  </r>
  <r>
    <x v="1319"/>
    <d v="2012-08-13T00:00:00"/>
    <x v="0"/>
    <n v="1.04"/>
    <n v="0"/>
    <n v="40"/>
    <n v="25"/>
    <d v="1899-12-30T00:40:25"/>
    <d v="1899-12-30T00:38:52"/>
    <x v="54"/>
    <s v="Lake Swim"/>
    <n v="1.5439175257731974"/>
    <n v="0"/>
    <s v="Nice!"/>
    <s v="http://runkeeper.com/user/ctkeane/activity/109449395"/>
    <d v="1899-12-30T01:33:16"/>
    <d v="1899-12-30T00:46:38"/>
    <d v="1899-12-30T16:58:11"/>
    <d v="1899-12-30T17:50:35"/>
    <d v="1899-12-30T08:29:06"/>
    <d v="1899-12-30T08:55:18"/>
    <n v="2972"/>
    <x v="11"/>
    <x v="4"/>
    <n v="201208"/>
  </r>
  <r>
    <x v="1320"/>
    <d v="2012-08-14T00:00:00"/>
    <x v="2"/>
    <n v="4"/>
    <n v="0"/>
    <n v="38"/>
    <n v="24"/>
    <d v="1899-12-30T00:38:24"/>
    <d v="1899-12-30T00:09:36"/>
    <x v="57"/>
    <s v="Treadmill"/>
    <n v="6.2500000000000044"/>
    <n v="0"/>
    <s v="Inside"/>
    <m/>
    <d v="1899-12-30T04:11:31"/>
    <d v="1899-12-30T02:05:46"/>
    <d v="1899-12-30T04:11:31"/>
    <d v="1899-12-30T05:03:55"/>
    <d v="1899-12-30T02:05:46"/>
    <d v="1899-12-30T02:31:58"/>
    <n v="1095"/>
    <x v="11"/>
    <x v="4"/>
    <n v="201208"/>
  </r>
  <r>
    <x v="1321"/>
    <d v="2012-08-15T00:00:00"/>
    <x v="1"/>
    <n v="8.5"/>
    <n v="0"/>
    <n v="30"/>
    <n v="0"/>
    <d v="1899-12-30T00:30:00"/>
    <d v="1899-12-30T00:03:32"/>
    <x v="51"/>
    <s v="Stationary Bike"/>
    <n v="17.000000000000014"/>
    <n v="0"/>
    <s v="Inside"/>
    <s v="didn't feel like running"/>
    <d v="1899-12-30T06:35:18"/>
    <d v="1899-12-30T03:17:39"/>
    <d v="1899-12-30T01:32:28"/>
    <d v="1899-12-30T02:24:52"/>
    <d v="1899-12-30T00:46:14"/>
    <d v="1899-12-30T01:12:26"/>
    <n v="269"/>
    <x v="11"/>
    <x v="4"/>
    <n v="201208"/>
  </r>
  <r>
    <x v="1322"/>
    <d v="2012-08-16T00:00:00"/>
    <x v="2"/>
    <n v="4.09"/>
    <n v="0"/>
    <n v="43"/>
    <n v="3"/>
    <d v="1899-12-30T00:43:03"/>
    <d v="1899-12-30T00:10:32"/>
    <x v="57"/>
    <s v="YNHH-4 Mile"/>
    <n v="5.7003484320557547"/>
    <n v="0"/>
    <s v="Warm"/>
    <s v="http://runkeeper.com/user/ctkeane/activity/110234496"/>
    <d v="1899-12-30T04:35:46"/>
    <d v="1899-12-30T02:17:53"/>
    <d v="1899-12-30T04:35:46"/>
    <d v="1899-12-30T05:28:10"/>
    <d v="1899-12-30T02:17:53"/>
    <d v="1899-12-30T02:44:05"/>
    <n v="1799"/>
    <x v="11"/>
    <x v="4"/>
    <n v="201208"/>
  </r>
  <r>
    <x v="1323"/>
    <d v="2012-08-17T00:00:00"/>
    <x v="2"/>
    <n v="3.1"/>
    <n v="0"/>
    <n v="29"/>
    <n v="4"/>
    <d v="1899-12-30T00:29:04"/>
    <d v="1899-12-30T00:09:23"/>
    <x v="57"/>
    <s v="YNHH-5k"/>
    <n v="6.3990825688073452"/>
    <n v="0"/>
    <s v="Warm"/>
    <s v="http://runkeeper.com/user/ctkeane/activity/110510879"/>
    <d v="1899-12-30T04:05:40"/>
    <d v="1899-12-30T02:02:50"/>
    <d v="1899-12-30T04:05:40"/>
    <d v="1899-12-30T04:58:04"/>
    <d v="1899-12-30T02:02:50"/>
    <d v="1899-12-30T02:29:02"/>
    <n v="964"/>
    <x v="11"/>
    <x v="4"/>
    <n v="201208"/>
  </r>
  <r>
    <x v="1324"/>
    <d v="2012-08-19T00:00:00"/>
    <x v="2"/>
    <n v="6.5"/>
    <n v="1"/>
    <n v="0"/>
    <n v="8"/>
    <d v="1899-12-30T01:00:08"/>
    <d v="1899-12-30T00:09:15"/>
    <x v="52"/>
    <s v="Treadmill"/>
    <n v="6.4855875831485648"/>
    <n v="0"/>
    <s v="Inside"/>
    <m/>
    <d v="1899-12-30T04:02:23"/>
    <d v="1899-12-30T02:01:12"/>
    <d v="1899-12-30T04:02:23"/>
    <d v="1899-12-30T04:54:47"/>
    <d v="1899-12-30T02:01:12"/>
    <d v="1899-12-30T02:27:24"/>
    <n v="892"/>
    <x v="11"/>
    <x v="4"/>
    <n v="201208"/>
  </r>
  <r>
    <x v="1324"/>
    <d v="2012-08-19T00:00:00"/>
    <x v="1"/>
    <n v="27.3"/>
    <n v="1"/>
    <n v="56"/>
    <n v="9"/>
    <d v="1899-12-30T01:56:09"/>
    <d v="1899-12-30T00:04:15"/>
    <x v="53"/>
    <s v="132 Hilly Challenge"/>
    <n v="14.102453723633246"/>
    <n v="0"/>
    <s v="Nice!"/>
    <s v="http://app.strava.com/rides/19031432"/>
    <d v="1899-12-30T07:56:31"/>
    <d v="1899-12-30T03:58:15"/>
    <d v="1899-12-30T01:51:28"/>
    <d v="1899-12-30T02:43:52"/>
    <d v="1899-12-30T00:55:44"/>
    <d v="1899-12-30T01:21:56"/>
    <n v="521"/>
    <x v="11"/>
    <x v="4"/>
    <n v="201208"/>
  </r>
  <r>
    <x v="1325"/>
    <d v="2012-08-21T00:00:00"/>
    <x v="1"/>
    <n v="13.75"/>
    <n v="0"/>
    <n v="35"/>
    <n v="15"/>
    <d v="1899-12-30T00:35:15"/>
    <d v="1899-12-30T00:02:34"/>
    <x v="51"/>
    <s v="Spin Class"/>
    <n v="23.404255319148955"/>
    <n v="0"/>
    <s v="Inside"/>
    <m/>
    <d v="1899-12-30T04:47:08"/>
    <d v="1899-12-30T02:23:34"/>
    <d v="1899-12-30T01:07:10"/>
    <d v="1899-12-30T01:59:34"/>
    <d v="1899-12-30T00:33:35"/>
    <d v="1899-12-30T00:59:47"/>
    <n v="46"/>
    <x v="11"/>
    <x v="4"/>
    <n v="201208"/>
  </r>
  <r>
    <x v="1326"/>
    <d v="2012-08-22T00:00:00"/>
    <x v="2"/>
    <n v="3.1"/>
    <n v="0"/>
    <n v="30"/>
    <n v="25"/>
    <d v="1899-12-30T00:30:25"/>
    <d v="1899-12-30T00:09:49"/>
    <x v="57"/>
    <s v="YNHH-5k"/>
    <n v="6.11506849315069"/>
    <n v="0"/>
    <s v="Nice!"/>
    <m/>
    <d v="1899-12-30T04:17:04"/>
    <d v="1899-12-30T02:08:32"/>
    <d v="1899-12-30T04:17:04"/>
    <d v="1899-12-30T05:09:28"/>
    <d v="1899-12-30T02:08:32"/>
    <d v="1899-12-30T02:34:44"/>
    <n v="1254"/>
    <x v="11"/>
    <x v="4"/>
    <n v="201208"/>
  </r>
  <r>
    <x v="1327"/>
    <d v="2012-08-26T00:00:00"/>
    <x v="0"/>
    <n v="1.2"/>
    <n v="0"/>
    <n v="46"/>
    <n v="44"/>
    <d v="1899-12-30T00:46:44"/>
    <d v="1899-12-30T00:38:57"/>
    <x v="56"/>
    <s v="Maine Rev3"/>
    <n v="1.5406562054208286"/>
    <n v="0"/>
    <s v="Nice!"/>
    <m/>
    <d v="1899-12-30T01:33:28"/>
    <d v="1899-12-30T00:46:44"/>
    <d v="1899-12-30T17:00:21"/>
    <d v="1899-12-30T17:52:45"/>
    <d v="1899-12-30T08:30:10"/>
    <d v="1899-12-30T08:56:22"/>
    <n v="2974"/>
    <x v="11"/>
    <x v="4"/>
    <n v="201208"/>
  </r>
  <r>
    <x v="1327"/>
    <d v="2012-08-26T00:00:00"/>
    <x v="1"/>
    <n v="56"/>
    <n v="2"/>
    <n v="56"/>
    <n v="18"/>
    <d v="1899-12-30T02:56:18"/>
    <d v="1899-12-30T00:03:09"/>
    <x v="53"/>
    <s v="Maine Rev3"/>
    <n v="19.058423142370973"/>
    <n v="0"/>
    <s v="Nice!"/>
    <m/>
    <d v="1899-12-30T05:52:36"/>
    <d v="1899-12-30T02:56:18"/>
    <d v="1899-12-30T01:22:29"/>
    <d v="1899-12-30T02:14:53"/>
    <d v="1899-12-30T00:41:14"/>
    <d v="1899-12-30T01:07:27"/>
    <n v="204"/>
    <x v="11"/>
    <x v="4"/>
    <n v="201208"/>
  </r>
  <r>
    <x v="1327"/>
    <d v="2012-08-26T00:00:00"/>
    <x v="2"/>
    <n v="13.1"/>
    <n v="2"/>
    <n v="36"/>
    <n v="33"/>
    <d v="1899-12-30T02:36:33"/>
    <d v="1899-12-30T00:11:57"/>
    <x v="52"/>
    <s v="Maine Rev3"/>
    <n v="5.0207601405301858"/>
    <n v="0"/>
    <s v="Nice!"/>
    <m/>
    <d v="1899-12-30T05:13:06"/>
    <d v="1899-12-30T02:36:33"/>
    <d v="1899-12-30T05:13:06"/>
    <d v="1899-12-30T06:05:30"/>
    <d v="1899-12-30T02:36:33"/>
    <d v="1899-12-30T03:02:45"/>
    <n v="2407"/>
    <x v="11"/>
    <x v="4"/>
    <n v="201208"/>
  </r>
  <r>
    <x v="1327"/>
    <d v="2012-08-26T00:00:00"/>
    <x v="3"/>
    <n v="0.01"/>
    <n v="0"/>
    <n v="5"/>
    <n v="6"/>
    <d v="1899-12-30T00:05:06"/>
    <d v="1899-12-30T08:30:00"/>
    <x v="52"/>
    <s v="Maine Rev3"/>
    <n v="0.11764705882352952"/>
    <n v="0"/>
    <s v="Nice!"/>
    <m/>
    <d v="1899-12-30T00:00:00"/>
    <d v="1899-12-30T00:00:00"/>
    <d v="1900-01-08T06:42:00"/>
    <d v="1900-01-08T07:34:24"/>
    <d v="1900-01-03T15:21:00"/>
    <d v="1900-01-03T15:47:12"/>
    <n v="3124"/>
    <x v="11"/>
    <x v="4"/>
    <n v="201208"/>
  </r>
  <r>
    <x v="1327"/>
    <d v="2012-08-26T00:00:00"/>
    <x v="4"/>
    <n v="0.01"/>
    <n v="0"/>
    <n v="2"/>
    <n v="48"/>
    <d v="1899-12-30T00:02:48"/>
    <d v="1899-12-30T04:40:00"/>
    <x v="52"/>
    <s v="Maine Rev3"/>
    <n v="0.21428571428571447"/>
    <n v="0"/>
    <s v="Nice!"/>
    <m/>
    <d v="1899-12-30T00:00:00"/>
    <d v="1899-12-30T00:00:00"/>
    <d v="1900-01-04T02:16:00"/>
    <d v="1900-01-04T03:08:24"/>
    <d v="1900-01-01T13:08:00"/>
    <d v="1900-01-01T13:34:12"/>
    <n v="3114"/>
    <x v="11"/>
    <x v="4"/>
    <n v="201208"/>
  </r>
  <r>
    <x v="1328"/>
    <d v="2012-08-30T00:00:00"/>
    <x v="2"/>
    <n v="3.57"/>
    <n v="0"/>
    <n v="34"/>
    <n v="5"/>
    <d v="1899-12-30T00:34:05"/>
    <d v="1899-12-30T00:09:33"/>
    <x v="59"/>
    <s v="NYC"/>
    <n v="6.284596577017119"/>
    <n v="0"/>
    <s v="Nice!"/>
    <s v="http://runkeeper.com/user/ctkeane/activity/113898908"/>
    <d v="1899-12-30T04:10:08"/>
    <d v="1899-12-30T02:05:04"/>
    <d v="1899-12-30T04:10:08"/>
    <d v="1899-12-30T05:02:32"/>
    <d v="1899-12-30T02:05:04"/>
    <d v="1899-12-30T02:31:16"/>
    <n v="1064"/>
    <x v="11"/>
    <x v="4"/>
    <n v="201208"/>
  </r>
  <r>
    <x v="1329"/>
    <d v="2012-08-31T00:00:00"/>
    <x v="2"/>
    <n v="4.01"/>
    <n v="0"/>
    <n v="41"/>
    <n v="13"/>
    <d v="1899-12-30T00:41:13"/>
    <d v="1899-12-30T00:10:17"/>
    <x v="59"/>
    <s v="NYC"/>
    <n v="5.837444399514764"/>
    <n v="0"/>
    <s v="Nice!"/>
    <s v="http://runkeeper.com/user/ctkeane/activity/114134602"/>
    <d v="1899-12-30T04:29:18"/>
    <d v="1899-12-30T02:14:39"/>
    <d v="1899-12-30T04:29:18"/>
    <d v="1899-12-30T05:21:42"/>
    <d v="1899-12-30T02:14:39"/>
    <d v="1899-12-30T02:40:51"/>
    <n v="1623"/>
    <x v="11"/>
    <x v="4"/>
    <n v="201208"/>
  </r>
  <r>
    <x v="1330"/>
    <d v="2012-09-03T00:00:00"/>
    <x v="2"/>
    <n v="14.5"/>
    <n v="3"/>
    <n v="6"/>
    <n v="24"/>
    <d v="1899-12-30T03:06:24"/>
    <d v="1899-12-30T00:12:51"/>
    <x v="57"/>
    <s v="Winnemaug Looper"/>
    <n v="4.6673819742489311"/>
    <n v="0"/>
    <s v="Nice!"/>
    <s v="http://runkeeper.com/user/ctkeane/activity/114937692"/>
    <d v="1899-12-30T05:36:48"/>
    <d v="1899-12-30T02:48:24"/>
    <d v="1899-12-30T05:36:48"/>
    <d v="1899-12-30T06:29:12"/>
    <d v="1899-12-30T02:48:24"/>
    <d v="1899-12-30T03:14:36"/>
    <n v="2549"/>
    <x v="11"/>
    <x v="5"/>
    <n v="201209"/>
  </r>
  <r>
    <x v="1331"/>
    <d v="2012-09-04T00:00:00"/>
    <x v="1"/>
    <n v="8.23"/>
    <n v="0"/>
    <n v="22"/>
    <n v="50"/>
    <d v="1899-12-30T00:22:50"/>
    <d v="1899-12-30T00:02:46"/>
    <x v="51"/>
    <s v="Spin Class"/>
    <n v="21.626277372262791"/>
    <n v="0"/>
    <s v="Inside"/>
    <m/>
    <d v="1899-12-30T05:10:44"/>
    <d v="1899-12-30T02:35:22"/>
    <d v="1899-12-30T01:12:41"/>
    <d v="1899-12-30T02:05:05"/>
    <d v="1899-12-30T00:36:21"/>
    <d v="1899-12-30T01:02:33"/>
    <n v="102"/>
    <x v="11"/>
    <x v="5"/>
    <n v="201209"/>
  </r>
  <r>
    <x v="1332"/>
    <d v="2012-09-05T00:00:00"/>
    <x v="2"/>
    <n v="3"/>
    <n v="0"/>
    <n v="28"/>
    <n v="54"/>
    <d v="1899-12-30T00:28:54"/>
    <d v="1899-12-30T00:09:38"/>
    <x v="57"/>
    <s v="Treadmill"/>
    <n v="6.228373702422151"/>
    <n v="0"/>
    <s v="Inside"/>
    <m/>
    <d v="1899-12-30T04:12:24"/>
    <d v="1899-12-30T02:06:12"/>
    <d v="1899-12-30T04:12:24"/>
    <d v="1899-12-30T05:04:48"/>
    <d v="1899-12-30T02:06:12"/>
    <d v="1899-12-30T02:32:24"/>
    <n v="1116"/>
    <x v="11"/>
    <x v="5"/>
    <n v="201209"/>
  </r>
  <r>
    <x v="1333"/>
    <d v="2012-09-06T00:00:00"/>
    <x v="1"/>
    <n v="10.72"/>
    <n v="0"/>
    <n v="33"/>
    <n v="5"/>
    <d v="1899-12-30T00:33:05"/>
    <d v="1899-12-30T00:03:05"/>
    <x v="51"/>
    <s v="Spin Class"/>
    <n v="19.441813602015127"/>
    <n v="0"/>
    <s v="Inside"/>
    <m/>
    <d v="1899-12-30T05:45:39"/>
    <d v="1899-12-30T02:52:49"/>
    <d v="1899-12-30T01:20:51"/>
    <d v="1899-12-30T02:13:15"/>
    <d v="1899-12-30T00:40:26"/>
    <d v="1899-12-30T01:06:38"/>
    <n v="195"/>
    <x v="11"/>
    <x v="5"/>
    <n v="201209"/>
  </r>
  <r>
    <x v="1334"/>
    <d v="2012-09-09T00:00:00"/>
    <x v="2"/>
    <n v="15.29"/>
    <n v="3"/>
    <n v="5"/>
    <n v="30"/>
    <d v="1899-12-30T03:05:30"/>
    <d v="1899-12-30T00:12:08"/>
    <x v="57"/>
    <s v="Lacross and Back Sucks"/>
    <n v="4.9455525606469033"/>
    <n v="0"/>
    <s v="Nice!"/>
    <s v="Stupid Hills"/>
    <d v="1899-12-30T05:17:52"/>
    <d v="1899-12-30T02:38:56"/>
    <d v="1899-12-30T05:17:52"/>
    <d v="1899-12-30T06:10:16"/>
    <d v="1899-12-30T02:38:56"/>
    <d v="1899-12-30T03:05:08"/>
    <n v="2455"/>
    <x v="11"/>
    <x v="5"/>
    <n v="201209"/>
  </r>
  <r>
    <x v="1335"/>
    <d v="2012-09-13T00:00:00"/>
    <x v="2"/>
    <n v="4.01"/>
    <n v="0"/>
    <n v="39"/>
    <n v="38"/>
    <d v="1899-12-30T00:39:38"/>
    <d v="1899-12-30T00:09:53"/>
    <x v="57"/>
    <s v="YNHH-4 Mile"/>
    <n v="6.0706476030277585"/>
    <n v="0"/>
    <s v="Warm"/>
    <s v="http://runkeeper.com/user/ctkeane/activity/117650428"/>
    <d v="1899-12-30T04:18:57"/>
    <d v="1899-12-30T02:09:29"/>
    <d v="1899-12-30T04:18:57"/>
    <d v="1899-12-30T05:11:21"/>
    <d v="1899-12-30T02:09:29"/>
    <d v="1899-12-30T02:35:41"/>
    <n v="1330"/>
    <x v="11"/>
    <x v="5"/>
    <n v="201209"/>
  </r>
  <r>
    <x v="1336"/>
    <d v="2012-09-14T00:00:00"/>
    <x v="2"/>
    <n v="3.44"/>
    <n v="0"/>
    <n v="36"/>
    <n v="8"/>
    <d v="1899-12-30T00:36:08"/>
    <d v="1899-12-30T00:10:30"/>
    <x v="57"/>
    <s v="Random"/>
    <n v="5.7121771217712221"/>
    <n v="0"/>
    <s v="Warm"/>
    <s v="http://runkeeper.com/user/ctkeane/activity/117903113"/>
    <d v="1899-12-30T04:35:12"/>
    <d v="1899-12-30T02:17:36"/>
    <d v="1899-12-30T04:35:12"/>
    <d v="1899-12-30T05:27:36"/>
    <d v="1899-12-30T02:17:36"/>
    <d v="1899-12-30T02:43:48"/>
    <n v="1782"/>
    <x v="11"/>
    <x v="5"/>
    <n v="201209"/>
  </r>
  <r>
    <x v="1337"/>
    <d v="2012-09-16T00:00:00"/>
    <x v="2"/>
    <n v="6.25"/>
    <n v="1"/>
    <n v="0"/>
    <n v="50"/>
    <d v="1899-12-30T01:00:50"/>
    <d v="1899-12-30T00:09:44"/>
    <x v="60"/>
    <s v="Treadmill"/>
    <n v="6.1643835616438407"/>
    <n v="0"/>
    <s v="Inside"/>
    <m/>
    <d v="1899-12-30T04:15:01"/>
    <d v="1899-12-30T02:07:30"/>
    <d v="1899-12-30T04:15:01"/>
    <d v="1899-12-30T05:07:25"/>
    <d v="1899-12-30T02:07:30"/>
    <d v="1899-12-30T02:33:42"/>
    <n v="1200"/>
    <x v="11"/>
    <x v="5"/>
    <n v="201209"/>
  </r>
  <r>
    <x v="1338"/>
    <d v="2012-09-18T00:00:00"/>
    <x v="2"/>
    <n v="2"/>
    <n v="0"/>
    <n v="18"/>
    <n v="33"/>
    <d v="1899-12-30T00:18:33"/>
    <d v="1899-12-30T00:09:16"/>
    <x v="57"/>
    <s v="Speed Work - Treadmill"/>
    <n v="6.4690026954177942"/>
    <n v="0"/>
    <s v="Inside"/>
    <m/>
    <d v="1899-12-30T04:03:00"/>
    <d v="1899-12-30T02:01:30"/>
    <d v="1899-12-30T04:03:00"/>
    <d v="1899-12-30T04:55:24"/>
    <d v="1899-12-30T02:01:30"/>
    <d v="1899-12-30T02:27:42"/>
    <n v="908"/>
    <x v="11"/>
    <x v="5"/>
    <n v="201209"/>
  </r>
  <r>
    <x v="1339"/>
    <d v="2012-09-19T00:00:00"/>
    <x v="2"/>
    <n v="4.4000000000000004"/>
    <n v="0"/>
    <n v="45"/>
    <n v="0"/>
    <d v="1899-12-30T00:45:00"/>
    <d v="1899-12-30T00:10:14"/>
    <x v="52"/>
    <s v="Treadmill"/>
    <n v="5.8666666666666716"/>
    <n v="0"/>
    <s v="Inside"/>
    <s v="45 min run"/>
    <d v="1899-12-30T04:27:57"/>
    <d v="1899-12-30T02:13:59"/>
    <d v="1899-12-30T04:27:57"/>
    <d v="1899-12-30T05:20:21"/>
    <d v="1899-12-30T02:13:59"/>
    <d v="1899-12-30T02:40:11"/>
    <n v="1580"/>
    <x v="11"/>
    <x v="5"/>
    <n v="201209"/>
  </r>
  <r>
    <x v="1340"/>
    <d v="2012-09-21T00:00:00"/>
    <x v="2"/>
    <n v="4.33"/>
    <n v="0"/>
    <n v="44"/>
    <n v="36"/>
    <d v="1899-12-30T00:44:36"/>
    <d v="1899-12-30T00:10:18"/>
    <x v="57"/>
    <s v="YNHH - Huntington O&amp;B"/>
    <n v="5.8251121076233225"/>
    <n v="0"/>
    <s v="Perfect"/>
    <s v="http://runkeeper.com/user/ctkeane/activity/119670590"/>
    <d v="1899-12-30T04:29:52"/>
    <d v="1899-12-30T02:14:56"/>
    <d v="1899-12-30T04:29:52"/>
    <d v="1899-12-30T05:22:16"/>
    <d v="1899-12-30T02:14:56"/>
    <d v="1899-12-30T02:41:08"/>
    <n v="1641"/>
    <x v="11"/>
    <x v="5"/>
    <n v="201209"/>
  </r>
  <r>
    <x v="1341"/>
    <d v="2012-09-23T00:00:00"/>
    <x v="2"/>
    <n v="20"/>
    <n v="3"/>
    <n v="58"/>
    <n v="18"/>
    <d v="1899-12-30T03:58:18"/>
    <d v="1899-12-30T00:11:55"/>
    <x v="57"/>
    <s v="http://runkeeper.com/user/ctkeane/activity/120180143"/>
    <n v="5.0356693243810362"/>
    <n v="154"/>
    <s v="Nice!"/>
    <s v="http://runkeeper.com/user/ctkeane/activity/120180143"/>
    <d v="1899-12-30T05:12:10"/>
    <d v="1899-12-30T02:36:05"/>
    <d v="1899-12-30T05:12:10"/>
    <d v="1899-12-30T06:04:34"/>
    <d v="1899-12-30T02:36:05"/>
    <d v="1899-12-30T03:02:17"/>
    <n v="2399"/>
    <x v="11"/>
    <x v="5"/>
    <n v="201209"/>
  </r>
  <r>
    <x v="1342"/>
    <d v="2012-09-24T00:00:00"/>
    <x v="0"/>
    <n v="0.5"/>
    <n v="0"/>
    <n v="20"/>
    <n v="0"/>
    <d v="1899-12-30T00:20:00"/>
    <d v="1899-12-30T00:40:00"/>
    <x v="61"/>
    <s v="Naug Masters Swim"/>
    <n v="1.5000000000000013"/>
    <n v="0"/>
    <s v="Inside"/>
    <s v="Stroke Counting"/>
    <d v="1899-12-30T01:36:00"/>
    <d v="1899-12-30T00:48:00"/>
    <d v="1899-12-30T17:28:00"/>
    <d v="1899-12-30T18:20:24"/>
    <d v="1899-12-30T08:44:00"/>
    <d v="1899-12-30T09:10:12"/>
    <n v="2998"/>
    <x v="11"/>
    <x v="5"/>
    <n v="201209"/>
  </r>
  <r>
    <x v="1343"/>
    <d v="2012-09-25T00:00:00"/>
    <x v="0"/>
    <n v="0.65"/>
    <n v="0"/>
    <n v="25"/>
    <n v="0"/>
    <d v="1899-12-30T00:25:00"/>
    <d v="1899-12-30T00:38:28"/>
    <x v="61"/>
    <s v="Naug Masters Swim"/>
    <n v="1.5600000000000014"/>
    <n v="0"/>
    <s v="Inside"/>
    <s v="Stroke Counting"/>
    <d v="1899-12-30T01:32:18"/>
    <d v="1899-12-30T00:46:09"/>
    <d v="1899-12-30T16:47:42"/>
    <d v="1899-12-30T17:40:06"/>
    <d v="1899-12-30T08:23:51"/>
    <d v="1899-12-30T08:50:03"/>
    <n v="2959"/>
    <x v="11"/>
    <x v="5"/>
    <n v="201209"/>
  </r>
  <r>
    <x v="1344"/>
    <d v="2012-09-27T00:00:00"/>
    <x v="2"/>
    <n v="3.1"/>
    <n v="0"/>
    <n v="29"/>
    <n v="17"/>
    <d v="1899-12-30T00:29:17"/>
    <d v="1899-12-30T00:09:27"/>
    <x v="57"/>
    <s v="YNHH-5k"/>
    <n v="6.3517359134889073"/>
    <n v="0"/>
    <s v="Warm"/>
    <m/>
    <d v="1899-12-30T04:07:29"/>
    <d v="1899-12-30T02:03:45"/>
    <d v="1899-12-30T04:07:29"/>
    <d v="1899-12-30T04:59:54"/>
    <d v="1899-12-30T02:03:45"/>
    <d v="1899-12-30T02:29:57"/>
    <n v="996"/>
    <x v="11"/>
    <x v="5"/>
    <n v="201209"/>
  </r>
  <r>
    <x v="1344"/>
    <d v="2012-09-27T00:00:00"/>
    <x v="0"/>
    <n v="0.8"/>
    <n v="0"/>
    <n v="30"/>
    <n v="0"/>
    <d v="1899-12-30T00:30:00"/>
    <d v="1899-12-30T00:37:30"/>
    <x v="61"/>
    <s v="Naug Masters Swim"/>
    <n v="1.6000000000000014"/>
    <n v="0"/>
    <s v="Inside"/>
    <m/>
    <d v="1899-12-30T01:30:00"/>
    <d v="1899-12-30T00:45:00"/>
    <d v="1899-12-30T16:22:30"/>
    <d v="1899-12-30T17:14:54"/>
    <d v="1899-12-30T08:11:15"/>
    <d v="1899-12-30T08:37:27"/>
    <n v="2940"/>
    <x v="11"/>
    <x v="5"/>
    <n v="201209"/>
  </r>
  <r>
    <x v="1345"/>
    <d v="2012-09-30T00:00:00"/>
    <x v="2"/>
    <n v="6"/>
    <n v="1"/>
    <n v="0"/>
    <n v="6"/>
    <d v="1899-12-30T01:00:06"/>
    <d v="1899-12-30T00:10:01"/>
    <x v="57"/>
    <s v="Treadmill"/>
    <n v="5.9900166389351126"/>
    <n v="0"/>
    <s v="Inside"/>
    <m/>
    <d v="1899-12-30T04:22:26"/>
    <d v="1899-12-30T02:11:13"/>
    <d v="1899-12-30T04:22:26"/>
    <d v="1899-12-30T05:14:50"/>
    <d v="1899-12-30T02:11:13"/>
    <d v="1899-12-30T02:37:25"/>
    <n v="1436"/>
    <x v="11"/>
    <x v="5"/>
    <n v="201209"/>
  </r>
  <r>
    <x v="1346"/>
    <d v="2012-10-01T00:00:00"/>
    <x v="0"/>
    <n v="0.88"/>
    <n v="0"/>
    <n v="50"/>
    <n v="0"/>
    <d v="1899-12-30T00:50:00"/>
    <d v="1899-12-30T00:56:49"/>
    <x v="61"/>
    <s v="Naug Masters Swim"/>
    <n v="1.0560000000000007"/>
    <n v="0"/>
    <s v="Inside"/>
    <m/>
    <d v="1899-12-30T02:16:22"/>
    <d v="1899-12-30T01:08:11"/>
    <d v="1899-12-31T00:48:38"/>
    <d v="1899-12-31T01:41:02"/>
    <d v="1899-12-30T12:24:19"/>
    <d v="1899-12-30T12:50:31"/>
    <n v="3100"/>
    <x v="11"/>
    <x v="6"/>
    <n v="201210"/>
  </r>
  <r>
    <x v="1347"/>
    <d v="2012-10-02T00:00:00"/>
    <x v="0"/>
    <n v="0.9"/>
    <n v="0"/>
    <n v="50"/>
    <n v="0"/>
    <d v="1899-12-30T00:50:00"/>
    <d v="1899-12-30T00:55:33"/>
    <x v="61"/>
    <s v="Naug Masters Swim"/>
    <n v="1.080000000000001"/>
    <n v="0"/>
    <s v="Inside"/>
    <m/>
    <d v="1899-12-30T02:13:20"/>
    <d v="1899-12-30T01:06:40"/>
    <d v="1899-12-31T00:15:33"/>
    <d v="1899-12-31T01:07:57"/>
    <d v="1899-12-30T12:07:47"/>
    <d v="1899-12-30T12:33:59"/>
    <n v="3098"/>
    <x v="11"/>
    <x v="6"/>
    <n v="201210"/>
  </r>
  <r>
    <x v="1348"/>
    <d v="2012-10-04T00:00:00"/>
    <x v="0"/>
    <n v="1.1184700000000001"/>
    <n v="0"/>
    <n v="55"/>
    <n v="0"/>
    <d v="1899-12-30T00:55:00"/>
    <d v="1899-12-30T00:49:10"/>
    <x v="61"/>
    <s v="Naug Masters Swim"/>
    <n v="1.220149090909092"/>
    <n v="0"/>
    <s v="Inside"/>
    <s v="1800 meters"/>
    <d v="1899-12-30T01:58:01"/>
    <d v="1899-12-30T00:59:01"/>
    <d v="1899-12-30T21:28:22"/>
    <d v="1899-12-30T22:20:46"/>
    <d v="1899-12-30T10:44:11"/>
    <d v="1899-12-30T11:10:23"/>
    <n v="3082"/>
    <x v="11"/>
    <x v="6"/>
    <n v="201210"/>
  </r>
  <r>
    <x v="1349"/>
    <d v="2012-10-05T00:00:00"/>
    <x v="2"/>
    <n v="3.1"/>
    <n v="0"/>
    <n v="27"/>
    <n v="57"/>
    <d v="1899-12-30T00:27:57"/>
    <d v="1899-12-30T00:09:01"/>
    <x v="57"/>
    <s v="YNHH-5k"/>
    <n v="6.6547406082289857"/>
    <n v="0"/>
    <s v="Nice!"/>
    <m/>
    <d v="1899-12-30T03:56:13"/>
    <d v="1899-12-30T01:58:07"/>
    <d v="1899-12-30T03:56:13"/>
    <d v="1899-12-30T04:48:37"/>
    <d v="1899-12-30T01:58:07"/>
    <d v="1899-12-30T02:24:19"/>
    <n v="817"/>
    <x v="11"/>
    <x v="6"/>
    <n v="201210"/>
  </r>
  <r>
    <x v="1350"/>
    <d v="2012-10-07T00:00:00"/>
    <x v="2"/>
    <n v="7.5"/>
    <n v="1"/>
    <n v="16"/>
    <n v="51"/>
    <d v="1899-12-30T01:16:51"/>
    <d v="1899-12-30T00:10:15"/>
    <x v="57"/>
    <s v="Quassy Loop"/>
    <n v="5.8555627846454179"/>
    <n v="158"/>
    <s v="Cool"/>
    <s v="http://runkeeper.com/user/ctkeane/activity/123256986"/>
    <d v="1899-12-30T04:28:28"/>
    <d v="1899-12-30T02:14:14"/>
    <d v="1899-12-30T04:28:28"/>
    <d v="1899-12-30T05:20:52"/>
    <d v="1899-12-30T02:14:14"/>
    <d v="1899-12-30T02:40:26"/>
    <n v="1595"/>
    <x v="11"/>
    <x v="6"/>
    <n v="201210"/>
  </r>
  <r>
    <x v="1351"/>
    <d v="2012-10-09T00:00:00"/>
    <x v="2"/>
    <n v="3.25"/>
    <n v="0"/>
    <n v="32"/>
    <n v="6"/>
    <d v="1899-12-30T00:32:06"/>
    <d v="1899-12-30T00:09:53"/>
    <x v="57"/>
    <s v="YNHH-Treadmill"/>
    <n v="6.0747663551401914"/>
    <n v="0"/>
    <s v="Inside"/>
    <s v="http://nikeplus.nike.com/plus/activity/running/bckeane/detail/2051242118"/>
    <d v="1899-12-30T04:18:47"/>
    <d v="1899-12-30T02:09:23"/>
    <d v="1899-12-30T04:18:47"/>
    <d v="1899-12-30T05:11:11"/>
    <d v="1899-12-30T02:09:23"/>
    <d v="1899-12-30T02:35:35"/>
    <n v="1324"/>
    <x v="11"/>
    <x v="6"/>
    <n v="201210"/>
  </r>
  <r>
    <x v="1352"/>
    <d v="2012-10-10T00:00:00"/>
    <x v="0"/>
    <n v="0.8"/>
    <n v="1"/>
    <n v="0"/>
    <n v="0"/>
    <d v="1899-12-30T01:00:00"/>
    <d v="1899-12-30T01:15:00"/>
    <x v="61"/>
    <s v="Naug Masters Swim"/>
    <n v="0.80000000000000071"/>
    <n v="0"/>
    <s v="Inside"/>
    <m/>
    <d v="1899-12-30T03:00:00"/>
    <d v="1899-12-30T01:30:00"/>
    <d v="1899-12-31T08:45:00"/>
    <d v="1899-12-31T09:37:24"/>
    <d v="1899-12-30T16:22:30"/>
    <d v="1899-12-30T16:48:42"/>
    <n v="3106"/>
    <x v="11"/>
    <x v="6"/>
    <n v="201210"/>
  </r>
  <r>
    <x v="1353"/>
    <d v="2012-10-13T00:00:00"/>
    <x v="2"/>
    <n v="26.2"/>
    <n v="4"/>
    <n v="56"/>
    <n v="11"/>
    <d v="1899-12-30T04:56:11"/>
    <d v="1899-12-30T00:11:18"/>
    <x v="57"/>
    <s v="Hartford Marathon"/>
    <n v="5.3075234933318374"/>
    <n v="0"/>
    <s v="Chilly"/>
    <m/>
    <d v="1899-12-30T04:56:11"/>
    <d v="1899-12-30T02:28:05"/>
    <d v="1899-12-30T04:56:11"/>
    <d v="1899-12-30T05:48:35"/>
    <d v="1899-12-30T02:28:05"/>
    <d v="1899-12-30T02:54:18"/>
    <n v="2199"/>
    <x v="11"/>
    <x v="6"/>
    <n v="201210"/>
  </r>
  <r>
    <x v="1353"/>
    <d v="2012-10-13T00:00:00"/>
    <x v="8"/>
    <n v="1"/>
    <n v="0"/>
    <n v="10"/>
    <n v="39"/>
    <d v="1899-12-30T00:10:39"/>
    <d v="1899-12-30T00:10:39"/>
    <x v="57"/>
    <s v="Hartford Marathon"/>
    <n v="5.6338028169014125"/>
    <n v="0"/>
    <s v="Chilly"/>
    <m/>
    <d v="1899-12-30T00:00:00"/>
    <d v="1899-12-30T00:00:00"/>
    <d v="1899-12-30T04:39:02"/>
    <d v="1899-12-30T05:31:26"/>
    <d v="1899-12-30T02:19:31"/>
    <d v="1899-12-30T02:45:43"/>
    <n v="1861"/>
    <x v="11"/>
    <x v="6"/>
    <n v="201210"/>
  </r>
  <r>
    <x v="1353"/>
    <d v="2012-10-13T00:00:00"/>
    <x v="9"/>
    <n v="1"/>
    <n v="0"/>
    <n v="8"/>
    <n v="2"/>
    <d v="1899-12-30T00:08:02"/>
    <d v="1899-12-30T00:08:02"/>
    <x v="57"/>
    <s v="Hartford Marathon"/>
    <n v="7.468879668049798"/>
    <n v="0"/>
    <s v="Chilly"/>
    <m/>
    <d v="1899-12-30T00:00:00"/>
    <d v="1899-12-30T00:00:00"/>
    <d v="1899-12-30T03:30:28"/>
    <d v="1899-12-30T04:22:52"/>
    <d v="1899-12-30T01:45:14"/>
    <d v="1899-12-30T02:11:26"/>
    <n v="717"/>
    <x v="11"/>
    <x v="6"/>
    <n v="201210"/>
  </r>
  <r>
    <x v="1353"/>
    <d v="2012-10-13T00:00:00"/>
    <x v="10"/>
    <n v="1"/>
    <n v="0"/>
    <n v="10"/>
    <n v="23"/>
    <d v="1899-12-30T00:10:23"/>
    <d v="1899-12-30T00:10:23"/>
    <x v="57"/>
    <s v="Hartford Marathon"/>
    <n v="5.7784911717496037"/>
    <n v="0"/>
    <s v="Chilly"/>
    <m/>
    <d v="1899-12-30T00:00:00"/>
    <d v="1899-12-30T00:00:00"/>
    <d v="1899-12-30T04:32:03"/>
    <d v="1899-12-30T05:24:27"/>
    <d v="1899-12-30T02:16:01"/>
    <d v="1899-12-30T02:42:13"/>
    <n v="1699"/>
    <x v="11"/>
    <x v="6"/>
    <n v="201210"/>
  </r>
  <r>
    <x v="1353"/>
    <d v="2012-10-13T00:00:00"/>
    <x v="11"/>
    <n v="1"/>
    <n v="0"/>
    <n v="10"/>
    <n v="16"/>
    <d v="1899-12-30T00:10:16"/>
    <d v="1899-12-30T00:10:16"/>
    <x v="57"/>
    <s v="Hartford Marathon"/>
    <n v="5.8441558441558481"/>
    <n v="0"/>
    <s v="Chilly"/>
    <m/>
    <d v="1899-12-30T00:00:00"/>
    <d v="1899-12-30T00:00:00"/>
    <d v="1899-12-30T04:28:59"/>
    <d v="1899-12-30T05:21:23"/>
    <d v="1899-12-30T02:14:30"/>
    <d v="1899-12-30T02:40:42"/>
    <n v="1611"/>
    <x v="11"/>
    <x v="6"/>
    <n v="201210"/>
  </r>
  <r>
    <x v="1353"/>
    <d v="2012-10-13T00:00:00"/>
    <x v="12"/>
    <n v="1"/>
    <n v="0"/>
    <n v="10"/>
    <n v="16"/>
    <d v="1899-12-30T00:10:16"/>
    <d v="1899-12-30T00:10:16"/>
    <x v="57"/>
    <s v="Hartford Marathon"/>
    <n v="5.8441558441558481"/>
    <n v="0"/>
    <s v="Chilly"/>
    <m/>
    <d v="1899-12-30T00:00:00"/>
    <d v="1899-12-30T00:00:00"/>
    <d v="1899-12-30T04:28:59"/>
    <d v="1899-12-30T05:21:23"/>
    <d v="1899-12-30T02:14:30"/>
    <d v="1899-12-30T02:40:42"/>
    <n v="1611"/>
    <x v="11"/>
    <x v="6"/>
    <n v="201210"/>
  </r>
  <r>
    <x v="1353"/>
    <d v="2012-10-13T00:00:00"/>
    <x v="13"/>
    <n v="1"/>
    <n v="0"/>
    <n v="10"/>
    <n v="18"/>
    <d v="1899-12-30T00:10:18"/>
    <d v="1899-12-30T00:10:18"/>
    <x v="57"/>
    <s v="Hartford Marathon"/>
    <n v="5.8252427184466056"/>
    <n v="0"/>
    <s v="Chilly"/>
    <m/>
    <d v="1899-12-30T00:00:00"/>
    <d v="1899-12-30T00:00:00"/>
    <d v="1899-12-30T04:29:52"/>
    <d v="1899-12-30T05:22:16"/>
    <d v="1899-12-30T02:14:56"/>
    <d v="1899-12-30T02:41:08"/>
    <n v="1638"/>
    <x v="11"/>
    <x v="6"/>
    <n v="201210"/>
  </r>
  <r>
    <x v="1353"/>
    <d v="2012-10-13T00:00:00"/>
    <x v="14"/>
    <n v="1"/>
    <n v="0"/>
    <n v="9"/>
    <n v="55"/>
    <d v="1899-12-30T00:09:55"/>
    <d v="1899-12-30T00:09:55"/>
    <x v="57"/>
    <s v="Hartford Marathon"/>
    <n v="6.050420168067232"/>
    <n v="0"/>
    <s v="Chilly"/>
    <m/>
    <d v="1899-12-30T00:00:00"/>
    <d v="1899-12-30T00:00:00"/>
    <d v="1899-12-30T04:19:49"/>
    <d v="1899-12-30T05:12:13"/>
    <d v="1899-12-30T02:09:55"/>
    <d v="1899-12-30T02:36:07"/>
    <n v="1347"/>
    <x v="11"/>
    <x v="6"/>
    <n v="201210"/>
  </r>
  <r>
    <x v="1353"/>
    <d v="2012-10-13T00:00:00"/>
    <x v="15"/>
    <n v="1"/>
    <n v="0"/>
    <n v="10"/>
    <n v="15"/>
    <d v="1899-12-30T00:10:15"/>
    <d v="1899-12-30T00:10:15"/>
    <x v="57"/>
    <s v="Hartford Marathon"/>
    <n v="5.8536585365853702"/>
    <n v="0"/>
    <s v="Chilly"/>
    <m/>
    <d v="1899-12-30T00:00:00"/>
    <d v="1899-12-30T00:00:00"/>
    <d v="1899-12-30T04:28:33"/>
    <d v="1899-12-30T05:20:57"/>
    <d v="1899-12-30T02:14:16"/>
    <d v="1899-12-30T02:40:29"/>
    <n v="1601"/>
    <x v="11"/>
    <x v="6"/>
    <n v="201210"/>
  </r>
  <r>
    <x v="1353"/>
    <d v="2012-10-13T00:00:00"/>
    <x v="16"/>
    <n v="1"/>
    <n v="0"/>
    <n v="10"/>
    <n v="25"/>
    <d v="1899-12-30T00:10:25"/>
    <d v="1899-12-30T00:10:25"/>
    <x v="57"/>
    <s v="Hartford Marathon"/>
    <n v="5.7600000000000042"/>
    <n v="0"/>
    <s v="Chilly"/>
    <m/>
    <d v="1899-12-30T00:00:00"/>
    <d v="1899-12-30T00:00:00"/>
    <d v="1899-12-30T04:32:55"/>
    <d v="1899-12-30T05:25:19"/>
    <d v="1899-12-30T02:16:27"/>
    <d v="1899-12-30T02:42:40"/>
    <n v="1725"/>
    <x v="11"/>
    <x v="6"/>
    <n v="201210"/>
  </r>
  <r>
    <x v="1353"/>
    <d v="2012-10-13T00:00:00"/>
    <x v="17"/>
    <n v="1"/>
    <n v="0"/>
    <n v="10"/>
    <n v="24"/>
    <d v="1899-12-30T00:10:24"/>
    <d v="1899-12-30T00:10:24"/>
    <x v="57"/>
    <s v="Hartford Marathon"/>
    <n v="5.7692307692307736"/>
    <n v="0"/>
    <s v="Chilly"/>
    <m/>
    <d v="1899-12-30T00:00:00"/>
    <d v="1899-12-30T00:00:00"/>
    <d v="1899-12-30T04:32:29"/>
    <d v="1899-12-30T05:24:53"/>
    <d v="1899-12-30T02:16:14"/>
    <d v="1899-12-30T02:42:26"/>
    <n v="1711"/>
    <x v="11"/>
    <x v="6"/>
    <n v="201210"/>
  </r>
  <r>
    <x v="1353"/>
    <d v="2012-10-13T00:00:00"/>
    <x v="18"/>
    <n v="1"/>
    <n v="0"/>
    <n v="10"/>
    <n v="31"/>
    <d v="1899-12-30T00:10:31"/>
    <d v="1899-12-30T00:10:31"/>
    <x v="57"/>
    <s v="Hartford Marathon"/>
    <n v="5.7052297939778169"/>
    <n v="0"/>
    <s v="Chilly"/>
    <m/>
    <d v="1899-12-30T00:00:00"/>
    <d v="1899-12-30T00:00:00"/>
    <d v="1899-12-30T04:35:32"/>
    <d v="1899-12-30T05:27:56"/>
    <d v="1899-12-30T02:17:46"/>
    <d v="1899-12-30T02:43:58"/>
    <n v="1789"/>
    <x v="11"/>
    <x v="6"/>
    <n v="201210"/>
  </r>
  <r>
    <x v="1353"/>
    <d v="2012-10-13T00:00:00"/>
    <x v="19"/>
    <n v="1"/>
    <n v="0"/>
    <n v="10"/>
    <n v="59"/>
    <d v="1899-12-30T00:10:59"/>
    <d v="1899-12-30T00:10:59"/>
    <x v="57"/>
    <s v="Hartford Marathon"/>
    <n v="5.4628224582701099"/>
    <n v="0"/>
    <s v="Chilly"/>
    <m/>
    <d v="1899-12-30T00:00:00"/>
    <d v="1899-12-30T00:00:00"/>
    <d v="1899-12-30T04:47:46"/>
    <d v="1899-12-30T05:40:10"/>
    <d v="1899-12-30T02:23:53"/>
    <d v="1899-12-30T02:50:05"/>
    <n v="2041"/>
    <x v="11"/>
    <x v="6"/>
    <n v="201210"/>
  </r>
  <r>
    <x v="1353"/>
    <d v="2012-10-13T00:00:00"/>
    <x v="20"/>
    <n v="1"/>
    <n v="0"/>
    <n v="10"/>
    <n v="58"/>
    <d v="1899-12-30T00:10:58"/>
    <d v="1899-12-30T00:10:58"/>
    <x v="57"/>
    <s v="Hartford Marathon"/>
    <n v="5.4711246200607944"/>
    <n v="0"/>
    <s v="Chilly"/>
    <m/>
    <d v="1899-12-30T00:00:00"/>
    <d v="1899-12-30T00:00:00"/>
    <d v="1899-12-30T04:47:20"/>
    <d v="1899-12-30T05:39:44"/>
    <d v="1899-12-30T02:23:40"/>
    <d v="1899-12-30T02:49:52"/>
    <n v="2033"/>
    <x v="11"/>
    <x v="6"/>
    <n v="201210"/>
  </r>
  <r>
    <x v="1353"/>
    <d v="2012-10-13T00:00:00"/>
    <x v="21"/>
    <n v="1"/>
    <n v="0"/>
    <n v="10"/>
    <n v="46"/>
    <d v="1899-12-30T00:10:46"/>
    <d v="1899-12-30T00:10:46"/>
    <x v="57"/>
    <s v="Hartford Marathon"/>
    <n v="5.5727554179566603"/>
    <n v="0"/>
    <s v="Chilly"/>
    <m/>
    <d v="1899-12-30T00:00:00"/>
    <d v="1899-12-30T00:00:00"/>
    <d v="1899-12-30T04:42:05"/>
    <d v="1899-12-30T05:34:29"/>
    <d v="1899-12-30T02:21:03"/>
    <d v="1899-12-30T02:47:15"/>
    <n v="1930"/>
    <x v="11"/>
    <x v="6"/>
    <n v="201210"/>
  </r>
  <r>
    <x v="1353"/>
    <d v="2012-10-13T00:00:00"/>
    <x v="25"/>
    <n v="1"/>
    <n v="0"/>
    <n v="11"/>
    <n v="7"/>
    <d v="1899-12-30T00:11:07"/>
    <d v="1899-12-30T00:11:07"/>
    <x v="57"/>
    <s v="Hartford Marathon"/>
    <n v="5.3973013493253408"/>
    <n v="0"/>
    <s v="Chilly"/>
    <m/>
    <d v="1899-12-30T00:00:00"/>
    <d v="1899-12-30T00:00:00"/>
    <d v="1899-12-30T04:51:15"/>
    <d v="1899-12-30T05:43:39"/>
    <d v="1899-12-30T02:25:38"/>
    <d v="1899-12-30T02:51:50"/>
    <n v="2121"/>
    <x v="11"/>
    <x v="6"/>
    <n v="201210"/>
  </r>
  <r>
    <x v="1353"/>
    <d v="2012-10-13T00:00:00"/>
    <x v="26"/>
    <n v="1"/>
    <n v="0"/>
    <n v="10"/>
    <n v="59"/>
    <d v="1899-12-30T00:10:59"/>
    <d v="1899-12-30T00:10:59"/>
    <x v="57"/>
    <s v="Hartford Marathon"/>
    <n v="5.4628224582701099"/>
    <n v="0"/>
    <s v="Chilly"/>
    <m/>
    <d v="1899-12-30T00:00:00"/>
    <d v="1899-12-30T00:00:00"/>
    <d v="1899-12-30T04:47:46"/>
    <d v="1899-12-30T05:40:10"/>
    <d v="1899-12-30T02:23:53"/>
    <d v="1899-12-30T02:50:05"/>
    <n v="2041"/>
    <x v="11"/>
    <x v="6"/>
    <n v="201210"/>
  </r>
  <r>
    <x v="1353"/>
    <d v="2012-10-13T00:00:00"/>
    <x v="27"/>
    <n v="1"/>
    <n v="0"/>
    <n v="11"/>
    <n v="19"/>
    <d v="1899-12-30T00:11:19"/>
    <d v="1899-12-30T00:11:19"/>
    <x v="57"/>
    <s v="Hartford Marathon"/>
    <n v="5.3019145802651"/>
    <n v="0"/>
    <s v="Chilly"/>
    <m/>
    <d v="1899-12-30T00:00:00"/>
    <d v="1899-12-30T00:00:00"/>
    <d v="1899-12-30T04:56:30"/>
    <d v="1899-12-30T05:48:54"/>
    <d v="1899-12-30T02:28:15"/>
    <d v="1899-12-30T02:54:27"/>
    <n v="2202"/>
    <x v="11"/>
    <x v="6"/>
    <n v="201210"/>
  </r>
  <r>
    <x v="1353"/>
    <d v="2012-10-13T00:00:00"/>
    <x v="28"/>
    <n v="1"/>
    <n v="0"/>
    <n v="11"/>
    <n v="34"/>
    <d v="1899-12-30T00:11:34"/>
    <d v="1899-12-30T00:11:34"/>
    <x v="57"/>
    <s v="Hartford Marathon"/>
    <n v="5.1873198847262296"/>
    <n v="0"/>
    <s v="Chilly"/>
    <m/>
    <d v="1899-12-30T00:00:00"/>
    <d v="1899-12-30T00:00:00"/>
    <d v="1899-12-30T05:03:03"/>
    <d v="1899-12-30T05:55:27"/>
    <d v="1899-12-30T02:31:31"/>
    <d v="1899-12-30T02:57:43"/>
    <n v="2293"/>
    <x v="11"/>
    <x v="6"/>
    <n v="201210"/>
  </r>
  <r>
    <x v="1353"/>
    <d v="2012-10-13T00:00:00"/>
    <x v="29"/>
    <n v="1"/>
    <n v="0"/>
    <n v="11"/>
    <n v="45"/>
    <d v="1899-12-30T00:11:45"/>
    <d v="1899-12-30T00:11:45"/>
    <x v="57"/>
    <s v="Hartford Marathon"/>
    <n v="5.1063829787234081"/>
    <n v="0"/>
    <s v="Chilly"/>
    <m/>
    <d v="1899-12-30T00:00:00"/>
    <d v="1899-12-30T00:00:00"/>
    <d v="1899-12-30T05:07:51"/>
    <d v="1899-12-30T06:00:15"/>
    <d v="1899-12-30T02:33:56"/>
    <d v="1899-12-30T03:00:08"/>
    <n v="2347"/>
    <x v="11"/>
    <x v="6"/>
    <n v="201210"/>
  </r>
  <r>
    <x v="1353"/>
    <d v="2012-10-13T00:00:00"/>
    <x v="30"/>
    <n v="1"/>
    <n v="0"/>
    <n v="12"/>
    <n v="9"/>
    <d v="1899-12-30T00:12:09"/>
    <d v="1899-12-30T00:12:09"/>
    <x v="57"/>
    <s v="Hartford Marathon"/>
    <n v="4.9382716049382749"/>
    <n v="0"/>
    <s v="Chilly"/>
    <m/>
    <d v="1899-12-30T00:00:00"/>
    <d v="1899-12-30T00:00:00"/>
    <d v="1899-12-30T05:18:20"/>
    <d v="1899-12-30T06:10:44"/>
    <d v="1899-12-30T02:39:10"/>
    <d v="1899-12-30T03:05:22"/>
    <n v="2459"/>
    <x v="11"/>
    <x v="6"/>
    <n v="201210"/>
  </r>
  <r>
    <x v="1353"/>
    <d v="2012-10-13T00:00:00"/>
    <x v="31"/>
    <n v="1"/>
    <n v="0"/>
    <n v="11"/>
    <n v="56"/>
    <d v="1899-12-30T00:11:56"/>
    <d v="1899-12-30T00:11:56"/>
    <x v="57"/>
    <s v="Hartford Marathon"/>
    <n v="5.0279329608938585"/>
    <n v="0"/>
    <s v="Chilly"/>
    <m/>
    <d v="1899-12-30T00:00:00"/>
    <d v="1899-12-30T00:00:00"/>
    <d v="1899-12-30T05:12:39"/>
    <d v="1899-12-30T06:05:03"/>
    <d v="1899-12-30T02:36:20"/>
    <d v="1899-12-30T03:02:32"/>
    <n v="2403"/>
    <x v="11"/>
    <x v="6"/>
    <n v="201210"/>
  </r>
  <r>
    <x v="1353"/>
    <d v="2012-10-13T00:00:00"/>
    <x v="32"/>
    <n v="1"/>
    <n v="0"/>
    <n v="11"/>
    <n v="49"/>
    <d v="1899-12-30T00:11:49"/>
    <d v="1899-12-30T00:11:49"/>
    <x v="57"/>
    <s v="Hartford Marathon"/>
    <n v="5.0775740479548697"/>
    <n v="0"/>
    <s v="Chilly"/>
    <m/>
    <d v="1899-12-30T00:00:00"/>
    <d v="1899-12-30T00:00:00"/>
    <d v="1899-12-30T05:09:36"/>
    <d v="1899-12-30T06:02:00"/>
    <d v="1899-12-30T02:34:48"/>
    <d v="1899-12-30T03:01:00"/>
    <n v="2366"/>
    <x v="11"/>
    <x v="6"/>
    <n v="201210"/>
  </r>
  <r>
    <x v="1353"/>
    <d v="2012-10-13T00:00:00"/>
    <x v="33"/>
    <n v="1"/>
    <n v="0"/>
    <n v="12"/>
    <n v="17"/>
    <d v="1899-12-30T00:12:17"/>
    <d v="1899-12-30T00:12:17"/>
    <x v="57"/>
    <s v="Hartford Marathon"/>
    <n v="4.8846675712347389"/>
    <n v="0"/>
    <s v="Chilly"/>
    <m/>
    <d v="1899-12-30T00:00:00"/>
    <d v="1899-12-30T00:00:00"/>
    <d v="1899-12-30T05:21:49"/>
    <d v="1899-12-30T06:14:13"/>
    <d v="1899-12-30T02:40:55"/>
    <d v="1899-12-30T03:07:07"/>
    <n v="2480"/>
    <x v="11"/>
    <x v="6"/>
    <n v="201210"/>
  </r>
  <r>
    <x v="1353"/>
    <d v="2012-10-13T00:00:00"/>
    <x v="34"/>
    <n v="1"/>
    <n v="0"/>
    <n v="12"/>
    <n v="11"/>
    <d v="1899-12-30T00:12:11"/>
    <d v="1899-12-30T00:12:11"/>
    <x v="57"/>
    <s v="Hartford Marathon"/>
    <n v="4.9247606019151879"/>
    <n v="0"/>
    <s v="Chilly"/>
    <m/>
    <d v="1899-12-30T00:00:00"/>
    <d v="1899-12-30T00:00:00"/>
    <d v="1899-12-30T05:19:12"/>
    <d v="1899-12-30T06:11:36"/>
    <d v="1899-12-30T02:39:36"/>
    <d v="1899-12-30T03:05:48"/>
    <n v="2464"/>
    <x v="11"/>
    <x v="6"/>
    <n v="201210"/>
  </r>
  <r>
    <x v="1353"/>
    <d v="2012-10-13T00:00:00"/>
    <x v="35"/>
    <n v="1"/>
    <n v="0"/>
    <n v="13"/>
    <n v="0"/>
    <d v="1899-12-30T00:13:00"/>
    <d v="1899-12-30T00:13:00"/>
    <x v="57"/>
    <s v="Hartford Marathon"/>
    <n v="4.6153846153846185"/>
    <n v="0"/>
    <s v="Chilly"/>
    <m/>
    <d v="1899-12-30T00:00:00"/>
    <d v="1899-12-30T00:00:00"/>
    <d v="1899-12-30T05:40:36"/>
    <d v="1899-12-30T06:33:00"/>
    <d v="1899-12-30T02:50:18"/>
    <d v="1899-12-30T03:16:30"/>
    <n v="2565"/>
    <x v="11"/>
    <x v="6"/>
    <n v="201210"/>
  </r>
  <r>
    <x v="1353"/>
    <d v="2012-10-13T00:00:00"/>
    <x v="36"/>
    <n v="1"/>
    <n v="0"/>
    <n v="13"/>
    <n v="10"/>
    <d v="1899-12-30T00:13:10"/>
    <d v="1899-12-30T00:13:10"/>
    <x v="57"/>
    <s v="Hartford Marathon"/>
    <n v="4.5569620253164596"/>
    <n v="0"/>
    <s v="Chilly"/>
    <m/>
    <d v="1899-12-30T00:00:00"/>
    <d v="1899-12-30T00:00:00"/>
    <d v="1899-12-30T05:44:58"/>
    <d v="1899-12-30T06:37:22"/>
    <d v="1899-12-30T02:52:29"/>
    <d v="1899-12-30T03:18:41"/>
    <n v="2574"/>
    <x v="11"/>
    <x v="6"/>
    <n v="201210"/>
  </r>
  <r>
    <x v="1353"/>
    <d v="2012-10-13T00:00:00"/>
    <x v="37"/>
    <n v="0.8"/>
    <n v="0"/>
    <n v="11"/>
    <n v="15"/>
    <d v="1899-12-30T00:11:15"/>
    <d v="1899-12-30T00:14:04"/>
    <x v="57"/>
    <s v="Hartford Marathon"/>
    <n v="4.2666666666666702"/>
    <n v="0"/>
    <s v="Chilly"/>
    <m/>
    <d v="1899-12-30T00:00:00"/>
    <d v="1899-12-30T00:00:00"/>
    <d v="1899-12-30T06:08:26"/>
    <d v="1899-12-30T07:00:50"/>
    <d v="1899-12-30T03:04:13"/>
    <d v="1899-12-30T03:30:25"/>
    <n v="2640"/>
    <x v="11"/>
    <x v="6"/>
    <n v="201210"/>
  </r>
  <r>
    <x v="1354"/>
    <d v="2012-10-16T00:00:00"/>
    <x v="0"/>
    <n v="1"/>
    <n v="0"/>
    <n v="50"/>
    <n v="0"/>
    <d v="1899-12-30T00:50:00"/>
    <d v="1899-12-30T00:50:00"/>
    <x v="61"/>
    <s v="Naug Masters Swim"/>
    <n v="1.2000000000000008"/>
    <n v="0"/>
    <s v="Inside"/>
    <m/>
    <d v="1899-12-30T02:00:00"/>
    <d v="1899-12-30T01:00:00"/>
    <d v="1899-12-30T21:50:00"/>
    <d v="1899-12-30T22:42:24"/>
    <d v="1899-12-30T10:55:00"/>
    <d v="1899-12-30T11:21:12"/>
    <n v="3085"/>
    <x v="11"/>
    <x v="6"/>
    <n v="201210"/>
  </r>
  <r>
    <x v="1355"/>
    <d v="2012-10-17T00:00:00"/>
    <x v="0"/>
    <n v="1.18"/>
    <n v="0"/>
    <n v="50"/>
    <n v="0"/>
    <d v="1899-12-30T00:50:00"/>
    <d v="1899-12-30T00:42:22"/>
    <x v="61"/>
    <s v="Naug Masters Swim"/>
    <n v="1.416000000000001"/>
    <n v="0"/>
    <s v="Inside"/>
    <s v="1900 meters"/>
    <d v="1899-12-30T01:41:42"/>
    <d v="1899-12-30T00:50:51"/>
    <d v="1899-12-30T18:30:10"/>
    <d v="1899-12-30T19:22:34"/>
    <d v="1899-12-30T09:15:05"/>
    <d v="1899-12-30T09:41:17"/>
    <n v="3055"/>
    <x v="11"/>
    <x v="6"/>
    <n v="201210"/>
  </r>
  <r>
    <x v="1356"/>
    <d v="2012-10-21T00:00:00"/>
    <x v="2"/>
    <n v="3.15"/>
    <n v="0"/>
    <n v="29"/>
    <n v="50"/>
    <d v="1899-12-30T00:29:50"/>
    <d v="1899-12-30T00:09:28"/>
    <x v="52"/>
    <s v="Fenn's Pond plus Driveway"/>
    <n v="6.3351955307262626"/>
    <n v="0"/>
    <s v="Cool"/>
    <s v="Connor on Bike"/>
    <d v="1899-12-30T04:08:08"/>
    <d v="1899-12-30T02:04:04"/>
    <d v="1899-12-30T04:08:08"/>
    <d v="1899-12-30T05:00:32"/>
    <d v="1899-12-30T02:04:04"/>
    <d v="1899-12-30T02:30:16"/>
    <n v="1009"/>
    <x v="11"/>
    <x v="6"/>
    <n v="201210"/>
  </r>
  <r>
    <x v="1357"/>
    <d v="2012-10-22T00:00:00"/>
    <x v="0"/>
    <n v="1.24"/>
    <n v="0"/>
    <n v="50"/>
    <n v="0"/>
    <d v="1899-12-30T00:50:00"/>
    <d v="1899-12-30T00:40:19"/>
    <x v="61"/>
    <s v="Naug Masters Swim"/>
    <n v="1.4880000000000011"/>
    <n v="0"/>
    <s v="Inside"/>
    <s v="2000 meters"/>
    <d v="1899-12-30T01:36:46"/>
    <d v="1899-12-30T00:48:23"/>
    <d v="1899-12-30T17:36:27"/>
    <d v="1899-12-30T18:28:51"/>
    <d v="1899-12-30T08:48:14"/>
    <d v="1899-12-30T09:14:26"/>
    <n v="3027"/>
    <x v="11"/>
    <x v="6"/>
    <n v="201210"/>
  </r>
  <r>
    <x v="1358"/>
    <d v="2012-10-23T00:00:00"/>
    <x v="0"/>
    <n v="1.18"/>
    <n v="0"/>
    <n v="50"/>
    <n v="0"/>
    <d v="1899-12-30T00:50:00"/>
    <d v="1899-12-30T00:42:22"/>
    <x v="61"/>
    <s v="Naug Masters Swim"/>
    <n v="1.416000000000001"/>
    <n v="0"/>
    <s v="Inside"/>
    <s v="1900 meters"/>
    <d v="1899-12-30T01:41:42"/>
    <d v="1899-12-30T00:50:51"/>
    <d v="1899-12-30T18:30:10"/>
    <d v="1899-12-30T19:22:34"/>
    <d v="1899-12-30T09:15:05"/>
    <d v="1899-12-30T09:41:17"/>
    <n v="3055"/>
    <x v="11"/>
    <x v="6"/>
    <n v="201210"/>
  </r>
  <r>
    <x v="1359"/>
    <d v="2012-10-25T00:00:00"/>
    <x v="0"/>
    <n v="1"/>
    <n v="0"/>
    <n v="31"/>
    <n v="3"/>
    <d v="1899-12-30T00:31:03"/>
    <d v="1899-12-30T00:31:03"/>
    <x v="61"/>
    <s v="Time Trial - Naug Masters Swim"/>
    <n v="1.9323671497584558"/>
    <n v="0"/>
    <s v="Inside"/>
    <s v="Time Trial 33 round trips"/>
    <d v="1899-12-30T01:14:31"/>
    <d v="1899-12-30T00:37:16"/>
    <d v="1899-12-30T13:33:31"/>
    <d v="1899-12-30T14:25:55"/>
    <d v="1899-12-30T06:46:45"/>
    <d v="1899-12-30T07:12:57"/>
    <n v="2767"/>
    <x v="11"/>
    <x v="6"/>
    <n v="201210"/>
  </r>
  <r>
    <x v="1360"/>
    <d v="2012-10-28T00:00:00"/>
    <x v="2"/>
    <n v="2.8"/>
    <n v="0"/>
    <n v="30"/>
    <n v="45"/>
    <d v="1899-12-30T00:30:45"/>
    <d v="1899-12-30T00:10:59"/>
    <x v="52"/>
    <s v="Tranquility Loop to 389"/>
    <n v="5.4634146341463454"/>
    <n v="0"/>
    <s v="Cool"/>
    <s v="http://runkeeper.com/user/ctkeane/activity/127907550"/>
    <d v="1899-12-30T04:47:44"/>
    <d v="1899-12-30T02:23:52"/>
    <d v="1899-12-30T04:47:44"/>
    <d v="1899-12-30T05:40:08"/>
    <d v="1899-12-30T02:23:52"/>
    <d v="1899-12-30T02:50:04"/>
    <n v="2040"/>
    <x v="11"/>
    <x v="6"/>
    <n v="201210"/>
  </r>
  <r>
    <x v="1361"/>
    <d v="2012-11-01T00:00:00"/>
    <x v="1"/>
    <n v="9"/>
    <n v="0"/>
    <n v="30"/>
    <n v="0"/>
    <d v="1899-12-30T00:30:00"/>
    <d v="1899-12-30T00:03:20"/>
    <x v="51"/>
    <s v="Spin Class"/>
    <n v="18.000000000000014"/>
    <n v="0"/>
    <s v="Inside"/>
    <m/>
    <d v="1899-12-30T06:13:20"/>
    <d v="1899-12-30T03:06:40"/>
    <d v="1899-12-30T01:27:20"/>
    <d v="1899-12-30T02:19:44"/>
    <d v="1899-12-30T00:43:40"/>
    <d v="1899-12-30T01:09:52"/>
    <n v="218"/>
    <x v="11"/>
    <x v="7"/>
    <n v="201211"/>
  </r>
  <r>
    <x v="1362"/>
    <d v="2012-11-04T00:00:00"/>
    <x v="1"/>
    <n v="28"/>
    <n v="2"/>
    <n v="7"/>
    <n v="53"/>
    <d v="1899-12-30T02:07:53"/>
    <d v="1899-12-30T00:04:34"/>
    <x v="53"/>
    <s v="Random"/>
    <n v="13.136973804248674"/>
    <n v="0"/>
    <s v="Cold"/>
    <s v="http://app.strava.com/activities/26918496"/>
    <d v="1899-12-30T08:31:32"/>
    <d v="1899-12-30T04:15:46"/>
    <d v="1899-12-30T01:59:40"/>
    <d v="1899-12-30T02:52:04"/>
    <d v="1899-12-30T00:59:50"/>
    <d v="1899-12-30T01:26:02"/>
    <n v="603"/>
    <x v="11"/>
    <x v="7"/>
    <n v="201211"/>
  </r>
  <r>
    <x v="1363"/>
    <d v="2012-11-05T00:00:00"/>
    <x v="2"/>
    <n v="2"/>
    <n v="0"/>
    <n v="19"/>
    <n v="30"/>
    <d v="1899-12-30T00:19:30"/>
    <d v="1899-12-30T00:09:45"/>
    <x v="52"/>
    <s v="YNHH Treadmill"/>
    <n v="6.1538461538461586"/>
    <n v="0"/>
    <s v="Inside"/>
    <m/>
    <d v="1899-12-30T04:15:27"/>
    <d v="1899-12-30T02:07:43"/>
    <d v="1899-12-30T04:15:27"/>
    <d v="1899-12-30T05:07:51"/>
    <d v="1899-12-30T02:07:43"/>
    <d v="1899-12-30T02:33:56"/>
    <n v="1213"/>
    <x v="11"/>
    <x v="7"/>
    <n v="201211"/>
  </r>
  <r>
    <x v="1363"/>
    <d v="2012-11-05T00:00:00"/>
    <x v="0"/>
    <n v="0.93205700000000002"/>
    <n v="0"/>
    <n v="45"/>
    <n v="0"/>
    <d v="1899-12-30T00:45:00"/>
    <d v="1899-12-30T00:48:17"/>
    <x v="61"/>
    <s v="Naug Masters Swim"/>
    <n v="1.2427426666666679"/>
    <n v="0"/>
    <s v="Inside"/>
    <s v="1500 Meters"/>
    <d v="1899-12-30T01:55:52"/>
    <d v="1899-12-30T00:57:56"/>
    <d v="1899-12-30T21:04:57"/>
    <d v="1899-12-30T21:57:21"/>
    <d v="1899-12-30T10:32:28"/>
    <d v="1899-12-30T10:58:40"/>
    <n v="3079"/>
    <x v="11"/>
    <x v="7"/>
    <n v="201211"/>
  </r>
  <r>
    <x v="1364"/>
    <d v="2012-11-07T00:00:00"/>
    <x v="2"/>
    <n v="2"/>
    <n v="0"/>
    <n v="19"/>
    <n v="55"/>
    <d v="1899-12-30T00:19:55"/>
    <d v="1899-12-30T00:09:58"/>
    <x v="52"/>
    <s v="YNHH Treadmill"/>
    <n v="6.0251046025104644"/>
    <n v="0"/>
    <s v="Inside"/>
    <m/>
    <d v="1899-12-30T04:20:55"/>
    <d v="1899-12-30T02:10:27"/>
    <d v="1899-12-30T04:20:55"/>
    <d v="1899-12-30T05:13:19"/>
    <d v="1899-12-30T02:10:27"/>
    <d v="1899-12-30T02:36:39"/>
    <n v="1372"/>
    <x v="11"/>
    <x v="7"/>
    <n v="201211"/>
  </r>
  <r>
    <x v="1365"/>
    <d v="2012-11-08T00:00:00"/>
    <x v="1"/>
    <n v="6"/>
    <n v="0"/>
    <n v="20"/>
    <n v="0"/>
    <d v="1899-12-30T00:20:00"/>
    <d v="1899-12-30T00:03:20"/>
    <x v="51"/>
    <s v="Trainer"/>
    <n v="18.000000000000014"/>
    <n v="0"/>
    <s v="Inside"/>
    <m/>
    <d v="1899-12-30T06:13:20"/>
    <d v="1899-12-30T03:06:40"/>
    <d v="1899-12-30T01:27:20"/>
    <d v="1899-12-30T02:19:44"/>
    <d v="1899-12-30T00:43:40"/>
    <d v="1899-12-30T01:09:52"/>
    <n v="218"/>
    <x v="11"/>
    <x v="7"/>
    <n v="201211"/>
  </r>
  <r>
    <x v="1365"/>
    <d v="2012-11-08T00:00:00"/>
    <x v="0"/>
    <n v="0.85"/>
    <n v="0"/>
    <n v="40"/>
    <n v="0"/>
    <d v="1899-12-30T00:40:00"/>
    <d v="1899-12-30T00:47:04"/>
    <x v="61"/>
    <s v="Naug Masters Swim"/>
    <n v="1.275000000000001"/>
    <n v="0"/>
    <s v="Inside"/>
    <s v="late"/>
    <d v="1899-12-30T01:52:56"/>
    <d v="1899-12-30T00:56:28"/>
    <d v="1899-12-30T20:32:56"/>
    <d v="1899-12-30T21:25:20"/>
    <d v="1899-12-30T10:16:28"/>
    <d v="1899-12-30T10:42:40"/>
    <n v="3077"/>
    <x v="11"/>
    <x v="7"/>
    <n v="201211"/>
  </r>
  <r>
    <x v="1366"/>
    <d v="2012-11-11T00:00:00"/>
    <x v="1"/>
    <n v="4.5"/>
    <n v="0"/>
    <n v="36"/>
    <n v="7"/>
    <d v="1899-12-30T00:36:07"/>
    <d v="1899-12-30T00:08:02"/>
    <x v="53"/>
    <s v="Artillary Loop"/>
    <n v="7.4757729580064662"/>
    <n v="0"/>
    <s v="Cool"/>
    <s v="Ride with Connor"/>
    <d v="1899-12-30T14:58:54"/>
    <d v="1899-12-30T07:29:27"/>
    <d v="1899-12-30T03:30:17"/>
    <d v="1899-12-30T04:22:41"/>
    <d v="1899-12-30T01:45:08"/>
    <d v="1899-12-30T02:11:20"/>
    <n v="715"/>
    <x v="11"/>
    <x v="7"/>
    <n v="201211"/>
  </r>
  <r>
    <x v="1366"/>
    <d v="2012-11-11T00:00:00"/>
    <x v="1"/>
    <n v="20.9"/>
    <n v="1"/>
    <n v="31"/>
    <n v="45"/>
    <d v="1899-12-30T01:31:45"/>
    <d v="1899-12-30T00:04:23"/>
    <x v="53"/>
    <s v="Random"/>
    <n v="13.667574931880116"/>
    <n v="0"/>
    <s v="Cool"/>
    <s v="http://app.strava.com/activities/27520797"/>
    <d v="1899-12-30T08:11:40"/>
    <d v="1899-12-30T04:05:50"/>
    <d v="1899-12-30T01:55:01"/>
    <d v="1899-12-30T02:47:25"/>
    <d v="1899-12-30T00:57:31"/>
    <d v="1899-12-30T01:23:43"/>
    <n v="553"/>
    <x v="11"/>
    <x v="7"/>
    <n v="201211"/>
  </r>
  <r>
    <x v="1367"/>
    <d v="2012-11-13T00:00:00"/>
    <x v="1"/>
    <n v="15.8"/>
    <n v="0"/>
    <n v="42"/>
    <n v="50"/>
    <d v="1899-12-30T00:42:50"/>
    <d v="1899-12-30T00:02:43"/>
    <x v="51"/>
    <s v="Spin Class"/>
    <n v="22.132295719844375"/>
    <n v="0"/>
    <s v="Inside"/>
    <m/>
    <d v="1899-12-30T05:03:38"/>
    <d v="1899-12-30T02:31:49"/>
    <d v="1899-12-30T01:11:02"/>
    <d v="1899-12-30T02:03:26"/>
    <d v="1899-12-30T00:35:31"/>
    <d v="1899-12-30T01:01:43"/>
    <n v="86"/>
    <x v="11"/>
    <x v="7"/>
    <n v="201211"/>
  </r>
  <r>
    <x v="1367"/>
    <d v="2012-11-13T00:00:00"/>
    <x v="0"/>
    <n v="1"/>
    <n v="0"/>
    <n v="40"/>
    <n v="0"/>
    <d v="1899-12-30T00:40:00"/>
    <d v="1899-12-30T00:40:00"/>
    <x v="61"/>
    <s v="Naug Masters Swim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2998"/>
    <x v="11"/>
    <x v="7"/>
    <n v="201211"/>
  </r>
  <r>
    <x v="1368"/>
    <d v="2012-11-14T00:00:00"/>
    <x v="2"/>
    <n v="2"/>
    <n v="0"/>
    <n v="19"/>
    <n v="42"/>
    <d v="1899-12-30T00:19:42"/>
    <d v="1899-12-30T00:09:51"/>
    <x v="51"/>
    <s v="YNHH Treadmill"/>
    <n v="6.0913705583756395"/>
    <n v="0"/>
    <s v="Inside"/>
    <m/>
    <d v="1899-12-30T04:18:04"/>
    <d v="1899-12-30T02:09:02"/>
    <d v="1899-12-30T04:18:04"/>
    <d v="1899-12-30T05:10:28"/>
    <d v="1899-12-30T02:09:02"/>
    <d v="1899-12-30T02:35:14"/>
    <n v="1294"/>
    <x v="11"/>
    <x v="7"/>
    <n v="201211"/>
  </r>
  <r>
    <x v="1368"/>
    <d v="2012-11-14T00:00:00"/>
    <x v="0"/>
    <n v="1.42"/>
    <n v="1"/>
    <n v="0"/>
    <n v="0"/>
    <d v="1899-12-30T01:00:00"/>
    <d v="1899-12-30T00:42:15"/>
    <x v="61"/>
    <s v="Naug Masters Swim"/>
    <n v="1.420000000000001"/>
    <n v="0"/>
    <s v="Inside"/>
    <s v="2300"/>
    <d v="1899-12-30T01:41:25"/>
    <d v="1899-12-30T00:50:42"/>
    <d v="1899-12-30T18:27:03"/>
    <d v="1899-12-30T19:19:27"/>
    <d v="1899-12-30T09:13:31"/>
    <d v="1899-12-30T09:39:43"/>
    <n v="3051"/>
    <x v="11"/>
    <x v="7"/>
    <n v="201211"/>
  </r>
  <r>
    <x v="1369"/>
    <d v="2012-11-15T00:00:00"/>
    <x v="0"/>
    <n v="1.24"/>
    <n v="1"/>
    <n v="0"/>
    <n v="0"/>
    <d v="1899-12-30T01:00:00"/>
    <d v="1899-12-30T00:48:23"/>
    <x v="61"/>
    <s v="Naug Masters Swim"/>
    <n v="1.2400000000000011"/>
    <n v="0"/>
    <s v="Inside"/>
    <s v="2000"/>
    <d v="1899-12-30T01:56:08"/>
    <d v="1899-12-30T00:58:04"/>
    <d v="1899-12-30T21:07:45"/>
    <d v="1899-12-30T22:00:09"/>
    <d v="1899-12-30T10:33:52"/>
    <d v="1899-12-30T11:00:04"/>
    <n v="3080"/>
    <x v="11"/>
    <x v="7"/>
    <n v="201211"/>
  </r>
  <r>
    <x v="1370"/>
    <d v="2012-11-18T00:00:00"/>
    <x v="2"/>
    <n v="4.22"/>
    <n v="0"/>
    <n v="48"/>
    <n v="39"/>
    <d v="1899-12-30T00:48:39"/>
    <d v="1899-12-30T00:11:32"/>
    <x v="52"/>
    <s v="Bike Path Loop - Up"/>
    <n v="5.2045220966084313"/>
    <n v="0"/>
    <s v="Cold"/>
    <m/>
    <d v="1899-12-30T05:02:03"/>
    <d v="1899-12-30T02:31:01"/>
    <d v="1899-12-30T05:02:03"/>
    <d v="1899-12-30T05:54:27"/>
    <d v="1899-12-30T02:31:01"/>
    <d v="1899-12-30T02:57:13"/>
    <n v="2283"/>
    <x v="11"/>
    <x v="7"/>
    <n v="201211"/>
  </r>
  <r>
    <x v="1371"/>
    <d v="2012-11-19T00:00:00"/>
    <x v="0"/>
    <n v="0.86"/>
    <n v="1"/>
    <n v="0"/>
    <n v="0"/>
    <d v="1899-12-30T01:00:00"/>
    <d v="1899-12-30T01:09:46"/>
    <x v="61"/>
    <s v="Naug Masters Swim"/>
    <n v="0.86000000000000076"/>
    <n v="0"/>
    <s v="Inside"/>
    <s v="1400"/>
    <d v="1899-12-30T02:47:27"/>
    <d v="1899-12-30T01:23:43"/>
    <d v="1899-12-31T06:27:54"/>
    <d v="1899-12-31T07:20:18"/>
    <d v="1899-12-30T15:13:57"/>
    <d v="1899-12-30T15:40:09"/>
    <n v="3104"/>
    <x v="11"/>
    <x v="7"/>
    <n v="201211"/>
  </r>
  <r>
    <x v="1372"/>
    <d v="2012-11-20T00:00:00"/>
    <x v="1"/>
    <n v="13.3"/>
    <n v="0"/>
    <n v="35"/>
    <n v="20"/>
    <d v="1899-12-30T00:35:20"/>
    <d v="1899-12-30T00:02:39"/>
    <x v="51"/>
    <s v="Spin Class"/>
    <n v="22.584905660377377"/>
    <n v="0"/>
    <s v="Inside"/>
    <m/>
    <d v="1899-12-30T04:57:33"/>
    <d v="1899-12-30T02:28:46"/>
    <d v="1899-12-30T01:09:36"/>
    <d v="1899-12-30T02:02:00"/>
    <d v="1899-12-30T00:34:48"/>
    <d v="1899-12-30T01:01:00"/>
    <n v="68"/>
    <x v="11"/>
    <x v="7"/>
    <n v="201211"/>
  </r>
  <r>
    <x v="1372"/>
    <d v="2012-11-20T00:00:00"/>
    <x v="0"/>
    <n v="1"/>
    <n v="0"/>
    <n v="45"/>
    <n v="0"/>
    <d v="1899-12-30T00:45:00"/>
    <d v="1899-12-30T00:45:00"/>
    <x v="61"/>
    <s v="Naug Masters Swim"/>
    <n v="1.3333333333333344"/>
    <n v="0"/>
    <s v="Inside"/>
    <s v="1600"/>
    <d v="1899-12-30T01:48:00"/>
    <d v="1899-12-30T00:54:00"/>
    <d v="1899-12-30T19:39:00"/>
    <d v="1899-12-30T20:31:24"/>
    <d v="1899-12-30T09:49:30"/>
    <d v="1899-12-30T10:15:42"/>
    <n v="3070"/>
    <x v="11"/>
    <x v="7"/>
    <n v="201211"/>
  </r>
  <r>
    <x v="1373"/>
    <d v="2012-11-23T00:00:00"/>
    <x v="1"/>
    <n v="12"/>
    <n v="0"/>
    <n v="30"/>
    <n v="0"/>
    <d v="1899-12-30T00:30:00"/>
    <d v="1899-12-30T00:02:30"/>
    <x v="51"/>
    <s v="YNHH-Bike"/>
    <n v="24.000000000000021"/>
    <n v="0"/>
    <s v="Inside"/>
    <m/>
    <d v="1899-12-30T04:40:00"/>
    <d v="1899-12-30T02:20:00"/>
    <d v="1899-12-30T01:05:30"/>
    <d v="1899-12-30T01:57:54"/>
    <d v="1899-12-30T00:32:45"/>
    <d v="1899-12-30T00:58:57"/>
    <n v="35"/>
    <x v="11"/>
    <x v="7"/>
    <n v="201211"/>
  </r>
  <r>
    <x v="1374"/>
    <d v="2012-11-24T00:00:00"/>
    <x v="2"/>
    <n v="4"/>
    <n v="0"/>
    <n v="38"/>
    <n v="58"/>
    <d v="1899-12-30T00:38:58"/>
    <d v="1899-12-30T00:09:45"/>
    <x v="57"/>
    <s v="Treadmill"/>
    <n v="6.1591103507271212"/>
    <n v="0"/>
    <s v="Inside"/>
    <m/>
    <d v="1899-12-30T04:15:14"/>
    <d v="1899-12-30T02:07:37"/>
    <d v="1899-12-30T04:15:14"/>
    <d v="1899-12-30T05:07:38"/>
    <d v="1899-12-30T02:07:37"/>
    <d v="1899-12-30T02:33:49"/>
    <n v="1208"/>
    <x v="11"/>
    <x v="7"/>
    <n v="201211"/>
  </r>
  <r>
    <x v="1375"/>
    <d v="2012-11-25T00:00:00"/>
    <x v="1"/>
    <n v="20.399999999999999"/>
    <n v="1"/>
    <n v="31"/>
    <n v="48"/>
    <d v="1899-12-30T01:31:48"/>
    <d v="1899-12-30T00:04:30"/>
    <x v="53"/>
    <s v="Random"/>
    <n v="13.333333333333343"/>
    <n v="0"/>
    <s v="Freezing"/>
    <s v="http://app.strava.com/activities/29557151"/>
    <d v="1899-12-30T08:24:00"/>
    <d v="1899-12-30T04:12:00"/>
    <d v="1899-12-30T01:57:54"/>
    <d v="1899-12-30T02:50:18"/>
    <d v="1899-12-30T00:58:57"/>
    <d v="1899-12-30T01:25:09"/>
    <n v="581"/>
    <x v="11"/>
    <x v="7"/>
    <n v="201211"/>
  </r>
  <r>
    <x v="1376"/>
    <d v="2012-11-26T00:00:00"/>
    <x v="0"/>
    <n v="1.1000000000000001"/>
    <n v="0"/>
    <n v="45"/>
    <n v="0"/>
    <d v="1899-12-30T00:45:00"/>
    <d v="1899-12-30T00:40:55"/>
    <x v="61"/>
    <s v="Naug Masters Swim"/>
    <n v="1.4666666666666679"/>
    <n v="0"/>
    <s v="Inside"/>
    <s v="1800"/>
    <d v="1899-12-30T01:38:11"/>
    <d v="1899-12-30T00:49:05"/>
    <d v="1899-12-30T17:51:49"/>
    <d v="1899-12-30T18:44:13"/>
    <d v="1899-12-30T08:55:55"/>
    <d v="1899-12-30T09:22:07"/>
    <n v="3037"/>
    <x v="11"/>
    <x v="7"/>
    <n v="201211"/>
  </r>
  <r>
    <x v="1377"/>
    <d v="2012-11-27T00:00:00"/>
    <x v="1"/>
    <n v="5.75"/>
    <n v="0"/>
    <n v="20"/>
    <n v="0"/>
    <d v="1899-12-30T00:20:00"/>
    <d v="1899-12-30T00:03:29"/>
    <x v="51"/>
    <s v="YNHH-Bike"/>
    <n v="17.250000000000014"/>
    <n v="0"/>
    <s v="Inside"/>
    <m/>
    <d v="1899-12-30T06:29:34"/>
    <d v="1899-12-30T03:14:47"/>
    <d v="1899-12-30T01:31:08"/>
    <d v="1899-12-30T02:23:32"/>
    <d v="1899-12-30T00:45:34"/>
    <d v="1899-12-30T01:11:46"/>
    <n v="254"/>
    <x v="11"/>
    <x v="7"/>
    <n v="201211"/>
  </r>
  <r>
    <x v="1378"/>
    <d v="2012-11-28T00:00:00"/>
    <x v="0"/>
    <n v="1.2"/>
    <n v="1"/>
    <n v="0"/>
    <n v="0"/>
    <d v="1899-12-30T01:00:00"/>
    <d v="1899-12-30T00:50:00"/>
    <x v="61"/>
    <s v="Naug Masters Swim"/>
    <n v="1.2000000000000008"/>
    <n v="0"/>
    <s v="Inside"/>
    <s v="1950"/>
    <d v="1899-12-30T02:00:00"/>
    <d v="1899-12-30T01:00:00"/>
    <d v="1899-12-30T21:50:00"/>
    <d v="1899-12-30T22:42:24"/>
    <d v="1899-12-30T10:55:00"/>
    <d v="1899-12-30T11:21:12"/>
    <n v="3085"/>
    <x v="11"/>
    <x v="7"/>
    <n v="201211"/>
  </r>
  <r>
    <x v="1379"/>
    <d v="2012-11-29T00:00:00"/>
    <x v="1"/>
    <n v="9.6999999999999993"/>
    <n v="0"/>
    <n v="30"/>
    <n v="30"/>
    <d v="1899-12-30T00:30:30"/>
    <d v="1899-12-30T00:03:09"/>
    <x v="51"/>
    <s v="Spin Class"/>
    <n v="19.081967213114769"/>
    <n v="0"/>
    <s v="Inside"/>
    <m/>
    <d v="1899-12-30T05:52:10"/>
    <d v="1899-12-30T02:56:05"/>
    <d v="1899-12-30T01:22:23"/>
    <d v="1899-12-30T02:14:47"/>
    <d v="1899-12-30T00:41:11"/>
    <d v="1899-12-30T01:07:23"/>
    <n v="203"/>
    <x v="11"/>
    <x v="7"/>
    <n v="201211"/>
  </r>
  <r>
    <x v="1379"/>
    <d v="2012-11-29T00:00:00"/>
    <x v="0"/>
    <n v="0.96"/>
    <n v="0"/>
    <n v="30"/>
    <n v="0"/>
    <d v="1899-12-30T00:30:00"/>
    <d v="1899-12-30T00:31:15"/>
    <x v="61"/>
    <s v="Naug Masters Swim"/>
    <n v="1.9200000000000015"/>
    <n v="0"/>
    <s v="Inside"/>
    <s v="30 minutes time trial 31 round trips"/>
    <d v="1899-12-30T01:15:00"/>
    <d v="1899-12-30T00:37:30"/>
    <d v="1899-12-30T13:38:45"/>
    <d v="1899-12-30T14:31:09"/>
    <d v="1899-12-30T06:49:22"/>
    <d v="1899-12-30T07:15:35"/>
    <n v="2772"/>
    <x v="11"/>
    <x v="7"/>
    <n v="201211"/>
  </r>
  <r>
    <x v="1380"/>
    <d v="2012-11-30T00:00:00"/>
    <x v="2"/>
    <n v="1.5"/>
    <n v="0"/>
    <n v="15"/>
    <n v="0"/>
    <d v="1899-12-30T00:15:00"/>
    <d v="1899-12-30T00:10:00"/>
    <x v="52"/>
    <s v="YNHH Treadmill"/>
    <n v="6.0000000000000053"/>
    <n v="0"/>
    <s v="Inside"/>
    <s v="didn't feel like running"/>
    <d v="1899-12-30T04:22:00"/>
    <d v="1899-12-30T02:11:00"/>
    <d v="1899-12-30T04:22:00"/>
    <d v="1899-12-30T05:14:24"/>
    <d v="1899-12-30T02:11:00"/>
    <d v="1899-12-30T02:37:12"/>
    <n v="1404"/>
    <x v="11"/>
    <x v="7"/>
    <n v="201211"/>
  </r>
  <r>
    <x v="1381"/>
    <d v="2012-12-02T00:00:00"/>
    <x v="2"/>
    <n v="4"/>
    <n v="0"/>
    <n v="50"/>
    <n v="11"/>
    <d v="1899-12-30T00:50:11"/>
    <d v="1899-12-30T00:12:33"/>
    <x v="62"/>
    <s v="Middlebury Bike Path"/>
    <n v="4.7824642975755607"/>
    <n v="0"/>
    <s v="Cool"/>
    <s v="Pushed Hunter and Declan"/>
    <d v="1899-12-30T05:28:42"/>
    <d v="1899-12-30T02:44:21"/>
    <d v="1899-12-30T05:28:42"/>
    <d v="1899-12-30T06:21:06"/>
    <d v="1899-12-30T02:44:21"/>
    <d v="1899-12-30T03:10:33"/>
    <n v="2518"/>
    <x v="11"/>
    <x v="11"/>
    <n v="201212"/>
  </r>
  <r>
    <x v="1382"/>
    <d v="2012-12-03T00:00:00"/>
    <x v="0"/>
    <n v="1.31"/>
    <n v="0"/>
    <n v="55"/>
    <n v="0"/>
    <d v="1899-12-30T00:55:00"/>
    <d v="1899-12-30T00:41:59"/>
    <x v="61"/>
    <s v="Naug Masters Swim"/>
    <n v="1.4290909090909103"/>
    <n v="0"/>
    <s v="Inside"/>
    <s v="2100"/>
    <d v="1899-12-30T01:40:46"/>
    <d v="1899-12-30T00:50:23"/>
    <d v="1899-12-30T18:20:00"/>
    <d v="1899-12-30T19:12:24"/>
    <d v="1899-12-30T09:10:00"/>
    <d v="1899-12-30T09:36:12"/>
    <n v="3049"/>
    <x v="11"/>
    <x v="11"/>
    <n v="201212"/>
  </r>
  <r>
    <x v="1383"/>
    <d v="2012-12-04T00:00:00"/>
    <x v="1"/>
    <n v="9.6"/>
    <n v="0"/>
    <n v="26"/>
    <n v="10"/>
    <d v="1899-12-30T00:26:10"/>
    <d v="1899-12-30T00:02:44"/>
    <x v="51"/>
    <s v="Spin Class"/>
    <n v="22.012738853503201"/>
    <n v="0"/>
    <s v="Inside"/>
    <m/>
    <d v="1899-12-30T05:05:17"/>
    <d v="1899-12-30T02:32:38"/>
    <d v="1899-12-30T01:11:25"/>
    <d v="1899-12-30T02:03:49"/>
    <d v="1899-12-30T00:35:42"/>
    <d v="1899-12-30T01:01:54"/>
    <n v="88"/>
    <x v="11"/>
    <x v="11"/>
    <n v="201212"/>
  </r>
  <r>
    <x v="1383"/>
    <d v="2012-12-04T00:00:00"/>
    <x v="0"/>
    <n v="1.0873999999999999"/>
    <n v="1"/>
    <n v="0"/>
    <n v="0"/>
    <d v="1899-12-30T01:00:00"/>
    <d v="1899-12-30T00:55:11"/>
    <x v="61"/>
    <s v="Naug Masters Swim"/>
    <n v="1.0874000000000008"/>
    <n v="0"/>
    <s v="Inside"/>
    <s v="1750 - Fast 100 1:28"/>
    <d v="1899-12-30T02:12:26"/>
    <d v="1899-12-30T01:06:13"/>
    <d v="1899-12-31T00:05:39"/>
    <d v="1899-12-31T00:58:03"/>
    <d v="1899-12-30T12:02:50"/>
    <d v="1899-12-30T12:29:02"/>
    <n v="3097"/>
    <x v="11"/>
    <x v="11"/>
    <n v="201212"/>
  </r>
  <r>
    <x v="1384"/>
    <d v="2012-12-05T00:00:00"/>
    <x v="0"/>
    <n v="0.65"/>
    <n v="0"/>
    <n v="30"/>
    <n v="0"/>
    <d v="1899-12-30T00:30:00"/>
    <d v="1899-12-30T00:46:09"/>
    <x v="61"/>
    <s v="Naug Masters Swim"/>
    <n v="1.3000000000000012"/>
    <n v="0"/>
    <s v="Inside"/>
    <m/>
    <d v="1899-12-30T01:50:46"/>
    <d v="1899-12-30T00:55:23"/>
    <d v="1899-12-30T20:09:14"/>
    <d v="1899-12-30T21:01:38"/>
    <d v="1899-12-30T10:04:37"/>
    <d v="1899-12-30T10:30:49"/>
    <n v="3075"/>
    <x v="11"/>
    <x v="11"/>
    <n v="201212"/>
  </r>
  <r>
    <x v="1385"/>
    <d v="2012-12-06T00:00:00"/>
    <x v="0"/>
    <n v="1.2"/>
    <n v="1"/>
    <n v="0"/>
    <n v="0"/>
    <d v="1899-12-30T01:00:00"/>
    <d v="1899-12-30T00:50:00"/>
    <x v="61"/>
    <s v="Naug Masters Swim"/>
    <n v="1.2000000000000008"/>
    <n v="0"/>
    <s v="Inside"/>
    <m/>
    <d v="1899-12-30T02:00:00"/>
    <d v="1899-12-30T01:00:00"/>
    <d v="1899-12-30T21:50:00"/>
    <d v="1899-12-30T22:42:24"/>
    <d v="1899-12-30T10:55:00"/>
    <d v="1899-12-30T11:21:12"/>
    <n v="3085"/>
    <x v="11"/>
    <x v="11"/>
    <n v="201212"/>
  </r>
  <r>
    <x v="1386"/>
    <d v="2012-12-09T00:00:00"/>
    <x v="2"/>
    <n v="7.5"/>
    <n v="1"/>
    <n v="15"/>
    <n v="41"/>
    <d v="1899-12-30T01:15:41"/>
    <d v="1899-12-30T00:10:05"/>
    <x v="62"/>
    <s v="Quassy Loop"/>
    <n v="5.945826910372169"/>
    <n v="0"/>
    <s v="Cool"/>
    <s v="http://runkeeper.com/user/ctkeane/activity/135570472"/>
    <d v="1899-12-30T04:24:23"/>
    <d v="1899-12-30T02:12:12"/>
    <d v="1899-12-30T04:24:23"/>
    <d v="1899-12-30T05:16:47"/>
    <d v="1899-12-30T02:12:12"/>
    <d v="1899-12-30T02:38:24"/>
    <n v="1486"/>
    <x v="11"/>
    <x v="11"/>
    <n v="201212"/>
  </r>
  <r>
    <x v="1387"/>
    <d v="2012-12-10T00:00:00"/>
    <x v="1"/>
    <n v="12.7"/>
    <n v="0"/>
    <n v="32"/>
    <n v="0"/>
    <d v="1899-12-30T00:32:00"/>
    <d v="1899-12-30T00:02:31"/>
    <x v="51"/>
    <s v="SpinBike"/>
    <n v="23.812500000000014"/>
    <n v="0"/>
    <s v="Inside"/>
    <m/>
    <d v="1899-12-30T04:42:12"/>
    <d v="1899-12-30T02:21:06"/>
    <d v="1899-12-30T01:06:01"/>
    <d v="1899-12-30T01:58:25"/>
    <d v="1899-12-30T00:33:00"/>
    <d v="1899-12-30T00:59:12"/>
    <n v="40"/>
    <x v="11"/>
    <x v="11"/>
    <n v="201212"/>
  </r>
  <r>
    <x v="1387"/>
    <d v="2012-12-10T00:00:00"/>
    <x v="0"/>
    <n v="1.37"/>
    <n v="0"/>
    <n v="55"/>
    <n v="0"/>
    <d v="1899-12-30T00:55:00"/>
    <d v="1899-12-30T00:40:09"/>
    <x v="61"/>
    <s v="Naug Masters Swim"/>
    <n v="1.494545454545456"/>
    <n v="0"/>
    <s v="Inside"/>
    <s v="2200 - 900 in 16:40"/>
    <d v="1899-12-30T01:36:21"/>
    <d v="1899-12-30T00:48:11"/>
    <d v="1899-12-30T17:31:49"/>
    <d v="1899-12-30T18:24:14"/>
    <d v="1899-12-30T08:45:55"/>
    <d v="1899-12-30T09:12:07"/>
    <n v="3025"/>
    <x v="11"/>
    <x v="11"/>
    <n v="201212"/>
  </r>
  <r>
    <x v="1388"/>
    <d v="2012-12-12T00:00:00"/>
    <x v="2"/>
    <n v="3"/>
    <n v="0"/>
    <n v="29"/>
    <n v="54"/>
    <d v="1899-12-30T00:29:54"/>
    <d v="1899-12-30T00:09:58"/>
    <x v="52"/>
    <s v="YNHH Treadmill"/>
    <n v="6.0200668896321119"/>
    <n v="0"/>
    <s v="Inside"/>
    <m/>
    <d v="1899-12-30T04:21:08"/>
    <d v="1899-12-30T02:10:34"/>
    <d v="1899-12-30T04:21:08"/>
    <d v="1899-12-30T05:13:32"/>
    <d v="1899-12-30T02:10:34"/>
    <d v="1899-12-30T02:36:46"/>
    <n v="1379"/>
    <x v="11"/>
    <x v="11"/>
    <n v="201212"/>
  </r>
  <r>
    <x v="1388"/>
    <d v="2012-12-12T00:00:00"/>
    <x v="0"/>
    <n v="0.35"/>
    <n v="0"/>
    <n v="20"/>
    <n v="0"/>
    <d v="1899-12-30T00:20:00"/>
    <d v="1899-12-30T00:57:09"/>
    <x v="61"/>
    <s v="Naug Masters Swim"/>
    <n v="1.0500000000000009"/>
    <n v="0"/>
    <s v="Inside"/>
    <s v="Quick swim"/>
    <d v="1899-12-30T02:17:09"/>
    <d v="1899-12-30T01:08:34"/>
    <d v="1899-12-31T00:57:09"/>
    <d v="1899-12-31T01:49:33"/>
    <d v="1899-12-30T12:28:34"/>
    <d v="1899-12-30T12:54:46"/>
    <n v="3101"/>
    <x v="11"/>
    <x v="11"/>
    <n v="201212"/>
  </r>
  <r>
    <x v="1389"/>
    <d v="2012-12-18T00:00:00"/>
    <x v="1"/>
    <n v="11.7"/>
    <n v="0"/>
    <n v="32"/>
    <n v="30"/>
    <d v="1899-12-30T00:32:30"/>
    <d v="1899-12-30T00:02:47"/>
    <x v="51"/>
    <s v="Spin Class"/>
    <n v="21.600000000000016"/>
    <n v="0"/>
    <s v="Inside"/>
    <m/>
    <d v="1899-12-30T05:11:07"/>
    <d v="1899-12-30T02:35:33"/>
    <d v="1899-12-30T01:12:47"/>
    <d v="1899-12-30T02:05:11"/>
    <d v="1899-12-30T00:36:23"/>
    <d v="1899-12-30T01:02:35"/>
    <n v="105"/>
    <x v="11"/>
    <x v="11"/>
    <n v="201212"/>
  </r>
  <r>
    <x v="1389"/>
    <d v="2012-12-18T00:00:00"/>
    <x v="0"/>
    <n v="1.1499999999999999"/>
    <n v="0"/>
    <n v="55"/>
    <n v="0"/>
    <d v="1899-12-30T00:55:00"/>
    <d v="1899-12-30T00:47:50"/>
    <x v="61"/>
    <s v="Naug Masters Swim"/>
    <n v="1.2545454545454555"/>
    <n v="0"/>
    <s v="Inside"/>
    <s v="1850"/>
    <d v="1899-12-30T01:54:47"/>
    <d v="1899-12-30T00:57:23"/>
    <d v="1899-12-30T20:53:03"/>
    <d v="1899-12-30T21:45:27"/>
    <d v="1899-12-30T10:26:31"/>
    <d v="1899-12-30T10:52:43"/>
    <n v="3078"/>
    <x v="11"/>
    <x v="11"/>
    <n v="201212"/>
  </r>
  <r>
    <x v="1390"/>
    <d v="2012-12-19T00:00:00"/>
    <x v="0"/>
    <n v="1"/>
    <n v="0"/>
    <n v="29"/>
    <n v="45"/>
    <d v="1899-12-30T00:29:45"/>
    <d v="1899-12-30T00:29:45"/>
    <x v="61"/>
    <s v="Naug Masters Swim"/>
    <n v="2.0168067226890773"/>
    <n v="0"/>
    <s v="Inside"/>
    <s v="1 Mile"/>
    <d v="1899-12-30T01:11:24"/>
    <d v="1899-12-30T00:35:42"/>
    <d v="1899-12-30T12:59:27"/>
    <d v="1899-12-30T13:51:51"/>
    <d v="1899-12-30T06:29:43"/>
    <d v="1899-12-30T06:55:56"/>
    <n v="2756"/>
    <x v="11"/>
    <x v="11"/>
    <n v="201212"/>
  </r>
  <r>
    <x v="1391"/>
    <d v="2012-12-20T00:00:00"/>
    <x v="0"/>
    <n v="1"/>
    <n v="0"/>
    <n v="29"/>
    <n v="15"/>
    <d v="1899-12-30T00:29:15"/>
    <d v="1899-12-30T00:29:15"/>
    <x v="61"/>
    <s v="Naug Masters Swim"/>
    <n v="2.0512820512820529"/>
    <n v="0"/>
    <s v="Inside"/>
    <s v="1 Mile Avg: 54.84"/>
    <d v="1899-12-30T01:10:12"/>
    <d v="1899-12-30T00:35:06"/>
    <d v="1899-12-30T12:46:21"/>
    <d v="1899-12-30T13:38:45"/>
    <d v="1899-12-30T06:23:11"/>
    <d v="1899-12-30T06:49:23"/>
    <n v="2753"/>
    <x v="11"/>
    <x v="11"/>
    <n v="201212"/>
  </r>
  <r>
    <x v="1391"/>
    <d v="2012-12-20T00:00:00"/>
    <x v="1"/>
    <n v="10.3"/>
    <n v="0"/>
    <n v="30"/>
    <n v="20"/>
    <d v="1899-12-30T00:30:20"/>
    <d v="1899-12-30T00:02:57"/>
    <x v="51"/>
    <s v="Spin Class"/>
    <n v="20.37362637362639"/>
    <n v="0"/>
    <s v="Inside"/>
    <m/>
    <d v="1899-12-30T05:29:50"/>
    <d v="1899-12-30T02:44:55"/>
    <d v="1899-12-30T01:17:10"/>
    <d v="1899-12-30T02:09:34"/>
    <d v="1899-12-30T00:38:35"/>
    <d v="1899-12-30T01:04:47"/>
    <n v="163"/>
    <x v="11"/>
    <x v="11"/>
    <n v="201212"/>
  </r>
  <r>
    <x v="1392"/>
    <d v="2012-12-21T00:00:00"/>
    <x v="2"/>
    <n v="3"/>
    <n v="0"/>
    <n v="29"/>
    <n v="10"/>
    <d v="1899-12-30T00:29:10"/>
    <d v="1899-12-30T00:09:43"/>
    <x v="52"/>
    <s v="YNHH Treadmill"/>
    <n v="6.1714285714285761"/>
    <n v="0"/>
    <s v="Inside"/>
    <m/>
    <d v="1899-12-30T04:14:43"/>
    <d v="1899-12-30T02:07:22"/>
    <d v="1899-12-30T04:14:43"/>
    <d v="1899-12-30T05:07:07"/>
    <d v="1899-12-30T02:07:22"/>
    <d v="1899-12-30T02:33:34"/>
    <n v="1189"/>
    <x v="11"/>
    <x v="11"/>
    <n v="201212"/>
  </r>
  <r>
    <x v="1393"/>
    <d v="2012-12-26T00:00:00"/>
    <x v="2"/>
    <n v="3.1"/>
    <n v="0"/>
    <n v="30"/>
    <n v="0"/>
    <d v="1899-12-30T00:30:00"/>
    <d v="1899-12-30T00:09:41"/>
    <x v="62"/>
    <s v="Treadmill"/>
    <n v="6.2000000000000055"/>
    <n v="0"/>
    <s v="Inside"/>
    <m/>
    <d v="1899-12-30T04:13:33"/>
    <d v="1899-12-30T02:06:46"/>
    <d v="1899-12-30T04:13:33"/>
    <d v="1899-12-30T05:05:57"/>
    <d v="1899-12-30T02:06:46"/>
    <d v="1899-12-30T02:32:58"/>
    <n v="1147"/>
    <x v="11"/>
    <x v="11"/>
    <n v="201212"/>
  </r>
  <r>
    <x v="1394"/>
    <d v="2012-12-28T00:00:00"/>
    <x v="2"/>
    <n v="3.1"/>
    <n v="0"/>
    <n v="30"/>
    <n v="0"/>
    <d v="1899-12-30T00:30:00"/>
    <d v="1899-12-30T00:09:41"/>
    <x v="52"/>
    <s v="YNHH Treadmill"/>
    <n v="6.2000000000000055"/>
    <n v="0"/>
    <s v="Inside"/>
    <m/>
    <d v="1899-12-30T04:13:33"/>
    <d v="1899-12-30T02:06:46"/>
    <d v="1899-12-30T04:13:33"/>
    <d v="1899-12-30T05:05:57"/>
    <d v="1899-12-30T02:06:46"/>
    <d v="1899-12-30T02:32:58"/>
    <n v="1147"/>
    <x v="11"/>
    <x v="11"/>
    <n v="201212"/>
  </r>
  <r>
    <x v="1395"/>
    <d v="2013-01-01T00:00:00"/>
    <x v="2"/>
    <n v="6.87"/>
    <n v="1"/>
    <n v="16"/>
    <n v="34"/>
    <d v="1899-12-30T01:16:34"/>
    <d v="1899-12-30T00:11:09"/>
    <x v="62"/>
    <s v="53 -&gt; Qloop -&gt; 389"/>
    <n v="5.3835437527209438"/>
    <n v="143"/>
    <s v="Cold"/>
    <m/>
    <d v="1899-12-30T04:52:00"/>
    <d v="1899-12-30T02:26:00"/>
    <d v="1899-12-30T04:52:00"/>
    <d v="1899-12-30T05:44:24"/>
    <d v="1899-12-30T02:26:00"/>
    <d v="1899-12-30T02:52:12"/>
    <n v="2134"/>
    <x v="12"/>
    <x v="8"/>
    <n v="201301"/>
  </r>
  <r>
    <x v="1396"/>
    <d v="2013-01-02T00:00:00"/>
    <x v="1"/>
    <n v="17.3"/>
    <n v="0"/>
    <n v="40"/>
    <n v="0"/>
    <d v="1899-12-30T00:40:00"/>
    <d v="1899-12-30T00:02:19"/>
    <x v="51"/>
    <s v="Threshold Test"/>
    <n v="25.950000000000021"/>
    <n v="0"/>
    <s v="Inside"/>
    <m/>
    <d v="1899-12-30T04:18:58"/>
    <d v="1899-12-30T02:09:29"/>
    <d v="1899-12-30T01:00:35"/>
    <d v="1899-12-30T01:52:59"/>
    <d v="1899-12-30T00:30:17"/>
    <d v="1899-12-30T00:56:29"/>
    <n v="21"/>
    <x v="12"/>
    <x v="8"/>
    <n v="201301"/>
  </r>
  <r>
    <x v="1397"/>
    <d v="2013-01-03T00:00:00"/>
    <x v="2"/>
    <n v="3.1"/>
    <n v="0"/>
    <n v="28"/>
    <n v="40"/>
    <d v="1899-12-30T00:28:40"/>
    <d v="1899-12-30T00:09:15"/>
    <x v="52"/>
    <s v="YNHH-Treadmill"/>
    <n v="6.4883720930232611"/>
    <n v="0"/>
    <s v="Inside"/>
    <m/>
    <d v="1899-12-30T04:02:17"/>
    <d v="1899-12-30T02:01:08"/>
    <d v="1899-12-30T04:02:17"/>
    <d v="1899-12-30T04:54:41"/>
    <d v="1899-12-30T02:01:08"/>
    <d v="1899-12-30T02:27:20"/>
    <n v="888"/>
    <x v="12"/>
    <x v="8"/>
    <n v="201301"/>
  </r>
  <r>
    <x v="1398"/>
    <d v="2013-01-05T00:00:00"/>
    <x v="1"/>
    <n v="30"/>
    <n v="2"/>
    <n v="0"/>
    <n v="0"/>
    <d v="1899-12-30T02:00:00"/>
    <d v="1899-12-30T00:04:00"/>
    <x v="63"/>
    <s v="1 hour sufferfest 1 hour free"/>
    <n v="15.000000000000014"/>
    <n v="127"/>
    <s v="Inside"/>
    <m/>
    <d v="1899-12-30T07:28:00"/>
    <d v="1899-12-30T03:44:00"/>
    <d v="1899-12-30T01:44:48"/>
    <d v="1899-12-30T02:37:12"/>
    <d v="1899-12-30T00:52:24"/>
    <d v="1899-12-30T01:18:36"/>
    <n v="426"/>
    <x v="12"/>
    <x v="8"/>
    <n v="201301"/>
  </r>
  <r>
    <x v="1399"/>
    <d v="2013-01-06T00:00:00"/>
    <x v="2"/>
    <n v="5.25"/>
    <n v="0"/>
    <n v="58"/>
    <n v="27"/>
    <d v="1899-12-30T00:58:27"/>
    <d v="1899-12-30T00:11:08"/>
    <x v="52"/>
    <s v="Bridgewater Run"/>
    <n v="5.3892215568862314"/>
    <n v="0"/>
    <s v="Cold"/>
    <s v="http://runkeeper.com/user/ctkeane/activity/140130339"/>
    <d v="1899-12-30T04:51:42"/>
    <d v="1899-12-30T02:25:51"/>
    <d v="1899-12-30T04:51:42"/>
    <d v="1899-12-30T05:44:06"/>
    <d v="1899-12-30T02:25:51"/>
    <d v="1899-12-30T02:52:03"/>
    <n v="2132"/>
    <x v="12"/>
    <x v="8"/>
    <n v="201301"/>
  </r>
  <r>
    <x v="1400"/>
    <d v="2013-01-07T00:00:00"/>
    <x v="2"/>
    <n v="3.5"/>
    <n v="0"/>
    <n v="31"/>
    <n v="39"/>
    <d v="1899-12-30T00:31:39"/>
    <d v="1899-12-30T00:09:03"/>
    <x v="52"/>
    <s v="YNHH Treadmill"/>
    <n v="6.6350710900473988"/>
    <n v="0"/>
    <s v="Inside"/>
    <s v="4x1000 @8:30 with 3 min rest"/>
    <d v="1899-12-30T03:56:55"/>
    <d v="1899-12-30T01:58:28"/>
    <d v="1899-12-30T03:56:55"/>
    <d v="1899-12-30T04:49:19"/>
    <d v="1899-12-30T01:58:28"/>
    <d v="1899-12-30T02:24:40"/>
    <n v="826"/>
    <x v="12"/>
    <x v="8"/>
    <n v="201301"/>
  </r>
  <r>
    <x v="1401"/>
    <d v="2013-01-08T00:00:00"/>
    <x v="1"/>
    <n v="8.5"/>
    <n v="0"/>
    <n v="24"/>
    <n v="0"/>
    <d v="1899-12-30T00:24:00"/>
    <d v="1899-12-30T00:02:49"/>
    <x v="51"/>
    <s v="Spin Class"/>
    <n v="21.250000000000018"/>
    <n v="0"/>
    <s v="Inside"/>
    <m/>
    <d v="1899-12-30T05:16:14"/>
    <d v="1899-12-30T02:38:07"/>
    <d v="1899-12-30T01:13:59"/>
    <d v="1899-12-30T02:06:23"/>
    <d v="1899-12-30T00:36:59"/>
    <d v="1899-12-30T01:03:11"/>
    <n v="127"/>
    <x v="12"/>
    <x v="8"/>
    <n v="201301"/>
  </r>
  <r>
    <x v="1402"/>
    <d v="2013-01-09T00:00:00"/>
    <x v="7"/>
    <n v="3.1"/>
    <n v="0"/>
    <n v="24"/>
    <n v="56"/>
    <d v="1899-12-30T00:24:56"/>
    <d v="1899-12-30T00:08:03"/>
    <x v="64"/>
    <s v="YNHH Rowing Machine"/>
    <n v="7.4598930481283476"/>
    <n v="0"/>
    <s v="Inside"/>
    <m/>
    <d v="1899-12-30T00:00:00"/>
    <d v="1899-12-30T00:00:00"/>
    <d v="1899-12-30T03:30:44"/>
    <d v="1899-12-30T04:23:08"/>
    <d v="1899-12-30T01:45:22"/>
    <d v="1899-12-30T02:11:34"/>
    <n v="718"/>
    <x v="12"/>
    <x v="8"/>
    <n v="201301"/>
  </r>
  <r>
    <x v="1403"/>
    <d v="2013-01-10T00:00:00"/>
    <x v="1"/>
    <n v="12.7"/>
    <n v="0"/>
    <n v="30"/>
    <n v="0"/>
    <d v="1899-12-30T00:30:00"/>
    <d v="1899-12-30T00:02:22"/>
    <x v="51"/>
    <s v="30 Mins Trainer"/>
    <n v="25.40000000000002"/>
    <n v="132"/>
    <s v="Inside"/>
    <m/>
    <d v="1899-12-30T04:24:34"/>
    <d v="1899-12-30T02:12:17"/>
    <d v="1899-12-30T01:01:53"/>
    <d v="1899-12-30T01:54:17"/>
    <d v="1899-12-30T00:30:57"/>
    <d v="1899-12-30T00:57:09"/>
    <n v="24"/>
    <x v="12"/>
    <x v="8"/>
    <n v="201301"/>
  </r>
  <r>
    <x v="1403"/>
    <d v="2013-01-10T00:00:00"/>
    <x v="2"/>
    <n v="1.05"/>
    <n v="0"/>
    <n v="10"/>
    <n v="1"/>
    <d v="1899-12-30T00:10:01"/>
    <d v="1899-12-30T00:09:32"/>
    <x v="52"/>
    <s v="YNHH Treadmill"/>
    <n v="6.2895174708818686"/>
    <n v="153"/>
    <s v="Inside"/>
    <m/>
    <d v="1899-12-30T04:09:56"/>
    <d v="1899-12-30T02:04:58"/>
    <d v="1899-12-30T04:09:56"/>
    <d v="1899-12-30T05:02:20"/>
    <d v="1899-12-30T02:04:58"/>
    <d v="1899-12-30T02:31:10"/>
    <n v="1058"/>
    <x v="12"/>
    <x v="8"/>
    <n v="201301"/>
  </r>
  <r>
    <x v="1404"/>
    <d v="2013-01-11T00:00:00"/>
    <x v="2"/>
    <n v="2.1"/>
    <n v="0"/>
    <n v="20"/>
    <n v="0"/>
    <d v="1899-12-30T00:20:00"/>
    <d v="1899-12-30T00:09:31"/>
    <x v="52"/>
    <s v="YNHH Treadmill"/>
    <n v="6.3000000000000052"/>
    <n v="0"/>
    <s v="Inside"/>
    <m/>
    <d v="1899-12-30T04:09:31"/>
    <d v="1899-12-30T02:04:46"/>
    <d v="1899-12-30T04:09:31"/>
    <d v="1899-12-30T05:01:55"/>
    <d v="1899-12-30T02:04:46"/>
    <d v="1899-12-30T02:30:58"/>
    <n v="1046"/>
    <x v="12"/>
    <x v="8"/>
    <n v="201301"/>
  </r>
  <r>
    <x v="1405"/>
    <d v="2013-01-12T00:00:00"/>
    <x v="1"/>
    <n v="20"/>
    <n v="1"/>
    <n v="30"/>
    <n v="0"/>
    <d v="1899-12-30T01:30:00"/>
    <d v="1899-12-30T00:04:30"/>
    <x v="63"/>
    <s v="90 Minutes"/>
    <n v="13.333333333333343"/>
    <n v="0"/>
    <s v="Inside"/>
    <m/>
    <d v="1899-12-30T08:24:00"/>
    <d v="1899-12-30T04:12:00"/>
    <d v="1899-12-30T01:57:54"/>
    <d v="1899-12-30T02:50:18"/>
    <d v="1899-12-30T00:58:57"/>
    <d v="1899-12-30T01:25:09"/>
    <n v="581"/>
    <x v="12"/>
    <x v="8"/>
    <n v="201301"/>
  </r>
  <r>
    <x v="1406"/>
    <d v="2013-01-13T00:00:00"/>
    <x v="2"/>
    <n v="6.87"/>
    <n v="1"/>
    <n v="13"/>
    <n v="9"/>
    <d v="1899-12-30T01:13:09"/>
    <d v="1899-12-30T00:10:39"/>
    <x v="62"/>
    <s v="53 -&gt; Qloop -&gt; 389"/>
    <n v="5.634996582365007"/>
    <n v="0"/>
    <s v="Cool"/>
    <s v="http://runkeeper.com/user/ctkeane/activity/141936743"/>
    <d v="1899-12-30T04:38:58"/>
    <d v="1899-12-30T02:19:29"/>
    <d v="1899-12-30T04:38:58"/>
    <d v="1899-12-30T05:31:22"/>
    <d v="1899-12-30T02:19:29"/>
    <d v="1899-12-30T02:45:41"/>
    <n v="1860"/>
    <x v="12"/>
    <x v="8"/>
    <n v="201301"/>
  </r>
  <r>
    <x v="1407"/>
    <d v="2013-01-14T00:00:00"/>
    <x v="2"/>
    <n v="3"/>
    <n v="0"/>
    <n v="27"/>
    <n v="36"/>
    <d v="1899-12-30T00:27:36"/>
    <d v="1899-12-30T00:09:12"/>
    <x v="52"/>
    <s v="YNHH Treadmill"/>
    <n v="6.5217391304347876"/>
    <n v="0"/>
    <s v="Inside"/>
    <m/>
    <d v="1899-12-30T04:01:02"/>
    <d v="1899-12-30T02:00:31"/>
    <d v="1899-12-30T04:01:02"/>
    <d v="1899-12-30T04:53:26"/>
    <d v="1899-12-30T02:00:31"/>
    <d v="1899-12-30T02:26:43"/>
    <n v="870"/>
    <x v="12"/>
    <x v="8"/>
    <n v="201301"/>
  </r>
  <r>
    <x v="1408"/>
    <d v="2013-01-18T00:00:00"/>
    <x v="2"/>
    <n v="2.1800000000000002"/>
    <n v="0"/>
    <n v="20"/>
    <n v="0"/>
    <d v="1899-12-30T00:20:00"/>
    <d v="1899-12-30T00:09:10"/>
    <x v="57"/>
    <s v="NYC Treadmill"/>
    <n v="6.5400000000000054"/>
    <n v="0"/>
    <s v="Inside"/>
    <m/>
    <d v="1899-12-30T04:00:22"/>
    <d v="1899-12-30T02:00:11"/>
    <d v="1899-12-30T04:00:22"/>
    <d v="1899-12-30T04:52:46"/>
    <d v="1899-12-30T02:00:11"/>
    <d v="1899-12-30T02:26:23"/>
    <n v="864"/>
    <x v="12"/>
    <x v="8"/>
    <n v="201301"/>
  </r>
  <r>
    <x v="1409"/>
    <d v="2013-01-19T00:00:00"/>
    <x v="1"/>
    <n v="30"/>
    <n v="1"/>
    <n v="45"/>
    <n v="0"/>
    <d v="1899-12-30T01:45:00"/>
    <d v="1899-12-30T00:03:30"/>
    <x v="63"/>
    <s v="Just ride"/>
    <n v="17.142857142857157"/>
    <n v="0"/>
    <s v="Inside"/>
    <m/>
    <d v="1899-12-30T06:32:00"/>
    <d v="1899-12-30T03:16:00"/>
    <d v="1899-12-30T01:31:42"/>
    <d v="1899-12-30T02:24:06"/>
    <d v="1899-12-30T00:45:51"/>
    <d v="1899-12-30T01:12:03"/>
    <n v="261"/>
    <x v="12"/>
    <x v="8"/>
    <n v="201301"/>
  </r>
  <r>
    <x v="1410"/>
    <d v="2013-01-20T00:00:00"/>
    <x v="2"/>
    <n v="6"/>
    <n v="1"/>
    <n v="7"/>
    <n v="57"/>
    <d v="1899-12-30T01:07:57"/>
    <d v="1899-12-30T00:11:19"/>
    <x v="62"/>
    <s v="Random"/>
    <n v="5.2980132450331174"/>
    <n v="0"/>
    <s v="Cold"/>
    <s v="http://runkeeper.com/user/ctkeane/activity/143382899"/>
    <d v="1899-12-30T04:56:43"/>
    <d v="1899-12-30T02:28:21"/>
    <d v="1899-12-30T04:56:43"/>
    <d v="1899-12-30T05:49:07"/>
    <d v="1899-12-30T02:28:21"/>
    <d v="1899-12-30T02:54:33"/>
    <n v="2209"/>
    <x v="12"/>
    <x v="8"/>
    <n v="201301"/>
  </r>
  <r>
    <x v="1411"/>
    <d v="2013-01-21T00:00:00"/>
    <x v="2"/>
    <n v="3"/>
    <n v="0"/>
    <n v="26"/>
    <n v="31"/>
    <d v="1899-12-30T00:26:31"/>
    <d v="1899-12-30T00:08:50"/>
    <x v="52"/>
    <s v="Treadmill"/>
    <n v="6.7881835323695841"/>
    <n v="0"/>
    <s v="Inside"/>
    <m/>
    <d v="1899-12-30T03:51:35"/>
    <d v="1899-12-30T01:55:47"/>
    <d v="1899-12-30T03:51:35"/>
    <d v="1899-12-30T04:43:59"/>
    <d v="1899-12-30T01:55:47"/>
    <d v="1899-12-30T02:21:59"/>
    <n v="783"/>
    <x v="12"/>
    <x v="8"/>
    <n v="201301"/>
  </r>
  <r>
    <x v="1412"/>
    <d v="2013-01-22T00:00:00"/>
    <x v="1"/>
    <n v="10.1"/>
    <n v="0"/>
    <n v="26"/>
    <n v="30"/>
    <d v="1899-12-30T00:26:30"/>
    <d v="1899-12-30T00:02:37"/>
    <x v="51"/>
    <s v="Spin Class"/>
    <n v="22.867924528301902"/>
    <n v="0"/>
    <s v="Inside"/>
    <m/>
    <d v="1899-12-30T04:53:52"/>
    <d v="1899-12-30T02:26:56"/>
    <d v="1899-12-30T01:08:45"/>
    <d v="1899-12-30T02:01:09"/>
    <d v="1899-12-30T00:34:22"/>
    <d v="1899-12-30T01:00:34"/>
    <n v="61"/>
    <x v="12"/>
    <x v="8"/>
    <n v="201301"/>
  </r>
  <r>
    <x v="1413"/>
    <d v="2013-01-24T00:00:00"/>
    <x v="1"/>
    <n v="11.7"/>
    <n v="0"/>
    <n v="30"/>
    <n v="0"/>
    <d v="1899-12-30T00:30:00"/>
    <d v="1899-12-30T00:02:34"/>
    <x v="51"/>
    <s v="Random"/>
    <n v="23.400000000000016"/>
    <n v="125"/>
    <s v="Inside"/>
    <m/>
    <d v="1899-12-30T04:47:11"/>
    <d v="1899-12-30T02:23:35"/>
    <d v="1899-12-30T01:07:11"/>
    <d v="1899-12-30T01:59:35"/>
    <d v="1899-12-30T00:33:35"/>
    <d v="1899-12-30T00:59:47"/>
    <n v="47"/>
    <x v="12"/>
    <x v="8"/>
    <n v="201301"/>
  </r>
  <r>
    <x v="1413"/>
    <d v="2013-01-24T00:00:00"/>
    <x v="2"/>
    <n v="1.59"/>
    <n v="0"/>
    <n v="15"/>
    <n v="0"/>
    <d v="1899-12-30T00:15:00"/>
    <d v="1899-12-30T00:09:26"/>
    <x v="57"/>
    <s v="YNHH Treadmill"/>
    <n v="6.3600000000000056"/>
    <n v="146"/>
    <s v="Inside"/>
    <m/>
    <d v="1899-12-30T04:07:10"/>
    <d v="1899-12-30T02:03:35"/>
    <d v="1899-12-30T04:07:10"/>
    <d v="1899-12-30T04:59:34"/>
    <d v="1899-12-30T02:03:35"/>
    <d v="1899-12-30T02:29:47"/>
    <n v="994"/>
    <x v="12"/>
    <x v="8"/>
    <n v="201301"/>
  </r>
  <r>
    <x v="1413"/>
    <d v="2013-01-24T00:00:00"/>
    <x v="0"/>
    <n v="1.08"/>
    <n v="0"/>
    <n v="35"/>
    <n v="0"/>
    <d v="1899-12-30T00:35:00"/>
    <d v="1899-12-30T00:32:24"/>
    <x v="49"/>
    <s v="Pomperaug Swim"/>
    <n v="1.851428571428573"/>
    <n v="0"/>
    <s v="Inside"/>
    <s v="1750"/>
    <d v="1899-12-30T01:17:47"/>
    <d v="1899-12-30T00:38:53"/>
    <d v="1899-12-30T14:09:04"/>
    <d v="1899-12-30T15:01:28"/>
    <d v="1899-12-30T07:04:32"/>
    <d v="1899-12-30T07:30:44"/>
    <n v="2791"/>
    <x v="12"/>
    <x v="8"/>
    <n v="201301"/>
  </r>
  <r>
    <x v="1414"/>
    <d v="2013-01-25T00:00:00"/>
    <x v="7"/>
    <n v="0.31"/>
    <n v="0"/>
    <n v="2"/>
    <n v="4"/>
    <d v="1899-12-30T00:02:04"/>
    <d v="1899-12-30T00:06:40"/>
    <x v="64"/>
    <s v="Fit Test"/>
    <n v="9.0000000000000053"/>
    <n v="134"/>
    <s v="Inside"/>
    <m/>
    <d v="1899-12-30T00:00:00"/>
    <d v="1899-12-30T00:00:00"/>
    <d v="1899-12-30T02:54:40"/>
    <d v="1899-12-30T03:47:04"/>
    <d v="1899-12-30T01:27:20"/>
    <d v="1899-12-30T01:53:32"/>
    <n v="697"/>
    <x v="12"/>
    <x v="8"/>
    <n v="201301"/>
  </r>
  <r>
    <x v="1414"/>
    <d v="2013-01-25T00:00:00"/>
    <x v="1"/>
    <n v="5"/>
    <n v="0"/>
    <n v="10"/>
    <n v="40"/>
    <d v="1899-12-30T00:10:40"/>
    <d v="1899-12-30T00:02:08"/>
    <x v="51"/>
    <s v="Fit Test"/>
    <n v="28.125000000000025"/>
    <n v="145"/>
    <s v="Inside"/>
    <m/>
    <d v="1899-12-30T03:58:56"/>
    <d v="1899-12-30T01:59:28"/>
    <d v="1899-12-30T00:55:54"/>
    <d v="1899-12-30T01:48:18"/>
    <d v="1899-12-30T00:27:57"/>
    <d v="1899-12-30T00:54:09"/>
    <n v="15"/>
    <x v="12"/>
    <x v="8"/>
    <n v="201301"/>
  </r>
  <r>
    <x v="1414"/>
    <d v="2013-01-25T00:00:00"/>
    <x v="2"/>
    <n v="2"/>
    <n v="0"/>
    <n v="19"/>
    <n v="4"/>
    <d v="1899-12-30T00:19:04"/>
    <d v="1899-12-30T00:09:32"/>
    <x v="57"/>
    <s v="Fit Test"/>
    <n v="6.2937062937062986"/>
    <n v="156"/>
    <s v="Inside"/>
    <m/>
    <d v="1899-12-30T04:09:46"/>
    <d v="1899-12-30T02:04:53"/>
    <d v="1899-12-30T04:09:46"/>
    <d v="1899-12-30T05:02:10"/>
    <d v="1899-12-30T02:04:53"/>
    <d v="1899-12-30T02:31:05"/>
    <n v="1053"/>
    <x v="12"/>
    <x v="8"/>
    <n v="201301"/>
  </r>
  <r>
    <x v="1415"/>
    <d v="2013-01-27T00:00:00"/>
    <x v="1"/>
    <n v="21.6"/>
    <n v="1"/>
    <n v="1"/>
    <n v="30"/>
    <d v="1899-12-30T01:01:30"/>
    <d v="1899-12-30T00:02:51"/>
    <x v="63"/>
    <s v="The Hunted - Sufferfest"/>
    <n v="21.073170731707336"/>
    <n v="0"/>
    <s v="Inside"/>
    <m/>
    <d v="1899-12-30T05:18:53"/>
    <d v="1899-12-30T02:39:27"/>
    <d v="1899-12-30T01:14:36"/>
    <d v="1899-12-30T02:07:00"/>
    <d v="1899-12-30T00:37:18"/>
    <d v="1899-12-30T01:03:30"/>
    <n v="132"/>
    <x v="12"/>
    <x v="8"/>
    <n v="201301"/>
  </r>
  <r>
    <x v="1416"/>
    <d v="2013-01-29T00:00:00"/>
    <x v="1"/>
    <n v="12.7"/>
    <n v="0"/>
    <n v="30"/>
    <n v="0"/>
    <d v="1899-12-30T00:30:00"/>
    <d v="1899-12-30T00:02:22"/>
    <x v="51"/>
    <s v="3x6 min at 214w"/>
    <n v="25.40000000000002"/>
    <n v="0"/>
    <s v="Inside"/>
    <m/>
    <d v="1899-12-30T04:24:34"/>
    <d v="1899-12-30T02:12:17"/>
    <d v="1899-12-30T01:01:53"/>
    <d v="1899-12-30T01:54:17"/>
    <d v="1899-12-30T00:30:57"/>
    <d v="1899-12-30T00:57:09"/>
    <n v="24"/>
    <x v="12"/>
    <x v="8"/>
    <n v="201301"/>
  </r>
  <r>
    <x v="1417"/>
    <d v="2013-01-30T00:00:00"/>
    <x v="2"/>
    <n v="3.51"/>
    <n v="0"/>
    <n v="31"/>
    <n v="45"/>
    <d v="1899-12-30T00:31:45"/>
    <d v="1899-12-30T00:09:03"/>
    <x v="57"/>
    <s v="6xHalf Mile at 8 min mile (7.6)"/>
    <n v="6.6330708661417361"/>
    <n v="0"/>
    <s v="Inside"/>
    <m/>
    <d v="1899-12-30T03:57:00"/>
    <d v="1899-12-30T01:58:30"/>
    <d v="1899-12-30T03:57:00"/>
    <d v="1899-12-30T04:49:24"/>
    <d v="1899-12-30T01:58:30"/>
    <d v="1899-12-30T02:24:42"/>
    <n v="827"/>
    <x v="12"/>
    <x v="8"/>
    <n v="201301"/>
  </r>
  <r>
    <x v="1417"/>
    <d v="2013-01-30T00:00:00"/>
    <x v="0"/>
    <n v="1"/>
    <n v="0"/>
    <n v="45"/>
    <n v="0"/>
    <d v="1899-12-30T00:45:00"/>
    <d v="1899-12-30T00:45:00"/>
    <x v="49"/>
    <s v="Pomperaug Swim"/>
    <n v="1.3333333333333344"/>
    <n v="0"/>
    <s v="Inside"/>
    <m/>
    <d v="1899-12-30T01:48:00"/>
    <d v="1899-12-30T00:54:00"/>
    <d v="1899-12-30T19:39:00"/>
    <d v="1899-12-30T20:31:24"/>
    <d v="1899-12-30T09:49:30"/>
    <d v="1899-12-30T10:15:42"/>
    <n v="3070"/>
    <x v="12"/>
    <x v="8"/>
    <n v="201301"/>
  </r>
  <r>
    <x v="1418"/>
    <d v="2013-02-01T00:00:00"/>
    <x v="1"/>
    <n v="9"/>
    <n v="0"/>
    <n v="20"/>
    <n v="12"/>
    <d v="1899-12-30T00:20:12"/>
    <d v="1899-12-30T00:02:15"/>
    <x v="51"/>
    <s v="20 mins trainer"/>
    <n v="26.732673267326753"/>
    <n v="0"/>
    <s v="Inside"/>
    <m/>
    <d v="1899-12-30T04:11:23"/>
    <d v="1899-12-30T02:05:41"/>
    <d v="1899-12-30T00:58:48"/>
    <d v="1899-12-30T01:51:12"/>
    <d v="1899-12-30T00:29:24"/>
    <d v="1899-12-30T00:55:36"/>
    <n v="19"/>
    <x v="12"/>
    <x v="9"/>
    <n v="201302"/>
  </r>
  <r>
    <x v="1418"/>
    <d v="2013-02-01T00:00:00"/>
    <x v="2"/>
    <n v="2"/>
    <n v="0"/>
    <n v="17"/>
    <n v="45"/>
    <d v="1899-12-30T00:17:45"/>
    <d v="1899-12-30T00:08:52"/>
    <x v="57"/>
    <s v="YNHH Treadmill"/>
    <n v="6.7605633802816953"/>
    <n v="0"/>
    <s v="Inside"/>
    <s v="2 miles under 18 minute"/>
    <d v="1899-12-30T03:52:32"/>
    <d v="1899-12-30T01:56:16"/>
    <d v="1899-12-30T03:52:32"/>
    <d v="1899-12-30T04:44:56"/>
    <d v="1899-12-30T01:56:16"/>
    <d v="1899-12-30T02:22:28"/>
    <n v="791"/>
    <x v="12"/>
    <x v="9"/>
    <n v="201302"/>
  </r>
  <r>
    <x v="1419"/>
    <d v="2013-02-02T00:00:00"/>
    <x v="1"/>
    <n v="30"/>
    <n v="2"/>
    <n v="0"/>
    <n v="0"/>
    <d v="1899-12-30T02:00:00"/>
    <d v="1899-12-30T00:04:00"/>
    <x v="63"/>
    <s v="2h Ride"/>
    <n v="15.000000000000014"/>
    <n v="0"/>
    <s v="Inside"/>
    <m/>
    <d v="1899-12-30T07:28:00"/>
    <d v="1899-12-30T03:44:00"/>
    <d v="1899-12-30T01:44:48"/>
    <d v="1899-12-30T02:37:12"/>
    <d v="1899-12-30T00:52:24"/>
    <d v="1899-12-30T01:18:36"/>
    <n v="426"/>
    <x v="12"/>
    <x v="9"/>
    <n v="201302"/>
  </r>
  <r>
    <x v="1420"/>
    <d v="2013-02-03T00:00:00"/>
    <x v="2"/>
    <n v="8.25"/>
    <n v="1"/>
    <n v="30"/>
    <n v="1"/>
    <d v="1899-12-30T01:30:01"/>
    <d v="1899-12-30T00:10:55"/>
    <x v="52"/>
    <s v="Sherman Ext 53 to 389"/>
    <n v="5.4989816700611041"/>
    <n v="0"/>
    <s v="Cold"/>
    <s v="Battery Died http://runkeeper.com/user/ctkeane/activity/146656360"/>
    <d v="1899-12-30T04:45:52"/>
    <d v="1899-12-30T02:22:56"/>
    <d v="1899-12-30T04:45:52"/>
    <d v="1899-12-30T05:38:16"/>
    <d v="1899-12-30T02:22:56"/>
    <d v="1899-12-30T02:49:08"/>
    <n v="2016"/>
    <x v="12"/>
    <x v="9"/>
    <n v="201302"/>
  </r>
  <r>
    <x v="1421"/>
    <d v="2013-02-04T00:00:00"/>
    <x v="2"/>
    <n v="3.1"/>
    <n v="0"/>
    <n v="26"/>
    <n v="50"/>
    <d v="1899-12-30T00:26:50"/>
    <d v="1899-12-30T00:08:39"/>
    <x v="57"/>
    <s v="YNHH Treadmill"/>
    <n v="6.9316770186335468"/>
    <n v="0"/>
    <s v="Inside"/>
    <s v="5k in under 27"/>
    <d v="1899-12-30T03:46:47"/>
    <d v="1899-12-30T01:53:24"/>
    <d v="1899-12-30T03:46:47"/>
    <d v="1899-12-30T04:39:11"/>
    <d v="1899-12-30T01:53:24"/>
    <d v="1899-12-30T02:19:36"/>
    <n v="761"/>
    <x v="12"/>
    <x v="9"/>
    <n v="201302"/>
  </r>
  <r>
    <x v="1421"/>
    <d v="2013-02-04T00:00:00"/>
    <x v="0"/>
    <n v="1.55"/>
    <n v="0"/>
    <n v="45"/>
    <n v="0"/>
    <d v="1899-12-30T00:45:00"/>
    <d v="1899-12-30T00:29:02"/>
    <x v="49"/>
    <s v="Pomperaug Swim"/>
    <n v="2.0666666666666682"/>
    <n v="0"/>
    <s v="Inside"/>
    <s v="2500"/>
    <d v="1899-12-30T01:09:41"/>
    <d v="1899-12-30T00:34:50"/>
    <d v="1899-12-30T12:40:39"/>
    <d v="1899-12-30T13:33:03"/>
    <d v="1899-12-30T06:20:19"/>
    <d v="1899-12-30T06:46:31"/>
    <n v="2751"/>
    <x v="12"/>
    <x v="9"/>
    <n v="201302"/>
  </r>
  <r>
    <x v="1422"/>
    <d v="2013-02-05T00:00:00"/>
    <x v="1"/>
    <n v="12"/>
    <n v="0"/>
    <n v="30"/>
    <n v="0"/>
    <d v="1899-12-30T00:30:00"/>
    <d v="1899-12-30T00:02:30"/>
    <x v="51"/>
    <s v="30 Mins Trainer"/>
    <n v="24.000000000000021"/>
    <n v="124"/>
    <s v="Inside"/>
    <m/>
    <d v="1899-12-30T04:40:00"/>
    <d v="1899-12-30T02:20:00"/>
    <d v="1899-12-30T01:05:30"/>
    <d v="1899-12-30T01:57:54"/>
    <d v="1899-12-30T00:32:45"/>
    <d v="1899-12-30T00:58:57"/>
    <n v="35"/>
    <x v="12"/>
    <x v="9"/>
    <n v="201302"/>
  </r>
  <r>
    <x v="1423"/>
    <d v="2013-02-09T00:00:00"/>
    <x v="2"/>
    <n v="6.7"/>
    <n v="1"/>
    <n v="6"/>
    <n v="0"/>
    <d v="1899-12-30T01:06:00"/>
    <d v="1899-12-30T00:09:51"/>
    <x v="62"/>
    <s v="Zombie, Run"/>
    <n v="6.0909090909090953"/>
    <n v="0"/>
    <s v="Inside"/>
    <m/>
    <d v="1899-12-30T04:18:05"/>
    <d v="1899-12-30T02:09:03"/>
    <d v="1899-12-30T04:18:05"/>
    <d v="1899-12-30T05:10:29"/>
    <d v="1899-12-30T02:09:03"/>
    <d v="1899-12-30T02:35:15"/>
    <n v="1297"/>
    <x v="12"/>
    <x v="9"/>
    <n v="201302"/>
  </r>
  <r>
    <x v="1424"/>
    <d v="2013-02-12T00:00:00"/>
    <x v="1"/>
    <n v="8"/>
    <n v="0"/>
    <n v="26"/>
    <n v="0"/>
    <d v="1899-12-30T00:26:00"/>
    <d v="1899-12-30T00:03:15"/>
    <x v="63"/>
    <s v="Fight Club"/>
    <n v="18.461538461538474"/>
    <n v="0"/>
    <s v="Inside"/>
    <s v="Only did first half hour"/>
    <d v="1899-12-30T06:04:00"/>
    <d v="1899-12-30T03:02:00"/>
    <d v="1899-12-30T01:25:09"/>
    <d v="1899-12-30T02:17:33"/>
    <d v="1899-12-30T00:42:35"/>
    <d v="1899-12-30T01:08:47"/>
    <n v="211"/>
    <x v="12"/>
    <x v="9"/>
    <n v="201302"/>
  </r>
  <r>
    <x v="1425"/>
    <d v="2013-02-18T00:00:00"/>
    <x v="2"/>
    <n v="3"/>
    <n v="0"/>
    <n v="25"/>
    <n v="49"/>
    <d v="1899-12-30T00:25:49"/>
    <d v="1899-12-30T00:08:36"/>
    <x v="57"/>
    <s v="YNHH Treadmill"/>
    <n v="6.9722401549386754"/>
    <n v="0"/>
    <s v="Inside"/>
    <m/>
    <d v="1899-12-30T03:45:28"/>
    <d v="1899-12-30T01:52:44"/>
    <d v="1899-12-30T03:45:28"/>
    <d v="1899-12-30T04:37:52"/>
    <d v="1899-12-30T01:52:44"/>
    <d v="1899-12-30T02:18:56"/>
    <n v="755"/>
    <x v="12"/>
    <x v="9"/>
    <n v="201302"/>
  </r>
  <r>
    <x v="1426"/>
    <d v="2013-02-19T00:00:00"/>
    <x v="1"/>
    <n v="11.7"/>
    <n v="0"/>
    <n v="30"/>
    <n v="0"/>
    <d v="1899-12-30T00:30:00"/>
    <d v="1899-12-30T00:02:34"/>
    <x v="51"/>
    <s v="Spin Class"/>
    <n v="23.400000000000016"/>
    <n v="124"/>
    <s v="Inside"/>
    <m/>
    <d v="1899-12-30T04:47:11"/>
    <d v="1899-12-30T02:23:35"/>
    <d v="1899-12-30T01:07:11"/>
    <d v="1899-12-30T01:59:35"/>
    <d v="1899-12-30T00:33:35"/>
    <d v="1899-12-30T00:59:47"/>
    <n v="47"/>
    <x v="12"/>
    <x v="9"/>
    <n v="201302"/>
  </r>
  <r>
    <x v="1427"/>
    <d v="2013-02-20T00:00:00"/>
    <x v="0"/>
    <n v="1.1000000000000001"/>
    <n v="0"/>
    <n v="36"/>
    <n v="42"/>
    <d v="1899-12-30T00:36:42"/>
    <d v="1899-12-30T00:33:22"/>
    <x v="49"/>
    <s v="Pomperaug Swim"/>
    <n v="1.7983651226158053"/>
    <n v="0"/>
    <s v="Inside"/>
    <s v="1800"/>
    <d v="1899-12-30T01:20:04"/>
    <d v="1899-12-30T00:40:02"/>
    <d v="1899-12-30T14:34:08"/>
    <d v="1899-12-30T15:26:32"/>
    <d v="1899-12-30T07:17:04"/>
    <d v="1899-12-30T07:43:16"/>
    <n v="2814"/>
    <x v="12"/>
    <x v="9"/>
    <n v="201302"/>
  </r>
  <r>
    <x v="1428"/>
    <d v="2013-02-21T00:00:00"/>
    <x v="1"/>
    <n v="12.4"/>
    <n v="0"/>
    <n v="30"/>
    <n v="0"/>
    <d v="1899-12-30T00:30:00"/>
    <d v="1899-12-30T00:02:25"/>
    <x v="51"/>
    <s v="Random"/>
    <n v="24.800000000000022"/>
    <n v="117"/>
    <s v="Inside"/>
    <s v="High Cadence 85+"/>
    <d v="1899-12-30T04:30:58"/>
    <d v="1899-12-30T02:15:29"/>
    <d v="1899-12-30T01:03:23"/>
    <d v="1899-12-30T01:55:47"/>
    <d v="1899-12-30T00:31:42"/>
    <d v="1899-12-30T00:57:54"/>
    <n v="26"/>
    <x v="12"/>
    <x v="9"/>
    <n v="201302"/>
  </r>
  <r>
    <x v="1428"/>
    <d v="2013-02-21T00:00:00"/>
    <x v="2"/>
    <n v="3.4"/>
    <n v="0"/>
    <n v="31"/>
    <n v="40"/>
    <d v="1899-12-30T00:31:40"/>
    <d v="1899-12-30T00:09:19"/>
    <x v="57"/>
    <s v="YNHH Treadmill"/>
    <n v="6.4421052631578997"/>
    <n v="160"/>
    <s v="Inside"/>
    <m/>
    <d v="1899-12-30T04:04:01"/>
    <d v="1899-12-30T02:02:01"/>
    <d v="1899-12-30T04:04:01"/>
    <d v="1899-12-30T04:56:25"/>
    <d v="1899-12-30T02:02:01"/>
    <d v="1899-12-30T02:28:13"/>
    <n v="933"/>
    <x v="12"/>
    <x v="9"/>
    <n v="201302"/>
  </r>
  <r>
    <x v="1428"/>
    <d v="2013-02-21T00:00:00"/>
    <x v="0"/>
    <n v="1.05"/>
    <n v="1"/>
    <n v="40"/>
    <n v="0"/>
    <d v="1899-12-30T01:40:00"/>
    <d v="1899-12-30T01:35:14"/>
    <x v="49"/>
    <s v="Pomperaug Swim"/>
    <n v="0.63000000000000067"/>
    <n v="0"/>
    <m/>
    <s v="1700"/>
    <d v="1899-12-30T03:48:34"/>
    <d v="1899-12-30T01:54:17"/>
    <d v="1899-12-31T17:35:14"/>
    <d v="1899-12-31T18:27:38"/>
    <d v="1899-12-30T20:47:37"/>
    <d v="1899-12-30T21:13:49"/>
    <n v="3110"/>
    <x v="12"/>
    <x v="9"/>
    <n v="201302"/>
  </r>
  <r>
    <x v="1429"/>
    <d v="2013-02-22T00:00:00"/>
    <x v="2"/>
    <n v="3"/>
    <n v="0"/>
    <n v="28"/>
    <n v="39"/>
    <d v="1899-12-30T00:28:39"/>
    <d v="1899-12-30T00:09:33"/>
    <x v="57"/>
    <s v="YNHH Treadmill"/>
    <n v="6.282722513089011"/>
    <n v="144"/>
    <s v="Inside"/>
    <s v="HR around 145"/>
    <d v="1899-12-30T04:10:13"/>
    <d v="1899-12-30T02:05:06"/>
    <d v="1899-12-30T04:10:13"/>
    <d v="1899-12-30T05:02:37"/>
    <d v="1899-12-30T02:05:06"/>
    <d v="1899-12-30T02:31:18"/>
    <n v="1068"/>
    <x v="12"/>
    <x v="9"/>
    <n v="201302"/>
  </r>
  <r>
    <x v="1430"/>
    <d v="2013-02-24T00:00:00"/>
    <x v="2"/>
    <n v="7.5"/>
    <n v="1"/>
    <n v="9"/>
    <n v="57"/>
    <d v="1899-12-30T01:09:57"/>
    <d v="1899-12-30T00:09:20"/>
    <x v="52"/>
    <s v="Quassy Loop"/>
    <n v="6.4331665475339586"/>
    <n v="0"/>
    <s v="Cool"/>
    <s v="http://runkeeper.com/user/ctkeane/activity/151877795"/>
    <d v="1899-12-30T04:04:22"/>
    <d v="1899-12-30T02:02:11"/>
    <d v="1899-12-30T04:04:22"/>
    <d v="1899-12-30T04:56:46"/>
    <d v="1899-12-30T02:02:11"/>
    <d v="1899-12-30T02:28:23"/>
    <n v="938"/>
    <x v="12"/>
    <x v="9"/>
    <n v="201302"/>
  </r>
  <r>
    <x v="1431"/>
    <d v="2013-02-25T00:00:00"/>
    <x v="1"/>
    <n v="11.7"/>
    <n v="0"/>
    <n v="30"/>
    <n v="0"/>
    <d v="1899-12-30T00:30:00"/>
    <d v="1899-12-30T00:02:34"/>
    <x v="51"/>
    <s v="Random"/>
    <n v="23.400000000000016"/>
    <n v="0"/>
    <s v="Inside"/>
    <m/>
    <d v="1899-12-30T04:47:11"/>
    <d v="1899-12-30T02:23:35"/>
    <d v="1899-12-30T01:07:11"/>
    <d v="1899-12-30T01:59:35"/>
    <d v="1899-12-30T00:33:35"/>
    <d v="1899-12-30T00:59:47"/>
    <n v="47"/>
    <x v="12"/>
    <x v="9"/>
    <n v="201302"/>
  </r>
  <r>
    <x v="1431"/>
    <d v="2013-02-25T00:00:00"/>
    <x v="0"/>
    <n v="0.85"/>
    <n v="0"/>
    <n v="28"/>
    <n v="0"/>
    <d v="1899-12-30T00:28:00"/>
    <d v="1899-12-30T00:32:56"/>
    <x v="49"/>
    <s v="Pomperaug Swim"/>
    <n v="1.8214285714285727"/>
    <n v="0"/>
    <s v="Inside"/>
    <m/>
    <d v="1899-12-30T01:19:04"/>
    <d v="1899-12-30T00:39:32"/>
    <d v="1899-12-30T14:23:04"/>
    <d v="1899-12-30T15:15:28"/>
    <d v="1899-12-30T07:11:32"/>
    <d v="1899-12-30T07:37:44"/>
    <n v="2803"/>
    <x v="12"/>
    <x v="9"/>
    <n v="201302"/>
  </r>
  <r>
    <x v="1432"/>
    <d v="2013-02-26T00:00:00"/>
    <x v="1"/>
    <n v="11.9"/>
    <n v="0"/>
    <n v="30"/>
    <n v="0"/>
    <d v="1899-12-30T00:30:00"/>
    <d v="1899-12-30T00:02:31"/>
    <x v="51"/>
    <s v="Spin Class"/>
    <n v="23.800000000000022"/>
    <n v="124"/>
    <s v="Inside"/>
    <m/>
    <d v="1899-12-30T04:42:21"/>
    <d v="1899-12-30T02:21:11"/>
    <d v="1899-12-30T01:06:03"/>
    <d v="1899-12-30T01:58:27"/>
    <d v="1899-12-30T00:33:02"/>
    <d v="1899-12-30T00:59:14"/>
    <n v="41"/>
    <x v="12"/>
    <x v="9"/>
    <n v="201302"/>
  </r>
  <r>
    <x v="1433"/>
    <d v="2013-02-27T00:00:00"/>
    <x v="2"/>
    <n v="3"/>
    <n v="0"/>
    <n v="29"/>
    <n v="18"/>
    <d v="1899-12-30T00:29:18"/>
    <d v="1899-12-30T00:09:46"/>
    <x v="57"/>
    <s v="HR under 150"/>
    <n v="6.1433447098976162"/>
    <n v="146"/>
    <s v="Inside"/>
    <m/>
    <d v="1899-12-30T04:15:53"/>
    <d v="1899-12-30T02:07:57"/>
    <d v="1899-12-30T04:15:53"/>
    <d v="1899-12-30T05:08:17"/>
    <d v="1899-12-30T02:07:57"/>
    <d v="1899-12-30T02:34:09"/>
    <n v="1222"/>
    <x v="12"/>
    <x v="9"/>
    <n v="201302"/>
  </r>
  <r>
    <x v="1433"/>
    <d v="2013-02-27T00:00:00"/>
    <x v="0"/>
    <n v="2"/>
    <n v="1"/>
    <n v="5"/>
    <n v="44"/>
    <d v="1899-12-30T01:05:44"/>
    <d v="1899-12-30T00:32:52"/>
    <x v="49"/>
    <s v="Pomperaug Swim"/>
    <n v="1.8255578093306299"/>
    <n v="0"/>
    <s v="Inside"/>
    <s v="2 Mile Swim"/>
    <d v="1899-12-30T01:18:53"/>
    <d v="1899-12-30T00:39:26"/>
    <d v="1899-12-30T14:21:06"/>
    <d v="1899-12-30T15:13:30"/>
    <d v="1899-12-30T07:10:33"/>
    <d v="1899-12-30T07:36:45"/>
    <n v="2800"/>
    <x v="12"/>
    <x v="9"/>
    <n v="201302"/>
  </r>
  <r>
    <x v="1434"/>
    <d v="2013-02-28T00:00:00"/>
    <x v="1"/>
    <n v="10"/>
    <n v="0"/>
    <n v="29"/>
    <n v="21"/>
    <d v="1899-12-30T00:29:21"/>
    <d v="1899-12-30T00:02:56"/>
    <x v="51"/>
    <s v="Spin Class"/>
    <n v="20.442930153321992"/>
    <n v="0"/>
    <s v="Inside"/>
    <m/>
    <d v="1899-12-30T05:28:43"/>
    <d v="1899-12-30T02:44:22"/>
    <d v="1899-12-30T01:16:54"/>
    <d v="1899-12-30T02:09:18"/>
    <d v="1899-12-30T00:38:27"/>
    <d v="1899-12-30T01:04:39"/>
    <n v="158"/>
    <x v="12"/>
    <x v="9"/>
    <n v="201302"/>
  </r>
  <r>
    <x v="1435"/>
    <d v="2013-03-03T00:00:00"/>
    <x v="2"/>
    <n v="7.6"/>
    <n v="1"/>
    <n v="7"/>
    <n v="34"/>
    <d v="1899-12-30T01:07:34"/>
    <d v="1899-12-30T00:08:53"/>
    <x v="52"/>
    <s v="Polar Bear Run"/>
    <n v="6.7488899851998081"/>
    <n v="0"/>
    <s v="cold"/>
    <s v="http://runkeeper.com/user/ctkeane/activity/153871607"/>
    <d v="1899-12-30T03:52:56"/>
    <d v="1899-12-30T01:56:28"/>
    <d v="1899-12-30T03:52:56"/>
    <d v="1899-12-30T04:45:20"/>
    <d v="1899-12-30T01:56:28"/>
    <d v="1899-12-30T02:22:40"/>
    <n v="795"/>
    <x v="12"/>
    <x v="10"/>
    <n v="201303"/>
  </r>
  <r>
    <x v="1436"/>
    <d v="2013-03-04T00:00:00"/>
    <x v="2"/>
    <n v="5"/>
    <n v="0"/>
    <n v="48"/>
    <n v="30"/>
    <d v="1899-12-30T00:48:30"/>
    <d v="1899-12-30T00:09:42"/>
    <x v="57"/>
    <s v="YNHH Treadmill"/>
    <n v="6.185567010309283"/>
    <n v="0"/>
    <s v="Inside"/>
    <s v="Recovery Run"/>
    <d v="1899-12-30T04:14:08"/>
    <d v="1899-12-30T02:07:04"/>
    <d v="1899-12-30T04:14:08"/>
    <d v="1899-12-30T05:06:32"/>
    <d v="1899-12-30T02:07:04"/>
    <d v="1899-12-30T02:33:16"/>
    <n v="1174"/>
    <x v="12"/>
    <x v="10"/>
    <n v="201303"/>
  </r>
  <r>
    <x v="1436"/>
    <d v="2013-03-04T00:00:00"/>
    <x v="0"/>
    <n v="1"/>
    <n v="0"/>
    <n v="35"/>
    <n v="0"/>
    <d v="1899-12-30T00:35:00"/>
    <d v="1899-12-30T00:35:00"/>
    <x v="49"/>
    <s v="Pomperaug Swim"/>
    <n v="1.7142857142857155"/>
    <n v="0"/>
    <s v="Inside"/>
    <s v="Lots of arm only laps"/>
    <d v="1899-12-30T01:24:00"/>
    <d v="1899-12-30T00:42:00"/>
    <d v="1899-12-30T15:17:00"/>
    <d v="1899-12-30T16:09:24"/>
    <d v="1899-12-30T07:38:30"/>
    <d v="1899-12-30T08:04:42"/>
    <n v="2860"/>
    <x v="12"/>
    <x v="10"/>
    <n v="201303"/>
  </r>
  <r>
    <x v="1437"/>
    <d v="2013-03-06T00:00:00"/>
    <x v="1"/>
    <n v="16.399999999999999"/>
    <n v="0"/>
    <n v="40"/>
    <n v="0"/>
    <d v="1899-12-30T00:40:00"/>
    <d v="1899-12-30T00:02:26"/>
    <x v="51"/>
    <s v="Random"/>
    <n v="24.600000000000019"/>
    <n v="0"/>
    <s v="Inside"/>
    <s v="4x8 min at 210watts"/>
    <d v="1899-12-30T04:33:10"/>
    <d v="1899-12-30T02:16:35"/>
    <d v="1899-12-30T01:03:54"/>
    <d v="1899-12-30T01:56:18"/>
    <d v="1899-12-30T00:31:57"/>
    <d v="1899-12-30T00:58:09"/>
    <n v="29"/>
    <x v="12"/>
    <x v="10"/>
    <n v="201303"/>
  </r>
  <r>
    <x v="1437"/>
    <d v="2013-03-06T00:00:00"/>
    <x v="0"/>
    <n v="1.25"/>
    <n v="0"/>
    <n v="39"/>
    <n v="0"/>
    <d v="1899-12-30T00:39:00"/>
    <d v="1899-12-30T00:31:12"/>
    <x v="49"/>
    <s v="Pomperaug Swim"/>
    <n v="1.9230769230769245"/>
    <n v="0"/>
    <s v="Inside"/>
    <m/>
    <d v="1899-12-30T01:14:53"/>
    <d v="1899-12-30T00:37:26"/>
    <d v="1899-12-30T13:37:26"/>
    <d v="1899-12-30T14:29:50"/>
    <d v="1899-12-30T06:48:43"/>
    <d v="1899-12-30T07:14:55"/>
    <n v="2770"/>
    <x v="12"/>
    <x v="10"/>
    <n v="201303"/>
  </r>
  <r>
    <x v="1438"/>
    <d v="2013-03-07T00:00:00"/>
    <x v="2"/>
    <n v="3.11"/>
    <n v="0"/>
    <n v="28"/>
    <n v="30"/>
    <d v="1899-12-30T00:28:30"/>
    <d v="1899-12-30T00:09:10"/>
    <x v="62"/>
    <s v="YNHH Treadmill"/>
    <n v="6.5473684210526359"/>
    <n v="155"/>
    <s v="Inside"/>
    <s v="9:15 5k"/>
    <d v="1899-12-30T04:00:06"/>
    <d v="1899-12-30T02:00:03"/>
    <d v="1899-12-30T04:00:06"/>
    <d v="1899-12-30T04:52:30"/>
    <d v="1899-12-30T02:00:03"/>
    <d v="1899-12-30T02:26:15"/>
    <n v="859"/>
    <x v="12"/>
    <x v="10"/>
    <n v="201303"/>
  </r>
  <r>
    <x v="1439"/>
    <d v="2013-03-10T00:00:00"/>
    <x v="1"/>
    <n v="26.5"/>
    <n v="2"/>
    <n v="12"/>
    <n v="59"/>
    <d v="1899-12-30T02:12:59"/>
    <d v="1899-12-30T00:05:01"/>
    <x v="53"/>
    <s v="Random"/>
    <n v="11.956385511968927"/>
    <n v="0"/>
    <s v="Cold"/>
    <s v="http://app.strava.com/activities/43874544"/>
    <d v="1899-12-30T09:22:03"/>
    <d v="1899-12-30T04:41:01"/>
    <d v="1899-12-30T02:11:29"/>
    <d v="1899-12-30T03:03:53"/>
    <d v="1899-12-30T01:05:44"/>
    <d v="1899-12-30T01:31:56"/>
    <n v="657"/>
    <x v="12"/>
    <x v="10"/>
    <n v="201303"/>
  </r>
  <r>
    <x v="1439"/>
    <d v="2013-03-10T00:00:00"/>
    <x v="2"/>
    <n v="6.1"/>
    <n v="1"/>
    <n v="0"/>
    <n v="0"/>
    <d v="1899-12-30T01:00:00"/>
    <d v="1899-12-30T00:09:50"/>
    <x v="52"/>
    <s v="Treadmill"/>
    <n v="6.100000000000005"/>
    <n v="0"/>
    <s v="Inside"/>
    <m/>
    <d v="1899-12-30T04:17:42"/>
    <d v="1899-12-30T02:08:51"/>
    <d v="1899-12-30T04:17:42"/>
    <d v="1899-12-30T05:10:06"/>
    <d v="1899-12-30T02:08:51"/>
    <d v="1899-12-30T02:35:03"/>
    <n v="1287"/>
    <x v="12"/>
    <x v="10"/>
    <n v="201303"/>
  </r>
  <r>
    <x v="1440"/>
    <d v="2013-03-11T00:00:00"/>
    <x v="2"/>
    <n v="2.21"/>
    <n v="0"/>
    <n v="21"/>
    <n v="7"/>
    <d v="1899-12-30T00:21:07"/>
    <d v="1899-12-30T00:09:33"/>
    <x v="62"/>
    <s v="YNHH Treadmill"/>
    <n v="6.2794001578532015"/>
    <n v="0"/>
    <s v="Inside"/>
    <s v="6x .25 Mile at 8:06 90 Sec Rest"/>
    <d v="1899-12-30T04:10:21"/>
    <d v="1899-12-30T02:05:10"/>
    <d v="1899-12-30T04:10:21"/>
    <d v="1899-12-30T05:02:45"/>
    <d v="1899-12-30T02:05:10"/>
    <d v="1899-12-30T02:31:22"/>
    <n v="1074"/>
    <x v="12"/>
    <x v="10"/>
    <n v="201303"/>
  </r>
  <r>
    <x v="1441"/>
    <d v="2013-03-13T00:00:00"/>
    <x v="1"/>
    <n v="13.1"/>
    <n v="0"/>
    <n v="30"/>
    <n v="0"/>
    <d v="1899-12-30T00:30:00"/>
    <d v="1899-12-30T00:02:17"/>
    <x v="51"/>
    <s v="Watts"/>
    <n v="26.200000000000021"/>
    <n v="0"/>
    <s v="Inside"/>
    <s v=" 3x8 min @195 Watts"/>
    <d v="1899-12-30T04:16:29"/>
    <d v="1899-12-30T02:08:15"/>
    <d v="1899-12-30T01:00:00"/>
    <d v="1899-12-30T01:52:24"/>
    <d v="1899-12-30T00:30:00"/>
    <d v="1899-12-30T00:56:12"/>
    <n v="20"/>
    <x v="12"/>
    <x v="10"/>
    <n v="201303"/>
  </r>
  <r>
    <x v="1441"/>
    <d v="2013-03-13T00:00:00"/>
    <x v="0"/>
    <n v="1.55"/>
    <n v="0"/>
    <n v="52"/>
    <n v="50"/>
    <d v="1899-12-30T00:52:50"/>
    <d v="1899-12-30T00:34:05"/>
    <x v="49"/>
    <s v="Jake's Swim"/>
    <n v="1.7602523659306006"/>
    <n v="0"/>
    <s v="Inside"/>
    <m/>
    <d v="1899-12-30T01:21:48"/>
    <d v="1899-12-30T00:40:54"/>
    <d v="1899-12-30T14:53:03"/>
    <d v="1899-12-30T15:45:27"/>
    <d v="1899-12-30T07:26:32"/>
    <d v="1899-12-30T07:52:44"/>
    <n v="2837"/>
    <x v="12"/>
    <x v="10"/>
    <n v="201303"/>
  </r>
  <r>
    <x v="1442"/>
    <d v="2013-03-14T00:00:00"/>
    <x v="2"/>
    <n v="2.21"/>
    <n v="0"/>
    <n v="20"/>
    <n v="0"/>
    <d v="1899-12-30T00:20:00"/>
    <d v="1899-12-30T00:09:03"/>
    <x v="62"/>
    <s v="YNHH Treadmill"/>
    <n v="6.6300000000000061"/>
    <n v="0"/>
    <s v="Inside"/>
    <m/>
    <d v="1899-12-30T03:57:06"/>
    <d v="1899-12-30T01:58:33"/>
    <d v="1899-12-30T03:57:06"/>
    <d v="1899-12-30T04:49:30"/>
    <d v="1899-12-30T01:58:33"/>
    <d v="1899-12-30T02:24:45"/>
    <n v="828"/>
    <x v="12"/>
    <x v="10"/>
    <n v="201303"/>
  </r>
  <r>
    <x v="1442"/>
    <d v="2013-03-14T00:00:00"/>
    <x v="0"/>
    <n v="1.46"/>
    <n v="0"/>
    <n v="45"/>
    <n v="0"/>
    <d v="1899-12-30T00:45:00"/>
    <d v="1899-12-30T00:30:49"/>
    <x v="49"/>
    <s v="Pomperaug Swim"/>
    <n v="1.9466666666666683"/>
    <n v="0"/>
    <s v="Inside"/>
    <s v="45 min swim 47 laps"/>
    <d v="1899-12-30T01:13:58"/>
    <d v="1899-12-30T00:36:59"/>
    <d v="1899-12-30T13:27:32"/>
    <d v="1899-12-30T14:19:56"/>
    <d v="1899-12-30T06:43:46"/>
    <d v="1899-12-30T07:09:58"/>
    <n v="2765"/>
    <x v="12"/>
    <x v="10"/>
    <n v="201303"/>
  </r>
  <r>
    <x v="1443"/>
    <d v="2013-03-15T00:00:00"/>
    <x v="1"/>
    <n v="12"/>
    <n v="0"/>
    <n v="30"/>
    <n v="0"/>
    <d v="1899-12-30T00:30:00"/>
    <d v="1899-12-30T00:02:30"/>
    <x v="51"/>
    <s v="30 Spin"/>
    <n v="24.000000000000021"/>
    <n v="0"/>
    <s v="Inside"/>
    <m/>
    <d v="1899-12-30T04:40:00"/>
    <d v="1899-12-30T02:20:00"/>
    <d v="1899-12-30T01:05:30"/>
    <d v="1899-12-30T01:57:54"/>
    <d v="1899-12-30T00:32:45"/>
    <d v="1899-12-30T00:58:57"/>
    <n v="35"/>
    <x v="12"/>
    <x v="10"/>
    <n v="201303"/>
  </r>
  <r>
    <x v="1443"/>
    <d v="2013-03-15T00:00:00"/>
    <x v="2"/>
    <n v="1.1000000000000001"/>
    <n v="0"/>
    <n v="10"/>
    <n v="0"/>
    <d v="1899-12-30T00:10:00"/>
    <d v="1899-12-30T00:09:05"/>
    <x v="62"/>
    <s v="YNHH Treadmill"/>
    <n v="6.6000000000000059"/>
    <n v="0"/>
    <s v="Inside"/>
    <m/>
    <d v="1899-12-30T03:58:11"/>
    <d v="1899-12-30T01:59:05"/>
    <d v="1899-12-30T03:58:11"/>
    <d v="1899-12-30T04:50:35"/>
    <d v="1899-12-30T01:59:05"/>
    <d v="1899-12-30T02:25:17"/>
    <n v="839"/>
    <x v="12"/>
    <x v="10"/>
    <n v="201303"/>
  </r>
  <r>
    <x v="1444"/>
    <d v="2013-03-16T00:00:00"/>
    <x v="1"/>
    <n v="30"/>
    <n v="2"/>
    <n v="0"/>
    <n v="0"/>
    <d v="1899-12-30T02:00:00"/>
    <d v="1899-12-30T00:04:00"/>
    <x v="63"/>
    <s v="2 hour spin"/>
    <n v="15.000000000000014"/>
    <n v="0"/>
    <s v="Inside"/>
    <s v="booooriiiinnnggg"/>
    <d v="1899-12-30T07:28:00"/>
    <d v="1899-12-30T03:44:00"/>
    <d v="1899-12-30T01:44:48"/>
    <d v="1899-12-30T02:37:12"/>
    <d v="1899-12-30T00:52:24"/>
    <d v="1899-12-30T01:18:36"/>
    <n v="426"/>
    <x v="12"/>
    <x v="10"/>
    <n v="201303"/>
  </r>
  <r>
    <x v="1444"/>
    <d v="2013-03-16T00:00:00"/>
    <x v="2"/>
    <n v="1"/>
    <n v="0"/>
    <n v="9"/>
    <n v="55"/>
    <d v="1899-12-30T00:09:55"/>
    <d v="1899-12-30T00:09:55"/>
    <x v="57"/>
    <s v="Treadmill"/>
    <n v="6.050420168067232"/>
    <n v="0"/>
    <s v="Inside"/>
    <m/>
    <d v="1899-12-30T04:19:49"/>
    <d v="1899-12-30T02:09:55"/>
    <d v="1899-12-30T04:19:49"/>
    <d v="1899-12-30T05:12:13"/>
    <d v="1899-12-30T02:09:55"/>
    <d v="1899-12-30T02:36:07"/>
    <n v="1347"/>
    <x v="12"/>
    <x v="10"/>
    <n v="201303"/>
  </r>
  <r>
    <x v="1445"/>
    <d v="2013-03-17T00:00:00"/>
    <x v="2"/>
    <n v="6.82"/>
    <n v="1"/>
    <n v="13"/>
    <n v="48"/>
    <d v="1899-12-30T01:13:48"/>
    <d v="1899-12-30T00:10:49"/>
    <x v="52"/>
    <s v="Qloop to 389"/>
    <n v="5.5447154471544762"/>
    <n v="0"/>
    <s v="Cold"/>
    <m/>
    <d v="1899-12-30T04:43:31"/>
    <d v="1899-12-30T02:21:45"/>
    <d v="1899-12-30T04:43:31"/>
    <d v="1899-12-30T05:35:55"/>
    <d v="1899-12-30T02:21:45"/>
    <d v="1899-12-30T02:47:57"/>
    <n v="1961"/>
    <x v="12"/>
    <x v="10"/>
    <n v="201303"/>
  </r>
  <r>
    <x v="1446"/>
    <d v="2013-03-18T00:00:00"/>
    <x v="2"/>
    <n v="4.53"/>
    <n v="0"/>
    <n v="44"/>
    <n v="18"/>
    <d v="1899-12-30T00:44:18"/>
    <d v="1899-12-30T00:09:47"/>
    <x v="62"/>
    <s v="YNHH Treadmill"/>
    <n v="6.1354401805869134"/>
    <n v="0"/>
    <s v="Inside"/>
    <s v="8x800 @ 8:50 with 90 sec break"/>
    <d v="1899-12-30T04:16:13"/>
    <d v="1899-12-30T02:08:06"/>
    <d v="1899-12-30T04:16:13"/>
    <d v="1899-12-30T05:08:37"/>
    <d v="1899-12-30T02:08:06"/>
    <d v="1899-12-30T02:34:19"/>
    <n v="1233"/>
    <x v="12"/>
    <x v="10"/>
    <n v="201303"/>
  </r>
  <r>
    <x v="1447"/>
    <d v="2013-03-19T00:00:00"/>
    <x v="1"/>
    <n v="12"/>
    <n v="0"/>
    <n v="35"/>
    <n v="0"/>
    <d v="1899-12-30T00:35:00"/>
    <d v="1899-12-30T00:02:55"/>
    <x v="51"/>
    <s v="Spin Class"/>
    <n v="20.571428571428587"/>
    <n v="0"/>
    <s v="Inside"/>
    <m/>
    <d v="1899-12-30T05:26:40"/>
    <d v="1899-12-30T02:43:20"/>
    <d v="1899-12-30T01:16:25"/>
    <d v="1899-12-30T02:08:49"/>
    <d v="1899-12-30T00:38:12"/>
    <d v="1899-12-30T01:04:25"/>
    <n v="156"/>
    <x v="12"/>
    <x v="10"/>
    <n v="201303"/>
  </r>
  <r>
    <x v="1448"/>
    <d v="2013-03-20T00:00:00"/>
    <x v="0"/>
    <n v="1"/>
    <n v="0"/>
    <n v="32"/>
    <n v="0"/>
    <d v="1899-12-30T00:32:00"/>
    <d v="1899-12-30T00:32:00"/>
    <x v="49"/>
    <s v="Pomperaug Swim"/>
    <n v="1.8750000000000013"/>
    <n v="0"/>
    <s v="Inside"/>
    <s v="1000 meters in 17:57"/>
    <d v="1899-12-30T01:16:48"/>
    <d v="1899-12-30T00:38:24"/>
    <d v="1899-12-30T13:58:24"/>
    <d v="1899-12-30T14:50:48"/>
    <d v="1899-12-30T06:59:12"/>
    <d v="1899-12-30T07:25:24"/>
    <n v="2781"/>
    <x v="12"/>
    <x v="10"/>
    <n v="201303"/>
  </r>
  <r>
    <x v="1449"/>
    <d v="2013-03-21T00:00:00"/>
    <x v="2"/>
    <n v="1.5"/>
    <n v="0"/>
    <n v="12"/>
    <n v="15"/>
    <d v="1899-12-30T00:12:15"/>
    <d v="1899-12-30T00:08:10"/>
    <x v="62"/>
    <s v="YNHH Treadmill"/>
    <n v="7.3469387755102105"/>
    <n v="0"/>
    <s v="Inside"/>
    <s v="Time Trial 1.5 miles"/>
    <d v="1899-12-30T03:33:58"/>
    <d v="1899-12-30T01:46:59"/>
    <d v="1899-12-30T03:33:58"/>
    <d v="1899-12-30T04:26:22"/>
    <d v="1899-12-30T01:46:59"/>
    <d v="1899-12-30T02:13:11"/>
    <n v="722"/>
    <x v="12"/>
    <x v="10"/>
    <n v="201303"/>
  </r>
  <r>
    <x v="1449"/>
    <d v="2013-03-21T00:00:00"/>
    <x v="1"/>
    <n v="12.2"/>
    <n v="0"/>
    <n v="30"/>
    <n v="0"/>
    <d v="1899-12-30T00:30:00"/>
    <d v="1899-12-30T00:02:28"/>
    <x v="51"/>
    <s v="YNHH Spin Bike"/>
    <n v="24.40000000000002"/>
    <n v="0"/>
    <s v="Inside"/>
    <s v="Keep 200+ watts"/>
    <d v="1899-12-30T04:35:25"/>
    <d v="1899-12-30T02:17:42"/>
    <d v="1899-12-30T01:04:26"/>
    <d v="1899-12-30T01:56:50"/>
    <d v="1899-12-30T00:32:13"/>
    <d v="1899-12-30T00:58:25"/>
    <n v="32"/>
    <x v="12"/>
    <x v="10"/>
    <n v="201303"/>
  </r>
  <r>
    <x v="1450"/>
    <d v="2013-03-22T00:00:00"/>
    <x v="2"/>
    <n v="2.2999999999999998"/>
    <n v="0"/>
    <n v="20"/>
    <n v="0"/>
    <d v="1899-12-30T00:20:00"/>
    <d v="1899-12-30T00:08:42"/>
    <x v="62"/>
    <s v="YNHH Treadmill"/>
    <n v="6.9000000000000057"/>
    <n v="0"/>
    <s v="Inside"/>
    <m/>
    <d v="1899-12-30T03:47:50"/>
    <d v="1899-12-30T01:53:55"/>
    <d v="1899-12-30T03:47:50"/>
    <d v="1899-12-30T04:40:14"/>
    <d v="1899-12-30T01:53:55"/>
    <d v="1899-12-30T02:20:07"/>
    <n v="767"/>
    <x v="12"/>
    <x v="10"/>
    <n v="201303"/>
  </r>
  <r>
    <x v="1451"/>
    <d v="2013-03-23T00:00:00"/>
    <x v="2"/>
    <n v="8"/>
    <n v="1"/>
    <n v="16"/>
    <n v="20"/>
    <d v="1899-12-30T01:16:20"/>
    <d v="1899-12-30T00:09:32"/>
    <x v="52"/>
    <s v="Treadmill"/>
    <n v="6.2882096069869045"/>
    <n v="0"/>
    <s v="Inside"/>
    <m/>
    <d v="1899-12-30T04:09:59"/>
    <d v="1899-12-30T02:05:00"/>
    <d v="1899-12-30T04:09:59"/>
    <d v="1899-12-30T05:02:24"/>
    <d v="1899-12-30T02:05:00"/>
    <d v="1899-12-30T02:31:12"/>
    <n v="1059"/>
    <x v="12"/>
    <x v="10"/>
    <n v="201303"/>
  </r>
  <r>
    <x v="1452"/>
    <d v="2013-03-24T00:00:00"/>
    <x v="1"/>
    <n v="32.700000000000003"/>
    <n v="2"/>
    <n v="34"/>
    <n v="11"/>
    <d v="1899-12-30T02:34:11"/>
    <d v="1899-12-30T00:04:43"/>
    <x v="53"/>
    <s v="Tour De Flanders Up"/>
    <n v="12.725110798832571"/>
    <n v="0"/>
    <s v="Cold"/>
    <s v="http://app.strava.com/activities/45715316"/>
    <d v="1899-12-30T08:48:05"/>
    <d v="1899-12-30T04:24:03"/>
    <d v="1899-12-30T02:03:32"/>
    <d v="1899-12-30T02:55:56"/>
    <d v="1899-12-30T01:01:46"/>
    <d v="1899-12-30T01:27:58"/>
    <n v="627"/>
    <x v="12"/>
    <x v="10"/>
    <n v="201303"/>
  </r>
  <r>
    <x v="1453"/>
    <d v="2013-03-25T00:00:00"/>
    <x v="2"/>
    <n v="2.35"/>
    <n v="0"/>
    <n v="21"/>
    <n v="0"/>
    <d v="1899-12-30T00:21:00"/>
    <d v="1899-12-30T00:08:56"/>
    <x v="62"/>
    <s v="YNHH Treadmill"/>
    <n v="6.7142857142857197"/>
    <n v="0"/>
    <s v="Inside"/>
    <m/>
    <d v="1899-12-30T03:54:08"/>
    <d v="1899-12-30T01:57:04"/>
    <d v="1899-12-30T03:54:08"/>
    <d v="1899-12-30T04:46:32"/>
    <d v="1899-12-30T01:57:04"/>
    <d v="1899-12-30T02:23:16"/>
    <n v="802"/>
    <x v="12"/>
    <x v="10"/>
    <n v="201303"/>
  </r>
  <r>
    <x v="1454"/>
    <d v="2013-03-26T00:00:00"/>
    <x v="1"/>
    <n v="11.5"/>
    <n v="0"/>
    <n v="30"/>
    <n v="0"/>
    <d v="1899-12-30T00:30:00"/>
    <d v="1899-12-30T00:02:37"/>
    <x v="51"/>
    <s v="Spin Class"/>
    <n v="23.000000000000021"/>
    <n v="126"/>
    <s v="Inside"/>
    <m/>
    <d v="1899-12-30T04:52:10"/>
    <d v="1899-12-30T02:26:05"/>
    <d v="1899-12-30T01:08:21"/>
    <d v="1899-12-30T02:00:45"/>
    <d v="1899-12-30T00:34:10"/>
    <d v="1899-12-30T01:00:22"/>
    <n v="56"/>
    <x v="12"/>
    <x v="10"/>
    <n v="201303"/>
  </r>
  <r>
    <x v="1455"/>
    <d v="2013-03-28T00:00:00"/>
    <x v="0"/>
    <n v="0.85"/>
    <n v="0"/>
    <n v="29"/>
    <n v="40"/>
    <d v="1899-12-30T00:29:40"/>
    <d v="1899-12-30T00:34:54"/>
    <x v="65"/>
    <s v="Yale 25 Yard"/>
    <n v="1.7191011235955067"/>
    <n v="0"/>
    <s v="Inside"/>
    <m/>
    <d v="1899-12-30T01:23:46"/>
    <d v="1899-12-30T00:41:53"/>
    <d v="1899-12-30T15:14:26"/>
    <d v="1899-12-30T16:06:50"/>
    <d v="1899-12-30T07:37:13"/>
    <d v="1899-12-30T08:03:25"/>
    <n v="2857"/>
    <x v="12"/>
    <x v="10"/>
    <n v="201303"/>
  </r>
  <r>
    <x v="1455"/>
    <d v="2013-03-28T00:00:00"/>
    <x v="1"/>
    <n v="11.5"/>
    <n v="0"/>
    <n v="30"/>
    <n v="0"/>
    <d v="1899-12-30T00:30:00"/>
    <d v="1899-12-30T00:02:37"/>
    <x v="51"/>
    <s v="YNHH Spin Bike"/>
    <n v="23.000000000000021"/>
    <n v="124"/>
    <s v="Inside"/>
    <s v="30 min even"/>
    <d v="1899-12-30T04:52:10"/>
    <d v="1899-12-30T02:26:05"/>
    <d v="1899-12-30T01:08:21"/>
    <d v="1899-12-30T02:00:45"/>
    <d v="1899-12-30T00:34:10"/>
    <d v="1899-12-30T01:00:22"/>
    <n v="56"/>
    <x v="12"/>
    <x v="10"/>
    <n v="201303"/>
  </r>
  <r>
    <x v="1455"/>
    <d v="2013-03-28T00:00:00"/>
    <x v="2"/>
    <n v="1.6"/>
    <n v="0"/>
    <n v="15"/>
    <n v="0"/>
    <d v="1899-12-30T00:15:00"/>
    <d v="1899-12-30T00:09:22"/>
    <x v="62"/>
    <s v="YNHH Treadmill"/>
    <n v="6.4000000000000057"/>
    <n v="151"/>
    <s v="Inside"/>
    <s v="10 min easy and 5 minute + 30 seconds"/>
    <d v="1899-12-30T04:05:38"/>
    <d v="1899-12-30T02:02:49"/>
    <d v="1899-12-30T04:05:38"/>
    <d v="1899-12-30T04:58:02"/>
    <d v="1899-12-30T02:02:49"/>
    <d v="1899-12-30T02:29:01"/>
    <n v="960"/>
    <x v="12"/>
    <x v="10"/>
    <n v="201303"/>
  </r>
  <r>
    <x v="1456"/>
    <d v="2013-03-29T00:00:00"/>
    <x v="1"/>
    <n v="27.8"/>
    <n v="1"/>
    <n v="58"/>
    <n v="52"/>
    <d v="1899-12-30T01:58:52"/>
    <d v="1899-12-30T00:04:17"/>
    <x v="53"/>
    <s v="Rev3 Olympic"/>
    <n v="14.03252944475604"/>
    <n v="0"/>
    <s v="Chilly"/>
    <s v="http://app.strava.com/activities/46332934"/>
    <d v="1899-12-30T07:58:53"/>
    <d v="1899-12-30T03:59:27"/>
    <d v="1899-12-30T01:52:02"/>
    <d v="1899-12-30T02:44:26"/>
    <d v="1899-12-30T00:56:01"/>
    <d v="1899-12-30T01:22:13"/>
    <n v="528"/>
    <x v="12"/>
    <x v="10"/>
    <n v="201303"/>
  </r>
  <r>
    <x v="1457"/>
    <d v="2013-03-31T00:00:00"/>
    <x v="2"/>
    <n v="10.5"/>
    <n v="1"/>
    <n v="43"/>
    <n v="51"/>
    <d v="1899-12-30T01:43:51"/>
    <d v="1899-12-30T00:09:53"/>
    <x v="66"/>
    <s v="Griskus Sprint Bike Course"/>
    <n v="6.0664419836302397"/>
    <n v="0"/>
    <s v="Chilly"/>
    <s v="http://runkeeper.com/user/ctkeane/activity/162226940"/>
    <d v="1899-12-30T04:19:08"/>
    <d v="1899-12-30T02:09:34"/>
    <d v="1899-12-30T04:19:08"/>
    <d v="1899-12-30T05:11:32"/>
    <d v="1899-12-30T02:09:34"/>
    <d v="1899-12-30T02:35:46"/>
    <n v="1335"/>
    <x v="12"/>
    <x v="10"/>
    <n v="201303"/>
  </r>
  <r>
    <x v="1458"/>
    <d v="2013-04-01T00:00:00"/>
    <x v="2"/>
    <n v="3.2"/>
    <n v="0"/>
    <n v="30"/>
    <n v="47"/>
    <d v="1899-12-30T00:30:47"/>
    <d v="1899-12-30T00:09:37"/>
    <x v="62"/>
    <s v="YNHH Treadmill"/>
    <n v="6.2371413102328148"/>
    <n v="0"/>
    <s v="Inside"/>
    <s v="6x800 @8:00 with 90 sec break"/>
    <d v="1899-12-30T04:12:02"/>
    <d v="1899-12-30T02:06:01"/>
    <d v="1899-12-30T04:12:02"/>
    <d v="1899-12-30T05:04:26"/>
    <d v="1899-12-30T02:06:01"/>
    <d v="1899-12-30T02:32:13"/>
    <n v="1110"/>
    <x v="12"/>
    <x v="1"/>
    <n v="201304"/>
  </r>
  <r>
    <x v="1459"/>
    <d v="2013-04-02T00:00:00"/>
    <x v="1"/>
    <n v="11.5"/>
    <n v="0"/>
    <n v="30"/>
    <n v="15"/>
    <d v="1899-12-30T00:30:15"/>
    <d v="1899-12-30T00:02:38"/>
    <x v="51"/>
    <s v="YNHH Spin Bike"/>
    <n v="22.809917355371923"/>
    <n v="0"/>
    <s v="Inside"/>
    <s v="3x6min @214+ wattage"/>
    <d v="1899-12-30T04:54:37"/>
    <d v="1899-12-30T02:27:18"/>
    <d v="1899-12-30T01:08:55"/>
    <d v="1899-12-30T02:01:19"/>
    <d v="1899-12-30T00:34:28"/>
    <d v="1899-12-30T01:00:40"/>
    <n v="62"/>
    <x v="12"/>
    <x v="1"/>
    <n v="201304"/>
  </r>
  <r>
    <x v="1460"/>
    <d v="2013-04-03T00:00:00"/>
    <x v="0"/>
    <n v="1.1000000000000001"/>
    <n v="0"/>
    <n v="34"/>
    <n v="14"/>
    <d v="1899-12-30T00:34:14"/>
    <d v="1899-12-30T00:31:07"/>
    <x v="65"/>
    <s v="Yale 25 Yard"/>
    <n v="1.927945472249271"/>
    <n v="0"/>
    <s v="Inside"/>
    <m/>
    <d v="1899-12-30T01:14:41"/>
    <d v="1899-12-30T00:37:21"/>
    <d v="1899-12-30T13:35:23"/>
    <d v="1899-12-30T14:27:47"/>
    <d v="1899-12-30T06:47:41"/>
    <d v="1899-12-30T07:13:53"/>
    <n v="2768"/>
    <x v="12"/>
    <x v="1"/>
    <n v="201304"/>
  </r>
  <r>
    <x v="1461"/>
    <d v="2013-04-04T00:00:00"/>
    <x v="1"/>
    <n v="10"/>
    <n v="0"/>
    <n v="26"/>
    <n v="9"/>
    <d v="1899-12-30T00:26:09"/>
    <d v="1899-12-30T00:02:37"/>
    <x v="51"/>
    <s v="YNHH Spin Bike"/>
    <n v="22.944550669216085"/>
    <n v="0"/>
    <s v="Inside"/>
    <s v="Keep 200+ watts"/>
    <d v="1899-12-30T04:52:53"/>
    <d v="1899-12-30T02:26:26"/>
    <d v="1899-12-30T01:08:31"/>
    <d v="1899-12-30T02:00:55"/>
    <d v="1899-12-30T00:34:15"/>
    <d v="1899-12-30T01:00:27"/>
    <n v="59"/>
    <x v="12"/>
    <x v="1"/>
    <n v="201304"/>
  </r>
  <r>
    <x v="1461"/>
    <d v="2013-04-04T00:00:00"/>
    <x v="2"/>
    <n v="2"/>
    <n v="0"/>
    <n v="16"/>
    <n v="49"/>
    <d v="1899-12-30T00:16:49"/>
    <d v="1899-12-30T00:08:24"/>
    <x v="62"/>
    <s v="YNHH Treadmill"/>
    <n v="7.1357779980178453"/>
    <n v="0"/>
    <s v="Inside"/>
    <s v="2 mile time trial"/>
    <d v="1899-12-30T03:40:18"/>
    <d v="1899-12-30T01:50:09"/>
    <d v="1899-12-30T03:40:18"/>
    <d v="1899-12-30T04:32:42"/>
    <d v="1899-12-30T01:50:09"/>
    <d v="1899-12-30T02:16:21"/>
    <n v="734"/>
    <x v="12"/>
    <x v="1"/>
    <n v="201304"/>
  </r>
  <r>
    <x v="1462"/>
    <d v="2013-04-05T00:00:00"/>
    <x v="2"/>
    <n v="3.1"/>
    <n v="0"/>
    <n v="25"/>
    <n v="33"/>
    <d v="1899-12-30T00:25:33"/>
    <d v="1899-12-30T00:08:15"/>
    <x v="62"/>
    <s v="YNHH-5k"/>
    <n v="7.2798434442270112"/>
    <n v="0"/>
    <s v="Cool"/>
    <s v="http://runkeeper.com/user/ctkeane/activity/163994767"/>
    <d v="1899-12-30T03:35:56"/>
    <d v="1899-12-30T01:47:58"/>
    <d v="1899-12-30T03:35:56"/>
    <d v="1899-12-30T04:28:20"/>
    <d v="1899-12-30T01:47:58"/>
    <d v="1899-12-30T02:14:10"/>
    <n v="726"/>
    <x v="12"/>
    <x v="1"/>
    <n v="201304"/>
  </r>
  <r>
    <x v="1463"/>
    <d v="2013-04-06T00:00:00"/>
    <x v="1"/>
    <n v="43.7"/>
    <n v="3"/>
    <n v="14"/>
    <n v="15"/>
    <d v="1899-12-30T03:14:15"/>
    <d v="1899-12-30T00:04:27"/>
    <x v="53"/>
    <s v="Black Rock Climb with Rev3 Start"/>
    <n v="13.49806949806951"/>
    <n v="0"/>
    <s v="Cold &amp; Windy"/>
    <s v="http://app.strava.com/activities/47589115"/>
    <d v="1899-12-30T08:17:51"/>
    <d v="1899-12-30T04:08:55"/>
    <d v="1899-12-30T01:56:28"/>
    <d v="1899-12-30T02:48:52"/>
    <d v="1899-12-30T00:58:14"/>
    <d v="1899-12-30T01:24:26"/>
    <n v="567"/>
    <x v="12"/>
    <x v="1"/>
    <n v="201304"/>
  </r>
  <r>
    <x v="1464"/>
    <d v="2013-04-07T00:00:00"/>
    <x v="2"/>
    <n v="5"/>
    <n v="0"/>
    <n v="45"/>
    <n v="5"/>
    <d v="1899-12-30T00:45:05"/>
    <d v="1899-12-30T00:09:01"/>
    <x v="66"/>
    <s v="Treadmill"/>
    <n v="6.6543438077634063"/>
    <n v="0"/>
    <s v="Inside"/>
    <m/>
    <d v="1899-12-30T03:56:14"/>
    <d v="1899-12-30T01:58:07"/>
    <d v="1899-12-30T03:56:14"/>
    <d v="1899-12-30T04:48:38"/>
    <d v="1899-12-30T01:58:07"/>
    <d v="1899-12-30T02:24:19"/>
    <n v="818"/>
    <x v="12"/>
    <x v="1"/>
    <n v="201304"/>
  </r>
  <r>
    <x v="1465"/>
    <d v="2013-04-08T00:00:00"/>
    <x v="1"/>
    <n v="11"/>
    <n v="0"/>
    <n v="30"/>
    <n v="20"/>
    <d v="1899-12-30T00:30:20"/>
    <d v="1899-12-30T00:02:45"/>
    <x v="51"/>
    <s v="YNHH Spin Bike"/>
    <n v="21.758241758241777"/>
    <n v="0"/>
    <s v="Inside"/>
    <m/>
    <d v="1899-12-30T05:08:51"/>
    <d v="1899-12-30T02:34:25"/>
    <d v="1899-12-30T01:12:15"/>
    <d v="1899-12-30T02:04:39"/>
    <d v="1899-12-30T00:36:07"/>
    <d v="1899-12-30T01:02:19"/>
    <n v="98"/>
    <x v="12"/>
    <x v="1"/>
    <n v="201304"/>
  </r>
  <r>
    <x v="1466"/>
    <d v="2013-04-09T00:00:00"/>
    <x v="1"/>
    <n v="6"/>
    <n v="0"/>
    <n v="21"/>
    <n v="0"/>
    <d v="1899-12-30T00:21:00"/>
    <d v="1899-12-30T00:03:30"/>
    <x v="51"/>
    <s v="YNHH Spin Bike"/>
    <n v="17.14285714285716"/>
    <n v="0"/>
    <s v="Inside"/>
    <s v="easy spin"/>
    <d v="1899-12-30T06:32:00"/>
    <d v="1899-12-30T03:16:00"/>
    <d v="1899-12-30T01:31:42"/>
    <d v="1899-12-30T02:24:06"/>
    <d v="1899-12-30T00:45:51"/>
    <d v="1899-12-30T01:12:03"/>
    <n v="260"/>
    <x v="12"/>
    <x v="1"/>
    <n v="201304"/>
  </r>
  <r>
    <x v="1467"/>
    <d v="2013-04-10T00:00:00"/>
    <x v="0"/>
    <n v="0.90900000000000003"/>
    <n v="0"/>
    <n v="29"/>
    <n v="40"/>
    <d v="1899-12-30T00:29:40"/>
    <d v="1899-12-30T00:32:38"/>
    <x v="65"/>
    <s v="Yale 25 Yard"/>
    <n v="1.838426966292136"/>
    <n v="0"/>
    <s v="Inside"/>
    <m/>
    <d v="1899-12-30T01:18:20"/>
    <d v="1899-12-30T00:39:10"/>
    <d v="1899-12-30T14:15:05"/>
    <d v="1899-12-30T15:07:29"/>
    <d v="1899-12-30T07:07:32"/>
    <d v="1899-12-30T07:33:44"/>
    <n v="2797"/>
    <x v="12"/>
    <x v="1"/>
    <n v="201304"/>
  </r>
  <r>
    <x v="1468"/>
    <d v="2013-04-11T00:00:00"/>
    <x v="1"/>
    <n v="13.9"/>
    <n v="0"/>
    <n v="35"/>
    <n v="0"/>
    <d v="1899-12-30T00:35:00"/>
    <d v="1899-12-30T00:02:31"/>
    <x v="51"/>
    <s v="YNHH Spin Bike"/>
    <n v="23.828571428571447"/>
    <n v="0"/>
    <s v="Inside"/>
    <m/>
    <d v="1899-12-30T04:42:01"/>
    <d v="1899-12-30T02:21:00"/>
    <d v="1899-12-30T01:05:58"/>
    <d v="1899-12-30T01:58:22"/>
    <d v="1899-12-30T00:32:59"/>
    <d v="1899-12-30T00:59:11"/>
    <n v="39"/>
    <x v="12"/>
    <x v="1"/>
    <n v="201304"/>
  </r>
  <r>
    <x v="1469"/>
    <d v="2013-04-14T00:00:00"/>
    <x v="2"/>
    <n v="4.2"/>
    <n v="0"/>
    <n v="41"/>
    <n v="26"/>
    <d v="1899-12-30T00:41:26"/>
    <d v="1899-12-30T00:09:52"/>
    <x v="62"/>
    <s v="Oasis of the Seas Track"/>
    <n v="6.082059533386972"/>
    <n v="0"/>
    <s v="HOT &amp; Humid"/>
    <s v="10 Laps Pushing Stroller"/>
    <d v="1899-12-30T04:18:28"/>
    <d v="1899-12-30T02:09:14"/>
    <d v="1899-12-30T04:18:28"/>
    <d v="1899-12-30T05:10:52"/>
    <d v="1899-12-30T02:09:14"/>
    <d v="1899-12-30T02:35:26"/>
    <n v="1312"/>
    <x v="12"/>
    <x v="1"/>
    <n v="201304"/>
  </r>
  <r>
    <x v="1470"/>
    <d v="2013-04-17T00:00:00"/>
    <x v="2"/>
    <n v="5"/>
    <n v="0"/>
    <n v="50"/>
    <n v="0"/>
    <d v="1899-12-30T00:50:00"/>
    <d v="1899-12-30T00:10:00"/>
    <x v="62"/>
    <s v="Oasis of the Seas Track"/>
    <n v="6.0000000000000044"/>
    <n v="0"/>
    <s v="HOT &amp; Humid"/>
    <s v="12 Laps Pushing Stroller"/>
    <d v="1899-12-30T04:22:00"/>
    <d v="1899-12-30T02:11:00"/>
    <d v="1899-12-30T04:22:00"/>
    <d v="1899-12-30T05:14:24"/>
    <d v="1899-12-30T02:11:00"/>
    <d v="1899-12-30T02:37:12"/>
    <n v="1423"/>
    <x v="12"/>
    <x v="1"/>
    <n v="201304"/>
  </r>
  <r>
    <x v="1471"/>
    <d v="2013-04-19T00:00:00"/>
    <x v="2"/>
    <n v="5"/>
    <n v="0"/>
    <n v="52"/>
    <n v="33"/>
    <d v="1899-12-30T00:52:33"/>
    <d v="1899-12-30T00:10:31"/>
    <x v="62"/>
    <s v="Oasis of the Seas Track"/>
    <n v="5.7088487155090446"/>
    <n v="0"/>
    <s v="HOT &amp; Humid"/>
    <s v="12 Laps Pushing Stroller"/>
    <d v="1899-12-30T04:35:22"/>
    <d v="1899-12-30T02:17:41"/>
    <d v="1899-12-30T04:35:22"/>
    <d v="1899-12-30T05:27:46"/>
    <d v="1899-12-30T02:17:41"/>
    <d v="1899-12-30T02:43:53"/>
    <n v="1787"/>
    <x v="12"/>
    <x v="1"/>
    <n v="201304"/>
  </r>
  <r>
    <x v="1472"/>
    <d v="2013-04-22T00:00:00"/>
    <x v="2"/>
    <n v="3.19"/>
    <n v="0"/>
    <n v="29"/>
    <n v="36"/>
    <d v="1899-12-30T00:29:36"/>
    <d v="1899-12-30T00:09:17"/>
    <x v="62"/>
    <s v="YNHH Treadmill"/>
    <n v="6.4662162162162211"/>
    <n v="0"/>
    <s v="Inside"/>
    <s v="3x1 mile 2 min rest"/>
    <d v="1899-12-30T04:03:07"/>
    <d v="1899-12-30T02:01:33"/>
    <d v="1899-12-30T04:03:07"/>
    <d v="1899-12-30T04:55:31"/>
    <d v="1899-12-30T02:01:33"/>
    <d v="1899-12-30T02:27:45"/>
    <n v="912"/>
    <x v="12"/>
    <x v="1"/>
    <n v="201304"/>
  </r>
  <r>
    <x v="1473"/>
    <d v="2013-04-23T00:00:00"/>
    <x v="1"/>
    <n v="11.1"/>
    <n v="0"/>
    <n v="31"/>
    <n v="1"/>
    <d v="1899-12-30T00:31:01"/>
    <d v="1899-12-30T00:02:48"/>
    <x v="51"/>
    <s v="YNHH Spin Bike"/>
    <n v="21.472326706072021"/>
    <n v="0"/>
    <s v="Inside"/>
    <m/>
    <d v="1899-12-30T05:12:58"/>
    <d v="1899-12-30T02:36:29"/>
    <d v="1899-12-30T01:13:13"/>
    <d v="1899-12-30T02:05:37"/>
    <d v="1899-12-30T00:36:36"/>
    <d v="1899-12-30T01:02:48"/>
    <n v="111"/>
    <x v="12"/>
    <x v="1"/>
    <n v="201304"/>
  </r>
  <r>
    <x v="1474"/>
    <d v="2013-04-25T00:00:00"/>
    <x v="0"/>
    <n v="1.05"/>
    <n v="0"/>
    <n v="36"/>
    <n v="1"/>
    <d v="1899-12-30T00:36:01"/>
    <d v="1899-12-30T00:34:18"/>
    <x v="67"/>
    <s v="Yale 50 Meter"/>
    <n v="1.7491901897269797"/>
    <n v="0"/>
    <s v="Inside"/>
    <s v="1700 meters"/>
    <d v="1899-12-30T01:22:19"/>
    <d v="1899-12-30T00:41:10"/>
    <d v="1899-12-30T14:58:42"/>
    <d v="1899-12-30T15:51:06"/>
    <d v="1899-12-30T07:29:21"/>
    <d v="1899-12-30T07:55:33"/>
    <n v="2842"/>
    <x v="12"/>
    <x v="1"/>
    <n v="201304"/>
  </r>
  <r>
    <x v="1475"/>
    <d v="2013-04-26T00:00:00"/>
    <x v="2"/>
    <n v="3.1"/>
    <n v="0"/>
    <n v="26"/>
    <n v="4"/>
    <d v="1899-12-30T00:26:04"/>
    <d v="1899-12-30T00:08:25"/>
    <x v="66"/>
    <s v="YNHH-5k"/>
    <n v="7.1355498721227688"/>
    <n v="0"/>
    <s v="Cool"/>
    <m/>
    <d v="1899-12-30T03:40:18"/>
    <d v="1899-12-30T01:50:09"/>
    <d v="1899-12-30T03:40:18"/>
    <d v="1899-12-30T04:32:42"/>
    <d v="1899-12-30T01:50:09"/>
    <d v="1899-12-30T02:16:21"/>
    <n v="735"/>
    <x v="12"/>
    <x v="1"/>
    <n v="201304"/>
  </r>
  <r>
    <x v="1476"/>
    <d v="2013-04-28T00:00:00"/>
    <x v="1"/>
    <n v="56.5"/>
    <n v="3"/>
    <n v="49"/>
    <n v="10"/>
    <d v="1899-12-30T03:49:10"/>
    <d v="1899-12-30T00:04:03"/>
    <x v="53"/>
    <s v="Past UJ"/>
    <n v="14.792727272727285"/>
    <n v="0"/>
    <s v="Nice!"/>
    <m/>
    <d v="1899-12-30T07:34:17"/>
    <d v="1899-12-30T03:47:08"/>
    <d v="1899-12-30T01:46:16"/>
    <d v="1899-12-30T02:38:40"/>
    <d v="1899-12-30T00:53:08"/>
    <d v="1899-12-30T01:19:20"/>
    <n v="465"/>
    <x v="12"/>
    <x v="1"/>
    <n v="201304"/>
  </r>
  <r>
    <x v="1477"/>
    <d v="2013-04-29T00:00:00"/>
    <x v="2"/>
    <n v="3"/>
    <n v="0"/>
    <n v="28"/>
    <n v="0"/>
    <d v="1899-12-30T00:28:00"/>
    <d v="1899-12-30T00:09:20"/>
    <x v="66"/>
    <s v="YNHH Treadmill"/>
    <n v="6.4285714285714342"/>
    <n v="0"/>
    <s v="Inside"/>
    <s v="6 x 1/2 mile at 7:50.  Second to Last one at 7:43.  Last one at 7:30"/>
    <d v="1899-12-30T04:04:32"/>
    <d v="1899-12-30T02:02:16"/>
    <d v="1899-12-30T04:04:32"/>
    <d v="1899-12-30T04:56:56"/>
    <d v="1899-12-30T02:02:16"/>
    <d v="1899-12-30T02:28:28"/>
    <n v="940"/>
    <x v="12"/>
    <x v="1"/>
    <n v="201304"/>
  </r>
  <r>
    <x v="1478"/>
    <d v="2013-04-30T00:00:00"/>
    <x v="1"/>
    <n v="9.7100000000000009"/>
    <n v="0"/>
    <n v="27"/>
    <n v="19"/>
    <d v="1899-12-30T00:27:19"/>
    <d v="1899-12-30T00:02:49"/>
    <x v="51"/>
    <s v="YNHH Spin Bike"/>
    <n v="21.32763880414889"/>
    <n v="0"/>
    <s v="Inside"/>
    <m/>
    <d v="1899-12-30T05:15:05"/>
    <d v="1899-12-30T02:37:33"/>
    <d v="1899-12-30T01:13:42"/>
    <d v="1899-12-30T02:06:06"/>
    <d v="1899-12-30T00:36:51"/>
    <d v="1899-12-30T01:03:03"/>
    <n v="123"/>
    <x v="12"/>
    <x v="1"/>
    <n v="201304"/>
  </r>
  <r>
    <x v="1479"/>
    <d v="2013-05-01T00:00:00"/>
    <x v="0"/>
    <n v="1.25"/>
    <n v="0"/>
    <n v="44"/>
    <n v="32"/>
    <d v="1899-12-30T00:44:32"/>
    <d v="1899-12-30T00:35:38"/>
    <x v="67"/>
    <s v="Yale 50 Meter"/>
    <n v="1.6841317365269475"/>
    <n v="0"/>
    <s v="Inside"/>
    <s v="2000 Meters"/>
    <d v="1899-12-30T01:25:30"/>
    <d v="1899-12-30T00:42:45"/>
    <d v="1899-12-30T15:33:25"/>
    <d v="1899-12-30T16:25:49"/>
    <d v="1899-12-30T07:46:43"/>
    <d v="1899-12-30T08:12:55"/>
    <n v="2885"/>
    <x v="12"/>
    <x v="2"/>
    <n v="201305"/>
  </r>
  <r>
    <x v="1480"/>
    <d v="2013-05-02T00:00:00"/>
    <x v="2"/>
    <n v="3.85"/>
    <n v="0"/>
    <n v="38"/>
    <n v="28"/>
    <d v="1899-12-30T00:38:28"/>
    <d v="1899-12-30T00:09:59"/>
    <x v="62"/>
    <s v="YNHH-4 Mile"/>
    <n v="6.0051993067591027"/>
    <n v="0"/>
    <s v="Nice!"/>
    <m/>
    <d v="1899-12-30T04:21:46"/>
    <d v="1899-12-30T02:10:53"/>
    <d v="1899-12-30T04:21:46"/>
    <d v="1899-12-30T05:14:10"/>
    <d v="1899-12-30T02:10:53"/>
    <d v="1899-12-30T02:37:05"/>
    <n v="1400"/>
    <x v="12"/>
    <x v="2"/>
    <n v="201305"/>
  </r>
  <r>
    <x v="1481"/>
    <d v="2013-05-03T00:00:00"/>
    <x v="2"/>
    <n v="7.9"/>
    <n v="1"/>
    <n v="8"/>
    <n v="1"/>
    <d v="1899-12-30T01:08:01"/>
    <d v="1899-12-30T00:08:37"/>
    <x v="66"/>
    <s v="Ragnar Leg 4"/>
    <n v="6.9688801764273522"/>
    <n v="0"/>
    <s v="Cool"/>
    <s v="Start Time 12:31"/>
    <d v="1899-12-30T03:45:34"/>
    <d v="1899-12-30T01:52:47"/>
    <d v="1899-12-30T03:45:34"/>
    <d v="1899-12-30T04:37:58"/>
    <d v="1899-12-30T01:52:47"/>
    <d v="1899-12-30T02:18:59"/>
    <n v="756"/>
    <x v="12"/>
    <x v="2"/>
    <n v="201305"/>
  </r>
  <r>
    <x v="1481"/>
    <d v="2013-05-03T00:00:00"/>
    <x v="2"/>
    <n v="3.92"/>
    <n v="0"/>
    <n v="32"/>
    <n v="55"/>
    <d v="1899-12-30T00:32:55"/>
    <d v="1899-12-30T00:08:24"/>
    <x v="66"/>
    <s v="Ragnar Leg 16"/>
    <n v="7.145316455696209"/>
    <n v="0"/>
    <s v="Cool"/>
    <s v="Night Run Started at 9:27"/>
    <d v="1899-12-30T03:40:00"/>
    <d v="1899-12-30T01:50:00"/>
    <d v="1899-12-30T03:40:00"/>
    <d v="1899-12-30T04:32:24"/>
    <d v="1899-12-30T01:50:00"/>
    <d v="1899-12-30T02:16:12"/>
    <n v="733"/>
    <x v="12"/>
    <x v="2"/>
    <n v="201305"/>
  </r>
  <r>
    <x v="1482"/>
    <d v="2013-05-04T00:00:00"/>
    <x v="2"/>
    <n v="5.63"/>
    <n v="0"/>
    <n v="50"/>
    <n v="23"/>
    <d v="1899-12-30T00:50:23"/>
    <d v="1899-12-30T00:08:57"/>
    <x v="66"/>
    <s v="Ragnar Leg 28"/>
    <n v="6.7045980813761208"/>
    <n v="0"/>
    <s v="Cool"/>
    <s v="Start Time 5:49"/>
    <d v="1899-12-30T03:54:28"/>
    <d v="1899-12-30T01:57:14"/>
    <d v="1899-12-30T03:54:28"/>
    <d v="1899-12-30T04:46:52"/>
    <d v="1899-12-30T01:57:14"/>
    <d v="1899-12-30T02:23:26"/>
    <n v="804"/>
    <x v="12"/>
    <x v="2"/>
    <n v="201305"/>
  </r>
  <r>
    <x v="1483"/>
    <d v="2013-05-06T00:00:00"/>
    <x v="2"/>
    <n v="3.37"/>
    <n v="0"/>
    <n v="32"/>
    <n v="50"/>
    <d v="1899-12-30T00:32:50"/>
    <d v="1899-12-30T00:09:45"/>
    <x v="66"/>
    <s v="YNHH Treadmill"/>
    <n v="6.1583756345177703"/>
    <n v="0"/>
    <s v="Inside"/>
    <s v="12 2min at 8min mile"/>
    <d v="1899-12-30T04:15:16"/>
    <d v="1899-12-30T02:07:38"/>
    <d v="1899-12-30T04:15:16"/>
    <d v="1899-12-30T05:07:40"/>
    <d v="1899-12-30T02:07:38"/>
    <d v="1899-12-30T02:33:50"/>
    <n v="1209"/>
    <x v="12"/>
    <x v="2"/>
    <n v="201305"/>
  </r>
  <r>
    <x v="1484"/>
    <d v="2013-05-07T00:00:00"/>
    <x v="1"/>
    <n v="25.6"/>
    <n v="1"/>
    <n v="45"/>
    <n v="27"/>
    <d v="1899-12-30T01:45:27"/>
    <d v="1899-12-30T00:04:07"/>
    <x v="53"/>
    <s v="Home to Work"/>
    <n v="14.566145092460895"/>
    <n v="0"/>
    <s v="Cool"/>
    <s v="http://app.strava.com/activities/52856200"/>
    <d v="1899-12-30T07:41:21"/>
    <d v="1899-12-30T03:50:40"/>
    <d v="1899-12-30T01:47:55"/>
    <d v="1899-12-30T02:40:19"/>
    <d v="1899-12-30T00:53:58"/>
    <d v="1899-12-30T01:20:10"/>
    <n v="484"/>
    <x v="12"/>
    <x v="2"/>
    <n v="201305"/>
  </r>
  <r>
    <x v="1484"/>
    <d v="2013-05-07T00:00:00"/>
    <x v="1"/>
    <n v="24.8"/>
    <n v="1"/>
    <n v="55"/>
    <n v="48"/>
    <d v="1899-12-30T01:55:48"/>
    <d v="1899-12-30T00:04:40"/>
    <x v="53"/>
    <s v="Work to Home"/>
    <n v="12.849740932642497"/>
    <n v="0"/>
    <s v="Warm"/>
    <s v="http://app.strava.com/activities/52992457"/>
    <d v="1899-12-30T08:42:58"/>
    <d v="1899-12-30T04:21:29"/>
    <d v="1899-12-30T02:02:20"/>
    <d v="1899-12-30T02:54:44"/>
    <d v="1899-12-30T01:01:10"/>
    <d v="1899-12-30T01:27:22"/>
    <n v="621"/>
    <x v="12"/>
    <x v="2"/>
    <n v="201305"/>
  </r>
  <r>
    <x v="1485"/>
    <d v="2013-05-08T00:00:00"/>
    <x v="0"/>
    <n v="0.65"/>
    <n v="0"/>
    <n v="22"/>
    <n v="18"/>
    <d v="1899-12-30T00:22:18"/>
    <d v="1899-12-30T00:34:18"/>
    <x v="67"/>
    <s v="Yale 50 Meter"/>
    <n v="1.7488789237668174"/>
    <n v="0"/>
    <s v="Inside"/>
    <m/>
    <d v="1899-12-30T01:22:20"/>
    <d v="1899-12-30T00:41:10"/>
    <d v="1899-12-30T14:58:52"/>
    <d v="1899-12-30T15:51:16"/>
    <d v="1899-12-30T07:29:26"/>
    <d v="1899-12-30T07:55:38"/>
    <n v="2843"/>
    <x v="12"/>
    <x v="2"/>
    <n v="201305"/>
  </r>
  <r>
    <x v="1486"/>
    <d v="2013-05-09T00:00:00"/>
    <x v="2"/>
    <n v="3.1"/>
    <n v="0"/>
    <n v="26"/>
    <n v="36"/>
    <d v="1899-12-30T00:26:36"/>
    <d v="1899-12-30T00:08:35"/>
    <x v="66"/>
    <s v="YNHH-5k"/>
    <n v="6.9924812030075234"/>
    <n v="0"/>
    <s v="Warm"/>
    <s v="http://app.strava.com/activities/53282964"/>
    <d v="1899-12-30T03:44:49"/>
    <d v="1899-12-30T01:52:24"/>
    <d v="1899-12-30T03:44:49"/>
    <d v="1899-12-30T04:37:13"/>
    <d v="1899-12-30T01:52:24"/>
    <d v="1899-12-30T02:18:36"/>
    <n v="753"/>
    <x v="12"/>
    <x v="2"/>
    <n v="201305"/>
  </r>
  <r>
    <x v="1487"/>
    <d v="2013-05-10T00:00:00"/>
    <x v="2"/>
    <n v="5"/>
    <n v="0"/>
    <n v="43"/>
    <n v="48"/>
    <d v="1899-12-30T00:43:48"/>
    <d v="1899-12-30T00:08:46"/>
    <x v="66"/>
    <s v="YNHH-Edgerton 5"/>
    <n v="6.8493150684931567"/>
    <n v="0"/>
    <s v="Warm"/>
    <m/>
    <d v="1899-12-30T03:49:31"/>
    <d v="1899-12-30T01:54:45"/>
    <d v="1899-12-30T03:49:31"/>
    <d v="1899-12-30T04:41:55"/>
    <d v="1899-12-30T01:54:45"/>
    <d v="1899-12-30T02:20:57"/>
    <n v="775"/>
    <x v="12"/>
    <x v="2"/>
    <n v="201305"/>
  </r>
  <r>
    <x v="1488"/>
    <d v="2013-05-13T00:00:00"/>
    <x v="2"/>
    <n v="2.84"/>
    <n v="0"/>
    <n v="25"/>
    <n v="31"/>
    <d v="1899-12-30T00:25:31"/>
    <d v="1899-12-30T00:08:59"/>
    <x v="66"/>
    <s v="YNHH Treadmill"/>
    <n v="6.6779882429784507"/>
    <n v="0"/>
    <s v="Inside"/>
    <s v="6x.25 at sub 8"/>
    <d v="1899-12-30T03:55:24"/>
    <d v="1899-12-30T01:57:42"/>
    <d v="1899-12-30T03:55:24"/>
    <d v="1899-12-30T04:47:48"/>
    <d v="1899-12-30T01:57:42"/>
    <d v="1899-12-30T02:23:54"/>
    <n v="813"/>
    <x v="12"/>
    <x v="2"/>
    <n v="201305"/>
  </r>
  <r>
    <x v="1489"/>
    <d v="2013-05-14T00:00:00"/>
    <x v="1"/>
    <n v="14"/>
    <n v="0"/>
    <n v="38"/>
    <n v="30"/>
    <d v="1899-12-30T00:38:30"/>
    <d v="1899-12-30T00:02:45"/>
    <x v="51"/>
    <s v="YNHH Spin Bike"/>
    <n v="21.818181818181834"/>
    <n v="0"/>
    <s v="Inside"/>
    <s v="Spin Class"/>
    <d v="1899-12-30T05:08:00"/>
    <d v="1899-12-30T02:34:00"/>
    <d v="1899-12-30T01:12:03"/>
    <d v="1899-12-30T02:04:27"/>
    <d v="1899-12-30T00:36:01"/>
    <d v="1899-12-30T01:02:14"/>
    <n v="96"/>
    <x v="12"/>
    <x v="2"/>
    <n v="201305"/>
  </r>
  <r>
    <x v="1490"/>
    <d v="2013-05-16T00:00:00"/>
    <x v="1"/>
    <n v="25"/>
    <n v="1"/>
    <n v="40"/>
    <n v="0"/>
    <d v="1899-12-30T01:40:00"/>
    <d v="1899-12-30T00:04:00"/>
    <x v="53"/>
    <s v="Home to Work"/>
    <n v="15.000000000000014"/>
    <n v="0"/>
    <s v="Warm"/>
    <s v="http://app.strava.com/activities/54491605"/>
    <d v="1899-12-30T07:28:00"/>
    <d v="1899-12-30T03:44:00"/>
    <d v="1899-12-30T01:44:48"/>
    <d v="1899-12-30T02:37:12"/>
    <d v="1899-12-30T00:52:24"/>
    <d v="1899-12-30T01:18:36"/>
    <n v="426"/>
    <x v="12"/>
    <x v="2"/>
    <n v="201305"/>
  </r>
  <r>
    <x v="1490"/>
    <d v="2013-05-16T00:00:00"/>
    <x v="1"/>
    <n v="25"/>
    <n v="1"/>
    <n v="59"/>
    <n v="48"/>
    <d v="1899-12-30T01:59:48"/>
    <d v="1899-12-30T00:04:48"/>
    <x v="53"/>
    <s v="Work to Home"/>
    <n v="12.520868113522546"/>
    <n v="0"/>
    <s v="Warm"/>
    <s v="http://app.strava.com/activities/54577819"/>
    <d v="1899-12-30T08:56:42"/>
    <d v="1899-12-30T04:28:21"/>
    <d v="1899-12-30T02:05:33"/>
    <d v="1899-12-30T02:57:57"/>
    <d v="1899-12-30T01:02:47"/>
    <d v="1899-12-30T01:28:59"/>
    <n v="637"/>
    <x v="12"/>
    <x v="2"/>
    <n v="201305"/>
  </r>
  <r>
    <x v="1491"/>
    <d v="2013-05-17T00:00:00"/>
    <x v="2"/>
    <n v="5.4"/>
    <n v="0"/>
    <n v="49"/>
    <n v="52"/>
    <d v="1899-12-30T00:49:52"/>
    <d v="1899-12-30T00:09:14"/>
    <x v="66"/>
    <s v="YNHH-EdgehillRd"/>
    <n v="6.4973262032085621"/>
    <n v="0"/>
    <s v="Warm"/>
    <m/>
    <d v="1899-12-30T04:01:57"/>
    <d v="1899-12-30T02:00:58"/>
    <d v="1899-12-30T04:01:57"/>
    <d v="1899-12-30T04:54:21"/>
    <d v="1899-12-30T02:00:58"/>
    <d v="1899-12-30T02:27:10"/>
    <n v="883"/>
    <x v="12"/>
    <x v="2"/>
    <n v="201305"/>
  </r>
  <r>
    <x v="1492"/>
    <d v="2013-05-19T00:00:00"/>
    <x v="1"/>
    <n v="87.1"/>
    <n v="5"/>
    <n v="50"/>
    <n v="57"/>
    <d v="1899-12-30T05:50:57"/>
    <d v="1899-12-30T00:04:02"/>
    <x v="53"/>
    <s v="All the Rev3s"/>
    <n v="14.891010115401064"/>
    <n v="134"/>
    <s v="Cold &amp; Rainy"/>
    <s v="http://app.strava.com/activities/55114194"/>
    <d v="1899-12-30T07:31:17"/>
    <d v="1899-12-30T03:45:38"/>
    <d v="1899-12-30T01:45:34"/>
    <d v="1899-12-30T02:37:58"/>
    <d v="1899-12-30T00:52:47"/>
    <d v="1899-12-30T01:18:59"/>
    <n v="457"/>
    <x v="12"/>
    <x v="2"/>
    <n v="201305"/>
  </r>
  <r>
    <x v="1493"/>
    <d v="2013-05-20T00:00:00"/>
    <x v="2"/>
    <n v="4.1399999999999997"/>
    <n v="0"/>
    <n v="38"/>
    <n v="47"/>
    <d v="1899-12-30T00:38:47"/>
    <d v="1899-12-30T00:09:22"/>
    <x v="66"/>
    <s v="YNHH Treadmill"/>
    <n v="6.4048130640309457"/>
    <n v="0"/>
    <s v="Inside"/>
    <m/>
    <d v="1899-12-30T04:05:26"/>
    <d v="1899-12-30T02:02:43"/>
    <d v="1899-12-30T04:05:26"/>
    <d v="1899-12-30T04:57:50"/>
    <d v="1899-12-30T02:02:43"/>
    <d v="1899-12-30T02:28:55"/>
    <n v="956"/>
    <x v="12"/>
    <x v="2"/>
    <n v="201305"/>
  </r>
  <r>
    <x v="1494"/>
    <d v="2013-05-21T00:00:00"/>
    <x v="1"/>
    <n v="11"/>
    <n v="0"/>
    <n v="30"/>
    <n v="38"/>
    <d v="1899-12-30T00:30:38"/>
    <d v="1899-12-30T00:02:47"/>
    <x v="51"/>
    <s v="YNHH Spin Bike"/>
    <n v="21.545157780195883"/>
    <n v="0"/>
    <s v="Inside"/>
    <m/>
    <d v="1899-12-30T05:11:54"/>
    <d v="1899-12-30T02:35:57"/>
    <d v="1899-12-30T01:12:58"/>
    <d v="1899-12-30T02:05:22"/>
    <d v="1899-12-30T00:36:29"/>
    <d v="1899-12-30T01:02:41"/>
    <n v="109"/>
    <x v="12"/>
    <x v="2"/>
    <n v="201305"/>
  </r>
  <r>
    <x v="1495"/>
    <d v="2013-05-23T00:00:00"/>
    <x v="0"/>
    <n v="0.8"/>
    <n v="0"/>
    <n v="25"/>
    <n v="50"/>
    <d v="1899-12-30T00:25:50"/>
    <d v="1899-12-30T00:32:17"/>
    <x v="68"/>
    <s v="Edgewood"/>
    <n v="1.8580645161290339"/>
    <n v="0"/>
    <s v="Cool"/>
    <s v="26 laps"/>
    <d v="1899-12-30T01:17:30"/>
    <d v="1899-12-30T00:38:45"/>
    <d v="1899-12-30T14:06:02"/>
    <d v="1899-12-30T14:58:27"/>
    <d v="1899-12-30T07:03:01"/>
    <d v="1899-12-30T07:29:13"/>
    <n v="2788"/>
    <x v="12"/>
    <x v="2"/>
    <n v="201305"/>
  </r>
  <r>
    <x v="1495"/>
    <d v="2013-05-23T00:00:00"/>
    <x v="1"/>
    <n v="10.3"/>
    <n v="0"/>
    <n v="30"/>
    <n v="0"/>
    <d v="1899-12-30T00:30:00"/>
    <d v="1899-12-30T00:02:55"/>
    <x v="51"/>
    <s v="YNHH Spin Bike"/>
    <n v="20.600000000000019"/>
    <n v="0"/>
    <s v="Inside"/>
    <s v="Spin Class"/>
    <d v="1899-12-30T05:26:13"/>
    <d v="1899-12-30T02:43:06"/>
    <d v="1899-12-30T01:16:19"/>
    <d v="1899-12-30T02:08:43"/>
    <d v="1899-12-30T00:38:09"/>
    <d v="1899-12-30T01:04:21"/>
    <n v="154"/>
    <x v="12"/>
    <x v="2"/>
    <n v="201305"/>
  </r>
  <r>
    <x v="1495"/>
    <d v="2013-05-23T00:00:00"/>
    <x v="2"/>
    <n v="1.76"/>
    <n v="0"/>
    <n v="15"/>
    <n v="0"/>
    <d v="1899-12-30T00:15:00"/>
    <d v="1899-12-30T00:08:31"/>
    <x v="66"/>
    <s v="YNHH Treadmill"/>
    <n v="7.0400000000000054"/>
    <n v="0"/>
    <s v="Inside"/>
    <m/>
    <d v="1899-12-30T03:43:18"/>
    <d v="1899-12-30T01:51:39"/>
    <d v="1899-12-30T03:43:18"/>
    <d v="1899-12-30T04:35:42"/>
    <d v="1899-12-30T01:51:39"/>
    <d v="1899-12-30T02:17:51"/>
    <n v="746"/>
    <x v="12"/>
    <x v="2"/>
    <n v="201305"/>
  </r>
  <r>
    <x v="1496"/>
    <d v="2013-05-24T00:00:00"/>
    <x v="2"/>
    <n v="8.1999999999999993"/>
    <n v="1"/>
    <n v="20"/>
    <n v="55"/>
    <d v="1899-12-30T01:20:55"/>
    <d v="1899-12-30T00:09:52"/>
    <x v="66"/>
    <s v="YNHH-8"/>
    <n v="6.0803295571575733"/>
    <n v="0"/>
    <s v="Cold &amp; Rainy"/>
    <s v="http://runkeeper.com/user/ctkeane/activity/185068218"/>
    <d v="1899-12-30T04:18:32"/>
    <d v="1899-12-30T02:09:16"/>
    <d v="1899-12-30T04:18:32"/>
    <d v="1899-12-30T05:10:56"/>
    <d v="1899-12-30T02:09:16"/>
    <d v="1899-12-30T02:35:28"/>
    <n v="1316"/>
    <x v="12"/>
    <x v="2"/>
    <n v="201305"/>
  </r>
  <r>
    <x v="1497"/>
    <d v="2013-05-26T00:00:00"/>
    <x v="0"/>
    <n v="0.4"/>
    <n v="0"/>
    <n v="15"/>
    <n v="0"/>
    <d v="1899-12-30T00:15:00"/>
    <d v="1899-12-30T00:37:30"/>
    <x v="54"/>
    <s v="Lake"/>
    <n v="1.6000000000000014"/>
    <n v="0"/>
    <s v="Freezing"/>
    <m/>
    <d v="1899-12-30T01:30:00"/>
    <d v="1899-12-30T00:45:00"/>
    <d v="1899-12-30T16:22:30"/>
    <d v="1899-12-30T17:14:54"/>
    <d v="1899-12-30T08:11:15"/>
    <d v="1899-12-30T08:37:27"/>
    <n v="2940"/>
    <x v="12"/>
    <x v="2"/>
    <n v="201305"/>
  </r>
  <r>
    <x v="1498"/>
    <d v="2013-05-27T00:00:00"/>
    <x v="1"/>
    <n v="64.2"/>
    <n v="4"/>
    <n v="9"/>
    <n v="48"/>
    <d v="1899-12-30T04:09:48"/>
    <d v="1899-12-30T00:03:53"/>
    <x v="53"/>
    <s v="More than Rev3 Half"/>
    <n v="15.420336269015223"/>
    <n v="0"/>
    <s v="Cool"/>
    <s v="http://app.strava.com/activities/56636675"/>
    <d v="1899-12-30T07:15:47"/>
    <d v="1899-12-30T03:37:54"/>
    <d v="1899-12-30T01:41:57"/>
    <d v="1899-12-30T02:34:21"/>
    <d v="1899-12-30T00:50:58"/>
    <d v="1899-12-30T01:17:10"/>
    <n v="386"/>
    <x v="12"/>
    <x v="2"/>
    <n v="201305"/>
  </r>
  <r>
    <x v="1499"/>
    <d v="2013-05-28T00:00:00"/>
    <x v="1"/>
    <n v="10"/>
    <n v="0"/>
    <n v="26"/>
    <n v="10"/>
    <d v="1899-12-30T00:26:10"/>
    <d v="1899-12-30T00:02:37"/>
    <x v="51"/>
    <s v="YNHH Spin Bike"/>
    <n v="22.9299363057325"/>
    <n v="0"/>
    <s v="Inside"/>
    <m/>
    <d v="1899-12-30T04:53:04"/>
    <d v="1899-12-30T02:26:32"/>
    <d v="1899-12-30T01:08:33"/>
    <d v="1899-12-30T02:00:57"/>
    <d v="1899-12-30T00:34:17"/>
    <d v="1899-12-30T01:00:29"/>
    <n v="60"/>
    <x v="12"/>
    <x v="2"/>
    <n v="201305"/>
  </r>
  <r>
    <x v="1500"/>
    <d v="2013-05-29T00:00:00"/>
    <x v="0"/>
    <n v="0.53"/>
    <n v="0"/>
    <n v="19"/>
    <n v="25"/>
    <d v="1899-12-30T00:19:25"/>
    <d v="1899-12-30T00:36:38"/>
    <x v="68"/>
    <s v="Edgewood"/>
    <n v="1.6377682403433489"/>
    <n v="0"/>
    <s v="Cool"/>
    <s v="19 Laps"/>
    <d v="1899-12-30T01:27:55"/>
    <d v="1899-12-30T00:43:58"/>
    <d v="1899-12-30T15:59:51"/>
    <d v="1899-12-30T16:52:15"/>
    <d v="1899-12-30T07:59:55"/>
    <d v="1899-12-30T08:26:07"/>
    <n v="2920"/>
    <x v="12"/>
    <x v="2"/>
    <n v="201305"/>
  </r>
  <r>
    <x v="1501"/>
    <d v="2013-05-30T00:00:00"/>
    <x v="2"/>
    <n v="3.65"/>
    <n v="0"/>
    <n v="34"/>
    <n v="31"/>
    <d v="1899-12-30T00:34:31"/>
    <d v="1899-12-30T00:09:27"/>
    <x v="66"/>
    <s v="YNHH-BikePath-SheltonAve"/>
    <n v="6.3447609850313906"/>
    <n v="0"/>
    <s v="HOT &amp; Humid"/>
    <s v="http://runkeeper.com/user/ctkeane/activity/187805135"/>
    <d v="1899-12-30T04:07:46"/>
    <d v="1899-12-30T02:03:53"/>
    <d v="1899-12-30T04:07:46"/>
    <d v="1899-12-30T05:00:10"/>
    <d v="1899-12-30T02:03:53"/>
    <d v="1899-12-30T02:30:05"/>
    <n v="1002"/>
    <x v="12"/>
    <x v="2"/>
    <n v="201305"/>
  </r>
  <r>
    <x v="1502"/>
    <d v="2013-06-01T00:00:00"/>
    <x v="0"/>
    <n v="0.5"/>
    <n v="0"/>
    <n v="17"/>
    <n v="0"/>
    <d v="1899-12-30T00:17:00"/>
    <d v="1899-12-30T00:34:00"/>
    <x v="54"/>
    <s v="Lake"/>
    <n v="1.7647058823529427"/>
    <n v="0"/>
    <s v="Cool"/>
    <s v="Quick swim"/>
    <d v="1899-12-30T01:21:36"/>
    <d v="1899-12-30T00:40:48"/>
    <d v="1899-12-30T14:50:48"/>
    <d v="1899-12-30T15:43:12"/>
    <d v="1899-12-30T07:25:24"/>
    <d v="1899-12-30T07:51:36"/>
    <n v="2835"/>
    <x v="12"/>
    <x v="3"/>
    <n v="201306"/>
  </r>
  <r>
    <x v="1503"/>
    <d v="2013-06-02T00:00:00"/>
    <x v="0"/>
    <n v="1.2"/>
    <n v="0"/>
    <n v="41"/>
    <n v="52"/>
    <d v="1899-12-30T00:41:52"/>
    <d v="1899-12-30T00:34:53"/>
    <x v="54"/>
    <s v="Rev3 Half"/>
    <n v="1.7197452229299375"/>
    <n v="0"/>
    <s v="HOT &amp; Humid"/>
    <m/>
    <d v="1899-12-30T01:23:44"/>
    <d v="1899-12-30T00:41:52"/>
    <d v="1899-12-30T15:14:05"/>
    <d v="1899-12-30T16:06:29"/>
    <d v="1899-12-30T07:37:03"/>
    <d v="1899-12-30T08:03:15"/>
    <n v="2856"/>
    <x v="12"/>
    <x v="3"/>
    <n v="201306"/>
  </r>
  <r>
    <x v="1503"/>
    <d v="2013-06-02T00:00:00"/>
    <x v="1"/>
    <n v="56"/>
    <n v="3"/>
    <n v="15"/>
    <n v="53"/>
    <d v="1899-12-30T03:15:53"/>
    <d v="1899-12-30T00:03:30"/>
    <x v="53"/>
    <s v="Rev3 Half"/>
    <n v="17.153067301965468"/>
    <n v="154"/>
    <s v="HOT &amp; Humid"/>
    <m/>
    <d v="1899-12-30T06:31:46"/>
    <d v="1899-12-30T03:15:53"/>
    <d v="1899-12-30T01:31:39"/>
    <d v="1899-12-30T02:24:03"/>
    <d v="1899-12-30T00:45:49"/>
    <d v="1899-12-30T01:12:01"/>
    <n v="259"/>
    <x v="12"/>
    <x v="3"/>
    <n v="201306"/>
  </r>
  <r>
    <x v="1503"/>
    <d v="2013-06-02T00:00:00"/>
    <x v="2"/>
    <n v="13.1"/>
    <n v="2"/>
    <n v="46"/>
    <n v="5"/>
    <d v="1899-12-30T02:46:05"/>
    <d v="1899-12-30T00:12:41"/>
    <x v="66"/>
    <s v="Rev3 Half"/>
    <n v="4.7325639739086833"/>
    <n v="161"/>
    <s v="HOT &amp; Humid"/>
    <m/>
    <d v="1899-12-30T05:32:10"/>
    <d v="1899-12-30T02:46:05"/>
    <d v="1899-12-30T05:32:10"/>
    <d v="1899-12-30T06:24:34"/>
    <d v="1899-12-30T02:46:05"/>
    <d v="1899-12-30T03:12:17"/>
    <n v="2534"/>
    <x v="12"/>
    <x v="3"/>
    <n v="201306"/>
  </r>
  <r>
    <x v="1503"/>
    <d v="2013-06-02T00:00:00"/>
    <x v="8"/>
    <n v="1"/>
    <n v="0"/>
    <n v="9"/>
    <n v="26"/>
    <d v="1899-12-30T00:09:26"/>
    <d v="1899-12-30T00:09:26"/>
    <x v="66"/>
    <s v="Half Marathon Rev3 Quassy"/>
    <n v="6.3604240282685556"/>
    <n v="0"/>
    <s v="HOT &amp; Humid"/>
    <m/>
    <d v="1899-12-30T00:00:00"/>
    <d v="1899-12-30T00:00:00"/>
    <d v="1899-12-30T04:07:09"/>
    <d v="1899-12-30T04:59:33"/>
    <d v="1899-12-30T02:03:35"/>
    <d v="1899-12-30T02:29:47"/>
    <n v="989"/>
    <x v="12"/>
    <x v="3"/>
    <n v="201306"/>
  </r>
  <r>
    <x v="1503"/>
    <d v="2013-06-02T00:00:00"/>
    <x v="9"/>
    <n v="1"/>
    <n v="0"/>
    <n v="11"/>
    <n v="12"/>
    <d v="1899-12-30T00:11:12"/>
    <d v="1899-12-30T00:11:12"/>
    <x v="66"/>
    <s v="Half Marathon Rev3 Quassy"/>
    <n v="5.3571428571428621"/>
    <n v="0"/>
    <s v="HOT &amp; Humid"/>
    <m/>
    <d v="1899-12-30T00:00:00"/>
    <d v="1899-12-30T00:00:00"/>
    <d v="1899-12-30T04:53:26"/>
    <d v="1899-12-30T05:45:50"/>
    <d v="1899-12-30T02:26:43"/>
    <d v="1899-12-30T02:52:55"/>
    <n v="2155"/>
    <x v="12"/>
    <x v="3"/>
    <n v="201306"/>
  </r>
  <r>
    <x v="1503"/>
    <d v="2013-06-02T00:00:00"/>
    <x v="10"/>
    <n v="1"/>
    <n v="0"/>
    <n v="12"/>
    <n v="35"/>
    <d v="1899-12-30T00:12:35"/>
    <d v="1899-12-30T00:12:35"/>
    <x v="66"/>
    <s v="Half Marathon Rev3 Quassy"/>
    <n v="4.7682119205298052"/>
    <n v="0"/>
    <s v="HOT &amp; Humid"/>
    <m/>
    <d v="1899-12-30T00:00:00"/>
    <d v="1899-12-30T00:00:00"/>
    <d v="1899-12-30T05:29:41"/>
    <d v="1899-12-30T06:22:05"/>
    <d v="1899-12-30T02:44:50"/>
    <d v="1899-12-30T03:11:03"/>
    <n v="2522"/>
    <x v="12"/>
    <x v="3"/>
    <n v="201306"/>
  </r>
  <r>
    <x v="1503"/>
    <d v="2013-06-02T00:00:00"/>
    <x v="11"/>
    <n v="1"/>
    <n v="0"/>
    <n v="13"/>
    <n v="11"/>
    <d v="1899-12-30T00:13:11"/>
    <d v="1899-12-30T00:13:11"/>
    <x v="66"/>
    <s v="Half Marathon Rev3 Quassy"/>
    <n v="4.5512010113780059"/>
    <n v="0"/>
    <s v="HOT &amp; Humid"/>
    <m/>
    <d v="1899-12-30T00:00:00"/>
    <d v="1899-12-30T00:00:00"/>
    <d v="1899-12-30T05:45:24"/>
    <d v="1899-12-30T06:37:48"/>
    <d v="1899-12-30T02:52:42"/>
    <d v="1899-12-30T03:18:54"/>
    <n v="2575"/>
    <x v="12"/>
    <x v="3"/>
    <n v="201306"/>
  </r>
  <r>
    <x v="1503"/>
    <d v="2013-06-02T00:00:00"/>
    <x v="12"/>
    <n v="1"/>
    <n v="0"/>
    <n v="14"/>
    <n v="23"/>
    <d v="1899-12-30T00:14:23"/>
    <d v="1899-12-30T00:14:23"/>
    <x v="66"/>
    <s v="Half Marathon Rev3 Quassy"/>
    <n v="4.1714947856315208"/>
    <n v="0"/>
    <s v="HOT &amp; Humid"/>
    <m/>
    <d v="1899-12-30T00:00:00"/>
    <d v="1899-12-30T00:00:00"/>
    <d v="1899-12-30T06:16:51"/>
    <d v="1899-12-30T07:09:15"/>
    <d v="1899-12-30T03:08:25"/>
    <d v="1899-12-30T03:34:37"/>
    <n v="2658"/>
    <x v="12"/>
    <x v="3"/>
    <n v="201306"/>
  </r>
  <r>
    <x v="1503"/>
    <d v="2013-06-02T00:00:00"/>
    <x v="13"/>
    <n v="1"/>
    <n v="0"/>
    <n v="12"/>
    <n v="52"/>
    <d v="1899-12-30T00:12:52"/>
    <d v="1899-12-30T00:12:52"/>
    <x v="66"/>
    <s v="Half Marathon Rev3 Quassy"/>
    <n v="4.6632124352331639"/>
    <n v="0"/>
    <s v="HOT &amp; Humid"/>
    <m/>
    <d v="1899-12-30T00:00:00"/>
    <d v="1899-12-30T00:00:00"/>
    <d v="1899-12-30T05:37:06"/>
    <d v="1899-12-30T06:29:30"/>
    <d v="1899-12-30T02:48:33"/>
    <d v="1899-12-30T03:14:45"/>
    <n v="2550"/>
    <x v="12"/>
    <x v="3"/>
    <n v="201306"/>
  </r>
  <r>
    <x v="1503"/>
    <d v="2013-06-02T00:00:00"/>
    <x v="14"/>
    <n v="1"/>
    <n v="0"/>
    <n v="13"/>
    <n v="18"/>
    <d v="1899-12-30T00:13:18"/>
    <d v="1899-12-30T00:13:18"/>
    <x v="66"/>
    <s v="Half Marathon Rev3 Quassy"/>
    <n v="4.5112781954887247"/>
    <n v="0"/>
    <s v="HOT &amp; Humid"/>
    <m/>
    <d v="1899-12-30T00:00:00"/>
    <d v="1899-12-30T00:00:00"/>
    <d v="1899-12-30T05:48:28"/>
    <d v="1899-12-30T06:40:52"/>
    <d v="1899-12-30T02:54:14"/>
    <d v="1899-12-30T03:20:26"/>
    <n v="2586"/>
    <x v="12"/>
    <x v="3"/>
    <n v="201306"/>
  </r>
  <r>
    <x v="1503"/>
    <d v="2013-06-02T00:00:00"/>
    <x v="15"/>
    <n v="1"/>
    <n v="0"/>
    <n v="13"/>
    <n v="57"/>
    <d v="1899-12-30T00:13:57"/>
    <d v="1899-12-30T00:13:57"/>
    <x v="66"/>
    <s v="Half Marathon Rev3 Quassy"/>
    <n v="4.3010752688172076"/>
    <n v="0"/>
    <s v="HOT &amp; Humid"/>
    <m/>
    <d v="1899-12-30T00:00:00"/>
    <d v="1899-12-30T00:00:00"/>
    <d v="1899-12-30T06:05:29"/>
    <d v="1899-12-30T06:57:53"/>
    <d v="1899-12-30T03:02:45"/>
    <d v="1899-12-30T03:28:57"/>
    <n v="2631"/>
    <x v="12"/>
    <x v="3"/>
    <n v="201306"/>
  </r>
  <r>
    <x v="1503"/>
    <d v="2013-06-02T00:00:00"/>
    <x v="16"/>
    <n v="1"/>
    <n v="0"/>
    <n v="11"/>
    <n v="4"/>
    <d v="1899-12-30T00:11:04"/>
    <d v="1899-12-30T00:11:04"/>
    <x v="66"/>
    <s v="Half Marathon Rev3 Quassy"/>
    <n v="5.4216867469879562"/>
    <n v="0"/>
    <s v="HOT &amp; Humid"/>
    <m/>
    <d v="1899-12-30T00:00:00"/>
    <d v="1899-12-30T00:00:00"/>
    <d v="1899-12-30T04:49:57"/>
    <d v="1899-12-30T05:42:21"/>
    <d v="1899-12-30T02:24:58"/>
    <d v="1899-12-30T02:51:10"/>
    <n v="2085"/>
    <x v="12"/>
    <x v="3"/>
    <n v="201306"/>
  </r>
  <r>
    <x v="1503"/>
    <d v="2013-06-02T00:00:00"/>
    <x v="17"/>
    <n v="1"/>
    <n v="0"/>
    <n v="11"/>
    <n v="16"/>
    <d v="1899-12-30T00:11:16"/>
    <d v="1899-12-30T00:11:16"/>
    <x v="66"/>
    <s v="Half Marathon Rev3 Quassy"/>
    <n v="5.3254437869822517"/>
    <n v="0"/>
    <s v="HOT &amp; Humid"/>
    <m/>
    <d v="1899-12-30T00:00:00"/>
    <d v="1899-12-30T00:00:00"/>
    <d v="1899-12-30T04:55:11"/>
    <d v="1899-12-30T05:47:35"/>
    <d v="1899-12-30T02:27:36"/>
    <d v="1899-12-30T02:53:48"/>
    <n v="2177"/>
    <x v="12"/>
    <x v="3"/>
    <n v="201306"/>
  </r>
  <r>
    <x v="1503"/>
    <d v="2013-06-02T00:00:00"/>
    <x v="18"/>
    <n v="1"/>
    <n v="0"/>
    <n v="13"/>
    <n v="18"/>
    <d v="1899-12-30T00:13:18"/>
    <d v="1899-12-30T00:13:18"/>
    <x v="66"/>
    <s v="Half Marathon Rev3 Quassy"/>
    <n v="4.5112781954887247"/>
    <n v="0"/>
    <s v="HOT &amp; Humid"/>
    <m/>
    <d v="1899-12-30T00:00:00"/>
    <d v="1899-12-30T00:00:00"/>
    <d v="1899-12-30T05:48:28"/>
    <d v="1899-12-30T06:40:52"/>
    <d v="1899-12-30T02:54:14"/>
    <d v="1899-12-30T03:20:26"/>
    <n v="2586"/>
    <x v="12"/>
    <x v="3"/>
    <n v="201306"/>
  </r>
  <r>
    <x v="1503"/>
    <d v="2013-06-02T00:00:00"/>
    <x v="19"/>
    <n v="1"/>
    <n v="0"/>
    <n v="15"/>
    <n v="42"/>
    <d v="1899-12-30T00:15:42"/>
    <d v="1899-12-30T00:15:42"/>
    <x v="66"/>
    <s v="Half Marathon Rev3 Quassy"/>
    <n v="3.8216560509554172"/>
    <n v="0"/>
    <s v="HOT &amp; Humid"/>
    <m/>
    <d v="1899-12-30T00:00:00"/>
    <d v="1899-12-30T00:00:00"/>
    <d v="1899-12-30T06:51:20"/>
    <d v="1899-12-30T07:43:44"/>
    <d v="1899-12-30T03:25:40"/>
    <d v="1899-12-30T03:51:52"/>
    <n v="2704"/>
    <x v="12"/>
    <x v="3"/>
    <n v="201306"/>
  </r>
  <r>
    <x v="1503"/>
    <d v="2013-06-02T00:00:00"/>
    <x v="20"/>
    <n v="1"/>
    <n v="0"/>
    <n v="14"/>
    <n v="48"/>
    <d v="1899-12-30T00:14:48"/>
    <d v="1899-12-30T00:14:48"/>
    <x v="66"/>
    <s v="Half Marathon Rev3 Quassy"/>
    <n v="4.0540540540540571"/>
    <n v="0"/>
    <s v="HOT &amp; Humid"/>
    <m/>
    <d v="1899-12-30T00:00:00"/>
    <d v="1899-12-30T00:00:00"/>
    <d v="1899-12-30T06:27:46"/>
    <d v="1899-12-30T07:20:10"/>
    <d v="1899-12-30T03:13:53"/>
    <d v="1899-12-30T03:40:05"/>
    <n v="2667"/>
    <x v="12"/>
    <x v="3"/>
    <n v="201306"/>
  </r>
  <r>
    <x v="1503"/>
    <d v="2013-06-02T00:00:00"/>
    <x v="3"/>
    <n v="0.01"/>
    <n v="0"/>
    <n v="2"/>
    <n v="59"/>
    <d v="1899-12-30T00:02:59"/>
    <d v="1899-12-30T04:58:20"/>
    <x v="66"/>
    <s v="Rev3 Half"/>
    <n v="0.20111731843575434"/>
    <n v="0"/>
    <s v="HOT &amp; Humid"/>
    <m/>
    <d v="1899-12-30T00:00:00"/>
    <d v="1899-12-30T00:00:00"/>
    <d v="1900-01-04T10:16:20"/>
    <d v="1900-01-04T11:08:44"/>
    <d v="1900-01-01T17:08:10"/>
    <d v="1900-01-01T17:34:22"/>
    <n v="3117"/>
    <x v="12"/>
    <x v="3"/>
    <n v="201306"/>
  </r>
  <r>
    <x v="1503"/>
    <d v="2013-06-02T00:00:00"/>
    <x v="4"/>
    <n v="0.01"/>
    <n v="0"/>
    <n v="3"/>
    <n v="9"/>
    <d v="1899-12-30T00:03:09"/>
    <d v="1899-12-30T05:15:00"/>
    <x v="66"/>
    <s v="Rev3 Half"/>
    <n v="0.19047619047619066"/>
    <n v="0"/>
    <s v="HOT &amp; Humid"/>
    <m/>
    <d v="1899-12-30T00:00:00"/>
    <d v="1899-12-30T00:00:00"/>
    <d v="1900-01-04T17:33:00"/>
    <d v="1900-01-04T18:25:24"/>
    <d v="1900-01-01T20:46:30"/>
    <d v="1900-01-01T21:12:42"/>
    <n v="3121"/>
    <x v="12"/>
    <x v="3"/>
    <n v="201306"/>
  </r>
  <r>
    <x v="1504"/>
    <d v="2013-06-03T00:00:00"/>
    <x v="2"/>
    <n v="2"/>
    <n v="0"/>
    <n v="21"/>
    <n v="0"/>
    <d v="1899-12-30T00:21:00"/>
    <d v="1899-12-30T00:10:30"/>
    <x v="62"/>
    <s v="YNHH Treadmill"/>
    <n v="5.7142857142857197"/>
    <n v="0"/>
    <s v="Inside"/>
    <m/>
    <d v="1899-12-30T04:35:06"/>
    <d v="1899-12-30T02:17:33"/>
    <d v="1899-12-30T04:35:06"/>
    <d v="1899-12-30T05:27:30"/>
    <d v="1899-12-30T02:17:33"/>
    <d v="1899-12-30T02:43:45"/>
    <n v="1776"/>
    <x v="12"/>
    <x v="3"/>
    <n v="201306"/>
  </r>
  <r>
    <x v="1505"/>
    <d v="2013-06-04T00:00:00"/>
    <x v="1"/>
    <n v="10.3"/>
    <n v="0"/>
    <n v="30"/>
    <n v="16"/>
    <d v="1899-12-30T00:30:16"/>
    <d v="1899-12-30T00:02:56"/>
    <x v="51"/>
    <s v="YNHH Spin Bike"/>
    <n v="20.418502202643186"/>
    <n v="0"/>
    <s v="Inside"/>
    <m/>
    <d v="1899-12-30T05:29:07"/>
    <d v="1899-12-30T02:44:33"/>
    <d v="1899-12-30T01:16:59"/>
    <d v="1899-12-30T02:09:23"/>
    <d v="1899-12-30T00:38:30"/>
    <d v="1899-12-30T01:04:42"/>
    <n v="159"/>
    <x v="12"/>
    <x v="3"/>
    <n v="201306"/>
  </r>
  <r>
    <x v="1506"/>
    <d v="2013-06-05T00:00:00"/>
    <x v="2"/>
    <n v="4.0999999999999996"/>
    <n v="0"/>
    <n v="38"/>
    <n v="10"/>
    <d v="1899-12-30T00:38:10"/>
    <d v="1899-12-30T00:09:19"/>
    <x v="62"/>
    <s v="YNHH Lunch Run"/>
    <n v="6.4454148471615769"/>
    <n v="0"/>
    <s v="Nice!"/>
    <s v="http://app.strava.com/activities/58392885"/>
    <d v="1899-12-30T04:03:54"/>
    <d v="1899-12-30T02:01:57"/>
    <d v="1899-12-30T04:03:54"/>
    <d v="1899-12-30T04:56:18"/>
    <d v="1899-12-30T02:01:57"/>
    <d v="1899-12-30T02:28:09"/>
    <n v="931"/>
    <x v="12"/>
    <x v="3"/>
    <n v="201306"/>
  </r>
  <r>
    <x v="1507"/>
    <d v="2013-06-06T00:00:00"/>
    <x v="1"/>
    <n v="10.7"/>
    <n v="0"/>
    <n v="30"/>
    <n v="0"/>
    <d v="1899-12-30T00:30:00"/>
    <d v="1899-12-30T00:02:48"/>
    <x v="51"/>
    <s v="YNHH Spin Bike"/>
    <n v="21.400000000000016"/>
    <n v="0"/>
    <s v="Inside"/>
    <m/>
    <d v="1899-12-30T05:14:01"/>
    <d v="1899-12-30T02:37:01"/>
    <d v="1899-12-30T01:13:27"/>
    <d v="1899-12-30T02:05:52"/>
    <d v="1899-12-30T00:36:44"/>
    <d v="1899-12-30T01:02:56"/>
    <n v="120"/>
    <x v="12"/>
    <x v="3"/>
    <n v="201306"/>
  </r>
  <r>
    <x v="1507"/>
    <d v="2013-06-06T00:00:00"/>
    <x v="2"/>
    <n v="2.9"/>
    <n v="0"/>
    <n v="25"/>
    <n v="48"/>
    <d v="1899-12-30T00:25:48"/>
    <d v="1899-12-30T00:08:54"/>
    <x v="62"/>
    <s v="Ynhh Bike Path 3M"/>
    <n v="6.7441860465116319"/>
    <n v="0"/>
    <s v="Warm"/>
    <m/>
    <d v="1899-12-30T03:53:05"/>
    <d v="1899-12-30T01:56:33"/>
    <d v="1899-12-30T03:53:05"/>
    <d v="1899-12-30T04:45:29"/>
    <d v="1899-12-30T01:56:33"/>
    <d v="1899-12-30T02:22:45"/>
    <n v="797"/>
    <x v="12"/>
    <x v="3"/>
    <n v="201306"/>
  </r>
  <r>
    <x v="1508"/>
    <d v="2013-06-07T00:00:00"/>
    <x v="2"/>
    <n v="3.11"/>
    <n v="0"/>
    <n v="26"/>
    <n v="47"/>
    <d v="1899-12-30T00:26:47"/>
    <d v="1899-12-30T00:08:37"/>
    <x v="62"/>
    <s v="YNHH Treadmill"/>
    <n v="6.9670192906036146"/>
    <n v="0"/>
    <s v="Inside"/>
    <m/>
    <d v="1899-12-30T03:45:38"/>
    <d v="1899-12-30T01:52:49"/>
    <d v="1899-12-30T03:45:38"/>
    <d v="1899-12-30T04:38:02"/>
    <d v="1899-12-30T01:52:49"/>
    <d v="1899-12-30T02:19:01"/>
    <n v="757"/>
    <x v="12"/>
    <x v="3"/>
    <n v="201306"/>
  </r>
  <r>
    <x v="1509"/>
    <d v="2013-06-10T00:00:00"/>
    <x v="2"/>
    <n v="4"/>
    <n v="0"/>
    <n v="37"/>
    <n v="6"/>
    <d v="1899-12-30T00:37:06"/>
    <d v="1899-12-30T00:09:16"/>
    <x v="66"/>
    <s v="Madison Run 1"/>
    <n v="6.4690026954177942"/>
    <n v="159"/>
    <s v="Warm"/>
    <m/>
    <d v="1899-12-30T04:03:00"/>
    <d v="1899-12-30T02:01:30"/>
    <d v="1899-12-30T04:03:00"/>
    <d v="1899-12-30T04:55:24"/>
    <d v="1899-12-30T02:01:30"/>
    <d v="1899-12-30T02:27:42"/>
    <n v="908"/>
    <x v="12"/>
    <x v="3"/>
    <n v="201306"/>
  </r>
  <r>
    <x v="1510"/>
    <d v="2013-06-11T00:00:00"/>
    <x v="2"/>
    <n v="9"/>
    <n v="1"/>
    <n v="39"/>
    <n v="15"/>
    <d v="1899-12-30T01:39:15"/>
    <d v="1899-12-30T00:11:02"/>
    <x v="66"/>
    <s v="Madison Run 2"/>
    <n v="5.4408060453400546"/>
    <n v="159"/>
    <s v="Warm"/>
    <m/>
    <d v="1899-12-30T04:48:56"/>
    <d v="1899-12-30T02:24:28"/>
    <d v="1899-12-30T04:48:56"/>
    <d v="1899-12-30T05:41:20"/>
    <d v="1899-12-30T02:24:28"/>
    <d v="1899-12-30T02:50:40"/>
    <n v="2066"/>
    <x v="12"/>
    <x v="3"/>
    <n v="201306"/>
  </r>
  <r>
    <x v="1511"/>
    <d v="2013-06-15T00:00:00"/>
    <x v="0"/>
    <n v="1"/>
    <n v="0"/>
    <n v="36"/>
    <n v="56"/>
    <d v="1899-12-30T00:36:56"/>
    <d v="1899-12-30T00:36:56"/>
    <x v="54"/>
    <s v="Griskus Olympic"/>
    <n v="1.6245487364620952"/>
    <n v="0"/>
    <s v="Cool"/>
    <m/>
    <d v="1899-12-30T01:28:38"/>
    <d v="1899-12-30T00:44:19"/>
    <d v="1899-12-30T16:07:39"/>
    <d v="1899-12-30T17:00:03"/>
    <d v="1899-12-30T08:03:50"/>
    <d v="1899-12-30T08:30:02"/>
    <n v="2930"/>
    <x v="12"/>
    <x v="3"/>
    <n v="201306"/>
  </r>
  <r>
    <x v="1511"/>
    <d v="2013-06-15T00:00:00"/>
    <x v="1"/>
    <n v="25"/>
    <n v="1"/>
    <n v="26"/>
    <n v="52"/>
    <d v="1899-12-30T01:26:52"/>
    <d v="1899-12-30T00:03:28"/>
    <x v="53"/>
    <s v="Griskus Olympic"/>
    <n v="17.267843438219504"/>
    <n v="0"/>
    <s v="Cool"/>
    <m/>
    <d v="1899-12-30T06:29:10"/>
    <d v="1899-12-30T03:14:35"/>
    <d v="1899-12-30T01:31:02"/>
    <d v="1899-12-30T02:23:26"/>
    <d v="1899-12-30T00:45:31"/>
    <d v="1899-12-30T01:11:43"/>
    <n v="250"/>
    <x v="12"/>
    <x v="3"/>
    <n v="201306"/>
  </r>
  <r>
    <x v="1511"/>
    <d v="2013-06-15T00:00:00"/>
    <x v="2"/>
    <n v="6.2"/>
    <n v="0"/>
    <n v="58"/>
    <n v="10"/>
    <d v="1899-12-30T00:58:10"/>
    <d v="1899-12-30T00:09:23"/>
    <x v="66"/>
    <s v="Griskus Olympic"/>
    <n v="6.3954154727793746"/>
    <n v="0"/>
    <s v="Cool"/>
    <m/>
    <d v="1899-12-30T04:05:48"/>
    <d v="1899-12-30T02:02:54"/>
    <d v="1899-12-30T04:05:48"/>
    <d v="1899-12-30T04:58:12"/>
    <d v="1899-12-30T02:02:54"/>
    <d v="1899-12-30T02:29:06"/>
    <n v="965"/>
    <x v="12"/>
    <x v="3"/>
    <n v="201306"/>
  </r>
  <r>
    <x v="1511"/>
    <d v="2013-06-15T00:00:00"/>
    <x v="3"/>
    <n v="1"/>
    <n v="0"/>
    <n v="3"/>
    <n v="24"/>
    <d v="1899-12-30T00:03:24"/>
    <d v="1899-12-30T00:03:24"/>
    <x v="66"/>
    <s v="Griskus Olympic"/>
    <n v="17.647058823529424"/>
    <n v="0"/>
    <s v="Cool"/>
    <m/>
    <d v="1899-12-30T00:00:00"/>
    <d v="1899-12-30T00:00:00"/>
    <d v="1899-12-30T01:29:05"/>
    <d v="1899-12-30T02:21:29"/>
    <d v="1899-12-30T00:44:32"/>
    <d v="1899-12-30T01:10:44"/>
    <n v="236"/>
    <x v="12"/>
    <x v="3"/>
    <n v="201306"/>
  </r>
  <r>
    <x v="1511"/>
    <d v="2013-06-15T00:00:00"/>
    <x v="4"/>
    <n v="1"/>
    <n v="0"/>
    <n v="1"/>
    <n v="53"/>
    <d v="1899-12-30T00:01:53"/>
    <d v="1899-12-30T00:01:53"/>
    <x v="66"/>
    <s v="Griskus Olympic"/>
    <n v="31.858407079646039"/>
    <n v="0"/>
    <s v="Cool"/>
    <m/>
    <d v="1899-12-30T00:00:00"/>
    <d v="1899-12-30T00:00:00"/>
    <d v="1899-12-30T00:49:21"/>
    <d v="1899-12-30T01:41:45"/>
    <d v="1899-12-30T00:24:40"/>
    <d v="1899-12-30T00:50:52"/>
    <n v="7"/>
    <x v="12"/>
    <x v="3"/>
    <n v="201306"/>
  </r>
  <r>
    <x v="1512"/>
    <d v="2013-06-16T00:00:00"/>
    <x v="1"/>
    <n v="101.3"/>
    <n v="6"/>
    <n v="11"/>
    <n v="15"/>
    <d v="1899-12-30T06:11:15"/>
    <d v="1899-12-30T00:03:40"/>
    <x v="53"/>
    <s v="Father's Day 100"/>
    <n v="16.371717171717183"/>
    <n v="0"/>
    <s v="Nice!"/>
    <s v="http://app.strava.com/activities/60773519"/>
    <d v="1899-12-30T06:50:28"/>
    <d v="1899-12-30T03:25:14"/>
    <d v="1899-12-30T01:36:01"/>
    <d v="1899-12-30T02:28:25"/>
    <d v="1899-12-30T00:48:01"/>
    <d v="1899-12-30T01:14:13"/>
    <n v="310"/>
    <x v="12"/>
    <x v="3"/>
    <n v="201306"/>
  </r>
  <r>
    <x v="1513"/>
    <d v="2013-06-17T00:00:00"/>
    <x v="2"/>
    <n v="2.5"/>
    <n v="0"/>
    <n v="24"/>
    <n v="47"/>
    <d v="1899-12-30T00:24:47"/>
    <d v="1899-12-30T00:09:55"/>
    <x v="62"/>
    <s v="YNHH Treadmill"/>
    <n v="6.0524546065904552"/>
    <n v="0"/>
    <s v="Inside"/>
    <s v="Intervals"/>
    <d v="1899-12-30T04:19:44"/>
    <d v="1899-12-30T02:09:52"/>
    <d v="1899-12-30T04:19:44"/>
    <d v="1899-12-30T05:12:08"/>
    <d v="1899-12-30T02:09:52"/>
    <d v="1899-12-30T02:36:04"/>
    <n v="1346"/>
    <x v="12"/>
    <x v="3"/>
    <n v="201306"/>
  </r>
  <r>
    <x v="1514"/>
    <d v="2013-06-18T00:00:00"/>
    <x v="1"/>
    <n v="10.8"/>
    <n v="0"/>
    <n v="30"/>
    <n v="28"/>
    <d v="1899-12-30T00:30:28"/>
    <d v="1899-12-30T00:02:49"/>
    <x v="51"/>
    <s v="YNHH Spin Bike"/>
    <n v="21.269146608315118"/>
    <n v="0"/>
    <s v="Inside"/>
    <m/>
    <d v="1899-12-30T05:15:57"/>
    <d v="1899-12-30T02:37:59"/>
    <d v="1899-12-30T01:13:55"/>
    <d v="1899-12-30T02:06:19"/>
    <d v="1899-12-30T00:36:57"/>
    <d v="1899-12-30T01:03:09"/>
    <n v="125"/>
    <x v="12"/>
    <x v="3"/>
    <n v="201306"/>
  </r>
  <r>
    <x v="1515"/>
    <d v="2013-06-20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d v="1899-12-30T01:11:27"/>
    <d v="1899-12-30T02:03:51"/>
    <d v="1899-12-30T00:35:44"/>
    <d v="1899-12-30T01:01:56"/>
    <n v="89"/>
    <x v="12"/>
    <x v="3"/>
    <n v="201306"/>
  </r>
  <r>
    <x v="1516"/>
    <d v="2013-06-21T00:00:00"/>
    <x v="0"/>
    <n v="1"/>
    <n v="0"/>
    <n v="35"/>
    <n v="0"/>
    <d v="1899-12-30T00:35:00"/>
    <d v="1899-12-30T00:35:00"/>
    <x v="68"/>
    <s v="Edgewood"/>
    <n v="1.7142857142857155"/>
    <n v="0"/>
    <s v="Cool"/>
    <m/>
    <d v="1899-12-30T01:24:00"/>
    <d v="1899-12-30T00:42:00"/>
    <d v="1899-12-30T15:17:00"/>
    <d v="1899-12-30T16:09:24"/>
    <d v="1899-12-30T07:38:30"/>
    <d v="1899-12-30T08:04:42"/>
    <n v="2860"/>
    <x v="12"/>
    <x v="3"/>
    <n v="201306"/>
  </r>
  <r>
    <x v="1516"/>
    <d v="2013-06-21T00:00:00"/>
    <x v="2"/>
    <n v="1.5"/>
    <n v="0"/>
    <n v="15"/>
    <n v="35"/>
    <d v="1899-12-30T00:15:35"/>
    <d v="1899-12-30T00:10:23"/>
    <x v="62"/>
    <s v="Edgewood"/>
    <n v="5.775401069518721"/>
    <n v="0"/>
    <s v="Cool"/>
    <m/>
    <d v="1899-12-30T04:32:11"/>
    <d v="1899-12-30T02:16:06"/>
    <d v="1899-12-30T04:32:11"/>
    <d v="1899-12-30T05:24:35"/>
    <d v="1899-12-30T02:16:06"/>
    <d v="1899-12-30T02:42:18"/>
    <n v="1704"/>
    <x v="12"/>
    <x v="3"/>
    <n v="201306"/>
  </r>
  <r>
    <x v="1516"/>
    <d v="2013-06-21T00:00:00"/>
    <x v="2"/>
    <n v="5.0999999999999996"/>
    <n v="0"/>
    <n v="49"/>
    <n v="10"/>
    <d v="1899-12-30T00:49:10"/>
    <d v="1899-12-30T00:09:38"/>
    <x v="62"/>
    <s v="Ynhh 5M Bike Path"/>
    <n v="6.2237288135593261"/>
    <n v="158"/>
    <s v="Warm"/>
    <m/>
    <d v="1899-12-30T04:12:35"/>
    <d v="1899-12-30T02:06:17"/>
    <d v="1899-12-30T04:12:35"/>
    <d v="1899-12-30T05:04:59"/>
    <d v="1899-12-30T02:06:17"/>
    <d v="1899-12-30T02:32:29"/>
    <n v="1123"/>
    <x v="12"/>
    <x v="3"/>
    <n v="201306"/>
  </r>
  <r>
    <x v="1517"/>
    <d v="2013-06-23T00:00:00"/>
    <x v="1"/>
    <n v="61.4"/>
    <n v="3"/>
    <n v="43"/>
    <n v="58"/>
    <d v="1899-12-30T03:43:58"/>
    <d v="1899-12-30T00:03:39"/>
    <x v="53"/>
    <s v="Lake Placid Training Day"/>
    <n v="16.448876320881094"/>
    <n v="0"/>
    <s v="Warm"/>
    <s v="http://app.strava.com/activities/62453304"/>
    <d v="1899-12-30T06:48:32"/>
    <d v="1899-12-30T03:24:16"/>
    <d v="1899-12-30T01:35:34"/>
    <d v="1899-12-30T02:27:58"/>
    <d v="1899-12-30T00:47:47"/>
    <d v="1899-12-30T01:13:59"/>
    <n v="306"/>
    <x v="12"/>
    <x v="3"/>
    <n v="201306"/>
  </r>
  <r>
    <x v="1517"/>
    <d v="2013-06-23T00:00:00"/>
    <x v="0"/>
    <n v="0.5"/>
    <n v="0"/>
    <n v="15"/>
    <n v="0"/>
    <d v="1899-12-30T00:15:00"/>
    <d v="1899-12-30T00:30:00"/>
    <x v="69"/>
    <s v="Lake Placid Training Day"/>
    <n v="2.0000000000000018"/>
    <n v="0"/>
    <s v="Warm"/>
    <m/>
    <d v="1899-12-30T01:12:00"/>
    <d v="1899-12-30T00:36:00"/>
    <d v="1899-12-30T13:06:00"/>
    <d v="1899-12-30T13:58:24"/>
    <d v="1899-12-30T06:33:00"/>
    <d v="1899-12-30T06:59:12"/>
    <n v="2759"/>
    <x v="12"/>
    <x v="3"/>
    <n v="201306"/>
  </r>
  <r>
    <x v="1518"/>
    <d v="2013-06-24T00:00:00"/>
    <x v="2"/>
    <n v="4.43"/>
    <n v="0"/>
    <n v="43"/>
    <n v="1"/>
    <d v="1899-12-30T00:43:01"/>
    <d v="1899-12-30T00:09:43"/>
    <x v="62"/>
    <s v="YNHH Treadmill"/>
    <n v="6.179000387446731"/>
    <n v="0"/>
    <s v="Inside"/>
    <s v="14x2 min at 7:47"/>
    <d v="1899-12-30T04:14:25"/>
    <d v="1899-12-30T02:07:12"/>
    <d v="1899-12-30T04:14:25"/>
    <d v="1899-12-30T05:06:49"/>
    <d v="1899-12-30T02:07:12"/>
    <d v="1899-12-30T02:33:24"/>
    <n v="1182"/>
    <x v="12"/>
    <x v="3"/>
    <n v="201306"/>
  </r>
  <r>
    <x v="1519"/>
    <d v="2013-06-25T00:00:00"/>
    <x v="0"/>
    <n v="1.23"/>
    <n v="0"/>
    <n v="49"/>
    <n v="44"/>
    <d v="1899-12-30T00:49:44"/>
    <d v="1899-12-30T00:40:26"/>
    <x v="54"/>
    <s v="Gdock to Quassy"/>
    <n v="1.4839142091152824"/>
    <n v="0"/>
    <s v="Warm"/>
    <m/>
    <d v="1899-12-30T01:37:02"/>
    <d v="1899-12-30T00:48:31"/>
    <d v="1899-12-30T17:39:22"/>
    <d v="1899-12-30T18:31:46"/>
    <d v="1899-12-30T08:49:41"/>
    <d v="1899-12-30T09:15:53"/>
    <n v="3028"/>
    <x v="12"/>
    <x v="3"/>
    <n v="201306"/>
  </r>
  <r>
    <x v="1520"/>
    <d v="2013-06-27T00:00:00"/>
    <x v="2"/>
    <n v="5.01"/>
    <n v="0"/>
    <n v="43"/>
    <n v="33"/>
    <d v="1899-12-30T00:43:33"/>
    <d v="1899-12-30T00:08:42"/>
    <x v="66"/>
    <s v="Treadmill"/>
    <n v="6.9024110218140118"/>
    <n v="0"/>
    <s v="Inside"/>
    <m/>
    <d v="1899-12-30T03:47:45"/>
    <d v="1899-12-30T01:53:52"/>
    <d v="1899-12-30T03:47:45"/>
    <d v="1899-12-30T04:40:09"/>
    <d v="1899-12-30T01:53:52"/>
    <d v="1899-12-30T02:20:04"/>
    <n v="765"/>
    <x v="12"/>
    <x v="3"/>
    <n v="201306"/>
  </r>
  <r>
    <x v="1521"/>
    <d v="2013-06-28T00:00:00"/>
    <x v="2"/>
    <n v="6.3"/>
    <n v="1"/>
    <n v="14"/>
    <n v="53"/>
    <d v="1899-12-30T01:14:53"/>
    <d v="1899-12-30T00:11:53"/>
    <x v="66"/>
    <s v="Partial Rev3"/>
    <n v="5.0478522145559799"/>
    <n v="0"/>
    <s v="HOT &amp; Humid"/>
    <s v="http://app.strava.com/activities/63388595"/>
    <d v="1899-12-30T05:11:25"/>
    <d v="1899-12-30T02:35:43"/>
    <d v="1899-12-30T05:11:25"/>
    <d v="1899-12-30T06:03:49"/>
    <d v="1899-12-30T02:35:43"/>
    <d v="1899-12-30T03:01:55"/>
    <n v="2390"/>
    <x v="12"/>
    <x v="3"/>
    <n v="201306"/>
  </r>
  <r>
    <x v="1521"/>
    <d v="2013-06-28T00:00:00"/>
    <x v="2"/>
    <n v="4"/>
    <n v="0"/>
    <n v="36"/>
    <n v="48"/>
    <d v="1899-12-30T00:36:48"/>
    <d v="1899-12-30T00:09:12"/>
    <x v="62"/>
    <s v="Treadmill"/>
    <n v="6.5217391304347885"/>
    <n v="0"/>
    <s v="HOT &amp; Humid"/>
    <m/>
    <d v="1899-12-30T04:01:02"/>
    <d v="1899-12-30T02:00:31"/>
    <d v="1899-12-30T04:01:02"/>
    <d v="1899-12-30T04:53:26"/>
    <d v="1899-12-30T02:00:31"/>
    <d v="1899-12-30T02:26:43"/>
    <n v="869"/>
    <x v="12"/>
    <x v="3"/>
    <n v="201306"/>
  </r>
  <r>
    <x v="1522"/>
    <d v="2013-06-30T00:00:00"/>
    <x v="1"/>
    <n v="100.8"/>
    <n v="6"/>
    <n v="21"/>
    <n v="28"/>
    <d v="1899-12-30T06:21:28"/>
    <d v="1899-12-30T00:03:47"/>
    <x v="53"/>
    <s v="67 and 7 and 63"/>
    <n v="15.854596295001759"/>
    <n v="0"/>
    <s v="HOT &amp; Humid"/>
    <s v="http://app.strava.com/activities/63866156"/>
    <d v="1899-12-30T07:03:51"/>
    <d v="1899-12-30T03:31:56"/>
    <d v="1899-12-30T01:39:09"/>
    <d v="1899-12-30T02:31:33"/>
    <d v="1899-12-30T00:49:35"/>
    <d v="1899-12-30T01:15:47"/>
    <n v="357"/>
    <x v="12"/>
    <x v="3"/>
    <n v="201306"/>
  </r>
  <r>
    <x v="1523"/>
    <d v="2013-07-02T00:00:00"/>
    <x v="0"/>
    <n v="1.23"/>
    <n v="0"/>
    <n v="50"/>
    <n v="0"/>
    <d v="1899-12-30T00:50:00"/>
    <d v="1899-12-30T00:40:39"/>
    <x v="54"/>
    <s v="Gdock to Quassy"/>
    <n v="1.4760000000000011"/>
    <n v="0"/>
    <s v="Warm"/>
    <m/>
    <d v="1899-12-30T01:37:34"/>
    <d v="1899-12-30T00:48:47"/>
    <d v="1899-12-30T17:45:02"/>
    <d v="1899-12-30T18:37:26"/>
    <d v="1899-12-30T08:52:31"/>
    <d v="1899-12-30T09:18:43"/>
    <n v="3034"/>
    <x v="12"/>
    <x v="0"/>
    <n v="201307"/>
  </r>
  <r>
    <x v="1523"/>
    <d v="2013-07-02T00:00:00"/>
    <x v="1"/>
    <n v="9.1"/>
    <n v="0"/>
    <n v="26"/>
    <n v="50"/>
    <d v="1899-12-30T00:26:50"/>
    <d v="1899-12-30T00:02:57"/>
    <x v="51"/>
    <s v="YNHH Spin Bike"/>
    <n v="20.347826086956537"/>
    <n v="0"/>
    <s v="Inside"/>
    <m/>
    <d v="1899-12-30T05:30:15"/>
    <d v="1899-12-30T02:45:08"/>
    <d v="1899-12-30T01:17:15"/>
    <d v="1899-12-30T02:09:39"/>
    <d v="1899-12-30T00:38:38"/>
    <d v="1899-12-30T01:04:50"/>
    <n v="164"/>
    <x v="12"/>
    <x v="0"/>
    <n v="201307"/>
  </r>
  <r>
    <x v="1524"/>
    <d v="2013-07-04T00:00:00"/>
    <x v="0"/>
    <n v="2.5"/>
    <n v="1"/>
    <n v="30"/>
    <n v="0"/>
    <d v="1899-12-30T01:30:00"/>
    <d v="1899-12-30T00:36:00"/>
    <x v="54"/>
    <s v="2x Gdock to Quassy"/>
    <n v="1.6666666666666679"/>
    <n v="0"/>
    <s v="Nice!"/>
    <m/>
    <d v="1899-12-30T01:26:24"/>
    <d v="1899-12-30T00:43:12"/>
    <d v="1899-12-30T15:43:12"/>
    <d v="1899-12-30T16:35:36"/>
    <d v="1899-12-30T07:51:36"/>
    <d v="1899-12-30T08:17:48"/>
    <n v="2898"/>
    <x v="12"/>
    <x v="0"/>
    <n v="201307"/>
  </r>
  <r>
    <x v="1525"/>
    <d v="2013-07-05T00:00:00"/>
    <x v="2"/>
    <n v="6.37"/>
    <n v="1"/>
    <n v="28"/>
    <n v="24"/>
    <d v="1899-12-30T01:28:24"/>
    <d v="1899-12-30T00:13:53"/>
    <x v="66"/>
    <s v="Random"/>
    <n v="4.3235294117647092"/>
    <n v="0"/>
    <s v="HOT &amp; Humid"/>
    <s v="http://runkeeper.com/user/ctkeane/activity/204518214?&amp;tripIdBase36=3drj9i"/>
    <d v="1899-12-30T06:03:36"/>
    <d v="1899-12-30T03:01:48"/>
    <d v="1899-12-30T06:03:36"/>
    <d v="1899-12-30T06:56:00"/>
    <d v="1899-12-30T03:01:48"/>
    <d v="1899-12-30T03:28:00"/>
    <n v="2624"/>
    <x v="12"/>
    <x v="0"/>
    <n v="201307"/>
  </r>
  <r>
    <x v="1526"/>
    <d v="2013-07-06T00:00:00"/>
    <x v="2"/>
    <n v="10"/>
    <n v="1"/>
    <n v="32"/>
    <n v="14"/>
    <d v="1899-12-30T01:32:14"/>
    <d v="1899-12-30T00:09:13"/>
    <x v="66"/>
    <s v="Treadmill"/>
    <n v="6.5052403324900663"/>
    <n v="0"/>
    <s v="Warm"/>
    <m/>
    <d v="1899-12-30T04:01:39"/>
    <d v="1899-12-30T02:00:50"/>
    <d v="1899-12-30T04:01:39"/>
    <d v="1899-12-30T04:54:03"/>
    <d v="1899-12-30T02:00:50"/>
    <d v="1899-12-30T02:27:02"/>
    <n v="877"/>
    <x v="12"/>
    <x v="0"/>
    <n v="201307"/>
  </r>
  <r>
    <x v="1527"/>
    <d v="2013-07-07T00:00:00"/>
    <x v="1"/>
    <n v="100.4"/>
    <n v="6"/>
    <n v="43"/>
    <n v="37"/>
    <d v="1899-12-30T06:43:37"/>
    <d v="1899-12-30T00:04:01"/>
    <x v="53"/>
    <s v="Waramaug Double"/>
    <n v="14.925052648965615"/>
    <n v="0"/>
    <s v="HOT &amp; Humid"/>
    <s v="http://app.strava.com/activities/65406491"/>
    <d v="1899-12-30T07:30:15"/>
    <d v="1899-12-30T03:45:07"/>
    <d v="1899-12-30T01:45:20"/>
    <d v="1899-12-30T02:37:44"/>
    <d v="1899-12-30T00:52:40"/>
    <d v="1899-12-30T01:18:52"/>
    <n v="450"/>
    <x v="12"/>
    <x v="0"/>
    <n v="201307"/>
  </r>
  <r>
    <x v="1528"/>
    <d v="2013-07-09T00:00:00"/>
    <x v="0"/>
    <n v="1.23"/>
    <n v="0"/>
    <n v="45"/>
    <n v="20"/>
    <d v="1899-12-30T00:45:20"/>
    <d v="1899-12-30T00:36:51"/>
    <x v="54"/>
    <s v="Gdock to Quassy"/>
    <n v="1.6279411764705893"/>
    <n v="0"/>
    <s v="HOT &amp; Humid"/>
    <m/>
    <d v="1899-12-30T01:28:27"/>
    <d v="1899-12-30T00:44:14"/>
    <d v="1899-12-30T16:05:38"/>
    <d v="1899-12-30T16:58:02"/>
    <d v="1899-12-30T08:02:49"/>
    <d v="1899-12-30T08:29:01"/>
    <n v="2928"/>
    <x v="12"/>
    <x v="0"/>
    <n v="201307"/>
  </r>
  <r>
    <x v="1528"/>
    <d v="2013-07-09T00:00:00"/>
    <x v="1"/>
    <n v="10"/>
    <n v="0"/>
    <n v="29"/>
    <n v="48"/>
    <d v="1899-12-30T00:29:48"/>
    <d v="1899-12-30T00:02:59"/>
    <x v="51"/>
    <s v="YNHH Spin Bike"/>
    <n v="20.134228187919479"/>
    <n v="0"/>
    <s v="Inside"/>
    <m/>
    <d v="1899-12-30T05:33:46"/>
    <d v="1899-12-30T02:46:53"/>
    <d v="1899-12-30T01:18:05"/>
    <d v="1899-12-30T02:10:29"/>
    <d v="1899-12-30T00:39:02"/>
    <d v="1899-12-30T01:05:14"/>
    <n v="171"/>
    <x v="12"/>
    <x v="0"/>
    <n v="201307"/>
  </r>
  <r>
    <x v="1529"/>
    <d v="2013-07-10T00:00:00"/>
    <x v="0"/>
    <n v="0.5"/>
    <n v="0"/>
    <n v="17"/>
    <n v="15"/>
    <d v="1899-12-30T00:17:15"/>
    <d v="1899-12-30T00:34:30"/>
    <x v="54"/>
    <s v="Griskus Sprint"/>
    <n v="1.7391304347826102"/>
    <n v="0"/>
    <s v="HOT &amp; Humid"/>
    <m/>
    <d v="1899-12-30T01:22:48"/>
    <d v="1899-12-30T00:41:24"/>
    <d v="1899-12-30T15:03:54"/>
    <d v="1899-12-30T15:56:18"/>
    <d v="1899-12-30T07:31:57"/>
    <d v="1899-12-30T07:58:09"/>
    <n v="2847"/>
    <x v="12"/>
    <x v="0"/>
    <n v="201307"/>
  </r>
  <r>
    <x v="1529"/>
    <d v="2013-07-10T00:00:00"/>
    <x v="1"/>
    <n v="10.5"/>
    <n v="0"/>
    <n v="30"/>
    <n v="18"/>
    <d v="1899-12-30T00:30:18"/>
    <d v="1899-12-30T00:02:53"/>
    <x v="53"/>
    <s v="Griskus Sprint"/>
    <n v="20.792079207920807"/>
    <n v="0"/>
    <s v="HOT &amp; Humid"/>
    <m/>
    <d v="1899-12-30T05:23:12"/>
    <d v="1899-12-30T02:41:36"/>
    <d v="1899-12-30T01:15:36"/>
    <d v="1899-12-30T02:08:00"/>
    <d v="1899-12-30T00:37:48"/>
    <d v="1899-12-30T01:04:00"/>
    <n v="150"/>
    <x v="12"/>
    <x v="0"/>
    <n v="201307"/>
  </r>
  <r>
    <x v="1530"/>
    <d v="2013-07-12T00:00:00"/>
    <x v="2"/>
    <n v="10.1"/>
    <n v="1"/>
    <n v="42"/>
    <n v="36"/>
    <d v="1899-12-30T01:42:36"/>
    <d v="1899-12-30T00:10:10"/>
    <x v="66"/>
    <s v="YNHH 10miler"/>
    <n v="5.906432748538017"/>
    <n v="156"/>
    <s v="HOT &amp; Humid"/>
    <s v="http://app.strava.com/activities/66645981"/>
    <d v="1899-12-30T04:26:09"/>
    <d v="1899-12-30T02:13:05"/>
    <d v="1899-12-30T04:26:09"/>
    <d v="1899-12-30T05:18:33"/>
    <d v="1899-12-30T02:13:05"/>
    <d v="1899-12-30T02:39:17"/>
    <n v="1521"/>
    <x v="12"/>
    <x v="0"/>
    <n v="201307"/>
  </r>
  <r>
    <x v="1531"/>
    <d v="2013-07-14T00:00:00"/>
    <x v="0"/>
    <n v="2.5"/>
    <n v="1"/>
    <n v="30"/>
    <n v="0"/>
    <d v="1899-12-30T01:30:00"/>
    <d v="1899-12-30T00:36:00"/>
    <x v="54"/>
    <s v="2x Gdock to Quassy"/>
    <n v="1.6666666666666679"/>
    <n v="0"/>
    <s v="HOT &amp; Humid"/>
    <m/>
    <d v="1899-12-30T01:26:24"/>
    <d v="1899-12-30T00:43:12"/>
    <d v="1899-12-30T15:43:12"/>
    <d v="1899-12-30T16:35:36"/>
    <d v="1899-12-30T07:51:36"/>
    <d v="1899-12-30T08:17:48"/>
    <n v="2898"/>
    <x v="12"/>
    <x v="0"/>
    <n v="201307"/>
  </r>
  <r>
    <x v="1531"/>
    <d v="2013-07-14T00:00:00"/>
    <x v="1"/>
    <n v="46.6"/>
    <n v="3"/>
    <n v="20"/>
    <n v="56"/>
    <d v="1899-12-30T03:20:56"/>
    <d v="1899-12-30T00:04:19"/>
    <x v="53"/>
    <s v="Ride to 202"/>
    <n v="13.915063039150642"/>
    <n v="0"/>
    <s v="HOT &amp; Humid"/>
    <s v="http://app.strava.com/activities/67052854"/>
    <d v="1899-12-30T08:02:56"/>
    <d v="1899-12-30T04:01:28"/>
    <d v="1899-12-30T01:52:58"/>
    <d v="1899-12-30T02:45:22"/>
    <d v="1899-12-30T00:56:29"/>
    <d v="1899-12-30T01:22:41"/>
    <n v="535"/>
    <x v="12"/>
    <x v="0"/>
    <n v="201307"/>
  </r>
  <r>
    <x v="1532"/>
    <d v="2013-07-16T00:00:00"/>
    <x v="1"/>
    <n v="11.25"/>
    <n v="0"/>
    <n v="30"/>
    <n v="0"/>
    <d v="1899-12-30T00:30:00"/>
    <d v="1899-12-30T00:02:40"/>
    <x v="51"/>
    <s v="YNHH Spin Bike"/>
    <n v="22.500000000000018"/>
    <n v="0"/>
    <s v="Inside"/>
    <m/>
    <d v="1899-12-30T04:58:40"/>
    <d v="1899-12-30T02:29:20"/>
    <d v="1899-12-30T01:09:52"/>
    <d v="1899-12-30T02:02:16"/>
    <d v="1899-12-30T00:34:56"/>
    <d v="1899-12-30T01:01:08"/>
    <n v="69"/>
    <x v="12"/>
    <x v="0"/>
    <n v="201307"/>
  </r>
  <r>
    <x v="1533"/>
    <d v="2013-07-17T00:00:00"/>
    <x v="0"/>
    <n v="1.23"/>
    <n v="0"/>
    <n v="42"/>
    <n v="40"/>
    <d v="1899-12-30T00:42:40"/>
    <d v="1899-12-30T00:34:41"/>
    <x v="54"/>
    <s v="Gdock to Quassy"/>
    <n v="1.7296875000000014"/>
    <n v="0"/>
    <s v="HOT &amp; Humid"/>
    <s v="Out: 20.51 Back: 21.49"/>
    <d v="1899-12-30T01:23:15"/>
    <d v="1899-12-30T00:41:38"/>
    <d v="1899-12-30T15:08:50"/>
    <d v="1899-12-30T16:01:14"/>
    <d v="1899-12-30T07:34:25"/>
    <d v="1899-12-30T08:00:37"/>
    <n v="2852"/>
    <x v="12"/>
    <x v="0"/>
    <n v="201307"/>
  </r>
  <r>
    <x v="1534"/>
    <d v="2013-07-18T00:00:00"/>
    <x v="1"/>
    <n v="5.9"/>
    <n v="0"/>
    <n v="15"/>
    <n v="0"/>
    <d v="1899-12-30T00:15:00"/>
    <d v="1899-12-30T00:02:33"/>
    <x v="51"/>
    <s v="YNHH Spin Bike"/>
    <n v="23.600000000000023"/>
    <n v="0"/>
    <s v="Inside"/>
    <m/>
    <d v="1899-12-30T04:44:45"/>
    <d v="1899-12-30T02:22:22"/>
    <d v="1899-12-30T01:06:37"/>
    <d v="1899-12-30T01:59:01"/>
    <d v="1899-12-30T00:33:18"/>
    <d v="1899-12-30T00:59:30"/>
    <n v="44"/>
    <x v="12"/>
    <x v="0"/>
    <n v="201307"/>
  </r>
  <r>
    <x v="1534"/>
    <d v="2013-07-18T00:00:00"/>
    <x v="2"/>
    <n v="1.67"/>
    <n v="0"/>
    <n v="15"/>
    <n v="0"/>
    <d v="1899-12-30T00:15:00"/>
    <d v="1899-12-30T00:08:59"/>
    <x v="62"/>
    <s v="YNHH Treadmill"/>
    <n v="6.680000000000005"/>
    <n v="0"/>
    <s v="Inside"/>
    <m/>
    <d v="1899-12-30T03:55:20"/>
    <d v="1899-12-30T01:57:40"/>
    <d v="1899-12-30T03:55:20"/>
    <d v="1899-12-30T04:47:44"/>
    <d v="1899-12-30T01:57:40"/>
    <d v="1899-12-30T02:23:52"/>
    <n v="812"/>
    <x v="12"/>
    <x v="0"/>
    <n v="201307"/>
  </r>
  <r>
    <x v="1535"/>
    <d v="2013-07-19T00:00:00"/>
    <x v="2"/>
    <n v="5.63"/>
    <n v="1"/>
    <n v="8"/>
    <n v="47"/>
    <d v="1899-12-30T01:08:47"/>
    <d v="1899-12-30T00:12:13"/>
    <x v="66"/>
    <s v="Bike Path 5"/>
    <n v="4.9110734189483916"/>
    <n v="0"/>
    <s v="HOT &amp; Humid"/>
    <s v="http://app.strava.com/activities/68201823"/>
    <d v="1899-12-30T05:20:06"/>
    <d v="1899-12-30T02:40:03"/>
    <d v="1899-12-30T05:20:06"/>
    <d v="1899-12-30T06:12:30"/>
    <d v="1899-12-30T02:40:03"/>
    <d v="1899-12-30T03:06:15"/>
    <n v="2470"/>
    <x v="12"/>
    <x v="0"/>
    <n v="201307"/>
  </r>
  <r>
    <x v="1536"/>
    <d v="2013-07-21T00:00:00"/>
    <x v="0"/>
    <n v="1.23"/>
    <n v="0"/>
    <n v="45"/>
    <n v="13"/>
    <d v="1899-12-30T00:45:13"/>
    <d v="1899-12-30T00:36:46"/>
    <x v="54"/>
    <s v="Gdock to Quassy"/>
    <n v="1.6321415407298205"/>
    <n v="0"/>
    <s v="HOT &amp; Humid"/>
    <m/>
    <d v="1899-12-30T01:28:14"/>
    <d v="1899-12-30T00:44:07"/>
    <d v="1899-12-30T16:03:09"/>
    <d v="1899-12-30T16:55:33"/>
    <d v="1899-12-30T08:01:35"/>
    <d v="1899-12-30T08:27:47"/>
    <n v="2926"/>
    <x v="12"/>
    <x v="0"/>
    <n v="201307"/>
  </r>
  <r>
    <x v="1536"/>
    <d v="2013-07-21T00:00:00"/>
    <x v="1"/>
    <n v="33.9"/>
    <n v="2"/>
    <n v="5"/>
    <n v="41"/>
    <d v="1899-12-30T02:05:41"/>
    <d v="1899-12-30T00:03:42"/>
    <x v="53"/>
    <s v="Sunday Ride"/>
    <n v="16.183530035804278"/>
    <n v="0"/>
    <s v="HOT &amp; Humid"/>
    <s v="http://app.strava.com/activities/68728806"/>
    <d v="1899-12-30T06:55:14"/>
    <d v="1899-12-30T03:27:37"/>
    <d v="1899-12-30T01:37:08"/>
    <d v="1899-12-30T02:29:32"/>
    <d v="1899-12-30T00:48:34"/>
    <d v="1899-12-30T01:14:46"/>
    <n v="320"/>
    <x v="12"/>
    <x v="0"/>
    <n v="201307"/>
  </r>
  <r>
    <x v="1537"/>
    <d v="2013-07-22T00:00:00"/>
    <x v="2"/>
    <n v="3"/>
    <n v="0"/>
    <n v="27"/>
    <n v="10"/>
    <d v="1899-12-30T00:27:10"/>
    <d v="1899-12-30T00:09:03"/>
    <x v="62"/>
    <s v="YNHH Treadmill"/>
    <n v="6.6257668711656486"/>
    <n v="0"/>
    <s v="Inside"/>
    <m/>
    <d v="1899-12-30T03:57:15"/>
    <d v="1899-12-30T01:58:38"/>
    <d v="1899-12-30T03:57:15"/>
    <d v="1899-12-30T04:49:39"/>
    <d v="1899-12-30T01:58:38"/>
    <d v="1899-12-30T02:24:50"/>
    <n v="831"/>
    <x v="12"/>
    <x v="0"/>
    <n v="201307"/>
  </r>
  <r>
    <x v="1538"/>
    <d v="2013-07-23T00:00:00"/>
    <x v="1"/>
    <n v="12.8"/>
    <n v="0"/>
    <n v="30"/>
    <n v="0"/>
    <d v="1899-12-30T00:30:00"/>
    <d v="1899-12-30T00:02:21"/>
    <x v="51"/>
    <s v="YNHH Spin Bike"/>
    <n v="25.600000000000023"/>
    <n v="0"/>
    <s v="Inside"/>
    <m/>
    <d v="1899-12-30T04:22:30"/>
    <d v="1899-12-30T02:11:15"/>
    <d v="1899-12-30T01:01:24"/>
    <d v="1899-12-30T01:53:48"/>
    <d v="1899-12-30T00:30:42"/>
    <d v="1899-12-30T00:56:54"/>
    <n v="23"/>
    <x v="12"/>
    <x v="0"/>
    <n v="201307"/>
  </r>
  <r>
    <x v="1539"/>
    <d v="2013-07-24T00:00:00"/>
    <x v="1"/>
    <n v="6"/>
    <n v="0"/>
    <n v="20"/>
    <n v="0"/>
    <d v="1899-12-30T00:20:00"/>
    <d v="1899-12-30T00:03:20"/>
    <x v="53"/>
    <s v="Mbury Garage to G2 Garage"/>
    <n v="18.000000000000014"/>
    <n v="0"/>
    <s v="Nice!"/>
    <m/>
    <d v="1899-12-30T06:13:20"/>
    <d v="1899-12-30T03:06:40"/>
    <d v="1899-12-30T01:27:20"/>
    <d v="1899-12-30T02:19:44"/>
    <d v="1899-12-30T00:43:40"/>
    <d v="1899-12-30T01:09:52"/>
    <n v="218"/>
    <x v="12"/>
    <x v="0"/>
    <n v="201307"/>
  </r>
  <r>
    <x v="1540"/>
    <d v="2013-07-25T00:00:00"/>
    <x v="1"/>
    <n v="1.8"/>
    <n v="0"/>
    <n v="6"/>
    <n v="0"/>
    <d v="1899-12-30T00:06:00"/>
    <d v="1899-12-30T00:03:20"/>
    <x v="53"/>
    <s v="Home to Mbury Garage"/>
    <n v="18.000000000000014"/>
    <n v="0"/>
    <s v="Chilly"/>
    <m/>
    <d v="1899-12-30T06:13:20"/>
    <d v="1899-12-30T03:06:40"/>
    <d v="1899-12-30T01:27:20"/>
    <d v="1899-12-30T02:19:44"/>
    <d v="1899-12-30T00:43:40"/>
    <d v="1899-12-30T01:09:52"/>
    <n v="218"/>
    <x v="12"/>
    <x v="0"/>
    <n v="201307"/>
  </r>
  <r>
    <x v="1540"/>
    <d v="2013-07-25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d v="1899-12-30T01:13:22"/>
    <d v="1899-12-30T02:05:46"/>
    <d v="1899-12-30T00:36:41"/>
    <d v="1899-12-30T01:02:53"/>
    <n v="113"/>
    <x v="12"/>
    <x v="0"/>
    <n v="201307"/>
  </r>
  <r>
    <x v="1541"/>
    <d v="2013-07-26T00:00:00"/>
    <x v="1"/>
    <n v="1.8"/>
    <n v="0"/>
    <n v="9"/>
    <n v="0"/>
    <d v="1899-12-30T00:09:00"/>
    <d v="1899-12-30T00:05:00"/>
    <x v="53"/>
    <s v="LP Airport to Town"/>
    <n v="12.000000000000011"/>
    <n v="0"/>
    <s v="Nice!"/>
    <m/>
    <d v="1899-12-30T09:20:00"/>
    <d v="1899-12-30T04:40:00"/>
    <d v="1899-12-30T02:11:00"/>
    <d v="1899-12-30T03:03:24"/>
    <d v="1899-12-30T01:05:30"/>
    <d v="1899-12-30T01:31:42"/>
    <n v="647"/>
    <x v="12"/>
    <x v="0"/>
    <n v="201307"/>
  </r>
  <r>
    <x v="1542"/>
    <d v="2013-07-27T00:00:00"/>
    <x v="0"/>
    <n v="0.5"/>
    <n v="0"/>
    <n v="20"/>
    <n v="0"/>
    <d v="1899-12-30T00:20:00"/>
    <d v="1899-12-30T00:40:00"/>
    <x v="69"/>
    <s v="20 mins swim"/>
    <n v="1.5000000000000013"/>
    <n v="0"/>
    <s v="Nice!"/>
    <m/>
    <d v="1899-12-30T01:36:00"/>
    <d v="1899-12-30T00:48:00"/>
    <d v="1899-12-30T17:28:00"/>
    <d v="1899-12-30T18:20:24"/>
    <d v="1899-12-30T08:44:00"/>
    <d v="1899-12-30T09:10:12"/>
    <n v="2998"/>
    <x v="12"/>
    <x v="0"/>
    <n v="201307"/>
  </r>
  <r>
    <x v="1542"/>
    <d v="2013-07-27T00:00:00"/>
    <x v="1"/>
    <n v="14.2"/>
    <n v="0"/>
    <n v="58"/>
    <n v="19"/>
    <d v="1899-12-30T00:58:19"/>
    <d v="1899-12-30T00:04:06"/>
    <x v="53"/>
    <s v="IMLP Warmup"/>
    <n v="14.609888539582748"/>
    <n v="0"/>
    <s v="Nice!"/>
    <m/>
    <d v="1899-12-30T07:39:58"/>
    <d v="1899-12-30T03:49:59"/>
    <d v="1899-12-30T01:47:36"/>
    <d v="1899-12-30T02:40:00"/>
    <d v="1899-12-30T00:53:48"/>
    <d v="1899-12-30T01:20:00"/>
    <n v="478"/>
    <x v="12"/>
    <x v="0"/>
    <n v="201307"/>
  </r>
  <r>
    <x v="1543"/>
    <d v="2013-07-28T00:00:00"/>
    <x v="0"/>
    <n v="2.4"/>
    <n v="1"/>
    <n v="24"/>
    <n v="26"/>
    <d v="1899-12-30T01:24:26"/>
    <d v="1899-12-30T00:35:11"/>
    <x v="69"/>
    <s v="Ironman Lake Placid"/>
    <n v="1.7054875641531795"/>
    <n v="0"/>
    <s v="Nice!"/>
    <m/>
    <d v="1899-12-30T01:24:26"/>
    <d v="1899-12-30T00:42:13"/>
    <d v="1899-12-30T15:21:44"/>
    <d v="1899-12-30T16:14:08"/>
    <d v="1899-12-30T07:40:52"/>
    <d v="1899-12-30T08:07:04"/>
    <n v="2869"/>
    <x v="12"/>
    <x v="0"/>
    <n v="201307"/>
  </r>
  <r>
    <x v="1543"/>
    <d v="2013-07-28T00:00:00"/>
    <x v="1"/>
    <n v="112"/>
    <n v="6"/>
    <n v="35"/>
    <n v="56"/>
    <d v="1899-12-30T06:35:56"/>
    <d v="1899-12-30T00:03:32"/>
    <x v="53"/>
    <s v="Ironman Lake Placid"/>
    <n v="16.972554302071067"/>
    <n v="0"/>
    <s v="Nice!"/>
    <m/>
    <d v="1899-12-30T06:35:56"/>
    <d v="1899-12-30T03:17:58"/>
    <d v="1899-12-30T01:32:37"/>
    <d v="1899-12-30T02:25:01"/>
    <d v="1899-12-30T00:46:19"/>
    <d v="1899-12-30T01:12:31"/>
    <n v="274"/>
    <x v="12"/>
    <x v="0"/>
    <n v="201307"/>
  </r>
  <r>
    <x v="1543"/>
    <d v="2013-07-28T00:00:00"/>
    <x v="2"/>
    <n v="26.2"/>
    <n v="5"/>
    <n v="56"/>
    <n v="59"/>
    <d v="1899-12-30T05:56:59"/>
    <d v="1899-12-30T00:13:38"/>
    <x v="66"/>
    <s v="Ironman Lake Placid"/>
    <n v="4.4035669265605337"/>
    <n v="0"/>
    <s v="Nice!"/>
    <m/>
    <d v="1899-12-30T05:56:59"/>
    <d v="1899-12-30T02:58:29"/>
    <d v="1899-12-30T05:56:59"/>
    <d v="1899-12-30T06:49:23"/>
    <d v="1899-12-30T02:58:29"/>
    <d v="1899-12-30T03:24:42"/>
    <n v="2611"/>
    <x v="12"/>
    <x v="0"/>
    <n v="201307"/>
  </r>
  <r>
    <x v="1543"/>
    <d v="2013-07-28T00:00:00"/>
    <x v="8"/>
    <n v="1"/>
    <n v="0"/>
    <n v="10"/>
    <n v="33"/>
    <d v="1899-12-30T00:10:33"/>
    <d v="1899-12-30T00:10:33"/>
    <x v="66"/>
    <s v="Ironman Lake Placid"/>
    <n v="5.6872037914691989"/>
    <n v="0"/>
    <s v="Nice!"/>
    <m/>
    <d v="1899-12-30T00:00:00"/>
    <d v="1899-12-30T00:00:00"/>
    <d v="1899-12-30T04:36:25"/>
    <d v="1899-12-30T05:28:49"/>
    <d v="1899-12-30T02:18:12"/>
    <d v="1899-12-30T02:44:24"/>
    <n v="1815"/>
    <x v="12"/>
    <x v="0"/>
    <n v="201307"/>
  </r>
  <r>
    <x v="1543"/>
    <d v="2013-07-28T00:00:00"/>
    <x v="9"/>
    <n v="1"/>
    <n v="0"/>
    <n v="11"/>
    <n v="7"/>
    <d v="1899-12-30T00:11:07"/>
    <d v="1899-12-30T00:11:07"/>
    <x v="66"/>
    <s v="Ironman Lake Placid"/>
    <n v="5.3973013493253408"/>
    <n v="0"/>
    <s v="Nice!"/>
    <m/>
    <d v="1899-12-30T00:00:00"/>
    <d v="1899-12-30T00:00:00"/>
    <d v="1899-12-30T04:51:15"/>
    <d v="1899-12-30T05:43:39"/>
    <d v="1899-12-30T02:25:38"/>
    <d v="1899-12-30T02:51:50"/>
    <n v="2121"/>
    <x v="12"/>
    <x v="0"/>
    <n v="201307"/>
  </r>
  <r>
    <x v="1543"/>
    <d v="2013-07-28T00:00:00"/>
    <x v="10"/>
    <n v="1"/>
    <n v="0"/>
    <n v="10"/>
    <n v="36"/>
    <d v="1899-12-30T00:10:36"/>
    <d v="1899-12-30T00:10:36"/>
    <x v="66"/>
    <s v="Ironman Lake Placid"/>
    <n v="5.660377358490571"/>
    <n v="0"/>
    <s v="Nice!"/>
    <m/>
    <d v="1899-12-30T00:00:00"/>
    <d v="1899-12-30T00:00:00"/>
    <d v="1899-12-30T04:37:43"/>
    <d v="1899-12-30T05:30:07"/>
    <d v="1899-12-30T02:18:52"/>
    <d v="1899-12-30T02:45:04"/>
    <n v="1840"/>
    <x v="12"/>
    <x v="0"/>
    <n v="201307"/>
  </r>
  <r>
    <x v="1543"/>
    <d v="2013-07-28T00:00:00"/>
    <x v="11"/>
    <n v="1"/>
    <n v="0"/>
    <n v="11"/>
    <n v="39"/>
    <d v="1899-12-30T00:11:39"/>
    <d v="1899-12-30T00:11:39"/>
    <x v="66"/>
    <s v="Ironman Lake Placid"/>
    <n v="5.1502145922746818"/>
    <n v="0"/>
    <s v="Nice!"/>
    <m/>
    <d v="1899-12-30T00:00:00"/>
    <d v="1899-12-30T00:00:00"/>
    <d v="1899-12-30T05:05:14"/>
    <d v="1899-12-30T05:57:38"/>
    <d v="1899-12-30T02:32:37"/>
    <d v="1899-12-30T02:58:49"/>
    <n v="2312"/>
    <x v="12"/>
    <x v="0"/>
    <n v="201307"/>
  </r>
  <r>
    <x v="1543"/>
    <d v="2013-07-28T00:00:00"/>
    <x v="12"/>
    <n v="1"/>
    <n v="0"/>
    <n v="10"/>
    <n v="58"/>
    <d v="1899-12-30T00:10:58"/>
    <d v="1899-12-30T00:10:58"/>
    <x v="66"/>
    <s v="Ironman Lake Placid"/>
    <n v="5.4711246200607944"/>
    <n v="0"/>
    <s v="Nice!"/>
    <m/>
    <d v="1899-12-30T00:00:00"/>
    <d v="1899-12-30T00:00:00"/>
    <d v="1899-12-30T04:47:20"/>
    <d v="1899-12-30T05:39:44"/>
    <d v="1899-12-30T02:23:40"/>
    <d v="1899-12-30T02:49:52"/>
    <n v="2033"/>
    <x v="12"/>
    <x v="0"/>
    <n v="201307"/>
  </r>
  <r>
    <x v="1543"/>
    <d v="2013-07-28T00:00:00"/>
    <x v="13"/>
    <n v="1"/>
    <n v="0"/>
    <n v="11"/>
    <n v="53"/>
    <d v="1899-12-30T00:11:53"/>
    <d v="1899-12-30T00:11:53"/>
    <x v="66"/>
    <s v="Ironman Lake Placid"/>
    <n v="5.0490883590462872"/>
    <n v="0"/>
    <s v="Nice!"/>
    <m/>
    <d v="1899-12-30T00:00:00"/>
    <d v="1899-12-30T00:00:00"/>
    <d v="1899-12-30T05:11:21"/>
    <d v="1899-12-30T06:03:45"/>
    <d v="1899-12-30T02:35:40"/>
    <d v="1899-12-30T03:01:52"/>
    <n v="2388"/>
    <x v="12"/>
    <x v="0"/>
    <n v="201307"/>
  </r>
  <r>
    <x v="1543"/>
    <d v="2013-07-28T00:00:00"/>
    <x v="14"/>
    <n v="1"/>
    <n v="0"/>
    <n v="12"/>
    <n v="35"/>
    <d v="1899-12-30T00:12:35"/>
    <d v="1899-12-30T00:12:35"/>
    <x v="66"/>
    <s v="Ironman Lake Placid"/>
    <n v="4.7682119205298052"/>
    <n v="0"/>
    <s v="Nice!"/>
    <m/>
    <d v="1899-12-30T00:00:00"/>
    <d v="1899-12-30T00:00:00"/>
    <d v="1899-12-30T05:29:41"/>
    <d v="1899-12-30T06:22:05"/>
    <d v="1899-12-30T02:44:50"/>
    <d v="1899-12-30T03:11:03"/>
    <n v="2522"/>
    <x v="12"/>
    <x v="0"/>
    <n v="201307"/>
  </r>
  <r>
    <x v="1543"/>
    <d v="2013-07-28T00:00:00"/>
    <x v="15"/>
    <n v="1"/>
    <n v="0"/>
    <n v="11"/>
    <n v="47"/>
    <d v="1899-12-30T00:11:47"/>
    <d v="1899-12-30T00:11:47"/>
    <x v="66"/>
    <s v="Ironman Lake Placid"/>
    <n v="5.0919377652050963"/>
    <n v="0"/>
    <s v="Nice!"/>
    <m/>
    <d v="1899-12-30T00:00:00"/>
    <d v="1899-12-30T00:00:00"/>
    <d v="1899-12-30T05:08:43"/>
    <d v="1899-12-30T06:01:07"/>
    <d v="1899-12-30T02:34:22"/>
    <d v="1899-12-30T03:00:34"/>
    <n v="2361"/>
    <x v="12"/>
    <x v="0"/>
    <n v="201307"/>
  </r>
  <r>
    <x v="1543"/>
    <d v="2013-07-28T00:00:00"/>
    <x v="16"/>
    <n v="1"/>
    <n v="0"/>
    <n v="13"/>
    <n v="51"/>
    <d v="1899-12-30T00:13:51"/>
    <d v="1899-12-30T00:13:51"/>
    <x v="66"/>
    <s v="Ironman Lake Placid"/>
    <n v="4.3321299638989208"/>
    <n v="0"/>
    <s v="Nice!"/>
    <m/>
    <d v="1899-12-30T00:00:00"/>
    <d v="1899-12-30T00:00:00"/>
    <d v="1899-12-30T06:02:52"/>
    <d v="1899-12-30T06:55:16"/>
    <d v="1899-12-30T03:01:26"/>
    <d v="1899-12-30T03:27:38"/>
    <n v="2623"/>
    <x v="12"/>
    <x v="0"/>
    <n v="201307"/>
  </r>
  <r>
    <x v="1543"/>
    <d v="2013-07-28T00:00:00"/>
    <x v="17"/>
    <n v="1"/>
    <n v="0"/>
    <n v="13"/>
    <n v="35"/>
    <d v="1899-12-30T00:13:35"/>
    <d v="1899-12-30T00:13:35"/>
    <x v="66"/>
    <s v="Ironman Lake Placid"/>
    <n v="4.4171779141104324"/>
    <n v="0"/>
    <s v="Nice!"/>
    <m/>
    <d v="1899-12-30T00:00:00"/>
    <d v="1899-12-30T00:00:00"/>
    <d v="1899-12-30T05:55:53"/>
    <d v="1899-12-30T06:48:17"/>
    <d v="1899-12-30T02:57:57"/>
    <d v="1899-12-30T03:24:09"/>
    <n v="2607"/>
    <x v="12"/>
    <x v="0"/>
    <n v="201307"/>
  </r>
  <r>
    <x v="1543"/>
    <d v="2013-07-28T00:00:00"/>
    <x v="18"/>
    <n v="1"/>
    <n v="0"/>
    <n v="13"/>
    <n v="25"/>
    <d v="1899-12-30T00:13:25"/>
    <d v="1899-12-30T00:13:25"/>
    <x v="66"/>
    <s v="Ironman Lake Placid"/>
    <n v="4.4720496894409978"/>
    <n v="0"/>
    <s v="Nice!"/>
    <m/>
    <d v="1899-12-30T00:00:00"/>
    <d v="1899-12-30T00:00:00"/>
    <d v="1899-12-30T05:51:31"/>
    <d v="1899-12-30T06:43:55"/>
    <d v="1899-12-30T02:55:45"/>
    <d v="1899-12-30T03:21:58"/>
    <n v="2598"/>
    <x v="12"/>
    <x v="0"/>
    <n v="201307"/>
  </r>
  <r>
    <x v="1543"/>
    <d v="2013-07-28T00:00:00"/>
    <x v="19"/>
    <n v="1"/>
    <n v="0"/>
    <n v="13"/>
    <n v="26"/>
    <d v="1899-12-30T00:13:26"/>
    <d v="1899-12-30T00:13:26"/>
    <x v="66"/>
    <s v="Ironman Lake Placid"/>
    <n v="4.4665012406947922"/>
    <n v="0"/>
    <s v="Nice!"/>
    <m/>
    <d v="1899-12-30T00:00:00"/>
    <d v="1899-12-30T00:00:00"/>
    <d v="1899-12-30T05:51:57"/>
    <d v="1899-12-30T06:44:21"/>
    <d v="1899-12-30T02:55:59"/>
    <d v="1899-12-30T03:22:11"/>
    <n v="2600"/>
    <x v="12"/>
    <x v="0"/>
    <n v="201307"/>
  </r>
  <r>
    <x v="1543"/>
    <d v="2013-07-28T00:00:00"/>
    <x v="20"/>
    <n v="1"/>
    <n v="0"/>
    <n v="12"/>
    <n v="53"/>
    <d v="1899-12-30T00:12:53"/>
    <d v="1899-12-30T00:12:53"/>
    <x v="66"/>
    <s v="Ironman Lake Placid"/>
    <n v="4.6571798188874558"/>
    <n v="0"/>
    <s v="Nice!"/>
    <m/>
    <d v="1899-12-30T00:00:00"/>
    <d v="1899-12-30T00:00:00"/>
    <d v="1899-12-30T05:37:33"/>
    <d v="1899-12-30T06:29:57"/>
    <d v="1899-12-30T02:48:46"/>
    <d v="1899-12-30T03:14:58"/>
    <n v="2552"/>
    <x v="12"/>
    <x v="0"/>
    <n v="201307"/>
  </r>
  <r>
    <x v="1543"/>
    <d v="2013-07-28T00:00:00"/>
    <x v="21"/>
    <n v="1"/>
    <n v="0"/>
    <n v="13"/>
    <n v="12"/>
    <d v="1899-12-30T00:13:12"/>
    <d v="1899-12-30T00:13:12"/>
    <x v="66"/>
    <s v="Ironman Lake Placid"/>
    <n v="4.5454545454545485"/>
    <n v="0"/>
    <s v="Nice!"/>
    <m/>
    <d v="1899-12-30T00:00:00"/>
    <d v="1899-12-30T00:00:00"/>
    <d v="1899-12-30T05:45:50"/>
    <d v="1899-12-30T06:38:14"/>
    <d v="1899-12-30T02:52:55"/>
    <d v="1899-12-30T03:19:07"/>
    <n v="2577"/>
    <x v="12"/>
    <x v="0"/>
    <n v="201307"/>
  </r>
  <r>
    <x v="1543"/>
    <d v="2013-07-28T00:00:00"/>
    <x v="25"/>
    <n v="1"/>
    <n v="0"/>
    <n v="13"/>
    <n v="55"/>
    <d v="1899-12-30T00:13:55"/>
    <d v="1899-12-30T00:13:55"/>
    <x v="66"/>
    <s v="Ironman Lake Placid"/>
    <n v="4.3113772455089858"/>
    <n v="0"/>
    <s v="Nice!"/>
    <m/>
    <d v="1899-12-30T00:00:00"/>
    <d v="1899-12-30T00:00:00"/>
    <d v="1899-12-30T06:04:37"/>
    <d v="1899-12-30T06:57:01"/>
    <d v="1899-12-30T03:02:18"/>
    <d v="1899-12-30T03:28:31"/>
    <n v="2630"/>
    <x v="12"/>
    <x v="0"/>
    <n v="201307"/>
  </r>
  <r>
    <x v="1543"/>
    <d v="2013-07-28T00:00:00"/>
    <x v="26"/>
    <n v="1"/>
    <n v="0"/>
    <n v="13"/>
    <n v="2"/>
    <d v="1899-12-30T00:13:02"/>
    <d v="1899-12-30T00:13:02"/>
    <x v="66"/>
    <s v="Ironman Lake Placid"/>
    <n v="4.6035805626598503"/>
    <n v="0"/>
    <s v="Nice!"/>
    <m/>
    <d v="1899-12-30T00:00:00"/>
    <d v="1899-12-30T00:00:00"/>
    <d v="1899-12-30T05:41:28"/>
    <d v="1899-12-30T06:33:52"/>
    <d v="1899-12-30T02:50:44"/>
    <d v="1899-12-30T03:16:56"/>
    <n v="2569"/>
    <x v="12"/>
    <x v="0"/>
    <n v="201307"/>
  </r>
  <r>
    <x v="1543"/>
    <d v="2013-07-28T00:00:00"/>
    <x v="27"/>
    <n v="1"/>
    <n v="0"/>
    <n v="13"/>
    <n v="54"/>
    <d v="1899-12-30T00:13:54"/>
    <d v="1899-12-30T00:13:54"/>
    <x v="66"/>
    <s v="Ironman Lake Placid"/>
    <n v="4.3165467625899314"/>
    <n v="0"/>
    <s v="Nice!"/>
    <m/>
    <d v="1899-12-30T00:00:00"/>
    <d v="1899-12-30T00:00:00"/>
    <d v="1899-12-30T06:04:11"/>
    <d v="1899-12-30T06:56:35"/>
    <d v="1899-12-30T03:02:05"/>
    <d v="1899-12-30T03:28:17"/>
    <n v="2627"/>
    <x v="12"/>
    <x v="0"/>
    <n v="201307"/>
  </r>
  <r>
    <x v="1543"/>
    <d v="2013-07-28T00:00:00"/>
    <x v="28"/>
    <n v="1"/>
    <n v="0"/>
    <n v="12"/>
    <n v="51"/>
    <d v="1899-12-30T00:12:51"/>
    <d v="1899-12-30T00:12:51"/>
    <x v="66"/>
    <s v="Ironman Lake Placid"/>
    <n v="4.6692607003891089"/>
    <n v="0"/>
    <s v="Nice!"/>
    <m/>
    <d v="1899-12-30T00:00:00"/>
    <d v="1899-12-30T00:00:00"/>
    <d v="1899-12-30T05:36:40"/>
    <d v="1899-12-30T06:29:04"/>
    <d v="1899-12-30T02:48:20"/>
    <d v="1899-12-30T03:14:32"/>
    <n v="2548"/>
    <x v="12"/>
    <x v="0"/>
    <n v="201307"/>
  </r>
  <r>
    <x v="1543"/>
    <d v="2013-07-28T00:00:00"/>
    <x v="29"/>
    <n v="1"/>
    <n v="0"/>
    <n v="15"/>
    <n v="37"/>
    <d v="1899-12-30T00:15:37"/>
    <d v="1899-12-30T00:15:37"/>
    <x v="66"/>
    <s v="Ironman Lake Placid"/>
    <n v="3.8420490928495226"/>
    <n v="0"/>
    <s v="Nice!"/>
    <m/>
    <d v="1899-12-30T00:00:00"/>
    <d v="1899-12-30T00:00:00"/>
    <d v="1899-12-30T06:49:09"/>
    <d v="1899-12-30T07:41:33"/>
    <d v="1899-12-30T03:24:35"/>
    <d v="1899-12-30T03:50:47"/>
    <n v="2702"/>
    <x v="12"/>
    <x v="0"/>
    <n v="201307"/>
  </r>
  <r>
    <x v="1543"/>
    <d v="2013-07-28T00:00:00"/>
    <x v="30"/>
    <n v="1"/>
    <n v="0"/>
    <n v="14"/>
    <n v="34"/>
    <d v="1899-12-30T00:14:34"/>
    <d v="1899-12-30T00:14:34"/>
    <x v="66"/>
    <s v="Ironman Lake Placid"/>
    <n v="4.1189931350114444"/>
    <n v="0"/>
    <s v="Nice!"/>
    <m/>
    <d v="1899-12-30T00:00:00"/>
    <d v="1899-12-30T00:00:00"/>
    <d v="1899-12-30T06:21:39"/>
    <d v="1899-12-30T07:14:03"/>
    <d v="1899-12-30T03:10:49"/>
    <d v="1899-12-30T03:37:01"/>
    <n v="2663"/>
    <x v="12"/>
    <x v="0"/>
    <n v="201307"/>
  </r>
  <r>
    <x v="1543"/>
    <d v="2013-07-28T00:00:00"/>
    <x v="31"/>
    <n v="1"/>
    <n v="0"/>
    <n v="13"/>
    <n v="53"/>
    <d v="1899-12-30T00:13:53"/>
    <d v="1899-12-30T00:13:53"/>
    <x v="66"/>
    <s v="Ironman Lake Placid"/>
    <n v="4.3217286914765936"/>
    <n v="0"/>
    <s v="Nice!"/>
    <m/>
    <d v="1899-12-30T00:00:00"/>
    <d v="1899-12-30T00:00:00"/>
    <d v="1899-12-30T06:03:45"/>
    <d v="1899-12-30T06:56:09"/>
    <d v="1899-12-30T03:01:52"/>
    <d v="1899-12-30T03:28:04"/>
    <n v="2625"/>
    <x v="12"/>
    <x v="0"/>
    <n v="201307"/>
  </r>
  <r>
    <x v="1543"/>
    <d v="2013-07-28T00:00:00"/>
    <x v="32"/>
    <n v="1"/>
    <n v="0"/>
    <n v="15"/>
    <n v="45"/>
    <d v="1899-12-30T00:15:45"/>
    <d v="1899-12-30T00:15:45"/>
    <x v="66"/>
    <s v="Ironman Lake Placid"/>
    <n v="3.809523809523812"/>
    <n v="0"/>
    <s v="Nice!"/>
    <m/>
    <d v="1899-12-30T00:00:00"/>
    <d v="1899-12-30T00:00:00"/>
    <d v="1899-12-30T06:52:39"/>
    <d v="1899-12-30T07:45:03"/>
    <d v="1899-12-30T03:26:20"/>
    <d v="1899-12-30T03:52:32"/>
    <n v="2706"/>
    <x v="12"/>
    <x v="0"/>
    <n v="201307"/>
  </r>
  <r>
    <x v="1543"/>
    <d v="2013-07-28T00:00:00"/>
    <x v="33"/>
    <n v="1"/>
    <n v="0"/>
    <n v="14"/>
    <n v="54"/>
    <d v="1899-12-30T00:14:54"/>
    <d v="1899-12-30T00:14:54"/>
    <x v="66"/>
    <s v="Ironman Lake Placid"/>
    <n v="4.0268456375838957"/>
    <n v="0"/>
    <s v="Nice!"/>
    <m/>
    <d v="1899-12-30T00:00:00"/>
    <d v="1899-12-30T00:00:00"/>
    <d v="1899-12-30T06:30:23"/>
    <d v="1899-12-30T07:22:47"/>
    <d v="1899-12-30T03:15:11"/>
    <d v="1899-12-30T03:41:23"/>
    <n v="2673"/>
    <x v="12"/>
    <x v="0"/>
    <n v="201307"/>
  </r>
  <r>
    <x v="1543"/>
    <d v="2013-07-28T00:00:00"/>
    <x v="34"/>
    <n v="1"/>
    <n v="0"/>
    <n v="15"/>
    <n v="47"/>
    <d v="1899-12-30T00:15:47"/>
    <d v="1899-12-30T00:15:47"/>
    <x v="66"/>
    <s v="Ironman Lake Placid"/>
    <n v="3.8014783526927167"/>
    <n v="0"/>
    <s v="Nice!"/>
    <m/>
    <d v="1899-12-30T00:00:00"/>
    <d v="1899-12-30T00:00:00"/>
    <d v="1899-12-30T06:53:31"/>
    <d v="1899-12-30T07:45:55"/>
    <d v="1899-12-30T03:26:46"/>
    <d v="1899-12-30T03:52:58"/>
    <n v="2707"/>
    <x v="12"/>
    <x v="0"/>
    <n v="201307"/>
  </r>
  <r>
    <x v="1543"/>
    <d v="2013-07-28T00:00:00"/>
    <x v="35"/>
    <n v="1"/>
    <n v="0"/>
    <n v="16"/>
    <n v="52"/>
    <d v="1899-12-30T00:16:52"/>
    <d v="1899-12-30T00:16:52"/>
    <x v="66"/>
    <s v="Ironman Lake Placid"/>
    <n v="3.557312252964429"/>
    <n v="0"/>
    <s v="Nice!"/>
    <m/>
    <d v="1899-12-30T00:00:00"/>
    <d v="1899-12-30T00:00:00"/>
    <d v="1899-12-30T07:21:54"/>
    <d v="1899-12-30T08:14:18"/>
    <d v="1899-12-30T03:40:57"/>
    <d v="1899-12-30T04:07:09"/>
    <n v="2725"/>
    <x v="12"/>
    <x v="0"/>
    <n v="201307"/>
  </r>
  <r>
    <x v="1543"/>
    <d v="2013-07-28T00:00:00"/>
    <x v="36"/>
    <n v="1"/>
    <n v="0"/>
    <n v="14"/>
    <n v="39"/>
    <d v="1899-12-30T00:14:39"/>
    <d v="1899-12-30T00:14:39"/>
    <x v="66"/>
    <s v="Ironman Lake Placid"/>
    <n v="4.0955631399317438"/>
    <n v="0"/>
    <s v="Nice!"/>
    <m/>
    <d v="1899-12-30T00:00:00"/>
    <d v="1899-12-30T00:00:00"/>
    <d v="1899-12-30T06:23:50"/>
    <d v="1899-12-30T07:16:14"/>
    <d v="1899-12-30T03:11:55"/>
    <d v="1899-12-30T03:38:07"/>
    <n v="2665"/>
    <x v="12"/>
    <x v="0"/>
    <n v="201307"/>
  </r>
  <r>
    <x v="1543"/>
    <d v="2013-07-28T00:00:00"/>
    <x v="38"/>
    <n v="30"/>
    <n v="1"/>
    <n v="32"/>
    <n v="9"/>
    <d v="1899-12-30T01:32:09"/>
    <d v="1899-12-30T00:03:04"/>
    <x v="53"/>
    <m/>
    <n v="19.533369506239843"/>
    <n v="0"/>
    <s v="Nice!"/>
    <m/>
    <d v="1899-12-30T00:00:00"/>
    <d v="1899-12-30T00:00:00"/>
    <d v="1899-12-30T01:20:29"/>
    <d v="1899-12-30T02:12:53"/>
    <d v="1899-12-30T00:40:14"/>
    <d v="1899-12-30T01:06:26"/>
    <n v="194"/>
    <x v="12"/>
    <x v="0"/>
    <n v="201307"/>
  </r>
  <r>
    <x v="1543"/>
    <d v="2013-07-28T00:00:00"/>
    <x v="39"/>
    <n v="26"/>
    <n v="1"/>
    <n v="45"/>
    <n v="31"/>
    <d v="1899-12-30T01:45:31"/>
    <d v="1899-12-30T00:04:03"/>
    <x v="53"/>
    <m/>
    <n v="14.78439425051336"/>
    <n v="0"/>
    <s v="Nice!"/>
    <m/>
    <d v="1899-12-30T00:00:00"/>
    <d v="1899-12-30T00:00:00"/>
    <d v="1899-12-30T01:46:20"/>
    <d v="1899-12-30T02:38:44"/>
    <d v="1899-12-30T00:53:10"/>
    <d v="1899-12-30T01:19:22"/>
    <n v="469"/>
    <x v="12"/>
    <x v="0"/>
    <n v="201307"/>
  </r>
  <r>
    <x v="1543"/>
    <d v="2013-07-28T00:00:00"/>
    <x v="38"/>
    <n v="30"/>
    <n v="1"/>
    <n v="30"/>
    <n v="27"/>
    <d v="1899-12-30T01:30:27"/>
    <d v="1899-12-30T00:03:01"/>
    <x v="53"/>
    <m/>
    <n v="19.90049751243783"/>
    <n v="0"/>
    <s v="Nice!"/>
    <m/>
    <d v="1899-12-30T00:00:00"/>
    <d v="1899-12-30T00:00:00"/>
    <d v="1899-12-30T01:19:00"/>
    <d v="1899-12-30T02:11:24"/>
    <d v="1899-12-30T00:39:30"/>
    <d v="1899-12-30T01:05:42"/>
    <n v="186"/>
    <x v="12"/>
    <x v="0"/>
    <n v="201307"/>
  </r>
  <r>
    <x v="1543"/>
    <d v="2013-07-28T00:00:00"/>
    <x v="39"/>
    <n v="26"/>
    <n v="1"/>
    <n v="47"/>
    <n v="49"/>
    <d v="1899-12-30T01:47:49"/>
    <d v="1899-12-30T00:04:09"/>
    <x v="53"/>
    <m/>
    <n v="14.469006028752524"/>
    <n v="0"/>
    <s v="Nice!"/>
    <m/>
    <d v="1899-12-30T00:00:00"/>
    <d v="1899-12-30T00:00:00"/>
    <d v="1899-12-30T01:48:39"/>
    <d v="1899-12-30T02:41:03"/>
    <d v="1899-12-30T00:54:19"/>
    <d v="1899-12-30T01:20:31"/>
    <n v="493"/>
    <x v="12"/>
    <x v="0"/>
    <n v="201307"/>
  </r>
  <r>
    <x v="1543"/>
    <d v="2013-07-28T00:00:00"/>
    <x v="3"/>
    <n v="1"/>
    <n v="0"/>
    <n v="9"/>
    <n v="47"/>
    <d v="1899-12-30T00:09:47"/>
    <d v="1899-12-30T00:09:47"/>
    <x v="70"/>
    <s v="Ironman Lake Placid"/>
    <n v="6.1328790459965976"/>
    <n v="0"/>
    <m/>
    <m/>
    <d v="1899-12-30T00:00:00"/>
    <d v="1899-12-30T00:00:00"/>
    <d v="1899-12-30T04:16:19"/>
    <d v="1899-12-30T05:08:43"/>
    <d v="1899-12-30T02:08:10"/>
    <d v="1899-12-30T02:34:22"/>
    <n v="1235"/>
    <x v="12"/>
    <x v="0"/>
    <n v="201307"/>
  </r>
  <r>
    <x v="1543"/>
    <d v="2013-07-28T00:00:00"/>
    <x v="4"/>
    <n v="1"/>
    <n v="0"/>
    <n v="7"/>
    <n v="11"/>
    <d v="1899-12-30T00:07:11"/>
    <d v="1899-12-30T00:07:11"/>
    <x v="70"/>
    <s v="Ironman Lake Placid"/>
    <n v="8.3526682134570827"/>
    <n v="0"/>
    <m/>
    <m/>
    <d v="1899-12-30T00:00:00"/>
    <d v="1899-12-30T00:00:00"/>
    <d v="1899-12-30T03:08:12"/>
    <d v="1899-12-30T04:00:36"/>
    <d v="1899-12-30T01:34:06"/>
    <d v="1899-12-30T02:00:18"/>
    <n v="705"/>
    <x v="12"/>
    <x v="0"/>
    <n v="201307"/>
  </r>
  <r>
    <x v="1544"/>
    <d v="2013-08-07T00:00:00"/>
    <x v="2"/>
    <n v="3.1"/>
    <n v="0"/>
    <n v="29"/>
    <n v="9"/>
    <d v="1899-12-30T00:29:09"/>
    <d v="1899-12-30T00:09:24"/>
    <x v="62"/>
    <s v="YNHH-5k"/>
    <n v="6.3807890222984627"/>
    <n v="0"/>
    <s v="Nice!"/>
    <s v="http://app.strava.com/activities/72904414"/>
    <d v="1899-12-30T04:06:22"/>
    <d v="1899-12-30T02:03:11"/>
    <d v="1899-12-30T04:06:22"/>
    <d v="1899-12-30T04:58:46"/>
    <d v="1899-12-30T02:03:11"/>
    <d v="1899-12-30T02:29:23"/>
    <n v="976"/>
    <x v="12"/>
    <x v="4"/>
    <n v="201308"/>
  </r>
  <r>
    <x v="1545"/>
    <d v="2013-08-10T00:00:00"/>
    <x v="1"/>
    <n v="4.4000000000000004"/>
    <n v="0"/>
    <n v="55"/>
    <n v="9"/>
    <d v="1899-12-30T00:55:09"/>
    <d v="1899-12-30T00:12:32"/>
    <x v="12"/>
    <s v="Boys Bike Path"/>
    <n v="4.7869446962828688"/>
    <n v="0"/>
    <s v="Warm"/>
    <m/>
    <d v="1899-12-30T23:23:49"/>
    <d v="1899-12-30T11:41:55"/>
    <d v="1899-12-30T05:28:24"/>
    <d v="1899-12-30T06:20:48"/>
    <d v="1899-12-30T02:44:12"/>
    <d v="1899-12-30T03:10:24"/>
    <n v="2516"/>
    <x v="12"/>
    <x v="4"/>
    <n v="201308"/>
  </r>
  <r>
    <x v="1546"/>
    <d v="2013-08-12T00:00:00"/>
    <x v="2"/>
    <n v="3.1"/>
    <n v="0"/>
    <n v="37"/>
    <n v="37"/>
    <d v="1899-12-30T00:37:37"/>
    <d v="1899-12-30T00:12:08"/>
    <x v="62"/>
    <s v="YNHH-5k"/>
    <n v="4.9446167478954415"/>
    <n v="0"/>
    <s v="Warm"/>
    <m/>
    <d v="1899-12-30T05:17:55"/>
    <d v="1899-12-30T02:38:58"/>
    <d v="1899-12-30T05:17:55"/>
    <d v="1899-12-30T06:10:19"/>
    <d v="1899-12-30T02:38:58"/>
    <d v="1899-12-30T03:05:10"/>
    <n v="2457"/>
    <x v="12"/>
    <x v="4"/>
    <n v="201308"/>
  </r>
  <r>
    <x v="1547"/>
    <d v="2013-08-19T00:00:00"/>
    <x v="2"/>
    <n v="5"/>
    <n v="1"/>
    <n v="6"/>
    <n v="10"/>
    <d v="1899-12-30T01:06:10"/>
    <d v="1899-12-30T00:13:14"/>
    <x v="66"/>
    <s v="Hilton Head"/>
    <n v="4.5340050377833787"/>
    <n v="0"/>
    <s v="HOT &amp; Humid"/>
    <m/>
    <d v="1899-12-30T05:46:43"/>
    <d v="1899-12-30T02:53:21"/>
    <d v="1899-12-30T05:46:43"/>
    <d v="1899-12-30T06:39:07"/>
    <d v="1899-12-30T02:53:21"/>
    <d v="1899-12-30T03:19:33"/>
    <n v="2581"/>
    <x v="12"/>
    <x v="4"/>
    <n v="201308"/>
  </r>
  <r>
    <x v="1548"/>
    <d v="2013-08-20T00:00:00"/>
    <x v="1"/>
    <n v="6"/>
    <n v="0"/>
    <n v="59"/>
    <n v="59"/>
    <d v="1899-12-30T00:59:59"/>
    <d v="1899-12-30T00:10:00"/>
    <x v="58"/>
    <s v="Hilton Head"/>
    <n v="6.0016671297582702"/>
    <n v="0"/>
    <s v="HOT &amp; Humid"/>
    <m/>
    <d v="1899-12-30T18:39:41"/>
    <d v="1899-12-30T09:19:51"/>
    <d v="1899-12-30T04:21:56"/>
    <d v="1899-12-30T05:14:20"/>
    <d v="1899-12-30T02:10:58"/>
    <d v="1899-12-30T02:37:10"/>
    <n v="1403"/>
    <x v="12"/>
    <x v="4"/>
    <n v="201308"/>
  </r>
  <r>
    <x v="1549"/>
    <d v="2013-08-21T00:00:00"/>
    <x v="2"/>
    <n v="3.3"/>
    <n v="0"/>
    <n v="42"/>
    <n v="55"/>
    <d v="1899-12-30T00:42:55"/>
    <d v="1899-12-30T00:13:00"/>
    <x v="66"/>
    <s v="Hilton Head"/>
    <n v="4.6135922330097117"/>
    <n v="0"/>
    <s v="HOT &amp; Humid"/>
    <m/>
    <d v="1899-12-30T05:40:44"/>
    <d v="1899-12-30T02:50:22"/>
    <d v="1899-12-30T05:40:44"/>
    <d v="1899-12-30T06:33:08"/>
    <d v="1899-12-30T02:50:22"/>
    <d v="1899-12-30T03:16:34"/>
    <n v="2566"/>
    <x v="12"/>
    <x v="4"/>
    <n v="201308"/>
  </r>
  <r>
    <x v="1550"/>
    <d v="2013-08-25T00:00:00"/>
    <x v="2"/>
    <n v="7.5"/>
    <n v="1"/>
    <n v="22"/>
    <n v="44"/>
    <d v="1899-12-30T01:22:44"/>
    <d v="1899-12-30T00:11:02"/>
    <x v="66"/>
    <s v="Quassy Loop"/>
    <n v="5.4391619661563295"/>
    <n v="0"/>
    <s v="Nice!"/>
    <s v="http://app.strava.com/activities/77423130"/>
    <d v="1899-12-30T04:49:01"/>
    <d v="1899-12-30T02:24:30"/>
    <d v="1899-12-30T04:49:01"/>
    <d v="1899-12-30T05:41:25"/>
    <d v="1899-12-30T02:24:30"/>
    <d v="1899-12-30T02:50:42"/>
    <n v="2070"/>
    <x v="12"/>
    <x v="4"/>
    <n v="201308"/>
  </r>
  <r>
    <x v="1551"/>
    <d v="2013-08-26T00:00:00"/>
    <x v="2"/>
    <n v="2"/>
    <n v="0"/>
    <n v="19"/>
    <n v="20"/>
    <d v="1899-12-30T00:19:20"/>
    <d v="1899-12-30T00:09:40"/>
    <x v="71"/>
    <s v="Treadmill"/>
    <n v="6.2068965517241432"/>
    <n v="0"/>
    <s v="Inside"/>
    <m/>
    <d v="1899-12-30T04:13:16"/>
    <d v="1899-12-30T02:06:38"/>
    <d v="1899-12-30T04:13:16"/>
    <d v="1899-12-30T05:05:40"/>
    <d v="1899-12-30T02:06:38"/>
    <d v="1899-12-30T02:32:50"/>
    <n v="1137"/>
    <x v="12"/>
    <x v="4"/>
    <n v="201308"/>
  </r>
  <r>
    <x v="1552"/>
    <d v="2013-09-01T00:00:00"/>
    <x v="0"/>
    <n v="0.6"/>
    <n v="0"/>
    <n v="19"/>
    <n v="8"/>
    <d v="1899-12-30T00:19:08"/>
    <d v="1899-12-30T00:31:53"/>
    <x v="54"/>
    <s v="Luck 2 Tuck Swim"/>
    <n v="1.8815331010452978"/>
    <n v="0"/>
    <s v="Nice!"/>
    <m/>
    <d v="1899-12-30T01:16:32"/>
    <d v="1899-12-30T00:38:16"/>
    <d v="1899-12-30T13:55:29"/>
    <d v="1899-12-30T14:47:53"/>
    <d v="1899-12-30T06:57:45"/>
    <d v="1899-12-30T07:23:57"/>
    <n v="2778"/>
    <x v="12"/>
    <x v="5"/>
    <n v="201309"/>
  </r>
  <r>
    <x v="1553"/>
    <d v="2013-09-03T00:00:00"/>
    <x v="2"/>
    <n v="2.1"/>
    <n v="0"/>
    <n v="20"/>
    <n v="0"/>
    <d v="1899-12-30T00:20:00"/>
    <d v="1899-12-30T00:09:31"/>
    <x v="62"/>
    <s v="Treadmill"/>
    <n v="6.3000000000000052"/>
    <n v="0"/>
    <s v="Inside"/>
    <m/>
    <d v="1899-12-30T04:09:31"/>
    <d v="1899-12-30T02:04:46"/>
    <d v="1899-12-30T04:09:31"/>
    <d v="1899-12-30T05:01:55"/>
    <d v="1899-12-30T02:04:46"/>
    <d v="1899-12-30T02:30:58"/>
    <n v="1046"/>
    <x v="12"/>
    <x v="5"/>
    <n v="201309"/>
  </r>
  <r>
    <x v="1554"/>
    <d v="2013-09-05T00:00:00"/>
    <x v="2"/>
    <n v="3.1"/>
    <n v="0"/>
    <n v="27"/>
    <n v="58"/>
    <d v="1899-12-30T00:27:58"/>
    <d v="1899-12-30T00:09:01"/>
    <x v="72"/>
    <s v="YNHH-5k"/>
    <n v="6.6507747318236055"/>
    <n v="158"/>
    <s v="Warm"/>
    <s v="http://app.strava.com/activities/80349302"/>
    <d v="1899-12-30T03:56:22"/>
    <d v="1899-12-30T01:58:11"/>
    <d v="1899-12-30T03:56:22"/>
    <d v="1899-12-30T04:48:46"/>
    <d v="1899-12-30T01:58:11"/>
    <d v="1899-12-30T02:24:23"/>
    <n v="820"/>
    <x v="12"/>
    <x v="5"/>
    <n v="201309"/>
  </r>
  <r>
    <x v="1555"/>
    <d v="2013-09-06T00:00:00"/>
    <x v="2"/>
    <n v="5.0999999999999996"/>
    <n v="0"/>
    <n v="49"/>
    <n v="21"/>
    <d v="1899-12-30T00:49:21"/>
    <d v="1899-12-30T00:09:41"/>
    <x v="72"/>
    <s v="Bridgewater Run"/>
    <n v="6.2006079027355669"/>
    <n v="155"/>
    <s v="Nice!"/>
    <s v="http://app.strava.com/activities/80551058"/>
    <d v="1899-12-30T04:13:31"/>
    <d v="1899-12-30T02:06:46"/>
    <d v="1899-12-30T04:13:31"/>
    <d v="1899-12-30T05:05:55"/>
    <d v="1899-12-30T02:06:46"/>
    <d v="1899-12-30T02:32:58"/>
    <n v="1146"/>
    <x v="12"/>
    <x v="5"/>
    <n v="201309"/>
  </r>
  <r>
    <x v="1556"/>
    <d v="2013-09-08T00:00:00"/>
    <x v="1"/>
    <n v="11.8"/>
    <n v="0"/>
    <n v="54"/>
    <n v="25"/>
    <d v="1899-12-30T00:54:25"/>
    <d v="1899-12-30T00:04:37"/>
    <x v="53"/>
    <s v="Random"/>
    <n v="13.010719754977041"/>
    <n v="0"/>
    <s v="Windy"/>
    <s v="http://app.strava.com/activities/81154184"/>
    <d v="1899-12-30T08:36:30"/>
    <d v="1899-12-30T04:18:15"/>
    <d v="1899-12-30T02:00:49"/>
    <d v="1899-12-30T02:53:13"/>
    <d v="1899-12-30T01:00:25"/>
    <d v="1899-12-30T01:26:37"/>
    <n v="608"/>
    <x v="12"/>
    <x v="5"/>
    <n v="201309"/>
  </r>
  <r>
    <x v="1557"/>
    <d v="2013-09-10T00:00:00"/>
    <x v="1"/>
    <n v="9.8000000000000007"/>
    <n v="0"/>
    <n v="28"/>
    <n v="12"/>
    <d v="1899-12-30T00:28:12"/>
    <d v="1899-12-30T00:02:53"/>
    <x v="51"/>
    <s v="YNHH Spin Bike"/>
    <n v="20.851063829787254"/>
    <n v="0"/>
    <s v="Inside"/>
    <m/>
    <d v="1899-12-30T05:22:17"/>
    <d v="1899-12-30T02:41:09"/>
    <d v="1899-12-30T01:15:24"/>
    <d v="1899-12-30T02:07:48"/>
    <d v="1899-12-30T00:37:42"/>
    <d v="1899-12-30T01:03:54"/>
    <n v="147"/>
    <x v="12"/>
    <x v="5"/>
    <n v="201309"/>
  </r>
  <r>
    <x v="1558"/>
    <d v="2013-09-15T00:00:00"/>
    <x v="0"/>
    <n v="0.5"/>
    <n v="0"/>
    <n v="15"/>
    <n v="34"/>
    <d v="1899-12-30T00:15:34"/>
    <d v="1899-12-30T00:31:08"/>
    <x v="56"/>
    <s v="Hammerfest Swim"/>
    <n v="1.9271948608137062"/>
    <n v="0"/>
    <s v="Chilly"/>
    <m/>
    <d v="1899-12-30T01:14:43"/>
    <d v="1899-12-30T00:37:22"/>
    <d v="1899-12-30T13:35:42"/>
    <d v="1899-12-30T14:28:06"/>
    <d v="1899-12-30T06:47:51"/>
    <d v="1899-12-30T07:14:03"/>
    <n v="2769"/>
    <x v="12"/>
    <x v="5"/>
    <n v="201309"/>
  </r>
  <r>
    <x v="1558"/>
    <d v="2013-09-15T00:00:00"/>
    <x v="1"/>
    <n v="14"/>
    <n v="0"/>
    <n v="37"/>
    <n v="46"/>
    <d v="1899-12-30T00:37:46"/>
    <d v="1899-12-30T00:02:42"/>
    <x v="53"/>
    <s v="Hammerfest Bike"/>
    <n v="22.241835834068858"/>
    <n v="0"/>
    <s v="Nice!"/>
    <s v="http://app.strava.com/activities/82648189"/>
    <d v="1899-12-30T05:02:08"/>
    <d v="1899-12-30T02:31:04"/>
    <d v="1899-12-30T01:10:41"/>
    <d v="1899-12-30T02:03:05"/>
    <d v="1899-12-30T00:35:20"/>
    <d v="1899-12-30T01:01:32"/>
    <n v="84"/>
    <x v="12"/>
    <x v="5"/>
    <n v="201309"/>
  </r>
  <r>
    <x v="1558"/>
    <d v="2013-09-15T00:00:00"/>
    <x v="2"/>
    <n v="3.6"/>
    <n v="0"/>
    <n v="35"/>
    <n v="18"/>
    <d v="1899-12-30T00:35:18"/>
    <d v="1899-12-30T00:09:48"/>
    <x v="72"/>
    <s v="Hammerfest Run"/>
    <n v="6.1189801699716764"/>
    <n v="0"/>
    <s v="Nice!"/>
    <s v="http://app.strava.com/activities/82648967"/>
    <d v="1899-12-30T04:16:54"/>
    <d v="1899-12-30T02:08:27"/>
    <d v="1899-12-30T04:16:54"/>
    <d v="1899-12-30T05:09:18"/>
    <d v="1899-12-30T02:08:27"/>
    <d v="1899-12-30T02:34:39"/>
    <n v="1251"/>
    <x v="12"/>
    <x v="5"/>
    <n v="201309"/>
  </r>
  <r>
    <x v="1559"/>
    <d v="2013-09-17T00:00:00"/>
    <x v="1"/>
    <n v="8.5"/>
    <n v="0"/>
    <n v="25"/>
    <n v="5"/>
    <d v="1899-12-30T00:25:05"/>
    <d v="1899-12-30T00:02:57"/>
    <x v="51"/>
    <s v="YNHH Spin Bike"/>
    <n v="20.332225913621279"/>
    <n v="0"/>
    <s v="Inside"/>
    <m/>
    <d v="1899-12-30T05:30:31"/>
    <d v="1899-12-30T02:45:15"/>
    <d v="1899-12-30T01:17:19"/>
    <d v="1899-12-30T02:09:43"/>
    <d v="1899-12-30T00:38:39"/>
    <d v="1899-12-30T01:04:51"/>
    <n v="166"/>
    <x v="12"/>
    <x v="5"/>
    <n v="201309"/>
  </r>
  <r>
    <x v="1560"/>
    <d v="2013-09-19T00:00:00"/>
    <x v="2"/>
    <n v="3.1"/>
    <n v="0"/>
    <n v="30"/>
    <n v="28"/>
    <d v="1899-12-30T00:30:28"/>
    <d v="1899-12-30T00:09:50"/>
    <x v="72"/>
    <s v="YNHH-5k"/>
    <n v="6.1050328227571171"/>
    <n v="0"/>
    <s v="Nice!"/>
    <m/>
    <d v="1899-12-30T04:17:30"/>
    <d v="1899-12-30T02:08:45"/>
    <d v="1899-12-30T04:17:30"/>
    <d v="1899-12-30T05:09:54"/>
    <d v="1899-12-30T02:08:45"/>
    <d v="1899-12-30T02:34:57"/>
    <n v="1273"/>
    <x v="12"/>
    <x v="5"/>
    <n v="201309"/>
  </r>
  <r>
    <x v="1561"/>
    <d v="2013-09-23T00:00:00"/>
    <x v="2"/>
    <n v="3.1"/>
    <n v="0"/>
    <n v="28"/>
    <n v="43"/>
    <d v="1899-12-30T00:28:43"/>
    <d v="1899-12-30T00:09:16"/>
    <x v="72"/>
    <s v="YNHH-5k"/>
    <n v="6.4770748694138192"/>
    <n v="0"/>
    <s v="Nice!"/>
    <s v="http://app.strava.com/activities/84384370"/>
    <d v="1899-12-30T04:02:42"/>
    <d v="1899-12-30T02:01:21"/>
    <d v="1899-12-30T04:02:42"/>
    <d v="1899-12-30T04:55:06"/>
    <d v="1899-12-30T02:01:21"/>
    <d v="1899-12-30T02:27:33"/>
    <n v="896"/>
    <x v="12"/>
    <x v="5"/>
    <n v="201309"/>
  </r>
  <r>
    <x v="1562"/>
    <d v="2013-09-27T00:00:00"/>
    <x v="2"/>
    <n v="3.25"/>
    <n v="0"/>
    <n v="31"/>
    <n v="49"/>
    <d v="1899-12-30T00:31:49"/>
    <d v="1899-12-30T00:09:47"/>
    <x v="62"/>
    <s v="YNHH Division St 5k"/>
    <n v="6.1288632792037765"/>
    <n v="0"/>
    <s v="Cool"/>
    <s v="http://app.strava.com/activities/85295579"/>
    <d v="1899-12-30T04:16:29"/>
    <d v="1899-12-30T02:08:15"/>
    <d v="1899-12-30T04:16:29"/>
    <d v="1899-12-30T05:08:54"/>
    <d v="1899-12-30T02:08:15"/>
    <d v="1899-12-30T02:34:27"/>
    <n v="1239"/>
    <x v="12"/>
    <x v="5"/>
    <n v="201309"/>
  </r>
  <r>
    <x v="1563"/>
    <d v="2013-10-03T00:00:00"/>
    <x v="2"/>
    <n v="3.25"/>
    <n v="0"/>
    <n v="32"/>
    <n v="1"/>
    <d v="1899-12-30T00:32:01"/>
    <d v="1899-12-30T00:09:51"/>
    <x v="62"/>
    <s v="YNHH Division St 5k"/>
    <n v="6.090577824049979"/>
    <n v="161"/>
    <s v="Warm"/>
    <s v="http://app.strava.com/activities/86664831"/>
    <d v="1899-12-30T04:18:06"/>
    <d v="1899-12-30T02:09:03"/>
    <d v="1899-12-30T04:18:06"/>
    <d v="1899-12-30T05:10:30"/>
    <d v="1899-12-30T02:09:03"/>
    <d v="1899-12-30T02:35:15"/>
    <n v="1299"/>
    <x v="12"/>
    <x v="6"/>
    <n v="201310"/>
  </r>
  <r>
    <x v="1563"/>
    <d v="2013-10-03T00:00:00"/>
    <x v="2"/>
    <n v="1.5"/>
    <n v="0"/>
    <n v="14"/>
    <n v="39"/>
    <d v="1899-12-30T00:14:39"/>
    <d v="1899-12-30T00:09:46"/>
    <x v="73"/>
    <s v="PHS 1.5 Miler"/>
    <n v="6.1433447098976162"/>
    <n v="0"/>
    <s v="Nice!"/>
    <m/>
    <d v="1899-12-30T04:15:53"/>
    <d v="1899-12-30T02:07:57"/>
    <d v="1899-12-30T04:15:53"/>
    <d v="1899-12-30T05:08:17"/>
    <d v="1899-12-30T02:07:57"/>
    <d v="1899-12-30T02:34:09"/>
    <n v="1222"/>
    <x v="12"/>
    <x v="6"/>
    <n v="201310"/>
  </r>
  <r>
    <x v="1564"/>
    <d v="2013-10-07T00:00:00"/>
    <x v="2"/>
    <n v="1"/>
    <n v="0"/>
    <n v="8"/>
    <n v="27"/>
    <d v="1899-12-30T00:08:27"/>
    <d v="1899-12-30T00:08:27"/>
    <x v="66"/>
    <s v="YNHH Treadmill"/>
    <n v="7.1005917159763383"/>
    <n v="0"/>
    <m/>
    <m/>
    <d v="1899-12-30T03:41:23"/>
    <d v="1899-12-30T01:50:42"/>
    <d v="1899-12-30T03:41:23"/>
    <d v="1899-12-30T04:33:47"/>
    <d v="1899-12-30T01:50:42"/>
    <d v="1899-12-30T02:16:54"/>
    <n v="739"/>
    <x v="12"/>
    <x v="6"/>
    <n v="201310"/>
  </r>
  <r>
    <x v="1565"/>
    <d v="2013-10-10T00:00:00"/>
    <x v="2"/>
    <n v="2"/>
    <n v="0"/>
    <n v="19"/>
    <n v="22"/>
    <d v="1899-12-30T00:19:22"/>
    <d v="1899-12-30T00:09:41"/>
    <x v="66"/>
    <s v="YNHH Treadmill"/>
    <n v="6.196213425129093"/>
    <n v="0"/>
    <m/>
    <m/>
    <d v="1899-12-30T04:13:42"/>
    <d v="1899-12-30T02:06:51"/>
    <d v="1899-12-30T04:13:42"/>
    <d v="1899-12-30T05:06:06"/>
    <d v="1899-12-30T02:06:51"/>
    <d v="1899-12-30T02:33:03"/>
    <n v="1155"/>
    <x v="12"/>
    <x v="6"/>
    <n v="201310"/>
  </r>
  <r>
    <x v="1565"/>
    <d v="2013-10-10T00:00:00"/>
    <x v="2"/>
    <n v="1.7"/>
    <n v="0"/>
    <n v="15"/>
    <n v="56"/>
    <d v="1899-12-30T00:15:56"/>
    <d v="1899-12-30T00:09:22"/>
    <x v="73"/>
    <s v="PHS Track"/>
    <n v="6.4016736401673695"/>
    <n v="0"/>
    <s v="Cool"/>
    <s v="http://app.strava.com/activities/88101034"/>
    <d v="1899-12-30T04:05:34"/>
    <d v="1899-12-30T02:02:47"/>
    <d v="1899-12-30T04:05:34"/>
    <d v="1899-12-30T04:57:58"/>
    <d v="1899-12-30T02:02:47"/>
    <d v="1899-12-30T02:28:59"/>
    <n v="959"/>
    <x v="12"/>
    <x v="6"/>
    <n v="201310"/>
  </r>
  <r>
    <x v="1566"/>
    <d v="2013-10-11T00:00:00"/>
    <x v="2"/>
    <n v="1"/>
    <n v="0"/>
    <n v="9"/>
    <n v="30"/>
    <d v="1899-12-30T00:09:30"/>
    <d v="1899-12-30T00:09:30"/>
    <x v="66"/>
    <s v="YNHH Treadmill"/>
    <n v="6.3157894736842151"/>
    <n v="0"/>
    <m/>
    <m/>
    <d v="1899-12-30T04:08:54"/>
    <d v="1899-12-30T02:04:27"/>
    <d v="1899-12-30T04:08:54"/>
    <d v="1899-12-30T05:01:18"/>
    <d v="1899-12-30T02:04:27"/>
    <d v="1899-12-30T02:30:39"/>
    <n v="1028"/>
    <x v="12"/>
    <x v="6"/>
    <n v="201310"/>
  </r>
  <r>
    <x v="1566"/>
    <d v="2013-10-11T00:00:00"/>
    <x v="2"/>
    <n v="1"/>
    <n v="0"/>
    <n v="9"/>
    <n v="30"/>
    <d v="1899-12-30T00:09:30"/>
    <d v="1899-12-30T00:09:30"/>
    <x v="66"/>
    <s v="YNHH Treadmill"/>
    <n v="6.3157894736842151"/>
    <n v="0"/>
    <s v="Inside"/>
    <m/>
    <d v="1899-12-30T04:08:54"/>
    <d v="1899-12-30T02:04:27"/>
    <d v="1899-12-30T04:08:54"/>
    <d v="1899-12-30T05:01:18"/>
    <d v="1899-12-30T02:04:27"/>
    <d v="1899-12-30T02:30:39"/>
    <n v="1028"/>
    <x v="12"/>
    <x v="6"/>
    <n v="201310"/>
  </r>
  <r>
    <x v="1567"/>
    <d v="2013-10-12T00:00:00"/>
    <x v="1"/>
    <n v="15.6"/>
    <n v="1"/>
    <n v="8"/>
    <n v="32"/>
    <d v="1899-12-30T01:08:32"/>
    <d v="1899-12-30T00:04:24"/>
    <x v="53"/>
    <s v="Random"/>
    <n v="13.657587548638142"/>
    <n v="0"/>
    <s v="Cool"/>
    <s v="http://app.strava.com/activities/88679072"/>
    <d v="1899-12-30T08:12:02"/>
    <d v="1899-12-30T04:06:01"/>
    <d v="1899-12-30T01:55:06"/>
    <d v="1899-12-30T02:47:30"/>
    <d v="1899-12-30T00:57:33"/>
    <d v="1899-12-30T01:23:45"/>
    <n v="555"/>
    <x v="12"/>
    <x v="6"/>
    <n v="201310"/>
  </r>
  <r>
    <x v="1568"/>
    <d v="2013-10-14T00:00:00"/>
    <x v="2"/>
    <n v="1.5"/>
    <n v="0"/>
    <n v="20"/>
    <n v="1"/>
    <d v="1899-12-30T00:20:01"/>
    <d v="1899-12-30T00:13:21"/>
    <x v="66"/>
    <s v="YNHH Treadmill"/>
    <n v="4.4962531223980049"/>
    <n v="0"/>
    <s v="Inside"/>
    <m/>
    <d v="1899-12-30T05:49:37"/>
    <d v="1899-12-30T02:54:49"/>
    <d v="1899-12-30T05:49:37"/>
    <d v="1899-12-30T06:42:01"/>
    <d v="1899-12-30T02:54:49"/>
    <d v="1899-12-30T03:21:01"/>
    <n v="2594"/>
    <x v="12"/>
    <x v="6"/>
    <n v="201310"/>
  </r>
  <r>
    <x v="1569"/>
    <d v="2013-10-16T00:00:00"/>
    <x v="0"/>
    <n v="0.5"/>
    <n v="0"/>
    <n v="25"/>
    <n v="0"/>
    <d v="1899-12-30T00:25:00"/>
    <d v="1899-12-30T00:50:00"/>
    <x v="49"/>
    <s v="Random"/>
    <n v="1.2000000000000008"/>
    <n v="0"/>
    <m/>
    <m/>
    <d v="1899-12-30T02:00:00"/>
    <d v="1899-12-30T01:00:00"/>
    <d v="1899-12-30T21:50:00"/>
    <d v="1899-12-30T22:42:24"/>
    <d v="1899-12-30T10:55:00"/>
    <d v="1899-12-30T11:21:12"/>
    <n v="3085"/>
    <x v="12"/>
    <x v="6"/>
    <n v="201310"/>
  </r>
  <r>
    <x v="1570"/>
    <d v="2013-10-17T00:00:00"/>
    <x v="2"/>
    <n v="2"/>
    <n v="0"/>
    <n v="20"/>
    <n v="46"/>
    <d v="1899-12-30T00:20:46"/>
    <d v="1899-12-30T00:10:23"/>
    <x v="66"/>
    <s v="YNHH Treadmill"/>
    <n v="5.7784911717496037"/>
    <n v="0"/>
    <s v="Inside"/>
    <m/>
    <d v="1899-12-30T04:32:03"/>
    <d v="1899-12-30T02:16:01"/>
    <d v="1899-12-30T04:32:03"/>
    <d v="1899-12-30T05:24:27"/>
    <d v="1899-12-30T02:16:01"/>
    <d v="1899-12-30T02:42:13"/>
    <n v="1699"/>
    <x v="12"/>
    <x v="6"/>
    <n v="201310"/>
  </r>
  <r>
    <x v="1571"/>
    <d v="2013-10-21T00:00:00"/>
    <x v="0"/>
    <n v="0.8"/>
    <n v="0"/>
    <n v="35"/>
    <n v="0"/>
    <d v="1899-12-30T00:35:00"/>
    <d v="1899-12-30T00:43:45"/>
    <x v="49"/>
    <s v="A Workout - First Half"/>
    <n v="1.3714285714285726"/>
    <n v="0"/>
    <m/>
    <m/>
    <d v="1899-12-30T01:45:00"/>
    <d v="1899-12-30T00:52:30"/>
    <d v="1899-12-30T19:06:15"/>
    <d v="1899-12-30T19:58:39"/>
    <d v="1899-12-30T09:33:07"/>
    <d v="1899-12-30T09:59:20"/>
    <n v="3062"/>
    <x v="12"/>
    <x v="6"/>
    <n v="201310"/>
  </r>
  <r>
    <x v="1572"/>
    <d v="2013-10-23T00:00:00"/>
    <x v="2"/>
    <n v="1.6"/>
    <n v="0"/>
    <n v="15"/>
    <n v="0"/>
    <d v="1899-12-30T00:15:00"/>
    <d v="1899-12-30T00:09:22"/>
    <x v="73"/>
    <s v="PHS Track"/>
    <n v="6.4000000000000057"/>
    <n v="0"/>
    <s v="cold"/>
    <s v="http://app.strava.com/activities/90912020"/>
    <d v="1899-12-30T04:05:38"/>
    <d v="1899-12-30T02:02:49"/>
    <d v="1899-12-30T04:05:38"/>
    <d v="1899-12-30T04:58:02"/>
    <d v="1899-12-30T02:02:49"/>
    <d v="1899-12-30T02:29:01"/>
    <n v="960"/>
    <x v="12"/>
    <x v="6"/>
    <n v="201310"/>
  </r>
  <r>
    <x v="1572"/>
    <d v="2013-10-23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d v="1899-12-30T17:28:00"/>
    <d v="1899-12-30T18:20:24"/>
    <d v="1899-12-30T08:44:00"/>
    <d v="1899-12-30T09:10:12"/>
    <n v="2998"/>
    <x v="12"/>
    <x v="6"/>
    <n v="201310"/>
  </r>
  <r>
    <x v="1573"/>
    <d v="2013-10-24T00:00:00"/>
    <x v="0"/>
    <n v="0.625"/>
    <n v="0"/>
    <n v="22"/>
    <n v="54"/>
    <d v="1899-12-30T00:22:54"/>
    <d v="1899-12-30T00:36:38"/>
    <x v="49"/>
    <s v="Random"/>
    <n v="1.6375545851528397"/>
    <n v="0"/>
    <m/>
    <m/>
    <d v="1899-12-30T01:27:56"/>
    <d v="1899-12-30T00:43:58"/>
    <d v="1899-12-30T15:59:58"/>
    <d v="1899-12-30T16:52:22"/>
    <d v="1899-12-30T07:59:59"/>
    <d v="1899-12-30T08:26:11"/>
    <n v="2921"/>
    <x v="12"/>
    <x v="6"/>
    <n v="201310"/>
  </r>
  <r>
    <x v="1574"/>
    <d v="2013-10-28T00:00:00"/>
    <x v="0"/>
    <n v="0.6"/>
    <n v="0"/>
    <n v="31"/>
    <n v="30"/>
    <d v="1899-12-30T00:31:30"/>
    <d v="1899-12-30T00:52:30"/>
    <x v="49"/>
    <s v="Random"/>
    <n v="1.1428571428571437"/>
    <n v="0"/>
    <m/>
    <m/>
    <d v="1899-12-30T02:06:00"/>
    <d v="1899-12-30T01:03:00"/>
    <d v="1899-12-30T22:55:30"/>
    <d v="1899-12-30T23:47:54"/>
    <d v="1899-12-30T11:27:45"/>
    <d v="1899-12-30T11:53:57"/>
    <n v="3095"/>
    <x v="12"/>
    <x v="6"/>
    <n v="201310"/>
  </r>
  <r>
    <x v="1575"/>
    <d v="2013-10-30T00:00:00"/>
    <x v="0"/>
    <n v="0.71"/>
    <n v="0"/>
    <n v="25"/>
    <n v="45"/>
    <d v="1899-12-30T00:25:45"/>
    <d v="1899-12-30T00:36:16"/>
    <x v="49"/>
    <s v="Random"/>
    <n v="1.6543689320388364"/>
    <n v="0"/>
    <m/>
    <m/>
    <d v="1899-12-30T01:27:03"/>
    <d v="1899-12-30T00:43:31"/>
    <d v="1899-12-30T15:50:13"/>
    <d v="1899-12-30T16:42:37"/>
    <d v="1899-12-30T07:55:06"/>
    <d v="1899-12-30T08:21:18"/>
    <n v="2907"/>
    <x v="12"/>
    <x v="6"/>
    <n v="201310"/>
  </r>
  <r>
    <x v="1576"/>
    <d v="2013-11-02T00:00:00"/>
    <x v="1"/>
    <n v="25"/>
    <n v="1"/>
    <n v="46"/>
    <n v="3"/>
    <d v="1899-12-30T01:46:03"/>
    <d v="1899-12-30T00:04:15"/>
    <x v="53"/>
    <s v="Random"/>
    <n v="14.144271570014153"/>
    <n v="0"/>
    <s v="cold"/>
    <s v="http://app.strava.com/activities/92724265"/>
    <d v="1899-12-30T07:55:06"/>
    <d v="1899-12-30T03:57:33"/>
    <d v="1899-12-30T01:51:08"/>
    <d v="1899-12-30T02:43:32"/>
    <d v="1899-12-30T00:55:34"/>
    <d v="1899-12-30T01:21:46"/>
    <n v="515"/>
    <x v="12"/>
    <x v="7"/>
    <n v="201311"/>
  </r>
  <r>
    <x v="1577"/>
    <d v="2013-11-04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d v="1899-12-30T17:28:00"/>
    <d v="1899-12-30T18:20:24"/>
    <d v="1899-12-30T08:44:00"/>
    <d v="1899-12-30T09:10:12"/>
    <n v="2998"/>
    <x v="12"/>
    <x v="7"/>
    <n v="201311"/>
  </r>
  <r>
    <x v="1578"/>
    <d v="2013-11-05T00:00:00"/>
    <x v="1"/>
    <n v="9"/>
    <n v="0"/>
    <n v="25"/>
    <n v="0"/>
    <d v="1899-12-30T00:25:00"/>
    <d v="1899-12-30T00:02:47"/>
    <x v="51"/>
    <s v="YNHH Spin Bike"/>
    <n v="21.600000000000016"/>
    <n v="0"/>
    <s v="Inside"/>
    <m/>
    <d v="1899-12-30T05:11:07"/>
    <d v="1899-12-30T02:35:33"/>
    <d v="1899-12-30T01:12:47"/>
    <d v="1899-12-30T02:05:11"/>
    <d v="1899-12-30T00:36:23"/>
    <d v="1899-12-30T01:02:35"/>
    <n v="105"/>
    <x v="12"/>
    <x v="7"/>
    <n v="201311"/>
  </r>
  <r>
    <x v="1579"/>
    <d v="2013-11-06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d v="1899-12-30T17:28:00"/>
    <d v="1899-12-30T18:20:24"/>
    <d v="1899-12-30T08:44:00"/>
    <d v="1899-12-30T09:10:12"/>
    <n v="2998"/>
    <x v="12"/>
    <x v="7"/>
    <n v="201311"/>
  </r>
  <r>
    <x v="1580"/>
    <d v="2013-11-10T00:00:00"/>
    <x v="2"/>
    <n v="5.6"/>
    <n v="1"/>
    <n v="5"/>
    <n v="47"/>
    <d v="1899-12-30T01:05:47"/>
    <d v="1899-12-30T00:11:45"/>
    <x v="73"/>
    <s v="53 - Rev3 Half"/>
    <n v="5.1076767164935442"/>
    <n v="158"/>
    <s v="Chilly"/>
    <s v="http://app.strava.com/activities/94304832"/>
    <d v="1899-12-30T05:07:46"/>
    <d v="1899-12-30T02:33:53"/>
    <d v="1899-12-30T05:07:46"/>
    <d v="1899-12-30T06:00:10"/>
    <d v="1899-12-30T02:33:53"/>
    <d v="1899-12-30T03:00:05"/>
    <n v="2344"/>
    <x v="12"/>
    <x v="7"/>
    <n v="201311"/>
  </r>
  <r>
    <x v="1581"/>
    <d v="2013-11-11T00:00:00"/>
    <x v="2"/>
    <n v="2.7"/>
    <n v="0"/>
    <n v="27"/>
    <n v="49"/>
    <d v="1899-12-30T00:27:49"/>
    <d v="1899-12-30T00:10:18"/>
    <x v="66"/>
    <s v="YNHH Random"/>
    <n v="5.8238466147393702"/>
    <n v="153"/>
    <s v="Chilly"/>
    <s v="http://app.strava.com/activities/94535432"/>
    <d v="1899-12-30T04:29:55"/>
    <d v="1899-12-30T02:14:58"/>
    <d v="1899-12-30T04:29:55"/>
    <d v="1899-12-30T05:22:20"/>
    <d v="1899-12-30T02:14:58"/>
    <d v="1899-12-30T02:41:10"/>
    <n v="1642"/>
    <x v="12"/>
    <x v="7"/>
    <n v="201311"/>
  </r>
  <r>
    <x v="1582"/>
    <d v="2013-11-24T00:00:00"/>
    <x v="2"/>
    <n v="5"/>
    <n v="0"/>
    <n v="49"/>
    <n v="58"/>
    <d v="1899-12-30T00:49:58"/>
    <d v="1899-12-30T00:10:00"/>
    <x v="73"/>
    <s v="Fischang-Cicchetti Memorial"/>
    <n v="6.0040026684456347"/>
    <n v="0"/>
    <s v="Freezing"/>
    <m/>
    <d v="1899-12-30T04:21:50"/>
    <d v="1899-12-30T02:10:55"/>
    <d v="1899-12-30T04:21:50"/>
    <d v="1899-12-30T05:14:14"/>
    <d v="1899-12-30T02:10:55"/>
    <d v="1899-12-30T02:37:07"/>
    <n v="1401"/>
    <x v="12"/>
    <x v="7"/>
    <n v="201311"/>
  </r>
  <r>
    <x v="1583"/>
    <d v="2013-11-25T00:00:00"/>
    <x v="1"/>
    <n v="7"/>
    <n v="0"/>
    <n v="20"/>
    <n v="0"/>
    <d v="1899-12-30T00:20:00"/>
    <d v="1899-12-30T00:02:51"/>
    <x v="51"/>
    <s v="YNHH Spin Bike"/>
    <n v="21.000000000000018"/>
    <n v="0"/>
    <m/>
    <m/>
    <d v="1899-12-30T05:20:00"/>
    <d v="1899-12-30T02:40:00"/>
    <d v="1899-12-30T01:14:51"/>
    <d v="1899-12-30T02:07:15"/>
    <d v="1899-12-30T00:37:26"/>
    <d v="1899-12-30T01:03:38"/>
    <n v="137"/>
    <x v="12"/>
    <x v="7"/>
    <n v="201311"/>
  </r>
  <r>
    <x v="1584"/>
    <d v="2013-11-26T00:00:00"/>
    <x v="1"/>
    <n v="10"/>
    <n v="0"/>
    <n v="29"/>
    <n v="0"/>
    <d v="1899-12-30T00:29:00"/>
    <d v="1899-12-30T00:02:54"/>
    <x v="51"/>
    <s v="YNHH Spin Bike"/>
    <n v="20.689655172413811"/>
    <n v="0"/>
    <m/>
    <m/>
    <d v="1899-12-30T05:24:48"/>
    <d v="1899-12-30T02:42:24"/>
    <d v="1899-12-30T01:15:59"/>
    <d v="1899-12-30T02:08:23"/>
    <d v="1899-12-30T00:37:59"/>
    <d v="1899-12-30T01:04:11"/>
    <n v="151"/>
    <x v="12"/>
    <x v="7"/>
    <n v="201311"/>
  </r>
  <r>
    <x v="1585"/>
    <d v="2013-11-28T00:00:00"/>
    <x v="2"/>
    <n v="6.2"/>
    <n v="1"/>
    <n v="8"/>
    <n v="55"/>
    <d v="1899-12-30T01:08:55"/>
    <d v="1899-12-30T00:11:07"/>
    <x v="73"/>
    <s v="Goshen Turkey Trot"/>
    <n v="5.3978234582829545"/>
    <n v="166"/>
    <s v="Freezing"/>
    <s v="http://www.strava.com/activities/97522399"/>
    <d v="1899-12-30T04:51:14"/>
    <d v="1899-12-30T02:25:37"/>
    <d v="1899-12-30T04:51:14"/>
    <d v="1899-12-30T05:43:38"/>
    <d v="1899-12-30T02:25:37"/>
    <d v="1899-12-30T02:51:49"/>
    <n v="2120"/>
    <x v="12"/>
    <x v="7"/>
    <n v="201311"/>
  </r>
  <r>
    <x v="1586"/>
    <d v="2013-12-01T00:00:00"/>
    <x v="2"/>
    <n v="6"/>
    <n v="1"/>
    <n v="1"/>
    <n v="13"/>
    <d v="1899-12-30T01:01:13"/>
    <d v="1899-12-30T00:10:12"/>
    <x v="73"/>
    <s v="House 6"/>
    <n v="5.8807514293493099"/>
    <n v="161"/>
    <s v="Cool"/>
    <s v="http://www.strava.com/activities/98155467"/>
    <d v="1899-12-30T04:27:19"/>
    <d v="1899-12-30T02:13:39"/>
    <d v="1899-12-30T04:27:19"/>
    <d v="1899-12-30T05:19:43"/>
    <d v="1899-12-30T02:13:39"/>
    <d v="1899-12-30T02:39:51"/>
    <n v="1562"/>
    <x v="12"/>
    <x v="11"/>
    <n v="201312"/>
  </r>
  <r>
    <x v="1587"/>
    <d v="2013-12-02T00:00:00"/>
    <x v="2"/>
    <n v="2.1"/>
    <n v="0"/>
    <n v="25"/>
    <n v="0"/>
    <d v="1899-12-30T00:25:00"/>
    <d v="1899-12-30T00:11:54"/>
    <x v="66"/>
    <s v="YNHH Treadmill"/>
    <n v="5.0400000000000045"/>
    <n v="0"/>
    <s v="Inside"/>
    <s v="5x2min @8:20"/>
    <d v="1899-12-30T05:11:54"/>
    <d v="1899-12-30T02:35:57"/>
    <d v="1899-12-30T05:11:54"/>
    <d v="1899-12-30T06:04:18"/>
    <d v="1899-12-30T02:35:57"/>
    <d v="1899-12-30T03:02:09"/>
    <n v="2394"/>
    <x v="12"/>
    <x v="11"/>
    <n v="201312"/>
  </r>
  <r>
    <x v="1587"/>
    <d v="2013-12-02T00:00:00"/>
    <x v="0"/>
    <n v="0.72"/>
    <n v="0"/>
    <n v="25"/>
    <n v="43"/>
    <d v="1899-12-30T00:25:43"/>
    <d v="1899-12-30T00:35:43"/>
    <x v="49"/>
    <s v="Random"/>
    <n v="1.6798444588464043"/>
    <n v="0"/>
    <m/>
    <m/>
    <d v="1899-12-30T01:25:43"/>
    <d v="1899-12-30T00:42:52"/>
    <d v="1899-12-30T15:35:48"/>
    <d v="1899-12-30T16:28:12"/>
    <d v="1899-12-30T07:47:54"/>
    <d v="1899-12-30T08:14:06"/>
    <n v="2890"/>
    <x v="12"/>
    <x v="11"/>
    <n v="201312"/>
  </r>
  <r>
    <x v="1588"/>
    <d v="2013-12-04T00:00:00"/>
    <x v="0"/>
    <n v="0.65"/>
    <n v="0"/>
    <n v="24"/>
    <n v="0"/>
    <d v="1899-12-30T00:24:00"/>
    <d v="1899-12-30T00:36:55"/>
    <x v="49"/>
    <s v="Random"/>
    <n v="1.6250000000000013"/>
    <n v="0"/>
    <m/>
    <m/>
    <d v="1899-12-30T01:28:37"/>
    <d v="1899-12-30T00:44:18"/>
    <d v="1899-12-30T16:07:23"/>
    <d v="1899-12-30T16:59:47"/>
    <d v="1899-12-30T08:03:42"/>
    <d v="1899-12-30T08:29:54"/>
    <n v="2929"/>
    <x v="12"/>
    <x v="11"/>
    <n v="201312"/>
  </r>
  <r>
    <x v="1589"/>
    <d v="2013-12-05T00:00:00"/>
    <x v="0"/>
    <n v="0.9"/>
    <n v="0"/>
    <n v="33"/>
    <n v="8"/>
    <d v="1899-12-30T00:33:08"/>
    <d v="1899-12-30T00:36:49"/>
    <x v="49"/>
    <s v="Random"/>
    <n v="1.6297786720321947"/>
    <n v="0"/>
    <m/>
    <m/>
    <d v="1899-12-30T01:28:21"/>
    <d v="1899-12-30T00:44:11"/>
    <d v="1899-12-30T16:04:33"/>
    <d v="1899-12-30T16:56:57"/>
    <d v="1899-12-30T08:02:16"/>
    <d v="1899-12-30T08:28:28"/>
    <n v="2927"/>
    <x v="12"/>
    <x v="11"/>
    <n v="201312"/>
  </r>
  <r>
    <x v="1590"/>
    <d v="2013-12-07T00:00:00"/>
    <x v="2"/>
    <n v="3.1"/>
    <n v="0"/>
    <n v="38"/>
    <n v="36"/>
    <d v="1899-12-30T00:38:36"/>
    <d v="1899-12-30T00:12:27"/>
    <x v="73"/>
    <s v="Jingle Bell Run Litchfield"/>
    <n v="4.8186528497409364"/>
    <n v="0"/>
    <s v="Freezing"/>
    <s v="Ran with Logan"/>
    <d v="1899-12-30T05:26:14"/>
    <d v="1899-12-30T02:43:07"/>
    <d v="1899-12-30T05:26:14"/>
    <d v="1899-12-30T06:18:38"/>
    <d v="1899-12-30T02:43:07"/>
    <d v="1899-12-30T03:09:19"/>
    <n v="2501"/>
    <x v="12"/>
    <x v="11"/>
    <n v="201312"/>
  </r>
  <r>
    <x v="1591"/>
    <d v="2013-12-08T00:00:00"/>
    <x v="2"/>
    <n v="5"/>
    <n v="1"/>
    <n v="3"/>
    <n v="33"/>
    <d v="1899-12-30T01:03:33"/>
    <d v="1899-12-30T00:12:43"/>
    <x v="73"/>
    <s v="Lake Elise Loop"/>
    <n v="4.7206923682140092"/>
    <n v="0"/>
    <s v="Freezing"/>
    <m/>
    <d v="1899-12-30T05:33:00"/>
    <d v="1899-12-30T02:46:30"/>
    <d v="1899-12-30T05:33:00"/>
    <d v="1899-12-30T06:25:24"/>
    <d v="1899-12-30T02:46:30"/>
    <d v="1899-12-30T03:12:42"/>
    <n v="2537"/>
    <x v="12"/>
    <x v="11"/>
    <n v="201312"/>
  </r>
  <r>
    <x v="1592"/>
    <d v="2013-12-09T00:00:00"/>
    <x v="2"/>
    <n v="4"/>
    <n v="0"/>
    <n v="39"/>
    <n v="23"/>
    <d v="1899-12-30T00:39:23"/>
    <d v="1899-12-30T00:09:51"/>
    <x v="66"/>
    <s v="YNHH Treadmill"/>
    <n v="6.0939483707151973"/>
    <n v="0"/>
    <s v="Inside"/>
    <s v=".5 mile at 8:30 .1 mile walk - Repeat"/>
    <d v="1899-12-30T04:17:58"/>
    <d v="1899-12-30T02:08:59"/>
    <d v="1899-12-30T04:17:58"/>
    <d v="1899-12-30T05:10:22"/>
    <d v="1899-12-30T02:08:59"/>
    <d v="1899-12-30T02:35:11"/>
    <n v="1292"/>
    <x v="12"/>
    <x v="11"/>
    <n v="201312"/>
  </r>
  <r>
    <x v="1592"/>
    <d v="2013-12-09T00:00:00"/>
    <x v="0"/>
    <n v="1.02"/>
    <n v="0"/>
    <n v="40"/>
    <n v="45"/>
    <d v="1899-12-30T00:40:45"/>
    <d v="1899-12-30T00:39:57"/>
    <x v="49"/>
    <s v="Random"/>
    <n v="1.5018404907975471"/>
    <n v="0"/>
    <s v="Inside"/>
    <m/>
    <d v="1899-12-30T01:35:53"/>
    <d v="1899-12-30T00:47:56"/>
    <d v="1899-12-30T17:26:43"/>
    <d v="1899-12-30T18:19:07"/>
    <d v="1899-12-30T08:43:21"/>
    <d v="1899-12-30T09:09:33"/>
    <n v="2997"/>
    <x v="12"/>
    <x v="11"/>
    <n v="201312"/>
  </r>
  <r>
    <x v="1593"/>
    <d v="2013-12-10T00:00:00"/>
    <x v="1"/>
    <n v="10"/>
    <n v="0"/>
    <n v="28"/>
    <n v="18"/>
    <d v="1899-12-30T00:28:18"/>
    <d v="1899-12-30T00:02:50"/>
    <x v="51"/>
    <s v="YNHH Spin Bike"/>
    <n v="21.20141342756185"/>
    <n v="0"/>
    <s v="Inside"/>
    <m/>
    <d v="1899-12-30T05:16:58"/>
    <d v="1899-12-30T02:38:29"/>
    <d v="1899-12-30T01:14:09"/>
    <d v="1899-12-30T02:06:33"/>
    <d v="1899-12-30T00:37:04"/>
    <d v="1899-12-30T01:03:16"/>
    <n v="130"/>
    <x v="12"/>
    <x v="11"/>
    <n v="201312"/>
  </r>
  <r>
    <x v="1594"/>
    <d v="2013-12-12T00:00:00"/>
    <x v="2"/>
    <n v="3"/>
    <n v="0"/>
    <n v="29"/>
    <n v="10"/>
    <d v="1899-12-30T00:29:10"/>
    <d v="1899-12-30T00:09:43"/>
    <x v="66"/>
    <s v="YNHH Treadmill"/>
    <n v="6.1714285714285761"/>
    <n v="152"/>
    <s v="Inside"/>
    <m/>
    <d v="1899-12-30T04:14:43"/>
    <d v="1899-12-30T02:07:22"/>
    <d v="1899-12-30T04:14:43"/>
    <d v="1899-12-30T05:07:07"/>
    <d v="1899-12-30T02:07:22"/>
    <d v="1899-12-30T02:33:34"/>
    <n v="1189"/>
    <x v="12"/>
    <x v="11"/>
    <n v="201312"/>
  </r>
  <r>
    <x v="1595"/>
    <d v="2013-12-13T00:00:00"/>
    <x v="40"/>
    <n v="1"/>
    <n v="0"/>
    <n v="45"/>
    <n v="0"/>
    <d v="1899-12-30T00:45:00"/>
    <d v="1899-12-30T00:45:00"/>
    <x v="74"/>
    <s v="Offseason Weight Plan"/>
    <n v="1.3333333333333344"/>
    <n v="0"/>
    <s v="Inside"/>
    <m/>
    <d v="1899-12-30T00:00:00"/>
    <d v="1899-12-30T00:00:00"/>
    <d v="1899-12-30T19:39:00"/>
    <d v="1899-12-30T20:31:24"/>
    <d v="1899-12-30T09:49:30"/>
    <d v="1899-12-30T10:15:42"/>
    <n v="3070"/>
    <x v="12"/>
    <x v="11"/>
    <n v="201312"/>
  </r>
  <r>
    <x v="1596"/>
    <d v="2013-12-15T00:00:00"/>
    <x v="2"/>
    <n v="3.2"/>
    <n v="0"/>
    <n v="30"/>
    <n v="3"/>
    <d v="1899-12-30T00:30:03"/>
    <d v="1899-12-30T00:09:23"/>
    <x v="66"/>
    <s v="Treadmill"/>
    <n v="6.389351081530787"/>
    <n v="0"/>
    <s v="Inside"/>
    <m/>
    <d v="1899-12-30T04:06:02"/>
    <d v="1899-12-30T02:03:01"/>
    <d v="1899-12-30T04:06:02"/>
    <d v="1899-12-30T04:58:26"/>
    <d v="1899-12-30T02:03:01"/>
    <d v="1899-12-30T02:29:13"/>
    <n v="972"/>
    <x v="12"/>
    <x v="11"/>
    <n v="201312"/>
  </r>
  <r>
    <x v="1597"/>
    <d v="2013-12-16T00:00:00"/>
    <x v="2"/>
    <n v="3.4"/>
    <n v="0"/>
    <n v="33"/>
    <n v="24"/>
    <d v="1899-12-30T00:33:24"/>
    <d v="1899-12-30T00:09:49"/>
    <x v="66"/>
    <s v="YNHH Treadmill"/>
    <n v="6.1077844311377296"/>
    <n v="0"/>
    <s v="Inside"/>
    <s v=".25 mile at 7:30 90 sec breat - Repeat 9 times"/>
    <d v="1899-12-30T04:17:23"/>
    <d v="1899-12-30T02:08:41"/>
    <d v="1899-12-30T04:17:23"/>
    <d v="1899-12-30T05:09:47"/>
    <d v="1899-12-30T02:08:41"/>
    <d v="1899-12-30T02:34:53"/>
    <n v="1270"/>
    <x v="12"/>
    <x v="11"/>
    <n v="201312"/>
  </r>
  <r>
    <x v="1597"/>
    <d v="2013-12-16T00:00:00"/>
    <x v="0"/>
    <n v="0.85"/>
    <n v="0"/>
    <n v="27"/>
    <n v="10"/>
    <d v="1899-12-30T00:27:10"/>
    <d v="1899-12-30T00:31:58"/>
    <x v="49"/>
    <s v="PHS Swim"/>
    <n v="1.8773006134969337"/>
    <n v="0"/>
    <s v="Inside"/>
    <m/>
    <d v="1899-12-30T01:16:42"/>
    <d v="1899-12-30T00:38:21"/>
    <d v="1899-12-30T13:57:22"/>
    <d v="1899-12-30T14:49:46"/>
    <d v="1899-12-30T06:58:41"/>
    <d v="1899-12-30T07:24:53"/>
    <n v="2779"/>
    <x v="12"/>
    <x v="11"/>
    <n v="201312"/>
  </r>
  <r>
    <x v="1598"/>
    <d v="2013-12-22T00:00:00"/>
    <x v="2"/>
    <n v="6.1"/>
    <n v="1"/>
    <n v="4"/>
    <n v="34"/>
    <d v="1899-12-30T01:04:34"/>
    <d v="1899-12-30T00:10:35"/>
    <x v="73"/>
    <s v="House 6"/>
    <n v="5.6685596282911765"/>
    <n v="0"/>
    <s v="Cool"/>
    <m/>
    <d v="1899-12-30T04:37:19"/>
    <d v="1899-12-30T02:18:40"/>
    <d v="1899-12-30T04:37:19"/>
    <d v="1899-12-30T05:29:43"/>
    <d v="1899-12-30T02:18:40"/>
    <d v="1899-12-30T02:44:52"/>
    <n v="1833"/>
    <x v="12"/>
    <x v="11"/>
    <n v="201312"/>
  </r>
  <r>
    <x v="1599"/>
    <d v="2013-12-24T00:00:00"/>
    <x v="2"/>
    <n v="3"/>
    <n v="0"/>
    <n v="30"/>
    <n v="1"/>
    <d v="1899-12-30T00:30:01"/>
    <d v="1899-12-30T00:10:00"/>
    <x v="75"/>
    <s v="Treadmill"/>
    <n v="5.9966685174902885"/>
    <n v="0"/>
    <s v="Inside"/>
    <m/>
    <d v="1899-12-30T04:22:09"/>
    <d v="1899-12-30T02:11:04"/>
    <d v="1899-12-30T04:22:09"/>
    <d v="1899-12-30T05:14:33"/>
    <d v="1899-12-30T02:11:04"/>
    <d v="1899-12-30T02:37:16"/>
    <n v="1431"/>
    <x v="12"/>
    <x v="11"/>
    <n v="201312"/>
  </r>
  <r>
    <x v="1600"/>
    <d v="2013-12-26T00:00:00"/>
    <x v="2"/>
    <n v="3"/>
    <n v="0"/>
    <n v="27"/>
    <n v="59"/>
    <d v="1899-12-30T00:27:59"/>
    <d v="1899-12-30T00:09:20"/>
    <x v="75"/>
    <s v="Treadmill"/>
    <n v="6.43240023823705"/>
    <n v="0"/>
    <s v="Inside"/>
    <m/>
    <d v="1899-12-30T04:04:23"/>
    <d v="1899-12-30T02:02:12"/>
    <d v="1899-12-30T04:04:23"/>
    <d v="1899-12-30T04:56:47"/>
    <d v="1899-12-30T02:02:12"/>
    <d v="1899-12-30T02:28:24"/>
    <n v="939"/>
    <x v="12"/>
    <x v="11"/>
    <n v="201312"/>
  </r>
  <r>
    <x v="1601"/>
    <d v="2013-12-29T00:00:00"/>
    <x v="2"/>
    <n v="6.2"/>
    <n v="1"/>
    <n v="10"/>
    <n v="43"/>
    <d v="1899-12-30T01:10:43"/>
    <d v="1899-12-30T00:11:24"/>
    <x v="75"/>
    <s v="BK 10k"/>
    <n v="5.2604289417864756"/>
    <n v="154"/>
    <s v="Chilly"/>
    <s v="http://app.strava.com/activities/102641555"/>
    <d v="1899-12-30T04:58:50"/>
    <d v="1899-12-30T02:29:25"/>
    <d v="1899-12-30T04:58:50"/>
    <d v="1899-12-30T05:51:14"/>
    <d v="1899-12-30T02:29:25"/>
    <d v="1899-12-30T02:55:37"/>
    <n v="2239"/>
    <x v="12"/>
    <x v="11"/>
    <n v="201312"/>
  </r>
  <r>
    <x v="1602"/>
    <d v="2013-12-30T00:00:00"/>
    <x v="2"/>
    <n v="2.5"/>
    <n v="0"/>
    <n v="25"/>
    <n v="0"/>
    <d v="1899-12-30T00:25:00"/>
    <d v="1899-12-30T00:10:00"/>
    <x v="66"/>
    <s v="YNHH Treadmill"/>
    <n v="6.0000000000000044"/>
    <n v="0"/>
    <s v="Inside"/>
    <s v="5x2min @8:00"/>
    <d v="1899-12-30T04:22:00"/>
    <d v="1899-12-30T02:11:00"/>
    <d v="1899-12-30T04:22:00"/>
    <d v="1899-12-30T05:14:24"/>
    <d v="1899-12-30T02:11:00"/>
    <d v="1899-12-30T02:37:12"/>
    <n v="1423"/>
    <x v="12"/>
    <x v="11"/>
    <n v="201312"/>
  </r>
  <r>
    <x v="1603"/>
    <d v="2014-01-07T00:00:00"/>
    <x v="1"/>
    <n v="10"/>
    <n v="0"/>
    <n v="26"/>
    <n v="48"/>
    <d v="1899-12-30T00:26:48"/>
    <d v="1899-12-30T00:02:41"/>
    <x v="51"/>
    <s v="YNHH Spin Bike"/>
    <n v="22.388059701492558"/>
    <n v="0"/>
    <s v="Inside"/>
    <s v="Erin Led Class"/>
    <d v="1899-12-30T05:00:10"/>
    <d v="1899-12-30T02:30:05"/>
    <d v="1899-12-30T01:10:13"/>
    <d v="1899-12-30T02:02:37"/>
    <d v="1899-12-30T00:35:06"/>
    <d v="1899-12-30T01:01:18"/>
    <n v="74"/>
    <x v="13"/>
    <x v="8"/>
    <n v="201401"/>
  </r>
  <r>
    <x v="1604"/>
    <d v="2014-01-08T00:00:00"/>
    <x v="2"/>
    <n v="3"/>
    <n v="0"/>
    <n v="29"/>
    <n v="19"/>
    <d v="1899-12-30T00:29:19"/>
    <d v="1899-12-30T00:09:46"/>
    <x v="66"/>
    <s v="YNHH Treadmill"/>
    <n v="6.1398521887436095"/>
    <n v="0"/>
    <s v="Inside"/>
    <s v="Not fun"/>
    <d v="1899-12-30T04:16:02"/>
    <d v="1899-12-30T02:08:01"/>
    <d v="1899-12-30T04:16:02"/>
    <d v="1899-12-30T05:08:26"/>
    <d v="1899-12-30T02:08:01"/>
    <d v="1899-12-30T02:34:13"/>
    <n v="1229"/>
    <x v="13"/>
    <x v="8"/>
    <n v="201401"/>
  </r>
  <r>
    <x v="1604"/>
    <d v="2014-01-08T00:00:00"/>
    <x v="0"/>
    <n v="0.625"/>
    <n v="0"/>
    <n v="40"/>
    <n v="0"/>
    <d v="1899-12-30T00:40:00"/>
    <d v="1899-12-30T01:04:00"/>
    <x v="49"/>
    <s v="PHS Swim"/>
    <n v="0.93750000000000089"/>
    <n v="0"/>
    <s v="Inside"/>
    <s v="Random"/>
    <d v="1899-12-30T02:33:36"/>
    <d v="1899-12-30T01:16:48"/>
    <d v="1899-12-31T03:56:48"/>
    <d v="1899-12-31T04:49:12"/>
    <d v="1899-12-30T13:58:24"/>
    <d v="1899-12-30T14:24:36"/>
    <n v="3102"/>
    <x v="13"/>
    <x v="8"/>
    <n v="201401"/>
  </r>
  <r>
    <x v="1605"/>
    <d v="2014-01-09T00:00:00"/>
    <x v="2"/>
    <n v="3.6"/>
    <n v="0"/>
    <n v="35"/>
    <n v="1"/>
    <d v="1899-12-30T00:35:01"/>
    <d v="1899-12-30T00:09:44"/>
    <x v="76"/>
    <s v="YNHH Treadmill"/>
    <n v="6.16849119466921"/>
    <n v="0"/>
    <s v="Inside"/>
    <m/>
    <d v="1899-12-30T04:14:51"/>
    <d v="1899-12-30T02:07:25"/>
    <d v="1899-12-30T04:14:51"/>
    <d v="1899-12-30T05:07:15"/>
    <d v="1899-12-30T02:07:25"/>
    <d v="1899-12-30T02:33:37"/>
    <n v="1198"/>
    <x v="13"/>
    <x v="8"/>
    <n v="201401"/>
  </r>
  <r>
    <x v="1605"/>
    <d v="2014-01-09T00:00:00"/>
    <x v="0"/>
    <n v="0.71"/>
    <n v="0"/>
    <n v="24"/>
    <n v="11"/>
    <d v="1899-12-30T00:24:11"/>
    <d v="1899-12-30T00:34:04"/>
    <x v="49"/>
    <s v="PHS Swim"/>
    <n v="1.7615437629221238"/>
    <n v="0"/>
    <s v="Inside"/>
    <s v="Random"/>
    <d v="1899-12-30T01:21:45"/>
    <d v="1899-12-30T00:40:52"/>
    <d v="1899-12-30T14:52:24"/>
    <d v="1899-12-30T15:44:48"/>
    <d v="1899-12-30T07:26:12"/>
    <d v="1899-12-30T07:52:24"/>
    <n v="2836"/>
    <x v="13"/>
    <x v="8"/>
    <n v="201401"/>
  </r>
  <r>
    <x v="1606"/>
    <d v="2014-01-11T00:00:00"/>
    <x v="2"/>
    <n v="4.0999999999999996"/>
    <n v="0"/>
    <n v="40"/>
    <n v="0"/>
    <d v="1899-12-30T00:40:00"/>
    <d v="1899-12-30T00:09:45"/>
    <x v="76"/>
    <s v="Treadmill"/>
    <n v="6.1500000000000048"/>
    <n v="0"/>
    <s v="Inside"/>
    <m/>
    <d v="1899-12-30T04:15:37"/>
    <d v="1899-12-30T02:07:48"/>
    <d v="1899-12-30T04:15:37"/>
    <d v="1899-12-30T05:08:01"/>
    <d v="1899-12-30T02:07:48"/>
    <d v="1899-12-30T02:34:00"/>
    <n v="1215"/>
    <x v="13"/>
    <x v="8"/>
    <n v="201401"/>
  </r>
  <r>
    <x v="1607"/>
    <d v="2014-01-12T00:00:00"/>
    <x v="2"/>
    <n v="6.2"/>
    <n v="1"/>
    <n v="7"/>
    <n v="10"/>
    <d v="1899-12-30T01:07:10"/>
    <d v="1899-12-30T00:10:50"/>
    <x v="76"/>
    <s v="BK 10k"/>
    <n v="5.5384615384615428"/>
    <n v="0"/>
    <s v="Chilly"/>
    <s v="http://app.strava.com/activities/105852639"/>
    <d v="1899-12-30T04:43:50"/>
    <d v="1899-12-30T02:21:55"/>
    <d v="1899-12-30T04:43:50"/>
    <d v="1899-12-30T05:36:14"/>
    <d v="1899-12-30T02:21:55"/>
    <d v="1899-12-30T02:48:07"/>
    <n v="1969"/>
    <x v="13"/>
    <x v="8"/>
    <n v="201401"/>
  </r>
  <r>
    <x v="1608"/>
    <d v="2014-01-13T00:00:00"/>
    <x v="2"/>
    <n v="3"/>
    <n v="0"/>
    <n v="25"/>
    <n v="31"/>
    <d v="1899-12-30T00:25:31"/>
    <d v="1899-12-30T00:08:30"/>
    <x v="76"/>
    <s v="YNHH Treadmill"/>
    <n v="7.0542129327237157"/>
    <n v="0"/>
    <s v="Inside"/>
    <s v="Time Trial for Nick"/>
    <d v="1899-12-30T03:42:51"/>
    <d v="1899-12-30T01:51:25"/>
    <d v="1899-12-30T03:42:51"/>
    <d v="1899-12-30T04:35:15"/>
    <d v="1899-12-30T01:51:25"/>
    <d v="1899-12-30T02:17:37"/>
    <n v="744"/>
    <x v="13"/>
    <x v="8"/>
    <n v="201401"/>
  </r>
  <r>
    <x v="1608"/>
    <d v="2014-01-13T00:00:00"/>
    <x v="0"/>
    <n v="1"/>
    <n v="0"/>
    <n v="33"/>
    <n v="50"/>
    <d v="1899-12-30T00:33:50"/>
    <d v="1899-12-30T00:33:50"/>
    <x v="49"/>
    <s v="Mile Time Trial"/>
    <n v="1.7733990147783265"/>
    <n v="0"/>
    <s v="Inside"/>
    <m/>
    <d v="1899-12-30T01:21:12"/>
    <d v="1899-12-30T00:40:36"/>
    <d v="1899-12-30T14:46:26"/>
    <d v="1899-12-30T15:38:50"/>
    <d v="1899-12-30T07:23:13"/>
    <d v="1899-12-30T07:49:25"/>
    <n v="2832"/>
    <x v="13"/>
    <x v="8"/>
    <n v="201401"/>
  </r>
  <r>
    <x v="1609"/>
    <d v="2014-01-14T00:00:00"/>
    <x v="2"/>
    <n v="3.01"/>
    <n v="0"/>
    <n v="28"/>
    <n v="55"/>
    <d v="1899-12-30T00:28:55"/>
    <d v="1899-12-30T00:09:36"/>
    <x v="76"/>
    <s v="YNHH Treadmill"/>
    <n v="6.2455331412103794"/>
    <n v="0"/>
    <s v="Inside"/>
    <m/>
    <d v="1899-12-30T04:11:42"/>
    <d v="1899-12-30T02:05:51"/>
    <d v="1899-12-30T04:11:42"/>
    <d v="1899-12-30T05:04:06"/>
    <d v="1899-12-30T02:05:51"/>
    <d v="1899-12-30T02:32:03"/>
    <n v="1101"/>
    <x v="13"/>
    <x v="8"/>
    <n v="201401"/>
  </r>
  <r>
    <x v="1610"/>
    <d v="2014-01-15T00:00:00"/>
    <x v="1"/>
    <n v="13"/>
    <n v="0"/>
    <n v="30"/>
    <n v="15"/>
    <d v="1899-12-30T00:30:15"/>
    <d v="1899-12-30T00:02:20"/>
    <x v="51"/>
    <s v="YNHH Spin Bike"/>
    <n v="25.785123966942169"/>
    <n v="0"/>
    <s v="Inside"/>
    <s v="LT Test"/>
    <d v="1899-12-30T04:20:37"/>
    <d v="1899-12-30T02:10:18"/>
    <d v="1899-12-30T01:00:58"/>
    <d v="1899-12-30T01:53:22"/>
    <d v="1899-12-30T00:30:29"/>
    <d v="1899-12-30T00:56:41"/>
    <n v="22"/>
    <x v="13"/>
    <x v="8"/>
    <n v="201401"/>
  </r>
  <r>
    <x v="1610"/>
    <d v="2014-01-15T00:00:00"/>
    <x v="0"/>
    <n v="1"/>
    <n v="0"/>
    <n v="33"/>
    <n v="37"/>
    <d v="1899-12-30T00:33:37"/>
    <d v="1899-12-30T00:33:37"/>
    <x v="49"/>
    <s v="PHS Swim"/>
    <n v="1.78482895389192"/>
    <n v="0"/>
    <s v="Inside"/>
    <m/>
    <d v="1899-12-30T01:20:41"/>
    <d v="1899-12-30T00:40:20"/>
    <d v="1899-12-30T14:40:45"/>
    <d v="1899-12-30T15:33:09"/>
    <d v="1899-12-30T07:20:23"/>
    <d v="1899-12-30T07:46:35"/>
    <n v="2828"/>
    <x v="13"/>
    <x v="8"/>
    <n v="201401"/>
  </r>
  <r>
    <x v="1611"/>
    <d v="2014-01-16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2998"/>
    <x v="13"/>
    <x v="8"/>
    <n v="201401"/>
  </r>
  <r>
    <x v="1612"/>
    <d v="2014-01-17T00:00:00"/>
    <x v="2"/>
    <n v="1.05"/>
    <n v="0"/>
    <n v="10"/>
    <n v="28"/>
    <d v="1899-12-30T00:10:28"/>
    <d v="1899-12-30T00:09:58"/>
    <x v="76"/>
    <s v="YNHH Treadmill"/>
    <n v="6.0191082802547822"/>
    <n v="0"/>
    <s v="Inside"/>
    <m/>
    <d v="1899-12-30T04:21:10"/>
    <d v="1899-12-30T02:10:35"/>
    <d v="1899-12-30T04:21:10"/>
    <d v="1899-12-30T05:13:34"/>
    <d v="1899-12-30T02:10:35"/>
    <d v="1899-12-30T02:36:47"/>
    <n v="1383"/>
    <x v="13"/>
    <x v="8"/>
    <n v="201401"/>
  </r>
  <r>
    <x v="1613"/>
    <d v="2014-01-20T00:00:00"/>
    <x v="2"/>
    <n v="7.9"/>
    <n v="1"/>
    <n v="27"/>
    <n v="18"/>
    <d v="1899-12-30T01:27:18"/>
    <d v="1899-12-30T00:11:03"/>
    <x v="76"/>
    <s v="Last 5.5 of Rev3 Half and Home"/>
    <n v="5.4295532646048148"/>
    <n v="152"/>
    <s v="Cold"/>
    <s v="http://app.strava.com/activities/107823517"/>
    <d v="1899-12-30T04:49:32"/>
    <d v="1899-12-30T02:24:46"/>
    <d v="1899-12-30T04:49:32"/>
    <d v="1899-12-30T05:41:56"/>
    <d v="1899-12-30T02:24:46"/>
    <d v="1899-12-30T02:50:58"/>
    <n v="2079"/>
    <x v="13"/>
    <x v="8"/>
    <n v="201401"/>
  </r>
  <r>
    <x v="1614"/>
    <d v="2014-01-21T00:00:00"/>
    <x v="2"/>
    <n v="3.12"/>
    <n v="0"/>
    <n v="29"/>
    <n v="55"/>
    <d v="1899-12-30T00:29:55"/>
    <d v="1899-12-30T00:09:35"/>
    <x v="66"/>
    <s v="YNHH Treadmill"/>
    <n v="6.2573816155988906"/>
    <n v="0"/>
    <s v="Inside"/>
    <m/>
    <d v="1899-12-30T04:11:13"/>
    <d v="1899-12-30T02:05:37"/>
    <d v="1899-12-30T04:11:13"/>
    <d v="1899-12-30T05:03:37"/>
    <d v="1899-12-30T02:05:37"/>
    <d v="1899-12-30T02:31:49"/>
    <n v="1089"/>
    <x v="13"/>
    <x v="8"/>
    <n v="201401"/>
  </r>
  <r>
    <x v="1615"/>
    <d v="2014-01-22T00:00:00"/>
    <x v="1"/>
    <n v="10.7"/>
    <n v="0"/>
    <n v="30"/>
    <n v="0"/>
    <d v="1899-12-30T00:30:00"/>
    <d v="1899-12-30T00:02:48"/>
    <x v="51"/>
    <s v="YNHH Spin Bike"/>
    <n v="21.400000000000016"/>
    <n v="0"/>
    <s v="Inside"/>
    <m/>
    <d v="1899-12-30T05:14:01"/>
    <d v="1899-12-30T02:37:01"/>
    <d v="1899-12-30T01:13:27"/>
    <d v="1899-12-30T02:05:52"/>
    <d v="1899-12-30T00:36:44"/>
    <d v="1899-12-30T01:02:56"/>
    <n v="120"/>
    <x v="13"/>
    <x v="8"/>
    <n v="201401"/>
  </r>
  <r>
    <x v="1616"/>
    <d v="2014-01-24T00:00:00"/>
    <x v="2"/>
    <n v="4.0999999999999996"/>
    <n v="0"/>
    <n v="40"/>
    <n v="2"/>
    <d v="1899-12-30T00:40:02"/>
    <d v="1899-12-30T00:09:46"/>
    <x v="66"/>
    <s v="YNHH Treadmill"/>
    <n v="6.1448792672772736"/>
    <n v="0"/>
    <s v="Inside"/>
    <m/>
    <d v="1899-12-30T04:15:49"/>
    <d v="1899-12-30T02:07:55"/>
    <d v="1899-12-30T04:15:49"/>
    <d v="1899-12-30T05:08:13"/>
    <d v="1899-12-30T02:07:55"/>
    <d v="1899-12-30T02:34:07"/>
    <n v="1221"/>
    <x v="13"/>
    <x v="8"/>
    <n v="201401"/>
  </r>
  <r>
    <x v="1617"/>
    <d v="2014-01-25T00:00:00"/>
    <x v="2"/>
    <n v="5.2"/>
    <n v="0"/>
    <n v="50"/>
    <n v="1"/>
    <d v="1899-12-30T00:50:01"/>
    <d v="1899-12-30T00:09:37"/>
    <x v="76"/>
    <s v="Treadmill"/>
    <n v="6.2379206931023035"/>
    <n v="0"/>
    <s v="Inside"/>
    <m/>
    <d v="1899-12-30T04:12:00"/>
    <d v="1899-12-30T02:06:00"/>
    <d v="1899-12-30T04:12:00"/>
    <d v="1899-12-30T05:04:24"/>
    <d v="1899-12-30T02:06:00"/>
    <d v="1899-12-30T02:32:12"/>
    <n v="1109"/>
    <x v="13"/>
    <x v="8"/>
    <n v="201401"/>
  </r>
  <r>
    <x v="1618"/>
    <d v="2014-01-27T00:00:00"/>
    <x v="2"/>
    <n v="3.1"/>
    <n v="0"/>
    <n v="30"/>
    <n v="2"/>
    <d v="1899-12-30T00:30:02"/>
    <d v="1899-12-30T00:09:41"/>
    <x v="66"/>
    <s v="YNHH Treadmill"/>
    <n v="6.1931187569367427"/>
    <n v="0"/>
    <s v="Inside"/>
    <m/>
    <d v="1899-12-30T04:13:50"/>
    <d v="1899-12-30T02:06:55"/>
    <d v="1899-12-30T04:13:50"/>
    <d v="1899-12-30T05:06:14"/>
    <d v="1899-12-30T02:06:55"/>
    <d v="1899-12-30T02:33:07"/>
    <n v="1160"/>
    <x v="13"/>
    <x v="8"/>
    <n v="201401"/>
  </r>
  <r>
    <x v="1618"/>
    <d v="2014-01-27T00:00:00"/>
    <x v="0"/>
    <n v="1.4"/>
    <n v="0"/>
    <n v="40"/>
    <n v="29"/>
    <d v="1899-12-30T00:40:29"/>
    <d v="1899-12-30T00:28:55"/>
    <x v="49"/>
    <s v="PHS Swim"/>
    <n v="2.0749279538904912"/>
    <n v="0"/>
    <s v="Inside"/>
    <s v="2000 yards at 5x500 (slow, faster, fastest, slooow)"/>
    <d v="1899-12-30T01:09:24"/>
    <d v="1899-12-30T00:34:42"/>
    <d v="1899-12-30T12:37:37"/>
    <d v="1899-12-30T13:30:01"/>
    <d v="1899-12-30T06:18:49"/>
    <d v="1899-12-30T06:45:01"/>
    <n v="2750"/>
    <x v="13"/>
    <x v="8"/>
    <n v="201401"/>
  </r>
  <r>
    <x v="1619"/>
    <d v="2014-01-28T00:00:00"/>
    <x v="1"/>
    <n v="11"/>
    <n v="0"/>
    <n v="31"/>
    <n v="3"/>
    <d v="1899-12-30T00:31:03"/>
    <d v="1899-12-30T00:02:49"/>
    <x v="51"/>
    <s v="YNHH Spin Bike"/>
    <n v="21.256038647343011"/>
    <n v="0"/>
    <s v="Inside"/>
    <m/>
    <d v="1899-12-30T05:16:09"/>
    <d v="1899-12-30T02:38:04"/>
    <d v="1899-12-30T01:13:57"/>
    <d v="1899-12-30T02:06:21"/>
    <d v="1899-12-30T00:36:59"/>
    <d v="1899-12-30T01:03:11"/>
    <n v="126"/>
    <x v="13"/>
    <x v="8"/>
    <n v="201401"/>
  </r>
  <r>
    <x v="1620"/>
    <d v="2014-01-29T00:00:00"/>
    <x v="2"/>
    <n v="3.3"/>
    <n v="0"/>
    <n v="30"/>
    <n v="1"/>
    <d v="1899-12-30T00:30:01"/>
    <d v="1899-12-30T00:09:06"/>
    <x v="66"/>
    <s v="YNHH Treadmill"/>
    <n v="6.5963353692393172"/>
    <n v="0"/>
    <s v="Inside"/>
    <m/>
    <d v="1899-12-30T03:58:19"/>
    <d v="1899-12-30T01:59:09"/>
    <d v="1899-12-30T03:58:19"/>
    <d v="1899-12-30T04:50:43"/>
    <d v="1899-12-30T01:59:09"/>
    <d v="1899-12-30T02:25:21"/>
    <n v="841"/>
    <x v="13"/>
    <x v="8"/>
    <n v="201401"/>
  </r>
  <r>
    <x v="1620"/>
    <d v="2014-01-29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2998"/>
    <x v="13"/>
    <x v="8"/>
    <n v="201401"/>
  </r>
  <r>
    <x v="1621"/>
    <d v="2014-01-30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2998"/>
    <x v="13"/>
    <x v="8"/>
    <n v="201401"/>
  </r>
  <r>
    <x v="1621"/>
    <d v="2014-01-30T00:00:00"/>
    <x v="1"/>
    <n v="9.3000000000000007"/>
    <n v="0"/>
    <n v="25"/>
    <n v="0"/>
    <d v="1899-12-30T00:25:00"/>
    <d v="1899-12-30T00:02:41"/>
    <x v="51"/>
    <s v="YNHH Spin Bike"/>
    <n v="22.320000000000018"/>
    <n v="0"/>
    <s v="Inside"/>
    <m/>
    <d v="1899-12-30T05:01:05"/>
    <d v="1899-12-30T02:30:32"/>
    <d v="1899-12-30T01:10:26"/>
    <d v="1899-12-30T02:02:50"/>
    <d v="1899-12-30T00:35:13"/>
    <d v="1899-12-30T01:01:25"/>
    <n v="79"/>
    <x v="13"/>
    <x v="8"/>
    <n v="201401"/>
  </r>
  <r>
    <x v="1622"/>
    <d v="2014-01-31T00:00:00"/>
    <x v="2"/>
    <n v="3.05"/>
    <n v="0"/>
    <n v="30"/>
    <n v="1"/>
    <d v="1899-12-30T00:30:01"/>
    <d v="1899-12-30T00:09:50"/>
    <x v="66"/>
    <s v="YNHH Treadmill"/>
    <n v="6.0966129927817931"/>
    <n v="0"/>
    <s v="Inside"/>
    <m/>
    <d v="1899-12-30T04:17:51"/>
    <d v="1899-12-30T02:08:55"/>
    <d v="1899-12-30T04:17:51"/>
    <d v="1899-12-30T05:10:15"/>
    <d v="1899-12-30T02:08:55"/>
    <d v="1899-12-30T02:35:07"/>
    <n v="1289"/>
    <x v="13"/>
    <x v="8"/>
    <n v="201401"/>
  </r>
  <r>
    <x v="1623"/>
    <d v="2014-02-02T00:00:00"/>
    <x v="2"/>
    <n v="6.2"/>
    <n v="1"/>
    <n v="4"/>
    <n v="52"/>
    <d v="1899-12-30T01:04:52"/>
    <d v="1899-12-30T00:10:28"/>
    <x v="76"/>
    <s v="BK 10k"/>
    <n v="5.7348406988694798"/>
    <n v="155"/>
    <s v="Nice!"/>
    <m/>
    <d v="1899-12-30T04:34:07"/>
    <d v="1899-12-30T02:17:03"/>
    <d v="1899-12-30T04:34:07"/>
    <d v="1899-12-30T05:26:31"/>
    <d v="1899-12-30T02:17:03"/>
    <d v="1899-12-30T02:43:15"/>
    <n v="1753"/>
    <x v="13"/>
    <x v="9"/>
    <n v="201402"/>
  </r>
  <r>
    <x v="1624"/>
    <d v="2014-02-04T00:00:00"/>
    <x v="2"/>
    <n v="3"/>
    <n v="0"/>
    <n v="30"/>
    <n v="5"/>
    <d v="1899-12-30T00:30:05"/>
    <d v="1899-12-30T00:10:02"/>
    <x v="66"/>
    <s v="YNHH Treadmill"/>
    <n v="5.9833795013850457"/>
    <n v="0"/>
    <s v="Inside"/>
    <s v="3x1 mile 2 min rest - Day 1 IMMT"/>
    <d v="1899-12-30T04:22:44"/>
    <d v="1899-12-30T02:11:22"/>
    <d v="1899-12-30T04:22:44"/>
    <d v="1899-12-30T05:15:08"/>
    <d v="1899-12-30T02:11:22"/>
    <d v="1899-12-30T02:37:34"/>
    <n v="1446"/>
    <x v="13"/>
    <x v="9"/>
    <n v="201402"/>
  </r>
  <r>
    <x v="1625"/>
    <d v="2014-02-06T00:00:00"/>
    <x v="1"/>
    <n v="8.5"/>
    <n v="0"/>
    <n v="25"/>
    <n v="0"/>
    <d v="1899-12-30T00:25:00"/>
    <d v="1899-12-30T00:02:56"/>
    <x v="51"/>
    <s v="YNHH Spin Bike"/>
    <n v="20.400000000000016"/>
    <n v="0"/>
    <s v="Inside"/>
    <s v="Spin Class - Day 2 IMMT"/>
    <d v="1899-12-30T05:29:25"/>
    <d v="1899-12-30T02:44:42"/>
    <d v="1899-12-30T01:17:04"/>
    <d v="1899-12-30T02:09:28"/>
    <d v="1899-12-30T00:38:32"/>
    <d v="1899-12-30T01:04:44"/>
    <n v="160"/>
    <x v="13"/>
    <x v="9"/>
    <n v="201402"/>
  </r>
  <r>
    <x v="1625"/>
    <d v="2014-02-06T00:00:00"/>
    <x v="0"/>
    <n v="1"/>
    <n v="0"/>
    <n v="33"/>
    <n v="0"/>
    <d v="1899-12-30T00:33:00"/>
    <d v="1899-12-30T00:33:00"/>
    <x v="49"/>
    <s v="PHS Swim"/>
    <n v="1.8181818181818195"/>
    <n v="0"/>
    <s v="Inside"/>
    <s v="Day 3 IMMT"/>
    <d v="1899-12-30T01:19:12"/>
    <d v="1899-12-30T00:39:36"/>
    <d v="1899-12-30T14:24:36"/>
    <d v="1899-12-30T15:17:00"/>
    <d v="1899-12-30T07:12:18"/>
    <d v="1899-12-30T07:38:30"/>
    <n v="2804"/>
    <x v="13"/>
    <x v="9"/>
    <n v="201402"/>
  </r>
  <r>
    <x v="1626"/>
    <d v="2014-02-07T00:00:00"/>
    <x v="2"/>
    <n v="3"/>
    <n v="0"/>
    <n v="25"/>
    <n v="17"/>
    <d v="1899-12-30T00:25:17"/>
    <d v="1899-12-30T00:08:26"/>
    <x v="66"/>
    <s v="YNHH Treadmill"/>
    <n v="7.1193144363876115"/>
    <n v="0"/>
    <s v="Inside"/>
    <s v="Day 4 IMMT"/>
    <d v="1899-12-30T03:40:48"/>
    <d v="1899-12-30T01:50:24"/>
    <d v="1899-12-30T03:40:48"/>
    <d v="1899-12-30T04:33:12"/>
    <d v="1899-12-30T01:50:24"/>
    <d v="1899-12-30T02:16:36"/>
    <n v="737"/>
    <x v="13"/>
    <x v="9"/>
    <n v="201402"/>
  </r>
  <r>
    <x v="1627"/>
    <d v="2014-02-09T00:00:00"/>
    <x v="1"/>
    <n v="18"/>
    <n v="1"/>
    <n v="0"/>
    <n v="0"/>
    <d v="1899-12-30T01:00:00"/>
    <d v="1899-12-30T00:03:20"/>
    <x v="63"/>
    <s v="1h Ride"/>
    <n v="18.000000000000014"/>
    <n v="0"/>
    <s v="Inside"/>
    <s v="booooriiiinnnggg"/>
    <d v="1899-12-30T06:13:20"/>
    <d v="1899-12-30T03:06:40"/>
    <d v="1899-12-30T01:27:20"/>
    <d v="1899-12-30T02:19:44"/>
    <d v="1899-12-30T00:43:40"/>
    <d v="1899-12-30T01:09:52"/>
    <n v="218"/>
    <x v="13"/>
    <x v="9"/>
    <n v="201402"/>
  </r>
  <r>
    <x v="1628"/>
    <d v="2014-02-10T00:00:00"/>
    <x v="0"/>
    <n v="1"/>
    <n v="0"/>
    <n v="45"/>
    <n v="0"/>
    <d v="1899-12-30T00:45:00"/>
    <d v="1899-12-30T00:45:00"/>
    <x v="49"/>
    <s v="PHS Swim"/>
    <n v="1.3333333333333344"/>
    <n v="0"/>
    <s v="Inside"/>
    <m/>
    <d v="1899-12-30T01:48:00"/>
    <d v="1899-12-30T00:54:00"/>
    <d v="1899-12-30T19:39:00"/>
    <d v="1899-12-30T20:31:24"/>
    <d v="1899-12-30T09:49:30"/>
    <d v="1899-12-30T10:15:42"/>
    <n v="3070"/>
    <x v="13"/>
    <x v="9"/>
    <n v="201402"/>
  </r>
  <r>
    <x v="1628"/>
    <d v="2014-02-10T00:00:00"/>
    <x v="2"/>
    <n v="2.92"/>
    <n v="0"/>
    <n v="29"/>
    <n v="44"/>
    <d v="1899-12-30T00:29:44"/>
    <d v="1899-12-30T00:10:11"/>
    <x v="66"/>
    <s v="YNHH Treadmill"/>
    <n v="5.8923766816143539"/>
    <n v="0"/>
    <s v="Inside"/>
    <s v=".5 Warmup 4x.5 mile at 7:19"/>
    <d v="1899-12-30T04:26:47"/>
    <d v="1899-12-30T02:13:24"/>
    <d v="1899-12-30T04:26:47"/>
    <d v="1899-12-30T05:19:11"/>
    <d v="1899-12-30T02:13:24"/>
    <d v="1899-12-30T02:39:36"/>
    <n v="1546"/>
    <x v="13"/>
    <x v="9"/>
    <n v="201402"/>
  </r>
  <r>
    <x v="1629"/>
    <d v="2014-02-11T00:00:00"/>
    <x v="1"/>
    <n v="10"/>
    <n v="0"/>
    <n v="26"/>
    <n v="50"/>
    <d v="1899-12-30T00:26:50"/>
    <d v="1899-12-30T00:02:41"/>
    <x v="51"/>
    <s v="YNHH Spin Bike"/>
    <n v="22.360248447204988"/>
    <n v="0"/>
    <s v="Inside"/>
    <s v="Spin Class"/>
    <d v="1899-12-30T05:00:32"/>
    <d v="1899-12-30T02:30:16"/>
    <d v="1899-12-30T01:10:18"/>
    <d v="1899-12-30T02:02:42"/>
    <d v="1899-12-30T00:35:09"/>
    <d v="1899-12-30T01:01:21"/>
    <n v="75"/>
    <x v="13"/>
    <x v="9"/>
    <n v="201402"/>
  </r>
  <r>
    <x v="1630"/>
    <d v="2014-02-12T00:00:00"/>
    <x v="0"/>
    <n v="1.1000000000000001"/>
    <n v="0"/>
    <n v="38"/>
    <n v="34"/>
    <d v="1899-12-30T00:38:34"/>
    <d v="1899-12-30T00:35:04"/>
    <x v="49"/>
    <s v="PHS Swim"/>
    <n v="1.7113223854796902"/>
    <n v="0"/>
    <s v="Inside"/>
    <m/>
    <d v="1899-12-30T01:24:09"/>
    <d v="1899-12-30T00:42:04"/>
    <d v="1899-12-30T15:18:35"/>
    <d v="1899-12-30T16:10:59"/>
    <d v="1899-12-30T07:39:18"/>
    <d v="1899-12-30T08:05:30"/>
    <n v="2866"/>
    <x v="13"/>
    <x v="9"/>
    <n v="201402"/>
  </r>
  <r>
    <x v="1631"/>
    <d v="2014-02-13T00:00:00"/>
    <x v="1"/>
    <n v="7.4"/>
    <n v="0"/>
    <n v="30"/>
    <n v="0"/>
    <d v="1899-12-30T00:30:00"/>
    <d v="1899-12-30T00:04:03"/>
    <x v="63"/>
    <s v="30 Mins Trainer"/>
    <n v="14.800000000000011"/>
    <n v="0"/>
    <s v="Inside"/>
    <m/>
    <d v="1899-12-30T07:34:03"/>
    <d v="1899-12-30T03:47:02"/>
    <d v="1899-12-30T01:46:13"/>
    <d v="1899-12-30T02:38:37"/>
    <d v="1899-12-30T00:53:06"/>
    <d v="1899-12-30T01:19:18"/>
    <n v="464"/>
    <x v="13"/>
    <x v="9"/>
    <n v="201402"/>
  </r>
  <r>
    <x v="1632"/>
    <d v="2014-02-14T00:00:00"/>
    <x v="2"/>
    <n v="1.02"/>
    <n v="0"/>
    <n v="9"/>
    <n v="41"/>
    <d v="1899-12-30T00:09:41"/>
    <d v="1899-12-30T00:09:30"/>
    <x v="66"/>
    <s v="YNHH Treadmill"/>
    <n v="6.3201376936316755"/>
    <n v="0"/>
    <s v="Inside"/>
    <m/>
    <d v="1899-12-30T04:08:44"/>
    <d v="1899-12-30T02:04:22"/>
    <d v="1899-12-30T04:08:44"/>
    <d v="1899-12-30T05:01:08"/>
    <d v="1899-12-30T02:04:22"/>
    <d v="1899-12-30T02:30:34"/>
    <n v="1024"/>
    <x v="13"/>
    <x v="9"/>
    <n v="201402"/>
  </r>
  <r>
    <x v="1633"/>
    <d v="2014-02-16T00:00:00"/>
    <x v="2"/>
    <n v="5"/>
    <n v="0"/>
    <n v="48"/>
    <n v="21"/>
    <d v="1899-12-30T00:48:21"/>
    <d v="1899-12-30T00:09:40"/>
    <x v="76"/>
    <s v="Treadmill"/>
    <n v="6.2047569803516076"/>
    <n v="0"/>
    <s v="Inside"/>
    <m/>
    <d v="1899-12-30T04:13:21"/>
    <d v="1899-12-30T02:06:41"/>
    <d v="1899-12-30T04:13:21"/>
    <d v="1899-12-30T05:05:45"/>
    <d v="1899-12-30T02:06:41"/>
    <d v="1899-12-30T02:32:53"/>
    <n v="1141"/>
    <x v="13"/>
    <x v="9"/>
    <n v="201402"/>
  </r>
  <r>
    <x v="1634"/>
    <d v="2014-02-17T00:00:00"/>
    <x v="2"/>
    <n v="3.17"/>
    <n v="0"/>
    <n v="30"/>
    <n v="24"/>
    <d v="1899-12-30T00:30:24"/>
    <d v="1899-12-30T00:09:35"/>
    <x v="66"/>
    <s v="YNHH Treadmill"/>
    <n v="6.2565789473684266"/>
    <n v="147"/>
    <s v="Inside"/>
    <s v=".25 mile at 6:53 with 90 sec break"/>
    <d v="1899-12-30T04:11:15"/>
    <d v="1899-12-30T02:05:38"/>
    <d v="1899-12-30T04:11:15"/>
    <d v="1899-12-30T05:03:39"/>
    <d v="1899-12-30T02:05:38"/>
    <d v="1899-12-30T02:31:50"/>
    <n v="1090"/>
    <x v="13"/>
    <x v="9"/>
    <n v="201402"/>
  </r>
  <r>
    <x v="1635"/>
    <d v="2014-02-18T00:00:00"/>
    <x v="1"/>
    <n v="12"/>
    <n v="0"/>
    <n v="32"/>
    <n v="30"/>
    <d v="1899-12-30T00:32:30"/>
    <d v="1899-12-30T00:02:43"/>
    <x v="51"/>
    <s v="YNHH Spin Bike"/>
    <n v="22.153846153846171"/>
    <n v="0"/>
    <s v="Inside"/>
    <m/>
    <d v="1899-12-30T05:03:20"/>
    <d v="1899-12-30T02:31:40"/>
    <d v="1899-12-30T01:10:57"/>
    <d v="1899-12-30T02:03:22"/>
    <d v="1899-12-30T00:35:29"/>
    <d v="1899-12-30T01:01:41"/>
    <n v="85"/>
    <x v="13"/>
    <x v="9"/>
    <n v="201402"/>
  </r>
  <r>
    <x v="1636"/>
    <d v="2014-02-20T00:00:00"/>
    <x v="1"/>
    <n v="11.7"/>
    <n v="0"/>
    <n v="31"/>
    <n v="30"/>
    <d v="1899-12-30T00:31:30"/>
    <d v="1899-12-30T00:02:42"/>
    <x v="51"/>
    <s v="YNHH Treadmill"/>
    <n v="22.285714285714299"/>
    <n v="0"/>
    <s v="Inside"/>
    <m/>
    <d v="1899-12-30T05:01:32"/>
    <d v="1899-12-30T02:30:46"/>
    <d v="1899-12-30T01:10:32"/>
    <d v="1899-12-30T02:02:56"/>
    <d v="1899-12-30T00:35:16"/>
    <d v="1899-12-30T01:01:28"/>
    <n v="82"/>
    <x v="13"/>
    <x v="9"/>
    <n v="201402"/>
  </r>
  <r>
    <x v="1636"/>
    <d v="2014-02-20T00:00:00"/>
    <x v="2"/>
    <n v="1"/>
    <n v="0"/>
    <n v="9"/>
    <n v="16"/>
    <d v="1899-12-30T00:09:16"/>
    <d v="1899-12-30T00:09:16"/>
    <x v="66"/>
    <s v="YNHH Treadmill"/>
    <n v="6.4748201438848962"/>
    <n v="0"/>
    <s v="Inside"/>
    <m/>
    <d v="1899-12-30T04:02:47"/>
    <d v="1899-12-30T02:01:24"/>
    <d v="1899-12-30T04:02:47"/>
    <d v="1899-12-30T04:55:11"/>
    <d v="1899-12-30T02:01:24"/>
    <d v="1899-12-30T02:27:36"/>
    <n v="901"/>
    <x v="13"/>
    <x v="9"/>
    <n v="201402"/>
  </r>
  <r>
    <x v="1636"/>
    <d v="2014-02-20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d v="1899-12-30T15:17:00"/>
    <d v="1899-12-30T16:09:24"/>
    <d v="1899-12-30T07:38:30"/>
    <d v="1899-12-30T08:04:42"/>
    <n v="2860"/>
    <x v="13"/>
    <x v="9"/>
    <n v="201402"/>
  </r>
  <r>
    <x v="1637"/>
    <d v="2014-02-21T00:00:00"/>
    <x v="2"/>
    <n v="3.25"/>
    <n v="0"/>
    <n v="30"/>
    <n v="7"/>
    <d v="1899-12-30T00:30:07"/>
    <d v="1899-12-30T00:09:16"/>
    <x v="66"/>
    <s v="YNHH Treadmill"/>
    <n v="6.474820143884898"/>
    <n v="147"/>
    <s v="Inside"/>
    <m/>
    <d v="1899-12-30T04:02:47"/>
    <d v="1899-12-30T02:01:24"/>
    <d v="1899-12-30T04:02:47"/>
    <d v="1899-12-30T04:55:11"/>
    <d v="1899-12-30T02:01:24"/>
    <d v="1899-12-30T02:27:36"/>
    <n v="899"/>
    <x v="13"/>
    <x v="9"/>
    <n v="201402"/>
  </r>
  <r>
    <x v="1638"/>
    <d v="2014-02-22T00:00:00"/>
    <x v="2"/>
    <n v="9"/>
    <n v="1"/>
    <n v="42"/>
    <n v="18"/>
    <d v="1899-12-30T01:42:18"/>
    <d v="1899-12-30T00:11:22"/>
    <x v="76"/>
    <s v="Home Rev3 Olympic"/>
    <n v="5.2785923753665731"/>
    <n v="153"/>
    <s v="Chilly"/>
    <s v="http://app.strava.com/activities/115186703"/>
    <d v="1899-12-30T04:57:48"/>
    <d v="1899-12-30T02:28:54"/>
    <d v="1899-12-30T04:57:48"/>
    <d v="1899-12-30T05:50:12"/>
    <d v="1899-12-30T02:28:54"/>
    <d v="1899-12-30T02:55:06"/>
    <n v="2228"/>
    <x v="13"/>
    <x v="9"/>
    <n v="201402"/>
  </r>
  <r>
    <x v="1639"/>
    <d v="2014-02-24T00:00:00"/>
    <x v="2"/>
    <n v="3.1"/>
    <n v="0"/>
    <n v="28"/>
    <n v="53"/>
    <d v="1899-12-30T00:28:53"/>
    <d v="1899-12-30T00:09:19"/>
    <x v="66"/>
    <s v="YNHH Treadmill"/>
    <n v="6.4396999422966017"/>
    <n v="145"/>
    <s v="Inside"/>
    <m/>
    <d v="1899-12-30T04:04:07"/>
    <d v="1899-12-30T02:02:03"/>
    <d v="1899-12-30T04:04:07"/>
    <d v="1899-12-30T04:56:31"/>
    <d v="1899-12-30T02:02:03"/>
    <d v="1899-12-30T02:28:15"/>
    <n v="936"/>
    <x v="13"/>
    <x v="9"/>
    <n v="201402"/>
  </r>
  <r>
    <x v="1639"/>
    <d v="2014-02-24T00:00:00"/>
    <x v="0"/>
    <n v="1"/>
    <n v="0"/>
    <n v="45"/>
    <n v="0"/>
    <d v="1899-12-30T00:45:00"/>
    <d v="1899-12-30T00:45:00"/>
    <x v="49"/>
    <s v="PHS Swim"/>
    <n v="1.3333333333333344"/>
    <n v="0"/>
    <s v="Inside"/>
    <m/>
    <d v="1899-12-30T01:48:00"/>
    <d v="1899-12-30T00:54:00"/>
    <d v="1899-12-30T19:39:00"/>
    <d v="1899-12-30T20:31:24"/>
    <d v="1899-12-30T09:49:30"/>
    <d v="1899-12-30T10:15:42"/>
    <n v="3070"/>
    <x v="13"/>
    <x v="9"/>
    <n v="201402"/>
  </r>
  <r>
    <x v="1640"/>
    <d v="2014-02-25T00:00:00"/>
    <x v="1"/>
    <n v="11.5"/>
    <n v="0"/>
    <n v="35"/>
    <n v="0"/>
    <d v="1899-12-30T00:35:00"/>
    <d v="1899-12-30T00:03:03"/>
    <x v="51"/>
    <s v="YNHH Spin Bike"/>
    <n v="19.71428571428573"/>
    <n v="0"/>
    <s v="Inside"/>
    <m/>
    <d v="1899-12-30T05:40:52"/>
    <d v="1899-12-30T02:50:26"/>
    <d v="1899-12-30T01:19:44"/>
    <d v="1899-12-30T02:12:08"/>
    <d v="1899-12-30T00:39:52"/>
    <d v="1899-12-30T01:06:04"/>
    <n v="191"/>
    <x v="13"/>
    <x v="9"/>
    <n v="201402"/>
  </r>
  <r>
    <x v="1641"/>
    <d v="2014-02-26T00:00:00"/>
    <x v="0"/>
    <n v="1"/>
    <n v="0"/>
    <n v="33"/>
    <n v="13"/>
    <d v="1899-12-30T00:33:13"/>
    <d v="1899-12-30T00:33:13"/>
    <x v="49"/>
    <s v="PHS Swim"/>
    <n v="1.8063221274460624"/>
    <n v="0"/>
    <s v="Inside"/>
    <m/>
    <d v="1899-12-30T01:19:43"/>
    <d v="1899-12-30T00:39:52"/>
    <d v="1899-12-30T14:30:17"/>
    <d v="1899-12-30T15:22:41"/>
    <d v="1899-12-30T07:15:08"/>
    <d v="1899-12-30T07:41:20"/>
    <n v="2810"/>
    <x v="13"/>
    <x v="9"/>
    <n v="201402"/>
  </r>
  <r>
    <x v="1642"/>
    <d v="2014-02-27T00:00:00"/>
    <x v="1"/>
    <n v="11"/>
    <n v="0"/>
    <n v="31"/>
    <n v="40"/>
    <d v="1899-12-30T00:31:40"/>
    <d v="1899-12-30T00:02:53"/>
    <x v="51"/>
    <s v="YNHH Spin Bike"/>
    <n v="20.842105263157912"/>
    <n v="0"/>
    <s v="Inside"/>
    <m/>
    <d v="1899-12-30T05:22:25"/>
    <d v="1899-12-30T02:41:13"/>
    <d v="1899-12-30T01:15:25"/>
    <d v="1899-12-30T02:07:49"/>
    <d v="1899-12-30T00:37:43"/>
    <d v="1899-12-30T01:03:55"/>
    <n v="148"/>
    <x v="13"/>
    <x v="9"/>
    <n v="201402"/>
  </r>
  <r>
    <x v="1642"/>
    <d v="2014-02-27T00:00:00"/>
    <x v="2"/>
    <n v="1"/>
    <n v="0"/>
    <n v="9"/>
    <n v="33"/>
    <d v="1899-12-30T00:09:33"/>
    <d v="1899-12-30T00:09:33"/>
    <x v="66"/>
    <s v="YNHH Treadmill"/>
    <n v="6.2827225130890101"/>
    <n v="0"/>
    <s v="Inside"/>
    <m/>
    <d v="1899-12-30T04:10:13"/>
    <d v="1899-12-30T02:05:06"/>
    <d v="1899-12-30T04:10:13"/>
    <d v="1899-12-30T05:02:37"/>
    <d v="1899-12-30T02:05:06"/>
    <d v="1899-12-30T02:31:18"/>
    <n v="1070"/>
    <x v="13"/>
    <x v="9"/>
    <n v="201402"/>
  </r>
  <r>
    <x v="1643"/>
    <d v="2014-03-01T00:00:00"/>
    <x v="1"/>
    <n v="15"/>
    <n v="1"/>
    <n v="0"/>
    <n v="0"/>
    <d v="1899-12-30T01:00:00"/>
    <d v="1899-12-30T00:04:00"/>
    <x v="63"/>
    <s v="1h Ride"/>
    <n v="15.000000000000014"/>
    <n v="0"/>
    <s v="Inside"/>
    <m/>
    <d v="1899-12-30T07:28:00"/>
    <d v="1899-12-30T03:44:00"/>
    <d v="1899-12-30T01:44:48"/>
    <d v="1899-12-30T02:37:12"/>
    <d v="1899-12-30T00:52:24"/>
    <d v="1899-12-30T01:18:36"/>
    <n v="426"/>
    <x v="13"/>
    <x v="10"/>
    <n v="201403"/>
  </r>
  <r>
    <x v="1644"/>
    <d v="2014-03-02T00:00:00"/>
    <x v="2"/>
    <n v="5.15"/>
    <n v="0"/>
    <n v="50"/>
    <n v="0"/>
    <d v="1899-12-30T00:50:00"/>
    <d v="1899-12-30T00:09:43"/>
    <x v="76"/>
    <s v="Treadmill"/>
    <n v="6.180000000000005"/>
    <n v="0"/>
    <s v="Inside"/>
    <m/>
    <d v="1899-12-30T04:14:22"/>
    <d v="1899-12-30T02:07:11"/>
    <d v="1899-12-30T04:14:22"/>
    <d v="1899-12-30T05:06:46"/>
    <d v="1899-12-30T02:07:11"/>
    <d v="1899-12-30T02:33:23"/>
    <n v="1180"/>
    <x v="13"/>
    <x v="10"/>
    <n v="201403"/>
  </r>
  <r>
    <x v="1645"/>
    <d v="2014-03-03T00:00:00"/>
    <x v="2"/>
    <n v="3.11"/>
    <n v="0"/>
    <n v="29"/>
    <n v="50"/>
    <d v="1899-12-30T00:29:50"/>
    <d v="1899-12-30T00:09:36"/>
    <x v="66"/>
    <s v="YNHH Treadmill"/>
    <n v="6.2547486033519606"/>
    <n v="0"/>
    <s v="Inside"/>
    <m/>
    <d v="1899-12-30T04:11:20"/>
    <d v="1899-12-30T02:05:40"/>
    <d v="1899-12-30T04:11:20"/>
    <d v="1899-12-30T05:03:44"/>
    <d v="1899-12-30T02:05:40"/>
    <d v="1899-12-30T02:31:52"/>
    <n v="1092"/>
    <x v="13"/>
    <x v="10"/>
    <n v="201403"/>
  </r>
  <r>
    <x v="1645"/>
    <d v="2014-03-03T00:00:00"/>
    <x v="0"/>
    <n v="1"/>
    <n v="0"/>
    <n v="31"/>
    <n v="30"/>
    <d v="1899-12-30T00:31:30"/>
    <d v="1899-12-30T00:31:30"/>
    <x v="49"/>
    <s v="PHS Swim"/>
    <n v="1.904761904761906"/>
    <n v="0"/>
    <s v="Inside"/>
    <m/>
    <d v="1899-12-30T01:15:36"/>
    <d v="1899-12-30T00:37:48"/>
    <d v="1899-12-30T13:45:18"/>
    <d v="1899-12-30T14:37:42"/>
    <d v="1899-12-30T06:52:39"/>
    <d v="1899-12-30T07:18:51"/>
    <n v="2773"/>
    <x v="13"/>
    <x v="10"/>
    <n v="201403"/>
  </r>
  <r>
    <x v="1646"/>
    <d v="2014-03-04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d v="1899-12-30T01:09:52"/>
    <d v="1899-12-30T02:02:16"/>
    <d v="1899-12-30T00:34:56"/>
    <d v="1899-12-30T01:01:08"/>
    <n v="71"/>
    <x v="13"/>
    <x v="10"/>
    <n v="201403"/>
  </r>
  <r>
    <x v="1647"/>
    <d v="2014-03-05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2998"/>
    <x v="13"/>
    <x v="10"/>
    <n v="201403"/>
  </r>
  <r>
    <x v="1648"/>
    <d v="2014-03-06T00:00:00"/>
    <x v="1"/>
    <n v="9"/>
    <n v="0"/>
    <n v="27"/>
    <n v="0"/>
    <d v="1899-12-30T00:27:00"/>
    <d v="1899-12-30T00:03:00"/>
    <x v="51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3"/>
    <x v="13"/>
    <x v="10"/>
    <n v="201403"/>
  </r>
  <r>
    <x v="1648"/>
    <d v="2014-03-06T00:00:00"/>
    <x v="2"/>
    <n v="1"/>
    <n v="0"/>
    <n v="8"/>
    <n v="57"/>
    <d v="1899-12-30T00:08:57"/>
    <d v="1899-12-30T00:08:57"/>
    <x v="66"/>
    <s v="YNHH Treadmill"/>
    <n v="6.7039106145251459"/>
    <n v="0"/>
    <s v="Inside"/>
    <m/>
    <d v="1899-12-30T03:54:29"/>
    <d v="1899-12-30T01:57:15"/>
    <d v="1899-12-30T03:54:29"/>
    <d v="1899-12-30T04:46:53"/>
    <d v="1899-12-30T01:57:15"/>
    <d v="1899-12-30T02:23:27"/>
    <n v="805"/>
    <x v="13"/>
    <x v="10"/>
    <n v="201403"/>
  </r>
  <r>
    <x v="1649"/>
    <d v="2014-03-07T00:00:00"/>
    <x v="2"/>
    <n v="3.5"/>
    <n v="0"/>
    <n v="33"/>
    <n v="49"/>
    <d v="1899-12-30T00:33:49"/>
    <d v="1899-12-30T00:09:40"/>
    <x v="66"/>
    <s v="YNHH Treadmill"/>
    <n v="6.2099556431739824"/>
    <n v="0"/>
    <s v="Inside"/>
    <m/>
    <d v="1899-12-30T04:13:09"/>
    <d v="1899-12-30T02:06:34"/>
    <d v="1899-12-30T04:13:09"/>
    <d v="1899-12-30T05:05:33"/>
    <d v="1899-12-30T02:06:34"/>
    <d v="1899-12-30T02:32:46"/>
    <n v="1133"/>
    <x v="13"/>
    <x v="10"/>
    <n v="201403"/>
  </r>
  <r>
    <x v="1650"/>
    <d v="2014-03-08T00:00:00"/>
    <x v="2"/>
    <n v="7.62"/>
    <n v="1"/>
    <n v="17"/>
    <n v="48"/>
    <d v="1899-12-30T01:17:48"/>
    <d v="1899-12-30T00:10:13"/>
    <x v="76"/>
    <s v="10k + Munsun Loop"/>
    <n v="5.8766066838046322"/>
    <n v="160"/>
    <s v="Perfect"/>
    <m/>
    <d v="1899-12-30T04:27:30"/>
    <d v="1899-12-30T02:13:45"/>
    <d v="1899-12-30T04:27:30"/>
    <d v="1899-12-30T05:19:54"/>
    <d v="1899-12-30T02:13:45"/>
    <d v="1899-12-30T02:39:57"/>
    <n v="1568"/>
    <x v="13"/>
    <x v="10"/>
    <n v="201403"/>
  </r>
  <r>
    <x v="1651"/>
    <d v="2014-03-09T00:00:00"/>
    <x v="1"/>
    <n v="20"/>
    <n v="1"/>
    <n v="20"/>
    <n v="0"/>
    <d v="1899-12-30T01:20:00"/>
    <d v="1899-12-30T00:04:00"/>
    <x v="63"/>
    <s v="2 sessions of 40 each"/>
    <n v="15.000000000000014"/>
    <n v="0"/>
    <s v="Inside"/>
    <m/>
    <d v="1899-12-30T07:28:00"/>
    <d v="1899-12-30T03:44:00"/>
    <d v="1899-12-30T01:44:48"/>
    <d v="1899-12-30T02:37:12"/>
    <d v="1899-12-30T00:52:24"/>
    <d v="1899-12-30T01:18:36"/>
    <n v="426"/>
    <x v="13"/>
    <x v="10"/>
    <n v="201403"/>
  </r>
  <r>
    <x v="1652"/>
    <d v="2014-03-10T00:00:00"/>
    <x v="2"/>
    <n v="3"/>
    <n v="0"/>
    <n v="24"/>
    <n v="5"/>
    <d v="1899-12-30T00:24:05"/>
    <d v="1899-12-30T00:08:02"/>
    <x v="66"/>
    <s v="YNHH Treadmill"/>
    <n v="7.4740484429065814"/>
    <n v="0"/>
    <s v="Inside"/>
    <s v="Speed Test"/>
    <d v="1899-12-30T03:30:20"/>
    <d v="1899-12-30T01:45:10"/>
    <d v="1899-12-30T03:30:20"/>
    <d v="1899-12-30T04:22:44"/>
    <d v="1899-12-30T01:45:10"/>
    <d v="1899-12-30T02:11:22"/>
    <n v="716"/>
    <x v="13"/>
    <x v="10"/>
    <n v="201403"/>
  </r>
  <r>
    <x v="1652"/>
    <d v="2014-03-10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2998"/>
    <x v="13"/>
    <x v="10"/>
    <n v="201403"/>
  </r>
  <r>
    <x v="1653"/>
    <d v="2014-03-11T00:00:00"/>
    <x v="1"/>
    <n v="10"/>
    <n v="0"/>
    <n v="40"/>
    <n v="0"/>
    <d v="1899-12-30T00:40:00"/>
    <d v="1899-12-30T00:04:00"/>
    <x v="63"/>
    <s v="NBA 2k14 with Nolan"/>
    <n v="15.000000000000014"/>
    <n v="0"/>
    <s v="Inside"/>
    <m/>
    <d v="1899-12-30T07:28:00"/>
    <d v="1899-12-30T03:44:00"/>
    <d v="1899-12-30T01:44:48"/>
    <d v="1899-12-30T02:37:12"/>
    <d v="1899-12-30T00:52:24"/>
    <d v="1899-12-30T01:18:36"/>
    <n v="426"/>
    <x v="13"/>
    <x v="10"/>
    <n v="201403"/>
  </r>
  <r>
    <x v="1654"/>
    <d v="2014-03-12T00:00:00"/>
    <x v="2"/>
    <n v="3.1"/>
    <n v="0"/>
    <n v="28"/>
    <n v="0"/>
    <d v="1899-12-30T00:28:00"/>
    <d v="1899-12-30T00:09:02"/>
    <x v="66"/>
    <s v="YNHH-5k"/>
    <n v="6.6428571428571477"/>
    <n v="0"/>
    <s v="Nice!"/>
    <s v="http://www.strava.com/activities/120008170"/>
    <d v="1899-12-30T03:56:39"/>
    <d v="1899-12-30T01:58:19"/>
    <d v="1899-12-30T03:56:39"/>
    <d v="1899-12-30T04:49:03"/>
    <d v="1899-12-30T01:58:19"/>
    <d v="1899-12-30T02:24:31"/>
    <n v="822"/>
    <x v="13"/>
    <x v="10"/>
    <n v="201403"/>
  </r>
  <r>
    <x v="1655"/>
    <d v="2014-03-13T00:00:00"/>
    <x v="1"/>
    <n v="10"/>
    <n v="0"/>
    <n v="27"/>
    <n v="40"/>
    <d v="1899-12-30T00:27:40"/>
    <d v="1899-12-30T00:02:46"/>
    <x v="51"/>
    <s v="YNHH Spin Bike"/>
    <n v="21.686746987951825"/>
    <n v="0"/>
    <s v="Inside"/>
    <m/>
    <d v="1899-12-30T05:09:52"/>
    <d v="1899-12-30T02:34:56"/>
    <d v="1899-12-30T01:12:29"/>
    <d v="1899-12-30T02:04:53"/>
    <d v="1899-12-30T00:36:15"/>
    <d v="1899-12-30T01:02:27"/>
    <n v="100"/>
    <x v="13"/>
    <x v="10"/>
    <n v="201403"/>
  </r>
  <r>
    <x v="1655"/>
    <d v="2014-03-13T00:00:00"/>
    <x v="0"/>
    <n v="0.625"/>
    <n v="0"/>
    <n v="21"/>
    <n v="0"/>
    <d v="1899-12-30T00:21:00"/>
    <d v="1899-12-30T00:33:36"/>
    <x v="49"/>
    <s v="PHS Swim"/>
    <n v="1.7857142857142874"/>
    <n v="0"/>
    <s v="Inside"/>
    <m/>
    <d v="1899-12-30T01:20:38"/>
    <d v="1899-12-30T00:40:19"/>
    <d v="1899-12-30T14:40:19"/>
    <d v="1899-12-30T15:32:43"/>
    <d v="1899-12-30T07:20:10"/>
    <d v="1899-12-30T07:46:22"/>
    <n v="2824"/>
    <x v="13"/>
    <x v="10"/>
    <n v="201403"/>
  </r>
  <r>
    <x v="1656"/>
    <d v="2014-03-14T00:00:00"/>
    <x v="2"/>
    <n v="3.5"/>
    <n v="0"/>
    <n v="33"/>
    <n v="20"/>
    <d v="1899-12-30T00:33:20"/>
    <d v="1899-12-30T00:09:31"/>
    <x v="66"/>
    <s v="YNHH Treadmill"/>
    <n v="6.3000000000000043"/>
    <n v="0"/>
    <s v="Inside"/>
    <m/>
    <d v="1899-12-30T04:09:31"/>
    <d v="1899-12-30T02:04:46"/>
    <d v="1899-12-30T04:09:31"/>
    <d v="1899-12-30T05:01:55"/>
    <d v="1899-12-30T02:04:46"/>
    <d v="1899-12-30T02:30:58"/>
    <n v="1049"/>
    <x v="13"/>
    <x v="10"/>
    <n v="201403"/>
  </r>
  <r>
    <x v="1657"/>
    <d v="2014-03-15T00:00:00"/>
    <x v="1"/>
    <n v="17.5"/>
    <n v="1"/>
    <n v="22"/>
    <n v="59"/>
    <d v="1899-12-30T01:22:59"/>
    <d v="1899-12-30T00:04:45"/>
    <x v="53"/>
    <s v="Jack's Hill"/>
    <n v="12.653143201446083"/>
    <n v="0"/>
    <s v="Chilly"/>
    <m/>
    <d v="1899-12-30T08:51:06"/>
    <d v="1899-12-30T04:25:33"/>
    <d v="1899-12-30T02:04:14"/>
    <d v="1899-12-30T02:56:38"/>
    <d v="1899-12-30T01:02:07"/>
    <d v="1899-12-30T01:28:19"/>
    <n v="633"/>
    <x v="13"/>
    <x v="10"/>
    <n v="201403"/>
  </r>
  <r>
    <x v="1658"/>
    <d v="2014-03-25T00:00:00"/>
    <x v="1"/>
    <n v="10"/>
    <n v="0"/>
    <n v="28"/>
    <n v="40"/>
    <d v="1899-12-30T00:28:40"/>
    <d v="1899-12-30T00:02:52"/>
    <x v="51"/>
    <s v="YNHH Spin Bike"/>
    <n v="20.930232558139551"/>
    <n v="0"/>
    <s v="Inside"/>
    <m/>
    <d v="1899-12-30T05:21:04"/>
    <d v="1899-12-30T02:40:32"/>
    <d v="1899-12-30T01:15:06"/>
    <d v="1899-12-30T02:07:30"/>
    <d v="1899-12-30T00:37:33"/>
    <d v="1899-12-30T01:03:45"/>
    <n v="143"/>
    <x v="13"/>
    <x v="10"/>
    <n v="201403"/>
  </r>
  <r>
    <x v="1659"/>
    <d v="2014-03-26T00:00:00"/>
    <x v="2"/>
    <n v="2"/>
    <n v="0"/>
    <n v="19"/>
    <n v="7"/>
    <d v="1899-12-30T00:19:07"/>
    <d v="1899-12-30T00:09:33"/>
    <x v="66"/>
    <s v="YNHH Treadmill"/>
    <n v="6.277244986922411"/>
    <n v="0"/>
    <s v="Inside"/>
    <m/>
    <d v="1899-12-30T04:10:26"/>
    <d v="1899-12-30T02:05:13"/>
    <d v="1899-12-30T04:10:26"/>
    <d v="1899-12-30T05:02:50"/>
    <d v="1899-12-30T02:05:13"/>
    <d v="1899-12-30T02:31:25"/>
    <n v="1076"/>
    <x v="13"/>
    <x v="10"/>
    <n v="201403"/>
  </r>
  <r>
    <x v="1659"/>
    <d v="2014-03-26T00:00:00"/>
    <x v="0"/>
    <n v="0.56000000000000005"/>
    <n v="0"/>
    <n v="40"/>
    <n v="0"/>
    <d v="1899-12-30T00:40:00"/>
    <d v="1899-12-30T01:11:26"/>
    <x v="49"/>
    <s v="PHS Swim"/>
    <n v="0.84000000000000086"/>
    <n v="0"/>
    <s v="Inside"/>
    <m/>
    <d v="1899-12-30T02:51:26"/>
    <d v="1899-12-30T01:25:43"/>
    <d v="1899-12-31T07:11:26"/>
    <d v="1899-12-31T08:03:50"/>
    <d v="1899-12-30T15:35:43"/>
    <d v="1899-12-30T16:01:55"/>
    <n v="3105"/>
    <x v="13"/>
    <x v="10"/>
    <n v="201403"/>
  </r>
  <r>
    <x v="1660"/>
    <d v="2014-03-27T00:00:00"/>
    <x v="1"/>
    <n v="11"/>
    <n v="0"/>
    <n v="31"/>
    <n v="30"/>
    <d v="1899-12-30T00:31:30"/>
    <d v="1899-12-30T00:02:52"/>
    <x v="51"/>
    <s v="YNHH Spin Bike"/>
    <n v="20.952380952380967"/>
    <n v="0"/>
    <s v="Inside"/>
    <m/>
    <d v="1899-12-30T05:20:44"/>
    <d v="1899-12-30T02:40:22"/>
    <d v="1899-12-30T01:15:02"/>
    <d v="1899-12-30T02:07:26"/>
    <d v="1899-12-30T00:37:31"/>
    <d v="1899-12-30T01:03:43"/>
    <n v="142"/>
    <x v="13"/>
    <x v="10"/>
    <n v="201403"/>
  </r>
  <r>
    <x v="1660"/>
    <d v="2014-03-27T00:00:00"/>
    <x v="2"/>
    <n v="1.01"/>
    <n v="0"/>
    <n v="9"/>
    <n v="40"/>
    <d v="1899-12-30T00:09:40"/>
    <d v="1899-12-30T00:09:34"/>
    <x v="66"/>
    <s v="YNHH Treadmill"/>
    <n v="6.2689655172413845"/>
    <n v="0"/>
    <s v="Inside"/>
    <m/>
    <d v="1899-12-30T04:10:46"/>
    <d v="1899-12-30T02:05:23"/>
    <d v="1899-12-30T04:10:46"/>
    <d v="1899-12-30T05:03:10"/>
    <d v="1899-12-30T02:05:23"/>
    <d v="1899-12-30T02:31:35"/>
    <n v="1082"/>
    <x v="13"/>
    <x v="10"/>
    <n v="201403"/>
  </r>
  <r>
    <x v="1660"/>
    <d v="2014-03-27T00:00:00"/>
    <x v="0"/>
    <n v="0.71"/>
    <n v="0"/>
    <n v="40"/>
    <n v="0"/>
    <d v="1899-12-30T00:40:00"/>
    <d v="1899-12-30T00:56:20"/>
    <x v="49"/>
    <s v="PHS Swim"/>
    <n v="1.0650000000000008"/>
    <n v="0"/>
    <s v="Inside"/>
    <m/>
    <d v="1899-12-30T02:15:13"/>
    <d v="1899-12-30T01:07:36"/>
    <d v="1899-12-31T00:36:03"/>
    <d v="1899-12-31T01:28:27"/>
    <d v="1899-12-30T12:18:02"/>
    <d v="1899-12-30T12:44:14"/>
    <n v="3099"/>
    <x v="13"/>
    <x v="10"/>
    <n v="201403"/>
  </r>
  <r>
    <x v="1661"/>
    <d v="2014-03-28T00:00:00"/>
    <x v="1"/>
    <n v="13.2"/>
    <n v="0"/>
    <n v="57"/>
    <n v="22"/>
    <d v="1899-12-30T00:57:22"/>
    <d v="1899-12-30T00:04:21"/>
    <x v="77"/>
    <s v="Random"/>
    <n v="13.805926786751897"/>
    <n v="0"/>
    <s v="Raining"/>
    <m/>
    <d v="1899-12-30T08:06:45"/>
    <d v="1899-12-30T04:03:22"/>
    <d v="1899-12-30T01:53:52"/>
    <d v="1899-12-30T02:46:16"/>
    <d v="1899-12-30T00:56:56"/>
    <d v="1899-12-30T01:23:08"/>
    <n v="543"/>
    <x v="13"/>
    <x v="10"/>
    <n v="201403"/>
  </r>
  <r>
    <x v="1662"/>
    <d v="2014-03-30T00:00:00"/>
    <x v="1"/>
    <n v="17"/>
    <n v="1"/>
    <n v="0"/>
    <n v="0"/>
    <d v="1899-12-30T01:00:00"/>
    <d v="1899-12-30T00:03:32"/>
    <x v="78"/>
    <s v="Basement"/>
    <n v="17.000000000000014"/>
    <n v="0"/>
    <s v="Inside"/>
    <m/>
    <d v="1899-12-30T06:35:18"/>
    <d v="1899-12-30T03:17:39"/>
    <d v="1899-12-30T01:32:28"/>
    <d v="1899-12-30T02:24:52"/>
    <d v="1899-12-30T00:46:14"/>
    <d v="1899-12-30T01:12:26"/>
    <n v="269"/>
    <x v="13"/>
    <x v="10"/>
    <n v="201403"/>
  </r>
  <r>
    <x v="1662"/>
    <d v="2014-03-30T00:00:00"/>
    <x v="2"/>
    <n v="3.14"/>
    <n v="0"/>
    <n v="33"/>
    <n v="42"/>
    <d v="1899-12-30T00:33:42"/>
    <d v="1899-12-30T00:10:44"/>
    <x v="76"/>
    <s v="Treadmill"/>
    <n v="5.5905044510385791"/>
    <n v="0"/>
    <s v="Inside"/>
    <m/>
    <d v="1899-12-30T04:41:11"/>
    <d v="1899-12-30T02:20:36"/>
    <d v="1899-12-30T04:41:11"/>
    <d v="1899-12-30T05:33:35"/>
    <d v="1899-12-30T02:20:36"/>
    <d v="1899-12-30T02:46:48"/>
    <n v="1906"/>
    <x v="13"/>
    <x v="10"/>
    <n v="201403"/>
  </r>
  <r>
    <x v="1663"/>
    <d v="2014-03-31T00:00:00"/>
    <x v="2"/>
    <n v="3"/>
    <n v="0"/>
    <n v="32"/>
    <n v="15"/>
    <d v="1899-12-30T00:32:15"/>
    <d v="1899-12-30T00:10:45"/>
    <x v="73"/>
    <s v="YNHH Treadmill"/>
    <n v="5.581395348837213"/>
    <n v="0"/>
    <s v="Inside"/>
    <s v="4xhalf mile at 7:53"/>
    <d v="1899-12-30T04:41:39"/>
    <d v="1899-12-30T02:20:50"/>
    <d v="1899-12-30T04:41:39"/>
    <d v="1899-12-30T05:34:03"/>
    <d v="1899-12-30T02:20:50"/>
    <d v="1899-12-30T02:47:02"/>
    <n v="1915"/>
    <x v="13"/>
    <x v="10"/>
    <n v="201403"/>
  </r>
  <r>
    <x v="1664"/>
    <d v="2014-04-02T00:00:00"/>
    <x v="1"/>
    <n v="10"/>
    <n v="0"/>
    <n v="27"/>
    <n v="53"/>
    <d v="1899-12-30T00:27:53"/>
    <d v="1899-12-30T00:02:47"/>
    <x v="51"/>
    <s v="YNHH Spin Bike"/>
    <n v="21.518230723251662"/>
    <n v="0"/>
    <s v="Inside"/>
    <m/>
    <d v="1899-12-30T05:12:18"/>
    <d v="1899-12-30T02:36:09"/>
    <d v="1899-12-30T01:13:03"/>
    <d v="1899-12-30T02:05:27"/>
    <d v="1899-12-30T00:36:32"/>
    <d v="1899-12-30T01:02:44"/>
    <n v="110"/>
    <x v="13"/>
    <x v="1"/>
    <n v="201404"/>
  </r>
  <r>
    <x v="1664"/>
    <d v="2014-04-02T00:00:00"/>
    <x v="0"/>
    <n v="1.2"/>
    <n v="0"/>
    <n v="39"/>
    <n v="38"/>
    <d v="1899-12-30T00:39:38"/>
    <d v="1899-12-30T00:33:02"/>
    <x v="49"/>
    <s v="PHS Swim"/>
    <n v="1.8166526492851149"/>
    <n v="0"/>
    <s v="Inside"/>
    <m/>
    <d v="1899-12-30T01:19:16"/>
    <d v="1899-12-30T00:39:38"/>
    <d v="1899-12-30T14:25:20"/>
    <d v="1899-12-30T15:17:44"/>
    <d v="1899-12-30T07:12:40"/>
    <d v="1899-12-30T07:38:52"/>
    <n v="2806"/>
    <x v="13"/>
    <x v="1"/>
    <n v="201404"/>
  </r>
  <r>
    <x v="1665"/>
    <d v="2014-04-03T00:00:00"/>
    <x v="1"/>
    <n v="10"/>
    <n v="0"/>
    <n v="27"/>
    <n v="25"/>
    <d v="1899-12-30T00:27:25"/>
    <d v="1899-12-30T00:02:45"/>
    <x v="51"/>
    <s v="YNHH Spin Bike"/>
    <n v="21.884498480243177"/>
    <n v="0"/>
    <s v="Inside"/>
    <m/>
    <d v="1899-12-30T05:07:04"/>
    <d v="1899-12-30T02:33:32"/>
    <d v="1899-12-30T01:11:50"/>
    <d v="1899-12-30T02:04:14"/>
    <d v="1899-12-30T00:35:55"/>
    <d v="1899-12-30T01:02:07"/>
    <n v="92"/>
    <x v="13"/>
    <x v="1"/>
    <n v="201404"/>
  </r>
  <r>
    <x v="1665"/>
    <d v="2014-04-03T00:00:00"/>
    <x v="2"/>
    <n v="3.1"/>
    <n v="0"/>
    <n v="29"/>
    <n v="55"/>
    <d v="1899-12-30T00:29:55"/>
    <d v="1899-12-30T00:09:39"/>
    <x v="79"/>
    <s v="YNHH-5k"/>
    <n v="6.2172701949860771"/>
    <n v="0"/>
    <s v="Nice!"/>
    <s v="http://www.strava.com/activities/126584619"/>
    <d v="1899-12-30T04:12:51"/>
    <d v="1899-12-30T02:06:25"/>
    <d v="1899-12-30T04:12:51"/>
    <d v="1899-12-30T05:05:15"/>
    <d v="1899-12-30T02:06:25"/>
    <d v="1899-12-30T02:32:37"/>
    <n v="1129"/>
    <x v="13"/>
    <x v="1"/>
    <n v="201404"/>
  </r>
  <r>
    <x v="1666"/>
    <d v="2014-04-04T00:00:00"/>
    <x v="2"/>
    <n v="3"/>
    <n v="0"/>
    <n v="28"/>
    <n v="30"/>
    <d v="1899-12-30T00:28:30"/>
    <d v="1899-12-30T00:09:30"/>
    <x v="79"/>
    <s v="YNHH Treadmill"/>
    <n v="6.3157894736842151"/>
    <n v="0"/>
    <s v="Inside"/>
    <m/>
    <d v="1899-12-30T04:08:54"/>
    <d v="1899-12-30T02:04:27"/>
    <d v="1899-12-30T04:08:54"/>
    <d v="1899-12-30T05:01:18"/>
    <d v="1899-12-30T02:04:27"/>
    <d v="1899-12-30T02:30:39"/>
    <n v="1028"/>
    <x v="13"/>
    <x v="1"/>
    <n v="201404"/>
  </r>
  <r>
    <x v="1667"/>
    <d v="2014-04-05T00:00:00"/>
    <x v="1"/>
    <n v="35.5"/>
    <n v="2"/>
    <n v="40"/>
    <n v="55"/>
    <d v="1899-12-30T02:40:55"/>
    <d v="1899-12-30T00:04:32"/>
    <x v="77"/>
    <s v="Random"/>
    <n v="13.236664940445374"/>
    <n v="0"/>
    <s v="Chilly"/>
    <s v="http://app.strava.com/activities/127163945"/>
    <d v="1899-12-30T08:27:41"/>
    <d v="1899-12-30T04:13:50"/>
    <d v="1899-12-30T01:58:46"/>
    <d v="1899-12-30T02:51:10"/>
    <d v="1899-12-30T00:59:23"/>
    <d v="1899-12-30T01:25:35"/>
    <n v="597"/>
    <x v="13"/>
    <x v="1"/>
    <n v="201404"/>
  </r>
  <r>
    <x v="1668"/>
    <d v="2014-04-07T00:00:00"/>
    <x v="2"/>
    <n v="3.02"/>
    <n v="0"/>
    <n v="30"/>
    <n v="0"/>
    <d v="1899-12-30T00:30:00"/>
    <d v="1899-12-30T00:09:56"/>
    <x v="79"/>
    <s v="YNHH Treadmill"/>
    <n v="6.0400000000000054"/>
    <n v="0"/>
    <s v="Inside"/>
    <s v="1/2 mile repeats"/>
    <d v="1899-12-30T04:20:16"/>
    <d v="1899-12-30T02:10:08"/>
    <d v="1899-12-30T04:20:16"/>
    <d v="1899-12-30T05:12:40"/>
    <d v="1899-12-30T02:10:08"/>
    <d v="1899-12-30T02:36:20"/>
    <n v="1359"/>
    <x v="13"/>
    <x v="1"/>
    <n v="201404"/>
  </r>
  <r>
    <x v="1668"/>
    <d v="2014-04-07T00:00:00"/>
    <x v="0"/>
    <n v="1"/>
    <n v="0"/>
    <n v="29"/>
    <n v="55"/>
    <d v="1899-12-30T00:29:55"/>
    <d v="1899-12-30T00:29:55"/>
    <x v="49"/>
    <s v="PHS Swim"/>
    <n v="2.0055710306406698"/>
    <n v="0"/>
    <s v="Inside"/>
    <m/>
    <d v="1899-12-30T01:11:48"/>
    <d v="1899-12-30T00:35:54"/>
    <d v="1899-12-30T13:03:49"/>
    <d v="1899-12-30T13:56:13"/>
    <d v="1899-12-30T06:31:54"/>
    <d v="1899-12-30T06:58:07"/>
    <n v="2758"/>
    <x v="13"/>
    <x v="1"/>
    <n v="201404"/>
  </r>
  <r>
    <x v="1669"/>
    <d v="2014-04-08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d v="1899-12-30T01:14:40"/>
    <d v="1899-12-30T02:07:04"/>
    <d v="1899-12-30T00:37:20"/>
    <d v="1899-12-30T01:03:32"/>
    <n v="133"/>
    <x v="13"/>
    <x v="1"/>
    <n v="201404"/>
  </r>
  <r>
    <x v="1670"/>
    <d v="2014-04-09T00:00:00"/>
    <x v="2"/>
    <n v="4.0999999999999996"/>
    <n v="0"/>
    <n v="39"/>
    <n v="4"/>
    <d v="1899-12-30T00:39:04"/>
    <d v="1899-12-30T00:09:32"/>
    <x v="79"/>
    <s v="Random"/>
    <n v="6.2969283276450554"/>
    <n v="0"/>
    <s v="Nice!"/>
    <s v="http://app.strava.com/activities/128469509"/>
    <d v="1899-12-30T04:09:39"/>
    <d v="1899-12-30T02:04:49"/>
    <d v="1899-12-30T04:09:39"/>
    <d v="1899-12-30T05:02:03"/>
    <d v="1899-12-30T02:04:49"/>
    <d v="1899-12-30T02:31:01"/>
    <n v="1052"/>
    <x v="13"/>
    <x v="1"/>
    <n v="201404"/>
  </r>
  <r>
    <x v="1670"/>
    <d v="2014-04-09T00:00:00"/>
    <x v="0"/>
    <n v="1.1399999999999999"/>
    <n v="0"/>
    <n v="41"/>
    <n v="40"/>
    <d v="1899-12-30T00:41:40"/>
    <d v="1899-12-30T00:36:33"/>
    <x v="49"/>
    <s v="PHS Swim"/>
    <n v="1.6416000000000011"/>
    <n v="0"/>
    <s v="Inside"/>
    <m/>
    <d v="1899-12-30T01:27:43"/>
    <d v="1899-12-30T00:43:52"/>
    <d v="1899-12-30T15:57:36"/>
    <d v="1899-12-30T16:50:00"/>
    <d v="1899-12-30T07:58:48"/>
    <d v="1899-12-30T08:25:00"/>
    <n v="2916"/>
    <x v="13"/>
    <x v="1"/>
    <n v="201404"/>
  </r>
  <r>
    <x v="1671"/>
    <d v="2014-04-10T00:00:00"/>
    <x v="2"/>
    <n v="10.3"/>
    <n v="1"/>
    <n v="55"/>
    <n v="25"/>
    <d v="1899-12-30T01:55:25"/>
    <d v="1899-12-30T00:11:12"/>
    <x v="76"/>
    <s v="Random"/>
    <n v="5.3545126353790664"/>
    <n v="0"/>
    <s v="cool"/>
    <s v="http://app.strava.com/activities/128742853"/>
    <d v="1899-12-30T04:53:35"/>
    <d v="1899-12-30T02:26:48"/>
    <d v="1899-12-30T04:53:35"/>
    <d v="1899-12-30T05:45:59"/>
    <d v="1899-12-30T02:26:48"/>
    <d v="1899-12-30T02:53:00"/>
    <n v="2157"/>
    <x v="13"/>
    <x v="1"/>
    <n v="201404"/>
  </r>
  <r>
    <x v="1671"/>
    <d v="2014-04-10T00:00:00"/>
    <x v="1"/>
    <n v="9.8000000000000007"/>
    <n v="0"/>
    <n v="39"/>
    <n v="31"/>
    <d v="1899-12-30T00:39:31"/>
    <d v="1899-12-30T00:04:02"/>
    <x v="77"/>
    <s v="Random"/>
    <n v="14.87979755377479"/>
    <n v="0"/>
    <s v="cool"/>
    <s v="http://app.strava.com/activities/128823945"/>
    <d v="1899-12-30T07:31:37"/>
    <d v="1899-12-30T03:45:49"/>
    <d v="1899-12-30T01:45:39"/>
    <d v="1899-12-30T02:38:03"/>
    <d v="1899-12-30T00:52:49"/>
    <d v="1899-12-30T01:19:01"/>
    <n v="458"/>
    <x v="13"/>
    <x v="1"/>
    <n v="201404"/>
  </r>
  <r>
    <x v="1672"/>
    <d v="2014-04-12T00:00:00"/>
    <x v="1"/>
    <n v="46.3"/>
    <n v="3"/>
    <n v="22"/>
    <n v="48"/>
    <d v="1899-12-30T03:22:48"/>
    <d v="1899-12-30T00:04:23"/>
    <x v="77"/>
    <s v="Random"/>
    <n v="13.698224852071014"/>
    <n v="0"/>
    <s v="cool"/>
    <s v="http://app.strava.com/activities/129478064"/>
    <d v="1899-12-30T08:10:34"/>
    <d v="1899-12-30T04:05:17"/>
    <d v="1899-12-30T01:54:46"/>
    <d v="1899-12-30T02:47:10"/>
    <d v="1899-12-30T00:57:23"/>
    <d v="1899-12-30T01:23:35"/>
    <n v="548"/>
    <x v="13"/>
    <x v="1"/>
    <n v="201404"/>
  </r>
  <r>
    <x v="1673"/>
    <d v="2014-04-19T00:00:00"/>
    <x v="1"/>
    <n v="20.8"/>
    <n v="1"/>
    <n v="32"/>
    <n v="6"/>
    <d v="1899-12-30T01:32:06"/>
    <d v="1899-12-30T00:04:26"/>
    <x v="77"/>
    <s v="Random"/>
    <n v="13.550488599348544"/>
    <n v="0"/>
    <s v="cool"/>
    <s v="http://app.strava.com/activities/131959466"/>
    <d v="1899-12-30T08:15:55"/>
    <d v="1899-12-30T04:07:58"/>
    <d v="1899-12-30T01:56:01"/>
    <d v="1899-12-30T02:48:25"/>
    <d v="1899-12-30T00:58:00"/>
    <d v="1899-12-30T01:24:12"/>
    <n v="562"/>
    <x v="13"/>
    <x v="1"/>
    <n v="201404"/>
  </r>
  <r>
    <x v="1674"/>
    <d v="2014-04-20T00:00:00"/>
    <x v="2"/>
    <n v="7.5"/>
    <n v="1"/>
    <n v="12"/>
    <n v="55"/>
    <d v="1899-12-30T01:12:55"/>
    <d v="1899-12-30T00:09:43"/>
    <x v="76"/>
    <s v="Quassy Loop"/>
    <n v="6.1714285714285761"/>
    <n v="0"/>
    <s v="Perfect"/>
    <s v="http://app.strava.com/activities/132351198"/>
    <d v="1899-12-30T04:14:43"/>
    <d v="1899-12-30T02:07:22"/>
    <d v="1899-12-30T04:14:43"/>
    <d v="1899-12-30T05:07:07"/>
    <d v="1899-12-30T02:07:22"/>
    <d v="1899-12-30T02:33:34"/>
    <n v="1189"/>
    <x v="13"/>
    <x v="1"/>
    <n v="201404"/>
  </r>
  <r>
    <x v="1675"/>
    <d v="2014-04-21T00:00:00"/>
    <x v="2"/>
    <n v="3.1"/>
    <n v="0"/>
    <n v="32"/>
    <n v="26"/>
    <d v="1899-12-30T00:32:26"/>
    <d v="1899-12-30T00:10:28"/>
    <x v="79"/>
    <s v="YNHH Treadmill"/>
    <n v="5.7348406988694824"/>
    <n v="0"/>
    <s v="Inside"/>
    <s v="1/4 mile repeats"/>
    <d v="1899-12-30T04:34:07"/>
    <d v="1899-12-30T02:17:03"/>
    <d v="1899-12-30T04:34:07"/>
    <d v="1899-12-30T05:26:31"/>
    <d v="1899-12-30T02:17:03"/>
    <d v="1899-12-30T02:43:15"/>
    <n v="1751"/>
    <x v="13"/>
    <x v="1"/>
    <n v="201404"/>
  </r>
  <r>
    <x v="1676"/>
    <d v="2014-04-22T00:00:00"/>
    <x v="2"/>
    <n v="3.2"/>
    <n v="0"/>
    <n v="33"/>
    <n v="57"/>
    <d v="1899-12-30T00:33:57"/>
    <d v="1899-12-30T00:10:37"/>
    <x v="79"/>
    <s v="YNHH Division St 5k"/>
    <n v="5.6553755522827727"/>
    <n v="0"/>
    <s v="Nice!"/>
    <m/>
    <d v="1899-12-30T04:37:58"/>
    <d v="1899-12-30T02:18:59"/>
    <d v="1899-12-30T04:37:58"/>
    <d v="1899-12-30T05:30:22"/>
    <d v="1899-12-30T02:18:59"/>
    <d v="1899-12-30T02:45:11"/>
    <n v="1845"/>
    <x v="13"/>
    <x v="1"/>
    <n v="201404"/>
  </r>
  <r>
    <x v="1677"/>
    <d v="2014-04-23T00:00:00"/>
    <x v="2"/>
    <n v="1.05"/>
    <n v="0"/>
    <n v="10"/>
    <n v="0"/>
    <d v="1899-12-30T00:10:00"/>
    <d v="1899-12-30T00:09:31"/>
    <x v="79"/>
    <s v="YNHH Treadmill"/>
    <n v="6.3000000000000052"/>
    <n v="0"/>
    <s v="Inside"/>
    <m/>
    <d v="1899-12-30T04:09:31"/>
    <d v="1899-12-30T02:04:46"/>
    <d v="1899-12-30T04:09:31"/>
    <d v="1899-12-30T05:01:55"/>
    <d v="1899-12-30T02:04:46"/>
    <d v="1899-12-30T02:30:58"/>
    <n v="1046"/>
    <x v="13"/>
    <x v="1"/>
    <n v="201404"/>
  </r>
  <r>
    <x v="1678"/>
    <d v="2014-04-24T00:00:00"/>
    <x v="2"/>
    <n v="1.5"/>
    <n v="0"/>
    <n v="12"/>
    <n v="5"/>
    <d v="1899-12-30T00:12:05"/>
    <d v="1899-12-30T00:08:03"/>
    <x v="79"/>
    <s v="YNHH Treadmill"/>
    <n v="7.4482758620689706"/>
    <n v="0"/>
    <s v="Inside"/>
    <s v="2nd half of brick"/>
    <d v="1899-12-30T03:31:03"/>
    <d v="1899-12-30T01:45:32"/>
    <d v="1899-12-30T03:31:03"/>
    <d v="1899-12-30T04:23:27"/>
    <d v="1899-12-30T01:45:32"/>
    <d v="1899-12-30T02:11:44"/>
    <n v="719"/>
    <x v="13"/>
    <x v="1"/>
    <n v="201404"/>
  </r>
  <r>
    <x v="1678"/>
    <d v="2014-04-24T00:00:00"/>
    <x v="1"/>
    <n v="10"/>
    <n v="0"/>
    <n v="28"/>
    <n v="2"/>
    <d v="1899-12-30T00:28:02"/>
    <d v="1899-12-30T00:02:48"/>
    <x v="51"/>
    <s v="YNHH Spin Bike"/>
    <n v="21.403091557669455"/>
    <n v="0"/>
    <s v="Inside"/>
    <m/>
    <d v="1899-12-30T05:13:58"/>
    <d v="1899-12-30T02:36:59"/>
    <d v="1899-12-30T01:13:27"/>
    <d v="1899-12-30T02:05:51"/>
    <d v="1899-12-30T00:36:43"/>
    <d v="1899-12-30T01:02:55"/>
    <n v="119"/>
    <x v="13"/>
    <x v="1"/>
    <n v="201404"/>
  </r>
  <r>
    <x v="1679"/>
    <d v="2014-04-25T00:00:00"/>
    <x v="1"/>
    <n v="25"/>
    <n v="1"/>
    <n v="39"/>
    <n v="5"/>
    <d v="1899-12-30T01:39:05"/>
    <d v="1899-12-30T00:03:58"/>
    <x v="77"/>
    <s v="Griskus Olympic"/>
    <n v="15.138772077375956"/>
    <n v="0"/>
    <s v="Nice!"/>
    <m/>
    <d v="1899-12-30T07:23:54"/>
    <d v="1899-12-30T03:41:57"/>
    <d v="1899-12-30T01:43:50"/>
    <d v="1899-12-30T02:36:14"/>
    <d v="1899-12-30T00:51:55"/>
    <d v="1899-12-30T01:18:07"/>
    <n v="413"/>
    <x v="13"/>
    <x v="1"/>
    <n v="201404"/>
  </r>
  <r>
    <x v="1680"/>
    <d v="2014-04-27T00:00:00"/>
    <x v="2"/>
    <n v="13.1"/>
    <n v="2"/>
    <n v="4"/>
    <n v="10"/>
    <d v="1899-12-30T02:04:10"/>
    <d v="1899-12-30T00:09:29"/>
    <x v="76"/>
    <s v="Cheshire Half Marathon"/>
    <n v="6.3302013422818835"/>
    <n v="166"/>
    <s v="Cool"/>
    <m/>
    <d v="1899-12-30T04:08:20"/>
    <d v="1899-12-30T02:04:10"/>
    <d v="1899-12-30T04:08:20"/>
    <d v="1899-12-30T05:00:44"/>
    <d v="1899-12-30T02:04:10"/>
    <d v="1899-12-30T02:30:22"/>
    <n v="1011"/>
    <x v="13"/>
    <x v="1"/>
    <n v="201404"/>
  </r>
  <r>
    <x v="1680"/>
    <d v="2014-04-27T00:00:00"/>
    <x v="8"/>
    <n v="1"/>
    <n v="0"/>
    <n v="9"/>
    <n v="28"/>
    <d v="1899-12-30T00:09:28"/>
    <d v="1899-12-30T00:09:28"/>
    <x v="76"/>
    <s v="Cheshire Half Marathon"/>
    <n v="6.3380281690140903"/>
    <n v="148"/>
    <s v="Cool"/>
    <m/>
    <d v="1899-12-30T00:00:00"/>
    <d v="1899-12-30T00:00:00"/>
    <d v="1899-12-30T04:08:02"/>
    <d v="1899-12-30T05:00:26"/>
    <d v="1899-12-30T02:04:01"/>
    <d v="1899-12-30T02:30:13"/>
    <n v="1007"/>
    <x v="13"/>
    <x v="1"/>
    <n v="201404"/>
  </r>
  <r>
    <x v="1680"/>
    <d v="2014-04-27T00:00:00"/>
    <x v="9"/>
    <n v="1"/>
    <n v="0"/>
    <n v="9"/>
    <n v="19"/>
    <d v="1899-12-30T00:09:19"/>
    <d v="1899-12-30T00:09:19"/>
    <x v="76"/>
    <s v="Cheshire Half Marathon"/>
    <n v="6.4400715563506319"/>
    <n v="160"/>
    <s v="Cool"/>
    <m/>
    <d v="1899-12-30T00:00:00"/>
    <d v="1899-12-30T00:00:00"/>
    <d v="1899-12-30T04:04:06"/>
    <d v="1899-12-30T04:56:30"/>
    <d v="1899-12-30T02:02:03"/>
    <d v="1899-12-30T02:28:15"/>
    <n v="934"/>
    <x v="13"/>
    <x v="1"/>
    <n v="201404"/>
  </r>
  <r>
    <x v="1680"/>
    <d v="2014-04-27T00:00:00"/>
    <x v="10"/>
    <n v="1"/>
    <n v="0"/>
    <n v="9"/>
    <n v="3"/>
    <d v="1899-12-30T00:09:03"/>
    <d v="1899-12-30T00:09:03"/>
    <x v="76"/>
    <s v="Cheshire Half Marathon"/>
    <n v="6.6298342541436508"/>
    <n v="161"/>
    <s v="Cool"/>
    <m/>
    <d v="1899-12-30T00:00:00"/>
    <d v="1899-12-30T00:00:00"/>
    <d v="1899-12-30T03:57:07"/>
    <d v="1899-12-30T04:49:31"/>
    <d v="1899-12-30T01:58:33"/>
    <d v="1899-12-30T02:24:45"/>
    <n v="829"/>
    <x v="13"/>
    <x v="1"/>
    <n v="201404"/>
  </r>
  <r>
    <x v="1680"/>
    <d v="2014-04-27T00:00:00"/>
    <x v="11"/>
    <n v="1"/>
    <n v="0"/>
    <n v="9"/>
    <n v="13"/>
    <d v="1899-12-30T00:09:13"/>
    <d v="1899-12-30T00:09:13"/>
    <x v="76"/>
    <s v="Cheshire Half Marathon"/>
    <n v="6.5099457504520846"/>
    <n v="165"/>
    <s v="Cool"/>
    <m/>
    <d v="1899-12-30T00:00:00"/>
    <d v="1899-12-30T00:00:00"/>
    <d v="1899-12-30T04:01:29"/>
    <d v="1899-12-30T04:53:53"/>
    <d v="1899-12-30T02:00:44"/>
    <d v="1899-12-30T02:26:56"/>
    <n v="873"/>
    <x v="13"/>
    <x v="1"/>
    <n v="201404"/>
  </r>
  <r>
    <x v="1680"/>
    <d v="2014-04-27T00:00:00"/>
    <x v="12"/>
    <n v="1"/>
    <n v="0"/>
    <n v="9"/>
    <n v="20"/>
    <d v="1899-12-30T00:09:20"/>
    <d v="1899-12-30T00:09:20"/>
    <x v="76"/>
    <s v="Cheshire Half Marathon"/>
    <n v="6.4285714285714342"/>
    <n v="166"/>
    <s v="Cool"/>
    <m/>
    <d v="1899-12-30T00:00:00"/>
    <d v="1899-12-30T00:00:00"/>
    <d v="1899-12-30T04:04:32"/>
    <d v="1899-12-30T04:56:56"/>
    <d v="1899-12-30T02:02:16"/>
    <d v="1899-12-30T02:28:28"/>
    <n v="940"/>
    <x v="13"/>
    <x v="1"/>
    <n v="201404"/>
  </r>
  <r>
    <x v="1680"/>
    <d v="2014-04-27T00:00:00"/>
    <x v="13"/>
    <n v="1"/>
    <n v="0"/>
    <n v="9"/>
    <n v="18"/>
    <d v="1899-12-30T00:09:18"/>
    <d v="1899-12-30T00:09:18"/>
    <x v="76"/>
    <s v="Cheshire Half Marathon"/>
    <n v="6.4516129032258114"/>
    <n v="167"/>
    <s v="Cool"/>
    <m/>
    <d v="1899-12-30T00:00:00"/>
    <d v="1899-12-30T00:00:00"/>
    <d v="1899-12-30T04:03:40"/>
    <d v="1899-12-30T04:56:04"/>
    <d v="1899-12-30T02:01:50"/>
    <d v="1899-12-30T02:28:02"/>
    <n v="923"/>
    <x v="13"/>
    <x v="1"/>
    <n v="201404"/>
  </r>
  <r>
    <x v="1680"/>
    <d v="2014-04-27T00:00:00"/>
    <x v="14"/>
    <n v="1"/>
    <n v="0"/>
    <n v="9"/>
    <n v="8"/>
    <d v="1899-12-30T00:09:08"/>
    <d v="1899-12-30T00:09:08"/>
    <x v="76"/>
    <s v="Cheshire Half Marathon"/>
    <n v="6.5693430656934373"/>
    <n v="168"/>
    <s v="Cool"/>
    <m/>
    <d v="1899-12-30T00:00:00"/>
    <d v="1899-12-30T00:00:00"/>
    <d v="1899-12-30T03:59:18"/>
    <d v="1899-12-30T04:51:42"/>
    <d v="1899-12-30T01:59:39"/>
    <d v="1899-12-30T02:25:51"/>
    <n v="852"/>
    <x v="13"/>
    <x v="1"/>
    <n v="201404"/>
  </r>
  <r>
    <x v="1680"/>
    <d v="2014-04-27T00:00:00"/>
    <x v="15"/>
    <n v="1"/>
    <n v="0"/>
    <n v="9"/>
    <n v="26"/>
    <d v="1899-12-30T00:09:26"/>
    <d v="1899-12-30T00:09:26"/>
    <x v="76"/>
    <s v="Cheshire Half Marathon"/>
    <n v="6.3604240282685556"/>
    <n v="170"/>
    <s v="Cool"/>
    <m/>
    <d v="1899-12-30T00:00:00"/>
    <d v="1899-12-30T00:00:00"/>
    <d v="1899-12-30T04:07:09"/>
    <d v="1899-12-30T04:59:33"/>
    <d v="1899-12-30T02:03:35"/>
    <d v="1899-12-30T02:29:47"/>
    <n v="989"/>
    <x v="13"/>
    <x v="1"/>
    <n v="201404"/>
  </r>
  <r>
    <x v="1680"/>
    <d v="2014-04-27T00:00:00"/>
    <x v="16"/>
    <n v="1"/>
    <n v="0"/>
    <n v="9"/>
    <n v="16"/>
    <d v="1899-12-30T00:09:16"/>
    <d v="1899-12-30T00:09:16"/>
    <x v="76"/>
    <s v="Cheshire Half Marathon"/>
    <n v="6.4748201438848962"/>
    <n v="171"/>
    <s v="Cool"/>
    <m/>
    <d v="1899-12-30T00:00:00"/>
    <d v="1899-12-30T00:00:00"/>
    <d v="1899-12-30T04:02:47"/>
    <d v="1899-12-30T04:55:11"/>
    <d v="1899-12-30T02:01:24"/>
    <d v="1899-12-30T02:27:36"/>
    <n v="901"/>
    <x v="13"/>
    <x v="1"/>
    <n v="201404"/>
  </r>
  <r>
    <x v="1680"/>
    <d v="2014-04-27T00:00:00"/>
    <x v="17"/>
    <n v="1"/>
    <n v="0"/>
    <n v="9"/>
    <n v="53"/>
    <d v="1899-12-30T00:09:53"/>
    <d v="1899-12-30T00:09:53"/>
    <x v="76"/>
    <s v="Cheshire Half Marathon"/>
    <n v="6.070826306914002"/>
    <n v="170"/>
    <s v="Cool"/>
    <m/>
    <d v="1899-12-30T00:00:00"/>
    <d v="1899-12-30T00:00:00"/>
    <d v="1899-12-30T04:18:57"/>
    <d v="1899-12-30T05:11:21"/>
    <d v="1899-12-30T02:09:28"/>
    <d v="1899-12-30T02:35:40"/>
    <n v="1326"/>
    <x v="13"/>
    <x v="1"/>
    <n v="201404"/>
  </r>
  <r>
    <x v="1680"/>
    <d v="2014-04-27T00:00:00"/>
    <x v="18"/>
    <n v="1"/>
    <n v="0"/>
    <n v="9"/>
    <n v="21"/>
    <d v="1899-12-30T00:09:21"/>
    <d v="1899-12-30T00:09:21"/>
    <x v="76"/>
    <s v="Cheshire Half Marathon"/>
    <n v="6.4171122994652467"/>
    <n v="171"/>
    <s v="Cool"/>
    <m/>
    <d v="1899-12-30T00:00:00"/>
    <d v="1899-12-30T00:00:00"/>
    <d v="1899-12-30T04:04:58"/>
    <d v="1899-12-30T04:57:22"/>
    <d v="1899-12-30T02:02:29"/>
    <d v="1899-12-30T02:28:41"/>
    <n v="950"/>
    <x v="13"/>
    <x v="1"/>
    <n v="201404"/>
  </r>
  <r>
    <x v="1680"/>
    <d v="2014-04-27T00:00:00"/>
    <x v="19"/>
    <n v="1"/>
    <n v="0"/>
    <n v="9"/>
    <n v="44"/>
    <d v="1899-12-30T00:09:44"/>
    <d v="1899-12-30T00:09:44"/>
    <x v="76"/>
    <s v="Cheshire Half Marathon"/>
    <n v="6.1643835616438407"/>
    <n v="172"/>
    <s v="Cool"/>
    <m/>
    <d v="1899-12-30T00:00:00"/>
    <d v="1899-12-30T00:00:00"/>
    <d v="1899-12-30T04:15:01"/>
    <d v="1899-12-30T05:07:25"/>
    <d v="1899-12-30T02:07:30"/>
    <d v="1899-12-30T02:33:42"/>
    <n v="1200"/>
    <x v="13"/>
    <x v="1"/>
    <n v="201404"/>
  </r>
  <r>
    <x v="1680"/>
    <d v="2014-04-27T00:00:00"/>
    <x v="20"/>
    <n v="1"/>
    <n v="0"/>
    <n v="9"/>
    <n v="44"/>
    <d v="1899-12-30T00:09:44"/>
    <d v="1899-12-30T00:09:44"/>
    <x v="76"/>
    <s v="Cheshire Half Marathon"/>
    <n v="6.1643835616438407"/>
    <n v="177"/>
    <s v="Cool"/>
    <m/>
    <d v="1899-12-30T00:00:00"/>
    <d v="1899-12-30T00:00:00"/>
    <d v="1899-12-30T04:15:01"/>
    <d v="1899-12-30T05:07:25"/>
    <d v="1899-12-30T02:07:30"/>
    <d v="1899-12-30T02:33:42"/>
    <n v="1200"/>
    <x v="13"/>
    <x v="1"/>
    <n v="201404"/>
  </r>
  <r>
    <x v="1681"/>
    <d v="2014-04-28T00:00:00"/>
    <x v="1"/>
    <n v="9"/>
    <n v="0"/>
    <n v="28"/>
    <n v="0"/>
    <d v="1899-12-30T00:28:00"/>
    <d v="1899-12-30T00:03:07"/>
    <x v="51"/>
    <s v="YNHH Spin Bike"/>
    <n v="19.285714285714299"/>
    <n v="0"/>
    <s v="Inside"/>
    <m/>
    <d v="1899-12-30T05:48:27"/>
    <d v="1899-12-30T02:54:13"/>
    <d v="1899-12-30T01:21:31"/>
    <d v="1899-12-30T02:13:55"/>
    <d v="1899-12-30T00:40:45"/>
    <d v="1899-12-30T01:06:57"/>
    <n v="200"/>
    <x v="13"/>
    <x v="1"/>
    <n v="201404"/>
  </r>
  <r>
    <x v="1682"/>
    <d v="2014-04-29T00:00:00"/>
    <x v="1"/>
    <n v="10.5"/>
    <n v="0"/>
    <n v="31"/>
    <n v="3"/>
    <d v="1899-12-30T00:31:03"/>
    <d v="1899-12-30T00:02:57"/>
    <x v="51"/>
    <s v="YNHH Spin Bike"/>
    <n v="20.289855072463784"/>
    <n v="0"/>
    <s v="Inside"/>
    <m/>
    <d v="1899-12-30T05:31:12"/>
    <d v="1899-12-30T02:45:36"/>
    <d v="1899-12-30T01:17:29"/>
    <d v="1899-12-30T02:09:53"/>
    <d v="1899-12-30T00:38:44"/>
    <d v="1899-12-30T01:04:56"/>
    <n v="167"/>
    <x v="13"/>
    <x v="1"/>
    <n v="201404"/>
  </r>
  <r>
    <x v="1683"/>
    <d v="2014-04-30T00:00:00"/>
    <x v="2"/>
    <n v="3.25"/>
    <n v="0"/>
    <n v="30"/>
    <n v="0"/>
    <d v="1899-12-30T00:30:00"/>
    <d v="1899-12-30T00:09:14"/>
    <x v="76"/>
    <s v="Treadmill"/>
    <n v="6.5000000000000053"/>
    <n v="0"/>
    <s v="Inside"/>
    <m/>
    <d v="1899-12-30T04:01:51"/>
    <d v="1899-12-30T02:00:55"/>
    <d v="1899-12-30T04:01:51"/>
    <d v="1899-12-30T04:54:15"/>
    <d v="1899-12-30T02:00:55"/>
    <d v="1899-12-30T02:27:07"/>
    <n v="879"/>
    <x v="13"/>
    <x v="1"/>
    <n v="201404"/>
  </r>
  <r>
    <x v="1684"/>
    <d v="2014-05-01T00:00:00"/>
    <x v="1"/>
    <n v="10"/>
    <n v="0"/>
    <n v="28"/>
    <n v="15"/>
    <d v="1899-12-30T00:28:15"/>
    <d v="1899-12-30T00:02:50"/>
    <x v="51"/>
    <s v="YNHH Spin Bike"/>
    <n v="21.23893805309736"/>
    <n v="0"/>
    <s v="Inside"/>
    <m/>
    <d v="1899-12-30T05:16:24"/>
    <d v="1899-12-30T02:38:12"/>
    <d v="1899-12-30T01:14:01"/>
    <d v="1899-12-30T02:06:25"/>
    <d v="1899-12-30T00:37:00"/>
    <d v="1899-12-30T01:03:12"/>
    <n v="128"/>
    <x v="13"/>
    <x v="2"/>
    <n v="201405"/>
  </r>
  <r>
    <x v="1684"/>
    <d v="2014-05-01T00:00:00"/>
    <x v="2"/>
    <n v="1"/>
    <n v="0"/>
    <n v="9"/>
    <n v="19"/>
    <d v="1899-12-30T00:09:19"/>
    <d v="1899-12-30T00:09:19"/>
    <x v="79"/>
    <s v="YNHH Treadmill"/>
    <n v="6.4400715563506319"/>
    <n v="0"/>
    <s v="Inside"/>
    <m/>
    <d v="1899-12-30T04:04:06"/>
    <d v="1899-12-30T02:02:03"/>
    <d v="1899-12-30T04:04:06"/>
    <d v="1899-12-30T04:56:30"/>
    <d v="1899-12-30T02:02:03"/>
    <d v="1899-12-30T02:28:15"/>
    <n v="934"/>
    <x v="13"/>
    <x v="2"/>
    <n v="201405"/>
  </r>
  <r>
    <x v="1685"/>
    <d v="2014-05-02T00:00:00"/>
    <x v="2"/>
    <n v="8.1"/>
    <n v="1"/>
    <n v="36"/>
    <n v="48"/>
    <d v="1899-12-30T01:36:48"/>
    <d v="1899-12-30T00:11:57"/>
    <x v="76"/>
    <s v="Long Quassy Loop"/>
    <n v="5.0206611570247963"/>
    <n v="145"/>
    <s v="cool"/>
    <s v="http://app.strava.com/activities/136487048"/>
    <d v="1899-12-30T05:13:06"/>
    <d v="1899-12-30T02:36:33"/>
    <d v="1899-12-30T05:13:06"/>
    <d v="1899-12-30T06:05:30"/>
    <d v="1899-12-30T02:36:33"/>
    <d v="1899-12-30T03:02:45"/>
    <n v="2408"/>
    <x v="13"/>
    <x v="2"/>
    <n v="201405"/>
  </r>
  <r>
    <x v="1685"/>
    <d v="2014-05-02T00:00:00"/>
    <x v="1"/>
    <n v="14.7"/>
    <n v="0"/>
    <n v="55"/>
    <n v="56"/>
    <d v="1899-12-30T00:55:56"/>
    <d v="1899-12-30T00:03:48"/>
    <x v="77"/>
    <s v="Cows and Swamps"/>
    <n v="15.768772348033387"/>
    <n v="0"/>
    <s v="Cool"/>
    <s v="http://app.strava.com/activities/136580727"/>
    <d v="1899-12-30T07:06:10"/>
    <d v="1899-12-30T03:33:05"/>
    <d v="1899-12-30T01:39:41"/>
    <d v="1899-12-30T02:32:05"/>
    <d v="1899-12-30T00:49:51"/>
    <d v="1899-12-30T01:16:03"/>
    <n v="359"/>
    <x v="13"/>
    <x v="2"/>
    <n v="201405"/>
  </r>
  <r>
    <x v="1686"/>
    <d v="2014-05-04T00:00:00"/>
    <x v="1"/>
    <n v="41.7"/>
    <n v="2"/>
    <n v="59"/>
    <n v="56"/>
    <d v="1899-12-30T02:59:56"/>
    <d v="1899-12-30T00:04:19"/>
    <x v="77"/>
    <s v="Almost to Waramaug"/>
    <n v="13.905150055576152"/>
    <n v="0"/>
    <s v="Cold &amp; Windy"/>
    <s v="http://app.strava.com/activities/137290392"/>
    <d v="1899-12-30T08:03:16"/>
    <d v="1899-12-30T04:01:38"/>
    <d v="1899-12-30T01:53:03"/>
    <d v="1899-12-30T02:45:27"/>
    <d v="1899-12-30T00:56:32"/>
    <d v="1899-12-30T01:22:44"/>
    <n v="536"/>
    <x v="13"/>
    <x v="2"/>
    <n v="201405"/>
  </r>
  <r>
    <x v="1687"/>
    <d v="2014-05-05T00:00:00"/>
    <x v="2"/>
    <n v="3.2"/>
    <n v="0"/>
    <n v="28"/>
    <n v="26"/>
    <d v="1899-12-30T00:28:26"/>
    <d v="1899-12-30T00:08:53"/>
    <x v="79"/>
    <s v="YNHH Division St 5k"/>
    <n v="6.7526377491207548"/>
    <n v="0"/>
    <s v="Nice!"/>
    <s v="http://app.strava.com/activities/137782522"/>
    <d v="1899-12-30T03:52:48"/>
    <d v="1899-12-30T01:56:24"/>
    <d v="1899-12-30T03:52:48"/>
    <d v="1899-12-30T04:45:12"/>
    <d v="1899-12-30T01:56:24"/>
    <d v="1899-12-30T02:22:36"/>
    <n v="794"/>
    <x v="13"/>
    <x v="2"/>
    <n v="201405"/>
  </r>
  <r>
    <x v="1688"/>
    <d v="2014-05-06T00:00:00"/>
    <x v="1"/>
    <n v="19.899999999999999"/>
    <n v="1"/>
    <n v="15"/>
    <n v="1"/>
    <d v="1899-12-30T01:15:01"/>
    <d v="1899-12-30T00:03:46"/>
    <x v="77"/>
    <s v="Moyf to Ynnh "/>
    <n v="15.916463008220406"/>
    <n v="0"/>
    <s v="Chilly"/>
    <s v="http://app.strava.com/activities/138069959"/>
    <d v="1899-12-30T07:02:12"/>
    <d v="1899-12-30T03:31:06"/>
    <d v="1899-12-30T01:38:46"/>
    <d v="1899-12-30T02:31:10"/>
    <d v="1899-12-30T00:49:23"/>
    <d v="1899-12-30T01:15:35"/>
    <n v="352"/>
    <x v="13"/>
    <x v="2"/>
    <n v="201405"/>
  </r>
  <r>
    <x v="1688"/>
    <d v="2014-05-06T00:00:00"/>
    <x v="1"/>
    <n v="19.899999999999999"/>
    <n v="1"/>
    <n v="16"/>
    <n v="53"/>
    <d v="1899-12-30T01:16:53"/>
    <d v="1899-12-30T00:03:52"/>
    <x v="77"/>
    <s v="YNHH to Mojy"/>
    <n v="15.530023845653599"/>
    <n v="0"/>
    <s v="Windy"/>
    <m/>
    <d v="1899-12-30T07:12:43"/>
    <d v="1899-12-30T03:36:21"/>
    <d v="1899-12-30T01:41:13"/>
    <d v="1899-12-30T02:33:37"/>
    <d v="1899-12-30T00:50:37"/>
    <d v="1899-12-30T01:16:49"/>
    <n v="376"/>
    <x v="13"/>
    <x v="2"/>
    <n v="201405"/>
  </r>
  <r>
    <x v="1689"/>
    <d v="2014-05-07T00:00:00"/>
    <x v="0"/>
    <n v="0.75"/>
    <n v="0"/>
    <n v="27"/>
    <n v="9"/>
    <d v="1899-12-30T00:27:09"/>
    <d v="1899-12-30T00:36:12"/>
    <x v="67"/>
    <s v="Yale 50 Meter"/>
    <n v="1.6574585635359129"/>
    <n v="0"/>
    <s v="Inside"/>
    <s v="http://app.strava.com/activities/138560701"/>
    <d v="1899-12-30T01:26:53"/>
    <d v="1899-12-30T00:43:26"/>
    <d v="1899-12-30T15:48:26"/>
    <d v="1899-12-30T16:40:50"/>
    <d v="1899-12-30T07:54:13"/>
    <d v="1899-12-30T08:20:25"/>
    <n v="2905"/>
    <x v="13"/>
    <x v="2"/>
    <n v="201405"/>
  </r>
  <r>
    <x v="1690"/>
    <d v="2014-05-08T00:00:00"/>
    <x v="1"/>
    <n v="4.0999999999999996"/>
    <n v="0"/>
    <n v="10"/>
    <n v="0"/>
    <d v="1899-12-30T00:10:00"/>
    <d v="1899-12-30T00:02:26"/>
    <x v="51"/>
    <s v="YNHH Spin Bike"/>
    <n v="24.600000000000019"/>
    <n v="0"/>
    <s v="Inside"/>
    <m/>
    <d v="1899-12-30T04:33:10"/>
    <d v="1899-12-30T02:16:35"/>
    <d v="1899-12-30T01:03:54"/>
    <d v="1899-12-30T01:56:18"/>
    <d v="1899-12-30T00:31:57"/>
    <d v="1899-12-30T00:58:09"/>
    <n v="29"/>
    <x v="13"/>
    <x v="2"/>
    <n v="201405"/>
  </r>
  <r>
    <x v="1691"/>
    <d v="2014-05-09T00:00:00"/>
    <x v="2"/>
    <n v="6.6"/>
    <n v="1"/>
    <n v="18"/>
    <n v="3"/>
    <d v="1899-12-30T01:18:03"/>
    <d v="1899-12-30T00:11:50"/>
    <x v="76"/>
    <s v="Random"/>
    <n v="5.073670723894943"/>
    <n v="0"/>
    <s v="Raining"/>
    <m/>
    <d v="1899-12-30T05:09:50"/>
    <d v="1899-12-30T02:34:55"/>
    <d v="1899-12-30T05:09:50"/>
    <d v="1899-12-30T06:02:14"/>
    <d v="1899-12-30T02:34:55"/>
    <d v="1899-12-30T03:01:07"/>
    <n v="2371"/>
    <x v="13"/>
    <x v="2"/>
    <n v="201405"/>
  </r>
  <r>
    <x v="1691"/>
    <d v="2014-05-09T00:00:00"/>
    <x v="1"/>
    <n v="10.8"/>
    <n v="0"/>
    <n v="43"/>
    <n v="49"/>
    <d v="1899-12-30T00:43:49"/>
    <d v="1899-12-30T00:04:03"/>
    <x v="77"/>
    <s v="Random"/>
    <n v="14.788893115252961"/>
    <n v="0"/>
    <s v="cool "/>
    <m/>
    <d v="1899-12-30T07:34:24"/>
    <d v="1899-12-30T03:47:12"/>
    <d v="1899-12-30T01:46:18"/>
    <d v="1899-12-30T02:38:42"/>
    <d v="1899-12-30T00:53:09"/>
    <d v="1899-12-30T01:19:21"/>
    <n v="468"/>
    <x v="13"/>
    <x v="2"/>
    <n v="201405"/>
  </r>
  <r>
    <x v="1692"/>
    <d v="2014-05-10T00:00:00"/>
    <x v="1"/>
    <n v="14"/>
    <n v="0"/>
    <n v="54"/>
    <n v="1"/>
    <d v="1899-12-30T00:54:01"/>
    <d v="1899-12-30T00:03:52"/>
    <x v="77"/>
    <s v="Random"/>
    <n v="15.55075593952485"/>
    <n v="0"/>
    <s v="Warm"/>
    <s v="http://app.strava.com/activities/139623386"/>
    <d v="1899-12-30T07:12:08"/>
    <d v="1899-12-30T03:36:04"/>
    <d v="1899-12-30T01:41:05"/>
    <d v="1899-12-30T02:33:29"/>
    <d v="1899-12-30T00:50:33"/>
    <d v="1899-12-30T01:16:45"/>
    <n v="373"/>
    <x v="13"/>
    <x v="2"/>
    <n v="201405"/>
  </r>
  <r>
    <x v="1693"/>
    <d v="2014-05-12T00:00:00"/>
    <x v="2"/>
    <n v="3.6"/>
    <n v="0"/>
    <n v="34"/>
    <n v="20"/>
    <d v="1899-12-30T00:34:20"/>
    <d v="1899-12-30T00:09:32"/>
    <x v="79"/>
    <s v="YNHH Shelton Ave 3.5"/>
    <n v="6.2912621359223335"/>
    <n v="0"/>
    <s v="Warm"/>
    <s v="http://app.strava.com/activities/140317177"/>
    <d v="1899-12-30T04:09:52"/>
    <d v="1899-12-30T02:04:56"/>
    <d v="1899-12-30T04:09:52"/>
    <d v="1899-12-30T05:02:16"/>
    <d v="1899-12-30T02:04:56"/>
    <d v="1899-12-30T02:31:08"/>
    <n v="1057"/>
    <x v="13"/>
    <x v="2"/>
    <n v="201405"/>
  </r>
  <r>
    <x v="1694"/>
    <d v="2014-05-13T00:00:00"/>
    <x v="1"/>
    <n v="20.3"/>
    <n v="1"/>
    <n v="15"/>
    <n v="41"/>
    <d v="1899-12-30T01:15:41"/>
    <d v="1899-12-30T00:03:44"/>
    <x v="77"/>
    <s v="Moyf to Ynnh "/>
    <n v="16.093371504074003"/>
    <n v="0"/>
    <s v="Cool"/>
    <s v="http://app.strava.com/activities/140606213"/>
    <d v="1899-12-30T06:57:34"/>
    <d v="1899-12-30T03:28:47"/>
    <d v="1899-12-30T01:37:41"/>
    <d v="1899-12-30T02:30:05"/>
    <d v="1899-12-30T00:48:50"/>
    <d v="1899-12-30T01:15:02"/>
    <n v="329"/>
    <x v="13"/>
    <x v="2"/>
    <n v="201405"/>
  </r>
  <r>
    <x v="1694"/>
    <d v="2014-05-13T00:00:00"/>
    <x v="1"/>
    <n v="20"/>
    <n v="1"/>
    <n v="11"/>
    <n v="37"/>
    <d v="1899-12-30T01:11:37"/>
    <d v="1899-12-30T00:03:35"/>
    <x v="77"/>
    <s v="YNHH to Mojy"/>
    <n v="16.75587619269259"/>
    <n v="0"/>
    <s v="Cool"/>
    <s v="http://app.strava.com/activities/140810565"/>
    <d v="1899-12-30T06:41:03"/>
    <d v="1899-12-30T03:20:32"/>
    <d v="1899-12-30T01:33:49"/>
    <d v="1899-12-30T02:26:13"/>
    <d v="1899-12-30T00:46:55"/>
    <d v="1899-12-30T01:13:07"/>
    <n v="284"/>
    <x v="13"/>
    <x v="2"/>
    <n v="201405"/>
  </r>
  <r>
    <x v="1695"/>
    <d v="2014-05-15T00:00:00"/>
    <x v="2"/>
    <n v="6"/>
    <n v="0"/>
    <n v="57"/>
    <n v="7"/>
    <d v="1899-12-30T00:57:07"/>
    <d v="1899-12-30T00:09:31"/>
    <x v="79"/>
    <s v="Edgerton Park"/>
    <n v="6.3028888240443584"/>
    <n v="0"/>
    <s v="Humid"/>
    <s v="http://app.strava.com/activities/141446623"/>
    <d v="1899-12-30T04:09:25"/>
    <d v="1899-12-30T02:04:42"/>
    <d v="1899-12-30T04:09:25"/>
    <d v="1899-12-30T05:01:49"/>
    <d v="1899-12-30T02:04:42"/>
    <d v="1899-12-30T02:30:54"/>
    <n v="1044"/>
    <x v="13"/>
    <x v="2"/>
    <n v="201405"/>
  </r>
  <r>
    <x v="1696"/>
    <d v="2014-05-16T00:00:00"/>
    <x v="2"/>
    <n v="3.7"/>
    <n v="0"/>
    <n v="38"/>
    <n v="38"/>
    <d v="1899-12-30T00:38:38"/>
    <d v="1899-12-30T00:10:26"/>
    <x v="79"/>
    <s v="Random"/>
    <n v="5.7463330457290818"/>
    <n v="0"/>
    <s v="Humid"/>
    <m/>
    <d v="1899-12-30T04:33:34"/>
    <d v="1899-12-30T02:16:47"/>
    <d v="1899-12-30T04:33:34"/>
    <d v="1899-12-30T05:25:58"/>
    <d v="1899-12-30T02:16:47"/>
    <d v="1899-12-30T02:42:59"/>
    <n v="1738"/>
    <x v="13"/>
    <x v="2"/>
    <n v="201405"/>
  </r>
  <r>
    <x v="1697"/>
    <d v="2014-05-17T00:00:00"/>
    <x v="1"/>
    <n v="40.700000000000003"/>
    <n v="2"/>
    <n v="37"/>
    <n v="34"/>
    <d v="1899-12-30T02:37:34"/>
    <d v="1899-12-30T00:03:52"/>
    <x v="77"/>
    <s v="Random"/>
    <n v="15.498201819335742"/>
    <n v="0"/>
    <s v="Nice!"/>
    <s v="http://app.strava.com/activities/142242138"/>
    <d v="1899-12-30T07:13:36"/>
    <d v="1899-12-30T03:36:48"/>
    <d v="1899-12-30T01:41:26"/>
    <d v="1899-12-30T02:33:50"/>
    <d v="1899-12-30T00:50:43"/>
    <d v="1899-12-30T01:16:55"/>
    <n v="377"/>
    <x v="13"/>
    <x v="2"/>
    <n v="201405"/>
  </r>
  <r>
    <x v="1698"/>
    <d v="2014-05-18T00:00:00"/>
    <x v="2"/>
    <n v="4.0999999999999996"/>
    <n v="0"/>
    <n v="40"/>
    <n v="10"/>
    <d v="1899-12-30T00:40:10"/>
    <d v="1899-12-30T00:09:48"/>
    <x v="76"/>
    <s v="3xMunson Loop"/>
    <n v="6.1244813278008348"/>
    <n v="0"/>
    <s v="Nice!"/>
    <s v="http://app.strava.com/activities/142907340"/>
    <d v="1899-12-30T04:16:40"/>
    <d v="1899-12-30T02:08:20"/>
    <d v="1899-12-30T04:16:40"/>
    <d v="1899-12-30T05:09:05"/>
    <d v="1899-12-30T02:08:20"/>
    <d v="1899-12-30T02:34:32"/>
    <n v="1242"/>
    <x v="13"/>
    <x v="2"/>
    <n v="201405"/>
  </r>
  <r>
    <x v="1699"/>
    <d v="2014-05-19T00:00:00"/>
    <x v="2"/>
    <n v="3.1"/>
    <n v="0"/>
    <n v="33"/>
    <n v="22"/>
    <d v="1899-12-30T00:33:22"/>
    <d v="1899-12-30T00:10:46"/>
    <x v="79"/>
    <s v="YNHH-5k"/>
    <n v="5.5744255744255788"/>
    <n v="0"/>
    <s v="Windy"/>
    <m/>
    <d v="1899-12-30T04:42:00"/>
    <d v="1899-12-30T02:21:00"/>
    <d v="1899-12-30T04:42:00"/>
    <d v="1899-12-30T05:34:24"/>
    <d v="1899-12-30T02:21:00"/>
    <d v="1899-12-30T02:47:12"/>
    <n v="1928"/>
    <x v="13"/>
    <x v="2"/>
    <n v="201405"/>
  </r>
  <r>
    <x v="1700"/>
    <d v="2014-05-20T00:00:00"/>
    <x v="1"/>
    <n v="53.3"/>
    <n v="3"/>
    <n v="39"/>
    <n v="48"/>
    <d v="1899-12-30T03:39:48"/>
    <d v="1899-12-30T00:04:07"/>
    <x v="77"/>
    <s v="Ride with Nick"/>
    <n v="14.549590536851694"/>
    <n v="0"/>
    <s v="Nice!"/>
    <s v="http://app.strava.com/activities/143473981"/>
    <d v="1899-12-30T07:41:52"/>
    <d v="1899-12-30T03:50:56"/>
    <d v="1899-12-30T01:48:03"/>
    <d v="1899-12-30T02:40:27"/>
    <d v="1899-12-30T00:54:01"/>
    <d v="1899-12-30T01:20:13"/>
    <n v="487"/>
    <x v="13"/>
    <x v="2"/>
    <n v="201405"/>
  </r>
  <r>
    <x v="1701"/>
    <d v="2014-05-22T00:00:00"/>
    <x v="1"/>
    <n v="10"/>
    <n v="0"/>
    <n v="26"/>
    <n v="2"/>
    <d v="1899-12-30T00:26:02"/>
    <d v="1899-12-30T00:02:36"/>
    <x v="51"/>
    <s v="YNHH Spin Bike"/>
    <n v="23.047375160051232"/>
    <n v="0"/>
    <s v="Inside"/>
    <m/>
    <d v="1899-12-30T04:51:34"/>
    <d v="1899-12-30T02:25:47"/>
    <d v="1899-12-30T01:08:12"/>
    <d v="1899-12-30T02:00:36"/>
    <d v="1899-12-30T00:34:06"/>
    <d v="1899-12-30T01:00:18"/>
    <n v="55"/>
    <x v="13"/>
    <x v="2"/>
    <n v="201405"/>
  </r>
  <r>
    <x v="1701"/>
    <d v="2014-05-22T00:00:00"/>
    <x v="2"/>
    <n v="3.1"/>
    <n v="0"/>
    <n v="26"/>
    <n v="26"/>
    <d v="1899-12-30T00:26:26"/>
    <d v="1899-12-30T00:08:32"/>
    <x v="79"/>
    <s v="YNHH-5k"/>
    <n v="7.0365699873896652"/>
    <n v="0"/>
    <s v="Raining"/>
    <s v="http://app.strava.com/activities/144335514/overview"/>
    <d v="1899-12-30T03:43:24"/>
    <d v="1899-12-30T01:51:42"/>
    <d v="1899-12-30T03:43:24"/>
    <d v="1899-12-30T04:35:48"/>
    <d v="1899-12-30T01:51:42"/>
    <d v="1899-12-30T02:17:54"/>
    <n v="747"/>
    <x v="13"/>
    <x v="2"/>
    <n v="201405"/>
  </r>
  <r>
    <x v="1702"/>
    <d v="2014-05-23T00:00:00"/>
    <x v="2"/>
    <n v="11"/>
    <n v="2"/>
    <n v="6"/>
    <n v="18"/>
    <d v="1899-12-30T02:06:18"/>
    <d v="1899-12-30T00:11:29"/>
    <x v="76"/>
    <s v="Most of Rev3 Half"/>
    <n v="5.2256532066508354"/>
    <n v="0"/>
    <s v="Cool"/>
    <m/>
    <d v="1899-12-30T05:00:49"/>
    <d v="1899-12-30T02:30:25"/>
    <d v="1899-12-30T05:00:49"/>
    <d v="1899-12-30T05:53:13"/>
    <d v="1899-12-30T02:30:25"/>
    <d v="1899-12-30T02:56:37"/>
    <n v="2265"/>
    <x v="13"/>
    <x v="2"/>
    <n v="201405"/>
  </r>
  <r>
    <x v="1703"/>
    <d v="2014-05-25T00:00:00"/>
    <x v="1"/>
    <n v="80.5"/>
    <n v="5"/>
    <n v="19"/>
    <n v="10"/>
    <d v="1899-12-30T05:19:10"/>
    <d v="1899-12-30T00:03:58"/>
    <x v="77"/>
    <s v="Just a Couple of Hills"/>
    <n v="15.133159268929516"/>
    <n v="0"/>
    <s v="Nice!"/>
    <s v="http://app.strava.com/activities/145446239"/>
    <d v="1899-12-30T07:24:03"/>
    <d v="1899-12-30T03:42:02"/>
    <d v="1899-12-30T01:43:53"/>
    <d v="1899-12-30T02:36:17"/>
    <d v="1899-12-30T00:51:56"/>
    <d v="1899-12-30T01:18:08"/>
    <n v="414"/>
    <x v="13"/>
    <x v="2"/>
    <n v="201405"/>
  </r>
  <r>
    <x v="1704"/>
    <d v="2014-05-26T00:00:00"/>
    <x v="0"/>
    <n v="0.85"/>
    <n v="0"/>
    <n v="34"/>
    <n v="0"/>
    <d v="1899-12-30T00:34:00"/>
    <d v="1899-12-30T00:40:00"/>
    <x v="54"/>
    <s v="Random"/>
    <n v="1.5000000000000013"/>
    <n v="0"/>
    <s v="Nice!"/>
    <m/>
    <d v="1899-12-30T01:36:00"/>
    <d v="1899-12-30T00:48:00"/>
    <d v="1899-12-30T17:28:00"/>
    <d v="1899-12-30T18:20:24"/>
    <d v="1899-12-30T08:44:00"/>
    <d v="1899-12-30T09:10:12"/>
    <n v="2998"/>
    <x v="13"/>
    <x v="2"/>
    <n v="201405"/>
  </r>
  <r>
    <x v="1705"/>
    <d v="2014-05-27T00:00:00"/>
    <x v="2"/>
    <n v="3.1"/>
    <n v="0"/>
    <n v="32"/>
    <n v="44"/>
    <d v="1899-12-30T00:32:44"/>
    <d v="1899-12-30T00:10:34"/>
    <x v="79"/>
    <s v="YNHH Division St 5k"/>
    <n v="5.6822810590631407"/>
    <n v="0"/>
    <s v="Warm"/>
    <s v="http://app.strava.com/activities/146218031"/>
    <d v="1899-12-30T04:36:39"/>
    <d v="1899-12-30T02:18:19"/>
    <d v="1899-12-30T04:36:39"/>
    <d v="1899-12-30T05:29:03"/>
    <d v="1899-12-30T02:18:19"/>
    <d v="1899-12-30T02:44:31"/>
    <n v="1820"/>
    <x v="13"/>
    <x v="2"/>
    <n v="201405"/>
  </r>
  <r>
    <x v="1706"/>
    <d v="2014-05-28T00:00:00"/>
    <x v="0"/>
    <n v="0.6"/>
    <n v="0"/>
    <n v="22"/>
    <n v="0"/>
    <d v="1899-12-30T00:22:00"/>
    <d v="1899-12-30T00:36:40"/>
    <x v="54"/>
    <s v="Towards Boat House"/>
    <n v="1.6363636363636378"/>
    <n v="0"/>
    <s v="Chilly"/>
    <m/>
    <d v="1899-12-30T01:28:00"/>
    <d v="1899-12-30T00:44:00"/>
    <d v="1899-12-30T16:00:40"/>
    <d v="1899-12-30T16:53:04"/>
    <d v="1899-12-30T08:00:20"/>
    <d v="1899-12-30T08:26:32"/>
    <n v="2922"/>
    <x v="13"/>
    <x v="2"/>
    <n v="201405"/>
  </r>
  <r>
    <x v="1706"/>
    <d v="2014-05-28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d v="1899-12-30T01:14:40"/>
    <d v="1899-12-30T02:07:04"/>
    <d v="1899-12-30T00:37:20"/>
    <d v="1899-12-30T01:03:32"/>
    <n v="133"/>
    <x v="13"/>
    <x v="2"/>
    <n v="201405"/>
  </r>
  <r>
    <x v="1707"/>
    <d v="2014-05-29T00:00:00"/>
    <x v="2"/>
    <n v="4.1100000000000003"/>
    <n v="0"/>
    <n v="42"/>
    <n v="29"/>
    <d v="1899-12-30T00:42:29"/>
    <d v="1899-12-30T00:10:20"/>
    <x v="79"/>
    <s v="YNHH Highland 4m"/>
    <n v="5.8046292663789769"/>
    <n v="0"/>
    <s v="Perfect"/>
    <s v="http://app.strava.com/activities/146945319/overview"/>
    <d v="1899-12-30T04:30:49"/>
    <d v="1899-12-30T02:15:25"/>
    <d v="1899-12-30T04:30:49"/>
    <d v="1899-12-30T05:23:13"/>
    <d v="1899-12-30T02:15:25"/>
    <d v="1899-12-30T02:41:37"/>
    <n v="1662"/>
    <x v="13"/>
    <x v="2"/>
    <n v="201405"/>
  </r>
  <r>
    <x v="1708"/>
    <d v="2014-05-30T00:00:00"/>
    <x v="1"/>
    <n v="12.5"/>
    <n v="1"/>
    <n v="0"/>
    <n v="45"/>
    <d v="1899-12-30T01:00:45"/>
    <d v="1899-12-30T00:04:52"/>
    <x v="77"/>
    <s v="Rev3 Run Course"/>
    <n v="12.345679012345691"/>
    <n v="0"/>
    <s v="Nice!"/>
    <m/>
    <d v="1899-12-30T09:04:19"/>
    <d v="1899-12-30T04:32:10"/>
    <d v="1899-12-30T02:07:20"/>
    <d v="1899-12-30T02:59:44"/>
    <d v="1899-12-30T01:03:40"/>
    <d v="1899-12-30T01:29:52"/>
    <n v="640"/>
    <x v="13"/>
    <x v="2"/>
    <n v="201405"/>
  </r>
  <r>
    <x v="1709"/>
    <d v="2014-06-01T00:00:00"/>
    <x v="0"/>
    <n v="1.2"/>
    <n v="0"/>
    <n v="43"/>
    <n v="11"/>
    <d v="1899-12-30T00:43:11"/>
    <d v="1899-12-30T00:35:59"/>
    <x v="54"/>
    <s v="Rev3 Half"/>
    <n v="1.6673099189502139"/>
    <n v="0"/>
    <s v="Nice!"/>
    <m/>
    <d v="1899-12-30T01:26:22"/>
    <d v="1899-12-30T00:43:11"/>
    <d v="1899-12-30T15:42:50"/>
    <d v="1899-12-30T16:35:14"/>
    <d v="1899-12-30T07:51:25"/>
    <d v="1899-12-30T08:17:37"/>
    <n v="2895"/>
    <x v="13"/>
    <x v="3"/>
    <n v="201406"/>
  </r>
  <r>
    <x v="1709"/>
    <d v="2014-06-01T00:00:00"/>
    <x v="1"/>
    <n v="56"/>
    <n v="3"/>
    <n v="8"/>
    <n v="42"/>
    <d v="1899-12-30T03:08:42"/>
    <d v="1899-12-30T00:03:22"/>
    <x v="77"/>
    <s v="Rev3 Half"/>
    <n v="17.806041335453113"/>
    <n v="0"/>
    <s v="Nice!"/>
    <m/>
    <d v="1899-12-30T06:17:24"/>
    <d v="1899-12-30T03:08:42"/>
    <d v="1899-12-30T01:28:17"/>
    <d v="1899-12-30T02:20:41"/>
    <d v="1899-12-30T00:44:09"/>
    <d v="1899-12-30T01:10:21"/>
    <n v="231"/>
    <x v="13"/>
    <x v="3"/>
    <n v="201406"/>
  </r>
  <r>
    <x v="1709"/>
    <d v="2014-06-01T00:00:00"/>
    <x v="2"/>
    <n v="13.1"/>
    <n v="2"/>
    <n v="25"/>
    <n v="13"/>
    <d v="1899-12-30T02:25:13"/>
    <d v="1899-12-30T00:11:05"/>
    <x v="76"/>
    <s v="Rev3 Half"/>
    <n v="5.412601859290719"/>
    <n v="0"/>
    <s v="Warm"/>
    <m/>
    <d v="1899-12-30T04:50:26"/>
    <d v="1899-12-30T02:25:13"/>
    <d v="1899-12-30T04:50:26"/>
    <d v="1899-12-30T05:42:50"/>
    <d v="1899-12-30T02:25:13"/>
    <d v="1899-12-30T02:51:25"/>
    <n v="2097"/>
    <x v="13"/>
    <x v="3"/>
    <n v="201406"/>
  </r>
  <r>
    <x v="1709"/>
    <d v="2014-06-01T00:00:00"/>
    <x v="8"/>
    <n v="1"/>
    <n v="0"/>
    <n v="9"/>
    <n v="7"/>
    <d v="1899-12-30T00:09:07"/>
    <d v="1899-12-30T00:09:07"/>
    <x v="76"/>
    <s v="Rev3 Half"/>
    <n v="6.5813528336380296"/>
    <n v="0"/>
    <s v="Warm"/>
    <m/>
    <d v="1899-12-30T00:00:00"/>
    <d v="1899-12-30T00:00:00"/>
    <d v="1899-12-30T03:58:51"/>
    <d v="1899-12-30T04:51:15"/>
    <d v="1899-12-30T01:59:26"/>
    <d v="1899-12-30T02:25:38"/>
    <n v="846"/>
    <x v="13"/>
    <x v="3"/>
    <n v="201406"/>
  </r>
  <r>
    <x v="1709"/>
    <d v="2014-06-01T00:00:00"/>
    <x v="9"/>
    <n v="1"/>
    <n v="0"/>
    <n v="9"/>
    <n v="28"/>
    <d v="1899-12-30T00:09:28"/>
    <d v="1899-12-30T00:09:28"/>
    <x v="76"/>
    <s v="Rev3 Half"/>
    <n v="6.3380281690140903"/>
    <n v="0"/>
    <s v="Warm"/>
    <m/>
    <d v="1899-12-30T00:00:00"/>
    <d v="1899-12-30T00:00:00"/>
    <d v="1899-12-30T04:08:02"/>
    <d v="1899-12-30T05:00:26"/>
    <d v="1899-12-30T02:04:01"/>
    <d v="1899-12-30T02:30:13"/>
    <n v="1007"/>
    <x v="13"/>
    <x v="3"/>
    <n v="201406"/>
  </r>
  <r>
    <x v="1709"/>
    <d v="2014-06-01T00:00:00"/>
    <x v="10"/>
    <n v="1"/>
    <n v="0"/>
    <n v="9"/>
    <n v="49"/>
    <d v="1899-12-30T00:09:49"/>
    <d v="1899-12-30T00:09:49"/>
    <x v="76"/>
    <s v="Rev3 Half"/>
    <n v="6.1120543293718219"/>
    <n v="0"/>
    <s v="Warm"/>
    <m/>
    <d v="1899-12-30T00:00:00"/>
    <d v="1899-12-30T00:00:00"/>
    <d v="1899-12-30T04:17:12"/>
    <d v="1899-12-30T05:09:36"/>
    <d v="1899-12-30T02:08:36"/>
    <d v="1899-12-30T02:34:48"/>
    <n v="1258"/>
    <x v="13"/>
    <x v="3"/>
    <n v="201406"/>
  </r>
  <r>
    <x v="1709"/>
    <d v="2014-06-01T00:00:00"/>
    <x v="11"/>
    <n v="1"/>
    <n v="0"/>
    <n v="11"/>
    <n v="26"/>
    <d v="1899-12-30T00:11:26"/>
    <d v="1899-12-30T00:11:26"/>
    <x v="76"/>
    <s v="Rev3 Half"/>
    <n v="5.2478134110787211"/>
    <n v="0"/>
    <s v="Warm"/>
    <m/>
    <d v="1899-12-30T00:00:00"/>
    <d v="1899-12-30T00:00:00"/>
    <d v="1899-12-30T04:59:33"/>
    <d v="1899-12-30T05:51:57"/>
    <d v="1899-12-30T02:29:47"/>
    <d v="1899-12-30T02:55:59"/>
    <n v="2244"/>
    <x v="13"/>
    <x v="3"/>
    <n v="201406"/>
  </r>
  <r>
    <x v="1709"/>
    <d v="2014-06-01T00:00:00"/>
    <x v="12"/>
    <n v="1"/>
    <n v="0"/>
    <n v="12"/>
    <n v="54"/>
    <d v="1899-12-30T00:12:54"/>
    <d v="1899-12-30T00:12:54"/>
    <x v="76"/>
    <s v="Rev3 Half"/>
    <n v="4.6511627906976782"/>
    <n v="0"/>
    <s v="Warm"/>
    <m/>
    <d v="1899-12-30T00:00:00"/>
    <d v="1899-12-30T00:00:00"/>
    <d v="1899-12-30T05:37:59"/>
    <d v="1899-12-30T06:30:23"/>
    <d v="1899-12-30T02:48:59"/>
    <d v="1899-12-30T03:15:11"/>
    <n v="2555"/>
    <x v="13"/>
    <x v="3"/>
    <n v="201406"/>
  </r>
  <r>
    <x v="1709"/>
    <d v="2014-06-01T00:00:00"/>
    <x v="13"/>
    <n v="1"/>
    <n v="0"/>
    <n v="11"/>
    <n v="55"/>
    <d v="1899-12-30T00:11:55"/>
    <d v="1899-12-30T00:11:55"/>
    <x v="76"/>
    <s v="Rev3 Half"/>
    <n v="5.0349650349650394"/>
    <n v="0"/>
    <s v="Warm"/>
    <m/>
    <d v="1899-12-30T00:00:00"/>
    <d v="1899-12-30T00:00:00"/>
    <d v="1899-12-30T05:12:13"/>
    <d v="1899-12-30T06:04:37"/>
    <d v="1899-12-30T02:36:06"/>
    <d v="1899-12-30T03:02:19"/>
    <n v="2400"/>
    <x v="13"/>
    <x v="3"/>
    <n v="201406"/>
  </r>
  <r>
    <x v="1709"/>
    <d v="2014-06-01T00:00:00"/>
    <x v="14"/>
    <n v="1"/>
    <n v="0"/>
    <n v="10"/>
    <n v="48"/>
    <d v="1899-12-30T00:10:48"/>
    <d v="1899-12-30T00:10:48"/>
    <x v="76"/>
    <s v="Rev3 Half"/>
    <n v="5.5555555555555598"/>
    <n v="0"/>
    <s v="Warm"/>
    <m/>
    <d v="1899-12-30T00:00:00"/>
    <d v="1899-12-30T00:00:00"/>
    <d v="1899-12-30T04:42:58"/>
    <d v="1899-12-30T05:35:22"/>
    <d v="1899-12-30T02:21:29"/>
    <d v="1899-12-30T02:47:41"/>
    <n v="1947"/>
    <x v="13"/>
    <x v="3"/>
    <n v="201406"/>
  </r>
  <r>
    <x v="1709"/>
    <d v="2014-06-01T00:00:00"/>
    <x v="15"/>
    <n v="1"/>
    <n v="0"/>
    <n v="12"/>
    <n v="9"/>
    <d v="1899-12-30T00:12:09"/>
    <d v="1899-12-30T00:12:09"/>
    <x v="76"/>
    <s v="Rev3 Half"/>
    <n v="4.9382716049382749"/>
    <n v="0"/>
    <s v="Warm"/>
    <m/>
    <d v="1899-12-30T00:00:00"/>
    <d v="1899-12-30T00:00:00"/>
    <d v="1899-12-30T05:18:20"/>
    <d v="1899-12-30T06:10:44"/>
    <d v="1899-12-30T02:39:10"/>
    <d v="1899-12-30T03:05:22"/>
    <n v="2459"/>
    <x v="13"/>
    <x v="3"/>
    <n v="201406"/>
  </r>
  <r>
    <x v="1709"/>
    <d v="2014-06-01T00:00:00"/>
    <x v="16"/>
    <n v="1"/>
    <n v="0"/>
    <n v="11"/>
    <n v="27"/>
    <d v="1899-12-30T00:11:27"/>
    <d v="1899-12-30T00:11:27"/>
    <x v="76"/>
    <s v="Rev3 Half"/>
    <n v="5.2401746724890872"/>
    <n v="0"/>
    <s v="Warm"/>
    <m/>
    <d v="1899-12-30T00:00:00"/>
    <d v="1899-12-30T00:00:00"/>
    <d v="1899-12-30T04:59:59"/>
    <d v="1899-12-30T05:52:23"/>
    <d v="1899-12-30T02:30:00"/>
    <d v="1899-12-30T02:56:12"/>
    <n v="2257"/>
    <x v="13"/>
    <x v="3"/>
    <n v="201406"/>
  </r>
  <r>
    <x v="1709"/>
    <d v="2014-06-01T00:00:00"/>
    <x v="17"/>
    <n v="1"/>
    <n v="0"/>
    <n v="10"/>
    <n v="26"/>
    <d v="1899-12-30T00:10:26"/>
    <d v="1899-12-30T00:10:26"/>
    <x v="76"/>
    <s v="Rev3 Half"/>
    <n v="5.750798722044733"/>
    <n v="0"/>
    <s v="Warm"/>
    <m/>
    <d v="1899-12-30T00:00:00"/>
    <d v="1899-12-30T00:00:00"/>
    <d v="1899-12-30T04:33:21"/>
    <d v="1899-12-30T05:25:45"/>
    <d v="1899-12-30T02:16:41"/>
    <d v="1899-12-30T02:42:53"/>
    <n v="1734"/>
    <x v="13"/>
    <x v="3"/>
    <n v="201406"/>
  </r>
  <r>
    <x v="1709"/>
    <d v="2014-06-01T00:00:00"/>
    <x v="18"/>
    <n v="1"/>
    <n v="0"/>
    <n v="11"/>
    <n v="51"/>
    <d v="1899-12-30T00:11:51"/>
    <d v="1899-12-30T00:11:51"/>
    <x v="76"/>
    <s v="Rev3 Half"/>
    <n v="5.0632911392405111"/>
    <n v="0"/>
    <s v="Warm"/>
    <m/>
    <d v="1899-12-30T00:00:00"/>
    <d v="1899-12-30T00:00:00"/>
    <d v="1899-12-30T05:10:28"/>
    <d v="1899-12-30T06:02:52"/>
    <d v="1899-12-30T02:35:14"/>
    <d v="1899-12-30T03:01:26"/>
    <n v="2377"/>
    <x v="13"/>
    <x v="3"/>
    <n v="201406"/>
  </r>
  <r>
    <x v="1709"/>
    <d v="2014-06-01T00:00:00"/>
    <x v="19"/>
    <n v="1"/>
    <n v="0"/>
    <n v="13"/>
    <n v="20"/>
    <d v="1899-12-30T00:13:20"/>
    <d v="1899-12-30T00:13:20"/>
    <x v="76"/>
    <s v="Rev3 Half"/>
    <n v="4.5000000000000027"/>
    <n v="0"/>
    <s v="Warm"/>
    <m/>
    <d v="1899-12-30T00:00:00"/>
    <d v="1899-12-30T00:00:00"/>
    <d v="1899-12-30T05:49:20"/>
    <d v="1899-12-30T06:41:44"/>
    <d v="1899-12-30T02:54:40"/>
    <d v="1899-12-30T03:20:52"/>
    <n v="2591"/>
    <x v="13"/>
    <x v="3"/>
    <n v="201406"/>
  </r>
  <r>
    <x v="1709"/>
    <d v="2014-06-01T00:00:00"/>
    <x v="20"/>
    <n v="1"/>
    <n v="0"/>
    <n v="10"/>
    <n v="33"/>
    <d v="1899-12-30T00:10:33"/>
    <d v="1899-12-30T00:10:33"/>
    <x v="76"/>
    <s v="Rev3 Half"/>
    <n v="5.6872037914691989"/>
    <n v="0"/>
    <s v="Warm"/>
    <m/>
    <d v="1899-12-30T00:00:00"/>
    <d v="1899-12-30T00:00:00"/>
    <d v="1899-12-30T04:36:25"/>
    <d v="1899-12-30T05:28:49"/>
    <d v="1899-12-30T02:18:12"/>
    <d v="1899-12-30T02:44:24"/>
    <n v="1815"/>
    <x v="13"/>
    <x v="3"/>
    <n v="201406"/>
  </r>
  <r>
    <x v="1709"/>
    <d v="2014-06-01T00:00:00"/>
    <x v="3"/>
    <n v="0.01"/>
    <n v="0"/>
    <n v="3"/>
    <n v="2"/>
    <d v="1899-12-30T00:03:02"/>
    <d v="1899-12-30T05:03:20"/>
    <x v="76"/>
    <s v="Rev3 Half"/>
    <n v="0.19780219780219796"/>
    <n v="0"/>
    <s v="Warm"/>
    <m/>
    <d v="1899-12-30T00:00:00"/>
    <d v="1899-12-30T00:00:00"/>
    <d v="1900-01-04T12:27:20"/>
    <d v="1900-01-04T13:19:44"/>
    <d v="1900-01-01T18:13:40"/>
    <d v="1900-01-01T18:39:52"/>
    <n v="3119"/>
    <x v="13"/>
    <x v="3"/>
    <n v="201406"/>
  </r>
  <r>
    <x v="1709"/>
    <d v="2014-06-01T00:00:00"/>
    <x v="4"/>
    <n v="0.01"/>
    <n v="0"/>
    <n v="3"/>
    <n v="0"/>
    <d v="1899-12-30T00:03:00"/>
    <d v="1899-12-30T05:00:00"/>
    <x v="76"/>
    <s v="Rev3 Half"/>
    <n v="0.20000000000000018"/>
    <n v="0"/>
    <s v="Warm"/>
    <m/>
    <d v="1899-12-30T00:00:00"/>
    <d v="1899-12-30T00:00:00"/>
    <d v="1900-01-04T11:00:00"/>
    <d v="1900-01-04T11:52:24"/>
    <d v="1900-01-01T17:30:00"/>
    <d v="1900-01-01T17:56:12"/>
    <n v="3118"/>
    <x v="13"/>
    <x v="3"/>
    <n v="201406"/>
  </r>
  <r>
    <x v="1710"/>
    <d v="2014-06-02T00:00:00"/>
    <x v="1"/>
    <n v="8"/>
    <n v="0"/>
    <n v="26"/>
    <n v="30"/>
    <d v="1899-12-30T00:26:30"/>
    <d v="1899-12-30T00:03:19"/>
    <x v="51"/>
    <s v="YNHH Spin Bike"/>
    <n v="18.113207547169825"/>
    <n v="0"/>
    <s v="Inside"/>
    <m/>
    <d v="1899-12-30T06:11:00"/>
    <d v="1899-12-30T03:05:30"/>
    <d v="1899-12-30T01:26:47"/>
    <d v="1899-12-30T02:19:11"/>
    <d v="1899-12-30T00:43:24"/>
    <d v="1899-12-30T01:09:36"/>
    <n v="216"/>
    <x v="13"/>
    <x v="3"/>
    <n v="201406"/>
  </r>
  <r>
    <x v="1711"/>
    <d v="2014-06-03T00:00:00"/>
    <x v="1"/>
    <n v="20.6"/>
    <n v="1"/>
    <n v="26"/>
    <n v="22"/>
    <d v="1899-12-30T01:26:22"/>
    <d v="1899-12-30T00:04:12"/>
    <x v="53"/>
    <s v="Moyf to Ynnh "/>
    <n v="14.311076804322665"/>
    <n v="0"/>
    <s v="Cool"/>
    <s v="http://app.strava.com/activities/148938504"/>
    <d v="1899-12-30T07:49:34"/>
    <d v="1899-12-30T03:54:47"/>
    <d v="1899-12-30T01:49:51"/>
    <d v="1899-12-30T02:42:15"/>
    <d v="1899-12-30T00:54:55"/>
    <d v="1899-12-30T01:21:07"/>
    <n v="508"/>
    <x v="13"/>
    <x v="3"/>
    <n v="201406"/>
  </r>
  <r>
    <x v="1711"/>
    <d v="2014-06-03T00:00:00"/>
    <x v="1"/>
    <n v="20.2"/>
    <n v="1"/>
    <n v="19"/>
    <n v="17"/>
    <d v="1899-12-30T01:19:17"/>
    <d v="1899-12-30T00:03:55"/>
    <x v="53"/>
    <s v="YNHH to Mojy"/>
    <n v="15.286945553920548"/>
    <n v="0"/>
    <s v="Warm"/>
    <s v="http://app.strava.com/activities/149212070"/>
    <d v="1899-12-30T07:19:35"/>
    <d v="1899-12-30T03:39:48"/>
    <d v="1899-12-30T01:42:50"/>
    <d v="1899-12-30T02:35:14"/>
    <d v="1899-12-30T00:51:25"/>
    <d v="1899-12-30T01:17:37"/>
    <n v="399"/>
    <x v="13"/>
    <x v="3"/>
    <n v="201406"/>
  </r>
  <r>
    <x v="1712"/>
    <d v="2014-06-04T00:00:00"/>
    <x v="0"/>
    <n v="1"/>
    <n v="0"/>
    <n v="38"/>
    <n v="20"/>
    <d v="1899-12-30T00:38:20"/>
    <d v="1899-12-30T00:38:20"/>
    <x v="54"/>
    <s v="Lake"/>
    <n v="1.5652173913043488"/>
    <n v="0"/>
    <s v="Nice!"/>
    <m/>
    <d v="1899-12-30T01:32:00"/>
    <d v="1899-12-30T00:46:00"/>
    <d v="1899-12-30T16:44:20"/>
    <d v="1899-12-30T17:36:44"/>
    <d v="1899-12-30T08:22:10"/>
    <d v="1899-12-30T08:48:22"/>
    <n v="2958"/>
    <x v="13"/>
    <x v="3"/>
    <n v="201406"/>
  </r>
  <r>
    <x v="1713"/>
    <d v="2014-06-05T00:00:00"/>
    <x v="2"/>
    <n v="1.6"/>
    <n v="0"/>
    <n v="17"/>
    <n v="35"/>
    <d v="1899-12-30T00:17:35"/>
    <d v="1899-12-30T00:10:59"/>
    <x v="73"/>
    <s v="Middlebury Garage to Home"/>
    <n v="5.4597156398104323"/>
    <n v="0"/>
    <s v="Raining"/>
    <m/>
    <d v="1899-12-30T04:47:56"/>
    <d v="1899-12-30T02:23:58"/>
    <d v="1899-12-30T04:47:56"/>
    <d v="1899-12-30T05:40:20"/>
    <d v="1899-12-30T02:23:58"/>
    <d v="1899-12-30T02:50:10"/>
    <n v="2044"/>
    <x v="13"/>
    <x v="3"/>
    <n v="201406"/>
  </r>
  <r>
    <x v="1714"/>
    <d v="2014-06-06T00:00:00"/>
    <x v="2"/>
    <n v="2.8"/>
    <n v="0"/>
    <n v="27"/>
    <n v="35"/>
    <d v="1899-12-30T00:27:35"/>
    <d v="1899-12-30T00:09:51"/>
    <x v="79"/>
    <s v="Random "/>
    <n v="6.0906344410876176"/>
    <n v="0"/>
    <s v="Nice!"/>
    <s v="http://app.strava.com/activities/150242027"/>
    <d v="1899-12-30T04:18:06"/>
    <d v="1899-12-30T02:09:03"/>
    <d v="1899-12-30T04:18:06"/>
    <d v="1899-12-30T05:10:30"/>
    <d v="1899-12-30T02:09:03"/>
    <d v="1899-12-30T02:35:15"/>
    <n v="1298"/>
    <x v="13"/>
    <x v="3"/>
    <n v="201406"/>
  </r>
  <r>
    <x v="1715"/>
    <d v="2014-06-08T00:00:00"/>
    <x v="1"/>
    <n v="69.599999999999994"/>
    <n v="4"/>
    <n v="20"/>
    <n v="11"/>
    <d v="1899-12-30T04:20:11"/>
    <d v="1899-12-30T00:03:44"/>
    <x v="77"/>
    <s v="Quassy, Bantam, Waramaug, Quassy"/>
    <n v="16.050220998014233"/>
    <n v="0"/>
    <s v="Nice!"/>
    <s v="http://app.strava.com/activities/151015636"/>
    <d v="1899-12-30T06:58:41"/>
    <d v="1899-12-30T03:29:21"/>
    <d v="1899-12-30T01:37:57"/>
    <d v="1899-12-30T02:30:21"/>
    <d v="1899-12-30T00:48:58"/>
    <d v="1899-12-30T01:15:10"/>
    <n v="332"/>
    <x v="13"/>
    <x v="3"/>
    <n v="201406"/>
  </r>
  <r>
    <x v="1716"/>
    <d v="2014-06-09T00:00:00"/>
    <x v="2"/>
    <n v="1"/>
    <n v="0"/>
    <n v="9"/>
    <n v="50"/>
    <d v="1899-12-30T00:09:50"/>
    <d v="1899-12-30T00:09:50"/>
    <x v="79"/>
    <s v="YNHH Treadmill"/>
    <n v="6.1016949152542415"/>
    <n v="0"/>
    <s v="Inside"/>
    <m/>
    <d v="1899-12-30T04:17:38"/>
    <d v="1899-12-30T02:08:49"/>
    <d v="1899-12-30T04:17:38"/>
    <d v="1899-12-30T05:10:02"/>
    <d v="1899-12-30T02:08:49"/>
    <d v="1899-12-30T02:35:01"/>
    <n v="1276"/>
    <x v="13"/>
    <x v="3"/>
    <n v="201406"/>
  </r>
  <r>
    <x v="1717"/>
    <d v="2014-06-10T00:00:00"/>
    <x v="1"/>
    <n v="20.5"/>
    <n v="1"/>
    <n v="21"/>
    <n v="1"/>
    <d v="1899-12-30T01:21:01"/>
    <d v="1899-12-30T00:03:57"/>
    <x v="53"/>
    <s v="Moyf to Ynnh "/>
    <n v="15.182061304258397"/>
    <n v="0"/>
    <s v="Raining"/>
    <s v="http://app.strava.com/activities/151776890"/>
    <d v="1899-12-30T07:22:38"/>
    <d v="1899-12-30T03:41:19"/>
    <d v="1899-12-30T01:43:33"/>
    <d v="1899-12-30T02:35:57"/>
    <d v="1899-12-30T00:51:46"/>
    <d v="1899-12-30T01:17:58"/>
    <n v="410"/>
    <x v="13"/>
    <x v="3"/>
    <n v="201406"/>
  </r>
  <r>
    <x v="1718"/>
    <d v="2014-06-12T00:00:00"/>
    <x v="2"/>
    <n v="1"/>
    <n v="0"/>
    <n v="9"/>
    <n v="27"/>
    <d v="1899-12-30T00:09:27"/>
    <d v="1899-12-30T00:09:27"/>
    <x v="79"/>
    <s v="YNHH Treadmill"/>
    <n v="6.3492063492063542"/>
    <n v="0"/>
    <s v="Inside"/>
    <m/>
    <d v="1899-12-30T04:07:35"/>
    <d v="1899-12-30T02:03:48"/>
    <d v="1899-12-30T04:07:35"/>
    <d v="1899-12-30T04:59:59"/>
    <d v="1899-12-30T02:03:48"/>
    <d v="1899-12-30T02:30:00"/>
    <n v="997"/>
    <x v="13"/>
    <x v="3"/>
    <n v="201406"/>
  </r>
  <r>
    <x v="1718"/>
    <d v="2014-06-12T00:00:00"/>
    <x v="1"/>
    <n v="9.1999999999999993"/>
    <n v="0"/>
    <n v="25"/>
    <n v="33"/>
    <d v="1899-12-30T00:25:33"/>
    <d v="1899-12-30T00:02:47"/>
    <x v="51"/>
    <s v="YNHH Spin Bike"/>
    <n v="21.604696673189839"/>
    <n v="0"/>
    <s v="Inside"/>
    <m/>
    <d v="1899-12-30T05:11:03"/>
    <d v="1899-12-30T02:35:31"/>
    <d v="1899-12-30T01:12:46"/>
    <d v="1899-12-30T02:05:10"/>
    <d v="1899-12-30T00:36:23"/>
    <d v="1899-12-30T01:02:35"/>
    <n v="103"/>
    <x v="13"/>
    <x v="3"/>
    <n v="201406"/>
  </r>
  <r>
    <x v="1719"/>
    <d v="2014-06-13T00:00:00"/>
    <x v="1"/>
    <n v="7.6"/>
    <n v="0"/>
    <n v="20"/>
    <n v="0"/>
    <d v="1899-12-30T00:20:00"/>
    <d v="1899-12-30T00:02:38"/>
    <x v="51"/>
    <s v="YNHH Spin Bike"/>
    <n v="22.800000000000018"/>
    <n v="0"/>
    <s v="Inside"/>
    <m/>
    <d v="1899-12-30T04:54:44"/>
    <d v="1899-12-30T02:27:22"/>
    <d v="1899-12-30T01:08:57"/>
    <d v="1899-12-30T02:01:21"/>
    <d v="1899-12-30T00:34:28"/>
    <d v="1899-12-30T01:00:40"/>
    <n v="63"/>
    <x v="13"/>
    <x v="3"/>
    <n v="201406"/>
  </r>
  <r>
    <x v="1720"/>
    <d v="2014-06-14T00:00:00"/>
    <x v="0"/>
    <n v="1"/>
    <n v="0"/>
    <n v="33"/>
    <n v="28"/>
    <d v="1899-12-30T00:33:28"/>
    <d v="1899-12-30T00:33:28"/>
    <x v="54"/>
    <s v="Griskus Olympic"/>
    <n v="1.7928286852589654"/>
    <n v="0"/>
    <s v="Nice!"/>
    <m/>
    <d v="1899-12-30T01:20:19"/>
    <d v="1899-12-30T00:40:10"/>
    <d v="1899-12-30T14:36:50"/>
    <d v="1899-12-30T15:29:14"/>
    <d v="1899-12-30T07:18:25"/>
    <d v="1899-12-30T07:44:37"/>
    <n v="2817"/>
    <x v="13"/>
    <x v="3"/>
    <n v="201406"/>
  </r>
  <r>
    <x v="1720"/>
    <d v="2014-06-14T00:00:00"/>
    <x v="1"/>
    <n v="25"/>
    <n v="1"/>
    <n v="20"/>
    <n v="49"/>
    <d v="1899-12-30T01:20:49"/>
    <d v="1899-12-30T00:03:14"/>
    <x v="77"/>
    <s v="Griskus Olympic"/>
    <n v="18.560527943905974"/>
    <n v="0"/>
    <s v="Nice!"/>
    <m/>
    <d v="1899-12-30T06:02:04"/>
    <d v="1899-12-30T03:01:02"/>
    <d v="1899-12-30T01:24:42"/>
    <d v="1899-12-30T02:17:06"/>
    <d v="1899-12-30T00:42:21"/>
    <d v="1899-12-30T01:08:33"/>
    <n v="206"/>
    <x v="13"/>
    <x v="3"/>
    <n v="201406"/>
  </r>
  <r>
    <x v="1720"/>
    <d v="2014-06-14T00:00:00"/>
    <x v="2"/>
    <n v="6.2"/>
    <n v="0"/>
    <n v="57"/>
    <n v="28"/>
    <d v="1899-12-30T00:57:28"/>
    <d v="1899-12-30T00:09:16"/>
    <x v="76"/>
    <s v="Griskus Olympic"/>
    <n v="6.4733178654292383"/>
    <n v="0"/>
    <s v="Nice!"/>
    <m/>
    <d v="1899-12-30T04:02:51"/>
    <d v="1899-12-30T02:01:25"/>
    <d v="1899-12-30T04:02:51"/>
    <d v="1899-12-30T04:55:15"/>
    <d v="1899-12-30T02:01:25"/>
    <d v="1899-12-30T02:27:37"/>
    <n v="905"/>
    <x v="13"/>
    <x v="3"/>
    <n v="201406"/>
  </r>
  <r>
    <x v="1720"/>
    <d v="2014-06-14T00:00:00"/>
    <x v="3"/>
    <n v="1"/>
    <n v="0"/>
    <n v="2"/>
    <n v="52"/>
    <d v="1899-12-30T00:02:52"/>
    <d v="1899-12-30T00:02:52"/>
    <x v="76"/>
    <s v="Griskus Olympic"/>
    <n v="20.930232558139551"/>
    <n v="0"/>
    <m/>
    <m/>
    <d v="1899-12-30T00:00:00"/>
    <d v="1899-12-30T00:00:00"/>
    <d v="1899-12-30T01:15:06"/>
    <d v="1899-12-30T02:07:30"/>
    <d v="1899-12-30T00:37:33"/>
    <d v="1899-12-30T01:03:45"/>
    <n v="143"/>
    <x v="13"/>
    <x v="3"/>
    <n v="201406"/>
  </r>
  <r>
    <x v="1720"/>
    <d v="2014-06-14T00:00:00"/>
    <x v="4"/>
    <n v="1"/>
    <n v="0"/>
    <n v="1"/>
    <n v="56"/>
    <d v="1899-12-30T00:01:56"/>
    <d v="1899-12-30T00:01:56"/>
    <x v="76"/>
    <s v="Griskus Olympic"/>
    <n v="31.034482758620715"/>
    <n v="0"/>
    <m/>
    <m/>
    <d v="1899-12-30T00:00:00"/>
    <d v="1899-12-30T00:00:00"/>
    <d v="1899-12-30T00:50:39"/>
    <d v="1899-12-30T01:43:03"/>
    <d v="1899-12-30T00:25:20"/>
    <d v="1899-12-30T00:51:32"/>
    <n v="10"/>
    <x v="13"/>
    <x v="3"/>
    <n v="201406"/>
  </r>
  <r>
    <x v="1721"/>
    <d v="2014-06-15T00:00:00"/>
    <x v="2"/>
    <n v="3.5"/>
    <n v="0"/>
    <n v="38"/>
    <n v="30"/>
    <d v="1899-12-30T00:38:30"/>
    <d v="1899-12-30T00:11:00"/>
    <x v="80"/>
    <s v="Random"/>
    <n v="5.4545454545454586"/>
    <n v="0"/>
    <s v="Warm"/>
    <s v="http://app.strava.com/activities/154230784"/>
    <d v="1899-12-30T04:48:12"/>
    <d v="1899-12-30T02:24:06"/>
    <d v="1899-12-30T04:48:12"/>
    <d v="1899-12-30T05:40:36"/>
    <d v="1899-12-30T02:24:06"/>
    <d v="1899-12-30T02:50:18"/>
    <n v="2055"/>
    <x v="13"/>
    <x v="3"/>
    <n v="201406"/>
  </r>
  <r>
    <x v="1722"/>
    <d v="2014-06-16T00:00:00"/>
    <x v="2"/>
    <n v="4.3"/>
    <n v="0"/>
    <n v="39"/>
    <n v="25"/>
    <d v="1899-12-30T00:39:25"/>
    <d v="1899-12-30T00:09:10"/>
    <x v="79"/>
    <s v="YNHH Treadmill"/>
    <n v="6.5454545454545512"/>
    <n v="0"/>
    <s v="Inside"/>
    <m/>
    <d v="1899-12-30T04:00:10"/>
    <d v="1899-12-30T02:00:05"/>
    <d v="1899-12-30T04:00:10"/>
    <d v="1899-12-30T04:52:34"/>
    <d v="1899-12-30T02:00:05"/>
    <d v="1899-12-30T02:26:17"/>
    <n v="862"/>
    <x v="13"/>
    <x v="3"/>
    <n v="201406"/>
  </r>
  <r>
    <x v="1723"/>
    <d v="2014-06-17T00:00:00"/>
    <x v="1"/>
    <n v="20.3"/>
    <n v="1"/>
    <n v="18"/>
    <n v="41"/>
    <d v="1899-12-30T01:18:41"/>
    <d v="1899-12-30T00:03:53"/>
    <x v="53"/>
    <s v="Moyf to Ynnh "/>
    <n v="15.47977123490787"/>
    <n v="0"/>
    <s v="Nice!"/>
    <s v="http://app.strava.com/activities/154604112"/>
    <d v="1899-12-30T07:14:07"/>
    <d v="1899-12-30T03:37:03"/>
    <d v="1899-12-30T01:41:33"/>
    <d v="1899-12-30T02:33:57"/>
    <d v="1899-12-30T00:50:47"/>
    <d v="1899-12-30T01:16:59"/>
    <n v="382"/>
    <x v="13"/>
    <x v="3"/>
    <n v="201406"/>
  </r>
  <r>
    <x v="1723"/>
    <d v="2014-06-17T00:00:00"/>
    <x v="1"/>
    <n v="20.3"/>
    <n v="1"/>
    <n v="10"/>
    <n v="48"/>
    <d v="1899-12-30T01:10:48"/>
    <d v="1899-12-30T00:03:29"/>
    <x v="53"/>
    <s v="YNHH to Mojy"/>
    <n v="17.203389830508488"/>
    <n v="0"/>
    <s v="Nice!"/>
    <s v="http://app.strava.com/activities/154890532"/>
    <d v="1899-12-30T06:30:37"/>
    <d v="1899-12-30T03:15:19"/>
    <d v="1899-12-30T01:31:23"/>
    <d v="1899-12-30T02:23:47"/>
    <d v="1899-12-30T00:45:41"/>
    <d v="1899-12-30T01:11:53"/>
    <n v="257"/>
    <x v="13"/>
    <x v="3"/>
    <n v="201406"/>
  </r>
  <r>
    <x v="1724"/>
    <d v="2014-06-18T00:00:00"/>
    <x v="0"/>
    <n v="0.61"/>
    <n v="0"/>
    <n v="27"/>
    <n v="0"/>
    <d v="1899-12-30T00:27:00"/>
    <d v="1899-12-30T00:44:16"/>
    <x v="54"/>
    <s v="Random"/>
    <n v="1.3555555555555567"/>
    <n v="0"/>
    <s v="Nice!"/>
    <m/>
    <d v="1899-12-30T01:46:14"/>
    <d v="1899-12-30T00:53:07"/>
    <d v="1899-12-30T19:19:40"/>
    <d v="1899-12-30T20:12:04"/>
    <d v="1899-12-30T09:39:50"/>
    <d v="1899-12-30T10:06:02"/>
    <n v="3063"/>
    <x v="13"/>
    <x v="3"/>
    <n v="201406"/>
  </r>
  <r>
    <x v="1724"/>
    <d v="2014-06-18T00:00:00"/>
    <x v="2"/>
    <n v="3.28"/>
    <n v="0"/>
    <n v="30"/>
    <n v="26"/>
    <d v="1899-12-30T00:30:26"/>
    <d v="1899-12-30T00:09:17"/>
    <x v="79"/>
    <s v="YNHH Treadmill"/>
    <n v="6.4665936473165431"/>
    <n v="0"/>
    <s v="Inside"/>
    <m/>
    <d v="1899-12-30T04:03:06"/>
    <d v="1899-12-30T02:01:33"/>
    <d v="1899-12-30T04:03:06"/>
    <d v="1899-12-30T04:55:30"/>
    <d v="1899-12-30T02:01:33"/>
    <d v="1899-12-30T02:27:45"/>
    <n v="911"/>
    <x v="13"/>
    <x v="3"/>
    <n v="201406"/>
  </r>
  <r>
    <x v="1725"/>
    <d v="2014-06-19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d v="1899-12-30T01:11:27"/>
    <d v="1899-12-30T02:03:51"/>
    <d v="1899-12-30T00:35:44"/>
    <d v="1899-12-30T01:01:56"/>
    <n v="89"/>
    <x v="13"/>
    <x v="3"/>
    <n v="201406"/>
  </r>
  <r>
    <x v="1726"/>
    <d v="2014-06-20T00:00:00"/>
    <x v="2"/>
    <n v="7"/>
    <n v="1"/>
    <n v="18"/>
    <n v="4"/>
    <d v="1899-12-30T01:18:04"/>
    <d v="1899-12-30T00:11:09"/>
    <x v="76"/>
    <s v="Random"/>
    <n v="5.3800170794193045"/>
    <n v="0"/>
    <s v="Nice!"/>
    <s v="http://app.strava.com/activities/155804364"/>
    <d v="1899-12-30T04:52:12"/>
    <d v="1899-12-30T02:26:06"/>
    <d v="1899-12-30T04:52:12"/>
    <d v="1899-12-30T05:44:36"/>
    <d v="1899-12-30T02:26:06"/>
    <d v="1899-12-30T02:52:18"/>
    <n v="2141"/>
    <x v="13"/>
    <x v="3"/>
    <n v="201406"/>
  </r>
  <r>
    <x v="1726"/>
    <d v="2014-06-20T00:00:00"/>
    <x v="2"/>
    <n v="5"/>
    <n v="0"/>
    <n v="49"/>
    <n v="48"/>
    <d v="1899-12-30T00:49:48"/>
    <d v="1899-12-30T00:09:58"/>
    <x v="79"/>
    <s v="Edgerton Park"/>
    <n v="6.0240963855421734"/>
    <n v="0"/>
    <s v="Nice!"/>
    <s v="http://app.strava.com/activities/155903601"/>
    <d v="1899-12-30T04:20:57"/>
    <d v="1899-12-30T02:10:29"/>
    <d v="1899-12-30T04:20:57"/>
    <d v="1899-12-30T05:13:21"/>
    <d v="1899-12-30T02:10:29"/>
    <d v="1899-12-30T02:36:41"/>
    <n v="1375"/>
    <x v="13"/>
    <x v="3"/>
    <n v="201406"/>
  </r>
  <r>
    <x v="1727"/>
    <d v="2014-06-22T00:00:00"/>
    <x v="2"/>
    <n v="6.75"/>
    <n v="1"/>
    <n v="8"/>
    <n v="36"/>
    <d v="1899-12-30T01:08:36"/>
    <d v="1899-12-30T00:10:10"/>
    <x v="76"/>
    <s v="MV Run"/>
    <n v="5.9037900874635616"/>
    <n v="0"/>
    <s v="Nice!"/>
    <s v="http://app.strava.com/activities/156697591"/>
    <d v="1899-12-30T04:26:16"/>
    <d v="1899-12-30T02:13:08"/>
    <d v="1899-12-30T04:26:16"/>
    <d v="1899-12-30T05:18:40"/>
    <d v="1899-12-30T02:13:08"/>
    <d v="1899-12-30T02:39:20"/>
    <n v="1525"/>
    <x v="13"/>
    <x v="3"/>
    <n v="201406"/>
  </r>
  <r>
    <x v="1727"/>
    <d v="2014-06-22T00:00:00"/>
    <x v="1"/>
    <n v="4.2"/>
    <n v="0"/>
    <n v="30"/>
    <n v="44"/>
    <d v="1899-12-30T00:30:44"/>
    <d v="1899-12-30T00:07:19"/>
    <x v="81"/>
    <s v="MV Bike Back from Rental"/>
    <n v="8.1995661605206145"/>
    <n v="0"/>
    <s v="Nice!"/>
    <s v="http://app.strava.com/activities/156880577"/>
    <d v="1899-12-30T13:39:33"/>
    <d v="1899-12-30T06:49:47"/>
    <d v="1899-12-30T03:11:43"/>
    <d v="1899-12-30T04:04:07"/>
    <d v="1899-12-30T01:35:52"/>
    <d v="1899-12-30T02:02:04"/>
    <n v="707"/>
    <x v="13"/>
    <x v="3"/>
    <n v="201406"/>
  </r>
  <r>
    <x v="1728"/>
    <d v="2014-06-23T00:00:00"/>
    <x v="1"/>
    <n v="6"/>
    <n v="0"/>
    <n v="38"/>
    <n v="55"/>
    <d v="1899-12-30T00:38:55"/>
    <d v="1899-12-30T00:06:29"/>
    <x v="81"/>
    <s v="MV Bike With Boys"/>
    <n v="9.2505353319057892"/>
    <n v="0"/>
    <s v="Nice!"/>
    <s v="http://app.strava.com/activities/157153774"/>
    <d v="1899-12-30T12:06:27"/>
    <d v="1899-12-30T06:03:13"/>
    <d v="1899-12-30T02:49:56"/>
    <d v="1899-12-30T03:42:20"/>
    <d v="1899-12-30T01:24:58"/>
    <d v="1899-12-30T01:51:10"/>
    <n v="696"/>
    <x v="13"/>
    <x v="3"/>
    <n v="201406"/>
  </r>
  <r>
    <x v="1728"/>
    <d v="2014-06-23T00:00:00"/>
    <x v="1"/>
    <n v="5.7"/>
    <n v="0"/>
    <n v="40"/>
    <n v="11"/>
    <d v="1899-12-30T00:40:11"/>
    <d v="1899-12-30T00:07:03"/>
    <x v="81"/>
    <s v="MV Bike to Beach"/>
    <n v="8.5109912899212006"/>
    <n v="0"/>
    <s v="Nice!"/>
    <s v="http://app.strava.com/activities/157189138"/>
    <d v="1899-12-30T13:09:34"/>
    <d v="1899-12-30T06:34:47"/>
    <d v="1899-12-30T03:04:42"/>
    <d v="1899-12-30T03:57:06"/>
    <d v="1899-12-30T01:32:21"/>
    <d v="1899-12-30T01:58:33"/>
    <n v="703"/>
    <x v="13"/>
    <x v="3"/>
    <n v="201406"/>
  </r>
  <r>
    <x v="1728"/>
    <d v="2014-06-23T00:00:00"/>
    <x v="1"/>
    <n v="5.7"/>
    <n v="0"/>
    <n v="40"/>
    <n v="0"/>
    <d v="1899-12-30T00:40:00"/>
    <d v="1899-12-30T00:07:01"/>
    <x v="81"/>
    <s v="MV Bike Back from Beach"/>
    <n v="8.5500000000000078"/>
    <n v="0"/>
    <s v="Nice!"/>
    <m/>
    <d v="1899-12-30T13:05:58"/>
    <d v="1899-12-30T06:32:59"/>
    <d v="1899-12-30T03:03:52"/>
    <d v="1899-12-30T03:56:16"/>
    <d v="1899-12-30T01:31:56"/>
    <d v="1899-12-30T01:58:08"/>
    <n v="702"/>
    <x v="13"/>
    <x v="3"/>
    <n v="201406"/>
  </r>
  <r>
    <x v="1729"/>
    <d v="2014-06-24T00:00:00"/>
    <x v="2"/>
    <n v="6.3"/>
    <n v="1"/>
    <n v="4"/>
    <n v="3"/>
    <d v="1899-12-30T01:04:03"/>
    <d v="1899-12-30T00:10:10"/>
    <x v="76"/>
    <s v="MV Run"/>
    <n v="5.9016393442623007"/>
    <n v="0"/>
    <s v="Nice!"/>
    <s v="http://app.strava.com/activities/157542754"/>
    <d v="1899-12-30T04:26:22"/>
    <d v="1899-12-30T02:13:11"/>
    <d v="1899-12-30T04:26:22"/>
    <d v="1899-12-30T05:18:46"/>
    <d v="1899-12-30T02:13:11"/>
    <d v="1899-12-30T02:39:23"/>
    <n v="1526"/>
    <x v="13"/>
    <x v="3"/>
    <n v="201406"/>
  </r>
  <r>
    <x v="1730"/>
    <d v="2014-06-25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d v="1899-12-30T01:13:22"/>
    <d v="1899-12-30T02:05:46"/>
    <d v="1899-12-30T00:36:41"/>
    <d v="1899-12-30T01:02:53"/>
    <n v="113"/>
    <x v="13"/>
    <x v="3"/>
    <n v="201406"/>
  </r>
  <r>
    <x v="1730"/>
    <d v="2014-06-25T00:00:00"/>
    <x v="2"/>
    <n v="3.75"/>
    <n v="0"/>
    <n v="35"/>
    <n v="0"/>
    <d v="1899-12-30T00:35:00"/>
    <d v="1899-12-30T00:09:20"/>
    <x v="79"/>
    <s v="YNHH Treadmill"/>
    <n v="6.4285714285714342"/>
    <n v="0"/>
    <s v="Inside"/>
    <m/>
    <d v="1899-12-30T04:04:32"/>
    <d v="1899-12-30T02:02:16"/>
    <d v="1899-12-30T04:04:32"/>
    <d v="1899-12-30T04:56:56"/>
    <d v="1899-12-30T02:02:16"/>
    <d v="1899-12-30T02:28:28"/>
    <n v="940"/>
    <x v="13"/>
    <x v="3"/>
    <n v="201406"/>
  </r>
  <r>
    <x v="1731"/>
    <d v="2014-06-26T00:00:00"/>
    <x v="1"/>
    <n v="20.3"/>
    <n v="1"/>
    <n v="18"/>
    <n v="49"/>
    <d v="1899-12-30T01:18:49"/>
    <d v="1899-12-30T00:03:53"/>
    <x v="53"/>
    <s v="Moyf to Ynnh "/>
    <n v="15.453584267286967"/>
    <n v="0"/>
    <s v="Wet"/>
    <m/>
    <d v="1899-12-30T07:14:51"/>
    <d v="1899-12-30T03:37:26"/>
    <d v="1899-12-30T01:41:43"/>
    <d v="1899-12-30T02:34:07"/>
    <d v="1899-12-30T00:50:52"/>
    <d v="1899-12-30T01:17:04"/>
    <n v="385"/>
    <x v="13"/>
    <x v="3"/>
    <n v="201406"/>
  </r>
  <r>
    <x v="1731"/>
    <d v="2014-06-26T00:00:00"/>
    <x v="1"/>
    <n v="25.7"/>
    <n v="1"/>
    <n v="43"/>
    <n v="0"/>
    <d v="1899-12-30T01:43:00"/>
    <d v="1899-12-30T00:04:00"/>
    <x v="53"/>
    <s v="Canal Trail plus next section"/>
    <n v="14.970873786407775"/>
    <n v="0"/>
    <s v="Humid"/>
    <m/>
    <d v="1899-12-30T07:28:52"/>
    <d v="1899-12-30T03:44:26"/>
    <d v="1899-12-30T01:45:00"/>
    <d v="1899-12-30T02:37:24"/>
    <d v="1899-12-30T00:52:30"/>
    <d v="1899-12-30T01:18:42"/>
    <n v="446"/>
    <x v="13"/>
    <x v="3"/>
    <n v="201406"/>
  </r>
  <r>
    <x v="1732"/>
    <d v="2014-06-27T00:00:00"/>
    <x v="0"/>
    <n v="1"/>
    <n v="0"/>
    <n v="33"/>
    <n v="35"/>
    <d v="1899-12-30T00:33:35"/>
    <d v="1899-12-30T00:33:35"/>
    <x v="54"/>
    <s v="Lake"/>
    <n v="1.7866004962779169"/>
    <n v="0"/>
    <s v="Nice!"/>
    <m/>
    <d v="1899-12-30T01:20:36"/>
    <d v="1899-12-30T00:40:18"/>
    <d v="1899-12-30T14:39:53"/>
    <d v="1899-12-30T15:32:17"/>
    <d v="1899-12-30T07:19:57"/>
    <d v="1899-12-30T07:46:09"/>
    <n v="2823"/>
    <x v="13"/>
    <x v="3"/>
    <n v="201406"/>
  </r>
  <r>
    <x v="1732"/>
    <d v="2014-06-27T00:00:00"/>
    <x v="1"/>
    <n v="27"/>
    <n v="1"/>
    <n v="52"/>
    <n v="53"/>
    <d v="1899-12-30T01:52:53"/>
    <d v="1899-12-30T00:04:11"/>
    <x v="77"/>
    <s v="Just Ride"/>
    <n v="14.35109995570649"/>
    <n v="0"/>
    <s v="Humid"/>
    <s v="http://app.strava.com/activities/158890731"/>
    <d v="1899-12-30T07:48:15"/>
    <d v="1899-12-30T03:54:08"/>
    <d v="1899-12-30T01:49:32"/>
    <d v="1899-12-30T02:41:56"/>
    <d v="1899-12-30T00:54:46"/>
    <d v="1899-12-30T01:20:58"/>
    <n v="506"/>
    <x v="13"/>
    <x v="3"/>
    <n v="201406"/>
  </r>
  <r>
    <x v="1733"/>
    <d v="2014-06-28T00:00:00"/>
    <x v="2"/>
    <n v="3"/>
    <n v="0"/>
    <n v="33"/>
    <n v="4"/>
    <d v="1899-12-30T00:33:04"/>
    <d v="1899-12-30T00:11:01"/>
    <x v="76"/>
    <s v="Airport Runabout"/>
    <n v="5.4435483870967776"/>
    <n v="0"/>
    <s v="Humid"/>
    <s v="http://app.strava.com/activities/159139255"/>
    <d v="1899-12-30T04:48:47"/>
    <d v="1899-12-30T02:24:23"/>
    <d v="1899-12-30T04:48:47"/>
    <d v="1899-12-30T05:41:11"/>
    <d v="1899-12-30T02:24:23"/>
    <d v="1899-12-30T02:50:35"/>
    <n v="2065"/>
    <x v="13"/>
    <x v="3"/>
    <n v="201406"/>
  </r>
  <r>
    <x v="1734"/>
    <d v="2014-06-30T00:00:00"/>
    <x v="2"/>
    <n v="5"/>
    <n v="0"/>
    <n v="48"/>
    <n v="11"/>
    <d v="1899-12-30T00:48:11"/>
    <d v="1899-12-30T00:09:38"/>
    <x v="79"/>
    <s v="YNHH Treadmill"/>
    <n v="6.2262193012798388"/>
    <n v="0"/>
    <s v="Inside"/>
    <s v="5x1 mile at 8:30"/>
    <d v="1899-12-30T04:12:29"/>
    <d v="1899-12-30T02:06:14"/>
    <d v="1899-12-30T04:12:29"/>
    <d v="1899-12-30T05:04:53"/>
    <d v="1899-12-30T02:06:14"/>
    <d v="1899-12-30T02:32:26"/>
    <n v="1120"/>
    <x v="13"/>
    <x v="3"/>
    <n v="201406"/>
  </r>
  <r>
    <x v="1735"/>
    <d v="2014-07-01T00:00:00"/>
    <x v="1"/>
    <n v="25"/>
    <n v="1"/>
    <n v="31"/>
    <n v="33"/>
    <d v="1899-12-30T01:31:33"/>
    <d v="1899-12-30T00:03:40"/>
    <x v="77"/>
    <s v="Home to Work"/>
    <n v="16.384489350081935"/>
    <n v="0"/>
    <s v="Humid"/>
    <s v="http://app.strava.com/activities/160296076/overview"/>
    <d v="1899-12-30T06:50:09"/>
    <d v="1899-12-30T03:25:04"/>
    <d v="1899-12-30T01:35:57"/>
    <d v="1899-12-30T02:28:21"/>
    <d v="1899-12-30T00:47:58"/>
    <d v="1899-12-30T01:14:10"/>
    <n v="309"/>
    <x v="13"/>
    <x v="0"/>
    <n v="201407"/>
  </r>
  <r>
    <x v="1735"/>
    <d v="2014-07-01T00:00:00"/>
    <x v="1"/>
    <n v="25"/>
    <n v="1"/>
    <n v="57"/>
    <n v="19"/>
    <d v="1899-12-30T01:57:19"/>
    <d v="1899-12-30T00:04:42"/>
    <x v="77"/>
    <s v="Work to Home"/>
    <n v="12.785907089075163"/>
    <n v="0"/>
    <s v="HOT"/>
    <m/>
    <d v="1899-12-30T08:45:35"/>
    <d v="1899-12-30T04:22:47"/>
    <d v="1899-12-30T02:02:57"/>
    <d v="1899-12-30T02:55:21"/>
    <d v="1899-12-30T01:01:28"/>
    <d v="1899-12-30T01:27:40"/>
    <n v="626"/>
    <x v="13"/>
    <x v="0"/>
    <n v="201407"/>
  </r>
  <r>
    <x v="1736"/>
    <d v="2014-07-02T00:00:00"/>
    <x v="0"/>
    <n v="1.2"/>
    <n v="0"/>
    <n v="42"/>
    <n v="19"/>
    <d v="1899-12-30T00:42:19"/>
    <d v="1899-12-30T00:35:16"/>
    <x v="54"/>
    <s v="Gdock to Quassy"/>
    <n v="1.7014572666404109"/>
    <n v="0"/>
    <s v="Warm"/>
    <m/>
    <d v="1899-12-30T01:24:38"/>
    <d v="1899-12-30T00:42:19"/>
    <d v="1899-12-30T15:23:55"/>
    <d v="1899-12-30T16:16:19"/>
    <d v="1899-12-30T07:41:57"/>
    <d v="1899-12-30T08:08:09"/>
    <n v="2871"/>
    <x v="13"/>
    <x v="0"/>
    <n v="201407"/>
  </r>
  <r>
    <x v="1737"/>
    <d v="2014-07-05T00:00:00"/>
    <x v="2"/>
    <n v="6.25"/>
    <n v="1"/>
    <n v="0"/>
    <n v="54"/>
    <d v="1899-12-30T01:00:54"/>
    <d v="1899-12-30T00:09:45"/>
    <x v="80"/>
    <s v="BK 10k"/>
    <n v="6.1576354679803007"/>
    <n v="156"/>
    <s v="Perfect"/>
    <s v="http://app.strava.com/activities/162025078"/>
    <d v="1899-12-30T04:15:18"/>
    <d v="1899-12-30T02:07:39"/>
    <d v="1899-12-30T04:15:18"/>
    <d v="1899-12-30T05:07:42"/>
    <d v="1899-12-30T02:07:39"/>
    <d v="1899-12-30T02:33:51"/>
    <n v="1211"/>
    <x v="13"/>
    <x v="0"/>
    <n v="201407"/>
  </r>
  <r>
    <x v="1738"/>
    <d v="2014-07-06T00:00:00"/>
    <x v="1"/>
    <n v="33.1"/>
    <n v="2"/>
    <n v="38"/>
    <n v="34"/>
    <d v="1899-12-30T02:38:34"/>
    <d v="1899-12-30T00:04:47"/>
    <x v="77"/>
    <s v="Was going to be a 100 but not"/>
    <n v="12.524700441454709"/>
    <n v="0"/>
    <s v="Warm"/>
    <s v="2 flat tires"/>
    <d v="1899-12-30T08:56:32"/>
    <d v="1899-12-30T04:28:16"/>
    <d v="1899-12-30T02:05:31"/>
    <d v="1899-12-30T02:57:55"/>
    <d v="1899-12-30T01:02:45"/>
    <d v="1899-12-30T01:28:57"/>
    <n v="636"/>
    <x v="13"/>
    <x v="0"/>
    <n v="201407"/>
  </r>
  <r>
    <x v="1738"/>
    <d v="2014-07-06T00:00:00"/>
    <x v="1"/>
    <n v="12.2"/>
    <n v="0"/>
    <n v="56"/>
    <n v="56"/>
    <d v="1899-12-30T00:56:56"/>
    <d v="1899-12-30T00:04:40"/>
    <x v="77"/>
    <s v="Random"/>
    <n v="12.85714285714287"/>
    <n v="0"/>
    <s v="Warm"/>
    <s v="Changed tire and test out bike"/>
    <d v="1899-12-30T08:42:40"/>
    <d v="1899-12-30T04:21:20"/>
    <d v="1899-12-30T02:02:16"/>
    <d v="1899-12-30T02:54:40"/>
    <d v="1899-12-30T01:01:08"/>
    <d v="1899-12-30T01:27:20"/>
    <n v="620"/>
    <x v="13"/>
    <x v="0"/>
    <n v="201407"/>
  </r>
  <r>
    <x v="1739"/>
    <d v="2014-07-07T00:00:00"/>
    <x v="2"/>
    <n v="2.9"/>
    <n v="0"/>
    <n v="27"/>
    <n v="30"/>
    <d v="1899-12-30T00:27:30"/>
    <d v="1899-12-30T00:09:29"/>
    <x v="79"/>
    <s v="YNHH Random"/>
    <n v="6.3272727272727334"/>
    <n v="0"/>
    <s v="Hot"/>
    <s v="http://app.strava.com/activities/162902425"/>
    <d v="1899-12-30T04:08:27"/>
    <d v="1899-12-30T02:04:13"/>
    <d v="1899-12-30T04:08:27"/>
    <d v="1899-12-30T05:00:51"/>
    <d v="1899-12-30T02:04:13"/>
    <d v="1899-12-30T02:30:25"/>
    <n v="1015"/>
    <x v="13"/>
    <x v="0"/>
    <n v="201407"/>
  </r>
  <r>
    <x v="1740"/>
    <d v="2014-07-08T00:00:00"/>
    <x v="0"/>
    <n v="0.72"/>
    <n v="0"/>
    <n v="25"/>
    <n v="23"/>
    <d v="1899-12-30T00:25:23"/>
    <d v="1899-12-30T00:35:15"/>
    <x v="54"/>
    <s v="Random"/>
    <n v="1.7019041365725556"/>
    <n v="0"/>
    <s v="Nice!"/>
    <m/>
    <d v="1899-12-30T01:24:37"/>
    <d v="1899-12-30T00:42:18"/>
    <d v="1899-12-30T15:23:40"/>
    <d v="1899-12-30T16:16:04"/>
    <d v="1899-12-30T07:41:50"/>
    <d v="1899-12-30T08:08:02"/>
    <n v="2870"/>
    <x v="13"/>
    <x v="0"/>
    <n v="201407"/>
  </r>
  <r>
    <x v="1741"/>
    <d v="2014-07-09T00:00:00"/>
    <x v="0"/>
    <n v="0.5"/>
    <n v="0"/>
    <n v="16"/>
    <n v="35"/>
    <d v="1899-12-30T00:16:35"/>
    <d v="1899-12-30T00:33:10"/>
    <x v="54"/>
    <s v="Griskus Sprint"/>
    <n v="1.8090452261306549"/>
    <n v="0"/>
    <s v="Nice!"/>
    <m/>
    <d v="1899-12-30T01:19:36"/>
    <d v="1899-12-30T00:39:48"/>
    <d v="1899-12-30T14:28:58"/>
    <d v="1899-12-30T15:21:22"/>
    <d v="1899-12-30T07:14:29"/>
    <d v="1899-12-30T07:40:41"/>
    <n v="2809"/>
    <x v="13"/>
    <x v="0"/>
    <n v="201407"/>
  </r>
  <r>
    <x v="1741"/>
    <d v="2014-07-09T00:00:00"/>
    <x v="1"/>
    <n v="10.5"/>
    <n v="0"/>
    <n v="32"/>
    <n v="26"/>
    <d v="1899-12-30T00:32:26"/>
    <d v="1899-12-30T00:03:05"/>
    <x v="77"/>
    <s v="Griskus Sprint"/>
    <n v="19.424460431654698"/>
    <n v="0"/>
    <s v="Nice!"/>
    <m/>
    <d v="1899-12-30T05:45:57"/>
    <d v="1899-12-30T02:52:59"/>
    <d v="1899-12-30T01:20:56"/>
    <d v="1899-12-30T02:13:20"/>
    <d v="1899-12-30T00:40:28"/>
    <d v="1899-12-30T01:06:40"/>
    <n v="196"/>
    <x v="13"/>
    <x v="0"/>
    <n v="201407"/>
  </r>
  <r>
    <x v="1741"/>
    <d v="2014-07-09T00:00:00"/>
    <x v="2"/>
    <n v="3.1"/>
    <n v="0"/>
    <n v="27"/>
    <n v="50"/>
    <d v="1899-12-30T00:27:50"/>
    <d v="1899-12-30T00:08:59"/>
    <x v="80"/>
    <s v="Griskus Sprint"/>
    <n v="6.6826347305389282"/>
    <n v="0"/>
    <s v="Nice!"/>
    <m/>
    <d v="1899-12-30T03:55:14"/>
    <d v="1899-12-30T01:57:37"/>
    <d v="1899-12-30T03:55:14"/>
    <d v="1899-12-30T04:47:38"/>
    <d v="1899-12-30T01:57:37"/>
    <d v="1899-12-30T02:23:49"/>
    <n v="811"/>
    <x v="13"/>
    <x v="0"/>
    <n v="201407"/>
  </r>
  <r>
    <x v="1741"/>
    <d v="2014-07-09T00:00:00"/>
    <x v="3"/>
    <n v="1"/>
    <n v="0"/>
    <n v="2"/>
    <n v="3"/>
    <d v="1899-12-30T00:02:03"/>
    <d v="1899-12-30T00:02:03"/>
    <x v="0"/>
    <s v="Griskus Sprint"/>
    <n v="29.268292682926855"/>
    <n v="0"/>
    <m/>
    <m/>
    <d v="1899-12-30T00:00:00"/>
    <d v="1899-12-30T00:00:00"/>
    <d v="1899-12-30T00:53:43"/>
    <d v="1899-12-30T01:46:07"/>
    <d v="1899-12-30T00:26:51"/>
    <d v="1899-12-30T00:53:03"/>
    <n v="13"/>
    <x v="13"/>
    <x v="0"/>
    <n v="201407"/>
  </r>
  <r>
    <x v="1741"/>
    <d v="2014-07-09T00:00:00"/>
    <x v="4"/>
    <n v="1"/>
    <n v="0"/>
    <n v="1"/>
    <n v="11"/>
    <d v="1899-12-30T00:01:11"/>
    <d v="1899-12-30T00:01:11"/>
    <x v="0"/>
    <s v="Griskus Sprint"/>
    <n v="50.704225352112722"/>
    <n v="0"/>
    <m/>
    <m/>
    <d v="1899-12-30T00:00:00"/>
    <d v="1899-12-30T00:00:00"/>
    <d v="1899-12-30T00:31:00"/>
    <d v="1899-12-30T01:23:24"/>
    <d v="1899-12-30T00:15:30"/>
    <d v="1899-12-30T00:41:42"/>
    <n v="3"/>
    <x v="13"/>
    <x v="0"/>
    <n v="201407"/>
  </r>
  <r>
    <x v="1742"/>
    <d v="2014-07-10T00:00:00"/>
    <x v="1"/>
    <n v="10"/>
    <n v="0"/>
    <n v="28"/>
    <n v="20"/>
    <d v="1899-12-30T00:28:20"/>
    <d v="1899-12-30T00:02:50"/>
    <x v="51"/>
    <s v="YNHH Spin Bike"/>
    <n v="21.176470588235308"/>
    <n v="0"/>
    <s v="Inside"/>
    <m/>
    <d v="1899-12-30T05:17:20"/>
    <d v="1899-12-30T02:38:40"/>
    <d v="1899-12-30T01:14:14"/>
    <d v="1899-12-30T02:06:38"/>
    <d v="1899-12-30T00:37:07"/>
    <d v="1899-12-30T01:03:19"/>
    <n v="131"/>
    <x v="13"/>
    <x v="0"/>
    <n v="201407"/>
  </r>
  <r>
    <x v="1743"/>
    <d v="2014-07-12T00:00:00"/>
    <x v="0"/>
    <n v="1.2"/>
    <n v="0"/>
    <n v="42"/>
    <n v="43"/>
    <d v="1899-12-30T00:42:43"/>
    <d v="1899-12-30T00:35:36"/>
    <x v="82"/>
    <s v="Ironman Mont Tremblant"/>
    <n v="1.6855247756535321"/>
    <n v="0"/>
    <s v="Nice!"/>
    <m/>
    <d v="1899-12-30T01:25:26"/>
    <d v="1899-12-30T00:42:43"/>
    <d v="1899-12-30T15:32:39"/>
    <d v="1899-12-30T16:25:03"/>
    <d v="1899-12-30T07:46:19"/>
    <d v="1899-12-30T08:12:31"/>
    <n v="2883"/>
    <x v="13"/>
    <x v="0"/>
    <n v="201407"/>
  </r>
  <r>
    <x v="1743"/>
    <d v="2014-07-12T00:00:00"/>
    <x v="1"/>
    <n v="60"/>
    <n v="4"/>
    <n v="15"/>
    <n v="45"/>
    <d v="1899-12-30T04:15:45"/>
    <d v="1899-12-30T00:04:16"/>
    <x v="77"/>
    <s v="Ironman Mont Tremblant"/>
    <n v="14.076246334310861"/>
    <n v="0"/>
    <s v="Nice!"/>
    <s v="http://app.strava.com/activities/165646551"/>
    <d v="1899-12-30T07:57:24"/>
    <d v="1899-12-30T03:58:42"/>
    <d v="1899-12-30T01:51:41"/>
    <d v="1899-12-30T02:44:05"/>
    <d v="1899-12-30T00:55:50"/>
    <d v="1899-12-30T01:22:02"/>
    <n v="524"/>
    <x v="13"/>
    <x v="0"/>
    <n v="201407"/>
  </r>
  <r>
    <x v="1743"/>
    <d v="2014-07-12T00:00:00"/>
    <x v="2"/>
    <n v="1.5"/>
    <n v="0"/>
    <n v="16"/>
    <n v="15"/>
    <d v="1899-12-30T00:16:15"/>
    <d v="1899-12-30T00:10:50"/>
    <x v="76"/>
    <s v="Tremblant Random"/>
    <n v="5.5384615384615428"/>
    <n v="0"/>
    <s v="Nice!"/>
    <s v="http://app.strava.com/activities/165645668"/>
    <d v="1899-12-30T04:43:50"/>
    <d v="1899-12-30T02:21:55"/>
    <d v="1899-12-30T04:43:50"/>
    <d v="1899-12-30T05:36:14"/>
    <d v="1899-12-30T02:21:55"/>
    <d v="1899-12-30T02:48:07"/>
    <n v="1968"/>
    <x v="13"/>
    <x v="0"/>
    <n v="201407"/>
  </r>
  <r>
    <x v="1744"/>
    <d v="2014-07-13T00:00:00"/>
    <x v="2"/>
    <n v="9.8000000000000007"/>
    <n v="1"/>
    <n v="50"/>
    <n v="42"/>
    <d v="1899-12-30T01:50:42"/>
    <d v="1899-12-30T00:11:18"/>
    <x v="76"/>
    <s v="Tremblant first 10"/>
    <n v="5.3116531165311693"/>
    <n v="0"/>
    <s v="Nice!"/>
    <s v="http://app.strava.com/activities/165645693"/>
    <d v="1899-12-30T04:55:57"/>
    <d v="1899-12-30T02:27:59"/>
    <d v="1899-12-30T04:55:57"/>
    <d v="1899-12-30T05:48:21"/>
    <d v="1899-12-30T02:27:59"/>
    <d v="1899-12-30T02:54:11"/>
    <n v="2194"/>
    <x v="13"/>
    <x v="0"/>
    <n v="201407"/>
  </r>
  <r>
    <x v="1745"/>
    <d v="2014-07-14T00:00:00"/>
    <x v="2"/>
    <n v="1"/>
    <n v="0"/>
    <n v="9"/>
    <n v="50"/>
    <d v="1899-12-30T00:09:50"/>
    <d v="1899-12-30T00:09:50"/>
    <x v="79"/>
    <s v="YNHH Treadmill"/>
    <n v="6.1016949152542415"/>
    <n v="0"/>
    <s v="Inside"/>
    <m/>
    <d v="1899-12-30T04:17:38"/>
    <d v="1899-12-30T02:08:49"/>
    <d v="1899-12-30T04:17:38"/>
    <d v="1899-12-30T05:10:02"/>
    <d v="1899-12-30T02:08:49"/>
    <d v="1899-12-30T02:35:01"/>
    <n v="1276"/>
    <x v="13"/>
    <x v="0"/>
    <n v="201407"/>
  </r>
  <r>
    <x v="1745"/>
    <d v="2014-07-14T00:00:00"/>
    <x v="1"/>
    <n v="5"/>
    <n v="0"/>
    <n v="15"/>
    <n v="0"/>
    <d v="1899-12-30T00:15:00"/>
    <d v="1899-12-30T00:03:00"/>
    <x v="51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3"/>
    <x v="13"/>
    <x v="0"/>
    <n v="201407"/>
  </r>
  <r>
    <x v="1746"/>
    <d v="2014-07-15T00:00:00"/>
    <x v="2"/>
    <n v="2.1800000000000002"/>
    <n v="0"/>
    <n v="18"/>
    <n v="44"/>
    <d v="1899-12-30T00:18:44"/>
    <d v="1899-12-30T00:08:36"/>
    <x v="79"/>
    <s v="YNHH Treadmill"/>
    <n v="6.9822064056939555"/>
    <n v="0"/>
    <s v="Inside"/>
    <m/>
    <d v="1899-12-30T03:45:09"/>
    <d v="1899-12-30T01:52:34"/>
    <d v="1899-12-30T03:45:09"/>
    <d v="1899-12-30T04:37:33"/>
    <d v="1899-12-30T01:52:34"/>
    <d v="1899-12-30T02:18:46"/>
    <n v="754"/>
    <x v="13"/>
    <x v="0"/>
    <n v="201407"/>
  </r>
  <r>
    <x v="1747"/>
    <d v="2014-07-17T00:00:00"/>
    <x v="0"/>
    <n v="1.2"/>
    <n v="0"/>
    <n v="42"/>
    <n v="43"/>
    <d v="1899-12-30T00:42:43"/>
    <d v="1899-12-30T00:35:36"/>
    <x v="54"/>
    <s v="Gdock to Quassy"/>
    <n v="1.6855247756535321"/>
    <n v="0"/>
    <s v="Nice!"/>
    <m/>
    <d v="1899-12-30T01:25:26"/>
    <d v="1899-12-30T00:42:43"/>
    <d v="1899-12-30T15:32:39"/>
    <d v="1899-12-30T16:25:03"/>
    <d v="1899-12-30T07:46:19"/>
    <d v="1899-12-30T08:12:31"/>
    <n v="2883"/>
    <x v="13"/>
    <x v="0"/>
    <n v="201407"/>
  </r>
  <r>
    <x v="1747"/>
    <d v="2014-07-17T00:00:00"/>
    <x v="1"/>
    <n v="12"/>
    <n v="0"/>
    <n v="34"/>
    <n v="20"/>
    <d v="1899-12-30T00:34:20"/>
    <d v="1899-12-30T00:02:52"/>
    <x v="51"/>
    <s v="YNHH Spin Bike"/>
    <n v="20.970873786407779"/>
    <n v="0"/>
    <s v="Inside"/>
    <m/>
    <d v="1899-12-30T05:20:27"/>
    <d v="1899-12-30T02:40:13"/>
    <d v="1899-12-30T01:14:58"/>
    <d v="1899-12-30T02:07:22"/>
    <d v="1899-12-30T00:37:29"/>
    <d v="1899-12-30T01:03:41"/>
    <n v="141"/>
    <x v="13"/>
    <x v="0"/>
    <n v="201407"/>
  </r>
  <r>
    <x v="1748"/>
    <d v="2014-07-18T00:00:00"/>
    <x v="2"/>
    <n v="15.4"/>
    <n v="2"/>
    <n v="44"/>
    <n v="54"/>
    <d v="1899-12-30T02:44:54"/>
    <d v="1899-12-30T00:10:42"/>
    <x v="76"/>
    <s v="Double Bike Loop"/>
    <n v="5.6033959975742924"/>
    <n v="0"/>
    <s v="Nice!"/>
    <m/>
    <d v="1899-12-30T04:40:33"/>
    <d v="1899-12-30T02:20:16"/>
    <d v="1899-12-30T04:40:33"/>
    <d v="1899-12-30T05:32:57"/>
    <d v="1899-12-30T02:20:16"/>
    <d v="1899-12-30T02:46:28"/>
    <n v="1891"/>
    <x v="13"/>
    <x v="0"/>
    <n v="201407"/>
  </r>
  <r>
    <x v="1749"/>
    <d v="2014-07-19T00:00:00"/>
    <x v="1"/>
    <n v="12"/>
    <n v="0"/>
    <n v="53"/>
    <n v="59"/>
    <d v="1899-12-30T00:53:59"/>
    <d v="1899-12-30T00:04:30"/>
    <x v="77"/>
    <s v="Easy Lunch Ride"/>
    <n v="13.337449830194515"/>
    <n v="0"/>
    <s v="Nice!"/>
    <m/>
    <d v="1899-12-30T08:23:51"/>
    <d v="1899-12-30T04:11:55"/>
    <d v="1899-12-30T01:57:52"/>
    <d v="1899-12-30T02:50:16"/>
    <d v="1899-12-30T00:58:56"/>
    <d v="1899-12-30T01:25:08"/>
    <n v="580"/>
    <x v="13"/>
    <x v="0"/>
    <n v="201407"/>
  </r>
  <r>
    <x v="1750"/>
    <d v="2014-07-21T00:00:00"/>
    <x v="1"/>
    <n v="51.1"/>
    <n v="3"/>
    <n v="10"/>
    <n v="28"/>
    <d v="1899-12-30T03:10:28"/>
    <d v="1899-12-30T00:03:44"/>
    <x v="53"/>
    <s v="Virginia Beach Ride 1"/>
    <n v="16.097304865243274"/>
    <n v="124"/>
    <s v="Humid"/>
    <s v="http://app.strava.com/activities/168877355"/>
    <d v="1899-12-30T06:57:28"/>
    <d v="1899-12-30T03:28:44"/>
    <d v="1899-12-30T01:37:39"/>
    <d v="1899-12-30T02:30:03"/>
    <d v="1899-12-30T00:48:50"/>
    <d v="1899-12-30T01:15:02"/>
    <n v="328"/>
    <x v="13"/>
    <x v="0"/>
    <n v="201407"/>
  </r>
  <r>
    <x v="1751"/>
    <d v="2014-07-23T00:00:00"/>
    <x v="1"/>
    <n v="51.4"/>
    <n v="2"/>
    <n v="46"/>
    <n v="50"/>
    <d v="1899-12-30T02:46:50"/>
    <d v="1899-12-30T00:03:15"/>
    <x v="53"/>
    <s v="Virginia Beach to NC"/>
    <n v="18.4855144855145"/>
    <n v="135"/>
    <s v="Humid"/>
    <s v="http://app.strava.com/activities/169772814"/>
    <d v="1899-12-30T06:03:32"/>
    <d v="1899-12-30T03:01:46"/>
    <d v="1899-12-30T01:25:02"/>
    <d v="1899-12-30T02:17:26"/>
    <d v="1899-12-30T00:42:31"/>
    <d v="1899-12-30T01:08:43"/>
    <n v="210"/>
    <x v="13"/>
    <x v="0"/>
    <n v="201407"/>
  </r>
  <r>
    <x v="1752"/>
    <d v="2014-07-24T00:00:00"/>
    <x v="2"/>
    <n v="4.5"/>
    <n v="0"/>
    <n v="58"/>
    <n v="15"/>
    <d v="1899-12-30T00:58:15"/>
    <d v="1899-12-30T00:12:57"/>
    <x v="76"/>
    <s v="Virginia Beach Run"/>
    <n v="4.6351931330472143"/>
    <n v="0"/>
    <s v="HOT &amp; Humid"/>
    <s v="http://app.strava.com/activities/170705917"/>
    <d v="1899-12-30T05:39:09"/>
    <d v="1899-12-30T02:49:34"/>
    <d v="1899-12-30T05:39:09"/>
    <d v="1899-12-30T06:31:33"/>
    <d v="1899-12-30T02:49:34"/>
    <d v="1899-12-30T03:15:46"/>
    <n v="2560"/>
    <x v="13"/>
    <x v="0"/>
    <n v="201407"/>
  </r>
  <r>
    <x v="1753"/>
    <d v="2014-07-25T00:00:00"/>
    <x v="2"/>
    <n v="5"/>
    <n v="0"/>
    <n v="55"/>
    <n v="5"/>
    <d v="1899-12-30T00:55:05"/>
    <d v="1899-12-30T00:11:01"/>
    <x v="76"/>
    <s v="Virginia Beach Run"/>
    <n v="5.4462934947049968"/>
    <n v="0"/>
    <s v="HOT &amp; Humid"/>
    <s v="http://app.strava.com/activities/170705914"/>
    <d v="1899-12-30T04:48:38"/>
    <d v="1899-12-30T02:24:19"/>
    <d v="1899-12-30T04:48:38"/>
    <d v="1899-12-30T05:41:02"/>
    <d v="1899-12-30T02:24:19"/>
    <d v="1899-12-30T02:50:31"/>
    <n v="2059"/>
    <x v="13"/>
    <x v="0"/>
    <n v="201407"/>
  </r>
  <r>
    <x v="1754"/>
    <d v="2014-07-27T00:00:00"/>
    <x v="1"/>
    <n v="101.1"/>
    <n v="6"/>
    <n v="35"/>
    <n v="14"/>
    <d v="1899-12-30T06:35:14"/>
    <d v="1899-12-30T00:03:55"/>
    <x v="77"/>
    <s v="Waramaug 100 via 254"/>
    <n v="15.347895757780224"/>
    <n v="131"/>
    <s v="Crazy"/>
    <s v="http://app.strava.com/activities/171753522"/>
    <d v="1899-12-30T07:17:51"/>
    <d v="1899-12-30T03:38:55"/>
    <d v="1899-12-30T01:42:25"/>
    <d v="1899-12-30T02:34:49"/>
    <d v="1899-12-30T00:51:13"/>
    <d v="1899-12-30T01:17:25"/>
    <n v="394"/>
    <x v="13"/>
    <x v="0"/>
    <n v="201407"/>
  </r>
  <r>
    <x v="1755"/>
    <d v="2014-07-28T00:00:00"/>
    <x v="2"/>
    <n v="2.1"/>
    <n v="0"/>
    <n v="23"/>
    <n v="0"/>
    <d v="1899-12-30T00:23:00"/>
    <d v="1899-12-30T00:10:57"/>
    <x v="76"/>
    <s v="YNHH Random"/>
    <n v="5.4782608695652213"/>
    <n v="0"/>
    <s v="HOT &amp; Humid"/>
    <s v="http://app.strava.com/activities/172127219"/>
    <d v="1899-12-30T04:46:57"/>
    <d v="1899-12-30T02:23:29"/>
    <d v="1899-12-30T04:46:57"/>
    <d v="1899-12-30T05:39:21"/>
    <d v="1899-12-30T02:23:29"/>
    <d v="1899-12-30T02:49:41"/>
    <n v="2027"/>
    <x v="13"/>
    <x v="0"/>
    <n v="201407"/>
  </r>
  <r>
    <x v="1756"/>
    <d v="2014-07-29T00:00:00"/>
    <x v="0"/>
    <n v="1.2"/>
    <n v="0"/>
    <n v="45"/>
    <n v="0"/>
    <d v="1899-12-30T00:45:00"/>
    <d v="1899-12-30T00:37:30"/>
    <x v="54"/>
    <s v="Gdock to Quassy"/>
    <n v="1.6000000000000012"/>
    <n v="0"/>
    <m/>
    <m/>
    <d v="1899-12-30T01:30:00"/>
    <d v="1899-12-30T00:45:00"/>
    <d v="1899-12-30T16:22:30"/>
    <d v="1899-12-30T17:14:54"/>
    <d v="1899-12-30T08:11:15"/>
    <d v="1899-12-30T08:37:27"/>
    <n v="2944"/>
    <x v="13"/>
    <x v="0"/>
    <n v="201407"/>
  </r>
  <r>
    <x v="1757"/>
    <d v="2014-07-30T00:00:00"/>
    <x v="0"/>
    <n v="1.2"/>
    <n v="0"/>
    <n v="45"/>
    <n v="1"/>
    <d v="1899-12-30T00:45:01"/>
    <d v="1899-12-30T00:37:31"/>
    <x v="54"/>
    <s v="Gdock to Quassy"/>
    <n v="1.5994076268048882"/>
    <n v="0"/>
    <m/>
    <m/>
    <d v="1899-12-30T01:30:02"/>
    <d v="1899-12-30T00:45:01"/>
    <d v="1899-12-30T16:22:52"/>
    <d v="1899-12-30T17:15:16"/>
    <d v="1899-12-30T08:11:26"/>
    <d v="1899-12-30T08:37:38"/>
    <n v="2946"/>
    <x v="13"/>
    <x v="0"/>
    <n v="201407"/>
  </r>
  <r>
    <x v="1757"/>
    <d v="2014-07-30T00:00:00"/>
    <x v="2"/>
    <n v="3.1"/>
    <n v="0"/>
    <n v="29"/>
    <n v="28"/>
    <d v="1899-12-30T00:29:28"/>
    <d v="1899-12-30T00:09:30"/>
    <x v="83"/>
    <s v="YNHH-5k"/>
    <n v="6.3122171945701409"/>
    <n v="0"/>
    <s v="HOT"/>
    <s v="http://app.strava.com/activities/173035345"/>
    <d v="1899-12-30T04:09:02"/>
    <d v="1899-12-30T02:04:31"/>
    <d v="1899-12-30T04:09:02"/>
    <d v="1899-12-30T05:01:26"/>
    <d v="1899-12-30T02:04:31"/>
    <d v="1899-12-30T02:30:43"/>
    <n v="1035"/>
    <x v="13"/>
    <x v="0"/>
    <n v="201407"/>
  </r>
  <r>
    <x v="1758"/>
    <d v="2014-07-31T00:00:00"/>
    <x v="1"/>
    <n v="11"/>
    <n v="0"/>
    <n v="31"/>
    <n v="28"/>
    <d v="1899-12-30T00:31:28"/>
    <d v="1899-12-30T00:02:52"/>
    <x v="51"/>
    <s v="YNHH Spin Bike"/>
    <n v="20.974576271186461"/>
    <n v="0"/>
    <s v="Inside"/>
    <m/>
    <d v="1899-12-30T05:20:23"/>
    <d v="1899-12-30T02:40:12"/>
    <d v="1899-12-30T01:14:57"/>
    <d v="1899-12-30T02:07:21"/>
    <d v="1899-12-30T00:37:28"/>
    <d v="1899-12-30T01:03:40"/>
    <n v="140"/>
    <x v="13"/>
    <x v="0"/>
    <n v="201407"/>
  </r>
  <r>
    <x v="1759"/>
    <d v="2014-08-01T00:00:00"/>
    <x v="2"/>
    <n v="10.9"/>
    <n v="2"/>
    <n v="15"/>
    <n v="52"/>
    <d v="1899-12-30T02:15:52"/>
    <d v="1899-12-30T00:12:28"/>
    <x v="76"/>
    <s v="Random "/>
    <n v="4.8135426889107"/>
    <n v="0"/>
    <s v="Humid"/>
    <s v="http://app.strava.com/activities/173890137"/>
    <d v="1899-12-30T05:26:35"/>
    <d v="1899-12-30T02:43:17"/>
    <d v="1899-12-30T05:26:35"/>
    <d v="1899-12-30T06:18:59"/>
    <d v="1899-12-30T02:43:17"/>
    <d v="1899-12-30T03:09:29"/>
    <n v="2502"/>
    <x v="13"/>
    <x v="4"/>
    <n v="201408"/>
  </r>
  <r>
    <x v="1760"/>
    <d v="2014-08-03T00:00:00"/>
    <x v="0"/>
    <n v="2.5"/>
    <n v="1"/>
    <n v="30"/>
    <n v="3"/>
    <d v="1899-12-30T01:30:03"/>
    <d v="1899-12-30T00:36:01"/>
    <x v="54"/>
    <s v="2x Gdock to Quassy"/>
    <n v="1.6657412548584132"/>
    <n v="0"/>
    <s v="Raining"/>
    <m/>
    <d v="1899-12-30T01:26:27"/>
    <d v="1899-12-30T00:43:13"/>
    <d v="1899-12-30T15:43:43"/>
    <d v="1899-12-30T16:36:07"/>
    <d v="1899-12-30T07:51:52"/>
    <d v="1899-12-30T08:18:04"/>
    <n v="2901"/>
    <x v="13"/>
    <x v="4"/>
    <n v="201408"/>
  </r>
  <r>
    <x v="1760"/>
    <d v="2014-08-03T00:00:00"/>
    <x v="1"/>
    <n v="13.8"/>
    <n v="0"/>
    <n v="53"/>
    <n v="44"/>
    <d v="1899-12-30T00:53:44"/>
    <d v="1899-12-30T00:03:54"/>
    <x v="77"/>
    <s v="389 Plus Griskus Sprint"/>
    <n v="15.409429280397037"/>
    <n v="0"/>
    <s v="Raining"/>
    <s v="http://app.strava.com/activities/174809411"/>
    <d v="1899-12-30T07:16:06"/>
    <d v="1899-12-30T03:38:03"/>
    <d v="1899-12-30T01:42:01"/>
    <d v="1899-12-30T02:34:25"/>
    <d v="1899-12-30T00:51:00"/>
    <d v="1899-12-30T01:17:12"/>
    <n v="389"/>
    <x v="13"/>
    <x v="4"/>
    <n v="201408"/>
  </r>
  <r>
    <x v="1761"/>
    <d v="2014-08-04T00:00:00"/>
    <x v="2"/>
    <n v="3"/>
    <n v="0"/>
    <n v="30"/>
    <n v="56"/>
    <d v="1899-12-30T00:30:56"/>
    <d v="1899-12-30T00:10:19"/>
    <x v="51"/>
    <s v="YNHH Treadmill"/>
    <n v="5.8189655172413843"/>
    <n v="0"/>
    <s v="Inside"/>
    <s v="5 minute warmup and 8x7:41 with 90 sec breaks"/>
    <d v="1899-12-30T04:30:09"/>
    <d v="1899-12-30T02:15:05"/>
    <d v="1899-12-30T04:30:09"/>
    <d v="1899-12-30T05:22:33"/>
    <d v="1899-12-30T02:15:05"/>
    <d v="1899-12-30T02:41:17"/>
    <n v="1646"/>
    <x v="13"/>
    <x v="4"/>
    <n v="201408"/>
  </r>
  <r>
    <x v="1762"/>
    <d v="2014-08-05T00:00:00"/>
    <x v="1"/>
    <n v="20.2"/>
    <n v="1"/>
    <n v="13"/>
    <n v="29"/>
    <d v="1899-12-30T01:13:29"/>
    <d v="1899-12-30T00:03:38"/>
    <x v="53"/>
    <s v="Moyf to Ynnh "/>
    <n v="16.493535949194843"/>
    <n v="0"/>
    <s v="Foggy"/>
    <s v="http://app.strava.com/activities/175733537"/>
    <d v="1899-12-30T06:47:26"/>
    <d v="1899-12-30T03:23:43"/>
    <d v="1899-12-30T01:35:19"/>
    <d v="1899-12-30T02:27:43"/>
    <d v="1899-12-30T00:47:39"/>
    <d v="1899-12-30T01:13:51"/>
    <n v="303"/>
    <x v="13"/>
    <x v="4"/>
    <n v="201408"/>
  </r>
  <r>
    <x v="1762"/>
    <d v="2014-08-05T00:00:00"/>
    <x v="1"/>
    <n v="20.3"/>
    <n v="1"/>
    <n v="7"/>
    <n v="39"/>
    <d v="1899-12-30T01:07:39"/>
    <d v="1899-12-30T00:03:20"/>
    <x v="53"/>
    <s v="YNHH to Mojy"/>
    <n v="18.004434589800461"/>
    <n v="0"/>
    <s v="Nice!"/>
    <s v="http://app.strava.com/activities/176020569"/>
    <d v="1899-12-30T06:13:14"/>
    <d v="1899-12-30T03:06:37"/>
    <d v="1899-12-30T01:27:19"/>
    <d v="1899-12-30T02:19:43"/>
    <d v="1899-12-30T00:43:39"/>
    <d v="1899-12-30T01:09:51"/>
    <n v="217"/>
    <x v="13"/>
    <x v="4"/>
    <n v="201408"/>
  </r>
  <r>
    <x v="1763"/>
    <d v="2014-08-07T00:00:00"/>
    <x v="0"/>
    <n v="0.75"/>
    <n v="0"/>
    <n v="28"/>
    <n v="0"/>
    <d v="1899-12-30T00:28:00"/>
    <d v="1899-12-30T00:37:20"/>
    <x v="54"/>
    <s v="Boat House"/>
    <n v="1.6071428571428585"/>
    <n v="0"/>
    <s v="Nice!"/>
    <m/>
    <d v="1899-12-30T01:29:36"/>
    <d v="1899-12-30T00:44:48"/>
    <d v="1899-12-30T16:18:08"/>
    <d v="1899-12-30T17:10:32"/>
    <d v="1899-12-30T08:09:04"/>
    <d v="1899-12-30T08:35:16"/>
    <n v="2937"/>
    <x v="13"/>
    <x v="4"/>
    <n v="201408"/>
  </r>
  <r>
    <x v="1763"/>
    <d v="2014-08-07T00:00:00"/>
    <x v="1"/>
    <n v="11.5"/>
    <n v="0"/>
    <n v="30"/>
    <n v="0"/>
    <d v="1899-12-30T00:30:00"/>
    <d v="1899-12-30T00:02:37"/>
    <x v="51"/>
    <s v="YNHH Spin Bike"/>
    <n v="23.000000000000021"/>
    <n v="0"/>
    <s v="Inside"/>
    <m/>
    <d v="1899-12-30T04:52:10"/>
    <d v="1899-12-30T02:26:05"/>
    <d v="1899-12-30T01:08:21"/>
    <d v="1899-12-30T02:00:45"/>
    <d v="1899-12-30T00:34:10"/>
    <d v="1899-12-30T01:00:22"/>
    <n v="56"/>
    <x v="13"/>
    <x v="4"/>
    <n v="201408"/>
  </r>
  <r>
    <x v="1764"/>
    <d v="2014-08-08T00:00:00"/>
    <x v="2"/>
    <n v="8.1999999999999993"/>
    <n v="1"/>
    <n v="32"/>
    <n v="21"/>
    <d v="1899-12-30T01:32:21"/>
    <d v="1899-12-30T00:11:16"/>
    <x v="76"/>
    <s v="Long Quassy Loop"/>
    <n v="5.327558202490529"/>
    <n v="140"/>
    <s v="Nice!"/>
    <s v=" "/>
    <d v="1899-12-30T04:55:04"/>
    <d v="1899-12-30T02:27:32"/>
    <d v="1899-12-30T04:55:04"/>
    <d v="1899-12-30T05:47:28"/>
    <d v="1899-12-30T02:27:32"/>
    <d v="1899-12-30T02:53:44"/>
    <n v="2176"/>
    <x v="13"/>
    <x v="4"/>
    <n v="201408"/>
  </r>
  <r>
    <x v="1765"/>
    <d v="2014-08-10T00:00:00"/>
    <x v="1"/>
    <n v="51.4"/>
    <n v="3"/>
    <n v="7"/>
    <n v="51"/>
    <d v="1899-12-30T03:07:51"/>
    <d v="1899-12-30T00:03:39"/>
    <x v="77"/>
    <s v="Waramaug 50"/>
    <n v="16.417354272025566"/>
    <n v="0"/>
    <s v="Nice!"/>
    <s v="http://app.strava.com/activities/178242742"/>
    <d v="1899-12-30T06:49:19"/>
    <d v="1899-12-30T03:24:40"/>
    <d v="1899-12-30T01:35:45"/>
    <d v="1899-12-30T02:28:09"/>
    <d v="1899-12-30T00:47:53"/>
    <d v="1899-12-30T01:14:05"/>
    <n v="308"/>
    <x v="13"/>
    <x v="4"/>
    <n v="201408"/>
  </r>
  <r>
    <x v="1766"/>
    <d v="2014-08-11T00:00:00"/>
    <x v="2"/>
    <n v="3.2"/>
    <n v="0"/>
    <n v="28"/>
    <n v="9"/>
    <d v="1899-12-30T00:28:09"/>
    <d v="1899-12-30T00:08:48"/>
    <x v="79"/>
    <s v="YNHH Division St 5k"/>
    <n v="6.8206039076376621"/>
    <n v="0"/>
    <s v="Warm"/>
    <s v="http://app.strava.com/activities/178776014/overview"/>
    <d v="1899-12-30T03:50:29"/>
    <d v="1899-12-30T01:55:14"/>
    <d v="1899-12-30T03:50:29"/>
    <d v="1899-12-30T04:42:53"/>
    <d v="1899-12-30T01:55:14"/>
    <d v="1899-12-30T02:21:26"/>
    <n v="779"/>
    <x v="13"/>
    <x v="4"/>
    <n v="201408"/>
  </r>
  <r>
    <x v="1767"/>
    <d v="2014-08-12T00:00:00"/>
    <x v="0"/>
    <n v="0.75"/>
    <n v="0"/>
    <n v="26"/>
    <n v="40"/>
    <d v="1899-12-30T00:26:40"/>
    <d v="1899-12-30T00:35:33"/>
    <x v="54"/>
    <s v="Boat House"/>
    <n v="1.6875000000000011"/>
    <n v="0"/>
    <s v="Foggy"/>
    <m/>
    <d v="1899-12-30T01:25:20"/>
    <d v="1899-12-30T00:42:40"/>
    <d v="1899-12-30T15:31:33"/>
    <d v="1899-12-30T16:23:57"/>
    <d v="1899-12-30T07:45:47"/>
    <d v="1899-12-30T08:11:59"/>
    <n v="2882"/>
    <x v="13"/>
    <x v="4"/>
    <n v="201408"/>
  </r>
  <r>
    <x v="1768"/>
    <d v="2014-08-15T00:00:00"/>
    <x v="0"/>
    <n v="0.75"/>
    <n v="0"/>
    <n v="30"/>
    <n v="0"/>
    <d v="1899-12-30T00:30:00"/>
    <d v="1899-12-30T00:40:00"/>
    <x v="82"/>
    <s v="Random"/>
    <n v="1.5000000000000013"/>
    <n v="0"/>
    <s v="Raining"/>
    <s v="Pre IMMT swim"/>
    <d v="1899-12-30T01:36:00"/>
    <d v="1899-12-30T00:48:00"/>
    <d v="1899-12-30T17:28:00"/>
    <d v="1899-12-30T18:20:24"/>
    <d v="1899-12-30T08:44:00"/>
    <d v="1899-12-30T09:10:12"/>
    <n v="2998"/>
    <x v="13"/>
    <x v="4"/>
    <n v="201408"/>
  </r>
  <r>
    <x v="1769"/>
    <d v="2014-08-16T00:00:00"/>
    <x v="1"/>
    <n v="11.4"/>
    <n v="0"/>
    <n v="51"/>
    <n v="8"/>
    <d v="1899-12-30T00:51:08"/>
    <d v="1899-12-30T00:04:29"/>
    <x v="77"/>
    <s v="IMMT Pre-Ride"/>
    <n v="13.376792698826607"/>
    <n v="0"/>
    <s v="Raining"/>
    <s v="http://app.strava.com/activities/180921968"/>
    <d v="1899-12-30T08:22:22"/>
    <d v="1899-12-30T04:11:11"/>
    <d v="1899-12-30T01:57:31"/>
    <d v="1899-12-30T02:49:55"/>
    <d v="1899-12-30T00:58:46"/>
    <d v="1899-12-30T01:24:58"/>
    <n v="575"/>
    <x v="13"/>
    <x v="4"/>
    <n v="201408"/>
  </r>
  <r>
    <x v="1770"/>
    <d v="2014-08-17T00:00:00"/>
    <x v="0"/>
    <n v="2.4"/>
    <n v="1"/>
    <n v="23"/>
    <n v="21"/>
    <d v="1899-12-30T01:23:21"/>
    <d v="1899-12-30T00:34:44"/>
    <x v="82"/>
    <s v="Ironman Mont Tremblant"/>
    <n v="1.7276544691061801"/>
    <n v="0"/>
    <s v="Cool"/>
    <m/>
    <d v="1899-12-30T01:23:21"/>
    <d v="1899-12-30T00:41:41"/>
    <d v="1899-12-30T15:09:54"/>
    <d v="1899-12-30T16:02:18"/>
    <d v="1899-12-30T07:34:57"/>
    <d v="1899-12-30T08:01:09"/>
    <n v="2853"/>
    <x v="13"/>
    <x v="4"/>
    <n v="201408"/>
  </r>
  <r>
    <x v="1770"/>
    <d v="2014-08-17T00:00:00"/>
    <x v="1"/>
    <n v="112"/>
    <n v="6"/>
    <n v="34"/>
    <n v="30"/>
    <d v="1899-12-30T06:34:30"/>
    <d v="1899-12-30T00:03:31"/>
    <x v="77"/>
    <s v="Ironman Mont Tremblant"/>
    <n v="17.034220532319402"/>
    <n v="0"/>
    <s v="Windy"/>
    <s v="http://app.strava.com/activities/182213511"/>
    <d v="1899-12-30T06:34:30"/>
    <d v="1899-12-30T03:17:15"/>
    <d v="1899-12-30T01:32:17"/>
    <d v="1899-12-30T02:24:41"/>
    <d v="1899-12-30T00:46:09"/>
    <d v="1899-12-30T01:12:21"/>
    <n v="267"/>
    <x v="13"/>
    <x v="4"/>
    <n v="201408"/>
  </r>
  <r>
    <x v="1770"/>
    <d v="2014-08-17T00:00:00"/>
    <x v="2"/>
    <n v="26.2"/>
    <n v="6"/>
    <n v="21"/>
    <n v="11"/>
    <d v="1899-12-30T06:21:11"/>
    <d v="1899-12-30T00:14:33"/>
    <x v="76"/>
    <s v="Ironman Mont Tremblant"/>
    <n v="4.1239998251060328"/>
    <n v="0"/>
    <s v="Cold &amp; Windy"/>
    <s v="http://app.strava.com/activities/182217636"/>
    <d v="1899-12-30T06:21:11"/>
    <d v="1899-12-30T03:10:36"/>
    <d v="1899-12-30T06:21:11"/>
    <d v="1899-12-30T07:13:35"/>
    <d v="1899-12-30T03:10:36"/>
    <d v="1899-12-30T03:36:48"/>
    <n v="2662"/>
    <x v="13"/>
    <x v="4"/>
    <n v="201408"/>
  </r>
  <r>
    <x v="1770"/>
    <d v="2014-08-17T00:00:00"/>
    <x v="8"/>
    <n v="1"/>
    <n v="0"/>
    <n v="12"/>
    <n v="30"/>
    <d v="1899-12-30T00:12:30"/>
    <d v="1899-12-30T00:12:30"/>
    <x v="76"/>
    <s v="Ironman Mont Tremblant"/>
    <n v="4.8000000000000034"/>
    <n v="0"/>
    <s v="Cold &amp; Windy"/>
    <s v="http://app.strava.com/activities/182217636"/>
    <d v="1899-12-30T00:00:00"/>
    <d v="1899-12-30T00:00:00"/>
    <d v="1899-12-30T05:27:30"/>
    <d v="1899-12-30T06:19:54"/>
    <d v="1899-12-30T02:43:45"/>
    <d v="1899-12-30T03:09:57"/>
    <n v="2509"/>
    <x v="13"/>
    <x v="4"/>
    <n v="201408"/>
  </r>
  <r>
    <x v="1770"/>
    <d v="2014-08-17T00:00:00"/>
    <x v="9"/>
    <n v="1"/>
    <n v="0"/>
    <n v="13"/>
    <n v="42"/>
    <d v="1899-12-30T00:13:42"/>
    <d v="1899-12-30T00:13:42"/>
    <x v="76"/>
    <s v="Ironman Mont Tremblant"/>
    <n v="4.379562043795624"/>
    <n v="0"/>
    <s v="Cold &amp; Windy"/>
    <s v="http://app.strava.com/activities/182217636"/>
    <d v="1899-12-30T00:00:00"/>
    <d v="1899-12-30T00:00:00"/>
    <d v="1899-12-30T05:58:56"/>
    <d v="1899-12-30T06:51:20"/>
    <d v="1899-12-30T02:59:28"/>
    <d v="1899-12-30T03:25:40"/>
    <n v="2613"/>
    <x v="13"/>
    <x v="4"/>
    <n v="201408"/>
  </r>
  <r>
    <x v="1770"/>
    <d v="2014-08-17T00:00:00"/>
    <x v="10"/>
    <n v="1"/>
    <n v="0"/>
    <n v="11"/>
    <n v="52"/>
    <d v="1899-12-30T00:11:52"/>
    <d v="1899-12-30T00:11:52"/>
    <x v="76"/>
    <s v="Ironman Mont Tremblant"/>
    <n v="5.0561797752809028"/>
    <n v="0"/>
    <s v="Cold &amp; Windy"/>
    <s v="http://app.strava.com/activities/182217636"/>
    <d v="1899-12-30T00:00:00"/>
    <d v="1899-12-30T00:00:00"/>
    <d v="1899-12-30T05:10:54"/>
    <d v="1899-12-30T06:03:18"/>
    <d v="1899-12-30T02:35:27"/>
    <d v="1899-12-30T03:01:39"/>
    <n v="2383"/>
    <x v="13"/>
    <x v="4"/>
    <n v="201408"/>
  </r>
  <r>
    <x v="1770"/>
    <d v="2014-08-17T00:00:00"/>
    <x v="11"/>
    <n v="1"/>
    <n v="0"/>
    <n v="11"/>
    <n v="46"/>
    <d v="1899-12-30T00:11:46"/>
    <d v="1899-12-30T00:11:46"/>
    <x v="76"/>
    <s v="Ironman Mont Tremblant"/>
    <n v="5.0991501416430633"/>
    <n v="0"/>
    <s v="Cold &amp; Windy"/>
    <s v="http://app.strava.com/activities/182217636"/>
    <d v="1899-12-30T00:00:00"/>
    <d v="1899-12-30T00:00:00"/>
    <d v="1899-12-30T05:08:17"/>
    <d v="1899-12-30T06:00:41"/>
    <d v="1899-12-30T02:34:09"/>
    <d v="1899-12-30T03:00:21"/>
    <n v="2359"/>
    <x v="13"/>
    <x v="4"/>
    <n v="201408"/>
  </r>
  <r>
    <x v="1770"/>
    <d v="2014-08-17T00:00:00"/>
    <x v="12"/>
    <n v="1"/>
    <n v="0"/>
    <n v="12"/>
    <n v="26"/>
    <d v="1899-12-30T00:12:26"/>
    <d v="1899-12-30T00:12:26"/>
    <x v="76"/>
    <s v="Ironman Mont Tremblant"/>
    <n v="4.8257372654155528"/>
    <n v="0"/>
    <s v="Cold &amp; Windy"/>
    <s v="http://app.strava.com/activities/182217636"/>
    <d v="1899-12-30T00:00:00"/>
    <d v="1899-12-30T00:00:00"/>
    <d v="1899-12-30T05:25:45"/>
    <d v="1899-12-30T06:18:09"/>
    <d v="1899-12-30T02:42:53"/>
    <d v="1899-12-30T03:09:05"/>
    <n v="2499"/>
    <x v="13"/>
    <x v="4"/>
    <n v="201408"/>
  </r>
  <r>
    <x v="1770"/>
    <d v="2014-08-17T00:00:00"/>
    <x v="13"/>
    <n v="1"/>
    <n v="0"/>
    <n v="13"/>
    <n v="16"/>
    <d v="1899-12-30T00:13:16"/>
    <d v="1899-12-30T00:13:16"/>
    <x v="76"/>
    <s v="Ironman Mont Tremblant"/>
    <n v="4.5226130653266372"/>
    <n v="0"/>
    <s v="Cold &amp; Windy"/>
    <s v="http://app.strava.com/activities/182217636"/>
    <d v="1899-12-30T00:00:00"/>
    <d v="1899-12-30T00:00:00"/>
    <d v="1899-12-30T05:47:35"/>
    <d v="1899-12-30T06:39:59"/>
    <d v="1899-12-30T02:53:48"/>
    <d v="1899-12-30T03:20:00"/>
    <n v="2584"/>
    <x v="13"/>
    <x v="4"/>
    <n v="201408"/>
  </r>
  <r>
    <x v="1770"/>
    <d v="2014-08-17T00:00:00"/>
    <x v="14"/>
    <n v="1"/>
    <n v="0"/>
    <n v="13"/>
    <n v="36"/>
    <d v="1899-12-30T00:13:36"/>
    <d v="1899-12-30T00:13:36"/>
    <x v="76"/>
    <s v="Ironman Mont Tremblant"/>
    <n v="4.4117647058823559"/>
    <n v="0"/>
    <s v="Cold &amp; Windy"/>
    <s v="http://app.strava.com/activities/182217636"/>
    <d v="1899-12-30T00:00:00"/>
    <d v="1899-12-30T00:00:00"/>
    <d v="1899-12-30T05:56:19"/>
    <d v="1899-12-30T06:48:43"/>
    <d v="1899-12-30T02:58:10"/>
    <d v="1899-12-30T03:24:22"/>
    <n v="2608"/>
    <x v="13"/>
    <x v="4"/>
    <n v="201408"/>
  </r>
  <r>
    <x v="1770"/>
    <d v="2014-08-17T00:00:00"/>
    <x v="15"/>
    <n v="1"/>
    <n v="0"/>
    <n v="13"/>
    <n v="30"/>
    <d v="1899-12-30T00:13:30"/>
    <d v="1899-12-30T00:13:30"/>
    <x v="76"/>
    <s v="Ironman Mont Tremblant"/>
    <n v="4.4444444444444482"/>
    <n v="0"/>
    <s v="Cold &amp; Windy"/>
    <s v="http://app.strava.com/activities/182217636"/>
    <d v="1899-12-30T00:00:00"/>
    <d v="1899-12-30T00:00:00"/>
    <d v="1899-12-30T05:53:42"/>
    <d v="1899-12-30T06:46:06"/>
    <d v="1899-12-30T02:56:51"/>
    <d v="1899-12-30T03:23:03"/>
    <n v="2604"/>
    <x v="13"/>
    <x v="4"/>
    <n v="201408"/>
  </r>
  <r>
    <x v="1770"/>
    <d v="2014-08-17T00:00:00"/>
    <x v="16"/>
    <n v="1"/>
    <n v="0"/>
    <n v="14"/>
    <n v="46"/>
    <d v="1899-12-30T00:14:46"/>
    <d v="1899-12-30T00:14:46"/>
    <x v="76"/>
    <s v="Ironman Mont Tremblant"/>
    <n v="4.063205417607227"/>
    <n v="0"/>
    <s v="Cold &amp; Windy"/>
    <s v="http://app.strava.com/activities/182217636"/>
    <d v="1899-12-30T00:00:00"/>
    <d v="1899-12-30T00:00:00"/>
    <d v="1899-12-30T06:26:53"/>
    <d v="1899-12-30T07:19:17"/>
    <d v="1899-12-30T03:13:27"/>
    <d v="1899-12-30T03:39:39"/>
    <n v="2666"/>
    <x v="13"/>
    <x v="4"/>
    <n v="201408"/>
  </r>
  <r>
    <x v="1770"/>
    <d v="2014-08-17T00:00:00"/>
    <x v="17"/>
    <n v="1"/>
    <n v="0"/>
    <n v="17"/>
    <n v="5"/>
    <d v="1899-12-30T00:17:05"/>
    <d v="1899-12-30T00:17:05"/>
    <x v="76"/>
    <s v="Ironman Mont Tremblant"/>
    <n v="3.5121951219512226"/>
    <n v="0"/>
    <s v="Cold &amp; Windy"/>
    <s v="http://app.strava.com/activities/182217636"/>
    <d v="1899-12-30T00:00:00"/>
    <d v="1899-12-30T00:00:00"/>
    <d v="1899-12-30T07:27:35"/>
    <d v="1899-12-30T08:19:59"/>
    <d v="1899-12-30T03:43:47"/>
    <d v="1899-12-30T04:10:00"/>
    <n v="2729"/>
    <x v="13"/>
    <x v="4"/>
    <n v="201408"/>
  </r>
  <r>
    <x v="1770"/>
    <d v="2014-08-17T00:00:00"/>
    <x v="18"/>
    <n v="1"/>
    <n v="0"/>
    <n v="16"/>
    <n v="46"/>
    <d v="1899-12-30T00:16:46"/>
    <d v="1899-12-30T00:16:46"/>
    <x v="76"/>
    <s v="Ironman Mont Tremblant"/>
    <n v="3.5785288270377764"/>
    <n v="0"/>
    <s v="Cold &amp; Windy"/>
    <s v="http://app.strava.com/activities/182217636"/>
    <d v="1899-12-30T00:00:00"/>
    <d v="1899-12-30T00:00:00"/>
    <d v="1899-12-30T07:19:17"/>
    <d v="1899-12-30T08:11:41"/>
    <d v="1899-12-30T03:39:39"/>
    <d v="1899-12-30T04:05:51"/>
    <n v="2723"/>
    <x v="13"/>
    <x v="4"/>
    <n v="201408"/>
  </r>
  <r>
    <x v="1770"/>
    <d v="2014-08-17T00:00:00"/>
    <x v="19"/>
    <n v="1"/>
    <n v="0"/>
    <n v="15"/>
    <n v="29"/>
    <d v="1899-12-30T00:15:29"/>
    <d v="1899-12-30T00:15:29"/>
    <x v="76"/>
    <s v="Ironman Mont Tremblant"/>
    <n v="3.8751345532831034"/>
    <n v="0"/>
    <s v="Cold &amp; Windy"/>
    <s v="http://app.strava.com/activities/182217636"/>
    <d v="1899-12-30T00:00:00"/>
    <d v="1899-12-30T00:00:00"/>
    <d v="1899-12-30T06:45:40"/>
    <d v="1899-12-30T07:38:04"/>
    <d v="1899-12-30T03:22:50"/>
    <d v="1899-12-30T03:49:02"/>
    <n v="2696"/>
    <x v="13"/>
    <x v="4"/>
    <n v="201408"/>
  </r>
  <r>
    <x v="1770"/>
    <d v="2014-08-17T00:00:00"/>
    <x v="20"/>
    <n v="1"/>
    <n v="0"/>
    <n v="16"/>
    <n v="12"/>
    <d v="1899-12-30T00:16:12"/>
    <d v="1899-12-30T00:16:12"/>
    <x v="76"/>
    <s v="Ironman Mont Tremblant"/>
    <n v="3.7037037037037073"/>
    <n v="0"/>
    <s v="Cold &amp; Windy"/>
    <s v="http://app.strava.com/activities/182217636"/>
    <d v="1899-12-30T00:00:00"/>
    <d v="1899-12-30T00:00:00"/>
    <d v="1899-12-30T07:04:26"/>
    <d v="1899-12-30T07:56:50"/>
    <d v="1899-12-30T03:32:13"/>
    <d v="1899-12-30T03:58:25"/>
    <n v="2716"/>
    <x v="13"/>
    <x v="4"/>
    <n v="201408"/>
  </r>
  <r>
    <x v="1770"/>
    <d v="2014-08-17T00:00:00"/>
    <x v="21"/>
    <n v="1"/>
    <n v="0"/>
    <n v="16"/>
    <n v="52"/>
    <d v="1899-12-30T00:16:52"/>
    <d v="1899-12-30T00:16:52"/>
    <x v="76"/>
    <s v="Ironman Mont Tremblant"/>
    <n v="3.557312252964429"/>
    <n v="0"/>
    <s v="Cold &amp; Windy"/>
    <s v="http://app.strava.com/activities/182217636"/>
    <d v="1899-12-30T00:00:00"/>
    <d v="1899-12-30T00:00:00"/>
    <d v="1899-12-30T07:21:54"/>
    <d v="1899-12-30T08:14:18"/>
    <d v="1899-12-30T03:40:57"/>
    <d v="1899-12-30T04:07:09"/>
    <n v="2725"/>
    <x v="13"/>
    <x v="4"/>
    <n v="201408"/>
  </r>
  <r>
    <x v="1770"/>
    <d v="2014-08-17T00:00:00"/>
    <x v="25"/>
    <n v="1"/>
    <n v="0"/>
    <n v="15"/>
    <n v="26"/>
    <d v="1899-12-30T00:15:26"/>
    <d v="1899-12-30T00:15:26"/>
    <x v="76"/>
    <s v="Ironman Mont Tremblant"/>
    <n v="3.8876889848812124"/>
    <n v="0"/>
    <s v="Cold &amp; Windy"/>
    <s v="http://app.strava.com/activities/182217636"/>
    <d v="1899-12-30T00:00:00"/>
    <d v="1899-12-30T00:00:00"/>
    <d v="1899-12-30T06:44:21"/>
    <d v="1899-12-30T07:36:45"/>
    <d v="1899-12-30T03:22:11"/>
    <d v="1899-12-30T03:48:23"/>
    <n v="2692"/>
    <x v="13"/>
    <x v="4"/>
    <n v="201408"/>
  </r>
  <r>
    <x v="1770"/>
    <d v="2014-08-17T00:00:00"/>
    <x v="26"/>
    <n v="1"/>
    <n v="0"/>
    <n v="16"/>
    <n v="30"/>
    <d v="1899-12-30T00:16:30"/>
    <d v="1899-12-30T00:16:30"/>
    <x v="76"/>
    <s v="Ironman Mont Tremblant"/>
    <n v="3.6363636363636389"/>
    <n v="0"/>
    <s v="Cold &amp; Windy"/>
    <s v="http://app.strava.com/activities/182217636"/>
    <d v="1899-12-30T00:00:00"/>
    <d v="1899-12-30T00:00:00"/>
    <d v="1899-12-30T07:12:18"/>
    <d v="1899-12-30T08:04:42"/>
    <d v="1899-12-30T03:36:09"/>
    <d v="1899-12-30T04:02:21"/>
    <n v="2720"/>
    <x v="13"/>
    <x v="4"/>
    <n v="201408"/>
  </r>
  <r>
    <x v="1770"/>
    <d v="2014-08-17T00:00:00"/>
    <x v="27"/>
    <n v="1"/>
    <n v="0"/>
    <n v="15"/>
    <n v="36"/>
    <d v="1899-12-30T00:15:36"/>
    <d v="1899-12-30T00:15:36"/>
    <x v="76"/>
    <s v="Ironman Mont Tremblant"/>
    <n v="3.8461538461538489"/>
    <n v="0"/>
    <s v="Cold &amp; Windy"/>
    <s v="http://app.strava.com/activities/182217636"/>
    <d v="1899-12-30T00:00:00"/>
    <d v="1899-12-30T00:00:00"/>
    <d v="1899-12-30T06:48:43"/>
    <d v="1899-12-30T07:41:07"/>
    <d v="1899-12-30T03:24:22"/>
    <d v="1899-12-30T03:50:34"/>
    <n v="2701"/>
    <x v="13"/>
    <x v="4"/>
    <n v="201408"/>
  </r>
  <r>
    <x v="1770"/>
    <d v="2014-08-17T00:00:00"/>
    <x v="28"/>
    <n v="1"/>
    <n v="0"/>
    <n v="16"/>
    <n v="44"/>
    <d v="1899-12-30T00:16:44"/>
    <d v="1899-12-30T00:16:44"/>
    <x v="76"/>
    <s v="Ironman Mont Tremblant"/>
    <n v="3.5856573705179309"/>
    <n v="0"/>
    <s v="Cold &amp; Windy"/>
    <s v="http://app.strava.com/activities/182217636"/>
    <d v="1899-12-30T00:00:00"/>
    <d v="1899-12-30T00:00:00"/>
    <d v="1899-12-30T07:18:25"/>
    <d v="1899-12-30T08:10:49"/>
    <d v="1899-12-30T03:39:12"/>
    <d v="1899-12-30T04:05:24"/>
    <n v="2722"/>
    <x v="13"/>
    <x v="4"/>
    <n v="201408"/>
  </r>
  <r>
    <x v="1770"/>
    <d v="2014-08-17T00:00:00"/>
    <x v="29"/>
    <n v="1"/>
    <n v="0"/>
    <n v="15"/>
    <n v="23"/>
    <d v="1899-12-30T00:15:23"/>
    <d v="1899-12-30T00:15:23"/>
    <x v="76"/>
    <s v="Ironman Mont Tremblant"/>
    <n v="3.9003250270855934"/>
    <n v="0"/>
    <s v="Cold &amp; Windy"/>
    <s v="http://app.strava.com/activities/182217636"/>
    <d v="1899-12-30T00:00:00"/>
    <d v="1899-12-30T00:00:00"/>
    <d v="1899-12-30T06:43:03"/>
    <d v="1899-12-30T07:35:27"/>
    <d v="1899-12-30T03:21:31"/>
    <d v="1899-12-30T03:47:43"/>
    <n v="2690"/>
    <x v="13"/>
    <x v="4"/>
    <n v="201408"/>
  </r>
  <r>
    <x v="1770"/>
    <d v="2014-08-17T00:00:00"/>
    <x v="30"/>
    <n v="1"/>
    <n v="0"/>
    <n v="15"/>
    <n v="11"/>
    <d v="1899-12-30T00:15:11"/>
    <d v="1899-12-30T00:15:11"/>
    <x v="76"/>
    <s v="Ironman Mont Tremblant"/>
    <n v="3.9517014270032966"/>
    <n v="0"/>
    <s v="Cold &amp; Windy"/>
    <s v="http://app.strava.com/activities/182217636"/>
    <d v="1899-12-30T00:00:00"/>
    <d v="1899-12-30T00:00:00"/>
    <d v="1899-12-30T06:37:48"/>
    <d v="1899-12-30T07:30:12"/>
    <d v="1899-12-30T03:18:54"/>
    <d v="1899-12-30T03:45:06"/>
    <n v="2683"/>
    <x v="13"/>
    <x v="4"/>
    <n v="201408"/>
  </r>
  <r>
    <x v="1770"/>
    <d v="2014-08-17T00:00:00"/>
    <x v="31"/>
    <n v="1"/>
    <n v="0"/>
    <n v="15"/>
    <n v="59"/>
    <d v="1899-12-30T00:15:59"/>
    <d v="1899-12-30T00:15:59"/>
    <x v="76"/>
    <s v="Ironman Mont Tremblant"/>
    <n v="3.7539103232533915"/>
    <n v="0"/>
    <s v="Cold &amp; Windy"/>
    <s v="http://app.strava.com/activities/182217636"/>
    <d v="1899-12-30T00:00:00"/>
    <d v="1899-12-30T00:00:00"/>
    <d v="1899-12-30T06:58:46"/>
    <d v="1899-12-30T07:51:10"/>
    <d v="1899-12-30T03:29:23"/>
    <d v="1899-12-30T03:55:35"/>
    <n v="2713"/>
    <x v="13"/>
    <x v="4"/>
    <n v="201408"/>
  </r>
  <r>
    <x v="1770"/>
    <d v="2014-08-17T00:00:00"/>
    <x v="32"/>
    <n v="1"/>
    <n v="0"/>
    <n v="14"/>
    <n v="25"/>
    <d v="1899-12-30T00:14:25"/>
    <d v="1899-12-30T00:14:25"/>
    <x v="76"/>
    <s v="Ironman Mont Tremblant"/>
    <n v="4.1618497109826622"/>
    <n v="0"/>
    <s v="Cold &amp; Windy"/>
    <s v="http://app.strava.com/activities/182217636"/>
    <d v="1899-12-30T00:00:00"/>
    <d v="1899-12-30T00:00:00"/>
    <d v="1899-12-30T06:17:43"/>
    <d v="1899-12-30T07:10:07"/>
    <d v="1899-12-30T03:08:52"/>
    <d v="1899-12-30T03:35:04"/>
    <n v="2659"/>
    <x v="13"/>
    <x v="4"/>
    <n v="201408"/>
  </r>
  <r>
    <x v="1770"/>
    <d v="2014-08-17T00:00:00"/>
    <x v="33"/>
    <n v="1"/>
    <n v="0"/>
    <n v="13"/>
    <n v="18"/>
    <d v="1899-12-30T00:13:18"/>
    <d v="1899-12-30T00:13:18"/>
    <x v="76"/>
    <s v="Ironman Mont Tremblant"/>
    <n v="4.5112781954887247"/>
    <n v="0"/>
    <s v="Cold &amp; Windy"/>
    <s v="http://app.strava.com/activities/182217636"/>
    <d v="1899-12-30T00:00:00"/>
    <d v="1899-12-30T00:00:00"/>
    <d v="1899-12-30T05:48:28"/>
    <d v="1899-12-30T06:40:52"/>
    <d v="1899-12-30T02:54:14"/>
    <d v="1899-12-30T03:20:26"/>
    <n v="2586"/>
    <x v="13"/>
    <x v="4"/>
    <n v="201408"/>
  </r>
  <r>
    <x v="1770"/>
    <d v="2014-08-17T00:00:00"/>
    <x v="34"/>
    <n v="1"/>
    <n v="0"/>
    <n v="14"/>
    <n v="14"/>
    <d v="1899-12-30T00:14:14"/>
    <d v="1899-12-30T00:14:14"/>
    <x v="76"/>
    <s v="Ironman Mont Tremblant"/>
    <n v="4.2154566744730717"/>
    <n v="0"/>
    <s v="Cold &amp; Windy"/>
    <s v="http://app.strava.com/activities/182217636"/>
    <d v="1899-12-30T00:00:00"/>
    <d v="1899-12-30T00:00:00"/>
    <d v="1899-12-30T06:12:55"/>
    <d v="1899-12-30T07:05:19"/>
    <d v="1899-12-30T03:06:27"/>
    <d v="1899-12-30T03:32:39"/>
    <n v="2649"/>
    <x v="13"/>
    <x v="4"/>
    <n v="201408"/>
  </r>
  <r>
    <x v="1770"/>
    <d v="2014-08-17T00:00:00"/>
    <x v="35"/>
    <n v="1"/>
    <n v="0"/>
    <n v="15"/>
    <n v="7"/>
    <d v="1899-12-30T00:15:07"/>
    <d v="1899-12-30T00:15:07"/>
    <x v="76"/>
    <s v="Ironman Mont Tremblant"/>
    <n v="3.9691289966923953"/>
    <n v="0"/>
    <s v="Cold &amp; Windy"/>
    <s v="http://app.strava.com/activities/182217636"/>
    <d v="1899-12-30T00:00:00"/>
    <d v="1899-12-30T00:00:00"/>
    <d v="1899-12-30T06:36:03"/>
    <d v="1899-12-30T07:28:27"/>
    <d v="1899-12-30T03:18:02"/>
    <d v="1899-12-30T03:44:14"/>
    <n v="2681"/>
    <x v="13"/>
    <x v="4"/>
    <n v="201408"/>
  </r>
  <r>
    <x v="1770"/>
    <d v="2014-08-17T00:00:00"/>
    <x v="36"/>
    <n v="1"/>
    <n v="0"/>
    <n v="15"/>
    <n v="28"/>
    <d v="1899-12-30T00:15:28"/>
    <d v="1899-12-30T00:15:28"/>
    <x v="76"/>
    <s v="Ironman Mont Tremblant"/>
    <n v="3.8793103448275894"/>
    <n v="0"/>
    <s v="Cold &amp; Windy"/>
    <s v="http://app.strava.com/activities/182217636"/>
    <d v="1899-12-30T00:00:00"/>
    <d v="1899-12-30T00:00:00"/>
    <d v="1899-12-30T06:45:14"/>
    <d v="1899-12-30T07:37:38"/>
    <d v="1899-12-30T03:22:37"/>
    <d v="1899-12-30T03:48:49"/>
    <n v="2695"/>
    <x v="13"/>
    <x v="4"/>
    <n v="201408"/>
  </r>
  <r>
    <x v="1770"/>
    <d v="2014-08-17T00:00:00"/>
    <x v="3"/>
    <n v="1"/>
    <n v="0"/>
    <n v="9"/>
    <n v="23"/>
    <d v="1899-12-30T00:09:23"/>
    <d v="1899-12-30T00:09:23"/>
    <x v="70"/>
    <s v="Ironman Mont Tremblant"/>
    <n v="6.3943161634103065"/>
    <n v="0"/>
    <m/>
    <m/>
    <d v="1899-12-30T00:00:00"/>
    <d v="1899-12-30T00:00:00"/>
    <d v="1899-12-30T04:05:51"/>
    <d v="1899-12-30T04:58:15"/>
    <d v="1899-12-30T02:02:55"/>
    <d v="1899-12-30T02:29:07"/>
    <n v="966"/>
    <x v="13"/>
    <x v="4"/>
    <n v="201408"/>
  </r>
  <r>
    <x v="1770"/>
    <d v="2014-08-17T00:00:00"/>
    <x v="4"/>
    <n v="1"/>
    <n v="0"/>
    <n v="6"/>
    <n v="21"/>
    <d v="1899-12-30T00:06:21"/>
    <d v="1899-12-30T00:06:21"/>
    <x v="70"/>
    <s v="Ironman Mont Tremblant"/>
    <n v="9.4488188976378034"/>
    <n v="0"/>
    <m/>
    <m/>
    <d v="1899-12-30T00:00:00"/>
    <d v="1899-12-30T00:00:00"/>
    <d v="1899-12-30T02:46:22"/>
    <d v="1899-12-30T03:38:46"/>
    <d v="1899-12-30T01:23:11"/>
    <d v="1899-12-30T01:49:23"/>
    <n v="691"/>
    <x v="13"/>
    <x v="4"/>
    <n v="201408"/>
  </r>
  <r>
    <x v="1771"/>
    <d v="2014-08-22T00:00:00"/>
    <x v="1"/>
    <n v="7.8"/>
    <n v="0"/>
    <n v="48"/>
    <n v="51"/>
    <d v="1899-12-30T00:48:51"/>
    <d v="1899-12-30T00:06:16"/>
    <x v="77"/>
    <s v="Random"/>
    <n v="9.5803480040941729"/>
    <n v="0"/>
    <s v="Nice!"/>
    <s v="http://app.strava.com/activities/183826693"/>
    <d v="1899-12-30T11:41:26"/>
    <d v="1899-12-30T05:50:43"/>
    <d v="1899-12-30T02:44:05"/>
    <d v="1899-12-30T03:36:29"/>
    <d v="1899-12-30T01:22:03"/>
    <d v="1899-12-30T01:48:15"/>
    <n v="690"/>
    <x v="13"/>
    <x v="4"/>
    <n v="201408"/>
  </r>
  <r>
    <x v="1772"/>
    <d v="2014-08-25T00:00:00"/>
    <x v="2"/>
    <n v="2.35"/>
    <n v="0"/>
    <n v="23"/>
    <n v="39"/>
    <d v="1899-12-30T00:23:39"/>
    <d v="1899-12-30T00:10:04"/>
    <x v="83"/>
    <s v="Random"/>
    <n v="5.9619450317124789"/>
    <n v="0"/>
    <s v="Warm"/>
    <s v="http://app.strava.com/activities/185197205"/>
    <d v="1899-12-30T04:23:40"/>
    <d v="1899-12-30T02:11:50"/>
    <d v="1899-12-30T04:23:40"/>
    <d v="1899-12-30T05:16:04"/>
    <d v="1899-12-30T02:11:50"/>
    <d v="1899-12-30T02:38:02"/>
    <n v="1471"/>
    <x v="13"/>
    <x v="4"/>
    <n v="201408"/>
  </r>
  <r>
    <x v="1773"/>
    <d v="2014-08-26T00:00:00"/>
    <x v="1"/>
    <n v="15.5"/>
    <n v="0"/>
    <n v="44"/>
    <n v="20"/>
    <d v="1899-12-30T00:44:20"/>
    <d v="1899-12-30T00:02:52"/>
    <x v="51"/>
    <s v="YNHH Spin Bike"/>
    <n v="20.977443609022572"/>
    <n v="0"/>
    <s v="Inside"/>
    <m/>
    <d v="1899-12-30T05:20:21"/>
    <d v="1899-12-30T02:40:10"/>
    <d v="1899-12-30T01:14:56"/>
    <d v="1899-12-30T02:07:20"/>
    <d v="1899-12-30T00:37:28"/>
    <d v="1899-12-30T01:03:40"/>
    <n v="139"/>
    <x v="13"/>
    <x v="4"/>
    <n v="201408"/>
  </r>
  <r>
    <x v="1774"/>
    <d v="2014-08-28T00:00:00"/>
    <x v="1"/>
    <n v="10"/>
    <n v="0"/>
    <n v="26"/>
    <n v="50"/>
    <d v="1899-12-30T00:26:50"/>
    <d v="1899-12-30T00:02:41"/>
    <x v="51"/>
    <s v="YNHH Spin Bike"/>
    <n v="22.360248447204988"/>
    <n v="0"/>
    <s v="Inside"/>
    <m/>
    <d v="1899-12-30T05:00:32"/>
    <d v="1899-12-30T02:30:16"/>
    <d v="1899-12-30T01:10:18"/>
    <d v="1899-12-30T02:02:42"/>
    <d v="1899-12-30T00:35:09"/>
    <d v="1899-12-30T01:01:21"/>
    <n v="75"/>
    <x v="13"/>
    <x v="4"/>
    <n v="201408"/>
  </r>
  <r>
    <x v="1775"/>
    <d v="2014-08-31T00:00:00"/>
    <x v="1"/>
    <n v="36"/>
    <n v="2"/>
    <n v="20"/>
    <n v="15"/>
    <d v="1899-12-30T02:20:15"/>
    <d v="1899-12-30T00:03:54"/>
    <x v="51"/>
    <s v="Random"/>
    <n v="15.401069518716588"/>
    <n v="0"/>
    <s v="Humid"/>
    <s v="http://app.strava.com/activities/187836672"/>
    <d v="1899-12-30T07:16:20"/>
    <d v="1899-12-30T03:38:10"/>
    <d v="1899-12-30T01:42:04"/>
    <d v="1899-12-30T02:34:28"/>
    <d v="1899-12-30T00:51:02"/>
    <d v="1899-12-30T01:17:14"/>
    <n v="390"/>
    <x v="13"/>
    <x v="4"/>
    <n v="201408"/>
  </r>
  <r>
    <x v="1776"/>
    <d v="2014-09-03T00:00:00"/>
    <x v="2"/>
    <n v="2"/>
    <n v="0"/>
    <n v="19"/>
    <n v="13"/>
    <d v="1899-12-30T00:19:13"/>
    <d v="1899-12-30T00:09:36"/>
    <x v="83"/>
    <s v="YNHH Treadmill"/>
    <n v="6.244579358196015"/>
    <n v="0"/>
    <s v="Inside"/>
    <m/>
    <d v="1899-12-30T04:11:44"/>
    <d v="1899-12-30T02:05:52"/>
    <d v="1899-12-30T04:11:44"/>
    <d v="1899-12-30T05:04:08"/>
    <d v="1899-12-30T02:05:52"/>
    <d v="1899-12-30T02:32:04"/>
    <n v="1103"/>
    <x v="13"/>
    <x v="5"/>
    <n v="201409"/>
  </r>
  <r>
    <x v="1777"/>
    <d v="2014-09-05T00:00:00"/>
    <x v="1"/>
    <n v="4.2"/>
    <n v="0"/>
    <n v="25"/>
    <n v="27"/>
    <d v="1899-12-30T00:25:27"/>
    <d v="1899-12-30T00:06:04"/>
    <x v="53"/>
    <s v="MG to Home via Artillary"/>
    <n v="9.9017681728880245"/>
    <n v="0"/>
    <s v="Humid"/>
    <s v="http://app.strava.com/activities/190141817"/>
    <d v="1899-12-30T11:18:40"/>
    <d v="1899-12-30T05:39:20"/>
    <d v="1899-12-30T02:38:46"/>
    <d v="1899-12-30T03:31:10"/>
    <d v="1899-12-30T01:19:23"/>
    <d v="1899-12-30T01:45:35"/>
    <n v="686"/>
    <x v="13"/>
    <x v="5"/>
    <n v="201409"/>
  </r>
  <r>
    <x v="1777"/>
    <d v="2014-09-05T00:00:00"/>
    <x v="1"/>
    <n v="9.4"/>
    <n v="0"/>
    <n v="39"/>
    <n v="59"/>
    <d v="1899-12-30T00:39:59"/>
    <d v="1899-12-30T00:04:15"/>
    <x v="53"/>
    <s v="Home to MG via Lake Winnemaug"/>
    <n v="14.105877448937067"/>
    <n v="0"/>
    <s v="Humid"/>
    <s v="http://app.strava.com/activities/191379767"/>
    <d v="1899-12-30T07:56:24"/>
    <d v="1899-12-30T03:58:12"/>
    <d v="1899-12-30T01:51:27"/>
    <d v="1899-12-30T02:43:51"/>
    <d v="1899-12-30T00:55:43"/>
    <d v="1899-12-30T01:21:55"/>
    <n v="520"/>
    <x v="13"/>
    <x v="5"/>
    <n v="201409"/>
  </r>
  <r>
    <x v="1778"/>
    <d v="2014-09-07T00:00:00"/>
    <x v="0"/>
    <n v="1.2"/>
    <n v="0"/>
    <n v="49"/>
    <n v="36"/>
    <d v="1899-12-30T00:49:36"/>
    <d v="1899-12-30T00:41:20"/>
    <x v="84"/>
    <s v="Toughman Tri"/>
    <n v="1.4516129032258076"/>
    <n v="0"/>
    <s v="Warm"/>
    <s v="LONG LONG SWIM"/>
    <d v="1899-12-30T01:39:12"/>
    <d v="1899-12-30T00:49:36"/>
    <d v="1899-12-30T18:02:56"/>
    <d v="1899-12-30T18:55:20"/>
    <d v="1899-12-30T09:01:28"/>
    <d v="1899-12-30T09:27:40"/>
    <n v="3044"/>
    <x v="13"/>
    <x v="5"/>
    <n v="201409"/>
  </r>
  <r>
    <x v="1778"/>
    <d v="2014-09-07T00:00:00"/>
    <x v="1"/>
    <n v="56"/>
    <n v="3"/>
    <n v="12"/>
    <n v="41"/>
    <d v="1899-12-30T03:12:41"/>
    <d v="1899-12-30T00:03:26"/>
    <x v="77"/>
    <s v="Toughman Tri"/>
    <n v="17.437937894645803"/>
    <n v="0"/>
    <s v="Warm"/>
    <m/>
    <d v="1899-12-30T06:25:22"/>
    <d v="1899-12-30T03:12:41"/>
    <d v="1899-12-30T01:30:09"/>
    <d v="1899-12-30T02:22:33"/>
    <d v="1899-12-30T00:45:04"/>
    <d v="1899-12-30T01:11:16"/>
    <n v="243"/>
    <x v="13"/>
    <x v="5"/>
    <n v="201409"/>
  </r>
  <r>
    <x v="1778"/>
    <d v="2014-09-07T00:00:00"/>
    <x v="2"/>
    <n v="13.1"/>
    <n v="2"/>
    <n v="48"/>
    <n v="59"/>
    <d v="1899-12-30T02:48:59"/>
    <d v="1899-12-30T00:12:54"/>
    <x v="76"/>
    <s v="Toughman Tri"/>
    <n v="4.6513462866160404"/>
    <n v="0"/>
    <s v="Warm"/>
    <m/>
    <d v="1899-12-30T05:37:58"/>
    <d v="1899-12-30T02:48:59"/>
    <d v="1899-12-30T05:37:58"/>
    <d v="1899-12-30T06:30:22"/>
    <d v="1899-12-30T02:48:59"/>
    <d v="1899-12-30T03:15:11"/>
    <n v="2554"/>
    <x v="13"/>
    <x v="5"/>
    <n v="201409"/>
  </r>
  <r>
    <x v="1778"/>
    <d v="2014-09-07T00:00:00"/>
    <x v="3"/>
    <n v="1"/>
    <n v="0"/>
    <n v="2"/>
    <n v="26"/>
    <d v="1899-12-30T00:02:26"/>
    <d v="1899-12-30T00:02:26"/>
    <x v="70"/>
    <s v="Toughman Tri"/>
    <n v="24.657534246575359"/>
    <n v="0"/>
    <s v="Warm"/>
    <m/>
    <d v="1899-12-30T00:00:00"/>
    <d v="1899-12-30T00:00:00"/>
    <d v="1899-12-30T01:03:45"/>
    <d v="1899-12-30T01:56:09"/>
    <d v="1899-12-30T00:31:53"/>
    <d v="1899-12-30T00:58:05"/>
    <n v="27"/>
    <x v="13"/>
    <x v="5"/>
    <n v="201409"/>
  </r>
  <r>
    <x v="1778"/>
    <d v="2014-09-07T00:00:00"/>
    <x v="4"/>
    <n v="1"/>
    <n v="0"/>
    <n v="4"/>
    <n v="9"/>
    <d v="1899-12-30T00:04:09"/>
    <d v="1899-12-30T00:04:09"/>
    <x v="70"/>
    <s v="Toughman Tri"/>
    <n v="14.457831325301216"/>
    <n v="0"/>
    <s v="Warm"/>
    <m/>
    <d v="1899-12-30T00:00:00"/>
    <d v="1899-12-30T00:00:00"/>
    <d v="1899-12-30T01:48:44"/>
    <d v="1899-12-30T02:41:08"/>
    <d v="1899-12-30T00:54:22"/>
    <d v="1899-12-30T01:20:34"/>
    <n v="494"/>
    <x v="13"/>
    <x v="5"/>
    <n v="201409"/>
  </r>
  <r>
    <x v="1778"/>
    <d v="2014-09-07T00:00:00"/>
    <x v="8"/>
    <n v="1"/>
    <n v="0"/>
    <n v="10"/>
    <n v="3"/>
    <d v="1899-12-30T00:10:03"/>
    <d v="1899-12-30T00:10:03"/>
    <x v="29"/>
    <s v="Toughman Tri"/>
    <n v="5.9701492537313472"/>
    <n v="0"/>
    <s v="Warm"/>
    <m/>
    <d v="1899-12-30T00:00:00"/>
    <d v="1899-12-30T00:00:00"/>
    <d v="1899-12-30T04:23:19"/>
    <d v="1899-12-30T05:15:43"/>
    <d v="1899-12-30T02:11:39"/>
    <d v="1899-12-30T02:37:51"/>
    <n v="1461"/>
    <x v="13"/>
    <x v="5"/>
    <n v="201409"/>
  </r>
  <r>
    <x v="1778"/>
    <d v="2014-09-07T00:00:00"/>
    <x v="9"/>
    <n v="1"/>
    <n v="0"/>
    <n v="10"/>
    <n v="46"/>
    <d v="1899-12-30T00:10:46"/>
    <d v="1899-12-30T00:10:46"/>
    <x v="29"/>
    <s v="Toughman Tri"/>
    <n v="5.5727554179566603"/>
    <n v="0"/>
    <s v="Warm"/>
    <m/>
    <d v="1899-12-30T00:00:00"/>
    <d v="1899-12-30T00:00:00"/>
    <d v="1899-12-30T04:42:05"/>
    <d v="1899-12-30T05:34:29"/>
    <d v="1899-12-30T02:21:03"/>
    <d v="1899-12-30T02:47:15"/>
    <n v="1930"/>
    <x v="13"/>
    <x v="5"/>
    <n v="201409"/>
  </r>
  <r>
    <x v="1778"/>
    <d v="2014-09-07T00:00:00"/>
    <x v="10"/>
    <n v="1"/>
    <n v="0"/>
    <n v="13"/>
    <n v="42"/>
    <d v="1899-12-30T00:13:42"/>
    <d v="1899-12-30T00:13:42"/>
    <x v="29"/>
    <s v="Toughman Tri"/>
    <n v="4.379562043795624"/>
    <n v="0"/>
    <s v="Warm"/>
    <m/>
    <d v="1899-12-30T00:00:00"/>
    <d v="1899-12-30T00:00:00"/>
    <d v="1899-12-30T05:58:56"/>
    <d v="1899-12-30T06:51:20"/>
    <d v="1899-12-30T02:59:28"/>
    <d v="1899-12-30T03:25:40"/>
    <n v="2613"/>
    <x v="13"/>
    <x v="5"/>
    <n v="201409"/>
  </r>
  <r>
    <x v="1778"/>
    <d v="2014-09-07T00:00:00"/>
    <x v="11"/>
    <n v="1"/>
    <n v="0"/>
    <n v="11"/>
    <n v="39"/>
    <d v="1899-12-30T00:11:39"/>
    <d v="1899-12-30T00:11:39"/>
    <x v="29"/>
    <s v="Toughman Tri"/>
    <n v="5.1502145922746818"/>
    <n v="0"/>
    <s v="Warm"/>
    <m/>
    <d v="1899-12-30T00:00:00"/>
    <d v="1899-12-30T00:00:00"/>
    <d v="1899-12-30T05:05:14"/>
    <d v="1899-12-30T05:57:38"/>
    <d v="1899-12-30T02:32:37"/>
    <d v="1899-12-30T02:58:49"/>
    <n v="2312"/>
    <x v="13"/>
    <x v="5"/>
    <n v="201409"/>
  </r>
  <r>
    <x v="1778"/>
    <d v="2014-09-07T00:00:00"/>
    <x v="12"/>
    <n v="1"/>
    <n v="0"/>
    <n v="11"/>
    <n v="19"/>
    <d v="1899-12-30T00:11:19"/>
    <d v="1899-12-30T00:11:19"/>
    <x v="29"/>
    <s v="Toughman Tri"/>
    <n v="5.3019145802651"/>
    <n v="0"/>
    <s v="Warm"/>
    <m/>
    <d v="1899-12-30T00:00:00"/>
    <d v="1899-12-30T00:00:00"/>
    <d v="1899-12-30T04:56:30"/>
    <d v="1899-12-30T05:48:54"/>
    <d v="1899-12-30T02:28:15"/>
    <d v="1899-12-30T02:54:27"/>
    <n v="2202"/>
    <x v="13"/>
    <x v="5"/>
    <n v="201409"/>
  </r>
  <r>
    <x v="1778"/>
    <d v="2014-09-07T00:00:00"/>
    <x v="13"/>
    <n v="1"/>
    <n v="0"/>
    <n v="13"/>
    <n v="57"/>
    <d v="1899-12-30T00:13:57"/>
    <d v="1899-12-30T00:13:57"/>
    <x v="29"/>
    <s v="Toughman Tri"/>
    <n v="4.3010752688172076"/>
    <n v="0"/>
    <s v="Warm"/>
    <m/>
    <d v="1899-12-30T00:00:00"/>
    <d v="1899-12-30T00:00:00"/>
    <d v="1899-12-30T06:05:29"/>
    <d v="1899-12-30T06:57:53"/>
    <d v="1899-12-30T03:02:45"/>
    <d v="1899-12-30T03:28:57"/>
    <n v="2631"/>
    <x v="13"/>
    <x v="5"/>
    <n v="201409"/>
  </r>
  <r>
    <x v="1778"/>
    <d v="2014-09-07T00:00:00"/>
    <x v="14"/>
    <n v="1"/>
    <n v="0"/>
    <n v="14"/>
    <n v="53"/>
    <d v="1899-12-30T00:14:53"/>
    <d v="1899-12-30T00:14:53"/>
    <x v="29"/>
    <s v="Toughman Tri"/>
    <n v="4.0313549832026911"/>
    <n v="0"/>
    <s v="Warm"/>
    <m/>
    <d v="1899-12-30T00:00:00"/>
    <d v="1899-12-30T00:00:00"/>
    <d v="1899-12-30T06:29:57"/>
    <d v="1899-12-30T07:22:21"/>
    <d v="1899-12-30T03:14:58"/>
    <d v="1899-12-30T03:41:10"/>
    <n v="2670"/>
    <x v="13"/>
    <x v="5"/>
    <n v="201409"/>
  </r>
  <r>
    <x v="1778"/>
    <d v="2014-09-07T00:00:00"/>
    <x v="15"/>
    <n v="1"/>
    <n v="0"/>
    <n v="11"/>
    <n v="9"/>
    <d v="1899-12-30T00:11:09"/>
    <d v="1899-12-30T00:11:09"/>
    <x v="29"/>
    <s v="Toughman Tri"/>
    <n v="5.3811659192825152"/>
    <n v="0"/>
    <s v="Warm"/>
    <m/>
    <d v="1899-12-30T00:00:00"/>
    <d v="1899-12-30T00:00:00"/>
    <d v="1899-12-30T04:52:08"/>
    <d v="1899-12-30T05:44:32"/>
    <d v="1899-12-30T02:26:04"/>
    <d v="1899-12-30T02:52:16"/>
    <n v="2138"/>
    <x v="13"/>
    <x v="5"/>
    <n v="201409"/>
  </r>
  <r>
    <x v="1778"/>
    <d v="2014-09-07T00:00:00"/>
    <x v="16"/>
    <n v="1"/>
    <n v="0"/>
    <n v="12"/>
    <n v="55"/>
    <d v="1899-12-30T00:12:55"/>
    <d v="1899-12-30T00:12:55"/>
    <x v="29"/>
    <s v="Toughman Tri"/>
    <n v="4.6451612903225845"/>
    <n v="0"/>
    <s v="Warm"/>
    <m/>
    <d v="1899-12-30T00:00:00"/>
    <d v="1899-12-30T00:00:00"/>
    <d v="1899-12-30T05:38:25"/>
    <d v="1899-12-30T06:30:49"/>
    <d v="1899-12-30T02:49:12"/>
    <d v="1899-12-30T03:15:25"/>
    <n v="2557"/>
    <x v="13"/>
    <x v="5"/>
    <n v="201409"/>
  </r>
  <r>
    <x v="1778"/>
    <d v="2014-09-07T00:00:00"/>
    <x v="17"/>
    <n v="1"/>
    <n v="0"/>
    <n v="14"/>
    <n v="3"/>
    <d v="1899-12-30T00:14:03"/>
    <d v="1899-12-30T00:14:03"/>
    <x v="29"/>
    <s v="Toughman Tri"/>
    <n v="4.2704626334519604"/>
    <n v="0"/>
    <s v="Warm"/>
    <m/>
    <d v="1899-12-30T00:00:00"/>
    <d v="1899-12-30T00:00:00"/>
    <d v="1899-12-30T06:08:07"/>
    <d v="1899-12-30T07:00:31"/>
    <d v="1899-12-30T03:04:03"/>
    <d v="1899-12-30T03:30:15"/>
    <n v="2638"/>
    <x v="13"/>
    <x v="5"/>
    <n v="201409"/>
  </r>
  <r>
    <x v="1778"/>
    <d v="2014-09-07T00:00:00"/>
    <x v="18"/>
    <n v="1"/>
    <n v="0"/>
    <n v="12"/>
    <n v="34"/>
    <d v="1899-12-30T00:12:34"/>
    <d v="1899-12-30T00:12:34"/>
    <x v="29"/>
    <s v="Toughman Tri"/>
    <n v="4.7745358090185714"/>
    <n v="0"/>
    <s v="Warm"/>
    <m/>
    <d v="1899-12-30T00:00:00"/>
    <d v="1899-12-30T00:00:00"/>
    <d v="1899-12-30T05:29:15"/>
    <d v="1899-12-30T06:21:39"/>
    <d v="1899-12-30T02:44:37"/>
    <d v="1899-12-30T03:10:49"/>
    <n v="2521"/>
    <x v="13"/>
    <x v="5"/>
    <n v="201409"/>
  </r>
  <r>
    <x v="1778"/>
    <d v="2014-09-07T00:00:00"/>
    <x v="19"/>
    <n v="1"/>
    <n v="0"/>
    <n v="14"/>
    <n v="22"/>
    <d v="1899-12-30T00:14:22"/>
    <d v="1899-12-30T00:14:22"/>
    <x v="29"/>
    <s v="Toughman Tri"/>
    <n v="4.1763341067285413"/>
    <n v="0"/>
    <s v="Warm"/>
    <m/>
    <d v="1899-12-30T00:00:00"/>
    <d v="1899-12-30T00:00:00"/>
    <d v="1899-12-30T06:16:24"/>
    <d v="1899-12-30T07:08:48"/>
    <d v="1899-12-30T03:08:12"/>
    <d v="1899-12-30T03:34:24"/>
    <n v="2657"/>
    <x v="13"/>
    <x v="5"/>
    <n v="201409"/>
  </r>
  <r>
    <x v="1778"/>
    <d v="2014-09-07T00:00:00"/>
    <x v="20"/>
    <n v="1"/>
    <n v="0"/>
    <n v="14"/>
    <n v="14"/>
    <d v="1899-12-30T00:14:14"/>
    <d v="1899-12-30T00:14:14"/>
    <x v="29"/>
    <s v="Toughman Tri"/>
    <n v="4.2154566744730717"/>
    <n v="0"/>
    <s v="Warm"/>
    <m/>
    <d v="1899-12-30T00:00:00"/>
    <d v="1899-12-30T00:00:00"/>
    <d v="1899-12-30T06:12:55"/>
    <d v="1899-12-30T07:05:19"/>
    <d v="1899-12-30T03:06:27"/>
    <d v="1899-12-30T03:32:39"/>
    <n v="2649"/>
    <x v="13"/>
    <x v="5"/>
    <n v="201409"/>
  </r>
  <r>
    <x v="1779"/>
    <d v="1900-01-08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d v="1899-12-30T01:13:22"/>
    <d v="1899-12-30T02:05:46"/>
    <d v="1899-12-30T00:36:41"/>
    <d v="1899-12-30T01:02:53"/>
    <n v="113"/>
    <x v="13"/>
    <x v="5"/>
    <n v="201409"/>
  </r>
  <r>
    <x v="1780"/>
    <d v="2014-09-11T00:00:00"/>
    <x v="1"/>
    <n v="10"/>
    <n v="0"/>
    <n v="27"/>
    <n v="30"/>
    <d v="1899-12-30T00:27:30"/>
    <d v="1899-12-30T00:02:45"/>
    <x v="51"/>
    <s v="YNHH Spin Bike"/>
    <n v="21.818181818181838"/>
    <n v="0"/>
    <s v="Inside"/>
    <m/>
    <d v="1899-12-30T05:08:00"/>
    <d v="1899-12-30T02:34:00"/>
    <d v="1899-12-30T01:12:03"/>
    <d v="1899-12-30T02:04:27"/>
    <d v="1899-12-30T00:36:01"/>
    <d v="1899-12-30T01:02:14"/>
    <n v="94"/>
    <x v="13"/>
    <x v="5"/>
    <n v="201409"/>
  </r>
  <r>
    <x v="1781"/>
    <d v="2014-09-12T00:00:00"/>
    <x v="2"/>
    <n v="2.8"/>
    <n v="0"/>
    <n v="33"/>
    <n v="29"/>
    <d v="1899-12-30T00:33:29"/>
    <d v="1899-12-30T00:11:57"/>
    <x v="83"/>
    <s v="Random"/>
    <n v="5.0174216027874605"/>
    <n v="0"/>
    <s v="Cool"/>
    <s v="http://app.strava.com/activities/193403127"/>
    <d v="1899-12-30T05:13:19"/>
    <d v="1899-12-30T02:36:39"/>
    <d v="1899-12-30T05:13:19"/>
    <d v="1899-12-30T06:05:43"/>
    <d v="1899-12-30T02:36:39"/>
    <d v="1899-12-30T03:02:51"/>
    <n v="2410"/>
    <x v="13"/>
    <x v="5"/>
    <n v="201409"/>
  </r>
  <r>
    <x v="1781"/>
    <d v="2014-09-12T00:00:00"/>
    <x v="1"/>
    <n v="13.6"/>
    <n v="0"/>
    <n v="54"/>
    <n v="26"/>
    <d v="1899-12-30T00:54:26"/>
    <d v="1899-12-30T00:04:00"/>
    <x v="53"/>
    <s v="Rt6 Loop"/>
    <n v="14.990814451928976"/>
    <n v="0"/>
    <s v="Perfect"/>
    <s v="http://app.strava.com/activities/193520524"/>
    <d v="1899-12-30T07:28:16"/>
    <d v="1899-12-30T03:44:08"/>
    <d v="1899-12-30T01:44:52"/>
    <d v="1899-12-30T02:37:16"/>
    <d v="1899-12-30T00:52:26"/>
    <d v="1899-12-30T01:18:38"/>
    <n v="443"/>
    <x v="13"/>
    <x v="5"/>
    <n v="201409"/>
  </r>
  <r>
    <x v="1782"/>
    <d v="2014-09-14T00:00:00"/>
    <x v="2"/>
    <n v="3.1"/>
    <n v="0"/>
    <n v="38"/>
    <n v="27"/>
    <d v="1899-12-30T00:38:27"/>
    <d v="1899-12-30T00:12:24"/>
    <x v="83"/>
    <s v="Pies &amp; Pints 5k"/>
    <n v="4.8374512353706152"/>
    <n v="0"/>
    <s v="Cool"/>
    <s v="http://app.strava.com/activities/194687822"/>
    <d v="1899-12-30T05:24:58"/>
    <d v="1899-12-30T02:42:29"/>
    <d v="1899-12-30T05:24:58"/>
    <d v="1899-12-30T06:17:22"/>
    <d v="1899-12-30T02:42:29"/>
    <d v="1899-12-30T03:08:41"/>
    <n v="2496"/>
    <x v="13"/>
    <x v="5"/>
    <n v="201409"/>
  </r>
  <r>
    <x v="1783"/>
    <d v="2014-09-16T00:00:00"/>
    <x v="1"/>
    <n v="9.5"/>
    <n v="0"/>
    <n v="25"/>
    <n v="30"/>
    <d v="1899-12-30T00:25:30"/>
    <d v="1899-12-30T00:02:41"/>
    <x v="51"/>
    <s v="YNHH Spin Bike"/>
    <n v="22.352941176470605"/>
    <n v="0"/>
    <s v="Inside"/>
    <m/>
    <d v="1899-12-30T05:00:38"/>
    <d v="1899-12-30T02:30:19"/>
    <d v="1899-12-30T01:10:20"/>
    <d v="1899-12-30T02:02:44"/>
    <d v="1899-12-30T00:35:10"/>
    <d v="1899-12-30T01:01:22"/>
    <n v="78"/>
    <x v="13"/>
    <x v="5"/>
    <n v="201409"/>
  </r>
  <r>
    <x v="1784"/>
    <d v="2014-09-18T00:00:00"/>
    <x v="1"/>
    <n v="10"/>
    <n v="0"/>
    <n v="27"/>
    <n v="30"/>
    <d v="1899-12-30T00:27:30"/>
    <d v="1899-12-30T00:02:45"/>
    <x v="51"/>
    <s v="YNHH Spin Bike"/>
    <n v="21.818181818181838"/>
    <n v="0"/>
    <s v="Inside"/>
    <m/>
    <d v="1899-12-30T05:08:00"/>
    <d v="1899-12-30T02:34:00"/>
    <d v="1899-12-30T01:12:03"/>
    <d v="1899-12-30T02:04:27"/>
    <d v="1899-12-30T00:36:01"/>
    <d v="1899-12-30T01:02:14"/>
    <n v="94"/>
    <x v="13"/>
    <x v="5"/>
    <n v="201409"/>
  </r>
  <r>
    <x v="1785"/>
    <d v="2014-09-19T00:00:00"/>
    <x v="2"/>
    <n v="3"/>
    <n v="0"/>
    <n v="30"/>
    <n v="28"/>
    <d v="1899-12-30T00:30:28"/>
    <d v="1899-12-30T00:10:09"/>
    <x v="79"/>
    <s v="YNYY Random"/>
    <n v="5.9080962800875323"/>
    <n v="0"/>
    <s v="Perfect"/>
    <s v="http://app.strava.com/activities/196635562"/>
    <d v="1899-12-30T04:26:05"/>
    <d v="1899-12-30T02:13:02"/>
    <d v="1899-12-30T04:26:05"/>
    <d v="1899-12-30T05:18:29"/>
    <d v="1899-12-30T02:13:02"/>
    <d v="1899-12-30T02:39:14"/>
    <n v="1517"/>
    <x v="13"/>
    <x v="5"/>
    <n v="201409"/>
  </r>
  <r>
    <x v="1785"/>
    <d v="2014-09-19T00:00:00"/>
    <x v="2"/>
    <n v="3"/>
    <n v="0"/>
    <n v="30"/>
    <n v="28"/>
    <d v="1899-12-30T00:30:28"/>
    <d v="1899-12-30T00:10:09"/>
    <x v="79"/>
    <s v="YNYY Random"/>
    <n v="5.9080962800875323"/>
    <n v="0"/>
    <s v="Perfect"/>
    <s v="http://app.strava.com/activities/196635562"/>
    <d v="1899-12-30T04:26:05"/>
    <d v="1899-12-30T02:13:02"/>
    <d v="1899-12-30T04:26:05"/>
    <d v="1899-12-30T05:18:29"/>
    <d v="1899-12-30T02:13:02"/>
    <d v="1899-12-30T02:39:14"/>
    <n v="1517"/>
    <x v="13"/>
    <x v="5"/>
    <n v="201409"/>
  </r>
  <r>
    <x v="1786"/>
    <d v="2014-09-21T00:00:00"/>
    <x v="1"/>
    <n v="26.9"/>
    <n v="2"/>
    <n v="0"/>
    <n v="57"/>
    <d v="1899-12-30T02:00:57"/>
    <d v="1899-12-30T00:04:30"/>
    <x v="53"/>
    <s v="Southbury Random"/>
    <n v="13.344357172385294"/>
    <n v="0"/>
    <s v="Wet"/>
    <s v="http://app.strava.com/activities/197611598"/>
    <d v="1899-12-30T08:23:35"/>
    <d v="1899-12-30T04:11:48"/>
    <d v="1899-12-30T01:57:48"/>
    <d v="1899-12-30T02:50:12"/>
    <d v="1899-12-30T00:58:54"/>
    <d v="1899-12-30T01:25:06"/>
    <n v="579"/>
    <x v="13"/>
    <x v="5"/>
    <n v="201409"/>
  </r>
  <r>
    <x v="1787"/>
    <d v="2014-09-23T00:00:00"/>
    <x v="1"/>
    <n v="8.5"/>
    <n v="0"/>
    <n v="25"/>
    <n v="0"/>
    <d v="1899-12-30T00:25:00"/>
    <d v="1899-12-30T00:02:56"/>
    <x v="51"/>
    <s v="YNHH Spin Bike"/>
    <n v="20.400000000000016"/>
    <n v="0"/>
    <s v="Inside"/>
    <m/>
    <d v="1899-12-30T05:29:25"/>
    <d v="1899-12-30T02:44:42"/>
    <d v="1899-12-30T01:17:04"/>
    <d v="1899-12-30T02:09:28"/>
    <d v="1899-12-30T00:38:32"/>
    <d v="1899-12-30T01:04:44"/>
    <n v="160"/>
    <x v="13"/>
    <x v="5"/>
    <n v="201409"/>
  </r>
  <r>
    <x v="1787"/>
    <d v="2014-09-23T00:00:00"/>
    <x v="2"/>
    <n v="1"/>
    <n v="0"/>
    <n v="9"/>
    <n v="34"/>
    <d v="1899-12-30T00:09:34"/>
    <d v="1899-12-30T00:09:34"/>
    <x v="51"/>
    <s v="YNHH Treadmill"/>
    <n v="6.2717770034843259"/>
    <n v="0"/>
    <s v="Inside"/>
    <m/>
    <d v="1899-12-30T04:10:39"/>
    <d v="1899-12-30T02:05:19"/>
    <d v="1899-12-30T04:10:39"/>
    <d v="1899-12-30T05:03:03"/>
    <d v="1899-12-30T02:05:19"/>
    <d v="1899-12-30T02:31:31"/>
    <n v="1079"/>
    <x v="13"/>
    <x v="5"/>
    <n v="201409"/>
  </r>
  <r>
    <x v="1788"/>
    <d v="2014-09-25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3"/>
    <x v="13"/>
    <x v="5"/>
    <n v="201409"/>
  </r>
  <r>
    <x v="1789"/>
    <d v="2014-09-26T00:00:00"/>
    <x v="2"/>
    <n v="1.6"/>
    <n v="0"/>
    <n v="18"/>
    <n v="46"/>
    <d v="1899-12-30T00:18:46"/>
    <d v="1899-12-30T00:11:44"/>
    <x v="83"/>
    <s v="Middlebury Garage to Home"/>
    <n v="5.1154529307282459"/>
    <n v="0"/>
    <s v="Nice!"/>
    <m/>
    <d v="1899-12-30T05:07:18"/>
    <d v="1899-12-30T02:33:39"/>
    <d v="1899-12-30T05:07:18"/>
    <d v="1899-12-30T05:59:42"/>
    <d v="1899-12-30T02:33:39"/>
    <d v="1899-12-30T02:59:51"/>
    <n v="2339"/>
    <x v="13"/>
    <x v="5"/>
    <n v="201409"/>
  </r>
  <r>
    <x v="1789"/>
    <d v="2014-09-26T00:00:00"/>
    <x v="1"/>
    <n v="11"/>
    <n v="0"/>
    <n v="54"/>
    <n v="15"/>
    <d v="1899-12-30T00:54:15"/>
    <d v="1899-12-30T00:04:56"/>
    <x v="53"/>
    <s v="Random"/>
    <n v="12.16589861751153"/>
    <n v="0"/>
    <s v="Nice!"/>
    <s v="http://app.strava.com/activities/199696607"/>
    <d v="1899-12-30T09:12:22"/>
    <d v="1899-12-30T04:36:11"/>
    <d v="1899-12-30T02:09:13"/>
    <d v="1899-12-30T03:01:37"/>
    <d v="1899-12-30T01:04:36"/>
    <d v="1899-12-30T01:30:48"/>
    <n v="642"/>
    <x v="13"/>
    <x v="5"/>
    <n v="201409"/>
  </r>
  <r>
    <x v="1790"/>
    <d v="2014-09-28T00:00:00"/>
    <x v="2"/>
    <n v="3.1"/>
    <n v="0"/>
    <n v="31"/>
    <n v="50"/>
    <d v="1899-12-30T00:31:50"/>
    <d v="1899-12-30T00:10:16"/>
    <x v="83"/>
    <s v="Pies &amp; Pints 5k"/>
    <n v="5.8429319371727804"/>
    <n v="0"/>
    <s v="Warm"/>
    <s v="http://app.strava.com/activities/200865941"/>
    <d v="1899-12-30T04:29:03"/>
    <d v="1899-12-30T02:14:31"/>
    <d v="1899-12-30T04:29:03"/>
    <d v="1899-12-30T05:21:27"/>
    <d v="1899-12-30T02:14:31"/>
    <d v="1899-12-30T02:40:43"/>
    <n v="1616"/>
    <x v="13"/>
    <x v="5"/>
    <n v="201409"/>
  </r>
  <r>
    <x v="1791"/>
    <d v="2014-09-30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3"/>
    <x v="13"/>
    <x v="5"/>
    <n v="201409"/>
  </r>
  <r>
    <x v="1792"/>
    <d v="2014-10-01T00:00:00"/>
    <x v="2"/>
    <n v="2.5"/>
    <n v="0"/>
    <n v="27"/>
    <n v="29"/>
    <d v="1899-12-30T00:27:29"/>
    <d v="1899-12-30T00:11:00"/>
    <x v="79"/>
    <s v="YNHH Treadmill"/>
    <n v="5.4578532443905443"/>
    <n v="0"/>
    <s v="Inside"/>
    <m/>
    <d v="1899-12-30T04:48:02"/>
    <d v="1899-12-30T02:24:01"/>
    <d v="1899-12-30T04:48:02"/>
    <d v="1899-12-30T05:40:26"/>
    <d v="1899-12-30T02:24:01"/>
    <d v="1899-12-30T02:50:13"/>
    <n v="2046"/>
    <x v="13"/>
    <x v="6"/>
    <n v="201410"/>
  </r>
  <r>
    <x v="1793"/>
    <d v="2014-10-02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3"/>
    <x v="13"/>
    <x v="6"/>
    <n v="201410"/>
  </r>
  <r>
    <x v="1794"/>
    <d v="2014-10-05T00:00:00"/>
    <x v="1"/>
    <n v="28.2"/>
    <n v="2"/>
    <n v="19"/>
    <n v="38"/>
    <d v="1899-12-30T02:19:38"/>
    <d v="1899-12-30T00:04:57"/>
    <x v="53"/>
    <s v="JRA - Just Riding Around"/>
    <n v="12.117450465504904"/>
    <n v="0"/>
    <s v="Cold &amp; Windy"/>
    <s v="http://app.strava.com/activities/203604989"/>
    <d v="1899-12-30T09:14:34"/>
    <d v="1899-12-30T04:37:17"/>
    <d v="1899-12-30T02:09:44"/>
    <d v="1899-12-30T03:02:08"/>
    <d v="1899-12-30T01:04:52"/>
    <d v="1899-12-30T01:31:04"/>
    <n v="643"/>
    <x v="13"/>
    <x v="6"/>
    <n v="201410"/>
  </r>
  <r>
    <x v="1795"/>
    <d v="2014-10-07T00:00:00"/>
    <x v="2"/>
    <n v="3.3"/>
    <n v="0"/>
    <n v="37"/>
    <n v="7"/>
    <d v="1899-12-30T00:37:07"/>
    <d v="1899-12-30T00:11:15"/>
    <x v="79"/>
    <s v="YNHH - Zone 2 Half Hour"/>
    <n v="5.3345307588684365"/>
    <n v="141"/>
    <s v="Nice!"/>
    <s v="http://app.strava.com/activities/204496998"/>
    <d v="1899-12-30T04:54:41"/>
    <d v="1899-12-30T02:27:21"/>
    <d v="1899-12-30T04:54:41"/>
    <d v="1899-12-30T05:47:05"/>
    <d v="1899-12-30T02:27:21"/>
    <d v="1899-12-30T02:53:33"/>
    <n v="2167"/>
    <x v="13"/>
    <x v="6"/>
    <n v="201410"/>
  </r>
  <r>
    <x v="1796"/>
    <d v="2014-10-08T00:00:00"/>
    <x v="1"/>
    <n v="12.8"/>
    <n v="0"/>
    <n v="33"/>
    <n v="0"/>
    <d v="1899-12-30T00:33:00"/>
    <d v="1899-12-30T00:02:35"/>
    <x v="51"/>
    <s v="YNHH Spin Bike"/>
    <n v="23.272727272727288"/>
    <n v="123"/>
    <s v="Inside"/>
    <m/>
    <d v="1899-12-30T04:48:45"/>
    <d v="1899-12-30T02:24:22"/>
    <d v="1899-12-30T01:07:33"/>
    <d v="1899-12-30T01:59:57"/>
    <d v="1899-12-30T00:33:46"/>
    <d v="1899-12-30T00:59:58"/>
    <n v="52"/>
    <x v="13"/>
    <x v="6"/>
    <n v="201410"/>
  </r>
  <r>
    <x v="1797"/>
    <d v="2014-10-10T00:00:00"/>
    <x v="2"/>
    <n v="5.2"/>
    <n v="0"/>
    <n v="59"/>
    <n v="30"/>
    <d v="1899-12-30T00:59:30"/>
    <d v="1899-12-30T00:11:27"/>
    <x v="83"/>
    <s v="YNHH East Rock Rd"/>
    <n v="5.2436974789916011"/>
    <n v="143"/>
    <s v="Nice!"/>
    <s v="http://app.strava.com/activities/205636802"/>
    <d v="1899-12-30T04:59:47"/>
    <d v="1899-12-30T02:29:54"/>
    <d v="1899-12-30T04:59:47"/>
    <d v="1899-12-30T05:52:11"/>
    <d v="1899-12-30T02:29:54"/>
    <d v="1899-12-30T02:56:06"/>
    <n v="2252"/>
    <x v="13"/>
    <x v="6"/>
    <n v="201410"/>
  </r>
  <r>
    <x v="1798"/>
    <d v="2014-10-12T00:00:00"/>
    <x v="1"/>
    <n v="32.1"/>
    <n v="2"/>
    <n v="28"/>
    <n v="46"/>
    <d v="1899-12-30T02:28:46"/>
    <d v="1899-12-30T00:04:38"/>
    <x v="53"/>
    <s v="Lake Zoar"/>
    <n v="12.946448577190241"/>
    <n v="0"/>
    <s v="Chilly"/>
    <s v="http://app.strava.com/activities/206447537"/>
    <d v="1899-12-30T08:39:04"/>
    <d v="1899-12-30T04:19:32"/>
    <d v="1899-12-30T02:01:25"/>
    <d v="1899-12-30T02:53:49"/>
    <d v="1899-12-30T01:00:43"/>
    <d v="1899-12-30T01:26:55"/>
    <n v="614"/>
    <x v="13"/>
    <x v="6"/>
    <n v="201410"/>
  </r>
  <r>
    <x v="1799"/>
    <d v="2014-10-14T00:00:00"/>
    <x v="2"/>
    <n v="3.3"/>
    <n v="0"/>
    <n v="36"/>
    <n v="19"/>
    <d v="1899-12-30T00:36:19"/>
    <d v="1899-12-30T00:11:00"/>
    <x v="79"/>
    <s v="YNHH - Zone 2 Half Hour"/>
    <n v="5.4520422212023902"/>
    <n v="141"/>
    <s v="Nice!"/>
    <s v="http://app.strava.com/activities/207275392"/>
    <d v="1899-12-30T04:48:20"/>
    <d v="1899-12-30T02:24:10"/>
    <d v="1899-12-30T04:48:20"/>
    <d v="1899-12-30T05:40:44"/>
    <d v="1899-12-30T02:24:10"/>
    <d v="1899-12-30T02:50:22"/>
    <n v="2057"/>
    <x v="13"/>
    <x v="6"/>
    <n v="201410"/>
  </r>
  <r>
    <x v="1800"/>
    <d v="2014-10-15T00:00:00"/>
    <x v="1"/>
    <n v="21"/>
    <n v="0"/>
    <n v="51"/>
    <n v="27"/>
    <d v="1899-12-30T00:51:27"/>
    <d v="1899-12-30T00:02:27"/>
    <x v="51"/>
    <s v="YNHH Spin Bike"/>
    <n v="24.489795918367367"/>
    <n v="129"/>
    <s v="Inside"/>
    <m/>
    <d v="1899-12-30T04:34:24"/>
    <d v="1899-12-30T02:17:12"/>
    <d v="1899-12-30T01:04:11"/>
    <d v="1899-12-30T01:56:35"/>
    <d v="1899-12-30T00:32:06"/>
    <d v="1899-12-30T00:58:18"/>
    <n v="31"/>
    <x v="13"/>
    <x v="6"/>
    <n v="201410"/>
  </r>
  <r>
    <x v="1801"/>
    <d v="2014-10-17T00:00:00"/>
    <x v="2"/>
    <n v="5.4"/>
    <n v="1"/>
    <n v="2"/>
    <n v="3"/>
    <d v="1899-12-30T01:02:03"/>
    <d v="1899-12-30T00:11:29"/>
    <x v="79"/>
    <s v="Zone 2 Lunch Run"/>
    <n v="5.2215954875100774"/>
    <n v="144"/>
    <s v="Nice!"/>
    <s v="http://app.strava.com/activities/208428809"/>
    <d v="1899-12-30T05:01:03"/>
    <d v="1899-12-30T02:30:32"/>
    <d v="1899-12-30T05:01:03"/>
    <d v="1899-12-30T05:53:27"/>
    <d v="1899-12-30T02:30:32"/>
    <d v="1899-12-30T02:56:44"/>
    <n v="2270"/>
    <x v="13"/>
    <x v="6"/>
    <n v="201410"/>
  </r>
  <r>
    <x v="1802"/>
    <d v="2014-10-19T00:00:00"/>
    <x v="2"/>
    <n v="3"/>
    <n v="0"/>
    <n v="32"/>
    <n v="54"/>
    <d v="1899-12-30T00:32:54"/>
    <d v="1899-12-30T00:10:58"/>
    <x v="83"/>
    <s v="Library 5k"/>
    <n v="5.4711246200607944"/>
    <n v="157"/>
    <s v="Chilly"/>
    <s v="Run with Logan http://app.strava.com/activities/209269717"/>
    <d v="1899-12-30T04:47:20"/>
    <d v="1899-12-30T02:23:40"/>
    <d v="1899-12-30T04:47:20"/>
    <d v="1899-12-30T05:39:44"/>
    <d v="1899-12-30T02:23:40"/>
    <d v="1899-12-30T02:49:52"/>
    <n v="2033"/>
    <x v="13"/>
    <x v="6"/>
    <n v="201410"/>
  </r>
  <r>
    <x v="1803"/>
    <d v="2014-10-20T00:00:00"/>
    <x v="0"/>
    <n v="0.75"/>
    <n v="0"/>
    <n v="30"/>
    <n v="0"/>
    <d v="1899-12-30T00:30:00"/>
    <d v="1899-12-30T00:40:00"/>
    <x v="49"/>
    <s v="Pomperaug Swim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2998"/>
    <x v="13"/>
    <x v="6"/>
    <n v="201410"/>
  </r>
  <r>
    <x v="1804"/>
    <d v="2014-10-21T00:00:00"/>
    <x v="2"/>
    <n v="3.2"/>
    <n v="0"/>
    <n v="36"/>
    <n v="55"/>
    <d v="1899-12-30T00:36:55"/>
    <d v="1899-12-30T00:11:32"/>
    <x v="79"/>
    <s v="YNHH Division St 5k"/>
    <n v="5.2009029345372513"/>
    <n v="142"/>
    <s v="Nice!"/>
    <s v="http://app.strava.com/activities/210426222"/>
    <d v="1899-12-30T05:02:15"/>
    <d v="1899-12-30T02:31:08"/>
    <d v="1899-12-30T05:02:15"/>
    <d v="1899-12-30T05:54:39"/>
    <d v="1899-12-30T02:31:08"/>
    <d v="1899-12-30T02:57:20"/>
    <n v="2285"/>
    <x v="13"/>
    <x v="6"/>
    <n v="201410"/>
  </r>
  <r>
    <x v="1805"/>
    <d v="2014-10-24T00:00:00"/>
    <x v="2"/>
    <n v="4.7"/>
    <n v="0"/>
    <n v="58"/>
    <n v="20"/>
    <d v="1899-12-30T00:58:20"/>
    <d v="1899-12-30T00:12:25"/>
    <x v="83"/>
    <s v="Round the Hood"/>
    <n v="4.8342857142857181"/>
    <n v="143"/>
    <s v="Nice!"/>
    <s v="http://app.strava.com/activities/211116847"/>
    <d v="1899-12-30T05:25:11"/>
    <d v="1899-12-30T02:42:35"/>
    <d v="1899-12-30T05:25:11"/>
    <d v="1899-12-30T06:17:35"/>
    <d v="1899-12-30T02:42:35"/>
    <d v="1899-12-30T03:08:47"/>
    <n v="2498"/>
    <x v="13"/>
    <x v="6"/>
    <n v="201410"/>
  </r>
  <r>
    <x v="1806"/>
    <d v="2014-10-27T00:00:00"/>
    <x v="2"/>
    <n v="3.35"/>
    <n v="0"/>
    <n v="37"/>
    <n v="53"/>
    <d v="1899-12-30T00:37:53"/>
    <d v="1899-12-30T00:11:19"/>
    <x v="79"/>
    <s v="YNHH-Munson Loop"/>
    <n v="5.3057633084029963"/>
    <n v="138"/>
    <s v="Nice!"/>
    <s v="http://app.strava.com/activities/212368289"/>
    <d v="1899-12-30T04:56:17"/>
    <d v="1899-12-30T02:28:08"/>
    <d v="1899-12-30T04:56:17"/>
    <d v="1899-12-30T05:48:41"/>
    <d v="1899-12-30T02:28:08"/>
    <d v="1899-12-30T02:54:20"/>
    <n v="2200"/>
    <x v="13"/>
    <x v="6"/>
    <n v="201410"/>
  </r>
  <r>
    <x v="1806"/>
    <d v="2014-10-27T00:00:00"/>
    <x v="0"/>
    <n v="0.68"/>
    <n v="0"/>
    <n v="23"/>
    <n v="0"/>
    <d v="1899-12-30T00:23:00"/>
    <d v="1899-12-30T00:33:49"/>
    <x v="49"/>
    <s v="PHS Swim"/>
    <n v="1.773913043478262"/>
    <n v="0"/>
    <s v="Inside"/>
    <m/>
    <d v="1899-12-30T01:21:11"/>
    <d v="1899-12-30T00:40:35"/>
    <d v="1899-12-30T14:46:11"/>
    <d v="1899-12-30T15:38:35"/>
    <d v="1899-12-30T07:23:05"/>
    <d v="1899-12-30T07:49:17"/>
    <n v="2830"/>
    <x v="13"/>
    <x v="6"/>
    <n v="201410"/>
  </r>
  <r>
    <x v="1807"/>
    <d v="2014-10-29T00:00:00"/>
    <x v="1"/>
    <n v="17"/>
    <n v="0"/>
    <n v="47"/>
    <n v="0"/>
    <d v="1899-12-30T00:47:00"/>
    <d v="1899-12-30T00:02:46"/>
    <x v="51"/>
    <s v="YNHH Spin Bike"/>
    <n v="21.702127659574483"/>
    <n v="128"/>
    <s v="Inside"/>
    <m/>
    <d v="1899-12-30T05:09:39"/>
    <d v="1899-12-30T02:34:49"/>
    <d v="1899-12-30T01:12:26"/>
    <d v="1899-12-30T02:04:50"/>
    <d v="1899-12-30T00:36:13"/>
    <d v="1899-12-30T01:02:25"/>
    <n v="99"/>
    <x v="13"/>
    <x v="6"/>
    <n v="201410"/>
  </r>
  <r>
    <x v="1808"/>
    <d v="2014-10-30T00:00:00"/>
    <x v="2"/>
    <n v="3"/>
    <n v="0"/>
    <n v="33"/>
    <n v="53"/>
    <d v="1899-12-30T00:33:53"/>
    <d v="1899-12-30T00:11:18"/>
    <x v="83"/>
    <s v="YNHH Random"/>
    <n v="5.3123462862764432"/>
    <n v="141"/>
    <s v="Nice!"/>
    <s v="http://app.strava.com/activities/213578423"/>
    <d v="1899-12-30T04:55:55"/>
    <d v="1899-12-30T02:27:57"/>
    <d v="1899-12-30T04:55:55"/>
    <d v="1899-12-30T05:48:19"/>
    <d v="1899-12-30T02:27:57"/>
    <d v="1899-12-30T02:54:09"/>
    <n v="2190"/>
    <x v="13"/>
    <x v="6"/>
    <n v="201410"/>
  </r>
  <r>
    <x v="1809"/>
    <d v="2014-10-31T00:00:00"/>
    <x v="2"/>
    <n v="7.5"/>
    <n v="1"/>
    <n v="24"/>
    <n v="27"/>
    <d v="1899-12-30T01:24:27"/>
    <d v="1899-12-30T00:11:16"/>
    <x v="83"/>
    <s v="Quassy Loop"/>
    <n v="5.3285968028419219"/>
    <n v="151"/>
    <s v="Chilly"/>
    <s v="http://app.strava.com/activities/213947315"/>
    <d v="1899-12-30T04:55:01"/>
    <d v="1899-12-30T02:27:30"/>
    <d v="1899-12-30T04:55:01"/>
    <d v="1899-12-30T05:47:25"/>
    <d v="1899-12-30T02:27:30"/>
    <d v="1899-12-30T02:53:42"/>
    <n v="2173"/>
    <x v="13"/>
    <x v="6"/>
    <n v="201410"/>
  </r>
  <r>
    <x v="1810"/>
    <d v="2014-11-02T00:00:00"/>
    <x v="1"/>
    <n v="26.2"/>
    <n v="1"/>
    <n v="56"/>
    <n v="44"/>
    <d v="1899-12-30T01:56:44"/>
    <d v="1899-12-30T00:04:27"/>
    <x v="53"/>
    <s v="JRA - Just Riding Around"/>
    <n v="13.466590519703038"/>
    <n v="0"/>
    <s v="Cold &amp; Windy"/>
    <s v="http://app.strava.com/activities/214714413 Ride with Greg"/>
    <d v="1899-12-30T08:19:01"/>
    <d v="1899-12-30T04:09:30"/>
    <d v="1899-12-30T01:56:44"/>
    <d v="1899-12-30T02:49:08"/>
    <d v="1899-12-30T00:58:22"/>
    <d v="1899-12-30T01:24:34"/>
    <n v="569"/>
    <x v="13"/>
    <x v="7"/>
    <n v="201411"/>
  </r>
  <r>
    <x v="1811"/>
    <d v="2014-11-03T00:00:00"/>
    <x v="0"/>
    <n v="1.25"/>
    <n v="0"/>
    <n v="45"/>
    <n v="0"/>
    <d v="1899-12-30T00:45:00"/>
    <d v="1899-12-30T00:36:00"/>
    <x v="49"/>
    <s v="PHS Swim"/>
    <n v="1.6666666666666679"/>
    <n v="0"/>
    <s v="Inside"/>
    <m/>
    <d v="1899-12-30T01:26:24"/>
    <d v="1899-12-30T00:43:12"/>
    <d v="1899-12-30T15:43:12"/>
    <d v="1899-12-30T16:35:36"/>
    <d v="1899-12-30T07:51:36"/>
    <d v="1899-12-30T08:17:48"/>
    <n v="2898"/>
    <x v="13"/>
    <x v="7"/>
    <n v="201411"/>
  </r>
  <r>
    <x v="1812"/>
    <d v="2014-11-04T00:00:00"/>
    <x v="2"/>
    <n v="3.7"/>
    <n v="0"/>
    <n v="42"/>
    <n v="20"/>
    <d v="1899-12-30T00:42:20"/>
    <d v="1899-12-30T00:11:26"/>
    <x v="79"/>
    <s v="YNHH Random"/>
    <n v="5.2440944881889804"/>
    <n v="139"/>
    <s v="Nice!"/>
    <s v="http://app.strava.com/activities/215513396"/>
    <d v="1899-12-30T04:59:46"/>
    <d v="1899-12-30T02:29:53"/>
    <d v="1899-12-30T04:59:46"/>
    <d v="1899-12-30T05:52:10"/>
    <d v="1899-12-30T02:29:53"/>
    <d v="1899-12-30T02:56:05"/>
    <n v="2249"/>
    <x v="13"/>
    <x v="7"/>
    <n v="201411"/>
  </r>
  <r>
    <x v="1812"/>
    <d v="2014-11-04T00:00:00"/>
    <x v="2"/>
    <n v="3.7"/>
    <n v="0"/>
    <n v="42"/>
    <n v="20"/>
    <d v="1899-12-30T00:42:20"/>
    <d v="1899-12-30T00:11:26"/>
    <x v="79"/>
    <s v="YNHH Random"/>
    <n v="5.2440944881889804"/>
    <n v="139"/>
    <s v="Nice!"/>
    <s v="http://app.strava.com/activities/215513396"/>
    <d v="1899-12-30T04:59:46"/>
    <d v="1899-12-30T02:29:53"/>
    <d v="1899-12-30T04:59:46"/>
    <d v="1899-12-30T05:52:10"/>
    <d v="1899-12-30T02:29:53"/>
    <d v="1899-12-30T02:56:05"/>
    <n v="2249"/>
    <x v="13"/>
    <x v="7"/>
    <n v="201411"/>
  </r>
  <r>
    <x v="1813"/>
    <d v="2014-11-06T00:00:00"/>
    <x v="2"/>
    <n v="3"/>
    <n v="0"/>
    <n v="29"/>
    <n v="59"/>
    <d v="1899-12-30T00:29:59"/>
    <d v="1899-12-30T00:10:00"/>
    <x v="79"/>
    <s v="YNHH Treadmill"/>
    <n v="6.003335186214569"/>
    <n v="135"/>
    <s v="Inside"/>
    <m/>
    <d v="1899-12-30T04:21:51"/>
    <d v="1899-12-30T02:10:56"/>
    <d v="1899-12-30T04:21:51"/>
    <d v="1899-12-30T05:14:15"/>
    <d v="1899-12-30T02:10:56"/>
    <d v="1899-12-30T02:37:08"/>
    <n v="1402"/>
    <x v="13"/>
    <x v="7"/>
    <n v="201411"/>
  </r>
  <r>
    <x v="1814"/>
    <d v="2014-11-07T00:00:00"/>
    <x v="2"/>
    <n v="7.5"/>
    <n v="1"/>
    <n v="19"/>
    <n v="36"/>
    <d v="1899-12-30T01:19:36"/>
    <d v="1899-12-30T00:10:37"/>
    <x v="76"/>
    <s v="Quassy Loop"/>
    <n v="5.6532663316582958"/>
    <n v="157"/>
    <s v="Chilly"/>
    <s v="http://app.strava.com/activities/216550613"/>
    <d v="1899-12-30T04:38:04"/>
    <d v="1899-12-30T02:19:02"/>
    <d v="1899-12-30T04:38:04"/>
    <d v="1899-12-30T05:30:28"/>
    <d v="1899-12-30T02:19:02"/>
    <d v="1899-12-30T02:45:14"/>
    <n v="1847"/>
    <x v="13"/>
    <x v="7"/>
    <n v="201411"/>
  </r>
  <r>
    <x v="1815"/>
    <d v="2014-11-10T00:00:00"/>
    <x v="0"/>
    <n v="0.56999999999999995"/>
    <n v="0"/>
    <n v="19"/>
    <n v="0"/>
    <d v="1899-12-30T00:19:00"/>
    <d v="1899-12-30T00:33:20"/>
    <x v="49"/>
    <s v="PHS Swim"/>
    <n v="1.8000000000000012"/>
    <n v="0"/>
    <s v="Inside"/>
    <m/>
    <d v="1899-12-30T01:20:00"/>
    <d v="1899-12-30T00:40:00"/>
    <d v="1899-12-30T14:33:20"/>
    <d v="1899-12-30T15:25:44"/>
    <d v="1899-12-30T07:16:40"/>
    <d v="1899-12-30T07:42:52"/>
    <n v="2813"/>
    <x v="13"/>
    <x v="7"/>
    <n v="201411"/>
  </r>
  <r>
    <x v="1816"/>
    <d v="2014-11-11T00:00:00"/>
    <x v="2"/>
    <n v="3.25"/>
    <n v="0"/>
    <n v="37"/>
    <n v="45"/>
    <d v="1899-12-30T00:37:45"/>
    <d v="1899-12-30T00:11:37"/>
    <x v="79"/>
    <s v="YNHH Division St 5k"/>
    <n v="5.1655629139072881"/>
    <n v="139"/>
    <s v="Nice!"/>
    <s v="http://app.strava.com/activities/218165388"/>
    <d v="1899-12-30T05:04:19"/>
    <d v="1899-12-30T02:32:10"/>
    <d v="1899-12-30T05:04:19"/>
    <d v="1899-12-30T05:56:43"/>
    <d v="1899-12-30T02:32:10"/>
    <d v="1899-12-30T02:58:22"/>
    <n v="2304"/>
    <x v="13"/>
    <x v="7"/>
    <n v="201411"/>
  </r>
  <r>
    <x v="1817"/>
    <d v="2014-11-12T00:00:00"/>
    <x v="0"/>
    <n v="1"/>
    <n v="0"/>
    <n v="32"/>
    <n v="7"/>
    <d v="1899-12-30T00:32:07"/>
    <d v="1899-12-30T00:32:07"/>
    <x v="49"/>
    <s v="PHS Swim"/>
    <n v="1.8681888946549057"/>
    <n v="0"/>
    <s v="Inside"/>
    <m/>
    <d v="1899-12-30T01:17:05"/>
    <d v="1899-12-30T00:38:32"/>
    <d v="1899-12-30T14:01:27"/>
    <d v="1899-12-30T14:53:51"/>
    <d v="1899-12-30T07:00:44"/>
    <d v="1899-12-30T07:26:56"/>
    <n v="2785"/>
    <x v="13"/>
    <x v="7"/>
    <n v="201411"/>
  </r>
  <r>
    <x v="1818"/>
    <d v="2014-11-14T00:00:00"/>
    <x v="2"/>
    <n v="4.8"/>
    <n v="0"/>
    <n v="51"/>
    <n v="20"/>
    <d v="1899-12-30T00:51:20"/>
    <d v="1899-12-30T00:10:42"/>
    <x v="76"/>
    <s v="Tranquility Fenn Home"/>
    <n v="5.610389610389614"/>
    <n v="145"/>
    <s v="Chilly"/>
    <s v="http://app.strava.com/activities/219176492"/>
    <d v="1899-12-30T04:40:12"/>
    <d v="1899-12-30T02:20:06"/>
    <d v="1899-12-30T04:40:12"/>
    <d v="1899-12-30T05:32:36"/>
    <d v="1899-12-30T02:20:06"/>
    <d v="1899-12-30T02:46:18"/>
    <n v="1884"/>
    <x v="13"/>
    <x v="7"/>
    <n v="201411"/>
  </r>
  <r>
    <x v="1819"/>
    <d v="2014-11-16T00:00:00"/>
    <x v="1"/>
    <n v="10"/>
    <n v="0"/>
    <n v="45"/>
    <n v="0"/>
    <d v="1899-12-30T00:45:00"/>
    <d v="1899-12-30T00:04:30"/>
    <x v="78"/>
    <s v="Basement"/>
    <n v="13.333333333333343"/>
    <n v="0"/>
    <s v="Inside"/>
    <m/>
    <d v="1899-12-30T08:24:00"/>
    <d v="1899-12-30T04:12:00"/>
    <d v="1899-12-30T01:57:54"/>
    <d v="1899-12-30T02:50:18"/>
    <d v="1899-12-30T00:58:57"/>
    <d v="1899-12-30T01:25:09"/>
    <n v="581"/>
    <x v="13"/>
    <x v="7"/>
    <n v="201411"/>
  </r>
  <r>
    <x v="1820"/>
    <d v="2014-11-17T00:00:00"/>
    <x v="0"/>
    <n v="1.1399999999999999"/>
    <n v="0"/>
    <n v="40"/>
    <n v="0"/>
    <d v="1899-12-30T00:40:00"/>
    <d v="1899-12-30T00:35:05"/>
    <x v="49"/>
    <s v="PHS Swim"/>
    <n v="1.7100000000000011"/>
    <n v="0"/>
    <s v="Inside"/>
    <s v="Tarpon Challenge week 1 wkout 1"/>
    <d v="1899-12-30T01:24:13"/>
    <d v="1899-12-30T00:42:06"/>
    <d v="1899-12-30T15:19:18"/>
    <d v="1899-12-30T16:11:42"/>
    <d v="1899-12-30T07:39:39"/>
    <d v="1899-12-30T08:05:51"/>
    <n v="2867"/>
    <x v="13"/>
    <x v="7"/>
    <n v="201411"/>
  </r>
  <r>
    <x v="1821"/>
    <d v="2014-11-18T00:00:00"/>
    <x v="2"/>
    <n v="4"/>
    <n v="0"/>
    <n v="45"/>
    <n v="0"/>
    <d v="1899-12-30T00:45:00"/>
    <d v="1899-12-30T00:11:15"/>
    <x v="79"/>
    <s v="YNHH Treadmill"/>
    <n v="5.3333333333333375"/>
    <n v="135"/>
    <s v="Inside"/>
    <m/>
    <d v="1899-12-30T04:54:45"/>
    <d v="1899-12-30T02:27:22"/>
    <d v="1899-12-30T04:54:45"/>
    <d v="1899-12-30T05:47:09"/>
    <d v="1899-12-30T02:27:22"/>
    <d v="1899-12-30T02:53:35"/>
    <n v="2168"/>
    <x v="13"/>
    <x v="7"/>
    <n v="201411"/>
  </r>
  <r>
    <x v="1822"/>
    <d v="2014-11-19T00:00:00"/>
    <x v="2"/>
    <n v="3.8"/>
    <n v="0"/>
    <n v="42"/>
    <n v="22"/>
    <d v="1899-12-30T00:42:22"/>
    <d v="1899-12-30T00:11:09"/>
    <x v="79"/>
    <s v="YNHH Treadmill"/>
    <n v="5.3815892997639692"/>
    <n v="140"/>
    <s v="Inside"/>
    <m/>
    <d v="1899-12-30T04:52:06"/>
    <d v="1899-12-30T02:26:03"/>
    <d v="1899-12-30T04:52:06"/>
    <d v="1899-12-30T05:44:30"/>
    <d v="1899-12-30T02:26:03"/>
    <d v="1899-12-30T02:52:15"/>
    <n v="2136"/>
    <x v="13"/>
    <x v="7"/>
    <n v="201411"/>
  </r>
  <r>
    <x v="1823"/>
    <d v="2014-11-21T00:00:00"/>
    <x v="2"/>
    <n v="5.26"/>
    <n v="0"/>
    <n v="59"/>
    <n v="59"/>
    <d v="1899-12-30T00:59:59"/>
    <d v="1899-12-30T00:11:24"/>
    <x v="76"/>
    <s v="Treadmill"/>
    <n v="5.2614615170880832"/>
    <n v="142"/>
    <s v="Inside"/>
    <s v="Had to cut short for work"/>
    <d v="1899-12-30T04:58:47"/>
    <d v="1899-12-30T02:29:23"/>
    <d v="1899-12-30T04:58:47"/>
    <d v="1899-12-30T05:51:11"/>
    <d v="1899-12-30T02:29:23"/>
    <d v="1899-12-30T02:55:35"/>
    <n v="2238"/>
    <x v="13"/>
    <x v="7"/>
    <n v="201411"/>
  </r>
  <r>
    <x v="1824"/>
    <d v="2014-11-23T00:00:00"/>
    <x v="2"/>
    <n v="2.42"/>
    <n v="0"/>
    <n v="29"/>
    <n v="57"/>
    <d v="1899-12-30T00:29:57"/>
    <d v="1899-12-30T00:12:23"/>
    <x v="83"/>
    <s v="Southern"/>
    <n v="4.8480801335559294"/>
    <n v="141"/>
    <s v="Chilly"/>
    <m/>
    <d v="1899-12-30T05:24:15"/>
    <d v="1899-12-30T02:42:08"/>
    <d v="1899-12-30T05:24:15"/>
    <d v="1899-12-30T06:16:39"/>
    <d v="1899-12-30T02:42:08"/>
    <d v="1899-12-30T03:08:20"/>
    <n v="2488"/>
    <x v="13"/>
    <x v="7"/>
    <n v="201411"/>
  </r>
  <r>
    <x v="1824"/>
    <d v="2014-11-23T00:00:00"/>
    <x v="1"/>
    <n v="20"/>
    <n v="1"/>
    <n v="30"/>
    <n v="0"/>
    <d v="1899-12-30T01:30:00"/>
    <d v="1899-12-30T00:04:30"/>
    <x v="78"/>
    <s v="Basement"/>
    <n v="13.333333333333343"/>
    <n v="0"/>
    <s v="Inside"/>
    <m/>
    <d v="1899-12-30T08:24:00"/>
    <d v="1899-12-30T04:12:00"/>
    <d v="1899-12-30T01:57:54"/>
    <d v="1899-12-30T02:50:18"/>
    <d v="1899-12-30T00:58:57"/>
    <d v="1899-12-30T01:25:09"/>
    <n v="581"/>
    <x v="13"/>
    <x v="7"/>
    <n v="201411"/>
  </r>
  <r>
    <x v="1825"/>
    <d v="2014-11-24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d v="1899-12-30T15:17:00"/>
    <d v="1899-12-30T16:09:24"/>
    <d v="1899-12-30T07:38:30"/>
    <d v="1899-12-30T08:04:42"/>
    <n v="2860"/>
    <x v="13"/>
    <x v="7"/>
    <n v="201411"/>
  </r>
  <r>
    <x v="1826"/>
    <d v="2014-11-25T00:00:00"/>
    <x v="2"/>
    <n v="3.7"/>
    <n v="0"/>
    <n v="43"/>
    <n v="28"/>
    <d v="1899-12-30T00:43:28"/>
    <d v="1899-12-30T00:11:45"/>
    <x v="79"/>
    <s v="YNHH Random"/>
    <n v="5.1073619631901872"/>
    <n v="134"/>
    <s v="Chilly"/>
    <m/>
    <d v="1899-12-30T05:07:47"/>
    <d v="1899-12-30T02:33:54"/>
    <d v="1899-12-30T05:07:47"/>
    <d v="1899-12-30T06:00:11"/>
    <d v="1899-12-30T02:33:54"/>
    <d v="1899-12-30T03:00:06"/>
    <n v="2345"/>
    <x v="13"/>
    <x v="7"/>
    <n v="201411"/>
  </r>
  <r>
    <x v="1827"/>
    <d v="2014-11-26T00:00:00"/>
    <x v="2"/>
    <n v="2.75"/>
    <n v="0"/>
    <n v="30"/>
    <n v="0"/>
    <d v="1899-12-30T00:30:00"/>
    <d v="1899-12-30T00:10:55"/>
    <x v="79"/>
    <s v="YNHH Treadmill"/>
    <n v="5.5000000000000044"/>
    <n v="141"/>
    <s v="Inside"/>
    <s v="Treadmill Hills"/>
    <d v="1899-12-30T04:45:49"/>
    <d v="1899-12-30T02:22:55"/>
    <d v="1899-12-30T04:45:49"/>
    <d v="1899-12-30T05:38:13"/>
    <d v="1899-12-30T02:22:55"/>
    <d v="1899-12-30T02:49:07"/>
    <n v="2007"/>
    <x v="13"/>
    <x v="7"/>
    <n v="201411"/>
  </r>
  <r>
    <x v="1828"/>
    <d v="2014-11-27T00:00:00"/>
    <x v="2"/>
    <n v="3.1"/>
    <n v="0"/>
    <n v="32"/>
    <n v="6"/>
    <d v="1899-12-30T00:32:06"/>
    <d v="1899-12-30T00:10:21"/>
    <x v="76"/>
    <s v="Southbury Turkey Trot"/>
    <n v="5.7943925233644906"/>
    <n v="0"/>
    <s v="Chilly"/>
    <s v="Ran with Logan"/>
    <d v="1899-12-30T04:31:18"/>
    <d v="1899-12-30T02:15:39"/>
    <d v="1899-12-30T04:31:18"/>
    <d v="1899-12-30T05:23:42"/>
    <d v="1899-12-30T02:15:39"/>
    <d v="1899-12-30T02:41:51"/>
    <n v="1678"/>
    <x v="13"/>
    <x v="7"/>
    <n v="201411"/>
  </r>
  <r>
    <x v="1829"/>
    <d v="2014-11-28T00:00:00"/>
    <x v="2"/>
    <n v="10.5"/>
    <n v="2"/>
    <n v="3"/>
    <n v="59"/>
    <d v="1899-12-30T02:03:59"/>
    <d v="1899-12-30T00:11:48"/>
    <x v="76"/>
    <s v="Griskus Sprint Bike Course"/>
    <n v="5.081328135502087"/>
    <n v="145"/>
    <s v="Chilly"/>
    <s v="Zone 2"/>
    <d v="1899-12-30T05:09:22"/>
    <d v="1899-12-30T02:34:41"/>
    <d v="1899-12-30T05:09:22"/>
    <d v="1899-12-30T06:01:46"/>
    <d v="1899-12-30T02:34:41"/>
    <d v="1899-12-30T03:00:53"/>
    <n v="2364"/>
    <x v="13"/>
    <x v="7"/>
    <n v="201411"/>
  </r>
  <r>
    <x v="1830"/>
    <d v="2014-12-01T00:00:00"/>
    <x v="2"/>
    <n v="3.8"/>
    <n v="0"/>
    <n v="40"/>
    <n v="5"/>
    <d v="1899-12-30T00:40:05"/>
    <d v="1899-12-30T00:10:33"/>
    <x v="79"/>
    <s v="YNHH Random"/>
    <n v="5.688149688149692"/>
    <n v="0"/>
    <s v="Nice!"/>
    <m/>
    <d v="1899-12-30T04:36:22"/>
    <d v="1899-12-30T02:18:11"/>
    <d v="1899-12-30T04:36:22"/>
    <d v="1899-12-30T05:28:46"/>
    <d v="1899-12-30T02:18:11"/>
    <d v="1899-12-30T02:44:23"/>
    <n v="1814"/>
    <x v="13"/>
    <x v="11"/>
    <n v="201412"/>
  </r>
  <r>
    <x v="1830"/>
    <d v="2014-12-01T00:00:00"/>
    <x v="0"/>
    <n v="1"/>
    <n v="0"/>
    <n v="34"/>
    <n v="20"/>
    <d v="1899-12-30T00:34:20"/>
    <d v="1899-12-30T00:34:20"/>
    <x v="49"/>
    <s v="PHS Swim"/>
    <n v="1.7475728155339818"/>
    <n v="0"/>
    <s v="Inside"/>
    <m/>
    <d v="1899-12-30T01:22:24"/>
    <d v="1899-12-30T00:41:12"/>
    <d v="1899-12-30T14:59:32"/>
    <d v="1899-12-30T15:51:56"/>
    <d v="1899-12-30T07:29:46"/>
    <d v="1899-12-30T07:55:58"/>
    <n v="2844"/>
    <x v="13"/>
    <x v="11"/>
    <n v="201412"/>
  </r>
  <r>
    <x v="1831"/>
    <d v="2014-12-03T00:00:00"/>
    <x v="0"/>
    <n v="1"/>
    <n v="0"/>
    <n v="30"/>
    <n v="4"/>
    <d v="1899-12-30T00:30:04"/>
    <d v="1899-12-30T00:30:04"/>
    <x v="49"/>
    <s v="PHS Swim"/>
    <n v="1.9955654101995584"/>
    <n v="0"/>
    <s v="Inside"/>
    <m/>
    <d v="1899-12-30T01:12:10"/>
    <d v="1899-12-30T00:36:05"/>
    <d v="1899-12-30T13:07:45"/>
    <d v="1899-12-30T14:00:09"/>
    <d v="1899-12-30T06:33:52"/>
    <d v="1899-12-30T07:00:04"/>
    <n v="2761"/>
    <x v="13"/>
    <x v="11"/>
    <n v="201412"/>
  </r>
  <r>
    <x v="1832"/>
    <d v="2014-12-05T00:00:00"/>
    <x v="2"/>
    <n v="6.25"/>
    <n v="1"/>
    <n v="12"/>
    <n v="41"/>
    <d v="1899-12-30T01:12:41"/>
    <d v="1899-12-30T00:11:38"/>
    <x v="76"/>
    <s v="BK 10k"/>
    <n v="5.1593671176335745"/>
    <n v="146"/>
    <s v="Chilly"/>
    <m/>
    <d v="1899-12-30T05:04:41"/>
    <d v="1899-12-30T02:32:21"/>
    <d v="1899-12-30T05:04:41"/>
    <d v="1899-12-30T05:57:05"/>
    <d v="1899-12-30T02:32:21"/>
    <d v="1899-12-30T02:58:33"/>
    <n v="2308"/>
    <x v="13"/>
    <x v="11"/>
    <n v="201412"/>
  </r>
  <r>
    <x v="1833"/>
    <d v="2014-12-07T00:00:00"/>
    <x v="1"/>
    <n v="14.4"/>
    <n v="1"/>
    <n v="15"/>
    <n v="22"/>
    <d v="1899-12-30T01:15:22"/>
    <d v="1899-12-30T00:05:14"/>
    <x v="53"/>
    <s v="Around"/>
    <n v="11.463954002653702"/>
    <n v="0"/>
    <s v="Cold &amp; Windy"/>
    <m/>
    <d v="1899-12-30T09:46:11"/>
    <d v="1899-12-30T04:53:06"/>
    <d v="1899-12-30T02:17:08"/>
    <d v="1899-12-30T03:09:32"/>
    <d v="1899-12-30T01:08:34"/>
    <d v="1899-12-30T01:34:46"/>
    <n v="666"/>
    <x v="13"/>
    <x v="11"/>
    <n v="201412"/>
  </r>
  <r>
    <x v="1834"/>
    <d v="2014-12-08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d v="1899-12-30T15:17:00"/>
    <d v="1899-12-30T16:09:24"/>
    <d v="1899-12-30T07:38:30"/>
    <d v="1899-12-30T08:04:42"/>
    <n v="2860"/>
    <x v="13"/>
    <x v="11"/>
    <n v="201412"/>
  </r>
  <r>
    <x v="1835"/>
    <d v="2014-12-09T00:00:00"/>
    <x v="2"/>
    <n v="4.5"/>
    <n v="0"/>
    <n v="50"/>
    <n v="0"/>
    <d v="1899-12-30T00:50:00"/>
    <d v="1899-12-30T00:11:07"/>
    <x v="73"/>
    <s v="YNHH Treadmill"/>
    <n v="5.4000000000000039"/>
    <n v="134"/>
    <s v="Inside"/>
    <m/>
    <d v="1899-12-30T04:51:07"/>
    <d v="1899-12-30T02:25:33"/>
    <d v="1899-12-30T04:51:07"/>
    <d v="1899-12-30T05:43:31"/>
    <d v="1899-12-30T02:25:33"/>
    <d v="1899-12-30T02:51:45"/>
    <n v="2113"/>
    <x v="13"/>
    <x v="11"/>
    <n v="201412"/>
  </r>
  <r>
    <x v="1836"/>
    <d v="2014-12-10T00:00:00"/>
    <x v="2"/>
    <n v="3.2"/>
    <n v="0"/>
    <n v="35"/>
    <n v="12"/>
    <d v="1899-12-30T00:35:12"/>
    <d v="1899-12-30T00:11:00"/>
    <x v="85"/>
    <s v="Treadmill"/>
    <n v="5.4545454545454586"/>
    <n v="134"/>
    <s v="Inside"/>
    <m/>
    <d v="1899-12-30T04:48:12"/>
    <d v="1899-12-30T02:24:06"/>
    <d v="1899-12-30T04:48:12"/>
    <d v="1899-12-30T05:40:36"/>
    <d v="1899-12-30T02:24:06"/>
    <d v="1899-12-30T02:50:18"/>
    <n v="2051"/>
    <x v="13"/>
    <x v="11"/>
    <n v="201412"/>
  </r>
  <r>
    <x v="1837"/>
    <d v="2014-12-11T00:00:00"/>
    <x v="2"/>
    <n v="3.8"/>
    <n v="0"/>
    <n v="47"/>
    <n v="27"/>
    <d v="1899-12-30T00:47:27"/>
    <d v="1899-12-30T00:12:29"/>
    <x v="85"/>
    <s v="Mirey Dam Run"/>
    <n v="4.8050579557428899"/>
    <n v="146"/>
    <s v="Chilly"/>
    <m/>
    <d v="1899-12-30T05:27:09"/>
    <d v="1899-12-30T02:43:35"/>
    <d v="1899-12-30T05:27:09"/>
    <d v="1899-12-30T06:19:33"/>
    <d v="1899-12-30T02:43:35"/>
    <d v="1899-12-30T03:09:47"/>
    <n v="2504"/>
    <x v="13"/>
    <x v="11"/>
    <n v="201412"/>
  </r>
  <r>
    <x v="1838"/>
    <d v="2014-12-14T00:00:00"/>
    <x v="2"/>
    <n v="9.15"/>
    <n v="1"/>
    <n v="52"/>
    <n v="4"/>
    <d v="1899-12-30T01:52:04"/>
    <d v="1899-12-30T00:12:15"/>
    <x v="85"/>
    <s v="Random"/>
    <n v="4.898869720404524"/>
    <n v="0"/>
    <s v="Chilly"/>
    <m/>
    <d v="1899-12-30T05:20:53"/>
    <d v="1899-12-30T02:40:27"/>
    <d v="1899-12-30T05:20:53"/>
    <d v="1899-12-30T06:13:17"/>
    <d v="1899-12-30T02:40:27"/>
    <d v="1899-12-30T03:06:39"/>
    <n v="2475"/>
    <x v="13"/>
    <x v="11"/>
    <n v="201412"/>
  </r>
  <r>
    <x v="1838"/>
    <d v="2014-12-14T00:00:00"/>
    <x v="1"/>
    <n v="15"/>
    <n v="1"/>
    <n v="0"/>
    <n v="0"/>
    <d v="1899-12-30T01:00:00"/>
    <d v="1899-12-30T00:04:00"/>
    <x v="78"/>
    <s v="Basement"/>
    <n v="15.000000000000014"/>
    <n v="115"/>
    <s v="Inside"/>
    <m/>
    <d v="1899-12-30T07:28:00"/>
    <d v="1899-12-30T03:44:00"/>
    <d v="1899-12-30T01:44:48"/>
    <d v="1899-12-30T02:37:12"/>
    <d v="1899-12-30T00:52:24"/>
    <d v="1899-12-30T01:18:36"/>
    <n v="426"/>
    <x v="13"/>
    <x v="11"/>
    <n v="201412"/>
  </r>
  <r>
    <x v="1839"/>
    <d v="2014-12-16T00:00:00"/>
    <x v="1"/>
    <n v="15"/>
    <n v="0"/>
    <n v="45"/>
    <n v="0"/>
    <d v="1899-12-30T00:45:00"/>
    <d v="1899-12-30T00:03:00"/>
    <x v="51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3"/>
    <x v="13"/>
    <x v="11"/>
    <n v="201412"/>
  </r>
  <r>
    <x v="1840"/>
    <d v="2014-12-17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3"/>
    <x v="13"/>
    <x v="11"/>
    <n v="201412"/>
  </r>
  <r>
    <x v="1840"/>
    <d v="2014-12-17T00:00:00"/>
    <x v="2"/>
    <n v="4.5"/>
    <n v="0"/>
    <n v="50"/>
    <n v="0"/>
    <d v="1899-12-30T00:50:00"/>
    <d v="1899-12-30T00:11:07"/>
    <x v="85"/>
    <s v="Treadmill"/>
    <n v="5.4000000000000039"/>
    <n v="133"/>
    <s v="Inside"/>
    <m/>
    <d v="1899-12-30T04:51:07"/>
    <d v="1899-12-30T02:25:33"/>
    <d v="1899-12-30T04:51:07"/>
    <d v="1899-12-30T05:43:31"/>
    <d v="1899-12-30T02:25:33"/>
    <d v="1899-12-30T02:51:45"/>
    <n v="2113"/>
    <x v="13"/>
    <x v="11"/>
    <n v="201412"/>
  </r>
  <r>
    <x v="1841"/>
    <d v="2014-12-18T00:00:00"/>
    <x v="1"/>
    <n v="10"/>
    <n v="0"/>
    <n v="26"/>
    <n v="50"/>
    <d v="1899-12-30T00:26:50"/>
    <d v="1899-12-30T00:02:41"/>
    <x v="51"/>
    <s v="YNHH Spin Bike"/>
    <n v="22.360248447204988"/>
    <n v="0"/>
    <s v="Inside"/>
    <m/>
    <d v="1899-12-30T05:00:32"/>
    <d v="1899-12-30T02:30:16"/>
    <d v="1899-12-30T01:10:18"/>
    <d v="1899-12-30T02:02:42"/>
    <d v="1899-12-30T00:35:09"/>
    <d v="1899-12-30T01:01:21"/>
    <n v="75"/>
    <x v="13"/>
    <x v="11"/>
    <n v="201412"/>
  </r>
  <r>
    <x v="1842"/>
    <d v="2014-12-20T00:00:00"/>
    <x v="2"/>
    <n v="10.5"/>
    <n v="2"/>
    <n v="12"/>
    <n v="38"/>
    <d v="1899-12-30T02:12:38"/>
    <d v="1899-12-30T00:12:38"/>
    <x v="85"/>
    <s v="Griskus Sprint Bike Course"/>
    <n v="4.749937170143256"/>
    <n v="141"/>
    <s v="Chilly"/>
    <m/>
    <d v="1899-12-30T05:30:57"/>
    <d v="1899-12-30T02:45:29"/>
    <d v="1899-12-30T05:30:57"/>
    <d v="1899-12-30T06:23:21"/>
    <d v="1899-12-30T02:45:29"/>
    <d v="1899-12-30T03:11:41"/>
    <n v="2526"/>
    <x v="13"/>
    <x v="11"/>
    <n v="201412"/>
  </r>
  <r>
    <x v="1843"/>
    <d v="2014-12-23T00:00:00"/>
    <x v="2"/>
    <n v="2.75"/>
    <n v="0"/>
    <n v="30"/>
    <n v="0"/>
    <d v="1899-12-30T00:30:00"/>
    <d v="1899-12-30T00:10:55"/>
    <x v="73"/>
    <s v="YNHH Treadmill"/>
    <n v="5.5000000000000044"/>
    <n v="136"/>
    <s v="Inside"/>
    <m/>
    <d v="1899-12-30T04:45:49"/>
    <d v="1899-12-30T02:22:55"/>
    <d v="1899-12-30T04:45:49"/>
    <d v="1899-12-30T05:38:13"/>
    <d v="1899-12-30T02:22:55"/>
    <d v="1899-12-30T02:49:07"/>
    <n v="2007"/>
    <x v="13"/>
    <x v="11"/>
    <n v="201412"/>
  </r>
  <r>
    <x v="1844"/>
    <d v="2014-12-26T00:00:00"/>
    <x v="2"/>
    <n v="5.4"/>
    <n v="1"/>
    <n v="4"/>
    <n v="55"/>
    <d v="1899-12-30T01:04:55"/>
    <d v="1899-12-30T00:12:01"/>
    <x v="85"/>
    <s v="Lake Elise Judd Hill Loop"/>
    <n v="4.9910141206675274"/>
    <n v="145"/>
    <s v="Chilly"/>
    <m/>
    <d v="1899-12-30T05:14:58"/>
    <d v="1899-12-30T02:37:29"/>
    <d v="1899-12-30T05:14:58"/>
    <d v="1899-12-30T06:07:22"/>
    <d v="1899-12-30T02:37:29"/>
    <d v="1899-12-30T03:03:41"/>
    <n v="2434"/>
    <x v="13"/>
    <x v="11"/>
    <n v="201412"/>
  </r>
  <r>
    <x v="1845"/>
    <d v="2014-12-27T00:00:00"/>
    <x v="1"/>
    <n v="16.8"/>
    <n v="1"/>
    <n v="17"/>
    <n v="1"/>
    <d v="1899-12-30T01:17:01"/>
    <d v="1899-12-30T00:04:35"/>
    <x v="53"/>
    <s v="JRA - Just Riding Around"/>
    <n v="13.088076173988325"/>
    <n v="0"/>
    <s v="Nice!"/>
    <m/>
    <d v="1899-12-30T08:33:27"/>
    <d v="1899-12-30T04:16:43"/>
    <d v="1899-12-30T02:00:07"/>
    <d v="1899-12-30T02:52:31"/>
    <d v="1899-12-30T01:00:03"/>
    <d v="1899-12-30T01:26:15"/>
    <n v="605"/>
    <x v="13"/>
    <x v="11"/>
    <n v="201412"/>
  </r>
  <r>
    <x v="1846"/>
    <d v="2014-12-30T00:00:00"/>
    <x v="2"/>
    <n v="4.25"/>
    <n v="0"/>
    <n v="50"/>
    <n v="0"/>
    <d v="1899-12-30T00:50:00"/>
    <d v="1899-12-30T00:11:46"/>
    <x v="73"/>
    <s v="YNHH Treadmill"/>
    <n v="5.1000000000000041"/>
    <n v="140"/>
    <s v="Inside"/>
    <m/>
    <d v="1899-12-30T05:08:14"/>
    <d v="1899-12-30T02:34:07"/>
    <d v="1899-12-30T05:08:14"/>
    <d v="1899-12-30T06:00:38"/>
    <d v="1899-12-30T02:34:07"/>
    <d v="1899-12-30T03:00:19"/>
    <n v="2355"/>
    <x v="13"/>
    <x v="11"/>
    <n v="201412"/>
  </r>
  <r>
    <x v="1847"/>
    <d v="2015-01-01T00:00:00"/>
    <x v="2"/>
    <n v="4.0999999999999996"/>
    <n v="0"/>
    <n v="39"/>
    <n v="29"/>
    <d v="1899-12-30T00:39:29"/>
    <d v="1899-12-30T00:09:38"/>
    <x v="85"/>
    <s v="Brookfield New Years"/>
    <n v="6.2304769945124558"/>
    <n v="163"/>
    <s v="Fridged"/>
    <m/>
    <d v="1899-12-30T04:12:18"/>
    <d v="1899-12-30T02:06:09"/>
    <d v="1899-12-30T04:12:18"/>
    <d v="1899-12-30T05:04:43"/>
    <d v="1899-12-30T02:06:09"/>
    <d v="1899-12-30T02:32:21"/>
    <n v="1115"/>
    <x v="14"/>
    <x v="8"/>
    <n v="201501"/>
  </r>
  <r>
    <x v="1848"/>
    <d v="2015-01-03T00:00:00"/>
    <x v="2"/>
    <n v="10.4"/>
    <n v="1"/>
    <n v="59"/>
    <n v="19"/>
    <d v="1899-12-30T01:59:19"/>
    <d v="1899-12-30T00:11:28"/>
    <x v="85"/>
    <s v="MRC Double Loop"/>
    <n v="5.2297806956278858"/>
    <n v="0"/>
    <s v="Snowy"/>
    <m/>
    <d v="1899-12-30T05:00:35"/>
    <d v="1899-12-30T02:30:18"/>
    <d v="1899-12-30T05:00:35"/>
    <d v="1899-12-30T05:52:59"/>
    <d v="1899-12-30T02:30:18"/>
    <d v="1899-12-30T02:56:30"/>
    <n v="2264"/>
    <x v="14"/>
    <x v="8"/>
    <n v="201501"/>
  </r>
  <r>
    <x v="1849"/>
    <d v="2015-01-04T00:00:00"/>
    <x v="2"/>
    <n v="5"/>
    <n v="0"/>
    <n v="45"/>
    <n v="20"/>
    <d v="1899-12-30T00:45:20"/>
    <d v="1899-12-30T00:09:04"/>
    <x v="85"/>
    <s v="Treadmill"/>
    <n v="6.6176470588235334"/>
    <n v="128"/>
    <s v="Inside"/>
    <m/>
    <d v="1899-12-30T03:57:33"/>
    <d v="1899-12-30T01:58:46"/>
    <d v="1899-12-30T03:57:33"/>
    <d v="1899-12-30T04:49:57"/>
    <d v="1899-12-30T01:58:46"/>
    <d v="1899-12-30T02:24:58"/>
    <n v="833"/>
    <x v="14"/>
    <x v="8"/>
    <n v="201501"/>
  </r>
  <r>
    <x v="1849"/>
    <d v="2015-01-04T00:00:00"/>
    <x v="1"/>
    <n v="12"/>
    <n v="0"/>
    <n v="45"/>
    <n v="0"/>
    <d v="1899-12-30T00:45:00"/>
    <d v="1899-12-30T00:03:45"/>
    <x v="78"/>
    <s v="Basement"/>
    <n v="16.000000000000014"/>
    <n v="115"/>
    <s v="Inside"/>
    <m/>
    <d v="1899-12-30T07:00:00"/>
    <d v="1899-12-30T03:30:00"/>
    <d v="1899-12-30T01:38:15"/>
    <d v="1899-12-30T02:30:39"/>
    <d v="1899-12-30T00:49:07"/>
    <d v="1899-12-30T01:15:20"/>
    <n v="335"/>
    <x v="14"/>
    <x v="8"/>
    <n v="201501"/>
  </r>
  <r>
    <x v="1850"/>
    <d v="2015-01-05T00:00:00"/>
    <x v="0"/>
    <n v="0.75"/>
    <n v="0"/>
    <n v="38"/>
    <n v="0"/>
    <d v="1899-12-30T00:38:00"/>
    <d v="1899-12-30T00:50:40"/>
    <x v="49"/>
    <s v="PHS Swim"/>
    <n v="1.1842105263157903"/>
    <n v="0"/>
    <s v="Inside"/>
    <m/>
    <d v="1899-12-30T02:01:36"/>
    <d v="1899-12-30T01:00:48"/>
    <d v="1899-12-30T22:07:28"/>
    <d v="1899-12-30T22:59:52"/>
    <d v="1899-12-30T11:03:44"/>
    <d v="1899-12-30T11:29:56"/>
    <n v="3090"/>
    <x v="14"/>
    <x v="8"/>
    <n v="201501"/>
  </r>
  <r>
    <x v="1851"/>
    <d v="2015-01-07T00:00:00"/>
    <x v="2"/>
    <n v="4"/>
    <n v="0"/>
    <n v="40"/>
    <n v="0"/>
    <d v="1899-12-30T00:40:00"/>
    <d v="1899-12-30T00:10:00"/>
    <x v="73"/>
    <s v="Treadmill"/>
    <n v="6.0000000000000053"/>
    <n v="139"/>
    <s v="Inside"/>
    <m/>
    <d v="1899-12-30T04:22:00"/>
    <d v="1899-12-30T02:11:00"/>
    <d v="1899-12-30T04:22:00"/>
    <d v="1899-12-30T05:14:24"/>
    <d v="1899-12-30T02:11:00"/>
    <d v="1899-12-30T02:37:12"/>
    <n v="1404"/>
    <x v="14"/>
    <x v="8"/>
    <n v="201501"/>
  </r>
  <r>
    <x v="1852"/>
    <d v="2015-01-11T00:00:00"/>
    <x v="2"/>
    <n v="5.5"/>
    <n v="1"/>
    <n v="0"/>
    <n v="0"/>
    <d v="1899-12-30T01:00:00"/>
    <d v="1899-12-30T00:10:55"/>
    <x v="85"/>
    <s v="Treadmill"/>
    <n v="5.5000000000000044"/>
    <n v="142"/>
    <s v="Inside"/>
    <m/>
    <d v="1899-12-30T04:45:49"/>
    <d v="1899-12-30T02:22:55"/>
    <d v="1899-12-30T04:45:49"/>
    <d v="1899-12-30T05:38:13"/>
    <d v="1899-12-30T02:22:55"/>
    <d v="1899-12-30T02:49:07"/>
    <n v="2007"/>
    <x v="14"/>
    <x v="8"/>
    <n v="201501"/>
  </r>
  <r>
    <x v="1853"/>
    <d v="2015-01-13T00:00:00"/>
    <x v="2"/>
    <n v="2.7"/>
    <n v="0"/>
    <n v="30"/>
    <n v="0"/>
    <d v="1899-12-30T00:30:00"/>
    <d v="1899-12-30T00:11:07"/>
    <x v="73"/>
    <s v="YNHH Treadmill"/>
    <n v="5.4000000000000048"/>
    <n v="0"/>
    <s v="Inside"/>
    <m/>
    <d v="1899-12-30T04:51:07"/>
    <d v="1899-12-30T02:25:33"/>
    <d v="1899-12-30T04:51:07"/>
    <d v="1899-12-30T05:43:31"/>
    <d v="1899-12-30T02:25:33"/>
    <d v="1899-12-30T02:51:45"/>
    <n v="2107"/>
    <x v="14"/>
    <x v="8"/>
    <n v="201501"/>
  </r>
  <r>
    <x v="1854"/>
    <d v="2015-01-14T00:00:00"/>
    <x v="0"/>
    <n v="1.2"/>
    <n v="0"/>
    <n v="50"/>
    <n v="0"/>
    <d v="1899-12-30T00:50:00"/>
    <d v="1899-12-30T00:41:40"/>
    <x v="49"/>
    <s v="PHS Swim"/>
    <n v="1.4400000000000008"/>
    <n v="0"/>
    <s v="Inside"/>
    <m/>
    <d v="1899-12-30T01:40:00"/>
    <d v="1899-12-30T00:50:00"/>
    <d v="1899-12-30T18:11:40"/>
    <d v="1899-12-30T19:04:04"/>
    <d v="1899-12-30T09:05:50"/>
    <d v="1899-12-30T09:32:02"/>
    <n v="3047"/>
    <x v="14"/>
    <x v="8"/>
    <n v="201501"/>
  </r>
  <r>
    <x v="1854"/>
    <d v="2015-01-14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3"/>
    <x v="14"/>
    <x v="8"/>
    <n v="201501"/>
  </r>
  <r>
    <x v="1855"/>
    <d v="2015-01-16T00:00:00"/>
    <x v="2"/>
    <n v="4.2"/>
    <n v="0"/>
    <n v="50"/>
    <n v="46"/>
    <d v="1899-12-30T00:50:46"/>
    <d v="1899-12-30T00:12:05"/>
    <x v="85"/>
    <s v="Random"/>
    <n v="4.9638870650032869"/>
    <n v="145"/>
    <s v="Cold &amp; Windy"/>
    <m/>
    <d v="1899-12-30T05:16:41"/>
    <d v="1899-12-30T02:38:21"/>
    <d v="1899-12-30T05:16:41"/>
    <d v="1899-12-30T06:09:05"/>
    <d v="1899-12-30T02:38:21"/>
    <d v="1899-12-30T03:04:33"/>
    <n v="2445"/>
    <x v="14"/>
    <x v="8"/>
    <n v="201501"/>
  </r>
  <r>
    <x v="1856"/>
    <d v="2015-01-17T00:00:00"/>
    <x v="2"/>
    <n v="5.2"/>
    <n v="1"/>
    <n v="0"/>
    <n v="8"/>
    <d v="1899-12-30T01:00:08"/>
    <d v="1899-12-30T00:11:34"/>
    <x v="85"/>
    <s v="MRC Loop"/>
    <n v="5.1884700665188523"/>
    <n v="142"/>
    <s v="Cold &amp; Windy"/>
    <m/>
    <d v="1899-12-30T05:02:59"/>
    <d v="1899-12-30T02:31:29"/>
    <d v="1899-12-30T05:02:59"/>
    <d v="1899-12-30T05:55:23"/>
    <d v="1899-12-30T02:31:29"/>
    <d v="1899-12-30T02:57:41"/>
    <n v="2292"/>
    <x v="14"/>
    <x v="8"/>
    <n v="201501"/>
  </r>
  <r>
    <x v="1857"/>
    <d v="2015-01-18T00:00:00"/>
    <x v="1"/>
    <n v="14.9"/>
    <n v="1"/>
    <n v="0"/>
    <n v="0"/>
    <d v="1899-12-30T01:00:00"/>
    <d v="1899-12-30T00:04:02"/>
    <x v="78"/>
    <s v="Basement"/>
    <n v="14.900000000000013"/>
    <n v="111"/>
    <s v="Inside"/>
    <m/>
    <d v="1899-12-30T07:31:00"/>
    <d v="1899-12-30T03:45:30"/>
    <d v="1899-12-30T01:45:30"/>
    <d v="1899-12-30T02:37:54"/>
    <d v="1899-12-30T00:52:45"/>
    <d v="1899-12-30T01:18:57"/>
    <n v="456"/>
    <x v="14"/>
    <x v="8"/>
    <n v="201501"/>
  </r>
  <r>
    <x v="1858"/>
    <d v="2015-01-19T00:00:00"/>
    <x v="2"/>
    <n v="4.3"/>
    <n v="0"/>
    <n v="50"/>
    <n v="59"/>
    <d v="1899-12-30T00:50:59"/>
    <d v="1899-12-30T00:11:51"/>
    <x v="85"/>
    <s v="Munson + Fenn's Pond"/>
    <n v="5.0604772801569178"/>
    <n v="143"/>
    <s v="Cold &amp; Windy"/>
    <m/>
    <d v="1899-12-30T05:10:39"/>
    <d v="1899-12-30T02:35:19"/>
    <d v="1899-12-30T05:10:39"/>
    <d v="1899-12-30T06:03:03"/>
    <d v="1899-12-30T02:35:19"/>
    <d v="1899-12-30T03:01:31"/>
    <n v="2380"/>
    <x v="14"/>
    <x v="8"/>
    <n v="201501"/>
  </r>
  <r>
    <x v="1859"/>
    <d v="2015-01-20T00:00:00"/>
    <x v="1"/>
    <n v="16.25"/>
    <n v="0"/>
    <n v="45"/>
    <n v="0"/>
    <d v="1899-12-30T00:45:00"/>
    <d v="1899-12-30T00:02:46"/>
    <x v="51"/>
    <s v="YNHH Spin Bike"/>
    <n v="21.666666666666682"/>
    <n v="0"/>
    <s v="Inside"/>
    <m/>
    <d v="1899-12-30T05:10:09"/>
    <d v="1899-12-30T02:35:05"/>
    <d v="1899-12-30T01:12:33"/>
    <d v="1899-12-30T02:04:57"/>
    <d v="1899-12-30T00:36:17"/>
    <d v="1899-12-30T01:02:29"/>
    <n v="101"/>
    <x v="14"/>
    <x v="8"/>
    <n v="201501"/>
  </r>
  <r>
    <x v="1860"/>
    <d v="2015-01-21T00:00:00"/>
    <x v="2"/>
    <n v="4.25"/>
    <n v="0"/>
    <n v="50"/>
    <n v="0"/>
    <d v="1899-12-30T00:50:00"/>
    <d v="1899-12-30T00:11:46"/>
    <x v="73"/>
    <s v="YNHH Treadmill"/>
    <n v="5.1000000000000041"/>
    <n v="138"/>
    <s v="Inside"/>
    <m/>
    <d v="1899-12-30T05:08:14"/>
    <d v="1899-12-30T02:34:07"/>
    <d v="1899-12-30T05:08:14"/>
    <d v="1899-12-30T06:00:38"/>
    <d v="1899-12-30T02:34:07"/>
    <d v="1899-12-30T03:00:19"/>
    <n v="2355"/>
    <x v="14"/>
    <x v="8"/>
    <n v="201501"/>
  </r>
  <r>
    <x v="1860"/>
    <d v="2015-01-21T00:00:00"/>
    <x v="0"/>
    <n v="1.1000000000000001"/>
    <n v="0"/>
    <n v="35"/>
    <n v="23"/>
    <d v="1899-12-30T00:35:23"/>
    <d v="1899-12-30T00:32:10"/>
    <x v="49"/>
    <s v="PHS Swim"/>
    <n v="1.8652849740932658"/>
    <n v="0"/>
    <s v="Inside"/>
    <m/>
    <d v="1899-12-30T01:17:12"/>
    <d v="1899-12-30T00:38:36"/>
    <d v="1899-12-30T14:02:46"/>
    <d v="1899-12-30T14:55:10"/>
    <d v="1899-12-30T07:01:23"/>
    <d v="1899-12-30T07:27:35"/>
    <n v="2786"/>
    <x v="14"/>
    <x v="8"/>
    <n v="201501"/>
  </r>
  <r>
    <x v="1861"/>
    <d v="2015-01-22T00:00:00"/>
    <x v="2"/>
    <n v="3.1"/>
    <n v="0"/>
    <n v="35"/>
    <n v="1"/>
    <d v="1899-12-30T00:35:01"/>
    <d v="1899-12-30T00:11:18"/>
    <x v="73"/>
    <s v="YNHH Treadmill"/>
    <n v="5.3117563065207083"/>
    <n v="138"/>
    <s v="Inside"/>
    <m/>
    <d v="1899-12-30T04:55:57"/>
    <d v="1899-12-30T02:27:58"/>
    <d v="1899-12-30T04:55:57"/>
    <d v="1899-12-30T05:48:21"/>
    <d v="1899-12-30T02:27:58"/>
    <d v="1899-12-30T02:54:10"/>
    <n v="2193"/>
    <x v="14"/>
    <x v="8"/>
    <n v="201501"/>
  </r>
  <r>
    <x v="1862"/>
    <d v="2015-01-24T00:00:00"/>
    <x v="2"/>
    <n v="9"/>
    <n v="1"/>
    <n v="41"/>
    <n v="54"/>
    <d v="1899-12-30T01:41:54"/>
    <d v="1899-12-30T00:11:19"/>
    <x v="85"/>
    <s v="Treadmill"/>
    <n v="5.2993130520117795"/>
    <n v="137"/>
    <s v="Inside"/>
    <m/>
    <d v="1899-12-30T04:56:39"/>
    <d v="1899-12-30T02:28:19"/>
    <d v="1899-12-30T04:56:39"/>
    <d v="1899-12-30T05:49:03"/>
    <d v="1899-12-30T02:28:19"/>
    <d v="1899-12-30T02:54:31"/>
    <n v="2207"/>
    <x v="14"/>
    <x v="8"/>
    <n v="201501"/>
  </r>
  <r>
    <x v="1863"/>
    <d v="2015-01-25T00:00:00"/>
    <x v="1"/>
    <n v="16.600000000000001"/>
    <n v="1"/>
    <n v="10"/>
    <n v="18"/>
    <d v="1899-12-30T01:10:18"/>
    <d v="1899-12-30T00:04:14"/>
    <x v="78"/>
    <s v="Basement"/>
    <n v="14.167852062588917"/>
    <n v="110"/>
    <s v="Inside"/>
    <m/>
    <d v="1899-12-30T07:54:19"/>
    <d v="1899-12-30T03:57:09"/>
    <d v="1899-12-30T01:50:57"/>
    <d v="1899-12-30T02:43:21"/>
    <d v="1899-12-30T00:55:29"/>
    <d v="1899-12-30T01:21:41"/>
    <n v="513"/>
    <x v="14"/>
    <x v="8"/>
    <n v="201501"/>
  </r>
  <r>
    <x v="1864"/>
    <d v="2015-01-27T00:00:00"/>
    <x v="2"/>
    <n v="3.7"/>
    <n v="0"/>
    <n v="39"/>
    <n v="53"/>
    <d v="1899-12-30T00:39:53"/>
    <d v="1899-12-30T00:10:47"/>
    <x v="85"/>
    <s v="Basement"/>
    <n v="5.5662348516506528"/>
    <n v="143"/>
    <s v="Inside"/>
    <m/>
    <d v="1899-12-30T04:42:25"/>
    <d v="1899-12-30T02:21:13"/>
    <d v="1899-12-30T04:42:25"/>
    <d v="1899-12-30T05:34:49"/>
    <d v="1899-12-30T02:21:13"/>
    <d v="1899-12-30T02:47:25"/>
    <n v="1938"/>
    <x v="14"/>
    <x v="8"/>
    <n v="201501"/>
  </r>
  <r>
    <x v="1865"/>
    <d v="2015-01-28T00:00:00"/>
    <x v="0"/>
    <n v="1"/>
    <n v="0"/>
    <n v="30"/>
    <n v="13"/>
    <d v="1899-12-30T00:30:13"/>
    <d v="1899-12-30T00:30:13"/>
    <x v="49"/>
    <s v="PHS Swim"/>
    <n v="1.985659128516273"/>
    <n v="0"/>
    <s v="Inside"/>
    <m/>
    <d v="1899-12-30T01:12:31"/>
    <d v="1899-12-30T00:36:16"/>
    <d v="1899-12-30T13:11:41"/>
    <d v="1899-12-30T14:04:05"/>
    <d v="1899-12-30T06:35:50"/>
    <d v="1899-12-30T07:02:02"/>
    <n v="2762"/>
    <x v="14"/>
    <x v="8"/>
    <n v="201501"/>
  </r>
  <r>
    <x v="1866"/>
    <d v="2015-01-30T00:00:00"/>
    <x v="2"/>
    <n v="2.75"/>
    <n v="0"/>
    <n v="31"/>
    <n v="33"/>
    <d v="1899-12-30T00:31:33"/>
    <d v="1899-12-30T00:11:28"/>
    <x v="86"/>
    <s v="Treadmill"/>
    <n v="5.2297939778129985"/>
    <n v="135"/>
    <s v="Inside"/>
    <m/>
    <d v="1899-12-30T05:00:35"/>
    <d v="1899-12-30T02:30:18"/>
    <d v="1899-12-30T05:00:35"/>
    <d v="1899-12-30T05:52:59"/>
    <d v="1899-12-30T02:30:18"/>
    <d v="1899-12-30T02:56:30"/>
    <n v="2262"/>
    <x v="14"/>
    <x v="8"/>
    <n v="201501"/>
  </r>
  <r>
    <x v="1867"/>
    <d v="2015-01-31T00:00:00"/>
    <x v="2"/>
    <n v="8.5500000000000007"/>
    <n v="1"/>
    <n v="41"/>
    <n v="24"/>
    <d v="1899-12-30T01:41:24"/>
    <d v="1899-12-30T00:11:52"/>
    <x v="86"/>
    <s v="Treadmill"/>
    <n v="5.0591715976331404"/>
    <n v="140"/>
    <s v="Inside"/>
    <m/>
    <d v="1899-12-30T05:10:43"/>
    <d v="1899-12-30T02:35:22"/>
    <d v="1899-12-30T05:10:43"/>
    <d v="1899-12-30T06:03:07"/>
    <d v="1899-12-30T02:35:22"/>
    <d v="1899-12-30T03:01:34"/>
    <n v="2381"/>
    <x v="14"/>
    <x v="8"/>
    <n v="201501"/>
  </r>
  <r>
    <x v="1868"/>
    <d v="2015-02-02T00:00:00"/>
    <x v="2"/>
    <n v="3.75"/>
    <n v="0"/>
    <n v="41"/>
    <n v="54"/>
    <d v="1899-12-30T00:41:54"/>
    <d v="1899-12-30T00:11:10"/>
    <x v="86"/>
    <s v="Treadmill"/>
    <n v="5.3699284009546586"/>
    <n v="138"/>
    <s v="Inside"/>
    <m/>
    <d v="1899-12-30T04:52:44"/>
    <d v="1899-12-30T02:26:22"/>
    <d v="1899-12-30T04:52:44"/>
    <d v="1899-12-30T05:45:09"/>
    <d v="1899-12-30T02:26:22"/>
    <d v="1899-12-30T02:52:34"/>
    <n v="2145"/>
    <x v="14"/>
    <x v="9"/>
    <n v="201502"/>
  </r>
  <r>
    <x v="1869"/>
    <d v="2015-02-03T00:00:00"/>
    <x v="2"/>
    <n v="2.75"/>
    <n v="0"/>
    <n v="30"/>
    <n v="0"/>
    <d v="1899-12-30T00:30:00"/>
    <d v="1899-12-30T00:10:55"/>
    <x v="86"/>
    <s v="YNHH Treadmill"/>
    <n v="5.5000000000000044"/>
    <n v="137"/>
    <s v="Inside"/>
    <m/>
    <d v="1899-12-30T04:45:49"/>
    <d v="1899-12-30T02:22:55"/>
    <d v="1899-12-30T04:45:49"/>
    <d v="1899-12-30T05:38:13"/>
    <d v="1899-12-30T02:22:55"/>
    <d v="1899-12-30T02:49:07"/>
    <n v="2007"/>
    <x v="14"/>
    <x v="9"/>
    <n v="201502"/>
  </r>
  <r>
    <x v="1870"/>
    <d v="2015-02-06T00:00:00"/>
    <x v="1"/>
    <n v="10"/>
    <n v="0"/>
    <n v="35"/>
    <n v="34"/>
    <d v="1899-12-30T00:35:34"/>
    <d v="1899-12-30T00:03:33"/>
    <x v="78"/>
    <s v="Basement"/>
    <n v="16.869728209934408"/>
    <n v="123"/>
    <s v="Inside"/>
    <m/>
    <d v="1899-12-30T06:38:21"/>
    <d v="1899-12-30T03:19:10"/>
    <d v="1899-12-30T01:33:11"/>
    <d v="1899-12-30T02:25:35"/>
    <d v="1899-12-30T00:46:36"/>
    <d v="1899-12-30T01:12:48"/>
    <n v="279"/>
    <x v="14"/>
    <x v="9"/>
    <n v="201502"/>
  </r>
  <r>
    <x v="1871"/>
    <d v="2015-02-07T00:00:00"/>
    <x v="2"/>
    <n v="5.0999999999999996"/>
    <n v="1"/>
    <n v="0"/>
    <n v="0"/>
    <d v="1899-12-30T01:00:00"/>
    <d v="1899-12-30T00:11:46"/>
    <x v="86"/>
    <s v="Basement"/>
    <n v="5.1000000000000041"/>
    <n v="143"/>
    <s v="Inside"/>
    <m/>
    <d v="1899-12-30T05:08:14"/>
    <d v="1899-12-30T02:34:07"/>
    <d v="1899-12-30T05:08:14"/>
    <d v="1899-12-30T06:00:38"/>
    <d v="1899-12-30T02:34:07"/>
    <d v="1899-12-30T03:00:19"/>
    <n v="2355"/>
    <x v="14"/>
    <x v="9"/>
    <n v="201502"/>
  </r>
  <r>
    <x v="1872"/>
    <d v="2015-02-08T00:00:00"/>
    <x v="1"/>
    <n v="15"/>
    <n v="1"/>
    <n v="0"/>
    <n v="0"/>
    <d v="1899-12-30T01:00:00"/>
    <d v="1899-12-30T00:04:00"/>
    <x v="78"/>
    <s v="Basement"/>
    <n v="15.000000000000014"/>
    <n v="135"/>
    <s v="Inside"/>
    <m/>
    <d v="1899-12-30T07:28:00"/>
    <d v="1899-12-30T03:44:00"/>
    <d v="1899-12-30T01:44:48"/>
    <d v="1899-12-30T02:37:12"/>
    <d v="1899-12-30T00:52:24"/>
    <d v="1899-12-30T01:18:36"/>
    <n v="426"/>
    <x v="14"/>
    <x v="9"/>
    <n v="201502"/>
  </r>
  <r>
    <x v="1873"/>
    <d v="2015-02-09T00:00:00"/>
    <x v="2"/>
    <n v="2.75"/>
    <n v="0"/>
    <n v="30"/>
    <n v="0"/>
    <d v="1899-12-30T00:30:00"/>
    <d v="1899-12-30T00:10:55"/>
    <x v="86"/>
    <s v="YNHH Treadmill"/>
    <n v="5.5000000000000044"/>
    <n v="139"/>
    <s v="Inside"/>
    <m/>
    <d v="1899-12-30T04:45:49"/>
    <d v="1899-12-30T02:22:55"/>
    <d v="1899-12-30T04:45:49"/>
    <d v="1899-12-30T05:38:13"/>
    <d v="1899-12-30T02:22:55"/>
    <d v="1899-12-30T02:49:07"/>
    <n v="2007"/>
    <x v="14"/>
    <x v="9"/>
    <n v="201502"/>
  </r>
  <r>
    <x v="1874"/>
    <d v="2015-02-10T00:00:00"/>
    <x v="1"/>
    <n v="12"/>
    <n v="0"/>
    <n v="35"/>
    <n v="0"/>
    <d v="1899-12-30T00:35:00"/>
    <d v="1899-12-30T00:02:55"/>
    <x v="51"/>
    <s v="YNHH Spin Bike"/>
    <n v="20.571428571428587"/>
    <n v="0"/>
    <s v="Inside"/>
    <m/>
    <d v="1899-12-30T05:26:40"/>
    <d v="1899-12-30T02:43:20"/>
    <d v="1899-12-30T01:16:25"/>
    <d v="1899-12-30T02:08:49"/>
    <d v="1899-12-30T00:38:12"/>
    <d v="1899-12-30T01:04:25"/>
    <n v="156"/>
    <x v="14"/>
    <x v="9"/>
    <n v="201502"/>
  </r>
  <r>
    <x v="1875"/>
    <d v="2015-02-11T00:00:00"/>
    <x v="0"/>
    <n v="0.3"/>
    <n v="0"/>
    <n v="9"/>
    <n v="43"/>
    <d v="1899-12-30T00:09:43"/>
    <d v="1899-12-30T00:32:23"/>
    <x v="49"/>
    <s v="PHS Swim"/>
    <n v="1.8524871355060049"/>
    <n v="0"/>
    <s v="Inside"/>
    <m/>
    <d v="1899-12-30T01:17:44"/>
    <d v="1899-12-30T00:38:52"/>
    <d v="1899-12-30T14:08:35"/>
    <d v="1899-12-30T15:00:59"/>
    <d v="1899-12-30T07:04:18"/>
    <d v="1899-12-30T07:30:30"/>
    <n v="2790"/>
    <x v="14"/>
    <x v="9"/>
    <n v="201502"/>
  </r>
  <r>
    <x v="1876"/>
    <d v="2015-02-14T00:00:00"/>
    <x v="2"/>
    <n v="18"/>
    <n v="3"/>
    <n v="33"/>
    <n v="16"/>
    <d v="1899-12-30T03:33:16"/>
    <d v="1899-12-30T00:11:51"/>
    <x v="86"/>
    <s v="Treadmill"/>
    <n v="5.0640825257893134"/>
    <n v="152"/>
    <s v="Inside"/>
    <m/>
    <d v="1899-12-30T05:10:25"/>
    <d v="1899-12-30T02:35:13"/>
    <d v="1899-12-30T05:10:25"/>
    <d v="1899-12-30T06:02:49"/>
    <d v="1899-12-30T02:35:13"/>
    <d v="1899-12-30T03:01:25"/>
    <n v="2376"/>
    <x v="14"/>
    <x v="9"/>
    <n v="201502"/>
  </r>
  <r>
    <x v="1877"/>
    <d v="2015-02-15T00:00:00"/>
    <x v="1"/>
    <n v="12"/>
    <n v="0"/>
    <n v="51"/>
    <n v="0"/>
    <d v="1899-12-30T00:51:00"/>
    <d v="1899-12-30T00:04:15"/>
    <x v="78"/>
    <s v="Basement"/>
    <n v="14.117647058823541"/>
    <n v="104"/>
    <s v="Inside"/>
    <m/>
    <d v="1899-12-30T07:56:00"/>
    <d v="1899-12-30T03:58:00"/>
    <d v="1899-12-30T01:51:21"/>
    <d v="1899-12-30T02:43:45"/>
    <d v="1899-12-30T00:55:41"/>
    <d v="1899-12-30T01:21:53"/>
    <n v="518"/>
    <x v="14"/>
    <x v="9"/>
    <n v="201502"/>
  </r>
  <r>
    <x v="1878"/>
    <d v="2015-02-17T00:00:00"/>
    <x v="2"/>
    <n v="3.85"/>
    <n v="0"/>
    <n v="45"/>
    <n v="0"/>
    <d v="1899-12-30T00:45:00"/>
    <d v="1899-12-30T00:11:41"/>
    <x v="86"/>
    <s v="YNHH Treadmill"/>
    <n v="5.1333333333333382"/>
    <n v="140"/>
    <s v="Inside"/>
    <m/>
    <d v="1899-12-30T05:06:14"/>
    <d v="1899-12-30T02:33:07"/>
    <d v="1899-12-30T05:06:14"/>
    <d v="1899-12-30T05:58:38"/>
    <d v="1899-12-30T02:33:07"/>
    <d v="1899-12-30T02:59:19"/>
    <n v="2327"/>
    <x v="14"/>
    <x v="9"/>
    <n v="201502"/>
  </r>
  <r>
    <x v="1879"/>
    <d v="2015-02-18T00:00:00"/>
    <x v="2"/>
    <n v="2.85"/>
    <n v="0"/>
    <n v="30"/>
    <n v="0"/>
    <d v="1899-12-30T00:30:00"/>
    <d v="1899-12-30T00:10:32"/>
    <x v="86"/>
    <s v="YNHH Treadmill"/>
    <n v="5.7000000000000046"/>
    <n v="148"/>
    <s v="Inside"/>
    <m/>
    <d v="1899-12-30T04:35:47"/>
    <d v="1899-12-30T02:17:54"/>
    <d v="1899-12-30T04:35:47"/>
    <d v="1899-12-30T05:28:11"/>
    <d v="1899-12-30T02:17:54"/>
    <d v="1899-12-30T02:44:06"/>
    <n v="1800"/>
    <x v="14"/>
    <x v="9"/>
    <n v="201502"/>
  </r>
  <r>
    <x v="1880"/>
    <d v="2015-02-20T00:00:00"/>
    <x v="2"/>
    <n v="3.75"/>
    <n v="0"/>
    <n v="40"/>
    <n v="15"/>
    <d v="1899-12-30T00:40:15"/>
    <d v="1899-12-30T00:10:44"/>
    <x v="86"/>
    <s v="Treadmill"/>
    <n v="5.590062111801247"/>
    <n v="146"/>
    <s v="Inside"/>
    <m/>
    <d v="1899-12-30T04:41:13"/>
    <d v="1899-12-30T02:20:36"/>
    <d v="1899-12-30T04:41:13"/>
    <d v="1899-12-30T05:33:37"/>
    <d v="1899-12-30T02:20:36"/>
    <d v="1899-12-30T02:46:48"/>
    <n v="1908"/>
    <x v="14"/>
    <x v="9"/>
    <n v="201502"/>
  </r>
  <r>
    <x v="1881"/>
    <d v="2015-02-22T00:00:00"/>
    <x v="2"/>
    <n v="20"/>
    <n v="3"/>
    <n v="54"/>
    <n v="55"/>
    <d v="1899-12-30T03:54:55"/>
    <d v="1899-12-30T00:11:45"/>
    <x v="86"/>
    <s v="Treadmill"/>
    <n v="5.1081943951755981"/>
    <n v="158"/>
    <s v="Inside"/>
    <m/>
    <d v="1899-12-30T05:07:44"/>
    <d v="1899-12-30T02:33:52"/>
    <d v="1899-12-30T05:07:44"/>
    <d v="1899-12-30T06:00:08"/>
    <d v="1899-12-30T02:33:52"/>
    <d v="1899-12-30T03:00:04"/>
    <n v="2343"/>
    <x v="14"/>
    <x v="9"/>
    <n v="201502"/>
  </r>
  <r>
    <x v="1882"/>
    <d v="2015-02-23T00:00:00"/>
    <x v="0"/>
    <n v="0.6"/>
    <n v="0"/>
    <n v="18"/>
    <n v="59"/>
    <d v="1899-12-30T00:18:59"/>
    <d v="1899-12-30T00:31:38"/>
    <x v="49"/>
    <s v="PHS Swim"/>
    <n v="1.8964003511852514"/>
    <n v="0"/>
    <s v="Inside"/>
    <m/>
    <d v="1899-12-30T01:15:56"/>
    <d v="1899-12-30T00:37:58"/>
    <d v="1899-12-30T13:48:56"/>
    <d v="1899-12-30T14:41:20"/>
    <d v="1899-12-30T06:54:28"/>
    <d v="1899-12-30T07:20:40"/>
    <n v="2777"/>
    <x v="14"/>
    <x v="9"/>
    <n v="201502"/>
  </r>
  <r>
    <x v="1883"/>
    <d v="2015-02-24T00:00:00"/>
    <x v="2"/>
    <n v="4.5"/>
    <n v="0"/>
    <n v="51"/>
    <n v="0"/>
    <d v="1899-12-30T00:51:00"/>
    <d v="1899-12-30T00:11:20"/>
    <x v="87"/>
    <s v="Treadmill"/>
    <n v="5.2941176470588278"/>
    <n v="137"/>
    <s v="Inside"/>
    <m/>
    <d v="1899-12-30T04:56:56"/>
    <d v="1899-12-30T02:28:28"/>
    <d v="1899-12-30T04:56:56"/>
    <d v="1899-12-30T05:49:20"/>
    <d v="1899-12-30T02:28:28"/>
    <d v="1899-12-30T02:54:40"/>
    <n v="2212"/>
    <x v="14"/>
    <x v="9"/>
    <n v="201502"/>
  </r>
  <r>
    <x v="1884"/>
    <d v="2015-02-25T00:00:00"/>
    <x v="0"/>
    <n v="0.6"/>
    <n v="0"/>
    <n v="20"/>
    <n v="28"/>
    <d v="1899-12-30T00:20:28"/>
    <d v="1899-12-30T00:34:07"/>
    <x v="49"/>
    <s v="PHS Swim"/>
    <n v="1.7589576547231285"/>
    <n v="0"/>
    <s v="Inside"/>
    <m/>
    <d v="1899-12-30T01:21:52"/>
    <d v="1899-12-30T00:40:56"/>
    <d v="1899-12-30T14:53:43"/>
    <d v="1899-12-30T15:46:07"/>
    <d v="1899-12-30T07:26:51"/>
    <d v="1899-12-30T07:53:03"/>
    <n v="2838"/>
    <x v="14"/>
    <x v="9"/>
    <n v="201502"/>
  </r>
  <r>
    <x v="1885"/>
    <d v="2015-02-27T00:00:00"/>
    <x v="2"/>
    <n v="5.25"/>
    <n v="1"/>
    <n v="0"/>
    <n v="0"/>
    <d v="1899-12-30T01:00:00"/>
    <d v="1899-12-30T00:11:26"/>
    <x v="87"/>
    <s v="Treadmill"/>
    <n v="5.2500000000000044"/>
    <n v="153"/>
    <s v="Inside"/>
    <m/>
    <d v="1899-12-30T04:59:26"/>
    <d v="1899-12-30T02:29:43"/>
    <d v="1899-12-30T04:59:26"/>
    <d v="1899-12-30T05:51:50"/>
    <d v="1899-12-30T02:29:43"/>
    <d v="1899-12-30T02:55:55"/>
    <n v="2241"/>
    <x v="14"/>
    <x v="9"/>
    <n v="201502"/>
  </r>
  <r>
    <x v="1886"/>
    <d v="2015-02-28T00:00:00"/>
    <x v="2"/>
    <n v="4.25"/>
    <n v="0"/>
    <n v="52"/>
    <n v="21"/>
    <d v="1899-12-30T00:52:21"/>
    <d v="1899-12-30T00:12:19"/>
    <x v="87"/>
    <s v="New Canaan"/>
    <n v="4.8710601719197744"/>
    <n v="145"/>
    <s v="Fridged"/>
    <m/>
    <d v="1899-12-30T05:22:43"/>
    <d v="1899-12-30T02:41:22"/>
    <d v="1899-12-30T05:22:43"/>
    <d v="1899-12-30T06:15:07"/>
    <d v="1899-12-30T02:41:22"/>
    <d v="1899-12-30T03:07:34"/>
    <n v="2484"/>
    <x v="14"/>
    <x v="9"/>
    <n v="201502"/>
  </r>
  <r>
    <x v="1887"/>
    <d v="2015-03-01T00:00:00"/>
    <x v="2"/>
    <n v="10"/>
    <n v="1"/>
    <n v="59"/>
    <n v="52"/>
    <d v="1899-12-30T01:59:52"/>
    <d v="1899-12-30T00:11:59"/>
    <x v="86"/>
    <s v="Treadmill"/>
    <n v="5.0055617352614057"/>
    <n v="140"/>
    <s v="Inside"/>
    <m/>
    <d v="1899-12-30T05:14:03"/>
    <d v="1899-12-30T02:37:02"/>
    <d v="1899-12-30T05:14:03"/>
    <d v="1899-12-30T06:06:27"/>
    <d v="1899-12-30T02:37:02"/>
    <d v="1899-12-30T03:03:14"/>
    <n v="2415"/>
    <x v="14"/>
    <x v="10"/>
    <n v="201503"/>
  </r>
  <r>
    <x v="1888"/>
    <d v="2015-03-02T00:00:00"/>
    <x v="0"/>
    <n v="0.6"/>
    <n v="0"/>
    <n v="21"/>
    <n v="53"/>
    <d v="1899-12-30T00:21:53"/>
    <d v="1899-12-30T00:36:28"/>
    <x v="49"/>
    <s v="PHS Swim"/>
    <n v="1.6450875856816465"/>
    <n v="0"/>
    <s v="Inside"/>
    <m/>
    <d v="1899-12-30T01:27:32"/>
    <d v="1899-12-30T00:43:46"/>
    <d v="1899-12-30T15:55:34"/>
    <d v="1899-12-30T16:47:58"/>
    <d v="1899-12-30T07:57:47"/>
    <d v="1899-12-30T08:23:59"/>
    <n v="2914"/>
    <x v="14"/>
    <x v="10"/>
    <n v="201503"/>
  </r>
  <r>
    <x v="1889"/>
    <d v="2015-03-03T00:00:00"/>
    <x v="2"/>
    <n v="4.1500000000000004"/>
    <n v="0"/>
    <n v="45"/>
    <n v="6"/>
    <d v="1899-12-30T00:45:06"/>
    <d v="1899-12-30T00:10:52"/>
    <x v="86"/>
    <s v="YNHH Treadmill"/>
    <n v="5.5210643015521104"/>
    <n v="140"/>
    <s v="Inside"/>
    <m/>
    <d v="1899-12-30T04:44:44"/>
    <d v="1899-12-30T02:22:22"/>
    <d v="1899-12-30T04:44:44"/>
    <d v="1899-12-30T05:37:08"/>
    <d v="1899-12-30T02:22:22"/>
    <d v="1899-12-30T02:48:34"/>
    <n v="1987"/>
    <x v="14"/>
    <x v="10"/>
    <n v="201503"/>
  </r>
  <r>
    <x v="1889"/>
    <d v="2015-03-03T00:00:00"/>
    <x v="1"/>
    <n v="11.5"/>
    <n v="0"/>
    <n v="47"/>
    <n v="23"/>
    <d v="1899-12-30T00:47:23"/>
    <d v="1899-12-30T00:04:07"/>
    <x v="78"/>
    <s v="Basement"/>
    <n v="14.56208230742175"/>
    <n v="112"/>
    <s v="Inside"/>
    <m/>
    <d v="1899-12-30T07:41:28"/>
    <d v="1899-12-30T03:50:44"/>
    <d v="1899-12-30T01:47:57"/>
    <d v="1899-12-30T02:40:21"/>
    <d v="1899-12-30T00:53:59"/>
    <d v="1899-12-30T01:20:11"/>
    <n v="485"/>
    <x v="14"/>
    <x v="10"/>
    <n v="201503"/>
  </r>
  <r>
    <x v="1890"/>
    <d v="2015-03-04T00:00:00"/>
    <x v="2"/>
    <n v="3"/>
    <n v="0"/>
    <n v="32"/>
    <n v="31"/>
    <d v="1899-12-30T00:32:31"/>
    <d v="1899-12-30T00:10:50"/>
    <x v="86"/>
    <s v="YNHH Treadmill"/>
    <n v="5.5356227575602297"/>
    <n v="145"/>
    <s v="Inside"/>
    <m/>
    <d v="1899-12-30T04:43:59"/>
    <d v="1899-12-30T02:21:59"/>
    <d v="1899-12-30T04:43:59"/>
    <d v="1899-12-30T05:36:23"/>
    <d v="1899-12-30T02:21:59"/>
    <d v="1899-12-30T02:48:11"/>
    <n v="1971"/>
    <x v="14"/>
    <x v="10"/>
    <n v="201503"/>
  </r>
  <r>
    <x v="1890"/>
    <d v="2015-03-04T00:00:00"/>
    <x v="0"/>
    <n v="0.72"/>
    <n v="0"/>
    <n v="25"/>
    <n v="6"/>
    <d v="1899-12-30T00:25:06"/>
    <d v="1899-12-30T00:34:52"/>
    <x v="49"/>
    <s v="PHS Swim"/>
    <n v="1.7211155378486067"/>
    <n v="0"/>
    <s v="Inside"/>
    <m/>
    <d v="1899-12-30T01:23:40"/>
    <d v="1899-12-30T00:41:50"/>
    <d v="1899-12-30T15:13:22"/>
    <d v="1899-12-30T16:05:46"/>
    <d v="1899-12-30T07:36:41"/>
    <d v="1899-12-30T08:02:53"/>
    <n v="2855"/>
    <x v="14"/>
    <x v="10"/>
    <n v="201503"/>
  </r>
  <r>
    <x v="1891"/>
    <d v="2015-03-05T00:00:00"/>
    <x v="2"/>
    <n v="3.5"/>
    <n v="0"/>
    <n v="40"/>
    <n v="9"/>
    <d v="1899-12-30T00:40:09"/>
    <d v="1899-12-30T00:11:28"/>
    <x v="86"/>
    <s v="YNHH Treadmill"/>
    <n v="5.2303860523038646"/>
    <n v="131"/>
    <s v="Inside"/>
    <m/>
    <d v="1899-12-30T05:00:33"/>
    <d v="1899-12-30T02:30:17"/>
    <d v="1899-12-30T05:00:33"/>
    <d v="1899-12-30T05:52:57"/>
    <d v="1899-12-30T02:30:17"/>
    <d v="1899-12-30T02:56:29"/>
    <n v="2261"/>
    <x v="14"/>
    <x v="10"/>
    <n v="201503"/>
  </r>
  <r>
    <x v="1892"/>
    <d v="2015-03-06T00:00:00"/>
    <x v="2"/>
    <n v="3"/>
    <n v="0"/>
    <n v="30"/>
    <n v="0"/>
    <d v="1899-12-30T00:30:00"/>
    <d v="1899-12-30T00:10:00"/>
    <x v="87"/>
    <s v="Treadmill"/>
    <n v="6.0000000000000053"/>
    <n v="141"/>
    <s v="Inside"/>
    <m/>
    <d v="1899-12-30T04:22:00"/>
    <d v="1899-12-30T02:11:00"/>
    <d v="1899-12-30T04:22:00"/>
    <d v="1899-12-30T05:14:24"/>
    <d v="1899-12-30T02:11:00"/>
    <d v="1899-12-30T02:37:12"/>
    <n v="1404"/>
    <x v="14"/>
    <x v="10"/>
    <n v="201503"/>
  </r>
  <r>
    <x v="1893"/>
    <d v="2015-03-08T00:00:00"/>
    <x v="2"/>
    <n v="10"/>
    <n v="2"/>
    <n v="7"/>
    <n v="41"/>
    <d v="1899-12-30T02:07:41"/>
    <d v="1899-12-30T00:12:46"/>
    <x v="87"/>
    <s v="Outside!!!!"/>
    <n v="4.6991254405430141"/>
    <n v="142"/>
    <s v="Chilly"/>
    <s v="Hurt Foot"/>
    <d v="1899-12-30T05:34:32"/>
    <d v="1899-12-30T02:47:16"/>
    <d v="1899-12-30T05:34:32"/>
    <d v="1899-12-30T06:26:56"/>
    <d v="1899-12-30T02:47:16"/>
    <d v="1899-12-30T03:13:28"/>
    <n v="2542"/>
    <x v="14"/>
    <x v="10"/>
    <n v="201503"/>
  </r>
  <r>
    <x v="1893"/>
    <d v="2015-03-08T00:00:00"/>
    <x v="2"/>
    <n v="10"/>
    <n v="1"/>
    <n v="53"/>
    <n v="17"/>
    <d v="1899-12-30T01:53:17"/>
    <d v="1899-12-30T00:11:20"/>
    <x v="86"/>
    <s v="Treadmill"/>
    <n v="5.2964543180815111"/>
    <n v="144"/>
    <s v="Inside"/>
    <s v="Foot Hurting"/>
    <d v="1899-12-30T04:56:48"/>
    <d v="1899-12-30T02:28:24"/>
    <d v="1899-12-30T04:56:48"/>
    <d v="1899-12-30T05:49:12"/>
    <d v="1899-12-30T02:28:24"/>
    <d v="1899-12-30T02:54:36"/>
    <n v="2210"/>
    <x v="14"/>
    <x v="10"/>
    <n v="201503"/>
  </r>
  <r>
    <x v="1894"/>
    <d v="2015-03-09T00:00:00"/>
    <x v="0"/>
    <n v="0.6"/>
    <n v="0"/>
    <n v="20"/>
    <n v="10"/>
    <d v="1899-12-30T00:20:10"/>
    <d v="1899-12-30T00:33:37"/>
    <x v="49"/>
    <s v="PHS Swim"/>
    <n v="1.7851239669421499"/>
    <n v="0"/>
    <s v="Inside"/>
    <m/>
    <d v="1899-12-30T01:20:40"/>
    <d v="1899-12-30T00:40:20"/>
    <d v="1899-12-30T14:40:37"/>
    <d v="1899-12-30T15:33:01"/>
    <d v="1899-12-30T07:20:18"/>
    <d v="1899-12-30T07:46:30"/>
    <n v="2825"/>
    <x v="14"/>
    <x v="10"/>
    <n v="201503"/>
  </r>
  <r>
    <x v="1895"/>
    <d v="2015-03-11T00:00:00"/>
    <x v="2"/>
    <n v="3"/>
    <n v="0"/>
    <n v="34"/>
    <n v="5"/>
    <d v="1899-12-30T00:34:05"/>
    <d v="1899-12-30T00:11:22"/>
    <x v="86"/>
    <s v="YNHH Treadmill"/>
    <n v="5.2811735941320332"/>
    <n v="141"/>
    <s v="Inside"/>
    <m/>
    <d v="1899-12-30T04:57:40"/>
    <d v="1899-12-30T02:28:50"/>
    <d v="1899-12-30T04:57:40"/>
    <d v="1899-12-30T05:50:04"/>
    <d v="1899-12-30T02:28:50"/>
    <d v="1899-12-30T02:55:02"/>
    <n v="2224"/>
    <x v="14"/>
    <x v="10"/>
    <n v="201503"/>
  </r>
  <r>
    <x v="1896"/>
    <d v="2015-03-14T00:00:00"/>
    <x v="2"/>
    <n v="2.8"/>
    <n v="0"/>
    <n v="30"/>
    <n v="0"/>
    <d v="1899-12-30T00:30:00"/>
    <d v="1899-12-30T00:10:43"/>
    <x v="86"/>
    <s v="Treadmill"/>
    <n v="5.6000000000000041"/>
    <n v="141"/>
    <s v="Inside"/>
    <m/>
    <d v="1899-12-30T04:40:43"/>
    <d v="1899-12-30T02:20:21"/>
    <d v="1899-12-30T04:40:43"/>
    <d v="1899-12-30T05:33:07"/>
    <d v="1899-12-30T02:20:21"/>
    <d v="1899-12-30T02:46:33"/>
    <n v="1895"/>
    <x v="14"/>
    <x v="10"/>
    <n v="201503"/>
  </r>
  <r>
    <x v="1897"/>
    <d v="2015-03-15T00:00:00"/>
    <x v="2"/>
    <n v="8"/>
    <n v="1"/>
    <n v="31"/>
    <n v="53"/>
    <d v="1899-12-30T01:31:53"/>
    <d v="1899-12-30T00:11:29"/>
    <x v="86"/>
    <s v="Loop of quassy plus whatever to make it 8"/>
    <n v="5.2240159622709994"/>
    <n v="151"/>
    <s v="Chilly"/>
    <m/>
    <d v="1899-12-30T05:00:55"/>
    <d v="1899-12-30T02:30:28"/>
    <d v="1899-12-30T05:00:55"/>
    <d v="1899-12-30T05:53:19"/>
    <d v="1899-12-30T02:30:28"/>
    <d v="1899-12-30T02:56:40"/>
    <n v="2269"/>
    <x v="14"/>
    <x v="10"/>
    <n v="201503"/>
  </r>
  <r>
    <x v="1898"/>
    <d v="2015-03-16T00:00:00"/>
    <x v="0"/>
    <n v="1"/>
    <n v="0"/>
    <n v="31"/>
    <n v="2"/>
    <d v="1899-12-30T00:31:02"/>
    <d v="1899-12-30T00:31:02"/>
    <x v="49"/>
    <s v="PHS Swim"/>
    <n v="1.9334049409237393"/>
    <n v="0"/>
    <s v="Inside"/>
    <s v="200s"/>
    <d v="1899-12-30T01:14:29"/>
    <d v="1899-12-30T00:37:14"/>
    <d v="1899-12-30T13:33:04"/>
    <d v="1899-12-30T14:25:28"/>
    <d v="1899-12-30T06:46:32"/>
    <d v="1899-12-30T07:12:44"/>
    <n v="2766"/>
    <x v="14"/>
    <x v="10"/>
    <n v="201503"/>
  </r>
  <r>
    <x v="1899"/>
    <d v="2015-03-17T00:00:00"/>
    <x v="2"/>
    <n v="2"/>
    <n v="0"/>
    <n v="20"/>
    <n v="0"/>
    <d v="1899-12-30T00:20:00"/>
    <d v="1899-12-30T00:10:00"/>
    <x v="76"/>
    <s v="YNHH Treadmill"/>
    <n v="6.0000000000000053"/>
    <n v="132"/>
    <s v="Inside"/>
    <m/>
    <d v="1899-12-30T04:22:00"/>
    <d v="1899-12-30T02:11:00"/>
    <d v="1899-12-30T04:22:00"/>
    <d v="1899-12-30T05:14:24"/>
    <d v="1899-12-30T02:11:00"/>
    <d v="1899-12-30T02:37:12"/>
    <n v="1404"/>
    <x v="14"/>
    <x v="10"/>
    <n v="201503"/>
  </r>
  <r>
    <x v="1900"/>
    <d v="2015-03-18T00:00:00"/>
    <x v="0"/>
    <n v="0.56000000000000005"/>
    <n v="0"/>
    <n v="19"/>
    <n v="45"/>
    <d v="1899-12-30T00:19:45"/>
    <d v="1899-12-30T00:35:16"/>
    <x v="49"/>
    <s v="PHS Swim"/>
    <n v="1.7012658227848116"/>
    <n v="0"/>
    <s v="Inside"/>
    <m/>
    <d v="1899-12-30T01:24:39"/>
    <d v="1899-12-30T00:42:19"/>
    <d v="1899-12-30T15:24:01"/>
    <d v="1899-12-30T16:16:25"/>
    <d v="1899-12-30T07:42:01"/>
    <d v="1899-12-30T08:08:13"/>
    <n v="2872"/>
    <x v="14"/>
    <x v="10"/>
    <n v="201503"/>
  </r>
  <r>
    <x v="1900"/>
    <d v="2015-03-18T00:00:00"/>
    <x v="1"/>
    <n v="10"/>
    <n v="0"/>
    <n v="30"/>
    <n v="31"/>
    <d v="1899-12-30T00:30:31"/>
    <d v="1899-12-30T00:03:03"/>
    <x v="51"/>
    <s v="YNHH Spin Bike"/>
    <n v="19.661387220098323"/>
    <n v="0"/>
    <s v="Inside"/>
    <m/>
    <d v="1899-12-30T05:41:47"/>
    <d v="1899-12-30T02:50:54"/>
    <d v="1899-12-30T01:19:57"/>
    <d v="1899-12-30T02:12:21"/>
    <d v="1899-12-30T00:39:59"/>
    <d v="1899-12-30T01:06:11"/>
    <n v="193"/>
    <x v="14"/>
    <x v="10"/>
    <n v="201503"/>
  </r>
  <r>
    <x v="1901"/>
    <d v="2015-03-21T00:00:00"/>
    <x v="2"/>
    <n v="26.2"/>
    <n v="5"/>
    <n v="36"/>
    <n v="30"/>
    <d v="1899-12-30T05:36:30"/>
    <d v="1899-12-30T00:12:51"/>
    <x v="86"/>
    <s v="Savin Rock Marathon"/>
    <n v="4.6716196136701367"/>
    <n v="158"/>
    <s v="Snowy"/>
    <m/>
    <d v="1899-12-30T05:36:30"/>
    <d v="1899-12-30T02:48:15"/>
    <d v="1899-12-30T05:36:30"/>
    <d v="1899-12-30T06:28:54"/>
    <d v="1899-12-30T02:48:15"/>
    <d v="1899-12-30T03:14:27"/>
    <n v="2547"/>
    <x v="14"/>
    <x v="10"/>
    <n v="201503"/>
  </r>
  <r>
    <x v="1901"/>
    <d v="2015-03-21T00:00:00"/>
    <x v="8"/>
    <n v="1"/>
    <n v="0"/>
    <n v="11"/>
    <n v="26"/>
    <d v="1899-12-30T00:11:26"/>
    <d v="1899-12-30T00:11:26"/>
    <x v="86"/>
    <s v="Savin Rock Marathon"/>
    <n v="5.2478134110787211"/>
    <n v="157"/>
    <s v="Snowy"/>
    <m/>
    <d v="1899-12-30T00:00:00"/>
    <d v="1899-12-30T00:00:00"/>
    <d v="1899-12-30T04:59:33"/>
    <d v="1899-12-30T05:51:57"/>
    <d v="1899-12-30T02:29:47"/>
    <d v="1899-12-30T02:55:59"/>
    <n v="2244"/>
    <x v="14"/>
    <x v="10"/>
    <n v="201503"/>
  </r>
  <r>
    <x v="1901"/>
    <d v="2015-03-21T00:00:00"/>
    <x v="9"/>
    <n v="1"/>
    <n v="0"/>
    <n v="11"/>
    <n v="21"/>
    <d v="1899-12-30T00:11:21"/>
    <d v="1899-12-30T00:11:21"/>
    <x v="86"/>
    <s v="Savin Rock Marathon"/>
    <n v="5.2863436123348064"/>
    <n v="161"/>
    <s v="Snowy"/>
    <m/>
    <d v="1899-12-30T00:00:00"/>
    <d v="1899-12-30T00:00:00"/>
    <d v="1899-12-30T04:57:22"/>
    <d v="1899-12-30T05:49:46"/>
    <d v="1899-12-30T02:28:41"/>
    <d v="1899-12-30T02:54:53"/>
    <n v="2220"/>
    <x v="14"/>
    <x v="10"/>
    <n v="201503"/>
  </r>
  <r>
    <x v="1901"/>
    <d v="2015-03-21T00:00:00"/>
    <x v="10"/>
    <n v="1"/>
    <n v="0"/>
    <n v="11"/>
    <n v="33"/>
    <d v="1899-12-30T00:11:33"/>
    <d v="1899-12-30T00:11:33"/>
    <x v="86"/>
    <s v="Savin Rock Marathon"/>
    <n v="5.1948051948051992"/>
    <n v="161"/>
    <s v="Snowy"/>
    <m/>
    <d v="1899-12-30T00:00:00"/>
    <d v="1899-12-30T00:00:00"/>
    <d v="1899-12-30T05:02:37"/>
    <d v="1899-12-30T05:55:01"/>
    <d v="1899-12-30T02:31:18"/>
    <d v="1899-12-30T02:57:30"/>
    <n v="2289"/>
    <x v="14"/>
    <x v="10"/>
    <n v="201503"/>
  </r>
  <r>
    <x v="1901"/>
    <d v="2015-03-21T00:00:00"/>
    <x v="11"/>
    <n v="1"/>
    <n v="0"/>
    <n v="11"/>
    <n v="29"/>
    <d v="1899-12-30T00:11:29"/>
    <d v="1899-12-30T00:11:29"/>
    <x v="86"/>
    <s v="Savin Rock Marathon"/>
    <n v="5.224963715529757"/>
    <n v="160"/>
    <s v="Snowy"/>
    <m/>
    <d v="1899-12-30T00:00:00"/>
    <d v="1899-12-30T00:00:00"/>
    <d v="1899-12-30T05:00:52"/>
    <d v="1899-12-30T05:53:16"/>
    <d v="1899-12-30T02:30:26"/>
    <d v="1899-12-30T02:56:38"/>
    <n v="2266"/>
    <x v="14"/>
    <x v="10"/>
    <n v="201503"/>
  </r>
  <r>
    <x v="1901"/>
    <d v="2015-03-21T00:00:00"/>
    <x v="12"/>
    <n v="1"/>
    <n v="0"/>
    <n v="11"/>
    <n v="36"/>
    <d v="1899-12-30T00:11:36"/>
    <d v="1899-12-30T00:11:36"/>
    <x v="86"/>
    <s v="Savin Rock Marathon"/>
    <n v="5.1724137931034528"/>
    <n v="163"/>
    <s v="Snowy"/>
    <m/>
    <d v="1899-12-30T00:00:00"/>
    <d v="1899-12-30T00:00:00"/>
    <d v="1899-12-30T05:03:55"/>
    <d v="1899-12-30T05:56:19"/>
    <d v="1899-12-30T02:31:58"/>
    <d v="1899-12-30T02:58:10"/>
    <n v="2298"/>
    <x v="14"/>
    <x v="10"/>
    <n v="201503"/>
  </r>
  <r>
    <x v="1901"/>
    <d v="2015-03-21T00:00:00"/>
    <x v="13"/>
    <n v="1"/>
    <n v="0"/>
    <n v="12"/>
    <n v="7"/>
    <d v="1899-12-30T00:12:07"/>
    <d v="1899-12-30T00:12:07"/>
    <x v="86"/>
    <s v="Savin Rock Marathon"/>
    <n v="4.9518569463548872"/>
    <n v="162"/>
    <s v="Snowy"/>
    <m/>
    <d v="1899-12-30T00:00:00"/>
    <d v="1899-12-30T00:00:00"/>
    <d v="1899-12-30T05:17:27"/>
    <d v="1899-12-30T06:09:51"/>
    <d v="1899-12-30T02:38:44"/>
    <d v="1899-12-30T03:04:56"/>
    <n v="2449"/>
    <x v="14"/>
    <x v="10"/>
    <n v="201503"/>
  </r>
  <r>
    <x v="1901"/>
    <d v="2015-03-21T00:00:00"/>
    <x v="14"/>
    <n v="1"/>
    <n v="0"/>
    <n v="11"/>
    <n v="26"/>
    <d v="1899-12-30T00:11:26"/>
    <d v="1899-12-30T00:11:26"/>
    <x v="86"/>
    <s v="Savin Rock Marathon"/>
    <n v="5.2478134110787211"/>
    <n v="162"/>
    <s v="Snowy"/>
    <m/>
    <d v="1899-12-30T00:00:00"/>
    <d v="1899-12-30T00:00:00"/>
    <d v="1899-12-30T04:59:33"/>
    <d v="1899-12-30T05:51:57"/>
    <d v="1899-12-30T02:29:47"/>
    <d v="1899-12-30T02:55:59"/>
    <n v="2244"/>
    <x v="14"/>
    <x v="10"/>
    <n v="201503"/>
  </r>
  <r>
    <x v="1901"/>
    <d v="2015-03-21T00:00:00"/>
    <x v="15"/>
    <n v="1"/>
    <n v="0"/>
    <n v="11"/>
    <n v="42"/>
    <d v="1899-12-30T00:11:42"/>
    <d v="1899-12-30T00:11:42"/>
    <x v="86"/>
    <s v="Savin Rock Marathon"/>
    <n v="5.1282051282051331"/>
    <n v="167"/>
    <s v="Snowy"/>
    <m/>
    <d v="1899-12-30T00:00:00"/>
    <d v="1899-12-30T00:00:00"/>
    <d v="1899-12-30T05:06:32"/>
    <d v="1899-12-30T05:58:56"/>
    <d v="1899-12-30T02:33:16"/>
    <d v="1899-12-30T02:59:28"/>
    <n v="2329"/>
    <x v="14"/>
    <x v="10"/>
    <n v="201503"/>
  </r>
  <r>
    <x v="1901"/>
    <d v="2015-03-21T00:00:00"/>
    <x v="16"/>
    <n v="1"/>
    <n v="0"/>
    <n v="12"/>
    <n v="3"/>
    <d v="1899-12-30T00:12:03"/>
    <d v="1899-12-30T00:12:03"/>
    <x v="86"/>
    <s v="Savin Rock Marathon"/>
    <n v="4.9792531120331986"/>
    <n v="166"/>
    <s v="Snowy"/>
    <m/>
    <d v="1899-12-30T00:00:00"/>
    <d v="1899-12-30T00:00:00"/>
    <d v="1899-12-30T05:15:43"/>
    <d v="1899-12-30T06:08:07"/>
    <d v="1899-12-30T02:37:51"/>
    <d v="1899-12-30T03:04:03"/>
    <n v="2438"/>
    <x v="14"/>
    <x v="10"/>
    <n v="201503"/>
  </r>
  <r>
    <x v="1901"/>
    <d v="2015-03-21T00:00:00"/>
    <x v="17"/>
    <n v="1"/>
    <n v="0"/>
    <n v="11"/>
    <n v="4"/>
    <d v="1899-12-30T00:11:04"/>
    <d v="1899-12-30T00:11:04"/>
    <x v="86"/>
    <s v="Savin Rock Marathon"/>
    <n v="5.4216867469879562"/>
    <n v="163"/>
    <s v="Snowy"/>
    <m/>
    <d v="1899-12-30T00:00:00"/>
    <d v="1899-12-30T00:00:00"/>
    <d v="1899-12-30T04:49:57"/>
    <d v="1899-12-30T05:42:21"/>
    <d v="1899-12-30T02:24:58"/>
    <d v="1899-12-30T02:51:10"/>
    <n v="2085"/>
    <x v="14"/>
    <x v="10"/>
    <n v="201503"/>
  </r>
  <r>
    <x v="1901"/>
    <d v="2015-03-21T00:00:00"/>
    <x v="18"/>
    <n v="1"/>
    <n v="0"/>
    <n v="11"/>
    <n v="43"/>
    <d v="1899-12-30T00:11:43"/>
    <d v="1899-12-30T00:11:43"/>
    <x v="86"/>
    <s v="Savin Rock Marathon"/>
    <n v="5.1209103840682832"/>
    <n v="165"/>
    <s v="Snowy"/>
    <m/>
    <d v="1899-12-30T00:00:00"/>
    <d v="1899-12-30T00:00:00"/>
    <d v="1899-12-30T05:06:59"/>
    <d v="1899-12-30T05:59:23"/>
    <d v="1899-12-30T02:33:29"/>
    <d v="1899-12-30T02:59:41"/>
    <n v="2335"/>
    <x v="14"/>
    <x v="10"/>
    <n v="201503"/>
  </r>
  <r>
    <x v="1901"/>
    <d v="2015-03-21T00:00:00"/>
    <x v="19"/>
    <n v="1"/>
    <n v="0"/>
    <n v="11"/>
    <n v="49"/>
    <d v="1899-12-30T00:11:49"/>
    <d v="1899-12-30T00:11:49"/>
    <x v="86"/>
    <s v="Savin Rock Marathon"/>
    <n v="5.0775740479548697"/>
    <n v="161"/>
    <s v="Snowy"/>
    <m/>
    <d v="1899-12-30T00:00:00"/>
    <d v="1899-12-30T00:00:00"/>
    <d v="1899-12-30T05:09:36"/>
    <d v="1899-12-30T06:02:00"/>
    <d v="1899-12-30T02:34:48"/>
    <d v="1899-12-30T03:01:00"/>
    <n v="2366"/>
    <x v="14"/>
    <x v="10"/>
    <n v="201503"/>
  </r>
  <r>
    <x v="1901"/>
    <d v="2015-03-21T00:00:00"/>
    <x v="20"/>
    <n v="1"/>
    <n v="0"/>
    <n v="11"/>
    <n v="43"/>
    <d v="1899-12-30T00:11:43"/>
    <d v="1899-12-30T00:11:43"/>
    <x v="86"/>
    <s v="Savin Rock Marathon"/>
    <n v="5.1209103840682832"/>
    <n v="162"/>
    <s v="Snowy"/>
    <m/>
    <d v="1899-12-30T00:00:00"/>
    <d v="1899-12-30T00:00:00"/>
    <d v="1899-12-30T05:06:59"/>
    <d v="1899-12-30T05:59:23"/>
    <d v="1899-12-30T02:33:29"/>
    <d v="1899-12-30T02:59:41"/>
    <n v="2335"/>
    <x v="14"/>
    <x v="10"/>
    <n v="201503"/>
  </r>
  <r>
    <x v="1901"/>
    <d v="2015-03-21T00:00:00"/>
    <x v="21"/>
    <n v="1"/>
    <n v="0"/>
    <n v="12"/>
    <n v="24"/>
    <d v="1899-12-30T00:12:24"/>
    <d v="1899-12-30T00:12:24"/>
    <x v="86"/>
    <s v="Savin Rock Marathon"/>
    <n v="4.8387096774193585"/>
    <n v="161"/>
    <s v="Snowy"/>
    <m/>
    <d v="1899-12-30T00:00:00"/>
    <d v="1899-12-30T00:00:00"/>
    <d v="1899-12-30T05:24:53"/>
    <d v="1899-12-30T06:17:17"/>
    <d v="1899-12-30T02:42:26"/>
    <d v="1899-12-30T03:08:38"/>
    <n v="2493"/>
    <x v="14"/>
    <x v="10"/>
    <n v="201503"/>
  </r>
  <r>
    <x v="1901"/>
    <d v="2015-03-21T00:00:00"/>
    <x v="25"/>
    <n v="1"/>
    <n v="0"/>
    <n v="12"/>
    <n v="44"/>
    <d v="1899-12-30T00:12:44"/>
    <d v="1899-12-30T00:12:44"/>
    <x v="86"/>
    <s v="Savin Rock Marathon"/>
    <n v="4.7120418848167587"/>
    <n v="159"/>
    <s v="Snowy"/>
    <m/>
    <d v="1899-12-30T00:00:00"/>
    <d v="1899-12-30T00:00:00"/>
    <d v="1899-12-30T05:33:37"/>
    <d v="1899-12-30T06:26:01"/>
    <d v="1899-12-30T02:46:48"/>
    <d v="1899-12-30T03:13:00"/>
    <n v="2539"/>
    <x v="14"/>
    <x v="10"/>
    <n v="201503"/>
  </r>
  <r>
    <x v="1901"/>
    <d v="2015-03-21T00:00:00"/>
    <x v="26"/>
    <n v="1"/>
    <n v="0"/>
    <n v="14"/>
    <n v="13"/>
    <d v="1899-12-30T00:14:13"/>
    <d v="1899-12-30T00:14:13"/>
    <x v="86"/>
    <s v="Savin Rock Marathon"/>
    <n v="4.2203985932004722"/>
    <n v="156"/>
    <s v="Cold &amp; Windy"/>
    <m/>
    <d v="1899-12-30T00:00:00"/>
    <d v="1899-12-30T00:00:00"/>
    <d v="1899-12-30T06:12:29"/>
    <d v="1899-12-30T07:04:53"/>
    <d v="1899-12-30T03:06:14"/>
    <d v="1899-12-30T03:32:26"/>
    <n v="2648"/>
    <x v="14"/>
    <x v="10"/>
    <n v="201503"/>
  </r>
  <r>
    <x v="1901"/>
    <d v="2015-03-21T00:00:00"/>
    <x v="27"/>
    <n v="1"/>
    <n v="0"/>
    <n v="13"/>
    <n v="23"/>
    <d v="1899-12-30T00:13:23"/>
    <d v="1899-12-30T00:13:23"/>
    <x v="86"/>
    <s v="Savin Rock Marathon"/>
    <n v="4.4831880448318842"/>
    <n v="161"/>
    <s v="Cold &amp; Windy"/>
    <m/>
    <d v="1899-12-30T00:00:00"/>
    <d v="1899-12-30T00:00:00"/>
    <d v="1899-12-30T05:50:39"/>
    <d v="1899-12-30T06:43:03"/>
    <d v="1899-12-30T02:55:19"/>
    <d v="1899-12-30T03:21:31"/>
    <n v="2596"/>
    <x v="14"/>
    <x v="10"/>
    <n v="201503"/>
  </r>
  <r>
    <x v="1901"/>
    <d v="2015-03-21T00:00:00"/>
    <x v="28"/>
    <n v="1"/>
    <n v="0"/>
    <n v="13"/>
    <n v="37"/>
    <d v="1899-12-30T00:13:37"/>
    <d v="1899-12-30T00:13:37"/>
    <x v="86"/>
    <s v="Savin Rock Marathon"/>
    <n v="4.4063647490820106"/>
    <n v="156"/>
    <s v="Cold &amp; Windy"/>
    <m/>
    <d v="1899-12-30T00:00:00"/>
    <d v="1899-12-30T00:00:00"/>
    <d v="1899-12-30T05:56:45"/>
    <d v="1899-12-30T06:49:09"/>
    <d v="1899-12-30T02:58:23"/>
    <d v="1899-12-30T03:24:35"/>
    <n v="2609"/>
    <x v="14"/>
    <x v="10"/>
    <n v="201503"/>
  </r>
  <r>
    <x v="1901"/>
    <d v="2015-03-21T00:00:00"/>
    <x v="29"/>
    <n v="1"/>
    <n v="0"/>
    <n v="13"/>
    <n v="54"/>
    <d v="1899-12-30T00:13:54"/>
    <d v="1899-12-30T00:13:54"/>
    <x v="86"/>
    <s v="Savin Rock Marathon"/>
    <n v="4.3165467625899314"/>
    <n v="164"/>
    <s v="Cold &amp; Windy"/>
    <m/>
    <d v="1899-12-30T00:00:00"/>
    <d v="1899-12-30T00:00:00"/>
    <d v="1899-12-30T06:04:11"/>
    <d v="1899-12-30T06:56:35"/>
    <d v="1899-12-30T03:02:05"/>
    <d v="1899-12-30T03:28:17"/>
    <n v="2627"/>
    <x v="14"/>
    <x v="10"/>
    <n v="201503"/>
  </r>
  <r>
    <x v="1901"/>
    <d v="2015-03-21T00:00:00"/>
    <x v="30"/>
    <n v="1"/>
    <n v="0"/>
    <n v="15"/>
    <n v="5"/>
    <d v="1899-12-30T00:15:05"/>
    <d v="1899-12-30T00:15:05"/>
    <x v="86"/>
    <s v="Savin Rock Marathon"/>
    <n v="3.977900552486191"/>
    <n v="152"/>
    <s v="Cold &amp; Windy"/>
    <m/>
    <d v="1899-12-30T00:00:00"/>
    <d v="1899-12-30T00:00:00"/>
    <d v="1899-12-30T06:35:11"/>
    <d v="1899-12-30T07:27:35"/>
    <d v="1899-12-30T03:17:36"/>
    <d v="1899-12-30T03:43:48"/>
    <n v="2678"/>
    <x v="14"/>
    <x v="10"/>
    <n v="201503"/>
  </r>
  <r>
    <x v="1901"/>
    <d v="2015-03-21T00:00:00"/>
    <x v="31"/>
    <n v="1"/>
    <n v="0"/>
    <n v="14"/>
    <n v="2"/>
    <d v="1899-12-30T00:14:02"/>
    <d v="1899-12-30T00:14:02"/>
    <x v="86"/>
    <s v="Savin Rock Marathon"/>
    <n v="4.2755344418052283"/>
    <n v="161"/>
    <s v="Cold &amp; Windy"/>
    <m/>
    <d v="1899-12-30T00:00:00"/>
    <d v="1899-12-30T00:00:00"/>
    <d v="1899-12-30T06:07:40"/>
    <d v="1899-12-30T07:00:04"/>
    <d v="1899-12-30T03:03:50"/>
    <d v="1899-12-30T03:30:02"/>
    <n v="2635"/>
    <x v="14"/>
    <x v="10"/>
    <n v="201503"/>
  </r>
  <r>
    <x v="1901"/>
    <d v="2015-03-21T00:00:00"/>
    <x v="32"/>
    <n v="1"/>
    <n v="0"/>
    <n v="15"/>
    <n v="48"/>
    <d v="1899-12-30T00:15:48"/>
    <d v="1899-12-30T00:15:48"/>
    <x v="86"/>
    <s v="Savin Rock Marathon"/>
    <n v="3.7974683544303822"/>
    <n v="154"/>
    <s v="Cold &amp; Windy"/>
    <m/>
    <d v="1899-12-30T00:00:00"/>
    <d v="1899-12-30T00:00:00"/>
    <d v="1899-12-30T06:53:58"/>
    <d v="1899-12-30T07:46:22"/>
    <d v="1899-12-30T03:26:59"/>
    <d v="1899-12-30T03:53:11"/>
    <n v="2709"/>
    <x v="14"/>
    <x v="10"/>
    <n v="201503"/>
  </r>
  <r>
    <x v="1901"/>
    <d v="2015-03-21T00:00:00"/>
    <x v="33"/>
    <n v="1"/>
    <n v="0"/>
    <n v="14"/>
    <n v="36"/>
    <d v="1899-12-30T00:14:36"/>
    <d v="1899-12-30T00:14:36"/>
    <x v="86"/>
    <s v="Savin Rock Marathon"/>
    <n v="4.1095890410958935"/>
    <n v="148"/>
    <s v="Cold &amp; Windy"/>
    <m/>
    <d v="1899-12-30T00:00:00"/>
    <d v="1899-12-30T00:00:00"/>
    <d v="1899-12-30T06:22:31"/>
    <d v="1899-12-30T07:14:55"/>
    <d v="1899-12-30T03:11:16"/>
    <d v="1899-12-30T03:37:28"/>
    <n v="2664"/>
    <x v="14"/>
    <x v="10"/>
    <n v="201503"/>
  </r>
  <r>
    <x v="1901"/>
    <d v="2015-03-21T00:00:00"/>
    <x v="34"/>
    <n v="1"/>
    <n v="0"/>
    <n v="14"/>
    <n v="3"/>
    <d v="1899-12-30T00:14:03"/>
    <d v="1899-12-30T00:14:03"/>
    <x v="86"/>
    <s v="Savin Rock Marathon"/>
    <n v="4.2704626334519604"/>
    <n v="148"/>
    <s v="Cold &amp; Windy"/>
    <m/>
    <d v="1899-12-30T00:00:00"/>
    <d v="1899-12-30T00:00:00"/>
    <d v="1899-12-30T06:08:07"/>
    <d v="1899-12-30T07:00:31"/>
    <d v="1899-12-30T03:04:03"/>
    <d v="1899-12-30T03:30:15"/>
    <n v="2638"/>
    <x v="14"/>
    <x v="10"/>
    <n v="201503"/>
  </r>
  <r>
    <x v="1901"/>
    <d v="2015-03-21T00:00:00"/>
    <x v="35"/>
    <n v="1"/>
    <n v="0"/>
    <n v="14"/>
    <n v="53"/>
    <d v="1899-12-30T00:14:53"/>
    <d v="1899-12-30T00:14:53"/>
    <x v="86"/>
    <s v="Savin Rock Marathon"/>
    <n v="4.0313549832026911"/>
    <n v="149"/>
    <s v="Cold &amp; Windy"/>
    <m/>
    <d v="1899-12-30T00:00:00"/>
    <d v="1899-12-30T00:00:00"/>
    <d v="1899-12-30T06:29:57"/>
    <d v="1899-12-30T07:22:21"/>
    <d v="1899-12-30T03:14:58"/>
    <d v="1899-12-30T03:41:10"/>
    <n v="2670"/>
    <x v="14"/>
    <x v="10"/>
    <n v="201503"/>
  </r>
  <r>
    <x v="1901"/>
    <d v="2015-03-21T00:00:00"/>
    <x v="36"/>
    <n v="1"/>
    <n v="0"/>
    <n v="14"/>
    <n v="16"/>
    <d v="1899-12-30T00:14:16"/>
    <d v="1899-12-30T00:14:16"/>
    <x v="86"/>
    <s v="Savin Rock Marathon"/>
    <n v="4.2056074766355174"/>
    <n v="149"/>
    <s v="Cold &amp; Windy"/>
    <m/>
    <d v="1899-12-30T00:00:00"/>
    <d v="1899-12-30T00:00:00"/>
    <d v="1899-12-30T06:13:47"/>
    <d v="1899-12-30T07:06:11"/>
    <d v="1899-12-30T03:06:54"/>
    <d v="1899-12-30T03:33:06"/>
    <n v="2652"/>
    <x v="14"/>
    <x v="10"/>
    <n v="201503"/>
  </r>
  <r>
    <x v="1902"/>
    <d v="2015-03-24T00:00:00"/>
    <x v="1"/>
    <n v="10"/>
    <n v="0"/>
    <n v="25"/>
    <n v="50"/>
    <d v="1899-12-30T00:25:50"/>
    <d v="1899-12-30T00:02:35"/>
    <x v="51"/>
    <s v="YNHH Spin Bike"/>
    <n v="23.225806451612922"/>
    <n v="0"/>
    <s v="Inside"/>
    <m/>
    <d v="1899-12-30T04:49:20"/>
    <d v="1899-12-30T02:24:40"/>
    <d v="1899-12-30T01:07:41"/>
    <d v="1899-12-30T02:00:05"/>
    <d v="1899-12-30T00:33:51"/>
    <d v="1899-12-30T01:00:03"/>
    <n v="53"/>
    <x v="14"/>
    <x v="10"/>
    <n v="201503"/>
  </r>
  <r>
    <x v="1903"/>
    <d v="2015-03-26T00:00:00"/>
    <x v="1"/>
    <n v="12"/>
    <n v="0"/>
    <n v="36"/>
    <n v="30"/>
    <d v="1899-12-30T00:36:30"/>
    <d v="1899-12-30T00:03:02"/>
    <x v="51"/>
    <s v="YNHH Spin Bike"/>
    <n v="19.726027397260292"/>
    <n v="119"/>
    <s v="Inside"/>
    <m/>
    <d v="1899-12-30T05:40:40"/>
    <d v="1899-12-30T02:50:20"/>
    <d v="1899-12-30T01:19:41"/>
    <d v="1899-12-30T02:12:06"/>
    <d v="1899-12-30T00:39:51"/>
    <d v="1899-12-30T01:06:03"/>
    <n v="190"/>
    <x v="14"/>
    <x v="10"/>
    <n v="201503"/>
  </r>
  <r>
    <x v="1904"/>
    <d v="2015-03-28T00:00:00"/>
    <x v="2"/>
    <n v="3"/>
    <n v="0"/>
    <n v="35"/>
    <n v="0"/>
    <d v="1899-12-30T00:35:00"/>
    <d v="1899-12-30T00:11:40"/>
    <x v="86"/>
    <s v="Treadmill"/>
    <n v="5.1428571428571468"/>
    <n v="132"/>
    <s v="Inside"/>
    <m/>
    <d v="1899-12-30T05:05:40"/>
    <d v="1899-12-30T02:32:50"/>
    <d v="1899-12-30T05:05:40"/>
    <d v="1899-12-30T05:58:04"/>
    <d v="1899-12-30T02:32:50"/>
    <d v="1899-12-30T02:59:02"/>
    <n v="2319"/>
    <x v="14"/>
    <x v="10"/>
    <n v="201503"/>
  </r>
  <r>
    <x v="1905"/>
    <d v="2015-03-29T00:00:00"/>
    <x v="1"/>
    <n v="30.4"/>
    <n v="2"/>
    <n v="14"/>
    <n v="35"/>
    <d v="1899-12-30T02:14:35"/>
    <d v="1899-12-30T00:04:26"/>
    <x v="53"/>
    <s v="Griskus to Nettletown"/>
    <n v="13.5529411764706"/>
    <n v="137"/>
    <s v="Cold &amp; Windy"/>
    <m/>
    <d v="1899-12-30T08:15:50"/>
    <d v="1899-12-30T04:07:55"/>
    <d v="1899-12-30T01:55:59"/>
    <d v="1899-12-30T02:48:23"/>
    <d v="1899-12-30T00:58:00"/>
    <d v="1899-12-30T01:24:12"/>
    <n v="561"/>
    <x v="14"/>
    <x v="10"/>
    <n v="201503"/>
  </r>
  <r>
    <x v="1906"/>
    <d v="2015-03-31T00:00:00"/>
    <x v="1"/>
    <n v="16.100000000000001"/>
    <n v="0"/>
    <n v="45"/>
    <n v="0"/>
    <d v="1899-12-30T00:45:00"/>
    <d v="1899-12-30T00:02:48"/>
    <x v="51"/>
    <s v="YNHH Spin Bike"/>
    <n v="21.466666666666686"/>
    <n v="118"/>
    <s v="Inside"/>
    <m/>
    <d v="1899-12-30T05:13:03"/>
    <d v="1899-12-30T02:36:31"/>
    <d v="1899-12-30T01:13:14"/>
    <d v="1899-12-30T02:05:38"/>
    <d v="1899-12-30T00:36:37"/>
    <d v="1899-12-30T01:02:49"/>
    <n v="112"/>
    <x v="14"/>
    <x v="10"/>
    <n v="201503"/>
  </r>
  <r>
    <x v="1907"/>
    <d v="2015-04-01T00:00:00"/>
    <x v="2"/>
    <n v="3.9"/>
    <n v="0"/>
    <n v="45"/>
    <n v="0"/>
    <d v="1899-12-30T00:45:00"/>
    <d v="1899-12-30T00:11:32"/>
    <x v="76"/>
    <s v="YNHH Treadmill"/>
    <n v="5.2000000000000037"/>
    <n v="143"/>
    <s v="Inside"/>
    <m/>
    <d v="1899-12-30T05:02:18"/>
    <d v="1899-12-30T02:31:09"/>
    <d v="1899-12-30T05:02:18"/>
    <d v="1899-12-30T05:54:42"/>
    <d v="1899-12-30T02:31:09"/>
    <d v="1899-12-30T02:57:21"/>
    <n v="2288"/>
    <x v="14"/>
    <x v="1"/>
    <n v="201504"/>
  </r>
  <r>
    <x v="1908"/>
    <d v="2015-04-02T00:00:00"/>
    <x v="1"/>
    <n v="16"/>
    <n v="0"/>
    <n v="45"/>
    <n v="0"/>
    <d v="1899-12-30T00:45:00"/>
    <d v="1899-12-30T00:02:49"/>
    <x v="51"/>
    <s v="YNHH Spin Bike"/>
    <n v="21.33333333333335"/>
    <n v="122"/>
    <s v="Inside"/>
    <m/>
    <d v="1899-12-30T05:15:00"/>
    <d v="1899-12-30T02:37:30"/>
    <d v="1899-12-30T01:13:41"/>
    <d v="1899-12-30T02:06:05"/>
    <d v="1899-12-30T00:36:51"/>
    <d v="1899-12-30T01:03:03"/>
    <n v="122"/>
    <x v="14"/>
    <x v="1"/>
    <n v="201504"/>
  </r>
  <r>
    <x v="1909"/>
    <d v="2015-04-03T00:00:00"/>
    <x v="2"/>
    <n v="5.0999999999999996"/>
    <n v="0"/>
    <n v="56"/>
    <n v="5"/>
    <d v="1899-12-30T00:56:05"/>
    <d v="1899-12-30T00:11:00"/>
    <x v="86"/>
    <s v="Glenwood Loop"/>
    <n v="5.4561664190193202"/>
    <n v="156"/>
    <s v="Chilly"/>
    <m/>
    <d v="1899-12-30T04:48:07"/>
    <d v="1899-12-30T02:24:03"/>
    <d v="1899-12-30T04:48:07"/>
    <d v="1899-12-30T05:40:31"/>
    <d v="1899-12-30T02:24:03"/>
    <d v="1899-12-30T02:50:15"/>
    <n v="2049"/>
    <x v="14"/>
    <x v="1"/>
    <n v="201504"/>
  </r>
  <r>
    <x v="1910"/>
    <d v="2015-04-04T00:00:00"/>
    <x v="1"/>
    <n v="22"/>
    <n v="1"/>
    <n v="41"/>
    <n v="0"/>
    <d v="1899-12-30T01:41:00"/>
    <d v="1899-12-30T00:04:35"/>
    <x v="53"/>
    <s v="Random"/>
    <n v="13.069306930693079"/>
    <n v="135"/>
    <s v="Windy"/>
    <m/>
    <d v="1899-12-30T08:34:11"/>
    <d v="1899-12-30T04:17:05"/>
    <d v="1899-12-30T02:00:17"/>
    <d v="1899-12-30T02:52:41"/>
    <d v="1899-12-30T01:00:08"/>
    <d v="1899-12-30T01:26:20"/>
    <n v="606"/>
    <x v="14"/>
    <x v="1"/>
    <n v="201504"/>
  </r>
  <r>
    <x v="1911"/>
    <d v="2015-04-06T00:00:00"/>
    <x v="1"/>
    <n v="13"/>
    <n v="0"/>
    <n v="35"/>
    <n v="0"/>
    <d v="1899-12-30T00:35:00"/>
    <d v="1899-12-30T00:02:42"/>
    <x v="51"/>
    <s v="YNHH Spin Bike"/>
    <n v="22.285714285714302"/>
    <n v="127"/>
    <m/>
    <m/>
    <d v="1899-12-30T05:01:32"/>
    <d v="1899-12-30T02:30:46"/>
    <d v="1899-12-30T01:10:32"/>
    <d v="1899-12-30T02:02:56"/>
    <d v="1899-12-30T00:35:16"/>
    <d v="1899-12-30T01:01:28"/>
    <n v="81"/>
    <x v="14"/>
    <x v="1"/>
    <n v="201504"/>
  </r>
  <r>
    <x v="1911"/>
    <d v="2015-04-06T00:00:00"/>
    <x v="0"/>
    <n v="1"/>
    <n v="0"/>
    <n v="32"/>
    <n v="0"/>
    <d v="1899-12-30T00:32:00"/>
    <d v="1899-12-30T00:32:00"/>
    <x v="49"/>
    <s v="PHS Swim"/>
    <n v="1.8750000000000013"/>
    <n v="0"/>
    <m/>
    <m/>
    <d v="1899-12-30T01:16:48"/>
    <d v="1899-12-30T00:38:24"/>
    <d v="1899-12-30T13:58:24"/>
    <d v="1899-12-30T14:50:48"/>
    <d v="1899-12-30T06:59:12"/>
    <d v="1899-12-30T07:25:24"/>
    <n v="2781"/>
    <x v="14"/>
    <x v="1"/>
    <n v="201504"/>
  </r>
  <r>
    <x v="1912"/>
    <d v="2015-04-07T00:00:00"/>
    <x v="2"/>
    <n v="3.1"/>
    <n v="0"/>
    <n v="31"/>
    <n v="57"/>
    <d v="1899-12-30T00:31:57"/>
    <d v="1899-12-30T00:10:18"/>
    <x v="76"/>
    <s v="YNHH-5k"/>
    <n v="5.8215962441314604"/>
    <n v="151"/>
    <s v="Raining"/>
    <m/>
    <d v="1899-12-30T04:30:02"/>
    <d v="1899-12-30T02:15:01"/>
    <d v="1899-12-30T04:30:02"/>
    <d v="1899-12-30T05:22:26"/>
    <d v="1899-12-30T02:15:01"/>
    <d v="1899-12-30T02:41:13"/>
    <n v="1645"/>
    <x v="14"/>
    <x v="1"/>
    <n v="201504"/>
  </r>
  <r>
    <x v="1913"/>
    <d v="2015-04-08T00:00:00"/>
    <x v="0"/>
    <n v="1.1000000000000001"/>
    <n v="0"/>
    <n v="34"/>
    <n v="21"/>
    <d v="1899-12-30T00:34:21"/>
    <d v="1899-12-30T00:31:14"/>
    <x v="49"/>
    <s v="Masters Swim Class"/>
    <n v="1.9213973799126656"/>
    <n v="0"/>
    <m/>
    <m/>
    <d v="1899-12-30T01:14:57"/>
    <d v="1899-12-30T00:37:28"/>
    <d v="1899-12-30T13:38:09"/>
    <d v="1899-12-30T14:30:33"/>
    <d v="1899-12-30T06:49:05"/>
    <d v="1899-12-30T07:15:17"/>
    <n v="2771"/>
    <x v="14"/>
    <x v="1"/>
    <n v="201504"/>
  </r>
  <r>
    <x v="1914"/>
    <d v="2015-04-10T00:00:00"/>
    <x v="2"/>
    <n v="3.5"/>
    <n v="0"/>
    <n v="40"/>
    <n v="4"/>
    <d v="1899-12-30T00:40:04"/>
    <d v="1899-12-30T00:11:27"/>
    <x v="88"/>
    <s v="Fenn's Pond and then some"/>
    <n v="5.2412645590682239"/>
    <n v="151"/>
    <s v="Misty"/>
    <m/>
    <d v="1899-12-30T04:59:56"/>
    <d v="1899-12-30T02:29:58"/>
    <d v="1899-12-30T04:59:56"/>
    <d v="1899-12-30T05:52:20"/>
    <d v="1899-12-30T02:29:58"/>
    <d v="1899-12-30T02:56:10"/>
    <n v="2255"/>
    <x v="14"/>
    <x v="1"/>
    <n v="201504"/>
  </r>
  <r>
    <x v="1915"/>
    <d v="2015-04-12T00:00:00"/>
    <x v="1"/>
    <n v="36"/>
    <n v="2"/>
    <n v="36"/>
    <n v="8"/>
    <d v="1899-12-30T02:36:08"/>
    <d v="1899-12-30T00:04:20"/>
    <x v="53"/>
    <s v="Random"/>
    <n v="13.834329632792496"/>
    <n v="144"/>
    <s v="Cold &amp; Windy"/>
    <m/>
    <d v="1899-12-30T08:05:45"/>
    <d v="1899-12-30T04:02:52"/>
    <d v="1899-12-30T01:53:38"/>
    <d v="1899-12-30T02:46:02"/>
    <d v="1899-12-30T00:56:49"/>
    <d v="1899-12-30T01:23:01"/>
    <n v="539"/>
    <x v="14"/>
    <x v="1"/>
    <n v="201504"/>
  </r>
  <r>
    <x v="1916"/>
    <d v="2015-04-13T00:00:00"/>
    <x v="2"/>
    <n v="7.5"/>
    <n v="1"/>
    <n v="27"/>
    <n v="33"/>
    <d v="1899-12-30T01:27:33"/>
    <d v="1899-12-30T00:11:40"/>
    <x v="86"/>
    <s v="Quassy Loop"/>
    <n v="5.1399200456881822"/>
    <n v="148"/>
    <s v="Nice!"/>
    <m/>
    <d v="1899-12-30T05:05:50"/>
    <d v="1899-12-30T02:32:55"/>
    <d v="1899-12-30T05:05:50"/>
    <d v="1899-12-30T05:58:15"/>
    <d v="1899-12-30T02:32:55"/>
    <d v="1899-12-30T02:59:07"/>
    <n v="2323"/>
    <x v="14"/>
    <x v="1"/>
    <n v="201504"/>
  </r>
  <r>
    <x v="1917"/>
    <d v="2015-04-14T00:00:00"/>
    <x v="2"/>
    <n v="3"/>
    <n v="0"/>
    <n v="33"/>
    <n v="27"/>
    <d v="1899-12-30T00:33:27"/>
    <d v="1899-12-30T00:11:09"/>
    <x v="88"/>
    <s v="WI John Nolen"/>
    <n v="5.3811659192825161"/>
    <n v="0"/>
    <s v="Nice!"/>
    <m/>
    <d v="1899-12-30T04:52:08"/>
    <d v="1899-12-30T02:26:04"/>
    <d v="1899-12-30T04:52:08"/>
    <d v="1899-12-30T05:44:32"/>
    <d v="1899-12-30T02:26:04"/>
    <d v="1899-12-30T02:52:16"/>
    <n v="2137"/>
    <x v="14"/>
    <x v="1"/>
    <n v="201504"/>
  </r>
  <r>
    <x v="1917"/>
    <d v="2015-04-14T00:00:00"/>
    <x v="1"/>
    <n v="13.5"/>
    <n v="1"/>
    <n v="2"/>
    <n v="0"/>
    <d v="1899-12-30T01:02:00"/>
    <d v="1899-12-30T00:04:36"/>
    <x v="89"/>
    <s v="Lake Manona Loop"/>
    <n v="13.064516129032267"/>
    <n v="0"/>
    <s v="Nice!"/>
    <m/>
    <d v="1899-12-30T08:34:22"/>
    <d v="1899-12-30T04:17:11"/>
    <d v="1899-12-30T02:00:20"/>
    <d v="1899-12-30T02:52:44"/>
    <d v="1899-12-30T01:00:10"/>
    <d v="1899-12-30T01:26:22"/>
    <n v="607"/>
    <x v="14"/>
    <x v="1"/>
    <n v="201504"/>
  </r>
  <r>
    <x v="1918"/>
    <d v="2015-04-15T00:00:00"/>
    <x v="2"/>
    <n v="3.6"/>
    <n v="0"/>
    <n v="41"/>
    <n v="50"/>
    <d v="1899-12-30T00:41:50"/>
    <d v="1899-12-30T00:11:37"/>
    <x v="88"/>
    <s v="WI Random"/>
    <n v="5.1633466135458201"/>
    <n v="138"/>
    <s v="Nice!"/>
    <m/>
    <d v="1899-12-30T05:04:27"/>
    <d v="1899-12-30T02:32:14"/>
    <d v="1899-12-30T05:04:27"/>
    <d v="1899-12-30T05:56:51"/>
    <d v="1899-12-30T02:32:14"/>
    <d v="1899-12-30T02:58:26"/>
    <n v="2307"/>
    <x v="14"/>
    <x v="1"/>
    <n v="201504"/>
  </r>
  <r>
    <x v="1918"/>
    <d v="2015-04-15T00:00:00"/>
    <x v="1"/>
    <n v="6.3"/>
    <n v="0"/>
    <n v="34"/>
    <n v="26"/>
    <d v="1899-12-30T00:34:26"/>
    <d v="1899-12-30T00:05:28"/>
    <x v="89"/>
    <s v="WI Random"/>
    <n v="10.977734753146187"/>
    <n v="0"/>
    <s v="Nice!"/>
    <m/>
    <d v="1899-12-30T10:12:09"/>
    <d v="1899-12-30T05:06:04"/>
    <d v="1899-12-30T02:23:12"/>
    <d v="1899-12-30T03:15:36"/>
    <d v="1899-12-30T01:11:36"/>
    <d v="1899-12-30T01:37:48"/>
    <n v="675"/>
    <x v="14"/>
    <x v="1"/>
    <n v="201504"/>
  </r>
  <r>
    <x v="1919"/>
    <d v="2015-04-16T00:00:00"/>
    <x v="2"/>
    <n v="2.5"/>
    <n v="0"/>
    <n v="32"/>
    <n v="45"/>
    <d v="1899-12-30T00:32:45"/>
    <d v="1899-12-30T00:13:06"/>
    <x v="88"/>
    <s v="WI Trail Run"/>
    <n v="4.5801526717557293"/>
    <n v="129"/>
    <s v="Nice!"/>
    <m/>
    <d v="1899-12-30T05:43:13"/>
    <d v="1899-12-30T02:51:37"/>
    <d v="1899-12-30T05:43:13"/>
    <d v="1899-12-30T06:35:37"/>
    <d v="1899-12-30T02:51:37"/>
    <d v="1899-12-30T03:17:49"/>
    <n v="2571"/>
    <x v="14"/>
    <x v="1"/>
    <n v="201504"/>
  </r>
  <r>
    <x v="1919"/>
    <d v="2015-04-16T00:00:00"/>
    <x v="2"/>
    <n v="14"/>
    <n v="2"/>
    <n v="51"/>
    <n v="20"/>
    <d v="1899-12-30T02:51:20"/>
    <d v="1899-12-30T00:12:14"/>
    <x v="88"/>
    <s v="Epic To John Nolen"/>
    <n v="4.9027237354085642"/>
    <n v="153"/>
    <s v="Nice!"/>
    <m/>
    <d v="1899-12-30T05:20:38"/>
    <d v="1899-12-30T02:40:19"/>
    <d v="1899-12-30T05:20:38"/>
    <d v="1899-12-30T06:13:02"/>
    <d v="1899-12-30T02:40:19"/>
    <d v="1899-12-30T03:06:31"/>
    <n v="2474"/>
    <x v="14"/>
    <x v="1"/>
    <n v="201504"/>
  </r>
  <r>
    <x v="1920"/>
    <d v="2015-04-19T00:00:00"/>
    <x v="1"/>
    <n v="48.6"/>
    <n v="3"/>
    <n v="27"/>
    <n v="39"/>
    <d v="1899-12-30T03:27:39"/>
    <d v="1899-12-30T00:04:16"/>
    <x v="53"/>
    <s v="Rev3 Minus Out and Back"/>
    <n v="14.042860582711304"/>
    <n v="137"/>
    <s v="Nice!"/>
    <m/>
    <d v="1899-12-30T07:58:32"/>
    <d v="1899-12-30T03:59:16"/>
    <d v="1899-12-30T01:51:57"/>
    <d v="1899-12-30T02:44:21"/>
    <d v="1899-12-30T00:55:58"/>
    <d v="1899-12-30T01:22:10"/>
    <n v="527"/>
    <x v="14"/>
    <x v="1"/>
    <n v="201504"/>
  </r>
  <r>
    <x v="1921"/>
    <d v="2015-04-20T00:00:00"/>
    <x v="0"/>
    <n v="1"/>
    <n v="0"/>
    <n v="33"/>
    <n v="19"/>
    <d v="1899-12-30T00:33:19"/>
    <d v="1899-12-30T00:33:19"/>
    <x v="49"/>
    <s v="PHS Masters Swim"/>
    <n v="1.8009004502251138"/>
    <n v="0"/>
    <s v="Inside"/>
    <m/>
    <d v="1899-12-30T01:19:58"/>
    <d v="1899-12-30T00:39:59"/>
    <d v="1899-12-30T14:32:54"/>
    <d v="1899-12-30T15:25:18"/>
    <d v="1899-12-30T07:16:27"/>
    <d v="1899-12-30T07:42:39"/>
    <n v="2811"/>
    <x v="14"/>
    <x v="1"/>
    <n v="201504"/>
  </r>
  <r>
    <x v="1922"/>
    <d v="2015-04-21T00:00:00"/>
    <x v="2"/>
    <n v="3.1"/>
    <n v="0"/>
    <n v="32"/>
    <n v="23"/>
    <d v="1899-12-30T00:32:23"/>
    <d v="1899-12-30T00:10:27"/>
    <x v="86"/>
    <s v="YNHH Division St 5k"/>
    <n v="5.7436953165208493"/>
    <n v="0"/>
    <s v="Nice!"/>
    <m/>
    <d v="1899-12-30T04:33:41"/>
    <d v="1899-12-30T02:16:51"/>
    <d v="1899-12-30T04:33:41"/>
    <d v="1899-12-30T05:26:06"/>
    <d v="1899-12-30T02:16:51"/>
    <d v="1899-12-30T02:43:03"/>
    <n v="1739"/>
    <x v="14"/>
    <x v="1"/>
    <n v="201504"/>
  </r>
  <r>
    <x v="1923"/>
    <d v="2015-04-22T00:00:00"/>
    <x v="0"/>
    <n v="1.1499999999999999"/>
    <n v="0"/>
    <n v="38"/>
    <n v="34"/>
    <d v="1899-12-30T00:38:34"/>
    <d v="1899-12-30T00:33:32"/>
    <x v="49"/>
    <s v="PHS Masters Swim"/>
    <n v="1.7891097666378579"/>
    <n v="0"/>
    <s v="Inside"/>
    <m/>
    <d v="1899-12-30T01:20:29"/>
    <d v="1899-12-30T00:40:15"/>
    <d v="1899-12-30T14:38:39"/>
    <d v="1899-12-30T15:31:03"/>
    <d v="1899-12-30T07:19:19"/>
    <d v="1899-12-30T07:45:31"/>
    <n v="2822"/>
    <x v="14"/>
    <x v="1"/>
    <n v="201504"/>
  </r>
  <r>
    <x v="1924"/>
    <d v="2015-04-23T00:00:00"/>
    <x v="2"/>
    <n v="3"/>
    <n v="0"/>
    <n v="29"/>
    <n v="35"/>
    <d v="1899-12-30T00:29:35"/>
    <d v="1899-12-30T00:09:52"/>
    <x v="86"/>
    <s v="YNHH-5k"/>
    <n v="6.0845070422535263"/>
    <n v="0"/>
    <s v="Nice!"/>
    <m/>
    <d v="1899-12-30T04:18:22"/>
    <d v="1899-12-30T02:09:11"/>
    <d v="1899-12-30T04:18:22"/>
    <d v="1899-12-30T05:10:46"/>
    <d v="1899-12-30T02:09:11"/>
    <d v="1899-12-30T02:35:23"/>
    <n v="1308"/>
    <x v="14"/>
    <x v="1"/>
    <n v="201504"/>
  </r>
  <r>
    <x v="1925"/>
    <d v="2015-04-26T00:00:00"/>
    <x v="2"/>
    <n v="13.1"/>
    <n v="2"/>
    <n v="8"/>
    <n v="57"/>
    <d v="1899-12-30T02:08:57"/>
    <d v="1899-12-30T00:09:51"/>
    <x v="88"/>
    <s v="Cheshire Half Marathon"/>
    <n v="6.0953858084528942"/>
    <n v="165"/>
    <s v="Chilly"/>
    <m/>
    <d v="1899-12-30T04:17:54"/>
    <d v="1899-12-30T02:08:57"/>
    <d v="1899-12-30T04:17:54"/>
    <d v="1899-12-30T05:10:18"/>
    <d v="1899-12-30T02:08:57"/>
    <d v="1899-12-30T02:35:09"/>
    <n v="1290"/>
    <x v="14"/>
    <x v="1"/>
    <n v="201504"/>
  </r>
  <r>
    <x v="1925"/>
    <d v="2015-04-26T00:00:00"/>
    <x v="8"/>
    <n v="1"/>
    <n v="0"/>
    <n v="9"/>
    <n v="58"/>
    <d v="1899-12-30T00:09:58"/>
    <d v="1899-12-30T00:09:58"/>
    <x v="88"/>
    <s v="Cheshire Half Marathon"/>
    <n v="6.020066889632111"/>
    <n v="152"/>
    <s v="Chilly"/>
    <m/>
    <d v="1899-12-30T00:00:00"/>
    <d v="1899-12-30T00:00:00"/>
    <d v="1899-12-30T04:21:08"/>
    <d v="1899-12-30T05:13:32"/>
    <d v="1899-12-30T02:10:34"/>
    <d v="1899-12-30T02:36:46"/>
    <n v="1381"/>
    <x v="14"/>
    <x v="1"/>
    <n v="201504"/>
  </r>
  <r>
    <x v="1925"/>
    <d v="2015-04-26T00:00:00"/>
    <x v="9"/>
    <n v="1"/>
    <n v="0"/>
    <n v="9"/>
    <n v="46"/>
    <d v="1899-12-30T00:09:46"/>
    <d v="1899-12-30T00:09:46"/>
    <x v="88"/>
    <s v="Cheshire Half Marathon"/>
    <n v="6.1433447098976153"/>
    <n v="161"/>
    <s v="Chilly"/>
    <m/>
    <d v="1899-12-30T00:00:00"/>
    <d v="1899-12-30T00:00:00"/>
    <d v="1899-12-30T04:15:53"/>
    <d v="1899-12-30T05:08:17"/>
    <d v="1899-12-30T02:07:57"/>
    <d v="1899-12-30T02:34:09"/>
    <n v="1225"/>
    <x v="14"/>
    <x v="1"/>
    <n v="201504"/>
  </r>
  <r>
    <x v="1925"/>
    <d v="2015-04-26T00:00:00"/>
    <x v="10"/>
    <n v="1"/>
    <n v="0"/>
    <n v="9"/>
    <n v="35"/>
    <d v="1899-12-30T00:09:35"/>
    <d v="1899-12-30T00:09:35"/>
    <x v="88"/>
    <s v="Cheshire Half Marathon"/>
    <n v="6.2608695652173951"/>
    <n v="164"/>
    <s v="Chilly"/>
    <m/>
    <d v="1899-12-30T00:00:00"/>
    <d v="1899-12-30T00:00:00"/>
    <d v="1899-12-30T04:11:05"/>
    <d v="1899-12-30T05:03:29"/>
    <d v="1899-12-30T02:05:33"/>
    <d v="1899-12-30T02:31:45"/>
    <n v="1085"/>
    <x v="14"/>
    <x v="1"/>
    <n v="201504"/>
  </r>
  <r>
    <x v="1925"/>
    <d v="2015-04-26T00:00:00"/>
    <x v="11"/>
    <n v="1"/>
    <n v="0"/>
    <n v="9"/>
    <n v="49"/>
    <d v="1899-12-30T00:09:49"/>
    <d v="1899-12-30T00:09:49"/>
    <x v="88"/>
    <s v="Cheshire Half Marathon"/>
    <n v="6.1120543293718219"/>
    <n v="167"/>
    <s v="Chilly"/>
    <m/>
    <d v="1899-12-30T00:00:00"/>
    <d v="1899-12-30T00:00:00"/>
    <d v="1899-12-30T04:17:12"/>
    <d v="1899-12-30T05:09:36"/>
    <d v="1899-12-30T02:08:36"/>
    <d v="1899-12-30T02:34:48"/>
    <n v="1258"/>
    <x v="14"/>
    <x v="1"/>
    <n v="201504"/>
  </r>
  <r>
    <x v="1925"/>
    <d v="2015-04-26T00:00:00"/>
    <x v="12"/>
    <n v="1"/>
    <n v="0"/>
    <n v="9"/>
    <n v="38"/>
    <d v="1899-12-30T00:09:38"/>
    <d v="1899-12-30T00:09:38"/>
    <x v="88"/>
    <s v="Cheshire Half Marathon"/>
    <n v="6.228373702422151"/>
    <n v="168"/>
    <s v="Chilly"/>
    <m/>
    <d v="1899-12-30T00:00:00"/>
    <d v="1899-12-30T00:00:00"/>
    <d v="1899-12-30T04:12:24"/>
    <d v="1899-12-30T05:04:48"/>
    <d v="1899-12-30T02:06:12"/>
    <d v="1899-12-30T02:32:24"/>
    <n v="1116"/>
    <x v="14"/>
    <x v="1"/>
    <n v="201504"/>
  </r>
  <r>
    <x v="1925"/>
    <d v="2015-04-26T00:00:00"/>
    <x v="13"/>
    <n v="1"/>
    <n v="0"/>
    <n v="9"/>
    <n v="40"/>
    <d v="1899-12-30T00:09:40"/>
    <d v="1899-12-30T00:09:40"/>
    <x v="88"/>
    <s v="Cheshire Half Marathon"/>
    <n v="6.2068965517241432"/>
    <n v="169"/>
    <s v="Chilly"/>
    <m/>
    <d v="1899-12-30T00:00:00"/>
    <d v="1899-12-30T00:00:00"/>
    <d v="1899-12-30T04:13:16"/>
    <d v="1899-12-30T05:05:40"/>
    <d v="1899-12-30T02:06:38"/>
    <d v="1899-12-30T02:32:50"/>
    <n v="1137"/>
    <x v="14"/>
    <x v="1"/>
    <n v="201504"/>
  </r>
  <r>
    <x v="1925"/>
    <d v="2015-04-26T00:00:00"/>
    <x v="14"/>
    <n v="1"/>
    <n v="0"/>
    <n v="9"/>
    <n v="31"/>
    <d v="1899-12-30T00:09:31"/>
    <d v="1899-12-30T00:09:31"/>
    <x v="88"/>
    <s v="Cheshire Half Marathon"/>
    <n v="6.3047285464098115"/>
    <n v="171"/>
    <s v="Chilly"/>
    <m/>
    <d v="1899-12-30T00:00:00"/>
    <d v="1899-12-30T00:00:00"/>
    <d v="1899-12-30T04:09:20"/>
    <d v="1899-12-30T05:01:44"/>
    <d v="1899-12-30T02:04:40"/>
    <d v="1899-12-30T02:30:52"/>
    <n v="1041"/>
    <x v="14"/>
    <x v="1"/>
    <n v="201504"/>
  </r>
  <r>
    <x v="1925"/>
    <d v="2015-04-26T00:00:00"/>
    <x v="15"/>
    <n v="1"/>
    <n v="0"/>
    <n v="9"/>
    <n v="52"/>
    <d v="1899-12-30T00:09:52"/>
    <d v="1899-12-30T00:09:52"/>
    <x v="88"/>
    <s v="Cheshire Half Marathon"/>
    <n v="6.081081081081086"/>
    <n v="170"/>
    <s v="Chilly"/>
    <m/>
    <d v="1899-12-30T00:00:00"/>
    <d v="1899-12-30T00:00:00"/>
    <d v="1899-12-30T04:18:30"/>
    <d v="1899-12-30T05:10:54"/>
    <d v="1899-12-30T02:09:15"/>
    <d v="1899-12-30T02:35:27"/>
    <n v="1313"/>
    <x v="14"/>
    <x v="1"/>
    <n v="201504"/>
  </r>
  <r>
    <x v="1925"/>
    <d v="2015-04-26T00:00:00"/>
    <x v="16"/>
    <n v="1"/>
    <n v="0"/>
    <n v="9"/>
    <n v="35"/>
    <d v="1899-12-30T00:09:35"/>
    <d v="1899-12-30T00:09:35"/>
    <x v="88"/>
    <s v="Cheshire Half Marathon"/>
    <n v="6.2608695652173951"/>
    <n v="170"/>
    <s v="Chilly"/>
    <m/>
    <d v="1899-12-30T00:00:00"/>
    <d v="1899-12-30T00:00:00"/>
    <d v="1899-12-30T04:11:05"/>
    <d v="1899-12-30T05:03:29"/>
    <d v="1899-12-30T02:05:33"/>
    <d v="1899-12-30T02:31:45"/>
    <n v="1085"/>
    <x v="14"/>
    <x v="1"/>
    <n v="201504"/>
  </r>
  <r>
    <x v="1925"/>
    <d v="2015-04-26T00:00:00"/>
    <x v="17"/>
    <n v="1"/>
    <n v="0"/>
    <n v="10"/>
    <n v="6"/>
    <d v="1899-12-30T00:10:06"/>
    <d v="1899-12-30T00:10:06"/>
    <x v="88"/>
    <s v="Cheshire Half Marathon"/>
    <n v="5.940594059405945"/>
    <n v="171"/>
    <s v="Chilly"/>
    <m/>
    <d v="1899-12-30T00:00:00"/>
    <d v="1899-12-30T00:00:00"/>
    <d v="1899-12-30T04:24:37"/>
    <d v="1899-12-30T05:17:01"/>
    <d v="1899-12-30T02:12:19"/>
    <d v="1899-12-30T02:38:31"/>
    <n v="1489"/>
    <x v="14"/>
    <x v="1"/>
    <n v="201504"/>
  </r>
  <r>
    <x v="1925"/>
    <d v="2015-04-26T00:00:00"/>
    <x v="18"/>
    <n v="1"/>
    <n v="0"/>
    <n v="9"/>
    <n v="43"/>
    <d v="1899-12-30T00:09:43"/>
    <d v="1899-12-30T00:09:43"/>
    <x v="88"/>
    <s v="Cheshire Half Marathon"/>
    <n v="6.1749571183533494"/>
    <n v="170"/>
    <s v="Chilly"/>
    <m/>
    <d v="1899-12-30T00:00:00"/>
    <d v="1899-12-30T00:00:00"/>
    <d v="1899-12-30T04:14:35"/>
    <d v="1899-12-30T05:06:59"/>
    <d v="1899-12-30T02:07:17"/>
    <d v="1899-12-30T02:33:29"/>
    <n v="1184"/>
    <x v="14"/>
    <x v="1"/>
    <n v="201504"/>
  </r>
  <r>
    <x v="1925"/>
    <d v="2015-04-26T00:00:00"/>
    <x v="19"/>
    <n v="1"/>
    <n v="0"/>
    <n v="10"/>
    <n v="20"/>
    <d v="1899-12-30T00:10:20"/>
    <d v="1899-12-30T00:10:20"/>
    <x v="88"/>
    <s v="Cheshire Half Marathon"/>
    <n v="5.8064516129032304"/>
    <n v="160"/>
    <s v="Chilly"/>
    <m/>
    <d v="1899-12-30T00:00:00"/>
    <d v="1899-12-30T00:00:00"/>
    <d v="1899-12-30T04:30:44"/>
    <d v="1899-12-30T05:23:08"/>
    <d v="1899-12-30T02:15:22"/>
    <d v="1899-12-30T02:41:34"/>
    <n v="1656"/>
    <x v="14"/>
    <x v="1"/>
    <n v="201504"/>
  </r>
  <r>
    <x v="1925"/>
    <d v="2015-04-26T00:00:00"/>
    <x v="20"/>
    <n v="1"/>
    <n v="0"/>
    <n v="9"/>
    <n v="50"/>
    <d v="1899-12-30T00:09:50"/>
    <d v="1899-12-30T00:09:50"/>
    <x v="88"/>
    <s v="Cheshire Half Marathon"/>
    <n v="6.1016949152542415"/>
    <n v="151"/>
    <s v="Chilly"/>
    <m/>
    <d v="1899-12-30T00:00:00"/>
    <d v="1899-12-30T00:00:00"/>
    <d v="1899-12-30T04:17:38"/>
    <d v="1899-12-30T05:10:02"/>
    <d v="1899-12-30T02:08:49"/>
    <d v="1899-12-30T02:35:01"/>
    <n v="1276"/>
    <x v="14"/>
    <x v="1"/>
    <n v="201504"/>
  </r>
  <r>
    <x v="1926"/>
    <d v="2015-04-27T00:00:00"/>
    <x v="1"/>
    <n v="11"/>
    <n v="0"/>
    <n v="30"/>
    <n v="33"/>
    <d v="1899-12-30T00:30:33"/>
    <d v="1899-12-30T00:02:47"/>
    <x v="51"/>
    <s v="YNHH Spin Bike"/>
    <n v="21.603927986906726"/>
    <n v="0"/>
    <s v="Inside"/>
    <m/>
    <d v="1899-12-30T05:11:03"/>
    <d v="1899-12-30T02:35:32"/>
    <d v="1899-12-30T01:12:46"/>
    <d v="1899-12-30T02:05:10"/>
    <d v="1899-12-30T00:36:23"/>
    <d v="1899-12-30T01:02:35"/>
    <n v="104"/>
    <x v="14"/>
    <x v="1"/>
    <n v="201504"/>
  </r>
  <r>
    <x v="1926"/>
    <d v="2015-04-27T00:00:00"/>
    <x v="0"/>
    <n v="1.2"/>
    <n v="0"/>
    <n v="40"/>
    <n v="0"/>
    <d v="1899-12-30T00:40:00"/>
    <d v="1899-12-30T00:33:20"/>
    <x v="49"/>
    <s v="PHS Masters Swim"/>
    <n v="1.8000000000000016"/>
    <n v="0"/>
    <s v="Inside"/>
    <m/>
    <d v="1899-12-30T01:20:00"/>
    <d v="1899-12-30T00:40:00"/>
    <d v="1899-12-30T14:33:20"/>
    <d v="1899-12-30T15:25:44"/>
    <d v="1899-12-30T07:16:40"/>
    <d v="1899-12-30T07:42:52"/>
    <n v="2812"/>
    <x v="14"/>
    <x v="1"/>
    <n v="201504"/>
  </r>
  <r>
    <x v="1927"/>
    <d v="2015-04-29T00:00:00"/>
    <x v="2"/>
    <n v="4.0599999999999996"/>
    <n v="0"/>
    <n v="43"/>
    <n v="8"/>
    <d v="1899-12-30T00:43:08"/>
    <d v="1899-12-30T00:10:37"/>
    <x v="86"/>
    <s v="YNHH Hill Run"/>
    <n v="5.6476043276661549"/>
    <n v="146"/>
    <s v="Perfect"/>
    <m/>
    <d v="1899-12-30T04:38:21"/>
    <d v="1899-12-30T02:19:10"/>
    <d v="1899-12-30T04:38:21"/>
    <d v="1899-12-30T05:30:45"/>
    <d v="1899-12-30T02:19:10"/>
    <d v="1899-12-30T02:45:22"/>
    <n v="1853"/>
    <x v="14"/>
    <x v="1"/>
    <n v="201504"/>
  </r>
  <r>
    <x v="1927"/>
    <d v="2015-04-29T00:00:00"/>
    <x v="0"/>
    <n v="0.75"/>
    <n v="0"/>
    <n v="25"/>
    <n v="56"/>
    <d v="1899-12-30T00:25:56"/>
    <d v="1899-12-30T00:34:35"/>
    <x v="49"/>
    <s v="PHS Lap Swim"/>
    <n v="1.7352185089974306"/>
    <n v="0"/>
    <s v="Inside"/>
    <m/>
    <d v="1899-12-30T01:22:59"/>
    <d v="1899-12-30T00:41:30"/>
    <d v="1899-12-30T15:05:56"/>
    <d v="1899-12-30T15:58:20"/>
    <d v="1899-12-30T07:32:58"/>
    <d v="1899-12-30T07:59:10"/>
    <n v="2849"/>
    <x v="14"/>
    <x v="1"/>
    <n v="201504"/>
  </r>
  <r>
    <x v="1928"/>
    <d v="2015-05-01T00:00:00"/>
    <x v="2"/>
    <n v="7.25"/>
    <n v="1"/>
    <n v="22"/>
    <n v="58"/>
    <d v="1899-12-30T01:22:58"/>
    <d v="1899-12-30T00:11:27"/>
    <x v="88"/>
    <s v="Reverse Quassy Loop"/>
    <n v="5.2430695058256367"/>
    <n v="149"/>
    <s v="Chilly"/>
    <m/>
    <d v="1899-12-30T04:59:49"/>
    <d v="1899-12-30T02:29:55"/>
    <d v="1899-12-30T04:59:49"/>
    <d v="1899-12-30T05:52:13"/>
    <d v="1899-12-30T02:29:55"/>
    <d v="1899-12-30T02:56:07"/>
    <n v="2253"/>
    <x v="14"/>
    <x v="2"/>
    <n v="201505"/>
  </r>
  <r>
    <x v="1928"/>
    <d v="2015-05-01T00:00:00"/>
    <x v="1"/>
    <n v="9.6"/>
    <n v="0"/>
    <n v="44"/>
    <n v="25"/>
    <d v="1899-12-30T00:44:25"/>
    <d v="1899-12-30T00:04:38"/>
    <x v="90"/>
    <s v="Challenge Olympic Run Course"/>
    <n v="12.968105065666052"/>
    <n v="136"/>
    <s v="Chilly"/>
    <m/>
    <d v="1899-12-30T08:38:12"/>
    <d v="1899-12-30T04:19:06"/>
    <d v="1899-12-30T02:01:13"/>
    <d v="1899-12-30T02:53:37"/>
    <d v="1899-12-30T01:00:37"/>
    <d v="1899-12-30T01:26:49"/>
    <n v="612"/>
    <x v="14"/>
    <x v="2"/>
    <n v="201505"/>
  </r>
  <r>
    <x v="1929"/>
    <d v="2015-05-03T00:00:00"/>
    <x v="1"/>
    <n v="55.1"/>
    <n v="3"/>
    <n v="48"/>
    <n v="27"/>
    <d v="1899-12-30T03:48:27"/>
    <d v="1899-12-30T00:04:09"/>
    <x v="90"/>
    <s v="Random"/>
    <n v="14.471437951411698"/>
    <n v="0"/>
    <s v="Nice!"/>
    <s v="https://www.strava.com/activities/297323394#kudos"/>
    <d v="1899-12-30T07:44:22"/>
    <d v="1899-12-30T03:52:11"/>
    <d v="1899-12-30T01:48:38"/>
    <d v="1899-12-30T02:41:02"/>
    <d v="1899-12-30T00:54:19"/>
    <d v="1899-12-30T01:20:31"/>
    <n v="491"/>
    <x v="14"/>
    <x v="2"/>
    <n v="201505"/>
  </r>
  <r>
    <x v="1930"/>
    <d v="2015-05-04T00:00:00"/>
    <x v="0"/>
    <n v="1.1499999999999999"/>
    <n v="0"/>
    <n v="36"/>
    <n v="47"/>
    <d v="1899-12-30T00:36:47"/>
    <d v="1899-12-30T00:31:59"/>
    <x v="49"/>
    <s v="PHS Masters Swim"/>
    <n v="1.8758495695514286"/>
    <n v="0"/>
    <s v="Inside"/>
    <s v="https://connect.garmin.com/modern/activity/765550969"/>
    <d v="1899-12-30T01:16:46"/>
    <d v="1899-12-30T00:38:23"/>
    <d v="1899-12-30T13:58:01"/>
    <d v="1899-12-30T14:50:25"/>
    <d v="1899-12-30T06:59:01"/>
    <d v="1899-12-30T07:25:13"/>
    <n v="2780"/>
    <x v="14"/>
    <x v="2"/>
    <n v="201505"/>
  </r>
  <r>
    <x v="1931"/>
    <d v="2015-05-11T00:00:00"/>
    <x v="1"/>
    <n v="11.5"/>
    <n v="0"/>
    <n v="31"/>
    <n v="0"/>
    <d v="1899-12-30T00:31:00"/>
    <d v="1899-12-30T00:02:42"/>
    <x v="51"/>
    <s v="YNHH Spin Bike"/>
    <n v="22.258064516129046"/>
    <n v="0"/>
    <s v="Inside"/>
    <m/>
    <d v="1899-12-30T05:01:55"/>
    <d v="1899-12-30T02:30:57"/>
    <d v="1899-12-30T01:10:38"/>
    <d v="1899-12-30T02:03:02"/>
    <d v="1899-12-30T00:35:19"/>
    <d v="1899-12-30T01:01:31"/>
    <n v="83"/>
    <x v="14"/>
    <x v="2"/>
    <n v="201505"/>
  </r>
  <r>
    <x v="1931"/>
    <d v="2015-05-11T00:00:00"/>
    <x v="0"/>
    <n v="1"/>
    <n v="0"/>
    <n v="32"/>
    <n v="29"/>
    <d v="1899-12-30T00:32:29"/>
    <d v="1899-12-30T00:32:29"/>
    <x v="49"/>
    <s v="PHS Masters Swim"/>
    <n v="1.84710107747563"/>
    <n v="0"/>
    <s v="Inside"/>
    <m/>
    <d v="1899-12-30T01:17:58"/>
    <d v="1899-12-30T00:38:59"/>
    <d v="1899-12-30T14:11:04"/>
    <d v="1899-12-30T15:03:28"/>
    <d v="1899-12-30T07:05:32"/>
    <d v="1899-12-30T07:31:44"/>
    <n v="2793"/>
    <x v="14"/>
    <x v="2"/>
    <n v="201505"/>
  </r>
  <r>
    <x v="1932"/>
    <d v="2015-05-12T00:00:00"/>
    <x v="1"/>
    <n v="20.100000000000001"/>
    <n v="1"/>
    <n v="20"/>
    <n v="13"/>
    <d v="1899-12-30T01:20:13"/>
    <d v="1899-12-30T00:03:59"/>
    <x v="53"/>
    <s v="Mojy to Work"/>
    <n v="15.034282152503648"/>
    <n v="0"/>
    <s v="Wet"/>
    <s v="https://www.strava.com/activities/302944975"/>
    <d v="1899-12-30T07:26:59"/>
    <d v="1899-12-30T03:43:29"/>
    <d v="1899-12-30T01:44:34"/>
    <d v="1899-12-30T02:36:58"/>
    <d v="1899-12-30T00:52:17"/>
    <d v="1899-12-30T01:18:29"/>
    <n v="422"/>
    <x v="14"/>
    <x v="2"/>
    <n v="201505"/>
  </r>
  <r>
    <x v="1932"/>
    <d v="2015-05-12T00:00:00"/>
    <x v="1"/>
    <n v="20.100000000000001"/>
    <n v="1"/>
    <n v="11"/>
    <n v="50"/>
    <d v="1899-12-30T01:11:50"/>
    <d v="1899-12-30T00:03:34"/>
    <x v="53"/>
    <s v="Work to Mojy"/>
    <n v="16.788863109048737"/>
    <n v="0"/>
    <s v="HOT &amp; Humid"/>
    <s v="https://www.strava.com/activities/303296947"/>
    <d v="1899-12-30T06:40:16"/>
    <d v="1899-12-30T03:20:08"/>
    <d v="1899-12-30T01:33:38"/>
    <d v="1899-12-30T02:26:02"/>
    <d v="1899-12-30T00:46:49"/>
    <d v="1899-12-30T01:13:01"/>
    <n v="283"/>
    <x v="14"/>
    <x v="2"/>
    <n v="201505"/>
  </r>
  <r>
    <x v="1933"/>
    <d v="2015-05-13T00:00:00"/>
    <x v="2"/>
    <n v="3"/>
    <n v="0"/>
    <n v="31"/>
    <n v="5"/>
    <d v="1899-12-30T00:31:05"/>
    <d v="1899-12-30T00:10:22"/>
    <x v="86"/>
    <s v="Random"/>
    <n v="5.7908847184986652"/>
    <n v="0"/>
    <s v="Cool"/>
    <s v="https://www.strava.com/activities/303763998"/>
    <d v="1899-12-30T04:31:28"/>
    <d v="1899-12-30T02:15:44"/>
    <d v="1899-12-30T04:31:28"/>
    <d v="1899-12-30T05:23:52"/>
    <d v="1899-12-30T02:15:44"/>
    <d v="1899-12-30T02:41:56"/>
    <n v="1682"/>
    <x v="14"/>
    <x v="2"/>
    <n v="201505"/>
  </r>
  <r>
    <x v="1933"/>
    <d v="2015-05-13T00:00:00"/>
    <x v="0"/>
    <n v="1"/>
    <n v="0"/>
    <n v="28"/>
    <n v="11"/>
    <d v="1899-12-30T00:28:11"/>
    <d v="1899-12-30T00:28:11"/>
    <x v="49"/>
    <s v="PHS Masters Swim"/>
    <n v="2.1289178001182751"/>
    <n v="0"/>
    <s v="Inside"/>
    <m/>
    <d v="1899-12-30T01:07:38"/>
    <d v="1899-12-30T00:33:49"/>
    <d v="1899-12-30T12:18:24"/>
    <d v="1899-12-30T13:10:48"/>
    <d v="1899-12-30T06:09:12"/>
    <d v="1899-12-30T06:35:24"/>
    <n v="2749"/>
    <x v="14"/>
    <x v="2"/>
    <n v="201505"/>
  </r>
  <r>
    <x v="1934"/>
    <d v="2015-05-15T00:00:00"/>
    <x v="1"/>
    <n v="12.5"/>
    <n v="0"/>
    <n v="50"/>
    <n v="16"/>
    <d v="1899-12-30T00:50:16"/>
    <d v="1899-12-30T00:04:01"/>
    <x v="90"/>
    <s v="Random"/>
    <n v="14.920424403183036"/>
    <n v="128"/>
    <s v="Nice!"/>
    <s v="https://www.strava.com/activities/305076068/analysis"/>
    <d v="1899-12-30T07:30:23"/>
    <d v="1899-12-30T03:45:12"/>
    <d v="1899-12-30T01:45:22"/>
    <d v="1899-12-30T02:37:46"/>
    <d v="1899-12-30T00:52:41"/>
    <d v="1899-12-30T01:18:53"/>
    <n v="452"/>
    <x v="14"/>
    <x v="2"/>
    <n v="201505"/>
  </r>
  <r>
    <x v="1935"/>
    <d v="2015-05-17T00:00:00"/>
    <x v="1"/>
    <n v="62"/>
    <n v="4"/>
    <n v="10"/>
    <n v="1"/>
    <d v="1899-12-30T04:10:01"/>
    <d v="1899-12-30T00:04:02"/>
    <x v="90"/>
    <s v="Waramaug and Rev254"/>
    <n v="14.879008066128936"/>
    <n v="144"/>
    <s v="Nice!"/>
    <s v="https://www.strava.com/activities/306376410"/>
    <d v="1899-12-30T07:31:39"/>
    <d v="1899-12-30T03:45:49"/>
    <d v="1899-12-30T01:45:39"/>
    <d v="1899-12-30T02:38:03"/>
    <d v="1899-12-30T00:52:50"/>
    <d v="1899-12-30T01:19:02"/>
    <n v="459"/>
    <x v="14"/>
    <x v="2"/>
    <n v="201505"/>
  </r>
  <r>
    <x v="1936"/>
    <d v="2015-05-19T00:00:00"/>
    <x v="2"/>
    <n v="3.3"/>
    <n v="0"/>
    <n v="33"/>
    <n v="52"/>
    <d v="1899-12-30T00:33:52"/>
    <d v="1899-12-30T00:10:16"/>
    <x v="88"/>
    <s v="Madison Runabout"/>
    <n v="5.8464566929133897"/>
    <n v="0"/>
    <s v="Nice!"/>
    <s v="https://www.strava.com/activities/307886260"/>
    <d v="1899-12-30T04:28:53"/>
    <d v="1899-12-30T02:14:26"/>
    <d v="1899-12-30T04:28:53"/>
    <d v="1899-12-30T05:21:17"/>
    <d v="1899-12-30T02:14:26"/>
    <d v="1899-12-30T02:40:38"/>
    <n v="1610"/>
    <x v="14"/>
    <x v="2"/>
    <n v="201505"/>
  </r>
  <r>
    <x v="1937"/>
    <d v="2015-05-21T00:00:00"/>
    <x v="2"/>
    <n v="3.75"/>
    <n v="0"/>
    <n v="43"/>
    <n v="58"/>
    <d v="1899-12-30T00:43:58"/>
    <d v="1899-12-30T00:11:43"/>
    <x v="88"/>
    <s v="Madison Hills"/>
    <n v="5.1175132676269941"/>
    <n v="143"/>
    <s v="Chilly"/>
    <s v="https://www.strava.com/activities/308759415"/>
    <d v="1899-12-30T05:07:11"/>
    <d v="1899-12-30T02:33:35"/>
    <d v="1899-12-30T05:07:11"/>
    <d v="1899-12-30T05:59:35"/>
    <d v="1899-12-30T02:33:35"/>
    <d v="1899-12-30T02:59:47"/>
    <n v="2338"/>
    <x v="14"/>
    <x v="2"/>
    <n v="201505"/>
  </r>
  <r>
    <x v="1938"/>
    <d v="2015-05-22T00:00:00"/>
    <x v="2"/>
    <n v="10"/>
    <n v="2"/>
    <n v="5"/>
    <n v="0"/>
    <d v="1899-12-30T02:05:00"/>
    <d v="1899-12-30T00:12:30"/>
    <x v="88"/>
    <s v="Bonk Station"/>
    <n v="4.8000000000000034"/>
    <n v="152"/>
    <s v="Nice!"/>
    <s v="https://www.strava.com/activities/309598903"/>
    <d v="1899-12-30T05:27:30"/>
    <d v="1899-12-30T02:43:45"/>
    <d v="1899-12-30T05:27:30"/>
    <d v="1899-12-30T06:19:54"/>
    <d v="1899-12-30T02:43:45"/>
    <d v="1899-12-30T03:09:57"/>
    <n v="2509"/>
    <x v="14"/>
    <x v="2"/>
    <n v="201505"/>
  </r>
  <r>
    <x v="1939"/>
    <d v="2015-05-23T00:00:00"/>
    <x v="2"/>
    <n v="3.1"/>
    <n v="0"/>
    <n v="26"/>
    <n v="11"/>
    <d v="1899-12-30T00:26:11"/>
    <d v="1899-12-30T00:08:27"/>
    <x v="88"/>
    <s v="Rubber Duck 5k"/>
    <n v="7.1037555697008328"/>
    <n v="0"/>
    <s v="Nice!"/>
    <s v="https://www.strava.com/activities/310053486"/>
    <d v="1899-12-30T03:41:17"/>
    <d v="1899-12-30T01:50:39"/>
    <d v="1899-12-30T03:41:17"/>
    <d v="1899-12-30T04:33:42"/>
    <d v="1899-12-30T01:50:39"/>
    <d v="1899-12-30T02:16:51"/>
    <n v="738"/>
    <x v="14"/>
    <x v="2"/>
    <n v="201505"/>
  </r>
  <r>
    <x v="1940"/>
    <d v="2015-05-24T00:00:00"/>
    <x v="0"/>
    <n v="0.75"/>
    <n v="0"/>
    <n v="30"/>
    <n v="28"/>
    <d v="1899-12-30T00:30:28"/>
    <d v="1899-12-30T00:40:37"/>
    <x v="54"/>
    <s v="GII to Dock"/>
    <n v="1.4770240700218831"/>
    <n v="0"/>
    <s v="Chilly"/>
    <s v="https://www.strava.com/activities/310633564"/>
    <d v="1899-12-30T01:37:30"/>
    <d v="1899-12-30T00:48:45"/>
    <d v="1899-12-30T17:44:18"/>
    <d v="1899-12-30T18:36:42"/>
    <d v="1899-12-30T08:52:09"/>
    <d v="1899-12-30T09:18:21"/>
    <n v="3033"/>
    <x v="14"/>
    <x v="2"/>
    <n v="201505"/>
  </r>
  <r>
    <x v="1940"/>
    <d v="2015-05-24T00:00:00"/>
    <x v="1"/>
    <n v="59"/>
    <n v="4"/>
    <n v="0"/>
    <n v="14"/>
    <d v="1899-12-30T04:00:14"/>
    <d v="1899-12-30T00:04:04"/>
    <x v="90"/>
    <s v="Rev3 Quassy Bike"/>
    <n v="14.735673650617468"/>
    <n v="0"/>
    <s v="Nice!"/>
    <s v="https://www.strava.com/activities/310854677"/>
    <d v="1899-12-30T07:36:02"/>
    <d v="1899-12-30T03:48:01"/>
    <d v="1899-12-30T01:46:41"/>
    <d v="1899-12-30T02:39:05"/>
    <d v="1899-12-30T00:53:20"/>
    <d v="1899-12-30T01:19:32"/>
    <n v="470"/>
    <x v="14"/>
    <x v="2"/>
    <n v="201505"/>
  </r>
  <r>
    <x v="1941"/>
    <d v="2015-05-25T00:00:00"/>
    <x v="2"/>
    <n v="1.6"/>
    <n v="0"/>
    <n v="20"/>
    <n v="0"/>
    <d v="1899-12-30T00:20:00"/>
    <d v="1899-12-30T00:12:30"/>
    <x v="88"/>
    <s v="53 to 389"/>
    <n v="4.8000000000000043"/>
    <n v="0"/>
    <s v="HOT &amp; Humid"/>
    <s v="Watch issues"/>
    <d v="1899-12-30T05:27:30"/>
    <d v="1899-12-30T02:43:45"/>
    <d v="1899-12-30T05:27:30"/>
    <d v="1899-12-30T06:19:54"/>
    <d v="1899-12-30T02:43:45"/>
    <d v="1899-12-30T03:09:57"/>
    <n v="2507"/>
    <x v="14"/>
    <x v="2"/>
    <n v="201505"/>
  </r>
  <r>
    <x v="1942"/>
    <d v="2015-05-27T00:00:00"/>
    <x v="0"/>
    <n v="0.53"/>
    <n v="0"/>
    <n v="21"/>
    <n v="27"/>
    <d v="1899-12-30T00:21:27"/>
    <d v="1899-12-30T00:40:28"/>
    <x v="54"/>
    <s v="Random"/>
    <n v="1.4825174825174838"/>
    <n v="0"/>
    <s v="Nice!"/>
    <s v="https://www.strava.com/activities/312755709"/>
    <d v="1899-12-30T01:37:08"/>
    <d v="1899-12-30T00:48:34"/>
    <d v="1899-12-30T17:40:22"/>
    <d v="1899-12-30T18:32:46"/>
    <d v="1899-12-30T08:50:11"/>
    <d v="1899-12-30T09:16:23"/>
    <n v="3029"/>
    <x v="14"/>
    <x v="2"/>
    <n v="201505"/>
  </r>
  <r>
    <x v="1943"/>
    <d v="2015-05-28T00:00:00"/>
    <x v="2"/>
    <n v="4.2"/>
    <n v="0"/>
    <n v="46"/>
    <n v="29"/>
    <d v="1899-12-30T00:46:29"/>
    <d v="1899-12-30T00:11:04"/>
    <x v="86"/>
    <s v="Work Hill Backwards"/>
    <n v="5.4212979562567281"/>
    <n v="0"/>
    <s v="Nice!"/>
    <s v="https://www.strava.com/activities/313588061"/>
    <d v="1899-12-30T04:49:58"/>
    <d v="1899-12-30T02:24:59"/>
    <d v="1899-12-30T04:49:58"/>
    <d v="1899-12-30T05:42:22"/>
    <d v="1899-12-30T02:24:59"/>
    <d v="1899-12-30T02:51:11"/>
    <n v="2090"/>
    <x v="14"/>
    <x v="2"/>
    <n v="201505"/>
  </r>
  <r>
    <x v="1944"/>
    <d v="2015-05-29T00:00:00"/>
    <x v="0"/>
    <n v="1"/>
    <n v="0"/>
    <n v="36"/>
    <n v="37"/>
    <d v="1899-12-30T00:36:37"/>
    <d v="1899-12-30T00:36:37"/>
    <x v="54"/>
    <s v="Random"/>
    <n v="1.6385980883022315"/>
    <n v="0"/>
    <s v="Nice!"/>
    <m/>
    <d v="1899-12-30T01:27:53"/>
    <d v="1899-12-30T00:43:56"/>
    <d v="1899-12-30T15:59:21"/>
    <d v="1899-12-30T16:51:45"/>
    <d v="1899-12-30T07:59:41"/>
    <d v="1899-12-30T08:25:53"/>
    <n v="2917"/>
    <x v="14"/>
    <x v="2"/>
    <n v="201505"/>
  </r>
  <r>
    <x v="1944"/>
    <d v="2015-05-29T00:00:00"/>
    <x v="2"/>
    <n v="4.0999999999999996"/>
    <n v="0"/>
    <n v="58"/>
    <n v="35"/>
    <d v="1899-12-30T00:58:35"/>
    <d v="1899-12-30T00:14:17"/>
    <x v="88"/>
    <s v="Flanders ShortCut"/>
    <n v="4.1991465149359906"/>
    <n v="0"/>
    <s v="HOT &amp; Humid"/>
    <s v="https://www.strava.com/activities/314167910"/>
    <d v="1899-12-30T06:14:22"/>
    <d v="1899-12-30T03:07:11"/>
    <d v="1899-12-30T06:14:22"/>
    <d v="1899-12-30T07:06:46"/>
    <d v="1899-12-30T03:07:11"/>
    <d v="1899-12-30T03:33:23"/>
    <n v="2654"/>
    <x v="14"/>
    <x v="2"/>
    <n v="201505"/>
  </r>
  <r>
    <x v="1944"/>
    <d v="2015-05-29T00:00:00"/>
    <x v="1"/>
    <n v="15.7"/>
    <n v="1"/>
    <n v="10"/>
    <n v="28"/>
    <d v="1899-12-30T01:10:28"/>
    <d v="1899-12-30T00:04:29"/>
    <x v="90"/>
    <s v="Random"/>
    <n v="13.368022705771061"/>
    <n v="128"/>
    <s v="HOT &amp; Humid"/>
    <s v="https://www.strava.com/activities/314234730/analysis"/>
    <d v="1899-12-30T08:22:42"/>
    <d v="1899-12-30T04:11:21"/>
    <d v="1899-12-30T01:57:36"/>
    <d v="1899-12-30T02:50:00"/>
    <d v="1899-12-30T00:58:48"/>
    <d v="1899-12-30T01:25:00"/>
    <n v="576"/>
    <x v="14"/>
    <x v="2"/>
    <n v="201505"/>
  </r>
  <r>
    <x v="1945"/>
    <d v="2015-05-31T00:00:00"/>
    <x v="1"/>
    <n v="62.1"/>
    <n v="4"/>
    <n v="2"/>
    <n v="39"/>
    <d v="1899-12-30T04:02:39"/>
    <d v="1899-12-30T00:03:54"/>
    <x v="90"/>
    <s v="Waramaug and Rev254"/>
    <n v="15.355450236966837"/>
    <n v="139"/>
    <s v="Raining"/>
    <s v="https://www.strava.com/activities/315602573"/>
    <d v="1899-12-30T07:17:38"/>
    <d v="1899-12-30T03:38:49"/>
    <d v="1899-12-30T01:42:22"/>
    <d v="1899-12-30T02:34:46"/>
    <d v="1899-12-30T00:51:11"/>
    <d v="1899-12-30T01:17:23"/>
    <n v="393"/>
    <x v="14"/>
    <x v="2"/>
    <n v="201505"/>
  </r>
  <r>
    <x v="1945"/>
    <d v="2015-05-31T00:00:00"/>
    <x v="2"/>
    <n v="7.2"/>
    <n v="1"/>
    <n v="39"/>
    <n v="9"/>
    <d v="1899-12-30T01:39:09"/>
    <d v="1899-12-30T00:13:46"/>
    <x v="88"/>
    <s v="Reverse Quassy Loop"/>
    <n v="4.3570347957639983"/>
    <n v="143"/>
    <s v="HOT &amp; Humid"/>
    <s v="https://www.strava.com/activities/315602575"/>
    <d v="1899-12-30T06:00:48"/>
    <d v="1899-12-30T03:00:24"/>
    <d v="1899-12-30T06:00:48"/>
    <d v="1899-12-30T06:53:12"/>
    <d v="1899-12-30T03:00:24"/>
    <d v="1899-12-30T03:26:36"/>
    <n v="2618"/>
    <x v="14"/>
    <x v="2"/>
    <n v="201505"/>
  </r>
  <r>
    <x v="1946"/>
    <d v="2015-06-03T00:00:00"/>
    <x v="2"/>
    <n v="2"/>
    <n v="0"/>
    <n v="21"/>
    <n v="27"/>
    <d v="1899-12-30T00:21:27"/>
    <d v="1899-12-30T00:10:43"/>
    <x v="86"/>
    <s v="Random"/>
    <n v="5.5944055944055995"/>
    <n v="137"/>
    <s v="Warm"/>
    <s v="https://www.strava.com/activities/317451619"/>
    <d v="1899-12-30T04:41:00"/>
    <d v="1899-12-30T02:20:30"/>
    <d v="1899-12-30T04:41:00"/>
    <d v="1899-12-30T05:33:24"/>
    <d v="1899-12-30T02:20:30"/>
    <d v="1899-12-30T02:46:42"/>
    <n v="1903"/>
    <x v="14"/>
    <x v="3"/>
    <n v="201506"/>
  </r>
  <r>
    <x v="1947"/>
    <d v="2015-06-04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d v="1899-12-30T01:11:27"/>
    <d v="1899-12-30T02:03:51"/>
    <d v="1899-12-30T00:35:44"/>
    <d v="1899-12-30T01:01:56"/>
    <n v="89"/>
    <x v="14"/>
    <x v="3"/>
    <n v="201506"/>
  </r>
  <r>
    <x v="1948"/>
    <d v="2015-06-05T00:00:00"/>
    <x v="0"/>
    <n v="1"/>
    <n v="0"/>
    <n v="30"/>
    <n v="24"/>
    <d v="1899-12-30T00:30:24"/>
    <d v="1899-12-30T00:30:24"/>
    <x v="54"/>
    <s v="Lake"/>
    <n v="1.9736842105263175"/>
    <n v="0"/>
    <s v="Nice!"/>
    <m/>
    <d v="1899-12-30T01:12:58"/>
    <d v="1899-12-30T00:36:29"/>
    <d v="1899-12-30T13:16:29"/>
    <d v="1899-12-30T14:08:53"/>
    <d v="1899-12-30T06:38:14"/>
    <d v="1899-12-30T07:04:26"/>
    <n v="2764"/>
    <x v="14"/>
    <x v="3"/>
    <n v="201506"/>
  </r>
  <r>
    <x v="1948"/>
    <d v="2015-06-05T00:00:00"/>
    <x v="1"/>
    <n v="6"/>
    <n v="0"/>
    <n v="33"/>
    <n v="4"/>
    <d v="1899-12-30T00:33:04"/>
    <d v="1899-12-30T00:05:31"/>
    <x v="90"/>
    <s v="Random"/>
    <n v="10.887096774193555"/>
    <n v="0"/>
    <s v="Nice!"/>
    <m/>
    <d v="1899-12-30T10:17:15"/>
    <d v="1899-12-30T05:08:37"/>
    <d v="1899-12-30T02:24:23"/>
    <d v="1899-12-30T03:16:47"/>
    <d v="1899-12-30T01:12:12"/>
    <d v="1899-12-30T01:38:24"/>
    <n v="677"/>
    <x v="14"/>
    <x v="3"/>
    <n v="201506"/>
  </r>
  <r>
    <x v="1949"/>
    <d v="2015-06-07T00:00:00"/>
    <x v="0"/>
    <n v="1.2"/>
    <n v="0"/>
    <n v="38"/>
    <n v="55"/>
    <d v="1899-12-30T00:38:55"/>
    <d v="1899-12-30T00:32:26"/>
    <x v="54"/>
    <s v="Rev3 Half"/>
    <n v="1.8501070663811578"/>
    <n v="0"/>
    <s v="Nice!"/>
    <m/>
    <d v="1899-12-30T01:17:50"/>
    <d v="1899-12-30T00:38:55"/>
    <d v="1899-12-30T14:09:41"/>
    <d v="1899-12-30T15:02:05"/>
    <d v="1899-12-30T07:04:50"/>
    <d v="1899-12-30T07:31:02"/>
    <n v="2792"/>
    <x v="14"/>
    <x v="3"/>
    <n v="201506"/>
  </r>
  <r>
    <x v="1949"/>
    <d v="2015-06-07T00:00:00"/>
    <x v="1"/>
    <n v="56"/>
    <n v="3"/>
    <n v="24"/>
    <n v="10"/>
    <d v="1899-12-30T03:24:10"/>
    <d v="1899-12-30T00:03:39"/>
    <x v="90"/>
    <s v="Rev3 Half"/>
    <n v="16.45714285714287"/>
    <n v="149"/>
    <s v="Nice!"/>
    <m/>
    <d v="1899-12-30T06:48:20"/>
    <d v="1899-12-30T03:24:10"/>
    <d v="1899-12-30T01:35:31"/>
    <d v="1899-12-30T02:27:55"/>
    <d v="1899-12-30T00:47:46"/>
    <d v="1899-12-30T01:13:58"/>
    <n v="304"/>
    <x v="14"/>
    <x v="3"/>
    <n v="201506"/>
  </r>
  <r>
    <x v="1949"/>
    <d v="2015-06-07T00:00:00"/>
    <x v="2"/>
    <n v="13.1"/>
    <n v="2"/>
    <n v="55"/>
    <n v="7"/>
    <d v="1899-12-30T02:55:07"/>
    <d v="1899-12-30T00:13:22"/>
    <x v="88"/>
    <s v="Rev3 Half"/>
    <n v="4.4884362805748577"/>
    <n v="148"/>
    <s v="Nice!"/>
    <m/>
    <d v="1899-12-30T05:50:14"/>
    <d v="1899-12-30T02:55:07"/>
    <d v="1899-12-30T05:50:14"/>
    <d v="1899-12-30T06:42:38"/>
    <d v="1899-12-30T02:55:07"/>
    <d v="1899-12-30T03:21:19"/>
    <n v="2595"/>
    <x v="14"/>
    <x v="3"/>
    <n v="201506"/>
  </r>
  <r>
    <x v="1949"/>
    <d v="2015-06-07T00:00:00"/>
    <x v="3"/>
    <n v="1"/>
    <n v="0"/>
    <n v="3"/>
    <n v="15"/>
    <d v="1899-12-30T00:03:15"/>
    <d v="1899-12-30T00:03:15"/>
    <x v="29"/>
    <s v="Rev3 Half"/>
    <n v="18.461538461538474"/>
    <n v="0"/>
    <m/>
    <m/>
    <d v="1899-12-30T00:00:00"/>
    <d v="1899-12-30T00:00:00"/>
    <d v="1899-12-30T01:25:09"/>
    <d v="1899-12-30T02:17:33"/>
    <d v="1899-12-30T00:42:35"/>
    <d v="1899-12-30T01:08:47"/>
    <n v="211"/>
    <x v="14"/>
    <x v="3"/>
    <n v="201506"/>
  </r>
  <r>
    <x v="1949"/>
    <d v="2015-06-07T00:00:00"/>
    <x v="4"/>
    <n v="1"/>
    <n v="0"/>
    <n v="3"/>
    <n v="3"/>
    <d v="1899-12-30T00:03:03"/>
    <d v="1899-12-30T00:03:03"/>
    <x v="29"/>
    <s v="Rev3 Half"/>
    <n v="19.672131147541002"/>
    <n v="0"/>
    <m/>
    <m/>
    <d v="1899-12-30T00:00:00"/>
    <d v="1899-12-30T00:00:00"/>
    <d v="1899-12-30T01:19:55"/>
    <d v="1899-12-30T02:12:19"/>
    <d v="1899-12-30T00:39:57"/>
    <d v="1899-12-30T01:06:09"/>
    <n v="192"/>
    <x v="14"/>
    <x v="3"/>
    <n v="201506"/>
  </r>
  <r>
    <x v="1950"/>
    <d v="2015-06-09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3"/>
    <x v="14"/>
    <x v="3"/>
    <n v="201506"/>
  </r>
  <r>
    <x v="1951"/>
    <d v="2015-06-10T00:00:00"/>
    <x v="0"/>
    <n v="1"/>
    <n v="0"/>
    <n v="32"/>
    <n v="52"/>
    <d v="1899-12-30T00:32:52"/>
    <d v="1899-12-30T00:32:52"/>
    <x v="54"/>
    <s v="Random"/>
    <n v="1.8255578093306299"/>
    <n v="0"/>
    <s v="Chilly"/>
    <m/>
    <d v="1899-12-30T01:18:53"/>
    <d v="1899-12-30T00:39:26"/>
    <d v="1899-12-30T14:21:06"/>
    <d v="1899-12-30T15:13:30"/>
    <d v="1899-12-30T07:10:33"/>
    <d v="1899-12-30T07:36:45"/>
    <n v="2800"/>
    <x v="14"/>
    <x v="3"/>
    <n v="201506"/>
  </r>
  <r>
    <x v="1952"/>
    <d v="2015-06-11T00:00:00"/>
    <x v="2"/>
    <n v="2"/>
    <n v="0"/>
    <n v="21"/>
    <n v="0"/>
    <d v="1899-12-30T00:21:00"/>
    <d v="1899-12-30T00:10:30"/>
    <x v="86"/>
    <s v="YNHH Treadmill"/>
    <n v="5.7142857142857197"/>
    <n v="0"/>
    <s v="Inside"/>
    <m/>
    <d v="1899-12-30T04:35:06"/>
    <d v="1899-12-30T02:17:33"/>
    <d v="1899-12-30T04:35:06"/>
    <d v="1899-12-30T05:27:30"/>
    <d v="1899-12-30T02:17:33"/>
    <d v="1899-12-30T02:43:45"/>
    <n v="1776"/>
    <x v="14"/>
    <x v="3"/>
    <n v="201506"/>
  </r>
  <r>
    <x v="1953"/>
    <d v="2015-06-12T00:00:00"/>
    <x v="1"/>
    <n v="12"/>
    <n v="0"/>
    <n v="47"/>
    <n v="23"/>
    <d v="1899-12-30T00:47:23"/>
    <d v="1899-12-30T00:03:57"/>
    <x v="90"/>
    <s v="Random"/>
    <n v="15.195216320787914"/>
    <n v="0"/>
    <s v="Warm"/>
    <m/>
    <d v="1899-12-30T07:22:15"/>
    <d v="1899-12-30T03:41:07"/>
    <d v="1899-12-30T01:43:27"/>
    <d v="1899-12-30T02:35:51"/>
    <d v="1899-12-30T00:51:44"/>
    <d v="1899-12-30T01:17:56"/>
    <n v="409"/>
    <x v="14"/>
    <x v="3"/>
    <n v="201506"/>
  </r>
  <r>
    <x v="1953"/>
    <d v="2015-06-12T00:00:00"/>
    <x v="2"/>
    <n v="3.1"/>
    <n v="0"/>
    <n v="33"/>
    <n v="31"/>
    <d v="1899-12-30T00:33:31"/>
    <d v="1899-12-30T00:10:49"/>
    <x v="88"/>
    <s v="Flanders 5k"/>
    <n v="5.5494778717056246"/>
    <n v="0"/>
    <s v="HOT &amp; Humid"/>
    <s v="https://www.strava.com/activities/324170319"/>
    <d v="1899-12-30T04:43:16"/>
    <d v="1899-12-30T02:21:38"/>
    <d v="1899-12-30T04:43:16"/>
    <d v="1899-12-30T05:35:40"/>
    <d v="1899-12-30T02:21:38"/>
    <d v="1899-12-30T02:47:50"/>
    <n v="1955"/>
    <x v="14"/>
    <x v="3"/>
    <n v="201506"/>
  </r>
  <r>
    <x v="1954"/>
    <d v="2015-06-14T00:00:00"/>
    <x v="1"/>
    <n v="78.8"/>
    <n v="5"/>
    <n v="19"/>
    <n v="41"/>
    <d v="1899-12-30T05:19:41"/>
    <d v="1899-12-30T00:04:03"/>
    <x v="90"/>
    <s v="Random"/>
    <n v="14.789635576872959"/>
    <n v="0"/>
    <s v="Warm"/>
    <s v="https://www.strava.com/activities/325399612"/>
    <d v="1899-12-30T07:34:22"/>
    <d v="1899-12-30T03:47:11"/>
    <d v="1899-12-30T01:46:17"/>
    <d v="1899-12-30T02:38:41"/>
    <d v="1899-12-30T00:53:09"/>
    <d v="1899-12-30T01:19:21"/>
    <n v="467"/>
    <x v="14"/>
    <x v="3"/>
    <n v="201506"/>
  </r>
  <r>
    <x v="1955"/>
    <d v="2015-06-16T00:00:00"/>
    <x v="0"/>
    <n v="1"/>
    <n v="0"/>
    <n v="30"/>
    <n v="23"/>
    <d v="1899-12-30T00:30:23"/>
    <d v="1899-12-30T00:30:23"/>
    <x v="54"/>
    <s v="Random"/>
    <n v="1.9747668678003305"/>
    <n v="0"/>
    <s v="Nice!"/>
    <m/>
    <d v="1899-12-30T01:12:55"/>
    <d v="1899-12-30T00:36:28"/>
    <d v="1899-12-30T13:16:03"/>
    <d v="1899-12-30T14:08:27"/>
    <d v="1899-12-30T06:38:01"/>
    <d v="1899-12-30T07:04:13"/>
    <n v="2763"/>
    <x v="14"/>
    <x v="3"/>
    <n v="201506"/>
  </r>
  <r>
    <x v="1956"/>
    <d v="2015-06-17T00:00:00"/>
    <x v="2"/>
    <n v="4.1500000000000004"/>
    <n v="0"/>
    <n v="46"/>
    <n v="6"/>
    <d v="1899-12-30T00:46:06"/>
    <d v="1899-12-30T00:11:07"/>
    <x v="86"/>
    <s v="Work Hill Backwards"/>
    <n v="5.4013015184381823"/>
    <n v="0"/>
    <s v="Nice!"/>
    <s v="https://www.strava.com/activities/327377810"/>
    <d v="1899-12-30T04:51:02"/>
    <d v="1899-12-30T02:25:31"/>
    <d v="1899-12-30T04:51:02"/>
    <d v="1899-12-30T05:43:26"/>
    <d v="1899-12-30T02:25:31"/>
    <d v="1899-12-30T02:51:43"/>
    <n v="2106"/>
    <x v="14"/>
    <x v="3"/>
    <n v="201506"/>
  </r>
  <r>
    <x v="1957"/>
    <d v="2015-06-18T00:00:00"/>
    <x v="0"/>
    <n v="1.65"/>
    <n v="0"/>
    <n v="55"/>
    <n v="49"/>
    <d v="1899-12-30T00:55:49"/>
    <d v="1899-12-30T00:33:50"/>
    <x v="54"/>
    <s v="Gjr to Quassy"/>
    <n v="1.7736637802329063"/>
    <n v="0"/>
    <s v="Nice!"/>
    <s v="https://www.strava.com/activities/327875067"/>
    <d v="1899-12-30T01:21:11"/>
    <d v="1899-12-30T00:40:36"/>
    <d v="1899-12-30T14:46:18"/>
    <d v="1899-12-30T15:38:42"/>
    <d v="1899-12-30T07:23:09"/>
    <d v="1899-12-30T07:49:21"/>
    <n v="2831"/>
    <x v="14"/>
    <x v="3"/>
    <n v="201506"/>
  </r>
  <r>
    <x v="1958"/>
    <d v="2015-06-19T00:00:00"/>
    <x v="1"/>
    <n v="101.4"/>
    <n v="6"/>
    <n v="22"/>
    <n v="53"/>
    <d v="1899-12-30T06:22:53"/>
    <d v="1899-12-30T00:03:47"/>
    <x v="90"/>
    <s v="Ride to MA"/>
    <n v="15.889957776520275"/>
    <n v="137"/>
    <s v="Overcast"/>
    <s v="https://www.strava.com/activities/328687860/overview"/>
    <d v="1899-12-30T07:02:55"/>
    <d v="1899-12-30T03:31:27"/>
    <d v="1899-12-30T01:38:56"/>
    <d v="1899-12-30T02:31:20"/>
    <d v="1899-12-30T00:49:28"/>
    <d v="1899-12-30T01:15:40"/>
    <n v="354"/>
    <x v="14"/>
    <x v="3"/>
    <n v="201506"/>
  </r>
  <r>
    <x v="1958"/>
    <d v="2015-06-19T00:00:00"/>
    <x v="2"/>
    <n v="1.75"/>
    <n v="0"/>
    <n v="24"/>
    <n v="20"/>
    <d v="1899-12-30T00:24:20"/>
    <d v="1899-12-30T00:13:54"/>
    <x v="88"/>
    <s v="Brick Run to 389"/>
    <n v="4.3150684931506884"/>
    <n v="0"/>
    <s v="HOT &amp; Humid"/>
    <s v="https://www.strava.com/activities/329532024"/>
    <d v="1899-12-30T06:04:18"/>
    <d v="1899-12-30T03:02:09"/>
    <d v="1899-12-30T06:04:18"/>
    <d v="1899-12-30T06:56:42"/>
    <d v="1899-12-30T03:02:09"/>
    <d v="1899-12-30T03:28:21"/>
    <n v="2629"/>
    <x v="14"/>
    <x v="3"/>
    <n v="201506"/>
  </r>
  <r>
    <x v="1959"/>
    <d v="2015-06-20T00:00:00"/>
    <x v="2"/>
    <n v="7.5"/>
    <n v="1"/>
    <n v="39"/>
    <n v="56"/>
    <d v="1899-12-30T01:39:56"/>
    <d v="1899-12-30T00:13:19"/>
    <x v="88"/>
    <s v="Random"/>
    <n v="4.5030020013342265"/>
    <n v="119"/>
    <s v="Raining"/>
    <s v="Couldn't get HR up"/>
    <d v="1899-12-30T05:49:06"/>
    <d v="1899-12-30T02:54:33"/>
    <d v="1899-12-30T05:49:06"/>
    <d v="1899-12-30T06:41:30"/>
    <d v="1899-12-30T02:54:33"/>
    <d v="1899-12-30T03:20:45"/>
    <n v="2590"/>
    <x v="14"/>
    <x v="3"/>
    <n v="201506"/>
  </r>
  <r>
    <x v="1960"/>
    <d v="2015-06-23T00:00:00"/>
    <x v="0"/>
    <n v="1"/>
    <n v="0"/>
    <n v="32"/>
    <n v="30"/>
    <d v="1899-12-30T00:32:30"/>
    <d v="1899-12-30T00:32:30"/>
    <x v="91"/>
    <s v="Paridise Beach"/>
    <n v="1.8461538461538476"/>
    <n v="0"/>
    <s v="Perfect"/>
    <s v="https://www.strava.com/activities/331545813"/>
    <d v="1899-12-30T01:18:00"/>
    <d v="1899-12-30T00:39:00"/>
    <d v="1899-12-30T14:11:30"/>
    <d v="1899-12-30T15:03:54"/>
    <d v="1899-12-30T07:05:45"/>
    <d v="1899-12-30T07:31:57"/>
    <n v="2794"/>
    <x v="14"/>
    <x v="3"/>
    <n v="201506"/>
  </r>
  <r>
    <x v="1961"/>
    <d v="2015-06-25T00:00:00"/>
    <x v="2"/>
    <n v="2.5"/>
    <n v="0"/>
    <n v="29"/>
    <n v="37"/>
    <d v="1899-12-30T00:29:37"/>
    <d v="1899-12-30T00:11:51"/>
    <x v="88"/>
    <s v="Bahama Bridges"/>
    <n v="5.0647158131682657"/>
    <n v="0"/>
    <s v="HOT &amp; Humid"/>
    <s v="https://www.strava.com/activities/332017356"/>
    <d v="1899-12-30T05:10:23"/>
    <d v="1899-12-30T02:35:11"/>
    <d v="1899-12-30T05:10:23"/>
    <d v="1899-12-30T06:02:47"/>
    <d v="1899-12-30T02:35:11"/>
    <d v="1899-12-30T03:01:23"/>
    <n v="2375"/>
    <x v="14"/>
    <x v="3"/>
    <n v="201506"/>
  </r>
  <r>
    <x v="1962"/>
    <d v="2015-06-27T00:00:00"/>
    <x v="1"/>
    <n v="92"/>
    <n v="6"/>
    <n v="10"/>
    <n v="1"/>
    <d v="1899-12-30T06:10:01"/>
    <d v="1899-12-30T00:04:01"/>
    <x v="90"/>
    <s v="Loops of Waramaug"/>
    <n v="14.918246925814165"/>
    <n v="0"/>
    <s v="Raining"/>
    <s v="https://www.strava.com/activities/334341157"/>
    <d v="1899-12-30T07:30:27"/>
    <d v="1899-12-30T03:45:14"/>
    <d v="1899-12-30T01:45:22"/>
    <d v="1899-12-30T02:37:46"/>
    <d v="1899-12-30T00:52:41"/>
    <d v="1899-12-30T01:18:53"/>
    <n v="453"/>
    <x v="14"/>
    <x v="3"/>
    <n v="201506"/>
  </r>
  <r>
    <x v="1963"/>
    <d v="2015-06-28T00:00:00"/>
    <x v="2"/>
    <n v="9.5"/>
    <n v="2"/>
    <n v="3"/>
    <n v="23"/>
    <d v="1899-12-30T02:03:23"/>
    <d v="1899-12-30T00:12:59"/>
    <x v="88"/>
    <s v="random"/>
    <n v="4.6197487505065551"/>
    <n v="129"/>
    <s v="Raining"/>
    <s v="https://www.strava.com/activities/335146824"/>
    <d v="1899-12-30T05:40:17"/>
    <d v="1899-12-30T02:50:08"/>
    <d v="1899-12-30T05:40:17"/>
    <d v="1899-12-30T06:32:41"/>
    <d v="1899-12-30T02:50:08"/>
    <d v="1899-12-30T03:16:20"/>
    <n v="2564"/>
    <x v="14"/>
    <x v="3"/>
    <n v="201506"/>
  </r>
  <r>
    <x v="1964"/>
    <d v="2015-06-30T00:00:00"/>
    <x v="1"/>
    <n v="20"/>
    <n v="1"/>
    <n v="14"/>
    <n v="12"/>
    <d v="1899-12-30T01:14:12"/>
    <d v="1899-12-30T00:03:43"/>
    <x v="90"/>
    <s v="Mojy to Work"/>
    <n v="16.172506738544488"/>
    <n v="0"/>
    <s v="Nice!"/>
    <s v="https://www.strava.com/activities/336047433"/>
    <d v="1899-12-30T06:55:31"/>
    <d v="1899-12-30T03:27:46"/>
    <d v="1899-12-30T01:37:12"/>
    <d v="1899-12-30T02:29:36"/>
    <d v="1899-12-30T00:48:36"/>
    <d v="1899-12-30T01:14:48"/>
    <n v="323"/>
    <x v="14"/>
    <x v="3"/>
    <n v="201506"/>
  </r>
  <r>
    <x v="1964"/>
    <d v="2015-06-30T00:00:00"/>
    <x v="1"/>
    <n v="20"/>
    <n v="1"/>
    <n v="12"/>
    <n v="13"/>
    <d v="1899-12-30T01:12:13"/>
    <d v="1899-12-30T00:03:37"/>
    <x v="90"/>
    <s v="Work to Mojy"/>
    <n v="16.616662820216952"/>
    <n v="0"/>
    <s v="Windy"/>
    <s v="https://www.strava.com/activities/336460345"/>
    <d v="1899-12-30T06:44:25"/>
    <d v="1899-12-30T03:22:12"/>
    <d v="1899-12-30T01:34:36"/>
    <d v="1899-12-30T02:27:00"/>
    <d v="1899-12-30T00:47:18"/>
    <d v="1899-12-30T01:13:30"/>
    <n v="294"/>
    <x v="14"/>
    <x v="3"/>
    <n v="201506"/>
  </r>
  <r>
    <x v="1965"/>
    <d v="2015-07-02T00:00:00"/>
    <x v="0"/>
    <n v="1"/>
    <n v="0"/>
    <n v="33"/>
    <n v="0"/>
    <d v="1899-12-30T00:33:00"/>
    <d v="1899-12-30T00:33:00"/>
    <x v="54"/>
    <s v="Random"/>
    <n v="1.8181818181818195"/>
    <n v="0"/>
    <s v="Nice!"/>
    <m/>
    <d v="1899-12-30T01:19:12"/>
    <d v="1899-12-30T00:39:36"/>
    <d v="1899-12-30T14:24:36"/>
    <d v="1899-12-30T15:17:00"/>
    <d v="1899-12-30T07:12:18"/>
    <d v="1899-12-30T07:38:30"/>
    <n v="2804"/>
    <x v="14"/>
    <x v="0"/>
    <n v="201507"/>
  </r>
  <r>
    <x v="1965"/>
    <d v="2015-07-02T00:00:00"/>
    <x v="2"/>
    <n v="7.1"/>
    <n v="1"/>
    <n v="23"/>
    <n v="17"/>
    <d v="1899-12-30T01:23:17"/>
    <d v="1899-12-30T00:11:44"/>
    <x v="86"/>
    <s v="YNHH East Rock Random"/>
    <n v="5.1150690414248583"/>
    <n v="152"/>
    <m/>
    <s v="https://www.strava.com/activities/337705130"/>
    <d v="1899-12-30T05:07:20"/>
    <d v="1899-12-30T02:33:40"/>
    <d v="1899-12-30T05:07:20"/>
    <d v="1899-12-30T05:59:44"/>
    <d v="1899-12-30T02:33:40"/>
    <d v="1899-12-30T02:59:52"/>
    <n v="2340"/>
    <x v="14"/>
    <x v="0"/>
    <n v="201507"/>
  </r>
  <r>
    <x v="1966"/>
    <d v="2015-07-03T00:00:00"/>
    <x v="1"/>
    <n v="100.2"/>
    <n v="6"/>
    <n v="54"/>
    <n v="14"/>
    <d v="1899-12-30T06:54:14"/>
    <d v="1899-12-30T00:04:08"/>
    <x v="90"/>
    <s v="random"/>
    <n v="14.513559185644175"/>
    <n v="136"/>
    <s v="Nice!"/>
    <s v="https://www.strava.com/activities/338355800/overview"/>
    <d v="1899-12-30T07:43:01"/>
    <d v="1899-12-30T03:51:30"/>
    <d v="1899-12-30T01:48:19"/>
    <d v="1899-12-30T02:40:43"/>
    <d v="1899-12-30T00:54:09"/>
    <d v="1899-12-30T01:20:21"/>
    <n v="489"/>
    <x v="14"/>
    <x v="0"/>
    <n v="201507"/>
  </r>
  <r>
    <x v="1966"/>
    <d v="2015-07-03T00:00:00"/>
    <x v="0"/>
    <n v="0.45"/>
    <n v="0"/>
    <n v="13"/>
    <n v="30"/>
    <d v="1899-12-30T00:13:30"/>
    <d v="1899-12-30T00:30:00"/>
    <x v="54"/>
    <s v="Swim with Connor"/>
    <n v="2.0000000000000018"/>
    <n v="0"/>
    <m/>
    <m/>
    <d v="1899-12-30T01:12:00"/>
    <d v="1899-12-30T00:36:00"/>
    <d v="1899-12-30T13:06:00"/>
    <d v="1899-12-30T13:58:24"/>
    <d v="1899-12-30T06:33:00"/>
    <d v="1899-12-30T06:59:12"/>
    <n v="2759"/>
    <x v="14"/>
    <x v="0"/>
    <n v="201507"/>
  </r>
  <r>
    <x v="1967"/>
    <d v="2015-07-04T00:00:00"/>
    <x v="2"/>
    <n v="3"/>
    <n v="0"/>
    <n v="29"/>
    <n v="36"/>
    <d v="1899-12-30T00:29:36"/>
    <d v="1899-12-30T00:09:52"/>
    <x v="88"/>
    <s v="Griskus"/>
    <n v="6.081081081081086"/>
    <n v="0"/>
    <m/>
    <m/>
    <d v="1899-12-30T04:18:30"/>
    <d v="1899-12-30T02:09:15"/>
    <d v="1899-12-30T04:18:30"/>
    <d v="1899-12-30T05:10:54"/>
    <d v="1899-12-30T02:09:15"/>
    <d v="1899-12-30T02:35:27"/>
    <n v="1313"/>
    <x v="14"/>
    <x v="0"/>
    <n v="201507"/>
  </r>
  <r>
    <x v="1968"/>
    <d v="2015-07-05T00:00:00"/>
    <x v="2"/>
    <n v="10.25"/>
    <n v="2"/>
    <n v="5"/>
    <n v="24"/>
    <d v="1899-12-30T02:05:24"/>
    <d v="1899-12-30T00:12:14"/>
    <x v="88"/>
    <s v="Random"/>
    <n v="4.9043062200956982"/>
    <n v="137"/>
    <s v="Nice!"/>
    <s v="https://www.strava.com/activities/339583705"/>
    <d v="1899-12-30T05:20:32"/>
    <d v="1899-12-30T02:40:16"/>
    <d v="1899-12-30T05:20:32"/>
    <d v="1899-12-30T06:12:56"/>
    <d v="1899-12-30T02:40:16"/>
    <d v="1899-12-30T03:06:28"/>
    <n v="2472"/>
    <x v="14"/>
    <x v="0"/>
    <n v="201507"/>
  </r>
  <r>
    <x v="1969"/>
    <d v="2015-07-07T00:00:00"/>
    <x v="0"/>
    <n v="0.2"/>
    <n v="0"/>
    <n v="8"/>
    <n v="0"/>
    <d v="1899-12-30T00:08:00"/>
    <d v="1899-12-30T00:40:00"/>
    <x v="54"/>
    <s v="Jr. to Sandy Beach Dock"/>
    <n v="1.5000000000000013"/>
    <n v="0"/>
    <s v="Foggy"/>
    <m/>
    <d v="1899-12-30T01:36:00"/>
    <d v="1899-12-30T00:48:00"/>
    <d v="1899-12-30T17:28:00"/>
    <d v="1899-12-30T18:20:24"/>
    <d v="1899-12-30T08:44:00"/>
    <d v="1899-12-30T09:10:12"/>
    <n v="2998"/>
    <x v="14"/>
    <x v="0"/>
    <n v="201507"/>
  </r>
  <r>
    <x v="1969"/>
    <d v="2015-07-07T00:00:00"/>
    <x v="0"/>
    <n v="0.2"/>
    <n v="0"/>
    <n v="10"/>
    <n v="0"/>
    <d v="1899-12-30T00:10:00"/>
    <d v="1899-12-30T00:50:00"/>
    <x v="54"/>
    <s v="Jr. to Sandy Beach Dock"/>
    <n v="1.2000000000000011"/>
    <n v="0"/>
    <s v="Thundering"/>
    <s v="With C"/>
    <d v="1899-12-30T02:00:00"/>
    <d v="1899-12-30T01:00:00"/>
    <d v="1899-12-30T21:50:00"/>
    <d v="1899-12-30T22:42:24"/>
    <d v="1899-12-30T10:55:00"/>
    <d v="1899-12-30T11:21:12"/>
    <n v="3084"/>
    <x v="14"/>
    <x v="0"/>
    <n v="201507"/>
  </r>
  <r>
    <x v="1970"/>
    <d v="2015-07-08T00:00:00"/>
    <x v="1"/>
    <n v="10.5"/>
    <n v="0"/>
    <n v="32"/>
    <n v="56"/>
    <d v="1899-12-30T00:32:56"/>
    <d v="1899-12-30T00:03:08"/>
    <x v="90"/>
    <s v="Griskus Sprint"/>
    <n v="19.129554655870461"/>
    <n v="0"/>
    <s v="Muggy"/>
    <m/>
    <d v="1899-12-30T05:51:17"/>
    <d v="1899-12-30T02:55:39"/>
    <d v="1899-12-30T01:22:11"/>
    <d v="1899-12-30T02:14:35"/>
    <d v="1899-12-30T00:41:05"/>
    <d v="1899-12-30T01:07:17"/>
    <n v="202"/>
    <x v="14"/>
    <x v="0"/>
    <n v="201507"/>
  </r>
  <r>
    <x v="1971"/>
    <d v="2015-07-10T00:00:00"/>
    <x v="1"/>
    <n v="13.5"/>
    <n v="1"/>
    <n v="3"/>
    <n v="3"/>
    <d v="1899-12-30T01:03:03"/>
    <d v="1899-12-30T00:04:40"/>
    <x v="90"/>
    <s v="Random"/>
    <n v="12.846946867565435"/>
    <n v="0"/>
    <s v="Nice!"/>
    <m/>
    <d v="1899-12-30T08:43:05"/>
    <d v="1899-12-30T04:21:32"/>
    <d v="1899-12-30T02:02:22"/>
    <d v="1899-12-30T02:54:46"/>
    <d v="1899-12-30T01:01:11"/>
    <d v="1899-12-30T01:27:23"/>
    <n v="622"/>
    <x v="14"/>
    <x v="0"/>
    <n v="201507"/>
  </r>
  <r>
    <x v="1972"/>
    <d v="2015-07-11T00:00:00"/>
    <x v="2"/>
    <n v="7.15"/>
    <n v="1"/>
    <n v="29"/>
    <n v="14"/>
    <d v="1899-12-30T01:29:14"/>
    <d v="1899-12-30T00:12:29"/>
    <x v="88"/>
    <s v="Random"/>
    <n v="4.8076204706761336"/>
    <n v="0"/>
    <s v="Muggy"/>
    <s v="https://www.strava.com/activities/343675834"/>
    <d v="1899-12-30T05:26:59"/>
    <d v="1899-12-30T02:43:29"/>
    <d v="1899-12-30T05:26:59"/>
    <d v="1899-12-30T06:19:23"/>
    <d v="1899-12-30T02:43:29"/>
    <d v="1899-12-30T03:09:41"/>
    <n v="2503"/>
    <x v="14"/>
    <x v="0"/>
    <n v="201507"/>
  </r>
  <r>
    <x v="1973"/>
    <d v="2015-07-13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d v="1899-12-30T01:13:22"/>
    <d v="1899-12-30T02:05:46"/>
    <d v="1899-12-30T00:36:41"/>
    <d v="1899-12-30T01:02:53"/>
    <n v="113"/>
    <x v="14"/>
    <x v="0"/>
    <n v="201507"/>
  </r>
  <r>
    <x v="1974"/>
    <d v="2015-07-15T00:00:00"/>
    <x v="0"/>
    <n v="1.65"/>
    <n v="1"/>
    <n v="2"/>
    <n v="14"/>
    <d v="1899-12-30T01:02:14"/>
    <d v="1899-12-30T00:37:43"/>
    <x v="54"/>
    <s v="Jr. to Quassy"/>
    <n v="1.5907873594001083"/>
    <n v="0"/>
    <s v="Overcast"/>
    <m/>
    <d v="1899-12-30T01:30:31"/>
    <d v="1899-12-30T00:45:16"/>
    <d v="1899-12-30T16:28:11"/>
    <d v="1899-12-30T17:20:35"/>
    <d v="1899-12-30T08:14:06"/>
    <d v="1899-12-30T08:40:18"/>
    <n v="2948"/>
    <x v="14"/>
    <x v="0"/>
    <n v="201507"/>
  </r>
  <r>
    <x v="1975"/>
    <d v="2015-07-16T00:00:00"/>
    <x v="1"/>
    <n v="20.2"/>
    <n v="1"/>
    <n v="11"/>
    <n v="35"/>
    <d v="1899-12-30T01:11:35"/>
    <d v="1899-12-30T00:03:33"/>
    <x v="90"/>
    <s v="Mojy to Work"/>
    <n v="16.931315483119917"/>
    <n v="0"/>
    <s v="Nice!"/>
    <m/>
    <d v="1899-12-30T06:36:54"/>
    <d v="1899-12-30T03:18:27"/>
    <d v="1899-12-30T01:32:51"/>
    <d v="1899-12-30T02:25:15"/>
    <d v="1899-12-30T00:46:25"/>
    <d v="1899-12-30T01:12:37"/>
    <n v="276"/>
    <x v="14"/>
    <x v="0"/>
    <n v="201507"/>
  </r>
  <r>
    <x v="1975"/>
    <d v="2015-07-16T00:00:00"/>
    <x v="1"/>
    <n v="20.2"/>
    <n v="1"/>
    <n v="11"/>
    <n v="21"/>
    <d v="1899-12-30T01:11:21"/>
    <d v="1899-12-30T00:03:32"/>
    <x v="90"/>
    <s v="Work to Mojy"/>
    <n v="16.986685353889289"/>
    <n v="0"/>
    <s v="Nice!"/>
    <m/>
    <d v="1899-12-30T06:35:36"/>
    <d v="1899-12-30T03:17:48"/>
    <d v="1899-12-30T01:32:33"/>
    <d v="1899-12-30T02:24:57"/>
    <d v="1899-12-30T00:46:16"/>
    <d v="1899-12-30T01:12:28"/>
    <n v="273"/>
    <x v="14"/>
    <x v="0"/>
    <n v="201507"/>
  </r>
  <r>
    <x v="1975"/>
    <d v="2015-07-16T00:00:00"/>
    <x v="0"/>
    <n v="0.5"/>
    <n v="0"/>
    <n v="17"/>
    <n v="40"/>
    <d v="1899-12-30T00:17:40"/>
    <d v="1899-12-30T00:35:20"/>
    <x v="54"/>
    <s v="Swim with Connor"/>
    <n v="1.698113207547171"/>
    <n v="0"/>
    <s v="Nice!"/>
    <m/>
    <d v="1899-12-30T01:24:48"/>
    <d v="1899-12-30T00:42:24"/>
    <d v="1899-12-30T15:25:44"/>
    <d v="1899-12-30T16:18:08"/>
    <d v="1899-12-30T07:42:52"/>
    <d v="1899-12-30T08:09:04"/>
    <n v="2874"/>
    <x v="14"/>
    <x v="0"/>
    <n v="201507"/>
  </r>
  <r>
    <x v="1976"/>
    <d v="2015-07-17T00:00:00"/>
    <x v="2"/>
    <n v="5"/>
    <n v="0"/>
    <n v="53"/>
    <n v="59"/>
    <d v="1899-12-30T00:53:59"/>
    <d v="1899-12-30T00:10:48"/>
    <x v="88"/>
    <s v="Sperm Loop"/>
    <n v="5.557270762581048"/>
    <n v="0"/>
    <s v="Warm"/>
    <s v="https://www.strava.com/activities/348084865"/>
    <d v="1899-12-30T04:42:52"/>
    <d v="1899-12-30T02:21:26"/>
    <d v="1899-12-30T04:42:52"/>
    <d v="1899-12-30T05:35:16"/>
    <d v="1899-12-30T02:21:26"/>
    <d v="1899-12-30T02:47:38"/>
    <n v="1945"/>
    <x v="14"/>
    <x v="0"/>
    <n v="201507"/>
  </r>
  <r>
    <x v="1977"/>
    <d v="2015-07-19T00:00:00"/>
    <x v="0"/>
    <n v="2.5"/>
    <n v="1"/>
    <n v="30"/>
    <n v="29"/>
    <d v="1899-12-30T01:30:29"/>
    <d v="1899-12-30T00:36:12"/>
    <x v="54"/>
    <s v="Lake Swim"/>
    <n v="1.6577638607478373"/>
    <n v="0"/>
    <s v="Nice!"/>
    <s v="https://connect.garmin.com/modern/activity/837977266"/>
    <d v="1899-12-30T01:26:52"/>
    <d v="1899-12-30T00:43:26"/>
    <d v="1899-12-30T15:48:16"/>
    <d v="1899-12-30T16:40:40"/>
    <d v="1899-12-30T07:54:08"/>
    <d v="1899-12-30T08:20:20"/>
    <n v="2904"/>
    <x v="14"/>
    <x v="0"/>
    <n v="201507"/>
  </r>
  <r>
    <x v="1977"/>
    <d v="2015-07-19T00:00:00"/>
    <x v="1"/>
    <n v="31.8"/>
    <n v="2"/>
    <n v="3"/>
    <n v="45"/>
    <d v="1899-12-30T02:03:45"/>
    <d v="1899-12-30T00:03:53"/>
    <x v="90"/>
    <s v="Random"/>
    <n v="15.41818181818183"/>
    <n v="0"/>
    <s v="HOT &amp; Humid"/>
    <s v="https://www.strava.com/activities/349457042"/>
    <d v="1899-12-30T07:15:51"/>
    <d v="1899-12-30T03:37:55"/>
    <d v="1899-12-30T01:41:57"/>
    <d v="1899-12-30T02:34:21"/>
    <d v="1899-12-30T00:50:59"/>
    <d v="1899-12-30T01:17:11"/>
    <n v="387"/>
    <x v="14"/>
    <x v="0"/>
    <n v="201507"/>
  </r>
  <r>
    <x v="1978"/>
    <d v="2015-07-21T00:00:00"/>
    <x v="0"/>
    <n v="1.1000000000000001"/>
    <n v="0"/>
    <n v="39"/>
    <n v="17"/>
    <d v="1899-12-30T00:39:17"/>
    <d v="1899-12-30T00:35:43"/>
    <x v="54"/>
    <s v="Random"/>
    <n v="1.6801018243529926"/>
    <n v="0"/>
    <s v="Nice!"/>
    <m/>
    <d v="1899-12-30T01:25:43"/>
    <d v="1899-12-30T00:42:51"/>
    <d v="1899-12-30T15:35:39"/>
    <d v="1899-12-30T16:28:03"/>
    <d v="1899-12-30T07:47:50"/>
    <d v="1899-12-30T08:14:02"/>
    <n v="2889"/>
    <x v="14"/>
    <x v="0"/>
    <n v="201507"/>
  </r>
  <r>
    <x v="1979"/>
    <d v="2015-07-24T00:00:00"/>
    <x v="0"/>
    <n v="1.3"/>
    <n v="0"/>
    <n v="41"/>
    <n v="5"/>
    <d v="1899-12-30T00:41:05"/>
    <d v="1899-12-30T00:31:36"/>
    <x v="69"/>
    <s v="Training Swim Mirror Lake"/>
    <n v="1.8985801217038554"/>
    <n v="0"/>
    <s v="Nice!"/>
    <m/>
    <d v="1899-12-30T01:15:51"/>
    <d v="1899-12-30T00:37:55"/>
    <d v="1899-12-30T13:47:59"/>
    <d v="1899-12-30T14:40:23"/>
    <d v="1899-12-30T06:54:00"/>
    <d v="1899-12-30T07:20:12"/>
    <n v="2776"/>
    <x v="14"/>
    <x v="0"/>
    <n v="201507"/>
  </r>
  <r>
    <x v="1980"/>
    <d v="2015-07-25T00:00:00"/>
    <x v="1"/>
    <n v="12.1"/>
    <n v="0"/>
    <n v="45"/>
    <n v="37"/>
    <d v="1899-12-30T00:45:37"/>
    <d v="1899-12-30T00:03:46"/>
    <x v="90"/>
    <s v="LP Run Course on Bike"/>
    <n v="15.915235659481194"/>
    <n v="0"/>
    <s v="Nice!"/>
    <m/>
    <d v="1899-12-30T07:02:14"/>
    <d v="1899-12-30T03:31:07"/>
    <d v="1899-12-30T01:38:46"/>
    <d v="1899-12-30T02:31:10"/>
    <d v="1899-12-30T00:49:23"/>
    <d v="1899-12-30T01:15:35"/>
    <n v="353"/>
    <x v="14"/>
    <x v="0"/>
    <n v="201507"/>
  </r>
  <r>
    <x v="1980"/>
    <d v="2015-07-25T00:00:00"/>
    <x v="2"/>
    <n v="1.1000000000000001"/>
    <n v="0"/>
    <n v="12"/>
    <n v="3"/>
    <d v="1899-12-30T00:12:03"/>
    <d v="1899-12-30T00:10:57"/>
    <x v="88"/>
    <s v="Quick Run"/>
    <n v="5.477178423236519"/>
    <n v="0"/>
    <s v="Nice!"/>
    <m/>
    <d v="1899-12-30T04:47:01"/>
    <d v="1899-12-30T02:23:30"/>
    <d v="1899-12-30T04:47:01"/>
    <d v="1899-12-30T05:39:25"/>
    <d v="1899-12-30T02:23:30"/>
    <d v="1899-12-30T02:49:42"/>
    <n v="2030"/>
    <x v="14"/>
    <x v="0"/>
    <n v="201507"/>
  </r>
  <r>
    <x v="1981"/>
    <d v="2015-07-26T00:00:00"/>
    <x v="0"/>
    <n v="2.4"/>
    <n v="1"/>
    <n v="25"/>
    <n v="34"/>
    <d v="1899-12-30T01:25:34"/>
    <d v="1899-12-30T00:35:39"/>
    <x v="69"/>
    <s v="Ironman Lake Placid"/>
    <n v="1.6828983248928724"/>
    <n v="0"/>
    <s v="Nice!"/>
    <s v="https://www.strava.com/activities/354921448"/>
    <d v="1899-12-30T01:25:34"/>
    <d v="1899-12-30T00:42:47"/>
    <d v="1899-12-30T15:34:06"/>
    <d v="1899-12-30T16:26:30"/>
    <d v="1899-12-30T07:47:03"/>
    <d v="1899-12-30T08:13:15"/>
    <n v="2886"/>
    <x v="14"/>
    <x v="0"/>
    <n v="201507"/>
  </r>
  <r>
    <x v="1981"/>
    <d v="2015-07-26T00:00:00"/>
    <x v="3"/>
    <n v="1"/>
    <n v="0"/>
    <n v="9"/>
    <n v="46"/>
    <d v="1899-12-30T00:09:46"/>
    <d v="1899-12-30T00:09:46"/>
    <x v="35"/>
    <s v="Ironman Lake Placid"/>
    <n v="6.1433447098976153"/>
    <n v="0"/>
    <s v="Nice!"/>
    <m/>
    <d v="1899-12-30T00:00:00"/>
    <d v="1899-12-30T00:00:00"/>
    <d v="1899-12-30T04:15:53"/>
    <d v="1899-12-30T05:08:17"/>
    <d v="1899-12-30T02:07:57"/>
    <d v="1899-12-30T02:34:09"/>
    <n v="1225"/>
    <x v="14"/>
    <x v="0"/>
    <n v="201507"/>
  </r>
  <r>
    <x v="1981"/>
    <d v="2015-07-26T00:00:00"/>
    <x v="1"/>
    <n v="112"/>
    <n v="6"/>
    <n v="41"/>
    <n v="38"/>
    <d v="1899-12-30T06:41:38"/>
    <d v="1899-12-30T00:03:35"/>
    <x v="90"/>
    <s v="Ironman Lake Placid"/>
    <n v="16.731678977508523"/>
    <n v="0"/>
    <s v="HOT &amp; Humid"/>
    <s v="https://www.strava.com/activities/354921512"/>
    <d v="1899-12-30T06:41:38"/>
    <d v="1899-12-30T03:20:49"/>
    <d v="1899-12-30T01:33:57"/>
    <d v="1899-12-30T02:26:21"/>
    <d v="1899-12-30T00:46:59"/>
    <d v="1899-12-30T01:13:11"/>
    <n v="286"/>
    <x v="14"/>
    <x v="0"/>
    <n v="201507"/>
  </r>
  <r>
    <x v="1981"/>
    <d v="2015-07-26T00:00:00"/>
    <x v="4"/>
    <n v="1"/>
    <n v="0"/>
    <n v="8"/>
    <n v="41"/>
    <d v="1899-12-30T00:08:41"/>
    <d v="1899-12-30T00:08:41"/>
    <x v="36"/>
    <s v="Ironman Lake Placid"/>
    <n v="6.9097888675623853"/>
    <n v="0"/>
    <s v="HOT &amp; Humid"/>
    <m/>
    <d v="1899-12-30T00:00:00"/>
    <d v="1899-12-30T00:00:00"/>
    <d v="1899-12-30T03:47:30"/>
    <d v="1899-12-30T04:39:54"/>
    <d v="1899-12-30T01:53:45"/>
    <d v="1899-12-30T02:19:57"/>
    <n v="764"/>
    <x v="14"/>
    <x v="0"/>
    <n v="201507"/>
  </r>
  <r>
    <x v="1981"/>
    <d v="2015-07-26T00:00:00"/>
    <x v="8"/>
    <n v="1"/>
    <n v="0"/>
    <n v="11"/>
    <n v="15"/>
    <d v="1899-12-30T00:11:15"/>
    <d v="1899-12-30T00:11:15"/>
    <x v="88"/>
    <s v="Ironman Lake Placid"/>
    <n v="5.3333333333333375"/>
    <n v="149"/>
    <s v="HOT &amp; Humid"/>
    <m/>
    <d v="1899-12-30T00:00:00"/>
    <d v="1899-12-30T00:00:00"/>
    <d v="1899-12-30T04:54:45"/>
    <d v="1899-12-30T05:47:09"/>
    <d v="1899-12-30T02:27:22"/>
    <d v="1899-12-30T02:53:35"/>
    <n v="2168"/>
    <x v="14"/>
    <x v="0"/>
    <n v="201507"/>
  </r>
  <r>
    <x v="1981"/>
    <d v="2015-07-26T00:00:00"/>
    <x v="9"/>
    <n v="1"/>
    <n v="0"/>
    <n v="14"/>
    <n v="5"/>
    <d v="1899-12-30T00:14:05"/>
    <d v="1899-12-30T00:14:05"/>
    <x v="88"/>
    <s v="Ironman Lake Placid"/>
    <n v="4.2603550295858028"/>
    <n v="150"/>
    <s v="HOT &amp; Humid"/>
    <m/>
    <d v="1899-12-30T00:00:00"/>
    <d v="1899-12-30T00:00:00"/>
    <d v="1899-12-30T06:08:59"/>
    <d v="1899-12-30T07:01:23"/>
    <d v="1899-12-30T03:04:29"/>
    <d v="1899-12-30T03:30:42"/>
    <n v="2642"/>
    <x v="14"/>
    <x v="0"/>
    <n v="201507"/>
  </r>
  <r>
    <x v="1981"/>
    <d v="2015-07-26T00:00:00"/>
    <x v="10"/>
    <n v="1"/>
    <n v="0"/>
    <n v="13"/>
    <n v="28"/>
    <d v="1899-12-30T00:13:28"/>
    <d v="1899-12-30T00:13:28"/>
    <x v="88"/>
    <s v="Ironman Lake Placid"/>
    <n v="4.4554455445544585"/>
    <n v="148"/>
    <s v="HOT &amp; Humid"/>
    <m/>
    <d v="1899-12-30T00:00:00"/>
    <d v="1899-12-30T00:00:00"/>
    <d v="1899-12-30T05:52:50"/>
    <d v="1899-12-30T06:45:14"/>
    <d v="1899-12-30T02:56:25"/>
    <d v="1899-12-30T03:22:37"/>
    <n v="2603"/>
    <x v="14"/>
    <x v="0"/>
    <n v="201507"/>
  </r>
  <r>
    <x v="1981"/>
    <d v="2015-07-26T00:00:00"/>
    <x v="11"/>
    <n v="1"/>
    <n v="0"/>
    <n v="13"/>
    <n v="12"/>
    <d v="1899-12-30T00:13:12"/>
    <d v="1899-12-30T00:13:12"/>
    <x v="88"/>
    <s v="Ironman Lake Placid"/>
    <n v="4.5454545454545485"/>
    <n v="147"/>
    <s v="HOT &amp; Humid"/>
    <m/>
    <d v="1899-12-30T00:00:00"/>
    <d v="1899-12-30T00:00:00"/>
    <d v="1899-12-30T05:45:50"/>
    <d v="1899-12-30T06:38:14"/>
    <d v="1899-12-30T02:52:55"/>
    <d v="1899-12-30T03:19:07"/>
    <n v="2577"/>
    <x v="14"/>
    <x v="0"/>
    <n v="201507"/>
  </r>
  <r>
    <x v="1981"/>
    <d v="2015-07-26T00:00:00"/>
    <x v="12"/>
    <n v="1"/>
    <n v="0"/>
    <n v="16"/>
    <n v="3"/>
    <d v="1899-12-30T00:16:03"/>
    <d v="1899-12-30T00:16:03"/>
    <x v="88"/>
    <s v="Ironman Lake Placid"/>
    <n v="3.7383177570093484"/>
    <n v="141"/>
    <s v="HOT &amp; Humid"/>
    <m/>
    <d v="1899-12-30T00:00:00"/>
    <d v="1899-12-30T00:00:00"/>
    <d v="1899-12-30T07:00:31"/>
    <d v="1899-12-30T07:52:55"/>
    <d v="1899-12-30T03:30:15"/>
    <d v="1899-12-30T03:56:27"/>
    <n v="2715"/>
    <x v="14"/>
    <x v="0"/>
    <n v="201507"/>
  </r>
  <r>
    <x v="1981"/>
    <d v="2015-07-26T00:00:00"/>
    <x v="13"/>
    <n v="1"/>
    <n v="0"/>
    <n v="16"/>
    <n v="51"/>
    <d v="1899-12-30T00:16:51"/>
    <d v="1899-12-30T00:16:51"/>
    <x v="88"/>
    <s v="Ironman Lake Placid"/>
    <n v="3.5608308605341268"/>
    <n v="136"/>
    <s v="HOT &amp; Humid"/>
    <m/>
    <d v="1899-12-30T00:00:00"/>
    <d v="1899-12-30T00:00:00"/>
    <d v="1899-12-30T07:21:28"/>
    <d v="1899-12-30T08:13:52"/>
    <d v="1899-12-30T03:40:44"/>
    <d v="1899-12-30T04:06:56"/>
    <n v="2724"/>
    <x v="14"/>
    <x v="0"/>
    <n v="201507"/>
  </r>
  <r>
    <x v="1981"/>
    <d v="2015-07-26T00:00:00"/>
    <x v="14"/>
    <n v="1"/>
    <n v="0"/>
    <n v="15"/>
    <n v="39"/>
    <d v="1899-12-30T00:15:39"/>
    <d v="1899-12-30T00:15:39"/>
    <x v="88"/>
    <s v="Ironman Lake Placid"/>
    <n v="3.8338658146964883"/>
    <n v="137"/>
    <s v="HOT &amp; Humid"/>
    <m/>
    <d v="1899-12-30T00:00:00"/>
    <d v="1899-12-30T00:00:00"/>
    <d v="1899-12-30T06:50:02"/>
    <d v="1899-12-30T07:42:26"/>
    <d v="1899-12-30T03:25:01"/>
    <d v="1899-12-30T03:51:13"/>
    <n v="2703"/>
    <x v="14"/>
    <x v="0"/>
    <n v="201507"/>
  </r>
  <r>
    <x v="1981"/>
    <d v="2015-07-26T00:00:00"/>
    <x v="15"/>
    <n v="1"/>
    <n v="0"/>
    <n v="14"/>
    <n v="11"/>
    <d v="1899-12-30T00:14:11"/>
    <d v="1899-12-30T00:14:11"/>
    <x v="88"/>
    <s v="Ironman Lake Placid"/>
    <n v="4.2303172737955377"/>
    <n v="140"/>
    <s v="HOT &amp; Humid"/>
    <m/>
    <d v="1899-12-30T00:00:00"/>
    <d v="1899-12-30T00:00:00"/>
    <d v="1899-12-30T06:11:36"/>
    <d v="1899-12-30T07:04:00"/>
    <d v="1899-12-30T03:05:48"/>
    <d v="1899-12-30T03:32:00"/>
    <n v="2647"/>
    <x v="14"/>
    <x v="0"/>
    <n v="201507"/>
  </r>
  <r>
    <x v="1981"/>
    <d v="2015-07-26T00:00:00"/>
    <x v="16"/>
    <n v="1"/>
    <n v="0"/>
    <n v="17"/>
    <n v="13"/>
    <d v="1899-12-30T00:17:13"/>
    <d v="1899-12-30T00:17:13"/>
    <x v="88"/>
    <s v="Ironman Lake Placid"/>
    <n v="3.4849951597289479"/>
    <n v="130"/>
    <s v="HOT &amp; Humid"/>
    <m/>
    <d v="1899-12-30T00:00:00"/>
    <d v="1899-12-30T00:00:00"/>
    <d v="1899-12-30T07:31:05"/>
    <d v="1899-12-30T08:23:29"/>
    <d v="1899-12-30T03:45:32"/>
    <d v="1899-12-30T04:11:44"/>
    <n v="2731"/>
    <x v="14"/>
    <x v="0"/>
    <n v="201507"/>
  </r>
  <r>
    <x v="1981"/>
    <d v="2015-07-26T00:00:00"/>
    <x v="17"/>
    <n v="1"/>
    <n v="0"/>
    <n v="17"/>
    <n v="41"/>
    <d v="1899-12-30T00:17:41"/>
    <d v="1899-12-30T00:17:41"/>
    <x v="88"/>
    <s v="Ironman Lake Placid"/>
    <n v="3.3930254476908606"/>
    <n v="131"/>
    <s v="HOT &amp; Humid"/>
    <m/>
    <d v="1899-12-30T00:00:00"/>
    <d v="1899-12-30T00:00:00"/>
    <d v="1899-12-30T07:43:18"/>
    <d v="1899-12-30T08:35:42"/>
    <d v="1899-12-30T03:51:39"/>
    <d v="1899-12-30T04:17:51"/>
    <n v="2735"/>
    <x v="14"/>
    <x v="0"/>
    <n v="201507"/>
  </r>
  <r>
    <x v="1981"/>
    <d v="2015-07-26T00:00:00"/>
    <x v="18"/>
    <n v="1"/>
    <n v="0"/>
    <n v="15"/>
    <n v="34"/>
    <d v="1899-12-30T00:15:34"/>
    <d v="1899-12-30T00:15:34"/>
    <x v="88"/>
    <s v="Ironman Lake Placid"/>
    <n v="3.8543897216274123"/>
    <n v="139"/>
    <s v="HOT &amp; Humid"/>
    <m/>
    <d v="1899-12-30T00:00:00"/>
    <d v="1899-12-30T00:00:00"/>
    <d v="1899-12-30T06:47:51"/>
    <d v="1899-12-30T07:40:15"/>
    <d v="1899-12-30T03:23:55"/>
    <d v="1899-12-30T03:50:07"/>
    <n v="2699"/>
    <x v="14"/>
    <x v="0"/>
    <n v="201507"/>
  </r>
  <r>
    <x v="1981"/>
    <d v="2015-07-26T00:00:00"/>
    <x v="19"/>
    <n v="1"/>
    <n v="0"/>
    <n v="18"/>
    <n v="25"/>
    <d v="1899-12-30T00:18:25"/>
    <d v="1899-12-30T00:18:25"/>
    <x v="88"/>
    <s v="Ironman Lake Placid"/>
    <n v="3.2579185520362017"/>
    <n v="131"/>
    <s v="HOT &amp; Humid"/>
    <m/>
    <d v="1899-12-30T00:00:00"/>
    <d v="1899-12-30T00:00:00"/>
    <d v="1899-12-30T08:02:31"/>
    <d v="1899-12-30T08:54:55"/>
    <d v="1899-12-30T04:01:15"/>
    <d v="1899-12-30T04:27:28"/>
    <n v="2737"/>
    <x v="14"/>
    <x v="0"/>
    <n v="201507"/>
  </r>
  <r>
    <x v="1981"/>
    <d v="2015-07-26T00:00:00"/>
    <x v="20"/>
    <n v="1"/>
    <n v="0"/>
    <n v="15"/>
    <n v="25"/>
    <d v="1899-12-30T00:15:25"/>
    <d v="1899-12-30T00:15:25"/>
    <x v="88"/>
    <s v="Ironman Lake Placid"/>
    <n v="3.8918918918918952"/>
    <n v="129"/>
    <s v="HOT &amp; Humid"/>
    <m/>
    <d v="1899-12-30T00:00:00"/>
    <d v="1899-12-30T00:00:00"/>
    <d v="1899-12-30T06:43:55"/>
    <d v="1899-12-30T07:36:19"/>
    <d v="1899-12-30T03:21:57"/>
    <d v="1899-12-30T03:48:10"/>
    <n v="2691"/>
    <x v="14"/>
    <x v="0"/>
    <n v="201507"/>
  </r>
  <r>
    <x v="1981"/>
    <d v="2015-07-26T00:00:00"/>
    <x v="21"/>
    <n v="1"/>
    <n v="0"/>
    <n v="16"/>
    <n v="31"/>
    <d v="1899-12-30T00:16:31"/>
    <d v="1899-12-30T00:16:31"/>
    <x v="88"/>
    <s v="Ironman Lake Placid"/>
    <n v="3.6326942482341096"/>
    <n v="129"/>
    <s v="HOT &amp; Humid"/>
    <m/>
    <d v="1899-12-30T00:00:00"/>
    <d v="1899-12-30T00:00:00"/>
    <d v="1899-12-30T07:12:44"/>
    <d v="1899-12-30T08:05:08"/>
    <d v="1899-12-30T03:36:22"/>
    <d v="1899-12-30T04:02:34"/>
    <n v="2721"/>
    <x v="14"/>
    <x v="0"/>
    <n v="201507"/>
  </r>
  <r>
    <x v="1981"/>
    <d v="2015-07-26T00:00:00"/>
    <x v="25"/>
    <n v="1"/>
    <n v="0"/>
    <n v="13"/>
    <n v="47"/>
    <d v="1899-12-30T00:13:47"/>
    <d v="1899-12-30T00:13:47"/>
    <x v="88"/>
    <s v="Ironman Lake Placid"/>
    <n v="4.3530834340991573"/>
    <n v="138"/>
    <s v="HOT &amp; Humid"/>
    <m/>
    <d v="1899-12-30T00:00:00"/>
    <d v="1899-12-30T00:00:00"/>
    <d v="1899-12-30T06:01:07"/>
    <d v="1899-12-30T06:53:31"/>
    <d v="1899-12-30T03:00:34"/>
    <d v="1899-12-30T03:26:46"/>
    <n v="2620"/>
    <x v="14"/>
    <x v="0"/>
    <n v="201507"/>
  </r>
  <r>
    <x v="1981"/>
    <d v="2015-07-26T00:00:00"/>
    <x v="26"/>
    <n v="1"/>
    <n v="0"/>
    <n v="16"/>
    <n v="57"/>
    <d v="1899-12-30T00:16:57"/>
    <d v="1899-12-30T00:16:57"/>
    <x v="88"/>
    <s v="Ironman Lake Placid"/>
    <n v="3.5398230088495604"/>
    <n v="126"/>
    <s v="HOT &amp; Humid"/>
    <m/>
    <d v="1899-12-30T00:00:00"/>
    <d v="1899-12-30T00:00:00"/>
    <d v="1899-12-30T07:24:05"/>
    <d v="1899-12-30T08:16:29"/>
    <d v="1899-12-30T03:42:03"/>
    <d v="1899-12-30T04:08:15"/>
    <n v="2727"/>
    <x v="14"/>
    <x v="0"/>
    <n v="201507"/>
  </r>
  <r>
    <x v="1981"/>
    <d v="2015-07-26T00:00:00"/>
    <x v="27"/>
    <n v="1"/>
    <n v="0"/>
    <n v="17"/>
    <n v="37"/>
    <d v="1899-12-30T00:17:37"/>
    <d v="1899-12-30T00:17:37"/>
    <x v="88"/>
    <s v="Ironman Lake Placid"/>
    <n v="3.4058656575212893"/>
    <n v="121"/>
    <s v="HOT &amp; Humid"/>
    <m/>
    <d v="1899-12-30T00:00:00"/>
    <d v="1899-12-30T00:00:00"/>
    <d v="1899-12-30T07:41:33"/>
    <d v="1899-12-30T08:33:57"/>
    <d v="1899-12-30T03:50:47"/>
    <d v="1899-12-30T04:16:59"/>
    <n v="2734"/>
    <x v="14"/>
    <x v="0"/>
    <n v="201507"/>
  </r>
  <r>
    <x v="1981"/>
    <d v="2015-07-26T00:00:00"/>
    <x v="28"/>
    <n v="1"/>
    <n v="0"/>
    <n v="14"/>
    <n v="16"/>
    <d v="1899-12-30T00:14:16"/>
    <d v="1899-12-30T00:14:16"/>
    <x v="88"/>
    <s v="Ironman Lake Placid"/>
    <n v="4.2056074766355174"/>
    <n v="131"/>
    <s v="HOT &amp; Humid"/>
    <m/>
    <d v="1899-12-30T00:00:00"/>
    <d v="1899-12-30T00:00:00"/>
    <d v="1899-12-30T06:13:47"/>
    <d v="1899-12-30T07:06:11"/>
    <d v="1899-12-30T03:06:54"/>
    <d v="1899-12-30T03:33:06"/>
    <n v="2652"/>
    <x v="14"/>
    <x v="0"/>
    <n v="201507"/>
  </r>
  <r>
    <x v="1981"/>
    <d v="2015-07-26T00:00:00"/>
    <x v="29"/>
    <n v="1"/>
    <n v="0"/>
    <n v="14"/>
    <n v="9"/>
    <d v="1899-12-30T00:14:09"/>
    <d v="1899-12-30T00:14:09"/>
    <x v="88"/>
    <s v="Ironman Lake Placid"/>
    <n v="4.2402826855123701"/>
    <n v="137"/>
    <s v="HOT &amp; Humid"/>
    <m/>
    <d v="1899-12-30T00:00:00"/>
    <d v="1899-12-30T00:00:00"/>
    <d v="1899-12-30T06:10:44"/>
    <d v="1899-12-30T07:03:08"/>
    <d v="1899-12-30T03:05:22"/>
    <d v="1899-12-30T03:31:34"/>
    <n v="2645"/>
    <x v="14"/>
    <x v="0"/>
    <n v="201507"/>
  </r>
  <r>
    <x v="1981"/>
    <d v="2015-07-26T00:00:00"/>
    <x v="30"/>
    <n v="1"/>
    <n v="0"/>
    <n v="13"/>
    <n v="14"/>
    <d v="1899-12-30T00:13:14"/>
    <d v="1899-12-30T00:13:14"/>
    <x v="88"/>
    <s v="Ironman Lake Placid"/>
    <n v="4.5340050377833796"/>
    <n v="143"/>
    <s v="HOT &amp; Humid"/>
    <m/>
    <d v="1899-12-30T00:00:00"/>
    <d v="1899-12-30T00:00:00"/>
    <d v="1899-12-30T05:46:43"/>
    <d v="1899-12-30T06:39:07"/>
    <d v="1899-12-30T02:53:21"/>
    <d v="1899-12-30T03:19:33"/>
    <n v="2580"/>
    <x v="14"/>
    <x v="0"/>
    <n v="201507"/>
  </r>
  <r>
    <x v="1981"/>
    <d v="2015-07-26T00:00:00"/>
    <x v="31"/>
    <n v="1"/>
    <n v="0"/>
    <n v="14"/>
    <n v="2"/>
    <d v="1899-12-30T00:14:02"/>
    <d v="1899-12-30T00:14:02"/>
    <x v="88"/>
    <s v="Ironman Lake Placid"/>
    <n v="4.2755344418052283"/>
    <n v="141"/>
    <s v="HOT &amp; Humid"/>
    <m/>
    <d v="1899-12-30T00:00:00"/>
    <d v="1899-12-30T00:00:00"/>
    <d v="1899-12-30T06:07:40"/>
    <d v="1899-12-30T07:00:04"/>
    <d v="1899-12-30T03:03:50"/>
    <d v="1899-12-30T03:30:02"/>
    <n v="2635"/>
    <x v="14"/>
    <x v="0"/>
    <n v="201507"/>
  </r>
  <r>
    <x v="1981"/>
    <d v="2015-07-26T00:00:00"/>
    <x v="32"/>
    <n v="1"/>
    <n v="0"/>
    <n v="15"/>
    <n v="44"/>
    <d v="1899-12-30T00:15:44"/>
    <d v="1899-12-30T00:15:44"/>
    <x v="88"/>
    <s v="Ironman Lake Placid"/>
    <n v="3.8135593220339019"/>
    <n v="133"/>
    <s v="HOT &amp; Humid"/>
    <m/>
    <d v="1899-12-30T00:00:00"/>
    <d v="1899-12-30T00:00:00"/>
    <d v="1899-12-30T06:52:13"/>
    <d v="1899-12-30T07:44:37"/>
    <d v="1899-12-30T03:26:06"/>
    <d v="1899-12-30T03:52:18"/>
    <n v="2705"/>
    <x v="14"/>
    <x v="0"/>
    <n v="201507"/>
  </r>
  <r>
    <x v="1981"/>
    <d v="2015-07-26T00:00:00"/>
    <x v="33"/>
    <n v="1"/>
    <n v="0"/>
    <n v="15"/>
    <n v="27"/>
    <d v="1899-12-30T00:15:27"/>
    <d v="1899-12-30T00:15:27"/>
    <x v="88"/>
    <s v="Ironman Lake Placid"/>
    <n v="3.8834951456310711"/>
    <n v="136"/>
    <s v="HOT &amp; Humid"/>
    <m/>
    <d v="1899-12-30T00:00:00"/>
    <d v="1899-12-30T00:00:00"/>
    <d v="1899-12-30T06:44:47"/>
    <d v="1899-12-30T07:37:11"/>
    <d v="1899-12-30T03:22:24"/>
    <d v="1899-12-30T03:48:36"/>
    <n v="2694"/>
    <x v="14"/>
    <x v="0"/>
    <n v="201507"/>
  </r>
  <r>
    <x v="1981"/>
    <d v="2015-07-26T00:00:00"/>
    <x v="34"/>
    <n v="1"/>
    <n v="0"/>
    <n v="15"/>
    <n v="6"/>
    <d v="1899-12-30T00:15:06"/>
    <d v="1899-12-30T00:15:06"/>
    <x v="88"/>
    <s v="Ironman Lake Placid"/>
    <n v="3.9735099337748374"/>
    <n v="138"/>
    <s v="HOT &amp; Humid"/>
    <m/>
    <d v="1899-12-30T00:00:00"/>
    <d v="1899-12-30T00:00:00"/>
    <d v="1899-12-30T06:35:37"/>
    <d v="1899-12-30T07:28:01"/>
    <d v="1899-12-30T03:17:49"/>
    <d v="1899-12-30T03:44:01"/>
    <n v="2680"/>
    <x v="14"/>
    <x v="0"/>
    <n v="201507"/>
  </r>
  <r>
    <x v="1981"/>
    <d v="2015-07-26T00:00:00"/>
    <x v="35"/>
    <n v="1"/>
    <n v="0"/>
    <n v="15"/>
    <n v="58"/>
    <d v="1899-12-30T00:15:58"/>
    <d v="1899-12-30T00:15:58"/>
    <x v="88"/>
    <s v="Ironman Lake Placid"/>
    <n v="3.7578288100208792"/>
    <n v="137"/>
    <s v="HOT &amp; Humid"/>
    <m/>
    <d v="1899-12-30T00:00:00"/>
    <d v="1899-12-30T00:00:00"/>
    <d v="1899-12-30T06:58:20"/>
    <d v="1899-12-30T07:50:44"/>
    <d v="1899-12-30T03:29:10"/>
    <d v="1899-12-30T03:55:22"/>
    <n v="2712"/>
    <x v="14"/>
    <x v="0"/>
    <n v="201507"/>
  </r>
  <r>
    <x v="1981"/>
    <d v="2015-07-26T00:00:00"/>
    <x v="36"/>
    <n v="1"/>
    <n v="0"/>
    <n v="14"/>
    <n v="2"/>
    <d v="1899-12-30T00:14:02"/>
    <d v="1899-12-30T00:14:02"/>
    <x v="88"/>
    <s v="Ironman Lake Placid"/>
    <n v="4.2755344418052283"/>
    <n v="136"/>
    <s v="HOT &amp; Humid"/>
    <m/>
    <d v="1899-12-30T00:00:00"/>
    <d v="1899-12-30T00:00:00"/>
    <d v="1899-12-30T06:07:40"/>
    <d v="1899-12-30T07:00:04"/>
    <d v="1899-12-30T03:03:50"/>
    <d v="1899-12-30T03:30:02"/>
    <n v="2635"/>
    <x v="14"/>
    <x v="0"/>
    <n v="201507"/>
  </r>
  <r>
    <x v="1981"/>
    <d v="2015-07-26T00:00:00"/>
    <x v="2"/>
    <n v="26.2"/>
    <n v="6"/>
    <n v="38"/>
    <n v="24"/>
    <d v="1899-12-30T06:38:24"/>
    <d v="1899-12-30T00:15:12"/>
    <x v="88"/>
    <s v="Ironman Lake Placid"/>
    <n v="3.9457831325301234"/>
    <n v="136"/>
    <s v="HOT &amp; Humid"/>
    <s v="https://www.strava.com/activities/354921473"/>
    <d v="1899-12-30T06:38:24"/>
    <d v="1899-12-30T03:19:12"/>
    <d v="1899-12-30T06:38:24"/>
    <d v="1899-12-30T07:30:48"/>
    <d v="1899-12-30T03:19:12"/>
    <d v="1899-12-30T03:45:24"/>
    <n v="2684"/>
    <x v="14"/>
    <x v="0"/>
    <n v="201507"/>
  </r>
  <r>
    <x v="1982"/>
    <d v="2015-07-31T00:00:00"/>
    <x v="1"/>
    <n v="10"/>
    <n v="0"/>
    <n v="28"/>
    <n v="10"/>
    <d v="1899-12-30T00:28:10"/>
    <d v="1899-12-30T00:02:49"/>
    <x v="90"/>
    <s v="Sandy Beach Triathlon"/>
    <n v="21.301775147929011"/>
    <n v="0"/>
    <s v="Perfect"/>
    <s v="https://www.strava.com/activities/358292762"/>
    <d v="1899-12-30T05:15:28"/>
    <d v="1899-12-30T02:37:44"/>
    <d v="1899-12-30T01:13:48"/>
    <d v="1899-12-30T02:06:12"/>
    <d v="1899-12-30T00:36:54"/>
    <d v="1899-12-30T01:03:06"/>
    <n v="124"/>
    <x v="14"/>
    <x v="0"/>
    <n v="201507"/>
  </r>
  <r>
    <x v="1983"/>
    <d v="2015-08-03T00:00:00"/>
    <x v="1"/>
    <n v="1.3"/>
    <n v="0"/>
    <n v="15"/>
    <n v="40"/>
    <d v="1899-12-30T00:15:40"/>
    <d v="1899-12-30T00:12:03"/>
    <x v="81"/>
    <s v="MV to Beach"/>
    <n v="4.978723404255323"/>
    <n v="0"/>
    <s v="HOT &amp; Humid"/>
    <m/>
    <d v="1899-12-30T22:29:45"/>
    <d v="1899-12-30T11:14:52"/>
    <d v="1899-12-30T05:15:45"/>
    <d v="1899-12-30T06:08:09"/>
    <d v="1899-12-30T02:37:52"/>
    <d v="1899-12-30T03:04:04"/>
    <n v="2439"/>
    <x v="14"/>
    <x v="4"/>
    <n v="201508"/>
  </r>
  <r>
    <x v="1984"/>
    <d v="2015-08-04T00:00:00"/>
    <x v="1"/>
    <n v="7"/>
    <n v="0"/>
    <n v="45"/>
    <n v="18"/>
    <d v="1899-12-30T00:45:18"/>
    <d v="1899-12-30T00:06:28"/>
    <x v="81"/>
    <s v="MV to End of South Beach"/>
    <n v="9.2715231788079553"/>
    <n v="0"/>
    <s v="HOT &amp; Humid"/>
    <m/>
    <d v="1899-12-30T12:04:48"/>
    <d v="1899-12-30T06:02:24"/>
    <d v="1899-12-30T02:49:33"/>
    <d v="1899-12-30T03:41:57"/>
    <d v="1899-12-30T01:24:47"/>
    <d v="1899-12-30T01:50:59"/>
    <n v="695"/>
    <x v="14"/>
    <x v="4"/>
    <n v="201508"/>
  </r>
  <r>
    <x v="1985"/>
    <d v="2015-08-05T00:00:00"/>
    <x v="1"/>
    <n v="4.7"/>
    <n v="0"/>
    <n v="41"/>
    <n v="5"/>
    <d v="1899-12-30T00:41:05"/>
    <d v="1899-12-30T00:08:44"/>
    <x v="81"/>
    <s v="MV to State Beach"/>
    <n v="6.8640973630831699"/>
    <n v="0"/>
    <s v="HOT &amp; Humid"/>
    <m/>
    <d v="1899-12-30T16:19:00"/>
    <d v="1899-12-30T08:09:30"/>
    <d v="1899-12-30T03:49:01"/>
    <d v="1899-12-30T04:41:25"/>
    <d v="1899-12-30T01:54:31"/>
    <d v="1899-12-30T02:20:43"/>
    <n v="772"/>
    <x v="14"/>
    <x v="4"/>
    <n v="201508"/>
  </r>
  <r>
    <x v="1985"/>
    <d v="2015-08-05T00:00:00"/>
    <x v="1"/>
    <n v="4.7"/>
    <n v="0"/>
    <n v="39"/>
    <n v="14"/>
    <d v="1899-12-30T00:39:14"/>
    <d v="1899-12-30T00:08:21"/>
    <x v="81"/>
    <s v="MV Home from State Beach"/>
    <n v="7.1877655055225222"/>
    <n v="0"/>
    <s v="HOT &amp; Humid"/>
    <m/>
    <d v="1899-12-30T15:34:55"/>
    <d v="1899-12-30T07:47:28"/>
    <d v="1899-12-30T03:38:42"/>
    <d v="1899-12-30T04:31:06"/>
    <d v="1899-12-30T01:49:21"/>
    <d v="1899-12-30T02:15:33"/>
    <n v="729"/>
    <x v="14"/>
    <x v="4"/>
    <n v="201508"/>
  </r>
  <r>
    <x v="1986"/>
    <d v="2015-08-06T00:00:00"/>
    <x v="2"/>
    <n v="4.3"/>
    <n v="0"/>
    <n v="48"/>
    <n v="12"/>
    <d v="1899-12-30T00:48:12"/>
    <d v="1899-12-30T00:11:13"/>
    <x v="88"/>
    <s v="MV to End of South Beach"/>
    <n v="5.3526970954356887"/>
    <n v="0"/>
    <s v="HOT &amp; Humid"/>
    <m/>
    <d v="1899-12-30T04:53:41"/>
    <d v="1899-12-30T02:26:51"/>
    <d v="1899-12-30T04:53:41"/>
    <d v="1899-12-30T05:46:05"/>
    <d v="1899-12-30T02:26:51"/>
    <d v="1899-12-30T02:53:03"/>
    <n v="2158"/>
    <x v="14"/>
    <x v="4"/>
    <n v="201508"/>
  </r>
  <r>
    <x v="1987"/>
    <d v="2015-08-08T00:00:00"/>
    <x v="1"/>
    <n v="8"/>
    <n v="0"/>
    <n v="41"/>
    <n v="55"/>
    <d v="1899-12-30T00:41:55"/>
    <d v="1899-12-30T00:05:14"/>
    <x v="81"/>
    <s v="MV Ride around"/>
    <n v="11.451292246520884"/>
    <n v="0"/>
    <s v="HOT &amp; Humid"/>
    <m/>
    <d v="1899-12-30T09:46:50"/>
    <d v="1899-12-30T04:53:25"/>
    <d v="1899-12-30T02:17:17"/>
    <d v="1899-12-30T03:09:41"/>
    <d v="1899-12-30T01:08:38"/>
    <d v="1899-12-30T01:34:50"/>
    <n v="667"/>
    <x v="14"/>
    <x v="4"/>
    <n v="201508"/>
  </r>
  <r>
    <x v="1988"/>
    <d v="2015-08-09T00:00:00"/>
    <x v="2"/>
    <n v="4.5"/>
    <n v="0"/>
    <n v="51"/>
    <n v="55"/>
    <d v="1899-12-30T00:51:55"/>
    <d v="1899-12-30T00:11:32"/>
    <x v="88"/>
    <s v="MV Random"/>
    <n v="5.2006420545746428"/>
    <n v="0"/>
    <s v="HOT &amp; Humid"/>
    <m/>
    <d v="1899-12-30T05:02:16"/>
    <d v="1899-12-30T02:31:08"/>
    <d v="1899-12-30T05:02:16"/>
    <d v="1899-12-30T05:54:40"/>
    <d v="1899-12-30T02:31:08"/>
    <d v="1899-12-30T02:57:20"/>
    <n v="2286"/>
    <x v="14"/>
    <x v="4"/>
    <n v="201508"/>
  </r>
  <r>
    <x v="1989"/>
    <d v="2015-08-12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d v="1899-12-30T05:14:24"/>
    <d v="1899-12-30T06:06:48"/>
    <d v="1899-12-30T02:37:12"/>
    <d v="1899-12-30T03:03:24"/>
    <n v="2418"/>
    <x v="14"/>
    <x v="4"/>
    <n v="201508"/>
  </r>
  <r>
    <x v="1990"/>
    <d v="2015-08-14T00:00:00"/>
    <x v="2"/>
    <n v="5"/>
    <n v="1"/>
    <n v="1"/>
    <n v="6"/>
    <d v="1899-12-30T01:01:06"/>
    <d v="1899-12-30T00:12:13"/>
    <x v="92"/>
    <s v="Bridal Trail - Oxford"/>
    <n v="4.9099836333878928"/>
    <n v="0"/>
    <s v="HOT &amp; Humid"/>
    <m/>
    <d v="1899-12-30T05:20:10"/>
    <d v="1899-12-30T02:40:05"/>
    <d v="1899-12-30T05:20:10"/>
    <d v="1899-12-30T06:12:34"/>
    <d v="1899-12-30T02:40:05"/>
    <d v="1899-12-30T03:06:17"/>
    <n v="2471"/>
    <x v="14"/>
    <x v="4"/>
    <n v="201508"/>
  </r>
  <r>
    <x v="1991"/>
    <d v="2015-08-16T00:00:00"/>
    <x v="1"/>
    <n v="17.3"/>
    <n v="1"/>
    <n v="31"/>
    <n v="14"/>
    <d v="1899-12-30T01:31:14"/>
    <d v="1899-12-30T00:05:16"/>
    <x v="90"/>
    <s v="Random"/>
    <n v="11.377420533430772"/>
    <n v="0"/>
    <s v="HOT &amp; Humid"/>
    <m/>
    <d v="1899-12-30T09:50:39"/>
    <d v="1899-12-30T04:55:19"/>
    <d v="1899-12-30T02:18:10"/>
    <d v="1899-12-30T03:10:34"/>
    <d v="1899-12-30T01:09:05"/>
    <d v="1899-12-30T01:35:17"/>
    <n v="668"/>
    <x v="14"/>
    <x v="4"/>
    <n v="201508"/>
  </r>
  <r>
    <x v="1992"/>
    <d v="2015-08-18T00:00:00"/>
    <x v="2"/>
    <n v="3"/>
    <n v="0"/>
    <n v="38"/>
    <n v="21"/>
    <d v="1899-12-30T00:38:21"/>
    <d v="1899-12-30T00:12:47"/>
    <x v="86"/>
    <s v="YNHH Treadmill"/>
    <n v="4.6936114732724938"/>
    <n v="0"/>
    <s v="Inside"/>
    <m/>
    <d v="1899-12-30T05:34:55"/>
    <d v="1899-12-30T02:47:28"/>
    <d v="1899-12-30T05:34:55"/>
    <d v="1899-12-30T06:27:19"/>
    <d v="1899-12-30T02:47:28"/>
    <d v="1899-12-30T03:13:40"/>
    <n v="2543"/>
    <x v="14"/>
    <x v="4"/>
    <n v="201508"/>
  </r>
  <r>
    <x v="1993"/>
    <d v="2015-08-19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3"/>
    <x v="14"/>
    <x v="4"/>
    <n v="201508"/>
  </r>
  <r>
    <x v="1994"/>
    <d v="2015-08-20T00:00:00"/>
    <x v="2"/>
    <n v="2.5"/>
    <n v="0"/>
    <n v="30"/>
    <n v="28"/>
    <d v="1899-12-30T00:30:28"/>
    <d v="1899-12-30T00:12:11"/>
    <x v="51"/>
    <s v="YNHH Treadmill"/>
    <n v="4.9234135667396108"/>
    <n v="0"/>
    <s v="Inside"/>
    <m/>
    <d v="1899-12-30T05:19:17"/>
    <d v="1899-12-30T02:39:39"/>
    <d v="1899-12-30T05:19:17"/>
    <d v="1899-12-30T06:11:41"/>
    <d v="1899-12-30T02:39:39"/>
    <d v="1899-12-30T03:05:51"/>
    <n v="2466"/>
    <x v="14"/>
    <x v="4"/>
    <n v="201508"/>
  </r>
  <r>
    <x v="1995"/>
    <d v="2015-08-21T00:00:00"/>
    <x v="2"/>
    <n v="3"/>
    <n v="0"/>
    <n v="43"/>
    <n v="33"/>
    <d v="1899-12-30T00:43:33"/>
    <d v="1899-12-30T00:14:31"/>
    <x v="92"/>
    <s v="Flanders WhYelWh"/>
    <n v="4.1331802525832408"/>
    <n v="153"/>
    <s v="HOT &amp; Humid"/>
    <s v="https://www.strava.com/activities/374172566"/>
    <d v="1899-12-30T06:20:20"/>
    <d v="1899-12-30T03:10:10"/>
    <d v="1899-12-30T06:20:20"/>
    <d v="1899-12-30T07:12:44"/>
    <d v="1899-12-30T03:10:10"/>
    <d v="1899-12-30T03:36:22"/>
    <n v="2661"/>
    <x v="14"/>
    <x v="4"/>
    <n v="201508"/>
  </r>
  <r>
    <x v="1996"/>
    <d v="2015-08-23T00:00:00"/>
    <x v="2"/>
    <n v="7.5"/>
    <n v="1"/>
    <n v="59"/>
    <n v="38"/>
    <d v="1899-12-30T01:59:38"/>
    <d v="1899-12-30T00:15:57"/>
    <x v="93"/>
    <s v="Flanders WhClock Plus"/>
    <n v="3.7614934522151051"/>
    <n v="0"/>
    <s v="HOT &amp; Humid"/>
    <s v="https://www.strava.com/activities/375664772"/>
    <d v="1899-12-30T06:57:55"/>
    <d v="1899-12-30T03:28:58"/>
    <d v="1899-12-30T06:57:55"/>
    <d v="1899-12-30T07:50:19"/>
    <d v="1899-12-30T03:28:58"/>
    <d v="1899-12-30T03:55:10"/>
    <n v="2711"/>
    <x v="14"/>
    <x v="4"/>
    <n v="201508"/>
  </r>
  <r>
    <x v="1997"/>
    <d v="2015-08-24T00:00:00"/>
    <x v="1"/>
    <n v="7.5"/>
    <n v="0"/>
    <n v="20"/>
    <n v="0"/>
    <d v="1899-12-30T00:20:00"/>
    <d v="1899-12-30T00:02:40"/>
    <x v="51"/>
    <s v="YNHH Spin Bike"/>
    <n v="22.500000000000018"/>
    <n v="0"/>
    <s v="Inside"/>
    <m/>
    <d v="1899-12-30T04:58:40"/>
    <d v="1899-12-30T02:29:20"/>
    <d v="1899-12-30T01:09:52"/>
    <d v="1899-12-30T02:02:16"/>
    <d v="1899-12-30T00:34:56"/>
    <d v="1899-12-30T01:01:08"/>
    <n v="69"/>
    <x v="14"/>
    <x v="4"/>
    <n v="201508"/>
  </r>
  <r>
    <x v="1997"/>
    <d v="2015-08-24T00:00:00"/>
    <x v="2"/>
    <n v="1"/>
    <n v="0"/>
    <n v="10"/>
    <n v="0"/>
    <d v="1899-12-30T00:10:00"/>
    <d v="1899-12-30T00:10:00"/>
    <x v="86"/>
    <s v="YNHH Treadmill"/>
    <n v="6.0000000000000053"/>
    <n v="0"/>
    <s v="Inside"/>
    <m/>
    <d v="1899-12-30T04:22:00"/>
    <d v="1899-12-30T02:11:00"/>
    <d v="1899-12-30T04:22:00"/>
    <d v="1899-12-30T05:14:24"/>
    <d v="1899-12-30T02:11:00"/>
    <d v="1899-12-30T02:37:12"/>
    <n v="1404"/>
    <x v="14"/>
    <x v="4"/>
    <n v="201508"/>
  </r>
  <r>
    <x v="1998"/>
    <d v="2015-08-25T00:00:00"/>
    <x v="2"/>
    <n v="1.5"/>
    <n v="0"/>
    <n v="15"/>
    <n v="0"/>
    <d v="1899-12-30T00:15:00"/>
    <d v="1899-12-30T00:10:00"/>
    <x v="86"/>
    <s v="YNHH Treadmill"/>
    <n v="6.0000000000000053"/>
    <n v="0"/>
    <s v="Inside"/>
    <m/>
    <d v="1899-12-30T04:22:00"/>
    <d v="1899-12-30T02:11:00"/>
    <d v="1899-12-30T04:22:00"/>
    <d v="1899-12-30T05:14:24"/>
    <d v="1899-12-30T02:11:00"/>
    <d v="1899-12-30T02:37:12"/>
    <n v="1404"/>
    <x v="14"/>
    <x v="4"/>
    <n v="201508"/>
  </r>
  <r>
    <x v="1999"/>
    <d v="2015-08-27T00:00:00"/>
    <x v="2"/>
    <n v="3.4"/>
    <n v="0"/>
    <n v="36"/>
    <n v="23"/>
    <d v="1899-12-30T00:36:23"/>
    <d v="1899-12-30T00:10:42"/>
    <x v="86"/>
    <s v="Marsh Botantical Gardens"/>
    <n v="5.6069628950984924"/>
    <n v="151"/>
    <s v="Warm"/>
    <s v="https://www.strava.com/activities/378665847"/>
    <d v="1899-12-30T04:40:22"/>
    <d v="1899-12-30T02:20:11"/>
    <d v="1899-12-30T04:40:22"/>
    <d v="1899-12-30T05:32:46"/>
    <d v="1899-12-30T02:20:11"/>
    <d v="1899-12-30T02:46:23"/>
    <n v="1889"/>
    <x v="14"/>
    <x v="4"/>
    <n v="201508"/>
  </r>
  <r>
    <x v="2000"/>
    <d v="2015-08-28T00:00:00"/>
    <x v="1"/>
    <n v="10.25"/>
    <n v="0"/>
    <n v="48"/>
    <n v="25"/>
    <d v="1899-12-30T00:48:25"/>
    <d v="1899-12-30T00:04:43"/>
    <x v="90"/>
    <s v="Random"/>
    <n v="12.702237521514641"/>
    <n v="0"/>
    <s v="Nice!"/>
    <m/>
    <d v="1899-12-30T08:49:02"/>
    <d v="1899-12-30T04:24:31"/>
    <d v="1899-12-30T02:03:45"/>
    <d v="1899-12-30T02:56:09"/>
    <d v="1899-12-30T01:01:53"/>
    <d v="1899-12-30T01:28:05"/>
    <n v="628"/>
    <x v="14"/>
    <x v="4"/>
    <n v="201508"/>
  </r>
  <r>
    <x v="2000"/>
    <d v="2015-08-28T00:00:00"/>
    <x v="2"/>
    <n v="5"/>
    <n v="1"/>
    <n v="2"/>
    <n v="58"/>
    <d v="1899-12-30T01:02:58"/>
    <d v="1899-12-30T00:12:36"/>
    <x v="92"/>
    <s v="Lake Elise 5 Miler"/>
    <n v="4.7644256220222374"/>
    <n v="0"/>
    <s v="Nice!"/>
    <m/>
    <d v="1899-12-30T05:29:57"/>
    <d v="1899-12-30T02:44:58"/>
    <d v="1899-12-30T05:29:57"/>
    <d v="1899-12-30T06:22:21"/>
    <d v="1899-12-30T02:44:58"/>
    <d v="1899-12-30T03:11:10"/>
    <n v="2525"/>
    <x v="14"/>
    <x v="4"/>
    <n v="201508"/>
  </r>
  <r>
    <x v="2001"/>
    <d v="2015-08-30T00:00:00"/>
    <x v="2"/>
    <n v="14"/>
    <n v="3"/>
    <n v="1"/>
    <n v="5"/>
    <d v="1899-12-30T03:01:05"/>
    <d v="1899-12-30T00:12:56"/>
    <x v="94"/>
    <s v="BridalTrail2HopBrook"/>
    <n v="4.6387482742751986"/>
    <n v="0"/>
    <s v="HOT &amp; Humid"/>
    <s v="https://www.strava.com/activities/380933738"/>
    <d v="1899-12-30T05:38:53"/>
    <d v="1899-12-30T02:49:27"/>
    <d v="1899-12-30T05:38:53"/>
    <d v="1899-12-30T06:31:17"/>
    <d v="1899-12-30T02:49:27"/>
    <d v="1899-12-30T03:15:39"/>
    <n v="2559"/>
    <x v="14"/>
    <x v="4"/>
    <n v="201508"/>
  </r>
  <r>
    <x v="2002"/>
    <d v="2015-09-01T00:00:00"/>
    <x v="2"/>
    <n v="3.1"/>
    <n v="0"/>
    <n v="33"/>
    <n v="1"/>
    <d v="1899-12-30T00:33:01"/>
    <d v="1899-12-30T00:10:39"/>
    <x v="86"/>
    <s v="YNHH 5k"/>
    <n v="5.633518425037864"/>
    <n v="0"/>
    <s v="HOT &amp; Humid"/>
    <m/>
    <d v="1899-12-30T04:39:03"/>
    <d v="1899-12-30T02:19:31"/>
    <d v="1899-12-30T04:39:03"/>
    <d v="1899-12-30T05:31:27"/>
    <d v="1899-12-30T02:19:31"/>
    <d v="1899-12-30T02:45:43"/>
    <n v="1864"/>
    <x v="14"/>
    <x v="5"/>
    <n v="201509"/>
  </r>
  <r>
    <x v="2003"/>
    <d v="2015-09-02T00:00:00"/>
    <x v="2"/>
    <n v="3"/>
    <n v="0"/>
    <n v="35"/>
    <n v="6"/>
    <d v="1899-12-30T00:35:06"/>
    <d v="1899-12-30T00:11:42"/>
    <x v="86"/>
    <s v="YNHH Treadmill"/>
    <n v="5.1282051282051313"/>
    <n v="0"/>
    <s v="Inside"/>
    <m/>
    <d v="1899-12-30T05:06:32"/>
    <d v="1899-12-30T02:33:16"/>
    <d v="1899-12-30T05:06:32"/>
    <d v="1899-12-30T05:58:56"/>
    <d v="1899-12-30T02:33:16"/>
    <d v="1899-12-30T02:59:28"/>
    <n v="2330"/>
    <x v="14"/>
    <x v="5"/>
    <n v="201509"/>
  </r>
  <r>
    <x v="2004"/>
    <d v="2015-09-06T00:00:00"/>
    <x v="2"/>
    <n v="16"/>
    <n v="3"/>
    <n v="59"/>
    <n v="14"/>
    <d v="1899-12-30T03:59:14"/>
    <d v="1899-12-30T00:14:57"/>
    <x v="94"/>
    <s v="BridalTrail-67"/>
    <n v="4.0128187264873931"/>
    <n v="0"/>
    <s v="HOT &amp; Humid"/>
    <m/>
    <d v="1899-12-30T06:31:45"/>
    <d v="1899-12-30T03:15:52"/>
    <d v="1899-12-30T06:31:45"/>
    <d v="1899-12-30T07:24:09"/>
    <d v="1899-12-30T03:15:52"/>
    <d v="1899-12-30T03:42:04"/>
    <n v="2674"/>
    <x v="14"/>
    <x v="5"/>
    <n v="201509"/>
  </r>
  <r>
    <x v="2005"/>
    <d v="2015-09-07T00:00:00"/>
    <x v="2"/>
    <n v="3.1"/>
    <n v="0"/>
    <n v="29"/>
    <n v="32"/>
    <d v="1899-12-30T00:29:32"/>
    <d v="1899-12-30T00:09:32"/>
    <x v="94"/>
    <s v="New Haven Road Race"/>
    <n v="6.2979683972912017"/>
    <n v="0"/>
    <s v="HOT &amp; Humid"/>
    <m/>
    <d v="1899-12-30T04:09:36"/>
    <d v="1899-12-30T02:04:48"/>
    <d v="1899-12-30T04:09:36"/>
    <d v="1899-12-30T05:02:00"/>
    <d v="1899-12-30T02:04:48"/>
    <d v="1899-12-30T02:31:00"/>
    <n v="1050"/>
    <x v="14"/>
    <x v="5"/>
    <n v="201509"/>
  </r>
  <r>
    <x v="2006"/>
    <d v="2015-09-08T00:00:00"/>
    <x v="1"/>
    <n v="10"/>
    <n v="0"/>
    <n v="28"/>
    <n v="30"/>
    <d v="1899-12-30T00:28:30"/>
    <d v="1899-12-30T00:02:51"/>
    <x v="86"/>
    <s v="YNHH Spin Bike"/>
    <n v="21.052631578947388"/>
    <n v="0"/>
    <s v="Inside"/>
    <m/>
    <d v="1899-12-30T05:19:12"/>
    <d v="1899-12-30T02:39:36"/>
    <d v="1899-12-30T01:14:40"/>
    <d v="1899-12-30T02:07:04"/>
    <d v="1899-12-30T00:37:20"/>
    <d v="1899-12-30T01:03:32"/>
    <n v="133"/>
    <x v="14"/>
    <x v="5"/>
    <n v="201509"/>
  </r>
  <r>
    <x v="2007"/>
    <d v="2015-09-09T00:00:00"/>
    <x v="2"/>
    <n v="4.4000000000000004"/>
    <n v="0"/>
    <n v="45"/>
    <n v="0"/>
    <d v="1899-12-30T00:45:00"/>
    <d v="1899-12-30T00:10:14"/>
    <x v="88"/>
    <s v="Treadmill"/>
    <n v="5.8666666666666716"/>
    <n v="0"/>
    <s v="Inside"/>
    <m/>
    <d v="1899-12-30T04:27:57"/>
    <d v="1899-12-30T02:13:59"/>
    <d v="1899-12-30T04:27:57"/>
    <d v="1899-12-30T05:20:21"/>
    <d v="1899-12-30T02:13:59"/>
    <d v="1899-12-30T02:40:11"/>
    <n v="1580"/>
    <x v="14"/>
    <x v="5"/>
    <n v="201509"/>
  </r>
  <r>
    <x v="2008"/>
    <d v="2015-09-11T00:00:00"/>
    <x v="2"/>
    <n v="3.2"/>
    <n v="0"/>
    <n v="52"/>
    <n v="9"/>
    <d v="1899-12-30T00:52:09"/>
    <d v="1899-12-30T00:16:18"/>
    <x v="94"/>
    <s v="Flanders White/Red/White"/>
    <n v="3.6816874400767046"/>
    <n v="0"/>
    <s v="HOT &amp; Humid"/>
    <m/>
    <d v="1899-12-30T07:06:59"/>
    <d v="1899-12-30T03:33:29"/>
    <d v="1899-12-30T07:06:59"/>
    <d v="1899-12-30T07:59:23"/>
    <d v="1899-12-30T03:33:29"/>
    <d v="1899-12-30T03:59:41"/>
    <n v="2717"/>
    <x v="14"/>
    <x v="5"/>
    <n v="201509"/>
  </r>
  <r>
    <x v="2009"/>
    <d v="2015-09-13T00:00:00"/>
    <x v="2"/>
    <n v="13.8"/>
    <n v="3"/>
    <n v="14"/>
    <n v="46"/>
    <d v="1899-12-30T03:14:46"/>
    <d v="1899-12-30T00:14:07"/>
    <x v="94"/>
    <s v="Flanders Half and Half"/>
    <n v="4.2512408009584162"/>
    <n v="0"/>
    <s v="HOT &amp; Humid"/>
    <m/>
    <d v="1899-12-30T06:09:46"/>
    <d v="1899-12-30T03:04:53"/>
    <d v="1899-12-30T06:09:46"/>
    <d v="1899-12-30T07:02:10"/>
    <d v="1899-12-30T03:04:53"/>
    <d v="1899-12-30T03:31:05"/>
    <n v="2644"/>
    <x v="14"/>
    <x v="5"/>
    <n v="201509"/>
  </r>
  <r>
    <x v="2010"/>
    <d v="2015-09-18T00:00:00"/>
    <x v="2"/>
    <n v="5.75"/>
    <n v="1"/>
    <n v="16"/>
    <n v="42"/>
    <d v="1899-12-30T01:16:42"/>
    <d v="1899-12-30T00:13:20"/>
    <x v="94"/>
    <s v="Random"/>
    <n v="4.4980443285528064"/>
    <n v="0"/>
    <m/>
    <m/>
    <d v="1899-12-30T05:49:29"/>
    <d v="1899-12-30T02:54:45"/>
    <d v="1899-12-30T05:49:29"/>
    <d v="1899-12-30T06:41:53"/>
    <d v="1899-12-30T02:54:45"/>
    <d v="1899-12-30T03:20:57"/>
    <n v="2592"/>
    <x v="14"/>
    <x v="5"/>
    <n v="201509"/>
  </r>
  <r>
    <x v="2010"/>
    <d v="2015-09-18T00:00:00"/>
    <x v="2"/>
    <n v="3.3"/>
    <n v="0"/>
    <n v="52"/>
    <n v="45"/>
    <d v="1899-12-30T00:52:45"/>
    <d v="1899-12-30T00:15:59"/>
    <x v="92"/>
    <s v="Flanders White/Red/White"/>
    <n v="3.7535545023696706"/>
    <n v="0"/>
    <m/>
    <m/>
    <d v="1899-12-30T06:58:48"/>
    <d v="1899-12-30T03:29:24"/>
    <d v="1899-12-30T06:58:48"/>
    <d v="1899-12-30T07:51:12"/>
    <d v="1899-12-30T03:29:24"/>
    <d v="1899-12-30T03:55:36"/>
    <n v="2714"/>
    <x v="14"/>
    <x v="5"/>
    <n v="201509"/>
  </r>
  <r>
    <x v="2011"/>
    <d v="2015-09-20T00:00:00"/>
    <x v="2"/>
    <n v="1.75"/>
    <n v="0"/>
    <n v="21"/>
    <n v="7"/>
    <d v="1899-12-30T00:21:07"/>
    <d v="1899-12-30T00:12:04"/>
    <x v="92"/>
    <s v="Bites Warmup"/>
    <n v="4.9723756906077385"/>
    <n v="0"/>
    <m/>
    <m/>
    <d v="1899-12-30T05:16:09"/>
    <d v="1899-12-30T02:38:04"/>
    <d v="1899-12-30T05:16:09"/>
    <d v="1899-12-30T06:08:33"/>
    <d v="1899-12-30T02:38:04"/>
    <d v="1899-12-30T03:04:16"/>
    <n v="2441"/>
    <x v="14"/>
    <x v="5"/>
    <n v="201509"/>
  </r>
  <r>
    <x v="2011"/>
    <d v="2015-09-20T00:00:00"/>
    <x v="2"/>
    <n v="10"/>
    <n v="2"/>
    <n v="44"/>
    <n v="56"/>
    <d v="1899-12-30T02:44:56"/>
    <d v="1899-12-30T00:16:30"/>
    <x v="92"/>
    <s v="Bimbler Bites"/>
    <n v="3.637833468067909"/>
    <n v="0"/>
    <m/>
    <m/>
    <d v="1899-12-30T07:12:08"/>
    <d v="1899-12-30T03:36:04"/>
    <d v="1899-12-30T07:12:08"/>
    <d v="1899-12-30T08:04:32"/>
    <d v="1899-12-30T03:36:04"/>
    <d v="1899-12-30T04:02:16"/>
    <n v="2719"/>
    <x v="14"/>
    <x v="5"/>
    <n v="201509"/>
  </r>
  <r>
    <x v="2012"/>
    <d v="2015-09-24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d v="1899-12-30T05:14:24"/>
    <d v="1899-12-30T06:06:48"/>
    <d v="1899-12-30T02:37:12"/>
    <d v="1899-12-30T03:03:24"/>
    <n v="2418"/>
    <x v="14"/>
    <x v="5"/>
    <n v="201509"/>
  </r>
  <r>
    <x v="2013"/>
    <d v="2015-09-25T00:00:00"/>
    <x v="2"/>
    <n v="3"/>
    <n v="0"/>
    <n v="37"/>
    <n v="37"/>
    <d v="1899-12-30T00:37:37"/>
    <d v="1899-12-30T00:12:32"/>
    <x v="92"/>
    <s v="Random"/>
    <n v="4.7851129818342981"/>
    <n v="0"/>
    <m/>
    <m/>
    <d v="1899-12-30T05:28:31"/>
    <d v="1899-12-30T02:44:16"/>
    <d v="1899-12-30T05:28:31"/>
    <d v="1899-12-30T06:20:55"/>
    <d v="1899-12-30T02:44:16"/>
    <d v="1899-12-30T03:10:28"/>
    <n v="2517"/>
    <x v="14"/>
    <x v="5"/>
    <n v="201509"/>
  </r>
  <r>
    <x v="2013"/>
    <d v="2015-09-25T00:00:00"/>
    <x v="2"/>
    <n v="5.5"/>
    <n v="1"/>
    <n v="16"/>
    <n v="9"/>
    <d v="1899-12-30T01:16:09"/>
    <d v="1899-12-30T00:13:51"/>
    <x v="92"/>
    <s v="Flanders Quassy Loop"/>
    <n v="4.3335521996060447"/>
    <n v="0"/>
    <m/>
    <m/>
    <d v="1899-12-30T06:02:45"/>
    <d v="1899-12-30T03:01:23"/>
    <d v="1899-12-30T06:02:45"/>
    <d v="1899-12-30T06:55:09"/>
    <d v="1899-12-30T03:01:23"/>
    <d v="1899-12-30T03:27:35"/>
    <n v="2622"/>
    <x v="14"/>
    <x v="5"/>
    <n v="201509"/>
  </r>
  <r>
    <x v="2014"/>
    <d v="2015-09-27T00:00:00"/>
    <x v="2"/>
    <n v="3.1"/>
    <n v="0"/>
    <n v="37"/>
    <n v="27"/>
    <d v="1899-12-30T00:37:27"/>
    <d v="1899-12-30T00:12:05"/>
    <x v="92"/>
    <s v="Pies &amp; Pints 5k"/>
    <n v="4.9666221628838487"/>
    <n v="0"/>
    <m/>
    <s v="Ran with Logan"/>
    <d v="1899-12-30T05:16:31"/>
    <d v="1899-12-30T02:38:15"/>
    <d v="1899-12-30T05:16:31"/>
    <d v="1899-12-30T06:08:55"/>
    <d v="1899-12-30T02:38:15"/>
    <d v="1899-12-30T03:04:27"/>
    <n v="2443"/>
    <x v="14"/>
    <x v="5"/>
    <n v="201509"/>
  </r>
  <r>
    <x v="2014"/>
    <d v="2015-09-27T00:00:00"/>
    <x v="2"/>
    <n v="9"/>
    <n v="2"/>
    <n v="19"/>
    <n v="30"/>
    <d v="1899-12-30T02:19:30"/>
    <d v="1899-12-30T00:15:30"/>
    <x v="92"/>
    <s v="Random"/>
    <n v="3.8709677419354871"/>
    <n v="0"/>
    <s v="HOT &amp; Humid"/>
    <m/>
    <d v="1899-12-30T06:46:06"/>
    <d v="1899-12-30T03:23:03"/>
    <d v="1899-12-30T06:46:06"/>
    <d v="1899-12-30T07:38:30"/>
    <d v="1899-12-30T03:23:03"/>
    <d v="1899-12-30T03:49:15"/>
    <n v="2697"/>
    <x v="14"/>
    <x v="5"/>
    <n v="201509"/>
  </r>
  <r>
    <x v="2015"/>
    <d v="2015-09-28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3"/>
    <x v="14"/>
    <x v="5"/>
    <n v="201509"/>
  </r>
  <r>
    <x v="2016"/>
    <d v="2015-10-01T00:00:00"/>
    <x v="2"/>
    <n v="3.1"/>
    <n v="0"/>
    <n v="30"/>
    <n v="5"/>
    <d v="1899-12-30T00:30:05"/>
    <d v="1899-12-30T00:09:42"/>
    <x v="86"/>
    <s v="YNHH Treadmill"/>
    <n v="6.1828254847645479"/>
    <n v="0"/>
    <s v="Inside"/>
    <m/>
    <d v="1899-12-30T04:14:15"/>
    <d v="1899-12-30T02:07:08"/>
    <d v="1899-12-30T04:14:15"/>
    <d v="1899-12-30T05:06:39"/>
    <d v="1899-12-30T02:07:08"/>
    <d v="1899-12-30T02:33:20"/>
    <n v="1176"/>
    <x v="14"/>
    <x v="6"/>
    <n v="201510"/>
  </r>
  <r>
    <x v="2017"/>
    <d v="2015-10-04T00:00:00"/>
    <x v="2"/>
    <n v="18.100000000000001"/>
    <n v="4"/>
    <n v="37"/>
    <n v="13"/>
    <d v="1899-12-30T04:37:13"/>
    <d v="1899-12-30T00:15:19"/>
    <x v="92"/>
    <s v="Random"/>
    <n v="3.9175133770215869"/>
    <n v="0"/>
    <s v="Cool"/>
    <m/>
    <d v="1899-12-30T06:41:16"/>
    <d v="1899-12-30T03:20:38"/>
    <d v="1899-12-30T06:41:16"/>
    <d v="1899-12-30T07:33:41"/>
    <d v="1899-12-30T03:20:38"/>
    <d v="1899-12-30T03:46:50"/>
    <n v="2685"/>
    <x v="14"/>
    <x v="6"/>
    <n v="201510"/>
  </r>
  <r>
    <x v="2018"/>
    <d v="2015-10-05T00:00:00"/>
    <x v="1"/>
    <n v="10"/>
    <n v="0"/>
    <n v="26"/>
    <n v="30"/>
    <d v="1899-12-30T00:26:30"/>
    <d v="1899-12-30T00:02:39"/>
    <x v="51"/>
    <s v="YNHH Spin Bike"/>
    <n v="22.64150943396228"/>
    <n v="0"/>
    <s v="Inside"/>
    <m/>
    <d v="1899-12-30T04:56:48"/>
    <d v="1899-12-30T02:28:24"/>
    <d v="1899-12-30T01:09:26"/>
    <d v="1899-12-30T02:01:50"/>
    <d v="1899-12-30T00:34:43"/>
    <d v="1899-12-30T01:00:55"/>
    <n v="65"/>
    <x v="14"/>
    <x v="6"/>
    <n v="201510"/>
  </r>
  <r>
    <x v="2019"/>
    <d v="2015-10-06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d v="1899-12-30T05:14:24"/>
    <d v="1899-12-30T06:06:48"/>
    <d v="1899-12-30T02:37:12"/>
    <d v="1899-12-30T03:03:24"/>
    <n v="2418"/>
    <x v="14"/>
    <x v="6"/>
    <n v="201510"/>
  </r>
  <r>
    <x v="2020"/>
    <d v="2015-10-08T00:00:00"/>
    <x v="2"/>
    <n v="3.2"/>
    <n v="0"/>
    <n v="33"/>
    <n v="31"/>
    <d v="1899-12-30T00:33:31"/>
    <d v="1899-12-30T00:10:28"/>
    <x v="86"/>
    <s v="YNHH Division St 5k"/>
    <n v="5.7284932869219345"/>
    <n v="0"/>
    <s v="Nice!"/>
    <m/>
    <d v="1899-12-30T04:34:25"/>
    <d v="1899-12-30T02:17:13"/>
    <d v="1899-12-30T04:34:25"/>
    <d v="1899-12-30T05:26:49"/>
    <d v="1899-12-30T02:17:13"/>
    <d v="1899-12-30T02:43:25"/>
    <n v="1760"/>
    <x v="14"/>
    <x v="6"/>
    <n v="201510"/>
  </r>
  <r>
    <x v="2021"/>
    <d v="2015-10-09T00:00:00"/>
    <x v="2"/>
    <n v="5.5"/>
    <n v="1"/>
    <n v="13"/>
    <n v="55"/>
    <d v="1899-12-30T01:13:55"/>
    <d v="1899-12-30T00:13:26"/>
    <x v="92"/>
    <s v="Flanders Quassy Loop"/>
    <n v="4.4644870349492702"/>
    <n v="0"/>
    <s v="Nice!"/>
    <m/>
    <d v="1899-12-30T05:52:07"/>
    <d v="1899-12-30T02:56:03"/>
    <d v="1899-12-30T05:52:07"/>
    <d v="1899-12-30T06:44:31"/>
    <d v="1899-12-30T02:56:03"/>
    <d v="1899-12-30T03:22:15"/>
    <n v="2602"/>
    <x v="14"/>
    <x v="6"/>
    <n v="201510"/>
  </r>
  <r>
    <x v="2022"/>
    <d v="2015-10-11T00:00:00"/>
    <x v="2"/>
    <n v="3"/>
    <n v="0"/>
    <n v="35"/>
    <n v="28"/>
    <d v="1899-12-30T00:35:28"/>
    <d v="1899-12-30T00:11:49"/>
    <x v="92"/>
    <s v="Southbury Bend in the River"/>
    <n v="5.0751879699248166"/>
    <n v="0"/>
    <s v="cool"/>
    <m/>
    <d v="1899-12-30T05:09:45"/>
    <d v="1899-12-30T02:34:52"/>
    <d v="1899-12-30T05:09:45"/>
    <d v="1899-12-30T06:02:09"/>
    <d v="1899-12-30T02:34:52"/>
    <d v="1899-12-30T03:01:04"/>
    <n v="2369"/>
    <x v="14"/>
    <x v="6"/>
    <n v="201510"/>
  </r>
  <r>
    <x v="2023"/>
    <d v="2015-10-15T00:00:00"/>
    <x v="2"/>
    <n v="3.2"/>
    <n v="0"/>
    <n v="33"/>
    <n v="42"/>
    <d v="1899-12-30T00:33:42"/>
    <d v="1899-12-30T00:10:32"/>
    <x v="86"/>
    <s v="YNHH Division St 5k"/>
    <n v="5.6973293768546034"/>
    <n v="0"/>
    <s v="Nice!"/>
    <m/>
    <d v="1899-12-30T04:35:55"/>
    <d v="1899-12-30T02:17:58"/>
    <d v="1899-12-30T04:35:55"/>
    <d v="1899-12-30T05:28:19"/>
    <d v="1899-12-30T02:17:58"/>
    <d v="1899-12-30T02:44:10"/>
    <n v="1804"/>
    <x v="14"/>
    <x v="6"/>
    <n v="201510"/>
  </r>
  <r>
    <x v="2024"/>
    <d v="2015-10-18T00:00:00"/>
    <x v="2"/>
    <n v="33.6"/>
    <n v="9"/>
    <n v="44"/>
    <n v="43"/>
    <d v="1899-12-30T09:44:43"/>
    <d v="1899-12-30T00:17:24"/>
    <x v="92"/>
    <s v="Bimbler's Bluff 50k"/>
    <n v="3.447823732291996"/>
    <n v="0"/>
    <s v="Cool"/>
    <s v="fucked up my calf"/>
    <d v="1899-12-30T07:35:56"/>
    <d v="1899-12-30T03:47:58"/>
    <d v="1899-12-30T07:35:56"/>
    <d v="1899-12-30T08:28:20"/>
    <d v="1899-12-30T03:47:58"/>
    <d v="1899-12-30T04:14:10"/>
    <n v="2732"/>
    <x v="14"/>
    <x v="6"/>
    <n v="201510"/>
  </r>
  <r>
    <x v="2025"/>
    <d v="2015-11-04T00:00:00"/>
    <x v="0"/>
    <n v="0.5"/>
    <n v="0"/>
    <n v="17"/>
    <n v="29"/>
    <d v="1899-12-30T00:17:29"/>
    <d v="1899-12-30T00:34:58"/>
    <x v="49"/>
    <s v="PHS Swim"/>
    <n v="1.7159199237368936"/>
    <n v="0"/>
    <m/>
    <m/>
    <d v="1899-12-30T01:23:55"/>
    <d v="1899-12-30T00:41:58"/>
    <d v="1899-12-30T15:16:08"/>
    <d v="1899-12-30T16:08:32"/>
    <d v="1899-12-30T07:38:04"/>
    <d v="1899-12-30T08:04:16"/>
    <n v="2858"/>
    <x v="14"/>
    <x v="7"/>
    <n v="201511"/>
  </r>
  <r>
    <x v="2026"/>
    <d v="2015-11-11T00:00:00"/>
    <x v="0"/>
    <n v="1"/>
    <n v="0"/>
    <n v="33"/>
    <n v="29"/>
    <d v="1899-12-30T00:33:29"/>
    <d v="1899-12-30T00:33:29"/>
    <x v="49"/>
    <s v="PHS Swim"/>
    <n v="1.7919362867098074"/>
    <n v="0"/>
    <m/>
    <m/>
    <d v="1899-12-30T01:20:22"/>
    <d v="1899-12-30T00:40:11"/>
    <d v="1899-12-30T14:37:16"/>
    <d v="1899-12-30T15:29:40"/>
    <d v="1899-12-30T07:18:38"/>
    <d v="1899-12-30T07:44:50"/>
    <n v="2819"/>
    <x v="14"/>
    <x v="7"/>
    <n v="201511"/>
  </r>
  <r>
    <x v="2027"/>
    <d v="2015-11-13T00:00:00"/>
    <x v="1"/>
    <n v="15"/>
    <n v="1"/>
    <n v="35"/>
    <n v="28"/>
    <d v="1899-12-30T01:35:28"/>
    <d v="1899-12-30T00:06:22"/>
    <x v="12"/>
    <s v="Shaddock Bridal Path"/>
    <n v="9.4273743016759841"/>
    <n v="0"/>
    <m/>
    <s v="https://connect.garmin.com/modern/activity/955674161"/>
    <d v="1899-12-30T11:52:49"/>
    <d v="1899-12-30T05:56:25"/>
    <d v="1899-12-30T02:46:45"/>
    <d v="1899-12-30T03:39:09"/>
    <d v="1899-12-30T01:23:22"/>
    <d v="1899-12-30T01:49:34"/>
    <n v="692"/>
    <x v="14"/>
    <x v="7"/>
    <n v="201511"/>
  </r>
  <r>
    <x v="2028"/>
    <d v="2015-11-16T00:00:00"/>
    <x v="0"/>
    <n v="0.5"/>
    <n v="0"/>
    <n v="18"/>
    <n v="57"/>
    <d v="1899-12-30T00:18:57"/>
    <d v="1899-12-30T00:37:54"/>
    <x v="49"/>
    <s v="PHS Swim"/>
    <n v="1.5831134564643814"/>
    <n v="0"/>
    <m/>
    <m/>
    <d v="1899-12-30T01:30:58"/>
    <d v="1899-12-30T00:45:29"/>
    <d v="1899-12-30T16:32:59"/>
    <d v="1899-12-30T17:25:23"/>
    <d v="1899-12-30T08:16:29"/>
    <d v="1899-12-30T08:42:41"/>
    <n v="2950"/>
    <x v="14"/>
    <x v="7"/>
    <n v="201511"/>
  </r>
  <r>
    <x v="2029"/>
    <d v="2015-11-20T00:00:00"/>
    <x v="1"/>
    <n v="15"/>
    <n v="1"/>
    <n v="17"/>
    <n v="49"/>
    <d v="1899-12-30T01:17:49"/>
    <d v="1899-12-30T00:05:11"/>
    <x v="53"/>
    <s v="Dirt to Flanders"/>
    <n v="11.565645748554303"/>
    <n v="0"/>
    <m/>
    <m/>
    <d v="1899-12-30T09:41:02"/>
    <d v="1899-12-30T04:50:31"/>
    <d v="1899-12-30T02:15:55"/>
    <d v="1899-12-30T03:08:19"/>
    <d v="1899-12-30T01:07:58"/>
    <d v="1899-12-30T01:34:10"/>
    <n v="664"/>
    <x v="14"/>
    <x v="7"/>
    <n v="201511"/>
  </r>
  <r>
    <x v="2030"/>
    <d v="2015-11-23T00:00:00"/>
    <x v="0"/>
    <n v="0.75"/>
    <n v="0"/>
    <n v="24"/>
    <n v="14"/>
    <d v="1899-12-30T00:24:14"/>
    <d v="1899-12-30T00:32:19"/>
    <x v="49"/>
    <s v="PHS Swim"/>
    <n v="1.8569463548830825"/>
    <n v="0"/>
    <m/>
    <m/>
    <d v="1899-12-30T01:17:33"/>
    <d v="1899-12-30T00:38:46"/>
    <d v="1899-12-30T14:06:33"/>
    <d v="1899-12-30T14:58:57"/>
    <d v="1899-12-30T07:03:17"/>
    <d v="1899-12-30T07:29:29"/>
    <n v="2789"/>
    <x v="14"/>
    <x v="7"/>
    <n v="201511"/>
  </r>
  <r>
    <x v="2031"/>
    <d v="2015-11-26T00:00:00"/>
    <x v="2"/>
    <n v="1.35"/>
    <n v="0"/>
    <n v="15"/>
    <n v="40"/>
    <d v="1899-12-30T00:15:40"/>
    <d v="1899-12-30T00:11:36"/>
    <x v="88"/>
    <s v="Munson Loop"/>
    <n v="5.1702127659574515"/>
    <n v="0"/>
    <m/>
    <s v="First Run Back"/>
    <d v="1899-12-30T05:04:03"/>
    <d v="1899-12-30T02:32:01"/>
    <d v="1899-12-30T05:04:03"/>
    <d v="1899-12-30T05:56:27"/>
    <d v="1899-12-30T02:32:01"/>
    <d v="1899-12-30T02:58:13"/>
    <n v="2300"/>
    <x v="14"/>
    <x v="7"/>
    <n v="201511"/>
  </r>
  <r>
    <x v="2032"/>
    <d v="2015-11-27T00:00:00"/>
    <x v="1"/>
    <n v="17.5"/>
    <n v="1"/>
    <n v="27"/>
    <n v="29"/>
    <d v="1899-12-30T01:27:29"/>
    <d v="1899-12-30T00:05:00"/>
    <x v="53"/>
    <s v="Random"/>
    <n v="12.002286149742817"/>
    <n v="0"/>
    <m/>
    <s v="Ride with Greg"/>
    <d v="1899-12-30T09:19:54"/>
    <d v="1899-12-30T04:39:57"/>
    <d v="1899-12-30T02:10:59"/>
    <d v="1899-12-30T03:03:23"/>
    <d v="1899-12-30T01:05:29"/>
    <d v="1899-12-30T01:31:41"/>
    <n v="646"/>
    <x v="14"/>
    <x v="7"/>
    <n v="201511"/>
  </r>
  <r>
    <x v="2033"/>
    <d v="2015-11-30T00:00:00"/>
    <x v="0"/>
    <n v="1"/>
    <n v="0"/>
    <n v="39"/>
    <n v="28"/>
    <d v="1899-12-30T00:39:28"/>
    <d v="1899-12-30T00:39:28"/>
    <x v="49"/>
    <s v="PHS Swim"/>
    <n v="1.5202702702702715"/>
    <n v="0"/>
    <m/>
    <m/>
    <d v="1899-12-30T01:34:43"/>
    <d v="1899-12-30T00:47:22"/>
    <d v="1899-12-30T17:14:02"/>
    <d v="1899-12-30T18:06:26"/>
    <d v="1899-12-30T08:37:01"/>
    <d v="1899-12-30T09:03:13"/>
    <n v="2990"/>
    <x v="14"/>
    <x v="7"/>
    <n v="201511"/>
  </r>
  <r>
    <x v="2033"/>
    <d v="2015-11-30T00:00:00"/>
    <x v="2"/>
    <n v="2"/>
    <n v="0"/>
    <n v="30"/>
    <n v="0"/>
    <d v="1899-12-30T00:30:00"/>
    <d v="1899-12-30T00:15:00"/>
    <x v="86"/>
    <s v="YNHH Treadmill"/>
    <n v="4.0000000000000036"/>
    <n v="0"/>
    <m/>
    <m/>
    <d v="1899-12-30T06:33:00"/>
    <d v="1899-12-30T03:16:30"/>
    <d v="1899-12-30T06:33:00"/>
    <d v="1899-12-30T07:25:24"/>
    <d v="1899-12-30T03:16:30"/>
    <d v="1899-12-30T03:42:42"/>
    <n v="2676"/>
    <x v="14"/>
    <x v="7"/>
    <n v="201511"/>
  </r>
  <r>
    <x v="2034"/>
    <d v="2015-12-02T00:00:00"/>
    <x v="0"/>
    <n v="1"/>
    <n v="0"/>
    <n v="44"/>
    <n v="47"/>
    <d v="1899-12-30T00:44:47"/>
    <d v="1899-12-30T00:44:47"/>
    <x v="49"/>
    <s v="PHS Swim"/>
    <n v="1.3397841458876081"/>
    <n v="0"/>
    <m/>
    <m/>
    <d v="1899-12-30T01:47:29"/>
    <d v="1899-12-30T00:53:44"/>
    <d v="1899-12-30T19:33:19"/>
    <d v="1899-12-30T20:25:43"/>
    <d v="1899-12-30T09:46:40"/>
    <d v="1899-12-30T10:12:52"/>
    <n v="3069"/>
    <x v="14"/>
    <x v="11"/>
    <n v="201512"/>
  </r>
  <r>
    <x v="2035"/>
    <d v="2015-12-04T00:00:00"/>
    <x v="2"/>
    <n v="2.5"/>
    <n v="0"/>
    <n v="38"/>
    <n v="45"/>
    <d v="1899-12-30T00:38:45"/>
    <d v="1899-12-30T00:15:30"/>
    <x v="92"/>
    <s v="Flanders White/Yellow"/>
    <n v="3.8709677419354871"/>
    <n v="0"/>
    <m/>
    <m/>
    <d v="1899-12-30T06:46:06"/>
    <d v="1899-12-30T03:23:03"/>
    <d v="1899-12-30T06:46:06"/>
    <d v="1899-12-30T07:38:30"/>
    <d v="1899-12-30T03:23:03"/>
    <d v="1899-12-30T03:49:15"/>
    <n v="2697"/>
    <x v="14"/>
    <x v="11"/>
    <n v="201512"/>
  </r>
  <r>
    <x v="2036"/>
    <d v="2015-12-05T00:00:00"/>
    <x v="2"/>
    <n v="3.1"/>
    <n v="0"/>
    <n v="32"/>
    <n v="53"/>
    <d v="1899-12-30T00:32:53"/>
    <d v="1899-12-30T00:10:36"/>
    <x v="92"/>
    <s v="Jingle Bell 5k"/>
    <n v="5.6563608717688849"/>
    <n v="0"/>
    <m/>
    <s v="Ran with Hunter"/>
    <d v="1899-12-30T04:37:55"/>
    <d v="1899-12-30T02:18:58"/>
    <d v="1899-12-30T04:37:55"/>
    <d v="1899-12-30T05:30:19"/>
    <d v="1899-12-30T02:18:58"/>
    <d v="1899-12-30T02:45:10"/>
    <n v="1843"/>
    <x v="14"/>
    <x v="11"/>
    <n v="201512"/>
  </r>
  <r>
    <x v="2037"/>
    <d v="2015-12-09T00:00:00"/>
    <x v="0"/>
    <n v="0.75"/>
    <n v="0"/>
    <n v="22"/>
    <n v="9"/>
    <d v="1899-12-30T00:22:09"/>
    <d v="1899-12-30T00:29:32"/>
    <x v="49"/>
    <s v="PHS Swim"/>
    <n v="2.0316027088036135"/>
    <n v="0"/>
    <m/>
    <m/>
    <d v="1899-12-30T01:10:53"/>
    <d v="1899-12-30T00:35:26"/>
    <d v="1899-12-30T12:53:46"/>
    <d v="1899-12-30T13:46:10"/>
    <d v="1899-12-30T06:26:53"/>
    <d v="1899-12-30T06:53:05"/>
    <n v="2755"/>
    <x v="14"/>
    <x v="11"/>
    <n v="201512"/>
  </r>
  <r>
    <x v="2038"/>
    <d v="2015-12-11T00:00:00"/>
    <x v="1"/>
    <n v="16.170000000000002"/>
    <n v="1"/>
    <n v="17"/>
    <n v="27"/>
    <d v="1899-12-30T01:17:27"/>
    <d v="1899-12-30T00:04:47"/>
    <x v="53"/>
    <s v="Long Flanders Dirt"/>
    <n v="12.526791478373156"/>
    <n v="0"/>
    <m/>
    <m/>
    <d v="1899-12-30T08:56:27"/>
    <d v="1899-12-30T04:28:14"/>
    <d v="1899-12-30T02:05:29"/>
    <d v="1899-12-30T02:57:53"/>
    <d v="1899-12-30T01:02:45"/>
    <d v="1899-12-30T01:28:57"/>
    <n v="635"/>
    <x v="14"/>
    <x v="11"/>
    <n v="201512"/>
  </r>
  <r>
    <x v="2039"/>
    <d v="2015-12-13T00:00:00"/>
    <x v="1"/>
    <n v="20.25"/>
    <n v="1"/>
    <n v="42"/>
    <n v="49"/>
    <d v="1899-12-30T01:42:49"/>
    <d v="1899-12-30T00:05:05"/>
    <x v="53"/>
    <s v="Random"/>
    <n v="11.817150267466372"/>
    <n v="0"/>
    <m/>
    <m/>
    <d v="1899-12-30T09:28:40"/>
    <d v="1899-12-30T04:44:20"/>
    <d v="1899-12-30T02:13:02"/>
    <d v="1899-12-30T03:05:26"/>
    <d v="1899-12-30T01:06:31"/>
    <d v="1899-12-30T01:32:43"/>
    <n v="658"/>
    <x v="14"/>
    <x v="11"/>
    <n v="201512"/>
  </r>
  <r>
    <x v="2040"/>
    <d v="2015-12-14T00:00:00"/>
    <x v="2"/>
    <n v="2.2999999999999998"/>
    <n v="0"/>
    <n v="30"/>
    <n v="0"/>
    <d v="1899-12-30T00:30:00"/>
    <d v="1899-12-30T00:13:03"/>
    <x v="86"/>
    <s v="YNHH Treadmill"/>
    <n v="4.6000000000000032"/>
    <n v="0"/>
    <m/>
    <m/>
    <d v="1899-12-30T05:41:44"/>
    <d v="1899-12-30T02:50:52"/>
    <d v="1899-12-30T05:41:44"/>
    <d v="1899-12-30T06:34:08"/>
    <d v="1899-12-30T02:50:52"/>
    <d v="1899-12-30T03:17:04"/>
    <n v="2570"/>
    <x v="14"/>
    <x v="11"/>
    <n v="201512"/>
  </r>
  <r>
    <x v="2041"/>
    <d v="2015-12-16T00:00:00"/>
    <x v="0"/>
    <n v="0.75"/>
    <n v="0"/>
    <n v="20"/>
    <n v="55"/>
    <d v="1899-12-30T00:20:55"/>
    <d v="1899-12-30T00:27:53"/>
    <x v="49"/>
    <s v="PHS Swim"/>
    <n v="2.1513944223107586"/>
    <n v="0"/>
    <m/>
    <m/>
    <d v="1899-12-30T01:06:56"/>
    <d v="1899-12-30T00:33:28"/>
    <d v="1899-12-30T12:10:41"/>
    <d v="1899-12-30T13:03:05"/>
    <d v="1899-12-30T06:05:21"/>
    <d v="1899-12-30T06:31:33"/>
    <n v="2747"/>
    <x v="14"/>
    <x v="11"/>
    <n v="201512"/>
  </r>
  <r>
    <x v="2042"/>
    <d v="2015-12-18T00:00:00"/>
    <x v="2"/>
    <n v="1.5"/>
    <n v="0"/>
    <n v="16"/>
    <n v="33"/>
    <d v="1899-12-30T00:16:33"/>
    <d v="1899-12-30T00:11:02"/>
    <x v="79"/>
    <s v="Middlebury Garage"/>
    <n v="5.438066465256802"/>
    <n v="0"/>
    <m/>
    <m/>
    <d v="1899-12-30T04:49:04"/>
    <d v="1899-12-30T02:24:32"/>
    <d v="1899-12-30T04:49:04"/>
    <d v="1899-12-30T05:41:28"/>
    <d v="1899-12-30T02:24:32"/>
    <d v="1899-12-30T02:50:44"/>
    <n v="2071"/>
    <x v="14"/>
    <x v="11"/>
    <n v="201512"/>
  </r>
  <r>
    <x v="2043"/>
    <d v="2015-12-24T00:00:00"/>
    <x v="1"/>
    <n v="24.5"/>
    <n v="1"/>
    <n v="48"/>
    <n v="26"/>
    <d v="1899-12-30T01:48:26"/>
    <d v="1899-12-30T00:04:26"/>
    <x v="53"/>
    <s v="Random"/>
    <n v="13.556716876729185"/>
    <n v="0"/>
    <s v="Nice!"/>
    <m/>
    <d v="1899-12-30T08:15:42"/>
    <d v="1899-12-30T04:07:51"/>
    <d v="1899-12-30T01:55:57"/>
    <d v="1899-12-30T02:48:21"/>
    <d v="1899-12-30T00:57:59"/>
    <d v="1899-12-30T01:24:11"/>
    <n v="560"/>
    <x v="14"/>
    <x v="11"/>
    <n v="201512"/>
  </r>
  <r>
    <x v="2044"/>
    <d v="2015-12-26T00:00:00"/>
    <x v="1"/>
    <n v="26.7"/>
    <n v="2"/>
    <n v="0"/>
    <n v="33"/>
    <d v="1899-12-30T02:00:33"/>
    <d v="1899-12-30T00:04:31"/>
    <x v="53"/>
    <s v="Random"/>
    <n v="13.289091663210295"/>
    <n v="0"/>
    <s v="Cool"/>
    <m/>
    <d v="1899-12-30T08:25:41"/>
    <d v="1899-12-30T04:12:50"/>
    <d v="1899-12-30T01:58:18"/>
    <d v="1899-12-30T02:50:42"/>
    <d v="1899-12-30T00:59:09"/>
    <d v="1899-12-30T01:25:21"/>
    <n v="592"/>
    <x v="14"/>
    <x v="11"/>
    <n v="201512"/>
  </r>
  <r>
    <x v="2045"/>
    <d v="2015-12-28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d v="1899-12-30T05:14:24"/>
    <d v="1899-12-30T06:06:48"/>
    <d v="1899-12-30T02:37:12"/>
    <d v="1899-12-30T03:03:24"/>
    <n v="2418"/>
    <x v="14"/>
    <x v="11"/>
    <n v="201512"/>
  </r>
  <r>
    <x v="2046"/>
    <d v="2015-12-29T00:00:00"/>
    <x v="1"/>
    <n v="13.5"/>
    <n v="0"/>
    <n v="33"/>
    <n v="25"/>
    <d v="1899-12-30T00:33:25"/>
    <d v="1899-12-30T00:02:29"/>
    <x v="51"/>
    <s v="YNHH Spin Bike"/>
    <n v="24.239401496259372"/>
    <n v="0"/>
    <s v="Inside"/>
    <s v="spin class"/>
    <d v="1899-12-30T04:37:14"/>
    <d v="1899-12-30T02:18:37"/>
    <d v="1899-12-30T01:04:51"/>
    <d v="1899-12-30T01:57:15"/>
    <d v="1899-12-30T00:32:26"/>
    <d v="1899-12-30T00:58:38"/>
    <n v="34"/>
    <x v="14"/>
    <x v="11"/>
    <n v="201512"/>
  </r>
  <r>
    <x v="2047"/>
    <d v="2016-01-01T00:00:00"/>
    <x v="2"/>
    <n v="4"/>
    <n v="0"/>
    <n v="45"/>
    <n v="8"/>
    <d v="1899-12-30T00:45:08"/>
    <d v="1899-12-30T00:11:17"/>
    <x v="92"/>
    <s v="Brookfield New Years"/>
    <n v="5.3175775480059118"/>
    <n v="0"/>
    <s v="Cold &amp; Windy"/>
    <m/>
    <d v="1899-12-30T04:55:37"/>
    <d v="1899-12-30T02:27:49"/>
    <d v="1899-12-30T04:55:37"/>
    <d v="1899-12-30T05:48:01"/>
    <d v="1899-12-30T02:27:49"/>
    <d v="1899-12-30T02:54:01"/>
    <n v="2186"/>
    <x v="15"/>
    <x v="8"/>
    <n v="201601"/>
  </r>
  <r>
    <x v="2048"/>
    <d v="2016-01-03T00:00:00"/>
    <x v="2"/>
    <n v="3"/>
    <n v="0"/>
    <n v="37"/>
    <n v="8"/>
    <d v="1899-12-30T00:37:08"/>
    <d v="1899-12-30T00:12:23"/>
    <x v="92"/>
    <s v="Miss Porter Runaround"/>
    <n v="4.8473967684021577"/>
    <n v="0"/>
    <s v="Cold &amp; Windy"/>
    <m/>
    <d v="1899-12-30T05:24:18"/>
    <d v="1899-12-30T02:42:09"/>
    <d v="1899-12-30T05:24:18"/>
    <d v="1899-12-30T06:16:42"/>
    <d v="1899-12-30T02:42:09"/>
    <d v="1899-12-30T03:08:21"/>
    <n v="2489"/>
    <x v="15"/>
    <x v="8"/>
    <n v="201601"/>
  </r>
  <r>
    <x v="2049"/>
    <d v="2016-01-05T00:00:00"/>
    <x v="1"/>
    <n v="15"/>
    <n v="0"/>
    <n v="42"/>
    <n v="52"/>
    <d v="1899-12-30T00:42:52"/>
    <d v="1899-12-30T00:02:51"/>
    <x v="51"/>
    <s v="YNHH Spin Bike"/>
    <n v="20.995334370139986"/>
    <n v="0"/>
    <s v="Inside"/>
    <m/>
    <d v="1899-12-30T05:20:04"/>
    <d v="1899-12-30T02:40:02"/>
    <d v="1899-12-30T01:14:52"/>
    <d v="1899-12-30T02:07:16"/>
    <d v="1899-12-30T00:37:26"/>
    <d v="1899-12-30T01:03:38"/>
    <n v="138"/>
    <x v="15"/>
    <x v="8"/>
    <n v="201601"/>
  </r>
  <r>
    <x v="2050"/>
    <d v="2016-01-06T00:00:00"/>
    <x v="0"/>
    <n v="0.75"/>
    <n v="0"/>
    <n v="30"/>
    <n v="0"/>
    <d v="1899-12-30T00:30:00"/>
    <d v="1899-12-30T00:40:00"/>
    <x v="49"/>
    <s v="PHS Swim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2998"/>
    <x v="15"/>
    <x v="8"/>
    <n v="201601"/>
  </r>
  <r>
    <x v="2051"/>
    <d v="2016-01-07T00:00:00"/>
    <x v="1"/>
    <n v="17"/>
    <n v="0"/>
    <n v="42"/>
    <n v="55"/>
    <d v="1899-12-30T00:42:55"/>
    <d v="1899-12-30T00:02:31"/>
    <x v="51"/>
    <s v="YNHH Spin Bike"/>
    <n v="23.766990291262154"/>
    <n v="0"/>
    <s v="Inside"/>
    <m/>
    <d v="1899-12-30T04:42:45"/>
    <d v="1899-12-30T02:21:22"/>
    <d v="1899-12-30T01:06:09"/>
    <d v="1899-12-30T01:58:33"/>
    <d v="1899-12-30T00:33:04"/>
    <d v="1899-12-30T00:59:16"/>
    <n v="42"/>
    <x v="15"/>
    <x v="8"/>
    <n v="201601"/>
  </r>
  <r>
    <x v="2052"/>
    <d v="2016-01-08T00:00:00"/>
    <x v="2"/>
    <n v="2.5"/>
    <n v="0"/>
    <n v="35"/>
    <n v="49"/>
    <d v="1899-12-30T00:35:49"/>
    <d v="1899-12-30T00:14:20"/>
    <x v="92"/>
    <s v="Flanders White/Yellow/Blue"/>
    <n v="4.1879944160074478"/>
    <n v="0"/>
    <s v="Cool"/>
    <m/>
    <d v="1899-12-30T06:15:22"/>
    <d v="1899-12-30T03:07:41"/>
    <d v="1899-12-30T06:15:22"/>
    <d v="1899-12-30T07:07:46"/>
    <d v="1899-12-30T03:07:41"/>
    <d v="1899-12-30T03:33:53"/>
    <n v="2655"/>
    <x v="15"/>
    <x v="8"/>
    <n v="201601"/>
  </r>
  <r>
    <x v="2053"/>
    <d v="2016-01-09T00:00:00"/>
    <x v="1"/>
    <n v="16.5"/>
    <n v="1"/>
    <n v="0"/>
    <n v="0"/>
    <d v="1899-12-30T01:00:00"/>
    <d v="1899-12-30T00:03:38"/>
    <x v="78"/>
    <s v="Zwift-Richmond"/>
    <n v="16.500000000000014"/>
    <n v="124"/>
    <s v="Inside"/>
    <m/>
    <d v="1899-12-30T06:47:16"/>
    <d v="1899-12-30T03:23:38"/>
    <d v="1899-12-30T01:35:16"/>
    <d v="1899-12-30T02:27:40"/>
    <d v="1899-12-30T00:47:38"/>
    <d v="1899-12-30T01:13:50"/>
    <n v="302"/>
    <x v="15"/>
    <x v="8"/>
    <n v="201601"/>
  </r>
  <r>
    <x v="2054"/>
    <d v="2016-01-12T00:00:00"/>
    <x v="1"/>
    <n v="15"/>
    <n v="0"/>
    <n v="39"/>
    <n v="50"/>
    <d v="1899-12-30T00:39:50"/>
    <d v="1899-12-30T00:02:39"/>
    <x v="51"/>
    <s v="YNHH Spin Bike"/>
    <n v="22.594142259414241"/>
    <n v="0"/>
    <s v="Inside"/>
    <m/>
    <d v="1899-12-30T04:57:25"/>
    <d v="1899-12-30T02:28:43"/>
    <d v="1899-12-30T01:09:35"/>
    <d v="1899-12-30T02:01:59"/>
    <d v="1899-12-30T00:34:47"/>
    <d v="1899-12-30T01:00:59"/>
    <n v="67"/>
    <x v="15"/>
    <x v="8"/>
    <n v="201601"/>
  </r>
  <r>
    <x v="2055"/>
    <d v="2016-01-13T00:00:00"/>
    <x v="0"/>
    <n v="0.6"/>
    <n v="0"/>
    <n v="20"/>
    <n v="48"/>
    <d v="1899-12-30T00:20:48"/>
    <d v="1899-12-30T00:34:40"/>
    <x v="49"/>
    <s v="PHS Swim"/>
    <n v="1.7307692307692319"/>
    <n v="0"/>
    <s v="Inside"/>
    <s v="1000 yards"/>
    <d v="1899-12-30T01:23:12"/>
    <d v="1899-12-30T00:41:36"/>
    <d v="1899-12-30T15:08:16"/>
    <d v="1899-12-30T16:00:40"/>
    <d v="1899-12-30T07:34:08"/>
    <d v="1899-12-30T08:00:20"/>
    <n v="2850"/>
    <x v="15"/>
    <x v="8"/>
    <n v="201601"/>
  </r>
  <r>
    <x v="2055"/>
    <d v="2016-01-13T00:00:00"/>
    <x v="2"/>
    <n v="2"/>
    <n v="0"/>
    <n v="20"/>
    <n v="2"/>
    <d v="1899-12-30T00:20:02"/>
    <d v="1899-12-30T00:10:01"/>
    <x v="92"/>
    <s v="YNHH Treadmill"/>
    <n v="5.9900166389351126"/>
    <n v="0"/>
    <s v="Inside"/>
    <m/>
    <d v="1899-12-30T04:22:26"/>
    <d v="1899-12-30T02:11:13"/>
    <d v="1899-12-30T04:22:26"/>
    <d v="1899-12-30T05:14:50"/>
    <d v="1899-12-30T02:11:13"/>
    <d v="1899-12-30T02:37:25"/>
    <n v="1436"/>
    <x v="15"/>
    <x v="8"/>
    <n v="201601"/>
  </r>
  <r>
    <x v="2056"/>
    <d v="2016-01-15T00:00:00"/>
    <x v="2"/>
    <n v="6.2"/>
    <n v="1"/>
    <n v="17"/>
    <n v="29"/>
    <d v="1899-12-30T01:17:29"/>
    <d v="1899-12-30T00:12:30"/>
    <x v="92"/>
    <s v="BK 10k"/>
    <n v="4.8010324801032516"/>
    <n v="0"/>
    <s v="Cool"/>
    <s v="not pretty"/>
    <d v="1899-12-30T05:27:26"/>
    <d v="1899-12-30T02:43:43"/>
    <d v="1899-12-30T05:27:26"/>
    <d v="1899-12-30T06:19:50"/>
    <d v="1899-12-30T02:43:43"/>
    <d v="1899-12-30T03:09:55"/>
    <n v="2506"/>
    <x v="15"/>
    <x v="8"/>
    <n v="201601"/>
  </r>
  <r>
    <x v="2057"/>
    <d v="2016-01-16T00:00:00"/>
    <x v="1"/>
    <n v="12.2"/>
    <n v="0"/>
    <n v="45"/>
    <n v="10"/>
    <d v="1899-12-30T00:45:10"/>
    <d v="1899-12-30T00:03:42"/>
    <x v="78"/>
    <s v="Zwift-Richmond"/>
    <n v="16.206642066420677"/>
    <n v="130"/>
    <s v="Inside"/>
    <m/>
    <d v="1899-12-30T06:54:39"/>
    <d v="1899-12-30T03:27:19"/>
    <d v="1899-12-30T01:37:00"/>
    <d v="1899-12-30T02:29:24"/>
    <d v="1899-12-30T00:48:30"/>
    <d v="1899-12-30T01:14:42"/>
    <n v="316"/>
    <x v="15"/>
    <x v="8"/>
    <n v="201601"/>
  </r>
  <r>
    <x v="2058"/>
    <d v="2016-01-18T00:00:00"/>
    <x v="1"/>
    <n v="16"/>
    <n v="1"/>
    <n v="0"/>
    <n v="16"/>
    <d v="1899-12-30T01:00:16"/>
    <d v="1899-12-30T00:03:46"/>
    <x v="78"/>
    <s v="Zwift-Watopia"/>
    <n v="15.929203539823019"/>
    <n v="134"/>
    <s v="Inside"/>
    <m/>
    <d v="1899-12-30T07:01:52"/>
    <d v="1899-12-30T03:30:56"/>
    <d v="1899-12-30T01:38:41"/>
    <d v="1899-12-30T02:31:05"/>
    <d v="1899-12-30T00:49:21"/>
    <d v="1899-12-30T01:15:33"/>
    <n v="351"/>
    <x v="15"/>
    <x v="8"/>
    <n v="201601"/>
  </r>
  <r>
    <x v="2059"/>
    <d v="2016-01-19T00:00:00"/>
    <x v="2"/>
    <n v="3"/>
    <n v="0"/>
    <n v="29"/>
    <n v="28"/>
    <d v="1899-12-30T00:29:28"/>
    <d v="1899-12-30T00:09:49"/>
    <x v="86"/>
    <s v="YNHH Treadmill"/>
    <n v="6.1085972850678782"/>
    <n v="0"/>
    <s v="Inside"/>
    <m/>
    <d v="1899-12-30T04:17:21"/>
    <d v="1899-12-30T02:08:40"/>
    <d v="1899-12-30T04:17:21"/>
    <d v="1899-12-30T05:09:45"/>
    <d v="1899-12-30T02:08:40"/>
    <d v="1899-12-30T02:34:52"/>
    <n v="1268"/>
    <x v="15"/>
    <x v="8"/>
    <n v="201601"/>
  </r>
  <r>
    <x v="2060"/>
    <d v="2016-01-20T00:00:00"/>
    <x v="2"/>
    <n v="3"/>
    <n v="0"/>
    <n v="29"/>
    <n v="38"/>
    <d v="1899-12-30T00:29:38"/>
    <d v="1899-12-30T00:09:53"/>
    <x v="86"/>
    <s v="YNHH Treadmill"/>
    <n v="6.0742407199100166"/>
    <n v="137"/>
    <s v="Inside"/>
    <m/>
    <d v="1899-12-30T04:18:48"/>
    <d v="1899-12-30T02:09:24"/>
    <d v="1899-12-30T04:18:48"/>
    <d v="1899-12-30T05:11:12"/>
    <d v="1899-12-30T02:09:24"/>
    <d v="1899-12-30T02:35:36"/>
    <n v="1325"/>
    <x v="15"/>
    <x v="8"/>
    <n v="201601"/>
  </r>
  <r>
    <x v="2060"/>
    <d v="2016-01-20T00:00:00"/>
    <x v="0"/>
    <n v="0.6"/>
    <n v="0"/>
    <n v="20"/>
    <n v="48"/>
    <d v="1899-12-30T00:20:48"/>
    <d v="1899-12-30T00:34:40"/>
    <x v="49"/>
    <s v="PHS Swim"/>
    <n v="1.7307692307692319"/>
    <n v="0"/>
    <s v="Inside"/>
    <m/>
    <d v="1899-12-30T01:23:12"/>
    <d v="1899-12-30T00:41:36"/>
    <d v="1899-12-30T15:08:16"/>
    <d v="1899-12-30T16:00:40"/>
    <d v="1899-12-30T07:34:08"/>
    <d v="1899-12-30T08:00:20"/>
    <n v="2850"/>
    <x v="15"/>
    <x v="8"/>
    <n v="201601"/>
  </r>
  <r>
    <x v="2061"/>
    <d v="2016-01-21T00:00:00"/>
    <x v="2"/>
    <n v="3"/>
    <n v="0"/>
    <n v="32"/>
    <n v="0"/>
    <d v="1899-12-30T00:32:00"/>
    <d v="1899-12-30T00:10:40"/>
    <x v="86"/>
    <s v="YNHH Treadmill"/>
    <n v="5.6250000000000044"/>
    <n v="0"/>
    <s v="Inside"/>
    <m/>
    <d v="1899-12-30T04:39:28"/>
    <d v="1899-12-30T02:19:44"/>
    <d v="1899-12-30T04:39:28"/>
    <d v="1899-12-30T05:31:52"/>
    <d v="1899-12-30T02:19:44"/>
    <d v="1899-12-30T02:45:56"/>
    <n v="1872"/>
    <x v="15"/>
    <x v="8"/>
    <n v="201601"/>
  </r>
  <r>
    <x v="2062"/>
    <d v="2016-01-22T00:00:00"/>
    <x v="2"/>
    <n v="7.6"/>
    <n v="1"/>
    <n v="32"/>
    <n v="7"/>
    <d v="1899-12-30T01:32:07"/>
    <d v="1899-12-30T00:12:07"/>
    <x v="92"/>
    <s v="Quassy Loop"/>
    <n v="4.9502442554731356"/>
    <n v="150"/>
    <s v="Cold &amp; Windy"/>
    <m/>
    <d v="1899-12-30T05:17:34"/>
    <d v="1899-12-30T02:38:47"/>
    <d v="1899-12-30T05:17:34"/>
    <d v="1899-12-30T06:09:58"/>
    <d v="1899-12-30T02:38:47"/>
    <d v="1899-12-30T03:04:59"/>
    <n v="2451"/>
    <x v="15"/>
    <x v="8"/>
    <n v="201601"/>
  </r>
  <r>
    <x v="2062"/>
    <d v="2016-01-22T00:00:00"/>
    <x v="1"/>
    <n v="11"/>
    <n v="0"/>
    <n v="45"/>
    <n v="14"/>
    <d v="1899-12-30T00:45:14"/>
    <d v="1899-12-30T00:04:07"/>
    <x v="78"/>
    <s v="Zwift-Richmond"/>
    <n v="14.591009579955797"/>
    <n v="129"/>
    <s v="Inside"/>
    <m/>
    <d v="1899-12-30T07:40:33"/>
    <d v="1899-12-30T03:50:17"/>
    <d v="1899-12-30T01:47:44"/>
    <d v="1899-12-30T02:40:08"/>
    <d v="1899-12-30T00:53:52"/>
    <d v="1899-12-30T01:20:04"/>
    <n v="480"/>
    <x v="15"/>
    <x v="8"/>
    <n v="201601"/>
  </r>
  <r>
    <x v="2063"/>
    <d v="2016-01-23T00:00:00"/>
    <x v="2"/>
    <n v="1.6"/>
    <n v="0"/>
    <n v="20"/>
    <n v="0"/>
    <d v="1899-12-30T00:20:00"/>
    <d v="1899-12-30T00:12:30"/>
    <x v="92"/>
    <s v="Treadmill"/>
    <n v="4.8000000000000043"/>
    <n v="0"/>
    <s v="Inside"/>
    <s v="calf hurts"/>
    <d v="1899-12-30T05:27:30"/>
    <d v="1899-12-30T02:43:45"/>
    <d v="1899-12-30T05:27:30"/>
    <d v="1899-12-30T06:19:54"/>
    <d v="1899-12-30T02:43:45"/>
    <d v="1899-12-30T03:09:57"/>
    <n v="2507"/>
    <x v="15"/>
    <x v="8"/>
    <n v="201601"/>
  </r>
  <r>
    <x v="2064"/>
    <d v="2016-01-24T00:00:00"/>
    <x v="2"/>
    <n v="1"/>
    <n v="0"/>
    <n v="10"/>
    <n v="24"/>
    <d v="1899-12-30T00:10:24"/>
    <d v="1899-12-30T00:10:24"/>
    <x v="92"/>
    <s v="Treadmill"/>
    <n v="5.7692307692307736"/>
    <n v="0"/>
    <s v="Inside"/>
    <s v="calf hurts"/>
    <d v="1899-12-30T04:32:29"/>
    <d v="1899-12-30T02:16:14"/>
    <d v="1899-12-30T04:32:29"/>
    <d v="1899-12-30T05:24:53"/>
    <d v="1899-12-30T02:16:14"/>
    <d v="1899-12-30T02:42:26"/>
    <n v="1711"/>
    <x v="15"/>
    <x v="8"/>
    <n v="201601"/>
  </r>
  <r>
    <x v="2064"/>
    <d v="2016-01-24T00:00:00"/>
    <x v="1"/>
    <n v="13.5"/>
    <n v="0"/>
    <n v="50"/>
    <n v="1"/>
    <d v="1899-12-30T00:50:01"/>
    <d v="1899-12-30T00:03:42"/>
    <x v="78"/>
    <s v="Zwift-Watopia"/>
    <n v="16.19460179940021"/>
    <n v="133"/>
    <s v="Inside"/>
    <m/>
    <d v="1899-12-30T06:54:57"/>
    <d v="1899-12-30T03:27:29"/>
    <d v="1899-12-30T01:37:04"/>
    <d v="1899-12-30T02:29:28"/>
    <d v="1899-12-30T00:48:32"/>
    <d v="1899-12-30T01:14:44"/>
    <n v="318"/>
    <x v="15"/>
    <x v="8"/>
    <n v="201601"/>
  </r>
  <r>
    <x v="2065"/>
    <d v="2016-01-26T00:00:00"/>
    <x v="1"/>
    <n v="10"/>
    <n v="0"/>
    <n v="30"/>
    <n v="0"/>
    <d v="1899-12-30T00:30:00"/>
    <d v="1899-12-30T00:03:00"/>
    <x v="51"/>
    <s v="YNHH Spin Bike"/>
    <n v="20.000000000000014"/>
    <n v="0"/>
    <s v="Inside"/>
    <s v="calf hurts"/>
    <d v="1899-12-30T05:36:00"/>
    <d v="1899-12-30T02:48:00"/>
    <d v="1899-12-30T01:18:36"/>
    <d v="1899-12-30T02:11:00"/>
    <d v="1899-12-30T00:39:18"/>
    <d v="1899-12-30T01:05:30"/>
    <n v="173"/>
    <x v="15"/>
    <x v="8"/>
    <n v="201601"/>
  </r>
  <r>
    <x v="2066"/>
    <d v="2016-01-27T00:00:00"/>
    <x v="0"/>
    <n v="0.6"/>
    <n v="0"/>
    <n v="20"/>
    <n v="10"/>
    <d v="1899-12-30T00:20:10"/>
    <d v="1899-12-30T00:33:37"/>
    <x v="49"/>
    <s v="PHS Swim"/>
    <n v="1.7851239669421499"/>
    <n v="0"/>
    <s v="Inside"/>
    <m/>
    <d v="1899-12-30T01:20:40"/>
    <d v="1899-12-30T00:40:20"/>
    <d v="1899-12-30T14:40:37"/>
    <d v="1899-12-30T15:33:01"/>
    <d v="1899-12-30T07:20:18"/>
    <d v="1899-12-30T07:46:30"/>
    <n v="2825"/>
    <x v="15"/>
    <x v="8"/>
    <n v="201601"/>
  </r>
  <r>
    <x v="2067"/>
    <d v="2016-01-28T00:00:00"/>
    <x v="2"/>
    <n v="1.5"/>
    <n v="0"/>
    <n v="18"/>
    <n v="0"/>
    <d v="1899-12-30T00:18:00"/>
    <d v="1899-12-30T00:12:00"/>
    <x v="92"/>
    <s v="YNHH Treadmill"/>
    <n v="5.0000000000000036"/>
    <n v="0"/>
    <s v="Inside"/>
    <m/>
    <d v="1899-12-30T05:14:24"/>
    <d v="1899-12-30T02:37:12"/>
    <d v="1899-12-30T05:14:24"/>
    <d v="1899-12-30T06:06:48"/>
    <d v="1899-12-30T02:37:12"/>
    <d v="1899-12-30T03:03:24"/>
    <n v="2418"/>
    <x v="15"/>
    <x v="8"/>
    <n v="201601"/>
  </r>
  <r>
    <x v="2068"/>
    <d v="2016-01-29T00:00:00"/>
    <x v="2"/>
    <n v="3.01"/>
    <n v="0"/>
    <n v="40"/>
    <n v="3"/>
    <d v="1899-12-30T00:40:03"/>
    <d v="1899-12-30T00:13:18"/>
    <x v="95"/>
    <s v="Fenn's Pond"/>
    <n v="4.5093632958801528"/>
    <n v="0"/>
    <s v="Chilly"/>
    <s v="snowed"/>
    <d v="1899-12-30T05:48:36"/>
    <d v="1899-12-30T02:54:18"/>
    <d v="1899-12-30T05:48:36"/>
    <d v="1899-12-30T06:41:01"/>
    <d v="1899-12-30T02:54:18"/>
    <d v="1899-12-30T03:20:30"/>
    <n v="2589"/>
    <x v="15"/>
    <x v="8"/>
    <n v="201601"/>
  </r>
  <r>
    <x v="2069"/>
    <d v="2016-01-30T00:00:00"/>
    <x v="1"/>
    <n v="14.5"/>
    <n v="0"/>
    <n v="55"/>
    <n v="51"/>
    <d v="1899-12-30T00:55:51"/>
    <d v="1899-12-30T00:03:51"/>
    <x v="78"/>
    <s v="Zwift-Richmond"/>
    <n v="15.577439570277539"/>
    <n v="0"/>
    <s v="Inside"/>
    <m/>
    <d v="1899-12-30T07:11:24"/>
    <d v="1899-12-30T03:35:42"/>
    <d v="1899-12-30T01:40:55"/>
    <d v="1899-12-30T02:33:19"/>
    <d v="1899-12-30T00:50:27"/>
    <d v="1899-12-30T01:16:39"/>
    <n v="371"/>
    <x v="15"/>
    <x v="8"/>
    <n v="201601"/>
  </r>
  <r>
    <x v="2070"/>
    <d v="2016-02-02T00:00:00"/>
    <x v="1"/>
    <n v="14"/>
    <n v="0"/>
    <n v="37"/>
    <n v="39"/>
    <d v="1899-12-30T00:37:39"/>
    <d v="1899-12-30T00:02:41"/>
    <x v="51"/>
    <s v="YNHH Spin Bike"/>
    <n v="22.310756972111573"/>
    <n v="0"/>
    <s v="Inside"/>
    <m/>
    <d v="1899-12-30T05:01:12"/>
    <d v="1899-12-30T02:30:36"/>
    <d v="1899-12-30T01:10:28"/>
    <d v="1899-12-30T02:02:52"/>
    <d v="1899-12-30T00:35:14"/>
    <d v="1899-12-30T01:01:26"/>
    <n v="80"/>
    <x v="15"/>
    <x v="9"/>
    <n v="201602"/>
  </r>
  <r>
    <x v="2071"/>
    <d v="2016-02-04T00:00:00"/>
    <x v="2"/>
    <n v="2.2999999999999998"/>
    <n v="0"/>
    <n v="25"/>
    <n v="0"/>
    <d v="1899-12-30T00:25:00"/>
    <d v="1899-12-30T00:10:52"/>
    <x v="86"/>
    <s v="YNHH Treadmill"/>
    <n v="5.520000000000004"/>
    <n v="0"/>
    <s v="Inside"/>
    <s v="calf hurts"/>
    <d v="1899-12-30T04:44:47"/>
    <d v="1899-12-30T02:22:23"/>
    <d v="1899-12-30T04:44:47"/>
    <d v="1899-12-30T05:37:11"/>
    <d v="1899-12-30T02:22:23"/>
    <d v="1899-12-30T02:48:35"/>
    <n v="1988"/>
    <x v="15"/>
    <x v="9"/>
    <n v="201602"/>
  </r>
  <r>
    <x v="2072"/>
    <d v="2016-02-05T00:00:00"/>
    <x v="2"/>
    <n v="3.5"/>
    <n v="0"/>
    <n v="35"/>
    <n v="57"/>
    <d v="1899-12-30T00:35:57"/>
    <d v="1899-12-30T00:10:16"/>
    <x v="95"/>
    <s v="Treadmill"/>
    <n v="5.8414464534075137"/>
    <n v="0"/>
    <s v="Inside"/>
    <s v="No Calf PAIN!!!!!!!"/>
    <d v="1899-12-30T04:29:07"/>
    <d v="1899-12-30T02:14:33"/>
    <d v="1899-12-30T04:29:07"/>
    <d v="1899-12-30T05:21:31"/>
    <d v="1899-12-30T02:14:33"/>
    <d v="1899-12-30T02:40:45"/>
    <n v="1619"/>
    <x v="15"/>
    <x v="9"/>
    <n v="201602"/>
  </r>
  <r>
    <x v="2073"/>
    <d v="2016-02-07T00:00:00"/>
    <x v="1"/>
    <n v="17.2"/>
    <n v="1"/>
    <n v="0"/>
    <n v="0"/>
    <d v="1899-12-30T01:00:00"/>
    <d v="1899-12-30T00:03:29"/>
    <x v="78"/>
    <s v="Zwift-Watopia"/>
    <n v="17.200000000000014"/>
    <n v="134"/>
    <s v="Inside"/>
    <m/>
    <d v="1899-12-30T06:30:42"/>
    <d v="1899-12-30T03:15:21"/>
    <d v="1899-12-30T01:31:24"/>
    <d v="1899-12-30T02:23:48"/>
    <d v="1899-12-30T00:45:42"/>
    <d v="1899-12-30T01:11:54"/>
    <n v="258"/>
    <x v="15"/>
    <x v="9"/>
    <n v="201602"/>
  </r>
  <r>
    <x v="2074"/>
    <d v="2016-02-10T00:00:00"/>
    <x v="2"/>
    <n v="3.6"/>
    <n v="0"/>
    <n v="40"/>
    <n v="0"/>
    <d v="1899-12-30T00:40:00"/>
    <d v="1899-12-30T00:11:07"/>
    <x v="95"/>
    <s v="YNHH Treadmill"/>
    <n v="5.4000000000000048"/>
    <n v="0"/>
    <s v="Inside"/>
    <m/>
    <d v="1899-12-30T04:51:07"/>
    <d v="1899-12-30T02:25:33"/>
    <d v="1899-12-30T04:51:07"/>
    <d v="1899-12-30T05:43:31"/>
    <d v="1899-12-30T02:25:33"/>
    <d v="1899-12-30T02:51:45"/>
    <n v="2111"/>
    <x v="15"/>
    <x v="9"/>
    <n v="201602"/>
  </r>
  <r>
    <x v="2074"/>
    <d v="2016-02-10T00:00:00"/>
    <x v="0"/>
    <n v="0.5"/>
    <n v="0"/>
    <n v="20"/>
    <n v="38"/>
    <d v="1899-12-30T00:20:38"/>
    <d v="1899-12-30T00:41:16"/>
    <x v="49"/>
    <s v="PHS Swim"/>
    <n v="1.4539579967689835"/>
    <n v="0"/>
    <s v="Inside"/>
    <m/>
    <d v="1899-12-30T01:39:02"/>
    <d v="1899-12-30T00:49:31"/>
    <d v="1899-12-30T18:01:11"/>
    <d v="1899-12-30T18:53:35"/>
    <d v="1899-12-30T09:00:36"/>
    <d v="1899-12-30T09:26:48"/>
    <n v="3042"/>
    <x v="15"/>
    <x v="9"/>
    <n v="201602"/>
  </r>
  <r>
    <x v="2075"/>
    <d v="2016-02-16T00:00:00"/>
    <x v="2"/>
    <n v="3"/>
    <n v="0"/>
    <n v="33"/>
    <n v="31"/>
    <d v="1899-12-30T00:33:31"/>
    <d v="1899-12-30T00:11:10"/>
    <x v="95"/>
    <s v="YNHH Treadmill"/>
    <n v="5.3704624564893138"/>
    <n v="0"/>
    <s v="Inside"/>
    <m/>
    <d v="1899-12-30T04:52:43"/>
    <d v="1899-12-30T02:26:21"/>
    <d v="1899-12-30T04:52:43"/>
    <d v="1899-12-30T05:45:07"/>
    <d v="1899-12-30T02:26:21"/>
    <d v="1899-12-30T02:52:33"/>
    <n v="2144"/>
    <x v="15"/>
    <x v="9"/>
    <n v="201602"/>
  </r>
  <r>
    <x v="2075"/>
    <d v="2016-02-16T00:00:00"/>
    <x v="1"/>
    <n v="19.399999999999999"/>
    <n v="1"/>
    <n v="0"/>
    <n v="0"/>
    <d v="1899-12-30T01:00:00"/>
    <d v="1899-12-30T00:03:06"/>
    <x v="95"/>
    <s v="Zwift-Watopia"/>
    <n v="19.400000000000013"/>
    <n v="131"/>
    <s v="Inside"/>
    <m/>
    <d v="1899-12-30T05:46:24"/>
    <d v="1899-12-30T02:53:12"/>
    <d v="1899-12-30T01:21:02"/>
    <d v="1899-12-30T02:13:26"/>
    <d v="1899-12-30T00:40:31"/>
    <d v="1899-12-30T01:06:43"/>
    <n v="197"/>
    <x v="15"/>
    <x v="9"/>
    <n v="201602"/>
  </r>
  <r>
    <x v="2076"/>
    <d v="2016-02-17T00:00:00"/>
    <x v="0"/>
    <n v="0.5"/>
    <n v="0"/>
    <n v="19"/>
    <n v="42"/>
    <d v="1899-12-30T00:19:42"/>
    <d v="1899-12-30T00:39:24"/>
    <x v="49"/>
    <s v="PHS Swim"/>
    <n v="1.5228426395939099"/>
    <n v="0"/>
    <s v="Inside"/>
    <m/>
    <d v="1899-12-30T01:34:34"/>
    <d v="1899-12-30T00:47:17"/>
    <d v="1899-12-30T17:12:17"/>
    <d v="1899-12-30T18:04:41"/>
    <d v="1899-12-30T08:36:08"/>
    <d v="1899-12-30T09:02:20"/>
    <n v="2988"/>
    <x v="15"/>
    <x v="9"/>
    <n v="201602"/>
  </r>
  <r>
    <x v="2077"/>
    <d v="2016-02-18T00:00:00"/>
    <x v="2"/>
    <n v="2.5"/>
    <n v="0"/>
    <n v="30"/>
    <n v="0"/>
    <d v="1899-12-30T00:30:00"/>
    <d v="1899-12-30T00:12:00"/>
    <x v="95"/>
    <s v="YNHH Treadmill"/>
    <n v="5.0000000000000036"/>
    <n v="0"/>
    <s v="Inside"/>
    <m/>
    <d v="1899-12-30T05:14:24"/>
    <d v="1899-12-30T02:37:12"/>
    <d v="1899-12-30T05:14:24"/>
    <d v="1899-12-30T06:06:48"/>
    <d v="1899-12-30T02:37:12"/>
    <d v="1899-12-30T03:03:24"/>
    <n v="2418"/>
    <x v="15"/>
    <x v="9"/>
    <n v="201602"/>
  </r>
  <r>
    <x v="2078"/>
    <d v="2016-02-19T00:00:00"/>
    <x v="2"/>
    <n v="6.2"/>
    <n v="1"/>
    <n v="23"/>
    <n v="15"/>
    <d v="1899-12-30T01:23:15"/>
    <d v="1899-12-30T00:13:26"/>
    <x v="92"/>
    <s v="BK 10k"/>
    <n v="4.4684684684684726"/>
    <n v="0"/>
    <s v="Chilly"/>
    <m/>
    <d v="1899-12-30T05:51:48"/>
    <d v="1899-12-30T02:55:54"/>
    <d v="1899-12-30T05:51:48"/>
    <d v="1899-12-30T06:44:12"/>
    <d v="1899-12-30T02:55:54"/>
    <d v="1899-12-30T03:22:06"/>
    <n v="2599"/>
    <x v="15"/>
    <x v="9"/>
    <n v="201602"/>
  </r>
  <r>
    <x v="2079"/>
    <d v="2016-02-20T00:00:00"/>
    <x v="1"/>
    <n v="20.2"/>
    <n v="1"/>
    <n v="33"/>
    <n v="28"/>
    <d v="1899-12-30T01:33:28"/>
    <d v="1899-12-30T00:04:38"/>
    <x v="53"/>
    <s v="Random"/>
    <n v="12.967189728958639"/>
    <n v="135"/>
    <s v="Chilly"/>
    <m/>
    <d v="1899-12-30T08:38:14"/>
    <d v="1899-12-30T04:19:07"/>
    <d v="1899-12-30T02:01:14"/>
    <d v="1899-12-30T02:53:38"/>
    <d v="1899-12-30T01:00:37"/>
    <d v="1899-12-30T01:26:49"/>
    <n v="613"/>
    <x v="15"/>
    <x v="9"/>
    <n v="201602"/>
  </r>
  <r>
    <x v="2080"/>
    <d v="2016-02-22T00:00:00"/>
    <x v="2"/>
    <n v="0.57999999999999996"/>
    <n v="0"/>
    <n v="7"/>
    <n v="20"/>
    <d v="1899-12-30T00:07:20"/>
    <d v="1899-12-30T00:12:39"/>
    <x v="95"/>
    <s v="YNHH Treadmill"/>
    <n v="4.7454545454545487"/>
    <n v="0"/>
    <s v="Inside"/>
    <m/>
    <d v="1899-12-30T05:31:16"/>
    <d v="1899-12-30T02:45:38"/>
    <d v="1899-12-30T05:31:16"/>
    <d v="1899-12-30T06:23:40"/>
    <d v="1899-12-30T02:45:38"/>
    <d v="1899-12-30T03:11:50"/>
    <n v="2527"/>
    <x v="15"/>
    <x v="9"/>
    <n v="201602"/>
  </r>
  <r>
    <x v="2081"/>
    <d v="2016-02-23T00:00:00"/>
    <x v="2"/>
    <n v="2.57"/>
    <n v="0"/>
    <n v="35"/>
    <n v="0"/>
    <d v="1899-12-30T00:35:00"/>
    <d v="1899-12-30T00:13:37"/>
    <x v="95"/>
    <s v="YNHH Treadmill"/>
    <n v="4.4057142857142884"/>
    <n v="0"/>
    <s v="Inside"/>
    <m/>
    <d v="1899-12-30T05:56:49"/>
    <d v="1899-12-30T02:58:24"/>
    <d v="1899-12-30T05:56:49"/>
    <d v="1899-12-30T06:49:13"/>
    <d v="1899-12-30T02:58:24"/>
    <d v="1899-12-30T03:24:36"/>
    <n v="2610"/>
    <x v="15"/>
    <x v="9"/>
    <n v="201602"/>
  </r>
  <r>
    <x v="2081"/>
    <d v="2016-02-23T00:00:00"/>
    <x v="1"/>
    <n v="20.5"/>
    <n v="1"/>
    <n v="13"/>
    <n v="6"/>
    <d v="1899-12-30T01:13:06"/>
    <d v="1899-12-30T00:03:34"/>
    <x v="78"/>
    <s v="Zwift-Watopia"/>
    <n v="16.826265389876895"/>
    <n v="128"/>
    <s v="Inside"/>
    <s v="FTP Test"/>
    <d v="1899-12-30T06:39:23"/>
    <d v="1899-12-30T03:19:41"/>
    <d v="1899-12-30T01:33:26"/>
    <d v="1899-12-30T02:25:50"/>
    <d v="1899-12-30T00:46:43"/>
    <d v="1899-12-30T01:12:55"/>
    <n v="280"/>
    <x v="15"/>
    <x v="9"/>
    <n v="201602"/>
  </r>
  <r>
    <x v="2082"/>
    <d v="2016-02-24T00:00:00"/>
    <x v="0"/>
    <n v="0.68"/>
    <n v="0"/>
    <n v="22"/>
    <n v="47"/>
    <d v="1899-12-30T00:22:47"/>
    <d v="1899-12-30T00:33:30"/>
    <x v="49"/>
    <s v="PHS Swim"/>
    <n v="1.7907827359180701"/>
    <n v="0"/>
    <s v="Inside"/>
    <m/>
    <d v="1899-12-30T01:20:25"/>
    <d v="1899-12-30T00:40:12"/>
    <d v="1899-12-30T14:37:50"/>
    <d v="1899-12-30T15:30:14"/>
    <d v="1899-12-30T07:18:55"/>
    <d v="1899-12-30T07:45:07"/>
    <n v="2821"/>
    <x v="15"/>
    <x v="9"/>
    <n v="201602"/>
  </r>
  <r>
    <x v="2083"/>
    <d v="2016-02-25T00:00:00"/>
    <x v="2"/>
    <n v="3.1"/>
    <n v="0"/>
    <n v="32"/>
    <n v="30"/>
    <d v="1899-12-30T00:32:30"/>
    <d v="1899-12-30T00:10:29"/>
    <x v="95"/>
    <s v="YNHH Treadmill"/>
    <n v="5.7230769230769285"/>
    <n v="0"/>
    <s v="Inside"/>
    <m/>
    <d v="1899-12-30T04:34:41"/>
    <d v="1899-12-30T02:17:20"/>
    <d v="1899-12-30T04:34:41"/>
    <d v="1899-12-30T05:27:05"/>
    <d v="1899-12-30T02:17:20"/>
    <d v="1899-12-30T02:43:32"/>
    <n v="1770"/>
    <x v="15"/>
    <x v="9"/>
    <n v="201602"/>
  </r>
  <r>
    <x v="2084"/>
    <d v="2016-02-26T00:00:00"/>
    <x v="2"/>
    <n v="6.25"/>
    <n v="1"/>
    <n v="22"/>
    <n v="49"/>
    <d v="1899-12-30T01:22:49"/>
    <d v="1899-12-30T00:13:15"/>
    <x v="96"/>
    <s v="BK 10k"/>
    <n v="4.5280740591668378"/>
    <n v="145"/>
    <s v="Chilly"/>
    <m/>
    <d v="1899-12-30T05:47:10"/>
    <d v="1899-12-30T02:53:35"/>
    <d v="1899-12-30T05:47:10"/>
    <d v="1899-12-30T06:39:34"/>
    <d v="1899-12-30T02:53:35"/>
    <d v="1899-12-30T03:19:47"/>
    <n v="2582"/>
    <x v="15"/>
    <x v="9"/>
    <n v="201602"/>
  </r>
  <r>
    <x v="2085"/>
    <d v="2016-02-27T00:00:00"/>
    <x v="2"/>
    <n v="3"/>
    <n v="0"/>
    <n v="33"/>
    <n v="47"/>
    <d v="1899-12-30T00:33:47"/>
    <d v="1899-12-30T00:11:16"/>
    <x v="96"/>
    <s v="West Rocks"/>
    <n v="5.3280710409472167"/>
    <n v="0"/>
    <s v="Chilly"/>
    <m/>
    <d v="1899-12-30T04:55:02"/>
    <d v="1899-12-30T02:27:31"/>
    <d v="1899-12-30T04:55:02"/>
    <d v="1899-12-30T05:47:26"/>
    <d v="1899-12-30T02:27:31"/>
    <d v="1899-12-30T02:53:43"/>
    <n v="2174"/>
    <x v="15"/>
    <x v="9"/>
    <n v="201602"/>
  </r>
  <r>
    <x v="2086"/>
    <d v="2016-02-29T00:00:00"/>
    <x v="0"/>
    <n v="0.73"/>
    <n v="0"/>
    <n v="28"/>
    <n v="39"/>
    <d v="1899-12-30T00:28:39"/>
    <d v="1899-12-30T00:39:15"/>
    <x v="49"/>
    <s v="PHS Swim"/>
    <n v="1.528795811518326"/>
    <n v="0"/>
    <s v="Inside"/>
    <m/>
    <d v="1899-12-30T01:34:12"/>
    <d v="1899-12-30T00:47:06"/>
    <d v="1899-12-30T17:08:16"/>
    <d v="1899-12-30T18:00:40"/>
    <d v="1899-12-30T08:34:08"/>
    <d v="1899-12-30T09:00:20"/>
    <n v="2983"/>
    <x v="15"/>
    <x v="9"/>
    <n v="201602"/>
  </r>
  <r>
    <x v="2086"/>
    <d v="2016-02-29T00:00:00"/>
    <x v="2"/>
    <n v="2.61"/>
    <n v="0"/>
    <n v="33"/>
    <n v="0"/>
    <d v="1899-12-30T00:33:00"/>
    <d v="1899-12-30T00:12:39"/>
    <x v="95"/>
    <s v="YNHH Treadmill"/>
    <n v="4.7454545454545487"/>
    <n v="0"/>
    <s v="Inside"/>
    <m/>
    <d v="1899-12-30T05:31:16"/>
    <d v="1899-12-30T02:45:38"/>
    <d v="1899-12-30T05:31:16"/>
    <d v="1899-12-30T06:23:40"/>
    <d v="1899-12-30T02:45:38"/>
    <d v="1899-12-30T03:11:50"/>
    <n v="2527"/>
    <x v="15"/>
    <x v="9"/>
    <n v="201602"/>
  </r>
  <r>
    <x v="2087"/>
    <d v="2016-03-01T00:00:00"/>
    <x v="2"/>
    <n v="3.1"/>
    <n v="0"/>
    <n v="33"/>
    <n v="29"/>
    <d v="1899-12-30T00:33:29"/>
    <d v="1899-12-30T00:10:48"/>
    <x v="95"/>
    <s v="YNHH Division St 5k"/>
    <n v="5.5550024888004037"/>
    <n v="0"/>
    <s v="Chilly"/>
    <m/>
    <d v="1899-12-30T04:42:59"/>
    <d v="1899-12-30T02:21:30"/>
    <d v="1899-12-30T04:42:59"/>
    <d v="1899-12-30T05:35:23"/>
    <d v="1899-12-30T02:21:30"/>
    <d v="1899-12-30T02:47:42"/>
    <n v="1949"/>
    <x v="15"/>
    <x v="10"/>
    <n v="201603"/>
  </r>
  <r>
    <x v="2088"/>
    <d v="2016-03-02T00:00:00"/>
    <x v="0"/>
    <n v="1"/>
    <n v="0"/>
    <n v="33"/>
    <n v="6"/>
    <d v="1899-12-30T00:33:06"/>
    <d v="1899-12-30T00:33:06"/>
    <x v="49"/>
    <s v="PHS Swim"/>
    <n v="1.8126888217522674"/>
    <n v="0"/>
    <s v="Inside"/>
    <m/>
    <d v="1899-12-30T01:19:26"/>
    <d v="1899-12-30T00:39:43"/>
    <d v="1899-12-30T14:27:13"/>
    <d v="1899-12-30T15:19:37"/>
    <d v="1899-12-30T07:13:37"/>
    <d v="1899-12-30T07:39:49"/>
    <n v="2807"/>
    <x v="15"/>
    <x v="10"/>
    <n v="201603"/>
  </r>
  <r>
    <x v="2089"/>
    <d v="2016-03-03T00:00:00"/>
    <x v="1"/>
    <n v="11"/>
    <n v="0"/>
    <n v="32"/>
    <n v="33"/>
    <d v="1899-12-30T00:32:33"/>
    <d v="1899-12-30T00:02:58"/>
    <x v="51"/>
    <s v="YNHH Spin Bike"/>
    <n v="20.276497695852552"/>
    <n v="0"/>
    <s v="Inside"/>
    <m/>
    <d v="1899-12-30T05:31:25"/>
    <d v="1899-12-30T02:45:43"/>
    <d v="1899-12-30T01:17:32"/>
    <d v="1899-12-30T02:09:56"/>
    <d v="1899-12-30T00:38:46"/>
    <d v="1899-12-30T01:04:58"/>
    <n v="168"/>
    <x v="15"/>
    <x v="10"/>
    <n v="201603"/>
  </r>
  <r>
    <x v="2090"/>
    <d v="2016-03-04T00:00:00"/>
    <x v="2"/>
    <n v="6.25"/>
    <n v="1"/>
    <n v="15"/>
    <n v="46"/>
    <d v="1899-12-30T01:15:46"/>
    <d v="1899-12-30T00:12:07"/>
    <x v="96"/>
    <s v="BK 10k"/>
    <n v="4.9494060712714516"/>
    <n v="152"/>
    <s v="Chilly"/>
    <m/>
    <d v="1899-12-30T05:17:37"/>
    <d v="1899-12-30T02:38:48"/>
    <d v="1899-12-30T05:17:37"/>
    <d v="1899-12-30T06:10:01"/>
    <d v="1899-12-30T02:38:48"/>
    <d v="1899-12-30T03:05:00"/>
    <n v="2453"/>
    <x v="15"/>
    <x v="10"/>
    <n v="201603"/>
  </r>
  <r>
    <x v="2091"/>
    <d v="2016-03-05T00:00:00"/>
    <x v="1"/>
    <n v="12.5"/>
    <n v="0"/>
    <n v="45"/>
    <n v="0"/>
    <d v="1899-12-30T00:45:00"/>
    <d v="1899-12-30T00:03:36"/>
    <x v="78"/>
    <s v="Zwift-Watopia"/>
    <n v="16.666666666666679"/>
    <n v="120"/>
    <s v="Inside"/>
    <m/>
    <d v="1899-12-30T06:43:12"/>
    <d v="1899-12-30T03:21:36"/>
    <d v="1899-12-30T01:34:19"/>
    <d v="1899-12-30T02:26:43"/>
    <d v="1899-12-30T00:47:10"/>
    <d v="1899-12-30T01:13:22"/>
    <n v="289"/>
    <x v="15"/>
    <x v="10"/>
    <n v="201603"/>
  </r>
  <r>
    <x v="2092"/>
    <d v="2016-03-06T00:00:00"/>
    <x v="2"/>
    <n v="6"/>
    <n v="1"/>
    <n v="7"/>
    <n v="37"/>
    <d v="1899-12-30T01:07:37"/>
    <d v="1899-12-30T00:11:16"/>
    <x v="96"/>
    <s v="Taft Runabou"/>
    <n v="5.3241311313778699"/>
    <n v="0"/>
    <s v="Chilly"/>
    <m/>
    <d v="1899-12-30T04:55:16"/>
    <d v="1899-12-30T02:27:38"/>
    <d v="1899-12-30T04:55:16"/>
    <d v="1899-12-30T05:47:40"/>
    <d v="1899-12-30T02:27:38"/>
    <d v="1899-12-30T02:53:50"/>
    <n v="2180"/>
    <x v="15"/>
    <x v="10"/>
    <n v="201603"/>
  </r>
  <r>
    <x v="2093"/>
    <d v="2016-03-07T00:00:00"/>
    <x v="1"/>
    <n v="10"/>
    <n v="0"/>
    <n v="28"/>
    <n v="45"/>
    <d v="1899-12-30T00:28:45"/>
    <d v="1899-12-30T00:02:53"/>
    <x v="51"/>
    <s v="YNHH Spin Bike"/>
    <n v="20.869565217391319"/>
    <n v="0"/>
    <s v="Inside"/>
    <m/>
    <d v="1899-12-30T05:22:00"/>
    <d v="1899-12-30T02:41:00"/>
    <d v="1899-12-30T01:15:20"/>
    <d v="1899-12-30T02:07:44"/>
    <d v="1899-12-30T00:37:40"/>
    <d v="1899-12-30T01:03:52"/>
    <n v="146"/>
    <x v="15"/>
    <x v="10"/>
    <n v="201603"/>
  </r>
  <r>
    <x v="2094"/>
    <d v="2016-03-09T00:00:00"/>
    <x v="2"/>
    <n v="4.6500000000000004"/>
    <n v="0"/>
    <n v="52"/>
    <n v="56"/>
    <d v="1899-12-30T00:52:56"/>
    <d v="1899-12-30T00:11:23"/>
    <x v="95"/>
    <s v="YNHH Highland Star Loop"/>
    <n v="5.2707808564231797"/>
    <n v="0"/>
    <s v="Perfect"/>
    <m/>
    <d v="1899-12-30T04:58:15"/>
    <d v="1899-12-30T02:29:07"/>
    <d v="1899-12-30T04:58:15"/>
    <d v="1899-12-30T05:50:39"/>
    <d v="1899-12-30T02:29:07"/>
    <d v="1899-12-30T02:55:19"/>
    <n v="2234"/>
    <x v="15"/>
    <x v="10"/>
    <n v="201603"/>
  </r>
  <r>
    <x v="2095"/>
    <d v="2016-03-10T00:00:00"/>
    <x v="2"/>
    <n v="3.1"/>
    <n v="0"/>
    <n v="32"/>
    <n v="5"/>
    <d v="1899-12-30T00:32:05"/>
    <d v="1899-12-30T00:10:21"/>
    <x v="95"/>
    <s v="YNHH-5k"/>
    <n v="5.7974025974026029"/>
    <n v="0"/>
    <s v="Nice!"/>
    <m/>
    <d v="1899-12-30T04:31:09"/>
    <d v="1899-12-30T02:15:35"/>
    <d v="1899-12-30T04:31:09"/>
    <d v="1899-12-30T05:23:33"/>
    <d v="1899-12-30T02:15:35"/>
    <d v="1899-12-30T02:41:47"/>
    <n v="1673"/>
    <x v="15"/>
    <x v="10"/>
    <n v="201603"/>
  </r>
  <r>
    <x v="2096"/>
    <d v="2016-03-11T00:00:00"/>
    <x v="1"/>
    <n v="16.399999999999999"/>
    <n v="1"/>
    <n v="12"/>
    <n v="6"/>
    <d v="1899-12-30T01:12:06"/>
    <d v="1899-12-30T00:04:24"/>
    <x v="53"/>
    <s v="Long Flanders Dirt"/>
    <n v="13.647711511789192"/>
    <n v="138"/>
    <s v="Windy"/>
    <m/>
    <d v="1899-12-30T08:12:23"/>
    <d v="1899-12-30T04:06:12"/>
    <d v="1899-12-30T01:55:11"/>
    <d v="1899-12-30T02:47:35"/>
    <d v="1899-12-30T00:57:36"/>
    <d v="1899-12-30T01:23:48"/>
    <n v="556"/>
    <x v="15"/>
    <x v="10"/>
    <n v="201603"/>
  </r>
  <r>
    <x v="2097"/>
    <d v="2016-03-12T00:00:00"/>
    <x v="2"/>
    <n v="6.5"/>
    <n v="1"/>
    <n v="15"/>
    <n v="39"/>
    <d v="1899-12-30T01:15:39"/>
    <d v="1899-12-30T00:11:38"/>
    <x v="96"/>
    <s v="Random Bridal Trail"/>
    <n v="5.1553205551883714"/>
    <n v="0"/>
    <s v="Chilly"/>
    <m/>
    <d v="1899-12-30T05:04:56"/>
    <d v="1899-12-30T02:32:28"/>
    <d v="1899-12-30T05:04:56"/>
    <d v="1899-12-30T05:57:20"/>
    <d v="1899-12-30T02:32:28"/>
    <d v="1899-12-30T02:58:40"/>
    <n v="2311"/>
    <x v="15"/>
    <x v="10"/>
    <n v="201603"/>
  </r>
  <r>
    <x v="2098"/>
    <d v="2016-03-13T00:00:00"/>
    <x v="1"/>
    <n v="29.3"/>
    <n v="2"/>
    <n v="6"/>
    <n v="43"/>
    <d v="1899-12-30T02:06:43"/>
    <d v="1899-12-30T00:04:19"/>
    <x v="53"/>
    <s v="Random"/>
    <n v="13.873470998290159"/>
    <n v="0"/>
    <s v="Chilly"/>
    <m/>
    <d v="1899-12-30T08:04:23"/>
    <d v="1899-12-30T04:02:11"/>
    <d v="1899-12-30T01:53:19"/>
    <d v="1899-12-30T02:45:43"/>
    <d v="1899-12-30T00:56:39"/>
    <d v="1899-12-30T01:22:51"/>
    <n v="537"/>
    <x v="15"/>
    <x v="10"/>
    <n v="201603"/>
  </r>
  <r>
    <x v="2099"/>
    <d v="2016-03-14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d v="1899-12-30T01:09:52"/>
    <d v="1899-12-30T02:02:16"/>
    <d v="1899-12-30T00:34:56"/>
    <d v="1899-12-30T01:01:08"/>
    <n v="71"/>
    <x v="15"/>
    <x v="10"/>
    <n v="201603"/>
  </r>
  <r>
    <x v="2100"/>
    <d v="2016-03-16T00:00:00"/>
    <x v="2"/>
    <n v="3.1"/>
    <n v="0"/>
    <n v="35"/>
    <n v="16"/>
    <d v="1899-12-30T00:35:16"/>
    <d v="1899-12-30T00:11:23"/>
    <x v="95"/>
    <s v="YNHH Division St 5k"/>
    <n v="5.2741020793950897"/>
    <n v="0"/>
    <s v="Nice!"/>
    <m/>
    <d v="1899-12-30T04:58:04"/>
    <d v="1899-12-30T02:29:02"/>
    <d v="1899-12-30T04:58:04"/>
    <d v="1899-12-30T05:50:28"/>
    <d v="1899-12-30T02:29:02"/>
    <d v="1899-12-30T02:55:14"/>
    <n v="2229"/>
    <x v="15"/>
    <x v="10"/>
    <n v="201603"/>
  </r>
  <r>
    <x v="2100"/>
    <d v="2016-03-16T00:00:00"/>
    <x v="0"/>
    <n v="0.6"/>
    <n v="0"/>
    <n v="20"/>
    <n v="38"/>
    <d v="1899-12-30T00:20:38"/>
    <d v="1899-12-30T00:34:23"/>
    <x v="49"/>
    <s v="PHS Swim"/>
    <n v="1.7447495961227801"/>
    <n v="0"/>
    <s v="Inside"/>
    <m/>
    <d v="1899-12-30T01:22:32"/>
    <d v="1899-12-30T00:41:16"/>
    <d v="1899-12-30T15:00:59"/>
    <d v="1899-12-30T15:53:23"/>
    <d v="1899-12-30T07:30:30"/>
    <d v="1899-12-30T07:56:42"/>
    <n v="2846"/>
    <x v="15"/>
    <x v="10"/>
    <n v="201603"/>
  </r>
  <r>
    <x v="2101"/>
    <d v="2016-03-18T00:00:00"/>
    <x v="2"/>
    <n v="8.1"/>
    <n v="1"/>
    <n v="46"/>
    <n v="12"/>
    <d v="1899-12-30T01:46:12"/>
    <d v="1899-12-30T00:13:07"/>
    <x v="96"/>
    <s v="All the Hills Loop"/>
    <n v="4.5762711864406818"/>
    <n v="144"/>
    <s v="Chilly"/>
    <s v="https://www.strava.com/activities/520292423"/>
    <d v="1899-12-30T05:43:31"/>
    <d v="1899-12-30T02:51:45"/>
    <d v="1899-12-30T05:43:31"/>
    <d v="1899-12-30T06:35:55"/>
    <d v="1899-12-30T02:51:45"/>
    <d v="1899-12-30T03:17:57"/>
    <n v="2572"/>
    <x v="15"/>
    <x v="10"/>
    <n v="201603"/>
  </r>
  <r>
    <x v="2102"/>
    <d v="2016-03-19T00:00:00"/>
    <x v="2"/>
    <n v="3.1"/>
    <n v="0"/>
    <n v="35"/>
    <n v="36"/>
    <d v="1899-12-30T00:35:36"/>
    <d v="1899-12-30T00:11:29"/>
    <x v="96"/>
    <s v="Ion Bank 5k"/>
    <n v="5.2247191011235996"/>
    <n v="141"/>
    <s v="Nice!"/>
    <s v="Ran with Hunter"/>
    <d v="1899-12-30T05:00:53"/>
    <d v="1899-12-30T02:30:26"/>
    <d v="1899-12-30T05:00:53"/>
    <d v="1899-12-30T05:53:17"/>
    <d v="1899-12-30T02:30:26"/>
    <d v="1899-12-30T02:56:38"/>
    <n v="2268"/>
    <x v="15"/>
    <x v="10"/>
    <n v="201603"/>
  </r>
  <r>
    <x v="2103"/>
    <d v="2016-03-20T00:00:00"/>
    <x v="1"/>
    <n v="15.4"/>
    <n v="1"/>
    <n v="38"/>
    <n v="27"/>
    <d v="1899-12-30T01:38:27"/>
    <d v="1899-12-30T00:06:24"/>
    <x v="78"/>
    <s v="Zwift Mountain Pass"/>
    <n v="9.3854748603352025"/>
    <n v="124"/>
    <s v="Inside"/>
    <m/>
    <d v="1899-12-30T11:56:00"/>
    <d v="1899-12-30T05:58:00"/>
    <d v="1899-12-30T02:47:30"/>
    <d v="1899-12-30T03:39:54"/>
    <d v="1899-12-30T01:23:45"/>
    <d v="1899-12-30T01:49:57"/>
    <n v="693"/>
    <x v="15"/>
    <x v="10"/>
    <n v="201603"/>
  </r>
  <r>
    <x v="2104"/>
    <d v="2016-03-21T00:00:00"/>
    <x v="0"/>
    <n v="0.7"/>
    <n v="0"/>
    <n v="23"/>
    <n v="55"/>
    <d v="1899-12-30T00:23:55"/>
    <d v="1899-12-30T00:34:10"/>
    <x v="65"/>
    <s v="Yale 25Y Pool"/>
    <n v="1.7560975609756109"/>
    <n v="0"/>
    <s v="Inside"/>
    <m/>
    <d v="1899-12-30T01:22:00"/>
    <d v="1899-12-30T00:41:00"/>
    <d v="1899-12-30T14:55:10"/>
    <d v="1899-12-30T15:47:34"/>
    <d v="1899-12-30T07:27:35"/>
    <d v="1899-12-30T07:53:47"/>
    <n v="2839"/>
    <x v="15"/>
    <x v="10"/>
    <n v="201603"/>
  </r>
  <r>
    <x v="2105"/>
    <d v="2016-03-23T00:00:00"/>
    <x v="2"/>
    <n v="4"/>
    <n v="0"/>
    <n v="41"/>
    <n v="22"/>
    <d v="1899-12-30T00:41:22"/>
    <d v="1899-12-30T00:10:20"/>
    <x v="95"/>
    <s v="YNHH-4Miler"/>
    <n v="5.8017727639000851"/>
    <n v="0"/>
    <s v="Nice!"/>
    <m/>
    <d v="1899-12-30T04:30:57"/>
    <d v="1899-12-30T02:15:29"/>
    <d v="1899-12-30T04:30:57"/>
    <d v="1899-12-30T05:23:21"/>
    <d v="1899-12-30T02:15:29"/>
    <d v="1899-12-30T02:41:41"/>
    <n v="1667"/>
    <x v="15"/>
    <x v="10"/>
    <n v="201603"/>
  </r>
  <r>
    <x v="2106"/>
    <d v="2016-03-24T00:00:00"/>
    <x v="0"/>
    <n v="0.85"/>
    <n v="0"/>
    <n v="29"/>
    <n v="50"/>
    <d v="1899-12-30T00:29:50"/>
    <d v="1899-12-30T00:35:06"/>
    <x v="65"/>
    <s v="Yale 25Y Pool"/>
    <n v="1.709497206703912"/>
    <n v="0"/>
    <s v="Inside"/>
    <s v="1500 strait"/>
    <d v="1899-12-30T01:24:14"/>
    <d v="1899-12-30T00:42:07"/>
    <d v="1899-12-30T15:19:34"/>
    <d v="1899-12-30T16:11:58"/>
    <d v="1899-12-30T07:39:47"/>
    <d v="1899-12-30T08:05:59"/>
    <n v="2868"/>
    <x v="15"/>
    <x v="10"/>
    <n v="201603"/>
  </r>
  <r>
    <x v="2106"/>
    <d v="2016-03-24T00:00:00"/>
    <x v="1"/>
    <n v="13"/>
    <n v="0"/>
    <n v="45"/>
    <n v="0"/>
    <d v="1899-12-30T00:45:00"/>
    <d v="1899-12-30T00:03:28"/>
    <x v="78"/>
    <s v="Zwift-Richmond"/>
    <n v="17.333333333333346"/>
    <n v="128"/>
    <s v="Inside"/>
    <m/>
    <d v="1899-12-30T06:27:42"/>
    <d v="1899-12-30T03:13:51"/>
    <d v="1899-12-30T01:30:42"/>
    <d v="1899-12-30T02:23:06"/>
    <d v="1899-12-30T00:45:21"/>
    <d v="1899-12-30T01:11:33"/>
    <n v="246"/>
    <x v="15"/>
    <x v="10"/>
    <n v="201603"/>
  </r>
  <r>
    <x v="2107"/>
    <d v="2016-03-25T00:00:00"/>
    <x v="1"/>
    <n v="8.6999999999999993"/>
    <n v="0"/>
    <n v="30"/>
    <n v="1"/>
    <d v="1899-12-30T00:30:01"/>
    <d v="1899-12-30T00:03:27"/>
    <x v="78"/>
    <s v="Zwift-Richmond"/>
    <n v="17.390338700721834"/>
    <n v="126"/>
    <s v="Inside"/>
    <s v="Jon's Short Mix"/>
    <d v="1899-12-30T06:26:25"/>
    <d v="1899-12-30T03:13:13"/>
    <d v="1899-12-30T01:30:24"/>
    <d v="1899-12-30T02:22:48"/>
    <d v="1899-12-30T00:45:12"/>
    <d v="1899-12-30T01:11:24"/>
    <n v="244"/>
    <x v="15"/>
    <x v="10"/>
    <n v="201603"/>
  </r>
  <r>
    <x v="2107"/>
    <d v="2016-03-25T00:00:00"/>
    <x v="2"/>
    <n v="9.25"/>
    <n v="2"/>
    <n v="6"/>
    <n v="47"/>
    <d v="1899-12-30T02:06:47"/>
    <d v="1899-12-30T00:13:42"/>
    <x v="96"/>
    <s v="Last R3 Loop from Home"/>
    <n v="4.3775469961877258"/>
    <n v="144"/>
    <s v="Raining"/>
    <m/>
    <d v="1899-12-30T05:59:06"/>
    <d v="1899-12-30T02:59:33"/>
    <d v="1899-12-30T05:59:06"/>
    <d v="1899-12-30T06:51:30"/>
    <d v="1899-12-30T02:59:33"/>
    <d v="1899-12-30T03:25:45"/>
    <n v="2615"/>
    <x v="15"/>
    <x v="10"/>
    <n v="201603"/>
  </r>
  <r>
    <x v="2108"/>
    <d v="2016-03-27T00:00:00"/>
    <x v="2"/>
    <n v="5"/>
    <n v="0"/>
    <n v="58"/>
    <n v="10"/>
    <d v="1899-12-30T00:58:10"/>
    <d v="1899-12-30T00:11:38"/>
    <x v="96"/>
    <s v="Glenwood Loop"/>
    <n v="5.1575931232091738"/>
    <n v="140"/>
    <s v="Chilly"/>
    <m/>
    <d v="1899-12-30T05:04:48"/>
    <d v="1899-12-30T02:32:24"/>
    <d v="1899-12-30T05:04:48"/>
    <d v="1899-12-30T05:57:12"/>
    <d v="1899-12-30T02:32:24"/>
    <d v="1899-12-30T02:58:36"/>
    <n v="2309"/>
    <x v="15"/>
    <x v="10"/>
    <n v="201603"/>
  </r>
  <r>
    <x v="2108"/>
    <d v="2016-03-27T00:00:00"/>
    <x v="1"/>
    <n v="13.3"/>
    <n v="1"/>
    <n v="12"/>
    <n v="26"/>
    <d v="1899-12-30T01:12:26"/>
    <d v="1899-12-30T00:05:27"/>
    <x v="78"/>
    <s v="Zwift Mountain Pass"/>
    <n v="11.0170271514036"/>
    <n v="128"/>
    <s v="Inside"/>
    <m/>
    <d v="1899-12-30T10:09:58"/>
    <d v="1899-12-30T05:04:59"/>
    <d v="1899-12-30T02:22:41"/>
    <d v="1899-12-30T03:15:05"/>
    <d v="1899-12-30T01:11:21"/>
    <d v="1899-12-30T01:37:33"/>
    <n v="674"/>
    <x v="15"/>
    <x v="10"/>
    <n v="201603"/>
  </r>
  <r>
    <x v="2109"/>
    <d v="2016-03-29T00:00:00"/>
    <x v="2"/>
    <n v="2.8"/>
    <n v="0"/>
    <n v="30"/>
    <n v="0"/>
    <d v="1899-12-30T00:30:00"/>
    <d v="1899-12-30T00:10:43"/>
    <x v="95"/>
    <s v="YNHH Treadmill"/>
    <n v="5.6000000000000041"/>
    <n v="0"/>
    <s v="Inside"/>
    <s v="Ladder to 10 min (5 start) 5 (40 sec on 20 off)"/>
    <d v="1899-12-30T04:40:43"/>
    <d v="1899-12-30T02:20:21"/>
    <d v="1899-12-30T04:40:43"/>
    <d v="1899-12-30T05:33:07"/>
    <d v="1899-12-30T02:20:21"/>
    <d v="1899-12-30T02:46:33"/>
    <n v="1895"/>
    <x v="15"/>
    <x v="10"/>
    <n v="201603"/>
  </r>
  <r>
    <x v="2110"/>
    <d v="2016-03-30T00:00:00"/>
    <x v="0"/>
    <n v="1"/>
    <n v="0"/>
    <n v="34"/>
    <n v="49"/>
    <d v="1899-12-30T00:34:49"/>
    <d v="1899-12-30T00:34:49"/>
    <x v="67"/>
    <s v="Yale 50 Meter"/>
    <n v="1.7233125897558654"/>
    <n v="0"/>
    <s v="Inside"/>
    <s v="https://www.strava.com/activities/530918244"/>
    <d v="1899-12-30T01:23:34"/>
    <d v="1899-12-30T00:41:47"/>
    <d v="1899-12-30T15:12:12"/>
    <d v="1899-12-30T16:04:36"/>
    <d v="1899-12-30T07:36:06"/>
    <d v="1899-12-30T08:02:18"/>
    <n v="2854"/>
    <x v="15"/>
    <x v="10"/>
    <n v="201603"/>
  </r>
  <r>
    <x v="2111"/>
    <d v="2016-04-01T00:00:00"/>
    <x v="1"/>
    <n v="11"/>
    <n v="0"/>
    <n v="50"/>
    <n v="4"/>
    <d v="1899-12-30T00:50:04"/>
    <d v="1899-12-30T00:04:33"/>
    <x v="78"/>
    <s v="Zwift FTP Build Day1"/>
    <n v="13.182423435419448"/>
    <n v="128"/>
    <s v="Inside"/>
    <m/>
    <d v="1899-12-30T08:29:46"/>
    <d v="1899-12-30T04:14:53"/>
    <d v="1899-12-30T01:59:15"/>
    <d v="1899-12-30T02:51:39"/>
    <d v="1899-12-30T00:59:37"/>
    <d v="1899-12-30T01:25:50"/>
    <n v="600"/>
    <x v="15"/>
    <x v="1"/>
    <n v="201604"/>
  </r>
  <r>
    <x v="2111"/>
    <d v="2016-04-01T00:00:00"/>
    <x v="2"/>
    <n v="8.1"/>
    <n v="1"/>
    <n v="38"/>
    <n v="5"/>
    <d v="1899-12-30T01:38:05"/>
    <d v="1899-12-30T00:12:07"/>
    <x v="96"/>
    <s v="All the Hills Loop"/>
    <n v="4.9549702633814805"/>
    <n v="158"/>
    <s v="Humid"/>
    <m/>
    <d v="1899-12-30T05:17:15"/>
    <d v="1899-12-30T02:38:38"/>
    <d v="1899-12-30T05:17:15"/>
    <d v="1899-12-30T06:09:39"/>
    <d v="1899-12-30T02:38:38"/>
    <d v="1899-12-30T03:04:50"/>
    <n v="2447"/>
    <x v="15"/>
    <x v="1"/>
    <n v="201604"/>
  </r>
  <r>
    <x v="2112"/>
    <d v="2016-04-02T00:00:00"/>
    <x v="2"/>
    <n v="3.1"/>
    <n v="0"/>
    <n v="30"/>
    <n v="5"/>
    <d v="1899-12-30T00:30:05"/>
    <d v="1899-12-30T00:09:42"/>
    <x v="96"/>
    <s v="Run with Panthers 5k"/>
    <n v="6.1828254847645479"/>
    <n v="0"/>
    <s v="Raining"/>
    <s v="Ran with Hunter"/>
    <d v="1899-12-30T04:14:15"/>
    <d v="1899-12-30T02:07:08"/>
    <d v="1899-12-30T04:14:15"/>
    <d v="1899-12-30T05:06:39"/>
    <d v="1899-12-30T02:07:08"/>
    <d v="1899-12-30T02:33:20"/>
    <n v="1176"/>
    <x v="15"/>
    <x v="1"/>
    <n v="201604"/>
  </r>
  <r>
    <x v="2113"/>
    <d v="2016-04-03T00:00:00"/>
    <x v="2"/>
    <n v="10"/>
    <n v="1"/>
    <n v="47"/>
    <n v="0"/>
    <d v="1899-12-30T01:47:00"/>
    <d v="1899-12-30T00:10:42"/>
    <x v="96"/>
    <s v="Treadmill"/>
    <n v="5.6074766355140229"/>
    <n v="0"/>
    <s v="Inside"/>
    <m/>
    <d v="1899-12-30T04:40:20"/>
    <d v="1899-12-30T02:20:10"/>
    <d v="1899-12-30T04:40:20"/>
    <d v="1899-12-30T05:32:44"/>
    <d v="1899-12-30T02:20:10"/>
    <d v="1899-12-30T02:46:22"/>
    <n v="1887"/>
    <x v="15"/>
    <x v="1"/>
    <n v="201604"/>
  </r>
  <r>
    <x v="2114"/>
    <d v="2016-04-05T00:00:00"/>
    <x v="2"/>
    <n v="3.1"/>
    <n v="0"/>
    <n v="30"/>
    <n v="2"/>
    <d v="1899-12-30T00:30:02"/>
    <d v="1899-12-30T00:09:41"/>
    <x v="96"/>
    <s v="Treadmill"/>
    <n v="6.1931187569367427"/>
    <n v="0"/>
    <m/>
    <m/>
    <d v="1899-12-30T04:13:50"/>
    <d v="1899-12-30T02:06:55"/>
    <d v="1899-12-30T04:13:50"/>
    <d v="1899-12-30T05:06:14"/>
    <d v="1899-12-30T02:06:55"/>
    <d v="1899-12-30T02:33:07"/>
    <n v="1160"/>
    <x v="15"/>
    <x v="1"/>
    <n v="201604"/>
  </r>
  <r>
    <x v="2115"/>
    <d v="2016-04-09T00:00:00"/>
    <x v="2"/>
    <n v="3.5"/>
    <n v="0"/>
    <n v="37"/>
    <n v="21"/>
    <d v="1899-12-30T00:37:21"/>
    <d v="1899-12-30T00:10:40"/>
    <x v="96"/>
    <s v="Cruise Run"/>
    <n v="5.6224899598393616"/>
    <n v="0"/>
    <s v="Humid"/>
    <m/>
    <d v="1899-12-30T04:39:35"/>
    <d v="1899-12-30T02:19:48"/>
    <d v="1899-12-30T04:39:35"/>
    <d v="1899-12-30T05:32:00"/>
    <d v="1899-12-30T02:19:48"/>
    <d v="1899-12-30T02:46:00"/>
    <n v="1877"/>
    <x v="15"/>
    <x v="1"/>
    <n v="201604"/>
  </r>
  <r>
    <x v="2116"/>
    <d v="2016-04-11T00:00:00"/>
    <x v="2"/>
    <n v="3.25"/>
    <n v="0"/>
    <n v="33"/>
    <n v="25"/>
    <d v="1899-12-30T00:33:25"/>
    <d v="1899-12-30T00:10:17"/>
    <x v="96"/>
    <s v="Cruise Run"/>
    <n v="5.8354114713217013"/>
    <n v="0"/>
    <s v="Humid"/>
    <m/>
    <d v="1899-12-30T04:29:23"/>
    <d v="1899-12-30T02:14:42"/>
    <d v="1899-12-30T04:29:23"/>
    <d v="1899-12-30T05:21:47"/>
    <d v="1899-12-30T02:14:42"/>
    <d v="1899-12-30T02:40:54"/>
    <n v="1624"/>
    <x v="15"/>
    <x v="1"/>
    <n v="201604"/>
  </r>
  <r>
    <x v="2117"/>
    <d v="2016-04-18T00:00:00"/>
    <x v="1"/>
    <n v="9.9"/>
    <n v="0"/>
    <n v="44"/>
    <n v="40"/>
    <d v="1899-12-30T00:44:40"/>
    <d v="1899-12-30T00:04:31"/>
    <x v="53"/>
    <s v="Ups &amp; Downs"/>
    <n v="13.29850746268658"/>
    <n v="0"/>
    <s v="Nice!"/>
    <m/>
    <d v="1899-12-30T08:25:19"/>
    <d v="1899-12-30T04:12:40"/>
    <d v="1899-12-30T01:58:13"/>
    <d v="1899-12-30T02:50:37"/>
    <d v="1899-12-30T00:59:06"/>
    <d v="1899-12-30T01:25:18"/>
    <n v="591"/>
    <x v="15"/>
    <x v="1"/>
    <n v="201604"/>
  </r>
  <r>
    <x v="2118"/>
    <d v="2016-04-20T00:00:00"/>
    <x v="2"/>
    <n v="3.1"/>
    <n v="0"/>
    <n v="31"/>
    <n v="1"/>
    <d v="1899-12-30T00:31:01"/>
    <d v="1899-12-30T00:10:00"/>
    <x v="95"/>
    <s v="YNHH 5k"/>
    <n v="5.996775926921015"/>
    <n v="156"/>
    <s v="Nice!"/>
    <m/>
    <d v="1899-12-30T04:22:08"/>
    <d v="1899-12-30T02:11:04"/>
    <d v="1899-12-30T04:22:08"/>
    <d v="1899-12-30T05:14:32"/>
    <d v="1899-12-30T02:11:04"/>
    <d v="1899-12-30T02:37:16"/>
    <n v="1430"/>
    <x v="15"/>
    <x v="1"/>
    <n v="201604"/>
  </r>
  <r>
    <x v="2119"/>
    <d v="2016-04-22T00:00:00"/>
    <x v="2"/>
    <n v="1.5"/>
    <n v="0"/>
    <n v="17"/>
    <n v="45"/>
    <d v="1899-12-30T00:17:45"/>
    <d v="1899-12-30T00:11:50"/>
    <x v="96"/>
    <s v="Middlebury Garage"/>
    <n v="5.0704225352112715"/>
    <n v="0"/>
    <s v="Chilly"/>
    <m/>
    <d v="1899-12-30T05:10:02"/>
    <d v="1899-12-30T02:35:01"/>
    <d v="1899-12-30T05:10:02"/>
    <d v="1899-12-30T06:02:26"/>
    <d v="1899-12-30T02:35:01"/>
    <d v="1899-12-30T03:01:13"/>
    <n v="2373"/>
    <x v="15"/>
    <x v="1"/>
    <n v="201604"/>
  </r>
  <r>
    <x v="2119"/>
    <d v="2016-04-22T00:00:00"/>
    <x v="1"/>
    <n v="9.9"/>
    <n v="0"/>
    <n v="44"/>
    <n v="4"/>
    <d v="1899-12-30T00:44:04"/>
    <d v="1899-12-30T00:04:27"/>
    <x v="90"/>
    <s v="Ups &amp; Downs"/>
    <n v="13.479576399394867"/>
    <n v="138"/>
    <s v="Nice!"/>
    <m/>
    <d v="1899-12-30T08:18:32"/>
    <d v="1899-12-30T04:09:16"/>
    <d v="1899-12-30T01:56:37"/>
    <d v="1899-12-30T02:49:01"/>
    <d v="1899-12-30T00:58:19"/>
    <d v="1899-12-30T01:24:31"/>
    <n v="568"/>
    <x v="15"/>
    <x v="1"/>
    <n v="201604"/>
  </r>
  <r>
    <x v="2120"/>
    <d v="2016-04-24T00:00:00"/>
    <x v="2"/>
    <n v="13.1"/>
    <n v="2"/>
    <n v="23"/>
    <n v="19"/>
    <d v="1899-12-30T02:23:19"/>
    <d v="1899-12-30T00:10:56"/>
    <x v="96"/>
    <s v="Cheshire Half Marathon"/>
    <n v="5.4843586463542318"/>
    <n v="167"/>
    <s v="Nice!"/>
    <m/>
    <d v="1899-12-30T04:46:38"/>
    <d v="1899-12-30T02:23:19"/>
    <d v="1899-12-30T04:46:38"/>
    <d v="1899-12-30T05:39:02"/>
    <d v="1899-12-30T02:23:19"/>
    <d v="1899-12-30T02:49:31"/>
    <n v="2023"/>
    <x v="15"/>
    <x v="1"/>
    <n v="201604"/>
  </r>
  <r>
    <x v="2121"/>
    <d v="2016-04-26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d v="1899-12-30T01:13:22"/>
    <d v="1899-12-30T02:05:46"/>
    <d v="1899-12-30T00:36:41"/>
    <d v="1899-12-30T01:02:53"/>
    <n v="113"/>
    <x v="15"/>
    <x v="1"/>
    <n v="201604"/>
  </r>
  <r>
    <x v="2122"/>
    <d v="2016-04-29T00:00:00"/>
    <x v="2"/>
    <n v="3.1"/>
    <n v="0"/>
    <n v="33"/>
    <n v="45"/>
    <d v="1899-12-30T00:33:45"/>
    <d v="1899-12-30T00:10:53"/>
    <x v="96"/>
    <s v="Fenn's Pond"/>
    <n v="5.5111111111111155"/>
    <n v="0"/>
    <s v="Chilly"/>
    <m/>
    <d v="1899-12-30T04:45:15"/>
    <d v="1899-12-30T02:22:37"/>
    <d v="1899-12-30T04:45:15"/>
    <d v="1899-12-30T05:37:39"/>
    <d v="1899-12-30T02:22:37"/>
    <d v="1899-12-30T02:48:49"/>
    <n v="1998"/>
    <x v="15"/>
    <x v="1"/>
    <n v="201604"/>
  </r>
  <r>
    <x v="2122"/>
    <d v="2016-04-29T00:00:00"/>
    <x v="1"/>
    <n v="15.2"/>
    <n v="1"/>
    <n v="6"/>
    <n v="50"/>
    <d v="1899-12-30T01:06:50"/>
    <d v="1899-12-30T00:04:24"/>
    <x v="90"/>
    <s v="Around the Horn"/>
    <n v="13.645885286783052"/>
    <n v="0"/>
    <s v="Chilly"/>
    <m/>
    <d v="1899-12-30T08:12:27"/>
    <d v="1899-12-30T04:06:14"/>
    <d v="1899-12-30T01:55:12"/>
    <d v="1899-12-30T02:47:36"/>
    <d v="1899-12-30T00:57:36"/>
    <d v="1899-12-30T01:23:48"/>
    <n v="557"/>
    <x v="15"/>
    <x v="1"/>
    <n v="201604"/>
  </r>
  <r>
    <x v="2123"/>
    <d v="2016-05-01T00:00:00"/>
    <x v="1"/>
    <n v="30.3"/>
    <n v="2"/>
    <n v="8"/>
    <n v="51"/>
    <d v="1899-12-30T02:08:51"/>
    <d v="1899-12-30T00:04:15"/>
    <x v="90"/>
    <s v="Black Rock Bail Out"/>
    <n v="14.109429569266601"/>
    <n v="0"/>
    <s v="Chilly"/>
    <s v="http://www.strava.com/activities/561963732#"/>
    <d v="1899-12-30T07:56:17"/>
    <d v="1899-12-30T03:58:08"/>
    <d v="1899-12-30T01:51:25"/>
    <d v="1899-12-30T02:43:49"/>
    <d v="1899-12-30T00:55:42"/>
    <d v="1899-12-30T01:21:54"/>
    <n v="519"/>
    <x v="15"/>
    <x v="2"/>
    <n v="201605"/>
  </r>
  <r>
    <x v="2124"/>
    <d v="2016-05-02T00:00:00"/>
    <x v="0"/>
    <n v="1"/>
    <n v="0"/>
    <n v="34"/>
    <n v="13"/>
    <d v="1899-12-30T00:34:13"/>
    <d v="1899-12-30T00:34:13"/>
    <x v="67"/>
    <s v="Yale 50 Meter"/>
    <n v="1.7535314174378971"/>
    <n v="0"/>
    <s v="Inside"/>
    <m/>
    <d v="1899-12-30T01:22:07"/>
    <d v="1899-12-30T00:41:04"/>
    <d v="1899-12-30T14:56:29"/>
    <d v="1899-12-30T15:48:53"/>
    <d v="1899-12-30T07:28:14"/>
    <d v="1899-12-30T07:54:26"/>
    <n v="2840"/>
    <x v="15"/>
    <x v="2"/>
    <n v="201605"/>
  </r>
  <r>
    <x v="2125"/>
    <d v="2016-05-06T00:00:00"/>
    <x v="1"/>
    <n v="18"/>
    <n v="1"/>
    <n v="25"/>
    <n v="37"/>
    <d v="1899-12-30T01:25:37"/>
    <d v="1899-12-30T00:04:45"/>
    <x v="90"/>
    <s v="Random"/>
    <n v="12.61436636168971"/>
    <n v="0"/>
    <s v="Raining"/>
    <m/>
    <d v="1899-12-30T08:52:44"/>
    <d v="1899-12-30T04:26:22"/>
    <d v="1899-12-30T02:04:37"/>
    <d v="1899-12-30T02:57:01"/>
    <d v="1899-12-30T01:02:19"/>
    <d v="1899-12-30T01:28:31"/>
    <n v="634"/>
    <x v="15"/>
    <x v="2"/>
    <n v="201605"/>
  </r>
  <r>
    <x v="2125"/>
    <d v="2016-05-06T00:00:00"/>
    <x v="2"/>
    <n v="5"/>
    <n v="0"/>
    <n v="55"/>
    <n v="0"/>
    <d v="1899-12-30T00:55:00"/>
    <d v="1899-12-30T00:11:00"/>
    <x v="96"/>
    <s v="Treadmill"/>
    <n v="5.4545454545454595"/>
    <n v="0"/>
    <s v="Inside"/>
    <m/>
    <d v="1899-12-30T04:48:12"/>
    <d v="1899-12-30T02:24:06"/>
    <d v="1899-12-30T04:48:12"/>
    <d v="1899-12-30T05:40:36"/>
    <d v="1899-12-30T02:24:06"/>
    <d v="1899-12-30T02:50:18"/>
    <n v="2050"/>
    <x v="15"/>
    <x v="2"/>
    <n v="201605"/>
  </r>
  <r>
    <x v="2126"/>
    <d v="2016-05-08T00:00:00"/>
    <x v="2"/>
    <n v="6"/>
    <n v="1"/>
    <n v="9"/>
    <n v="0"/>
    <d v="1899-12-30T01:09:00"/>
    <d v="1899-12-30T00:11:30"/>
    <x v="96"/>
    <s v="Outside"/>
    <n v="5.2173913043478306"/>
    <n v="148"/>
    <s v="Nice!"/>
    <m/>
    <d v="1899-12-30T05:01:18"/>
    <d v="1899-12-30T02:30:39"/>
    <d v="1899-12-30T05:01:18"/>
    <d v="1899-12-30T05:53:42"/>
    <d v="1899-12-30T02:30:39"/>
    <d v="1899-12-30T02:56:51"/>
    <n v="2273"/>
    <x v="15"/>
    <x v="2"/>
    <n v="201605"/>
  </r>
  <r>
    <x v="2127"/>
    <d v="2016-05-09T00:00:00"/>
    <x v="2"/>
    <n v="3.1"/>
    <n v="0"/>
    <n v="36"/>
    <n v="14"/>
    <d v="1899-12-30T00:36:14"/>
    <d v="1899-12-30T00:11:41"/>
    <x v="95"/>
    <s v="YNHH Division St 5k"/>
    <n v="5.1333946642134354"/>
    <n v="141"/>
    <s v="Nice!"/>
    <m/>
    <d v="1899-12-30T05:06:14"/>
    <d v="1899-12-30T02:33:07"/>
    <d v="1899-12-30T05:06:14"/>
    <d v="1899-12-30T05:58:38"/>
    <d v="1899-12-30T02:33:07"/>
    <d v="1899-12-30T02:59:19"/>
    <n v="2326"/>
    <x v="15"/>
    <x v="2"/>
    <n v="201605"/>
  </r>
  <r>
    <x v="2128"/>
    <d v="2016-05-11T00:00:00"/>
    <x v="2"/>
    <n v="3.1"/>
    <n v="0"/>
    <n v="34"/>
    <n v="9"/>
    <d v="1899-12-30T00:34:09"/>
    <d v="1899-12-30T00:11:01"/>
    <x v="96"/>
    <s v="Fenn's Pond"/>
    <n v="5.44655929721816"/>
    <n v="146"/>
    <s v="Chilly"/>
    <m/>
    <d v="1899-12-30T04:48:37"/>
    <d v="1899-12-30T02:24:19"/>
    <d v="1899-12-30T04:48:37"/>
    <d v="1899-12-30T05:41:01"/>
    <d v="1899-12-30T02:24:19"/>
    <d v="1899-12-30T02:50:31"/>
    <n v="2058"/>
    <x v="15"/>
    <x v="2"/>
    <n v="201605"/>
  </r>
  <r>
    <x v="2128"/>
    <d v="2016-05-11T00:00:00"/>
    <x v="1"/>
    <n v="10"/>
    <n v="0"/>
    <n v="25"/>
    <n v="42"/>
    <d v="1899-12-30T00:25:42"/>
    <d v="1899-12-30T00:02:34"/>
    <x v="51"/>
    <s v="YNHH Spin Bike"/>
    <n v="23.346303501945542"/>
    <n v="0"/>
    <s v="Inside"/>
    <m/>
    <d v="1899-12-30T04:47:50"/>
    <d v="1899-12-30T02:23:55"/>
    <d v="1899-12-30T01:07:20"/>
    <d v="1899-12-30T01:59:44"/>
    <d v="1899-12-30T00:33:40"/>
    <d v="1899-12-30T00:59:52"/>
    <n v="50"/>
    <x v="15"/>
    <x v="2"/>
    <n v="201605"/>
  </r>
  <r>
    <x v="2129"/>
    <d v="2016-05-12T00:00:00"/>
    <x v="2"/>
    <n v="3.1"/>
    <n v="0"/>
    <n v="32"/>
    <n v="46"/>
    <d v="1899-12-30T00:32:46"/>
    <d v="1899-12-30T00:10:34"/>
    <x v="96"/>
    <s v="Fenn's Pond"/>
    <n v="5.6765005086470044"/>
    <n v="0"/>
    <s v="Chilly"/>
    <m/>
    <d v="1899-12-30T04:36:56"/>
    <d v="1899-12-30T02:18:28"/>
    <d v="1899-12-30T04:36:56"/>
    <d v="1899-12-30T05:29:20"/>
    <d v="1899-12-30T02:18:28"/>
    <d v="1899-12-30T02:44:40"/>
    <n v="1828"/>
    <x v="15"/>
    <x v="2"/>
    <n v="201605"/>
  </r>
  <r>
    <x v="2130"/>
    <d v="2016-05-13T00:00:00"/>
    <x v="1"/>
    <n v="48.6"/>
    <n v="3"/>
    <n v="19"/>
    <n v="59"/>
    <d v="1899-12-30T03:19:59"/>
    <d v="1899-12-30T00:04:07"/>
    <x v="90"/>
    <s v="Most of Rev3 Half"/>
    <n v="14.581215101258449"/>
    <n v="139"/>
    <m/>
    <m/>
    <d v="1899-12-30T07:40:52"/>
    <d v="1899-12-30T03:50:26"/>
    <d v="1899-12-30T01:47:49"/>
    <d v="1899-12-30T02:40:13"/>
    <d v="1899-12-30T00:53:54"/>
    <d v="1899-12-30T01:20:06"/>
    <n v="482"/>
    <x v="15"/>
    <x v="2"/>
    <n v="201605"/>
  </r>
  <r>
    <x v="2130"/>
    <d v="2016-05-13T00:00:00"/>
    <x v="2"/>
    <n v="1.2"/>
    <n v="0"/>
    <n v="13"/>
    <n v="17"/>
    <d v="1899-12-30T00:13:17"/>
    <d v="1899-12-30T00:11:04"/>
    <x v="96"/>
    <s v="Munson quick brick"/>
    <n v="5.4203262233375202"/>
    <n v="150"/>
    <s v="Brick"/>
    <m/>
    <d v="1899-12-30T04:50:01"/>
    <d v="1899-12-30T02:25:01"/>
    <d v="1899-12-30T04:50:01"/>
    <d v="1899-12-30T05:42:25"/>
    <d v="1899-12-30T02:25:01"/>
    <d v="1899-12-30T02:51:13"/>
    <n v="2091"/>
    <x v="15"/>
    <x v="2"/>
    <n v="201605"/>
  </r>
  <r>
    <x v="2131"/>
    <d v="2016-05-14T00:00:00"/>
    <x v="2"/>
    <n v="3.5"/>
    <n v="0"/>
    <n v="38"/>
    <n v="44"/>
    <d v="1899-12-30T00:38:44"/>
    <d v="1899-12-30T00:11:04"/>
    <x v="96"/>
    <s v="Weslyan Swim Meet Run"/>
    <n v="5.4216867469879562"/>
    <n v="0"/>
    <s v="Nice!"/>
    <m/>
    <d v="1899-12-30T04:49:57"/>
    <d v="1899-12-30T02:24:58"/>
    <d v="1899-12-30T04:49:57"/>
    <d v="1899-12-30T05:42:21"/>
    <d v="1899-12-30T02:24:58"/>
    <d v="1899-12-30T02:51:10"/>
    <n v="2085"/>
    <x v="15"/>
    <x v="2"/>
    <n v="201605"/>
  </r>
  <r>
    <x v="2132"/>
    <d v="2016-05-15T00:00:00"/>
    <x v="2"/>
    <n v="3.6"/>
    <n v="0"/>
    <n v="41"/>
    <n v="22"/>
    <d v="1899-12-30T00:41:22"/>
    <d v="1899-12-30T00:11:29"/>
    <x v="96"/>
    <s v="Brookfield Swim Meet Run"/>
    <n v="5.2215954875100774"/>
    <n v="0"/>
    <s v="Nice!"/>
    <m/>
    <d v="1899-12-30T05:01:03"/>
    <d v="1899-12-30T02:30:32"/>
    <d v="1899-12-30T05:01:03"/>
    <d v="1899-12-30T05:53:27"/>
    <d v="1899-12-30T02:30:32"/>
    <d v="1899-12-30T02:56:44"/>
    <n v="2270"/>
    <x v="15"/>
    <x v="2"/>
    <n v="201605"/>
  </r>
  <r>
    <x v="2133"/>
    <d v="2016-05-17T00:00:00"/>
    <x v="2"/>
    <n v="3.1"/>
    <n v="0"/>
    <n v="32"/>
    <n v="26"/>
    <d v="1899-12-30T00:32:26"/>
    <d v="1899-12-30T00:10:28"/>
    <x v="97"/>
    <s v="Fenn's Pond"/>
    <n v="5.7348406988694824"/>
    <n v="0"/>
    <s v="Chilly"/>
    <m/>
    <d v="1899-12-30T04:34:07"/>
    <d v="1899-12-30T02:17:03"/>
    <d v="1899-12-30T04:34:07"/>
    <d v="1899-12-30T05:26:31"/>
    <d v="1899-12-30T02:17:03"/>
    <d v="1899-12-30T02:43:15"/>
    <n v="1751"/>
    <x v="15"/>
    <x v="2"/>
    <n v="201605"/>
  </r>
  <r>
    <x v="2133"/>
    <d v="2016-05-17T00:00:00"/>
    <x v="1"/>
    <n v="15"/>
    <n v="0"/>
    <n v="42"/>
    <n v="25"/>
    <d v="1899-12-30T00:42:25"/>
    <d v="1899-12-30T00:02:50"/>
    <x v="51"/>
    <s v="YNHH Spin Bike"/>
    <n v="21.218074656188627"/>
    <n v="0"/>
    <s v="Inside"/>
    <s v="spin class"/>
    <d v="1899-12-30T05:16:43"/>
    <d v="1899-12-30T02:38:21"/>
    <d v="1899-12-30T01:14:05"/>
    <d v="1899-12-30T02:06:29"/>
    <d v="1899-12-30T00:37:03"/>
    <d v="1899-12-30T01:03:15"/>
    <n v="129"/>
    <x v="15"/>
    <x v="2"/>
    <n v="201605"/>
  </r>
  <r>
    <x v="2134"/>
    <d v="2016-05-18T00:00:00"/>
    <x v="2"/>
    <n v="5.0599999999999996"/>
    <n v="0"/>
    <n v="55"/>
    <n v="46"/>
    <d v="1899-12-30T00:55:46"/>
    <d v="1899-12-30T00:11:01"/>
    <x v="97"/>
    <s v="The Lasso"/>
    <n v="5.4441123729826693"/>
    <n v="147"/>
    <s v="Chilly"/>
    <m/>
    <d v="1899-12-30T04:48:45"/>
    <d v="1899-12-30T02:24:23"/>
    <d v="1899-12-30T04:48:45"/>
    <d v="1899-12-30T05:41:09"/>
    <d v="1899-12-30T02:24:23"/>
    <d v="1899-12-30T02:50:35"/>
    <n v="2064"/>
    <x v="15"/>
    <x v="2"/>
    <n v="201605"/>
  </r>
  <r>
    <x v="2135"/>
    <d v="2016-05-19T00:00:00"/>
    <x v="2"/>
    <n v="5.0999999999999996"/>
    <n v="0"/>
    <n v="57"/>
    <n v="32"/>
    <d v="1899-12-30T00:57:32"/>
    <d v="1899-12-30T00:11:17"/>
    <x v="97"/>
    <s v="Central Rd Detour"/>
    <n v="5.3186558516801883"/>
    <n v="145"/>
    <s v="Chilly"/>
    <m/>
    <d v="1899-12-30T04:55:34"/>
    <d v="1899-12-30T02:27:47"/>
    <d v="1899-12-30T04:55:34"/>
    <d v="1899-12-30T05:47:58"/>
    <d v="1899-12-30T02:27:47"/>
    <d v="1899-12-30T02:53:59"/>
    <n v="2185"/>
    <x v="15"/>
    <x v="2"/>
    <n v="201605"/>
  </r>
  <r>
    <x v="2135"/>
    <d v="2016-05-19T00:00:00"/>
    <x v="1"/>
    <n v="15.5"/>
    <n v="0"/>
    <n v="45"/>
    <n v="0"/>
    <d v="1899-12-30T00:45:00"/>
    <d v="1899-12-30T00:02:54"/>
    <x v="51"/>
    <s v="YNHH Spin Bike"/>
    <n v="20.666666666666682"/>
    <n v="0"/>
    <s v="Inside"/>
    <m/>
    <d v="1899-12-30T05:25:10"/>
    <d v="1899-12-30T02:42:35"/>
    <d v="1899-12-30T01:16:04"/>
    <d v="1899-12-30T02:08:28"/>
    <d v="1899-12-30T00:38:02"/>
    <d v="1899-12-30T01:04:14"/>
    <n v="152"/>
    <x v="15"/>
    <x v="2"/>
    <n v="201605"/>
  </r>
  <r>
    <x v="2136"/>
    <d v="2016-05-20T00:00:00"/>
    <x v="1"/>
    <n v="22.7"/>
    <n v="1"/>
    <n v="45"/>
    <n v="26"/>
    <d v="1899-12-30T01:45:26"/>
    <d v="1899-12-30T00:04:39"/>
    <x v="90"/>
    <s v="From Home Rev3 Olympic"/>
    <n v="12.918115712930772"/>
    <n v="157"/>
    <s v="Chilly"/>
    <m/>
    <d v="1899-12-30T08:40:12"/>
    <d v="1899-12-30T04:20:06"/>
    <d v="1899-12-30T02:01:41"/>
    <d v="1899-12-30T02:54:05"/>
    <d v="1899-12-30T01:00:51"/>
    <d v="1899-12-30T01:27:03"/>
    <n v="616"/>
    <x v="15"/>
    <x v="2"/>
    <n v="201605"/>
  </r>
  <r>
    <x v="2136"/>
    <d v="2016-05-20T00:00:00"/>
    <x v="2"/>
    <n v="3.1"/>
    <n v="0"/>
    <n v="32"/>
    <n v="34"/>
    <d v="1899-12-30T00:32:34"/>
    <d v="1899-12-30T00:10:30"/>
    <x v="97"/>
    <s v="Fenn's Pond"/>
    <n v="5.7113613101330651"/>
    <n v="151"/>
    <s v="Nice!"/>
    <m/>
    <d v="1899-12-30T04:35:14"/>
    <d v="1899-12-30T02:17:37"/>
    <d v="1899-12-30T04:35:14"/>
    <d v="1899-12-30T05:27:38"/>
    <d v="1899-12-30T02:17:37"/>
    <d v="1899-12-30T02:43:49"/>
    <n v="1783"/>
    <x v="15"/>
    <x v="2"/>
    <n v="201605"/>
  </r>
  <r>
    <x v="2137"/>
    <d v="2016-05-22T00:00:00"/>
    <x v="1"/>
    <n v="54.2"/>
    <n v="3"/>
    <n v="42"/>
    <n v="6"/>
    <d v="1899-12-30T03:42:06"/>
    <d v="1899-12-30T00:04:06"/>
    <x v="90"/>
    <s v="Most of Rev3 Half"/>
    <n v="14.642053129221084"/>
    <n v="130"/>
    <s v="Chilly"/>
    <m/>
    <d v="1899-12-30T07:38:57"/>
    <d v="1899-12-30T03:49:29"/>
    <d v="1899-12-30T01:47:22"/>
    <d v="1899-12-30T02:39:46"/>
    <d v="1899-12-30T00:53:41"/>
    <d v="1899-12-30T01:19:53"/>
    <n v="477"/>
    <x v="15"/>
    <x v="2"/>
    <n v="201605"/>
  </r>
  <r>
    <x v="2138"/>
    <d v="2016-05-23T00:00:00"/>
    <x v="2"/>
    <n v="3.75"/>
    <n v="0"/>
    <n v="47"/>
    <n v="40"/>
    <d v="1899-12-30T00:47:40"/>
    <d v="1899-12-30T00:12:43"/>
    <x v="97"/>
    <s v="Artiliary Loop"/>
    <n v="4.7202797202797253"/>
    <n v="126"/>
    <s v="Chilly"/>
    <s v="sucked"/>
    <d v="1899-12-30T05:33:02"/>
    <d v="1899-12-30T02:46:31"/>
    <d v="1899-12-30T05:33:02"/>
    <d v="1899-12-30T06:25:26"/>
    <d v="1899-12-30T02:46:31"/>
    <d v="1899-12-30T03:12:43"/>
    <n v="2538"/>
    <x v="15"/>
    <x v="2"/>
    <n v="201605"/>
  </r>
  <r>
    <x v="2139"/>
    <d v="2016-05-24T00:00:00"/>
    <x v="2"/>
    <n v="3.07"/>
    <n v="0"/>
    <n v="31"/>
    <n v="33"/>
    <d v="1899-12-30T00:31:33"/>
    <d v="1899-12-30T00:10:17"/>
    <x v="86"/>
    <s v="YNHH Bend Loop"/>
    <n v="5.8383518225039657"/>
    <n v="146"/>
    <s v="Raining"/>
    <m/>
    <d v="1899-12-30T04:29:15"/>
    <d v="1899-12-30T02:14:38"/>
    <d v="1899-12-30T04:29:15"/>
    <d v="1899-12-30T05:21:39"/>
    <d v="1899-12-30T02:14:38"/>
    <d v="1899-12-30T02:40:50"/>
    <n v="1620"/>
    <x v="15"/>
    <x v="2"/>
    <n v="201605"/>
  </r>
  <r>
    <x v="2140"/>
    <d v="2016-05-25T00:00:00"/>
    <x v="2"/>
    <n v="4.2"/>
    <n v="0"/>
    <n v="45"/>
    <n v="47"/>
    <d v="1899-12-30T00:45:47"/>
    <d v="1899-12-30T00:10:54"/>
    <x v="97"/>
    <s v="Home Short Bike Path Loop"/>
    <n v="5.5041863851474382"/>
    <n v="0"/>
    <s v="Nice!"/>
    <m/>
    <d v="1899-12-30T04:45:36"/>
    <d v="1899-12-30T02:22:48"/>
    <d v="1899-12-30T04:45:36"/>
    <d v="1899-12-30T05:38:00"/>
    <d v="1899-12-30T02:22:48"/>
    <d v="1899-12-30T02:49:00"/>
    <n v="2006"/>
    <x v="15"/>
    <x v="2"/>
    <n v="201605"/>
  </r>
  <r>
    <x v="2141"/>
    <d v="2016-05-26T00:00:00"/>
    <x v="2"/>
    <n v="3.1"/>
    <n v="0"/>
    <n v="34"/>
    <n v="2"/>
    <d v="1899-12-30T00:34:02"/>
    <d v="1899-12-30T00:10:59"/>
    <x v="86"/>
    <s v="YNHH Division St 5k"/>
    <n v="5.4652301665034333"/>
    <n v="150"/>
    <s v="Humid"/>
    <m/>
    <d v="1899-12-30T04:47:38"/>
    <d v="1899-12-30T02:23:49"/>
    <d v="1899-12-30T04:47:38"/>
    <d v="1899-12-30T05:40:02"/>
    <d v="1899-12-30T02:23:49"/>
    <d v="1899-12-30T02:50:01"/>
    <n v="2039"/>
    <x v="15"/>
    <x v="2"/>
    <n v="201605"/>
  </r>
  <r>
    <x v="2142"/>
    <d v="2016-05-27T00:00:00"/>
    <x v="2"/>
    <n v="7.25"/>
    <n v="1"/>
    <n v="34"/>
    <n v="19"/>
    <d v="1899-12-30T01:34:19"/>
    <d v="1899-12-30T00:13:01"/>
    <x v="97"/>
    <s v="Reverse Quassy Loop"/>
    <n v="4.6121222830888877"/>
    <n v="0"/>
    <s v="Humid"/>
    <m/>
    <d v="1899-12-30T05:40:50"/>
    <d v="1899-12-30T02:50:25"/>
    <d v="1899-12-30T05:40:50"/>
    <d v="1899-12-30T06:33:14"/>
    <d v="1899-12-30T02:50:25"/>
    <d v="1899-12-30T03:16:37"/>
    <n v="2567"/>
    <x v="15"/>
    <x v="2"/>
    <n v="201605"/>
  </r>
  <r>
    <x v="2142"/>
    <d v="2016-05-27T00:00:00"/>
    <x v="1"/>
    <n v="18.5"/>
    <n v="1"/>
    <n v="13"/>
    <n v="23"/>
    <d v="1899-12-30T01:13:23"/>
    <d v="1899-12-30T00:03:58"/>
    <x v="90"/>
    <s v="Hard Hill Loop"/>
    <n v="15.126050420168077"/>
    <n v="0"/>
    <s v="Humid"/>
    <m/>
    <d v="1899-12-30T07:24:16"/>
    <d v="1899-12-30T03:42:08"/>
    <d v="1899-12-30T01:43:56"/>
    <d v="1899-12-30T02:36:20"/>
    <d v="1899-12-30T00:51:58"/>
    <d v="1899-12-30T01:18:10"/>
    <n v="416"/>
    <x v="15"/>
    <x v="2"/>
    <n v="201605"/>
  </r>
  <r>
    <x v="2143"/>
    <d v="2016-05-28T00:00:00"/>
    <x v="2"/>
    <n v="3.1"/>
    <n v="0"/>
    <n v="37"/>
    <n v="41"/>
    <d v="1899-12-30T00:37:41"/>
    <d v="1899-12-30T00:12:09"/>
    <x v="97"/>
    <s v="Rubber Duck 5k"/>
    <n v="4.9358690844759003"/>
    <n v="0"/>
    <s v="Humid"/>
    <s v="Ran with Hunter"/>
    <d v="1899-12-30T05:18:29"/>
    <d v="1899-12-30T02:39:15"/>
    <d v="1899-12-30T05:18:29"/>
    <d v="1899-12-30T06:10:53"/>
    <d v="1899-12-30T02:39:15"/>
    <d v="1899-12-30T03:05:27"/>
    <n v="2461"/>
    <x v="15"/>
    <x v="2"/>
    <n v="201605"/>
  </r>
  <r>
    <x v="2143"/>
    <d v="2016-05-28T00:00:00"/>
    <x v="0"/>
    <n v="0.5"/>
    <n v="0"/>
    <n v="18"/>
    <n v="19"/>
    <d v="1899-12-30T00:18:19"/>
    <d v="1899-12-30T00:36:38"/>
    <x v="54"/>
    <s v="Random"/>
    <n v="1.6378525932666073"/>
    <n v="0"/>
    <s v="Nice!"/>
    <m/>
    <d v="1899-12-30T01:27:55"/>
    <d v="1899-12-30T00:43:58"/>
    <d v="1899-12-30T15:59:48"/>
    <d v="1899-12-30T16:52:12"/>
    <d v="1899-12-30T07:59:54"/>
    <d v="1899-12-30T08:26:06"/>
    <n v="2918"/>
    <x v="15"/>
    <x v="2"/>
    <n v="201605"/>
  </r>
  <r>
    <x v="2144"/>
    <d v="2016-05-29T00:00:00"/>
    <x v="1"/>
    <n v="50"/>
    <n v="3"/>
    <n v="29"/>
    <n v="56"/>
    <d v="1899-12-30T03:29:56"/>
    <d v="1899-12-30T00:04:12"/>
    <x v="90"/>
    <s v="Most of Rev3 Half"/>
    <n v="14.290250873293122"/>
    <n v="0"/>
    <s v="Humid"/>
    <m/>
    <d v="1899-12-30T07:50:15"/>
    <d v="1899-12-30T03:55:08"/>
    <d v="1899-12-30T01:50:00"/>
    <d v="1899-12-30T02:42:24"/>
    <d v="1899-12-30T00:55:00"/>
    <d v="1899-12-30T01:21:12"/>
    <n v="510"/>
    <x v="15"/>
    <x v="2"/>
    <n v="201605"/>
  </r>
  <r>
    <x v="2145"/>
    <d v="2016-05-31T00:00:00"/>
    <x v="2"/>
    <n v="3.1"/>
    <n v="0"/>
    <n v="37"/>
    <n v="38"/>
    <d v="1899-12-30T00:37:38"/>
    <d v="1899-12-30T00:12:08"/>
    <x v="97"/>
    <s v="Fenn's Pond"/>
    <n v="4.942426926483618"/>
    <n v="127"/>
    <s v="Humid"/>
    <m/>
    <d v="1899-12-30T05:18:04"/>
    <d v="1899-12-30T02:39:02"/>
    <d v="1899-12-30T05:18:04"/>
    <d v="1899-12-30T06:10:28"/>
    <d v="1899-12-30T02:39:02"/>
    <d v="1899-12-30T03:05:14"/>
    <n v="2458"/>
    <x v="15"/>
    <x v="2"/>
    <n v="201605"/>
  </r>
  <r>
    <x v="2146"/>
    <d v="2016-06-01T00:00:00"/>
    <x v="2"/>
    <n v="3.1"/>
    <n v="0"/>
    <n v="31"/>
    <n v="30"/>
    <d v="1899-12-30T00:31:30"/>
    <d v="1899-12-30T00:10:10"/>
    <x v="97"/>
    <s v="Ginga Tryout"/>
    <n v="5.9047619047619087"/>
    <n v="0"/>
    <s v="Nice!"/>
    <m/>
    <d v="1899-12-30T04:26:14"/>
    <d v="1899-12-30T02:13:07"/>
    <d v="1899-12-30T04:26:14"/>
    <d v="1899-12-30T05:18:38"/>
    <d v="1899-12-30T02:13:07"/>
    <d v="1899-12-30T02:39:19"/>
    <n v="1524"/>
    <x v="15"/>
    <x v="3"/>
    <n v="201606"/>
  </r>
  <r>
    <x v="2147"/>
    <d v="2016-06-03T00:00:00"/>
    <x v="0"/>
    <n v="0.7"/>
    <n v="0"/>
    <n v="24"/>
    <n v="12"/>
    <d v="1899-12-30T00:24:12"/>
    <d v="1899-12-30T00:34:34"/>
    <x v="54"/>
    <s v="Random"/>
    <n v="1.735537190082646"/>
    <n v="0"/>
    <s v="Raining"/>
    <m/>
    <d v="1899-12-30T01:22:58"/>
    <d v="1899-12-30T00:41:29"/>
    <d v="1899-12-30T15:05:46"/>
    <d v="1899-12-30T15:58:10"/>
    <d v="1899-12-30T07:32:53"/>
    <d v="1899-12-30T07:59:05"/>
    <n v="2848"/>
    <x v="15"/>
    <x v="3"/>
    <n v="201606"/>
  </r>
  <r>
    <x v="2148"/>
    <d v="2016-06-05T00:00:00"/>
    <x v="0"/>
    <n v="1.2"/>
    <n v="0"/>
    <n v="43"/>
    <n v="43"/>
    <d v="1899-12-30T00:43:43"/>
    <d v="1899-12-30T00:36:26"/>
    <x v="54"/>
    <s v="Rev3 Half"/>
    <n v="1.6469691193290139"/>
    <n v="0"/>
    <s v="Raining"/>
    <m/>
    <d v="1899-12-30T01:27:26"/>
    <d v="1899-12-30T00:43:43"/>
    <d v="1899-12-30T15:54:29"/>
    <d v="1899-12-30T16:46:53"/>
    <d v="1899-12-30T07:57:14"/>
    <d v="1899-12-30T08:23:26"/>
    <n v="2912"/>
    <x v="15"/>
    <x v="3"/>
    <n v="201606"/>
  </r>
  <r>
    <x v="2148"/>
    <d v="2016-06-05T00:00:00"/>
    <x v="1"/>
    <n v="56"/>
    <n v="3"/>
    <n v="27"/>
    <n v="32"/>
    <d v="1899-12-30T03:27:32"/>
    <d v="1899-12-30T00:03:42"/>
    <x v="90"/>
    <s v="Rev3 Half"/>
    <n v="16.190170253774504"/>
    <n v="0"/>
    <s v="Raining"/>
    <m/>
    <d v="1899-12-30T06:55:04"/>
    <d v="1899-12-30T03:27:32"/>
    <d v="1899-12-30T01:37:06"/>
    <d v="1899-12-30T02:29:30"/>
    <d v="1899-12-30T00:48:33"/>
    <d v="1899-12-30T01:14:45"/>
    <n v="319"/>
    <x v="15"/>
    <x v="3"/>
    <n v="201606"/>
  </r>
  <r>
    <x v="2148"/>
    <d v="2016-06-05T00:00:00"/>
    <x v="2"/>
    <n v="13.1"/>
    <n v="2"/>
    <n v="49"/>
    <n v="52"/>
    <d v="1899-12-30T02:49:52"/>
    <d v="1899-12-30T00:12:58"/>
    <x v="97"/>
    <s v="Rev3 Half"/>
    <n v="4.6271585557299879"/>
    <n v="0"/>
    <s v="Raining"/>
    <m/>
    <d v="1899-12-30T05:39:44"/>
    <d v="1899-12-30T02:49:52"/>
    <d v="1899-12-30T05:39:44"/>
    <d v="1899-12-30T06:32:08"/>
    <d v="1899-12-30T02:49:52"/>
    <d v="1899-12-30T03:16:04"/>
    <n v="2562"/>
    <x v="15"/>
    <x v="3"/>
    <n v="201606"/>
  </r>
  <r>
    <x v="2148"/>
    <d v="2016-06-05T00:00:00"/>
    <x v="3"/>
    <n v="0.1"/>
    <n v="0"/>
    <n v="2"/>
    <n v="37"/>
    <d v="1899-12-30T00:02:37"/>
    <d v="1899-12-30T00:26:10"/>
    <x v="35"/>
    <s v="Rev3 Half"/>
    <n v="2.2929936305732501"/>
    <n v="0"/>
    <s v="Raining"/>
    <m/>
    <d v="1899-12-30T00:00:00"/>
    <d v="1899-12-30T00:00:00"/>
    <d v="1899-12-30T11:25:34"/>
    <d v="1899-12-30T12:17:58"/>
    <d v="1899-12-30T05:42:47"/>
    <d v="1899-12-30T06:08:59"/>
    <n v="2745"/>
    <x v="15"/>
    <x v="3"/>
    <n v="201606"/>
  </r>
  <r>
    <x v="2148"/>
    <d v="2016-06-05T00:00:00"/>
    <x v="4"/>
    <n v="0.1"/>
    <n v="0"/>
    <n v="3"/>
    <n v="52"/>
    <d v="1899-12-30T00:03:52"/>
    <d v="1899-12-30T00:38:40"/>
    <x v="36"/>
    <s v="Rev3 Half"/>
    <n v="1.5517241379310358"/>
    <n v="0"/>
    <s v="Raining"/>
    <m/>
    <d v="1899-12-30T00:00:00"/>
    <d v="1899-12-30T00:00:00"/>
    <d v="1899-12-30T16:53:04"/>
    <d v="1899-12-30T17:45:28"/>
    <d v="1899-12-30T08:26:32"/>
    <d v="1899-12-30T08:52:44"/>
    <n v="2965"/>
    <x v="15"/>
    <x v="3"/>
    <n v="201606"/>
  </r>
  <r>
    <x v="2149"/>
    <d v="2016-06-09T00:00:00"/>
    <x v="2"/>
    <n v="3.1"/>
    <n v="0"/>
    <n v="36"/>
    <n v="19"/>
    <d v="1899-12-30T00:36:19"/>
    <d v="1899-12-30T00:11:43"/>
    <x v="97"/>
    <s v="Fenn's Pond"/>
    <n v="5.1216154199173971"/>
    <n v="135"/>
    <s v="Chilly"/>
    <s v="Legs were sore"/>
    <d v="1899-12-30T05:06:56"/>
    <d v="1899-12-30T02:33:28"/>
    <d v="1899-12-30T05:06:56"/>
    <d v="1899-12-30T05:59:20"/>
    <d v="1899-12-30T02:33:28"/>
    <d v="1899-12-30T02:59:40"/>
    <n v="2334"/>
    <x v="15"/>
    <x v="3"/>
    <n v="201606"/>
  </r>
  <r>
    <x v="2150"/>
    <d v="2016-06-10T00:00:00"/>
    <x v="2"/>
    <n v="3.1"/>
    <n v="0"/>
    <n v="32"/>
    <n v="31"/>
    <d v="1899-12-30T00:32:31"/>
    <d v="1899-12-30T00:10:29"/>
    <x v="92"/>
    <s v="Flanders Trail 5k"/>
    <n v="5.7201435161455718"/>
    <n v="0"/>
    <s v="Nice!"/>
    <m/>
    <d v="1899-12-30T04:34:49"/>
    <d v="1899-12-30T02:17:25"/>
    <d v="1899-12-30T04:34:49"/>
    <d v="1899-12-30T05:27:13"/>
    <d v="1899-12-30T02:17:25"/>
    <d v="1899-12-30T02:43:37"/>
    <n v="1774"/>
    <x v="15"/>
    <x v="3"/>
    <n v="201606"/>
  </r>
  <r>
    <x v="2151"/>
    <d v="2016-06-12T00:00:00"/>
    <x v="1"/>
    <n v="52.6"/>
    <n v="3"/>
    <n v="29"/>
    <n v="53"/>
    <d v="1899-12-30T03:29:53"/>
    <d v="1899-12-30T00:03:59"/>
    <x v="90"/>
    <s v="Bantam Lake Loop"/>
    <n v="15.036925275946965"/>
    <n v="0"/>
    <s v="Nice!"/>
    <m/>
    <d v="1899-12-30T07:26:54"/>
    <d v="1899-12-30T03:43:27"/>
    <d v="1899-12-30T01:44:33"/>
    <d v="1899-12-30T02:36:57"/>
    <d v="1899-12-30T00:52:16"/>
    <d v="1899-12-30T01:18:28"/>
    <n v="421"/>
    <x v="15"/>
    <x v="3"/>
    <n v="201606"/>
  </r>
  <r>
    <x v="2152"/>
    <d v="2016-06-14T00:00:00"/>
    <x v="2"/>
    <n v="5.03"/>
    <n v="0"/>
    <n v="52"/>
    <n v="0"/>
    <d v="1899-12-30T00:52:00"/>
    <d v="1899-12-30T00:10:20"/>
    <x v="97"/>
    <s v="The Lasso"/>
    <n v="5.8038461538461581"/>
    <n v="145"/>
    <s v="Chilly"/>
    <m/>
    <d v="1899-12-30T04:30:51"/>
    <d v="1899-12-30T02:15:26"/>
    <d v="1899-12-30T04:30:51"/>
    <d v="1899-12-30T05:23:15"/>
    <d v="1899-12-30T02:15:26"/>
    <d v="1899-12-30T02:41:38"/>
    <n v="1663"/>
    <x v="15"/>
    <x v="3"/>
    <n v="201606"/>
  </r>
  <r>
    <x v="2153"/>
    <d v="2016-06-15T00:00:00"/>
    <x v="0"/>
    <n v="1"/>
    <n v="0"/>
    <n v="33"/>
    <n v="58"/>
    <d v="1899-12-30T00:33:58"/>
    <d v="1899-12-30T00:33:58"/>
    <x v="54"/>
    <s v="Boat House Swim"/>
    <n v="1.7664376840039269"/>
    <n v="0"/>
    <s v="Chilly"/>
    <m/>
    <d v="1899-12-30T01:21:31"/>
    <d v="1899-12-30T00:40:46"/>
    <d v="1899-12-30T14:49:56"/>
    <d v="1899-12-30T15:42:20"/>
    <d v="1899-12-30T07:24:58"/>
    <d v="1899-12-30T07:51:10"/>
    <n v="2834"/>
    <x v="15"/>
    <x v="3"/>
    <n v="201606"/>
  </r>
  <r>
    <x v="2153"/>
    <d v="2016-06-15T00:00:00"/>
    <x v="2"/>
    <n v="3.1"/>
    <n v="0"/>
    <n v="32"/>
    <n v="23"/>
    <d v="1899-12-30T00:32:23"/>
    <d v="1899-12-30T00:10:27"/>
    <x v="86"/>
    <s v="YNHH Division St 5k"/>
    <n v="5.7436953165208493"/>
    <n v="0"/>
    <s v="Nice!"/>
    <m/>
    <d v="1899-12-30T04:33:41"/>
    <d v="1899-12-30T02:16:51"/>
    <d v="1899-12-30T04:33:41"/>
    <d v="1899-12-30T05:26:06"/>
    <d v="1899-12-30T02:16:51"/>
    <d v="1899-12-30T02:43:03"/>
    <n v="1739"/>
    <x v="15"/>
    <x v="3"/>
    <n v="201606"/>
  </r>
  <r>
    <x v="2154"/>
    <d v="2016-06-16T00:00:00"/>
    <x v="1"/>
    <n v="10.7"/>
    <n v="0"/>
    <n v="48"/>
    <n v="21"/>
    <d v="1899-12-30T00:48:21"/>
    <d v="1899-12-30T00:04:31"/>
    <x v="90"/>
    <s v="Morning Hills"/>
    <n v="13.278179937952437"/>
    <n v="0"/>
    <s v="Nice!"/>
    <m/>
    <d v="1899-12-30T08:26:06"/>
    <d v="1899-12-30T04:13:03"/>
    <d v="1899-12-30T01:58:23"/>
    <d v="1899-12-30T02:50:47"/>
    <d v="1899-12-30T00:59:12"/>
    <d v="1899-12-30T01:25:24"/>
    <n v="593"/>
    <x v="15"/>
    <x v="3"/>
    <n v="201606"/>
  </r>
  <r>
    <x v="2155"/>
    <d v="2016-06-17T00:00:00"/>
    <x v="2"/>
    <n v="7.85"/>
    <n v="1"/>
    <n v="32"/>
    <n v="0.2"/>
    <d v="1899-12-30T01:32:00"/>
    <d v="1899-12-30T00:11:43"/>
    <x v="97"/>
    <s v="Lasso to Meadowview"/>
    <n v="5.1195652173913091"/>
    <n v="139"/>
    <s v="Nice!"/>
    <s v="https://www.strava.com/activities/611871113/overview"/>
    <d v="1899-12-30T05:07:03"/>
    <d v="1899-12-30T02:33:32"/>
    <d v="1899-12-30T05:07:03"/>
    <d v="1899-12-30T05:59:27"/>
    <d v="1899-12-30T02:33:32"/>
    <d v="1899-12-30T02:59:44"/>
    <n v="2337"/>
    <x v="15"/>
    <x v="3"/>
    <n v="201606"/>
  </r>
  <r>
    <x v="2156"/>
    <d v="2016-06-18T00:00:00"/>
    <x v="0"/>
    <n v="1"/>
    <n v="0"/>
    <n v="35"/>
    <n v="23"/>
    <d v="1899-12-30T00:35:23"/>
    <d v="1899-12-30T00:35:23"/>
    <x v="54"/>
    <s v="Griskus Olympic"/>
    <n v="1.6957136128120596"/>
    <n v="0"/>
    <s v="Nice!"/>
    <m/>
    <d v="1899-12-30T01:24:55"/>
    <d v="1899-12-30T00:42:28"/>
    <d v="1899-12-30T15:27:03"/>
    <d v="1899-12-30T16:19:27"/>
    <d v="1899-12-30T07:43:31"/>
    <d v="1899-12-30T08:09:43"/>
    <n v="2877"/>
    <x v="15"/>
    <x v="3"/>
    <n v="201606"/>
  </r>
  <r>
    <x v="2156"/>
    <d v="2016-06-18T00:00:00"/>
    <x v="1"/>
    <n v="25"/>
    <n v="1"/>
    <n v="20"/>
    <n v="49"/>
    <d v="1899-12-30T01:20:49"/>
    <d v="1899-12-30T00:03:14"/>
    <x v="90"/>
    <s v="Griskus Olympic"/>
    <n v="18.560527943905974"/>
    <n v="0"/>
    <s v="Nice!"/>
    <m/>
    <d v="1899-12-30T06:02:04"/>
    <d v="1899-12-30T03:01:02"/>
    <d v="1899-12-30T01:24:42"/>
    <d v="1899-12-30T02:17:06"/>
    <d v="1899-12-30T00:42:21"/>
    <d v="1899-12-30T01:08:33"/>
    <n v="206"/>
    <x v="15"/>
    <x v="3"/>
    <n v="201606"/>
  </r>
  <r>
    <x v="2157"/>
    <d v="2016-06-19T00:00:00"/>
    <x v="1"/>
    <n v="62.5"/>
    <n v="4"/>
    <n v="4"/>
    <n v="7"/>
    <d v="1899-12-30T04:04:07"/>
    <d v="1899-12-30T00:03:54"/>
    <x v="90"/>
    <s v="Lake 2 Lake"/>
    <n v="15.361507475933648"/>
    <n v="0"/>
    <s v="Nice!"/>
    <s v="https://www.strava.com/activities/614250150"/>
    <d v="1899-12-30T07:17:27"/>
    <d v="1899-12-30T03:38:44"/>
    <d v="1899-12-30T01:42:20"/>
    <d v="1899-12-30T02:34:44"/>
    <d v="1899-12-30T00:51:10"/>
    <d v="1899-12-30T01:17:22"/>
    <n v="391"/>
    <x v="15"/>
    <x v="3"/>
    <n v="201606"/>
  </r>
  <r>
    <x v="2157"/>
    <d v="2016-06-19T00:00:00"/>
    <x v="0"/>
    <n v="0.8"/>
    <n v="0"/>
    <n v="30"/>
    <n v="0"/>
    <d v="1899-12-30T00:30:00"/>
    <d v="1899-12-30T00:37:30"/>
    <x v="54"/>
    <s v="Dock &amp; Back"/>
    <n v="1.6000000000000014"/>
    <n v="0"/>
    <s v="Nice!"/>
    <s v="Swam with Logan"/>
    <d v="1899-12-30T01:30:00"/>
    <d v="1899-12-30T00:45:00"/>
    <d v="1899-12-30T16:22:30"/>
    <d v="1899-12-30T17:14:54"/>
    <d v="1899-12-30T08:11:15"/>
    <d v="1899-12-30T08:37:27"/>
    <n v="2940"/>
    <x v="15"/>
    <x v="3"/>
    <n v="201606"/>
  </r>
  <r>
    <x v="2158"/>
    <d v="2016-06-21T00:00:00"/>
    <x v="2"/>
    <n v="3.1"/>
    <n v="0"/>
    <n v="33"/>
    <n v="16"/>
    <d v="1899-12-30T00:33:16"/>
    <d v="1899-12-30T00:10:44"/>
    <x v="86"/>
    <s v="YNHH Division St 5k"/>
    <n v="5.5911823647294643"/>
    <n v="0"/>
    <s v="HOT &amp; Humid"/>
    <s v="https://www.strava.com/activities/616228626"/>
    <d v="1899-12-30T04:41:09"/>
    <d v="1899-12-30T02:20:35"/>
    <d v="1899-12-30T04:41:09"/>
    <d v="1899-12-30T05:33:33"/>
    <d v="1899-12-30T02:20:35"/>
    <d v="1899-12-30T02:46:47"/>
    <n v="1905"/>
    <x v="15"/>
    <x v="3"/>
    <n v="201606"/>
  </r>
  <r>
    <x v="2159"/>
    <d v="2016-06-22T00:00:00"/>
    <x v="1"/>
    <n v="20.2"/>
    <n v="1"/>
    <n v="12"/>
    <n v="36"/>
    <d v="1899-12-30T01:12:36"/>
    <d v="1899-12-30T00:03:36"/>
    <x v="53"/>
    <s v="Mojy to Work"/>
    <n v="16.694214876033069"/>
    <n v="0"/>
    <s v="Nice!"/>
    <s v="https://www.strava.com/activities/617090014/segments/15061413229"/>
    <d v="1899-12-30T06:42:32"/>
    <d v="1899-12-30T03:21:16"/>
    <d v="1899-12-30T01:34:10"/>
    <d v="1899-12-30T02:26:34"/>
    <d v="1899-12-30T00:47:05"/>
    <d v="1899-12-30T01:13:17"/>
    <n v="288"/>
    <x v="15"/>
    <x v="3"/>
    <n v="201606"/>
  </r>
  <r>
    <x v="2159"/>
    <d v="2016-06-22T00:00:00"/>
    <x v="1"/>
    <n v="20.2"/>
    <n v="1"/>
    <n v="13"/>
    <n v="27"/>
    <d v="1899-12-30T01:13:27"/>
    <d v="1899-12-30T00:03:38"/>
    <x v="53"/>
    <s v="Work to Mojy"/>
    <n v="16.501021102791025"/>
    <n v="0"/>
    <s v="Windy"/>
    <s v="https://www.strava.com/activities/617671696"/>
    <d v="1899-12-30T06:47:15"/>
    <d v="1899-12-30T03:23:37"/>
    <d v="1899-12-30T01:35:16"/>
    <d v="1899-12-30T02:27:40"/>
    <d v="1899-12-30T00:47:38"/>
    <d v="1899-12-30T01:13:50"/>
    <n v="301"/>
    <x v="15"/>
    <x v="3"/>
    <n v="201606"/>
  </r>
  <r>
    <x v="2160"/>
    <d v="2016-06-23T00:00:00"/>
    <x v="2"/>
    <n v="3.7"/>
    <n v="0"/>
    <n v="38"/>
    <n v="22"/>
    <d v="1899-12-30T00:38:22"/>
    <d v="1899-12-30T00:10:22"/>
    <x v="86"/>
    <s v="YNHH Science Park Loop"/>
    <n v="5.7862728062554343"/>
    <n v="0"/>
    <s v="Warm"/>
    <s v="https://www.strava.com/activities/618367504"/>
    <d v="1899-12-30T04:31:41"/>
    <d v="1899-12-30T02:15:50"/>
    <d v="1899-12-30T04:31:41"/>
    <d v="1899-12-30T05:24:05"/>
    <d v="1899-12-30T02:15:50"/>
    <d v="1899-12-30T02:42:02"/>
    <n v="1689"/>
    <x v="15"/>
    <x v="3"/>
    <n v="201606"/>
  </r>
  <r>
    <x v="2161"/>
    <d v="2016-06-24T00:00:00"/>
    <x v="1"/>
    <n v="74.2"/>
    <n v="5"/>
    <n v="14"/>
    <n v="32"/>
    <d v="1899-12-30T05:14:32"/>
    <d v="1899-12-30T00:04:14"/>
    <x v="90"/>
    <s v="Zoar 34 and more"/>
    <n v="14.154302670623158"/>
    <n v="0"/>
    <s v="Warm"/>
    <s v="https://www.strava.com/activities/619408773/segments/15112644054"/>
    <d v="1899-12-30T07:54:46"/>
    <d v="1899-12-30T03:57:23"/>
    <d v="1899-12-30T01:51:04"/>
    <d v="1899-12-30T02:43:28"/>
    <d v="1899-12-30T00:55:32"/>
    <d v="1899-12-30T01:21:44"/>
    <n v="514"/>
    <x v="15"/>
    <x v="3"/>
    <n v="201606"/>
  </r>
  <r>
    <x v="2162"/>
    <d v="2016-06-26T00:00:00"/>
    <x v="2"/>
    <n v="3"/>
    <n v="0"/>
    <n v="33"/>
    <n v="47"/>
    <d v="1899-12-30T00:33:47"/>
    <d v="1899-12-30T00:11:16"/>
    <x v="98"/>
    <s v="East Hartford Swim Meet"/>
    <n v="5.3280710409472167"/>
    <n v="0"/>
    <s v="HOT &amp; Humid"/>
    <s v="https://www.strava.com/activities/621313828"/>
    <d v="1899-12-30T04:55:02"/>
    <d v="1899-12-30T02:27:31"/>
    <d v="1899-12-30T04:55:02"/>
    <d v="1899-12-30T05:47:26"/>
    <d v="1899-12-30T02:27:31"/>
    <d v="1899-12-30T02:53:43"/>
    <n v="2174"/>
    <x v="15"/>
    <x v="3"/>
    <n v="201606"/>
  </r>
  <r>
    <x v="2163"/>
    <d v="2016-06-27T00:00:00"/>
    <x v="2"/>
    <n v="8"/>
    <n v="1"/>
    <n v="31"/>
    <n v="2"/>
    <d v="1899-12-30T01:31:02"/>
    <d v="1899-12-30T00:11:23"/>
    <x v="98"/>
    <s v="Canal Trail from Quinnipiac"/>
    <n v="5.272793848407181"/>
    <n v="0"/>
    <s v="HOT &amp; Humid"/>
    <s v="https://www.strava.com/activities/622983954"/>
    <d v="1899-12-30T04:58:08"/>
    <d v="1899-12-30T02:29:04"/>
    <d v="1899-12-30T04:58:08"/>
    <d v="1899-12-30T05:50:32"/>
    <d v="1899-12-30T02:29:04"/>
    <d v="1899-12-30T02:55:16"/>
    <n v="2230"/>
    <x v="15"/>
    <x v="3"/>
    <n v="201606"/>
  </r>
  <r>
    <x v="2164"/>
    <d v="2016-06-28T00:00:00"/>
    <x v="0"/>
    <n v="1"/>
    <n v="0"/>
    <n v="32"/>
    <n v="2"/>
    <d v="1899-12-30T00:32:02"/>
    <d v="1899-12-30T00:32:02"/>
    <x v="54"/>
    <s v="Boat House Swim"/>
    <n v="1.8730489073881389"/>
    <n v="0"/>
    <s v="Humid"/>
    <s v="https://www.strava.com/activities/623339927"/>
    <d v="1899-12-30T01:16:53"/>
    <d v="1899-12-30T00:38:26"/>
    <d v="1899-12-30T13:59:16"/>
    <d v="1899-12-30T14:51:40"/>
    <d v="1899-12-30T06:59:38"/>
    <d v="1899-12-30T07:25:50"/>
    <n v="2784"/>
    <x v="15"/>
    <x v="3"/>
    <n v="201606"/>
  </r>
  <r>
    <x v="2164"/>
    <d v="2016-06-28T00:00:00"/>
    <x v="1"/>
    <n v="27.5"/>
    <n v="1"/>
    <n v="41"/>
    <n v="17"/>
    <d v="1899-12-30T01:41:17"/>
    <d v="1899-12-30T00:03:41"/>
    <x v="90"/>
    <s v="Canal Trail from Quinnipiac"/>
    <n v="16.29093302616424"/>
    <n v="0"/>
    <s v="HOT &amp; Humid"/>
    <s v="https://www.strava.com/activities/623999216/overview"/>
    <d v="1899-12-30T06:52:30"/>
    <d v="1899-12-30T03:26:15"/>
    <d v="1899-12-30T01:36:30"/>
    <d v="1899-12-30T02:28:54"/>
    <d v="1899-12-30T00:48:15"/>
    <d v="1899-12-30T01:14:27"/>
    <n v="313"/>
    <x v="15"/>
    <x v="3"/>
    <n v="201606"/>
  </r>
  <r>
    <x v="2165"/>
    <d v="2016-06-29T00:00:00"/>
    <x v="2"/>
    <n v="3.1"/>
    <n v="0"/>
    <n v="35"/>
    <n v="54"/>
    <d v="1899-12-30T00:35:54"/>
    <d v="1899-12-30T00:11:35"/>
    <x v="86"/>
    <s v="YNHH Division St 5k"/>
    <n v="5.1810584958217323"/>
    <n v="0"/>
    <s v="HOT &amp; Humid"/>
    <s v="https://www.strava.com/activities/624704933"/>
    <d v="1899-12-30T05:03:25"/>
    <d v="1899-12-30T02:31:42"/>
    <d v="1899-12-30T05:03:25"/>
    <d v="1899-12-30T05:55:49"/>
    <d v="1899-12-30T02:31:42"/>
    <d v="1899-12-30T02:57:54"/>
    <n v="2296"/>
    <x v="15"/>
    <x v="3"/>
    <n v="201606"/>
  </r>
  <r>
    <x v="2166"/>
    <d v="2016-06-30T00:00:00"/>
    <x v="1"/>
    <n v="20.2"/>
    <n v="1"/>
    <n v="9"/>
    <n v="14"/>
    <d v="1899-12-30T01:09:14"/>
    <d v="1899-12-30T00:03:26"/>
    <x v="90"/>
    <s v="Mojy to Work"/>
    <n v="17.506018295618695"/>
    <n v="0"/>
    <s v="Humid"/>
    <s v="https://www.strava.com/activities/625452421"/>
    <d v="1899-12-30T06:23:52"/>
    <d v="1899-12-30T03:11:56"/>
    <d v="1899-12-30T01:29:48"/>
    <d v="1899-12-30T02:22:12"/>
    <d v="1899-12-30T00:44:54"/>
    <d v="1899-12-30T01:11:06"/>
    <n v="242"/>
    <x v="15"/>
    <x v="3"/>
    <n v="201606"/>
  </r>
  <r>
    <x v="2166"/>
    <d v="2016-06-30T00:00:00"/>
    <x v="1"/>
    <n v="20.2"/>
    <n v="1"/>
    <n v="8"/>
    <n v="32"/>
    <d v="1899-12-30T01:08:32"/>
    <d v="1899-12-30T00:03:24"/>
    <x v="90"/>
    <s v="Work to Mojy"/>
    <n v="17.684824902723747"/>
    <n v="0"/>
    <s v="Humid"/>
    <s v="https://www.strava.com/activities/625994372"/>
    <d v="1899-12-30T06:19:59"/>
    <d v="1899-12-30T03:10:00"/>
    <d v="1899-12-30T01:28:53"/>
    <d v="1899-12-30T02:21:17"/>
    <d v="1899-12-30T00:44:27"/>
    <d v="1899-12-30T01:10:39"/>
    <n v="234"/>
    <x v="15"/>
    <x v="3"/>
    <n v="201606"/>
  </r>
  <r>
    <x v="2167"/>
    <d v="2016-07-01T00:00:00"/>
    <x v="2"/>
    <n v="4.25"/>
    <n v="1"/>
    <n v="5"/>
    <n v="11"/>
    <d v="1899-12-30T01:05:11"/>
    <d v="1899-12-30T00:15:20"/>
    <x v="98"/>
    <s v="Random"/>
    <n v="3.9120429557657914"/>
    <n v="0"/>
    <s v="Humid"/>
    <s v="https://www.strava.com/activities/626591213"/>
    <d v="1899-12-30T06:41:50"/>
    <d v="1899-12-30T03:20:55"/>
    <d v="1899-12-30T06:41:50"/>
    <d v="1899-12-30T07:34:14"/>
    <d v="1899-12-30T03:20:55"/>
    <d v="1899-12-30T03:47:07"/>
    <n v="2688"/>
    <x v="15"/>
    <x v="0"/>
    <n v="201607"/>
  </r>
  <r>
    <x v="2167"/>
    <d v="2016-07-01T00:00:00"/>
    <x v="1"/>
    <n v="20.100000000000001"/>
    <n v="1"/>
    <n v="28"/>
    <n v="10"/>
    <d v="1899-12-30T01:28:10"/>
    <d v="1899-12-30T00:04:23"/>
    <x v="90"/>
    <s v="Hilly"/>
    <n v="13.678638941398876"/>
    <n v="0"/>
    <s v="Humid"/>
    <s v="https://www.strava.com/activities/626733359/overview"/>
    <d v="1899-12-30T08:11:17"/>
    <d v="1899-12-30T04:05:38"/>
    <d v="1899-12-30T01:54:55"/>
    <d v="1899-12-30T02:47:19"/>
    <d v="1899-12-30T00:57:28"/>
    <d v="1899-12-30T01:23:40"/>
    <n v="552"/>
    <x v="15"/>
    <x v="0"/>
    <n v="201607"/>
  </r>
  <r>
    <x v="2168"/>
    <d v="2016-07-03T00:00:00"/>
    <x v="1"/>
    <n v="100.4"/>
    <n v="7"/>
    <n v="8"/>
    <n v="33"/>
    <d v="1899-12-30T07:08:33"/>
    <d v="1899-12-30T00:04:16"/>
    <x v="90"/>
    <s v="Uphill all the way"/>
    <n v="14.056702835141769"/>
    <n v="0"/>
    <s v="HOT &amp; Humid"/>
    <s v="https://www.strava.com/activities/629128098"/>
    <d v="1899-12-30T07:58:04"/>
    <d v="1899-12-30T03:59:02"/>
    <d v="1899-12-30T01:51:50"/>
    <d v="1899-12-30T02:44:14"/>
    <d v="1899-12-30T00:55:55"/>
    <d v="1899-12-30T01:22:07"/>
    <n v="525"/>
    <x v="15"/>
    <x v="0"/>
    <n v="201607"/>
  </r>
  <r>
    <x v="2168"/>
    <d v="2016-07-03T00:00:00"/>
    <x v="0"/>
    <n v="0.5"/>
    <n v="0"/>
    <n v="20"/>
    <n v="0"/>
    <d v="1899-12-30T00:20:00"/>
    <d v="1899-12-30T00:40:00"/>
    <x v="54"/>
    <s v="Dock &amp; Back"/>
    <n v="1.5000000000000013"/>
    <n v="0"/>
    <s v="HOT &amp; Humid"/>
    <s v="Swam with Logan"/>
    <d v="1899-12-30T01:36:00"/>
    <d v="1899-12-30T00:48:00"/>
    <d v="1899-12-30T17:28:00"/>
    <d v="1899-12-30T18:20:24"/>
    <d v="1899-12-30T08:44:00"/>
    <d v="1899-12-30T09:10:12"/>
    <n v="2998"/>
    <x v="15"/>
    <x v="0"/>
    <n v="201607"/>
  </r>
  <r>
    <x v="2169"/>
    <d v="2016-07-04T00:00:00"/>
    <x v="0"/>
    <n v="0.5"/>
    <n v="0"/>
    <n v="17"/>
    <n v="40"/>
    <d v="1899-12-30T00:17:40"/>
    <d v="1899-12-30T00:35:20"/>
    <x v="54"/>
    <s v="Dock &amp; Back"/>
    <n v="1.698113207547171"/>
    <n v="0"/>
    <s v="HOT &amp; Humid"/>
    <s v="Swam with Logan"/>
    <d v="1899-12-30T01:24:48"/>
    <d v="1899-12-30T00:42:24"/>
    <d v="1899-12-30T15:25:44"/>
    <d v="1899-12-30T16:18:08"/>
    <d v="1899-12-30T07:42:52"/>
    <d v="1899-12-30T08:09:04"/>
    <n v="2874"/>
    <x v="15"/>
    <x v="0"/>
    <n v="201607"/>
  </r>
  <r>
    <x v="2170"/>
    <d v="2016-07-06T00:00:00"/>
    <x v="1"/>
    <n v="10.5"/>
    <n v="0"/>
    <n v="31"/>
    <n v="47"/>
    <d v="1899-12-30T00:31:47"/>
    <d v="1899-12-30T00:03:02"/>
    <x v="90"/>
    <s v="Griskus Sprint"/>
    <n v="19.821709491347679"/>
    <n v="0"/>
    <s v="HOT &amp; Humid"/>
    <s v="Relay with Logan/Nolan"/>
    <d v="1899-12-30T05:39:01"/>
    <d v="1899-12-30T02:49:31"/>
    <d v="1899-12-30T01:19:18"/>
    <d v="1899-12-30T02:11:42"/>
    <d v="1899-12-30T00:39:39"/>
    <d v="1899-12-30T01:05:51"/>
    <n v="188"/>
    <x v="15"/>
    <x v="0"/>
    <n v="201607"/>
  </r>
  <r>
    <x v="2171"/>
    <d v="2016-07-08T00:00:00"/>
    <x v="2"/>
    <n v="6.1"/>
    <n v="1"/>
    <n v="13"/>
    <n v="0"/>
    <d v="1899-12-30T01:13:00"/>
    <d v="1899-12-30T00:11:58"/>
    <x v="98"/>
    <s v="Lower 10k"/>
    <n v="5.0136986301369895"/>
    <n v="143"/>
    <s v="HOT &amp; Humid"/>
    <s v="https://www.strava.com/activities/634034440"/>
    <d v="1899-12-30T05:13:32"/>
    <d v="1899-12-30T02:36:46"/>
    <d v="1899-12-30T05:13:32"/>
    <d v="1899-12-30T06:05:56"/>
    <d v="1899-12-30T02:36:46"/>
    <d v="1899-12-30T03:02:58"/>
    <n v="2411"/>
    <x v="15"/>
    <x v="0"/>
    <n v="201607"/>
  </r>
  <r>
    <x v="2171"/>
    <d v="2016-07-08T00:00:00"/>
    <x v="1"/>
    <n v="21.6"/>
    <n v="1"/>
    <n v="28"/>
    <n v="57"/>
    <d v="1899-12-30T01:28:57"/>
    <d v="1899-12-30T00:04:07"/>
    <x v="90"/>
    <s v="Taft to Gtown to Flanders"/>
    <n v="14.569983136593605"/>
    <n v="129"/>
    <s v="HOT &amp; Humid"/>
    <s v="https://www.strava.com/activities/634306785/overview"/>
    <d v="1899-12-30T07:41:13"/>
    <d v="1899-12-30T03:50:37"/>
    <d v="1899-12-30T01:47:54"/>
    <d v="1899-12-30T02:40:18"/>
    <d v="1899-12-30T00:53:57"/>
    <d v="1899-12-30T01:20:09"/>
    <n v="483"/>
    <x v="15"/>
    <x v="0"/>
    <n v="201607"/>
  </r>
  <r>
    <x v="2172"/>
    <d v="2016-07-09T00:00:00"/>
    <x v="1"/>
    <n v="10"/>
    <n v="0"/>
    <n v="45"/>
    <n v="0"/>
    <d v="1899-12-30T00:45:00"/>
    <d v="1899-12-30T00:04:30"/>
    <x v="53"/>
    <s v="End of Bike Path"/>
    <n v="13.333333333333343"/>
    <n v="0"/>
    <s v="HOT &amp; Humid"/>
    <s v="ride with boys"/>
    <d v="1899-12-30T08:24:00"/>
    <d v="1899-12-30T04:12:00"/>
    <d v="1899-12-30T01:57:54"/>
    <d v="1899-12-30T02:50:18"/>
    <d v="1899-12-30T00:58:57"/>
    <d v="1899-12-30T01:25:09"/>
    <n v="581"/>
    <x v="15"/>
    <x v="0"/>
    <n v="201607"/>
  </r>
  <r>
    <x v="2173"/>
    <d v="2016-07-10T00:00:00"/>
    <x v="1"/>
    <n v="52.5"/>
    <n v="3"/>
    <n v="30"/>
    <n v="21"/>
    <d v="1899-12-30T03:30:21"/>
    <d v="1899-12-30T00:04:00"/>
    <x v="90"/>
    <s v="Random"/>
    <n v="14.975041597337784"/>
    <n v="120"/>
    <s v="Humid"/>
    <s v="https://www.strava.com/activities/636381950"/>
    <d v="1899-12-30T07:28:45"/>
    <d v="1899-12-30T03:44:22"/>
    <d v="1899-12-30T01:44:58"/>
    <d v="1899-12-30T02:37:23"/>
    <d v="1899-12-30T00:52:29"/>
    <d v="1899-12-30T01:18:41"/>
    <n v="445"/>
    <x v="15"/>
    <x v="0"/>
    <n v="201607"/>
  </r>
  <r>
    <x v="2173"/>
    <d v="2016-07-10T00:00:00"/>
    <x v="2"/>
    <n v="3"/>
    <n v="0"/>
    <n v="34"/>
    <n v="0"/>
    <d v="1899-12-30T00:34:00"/>
    <d v="1899-12-30T00:11:20"/>
    <x v="98"/>
    <s v="Treadmill"/>
    <n v="5.2941176470588278"/>
    <n v="0"/>
    <s v="Inside"/>
    <m/>
    <d v="1899-12-30T04:56:56"/>
    <d v="1899-12-30T02:28:28"/>
    <d v="1899-12-30T04:56:56"/>
    <d v="1899-12-30T05:49:20"/>
    <d v="1899-12-30T02:28:28"/>
    <d v="1899-12-30T02:54:40"/>
    <n v="2212"/>
    <x v="15"/>
    <x v="0"/>
    <n v="201607"/>
  </r>
  <r>
    <x v="2174"/>
    <d v="2016-07-11T00:00:00"/>
    <x v="2"/>
    <n v="3.1"/>
    <n v="0"/>
    <n v="34"/>
    <n v="43"/>
    <d v="1899-12-30T00:34:43"/>
    <d v="1899-12-30T00:11:12"/>
    <x v="86"/>
    <s v="YNHH Division St 5k"/>
    <n v="5.3576572251560286"/>
    <n v="0"/>
    <s v="HOT &amp; Humid"/>
    <s v="https://www.strava.com/activities/637551740"/>
    <d v="1899-12-30T04:53:25"/>
    <d v="1899-12-30T02:26:42"/>
    <d v="1899-12-30T04:53:25"/>
    <d v="1899-12-30T05:45:49"/>
    <d v="1899-12-30T02:26:42"/>
    <d v="1899-12-30T02:52:54"/>
    <n v="2154"/>
    <x v="15"/>
    <x v="0"/>
    <n v="201607"/>
  </r>
  <r>
    <x v="2174"/>
    <d v="2016-07-11T00:00:00"/>
    <x v="0"/>
    <n v="0.5"/>
    <n v="0"/>
    <n v="18"/>
    <n v="0"/>
    <d v="1899-12-30T00:18:00"/>
    <d v="1899-12-30T00:36:00"/>
    <x v="54"/>
    <s v="Mitch's Dock to Sr Dock"/>
    <n v="1.6666666666666681"/>
    <n v="0"/>
    <s v="Nice!"/>
    <m/>
    <d v="1899-12-30T01:26:24"/>
    <d v="1899-12-30T00:43:12"/>
    <d v="1899-12-30T15:43:12"/>
    <d v="1899-12-30T16:35:36"/>
    <d v="1899-12-30T07:51:36"/>
    <d v="1899-12-30T08:17:48"/>
    <n v="2896"/>
    <x v="15"/>
    <x v="0"/>
    <n v="201607"/>
  </r>
  <r>
    <x v="2175"/>
    <d v="2016-07-12T00:00:00"/>
    <x v="0"/>
    <n v="1"/>
    <n v="0"/>
    <n v="34"/>
    <n v="20"/>
    <d v="1899-12-30T00:34:20"/>
    <d v="1899-12-30T00:34:20"/>
    <x v="54"/>
    <s v="Sr Dock -&gt; Mitch Dock &amp; Back"/>
    <n v="1.7475728155339818"/>
    <n v="0"/>
    <s v="Nice!"/>
    <s v="https://www.strava.com/activities/638314317/overview"/>
    <d v="1899-12-30T01:22:24"/>
    <d v="1899-12-30T00:41:12"/>
    <d v="1899-12-30T14:59:32"/>
    <d v="1899-12-30T15:51:56"/>
    <d v="1899-12-30T07:29:46"/>
    <d v="1899-12-30T07:55:58"/>
    <n v="2844"/>
    <x v="15"/>
    <x v="0"/>
    <n v="201607"/>
  </r>
  <r>
    <x v="2175"/>
    <d v="2016-07-12T00:00:00"/>
    <x v="2"/>
    <n v="3.15"/>
    <n v="0"/>
    <n v="29"/>
    <n v="18"/>
    <d v="1899-12-30T00:29:18"/>
    <d v="1899-12-30T00:09:18"/>
    <x v="86"/>
    <s v="YNHH Division St 5k"/>
    <n v="6.4505119453924964"/>
    <n v="0"/>
    <s v="HOT &amp; Humid"/>
    <s v="https://www.strava.com/activities/638597567"/>
    <d v="1899-12-30T04:03:42"/>
    <d v="1899-12-30T02:01:51"/>
    <d v="1899-12-30T04:03:42"/>
    <d v="1899-12-30T04:56:06"/>
    <d v="1899-12-30T02:01:51"/>
    <d v="1899-12-30T02:28:03"/>
    <n v="927"/>
    <x v="15"/>
    <x v="0"/>
    <n v="201607"/>
  </r>
  <r>
    <x v="2176"/>
    <d v="2016-07-13T00:00:00"/>
    <x v="2"/>
    <n v="5"/>
    <n v="0"/>
    <n v="55"/>
    <n v="58"/>
    <d v="1899-12-30T00:55:58"/>
    <d v="1899-12-30T00:11:12"/>
    <x v="98"/>
    <s v="The Lasso"/>
    <n v="5.3603335318642085"/>
    <n v="140"/>
    <s v="HOT &amp; Humid"/>
    <s v="https://www.strava.com/activities/639423865"/>
    <d v="1899-12-30T04:53:16"/>
    <d v="1899-12-30T02:26:38"/>
    <d v="1899-12-30T04:53:16"/>
    <d v="1899-12-30T05:45:40"/>
    <d v="1899-12-30T02:26:38"/>
    <d v="1899-12-30T02:52:50"/>
    <n v="2153"/>
    <x v="15"/>
    <x v="0"/>
    <n v="201607"/>
  </r>
  <r>
    <x v="2176"/>
    <d v="2016-07-13T00:00:00"/>
    <x v="0"/>
    <n v="0.35"/>
    <n v="0"/>
    <n v="11"/>
    <n v="30"/>
    <d v="1899-12-30T00:11:30"/>
    <d v="1899-12-30T00:32:51"/>
    <x v="54"/>
    <s v="Random"/>
    <n v="1.8260869565217401"/>
    <n v="0"/>
    <s v="Nice!"/>
    <m/>
    <d v="1899-12-30T01:18:51"/>
    <d v="1899-12-30T00:39:26"/>
    <d v="1899-12-30T14:20:51"/>
    <d v="1899-12-30T15:13:15"/>
    <d v="1899-12-30T07:10:26"/>
    <d v="1899-12-30T07:36:38"/>
    <n v="2799"/>
    <x v="15"/>
    <x v="0"/>
    <n v="201607"/>
  </r>
  <r>
    <x v="2177"/>
    <d v="2016-07-14T00:00:00"/>
    <x v="0"/>
    <n v="1.5"/>
    <n v="0"/>
    <n v="57"/>
    <n v="10"/>
    <d v="1899-12-30T00:57:10"/>
    <d v="1899-12-30T00:38:07"/>
    <x v="54"/>
    <s v="Gjr to MRA"/>
    <n v="1.5743440233236166"/>
    <n v="0"/>
    <s v="Foggy"/>
    <s v="https://www.strava.com/activities/640535731"/>
    <d v="1899-12-30T01:31:28"/>
    <d v="1899-12-30T00:45:44"/>
    <d v="1899-12-30T16:38:31"/>
    <d v="1899-12-30T17:30:55"/>
    <d v="1899-12-30T08:19:15"/>
    <d v="1899-12-30T08:45:27"/>
    <n v="2956"/>
    <x v="15"/>
    <x v="0"/>
    <n v="201607"/>
  </r>
  <r>
    <x v="2178"/>
    <d v="2016-07-15T00:00:00"/>
    <x v="2"/>
    <n v="10"/>
    <n v="2"/>
    <n v="9"/>
    <n v="6"/>
    <d v="1899-12-30T02:09:06"/>
    <d v="1899-12-30T00:12:55"/>
    <x v="98"/>
    <s v="Random"/>
    <n v="4.6475600309837368"/>
    <n v="143"/>
    <s v="HOT &amp; Humid"/>
    <s v="https://www.strava.com/activities/641664676"/>
    <d v="1899-12-30T05:38:15"/>
    <d v="1899-12-30T02:49:07"/>
    <d v="1899-12-30T05:38:15"/>
    <d v="1899-12-30T06:30:39"/>
    <d v="1899-12-30T02:49:07"/>
    <d v="1899-12-30T03:15:19"/>
    <n v="2556"/>
    <x v="15"/>
    <x v="0"/>
    <n v="201607"/>
  </r>
  <r>
    <x v="2179"/>
    <d v="2016-07-16T00:00:00"/>
    <x v="1"/>
    <n v="9.25"/>
    <n v="0"/>
    <n v="26"/>
    <n v="32"/>
    <d v="1899-12-30T00:26:32"/>
    <d v="1899-12-30T00:02:52"/>
    <x v="90"/>
    <s v="Hopkins Inn Triathlon"/>
    <n v="20.917085427135696"/>
    <n v="0"/>
    <s v="HOT &amp; Humid"/>
    <s v="https://www.strava.com/activities/642844050"/>
    <d v="1899-12-30T05:21:16"/>
    <d v="1899-12-30T02:40:38"/>
    <d v="1899-12-30T01:15:09"/>
    <d v="1899-12-30T02:07:33"/>
    <d v="1899-12-30T00:37:35"/>
    <d v="1899-12-30T01:03:47"/>
    <n v="145"/>
    <x v="15"/>
    <x v="0"/>
    <n v="201607"/>
  </r>
  <r>
    <x v="2180"/>
    <d v="2016-07-17T00:00:00"/>
    <x v="1"/>
    <n v="100.4"/>
    <n v="6"/>
    <n v="34"/>
    <n v="27"/>
    <d v="1899-12-30T06:34:27"/>
    <d v="1899-12-30T00:03:56"/>
    <x v="90"/>
    <s v="Hurlbut 100"/>
    <n v="15.27189757890735"/>
    <n v="0"/>
    <s v="HOT &amp; Humid"/>
    <s v="https://www.strava.com/activities/644258497"/>
    <d v="1899-12-30T07:20:01"/>
    <d v="1899-12-30T03:40:01"/>
    <d v="1899-12-30T01:42:56"/>
    <d v="1899-12-30T02:35:20"/>
    <d v="1899-12-30T00:51:28"/>
    <d v="1899-12-30T01:17:40"/>
    <n v="406"/>
    <x v="15"/>
    <x v="0"/>
    <n v="201607"/>
  </r>
  <r>
    <x v="2181"/>
    <d v="2016-07-19T00:00:00"/>
    <x v="2"/>
    <n v="3.15"/>
    <n v="0"/>
    <n v="32"/>
    <n v="24"/>
    <d v="1899-12-30T00:32:24"/>
    <d v="1899-12-30T00:10:17"/>
    <x v="86"/>
    <s v="YNHH Division St 5k"/>
    <n v="5.8333333333333384"/>
    <n v="0"/>
    <s v="HOT &amp; Humid"/>
    <s v="https://www.strava.com/activities/646337259"/>
    <d v="1899-12-30T04:29:29"/>
    <d v="1899-12-30T02:14:45"/>
    <d v="1899-12-30T04:29:29"/>
    <d v="1899-12-30T05:21:53"/>
    <d v="1899-12-30T02:14:45"/>
    <d v="1899-12-30T02:40:57"/>
    <n v="1627"/>
    <x v="15"/>
    <x v="0"/>
    <n v="201607"/>
  </r>
  <r>
    <x v="2182"/>
    <d v="2016-07-22T00:00:00"/>
    <x v="2"/>
    <n v="10.9"/>
    <n v="2"/>
    <n v="23"/>
    <n v="49"/>
    <d v="1899-12-30T02:23:49"/>
    <d v="1899-12-30T00:13:12"/>
    <x v="98"/>
    <s v="Random"/>
    <n v="4.5474562521729096"/>
    <n v="136"/>
    <s v="HOT &amp; Humid"/>
    <s v="https://www.strava.com/activities/649524046"/>
    <d v="1899-12-30T05:45:41"/>
    <d v="1899-12-30T02:52:51"/>
    <d v="1899-12-30T05:45:41"/>
    <d v="1899-12-30T06:38:05"/>
    <d v="1899-12-30T02:52:51"/>
    <d v="1899-12-30T03:19:03"/>
    <n v="2576"/>
    <x v="15"/>
    <x v="0"/>
    <n v="201607"/>
  </r>
  <r>
    <x v="2183"/>
    <d v="2016-07-23T00:00:00"/>
    <x v="0"/>
    <n v="1.8"/>
    <n v="1"/>
    <n v="17"/>
    <n v="26"/>
    <d v="1899-12-30T01:17:26"/>
    <d v="1899-12-30T00:43:01"/>
    <x v="54"/>
    <s v="Around the Quassy"/>
    <n v="1.3947481704692217"/>
    <n v="0"/>
    <s v="HOT &amp; Humid"/>
    <s v="no wetsuit and windy"/>
    <d v="1899-12-30T01:43:15"/>
    <d v="1899-12-30T00:51:37"/>
    <d v="1899-12-30T18:47:05"/>
    <d v="1899-12-30T19:39:29"/>
    <d v="1899-12-30T09:23:33"/>
    <d v="1899-12-30T09:49:45"/>
    <n v="3058"/>
    <x v="15"/>
    <x v="0"/>
    <n v="201607"/>
  </r>
  <r>
    <x v="2184"/>
    <d v="2016-07-24T00:00:00"/>
    <x v="1"/>
    <n v="102.5"/>
    <n v="6"/>
    <n v="24"/>
    <n v="27"/>
    <d v="1899-12-30T06:24:27"/>
    <d v="1899-12-30T00:03:45"/>
    <x v="90"/>
    <s v="67 -&gt; Waramaug -&gt; Bantam -&gt; Score"/>
    <n v="15.996878657822876"/>
    <n v="0"/>
    <s v="HOT &amp; Humid"/>
    <s v="https://www.strava.com/activities/652168043"/>
    <d v="1899-12-30T07:00:05"/>
    <d v="1899-12-30T03:30:02"/>
    <d v="1899-12-30T01:38:16"/>
    <d v="1899-12-30T02:30:40"/>
    <d v="1899-12-30T00:49:08"/>
    <d v="1899-12-30T01:15:20"/>
    <n v="348"/>
    <x v="15"/>
    <x v="0"/>
    <n v="201607"/>
  </r>
  <r>
    <x v="2185"/>
    <d v="2016-07-25T00:00:00"/>
    <x v="0"/>
    <n v="1"/>
    <n v="0"/>
    <n v="36"/>
    <n v="0"/>
    <d v="1899-12-30T00:36:00"/>
    <d v="1899-12-30T00:36:00"/>
    <x v="54"/>
    <s v="Boat House Swim"/>
    <n v="1.6666666666666681"/>
    <n v="0"/>
    <s v="HOT &amp; Humid"/>
    <m/>
    <d v="1899-12-30T01:26:24"/>
    <d v="1899-12-30T00:43:12"/>
    <d v="1899-12-30T15:43:12"/>
    <d v="1899-12-30T16:35:36"/>
    <d v="1899-12-30T07:51:36"/>
    <d v="1899-12-30T08:17:48"/>
    <n v="2896"/>
    <x v="15"/>
    <x v="0"/>
    <n v="201607"/>
  </r>
  <r>
    <x v="2186"/>
    <d v="2016-07-26T00:00:00"/>
    <x v="0"/>
    <n v="0.5"/>
    <n v="0"/>
    <n v="20"/>
    <n v="0"/>
    <d v="1899-12-30T00:20:00"/>
    <d v="1899-12-30T00:40:00"/>
    <x v="54"/>
    <s v="Dock &amp; Back"/>
    <n v="1.5000000000000013"/>
    <n v="0"/>
    <s v="HOT &amp; Humid"/>
    <s v="Swam with Logan"/>
    <d v="1899-12-30T01:36:00"/>
    <d v="1899-12-30T00:48:00"/>
    <d v="1899-12-30T17:28:00"/>
    <d v="1899-12-30T18:20:24"/>
    <d v="1899-12-30T08:44:00"/>
    <d v="1899-12-30T09:10:12"/>
    <n v="2998"/>
    <x v="15"/>
    <x v="0"/>
    <n v="201607"/>
  </r>
  <r>
    <x v="2187"/>
    <d v="2016-07-27T00:00:00"/>
    <x v="2"/>
    <n v="3.1"/>
    <n v="0"/>
    <n v="33"/>
    <n v="2"/>
    <d v="1899-12-30T00:33:02"/>
    <d v="1899-12-30T00:10:39"/>
    <x v="97"/>
    <s v="fenn's Pond"/>
    <n v="5.6306760847628698"/>
    <n v="134"/>
    <s v="HOT &amp; Humid"/>
    <s v="https://www.strava.com/activities/655070642"/>
    <d v="1899-12-30T04:39:11"/>
    <d v="1899-12-30T02:19:36"/>
    <d v="1899-12-30T04:39:11"/>
    <d v="1899-12-30T05:31:35"/>
    <d v="1899-12-30T02:19:36"/>
    <d v="1899-12-30T02:45:48"/>
    <n v="1867"/>
    <x v="15"/>
    <x v="0"/>
    <n v="201607"/>
  </r>
  <r>
    <x v="2188"/>
    <d v="2016-07-28T00:00:00"/>
    <x v="0"/>
    <n v="1.1000000000000001"/>
    <n v="0"/>
    <n v="43"/>
    <n v="8"/>
    <d v="1899-12-30T00:43:08"/>
    <d v="1899-12-30T00:39:13"/>
    <x v="54"/>
    <s v="Jr -&gt; Boat House -&gt; Dock -&gt; Jr"/>
    <n v="1.5301391035548699"/>
    <n v="0"/>
    <s v="HOT &amp; Humid"/>
    <s v="https://www.strava.com/activities/656216344/laps"/>
    <d v="1899-12-30T01:34:07"/>
    <d v="1899-12-30T00:47:03"/>
    <d v="1899-12-30T17:07:21"/>
    <d v="1899-12-30T17:59:45"/>
    <d v="1899-12-30T08:33:41"/>
    <d v="1899-12-30T08:59:53"/>
    <n v="2982"/>
    <x v="15"/>
    <x v="0"/>
    <n v="201607"/>
  </r>
  <r>
    <x v="2189"/>
    <d v="2016-07-29T00:00:00"/>
    <x v="2"/>
    <n v="10.25"/>
    <n v="2"/>
    <n v="12"/>
    <n v="11"/>
    <d v="1899-12-30T02:12:11"/>
    <d v="1899-12-30T00:12:54"/>
    <x v="98"/>
    <s v="Random"/>
    <n v="4.6526289244735883"/>
    <n v="0"/>
    <s v="HOT &amp; Humid"/>
    <s v="http://smashrun.com/bckeane/run/5313480"/>
    <d v="1899-12-30T05:37:52"/>
    <d v="1899-12-30T02:48:56"/>
    <d v="1899-12-30T05:37:52"/>
    <d v="1899-12-30T06:30:16"/>
    <d v="1899-12-30T02:48:56"/>
    <d v="1899-12-30T03:15:08"/>
    <n v="2553"/>
    <x v="15"/>
    <x v="0"/>
    <n v="201607"/>
  </r>
  <r>
    <x v="2189"/>
    <d v="2016-07-29T00:00:00"/>
    <x v="1"/>
    <n v="10"/>
    <n v="0"/>
    <n v="29"/>
    <n v="2"/>
    <d v="1899-12-30T00:29:02"/>
    <d v="1899-12-30T00:02:54"/>
    <x v="90"/>
    <s v="Sandy Beach Triathlon"/>
    <n v="20.665901262916204"/>
    <n v="0"/>
    <s v="HOT &amp; Humid"/>
    <s v="https://www.strava.com/activities/657812167"/>
    <d v="1899-12-30T05:25:10"/>
    <d v="1899-12-30T02:42:35"/>
    <d v="1899-12-30T01:16:04"/>
    <d v="1899-12-30T02:08:28"/>
    <d v="1899-12-30T00:38:02"/>
    <d v="1899-12-30T01:04:14"/>
    <n v="153"/>
    <x v="15"/>
    <x v="0"/>
    <n v="201607"/>
  </r>
  <r>
    <x v="2190"/>
    <d v="2016-07-30T00:00:00"/>
    <x v="2"/>
    <n v="4.5"/>
    <n v="0"/>
    <n v="56"/>
    <n v="54"/>
    <d v="1899-12-30T00:56:54"/>
    <d v="1899-12-30T00:12:39"/>
    <x v="98"/>
    <s v="Random"/>
    <n v="4.7451669595782109"/>
    <n v="0"/>
    <s v="HOT &amp; Humid"/>
    <s v="https://www.strava.com/activities/658442687"/>
    <d v="1899-12-30T05:31:17"/>
    <d v="1899-12-30T02:45:39"/>
    <d v="1899-12-30T05:31:17"/>
    <d v="1899-12-30T06:23:41"/>
    <d v="1899-12-30T02:45:39"/>
    <d v="1899-12-30T03:11:51"/>
    <n v="2529"/>
    <x v="15"/>
    <x v="0"/>
    <n v="201607"/>
  </r>
  <r>
    <x v="2191"/>
    <d v="2016-08-02T00:00:00"/>
    <x v="0"/>
    <n v="0.65"/>
    <n v="0"/>
    <n v="21"/>
    <n v="51"/>
    <d v="1899-12-30T00:21:51"/>
    <d v="1899-12-30T00:33:37"/>
    <x v="99"/>
    <s v="Atlantis Swim"/>
    <n v="1.7848970251716261"/>
    <n v="0"/>
    <s v="HOT &amp; Humid"/>
    <s v="https://www.strava.com/activities/665904362"/>
    <d v="1899-12-30T01:20:41"/>
    <d v="1899-12-30T00:40:20"/>
    <d v="1899-12-30T14:40:43"/>
    <d v="1899-12-30T15:33:07"/>
    <d v="1899-12-30T07:20:22"/>
    <d v="1899-12-30T07:46:34"/>
    <n v="2827"/>
    <x v="15"/>
    <x v="4"/>
    <n v="201608"/>
  </r>
  <r>
    <x v="2192"/>
    <d v="2016-08-06T00:00:00"/>
    <x v="2"/>
    <n v="8"/>
    <n v="1"/>
    <n v="37"/>
    <n v="21"/>
    <d v="1899-12-30T01:37:21"/>
    <d v="1899-12-30T00:12:10"/>
    <x v="98"/>
    <s v="Lasso to Meadowview"/>
    <n v="4.9306625577812051"/>
    <n v="147"/>
    <s v="HOT &amp; Humid"/>
    <s v="https://www.strava.com/activities/666495279"/>
    <d v="1899-12-30T05:18:49"/>
    <d v="1899-12-30T02:39:25"/>
    <d v="1899-12-30T05:18:49"/>
    <d v="1899-12-30T06:11:13"/>
    <d v="1899-12-30T02:39:25"/>
    <d v="1899-12-30T03:05:37"/>
    <n v="2462"/>
    <x v="15"/>
    <x v="4"/>
    <n v="201608"/>
  </r>
  <r>
    <x v="2193"/>
    <d v="2016-08-07T00:00:00"/>
    <x v="0"/>
    <n v="1.5"/>
    <n v="0"/>
    <n v="54"/>
    <n v="19"/>
    <d v="1899-12-30T00:54:19"/>
    <d v="1899-12-30T00:36:13"/>
    <x v="54"/>
    <s v="Gjr to MRA"/>
    <n v="1.6569499846578717"/>
    <n v="0"/>
    <s v="Nice!"/>
    <s v="https://connect.garmin.com/modern/activity/1292397455"/>
    <d v="1899-12-30T01:26:54"/>
    <d v="1899-12-30T00:43:27"/>
    <d v="1899-12-30T15:48:44"/>
    <d v="1899-12-30T16:41:08"/>
    <d v="1899-12-30T07:54:22"/>
    <d v="1899-12-30T08:20:34"/>
    <n v="2906"/>
    <x v="15"/>
    <x v="4"/>
    <n v="201608"/>
  </r>
  <r>
    <x v="2193"/>
    <d v="2016-08-07T00:00:00"/>
    <x v="1"/>
    <n v="55"/>
    <n v="3"/>
    <n v="38"/>
    <n v="13"/>
    <d v="1899-12-30T03:38:13"/>
    <d v="1899-12-30T00:03:58"/>
    <x v="90"/>
    <s v="Taper Ride"/>
    <n v="15.122584587184003"/>
    <n v="127"/>
    <s v="Nice!"/>
    <s v="https://connect.garmin.com/modern/activity/1292918822"/>
    <d v="1899-12-30T07:24:22"/>
    <d v="1899-12-30T03:42:11"/>
    <d v="1899-12-30T01:43:57"/>
    <d v="1899-12-30T02:36:21"/>
    <d v="1899-12-30T00:51:59"/>
    <d v="1899-12-30T01:18:11"/>
    <n v="417"/>
    <x v="15"/>
    <x v="4"/>
    <n v="201608"/>
  </r>
  <r>
    <x v="2194"/>
    <d v="2016-08-09T00:00:00"/>
    <x v="2"/>
    <n v="3.15"/>
    <n v="0"/>
    <n v="35"/>
    <n v="0"/>
    <d v="1899-12-30T00:35:00"/>
    <d v="1899-12-30T00:11:07"/>
    <x v="86"/>
    <s v="YNHH Division St 5k"/>
    <n v="5.4000000000000039"/>
    <n v="139"/>
    <s v="HOT &amp; Humid"/>
    <s v="https://www.strava.com/activities/670183908"/>
    <d v="1899-12-30T04:51:07"/>
    <d v="1899-12-30T02:25:33"/>
    <d v="1899-12-30T04:51:07"/>
    <d v="1899-12-30T05:43:31"/>
    <d v="1899-12-30T02:25:33"/>
    <d v="1899-12-30T02:51:45"/>
    <n v="2113"/>
    <x v="15"/>
    <x v="4"/>
    <n v="201608"/>
  </r>
  <r>
    <x v="2195"/>
    <d v="2016-08-10T00:00:00"/>
    <x v="1"/>
    <n v="15.6"/>
    <n v="0"/>
    <n v="45"/>
    <n v="0"/>
    <d v="1899-12-30T00:45:00"/>
    <d v="1899-12-30T00:02:53"/>
    <x v="51"/>
    <s v="YNHH Spin Bike"/>
    <n v="20.800000000000015"/>
    <n v="0"/>
    <s v="Inside"/>
    <m/>
    <d v="1899-12-30T05:23:05"/>
    <d v="1899-12-30T02:41:32"/>
    <d v="1899-12-30T01:15:35"/>
    <d v="1899-12-30T02:07:59"/>
    <d v="1899-12-30T00:37:47"/>
    <d v="1899-12-30T01:03:59"/>
    <n v="149"/>
    <x v="15"/>
    <x v="4"/>
    <n v="201608"/>
  </r>
  <r>
    <x v="2196"/>
    <d v="2016-08-12T00:00:00"/>
    <x v="0"/>
    <n v="1"/>
    <n v="0"/>
    <n v="35"/>
    <n v="0"/>
    <d v="1899-12-30T00:35:00"/>
    <d v="1899-12-30T00:35:00"/>
    <x v="54"/>
    <s v="Lake Swim"/>
    <n v="1.7142857142857155"/>
    <n v="0"/>
    <s v="HOT &amp; Humid"/>
    <m/>
    <d v="1899-12-30T01:24:00"/>
    <d v="1899-12-30T00:42:00"/>
    <d v="1899-12-30T15:17:00"/>
    <d v="1899-12-30T16:09:24"/>
    <d v="1899-12-30T07:38:30"/>
    <d v="1899-12-30T08:04:42"/>
    <n v="2860"/>
    <x v="15"/>
    <x v="4"/>
    <n v="201608"/>
  </r>
  <r>
    <x v="2197"/>
    <d v="2016-08-13T00:00:00"/>
    <x v="2"/>
    <n v="5.3"/>
    <n v="1"/>
    <n v="10"/>
    <n v="24"/>
    <d v="1899-12-30T01:10:24"/>
    <d v="1899-12-30T00:13:17"/>
    <x v="98"/>
    <s v="Random"/>
    <n v="4.5170454545454577"/>
    <n v="0"/>
    <s v="HOT &amp; Humid"/>
    <s v="https://www.strava.com/activities/674349956"/>
    <d v="1899-12-30T05:48:01"/>
    <d v="1899-12-30T02:54:00"/>
    <d v="1899-12-30T05:48:01"/>
    <d v="1899-12-30T06:40:25"/>
    <d v="1899-12-30T02:54:00"/>
    <d v="1899-12-30T03:20:12"/>
    <n v="2585"/>
    <x v="15"/>
    <x v="4"/>
    <n v="201608"/>
  </r>
  <r>
    <x v="2198"/>
    <d v="2016-08-14T00:00:00"/>
    <x v="0"/>
    <n v="1.2"/>
    <n v="0"/>
    <n v="42"/>
    <n v="47"/>
    <d v="1899-12-30T00:42:47"/>
    <d v="1899-12-30T00:35:39"/>
    <x v="54"/>
    <s v="Lake Swim"/>
    <n v="1.6828983248928724"/>
    <n v="0"/>
    <s v="HOT &amp; Humid"/>
    <s v="https://www.strava.com/activities/675620460"/>
    <d v="1899-12-30T01:25:34"/>
    <d v="1899-12-30T00:42:47"/>
    <d v="1899-12-30T15:34:06"/>
    <d v="1899-12-30T16:26:30"/>
    <d v="1899-12-30T07:47:03"/>
    <d v="1899-12-30T08:13:15"/>
    <n v="2886"/>
    <x v="15"/>
    <x v="4"/>
    <n v="201608"/>
  </r>
  <r>
    <x v="2198"/>
    <d v="2016-08-14T00:00:00"/>
    <x v="1"/>
    <n v="29"/>
    <n v="1"/>
    <n v="54"/>
    <n v="53"/>
    <d v="1899-12-30T01:54:53"/>
    <d v="1899-12-30T00:03:58"/>
    <x v="90"/>
    <s v="random"/>
    <n v="15.145800087044838"/>
    <n v="0"/>
    <s v="HOT &amp; Humid"/>
    <s v="https://www.strava.com/activities/675818841"/>
    <d v="1899-12-30T07:23:41"/>
    <d v="1899-12-30T03:41:51"/>
    <d v="1899-12-30T01:43:47"/>
    <d v="1899-12-30T02:36:11"/>
    <d v="1899-12-30T00:51:54"/>
    <d v="1899-12-30T01:18:06"/>
    <n v="411"/>
    <x v="15"/>
    <x v="4"/>
    <n v="201608"/>
  </r>
  <r>
    <x v="2199"/>
    <d v="2016-08-17T00:00:00"/>
    <x v="0"/>
    <n v="0.8"/>
    <n v="0"/>
    <n v="30"/>
    <n v="0"/>
    <d v="1899-12-30T00:30:00"/>
    <d v="1899-12-30T00:37:30"/>
    <x v="54"/>
    <s v="Boat House Swim"/>
    <n v="1.6000000000000014"/>
    <n v="0"/>
    <s v="Nice!"/>
    <s v="https://www.strava.com/activities/679139132"/>
    <d v="1899-12-30T01:30:00"/>
    <d v="1899-12-30T00:45:00"/>
    <d v="1899-12-30T16:22:30"/>
    <d v="1899-12-30T17:14:54"/>
    <d v="1899-12-30T08:11:15"/>
    <d v="1899-12-30T08:37:27"/>
    <n v="2940"/>
    <x v="15"/>
    <x v="4"/>
    <n v="201608"/>
  </r>
  <r>
    <x v="2200"/>
    <d v="2016-08-19T00:00:00"/>
    <x v="0"/>
    <n v="1"/>
    <n v="0"/>
    <n v="37"/>
    <n v="20"/>
    <d v="1899-12-30T00:37:20"/>
    <d v="1899-12-30T00:37:20"/>
    <x v="100"/>
    <s v="Tremblant Swim"/>
    <n v="1.6071428571428585"/>
    <n v="0"/>
    <s v="Nice!"/>
    <s v="https://connect.garmin.com/modern/activity/1311347390"/>
    <d v="1899-12-30T01:29:36"/>
    <d v="1899-12-30T00:44:48"/>
    <d v="1899-12-30T16:18:08"/>
    <d v="1899-12-30T17:10:32"/>
    <d v="1899-12-30T08:09:04"/>
    <d v="1899-12-30T08:35:16"/>
    <n v="2937"/>
    <x v="15"/>
    <x v="4"/>
    <n v="201608"/>
  </r>
  <r>
    <x v="2200"/>
    <d v="2016-08-19T00:00:00"/>
    <x v="1"/>
    <n v="10.5"/>
    <n v="0"/>
    <n v="49"/>
    <n v="41"/>
    <d v="1899-12-30T00:49:41"/>
    <d v="1899-12-30T00:04:44"/>
    <x v="100"/>
    <s v="Leg Check in Tremblant"/>
    <n v="12.680308621268042"/>
    <n v="0"/>
    <s v="Nice!"/>
    <s v="https://www.strava.com/activities/681863844"/>
    <d v="1899-12-30T08:49:57"/>
    <d v="1899-12-30T04:24:59"/>
    <d v="1899-12-30T02:03:58"/>
    <d v="1899-12-30T02:56:22"/>
    <d v="1899-12-30T01:01:59"/>
    <d v="1899-12-30T01:28:11"/>
    <n v="630"/>
    <x v="15"/>
    <x v="4"/>
    <n v="201608"/>
  </r>
  <r>
    <x v="2201"/>
    <d v="2016-08-20T00:00:00"/>
    <x v="0"/>
    <n v="0.7"/>
    <n v="0"/>
    <n v="28"/>
    <n v="21"/>
    <d v="1899-12-30T00:28:21"/>
    <d v="1899-12-30T00:40:30"/>
    <x v="100"/>
    <s v="Coffee Boat Swim"/>
    <n v="1.4814814814814825"/>
    <n v="0"/>
    <s v="Nice!"/>
    <s v="https://connect.garmin.com/modern/activity/1312541183"/>
    <d v="1899-12-30T01:37:12"/>
    <d v="1899-12-30T00:48:36"/>
    <d v="1899-12-30T17:41:06"/>
    <d v="1899-12-30T18:33:30"/>
    <d v="1899-12-30T08:50:33"/>
    <d v="1899-12-30T09:16:45"/>
    <n v="3030"/>
    <x v="15"/>
    <x v="4"/>
    <n v="201608"/>
  </r>
  <r>
    <x v="2202"/>
    <d v="2016-08-21T00:00:00"/>
    <x v="0"/>
    <n v="2.4"/>
    <n v="1"/>
    <n v="33"/>
    <n v="38"/>
    <d v="1899-12-30T01:33:38"/>
    <d v="1899-12-30T00:39:01"/>
    <x v="82"/>
    <s v="Ironman Mont Tremblant"/>
    <n v="1.5379138483446078"/>
    <n v="0"/>
    <s v="Windy"/>
    <m/>
    <d v="1899-12-30T01:33:38"/>
    <d v="1899-12-30T00:46:49"/>
    <d v="1899-12-30T17:02:10"/>
    <d v="1899-12-30T17:54:34"/>
    <d v="1899-12-30T08:31:05"/>
    <d v="1899-12-30T08:57:17"/>
    <n v="2979"/>
    <x v="15"/>
    <x v="4"/>
    <n v="201608"/>
  </r>
  <r>
    <x v="2202"/>
    <d v="2016-08-21T00:00:00"/>
    <x v="3"/>
    <n v="1"/>
    <n v="0"/>
    <n v="8"/>
    <n v="55"/>
    <d v="1899-12-30T00:08:55"/>
    <d v="1899-12-30T00:08:55"/>
    <x v="82"/>
    <s v="Ironman Mont Tremblant"/>
    <n v="6.7289719626168276"/>
    <n v="0"/>
    <s v="Windy"/>
    <m/>
    <d v="1899-12-30T00:00:00"/>
    <d v="1899-12-30T00:00:00"/>
    <d v="1899-12-30T03:53:37"/>
    <d v="1899-12-30T04:46:01"/>
    <d v="1899-12-30T01:56:49"/>
    <d v="1899-12-30T02:23:01"/>
    <n v="798"/>
    <x v="15"/>
    <x v="4"/>
    <n v="201608"/>
  </r>
  <r>
    <x v="2202"/>
    <d v="2016-08-21T00:00:00"/>
    <x v="1"/>
    <n v="112"/>
    <n v="6"/>
    <n v="29"/>
    <n v="6"/>
    <d v="1899-12-30T06:29:06"/>
    <d v="1899-12-30T00:03:28"/>
    <x v="90"/>
    <s v="Ironman Mont Tremblant"/>
    <n v="17.270624518118748"/>
    <n v="0"/>
    <s v="Rain &amp; Wind"/>
    <s v="https://www.strava.com/activities/684504919"/>
    <d v="1899-12-30T06:29:06"/>
    <d v="1899-12-30T03:14:33"/>
    <d v="1899-12-30T01:31:01"/>
    <d v="1899-12-30T02:23:25"/>
    <d v="1899-12-30T00:45:31"/>
    <d v="1899-12-30T01:11:43"/>
    <n v="249"/>
    <x v="15"/>
    <x v="4"/>
    <n v="201608"/>
  </r>
  <r>
    <x v="2202"/>
    <d v="2016-08-21T00:00:00"/>
    <x v="4"/>
    <n v="1"/>
    <n v="0"/>
    <n v="8"/>
    <n v="58"/>
    <d v="1899-12-30T00:08:58"/>
    <d v="1899-12-30T00:08:58"/>
    <x v="82"/>
    <s v="Ironman Mont Tremblant"/>
    <n v="6.6914498141263996"/>
    <n v="0"/>
    <s v="Rain &amp; Wind"/>
    <m/>
    <d v="1899-12-30T00:00:00"/>
    <d v="1899-12-30T00:00:00"/>
    <d v="1899-12-30T03:54:56"/>
    <d v="1899-12-30T04:47:20"/>
    <d v="1899-12-30T01:57:28"/>
    <d v="1899-12-30T02:23:40"/>
    <n v="809"/>
    <x v="15"/>
    <x v="4"/>
    <n v="201608"/>
  </r>
  <r>
    <x v="2202"/>
    <d v="2016-08-21T00:00:00"/>
    <x v="2"/>
    <n v="26.2"/>
    <n v="6"/>
    <n v="28"/>
    <n v="31"/>
    <d v="1899-12-30T06:28:31"/>
    <d v="1899-12-30T00:14:50"/>
    <x v="98"/>
    <s v="Ironman Mont Tremblant"/>
    <n v="4.0461584659602794"/>
    <n v="0"/>
    <s v="Rain &amp; Wind"/>
    <m/>
    <d v="1899-12-30T06:28:31"/>
    <d v="1899-12-30T03:14:16"/>
    <d v="1899-12-30T06:28:31"/>
    <d v="1899-12-30T07:20:55"/>
    <d v="1899-12-30T03:14:16"/>
    <d v="1899-12-30T03:40:28"/>
    <n v="2669"/>
    <x v="15"/>
    <x v="4"/>
    <n v="201608"/>
  </r>
  <r>
    <x v="2203"/>
    <d v="2016-08-28T00:00:00"/>
    <x v="2"/>
    <n v="3"/>
    <n v="0"/>
    <n v="35"/>
    <n v="48"/>
    <d v="1899-12-30T00:35:48"/>
    <d v="1899-12-30T00:11:56"/>
    <x v="98"/>
    <s v="Random Run with Nolan"/>
    <n v="5.0279329608938594"/>
    <n v="0"/>
    <s v="HOT &amp; Humid"/>
    <s v="https://www.strava.com/activities/692270490"/>
    <d v="1899-12-30T05:12:39"/>
    <d v="1899-12-30T02:36:20"/>
    <d v="1899-12-30T05:12:39"/>
    <d v="1899-12-30T06:05:03"/>
    <d v="1899-12-30T02:36:20"/>
    <d v="1899-12-30T03:02:32"/>
    <n v="2402"/>
    <x v="15"/>
    <x v="4"/>
    <n v="201608"/>
  </r>
  <r>
    <x v="2204"/>
    <d v="2016-08-30T00:00:00"/>
    <x v="2"/>
    <n v="2.2799999999999998"/>
    <n v="0"/>
    <n v="30"/>
    <n v="0"/>
    <d v="1899-12-30T00:30:00"/>
    <d v="1899-12-30T00:13:09"/>
    <x v="97"/>
    <s v="YNHH Treadmill"/>
    <n v="4.5600000000000041"/>
    <n v="0"/>
    <s v="Inside"/>
    <m/>
    <d v="1899-12-30T05:44:44"/>
    <d v="1899-12-30T02:52:22"/>
    <d v="1899-12-30T05:44:44"/>
    <d v="1899-12-30T06:37:08"/>
    <d v="1899-12-30T02:52:22"/>
    <d v="1899-12-30T03:18:34"/>
    <n v="2573"/>
    <x v="15"/>
    <x v="4"/>
    <n v="201608"/>
  </r>
  <r>
    <x v="2205"/>
    <d v="2016-09-04T00:00:00"/>
    <x v="2"/>
    <n v="3.11"/>
    <n v="0"/>
    <n v="31"/>
    <n v="16"/>
    <d v="1899-12-30T00:31:16"/>
    <d v="1899-12-30T00:10:03"/>
    <x v="98"/>
    <s v="PreSoccer Run"/>
    <n v="5.968017057569301"/>
    <n v="0"/>
    <s v="Nice!"/>
    <s v="https://www.strava.com/activities/700404448"/>
    <d v="1899-12-30T04:23:24"/>
    <d v="1899-12-30T02:11:42"/>
    <d v="1899-12-30T04:23:24"/>
    <d v="1899-12-30T05:15:48"/>
    <d v="1899-12-30T02:11:42"/>
    <d v="1899-12-30T02:37:54"/>
    <n v="1465"/>
    <x v="15"/>
    <x v="5"/>
    <n v="201609"/>
  </r>
  <r>
    <x v="2206"/>
    <d v="2016-09-05T00:00:00"/>
    <x v="2"/>
    <n v="3.1"/>
    <n v="0"/>
    <n v="27"/>
    <n v="23"/>
    <d v="1899-12-30T00:27:23"/>
    <d v="1899-12-30T00:08:50"/>
    <x v="98"/>
    <s v="New Haven Road Race"/>
    <n v="6.792452830188684"/>
    <n v="0"/>
    <s v="Nice!"/>
    <m/>
    <d v="1899-12-30T03:51:26"/>
    <d v="1899-12-30T01:55:43"/>
    <d v="1899-12-30T03:51:26"/>
    <d v="1899-12-30T04:43:50"/>
    <d v="1899-12-30T01:55:43"/>
    <d v="1899-12-30T02:21:55"/>
    <n v="781"/>
    <x v="15"/>
    <x v="5"/>
    <n v="201609"/>
  </r>
  <r>
    <x v="2207"/>
    <d v="2016-09-09T00:00:00"/>
    <x v="2"/>
    <n v="2.7"/>
    <n v="0"/>
    <n v="29"/>
    <n v="4"/>
    <d v="1899-12-30T00:29:04"/>
    <d v="1899-12-30T00:10:46"/>
    <x v="98"/>
    <s v="Random"/>
    <n v="5.5733944954128489"/>
    <n v="0"/>
    <s v="HOT &amp; Humid"/>
    <s v="https://www.strava.com/activities/705865793"/>
    <d v="1899-12-30T04:42:03"/>
    <d v="1899-12-30T02:21:02"/>
    <d v="1899-12-30T04:42:03"/>
    <d v="1899-12-30T05:34:27"/>
    <d v="1899-12-30T02:21:02"/>
    <d v="1899-12-30T02:47:14"/>
    <n v="1929"/>
    <x v="15"/>
    <x v="5"/>
    <n v="201609"/>
  </r>
  <r>
    <x v="2207"/>
    <d v="2016-09-09T00:00:00"/>
    <x v="1"/>
    <n v="12"/>
    <n v="0"/>
    <n v="57"/>
    <n v="51"/>
    <d v="1899-12-30T00:57:51"/>
    <d v="1899-12-30T00:04:49"/>
    <x v="53"/>
    <s v="Random"/>
    <n v="12.445980985306837"/>
    <n v="0"/>
    <s v="HOT &amp; Humid"/>
    <s v="https://www.strava.com/activities/706208856"/>
    <d v="1899-12-30T08:59:56"/>
    <d v="1899-12-30T04:29:58"/>
    <d v="1899-12-30T02:06:18"/>
    <d v="1899-12-30T02:58:42"/>
    <d v="1899-12-30T01:03:09"/>
    <d v="1899-12-30T01:29:21"/>
    <n v="638"/>
    <x v="15"/>
    <x v="5"/>
    <n v="201609"/>
  </r>
  <r>
    <x v="2208"/>
    <d v="2016-09-11T00:00:00"/>
    <x v="2"/>
    <n v="2"/>
    <n v="0"/>
    <n v="21"/>
    <n v="11"/>
    <d v="1899-12-30T00:21:11"/>
    <d v="1899-12-30T00:10:35"/>
    <x v="98"/>
    <s v="Soccer Pre Run - Farmington"/>
    <n v="5.6648308418568103"/>
    <n v="0"/>
    <s v="Warm"/>
    <s v="https://www.strava.com/activities/711272116"/>
    <d v="1899-12-30T04:37:30"/>
    <d v="1899-12-30T02:18:45"/>
    <d v="1899-12-30T04:37:30"/>
    <d v="1899-12-30T05:29:54"/>
    <d v="1899-12-30T02:18:45"/>
    <d v="1899-12-30T02:44:57"/>
    <n v="1836"/>
    <x v="15"/>
    <x v="5"/>
    <n v="201609"/>
  </r>
  <r>
    <x v="2209"/>
    <d v="2016-09-16T00:00:00"/>
    <x v="1"/>
    <n v="13.9"/>
    <n v="1"/>
    <n v="4"/>
    <n v="38"/>
    <d v="1899-12-30T01:04:38"/>
    <d v="1899-12-30T00:04:39"/>
    <x v="53"/>
    <s v="Random"/>
    <n v="12.903558535327496"/>
    <n v="0"/>
    <s v="Warm"/>
    <s v="https://www.strava.com/activities/714450609"/>
    <d v="1899-12-30T08:40:47"/>
    <d v="1899-12-30T04:20:24"/>
    <d v="1899-12-30T02:01:50"/>
    <d v="1899-12-30T02:54:14"/>
    <d v="1899-12-30T01:00:55"/>
    <d v="1899-12-30T01:27:07"/>
    <n v="617"/>
    <x v="15"/>
    <x v="5"/>
    <n v="201609"/>
  </r>
  <r>
    <x v="2209"/>
    <d v="2016-09-16T00:00:00"/>
    <x v="2"/>
    <n v="3.5"/>
    <n v="0"/>
    <n v="41"/>
    <n v="50"/>
    <d v="1899-12-30T00:41:50"/>
    <d v="1899-12-30T00:11:57"/>
    <x v="98"/>
    <s v="Long Way Middlebury Garage"/>
    <n v="5.0199203187251031"/>
    <n v="0"/>
    <s v="Nice!"/>
    <m/>
    <d v="1899-12-30T05:13:09"/>
    <d v="1899-12-30T02:36:35"/>
    <d v="1899-12-30T05:13:09"/>
    <d v="1899-12-30T06:05:33"/>
    <d v="1899-12-30T02:36:35"/>
    <d v="1899-12-30T03:02:47"/>
    <n v="2409"/>
    <x v="15"/>
    <x v="5"/>
    <n v="201609"/>
  </r>
  <r>
    <x v="2210"/>
    <d v="2016-09-20T00:00:00"/>
    <x v="2"/>
    <n v="3.1"/>
    <n v="0"/>
    <n v="37"/>
    <n v="35"/>
    <d v="1899-12-30T00:37:35"/>
    <d v="1899-12-30T00:12:07"/>
    <x v="97"/>
    <s v="YNHH Division St 5k"/>
    <n v="4.9490022172949049"/>
    <n v="0"/>
    <s v="Warm"/>
    <m/>
    <d v="1899-12-30T05:17:38"/>
    <d v="1899-12-30T02:38:49"/>
    <d v="1899-12-30T05:17:38"/>
    <d v="1899-12-30T06:10:02"/>
    <d v="1899-12-30T02:38:49"/>
    <d v="1899-12-30T03:05:01"/>
    <n v="2454"/>
    <x v="15"/>
    <x v="5"/>
    <n v="201609"/>
  </r>
  <r>
    <x v="2211"/>
    <d v="2016-09-21T00:00:00"/>
    <x v="2"/>
    <n v="3.1"/>
    <n v="0"/>
    <n v="33"/>
    <n v="38"/>
    <d v="1899-12-30T00:33:38"/>
    <d v="1899-12-30T00:10:51"/>
    <x v="97"/>
    <s v="YNHH Division St 5k"/>
    <n v="5.5302279484638301"/>
    <n v="0"/>
    <s v="Warm"/>
    <m/>
    <d v="1899-12-30T04:44:15"/>
    <d v="1899-12-30T02:22:08"/>
    <d v="1899-12-30T04:44:15"/>
    <d v="1899-12-30T05:36:39"/>
    <d v="1899-12-30T02:22:08"/>
    <d v="1899-12-30T02:48:20"/>
    <n v="1978"/>
    <x v="15"/>
    <x v="5"/>
    <n v="201609"/>
  </r>
  <r>
    <x v="2212"/>
    <d v="2016-09-23T00:00:00"/>
    <x v="2"/>
    <n v="3.8"/>
    <n v="0"/>
    <n v="57"/>
    <n v="22"/>
    <d v="1899-12-30T00:57:22"/>
    <d v="1899-12-30T00:15:06"/>
    <x v="101"/>
    <s v="Flanders White Trail"/>
    <n v="3.9744334689134253"/>
    <n v="0"/>
    <s v="Nice!"/>
    <m/>
    <d v="1899-12-30T06:35:32"/>
    <d v="1899-12-30T03:17:46"/>
    <d v="1899-12-30T06:35:32"/>
    <d v="1899-12-30T07:27:56"/>
    <d v="1899-12-30T03:17:46"/>
    <d v="1899-12-30T03:43:58"/>
    <n v="2679"/>
    <x v="15"/>
    <x v="5"/>
    <n v="201609"/>
  </r>
  <r>
    <x v="2213"/>
    <d v="2016-09-27T00:00:00"/>
    <x v="2"/>
    <n v="3.1"/>
    <n v="0"/>
    <n v="31"/>
    <n v="58"/>
    <d v="1899-12-30T00:31:58"/>
    <d v="1899-12-30T00:10:19"/>
    <x v="97"/>
    <s v="YNHH 5k"/>
    <n v="5.8185610010427578"/>
    <n v="0"/>
    <s v="Nice!"/>
    <s v="https://www.strava.com/activities/726823078"/>
    <d v="1899-12-30T04:30:10"/>
    <d v="1899-12-30T02:15:05"/>
    <d v="1899-12-30T04:30:10"/>
    <d v="1899-12-30T05:22:34"/>
    <d v="1899-12-30T02:15:05"/>
    <d v="1899-12-30T02:41:17"/>
    <n v="1648"/>
    <x v="15"/>
    <x v="5"/>
    <n v="201609"/>
  </r>
  <r>
    <x v="2214"/>
    <d v="2016-10-02T00:00:00"/>
    <x v="2"/>
    <n v="3"/>
    <n v="0"/>
    <n v="31"/>
    <n v="30"/>
    <d v="1899-12-30T00:31:30"/>
    <d v="1899-12-30T00:10:30"/>
    <x v="98"/>
    <s v="Treadmill"/>
    <n v="5.714285714285718"/>
    <n v="0"/>
    <s v="Inside"/>
    <m/>
    <d v="1899-12-30T04:35:06"/>
    <d v="1899-12-30T02:17:33"/>
    <d v="1899-12-30T04:35:06"/>
    <d v="1899-12-30T05:27:30"/>
    <d v="1899-12-30T02:17:33"/>
    <d v="1899-12-30T02:43:45"/>
    <n v="1781"/>
    <x v="15"/>
    <x v="6"/>
    <n v="201610"/>
  </r>
  <r>
    <x v="2215"/>
    <d v="2016-10-03T00:00:00"/>
    <x v="2"/>
    <n v="3.1"/>
    <n v="0"/>
    <n v="36"/>
    <n v="33"/>
    <d v="1899-12-30T00:36:33"/>
    <d v="1899-12-30T00:11:47"/>
    <x v="97"/>
    <s v="YNHH Division St 5k"/>
    <n v="5.0889192886456946"/>
    <n v="0"/>
    <s v="Warm"/>
    <m/>
    <d v="1899-12-30T05:08:54"/>
    <d v="1899-12-30T02:34:27"/>
    <d v="1899-12-30T05:08:54"/>
    <d v="1899-12-30T06:01:18"/>
    <d v="1899-12-30T02:34:27"/>
    <d v="1899-12-30T03:00:39"/>
    <n v="2363"/>
    <x v="15"/>
    <x v="6"/>
    <n v="201610"/>
  </r>
  <r>
    <x v="2216"/>
    <d v="2016-10-05T00:00:00"/>
    <x v="2"/>
    <n v="3.1"/>
    <n v="0"/>
    <n v="34"/>
    <n v="30"/>
    <d v="1899-12-30T00:34:30"/>
    <d v="1899-12-30T00:11:08"/>
    <x v="97"/>
    <s v="YNHH Division St 5k"/>
    <n v="5.3913043478260914"/>
    <n v="0"/>
    <s v="Warm"/>
    <m/>
    <d v="1899-12-30T04:51:35"/>
    <d v="1899-12-30T02:25:47"/>
    <d v="1899-12-30T04:51:35"/>
    <d v="1899-12-30T05:43:59"/>
    <d v="1899-12-30T02:25:47"/>
    <d v="1899-12-30T02:51:59"/>
    <n v="2126"/>
    <x v="15"/>
    <x v="6"/>
    <n v="201610"/>
  </r>
  <r>
    <x v="2217"/>
    <d v="2016-10-07T00:00:00"/>
    <x v="2"/>
    <n v="4.2"/>
    <n v="0"/>
    <n v="49"/>
    <n v="4"/>
    <d v="1899-12-30T00:49:04"/>
    <d v="1899-12-30T00:11:41"/>
    <x v="98"/>
    <s v="Random"/>
    <n v="5.1358695652173951"/>
    <n v="0"/>
    <s v="Nice!"/>
    <m/>
    <d v="1899-12-30T05:06:05"/>
    <d v="1899-12-30T02:33:02"/>
    <d v="1899-12-30T05:06:05"/>
    <d v="1899-12-30T05:58:29"/>
    <d v="1899-12-30T02:33:02"/>
    <d v="1899-12-30T02:59:14"/>
    <n v="2324"/>
    <x v="15"/>
    <x v="6"/>
    <n v="201610"/>
  </r>
  <r>
    <x v="2218"/>
    <d v="2016-10-13T00:00:00"/>
    <x v="2"/>
    <n v="3.1"/>
    <n v="0"/>
    <n v="35"/>
    <n v="4"/>
    <d v="1899-12-30T00:35:04"/>
    <d v="1899-12-30T00:11:19"/>
    <x v="97"/>
    <s v="YNHH Division St 5k"/>
    <n v="5.3041825095057069"/>
    <n v="0"/>
    <s v="Nice!"/>
    <m/>
    <d v="1899-12-30T04:56:22"/>
    <d v="1899-12-30T02:28:11"/>
    <d v="1899-12-30T04:56:22"/>
    <d v="1899-12-30T05:48:46"/>
    <d v="1899-12-30T02:28:11"/>
    <d v="1899-12-30T02:54:23"/>
    <n v="2201"/>
    <x v="15"/>
    <x v="6"/>
    <n v="201610"/>
  </r>
  <r>
    <x v="2219"/>
    <d v="2016-10-14T00:00:00"/>
    <x v="1"/>
    <n v="16.7"/>
    <n v="1"/>
    <n v="19"/>
    <n v="9"/>
    <d v="1899-12-30T01:19:09"/>
    <d v="1899-12-30T00:04:44"/>
    <x v="53"/>
    <s v="Random"/>
    <n v="12.659507264687313"/>
    <n v="0"/>
    <s v="Chilly"/>
    <s v="road with Chris"/>
    <d v="1899-12-30T08:50:50"/>
    <d v="1899-12-30T04:25:25"/>
    <d v="1899-12-30T02:04:11"/>
    <d v="1899-12-30T02:56:35"/>
    <d v="1899-12-30T01:02:05"/>
    <d v="1899-12-30T01:28:17"/>
    <n v="632"/>
    <x v="15"/>
    <x v="6"/>
    <n v="201610"/>
  </r>
  <r>
    <x v="2220"/>
    <d v="2016-10-16T00:00:00"/>
    <x v="2"/>
    <n v="3.1"/>
    <n v="0"/>
    <n v="32"/>
    <n v="17"/>
    <d v="1899-12-30T00:32:17"/>
    <d v="1899-12-30T00:10:25"/>
    <x v="98"/>
    <s v="Library 5k"/>
    <n v="5.7614868353123434"/>
    <n v="0"/>
    <s v="Nice!"/>
    <s v="Ran with Hunter"/>
    <d v="1899-12-30T04:32:51"/>
    <d v="1899-12-30T02:16:25"/>
    <d v="1899-12-30T04:32:51"/>
    <d v="1899-12-30T05:25:15"/>
    <d v="1899-12-30T02:16:25"/>
    <d v="1899-12-30T02:42:37"/>
    <n v="1723"/>
    <x v="15"/>
    <x v="6"/>
    <n v="201610"/>
  </r>
  <r>
    <x v="2221"/>
    <d v="2016-10-28T00:00:00"/>
    <x v="2"/>
    <n v="3.1"/>
    <n v="0"/>
    <n v="34"/>
    <n v="0"/>
    <d v="1899-12-30T00:34:00"/>
    <d v="1899-12-30T00:10:58"/>
    <x v="98"/>
    <s v="Treadmill"/>
    <n v="5.4705882352941222"/>
    <n v="0"/>
    <s v="Inside"/>
    <s v="Scrubs ep 1&amp;2"/>
    <d v="1899-12-30T04:47:21"/>
    <d v="1899-12-30T02:23:41"/>
    <d v="1899-12-30T04:47:21"/>
    <d v="1899-12-30T05:39:45"/>
    <d v="1899-12-30T02:23:41"/>
    <d v="1899-12-30T02:49:53"/>
    <n v="2038"/>
    <x v="15"/>
    <x v="6"/>
    <n v="201610"/>
  </r>
  <r>
    <x v="2222"/>
    <d v="2016-10-30T00:00:00"/>
    <x v="1"/>
    <n v="24"/>
    <n v="1"/>
    <n v="48"/>
    <n v="44"/>
    <d v="1899-12-30T01:48:44"/>
    <d v="1899-12-30T00:04:32"/>
    <x v="53"/>
    <s v="Random"/>
    <n v="13.243408951563469"/>
    <n v="0"/>
    <s v="Nice!"/>
    <m/>
    <d v="1899-12-30T08:27:25"/>
    <d v="1899-12-30T04:13:43"/>
    <d v="1899-12-30T01:58:42"/>
    <d v="1899-12-30T02:51:06"/>
    <d v="1899-12-30T00:59:21"/>
    <d v="1899-12-30T01:25:33"/>
    <n v="596"/>
    <x v="15"/>
    <x v="6"/>
    <n v="201610"/>
  </r>
  <r>
    <x v="2223"/>
    <d v="2016-11-06T00:00:00"/>
    <x v="2"/>
    <n v="1"/>
    <n v="0"/>
    <n v="11"/>
    <n v="0"/>
    <d v="1899-12-30T00:11:00"/>
    <d v="1899-12-30T00:11:00"/>
    <x v="98"/>
    <s v="Treadmill"/>
    <n v="5.4545454545454586"/>
    <n v="0"/>
    <s v="Inside"/>
    <m/>
    <d v="1899-12-30T04:48:12"/>
    <d v="1899-12-30T02:24:06"/>
    <d v="1899-12-30T04:48:12"/>
    <d v="1899-12-30T05:40:36"/>
    <d v="1899-12-30T02:24:06"/>
    <d v="1899-12-30T02:50:18"/>
    <n v="2051"/>
    <x v="15"/>
    <x v="7"/>
    <n v="201611"/>
  </r>
  <r>
    <x v="2224"/>
    <d v="2016-11-07T00:00:00"/>
    <x v="2"/>
    <n v="2.75"/>
    <n v="0"/>
    <n v="30"/>
    <n v="0"/>
    <d v="1899-12-30T00:30:00"/>
    <d v="1899-12-30T00:10:55"/>
    <x v="98"/>
    <s v="Treadmill"/>
    <n v="5.5000000000000044"/>
    <n v="0"/>
    <s v="Inside"/>
    <m/>
    <d v="1899-12-30T04:45:49"/>
    <d v="1899-12-30T02:22:55"/>
    <d v="1899-12-30T04:45:49"/>
    <d v="1899-12-30T05:38:13"/>
    <d v="1899-12-30T02:22:55"/>
    <d v="1899-12-30T02:49:07"/>
    <n v="2007"/>
    <x v="15"/>
    <x v="7"/>
    <n v="201611"/>
  </r>
  <r>
    <x v="2225"/>
    <d v="2016-11-08T00:00:00"/>
    <x v="2"/>
    <n v="3.1"/>
    <n v="0"/>
    <n v="31"/>
    <n v="46"/>
    <d v="1899-12-30T00:31:46"/>
    <d v="1899-12-30T00:10:15"/>
    <x v="76"/>
    <s v="Austin Run"/>
    <n v="5.8551941238195226"/>
    <n v="0"/>
    <s v="Humid"/>
    <m/>
    <d v="1899-12-30T04:28:29"/>
    <d v="1899-12-30T02:14:14"/>
    <d v="1899-12-30T04:28:29"/>
    <d v="1899-12-30T05:20:53"/>
    <d v="1899-12-30T02:14:14"/>
    <d v="1899-12-30T02:40:26"/>
    <n v="1596"/>
    <x v="15"/>
    <x v="7"/>
    <n v="201611"/>
  </r>
  <r>
    <x v="2226"/>
    <d v="2016-11-16T00:00:00"/>
    <x v="2"/>
    <n v="3.2"/>
    <n v="0"/>
    <n v="36"/>
    <n v="20"/>
    <d v="1899-12-30T00:36:20"/>
    <d v="1899-12-30T00:11:21"/>
    <x v="97"/>
    <s v="YNHH Division St 5k"/>
    <n v="5.2844036697247745"/>
    <n v="0"/>
    <s v="Nice!"/>
    <m/>
    <d v="1899-12-30T04:57:29"/>
    <d v="1899-12-30T02:28:44"/>
    <d v="1899-12-30T04:57:29"/>
    <d v="1899-12-30T05:49:53"/>
    <d v="1899-12-30T02:28:44"/>
    <d v="1899-12-30T02:54:56"/>
    <n v="2221"/>
    <x v="15"/>
    <x v="7"/>
    <n v="201611"/>
  </r>
  <r>
    <x v="2227"/>
    <d v="2016-11-20T00:00:00"/>
    <x v="2"/>
    <n v="2.75"/>
    <n v="0"/>
    <n v="30"/>
    <n v="0"/>
    <d v="1899-12-30T00:30:00"/>
    <d v="1899-12-30T00:10:55"/>
    <x v="98"/>
    <s v="Treadmill"/>
    <n v="5.5000000000000044"/>
    <n v="0"/>
    <s v="Inside"/>
    <m/>
    <d v="1899-12-30T04:45:49"/>
    <d v="1899-12-30T02:22:55"/>
    <d v="1899-12-30T04:45:49"/>
    <d v="1899-12-30T05:38:13"/>
    <d v="1899-12-30T02:22:55"/>
    <d v="1899-12-30T02:49:07"/>
    <n v="2007"/>
    <x v="15"/>
    <x v="7"/>
    <n v="201611"/>
  </r>
  <r>
    <x v="2228"/>
    <d v="2016-11-22T00:00:00"/>
    <x v="0"/>
    <n v="0.75"/>
    <n v="0"/>
    <n v="30"/>
    <n v="0"/>
    <d v="1899-12-30T00:30:00"/>
    <d v="1899-12-30T00:40:00"/>
    <x v="102"/>
    <s v="PHS Swim"/>
    <n v="1.5000000000000013"/>
    <n v="0"/>
    <s v="Inside"/>
    <n v="1200"/>
    <d v="1899-12-30T01:36:00"/>
    <d v="1899-12-30T00:48:00"/>
    <d v="1899-12-30T17:28:00"/>
    <d v="1899-12-30T18:20:24"/>
    <d v="1899-12-30T08:44:00"/>
    <d v="1899-12-30T09:10:12"/>
    <n v="2998"/>
    <x v="15"/>
    <x v="7"/>
    <n v="201611"/>
  </r>
  <r>
    <x v="2229"/>
    <d v="2016-11-24T00:00:00"/>
    <x v="2"/>
    <n v="3.1"/>
    <n v="0"/>
    <n v="38"/>
    <n v="54"/>
    <d v="1899-12-30T00:38:54"/>
    <d v="1899-12-30T00:12:33"/>
    <x v="98"/>
    <s v="Turkey Trot"/>
    <n v="4.7814910025706983"/>
    <n v="0"/>
    <s v="Chilly"/>
    <m/>
    <d v="1899-12-30T05:28:46"/>
    <d v="1899-12-30T02:44:23"/>
    <d v="1899-12-30T05:28:46"/>
    <d v="1899-12-30T06:21:10"/>
    <d v="1899-12-30T02:44:23"/>
    <d v="1899-12-30T03:10:35"/>
    <n v="2519"/>
    <x v="15"/>
    <x v="7"/>
    <n v="201611"/>
  </r>
  <r>
    <x v="2230"/>
    <d v="2016-11-25T00:00:00"/>
    <x v="2"/>
    <n v="3.1"/>
    <n v="0"/>
    <n v="37"/>
    <n v="21"/>
    <d v="1899-12-30T00:37:21"/>
    <d v="1899-12-30T00:12:03"/>
    <x v="98"/>
    <s v="Bunker Hill &amp; Back"/>
    <n v="4.9799196787148627"/>
    <n v="0"/>
    <s v="Nice!"/>
    <m/>
    <d v="1899-12-30T05:15:40"/>
    <d v="1899-12-30T02:37:50"/>
    <d v="1899-12-30T05:15:40"/>
    <d v="1899-12-30T06:08:04"/>
    <d v="1899-12-30T02:37:50"/>
    <d v="1899-12-30T03:04:02"/>
    <n v="2437"/>
    <x v="15"/>
    <x v="7"/>
    <n v="201611"/>
  </r>
  <r>
    <x v="2231"/>
    <d v="2016-11-27T00:00:00"/>
    <x v="2"/>
    <n v="5.25"/>
    <n v="0"/>
    <n v="58"/>
    <n v="55"/>
    <d v="1899-12-30T00:58:55"/>
    <d v="1899-12-30T00:11:13"/>
    <x v="98"/>
    <s v="Harvest Ramble"/>
    <n v="5.3465346534653513"/>
    <n v="0"/>
    <s v="Chilly"/>
    <s v="Hilly"/>
    <d v="1899-12-30T04:54:01"/>
    <d v="1899-12-30T02:27:01"/>
    <d v="1899-12-30T04:54:01"/>
    <d v="1899-12-30T05:46:25"/>
    <d v="1899-12-30T02:27:01"/>
    <d v="1899-12-30T02:53:13"/>
    <n v="2161"/>
    <x v="15"/>
    <x v="7"/>
    <n v="201611"/>
  </r>
  <r>
    <x v="2232"/>
    <d v="2016-11-28T00:00:00"/>
    <x v="2"/>
    <n v="3.1"/>
    <n v="0"/>
    <n v="38"/>
    <n v="16"/>
    <d v="1899-12-30T00:38:16"/>
    <d v="1899-12-30T00:12:21"/>
    <x v="97"/>
    <s v="YNHH Division St 5k"/>
    <n v="4.8606271777003522"/>
    <n v="0"/>
    <s v="Nice!"/>
    <m/>
    <d v="1899-12-30T05:23:25"/>
    <d v="1899-12-30T02:41:42"/>
    <d v="1899-12-30T05:23:25"/>
    <d v="1899-12-30T06:15:49"/>
    <d v="1899-12-30T02:41:42"/>
    <d v="1899-12-30T03:07:54"/>
    <n v="2486"/>
    <x v="15"/>
    <x v="7"/>
    <n v="201611"/>
  </r>
  <r>
    <x v="2233"/>
    <d v="2016-11-29T00:00:00"/>
    <x v="0"/>
    <n v="1"/>
    <n v="0"/>
    <n v="49"/>
    <n v="40"/>
    <d v="1899-12-30T00:49:40"/>
    <d v="1899-12-30T00:49:40"/>
    <x v="102"/>
    <s v="PHS Swim"/>
    <n v="1.2080536912751687"/>
    <n v="0"/>
    <s v="Inside"/>
    <m/>
    <d v="1899-12-30T01:59:12"/>
    <d v="1899-12-30T00:59:36"/>
    <d v="1899-12-30T21:41:16"/>
    <d v="1899-12-30T22:33:40"/>
    <d v="1899-12-30T10:50:38"/>
    <d v="1899-12-30T11:16:50"/>
    <n v="3083"/>
    <x v="15"/>
    <x v="7"/>
    <n v="201611"/>
  </r>
  <r>
    <x v="2234"/>
    <d v="2016-12-01T00:00:00"/>
    <x v="0"/>
    <n v="1"/>
    <n v="0"/>
    <n v="53"/>
    <n v="31"/>
    <d v="1899-12-30T00:53:31"/>
    <d v="1899-12-30T00:53:31"/>
    <x v="102"/>
    <s v="PHS Swim"/>
    <n v="1.1211460604173165"/>
    <n v="0"/>
    <s v="Inside"/>
    <m/>
    <d v="1899-12-30T02:08:26"/>
    <d v="1899-12-30T01:04:13"/>
    <d v="1899-12-30T23:22:08"/>
    <d v="1899-12-31T00:14:32"/>
    <d v="1899-12-30T11:41:04"/>
    <d v="1899-12-30T12:07:16"/>
    <n v="3096"/>
    <x v="15"/>
    <x v="11"/>
    <n v="201612"/>
  </r>
  <r>
    <x v="2235"/>
    <d v="2016-12-02T00:00:00"/>
    <x v="1"/>
    <n v="12.95"/>
    <n v="1"/>
    <n v="4"/>
    <n v="19"/>
    <d v="1899-12-30T01:04:19"/>
    <d v="1899-12-30T00:04:58"/>
    <x v="53"/>
    <s v="Reverse Griskus Sprint"/>
    <n v="12.080849961129836"/>
    <n v="0"/>
    <s v="Cold &amp; Windy"/>
    <m/>
    <d v="1899-12-30T09:16:15"/>
    <d v="1899-12-30T04:38:08"/>
    <d v="1899-12-30T02:10:07"/>
    <d v="1899-12-30T03:02:31"/>
    <d v="1899-12-30T01:05:04"/>
    <d v="1899-12-30T01:31:16"/>
    <n v="644"/>
    <x v="15"/>
    <x v="11"/>
    <n v="201612"/>
  </r>
  <r>
    <x v="2236"/>
    <d v="2016-12-04T00:00:00"/>
    <x v="2"/>
    <n v="3.1"/>
    <n v="0"/>
    <n v="37"/>
    <n v="8"/>
    <d v="1899-12-30T00:37:08"/>
    <d v="1899-12-30T00:11:59"/>
    <x v="98"/>
    <s v="fenn's Pond"/>
    <n v="5.0089766606822304"/>
    <n v="0"/>
    <s v="Cold &amp; Windy"/>
    <m/>
    <d v="1899-12-30T05:13:50"/>
    <d v="1899-12-30T02:36:55"/>
    <d v="1899-12-30T05:13:50"/>
    <d v="1899-12-30T06:06:14"/>
    <d v="1899-12-30T02:36:55"/>
    <d v="1899-12-30T03:03:07"/>
    <n v="2413"/>
    <x v="15"/>
    <x v="11"/>
    <n v="201612"/>
  </r>
  <r>
    <x v="2237"/>
    <d v="2016-12-05T00:00:00"/>
    <x v="2"/>
    <n v="2.71"/>
    <n v="0"/>
    <n v="30"/>
    <n v="0"/>
    <d v="1899-12-30T00:30:00"/>
    <d v="1899-12-30T00:11:04"/>
    <x v="98"/>
    <s v="Treadmill"/>
    <n v="5.4200000000000044"/>
    <n v="0"/>
    <s v="Inside"/>
    <m/>
    <d v="1899-12-30T04:50:02"/>
    <d v="1899-12-30T02:25:01"/>
    <d v="1899-12-30T04:50:02"/>
    <d v="1899-12-30T05:42:26"/>
    <d v="1899-12-30T02:25:01"/>
    <d v="1899-12-30T02:51:13"/>
    <n v="2093"/>
    <x v="15"/>
    <x v="11"/>
    <n v="201612"/>
  </r>
  <r>
    <x v="2238"/>
    <d v="2016-12-06T00:00:00"/>
    <x v="2"/>
    <n v="1.45"/>
    <n v="0"/>
    <n v="15"/>
    <n v="24"/>
    <d v="1899-12-30T00:15:24"/>
    <d v="1899-12-30T00:10:37"/>
    <x v="97"/>
    <s v="YNHH Treadmill"/>
    <n v="5.6493506493506542"/>
    <n v="0"/>
    <s v="Inside"/>
    <m/>
    <d v="1899-12-30T04:38:16"/>
    <d v="1899-12-30T02:19:08"/>
    <d v="1899-12-30T04:38:16"/>
    <d v="1899-12-30T05:30:40"/>
    <d v="1899-12-30T02:19:08"/>
    <d v="1899-12-30T02:45:20"/>
    <n v="1850"/>
    <x v="15"/>
    <x v="11"/>
    <n v="201612"/>
  </r>
  <r>
    <x v="2238"/>
    <d v="2016-12-06T00:00:00"/>
    <x v="0"/>
    <n v="0.96599999999999997"/>
    <n v="0"/>
    <n v="35"/>
    <n v="10"/>
    <d v="1899-12-30T00:35:10"/>
    <d v="1899-12-30T00:36:24"/>
    <x v="102"/>
    <s v="Guppy Week 1 Wkout 1"/>
    <n v="1.648151658767774"/>
    <n v="0"/>
    <s v="Inside"/>
    <n v="1700"/>
    <d v="1899-12-30T01:27:22"/>
    <d v="1899-12-30T00:43:41"/>
    <d v="1899-12-30T15:53:48"/>
    <d v="1899-12-30T16:46:12"/>
    <d v="1899-12-30T07:56:54"/>
    <d v="1899-12-30T08:23:06"/>
    <n v="2911"/>
    <x v="15"/>
    <x v="11"/>
    <n v="201612"/>
  </r>
  <r>
    <x v="2239"/>
    <d v="2016-12-07T00:00:00"/>
    <x v="2"/>
    <n v="1.5"/>
    <n v="0"/>
    <n v="16"/>
    <n v="47"/>
    <d v="1899-12-30T00:16:47"/>
    <d v="1899-12-30T00:11:11"/>
    <x v="97"/>
    <s v="YNHH Treadmill"/>
    <n v="5.3624627606752773"/>
    <n v="0"/>
    <s v="Inside"/>
    <m/>
    <d v="1899-12-30T04:53:09"/>
    <d v="1899-12-30T02:26:34"/>
    <d v="1899-12-30T04:53:09"/>
    <d v="1899-12-30T05:45:33"/>
    <d v="1899-12-30T02:26:34"/>
    <d v="1899-12-30T02:52:46"/>
    <n v="2152"/>
    <x v="15"/>
    <x v="11"/>
    <n v="201612"/>
  </r>
  <r>
    <x v="2240"/>
    <d v="2016-12-08T00:00:00"/>
    <x v="2"/>
    <n v="2.58"/>
    <n v="0"/>
    <n v="30"/>
    <n v="4"/>
    <d v="1899-12-30T00:30:04"/>
    <d v="1899-12-30T00:11:39"/>
    <x v="97"/>
    <s v="YNHH Treadmill"/>
    <n v="5.1485587583148611"/>
    <n v="0"/>
    <s v="Inside"/>
    <m/>
    <d v="1899-12-30T05:05:20"/>
    <d v="1899-12-30T02:32:40"/>
    <d v="1899-12-30T05:05:20"/>
    <d v="1899-12-30T05:57:44"/>
    <d v="1899-12-30T02:32:40"/>
    <d v="1899-12-30T02:58:52"/>
    <n v="2316"/>
    <x v="15"/>
    <x v="11"/>
    <n v="201612"/>
  </r>
  <r>
    <x v="2240"/>
    <d v="2016-12-08T00:00:00"/>
    <x v="0"/>
    <n v="1.0229999999999999"/>
    <n v="0"/>
    <n v="37"/>
    <n v="31"/>
    <d v="1899-12-30T00:37:31"/>
    <d v="1899-12-30T00:36:40"/>
    <x v="102"/>
    <s v="Guppy Week 1 Wkout 2"/>
    <n v="1.6360728565082199"/>
    <n v="0"/>
    <s v="Inside"/>
    <n v="1800"/>
    <d v="1899-12-30T01:28:01"/>
    <d v="1899-12-30T00:44:00"/>
    <d v="1899-12-30T16:00:50"/>
    <d v="1899-12-30T16:53:14"/>
    <d v="1899-12-30T08:00:25"/>
    <d v="1899-12-30T08:26:37"/>
    <n v="2923"/>
    <x v="15"/>
    <x v="11"/>
    <n v="201612"/>
  </r>
  <r>
    <x v="2241"/>
    <d v="2016-12-09T00:00:00"/>
    <x v="2"/>
    <n v="2.89"/>
    <n v="0"/>
    <n v="30"/>
    <n v="16"/>
    <d v="1899-12-30T00:30:16"/>
    <d v="1899-12-30T00:10:28"/>
    <x v="98"/>
    <s v="Treadmill"/>
    <n v="5.7290748898678459"/>
    <n v="0"/>
    <s v="Inside"/>
    <m/>
    <d v="1899-12-30T04:34:23"/>
    <d v="1899-12-30T02:17:12"/>
    <d v="1899-12-30T04:34:23"/>
    <d v="1899-12-30T05:26:47"/>
    <d v="1899-12-30T02:17:12"/>
    <d v="1899-12-30T02:43:24"/>
    <n v="1759"/>
    <x v="15"/>
    <x v="11"/>
    <n v="201612"/>
  </r>
  <r>
    <x v="2242"/>
    <d v="2016-12-10T00:00:00"/>
    <x v="2"/>
    <n v="3"/>
    <n v="0"/>
    <n v="31"/>
    <n v="8"/>
    <d v="1899-12-30T00:31:08"/>
    <d v="1899-12-30T00:10:23"/>
    <x v="98"/>
    <s v="Treadmill"/>
    <n v="5.7815845824411181"/>
    <n v="0"/>
    <s v="Inside"/>
    <m/>
    <d v="1899-12-30T04:31:54"/>
    <d v="1899-12-30T02:15:57"/>
    <d v="1899-12-30T04:31:54"/>
    <d v="1899-12-30T05:24:18"/>
    <d v="1899-12-30T02:15:57"/>
    <d v="1899-12-30T02:42:09"/>
    <n v="1695"/>
    <x v="15"/>
    <x v="11"/>
    <n v="201612"/>
  </r>
  <r>
    <x v="2243"/>
    <d v="2016-12-11T00:00:00"/>
    <x v="2"/>
    <n v="3"/>
    <n v="0"/>
    <n v="31"/>
    <n v="34"/>
    <d v="1899-12-30T00:31:34"/>
    <d v="1899-12-30T00:10:31"/>
    <x v="98"/>
    <s v="Treadmill"/>
    <n v="5.7022175290390757"/>
    <n v="0"/>
    <s v="Inside"/>
    <s v="5.7 and go"/>
    <d v="1899-12-30T04:35:41"/>
    <d v="1899-12-30T02:17:50"/>
    <d v="1899-12-30T04:35:41"/>
    <d v="1899-12-30T05:28:05"/>
    <d v="1899-12-30T02:17:50"/>
    <d v="1899-12-30T02:44:02"/>
    <n v="1795"/>
    <x v="15"/>
    <x v="11"/>
    <n v="201612"/>
  </r>
  <r>
    <x v="2244"/>
    <d v="2016-12-12T00:00:00"/>
    <x v="2"/>
    <n v="3"/>
    <n v="0"/>
    <n v="30"/>
    <n v="38"/>
    <d v="1899-12-30T00:30:38"/>
    <d v="1899-12-30T00:10:13"/>
    <x v="97"/>
    <s v="YNHH Treadmill"/>
    <n v="5.8759521218716042"/>
    <n v="0"/>
    <s v="Inside"/>
    <s v="5.8 and go"/>
    <d v="1899-12-30T04:27:32"/>
    <d v="1899-12-30T02:13:46"/>
    <d v="1899-12-30T04:27:32"/>
    <d v="1899-12-30T05:19:56"/>
    <d v="1899-12-30T02:13:46"/>
    <d v="1899-12-30T02:39:58"/>
    <n v="1569"/>
    <x v="15"/>
    <x v="11"/>
    <n v="201612"/>
  </r>
  <r>
    <x v="2245"/>
    <d v="2016-12-13T00:00:00"/>
    <x v="2"/>
    <n v="3"/>
    <n v="0"/>
    <n v="30"/>
    <n v="9"/>
    <d v="1899-12-30T00:30:09"/>
    <d v="1899-12-30T00:10:03"/>
    <x v="97"/>
    <s v="YNHH Treadmill"/>
    <n v="5.970149253731349"/>
    <n v="0"/>
    <s v="Inside"/>
    <s v="5.9 and go"/>
    <d v="1899-12-30T04:23:19"/>
    <d v="1899-12-30T02:11:39"/>
    <d v="1899-12-30T04:23:19"/>
    <d v="1899-12-30T05:15:43"/>
    <d v="1899-12-30T02:11:39"/>
    <d v="1899-12-30T02:37:51"/>
    <n v="1460"/>
    <x v="15"/>
    <x v="11"/>
    <n v="201612"/>
  </r>
  <r>
    <x v="2246"/>
    <d v="2016-12-14T00:00:00"/>
    <x v="2"/>
    <n v="3"/>
    <n v="0"/>
    <n v="29"/>
    <n v="56"/>
    <d v="1899-12-30T00:29:56"/>
    <d v="1899-12-30T00:09:59"/>
    <x v="97"/>
    <s v="YNHH Treadmill"/>
    <n v="6.0133630289532345"/>
    <n v="0"/>
    <s v="Inside"/>
    <s v="6.0 and go"/>
    <d v="1899-12-30T04:21:25"/>
    <d v="1899-12-30T02:10:43"/>
    <d v="1899-12-30T04:21:25"/>
    <d v="1899-12-30T05:13:49"/>
    <d v="1899-12-30T02:10:43"/>
    <d v="1899-12-30T02:36:55"/>
    <n v="1389"/>
    <x v="15"/>
    <x v="11"/>
    <n v="201612"/>
  </r>
  <r>
    <x v="2247"/>
    <d v="2016-12-15T00:00:00"/>
    <x v="2"/>
    <n v="3.03"/>
    <n v="0"/>
    <n v="30"/>
    <n v="0"/>
    <d v="1899-12-30T00:30:00"/>
    <d v="1899-12-30T00:09:54"/>
    <x v="97"/>
    <s v="YNHH Treadmill"/>
    <n v="6.0600000000000049"/>
    <n v="0"/>
    <s v="Inside"/>
    <s v="6.1 and go"/>
    <d v="1899-12-30T04:19:24"/>
    <d v="1899-12-30T02:09:42"/>
    <d v="1899-12-30T04:19:24"/>
    <d v="1899-12-30T05:11:48"/>
    <d v="1899-12-30T02:09:42"/>
    <d v="1899-12-30T02:35:54"/>
    <n v="1340"/>
    <x v="15"/>
    <x v="11"/>
    <n v="201612"/>
  </r>
  <r>
    <x v="2248"/>
    <d v="2016-12-16T00:00:00"/>
    <x v="2"/>
    <n v="3.06"/>
    <n v="0"/>
    <n v="30"/>
    <n v="0"/>
    <d v="1899-12-30T00:30:00"/>
    <d v="1899-12-30T00:09:48"/>
    <x v="98"/>
    <s v="Treadmill"/>
    <n v="6.1200000000000054"/>
    <n v="0"/>
    <s v="Inside"/>
    <s v="6.2 and go"/>
    <d v="1899-12-30T04:16:52"/>
    <d v="1899-12-30T02:08:26"/>
    <d v="1899-12-30T04:16:52"/>
    <d v="1899-12-30T05:09:16"/>
    <d v="1899-12-30T02:08:26"/>
    <d v="1899-12-30T02:34:38"/>
    <n v="1247"/>
    <x v="15"/>
    <x v="11"/>
    <n v="201612"/>
  </r>
  <r>
    <x v="2249"/>
    <d v="2016-12-17T00:00:00"/>
    <x v="2"/>
    <n v="3"/>
    <n v="0"/>
    <n v="30"/>
    <n v="36"/>
    <d v="1899-12-30T00:30:36"/>
    <d v="1899-12-30T00:10:12"/>
    <x v="98"/>
    <s v="Treadmill"/>
    <n v="5.8823529411764746"/>
    <n v="0"/>
    <s v="Inside"/>
    <m/>
    <d v="1899-12-30T04:27:14"/>
    <d v="1899-12-30T02:13:37"/>
    <d v="1899-12-30T04:27:14"/>
    <d v="1899-12-30T05:19:38"/>
    <d v="1899-12-30T02:13:37"/>
    <d v="1899-12-30T02:39:49"/>
    <n v="1558"/>
    <x v="15"/>
    <x v="11"/>
    <n v="201612"/>
  </r>
  <r>
    <x v="2250"/>
    <d v="2016-12-18T00:00:00"/>
    <x v="2"/>
    <n v="3.1"/>
    <n v="0"/>
    <n v="33"/>
    <n v="7"/>
    <d v="1899-12-30T00:33:07"/>
    <d v="1899-12-30T00:10:41"/>
    <x v="98"/>
    <s v="fenn's Pond"/>
    <n v="5.616507297433321"/>
    <n v="0"/>
    <s v="Foggy"/>
    <m/>
    <d v="1899-12-30T04:39:53"/>
    <d v="1899-12-30T02:19:57"/>
    <d v="1899-12-30T04:39:53"/>
    <d v="1899-12-30T05:32:17"/>
    <d v="1899-12-30T02:19:57"/>
    <d v="1899-12-30T02:46:09"/>
    <n v="1878"/>
    <x v="15"/>
    <x v="11"/>
    <n v="201612"/>
  </r>
  <r>
    <x v="2251"/>
    <d v="2016-12-19T00:00:00"/>
    <x v="2"/>
    <n v="2.4900000000000002"/>
    <n v="0"/>
    <n v="27"/>
    <n v="54"/>
    <d v="1899-12-30T00:27:54"/>
    <d v="1899-12-30T00:11:12"/>
    <x v="97"/>
    <s v="YNHH Treadmill"/>
    <n v="5.3548387096774235"/>
    <n v="0"/>
    <s v="Inside"/>
    <m/>
    <d v="1899-12-30T04:53:34"/>
    <d v="1899-12-30T02:26:47"/>
    <d v="1899-12-30T04:53:34"/>
    <d v="1899-12-30T05:45:58"/>
    <d v="1899-12-30T02:26:47"/>
    <d v="1899-12-30T02:52:59"/>
    <n v="2156"/>
    <x v="15"/>
    <x v="11"/>
    <n v="201612"/>
  </r>
  <r>
    <x v="2252"/>
    <d v="2016-12-20T00:00:00"/>
    <x v="2"/>
    <n v="3"/>
    <n v="0"/>
    <n v="30"/>
    <n v="25"/>
    <d v="1899-12-30T00:30:25"/>
    <d v="1899-12-30T00:10:08"/>
    <x v="98"/>
    <s v="389 Treadmill"/>
    <n v="5.9178082191780872"/>
    <n v="0"/>
    <s v="Inside"/>
    <m/>
    <d v="1899-12-30T04:25:38"/>
    <d v="1899-12-30T02:12:49"/>
    <d v="1899-12-30T04:25:38"/>
    <d v="1899-12-30T05:18:02"/>
    <d v="1899-12-30T02:12:49"/>
    <d v="1899-12-30T02:39:01"/>
    <n v="1512"/>
    <x v="15"/>
    <x v="11"/>
    <n v="201612"/>
  </r>
  <r>
    <x v="2253"/>
    <d v="2016-12-21T00:00:00"/>
    <x v="2"/>
    <n v="2.42"/>
    <n v="0"/>
    <n v="30"/>
    <n v="0"/>
    <d v="1899-12-30T00:30:00"/>
    <d v="1899-12-30T00:12:24"/>
    <x v="97"/>
    <s v="YNHH Treadmill"/>
    <n v="4.8400000000000034"/>
    <n v="0"/>
    <s v="Inside"/>
    <m/>
    <d v="1899-12-30T05:24:48"/>
    <d v="1899-12-30T02:42:24"/>
    <d v="1899-12-30T05:24:48"/>
    <d v="1899-12-30T06:17:12"/>
    <d v="1899-12-30T02:42:24"/>
    <d v="1899-12-30T03:08:36"/>
    <n v="2491"/>
    <x v="15"/>
    <x v="11"/>
    <n v="201612"/>
  </r>
  <r>
    <x v="2254"/>
    <d v="2016-12-22T00:00:00"/>
    <x v="2"/>
    <n v="2"/>
    <n v="0"/>
    <n v="22"/>
    <n v="5"/>
    <d v="1899-12-30T00:22:05"/>
    <d v="1899-12-30T00:11:02"/>
    <x v="97"/>
    <s v="ynhh"/>
    <n v="5.4339622641509484"/>
    <n v="0"/>
    <s v="Inside"/>
    <m/>
    <d v="1899-12-30T04:49:17"/>
    <d v="1899-12-30T02:24:39"/>
    <d v="1899-12-30T04:49:17"/>
    <d v="1899-12-30T05:41:42"/>
    <d v="1899-12-30T02:24:39"/>
    <d v="1899-12-30T02:50:51"/>
    <n v="2075"/>
    <x v="15"/>
    <x v="11"/>
    <n v="201612"/>
  </r>
  <r>
    <x v="2245"/>
    <d v="2016-12-13T00:00:00"/>
    <x v="0"/>
    <n v="1"/>
    <n v="0"/>
    <n v="33"/>
    <n v="25"/>
    <d v="1899-12-30T00:33:25"/>
    <d v="1899-12-30T00:33:25"/>
    <x v="102"/>
    <s v="PHS Swim"/>
    <n v="1.7955112219451388"/>
    <n v="0"/>
    <s v="Inside"/>
    <m/>
    <d v="1899-12-30T01:20:12"/>
    <d v="1899-12-30T00:40:06"/>
    <d v="1899-12-30T14:35:31"/>
    <d v="1899-12-30T15:27:55"/>
    <d v="1899-12-30T07:17:45"/>
    <d v="1899-12-30T07:43:58"/>
    <n v="2815"/>
    <x v="15"/>
    <x v="11"/>
    <n v="201612"/>
  </r>
  <r>
    <x v="2247"/>
    <d v="2016-12-15T00:00:00"/>
    <x v="0"/>
    <n v="0.95"/>
    <n v="0"/>
    <n v="31"/>
    <n v="1"/>
    <d v="1899-12-30T00:31:01"/>
    <d v="1899-12-30T00:32:39"/>
    <x v="102"/>
    <s v="PHS Swim"/>
    <n v="1.8377216550241817"/>
    <n v="0"/>
    <s v="Inside"/>
    <m/>
    <d v="1899-12-30T01:18:21"/>
    <d v="1899-12-30T00:39:11"/>
    <d v="1899-12-30T14:15:24"/>
    <d v="1899-12-30T15:07:48"/>
    <d v="1899-12-30T07:07:42"/>
    <d v="1899-12-30T07:33:54"/>
    <n v="2798"/>
    <x v="15"/>
    <x v="11"/>
    <n v="201612"/>
  </r>
  <r>
    <x v="2255"/>
    <d v="2016-12-23T00:00:00"/>
    <x v="2"/>
    <n v="3.1"/>
    <n v="0"/>
    <n v="40"/>
    <n v="4"/>
    <d v="1899-12-30T00:40:04"/>
    <d v="1899-12-30T00:12:55"/>
    <x v="98"/>
    <s v="fenn's Pond"/>
    <n v="4.6422628951747127"/>
    <n v="0"/>
    <s v="Chilly"/>
    <m/>
    <d v="1899-12-30T05:38:38"/>
    <d v="1899-12-30T02:49:19"/>
    <d v="1899-12-30T05:38:38"/>
    <d v="1899-12-30T06:31:02"/>
    <d v="1899-12-30T02:49:19"/>
    <d v="1899-12-30T03:15:31"/>
    <n v="2558"/>
    <x v="15"/>
    <x v="11"/>
    <n v="201612"/>
  </r>
  <r>
    <x v="2256"/>
    <d v="2016-12-24T00:00:00"/>
    <x v="1"/>
    <n v="7"/>
    <n v="0"/>
    <n v="31"/>
    <n v="13"/>
    <d v="1899-12-30T00:31:13"/>
    <d v="1899-12-30T00:04:28"/>
    <x v="78"/>
    <s v="Zwift Watopia"/>
    <n v="13.454351308061945"/>
    <n v="0"/>
    <s v="Inside"/>
    <m/>
    <d v="1899-12-30T08:19:28"/>
    <d v="1899-12-30T04:09:44"/>
    <d v="1899-12-30T01:56:50"/>
    <d v="1899-12-30T02:49:14"/>
    <d v="1899-12-30T00:58:25"/>
    <d v="1899-12-30T01:24:37"/>
    <n v="570"/>
    <x v="15"/>
    <x v="11"/>
    <n v="201612"/>
  </r>
  <r>
    <x v="2257"/>
    <d v="2016-12-26T00:00:00"/>
    <x v="2"/>
    <n v="5"/>
    <n v="0"/>
    <n v="50"/>
    <n v="1"/>
    <d v="1899-12-30T00:50:01"/>
    <d v="1899-12-30T00:10:00"/>
    <x v="98"/>
    <s v="Treadmill"/>
    <n v="5.9980006664445229"/>
    <n v="0"/>
    <s v="Inside"/>
    <m/>
    <d v="1899-12-30T04:22:05"/>
    <d v="1899-12-30T02:11:03"/>
    <d v="1899-12-30T04:22:05"/>
    <d v="1899-12-30T05:14:29"/>
    <d v="1899-12-30T02:11:03"/>
    <d v="1899-12-30T02:37:15"/>
    <n v="1426"/>
    <x v="15"/>
    <x v="11"/>
    <n v="201612"/>
  </r>
  <r>
    <x v="2258"/>
    <d v="2016-12-27T00:00:00"/>
    <x v="2"/>
    <n v="4.1500000000000004"/>
    <n v="0"/>
    <n v="44"/>
    <n v="3"/>
    <d v="1899-12-30T00:44:03"/>
    <d v="1899-12-30T00:10:37"/>
    <x v="97"/>
    <s v="YNHH Prospect Hill Loop"/>
    <n v="5.6526674233825247"/>
    <n v="0"/>
    <s v="Perfect"/>
    <s v="https://www.strava.com/activities/813003654"/>
    <d v="1899-12-30T04:38:06"/>
    <d v="1899-12-30T02:19:03"/>
    <d v="1899-12-30T04:38:06"/>
    <d v="1899-12-30T05:30:30"/>
    <d v="1899-12-30T02:19:03"/>
    <d v="1899-12-30T02:45:15"/>
    <n v="1848"/>
    <x v="15"/>
    <x v="11"/>
    <n v="201612"/>
  </r>
  <r>
    <x v="2259"/>
    <d v="2016-12-28T00:00:00"/>
    <x v="2"/>
    <n v="4"/>
    <n v="0"/>
    <n v="39"/>
    <n v="30"/>
    <d v="1899-12-30T00:39:30"/>
    <d v="1899-12-30T00:09:52"/>
    <x v="103"/>
    <s v="YNHH Bike Path 4 Miler"/>
    <n v="6.0759493670886124"/>
    <n v="0"/>
    <s v="Chilly"/>
    <s v="https://www.strava.com/activities/814007158"/>
    <d v="1899-12-30T04:18:43"/>
    <d v="1899-12-30T02:09:22"/>
    <d v="1899-12-30T04:18:43"/>
    <d v="1899-12-30T05:11:08"/>
    <d v="1899-12-30T02:09:22"/>
    <d v="1899-12-30T02:35:34"/>
    <n v="1319"/>
    <x v="15"/>
    <x v="11"/>
    <n v="201612"/>
  </r>
  <r>
    <x v="2260"/>
    <d v="2016-12-29T00:00:00"/>
    <x v="2"/>
    <n v="5"/>
    <n v="0"/>
    <n v="50"/>
    <n v="20"/>
    <d v="1899-12-30T00:50:20"/>
    <d v="1899-12-30T00:10:04"/>
    <x v="98"/>
    <s v="Treadmill"/>
    <n v="5.9602649006622572"/>
    <n v="0"/>
    <s v="Inside"/>
    <m/>
    <d v="1899-12-30T04:23:45"/>
    <d v="1899-12-30T02:11:52"/>
    <d v="1899-12-30T04:23:45"/>
    <d v="1899-12-30T05:16:09"/>
    <d v="1899-12-30T02:11:52"/>
    <d v="1899-12-30T02:38:04"/>
    <n v="1472"/>
    <x v="15"/>
    <x v="11"/>
    <n v="201612"/>
  </r>
  <r>
    <x v="2261"/>
    <d v="1899-12-30T00:00:00"/>
    <x v="41"/>
    <m/>
    <m/>
    <m/>
    <m/>
    <s v=""/>
    <s v=""/>
    <x v="29"/>
    <m/>
    <s v=""/>
    <n v="0"/>
    <m/>
    <m/>
    <d v="1899-12-30T00:00:00"/>
    <d v="1899-12-30T00:00:00"/>
    <e v="#VALUE!"/>
    <e v="#VALUE!"/>
    <e v="#VALUE!"/>
    <e v="#VALUE!"/>
    <e v="#VALUE!"/>
    <x v="16"/>
    <x v="8"/>
    <n v="190001"/>
  </r>
  <r>
    <x v="2261"/>
    <d v="1899-12-30T00:00:00"/>
    <x v="41"/>
    <m/>
    <m/>
    <m/>
    <m/>
    <s v=""/>
    <s v=""/>
    <x v="29"/>
    <m/>
    <s v=""/>
    <n v="0"/>
    <m/>
    <m/>
    <d v="1899-12-30T00:00:00"/>
    <d v="1899-12-30T00:00:00"/>
    <e v="#VALUE!"/>
    <e v="#VALUE!"/>
    <e v="#VALUE!"/>
    <e v="#VALUE!"/>
    <e v="#VALUE!"/>
    <x v="16"/>
    <x v="8"/>
    <n v="190001"/>
  </r>
  <r>
    <x v="2261"/>
    <d v="1899-12-30T00:00:00"/>
    <x v="41"/>
    <m/>
    <m/>
    <m/>
    <m/>
    <s v=""/>
    <s v=""/>
    <x v="29"/>
    <m/>
    <s v=""/>
    <n v="0"/>
    <m/>
    <m/>
    <d v="1899-12-30T00:00:00"/>
    <d v="1899-12-30T00:00:00"/>
    <e v="#VALUE!"/>
    <e v="#VALUE!"/>
    <e v="#VALUE!"/>
    <e v="#VALUE!"/>
    <e v="#VALUE!"/>
    <x v="16"/>
    <x v="8"/>
    <n v="190001"/>
  </r>
  <r>
    <x v="2261"/>
    <d v="1899-12-30T00:00:00"/>
    <x v="41"/>
    <m/>
    <m/>
    <m/>
    <m/>
    <s v=""/>
    <s v=""/>
    <x v="29"/>
    <m/>
    <s v=""/>
    <n v="0"/>
    <m/>
    <m/>
    <d v="1899-12-30T00:00:00"/>
    <d v="1899-12-30T00:00:00"/>
    <e v="#VALUE!"/>
    <e v="#VALUE!"/>
    <e v="#VALUE!"/>
    <e v="#VALUE!"/>
    <e v="#VALUE!"/>
    <x v="16"/>
    <x v="8"/>
    <n v="190001"/>
  </r>
  <r>
    <x v="2261"/>
    <d v="1899-12-30T00:00:00"/>
    <x v="41"/>
    <m/>
    <m/>
    <m/>
    <m/>
    <s v=""/>
    <s v=""/>
    <x v="29"/>
    <m/>
    <s v=""/>
    <n v="0"/>
    <m/>
    <m/>
    <d v="1899-12-30T00:00:00"/>
    <d v="1899-12-30T00:00:00"/>
    <e v="#VALUE!"/>
    <e v="#VALUE!"/>
    <e v="#VALUE!"/>
    <e v="#VALUE!"/>
    <e v="#VALUE!"/>
    <x v="16"/>
    <x v="8"/>
    <n v="190001"/>
  </r>
  <r>
    <x v="2261"/>
    <d v="1899-12-30T00:00:00"/>
    <x v="41"/>
    <m/>
    <m/>
    <m/>
    <m/>
    <s v=""/>
    <s v=""/>
    <x v="29"/>
    <m/>
    <s v=""/>
    <n v="0"/>
    <m/>
    <m/>
    <d v="1899-12-30T00:00:00"/>
    <d v="1899-12-30T00:00:00"/>
    <e v="#VALUE!"/>
    <e v="#VALUE!"/>
    <e v="#VALUE!"/>
    <e v="#VALUE!"/>
    <e v="#VALUE!"/>
    <x v="16"/>
    <x v="8"/>
    <n v="190001"/>
  </r>
  <r>
    <x v="2261"/>
    <d v="1899-12-30T00:00:00"/>
    <x v="41"/>
    <m/>
    <m/>
    <m/>
    <m/>
    <s v=""/>
    <s v=""/>
    <x v="29"/>
    <m/>
    <s v=""/>
    <n v="0"/>
    <m/>
    <m/>
    <d v="1899-12-30T00:00:00"/>
    <d v="1899-12-30T00:00:00"/>
    <e v="#VALUE!"/>
    <e v="#VALUE!"/>
    <e v="#VALUE!"/>
    <e v="#VALUE!"/>
    <e v="#VALUE!"/>
    <x v="16"/>
    <x v="8"/>
    <n v="190001"/>
  </r>
  <r>
    <x v="2261"/>
    <d v="1899-12-30T00:00:00"/>
    <x v="41"/>
    <m/>
    <m/>
    <m/>
    <m/>
    <s v=""/>
    <s v=""/>
    <x v="29"/>
    <m/>
    <s v=""/>
    <n v="0"/>
    <m/>
    <m/>
    <d v="1899-12-30T00:00:00"/>
    <d v="1899-12-30T00:00:00"/>
    <e v="#VALUE!"/>
    <e v="#VALUE!"/>
    <e v="#VALUE!"/>
    <e v="#VALUE!"/>
    <e v="#VALUE!"/>
    <x v="16"/>
    <x v="8"/>
    <n v="190001"/>
  </r>
  <r>
    <x v="2261"/>
    <d v="1899-12-30T00:00:00"/>
    <x v="41"/>
    <m/>
    <m/>
    <m/>
    <m/>
    <s v=""/>
    <s v=""/>
    <x v="29"/>
    <m/>
    <s v=""/>
    <n v="0"/>
    <m/>
    <m/>
    <d v="1899-12-30T00:00:00"/>
    <d v="1899-12-30T00:00:00"/>
    <e v="#VALUE!"/>
    <e v="#VALUE!"/>
    <e v="#VALUE!"/>
    <e v="#VALUE!"/>
    <e v="#VALUE!"/>
    <x v="16"/>
    <x v="8"/>
    <n v="190001"/>
  </r>
  <r>
    <x v="2261"/>
    <d v="1899-12-30T00:00:00"/>
    <x v="41"/>
    <m/>
    <m/>
    <m/>
    <m/>
    <s v=""/>
    <s v=""/>
    <x v="29"/>
    <m/>
    <s v=""/>
    <n v="0"/>
    <m/>
    <m/>
    <d v="1899-12-30T00:00:00"/>
    <d v="1899-12-30T00:00:00"/>
    <e v="#VALUE!"/>
    <e v="#VALUE!"/>
    <e v="#VALUE!"/>
    <e v="#VALUE!"/>
    <e v="#VALUE!"/>
    <x v="16"/>
    <x v="8"/>
    <n v="190001"/>
  </r>
  <r>
    <x v="2261"/>
    <d v="1899-12-30T00:00:00"/>
    <x v="41"/>
    <m/>
    <m/>
    <m/>
    <m/>
    <s v=""/>
    <s v=""/>
    <x v="29"/>
    <m/>
    <s v=""/>
    <n v="0"/>
    <m/>
    <m/>
    <d v="1899-12-30T00:00:00"/>
    <d v="1899-12-30T00:00:00"/>
    <e v="#VALUE!"/>
    <e v="#VALUE!"/>
    <e v="#VALUE!"/>
    <e v="#VALUE!"/>
    <e v="#VALUE!"/>
    <x v="16"/>
    <x v="8"/>
    <n v="190001"/>
  </r>
  <r>
    <x v="2261"/>
    <d v="1899-12-30T00:00:00"/>
    <x v="41"/>
    <m/>
    <m/>
    <m/>
    <m/>
    <s v=""/>
    <s v=""/>
    <x v="29"/>
    <m/>
    <s v=""/>
    <n v="0"/>
    <m/>
    <m/>
    <d v="1899-12-30T00:00:00"/>
    <d v="1899-12-30T00:00:00"/>
    <e v="#VALUE!"/>
    <e v="#VALUE!"/>
    <e v="#VALUE!"/>
    <e v="#VALUE!"/>
    <e v="#VALUE!"/>
    <x v="16"/>
    <x v="8"/>
    <n v="190001"/>
  </r>
  <r>
    <x v="2261"/>
    <m/>
    <x v="41"/>
    <m/>
    <m/>
    <m/>
    <m/>
    <m/>
    <m/>
    <x v="29"/>
    <m/>
    <m/>
    <m/>
    <m/>
    <m/>
    <m/>
    <m/>
    <m/>
    <m/>
    <m/>
    <m/>
    <m/>
    <x v="17"/>
    <x v="1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51">
  <r>
    <d v="2001-07-11T00:00:00"/>
    <d v="2001-07-11T00:00:00"/>
    <x v="0"/>
    <n v="0.5"/>
    <n v="0"/>
    <n v="21"/>
    <n v="25"/>
    <d v="1899-12-30T00:21:25"/>
    <d v="1899-12-30T00:42:50"/>
    <s v="unk"/>
    <x v="0"/>
    <n v="1.4007782101167325"/>
    <n v="0"/>
    <x v="0"/>
    <m/>
    <d v="1899-12-30T01:42:48"/>
    <d v="1899-12-30T00:51:24"/>
    <d v="1899-12-30T18:42:14"/>
    <d v="1899-12-30T19:34:38"/>
    <d v="1899-12-30T09:21:07"/>
    <d v="1899-12-30T09:47:19"/>
    <n v="3057"/>
    <x v="0"/>
    <x v="0"/>
    <n v="200107"/>
    <n v="28"/>
    <e v="#VALUE!"/>
    <n v="11"/>
  </r>
  <r>
    <d v="2001-07-11T00:00:00"/>
    <d v="2001-07-11T00:00:00"/>
    <x v="1"/>
    <n v="10.5"/>
    <n v="0"/>
    <n v="46"/>
    <n v="51"/>
    <d v="1899-12-30T00:46:51"/>
    <d v="1899-12-30T00:04:28"/>
    <s v="unk"/>
    <x v="0"/>
    <n v="13.447171824973331"/>
    <n v="0"/>
    <x v="0"/>
    <m/>
    <d v="1899-12-30T08:19:44"/>
    <d v="1899-12-30T04:09:52"/>
    <d v="1899-12-30T01:56:54"/>
    <d v="1899-12-30T02:49:18"/>
    <d v="1899-12-30T00:58:27"/>
    <d v="1899-12-30T01:24:39"/>
    <n v="572"/>
    <x v="0"/>
    <x v="0"/>
    <n v="200107"/>
    <n v="28"/>
    <n v="0"/>
    <n v="11"/>
  </r>
  <r>
    <d v="2001-07-11T00:00:00"/>
    <d v="2001-07-11T00:00:00"/>
    <x v="2"/>
    <n v="3.1"/>
    <n v="0"/>
    <n v="42"/>
    <n v="31"/>
    <d v="1899-12-30T00:42:31"/>
    <d v="1899-12-30T00:13:43"/>
    <s v="unk"/>
    <x v="0"/>
    <n v="4.3747549980399887"/>
    <n v="0"/>
    <x v="0"/>
    <m/>
    <d v="1899-12-30T05:59:20"/>
    <d v="1899-12-30T02:59:40"/>
    <d v="1899-12-30T05:59:20"/>
    <d v="1899-12-30T06:51:44"/>
    <d v="1899-12-30T02:59:40"/>
    <d v="1899-12-30T03:25:52"/>
    <n v="2616"/>
    <x v="0"/>
    <x v="0"/>
    <n v="200107"/>
    <n v="28"/>
    <n v="0"/>
    <n v="11"/>
  </r>
  <r>
    <d v="2002-07-10T00:00:00"/>
    <d v="2002-07-10T00:00:00"/>
    <x v="0"/>
    <n v="0.5"/>
    <n v="0"/>
    <n v="20"/>
    <n v="25"/>
    <d v="1899-12-30T00:20:25"/>
    <d v="1899-12-30T00:40:50"/>
    <s v="unk"/>
    <x v="0"/>
    <n v="1.469387755102042"/>
    <n v="0"/>
    <x v="0"/>
    <m/>
    <d v="1899-12-30T01:38:00"/>
    <d v="1899-12-30T00:49:00"/>
    <d v="1899-12-30T17:49:50"/>
    <d v="1899-12-30T18:42:14"/>
    <d v="1899-12-30T08:54:55"/>
    <d v="1899-12-30T09:21:07"/>
    <n v="3036"/>
    <x v="1"/>
    <x v="0"/>
    <n v="200207"/>
    <n v="28"/>
    <n v="363"/>
    <n v="10"/>
  </r>
  <r>
    <d v="2002-07-10T00:00:00"/>
    <d v="2002-07-10T00:00:00"/>
    <x v="1"/>
    <n v="10.5"/>
    <n v="0"/>
    <n v="37"/>
    <n v="14"/>
    <d v="1899-12-30T00:37:14"/>
    <d v="1899-12-30T00:03:33"/>
    <s v="unk"/>
    <x v="0"/>
    <n v="16.920322291853193"/>
    <n v="0"/>
    <x v="0"/>
    <m/>
    <d v="1899-12-30T06:37:09"/>
    <d v="1899-12-30T03:18:35"/>
    <d v="1899-12-30T01:32:54"/>
    <d v="1899-12-30T02:25:18"/>
    <d v="1899-12-30T00:46:27"/>
    <d v="1899-12-30T01:12:39"/>
    <n v="277"/>
    <x v="1"/>
    <x v="0"/>
    <n v="200207"/>
    <n v="28"/>
    <n v="0"/>
    <n v="10"/>
  </r>
  <r>
    <d v="2002-07-10T00:00:00"/>
    <d v="2002-07-10T00:00:00"/>
    <x v="2"/>
    <n v="3.1"/>
    <n v="0"/>
    <n v="32"/>
    <n v="43"/>
    <d v="1899-12-30T00:32:43"/>
    <d v="1899-12-30T00:10:33"/>
    <s v="unk"/>
    <x v="0"/>
    <n v="5.6851757514009211"/>
    <n v="0"/>
    <x v="0"/>
    <m/>
    <d v="1899-12-30T04:36:31"/>
    <d v="1899-12-30T02:18:15"/>
    <d v="1899-12-30T04:36:31"/>
    <d v="1899-12-30T05:28:55"/>
    <d v="1899-12-30T02:18:15"/>
    <d v="1899-12-30T02:44:27"/>
    <n v="1817"/>
    <x v="1"/>
    <x v="0"/>
    <n v="200207"/>
    <n v="28"/>
    <n v="0"/>
    <n v="10"/>
  </r>
  <r>
    <d v="2002-07-10T00:00:00"/>
    <d v="2002-07-10T00:00:00"/>
    <x v="3"/>
    <n v="1"/>
    <n v="0"/>
    <n v="2"/>
    <n v="43"/>
    <d v="1899-12-30T00:02:43"/>
    <d v="1899-12-30T00:02:43"/>
    <s v="unk"/>
    <x v="0"/>
    <n v="22.085889570552162"/>
    <n v="0"/>
    <x v="0"/>
    <m/>
    <d v="1899-12-30T00:00:00"/>
    <d v="1899-12-30T00:00:00"/>
    <d v="1899-12-30T01:11:11"/>
    <d v="1899-12-30T02:03:35"/>
    <d v="1899-12-30T00:35:35"/>
    <d v="1899-12-30T01:01:47"/>
    <n v="87"/>
    <x v="1"/>
    <x v="0"/>
    <n v="200207"/>
    <n v="28"/>
    <n v="0"/>
    <n v="10"/>
  </r>
  <r>
    <d v="2003-04-06T00:00:00"/>
    <s v="Sunday"/>
    <x v="2"/>
    <n v="3.1"/>
    <n v="0"/>
    <n v="29"/>
    <n v="53"/>
    <d v="1899-12-30T00:29:53"/>
    <d v="1899-12-30T00:09:38"/>
    <s v="unk"/>
    <x v="1"/>
    <n v="6.2242052426101564"/>
    <n v="0"/>
    <x v="0"/>
    <m/>
    <d v="1899-12-30T04:12:34"/>
    <d v="1899-12-30T02:06:17"/>
    <d v="1899-12-30T04:12:34"/>
    <d v="1899-12-30T05:04:58"/>
    <d v="1899-12-30T02:06:17"/>
    <d v="1899-12-30T02:32:29"/>
    <n v="1122"/>
    <x v="2"/>
    <x v="1"/>
    <n v="200304"/>
    <n v="15"/>
    <m/>
    <n v="6"/>
  </r>
  <r>
    <d v="2003-04-13T00:00:00"/>
    <s v="Sunday"/>
    <x v="1"/>
    <n v="11.6"/>
    <n v="1"/>
    <n v="0"/>
    <n v="0"/>
    <d v="1899-12-30T01:00:00"/>
    <d v="1899-12-30T00:05:10"/>
    <s v="unk"/>
    <x v="1"/>
    <n v="11.600000000000009"/>
    <n v="0"/>
    <x v="0"/>
    <m/>
    <d v="1899-12-30T09:39:19"/>
    <d v="1899-12-30T04:49:39"/>
    <d v="1899-12-30T02:15:31"/>
    <d v="1899-12-30T03:07:55"/>
    <d v="1899-12-30T01:07:46"/>
    <d v="1899-12-30T01:33:58"/>
    <n v="663"/>
    <x v="2"/>
    <x v="1"/>
    <n v="200304"/>
    <n v="16"/>
    <m/>
    <n v="13"/>
  </r>
  <r>
    <d v="2003-04-13T00:00:00"/>
    <s v="Sunday"/>
    <x v="2"/>
    <n v="3.1"/>
    <n v="0"/>
    <n v="32"/>
    <n v="59"/>
    <d v="1899-12-30T00:32:59"/>
    <d v="1899-12-30T00:10:38"/>
    <s v="R200301"/>
    <x v="1"/>
    <n v="5.6392117230924761"/>
    <n v="0"/>
    <x v="0"/>
    <m/>
    <d v="1899-12-30T04:38:46"/>
    <d v="1899-12-30T02:19:23"/>
    <d v="1899-12-30T04:38:46"/>
    <d v="1899-12-30T05:31:10"/>
    <d v="1899-12-30T02:19:23"/>
    <d v="1899-12-30T02:45:35"/>
    <n v="1856"/>
    <x v="2"/>
    <x v="1"/>
    <n v="200304"/>
    <n v="16"/>
    <m/>
    <n v="13"/>
  </r>
  <r>
    <d v="2003-04-17T00:00:00"/>
    <s v="Thursday"/>
    <x v="1"/>
    <n v="6.3"/>
    <n v="0"/>
    <n v="28"/>
    <n v="38"/>
    <d v="1899-12-30T00:28:38"/>
    <d v="1899-12-30T00:04:33"/>
    <s v="unk"/>
    <x v="1"/>
    <n v="13.201396973224691"/>
    <n v="0"/>
    <x v="0"/>
    <m/>
    <d v="1899-12-30T08:29:02"/>
    <d v="1899-12-30T04:14:31"/>
    <d v="1899-12-30T01:59:05"/>
    <d v="1899-12-30T02:51:29"/>
    <d v="1899-12-30T00:59:32"/>
    <d v="1899-12-30T01:25:44"/>
    <n v="598"/>
    <x v="2"/>
    <x v="1"/>
    <n v="200304"/>
    <n v="16"/>
    <m/>
    <n v="17"/>
  </r>
  <r>
    <d v="2003-04-18T00:00:00"/>
    <s v="Friday"/>
    <x v="1"/>
    <n v="2"/>
    <n v="0"/>
    <n v="8"/>
    <n v="0"/>
    <d v="1899-12-30T00:08:00"/>
    <d v="1899-12-30T00:04:00"/>
    <s v="unk"/>
    <x v="1"/>
    <n v="15.000000000000011"/>
    <n v="0"/>
    <x v="0"/>
    <m/>
    <d v="1899-12-30T07:28:00"/>
    <d v="1899-12-30T03:44:00"/>
    <d v="1899-12-30T01:44:48"/>
    <d v="1899-12-30T02:37:12"/>
    <d v="1899-12-30T00:52:24"/>
    <d v="1899-12-30T01:18:36"/>
    <n v="439"/>
    <x v="2"/>
    <x v="1"/>
    <n v="200304"/>
    <n v="16"/>
    <n v="1"/>
    <n v="18"/>
  </r>
  <r>
    <d v="2003-04-21T00:00:00"/>
    <s v="Monday"/>
    <x v="1"/>
    <n v="10.7"/>
    <n v="0"/>
    <n v="45"/>
    <n v="24"/>
    <d v="1899-12-30T00:45:24"/>
    <d v="1899-12-30T00:04:15"/>
    <s v="unk"/>
    <x v="1"/>
    <n v="14.140969162995608"/>
    <n v="0"/>
    <x v="0"/>
    <m/>
    <d v="1899-12-30T07:55:13"/>
    <d v="1899-12-30T03:57:36"/>
    <d v="1899-12-30T01:51:10"/>
    <d v="1899-12-30T02:43:34"/>
    <d v="1899-12-30T00:55:35"/>
    <d v="1899-12-30T01:21:47"/>
    <n v="516"/>
    <x v="2"/>
    <x v="1"/>
    <n v="200304"/>
    <n v="17"/>
    <n v="3"/>
    <n v="21"/>
  </r>
  <r>
    <d v="2003-04-25T00:00:00"/>
    <s v="Friday"/>
    <x v="2"/>
    <n v="2.4"/>
    <n v="0"/>
    <n v="26"/>
    <n v="34"/>
    <d v="1899-12-30T00:26:34"/>
    <d v="1899-12-30T00:11:04"/>
    <s v="R200301"/>
    <x v="1"/>
    <n v="5.4203262233375202"/>
    <n v="0"/>
    <x v="0"/>
    <m/>
    <d v="1899-12-30T04:50:01"/>
    <d v="1899-12-30T02:25:01"/>
    <d v="1899-12-30T04:50:01"/>
    <d v="1899-12-30T05:42:25"/>
    <d v="1899-12-30T02:25:01"/>
    <d v="1899-12-30T02:51:13"/>
    <n v="2091"/>
    <x v="2"/>
    <x v="1"/>
    <n v="200304"/>
    <n v="17"/>
    <n v="4"/>
    <n v="25"/>
  </r>
  <r>
    <d v="2003-04-29T00:00:00"/>
    <s v="Tuesday"/>
    <x v="2"/>
    <n v="2.4"/>
    <n v="0"/>
    <n v="25"/>
    <n v="28"/>
    <d v="1899-12-30T00:25:28"/>
    <d v="1899-12-30T00:10:37"/>
    <s v="R200301"/>
    <x v="1"/>
    <n v="5.6544502617801102"/>
    <n v="0"/>
    <x v="0"/>
    <m/>
    <d v="1899-12-30T04:38:01"/>
    <d v="1899-12-30T02:19:00"/>
    <d v="1899-12-30T04:38:01"/>
    <d v="1899-12-30T05:30:25"/>
    <d v="1899-12-30T02:19:00"/>
    <d v="1899-12-30T02:45:12"/>
    <n v="1846"/>
    <x v="2"/>
    <x v="1"/>
    <n v="200304"/>
    <n v="18"/>
    <n v="3"/>
    <n v="29"/>
  </r>
  <r>
    <d v="2003-05-03T00:00:00"/>
    <s v="Saturday"/>
    <x v="2"/>
    <n v="7.2"/>
    <n v="1"/>
    <n v="26"/>
    <n v="27"/>
    <d v="1899-12-30T01:26:27"/>
    <d v="1899-12-30T00:12:00"/>
    <s v="R200301"/>
    <x v="1"/>
    <n v="4.9971081550028957"/>
    <n v="0"/>
    <x v="0"/>
    <m/>
    <d v="1899-12-30T05:14:35"/>
    <d v="1899-12-30T02:37:17"/>
    <d v="1899-12-30T05:14:35"/>
    <d v="1899-12-30T06:06:59"/>
    <d v="1899-12-30T02:37:17"/>
    <d v="1899-12-30T03:03:29"/>
    <n v="2430"/>
    <x v="2"/>
    <x v="2"/>
    <n v="200305"/>
    <n v="18"/>
    <n v="3"/>
    <n v="3"/>
  </r>
  <r>
    <d v="2003-05-04T00:00:00"/>
    <s v="Sunday"/>
    <x v="1"/>
    <n v="10.44"/>
    <n v="0"/>
    <n v="45"/>
    <n v="23"/>
    <d v="1899-12-30T00:45:23"/>
    <d v="1899-12-30T00:04:21"/>
    <s v="unk"/>
    <x v="1"/>
    <n v="13.802423797282419"/>
    <n v="0"/>
    <x v="0"/>
    <m/>
    <d v="1899-12-30T08:06:52"/>
    <d v="1899-12-30T04:03:26"/>
    <d v="1899-12-30T01:53:54"/>
    <d v="1899-12-30T02:46:18"/>
    <d v="1899-12-30T00:56:57"/>
    <d v="1899-12-30T01:23:09"/>
    <n v="544"/>
    <x v="2"/>
    <x v="2"/>
    <n v="200305"/>
    <n v="19"/>
    <n v="0"/>
    <n v="4"/>
  </r>
  <r>
    <d v="2003-05-06T00:00:00"/>
    <s v="Tuesday"/>
    <x v="2"/>
    <n v="3"/>
    <n v="0"/>
    <n v="33"/>
    <n v="39"/>
    <d v="1899-12-30T00:33:39"/>
    <d v="1899-12-30T00:11:13"/>
    <s v="R200301"/>
    <x v="1"/>
    <n v="5.349182763744432"/>
    <n v="0"/>
    <x v="0"/>
    <m/>
    <d v="1899-12-30T04:53:53"/>
    <d v="1899-12-30T02:26:56"/>
    <d v="1899-12-30T04:53:53"/>
    <d v="1899-12-30T05:46:17"/>
    <d v="1899-12-30T02:26:56"/>
    <d v="1899-12-30T02:53:08"/>
    <n v="2160"/>
    <x v="2"/>
    <x v="2"/>
    <n v="200305"/>
    <n v="19"/>
    <n v="1"/>
    <n v="6"/>
  </r>
  <r>
    <d v="2003-05-08T00:00:00"/>
    <s v="Thursday"/>
    <x v="2"/>
    <n v="3"/>
    <n v="0"/>
    <n v="33"/>
    <n v="5"/>
    <d v="1899-12-30T00:33:05"/>
    <d v="1899-12-30T00:11:02"/>
    <s v="R200301"/>
    <x v="1"/>
    <n v="5.4408060453400537"/>
    <n v="0"/>
    <x v="0"/>
    <m/>
    <d v="1899-12-30T04:48:56"/>
    <d v="1899-12-30T02:24:28"/>
    <d v="1899-12-30T04:48:56"/>
    <d v="1899-12-30T05:41:20"/>
    <d v="1899-12-30T02:24:28"/>
    <d v="1899-12-30T02:50:40"/>
    <n v="2067"/>
    <x v="2"/>
    <x v="2"/>
    <n v="200305"/>
    <n v="19"/>
    <n v="1"/>
    <n v="8"/>
  </r>
  <r>
    <d v="2003-05-10T00:00:00"/>
    <s v="Saturday"/>
    <x v="1"/>
    <n v="12"/>
    <n v="0"/>
    <n v="48"/>
    <n v="59"/>
    <d v="1899-12-30T00:48:59"/>
    <d v="1899-12-30T00:04:05"/>
    <s v="unk"/>
    <x v="1"/>
    <n v="14.698877169105147"/>
    <n v="0"/>
    <x v="0"/>
    <m/>
    <d v="1899-12-30T07:37:11"/>
    <d v="1899-12-30T03:48:35"/>
    <d v="1899-12-30T01:46:57"/>
    <d v="1899-12-30T02:39:21"/>
    <d v="1899-12-30T00:53:28"/>
    <d v="1899-12-30T01:19:40"/>
    <n v="471"/>
    <x v="2"/>
    <x v="2"/>
    <n v="200305"/>
    <n v="19"/>
    <n v="1"/>
    <n v="10"/>
  </r>
  <r>
    <d v="2003-05-10T00:00:00"/>
    <s v="Saturday"/>
    <x v="2"/>
    <n v="3.1"/>
    <n v="0"/>
    <n v="29"/>
    <n v="57"/>
    <d v="1899-12-30T00:29:57"/>
    <d v="1899-12-30T00:09:40"/>
    <s v="R200301"/>
    <x v="1"/>
    <n v="6.2103505843071831"/>
    <n v="0"/>
    <x v="0"/>
    <m/>
    <d v="1899-12-30T04:13:08"/>
    <d v="1899-12-30T02:06:34"/>
    <d v="1899-12-30T04:13:08"/>
    <d v="1899-12-30T05:05:32"/>
    <d v="1899-12-30T02:06:34"/>
    <d v="1899-12-30T02:32:46"/>
    <n v="1132"/>
    <x v="2"/>
    <x v="2"/>
    <n v="200305"/>
    <n v="19"/>
    <n v="0"/>
    <n v="10"/>
  </r>
  <r>
    <d v="2003-05-13T00:00:00"/>
    <s v="Tuesday"/>
    <x v="2"/>
    <n v="3"/>
    <n v="0"/>
    <n v="29"/>
    <n v="12"/>
    <d v="1899-12-30T00:29:12"/>
    <d v="1899-12-30T00:09:44"/>
    <s v="R200301"/>
    <x v="2"/>
    <n v="6.1643835616438407"/>
    <n v="0"/>
    <x v="0"/>
    <m/>
    <d v="1899-12-30T04:15:01"/>
    <d v="1899-12-30T02:07:30"/>
    <d v="1899-12-30T04:15:01"/>
    <d v="1899-12-30T05:07:25"/>
    <d v="1899-12-30T02:07:30"/>
    <d v="1899-12-30T02:33:42"/>
    <n v="1200"/>
    <x v="2"/>
    <x v="2"/>
    <n v="200305"/>
    <n v="20"/>
    <n v="2"/>
    <n v="13"/>
  </r>
  <r>
    <d v="2003-05-15T00:00:00"/>
    <s v="Thursday"/>
    <x v="1"/>
    <n v="11"/>
    <n v="0"/>
    <n v="48"/>
    <n v="15"/>
    <d v="1899-12-30T00:48:15"/>
    <d v="1899-12-30T00:04:23"/>
    <s v="unk"/>
    <x v="1"/>
    <n v="13.678756476683947"/>
    <n v="0"/>
    <x v="0"/>
    <m/>
    <d v="1899-12-30T08:11:16"/>
    <d v="1899-12-30T04:05:38"/>
    <d v="1899-12-30T01:54:55"/>
    <d v="1899-12-30T02:47:19"/>
    <d v="1899-12-30T00:57:28"/>
    <d v="1899-12-30T01:23:40"/>
    <n v="551"/>
    <x v="2"/>
    <x v="2"/>
    <n v="200305"/>
    <n v="20"/>
    <n v="1"/>
    <n v="15"/>
  </r>
  <r>
    <d v="2003-05-16T00:00:00"/>
    <s v="Friday"/>
    <x v="2"/>
    <n v="4"/>
    <n v="0"/>
    <n v="45"/>
    <n v="51"/>
    <d v="1899-12-30T00:45:51"/>
    <d v="1899-12-30T00:11:28"/>
    <s v="R200301"/>
    <x v="1"/>
    <n v="5.234460196292261"/>
    <n v="0"/>
    <x v="0"/>
    <m/>
    <d v="1899-12-30T05:00:19"/>
    <d v="1899-12-30T02:30:10"/>
    <d v="1899-12-30T05:00:19"/>
    <d v="1899-12-30T05:52:43"/>
    <d v="1899-12-30T02:30:10"/>
    <d v="1899-12-30T02:56:22"/>
    <n v="2258"/>
    <x v="2"/>
    <x v="2"/>
    <n v="200305"/>
    <n v="20"/>
    <n v="0"/>
    <n v="16"/>
  </r>
  <r>
    <d v="2003-05-19T00:00:00"/>
    <s v="Monday"/>
    <x v="0"/>
    <n v="0.746"/>
    <n v="0"/>
    <n v="29"/>
    <n v="5"/>
    <d v="1899-12-30T00:29:05"/>
    <d v="1899-12-30T00:38:59"/>
    <s v="unk"/>
    <x v="1"/>
    <n v="1.5390257879656173"/>
    <n v="0"/>
    <x v="0"/>
    <m/>
    <d v="1899-12-30T01:33:34"/>
    <d v="1899-12-30T00:46:47"/>
    <d v="1899-12-30T17:01:26"/>
    <d v="1899-12-30T17:53:50"/>
    <d v="1899-12-30T08:30:43"/>
    <d v="1899-12-30T08:56:55"/>
    <n v="2977"/>
    <x v="2"/>
    <x v="2"/>
    <n v="200305"/>
    <n v="21"/>
    <n v="2"/>
    <n v="19"/>
  </r>
  <r>
    <d v="2003-05-20T00:00:00"/>
    <s v="Tuesday"/>
    <x v="1"/>
    <n v="14.8"/>
    <n v="1"/>
    <n v="10"/>
    <n v="0"/>
    <d v="1899-12-30T01:10:00"/>
    <d v="1899-12-30T00:04:44"/>
    <s v="unk"/>
    <x v="1"/>
    <n v="12.685714285714297"/>
    <n v="0"/>
    <x v="0"/>
    <m/>
    <d v="1899-12-30T08:49:44"/>
    <d v="1899-12-30T04:24:52"/>
    <d v="1899-12-30T02:03:55"/>
    <d v="1899-12-30T02:56:19"/>
    <d v="1899-12-30T01:01:58"/>
    <d v="1899-12-30T01:28:10"/>
    <n v="629"/>
    <x v="2"/>
    <x v="2"/>
    <n v="200305"/>
    <n v="21"/>
    <n v="0"/>
    <n v="20"/>
  </r>
  <r>
    <d v="2003-05-21T00:00:00"/>
    <s v="Wednesday"/>
    <x v="2"/>
    <n v="2.25"/>
    <n v="0"/>
    <n v="23"/>
    <n v="16"/>
    <d v="1899-12-30T00:23:16"/>
    <d v="1899-12-30T00:10:20"/>
    <s v="R200301"/>
    <x v="1"/>
    <n v="5.8022922636103189"/>
    <n v="0"/>
    <x v="0"/>
    <m/>
    <d v="1899-12-30T04:30:56"/>
    <d v="1899-12-30T02:15:28"/>
    <d v="1899-12-30T04:30:56"/>
    <d v="1899-12-30T05:23:20"/>
    <d v="1899-12-30T02:15:28"/>
    <d v="1899-12-30T02:41:40"/>
    <n v="1665"/>
    <x v="2"/>
    <x v="2"/>
    <n v="200305"/>
    <n v="21"/>
    <n v="0"/>
    <n v="21"/>
  </r>
  <r>
    <d v="2003-05-23T00:00:00"/>
    <s v="Friday"/>
    <x v="2"/>
    <n v="3.1"/>
    <n v="0"/>
    <n v="29"/>
    <n v="50"/>
    <d v="1899-12-30T00:29:50"/>
    <d v="1899-12-30T00:09:37"/>
    <s v="unk"/>
    <x v="1"/>
    <n v="6.2346368715083864"/>
    <n v="0"/>
    <x v="0"/>
    <m/>
    <d v="1899-12-30T04:12:08"/>
    <d v="1899-12-30T02:06:04"/>
    <d v="1899-12-30T04:12:08"/>
    <d v="1899-12-30T05:04:32"/>
    <d v="1899-12-30T02:06:04"/>
    <d v="1899-12-30T02:32:16"/>
    <n v="1112"/>
    <x v="2"/>
    <x v="2"/>
    <n v="200305"/>
    <n v="21"/>
    <n v="1"/>
    <n v="23"/>
  </r>
  <r>
    <d v="2003-05-25T00:00:00"/>
    <s v="Sunday"/>
    <x v="1"/>
    <n v="13.5"/>
    <n v="0"/>
    <n v="54"/>
    <n v="1"/>
    <d v="1899-12-30T00:54:01"/>
    <d v="1899-12-30T00:04:00"/>
    <s v="unk"/>
    <x v="1"/>
    <n v="14.995371798827534"/>
    <n v="0"/>
    <x v="0"/>
    <m/>
    <d v="1899-12-30T07:28:08"/>
    <d v="1899-12-30T03:44:04"/>
    <d v="1899-12-30T01:44:50"/>
    <d v="1899-12-30T02:37:14"/>
    <d v="1899-12-30T00:52:25"/>
    <d v="1899-12-30T01:18:37"/>
    <n v="442"/>
    <x v="2"/>
    <x v="2"/>
    <n v="200305"/>
    <n v="22"/>
    <n v="1"/>
    <n v="25"/>
  </r>
  <r>
    <d v="2003-05-25T00:00:00"/>
    <s v="Sunday"/>
    <x v="2"/>
    <n v="3.1"/>
    <n v="0"/>
    <n v="32"/>
    <n v="24"/>
    <d v="1899-12-30T00:32:24"/>
    <d v="1899-12-30T00:10:27"/>
    <s v="R200301"/>
    <x v="1"/>
    <n v="5.7407407407407467"/>
    <n v="0"/>
    <x v="0"/>
    <s v="9.45.39, 11.23.87, 11.14.95"/>
    <d v="1899-12-30T04:33:50"/>
    <d v="1899-12-30T02:16:55"/>
    <d v="1899-12-30T04:33:50"/>
    <d v="1899-12-30T05:26:14"/>
    <d v="1899-12-30T02:16:55"/>
    <d v="1899-12-30T02:43:07"/>
    <n v="1743"/>
    <x v="2"/>
    <x v="2"/>
    <n v="200305"/>
    <n v="22"/>
    <n v="0"/>
    <n v="25"/>
  </r>
  <r>
    <d v="2003-05-27T00:00:00"/>
    <s v="Tuesday"/>
    <x v="2"/>
    <n v="3.1"/>
    <n v="0"/>
    <n v="31"/>
    <n v="14"/>
    <d v="1899-12-30T00:31:14"/>
    <d v="1899-12-30T00:10:05"/>
    <s v="R200301"/>
    <x v="1"/>
    <n v="5.9551760939167604"/>
    <n v="0"/>
    <x v="0"/>
    <s v="9.00.06, 10.32.00, 11.41.45"/>
    <d v="1899-12-30T04:23:58"/>
    <d v="1899-12-30T02:11:59"/>
    <d v="1899-12-30T04:23:58"/>
    <d v="1899-12-30T05:16:22"/>
    <d v="1899-12-30T02:11:59"/>
    <d v="1899-12-30T02:38:11"/>
    <n v="1479"/>
    <x v="2"/>
    <x v="2"/>
    <n v="200305"/>
    <n v="22"/>
    <n v="1"/>
    <n v="27"/>
  </r>
  <r>
    <d v="2003-05-29T00:00:00"/>
    <s v="Thursday"/>
    <x v="2"/>
    <n v="4"/>
    <n v="0"/>
    <n v="43"/>
    <n v="13"/>
    <d v="1899-12-30T00:43:13"/>
    <d v="1899-12-30T00:10:48"/>
    <s v="R200301"/>
    <x v="3"/>
    <n v="5.553413035094489"/>
    <n v="0"/>
    <x v="0"/>
    <s v="Cranbury Park - Road"/>
    <d v="1899-12-30T04:43:04"/>
    <d v="1899-12-30T02:21:32"/>
    <d v="1899-12-30T04:43:04"/>
    <d v="1899-12-30T05:35:28"/>
    <d v="1899-12-30T02:21:32"/>
    <d v="1899-12-30T02:47:44"/>
    <n v="1951"/>
    <x v="2"/>
    <x v="2"/>
    <n v="200305"/>
    <n v="22"/>
    <n v="1"/>
    <n v="29"/>
  </r>
  <r>
    <d v="2003-05-31T00:00:00"/>
    <s v="Saturday"/>
    <x v="1"/>
    <n v="9.1"/>
    <n v="0"/>
    <n v="36"/>
    <n v="20"/>
    <d v="1899-12-30T00:36:20"/>
    <d v="1899-12-30T00:04:00"/>
    <s v="unk"/>
    <x v="1"/>
    <n v="15.027522935779826"/>
    <n v="0"/>
    <x v="0"/>
    <m/>
    <d v="1899-12-30T07:27:11"/>
    <d v="1899-12-30T03:43:35"/>
    <d v="1899-12-30T01:44:36"/>
    <d v="1899-12-30T02:37:01"/>
    <d v="1899-12-30T00:52:18"/>
    <d v="1899-12-30T01:18:30"/>
    <n v="424"/>
    <x v="2"/>
    <x v="2"/>
    <n v="200305"/>
    <n v="22"/>
    <n v="1"/>
    <n v="31"/>
  </r>
  <r>
    <d v="2003-05-31T00:00:00"/>
    <s v="Saturday"/>
    <x v="2"/>
    <n v="2.7"/>
    <n v="0"/>
    <n v="30"/>
    <n v="23"/>
    <d v="1899-12-30T00:30:23"/>
    <d v="1899-12-30T00:11:15"/>
    <s v="R200301"/>
    <x v="1"/>
    <n v="5.3318705430608935"/>
    <n v="0"/>
    <x v="0"/>
    <m/>
    <d v="1899-12-30T04:54:50"/>
    <d v="1899-12-30T02:27:25"/>
    <d v="1899-12-30T04:54:50"/>
    <d v="1899-12-30T05:47:14"/>
    <d v="1899-12-30T02:27:25"/>
    <d v="1899-12-30T02:53:37"/>
    <n v="2172"/>
    <x v="2"/>
    <x v="2"/>
    <n v="200305"/>
    <n v="22"/>
    <n v="0"/>
    <n v="31"/>
  </r>
  <r>
    <d v="2003-06-02T00:00:00"/>
    <s v="Monday"/>
    <x v="2"/>
    <n v="2.1"/>
    <n v="0"/>
    <n v="21"/>
    <n v="25"/>
    <d v="1899-12-30T00:21:25"/>
    <d v="1899-12-30T00:10:12"/>
    <s v="R200301"/>
    <x v="1"/>
    <n v="5.8832684824902772"/>
    <n v="0"/>
    <x v="0"/>
    <m/>
    <d v="1899-12-30T04:27:12"/>
    <d v="1899-12-30T02:13:36"/>
    <d v="1899-12-30T04:27:12"/>
    <d v="1899-12-30T05:19:36"/>
    <d v="1899-12-30T02:13:36"/>
    <d v="1899-12-30T02:39:48"/>
    <n v="1554"/>
    <x v="2"/>
    <x v="3"/>
    <n v="200306"/>
    <n v="23"/>
    <n v="1"/>
    <n v="2"/>
  </r>
  <r>
    <d v="2003-06-03T00:00:00"/>
    <s v="Tuesday"/>
    <x v="2"/>
    <n v="2.8"/>
    <n v="0"/>
    <n v="28"/>
    <n v="34"/>
    <d v="1899-12-30T00:28:34"/>
    <d v="1899-12-30T00:10:12"/>
    <s v="R200301"/>
    <x v="1"/>
    <n v="5.8809801633605643"/>
    <n v="0"/>
    <x v="0"/>
    <m/>
    <d v="1899-12-30T04:27:18"/>
    <d v="1899-12-30T02:13:39"/>
    <d v="1899-12-30T04:27:18"/>
    <d v="1899-12-30T05:19:42"/>
    <d v="1899-12-30T02:13:39"/>
    <d v="1899-12-30T02:39:51"/>
    <n v="1561"/>
    <x v="2"/>
    <x v="3"/>
    <n v="200306"/>
    <n v="23"/>
    <n v="0"/>
    <n v="3"/>
  </r>
  <r>
    <d v="2003-06-05T00:00:00"/>
    <s v="Thursday"/>
    <x v="2"/>
    <n v="4"/>
    <n v="0"/>
    <n v="47"/>
    <n v="21"/>
    <d v="1899-12-30T00:47:21"/>
    <d v="1899-12-30T00:11:50"/>
    <s v="R200301"/>
    <x v="1"/>
    <n v="5.0686378035902893"/>
    <n v="0"/>
    <x v="0"/>
    <m/>
    <d v="1899-12-30T05:10:09"/>
    <d v="1899-12-30T02:35:04"/>
    <d v="1899-12-30T05:10:09"/>
    <d v="1899-12-30T06:02:33"/>
    <d v="1899-12-30T02:35:04"/>
    <d v="1899-12-30T03:01:16"/>
    <n v="2374"/>
    <x v="2"/>
    <x v="3"/>
    <n v="200306"/>
    <n v="23"/>
    <n v="1"/>
    <n v="5"/>
  </r>
  <r>
    <d v="2003-06-06T00:00:00"/>
    <s v="Friday"/>
    <x v="1"/>
    <n v="10.6"/>
    <n v="0"/>
    <n v="42"/>
    <n v="21"/>
    <d v="1899-12-30T00:42:21"/>
    <d v="1899-12-30T00:04:00"/>
    <s v="unk"/>
    <x v="0"/>
    <n v="15.01770956316412"/>
    <n v="0"/>
    <x v="0"/>
    <m/>
    <d v="1899-12-30T07:27:28"/>
    <d v="1899-12-30T03:43:44"/>
    <d v="1899-12-30T01:44:41"/>
    <d v="1899-12-30T02:37:05"/>
    <d v="1899-12-30T00:52:20"/>
    <d v="1899-12-30T01:18:32"/>
    <n v="425"/>
    <x v="2"/>
    <x v="3"/>
    <n v="200306"/>
    <n v="23"/>
    <n v="0"/>
    <n v="6"/>
  </r>
  <r>
    <d v="2003-06-07T00:00:00"/>
    <s v="Sunday"/>
    <x v="2"/>
    <n v="2.2000000000000002"/>
    <n v="0"/>
    <n v="22"/>
    <n v="50"/>
    <d v="1899-12-30T00:22:50"/>
    <d v="1899-12-30T00:10:23"/>
    <s v="R200303"/>
    <x v="1"/>
    <n v="5.7810218978102244"/>
    <n v="0"/>
    <x v="0"/>
    <m/>
    <d v="1899-12-30T04:31:55"/>
    <d v="1899-12-30T02:15:58"/>
    <d v="1899-12-30T04:31:55"/>
    <d v="1899-12-30T05:24:19"/>
    <d v="1899-12-30T02:15:58"/>
    <d v="1899-12-30T02:42:10"/>
    <n v="1697"/>
    <x v="2"/>
    <x v="3"/>
    <n v="200306"/>
    <n v="23"/>
    <n v="0"/>
    <n v="7"/>
  </r>
  <r>
    <d v="2003-06-08T00:00:00"/>
    <s v="Sunday"/>
    <x v="2"/>
    <n v="7"/>
    <n v="1"/>
    <n v="15"/>
    <n v="1"/>
    <d v="1899-12-30T01:15:01"/>
    <d v="1899-12-30T00:10:43"/>
    <s v="R200303"/>
    <x v="4"/>
    <n v="5.5987558320373294"/>
    <n v="0"/>
    <x v="0"/>
    <m/>
    <d v="1899-12-30T04:40:47"/>
    <d v="1899-12-30T02:20:23"/>
    <d v="1899-12-30T04:40:47"/>
    <d v="1899-12-30T05:33:11"/>
    <d v="1899-12-30T02:20:23"/>
    <d v="1899-12-30T02:46:35"/>
    <n v="1901"/>
    <x v="2"/>
    <x v="3"/>
    <n v="200306"/>
    <n v="24"/>
    <n v="0"/>
    <n v="8"/>
  </r>
  <r>
    <d v="2003-06-10T00:00:00"/>
    <s v="Tuesday"/>
    <x v="0"/>
    <n v="0.25"/>
    <n v="0"/>
    <n v="8"/>
    <n v="52"/>
    <d v="1899-12-30T00:08:52"/>
    <d v="1899-12-30T00:35:28"/>
    <s v="unk"/>
    <x v="5"/>
    <n v="1.691729323308272"/>
    <n v="0"/>
    <x v="0"/>
    <m/>
    <d v="1899-12-30T01:25:07"/>
    <d v="1899-12-30T00:42:34"/>
    <d v="1899-12-30T15:29:14"/>
    <d v="1899-12-30T16:21:38"/>
    <d v="1899-12-30T07:44:37"/>
    <d v="1899-12-30T08:10:49"/>
    <n v="2880"/>
    <x v="2"/>
    <x v="3"/>
    <n v="200306"/>
    <n v="24"/>
    <n v="1"/>
    <n v="10"/>
  </r>
  <r>
    <d v="2003-06-10T00:00:00"/>
    <s v="Tuesday"/>
    <x v="1"/>
    <n v="7"/>
    <n v="0"/>
    <n v="28"/>
    <n v="40"/>
    <d v="1899-12-30T00:28:40"/>
    <d v="1899-12-30T00:04:06"/>
    <s v="unk"/>
    <x v="5"/>
    <n v="14.651162790697686"/>
    <n v="0"/>
    <x v="0"/>
    <m/>
    <d v="1899-12-30T07:38:40"/>
    <d v="1899-12-30T03:49:20"/>
    <d v="1899-12-30T01:47:18"/>
    <d v="1899-12-30T02:39:42"/>
    <d v="1899-12-30T00:53:39"/>
    <d v="1899-12-30T01:19:51"/>
    <n v="476"/>
    <x v="2"/>
    <x v="3"/>
    <n v="200306"/>
    <n v="24"/>
    <n v="0"/>
    <n v="10"/>
  </r>
  <r>
    <d v="2003-06-10T00:00:00"/>
    <s v="Tuesday"/>
    <x v="2"/>
    <n v="3.1"/>
    <n v="0"/>
    <n v="36"/>
    <n v="50"/>
    <d v="1899-12-30T00:36:50"/>
    <d v="1899-12-30T00:11:53"/>
    <s v="R200303"/>
    <x v="5"/>
    <n v="5.049773755656112"/>
    <n v="0"/>
    <x v="0"/>
    <m/>
    <d v="1899-12-30T05:11:18"/>
    <d v="1899-12-30T02:35:39"/>
    <d v="1899-12-30T05:11:18"/>
    <d v="1899-12-30T06:03:42"/>
    <d v="1899-12-30T02:35:39"/>
    <d v="1899-12-30T03:01:51"/>
    <n v="2386"/>
    <x v="2"/>
    <x v="3"/>
    <n v="200306"/>
    <n v="24"/>
    <n v="0"/>
    <n v="10"/>
  </r>
  <r>
    <d v="2003-06-12T00:00:00"/>
    <s v="Thursday"/>
    <x v="2"/>
    <n v="4"/>
    <n v="0"/>
    <n v="45"/>
    <n v="45"/>
    <d v="1899-12-30T00:45:45"/>
    <d v="1899-12-30T00:11:26"/>
    <s v="R200303"/>
    <x v="1"/>
    <n v="5.2459016393442663"/>
    <n v="0"/>
    <x v="0"/>
    <m/>
    <d v="1899-12-30T04:59:40"/>
    <d v="1899-12-30T02:29:50"/>
    <d v="1899-12-30T04:59:40"/>
    <d v="1899-12-30T05:52:04"/>
    <d v="1899-12-30T02:29:50"/>
    <d v="1899-12-30T02:56:02"/>
    <n v="2247"/>
    <x v="2"/>
    <x v="3"/>
    <n v="200306"/>
    <n v="24"/>
    <n v="1"/>
    <n v="12"/>
  </r>
  <r>
    <d v="2003-06-15T00:00:00"/>
    <s v="Sunday"/>
    <x v="0"/>
    <n v="0.375"/>
    <n v="0"/>
    <n v="15"/>
    <n v="53"/>
    <d v="1899-12-30T00:15:53"/>
    <d v="1899-12-30T00:42:21"/>
    <s v="unk"/>
    <x v="6"/>
    <n v="1.4165792235047232"/>
    <n v="0"/>
    <x v="0"/>
    <m/>
    <d v="1899-12-30T01:41:39"/>
    <d v="1899-12-30T00:50:50"/>
    <d v="1899-12-30T18:29:43"/>
    <d v="1899-12-30T19:22:07"/>
    <d v="1899-12-30T09:14:51"/>
    <d v="1899-12-30T09:41:03"/>
    <n v="3054"/>
    <x v="2"/>
    <x v="3"/>
    <n v="200306"/>
    <n v="25"/>
    <n v="2"/>
    <n v="15"/>
  </r>
  <r>
    <d v="2003-06-15T00:00:00"/>
    <s v="Sunday"/>
    <x v="1"/>
    <n v="9.5"/>
    <n v="0"/>
    <n v="33"/>
    <n v="2"/>
    <d v="1899-12-30T00:33:02"/>
    <d v="1899-12-30T00:03:29"/>
    <s v="unk"/>
    <x v="6"/>
    <n v="17.255297679112022"/>
    <n v="0"/>
    <x v="0"/>
    <m/>
    <d v="1899-12-30T06:29:27"/>
    <d v="1899-12-30T03:14:43"/>
    <d v="1899-12-30T01:31:06"/>
    <d v="1899-12-30T02:23:30"/>
    <d v="1899-12-30T00:45:33"/>
    <d v="1899-12-30T01:11:45"/>
    <n v="251"/>
    <x v="2"/>
    <x v="3"/>
    <n v="200306"/>
    <n v="25"/>
    <n v="0"/>
    <n v="15"/>
  </r>
  <r>
    <d v="2003-06-15T00:00:00"/>
    <s v="Sunday"/>
    <x v="2"/>
    <n v="3.1"/>
    <n v="0"/>
    <n v="33"/>
    <n v="20"/>
    <d v="1899-12-30T00:33:20"/>
    <d v="1899-12-30T00:10:45"/>
    <s v="R200303"/>
    <x v="6"/>
    <n v="5.5800000000000036"/>
    <n v="0"/>
    <x v="0"/>
    <m/>
    <d v="1899-12-30T04:41:43"/>
    <d v="1899-12-30T02:20:52"/>
    <d v="1899-12-30T04:41:43"/>
    <d v="1899-12-30T05:34:07"/>
    <d v="1899-12-30T02:20:52"/>
    <d v="1899-12-30T02:47:04"/>
    <n v="1919"/>
    <x v="2"/>
    <x v="3"/>
    <n v="200306"/>
    <n v="25"/>
    <n v="0"/>
    <n v="15"/>
  </r>
  <r>
    <d v="2003-06-18T00:00:00"/>
    <s v="Wednesday"/>
    <x v="0"/>
    <n v="0.5"/>
    <n v="0"/>
    <n v="19"/>
    <n v="39"/>
    <d v="1899-12-30T00:19:39"/>
    <d v="1899-12-30T00:39:18"/>
    <s v="unk"/>
    <x v="7"/>
    <n v="1.5267175572519098"/>
    <n v="0"/>
    <x v="0"/>
    <m/>
    <d v="1899-12-30T01:34:19"/>
    <d v="1899-12-30T00:47:10"/>
    <d v="1899-12-30T17:09:40"/>
    <d v="1899-12-30T18:02:04"/>
    <d v="1899-12-30T08:34:50"/>
    <d v="1899-12-30T09:01:02"/>
    <n v="2985"/>
    <x v="2"/>
    <x v="3"/>
    <n v="200306"/>
    <n v="25"/>
    <n v="2"/>
    <n v="18"/>
  </r>
  <r>
    <d v="2003-06-18T00:00:00"/>
    <s v="Wednesday"/>
    <x v="1"/>
    <n v="9.3000000000000007"/>
    <n v="0"/>
    <n v="33"/>
    <n v="41"/>
    <d v="1899-12-30T00:33:41"/>
    <d v="1899-12-30T00:03:37"/>
    <s v="unk"/>
    <x v="7"/>
    <n v="16.566056407718964"/>
    <n v="0"/>
    <x v="0"/>
    <m/>
    <d v="1899-12-30T06:45:39"/>
    <d v="1899-12-30T03:22:49"/>
    <d v="1899-12-30T01:34:54"/>
    <d v="1899-12-30T02:27:18"/>
    <d v="1899-12-30T00:47:27"/>
    <d v="1899-12-30T01:13:39"/>
    <n v="298"/>
    <x v="2"/>
    <x v="3"/>
    <n v="200306"/>
    <n v="25"/>
    <n v="0"/>
    <n v="18"/>
  </r>
  <r>
    <d v="2003-06-18T00:00:00"/>
    <s v="Wednesday"/>
    <x v="2"/>
    <n v="3.1"/>
    <n v="0"/>
    <n v="36"/>
    <n v="49"/>
    <d v="1899-12-30T00:36:49"/>
    <d v="1899-12-30T00:11:53"/>
    <s v="R200303"/>
    <x v="7"/>
    <n v="5.0520597555454989"/>
    <n v="0"/>
    <x v="0"/>
    <m/>
    <d v="1899-12-30T05:11:10"/>
    <d v="1899-12-30T02:35:35"/>
    <d v="1899-12-30T05:11:10"/>
    <d v="1899-12-30T06:03:34"/>
    <d v="1899-12-30T02:35:35"/>
    <d v="1899-12-30T03:01:47"/>
    <n v="2384"/>
    <x v="2"/>
    <x v="3"/>
    <n v="200306"/>
    <n v="25"/>
    <n v="0"/>
    <n v="18"/>
  </r>
  <r>
    <d v="2003-07-06T00:00:00"/>
    <s v="Sunday"/>
    <x v="0"/>
    <n v="0.5"/>
    <n v="0"/>
    <n v="22"/>
    <n v="9"/>
    <d v="1899-12-30T00:22:09"/>
    <d v="1899-12-30T00:44:18"/>
    <s v="unk"/>
    <x v="1"/>
    <n v="1.3544018058690757"/>
    <n v="0"/>
    <x v="0"/>
    <m/>
    <d v="1899-12-30T01:46:19"/>
    <d v="1899-12-30T00:53:10"/>
    <d v="1899-12-30T19:20:40"/>
    <d v="1899-12-30T20:13:04"/>
    <d v="1899-12-30T09:40:20"/>
    <d v="1899-12-30T10:06:32"/>
    <n v="3064"/>
    <x v="2"/>
    <x v="0"/>
    <n v="200307"/>
    <n v="28"/>
    <n v="17"/>
    <n v="6"/>
  </r>
  <r>
    <d v="2003-07-06T00:00:00"/>
    <s v="Sunday"/>
    <x v="1"/>
    <n v="10.5"/>
    <n v="0"/>
    <n v="40"/>
    <n v="43"/>
    <d v="1899-12-30T00:40:43"/>
    <d v="1899-12-30T00:03:53"/>
    <s v="unk"/>
    <x v="1"/>
    <n v="15.472779369627519"/>
    <n v="0"/>
    <x v="0"/>
    <m/>
    <d v="1899-12-30T07:14:19"/>
    <d v="1899-12-30T03:37:09"/>
    <d v="1899-12-30T01:41:36"/>
    <d v="1899-12-30T02:34:00"/>
    <d v="1899-12-30T00:50:48"/>
    <d v="1899-12-30T01:17:00"/>
    <n v="383"/>
    <x v="2"/>
    <x v="0"/>
    <n v="200307"/>
    <n v="28"/>
    <n v="0"/>
    <n v="6"/>
  </r>
  <r>
    <d v="2003-07-06T00:00:00"/>
    <s v="Sunday"/>
    <x v="2"/>
    <n v="3.1"/>
    <n v="0"/>
    <n v="31"/>
    <n v="41"/>
    <d v="1899-12-30T00:31:41"/>
    <d v="1899-12-30T00:10:13"/>
    <s v="R200303"/>
    <x v="1"/>
    <n v="5.8705944239873782"/>
    <n v="0"/>
    <x v="0"/>
    <m/>
    <d v="1899-12-30T04:27:47"/>
    <d v="1899-12-30T02:13:53"/>
    <d v="1899-12-30T04:27:47"/>
    <d v="1899-12-30T05:20:11"/>
    <d v="1899-12-30T02:13:53"/>
    <d v="1899-12-30T02:40:05"/>
    <n v="1578"/>
    <x v="2"/>
    <x v="0"/>
    <n v="200307"/>
    <n v="28"/>
    <n v="0"/>
    <n v="6"/>
  </r>
  <r>
    <d v="2003-07-09T00:00:00"/>
    <s v="Wednesday"/>
    <x v="0"/>
    <n v="0.5"/>
    <n v="0"/>
    <n v="19"/>
    <n v="15"/>
    <d v="1899-12-30T00:19:15"/>
    <d v="1899-12-30T00:38:30"/>
    <s v="unk"/>
    <x v="0"/>
    <n v="1.5584415584415596"/>
    <n v="0"/>
    <x v="0"/>
    <m/>
    <d v="1899-12-30T01:32:24"/>
    <d v="1899-12-30T00:46:12"/>
    <d v="1899-12-30T16:48:42"/>
    <d v="1899-12-30T17:41:06"/>
    <d v="1899-12-30T08:24:21"/>
    <d v="1899-12-30T08:50:33"/>
    <n v="2962"/>
    <x v="2"/>
    <x v="0"/>
    <n v="200307"/>
    <n v="28"/>
    <n v="2"/>
    <n v="9"/>
  </r>
  <r>
    <d v="2003-07-09T00:00:00"/>
    <s v="Wednesday"/>
    <x v="1"/>
    <n v="11"/>
    <n v="0"/>
    <n v="38"/>
    <n v="19"/>
    <d v="1899-12-30T00:38:19"/>
    <d v="1899-12-30T00:03:29"/>
    <s v="unk"/>
    <x v="0"/>
    <n v="17.224880382775133"/>
    <n v="0"/>
    <x v="0"/>
    <m/>
    <d v="1899-12-30T06:30:08"/>
    <d v="1899-12-30T03:15:04"/>
    <d v="1899-12-30T01:31:16"/>
    <d v="1899-12-30T02:23:40"/>
    <d v="1899-12-30T00:45:38"/>
    <d v="1899-12-30T01:11:50"/>
    <n v="256"/>
    <x v="2"/>
    <x v="0"/>
    <n v="200307"/>
    <n v="28"/>
    <n v="0"/>
    <n v="9"/>
  </r>
  <r>
    <d v="2003-07-09T00:00:00"/>
    <s v="Wednesday"/>
    <x v="2"/>
    <n v="3.1"/>
    <n v="0"/>
    <n v="32"/>
    <n v="13"/>
    <d v="1899-12-30T00:32:13"/>
    <d v="1899-12-30T00:10:24"/>
    <s v="R200303"/>
    <x v="0"/>
    <n v="5.7734092084842255"/>
    <n v="0"/>
    <x v="0"/>
    <m/>
    <d v="1899-12-30T04:32:17"/>
    <d v="1899-12-30T02:16:08"/>
    <d v="1899-12-30T04:32:17"/>
    <d v="1899-12-30T05:24:41"/>
    <d v="1899-12-30T02:16:08"/>
    <d v="1899-12-30T02:42:20"/>
    <n v="1708"/>
    <x v="2"/>
    <x v="0"/>
    <n v="200307"/>
    <n v="28"/>
    <n v="0"/>
    <n v="9"/>
  </r>
  <r>
    <d v="2003-07-09T00:00:00"/>
    <d v="2003-07-09T00:00:00"/>
    <x v="3"/>
    <n v="1"/>
    <n v="0"/>
    <n v="2"/>
    <n v="36"/>
    <d v="1899-12-30T00:02:36"/>
    <d v="1899-12-30T00:02:36"/>
    <s v="unk"/>
    <x v="0"/>
    <n v="23.076923076923094"/>
    <n v="0"/>
    <x v="0"/>
    <m/>
    <d v="1899-12-30T00:00:00"/>
    <d v="1899-12-30T00:00:00"/>
    <d v="1899-12-30T01:08:07"/>
    <d v="1899-12-30T02:00:31"/>
    <d v="1899-12-30T00:34:04"/>
    <d v="1899-12-30T01:00:16"/>
    <n v="54"/>
    <x v="2"/>
    <x v="0"/>
    <n v="200307"/>
    <n v="28"/>
    <n v="0"/>
    <n v="9"/>
  </r>
  <r>
    <d v="2003-07-13T00:00:00"/>
    <s v="Sunday"/>
    <x v="2"/>
    <n v="2"/>
    <n v="0"/>
    <n v="19"/>
    <n v="23"/>
    <d v="1899-12-30T00:19:23"/>
    <d v="1899-12-30T00:09:41"/>
    <s v="R200304"/>
    <x v="1"/>
    <n v="6.1908856405846997"/>
    <n v="0"/>
    <x v="0"/>
    <m/>
    <d v="1899-12-30T04:13:55"/>
    <d v="1899-12-30T02:06:58"/>
    <d v="1899-12-30T04:13:55"/>
    <d v="1899-12-30T05:06:19"/>
    <d v="1899-12-30T02:06:58"/>
    <d v="1899-12-30T02:33:10"/>
    <n v="1166"/>
    <x v="2"/>
    <x v="0"/>
    <n v="200307"/>
    <n v="29"/>
    <n v="3"/>
    <n v="13"/>
  </r>
  <r>
    <d v="2003-07-15T00:00:00"/>
    <s v="Tuesday"/>
    <x v="0"/>
    <n v="0.25"/>
    <n v="0"/>
    <n v="9"/>
    <n v="5"/>
    <d v="1899-12-30T00:09:05"/>
    <d v="1899-12-30T00:36:20"/>
    <s v="unk"/>
    <x v="1"/>
    <n v="1.651376146788992"/>
    <n v="0"/>
    <x v="0"/>
    <m/>
    <d v="1899-12-30T01:27:12"/>
    <d v="1899-12-30T00:43:36"/>
    <d v="1899-12-30T15:51:56"/>
    <d v="1899-12-30T16:44:20"/>
    <d v="1899-12-30T07:55:58"/>
    <d v="1899-12-30T08:22:10"/>
    <n v="2909"/>
    <x v="2"/>
    <x v="0"/>
    <n v="200307"/>
    <n v="29"/>
    <n v="1"/>
    <n v="15"/>
  </r>
  <r>
    <d v="2003-07-15T00:00:00"/>
    <s v="Tuesday"/>
    <x v="1"/>
    <n v="7"/>
    <n v="0"/>
    <n v="31"/>
    <n v="2"/>
    <d v="1899-12-30T00:31:02"/>
    <d v="1899-12-30T00:04:26"/>
    <s v="unk"/>
    <x v="1"/>
    <n v="13.533834586466174"/>
    <n v="0"/>
    <x v="0"/>
    <m/>
    <d v="1899-12-30T08:16:32"/>
    <d v="1899-12-30T04:08:16"/>
    <d v="1899-12-30T01:56:09"/>
    <d v="1899-12-30T02:48:33"/>
    <d v="1899-12-30T00:58:05"/>
    <d v="1899-12-30T01:24:17"/>
    <n v="564"/>
    <x v="2"/>
    <x v="0"/>
    <n v="200307"/>
    <n v="29"/>
    <n v="0"/>
    <n v="15"/>
  </r>
  <r>
    <d v="2003-07-15T00:00:00"/>
    <s v="Tuesday"/>
    <x v="2"/>
    <n v="3.1"/>
    <n v="0"/>
    <n v="34"/>
    <n v="59"/>
    <d v="1899-12-30T00:34:59"/>
    <d v="1899-12-30T00:11:17"/>
    <s v="R200304"/>
    <x v="1"/>
    <n v="5.3168175321581748"/>
    <n v="0"/>
    <x v="0"/>
    <m/>
    <d v="1899-12-30T04:55:40"/>
    <d v="1899-12-30T02:27:50"/>
    <d v="1899-12-30T04:55:40"/>
    <d v="1899-12-30T05:48:04"/>
    <d v="1899-12-30T02:27:50"/>
    <d v="1899-12-30T02:54:02"/>
    <n v="2188"/>
    <x v="2"/>
    <x v="0"/>
    <n v="200307"/>
    <n v="29"/>
    <n v="0"/>
    <n v="15"/>
  </r>
  <r>
    <d v="2003-07-18T00:00:00"/>
    <s v="Friday"/>
    <x v="1"/>
    <n v="10.6"/>
    <n v="0"/>
    <n v="40"/>
    <n v="50"/>
    <d v="1899-12-30T00:40:50"/>
    <d v="1899-12-30T00:03:51"/>
    <s v="unk"/>
    <x v="1"/>
    <n v="15.575510204081644"/>
    <n v="0"/>
    <x v="0"/>
    <m/>
    <d v="1899-12-30T07:11:27"/>
    <d v="1899-12-30T03:35:43"/>
    <d v="1899-12-30T01:40:56"/>
    <d v="1899-12-30T02:33:20"/>
    <d v="1899-12-30T00:50:28"/>
    <d v="1899-12-30T01:16:40"/>
    <n v="372"/>
    <x v="2"/>
    <x v="0"/>
    <n v="200307"/>
    <n v="29"/>
    <n v="2"/>
    <n v="18"/>
  </r>
  <r>
    <d v="2003-07-20T00:00:00"/>
    <s v="Sunday"/>
    <x v="2"/>
    <n v="2.25"/>
    <n v="0"/>
    <n v="25"/>
    <n v="0"/>
    <d v="1899-12-30T00:25:00"/>
    <d v="1899-12-30T00:11:07"/>
    <s v="R200304"/>
    <x v="1"/>
    <n v="5.4000000000000039"/>
    <n v="0"/>
    <x v="0"/>
    <m/>
    <d v="1899-12-30T04:51:07"/>
    <d v="1899-12-30T02:25:33"/>
    <d v="1899-12-30T04:51:07"/>
    <d v="1899-12-30T05:43:31"/>
    <d v="1899-12-30T02:25:33"/>
    <d v="1899-12-30T02:51:45"/>
    <n v="2113"/>
    <x v="2"/>
    <x v="0"/>
    <n v="200307"/>
    <n v="30"/>
    <n v="1"/>
    <n v="20"/>
  </r>
  <r>
    <d v="2003-07-21T00:00:00"/>
    <s v="Monday"/>
    <x v="2"/>
    <n v="3"/>
    <n v="0"/>
    <n v="28"/>
    <n v="45"/>
    <d v="1899-12-30T00:28:45"/>
    <d v="1899-12-30T00:09:35"/>
    <s v="R200304"/>
    <x v="2"/>
    <n v="6.2608695652173951"/>
    <n v="0"/>
    <x v="0"/>
    <m/>
    <d v="1899-12-30T04:11:05"/>
    <d v="1899-12-30T02:05:33"/>
    <d v="1899-12-30T04:11:05"/>
    <d v="1899-12-30T05:03:29"/>
    <d v="1899-12-30T02:05:33"/>
    <d v="1899-12-30T02:31:45"/>
    <n v="1085"/>
    <x v="2"/>
    <x v="0"/>
    <n v="200307"/>
    <n v="30"/>
    <n v="0"/>
    <n v="21"/>
  </r>
  <r>
    <d v="2003-07-22T00:00:00"/>
    <s v="Tues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d v="1899-12-30T01:40:46"/>
    <d v="1899-12-30T02:33:10"/>
    <d v="1899-12-30T00:50:23"/>
    <d v="1899-12-30T01:16:35"/>
    <n v="367"/>
    <x v="2"/>
    <x v="0"/>
    <n v="200307"/>
    <n v="30"/>
    <n v="0"/>
    <n v="22"/>
  </r>
  <r>
    <d v="2003-07-22T00:00:00"/>
    <s v="Tuesday"/>
    <x v="2"/>
    <n v="1"/>
    <n v="0"/>
    <n v="8"/>
    <n v="45"/>
    <d v="1899-12-30T00:08:45"/>
    <d v="1899-12-30T00:08:45"/>
    <s v="R200304"/>
    <x v="2"/>
    <n v="6.8571428571428621"/>
    <n v="0"/>
    <x v="0"/>
    <m/>
    <d v="1899-12-30T03:49:15"/>
    <d v="1899-12-30T01:54:37"/>
    <d v="1899-12-30T03:49:15"/>
    <d v="1899-12-30T04:41:39"/>
    <d v="1899-12-30T01:54:37"/>
    <d v="1899-12-30T02:20:50"/>
    <n v="773"/>
    <x v="2"/>
    <x v="0"/>
    <n v="200307"/>
    <n v="30"/>
    <n v="0"/>
    <n v="22"/>
  </r>
  <r>
    <d v="2003-07-23T00:00:00"/>
    <s v="Wednes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d v="1899-12-30T01:40:46"/>
    <d v="1899-12-30T02:33:10"/>
    <d v="1899-12-30T00:50:23"/>
    <d v="1899-12-30T01:16:35"/>
    <n v="367"/>
    <x v="2"/>
    <x v="0"/>
    <n v="200307"/>
    <n v="30"/>
    <n v="0"/>
    <n v="23"/>
  </r>
  <r>
    <d v="2003-07-24T00:00:00"/>
    <s v="Thursday"/>
    <x v="2"/>
    <n v="3"/>
    <n v="0"/>
    <n v="27"/>
    <n v="5"/>
    <d v="1899-12-30T00:27:05"/>
    <d v="1899-12-30T00:09:02"/>
    <s v="R200304"/>
    <x v="1"/>
    <n v="6.646153846153851"/>
    <n v="0"/>
    <x v="0"/>
    <m/>
    <d v="1899-12-30T03:56:32"/>
    <d v="1899-12-30T01:58:16"/>
    <d v="1899-12-30T03:56:32"/>
    <d v="1899-12-30T04:48:56"/>
    <d v="1899-12-30T01:58:16"/>
    <d v="1899-12-30T02:24:28"/>
    <n v="821"/>
    <x v="2"/>
    <x v="0"/>
    <n v="200307"/>
    <n v="30"/>
    <n v="0"/>
    <n v="24"/>
  </r>
  <r>
    <d v="2003-07-25T00:00:00"/>
    <s v="Fri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d v="1899-12-30T01:40:46"/>
    <d v="1899-12-30T02:33:10"/>
    <d v="1899-12-30T00:50:23"/>
    <d v="1899-12-30T01:16:35"/>
    <n v="367"/>
    <x v="2"/>
    <x v="0"/>
    <n v="200307"/>
    <n v="30"/>
    <n v="0"/>
    <n v="25"/>
  </r>
  <r>
    <d v="2003-07-25T00:00:00"/>
    <s v="Friday"/>
    <x v="2"/>
    <n v="1"/>
    <n v="0"/>
    <n v="7"/>
    <n v="10"/>
    <d v="1899-12-30T00:07:10"/>
    <d v="1899-12-30T00:07:10"/>
    <s v="R200304"/>
    <x v="2"/>
    <n v="8.3720930232558199"/>
    <n v="0"/>
    <x v="0"/>
    <m/>
    <d v="1899-12-30T03:07:46"/>
    <d v="1899-12-30T01:33:53"/>
    <d v="1899-12-30T03:07:46"/>
    <d v="1899-12-30T04:00:10"/>
    <d v="1899-12-30T01:33:53"/>
    <d v="1899-12-30T02:00:05"/>
    <n v="704"/>
    <x v="2"/>
    <x v="0"/>
    <n v="200307"/>
    <n v="30"/>
    <n v="0"/>
    <n v="25"/>
  </r>
  <r>
    <d v="2003-07-27T00:00:00"/>
    <s v="Sunday"/>
    <x v="1"/>
    <n v="10.6"/>
    <n v="0"/>
    <n v="37"/>
    <n v="59"/>
    <d v="1899-12-30T00:37:59"/>
    <d v="1899-12-30T00:03:35"/>
    <s v="unk"/>
    <x v="1"/>
    <n v="16.74418604651164"/>
    <n v="0"/>
    <x v="0"/>
    <m/>
    <d v="1899-12-30T06:41:20"/>
    <d v="1899-12-30T03:20:40"/>
    <d v="1899-12-30T01:33:53"/>
    <d v="1899-12-30T02:26:17"/>
    <d v="1899-12-30T00:46:57"/>
    <d v="1899-12-30T01:13:09"/>
    <n v="285"/>
    <x v="2"/>
    <x v="0"/>
    <n v="200307"/>
    <n v="31"/>
    <n v="1"/>
    <n v="27"/>
  </r>
  <r>
    <d v="2003-07-29T00:00:00"/>
    <s v="Tuesday"/>
    <x v="2"/>
    <n v="3.5"/>
    <n v="0"/>
    <n v="37"/>
    <n v="29"/>
    <d v="1899-12-30T00:37:29"/>
    <d v="1899-12-30T00:10:43"/>
    <s v="R200304"/>
    <x v="1"/>
    <n v="5.6024899955535838"/>
    <n v="0"/>
    <x v="0"/>
    <m/>
    <d v="1899-12-30T04:40:35"/>
    <d v="1899-12-30T02:20:18"/>
    <d v="1899-12-30T04:40:35"/>
    <d v="1899-12-30T05:32:59"/>
    <d v="1899-12-30T02:20:18"/>
    <d v="1899-12-30T02:46:30"/>
    <n v="1892"/>
    <x v="2"/>
    <x v="0"/>
    <n v="200307"/>
    <n v="31"/>
    <n v="1"/>
    <n v="29"/>
  </r>
  <r>
    <d v="2003-07-30T00:00:00"/>
    <s v="Wednesday"/>
    <x v="0"/>
    <n v="0.25"/>
    <n v="0"/>
    <n v="7"/>
    <n v="17"/>
    <d v="1899-12-30T00:07:17"/>
    <d v="1899-12-30T00:29:08"/>
    <s v="unk"/>
    <x v="1"/>
    <n v="2.0594965675057222"/>
    <n v="0"/>
    <x v="0"/>
    <m/>
    <d v="1899-12-30T01:09:55"/>
    <d v="1899-12-30T00:34:58"/>
    <d v="1899-12-30T12:43:18"/>
    <d v="1899-12-30T13:35:42"/>
    <d v="1899-12-30T06:21:39"/>
    <d v="1899-12-30T06:47:51"/>
    <n v="2752"/>
    <x v="2"/>
    <x v="0"/>
    <n v="200307"/>
    <n v="31"/>
    <n v="0"/>
    <n v="30"/>
  </r>
  <r>
    <d v="2003-07-30T00:00:00"/>
    <s v="Wednesday"/>
    <x v="1"/>
    <n v="7"/>
    <n v="0"/>
    <n v="34"/>
    <n v="56"/>
    <d v="1899-12-30T00:34:56"/>
    <d v="1899-12-30T00:04:59"/>
    <s v="unk"/>
    <x v="1"/>
    <n v="12.022900763358788"/>
    <n v="0"/>
    <x v="0"/>
    <m/>
    <d v="1899-12-30T09:18:56"/>
    <d v="1899-12-30T04:39:28"/>
    <d v="1899-12-30T02:10:45"/>
    <d v="1899-12-30T03:03:09"/>
    <d v="1899-12-30T01:05:23"/>
    <d v="1899-12-30T01:31:35"/>
    <n v="645"/>
    <x v="2"/>
    <x v="0"/>
    <n v="200307"/>
    <n v="31"/>
    <n v="0"/>
    <n v="30"/>
  </r>
  <r>
    <d v="2003-07-31T00:00:00"/>
    <s v="Thursday"/>
    <x v="1"/>
    <n v="6.76"/>
    <n v="0"/>
    <n v="26"/>
    <n v="12"/>
    <d v="1899-12-30T00:26:12"/>
    <d v="1899-12-30T00:03:53"/>
    <s v="unk"/>
    <x v="1"/>
    <n v="15.480916030534363"/>
    <n v="0"/>
    <x v="0"/>
    <m/>
    <d v="1899-12-30T07:14:05"/>
    <d v="1899-12-30T03:37:02"/>
    <d v="1899-12-30T01:41:33"/>
    <d v="1899-12-30T02:33:57"/>
    <d v="1899-12-30T00:50:46"/>
    <d v="1899-12-30T01:16:58"/>
    <n v="381"/>
    <x v="2"/>
    <x v="0"/>
    <n v="200307"/>
    <n v="31"/>
    <n v="0"/>
    <n v="31"/>
  </r>
  <r>
    <d v="2003-08-01T00:00:00"/>
    <s v="Friday"/>
    <x v="0"/>
    <n v="0.5"/>
    <n v="0"/>
    <n v="16"/>
    <n v="55"/>
    <d v="1899-12-30T00:16:55"/>
    <d v="1899-12-30T00:33:50"/>
    <s v="unk"/>
    <x v="1"/>
    <n v="1.7733990147783265"/>
    <n v="0"/>
    <x v="0"/>
    <m/>
    <d v="1899-12-30T01:21:12"/>
    <d v="1899-12-30T00:40:36"/>
    <d v="1899-12-30T14:46:26"/>
    <d v="1899-12-30T15:38:50"/>
    <d v="1899-12-30T07:23:13"/>
    <d v="1899-12-30T07:49:25"/>
    <n v="2832"/>
    <x v="2"/>
    <x v="4"/>
    <n v="200308"/>
    <n v="31"/>
    <n v="0"/>
    <n v="1"/>
  </r>
  <r>
    <d v="2003-08-01T00:00:00"/>
    <s v="Friday"/>
    <x v="1"/>
    <n v="10"/>
    <n v="0"/>
    <n v="34"/>
    <n v="7"/>
    <d v="1899-12-30T00:34:07"/>
    <d v="1899-12-30T00:03:25"/>
    <s v="unk"/>
    <x v="1"/>
    <n v="17.586712261846621"/>
    <n v="0"/>
    <x v="0"/>
    <m/>
    <d v="1899-12-30T06:22:06"/>
    <d v="1899-12-30T03:11:03"/>
    <d v="1899-12-30T01:29:23"/>
    <d v="1899-12-30T02:21:47"/>
    <d v="1899-12-30T00:44:42"/>
    <d v="1899-12-30T01:10:54"/>
    <n v="239"/>
    <x v="2"/>
    <x v="4"/>
    <n v="200308"/>
    <n v="31"/>
    <n v="0"/>
    <n v="1"/>
  </r>
  <r>
    <d v="2003-08-01T00:00:00"/>
    <s v="Friday"/>
    <x v="2"/>
    <n v="3.1"/>
    <n v="0"/>
    <n v="36"/>
    <n v="22"/>
    <d v="1899-12-30T00:36:22"/>
    <d v="1899-12-30T00:11:44"/>
    <s v="R200304"/>
    <x v="1"/>
    <n v="5.1145737855178783"/>
    <n v="0"/>
    <x v="0"/>
    <m/>
    <d v="1899-12-30T05:07:21"/>
    <d v="1899-12-30T02:33:41"/>
    <d v="1899-12-30T05:07:21"/>
    <d v="1899-12-30T05:59:45"/>
    <d v="1899-12-30T02:33:41"/>
    <d v="1899-12-30T02:59:53"/>
    <n v="2341"/>
    <x v="2"/>
    <x v="4"/>
    <n v="200308"/>
    <n v="31"/>
    <n v="0"/>
    <n v="1"/>
  </r>
  <r>
    <d v="2003-08-03T00:00:00"/>
    <s v="Sunday"/>
    <x v="2"/>
    <n v="2.5"/>
    <n v="0"/>
    <n v="24"/>
    <n v="19"/>
    <d v="1899-12-30T00:24:19"/>
    <d v="1899-12-30T00:09:44"/>
    <s v="unk"/>
    <x v="2"/>
    <n v="6.1686086360520953"/>
    <n v="0"/>
    <x v="0"/>
    <m/>
    <d v="1899-12-30T04:14:50"/>
    <d v="1899-12-30T02:07:25"/>
    <d v="1899-12-30T04:14:50"/>
    <d v="1899-12-30T05:07:14"/>
    <d v="1899-12-30T02:07:25"/>
    <d v="1899-12-30T02:33:37"/>
    <n v="1197"/>
    <x v="2"/>
    <x v="4"/>
    <n v="200308"/>
    <n v="32"/>
    <n v="1"/>
    <n v="3"/>
  </r>
  <r>
    <d v="2003-08-04T00:00:00"/>
    <s v="Monday"/>
    <x v="0"/>
    <n v="0.25"/>
    <n v="0"/>
    <n v="7"/>
    <n v="22"/>
    <d v="1899-12-30T00:07:22"/>
    <d v="1899-12-30T00:29:28"/>
    <s v="unk"/>
    <x v="1"/>
    <n v="2.0361990950226261"/>
    <n v="0"/>
    <x v="0"/>
    <m/>
    <d v="1899-12-30T01:10:43"/>
    <d v="1899-12-30T00:35:22"/>
    <d v="1899-12-30T12:52:02"/>
    <d v="1899-12-30T13:44:26"/>
    <d v="1899-12-30T06:26:01"/>
    <d v="1899-12-30T06:52:13"/>
    <n v="2754"/>
    <x v="2"/>
    <x v="4"/>
    <n v="200308"/>
    <n v="32"/>
    <n v="0"/>
    <n v="4"/>
  </r>
  <r>
    <d v="2003-08-04T00:00:00"/>
    <s v="Monday"/>
    <x v="1"/>
    <n v="15.63"/>
    <n v="1"/>
    <n v="8"/>
    <n v="6"/>
    <d v="1899-12-30T01:08:06"/>
    <d v="1899-12-30T00:04:21"/>
    <s v="unk"/>
    <x v="1"/>
    <n v="13.770925110132168"/>
    <n v="0"/>
    <x v="0"/>
    <m/>
    <d v="1899-12-30T08:07:59"/>
    <d v="1899-12-30T04:04:00"/>
    <d v="1899-12-30T01:54:09"/>
    <d v="1899-12-30T02:46:33"/>
    <d v="1899-12-30T00:57:05"/>
    <d v="1899-12-30T01:23:17"/>
    <n v="545"/>
    <x v="2"/>
    <x v="4"/>
    <n v="200308"/>
    <n v="32"/>
    <n v="0"/>
    <n v="4"/>
  </r>
  <r>
    <d v="2003-08-06T00:00:00"/>
    <s v="Wednesday"/>
    <x v="1"/>
    <n v="25"/>
    <n v="1"/>
    <n v="47"/>
    <n v="10"/>
    <d v="1899-12-30T01:47:10"/>
    <d v="1899-12-30T00:04:17"/>
    <s v="unk"/>
    <x v="1"/>
    <n v="13.996889580093324"/>
    <n v="0"/>
    <x v="0"/>
    <m/>
    <d v="1899-12-30T08:00:06"/>
    <d v="1899-12-30T04:00:03"/>
    <d v="1899-12-30T01:52:19"/>
    <d v="1899-12-30T02:44:43"/>
    <d v="1899-12-30T00:56:09"/>
    <d v="1899-12-30T01:22:21"/>
    <n v="532"/>
    <x v="2"/>
    <x v="4"/>
    <n v="200308"/>
    <n v="32"/>
    <n v="1"/>
    <n v="6"/>
  </r>
  <r>
    <d v="2003-08-07T00:00:00"/>
    <s v="Thursday"/>
    <x v="2"/>
    <n v="5"/>
    <n v="0"/>
    <n v="51"/>
    <n v="51"/>
    <d v="1899-12-30T00:51:51"/>
    <d v="1899-12-30T00:10:22"/>
    <s v="R200304"/>
    <x v="1"/>
    <n v="5.7859209257473525"/>
    <n v="0"/>
    <x v="0"/>
    <m/>
    <d v="1899-12-30T04:31:42"/>
    <d v="1899-12-30T02:15:51"/>
    <d v="1899-12-30T04:31:42"/>
    <d v="1899-12-30T05:24:06"/>
    <d v="1899-12-30T02:15:51"/>
    <d v="1899-12-30T02:42:03"/>
    <n v="1690"/>
    <x v="2"/>
    <x v="4"/>
    <n v="200308"/>
    <n v="32"/>
    <n v="0"/>
    <n v="7"/>
  </r>
  <r>
    <d v="2003-08-10T00:00:00"/>
    <s v="Sunday"/>
    <x v="0"/>
    <n v="0.5"/>
    <n v="0"/>
    <n v="19"/>
    <n v="54"/>
    <d v="1899-12-30T00:19:54"/>
    <d v="1899-12-30T00:39:48"/>
    <s v="unk"/>
    <x v="1"/>
    <n v="1.5075376884422123"/>
    <n v="0"/>
    <x v="0"/>
    <m/>
    <d v="1899-12-30T01:35:31"/>
    <d v="1899-12-30T00:47:46"/>
    <d v="1899-12-30T17:22:46"/>
    <d v="1899-12-30T18:15:10"/>
    <d v="1899-12-30T08:41:23"/>
    <d v="1899-12-30T09:07:35"/>
    <n v="2994"/>
    <x v="2"/>
    <x v="4"/>
    <n v="200308"/>
    <n v="33"/>
    <n v="2"/>
    <n v="10"/>
  </r>
  <r>
    <d v="2003-08-10T00:00:00"/>
    <s v="Sunday"/>
    <x v="1"/>
    <n v="12.5"/>
    <n v="0"/>
    <n v="37"/>
    <n v="20"/>
    <d v="1899-12-30T00:37:20"/>
    <d v="1899-12-30T00:02:59"/>
    <s v="unk"/>
    <x v="1"/>
    <n v="20.08928571428573"/>
    <n v="0"/>
    <x v="0"/>
    <m/>
    <d v="1899-12-30T05:34:30"/>
    <d v="1899-12-30T02:47:15"/>
    <d v="1899-12-30T01:18:15"/>
    <d v="1899-12-30T02:10:39"/>
    <d v="1899-12-30T00:39:08"/>
    <d v="1899-12-30T01:05:20"/>
    <n v="172"/>
    <x v="2"/>
    <x v="4"/>
    <n v="200308"/>
    <n v="33"/>
    <n v="0"/>
    <n v="10"/>
  </r>
  <r>
    <d v="2003-08-10T00:00:00"/>
    <s v="Sunday"/>
    <x v="2"/>
    <n v="3.5"/>
    <n v="0"/>
    <n v="33"/>
    <n v="41"/>
    <d v="1899-12-30T00:33:41"/>
    <d v="1899-12-30T00:09:37"/>
    <s v="R200304"/>
    <x v="1"/>
    <n v="6.2345373577436964"/>
    <n v="0"/>
    <x v="0"/>
    <m/>
    <d v="1899-12-30T04:12:09"/>
    <d v="1899-12-30T02:06:04"/>
    <d v="1899-12-30T04:12:09"/>
    <d v="1899-12-30T05:04:33"/>
    <d v="1899-12-30T02:06:04"/>
    <d v="1899-12-30T02:32:16"/>
    <n v="1113"/>
    <x v="2"/>
    <x v="4"/>
    <n v="200308"/>
    <n v="33"/>
    <n v="0"/>
    <n v="10"/>
  </r>
  <r>
    <d v="2003-08-13T00:00:00"/>
    <s v="Wednesday"/>
    <x v="1"/>
    <n v="10.5"/>
    <n v="0"/>
    <n v="36"/>
    <n v="53"/>
    <d v="1899-12-30T00:36:53"/>
    <d v="1899-12-30T00:03:31"/>
    <s v="unk"/>
    <x v="1"/>
    <n v="17.08088567555356"/>
    <n v="0"/>
    <x v="0"/>
    <m/>
    <d v="1899-12-30T06:33:25"/>
    <d v="1899-12-30T03:16:43"/>
    <d v="1899-12-30T01:32:02"/>
    <d v="1899-12-30T02:24:26"/>
    <d v="1899-12-30T00:46:01"/>
    <d v="1899-12-30T01:12:13"/>
    <n v="264"/>
    <x v="2"/>
    <x v="4"/>
    <n v="200308"/>
    <n v="33"/>
    <n v="2"/>
    <n v="13"/>
  </r>
  <r>
    <d v="2003-08-14T00:00:00"/>
    <s v="Thursday"/>
    <x v="2"/>
    <n v="3.5"/>
    <n v="0"/>
    <n v="38"/>
    <n v="4"/>
    <d v="1899-12-30T00:38:04"/>
    <d v="1899-12-30T00:10:53"/>
    <s v="R200302"/>
    <x v="1"/>
    <n v="5.516637478108585"/>
    <n v="0"/>
    <x v="0"/>
    <m/>
    <d v="1899-12-30T04:44:57"/>
    <d v="1899-12-30T02:22:29"/>
    <d v="1899-12-30T04:44:57"/>
    <d v="1899-12-30T05:37:21"/>
    <d v="1899-12-30T02:22:29"/>
    <d v="1899-12-30T02:48:41"/>
    <n v="1992"/>
    <x v="2"/>
    <x v="4"/>
    <n v="200308"/>
    <n v="33"/>
    <n v="0"/>
    <n v="14"/>
  </r>
  <r>
    <d v="2003-08-16T00:00:00"/>
    <s v="Saturday"/>
    <x v="0"/>
    <n v="0.28999999999999998"/>
    <n v="0"/>
    <n v="10"/>
    <n v="14"/>
    <d v="1899-12-30T00:10:14"/>
    <d v="1899-12-30T00:35:17"/>
    <s v="unk"/>
    <x v="1"/>
    <n v="1.700325732899024"/>
    <n v="0"/>
    <x v="0"/>
    <m/>
    <d v="1899-12-30T01:24:41"/>
    <d v="1899-12-30T00:42:21"/>
    <d v="1899-12-30T15:24:32"/>
    <d v="1899-12-30T16:16:56"/>
    <d v="1899-12-30T07:42:16"/>
    <d v="1899-12-30T08:08:28"/>
    <n v="2873"/>
    <x v="2"/>
    <x v="4"/>
    <n v="200308"/>
    <n v="33"/>
    <n v="1"/>
    <n v="16"/>
  </r>
  <r>
    <d v="2003-08-16T00:00:00"/>
    <s v="Saturday"/>
    <x v="1"/>
    <n v="12"/>
    <n v="0"/>
    <n v="44"/>
    <n v="31"/>
    <d v="1899-12-30T00:44:31"/>
    <d v="1899-12-30T00:03:43"/>
    <s v="unk"/>
    <x v="1"/>
    <n v="16.173717708723341"/>
    <n v="0"/>
    <x v="0"/>
    <m/>
    <d v="1899-12-30T06:55:29"/>
    <d v="1899-12-30T03:27:45"/>
    <d v="1899-12-30T01:37:12"/>
    <d v="1899-12-30T02:29:36"/>
    <d v="1899-12-30T00:48:36"/>
    <d v="1899-12-30T01:14:48"/>
    <n v="322"/>
    <x v="2"/>
    <x v="4"/>
    <n v="200308"/>
    <n v="33"/>
    <n v="0"/>
    <n v="16"/>
  </r>
  <r>
    <d v="2003-08-16T00:00:00"/>
    <s v="Saturday"/>
    <x v="2"/>
    <n v="3.1"/>
    <n v="0"/>
    <n v="37"/>
    <n v="16"/>
    <d v="1899-12-30T00:37:16"/>
    <d v="1899-12-30T00:12:01"/>
    <s v="R200302"/>
    <x v="1"/>
    <n v="4.9910554561717388"/>
    <n v="0"/>
    <x v="0"/>
    <m/>
    <d v="1899-12-30T05:14:58"/>
    <d v="1899-12-30T02:37:29"/>
    <d v="1899-12-30T05:14:58"/>
    <d v="1899-12-30T06:07:22"/>
    <d v="1899-12-30T02:37:29"/>
    <d v="1899-12-30T03:03:41"/>
    <n v="2433"/>
    <x v="2"/>
    <x v="4"/>
    <n v="200308"/>
    <n v="33"/>
    <n v="0"/>
    <n v="16"/>
  </r>
  <r>
    <d v="2003-08-18T00:00:00"/>
    <s v="Monday"/>
    <x v="0"/>
    <n v="0.25"/>
    <n v="0"/>
    <n v="10"/>
    <n v="55"/>
    <d v="1899-12-30T00:10:55"/>
    <d v="1899-12-30T00:43:40"/>
    <s v="unk"/>
    <x v="1"/>
    <n v="1.3740458015267187"/>
    <n v="0"/>
    <x v="0"/>
    <m/>
    <d v="1899-12-30T01:44:48"/>
    <d v="1899-12-30T00:52:24"/>
    <d v="1899-12-30T19:04:04"/>
    <d v="1899-12-30T19:56:28"/>
    <d v="1899-12-30T09:32:02"/>
    <d v="1899-12-30T09:58:14"/>
    <n v="3061"/>
    <x v="2"/>
    <x v="4"/>
    <n v="200308"/>
    <n v="34"/>
    <n v="1"/>
    <n v="18"/>
  </r>
  <r>
    <d v="2003-08-20T00:00:00"/>
    <s v="Wednesday"/>
    <x v="2"/>
    <n v="4.125"/>
    <n v="0"/>
    <n v="49"/>
    <n v="53"/>
    <d v="1899-12-30T00:49:53"/>
    <d v="1899-12-30T00:12:06"/>
    <s v="R200304"/>
    <x v="1"/>
    <n v="4.9615770130304089"/>
    <n v="0"/>
    <x v="0"/>
    <m/>
    <d v="1899-12-30T05:16:50"/>
    <d v="1899-12-30T02:38:25"/>
    <d v="1899-12-30T05:16:50"/>
    <d v="1899-12-30T06:09:14"/>
    <d v="1899-12-30T02:38:25"/>
    <d v="1899-12-30T03:04:37"/>
    <n v="2446"/>
    <x v="2"/>
    <x v="4"/>
    <n v="200308"/>
    <n v="34"/>
    <n v="1"/>
    <n v="20"/>
  </r>
  <r>
    <d v="2003-08-21T00:00:00"/>
    <s v="Thursday"/>
    <x v="2"/>
    <n v="4.125"/>
    <n v="0"/>
    <n v="45"/>
    <n v="48"/>
    <d v="1899-12-30T00:45:48"/>
    <d v="1899-12-30T00:11:06"/>
    <s v="R200304"/>
    <x v="1"/>
    <n v="5.4039301310043717"/>
    <n v="0"/>
    <x v="0"/>
    <m/>
    <d v="1899-12-30T04:50:54"/>
    <d v="1899-12-30T02:25:27"/>
    <d v="1899-12-30T04:50:54"/>
    <d v="1899-12-30T05:43:18"/>
    <d v="1899-12-30T02:25:27"/>
    <d v="1899-12-30T02:51:39"/>
    <n v="2105"/>
    <x v="2"/>
    <x v="4"/>
    <n v="200308"/>
    <n v="34"/>
    <n v="0"/>
    <n v="21"/>
  </r>
  <r>
    <d v="2003-08-22T00:00:00"/>
    <s v="Friday"/>
    <x v="1"/>
    <n v="10.5"/>
    <n v="0"/>
    <n v="41"/>
    <n v="44"/>
    <d v="1899-12-30T00:41:44"/>
    <d v="1899-12-30T00:03:58"/>
    <s v="unk"/>
    <x v="1"/>
    <n v="15.095846645367423"/>
    <n v="0"/>
    <x v="0"/>
    <m/>
    <d v="1899-12-30T07:25:09"/>
    <d v="1899-12-30T03:42:35"/>
    <d v="1899-12-30T01:44:08"/>
    <d v="1899-12-30T02:36:32"/>
    <d v="1899-12-30T00:52:04"/>
    <d v="1899-12-30T01:18:16"/>
    <n v="418"/>
    <x v="2"/>
    <x v="4"/>
    <n v="200308"/>
    <n v="34"/>
    <n v="0"/>
    <n v="22"/>
  </r>
  <r>
    <d v="2003-08-23T00:00:00"/>
    <s v="Saturday"/>
    <x v="2"/>
    <n v="2.125"/>
    <n v="0"/>
    <n v="20"/>
    <n v="10"/>
    <d v="1899-12-30T00:20:10"/>
    <d v="1899-12-30T00:09:29"/>
    <s v="R200304"/>
    <x v="2"/>
    <n v="6.3223140495867813"/>
    <n v="0"/>
    <x v="0"/>
    <m/>
    <d v="1899-12-30T04:08:39"/>
    <d v="1899-12-30T02:04:19"/>
    <d v="1899-12-30T04:08:39"/>
    <d v="1899-12-30T05:01:03"/>
    <d v="1899-12-30T02:04:19"/>
    <d v="1899-12-30T02:30:31"/>
    <n v="1021"/>
    <x v="2"/>
    <x v="4"/>
    <n v="200308"/>
    <n v="34"/>
    <n v="0"/>
    <n v="23"/>
  </r>
  <r>
    <d v="2003-08-24T00:00:00"/>
    <s v="Sunday"/>
    <x v="1"/>
    <n v="25"/>
    <n v="1"/>
    <n v="56"/>
    <n v="27"/>
    <d v="1899-12-30T01:56:27"/>
    <d v="1899-12-30T00:04:39"/>
    <s v="unk"/>
    <x v="1"/>
    <n v="12.881064834693012"/>
    <n v="0"/>
    <x v="0"/>
    <m/>
    <d v="1899-12-30T08:41:42"/>
    <d v="1899-12-30T04:20:51"/>
    <d v="1899-12-30T02:02:02"/>
    <d v="1899-12-30T02:54:26"/>
    <d v="1899-12-30T01:01:01"/>
    <d v="1899-12-30T01:27:13"/>
    <n v="619"/>
    <x v="2"/>
    <x v="4"/>
    <n v="200308"/>
    <n v="35"/>
    <n v="0"/>
    <n v="24"/>
  </r>
  <r>
    <d v="2003-08-26T00:00:00"/>
    <s v="Tuesday"/>
    <x v="2"/>
    <n v="3.5"/>
    <n v="0"/>
    <n v="35"/>
    <n v="39"/>
    <d v="1899-12-30T00:35:39"/>
    <d v="1899-12-30T00:10:11"/>
    <s v="R200304"/>
    <x v="1"/>
    <n v="5.8906030855540026"/>
    <n v="0"/>
    <x v="0"/>
    <m/>
    <d v="1899-12-30T04:26:52"/>
    <d v="1899-12-30T02:13:26"/>
    <d v="1899-12-30T04:26:52"/>
    <d v="1899-12-30T05:19:16"/>
    <d v="1899-12-30T02:13:26"/>
    <d v="1899-12-30T02:39:38"/>
    <n v="1550"/>
    <x v="2"/>
    <x v="4"/>
    <n v="200308"/>
    <n v="35"/>
    <n v="1"/>
    <n v="26"/>
  </r>
  <r>
    <d v="2003-08-27T00:00:00"/>
    <s v="Wednesday"/>
    <x v="1"/>
    <n v="15"/>
    <n v="0"/>
    <n v="51"/>
    <n v="58"/>
    <d v="1899-12-30T00:51:58"/>
    <d v="1899-12-30T00:03:28"/>
    <s v="unk"/>
    <x v="1"/>
    <n v="17.318794098781279"/>
    <n v="0"/>
    <x v="0"/>
    <m/>
    <d v="1899-12-30T06:28:01"/>
    <d v="1899-12-30T03:14:01"/>
    <d v="1899-12-30T01:30:46"/>
    <d v="1899-12-30T02:23:10"/>
    <d v="1899-12-30T00:45:23"/>
    <d v="1899-12-30T01:11:35"/>
    <n v="247"/>
    <x v="2"/>
    <x v="4"/>
    <n v="200308"/>
    <n v="35"/>
    <n v="0"/>
    <n v="27"/>
  </r>
  <r>
    <d v="2003-08-28T00:00:00"/>
    <s v="Thursday"/>
    <x v="2"/>
    <n v="5"/>
    <n v="0"/>
    <n v="50"/>
    <n v="48"/>
    <d v="1899-12-30T00:50:48"/>
    <d v="1899-12-30T00:10:10"/>
    <s v="R200304"/>
    <x v="1"/>
    <n v="5.9055118110236267"/>
    <n v="0"/>
    <x v="0"/>
    <m/>
    <d v="1899-12-30T04:26:12"/>
    <d v="1899-12-30T02:13:06"/>
    <d v="1899-12-30T04:26:12"/>
    <d v="1899-12-30T05:18:36"/>
    <d v="1899-12-30T02:13:06"/>
    <d v="1899-12-30T02:39:18"/>
    <n v="1522"/>
    <x v="2"/>
    <x v="4"/>
    <n v="200308"/>
    <n v="35"/>
    <n v="0"/>
    <n v="28"/>
  </r>
  <r>
    <d v="2003-08-29T00:00:00"/>
    <s v="Friday"/>
    <x v="1"/>
    <n v="10.5"/>
    <n v="0"/>
    <n v="46"/>
    <n v="50"/>
    <d v="1899-12-30T00:46:50"/>
    <d v="1899-12-30T00:04:28"/>
    <s v="unk"/>
    <x v="1"/>
    <n v="13.451957295373676"/>
    <n v="0"/>
    <x v="0"/>
    <m/>
    <d v="1899-12-30T08:19:33"/>
    <d v="1899-12-30T04:09:47"/>
    <d v="1899-12-30T01:56:52"/>
    <d v="1899-12-30T02:49:16"/>
    <d v="1899-12-30T00:58:26"/>
    <d v="1899-12-30T01:24:38"/>
    <n v="571"/>
    <x v="2"/>
    <x v="4"/>
    <n v="200308"/>
    <n v="35"/>
    <n v="0"/>
    <n v="29"/>
  </r>
  <r>
    <d v="2003-08-30T00:00:00"/>
    <s v="Saturday"/>
    <x v="2"/>
    <n v="3.1"/>
    <n v="0"/>
    <n v="26"/>
    <n v="14"/>
    <d v="1899-12-30T00:26:14"/>
    <d v="1899-12-30T00:08:28"/>
    <s v="R200304"/>
    <x v="8"/>
    <n v="7.0902160101651894"/>
    <n v="0"/>
    <x v="0"/>
    <m/>
    <d v="1899-12-30T03:41:43"/>
    <d v="1899-12-30T01:50:51"/>
    <d v="1899-12-30T03:41:43"/>
    <d v="1899-12-30T04:34:07"/>
    <d v="1899-12-30T01:50:51"/>
    <d v="1899-12-30T02:17:03"/>
    <n v="740"/>
    <x v="2"/>
    <x v="4"/>
    <n v="200308"/>
    <n v="35"/>
    <n v="0"/>
    <n v="30"/>
  </r>
  <r>
    <d v="2003-08-31T00:00:00"/>
    <s v="Sunday"/>
    <x v="1"/>
    <n v="4.3"/>
    <n v="0"/>
    <n v="30"/>
    <n v="0"/>
    <d v="1899-12-30T00:30:00"/>
    <d v="1899-12-30T00:06:59"/>
    <s v="Other"/>
    <x v="1"/>
    <n v="8.6000000000000068"/>
    <n v="0"/>
    <x v="0"/>
    <m/>
    <d v="1899-12-30T13:01:24"/>
    <d v="1899-12-30T06:30:42"/>
    <d v="1899-12-30T03:02:47"/>
    <d v="1899-12-30T03:55:11"/>
    <d v="1899-12-30T01:31:24"/>
    <d v="1899-12-30T01:57:36"/>
    <n v="700"/>
    <x v="2"/>
    <x v="4"/>
    <n v="200308"/>
    <n v="36"/>
    <n v="0"/>
    <n v="31"/>
  </r>
  <r>
    <d v="2003-09-04T00:00:00"/>
    <s v="Thursday"/>
    <x v="2"/>
    <n v="2.5"/>
    <n v="0"/>
    <n v="25"/>
    <n v="49"/>
    <d v="1899-12-30T00:25:49"/>
    <d v="1899-12-30T00:10:20"/>
    <s v="R200304"/>
    <x v="1"/>
    <n v="5.8102001291155627"/>
    <n v="0"/>
    <x v="0"/>
    <m/>
    <d v="1899-12-30T04:30:34"/>
    <d v="1899-12-30T02:15:17"/>
    <d v="1899-12-30T04:30:34"/>
    <d v="1899-12-30T05:22:58"/>
    <d v="1899-12-30T02:15:17"/>
    <d v="1899-12-30T02:41:29"/>
    <n v="1652"/>
    <x v="2"/>
    <x v="5"/>
    <n v="200309"/>
    <n v="36"/>
    <n v="3"/>
    <n v="4"/>
  </r>
  <r>
    <d v="2003-09-06T00:00:00"/>
    <s v="Saturday"/>
    <x v="0"/>
    <n v="0.25"/>
    <n v="0"/>
    <n v="6"/>
    <n v="35"/>
    <d v="1899-12-30T00:06:35"/>
    <d v="1899-12-30T00:26:20"/>
    <s v="unk"/>
    <x v="1"/>
    <n v="2.2784810126582298"/>
    <n v="0"/>
    <x v="0"/>
    <m/>
    <d v="1899-12-30T01:03:12"/>
    <d v="1899-12-30T00:31:36"/>
    <d v="1899-12-30T11:29:56"/>
    <d v="1899-12-30T12:22:20"/>
    <d v="1899-12-30T05:44:58"/>
    <d v="1899-12-30T06:11:10"/>
    <n v="2746"/>
    <x v="2"/>
    <x v="5"/>
    <n v="200309"/>
    <n v="36"/>
    <n v="1"/>
    <n v="6"/>
  </r>
  <r>
    <d v="2003-09-06T00:00:00"/>
    <s v="Saturday"/>
    <x v="1"/>
    <n v="6.65"/>
    <n v="0"/>
    <n v="28"/>
    <n v="20"/>
    <d v="1899-12-30T00:28:20"/>
    <d v="1899-12-30T00:04:16"/>
    <s v="unk"/>
    <x v="1"/>
    <n v="14.082352941176483"/>
    <n v="0"/>
    <x v="0"/>
    <m/>
    <d v="1899-12-30T07:57:12"/>
    <d v="1899-12-30T03:58:36"/>
    <d v="1899-12-30T01:51:38"/>
    <d v="1899-12-30T02:44:02"/>
    <d v="1899-12-30T00:55:49"/>
    <d v="1899-12-30T01:22:01"/>
    <n v="522"/>
    <x v="2"/>
    <x v="5"/>
    <n v="200309"/>
    <n v="36"/>
    <n v="0"/>
    <n v="6"/>
  </r>
  <r>
    <d v="2003-09-09T00:00:00"/>
    <s v="Tuesday"/>
    <x v="2"/>
    <n v="2"/>
    <n v="0"/>
    <n v="20"/>
    <n v="5"/>
    <d v="1899-12-30T00:20:05"/>
    <d v="1899-12-30T00:10:02"/>
    <s v="R200304"/>
    <x v="2"/>
    <n v="5.9751037344398394"/>
    <n v="0"/>
    <x v="0"/>
    <m/>
    <d v="1899-12-30T04:23:05"/>
    <d v="1899-12-30T02:11:33"/>
    <d v="1899-12-30T04:23:05"/>
    <d v="1899-12-30T05:15:30"/>
    <d v="1899-12-30T02:11:33"/>
    <d v="1899-12-30T02:37:45"/>
    <n v="1457"/>
    <x v="2"/>
    <x v="5"/>
    <n v="200309"/>
    <n v="37"/>
    <n v="2"/>
    <n v="9"/>
  </r>
  <r>
    <d v="2003-09-12T00:00:00"/>
    <s v="Friday"/>
    <x v="1"/>
    <n v="8"/>
    <n v="0"/>
    <n v="37"/>
    <n v="0"/>
    <d v="1899-12-30T00:37:00"/>
    <d v="1899-12-30T00:04:38"/>
    <s v="unk"/>
    <x v="1"/>
    <n v="12.972972972972983"/>
    <n v="0"/>
    <x v="0"/>
    <m/>
    <d v="1899-12-30T08:38:00"/>
    <d v="1899-12-30T04:19:00"/>
    <d v="1899-12-30T02:01:11"/>
    <d v="1899-12-30T02:53:35"/>
    <d v="1899-12-30T01:00:35"/>
    <d v="1899-12-30T01:26:47"/>
    <n v="611"/>
    <x v="2"/>
    <x v="5"/>
    <n v="200309"/>
    <n v="37"/>
    <n v="2"/>
    <n v="12"/>
  </r>
  <r>
    <d v="2003-09-13T00:00:00"/>
    <s v="Saturday"/>
    <x v="0"/>
    <n v="0.5"/>
    <n v="0"/>
    <n v="16"/>
    <n v="8"/>
    <d v="1899-12-30T00:16:08"/>
    <d v="1899-12-30T00:32:16"/>
    <s v="unk"/>
    <x v="1"/>
    <n v="1.8595041322314065"/>
    <n v="0"/>
    <x v="0"/>
    <m/>
    <d v="1899-12-30T01:17:26"/>
    <d v="1899-12-30T00:38:43"/>
    <d v="1899-12-30T14:05:23"/>
    <d v="1899-12-30T14:57:47"/>
    <d v="1899-12-30T07:02:42"/>
    <d v="1899-12-30T07:28:54"/>
    <n v="2787"/>
    <x v="2"/>
    <x v="5"/>
    <n v="200309"/>
    <n v="37"/>
    <n v="0"/>
    <n v="13"/>
  </r>
  <r>
    <d v="2003-09-13T00:00:00"/>
    <s v="Saturday"/>
    <x v="1"/>
    <n v="13"/>
    <n v="0"/>
    <n v="44"/>
    <n v="4"/>
    <d v="1899-12-30T00:44:04"/>
    <d v="1899-12-30T00:03:23"/>
    <s v="unk"/>
    <x v="1"/>
    <n v="17.700453857791238"/>
    <n v="0"/>
    <x v="0"/>
    <m/>
    <d v="1899-12-30T06:19:39"/>
    <d v="1899-12-30T03:09:50"/>
    <d v="1899-12-30T01:28:49"/>
    <d v="1899-12-30T02:21:13"/>
    <d v="1899-12-30T00:44:24"/>
    <d v="1899-12-30T01:10:36"/>
    <n v="233"/>
    <x v="2"/>
    <x v="5"/>
    <n v="200309"/>
    <n v="37"/>
    <n v="0"/>
    <n v="13"/>
  </r>
  <r>
    <d v="2003-09-13T00:00:00"/>
    <s v="Saturday"/>
    <x v="2"/>
    <n v="3.1"/>
    <n v="0"/>
    <n v="31"/>
    <n v="6"/>
    <d v="1899-12-30T00:31:06"/>
    <d v="1899-12-30T00:10:02"/>
    <s v="R200304"/>
    <x v="1"/>
    <n v="5.9807073954983974"/>
    <n v="0"/>
    <x v="0"/>
    <m/>
    <d v="1899-12-30T04:22:51"/>
    <d v="1899-12-30T02:11:25"/>
    <d v="1899-12-30T04:22:51"/>
    <d v="1899-12-30T05:15:15"/>
    <d v="1899-12-30T02:11:25"/>
    <d v="1899-12-30T02:37:37"/>
    <n v="1447"/>
    <x v="2"/>
    <x v="5"/>
    <n v="200309"/>
    <n v="37"/>
    <n v="0"/>
    <n v="13"/>
  </r>
  <r>
    <d v="2003-10-04T00:00:00"/>
    <s v="Saturday"/>
    <x v="0"/>
    <n v="1"/>
    <n v="0"/>
    <n v="29"/>
    <n v="50"/>
    <d v="1899-12-30T00:29:50"/>
    <d v="1899-12-30T00:29:50"/>
    <s v="unk"/>
    <x v="1"/>
    <n v="2.0111731843575438"/>
    <n v="0"/>
    <x v="0"/>
    <m/>
    <d v="1899-12-30T01:11:36"/>
    <d v="1899-12-30T00:35:48"/>
    <d v="1899-12-30T13:01:38"/>
    <d v="1899-12-30T13:54:02"/>
    <d v="1899-12-30T06:30:49"/>
    <d v="1899-12-30T06:57:01"/>
    <n v="2757"/>
    <x v="2"/>
    <x v="6"/>
    <n v="200310"/>
    <n v="40"/>
    <n v="20"/>
    <n v="4"/>
  </r>
  <r>
    <d v="2003-10-04T00:00:00"/>
    <s v="Saturday"/>
    <x v="1"/>
    <n v="22"/>
    <n v="1"/>
    <n v="26"/>
    <n v="2"/>
    <d v="1899-12-30T01:26:02"/>
    <d v="1899-12-30T00:03:55"/>
    <s v="unk"/>
    <x v="1"/>
    <n v="15.34289035257653"/>
    <n v="0"/>
    <x v="0"/>
    <m/>
    <d v="1899-12-30T07:17:59"/>
    <d v="1899-12-30T03:39:00"/>
    <d v="1899-12-30T01:42:27"/>
    <d v="1899-12-30T02:34:51"/>
    <d v="1899-12-30T00:51:14"/>
    <d v="1899-12-30T01:17:26"/>
    <n v="395"/>
    <x v="2"/>
    <x v="6"/>
    <n v="200310"/>
    <n v="40"/>
    <n v="0"/>
    <n v="4"/>
  </r>
  <r>
    <d v="2003-10-04T00:00:00"/>
    <s v="Saturday"/>
    <x v="2"/>
    <n v="6.4"/>
    <n v="1"/>
    <n v="25"/>
    <n v="23"/>
    <d v="1899-12-30T01:25:23"/>
    <d v="1899-12-30T00:13:20"/>
    <s v="R200304"/>
    <x v="1"/>
    <n v="4.4973648252976801"/>
    <n v="0"/>
    <x v="0"/>
    <m/>
    <d v="1899-12-30T05:49:32"/>
    <d v="1899-12-30T02:54:46"/>
    <d v="1899-12-30T05:49:32"/>
    <d v="1899-12-30T06:41:56"/>
    <d v="1899-12-30T02:54:46"/>
    <d v="1899-12-30T03:20:58"/>
    <n v="2593"/>
    <x v="2"/>
    <x v="6"/>
    <n v="200310"/>
    <n v="40"/>
    <n v="0"/>
    <n v="4"/>
  </r>
  <r>
    <d v="2003-10-12T00:00:00"/>
    <s v="Sunday"/>
    <x v="1"/>
    <n v="11"/>
    <n v="0"/>
    <n v="40"/>
    <n v="55"/>
    <d v="1899-12-30T00:40:55"/>
    <d v="1899-12-30T00:03:43"/>
    <s v="unk"/>
    <x v="1"/>
    <n v="16.130346232179242"/>
    <n v="0"/>
    <x v="0"/>
    <m/>
    <d v="1899-12-30T06:56:36"/>
    <d v="1899-12-30T03:28:18"/>
    <d v="1899-12-30T01:37:27"/>
    <d v="1899-12-30T02:29:51"/>
    <d v="1899-12-30T00:48:44"/>
    <d v="1899-12-30T01:14:56"/>
    <n v="324"/>
    <x v="2"/>
    <x v="6"/>
    <n v="200310"/>
    <n v="42"/>
    <n v="7"/>
    <n v="12"/>
  </r>
  <r>
    <d v="2003-10-12T00:00:00"/>
    <s v="Sunday"/>
    <x v="2"/>
    <n v="4"/>
    <n v="0"/>
    <n v="39"/>
    <n v="54"/>
    <d v="1899-12-30T00:39:54"/>
    <d v="1899-12-30T00:09:58"/>
    <s v="R200304"/>
    <x v="2"/>
    <n v="6.0150375939849674"/>
    <n v="0"/>
    <x v="0"/>
    <m/>
    <d v="1899-12-30T04:21:21"/>
    <d v="1899-12-30T02:10:40"/>
    <d v="1899-12-30T04:21:21"/>
    <d v="1899-12-30T05:13:45"/>
    <d v="1899-12-30T02:10:40"/>
    <d v="1899-12-30T02:36:52"/>
    <n v="1387"/>
    <x v="2"/>
    <x v="6"/>
    <n v="200310"/>
    <n v="42"/>
    <n v="0"/>
    <n v="12"/>
  </r>
  <r>
    <d v="2003-11-08T00:00:00"/>
    <s v="Saturday"/>
    <x v="2"/>
    <n v="4.97"/>
    <n v="0"/>
    <n v="49"/>
    <n v="29"/>
    <d v="1899-12-30T00:49:29"/>
    <d v="1899-12-30T00:09:57"/>
    <s v="unk"/>
    <x v="1"/>
    <n v="6.0262714718760559"/>
    <n v="0"/>
    <x v="0"/>
    <m/>
    <d v="1899-12-30T04:20:51"/>
    <d v="1899-12-30T02:10:26"/>
    <d v="1899-12-30T04:20:51"/>
    <d v="1899-12-30T05:13:15"/>
    <d v="1899-12-30T02:10:26"/>
    <d v="1899-12-30T02:36:38"/>
    <n v="1370"/>
    <x v="2"/>
    <x v="7"/>
    <n v="200311"/>
    <n v="45"/>
    <n v="26"/>
    <n v="8"/>
  </r>
  <r>
    <d v="2003-11-15T00:00:00"/>
    <s v="Saturday"/>
    <x v="2"/>
    <n v="6"/>
    <n v="1"/>
    <n v="4"/>
    <n v="0"/>
    <d v="1899-12-30T01:04:00"/>
    <d v="1899-12-30T00:10:40"/>
    <s v="unk"/>
    <x v="1"/>
    <n v="5.6250000000000044"/>
    <n v="0"/>
    <x v="0"/>
    <m/>
    <d v="1899-12-30T04:39:28"/>
    <d v="1899-12-30T02:19:44"/>
    <d v="1899-12-30T04:39:28"/>
    <d v="1899-12-30T05:31:52"/>
    <d v="1899-12-30T02:19:44"/>
    <d v="1899-12-30T02:45:56"/>
    <n v="1872"/>
    <x v="2"/>
    <x v="7"/>
    <n v="200311"/>
    <n v="46"/>
    <n v="6"/>
    <n v="15"/>
  </r>
  <r>
    <d v="2003-11-22T00:00:00"/>
    <s v="Saturday"/>
    <x v="2"/>
    <n v="3.1"/>
    <n v="0"/>
    <n v="32"/>
    <n v="10"/>
    <d v="1899-12-30T00:32:10"/>
    <d v="1899-12-30T00:10:23"/>
    <s v="unk"/>
    <x v="1"/>
    <n v="5.7823834196891237"/>
    <n v="0"/>
    <x v="0"/>
    <m/>
    <d v="1899-12-30T04:31:52"/>
    <d v="1899-12-30T02:15:56"/>
    <d v="1899-12-30T04:31:52"/>
    <d v="1899-12-30T05:24:16"/>
    <d v="1899-12-30T02:15:56"/>
    <d v="1899-12-30T02:42:08"/>
    <n v="1694"/>
    <x v="2"/>
    <x v="7"/>
    <n v="200311"/>
    <n v="47"/>
    <n v="6"/>
    <n v="22"/>
  </r>
  <r>
    <d v="2003-11-23T00:00:00"/>
    <s v="Sunday"/>
    <x v="1"/>
    <n v="12"/>
    <n v="1"/>
    <n v="10"/>
    <n v="0"/>
    <d v="1899-12-30T01:10:00"/>
    <d v="1899-12-30T00:05:50"/>
    <s v="unk"/>
    <x v="1"/>
    <n v="10.285714285714294"/>
    <n v="0"/>
    <x v="0"/>
    <m/>
    <d v="1899-12-30T10:53:20"/>
    <d v="1899-12-30T05:26:40"/>
    <d v="1899-12-30T02:32:50"/>
    <d v="1899-12-30T03:25:14"/>
    <d v="1899-12-30T01:16:25"/>
    <d v="1899-12-30T01:42:37"/>
    <n v="683"/>
    <x v="2"/>
    <x v="7"/>
    <n v="200311"/>
    <n v="48"/>
    <n v="0"/>
    <n v="23"/>
  </r>
  <r>
    <d v="2004-01-01T00:00:00"/>
    <s v="Thursday"/>
    <x v="2"/>
    <n v="5"/>
    <n v="0"/>
    <n v="53"/>
    <n v="52"/>
    <d v="1899-12-30T00:53:52"/>
    <d v="1899-12-30T00:10:46"/>
    <s v="R200401"/>
    <x v="1"/>
    <n v="5.5693069306930729"/>
    <n v="0"/>
    <x v="0"/>
    <m/>
    <d v="1899-12-30T04:42:16"/>
    <d v="1899-12-30T02:21:08"/>
    <d v="1899-12-30T04:42:16"/>
    <d v="1899-12-30T05:34:40"/>
    <d v="1899-12-30T02:21:08"/>
    <d v="1899-12-30T02:47:20"/>
    <n v="1933"/>
    <x v="3"/>
    <x v="8"/>
    <n v="200401"/>
    <n v="1"/>
    <n v="38"/>
    <n v="1"/>
  </r>
  <r>
    <d v="2004-01-03T00:00:00"/>
    <s v="Saturday"/>
    <x v="2"/>
    <n v="3"/>
    <n v="0"/>
    <n v="30"/>
    <n v="0"/>
    <d v="1899-12-30T00:30:00"/>
    <d v="1899-12-30T00:10:00"/>
    <s v="R200401"/>
    <x v="2"/>
    <n v="6.0000000000000053"/>
    <n v="0"/>
    <x v="0"/>
    <m/>
    <d v="1899-12-30T04:22:00"/>
    <d v="1899-12-30T02:11:00"/>
    <d v="1899-12-30T04:22:00"/>
    <d v="1899-12-30T05:14:24"/>
    <d v="1899-12-30T02:11:00"/>
    <d v="1899-12-30T02:37:12"/>
    <n v="1404"/>
    <x v="3"/>
    <x v="8"/>
    <n v="200401"/>
    <n v="1"/>
    <n v="1"/>
    <n v="3"/>
  </r>
  <r>
    <d v="2004-01-11T00:00:00"/>
    <s v="Sunday"/>
    <x v="2"/>
    <n v="2.4"/>
    <n v="0"/>
    <n v="24"/>
    <n v="0"/>
    <d v="1899-12-30T00:24:00"/>
    <d v="1899-12-30T00:10:00"/>
    <s v="R200401"/>
    <x v="2"/>
    <n v="6.0000000000000044"/>
    <n v="0"/>
    <x v="0"/>
    <m/>
    <d v="1899-12-30T04:22:00"/>
    <d v="1899-12-30T02:11:00"/>
    <d v="1899-12-30T04:22:00"/>
    <d v="1899-12-30T05:14:24"/>
    <d v="1899-12-30T02:11:00"/>
    <d v="1899-12-30T02:37:12"/>
    <n v="1423"/>
    <x v="3"/>
    <x v="8"/>
    <n v="200401"/>
    <n v="3"/>
    <n v="7"/>
    <n v="11"/>
  </r>
  <r>
    <d v="2004-01-12T00:00:00"/>
    <s v="Monday"/>
    <x v="0"/>
    <n v="0.5"/>
    <n v="0"/>
    <n v="24"/>
    <n v="14"/>
    <d v="1899-12-30T00:24:14"/>
    <d v="1899-12-30T00:48:28"/>
    <s v="unk"/>
    <x v="1"/>
    <n v="1.2379642365887218"/>
    <n v="0"/>
    <x v="0"/>
    <m/>
    <d v="1899-12-30T01:56:19"/>
    <d v="1899-12-30T00:58:10"/>
    <d v="1899-12-30T21:09:50"/>
    <d v="1899-12-30T22:02:14"/>
    <d v="1899-12-30T10:34:55"/>
    <d v="1899-12-30T11:01:07"/>
    <n v="3081"/>
    <x v="3"/>
    <x v="8"/>
    <n v="200401"/>
    <n v="3"/>
    <n v="0"/>
    <n v="12"/>
  </r>
  <r>
    <d v="2004-01-13T00:00:00"/>
    <s v="Tuesday"/>
    <x v="1"/>
    <n v="7.3"/>
    <n v="0"/>
    <n v="30"/>
    <n v="0"/>
    <d v="1899-12-30T00:30:00"/>
    <d v="1899-12-30T00:04:07"/>
    <s v="Other"/>
    <x v="1"/>
    <n v="14.600000000000012"/>
    <n v="0"/>
    <x v="0"/>
    <m/>
    <d v="1899-12-30T07:40:16"/>
    <d v="1899-12-30T03:50:08"/>
    <d v="1899-12-30T01:47:40"/>
    <d v="1899-12-30T02:40:04"/>
    <d v="1899-12-30T00:53:50"/>
    <d v="1899-12-30T01:20:02"/>
    <n v="479"/>
    <x v="3"/>
    <x v="8"/>
    <n v="200401"/>
    <n v="3"/>
    <n v="0"/>
    <n v="13"/>
  </r>
  <r>
    <d v="2004-01-14T00:00:00"/>
    <s v="Wednesday"/>
    <x v="2"/>
    <n v="3.1"/>
    <n v="0"/>
    <n v="32"/>
    <n v="19"/>
    <d v="1899-12-30T00:32:19"/>
    <d v="1899-12-30T00:10:25"/>
    <s v="R200401"/>
    <x v="1"/>
    <n v="5.7555440948942795"/>
    <n v="0"/>
    <x v="0"/>
    <m/>
    <d v="1899-12-30T04:33:08"/>
    <d v="1899-12-30T02:16:34"/>
    <d v="1899-12-30T04:33:08"/>
    <d v="1899-12-30T05:25:32"/>
    <d v="1899-12-30T02:16:34"/>
    <d v="1899-12-30T02:42:46"/>
    <n v="1730"/>
    <x v="3"/>
    <x v="8"/>
    <n v="200401"/>
    <n v="3"/>
    <n v="0"/>
    <n v="14"/>
  </r>
  <r>
    <d v="2004-01-31T00:00:00"/>
    <s v="Saturday"/>
    <x v="1"/>
    <n v="10"/>
    <n v="0"/>
    <n v="35"/>
    <n v="0"/>
    <d v="1899-12-30T00:35:00"/>
    <d v="1899-12-30T00:03:30"/>
    <s v="Other"/>
    <x v="1"/>
    <n v="17.142857142857157"/>
    <n v="0"/>
    <x v="0"/>
    <m/>
    <d v="1899-12-30T06:32:00"/>
    <d v="1899-12-30T03:16:00"/>
    <d v="1899-12-30T01:31:42"/>
    <d v="1899-12-30T02:24:06"/>
    <d v="1899-12-30T00:45:51"/>
    <d v="1899-12-30T01:12:03"/>
    <n v="261"/>
    <x v="3"/>
    <x v="8"/>
    <n v="200401"/>
    <n v="5"/>
    <n v="16"/>
    <n v="31"/>
  </r>
  <r>
    <d v="2004-01-31T00:00:00"/>
    <s v="Saturday"/>
    <x v="2"/>
    <n v="2.6"/>
    <n v="0"/>
    <n v="30"/>
    <n v="0"/>
    <d v="1899-12-30T00:30:00"/>
    <d v="1899-12-30T00:11:32"/>
    <s v="R200401"/>
    <x v="1"/>
    <n v="5.2000000000000046"/>
    <n v="0"/>
    <x v="0"/>
    <m/>
    <d v="1899-12-30T05:02:18"/>
    <d v="1899-12-30T02:31:09"/>
    <d v="1899-12-30T05:02:18"/>
    <d v="1899-12-30T05:54:42"/>
    <d v="1899-12-30T02:31:09"/>
    <d v="1899-12-30T02:57:21"/>
    <n v="2287"/>
    <x v="3"/>
    <x v="8"/>
    <n v="200401"/>
    <n v="5"/>
    <n v="0"/>
    <n v="31"/>
  </r>
  <r>
    <d v="2004-02-04T00:00:00"/>
    <s v="Wednesday"/>
    <x v="0"/>
    <n v="1.022"/>
    <n v="0"/>
    <n v="45"/>
    <n v="45"/>
    <d v="1899-12-30T00:45:45"/>
    <d v="1899-12-30T00:44:46"/>
    <s v="unk"/>
    <x v="1"/>
    <n v="1.3403278688524602"/>
    <n v="0"/>
    <x v="0"/>
    <m/>
    <d v="1899-12-30T01:47:26"/>
    <d v="1899-12-30T00:53:43"/>
    <d v="1899-12-30T19:32:51"/>
    <d v="1899-12-30T20:25:15"/>
    <d v="1899-12-30T09:46:25"/>
    <d v="1899-12-30T10:12:37"/>
    <n v="3068"/>
    <x v="3"/>
    <x v="9"/>
    <n v="200402"/>
    <n v="6"/>
    <n v="3"/>
    <n v="4"/>
  </r>
  <r>
    <d v="2004-02-06T00:00:00"/>
    <s v="Friday"/>
    <x v="2"/>
    <n v="3"/>
    <n v="0"/>
    <n v="32"/>
    <n v="0"/>
    <d v="1899-12-30T00:32:00"/>
    <d v="1899-12-30T00:10:40"/>
    <s v="R200401"/>
    <x v="1"/>
    <n v="5.6250000000000044"/>
    <n v="0"/>
    <x v="0"/>
    <m/>
    <d v="1899-12-30T04:39:28"/>
    <d v="1899-12-30T02:19:44"/>
    <d v="1899-12-30T04:39:28"/>
    <d v="1899-12-30T05:31:52"/>
    <d v="1899-12-30T02:19:44"/>
    <d v="1899-12-30T02:45:56"/>
    <n v="1872"/>
    <x v="3"/>
    <x v="9"/>
    <n v="200402"/>
    <n v="6"/>
    <n v="1"/>
    <n v="6"/>
  </r>
  <r>
    <d v="2004-02-07T00:00:00"/>
    <s v="Saturday"/>
    <x v="1"/>
    <n v="20"/>
    <n v="1"/>
    <n v="20"/>
    <n v="0"/>
    <d v="1899-12-30T01:20:00"/>
    <d v="1899-12-30T00:04:00"/>
    <s v="Spin"/>
    <x v="9"/>
    <n v="15.000000000000014"/>
    <n v="0"/>
    <x v="0"/>
    <s v="On Spinner"/>
    <d v="1899-12-30T07:28:00"/>
    <d v="1899-12-30T03:44:00"/>
    <d v="1899-12-30T01:44:48"/>
    <d v="1899-12-30T02:37:12"/>
    <d v="1899-12-30T00:52:24"/>
    <d v="1899-12-30T01:18:36"/>
    <n v="426"/>
    <x v="3"/>
    <x v="9"/>
    <n v="200402"/>
    <n v="6"/>
    <n v="0"/>
    <n v="7"/>
  </r>
  <r>
    <d v="2004-02-08T00:00:00"/>
    <s v="Sunday"/>
    <x v="2"/>
    <n v="4"/>
    <n v="0"/>
    <n v="42"/>
    <n v="15"/>
    <d v="1899-12-30T00:42:15"/>
    <d v="1899-12-30T00:10:34"/>
    <s v="R200401"/>
    <x v="2"/>
    <n v="5.6804733727810692"/>
    <n v="0"/>
    <x v="0"/>
    <s v="Treadmill - Avg HR = 163"/>
    <d v="1899-12-30T04:36:44"/>
    <d v="1899-12-30T02:18:22"/>
    <d v="1899-12-30T04:36:44"/>
    <d v="1899-12-30T05:29:08"/>
    <d v="1899-12-30T02:18:22"/>
    <d v="1899-12-30T02:44:34"/>
    <n v="1822"/>
    <x v="3"/>
    <x v="9"/>
    <n v="200402"/>
    <n v="7"/>
    <n v="0"/>
    <n v="8"/>
  </r>
  <r>
    <d v="2004-02-09T00:00:00"/>
    <s v="Monday"/>
    <x v="1"/>
    <n v="14.5"/>
    <n v="0"/>
    <n v="43"/>
    <n v="0"/>
    <d v="1899-12-30T00:43:00"/>
    <d v="1899-12-30T00:02:58"/>
    <s v="Trainer"/>
    <x v="10"/>
    <n v="20.232558139534898"/>
    <n v="0"/>
    <x v="0"/>
    <s v="On Trainer"/>
    <d v="1899-12-30T05:32:08"/>
    <d v="1899-12-30T02:46:04"/>
    <d v="1899-12-30T01:17:42"/>
    <d v="1899-12-30T02:10:06"/>
    <d v="1899-12-30T00:38:51"/>
    <d v="1899-12-30T01:05:03"/>
    <n v="169"/>
    <x v="3"/>
    <x v="9"/>
    <n v="200402"/>
    <n v="7"/>
    <n v="0"/>
    <n v="9"/>
  </r>
  <r>
    <d v="2004-02-11T00:00:00"/>
    <s v="Wednesday"/>
    <x v="2"/>
    <n v="2.5499999999999998"/>
    <n v="0"/>
    <n v="26"/>
    <n v="0"/>
    <d v="1899-12-30T00:26:00"/>
    <d v="1899-12-30T00:10:12"/>
    <s v="R200401"/>
    <x v="1"/>
    <n v="5.8846153846153877"/>
    <n v="0"/>
    <x v="0"/>
    <m/>
    <d v="1899-12-30T04:27:08"/>
    <d v="1899-12-30T02:13:34"/>
    <d v="1899-12-30T04:27:08"/>
    <d v="1899-12-30T05:19:32"/>
    <d v="1899-12-30T02:13:34"/>
    <d v="1899-12-30T02:39:46"/>
    <n v="1553"/>
    <x v="3"/>
    <x v="9"/>
    <n v="200402"/>
    <n v="7"/>
    <n v="1"/>
    <n v="11"/>
  </r>
  <r>
    <d v="2004-02-14T00:00:00"/>
    <s v="Saturday"/>
    <x v="2"/>
    <n v="4.25"/>
    <n v="0"/>
    <n v="44"/>
    <n v="0"/>
    <d v="1899-12-30T00:44:00"/>
    <d v="1899-12-30T00:10:21"/>
    <s v="R200401"/>
    <x v="2"/>
    <n v="5.7954545454545503"/>
    <n v="0"/>
    <x v="0"/>
    <s v="Treadmill - Avg HR = ???"/>
    <d v="1899-12-30T04:31:15"/>
    <d v="1899-12-30T02:15:37"/>
    <d v="1899-12-30T04:31:15"/>
    <d v="1899-12-30T05:23:39"/>
    <d v="1899-12-30T02:15:37"/>
    <d v="1899-12-30T02:41:49"/>
    <n v="1675"/>
    <x v="3"/>
    <x v="9"/>
    <n v="200402"/>
    <n v="7"/>
    <n v="2"/>
    <n v="14"/>
  </r>
  <r>
    <d v="2004-02-15T00:00:00"/>
    <s v="Sunday"/>
    <x v="1"/>
    <n v="22"/>
    <n v="1"/>
    <n v="28"/>
    <n v="0"/>
    <d v="1899-12-30T01:28:00"/>
    <d v="1899-12-30T00:04:00"/>
    <s v="Spin"/>
    <x v="9"/>
    <n v="15.000000000000011"/>
    <n v="0"/>
    <x v="0"/>
    <s v="Spinner"/>
    <d v="1899-12-30T07:28:00"/>
    <d v="1899-12-30T03:44:00"/>
    <d v="1899-12-30T01:44:48"/>
    <d v="1899-12-30T02:37:12"/>
    <d v="1899-12-30T00:52:24"/>
    <d v="1899-12-30T01:18:36"/>
    <n v="439"/>
    <x v="3"/>
    <x v="9"/>
    <n v="200402"/>
    <n v="8"/>
    <n v="0"/>
    <n v="15"/>
  </r>
  <r>
    <d v="2004-02-16T00:00:00"/>
    <s v="Monday"/>
    <x v="2"/>
    <n v="2.15"/>
    <n v="0"/>
    <n v="20"/>
    <n v="0"/>
    <d v="1899-12-30T00:20:00"/>
    <d v="1899-12-30T00:09:18"/>
    <s v="R200401"/>
    <x v="2"/>
    <n v="6.4500000000000055"/>
    <n v="0"/>
    <x v="0"/>
    <s v="Treadmill"/>
    <d v="1899-12-30T04:03:43"/>
    <d v="1899-12-30T02:01:52"/>
    <d v="1899-12-30T04:03:43"/>
    <d v="1899-12-30T04:56:07"/>
    <d v="1899-12-30T02:01:52"/>
    <d v="1899-12-30T02:28:04"/>
    <n v="928"/>
    <x v="3"/>
    <x v="9"/>
    <n v="200402"/>
    <n v="8"/>
    <n v="0"/>
    <n v="16"/>
  </r>
  <r>
    <d v="2004-02-18T00:00:00"/>
    <s v="Wednesday"/>
    <x v="1"/>
    <n v="14.5"/>
    <n v="0"/>
    <n v="45"/>
    <n v="0"/>
    <d v="1899-12-30T00:45:00"/>
    <d v="1899-12-30T00:03:06"/>
    <s v="Trainer"/>
    <x v="10"/>
    <n v="19.33333333333335"/>
    <n v="0"/>
    <x v="0"/>
    <s v="Trainer - Avg HR - 141"/>
    <d v="1899-12-30T05:47:35"/>
    <d v="1899-12-30T02:53:48"/>
    <d v="1899-12-30T01:21:19"/>
    <d v="1899-12-30T02:13:43"/>
    <d v="1899-12-30T00:40:39"/>
    <d v="1899-12-30T01:06:51"/>
    <n v="198"/>
    <x v="3"/>
    <x v="9"/>
    <n v="200402"/>
    <n v="8"/>
    <n v="1"/>
    <n v="18"/>
  </r>
  <r>
    <d v="2004-02-22T00:00:00"/>
    <s v="Sunday"/>
    <x v="2"/>
    <n v="4.3"/>
    <n v="0"/>
    <n v="46"/>
    <n v="0"/>
    <d v="1899-12-30T00:46:00"/>
    <d v="1899-12-30T00:10:42"/>
    <s v="unk"/>
    <x v="1"/>
    <n v="5.6086956521739166"/>
    <n v="0"/>
    <x v="0"/>
    <m/>
    <d v="1899-12-30T04:40:17"/>
    <d v="1899-12-30T02:20:08"/>
    <d v="1899-12-30T04:40:17"/>
    <d v="1899-12-30T05:32:41"/>
    <d v="1899-12-30T02:20:08"/>
    <d v="1899-12-30T02:46:20"/>
    <n v="1885"/>
    <x v="3"/>
    <x v="9"/>
    <n v="200402"/>
    <n v="9"/>
    <n v="3"/>
    <n v="22"/>
  </r>
  <r>
    <d v="2004-02-24T00:00:00"/>
    <s v="Tuesday"/>
    <x v="0"/>
    <n v="0.68"/>
    <n v="0"/>
    <n v="27"/>
    <n v="43"/>
    <d v="1899-12-30T00:27:43"/>
    <d v="1899-12-30T00:40:46"/>
    <s v="P       "/>
    <x v="1"/>
    <n v="1.4720384846662673"/>
    <n v="0"/>
    <x v="0"/>
    <m/>
    <d v="1899-12-30T01:37:49"/>
    <d v="1899-12-30T00:48:55"/>
    <d v="1899-12-30T17:47:54"/>
    <d v="1899-12-30T18:40:18"/>
    <d v="1899-12-30T08:53:57"/>
    <d v="1899-12-30T09:20:09"/>
    <n v="3035"/>
    <x v="3"/>
    <x v="9"/>
    <n v="200402"/>
    <n v="9"/>
    <n v="1"/>
    <n v="24"/>
  </r>
  <r>
    <d v="2004-02-25T00:00:00"/>
    <s v="Wednesday"/>
    <x v="2"/>
    <n v="2.4500000000000002"/>
    <n v="0"/>
    <n v="25"/>
    <n v="0"/>
    <d v="1899-12-30T00:25:00"/>
    <d v="1899-12-30T00:10:12"/>
    <s v="R200401"/>
    <x v="2"/>
    <n v="5.8800000000000052"/>
    <n v="0"/>
    <x v="0"/>
    <s v="Treadmill Avg HR = 164"/>
    <d v="1899-12-30T04:27:21"/>
    <d v="1899-12-30T02:13:40"/>
    <d v="1899-12-30T04:27:21"/>
    <d v="1899-12-30T05:19:45"/>
    <d v="1899-12-30T02:13:40"/>
    <d v="1899-12-30T02:39:52"/>
    <n v="1565"/>
    <x v="3"/>
    <x v="9"/>
    <n v="200402"/>
    <n v="9"/>
    <n v="0"/>
    <n v="25"/>
  </r>
  <r>
    <d v="2004-02-29T00:00:00"/>
    <s v="Sunday"/>
    <x v="2"/>
    <n v="7.8"/>
    <n v="1"/>
    <n v="23"/>
    <n v="42"/>
    <d v="1899-12-30T01:23:42"/>
    <d v="1899-12-30T00:10:44"/>
    <s v="R200401"/>
    <x v="11"/>
    <n v="5.5913978494623695"/>
    <n v="0"/>
    <x v="0"/>
    <s v="Splits= 9.47.15, 10.35.54. 10.42.62, 11.11.18, 11.54.02, 11.39.74,  10.35.48, 7.29.63"/>
    <d v="1899-12-30T04:41:09"/>
    <d v="1899-12-30T02:20:34"/>
    <d v="1899-12-30T04:41:09"/>
    <d v="1899-12-30T05:33:33"/>
    <d v="1899-12-30T02:20:34"/>
    <d v="1899-12-30T02:46:46"/>
    <n v="1904"/>
    <x v="3"/>
    <x v="9"/>
    <n v="200402"/>
    <n v="10"/>
    <n v="3"/>
    <n v="29"/>
  </r>
  <r>
    <d v="2004-03-01T00:00:00"/>
    <s v="Monday"/>
    <x v="2"/>
    <n v="2"/>
    <n v="0"/>
    <n v="21"/>
    <n v="0"/>
    <d v="1899-12-30T00:21:00"/>
    <d v="1899-12-30T00:10:30"/>
    <s v="R200401"/>
    <x v="1"/>
    <n v="5.7142857142857197"/>
    <n v="0"/>
    <x v="0"/>
    <m/>
    <d v="1899-12-30T04:35:06"/>
    <d v="1899-12-30T02:17:33"/>
    <d v="1899-12-30T04:35:06"/>
    <d v="1899-12-30T05:27:30"/>
    <d v="1899-12-30T02:17:33"/>
    <d v="1899-12-30T02:43:45"/>
    <n v="1776"/>
    <x v="3"/>
    <x v="10"/>
    <n v="200403"/>
    <n v="10"/>
    <n v="0"/>
    <n v="1"/>
  </r>
  <r>
    <d v="2004-03-03T00:00:00"/>
    <s v="Wednesday"/>
    <x v="2"/>
    <n v="2"/>
    <n v="0"/>
    <n v="19"/>
    <n v="45"/>
    <d v="1899-12-30T00:19:45"/>
    <d v="1899-12-30T00:09:52"/>
    <s v="R200403"/>
    <x v="1"/>
    <n v="6.0759493670886124"/>
    <n v="0"/>
    <x v="0"/>
    <m/>
    <d v="1899-12-30T04:18:43"/>
    <d v="1899-12-30T02:09:22"/>
    <d v="1899-12-30T04:18:43"/>
    <d v="1899-12-30T05:11:08"/>
    <d v="1899-12-30T02:09:22"/>
    <d v="1899-12-30T02:35:34"/>
    <n v="1319"/>
    <x v="3"/>
    <x v="10"/>
    <n v="200403"/>
    <n v="10"/>
    <n v="1"/>
    <n v="3"/>
  </r>
  <r>
    <d v="2004-03-08T00:00:00"/>
    <s v="Mon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d v="1899-12-30T01:42:56"/>
    <d v="1899-12-30T02:35:20"/>
    <d v="1899-12-30T00:51:28"/>
    <d v="1899-12-30T01:17:40"/>
    <n v="401"/>
    <x v="3"/>
    <x v="10"/>
    <n v="200403"/>
    <n v="11"/>
    <n v="4"/>
    <n v="8"/>
  </r>
  <r>
    <d v="2004-03-09T00:00:00"/>
    <s v="Tues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d v="1899-12-30T01:42:56"/>
    <d v="1899-12-30T02:35:20"/>
    <d v="1899-12-30T00:51:28"/>
    <d v="1899-12-30T01:17:40"/>
    <n v="401"/>
    <x v="3"/>
    <x v="10"/>
    <n v="200403"/>
    <n v="11"/>
    <n v="0"/>
    <n v="9"/>
  </r>
  <r>
    <d v="2004-03-10T00:00:00"/>
    <s v="Wednes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d v="1899-12-30T01:42:56"/>
    <d v="1899-12-30T02:35:20"/>
    <d v="1899-12-30T00:51:28"/>
    <d v="1899-12-30T01:17:40"/>
    <n v="401"/>
    <x v="3"/>
    <x v="10"/>
    <n v="200403"/>
    <n v="11"/>
    <n v="0"/>
    <n v="10"/>
  </r>
  <r>
    <d v="2004-03-11T00:00:00"/>
    <s v="Thursday"/>
    <x v="2"/>
    <n v="2"/>
    <n v="0"/>
    <n v="20"/>
    <n v="0"/>
    <d v="1899-12-30T00:20:00"/>
    <d v="1899-12-30T00:10:00"/>
    <s v="unk"/>
    <x v="2"/>
    <n v="6.0000000000000053"/>
    <n v="0"/>
    <x v="0"/>
    <m/>
    <d v="1899-12-30T04:22:00"/>
    <d v="1899-12-30T02:11:00"/>
    <d v="1899-12-30T04:22:00"/>
    <d v="1899-12-30T05:14:24"/>
    <d v="1899-12-30T02:11:00"/>
    <d v="1899-12-30T02:37:12"/>
    <n v="1404"/>
    <x v="3"/>
    <x v="10"/>
    <n v="200403"/>
    <n v="11"/>
    <n v="0"/>
    <n v="11"/>
  </r>
  <r>
    <d v="2004-03-12T00:00:00"/>
    <s v="Friday"/>
    <x v="2"/>
    <n v="2"/>
    <n v="0"/>
    <n v="19"/>
    <n v="0"/>
    <d v="1899-12-30T00:19:00"/>
    <d v="1899-12-30T00:09:30"/>
    <s v="R200403"/>
    <x v="2"/>
    <n v="6.3157894736842151"/>
    <n v="0"/>
    <x v="0"/>
    <m/>
    <d v="1899-12-30T04:08:54"/>
    <d v="1899-12-30T02:04:27"/>
    <d v="1899-12-30T04:08:54"/>
    <d v="1899-12-30T05:01:18"/>
    <d v="1899-12-30T02:04:27"/>
    <d v="1899-12-30T02:30:39"/>
    <n v="1028"/>
    <x v="3"/>
    <x v="10"/>
    <n v="200403"/>
    <n v="11"/>
    <n v="0"/>
    <n v="12"/>
  </r>
  <r>
    <d v="2004-03-13T00:00:00"/>
    <s v="Satur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d v="1899-12-30T01:42:56"/>
    <d v="1899-12-30T02:35:20"/>
    <d v="1899-12-30T00:51:28"/>
    <d v="1899-12-30T01:17:40"/>
    <n v="401"/>
    <x v="3"/>
    <x v="10"/>
    <n v="200403"/>
    <n v="11"/>
    <n v="0"/>
    <n v="13"/>
  </r>
  <r>
    <d v="2004-03-15T00:00:00"/>
    <s v="Monday"/>
    <x v="2"/>
    <n v="2"/>
    <n v="0"/>
    <n v="18"/>
    <n v="35"/>
    <d v="1899-12-30T00:18:35"/>
    <d v="1899-12-30T00:09:17"/>
    <s v="R200401"/>
    <x v="2"/>
    <n v="6.4573991031390188"/>
    <n v="0"/>
    <x v="0"/>
    <m/>
    <d v="1899-12-30T04:03:26"/>
    <d v="1899-12-30T02:01:43"/>
    <d v="1899-12-30T04:03:26"/>
    <d v="1899-12-30T04:55:51"/>
    <d v="1899-12-30T02:01:43"/>
    <d v="1899-12-30T02:27:55"/>
    <n v="920"/>
    <x v="3"/>
    <x v="10"/>
    <n v="200403"/>
    <n v="12"/>
    <n v="1"/>
    <n v="15"/>
  </r>
  <r>
    <d v="2004-03-17T00:00:00"/>
    <s v="Wednesday"/>
    <x v="1"/>
    <n v="8"/>
    <n v="0"/>
    <n v="30"/>
    <n v="0"/>
    <d v="1899-12-30T00:30:00"/>
    <d v="1899-12-30T00:03:45"/>
    <s v="B       "/>
    <x v="1"/>
    <n v="16.000000000000014"/>
    <n v="0"/>
    <x v="0"/>
    <m/>
    <d v="1899-12-30T07:00:00"/>
    <d v="1899-12-30T03:30:00"/>
    <d v="1899-12-30T01:38:15"/>
    <d v="1899-12-30T02:30:39"/>
    <d v="1899-12-30T00:49:07"/>
    <d v="1899-12-30T01:15:20"/>
    <n v="335"/>
    <x v="3"/>
    <x v="10"/>
    <n v="200403"/>
    <n v="12"/>
    <n v="1"/>
    <n v="17"/>
  </r>
  <r>
    <d v="2004-03-20T00:00:00"/>
    <s v="Saturday"/>
    <x v="2"/>
    <n v="5"/>
    <n v="0"/>
    <n v="55"/>
    <n v="29"/>
    <d v="1899-12-30T00:55:29"/>
    <d v="1899-12-30T00:11:06"/>
    <s v="R200403"/>
    <x v="1"/>
    <n v="5.4070291378792463"/>
    <n v="0"/>
    <x v="0"/>
    <m/>
    <d v="1899-12-30T04:50:44"/>
    <d v="1899-12-30T02:25:22"/>
    <d v="1899-12-30T04:50:44"/>
    <d v="1899-12-30T05:43:08"/>
    <d v="1899-12-30T02:25:22"/>
    <d v="1899-12-30T02:51:34"/>
    <n v="2101"/>
    <x v="3"/>
    <x v="10"/>
    <n v="200403"/>
    <n v="12"/>
    <n v="2"/>
    <n v="20"/>
  </r>
  <r>
    <d v="2004-03-24T00:00:00"/>
    <s v="Wednesday"/>
    <x v="1"/>
    <n v="7"/>
    <n v="0"/>
    <n v="31"/>
    <n v="0"/>
    <d v="1899-12-30T00:31:00"/>
    <d v="1899-12-30T00:04:26"/>
    <s v="B       "/>
    <x v="1"/>
    <n v="13.548387096774203"/>
    <n v="0"/>
    <x v="0"/>
    <m/>
    <d v="1899-12-30T08:16:00"/>
    <d v="1899-12-30T04:08:00"/>
    <d v="1899-12-30T01:56:02"/>
    <d v="1899-12-30T02:48:26"/>
    <d v="1899-12-30T00:58:01"/>
    <d v="1899-12-30T01:24:13"/>
    <n v="563"/>
    <x v="3"/>
    <x v="10"/>
    <n v="200403"/>
    <n v="13"/>
    <n v="3"/>
    <n v="24"/>
  </r>
  <r>
    <d v="2004-03-26T00:00:00"/>
    <s v="Friday"/>
    <x v="2"/>
    <n v="1.75"/>
    <n v="0"/>
    <n v="19"/>
    <n v="10"/>
    <d v="1899-12-30T00:19:10"/>
    <d v="1899-12-30T00:10:57"/>
    <s v="R200403"/>
    <x v="1"/>
    <n v="5.4782608695652204"/>
    <n v="0"/>
    <x v="0"/>
    <m/>
    <d v="1899-12-30T04:46:57"/>
    <d v="1899-12-30T02:23:29"/>
    <d v="1899-12-30T04:46:57"/>
    <d v="1899-12-30T05:39:21"/>
    <d v="1899-12-30T02:23:29"/>
    <d v="1899-12-30T02:49:41"/>
    <n v="2028"/>
    <x v="3"/>
    <x v="10"/>
    <n v="200403"/>
    <n v="13"/>
    <n v="1"/>
    <n v="26"/>
  </r>
  <r>
    <d v="2004-03-27T00:00:00"/>
    <s v="Saturday"/>
    <x v="1"/>
    <n v="15"/>
    <n v="1"/>
    <n v="15"/>
    <n v="0"/>
    <d v="1899-12-30T01:15:00"/>
    <d v="1899-12-30T00:05:00"/>
    <s v="B       "/>
    <x v="1"/>
    <n v="12.000000000000009"/>
    <n v="0"/>
    <x v="0"/>
    <m/>
    <d v="1899-12-30T09:20:00"/>
    <d v="1899-12-30T04:40:00"/>
    <d v="1899-12-30T02:11:00"/>
    <d v="1899-12-30T03:03:24"/>
    <d v="1899-12-30T01:05:30"/>
    <d v="1899-12-30T01:31:42"/>
    <n v="652"/>
    <x v="3"/>
    <x v="10"/>
    <n v="200403"/>
    <n v="13"/>
    <n v="0"/>
    <n v="27"/>
  </r>
  <r>
    <d v="2004-03-28T00:00:00"/>
    <s v="Sunday"/>
    <x v="2"/>
    <n v="2"/>
    <n v="0"/>
    <n v="20"/>
    <n v="4"/>
    <d v="1899-12-30T00:20:04"/>
    <d v="1899-12-30T00:10:02"/>
    <s v="R200403"/>
    <x v="2"/>
    <n v="5.9800664451827297"/>
    <n v="0"/>
    <x v="0"/>
    <m/>
    <d v="1899-12-30T04:22:52"/>
    <d v="1899-12-30T02:11:26"/>
    <d v="1899-12-30T04:22:52"/>
    <d v="1899-12-30T05:15:16"/>
    <d v="1899-12-30T02:11:26"/>
    <d v="1899-12-30T02:37:38"/>
    <n v="1448"/>
    <x v="3"/>
    <x v="10"/>
    <n v="200403"/>
    <n v="14"/>
    <n v="0"/>
    <n v="28"/>
  </r>
  <r>
    <d v="2004-03-31T00:00:00"/>
    <s v="Wednesday"/>
    <x v="1"/>
    <n v="5"/>
    <n v="0"/>
    <n v="30"/>
    <n v="0"/>
    <d v="1899-12-30T00:30:00"/>
    <d v="1899-12-30T00:06:00"/>
    <s v="Trainer"/>
    <x v="10"/>
    <n v="10.000000000000007"/>
    <n v="0"/>
    <x v="0"/>
    <m/>
    <d v="1899-12-30T11:12:00"/>
    <d v="1899-12-30T05:36:00"/>
    <d v="1899-12-30T02:37:12"/>
    <d v="1899-12-30T03:29:36"/>
    <d v="1899-12-30T01:18:36"/>
    <d v="1899-12-30T01:44:48"/>
    <n v="684"/>
    <x v="3"/>
    <x v="10"/>
    <n v="200403"/>
    <n v="14"/>
    <n v="2"/>
    <n v="31"/>
  </r>
  <r>
    <d v="2004-04-03T00:00:00"/>
    <s v="Saturday"/>
    <x v="1"/>
    <n v="7"/>
    <n v="0"/>
    <n v="30"/>
    <n v="0"/>
    <d v="1899-12-30T00:30:00"/>
    <d v="1899-12-30T00:04:17"/>
    <s v="Spin"/>
    <x v="9"/>
    <n v="14.000000000000012"/>
    <n v="0"/>
    <x v="0"/>
    <s v="Spinner"/>
    <d v="1899-12-30T08:00:00"/>
    <d v="1899-12-30T04:00:00"/>
    <d v="1899-12-30T01:52:17"/>
    <d v="1899-12-30T02:44:41"/>
    <d v="1899-12-30T00:56:09"/>
    <d v="1899-12-30T01:22:21"/>
    <n v="530"/>
    <x v="3"/>
    <x v="1"/>
    <n v="200404"/>
    <n v="14"/>
    <n v="2"/>
    <n v="3"/>
  </r>
  <r>
    <d v="2004-04-04T00:00:00"/>
    <s v="Sunday"/>
    <x v="0"/>
    <n v="0.5"/>
    <n v="0"/>
    <n v="25"/>
    <n v="0"/>
    <d v="1899-12-30T00:25:00"/>
    <d v="1899-12-30T00:50:00"/>
    <s v="unk"/>
    <x v="1"/>
    <n v="1.2000000000000008"/>
    <n v="0"/>
    <x v="0"/>
    <s v="At training camp..in pool for 2 hours but only doing drills"/>
    <d v="1899-12-30T02:00:00"/>
    <d v="1899-12-30T01:00:00"/>
    <d v="1899-12-30T21:50:00"/>
    <d v="1899-12-30T22:42:24"/>
    <d v="1899-12-30T10:55:00"/>
    <d v="1899-12-30T11:21:12"/>
    <n v="3085"/>
    <x v="3"/>
    <x v="1"/>
    <n v="200404"/>
    <n v="15"/>
    <n v="0"/>
    <n v="4"/>
  </r>
  <r>
    <d v="2004-04-04T00:00:00"/>
    <s v="Sunday"/>
    <x v="2"/>
    <n v="3.036"/>
    <n v="0"/>
    <n v="30"/>
    <n v="34"/>
    <d v="1899-12-30T00:30:34"/>
    <d v="1899-12-30T00:10:04"/>
    <s v="R200403"/>
    <x v="1"/>
    <n v="5.9594329334787393"/>
    <n v="0"/>
    <x v="0"/>
    <m/>
    <d v="1899-12-30T04:23:47"/>
    <d v="1899-12-30T02:11:54"/>
    <d v="1899-12-30T04:23:47"/>
    <d v="1899-12-30T05:16:11"/>
    <d v="1899-12-30T02:11:54"/>
    <d v="1899-12-30T02:38:06"/>
    <n v="1478"/>
    <x v="3"/>
    <x v="1"/>
    <n v="200404"/>
    <n v="15"/>
    <n v="0"/>
    <n v="4"/>
  </r>
  <r>
    <d v="2004-04-05T00:00:00"/>
    <s v="Monday"/>
    <x v="2"/>
    <n v="2.4"/>
    <n v="0"/>
    <n v="28"/>
    <n v="0"/>
    <d v="1899-12-30T00:28:00"/>
    <d v="1899-12-30T00:11:40"/>
    <s v="R200401"/>
    <x v="2"/>
    <n v="5.1428571428571459"/>
    <n v="0"/>
    <x v="0"/>
    <s v="HR Run under 150 bpm"/>
    <d v="1899-12-30T05:05:40"/>
    <d v="1899-12-30T02:32:50"/>
    <d v="1899-12-30T05:05:40"/>
    <d v="1899-12-30T05:58:04"/>
    <d v="1899-12-30T02:32:50"/>
    <d v="1899-12-30T02:59:02"/>
    <n v="2321"/>
    <x v="3"/>
    <x v="1"/>
    <n v="200404"/>
    <n v="15"/>
    <n v="0"/>
    <n v="5"/>
  </r>
  <r>
    <d v="2004-04-06T00:00:00"/>
    <s v="Tuesday"/>
    <x v="0"/>
    <n v="0.48299999999999998"/>
    <n v="0"/>
    <n v="24"/>
    <n v="51"/>
    <d v="1899-12-30T00:24:51"/>
    <d v="1899-12-30T00:51:27"/>
    <s v="unk"/>
    <x v="1"/>
    <n v="1.1661971830985922"/>
    <n v="0"/>
    <x v="0"/>
    <s v="Drills and form work"/>
    <d v="1899-12-30T02:03:29"/>
    <d v="1899-12-30T01:01:44"/>
    <d v="1899-12-30T22:27:58"/>
    <d v="1899-12-30T23:20:22"/>
    <d v="1899-12-30T11:13:59"/>
    <d v="1899-12-30T11:40:11"/>
    <n v="3092"/>
    <x v="3"/>
    <x v="1"/>
    <n v="200404"/>
    <n v="15"/>
    <n v="0"/>
    <n v="6"/>
  </r>
  <r>
    <d v="2004-04-06T00:00:00"/>
    <s v="Tuesday"/>
    <x v="1"/>
    <n v="8"/>
    <n v="0"/>
    <n v="40"/>
    <n v="0"/>
    <d v="1899-12-30T00:40:00"/>
    <d v="1899-12-30T00:05:00"/>
    <s v="Trainer"/>
    <x v="10"/>
    <n v="12.000000000000011"/>
    <n v="0"/>
    <x v="0"/>
    <s v="Trainer"/>
    <d v="1899-12-30T09:20:00"/>
    <d v="1899-12-30T04:40:00"/>
    <d v="1899-12-30T02:11:00"/>
    <d v="1899-12-30T03:03:24"/>
    <d v="1899-12-30T01:05:30"/>
    <d v="1899-12-30T01:31:42"/>
    <n v="647"/>
    <x v="3"/>
    <x v="1"/>
    <n v="200404"/>
    <n v="15"/>
    <n v="0"/>
    <n v="6"/>
  </r>
  <r>
    <d v="2004-04-07T00:00:00"/>
    <s v="Wednesday"/>
    <x v="2"/>
    <n v="2.2999999999999998"/>
    <n v="0"/>
    <n v="25"/>
    <n v="0"/>
    <d v="1899-12-30T00:25:00"/>
    <d v="1899-12-30T00:10:52"/>
    <s v="R200403"/>
    <x v="1"/>
    <n v="5.520000000000004"/>
    <n v="0"/>
    <x v="0"/>
    <m/>
    <d v="1899-12-30T04:44:47"/>
    <d v="1899-12-30T02:22:23"/>
    <d v="1899-12-30T04:44:47"/>
    <d v="1899-12-30T05:37:11"/>
    <d v="1899-12-30T02:22:23"/>
    <d v="1899-12-30T02:48:35"/>
    <n v="1988"/>
    <x v="3"/>
    <x v="1"/>
    <n v="200404"/>
    <n v="15"/>
    <n v="0"/>
    <n v="7"/>
  </r>
  <r>
    <d v="2004-04-10T00:00:00"/>
    <s v="Saturday"/>
    <x v="1"/>
    <n v="25.1"/>
    <n v="2"/>
    <n v="15"/>
    <n v="0"/>
    <d v="1899-12-30T02:15:00"/>
    <d v="1899-12-30T00:05:23"/>
    <s v="B       "/>
    <x v="12"/>
    <n v="11.155555555555566"/>
    <n v="0"/>
    <x v="0"/>
    <s v="9 Miles with Connor on Mtn Bike and 16 on Road Bike (1:10.01)"/>
    <d v="1899-12-30T10:02:23"/>
    <d v="1899-12-30T05:01:12"/>
    <d v="1899-12-30T02:20:55"/>
    <d v="1899-12-30T03:13:19"/>
    <d v="1899-12-30T01:10:27"/>
    <d v="1899-12-30T01:36:40"/>
    <n v="672"/>
    <x v="3"/>
    <x v="1"/>
    <n v="200404"/>
    <n v="15"/>
    <n v="2"/>
    <n v="10"/>
  </r>
  <r>
    <d v="2004-04-11T00:00:00"/>
    <s v="Sunday"/>
    <x v="2"/>
    <n v="5.0960000000000001"/>
    <n v="0"/>
    <n v="55"/>
    <n v="25"/>
    <d v="1899-12-30T00:55:25"/>
    <d v="1899-12-30T00:10:52"/>
    <s v="R200401"/>
    <x v="1"/>
    <n v="5.5174736842105307"/>
    <n v="0"/>
    <x v="0"/>
    <s v="Long Run Avg HR - 160 Splits(10.23.77, 10.39.05, 10.25.10, 11.19.71, 11.36.17, 1.01.71)"/>
    <d v="1899-12-30T04:44:55"/>
    <d v="1899-12-30T02:22:27"/>
    <d v="1899-12-30T04:44:55"/>
    <d v="1899-12-30T05:37:19"/>
    <d v="1899-12-30T02:22:27"/>
    <d v="1899-12-30T02:48:39"/>
    <n v="1990"/>
    <x v="3"/>
    <x v="1"/>
    <n v="200404"/>
    <n v="16"/>
    <n v="0"/>
    <n v="11"/>
  </r>
  <r>
    <d v="2004-04-14T00:00:00"/>
    <s v="Wednesday"/>
    <x v="2"/>
    <n v="2"/>
    <n v="0"/>
    <n v="23"/>
    <n v="30"/>
    <d v="1899-12-30T00:23:30"/>
    <d v="1899-12-30T00:11:45"/>
    <s v="R200401"/>
    <x v="2"/>
    <n v="5.1063829787234081"/>
    <n v="0"/>
    <x v="0"/>
    <s v="HR Run under 150 bpm"/>
    <d v="1899-12-30T05:07:51"/>
    <d v="1899-12-30T02:33:56"/>
    <d v="1899-12-30T05:07:51"/>
    <d v="1899-12-30T06:00:15"/>
    <d v="1899-12-30T02:33:56"/>
    <d v="1899-12-30T03:00:08"/>
    <n v="2347"/>
    <x v="3"/>
    <x v="1"/>
    <n v="200404"/>
    <n v="16"/>
    <n v="2"/>
    <n v="14"/>
  </r>
  <r>
    <d v="2004-04-15T00:00:00"/>
    <s v="Thursday"/>
    <x v="0"/>
    <n v="0.627"/>
    <n v="0"/>
    <n v="25"/>
    <n v="42"/>
    <d v="1899-12-30T00:25:42"/>
    <d v="1899-12-30T00:40:59"/>
    <s v="unk"/>
    <x v="1"/>
    <n v="1.4638132295719855"/>
    <n v="0"/>
    <x v="0"/>
    <m/>
    <d v="1899-12-30T01:38:22"/>
    <d v="1899-12-30T00:49:11"/>
    <d v="1899-12-30T17:53:54"/>
    <d v="1899-12-30T18:46:18"/>
    <d v="1899-12-30T08:56:57"/>
    <d v="1899-12-30T09:23:09"/>
    <n v="3038"/>
    <x v="3"/>
    <x v="1"/>
    <n v="200404"/>
    <n v="16"/>
    <n v="0"/>
    <n v="15"/>
  </r>
  <r>
    <d v="2004-04-16T00:00:00"/>
    <s v="Friday"/>
    <x v="1"/>
    <n v="10.5"/>
    <n v="0"/>
    <n v="45"/>
    <n v="0"/>
    <d v="1899-12-30T00:45:00"/>
    <d v="1899-12-30T00:04:17"/>
    <s v="Si"/>
    <x v="0"/>
    <n v="14.000000000000012"/>
    <n v="0"/>
    <x v="0"/>
    <s v="Griskus Sprint"/>
    <d v="1899-12-30T08:00:00"/>
    <d v="1899-12-30T04:00:00"/>
    <d v="1899-12-30T01:52:17"/>
    <d v="1899-12-30T02:44:41"/>
    <d v="1899-12-30T00:56:09"/>
    <d v="1899-12-30T01:22:21"/>
    <n v="530"/>
    <x v="3"/>
    <x v="1"/>
    <n v="200404"/>
    <n v="16"/>
    <n v="0"/>
    <n v="16"/>
  </r>
  <r>
    <d v="2004-04-17T00:00:00"/>
    <s v="Saturday"/>
    <x v="2"/>
    <n v="2.25"/>
    <n v="0"/>
    <n v="25"/>
    <n v="0"/>
    <d v="1899-12-30T00:25:00"/>
    <d v="1899-12-30T00:11:07"/>
    <s v="R200401"/>
    <x v="1"/>
    <n v="5.4000000000000039"/>
    <n v="0"/>
    <x v="0"/>
    <m/>
    <d v="1899-12-30T04:51:07"/>
    <d v="1899-12-30T02:25:33"/>
    <d v="1899-12-30T04:51:07"/>
    <d v="1899-12-30T05:43:31"/>
    <d v="1899-12-30T02:25:33"/>
    <d v="1899-12-30T02:51:45"/>
    <n v="2113"/>
    <x v="3"/>
    <x v="1"/>
    <n v="200404"/>
    <n v="16"/>
    <n v="0"/>
    <n v="17"/>
  </r>
  <r>
    <d v="2004-04-18T00:00:00"/>
    <s v="Sunday"/>
    <x v="1"/>
    <n v="10.5"/>
    <n v="0"/>
    <n v="39"/>
    <n v="32"/>
    <d v="1899-12-30T00:39:32"/>
    <d v="1899-12-30T00:03:46"/>
    <s v="Si"/>
    <x v="0"/>
    <n v="15.935919055649254"/>
    <n v="0"/>
    <x v="0"/>
    <s v="Griskus Sprint"/>
    <d v="1899-12-30T07:01:41"/>
    <d v="1899-12-30T03:30:51"/>
    <d v="1899-12-30T01:38:39"/>
    <d v="1899-12-30T02:31:03"/>
    <d v="1899-12-30T00:49:19"/>
    <d v="1899-12-30T01:15:31"/>
    <n v="350"/>
    <x v="3"/>
    <x v="1"/>
    <n v="200404"/>
    <n v="17"/>
    <n v="0"/>
    <n v="18"/>
  </r>
  <r>
    <d v="2004-04-19T00:00:00"/>
    <s v="Monday"/>
    <x v="1"/>
    <n v="5"/>
    <n v="0"/>
    <n v="20"/>
    <n v="0"/>
    <d v="1899-12-30T00:20:00"/>
    <d v="1899-12-30T00:04:00"/>
    <s v="Trainer"/>
    <x v="13"/>
    <n v="15.000000000000014"/>
    <n v="0"/>
    <x v="0"/>
    <s v="Did this on Sunday at Hotel in Maine"/>
    <d v="1899-12-30T07:28:00"/>
    <d v="1899-12-30T03:44:00"/>
    <d v="1899-12-30T01:44:48"/>
    <d v="1899-12-30T02:37:12"/>
    <d v="1899-12-30T00:52:24"/>
    <d v="1899-12-30T01:18:36"/>
    <n v="426"/>
    <x v="3"/>
    <x v="1"/>
    <n v="200404"/>
    <n v="17"/>
    <n v="0"/>
    <n v="19"/>
  </r>
  <r>
    <d v="2004-04-19T00:00:00"/>
    <s v="Monday"/>
    <x v="2"/>
    <n v="3.1"/>
    <n v="0"/>
    <n v="28"/>
    <n v="18"/>
    <d v="1899-12-30T00:28:18"/>
    <d v="1899-12-30T00:09:08"/>
    <s v="R200403"/>
    <x v="1"/>
    <n v="6.5724381625441737"/>
    <n v="0"/>
    <x v="0"/>
    <s v="Mile 1: 7.51.85, Mile 2: 8.44.80, Mile 3: 10.49.76"/>
    <d v="1899-12-30T03:59:11"/>
    <d v="1899-12-30T01:59:35"/>
    <d v="1899-12-30T03:59:11"/>
    <d v="1899-12-30T04:51:35"/>
    <d v="1899-12-30T01:59:35"/>
    <d v="1899-12-30T02:25:47"/>
    <n v="851"/>
    <x v="3"/>
    <x v="1"/>
    <n v="200404"/>
    <n v="17"/>
    <n v="0"/>
    <n v="19"/>
  </r>
  <r>
    <d v="2004-04-21T00:00:00"/>
    <s v="Wednesday"/>
    <x v="2"/>
    <n v="2"/>
    <n v="0"/>
    <n v="22"/>
    <n v="40"/>
    <d v="1899-12-30T00:22:40"/>
    <d v="1899-12-30T00:11:20"/>
    <s v="R200403"/>
    <x v="2"/>
    <n v="5.2941176470588269"/>
    <n v="0"/>
    <x v="0"/>
    <s v="HR Run under 150 bpm"/>
    <d v="1899-12-30T04:56:56"/>
    <d v="1899-12-30T02:28:28"/>
    <d v="1899-12-30T04:56:56"/>
    <d v="1899-12-30T05:49:20"/>
    <d v="1899-12-30T02:28:28"/>
    <d v="1899-12-30T02:54:40"/>
    <n v="2215"/>
    <x v="3"/>
    <x v="1"/>
    <n v="200404"/>
    <n v="17"/>
    <n v="1"/>
    <n v="21"/>
  </r>
  <r>
    <d v="2004-04-24T00:00:00"/>
    <s v="Saturday"/>
    <x v="2"/>
    <n v="3.1"/>
    <n v="0"/>
    <n v="30"/>
    <n v="3"/>
    <d v="1899-12-30T00:30:03"/>
    <d v="1899-12-30T00:09:42"/>
    <s v="R200403"/>
    <x v="14"/>
    <n v="6.1896838602329503"/>
    <n v="0"/>
    <x v="0"/>
    <s v="Watertown 5k"/>
    <d v="1899-12-30T04:13:58"/>
    <d v="1899-12-30T02:06:59"/>
    <d v="1899-12-30T04:13:58"/>
    <d v="1899-12-30T05:06:22"/>
    <d v="1899-12-30T02:06:59"/>
    <d v="1899-12-30T02:33:11"/>
    <n v="1167"/>
    <x v="3"/>
    <x v="1"/>
    <n v="200404"/>
    <n v="17"/>
    <n v="2"/>
    <n v="24"/>
  </r>
  <r>
    <d v="2004-04-25T00:00:00"/>
    <s v="Sunday"/>
    <x v="1"/>
    <n v="34"/>
    <n v="2"/>
    <n v="21"/>
    <n v="16"/>
    <d v="1899-12-30T02:21:16"/>
    <d v="1899-12-30T00:04:09"/>
    <s v="B       "/>
    <x v="15"/>
    <n v="14.440773949976418"/>
    <n v="0"/>
    <x v="0"/>
    <s v="UJ and back"/>
    <d v="1899-12-30T07:45:21"/>
    <d v="1899-12-30T03:52:40"/>
    <d v="1899-12-30T01:48:52"/>
    <d v="1899-12-30T02:41:16"/>
    <d v="1899-12-30T00:54:26"/>
    <d v="1899-12-30T01:20:38"/>
    <n v="497"/>
    <x v="3"/>
    <x v="1"/>
    <n v="200404"/>
    <n v="18"/>
    <n v="0"/>
    <n v="25"/>
  </r>
  <r>
    <d v="2004-04-26T00:00:00"/>
    <s v="Monday"/>
    <x v="2"/>
    <n v="2"/>
    <n v="0"/>
    <n v="22"/>
    <n v="17"/>
    <d v="1899-12-30T00:22:17"/>
    <d v="1899-12-30T00:11:09"/>
    <s v="R200403"/>
    <x v="2"/>
    <n v="5.3851907255048657"/>
    <n v="0"/>
    <x v="0"/>
    <s v="HR Run under 150 bpm"/>
    <d v="1899-12-30T04:51:55"/>
    <d v="1899-12-30T02:25:57"/>
    <d v="1899-12-30T04:51:55"/>
    <d v="1899-12-30T05:44:19"/>
    <d v="1899-12-30T02:25:57"/>
    <d v="1899-12-30T02:52:09"/>
    <n v="2133"/>
    <x v="3"/>
    <x v="1"/>
    <n v="200404"/>
    <n v="18"/>
    <n v="0"/>
    <n v="26"/>
  </r>
  <r>
    <d v="2004-04-28T00:00:00"/>
    <s v="Wednesday"/>
    <x v="2"/>
    <n v="2.6"/>
    <n v="0"/>
    <n v="26"/>
    <n v="14"/>
    <d v="1899-12-30T00:26:14"/>
    <d v="1899-12-30T00:10:05"/>
    <s v="R200401"/>
    <x v="2"/>
    <n v="5.9466327827191918"/>
    <n v="0"/>
    <x v="0"/>
    <s v="Treadmill"/>
    <d v="1899-12-30T04:24:21"/>
    <d v="1899-12-30T02:12:11"/>
    <d v="1899-12-30T04:24:21"/>
    <d v="1899-12-30T05:16:45"/>
    <d v="1899-12-30T02:12:11"/>
    <d v="1899-12-30T02:38:23"/>
    <n v="1485"/>
    <x v="3"/>
    <x v="1"/>
    <n v="200404"/>
    <n v="18"/>
    <n v="1"/>
    <n v="28"/>
  </r>
  <r>
    <d v="2004-05-01T00:00:00"/>
    <s v="Saturday"/>
    <x v="2"/>
    <n v="7.5"/>
    <n v="1"/>
    <n v="23"/>
    <n v="29"/>
    <d v="1899-12-30T01:23:29"/>
    <d v="1899-12-30T00:11:08"/>
    <s v="R200403"/>
    <x v="16"/>
    <n v="5.3902974645637896"/>
    <n v="0"/>
    <x v="0"/>
    <m/>
    <d v="1899-12-30T04:51:38"/>
    <d v="1899-12-30T02:25:49"/>
    <d v="1899-12-30T04:51:38"/>
    <d v="1899-12-30T05:44:02"/>
    <d v="1899-12-30T02:25:49"/>
    <d v="1899-12-30T02:52:01"/>
    <n v="2129"/>
    <x v="3"/>
    <x v="2"/>
    <n v="200405"/>
    <n v="18"/>
    <n v="2"/>
    <n v="1"/>
  </r>
  <r>
    <d v="2004-05-02T00:00:00"/>
    <s v="Sunday"/>
    <x v="2"/>
    <n v="2.246"/>
    <n v="0"/>
    <n v="22"/>
    <n v="23"/>
    <d v="1899-12-30T00:22:23"/>
    <d v="1899-12-30T00:09:58"/>
    <s v="R200401"/>
    <x v="2"/>
    <n v="6.0205510052122166"/>
    <n v="0"/>
    <x v="0"/>
    <m/>
    <d v="1899-12-30T04:21:06"/>
    <d v="1899-12-30T02:10:33"/>
    <d v="1899-12-30T04:21:06"/>
    <d v="1899-12-30T05:13:30"/>
    <d v="1899-12-30T02:10:33"/>
    <d v="1899-12-30T02:36:45"/>
    <n v="1377"/>
    <x v="3"/>
    <x v="2"/>
    <n v="200405"/>
    <n v="19"/>
    <n v="0"/>
    <n v="2"/>
  </r>
  <r>
    <d v="2004-05-03T00:00:00"/>
    <s v="Monday"/>
    <x v="2"/>
    <n v="2"/>
    <n v="0"/>
    <n v="20"/>
    <n v="40"/>
    <d v="1899-12-30T00:20:40"/>
    <d v="1899-12-30T00:10:20"/>
    <s v="R200403"/>
    <x v="2"/>
    <n v="5.8064516129032304"/>
    <n v="0"/>
    <x v="0"/>
    <s v="HR Run under 150 bpm"/>
    <d v="1899-12-30T04:30:44"/>
    <d v="1899-12-30T02:15:22"/>
    <d v="1899-12-30T04:30:44"/>
    <d v="1899-12-30T05:23:08"/>
    <d v="1899-12-30T02:15:22"/>
    <d v="1899-12-30T02:41:34"/>
    <n v="1656"/>
    <x v="3"/>
    <x v="2"/>
    <n v="200405"/>
    <n v="19"/>
    <n v="0"/>
    <n v="3"/>
  </r>
  <r>
    <d v="2004-05-05T00:00:00"/>
    <s v="Wednesday"/>
    <x v="2"/>
    <n v="3.1"/>
    <n v="0"/>
    <n v="29"/>
    <n v="38"/>
    <d v="1899-12-30T00:29:38"/>
    <d v="1899-12-30T00:09:34"/>
    <s v="R200401"/>
    <x v="2"/>
    <n v="6.2767154105736838"/>
    <n v="0"/>
    <x v="0"/>
    <s v="5k Training"/>
    <d v="1899-12-30T04:10:27"/>
    <d v="1899-12-30T02:05:13"/>
    <d v="1899-12-30T04:10:27"/>
    <d v="1899-12-30T05:02:51"/>
    <d v="1899-12-30T02:05:13"/>
    <d v="1899-12-30T02:31:25"/>
    <n v="1077"/>
    <x v="3"/>
    <x v="2"/>
    <n v="200405"/>
    <n v="19"/>
    <n v="1"/>
    <n v="5"/>
  </r>
  <r>
    <d v="2004-05-07T00:00:00"/>
    <s v="Friday"/>
    <x v="1"/>
    <n v="13"/>
    <n v="1"/>
    <n v="3"/>
    <n v="0"/>
    <d v="1899-12-30T01:03:00"/>
    <d v="1899-12-30T00:04:51"/>
    <s v="B       "/>
    <x v="0"/>
    <n v="12.38095238095239"/>
    <n v="0"/>
    <x v="0"/>
    <s v="Griskus Sprint + fruit stand &amp; back"/>
    <d v="1899-12-30T09:02:46"/>
    <d v="1899-12-30T04:31:23"/>
    <d v="1899-12-30T02:06:58"/>
    <d v="1899-12-30T02:59:22"/>
    <d v="1899-12-30T01:03:29"/>
    <d v="1899-12-30T01:29:41"/>
    <n v="639"/>
    <x v="3"/>
    <x v="2"/>
    <n v="200405"/>
    <n v="19"/>
    <n v="1"/>
    <n v="7"/>
  </r>
  <r>
    <d v="2004-05-08T00:00:00"/>
    <s v="Saturday"/>
    <x v="1"/>
    <n v="7.25"/>
    <n v="0"/>
    <n v="50"/>
    <n v="0"/>
    <d v="1899-12-30T00:50:00"/>
    <d v="1899-12-30T00:06:54"/>
    <s v="Si"/>
    <x v="17"/>
    <n v="8.7000000000000064"/>
    <n v="0"/>
    <x v="0"/>
    <s v="Riding with Connor"/>
    <d v="1899-12-30T12:52:25"/>
    <d v="1899-12-30T06:26:12"/>
    <d v="1899-12-30T03:00:41"/>
    <d v="1899-12-30T03:53:05"/>
    <d v="1899-12-30T01:30:21"/>
    <d v="1899-12-30T01:56:33"/>
    <n v="698"/>
    <x v="3"/>
    <x v="2"/>
    <n v="200405"/>
    <n v="19"/>
    <n v="0"/>
    <n v="8"/>
  </r>
  <r>
    <d v="2004-05-08T00:00:00"/>
    <s v="Saturday"/>
    <x v="2"/>
    <n v="7"/>
    <n v="1"/>
    <n v="17"/>
    <n v="43"/>
    <d v="1899-12-30T01:17:43"/>
    <d v="1899-12-30T00:11:06"/>
    <s v="R200403"/>
    <x v="1"/>
    <n v="5.4042461934377055"/>
    <n v="0"/>
    <x v="0"/>
    <m/>
    <d v="1899-12-30T04:50:53"/>
    <d v="1899-12-30T02:25:26"/>
    <d v="1899-12-30T04:50:53"/>
    <d v="1899-12-30T05:43:17"/>
    <d v="1899-12-30T02:25:26"/>
    <d v="1899-12-30T02:51:38"/>
    <n v="2104"/>
    <x v="3"/>
    <x v="2"/>
    <n v="200405"/>
    <n v="19"/>
    <n v="0"/>
    <n v="8"/>
  </r>
  <r>
    <d v="2004-05-09T00:00:00"/>
    <s v="Sunday"/>
    <x v="2"/>
    <n v="1.33"/>
    <n v="0"/>
    <n v="14"/>
    <n v="10"/>
    <d v="1899-12-30T00:14:10"/>
    <d v="1899-12-30T00:10:39"/>
    <s v="R200403"/>
    <x v="1"/>
    <n v="5.6329411764705926"/>
    <n v="0"/>
    <x v="0"/>
    <m/>
    <d v="1899-12-30T04:39:04"/>
    <d v="1899-12-30T02:19:32"/>
    <d v="1899-12-30T04:39:04"/>
    <d v="1899-12-30T05:31:28"/>
    <d v="1899-12-30T02:19:32"/>
    <d v="1899-12-30T02:45:44"/>
    <n v="1865"/>
    <x v="3"/>
    <x v="2"/>
    <n v="200405"/>
    <n v="20"/>
    <n v="0"/>
    <n v="9"/>
  </r>
  <r>
    <d v="2004-05-10T00:00:00"/>
    <s v="Monday"/>
    <x v="1"/>
    <n v="20"/>
    <n v="1"/>
    <n v="28"/>
    <n v="42"/>
    <d v="1899-12-30T01:28:42"/>
    <d v="1899-12-30T00:04:26"/>
    <s v="B       "/>
    <x v="18"/>
    <n v="13.528748590755367"/>
    <n v="0"/>
    <x v="0"/>
    <s v="Griskus Sprint + Long Meadow Loop"/>
    <d v="1899-12-30T08:16:43"/>
    <d v="1899-12-30T04:08:22"/>
    <d v="1899-12-30T01:56:12"/>
    <d v="1899-12-30T02:48:36"/>
    <d v="1899-12-30T00:58:06"/>
    <d v="1899-12-30T01:24:18"/>
    <n v="565"/>
    <x v="3"/>
    <x v="2"/>
    <n v="200405"/>
    <n v="20"/>
    <n v="0"/>
    <n v="10"/>
  </r>
  <r>
    <d v="2004-05-11T00:00:00"/>
    <s v="Tuesday"/>
    <x v="0"/>
    <n v="1.026"/>
    <n v="0"/>
    <n v="43"/>
    <n v="8"/>
    <d v="1899-12-30T00:43:08"/>
    <d v="1899-12-30T00:42:02"/>
    <s v="unk"/>
    <x v="1"/>
    <n v="1.4272024729520876"/>
    <n v="0"/>
    <x v="0"/>
    <m/>
    <d v="1899-12-30T01:40:54"/>
    <d v="1899-12-30T00:50:27"/>
    <d v="1899-12-30T18:21:27"/>
    <d v="1899-12-30T19:13:51"/>
    <d v="1899-12-30T09:10:44"/>
    <d v="1899-12-30T09:36:56"/>
    <n v="3050"/>
    <x v="3"/>
    <x v="2"/>
    <n v="200405"/>
    <n v="20"/>
    <n v="0"/>
    <n v="11"/>
  </r>
  <r>
    <d v="2004-05-12T00:00:00"/>
    <s v="Wednesday"/>
    <x v="0"/>
    <n v="0.6"/>
    <n v="0"/>
    <n v="21"/>
    <n v="30"/>
    <d v="1899-12-30T00:21:30"/>
    <d v="1899-12-30T00:35:50"/>
    <s v="unk"/>
    <x v="1"/>
    <n v="1.674418604651164"/>
    <n v="0"/>
    <x v="0"/>
    <s v="Lake Swim"/>
    <d v="1899-12-30T01:26:00"/>
    <d v="1899-12-30T00:43:00"/>
    <d v="1899-12-30T15:38:50"/>
    <d v="1899-12-30T16:31:14"/>
    <d v="1899-12-30T07:49:25"/>
    <d v="1899-12-30T08:15:37"/>
    <n v="2891"/>
    <x v="3"/>
    <x v="2"/>
    <n v="200405"/>
    <n v="20"/>
    <n v="0"/>
    <n v="12"/>
  </r>
  <r>
    <d v="2004-05-12T00:00:00"/>
    <s v="Wednesday"/>
    <x v="1"/>
    <n v="25"/>
    <n v="1"/>
    <n v="46"/>
    <n v="33"/>
    <d v="1899-12-30T01:46:33"/>
    <d v="1899-12-30T00:04:16"/>
    <s v="B       "/>
    <x v="19"/>
    <n v="14.077897700610052"/>
    <n v="0"/>
    <x v="0"/>
    <s v="Griskus Olympic"/>
    <d v="1899-12-30T07:57:21"/>
    <d v="1899-12-30T03:58:40"/>
    <d v="1899-12-30T01:51:40"/>
    <d v="1899-12-30T02:44:04"/>
    <d v="1899-12-30T00:55:50"/>
    <d v="1899-12-30T01:22:02"/>
    <n v="523"/>
    <x v="3"/>
    <x v="2"/>
    <n v="200405"/>
    <n v="20"/>
    <n v="0"/>
    <n v="12"/>
  </r>
  <r>
    <d v="2004-05-13T00:00:00"/>
    <s v="Thursday"/>
    <x v="2"/>
    <n v="6.1"/>
    <n v="1"/>
    <n v="16"/>
    <n v="27"/>
    <d v="1899-12-30T01:16:27"/>
    <d v="1899-12-30T00:12:32"/>
    <s v="R200401"/>
    <x v="1"/>
    <n v="4.7874427730542868"/>
    <n v="0"/>
    <x v="0"/>
    <s v="hotttt really hott and very very very very slow"/>
    <d v="1899-12-30T05:28:22"/>
    <d v="1899-12-30T02:44:11"/>
    <d v="1899-12-30T05:28:22"/>
    <d v="1899-12-30T06:20:46"/>
    <d v="1899-12-30T02:44:11"/>
    <d v="1899-12-30T03:10:23"/>
    <n v="2515"/>
    <x v="3"/>
    <x v="2"/>
    <n v="200405"/>
    <n v="20"/>
    <n v="0"/>
    <n v="13"/>
  </r>
  <r>
    <d v="2004-05-14T00:00:00"/>
    <s v="Friday"/>
    <x v="1"/>
    <n v="25"/>
    <n v="1"/>
    <n v="48"/>
    <n v="23"/>
    <d v="1899-12-30T01:48:23"/>
    <d v="1899-12-30T00:04:20"/>
    <s v="B       "/>
    <x v="1"/>
    <n v="13.839766261725371"/>
    <n v="0"/>
    <x v="0"/>
    <m/>
    <d v="1899-12-30T08:05:33"/>
    <d v="1899-12-30T04:02:47"/>
    <d v="1899-12-30T01:53:35"/>
    <d v="1899-12-30T02:45:59"/>
    <d v="1899-12-30T00:56:48"/>
    <d v="1899-12-30T01:23:00"/>
    <n v="538"/>
    <x v="3"/>
    <x v="2"/>
    <n v="200405"/>
    <n v="20"/>
    <n v="0"/>
    <n v="14"/>
  </r>
  <r>
    <d v="2004-05-14T00:00:00"/>
    <s v="Friday"/>
    <x v="2"/>
    <n v="5"/>
    <n v="0"/>
    <n v="59"/>
    <n v="55"/>
    <d v="1899-12-30T00:59:55"/>
    <d v="1899-12-30T00:11:59"/>
    <s v="R200403"/>
    <x v="1"/>
    <n v="5.0069541029207265"/>
    <n v="0"/>
    <x v="0"/>
    <m/>
    <d v="1899-12-30T05:13:58"/>
    <d v="1899-12-30T02:36:59"/>
    <d v="1899-12-30T05:13:58"/>
    <d v="1899-12-30T06:06:22"/>
    <d v="1899-12-30T02:36:59"/>
    <d v="1899-12-30T03:03:11"/>
    <n v="2414"/>
    <x v="3"/>
    <x v="2"/>
    <n v="200405"/>
    <n v="20"/>
    <n v="0"/>
    <n v="14"/>
  </r>
  <r>
    <d v="2004-05-18T00:00:00"/>
    <s v="Tuesday"/>
    <x v="2"/>
    <n v="6.2119999999999997"/>
    <n v="1"/>
    <n v="9"/>
    <n v="38"/>
    <d v="1899-12-30T01:09:38"/>
    <d v="1899-12-30T00:11:13"/>
    <s v="R200403"/>
    <x v="1"/>
    <n v="5.3526089037817179"/>
    <n v="0"/>
    <x v="0"/>
    <m/>
    <d v="1899-12-30T04:53:41"/>
    <d v="1899-12-30T02:26:51"/>
    <d v="1899-12-30T04:53:41"/>
    <d v="1899-12-30T05:46:05"/>
    <d v="1899-12-30T02:26:51"/>
    <d v="1899-12-30T02:53:03"/>
    <n v="2159"/>
    <x v="3"/>
    <x v="2"/>
    <n v="200405"/>
    <n v="21"/>
    <n v="3"/>
    <n v="18"/>
  </r>
  <r>
    <d v="2004-05-19T00:00:00"/>
    <s v="Wednesday"/>
    <x v="1"/>
    <n v="25"/>
    <n v="1"/>
    <n v="43"/>
    <n v="30"/>
    <d v="1899-12-30T01:43:30"/>
    <d v="1899-12-30T00:04:08"/>
    <s v="B       "/>
    <x v="1"/>
    <n v="14.492753623188415"/>
    <n v="0"/>
    <x v="0"/>
    <m/>
    <d v="1899-12-30T07:43:41"/>
    <d v="1899-12-30T03:51:50"/>
    <d v="1899-12-30T01:48:28"/>
    <d v="1899-12-30T02:40:52"/>
    <d v="1899-12-30T00:54:14"/>
    <d v="1899-12-30T01:20:26"/>
    <n v="490"/>
    <x v="3"/>
    <x v="2"/>
    <n v="200405"/>
    <n v="21"/>
    <n v="0"/>
    <n v="19"/>
  </r>
  <r>
    <d v="2004-05-20T00:00:00"/>
    <s v="Thursday"/>
    <x v="1"/>
    <n v="25"/>
    <n v="1"/>
    <n v="47"/>
    <n v="6"/>
    <d v="1899-12-30T01:47:06"/>
    <d v="1899-12-30T00:04:17"/>
    <s v="B       "/>
    <x v="18"/>
    <n v="14.005602240896369"/>
    <n v="0"/>
    <x v="0"/>
    <s v="36.43 Sprint Course"/>
    <d v="1899-12-30T07:59:48"/>
    <d v="1899-12-30T03:59:54"/>
    <d v="1899-12-30T01:52:14"/>
    <d v="1899-12-30T02:44:38"/>
    <d v="1899-12-30T00:56:07"/>
    <d v="1899-12-30T01:22:19"/>
    <n v="529"/>
    <x v="3"/>
    <x v="2"/>
    <n v="200405"/>
    <n v="21"/>
    <n v="0"/>
    <n v="20"/>
  </r>
  <r>
    <d v="2004-05-20T00:00:00"/>
    <s v="Thursday"/>
    <x v="2"/>
    <n v="6.1"/>
    <n v="1"/>
    <n v="10"/>
    <n v="17"/>
    <d v="1899-12-30T01:10:17"/>
    <d v="1899-12-30T00:11:31"/>
    <s v="R200403"/>
    <x v="1"/>
    <n v="5.2074934787763851"/>
    <n v="0"/>
    <x v="0"/>
    <m/>
    <d v="1899-12-30T05:01:52"/>
    <d v="1899-12-30T02:30:56"/>
    <d v="1899-12-30T05:01:52"/>
    <d v="1899-12-30T05:54:16"/>
    <d v="1899-12-30T02:30:56"/>
    <d v="1899-12-30T02:57:08"/>
    <n v="2280"/>
    <x v="3"/>
    <x v="2"/>
    <n v="200405"/>
    <n v="21"/>
    <n v="0"/>
    <n v="20"/>
  </r>
  <r>
    <d v="2004-05-21T00:00:00"/>
    <s v="Friday"/>
    <x v="0"/>
    <n v="0.55000000000000004"/>
    <n v="0"/>
    <n v="19"/>
    <n v="47"/>
    <d v="1899-12-30T00:19:47"/>
    <d v="1899-12-30T00:35:58"/>
    <s v="unk"/>
    <x v="1"/>
    <n v="1.6680707666385859"/>
    <n v="0"/>
    <x v="0"/>
    <m/>
    <d v="1899-12-30T01:26:20"/>
    <d v="1899-12-30T00:43:10"/>
    <d v="1899-12-30T15:42:24"/>
    <d v="1899-12-30T16:34:48"/>
    <d v="1899-12-30T07:51:12"/>
    <d v="1899-12-30T08:17:24"/>
    <n v="2894"/>
    <x v="3"/>
    <x v="2"/>
    <n v="200405"/>
    <n v="21"/>
    <n v="0"/>
    <n v="21"/>
  </r>
  <r>
    <d v="2004-05-22T00:00:00"/>
    <s v="Saturday"/>
    <x v="1"/>
    <n v="25"/>
    <n v="1"/>
    <n v="42"/>
    <n v="13"/>
    <d v="1899-12-30T01:42:13"/>
    <d v="1899-12-30T00:04:05"/>
    <s v="B       "/>
    <x v="19"/>
    <n v="14.674710582096866"/>
    <n v="0"/>
    <x v="0"/>
    <s v="Olympic Course"/>
    <d v="1899-12-30T07:37:56"/>
    <d v="1899-12-30T03:48:58"/>
    <d v="1899-12-30T01:47:07"/>
    <d v="1899-12-30T02:39:31"/>
    <d v="1899-12-30T00:53:34"/>
    <d v="1899-12-30T01:19:46"/>
    <n v="474"/>
    <x v="3"/>
    <x v="2"/>
    <n v="200405"/>
    <n v="21"/>
    <n v="0"/>
    <n v="22"/>
  </r>
  <r>
    <d v="2004-05-25T00:00:00"/>
    <s v="Tues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d v="1899-12-30T02:27:22"/>
    <d v="1899-12-30T03:19:47"/>
    <d v="1899-12-30T01:13:41"/>
    <d v="1899-12-30T01:39:53"/>
    <n v="678"/>
    <x v="3"/>
    <x v="2"/>
    <n v="200405"/>
    <n v="22"/>
    <n v="2"/>
    <n v="25"/>
  </r>
  <r>
    <d v="2004-05-26T00:00:00"/>
    <s v="Wednesday"/>
    <x v="0"/>
    <n v="1"/>
    <n v="0"/>
    <n v="41"/>
    <n v="58"/>
    <d v="1899-12-30T00:41:58"/>
    <d v="1899-12-30T00:41:58"/>
    <s v="unk"/>
    <x v="1"/>
    <n v="1.4297061159650528"/>
    <n v="0"/>
    <x v="0"/>
    <s v="At pool in bahamas - half mile at 19:57"/>
    <d v="1899-12-30T01:40:43"/>
    <d v="1899-12-30T00:50:22"/>
    <d v="1899-12-30T18:19:32"/>
    <d v="1899-12-30T19:11:56"/>
    <d v="1899-12-30T09:09:46"/>
    <d v="1899-12-30T09:35:58"/>
    <n v="3048"/>
    <x v="3"/>
    <x v="2"/>
    <n v="200405"/>
    <n v="22"/>
    <n v="0"/>
    <n v="26"/>
  </r>
  <r>
    <d v="2004-05-27T00:00:00"/>
    <s v="Thursday"/>
    <x v="0"/>
    <n v="0.5"/>
    <n v="0"/>
    <n v="18"/>
    <n v="33"/>
    <d v="1899-12-30T00:18:33"/>
    <d v="1899-12-30T00:37:06"/>
    <s v="unk"/>
    <x v="1"/>
    <n v="1.6172506738544485"/>
    <n v="0"/>
    <x v="0"/>
    <s v="At pool in bahamas  "/>
    <d v="1899-12-30T01:29:02"/>
    <d v="1899-12-30T00:44:31"/>
    <d v="1899-12-30T16:12:01"/>
    <d v="1899-12-30T17:04:25"/>
    <d v="1899-12-30T08:06:01"/>
    <d v="1899-12-30T08:32:13"/>
    <n v="2935"/>
    <x v="3"/>
    <x v="2"/>
    <n v="200405"/>
    <n v="22"/>
    <n v="0"/>
    <n v="27"/>
  </r>
  <r>
    <d v="2004-05-27T00:00:00"/>
    <s v="Thurs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d v="1899-12-30T02:27:22"/>
    <d v="1899-12-30T03:19:47"/>
    <d v="1899-12-30T01:13:41"/>
    <d v="1899-12-30T01:39:53"/>
    <n v="678"/>
    <x v="3"/>
    <x v="2"/>
    <n v="200405"/>
    <n v="22"/>
    <n v="0"/>
    <n v="27"/>
  </r>
  <r>
    <d v="2004-05-27T00:00:00"/>
    <s v="Thursday"/>
    <x v="2"/>
    <n v="1"/>
    <n v="0"/>
    <n v="8"/>
    <n v="53"/>
    <d v="1899-12-30T00:08:53"/>
    <d v="1899-12-30T00:08:53"/>
    <s v="R200403"/>
    <x v="2"/>
    <n v="6.7542213883677356"/>
    <n v="0"/>
    <x v="0"/>
    <s v="Treadmill"/>
    <d v="1899-12-30T03:52:45"/>
    <d v="1899-12-30T01:56:22"/>
    <d v="1899-12-30T03:52:45"/>
    <d v="1899-12-30T04:45:09"/>
    <d v="1899-12-30T01:56:22"/>
    <d v="1899-12-30T02:22:34"/>
    <n v="792"/>
    <x v="3"/>
    <x v="2"/>
    <n v="200405"/>
    <n v="22"/>
    <n v="0"/>
    <n v="27"/>
  </r>
  <r>
    <d v="2004-05-28T00:00:00"/>
    <s v="Friday"/>
    <x v="2"/>
    <n v="3"/>
    <n v="0"/>
    <n v="25"/>
    <n v="38"/>
    <d v="1899-12-30T00:25:38"/>
    <d v="1899-12-30T00:08:33"/>
    <s v="R200403"/>
    <x v="2"/>
    <n v="7.0221066319896028"/>
    <n v="0"/>
    <x v="0"/>
    <s v="Treadmill"/>
    <d v="1899-12-30T03:43:52"/>
    <d v="1899-12-30T01:51:56"/>
    <d v="1899-12-30T03:43:52"/>
    <d v="1899-12-30T04:36:16"/>
    <d v="1899-12-30T01:51:56"/>
    <d v="1899-12-30T02:18:08"/>
    <n v="749"/>
    <x v="3"/>
    <x v="2"/>
    <n v="200405"/>
    <n v="22"/>
    <n v="0"/>
    <n v="28"/>
  </r>
  <r>
    <d v="2004-05-29T00:00:00"/>
    <s v="Satur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d v="1899-12-30T02:27:22"/>
    <d v="1899-12-30T03:19:47"/>
    <d v="1899-12-30T01:13:41"/>
    <d v="1899-12-30T01:39:53"/>
    <n v="678"/>
    <x v="3"/>
    <x v="2"/>
    <n v="200405"/>
    <n v="22"/>
    <n v="0"/>
    <n v="29"/>
  </r>
  <r>
    <d v="2004-05-31T00:00:00"/>
    <s v="Monday"/>
    <x v="2"/>
    <n v="6.1"/>
    <n v="1"/>
    <n v="0"/>
    <n v="7"/>
    <d v="1899-12-30T01:00:07"/>
    <d v="1899-12-30T00:09:51"/>
    <s v="R200401"/>
    <x v="1"/>
    <n v="6.0881619074022781"/>
    <n v="0"/>
    <x v="0"/>
    <m/>
    <d v="1899-12-30T04:18:12"/>
    <d v="1899-12-30T02:09:06"/>
    <d v="1899-12-30T04:18:12"/>
    <d v="1899-12-30T05:10:36"/>
    <d v="1899-12-30T02:09:06"/>
    <d v="1899-12-30T02:35:18"/>
    <n v="1301"/>
    <x v="3"/>
    <x v="2"/>
    <n v="200405"/>
    <n v="23"/>
    <n v="1"/>
    <n v="31"/>
  </r>
  <r>
    <d v="2004-06-02T00:00:00"/>
    <s v="Wednesday"/>
    <x v="0"/>
    <n v="0.75"/>
    <n v="0"/>
    <n v="27"/>
    <n v="56"/>
    <d v="1899-12-30T00:27:56"/>
    <d v="1899-12-30T00:37:15"/>
    <s v="unk"/>
    <x v="1"/>
    <n v="1.6109785202863975"/>
    <n v="0"/>
    <x v="0"/>
    <m/>
    <d v="1899-12-30T01:29:23"/>
    <d v="1899-12-30T00:44:42"/>
    <d v="1899-12-30T16:15:48"/>
    <d v="1899-12-30T17:08:12"/>
    <d v="1899-12-30T08:07:54"/>
    <d v="1899-12-30T08:34:06"/>
    <n v="2936"/>
    <x v="3"/>
    <x v="3"/>
    <n v="200406"/>
    <n v="23"/>
    <n v="1"/>
    <n v="2"/>
  </r>
  <r>
    <d v="2004-06-03T00:00:00"/>
    <s v="Thursday"/>
    <x v="0"/>
    <n v="0.25"/>
    <n v="0"/>
    <n v="9"/>
    <n v="23"/>
    <d v="1899-12-30T00:09:23"/>
    <d v="1899-12-30T00:37:32"/>
    <s v="unk"/>
    <x v="1"/>
    <n v="1.5985790408525766"/>
    <n v="0"/>
    <x v="0"/>
    <m/>
    <d v="1899-12-30T01:30:05"/>
    <d v="1899-12-30T00:45:02"/>
    <d v="1899-12-30T16:23:22"/>
    <d v="1899-12-30T17:15:46"/>
    <d v="1899-12-30T08:11:41"/>
    <d v="1899-12-30T08:37:53"/>
    <n v="2947"/>
    <x v="3"/>
    <x v="3"/>
    <n v="200406"/>
    <n v="23"/>
    <n v="0"/>
    <n v="3"/>
  </r>
  <r>
    <d v="2004-06-05T00:00:00"/>
    <s v="Saturday"/>
    <x v="1"/>
    <n v="9.31"/>
    <n v="1"/>
    <n v="5"/>
    <n v="0"/>
    <d v="1899-12-30T01:05:00"/>
    <d v="1899-12-30T00:06:59"/>
    <s v="B       "/>
    <x v="20"/>
    <n v="8.5938461538461617"/>
    <n v="0"/>
    <x v="0"/>
    <s v="Riding with Connor"/>
    <d v="1899-12-30T13:01:57"/>
    <d v="1899-12-30T06:30:59"/>
    <d v="1899-12-30T03:02:55"/>
    <d v="1899-12-30T03:55:19"/>
    <d v="1899-12-30T01:31:28"/>
    <d v="1899-12-30T01:57:40"/>
    <n v="701"/>
    <x v="3"/>
    <x v="3"/>
    <n v="200406"/>
    <n v="23"/>
    <n v="1"/>
    <n v="5"/>
  </r>
  <r>
    <d v="2004-06-05T00:00:00"/>
    <s v="Saturday"/>
    <x v="2"/>
    <n v="5"/>
    <n v="0"/>
    <n v="50"/>
    <n v="48"/>
    <d v="1899-12-30T00:50:48"/>
    <d v="1899-12-30T00:10:10"/>
    <s v="R200401"/>
    <x v="1"/>
    <n v="5.9055118110236267"/>
    <n v="0"/>
    <x v="0"/>
    <m/>
    <d v="1899-12-30T04:26:12"/>
    <d v="1899-12-30T02:13:06"/>
    <d v="1899-12-30T04:26:12"/>
    <d v="1899-12-30T05:18:36"/>
    <d v="1899-12-30T02:13:06"/>
    <d v="1899-12-30T02:39:18"/>
    <n v="1522"/>
    <x v="3"/>
    <x v="3"/>
    <n v="200406"/>
    <n v="23"/>
    <n v="0"/>
    <n v="5"/>
  </r>
  <r>
    <d v="2004-06-06T00:00:00"/>
    <s v="Sunday"/>
    <x v="1"/>
    <n v="26.1"/>
    <n v="1"/>
    <n v="29"/>
    <n v="6"/>
    <d v="1899-12-30T01:29:06"/>
    <d v="1899-12-30T00:03:25"/>
    <s v="B       "/>
    <x v="21"/>
    <n v="17.575757575757589"/>
    <n v="0"/>
    <x v="0"/>
    <s v="Lake Waramaug Loop - Got Flat"/>
    <d v="1899-12-30T06:22:21"/>
    <d v="1899-12-30T03:11:10"/>
    <d v="1899-12-30T01:29:26"/>
    <d v="1899-12-30T02:21:51"/>
    <d v="1899-12-30T00:44:43"/>
    <d v="1899-12-30T01:10:55"/>
    <n v="240"/>
    <x v="3"/>
    <x v="3"/>
    <n v="200406"/>
    <n v="24"/>
    <n v="0"/>
    <n v="6"/>
  </r>
  <r>
    <d v="2004-06-08T00:00:00"/>
    <s v="Tuesday"/>
    <x v="1"/>
    <n v="7"/>
    <n v="0"/>
    <n v="32"/>
    <n v="50"/>
    <d v="1899-12-30T00:32:50"/>
    <d v="1899-12-30T00:04:41"/>
    <s v="B       "/>
    <x v="22"/>
    <n v="12.791878172588842"/>
    <n v="0"/>
    <x v="0"/>
    <s v="From Valenti"/>
    <d v="1899-12-30T08:45:20"/>
    <d v="1899-12-30T04:22:40"/>
    <d v="1899-12-30T02:02:53"/>
    <d v="1899-12-30T02:55:17"/>
    <d v="1899-12-30T01:01:27"/>
    <d v="1899-12-30T01:27:39"/>
    <n v="624"/>
    <x v="3"/>
    <x v="3"/>
    <n v="200406"/>
    <n v="24"/>
    <n v="1"/>
    <n v="8"/>
  </r>
  <r>
    <d v="2004-06-08T00:00:00"/>
    <s v="Tuesday"/>
    <x v="2"/>
    <n v="7.1070000000000002"/>
    <n v="1"/>
    <n v="27"/>
    <n v="23"/>
    <d v="1899-12-30T01:27:23"/>
    <d v="1899-12-30T00:12:18"/>
    <s v="R200401"/>
    <x v="4"/>
    <n v="4.8798779324814072"/>
    <n v="0"/>
    <x v="0"/>
    <m/>
    <d v="1899-12-30T05:22:08"/>
    <d v="1899-12-30T02:41:04"/>
    <d v="1899-12-30T05:22:08"/>
    <d v="1899-12-30T06:14:32"/>
    <d v="1899-12-30T02:41:04"/>
    <d v="1899-12-30T03:07:16"/>
    <n v="2481"/>
    <x v="3"/>
    <x v="3"/>
    <n v="200406"/>
    <n v="24"/>
    <n v="0"/>
    <n v="8"/>
  </r>
  <r>
    <d v="2004-06-12T00:00:00"/>
    <s v="Saturday"/>
    <x v="1"/>
    <n v="10.5"/>
    <n v="0"/>
    <n v="38"/>
    <n v="29"/>
    <d v="1899-12-30T00:38:29"/>
    <d v="1899-12-30T00:03:40"/>
    <s v="B       "/>
    <x v="0"/>
    <n v="16.370723256821147"/>
    <n v="0"/>
    <x v="0"/>
    <s v="Griskus Sprint"/>
    <d v="1899-12-30T06:50:29"/>
    <d v="1899-12-30T03:25:15"/>
    <d v="1899-12-30T01:36:02"/>
    <d v="1899-12-30T02:28:26"/>
    <d v="1899-12-30T00:48:01"/>
    <d v="1899-12-30T01:14:13"/>
    <n v="311"/>
    <x v="3"/>
    <x v="3"/>
    <n v="200406"/>
    <n v="24"/>
    <n v="3"/>
    <n v="12"/>
  </r>
  <r>
    <d v="2004-06-13T00:00:00"/>
    <s v="Sunday"/>
    <x v="2"/>
    <n v="7"/>
    <n v="1"/>
    <n v="12"/>
    <n v="59"/>
    <d v="1899-12-30T01:12:59"/>
    <d v="1899-12-30T00:10:26"/>
    <s v="R200401"/>
    <x v="4"/>
    <n v="5.754738524777351"/>
    <n v="0"/>
    <x v="0"/>
    <m/>
    <d v="1899-12-30T04:33:10"/>
    <d v="1899-12-30T02:16:35"/>
    <d v="1899-12-30T04:33:10"/>
    <d v="1899-12-30T05:25:34"/>
    <d v="1899-12-30T02:16:35"/>
    <d v="1899-12-30T02:42:47"/>
    <n v="1731"/>
    <x v="3"/>
    <x v="3"/>
    <n v="200406"/>
    <n v="25"/>
    <n v="0"/>
    <n v="13"/>
  </r>
  <r>
    <d v="2004-06-15T00:00:00"/>
    <s v="Tuesday"/>
    <x v="1"/>
    <n v="25"/>
    <n v="1"/>
    <n v="42"/>
    <n v="9"/>
    <d v="1899-12-30T01:42:09"/>
    <d v="1899-12-30T00:04:05"/>
    <s v="B       "/>
    <x v="19"/>
    <n v="14.684287812041127"/>
    <n v="0"/>
    <x v="0"/>
    <s v="Olympic Course"/>
    <d v="1899-12-30T07:37:38"/>
    <d v="1899-12-30T03:48:49"/>
    <d v="1899-12-30T01:47:03"/>
    <d v="1899-12-30T02:39:27"/>
    <d v="1899-12-30T00:53:32"/>
    <d v="1899-12-30T01:19:44"/>
    <n v="472"/>
    <x v="3"/>
    <x v="3"/>
    <n v="200406"/>
    <n v="25"/>
    <n v="1"/>
    <n v="15"/>
  </r>
  <r>
    <d v="2004-06-19T00:00:00"/>
    <s v="Saturday"/>
    <x v="0"/>
    <n v="0.65"/>
    <n v="0"/>
    <n v="20"/>
    <n v="29"/>
    <d v="1899-12-30T00:20:29"/>
    <d v="1899-12-30T00:31:31"/>
    <s v="L"/>
    <x v="19"/>
    <n v="1.9039869812855994"/>
    <n v="0"/>
    <x v="0"/>
    <m/>
    <d v="1899-12-30T01:15:38"/>
    <d v="1899-12-30T00:37:49"/>
    <d v="1899-12-30T13:45:38"/>
    <d v="1899-12-30T14:38:02"/>
    <d v="1899-12-30T06:52:49"/>
    <d v="1899-12-30T07:19:01"/>
    <n v="2775"/>
    <x v="3"/>
    <x v="3"/>
    <n v="200406"/>
    <n v="25"/>
    <n v="3"/>
    <n v="19"/>
  </r>
  <r>
    <d v="2004-06-19T00:00:00"/>
    <s v="Saturday"/>
    <x v="1"/>
    <n v="25"/>
    <n v="1"/>
    <n v="27"/>
    <n v="53"/>
    <d v="1899-12-30T01:27:53"/>
    <d v="1899-12-30T00:03:31"/>
    <s v="B       "/>
    <x v="19"/>
    <n v="17.068082685378357"/>
    <n v="0"/>
    <x v="0"/>
    <m/>
    <d v="1899-12-30T06:33:43"/>
    <d v="1899-12-30T03:16:52"/>
    <d v="1899-12-30T01:32:06"/>
    <d v="1899-12-30T02:24:30"/>
    <d v="1899-12-30T00:46:03"/>
    <d v="1899-12-30T01:12:15"/>
    <n v="265"/>
    <x v="3"/>
    <x v="3"/>
    <n v="200406"/>
    <n v="25"/>
    <n v="0"/>
    <n v="19"/>
  </r>
  <r>
    <d v="2004-06-19T00:00:00"/>
    <s v="Saturday"/>
    <x v="2"/>
    <n v="6.2"/>
    <n v="1"/>
    <n v="14"/>
    <n v="45"/>
    <d v="1899-12-30T01:14:45"/>
    <d v="1899-12-30T00:12:03"/>
    <s v="R200401"/>
    <x v="19"/>
    <n v="4.9765886287625456"/>
    <n v="0"/>
    <x v="0"/>
    <m/>
    <d v="1899-12-30T05:15:53"/>
    <d v="1899-12-30T02:37:56"/>
    <d v="1899-12-30T05:15:53"/>
    <d v="1899-12-30T06:08:17"/>
    <d v="1899-12-30T02:37:56"/>
    <d v="1899-12-30T03:04:08"/>
    <n v="2440"/>
    <x v="3"/>
    <x v="3"/>
    <n v="200406"/>
    <n v="25"/>
    <n v="0"/>
    <n v="19"/>
  </r>
  <r>
    <d v="2004-06-19T00:00:00"/>
    <s v="Saturday"/>
    <x v="3"/>
    <n v="1"/>
    <n v="0"/>
    <n v="2"/>
    <n v="28"/>
    <d v="1899-12-30T00:02:28"/>
    <d v="1899-12-30T00:02:28"/>
    <s v="R200401"/>
    <x v="19"/>
    <n v="24.324324324324344"/>
    <n v="0"/>
    <x v="0"/>
    <m/>
    <d v="1899-12-30T00:00:00"/>
    <d v="1899-12-30T00:00:00"/>
    <d v="1899-12-30T01:04:38"/>
    <d v="1899-12-30T01:57:02"/>
    <d v="1899-12-30T00:32:19"/>
    <d v="1899-12-30T00:58:31"/>
    <n v="33"/>
    <x v="3"/>
    <x v="3"/>
    <n v="200406"/>
    <n v="25"/>
    <n v="0"/>
    <n v="19"/>
  </r>
  <r>
    <d v="2004-06-19T00:00:00"/>
    <s v="Saturday"/>
    <x v="4"/>
    <n v="1"/>
    <n v="0"/>
    <n v="0"/>
    <n v="42"/>
    <d v="1899-12-30T00:00:42"/>
    <d v="1899-12-30T00:00:42"/>
    <s v="R200401"/>
    <x v="19"/>
    <n v="85.714285714285793"/>
    <n v="0"/>
    <x v="0"/>
    <m/>
    <d v="1899-12-30T00:00:00"/>
    <d v="1899-12-30T00:00:00"/>
    <d v="1899-12-30T00:18:20"/>
    <d v="1899-12-30T01:10:44"/>
    <d v="1899-12-30T00:09:10"/>
    <d v="1899-12-30T00:35:22"/>
    <n v="1"/>
    <x v="3"/>
    <x v="3"/>
    <n v="200406"/>
    <n v="25"/>
    <n v="0"/>
    <n v="19"/>
  </r>
  <r>
    <d v="2004-06-22T00:00:00"/>
    <s v="Tuesday"/>
    <x v="0"/>
    <n v="0.25"/>
    <n v="0"/>
    <n v="12"/>
    <n v="49"/>
    <d v="1899-12-30T00:12:49"/>
    <d v="1899-12-30T00:51:16"/>
    <s v="unk"/>
    <x v="1"/>
    <n v="1.1703511053316005"/>
    <n v="0"/>
    <x v="0"/>
    <m/>
    <d v="1899-12-30T02:03:02"/>
    <d v="1899-12-30T01:01:31"/>
    <d v="1899-12-30T22:23:11"/>
    <d v="1899-12-30T23:15:35"/>
    <d v="1899-12-30T11:11:36"/>
    <d v="1899-12-30T11:37:48"/>
    <n v="3091"/>
    <x v="3"/>
    <x v="3"/>
    <n v="200406"/>
    <n v="26"/>
    <n v="2"/>
    <n v="22"/>
  </r>
  <r>
    <d v="2004-06-23T00:00:00"/>
    <s v="Wednesday"/>
    <x v="0"/>
    <n v="0.5"/>
    <n v="0"/>
    <n v="16"/>
    <n v="15"/>
    <d v="1899-12-30T00:16:15"/>
    <d v="1899-12-30T00:32:30"/>
    <s v="LW"/>
    <x v="7"/>
    <n v="1.8461538461538476"/>
    <n v="0"/>
    <x v="0"/>
    <m/>
    <d v="1899-12-30T01:18:00"/>
    <d v="1899-12-30T00:39:00"/>
    <d v="1899-12-30T14:11:30"/>
    <d v="1899-12-30T15:03:54"/>
    <d v="1899-12-30T07:05:45"/>
    <d v="1899-12-30T07:31:57"/>
    <n v="2794"/>
    <x v="3"/>
    <x v="3"/>
    <n v="200406"/>
    <n v="26"/>
    <n v="0"/>
    <n v="23"/>
  </r>
  <r>
    <d v="2004-06-23T00:00:00"/>
    <s v="Wednesday"/>
    <x v="1"/>
    <n v="9.3000000000000007"/>
    <n v="0"/>
    <n v="32"/>
    <n v="16"/>
    <d v="1899-12-30T00:32:16"/>
    <d v="1899-12-30T00:03:28"/>
    <s v="B       "/>
    <x v="7"/>
    <n v="17.293388429752081"/>
    <n v="0"/>
    <x v="0"/>
    <m/>
    <d v="1899-12-30T06:28:35"/>
    <d v="1899-12-30T03:14:18"/>
    <d v="1899-12-30T01:30:54"/>
    <d v="1899-12-30T02:23:18"/>
    <d v="1899-12-30T00:45:27"/>
    <d v="1899-12-30T01:11:39"/>
    <n v="248"/>
    <x v="3"/>
    <x v="3"/>
    <n v="200406"/>
    <n v="26"/>
    <n v="0"/>
    <n v="23"/>
  </r>
  <r>
    <d v="2004-06-23T00:00:00"/>
    <s v="Wednesday"/>
    <x v="2"/>
    <n v="3.1"/>
    <n v="0"/>
    <n v="38"/>
    <n v="7"/>
    <d v="1899-12-30T00:38:07"/>
    <d v="1899-12-30T00:12:18"/>
    <s v="R200403"/>
    <x v="7"/>
    <n v="4.8797551377350272"/>
    <n v="0"/>
    <x v="0"/>
    <m/>
    <d v="1899-12-30T05:22:09"/>
    <d v="1899-12-30T02:41:04"/>
    <d v="1899-12-30T05:22:09"/>
    <d v="1899-12-30T06:14:33"/>
    <d v="1899-12-30T02:41:04"/>
    <d v="1899-12-30T03:07:16"/>
    <n v="2482"/>
    <x v="3"/>
    <x v="3"/>
    <n v="200406"/>
    <n v="26"/>
    <n v="0"/>
    <n v="23"/>
  </r>
  <r>
    <d v="2004-06-26T00:00:00"/>
    <s v="Saturday"/>
    <x v="2"/>
    <n v="2"/>
    <n v="0"/>
    <n v="18"/>
    <n v="54"/>
    <d v="1899-12-30T00:18:54"/>
    <d v="1899-12-30T00:09:27"/>
    <s v="R200403"/>
    <x v="23"/>
    <n v="6.3492063492063542"/>
    <n v="0"/>
    <x v="0"/>
    <s v="Home to Big House"/>
    <d v="1899-12-30T04:07:35"/>
    <d v="1899-12-30T02:03:48"/>
    <d v="1899-12-30T04:07:35"/>
    <d v="1899-12-30T04:59:59"/>
    <d v="1899-12-30T02:03:48"/>
    <d v="1899-12-30T02:30:00"/>
    <n v="997"/>
    <x v="3"/>
    <x v="3"/>
    <n v="200406"/>
    <n v="26"/>
    <n v="2"/>
    <n v="26"/>
  </r>
  <r>
    <d v="2004-06-27T00:00:00"/>
    <s v="Sunday"/>
    <x v="1"/>
    <n v="10.5"/>
    <n v="0"/>
    <n v="37"/>
    <n v="17"/>
    <d v="1899-12-30T00:37:17"/>
    <d v="1899-12-30T00:03:33"/>
    <s v="B       "/>
    <x v="0"/>
    <n v="16.897630755476094"/>
    <n v="0"/>
    <x v="0"/>
    <s v="Griskus Sprint"/>
    <d v="1899-12-30T06:37:41"/>
    <d v="1899-12-30T03:18:51"/>
    <d v="1899-12-30T01:33:02"/>
    <d v="1899-12-30T02:25:26"/>
    <d v="1899-12-30T00:46:31"/>
    <d v="1899-12-30T01:12:43"/>
    <n v="278"/>
    <x v="3"/>
    <x v="3"/>
    <n v="200406"/>
    <n v="27"/>
    <n v="0"/>
    <n v="27"/>
  </r>
  <r>
    <d v="2004-06-27T00:00:00"/>
    <s v="Sunday"/>
    <x v="2"/>
    <n v="3.1"/>
    <n v="0"/>
    <n v="34"/>
    <n v="30"/>
    <d v="1899-12-30T00:34:30"/>
    <d v="1899-12-30T00:11:08"/>
    <s v="R200403"/>
    <x v="0"/>
    <n v="5.3913043478260914"/>
    <n v="0"/>
    <x v="0"/>
    <s v="Griskus Sprint"/>
    <d v="1899-12-30T04:51:35"/>
    <d v="1899-12-30T02:25:47"/>
    <d v="1899-12-30T04:51:35"/>
    <d v="1899-12-30T05:43:59"/>
    <d v="1899-12-30T02:25:47"/>
    <d v="1899-12-30T02:51:59"/>
    <n v="2126"/>
    <x v="3"/>
    <x v="3"/>
    <n v="200406"/>
    <n v="27"/>
    <n v="0"/>
    <n v="27"/>
  </r>
  <r>
    <d v="2004-06-30T00:00:00"/>
    <s v="Wednesday"/>
    <x v="2"/>
    <n v="3.1"/>
    <n v="0"/>
    <n v="28"/>
    <n v="10"/>
    <d v="1899-12-30T00:28:10"/>
    <d v="1899-12-30T00:09:05"/>
    <s v="R200401"/>
    <x v="0"/>
    <n v="6.6035502958579944"/>
    <n v="0"/>
    <x v="0"/>
    <s v="Griskus Sprint"/>
    <d v="1899-12-30T03:58:03"/>
    <d v="1899-12-30T01:59:02"/>
    <d v="1899-12-30T03:58:03"/>
    <d v="1899-12-30T04:50:27"/>
    <d v="1899-12-30T01:59:02"/>
    <d v="1899-12-30T02:25:14"/>
    <n v="837"/>
    <x v="3"/>
    <x v="3"/>
    <n v="200406"/>
    <n v="27"/>
    <n v="2"/>
    <n v="30"/>
  </r>
  <r>
    <d v="2004-07-01T00:00:00"/>
    <s v="Thursday"/>
    <x v="2"/>
    <n v="2"/>
    <n v="0"/>
    <n v="17"/>
    <n v="32"/>
    <d v="1899-12-30T00:17:32"/>
    <d v="1899-12-30T00:08:46"/>
    <s v="R200403"/>
    <x v="23"/>
    <n v="6.8441064638783304"/>
    <n v="0"/>
    <x v="0"/>
    <s v="Home to Big House"/>
    <d v="1899-12-30T03:49:41"/>
    <d v="1899-12-30T01:54:51"/>
    <d v="1899-12-30T03:49:41"/>
    <d v="1899-12-30T04:42:05"/>
    <d v="1899-12-30T01:54:51"/>
    <d v="1899-12-30T02:21:03"/>
    <n v="778"/>
    <x v="3"/>
    <x v="0"/>
    <n v="200407"/>
    <n v="27"/>
    <n v="0"/>
    <n v="1"/>
  </r>
  <r>
    <d v="2004-07-02T00:00:00"/>
    <s v="Friday"/>
    <x v="1"/>
    <n v="6"/>
    <n v="0"/>
    <n v="28"/>
    <n v="9"/>
    <d v="1899-12-30T00:28:09"/>
    <d v="1899-12-30T00:04:42"/>
    <s v="B       "/>
    <x v="22"/>
    <n v="12.788632326820613"/>
    <n v="0"/>
    <x v="0"/>
    <s v="Valenti to Home"/>
    <d v="1899-12-30T08:45:28"/>
    <d v="1899-12-30T04:22:44"/>
    <d v="1899-12-30T02:02:55"/>
    <d v="1899-12-30T02:55:19"/>
    <d v="1899-12-30T01:01:28"/>
    <d v="1899-12-30T01:27:40"/>
    <n v="625"/>
    <x v="3"/>
    <x v="0"/>
    <n v="200407"/>
    <n v="27"/>
    <n v="0"/>
    <n v="2"/>
  </r>
  <r>
    <d v="2004-07-03T00:00:00"/>
    <s v="Saturday"/>
    <x v="2"/>
    <n v="3.1"/>
    <n v="0"/>
    <n v="29"/>
    <n v="20"/>
    <d v="1899-12-30T00:29:20"/>
    <d v="1899-12-30T00:09:28"/>
    <s v="R200403"/>
    <x v="0"/>
    <n v="6.3409090909090962"/>
    <n v="0"/>
    <x v="0"/>
    <s v="Griskus Sprint"/>
    <d v="1899-12-30T04:07:55"/>
    <d v="1899-12-30T02:03:57"/>
    <d v="1899-12-30T04:07:55"/>
    <d v="1899-12-30T05:00:19"/>
    <d v="1899-12-30T02:03:57"/>
    <d v="1899-12-30T02:30:09"/>
    <n v="1004"/>
    <x v="3"/>
    <x v="0"/>
    <n v="200407"/>
    <n v="27"/>
    <n v="0"/>
    <n v="3"/>
  </r>
  <r>
    <d v="2004-07-04T00:00:00"/>
    <s v="Sunday"/>
    <x v="1"/>
    <n v="25"/>
    <n v="1"/>
    <n v="33"/>
    <n v="20"/>
    <d v="1899-12-30T01:33:20"/>
    <d v="1899-12-30T00:03:44"/>
    <s v="B       "/>
    <x v="19"/>
    <n v="16.071428571428584"/>
    <n v="0"/>
    <x v="0"/>
    <s v="Griskus Olympic"/>
    <d v="1899-12-30T06:58:08"/>
    <d v="1899-12-30T03:29:04"/>
    <d v="1899-12-30T01:37:49"/>
    <d v="1899-12-30T02:30:13"/>
    <d v="1899-12-30T00:48:54"/>
    <d v="1899-12-30T01:15:06"/>
    <n v="331"/>
    <x v="3"/>
    <x v="0"/>
    <n v="200407"/>
    <n v="28"/>
    <n v="0"/>
    <n v="4"/>
  </r>
  <r>
    <d v="2004-07-07T00:00:00"/>
    <s v="Wednesday"/>
    <x v="0"/>
    <n v="0.5"/>
    <n v="0"/>
    <n v="16"/>
    <n v="44"/>
    <d v="1899-12-30T00:16:44"/>
    <d v="1899-12-30T00:33:28"/>
    <s v="unk"/>
    <x v="0"/>
    <n v="1.7928286852589654"/>
    <n v="0"/>
    <x v="0"/>
    <s v="Griskus Sprint"/>
    <d v="1899-12-30T01:20:19"/>
    <d v="1899-12-30T00:40:10"/>
    <d v="1899-12-30T14:36:50"/>
    <d v="1899-12-30T15:29:14"/>
    <d v="1899-12-30T07:18:25"/>
    <d v="1899-12-30T07:44:37"/>
    <n v="2817"/>
    <x v="3"/>
    <x v="0"/>
    <n v="200407"/>
    <n v="28"/>
    <n v="2"/>
    <n v="7"/>
  </r>
  <r>
    <d v="2004-07-07T00:00:00"/>
    <s v="Wednesday"/>
    <x v="1"/>
    <n v="10.5"/>
    <n v="0"/>
    <n v="36"/>
    <n v="32"/>
    <d v="1899-12-30T00:36:32"/>
    <d v="1899-12-30T00:03:29"/>
    <s v="B       "/>
    <x v="0"/>
    <n v="17.244525547445271"/>
    <n v="0"/>
    <x v="0"/>
    <s v="Griskus Sprint"/>
    <d v="1899-12-30T06:29:41"/>
    <d v="1899-12-30T03:14:51"/>
    <d v="1899-12-30T01:31:10"/>
    <d v="1899-12-30T02:23:34"/>
    <d v="1899-12-30T00:45:35"/>
    <d v="1899-12-30T01:11:47"/>
    <n v="255"/>
    <x v="3"/>
    <x v="0"/>
    <n v="200407"/>
    <n v="28"/>
    <n v="0"/>
    <n v="7"/>
  </r>
  <r>
    <d v="2004-07-07T00:00:00"/>
    <s v="Wednesday"/>
    <x v="2"/>
    <n v="3.1"/>
    <n v="0"/>
    <n v="36"/>
    <n v="53"/>
    <d v="1899-12-30T00:36:53"/>
    <d v="1899-12-30T00:11:54"/>
    <s v="R200401"/>
    <x v="0"/>
    <n v="5.0429281518300995"/>
    <n v="0"/>
    <x v="0"/>
    <s v="Griskus Sprint"/>
    <d v="1899-12-30T05:11:43"/>
    <d v="1899-12-30T02:35:52"/>
    <d v="1899-12-30T05:11:43"/>
    <d v="1899-12-30T06:04:07"/>
    <d v="1899-12-30T02:35:52"/>
    <d v="1899-12-30T03:02:04"/>
    <n v="2391"/>
    <x v="3"/>
    <x v="0"/>
    <n v="200407"/>
    <n v="28"/>
    <n v="0"/>
    <n v="7"/>
  </r>
  <r>
    <d v="2004-07-07T00:00:00"/>
    <d v="2004-07-07T00:00:00"/>
    <x v="3"/>
    <n v="1"/>
    <n v="0"/>
    <n v="3"/>
    <n v="8"/>
    <d v="1899-12-30T00:03:08"/>
    <d v="1899-12-30T00:03:08"/>
    <s v="unk"/>
    <x v="0"/>
    <n v="19.148936170212782"/>
    <n v="0"/>
    <x v="0"/>
    <m/>
    <d v="1899-12-30T00:00:00"/>
    <d v="1899-12-30T00:00:00"/>
    <d v="1899-12-30T01:22:06"/>
    <d v="1899-12-30T02:14:30"/>
    <d v="1899-12-30T00:41:03"/>
    <d v="1899-12-30T01:07:15"/>
    <n v="201"/>
    <x v="3"/>
    <x v="0"/>
    <n v="200407"/>
    <n v="28"/>
    <n v="0"/>
    <n v="7"/>
  </r>
  <r>
    <d v="2004-07-08T00:00:00"/>
    <s v="Thursday"/>
    <x v="1"/>
    <n v="8.86"/>
    <n v="0"/>
    <n v="37"/>
    <n v="10"/>
    <d v="1899-12-30T00:37:10"/>
    <d v="1899-12-30T00:04:12"/>
    <s v="B       "/>
    <x v="24"/>
    <n v="14.303139013452927"/>
    <n v="0"/>
    <x v="0"/>
    <s v="Calf Pasture Beach Recon for Mossman"/>
    <d v="1899-12-30T07:49:50"/>
    <d v="1899-12-30T03:54:55"/>
    <d v="1899-12-30T01:49:54"/>
    <d v="1899-12-30T02:42:18"/>
    <d v="1899-12-30T00:54:57"/>
    <d v="1899-12-30T01:21:09"/>
    <n v="509"/>
    <x v="3"/>
    <x v="0"/>
    <n v="200407"/>
    <n v="28"/>
    <n v="0"/>
    <n v="8"/>
  </r>
  <r>
    <d v="2004-07-08T00:00:00"/>
    <s v="Thursday"/>
    <x v="2"/>
    <n v="1.117"/>
    <n v="0"/>
    <n v="10"/>
    <n v="50"/>
    <d v="1899-12-30T00:10:50"/>
    <d v="1899-12-30T00:09:42"/>
    <s v="R200403"/>
    <x v="25"/>
    <n v="6.1864615384615433"/>
    <n v="0"/>
    <x v="0"/>
    <s v="Calf Pasture Beach Recon for Mossman"/>
    <d v="1899-12-30T04:14:06"/>
    <d v="1899-12-30T02:07:03"/>
    <d v="1899-12-30T04:14:06"/>
    <d v="1899-12-30T05:06:30"/>
    <d v="1899-12-30T02:07:03"/>
    <d v="1899-12-30T02:33:15"/>
    <n v="1169"/>
    <x v="3"/>
    <x v="0"/>
    <n v="200407"/>
    <n v="28"/>
    <n v="0"/>
    <n v="8"/>
  </r>
  <r>
    <d v="2004-07-11T00:00:00"/>
    <s v="Sunday"/>
    <x v="0"/>
    <n v="0.5"/>
    <n v="0"/>
    <n v="17"/>
    <n v="42"/>
    <d v="1899-12-30T00:17:42"/>
    <d v="1899-12-30T00:35:24"/>
    <s v="unk"/>
    <x v="1"/>
    <n v="1.6949152542372896"/>
    <n v="0"/>
    <x v="0"/>
    <s v="Mossman"/>
    <d v="1899-12-30T01:24:58"/>
    <d v="1899-12-30T00:42:29"/>
    <d v="1899-12-30T15:27:29"/>
    <d v="1899-12-30T16:19:53"/>
    <d v="1899-12-30T07:43:44"/>
    <d v="1899-12-30T08:09:56"/>
    <n v="2878"/>
    <x v="3"/>
    <x v="0"/>
    <n v="200407"/>
    <n v="29"/>
    <n v="2"/>
    <n v="11"/>
  </r>
  <r>
    <d v="2004-07-11T00:00:00"/>
    <s v="Sunday"/>
    <x v="1"/>
    <n v="12.5"/>
    <n v="0"/>
    <n v="36"/>
    <n v="27"/>
    <d v="1899-12-30T00:36:27"/>
    <d v="1899-12-30T00:02:55"/>
    <s v="B       "/>
    <x v="26"/>
    <n v="20.57613168724281"/>
    <n v="0"/>
    <x v="0"/>
    <s v="Mossman"/>
    <d v="1899-12-30T05:26:36"/>
    <d v="1899-12-30T02:43:18"/>
    <d v="1899-12-30T01:16:24"/>
    <d v="1899-12-30T02:08:48"/>
    <d v="1899-12-30T00:38:12"/>
    <d v="1899-12-30T01:04:24"/>
    <n v="155"/>
    <x v="3"/>
    <x v="0"/>
    <n v="200407"/>
    <n v="29"/>
    <n v="0"/>
    <n v="11"/>
  </r>
  <r>
    <d v="2004-07-11T00:00:00"/>
    <s v="Sunday"/>
    <x v="2"/>
    <n v="3.1"/>
    <n v="0"/>
    <n v="31"/>
    <n v="5"/>
    <d v="1899-12-30T00:31:05"/>
    <d v="1899-12-30T00:10:02"/>
    <s v="R200403"/>
    <x v="26"/>
    <n v="5.9839142091152873"/>
    <n v="0"/>
    <x v="0"/>
    <s v="Mossman"/>
    <d v="1899-12-30T04:22:42"/>
    <d v="1899-12-30T02:11:21"/>
    <d v="1899-12-30T04:22:42"/>
    <d v="1899-12-30T05:15:06"/>
    <d v="1899-12-30T02:11:21"/>
    <d v="1899-12-30T02:37:33"/>
    <n v="1444"/>
    <x v="3"/>
    <x v="0"/>
    <n v="200407"/>
    <n v="29"/>
    <n v="0"/>
    <n v="11"/>
  </r>
  <r>
    <d v="2004-07-14T00:00:00"/>
    <s v="Wednesday"/>
    <x v="2"/>
    <n v="3.1"/>
    <n v="0"/>
    <n v="33"/>
    <n v="27"/>
    <d v="1899-12-30T00:33:27"/>
    <d v="1899-12-30T00:10:47"/>
    <s v="R200401"/>
    <x v="27"/>
    <n v="5.5605381165919328"/>
    <n v="0"/>
    <x v="0"/>
    <s v="Danbury Sprint"/>
    <d v="1899-12-30T04:42:42"/>
    <d v="1899-12-30T02:21:21"/>
    <d v="1899-12-30T04:42:42"/>
    <d v="1899-12-30T05:35:06"/>
    <d v="1899-12-30T02:21:21"/>
    <d v="1899-12-30T02:47:33"/>
    <n v="1942"/>
    <x v="3"/>
    <x v="0"/>
    <n v="200407"/>
    <n v="29"/>
    <n v="2"/>
    <n v="14"/>
  </r>
  <r>
    <d v="2004-07-17T00:00:00"/>
    <s v="Saturday"/>
    <x v="1"/>
    <n v="12"/>
    <n v="0"/>
    <n v="46"/>
    <n v="30"/>
    <d v="1899-12-30T00:46:30"/>
    <d v="1899-12-30T00:03:53"/>
    <s v="B       "/>
    <x v="27"/>
    <n v="15.483870967741945"/>
    <n v="0"/>
    <x v="0"/>
    <s v="Danbury Sprint"/>
    <d v="1899-12-30T07:14:00"/>
    <d v="1899-12-30T03:37:00"/>
    <d v="1899-12-30T01:41:31"/>
    <d v="1899-12-30T02:33:56"/>
    <d v="1899-12-30T00:50:46"/>
    <d v="1899-12-30T01:16:58"/>
    <n v="380"/>
    <x v="3"/>
    <x v="0"/>
    <n v="200407"/>
    <n v="29"/>
    <n v="2"/>
    <n v="17"/>
  </r>
  <r>
    <d v="2004-07-17T00:00:00"/>
    <s v="Saturday"/>
    <x v="2"/>
    <n v="6.2"/>
    <n v="1"/>
    <n v="13"/>
    <n v="20"/>
    <d v="1899-12-30T01:13:20"/>
    <d v="1899-12-30T00:11:50"/>
    <s v="R200403"/>
    <x v="27"/>
    <n v="5.0727272727272759"/>
    <n v="0"/>
    <x v="0"/>
    <m/>
    <d v="1899-12-30T05:09:54"/>
    <d v="1899-12-30T02:34:57"/>
    <d v="1899-12-30T05:09:54"/>
    <d v="1899-12-30T06:02:18"/>
    <d v="1899-12-30T02:34:57"/>
    <d v="1899-12-30T03:01:09"/>
    <n v="2372"/>
    <x v="3"/>
    <x v="0"/>
    <n v="200407"/>
    <n v="29"/>
    <n v="0"/>
    <n v="17"/>
  </r>
  <r>
    <d v="2004-07-20T00:00:00"/>
    <s v="Tuesday"/>
    <x v="2"/>
    <n v="2"/>
    <n v="0"/>
    <n v="18"/>
    <n v="37"/>
    <d v="1899-12-30T00:18:37"/>
    <d v="1899-12-30T00:09:18"/>
    <s v="R200403"/>
    <x v="23"/>
    <n v="6.445837063563121"/>
    <n v="0"/>
    <x v="0"/>
    <s v="Home to Big House"/>
    <d v="1899-12-30T04:03:53"/>
    <d v="1899-12-30T02:01:56"/>
    <d v="1899-12-30T04:03:53"/>
    <d v="1899-12-30T04:56:17"/>
    <d v="1899-12-30T02:01:56"/>
    <d v="1899-12-30T02:28:08"/>
    <n v="930"/>
    <x v="3"/>
    <x v="0"/>
    <n v="200407"/>
    <n v="30"/>
    <n v="2"/>
    <n v="20"/>
  </r>
  <r>
    <d v="2004-07-22T00:00:00"/>
    <s v="Thursday"/>
    <x v="0"/>
    <n v="0.27"/>
    <n v="0"/>
    <n v="10"/>
    <n v="31"/>
    <d v="1899-12-30T00:10:31"/>
    <d v="1899-12-30T00:38:57"/>
    <s v="unk"/>
    <x v="1"/>
    <n v="1.5404120443740106"/>
    <n v="0"/>
    <x v="0"/>
    <s v="Home to Big House"/>
    <d v="1899-12-30T01:33:29"/>
    <d v="1899-12-30T00:46:44"/>
    <d v="1899-12-30T17:00:30"/>
    <d v="1899-12-30T17:52:54"/>
    <d v="1899-12-30T08:30:15"/>
    <d v="1899-12-30T08:56:27"/>
    <n v="2976"/>
    <x v="3"/>
    <x v="0"/>
    <n v="200407"/>
    <n v="30"/>
    <n v="1"/>
    <n v="22"/>
  </r>
  <r>
    <d v="2004-07-25T00:00:00"/>
    <s v="Sunday"/>
    <x v="2"/>
    <n v="5"/>
    <n v="0"/>
    <n v="56"/>
    <n v="42"/>
    <d v="1899-12-30T00:56:42"/>
    <d v="1899-12-30T00:11:20"/>
    <s v="R200401"/>
    <x v="28"/>
    <n v="5.2910052910052947"/>
    <n v="0"/>
    <x v="0"/>
    <s v="Bike Path 5"/>
    <d v="1899-12-30T04:57:06"/>
    <d v="1899-12-30T02:28:33"/>
    <d v="1899-12-30T04:57:06"/>
    <d v="1899-12-30T05:49:31"/>
    <d v="1899-12-30T02:28:33"/>
    <d v="1899-12-30T02:54:45"/>
    <n v="2217"/>
    <x v="3"/>
    <x v="0"/>
    <n v="200407"/>
    <n v="31"/>
    <n v="2"/>
    <n v="25"/>
  </r>
  <r>
    <d v="2004-07-28T00:00:00"/>
    <s v="Wednesday"/>
    <x v="2"/>
    <n v="2"/>
    <n v="0"/>
    <n v="17"/>
    <n v="54"/>
    <d v="1899-12-30T00:17:54"/>
    <d v="1899-12-30T00:08:57"/>
    <s v="R200401"/>
    <x v="23"/>
    <n v="6.7039106145251459"/>
    <n v="0"/>
    <x v="0"/>
    <s v="Home to Big House"/>
    <d v="1899-12-30T03:54:29"/>
    <d v="1899-12-30T01:57:15"/>
    <d v="1899-12-30T03:54:29"/>
    <d v="1899-12-30T04:46:53"/>
    <d v="1899-12-30T01:57:15"/>
    <d v="1899-12-30T02:23:27"/>
    <n v="805"/>
    <x v="3"/>
    <x v="0"/>
    <n v="200407"/>
    <n v="31"/>
    <n v="2"/>
    <n v="28"/>
  </r>
  <r>
    <d v="2004-07-29T00:00:00"/>
    <s v="Thursday"/>
    <x v="1"/>
    <n v="12.6"/>
    <n v="0"/>
    <n v="51"/>
    <n v="50"/>
    <d v="1899-12-30T00:51:50"/>
    <d v="1899-12-30T00:04:07"/>
    <s v="B       "/>
    <x v="29"/>
    <n v="14.585209003215445"/>
    <n v="0"/>
    <x v="0"/>
    <s v="Griskus plus Sage"/>
    <d v="1899-12-30T07:40:44"/>
    <d v="1899-12-30T03:50:22"/>
    <d v="1899-12-30T01:47:47"/>
    <d v="1899-12-30T02:40:11"/>
    <d v="1899-12-30T00:53:53"/>
    <d v="1899-12-30T01:20:05"/>
    <n v="481"/>
    <x v="3"/>
    <x v="0"/>
    <n v="200407"/>
    <n v="31"/>
    <n v="0"/>
    <n v="29"/>
  </r>
  <r>
    <d v="2004-07-31T00:00:00"/>
    <s v="Saturday"/>
    <x v="1"/>
    <n v="20"/>
    <n v="1"/>
    <n v="43"/>
    <n v="10"/>
    <d v="1899-12-30T01:43:10"/>
    <d v="1899-12-30T00:05:10"/>
    <s v="B       "/>
    <x v="17"/>
    <n v="11.631663974151866"/>
    <n v="0"/>
    <x v="0"/>
    <s v="Ride with Connor &amp; Sandy Beach Tri Loop"/>
    <d v="1899-12-30T09:37:44"/>
    <d v="1899-12-30T04:48:52"/>
    <d v="1899-12-30T02:15:09"/>
    <d v="1899-12-30T03:07:33"/>
    <d v="1899-12-30T01:07:34"/>
    <d v="1899-12-30T01:33:46"/>
    <n v="661"/>
    <x v="3"/>
    <x v="0"/>
    <n v="200407"/>
    <n v="31"/>
    <n v="1"/>
    <n v="31"/>
  </r>
  <r>
    <d v="2004-07-31T00:00:00"/>
    <s v="Saturday"/>
    <x v="2"/>
    <n v="1"/>
    <n v="0"/>
    <n v="10"/>
    <n v="7"/>
    <d v="1899-12-30T00:10:07"/>
    <d v="1899-12-30T00:10:07"/>
    <s v="R200401"/>
    <x v="1"/>
    <n v="5.9308072487644194"/>
    <n v="0"/>
    <x v="0"/>
    <m/>
    <d v="1899-12-30T04:25:03"/>
    <d v="1899-12-30T02:12:32"/>
    <d v="1899-12-30T04:25:03"/>
    <d v="1899-12-30T05:17:27"/>
    <d v="1899-12-30T02:12:32"/>
    <d v="1899-12-30T02:38:44"/>
    <n v="1497"/>
    <x v="3"/>
    <x v="0"/>
    <n v="200407"/>
    <n v="31"/>
    <n v="0"/>
    <n v="31"/>
  </r>
  <r>
    <d v="2004-08-01T00:00:00"/>
    <s v="Sunday"/>
    <x v="2"/>
    <n v="2.5"/>
    <n v="0"/>
    <n v="31"/>
    <n v="0"/>
    <d v="1899-12-30T00:31:00"/>
    <d v="1899-12-30T00:12:24"/>
    <s v="R200403"/>
    <x v="1"/>
    <n v="4.8387096774193576"/>
    <n v="0"/>
    <x v="0"/>
    <m/>
    <d v="1899-12-30T05:24:53"/>
    <d v="1899-12-30T02:42:26"/>
    <d v="1899-12-30T05:24:53"/>
    <d v="1899-12-30T06:17:17"/>
    <d v="1899-12-30T02:42:26"/>
    <d v="1899-12-30T03:08:38"/>
    <n v="2495"/>
    <x v="3"/>
    <x v="4"/>
    <n v="200408"/>
    <n v="32"/>
    <n v="0"/>
    <n v="1"/>
  </r>
  <r>
    <d v="2004-08-03T00:00:00"/>
    <s v="Tuesday"/>
    <x v="1"/>
    <n v="32.1"/>
    <n v="1"/>
    <n v="58"/>
    <n v="55"/>
    <d v="1899-12-30T01:58:55"/>
    <d v="1899-12-30T00:03:42"/>
    <s v="B       "/>
    <x v="30"/>
    <n v="16.196215837421178"/>
    <n v="0"/>
    <x v="0"/>
    <s v="Ridgefield to Work &amp; Back"/>
    <d v="1899-12-30T06:54:55"/>
    <d v="1899-12-30T03:27:27"/>
    <d v="1899-12-30T01:37:04"/>
    <d v="1899-12-30T02:29:28"/>
    <d v="1899-12-30T00:48:32"/>
    <d v="1899-12-30T01:14:44"/>
    <n v="317"/>
    <x v="3"/>
    <x v="4"/>
    <n v="200408"/>
    <n v="32"/>
    <n v="1"/>
    <n v="3"/>
  </r>
  <r>
    <d v="2004-08-07T00:00:00"/>
    <s v="Saturday"/>
    <x v="0"/>
    <n v="0.5"/>
    <n v="0"/>
    <n v="17"/>
    <n v="29"/>
    <d v="1899-12-30T00:17:29"/>
    <d v="1899-12-30T00:34:58"/>
    <s v="unk"/>
    <x v="1"/>
    <n v="1.7159199237368936"/>
    <n v="0"/>
    <x v="0"/>
    <s v="Sandy Beach Tri"/>
    <d v="1899-12-30T01:23:55"/>
    <d v="1899-12-30T00:41:58"/>
    <d v="1899-12-30T15:16:08"/>
    <d v="1899-12-30T16:08:32"/>
    <d v="1899-12-30T07:38:04"/>
    <d v="1899-12-30T08:04:16"/>
    <n v="2858"/>
    <x v="3"/>
    <x v="4"/>
    <n v="200408"/>
    <n v="32"/>
    <n v="3"/>
    <n v="7"/>
  </r>
  <r>
    <d v="2004-08-07T00:00:00"/>
    <s v="Saturday"/>
    <x v="1"/>
    <n v="10"/>
    <n v="0"/>
    <n v="34"/>
    <n v="9"/>
    <d v="1899-12-30T00:34:09"/>
    <d v="1899-12-30T00:03:25"/>
    <s v="B       "/>
    <x v="31"/>
    <n v="17.569546120058579"/>
    <n v="0"/>
    <x v="0"/>
    <s v="Sandy Beach Tri"/>
    <d v="1899-12-30T06:22:29"/>
    <d v="1899-12-30T03:11:14"/>
    <d v="1899-12-30T01:29:28"/>
    <d v="1899-12-30T02:21:52"/>
    <d v="1899-12-30T00:44:44"/>
    <d v="1899-12-30T01:10:56"/>
    <n v="241"/>
    <x v="3"/>
    <x v="4"/>
    <n v="200408"/>
    <n v="32"/>
    <n v="0"/>
    <n v="7"/>
  </r>
  <r>
    <d v="2004-08-07T00:00:00"/>
    <s v="Saturday"/>
    <x v="2"/>
    <n v="3.1"/>
    <n v="0"/>
    <n v="33"/>
    <n v="40"/>
    <d v="1899-12-30T00:33:40"/>
    <d v="1899-12-30T00:10:52"/>
    <s v="R200401"/>
    <x v="32"/>
    <n v="5.5247524752475297"/>
    <n v="0"/>
    <x v="0"/>
    <s v="Sandy Beach Tri"/>
    <d v="1899-12-30T04:44:32"/>
    <d v="1899-12-30T02:22:16"/>
    <d v="1899-12-30T04:44:32"/>
    <d v="1899-12-30T05:36:56"/>
    <d v="1899-12-30T02:22:16"/>
    <d v="1899-12-30T02:48:28"/>
    <n v="1985"/>
    <x v="3"/>
    <x v="4"/>
    <n v="200408"/>
    <n v="32"/>
    <n v="0"/>
    <n v="7"/>
  </r>
  <r>
    <d v="2004-08-08T00:00:00"/>
    <s v="Sunday"/>
    <x v="2"/>
    <n v="7.5"/>
    <n v="1"/>
    <n v="22"/>
    <n v="38"/>
    <d v="1899-12-30T01:22:38"/>
    <d v="1899-12-30T00:11:01"/>
    <s v="R200401"/>
    <x v="16"/>
    <n v="5.4457442517144061"/>
    <n v="0"/>
    <x v="0"/>
    <m/>
    <d v="1899-12-30T04:48:40"/>
    <d v="1899-12-30T02:24:20"/>
    <d v="1899-12-30T04:48:40"/>
    <d v="1899-12-30T05:41:04"/>
    <d v="1899-12-30T02:24:20"/>
    <d v="1899-12-30T02:50:32"/>
    <n v="2062"/>
    <x v="3"/>
    <x v="4"/>
    <n v="200408"/>
    <n v="33"/>
    <n v="0"/>
    <n v="8"/>
  </r>
  <r>
    <d v="2004-08-14T00:00:00"/>
    <s v="Saturday"/>
    <x v="1"/>
    <n v="20"/>
    <n v="1"/>
    <n v="17"/>
    <n v="29"/>
    <d v="1899-12-30T01:17:29"/>
    <d v="1899-12-30T00:03:52"/>
    <s v="B       "/>
    <x v="33"/>
    <n v="15.487201548720167"/>
    <n v="0"/>
    <x v="0"/>
    <s v="RT 47 from Waramaug to home"/>
    <d v="1899-12-30T07:13:54"/>
    <d v="1899-12-30T03:36:57"/>
    <d v="1899-12-30T01:41:30"/>
    <d v="1899-12-30T02:33:54"/>
    <d v="1899-12-30T00:50:45"/>
    <d v="1899-12-30T01:16:57"/>
    <n v="378"/>
    <x v="3"/>
    <x v="4"/>
    <n v="200408"/>
    <n v="33"/>
    <n v="5"/>
    <n v="14"/>
  </r>
  <r>
    <d v="2004-08-22T00:00:00"/>
    <s v="Sunday"/>
    <x v="2"/>
    <n v="7.5"/>
    <n v="1"/>
    <n v="21"/>
    <n v="18"/>
    <d v="1899-12-30T01:21:18"/>
    <d v="1899-12-30T00:10:50"/>
    <s v="R200401"/>
    <x v="16"/>
    <n v="5.5350553505535105"/>
    <n v="0"/>
    <x v="0"/>
    <m/>
    <d v="1899-12-30T04:44:00"/>
    <d v="1899-12-30T02:22:00"/>
    <d v="1899-12-30T04:44:00"/>
    <d v="1899-12-30T05:36:25"/>
    <d v="1899-12-30T02:22:00"/>
    <d v="1899-12-30T02:48:12"/>
    <n v="1972"/>
    <x v="3"/>
    <x v="4"/>
    <n v="200408"/>
    <n v="35"/>
    <n v="7"/>
    <n v="22"/>
  </r>
  <r>
    <d v="2004-08-25T00:00:00"/>
    <s v="Wednesday"/>
    <x v="2"/>
    <n v="1.55"/>
    <n v="0"/>
    <n v="15"/>
    <n v="0"/>
    <d v="1899-12-30T00:15:00"/>
    <d v="1899-12-30T00:09:41"/>
    <s v="R200403"/>
    <x v="2"/>
    <n v="6.2000000000000055"/>
    <n v="0"/>
    <x v="0"/>
    <s v="Intervals"/>
    <d v="1899-12-30T04:13:33"/>
    <d v="1899-12-30T02:06:46"/>
    <d v="1899-12-30T04:13:33"/>
    <d v="1899-12-30T05:05:57"/>
    <d v="1899-12-30T02:06:46"/>
    <d v="1899-12-30T02:32:58"/>
    <n v="1147"/>
    <x v="3"/>
    <x v="4"/>
    <n v="200408"/>
    <n v="35"/>
    <n v="2"/>
    <n v="25"/>
  </r>
  <r>
    <d v="2004-08-28T00:00:00"/>
    <s v="Saturday"/>
    <x v="2"/>
    <n v="3"/>
    <n v="0"/>
    <n v="29"/>
    <n v="57"/>
    <d v="1899-12-30T00:29:57"/>
    <d v="1899-12-30T00:09:59"/>
    <s v="R200403"/>
    <x v="8"/>
    <n v="6.0100166944908224"/>
    <n v="0"/>
    <x v="0"/>
    <s v="Youngs Life 5k"/>
    <d v="1899-12-30T04:21:34"/>
    <d v="1899-12-30T02:10:47"/>
    <d v="1899-12-30T04:21:34"/>
    <d v="1899-12-30T05:13:58"/>
    <d v="1899-12-30T02:10:47"/>
    <d v="1899-12-30T02:36:59"/>
    <n v="1396"/>
    <x v="3"/>
    <x v="4"/>
    <n v="200408"/>
    <n v="35"/>
    <n v="2"/>
    <n v="28"/>
  </r>
  <r>
    <d v="2004-08-29T00:00:00"/>
    <s v="Sunday"/>
    <x v="2"/>
    <n v="8"/>
    <n v="1"/>
    <n v="55"/>
    <n v="36"/>
    <d v="1899-12-30T01:55:36"/>
    <d v="1899-12-30T00:14:27"/>
    <s v="R200401"/>
    <x v="34"/>
    <n v="4.1522491349481001"/>
    <n v="0"/>
    <x v="0"/>
    <s v="QL with Twist"/>
    <d v="1899-12-30T06:18:35"/>
    <d v="1899-12-30T03:09:18"/>
    <d v="1899-12-30T06:18:35"/>
    <d v="1899-12-30T07:10:59"/>
    <d v="1899-12-30T03:09:18"/>
    <d v="1899-12-30T03:35:30"/>
    <n v="2660"/>
    <x v="3"/>
    <x v="4"/>
    <n v="200408"/>
    <n v="36"/>
    <n v="0"/>
    <n v="29"/>
  </r>
  <r>
    <d v="2004-09-01T00:00:00"/>
    <s v="Wednesday"/>
    <x v="2"/>
    <n v="1.57"/>
    <n v="0"/>
    <n v="15"/>
    <n v="0"/>
    <d v="1899-12-30T00:15:00"/>
    <d v="1899-12-30T00:09:33"/>
    <s v="R200403"/>
    <x v="2"/>
    <n v="6.2800000000000056"/>
    <n v="0"/>
    <x v="0"/>
    <s v="Intervals"/>
    <d v="1899-12-30T04:10:19"/>
    <d v="1899-12-30T02:05:10"/>
    <d v="1899-12-30T04:10:19"/>
    <d v="1899-12-30T05:02:43"/>
    <d v="1899-12-30T02:05:10"/>
    <d v="1899-12-30T02:31:22"/>
    <n v="1072"/>
    <x v="3"/>
    <x v="5"/>
    <n v="200409"/>
    <n v="36"/>
    <n v="2"/>
    <n v="1"/>
  </r>
  <r>
    <d v="2004-09-04T00:00:00"/>
    <s v="Saturday"/>
    <x v="1"/>
    <n v="25"/>
    <n v="1"/>
    <n v="45"/>
    <n v="0"/>
    <d v="1899-12-30T01:45:00"/>
    <d v="1899-12-30T00:04:12"/>
    <s v="B       "/>
    <x v="19"/>
    <n v="14.285714285714295"/>
    <n v="0"/>
    <x v="0"/>
    <s v="Griskus Olympic"/>
    <d v="1899-12-30T07:50:24"/>
    <d v="1899-12-30T03:55:12"/>
    <d v="1899-12-30T01:50:02"/>
    <d v="1899-12-30T02:42:26"/>
    <d v="1899-12-30T00:55:01"/>
    <d v="1899-12-30T01:21:13"/>
    <n v="511"/>
    <x v="3"/>
    <x v="5"/>
    <n v="200409"/>
    <n v="36"/>
    <n v="2"/>
    <n v="4"/>
  </r>
  <r>
    <d v="2004-09-05T00:00:00"/>
    <s v="Sunday"/>
    <x v="2"/>
    <n v="5"/>
    <n v="0"/>
    <n v="51"/>
    <n v="12"/>
    <d v="1899-12-30T00:51:12"/>
    <d v="1899-12-30T00:10:14"/>
    <s v="R200401"/>
    <x v="28"/>
    <n v="5.8593750000000044"/>
    <n v="0"/>
    <x v="0"/>
    <s v="Splits 9.34.61 + 9.55.11 + 10.21.92 + 11.04.04 + 10.17.07"/>
    <d v="1899-12-30T04:28:17"/>
    <d v="1899-12-30T02:14:09"/>
    <d v="1899-12-30T04:28:17"/>
    <d v="1899-12-30T05:20:41"/>
    <d v="1899-12-30T02:14:09"/>
    <d v="1899-12-30T02:40:21"/>
    <n v="1587"/>
    <x v="3"/>
    <x v="5"/>
    <n v="200409"/>
    <n v="37"/>
    <n v="0"/>
    <n v="5"/>
  </r>
  <r>
    <d v="2004-09-11T00:00:00"/>
    <s v="Saturday"/>
    <x v="2"/>
    <n v="5"/>
    <n v="0"/>
    <n v="51"/>
    <n v="17"/>
    <d v="1899-12-30T00:51:17"/>
    <d v="1899-12-30T00:10:15"/>
    <s v="R200403"/>
    <x v="28"/>
    <n v="5.8498537536561637"/>
    <n v="0"/>
    <x v="0"/>
    <s v="Splits 10.14.20 + 9.52.63 + 10.59.91 + 9.59.48 + 10.11.32"/>
    <d v="1899-12-30T04:28:43"/>
    <d v="1899-12-30T02:14:22"/>
    <d v="1899-12-30T04:28:43"/>
    <d v="1899-12-30T05:21:08"/>
    <d v="1899-12-30T02:14:22"/>
    <d v="1899-12-30T02:40:34"/>
    <n v="1606"/>
    <x v="3"/>
    <x v="5"/>
    <n v="200409"/>
    <n v="37"/>
    <n v="5"/>
    <n v="11"/>
  </r>
  <r>
    <d v="2004-09-12T00:00:00"/>
    <s v="Sunday"/>
    <x v="2"/>
    <n v="2"/>
    <n v="0"/>
    <n v="20"/>
    <n v="14"/>
    <d v="1899-12-30T00:20:14"/>
    <d v="1899-12-30T00:10:07"/>
    <s v="R200403"/>
    <x v="23"/>
    <n v="5.9308072487644194"/>
    <n v="0"/>
    <x v="0"/>
    <s v="Home to Big House"/>
    <d v="1899-12-30T04:25:03"/>
    <d v="1899-12-30T02:12:32"/>
    <d v="1899-12-30T04:25:03"/>
    <d v="1899-12-30T05:17:27"/>
    <d v="1899-12-30T02:12:32"/>
    <d v="1899-12-30T02:38:44"/>
    <n v="1497"/>
    <x v="3"/>
    <x v="5"/>
    <n v="200409"/>
    <n v="38"/>
    <n v="0"/>
    <n v="12"/>
  </r>
  <r>
    <d v="2004-09-18T00:00:00"/>
    <s v="Saturday"/>
    <x v="2"/>
    <n v="5.25"/>
    <n v="0"/>
    <n v="54"/>
    <n v="53"/>
    <d v="1899-12-30T00:54:53"/>
    <d v="1899-12-30T00:10:27"/>
    <s v="R200401"/>
    <x v="35"/>
    <n v="5.7394473124810252"/>
    <n v="0"/>
    <x v="0"/>
    <s v="Splits 9.15.77 + 9.31.22 + 10.10.72 + 12.18.29 + 11.05.33 + 2.31.85"/>
    <d v="1899-12-30T04:33:54"/>
    <d v="1899-12-30T02:16:57"/>
    <d v="1899-12-30T04:33:54"/>
    <d v="1899-12-30T05:26:18"/>
    <d v="1899-12-30T02:16:57"/>
    <d v="1899-12-30T02:43:09"/>
    <n v="1746"/>
    <x v="3"/>
    <x v="5"/>
    <n v="200409"/>
    <n v="38"/>
    <n v="5"/>
    <n v="18"/>
  </r>
  <r>
    <d v="2004-09-22T00:00:00"/>
    <s v="Wednesday"/>
    <x v="2"/>
    <n v="2.0499999999999998"/>
    <n v="0"/>
    <n v="20"/>
    <n v="0"/>
    <d v="1899-12-30T00:20:00"/>
    <d v="1899-12-30T00:09:45"/>
    <s v="R200402"/>
    <x v="2"/>
    <n v="6.1500000000000048"/>
    <n v="0"/>
    <x v="0"/>
    <m/>
    <d v="1899-12-30T04:15:37"/>
    <d v="1899-12-30T02:07:48"/>
    <d v="1899-12-30T04:15:37"/>
    <d v="1899-12-30T05:08:01"/>
    <d v="1899-12-30T02:07:48"/>
    <d v="1899-12-30T02:34:00"/>
    <n v="1215"/>
    <x v="3"/>
    <x v="5"/>
    <n v="200409"/>
    <n v="39"/>
    <n v="3"/>
    <n v="22"/>
  </r>
  <r>
    <d v="2004-09-26T00:00:00"/>
    <s v="Sunday"/>
    <x v="1"/>
    <n v="13"/>
    <n v="1"/>
    <n v="0"/>
    <n v="0"/>
    <d v="1899-12-30T01:00:00"/>
    <d v="1899-12-30T00:04:37"/>
    <s v="B       "/>
    <x v="36"/>
    <n v="13.000000000000011"/>
    <n v="0"/>
    <x v="0"/>
    <s v="Timex route"/>
    <d v="1899-12-30T08:36:55"/>
    <d v="1899-12-30T04:18:28"/>
    <d v="1899-12-30T02:00:55"/>
    <d v="1899-12-30T02:53:19"/>
    <d v="1899-12-30T01:00:28"/>
    <d v="1899-12-30T01:26:40"/>
    <n v="609"/>
    <x v="3"/>
    <x v="5"/>
    <n v="200409"/>
    <n v="40"/>
    <n v="3"/>
    <n v="26"/>
  </r>
  <r>
    <d v="2004-09-27T00:00:00"/>
    <s v="Monday"/>
    <x v="2"/>
    <n v="2"/>
    <n v="0"/>
    <n v="19"/>
    <n v="57"/>
    <d v="1899-12-30T00:19:57"/>
    <d v="1899-12-30T00:09:58"/>
    <s v="R200402"/>
    <x v="2"/>
    <n v="6.0150375939849674"/>
    <n v="0"/>
    <x v="0"/>
    <s v="Treadmill"/>
    <d v="1899-12-30T04:21:21"/>
    <d v="1899-12-30T02:10:40"/>
    <d v="1899-12-30T04:21:21"/>
    <d v="1899-12-30T05:13:45"/>
    <d v="1899-12-30T02:10:40"/>
    <d v="1899-12-30T02:36:52"/>
    <n v="1387"/>
    <x v="3"/>
    <x v="5"/>
    <n v="200409"/>
    <n v="40"/>
    <n v="0"/>
    <n v="27"/>
  </r>
  <r>
    <d v="2004-10-02T00:00:00"/>
    <s v="Saturday"/>
    <x v="2"/>
    <n v="5"/>
    <n v="0"/>
    <n v="56"/>
    <n v="37"/>
    <d v="1899-12-30T00:56:37"/>
    <d v="1899-12-30T00:11:19"/>
    <s v="R200402"/>
    <x v="28"/>
    <n v="5.2987930526935578"/>
    <n v="0"/>
    <x v="0"/>
    <s v="Splits 10.10.24 + 9.36.64 + 12.37.66 + 13.33.99 + 10.38.48"/>
    <d v="1899-12-30T04:56:40"/>
    <d v="1899-12-30T02:28:20"/>
    <d v="1899-12-30T04:56:40"/>
    <d v="1899-12-30T05:49:04"/>
    <d v="1899-12-30T02:28:20"/>
    <d v="1899-12-30T02:54:32"/>
    <n v="2208"/>
    <x v="3"/>
    <x v="6"/>
    <n v="200410"/>
    <n v="40"/>
    <n v="4"/>
    <n v="2"/>
  </r>
  <r>
    <d v="2004-10-09T00:00:00"/>
    <s v="Saturday"/>
    <x v="2"/>
    <n v="4.5"/>
    <n v="1"/>
    <n v="7"/>
    <n v="29"/>
    <d v="1899-12-30T01:07:29"/>
    <d v="1899-12-30T00:15:00"/>
    <s v="R200402"/>
    <x v="1"/>
    <n v="4.0009878982464837"/>
    <n v="0"/>
    <x v="0"/>
    <m/>
    <d v="1899-12-30T06:32:54"/>
    <d v="1899-12-30T03:16:27"/>
    <d v="1899-12-30T06:32:54"/>
    <d v="1899-12-30T07:25:18"/>
    <d v="1899-12-30T03:16:27"/>
    <d v="1899-12-30T03:42:39"/>
    <n v="2675"/>
    <x v="3"/>
    <x v="6"/>
    <n v="200410"/>
    <n v="41"/>
    <n v="6"/>
    <n v="9"/>
  </r>
  <r>
    <d v="2004-10-11T00:00:00"/>
    <s v="Monday"/>
    <x v="2"/>
    <n v="1.9"/>
    <n v="0"/>
    <n v="20"/>
    <n v="0"/>
    <d v="1899-12-30T00:20:00"/>
    <d v="1899-12-30T00:10:32"/>
    <s v="R200403"/>
    <x v="2"/>
    <n v="5.7000000000000046"/>
    <n v="0"/>
    <x v="0"/>
    <s v="Treadmill"/>
    <d v="1899-12-30T04:35:47"/>
    <d v="1899-12-30T02:17:54"/>
    <d v="1899-12-30T04:35:47"/>
    <d v="1899-12-30T05:28:11"/>
    <d v="1899-12-30T02:17:54"/>
    <d v="1899-12-30T02:44:06"/>
    <n v="1800"/>
    <x v="3"/>
    <x v="6"/>
    <n v="200410"/>
    <n v="42"/>
    <n v="1"/>
    <n v="11"/>
  </r>
  <r>
    <d v="2004-10-12T00:00:00"/>
    <s v="Tuesday"/>
    <x v="2"/>
    <n v="2"/>
    <n v="0"/>
    <n v="23"/>
    <n v="0"/>
    <d v="1899-12-30T00:23:00"/>
    <d v="1899-12-30T00:11:30"/>
    <s v="R200402"/>
    <x v="37"/>
    <n v="5.2173913043478297"/>
    <n v="0"/>
    <x v="0"/>
    <s v="Precor"/>
    <d v="1899-12-30T05:01:18"/>
    <d v="1899-12-30T02:30:39"/>
    <d v="1899-12-30T05:01:18"/>
    <d v="1899-12-30T05:53:42"/>
    <d v="1899-12-30T02:30:39"/>
    <d v="1899-12-30T02:56:51"/>
    <n v="2274"/>
    <x v="3"/>
    <x v="6"/>
    <n v="200410"/>
    <n v="42"/>
    <n v="0"/>
    <n v="12"/>
  </r>
  <r>
    <d v="2004-10-16T00:00:00"/>
    <s v="Saturday"/>
    <x v="2"/>
    <n v="3.661"/>
    <n v="0"/>
    <n v="39"/>
    <n v="27"/>
    <d v="1899-12-30T00:39:27"/>
    <d v="1899-12-30T00:10:47"/>
    <s v="R200403"/>
    <x v="20"/>
    <n v="5.5680608365019042"/>
    <n v="0"/>
    <x v="0"/>
    <s v="New Loop 10.28.70 + 10.39.04 + 11.38.96 + 6.41.16"/>
    <d v="1899-12-30T04:42:19"/>
    <d v="1899-12-30T02:21:10"/>
    <d v="1899-12-30T04:42:19"/>
    <d v="1899-12-30T05:34:43"/>
    <d v="1899-12-30T02:21:10"/>
    <d v="1899-12-30T02:47:22"/>
    <n v="1934"/>
    <x v="3"/>
    <x v="6"/>
    <n v="200410"/>
    <n v="42"/>
    <n v="3"/>
    <n v="16"/>
  </r>
  <r>
    <d v="2004-10-17T00:00:00"/>
    <s v="Sunday"/>
    <x v="1"/>
    <n v="3"/>
    <n v="0"/>
    <n v="11"/>
    <n v="30"/>
    <d v="1899-12-30T00:11:30"/>
    <d v="1899-12-30T00:03:50"/>
    <s v="Trainer"/>
    <x v="10"/>
    <n v="15.652173913043487"/>
    <n v="0"/>
    <x v="0"/>
    <s v="Trainer"/>
    <d v="1899-12-30T07:09:20"/>
    <d v="1899-12-30T03:34:40"/>
    <d v="1899-12-30T01:40:26"/>
    <d v="1899-12-30T02:32:50"/>
    <d v="1899-12-30T00:50:13"/>
    <d v="1899-12-30T01:16:25"/>
    <n v="365"/>
    <x v="3"/>
    <x v="6"/>
    <n v="200410"/>
    <n v="43"/>
    <n v="0"/>
    <n v="17"/>
  </r>
  <r>
    <d v="2004-10-18T00:00:00"/>
    <s v="Monday"/>
    <x v="2"/>
    <n v="2.25"/>
    <n v="0"/>
    <n v="22"/>
    <n v="15"/>
    <d v="1899-12-30T00:22:15"/>
    <d v="1899-12-30T00:09:53"/>
    <s v="R200403"/>
    <x v="2"/>
    <n v="6.0674157303370828"/>
    <n v="0"/>
    <x v="0"/>
    <s v="Treadmill"/>
    <d v="1899-12-30T04:19:05"/>
    <d v="1899-12-30T02:09:33"/>
    <d v="1899-12-30T04:19:05"/>
    <d v="1899-12-30T05:11:29"/>
    <d v="1899-12-30T02:09:33"/>
    <d v="1899-12-30T02:35:45"/>
    <n v="1333"/>
    <x v="3"/>
    <x v="6"/>
    <n v="200410"/>
    <n v="43"/>
    <n v="0"/>
    <n v="18"/>
  </r>
  <r>
    <d v="2004-10-19T00:00:00"/>
    <s v="Tuesday"/>
    <x v="2"/>
    <n v="2.42"/>
    <n v="0"/>
    <n v="25"/>
    <n v="0"/>
    <d v="1899-12-30T00:25:00"/>
    <d v="1899-12-30T00:10:20"/>
    <s v="R200403"/>
    <x v="2"/>
    <n v="5.8080000000000043"/>
    <n v="0"/>
    <x v="0"/>
    <s v="Treadmill"/>
    <d v="1899-12-30T04:30:40"/>
    <d v="1899-12-30T02:15:20"/>
    <d v="1899-12-30T04:30:40"/>
    <d v="1899-12-30T05:23:04"/>
    <d v="1899-12-30T02:15:20"/>
    <d v="1899-12-30T02:41:32"/>
    <n v="1655"/>
    <x v="3"/>
    <x v="6"/>
    <n v="200410"/>
    <n v="43"/>
    <n v="0"/>
    <n v="19"/>
  </r>
  <r>
    <d v="2004-10-24T00:00:00"/>
    <s v="Sunday"/>
    <x v="2"/>
    <n v="3.65"/>
    <n v="0"/>
    <n v="40"/>
    <n v="0"/>
    <d v="1899-12-30T00:40:00"/>
    <d v="1899-12-30T00:10:58"/>
    <s v="R200403"/>
    <x v="2"/>
    <n v="5.475000000000005"/>
    <n v="0"/>
    <x v="0"/>
    <s v="Treadmill and Precor (2.55 in 30 mins)"/>
    <d v="1899-12-30T04:47:07"/>
    <d v="1899-12-30T02:23:34"/>
    <d v="1899-12-30T04:47:07"/>
    <d v="1899-12-30T05:39:31"/>
    <d v="1899-12-30T02:23:34"/>
    <d v="1899-12-30T02:49:46"/>
    <n v="2032"/>
    <x v="3"/>
    <x v="6"/>
    <n v="200410"/>
    <n v="44"/>
    <n v="4"/>
    <n v="24"/>
  </r>
  <r>
    <d v="2004-10-25T00:00:00"/>
    <s v="Monday"/>
    <x v="1"/>
    <n v="7.55"/>
    <n v="0"/>
    <n v="25"/>
    <n v="0"/>
    <d v="1899-12-30T00:25:00"/>
    <d v="1899-12-30T00:03:19"/>
    <s v="Trainer"/>
    <x v="10"/>
    <n v="18.120000000000012"/>
    <n v="0"/>
    <x v="0"/>
    <s v="Indoors - Trainer"/>
    <d v="1899-12-30T06:10:52"/>
    <d v="1899-12-30T03:05:26"/>
    <d v="1899-12-30T01:26:45"/>
    <d v="1899-12-30T02:19:09"/>
    <d v="1899-12-30T00:43:23"/>
    <d v="1899-12-30T01:09:35"/>
    <n v="215"/>
    <x v="3"/>
    <x v="6"/>
    <n v="200410"/>
    <n v="44"/>
    <n v="0"/>
    <n v="25"/>
  </r>
  <r>
    <d v="2004-10-26T00:00:00"/>
    <s v="Tuesday"/>
    <x v="2"/>
    <n v="1.75"/>
    <n v="0"/>
    <n v="20"/>
    <n v="50"/>
    <d v="1899-12-30T00:20:50"/>
    <d v="1899-12-30T00:11:54"/>
    <s v="R200403"/>
    <x v="2"/>
    <n v="5.0400000000000045"/>
    <n v="0"/>
    <x v="0"/>
    <s v="Treadmill Training Prog"/>
    <d v="1899-12-30T05:11:54"/>
    <d v="1899-12-30T02:35:57"/>
    <d v="1899-12-30T05:11:54"/>
    <d v="1899-12-30T06:04:18"/>
    <d v="1899-12-30T02:35:57"/>
    <d v="1899-12-30T03:02:09"/>
    <n v="2394"/>
    <x v="3"/>
    <x v="6"/>
    <n v="200410"/>
    <n v="44"/>
    <n v="0"/>
    <n v="26"/>
  </r>
  <r>
    <d v="2004-10-31T00:00:00"/>
    <s v="Sunday"/>
    <x v="2"/>
    <n v="2.5"/>
    <n v="0"/>
    <n v="50"/>
    <n v="0"/>
    <d v="1899-12-30T00:50:00"/>
    <d v="1899-12-30T00:20:00"/>
    <s v="R200403"/>
    <x v="2"/>
    <n v="3.0000000000000022"/>
    <n v="0"/>
    <x v="0"/>
    <s v="Walking with Connor &amp; Treadmill"/>
    <d v="1899-12-30T08:44:00"/>
    <d v="1899-12-30T04:22:00"/>
    <d v="1899-12-30T08:44:00"/>
    <d v="1899-12-30T09:36:24"/>
    <d v="1899-12-30T04:22:00"/>
    <d v="1899-12-30T04:48:12"/>
    <n v="2739"/>
    <x v="3"/>
    <x v="6"/>
    <n v="200410"/>
    <n v="45"/>
    <n v="4"/>
    <n v="31"/>
  </r>
  <r>
    <d v="2004-11-01T00:00:00"/>
    <s v="Monday"/>
    <x v="2"/>
    <n v="2.41"/>
    <n v="0"/>
    <n v="24"/>
    <n v="0"/>
    <d v="1899-12-30T00:24:00"/>
    <d v="1899-12-30T00:09:58"/>
    <s v="R200403"/>
    <x v="2"/>
    <n v="6.0250000000000048"/>
    <n v="0"/>
    <x v="0"/>
    <s v="Treadmill"/>
    <d v="1899-12-30T04:20:55"/>
    <d v="1899-12-30T02:10:27"/>
    <d v="1899-12-30T04:20:55"/>
    <d v="1899-12-30T05:13:19"/>
    <d v="1899-12-30T02:10:27"/>
    <d v="1899-12-30T02:36:39"/>
    <n v="1373"/>
    <x v="3"/>
    <x v="7"/>
    <n v="200411"/>
    <n v="45"/>
    <n v="0"/>
    <n v="1"/>
  </r>
  <r>
    <d v="2004-11-05T00:00:00"/>
    <s v="Friday"/>
    <x v="2"/>
    <n v="3"/>
    <n v="0"/>
    <n v="31"/>
    <n v="10"/>
    <d v="1899-12-30T00:31:10"/>
    <d v="1899-12-30T00:10:23"/>
    <s v="R200403"/>
    <x v="2"/>
    <n v="5.775401069518721"/>
    <n v="0"/>
    <x v="0"/>
    <s v="Treadmill"/>
    <d v="1899-12-30T04:32:11"/>
    <d v="1899-12-30T02:16:06"/>
    <d v="1899-12-30T04:32:11"/>
    <d v="1899-12-30T05:24:35"/>
    <d v="1899-12-30T02:16:06"/>
    <d v="1899-12-30T02:42:18"/>
    <n v="1704"/>
    <x v="3"/>
    <x v="7"/>
    <n v="200411"/>
    <n v="45"/>
    <n v="3"/>
    <n v="5"/>
  </r>
  <r>
    <d v="2004-11-13T00:00:00"/>
    <s v="Saturday"/>
    <x v="1"/>
    <n v="6"/>
    <n v="0"/>
    <n v="25"/>
    <n v="0"/>
    <d v="1899-12-30T00:25:00"/>
    <d v="1899-12-30T00:04:10"/>
    <s v="Trainer"/>
    <x v="10"/>
    <n v="14.400000000000009"/>
    <n v="0"/>
    <x v="0"/>
    <s v="Indoors - Trainer"/>
    <d v="1899-12-30T07:46:40"/>
    <d v="1899-12-30T03:53:20"/>
    <d v="1899-12-30T01:49:10"/>
    <d v="1899-12-30T02:41:34"/>
    <d v="1899-12-30T00:54:35"/>
    <d v="1899-12-30T01:20:47"/>
    <n v="500"/>
    <x v="3"/>
    <x v="7"/>
    <n v="200411"/>
    <n v="46"/>
    <n v="7"/>
    <n v="13"/>
  </r>
  <r>
    <d v="2004-11-14T00:00:00"/>
    <s v="Sunday"/>
    <x v="2"/>
    <n v="5.05"/>
    <n v="0"/>
    <n v="53"/>
    <n v="18"/>
    <d v="1899-12-30T00:53:18"/>
    <d v="1899-12-30T00:10:33"/>
    <s v="R200403"/>
    <x v="38"/>
    <n v="5.684803001876177"/>
    <n v="0"/>
    <x v="0"/>
    <m/>
    <d v="1899-12-30T04:36:32"/>
    <d v="1899-12-30T02:18:16"/>
    <d v="1899-12-30T04:36:32"/>
    <d v="1899-12-30T05:28:56"/>
    <d v="1899-12-30T02:18:16"/>
    <d v="1899-12-30T02:44:28"/>
    <n v="1818"/>
    <x v="3"/>
    <x v="7"/>
    <n v="200411"/>
    <n v="47"/>
    <n v="0"/>
    <n v="14"/>
  </r>
  <r>
    <d v="2004-11-16T00:00:00"/>
    <s v="Tuesday"/>
    <x v="1"/>
    <n v="6"/>
    <n v="0"/>
    <n v="25"/>
    <n v="0"/>
    <d v="1899-12-30T00:25:00"/>
    <d v="1899-12-30T00:04:10"/>
    <s v="Trainer"/>
    <x v="10"/>
    <n v="14.400000000000009"/>
    <n v="0"/>
    <x v="0"/>
    <s v="Indoors - Trainer"/>
    <d v="1899-12-30T07:46:40"/>
    <d v="1899-12-30T03:53:20"/>
    <d v="1899-12-30T01:49:10"/>
    <d v="1899-12-30T02:41:34"/>
    <d v="1899-12-30T00:54:35"/>
    <d v="1899-12-30T01:20:47"/>
    <n v="500"/>
    <x v="3"/>
    <x v="7"/>
    <n v="200411"/>
    <n v="47"/>
    <n v="1"/>
    <n v="16"/>
  </r>
  <r>
    <d v="2004-11-24T00:00:00"/>
    <s v="Wednesday"/>
    <x v="2"/>
    <n v="2.5499999999999998"/>
    <n v="0"/>
    <n v="30"/>
    <n v="0"/>
    <d v="1899-12-30T00:30:00"/>
    <d v="1899-12-30T00:11:46"/>
    <s v="R200403"/>
    <x v="37"/>
    <n v="5.1000000000000041"/>
    <n v="0"/>
    <x v="0"/>
    <s v="Precor"/>
    <d v="1899-12-30T05:08:14"/>
    <d v="1899-12-30T02:34:07"/>
    <d v="1899-12-30T05:08:14"/>
    <d v="1899-12-30T06:00:38"/>
    <d v="1899-12-30T02:34:07"/>
    <d v="1899-12-30T03:00:19"/>
    <n v="2355"/>
    <x v="3"/>
    <x v="7"/>
    <n v="200411"/>
    <n v="48"/>
    <n v="7"/>
    <n v="24"/>
  </r>
  <r>
    <d v="2004-11-30T00:00:00"/>
    <s v="Tuesday"/>
    <x v="2"/>
    <n v="2"/>
    <n v="0"/>
    <n v="21"/>
    <n v="50"/>
    <d v="1899-12-30T00:21:50"/>
    <d v="1899-12-30T00:10:55"/>
    <s v="R200403"/>
    <x v="2"/>
    <n v="5.4961832061068749"/>
    <n v="0"/>
    <x v="0"/>
    <s v="Treadmill"/>
    <d v="1899-12-30T04:46:01"/>
    <d v="1899-12-30T02:23:00"/>
    <d v="1899-12-30T04:46:01"/>
    <d v="1899-12-30T05:38:25"/>
    <d v="1899-12-30T02:23:00"/>
    <d v="1899-12-30T02:49:13"/>
    <n v="2017"/>
    <x v="3"/>
    <x v="7"/>
    <n v="200411"/>
    <n v="49"/>
    <n v="5"/>
    <n v="30"/>
  </r>
  <r>
    <d v="2004-12-26T00:00:00"/>
    <s v="Sunday"/>
    <x v="1"/>
    <n v="10"/>
    <n v="0"/>
    <n v="40"/>
    <n v="24"/>
    <d v="1899-12-30T00:40:24"/>
    <d v="1899-12-30T00:04:02"/>
    <s v="Spin"/>
    <x v="9"/>
    <n v="14.851485148514863"/>
    <n v="0"/>
    <x v="0"/>
    <s v="Spinervals"/>
    <d v="1899-12-30T07:32:29"/>
    <d v="1899-12-30T03:46:14"/>
    <d v="1899-12-30T01:45:51"/>
    <d v="1899-12-30T02:38:15"/>
    <d v="1899-12-30T00:52:55"/>
    <d v="1899-12-30T01:19:07"/>
    <n v="460"/>
    <x v="3"/>
    <x v="11"/>
    <n v="200412"/>
    <n v="53"/>
    <n v="25"/>
    <n v="26"/>
  </r>
  <r>
    <d v="2004-12-27T00:00:00"/>
    <s v="Monday"/>
    <x v="2"/>
    <n v="2.2999999999999998"/>
    <n v="0"/>
    <n v="28"/>
    <n v="0"/>
    <d v="1899-12-30T00:28:00"/>
    <d v="1899-12-30T00:12:10"/>
    <s v="R200403"/>
    <x v="2"/>
    <n v="4.9285714285714315"/>
    <n v="0"/>
    <x v="0"/>
    <s v="HR Run (155)"/>
    <d v="1899-12-30T05:18:57"/>
    <d v="1899-12-30T02:39:29"/>
    <d v="1899-12-30T05:18:57"/>
    <d v="1899-12-30T06:11:21"/>
    <d v="1899-12-30T02:39:29"/>
    <d v="1899-12-30T03:05:41"/>
    <n v="2463"/>
    <x v="3"/>
    <x v="11"/>
    <n v="200412"/>
    <n v="53"/>
    <n v="0"/>
    <n v="27"/>
  </r>
  <r>
    <d v="2004-12-29T00:00:00"/>
    <s v="Wednesday"/>
    <x v="2"/>
    <n v="2.5"/>
    <n v="0"/>
    <n v="25"/>
    <n v="10"/>
    <d v="1899-12-30T00:25:10"/>
    <d v="1899-12-30T00:10:04"/>
    <s v="R200403"/>
    <x v="2"/>
    <n v="5.9602649006622572"/>
    <n v="0"/>
    <x v="0"/>
    <s v="Treadmill"/>
    <d v="1899-12-30T04:23:45"/>
    <d v="1899-12-30T02:11:52"/>
    <d v="1899-12-30T04:23:45"/>
    <d v="1899-12-30T05:16:09"/>
    <d v="1899-12-30T02:11:52"/>
    <d v="1899-12-30T02:38:04"/>
    <n v="1472"/>
    <x v="3"/>
    <x v="11"/>
    <n v="200412"/>
    <n v="53"/>
    <n v="1"/>
    <n v="29"/>
  </r>
  <r>
    <d v="2005-01-01T00:00:00"/>
    <s v="Saturday"/>
    <x v="0"/>
    <n v="0.25"/>
    <n v="0"/>
    <n v="10"/>
    <n v="34"/>
    <d v="1899-12-30T00:10:34"/>
    <d v="1899-12-30T00:42:16"/>
    <s v="L       "/>
    <x v="39"/>
    <n v="1.4195583596214523"/>
    <n v="0"/>
    <x v="0"/>
    <m/>
    <d v="1899-12-30T01:41:26"/>
    <d v="1899-12-30T00:50:43"/>
    <d v="1899-12-30T18:27:23"/>
    <d v="1899-12-30T19:19:47"/>
    <d v="1899-12-30T09:13:42"/>
    <d v="1899-12-30T09:39:54"/>
    <n v="3052"/>
    <x v="4"/>
    <x v="8"/>
    <n v="200501"/>
    <n v="1"/>
    <n v="2"/>
    <n v="1"/>
  </r>
  <r>
    <d v="2005-01-09T00:00:00"/>
    <s v="Sunday"/>
    <x v="1"/>
    <n v="6"/>
    <n v="0"/>
    <n v="25"/>
    <n v="0"/>
    <d v="1899-12-30T00:25:00"/>
    <d v="1899-12-30T00:04:10"/>
    <s v="B       "/>
    <x v="1"/>
    <n v="14.400000000000009"/>
    <n v="0"/>
    <x v="0"/>
    <m/>
    <d v="1899-12-30T07:46:40"/>
    <d v="1899-12-30T03:53:20"/>
    <d v="1899-12-30T01:49:10"/>
    <d v="1899-12-30T02:41:34"/>
    <d v="1899-12-30T00:54:35"/>
    <d v="1899-12-30T01:20:47"/>
    <n v="500"/>
    <x v="4"/>
    <x v="8"/>
    <n v="200501"/>
    <n v="3"/>
    <n v="7"/>
    <n v="9"/>
  </r>
  <r>
    <d v="2005-01-16T00:00:00"/>
    <s v="Sunday"/>
    <x v="2"/>
    <n v="2.75"/>
    <n v="0"/>
    <n v="30"/>
    <n v="0"/>
    <d v="1899-12-30T00:30:00"/>
    <d v="1899-12-30T00:10:55"/>
    <s v="R200401"/>
    <x v="2"/>
    <n v="5.5000000000000044"/>
    <n v="0"/>
    <x v="0"/>
    <s v="Run 2.5 in 25 minutes 5 minute cool down"/>
    <d v="1899-12-30T04:45:49"/>
    <d v="1899-12-30T02:22:55"/>
    <d v="1899-12-30T04:45:49"/>
    <d v="1899-12-30T05:38:13"/>
    <d v="1899-12-30T02:22:55"/>
    <d v="1899-12-30T02:49:07"/>
    <n v="2007"/>
    <x v="4"/>
    <x v="8"/>
    <n v="200501"/>
    <n v="4"/>
    <n v="6"/>
    <n v="16"/>
  </r>
  <r>
    <d v="2005-01-18T00:00:00"/>
    <s v="Tuesday"/>
    <x v="2"/>
    <n v="2.36"/>
    <n v="0"/>
    <n v="25"/>
    <n v="0"/>
    <d v="1899-12-30T00:25:00"/>
    <d v="1899-12-30T00:10:36"/>
    <s v="R200403"/>
    <x v="2"/>
    <n v="5.6640000000000041"/>
    <n v="0"/>
    <x v="0"/>
    <s v="Run 2.0 in 19:01 and 2.1 in 20 Mins"/>
    <d v="1899-12-30T04:37:33"/>
    <d v="1899-12-30T02:18:46"/>
    <d v="1899-12-30T04:37:33"/>
    <d v="1899-12-30T05:29:57"/>
    <d v="1899-12-30T02:18:46"/>
    <d v="1899-12-30T02:44:58"/>
    <n v="1838"/>
    <x v="4"/>
    <x v="8"/>
    <n v="200501"/>
    <n v="4"/>
    <n v="1"/>
    <n v="18"/>
  </r>
  <r>
    <d v="2005-01-24T00:00:00"/>
    <s v="Monday"/>
    <x v="2"/>
    <n v="1"/>
    <n v="0"/>
    <n v="10"/>
    <n v="6"/>
    <d v="1899-12-30T00:10:06"/>
    <d v="1899-12-30T00:10:06"/>
    <s v="R200403"/>
    <x v="1"/>
    <n v="5.940594059405945"/>
    <n v="0"/>
    <x v="0"/>
    <m/>
    <d v="1899-12-30T04:24:37"/>
    <d v="1899-12-30T02:12:19"/>
    <d v="1899-12-30T04:24:37"/>
    <d v="1899-12-30T05:17:01"/>
    <d v="1899-12-30T02:12:19"/>
    <d v="1899-12-30T02:38:31"/>
    <n v="1489"/>
    <x v="4"/>
    <x v="8"/>
    <n v="200501"/>
    <n v="5"/>
    <n v="5"/>
    <n v="24"/>
  </r>
  <r>
    <d v="2005-01-30T00:00:00"/>
    <s v="Sunday"/>
    <x v="2"/>
    <n v="3.1"/>
    <n v="0"/>
    <n v="32"/>
    <n v="4"/>
    <d v="1899-12-30T00:32:04"/>
    <d v="1899-12-30T00:10:21"/>
    <s v="R200403"/>
    <x v="1"/>
    <n v="5.800415800415804"/>
    <n v="0"/>
    <x v="0"/>
    <m/>
    <d v="1899-12-30T04:31:01"/>
    <d v="1899-12-30T02:15:30"/>
    <d v="1899-12-30T04:31:01"/>
    <d v="1899-12-30T05:23:25"/>
    <d v="1899-12-30T02:15:30"/>
    <d v="1899-12-30T02:41:42"/>
    <n v="1670"/>
    <x v="4"/>
    <x v="8"/>
    <n v="200501"/>
    <n v="6"/>
    <n v="5"/>
    <n v="30"/>
  </r>
  <r>
    <d v="2005-02-01T00:00:00"/>
    <s v="Tuesday"/>
    <x v="2"/>
    <n v="2"/>
    <n v="0"/>
    <n v="20"/>
    <n v="43"/>
    <d v="1899-12-30T00:20:43"/>
    <d v="1899-12-30T00:10:21"/>
    <s v="R200403"/>
    <x v="1"/>
    <n v="5.7924376508447359"/>
    <n v="0"/>
    <x v="0"/>
    <m/>
    <d v="1899-12-30T04:31:23"/>
    <d v="1899-12-30T02:15:42"/>
    <d v="1899-12-30T04:31:23"/>
    <d v="1899-12-30T05:23:47"/>
    <d v="1899-12-30T02:15:42"/>
    <d v="1899-12-30T02:41:54"/>
    <n v="1681"/>
    <x v="4"/>
    <x v="9"/>
    <n v="200502"/>
    <n v="6"/>
    <n v="1"/>
    <n v="1"/>
  </r>
  <r>
    <d v="2005-02-16T00:00:00"/>
    <s v="Wednesday"/>
    <x v="2"/>
    <n v="2"/>
    <n v="0"/>
    <n v="21"/>
    <n v="23"/>
    <d v="1899-12-30T00:21:23"/>
    <d v="1899-12-30T00:10:41"/>
    <s v="R200403"/>
    <x v="1"/>
    <n v="5.6118472330475493"/>
    <n v="0"/>
    <x v="0"/>
    <m/>
    <d v="1899-12-30T04:40:07"/>
    <d v="1899-12-30T02:20:04"/>
    <d v="1899-12-30T04:40:07"/>
    <d v="1899-12-30T05:32:31"/>
    <d v="1899-12-30T02:20:04"/>
    <d v="1899-12-30T02:46:16"/>
    <n v="1882"/>
    <x v="4"/>
    <x v="9"/>
    <n v="200502"/>
    <n v="8"/>
    <n v="14"/>
    <n v="16"/>
  </r>
  <r>
    <d v="2005-02-27T00:00:00"/>
    <s v="Sunday"/>
    <x v="2"/>
    <n v="7.6"/>
    <n v="1"/>
    <n v="29"/>
    <n v="22"/>
    <d v="1899-12-30T01:29:22"/>
    <d v="1899-12-30T00:11:46"/>
    <s v="R200501"/>
    <x v="11"/>
    <n v="5.1025736665423391"/>
    <n v="175"/>
    <x v="0"/>
    <m/>
    <d v="1899-12-30T05:08:05"/>
    <d v="1899-12-30T02:34:02"/>
    <d v="1899-12-30T05:08:05"/>
    <d v="1899-12-30T06:00:29"/>
    <d v="1899-12-30T02:34:02"/>
    <d v="1899-12-30T03:00:14"/>
    <n v="2353"/>
    <x v="4"/>
    <x v="9"/>
    <n v="200502"/>
    <n v="10"/>
    <n v="10"/>
    <n v="27"/>
  </r>
  <r>
    <d v="2005-03-01T00:00:00"/>
    <s v="Tuesday"/>
    <x v="2"/>
    <n v="2"/>
    <n v="0"/>
    <n v="22"/>
    <n v="30"/>
    <d v="1899-12-30T00:22:30"/>
    <d v="1899-12-30T00:11:15"/>
    <s v="R200501"/>
    <x v="2"/>
    <n v="5.3333333333333375"/>
    <n v="0"/>
    <x v="0"/>
    <s v="Sore from Sunday's Polar Bear"/>
    <d v="1899-12-30T04:54:45"/>
    <d v="1899-12-30T02:27:22"/>
    <d v="1899-12-30T04:54:45"/>
    <d v="1899-12-30T05:47:09"/>
    <d v="1899-12-30T02:27:22"/>
    <d v="1899-12-30T02:53:35"/>
    <n v="2168"/>
    <x v="4"/>
    <x v="10"/>
    <n v="200503"/>
    <n v="10"/>
    <n v="1"/>
    <n v="1"/>
  </r>
  <r>
    <d v="2005-03-07T00:00:00"/>
    <s v="Monday"/>
    <x v="2"/>
    <n v="2"/>
    <n v="0"/>
    <n v="20"/>
    <n v="0"/>
    <d v="1899-12-30T00:20:00"/>
    <d v="1899-12-30T00:10:00"/>
    <s v="R200501"/>
    <x v="2"/>
    <n v="6.0000000000000053"/>
    <n v="0"/>
    <x v="0"/>
    <s v="Run @ 6.0 for 2o minutes"/>
    <d v="1899-12-30T04:22:00"/>
    <d v="1899-12-30T02:11:00"/>
    <d v="1899-12-30T04:22:00"/>
    <d v="1899-12-30T05:14:24"/>
    <d v="1899-12-30T02:11:00"/>
    <d v="1899-12-30T02:37:12"/>
    <n v="1404"/>
    <x v="4"/>
    <x v="10"/>
    <n v="200503"/>
    <n v="11"/>
    <n v="5"/>
    <n v="7"/>
  </r>
  <r>
    <d v="2005-03-13T00:00:00"/>
    <s v="Sunday"/>
    <x v="1"/>
    <n v="8"/>
    <n v="0"/>
    <n v="30"/>
    <n v="15"/>
    <d v="1899-12-30T00:30:15"/>
    <d v="1899-12-30T00:03:47"/>
    <s v="Spin"/>
    <x v="40"/>
    <n v="15.867768595041335"/>
    <n v="0"/>
    <x v="0"/>
    <m/>
    <d v="1899-12-30T07:03:30"/>
    <d v="1899-12-30T03:31:45"/>
    <d v="1899-12-30T01:39:04"/>
    <d v="1899-12-30T02:31:28"/>
    <d v="1899-12-30T00:49:32"/>
    <d v="1899-12-30T01:15:44"/>
    <n v="355"/>
    <x v="4"/>
    <x v="10"/>
    <n v="200503"/>
    <n v="12"/>
    <n v="5"/>
    <n v="13"/>
  </r>
  <r>
    <d v="2005-03-13T00:00:00"/>
    <s v="Sunday"/>
    <x v="2"/>
    <n v="1"/>
    <n v="0"/>
    <n v="9"/>
    <n v="24"/>
    <d v="1899-12-30T00:09:24"/>
    <d v="1899-12-30T00:09:24"/>
    <s v="R200501"/>
    <x v="2"/>
    <n v="6.3829787234042596"/>
    <n v="0"/>
    <x v="0"/>
    <m/>
    <d v="1899-12-30T04:06:17"/>
    <d v="1899-12-30T02:03:08"/>
    <d v="1899-12-30T04:06:17"/>
    <d v="1899-12-30T04:58:41"/>
    <d v="1899-12-30T02:03:08"/>
    <d v="1899-12-30T02:29:20"/>
    <n v="974"/>
    <x v="4"/>
    <x v="10"/>
    <n v="200503"/>
    <n v="12"/>
    <n v="0"/>
    <n v="13"/>
  </r>
  <r>
    <d v="2005-03-14T00:00:00"/>
    <s v="Monday"/>
    <x v="2"/>
    <n v="2.5"/>
    <n v="0"/>
    <n v="26"/>
    <n v="20"/>
    <d v="1899-12-30T00:26:20"/>
    <d v="1899-12-30T00:10:32"/>
    <s v="R200501"/>
    <x v="2"/>
    <n v="5.6962025316455751"/>
    <n v="0"/>
    <x v="0"/>
    <m/>
    <d v="1899-12-30T04:35:58"/>
    <d v="1899-12-30T02:17:59"/>
    <d v="1899-12-30T04:35:58"/>
    <d v="1899-12-30T05:28:22"/>
    <d v="1899-12-30T02:17:59"/>
    <d v="1899-12-30T02:44:11"/>
    <n v="1806"/>
    <x v="4"/>
    <x v="10"/>
    <n v="200503"/>
    <n v="12"/>
    <n v="0"/>
    <n v="14"/>
  </r>
  <r>
    <d v="2005-03-16T00:00:00"/>
    <s v="Wednesday"/>
    <x v="2"/>
    <n v="2.2999999999999998"/>
    <n v="0"/>
    <n v="24"/>
    <n v="40"/>
    <d v="1899-12-30T00:24:40"/>
    <d v="1899-12-30T00:10:43"/>
    <s v="R200501"/>
    <x v="2"/>
    <n v="5.5945945945945983"/>
    <n v="0"/>
    <x v="0"/>
    <s v="2 Miles in 19:40 With 5 Minute Cool Down"/>
    <d v="1899-12-30T04:40:59"/>
    <d v="1899-12-30T02:20:30"/>
    <d v="1899-12-30T04:40:59"/>
    <d v="1899-12-30T05:33:23"/>
    <d v="1899-12-30T02:20:30"/>
    <d v="1899-12-30T02:46:42"/>
    <n v="1902"/>
    <x v="4"/>
    <x v="10"/>
    <n v="200503"/>
    <n v="12"/>
    <n v="1"/>
    <n v="16"/>
  </r>
  <r>
    <d v="2005-03-19T00:00:00"/>
    <s v="Saturday"/>
    <x v="2"/>
    <n v="5"/>
    <n v="0"/>
    <n v="55"/>
    <n v="29"/>
    <d v="1899-12-30T00:55:29"/>
    <d v="1899-12-30T00:11:06"/>
    <s v="R200501"/>
    <x v="1"/>
    <n v="5.4070291378792463"/>
    <n v="0"/>
    <x v="0"/>
    <m/>
    <d v="1899-12-30T04:50:44"/>
    <d v="1899-12-30T02:25:22"/>
    <d v="1899-12-30T04:50:44"/>
    <d v="1899-12-30T05:43:08"/>
    <d v="1899-12-30T02:25:22"/>
    <d v="1899-12-30T02:51:34"/>
    <n v="2101"/>
    <x v="4"/>
    <x v="10"/>
    <n v="200503"/>
    <n v="12"/>
    <n v="2"/>
    <n v="19"/>
  </r>
  <r>
    <d v="2005-03-20T00:00:00"/>
    <s v="Sunday"/>
    <x v="1"/>
    <n v="12"/>
    <n v="0"/>
    <n v="45"/>
    <n v="0"/>
    <d v="1899-12-30T00:45:00"/>
    <d v="1899-12-30T00:03:45"/>
    <s v="Spin"/>
    <x v="9"/>
    <n v="16.000000000000014"/>
    <n v="0"/>
    <x v="0"/>
    <m/>
    <d v="1899-12-30T07:00:00"/>
    <d v="1899-12-30T03:30:00"/>
    <d v="1899-12-30T01:38:15"/>
    <d v="1899-12-30T02:30:39"/>
    <d v="1899-12-30T00:49:07"/>
    <d v="1899-12-30T01:15:20"/>
    <n v="335"/>
    <x v="4"/>
    <x v="10"/>
    <n v="200503"/>
    <n v="13"/>
    <n v="0"/>
    <n v="20"/>
  </r>
  <r>
    <d v="2005-03-21T00:00:00"/>
    <s v="Monday"/>
    <x v="2"/>
    <n v="2.1"/>
    <n v="0"/>
    <n v="22"/>
    <n v="35"/>
    <d v="1899-12-30T00:22:35"/>
    <d v="1899-12-30T00:10:45"/>
    <s v="R200501"/>
    <x v="1"/>
    <n v="5.5793357933579379"/>
    <n v="0"/>
    <x v="0"/>
    <m/>
    <d v="1899-12-30T04:41:45"/>
    <d v="1899-12-30T02:20:53"/>
    <d v="1899-12-30T04:41:45"/>
    <d v="1899-12-30T05:34:09"/>
    <d v="1899-12-30T02:20:53"/>
    <d v="1899-12-30T02:47:05"/>
    <n v="1920"/>
    <x v="4"/>
    <x v="10"/>
    <n v="200503"/>
    <n v="13"/>
    <n v="0"/>
    <n v="21"/>
  </r>
  <r>
    <d v="2005-03-23T00:00:00"/>
    <s v="Wednesday"/>
    <x v="1"/>
    <n v="8"/>
    <n v="0"/>
    <n v="30"/>
    <n v="0"/>
    <d v="1899-12-30T00:30:00"/>
    <d v="1899-12-30T00:03:45"/>
    <s v="Spin"/>
    <x v="9"/>
    <n v="16.000000000000014"/>
    <n v="0"/>
    <x v="0"/>
    <m/>
    <d v="1899-12-30T07:00:00"/>
    <d v="1899-12-30T03:30:00"/>
    <d v="1899-12-30T01:38:15"/>
    <d v="1899-12-30T02:30:39"/>
    <d v="1899-12-30T00:49:07"/>
    <d v="1899-12-30T01:15:20"/>
    <n v="335"/>
    <x v="4"/>
    <x v="10"/>
    <n v="200503"/>
    <n v="13"/>
    <n v="1"/>
    <n v="23"/>
  </r>
  <r>
    <d v="2005-03-28T00:00:00"/>
    <s v="Monday"/>
    <x v="2"/>
    <n v="2.5"/>
    <n v="0"/>
    <n v="25"/>
    <n v="30"/>
    <d v="1899-12-30T00:25:30"/>
    <d v="1899-12-30T00:10:12"/>
    <s v="R200501"/>
    <x v="2"/>
    <n v="5.8823529411764754"/>
    <n v="0"/>
    <x v="0"/>
    <m/>
    <d v="1899-12-30T04:27:14"/>
    <d v="1899-12-30T02:13:37"/>
    <d v="1899-12-30T04:27:14"/>
    <d v="1899-12-30T05:19:38"/>
    <d v="1899-12-30T02:13:37"/>
    <d v="1899-12-30T02:39:49"/>
    <n v="1555"/>
    <x v="4"/>
    <x v="10"/>
    <n v="200503"/>
    <n v="14"/>
    <n v="4"/>
    <n v="28"/>
  </r>
  <r>
    <d v="2005-03-30T00:00:00"/>
    <s v="Wednesday"/>
    <x v="2"/>
    <n v="2.1"/>
    <n v="0"/>
    <n v="22"/>
    <n v="23"/>
    <d v="1899-12-30T00:22:23"/>
    <d v="1899-12-30T00:10:40"/>
    <s v="R200501"/>
    <x v="1"/>
    <n v="5.6291883842144506"/>
    <n v="0"/>
    <x v="0"/>
    <m/>
    <d v="1899-12-30T04:39:16"/>
    <d v="1899-12-30T02:19:38"/>
    <d v="1899-12-30T04:39:16"/>
    <d v="1899-12-30T05:31:40"/>
    <d v="1899-12-30T02:19:38"/>
    <d v="1899-12-30T02:45:50"/>
    <n v="1868"/>
    <x v="4"/>
    <x v="10"/>
    <n v="200503"/>
    <n v="14"/>
    <n v="1"/>
    <n v="30"/>
  </r>
  <r>
    <d v="2005-04-04T00:00:00"/>
    <s v="Monday"/>
    <x v="2"/>
    <n v="2"/>
    <n v="0"/>
    <n v="20"/>
    <n v="2"/>
    <d v="1899-12-30T00:20:02"/>
    <d v="1899-12-30T00:10:01"/>
    <s v="R200401"/>
    <x v="41"/>
    <n v="5.9900166389351126"/>
    <n v="0"/>
    <x v="0"/>
    <m/>
    <d v="1899-12-30T04:22:26"/>
    <d v="1899-12-30T02:11:13"/>
    <d v="1899-12-30T04:22:26"/>
    <d v="1899-12-30T05:14:50"/>
    <d v="1899-12-30T02:11:13"/>
    <d v="1899-12-30T02:37:25"/>
    <n v="1436"/>
    <x v="4"/>
    <x v="1"/>
    <n v="200504"/>
    <n v="15"/>
    <n v="4"/>
    <n v="4"/>
  </r>
  <r>
    <d v="2005-04-05T00:00:00"/>
    <s v="Tuesday"/>
    <x v="2"/>
    <n v="2"/>
    <n v="0"/>
    <n v="19"/>
    <n v="19"/>
    <d v="1899-12-30T00:19:19"/>
    <d v="1899-12-30T00:09:39"/>
    <s v="R200401"/>
    <x v="41"/>
    <n v="6.2122519413287369"/>
    <n v="0"/>
    <x v="0"/>
    <m/>
    <d v="1899-12-30T04:13:03"/>
    <d v="1899-12-30T02:06:31"/>
    <d v="1899-12-30T04:13:03"/>
    <d v="1899-12-30T05:05:27"/>
    <d v="1899-12-30T02:06:31"/>
    <d v="1899-12-30T02:32:43"/>
    <n v="1131"/>
    <x v="4"/>
    <x v="1"/>
    <n v="200504"/>
    <n v="15"/>
    <n v="0"/>
    <n v="5"/>
  </r>
  <r>
    <d v="2005-04-06T00:00:00"/>
    <s v="Wednesday"/>
    <x v="2"/>
    <n v="2"/>
    <n v="0"/>
    <n v="19"/>
    <n v="5"/>
    <d v="1899-12-30T00:19:05"/>
    <d v="1899-12-30T00:09:32"/>
    <s v="R200401"/>
    <x v="41"/>
    <n v="6.2882096069869045"/>
    <n v="0"/>
    <x v="0"/>
    <m/>
    <d v="1899-12-30T04:09:59"/>
    <d v="1899-12-30T02:05:00"/>
    <d v="1899-12-30T04:09:59"/>
    <d v="1899-12-30T05:02:24"/>
    <d v="1899-12-30T02:05:00"/>
    <d v="1899-12-30T02:31:12"/>
    <n v="1059"/>
    <x v="4"/>
    <x v="1"/>
    <n v="200504"/>
    <n v="15"/>
    <n v="0"/>
    <n v="6"/>
  </r>
  <r>
    <d v="2005-04-08T00:00:00"/>
    <s v="Friday"/>
    <x v="1"/>
    <n v="8"/>
    <n v="0"/>
    <n v="30"/>
    <n v="0"/>
    <d v="1899-12-30T00:30:00"/>
    <d v="1899-12-30T00:03:45"/>
    <s v="Spin"/>
    <x v="9"/>
    <n v="16.000000000000014"/>
    <n v="0"/>
    <x v="0"/>
    <m/>
    <d v="1899-12-30T07:00:00"/>
    <d v="1899-12-30T03:30:00"/>
    <d v="1899-12-30T01:38:15"/>
    <d v="1899-12-30T02:30:39"/>
    <d v="1899-12-30T00:49:07"/>
    <d v="1899-12-30T01:15:20"/>
    <n v="335"/>
    <x v="4"/>
    <x v="1"/>
    <n v="200504"/>
    <n v="15"/>
    <n v="1"/>
    <n v="8"/>
  </r>
  <r>
    <d v="2005-04-11T00:00:00"/>
    <s v="Monday"/>
    <x v="1"/>
    <n v="3.5"/>
    <n v="0"/>
    <n v="13"/>
    <n v="31"/>
    <d v="1899-12-30T00:13:31"/>
    <d v="1899-12-30T00:03:52"/>
    <s v="B       "/>
    <x v="42"/>
    <n v="15.536374845869309"/>
    <n v="0"/>
    <x v="0"/>
    <m/>
    <d v="1899-12-30T07:12:32"/>
    <d v="1899-12-30T03:36:16"/>
    <d v="1899-12-30T01:41:11"/>
    <d v="1899-12-30T02:33:35"/>
    <d v="1899-12-30T00:50:35"/>
    <d v="1899-12-30T01:16:47"/>
    <n v="374"/>
    <x v="4"/>
    <x v="1"/>
    <n v="200504"/>
    <n v="16"/>
    <n v="2"/>
    <n v="11"/>
  </r>
  <r>
    <d v="2005-04-12T00:00:00"/>
    <s v="Tuesday"/>
    <x v="2"/>
    <n v="2.25"/>
    <n v="0"/>
    <n v="23"/>
    <n v="25"/>
    <d v="1899-12-30T00:23:25"/>
    <d v="1899-12-30T00:10:24"/>
    <s v="R200501"/>
    <x v="43"/>
    <n v="5.7651245551601464"/>
    <n v="0"/>
    <x v="0"/>
    <m/>
    <d v="1899-12-30T04:32:40"/>
    <d v="1899-12-30T02:16:20"/>
    <d v="1899-12-30T04:32:40"/>
    <d v="1899-12-30T05:25:04"/>
    <d v="1899-12-30T02:16:20"/>
    <d v="1899-12-30T02:42:32"/>
    <n v="1720"/>
    <x v="4"/>
    <x v="1"/>
    <n v="200504"/>
    <n v="16"/>
    <n v="0"/>
    <n v="12"/>
  </r>
  <r>
    <d v="2005-04-13T00:00:00"/>
    <s v="Wednesday"/>
    <x v="1"/>
    <n v="6"/>
    <n v="0"/>
    <n v="27"/>
    <n v="27"/>
    <d v="1899-12-30T00:27:27"/>
    <d v="1899-12-30T00:04:35"/>
    <s v="Si"/>
    <x v="44"/>
    <n v="13.114754098360665"/>
    <n v="0"/>
    <x v="0"/>
    <m/>
    <d v="1899-12-30T08:32:24"/>
    <d v="1899-12-30T04:16:12"/>
    <d v="1899-12-30T01:59:52"/>
    <d v="1899-12-30T02:52:16"/>
    <d v="1899-12-30T00:59:56"/>
    <d v="1899-12-30T01:26:08"/>
    <n v="604"/>
    <x v="4"/>
    <x v="1"/>
    <n v="200504"/>
    <n v="16"/>
    <n v="0"/>
    <n v="13"/>
  </r>
  <r>
    <d v="2005-04-16T00:00:00"/>
    <s v="Saturday"/>
    <x v="2"/>
    <n v="2.4"/>
    <n v="0"/>
    <n v="24"/>
    <n v="43"/>
    <d v="1899-12-30T00:24:43"/>
    <d v="1899-12-30T00:10:18"/>
    <s v="R200501"/>
    <x v="45"/>
    <n v="5.8260283209710098"/>
    <n v="0"/>
    <x v="0"/>
    <m/>
    <d v="1899-12-30T04:29:49"/>
    <d v="1899-12-30T02:14:55"/>
    <d v="1899-12-30T04:29:49"/>
    <d v="1899-12-30T05:22:13"/>
    <d v="1899-12-30T02:14:55"/>
    <d v="1899-12-30T02:41:07"/>
    <n v="1637"/>
    <x v="4"/>
    <x v="1"/>
    <n v="200504"/>
    <n v="16"/>
    <n v="2"/>
    <n v="16"/>
  </r>
  <r>
    <d v="2005-04-19T00:00:00"/>
    <s v="Tuesday"/>
    <x v="2"/>
    <n v="2.5"/>
    <n v="0"/>
    <n v="25"/>
    <n v="27"/>
    <d v="1899-12-30T00:25:27"/>
    <d v="1899-12-30T00:10:11"/>
    <s v="R200501"/>
    <x v="45"/>
    <n v="5.8939096267190623"/>
    <n v="0"/>
    <x v="0"/>
    <m/>
    <d v="1899-12-30T04:26:43"/>
    <d v="1899-12-30T02:13:21"/>
    <d v="1899-12-30T04:26:43"/>
    <d v="1899-12-30T05:19:07"/>
    <d v="1899-12-30T02:13:21"/>
    <d v="1899-12-30T02:39:33"/>
    <n v="1545"/>
    <x v="4"/>
    <x v="1"/>
    <n v="200504"/>
    <n v="17"/>
    <n v="2"/>
    <n v="19"/>
  </r>
  <r>
    <d v="2005-04-20T00:00:00"/>
    <s v="Wednesday"/>
    <x v="2"/>
    <n v="2"/>
    <n v="0"/>
    <n v="18"/>
    <n v="46"/>
    <d v="1899-12-30T00:18:46"/>
    <d v="1899-12-30T00:09:23"/>
    <s v="R200501"/>
    <x v="41"/>
    <n v="6.3943161634103065"/>
    <n v="0"/>
    <x v="0"/>
    <m/>
    <d v="1899-12-30T04:05:51"/>
    <d v="1899-12-30T02:02:55"/>
    <d v="1899-12-30T04:05:51"/>
    <d v="1899-12-30T04:58:15"/>
    <d v="1899-12-30T02:02:55"/>
    <d v="1899-12-30T02:29:07"/>
    <n v="966"/>
    <x v="4"/>
    <x v="1"/>
    <n v="200504"/>
    <n v="17"/>
    <n v="0"/>
    <n v="20"/>
  </r>
  <r>
    <d v="2005-04-21T00:00:00"/>
    <s v="Thursday"/>
    <x v="1"/>
    <n v="10.5"/>
    <n v="0"/>
    <n v="42"/>
    <n v="3"/>
    <d v="1899-12-30T00:42:03"/>
    <d v="1899-12-30T00:04:00"/>
    <s v="Si"/>
    <x v="0"/>
    <n v="14.982164090368622"/>
    <n v="0"/>
    <x v="0"/>
    <m/>
    <d v="1899-12-30T07:28:32"/>
    <d v="1899-12-30T03:44:16"/>
    <d v="1899-12-30T01:44:55"/>
    <d v="1899-12-30T02:37:20"/>
    <d v="1899-12-30T00:52:28"/>
    <d v="1899-12-30T01:18:40"/>
    <n v="444"/>
    <x v="4"/>
    <x v="1"/>
    <n v="200504"/>
    <n v="17"/>
    <n v="0"/>
    <n v="21"/>
  </r>
  <r>
    <d v="2005-04-21T00:00:00"/>
    <s v="Thursday"/>
    <x v="2"/>
    <n v="3.1"/>
    <n v="0"/>
    <n v="33"/>
    <n v="12"/>
    <d v="1899-12-30T00:33:12"/>
    <d v="1899-12-30T00:10:43"/>
    <s v="R200501"/>
    <x v="0"/>
    <n v="5.6024096385542217"/>
    <n v="0"/>
    <x v="0"/>
    <m/>
    <d v="1899-12-30T04:40:36"/>
    <d v="1899-12-30T02:20:18"/>
    <d v="1899-12-30T04:40:36"/>
    <d v="1899-12-30T05:33:00"/>
    <d v="1899-12-30T02:20:18"/>
    <d v="1899-12-30T02:46:30"/>
    <n v="1893"/>
    <x v="4"/>
    <x v="1"/>
    <n v="200504"/>
    <n v="17"/>
    <n v="0"/>
    <n v="21"/>
  </r>
  <r>
    <d v="2005-04-25T00:00:00"/>
    <s v="Monday"/>
    <x v="2"/>
    <n v="2"/>
    <n v="0"/>
    <n v="19"/>
    <n v="50"/>
    <d v="1899-12-30T00:19:50"/>
    <d v="1899-12-30T00:09:55"/>
    <s v="R200501"/>
    <x v="41"/>
    <n v="6.050420168067232"/>
    <n v="0"/>
    <x v="0"/>
    <m/>
    <d v="1899-12-30T04:19:49"/>
    <d v="1899-12-30T02:09:55"/>
    <d v="1899-12-30T04:19:49"/>
    <d v="1899-12-30T05:12:13"/>
    <d v="1899-12-30T02:09:55"/>
    <d v="1899-12-30T02:36:07"/>
    <n v="1347"/>
    <x v="4"/>
    <x v="1"/>
    <n v="200504"/>
    <n v="18"/>
    <n v="3"/>
    <n v="25"/>
  </r>
  <r>
    <d v="2005-05-02T00:00:00"/>
    <s v="Monday"/>
    <x v="2"/>
    <n v="2"/>
    <n v="0"/>
    <n v="18"/>
    <n v="46"/>
    <d v="1899-12-30T00:18:46"/>
    <d v="1899-12-30T00:09:23"/>
    <s v="R200501"/>
    <x v="41"/>
    <n v="6.3943161634103065"/>
    <n v="0"/>
    <x v="0"/>
    <m/>
    <d v="1899-12-30T04:05:51"/>
    <d v="1899-12-30T02:02:55"/>
    <d v="1899-12-30T04:05:51"/>
    <d v="1899-12-30T04:58:15"/>
    <d v="1899-12-30T02:02:55"/>
    <d v="1899-12-30T02:29:07"/>
    <n v="966"/>
    <x v="4"/>
    <x v="2"/>
    <n v="200505"/>
    <n v="19"/>
    <n v="6"/>
    <n v="2"/>
  </r>
  <r>
    <d v="2005-05-03T00:00:00"/>
    <s v="Tuesday"/>
    <x v="2"/>
    <n v="2.5"/>
    <n v="0"/>
    <n v="24"/>
    <n v="48"/>
    <d v="1899-12-30T00:24:48"/>
    <d v="1899-12-30T00:09:55"/>
    <s v="R200501"/>
    <x v="45"/>
    <n v="6.0483870967741984"/>
    <n v="0"/>
    <x v="0"/>
    <m/>
    <d v="1899-12-30T04:19:54"/>
    <d v="1899-12-30T02:09:57"/>
    <d v="1899-12-30T04:19:54"/>
    <d v="1899-12-30T05:12:18"/>
    <d v="1899-12-30T02:09:57"/>
    <d v="1899-12-30T02:36:09"/>
    <n v="1354"/>
    <x v="4"/>
    <x v="2"/>
    <n v="200505"/>
    <n v="19"/>
    <n v="0"/>
    <n v="3"/>
  </r>
  <r>
    <d v="2005-05-10T00:00:00"/>
    <s v="Tuesday"/>
    <x v="2"/>
    <n v="3"/>
    <n v="0"/>
    <n v="32"/>
    <n v="34"/>
    <d v="1899-12-30T00:32:34"/>
    <d v="1899-12-30T00:10:51"/>
    <s v="R200501"/>
    <x v="46"/>
    <n v="5.5271238485158696"/>
    <n v="0"/>
    <x v="0"/>
    <m/>
    <d v="1899-12-30T04:44:25"/>
    <d v="1899-12-30T02:22:12"/>
    <d v="1899-12-30T04:44:25"/>
    <d v="1899-12-30T05:36:49"/>
    <d v="1899-12-30T02:22:12"/>
    <d v="1899-12-30T02:48:24"/>
    <n v="1984"/>
    <x v="4"/>
    <x v="2"/>
    <n v="200505"/>
    <n v="20"/>
    <n v="6"/>
    <n v="10"/>
  </r>
  <r>
    <d v="2005-05-11T00:00:00"/>
    <s v="Wednesday"/>
    <x v="2"/>
    <n v="3"/>
    <n v="0"/>
    <n v="28"/>
    <n v="30"/>
    <d v="1899-12-30T00:28:30"/>
    <d v="1899-12-30T00:09:30"/>
    <s v="R200501"/>
    <x v="47"/>
    <n v="6.3157894736842151"/>
    <n v="0"/>
    <x v="0"/>
    <m/>
    <d v="1899-12-30T04:08:54"/>
    <d v="1899-12-30T02:04:27"/>
    <d v="1899-12-30T04:08:54"/>
    <d v="1899-12-30T05:01:18"/>
    <d v="1899-12-30T02:04:27"/>
    <d v="1899-12-30T02:30:39"/>
    <n v="1028"/>
    <x v="4"/>
    <x v="2"/>
    <n v="200505"/>
    <n v="20"/>
    <n v="0"/>
    <n v="11"/>
  </r>
  <r>
    <d v="2005-05-12T00:00:00"/>
    <s v="Thursday"/>
    <x v="2"/>
    <n v="2"/>
    <n v="0"/>
    <n v="19"/>
    <n v="40"/>
    <d v="1899-12-30T00:19:40"/>
    <d v="1899-12-30T00:09:50"/>
    <s v="R200403"/>
    <x v="2"/>
    <n v="6.1016949152542415"/>
    <n v="0"/>
    <x v="0"/>
    <m/>
    <d v="1899-12-30T04:17:38"/>
    <d v="1899-12-30T02:08:49"/>
    <d v="1899-12-30T04:17:38"/>
    <d v="1899-12-30T05:10:02"/>
    <d v="1899-12-30T02:08:49"/>
    <d v="1899-12-30T02:35:01"/>
    <n v="1276"/>
    <x v="4"/>
    <x v="2"/>
    <n v="200505"/>
    <n v="20"/>
    <n v="0"/>
    <n v="12"/>
  </r>
  <r>
    <d v="2005-05-13T00:00:00"/>
    <s v="Friday"/>
    <x v="2"/>
    <n v="3"/>
    <n v="0"/>
    <n v="29"/>
    <n v="1"/>
    <d v="1899-12-30T00:29:01"/>
    <d v="1899-12-30T00:09:40"/>
    <s v="R200501"/>
    <x v="1"/>
    <n v="6.2033314187248756"/>
    <n v="0"/>
    <x v="0"/>
    <m/>
    <d v="1899-12-30T04:13:25"/>
    <d v="1899-12-30T02:06:42"/>
    <d v="1899-12-30T04:13:25"/>
    <d v="1899-12-30T05:05:49"/>
    <d v="1899-12-30T02:06:42"/>
    <d v="1899-12-30T02:32:54"/>
    <n v="1143"/>
    <x v="4"/>
    <x v="2"/>
    <n v="200505"/>
    <n v="20"/>
    <n v="0"/>
    <n v="13"/>
  </r>
  <r>
    <d v="2005-05-14T00:00:00"/>
    <s v="Saturday"/>
    <x v="5"/>
    <n v="2.5"/>
    <n v="1"/>
    <n v="5"/>
    <n v="0"/>
    <d v="1899-12-30T01:05:00"/>
    <d v="1899-12-30T00:26:00"/>
    <s v="R200403"/>
    <x v="48"/>
    <n v="2.3076923076923097"/>
    <n v="0"/>
    <x v="0"/>
    <m/>
    <d v="1899-12-30T00:00:00"/>
    <d v="1899-12-30T00:00:00"/>
    <d v="1899-12-30T11:21:12"/>
    <d v="1899-12-30T12:13:36"/>
    <d v="1899-12-30T05:40:36"/>
    <d v="1899-12-30T06:06:48"/>
    <n v="2744"/>
    <x v="4"/>
    <x v="2"/>
    <n v="200505"/>
    <n v="20"/>
    <n v="0"/>
    <n v="14"/>
  </r>
  <r>
    <d v="2005-05-17T00:00:00"/>
    <s v="Tuesday"/>
    <x v="2"/>
    <n v="2.9"/>
    <n v="0"/>
    <n v="27"/>
    <n v="10"/>
    <d v="1899-12-30T00:27:10"/>
    <d v="1899-12-30T00:09:22"/>
    <s v="R200501"/>
    <x v="47"/>
    <n v="6.4049079754601275"/>
    <n v="0"/>
    <x v="0"/>
    <m/>
    <d v="1899-12-30T04:05:26"/>
    <d v="1899-12-30T02:02:43"/>
    <d v="1899-12-30T04:05:26"/>
    <d v="1899-12-30T04:57:50"/>
    <d v="1899-12-30T02:02:43"/>
    <d v="1899-12-30T02:28:55"/>
    <n v="955"/>
    <x v="4"/>
    <x v="2"/>
    <n v="200505"/>
    <n v="21"/>
    <n v="2"/>
    <n v="17"/>
  </r>
  <r>
    <d v="2005-05-18T00:00:00"/>
    <s v="Wednesday"/>
    <x v="2"/>
    <n v="2.9"/>
    <n v="0"/>
    <n v="29"/>
    <n v="10"/>
    <d v="1899-12-30T00:29:10"/>
    <d v="1899-12-30T00:10:03"/>
    <s v="R200501"/>
    <x v="47"/>
    <n v="5.9657142857142897"/>
    <n v="0"/>
    <x v="0"/>
    <m/>
    <d v="1899-12-30T04:23:30"/>
    <d v="1899-12-30T02:11:45"/>
    <d v="1899-12-30T04:23:30"/>
    <d v="1899-12-30T05:15:54"/>
    <d v="1899-12-30T02:11:45"/>
    <d v="1899-12-30T02:37:57"/>
    <n v="1466"/>
    <x v="4"/>
    <x v="2"/>
    <n v="200505"/>
    <n v="21"/>
    <n v="0"/>
    <n v="18"/>
  </r>
  <r>
    <d v="2005-05-21T00:00:00"/>
    <s v="Saturday"/>
    <x v="5"/>
    <n v="1.6"/>
    <n v="0"/>
    <n v="45"/>
    <n v="0"/>
    <d v="1899-12-30T00:45:00"/>
    <d v="1899-12-30T00:28:07"/>
    <s v="R200501"/>
    <x v="48"/>
    <n v="2.1333333333333351"/>
    <n v="0"/>
    <x v="0"/>
    <m/>
    <d v="1899-12-30T00:00:00"/>
    <d v="1899-12-30T00:00:00"/>
    <d v="1899-12-30T12:16:52"/>
    <d v="1899-12-30T13:09:17"/>
    <d v="1899-12-30T06:08:26"/>
    <d v="1899-12-30T06:34:38"/>
    <n v="2748"/>
    <x v="4"/>
    <x v="2"/>
    <n v="200505"/>
    <n v="21"/>
    <n v="2"/>
    <n v="21"/>
  </r>
  <r>
    <d v="2005-05-23T00:00:00"/>
    <s v="Monday"/>
    <x v="2"/>
    <n v="2.9"/>
    <n v="0"/>
    <n v="29"/>
    <n v="10"/>
    <d v="1899-12-30T00:29:10"/>
    <d v="1899-12-30T00:10:03"/>
    <s v="R200501"/>
    <x v="47"/>
    <n v="5.9657142857142897"/>
    <n v="0"/>
    <x v="0"/>
    <m/>
    <d v="1899-12-30T04:23:30"/>
    <d v="1899-12-30T02:11:45"/>
    <d v="1899-12-30T04:23:30"/>
    <d v="1899-12-30T05:15:54"/>
    <d v="1899-12-30T02:11:45"/>
    <d v="1899-12-30T02:37:57"/>
    <n v="1466"/>
    <x v="4"/>
    <x v="2"/>
    <n v="200505"/>
    <n v="22"/>
    <n v="1"/>
    <n v="23"/>
  </r>
  <r>
    <d v="2005-05-24T00:00:00"/>
    <s v="Tuesday"/>
    <x v="2"/>
    <n v="3"/>
    <n v="0"/>
    <n v="28"/>
    <n v="31"/>
    <d v="1899-12-30T00:28:31"/>
    <d v="1899-12-30T00:09:30"/>
    <s v="R200501"/>
    <x v="47"/>
    <n v="6.3120981881940441"/>
    <n v="0"/>
    <x v="0"/>
    <m/>
    <d v="1899-12-30T04:09:03"/>
    <d v="1899-12-30T02:04:31"/>
    <d v="1899-12-30T04:09:03"/>
    <d v="1899-12-30T05:01:27"/>
    <d v="1899-12-30T02:04:31"/>
    <d v="1899-12-30T02:30:43"/>
    <n v="1036"/>
    <x v="4"/>
    <x v="2"/>
    <n v="200505"/>
    <n v="22"/>
    <n v="0"/>
    <n v="24"/>
  </r>
  <r>
    <d v="2005-05-26T00:00:00"/>
    <s v="Thursday"/>
    <x v="2"/>
    <n v="3.1"/>
    <n v="0"/>
    <n v="31"/>
    <n v="9"/>
    <d v="1899-12-30T00:31:09"/>
    <d v="1899-12-30T00:10:03"/>
    <s v="R200501"/>
    <x v="49"/>
    <n v="5.9711075441412573"/>
    <n v="0"/>
    <x v="0"/>
    <m/>
    <d v="1899-12-30T04:23:16"/>
    <d v="1899-12-30T02:11:38"/>
    <d v="1899-12-30T04:23:16"/>
    <d v="1899-12-30T05:15:40"/>
    <d v="1899-12-30T02:11:38"/>
    <d v="1899-12-30T02:37:50"/>
    <n v="1458"/>
    <x v="4"/>
    <x v="2"/>
    <n v="200505"/>
    <n v="22"/>
    <n v="1"/>
    <n v="26"/>
  </r>
  <r>
    <d v="2005-05-30T00:00:00"/>
    <s v="Monday"/>
    <x v="1"/>
    <n v="17.170000000000002"/>
    <n v="1"/>
    <n v="13"/>
    <n v="20"/>
    <d v="1899-12-30T01:13:20"/>
    <d v="1899-12-30T00:04:16"/>
    <s v="B       "/>
    <x v="50"/>
    <n v="14.048181818181829"/>
    <n v="0"/>
    <x v="0"/>
    <m/>
    <d v="1899-12-30T07:58:21"/>
    <d v="1899-12-30T03:59:11"/>
    <d v="1899-12-30T01:51:54"/>
    <d v="1899-12-30T02:44:18"/>
    <d v="1899-12-30T00:55:57"/>
    <d v="1899-12-30T01:22:09"/>
    <n v="526"/>
    <x v="4"/>
    <x v="2"/>
    <n v="200505"/>
    <n v="23"/>
    <n v="3"/>
    <n v="30"/>
  </r>
  <r>
    <d v="2005-05-31T00:00:00"/>
    <s v="Tuesday"/>
    <x v="2"/>
    <n v="2.9"/>
    <n v="0"/>
    <n v="28"/>
    <n v="3"/>
    <d v="1899-12-30T00:28:03"/>
    <d v="1899-12-30T00:09:40"/>
    <s v="R200501"/>
    <x v="47"/>
    <n v="6.2032085561497361"/>
    <n v="0"/>
    <x v="0"/>
    <m/>
    <d v="1899-12-30T04:13:25"/>
    <d v="1899-12-30T02:06:43"/>
    <d v="1899-12-30T04:13:25"/>
    <d v="1899-12-30T05:05:49"/>
    <d v="1899-12-30T02:06:43"/>
    <d v="1899-12-30T02:32:55"/>
    <n v="1144"/>
    <x v="4"/>
    <x v="2"/>
    <n v="200505"/>
    <n v="23"/>
    <n v="0"/>
    <n v="31"/>
  </r>
  <r>
    <d v="2005-06-01T00:00:00"/>
    <s v="Wednesday"/>
    <x v="2"/>
    <n v="3.42"/>
    <n v="0"/>
    <n v="33"/>
    <n v="17"/>
    <d v="1899-12-30T00:33:17"/>
    <d v="1899-12-30T00:09:44"/>
    <s v="R200501"/>
    <x v="51"/>
    <n v="6.1652478718077166"/>
    <n v="0"/>
    <x v="0"/>
    <m/>
    <d v="1899-12-30T04:14:59"/>
    <d v="1899-12-30T02:07:29"/>
    <d v="1899-12-30T04:14:59"/>
    <d v="1899-12-30T05:07:23"/>
    <d v="1899-12-30T02:07:29"/>
    <d v="1899-12-30T02:33:41"/>
    <n v="1199"/>
    <x v="4"/>
    <x v="3"/>
    <n v="200506"/>
    <n v="23"/>
    <n v="0"/>
    <n v="1"/>
  </r>
  <r>
    <d v="2005-06-02T00:00:00"/>
    <s v="Thursday"/>
    <x v="2"/>
    <n v="2.9"/>
    <n v="0"/>
    <n v="28"/>
    <n v="33"/>
    <d v="1899-12-30T00:28:33"/>
    <d v="1899-12-30T00:09:51"/>
    <s v="R200501"/>
    <x v="47"/>
    <n v="6.094570928196152"/>
    <n v="0"/>
    <x v="0"/>
    <m/>
    <d v="1899-12-30T04:17:56"/>
    <d v="1899-12-30T02:08:58"/>
    <d v="1899-12-30T04:17:56"/>
    <d v="1899-12-30T05:10:20"/>
    <d v="1899-12-30T02:08:58"/>
    <d v="1899-12-30T02:35:10"/>
    <n v="1291"/>
    <x v="4"/>
    <x v="3"/>
    <n v="200506"/>
    <n v="23"/>
    <n v="0"/>
    <n v="2"/>
  </r>
  <r>
    <d v="2005-06-03T00:00:00"/>
    <s v="Friday"/>
    <x v="2"/>
    <n v="2.9"/>
    <n v="0"/>
    <n v="28"/>
    <n v="48"/>
    <d v="1899-12-30T00:28:48"/>
    <d v="1899-12-30T00:09:56"/>
    <s v="R200501"/>
    <x v="47"/>
    <n v="6.0416666666666705"/>
    <n v="0"/>
    <x v="0"/>
    <m/>
    <d v="1899-12-30T04:20:12"/>
    <d v="1899-12-30T02:10:06"/>
    <d v="1899-12-30T04:20:12"/>
    <d v="1899-12-30T05:12:36"/>
    <d v="1899-12-30T02:10:06"/>
    <d v="1899-12-30T02:36:18"/>
    <n v="1357"/>
    <x v="4"/>
    <x v="3"/>
    <n v="200506"/>
    <n v="23"/>
    <n v="0"/>
    <n v="3"/>
  </r>
  <r>
    <d v="2005-06-06T00:00:00"/>
    <s v="Monday"/>
    <x v="2"/>
    <n v="2.9"/>
    <n v="0"/>
    <n v="29"/>
    <n v="1"/>
    <d v="1899-12-30T00:29:01"/>
    <d v="1899-12-30T00:10:00"/>
    <s v="R200501"/>
    <x v="47"/>
    <n v="5.9965537047673791"/>
    <n v="0"/>
    <x v="0"/>
    <m/>
    <d v="1899-12-30T04:22:09"/>
    <d v="1899-12-30T02:11:05"/>
    <d v="1899-12-30T04:22:09"/>
    <d v="1899-12-30T05:14:33"/>
    <d v="1899-12-30T02:11:05"/>
    <d v="1899-12-30T02:37:17"/>
    <n v="1432"/>
    <x v="4"/>
    <x v="3"/>
    <n v="200506"/>
    <n v="24"/>
    <n v="2"/>
    <n v="6"/>
  </r>
  <r>
    <d v="2005-06-07T00:00:00"/>
    <s v="Tuesday"/>
    <x v="2"/>
    <n v="3"/>
    <n v="0"/>
    <n v="31"/>
    <n v="0"/>
    <d v="1899-12-30T00:31:00"/>
    <d v="1899-12-30T00:10:20"/>
    <s v="R200501"/>
    <x v="47"/>
    <n v="5.8064516129032295"/>
    <n v="0"/>
    <x v="0"/>
    <m/>
    <d v="1899-12-30T04:30:44"/>
    <d v="1899-12-30T02:15:22"/>
    <d v="1899-12-30T04:30:44"/>
    <d v="1899-12-30T05:23:08"/>
    <d v="1899-12-30T02:15:22"/>
    <d v="1899-12-30T02:41:34"/>
    <n v="1660"/>
    <x v="4"/>
    <x v="3"/>
    <n v="200506"/>
    <n v="24"/>
    <n v="0"/>
    <n v="7"/>
  </r>
  <r>
    <d v="2005-06-08T00:00:00"/>
    <s v="Wednesday"/>
    <x v="0"/>
    <n v="0.25"/>
    <n v="0"/>
    <n v="11"/>
    <n v="7"/>
    <d v="1899-12-30T00:11:07"/>
    <d v="1899-12-30T00:44:28"/>
    <s v="L       "/>
    <x v="39"/>
    <n v="1.3493253373313352"/>
    <n v="0"/>
    <x v="0"/>
    <m/>
    <d v="1899-12-30T01:46:43"/>
    <d v="1899-12-30T00:53:22"/>
    <d v="1899-12-30T19:25:02"/>
    <d v="1899-12-30T20:17:26"/>
    <d v="1899-12-30T09:42:31"/>
    <d v="1899-12-30T10:08:43"/>
    <n v="3065"/>
    <x v="4"/>
    <x v="3"/>
    <n v="200506"/>
    <n v="24"/>
    <n v="0"/>
    <n v="8"/>
  </r>
  <r>
    <d v="2005-06-09T00:00:00"/>
    <s v="Thursday"/>
    <x v="1"/>
    <n v="10.5"/>
    <n v="0"/>
    <n v="41"/>
    <n v="10"/>
    <d v="1899-12-30T00:41:10"/>
    <d v="1899-12-30T00:03:55"/>
    <s v="B       "/>
    <x v="0"/>
    <n v="15.303643724696368"/>
    <n v="0"/>
    <x v="0"/>
    <m/>
    <d v="1899-12-30T07:19:07"/>
    <d v="1899-12-30T03:39:33"/>
    <d v="1899-12-30T01:42:43"/>
    <d v="1899-12-30T02:35:07"/>
    <d v="1899-12-30T00:51:22"/>
    <d v="1899-12-30T01:17:34"/>
    <n v="398"/>
    <x v="4"/>
    <x v="3"/>
    <n v="200506"/>
    <n v="24"/>
    <n v="0"/>
    <n v="9"/>
  </r>
  <r>
    <d v="2005-06-10T00:00:00"/>
    <s v="Friday"/>
    <x v="2"/>
    <n v="2"/>
    <n v="0"/>
    <n v="19"/>
    <n v="40"/>
    <d v="1899-12-30T00:19:40"/>
    <d v="1899-12-30T00:09:50"/>
    <s v="R200501"/>
    <x v="52"/>
    <n v="6.1016949152542415"/>
    <n v="0"/>
    <x v="0"/>
    <m/>
    <d v="1899-12-30T04:17:38"/>
    <d v="1899-12-30T02:08:49"/>
    <d v="1899-12-30T04:17:38"/>
    <d v="1899-12-30T05:10:02"/>
    <d v="1899-12-30T02:08:49"/>
    <d v="1899-12-30T02:35:01"/>
    <n v="1276"/>
    <x v="4"/>
    <x v="3"/>
    <n v="200506"/>
    <n v="24"/>
    <n v="0"/>
    <n v="10"/>
  </r>
  <r>
    <d v="2005-06-12T00:00:00"/>
    <s v="Sunday"/>
    <x v="0"/>
    <n v="0.25"/>
    <n v="0"/>
    <n v="13"/>
    <n v="5"/>
    <d v="1899-12-30T00:13:05"/>
    <d v="1899-12-30T00:52:20"/>
    <s v="L       "/>
    <x v="39"/>
    <n v="1.1464968152866251"/>
    <n v="0"/>
    <x v="0"/>
    <m/>
    <d v="1899-12-30T02:05:36"/>
    <d v="1899-12-30T01:02:48"/>
    <d v="1899-12-30T22:51:08"/>
    <d v="1899-12-30T23:43:32"/>
    <d v="1899-12-30T11:25:34"/>
    <d v="1899-12-30T11:51:46"/>
    <n v="3094"/>
    <x v="4"/>
    <x v="3"/>
    <n v="200506"/>
    <n v="25"/>
    <n v="1"/>
    <n v="12"/>
  </r>
  <r>
    <d v="2005-06-12T00:00:00"/>
    <s v="Sunday"/>
    <x v="1"/>
    <n v="10.5"/>
    <n v="0"/>
    <n v="38"/>
    <n v="57"/>
    <d v="1899-12-30T00:38:57"/>
    <d v="1899-12-30T00:03:43"/>
    <s v="B       "/>
    <x v="0"/>
    <n v="16.174582798459578"/>
    <n v="0"/>
    <x v="0"/>
    <m/>
    <d v="1899-12-30T06:55:28"/>
    <d v="1899-12-30T03:27:44"/>
    <d v="1899-12-30T01:37:11"/>
    <d v="1899-12-30T02:29:35"/>
    <d v="1899-12-30T00:48:36"/>
    <d v="1899-12-30T01:14:48"/>
    <n v="321"/>
    <x v="4"/>
    <x v="3"/>
    <n v="200506"/>
    <n v="25"/>
    <n v="0"/>
    <n v="12"/>
  </r>
  <r>
    <d v="2005-06-13T00:00:00"/>
    <s v="Monday"/>
    <x v="0"/>
    <n v="0.25"/>
    <n v="0"/>
    <n v="9"/>
    <n v="47"/>
    <d v="1899-12-30T00:09:47"/>
    <d v="1899-12-30T00:39:08"/>
    <s v="L       "/>
    <x v="39"/>
    <n v="1.5332197614991494"/>
    <n v="0"/>
    <x v="0"/>
    <m/>
    <d v="1899-12-30T01:33:55"/>
    <d v="1899-12-30T00:46:58"/>
    <d v="1899-12-30T17:05:18"/>
    <d v="1899-12-30T17:57:42"/>
    <d v="1899-12-30T08:32:39"/>
    <d v="1899-12-30T08:58:51"/>
    <n v="2981"/>
    <x v="4"/>
    <x v="3"/>
    <n v="200506"/>
    <n v="25"/>
    <n v="0"/>
    <n v="13"/>
  </r>
  <r>
    <d v="2005-06-14T00:00:00"/>
    <s v="Tuesday"/>
    <x v="0"/>
    <n v="0.25"/>
    <n v="0"/>
    <n v="9"/>
    <n v="59"/>
    <d v="1899-12-30T00:09:59"/>
    <d v="1899-12-30T00:39:56"/>
    <s v="L       "/>
    <x v="39"/>
    <n v="1.5025041736227058"/>
    <n v="0"/>
    <x v="0"/>
    <m/>
    <d v="1899-12-30T01:35:50"/>
    <d v="1899-12-30T00:47:55"/>
    <d v="1899-12-30T17:26:15"/>
    <d v="1899-12-30T18:18:39"/>
    <d v="1899-12-30T08:43:08"/>
    <d v="1899-12-30T09:09:20"/>
    <n v="2996"/>
    <x v="4"/>
    <x v="3"/>
    <n v="200506"/>
    <n v="25"/>
    <n v="0"/>
    <n v="14"/>
  </r>
  <r>
    <d v="2005-06-15T00:00:00"/>
    <s v="Wednesday"/>
    <x v="2"/>
    <n v="3.25"/>
    <n v="0"/>
    <n v="33"/>
    <n v="10"/>
    <d v="1899-12-30T00:33:10"/>
    <d v="1899-12-30T00:10:12"/>
    <s v="R200501"/>
    <x v="49"/>
    <n v="5.8793969849246288"/>
    <n v="0"/>
    <x v="0"/>
    <m/>
    <d v="1899-12-30T04:27:22"/>
    <d v="1899-12-30T02:13:41"/>
    <d v="1899-12-30T04:27:22"/>
    <d v="1899-12-30T05:19:46"/>
    <d v="1899-12-30T02:13:41"/>
    <d v="1899-12-30T02:39:53"/>
    <n v="1567"/>
    <x v="4"/>
    <x v="3"/>
    <n v="200506"/>
    <n v="25"/>
    <n v="0"/>
    <n v="15"/>
  </r>
  <r>
    <d v="2005-06-21T00:00:00"/>
    <s v="Tuesday"/>
    <x v="2"/>
    <n v="2.25"/>
    <n v="0"/>
    <n v="20"/>
    <n v="22"/>
    <d v="1899-12-30T00:20:22"/>
    <d v="1899-12-30T00:09:03"/>
    <s v="R200501"/>
    <x v="53"/>
    <n v="6.6284779050736544"/>
    <n v="0"/>
    <x v="0"/>
    <m/>
    <d v="1899-12-30T03:57:10"/>
    <d v="1899-12-30T01:58:35"/>
    <d v="1899-12-30T03:57:10"/>
    <d v="1899-12-30T04:49:34"/>
    <d v="1899-12-30T01:58:35"/>
    <d v="1899-12-30T02:24:47"/>
    <n v="830"/>
    <x v="4"/>
    <x v="3"/>
    <n v="200506"/>
    <n v="26"/>
    <n v="5"/>
    <n v="21"/>
  </r>
  <r>
    <d v="2005-06-22T00:00:00"/>
    <s v="Wednesday"/>
    <x v="0"/>
    <n v="0.5"/>
    <n v="0"/>
    <n v="18"/>
    <n v="31"/>
    <d v="1899-12-30T00:18:31"/>
    <d v="1899-12-30T00:37:02"/>
    <s v="LW      "/>
    <x v="54"/>
    <n v="1.6201620162016213"/>
    <n v="0"/>
    <x v="0"/>
    <m/>
    <d v="1899-12-30T01:28:53"/>
    <d v="1899-12-30T00:44:26"/>
    <d v="1899-12-30T16:10:16"/>
    <d v="1899-12-30T17:02:40"/>
    <d v="1899-12-30T08:05:08"/>
    <d v="1899-12-30T08:31:20"/>
    <n v="2933"/>
    <x v="4"/>
    <x v="3"/>
    <n v="200506"/>
    <n v="26"/>
    <n v="0"/>
    <n v="22"/>
  </r>
  <r>
    <d v="2005-06-22T00:00:00"/>
    <s v="Wednesday"/>
    <x v="1"/>
    <n v="9.1"/>
    <n v="0"/>
    <n v="32"/>
    <n v="48"/>
    <d v="1899-12-30T00:32:48"/>
    <d v="1899-12-30T00:03:36"/>
    <s v="B       "/>
    <x v="54"/>
    <n v="16.64634146341465"/>
    <n v="0"/>
    <x v="0"/>
    <m/>
    <d v="1899-12-30T06:43:42"/>
    <d v="1899-12-30T03:21:51"/>
    <d v="1899-12-30T01:34:26"/>
    <d v="1899-12-30T02:26:50"/>
    <d v="1899-12-30T00:47:13"/>
    <d v="1899-12-30T01:13:25"/>
    <n v="291"/>
    <x v="4"/>
    <x v="3"/>
    <n v="200506"/>
    <n v="26"/>
    <n v="0"/>
    <n v="22"/>
  </r>
  <r>
    <d v="2005-06-22T00:00:00"/>
    <s v="Wednesday"/>
    <x v="2"/>
    <n v="3.1"/>
    <n v="0"/>
    <n v="36"/>
    <n v="57"/>
    <d v="1899-12-30T00:36:57"/>
    <d v="1899-12-30T00:11:55"/>
    <s v="R200501"/>
    <x v="7"/>
    <n v="5.0338294993234145"/>
    <n v="0"/>
    <x v="0"/>
    <m/>
    <d v="1899-12-30T05:12:17"/>
    <d v="1899-12-30T02:36:09"/>
    <d v="1899-12-30T05:12:17"/>
    <d v="1899-12-30T06:04:41"/>
    <d v="1899-12-30T02:36:09"/>
    <d v="1899-12-30T03:02:21"/>
    <n v="2401"/>
    <x v="4"/>
    <x v="3"/>
    <n v="200506"/>
    <n v="26"/>
    <n v="0"/>
    <n v="22"/>
  </r>
  <r>
    <d v="2005-06-24T00:00:00"/>
    <s v="Friday"/>
    <x v="2"/>
    <n v="2.25"/>
    <n v="0"/>
    <n v="23"/>
    <n v="10"/>
    <d v="1899-12-30T00:23:10"/>
    <d v="1899-12-30T00:10:18"/>
    <s v="R200501"/>
    <x v="53"/>
    <n v="5.8273381294964066"/>
    <n v="0"/>
    <x v="0"/>
    <m/>
    <d v="1899-12-30T04:29:46"/>
    <d v="1899-12-30T02:14:53"/>
    <d v="1899-12-30T04:29:46"/>
    <d v="1899-12-30T05:22:10"/>
    <d v="1899-12-30T02:14:53"/>
    <d v="1899-12-30T02:41:05"/>
    <n v="1635"/>
    <x v="4"/>
    <x v="3"/>
    <n v="200506"/>
    <n v="26"/>
    <n v="1"/>
    <n v="24"/>
  </r>
  <r>
    <d v="2005-06-25T00:00:00"/>
    <s v="Saturday"/>
    <x v="2"/>
    <n v="4"/>
    <n v="0"/>
    <n v="46"/>
    <n v="8"/>
    <d v="1899-12-30T00:46:08"/>
    <d v="1899-12-30T00:11:32"/>
    <s v="R200501"/>
    <x v="55"/>
    <n v="5.2023121387283275"/>
    <n v="0"/>
    <x v="0"/>
    <m/>
    <d v="1899-12-30T05:02:10"/>
    <d v="1899-12-30T02:31:05"/>
    <d v="1899-12-30T05:02:10"/>
    <d v="1899-12-30T05:54:34"/>
    <d v="1899-12-30T02:31:05"/>
    <d v="1899-12-30T02:57:17"/>
    <n v="2284"/>
    <x v="4"/>
    <x v="3"/>
    <n v="200506"/>
    <n v="26"/>
    <n v="0"/>
    <n v="25"/>
  </r>
  <r>
    <d v="2005-06-26T00:00:00"/>
    <s v="Sunday"/>
    <x v="1"/>
    <n v="25"/>
    <n v="1"/>
    <n v="46"/>
    <n v="7"/>
    <d v="1899-12-30T01:46:07"/>
    <d v="1899-12-30T00:04:15"/>
    <s v="B       "/>
    <x v="19"/>
    <n v="14.135385581906716"/>
    <n v="0"/>
    <x v="0"/>
    <m/>
    <d v="1899-12-30T07:55:24"/>
    <d v="1899-12-30T03:57:42"/>
    <d v="1899-12-30T01:51:13"/>
    <d v="1899-12-30T02:43:37"/>
    <d v="1899-12-30T00:55:36"/>
    <d v="1899-12-30T01:21:48"/>
    <n v="517"/>
    <x v="4"/>
    <x v="3"/>
    <n v="200506"/>
    <n v="27"/>
    <n v="0"/>
    <n v="26"/>
  </r>
  <r>
    <d v="2005-06-27T00:00:00"/>
    <s v="Monday"/>
    <x v="2"/>
    <n v="3.1"/>
    <n v="0"/>
    <n v="34"/>
    <n v="58"/>
    <d v="1899-12-30T00:34:58"/>
    <d v="1899-12-30T00:11:17"/>
    <s v="R200501"/>
    <x v="56"/>
    <n v="5.319351763584371"/>
    <n v="0"/>
    <x v="0"/>
    <m/>
    <d v="1899-12-30T04:55:31"/>
    <d v="1899-12-30T02:27:46"/>
    <d v="1899-12-30T04:55:31"/>
    <d v="1899-12-30T05:47:56"/>
    <d v="1899-12-30T02:27:46"/>
    <d v="1899-12-30T02:53:58"/>
    <n v="2184"/>
    <x v="4"/>
    <x v="3"/>
    <n v="200506"/>
    <n v="27"/>
    <n v="0"/>
    <n v="27"/>
  </r>
  <r>
    <d v="2005-06-28T00:00:00"/>
    <s v="Tuesday"/>
    <x v="2"/>
    <n v="3.1"/>
    <n v="0"/>
    <n v="30"/>
    <n v="34"/>
    <d v="1899-12-30T00:30:34"/>
    <d v="1899-12-30T00:09:52"/>
    <s v="R200501"/>
    <x v="56"/>
    <n v="6.0850599781897534"/>
    <n v="0"/>
    <x v="0"/>
    <m/>
    <d v="1899-12-30T04:18:20"/>
    <d v="1899-12-30T02:09:10"/>
    <d v="1899-12-30T04:18:20"/>
    <d v="1899-12-30T05:10:44"/>
    <d v="1899-12-30T02:09:10"/>
    <d v="1899-12-30T02:35:22"/>
    <n v="1306"/>
    <x v="4"/>
    <x v="3"/>
    <n v="200506"/>
    <n v="27"/>
    <n v="0"/>
    <n v="28"/>
  </r>
  <r>
    <d v="2005-06-30T00:00:00"/>
    <s v="Thursday"/>
    <x v="2"/>
    <n v="3.1"/>
    <n v="0"/>
    <n v="30"/>
    <n v="43"/>
    <d v="1899-12-30T00:30:43"/>
    <d v="1899-12-30T00:09:55"/>
    <s v="R200403"/>
    <x v="56"/>
    <n v="6.0553445469343519"/>
    <n v="0"/>
    <x v="0"/>
    <m/>
    <d v="1899-12-30T04:19:36"/>
    <d v="1899-12-30T02:09:48"/>
    <d v="1899-12-30T04:19:36"/>
    <d v="1899-12-30T05:12:00"/>
    <d v="1899-12-30T02:09:48"/>
    <d v="1899-12-30T02:36:00"/>
    <n v="1343"/>
    <x v="4"/>
    <x v="3"/>
    <n v="200506"/>
    <n v="27"/>
    <n v="1"/>
    <n v="30"/>
  </r>
  <r>
    <d v="2005-07-01T00:00:00"/>
    <s v="Friday"/>
    <x v="2"/>
    <n v="3.1"/>
    <n v="0"/>
    <n v="30"/>
    <n v="21"/>
    <d v="1899-12-30T00:30:21"/>
    <d v="1899-12-30T00:09:47"/>
    <s v="R200403"/>
    <x v="56"/>
    <n v="6.1285008237232335"/>
    <n v="0"/>
    <x v="0"/>
    <m/>
    <d v="1899-12-30T04:16:30"/>
    <d v="1899-12-30T02:08:15"/>
    <d v="1899-12-30T04:16:30"/>
    <d v="1899-12-30T05:08:54"/>
    <d v="1899-12-30T02:08:15"/>
    <d v="1899-12-30T02:34:27"/>
    <n v="1240"/>
    <x v="4"/>
    <x v="0"/>
    <n v="200507"/>
    <n v="27"/>
    <n v="0"/>
    <n v="1"/>
  </r>
  <r>
    <d v="2005-07-03T00:00:00"/>
    <s v="Sunday"/>
    <x v="2"/>
    <n v="2"/>
    <n v="0"/>
    <n v="20"/>
    <n v="55"/>
    <d v="1899-12-30T00:20:55"/>
    <d v="1899-12-30T00:10:28"/>
    <s v="R200501"/>
    <x v="57"/>
    <n v="5.737051792828689"/>
    <n v="0"/>
    <x v="0"/>
    <m/>
    <d v="1899-12-30T04:34:01"/>
    <d v="1899-12-30T02:17:00"/>
    <d v="1899-12-30T04:34:01"/>
    <d v="1899-12-30T05:26:25"/>
    <d v="1899-12-30T02:17:00"/>
    <d v="1899-12-30T02:43:12"/>
    <n v="1748"/>
    <x v="4"/>
    <x v="0"/>
    <n v="200507"/>
    <n v="28"/>
    <n v="1"/>
    <n v="3"/>
  </r>
  <r>
    <d v="2005-07-04T00:00:00"/>
    <s v="Monday"/>
    <x v="1"/>
    <n v="8"/>
    <n v="2"/>
    <n v="0"/>
    <n v="0"/>
    <d v="1899-12-30T02:00:00"/>
    <d v="1899-12-30T00:15:00"/>
    <s v="Other"/>
    <x v="58"/>
    <n v="4.0000000000000036"/>
    <n v="0"/>
    <x v="0"/>
    <m/>
    <d v="1899-12-31T04:00:00"/>
    <d v="1899-12-30T14:00:00"/>
    <d v="1899-12-30T06:33:00"/>
    <d v="1899-12-30T07:25:24"/>
    <d v="1899-12-30T03:16:30"/>
    <d v="1899-12-30T03:42:42"/>
    <n v="2676"/>
    <x v="4"/>
    <x v="0"/>
    <n v="200507"/>
    <n v="28"/>
    <n v="0"/>
    <n v="4"/>
  </r>
  <r>
    <d v="2005-07-06T00:00:00"/>
    <s v="Wednesday"/>
    <x v="1"/>
    <n v="5"/>
    <n v="0"/>
    <n v="25"/>
    <n v="0"/>
    <d v="1899-12-30T00:25:00"/>
    <d v="1899-12-30T00:05:00"/>
    <s v="Other"/>
    <x v="59"/>
    <n v="12.000000000000009"/>
    <n v="0"/>
    <x v="0"/>
    <m/>
    <d v="1899-12-30T09:20:00"/>
    <d v="1899-12-30T04:40:00"/>
    <d v="1899-12-30T02:11:00"/>
    <d v="1899-12-30T03:03:24"/>
    <d v="1899-12-30T01:05:30"/>
    <d v="1899-12-30T01:31:42"/>
    <n v="652"/>
    <x v="4"/>
    <x v="0"/>
    <n v="200507"/>
    <n v="28"/>
    <n v="1"/>
    <n v="6"/>
  </r>
  <r>
    <d v="2005-07-06T00:00:00"/>
    <s v="Wednesday"/>
    <x v="2"/>
    <n v="2"/>
    <n v="0"/>
    <n v="25"/>
    <n v="0"/>
    <d v="1899-12-30T00:25:00"/>
    <d v="1899-12-30T00:12:30"/>
    <s v="R200501"/>
    <x v="1"/>
    <n v="4.8000000000000034"/>
    <n v="0"/>
    <x v="0"/>
    <m/>
    <d v="1899-12-30T05:27:30"/>
    <d v="1899-12-30T02:43:45"/>
    <d v="1899-12-30T05:27:30"/>
    <d v="1899-12-30T06:19:54"/>
    <d v="1899-12-30T02:43:45"/>
    <d v="1899-12-30T03:09:57"/>
    <n v="2509"/>
    <x v="4"/>
    <x v="0"/>
    <n v="200507"/>
    <n v="28"/>
    <n v="0"/>
    <n v="6"/>
  </r>
  <r>
    <d v="2005-07-07T00:00:00"/>
    <s v="Thursday"/>
    <x v="2"/>
    <n v="2"/>
    <n v="0"/>
    <n v="23"/>
    <n v="0"/>
    <d v="1899-12-30T00:23:00"/>
    <d v="1899-12-30T00:11:30"/>
    <s v="R200501"/>
    <x v="57"/>
    <n v="5.2173913043478297"/>
    <n v="0"/>
    <x v="0"/>
    <m/>
    <d v="1899-12-30T05:01:18"/>
    <d v="1899-12-30T02:30:39"/>
    <d v="1899-12-30T05:01:18"/>
    <d v="1899-12-30T05:53:42"/>
    <d v="1899-12-30T02:30:39"/>
    <d v="1899-12-30T02:56:51"/>
    <n v="2274"/>
    <x v="4"/>
    <x v="0"/>
    <n v="200507"/>
    <n v="28"/>
    <n v="0"/>
    <n v="7"/>
  </r>
  <r>
    <d v="2005-07-08T00:00:00"/>
    <s v="Friday"/>
    <x v="1"/>
    <n v="5"/>
    <n v="0"/>
    <n v="25"/>
    <n v="0"/>
    <d v="1899-12-30T00:25:00"/>
    <d v="1899-12-30T00:05:00"/>
    <s v="Other"/>
    <x v="59"/>
    <n v="12.000000000000009"/>
    <n v="0"/>
    <x v="0"/>
    <m/>
    <d v="1899-12-30T09:20:00"/>
    <d v="1899-12-30T04:40:00"/>
    <d v="1899-12-30T02:11:00"/>
    <d v="1899-12-30T03:03:24"/>
    <d v="1899-12-30T01:05:30"/>
    <d v="1899-12-30T01:31:42"/>
    <n v="652"/>
    <x v="4"/>
    <x v="0"/>
    <n v="200507"/>
    <n v="28"/>
    <n v="0"/>
    <n v="8"/>
  </r>
  <r>
    <d v="2005-07-10T00:00:00"/>
    <s v="Sunday"/>
    <x v="2"/>
    <n v="4.5"/>
    <n v="0"/>
    <n v="50"/>
    <n v="1"/>
    <d v="1899-12-30T00:50:01"/>
    <d v="1899-12-30T00:11:07"/>
    <s v="R200501"/>
    <x v="60"/>
    <n v="5.3982005998000711"/>
    <n v="0"/>
    <x v="0"/>
    <m/>
    <d v="1899-12-30T04:51:12"/>
    <d v="1899-12-30T02:25:36"/>
    <d v="1899-12-30T04:51:12"/>
    <d v="1899-12-30T05:43:37"/>
    <d v="1899-12-30T02:25:36"/>
    <d v="1899-12-30T02:51:48"/>
    <n v="2119"/>
    <x v="4"/>
    <x v="0"/>
    <n v="200507"/>
    <n v="29"/>
    <n v="1"/>
    <n v="10"/>
  </r>
  <r>
    <d v="2005-07-11T00:00:00"/>
    <s v="Monday"/>
    <x v="2"/>
    <n v="2.25"/>
    <n v="0"/>
    <n v="21"/>
    <n v="53"/>
    <d v="1899-12-30T00:21:53"/>
    <d v="1899-12-30T00:09:44"/>
    <s v="R200501"/>
    <x v="53"/>
    <n v="6.1690784463061741"/>
    <n v="0"/>
    <x v="0"/>
    <m/>
    <d v="1899-12-30T04:14:49"/>
    <d v="1899-12-30T02:07:25"/>
    <d v="1899-12-30T04:14:49"/>
    <d v="1899-12-30T05:07:13"/>
    <d v="1899-12-30T02:07:25"/>
    <d v="1899-12-30T02:33:37"/>
    <n v="1196"/>
    <x v="4"/>
    <x v="0"/>
    <n v="200507"/>
    <n v="29"/>
    <n v="0"/>
    <n v="11"/>
  </r>
  <r>
    <d v="2005-07-12T00:00:00"/>
    <s v="Tuesday"/>
    <x v="0"/>
    <n v="0.25"/>
    <n v="0"/>
    <n v="10"/>
    <n v="0"/>
    <d v="1899-12-30T00:10:00"/>
    <d v="1899-12-30T00:40:00"/>
    <s v="L       "/>
    <x v="39"/>
    <n v="1.5000000000000013"/>
    <n v="0"/>
    <x v="0"/>
    <m/>
    <d v="1899-12-30T01:36:00"/>
    <d v="1899-12-30T00:48:00"/>
    <d v="1899-12-30T17:28:00"/>
    <d v="1899-12-30T18:20:24"/>
    <d v="1899-12-30T08:44:00"/>
    <d v="1899-12-30T09:10:12"/>
    <n v="2998"/>
    <x v="4"/>
    <x v="0"/>
    <n v="200507"/>
    <n v="29"/>
    <n v="0"/>
    <n v="12"/>
  </r>
  <r>
    <d v="2005-07-13T00:00:00"/>
    <s v="Wednesday"/>
    <x v="0"/>
    <n v="0.25"/>
    <n v="0"/>
    <n v="9"/>
    <n v="16"/>
    <d v="1899-12-30T00:09:16"/>
    <d v="1899-12-30T00:37:04"/>
    <s v="L       "/>
    <x v="39"/>
    <n v="1.6187050359712241"/>
    <n v="0"/>
    <x v="0"/>
    <m/>
    <d v="1899-12-30T01:28:58"/>
    <d v="1899-12-30T00:44:29"/>
    <d v="1899-12-30T16:11:09"/>
    <d v="1899-12-30T17:03:33"/>
    <d v="1899-12-30T08:05:34"/>
    <d v="1899-12-30T08:31:46"/>
    <n v="2934"/>
    <x v="4"/>
    <x v="0"/>
    <n v="200507"/>
    <n v="29"/>
    <n v="0"/>
    <n v="13"/>
  </r>
  <r>
    <d v="2005-07-13T00:00:00"/>
    <s v="Wednesday"/>
    <x v="2"/>
    <n v="2.35"/>
    <n v="0"/>
    <n v="22"/>
    <n v="35"/>
    <d v="1899-12-30T00:22:35"/>
    <d v="1899-12-30T00:09:37"/>
    <s v="R200403"/>
    <x v="53"/>
    <n v="6.2435424354243594"/>
    <n v="0"/>
    <x v="0"/>
    <m/>
    <d v="1899-12-30T04:11:47"/>
    <d v="1899-12-30T02:05:53"/>
    <d v="1899-12-30T04:11:47"/>
    <d v="1899-12-30T05:04:11"/>
    <d v="1899-12-30T02:05:53"/>
    <d v="1899-12-30T02:32:05"/>
    <n v="1105"/>
    <x v="4"/>
    <x v="0"/>
    <n v="200507"/>
    <n v="29"/>
    <n v="0"/>
    <n v="13"/>
  </r>
  <r>
    <d v="2005-07-15T00:00:00"/>
    <s v="Friday"/>
    <x v="0"/>
    <n v="0.5"/>
    <n v="0"/>
    <n v="18"/>
    <n v="12"/>
    <d v="1899-12-30T00:18:12"/>
    <d v="1899-12-30T00:36:24"/>
    <s v="L       "/>
    <x v="61"/>
    <n v="1.6483516483516496"/>
    <n v="0"/>
    <x v="0"/>
    <m/>
    <d v="1899-12-30T01:27:22"/>
    <d v="1899-12-30T00:43:41"/>
    <d v="1899-12-30T15:53:41"/>
    <d v="1899-12-30T16:46:05"/>
    <d v="1899-12-30T07:56:50"/>
    <d v="1899-12-30T08:23:02"/>
    <n v="2910"/>
    <x v="4"/>
    <x v="0"/>
    <n v="200507"/>
    <n v="29"/>
    <n v="1"/>
    <n v="15"/>
  </r>
  <r>
    <d v="2005-07-15T00:00:00"/>
    <s v="Friday"/>
    <x v="2"/>
    <n v="3.1"/>
    <n v="0"/>
    <n v="31"/>
    <n v="16"/>
    <d v="1899-12-30T00:31:16"/>
    <d v="1899-12-30T00:10:05"/>
    <s v="R200403"/>
    <x v="56"/>
    <n v="5.9488272921108791"/>
    <n v="0"/>
    <x v="0"/>
    <m/>
    <d v="1899-12-30T04:24:15"/>
    <d v="1899-12-30T02:12:08"/>
    <d v="1899-12-30T04:24:15"/>
    <d v="1899-12-30T05:16:39"/>
    <d v="1899-12-30T02:12:08"/>
    <d v="1899-12-30T02:38:20"/>
    <n v="1483"/>
    <x v="4"/>
    <x v="0"/>
    <n v="200507"/>
    <n v="29"/>
    <n v="0"/>
    <n v="15"/>
  </r>
  <r>
    <d v="2005-07-16T00:00:00"/>
    <s v="Saturday"/>
    <x v="2"/>
    <n v="3"/>
    <n v="0"/>
    <n v="32"/>
    <n v="3"/>
    <d v="1899-12-30T00:32:03"/>
    <d v="1899-12-30T00:10:41"/>
    <s v="R200501"/>
    <x v="62"/>
    <n v="5.6162246489859644"/>
    <n v="0"/>
    <x v="0"/>
    <m/>
    <d v="1899-12-30T04:39:54"/>
    <d v="1899-12-30T02:19:57"/>
    <d v="1899-12-30T04:39:54"/>
    <d v="1899-12-30T05:32:18"/>
    <d v="1899-12-30T02:19:57"/>
    <d v="1899-12-30T02:46:09"/>
    <n v="1879"/>
    <x v="4"/>
    <x v="0"/>
    <n v="200507"/>
    <n v="29"/>
    <n v="0"/>
    <n v="16"/>
  </r>
  <r>
    <d v="2005-07-18T00:00:00"/>
    <s v="Monday"/>
    <x v="2"/>
    <n v="2.9"/>
    <n v="0"/>
    <n v="30"/>
    <n v="31"/>
    <d v="1899-12-30T00:30:31"/>
    <d v="1899-12-30T00:10:31"/>
    <s v="R200403"/>
    <x v="47"/>
    <n v="5.7018022938285133"/>
    <n v="0"/>
    <x v="0"/>
    <m/>
    <d v="1899-12-30T04:35:42"/>
    <d v="1899-12-30T02:17:51"/>
    <d v="1899-12-30T04:35:42"/>
    <d v="1899-12-30T05:28:06"/>
    <d v="1899-12-30T02:17:51"/>
    <d v="1899-12-30T02:44:03"/>
    <n v="1796"/>
    <x v="4"/>
    <x v="0"/>
    <n v="200507"/>
    <n v="30"/>
    <n v="1"/>
    <n v="18"/>
  </r>
  <r>
    <d v="2005-07-19T00:00:00"/>
    <s v="Tuesday"/>
    <x v="0"/>
    <n v="0.25"/>
    <n v="0"/>
    <n v="9"/>
    <n v="42"/>
    <d v="1899-12-30T00:09:42"/>
    <d v="1899-12-30T00:38:48"/>
    <s v="L       "/>
    <x v="39"/>
    <n v="1.546391752577321"/>
    <n v="0"/>
    <x v="0"/>
    <m/>
    <d v="1899-12-30T01:33:07"/>
    <d v="1899-12-30T00:46:34"/>
    <d v="1899-12-30T16:56:34"/>
    <d v="1899-12-30T17:48:58"/>
    <d v="1899-12-30T08:28:17"/>
    <d v="1899-12-30T08:54:29"/>
    <n v="2968"/>
    <x v="4"/>
    <x v="0"/>
    <n v="200507"/>
    <n v="30"/>
    <n v="0"/>
    <n v="19"/>
  </r>
  <r>
    <d v="2005-07-19T00:00:00"/>
    <s v="Tuesday"/>
    <x v="2"/>
    <n v="2.82"/>
    <n v="0"/>
    <n v="30"/>
    <n v="0"/>
    <d v="1899-12-30T00:30:00"/>
    <d v="1899-12-30T00:10:38"/>
    <s v="R200501"/>
    <x v="2"/>
    <n v="5.6400000000000041"/>
    <n v="0"/>
    <x v="0"/>
    <m/>
    <d v="1899-12-30T04:38:43"/>
    <d v="1899-12-30T02:19:22"/>
    <d v="1899-12-30T04:38:43"/>
    <d v="1899-12-30T05:31:07"/>
    <d v="1899-12-30T02:19:22"/>
    <d v="1899-12-30T02:45:34"/>
    <n v="1855"/>
    <x v="4"/>
    <x v="0"/>
    <n v="200507"/>
    <n v="30"/>
    <n v="0"/>
    <n v="19"/>
  </r>
  <r>
    <d v="2005-07-20T00:00:00"/>
    <s v="Wednesday"/>
    <x v="2"/>
    <n v="2.9"/>
    <n v="0"/>
    <n v="28"/>
    <n v="40"/>
    <d v="1899-12-30T00:28:40"/>
    <d v="1899-12-30T00:09:53"/>
    <s v="R200501"/>
    <x v="47"/>
    <n v="6.0697674418604688"/>
    <n v="0"/>
    <x v="0"/>
    <m/>
    <d v="1899-12-30T04:18:59"/>
    <d v="1899-12-30T02:09:30"/>
    <d v="1899-12-30T04:18:59"/>
    <d v="1899-12-30T05:11:23"/>
    <d v="1899-12-30T02:09:30"/>
    <d v="1899-12-30T02:35:42"/>
    <n v="1331"/>
    <x v="4"/>
    <x v="0"/>
    <n v="200507"/>
    <n v="30"/>
    <n v="0"/>
    <n v="20"/>
  </r>
  <r>
    <d v="2005-07-21T00:00:00"/>
    <s v="Thursday"/>
    <x v="2"/>
    <n v="2.5499999999999998"/>
    <n v="0"/>
    <n v="27"/>
    <n v="34"/>
    <d v="1899-12-30T00:27:34"/>
    <d v="1899-12-30T00:10:49"/>
    <s v="R200501"/>
    <x v="53"/>
    <n v="5.5501813784764247"/>
    <n v="0"/>
    <x v="0"/>
    <m/>
    <d v="1899-12-30T04:43:14"/>
    <d v="1899-12-30T02:21:37"/>
    <d v="1899-12-30T04:43:14"/>
    <d v="1899-12-30T05:35:38"/>
    <d v="1899-12-30T02:21:37"/>
    <d v="1899-12-30T02:47:49"/>
    <n v="1954"/>
    <x v="4"/>
    <x v="0"/>
    <n v="200507"/>
    <n v="30"/>
    <n v="0"/>
    <n v="21"/>
  </r>
  <r>
    <d v="2005-07-22T00:00:00"/>
    <s v="Friday"/>
    <x v="0"/>
    <n v="0.5"/>
    <n v="0"/>
    <n v="19"/>
    <n v="50"/>
    <d v="1899-12-30T00:19:50"/>
    <d v="1899-12-30T00:39:40"/>
    <s v="L       "/>
    <x v="61"/>
    <n v="1.512605042016808"/>
    <n v="0"/>
    <x v="0"/>
    <m/>
    <d v="1899-12-30T01:35:12"/>
    <d v="1899-12-30T00:47:36"/>
    <d v="1899-12-30T17:19:16"/>
    <d v="1899-12-30T18:11:40"/>
    <d v="1899-12-30T08:39:38"/>
    <d v="1899-12-30T09:05:50"/>
    <n v="2993"/>
    <x v="4"/>
    <x v="0"/>
    <n v="200507"/>
    <n v="30"/>
    <n v="0"/>
    <n v="22"/>
  </r>
  <r>
    <d v="2005-07-22T00:00:00"/>
    <s v="Friday"/>
    <x v="1"/>
    <n v="11"/>
    <n v="0"/>
    <n v="38"/>
    <n v="50"/>
    <d v="1899-12-30T00:38:50"/>
    <d v="1899-12-30T00:03:32"/>
    <s v="B       "/>
    <x v="63"/>
    <n v="16.995708154506449"/>
    <n v="0"/>
    <x v="0"/>
    <m/>
    <d v="1899-12-30T06:35:24"/>
    <d v="1899-12-30T03:17:42"/>
    <d v="1899-12-30T01:32:30"/>
    <d v="1899-12-30T02:24:54"/>
    <d v="1899-12-30T00:46:15"/>
    <d v="1899-12-30T01:12:27"/>
    <n v="272"/>
    <x v="4"/>
    <x v="0"/>
    <n v="200507"/>
    <n v="30"/>
    <n v="0"/>
    <n v="22"/>
  </r>
  <r>
    <d v="2005-07-24T00:00:00"/>
    <s v="Sunday"/>
    <x v="1"/>
    <n v="25"/>
    <n v="1"/>
    <n v="39"/>
    <n v="35"/>
    <d v="1899-12-30T01:39:35"/>
    <d v="1899-12-30T00:03:59"/>
    <s v="B       "/>
    <x v="19"/>
    <n v="15.062761506276161"/>
    <n v="0"/>
    <x v="0"/>
    <m/>
    <d v="1899-12-30T07:26:08"/>
    <d v="1899-12-30T03:43:04"/>
    <d v="1899-12-30T01:44:22"/>
    <d v="1899-12-30T02:36:46"/>
    <d v="1899-12-30T00:52:11"/>
    <d v="1899-12-30T01:18:23"/>
    <n v="419"/>
    <x v="4"/>
    <x v="0"/>
    <n v="200507"/>
    <n v="31"/>
    <n v="1"/>
    <n v="24"/>
  </r>
  <r>
    <d v="2005-07-25T00:00:00"/>
    <s v="Monday"/>
    <x v="0"/>
    <n v="0.25"/>
    <n v="0"/>
    <n v="9"/>
    <n v="21"/>
    <d v="1899-12-30T00:09:21"/>
    <d v="1899-12-30T00:37:24"/>
    <s v="L       "/>
    <x v="39"/>
    <n v="1.6042780748663117"/>
    <n v="0"/>
    <x v="0"/>
    <m/>
    <d v="1899-12-30T01:29:46"/>
    <d v="1899-12-30T00:44:53"/>
    <d v="1899-12-30T16:19:53"/>
    <d v="1899-12-30T17:12:17"/>
    <d v="1899-12-30T08:09:56"/>
    <d v="1899-12-30T08:36:08"/>
    <n v="2939"/>
    <x v="4"/>
    <x v="0"/>
    <n v="200507"/>
    <n v="31"/>
    <n v="0"/>
    <n v="25"/>
  </r>
  <r>
    <d v="2005-07-26T00:00:00"/>
    <s v="Tuesday"/>
    <x v="2"/>
    <n v="3"/>
    <n v="0"/>
    <n v="30"/>
    <n v="24"/>
    <d v="1899-12-30T00:30:24"/>
    <d v="1899-12-30T00:10:08"/>
    <s v="R200501"/>
    <x v="2"/>
    <n v="5.9210526315789531"/>
    <n v="0"/>
    <x v="0"/>
    <m/>
    <d v="1899-12-30T04:25:30"/>
    <d v="1899-12-30T02:12:45"/>
    <d v="1899-12-30T04:25:30"/>
    <d v="1899-12-30T05:17:54"/>
    <d v="1899-12-30T02:12:45"/>
    <d v="1899-12-30T02:38:57"/>
    <n v="1506"/>
    <x v="4"/>
    <x v="0"/>
    <n v="200507"/>
    <n v="31"/>
    <n v="0"/>
    <n v="26"/>
  </r>
  <r>
    <d v="2005-07-27T00:00:00"/>
    <s v="Wednesday"/>
    <x v="2"/>
    <n v="3"/>
    <n v="0"/>
    <n v="29"/>
    <n v="18"/>
    <d v="1899-12-30T00:29:18"/>
    <d v="1899-12-30T00:09:46"/>
    <s v="R200501"/>
    <x v="2"/>
    <n v="6.1433447098976162"/>
    <n v="0"/>
    <x v="0"/>
    <m/>
    <d v="1899-12-30T04:15:53"/>
    <d v="1899-12-30T02:07:57"/>
    <d v="1899-12-30T04:15:53"/>
    <d v="1899-12-30T05:08:17"/>
    <d v="1899-12-30T02:07:57"/>
    <d v="1899-12-30T02:34:09"/>
    <n v="1222"/>
    <x v="4"/>
    <x v="0"/>
    <n v="200507"/>
    <n v="31"/>
    <n v="0"/>
    <n v="27"/>
  </r>
  <r>
    <d v="2005-07-28T00:00:00"/>
    <s v="Thursday"/>
    <x v="0"/>
    <n v="0.5"/>
    <n v="0"/>
    <n v="17"/>
    <n v="40"/>
    <d v="1899-12-30T00:17:40"/>
    <d v="1899-12-30T00:35:20"/>
    <s v="L       "/>
    <x v="64"/>
    <n v="1.698113207547171"/>
    <n v="0"/>
    <x v="0"/>
    <m/>
    <d v="1899-12-30T01:24:48"/>
    <d v="1899-12-30T00:42:24"/>
    <d v="1899-12-30T15:25:44"/>
    <d v="1899-12-30T16:18:08"/>
    <d v="1899-12-30T07:42:52"/>
    <d v="1899-12-30T08:09:04"/>
    <n v="2874"/>
    <x v="4"/>
    <x v="0"/>
    <n v="200507"/>
    <n v="31"/>
    <n v="0"/>
    <n v="28"/>
  </r>
  <r>
    <d v="2005-07-30T00:00:00"/>
    <s v="Saturday"/>
    <x v="1"/>
    <n v="45"/>
    <n v="3"/>
    <n v="4"/>
    <n v="10"/>
    <d v="1899-12-30T03:04:10"/>
    <d v="1899-12-30T00:04:06"/>
    <s v="B       "/>
    <x v="65"/>
    <n v="14.660633484162908"/>
    <n v="0"/>
    <x v="0"/>
    <m/>
    <d v="1899-12-30T07:38:22"/>
    <d v="1899-12-30T03:49:11"/>
    <d v="1899-12-30T01:47:14"/>
    <d v="1899-12-30T02:39:38"/>
    <d v="1899-12-30T00:53:37"/>
    <d v="1899-12-30T01:19:49"/>
    <n v="475"/>
    <x v="4"/>
    <x v="0"/>
    <n v="200507"/>
    <n v="31"/>
    <n v="1"/>
    <n v="30"/>
  </r>
  <r>
    <d v="2005-07-31T00:00:00"/>
    <s v="Sunday"/>
    <x v="5"/>
    <n v="2.5"/>
    <n v="0"/>
    <n v="50"/>
    <n v="1"/>
    <d v="1899-12-30T00:50:01"/>
    <d v="1899-12-30T00:20:00"/>
    <s v="R200403"/>
    <x v="48"/>
    <n v="2.9990003332222614"/>
    <n v="0"/>
    <x v="0"/>
    <m/>
    <d v="1899-12-30T00:00:00"/>
    <d v="1899-12-30T00:00:00"/>
    <d v="1899-12-30T08:44:10"/>
    <d v="1899-12-30T09:36:35"/>
    <d v="1899-12-30T04:22:05"/>
    <d v="1899-12-30T04:48:17"/>
    <n v="2740"/>
    <x v="4"/>
    <x v="0"/>
    <n v="200507"/>
    <n v="32"/>
    <n v="0"/>
    <n v="31"/>
  </r>
  <r>
    <d v="2005-08-02T00:00:00"/>
    <s v="Tuesday"/>
    <x v="2"/>
    <n v="2.9"/>
    <n v="0"/>
    <n v="29"/>
    <n v="42"/>
    <d v="1899-12-30T00:29:42"/>
    <d v="1899-12-30T00:10:14"/>
    <s v="R200501"/>
    <x v="47"/>
    <n v="5.8585858585858626"/>
    <n v="0"/>
    <x v="0"/>
    <m/>
    <d v="1899-12-30T04:28:19"/>
    <d v="1899-12-30T02:14:10"/>
    <d v="1899-12-30T04:28:19"/>
    <d v="1899-12-30T05:20:43"/>
    <d v="1899-12-30T02:14:10"/>
    <d v="1899-12-30T02:40:22"/>
    <n v="1589"/>
    <x v="4"/>
    <x v="4"/>
    <n v="200508"/>
    <n v="32"/>
    <n v="1"/>
    <n v="2"/>
  </r>
  <r>
    <d v="2005-08-04T00:00:00"/>
    <s v="Thursday"/>
    <x v="2"/>
    <n v="1.5"/>
    <n v="0"/>
    <n v="15"/>
    <n v="0"/>
    <d v="1899-12-30T00:15:00"/>
    <d v="1899-12-30T00:10:00"/>
    <s v="R200501"/>
    <x v="2"/>
    <n v="6.0000000000000053"/>
    <n v="0"/>
    <x v="0"/>
    <m/>
    <d v="1899-12-30T04:22:00"/>
    <d v="1899-12-30T02:11:00"/>
    <d v="1899-12-30T04:22:00"/>
    <d v="1899-12-30T05:14:24"/>
    <d v="1899-12-30T02:11:00"/>
    <d v="1899-12-30T02:37:12"/>
    <n v="1404"/>
    <x v="4"/>
    <x v="4"/>
    <n v="200508"/>
    <n v="32"/>
    <n v="1"/>
    <n v="4"/>
  </r>
  <r>
    <d v="2005-08-05T00:00:00"/>
    <s v="Friday"/>
    <x v="0"/>
    <n v="0.5"/>
    <n v="0"/>
    <n v="18"/>
    <n v="21"/>
    <d v="1899-12-30T00:18:21"/>
    <d v="1899-12-30T00:36:42"/>
    <s v="BL      "/>
    <x v="66"/>
    <n v="1.6348773841961866"/>
    <n v="0"/>
    <x v="0"/>
    <m/>
    <d v="1899-12-30T01:28:05"/>
    <d v="1899-12-30T00:44:02"/>
    <d v="1899-12-30T16:01:32"/>
    <d v="1899-12-30T16:53:56"/>
    <d v="1899-12-30T08:00:46"/>
    <d v="1899-12-30T08:26:58"/>
    <n v="2924"/>
    <x v="4"/>
    <x v="4"/>
    <n v="200508"/>
    <n v="32"/>
    <n v="0"/>
    <n v="5"/>
  </r>
  <r>
    <d v="2005-08-05T00:00:00"/>
    <s v="Friday"/>
    <x v="1"/>
    <n v="10"/>
    <n v="0"/>
    <n v="33"/>
    <n v="58"/>
    <d v="1899-12-30T00:33:58"/>
    <d v="1899-12-30T00:03:24"/>
    <s v="B       "/>
    <x v="67"/>
    <n v="17.664376840039267"/>
    <n v="0"/>
    <x v="0"/>
    <m/>
    <d v="1899-12-30T06:20:26"/>
    <d v="1899-12-30T03:10:13"/>
    <d v="1899-12-30T01:29:00"/>
    <d v="1899-12-30T02:21:24"/>
    <d v="1899-12-30T00:44:30"/>
    <d v="1899-12-30T01:10:42"/>
    <n v="235"/>
    <x v="4"/>
    <x v="4"/>
    <n v="200508"/>
    <n v="32"/>
    <n v="0"/>
    <n v="5"/>
  </r>
  <r>
    <d v="2005-08-05T00:00:00"/>
    <s v="Friday"/>
    <x v="2"/>
    <n v="3.1"/>
    <n v="0"/>
    <n v="34"/>
    <n v="35"/>
    <d v="1899-12-30T00:34:35"/>
    <d v="1899-12-30T00:11:09"/>
    <s v="R200403"/>
    <x v="32"/>
    <n v="5.3783132530120517"/>
    <n v="0"/>
    <x v="0"/>
    <m/>
    <d v="1899-12-30T04:52:17"/>
    <d v="1899-12-30T02:26:09"/>
    <d v="1899-12-30T04:52:17"/>
    <d v="1899-12-30T05:44:41"/>
    <d v="1899-12-30T02:26:09"/>
    <d v="1899-12-30T02:52:21"/>
    <n v="2142"/>
    <x v="4"/>
    <x v="4"/>
    <n v="200508"/>
    <n v="32"/>
    <n v="0"/>
    <n v="5"/>
  </r>
  <r>
    <d v="2005-08-07T00:00:00"/>
    <s v="Sunday"/>
    <x v="1"/>
    <n v="10.5"/>
    <n v="0"/>
    <n v="42"/>
    <n v="30"/>
    <d v="1899-12-30T00:42:30"/>
    <d v="1899-12-30T00:04:03"/>
    <s v="B       "/>
    <x v="0"/>
    <n v="14.823529411764715"/>
    <n v="0"/>
    <x v="0"/>
    <m/>
    <d v="1899-12-30T07:33:20"/>
    <d v="1899-12-30T03:46:40"/>
    <d v="1899-12-30T01:46:03"/>
    <d v="1899-12-30T02:38:27"/>
    <d v="1899-12-30T00:53:01"/>
    <d v="1899-12-30T01:19:13"/>
    <n v="462"/>
    <x v="4"/>
    <x v="4"/>
    <n v="200508"/>
    <n v="33"/>
    <n v="1"/>
    <n v="7"/>
  </r>
  <r>
    <d v="2005-08-07T00:00:00"/>
    <s v="Sunday"/>
    <x v="5"/>
    <n v="1.6"/>
    <n v="0"/>
    <n v="35"/>
    <n v="0"/>
    <d v="1899-12-30T00:35:00"/>
    <d v="1899-12-30T00:21:52"/>
    <s v="R200501"/>
    <x v="48"/>
    <n v="2.7428571428571451"/>
    <n v="0"/>
    <x v="0"/>
    <m/>
    <d v="1899-12-30T00:00:00"/>
    <d v="1899-12-30T00:00:00"/>
    <d v="1899-12-30T09:33:07"/>
    <d v="1899-12-30T10:25:32"/>
    <d v="1899-12-30T04:46:34"/>
    <d v="1899-12-30T05:12:46"/>
    <n v="2741"/>
    <x v="4"/>
    <x v="4"/>
    <n v="200508"/>
    <n v="33"/>
    <n v="0"/>
    <n v="7"/>
  </r>
  <r>
    <d v="2005-08-09T00:00:00"/>
    <s v="Tuesday"/>
    <x v="2"/>
    <n v="2.5"/>
    <n v="0"/>
    <n v="27"/>
    <n v="0"/>
    <d v="1899-12-30T00:27:00"/>
    <d v="1899-12-30T00:10:48"/>
    <s v="R200501"/>
    <x v="2"/>
    <n v="5.5555555555555598"/>
    <n v="0"/>
    <x v="0"/>
    <m/>
    <d v="1899-12-30T04:42:58"/>
    <d v="1899-12-30T02:21:29"/>
    <d v="1899-12-30T04:42:58"/>
    <d v="1899-12-30T05:35:22"/>
    <d v="1899-12-30T02:21:29"/>
    <d v="1899-12-30T02:47:41"/>
    <n v="1946"/>
    <x v="4"/>
    <x v="4"/>
    <n v="200508"/>
    <n v="33"/>
    <n v="1"/>
    <n v="9"/>
  </r>
  <r>
    <d v="2005-08-10T00:00:00"/>
    <s v="Wednesday"/>
    <x v="2"/>
    <n v="2.9"/>
    <n v="0"/>
    <n v="29"/>
    <n v="30"/>
    <d v="1899-12-30T00:29:30"/>
    <d v="1899-12-30T00:10:10"/>
    <s v="R200501"/>
    <x v="47"/>
    <n v="5.8983050847457665"/>
    <n v="0"/>
    <x v="0"/>
    <m/>
    <d v="1899-12-30T04:26:31"/>
    <d v="1899-12-30T02:13:16"/>
    <d v="1899-12-30T04:26:31"/>
    <d v="1899-12-30T05:18:55"/>
    <d v="1899-12-30T02:13:16"/>
    <d v="1899-12-30T02:39:28"/>
    <n v="1538"/>
    <x v="4"/>
    <x v="4"/>
    <n v="200508"/>
    <n v="33"/>
    <n v="0"/>
    <n v="10"/>
  </r>
  <r>
    <d v="2005-08-14T00:00:00"/>
    <s v="Sunday"/>
    <x v="0"/>
    <n v="1"/>
    <n v="0"/>
    <n v="38"/>
    <n v="49"/>
    <d v="1899-12-30T00:38:49"/>
    <d v="1899-12-30T00:38:49"/>
    <s v="O       "/>
    <x v="68"/>
    <n v="1.5457277801631613"/>
    <n v="0"/>
    <x v="0"/>
    <m/>
    <d v="1899-12-30T01:33:10"/>
    <d v="1899-12-30T00:46:35"/>
    <d v="1899-12-30T16:57:00"/>
    <d v="1899-12-30T17:49:24"/>
    <d v="1899-12-30T08:28:30"/>
    <d v="1899-12-30T08:54:42"/>
    <n v="2969"/>
    <x v="4"/>
    <x v="4"/>
    <n v="200508"/>
    <n v="34"/>
    <n v="3"/>
    <n v="14"/>
  </r>
  <r>
    <d v="2005-08-14T00:00:00"/>
    <s v="Sunday"/>
    <x v="1"/>
    <n v="25"/>
    <n v="1"/>
    <n v="18"/>
    <n v="45"/>
    <d v="1899-12-30T01:18:45"/>
    <d v="1899-12-30T00:03:09"/>
    <s v="B       "/>
    <x v="68"/>
    <n v="19.047619047619062"/>
    <n v="0"/>
    <x v="0"/>
    <m/>
    <d v="1899-12-30T05:52:48"/>
    <d v="1899-12-30T02:56:24"/>
    <d v="1899-12-30T01:22:32"/>
    <d v="1899-12-30T02:14:56"/>
    <d v="1899-12-30T00:41:16"/>
    <d v="1899-12-30T01:07:28"/>
    <n v="205"/>
    <x v="4"/>
    <x v="4"/>
    <n v="200508"/>
    <n v="34"/>
    <n v="0"/>
    <n v="14"/>
  </r>
  <r>
    <d v="2005-08-14T00:00:00"/>
    <s v="Sunday"/>
    <x v="2"/>
    <n v="6.2"/>
    <n v="1"/>
    <n v="27"/>
    <n v="27"/>
    <d v="1899-12-30T01:27:27"/>
    <d v="1899-12-30T00:14:06"/>
    <s v="R200403"/>
    <x v="68"/>
    <n v="4.2538593481989748"/>
    <n v="0"/>
    <x v="0"/>
    <m/>
    <d v="1899-12-30T06:09:33"/>
    <d v="1899-12-30T03:04:46"/>
    <d v="1899-12-30T06:09:33"/>
    <d v="1899-12-30T07:01:57"/>
    <d v="1899-12-30T03:04:46"/>
    <d v="1899-12-30T03:30:58"/>
    <n v="2643"/>
    <x v="4"/>
    <x v="4"/>
    <n v="200508"/>
    <n v="34"/>
    <n v="0"/>
    <n v="14"/>
  </r>
  <r>
    <d v="2005-08-16T00:00:00"/>
    <s v="Tuesday"/>
    <x v="2"/>
    <n v="2.1"/>
    <n v="0"/>
    <n v="20"/>
    <n v="39"/>
    <d v="1899-12-30T00:20:39"/>
    <d v="1899-12-30T00:09:50"/>
    <s v="R200501"/>
    <x v="69"/>
    <n v="6.1016949152542423"/>
    <n v="0"/>
    <x v="0"/>
    <m/>
    <d v="1899-12-30T04:17:38"/>
    <d v="1899-12-30T02:08:49"/>
    <d v="1899-12-30T04:17:38"/>
    <d v="1899-12-30T05:10:02"/>
    <d v="1899-12-30T02:08:49"/>
    <d v="1899-12-30T02:35:01"/>
    <n v="1274"/>
    <x v="4"/>
    <x v="4"/>
    <n v="200508"/>
    <n v="34"/>
    <n v="1"/>
    <n v="16"/>
  </r>
  <r>
    <d v="2005-08-18T00:00:00"/>
    <s v="Thursday"/>
    <x v="2"/>
    <n v="2"/>
    <n v="0"/>
    <n v="18"/>
    <n v="39"/>
    <d v="1899-12-30T00:18:39"/>
    <d v="1899-12-30T00:09:19"/>
    <s v="R200501"/>
    <x v="52"/>
    <n v="6.4343163538874055"/>
    <n v="0"/>
    <x v="0"/>
    <m/>
    <d v="1899-12-30T04:04:19"/>
    <d v="1899-12-30T02:02:09"/>
    <d v="1899-12-30T04:04:19"/>
    <d v="1899-12-30T04:56:43"/>
    <d v="1899-12-30T02:02:09"/>
    <d v="1899-12-30T02:28:21"/>
    <n v="937"/>
    <x v="4"/>
    <x v="4"/>
    <n v="200508"/>
    <n v="34"/>
    <n v="1"/>
    <n v="18"/>
  </r>
  <r>
    <d v="2005-08-20T00:00:00"/>
    <s v="Saturday"/>
    <x v="1"/>
    <n v="4.2"/>
    <n v="0"/>
    <n v="18"/>
    <n v="30"/>
    <d v="1899-12-30T00:18:30"/>
    <d v="1899-12-30T00:04:24"/>
    <s v="B       "/>
    <x v="1"/>
    <n v="13.621621621621632"/>
    <n v="0"/>
    <x v="0"/>
    <m/>
    <d v="1899-12-30T08:13:20"/>
    <d v="1899-12-30T04:06:40"/>
    <d v="1899-12-30T01:55:24"/>
    <d v="1899-12-30T02:47:48"/>
    <d v="1899-12-30T00:57:42"/>
    <d v="1899-12-30T01:23:54"/>
    <n v="558"/>
    <x v="4"/>
    <x v="4"/>
    <n v="200508"/>
    <n v="34"/>
    <n v="1"/>
    <n v="20"/>
  </r>
  <r>
    <d v="2005-08-21T00:00:00"/>
    <s v="Sunday"/>
    <x v="0"/>
    <n v="1.2"/>
    <n v="0"/>
    <n v="43"/>
    <n v="25"/>
    <d v="1899-12-30T00:43:25"/>
    <d v="1899-12-30T00:36:11"/>
    <s v="T       "/>
    <x v="70"/>
    <n v="1.6583493282149724"/>
    <n v="0"/>
    <x v="0"/>
    <m/>
    <d v="1899-12-30T01:26:50"/>
    <d v="1899-12-30T00:43:25"/>
    <d v="1899-12-30T15:47:56"/>
    <d v="1899-12-30T16:40:20"/>
    <d v="1899-12-30T07:53:58"/>
    <d v="1899-12-30T08:20:10"/>
    <n v="2903"/>
    <x v="4"/>
    <x v="4"/>
    <n v="200508"/>
    <n v="35"/>
    <n v="0"/>
    <n v="21"/>
  </r>
  <r>
    <d v="2005-08-21T00:00:00"/>
    <s v="Sunday"/>
    <x v="1"/>
    <n v="56"/>
    <n v="3"/>
    <n v="28"/>
    <n v="25"/>
    <d v="1899-12-30T03:28:25"/>
    <d v="1899-12-30T00:03:43"/>
    <s v="B       "/>
    <x v="70"/>
    <n v="16.121551379448235"/>
    <n v="0"/>
    <x v="0"/>
    <m/>
    <d v="1899-12-30T06:56:50"/>
    <d v="1899-12-30T03:28:25"/>
    <d v="1899-12-30T01:37:31"/>
    <d v="1899-12-30T02:29:55"/>
    <d v="1899-12-30T00:48:45"/>
    <d v="1899-12-30T01:14:57"/>
    <n v="325"/>
    <x v="4"/>
    <x v="4"/>
    <n v="200508"/>
    <n v="35"/>
    <n v="0"/>
    <n v="21"/>
  </r>
  <r>
    <d v="2005-08-25T00:00:00"/>
    <s v="Thursday"/>
    <x v="2"/>
    <n v="2.1"/>
    <n v="0"/>
    <n v="19"/>
    <n v="6"/>
    <d v="1899-12-30T00:19:06"/>
    <d v="1899-12-30T00:09:06"/>
    <s v="R200501"/>
    <x v="69"/>
    <n v="6.5968586387434609"/>
    <n v="0"/>
    <x v="0"/>
    <m/>
    <d v="1899-12-30T03:58:18"/>
    <d v="1899-12-30T01:59:09"/>
    <d v="1899-12-30T03:58:18"/>
    <d v="1899-12-30T04:50:42"/>
    <d v="1899-12-30T01:59:09"/>
    <d v="1899-12-30T02:25:21"/>
    <n v="840"/>
    <x v="4"/>
    <x v="4"/>
    <n v="200508"/>
    <n v="35"/>
    <n v="3"/>
    <n v="25"/>
  </r>
  <r>
    <d v="2005-08-26T00:00:00"/>
    <s v="Friday"/>
    <x v="2"/>
    <n v="3.1"/>
    <n v="0"/>
    <n v="32"/>
    <n v="21"/>
    <d v="1899-12-30T00:32:21"/>
    <d v="1899-12-30T00:10:26"/>
    <s v="R200501"/>
    <x v="71"/>
    <n v="5.7496136012364802"/>
    <n v="0"/>
    <x v="0"/>
    <m/>
    <d v="1899-12-30T04:33:25"/>
    <d v="1899-12-30T02:16:42"/>
    <d v="1899-12-30T04:33:25"/>
    <d v="1899-12-30T05:25:49"/>
    <d v="1899-12-30T02:16:42"/>
    <d v="1899-12-30T02:42:54"/>
    <n v="1736"/>
    <x v="4"/>
    <x v="4"/>
    <n v="200508"/>
    <n v="35"/>
    <n v="0"/>
    <n v="26"/>
  </r>
  <r>
    <d v="2005-08-29T00:00:00"/>
    <s v="Monday"/>
    <x v="2"/>
    <n v="2.75"/>
    <n v="0"/>
    <n v="27"/>
    <n v="40"/>
    <d v="1899-12-30T00:27:40"/>
    <d v="1899-12-30T00:10:04"/>
    <s v="R200501"/>
    <x v="72"/>
    <n v="5.9638554216867519"/>
    <n v="0"/>
    <x v="0"/>
    <m/>
    <d v="1899-12-30T04:23:35"/>
    <d v="1899-12-30T02:11:48"/>
    <d v="1899-12-30T04:23:35"/>
    <d v="1899-12-30T05:15:59"/>
    <d v="1899-12-30T02:11:48"/>
    <d v="1899-12-30T02:38:00"/>
    <n v="1468"/>
    <x v="4"/>
    <x v="4"/>
    <n v="200508"/>
    <n v="36"/>
    <n v="2"/>
    <n v="29"/>
  </r>
  <r>
    <d v="2005-08-30T00:00:00"/>
    <s v="Tuesday"/>
    <x v="2"/>
    <n v="3"/>
    <n v="0"/>
    <n v="33"/>
    <n v="52"/>
    <d v="1899-12-30T00:33:52"/>
    <d v="1899-12-30T00:11:17"/>
    <s v="R200501"/>
    <x v="47"/>
    <n v="5.3149606299212637"/>
    <n v="0"/>
    <x v="0"/>
    <m/>
    <d v="1899-12-30T04:55:46"/>
    <d v="1899-12-30T02:27:53"/>
    <d v="1899-12-30T04:55:46"/>
    <d v="1899-12-30T05:48:10"/>
    <d v="1899-12-30T02:27:53"/>
    <d v="1899-12-30T02:54:05"/>
    <n v="2189"/>
    <x v="4"/>
    <x v="4"/>
    <n v="200508"/>
    <n v="36"/>
    <n v="0"/>
    <n v="30"/>
  </r>
  <r>
    <d v="2005-08-31T00:00:00"/>
    <s v="Wednesday"/>
    <x v="2"/>
    <n v="3"/>
    <n v="0"/>
    <n v="36"/>
    <n v="35"/>
    <d v="1899-12-30T00:36:35"/>
    <d v="1899-12-30T00:12:12"/>
    <s v="R200501"/>
    <x v="47"/>
    <n v="4.9202733485193662"/>
    <n v="0"/>
    <x v="0"/>
    <m/>
    <d v="1899-12-30T05:19:30"/>
    <d v="1899-12-30T02:39:45"/>
    <d v="1899-12-30T05:19:30"/>
    <d v="1899-12-30T06:11:54"/>
    <d v="1899-12-30T02:39:45"/>
    <d v="1899-12-30T03:05:57"/>
    <n v="2467"/>
    <x v="4"/>
    <x v="4"/>
    <n v="200508"/>
    <n v="36"/>
    <n v="0"/>
    <n v="31"/>
  </r>
  <r>
    <d v="2005-09-01T00:00:00"/>
    <s v="Thursday"/>
    <x v="0"/>
    <n v="0.25"/>
    <n v="0"/>
    <n v="9"/>
    <n v="7"/>
    <d v="1899-12-30T00:09:07"/>
    <d v="1899-12-30T00:36:28"/>
    <s v="L       "/>
    <x v="39"/>
    <n v="1.6453382084095074"/>
    <n v="0"/>
    <x v="0"/>
    <m/>
    <d v="1899-12-30T01:27:31"/>
    <d v="1899-12-30T00:43:46"/>
    <d v="1899-12-30T15:55:26"/>
    <d v="1899-12-30T16:47:50"/>
    <d v="1899-12-30T07:57:43"/>
    <d v="1899-12-30T08:23:55"/>
    <n v="2913"/>
    <x v="4"/>
    <x v="5"/>
    <n v="200509"/>
    <n v="36"/>
    <n v="0"/>
    <n v="1"/>
  </r>
  <r>
    <d v="2005-09-02T00:00:00"/>
    <s v="Friday"/>
    <x v="2"/>
    <n v="3"/>
    <n v="0"/>
    <n v="30"/>
    <n v="45"/>
    <d v="1899-12-30T00:30:45"/>
    <d v="1899-12-30T00:10:15"/>
    <s v="R200501"/>
    <x v="47"/>
    <n v="5.8536585365853711"/>
    <n v="0"/>
    <x v="0"/>
    <m/>
    <d v="1899-12-30T04:28:33"/>
    <d v="1899-12-30T02:14:16"/>
    <d v="1899-12-30T04:28:33"/>
    <d v="1899-12-30T05:20:57"/>
    <d v="1899-12-30T02:14:16"/>
    <d v="1899-12-30T02:40:29"/>
    <n v="1598"/>
    <x v="4"/>
    <x v="5"/>
    <n v="200509"/>
    <n v="36"/>
    <n v="0"/>
    <n v="2"/>
  </r>
  <r>
    <d v="2005-09-03T00:00:00"/>
    <s v="Saturday"/>
    <x v="1"/>
    <n v="15"/>
    <n v="1"/>
    <n v="15"/>
    <n v="1"/>
    <d v="1899-12-30T01:15:01"/>
    <d v="1899-12-30T00:05:00"/>
    <s v="B       "/>
    <x v="73"/>
    <n v="11.997333925794276"/>
    <n v="0"/>
    <x v="0"/>
    <m/>
    <d v="1899-12-30T09:20:07"/>
    <d v="1899-12-30T04:40:04"/>
    <d v="1899-12-30T02:11:02"/>
    <d v="1899-12-30T03:03:26"/>
    <d v="1899-12-30T01:05:31"/>
    <d v="1899-12-30T01:31:43"/>
    <n v="656"/>
    <x v="4"/>
    <x v="5"/>
    <n v="200509"/>
    <n v="36"/>
    <n v="0"/>
    <n v="3"/>
  </r>
  <r>
    <d v="2005-09-07T00:00:00"/>
    <s v="Wednesday"/>
    <x v="2"/>
    <n v="2.9"/>
    <n v="0"/>
    <n v="30"/>
    <n v="33"/>
    <d v="1899-12-30T00:30:33"/>
    <d v="1899-12-30T00:10:32"/>
    <s v="R200501"/>
    <x v="47"/>
    <n v="5.6955810147299557"/>
    <n v="0"/>
    <x v="0"/>
    <m/>
    <d v="1899-12-30T04:36:00"/>
    <d v="1899-12-30T02:18:00"/>
    <d v="1899-12-30T04:36:00"/>
    <d v="1899-12-30T05:28:24"/>
    <d v="1899-12-30T02:18:00"/>
    <d v="1899-12-30T02:44:12"/>
    <n v="1810"/>
    <x v="4"/>
    <x v="5"/>
    <n v="200509"/>
    <n v="37"/>
    <n v="3"/>
    <n v="7"/>
  </r>
  <r>
    <d v="2005-09-08T00:00:00"/>
    <s v="Thursday"/>
    <x v="2"/>
    <n v="1.02"/>
    <n v="0"/>
    <n v="10"/>
    <n v="1"/>
    <d v="1899-12-30T00:10:01"/>
    <d v="1899-12-30T00:09:49"/>
    <s v="R200501"/>
    <x v="2"/>
    <n v="6.1098169717138155"/>
    <n v="0"/>
    <x v="0"/>
    <m/>
    <d v="1899-12-30T04:17:17"/>
    <d v="1899-12-30T02:08:39"/>
    <d v="1899-12-30T04:17:17"/>
    <d v="1899-12-30T05:09:41"/>
    <d v="1899-12-30T02:08:39"/>
    <d v="1899-12-30T02:34:51"/>
    <n v="1263"/>
    <x v="4"/>
    <x v="5"/>
    <n v="200509"/>
    <n v="37"/>
    <n v="0"/>
    <n v="8"/>
  </r>
  <r>
    <d v="2005-09-10T00:00:00"/>
    <s v="Saturday"/>
    <x v="2"/>
    <n v="3.1"/>
    <n v="0"/>
    <n v="27"/>
    <n v="43"/>
    <d v="1899-12-30T00:27:43"/>
    <d v="1899-12-30T00:08:56"/>
    <s v="R200403"/>
    <x v="8"/>
    <n v="6.7107636800962176"/>
    <n v="0"/>
    <x v="0"/>
    <m/>
    <d v="1899-12-30T03:54:15"/>
    <d v="1899-12-30T01:57:08"/>
    <d v="1899-12-30T03:54:15"/>
    <d v="1899-12-30T04:46:39"/>
    <d v="1899-12-30T01:57:08"/>
    <d v="1899-12-30T02:23:20"/>
    <n v="803"/>
    <x v="4"/>
    <x v="5"/>
    <n v="200509"/>
    <n v="37"/>
    <n v="1"/>
    <n v="10"/>
  </r>
  <r>
    <d v="2005-09-12T00:00:00"/>
    <s v="Monday"/>
    <x v="2"/>
    <n v="3"/>
    <n v="0"/>
    <n v="30"/>
    <n v="45"/>
    <d v="1899-12-30T00:30:45"/>
    <d v="1899-12-30T00:10:15"/>
    <s v="R200401"/>
    <x v="47"/>
    <n v="5.8536585365853711"/>
    <n v="0"/>
    <x v="0"/>
    <m/>
    <d v="1899-12-30T04:28:33"/>
    <d v="1899-12-30T02:14:16"/>
    <d v="1899-12-30T04:28:33"/>
    <d v="1899-12-30T05:20:57"/>
    <d v="1899-12-30T02:14:16"/>
    <d v="1899-12-30T02:40:29"/>
    <n v="1598"/>
    <x v="4"/>
    <x v="5"/>
    <n v="200509"/>
    <n v="38"/>
    <n v="1"/>
    <n v="12"/>
  </r>
  <r>
    <d v="2005-09-14T00:00:00"/>
    <s v="Wednesday"/>
    <x v="2"/>
    <n v="2.8"/>
    <n v="0"/>
    <n v="28"/>
    <n v="4"/>
    <d v="1899-12-30T00:28:04"/>
    <d v="1899-12-30T00:10:01"/>
    <s v="R200403"/>
    <x v="74"/>
    <n v="5.9857482185273199"/>
    <n v="0"/>
    <x v="0"/>
    <m/>
    <d v="1899-12-30T04:22:37"/>
    <d v="1899-12-30T02:11:19"/>
    <d v="1899-12-30T04:22:37"/>
    <d v="1899-12-30T05:15:01"/>
    <d v="1899-12-30T02:11:19"/>
    <d v="1899-12-30T02:37:31"/>
    <n v="1442"/>
    <x v="4"/>
    <x v="5"/>
    <n v="200509"/>
    <n v="38"/>
    <n v="1"/>
    <n v="14"/>
  </r>
  <r>
    <d v="2005-09-15T00:00:00"/>
    <s v="Thursday"/>
    <x v="2"/>
    <n v="2"/>
    <n v="0"/>
    <n v="19"/>
    <n v="31"/>
    <d v="1899-12-30T00:19:31"/>
    <d v="1899-12-30T00:09:45"/>
    <s v="R200501"/>
    <x v="41"/>
    <n v="6.1485909479077758"/>
    <n v="0"/>
    <x v="0"/>
    <m/>
    <d v="1899-12-30T04:15:40"/>
    <d v="1899-12-30T02:07:50"/>
    <d v="1899-12-30T04:15:40"/>
    <d v="1899-12-30T05:08:04"/>
    <d v="1899-12-30T02:07:50"/>
    <d v="1899-12-30T02:34:02"/>
    <n v="1218"/>
    <x v="4"/>
    <x v="5"/>
    <n v="200509"/>
    <n v="38"/>
    <n v="0"/>
    <n v="15"/>
  </r>
  <r>
    <d v="2005-09-16T00:00:00"/>
    <s v="Friday"/>
    <x v="2"/>
    <n v="4"/>
    <n v="0"/>
    <n v="40"/>
    <n v="31"/>
    <d v="1899-12-30T00:40:31"/>
    <d v="1899-12-30T00:10:08"/>
    <s v="R200403"/>
    <x v="75"/>
    <n v="5.9234882764294579"/>
    <n v="0"/>
    <x v="0"/>
    <m/>
    <d v="1899-12-30T04:25:23"/>
    <d v="1899-12-30T02:12:42"/>
    <d v="1899-12-30T04:25:23"/>
    <d v="1899-12-30T05:17:47"/>
    <d v="1899-12-30T02:12:42"/>
    <d v="1899-12-30T02:38:54"/>
    <n v="1505"/>
    <x v="4"/>
    <x v="5"/>
    <n v="200509"/>
    <n v="38"/>
    <n v="0"/>
    <n v="16"/>
  </r>
  <r>
    <d v="2005-09-18T00:00:00"/>
    <s v="Sunday"/>
    <x v="1"/>
    <n v="10.5"/>
    <n v="0"/>
    <n v="38"/>
    <n v="17"/>
    <d v="1899-12-30T00:38:17"/>
    <d v="1899-12-30T00:03:39"/>
    <s v="B       "/>
    <x v="0"/>
    <n v="16.456247279059657"/>
    <n v="0"/>
    <x v="0"/>
    <m/>
    <d v="1899-12-30T06:48:21"/>
    <d v="1899-12-30T03:24:11"/>
    <d v="1899-12-30T01:35:32"/>
    <d v="1899-12-30T02:27:56"/>
    <d v="1899-12-30T00:47:46"/>
    <d v="1899-12-30T01:13:58"/>
    <n v="305"/>
    <x v="4"/>
    <x v="5"/>
    <n v="200509"/>
    <n v="39"/>
    <n v="1"/>
    <n v="18"/>
  </r>
  <r>
    <d v="2005-09-20T00:00:00"/>
    <s v="Tuesday"/>
    <x v="2"/>
    <n v="2.9"/>
    <n v="0"/>
    <n v="29"/>
    <n v="18"/>
    <d v="1899-12-30T00:29:18"/>
    <d v="1899-12-30T00:10:06"/>
    <s v="R200501"/>
    <x v="47"/>
    <n v="5.9385665529010288"/>
    <n v="0"/>
    <x v="0"/>
    <m/>
    <d v="1899-12-30T04:24:43"/>
    <d v="1899-12-30T02:12:21"/>
    <d v="1899-12-30T04:24:43"/>
    <d v="1899-12-30T05:17:07"/>
    <d v="1899-12-30T02:12:21"/>
    <d v="1899-12-30T02:38:33"/>
    <n v="1494"/>
    <x v="4"/>
    <x v="5"/>
    <n v="200509"/>
    <n v="39"/>
    <n v="1"/>
    <n v="20"/>
  </r>
  <r>
    <d v="2005-09-21T00:00:00"/>
    <s v="Wednesday"/>
    <x v="2"/>
    <n v="2.9"/>
    <n v="0"/>
    <n v="29"/>
    <n v="22"/>
    <d v="1899-12-30T00:29:22"/>
    <d v="1899-12-30T00:10:08"/>
    <s v="R200501"/>
    <x v="47"/>
    <n v="5.9250851305334882"/>
    <n v="0"/>
    <x v="0"/>
    <m/>
    <d v="1899-12-30T04:25:19"/>
    <d v="1899-12-30T02:12:39"/>
    <d v="1899-12-30T04:25:19"/>
    <d v="1899-12-30T05:17:43"/>
    <d v="1899-12-30T02:12:39"/>
    <d v="1899-12-30T02:38:51"/>
    <n v="1503"/>
    <x v="4"/>
    <x v="5"/>
    <n v="200509"/>
    <n v="39"/>
    <n v="0"/>
    <n v="21"/>
  </r>
  <r>
    <d v="2005-09-22T00:00:00"/>
    <s v="Thursday"/>
    <x v="2"/>
    <n v="3.42"/>
    <n v="0"/>
    <n v="34"/>
    <n v="43"/>
    <d v="1899-12-30T00:34:43"/>
    <d v="1899-12-30T00:10:09"/>
    <s v="R200501"/>
    <x v="51"/>
    <n v="5.9107057129140701"/>
    <n v="0"/>
    <x v="0"/>
    <m/>
    <d v="1899-12-30T04:25:57"/>
    <d v="1899-12-30T02:12:59"/>
    <d v="1899-12-30T04:25:57"/>
    <d v="1899-12-30T05:18:22"/>
    <d v="1899-12-30T02:12:59"/>
    <d v="1899-12-30T02:39:11"/>
    <n v="1515"/>
    <x v="4"/>
    <x v="5"/>
    <n v="200509"/>
    <n v="39"/>
    <n v="0"/>
    <n v="22"/>
  </r>
  <r>
    <d v="2005-09-23T00:00:00"/>
    <s v="Friday"/>
    <x v="2"/>
    <n v="3"/>
    <n v="0"/>
    <n v="35"/>
    <n v="21"/>
    <d v="1899-12-30T00:35:21"/>
    <d v="1899-12-30T00:11:47"/>
    <s v="R200501"/>
    <x v="76"/>
    <n v="5.0919377652050954"/>
    <n v="0"/>
    <x v="0"/>
    <m/>
    <d v="1899-12-30T05:08:43"/>
    <d v="1899-12-30T02:34:22"/>
    <d v="1899-12-30T05:08:43"/>
    <d v="1899-12-30T06:01:07"/>
    <d v="1899-12-30T02:34:22"/>
    <d v="1899-12-30T03:00:34"/>
    <n v="2362"/>
    <x v="4"/>
    <x v="5"/>
    <n v="200509"/>
    <n v="39"/>
    <n v="0"/>
    <n v="23"/>
  </r>
  <r>
    <d v="2005-09-26T00:00:00"/>
    <s v="Monday"/>
    <x v="2"/>
    <n v="2.9"/>
    <n v="0"/>
    <n v="30"/>
    <n v="12"/>
    <d v="1899-12-30T00:30:12"/>
    <d v="1899-12-30T00:10:25"/>
    <s v="R200501"/>
    <x v="47"/>
    <n v="5.761589403973514"/>
    <n v="157"/>
    <x v="0"/>
    <m/>
    <d v="1899-12-30T04:32:50"/>
    <d v="1899-12-30T02:16:25"/>
    <d v="1899-12-30T04:32:50"/>
    <d v="1899-12-30T05:25:15"/>
    <d v="1899-12-30T02:16:25"/>
    <d v="1899-12-30T02:42:37"/>
    <n v="1722"/>
    <x v="4"/>
    <x v="5"/>
    <n v="200509"/>
    <n v="40"/>
    <n v="2"/>
    <n v="26"/>
  </r>
  <r>
    <d v="2005-09-29T00:00:00"/>
    <s v="Thursday"/>
    <x v="1"/>
    <n v="2.5"/>
    <n v="0"/>
    <n v="8"/>
    <n v="30"/>
    <d v="1899-12-30T00:08:30"/>
    <d v="1899-12-30T00:03:24"/>
    <s v="B       "/>
    <x v="77"/>
    <n v="17.647058823529424"/>
    <n v="0"/>
    <x v="0"/>
    <m/>
    <d v="1899-12-30T06:20:48"/>
    <d v="1899-12-30T03:10:24"/>
    <d v="1899-12-30T01:29:05"/>
    <d v="1899-12-30T02:21:29"/>
    <d v="1899-12-30T00:44:32"/>
    <d v="1899-12-30T01:10:44"/>
    <n v="236"/>
    <x v="4"/>
    <x v="5"/>
    <n v="200509"/>
    <n v="40"/>
    <n v="2"/>
    <n v="29"/>
  </r>
  <r>
    <d v="2005-09-29T00:00:00"/>
    <s v="Thursday"/>
    <x v="2"/>
    <n v="1.6"/>
    <n v="0"/>
    <n v="15"/>
    <n v="30"/>
    <d v="1899-12-30T00:15:30"/>
    <d v="1899-12-30T00:09:41"/>
    <s v="R200501"/>
    <x v="78"/>
    <n v="6.1935483870967785"/>
    <n v="162"/>
    <x v="0"/>
    <m/>
    <d v="1899-12-30T04:13:49"/>
    <d v="1899-12-30T02:06:54"/>
    <d v="1899-12-30T04:13:49"/>
    <d v="1899-12-30T05:06:13"/>
    <d v="1899-12-30T02:06:54"/>
    <d v="1899-12-30T02:33:06"/>
    <n v="1159"/>
    <x v="4"/>
    <x v="5"/>
    <n v="200509"/>
    <n v="40"/>
    <n v="0"/>
    <n v="29"/>
  </r>
  <r>
    <d v="2005-10-01T00:00:00"/>
    <s v="Saturday"/>
    <x v="0"/>
    <n v="1"/>
    <n v="0"/>
    <n v="31"/>
    <n v="30"/>
    <d v="1899-12-30T00:31:30"/>
    <d v="1899-12-30T00:31:30"/>
    <s v="O       "/>
    <x v="79"/>
    <n v="1.904761904761906"/>
    <n v="0"/>
    <x v="0"/>
    <m/>
    <d v="1899-12-30T01:15:36"/>
    <d v="1899-12-30T00:37:48"/>
    <d v="1899-12-30T13:45:18"/>
    <d v="1899-12-30T14:37:42"/>
    <d v="1899-12-30T06:52:39"/>
    <d v="1899-12-30T07:18:51"/>
    <n v="2773"/>
    <x v="4"/>
    <x v="6"/>
    <n v="200510"/>
    <n v="40"/>
    <n v="1"/>
    <n v="1"/>
  </r>
  <r>
    <d v="2005-10-01T00:00:00"/>
    <s v="Saturday"/>
    <x v="1"/>
    <n v="25"/>
    <n v="1"/>
    <n v="38"/>
    <n v="32"/>
    <d v="1899-12-30T01:38:32"/>
    <d v="1899-12-30T00:03:56"/>
    <s v="B       "/>
    <x v="79"/>
    <n v="15.223274695534515"/>
    <n v="0"/>
    <x v="0"/>
    <m/>
    <d v="1899-12-30T07:21:26"/>
    <d v="1899-12-30T03:40:43"/>
    <d v="1899-12-30T01:43:16"/>
    <d v="1899-12-30T02:35:40"/>
    <d v="1899-12-30T00:51:38"/>
    <d v="1899-12-30T01:17:50"/>
    <n v="408"/>
    <x v="4"/>
    <x v="6"/>
    <n v="200510"/>
    <n v="40"/>
    <n v="0"/>
    <n v="1"/>
  </r>
  <r>
    <d v="2005-10-01T00:00:00"/>
    <s v="Saturday"/>
    <x v="2"/>
    <n v="6.2"/>
    <n v="1"/>
    <n v="11"/>
    <n v="20"/>
    <d v="1899-12-30T01:11:20"/>
    <d v="1899-12-30T00:11:30"/>
    <s v="R200403"/>
    <x v="79"/>
    <n v="5.2149532710280413"/>
    <n v="0"/>
    <x v="0"/>
    <m/>
    <d v="1899-12-30T05:01:26"/>
    <d v="1899-12-30T02:30:43"/>
    <d v="1899-12-30T05:01:26"/>
    <d v="1899-12-30T05:53:50"/>
    <d v="1899-12-30T02:30:43"/>
    <d v="1899-12-30T02:56:55"/>
    <n v="2276"/>
    <x v="4"/>
    <x v="6"/>
    <n v="200510"/>
    <n v="40"/>
    <n v="0"/>
    <n v="1"/>
  </r>
  <r>
    <d v="2005-10-03T00:00:00"/>
    <s v="Monday"/>
    <x v="2"/>
    <n v="2.6"/>
    <n v="0"/>
    <n v="32"/>
    <n v="40"/>
    <d v="1899-12-30T00:32:40"/>
    <d v="1899-12-30T00:12:34"/>
    <s v="R200501"/>
    <x v="76"/>
    <n v="4.7755102040816366"/>
    <n v="0"/>
    <x v="0"/>
    <m/>
    <d v="1899-12-30T05:29:11"/>
    <d v="1899-12-30T02:44:35"/>
    <d v="1899-12-30T05:29:11"/>
    <d v="1899-12-30T06:21:35"/>
    <d v="1899-12-30T02:44:35"/>
    <d v="1899-12-30T03:10:47"/>
    <n v="2520"/>
    <x v="4"/>
    <x v="6"/>
    <n v="200510"/>
    <n v="41"/>
    <n v="1"/>
    <n v="3"/>
  </r>
  <r>
    <d v="2005-10-06T00:00:00"/>
    <s v="Thursday"/>
    <x v="2"/>
    <n v="2"/>
    <n v="0"/>
    <n v="19"/>
    <n v="6"/>
    <d v="1899-12-30T00:19:06"/>
    <d v="1899-12-30T00:09:33"/>
    <s v="R200501"/>
    <x v="76"/>
    <n v="6.2827225130890101"/>
    <n v="157"/>
    <x v="0"/>
    <m/>
    <d v="1899-12-30T04:10:13"/>
    <d v="1899-12-30T02:05:06"/>
    <d v="1899-12-30T04:10:13"/>
    <d v="1899-12-30T05:02:37"/>
    <d v="1899-12-30T02:05:06"/>
    <d v="1899-12-30T02:31:18"/>
    <n v="1070"/>
    <x v="4"/>
    <x v="6"/>
    <n v="200510"/>
    <n v="41"/>
    <n v="2"/>
    <n v="6"/>
  </r>
  <r>
    <d v="2005-10-07T00:00:00"/>
    <s v="Friday"/>
    <x v="2"/>
    <n v="2.7"/>
    <n v="0"/>
    <n v="25"/>
    <n v="36"/>
    <d v="1899-12-30T00:25:36"/>
    <d v="1899-12-30T00:09:29"/>
    <s v="R200401"/>
    <x v="80"/>
    <n v="6.3281250000000053"/>
    <n v="155"/>
    <x v="0"/>
    <m/>
    <d v="1899-12-30T04:08:25"/>
    <d v="1899-12-30T02:04:12"/>
    <d v="1899-12-30T04:08:25"/>
    <d v="1899-12-30T05:00:49"/>
    <d v="1899-12-30T02:04:12"/>
    <d v="1899-12-30T02:30:24"/>
    <n v="1014"/>
    <x v="4"/>
    <x v="6"/>
    <n v="200510"/>
    <n v="41"/>
    <n v="0"/>
    <n v="7"/>
  </r>
  <r>
    <d v="2005-10-10T00:00:00"/>
    <s v="Monday"/>
    <x v="2"/>
    <n v="3.42"/>
    <n v="0"/>
    <n v="36"/>
    <n v="36"/>
    <d v="1899-12-30T00:36:36"/>
    <d v="1899-12-30T00:10:42"/>
    <s v="R200401"/>
    <x v="51"/>
    <n v="5.6065573770491843"/>
    <n v="0"/>
    <x v="0"/>
    <m/>
    <d v="1899-12-30T04:40:23"/>
    <d v="1899-12-30T02:20:12"/>
    <d v="1899-12-30T04:40:23"/>
    <d v="1899-12-30T05:32:47"/>
    <d v="1899-12-30T02:20:12"/>
    <d v="1899-12-30T02:46:24"/>
    <n v="1890"/>
    <x v="4"/>
    <x v="6"/>
    <n v="200510"/>
    <n v="42"/>
    <n v="2"/>
    <n v="10"/>
  </r>
  <r>
    <d v="2005-10-13T00:00:00"/>
    <s v="Thursday"/>
    <x v="2"/>
    <n v="1.25"/>
    <n v="0"/>
    <n v="15"/>
    <n v="0"/>
    <d v="1899-12-30T00:15:00"/>
    <d v="1899-12-30T00:12:00"/>
    <s v="R200401"/>
    <x v="81"/>
    <n v="5.0000000000000036"/>
    <n v="0"/>
    <x v="0"/>
    <m/>
    <d v="1899-12-30T05:14:24"/>
    <d v="1899-12-30T02:37:12"/>
    <d v="1899-12-30T05:14:24"/>
    <d v="1899-12-30T06:06:48"/>
    <d v="1899-12-30T02:37:12"/>
    <d v="1899-12-30T03:03:24"/>
    <n v="2418"/>
    <x v="4"/>
    <x v="6"/>
    <n v="200510"/>
    <n v="42"/>
    <n v="2"/>
    <n v="13"/>
  </r>
  <r>
    <d v="2005-10-14T00:00:00"/>
    <s v="Friday"/>
    <x v="2"/>
    <n v="2.61"/>
    <n v="0"/>
    <n v="30"/>
    <n v="0"/>
    <d v="1899-12-30T00:30:00"/>
    <d v="1899-12-30T00:11:30"/>
    <s v="R200401"/>
    <x v="81"/>
    <n v="5.2200000000000042"/>
    <n v="0"/>
    <x v="0"/>
    <m/>
    <d v="1899-12-30T05:01:09"/>
    <d v="1899-12-30T02:30:34"/>
    <d v="1899-12-30T05:01:09"/>
    <d v="1899-12-30T05:53:33"/>
    <d v="1899-12-30T02:30:34"/>
    <d v="1899-12-30T02:56:46"/>
    <n v="2272"/>
    <x v="4"/>
    <x v="6"/>
    <n v="200510"/>
    <n v="42"/>
    <n v="0"/>
    <n v="14"/>
  </r>
  <r>
    <d v="2005-10-17T00:00:00"/>
    <s v="Monday"/>
    <x v="2"/>
    <n v="2.7"/>
    <n v="0"/>
    <n v="30"/>
    <n v="6"/>
    <d v="1899-12-30T00:30:06"/>
    <d v="1899-12-30T00:11:09"/>
    <s v="R200401"/>
    <x v="80"/>
    <n v="5.3820598006644556"/>
    <n v="151"/>
    <x v="0"/>
    <m/>
    <d v="1899-12-30T04:52:05"/>
    <d v="1899-12-30T02:26:02"/>
    <d v="1899-12-30T04:52:05"/>
    <d v="1899-12-30T05:44:29"/>
    <d v="1899-12-30T02:26:02"/>
    <d v="1899-12-30T02:52:14"/>
    <n v="2135"/>
    <x v="4"/>
    <x v="6"/>
    <n v="200510"/>
    <n v="43"/>
    <n v="2"/>
    <n v="17"/>
  </r>
  <r>
    <d v="2005-10-18T00:00:00"/>
    <s v="Tuesday"/>
    <x v="2"/>
    <n v="2.9"/>
    <n v="0"/>
    <n v="26"/>
    <n v="34"/>
    <d v="1899-12-30T00:26:34"/>
    <d v="1899-12-30T00:09:10"/>
    <s v="R200502"/>
    <x v="47"/>
    <n v="6.5495608531995035"/>
    <n v="167"/>
    <x v="0"/>
    <m/>
    <d v="1899-12-30T04:00:01"/>
    <d v="1899-12-30T02:00:00"/>
    <d v="1899-12-30T04:00:01"/>
    <d v="1899-12-30T04:52:25"/>
    <d v="1899-12-30T02:00:00"/>
    <d v="1899-12-30T02:26:12"/>
    <n v="858"/>
    <x v="4"/>
    <x v="6"/>
    <n v="200510"/>
    <n v="43"/>
    <n v="0"/>
    <n v="18"/>
  </r>
  <r>
    <d v="2005-10-19T00:00:00"/>
    <s v="Wednesday"/>
    <x v="2"/>
    <n v="3.42"/>
    <n v="0"/>
    <n v="35"/>
    <n v="56"/>
    <d v="1899-12-30T00:35:56"/>
    <d v="1899-12-30T00:10:30"/>
    <s v="R200502"/>
    <x v="51"/>
    <n v="5.7105751391465729"/>
    <n v="0"/>
    <x v="0"/>
    <m/>
    <d v="1899-12-30T04:35:17"/>
    <d v="1899-12-30T02:17:38"/>
    <d v="1899-12-30T04:35:17"/>
    <d v="1899-12-30T05:27:41"/>
    <d v="1899-12-30T02:17:38"/>
    <d v="1899-12-30T02:43:50"/>
    <n v="1786"/>
    <x v="4"/>
    <x v="6"/>
    <n v="200510"/>
    <n v="43"/>
    <n v="0"/>
    <n v="19"/>
  </r>
  <r>
    <d v="2005-10-24T00:00:00"/>
    <s v="Monday"/>
    <x v="2"/>
    <n v="2.9"/>
    <n v="0"/>
    <n v="29"/>
    <n v="35"/>
    <d v="1899-12-30T00:29:35"/>
    <d v="1899-12-30T00:10:12"/>
    <s v="R200502"/>
    <x v="47"/>
    <n v="5.881690140845075"/>
    <n v="0"/>
    <x v="0"/>
    <m/>
    <d v="1899-12-30T04:27:16"/>
    <d v="1899-12-30T02:13:38"/>
    <d v="1899-12-30T04:27:16"/>
    <d v="1899-12-30T05:19:40"/>
    <d v="1899-12-30T02:13:38"/>
    <d v="1899-12-30T02:39:50"/>
    <n v="1560"/>
    <x v="4"/>
    <x v="6"/>
    <n v="200510"/>
    <n v="44"/>
    <n v="4"/>
    <n v="24"/>
  </r>
  <r>
    <d v="2005-10-27T00:00:00"/>
    <s v="Thursday"/>
    <x v="2"/>
    <n v="2.9"/>
    <n v="0"/>
    <n v="29"/>
    <n v="40"/>
    <d v="1899-12-30T00:29:40"/>
    <d v="1899-12-30T00:10:14"/>
    <s v="R200401"/>
    <x v="47"/>
    <n v="5.8651685393258459"/>
    <n v="0"/>
    <x v="0"/>
    <m/>
    <d v="1899-12-30T04:28:01"/>
    <d v="1899-12-30T02:14:01"/>
    <d v="1899-12-30T04:28:01"/>
    <d v="1899-12-30T05:20:25"/>
    <d v="1899-12-30T02:14:01"/>
    <d v="1899-12-30T02:40:13"/>
    <n v="1584"/>
    <x v="4"/>
    <x v="6"/>
    <n v="200510"/>
    <n v="44"/>
    <n v="2"/>
    <n v="27"/>
  </r>
  <r>
    <d v="2005-10-31T00:00:00"/>
    <s v="Monday"/>
    <x v="2"/>
    <n v="3"/>
    <n v="0"/>
    <n v="28"/>
    <n v="28"/>
    <d v="1899-12-30T00:28:28"/>
    <d v="1899-12-30T00:09:29"/>
    <s v="R200502"/>
    <x v="47"/>
    <n v="6.323185011709608"/>
    <n v="0"/>
    <x v="0"/>
    <m/>
    <d v="1899-12-30T04:08:37"/>
    <d v="1899-12-30T02:04:18"/>
    <d v="1899-12-30T04:08:37"/>
    <d v="1899-12-30T05:01:01"/>
    <d v="1899-12-30T02:04:18"/>
    <d v="1899-12-30T02:30:30"/>
    <n v="1018"/>
    <x v="4"/>
    <x v="6"/>
    <n v="200510"/>
    <n v="45"/>
    <n v="3"/>
    <n v="31"/>
  </r>
  <r>
    <d v="2005-11-01T00:00:00"/>
    <s v="Tuesday"/>
    <x v="2"/>
    <n v="2.9"/>
    <n v="0"/>
    <n v="26"/>
    <n v="50"/>
    <d v="1899-12-30T00:26:50"/>
    <d v="1899-12-30T00:09:15"/>
    <s v="R200502"/>
    <x v="47"/>
    <n v="6.4844720496894466"/>
    <n v="0"/>
    <x v="0"/>
    <m/>
    <d v="1899-12-30T04:02:26"/>
    <d v="1899-12-30T02:01:13"/>
    <d v="1899-12-30T04:02:26"/>
    <d v="1899-12-30T04:54:50"/>
    <d v="1899-12-30T02:01:13"/>
    <d v="1899-12-30T02:27:25"/>
    <n v="893"/>
    <x v="4"/>
    <x v="7"/>
    <n v="200511"/>
    <n v="45"/>
    <n v="0"/>
    <n v="1"/>
  </r>
  <r>
    <d v="2005-11-07T00:00:00"/>
    <s v="Monday"/>
    <x v="2"/>
    <n v="2.9"/>
    <n v="0"/>
    <n v="26"/>
    <n v="55"/>
    <d v="1899-12-30T00:26:55"/>
    <d v="1899-12-30T00:09:17"/>
    <s v="R200502"/>
    <x v="47"/>
    <n v="6.4643962848297258"/>
    <n v="172"/>
    <x v="0"/>
    <m/>
    <d v="1899-12-30T04:03:11"/>
    <d v="1899-12-30T02:01:35"/>
    <d v="1899-12-30T04:03:11"/>
    <d v="1899-12-30T04:55:35"/>
    <d v="1899-12-30T02:01:35"/>
    <d v="1899-12-30T02:27:47"/>
    <n v="914"/>
    <x v="4"/>
    <x v="7"/>
    <n v="200511"/>
    <n v="46"/>
    <n v="5"/>
    <n v="7"/>
  </r>
  <r>
    <d v="2005-11-08T00:00:00"/>
    <s v="Tuesday"/>
    <x v="2"/>
    <n v="2.25"/>
    <n v="0"/>
    <n v="25"/>
    <n v="0"/>
    <d v="1899-12-30T00:25:00"/>
    <d v="1899-12-30T00:11:07"/>
    <s v="R200502"/>
    <x v="81"/>
    <n v="5.4000000000000039"/>
    <n v="0"/>
    <x v="0"/>
    <m/>
    <d v="1899-12-30T04:51:07"/>
    <d v="1899-12-30T02:25:33"/>
    <d v="1899-12-30T04:51:07"/>
    <d v="1899-12-30T05:43:31"/>
    <d v="1899-12-30T02:25:33"/>
    <d v="1899-12-30T02:51:45"/>
    <n v="2113"/>
    <x v="4"/>
    <x v="7"/>
    <n v="200511"/>
    <n v="46"/>
    <n v="0"/>
    <n v="8"/>
  </r>
  <r>
    <d v="2005-11-14T00:00:00"/>
    <s v="Monday"/>
    <x v="2"/>
    <n v="2.9"/>
    <n v="0"/>
    <n v="29"/>
    <n v="45"/>
    <d v="1899-12-30T00:29:45"/>
    <d v="1899-12-30T00:10:16"/>
    <s v="R200502"/>
    <x v="47"/>
    <n v="5.8487394957983234"/>
    <n v="167"/>
    <x v="0"/>
    <m/>
    <d v="1899-12-30T04:28:47"/>
    <d v="1899-12-30T02:14:23"/>
    <d v="1899-12-30T04:28:47"/>
    <d v="1899-12-30T05:21:11"/>
    <d v="1899-12-30T02:14:23"/>
    <d v="1899-12-30T02:40:35"/>
    <n v="1608"/>
    <x v="4"/>
    <x v="7"/>
    <n v="200511"/>
    <n v="47"/>
    <n v="5"/>
    <n v="14"/>
  </r>
  <r>
    <d v="2005-11-15T00:00:00"/>
    <s v="Tuesday"/>
    <x v="2"/>
    <n v="3"/>
    <n v="0"/>
    <n v="31"/>
    <n v="19"/>
    <d v="1899-12-30T00:31:19"/>
    <d v="1899-12-30T00:10:26"/>
    <s v="R200502"/>
    <x v="47"/>
    <n v="5.7477381585950011"/>
    <n v="0"/>
    <x v="0"/>
    <m/>
    <d v="1899-12-30T04:33:30"/>
    <d v="1899-12-30T02:16:45"/>
    <d v="1899-12-30T04:33:30"/>
    <d v="1899-12-30T05:25:54"/>
    <d v="1899-12-30T02:16:45"/>
    <d v="1899-12-30T02:42:57"/>
    <n v="1737"/>
    <x v="4"/>
    <x v="7"/>
    <n v="200511"/>
    <n v="47"/>
    <n v="0"/>
    <n v="15"/>
  </r>
  <r>
    <d v="2005-11-16T00:00:00"/>
    <s v="Wednesday"/>
    <x v="2"/>
    <n v="3.1"/>
    <n v="0"/>
    <n v="33"/>
    <n v="8"/>
    <d v="1899-12-30T00:33:08"/>
    <d v="1899-12-30T00:10:41"/>
    <s v="R200502"/>
    <x v="47"/>
    <n v="5.6136820925553366"/>
    <n v="164"/>
    <x v="0"/>
    <s v="http://tinyurl.com/bzuhd,"/>
    <d v="1899-12-30T04:40:02"/>
    <d v="1899-12-30T02:20:01"/>
    <d v="1899-12-30T04:40:02"/>
    <d v="1899-12-30T05:32:26"/>
    <d v="1899-12-30T02:20:01"/>
    <d v="1899-12-30T02:46:13"/>
    <n v="1881"/>
    <x v="4"/>
    <x v="7"/>
    <n v="200511"/>
    <n v="47"/>
    <n v="0"/>
    <n v="16"/>
  </r>
  <r>
    <d v="2005-11-20T00:00:00"/>
    <s v="Sunday"/>
    <x v="2"/>
    <n v="1.4"/>
    <n v="0"/>
    <n v="14"/>
    <n v="36"/>
    <d v="1899-12-30T00:14:36"/>
    <d v="1899-12-30T00:10:26"/>
    <s v="R200501"/>
    <x v="82"/>
    <n v="5.7534246575342509"/>
    <n v="0"/>
    <x v="0"/>
    <m/>
    <d v="1899-12-30T04:33:14"/>
    <d v="1899-12-30T02:16:37"/>
    <d v="1899-12-30T04:33:14"/>
    <d v="1899-12-30T05:25:38"/>
    <d v="1899-12-30T02:16:37"/>
    <d v="1899-12-30T02:42:49"/>
    <n v="1732"/>
    <x v="4"/>
    <x v="7"/>
    <n v="200511"/>
    <n v="48"/>
    <n v="3"/>
    <n v="20"/>
  </r>
  <r>
    <d v="2005-11-21T00:00:00"/>
    <s v="Monday"/>
    <x v="2"/>
    <n v="3.42"/>
    <n v="0"/>
    <n v="37"/>
    <n v="0"/>
    <d v="1899-12-30T00:37:00"/>
    <d v="1899-12-30T00:10:49"/>
    <s v="R200502"/>
    <x v="51"/>
    <n v="5.5459459459459497"/>
    <n v="0"/>
    <x v="0"/>
    <m/>
    <d v="1899-12-30T04:43:27"/>
    <d v="1899-12-30T02:21:44"/>
    <d v="1899-12-30T04:43:27"/>
    <d v="1899-12-30T05:35:51"/>
    <d v="1899-12-30T02:21:44"/>
    <d v="1899-12-30T02:47:56"/>
    <n v="1958"/>
    <x v="4"/>
    <x v="7"/>
    <n v="200511"/>
    <n v="48"/>
    <n v="0"/>
    <n v="21"/>
  </r>
  <r>
    <d v="2005-11-23T00:00:00"/>
    <s v="Wednesday"/>
    <x v="2"/>
    <n v="1.35"/>
    <n v="0"/>
    <n v="15"/>
    <n v="0"/>
    <d v="1899-12-30T00:15:00"/>
    <d v="1899-12-30T00:11:07"/>
    <s v="R200502"/>
    <x v="81"/>
    <n v="5.4000000000000048"/>
    <n v="0"/>
    <x v="0"/>
    <m/>
    <d v="1899-12-30T04:51:07"/>
    <d v="1899-12-30T02:25:33"/>
    <d v="1899-12-30T04:51:07"/>
    <d v="1899-12-30T05:43:31"/>
    <d v="1899-12-30T02:25:33"/>
    <d v="1899-12-30T02:51:45"/>
    <n v="2107"/>
    <x v="4"/>
    <x v="7"/>
    <n v="200511"/>
    <n v="48"/>
    <n v="1"/>
    <n v="23"/>
  </r>
  <r>
    <d v="2005-11-29T00:00:00"/>
    <s v="Tuesday"/>
    <x v="2"/>
    <n v="4"/>
    <n v="0"/>
    <n v="45"/>
    <n v="36"/>
    <d v="1899-12-30T00:45:36"/>
    <d v="1899-12-30T00:11:24"/>
    <s v="R200502"/>
    <x v="75"/>
    <n v="5.263157894736846"/>
    <n v="158"/>
    <x v="0"/>
    <s v="http://tinyurl.com/bpldf,"/>
    <d v="1899-12-30T04:58:41"/>
    <d v="1899-12-30T02:29:20"/>
    <d v="1899-12-30T04:58:41"/>
    <d v="1899-12-30T05:51:05"/>
    <d v="1899-12-30T02:29:20"/>
    <d v="1899-12-30T02:55:32"/>
    <n v="2236"/>
    <x v="4"/>
    <x v="7"/>
    <n v="200511"/>
    <n v="49"/>
    <n v="5"/>
    <n v="29"/>
  </r>
  <r>
    <d v="2005-12-01T00:00:00"/>
    <s v="Thursday"/>
    <x v="2"/>
    <n v="2.9"/>
    <n v="0"/>
    <n v="28"/>
    <n v="31"/>
    <d v="1899-12-30T00:28:31"/>
    <d v="1899-12-30T00:09:50"/>
    <s v="R200502"/>
    <x v="47"/>
    <n v="6.1016949152542423"/>
    <n v="167"/>
    <x v="0"/>
    <m/>
    <d v="1899-12-30T04:17:38"/>
    <d v="1899-12-30T02:08:49"/>
    <d v="1899-12-30T04:17:38"/>
    <d v="1899-12-30T05:10:02"/>
    <d v="1899-12-30T02:08:49"/>
    <d v="1899-12-30T02:35:01"/>
    <n v="1274"/>
    <x v="4"/>
    <x v="11"/>
    <n v="200512"/>
    <n v="49"/>
    <n v="1"/>
    <n v="1"/>
  </r>
  <r>
    <d v="2005-12-02T00:00:00"/>
    <s v="Friday"/>
    <x v="2"/>
    <n v="3"/>
    <n v="0"/>
    <n v="32"/>
    <n v="40"/>
    <d v="1899-12-30T00:32:40"/>
    <d v="1899-12-30T00:10:53"/>
    <s v="R200502"/>
    <x v="83"/>
    <n v="5.5102040816326578"/>
    <n v="0"/>
    <x v="0"/>
    <m/>
    <d v="1899-12-30T04:45:17"/>
    <d v="1899-12-30T02:22:39"/>
    <d v="1899-12-30T04:45:17"/>
    <d v="1899-12-30T05:37:41"/>
    <d v="1899-12-30T02:22:39"/>
    <d v="1899-12-30T02:48:51"/>
    <n v="1999"/>
    <x v="4"/>
    <x v="11"/>
    <n v="200512"/>
    <n v="49"/>
    <n v="0"/>
    <n v="2"/>
  </r>
  <r>
    <d v="2005-12-03T00:00:00"/>
    <s v="Saturday"/>
    <x v="2"/>
    <n v="3.1"/>
    <n v="0"/>
    <n v="32"/>
    <n v="8"/>
    <d v="1899-12-30T00:32:08"/>
    <d v="1899-12-30T00:10:22"/>
    <s v="R200502"/>
    <x v="84"/>
    <n v="5.7883817427385935"/>
    <n v="0"/>
    <x v="0"/>
    <m/>
    <d v="1899-12-30T04:31:35"/>
    <d v="1899-12-30T02:15:47"/>
    <d v="1899-12-30T04:31:35"/>
    <d v="1899-12-30T05:23:59"/>
    <d v="1899-12-30T02:15:47"/>
    <d v="1899-12-30T02:41:59"/>
    <n v="1686"/>
    <x v="4"/>
    <x v="11"/>
    <n v="200512"/>
    <n v="49"/>
    <n v="0"/>
    <n v="3"/>
  </r>
  <r>
    <d v="2005-12-07T00:00:00"/>
    <s v="Wednesday"/>
    <x v="2"/>
    <n v="1"/>
    <n v="0"/>
    <n v="9"/>
    <n v="55"/>
    <d v="1899-12-30T00:09:55"/>
    <d v="1899-12-30T00:09:55"/>
    <s v="R200501"/>
    <x v="2"/>
    <n v="6.050420168067232"/>
    <n v="0"/>
    <x v="0"/>
    <m/>
    <d v="1899-12-30T04:19:49"/>
    <d v="1899-12-30T02:09:55"/>
    <d v="1899-12-30T04:19:49"/>
    <d v="1899-12-30T05:12:13"/>
    <d v="1899-12-30T02:09:55"/>
    <d v="1899-12-30T02:36:07"/>
    <n v="1347"/>
    <x v="4"/>
    <x v="11"/>
    <n v="200512"/>
    <n v="50"/>
    <n v="3"/>
    <n v="7"/>
  </r>
  <r>
    <d v="2005-12-12T00:00:00"/>
    <s v="Monday"/>
    <x v="2"/>
    <n v="1.75"/>
    <n v="0"/>
    <n v="20"/>
    <n v="0"/>
    <d v="1899-12-30T00:20:00"/>
    <d v="1899-12-30T00:11:26"/>
    <s v="R200502"/>
    <x v="2"/>
    <n v="5.2500000000000044"/>
    <n v="0"/>
    <x v="0"/>
    <m/>
    <d v="1899-12-30T04:59:26"/>
    <d v="1899-12-30T02:29:43"/>
    <d v="1899-12-30T04:59:26"/>
    <d v="1899-12-30T05:51:50"/>
    <d v="1899-12-30T02:29:43"/>
    <d v="1899-12-30T02:55:55"/>
    <n v="2241"/>
    <x v="4"/>
    <x v="11"/>
    <n v="200512"/>
    <n v="51"/>
    <n v="4"/>
    <n v="12"/>
  </r>
  <r>
    <d v="2005-12-27T00:00:00"/>
    <s v="Tuesday"/>
    <x v="2"/>
    <n v="1.8"/>
    <n v="0"/>
    <n v="20"/>
    <n v="0"/>
    <d v="1899-12-30T00:20:00"/>
    <d v="1899-12-30T00:11:07"/>
    <s v="R200502"/>
    <x v="81"/>
    <n v="5.4000000000000048"/>
    <n v="0"/>
    <x v="0"/>
    <m/>
    <d v="1899-12-30T04:51:07"/>
    <d v="1899-12-30T02:25:33"/>
    <d v="1899-12-30T04:51:07"/>
    <d v="1899-12-30T05:43:31"/>
    <d v="1899-12-30T02:25:33"/>
    <d v="1899-12-30T02:51:45"/>
    <n v="2111"/>
    <x v="4"/>
    <x v="11"/>
    <n v="200512"/>
    <n v="53"/>
    <n v="14"/>
    <n v="27"/>
  </r>
  <r>
    <d v="2005-12-28T00:00:00"/>
    <s v="Wednesday"/>
    <x v="2"/>
    <n v="2.9"/>
    <n v="0"/>
    <n v="30"/>
    <n v="15"/>
    <d v="1899-12-30T00:30:15"/>
    <d v="1899-12-30T00:10:26"/>
    <s v="R200502"/>
    <x v="47"/>
    <n v="5.7520661157024842"/>
    <n v="0"/>
    <x v="0"/>
    <m/>
    <d v="1899-12-30T04:33:18"/>
    <d v="1899-12-30T02:16:39"/>
    <d v="1899-12-30T04:33:18"/>
    <d v="1899-12-30T05:25:42"/>
    <d v="1899-12-30T02:16:39"/>
    <d v="1899-12-30T02:42:51"/>
    <n v="1733"/>
    <x v="4"/>
    <x v="11"/>
    <n v="200512"/>
    <n v="53"/>
    <n v="0"/>
    <n v="28"/>
  </r>
  <r>
    <d v="2006-01-01T00:00:00"/>
    <s v="Sunday"/>
    <x v="2"/>
    <n v="5"/>
    <n v="0"/>
    <n v="56"/>
    <n v="56"/>
    <d v="1899-12-30T00:56:56"/>
    <d v="1899-12-30T00:11:23"/>
    <s v="R200503"/>
    <x v="85"/>
    <n v="5.2693208430913394"/>
    <n v="0"/>
    <x v="0"/>
    <m/>
    <d v="1899-12-30T04:58:20"/>
    <d v="1899-12-30T02:29:10"/>
    <d v="1899-12-30T04:58:20"/>
    <d v="1899-12-30T05:50:44"/>
    <d v="1899-12-30T02:29:10"/>
    <d v="1899-12-30T02:55:22"/>
    <n v="2235"/>
    <x v="5"/>
    <x v="8"/>
    <n v="200601"/>
    <n v="1"/>
    <n v="3"/>
    <n v="1"/>
  </r>
  <r>
    <d v="2006-01-05T00:00:00"/>
    <s v="Thursday"/>
    <x v="2"/>
    <n v="2"/>
    <n v="0"/>
    <n v="25"/>
    <n v="0"/>
    <d v="1899-12-30T00:25:00"/>
    <d v="1899-12-30T00:12:30"/>
    <s v="R200602"/>
    <x v="2"/>
    <n v="4.8000000000000034"/>
    <n v="0"/>
    <x v="0"/>
    <m/>
    <d v="1899-12-30T05:27:30"/>
    <d v="1899-12-30T02:43:45"/>
    <d v="1899-12-30T05:27:30"/>
    <d v="1899-12-30T06:19:54"/>
    <d v="1899-12-30T02:43:45"/>
    <d v="1899-12-30T03:09:57"/>
    <n v="2509"/>
    <x v="5"/>
    <x v="8"/>
    <n v="200601"/>
    <n v="1"/>
    <n v="3"/>
    <n v="5"/>
  </r>
  <r>
    <d v="2006-01-06T00:00:00"/>
    <s v="Friday"/>
    <x v="2"/>
    <n v="2.1"/>
    <n v="0"/>
    <n v="25"/>
    <n v="0"/>
    <d v="1899-12-30T00:25:00"/>
    <d v="1899-12-30T00:11:54"/>
    <s v="R200602"/>
    <x v="2"/>
    <n v="5.0400000000000045"/>
    <n v="0"/>
    <x v="0"/>
    <m/>
    <d v="1899-12-30T05:11:54"/>
    <d v="1899-12-30T02:35:57"/>
    <d v="1899-12-30T05:11:54"/>
    <d v="1899-12-30T06:04:18"/>
    <d v="1899-12-30T02:35:57"/>
    <d v="1899-12-30T03:02:09"/>
    <n v="2394"/>
    <x v="5"/>
    <x v="8"/>
    <n v="200601"/>
    <n v="1"/>
    <n v="0"/>
    <n v="6"/>
  </r>
  <r>
    <d v="2006-01-09T00:00:00"/>
    <s v="Monday"/>
    <x v="2"/>
    <n v="2.9"/>
    <n v="0"/>
    <n v="29"/>
    <n v="7"/>
    <d v="1899-12-30T00:29:07"/>
    <d v="1899-12-30T00:10:02"/>
    <s v="R200503"/>
    <x v="47"/>
    <n v="5.9759587864911321"/>
    <n v="0"/>
    <x v="0"/>
    <m/>
    <d v="1899-12-30T04:23:03"/>
    <d v="1899-12-30T02:11:32"/>
    <d v="1899-12-30T04:23:03"/>
    <d v="1899-12-30T05:15:27"/>
    <d v="1899-12-30T02:11:32"/>
    <d v="1899-12-30T02:37:44"/>
    <n v="1454"/>
    <x v="5"/>
    <x v="8"/>
    <n v="200601"/>
    <n v="2"/>
    <n v="2"/>
    <n v="9"/>
  </r>
  <r>
    <d v="2006-01-11T00:00:00"/>
    <s v="Wednesday"/>
    <x v="2"/>
    <n v="2.9"/>
    <n v="0"/>
    <n v="28"/>
    <n v="53"/>
    <d v="1899-12-30T00:28:53"/>
    <d v="1899-12-30T00:09:58"/>
    <s v="R200503"/>
    <x v="47"/>
    <n v="6.0242354298903686"/>
    <n v="0"/>
    <x v="0"/>
    <m/>
    <d v="1899-12-30T04:20:57"/>
    <d v="1899-12-30T02:10:28"/>
    <d v="1899-12-30T04:20:57"/>
    <d v="1899-12-30T05:13:21"/>
    <d v="1899-12-30T02:10:28"/>
    <d v="1899-12-30T02:36:40"/>
    <n v="1374"/>
    <x v="5"/>
    <x v="8"/>
    <n v="200601"/>
    <n v="2"/>
    <n v="1"/>
    <n v="11"/>
  </r>
  <r>
    <d v="2006-01-13T00:00:00"/>
    <s v="Friday"/>
    <x v="2"/>
    <n v="3"/>
    <n v="0"/>
    <n v="29"/>
    <n v="29"/>
    <d v="1899-12-30T00:29:29"/>
    <d v="1899-12-30T00:09:50"/>
    <s v="R200503"/>
    <x v="83"/>
    <n v="6.1051441492368612"/>
    <n v="154"/>
    <x v="0"/>
    <m/>
    <d v="1899-12-30T04:17:29"/>
    <d v="1899-12-30T02:08:45"/>
    <d v="1899-12-30T04:17:29"/>
    <d v="1899-12-30T05:09:53"/>
    <d v="1899-12-30T02:08:45"/>
    <d v="1899-12-30T02:34:57"/>
    <n v="1271"/>
    <x v="5"/>
    <x v="8"/>
    <n v="200601"/>
    <n v="2"/>
    <n v="1"/>
    <n v="13"/>
  </r>
  <r>
    <d v="2006-01-16T00:00:00"/>
    <s v="Monday"/>
    <x v="1"/>
    <n v="10"/>
    <n v="0"/>
    <n v="41"/>
    <n v="30"/>
    <d v="1899-12-30T00:41:30"/>
    <d v="1899-12-30T00:04:09"/>
    <s v="Spin"/>
    <x v="9"/>
    <n v="14.457831325301216"/>
    <n v="0"/>
    <x v="0"/>
    <m/>
    <d v="1899-12-30T07:44:48"/>
    <d v="1899-12-30T03:52:24"/>
    <d v="1899-12-30T01:48:44"/>
    <d v="1899-12-30T02:41:08"/>
    <d v="1899-12-30T00:54:22"/>
    <d v="1899-12-30T01:20:34"/>
    <n v="494"/>
    <x v="5"/>
    <x v="8"/>
    <n v="200601"/>
    <n v="3"/>
    <n v="2"/>
    <n v="16"/>
  </r>
  <r>
    <d v="2006-01-19T00:00:00"/>
    <s v="Thursday"/>
    <x v="2"/>
    <n v="2.9"/>
    <n v="0"/>
    <n v="29"/>
    <n v="7"/>
    <d v="1899-12-30T00:29:07"/>
    <d v="1899-12-30T00:10:02"/>
    <s v="R200503"/>
    <x v="47"/>
    <n v="5.9759587864911321"/>
    <n v="0"/>
    <x v="0"/>
    <m/>
    <d v="1899-12-30T04:23:03"/>
    <d v="1899-12-30T02:11:32"/>
    <d v="1899-12-30T04:23:03"/>
    <d v="1899-12-30T05:15:27"/>
    <d v="1899-12-30T02:11:32"/>
    <d v="1899-12-30T02:37:44"/>
    <n v="1454"/>
    <x v="5"/>
    <x v="8"/>
    <n v="200601"/>
    <n v="3"/>
    <n v="2"/>
    <n v="19"/>
  </r>
  <r>
    <d v="2006-01-21T00:00:00"/>
    <s v="Saturday"/>
    <x v="2"/>
    <n v="3.1"/>
    <n v="0"/>
    <n v="31"/>
    <n v="9"/>
    <d v="1899-12-30T00:31:09"/>
    <d v="1899-12-30T00:10:03"/>
    <s v="R200503"/>
    <x v="0"/>
    <n v="5.9711075441412573"/>
    <n v="170"/>
    <x v="0"/>
    <m/>
    <d v="1899-12-30T04:23:16"/>
    <d v="1899-12-30T02:11:38"/>
    <d v="1899-12-30T04:23:16"/>
    <d v="1899-12-30T05:15:40"/>
    <d v="1899-12-30T02:11:38"/>
    <d v="1899-12-30T02:37:50"/>
    <n v="1458"/>
    <x v="5"/>
    <x v="8"/>
    <n v="200601"/>
    <n v="3"/>
    <n v="1"/>
    <n v="21"/>
  </r>
  <r>
    <d v="2006-01-23T00:00:00"/>
    <s v="Monday"/>
    <x v="2"/>
    <n v="0.5"/>
    <n v="0"/>
    <n v="4"/>
    <n v="45"/>
    <d v="1899-12-30T00:04:45"/>
    <d v="1899-12-30T00:09:30"/>
    <s v="R200503"/>
    <x v="2"/>
    <n v="6.3157894736842151"/>
    <n v="0"/>
    <x v="0"/>
    <m/>
    <d v="1899-12-30T04:08:54"/>
    <d v="1899-12-30T02:04:27"/>
    <d v="1899-12-30T04:08:54"/>
    <d v="1899-12-30T05:01:18"/>
    <d v="1899-12-30T02:04:27"/>
    <d v="1899-12-30T02:30:39"/>
    <n v="1028"/>
    <x v="5"/>
    <x v="8"/>
    <n v="200601"/>
    <n v="4"/>
    <n v="1"/>
    <n v="23"/>
  </r>
  <r>
    <d v="2006-01-24T00:00:00"/>
    <s v="Tuesday"/>
    <x v="2"/>
    <n v="2.9"/>
    <n v="0"/>
    <n v="26"/>
    <n v="50"/>
    <d v="1899-12-30T00:26:50"/>
    <d v="1899-12-30T00:09:15"/>
    <s v="R200503"/>
    <x v="47"/>
    <n v="6.4844720496894466"/>
    <n v="166"/>
    <x v="0"/>
    <m/>
    <d v="1899-12-30T04:02:26"/>
    <d v="1899-12-30T02:01:13"/>
    <d v="1899-12-30T04:02:26"/>
    <d v="1899-12-30T04:54:50"/>
    <d v="1899-12-30T02:01:13"/>
    <d v="1899-12-30T02:27:25"/>
    <n v="893"/>
    <x v="5"/>
    <x v="8"/>
    <n v="200601"/>
    <n v="4"/>
    <n v="0"/>
    <n v="24"/>
  </r>
  <r>
    <d v="2006-01-26T00:00:00"/>
    <s v="Thursday"/>
    <x v="2"/>
    <n v="3"/>
    <n v="0"/>
    <n v="31"/>
    <n v="8"/>
    <d v="1899-12-30T00:31:08"/>
    <d v="1899-12-30T00:10:23"/>
    <s v="R200503"/>
    <x v="86"/>
    <n v="5.7815845824411181"/>
    <n v="160"/>
    <x v="0"/>
    <m/>
    <d v="1899-12-30T04:31:54"/>
    <d v="1899-12-30T02:15:57"/>
    <d v="1899-12-30T04:31:54"/>
    <d v="1899-12-30T05:24:18"/>
    <d v="1899-12-30T02:15:57"/>
    <d v="1899-12-30T02:42:09"/>
    <n v="1695"/>
    <x v="5"/>
    <x v="8"/>
    <n v="200601"/>
    <n v="4"/>
    <n v="1"/>
    <n v="26"/>
  </r>
  <r>
    <d v="2006-02-04T00:00:00"/>
    <s v="Saturday"/>
    <x v="2"/>
    <n v="3"/>
    <n v="0"/>
    <n v="33"/>
    <n v="40"/>
    <d v="1899-12-30T00:33:40"/>
    <d v="1899-12-30T00:11:13"/>
    <s v="R200503"/>
    <x v="87"/>
    <n v="5.3465346534653513"/>
    <n v="166"/>
    <x v="0"/>
    <m/>
    <d v="1899-12-30T04:54:01"/>
    <d v="1899-12-30T02:27:01"/>
    <d v="1899-12-30T04:54:01"/>
    <d v="1899-12-30T05:46:25"/>
    <d v="1899-12-30T02:27:01"/>
    <d v="1899-12-30T02:53:13"/>
    <n v="2161"/>
    <x v="5"/>
    <x v="9"/>
    <n v="200602"/>
    <n v="5"/>
    <n v="8"/>
    <n v="4"/>
  </r>
  <r>
    <d v="2006-02-05T00:00:00"/>
    <s v="Sunday"/>
    <x v="2"/>
    <n v="6"/>
    <n v="1"/>
    <n v="10"/>
    <n v="2"/>
    <d v="1899-12-30T01:10:02"/>
    <d v="1899-12-30T00:11:40"/>
    <s v="R200503"/>
    <x v="88"/>
    <n v="5.1404093288910078"/>
    <n v="161"/>
    <x v="0"/>
    <m/>
    <d v="1899-12-30T05:05:49"/>
    <d v="1899-12-30T02:32:54"/>
    <d v="1899-12-30T05:05:49"/>
    <d v="1899-12-30T05:58:13"/>
    <d v="1899-12-30T02:32:54"/>
    <d v="1899-12-30T02:59:06"/>
    <n v="2322"/>
    <x v="5"/>
    <x v="9"/>
    <n v="200602"/>
    <n v="6"/>
    <n v="0"/>
    <n v="5"/>
  </r>
  <r>
    <d v="2006-02-07T00:00:00"/>
    <s v="Tuesday"/>
    <x v="2"/>
    <n v="3"/>
    <n v="0"/>
    <n v="32"/>
    <n v="9"/>
    <d v="1899-12-30T00:32:09"/>
    <d v="1899-12-30T00:10:43"/>
    <s v="R200503"/>
    <x v="2"/>
    <n v="5.5987558320373303"/>
    <n v="170"/>
    <x v="0"/>
    <m/>
    <d v="1899-12-30T04:40:47"/>
    <d v="1899-12-30T02:20:23"/>
    <d v="1899-12-30T04:40:47"/>
    <d v="1899-12-30T05:33:11"/>
    <d v="1899-12-30T02:20:23"/>
    <d v="1899-12-30T02:46:35"/>
    <n v="1899"/>
    <x v="5"/>
    <x v="9"/>
    <n v="200602"/>
    <n v="6"/>
    <n v="1"/>
    <n v="7"/>
  </r>
  <r>
    <d v="2006-02-08T00:00:00"/>
    <s v="Wednesday"/>
    <x v="2"/>
    <n v="2"/>
    <n v="0"/>
    <n v="25"/>
    <n v="0"/>
    <d v="1899-12-30T00:25:00"/>
    <d v="1899-12-30T00:12:30"/>
    <s v="R200503"/>
    <x v="81"/>
    <n v="4.8000000000000034"/>
    <n v="126"/>
    <x v="0"/>
    <m/>
    <d v="1899-12-30T05:27:30"/>
    <d v="1899-12-30T02:43:45"/>
    <d v="1899-12-30T05:27:30"/>
    <d v="1899-12-30T06:19:54"/>
    <d v="1899-12-30T02:43:45"/>
    <d v="1899-12-30T03:09:57"/>
    <n v="2509"/>
    <x v="5"/>
    <x v="9"/>
    <n v="200602"/>
    <n v="6"/>
    <n v="0"/>
    <n v="8"/>
  </r>
  <r>
    <d v="2006-02-09T00:00:00"/>
    <s v="Thursday"/>
    <x v="2"/>
    <n v="3"/>
    <n v="0"/>
    <n v="30"/>
    <n v="39"/>
    <d v="1899-12-30T00:30:39"/>
    <d v="1899-12-30T00:10:13"/>
    <s v="R200503"/>
    <x v="2"/>
    <n v="5.872756933115828"/>
    <n v="164"/>
    <x v="0"/>
    <m/>
    <d v="1899-12-30T04:27:41"/>
    <d v="1899-12-30T02:13:50"/>
    <d v="1899-12-30T04:27:41"/>
    <d v="1899-12-30T05:20:05"/>
    <d v="1899-12-30T02:13:50"/>
    <d v="1899-12-30T02:40:02"/>
    <n v="1572"/>
    <x v="5"/>
    <x v="9"/>
    <n v="200602"/>
    <n v="6"/>
    <n v="0"/>
    <n v="9"/>
  </r>
  <r>
    <d v="2006-02-14T00:00:00"/>
    <s v="Tuesday"/>
    <x v="2"/>
    <n v="3"/>
    <n v="0"/>
    <n v="30"/>
    <n v="50"/>
    <d v="1899-12-30T00:30:50"/>
    <d v="1899-12-30T00:10:17"/>
    <s v="R200503"/>
    <x v="2"/>
    <n v="5.837837837837843"/>
    <n v="167"/>
    <x v="0"/>
    <m/>
    <d v="1899-12-30T04:29:17"/>
    <d v="1899-12-30T02:14:38"/>
    <d v="1899-12-30T04:29:17"/>
    <d v="1899-12-30T05:21:41"/>
    <d v="1899-12-30T02:14:38"/>
    <d v="1899-12-30T02:40:50"/>
    <n v="1621"/>
    <x v="5"/>
    <x v="9"/>
    <n v="200602"/>
    <n v="7"/>
    <n v="4"/>
    <n v="14"/>
  </r>
  <r>
    <d v="2006-02-16T00:00:00"/>
    <s v="Thursday"/>
    <x v="2"/>
    <n v="3.5"/>
    <n v="0"/>
    <n v="37"/>
    <n v="52"/>
    <d v="1899-12-30T00:37:52"/>
    <d v="1899-12-30T00:10:49"/>
    <s v="R200503"/>
    <x v="89"/>
    <n v="5.5457746478873284"/>
    <n v="0"/>
    <x v="0"/>
    <s v="18.53.51 out and 18.58.66 back"/>
    <d v="1899-12-30T04:43:28"/>
    <d v="1899-12-30T02:21:44"/>
    <d v="1899-12-30T04:43:28"/>
    <d v="1899-12-30T05:35:52"/>
    <d v="1899-12-30T02:21:44"/>
    <d v="1899-12-30T02:47:56"/>
    <n v="1959"/>
    <x v="5"/>
    <x v="9"/>
    <n v="200602"/>
    <n v="7"/>
    <n v="1"/>
    <n v="16"/>
  </r>
  <r>
    <d v="2006-02-17T00:00:00"/>
    <s v="Friday"/>
    <x v="2"/>
    <n v="2.9"/>
    <n v="0"/>
    <n v="28"/>
    <n v="21"/>
    <d v="1899-12-30T00:28:21"/>
    <d v="1899-12-30T00:09:47"/>
    <s v="R200503"/>
    <x v="47"/>
    <n v="6.1375661375661421"/>
    <n v="153"/>
    <x v="0"/>
    <s v="14.34.08 out and 13.47.24 back"/>
    <d v="1899-12-30T04:16:08"/>
    <d v="1899-12-30T02:08:04"/>
    <d v="1899-12-30T04:16:08"/>
    <d v="1899-12-30T05:08:32"/>
    <d v="1899-12-30T02:08:04"/>
    <d v="1899-12-30T02:34:16"/>
    <n v="1232"/>
    <x v="5"/>
    <x v="9"/>
    <n v="200602"/>
    <n v="7"/>
    <n v="0"/>
    <n v="17"/>
  </r>
  <r>
    <d v="2006-02-20T00:00:00"/>
    <s v="Monday"/>
    <x v="2"/>
    <n v="3"/>
    <n v="0"/>
    <n v="33"/>
    <n v="45"/>
    <d v="1899-12-30T00:33:45"/>
    <d v="1899-12-30T00:11:15"/>
    <s v="R200603"/>
    <x v="2"/>
    <n v="5.3333333333333375"/>
    <n v="0"/>
    <x v="0"/>
    <s v="Felt good after 25 minsàodd"/>
    <d v="1899-12-30T04:54:45"/>
    <d v="1899-12-30T02:27:22"/>
    <d v="1899-12-30T04:54:45"/>
    <d v="1899-12-30T05:47:09"/>
    <d v="1899-12-30T02:27:22"/>
    <d v="1899-12-30T02:53:35"/>
    <n v="2168"/>
    <x v="5"/>
    <x v="9"/>
    <n v="200602"/>
    <n v="8"/>
    <n v="2"/>
    <n v="20"/>
  </r>
  <r>
    <d v="2006-02-21T00:00:00"/>
    <s v="Tuesday"/>
    <x v="2"/>
    <n v="3"/>
    <n v="0"/>
    <n v="31"/>
    <n v="25"/>
    <d v="1899-12-30T00:31:25"/>
    <d v="1899-12-30T00:10:28"/>
    <s v="R200503"/>
    <x v="90"/>
    <n v="5.7294429708222854"/>
    <n v="162"/>
    <x v="0"/>
    <s v="15.27.51 out and 15.58.27 back at  158HR out and 166HR Back"/>
    <d v="1899-12-30T04:34:22"/>
    <d v="1899-12-30T02:17:11"/>
    <d v="1899-12-30T04:34:22"/>
    <d v="1899-12-30T05:26:46"/>
    <d v="1899-12-30T02:17:11"/>
    <d v="1899-12-30T02:43:23"/>
    <n v="1757"/>
    <x v="5"/>
    <x v="9"/>
    <n v="200602"/>
    <n v="8"/>
    <n v="0"/>
    <n v="21"/>
  </r>
  <r>
    <d v="2006-02-23T00:00:00"/>
    <s v="Thursday"/>
    <x v="2"/>
    <n v="3"/>
    <n v="0"/>
    <n v="30"/>
    <n v="30"/>
    <d v="1899-12-30T00:30:30"/>
    <d v="1899-12-30T00:10:10"/>
    <s v="R200503"/>
    <x v="2"/>
    <n v="5.9016393442623007"/>
    <n v="170"/>
    <x v="0"/>
    <s v="10.11.87 (158) + 10.08.02 (173) + 10.10.35(180)"/>
    <d v="1899-12-30T04:26:22"/>
    <d v="1899-12-30T02:13:11"/>
    <d v="1899-12-30T04:26:22"/>
    <d v="1899-12-30T05:18:46"/>
    <d v="1899-12-30T02:13:11"/>
    <d v="1899-12-30T02:39:23"/>
    <n v="1526"/>
    <x v="5"/>
    <x v="9"/>
    <n v="200602"/>
    <n v="8"/>
    <n v="1"/>
    <n v="23"/>
  </r>
  <r>
    <d v="2006-02-26T00:00:00"/>
    <s v="Sunday"/>
    <x v="2"/>
    <n v="7.8"/>
    <n v="1"/>
    <n v="21"/>
    <n v="35"/>
    <d v="1899-12-30T01:21:35"/>
    <d v="1899-12-30T00:10:28"/>
    <s v="R200503"/>
    <x v="11"/>
    <n v="5.7364657814096054"/>
    <n v="0"/>
    <x v="0"/>
    <m/>
    <d v="1899-12-30T04:34:02"/>
    <d v="1899-12-30T02:17:01"/>
    <d v="1899-12-30T04:34:02"/>
    <d v="1899-12-30T05:26:26"/>
    <d v="1899-12-30T02:17:01"/>
    <d v="1899-12-30T02:43:13"/>
    <n v="1749"/>
    <x v="5"/>
    <x v="9"/>
    <n v="200602"/>
    <n v="9"/>
    <n v="2"/>
    <n v="26"/>
  </r>
  <r>
    <d v="2006-02-28T00:00:00"/>
    <s v="Tuesday"/>
    <x v="2"/>
    <n v="3"/>
    <n v="0"/>
    <n v="31"/>
    <n v="33"/>
    <d v="1899-12-30T00:31:33"/>
    <d v="1899-12-30T00:10:31"/>
    <s v="R200503"/>
    <x v="2"/>
    <n v="5.7052297939778169"/>
    <n v="0"/>
    <x v="0"/>
    <m/>
    <d v="1899-12-30T04:35:32"/>
    <d v="1899-12-30T02:17:46"/>
    <d v="1899-12-30T04:35:32"/>
    <d v="1899-12-30T05:27:56"/>
    <d v="1899-12-30T02:17:46"/>
    <d v="1899-12-30T02:43:58"/>
    <n v="1789"/>
    <x v="5"/>
    <x v="9"/>
    <n v="200602"/>
    <n v="9"/>
    <n v="1"/>
    <n v="28"/>
  </r>
  <r>
    <d v="2006-03-02T00:00:00"/>
    <s v="Thursday"/>
    <x v="2"/>
    <n v="0.5"/>
    <n v="0"/>
    <n v="5"/>
    <n v="7"/>
    <d v="1899-12-30T00:05:07"/>
    <d v="1899-12-30T00:10:14"/>
    <s v="R200603"/>
    <x v="2"/>
    <n v="5.8631921824104287"/>
    <n v="0"/>
    <x v="0"/>
    <s v="Knee Pain"/>
    <d v="1899-12-30T04:28:07"/>
    <d v="1899-12-30T02:14:03"/>
    <d v="1899-12-30T04:28:07"/>
    <d v="1899-12-30T05:20:31"/>
    <d v="1899-12-30T02:14:03"/>
    <d v="1899-12-30T02:40:15"/>
    <n v="1585"/>
    <x v="5"/>
    <x v="10"/>
    <n v="200603"/>
    <n v="9"/>
    <n v="1"/>
    <n v="2"/>
  </r>
  <r>
    <d v="2006-03-03T00:00:00"/>
    <s v="Friday"/>
    <x v="2"/>
    <n v="3"/>
    <n v="0"/>
    <n v="33"/>
    <n v="10"/>
    <d v="1899-12-30T00:33:10"/>
    <d v="1899-12-30T00:11:03"/>
    <s v="R200603"/>
    <x v="2"/>
    <n v="5.4271356783919646"/>
    <n v="164"/>
    <x v="0"/>
    <s v="Calf Tight"/>
    <d v="1899-12-30T04:49:39"/>
    <d v="1899-12-30T02:24:50"/>
    <d v="1899-12-30T04:49:39"/>
    <d v="1899-12-30T05:42:03"/>
    <d v="1899-12-30T02:24:50"/>
    <d v="1899-12-30T02:51:02"/>
    <n v="2081"/>
    <x v="5"/>
    <x v="10"/>
    <n v="200603"/>
    <n v="9"/>
    <n v="0"/>
    <n v="3"/>
  </r>
  <r>
    <d v="2006-03-04T00:00:00"/>
    <s v="Saturday"/>
    <x v="2"/>
    <n v="3"/>
    <n v="0"/>
    <n v="34"/>
    <n v="50"/>
    <d v="1899-12-30T00:34:50"/>
    <d v="1899-12-30T00:11:37"/>
    <s v="R200503"/>
    <x v="2"/>
    <n v="5.1674641148325398"/>
    <n v="0"/>
    <x v="0"/>
    <s v="Lower Left Leg Tight"/>
    <d v="1899-12-30T05:04:13"/>
    <d v="1899-12-30T02:32:06"/>
    <d v="1899-12-30T05:04:13"/>
    <d v="1899-12-30T05:56:37"/>
    <d v="1899-12-30T02:32:06"/>
    <d v="1899-12-30T02:58:18"/>
    <n v="2302"/>
    <x v="5"/>
    <x v="10"/>
    <n v="200603"/>
    <n v="9"/>
    <n v="0"/>
    <n v="4"/>
  </r>
  <r>
    <d v="2006-03-05T00:00:00"/>
    <s v="Sunday"/>
    <x v="2"/>
    <n v="7.5"/>
    <n v="1"/>
    <n v="23"/>
    <n v="30"/>
    <d v="1899-12-30T01:23:30"/>
    <d v="1899-12-30T00:11:08"/>
    <s v="R200503"/>
    <x v="16"/>
    <n v="5.3892215568862323"/>
    <n v="0"/>
    <x v="0"/>
    <m/>
    <d v="1899-12-30T04:51:42"/>
    <d v="1899-12-30T02:25:51"/>
    <d v="1899-12-30T04:51:42"/>
    <d v="1899-12-30T05:44:06"/>
    <d v="1899-12-30T02:25:51"/>
    <d v="1899-12-30T02:52:03"/>
    <n v="2131"/>
    <x v="5"/>
    <x v="10"/>
    <n v="200603"/>
    <n v="10"/>
    <n v="0"/>
    <n v="5"/>
  </r>
  <r>
    <d v="2006-03-06T00:00:00"/>
    <s v="Monday"/>
    <x v="2"/>
    <n v="1.35"/>
    <n v="0"/>
    <n v="15"/>
    <n v="0"/>
    <d v="1899-12-30T00:15:00"/>
    <d v="1899-12-30T00:11:07"/>
    <s v="R200503"/>
    <x v="81"/>
    <n v="5.4000000000000048"/>
    <n v="0"/>
    <x v="0"/>
    <m/>
    <d v="1899-12-30T04:51:07"/>
    <d v="1899-12-30T02:25:33"/>
    <d v="1899-12-30T04:51:07"/>
    <d v="1899-12-30T05:43:31"/>
    <d v="1899-12-30T02:25:33"/>
    <d v="1899-12-30T02:51:45"/>
    <n v="2107"/>
    <x v="5"/>
    <x v="10"/>
    <n v="200603"/>
    <n v="10"/>
    <n v="0"/>
    <n v="6"/>
  </r>
  <r>
    <d v="2006-03-07T00:00:00"/>
    <s v="Tuesday"/>
    <x v="2"/>
    <n v="3"/>
    <n v="0"/>
    <n v="29"/>
    <n v="30"/>
    <d v="1899-12-30T00:29:30"/>
    <d v="1899-12-30T00:09:50"/>
    <s v="R200503"/>
    <x v="90"/>
    <n v="6.1016949152542415"/>
    <n v="165"/>
    <x v="0"/>
    <m/>
    <d v="1899-12-30T04:17:38"/>
    <d v="1899-12-30T02:08:49"/>
    <d v="1899-12-30T04:17:38"/>
    <d v="1899-12-30T05:10:02"/>
    <d v="1899-12-30T02:08:49"/>
    <d v="1899-12-30T02:35:01"/>
    <n v="1276"/>
    <x v="5"/>
    <x v="10"/>
    <n v="200603"/>
    <n v="10"/>
    <n v="0"/>
    <n v="7"/>
  </r>
  <r>
    <d v="2006-03-08T00:00:00"/>
    <s v="Wednesday"/>
    <x v="1"/>
    <n v="5.5"/>
    <n v="0"/>
    <n v="25"/>
    <n v="0"/>
    <d v="1899-12-30T00:25:00"/>
    <d v="1899-12-30T00:04:33"/>
    <s v="Spin"/>
    <x v="91"/>
    <n v="13.20000000000001"/>
    <n v="0"/>
    <x v="0"/>
    <s v="Level 5"/>
    <d v="1899-12-30T08:29:05"/>
    <d v="1899-12-30T04:14:33"/>
    <d v="1899-12-30T01:59:05"/>
    <d v="1899-12-30T02:51:29"/>
    <d v="1899-12-30T00:59:33"/>
    <d v="1899-12-30T01:25:45"/>
    <n v="599"/>
    <x v="5"/>
    <x v="10"/>
    <n v="200603"/>
    <n v="10"/>
    <n v="0"/>
    <n v="8"/>
  </r>
  <r>
    <d v="2006-03-09T00:00:00"/>
    <s v="Thursday"/>
    <x v="2"/>
    <n v="3.5"/>
    <n v="0"/>
    <n v="36"/>
    <n v="49"/>
    <d v="1899-12-30T00:36:49"/>
    <d v="1899-12-30T00:10:31"/>
    <s v="R200503"/>
    <x v="89"/>
    <n v="5.7039384336804018"/>
    <n v="157"/>
    <x v="0"/>
    <s v="18.33.62 out and 18.16.10 back"/>
    <d v="1899-12-30T04:35:36"/>
    <d v="1899-12-30T02:17:48"/>
    <d v="1899-12-30T04:35:36"/>
    <d v="1899-12-30T05:28:00"/>
    <d v="1899-12-30T02:17:48"/>
    <d v="1899-12-30T02:44:00"/>
    <n v="1793"/>
    <x v="5"/>
    <x v="10"/>
    <n v="200603"/>
    <n v="10"/>
    <n v="0"/>
    <n v="9"/>
  </r>
  <r>
    <d v="2006-03-10T00:00:00"/>
    <s v="Friday"/>
    <x v="2"/>
    <n v="4"/>
    <n v="0"/>
    <n v="42"/>
    <n v="26"/>
    <d v="1899-12-30T00:42:26"/>
    <d v="1899-12-30T00:10:36"/>
    <s v="R200503"/>
    <x v="75"/>
    <n v="5.6559308719560146"/>
    <n v="159"/>
    <x v="0"/>
    <s v="20.45.46 out and 20.40.73 back"/>
    <d v="1899-12-30T04:37:56"/>
    <d v="1899-12-30T02:18:58"/>
    <d v="1899-12-30T04:37:56"/>
    <d v="1899-12-30T05:30:20"/>
    <d v="1899-12-30T02:18:58"/>
    <d v="1899-12-30T02:45:10"/>
    <n v="1844"/>
    <x v="5"/>
    <x v="10"/>
    <n v="200603"/>
    <n v="10"/>
    <n v="0"/>
    <n v="10"/>
  </r>
  <r>
    <d v="2006-03-12T00:00:00"/>
    <s v="Sunday"/>
    <x v="2"/>
    <n v="5.5"/>
    <n v="1"/>
    <n v="0"/>
    <n v="0"/>
    <d v="1899-12-30T01:00:00"/>
    <d v="1899-12-30T00:10:55"/>
    <s v="R200503"/>
    <x v="2"/>
    <n v="5.5000000000000044"/>
    <n v="157"/>
    <x v="0"/>
    <s v="52:45 for 5 miles - The rest on warmdown"/>
    <d v="1899-12-30T04:45:49"/>
    <d v="1899-12-30T02:22:55"/>
    <d v="1899-12-30T04:45:49"/>
    <d v="1899-12-30T05:38:13"/>
    <d v="1899-12-30T02:22:55"/>
    <d v="1899-12-30T02:49:07"/>
    <n v="2007"/>
    <x v="5"/>
    <x v="10"/>
    <n v="200603"/>
    <n v="11"/>
    <n v="1"/>
    <n v="12"/>
  </r>
  <r>
    <d v="2006-03-17T00:00:00"/>
    <s v="Friday"/>
    <x v="2"/>
    <n v="3.1"/>
    <n v="0"/>
    <n v="30"/>
    <n v="53"/>
    <d v="1899-12-30T00:30:53"/>
    <d v="1899-12-30T00:09:58"/>
    <s v="R200503"/>
    <x v="2"/>
    <n v="6.0226659471127952"/>
    <n v="0"/>
    <x v="0"/>
    <s v="5k Training Plan"/>
    <d v="1899-12-30T04:21:01"/>
    <d v="1899-12-30T02:10:30"/>
    <d v="1899-12-30T04:21:01"/>
    <d v="1899-12-30T05:13:25"/>
    <d v="1899-12-30T02:10:30"/>
    <d v="1899-12-30T02:36:42"/>
    <n v="1376"/>
    <x v="5"/>
    <x v="10"/>
    <n v="200603"/>
    <n v="11"/>
    <n v="4"/>
    <n v="17"/>
  </r>
  <r>
    <d v="2006-03-18T00:00:00"/>
    <s v="Saturday"/>
    <x v="1"/>
    <n v="3"/>
    <n v="0"/>
    <n v="10"/>
    <n v="0"/>
    <d v="1899-12-30T00:10:00"/>
    <d v="1899-12-30T00:03:20"/>
    <s v="Spin"/>
    <x v="9"/>
    <n v="18.000000000000014"/>
    <n v="117"/>
    <x v="0"/>
    <m/>
    <d v="1899-12-30T06:13:20"/>
    <d v="1899-12-30T03:06:40"/>
    <d v="1899-12-30T01:27:20"/>
    <d v="1899-12-30T02:19:44"/>
    <d v="1899-12-30T00:43:40"/>
    <d v="1899-12-30T01:09:52"/>
    <n v="218"/>
    <x v="5"/>
    <x v="10"/>
    <n v="200603"/>
    <n v="11"/>
    <n v="0"/>
    <n v="18"/>
  </r>
  <r>
    <d v="2006-03-18T00:00:00"/>
    <s v="Saturday"/>
    <x v="2"/>
    <n v="2.25"/>
    <n v="0"/>
    <n v="20"/>
    <n v="25"/>
    <d v="1899-12-30T00:20:25"/>
    <d v="1899-12-30T00:09:04"/>
    <s v="R200503"/>
    <x v="2"/>
    <n v="6.6122448979591892"/>
    <n v="154"/>
    <x v="0"/>
    <m/>
    <d v="1899-12-30T03:57:44"/>
    <d v="1899-12-30T01:58:52"/>
    <d v="1899-12-30T03:57:44"/>
    <d v="1899-12-30T04:50:08"/>
    <d v="1899-12-30T01:58:52"/>
    <d v="1899-12-30T02:25:04"/>
    <n v="834"/>
    <x v="5"/>
    <x v="10"/>
    <n v="200603"/>
    <n v="11"/>
    <n v="0"/>
    <n v="18"/>
  </r>
  <r>
    <d v="2006-03-21T00:00:00"/>
    <s v="Tuesday"/>
    <x v="2"/>
    <n v="4.25"/>
    <n v="0"/>
    <n v="47"/>
    <n v="55"/>
    <d v="1899-12-30T00:47:55"/>
    <d v="1899-12-30T00:11:16"/>
    <s v="R200503"/>
    <x v="92"/>
    <n v="5.3217391304347874"/>
    <n v="155"/>
    <x v="0"/>
    <m/>
    <d v="1899-12-30T04:55:24"/>
    <d v="1899-12-30T02:27:42"/>
    <d v="1899-12-30T04:55:24"/>
    <d v="1899-12-30T05:47:48"/>
    <d v="1899-12-30T02:27:42"/>
    <d v="1899-12-30T02:53:54"/>
    <n v="2181"/>
    <x v="5"/>
    <x v="10"/>
    <n v="200603"/>
    <n v="12"/>
    <n v="2"/>
    <n v="21"/>
  </r>
  <r>
    <d v="2006-03-22T00:00:00"/>
    <s v="Wednesday"/>
    <x v="2"/>
    <n v="2.9"/>
    <n v="0"/>
    <n v="25"/>
    <n v="17"/>
    <d v="1899-12-30T00:25:17"/>
    <d v="1899-12-30T00:08:43"/>
    <s v="R200503"/>
    <x v="47"/>
    <n v="6.8820039551746914"/>
    <n v="165"/>
    <x v="0"/>
    <m/>
    <d v="1899-12-30T03:48:25"/>
    <d v="1899-12-30T01:54:13"/>
    <d v="1899-12-30T03:48:25"/>
    <d v="1899-12-30T04:40:49"/>
    <d v="1899-12-30T01:54:13"/>
    <d v="1899-12-30T02:20:25"/>
    <n v="769"/>
    <x v="5"/>
    <x v="10"/>
    <n v="200603"/>
    <n v="12"/>
    <n v="0"/>
    <n v="22"/>
  </r>
  <r>
    <d v="2006-03-24T00:00:00"/>
    <s v="Friday"/>
    <x v="2"/>
    <n v="4"/>
    <n v="0"/>
    <n v="43"/>
    <n v="9"/>
    <d v="1899-12-30T00:43:09"/>
    <d v="1899-12-30T00:10:47"/>
    <s v="R200503"/>
    <x v="75"/>
    <n v="5.5619930475086958"/>
    <n v="152"/>
    <x v="0"/>
    <s v="Out: 21.06.02(148) - Back:22.03.89(156)"/>
    <d v="1899-12-30T04:42:38"/>
    <d v="1899-12-30T02:21:19"/>
    <d v="1899-12-30T04:42:38"/>
    <d v="1899-12-30T05:35:02"/>
    <d v="1899-12-30T02:21:19"/>
    <d v="1899-12-30T02:47:31"/>
    <n v="1941"/>
    <x v="5"/>
    <x v="10"/>
    <n v="200603"/>
    <n v="12"/>
    <n v="1"/>
    <n v="24"/>
  </r>
  <r>
    <d v="2006-03-25T00:00:00"/>
    <s v="Saturday"/>
    <x v="2"/>
    <n v="7.5"/>
    <n v="1"/>
    <n v="19"/>
    <n v="30"/>
    <d v="1899-12-30T01:19:30"/>
    <d v="1899-12-30T00:10:36"/>
    <s v="R200503"/>
    <x v="16"/>
    <n v="5.660377358490571"/>
    <n v="0"/>
    <x v="0"/>
    <m/>
    <d v="1899-12-30T04:37:43"/>
    <d v="1899-12-30T02:18:52"/>
    <d v="1899-12-30T04:37:43"/>
    <d v="1899-12-30T05:30:07"/>
    <d v="1899-12-30T02:18:52"/>
    <d v="1899-12-30T02:45:04"/>
    <n v="1840"/>
    <x v="5"/>
    <x v="10"/>
    <n v="200603"/>
    <n v="12"/>
    <n v="0"/>
    <n v="25"/>
  </r>
  <r>
    <d v="2006-03-27T00:00:00"/>
    <s v="Monday"/>
    <x v="2"/>
    <n v="3"/>
    <n v="0"/>
    <n v="28"/>
    <n v="9"/>
    <d v="1899-12-30T00:28:09"/>
    <d v="1899-12-30T00:09:23"/>
    <s v="R200503"/>
    <x v="90"/>
    <n v="6.3943161634103065"/>
    <n v="0"/>
    <x v="0"/>
    <s v="Out: 14.29.02 Back: 13.41.28"/>
    <d v="1899-12-30T04:05:51"/>
    <d v="1899-12-30T02:02:55"/>
    <d v="1899-12-30T04:05:51"/>
    <d v="1899-12-30T04:58:15"/>
    <d v="1899-12-30T02:02:55"/>
    <d v="1899-12-30T02:29:07"/>
    <n v="966"/>
    <x v="5"/>
    <x v="10"/>
    <n v="200603"/>
    <n v="13"/>
    <n v="1"/>
    <n v="27"/>
  </r>
  <r>
    <d v="2006-03-28T00:00:00"/>
    <s v="Tuesday"/>
    <x v="2"/>
    <n v="4.25"/>
    <n v="0"/>
    <n v="45"/>
    <n v="59"/>
    <d v="1899-12-30T00:45:59"/>
    <d v="1899-12-30T00:10:49"/>
    <s v="R200603"/>
    <x v="92"/>
    <n v="5.545487495469378"/>
    <n v="152"/>
    <x v="0"/>
    <s v="Out: 23.07.24(148) Back: 22.52.74(156)"/>
    <d v="1899-12-30T04:43:28"/>
    <d v="1899-12-30T02:21:44"/>
    <d v="1899-12-30T04:43:28"/>
    <d v="1899-12-30T05:35:52"/>
    <d v="1899-12-30T02:21:44"/>
    <d v="1899-12-30T02:47:56"/>
    <n v="1960"/>
    <x v="5"/>
    <x v="10"/>
    <n v="200603"/>
    <n v="13"/>
    <n v="0"/>
    <n v="28"/>
  </r>
  <r>
    <d v="2006-03-30T00:00:00"/>
    <s v="Thursday"/>
    <x v="2"/>
    <n v="3"/>
    <n v="0"/>
    <n v="28"/>
    <n v="2"/>
    <d v="1899-12-30T00:28:02"/>
    <d v="1899-12-30T00:09:21"/>
    <s v="R200603"/>
    <x v="83"/>
    <n v="6.4209274673008361"/>
    <n v="0"/>
    <x v="0"/>
    <s v="Ran with Jen, Pres, and Ted"/>
    <d v="1899-12-30T04:04:49"/>
    <d v="1899-12-30T02:02:25"/>
    <d v="1899-12-30T04:04:49"/>
    <d v="1899-12-30T04:57:13"/>
    <d v="1899-12-30T02:02:25"/>
    <d v="1899-12-30T02:28:37"/>
    <n v="948"/>
    <x v="5"/>
    <x v="10"/>
    <n v="200603"/>
    <n v="13"/>
    <n v="1"/>
    <n v="30"/>
  </r>
  <r>
    <d v="2006-03-31T00:00:00"/>
    <s v="Friday"/>
    <x v="2"/>
    <n v="4.4000000000000004"/>
    <n v="0"/>
    <n v="45"/>
    <n v="44"/>
    <d v="1899-12-30T00:45:44"/>
    <d v="1899-12-30T00:10:24"/>
    <s v="R200603"/>
    <x v="93"/>
    <n v="5.7725947521865946"/>
    <n v="154"/>
    <x v="0"/>
    <s v="Ran with Jen &amp; Ted"/>
    <d v="1899-12-30T04:32:19"/>
    <d v="1899-12-30T02:16:10"/>
    <d v="1899-12-30T04:32:19"/>
    <d v="1899-12-30T05:24:43"/>
    <d v="1899-12-30T02:16:10"/>
    <d v="1899-12-30T02:42:22"/>
    <n v="1709"/>
    <x v="5"/>
    <x v="10"/>
    <n v="200603"/>
    <n v="13"/>
    <n v="0"/>
    <n v="31"/>
  </r>
  <r>
    <d v="2006-04-01T00:00:00"/>
    <s v="Saturday"/>
    <x v="2"/>
    <n v="4.0999999999999996"/>
    <n v="0"/>
    <n v="43"/>
    <n v="33"/>
    <d v="1899-12-30T00:43:33"/>
    <d v="1899-12-30T00:10:37"/>
    <s v="R200603"/>
    <x v="94"/>
    <n v="5.6486796785304287"/>
    <n v="155"/>
    <x v="0"/>
    <s v="BH to Munson: 14.51.14(145) Munson to Munson: 13.33.31(160) Munson to BH: 15.09.28(160)"/>
    <d v="1899-12-30T04:38:18"/>
    <d v="1899-12-30T02:19:09"/>
    <d v="1899-12-30T04:38:18"/>
    <d v="1899-12-30T05:30:42"/>
    <d v="1899-12-30T02:19:09"/>
    <d v="1899-12-30T02:45:21"/>
    <n v="1851"/>
    <x v="5"/>
    <x v="1"/>
    <n v="200604"/>
    <n v="13"/>
    <n v="0"/>
    <n v="1"/>
  </r>
  <r>
    <d v="2006-04-02T00:00:00"/>
    <s v="Sunday"/>
    <x v="1"/>
    <n v="3"/>
    <n v="0"/>
    <n v="15"/>
    <n v="0"/>
    <d v="1899-12-30T00:15:00"/>
    <d v="1899-12-30T00:05:00"/>
    <s v="Spin"/>
    <x v="9"/>
    <n v="12.000000000000011"/>
    <n v="0"/>
    <x v="0"/>
    <s v="No Energyàso only did 15 minutes"/>
    <d v="1899-12-30T09:20:00"/>
    <d v="1899-12-30T04:40:00"/>
    <d v="1899-12-30T02:11:00"/>
    <d v="1899-12-30T03:03:24"/>
    <d v="1899-12-30T01:05:30"/>
    <d v="1899-12-30T01:31:42"/>
    <n v="647"/>
    <x v="5"/>
    <x v="1"/>
    <n v="200604"/>
    <n v="14"/>
    <n v="0"/>
    <n v="2"/>
  </r>
  <r>
    <d v="2006-04-03T00:00:00"/>
    <s v="Monday"/>
    <x v="2"/>
    <n v="3"/>
    <n v="0"/>
    <n v="30"/>
    <n v="18"/>
    <d v="1899-12-30T00:30:18"/>
    <d v="1899-12-30T00:10:06"/>
    <s v="R200503"/>
    <x v="86"/>
    <n v="5.940594059405945"/>
    <n v="0"/>
    <x v="0"/>
    <s v="Ran with Jen.  Rainy"/>
    <d v="1899-12-30T04:24:37"/>
    <d v="1899-12-30T02:12:19"/>
    <d v="1899-12-30T04:24:37"/>
    <d v="1899-12-30T05:17:01"/>
    <d v="1899-12-30T02:12:19"/>
    <d v="1899-12-30T02:38:31"/>
    <n v="1489"/>
    <x v="5"/>
    <x v="1"/>
    <n v="200604"/>
    <n v="14"/>
    <n v="0"/>
    <n v="3"/>
  </r>
  <r>
    <d v="2006-04-04T00:00:00"/>
    <s v="Tuesday"/>
    <x v="2"/>
    <n v="2.9"/>
    <n v="0"/>
    <n v="25"/>
    <n v="20"/>
    <d v="1899-12-30T00:25:20"/>
    <d v="1899-12-30T00:08:44"/>
    <s v="R200503"/>
    <x v="47"/>
    <n v="6.8684210526315832"/>
    <n v="159"/>
    <x v="0"/>
    <s v="Out: 13.13.77(152) Back: 12.07.10(167)"/>
    <d v="1899-12-30T03:48:52"/>
    <d v="1899-12-30T01:54:26"/>
    <d v="1899-12-30T03:48:52"/>
    <d v="1899-12-30T04:41:16"/>
    <d v="1899-12-30T01:54:26"/>
    <d v="1899-12-30T02:20:38"/>
    <n v="770"/>
    <x v="5"/>
    <x v="1"/>
    <n v="200604"/>
    <n v="14"/>
    <n v="0"/>
    <n v="4"/>
  </r>
  <r>
    <d v="2006-04-06T00:00:00"/>
    <s v="Thursday"/>
    <x v="2"/>
    <n v="3.5"/>
    <n v="0"/>
    <n v="37"/>
    <n v="4"/>
    <d v="1899-12-30T00:37:04"/>
    <d v="1899-12-30T00:10:35"/>
    <s v="R200503"/>
    <x v="89"/>
    <n v="5.665467625899284"/>
    <n v="0"/>
    <x v="0"/>
    <m/>
    <d v="1899-12-30T04:37:28"/>
    <d v="1899-12-30T02:18:44"/>
    <d v="1899-12-30T04:37:28"/>
    <d v="1899-12-30T05:29:52"/>
    <d v="1899-12-30T02:18:44"/>
    <d v="1899-12-30T02:44:56"/>
    <n v="1835"/>
    <x v="5"/>
    <x v="1"/>
    <n v="200604"/>
    <n v="14"/>
    <n v="1"/>
    <n v="6"/>
  </r>
  <r>
    <d v="2006-04-10T00:00:00"/>
    <s v="Monday"/>
    <x v="1"/>
    <n v="4.2"/>
    <n v="0"/>
    <n v="16"/>
    <n v="21"/>
    <d v="1899-12-30T00:16:21"/>
    <d v="1899-12-30T00:03:54"/>
    <s v="B       "/>
    <x v="20"/>
    <n v="15.41284403669726"/>
    <n v="0"/>
    <x v="0"/>
    <s v="http://www.gmap-pedometer.com/?r=114327"/>
    <d v="1899-12-30T07:16:00"/>
    <d v="1899-12-30T03:38:00"/>
    <d v="1899-12-30T01:42:00"/>
    <d v="1899-12-30T02:34:24"/>
    <d v="1899-12-30T00:51:00"/>
    <d v="1899-12-30T01:17:12"/>
    <n v="388"/>
    <x v="5"/>
    <x v="1"/>
    <n v="200604"/>
    <n v="15"/>
    <n v="3"/>
    <n v="10"/>
  </r>
  <r>
    <d v="2006-04-10T00:00:00"/>
    <s v="Monday"/>
    <x v="2"/>
    <n v="4"/>
    <n v="0"/>
    <n v="41"/>
    <n v="4"/>
    <d v="1899-12-30T00:41:04"/>
    <d v="1899-12-30T00:10:16"/>
    <s v="R200503"/>
    <x v="75"/>
    <n v="5.8441558441558481"/>
    <n v="154"/>
    <x v="0"/>
    <s v="Out: 21.08.77(146) Back: 19.55.95(162)"/>
    <d v="1899-12-30T04:28:59"/>
    <d v="1899-12-30T02:14:30"/>
    <d v="1899-12-30T04:28:59"/>
    <d v="1899-12-30T05:21:23"/>
    <d v="1899-12-30T02:14:30"/>
    <d v="1899-12-30T02:40:42"/>
    <n v="1611"/>
    <x v="5"/>
    <x v="1"/>
    <n v="200604"/>
    <n v="15"/>
    <n v="0"/>
    <n v="10"/>
  </r>
  <r>
    <d v="2006-04-11T00:00:00"/>
    <s v="Tuesday"/>
    <x v="2"/>
    <n v="2.9"/>
    <n v="0"/>
    <n v="25"/>
    <n v="20"/>
    <d v="1899-12-30T00:25:20"/>
    <d v="1899-12-30T00:08:44"/>
    <s v="R200503"/>
    <x v="47"/>
    <n v="6.8684210526315832"/>
    <n v="164"/>
    <x v="0"/>
    <s v="Out: 12.55.52(158) Back: 12.25.24(171)"/>
    <d v="1899-12-30T03:48:52"/>
    <d v="1899-12-30T01:54:26"/>
    <d v="1899-12-30T03:48:52"/>
    <d v="1899-12-30T04:41:16"/>
    <d v="1899-12-30T01:54:26"/>
    <d v="1899-12-30T02:20:38"/>
    <n v="770"/>
    <x v="5"/>
    <x v="1"/>
    <n v="200604"/>
    <n v="15"/>
    <n v="0"/>
    <n v="11"/>
  </r>
  <r>
    <d v="2006-04-12T00:00:00"/>
    <s v="Wednesday"/>
    <x v="1"/>
    <n v="5"/>
    <n v="0"/>
    <n v="19"/>
    <n v="32"/>
    <d v="1899-12-30T00:19:32"/>
    <d v="1899-12-30T00:03:54"/>
    <s v="B       "/>
    <x v="95"/>
    <n v="15.358361774744038"/>
    <n v="0"/>
    <x v="0"/>
    <m/>
    <d v="1899-12-30T07:17:33"/>
    <d v="1899-12-30T03:38:46"/>
    <d v="1899-12-30T01:42:21"/>
    <d v="1899-12-30T02:34:45"/>
    <d v="1899-12-30T00:51:11"/>
    <d v="1899-12-30T01:17:23"/>
    <n v="392"/>
    <x v="5"/>
    <x v="1"/>
    <n v="200604"/>
    <n v="15"/>
    <n v="0"/>
    <n v="12"/>
  </r>
  <r>
    <d v="2006-04-13T00:00:00"/>
    <s v="Thursday"/>
    <x v="2"/>
    <n v="2.9"/>
    <n v="0"/>
    <n v="25"/>
    <n v="43"/>
    <d v="1899-12-30T00:25:43"/>
    <d v="1899-12-30T00:08:52"/>
    <s v="R200503"/>
    <x v="47"/>
    <n v="6.7660401814646844"/>
    <n v="160"/>
    <x v="0"/>
    <s v="Out: 12.54.20(155) Back: 12.49.22(165)"/>
    <d v="1899-12-30T03:52:20"/>
    <d v="1899-12-30T01:56:10"/>
    <d v="1899-12-30T03:52:20"/>
    <d v="1899-12-30T04:44:44"/>
    <d v="1899-12-30T01:56:10"/>
    <d v="1899-12-30T02:22:22"/>
    <n v="790"/>
    <x v="5"/>
    <x v="1"/>
    <n v="200604"/>
    <n v="15"/>
    <n v="0"/>
    <n v="13"/>
  </r>
  <r>
    <d v="2006-04-14T00:00:00"/>
    <s v="Friday"/>
    <x v="2"/>
    <n v="6.5"/>
    <n v="1"/>
    <n v="6"/>
    <n v="56"/>
    <d v="1899-12-30T01:06:56"/>
    <d v="1899-12-30T00:10:18"/>
    <s v="R200503"/>
    <x v="96"/>
    <n v="5.8266932270916376"/>
    <n v="163"/>
    <x v="0"/>
    <s v="Out: 33.33.23(158) Back: 33.23.14(167)"/>
    <d v="1899-12-30T04:29:48"/>
    <d v="1899-12-30T02:14:54"/>
    <d v="1899-12-30T04:29:48"/>
    <d v="1899-12-30T05:22:12"/>
    <d v="1899-12-30T02:14:54"/>
    <d v="1899-12-30T02:41:06"/>
    <n v="1636"/>
    <x v="5"/>
    <x v="1"/>
    <n v="200604"/>
    <n v="15"/>
    <n v="0"/>
    <n v="14"/>
  </r>
  <r>
    <d v="2006-04-15T00:00:00"/>
    <s v="Saturday"/>
    <x v="1"/>
    <n v="24.08"/>
    <n v="1"/>
    <n v="18"/>
    <n v="52"/>
    <d v="1899-12-30T01:18:52"/>
    <d v="1899-12-30T00:03:17"/>
    <s v="B       "/>
    <x v="0"/>
    <n v="18.319526627218945"/>
    <n v="0"/>
    <x v="0"/>
    <s v="2 Loops.  L1-38.20 L2-40.32"/>
    <d v="1899-12-30T06:06:49"/>
    <d v="1899-12-30T03:03:25"/>
    <d v="1899-12-30T01:25:49"/>
    <d v="1899-12-30T02:18:13"/>
    <d v="1899-12-30T00:42:54"/>
    <d v="1899-12-30T01:09:06"/>
    <n v="214"/>
    <x v="5"/>
    <x v="1"/>
    <n v="200604"/>
    <n v="15"/>
    <n v="0"/>
    <n v="15"/>
  </r>
  <r>
    <d v="2006-04-17T00:00:00"/>
    <s v="Monday"/>
    <x v="1"/>
    <n v="4.25"/>
    <n v="0"/>
    <n v="19"/>
    <n v="5"/>
    <d v="1899-12-30T00:19:05"/>
    <d v="1899-12-30T00:04:29"/>
    <s v="B       "/>
    <x v="20"/>
    <n v="13.362445414847173"/>
    <n v="0"/>
    <x v="0"/>
    <m/>
    <d v="1899-12-30T08:22:54"/>
    <d v="1899-12-30T04:11:27"/>
    <d v="1899-12-30T01:57:39"/>
    <d v="1899-12-30T02:50:03"/>
    <d v="1899-12-30T00:58:49"/>
    <d v="1899-12-30T01:25:01"/>
    <n v="578"/>
    <x v="5"/>
    <x v="1"/>
    <n v="200604"/>
    <n v="16"/>
    <n v="1"/>
    <n v="17"/>
  </r>
  <r>
    <d v="2006-04-17T00:00:00"/>
    <s v="Monday"/>
    <x v="2"/>
    <n v="4"/>
    <n v="0"/>
    <n v="41"/>
    <n v="48"/>
    <d v="1899-12-30T00:41:48"/>
    <d v="1899-12-30T00:10:27"/>
    <s v="R200503"/>
    <x v="75"/>
    <n v="5.7416267942583774"/>
    <n v="149"/>
    <x v="0"/>
    <s v="Out: 20.55.32(147) Back: 20.55.00(151)"/>
    <d v="1899-12-30T04:33:47"/>
    <d v="1899-12-30T02:16:54"/>
    <d v="1899-12-30T04:33:47"/>
    <d v="1899-12-30T05:26:11"/>
    <d v="1899-12-30T02:16:54"/>
    <d v="1899-12-30T02:43:06"/>
    <n v="1742"/>
    <x v="5"/>
    <x v="1"/>
    <n v="200604"/>
    <n v="16"/>
    <n v="0"/>
    <n v="17"/>
  </r>
  <r>
    <d v="2006-04-19T00:00:00"/>
    <s v="Wednesday"/>
    <x v="1"/>
    <n v="2.25"/>
    <n v="0"/>
    <n v="9"/>
    <n v="50"/>
    <d v="1899-12-30T00:09:50"/>
    <d v="1899-12-30T00:04:22"/>
    <s v="B       "/>
    <x v="23"/>
    <n v="13.728813559322044"/>
    <n v="0"/>
    <x v="0"/>
    <m/>
    <d v="1899-12-30T08:09:29"/>
    <d v="1899-12-30T04:04:44"/>
    <d v="1899-12-30T01:54:30"/>
    <d v="1899-12-30T02:46:54"/>
    <d v="1899-12-30T00:57:15"/>
    <d v="1899-12-30T01:23:27"/>
    <n v="546"/>
    <x v="5"/>
    <x v="1"/>
    <n v="200604"/>
    <n v="16"/>
    <n v="1"/>
    <n v="19"/>
  </r>
  <r>
    <d v="2006-04-19T00:00:00"/>
    <s v="Wednesday"/>
    <x v="2"/>
    <n v="3"/>
    <n v="0"/>
    <n v="28"/>
    <n v="51"/>
    <d v="1899-12-30T00:28:51"/>
    <d v="1899-12-30T00:09:37"/>
    <s v="R200602"/>
    <x v="90"/>
    <n v="6.2391681109185493"/>
    <n v="0"/>
    <x v="0"/>
    <m/>
    <d v="1899-12-30T04:11:57"/>
    <d v="1899-12-30T02:05:59"/>
    <d v="1899-12-30T04:11:57"/>
    <d v="1899-12-30T05:04:21"/>
    <d v="1899-12-30T02:05:59"/>
    <d v="1899-12-30T02:32:11"/>
    <n v="1107"/>
    <x v="5"/>
    <x v="1"/>
    <n v="200604"/>
    <n v="16"/>
    <n v="0"/>
    <n v="19"/>
  </r>
  <r>
    <d v="2006-04-20T00:00:00"/>
    <s v="Thursday"/>
    <x v="2"/>
    <n v="3"/>
    <n v="0"/>
    <n v="28"/>
    <n v="29"/>
    <d v="1899-12-30T00:28:29"/>
    <d v="1899-12-30T00:09:30"/>
    <s v="R200602"/>
    <x v="90"/>
    <n v="6.3194850789935684"/>
    <n v="169"/>
    <x v="0"/>
    <s v="Out: 13.56.72(161) Back: 14.32.54(176)"/>
    <d v="1899-12-30T04:08:45"/>
    <d v="1899-12-30T02:04:23"/>
    <d v="1899-12-30T04:08:45"/>
    <d v="1899-12-30T05:01:09"/>
    <d v="1899-12-30T02:04:23"/>
    <d v="1899-12-30T02:30:35"/>
    <n v="1025"/>
    <x v="5"/>
    <x v="1"/>
    <n v="200604"/>
    <n v="16"/>
    <n v="0"/>
    <n v="20"/>
  </r>
  <r>
    <d v="2006-04-21T00:00:00"/>
    <s v="Friday"/>
    <x v="2"/>
    <n v="3.5"/>
    <n v="0"/>
    <n v="37"/>
    <n v="35"/>
    <d v="1899-12-30T00:37:35"/>
    <d v="1899-12-30T00:10:44"/>
    <s v="R200602"/>
    <x v="89"/>
    <n v="5.587583148558763"/>
    <n v="0"/>
    <x v="0"/>
    <s v="Out: 18.48.47 Back:18.46.98"/>
    <d v="1899-12-30T04:41:20"/>
    <d v="1899-12-30T02:20:40"/>
    <d v="1899-12-30T04:41:20"/>
    <d v="1899-12-30T05:33:44"/>
    <d v="1899-12-30T02:20:40"/>
    <d v="1899-12-30T02:46:52"/>
    <n v="1911"/>
    <x v="5"/>
    <x v="1"/>
    <n v="200604"/>
    <n v="16"/>
    <n v="0"/>
    <n v="21"/>
  </r>
  <r>
    <d v="2006-04-24T00:00:00"/>
    <s v="Monday"/>
    <x v="1"/>
    <n v="2.5"/>
    <n v="0"/>
    <n v="9"/>
    <n v="50"/>
    <d v="1899-12-30T00:09:50"/>
    <d v="1899-12-30T00:03:56"/>
    <s v="B       "/>
    <x v="23"/>
    <n v="15.254237288135606"/>
    <n v="0"/>
    <x v="0"/>
    <m/>
    <d v="1899-12-30T07:20:32"/>
    <d v="1899-12-30T03:40:16"/>
    <d v="1899-12-30T01:43:03"/>
    <d v="1899-12-30T02:35:27"/>
    <d v="1899-12-30T00:51:32"/>
    <d v="1899-12-30T01:17:44"/>
    <n v="407"/>
    <x v="5"/>
    <x v="1"/>
    <n v="200604"/>
    <n v="17"/>
    <n v="2"/>
    <n v="24"/>
  </r>
  <r>
    <d v="2006-04-24T00:00:00"/>
    <s v="Monday"/>
    <x v="2"/>
    <n v="3"/>
    <n v="0"/>
    <n v="29"/>
    <n v="28"/>
    <d v="1899-12-30T00:29:28"/>
    <d v="1899-12-30T00:09:49"/>
    <s v="R200602"/>
    <x v="90"/>
    <n v="6.1085972850678782"/>
    <n v="158"/>
    <x v="0"/>
    <s v="Out: 14.50.41(152) Back: 14.38.11(64)"/>
    <d v="1899-12-30T04:17:21"/>
    <d v="1899-12-30T02:08:40"/>
    <d v="1899-12-30T04:17:21"/>
    <d v="1899-12-30T05:09:45"/>
    <d v="1899-12-30T02:08:40"/>
    <d v="1899-12-30T02:34:52"/>
    <n v="1268"/>
    <x v="5"/>
    <x v="1"/>
    <n v="200604"/>
    <n v="17"/>
    <n v="0"/>
    <n v="24"/>
  </r>
  <r>
    <d v="2006-04-25T00:00:00"/>
    <s v="Tuesday"/>
    <x v="2"/>
    <n v="5"/>
    <n v="0"/>
    <n v="48"/>
    <n v="41"/>
    <d v="1899-12-30T00:48:41"/>
    <d v="1899-12-30T00:09:44"/>
    <s v="R200602"/>
    <x v="97"/>
    <n v="6.1622731941116102"/>
    <n v="161"/>
    <x v="0"/>
    <s v="Out: 24.44.62(155) Back: 23.56.53(168)"/>
    <d v="1899-12-30T04:15:06"/>
    <d v="1899-12-30T02:07:33"/>
    <d v="1899-12-30T04:15:06"/>
    <d v="1899-12-30T05:07:30"/>
    <d v="1899-12-30T02:07:33"/>
    <d v="1899-12-30T02:33:45"/>
    <n v="1205"/>
    <x v="5"/>
    <x v="1"/>
    <n v="200604"/>
    <n v="17"/>
    <n v="0"/>
    <n v="25"/>
  </r>
  <r>
    <d v="2006-04-28T00:00:00"/>
    <s v="Friday"/>
    <x v="2"/>
    <n v="5"/>
    <n v="0"/>
    <n v="48"/>
    <n v="37"/>
    <d v="1899-12-30T00:48:37"/>
    <d v="1899-12-30T00:09:43"/>
    <s v="R200602"/>
    <x v="97"/>
    <n v="6.1707233459033297"/>
    <n v="0"/>
    <x v="0"/>
    <s v="Out: 24.27 Back: 24.10"/>
    <d v="1899-12-30T04:14:45"/>
    <d v="1899-12-30T02:07:23"/>
    <d v="1899-12-30T04:14:45"/>
    <d v="1899-12-30T05:07:09"/>
    <d v="1899-12-30T02:07:23"/>
    <d v="1899-12-30T02:33:35"/>
    <n v="1192"/>
    <x v="5"/>
    <x v="1"/>
    <n v="200604"/>
    <n v="17"/>
    <n v="2"/>
    <n v="28"/>
  </r>
  <r>
    <d v="2006-04-30T00:00:00"/>
    <s v="Sunday"/>
    <x v="1"/>
    <n v="25"/>
    <n v="1"/>
    <n v="41"/>
    <n v="25"/>
    <d v="1899-12-30T01:41:25"/>
    <d v="1899-12-30T00:04:03"/>
    <s v="B       "/>
    <x v="19"/>
    <n v="14.790468364831565"/>
    <n v="0"/>
    <x v="0"/>
    <s v="Stopped a bunch of times to wait for UJ, Gjr and Gsr"/>
    <d v="1899-12-30T07:34:21"/>
    <d v="1899-12-30T03:47:10"/>
    <d v="1899-12-30T01:46:17"/>
    <d v="1899-12-30T02:38:41"/>
    <d v="1899-12-30T00:53:09"/>
    <d v="1899-12-30T01:19:21"/>
    <n v="466"/>
    <x v="5"/>
    <x v="1"/>
    <n v="200604"/>
    <n v="18"/>
    <n v="1"/>
    <n v="30"/>
  </r>
  <r>
    <d v="2006-05-01T00:00:00"/>
    <s v="Monday"/>
    <x v="1"/>
    <n v="2"/>
    <n v="0"/>
    <n v="8"/>
    <n v="0"/>
    <d v="1899-12-30T00:08:00"/>
    <d v="1899-12-30T00:04:00"/>
    <s v="Si"/>
    <x v="41"/>
    <n v="15.000000000000011"/>
    <n v="0"/>
    <x v="0"/>
    <s v="Road Mountain Bike"/>
    <d v="1899-12-30T07:28:00"/>
    <d v="1899-12-30T03:44:00"/>
    <d v="1899-12-30T01:44:48"/>
    <d v="1899-12-30T02:37:12"/>
    <d v="1899-12-30T00:52:24"/>
    <d v="1899-12-30T01:18:36"/>
    <n v="439"/>
    <x v="5"/>
    <x v="2"/>
    <n v="200605"/>
    <n v="18"/>
    <n v="0"/>
    <n v="1"/>
  </r>
  <r>
    <d v="2006-05-01T00:00:00"/>
    <s v="Monday"/>
    <x v="2"/>
    <n v="3.5"/>
    <n v="0"/>
    <n v="36"/>
    <n v="40"/>
    <d v="1899-12-30T00:36:40"/>
    <d v="1899-12-30T00:10:29"/>
    <s v="R200602"/>
    <x v="89"/>
    <n v="5.727272727272732"/>
    <n v="143"/>
    <x v="0"/>
    <s v="Out: 18.15.40(130) Back 18.24.70(157)"/>
    <d v="1899-12-30T04:34:29"/>
    <d v="1899-12-30T02:17:14"/>
    <d v="1899-12-30T04:34:29"/>
    <d v="1899-12-30T05:26:53"/>
    <d v="1899-12-30T02:17:14"/>
    <d v="1899-12-30T02:43:26"/>
    <n v="1762"/>
    <x v="5"/>
    <x v="2"/>
    <n v="200605"/>
    <n v="18"/>
    <n v="0"/>
    <n v="1"/>
  </r>
  <r>
    <d v="2006-05-02T00:00:00"/>
    <s v="Tuesday"/>
    <x v="2"/>
    <n v="5"/>
    <n v="0"/>
    <n v="52"/>
    <n v="38"/>
    <d v="1899-12-30T00:52:38"/>
    <d v="1899-12-30T00:10:32"/>
    <s v="R200602"/>
    <x v="97"/>
    <n v="5.6998100063331263"/>
    <n v="150"/>
    <x v="0"/>
    <s v="Out: 25.25.90(149) Back: 27.12.29(152)"/>
    <d v="1899-12-30T04:35:48"/>
    <d v="1899-12-30T02:17:54"/>
    <d v="1899-12-30T04:35:48"/>
    <d v="1899-12-30T05:28:12"/>
    <d v="1899-12-30T02:17:54"/>
    <d v="1899-12-30T02:44:06"/>
    <n v="1802"/>
    <x v="5"/>
    <x v="2"/>
    <n v="200605"/>
    <n v="18"/>
    <n v="0"/>
    <n v="2"/>
  </r>
  <r>
    <d v="2006-05-03T00:00:00"/>
    <s v="Wednesday"/>
    <x v="2"/>
    <n v="3"/>
    <n v="0"/>
    <n v="30"/>
    <n v="32"/>
    <d v="1899-12-30T00:30:32"/>
    <d v="1899-12-30T00:10:11"/>
    <s v="R200602"/>
    <x v="90"/>
    <n v="5.8951965065502225"/>
    <n v="0"/>
    <x v="0"/>
    <m/>
    <d v="1899-12-30T04:26:39"/>
    <d v="1899-12-30T02:13:20"/>
    <d v="1899-12-30T04:26:39"/>
    <d v="1899-12-30T05:19:03"/>
    <d v="1899-12-30T02:13:20"/>
    <d v="1899-12-30T02:39:32"/>
    <n v="1542"/>
    <x v="5"/>
    <x v="2"/>
    <n v="200605"/>
    <n v="18"/>
    <n v="0"/>
    <n v="3"/>
  </r>
  <r>
    <d v="2006-05-05T00:00:00"/>
    <s v="Friday"/>
    <x v="2"/>
    <n v="3"/>
    <n v="0"/>
    <n v="31"/>
    <n v="6"/>
    <d v="1899-12-30T00:31:06"/>
    <d v="1899-12-30T00:10:22"/>
    <s v="R200602"/>
    <x v="90"/>
    <n v="5.7877813504823195"/>
    <n v="160"/>
    <x v="0"/>
    <s v="Out: 15.21.22(155) Back: 15.45.50(166)"/>
    <d v="1899-12-30T04:31:36"/>
    <d v="1899-12-30T02:15:48"/>
    <d v="1899-12-30T04:31:36"/>
    <d v="1899-12-30T05:24:00"/>
    <d v="1899-12-30T02:15:48"/>
    <d v="1899-12-30T02:42:00"/>
    <n v="1687"/>
    <x v="5"/>
    <x v="2"/>
    <n v="200605"/>
    <n v="18"/>
    <n v="1"/>
    <n v="5"/>
  </r>
  <r>
    <d v="2006-05-08T00:00:00"/>
    <s v="Monday"/>
    <x v="1"/>
    <n v="4.5"/>
    <n v="0"/>
    <n v="24"/>
    <n v="29"/>
    <d v="1899-12-30T00:24:29"/>
    <d v="1899-12-30T00:05:26"/>
    <s v="Si"/>
    <x v="20"/>
    <n v="11.027910142954401"/>
    <n v="138"/>
    <x v="0"/>
    <m/>
    <d v="1899-12-30T10:09:22"/>
    <d v="1899-12-30T05:04:41"/>
    <d v="1899-12-30T02:22:33"/>
    <d v="1899-12-30T03:14:57"/>
    <d v="1899-12-30T01:11:16"/>
    <d v="1899-12-30T01:37:28"/>
    <n v="673"/>
    <x v="5"/>
    <x v="2"/>
    <n v="200605"/>
    <n v="19"/>
    <n v="2"/>
    <n v="8"/>
  </r>
  <r>
    <d v="2006-05-08T00:00:00"/>
    <s v="Monday"/>
    <x v="2"/>
    <n v="3"/>
    <n v="0"/>
    <n v="32"/>
    <n v="16"/>
    <d v="1899-12-30T00:32:16"/>
    <d v="1899-12-30T00:10:45"/>
    <s v="R200602"/>
    <x v="90"/>
    <n v="5.5785123966942196"/>
    <n v="152"/>
    <x v="0"/>
    <s v="Out: 16.18.32(147) Back: 15.58.23(157)"/>
    <d v="1899-12-30T04:41:48"/>
    <d v="1899-12-30T02:20:54"/>
    <d v="1899-12-30T04:41:48"/>
    <d v="1899-12-30T05:34:12"/>
    <d v="1899-12-30T02:20:54"/>
    <d v="1899-12-30T02:47:06"/>
    <n v="1922"/>
    <x v="5"/>
    <x v="2"/>
    <n v="200605"/>
    <n v="19"/>
    <n v="0"/>
    <n v="8"/>
  </r>
  <r>
    <d v="2006-05-09T00:00:00"/>
    <s v="Tuesday"/>
    <x v="2"/>
    <n v="4"/>
    <n v="0"/>
    <n v="42"/>
    <n v="16"/>
    <d v="1899-12-30T00:42:16"/>
    <d v="1899-12-30T00:10:34"/>
    <s v="R200602"/>
    <x v="75"/>
    <n v="5.6782334384858091"/>
    <n v="0"/>
    <x v="0"/>
    <m/>
    <d v="1899-12-30T04:36:51"/>
    <d v="1899-12-30T02:18:25"/>
    <d v="1899-12-30T04:36:51"/>
    <d v="1899-12-30T05:29:15"/>
    <d v="1899-12-30T02:18:25"/>
    <d v="1899-12-30T02:44:37"/>
    <n v="1823"/>
    <x v="5"/>
    <x v="2"/>
    <n v="200605"/>
    <n v="19"/>
    <n v="0"/>
    <n v="9"/>
  </r>
  <r>
    <d v="2006-05-10T00:00:00"/>
    <s v="Wednesday"/>
    <x v="2"/>
    <n v="5"/>
    <n v="0"/>
    <n v="48"/>
    <n v="43"/>
    <d v="1899-12-30T00:48:43"/>
    <d v="1899-12-30T00:09:45"/>
    <s v="R200602"/>
    <x v="97"/>
    <n v="6.1580567909681889"/>
    <n v="160"/>
    <x v="0"/>
    <s v="Out: 24.24.05(153) Back:24.19.02(166)"/>
    <d v="1899-12-30T04:15:17"/>
    <d v="1899-12-30T02:07:38"/>
    <d v="1899-12-30T04:15:17"/>
    <d v="1899-12-30T05:07:41"/>
    <d v="1899-12-30T02:07:38"/>
    <d v="1899-12-30T02:33:50"/>
    <n v="1210"/>
    <x v="5"/>
    <x v="2"/>
    <n v="200605"/>
    <n v="19"/>
    <n v="0"/>
    <n v="10"/>
  </r>
  <r>
    <d v="2006-05-11T00:00:00"/>
    <s v="Thursday"/>
    <x v="2"/>
    <n v="5"/>
    <n v="0"/>
    <n v="48"/>
    <n v="0"/>
    <d v="1899-12-30T00:48:00"/>
    <d v="1899-12-30T00:09:36"/>
    <s v="R200602"/>
    <x v="97"/>
    <n v="6.2500000000000053"/>
    <n v="161"/>
    <x v="0"/>
    <s v="Out: 23.41.41(158) Back: 24.19.17(163)"/>
    <d v="1899-12-30T04:11:31"/>
    <d v="1899-12-30T02:05:46"/>
    <d v="1899-12-30T04:11:31"/>
    <d v="1899-12-30T05:03:55"/>
    <d v="1899-12-30T02:05:46"/>
    <d v="1899-12-30T02:31:58"/>
    <n v="1094"/>
    <x v="5"/>
    <x v="2"/>
    <n v="200605"/>
    <n v="19"/>
    <n v="0"/>
    <n v="11"/>
  </r>
  <r>
    <d v="2006-05-13T00:00:00"/>
    <s v="Saturday"/>
    <x v="2"/>
    <n v="0.1"/>
    <n v="0"/>
    <n v="0"/>
    <n v="55"/>
    <d v="1899-12-30T00:00:55"/>
    <d v="1899-12-30T00:09:10"/>
    <s v="unk"/>
    <x v="2"/>
    <n v="6.5454545454545521"/>
    <n v="0"/>
    <x v="0"/>
    <s v="Kelly could not breath and boys were not being good."/>
    <d v="1899-12-30T04:00:10"/>
    <d v="1899-12-30T02:00:05"/>
    <d v="1899-12-30T04:00:10"/>
    <d v="1899-12-30T04:52:34"/>
    <d v="1899-12-30T02:00:05"/>
    <d v="1899-12-30T02:26:17"/>
    <n v="860"/>
    <x v="5"/>
    <x v="2"/>
    <n v="200605"/>
    <n v="19"/>
    <n v="1"/>
    <n v="13"/>
  </r>
  <r>
    <d v="2006-05-15T00:00:00"/>
    <s v="Monday"/>
    <x v="2"/>
    <n v="2"/>
    <n v="0"/>
    <n v="19"/>
    <n v="16"/>
    <d v="1899-12-30T00:19:16"/>
    <d v="1899-12-30T00:09:38"/>
    <s v="R200503"/>
    <x v="23"/>
    <n v="6.228373702422151"/>
    <n v="162"/>
    <x v="0"/>
    <s v="Actuall ran this on 5/16 but tracked here "/>
    <d v="1899-12-30T04:12:24"/>
    <d v="1899-12-30T02:06:12"/>
    <d v="1899-12-30T04:12:24"/>
    <d v="1899-12-30T05:04:48"/>
    <d v="1899-12-30T02:06:12"/>
    <d v="1899-12-30T02:32:24"/>
    <n v="1116"/>
    <x v="5"/>
    <x v="2"/>
    <n v="200605"/>
    <n v="20"/>
    <n v="1"/>
    <n v="15"/>
  </r>
  <r>
    <d v="2006-05-16T00:00:00"/>
    <s v="Tuesday"/>
    <x v="2"/>
    <n v="3.5"/>
    <n v="0"/>
    <n v="35"/>
    <n v="3"/>
    <d v="1899-12-30T00:35:03"/>
    <d v="1899-12-30T00:10:01"/>
    <s v="R200602"/>
    <x v="89"/>
    <n v="5.9914407988587781"/>
    <n v="153"/>
    <x v="1"/>
    <s v="Out: 18.06.84(140) Back: 16.56.98(167)"/>
    <d v="1899-12-30T04:22:22"/>
    <d v="1899-12-30T02:11:11"/>
    <d v="1899-12-30T04:22:22"/>
    <d v="1899-12-30T05:14:46"/>
    <d v="1899-12-30T02:11:11"/>
    <d v="1899-12-30T02:37:23"/>
    <n v="1435"/>
    <x v="5"/>
    <x v="2"/>
    <n v="200605"/>
    <n v="20"/>
    <n v="0"/>
    <n v="16"/>
  </r>
  <r>
    <d v="2006-05-17T00:00:00"/>
    <s v="Wednesday"/>
    <x v="2"/>
    <n v="4"/>
    <n v="0"/>
    <n v="41"/>
    <n v="19"/>
    <d v="1899-12-30T00:41:19"/>
    <d v="1899-12-30T00:10:20"/>
    <s v="R200503"/>
    <x v="75"/>
    <n v="5.8087938684953651"/>
    <n v="161"/>
    <x v="2"/>
    <s v="Out: 20.53.82(155) Back: 20.26.02(167)"/>
    <d v="1899-12-30T04:30:37"/>
    <d v="1899-12-30T02:15:19"/>
    <d v="1899-12-30T04:30:37"/>
    <d v="1899-12-30T05:23:01"/>
    <d v="1899-12-30T02:15:19"/>
    <d v="1899-12-30T02:41:31"/>
    <n v="1654"/>
    <x v="5"/>
    <x v="2"/>
    <n v="200605"/>
    <n v="20"/>
    <n v="0"/>
    <n v="17"/>
  </r>
  <r>
    <d v="2006-05-18T00:00:00"/>
    <s v="Thursday"/>
    <x v="2"/>
    <n v="3"/>
    <n v="0"/>
    <n v="32"/>
    <n v="12"/>
    <d v="1899-12-30T00:32:12"/>
    <d v="1899-12-30T00:10:44"/>
    <s v="R200503"/>
    <x v="90"/>
    <n v="5.5900621118012461"/>
    <n v="158"/>
    <x v="2"/>
    <m/>
    <d v="1899-12-30T04:41:13"/>
    <d v="1899-12-30T02:20:36"/>
    <d v="1899-12-30T04:41:13"/>
    <d v="1899-12-30T05:33:37"/>
    <d v="1899-12-30T02:20:36"/>
    <d v="1899-12-30T02:46:48"/>
    <n v="1910"/>
    <x v="5"/>
    <x v="2"/>
    <n v="200605"/>
    <n v="20"/>
    <n v="0"/>
    <n v="18"/>
  </r>
  <r>
    <d v="2006-05-22T00:00:00"/>
    <s v="Monday"/>
    <x v="1"/>
    <n v="1.5"/>
    <n v="0"/>
    <n v="15"/>
    <n v="0"/>
    <d v="1899-12-30T00:15:00"/>
    <d v="1899-12-30T00:10:00"/>
    <s v="Other"/>
    <x v="1"/>
    <n v="6.0000000000000053"/>
    <n v="0"/>
    <x v="0"/>
    <m/>
    <d v="1899-12-30T18:40:00"/>
    <d v="1899-12-30T09:20:00"/>
    <d v="1899-12-30T04:22:00"/>
    <d v="1899-12-30T05:14:24"/>
    <d v="1899-12-30T02:11:00"/>
    <d v="1899-12-30T02:37:12"/>
    <n v="1404"/>
    <x v="5"/>
    <x v="2"/>
    <n v="200605"/>
    <n v="21"/>
    <n v="3"/>
    <n v="22"/>
  </r>
  <r>
    <d v="2006-05-22T00:00:00"/>
    <s v="Monday"/>
    <x v="2"/>
    <n v="4"/>
    <n v="0"/>
    <n v="43"/>
    <n v="0"/>
    <d v="1899-12-30T00:43:00"/>
    <d v="1899-12-30T00:10:45"/>
    <s v="R200603"/>
    <x v="98"/>
    <n v="5.581395348837213"/>
    <n v="0"/>
    <x v="0"/>
    <m/>
    <d v="1899-12-30T04:41:39"/>
    <d v="1899-12-30T02:20:50"/>
    <d v="1899-12-30T04:41:39"/>
    <d v="1899-12-30T05:34:03"/>
    <d v="1899-12-30T02:20:50"/>
    <d v="1899-12-30T02:47:02"/>
    <n v="1915"/>
    <x v="5"/>
    <x v="2"/>
    <n v="200605"/>
    <n v="21"/>
    <n v="0"/>
    <n v="22"/>
  </r>
  <r>
    <d v="2006-05-23T00:00:00"/>
    <s v="Tuesday"/>
    <x v="1"/>
    <n v="0.75"/>
    <n v="0"/>
    <n v="4"/>
    <n v="0"/>
    <d v="1899-12-30T00:04:00"/>
    <d v="1899-12-30T00:05:20"/>
    <s v="Other"/>
    <x v="1"/>
    <n v="11.250000000000009"/>
    <n v="0"/>
    <x v="0"/>
    <m/>
    <d v="1899-12-30T09:57:20"/>
    <d v="1899-12-30T04:58:40"/>
    <d v="1899-12-30T02:19:44"/>
    <d v="1899-12-30T03:12:08"/>
    <d v="1899-12-30T01:09:52"/>
    <d v="1899-12-30T01:36:04"/>
    <n v="671"/>
    <x v="5"/>
    <x v="2"/>
    <n v="200605"/>
    <n v="21"/>
    <n v="0"/>
    <n v="23"/>
  </r>
  <r>
    <d v="2006-05-23T00:00:00"/>
    <s v="Tuesday"/>
    <x v="2"/>
    <n v="0.75"/>
    <n v="0"/>
    <n v="8"/>
    <n v="8"/>
    <d v="1899-12-30T00:08:08"/>
    <d v="1899-12-30T00:10:51"/>
    <s v="R200603"/>
    <x v="98"/>
    <n v="5.5327868852459057"/>
    <n v="0"/>
    <x v="0"/>
    <m/>
    <d v="1899-12-30T04:44:07"/>
    <d v="1899-12-30T02:22:04"/>
    <d v="1899-12-30T04:44:07"/>
    <d v="1899-12-30T05:36:31"/>
    <d v="1899-12-30T02:22:04"/>
    <d v="1899-12-30T02:48:16"/>
    <n v="1974"/>
    <x v="5"/>
    <x v="2"/>
    <n v="200605"/>
    <n v="21"/>
    <n v="0"/>
    <n v="23"/>
  </r>
  <r>
    <d v="2006-05-24T00:00:00"/>
    <s v="Wednesday"/>
    <x v="1"/>
    <n v="1.5"/>
    <n v="0"/>
    <n v="15"/>
    <n v="0"/>
    <d v="1899-12-30T00:15:00"/>
    <d v="1899-12-30T00:10:00"/>
    <s v="Other"/>
    <x v="1"/>
    <n v="6.0000000000000053"/>
    <n v="0"/>
    <x v="0"/>
    <m/>
    <d v="1899-12-30T18:40:00"/>
    <d v="1899-12-30T09:20:00"/>
    <d v="1899-12-30T04:22:00"/>
    <d v="1899-12-30T05:14:24"/>
    <d v="1899-12-30T02:11:00"/>
    <d v="1899-12-30T02:37:12"/>
    <n v="1404"/>
    <x v="5"/>
    <x v="2"/>
    <n v="200605"/>
    <n v="21"/>
    <n v="0"/>
    <n v="24"/>
  </r>
  <r>
    <d v="2006-05-24T00:00:00"/>
    <s v="Wednesday"/>
    <x v="2"/>
    <n v="4"/>
    <n v="0"/>
    <n v="40"/>
    <n v="43"/>
    <d v="1899-12-30T00:40:43"/>
    <d v="1899-12-30T00:10:11"/>
    <s v="R200603"/>
    <x v="98"/>
    <n v="5.8943921408104831"/>
    <n v="0"/>
    <x v="0"/>
    <m/>
    <d v="1899-12-30T04:26:42"/>
    <d v="1899-12-30T02:13:21"/>
    <d v="1899-12-30T04:26:42"/>
    <d v="1899-12-30T05:19:06"/>
    <d v="1899-12-30T02:13:21"/>
    <d v="1899-12-30T02:39:33"/>
    <n v="1544"/>
    <x v="5"/>
    <x v="2"/>
    <n v="200605"/>
    <n v="21"/>
    <n v="0"/>
    <n v="24"/>
  </r>
  <r>
    <d v="2006-05-25T00:00:00"/>
    <s v="Thursday"/>
    <x v="1"/>
    <n v="10"/>
    <n v="1"/>
    <n v="0"/>
    <n v="0"/>
    <d v="1899-12-30T01:00:00"/>
    <d v="1899-12-30T00:06:00"/>
    <s v="Other"/>
    <x v="98"/>
    <n v="10.000000000000007"/>
    <n v="0"/>
    <x v="0"/>
    <m/>
    <d v="1899-12-30T11:12:00"/>
    <d v="1899-12-30T05:36:00"/>
    <d v="1899-12-30T02:37:12"/>
    <d v="1899-12-30T03:29:36"/>
    <d v="1899-12-30T01:18:36"/>
    <d v="1899-12-30T01:44:48"/>
    <n v="684"/>
    <x v="5"/>
    <x v="2"/>
    <n v="200605"/>
    <n v="21"/>
    <n v="0"/>
    <n v="25"/>
  </r>
  <r>
    <d v="2006-05-26T00:00:00"/>
    <s v="Friday"/>
    <x v="1"/>
    <n v="1.5"/>
    <n v="0"/>
    <n v="15"/>
    <n v="0"/>
    <d v="1899-12-30T00:15:00"/>
    <d v="1899-12-30T00:10:00"/>
    <s v="Other"/>
    <x v="98"/>
    <n v="6.0000000000000053"/>
    <n v="0"/>
    <x v="0"/>
    <m/>
    <d v="1899-12-30T18:40:00"/>
    <d v="1899-12-30T09:20:00"/>
    <d v="1899-12-30T04:22:00"/>
    <d v="1899-12-30T05:14:24"/>
    <d v="1899-12-30T02:11:00"/>
    <d v="1899-12-30T02:37:12"/>
    <n v="1404"/>
    <x v="5"/>
    <x v="2"/>
    <n v="200605"/>
    <n v="21"/>
    <n v="0"/>
    <n v="26"/>
  </r>
  <r>
    <d v="2006-05-27T00:00:00"/>
    <s v="Saturday"/>
    <x v="1"/>
    <n v="1.5"/>
    <n v="0"/>
    <n v="15"/>
    <n v="0"/>
    <d v="1899-12-30T00:15:00"/>
    <d v="1899-12-30T00:10:00"/>
    <s v="Other"/>
    <x v="98"/>
    <n v="6.0000000000000053"/>
    <n v="0"/>
    <x v="0"/>
    <m/>
    <d v="1899-12-30T18:40:00"/>
    <d v="1899-12-30T09:20:00"/>
    <d v="1899-12-30T04:22:00"/>
    <d v="1899-12-30T05:14:24"/>
    <d v="1899-12-30T02:11:00"/>
    <d v="1899-12-30T02:37:12"/>
    <n v="1404"/>
    <x v="5"/>
    <x v="2"/>
    <n v="200605"/>
    <n v="21"/>
    <n v="0"/>
    <n v="27"/>
  </r>
  <r>
    <d v="2006-05-29T00:00:00"/>
    <s v="Monday"/>
    <x v="0"/>
    <n v="0.5"/>
    <n v="0"/>
    <n v="20"/>
    <n v="0"/>
    <d v="1899-12-30T00:20:00"/>
    <d v="1899-12-30T00:40:00"/>
    <s v="Lake    "/>
    <x v="99"/>
    <n v="1.5000000000000013"/>
    <n v="0"/>
    <x v="0"/>
    <m/>
    <d v="1899-12-30T01:36:00"/>
    <d v="1899-12-30T00:48:00"/>
    <d v="1899-12-30T17:28:00"/>
    <d v="1899-12-30T18:20:24"/>
    <d v="1899-12-30T08:44:00"/>
    <d v="1899-12-30T09:10:12"/>
    <n v="2998"/>
    <x v="5"/>
    <x v="2"/>
    <n v="200605"/>
    <n v="22"/>
    <n v="1"/>
    <n v="29"/>
  </r>
  <r>
    <d v="2006-05-29T00:00:00"/>
    <s v="Monday"/>
    <x v="1"/>
    <n v="10.5"/>
    <n v="0"/>
    <n v="38"/>
    <n v="20"/>
    <d v="1899-12-30T00:38:20"/>
    <d v="1899-12-30T00:03:39"/>
    <s v="Other"/>
    <x v="0"/>
    <n v="16.434782608695663"/>
    <n v="0"/>
    <x v="0"/>
    <m/>
    <d v="1899-12-30T06:48:53"/>
    <d v="1899-12-30T03:24:27"/>
    <d v="1899-12-30T01:35:39"/>
    <d v="1899-12-30T02:28:03"/>
    <d v="1899-12-30T00:47:50"/>
    <d v="1899-12-30T01:14:02"/>
    <n v="307"/>
    <x v="5"/>
    <x v="2"/>
    <n v="200605"/>
    <n v="22"/>
    <n v="0"/>
    <n v="29"/>
  </r>
  <r>
    <d v="2006-05-30T00:00:00"/>
    <s v="Tuesday"/>
    <x v="2"/>
    <n v="4"/>
    <n v="0"/>
    <n v="43"/>
    <n v="46"/>
    <d v="1899-12-30T00:43:46"/>
    <d v="1899-12-30T00:10:56"/>
    <s v="R200503"/>
    <x v="75"/>
    <n v="5.4836252856054877"/>
    <n v="0"/>
    <x v="3"/>
    <s v="Out: 21.26.17 Back: 22.20.46"/>
    <d v="1899-12-30T04:46:40"/>
    <d v="1899-12-30T02:23:20"/>
    <d v="1899-12-30T04:46:40"/>
    <d v="1899-12-30T05:39:04"/>
    <d v="1899-12-30T02:23:20"/>
    <d v="1899-12-30T02:49:32"/>
    <n v="2024"/>
    <x v="5"/>
    <x v="2"/>
    <n v="200605"/>
    <n v="22"/>
    <n v="0"/>
    <n v="30"/>
  </r>
  <r>
    <d v="2006-05-31T00:00:00"/>
    <s v="Wednesday"/>
    <x v="2"/>
    <n v="3.5"/>
    <n v="0"/>
    <n v="38"/>
    <n v="36"/>
    <d v="1899-12-30T00:38:36"/>
    <d v="1899-12-30T00:11:02"/>
    <s v="R200602"/>
    <x v="89"/>
    <n v="5.440414507772025"/>
    <n v="147"/>
    <x v="2"/>
    <s v="Out: 19.21.52(141) Back: 19.15.11(153)"/>
    <d v="1899-12-30T04:48:57"/>
    <d v="1899-12-30T02:24:28"/>
    <d v="1899-12-30T04:48:57"/>
    <d v="1899-12-30T05:41:21"/>
    <d v="1899-12-30T02:24:28"/>
    <d v="1899-12-30T02:50:40"/>
    <n v="2068"/>
    <x v="5"/>
    <x v="2"/>
    <n v="200605"/>
    <n v="22"/>
    <n v="0"/>
    <n v="31"/>
  </r>
  <r>
    <d v="2006-06-01T00:00:00"/>
    <s v="Thursday"/>
    <x v="2"/>
    <n v="3.5"/>
    <n v="0"/>
    <n v="35"/>
    <n v="37"/>
    <d v="1899-12-30T00:35:37"/>
    <d v="1899-12-30T00:10:11"/>
    <s v="R200602"/>
    <x v="89"/>
    <n v="5.8961160505381418"/>
    <n v="150"/>
    <x v="4"/>
    <s v="Out: 17.42.19(135) Back: 17.55.63(165)"/>
    <d v="1899-12-30T04:26:37"/>
    <d v="1899-12-30T02:13:18"/>
    <d v="1899-12-30T04:26:37"/>
    <d v="1899-12-30T05:19:01"/>
    <d v="1899-12-30T02:13:18"/>
    <d v="1899-12-30T02:39:30"/>
    <n v="1540"/>
    <x v="5"/>
    <x v="3"/>
    <n v="200606"/>
    <n v="22"/>
    <n v="0"/>
    <n v="1"/>
  </r>
  <r>
    <d v="2006-06-02T00:00:00"/>
    <s v="Friday"/>
    <x v="2"/>
    <n v="4.4000000000000004"/>
    <n v="0"/>
    <n v="50"/>
    <n v="42"/>
    <d v="1899-12-30T00:50:42"/>
    <d v="1899-12-30T00:11:31"/>
    <s v="R200602"/>
    <x v="93"/>
    <n v="5.2071005917159807"/>
    <n v="148"/>
    <x v="4"/>
    <s v="Walked "/>
    <d v="1899-12-30T05:01:54"/>
    <d v="1899-12-30T02:30:57"/>
    <d v="1899-12-30T05:01:54"/>
    <d v="1899-12-30T05:54:18"/>
    <d v="1899-12-30T02:30:57"/>
    <d v="1899-12-30T02:57:09"/>
    <n v="2281"/>
    <x v="5"/>
    <x v="3"/>
    <n v="200606"/>
    <n v="22"/>
    <n v="0"/>
    <n v="2"/>
  </r>
  <r>
    <d v="2006-06-04T00:00:00"/>
    <s v="Sunday"/>
    <x v="0"/>
    <n v="0.5"/>
    <n v="0"/>
    <n v="19"/>
    <n v="56"/>
    <d v="1899-12-30T00:19:56"/>
    <d v="1899-12-30T00:39:52"/>
    <s v="Lake    "/>
    <x v="100"/>
    <n v="1.5050167224080278"/>
    <n v="0"/>
    <x v="0"/>
    <s v="10:06:82 Dock2Dock "/>
    <d v="1899-12-30T01:35:41"/>
    <d v="1899-12-30T00:47:50"/>
    <d v="1899-12-30T17:24:30"/>
    <d v="1899-12-30T18:16:54"/>
    <d v="1899-12-30T08:42:15"/>
    <d v="1899-12-30T09:08:27"/>
    <n v="2995"/>
    <x v="5"/>
    <x v="3"/>
    <n v="200606"/>
    <n v="23"/>
    <n v="1"/>
    <n v="4"/>
  </r>
  <r>
    <d v="2006-06-05T00:00:00"/>
    <s v="Monday"/>
    <x v="0"/>
    <n v="0.25"/>
    <n v="0"/>
    <n v="9"/>
    <n v="31"/>
    <d v="1899-12-30T00:09:31"/>
    <d v="1899-12-30T00:38:04"/>
    <s v="Lake    "/>
    <x v="39"/>
    <n v="1.5761821366024529"/>
    <n v="0"/>
    <x v="5"/>
    <m/>
    <d v="1899-12-30T01:31:22"/>
    <d v="1899-12-30T00:45:41"/>
    <d v="1899-12-30T16:37:21"/>
    <d v="1899-12-30T17:29:45"/>
    <d v="1899-12-30T08:18:40"/>
    <d v="1899-12-30T08:44:52"/>
    <n v="2953"/>
    <x v="5"/>
    <x v="3"/>
    <n v="200606"/>
    <n v="23"/>
    <n v="0"/>
    <n v="5"/>
  </r>
  <r>
    <d v="2006-06-05T00:00:00"/>
    <s v="Monday"/>
    <x v="2"/>
    <n v="4.4000000000000004"/>
    <n v="0"/>
    <n v="44"/>
    <n v="57"/>
    <d v="1899-12-30T00:44:57"/>
    <d v="1899-12-30T00:10:13"/>
    <s v="R200602"/>
    <x v="93"/>
    <n v="5.8731924360400489"/>
    <n v="158"/>
    <x v="6"/>
    <s v="Out: 22.29.36(149) Back: 22.28.26(166)"/>
    <d v="1899-12-30T04:27:39"/>
    <d v="1899-12-30T02:13:50"/>
    <d v="1899-12-30T04:27:39"/>
    <d v="1899-12-30T05:20:03"/>
    <d v="1899-12-30T02:13:50"/>
    <d v="1899-12-30T02:40:02"/>
    <n v="1571"/>
    <x v="5"/>
    <x v="3"/>
    <n v="200606"/>
    <n v="23"/>
    <n v="0"/>
    <n v="5"/>
  </r>
  <r>
    <d v="2006-06-06T00:00:00"/>
    <s v="Tuesday"/>
    <x v="0"/>
    <n v="0.5"/>
    <n v="0"/>
    <n v="20"/>
    <n v="0"/>
    <d v="1899-12-30T00:20:00"/>
    <d v="1899-12-30T00:40:00"/>
    <s v="Lake    "/>
    <x v="100"/>
    <n v="1.5000000000000013"/>
    <n v="138"/>
    <x v="0"/>
    <s v="Dock2Dock: 9.14.92"/>
    <d v="1899-12-30T01:36:00"/>
    <d v="1899-12-30T00:48:00"/>
    <d v="1899-12-30T17:28:00"/>
    <d v="1899-12-30T18:20:24"/>
    <d v="1899-12-30T08:44:00"/>
    <d v="1899-12-30T09:10:12"/>
    <n v="2998"/>
    <x v="5"/>
    <x v="3"/>
    <n v="200606"/>
    <n v="23"/>
    <n v="0"/>
    <n v="6"/>
  </r>
  <r>
    <d v="2006-06-06T00:00:00"/>
    <s v="Tuesday"/>
    <x v="2"/>
    <n v="3.5"/>
    <n v="0"/>
    <n v="37"/>
    <n v="53"/>
    <d v="1899-12-30T00:37:53"/>
    <d v="1899-12-30T00:10:49"/>
    <s v="R200603"/>
    <x v="89"/>
    <n v="5.5433347998240254"/>
    <n v="0"/>
    <x v="7"/>
    <m/>
    <d v="1899-12-30T04:43:35"/>
    <d v="1899-12-30T02:21:48"/>
    <d v="1899-12-30T04:43:35"/>
    <d v="1899-12-30T05:35:59"/>
    <d v="1899-12-30T02:21:48"/>
    <d v="1899-12-30T02:48:00"/>
    <n v="1963"/>
    <x v="5"/>
    <x v="3"/>
    <n v="200606"/>
    <n v="23"/>
    <n v="0"/>
    <n v="6"/>
  </r>
  <r>
    <d v="2006-06-08T00:00:00"/>
    <s v="Thursday"/>
    <x v="1"/>
    <n v="8.08"/>
    <n v="0"/>
    <n v="31"/>
    <n v="22"/>
    <d v="1899-12-30T00:31:22"/>
    <d v="1899-12-30T00:03:53"/>
    <s v="Si"/>
    <x v="101"/>
    <n v="15.455897980871427"/>
    <n v="0"/>
    <x v="6"/>
    <m/>
    <d v="1899-12-30T07:14:47"/>
    <d v="1899-12-30T03:37:24"/>
    <d v="1899-12-30T01:41:43"/>
    <d v="1899-12-30T02:34:07"/>
    <d v="1899-12-30T00:50:51"/>
    <d v="1899-12-30T01:17:03"/>
    <n v="384"/>
    <x v="5"/>
    <x v="3"/>
    <n v="200606"/>
    <n v="23"/>
    <n v="1"/>
    <n v="8"/>
  </r>
  <r>
    <d v="2006-06-09T00:00:00"/>
    <s v="Friday"/>
    <x v="2"/>
    <n v="3"/>
    <n v="0"/>
    <n v="30"/>
    <n v="53"/>
    <d v="1899-12-30T00:30:53"/>
    <d v="1899-12-30T00:10:18"/>
    <s v="R200603"/>
    <x v="90"/>
    <n v="5.8283864004317367"/>
    <n v="0"/>
    <x v="7"/>
    <s v="Out: 15.28.63 Back: 15.24.53"/>
    <d v="1899-12-30T04:29:43"/>
    <d v="1899-12-30T02:14:51"/>
    <d v="1899-12-30T04:29:43"/>
    <d v="1899-12-30T05:22:07"/>
    <d v="1899-12-30T02:14:51"/>
    <d v="1899-12-30T02:41:03"/>
    <n v="1634"/>
    <x v="5"/>
    <x v="3"/>
    <n v="200606"/>
    <n v="23"/>
    <n v="0"/>
    <n v="9"/>
  </r>
  <r>
    <d v="2006-06-11T00:00:00"/>
    <s v="Sunday"/>
    <x v="1"/>
    <n v="18.5"/>
    <n v="1"/>
    <n v="0"/>
    <n v="0"/>
    <d v="1899-12-30T01:00:00"/>
    <d v="1899-12-30T00:03:15"/>
    <s v="B       "/>
    <x v="102"/>
    <n v="18.500000000000014"/>
    <n v="147"/>
    <x v="2"/>
    <s v="After LHRR - Legs were dead"/>
    <d v="1899-12-30T06:03:15"/>
    <d v="1899-12-30T03:01:37"/>
    <d v="1899-12-30T01:24:58"/>
    <d v="1899-12-30T02:17:22"/>
    <d v="1899-12-30T00:42:29"/>
    <d v="1899-12-30T01:08:41"/>
    <n v="209"/>
    <x v="5"/>
    <x v="3"/>
    <n v="200606"/>
    <n v="24"/>
    <n v="1"/>
    <n v="11"/>
  </r>
  <r>
    <d v="2006-06-11T00:00:00"/>
    <s v="Sunday"/>
    <x v="2"/>
    <n v="7"/>
    <n v="1"/>
    <n v="8"/>
    <n v="45"/>
    <d v="1899-12-30T01:08:45"/>
    <d v="1899-12-30T00:09:49"/>
    <s v="R200603"/>
    <x v="4"/>
    <n v="6.1090909090909147"/>
    <n v="175"/>
    <x v="2"/>
    <m/>
    <d v="1899-12-30T04:17:19"/>
    <d v="1899-12-30T02:08:40"/>
    <d v="1899-12-30T04:17:19"/>
    <d v="1899-12-30T05:09:43"/>
    <d v="1899-12-30T02:08:40"/>
    <d v="1899-12-30T02:34:52"/>
    <n v="1265"/>
    <x v="5"/>
    <x v="3"/>
    <n v="200606"/>
    <n v="24"/>
    <n v="0"/>
    <n v="11"/>
  </r>
  <r>
    <d v="2006-06-13T00:00:00"/>
    <s v="Tuesday"/>
    <x v="2"/>
    <n v="3.1"/>
    <n v="0"/>
    <n v="29"/>
    <n v="27"/>
    <d v="1899-12-30T00:29:27"/>
    <d v="1899-12-30T00:09:30"/>
    <s v="R200603"/>
    <x v="83"/>
    <n v="6.3157894736842151"/>
    <n v="0"/>
    <x v="0"/>
    <s v="Loop with Mike K."/>
    <d v="1899-12-30T04:08:54"/>
    <d v="1899-12-30T02:04:27"/>
    <d v="1899-12-30T04:08:54"/>
    <d v="1899-12-30T05:01:18"/>
    <d v="1899-12-30T02:04:27"/>
    <d v="1899-12-30T02:30:39"/>
    <n v="1028"/>
    <x v="5"/>
    <x v="3"/>
    <n v="200606"/>
    <n v="24"/>
    <n v="1"/>
    <n v="13"/>
  </r>
  <r>
    <d v="2006-06-15T00:00:00"/>
    <s v="Thursday"/>
    <x v="1"/>
    <n v="8.6199999999999992"/>
    <n v="0"/>
    <n v="44"/>
    <n v="46"/>
    <d v="1899-12-30T00:44:46"/>
    <d v="1899-12-30T00:05:12"/>
    <s v="Si"/>
    <x v="101"/>
    <n v="11.553239017125847"/>
    <n v="0"/>
    <x v="2"/>
    <s v="Bike with Ron-slow"/>
    <d v="1899-12-30T09:41:39"/>
    <d v="1899-12-30T04:50:50"/>
    <d v="1899-12-30T02:16:04"/>
    <d v="1899-12-30T03:08:28"/>
    <d v="1899-12-30T01:08:02"/>
    <d v="1899-12-30T01:34:14"/>
    <n v="665"/>
    <x v="5"/>
    <x v="3"/>
    <n v="200606"/>
    <n v="24"/>
    <n v="1"/>
    <n v="15"/>
  </r>
  <r>
    <d v="2006-06-16T00:00:00"/>
    <s v="Friday"/>
    <x v="1"/>
    <n v="9.1999999999999993"/>
    <n v="0"/>
    <n v="37"/>
    <n v="55"/>
    <d v="1899-12-30T00:37:55"/>
    <d v="1899-12-30T00:04:07"/>
    <s v="Si"/>
    <x v="101"/>
    <n v="14.558241758241769"/>
    <n v="0"/>
    <x v="8"/>
    <m/>
    <d v="1899-12-30T07:41:36"/>
    <d v="1899-12-30T03:50:48"/>
    <d v="1899-12-30T01:47:59"/>
    <d v="1899-12-30T02:40:23"/>
    <d v="1899-12-30T00:53:59"/>
    <d v="1899-12-30T01:20:11"/>
    <n v="486"/>
    <x v="5"/>
    <x v="3"/>
    <n v="200606"/>
    <n v="24"/>
    <n v="0"/>
    <n v="16"/>
  </r>
  <r>
    <d v="2006-06-17T00:00:00"/>
    <s v="Saturday"/>
    <x v="0"/>
    <n v="1"/>
    <n v="0"/>
    <n v="36"/>
    <n v="58"/>
    <d v="1899-12-30T00:36:58"/>
    <d v="1899-12-30T00:36:58"/>
    <s v="Lake    "/>
    <x v="19"/>
    <n v="1.6230838593327332"/>
    <n v="159"/>
    <x v="0"/>
    <s v="Includes Runup to Transition"/>
    <d v="1899-12-30T01:28:43"/>
    <d v="1899-12-30T00:44:22"/>
    <d v="1899-12-30T16:08:32"/>
    <d v="1899-12-30T17:00:56"/>
    <d v="1899-12-30T08:04:16"/>
    <d v="1899-12-30T08:30:28"/>
    <n v="2931"/>
    <x v="5"/>
    <x v="3"/>
    <n v="200606"/>
    <n v="24"/>
    <n v="0"/>
    <n v="17"/>
  </r>
  <r>
    <d v="2006-06-17T00:00:00"/>
    <s v="Saturday"/>
    <x v="1"/>
    <n v="25"/>
    <n v="1"/>
    <n v="29"/>
    <n v="40"/>
    <d v="1899-12-30T01:29:40"/>
    <d v="1899-12-30T00:03:35"/>
    <s v="B       "/>
    <x v="19"/>
    <n v="16.728624535315998"/>
    <n v="161"/>
    <x v="0"/>
    <m/>
    <d v="1899-12-30T06:41:42"/>
    <d v="1899-12-30T03:20:51"/>
    <d v="1899-12-30T01:33:58"/>
    <d v="1899-12-30T02:26:22"/>
    <d v="1899-12-30T00:46:59"/>
    <d v="1899-12-30T01:13:11"/>
    <n v="287"/>
    <x v="5"/>
    <x v="3"/>
    <n v="200606"/>
    <n v="24"/>
    <n v="0"/>
    <n v="17"/>
  </r>
  <r>
    <d v="2006-06-17T00:00:00"/>
    <s v="Saturday"/>
    <x v="2"/>
    <n v="6.2"/>
    <n v="1"/>
    <n v="7"/>
    <n v="15"/>
    <d v="1899-12-30T01:07:15"/>
    <d v="1899-12-30T00:10:51"/>
    <s v="R200603"/>
    <x v="19"/>
    <n v="5.5315985130111569"/>
    <n v="165"/>
    <x v="0"/>
    <s v="Walked a bit"/>
    <d v="1899-12-30T04:44:11"/>
    <d v="1899-12-30T02:22:06"/>
    <d v="1899-12-30T04:44:11"/>
    <d v="1899-12-30T05:36:35"/>
    <d v="1899-12-30T02:22:06"/>
    <d v="1899-12-30T02:48:18"/>
    <n v="1976"/>
    <x v="5"/>
    <x v="3"/>
    <n v="200606"/>
    <n v="24"/>
    <n v="0"/>
    <n v="17"/>
  </r>
  <r>
    <d v="2006-06-17T00:00:00"/>
    <s v="Saturday"/>
    <x v="3"/>
    <n v="1"/>
    <n v="0"/>
    <n v="2"/>
    <n v="12"/>
    <d v="1899-12-30T00:02:12"/>
    <d v="1899-12-30T00:02:12"/>
    <s v="R200603"/>
    <x v="19"/>
    <n v="27.272727272727291"/>
    <n v="165"/>
    <x v="0"/>
    <s v="Walked a bit"/>
    <d v="1899-12-30T00:00:00"/>
    <d v="1899-12-30T00:00:00"/>
    <d v="1899-12-30T00:57:38"/>
    <d v="1899-12-30T01:50:02"/>
    <d v="1899-12-30T00:28:49"/>
    <d v="1899-12-30T00:55:01"/>
    <n v="17"/>
    <x v="5"/>
    <x v="3"/>
    <n v="200606"/>
    <n v="24"/>
    <n v="0"/>
    <n v="17"/>
  </r>
  <r>
    <d v="2006-06-17T00:00:00"/>
    <s v="Saturday"/>
    <x v="4"/>
    <n v="1"/>
    <n v="0"/>
    <n v="0"/>
    <n v="57"/>
    <d v="1899-12-30T00:00:57"/>
    <d v="1899-12-30T00:00:57"/>
    <s v="R200603"/>
    <x v="19"/>
    <n v="63.157894736842159"/>
    <n v="165"/>
    <x v="0"/>
    <s v="Walked a bit"/>
    <d v="1899-12-30T00:00:00"/>
    <d v="1899-12-30T00:00:00"/>
    <d v="1899-12-30T00:24:53"/>
    <d v="1899-12-30T01:17:17"/>
    <d v="1899-12-30T00:12:27"/>
    <d v="1899-12-30T00:38:39"/>
    <n v="2"/>
    <x v="5"/>
    <x v="3"/>
    <n v="200606"/>
    <n v="24"/>
    <n v="0"/>
    <n v="17"/>
  </r>
  <r>
    <d v="2006-06-19T00:00:00"/>
    <s v="Monday"/>
    <x v="2"/>
    <n v="2.9"/>
    <n v="0"/>
    <n v="29"/>
    <n v="3"/>
    <d v="1899-12-30T00:29:03"/>
    <d v="1899-12-30T00:10:01"/>
    <s v="R200602"/>
    <x v="47"/>
    <n v="5.9896729776247888"/>
    <n v="0"/>
    <x v="4"/>
    <s v="Out: 14.13.21 Back:14.49.97"/>
    <d v="1899-12-30T04:22:27"/>
    <d v="1899-12-30T02:11:14"/>
    <d v="1899-12-30T04:22:27"/>
    <d v="1899-12-30T05:14:51"/>
    <d v="1899-12-30T02:11:14"/>
    <d v="1899-12-30T02:37:26"/>
    <n v="1439"/>
    <x v="5"/>
    <x v="3"/>
    <n v="200606"/>
    <n v="25"/>
    <n v="1"/>
    <n v="19"/>
  </r>
  <r>
    <d v="2006-06-20T00:00:00"/>
    <s v="Tuesday"/>
    <x v="2"/>
    <n v="2.9"/>
    <n v="0"/>
    <n v="27"/>
    <n v="9"/>
    <d v="1899-12-30T00:27:09"/>
    <d v="1899-12-30T00:09:22"/>
    <s v="R200602"/>
    <x v="47"/>
    <n v="6.4088397790055298"/>
    <n v="152"/>
    <x v="4"/>
    <s v="Out: 13.25.28(147) Back: 13.44.61(157)"/>
    <d v="1899-12-30T04:05:17"/>
    <d v="1899-12-30T02:02:39"/>
    <d v="1899-12-30T04:05:17"/>
    <d v="1899-12-30T04:57:41"/>
    <d v="1899-12-30T02:02:39"/>
    <d v="1899-12-30T02:28:51"/>
    <n v="953"/>
    <x v="5"/>
    <x v="3"/>
    <n v="200606"/>
    <n v="25"/>
    <n v="0"/>
    <n v="20"/>
  </r>
  <r>
    <d v="2006-06-21T00:00:00"/>
    <s v="Wednesday"/>
    <x v="0"/>
    <n v="0.25"/>
    <n v="0"/>
    <n v="9"/>
    <n v="54"/>
    <d v="1899-12-30T00:09:54"/>
    <d v="1899-12-30T00:39:36"/>
    <s v="Lake    "/>
    <x v="39"/>
    <n v="1.5151515151515162"/>
    <n v="139"/>
    <x v="0"/>
    <m/>
    <d v="1899-12-30T01:35:02"/>
    <d v="1899-12-30T00:47:31"/>
    <d v="1899-12-30T17:17:31"/>
    <d v="1899-12-30T18:09:55"/>
    <d v="1899-12-30T08:38:46"/>
    <d v="1899-12-30T09:04:58"/>
    <n v="2992"/>
    <x v="5"/>
    <x v="3"/>
    <n v="200606"/>
    <n v="25"/>
    <n v="0"/>
    <n v="21"/>
  </r>
  <r>
    <d v="2006-06-22T00:00:00"/>
    <s v="Thursday"/>
    <x v="1"/>
    <n v="9.33"/>
    <n v="0"/>
    <n v="38"/>
    <n v="41"/>
    <d v="1899-12-30T00:38:41"/>
    <d v="1899-12-30T00:04:09"/>
    <s v="Si"/>
    <x v="101"/>
    <n v="14.471348556656624"/>
    <n v="0"/>
    <x v="4"/>
    <m/>
    <d v="1899-12-30T07:44:22"/>
    <d v="1899-12-30T03:52:11"/>
    <d v="1899-12-30T01:48:38"/>
    <d v="1899-12-30T02:41:02"/>
    <d v="1899-12-30T00:54:19"/>
    <d v="1899-12-30T01:20:31"/>
    <n v="492"/>
    <x v="5"/>
    <x v="3"/>
    <n v="200606"/>
    <n v="25"/>
    <n v="0"/>
    <n v="22"/>
  </r>
  <r>
    <d v="2006-06-23T00:00:00"/>
    <s v="Friday"/>
    <x v="0"/>
    <n v="0.5"/>
    <n v="0"/>
    <n v="17"/>
    <n v="42"/>
    <d v="1899-12-30T00:17:42"/>
    <d v="1899-12-30T00:35:24"/>
    <s v="LWTRI   "/>
    <x v="7"/>
    <n v="1.6949152542372896"/>
    <n v="156"/>
    <x v="4"/>
    <m/>
    <d v="1899-12-30T01:24:58"/>
    <d v="1899-12-30T00:42:29"/>
    <d v="1899-12-30T15:27:29"/>
    <d v="1899-12-30T16:19:53"/>
    <d v="1899-12-30T07:43:44"/>
    <d v="1899-12-30T08:09:56"/>
    <n v="2878"/>
    <x v="5"/>
    <x v="3"/>
    <n v="200606"/>
    <n v="25"/>
    <n v="0"/>
    <n v="23"/>
  </r>
  <r>
    <d v="2006-06-23T00:00:00"/>
    <s v="Friday"/>
    <x v="1"/>
    <n v="9.1"/>
    <n v="0"/>
    <n v="29"/>
    <n v="41"/>
    <d v="1899-12-30T00:29:41"/>
    <d v="1899-12-30T00:03:16"/>
    <s v="B       "/>
    <x v="7"/>
    <n v="18.39416058394162"/>
    <n v="165"/>
    <x v="4"/>
    <m/>
    <d v="1899-12-30T06:05:20"/>
    <d v="1899-12-30T03:02:40"/>
    <d v="1899-12-30T01:25:28"/>
    <d v="1899-12-30T02:17:52"/>
    <d v="1899-12-30T00:42:44"/>
    <d v="1899-12-30T01:08:56"/>
    <n v="213"/>
    <x v="5"/>
    <x v="3"/>
    <n v="200606"/>
    <n v="25"/>
    <n v="0"/>
    <n v="23"/>
  </r>
  <r>
    <d v="2006-06-23T00:00:00"/>
    <s v="Friday"/>
    <x v="2"/>
    <n v="3.3"/>
    <n v="0"/>
    <n v="34"/>
    <n v="10"/>
    <d v="1899-12-30T00:34:10"/>
    <d v="1899-12-30T00:10:21"/>
    <s v="R200603"/>
    <x v="7"/>
    <n v="5.7951219512195173"/>
    <n v="168"/>
    <x v="4"/>
    <m/>
    <d v="1899-12-30T04:31:16"/>
    <d v="1899-12-30T02:15:38"/>
    <d v="1899-12-30T04:31:16"/>
    <d v="1899-12-30T05:23:40"/>
    <d v="1899-12-30T02:15:38"/>
    <d v="1899-12-30T02:41:50"/>
    <n v="1677"/>
    <x v="5"/>
    <x v="3"/>
    <n v="200606"/>
    <n v="25"/>
    <n v="0"/>
    <n v="23"/>
  </r>
  <r>
    <d v="2006-06-26T00:00:00"/>
    <s v="Monday"/>
    <x v="2"/>
    <n v="3"/>
    <n v="0"/>
    <n v="30"/>
    <n v="56"/>
    <d v="1899-12-30T00:30:56"/>
    <d v="1899-12-30T00:10:19"/>
    <s v="R200602"/>
    <x v="83"/>
    <n v="5.8189655172413843"/>
    <n v="0"/>
    <x v="9"/>
    <s v="Ran with Ron &amp; Jen"/>
    <d v="1899-12-30T04:30:09"/>
    <d v="1899-12-30T02:15:05"/>
    <d v="1899-12-30T04:30:09"/>
    <d v="1899-12-30T05:22:33"/>
    <d v="1899-12-30T02:15:05"/>
    <d v="1899-12-30T02:41:17"/>
    <n v="1646"/>
    <x v="5"/>
    <x v="3"/>
    <n v="200606"/>
    <n v="26"/>
    <n v="2"/>
    <n v="26"/>
  </r>
  <r>
    <d v="2006-06-27T00:00:00"/>
    <s v="Tuesday"/>
    <x v="2"/>
    <n v="4"/>
    <n v="0"/>
    <n v="43"/>
    <n v="2"/>
    <d v="1899-12-30T00:43:02"/>
    <d v="1899-12-30T00:10:45"/>
    <s v="R200602"/>
    <x v="75"/>
    <n v="5.5770720371804847"/>
    <n v="0"/>
    <x v="4"/>
    <m/>
    <d v="1899-12-30T04:41:52"/>
    <d v="1899-12-30T02:20:56"/>
    <d v="1899-12-30T04:41:52"/>
    <d v="1899-12-30T05:34:16"/>
    <d v="1899-12-30T02:20:56"/>
    <d v="1899-12-30T02:47:08"/>
    <n v="1927"/>
    <x v="5"/>
    <x v="3"/>
    <n v="200606"/>
    <n v="26"/>
    <n v="0"/>
    <n v="27"/>
  </r>
  <r>
    <d v="2006-06-28T00:00:00"/>
    <s v="Wednesday"/>
    <x v="2"/>
    <n v="4"/>
    <n v="0"/>
    <n v="40"/>
    <n v="32"/>
    <d v="1899-12-30T00:40:32"/>
    <d v="1899-12-30T00:10:08"/>
    <s v="R200602"/>
    <x v="75"/>
    <n v="5.9210526315789522"/>
    <n v="0"/>
    <x v="4"/>
    <s v="ran w/o socks - blister on left heal and right big toe"/>
    <d v="1899-12-30T04:25:30"/>
    <d v="1899-12-30T02:12:45"/>
    <d v="1899-12-30T04:25:30"/>
    <d v="1899-12-30T05:17:54"/>
    <d v="1899-12-30T02:12:45"/>
    <d v="1899-12-30T02:38:57"/>
    <n v="1507"/>
    <x v="5"/>
    <x v="3"/>
    <n v="200606"/>
    <n v="26"/>
    <n v="0"/>
    <n v="28"/>
  </r>
  <r>
    <d v="2006-06-29T00:00:00"/>
    <s v="Thursday"/>
    <x v="1"/>
    <n v="8.65"/>
    <n v="0"/>
    <n v="34"/>
    <n v="47"/>
    <d v="1899-12-30T00:34:47"/>
    <d v="1899-12-30T00:04:01"/>
    <s v="Si"/>
    <x v="101"/>
    <n v="14.920939147101116"/>
    <n v="0"/>
    <x v="4"/>
    <m/>
    <d v="1899-12-30T07:30:22"/>
    <d v="1899-12-30T03:45:11"/>
    <d v="1899-12-30T01:45:21"/>
    <d v="1899-12-30T02:37:45"/>
    <d v="1899-12-30T00:52:41"/>
    <d v="1899-12-30T01:18:53"/>
    <n v="451"/>
    <x v="5"/>
    <x v="3"/>
    <n v="200606"/>
    <n v="26"/>
    <n v="0"/>
    <n v="29"/>
  </r>
  <r>
    <d v="2006-06-30T00:00:00"/>
    <s v="Friday"/>
    <x v="2"/>
    <n v="5"/>
    <n v="0"/>
    <n v="54"/>
    <n v="3"/>
    <d v="1899-12-30T00:54:03"/>
    <d v="1899-12-30T00:10:49"/>
    <s v="R200603"/>
    <x v="97"/>
    <n v="5.5504162812210964"/>
    <n v="0"/>
    <x v="3"/>
    <m/>
    <d v="1899-12-30T04:43:13"/>
    <d v="1899-12-30T02:21:37"/>
    <d v="1899-12-30T04:43:13"/>
    <d v="1899-12-30T05:35:37"/>
    <d v="1899-12-30T02:21:37"/>
    <d v="1899-12-30T02:47:49"/>
    <n v="1953"/>
    <x v="5"/>
    <x v="3"/>
    <n v="200606"/>
    <n v="26"/>
    <n v="0"/>
    <n v="30"/>
  </r>
  <r>
    <d v="2006-07-01T00:00:00"/>
    <s v="Saturday"/>
    <x v="0"/>
    <n v="1"/>
    <n v="0"/>
    <n v="38"/>
    <n v="29"/>
    <d v="1899-12-30T00:38:29"/>
    <d v="1899-12-30T00:38:29"/>
    <s v="Lake    "/>
    <x v="103"/>
    <n v="1.559116500649633"/>
    <n v="0"/>
    <x v="0"/>
    <s v="Start at stone hous"/>
    <d v="1899-12-30T01:32:22"/>
    <d v="1899-12-30T00:46:11"/>
    <d v="1899-12-30T16:48:16"/>
    <d v="1899-12-30T17:40:40"/>
    <d v="1899-12-30T08:24:08"/>
    <d v="1899-12-30T08:50:20"/>
    <n v="2961"/>
    <x v="5"/>
    <x v="0"/>
    <n v="200607"/>
    <n v="26"/>
    <n v="0"/>
    <n v="1"/>
  </r>
  <r>
    <d v="2006-07-01T00:00:00"/>
    <s v="Saturday"/>
    <x v="2"/>
    <n v="3.1"/>
    <n v="0"/>
    <n v="26"/>
    <n v="33"/>
    <d v="1899-12-30T00:26:33"/>
    <d v="1899-12-30T00:08:34"/>
    <s v="R200603"/>
    <x v="0"/>
    <n v="7.0056497175141299"/>
    <n v="0"/>
    <x v="3"/>
    <m/>
    <d v="1899-12-30T03:44:23"/>
    <d v="1899-12-30T01:52:12"/>
    <d v="1899-12-30T03:44:23"/>
    <d v="1899-12-30T04:36:47"/>
    <d v="1899-12-30T01:52:12"/>
    <d v="1899-12-30T02:18:24"/>
    <n v="750"/>
    <x v="5"/>
    <x v="0"/>
    <n v="200607"/>
    <n v="26"/>
    <n v="0"/>
    <n v="1"/>
  </r>
  <r>
    <d v="2006-07-02T00:00:00"/>
    <s v="Sunday"/>
    <x v="1"/>
    <n v="45"/>
    <n v="3"/>
    <n v="2"/>
    <n v="7"/>
    <d v="1899-12-30T03:02:07"/>
    <d v="1899-12-30T00:04:03"/>
    <s v="B       "/>
    <x v="104"/>
    <n v="14.825661206186522"/>
    <n v="0"/>
    <x v="3"/>
    <s v="Hilly"/>
    <d v="1899-12-30T07:33:16"/>
    <d v="1899-12-30T03:46:38"/>
    <d v="1899-12-30T01:46:02"/>
    <d v="1899-12-30T02:38:26"/>
    <d v="1899-12-30T00:53:01"/>
    <d v="1899-12-30T01:19:13"/>
    <n v="461"/>
    <x v="5"/>
    <x v="0"/>
    <n v="200607"/>
    <n v="27"/>
    <n v="0"/>
    <n v="2"/>
  </r>
  <r>
    <d v="2006-07-05T00:00:00"/>
    <s v="Wednesday"/>
    <x v="0"/>
    <n v="0.25"/>
    <n v="0"/>
    <n v="11"/>
    <n v="35"/>
    <d v="1899-12-30T00:11:35"/>
    <d v="1899-12-30T00:46:20"/>
    <s v="Lake    "/>
    <x v="39"/>
    <n v="1.2949640287769795"/>
    <n v="0"/>
    <x v="0"/>
    <s v="Swam without wetsuit and googles were leaking"/>
    <d v="1899-12-30T01:51:12"/>
    <d v="1899-12-30T00:55:36"/>
    <d v="1899-12-30T20:13:56"/>
    <d v="1899-12-30T21:06:20"/>
    <d v="1899-12-30T10:06:58"/>
    <d v="1899-12-30T10:33:10"/>
    <n v="3076"/>
    <x v="5"/>
    <x v="0"/>
    <n v="200607"/>
    <n v="27"/>
    <n v="2"/>
    <n v="5"/>
  </r>
  <r>
    <d v="2006-07-05T00:00:00"/>
    <s v="Wednesday"/>
    <x v="2"/>
    <n v="3.1"/>
    <n v="0"/>
    <n v="31"/>
    <n v="25"/>
    <d v="1899-12-30T00:31:25"/>
    <d v="1899-12-30T00:10:08"/>
    <s v="R200603"/>
    <x v="76"/>
    <n v="5.9204244031830289"/>
    <n v="0"/>
    <x v="4"/>
    <s v="Ran to Cannon an on way back met up with Jen and Luisa and went back to cannon"/>
    <d v="1899-12-30T04:25:31"/>
    <d v="1899-12-30T02:12:46"/>
    <d v="1899-12-30T04:25:31"/>
    <d v="1899-12-30T05:17:55"/>
    <d v="1899-12-30T02:12:46"/>
    <d v="1899-12-30T02:38:58"/>
    <n v="1510"/>
    <x v="5"/>
    <x v="0"/>
    <n v="200607"/>
    <n v="27"/>
    <n v="0"/>
    <n v="5"/>
  </r>
  <r>
    <d v="2006-07-06T00:00:00"/>
    <s v="Thursday"/>
    <x v="2"/>
    <n v="2.9"/>
    <n v="0"/>
    <n v="24"/>
    <n v="18"/>
    <d v="1899-12-30T00:24:18"/>
    <d v="1899-12-30T00:08:23"/>
    <s v="R200603"/>
    <x v="47"/>
    <n v="7.160493827160499"/>
    <n v="0"/>
    <x v="3"/>
    <m/>
    <d v="1899-12-30T03:39:32"/>
    <d v="1899-12-30T01:49:46"/>
    <d v="1899-12-30T03:39:32"/>
    <d v="1899-12-30T04:31:56"/>
    <d v="1899-12-30T01:49:46"/>
    <d v="1899-12-30T02:15:58"/>
    <n v="731"/>
    <x v="5"/>
    <x v="0"/>
    <n v="200607"/>
    <n v="27"/>
    <n v="0"/>
    <n v="6"/>
  </r>
  <r>
    <d v="2006-07-07T00:00:00"/>
    <s v="Friday"/>
    <x v="2"/>
    <n v="5"/>
    <n v="0"/>
    <n v="51"/>
    <n v="25"/>
    <d v="1899-12-30T00:51:25"/>
    <d v="1899-12-30T00:10:17"/>
    <s v="R200603"/>
    <x v="97"/>
    <n v="5.8346839546191296"/>
    <n v="0"/>
    <x v="4"/>
    <s v="Out: 25.41.68 Back: 25.43.16"/>
    <d v="1899-12-30T04:29:25"/>
    <d v="1899-12-30T02:14:43"/>
    <d v="1899-12-30T04:29:25"/>
    <d v="1899-12-30T05:21:49"/>
    <d v="1899-12-30T02:14:43"/>
    <d v="1899-12-30T02:40:55"/>
    <n v="1625"/>
    <x v="5"/>
    <x v="0"/>
    <n v="200607"/>
    <n v="27"/>
    <n v="0"/>
    <n v="7"/>
  </r>
  <r>
    <d v="2006-07-09T00:00:00"/>
    <s v="Sunday"/>
    <x v="5"/>
    <n v="3"/>
    <n v="1"/>
    <n v="15"/>
    <n v="0"/>
    <d v="1899-12-30T01:15:00"/>
    <d v="1899-12-30T00:25:00"/>
    <s v="R200503"/>
    <x v="105"/>
    <n v="2.4000000000000017"/>
    <n v="0"/>
    <x v="4"/>
    <s v="Ran with Connor while he was on Bike"/>
    <d v="1899-12-30T00:00:00"/>
    <d v="1899-12-30T00:00:00"/>
    <d v="1899-12-30T10:55:00"/>
    <d v="1899-12-30T11:47:24"/>
    <d v="1899-12-30T05:27:30"/>
    <d v="1899-12-30T05:53:42"/>
    <n v="2743"/>
    <x v="5"/>
    <x v="0"/>
    <n v="200607"/>
    <n v="28"/>
    <n v="1"/>
    <n v="9"/>
  </r>
  <r>
    <d v="2006-07-12T00:00:00"/>
    <s v="Wednesday"/>
    <x v="0"/>
    <n v="0.5"/>
    <n v="0"/>
    <n v="18"/>
    <n v="4"/>
    <d v="1899-12-30T00:18:04"/>
    <d v="1899-12-30T00:36:08"/>
    <s v="Lake    "/>
    <x v="0"/>
    <n v="1.6605166051660529"/>
    <n v="0"/>
    <x v="4"/>
    <m/>
    <d v="1899-12-30T01:26:43"/>
    <d v="1899-12-30T00:43:22"/>
    <d v="1899-12-30T15:46:42"/>
    <d v="1899-12-30T16:39:06"/>
    <d v="1899-12-30T07:53:21"/>
    <d v="1899-12-30T08:19:33"/>
    <n v="2902"/>
    <x v="5"/>
    <x v="0"/>
    <n v="200607"/>
    <n v="28"/>
    <n v="2"/>
    <n v="12"/>
  </r>
  <r>
    <d v="2006-07-12T00:00:00"/>
    <s v="Wednesday"/>
    <x v="1"/>
    <n v="10.5"/>
    <n v="0"/>
    <n v="36"/>
    <n v="31"/>
    <d v="1899-12-30T00:36:31"/>
    <d v="1899-12-30T00:03:29"/>
    <s v="B       "/>
    <x v="0"/>
    <n v="17.252396166134197"/>
    <n v="0"/>
    <x v="4"/>
    <m/>
    <d v="1899-12-30T06:29:31"/>
    <d v="1899-12-30T03:14:45"/>
    <d v="1899-12-30T01:31:07"/>
    <d v="1899-12-30T02:23:31"/>
    <d v="1899-12-30T00:45:34"/>
    <d v="1899-12-30T01:11:46"/>
    <n v="252"/>
    <x v="5"/>
    <x v="0"/>
    <n v="200607"/>
    <n v="28"/>
    <n v="0"/>
    <n v="12"/>
  </r>
  <r>
    <d v="2006-07-12T00:00:00"/>
    <s v="Wednesday"/>
    <x v="2"/>
    <n v="3.1"/>
    <n v="0"/>
    <n v="30"/>
    <n v="34"/>
    <d v="1899-12-30T00:30:34"/>
    <d v="1899-12-30T00:09:52"/>
    <s v="R200603"/>
    <x v="0"/>
    <n v="6.0850599781897534"/>
    <n v="0"/>
    <x v="4"/>
    <m/>
    <d v="1899-12-30T04:18:20"/>
    <d v="1899-12-30T02:09:10"/>
    <d v="1899-12-30T04:18:20"/>
    <d v="1899-12-30T05:10:44"/>
    <d v="1899-12-30T02:09:10"/>
    <d v="1899-12-30T02:35:22"/>
    <n v="1306"/>
    <x v="5"/>
    <x v="0"/>
    <n v="200607"/>
    <n v="28"/>
    <n v="0"/>
    <n v="12"/>
  </r>
  <r>
    <d v="2006-07-12T00:00:00"/>
    <d v="2006-07-12T00:00:00"/>
    <x v="3"/>
    <n v="1"/>
    <n v="0"/>
    <n v="2"/>
    <n v="13"/>
    <d v="1899-12-30T00:02:13"/>
    <d v="1899-12-30T00:02:13"/>
    <s v="unk"/>
    <x v="0"/>
    <n v="27.067669172932352"/>
    <n v="0"/>
    <x v="0"/>
    <m/>
    <d v="1899-12-30T00:00:00"/>
    <d v="1899-12-30T00:00:00"/>
    <d v="1899-12-30T00:58:05"/>
    <d v="1899-12-30T01:50:29"/>
    <d v="1899-12-30T00:29:02"/>
    <d v="1899-12-30T00:55:14"/>
    <n v="18"/>
    <x v="5"/>
    <x v="0"/>
    <n v="200607"/>
    <n v="28"/>
    <n v="0"/>
    <n v="12"/>
  </r>
  <r>
    <d v="2006-07-14T00:00:00"/>
    <s v="Friday"/>
    <x v="2"/>
    <n v="4"/>
    <n v="0"/>
    <n v="40"/>
    <n v="40"/>
    <d v="1899-12-30T00:40:40"/>
    <d v="1899-12-30T00:10:10"/>
    <s v="R200602"/>
    <x v="75"/>
    <n v="5.9016393442623007"/>
    <n v="0"/>
    <x v="3"/>
    <m/>
    <d v="1899-12-30T04:26:22"/>
    <d v="1899-12-30T02:13:11"/>
    <d v="1899-12-30T04:26:22"/>
    <d v="1899-12-30T05:18:46"/>
    <d v="1899-12-30T02:13:11"/>
    <d v="1899-12-30T02:39:23"/>
    <n v="1526"/>
    <x v="5"/>
    <x v="0"/>
    <n v="200607"/>
    <n v="28"/>
    <n v="1"/>
    <n v="14"/>
  </r>
  <r>
    <d v="2006-07-17T00:00:00"/>
    <s v="Monday"/>
    <x v="2"/>
    <n v="2.9"/>
    <n v="0"/>
    <n v="30"/>
    <n v="30"/>
    <d v="1899-12-30T00:30:30"/>
    <d v="1899-12-30T00:10:31"/>
    <s v="R200602"/>
    <x v="47"/>
    <n v="5.7049180327868907"/>
    <n v="0"/>
    <x v="4"/>
    <s v="Weather warning from the heat.  Went outside anyway"/>
    <d v="1899-12-30T04:35:33"/>
    <d v="1899-12-30T02:17:47"/>
    <d v="1899-12-30T04:35:33"/>
    <d v="1899-12-30T05:27:57"/>
    <d v="1899-12-30T02:17:47"/>
    <d v="1899-12-30T02:43:59"/>
    <n v="1792"/>
    <x v="5"/>
    <x v="0"/>
    <n v="200607"/>
    <n v="29"/>
    <n v="2"/>
    <n v="17"/>
  </r>
  <r>
    <d v="2006-07-18T00:00:00"/>
    <s v="Tuesday"/>
    <x v="1"/>
    <n v="7.5"/>
    <n v="0"/>
    <n v="32"/>
    <n v="32"/>
    <d v="1899-12-30T00:32:32"/>
    <d v="1899-12-30T00:04:20"/>
    <s v="Si"/>
    <x v="106"/>
    <n v="13.831967213114766"/>
    <n v="0"/>
    <x v="4"/>
    <s v="Same weather as yesterday"/>
    <d v="1899-12-30T08:05:50"/>
    <d v="1899-12-30T04:02:55"/>
    <d v="1899-12-30T01:53:39"/>
    <d v="1899-12-30T02:46:03"/>
    <d v="1899-12-30T00:56:49"/>
    <d v="1899-12-30T01:23:02"/>
    <n v="540"/>
    <x v="5"/>
    <x v="0"/>
    <n v="200607"/>
    <n v="29"/>
    <n v="0"/>
    <n v="18"/>
  </r>
  <r>
    <d v="2006-07-19T00:00:00"/>
    <s v="Wednesday"/>
    <x v="2"/>
    <n v="9.0020000000000007"/>
    <n v="1"/>
    <n v="41"/>
    <n v="41"/>
    <d v="1899-12-30T01:41:41"/>
    <d v="1899-12-30T00:11:18"/>
    <s v="R200603"/>
    <x v="107"/>
    <n v="5.3117849532863524"/>
    <n v="0"/>
    <x v="4"/>
    <s v="Splits: 9.24.72 + 10.42.61 + 10.46.19 + 10.46.19 + 10.49.75 + 10.35.48 + 12.11.87 + 13.26.84 + 12.51.14"/>
    <d v="1899-12-30T04:55:57"/>
    <d v="1899-12-30T02:27:58"/>
    <d v="1899-12-30T04:55:57"/>
    <d v="1899-12-30T05:48:21"/>
    <d v="1899-12-30T02:27:58"/>
    <d v="1899-12-30T02:54:10"/>
    <n v="2191"/>
    <x v="5"/>
    <x v="0"/>
    <n v="200607"/>
    <n v="29"/>
    <n v="0"/>
    <n v="19"/>
  </r>
  <r>
    <d v="2006-07-20T00:00:00"/>
    <s v="Thursday"/>
    <x v="1"/>
    <n v="40"/>
    <n v="2"/>
    <n v="38"/>
    <n v="38"/>
    <d v="1899-12-30T02:38:38"/>
    <d v="1899-12-30T00:03:58"/>
    <s v="B       "/>
    <x v="108"/>
    <n v="15.12922882958606"/>
    <n v="0"/>
    <x v="4"/>
    <s v="Splits: 1:23.55 + 1:14.22 "/>
    <d v="1899-12-30T07:24:10"/>
    <d v="1899-12-30T03:42:05"/>
    <d v="1899-12-30T01:43:54"/>
    <d v="1899-12-30T02:36:18"/>
    <d v="1899-12-30T00:51:57"/>
    <d v="1899-12-30T01:18:09"/>
    <n v="415"/>
    <x v="5"/>
    <x v="0"/>
    <n v="200607"/>
    <n v="29"/>
    <n v="0"/>
    <n v="20"/>
  </r>
  <r>
    <d v="2006-07-30T00:00:00"/>
    <s v="Sunday"/>
    <x v="0"/>
    <n v="0.35"/>
    <n v="0"/>
    <n v="15"/>
    <n v="15"/>
    <d v="1899-12-30T00:15:15"/>
    <d v="1899-12-30T00:43:34"/>
    <s v="Lake    "/>
    <x v="109"/>
    <n v="1.3770491803278699"/>
    <n v="0"/>
    <x v="0"/>
    <m/>
    <d v="1899-12-30T01:44:34"/>
    <d v="1899-12-30T00:52:17"/>
    <d v="1899-12-30T19:01:34"/>
    <d v="1899-12-30T19:53:58"/>
    <d v="1899-12-30T09:30:47"/>
    <d v="1899-12-30T09:56:59"/>
    <n v="3060"/>
    <x v="5"/>
    <x v="0"/>
    <n v="200607"/>
    <n v="31"/>
    <n v="9"/>
    <n v="30"/>
  </r>
  <r>
    <d v="2006-07-31T00:00:00"/>
    <s v="Monday"/>
    <x v="2"/>
    <n v="3.5"/>
    <n v="0"/>
    <n v="39"/>
    <n v="39"/>
    <d v="1899-12-30T00:39:39"/>
    <d v="1899-12-30T00:11:20"/>
    <s v="R200603"/>
    <x v="89"/>
    <n v="5.2963430012610386"/>
    <n v="0"/>
    <x v="4"/>
    <s v="Walked on Way Back"/>
    <d v="1899-12-30T04:56:49"/>
    <d v="1899-12-30T02:28:24"/>
    <d v="1899-12-30T04:56:49"/>
    <d v="1899-12-30T05:49:13"/>
    <d v="1899-12-30T02:28:24"/>
    <d v="1899-12-30T02:54:36"/>
    <n v="2211"/>
    <x v="5"/>
    <x v="0"/>
    <n v="200607"/>
    <n v="31"/>
    <n v="0"/>
    <n v="31"/>
  </r>
  <r>
    <d v="2006-08-01T00:00:00"/>
    <s v="Tuesday"/>
    <x v="2"/>
    <n v="3.07"/>
    <n v="0"/>
    <n v="30"/>
    <n v="30"/>
    <d v="1899-12-30T00:30:30"/>
    <d v="1899-12-30T00:09:56"/>
    <s v="R200603"/>
    <x v="2"/>
    <n v="6.0393442622950868"/>
    <n v="0"/>
    <x v="0"/>
    <m/>
    <d v="1899-12-30T04:20:18"/>
    <d v="1899-12-30T02:10:09"/>
    <d v="1899-12-30T04:20:18"/>
    <d v="1899-12-30T05:12:42"/>
    <d v="1899-12-30T02:10:09"/>
    <d v="1899-12-30T02:36:21"/>
    <n v="1360"/>
    <x v="5"/>
    <x v="4"/>
    <n v="200608"/>
    <n v="31"/>
    <n v="0"/>
    <n v="1"/>
  </r>
  <r>
    <d v="2006-08-02T00:00:00"/>
    <s v="Wednesday"/>
    <x v="0"/>
    <n v="0.25"/>
    <n v="0"/>
    <n v="11"/>
    <n v="11"/>
    <d v="1899-12-30T00:11:11"/>
    <d v="1899-12-30T00:44:44"/>
    <s v="Lake    "/>
    <x v="39"/>
    <n v="1.3412816691505227"/>
    <n v="0"/>
    <x v="0"/>
    <s v="No Wetsuit"/>
    <d v="1899-12-30T01:47:22"/>
    <d v="1899-12-30T00:53:41"/>
    <d v="1899-12-30T19:32:01"/>
    <d v="1899-12-30T20:24:25"/>
    <d v="1899-12-30T09:46:00"/>
    <d v="1899-12-30T10:12:12"/>
    <n v="3066"/>
    <x v="5"/>
    <x v="4"/>
    <n v="200608"/>
    <n v="31"/>
    <n v="0"/>
    <n v="2"/>
  </r>
  <r>
    <d v="2006-08-03T00:00:00"/>
    <s v="Thursday"/>
    <x v="2"/>
    <n v="2.5499999999999998"/>
    <n v="0"/>
    <n v="25"/>
    <n v="25"/>
    <d v="1899-12-30T00:25:25"/>
    <d v="1899-12-30T00:09:58"/>
    <s v="R200603"/>
    <x v="2"/>
    <n v="6.0196721311475452"/>
    <n v="0"/>
    <x v="0"/>
    <m/>
    <d v="1899-12-30T04:21:09"/>
    <d v="1899-12-30T02:10:34"/>
    <d v="1899-12-30T04:21:09"/>
    <d v="1899-12-30T05:13:33"/>
    <d v="1899-12-30T02:10:34"/>
    <d v="1899-12-30T02:36:46"/>
    <n v="1382"/>
    <x v="5"/>
    <x v="4"/>
    <n v="200608"/>
    <n v="31"/>
    <n v="0"/>
    <n v="3"/>
  </r>
  <r>
    <d v="2006-08-04T00:00:00"/>
    <s v="Friday"/>
    <x v="0"/>
    <n v="0.5"/>
    <n v="0"/>
    <n v="16"/>
    <n v="16"/>
    <d v="1899-12-30T00:16:16"/>
    <d v="1899-12-30T00:32:32"/>
    <s v="BL      "/>
    <x v="32"/>
    <n v="1.8442622950819687"/>
    <n v="0"/>
    <x v="0"/>
    <m/>
    <d v="1899-12-30T01:18:05"/>
    <d v="1899-12-30T00:39:02"/>
    <d v="1899-12-30T14:12:22"/>
    <d v="1899-12-30T15:04:46"/>
    <d v="1899-12-30T07:06:11"/>
    <d v="1899-12-30T07:32:23"/>
    <n v="2796"/>
    <x v="5"/>
    <x v="4"/>
    <n v="200608"/>
    <n v="31"/>
    <n v="0"/>
    <n v="4"/>
  </r>
  <r>
    <d v="2006-08-04T00:00:00"/>
    <s v="Friday"/>
    <x v="1"/>
    <n v="10"/>
    <n v="0"/>
    <n v="33"/>
    <n v="33"/>
    <d v="1899-12-30T00:33:33"/>
    <d v="1899-12-30T00:03:21"/>
    <s v="B       "/>
    <x v="32"/>
    <n v="17.88375558867364"/>
    <n v="0"/>
    <x v="0"/>
    <s v="Includes transition time"/>
    <d v="1899-12-30T06:15:46"/>
    <d v="1899-12-30T03:07:53"/>
    <d v="1899-12-30T01:27:54"/>
    <d v="1899-12-30T02:20:18"/>
    <d v="1899-12-30T00:43:57"/>
    <d v="1899-12-30T01:10:09"/>
    <n v="230"/>
    <x v="5"/>
    <x v="4"/>
    <n v="200608"/>
    <n v="31"/>
    <n v="0"/>
    <n v="4"/>
  </r>
  <r>
    <d v="2006-08-04T00:00:00"/>
    <s v="Friday"/>
    <x v="2"/>
    <n v="3.1"/>
    <n v="0"/>
    <n v="33"/>
    <n v="33"/>
    <d v="1899-12-30T00:33:33"/>
    <d v="1899-12-30T00:10:49"/>
    <s v="R200603"/>
    <x v="32"/>
    <n v="5.5439642324888281"/>
    <n v="0"/>
    <x v="0"/>
    <s v="Includes transition time"/>
    <d v="1899-12-30T04:43:33"/>
    <d v="1899-12-30T02:21:47"/>
    <d v="1899-12-30T04:43:33"/>
    <d v="1899-12-30T05:35:57"/>
    <d v="1899-12-30T02:21:47"/>
    <d v="1899-12-30T02:47:59"/>
    <n v="1962"/>
    <x v="5"/>
    <x v="4"/>
    <n v="200608"/>
    <n v="31"/>
    <n v="0"/>
    <n v="4"/>
  </r>
  <r>
    <d v="2006-08-07T00:00:00"/>
    <s v="Monday"/>
    <x v="2"/>
    <n v="3.5"/>
    <n v="0"/>
    <n v="36"/>
    <n v="36"/>
    <d v="1899-12-30T00:36:36"/>
    <d v="1899-12-30T00:10:27"/>
    <s v="R200503"/>
    <x v="89"/>
    <n v="5.737704918032791"/>
    <n v="0"/>
    <x v="0"/>
    <m/>
    <d v="1899-12-30T04:33:59"/>
    <d v="1899-12-30T02:16:59"/>
    <d v="1899-12-30T04:33:59"/>
    <d v="1899-12-30T05:26:23"/>
    <d v="1899-12-30T02:16:59"/>
    <d v="1899-12-30T02:43:11"/>
    <n v="1747"/>
    <x v="5"/>
    <x v="4"/>
    <n v="200608"/>
    <n v="32"/>
    <n v="2"/>
    <n v="7"/>
  </r>
  <r>
    <d v="2006-08-08T00:00:00"/>
    <s v="Tuesday"/>
    <x v="1"/>
    <n v="9.6"/>
    <n v="0"/>
    <n v="39"/>
    <n v="39"/>
    <d v="1899-12-30T00:39:39"/>
    <d v="1899-12-30T00:04:08"/>
    <s v="B       "/>
    <x v="110"/>
    <n v="14.527112232030277"/>
    <n v="0"/>
    <x v="0"/>
    <m/>
    <d v="1899-12-30T07:42:35"/>
    <d v="1899-12-30T03:51:18"/>
    <d v="1899-12-30T01:48:13"/>
    <d v="1899-12-30T02:40:37"/>
    <d v="1899-12-30T00:54:06"/>
    <d v="1899-12-30T01:20:18"/>
    <n v="488"/>
    <x v="5"/>
    <x v="4"/>
    <n v="200608"/>
    <n v="32"/>
    <n v="0"/>
    <n v="8"/>
  </r>
  <r>
    <d v="2006-08-08T00:00:00"/>
    <s v="Tuesday"/>
    <x v="2"/>
    <n v="3"/>
    <n v="0"/>
    <n v="33"/>
    <n v="33"/>
    <d v="1899-12-30T00:33:33"/>
    <d v="1899-12-30T00:11:11"/>
    <s v="R200503"/>
    <x v="90"/>
    <n v="5.3651266766020917"/>
    <n v="0"/>
    <x v="3"/>
    <s v="Walked a little bit with Jen"/>
    <d v="1899-12-30T04:53:00"/>
    <d v="1899-12-30T02:26:30"/>
    <d v="1899-12-30T04:53:00"/>
    <d v="1899-12-30T05:45:24"/>
    <d v="1899-12-30T02:26:30"/>
    <d v="1899-12-30T02:52:42"/>
    <n v="2148"/>
    <x v="5"/>
    <x v="4"/>
    <n v="200608"/>
    <n v="32"/>
    <n v="0"/>
    <n v="8"/>
  </r>
  <r>
    <d v="2006-08-10T00:00:00"/>
    <s v="Thursday"/>
    <x v="1"/>
    <n v="8.75"/>
    <n v="0"/>
    <n v="37"/>
    <n v="37"/>
    <d v="1899-12-30T00:37:37"/>
    <d v="1899-12-30T00:04:18"/>
    <s v="Si"/>
    <x v="101"/>
    <n v="13.956579530350034"/>
    <n v="0"/>
    <x v="10"/>
    <m/>
    <d v="1899-12-30T08:01:30"/>
    <d v="1899-12-30T04:00:45"/>
    <d v="1899-12-30T01:52:38"/>
    <d v="1899-12-30T02:45:02"/>
    <d v="1899-12-30T00:56:19"/>
    <d v="1899-12-30T01:22:31"/>
    <n v="533"/>
    <x v="5"/>
    <x v="4"/>
    <n v="200608"/>
    <n v="32"/>
    <n v="1"/>
    <n v="10"/>
  </r>
  <r>
    <d v="2006-08-10T00:00:00"/>
    <s v="Thursday"/>
    <x v="2"/>
    <n v="8"/>
    <n v="1"/>
    <n v="27"/>
    <n v="27"/>
    <d v="1899-12-30T01:27:27"/>
    <d v="1899-12-30T00:10:56"/>
    <s v="R200603"/>
    <x v="107"/>
    <n v="5.488850771869644"/>
    <n v="0"/>
    <x v="3"/>
    <s v="Ran with G Sr."/>
    <d v="1899-12-30T04:46:24"/>
    <d v="1899-12-30T02:23:12"/>
    <d v="1899-12-30T04:46:24"/>
    <d v="1899-12-30T05:38:48"/>
    <d v="1899-12-30T02:23:12"/>
    <d v="1899-12-30T02:49:24"/>
    <n v="2021"/>
    <x v="5"/>
    <x v="4"/>
    <n v="200608"/>
    <n v="32"/>
    <n v="0"/>
    <n v="10"/>
  </r>
  <r>
    <d v="2006-08-11T00:00:00"/>
    <s v="Friday"/>
    <x v="2"/>
    <n v="2.9"/>
    <n v="0"/>
    <n v="28"/>
    <n v="28"/>
    <d v="1899-12-30T00:28:28"/>
    <d v="1899-12-30T00:09:49"/>
    <s v="R200603"/>
    <x v="47"/>
    <n v="6.1124121779859548"/>
    <n v="0"/>
    <x v="3"/>
    <m/>
    <d v="1899-12-30T04:17:11"/>
    <d v="1899-12-30T02:08:35"/>
    <d v="1899-12-30T04:17:11"/>
    <d v="1899-12-30T05:09:35"/>
    <d v="1899-12-30T02:08:35"/>
    <d v="1899-12-30T02:34:47"/>
    <n v="1256"/>
    <x v="5"/>
    <x v="4"/>
    <n v="200608"/>
    <n v="32"/>
    <n v="0"/>
    <n v="11"/>
  </r>
  <r>
    <d v="2006-08-14T00:00:00"/>
    <s v="Monday"/>
    <x v="2"/>
    <n v="2.7"/>
    <n v="0"/>
    <n v="25"/>
    <n v="25"/>
    <d v="1899-12-30T00:25:25"/>
    <d v="1899-12-30T00:09:25"/>
    <s v="R200603"/>
    <x v="80"/>
    <n v="6.3737704918032838"/>
    <n v="0"/>
    <x v="0"/>
    <m/>
    <d v="1899-12-30T04:06:38"/>
    <d v="1899-12-30T02:03:19"/>
    <d v="1899-12-30T04:06:38"/>
    <d v="1899-12-30T04:59:02"/>
    <d v="1899-12-30T02:03:19"/>
    <d v="1899-12-30T02:29:31"/>
    <n v="981"/>
    <x v="5"/>
    <x v="4"/>
    <n v="200608"/>
    <n v="33"/>
    <n v="2"/>
    <n v="14"/>
  </r>
  <r>
    <d v="2006-08-17T00:00:00"/>
    <s v="Thursday"/>
    <x v="1"/>
    <n v="10.5"/>
    <n v="0"/>
    <n v="38"/>
    <n v="38"/>
    <d v="1899-12-30T00:38:38"/>
    <d v="1899-12-30T00:03:41"/>
    <s v="B       "/>
    <x v="0"/>
    <n v="16.307161345987936"/>
    <n v="0"/>
    <x v="3"/>
    <s v="Went out Easy with GSr &amp; UJ"/>
    <d v="1899-12-30T06:52:05"/>
    <d v="1899-12-30T03:26:03"/>
    <d v="1899-12-30T01:36:24"/>
    <d v="1899-12-30T02:28:48"/>
    <d v="1899-12-30T00:48:12"/>
    <d v="1899-12-30T01:14:24"/>
    <n v="312"/>
    <x v="5"/>
    <x v="4"/>
    <n v="200608"/>
    <n v="33"/>
    <n v="2"/>
    <n v="17"/>
  </r>
  <r>
    <d v="2006-08-17T00:00:00"/>
    <s v="Thursday"/>
    <x v="2"/>
    <n v="2.7"/>
    <n v="0"/>
    <n v="25"/>
    <n v="25"/>
    <d v="1899-12-30T00:25:25"/>
    <d v="1899-12-30T00:09:25"/>
    <s v="R200603"/>
    <x v="80"/>
    <n v="6.3737704918032838"/>
    <n v="156"/>
    <x v="3"/>
    <s v="Out: 12.55.28(151) Back: 12.48.39(160)"/>
    <d v="1899-12-30T04:06:38"/>
    <d v="1899-12-30T02:03:19"/>
    <d v="1899-12-30T04:06:38"/>
    <d v="1899-12-30T04:59:02"/>
    <d v="1899-12-30T02:03:19"/>
    <d v="1899-12-30T02:29:31"/>
    <n v="981"/>
    <x v="5"/>
    <x v="4"/>
    <n v="200608"/>
    <n v="33"/>
    <n v="0"/>
    <n v="17"/>
  </r>
  <r>
    <d v="2006-08-19T00:00:00"/>
    <s v="Saturday"/>
    <x v="1"/>
    <n v="6.85"/>
    <n v="0"/>
    <n v="28"/>
    <n v="28"/>
    <d v="1899-12-30T00:28:28"/>
    <d v="1899-12-30T00:04:09"/>
    <s v="B       "/>
    <x v="111"/>
    <n v="14.437939110070269"/>
    <n v="125"/>
    <x v="3"/>
    <m/>
    <d v="1899-12-30T07:45:26"/>
    <d v="1899-12-30T03:52:43"/>
    <d v="1899-12-30T01:48:53"/>
    <d v="1899-12-30T02:41:17"/>
    <d v="1899-12-30T00:54:26"/>
    <d v="1899-12-30T01:20:38"/>
    <n v="498"/>
    <x v="5"/>
    <x v="4"/>
    <n v="200608"/>
    <n v="33"/>
    <n v="1"/>
    <n v="19"/>
  </r>
  <r>
    <d v="2006-08-20T00:00:00"/>
    <s v="Sunday"/>
    <x v="0"/>
    <n v="1.2"/>
    <n v="0"/>
    <n v="45"/>
    <n v="45"/>
    <d v="1899-12-30T00:45:45"/>
    <d v="1899-12-30T00:38:07"/>
    <s v="NH      "/>
    <x v="70"/>
    <n v="1.57377049180328"/>
    <n v="154"/>
    <x v="11"/>
    <m/>
    <d v="1899-12-30T01:31:30"/>
    <d v="1899-12-30T00:45:45"/>
    <d v="1899-12-30T16:38:52"/>
    <d v="1899-12-30T17:31:17"/>
    <d v="1899-12-30T08:19:26"/>
    <d v="1899-12-30T08:45:38"/>
    <n v="2957"/>
    <x v="5"/>
    <x v="4"/>
    <n v="200608"/>
    <n v="34"/>
    <n v="0"/>
    <n v="20"/>
  </r>
  <r>
    <d v="2006-08-20T00:00:00"/>
    <s v="Sunday"/>
    <x v="1"/>
    <n v="56"/>
    <n v="3"/>
    <n v="22"/>
    <n v="22"/>
    <d v="1899-12-30T03:22:22"/>
    <d v="1899-12-30T00:03:37"/>
    <s v="B       "/>
    <x v="70"/>
    <n v="16.603524954702696"/>
    <n v="154"/>
    <x v="12"/>
    <m/>
    <d v="1899-12-30T06:44:44"/>
    <d v="1899-12-30T03:22:22"/>
    <d v="1899-12-30T01:34:41"/>
    <d v="1899-12-30T02:27:05"/>
    <d v="1899-12-30T00:47:20"/>
    <d v="1899-12-30T01:13:32"/>
    <n v="296"/>
    <x v="5"/>
    <x v="4"/>
    <n v="200608"/>
    <n v="34"/>
    <n v="0"/>
    <n v="20"/>
  </r>
  <r>
    <d v="2006-08-20T00:00:00"/>
    <s v="Sunday"/>
    <x v="2"/>
    <n v="13.1"/>
    <n v="2"/>
    <n v="45"/>
    <n v="45"/>
    <d v="1899-12-30T02:45:45"/>
    <d v="1899-12-30T00:12:39"/>
    <s v="R200603"/>
    <x v="70"/>
    <n v="4.7420814479638036"/>
    <n v="160"/>
    <x v="0"/>
    <m/>
    <d v="1899-12-30T05:31:30"/>
    <d v="1899-12-30T02:45:45"/>
    <d v="1899-12-30T05:31:30"/>
    <d v="1899-12-30T06:23:54"/>
    <d v="1899-12-30T02:45:45"/>
    <d v="1899-12-30T03:11:57"/>
    <n v="2532"/>
    <x v="5"/>
    <x v="4"/>
    <n v="200608"/>
    <n v="34"/>
    <n v="0"/>
    <n v="20"/>
  </r>
  <r>
    <d v="2006-08-20T00:00:00"/>
    <s v="Sunday"/>
    <x v="3"/>
    <n v="0.01"/>
    <n v="0"/>
    <n v="4"/>
    <n v="10"/>
    <d v="1899-12-30T00:04:10"/>
    <d v="1899-12-30T06:56:40"/>
    <m/>
    <x v="70"/>
    <n v="0.1440000000000001"/>
    <m/>
    <x v="0"/>
    <m/>
    <d v="1899-12-30T00:00:00"/>
    <d v="1899-12-30T00:00:00"/>
    <d v="1900-01-06T13:56:40"/>
    <d v="1900-01-06T14:49:04"/>
    <d v="1900-01-02T18:58:20"/>
    <d v="1900-01-02T19:24:32"/>
    <n v="3123"/>
    <x v="5"/>
    <x v="4"/>
    <n v="200608"/>
    <n v="34"/>
    <n v="0"/>
    <n v="20"/>
  </r>
  <r>
    <d v="2006-08-20T00:00:00"/>
    <s v="Sunday"/>
    <x v="4"/>
    <n v="0.01"/>
    <n v="0"/>
    <n v="4"/>
    <n v="8"/>
    <d v="1899-12-30T00:04:08"/>
    <d v="1899-12-30T06:53:20"/>
    <m/>
    <x v="70"/>
    <n v="0.14516129032258074"/>
    <m/>
    <x v="0"/>
    <m/>
    <d v="1899-12-30T00:00:00"/>
    <d v="1899-12-30T00:00:00"/>
    <d v="1900-01-06T12:29:20"/>
    <d v="1900-01-06T13:21:44"/>
    <d v="1900-01-02T18:14:40"/>
    <d v="1900-01-02T18:40:52"/>
    <n v="3122"/>
    <x v="5"/>
    <x v="4"/>
    <n v="200608"/>
    <n v="34"/>
    <n v="0"/>
    <n v="20"/>
  </r>
  <r>
    <d v="2006-08-25T00:00:00"/>
    <s v="Friday"/>
    <x v="2"/>
    <n v="2.75"/>
    <n v="0"/>
    <n v="27"/>
    <n v="27"/>
    <d v="1899-12-30T00:27:27"/>
    <d v="1899-12-30T00:09:59"/>
    <s v="R200503"/>
    <x v="76"/>
    <n v="6.0109289617486388"/>
    <n v="157"/>
    <x v="12"/>
    <s v="Ran with Jen Until Thunder &amp; Lightning"/>
    <d v="1899-12-30T04:21:31"/>
    <d v="1899-12-30T02:10:46"/>
    <d v="1899-12-30T04:21:31"/>
    <d v="1899-12-30T05:13:55"/>
    <d v="1899-12-30T02:10:46"/>
    <d v="1899-12-30T02:36:58"/>
    <n v="1391"/>
    <x v="5"/>
    <x v="4"/>
    <n v="200608"/>
    <n v="34"/>
    <n v="4"/>
    <n v="25"/>
  </r>
  <r>
    <d v="2006-08-29T00:00:00"/>
    <s v="Tuesday"/>
    <x v="2"/>
    <n v="1.75"/>
    <n v="0"/>
    <n v="20"/>
    <n v="20"/>
    <d v="1899-12-30T00:20:20"/>
    <d v="1899-12-30T00:11:37"/>
    <s v="R200602"/>
    <x v="81"/>
    <n v="5.1639344262295133"/>
    <n v="0"/>
    <x v="13"/>
    <m/>
    <d v="1899-12-30T05:04:25"/>
    <d v="1899-12-30T02:32:13"/>
    <d v="1899-12-30T05:04:25"/>
    <d v="1899-12-30T05:56:49"/>
    <d v="1899-12-30T02:32:13"/>
    <d v="1899-12-30T02:58:25"/>
    <n v="2305"/>
    <x v="5"/>
    <x v="4"/>
    <n v="200608"/>
    <n v="35"/>
    <n v="3"/>
    <n v="29"/>
  </r>
  <r>
    <d v="2006-08-30T00:00:00"/>
    <s v="Wednesday"/>
    <x v="2"/>
    <n v="3"/>
    <n v="0"/>
    <n v="30"/>
    <n v="30"/>
    <d v="1899-12-30T00:30:30"/>
    <d v="1899-12-30T00:10:10"/>
    <s v="R200602"/>
    <x v="90"/>
    <n v="5.9016393442623007"/>
    <n v="156"/>
    <x v="0"/>
    <s v="Out: 15.25.93(148) Back: 15.31.86(164)"/>
    <d v="1899-12-30T04:26:22"/>
    <d v="1899-12-30T02:13:11"/>
    <d v="1899-12-30T04:26:22"/>
    <d v="1899-12-30T05:18:46"/>
    <d v="1899-12-30T02:13:11"/>
    <d v="1899-12-30T02:39:23"/>
    <n v="1526"/>
    <x v="5"/>
    <x v="4"/>
    <n v="200608"/>
    <n v="35"/>
    <n v="0"/>
    <n v="30"/>
  </r>
  <r>
    <d v="2006-08-31T00:00:00"/>
    <s v="Thursday"/>
    <x v="2"/>
    <n v="3"/>
    <n v="0"/>
    <n v="29"/>
    <n v="29"/>
    <d v="1899-12-30T00:29:29"/>
    <d v="1899-12-30T00:09:50"/>
    <s v="R200602"/>
    <x v="90"/>
    <n v="6.1051441492368612"/>
    <n v="162"/>
    <x v="14"/>
    <s v="Out: 14.15.65(161) Back: 14.49.78(164)"/>
    <d v="1899-12-30T04:17:29"/>
    <d v="1899-12-30T02:08:45"/>
    <d v="1899-12-30T04:17:29"/>
    <d v="1899-12-30T05:09:53"/>
    <d v="1899-12-30T02:08:45"/>
    <d v="1899-12-30T02:34:57"/>
    <n v="1271"/>
    <x v="5"/>
    <x v="4"/>
    <n v="200608"/>
    <n v="35"/>
    <n v="0"/>
    <n v="31"/>
  </r>
  <r>
    <d v="2006-09-01T00:00:00"/>
    <s v="Friday"/>
    <x v="2"/>
    <n v="3.5"/>
    <n v="0"/>
    <n v="37"/>
    <n v="37"/>
    <d v="1899-12-30T00:37:37"/>
    <d v="1899-12-30T00:10:45"/>
    <s v="R200602"/>
    <x v="89"/>
    <n v="5.582631812140014"/>
    <n v="149"/>
    <x v="14"/>
    <s v="Out: 18.37.96(144) Back: 19.09.52(154)"/>
    <d v="1899-12-30T04:41:35"/>
    <d v="1899-12-30T02:20:48"/>
    <d v="1899-12-30T04:41:35"/>
    <d v="1899-12-30T05:33:59"/>
    <d v="1899-12-30T02:20:48"/>
    <d v="1899-12-30T02:47:00"/>
    <n v="1912"/>
    <x v="5"/>
    <x v="5"/>
    <n v="200609"/>
    <n v="35"/>
    <n v="0"/>
    <n v="1"/>
  </r>
  <r>
    <d v="2006-09-04T00:00:00"/>
    <s v="Monday"/>
    <x v="2"/>
    <n v="3.1"/>
    <n v="0"/>
    <n v="27"/>
    <n v="27"/>
    <d v="1899-12-30T00:27:27"/>
    <d v="1899-12-30T00:08:51"/>
    <s v="R200603"/>
    <x v="112"/>
    <n v="6.7759562841530103"/>
    <n v="179"/>
    <x v="14"/>
    <s v="Splits: 8.39.29(170) + 8.44.25(179) + 10.12.86(185)"/>
    <d v="1899-12-30T03:52:00"/>
    <d v="1899-12-30T01:56:00"/>
    <d v="1899-12-30T03:52:00"/>
    <d v="1899-12-30T04:44:24"/>
    <d v="1899-12-30T01:56:00"/>
    <d v="1899-12-30T02:22:12"/>
    <n v="785"/>
    <x v="5"/>
    <x v="5"/>
    <n v="200609"/>
    <n v="36"/>
    <n v="2"/>
    <n v="4"/>
  </r>
  <r>
    <d v="2006-09-05T00:00:00"/>
    <s v="Tuesday"/>
    <x v="2"/>
    <n v="1.75"/>
    <n v="0"/>
    <n v="20"/>
    <n v="20"/>
    <d v="1899-12-30T00:20:20"/>
    <d v="1899-12-30T00:11:37"/>
    <s v="R200602"/>
    <x v="81"/>
    <n v="5.1639344262295133"/>
    <n v="0"/>
    <x v="0"/>
    <m/>
    <d v="1899-12-30T05:04:25"/>
    <d v="1899-12-30T02:32:13"/>
    <d v="1899-12-30T05:04:25"/>
    <d v="1899-12-30T05:56:49"/>
    <d v="1899-12-30T02:32:13"/>
    <d v="1899-12-30T02:58:25"/>
    <n v="2305"/>
    <x v="5"/>
    <x v="5"/>
    <n v="200609"/>
    <n v="36"/>
    <n v="0"/>
    <n v="5"/>
  </r>
  <r>
    <d v="2006-09-10T00:00:00"/>
    <s v="Sunday"/>
    <x v="2"/>
    <n v="3.1"/>
    <n v="0"/>
    <n v="27"/>
    <n v="27"/>
    <d v="1899-12-30T00:27:27"/>
    <d v="1899-12-30T00:08:51"/>
    <s v="R200603"/>
    <x v="113"/>
    <n v="6.7759562841530103"/>
    <n v="176"/>
    <x v="14"/>
    <s v="Splits: 9.25.34(166) + 9.10.79(180) + 8.27.23(183) + 0.51.36(185)"/>
    <d v="1899-12-30T03:52:00"/>
    <d v="1899-12-30T01:56:00"/>
    <d v="1899-12-30T03:52:00"/>
    <d v="1899-12-30T04:44:24"/>
    <d v="1899-12-30T01:56:00"/>
    <d v="1899-12-30T02:22:12"/>
    <n v="785"/>
    <x v="5"/>
    <x v="5"/>
    <n v="200609"/>
    <n v="37"/>
    <n v="4"/>
    <n v="10"/>
  </r>
  <r>
    <d v="2006-09-11T00:00:00"/>
    <s v="Monday"/>
    <x v="2"/>
    <n v="3"/>
    <n v="0"/>
    <n v="30"/>
    <n v="30"/>
    <d v="1899-12-30T00:30:30"/>
    <d v="1899-12-30T00:10:10"/>
    <s v="R200602"/>
    <x v="90"/>
    <n v="5.9016393442623007"/>
    <n v="0"/>
    <x v="14"/>
    <s v="Ran with Jen And Luisa"/>
    <d v="1899-12-30T04:26:22"/>
    <d v="1899-12-30T02:13:11"/>
    <d v="1899-12-30T04:26:22"/>
    <d v="1899-12-30T05:18:46"/>
    <d v="1899-12-30T02:13:11"/>
    <d v="1899-12-30T02:39:23"/>
    <n v="1526"/>
    <x v="5"/>
    <x v="5"/>
    <n v="200609"/>
    <n v="37"/>
    <n v="0"/>
    <n v="11"/>
  </r>
  <r>
    <d v="2006-09-14T00:00:00"/>
    <s v="Thursday"/>
    <x v="2"/>
    <n v="2.9"/>
    <n v="0"/>
    <n v="28"/>
    <n v="28"/>
    <d v="1899-12-30T00:28:28"/>
    <d v="1899-12-30T00:09:49"/>
    <s v="R200602"/>
    <x v="47"/>
    <n v="6.1124121779859548"/>
    <n v="154"/>
    <x v="12"/>
    <m/>
    <d v="1899-12-30T04:17:11"/>
    <d v="1899-12-30T02:08:35"/>
    <d v="1899-12-30T04:17:11"/>
    <d v="1899-12-30T05:09:35"/>
    <d v="1899-12-30T02:08:35"/>
    <d v="1899-12-30T02:34:47"/>
    <n v="1256"/>
    <x v="5"/>
    <x v="5"/>
    <n v="200609"/>
    <n v="37"/>
    <n v="2"/>
    <n v="14"/>
  </r>
  <r>
    <d v="2006-09-18T00:00:00"/>
    <s v="Monday"/>
    <x v="2"/>
    <n v="3.5"/>
    <n v="0"/>
    <n v="41"/>
    <n v="41"/>
    <d v="1899-12-30T00:41:41"/>
    <d v="1899-12-30T00:11:55"/>
    <s v="R200602"/>
    <x v="89"/>
    <n v="5.0379848060775734"/>
    <n v="147"/>
    <x v="2"/>
    <s v="Walked a lot on way back"/>
    <d v="1899-12-30T05:12:02"/>
    <d v="1899-12-30T02:36:01"/>
    <d v="1899-12-30T05:12:02"/>
    <d v="1899-12-30T06:04:26"/>
    <d v="1899-12-30T02:36:01"/>
    <d v="1899-12-30T03:02:13"/>
    <n v="2398"/>
    <x v="5"/>
    <x v="5"/>
    <n v="200609"/>
    <n v="38"/>
    <n v="3"/>
    <n v="18"/>
  </r>
  <r>
    <d v="2006-09-19T00:00:00"/>
    <s v="Tuesday"/>
    <x v="2"/>
    <n v="2.9"/>
    <n v="0"/>
    <n v="24"/>
    <n v="24"/>
    <d v="1899-12-30T00:24:24"/>
    <d v="1899-12-30T00:08:25"/>
    <s v="R200503"/>
    <x v="47"/>
    <n v="7.1311475409836129"/>
    <n v="0"/>
    <x v="2"/>
    <m/>
    <d v="1899-12-30T03:40:26"/>
    <d v="1899-12-30T01:50:13"/>
    <d v="1899-12-30T03:40:26"/>
    <d v="1899-12-30T04:32:51"/>
    <d v="1899-12-30T01:50:13"/>
    <d v="1899-12-30T02:16:25"/>
    <n v="736"/>
    <x v="5"/>
    <x v="5"/>
    <n v="200609"/>
    <n v="38"/>
    <n v="0"/>
    <n v="19"/>
  </r>
  <r>
    <d v="2006-09-21T00:00:00"/>
    <s v="Thursday"/>
    <x v="2"/>
    <n v="1.65"/>
    <n v="0"/>
    <n v="18"/>
    <n v="18"/>
    <d v="1899-12-30T00:18:18"/>
    <d v="1899-12-30T00:11:05"/>
    <s v="R200602"/>
    <x v="2"/>
    <n v="5.4098360655737743"/>
    <n v="0"/>
    <x v="0"/>
    <s v="Ran for 15 mins at 5.8 on Random Incline with 3 min cool down"/>
    <d v="1899-12-30T04:50:35"/>
    <d v="1899-12-30T02:25:17"/>
    <d v="1899-12-30T04:50:35"/>
    <d v="1899-12-30T05:42:59"/>
    <d v="1899-12-30T02:25:17"/>
    <d v="1899-12-30T02:51:29"/>
    <n v="2098"/>
    <x v="5"/>
    <x v="5"/>
    <n v="200609"/>
    <n v="38"/>
    <n v="1"/>
    <n v="21"/>
  </r>
  <r>
    <d v="2006-09-22T00:00:00"/>
    <s v="Friday"/>
    <x v="2"/>
    <n v="2.9"/>
    <n v="0"/>
    <n v="26"/>
    <n v="26"/>
    <d v="1899-12-30T00:26:26"/>
    <d v="1899-12-30T00:09:07"/>
    <s v="R200602"/>
    <x v="47"/>
    <n v="6.5825977301387191"/>
    <n v="0"/>
    <x v="6"/>
    <s v="Felt great going out and BAD coming back"/>
    <d v="1899-12-30T03:58:49"/>
    <d v="1899-12-30T01:59:24"/>
    <d v="1899-12-30T03:58:49"/>
    <d v="1899-12-30T04:51:13"/>
    <d v="1899-12-30T01:59:24"/>
    <d v="1899-12-30T02:25:36"/>
    <n v="845"/>
    <x v="5"/>
    <x v="5"/>
    <n v="200609"/>
    <n v="38"/>
    <n v="0"/>
    <n v="22"/>
  </r>
  <r>
    <d v="2006-09-25T00:00:00"/>
    <s v="Monday"/>
    <x v="2"/>
    <n v="2.9"/>
    <n v="0"/>
    <n v="27"/>
    <n v="27"/>
    <d v="1899-12-30T00:27:27"/>
    <d v="1899-12-30T00:09:28"/>
    <s v="R200602"/>
    <x v="47"/>
    <n v="6.3387978142076546"/>
    <n v="0"/>
    <x v="6"/>
    <m/>
    <d v="1899-12-30T04:08:00"/>
    <d v="1899-12-30T02:04:00"/>
    <d v="1899-12-30T04:08:00"/>
    <d v="1899-12-30T05:00:24"/>
    <d v="1899-12-30T02:04:00"/>
    <d v="1899-12-30T02:30:12"/>
    <n v="1005"/>
    <x v="5"/>
    <x v="5"/>
    <n v="200609"/>
    <n v="39"/>
    <n v="2"/>
    <n v="25"/>
  </r>
  <r>
    <d v="2006-09-26T00:00:00"/>
    <s v="Tuesday"/>
    <x v="2"/>
    <n v="3"/>
    <n v="0"/>
    <n v="31"/>
    <n v="31"/>
    <d v="1899-12-30T00:31:31"/>
    <d v="1899-12-30T00:10:30"/>
    <s v="R200602"/>
    <x v="90"/>
    <n v="5.7112638815441619"/>
    <n v="150"/>
    <x v="6"/>
    <s v="Easy Run with Jen and Chris"/>
    <d v="1899-12-30T04:35:15"/>
    <d v="1899-12-30T02:17:37"/>
    <d v="1899-12-30T04:35:15"/>
    <d v="1899-12-30T05:27:39"/>
    <d v="1899-12-30T02:17:37"/>
    <d v="1899-12-30T02:43:49"/>
    <n v="1784"/>
    <x v="5"/>
    <x v="5"/>
    <n v="200609"/>
    <n v="39"/>
    <n v="0"/>
    <n v="26"/>
  </r>
  <r>
    <d v="2006-09-28T00:00:00"/>
    <s v="Thursday"/>
    <x v="2"/>
    <n v="3.1"/>
    <n v="0"/>
    <n v="31"/>
    <n v="31"/>
    <d v="1899-12-30T00:31:31"/>
    <d v="1899-12-30T00:10:10"/>
    <s v="R200602"/>
    <x v="86"/>
    <n v="5.9016393442623007"/>
    <n v="150"/>
    <x v="2"/>
    <s v="Ran with RonàWalked a couple of times"/>
    <d v="1899-12-30T04:26:22"/>
    <d v="1899-12-30T02:13:11"/>
    <d v="1899-12-30T04:26:22"/>
    <d v="1899-12-30T05:18:46"/>
    <d v="1899-12-30T02:13:11"/>
    <d v="1899-12-30T02:39:23"/>
    <n v="1526"/>
    <x v="5"/>
    <x v="5"/>
    <n v="200609"/>
    <n v="39"/>
    <n v="1"/>
    <n v="28"/>
  </r>
  <r>
    <d v="2006-09-30T00:00:00"/>
    <s v="Saturday"/>
    <x v="2"/>
    <n v="3.1"/>
    <n v="0"/>
    <n v="27"/>
    <n v="27"/>
    <d v="1899-12-30T00:27:27"/>
    <d v="1899-12-30T00:08:51"/>
    <s v="R200603"/>
    <x v="114"/>
    <n v="6.7759562841530103"/>
    <n v="0"/>
    <x v="14"/>
    <m/>
    <d v="1899-12-30T03:52:00"/>
    <d v="1899-12-30T01:56:00"/>
    <d v="1899-12-30T03:52:00"/>
    <d v="1899-12-30T04:44:24"/>
    <d v="1899-12-30T01:56:00"/>
    <d v="1899-12-30T02:22:12"/>
    <n v="785"/>
    <x v="5"/>
    <x v="5"/>
    <n v="200609"/>
    <n v="39"/>
    <n v="1"/>
    <n v="30"/>
  </r>
  <r>
    <d v="2006-10-10T00:00:00"/>
    <s v="Tuesday"/>
    <x v="2"/>
    <n v="2.9"/>
    <n v="0"/>
    <n v="27"/>
    <n v="27"/>
    <d v="1899-12-30T00:27:27"/>
    <d v="1899-12-30T00:09:28"/>
    <s v="R200602"/>
    <x v="47"/>
    <n v="6.3387978142076546"/>
    <n v="0"/>
    <x v="0"/>
    <m/>
    <d v="1899-12-30T04:08:00"/>
    <d v="1899-12-30T02:04:00"/>
    <d v="1899-12-30T04:08:00"/>
    <d v="1899-12-30T05:00:24"/>
    <d v="1899-12-30T02:04:00"/>
    <d v="1899-12-30T02:30:12"/>
    <n v="1005"/>
    <x v="5"/>
    <x v="6"/>
    <n v="200610"/>
    <n v="41"/>
    <n v="9"/>
    <n v="10"/>
  </r>
  <r>
    <d v="2006-10-11T00:00:00"/>
    <s v="Wednesday"/>
    <x v="2"/>
    <n v="3.2"/>
    <n v="0"/>
    <n v="33"/>
    <n v="33"/>
    <d v="1899-12-30T00:33:33"/>
    <d v="1899-12-30T00:10:29"/>
    <s v="R200602"/>
    <x v="115"/>
    <n v="5.7228017883755644"/>
    <n v="0"/>
    <x v="0"/>
    <m/>
    <d v="1899-12-30T04:34:41"/>
    <d v="1899-12-30T02:17:21"/>
    <d v="1899-12-30T04:34:41"/>
    <d v="1899-12-30T05:27:05"/>
    <d v="1899-12-30T02:17:21"/>
    <d v="1899-12-30T02:43:33"/>
    <n v="1772"/>
    <x v="5"/>
    <x v="6"/>
    <n v="200610"/>
    <n v="41"/>
    <n v="0"/>
    <n v="11"/>
  </r>
  <r>
    <d v="2006-10-19T00:00:00"/>
    <s v="Thursday"/>
    <x v="2"/>
    <n v="3"/>
    <n v="0"/>
    <n v="36"/>
    <n v="36"/>
    <d v="1899-12-30T00:36:36"/>
    <d v="1899-12-30T00:12:12"/>
    <s v="R200604"/>
    <x v="76"/>
    <n v="4.9180327868852496"/>
    <n v="0"/>
    <x v="0"/>
    <s v="Walked a bunch on way back"/>
    <d v="1899-12-30T05:19:38"/>
    <d v="1899-12-30T02:39:49"/>
    <d v="1899-12-30T05:19:38"/>
    <d v="1899-12-30T06:12:02"/>
    <d v="1899-12-30T02:39:49"/>
    <d v="1899-12-30T03:06:01"/>
    <n v="2468"/>
    <x v="5"/>
    <x v="6"/>
    <n v="200610"/>
    <n v="42"/>
    <n v="7"/>
    <n v="19"/>
  </r>
  <r>
    <d v="2006-10-22T00:00:00"/>
    <s v="Sunday"/>
    <x v="2"/>
    <n v="3.25"/>
    <n v="0"/>
    <n v="30"/>
    <n v="30"/>
    <d v="1899-12-30T00:30:30"/>
    <d v="1899-12-30T00:09:23"/>
    <s v="R200604"/>
    <x v="116"/>
    <n v="6.3934426229508254"/>
    <n v="171"/>
    <x v="0"/>
    <s v="Splits: 8.48.04(159)  + 9.50.19(176) + 11.45.73(176)"/>
    <d v="1899-12-30T04:05:53"/>
    <d v="1899-12-30T02:02:56"/>
    <d v="1899-12-30T04:05:53"/>
    <d v="1899-12-30T04:58:17"/>
    <d v="1899-12-30T02:02:56"/>
    <d v="1899-12-30T02:29:08"/>
    <n v="970"/>
    <x v="5"/>
    <x v="6"/>
    <n v="200610"/>
    <n v="43"/>
    <n v="2"/>
    <n v="22"/>
  </r>
  <r>
    <d v="2006-10-23T00:00:00"/>
    <s v="Monday"/>
    <x v="2"/>
    <n v="3.5"/>
    <n v="0"/>
    <n v="37"/>
    <n v="37"/>
    <d v="1899-12-30T00:37:37"/>
    <d v="1899-12-30T00:10:45"/>
    <s v="R200604"/>
    <x v="89"/>
    <n v="5.582631812140014"/>
    <n v="0"/>
    <x v="0"/>
    <s v="Intentionally Slow"/>
    <d v="1899-12-30T04:41:35"/>
    <d v="1899-12-30T02:20:48"/>
    <d v="1899-12-30T04:41:35"/>
    <d v="1899-12-30T05:33:59"/>
    <d v="1899-12-30T02:20:48"/>
    <d v="1899-12-30T02:47:00"/>
    <n v="1912"/>
    <x v="5"/>
    <x v="6"/>
    <n v="200610"/>
    <n v="43"/>
    <n v="0"/>
    <n v="23"/>
  </r>
  <r>
    <d v="2006-10-24T00:00:00"/>
    <s v="Tuesday"/>
    <x v="2"/>
    <n v="3"/>
    <n v="0"/>
    <n v="30"/>
    <n v="30"/>
    <d v="1899-12-30T00:30:30"/>
    <d v="1899-12-30T00:10:10"/>
    <s v="R200604"/>
    <x v="47"/>
    <n v="5.9016393442623007"/>
    <n v="0"/>
    <x v="0"/>
    <s v="Ran with Mike"/>
    <d v="1899-12-30T04:26:22"/>
    <d v="1899-12-30T02:13:11"/>
    <d v="1899-12-30T04:26:22"/>
    <d v="1899-12-30T05:18:46"/>
    <d v="1899-12-30T02:13:11"/>
    <d v="1899-12-30T02:39:23"/>
    <n v="1526"/>
    <x v="5"/>
    <x v="6"/>
    <n v="200610"/>
    <n v="43"/>
    <n v="0"/>
    <n v="24"/>
  </r>
  <r>
    <d v="2006-10-26T00:00:00"/>
    <s v="Thursday"/>
    <x v="2"/>
    <n v="3"/>
    <n v="0"/>
    <n v="32"/>
    <n v="32"/>
    <d v="1899-12-30T00:32:32"/>
    <d v="1899-12-30T00:10:51"/>
    <s v="R200604"/>
    <x v="90"/>
    <n v="5.5327868852459057"/>
    <n v="0"/>
    <x v="0"/>
    <m/>
    <d v="1899-12-30T04:44:07"/>
    <d v="1899-12-30T02:22:04"/>
    <d v="1899-12-30T04:44:07"/>
    <d v="1899-12-30T05:36:31"/>
    <d v="1899-12-30T02:22:04"/>
    <d v="1899-12-30T02:48:16"/>
    <n v="1974"/>
    <x v="5"/>
    <x v="6"/>
    <n v="200610"/>
    <n v="43"/>
    <n v="1"/>
    <n v="26"/>
  </r>
  <r>
    <d v="2006-10-27T00:00:00"/>
    <s v="Friday"/>
    <x v="2"/>
    <n v="3.5"/>
    <n v="0"/>
    <n v="34"/>
    <n v="34"/>
    <d v="1899-12-30T00:34:34"/>
    <d v="1899-12-30T00:09:53"/>
    <s v="R200604"/>
    <x v="89"/>
    <n v="6.0752169720347204"/>
    <n v="0"/>
    <x v="0"/>
    <s v="Ran with Mike"/>
    <d v="1899-12-30T04:18:45"/>
    <d v="1899-12-30T02:09:23"/>
    <d v="1899-12-30T04:18:45"/>
    <d v="1899-12-30T05:11:09"/>
    <d v="1899-12-30T02:09:23"/>
    <d v="1899-12-30T02:35:35"/>
    <n v="1321"/>
    <x v="5"/>
    <x v="6"/>
    <n v="200610"/>
    <n v="43"/>
    <n v="0"/>
    <n v="27"/>
  </r>
  <r>
    <d v="2006-10-30T00:00:00"/>
    <s v="Monday"/>
    <x v="2"/>
    <n v="4"/>
    <n v="0"/>
    <n v="44"/>
    <n v="44"/>
    <d v="1899-12-30T00:44:44"/>
    <d v="1899-12-30T00:11:11"/>
    <s v="R200604"/>
    <x v="75"/>
    <n v="5.3651266766020909"/>
    <n v="160"/>
    <x v="14"/>
    <s v="Ran with Jen &amp; Luisa"/>
    <d v="1899-12-30T04:53:00"/>
    <d v="1899-12-30T02:26:30"/>
    <d v="1899-12-30T04:53:00"/>
    <d v="1899-12-30T05:45:24"/>
    <d v="1899-12-30T02:26:30"/>
    <d v="1899-12-30T02:52:42"/>
    <n v="2150"/>
    <x v="5"/>
    <x v="6"/>
    <n v="200610"/>
    <n v="44"/>
    <n v="2"/>
    <n v="30"/>
  </r>
  <r>
    <d v="2006-11-01T00:00:00"/>
    <s v="Wednesday"/>
    <x v="2"/>
    <n v="4"/>
    <n v="0"/>
    <n v="43"/>
    <n v="43"/>
    <d v="1899-12-30T00:43:43"/>
    <d v="1899-12-30T00:10:56"/>
    <s v="R200604"/>
    <x v="75"/>
    <n v="5.4898970644300462"/>
    <n v="0"/>
    <x v="0"/>
    <s v="Walked a little"/>
    <d v="1899-12-30T04:46:21"/>
    <d v="1899-12-30T02:23:10"/>
    <d v="1899-12-30T04:46:21"/>
    <d v="1899-12-30T05:38:45"/>
    <d v="1899-12-30T02:23:10"/>
    <d v="1899-12-30T02:49:22"/>
    <n v="2020"/>
    <x v="5"/>
    <x v="7"/>
    <n v="200611"/>
    <n v="44"/>
    <n v="1"/>
    <n v="1"/>
  </r>
  <r>
    <d v="2006-11-08T00:00:00"/>
    <s v="Wednesday"/>
    <x v="2"/>
    <n v="2.2999999999999998"/>
    <n v="0"/>
    <n v="25"/>
    <n v="25"/>
    <d v="1899-12-30T00:25:25"/>
    <d v="1899-12-30T00:11:03"/>
    <s v="R200604"/>
    <x v="2"/>
    <n v="5.4295081967213159"/>
    <n v="0"/>
    <x v="0"/>
    <m/>
    <d v="1899-12-30T04:49:32"/>
    <d v="1899-12-30T02:24:46"/>
    <d v="1899-12-30T04:49:32"/>
    <d v="1899-12-30T05:41:56"/>
    <d v="1899-12-30T02:24:46"/>
    <d v="1899-12-30T02:50:58"/>
    <n v="2080"/>
    <x v="5"/>
    <x v="7"/>
    <n v="200611"/>
    <n v="45"/>
    <n v="6"/>
    <n v="8"/>
  </r>
  <r>
    <d v="2006-11-09T00:00:00"/>
    <s v="Thursday"/>
    <x v="2"/>
    <n v="2"/>
    <n v="0"/>
    <n v="17"/>
    <n v="17"/>
    <d v="1899-12-30T00:17:17"/>
    <d v="1899-12-30T00:08:39"/>
    <s v="R200604"/>
    <x v="52"/>
    <n v="6.9431051108968234"/>
    <n v="169"/>
    <x v="14"/>
    <s v="Ran with Chris V"/>
    <d v="1899-12-30T03:46:25"/>
    <d v="1899-12-30T01:53:12"/>
    <d v="1899-12-30T03:46:25"/>
    <d v="1899-12-30T04:38:49"/>
    <d v="1899-12-30T01:53:12"/>
    <d v="1899-12-30T02:19:24"/>
    <n v="759"/>
    <x v="5"/>
    <x v="7"/>
    <n v="200611"/>
    <n v="45"/>
    <n v="0"/>
    <n v="9"/>
  </r>
  <r>
    <d v="2006-11-10T00:00:00"/>
    <s v="Friday"/>
    <x v="2"/>
    <n v="3.5"/>
    <n v="0"/>
    <n v="34"/>
    <n v="34"/>
    <d v="1899-12-30T00:34:34"/>
    <d v="1899-12-30T00:09:53"/>
    <s v="R200604"/>
    <x v="89"/>
    <n v="6.0752169720347204"/>
    <n v="162"/>
    <x v="14"/>
    <s v="Out: 17.13.75(159) Back:17.36.70(165)"/>
    <d v="1899-12-30T04:18:45"/>
    <d v="1899-12-30T02:09:23"/>
    <d v="1899-12-30T04:18:45"/>
    <d v="1899-12-30T05:11:09"/>
    <d v="1899-12-30T02:09:23"/>
    <d v="1899-12-30T02:35:35"/>
    <n v="1321"/>
    <x v="5"/>
    <x v="7"/>
    <n v="200611"/>
    <n v="45"/>
    <n v="0"/>
    <n v="10"/>
  </r>
  <r>
    <d v="2006-11-13T00:00:00"/>
    <s v="Saturday"/>
    <x v="2"/>
    <n v="3"/>
    <n v="0"/>
    <n v="28"/>
    <n v="28"/>
    <d v="1899-12-30T00:28:28"/>
    <d v="1899-12-30T00:09:29"/>
    <s v="R200604"/>
    <x v="90"/>
    <n v="6.323185011709608"/>
    <n v="160"/>
    <x v="15"/>
    <s v="out: 13.46.51(154) Back: 14.40.64(165)"/>
    <d v="1899-12-30T04:08:37"/>
    <d v="1899-12-30T02:04:18"/>
    <d v="1899-12-30T04:08:37"/>
    <d v="1899-12-30T05:01:01"/>
    <d v="1899-12-30T02:04:18"/>
    <d v="1899-12-30T02:30:30"/>
    <n v="1018"/>
    <x v="5"/>
    <x v="7"/>
    <n v="200611"/>
    <n v="46"/>
    <n v="2"/>
    <n v="13"/>
  </r>
  <r>
    <d v="2006-11-14T00:00:00"/>
    <s v="Sunday"/>
    <x v="2"/>
    <n v="3.5"/>
    <n v="0"/>
    <n v="38"/>
    <n v="38"/>
    <d v="1899-12-30T00:38:38"/>
    <d v="1899-12-30T00:11:02"/>
    <s v="R200604"/>
    <x v="89"/>
    <n v="5.4357204486626447"/>
    <n v="0"/>
    <x v="6"/>
    <s v="Ran with Jen &amp; Luisa"/>
    <d v="1899-12-30T04:49:12"/>
    <d v="1899-12-30T02:24:36"/>
    <d v="1899-12-30T04:49:12"/>
    <d v="1899-12-30T05:41:36"/>
    <d v="1899-12-30T02:24:36"/>
    <d v="1899-12-30T02:50:48"/>
    <n v="2072"/>
    <x v="5"/>
    <x v="7"/>
    <n v="200611"/>
    <n v="46"/>
    <n v="0"/>
    <n v="14"/>
  </r>
  <r>
    <d v="2006-11-16T00:00:00"/>
    <s v="Monday"/>
    <x v="2"/>
    <n v="3"/>
    <n v="0"/>
    <n v="31"/>
    <n v="31"/>
    <d v="1899-12-30T00:31:31"/>
    <d v="1899-12-30T00:10:30"/>
    <s v="R200604"/>
    <x v="90"/>
    <n v="5.7112638815441619"/>
    <n v="157"/>
    <x v="2"/>
    <s v="Ran With Jen &amp; Luisa out: 16.13.15(152) Back: 15.15.45(161)"/>
    <d v="1899-12-30T04:35:15"/>
    <d v="1899-12-30T02:17:37"/>
    <d v="1899-12-30T04:35:15"/>
    <d v="1899-12-30T05:27:39"/>
    <d v="1899-12-30T02:17:37"/>
    <d v="1899-12-30T02:43:49"/>
    <n v="1784"/>
    <x v="5"/>
    <x v="7"/>
    <n v="200611"/>
    <n v="46"/>
    <n v="1"/>
    <n v="16"/>
  </r>
  <r>
    <d v="2006-11-17T00:00:00"/>
    <s v="Tuesday"/>
    <x v="2"/>
    <n v="3.5"/>
    <n v="0"/>
    <n v="37"/>
    <n v="37"/>
    <d v="1899-12-30T00:37:37"/>
    <d v="1899-12-30T00:10:45"/>
    <s v="R200604"/>
    <x v="89"/>
    <n v="5.582631812140014"/>
    <n v="158"/>
    <x v="2"/>
    <s v="HR  Run Under 160 - Out:18.12.19(157) Back:18.57.07(159)"/>
    <d v="1899-12-30T04:41:35"/>
    <d v="1899-12-30T02:20:48"/>
    <d v="1899-12-30T04:41:35"/>
    <d v="1899-12-30T05:33:59"/>
    <d v="1899-12-30T02:20:48"/>
    <d v="1899-12-30T02:47:00"/>
    <n v="1912"/>
    <x v="5"/>
    <x v="7"/>
    <n v="200611"/>
    <n v="46"/>
    <n v="0"/>
    <n v="17"/>
  </r>
  <r>
    <d v="2006-11-19T00:00:00"/>
    <s v="Wednesday"/>
    <x v="2"/>
    <n v="5"/>
    <n v="0"/>
    <n v="47"/>
    <n v="47"/>
    <d v="1899-12-30T00:47:47"/>
    <d v="1899-12-30T00:09:33"/>
    <s v="R200604"/>
    <x v="117"/>
    <n v="6.2783397279386168"/>
    <n v="175"/>
    <x v="6"/>
    <s v="Splits: 9:10:75(167) + 10.11.60(175) + 10.04.79(176) + 9.14.77(178) + 9.01.82(180)"/>
    <d v="1899-12-30T04:10:23"/>
    <d v="1899-12-30T02:05:12"/>
    <d v="1899-12-30T04:10:23"/>
    <d v="1899-12-30T05:02:47"/>
    <d v="1899-12-30T02:05:12"/>
    <d v="1899-12-30T02:31:24"/>
    <n v="1075"/>
    <x v="5"/>
    <x v="7"/>
    <n v="200611"/>
    <n v="47"/>
    <n v="1"/>
    <n v="19"/>
  </r>
  <r>
    <d v="2006-11-20T00:00:00"/>
    <s v="Thursday"/>
    <x v="2"/>
    <n v="3"/>
    <n v="0"/>
    <n v="33"/>
    <n v="33"/>
    <d v="1899-12-30T00:33:33"/>
    <d v="1899-12-30T00:11:11"/>
    <s v="R200604"/>
    <x v="90"/>
    <n v="5.3651266766020917"/>
    <n v="0"/>
    <x v="6"/>
    <s v="Ran with Jen"/>
    <d v="1899-12-30T04:53:00"/>
    <d v="1899-12-30T02:26:30"/>
    <d v="1899-12-30T04:53:00"/>
    <d v="1899-12-30T05:45:24"/>
    <d v="1899-12-30T02:26:30"/>
    <d v="1899-12-30T02:52:42"/>
    <n v="2148"/>
    <x v="5"/>
    <x v="7"/>
    <n v="200611"/>
    <n v="47"/>
    <n v="0"/>
    <n v="20"/>
  </r>
  <r>
    <d v="2006-11-27T00:00:00"/>
    <s v="Friday"/>
    <x v="2"/>
    <n v="3"/>
    <n v="0"/>
    <n v="30"/>
    <n v="30"/>
    <d v="1899-12-30T00:30:30"/>
    <d v="1899-12-30T00:10:10"/>
    <s v="R200604"/>
    <x v="90"/>
    <n v="5.9016393442623007"/>
    <n v="0"/>
    <x v="6"/>
    <s v="Ran with Luisa"/>
    <d v="1899-12-30T04:26:22"/>
    <d v="1899-12-30T02:13:11"/>
    <d v="1899-12-30T04:26:22"/>
    <d v="1899-12-30T05:18:46"/>
    <d v="1899-12-30T02:13:11"/>
    <d v="1899-12-30T02:39:23"/>
    <n v="1526"/>
    <x v="5"/>
    <x v="7"/>
    <n v="200611"/>
    <n v="48"/>
    <n v="6"/>
    <n v="27"/>
  </r>
  <r>
    <d v="2006-11-30T00:00:00"/>
    <s v="Thursday"/>
    <x v="2"/>
    <n v="3"/>
    <n v="0"/>
    <n v="29"/>
    <n v="44"/>
    <d v="1899-12-30T00:29:44"/>
    <d v="1899-12-30T00:09:55"/>
    <s v="R200604"/>
    <x v="90"/>
    <n v="6.0538116591928297"/>
    <n v="157"/>
    <x v="6"/>
    <s v="M1: 9.20.52(155) M2:10.33.40(156) M3:9.50.53(159)"/>
    <d v="1899-12-30T04:19:40"/>
    <d v="1899-12-30T02:09:50"/>
    <d v="1899-12-30T04:19:40"/>
    <d v="1899-12-30T05:12:04"/>
    <d v="1899-12-30T02:09:50"/>
    <d v="1899-12-30T02:36:02"/>
    <n v="1345"/>
    <x v="5"/>
    <x v="7"/>
    <n v="200611"/>
    <n v="48"/>
    <n v="2"/>
    <n v="30"/>
  </r>
  <r>
    <d v="2006-12-06T00:00:00"/>
    <s v="Wednesday"/>
    <x v="2"/>
    <n v="3"/>
    <n v="0"/>
    <n v="28"/>
    <n v="49"/>
    <d v="1899-12-30T00:28:49"/>
    <d v="1899-12-30T00:09:36"/>
    <s v="R200604"/>
    <x v="90"/>
    <n v="6.2463851937536203"/>
    <n v="162"/>
    <x v="16"/>
    <s v="M1: 9.15.77(153) M2:10.13.40(163) M3:9.19.39(170)"/>
    <d v="1899-12-30T04:11:40"/>
    <d v="1899-12-30T02:05:50"/>
    <d v="1899-12-30T04:11:40"/>
    <d v="1899-12-30T05:04:04"/>
    <d v="1899-12-30T02:05:50"/>
    <d v="1899-12-30T02:32:02"/>
    <n v="1099"/>
    <x v="5"/>
    <x v="11"/>
    <n v="200612"/>
    <n v="49"/>
    <n v="5"/>
    <n v="6"/>
  </r>
  <r>
    <d v="2006-12-11T00:00:00"/>
    <s v="Monday"/>
    <x v="2"/>
    <n v="3"/>
    <n v="0"/>
    <n v="28"/>
    <n v="36"/>
    <d v="1899-12-30T00:28:36"/>
    <d v="1899-12-30T00:09:32"/>
    <s v="R200604"/>
    <x v="90"/>
    <n v="6.2937062937062986"/>
    <n v="160"/>
    <x v="6"/>
    <s v="M1: 9.10.74(154) M2: 9.43.12(161) M3:9.42.14(165)"/>
    <d v="1899-12-30T04:09:46"/>
    <d v="1899-12-30T02:04:53"/>
    <d v="1899-12-30T04:09:46"/>
    <d v="1899-12-30T05:02:10"/>
    <d v="1899-12-30T02:04:53"/>
    <d v="1899-12-30T02:31:05"/>
    <n v="1053"/>
    <x v="5"/>
    <x v="11"/>
    <n v="200612"/>
    <n v="50"/>
    <n v="4"/>
    <n v="11"/>
  </r>
  <r>
    <d v="2006-12-12T00:00:00"/>
    <s v="Tuesday"/>
    <x v="2"/>
    <n v="3"/>
    <n v="0"/>
    <n v="30"/>
    <n v="59"/>
    <d v="1899-12-30T00:30:59"/>
    <d v="1899-12-30T00:10:20"/>
    <s v="R200604"/>
    <x v="90"/>
    <n v="5.8095750403442761"/>
    <n v="154"/>
    <x v="6"/>
    <s v="M1: 10.00.08(145) M2: 10.56.36(153) M3: 9.04.15(164)"/>
    <d v="1899-12-30T04:30:35"/>
    <d v="1899-12-30T02:15:18"/>
    <d v="1899-12-30T04:30:35"/>
    <d v="1899-12-30T05:22:59"/>
    <d v="1899-12-30T02:15:18"/>
    <d v="1899-12-30T02:41:30"/>
    <n v="1653"/>
    <x v="5"/>
    <x v="11"/>
    <n v="200612"/>
    <n v="50"/>
    <n v="0"/>
    <n v="12"/>
  </r>
  <r>
    <d v="2006-12-14T00:00:00"/>
    <s v="Thursday"/>
    <x v="2"/>
    <n v="4"/>
    <n v="0"/>
    <n v="38"/>
    <n v="54"/>
    <d v="1899-12-30T00:38:54"/>
    <d v="1899-12-30T00:09:43"/>
    <s v="R200604"/>
    <x v="75"/>
    <n v="6.1696658097686425"/>
    <n v="162"/>
    <x v="6"/>
    <s v="M1: 9.13.83(155) M2: 9.54.49(165) M3: 10.29.34(162) M4: 9.21.46(168)"/>
    <d v="1899-12-30T04:14:48"/>
    <d v="1899-12-30T02:07:24"/>
    <d v="1899-12-30T04:14:48"/>
    <d v="1899-12-30T05:07:12"/>
    <d v="1899-12-30T02:07:24"/>
    <d v="1899-12-30T02:33:36"/>
    <n v="1194"/>
    <x v="5"/>
    <x v="11"/>
    <n v="200612"/>
    <n v="50"/>
    <n v="1"/>
    <n v="14"/>
  </r>
  <r>
    <d v="2006-12-19T00:00:00"/>
    <s v="Tuesday"/>
    <x v="2"/>
    <n v="3"/>
    <n v="0"/>
    <n v="30"/>
    <n v="7"/>
    <d v="1899-12-30T00:30:07"/>
    <d v="1899-12-30T00:10:02"/>
    <s v="R200604"/>
    <x v="83"/>
    <n v="5.9767570558937519"/>
    <n v="0"/>
    <x v="6"/>
    <s v="Ran with Ron"/>
    <d v="1899-12-30T04:23:01"/>
    <d v="1899-12-30T02:11:31"/>
    <d v="1899-12-30T04:23:01"/>
    <d v="1899-12-30T05:15:25"/>
    <d v="1899-12-30T02:11:31"/>
    <d v="1899-12-30T02:37:43"/>
    <n v="1453"/>
    <x v="5"/>
    <x v="11"/>
    <n v="200612"/>
    <n v="51"/>
    <n v="4"/>
    <n v="19"/>
  </r>
  <r>
    <d v="2006-12-28T00:00:00"/>
    <s v="Thursday"/>
    <x v="2"/>
    <n v="3.5"/>
    <n v="0"/>
    <n v="38"/>
    <n v="29"/>
    <d v="1899-12-30T00:38:29"/>
    <d v="1899-12-30T00:11:00"/>
    <s v="R200604"/>
    <x v="89"/>
    <n v="5.4569077522737164"/>
    <n v="0"/>
    <x v="6"/>
    <s v="HR Monitor Broken -- Need new Battery"/>
    <d v="1899-12-30T04:48:05"/>
    <d v="1899-12-30T02:24:02"/>
    <d v="1899-12-30T04:48:05"/>
    <d v="1899-12-30T05:40:29"/>
    <d v="1899-12-30T02:24:02"/>
    <d v="1899-12-30T02:50:14"/>
    <n v="2047"/>
    <x v="5"/>
    <x v="11"/>
    <n v="200612"/>
    <n v="52"/>
    <n v="8"/>
    <n v="28"/>
  </r>
  <r>
    <d v="2007-01-02T00:00:00"/>
    <d v="2007-01-02T00:00:00"/>
    <x v="2"/>
    <n v="3"/>
    <n v="0"/>
    <n v="31"/>
    <n v="9"/>
    <d v="1899-12-30T00:31:09"/>
    <d v="1899-12-30T00:10:23"/>
    <s v="R200604"/>
    <x v="90"/>
    <n v="5.7784911717496037"/>
    <n v="0"/>
    <x v="17"/>
    <s v="HR Monitor Broken -- Need new Battery"/>
    <d v="1899-12-30T04:32:03"/>
    <d v="1899-12-30T02:16:01"/>
    <d v="1899-12-30T04:32:03"/>
    <d v="1899-12-30T05:24:27"/>
    <d v="1899-12-30T02:16:01"/>
    <d v="1899-12-30T02:42:13"/>
    <n v="1699"/>
    <x v="6"/>
    <x v="8"/>
    <n v="200701"/>
    <n v="1"/>
    <n v="4"/>
    <n v="2"/>
  </r>
  <r>
    <d v="2007-01-03T00:00:00"/>
    <d v="2007-01-03T00:00:00"/>
    <x v="2"/>
    <n v="3.5"/>
    <n v="0"/>
    <n v="37"/>
    <n v="19"/>
    <d v="1899-12-30T00:37:19"/>
    <d v="1899-12-30T00:10:40"/>
    <s v="R200604"/>
    <x v="89"/>
    <n v="5.6275122822688735"/>
    <n v="0"/>
    <x v="17"/>
    <s v="HR Monitor Broken -- Need new Battery"/>
    <d v="1899-12-30T04:39:21"/>
    <d v="1899-12-30T02:19:40"/>
    <d v="1899-12-30T04:39:21"/>
    <d v="1899-12-30T05:31:45"/>
    <d v="1899-12-30T02:19:40"/>
    <d v="1899-12-30T02:45:52"/>
    <n v="1870"/>
    <x v="6"/>
    <x v="8"/>
    <n v="200701"/>
    <n v="1"/>
    <n v="0"/>
    <n v="3"/>
  </r>
  <r>
    <d v="2007-01-04T00:00:00"/>
    <d v="2007-01-04T00:00:00"/>
    <x v="6"/>
    <n v="1"/>
    <n v="1"/>
    <n v="30"/>
    <n v="0"/>
    <d v="1899-12-30T01:30:00"/>
    <d v="1899-12-30T01:30:00"/>
    <s v="R200604"/>
    <x v="118"/>
    <n v="0.66666666666666718"/>
    <n v="0"/>
    <x v="0"/>
    <m/>
    <d v="1899-12-30T00:00:00"/>
    <d v="1899-12-30T00:00:00"/>
    <d v="1899-12-31T15:18:00"/>
    <d v="1899-12-31T16:10:24"/>
    <d v="1899-12-30T19:39:00"/>
    <d v="1899-12-30T20:05:12"/>
    <n v="3109"/>
    <x v="6"/>
    <x v="8"/>
    <n v="200701"/>
    <n v="1"/>
    <n v="0"/>
    <n v="4"/>
  </r>
  <r>
    <d v="2007-01-05T00:00:00"/>
    <d v="2007-01-05T00:00:00"/>
    <x v="2"/>
    <n v="3"/>
    <n v="0"/>
    <n v="33"/>
    <n v="10"/>
    <d v="1899-12-30T00:33:10"/>
    <d v="1899-12-30T00:11:03"/>
    <s v="R200604"/>
    <x v="90"/>
    <n v="5.4271356783919646"/>
    <n v="0"/>
    <x v="12"/>
    <s v="Ran with Jen"/>
    <d v="1899-12-30T04:49:39"/>
    <d v="1899-12-30T02:24:50"/>
    <d v="1899-12-30T04:49:39"/>
    <d v="1899-12-30T05:42:03"/>
    <d v="1899-12-30T02:24:50"/>
    <d v="1899-12-30T02:51:02"/>
    <n v="2081"/>
    <x v="6"/>
    <x v="8"/>
    <n v="200701"/>
    <n v="1"/>
    <n v="0"/>
    <n v="5"/>
  </r>
  <r>
    <d v="2007-01-08T00:00:00"/>
    <d v="2007-01-08T00:00:00"/>
    <x v="2"/>
    <n v="2"/>
    <m/>
    <n v="20"/>
    <n v="0"/>
    <d v="1899-12-30T00:20:00"/>
    <d v="1899-12-30T00:10:00"/>
    <s v="R200604"/>
    <x v="2"/>
    <n v="6.0000000000000053"/>
    <n v="0"/>
    <x v="0"/>
    <m/>
    <d v="1899-12-30T04:22:00"/>
    <d v="1899-12-30T02:11:00"/>
    <d v="1899-12-30T04:22:00"/>
    <d v="1899-12-30T05:14:24"/>
    <d v="1899-12-30T02:11:00"/>
    <d v="1899-12-30T02:37:12"/>
    <n v="1404"/>
    <x v="6"/>
    <x v="8"/>
    <n v="200701"/>
    <n v="2"/>
    <n v="2"/>
    <n v="8"/>
  </r>
  <r>
    <d v="2007-01-09T00:00:00"/>
    <d v="2007-01-09T00:00:00"/>
    <x v="2"/>
    <n v="3"/>
    <n v="0"/>
    <n v="30"/>
    <n v="41"/>
    <d v="1899-12-30T00:30:41"/>
    <d v="1899-12-30T00:10:14"/>
    <s v="R200604"/>
    <x v="90"/>
    <n v="5.866376969038571"/>
    <n v="0"/>
    <x v="6"/>
    <m/>
    <d v="1899-12-30T04:27:58"/>
    <d v="1899-12-30T02:13:59"/>
    <d v="1899-12-30T04:27:58"/>
    <d v="1899-12-30T05:20:22"/>
    <d v="1899-12-30T02:13:59"/>
    <d v="1899-12-30T02:40:11"/>
    <n v="1582"/>
    <x v="6"/>
    <x v="8"/>
    <n v="200701"/>
    <n v="2"/>
    <n v="0"/>
    <n v="9"/>
  </r>
  <r>
    <d v="2007-01-10T00:00:00"/>
    <d v="2007-01-10T00:00:00"/>
    <x v="2"/>
    <n v="3.5"/>
    <n v="0"/>
    <n v="36"/>
    <n v="50"/>
    <d v="1899-12-30T00:36:50"/>
    <d v="1899-12-30T00:10:31"/>
    <s v="R200604"/>
    <x v="89"/>
    <n v="5.701357466063353"/>
    <n v="0"/>
    <x v="5"/>
    <s v="Out: 17.55.72 Back: 18"/>
    <d v="1899-12-30T04:35:43"/>
    <d v="1899-12-30T02:17:52"/>
    <d v="1899-12-30T04:35:43"/>
    <d v="1899-12-30T05:28:07"/>
    <d v="1899-12-30T02:17:52"/>
    <d v="1899-12-30T02:44:04"/>
    <n v="1797"/>
    <x v="6"/>
    <x v="8"/>
    <n v="200701"/>
    <n v="2"/>
    <n v="0"/>
    <n v="10"/>
  </r>
  <r>
    <d v="2007-01-12T00:00:00"/>
    <d v="2007-01-12T00:00:00"/>
    <x v="2"/>
    <n v="3"/>
    <n v="0"/>
    <n v="30"/>
    <n v="21"/>
    <d v="1899-12-30T00:30:21"/>
    <d v="1899-12-30T00:10:07"/>
    <s v="R200604"/>
    <x v="90"/>
    <n v="5.9308072487644194"/>
    <n v="0"/>
    <x v="17"/>
    <s v="Out: 15.03.55 Back:15.17.65"/>
    <d v="1899-12-30T04:25:03"/>
    <d v="1899-12-30T02:12:32"/>
    <d v="1899-12-30T04:25:03"/>
    <d v="1899-12-30T05:17:27"/>
    <d v="1899-12-30T02:12:32"/>
    <d v="1899-12-30T02:38:44"/>
    <n v="1497"/>
    <x v="6"/>
    <x v="8"/>
    <n v="200701"/>
    <n v="2"/>
    <n v="1"/>
    <n v="12"/>
  </r>
  <r>
    <d v="2007-01-17T00:00:00"/>
    <d v="2007-01-17T00:00:00"/>
    <x v="2"/>
    <n v="3"/>
    <n v="0"/>
    <n v="30"/>
    <n v="25"/>
    <d v="1899-12-30T00:30:25"/>
    <d v="1899-12-30T00:10:08"/>
    <s v="R200604"/>
    <x v="83"/>
    <n v="5.9178082191780872"/>
    <n v="0"/>
    <x v="5"/>
    <s v="Ran with Ron"/>
    <d v="1899-12-30T04:25:38"/>
    <d v="1899-12-30T02:12:49"/>
    <d v="1899-12-30T04:25:38"/>
    <d v="1899-12-30T05:18:02"/>
    <d v="1899-12-30T02:12:49"/>
    <d v="1899-12-30T02:39:01"/>
    <n v="1512"/>
    <x v="6"/>
    <x v="8"/>
    <n v="200701"/>
    <n v="3"/>
    <n v="4"/>
    <n v="17"/>
  </r>
  <r>
    <d v="2007-01-18T00:00:00"/>
    <d v="2007-01-18T00:00:00"/>
    <x v="2"/>
    <n v="1"/>
    <n v="0"/>
    <n v="10"/>
    <n v="0"/>
    <d v="1899-12-30T00:10:00"/>
    <d v="1899-12-30T00:10:00"/>
    <s v="R200604"/>
    <x v="2"/>
    <n v="6.0000000000000053"/>
    <n v="148"/>
    <x v="0"/>
    <m/>
    <d v="1899-12-30T04:22:00"/>
    <d v="1899-12-30T02:11:00"/>
    <d v="1899-12-30T04:22:00"/>
    <d v="1899-12-30T05:14:24"/>
    <d v="1899-12-30T02:11:00"/>
    <d v="1899-12-30T02:37:12"/>
    <n v="1404"/>
    <x v="6"/>
    <x v="8"/>
    <n v="200701"/>
    <n v="3"/>
    <n v="0"/>
    <n v="18"/>
  </r>
  <r>
    <d v="2007-01-18T00:00:00"/>
    <d v="2007-01-18T00:00:00"/>
    <x v="6"/>
    <n v="1"/>
    <n v="1"/>
    <n v="20"/>
    <n v="0"/>
    <d v="1899-12-30T01:20:00"/>
    <d v="1899-12-30T01:20:00"/>
    <s v="R200604"/>
    <x v="118"/>
    <n v="0.75000000000000067"/>
    <n v="0"/>
    <x v="0"/>
    <s v="100 Situps &amp; chest"/>
    <d v="1899-12-30T00:00:00"/>
    <d v="1899-12-30T00:00:00"/>
    <d v="1899-12-31T10:56:00"/>
    <d v="1899-12-31T11:48:24"/>
    <d v="1899-12-30T17:28:00"/>
    <d v="1899-12-30T17:54:12"/>
    <n v="3107"/>
    <x v="6"/>
    <x v="8"/>
    <n v="200701"/>
    <n v="3"/>
    <n v="0"/>
    <n v="18"/>
  </r>
  <r>
    <d v="2007-01-26T00:00:00"/>
    <d v="2007-01-26T00:00:00"/>
    <x v="2"/>
    <n v="2.65"/>
    <n v="0"/>
    <n v="30"/>
    <n v="0"/>
    <d v="1899-12-30T00:30:00"/>
    <d v="1899-12-30T00:11:19"/>
    <s v="R200604"/>
    <x v="81"/>
    <n v="5.3000000000000043"/>
    <n v="129"/>
    <x v="0"/>
    <s v="First w/out since having a cold"/>
    <d v="1899-12-30T04:56:36"/>
    <d v="1899-12-30T02:28:18"/>
    <d v="1899-12-30T04:56:36"/>
    <d v="1899-12-30T05:49:00"/>
    <d v="1899-12-30T02:28:18"/>
    <d v="1899-12-30T02:54:30"/>
    <n v="2206"/>
    <x v="6"/>
    <x v="8"/>
    <n v="200701"/>
    <n v="4"/>
    <n v="7"/>
    <n v="26"/>
  </r>
  <r>
    <d v="2007-01-29T00:00:00"/>
    <d v="2007-01-29T00:00:00"/>
    <x v="2"/>
    <n v="2.7"/>
    <n v="0"/>
    <n v="30"/>
    <n v="0"/>
    <d v="1899-12-30T00:30:00"/>
    <d v="1899-12-30T00:11:07"/>
    <s v="R200604"/>
    <x v="2"/>
    <n v="5.4000000000000048"/>
    <n v="164"/>
    <x v="0"/>
    <s v="2.5 in 26 rest is cooldown"/>
    <d v="1899-12-30T04:51:07"/>
    <d v="1899-12-30T02:25:33"/>
    <d v="1899-12-30T04:51:07"/>
    <d v="1899-12-30T05:43:31"/>
    <d v="1899-12-30T02:25:33"/>
    <d v="1899-12-30T02:51:45"/>
    <n v="2107"/>
    <x v="6"/>
    <x v="8"/>
    <n v="200701"/>
    <n v="5"/>
    <n v="2"/>
    <n v="29"/>
  </r>
  <r>
    <d v="2007-01-31T00:00:00"/>
    <d v="2007-01-31T00:00:00"/>
    <x v="2"/>
    <n v="3.23"/>
    <n v="0"/>
    <n v="35"/>
    <n v="0"/>
    <d v="1899-12-30T00:35:00"/>
    <d v="1899-12-30T00:10:50"/>
    <s v="R200604"/>
    <x v="2"/>
    <n v="5.5371428571428609"/>
    <n v="171"/>
    <x v="0"/>
    <s v="3 Miles in 30.45"/>
    <d v="1899-12-30T04:43:54"/>
    <d v="1899-12-30T02:21:57"/>
    <d v="1899-12-30T04:43:54"/>
    <d v="1899-12-30T05:36:18"/>
    <d v="1899-12-30T02:21:57"/>
    <d v="1899-12-30T02:48:09"/>
    <n v="1970"/>
    <x v="6"/>
    <x v="8"/>
    <n v="200701"/>
    <n v="5"/>
    <n v="1"/>
    <n v="31"/>
  </r>
  <r>
    <d v="2007-02-01T00:00:00"/>
    <d v="2007-02-01T00:00:00"/>
    <x v="2"/>
    <n v="3"/>
    <n v="0"/>
    <n v="32"/>
    <n v="16"/>
    <d v="1899-12-30T00:32:16"/>
    <d v="1899-12-30T00:10:45"/>
    <s v="R200604"/>
    <x v="90"/>
    <n v="5.5785123966942196"/>
    <n v="161"/>
    <x v="5"/>
    <s v="Ran with Jen, Luisa, and Alison"/>
    <d v="1899-12-30T04:41:48"/>
    <d v="1899-12-30T02:20:54"/>
    <d v="1899-12-30T04:41:48"/>
    <d v="1899-12-30T05:34:12"/>
    <d v="1899-12-30T02:20:54"/>
    <d v="1899-12-30T02:47:06"/>
    <n v="1922"/>
    <x v="6"/>
    <x v="9"/>
    <n v="200702"/>
    <n v="5"/>
    <n v="0"/>
    <n v="1"/>
  </r>
  <r>
    <d v="2007-02-07T00:00:00"/>
    <d v="2007-02-07T00:00:00"/>
    <x v="1"/>
    <n v="3"/>
    <n v="0"/>
    <n v="25"/>
    <n v="0"/>
    <d v="1899-12-30T00:25:00"/>
    <d v="1899-12-30T00:08:20"/>
    <s v="Other"/>
    <x v="119"/>
    <n v="7.2000000000000046"/>
    <n v="0"/>
    <x v="3"/>
    <s v="Ride With Connor in Jamaica"/>
    <d v="1899-12-30T15:33:20"/>
    <d v="1899-12-30T07:46:40"/>
    <d v="1899-12-30T03:38:20"/>
    <d v="1899-12-30T04:30:44"/>
    <d v="1899-12-30T01:49:10"/>
    <d v="1899-12-30T02:15:22"/>
    <n v="728"/>
    <x v="6"/>
    <x v="9"/>
    <n v="200702"/>
    <n v="6"/>
    <n v="5"/>
    <n v="7"/>
  </r>
  <r>
    <d v="2007-02-08T00:00:00"/>
    <d v="2007-02-08T00:00:00"/>
    <x v="1"/>
    <n v="1"/>
    <n v="0"/>
    <n v="10"/>
    <n v="0"/>
    <d v="1899-12-30T00:10:00"/>
    <d v="1899-12-30T00:10:00"/>
    <s v="Other"/>
    <x v="119"/>
    <n v="6.0000000000000053"/>
    <n v="0"/>
    <x v="3"/>
    <s v="Ride With Connor in Jamaica"/>
    <d v="1899-12-30T18:40:00"/>
    <d v="1899-12-30T09:20:00"/>
    <d v="1899-12-30T04:22:00"/>
    <d v="1899-12-30T05:14:24"/>
    <d v="1899-12-30T02:11:00"/>
    <d v="1899-12-30T02:37:12"/>
    <n v="1404"/>
    <x v="6"/>
    <x v="9"/>
    <n v="200702"/>
    <n v="6"/>
    <n v="0"/>
    <n v="8"/>
  </r>
  <r>
    <d v="2007-02-09T00:00:00"/>
    <d v="2007-02-09T00:00:00"/>
    <x v="1"/>
    <n v="2"/>
    <n v="0"/>
    <n v="15"/>
    <n v="0"/>
    <d v="1899-12-30T00:15:00"/>
    <d v="1899-12-30T00:07:30"/>
    <s v="Other"/>
    <x v="119"/>
    <n v="8.0000000000000071"/>
    <n v="0"/>
    <x v="3"/>
    <s v="Ride With Connor in Jamaica"/>
    <d v="1899-12-30T14:00:00"/>
    <d v="1899-12-30T07:00:00"/>
    <d v="1899-12-30T03:16:30"/>
    <d v="1899-12-30T04:08:54"/>
    <d v="1899-12-30T01:38:15"/>
    <d v="1899-12-30T02:04:27"/>
    <n v="708"/>
    <x v="6"/>
    <x v="9"/>
    <n v="200702"/>
    <n v="6"/>
    <n v="0"/>
    <n v="9"/>
  </r>
  <r>
    <d v="2007-02-12T00:00:00"/>
    <d v="2007-02-12T00:00:00"/>
    <x v="2"/>
    <n v="3"/>
    <n v="0"/>
    <n v="31"/>
    <n v="7"/>
    <d v="1899-12-30T00:31:07"/>
    <d v="1899-12-30T00:10:22"/>
    <s v="R200604"/>
    <x v="90"/>
    <n v="5.7846813069094853"/>
    <n v="0"/>
    <x v="5"/>
    <s v="Ran with Luisa - Out: 15.50.19 Back: 15.17.56"/>
    <d v="1899-12-30T04:31:45"/>
    <d v="1899-12-30T02:15:53"/>
    <d v="1899-12-30T04:31:45"/>
    <d v="1899-12-30T05:24:09"/>
    <d v="1899-12-30T02:15:53"/>
    <d v="1899-12-30T02:42:05"/>
    <n v="1691"/>
    <x v="6"/>
    <x v="9"/>
    <n v="200702"/>
    <n v="7"/>
    <n v="2"/>
    <n v="12"/>
  </r>
  <r>
    <d v="2007-02-13T00:00:00"/>
    <d v="2007-02-13T00:00:00"/>
    <x v="0"/>
    <n v="0.56000000000000005"/>
    <n v="0"/>
    <n v="22"/>
    <n v="2"/>
    <d v="1899-12-30T00:22:02"/>
    <d v="1899-12-30T00:39:21"/>
    <s v="UB"/>
    <x v="120"/>
    <n v="1.5249621785173992"/>
    <n v="0"/>
    <x v="0"/>
    <s v="Avg Lap - 1.134"/>
    <d v="1899-12-30T01:34:26"/>
    <d v="1899-12-30T00:47:13"/>
    <d v="1899-12-30T17:10:51"/>
    <d v="1899-12-30T18:03:15"/>
    <d v="1899-12-30T08:35:25"/>
    <d v="1899-12-30T09:01:37"/>
    <n v="2986"/>
    <x v="6"/>
    <x v="9"/>
    <n v="200702"/>
    <n v="7"/>
    <n v="0"/>
    <n v="13"/>
  </r>
  <r>
    <d v="2007-02-16T00:00:00"/>
    <d v="2007-02-16T00:00:00"/>
    <x v="2"/>
    <n v="1"/>
    <n v="0"/>
    <n v="12"/>
    <n v="0"/>
    <d v="1899-12-30T00:12:00"/>
    <d v="1899-12-30T00:12:00"/>
    <s v="R200604"/>
    <x v="81"/>
    <n v="5.0000000000000036"/>
    <n v="0"/>
    <x v="0"/>
    <m/>
    <d v="1899-12-30T05:14:24"/>
    <d v="1899-12-30T02:37:12"/>
    <d v="1899-12-30T05:14:24"/>
    <d v="1899-12-30T06:06:48"/>
    <d v="1899-12-30T02:37:12"/>
    <d v="1899-12-30T03:03:24"/>
    <n v="2418"/>
    <x v="6"/>
    <x v="9"/>
    <n v="200702"/>
    <n v="7"/>
    <n v="2"/>
    <n v="16"/>
  </r>
  <r>
    <d v="2007-02-16T00:00:00"/>
    <d v="2007-02-16T00:00:00"/>
    <x v="2"/>
    <n v="3"/>
    <n v="0"/>
    <n v="30"/>
    <n v="45"/>
    <d v="1899-12-30T00:30:45"/>
    <d v="1899-12-30T00:10:15"/>
    <s v="R200604"/>
    <x v="2"/>
    <n v="5.8536585365853711"/>
    <n v="171"/>
    <x v="0"/>
    <m/>
    <d v="1899-12-30T04:28:33"/>
    <d v="1899-12-30T02:14:16"/>
    <d v="1899-12-30T04:28:33"/>
    <d v="1899-12-30T05:20:57"/>
    <d v="1899-12-30T02:14:16"/>
    <d v="1899-12-30T02:40:29"/>
    <n v="1598"/>
    <x v="6"/>
    <x v="9"/>
    <n v="200702"/>
    <n v="7"/>
    <n v="0"/>
    <n v="16"/>
  </r>
  <r>
    <d v="2007-02-19T00:00:00"/>
    <d v="2007-02-19T00:00:00"/>
    <x v="2"/>
    <n v="5"/>
    <n v="0"/>
    <n v="60"/>
    <n v="0"/>
    <d v="1899-12-30T01:00:00"/>
    <d v="1899-12-30T00:12:00"/>
    <s v="R200604"/>
    <x v="2"/>
    <n v="5.0000000000000036"/>
    <n v="154"/>
    <x v="0"/>
    <s v="Tough first 2 miles (25 mins) then ran 11 min miles (5.5)"/>
    <d v="1899-12-30T05:14:24"/>
    <d v="1899-12-30T02:37:12"/>
    <d v="1899-12-30T05:14:24"/>
    <d v="1899-12-30T06:06:48"/>
    <d v="1899-12-30T02:37:12"/>
    <d v="1899-12-30T03:03:24"/>
    <n v="2418"/>
    <x v="6"/>
    <x v="9"/>
    <n v="200702"/>
    <n v="8"/>
    <n v="2"/>
    <n v="19"/>
  </r>
  <r>
    <d v="2007-02-20T00:00:00"/>
    <d v="2007-02-20T00:00:00"/>
    <x v="0"/>
    <n v="0.56000000000000005"/>
    <n v="0"/>
    <n v="22"/>
    <n v="41"/>
    <d v="1899-12-30T00:22:41"/>
    <d v="1899-12-30T00:40:30"/>
    <s v="UB"/>
    <x v="120"/>
    <n v="1.4812637766348289"/>
    <n v="0"/>
    <x v="0"/>
    <s v="Avg Lap - 1.156"/>
    <d v="1899-12-30T01:37:13"/>
    <d v="1899-12-30T00:48:36"/>
    <d v="1899-12-30T17:41:15"/>
    <d v="1899-12-30T18:33:39"/>
    <d v="1899-12-30T08:50:38"/>
    <d v="1899-12-30T09:16:50"/>
    <n v="3031"/>
    <x v="6"/>
    <x v="9"/>
    <n v="200702"/>
    <n v="8"/>
    <n v="0"/>
    <n v="20"/>
  </r>
  <r>
    <d v="2007-02-21T00:00:00"/>
    <d v="2007-02-21T00:00:00"/>
    <x v="2"/>
    <n v="3.5"/>
    <n v="0"/>
    <n v="36"/>
    <n v="28"/>
    <d v="1899-12-30T00:36:28"/>
    <d v="1899-12-30T00:10:25"/>
    <s v="R200604"/>
    <x v="89"/>
    <n v="5.758683729433276"/>
    <n v="164"/>
    <x v="6"/>
    <s v="Out: 17.58.24(162) Back: 18.30.23(166)"/>
    <d v="1899-12-30T04:32:59"/>
    <d v="1899-12-30T02:16:29"/>
    <d v="1899-12-30T04:32:59"/>
    <d v="1899-12-30T05:25:23"/>
    <d v="1899-12-30T02:16:29"/>
    <d v="1899-12-30T02:42:41"/>
    <n v="1727"/>
    <x v="6"/>
    <x v="9"/>
    <n v="200702"/>
    <n v="8"/>
    <n v="0"/>
    <n v="21"/>
  </r>
  <r>
    <d v="2007-02-22T00:00:00"/>
    <d v="2007-02-22T00:00:00"/>
    <x v="2"/>
    <n v="3.5"/>
    <n v="0"/>
    <n v="41"/>
    <n v="9"/>
    <d v="1899-12-30T00:41:09"/>
    <d v="1899-12-30T00:11:45"/>
    <s v="R200604"/>
    <x v="89"/>
    <n v="5.103280680437428"/>
    <n v="156"/>
    <x v="18"/>
    <s v="Out: 20.50.49(152) Back: 20.18.77(160)"/>
    <d v="1899-12-30T05:08:02"/>
    <d v="1899-12-30T02:34:01"/>
    <d v="1899-12-30T05:08:02"/>
    <d v="1899-12-30T06:00:26"/>
    <d v="1899-12-30T02:34:01"/>
    <d v="1899-12-30T03:00:13"/>
    <n v="2352"/>
    <x v="6"/>
    <x v="9"/>
    <n v="200702"/>
    <n v="8"/>
    <n v="0"/>
    <n v="22"/>
  </r>
  <r>
    <d v="2007-02-25T00:00:00"/>
    <d v="2007-02-25T00:00:00"/>
    <x v="2"/>
    <n v="7.8"/>
    <n v="1"/>
    <n v="20"/>
    <n v="13"/>
    <d v="1899-12-30T01:20:13"/>
    <d v="1899-12-30T00:10:17"/>
    <s v="R200604"/>
    <x v="11"/>
    <n v="5.8341990442551461"/>
    <n v="174"/>
    <x v="5"/>
    <s v="Splits: 9.52.54(166) + 10.03.36(172) + 9.59.77(175) + 11.18.32(171) + 10.31.91(175) + 10.35.48(176) + 10.39.05(175) + 7.13.51(180)"/>
    <d v="1899-12-30T04:29:27"/>
    <d v="1899-12-30T02:14:43"/>
    <d v="1899-12-30T04:29:27"/>
    <d v="1899-12-30T05:21:51"/>
    <d v="1899-12-30T02:14:43"/>
    <d v="1899-12-30T02:40:55"/>
    <n v="1626"/>
    <x v="6"/>
    <x v="9"/>
    <n v="200702"/>
    <n v="9"/>
    <n v="2"/>
    <n v="25"/>
  </r>
  <r>
    <d v="2007-02-26T00:00:00"/>
    <d v="2007-02-26T00:00:00"/>
    <x v="2"/>
    <n v="2.5"/>
    <n v="0"/>
    <n v="30"/>
    <n v="0"/>
    <d v="1899-12-30T00:30:00"/>
    <d v="1899-12-30T00:12:00"/>
    <s v="R200701"/>
    <x v="81"/>
    <n v="5.0000000000000036"/>
    <n v="0"/>
    <x v="0"/>
    <m/>
    <d v="1899-12-30T05:14:24"/>
    <d v="1899-12-30T02:37:12"/>
    <d v="1899-12-30T05:14:24"/>
    <d v="1899-12-30T06:06:48"/>
    <d v="1899-12-30T02:37:12"/>
    <d v="1899-12-30T03:03:24"/>
    <n v="2418"/>
    <x v="6"/>
    <x v="9"/>
    <n v="200702"/>
    <n v="9"/>
    <n v="0"/>
    <n v="26"/>
  </r>
  <r>
    <d v="2007-02-28T00:00:00"/>
    <d v="2007-02-28T00:00:00"/>
    <x v="2"/>
    <n v="3.5"/>
    <n v="0"/>
    <n v="38"/>
    <n v="38"/>
    <d v="1899-12-30T00:38:38"/>
    <d v="1899-12-30T00:11:02"/>
    <s v="R200701"/>
    <x v="89"/>
    <n v="5.4357204486626447"/>
    <n v="0"/>
    <x v="6"/>
    <s v="Ran with Jen &amp; Alison"/>
    <d v="1899-12-30T04:49:12"/>
    <d v="1899-12-30T02:24:36"/>
    <d v="1899-12-30T04:49:12"/>
    <d v="1899-12-30T05:41:36"/>
    <d v="1899-12-30T02:24:36"/>
    <d v="1899-12-30T02:50:48"/>
    <n v="2072"/>
    <x v="6"/>
    <x v="9"/>
    <n v="200702"/>
    <n v="9"/>
    <n v="1"/>
    <n v="28"/>
  </r>
  <r>
    <d v="2007-03-01T00:00:00"/>
    <d v="2007-03-01T00:00:00"/>
    <x v="0"/>
    <n v="0.56000000000000005"/>
    <n v="0"/>
    <n v="21"/>
    <n v="43"/>
    <d v="1899-12-30T00:21:43"/>
    <d v="1899-12-30T00:38:47"/>
    <s v="UB"/>
    <x v="120"/>
    <n v="1.5471987720644682"/>
    <n v="0"/>
    <x v="0"/>
    <s v="Avg Lap - 1.1238"/>
    <d v="1899-12-30T01:33:04"/>
    <d v="1899-12-30T00:46:32"/>
    <d v="1899-12-30T16:56:02"/>
    <d v="1899-12-30T17:48:26"/>
    <d v="1899-12-30T08:28:01"/>
    <d v="1899-12-30T08:54:13"/>
    <n v="2967"/>
    <x v="6"/>
    <x v="10"/>
    <n v="200703"/>
    <n v="9"/>
    <n v="0"/>
    <n v="1"/>
  </r>
  <r>
    <d v="2007-03-05T00:00:00"/>
    <d v="2007-03-05T00:00:00"/>
    <x v="2"/>
    <n v="2"/>
    <n v="0"/>
    <n v="20"/>
    <n v="35"/>
    <d v="1899-12-30T00:20:35"/>
    <d v="1899-12-30T00:10:17"/>
    <s v="R200701"/>
    <x v="2"/>
    <n v="5.8299595141700449"/>
    <n v="0"/>
    <x v="0"/>
    <m/>
    <d v="1899-12-30T04:29:38"/>
    <d v="1899-12-30T02:14:49"/>
    <d v="1899-12-30T04:29:38"/>
    <d v="1899-12-30T05:22:03"/>
    <d v="1899-12-30T02:14:49"/>
    <d v="1899-12-30T02:41:01"/>
    <n v="1632"/>
    <x v="6"/>
    <x v="10"/>
    <n v="200703"/>
    <n v="10"/>
    <n v="3"/>
    <n v="5"/>
  </r>
  <r>
    <d v="2007-03-06T00:00:00"/>
    <d v="2007-03-06T00:00:00"/>
    <x v="0"/>
    <n v="0.56000000000000005"/>
    <n v="0"/>
    <n v="21"/>
    <n v="45"/>
    <d v="1899-12-30T00:21:45"/>
    <d v="1899-12-30T00:38:50"/>
    <s v="UB"/>
    <x v="120"/>
    <n v="1.5448275862068979"/>
    <n v="0"/>
    <x v="0"/>
    <s v="Avg Lap - 1.125"/>
    <d v="1899-12-30T01:33:13"/>
    <d v="1899-12-30T00:46:36"/>
    <d v="1899-12-30T16:57:35"/>
    <d v="1899-12-30T17:49:59"/>
    <d v="1899-12-30T08:28:48"/>
    <d v="1899-12-30T08:55:00"/>
    <n v="2970"/>
    <x v="6"/>
    <x v="10"/>
    <n v="200703"/>
    <n v="10"/>
    <n v="0"/>
    <n v="6"/>
  </r>
  <r>
    <d v="2007-03-08T00:00:00"/>
    <d v="2007-03-08T00:00:00"/>
    <x v="2"/>
    <n v="3"/>
    <n v="0"/>
    <n v="30"/>
    <n v="52"/>
    <d v="1899-12-30T00:30:52"/>
    <d v="1899-12-30T00:10:17"/>
    <s v="R200701"/>
    <x v="2"/>
    <n v="5.8315334773218188"/>
    <n v="0"/>
    <x v="0"/>
    <m/>
    <d v="1899-12-30T04:29:34"/>
    <d v="1899-12-30T02:14:47"/>
    <d v="1899-12-30T04:29:34"/>
    <d v="1899-12-30T05:21:58"/>
    <d v="1899-12-30T02:14:47"/>
    <d v="1899-12-30T02:40:59"/>
    <n v="1629"/>
    <x v="6"/>
    <x v="10"/>
    <n v="200703"/>
    <n v="10"/>
    <n v="1"/>
    <n v="8"/>
  </r>
  <r>
    <d v="2007-03-09T00:00:00"/>
    <d v="2007-03-09T00:00:00"/>
    <x v="2"/>
    <n v="4.4000000000000004"/>
    <n v="0"/>
    <n v="50"/>
    <n v="55"/>
    <d v="1899-12-30T00:50:55"/>
    <d v="1899-12-30T00:11:34"/>
    <s v="R200701"/>
    <x v="93"/>
    <n v="5.1849427168576145"/>
    <n v="0"/>
    <x v="5"/>
    <s v="Ran with Jen"/>
    <d v="1899-12-30T05:03:11"/>
    <d v="1899-12-30T02:31:36"/>
    <d v="1899-12-30T05:03:11"/>
    <d v="1899-12-30T05:55:35"/>
    <d v="1899-12-30T02:31:36"/>
    <d v="1899-12-30T02:57:48"/>
    <n v="2295"/>
    <x v="6"/>
    <x v="10"/>
    <n v="200703"/>
    <n v="10"/>
    <n v="0"/>
    <n v="9"/>
  </r>
  <r>
    <d v="2007-03-12T00:00:00"/>
    <d v="2007-03-12T00:00:00"/>
    <x v="2"/>
    <n v="4.4000000000000004"/>
    <n v="0"/>
    <n v="45"/>
    <n v="9"/>
    <d v="1899-12-30T00:45:09"/>
    <d v="1899-12-30T00:10:16"/>
    <s v="R200701"/>
    <x v="93"/>
    <n v="5.8471760797342256"/>
    <n v="0"/>
    <x v="19"/>
    <m/>
    <d v="1899-12-30T04:28:51"/>
    <d v="1899-12-30T02:14:25"/>
    <d v="1899-12-30T04:28:51"/>
    <d v="1899-12-30T05:21:15"/>
    <d v="1899-12-30T02:14:25"/>
    <d v="1899-12-30T02:40:37"/>
    <n v="1609"/>
    <x v="6"/>
    <x v="10"/>
    <n v="200703"/>
    <n v="11"/>
    <n v="2"/>
    <n v="12"/>
  </r>
  <r>
    <d v="2007-03-13T00:00:00"/>
    <d v="2007-03-13T00:00:00"/>
    <x v="2"/>
    <n v="3"/>
    <n v="0"/>
    <n v="28"/>
    <n v="13"/>
    <d v="1899-12-30T00:28:13"/>
    <d v="1899-12-30T00:09:24"/>
    <s v="R200701"/>
    <x v="90"/>
    <n v="6.3792085056113468"/>
    <n v="0"/>
    <x v="14"/>
    <s v="Out: 14.18.06 Back:13.55.72"/>
    <d v="1899-12-30T04:06:26"/>
    <d v="1899-12-30T02:03:13"/>
    <d v="1899-12-30T04:06:26"/>
    <d v="1899-12-30T04:58:50"/>
    <d v="1899-12-30T02:03:13"/>
    <d v="1899-12-30T02:29:25"/>
    <n v="977"/>
    <x v="6"/>
    <x v="10"/>
    <n v="200703"/>
    <n v="11"/>
    <n v="0"/>
    <n v="13"/>
  </r>
  <r>
    <d v="2007-03-14T00:00:00"/>
    <d v="2007-03-14T00:00:00"/>
    <x v="2"/>
    <n v="4.4000000000000004"/>
    <n v="0"/>
    <n v="49"/>
    <n v="35"/>
    <d v="1899-12-30T00:49:35"/>
    <d v="1899-12-30T00:11:16"/>
    <s v="R200701"/>
    <x v="93"/>
    <n v="5.3243697478991647"/>
    <n v="0"/>
    <x v="14"/>
    <s v="Walked a couple of times"/>
    <d v="1899-12-30T04:55:15"/>
    <d v="1899-12-30T02:27:37"/>
    <d v="1899-12-30T04:55:15"/>
    <d v="1899-12-30T05:47:39"/>
    <d v="1899-12-30T02:27:37"/>
    <d v="1899-12-30T02:53:49"/>
    <n v="2179"/>
    <x v="6"/>
    <x v="10"/>
    <n v="200703"/>
    <n v="11"/>
    <n v="0"/>
    <n v="14"/>
  </r>
  <r>
    <d v="2007-03-19T00:00:00"/>
    <d v="2007-03-19T00:00:00"/>
    <x v="0"/>
    <n v="0.56000000000000005"/>
    <n v="0"/>
    <n v="21"/>
    <n v="39"/>
    <d v="1899-12-30T00:21:39"/>
    <d v="1899-12-30T00:38:40"/>
    <s v="UB"/>
    <x v="120"/>
    <n v="1.5519630484988467"/>
    <n v="0"/>
    <x v="0"/>
    <s v="Avg Lap 1.1215"/>
    <d v="1899-12-30T01:32:47"/>
    <d v="1899-12-30T00:46:24"/>
    <d v="1899-12-30T16:52:55"/>
    <d v="1899-12-30T17:45:19"/>
    <d v="1899-12-30T08:26:27"/>
    <d v="1899-12-30T08:52:39"/>
    <n v="2964"/>
    <x v="6"/>
    <x v="10"/>
    <n v="200703"/>
    <n v="12"/>
    <n v="4"/>
    <n v="19"/>
  </r>
  <r>
    <d v="2007-03-20T00:00:00"/>
    <d v="2007-03-20T00:00:00"/>
    <x v="2"/>
    <n v="3"/>
    <n v="0"/>
    <n v="30"/>
    <n v="0"/>
    <d v="1899-12-30T00:30:00"/>
    <d v="1899-12-30T00:10:00"/>
    <s v="R200701"/>
    <x v="2"/>
    <n v="6.0000000000000053"/>
    <n v="170"/>
    <x v="0"/>
    <m/>
    <d v="1899-12-30T04:22:00"/>
    <d v="1899-12-30T02:11:00"/>
    <d v="1899-12-30T04:22:00"/>
    <d v="1899-12-30T05:14:24"/>
    <d v="1899-12-30T02:11:00"/>
    <d v="1899-12-30T02:37:12"/>
    <n v="1404"/>
    <x v="6"/>
    <x v="10"/>
    <n v="200703"/>
    <n v="12"/>
    <n v="0"/>
    <n v="20"/>
  </r>
  <r>
    <d v="2007-03-21T00:00:00"/>
    <d v="2007-03-21T00:00:00"/>
    <x v="2"/>
    <n v="3"/>
    <n v="0"/>
    <n v="29"/>
    <n v="30"/>
    <d v="1899-12-30T00:29:30"/>
    <d v="1899-12-30T00:09:50"/>
    <s v="R200701"/>
    <x v="2"/>
    <n v="6.1016949152542415"/>
    <n v="0"/>
    <x v="0"/>
    <m/>
    <d v="1899-12-30T04:17:38"/>
    <d v="1899-12-30T02:08:49"/>
    <d v="1899-12-30T04:17:38"/>
    <d v="1899-12-30T05:10:02"/>
    <d v="1899-12-30T02:08:49"/>
    <d v="1899-12-30T02:35:01"/>
    <n v="1276"/>
    <x v="6"/>
    <x v="10"/>
    <n v="200703"/>
    <n v="12"/>
    <n v="0"/>
    <n v="21"/>
  </r>
  <r>
    <d v="2007-03-22T00:00:00"/>
    <d v="2007-03-22T00:00:00"/>
    <x v="2"/>
    <n v="3"/>
    <n v="0"/>
    <n v="29"/>
    <n v="52"/>
    <d v="1899-12-30T00:29:52"/>
    <d v="1899-12-30T00:09:57"/>
    <s v="R200701"/>
    <x v="90"/>
    <n v="6.0267857142857197"/>
    <n v="157"/>
    <x v="6"/>
    <s v="Out: 15.02.14(153) Back: 14.50.31(161)"/>
    <d v="1899-12-30T04:20:50"/>
    <d v="1899-12-30T02:10:25"/>
    <d v="1899-12-30T04:20:50"/>
    <d v="1899-12-30T05:13:14"/>
    <d v="1899-12-30T02:10:25"/>
    <d v="1899-12-30T02:36:37"/>
    <n v="1369"/>
    <x v="6"/>
    <x v="10"/>
    <n v="200703"/>
    <n v="12"/>
    <n v="0"/>
    <n v="22"/>
  </r>
  <r>
    <d v="2007-03-24T00:00:00"/>
    <d v="2007-03-24T00:00:00"/>
    <x v="2"/>
    <n v="5.0999999999999996"/>
    <n v="0"/>
    <n v="48"/>
    <n v="4"/>
    <d v="1899-12-30T00:48:04"/>
    <d v="1899-12-30T00:09:25"/>
    <s v="R200701"/>
    <x v="121"/>
    <n v="6.3661581137309327"/>
    <n v="174"/>
    <x v="6"/>
    <s v="Splits: 9.12.67(166) + 9.20.49(170) + 9.52.57(177) + 9.56.27(177) +8.12.69(179)"/>
    <d v="1899-12-30T04:06:56"/>
    <d v="1899-12-30T02:03:28"/>
    <d v="1899-12-30T04:06:56"/>
    <d v="1899-12-30T04:59:20"/>
    <d v="1899-12-30T02:03:28"/>
    <d v="1899-12-30T02:29:40"/>
    <n v="986"/>
    <x v="6"/>
    <x v="10"/>
    <n v="200703"/>
    <n v="12"/>
    <n v="1"/>
    <n v="24"/>
  </r>
  <r>
    <d v="2007-03-26T00:00:00"/>
    <d v="2007-03-26T00:00:00"/>
    <x v="2"/>
    <n v="3.1"/>
    <n v="0"/>
    <n v="31"/>
    <n v="45"/>
    <d v="1899-12-30T00:31:45"/>
    <d v="1899-12-30T00:10:15"/>
    <s v="R200701"/>
    <x v="122"/>
    <n v="5.8582677165354378"/>
    <n v="0"/>
    <x v="6"/>
    <m/>
    <d v="1899-12-30T04:28:20"/>
    <d v="1899-12-30T02:14:10"/>
    <d v="1899-12-30T04:28:20"/>
    <d v="1899-12-30T05:20:44"/>
    <d v="1899-12-30T02:14:10"/>
    <d v="1899-12-30T02:40:22"/>
    <n v="1591"/>
    <x v="6"/>
    <x v="10"/>
    <n v="200703"/>
    <n v="13"/>
    <n v="1"/>
    <n v="26"/>
  </r>
  <r>
    <d v="2007-03-28T00:00:00"/>
    <d v="2007-03-28T00:00:00"/>
    <x v="2"/>
    <n v="3"/>
    <n v="0"/>
    <n v="27"/>
    <n v="32"/>
    <d v="1899-12-30T00:27:32"/>
    <d v="1899-12-30T00:09:11"/>
    <s v="R200701"/>
    <x v="90"/>
    <n v="6.5375302663438308"/>
    <n v="0"/>
    <x v="14"/>
    <s v="Out: 13.31.92 Back:14.00.41"/>
    <d v="1899-12-30T04:00:27"/>
    <d v="1899-12-30T02:00:14"/>
    <d v="1899-12-30T04:00:27"/>
    <d v="1899-12-30T04:52:51"/>
    <d v="1899-12-30T02:00:14"/>
    <d v="1899-12-30T02:26:26"/>
    <n v="865"/>
    <x v="6"/>
    <x v="10"/>
    <n v="200703"/>
    <n v="13"/>
    <n v="1"/>
    <n v="28"/>
  </r>
  <r>
    <d v="2007-03-29T00:00:00"/>
    <d v="2007-03-29T00:00:00"/>
    <x v="2"/>
    <n v="3.5"/>
    <n v="0"/>
    <n v="36"/>
    <n v="19"/>
    <d v="1899-12-30T00:36:19"/>
    <d v="1899-12-30T00:10:23"/>
    <s v="R200701"/>
    <x v="89"/>
    <n v="5.7824690224873834"/>
    <n v="0"/>
    <x v="15"/>
    <s v="Out: 17.55.57 Back: 18.23.50"/>
    <d v="1899-12-30T04:31:51"/>
    <d v="1899-12-30T02:15:56"/>
    <d v="1899-12-30T04:31:51"/>
    <d v="1899-12-30T05:24:15"/>
    <d v="1899-12-30T02:15:56"/>
    <d v="1899-12-30T02:42:08"/>
    <n v="1693"/>
    <x v="6"/>
    <x v="10"/>
    <n v="200703"/>
    <n v="13"/>
    <n v="0"/>
    <n v="29"/>
  </r>
  <r>
    <d v="2007-03-30T00:00:00"/>
    <d v="2007-03-30T00:00:00"/>
    <x v="2"/>
    <n v="5"/>
    <n v="0"/>
    <n v="54"/>
    <n v="59"/>
    <d v="1899-12-30T00:54:59"/>
    <d v="1899-12-30T00:11:00"/>
    <s v="R200701"/>
    <x v="101"/>
    <n v="5.4561988481358021"/>
    <n v="147"/>
    <x v="15"/>
    <s v="Fist Beach then Ran with Ron from Anchor Back to Building"/>
    <d v="1899-12-30T04:48:07"/>
    <d v="1899-12-30T02:24:03"/>
    <d v="1899-12-30T04:48:07"/>
    <d v="1899-12-30T05:40:31"/>
    <d v="1899-12-30T02:24:03"/>
    <d v="1899-12-30T02:50:15"/>
    <n v="2048"/>
    <x v="6"/>
    <x v="10"/>
    <n v="200703"/>
    <n v="13"/>
    <n v="0"/>
    <n v="30"/>
  </r>
  <r>
    <d v="2007-04-02T00:00:00"/>
    <d v="2007-04-02T00:00:00"/>
    <x v="2"/>
    <n v="2.9"/>
    <n v="0"/>
    <n v="25"/>
    <n v="5"/>
    <d v="1899-12-30T00:25:05"/>
    <d v="1899-12-30T00:08:39"/>
    <s v="R200701"/>
    <x v="47"/>
    <n v="6.9368770764119665"/>
    <n v="156"/>
    <x v="6"/>
    <s v="Out: 12.40.82(151) Back:12.25.13(162)"/>
    <d v="1899-12-30T03:46:37"/>
    <d v="1899-12-30T01:53:18"/>
    <d v="1899-12-30T03:46:37"/>
    <d v="1899-12-30T04:39:01"/>
    <d v="1899-12-30T01:53:18"/>
    <d v="1899-12-30T02:19:30"/>
    <n v="760"/>
    <x v="6"/>
    <x v="1"/>
    <n v="200704"/>
    <n v="14"/>
    <n v="2"/>
    <n v="2"/>
  </r>
  <r>
    <d v="2007-04-03T00:00:00"/>
    <d v="2007-04-03T00:00:00"/>
    <x v="0"/>
    <n v="0.65"/>
    <n v="0"/>
    <n v="26"/>
    <n v="39"/>
    <d v="1899-12-30T00:26:39"/>
    <d v="1899-12-30T00:41:00"/>
    <s v="UB"/>
    <x v="123"/>
    <n v="1.4634146341463425"/>
    <n v="0"/>
    <x v="0"/>
    <s v="Avg Lap 1.1614"/>
    <d v="1899-12-30T01:38:24"/>
    <d v="1899-12-30T00:49:12"/>
    <d v="1899-12-30T17:54:12"/>
    <d v="1899-12-30T18:46:36"/>
    <d v="1899-12-30T08:57:06"/>
    <d v="1899-12-30T09:23:18"/>
    <n v="3039"/>
    <x v="6"/>
    <x v="1"/>
    <n v="200704"/>
    <n v="14"/>
    <n v="0"/>
    <n v="3"/>
  </r>
  <r>
    <d v="2007-04-04T00:00:00"/>
    <d v="2007-04-04T00:00:00"/>
    <x v="6"/>
    <n v="1"/>
    <n v="1"/>
    <n v="20"/>
    <n v="0"/>
    <d v="1899-12-30T01:20:00"/>
    <d v="1899-12-30T01:20:00"/>
    <s v="R200701"/>
    <x v="118"/>
    <n v="0.75000000000000067"/>
    <n v="0"/>
    <x v="0"/>
    <s v="50 Situps &amp; Chest"/>
    <d v="1899-12-30T00:00:00"/>
    <d v="1899-12-30T00:00:00"/>
    <d v="1899-12-31T10:56:00"/>
    <d v="1899-12-31T11:48:24"/>
    <d v="1899-12-30T17:28:00"/>
    <d v="1899-12-30T17:54:12"/>
    <n v="3107"/>
    <x v="6"/>
    <x v="1"/>
    <n v="200704"/>
    <n v="14"/>
    <n v="0"/>
    <n v="4"/>
  </r>
  <r>
    <d v="2007-04-05T00:00:00"/>
    <d v="2007-04-05T00:00:00"/>
    <x v="0"/>
    <n v="0.5"/>
    <n v="0"/>
    <n v="19"/>
    <n v="14"/>
    <d v="1899-12-30T00:19:14"/>
    <d v="1899-12-30T00:38:28"/>
    <s v="UB"/>
    <x v="124"/>
    <n v="1.5597920277296371"/>
    <n v="0"/>
    <x v="0"/>
    <s v="Avg Lap 1.12125"/>
    <d v="1899-12-30T01:32:19"/>
    <d v="1899-12-30T00:46:10"/>
    <d v="1899-12-30T16:47:50"/>
    <d v="1899-12-30T17:40:14"/>
    <d v="1899-12-30T08:23:55"/>
    <d v="1899-12-30T08:50:07"/>
    <n v="2960"/>
    <x v="6"/>
    <x v="1"/>
    <n v="200704"/>
    <n v="14"/>
    <n v="0"/>
    <n v="5"/>
  </r>
  <r>
    <d v="2007-04-06T00:00:00"/>
    <d v="2007-04-06T00:00:00"/>
    <x v="2"/>
    <n v="6.5"/>
    <n v="1"/>
    <n v="13"/>
    <n v="51"/>
    <d v="1899-12-30T01:13:51"/>
    <d v="1899-12-30T00:11:22"/>
    <s v="R200701"/>
    <x v="96"/>
    <n v="5.280974949221398"/>
    <n v="155"/>
    <x v="15"/>
    <s v="Ran with Jen.  Wind was Brutal"/>
    <d v="1899-12-30T04:57:40"/>
    <d v="1899-12-30T02:28:50"/>
    <d v="1899-12-30T04:57:40"/>
    <d v="1899-12-30T05:50:04"/>
    <d v="1899-12-30T02:28:50"/>
    <d v="1899-12-30T02:55:02"/>
    <n v="2225"/>
    <x v="6"/>
    <x v="1"/>
    <n v="200704"/>
    <n v="14"/>
    <n v="0"/>
    <n v="6"/>
  </r>
  <r>
    <d v="2007-04-09T00:00:00"/>
    <d v="2007-04-09T00:00:00"/>
    <x v="2"/>
    <n v="4"/>
    <n v="0"/>
    <n v="42"/>
    <n v="35"/>
    <d v="1899-12-30T00:42:35"/>
    <d v="1899-12-30T00:10:39"/>
    <s v="R200701"/>
    <x v="75"/>
    <n v="5.6360078277886538"/>
    <n v="150"/>
    <x v="6"/>
    <s v="Out: 20.24.23(149) Back: 22.11.00(151)"/>
    <d v="1899-12-30T04:38:55"/>
    <d v="1899-12-30T02:19:28"/>
    <d v="1899-12-30T04:38:55"/>
    <d v="1899-12-30T05:31:19"/>
    <d v="1899-12-30T02:19:28"/>
    <d v="1899-12-30T02:45:40"/>
    <n v="1858"/>
    <x v="6"/>
    <x v="1"/>
    <n v="200704"/>
    <n v="15"/>
    <n v="2"/>
    <n v="9"/>
  </r>
  <r>
    <d v="2007-04-10T00:00:00"/>
    <d v="2007-04-10T00:00:00"/>
    <x v="2"/>
    <n v="4"/>
    <n v="0"/>
    <n v="44"/>
    <n v="7"/>
    <d v="1899-12-30T00:44:07"/>
    <d v="1899-12-30T00:11:02"/>
    <s v="R200604"/>
    <x v="75"/>
    <n v="5.440120891575372"/>
    <n v="148"/>
    <x v="6"/>
    <s v="Out: 22.15.67(142) Back: 21.51.74(155)"/>
    <d v="1899-12-30T04:48:58"/>
    <d v="1899-12-30T02:24:29"/>
    <d v="1899-12-30T04:48:58"/>
    <d v="1899-12-30T05:41:22"/>
    <d v="1899-12-30T02:24:29"/>
    <d v="1899-12-30T02:50:41"/>
    <n v="2069"/>
    <x v="6"/>
    <x v="1"/>
    <n v="200704"/>
    <n v="15"/>
    <n v="0"/>
    <n v="10"/>
  </r>
  <r>
    <d v="2007-04-11T00:00:00"/>
    <d v="2007-04-11T00:00:00"/>
    <x v="2"/>
    <n v="2.9"/>
    <n v="0"/>
    <n v="28"/>
    <n v="4"/>
    <d v="1899-12-30T00:28:04"/>
    <d v="1899-12-30T00:09:41"/>
    <s v="R200604"/>
    <x v="47"/>
    <n v="6.1995249406175814"/>
    <n v="150"/>
    <x v="6"/>
    <s v="Out: 13.44.21(149) Back:14.20.31(152)"/>
    <d v="1899-12-30T04:13:34"/>
    <d v="1899-12-30T02:06:47"/>
    <d v="1899-12-30T04:13:34"/>
    <d v="1899-12-30T05:05:58"/>
    <d v="1899-12-30T02:06:47"/>
    <d v="1899-12-30T02:32:59"/>
    <n v="1150"/>
    <x v="6"/>
    <x v="1"/>
    <n v="200704"/>
    <n v="15"/>
    <n v="0"/>
    <n v="11"/>
  </r>
  <r>
    <d v="2007-04-23T00:00:00"/>
    <d v="2007-04-23T00:00:00"/>
    <x v="2"/>
    <n v="4"/>
    <n v="0"/>
    <n v="41"/>
    <n v="54"/>
    <d v="1899-12-30T00:41:54"/>
    <d v="1899-12-30T00:10:29"/>
    <s v="R200604"/>
    <x v="75"/>
    <n v="5.7279236276849685"/>
    <n v="158"/>
    <x v="2"/>
    <s v="Out: 20.48.77(152) Back: 21.05.56(164)"/>
    <d v="1899-12-30T04:34:27"/>
    <d v="1899-12-30T02:17:13"/>
    <d v="1899-12-30T04:34:27"/>
    <d v="1899-12-30T05:26:51"/>
    <d v="1899-12-30T02:17:13"/>
    <d v="1899-12-30T02:43:25"/>
    <n v="1761"/>
    <x v="6"/>
    <x v="1"/>
    <n v="200704"/>
    <n v="17"/>
    <n v="11"/>
    <n v="23"/>
  </r>
  <r>
    <d v="2007-04-24T00:00:00"/>
    <d v="2007-04-24T00:00:00"/>
    <x v="2"/>
    <n v="4"/>
    <n v="0"/>
    <n v="44"/>
    <n v="5"/>
    <d v="1899-12-30T00:44:05"/>
    <d v="1899-12-30T00:11:01"/>
    <s v="R200604"/>
    <x v="75"/>
    <n v="5.444234404536866"/>
    <n v="155"/>
    <x v="2"/>
    <s v="Out: 22.07.34(147) Back: 21.58.39(162)"/>
    <d v="1899-12-30T04:48:45"/>
    <d v="1899-12-30T02:24:22"/>
    <d v="1899-12-30T04:48:45"/>
    <d v="1899-12-30T05:41:09"/>
    <d v="1899-12-30T02:24:22"/>
    <d v="1899-12-30T02:50:34"/>
    <n v="2063"/>
    <x v="6"/>
    <x v="1"/>
    <n v="200704"/>
    <n v="17"/>
    <n v="0"/>
    <n v="24"/>
  </r>
  <r>
    <d v="2007-04-25T00:00:00"/>
    <d v="2007-04-25T00:00:00"/>
    <x v="2"/>
    <n v="3.5"/>
    <n v="0"/>
    <n v="35"/>
    <n v="42"/>
    <d v="1899-12-30T00:35:42"/>
    <d v="1899-12-30T00:10:12"/>
    <s v="R200702"/>
    <x v="89"/>
    <n v="5.8823529411764737"/>
    <n v="160"/>
    <x v="2"/>
    <s v="Out: 17.01.64(157) Back: 18.40.88(162)"/>
    <d v="1899-12-30T04:27:14"/>
    <d v="1899-12-30T02:13:37"/>
    <d v="1899-12-30T04:27:14"/>
    <d v="1899-12-30T05:19:38"/>
    <d v="1899-12-30T02:13:37"/>
    <d v="1899-12-30T02:39:49"/>
    <n v="1559"/>
    <x v="6"/>
    <x v="1"/>
    <n v="200704"/>
    <n v="17"/>
    <n v="0"/>
    <n v="25"/>
  </r>
  <r>
    <d v="2007-04-26T00:00:00"/>
    <d v="2007-04-26T00:00:00"/>
    <x v="2"/>
    <n v="3.5"/>
    <n v="0"/>
    <n v="33"/>
    <n v="18"/>
    <d v="1899-12-30T00:33:18"/>
    <d v="1899-12-30T00:09:31"/>
    <s v="R200702"/>
    <x v="89"/>
    <n v="6.3063063063063129"/>
    <n v="166"/>
    <x v="2"/>
    <s v="Out: 17.06.63(161) Back: 16.11.88(171)"/>
    <d v="1899-12-30T04:09:16"/>
    <d v="1899-12-30T02:04:38"/>
    <d v="1899-12-30T04:09:16"/>
    <d v="1899-12-30T05:01:40"/>
    <d v="1899-12-30T02:04:38"/>
    <d v="1899-12-30T02:30:50"/>
    <n v="1040"/>
    <x v="6"/>
    <x v="1"/>
    <n v="200704"/>
    <n v="17"/>
    <n v="0"/>
    <n v="26"/>
  </r>
  <r>
    <d v="2007-04-27T00:00:00"/>
    <d v="2007-04-27T00:00:00"/>
    <x v="2"/>
    <n v="5"/>
    <n v="0"/>
    <n v="52"/>
    <n v="36"/>
    <d v="1899-12-30T00:52:36"/>
    <d v="1899-12-30T00:10:31"/>
    <s v="R200604"/>
    <x v="97"/>
    <n v="5.703422053231944"/>
    <n v="152"/>
    <x v="1"/>
    <s v="Out: 27.21.89(147) Back: 25.14.91(157)"/>
    <d v="1899-12-30T04:35:37"/>
    <d v="1899-12-30T02:17:49"/>
    <d v="1899-12-30T04:35:37"/>
    <d v="1899-12-30T05:28:01"/>
    <d v="1899-12-30T02:17:49"/>
    <d v="1899-12-30T02:44:01"/>
    <n v="1794"/>
    <x v="6"/>
    <x v="1"/>
    <n v="200704"/>
    <n v="17"/>
    <n v="0"/>
    <n v="27"/>
  </r>
  <r>
    <d v="2007-04-30T00:00:00"/>
    <d v="2007-04-30T00:00:00"/>
    <x v="1"/>
    <n v="3.06"/>
    <n v="0"/>
    <n v="12"/>
    <n v="13"/>
    <d v="1899-12-30T00:12:13"/>
    <d v="1899-12-30T00:04:00"/>
    <s v="B       "/>
    <x v="125"/>
    <n v="15.028649386084595"/>
    <n v="0"/>
    <x v="2"/>
    <s v="Munson Loop 5.42.17 - http://www.gmap-pedometer.com/?r=910524"/>
    <d v="1899-12-30T07:27:09"/>
    <d v="1899-12-30T03:43:34"/>
    <d v="1899-12-30T01:44:36"/>
    <d v="1899-12-30T02:37:00"/>
    <d v="1899-12-30T00:52:18"/>
    <d v="1899-12-30T01:18:30"/>
    <n v="423"/>
    <x v="6"/>
    <x v="1"/>
    <n v="200704"/>
    <n v="18"/>
    <n v="2"/>
    <n v="30"/>
  </r>
  <r>
    <d v="2007-04-30T00:00:00"/>
    <d v="2007-04-30T00:00:00"/>
    <x v="2"/>
    <n v="3.5"/>
    <n v="0"/>
    <n v="37"/>
    <n v="43"/>
    <d v="1899-12-30T00:37:43"/>
    <d v="1899-12-30T00:10:47"/>
    <s v="R200702"/>
    <x v="89"/>
    <n v="5.5678303137428236"/>
    <n v="149"/>
    <x v="8"/>
    <s v="Out: 19.46.59(142) Back: 17.57.34(157)"/>
    <d v="1899-12-30T04:42:20"/>
    <d v="1899-12-30T02:21:10"/>
    <d v="1899-12-30T04:42:20"/>
    <d v="1899-12-30T05:34:44"/>
    <d v="1899-12-30T02:21:10"/>
    <d v="1899-12-30T02:47:22"/>
    <n v="1935"/>
    <x v="6"/>
    <x v="1"/>
    <n v="200704"/>
    <n v="18"/>
    <n v="0"/>
    <n v="30"/>
  </r>
  <r>
    <d v="2007-05-01T00:00:00"/>
    <d v="2007-05-01T00:00:00"/>
    <x v="2"/>
    <n v="4"/>
    <n v="0"/>
    <n v="42"/>
    <n v="11"/>
    <d v="1899-12-30T00:42:11"/>
    <d v="1899-12-30T00:10:33"/>
    <s v="R200702"/>
    <x v="75"/>
    <n v="5.6894508099565435"/>
    <n v="154"/>
    <x v="2"/>
    <s v="Out: 21.29.77(149) Back: 20.41.77(160)"/>
    <d v="1899-12-30T04:36:18"/>
    <d v="1899-12-30T02:18:09"/>
    <d v="1899-12-30T04:36:18"/>
    <d v="1899-12-30T05:28:42"/>
    <d v="1899-12-30T02:18:09"/>
    <d v="1899-12-30T02:44:21"/>
    <n v="1813"/>
    <x v="6"/>
    <x v="2"/>
    <n v="200705"/>
    <n v="18"/>
    <n v="0"/>
    <n v="1"/>
  </r>
  <r>
    <d v="2007-05-03T00:00:00"/>
    <d v="2007-05-03T00:00:00"/>
    <x v="2"/>
    <n v="4"/>
    <n v="0"/>
    <n v="40"/>
    <n v="34"/>
    <d v="1899-12-30T00:40:34"/>
    <d v="1899-12-30T00:10:09"/>
    <s v="R200702"/>
    <x v="75"/>
    <n v="5.9161873459326246"/>
    <n v="155"/>
    <x v="2"/>
    <s v="Out: 20.52.66(149) Back: 19.42.22(160)"/>
    <d v="1899-12-30T04:25:43"/>
    <d v="1899-12-30T02:12:51"/>
    <d v="1899-12-30T04:25:43"/>
    <d v="1899-12-30T05:18:07"/>
    <d v="1899-12-30T02:12:51"/>
    <d v="1899-12-30T02:39:03"/>
    <n v="1514"/>
    <x v="6"/>
    <x v="2"/>
    <n v="200705"/>
    <n v="18"/>
    <n v="1"/>
    <n v="3"/>
  </r>
  <r>
    <d v="2007-05-04T00:00:00"/>
    <d v="2007-05-04T00:00:00"/>
    <x v="2"/>
    <n v="5"/>
    <n v="0"/>
    <n v="53"/>
    <n v="20"/>
    <d v="1899-12-30T00:53:20"/>
    <d v="1899-12-30T00:10:40"/>
    <s v="R200702"/>
    <x v="97"/>
    <n v="5.6250000000000036"/>
    <n v="149"/>
    <x v="2"/>
    <s v="Out: 26.22.54(147) Back: 26.58.01(150)"/>
    <d v="1899-12-30T04:39:28"/>
    <d v="1899-12-30T02:19:44"/>
    <d v="1899-12-30T04:39:28"/>
    <d v="1899-12-30T05:31:52"/>
    <d v="1899-12-30T02:19:44"/>
    <d v="1899-12-30T02:45:56"/>
    <n v="1875"/>
    <x v="6"/>
    <x v="2"/>
    <n v="200705"/>
    <n v="18"/>
    <n v="0"/>
    <n v="4"/>
  </r>
  <r>
    <d v="2007-05-07T00:00:00"/>
    <d v="2007-05-07T00:00:00"/>
    <x v="2"/>
    <n v="4.4000000000000004"/>
    <n v="0"/>
    <n v="44"/>
    <n v="45"/>
    <d v="1899-12-30T00:44:45"/>
    <d v="1899-12-30T00:10:10"/>
    <s v="R200702"/>
    <x v="93"/>
    <n v="5.8994413407821282"/>
    <n v="152"/>
    <x v="8"/>
    <s v="Out: 23.15.90(146) Back: 21.29.82(158)"/>
    <d v="1899-12-30T04:26:28"/>
    <d v="1899-12-30T02:13:14"/>
    <d v="1899-12-30T04:26:28"/>
    <d v="1899-12-30T05:18:52"/>
    <d v="1899-12-30T02:13:14"/>
    <d v="1899-12-30T02:39:26"/>
    <n v="1537"/>
    <x v="6"/>
    <x v="2"/>
    <n v="200705"/>
    <n v="19"/>
    <n v="2"/>
    <n v="7"/>
  </r>
  <r>
    <d v="2007-05-08T00:00:00"/>
    <d v="2007-05-08T00:00:00"/>
    <x v="2"/>
    <n v="4.4000000000000004"/>
    <n v="0"/>
    <n v="45"/>
    <n v="30"/>
    <d v="1899-12-30T00:45:30"/>
    <d v="1899-12-30T00:10:20"/>
    <s v="R200702"/>
    <x v="93"/>
    <n v="5.8021978021978073"/>
    <n v="156"/>
    <x v="2"/>
    <s v="Out: 24.29.79(148) Back: 21.00.63(165)"/>
    <d v="1899-12-30T04:30:56"/>
    <d v="1899-12-30T02:15:28"/>
    <d v="1899-12-30T04:30:56"/>
    <d v="1899-12-30T05:23:20"/>
    <d v="1899-12-30T02:15:28"/>
    <d v="1899-12-30T02:41:40"/>
    <n v="1666"/>
    <x v="6"/>
    <x v="2"/>
    <n v="200705"/>
    <n v="19"/>
    <n v="0"/>
    <n v="8"/>
  </r>
  <r>
    <d v="2007-05-10T00:00:00"/>
    <d v="2007-05-10T00:00:00"/>
    <x v="2"/>
    <n v="5"/>
    <n v="0"/>
    <n v="49"/>
    <n v="2"/>
    <d v="1899-12-30T00:49:02"/>
    <d v="1899-12-30T00:09:48"/>
    <s v="R200702"/>
    <x v="97"/>
    <n v="6.1182868796736969"/>
    <n v="172"/>
    <x v="3"/>
    <s v="Out: 23.26.15(167) Back: 25.36.51(177)"/>
    <d v="1899-12-30T04:16:56"/>
    <d v="1899-12-30T02:08:28"/>
    <d v="1899-12-30T04:16:56"/>
    <d v="1899-12-30T05:09:20"/>
    <d v="1899-12-30T02:08:28"/>
    <d v="1899-12-30T02:34:40"/>
    <n v="1252"/>
    <x v="6"/>
    <x v="2"/>
    <n v="200705"/>
    <n v="19"/>
    <n v="1"/>
    <n v="10"/>
  </r>
  <r>
    <d v="2007-05-11T00:00:00"/>
    <d v="2007-05-11T00:00:00"/>
    <x v="2"/>
    <n v="3.5"/>
    <n v="0"/>
    <n v="35"/>
    <n v="32"/>
    <d v="1899-12-30T00:35:32"/>
    <d v="1899-12-30T00:10:09"/>
    <s v="R200604"/>
    <x v="89"/>
    <n v="5.9099437148217691"/>
    <n v="150"/>
    <x v="3"/>
    <s v="Out: 17.43.91(144) Back: 17.48.65(155)"/>
    <d v="1899-12-30T04:26:00"/>
    <d v="1899-12-30T02:13:00"/>
    <d v="1899-12-30T04:26:00"/>
    <d v="1899-12-30T05:18:24"/>
    <d v="1899-12-30T02:13:00"/>
    <d v="1899-12-30T02:39:12"/>
    <n v="1516"/>
    <x v="6"/>
    <x v="2"/>
    <n v="200705"/>
    <n v="19"/>
    <n v="0"/>
    <n v="11"/>
  </r>
  <r>
    <d v="2007-05-14T00:00:00"/>
    <d v="2007-05-14T00:00:00"/>
    <x v="2"/>
    <n v="4"/>
    <n v="0"/>
    <n v="43"/>
    <n v="40"/>
    <d v="1899-12-30T00:43:40"/>
    <d v="1899-12-30T00:10:55"/>
    <s v="R200702"/>
    <x v="75"/>
    <n v="5.4961832061068749"/>
    <n v="0"/>
    <x v="2"/>
    <s v="Out: 22.18.07 Back: 21.22.37"/>
    <d v="1899-12-30T04:46:01"/>
    <d v="1899-12-30T02:23:00"/>
    <d v="1899-12-30T04:46:01"/>
    <d v="1899-12-30T05:38:25"/>
    <d v="1899-12-30T02:23:00"/>
    <d v="1899-12-30T02:49:13"/>
    <n v="2017"/>
    <x v="6"/>
    <x v="2"/>
    <n v="200705"/>
    <n v="20"/>
    <n v="2"/>
    <n v="14"/>
  </r>
  <r>
    <d v="2007-05-15T00:00:00"/>
    <d v="2007-05-15T00:00:00"/>
    <x v="1"/>
    <n v="5"/>
    <n v="0"/>
    <n v="21"/>
    <n v="31"/>
    <d v="1899-12-30T00:21:31"/>
    <d v="1899-12-30T00:04:18"/>
    <s v="B       "/>
    <x v="126"/>
    <n v="13.94268009295121"/>
    <n v="0"/>
    <x v="2"/>
    <m/>
    <d v="1899-12-30T08:01:58"/>
    <d v="1899-12-30T04:00:59"/>
    <d v="1899-12-30T01:52:45"/>
    <d v="1899-12-30T02:45:09"/>
    <d v="1899-12-30T00:56:22"/>
    <d v="1899-12-30T01:22:34"/>
    <n v="534"/>
    <x v="6"/>
    <x v="2"/>
    <n v="200705"/>
    <n v="20"/>
    <n v="0"/>
    <n v="15"/>
  </r>
  <r>
    <d v="2007-05-15T00:00:00"/>
    <d v="2007-05-15T00:00:00"/>
    <x v="2"/>
    <n v="3.5"/>
    <n v="0"/>
    <n v="37"/>
    <n v="2"/>
    <d v="1899-12-30T00:37:02"/>
    <d v="1899-12-30T00:10:35"/>
    <s v="R200702"/>
    <x v="89"/>
    <n v="5.670567056705675"/>
    <n v="0"/>
    <x v="8"/>
    <s v="Out: 19.24.95 Back: 17.37.15"/>
    <d v="1899-12-30T04:37:13"/>
    <d v="1899-12-30T02:18:37"/>
    <d v="1899-12-30T04:37:13"/>
    <d v="1899-12-30T05:29:37"/>
    <d v="1899-12-30T02:18:37"/>
    <d v="1899-12-30T02:44:49"/>
    <n v="1829"/>
    <x v="6"/>
    <x v="2"/>
    <n v="200705"/>
    <n v="20"/>
    <n v="0"/>
    <n v="15"/>
  </r>
  <r>
    <d v="2007-05-17T00:00:00"/>
    <d v="2007-05-17T00:00:00"/>
    <x v="2"/>
    <n v="3.5"/>
    <n v="0"/>
    <n v="32"/>
    <n v="26"/>
    <d v="1899-12-30T00:32:26"/>
    <d v="1899-12-30T00:09:16"/>
    <s v="R200702"/>
    <x v="89"/>
    <n v="6.4748201438848989"/>
    <n v="0"/>
    <x v="2"/>
    <s v="Out: 16.57.43(155) Back: 15.28.62(173)"/>
    <d v="1899-12-30T04:02:47"/>
    <d v="1899-12-30T02:01:24"/>
    <d v="1899-12-30T04:02:47"/>
    <d v="1899-12-30T04:55:11"/>
    <d v="1899-12-30T02:01:24"/>
    <d v="1899-12-30T02:27:36"/>
    <n v="898"/>
    <x v="6"/>
    <x v="2"/>
    <n v="200705"/>
    <n v="20"/>
    <n v="1"/>
    <n v="17"/>
  </r>
  <r>
    <d v="2007-05-20T00:00:00"/>
    <d v="2007-05-20T00:00:00"/>
    <x v="1"/>
    <n v="10.5"/>
    <n v="0"/>
    <n v="38"/>
    <n v="46"/>
    <d v="1899-12-30T00:38:46"/>
    <d v="1899-12-30T00:03:42"/>
    <s v="B       "/>
    <x v="0"/>
    <n v="16.251074806534838"/>
    <n v="154"/>
    <x v="2"/>
    <m/>
    <d v="1899-12-30T06:53:31"/>
    <d v="1899-12-30T03:26:45"/>
    <d v="1899-12-30T01:36:44"/>
    <d v="1899-12-30T02:29:08"/>
    <d v="1899-12-30T00:48:22"/>
    <d v="1899-12-30T01:14:34"/>
    <n v="315"/>
    <x v="6"/>
    <x v="2"/>
    <n v="200705"/>
    <n v="21"/>
    <n v="2"/>
    <n v="20"/>
  </r>
  <r>
    <d v="2007-05-20T00:00:00"/>
    <d v="2007-05-20T00:00:00"/>
    <x v="2"/>
    <n v="2.5"/>
    <n v="0"/>
    <n v="26"/>
    <n v="8"/>
    <d v="1899-12-30T00:26:08"/>
    <d v="1899-12-30T00:10:27"/>
    <s v="R200702"/>
    <x v="12"/>
    <n v="5.7397959183673519"/>
    <n v="163"/>
    <x v="2"/>
    <m/>
    <d v="1899-12-30T04:33:53"/>
    <d v="1899-12-30T02:16:56"/>
    <d v="1899-12-30T04:33:53"/>
    <d v="1899-12-30T05:26:17"/>
    <d v="1899-12-30T02:16:56"/>
    <d v="1899-12-30T02:43:08"/>
    <n v="1745"/>
    <x v="6"/>
    <x v="2"/>
    <n v="200705"/>
    <n v="21"/>
    <n v="0"/>
    <n v="20"/>
  </r>
  <r>
    <d v="2007-05-21T00:00:00"/>
    <d v="2007-05-21T00:00:00"/>
    <x v="2"/>
    <n v="3.5"/>
    <n v="0"/>
    <n v="33"/>
    <n v="53"/>
    <d v="1899-12-30T00:33:53"/>
    <d v="1899-12-30T00:09:41"/>
    <s v="R200702"/>
    <x v="89"/>
    <n v="6.1977373339891839"/>
    <n v="157"/>
    <x v="8"/>
    <s v="Out: 16.41.79(155) Back: 17.11.60(160)"/>
    <d v="1899-12-30T04:13:38"/>
    <d v="1899-12-30T02:06:49"/>
    <d v="1899-12-30T04:13:38"/>
    <d v="1899-12-30T05:06:02"/>
    <d v="1899-12-30T02:06:49"/>
    <d v="1899-12-30T02:33:01"/>
    <n v="1153"/>
    <x v="6"/>
    <x v="2"/>
    <n v="200705"/>
    <n v="21"/>
    <n v="0"/>
    <n v="21"/>
  </r>
  <r>
    <d v="2007-05-22T00:00:00"/>
    <d v="2007-05-22T00:00:00"/>
    <x v="1"/>
    <n v="5"/>
    <n v="0"/>
    <n v="20"/>
    <n v="50"/>
    <d v="1899-12-30T00:20:50"/>
    <d v="1899-12-30T00:04:10"/>
    <s v="B       "/>
    <x v="126"/>
    <n v="14.400000000000013"/>
    <n v="0"/>
    <x v="2"/>
    <m/>
    <d v="1899-12-30T07:46:40"/>
    <d v="1899-12-30T03:53:20"/>
    <d v="1899-12-30T01:49:10"/>
    <d v="1899-12-30T02:41:34"/>
    <d v="1899-12-30T00:54:35"/>
    <d v="1899-12-30T01:20:47"/>
    <n v="499"/>
    <x v="6"/>
    <x v="2"/>
    <n v="200705"/>
    <n v="21"/>
    <n v="0"/>
    <n v="22"/>
  </r>
  <r>
    <d v="2007-05-24T00:00:00"/>
    <d v="2007-05-24T00:00:00"/>
    <x v="2"/>
    <n v="4"/>
    <n v="0"/>
    <n v="42"/>
    <n v="22"/>
    <d v="1899-12-30T00:42:22"/>
    <d v="1899-12-30T00:10:35"/>
    <s v="R200702"/>
    <x v="75"/>
    <n v="5.6648308418568103"/>
    <n v="164"/>
    <x v="8"/>
    <s v="Out: 21.26.38(156) Back: 20.55.86(171)"/>
    <d v="1899-12-30T04:37:30"/>
    <d v="1899-12-30T02:18:45"/>
    <d v="1899-12-30T04:37:30"/>
    <d v="1899-12-30T05:29:54"/>
    <d v="1899-12-30T02:18:45"/>
    <d v="1899-12-30T02:44:57"/>
    <n v="1836"/>
    <x v="6"/>
    <x v="2"/>
    <n v="200705"/>
    <n v="21"/>
    <n v="1"/>
    <n v="24"/>
  </r>
  <r>
    <d v="2007-05-25T00:00:00"/>
    <d v="2007-05-25T00:00:00"/>
    <x v="2"/>
    <n v="3.5"/>
    <n v="0"/>
    <n v="37"/>
    <n v="59"/>
    <d v="1899-12-30T00:37:59"/>
    <d v="1899-12-30T00:10:51"/>
    <s v="R200702"/>
    <x v="89"/>
    <n v="5.5287406757349755"/>
    <n v="162"/>
    <x v="8"/>
    <s v="Out: 19.06.02(155) Back: 18.53.61(169)"/>
    <d v="1899-12-30T04:44:20"/>
    <d v="1899-12-30T02:22:10"/>
    <d v="1899-12-30T04:44:20"/>
    <d v="1899-12-30T05:36:44"/>
    <d v="1899-12-30T02:22:10"/>
    <d v="1899-12-30T02:48:22"/>
    <n v="1981"/>
    <x v="6"/>
    <x v="2"/>
    <n v="200705"/>
    <n v="21"/>
    <n v="0"/>
    <n v="25"/>
  </r>
  <r>
    <d v="2007-05-26T00:00:00"/>
    <d v="2007-05-26T00:00:00"/>
    <x v="1"/>
    <n v="25"/>
    <n v="1"/>
    <n v="48"/>
    <n v="35"/>
    <d v="1899-12-30T01:48:35"/>
    <d v="1899-12-30T00:04:21"/>
    <s v="B       "/>
    <x v="19"/>
    <n v="13.814274750575606"/>
    <n v="0"/>
    <x v="2"/>
    <s v="Bike with Gsr - Slow ride with a couple of stops"/>
    <d v="1899-12-30T08:06:27"/>
    <d v="1899-12-30T04:03:14"/>
    <d v="1899-12-30T01:53:48"/>
    <d v="1899-12-30T02:46:12"/>
    <d v="1899-12-30T00:56:54"/>
    <d v="1899-12-30T01:23:06"/>
    <n v="542"/>
    <x v="6"/>
    <x v="2"/>
    <n v="200705"/>
    <n v="21"/>
    <n v="0"/>
    <n v="26"/>
  </r>
  <r>
    <d v="2007-05-29T00:00:00"/>
    <d v="2007-05-29T00:00:00"/>
    <x v="2"/>
    <n v="4.4000000000000004"/>
    <n v="0"/>
    <n v="46"/>
    <n v="6"/>
    <d v="1899-12-30T00:46:06"/>
    <d v="1899-12-30T00:10:29"/>
    <s v="R200702"/>
    <x v="93"/>
    <n v="5.7266811279826513"/>
    <n v="0"/>
    <x v="2"/>
    <s v="Out: 23.45.40(147) Back: 22.21.16(165)"/>
    <d v="1899-12-30T04:34:30"/>
    <d v="1899-12-30T02:17:15"/>
    <d v="1899-12-30T04:34:30"/>
    <d v="1899-12-30T05:26:54"/>
    <d v="1899-12-30T02:17:15"/>
    <d v="1899-12-30T02:43:27"/>
    <n v="1763"/>
    <x v="6"/>
    <x v="2"/>
    <n v="200705"/>
    <n v="22"/>
    <n v="2"/>
    <n v="29"/>
  </r>
  <r>
    <d v="2007-05-31T00:00:00"/>
    <d v="2007-05-31T00:00:00"/>
    <x v="0"/>
    <n v="0.6"/>
    <n v="0"/>
    <n v="24"/>
    <n v="9"/>
    <d v="1899-12-30T00:24:09"/>
    <d v="1899-12-30T00:40:15"/>
    <s v="UB"/>
    <x v="127"/>
    <n v="1.4906832298136659"/>
    <n v="0"/>
    <x v="0"/>
    <s v="Avg Lap 1.16263"/>
    <d v="1899-12-30T01:36:36"/>
    <d v="1899-12-30T00:48:18"/>
    <d v="1899-12-30T17:34:33"/>
    <d v="1899-12-30T18:26:57"/>
    <d v="1899-12-30T08:47:16"/>
    <d v="1899-12-30T09:13:29"/>
    <n v="3026"/>
    <x v="6"/>
    <x v="2"/>
    <n v="200705"/>
    <n v="22"/>
    <n v="1"/>
    <n v="31"/>
  </r>
  <r>
    <d v="2007-06-05T00:00:00"/>
    <d v="2007-06-05T00:00:00"/>
    <x v="2"/>
    <n v="3.5"/>
    <n v="0"/>
    <n v="36"/>
    <n v="37"/>
    <d v="1899-12-30T00:36:37"/>
    <d v="1899-12-30T00:10:28"/>
    <s v="R200702"/>
    <x v="89"/>
    <n v="5.7350933090578105"/>
    <n v="163"/>
    <x v="7"/>
    <s v="Out: 18.48.32(153) Back: 17.48.76(172)"/>
    <d v="1899-12-30T04:34:06"/>
    <d v="1899-12-30T02:17:03"/>
    <d v="1899-12-30T04:34:06"/>
    <d v="1899-12-30T05:26:30"/>
    <d v="1899-12-30T02:17:03"/>
    <d v="1899-12-30T02:43:15"/>
    <n v="1750"/>
    <x v="6"/>
    <x v="3"/>
    <n v="200706"/>
    <n v="23"/>
    <n v="4"/>
    <n v="5"/>
  </r>
  <r>
    <d v="2007-06-06T00:00:00"/>
    <d v="2007-06-06T00:00:00"/>
    <x v="1"/>
    <n v="8.9"/>
    <n v="0"/>
    <n v="36"/>
    <n v="22"/>
    <d v="1899-12-30T00:36:22"/>
    <d v="1899-12-30T00:04:05"/>
    <s v="Si"/>
    <x v="101"/>
    <n v="14.68377635197068"/>
    <n v="141"/>
    <x v="17"/>
    <s v="Max: 18.9 "/>
    <d v="1899-12-30T07:37:39"/>
    <d v="1899-12-30T03:48:49"/>
    <d v="1899-12-30T01:47:03"/>
    <d v="1899-12-30T02:39:27"/>
    <d v="1899-12-30T00:53:32"/>
    <d v="1899-12-30T01:19:44"/>
    <n v="473"/>
    <x v="6"/>
    <x v="3"/>
    <n v="200706"/>
    <n v="23"/>
    <n v="0"/>
    <n v="6"/>
  </r>
  <r>
    <d v="2007-06-07T00:00:00"/>
    <d v="2007-06-07T00:00:00"/>
    <x v="2"/>
    <n v="3"/>
    <n v="0"/>
    <n v="29"/>
    <n v="6"/>
    <d v="1899-12-30T00:29:06"/>
    <d v="1899-12-30T00:09:42"/>
    <s v="R200702"/>
    <x v="90"/>
    <n v="6.1855670103092821"/>
    <n v="160"/>
    <x v="2"/>
    <s v="Out: 16.00.86(152) Back: 13.05.86(169)"/>
    <d v="1899-12-30T04:14:08"/>
    <d v="1899-12-30T02:07:04"/>
    <d v="1899-12-30T04:14:08"/>
    <d v="1899-12-30T05:06:32"/>
    <d v="1899-12-30T02:07:04"/>
    <d v="1899-12-30T02:33:16"/>
    <n v="1175"/>
    <x v="6"/>
    <x v="3"/>
    <n v="200706"/>
    <n v="23"/>
    <n v="0"/>
    <n v="7"/>
  </r>
  <r>
    <d v="2007-06-09T00:00:00"/>
    <d v="2007-06-09T00:00:00"/>
    <x v="0"/>
    <n v="0.25"/>
    <n v="0"/>
    <n v="11"/>
    <n v="11"/>
    <d v="1899-12-30T00:11:11"/>
    <d v="1899-12-30T00:44:44"/>
    <s v="lake    "/>
    <x v="128"/>
    <n v="1.3412816691505227"/>
    <n v="0"/>
    <x v="0"/>
    <m/>
    <d v="1899-12-30T01:47:22"/>
    <d v="1899-12-30T00:53:41"/>
    <d v="1899-12-30T19:32:01"/>
    <d v="1899-12-30T20:24:25"/>
    <d v="1899-12-30T09:46:00"/>
    <d v="1899-12-30T10:12:12"/>
    <n v="3066"/>
    <x v="6"/>
    <x v="3"/>
    <n v="200706"/>
    <n v="23"/>
    <n v="1"/>
    <n v="9"/>
  </r>
  <r>
    <d v="2007-06-10T00:00:00"/>
    <d v="2007-06-10T00:00:00"/>
    <x v="1"/>
    <n v="17"/>
    <n v="1"/>
    <n v="5"/>
    <n v="23"/>
    <d v="1899-12-30T01:05:23"/>
    <d v="1899-12-30T00:03:51"/>
    <s v="B       "/>
    <x v="129"/>
    <n v="15.600305888350764"/>
    <n v="0"/>
    <x v="6"/>
    <m/>
    <d v="1899-12-30T07:10:46"/>
    <d v="1899-12-30T03:35:23"/>
    <d v="1899-12-30T01:40:46"/>
    <d v="1899-12-30T02:33:10"/>
    <d v="1899-12-30T00:50:23"/>
    <d v="1899-12-30T01:16:35"/>
    <n v="366"/>
    <x v="6"/>
    <x v="3"/>
    <n v="200706"/>
    <n v="24"/>
    <n v="0"/>
    <n v="10"/>
  </r>
  <r>
    <d v="2007-06-10T00:00:00"/>
    <d v="2007-06-10T00:00:00"/>
    <x v="2"/>
    <n v="7"/>
    <n v="1"/>
    <n v="14"/>
    <n v="31"/>
    <d v="1899-12-30T01:14:31"/>
    <d v="1899-12-30T00:10:39"/>
    <s v="R200702"/>
    <x v="4"/>
    <n v="5.6363229702527438"/>
    <n v="177"/>
    <x v="7"/>
    <m/>
    <d v="1899-12-30T04:38:54"/>
    <d v="1899-12-30T02:19:27"/>
    <d v="1899-12-30T04:38:54"/>
    <d v="1899-12-30T05:31:18"/>
    <d v="1899-12-30T02:19:27"/>
    <d v="1899-12-30T02:45:39"/>
    <n v="1857"/>
    <x v="6"/>
    <x v="3"/>
    <n v="200706"/>
    <n v="24"/>
    <n v="0"/>
    <n v="10"/>
  </r>
  <r>
    <d v="2007-06-12T00:00:00"/>
    <d v="2007-06-12T00:00:00"/>
    <x v="2"/>
    <n v="3.1"/>
    <n v="0"/>
    <n v="30"/>
    <n v="6"/>
    <d v="1899-12-30T00:30:06"/>
    <d v="1899-12-30T00:09:43"/>
    <s v="R200702"/>
    <x v="130"/>
    <n v="6.1794019933554853"/>
    <n v="153"/>
    <x v="7"/>
    <s v="Out: 15.24.87(146) Back: 14.41.32(160)"/>
    <d v="1899-12-30T04:14:24"/>
    <d v="1899-12-30T02:07:12"/>
    <d v="1899-12-30T04:14:24"/>
    <d v="1899-12-30T05:06:48"/>
    <d v="1899-12-30T02:07:12"/>
    <d v="1899-12-30T02:33:24"/>
    <n v="1181"/>
    <x v="6"/>
    <x v="3"/>
    <n v="200706"/>
    <n v="24"/>
    <n v="1"/>
    <n v="12"/>
  </r>
  <r>
    <d v="2007-06-13T00:00:00"/>
    <d v="2007-06-13T00:00:00"/>
    <x v="1"/>
    <n v="25"/>
    <n v="1"/>
    <n v="43"/>
    <n v="47"/>
    <d v="1899-12-30T01:43:47"/>
    <d v="1899-12-30T00:04:09"/>
    <s v="B       "/>
    <x v="19"/>
    <n v="14.453187730849537"/>
    <n v="147"/>
    <x v="17"/>
    <s v="Max: 42.3"/>
    <d v="1899-12-30T07:44:57"/>
    <d v="1899-12-30T03:52:28"/>
    <d v="1899-12-30T01:48:46"/>
    <d v="1899-12-30T02:41:10"/>
    <d v="1899-12-30T00:54:23"/>
    <d v="1899-12-30T01:20:35"/>
    <n v="496"/>
    <x v="6"/>
    <x v="3"/>
    <n v="200706"/>
    <n v="24"/>
    <n v="0"/>
    <n v="13"/>
  </r>
  <r>
    <d v="2007-06-14T00:00:00"/>
    <d v="2007-06-14T00:00:00"/>
    <x v="2"/>
    <n v="2.7"/>
    <n v="0"/>
    <n v="23"/>
    <n v="40"/>
    <d v="1899-12-30T00:23:40"/>
    <d v="1899-12-30T00:08:46"/>
    <s v="R200702"/>
    <x v="80"/>
    <n v="6.8450704225352155"/>
    <n v="0"/>
    <x v="6"/>
    <m/>
    <d v="1899-12-30T03:49:39"/>
    <d v="1899-12-30T01:54:50"/>
    <d v="1899-12-30T03:49:39"/>
    <d v="1899-12-30T04:42:03"/>
    <d v="1899-12-30T01:54:50"/>
    <d v="1899-12-30T02:21:02"/>
    <n v="776"/>
    <x v="6"/>
    <x v="3"/>
    <n v="200706"/>
    <n v="24"/>
    <n v="0"/>
    <n v="14"/>
  </r>
  <r>
    <d v="2007-06-16T00:00:00"/>
    <d v="2007-06-16T00:00:00"/>
    <x v="0"/>
    <n v="1"/>
    <n v="0"/>
    <n v="38"/>
    <n v="54"/>
    <d v="1899-12-30T00:38:54"/>
    <d v="1899-12-30T00:38:54"/>
    <s v="lake    "/>
    <x v="19"/>
    <n v="1.5424164524421606"/>
    <n v="161"/>
    <x v="14"/>
    <s v="Time includes run from water to T1 (37:40 out of water)"/>
    <d v="1899-12-30T01:33:22"/>
    <d v="1899-12-30T00:46:41"/>
    <d v="1899-12-30T16:59:11"/>
    <d v="1899-12-30T17:51:35"/>
    <d v="1899-12-30T08:29:35"/>
    <d v="1899-12-30T08:55:47"/>
    <n v="2973"/>
    <x v="6"/>
    <x v="3"/>
    <n v="200706"/>
    <n v="24"/>
    <n v="1"/>
    <n v="16"/>
  </r>
  <r>
    <d v="2007-06-16T00:00:00"/>
    <d v="2007-06-16T00:00:00"/>
    <x v="1"/>
    <n v="25"/>
    <n v="1"/>
    <n v="35"/>
    <n v="2"/>
    <d v="1899-12-30T01:35:02"/>
    <d v="1899-12-30T00:03:48"/>
    <s v="B       "/>
    <x v="19"/>
    <n v="15.783935461241681"/>
    <n v="160"/>
    <x v="14"/>
    <m/>
    <d v="1899-12-30T07:05:45"/>
    <d v="1899-12-30T03:32:52"/>
    <d v="1899-12-30T01:39:36"/>
    <d v="1899-12-30T02:32:00"/>
    <d v="1899-12-30T00:49:48"/>
    <d v="1899-12-30T01:16:00"/>
    <n v="358"/>
    <x v="6"/>
    <x v="3"/>
    <n v="200706"/>
    <n v="24"/>
    <n v="0"/>
    <n v="16"/>
  </r>
  <r>
    <d v="2007-06-16T00:00:00"/>
    <d v="2007-06-16T00:00:00"/>
    <x v="2"/>
    <n v="6.2"/>
    <n v="1"/>
    <n v="8"/>
    <n v="40"/>
    <d v="1899-12-30T01:08:40"/>
    <d v="1899-12-30T00:11:05"/>
    <s v="R200702"/>
    <x v="19"/>
    <n v="5.4174757281553445"/>
    <n v="165"/>
    <x v="14"/>
    <s v="Walked a bit"/>
    <d v="1899-12-30T04:50:10"/>
    <d v="1899-12-30T02:25:05"/>
    <d v="1899-12-30T04:50:10"/>
    <d v="1899-12-30T05:42:34"/>
    <d v="1899-12-30T02:25:05"/>
    <d v="1899-12-30T02:51:17"/>
    <n v="2095"/>
    <x v="6"/>
    <x v="3"/>
    <n v="200706"/>
    <n v="24"/>
    <n v="1"/>
    <n v="16"/>
  </r>
  <r>
    <d v="2007-06-16T00:00:00"/>
    <d v="2007-06-16T00:00:00"/>
    <x v="3"/>
    <n v="1"/>
    <n v="0"/>
    <n v="1"/>
    <n v="54"/>
    <d v="1899-12-30T00:01:54"/>
    <d v="1899-12-30T00:01:54"/>
    <s v="R200702"/>
    <x v="19"/>
    <n v="31.57894736842108"/>
    <n v="165"/>
    <x v="14"/>
    <s v="Walked a bit"/>
    <d v="1899-12-30T00:00:00"/>
    <d v="1899-12-30T00:00:00"/>
    <d v="1899-12-30T00:49:47"/>
    <d v="1899-12-30T01:42:11"/>
    <d v="1899-12-30T00:24:53"/>
    <d v="1899-12-30T00:51:05"/>
    <n v="8"/>
    <x v="6"/>
    <x v="3"/>
    <n v="200706"/>
    <n v="24"/>
    <n v="0"/>
    <n v="16"/>
  </r>
  <r>
    <d v="2007-06-16T00:00:00"/>
    <d v="2007-06-16T00:00:00"/>
    <x v="4"/>
    <n v="1"/>
    <n v="0"/>
    <n v="1"/>
    <n v="16"/>
    <d v="1899-12-30T00:01:16"/>
    <d v="1899-12-30T00:01:16"/>
    <s v="R200702"/>
    <x v="19"/>
    <n v="47.368421052631618"/>
    <n v="165"/>
    <x v="14"/>
    <s v="Walked a bit"/>
    <d v="1899-12-30T00:00:00"/>
    <d v="1899-12-30T00:00:00"/>
    <d v="1899-12-30T00:33:11"/>
    <d v="1899-12-30T01:25:35"/>
    <d v="1899-12-30T00:16:36"/>
    <d v="1899-12-30T00:42:48"/>
    <n v="4"/>
    <x v="6"/>
    <x v="3"/>
    <n v="200706"/>
    <n v="24"/>
    <n v="0"/>
    <n v="16"/>
  </r>
  <r>
    <d v="2007-06-18T00:00:00"/>
    <d v="2007-06-18T00:00:00"/>
    <x v="2"/>
    <n v="2.9"/>
    <n v="0"/>
    <n v="29"/>
    <n v="20"/>
    <d v="1899-12-30T00:29:20"/>
    <d v="1899-12-30T00:10:07"/>
    <s v="R200702"/>
    <x v="47"/>
    <n v="5.9318181818181861"/>
    <n v="0"/>
    <x v="2"/>
    <m/>
    <d v="1899-12-30T04:25:01"/>
    <d v="1899-12-30T02:12:30"/>
    <d v="1899-12-30T04:25:01"/>
    <d v="1899-12-30T05:17:25"/>
    <d v="1899-12-30T02:12:30"/>
    <d v="1899-12-30T02:38:42"/>
    <n v="1496"/>
    <x v="6"/>
    <x v="3"/>
    <n v="200706"/>
    <n v="25"/>
    <n v="1"/>
    <n v="18"/>
  </r>
  <r>
    <d v="2007-06-19T00:00:00"/>
    <d v="2007-06-19T00:00:00"/>
    <x v="2"/>
    <n v="3"/>
    <n v="0"/>
    <n v="32"/>
    <n v="20"/>
    <d v="1899-12-30T00:32:20"/>
    <d v="1899-12-30T00:10:47"/>
    <s v="R200702"/>
    <x v="90"/>
    <n v="5.5670103092783538"/>
    <n v="149"/>
    <x v="3"/>
    <s v="Out: 16.01.25(144) Back: 16.19.50(154)"/>
    <d v="1899-12-30T04:42:23"/>
    <d v="1899-12-30T02:21:11"/>
    <d v="1899-12-30T04:42:23"/>
    <d v="1899-12-30T05:34:47"/>
    <d v="1899-12-30T02:21:11"/>
    <d v="1899-12-30T02:47:23"/>
    <n v="1936"/>
    <x v="6"/>
    <x v="3"/>
    <n v="200706"/>
    <n v="25"/>
    <n v="0"/>
    <n v="19"/>
  </r>
  <r>
    <d v="2007-06-21T00:00:00"/>
    <d v="2007-06-21T00:00:00"/>
    <x v="1"/>
    <n v="7.5"/>
    <n v="0"/>
    <n v="33"/>
    <n v="40"/>
    <d v="1899-12-30T00:33:40"/>
    <d v="1899-12-30T00:04:29"/>
    <s v="Si"/>
    <x v="101"/>
    <n v="13.366336633663376"/>
    <n v="0"/>
    <x v="8"/>
    <m/>
    <d v="1899-12-30T08:22:45"/>
    <d v="1899-12-30T04:11:23"/>
    <d v="1899-12-30T01:57:37"/>
    <d v="1899-12-30T02:50:01"/>
    <d v="1899-12-30T00:58:48"/>
    <d v="1899-12-30T01:25:00"/>
    <n v="577"/>
    <x v="6"/>
    <x v="3"/>
    <n v="200706"/>
    <n v="25"/>
    <n v="1"/>
    <n v="21"/>
  </r>
  <r>
    <d v="2007-06-22T00:00:00"/>
    <d v="2007-06-22T00:00:00"/>
    <x v="0"/>
    <n v="0.5"/>
    <n v="0"/>
    <n v="16"/>
    <n v="26"/>
    <d v="1899-12-30T00:16:26"/>
    <d v="1899-12-30T00:32:52"/>
    <s v="lake    "/>
    <x v="7"/>
    <n v="1.8255578093306299"/>
    <n v="159"/>
    <x v="6"/>
    <s v="Wavy Swim and Had a calf cramp in beginning"/>
    <d v="1899-12-30T01:18:53"/>
    <d v="1899-12-30T00:39:26"/>
    <d v="1899-12-30T14:21:06"/>
    <d v="1899-12-30T15:13:30"/>
    <d v="1899-12-30T07:10:33"/>
    <d v="1899-12-30T07:36:45"/>
    <n v="2800"/>
    <x v="6"/>
    <x v="3"/>
    <n v="200706"/>
    <n v="25"/>
    <n v="0"/>
    <n v="22"/>
  </r>
  <r>
    <d v="2007-06-22T00:00:00"/>
    <d v="2007-06-22T00:00:00"/>
    <x v="1"/>
    <n v="9.1"/>
    <n v="0"/>
    <n v="32"/>
    <n v="7"/>
    <d v="1899-12-30T00:32:07"/>
    <d v="1899-12-30T00:03:32"/>
    <s v="B       "/>
    <x v="7"/>
    <n v="17.00051894135964"/>
    <n v="166"/>
    <x v="17"/>
    <s v="Got another cramp at top of steap hill"/>
    <d v="1899-12-30T06:35:17"/>
    <d v="1899-12-30T03:17:38"/>
    <d v="1899-12-30T01:32:28"/>
    <d v="1899-12-30T02:24:52"/>
    <d v="1899-12-30T00:46:14"/>
    <d v="1899-12-30T01:12:26"/>
    <n v="268"/>
    <x v="6"/>
    <x v="3"/>
    <n v="200706"/>
    <n v="25"/>
    <n v="0"/>
    <n v="22"/>
  </r>
  <r>
    <d v="2007-06-22T00:00:00"/>
    <d v="2007-06-22T00:00:00"/>
    <x v="2"/>
    <n v="3.1"/>
    <n v="0"/>
    <n v="32"/>
    <n v="18"/>
    <d v="1899-12-30T00:32:18"/>
    <d v="1899-12-30T00:10:25"/>
    <s v="R200702"/>
    <x v="7"/>
    <n v="5.7585139318885501"/>
    <n v="171"/>
    <x v="6"/>
    <m/>
    <d v="1899-12-30T04:32:59"/>
    <d v="1899-12-30T02:16:30"/>
    <d v="1899-12-30T04:32:59"/>
    <d v="1899-12-30T05:25:23"/>
    <d v="1899-12-30T02:16:30"/>
    <d v="1899-12-30T02:42:42"/>
    <n v="1728"/>
    <x v="6"/>
    <x v="3"/>
    <n v="200706"/>
    <n v="25"/>
    <n v="0"/>
    <n v="22"/>
  </r>
  <r>
    <d v="2007-06-25T00:00:00"/>
    <d v="2007-06-25T00:00:00"/>
    <x v="2"/>
    <n v="3"/>
    <n v="0"/>
    <n v="28"/>
    <n v="27"/>
    <d v="1899-12-30T00:28:27"/>
    <d v="1899-12-30T00:09:29"/>
    <s v="R200703"/>
    <x v="90"/>
    <n v="6.3268892794376139"/>
    <n v="0"/>
    <x v="3"/>
    <m/>
    <d v="1899-12-30T04:08:28"/>
    <d v="1899-12-30T02:04:14"/>
    <d v="1899-12-30T04:08:28"/>
    <d v="1899-12-30T05:00:52"/>
    <d v="1899-12-30T02:04:14"/>
    <d v="1899-12-30T02:30:26"/>
    <n v="1016"/>
    <x v="6"/>
    <x v="3"/>
    <n v="200706"/>
    <n v="26"/>
    <n v="2"/>
    <n v="25"/>
  </r>
  <r>
    <d v="2007-06-26T00:00:00"/>
    <d v="2007-06-26T00:00:00"/>
    <x v="2"/>
    <n v="3"/>
    <n v="0"/>
    <n v="30"/>
    <n v="11"/>
    <d v="1899-12-30T00:30:11"/>
    <d v="1899-12-30T00:10:04"/>
    <s v="R200703"/>
    <x v="90"/>
    <n v="5.9635560463832187"/>
    <n v="0"/>
    <x v="3"/>
    <s v="Out: 15.28.90 Back: 14.42.48"/>
    <d v="1899-12-30T04:23:36"/>
    <d v="1899-12-30T02:11:48"/>
    <d v="1899-12-30T04:23:36"/>
    <d v="1899-12-30T05:16:00"/>
    <d v="1899-12-30T02:11:48"/>
    <d v="1899-12-30T02:38:00"/>
    <n v="1469"/>
    <x v="6"/>
    <x v="3"/>
    <n v="200706"/>
    <n v="26"/>
    <n v="0"/>
    <n v="26"/>
  </r>
  <r>
    <d v="2007-06-27T00:00:00"/>
    <d v="2007-06-27T00:00:00"/>
    <x v="1"/>
    <n v="9.5"/>
    <n v="0"/>
    <n v="37"/>
    <n v="39"/>
    <d v="1899-12-30T00:37:39"/>
    <d v="1899-12-30T00:03:58"/>
    <s v="Si"/>
    <x v="101"/>
    <n v="15.13944223107571"/>
    <n v="0"/>
    <x v="3"/>
    <s v="Max: 23.61 "/>
    <d v="1899-12-30T07:23:52"/>
    <d v="1899-12-30T03:41:56"/>
    <d v="1899-12-30T01:43:50"/>
    <d v="1899-12-30T02:36:14"/>
    <d v="1899-12-30T00:51:55"/>
    <d v="1899-12-30T01:18:07"/>
    <n v="412"/>
    <x v="6"/>
    <x v="3"/>
    <n v="200706"/>
    <n v="26"/>
    <n v="0"/>
    <n v="27"/>
  </r>
  <r>
    <d v="2007-06-29T00:00:00"/>
    <d v="2007-06-29T00:00:00"/>
    <x v="2"/>
    <n v="3.5"/>
    <n v="0"/>
    <n v="39"/>
    <n v="33"/>
    <d v="1899-12-30T00:39:33"/>
    <d v="1899-12-30T00:11:18"/>
    <s v="R200703"/>
    <x v="89"/>
    <n v="5.3097345132743419"/>
    <n v="0"/>
    <x v="3"/>
    <s v="Ran with Jen"/>
    <d v="1899-12-30T04:56:04"/>
    <d v="1899-12-30T02:28:02"/>
    <d v="1899-12-30T04:56:04"/>
    <d v="1899-12-30T05:48:28"/>
    <d v="1899-12-30T02:28:02"/>
    <d v="1899-12-30T02:54:14"/>
    <n v="2196"/>
    <x v="6"/>
    <x v="3"/>
    <n v="200706"/>
    <n v="26"/>
    <n v="1"/>
    <n v="29"/>
  </r>
  <r>
    <d v="2007-07-01T00:00:00"/>
    <d v="2007-07-01T00:00:00"/>
    <x v="1"/>
    <n v="10.5"/>
    <n v="0"/>
    <n v="36"/>
    <n v="31"/>
    <d v="1899-12-30T00:36:31"/>
    <d v="1899-12-30T00:03:29"/>
    <s v="B       "/>
    <x v="0"/>
    <n v="17.252396166134197"/>
    <n v="155"/>
    <x v="6"/>
    <s v="Brick"/>
    <d v="1899-12-30T06:29:31"/>
    <d v="1899-12-30T03:14:45"/>
    <d v="1899-12-30T01:31:07"/>
    <d v="1899-12-30T02:23:31"/>
    <d v="1899-12-30T00:45:34"/>
    <d v="1899-12-30T01:11:46"/>
    <n v="252"/>
    <x v="6"/>
    <x v="0"/>
    <n v="200707"/>
    <n v="27"/>
    <n v="1"/>
    <n v="1"/>
  </r>
  <r>
    <d v="2007-07-01T00:00:00"/>
    <d v="2007-07-01T00:00:00"/>
    <x v="2"/>
    <n v="3.1"/>
    <n v="0"/>
    <n v="27"/>
    <n v="52"/>
    <d v="1899-12-30T00:27:52"/>
    <d v="1899-12-30T00:08:59"/>
    <s v="R200702"/>
    <x v="0"/>
    <n v="6.6746411483253638"/>
    <n v="164"/>
    <x v="6"/>
    <s v="Brick"/>
    <d v="1899-12-30T03:55:31"/>
    <d v="1899-12-30T01:57:46"/>
    <d v="1899-12-30T03:55:31"/>
    <d v="1899-12-30T04:47:55"/>
    <d v="1899-12-30T01:57:46"/>
    <d v="1899-12-30T02:23:58"/>
    <n v="815"/>
    <x v="6"/>
    <x v="0"/>
    <n v="200707"/>
    <n v="27"/>
    <n v="0"/>
    <n v="1"/>
  </r>
  <r>
    <d v="2007-07-02T00:00:00"/>
    <d v="2007-07-02T00:00:00"/>
    <x v="2"/>
    <n v="3.75"/>
    <n v="0"/>
    <n v="41"/>
    <n v="3"/>
    <d v="1899-12-30T00:41:03"/>
    <d v="1899-12-30T00:10:57"/>
    <s v="R200703"/>
    <x v="131"/>
    <n v="5.4811205846528672"/>
    <n v="148"/>
    <x v="6"/>
    <s v="Ran with Ron, Jen, Pres all for a while"/>
    <d v="1899-12-30T04:46:48"/>
    <d v="1899-12-30T02:23:24"/>
    <d v="1899-12-30T04:46:48"/>
    <d v="1899-12-30T05:39:12"/>
    <d v="1899-12-30T02:23:24"/>
    <d v="1899-12-30T02:49:36"/>
    <n v="2025"/>
    <x v="6"/>
    <x v="0"/>
    <n v="200707"/>
    <n v="27"/>
    <n v="0"/>
    <n v="2"/>
  </r>
  <r>
    <d v="2007-07-03T00:00:00"/>
    <d v="2007-07-03T00:00:00"/>
    <x v="2"/>
    <n v="5"/>
    <n v="0"/>
    <n v="54"/>
    <n v="30"/>
    <d v="1899-12-30T00:54:30"/>
    <d v="1899-12-30T00:10:54"/>
    <s v="R200703"/>
    <x v="97"/>
    <n v="5.5045871559633079"/>
    <n v="0"/>
    <x v="6"/>
    <s v="Ran with Jen &amp; Luisa"/>
    <d v="1899-12-30T04:45:35"/>
    <d v="1899-12-30T02:22:47"/>
    <d v="1899-12-30T04:45:35"/>
    <d v="1899-12-30T05:37:59"/>
    <d v="1899-12-30T02:22:47"/>
    <d v="1899-12-30T02:48:59"/>
    <n v="2002"/>
    <x v="6"/>
    <x v="0"/>
    <n v="200707"/>
    <n v="27"/>
    <n v="0"/>
    <n v="3"/>
  </r>
  <r>
    <d v="2007-07-04T00:00:00"/>
    <d v="2007-07-04T00:00:00"/>
    <x v="1"/>
    <n v="10.5"/>
    <n v="0"/>
    <n v="37"/>
    <n v="54"/>
    <d v="1899-12-30T00:37:54"/>
    <d v="1899-12-30T00:03:37"/>
    <s v="B       "/>
    <x v="0"/>
    <n v="16.622691292876002"/>
    <n v="0"/>
    <x v="6"/>
    <m/>
    <d v="1899-12-30T06:44:16"/>
    <d v="1899-12-30T03:22:08"/>
    <d v="1899-12-30T01:34:34"/>
    <d v="1899-12-30T02:26:58"/>
    <d v="1899-12-30T00:47:17"/>
    <d v="1899-12-30T01:13:29"/>
    <n v="292"/>
    <x v="6"/>
    <x v="0"/>
    <n v="200707"/>
    <n v="27"/>
    <n v="0"/>
    <n v="4"/>
  </r>
  <r>
    <d v="2007-07-04T00:00:00"/>
    <d v="2007-07-04T00:00:00"/>
    <x v="2"/>
    <n v="3.1"/>
    <n v="0"/>
    <n v="28"/>
    <n v="40"/>
    <d v="1899-12-30T00:28:40"/>
    <d v="1899-12-30T00:09:15"/>
    <s v="R200702"/>
    <x v="0"/>
    <n v="6.4883720930232611"/>
    <n v="0"/>
    <x v="6"/>
    <m/>
    <d v="1899-12-30T04:02:17"/>
    <d v="1899-12-30T02:01:08"/>
    <d v="1899-12-30T04:02:17"/>
    <d v="1899-12-30T04:54:41"/>
    <d v="1899-12-30T02:01:08"/>
    <d v="1899-12-30T02:27:20"/>
    <n v="888"/>
    <x v="6"/>
    <x v="0"/>
    <n v="200707"/>
    <n v="27"/>
    <n v="0"/>
    <n v="4"/>
  </r>
  <r>
    <d v="2007-07-06T00:00:00"/>
    <d v="2007-07-06T00:00:00"/>
    <x v="2"/>
    <n v="2"/>
    <n v="0"/>
    <n v="18"/>
    <n v="40"/>
    <d v="1899-12-30T00:18:40"/>
    <d v="1899-12-30T00:09:20"/>
    <s v="R200703"/>
    <x v="2"/>
    <n v="6.4285714285714342"/>
    <n v="158"/>
    <x v="0"/>
    <m/>
    <d v="1899-12-30T04:04:32"/>
    <d v="1899-12-30T02:02:16"/>
    <d v="1899-12-30T04:04:32"/>
    <d v="1899-12-30T04:56:56"/>
    <d v="1899-12-30T02:02:16"/>
    <d v="1899-12-30T02:28:28"/>
    <n v="940"/>
    <x v="6"/>
    <x v="0"/>
    <n v="200707"/>
    <n v="27"/>
    <n v="1"/>
    <n v="6"/>
  </r>
  <r>
    <d v="2007-07-09T00:00:00"/>
    <d v="2007-07-09T00:00:00"/>
    <x v="2"/>
    <n v="3"/>
    <n v="0"/>
    <n v="31"/>
    <n v="15"/>
    <d v="1899-12-30T00:31:15"/>
    <d v="1899-12-30T00:10:25"/>
    <s v="R200703"/>
    <x v="90"/>
    <n v="5.7600000000000033"/>
    <n v="156"/>
    <x v="4"/>
    <m/>
    <d v="1899-12-30T04:32:55"/>
    <d v="1899-12-30T02:16:28"/>
    <d v="1899-12-30T04:32:55"/>
    <d v="1899-12-30T05:25:19"/>
    <d v="1899-12-30T02:16:28"/>
    <d v="1899-12-30T02:42:40"/>
    <n v="1726"/>
    <x v="6"/>
    <x v="0"/>
    <n v="200707"/>
    <n v="28"/>
    <n v="2"/>
    <n v="9"/>
  </r>
  <r>
    <d v="2007-07-11T00:00:00"/>
    <d v="2007-07-11T00:00:00"/>
    <x v="0"/>
    <n v="0.5"/>
    <n v="0"/>
    <n v="17"/>
    <n v="56"/>
    <d v="1899-12-30T00:17:56"/>
    <d v="1899-12-30T00:35:52"/>
    <s v="lake    "/>
    <x v="0"/>
    <n v="1.6728624535315999"/>
    <n v="165"/>
    <x v="4"/>
    <s v="Tons of people - crowded at start"/>
    <d v="1899-12-30T01:26:05"/>
    <d v="1899-12-30T00:43:02"/>
    <d v="1899-12-30T15:39:42"/>
    <d v="1899-12-30T16:32:06"/>
    <d v="1899-12-30T07:49:51"/>
    <d v="1899-12-30T08:16:03"/>
    <n v="2892"/>
    <x v="6"/>
    <x v="0"/>
    <n v="200707"/>
    <n v="28"/>
    <n v="1"/>
    <n v="11"/>
  </r>
  <r>
    <d v="2007-07-11T00:00:00"/>
    <d v="2007-07-11T00:00:00"/>
    <x v="1"/>
    <n v="10.5"/>
    <n v="0"/>
    <n v="37"/>
    <n v="11"/>
    <d v="1899-12-30T00:37:11"/>
    <d v="1899-12-30T00:03:32"/>
    <s v="B       "/>
    <x v="0"/>
    <n v="16.943074854325431"/>
    <n v="168"/>
    <x v="20"/>
    <m/>
    <d v="1899-12-30T06:36:37"/>
    <d v="1899-12-30T03:18:19"/>
    <d v="1899-12-30T01:32:47"/>
    <d v="1899-12-30T02:25:11"/>
    <d v="1899-12-30T00:46:23"/>
    <d v="1899-12-30T01:12:35"/>
    <n v="275"/>
    <x v="6"/>
    <x v="0"/>
    <n v="200707"/>
    <n v="28"/>
    <n v="0"/>
    <n v="11"/>
  </r>
  <r>
    <d v="2007-07-11T00:00:00"/>
    <d v="2007-07-11T00:00:00"/>
    <x v="2"/>
    <n v="3.1"/>
    <n v="0"/>
    <n v="37"/>
    <n v="10"/>
    <d v="1899-12-30T00:37:10"/>
    <d v="1899-12-30T00:11:59"/>
    <s v="R200702"/>
    <x v="0"/>
    <n v="5.0044843049327401"/>
    <n v="164"/>
    <x v="12"/>
    <s v="Fell apart on the run"/>
    <d v="1899-12-30T05:14:07"/>
    <d v="1899-12-30T02:37:04"/>
    <d v="1899-12-30T05:14:07"/>
    <d v="1899-12-30T06:06:31"/>
    <d v="1899-12-30T02:37:04"/>
    <d v="1899-12-30T03:03:16"/>
    <n v="2416"/>
    <x v="6"/>
    <x v="0"/>
    <n v="200707"/>
    <n v="28"/>
    <n v="0"/>
    <n v="11"/>
  </r>
  <r>
    <d v="2007-07-11T00:00:00"/>
    <d v="2007-07-11T00:00:00"/>
    <x v="3"/>
    <n v="0.1"/>
    <n v="0"/>
    <n v="1"/>
    <n v="32"/>
    <d v="1899-12-30T00:01:32"/>
    <d v="1899-12-30T00:15:20"/>
    <s v="T1"/>
    <x v="0"/>
    <n v="3.9130434782608732"/>
    <n v="0"/>
    <x v="4"/>
    <m/>
    <d v="1899-12-30T00:00:00"/>
    <d v="1899-12-30T00:00:00"/>
    <d v="1899-12-30T06:41:44"/>
    <d v="1899-12-30T07:34:08"/>
    <d v="1899-12-30T03:20:52"/>
    <d v="1899-12-30T03:47:04"/>
    <n v="2687"/>
    <x v="6"/>
    <x v="0"/>
    <n v="200707"/>
    <n v="28"/>
    <n v="0"/>
    <n v="11"/>
  </r>
  <r>
    <d v="2007-07-11T00:00:00"/>
    <d v="2007-07-11T00:00:00"/>
    <x v="4"/>
    <n v="0.1"/>
    <n v="0"/>
    <n v="1"/>
    <n v="6"/>
    <d v="1899-12-30T00:01:06"/>
    <d v="1899-12-30T00:11:00"/>
    <s v="T2"/>
    <x v="0"/>
    <n v="5.4545454545454586"/>
    <n v="0"/>
    <x v="12"/>
    <m/>
    <d v="1899-12-30T00:00:00"/>
    <d v="1899-12-30T00:00:00"/>
    <d v="1899-12-30T04:48:12"/>
    <d v="1899-12-30T05:40:36"/>
    <d v="1899-12-30T02:24:06"/>
    <d v="1899-12-30T02:50:18"/>
    <n v="2051"/>
    <x v="6"/>
    <x v="0"/>
    <n v="200707"/>
    <n v="28"/>
    <n v="0"/>
    <n v="11"/>
  </r>
  <r>
    <d v="2007-07-11T00:00:00"/>
    <d v="2007-07-11T00:00:00"/>
    <x v="3"/>
    <n v="1"/>
    <n v="0"/>
    <n v="2"/>
    <n v="38"/>
    <d v="1899-12-30T00:02:38"/>
    <d v="1899-12-30T00:02:38"/>
    <s v="unk"/>
    <x v="0"/>
    <n v="22.784810126582297"/>
    <n v="0"/>
    <x v="0"/>
    <m/>
    <d v="1899-12-30T00:00:00"/>
    <d v="1899-12-30T00:00:00"/>
    <d v="1899-12-30T01:09:00"/>
    <d v="1899-12-30T02:01:24"/>
    <d v="1899-12-30T00:34:30"/>
    <d v="1899-12-30T01:00:42"/>
    <n v="64"/>
    <x v="6"/>
    <x v="0"/>
    <n v="200707"/>
    <n v="28"/>
    <n v="0"/>
    <n v="11"/>
  </r>
  <r>
    <d v="2007-07-13T00:00:00"/>
    <d v="2007-07-13T00:00:00"/>
    <x v="2"/>
    <n v="2.8"/>
    <n v="0"/>
    <n v="26"/>
    <n v="44"/>
    <d v="1899-12-30T00:26:44"/>
    <d v="1899-12-30T00:09:33"/>
    <s v="R200703"/>
    <x v="132"/>
    <n v="6.2842892768079848"/>
    <n v="0"/>
    <x v="3"/>
    <m/>
    <d v="1899-12-30T04:10:09"/>
    <d v="1899-12-30T02:05:04"/>
    <d v="1899-12-30T04:10:09"/>
    <d v="1899-12-30T05:02:33"/>
    <d v="1899-12-30T02:05:04"/>
    <d v="1899-12-30T02:31:16"/>
    <n v="1066"/>
    <x v="6"/>
    <x v="0"/>
    <n v="200707"/>
    <n v="28"/>
    <n v="1"/>
    <n v="13"/>
  </r>
  <r>
    <d v="2007-07-13T00:00:00"/>
    <d v="2007-07-13T00:00:00"/>
    <x v="7"/>
    <n v="0.62"/>
    <n v="0"/>
    <n v="5"/>
    <n v="0"/>
    <d v="1899-12-30T00:05:00"/>
    <d v="1899-12-30T00:08:04"/>
    <s v="Row"/>
    <x v="133"/>
    <n v="7.4400000000000057"/>
    <n v="0"/>
    <x v="0"/>
    <s v="1000 Meters"/>
    <d v="1899-12-30T00:00:00"/>
    <d v="1899-12-30T00:00:00"/>
    <d v="1899-12-30T03:31:17"/>
    <d v="1899-12-30T04:23:41"/>
    <d v="1899-12-30T01:45:39"/>
    <d v="1899-12-30T02:11:51"/>
    <n v="720"/>
    <x v="6"/>
    <x v="0"/>
    <n v="200707"/>
    <n v="28"/>
    <n v="0"/>
    <n v="13"/>
  </r>
  <r>
    <d v="2007-07-16T00:00:00"/>
    <d v="2007-07-16T00:00:00"/>
    <x v="2"/>
    <n v="3"/>
    <n v="0"/>
    <n v="32"/>
    <n v="5"/>
    <d v="1899-12-30T00:32:05"/>
    <d v="1899-12-30T00:10:42"/>
    <s v="R200703"/>
    <x v="90"/>
    <n v="5.6103896103896158"/>
    <n v="155"/>
    <x v="3"/>
    <s v="Out: 16.16.86(148) Back: 15.48.34(162)"/>
    <d v="1899-12-30T04:40:12"/>
    <d v="1899-12-30T02:20:06"/>
    <d v="1899-12-30T04:40:12"/>
    <d v="1899-12-30T05:32:36"/>
    <d v="1899-12-30T02:20:06"/>
    <d v="1899-12-30T02:46:18"/>
    <n v="1883"/>
    <x v="6"/>
    <x v="0"/>
    <n v="200707"/>
    <n v="29"/>
    <n v="2"/>
    <n v="16"/>
  </r>
  <r>
    <d v="2007-07-16T00:00:00"/>
    <d v="2007-07-16T00:00:00"/>
    <x v="7"/>
    <n v="0.64"/>
    <n v="0"/>
    <n v="5"/>
    <n v="0"/>
    <d v="1899-12-30T00:05:00"/>
    <d v="1899-12-30T00:07:49"/>
    <s v="Row"/>
    <x v="133"/>
    <n v="7.6800000000000059"/>
    <n v="0"/>
    <x v="0"/>
    <s v="1025 Meters"/>
    <d v="1899-12-30T00:00:00"/>
    <d v="1899-12-30T00:00:00"/>
    <d v="1899-12-30T03:24:41"/>
    <d v="1899-12-30T04:17:05"/>
    <d v="1899-12-30T01:42:21"/>
    <d v="1899-12-30T02:08:33"/>
    <n v="712"/>
    <x v="6"/>
    <x v="0"/>
    <n v="200707"/>
    <n v="29"/>
    <n v="0"/>
    <n v="16"/>
  </r>
  <r>
    <d v="2007-07-17T00:00:00"/>
    <d v="2007-07-17T00:00:00"/>
    <x v="2"/>
    <n v="3.5"/>
    <n v="0"/>
    <n v="38"/>
    <n v="42"/>
    <d v="1899-12-30T00:38:42"/>
    <d v="1899-12-30T00:11:03"/>
    <s v="R200703"/>
    <x v="89"/>
    <n v="5.4263565891472911"/>
    <n v="157"/>
    <x v="4"/>
    <s v="Out: 17.40.68(154) Back: 21.02.13(160)"/>
    <d v="1899-12-30T04:49:42"/>
    <d v="1899-12-30T02:24:51"/>
    <d v="1899-12-30T04:49:42"/>
    <d v="1899-12-30T05:42:06"/>
    <d v="1899-12-30T02:24:51"/>
    <d v="1899-12-30T02:51:03"/>
    <n v="2083"/>
    <x v="6"/>
    <x v="0"/>
    <n v="200707"/>
    <n v="29"/>
    <n v="0"/>
    <n v="17"/>
  </r>
  <r>
    <d v="2007-07-30T00:00:00"/>
    <d v="2007-07-30T00:00:00"/>
    <x v="1"/>
    <n v="5"/>
    <n v="0"/>
    <n v="45"/>
    <n v="0"/>
    <d v="1899-12-30T00:45:00"/>
    <d v="1899-12-30T00:09:00"/>
    <s v="Other"/>
    <x v="134"/>
    <n v="6.6666666666666714"/>
    <n v="0"/>
    <x v="4"/>
    <s v="Nolan's First Big Ride"/>
    <d v="1899-12-30T16:48:00"/>
    <d v="1899-12-30T08:24:00"/>
    <d v="1899-12-30T03:55:48"/>
    <d v="1899-12-30T04:48:12"/>
    <d v="1899-12-30T01:57:54"/>
    <d v="1899-12-30T02:24:06"/>
    <n v="816"/>
    <x v="6"/>
    <x v="0"/>
    <n v="200707"/>
    <n v="31"/>
    <n v="12"/>
    <n v="30"/>
  </r>
  <r>
    <d v="2007-07-31T00:00:00"/>
    <d v="2007-07-31T00:00:00"/>
    <x v="2"/>
    <n v="2.75"/>
    <n v="0"/>
    <n v="31"/>
    <n v="33"/>
    <d v="1899-12-30T00:31:33"/>
    <d v="1899-12-30T00:11:28"/>
    <s v="R200702"/>
    <x v="135"/>
    <n v="5.2297939778129985"/>
    <n v="0"/>
    <x v="21"/>
    <m/>
    <d v="1899-12-30T05:00:35"/>
    <d v="1899-12-30T02:30:18"/>
    <d v="1899-12-30T05:00:35"/>
    <d v="1899-12-30T05:52:59"/>
    <d v="1899-12-30T02:30:18"/>
    <d v="1899-12-30T02:56:30"/>
    <n v="2262"/>
    <x v="6"/>
    <x v="0"/>
    <n v="200707"/>
    <n v="31"/>
    <n v="0"/>
    <n v="31"/>
  </r>
  <r>
    <d v="2007-08-11T00:00:00"/>
    <d v="2007-08-11T00:00:00"/>
    <x v="0"/>
    <n v="0.5"/>
    <n v="0"/>
    <n v="17"/>
    <n v="45"/>
    <d v="1899-12-30T00:17:45"/>
    <d v="1899-12-30T00:35:30"/>
    <s v="lake    "/>
    <x v="7"/>
    <n v="1.6901408450704238"/>
    <n v="0"/>
    <x v="6"/>
    <s v="New Rectange Swim"/>
    <d v="1899-12-30T01:25:12"/>
    <d v="1899-12-30T00:42:36"/>
    <d v="1899-12-30T15:30:06"/>
    <d v="1899-12-30T16:22:30"/>
    <d v="1899-12-30T07:45:03"/>
    <d v="1899-12-30T08:11:15"/>
    <n v="2881"/>
    <x v="6"/>
    <x v="4"/>
    <n v="200708"/>
    <n v="32"/>
    <n v="10"/>
    <n v="11"/>
  </r>
  <r>
    <d v="2007-08-11T00:00:00"/>
    <d v="2007-08-11T00:00:00"/>
    <x v="1"/>
    <n v="9.1"/>
    <n v="0"/>
    <n v="32"/>
    <n v="29"/>
    <d v="1899-12-30T00:32:29"/>
    <d v="1899-12-30T00:03:34"/>
    <s v="B       "/>
    <x v="7"/>
    <n v="16.808619805028233"/>
    <n v="0"/>
    <x v="6"/>
    <m/>
    <d v="1899-12-30T06:39:48"/>
    <d v="1899-12-30T03:19:54"/>
    <d v="1899-12-30T01:33:31"/>
    <d v="1899-12-30T02:25:55"/>
    <d v="1899-12-30T00:46:46"/>
    <d v="1899-12-30T01:12:58"/>
    <n v="281"/>
    <x v="6"/>
    <x v="4"/>
    <n v="200708"/>
    <n v="32"/>
    <n v="0"/>
    <n v="11"/>
  </r>
  <r>
    <d v="2007-08-11T00:00:00"/>
    <d v="2007-08-11T00:00:00"/>
    <x v="2"/>
    <n v="3.1"/>
    <n v="0"/>
    <n v="34"/>
    <n v="30"/>
    <d v="1899-12-30T00:34:30"/>
    <d v="1899-12-30T00:11:08"/>
    <s v="R200702"/>
    <x v="7"/>
    <n v="5.3913043478260914"/>
    <n v="0"/>
    <x v="6"/>
    <s v="Walked a bunch  "/>
    <d v="1899-12-30T04:51:35"/>
    <d v="1899-12-30T02:25:47"/>
    <d v="1899-12-30T04:51:35"/>
    <d v="1899-12-30T05:43:59"/>
    <d v="1899-12-30T02:25:47"/>
    <d v="1899-12-30T02:51:59"/>
    <n v="2126"/>
    <x v="6"/>
    <x v="4"/>
    <n v="200708"/>
    <n v="32"/>
    <n v="0"/>
    <n v="11"/>
  </r>
  <r>
    <d v="2007-08-13T00:00:00"/>
    <d v="2007-08-13T00:00:00"/>
    <x v="2"/>
    <n v="3.5"/>
    <n v="0"/>
    <n v="36"/>
    <n v="35"/>
    <d v="1899-12-30T00:36:35"/>
    <d v="1899-12-30T00:10:27"/>
    <s v="R200703"/>
    <x v="89"/>
    <n v="5.7403189066059275"/>
    <n v="161"/>
    <x v="2"/>
    <s v="Out: 18.07.81(156) Back: 18.27.60(166)"/>
    <d v="1899-12-30T04:33:51"/>
    <d v="1899-12-30T02:16:56"/>
    <d v="1899-12-30T04:33:51"/>
    <d v="1899-12-30T05:26:15"/>
    <d v="1899-12-30T02:16:56"/>
    <d v="1899-12-30T02:43:08"/>
    <n v="1744"/>
    <x v="6"/>
    <x v="4"/>
    <n v="200708"/>
    <n v="33"/>
    <n v="1"/>
    <n v="13"/>
  </r>
  <r>
    <d v="2007-08-14T00:00:00"/>
    <d v="2007-08-14T00:00:00"/>
    <x v="2"/>
    <n v="3.5"/>
    <n v="0"/>
    <n v="36"/>
    <n v="41"/>
    <d v="1899-12-30T00:36:41"/>
    <d v="1899-12-30T00:10:29"/>
    <s v="R200703"/>
    <x v="89"/>
    <n v="5.7246706042707904"/>
    <n v="158"/>
    <x v="2"/>
    <s v="Out: 17.28.74(155) Back: 19.12.50(161)"/>
    <d v="1899-12-30T04:34:36"/>
    <d v="1899-12-30T02:17:18"/>
    <d v="1899-12-30T04:34:36"/>
    <d v="1899-12-30T05:27:00"/>
    <d v="1899-12-30T02:17:18"/>
    <d v="1899-12-30T02:43:30"/>
    <n v="1766"/>
    <x v="6"/>
    <x v="4"/>
    <n v="200708"/>
    <n v="33"/>
    <n v="0"/>
    <n v="14"/>
  </r>
  <r>
    <d v="2007-08-15T00:00:00"/>
    <d v="2007-08-15T00:00:00"/>
    <x v="2"/>
    <n v="3.5"/>
    <n v="0"/>
    <n v="39"/>
    <n v="57"/>
    <d v="1899-12-30T00:39:57"/>
    <d v="1899-12-30T00:11:25"/>
    <s v="R200703"/>
    <x v="89"/>
    <n v="5.256570713391743"/>
    <n v="158"/>
    <x v="2"/>
    <s v="Out: 19.54.88(150) Back: 20.02.86(166)"/>
    <d v="1899-12-30T04:59:03"/>
    <d v="1899-12-30T02:29:32"/>
    <d v="1899-12-30T04:59:03"/>
    <d v="1899-12-30T05:51:27"/>
    <d v="1899-12-30T02:29:32"/>
    <d v="1899-12-30T02:55:44"/>
    <n v="2240"/>
    <x v="6"/>
    <x v="4"/>
    <n v="200708"/>
    <n v="33"/>
    <n v="0"/>
    <n v="15"/>
  </r>
  <r>
    <d v="2007-08-16T00:00:00"/>
    <d v="2007-08-16T00:00:00"/>
    <x v="2"/>
    <n v="1.5"/>
    <n v="0"/>
    <n v="17"/>
    <n v="0"/>
    <d v="1899-12-30T00:17:00"/>
    <d v="1899-12-30T00:11:20"/>
    <s v="R200703"/>
    <x v="81"/>
    <n v="5.2941176470588278"/>
    <n v="0"/>
    <x v="0"/>
    <m/>
    <d v="1899-12-30T04:56:56"/>
    <d v="1899-12-30T02:28:28"/>
    <d v="1899-12-30T04:56:56"/>
    <d v="1899-12-30T05:49:20"/>
    <d v="1899-12-30T02:28:28"/>
    <d v="1899-12-30T02:54:40"/>
    <n v="2212"/>
    <x v="6"/>
    <x v="4"/>
    <n v="200708"/>
    <n v="33"/>
    <n v="0"/>
    <n v="16"/>
  </r>
  <r>
    <d v="2007-08-16T00:00:00"/>
    <d v="2007-08-16T00:00:00"/>
    <x v="2"/>
    <n v="2"/>
    <n v="0"/>
    <n v="16"/>
    <n v="29"/>
    <d v="1899-12-30T00:16:29"/>
    <d v="1899-12-30T00:08:15"/>
    <s v="R200703"/>
    <x v="52"/>
    <n v="7.2800808897876692"/>
    <n v="162"/>
    <x v="4"/>
    <s v="Out: 7.26.67(167) Back: 9.02.38(159)"/>
    <d v="1899-12-30T03:35:56"/>
    <d v="1899-12-30T01:47:58"/>
    <d v="1899-12-30T03:35:56"/>
    <d v="1899-12-30T04:28:20"/>
    <d v="1899-12-30T01:47:58"/>
    <d v="1899-12-30T02:14:10"/>
    <n v="725"/>
    <x v="6"/>
    <x v="4"/>
    <n v="200708"/>
    <n v="33"/>
    <n v="0"/>
    <n v="16"/>
  </r>
  <r>
    <d v="2007-08-17T00:00:00"/>
    <d v="2007-08-17T00:00:00"/>
    <x v="2"/>
    <n v="4"/>
    <n v="0"/>
    <n v="44"/>
    <n v="30"/>
    <d v="1899-12-30T00:44:30"/>
    <d v="1899-12-30T00:11:07"/>
    <s v="R200703"/>
    <x v="75"/>
    <n v="5.3932584269662964"/>
    <n v="0"/>
    <x v="7"/>
    <s v="Out: 22.18.62(147) Back: 22.11.55(163)"/>
    <d v="1899-12-30T04:51:29"/>
    <d v="1899-12-30T02:25:44"/>
    <d v="1899-12-30T04:51:29"/>
    <d v="1899-12-30T05:43:53"/>
    <d v="1899-12-30T02:25:44"/>
    <d v="1899-12-30T02:51:56"/>
    <n v="2125"/>
    <x v="6"/>
    <x v="4"/>
    <n v="200708"/>
    <n v="33"/>
    <n v="0"/>
    <n v="17"/>
  </r>
  <r>
    <d v="2007-08-20T00:00:00"/>
    <d v="2007-08-20T00:00:00"/>
    <x v="2"/>
    <n v="3.5"/>
    <n v="0"/>
    <n v="38"/>
    <n v="5"/>
    <d v="1899-12-30T00:38:05"/>
    <d v="1899-12-30T00:10:53"/>
    <s v="R200703"/>
    <x v="89"/>
    <n v="5.5142231947483618"/>
    <n v="0"/>
    <x v="14"/>
    <s v="Out: 19.44.30(146) Back: 18.21.16(161)"/>
    <d v="1899-12-30T04:45:05"/>
    <d v="1899-12-30T02:22:32"/>
    <d v="1899-12-30T04:45:05"/>
    <d v="1899-12-30T05:37:29"/>
    <d v="1899-12-30T02:22:32"/>
    <d v="1899-12-30T02:48:44"/>
    <n v="1995"/>
    <x v="6"/>
    <x v="4"/>
    <n v="200708"/>
    <n v="34"/>
    <n v="2"/>
    <n v="20"/>
  </r>
  <r>
    <d v="2007-08-21T00:00:00"/>
    <d v="2007-08-21T00:00:00"/>
    <x v="2"/>
    <n v="2.5"/>
    <n v="0"/>
    <n v="20"/>
    <n v="56"/>
    <d v="1899-12-30T00:20:56"/>
    <d v="1899-12-30T00:08:22"/>
    <s v="R200703"/>
    <x v="80"/>
    <n v="7.1656050955414061"/>
    <n v="0"/>
    <x v="12"/>
    <s v="Out: 10.10.38(162) Back: 10.46.10(172)"/>
    <d v="1899-12-30T03:39:23"/>
    <d v="1899-12-30T01:49:41"/>
    <d v="1899-12-30T03:39:23"/>
    <d v="1899-12-30T04:31:47"/>
    <d v="1899-12-30T01:49:41"/>
    <d v="1899-12-30T02:15:53"/>
    <n v="730"/>
    <x v="6"/>
    <x v="4"/>
    <n v="200708"/>
    <n v="34"/>
    <n v="0"/>
    <n v="21"/>
  </r>
  <r>
    <d v="2007-08-22T00:00:00"/>
    <d v="2007-08-22T00:00:00"/>
    <x v="2"/>
    <n v="5"/>
    <n v="0"/>
    <n v="48"/>
    <n v="1"/>
    <d v="1899-12-30T00:48:01"/>
    <d v="1899-12-30T00:09:36"/>
    <s v="R200702"/>
    <x v="97"/>
    <n v="6.2478306143700149"/>
    <n v="165"/>
    <x v="6"/>
    <s v="Out: 23.37.37(159) Back: 24.23.85(172)"/>
    <d v="1899-12-30T04:11:36"/>
    <d v="1899-12-30T02:05:48"/>
    <d v="1899-12-30T04:11:36"/>
    <d v="1899-12-30T05:04:00"/>
    <d v="1899-12-30T02:05:48"/>
    <d v="1899-12-30T02:32:00"/>
    <n v="1098"/>
    <x v="6"/>
    <x v="4"/>
    <n v="200708"/>
    <n v="34"/>
    <n v="0"/>
    <n v="22"/>
  </r>
  <r>
    <d v="2007-08-23T00:00:00"/>
    <d v="2007-08-23T00:00:00"/>
    <x v="2"/>
    <n v="2"/>
    <n v="0"/>
    <n v="15"/>
    <n v="22"/>
    <d v="1899-12-30T00:15:22"/>
    <d v="1899-12-30T00:07:41"/>
    <s v="R200702"/>
    <x v="52"/>
    <n v="7.8091106290672512"/>
    <n v="171"/>
    <x v="2"/>
    <s v="Out: 7.14.40(165) Back: 8.07.63(176)"/>
    <d v="1899-12-30T03:21:18"/>
    <d v="1899-12-30T01:40:39"/>
    <d v="1899-12-30T03:21:18"/>
    <d v="1899-12-30T04:13:42"/>
    <d v="1899-12-30T01:40:39"/>
    <d v="1899-12-30T02:06:51"/>
    <n v="709"/>
    <x v="6"/>
    <x v="4"/>
    <n v="200708"/>
    <n v="34"/>
    <n v="0"/>
    <n v="23"/>
  </r>
  <r>
    <d v="2007-08-24T00:00:00"/>
    <d v="2007-08-24T00:00:00"/>
    <x v="2"/>
    <n v="4"/>
    <n v="0"/>
    <n v="45"/>
    <n v="46"/>
    <d v="1899-12-30T00:45:46"/>
    <d v="1899-12-30T00:11:26"/>
    <s v="R200703"/>
    <x v="75"/>
    <n v="5.2439912600145711"/>
    <n v="150"/>
    <x v="7"/>
    <s v="Out: 23.06.17(142) Back: 22.40.71(159)"/>
    <d v="1899-12-30T04:59:46"/>
    <d v="1899-12-30T02:29:53"/>
    <d v="1899-12-30T04:59:46"/>
    <d v="1899-12-30T05:52:10"/>
    <d v="1899-12-30T02:29:53"/>
    <d v="1899-12-30T02:56:05"/>
    <n v="2251"/>
    <x v="6"/>
    <x v="4"/>
    <n v="200708"/>
    <n v="34"/>
    <n v="0"/>
    <n v="24"/>
  </r>
  <r>
    <d v="2007-08-25T00:00:00"/>
    <d v="2007-08-25T00:00:00"/>
    <x v="2"/>
    <n v="1.8"/>
    <n v="0"/>
    <n v="17"/>
    <n v="25"/>
    <d v="1899-12-30T00:17:25"/>
    <d v="1899-12-30T00:09:41"/>
    <s v="R200702"/>
    <x v="136"/>
    <n v="6.200956937799047"/>
    <n v="0"/>
    <x v="4"/>
    <m/>
    <d v="1899-12-30T04:13:31"/>
    <d v="1899-12-30T02:06:45"/>
    <d v="1899-12-30T04:13:31"/>
    <d v="1899-12-30T05:05:55"/>
    <d v="1899-12-30T02:06:45"/>
    <d v="1899-12-30T02:32:57"/>
    <n v="1145"/>
    <x v="6"/>
    <x v="4"/>
    <n v="200708"/>
    <n v="34"/>
    <n v="0"/>
    <n v="25"/>
  </r>
  <r>
    <d v="2007-08-27T00:00:00"/>
    <d v="2007-08-27T00:00:00"/>
    <x v="2"/>
    <n v="3"/>
    <n v="0"/>
    <n v="33"/>
    <n v="17"/>
    <d v="1899-12-30T00:33:17"/>
    <d v="1899-12-30T00:11:06"/>
    <s v="R200703"/>
    <x v="90"/>
    <n v="5.4081121682523827"/>
    <n v="143"/>
    <x v="4"/>
    <s v="Out: 16.45.60(135) Back: 16.32.28(151)"/>
    <d v="1899-12-30T04:50:40"/>
    <d v="1899-12-30T02:25:20"/>
    <d v="1899-12-30T04:50:40"/>
    <d v="1899-12-30T05:43:04"/>
    <d v="1899-12-30T02:25:20"/>
    <d v="1899-12-30T02:51:32"/>
    <n v="2100"/>
    <x v="6"/>
    <x v="4"/>
    <n v="200708"/>
    <n v="35"/>
    <n v="1"/>
    <n v="27"/>
  </r>
  <r>
    <d v="2007-08-28T00:00:00"/>
    <d v="2007-08-28T00:00:00"/>
    <x v="2"/>
    <n v="1.4"/>
    <n v="0"/>
    <n v="15"/>
    <n v="0"/>
    <d v="1899-12-30T00:15:00"/>
    <d v="1899-12-30T00:10:43"/>
    <s v="R200703"/>
    <x v="81"/>
    <n v="5.6000000000000041"/>
    <n v="0"/>
    <x v="0"/>
    <m/>
    <d v="1899-12-30T04:40:43"/>
    <d v="1899-12-30T02:20:21"/>
    <d v="1899-12-30T04:40:43"/>
    <d v="1899-12-30T05:33:07"/>
    <d v="1899-12-30T02:20:21"/>
    <d v="1899-12-30T02:46:33"/>
    <n v="1895"/>
    <x v="6"/>
    <x v="4"/>
    <n v="200708"/>
    <n v="35"/>
    <n v="0"/>
    <n v="28"/>
  </r>
  <r>
    <d v="2007-08-28T00:00:00"/>
    <d v="2007-08-28T00:00:00"/>
    <x v="2"/>
    <n v="2.5"/>
    <n v="0"/>
    <n v="22"/>
    <n v="18"/>
    <d v="1899-12-30T00:22:18"/>
    <d v="1899-12-30T00:08:55"/>
    <s v="R200703"/>
    <x v="80"/>
    <n v="6.7264573991031433"/>
    <n v="161"/>
    <x v="4"/>
    <s v="Out: 9:52.44(158) Back: 12.26.51(162)"/>
    <d v="1899-12-30T03:53:42"/>
    <d v="1899-12-30T01:56:51"/>
    <d v="1899-12-30T03:53:42"/>
    <d v="1899-12-30T04:46:06"/>
    <d v="1899-12-30T01:56:51"/>
    <d v="1899-12-30T02:23:03"/>
    <n v="801"/>
    <x v="6"/>
    <x v="4"/>
    <n v="200708"/>
    <n v="35"/>
    <n v="0"/>
    <n v="28"/>
  </r>
  <r>
    <d v="2007-08-30T00:00:00"/>
    <d v="2007-08-30T00:00:00"/>
    <x v="2"/>
    <n v="2"/>
    <n v="0"/>
    <n v="15"/>
    <n v="47"/>
    <d v="1899-12-30T00:15:47"/>
    <d v="1899-12-30T00:07:53"/>
    <s v="R200703"/>
    <x v="52"/>
    <n v="7.6029567053854334"/>
    <n v="167"/>
    <x v="4"/>
    <s v="Out: 7.47.54(155) Back: 8.00.27(179)"/>
    <d v="1899-12-30T03:26:46"/>
    <d v="1899-12-30T01:43:23"/>
    <d v="1899-12-30T03:26:46"/>
    <d v="1899-12-30T04:19:10"/>
    <d v="1899-12-30T01:43:23"/>
    <d v="1899-12-30T02:09:35"/>
    <n v="713"/>
    <x v="6"/>
    <x v="4"/>
    <n v="200708"/>
    <n v="35"/>
    <n v="1"/>
    <n v="30"/>
  </r>
  <r>
    <d v="2007-08-31T00:00:00"/>
    <d v="2007-08-31T00:00:00"/>
    <x v="2"/>
    <n v="4.5"/>
    <n v="0"/>
    <n v="45"/>
    <n v="48"/>
    <d v="1899-12-30T00:45:48"/>
    <d v="1899-12-30T00:10:11"/>
    <s v="R200703"/>
    <x v="93"/>
    <n v="5.8951965065502234"/>
    <n v="0"/>
    <x v="4"/>
    <s v="Out: 23.24.81 Back:22.23.75"/>
    <d v="1899-12-30T04:26:39"/>
    <d v="1899-12-30T02:13:20"/>
    <d v="1899-12-30T04:26:39"/>
    <d v="1899-12-30T05:19:03"/>
    <d v="1899-12-30T02:13:20"/>
    <d v="1899-12-30T02:39:32"/>
    <n v="1541"/>
    <x v="6"/>
    <x v="4"/>
    <n v="200708"/>
    <n v="35"/>
    <n v="0"/>
    <n v="31"/>
  </r>
  <r>
    <d v="2007-09-02T00:00:00"/>
    <d v="2007-09-02T00:00:00"/>
    <x v="2"/>
    <n v="4"/>
    <n v="0"/>
    <n v="39"/>
    <n v="40"/>
    <d v="1899-12-30T00:39:40"/>
    <d v="1899-12-30T00:09:55"/>
    <s v="R200703"/>
    <x v="137"/>
    <n v="6.050420168067232"/>
    <n v="0"/>
    <x v="6"/>
    <s v="Out: 18.38.89 Back:21.01.60"/>
    <d v="1899-12-30T04:19:49"/>
    <d v="1899-12-30T02:09:55"/>
    <d v="1899-12-30T04:19:49"/>
    <d v="1899-12-30T05:12:13"/>
    <d v="1899-12-30T02:09:55"/>
    <d v="1899-12-30T02:36:07"/>
    <n v="1347"/>
    <x v="6"/>
    <x v="5"/>
    <n v="200709"/>
    <n v="36"/>
    <n v="1"/>
    <n v="2"/>
  </r>
  <r>
    <d v="2007-09-03T00:00:00"/>
    <d v="2007-09-03T00:00:00"/>
    <x v="2"/>
    <n v="3.1"/>
    <n v="0"/>
    <n v="26"/>
    <n v="20"/>
    <d v="1899-12-30T00:26:20"/>
    <d v="1899-12-30T00:08:30"/>
    <s v="R200702"/>
    <x v="112"/>
    <n v="7.0632911392405129"/>
    <n v="175"/>
    <x v="2"/>
    <s v="Splits: 8.17.37(166) + 8.44.82(177) + 9.17.99(181)"/>
    <d v="1899-12-30T03:42:34"/>
    <d v="1899-12-30T01:51:17"/>
    <d v="1899-12-30T03:42:34"/>
    <d v="1899-12-30T04:34:58"/>
    <d v="1899-12-30T01:51:17"/>
    <d v="1899-12-30T02:17:29"/>
    <n v="743"/>
    <x v="6"/>
    <x v="5"/>
    <n v="200709"/>
    <n v="36"/>
    <n v="0"/>
    <n v="3"/>
  </r>
  <r>
    <d v="2007-09-05T00:00:00"/>
    <d v="2007-09-05T00:00:00"/>
    <x v="2"/>
    <n v="5"/>
    <n v="0"/>
    <n v="48"/>
    <n v="55"/>
    <d v="1899-12-30T00:48:55"/>
    <d v="1899-12-30T00:09:47"/>
    <s v="R200703"/>
    <x v="97"/>
    <n v="6.1328790459965976"/>
    <n v="0"/>
    <x v="22"/>
    <s v="Out: 24.03.87 Back: 24.51.63"/>
    <d v="1899-12-30T04:16:19"/>
    <d v="1899-12-30T02:08:10"/>
    <d v="1899-12-30T04:16:19"/>
    <d v="1899-12-30T05:08:43"/>
    <d v="1899-12-30T02:08:10"/>
    <d v="1899-12-30T02:34:22"/>
    <n v="1235"/>
    <x v="6"/>
    <x v="5"/>
    <n v="200709"/>
    <n v="36"/>
    <n v="1"/>
    <n v="5"/>
  </r>
  <r>
    <d v="2007-09-07T00:00:00"/>
    <d v="2007-09-07T00:00:00"/>
    <x v="2"/>
    <n v="4"/>
    <n v="0"/>
    <n v="42"/>
    <n v="16"/>
    <d v="1899-12-30T00:42:16"/>
    <d v="1899-12-30T00:10:34"/>
    <s v="R200703"/>
    <x v="75"/>
    <n v="5.6782334384858091"/>
    <n v="158"/>
    <x v="4"/>
    <s v="Out: 19.47.87(154) Back:22.28.30(161)"/>
    <d v="1899-12-30T04:36:51"/>
    <d v="1899-12-30T02:18:25"/>
    <d v="1899-12-30T04:36:51"/>
    <d v="1899-12-30T05:29:15"/>
    <d v="1899-12-30T02:18:25"/>
    <d v="1899-12-30T02:44:37"/>
    <n v="1823"/>
    <x v="6"/>
    <x v="5"/>
    <n v="200709"/>
    <n v="36"/>
    <n v="1"/>
    <n v="7"/>
  </r>
  <r>
    <d v="2007-09-08T00:00:00"/>
    <d v="2007-09-08T00:00:00"/>
    <x v="2"/>
    <n v="3.06"/>
    <n v="0"/>
    <n v="32"/>
    <n v="1"/>
    <d v="1899-12-30T00:32:01"/>
    <d v="1899-12-30T00:10:28"/>
    <s v="R200703"/>
    <x v="125"/>
    <n v="5.7345132743362877"/>
    <n v="159"/>
    <x v="4"/>
    <s v="Munson Loop - 13.33.78(151) Big House: 18.27.60(164)"/>
    <d v="1899-12-30T04:34:08"/>
    <d v="1899-12-30T02:17:04"/>
    <d v="1899-12-30T04:34:08"/>
    <d v="1899-12-30T05:26:32"/>
    <d v="1899-12-30T02:17:04"/>
    <d v="1899-12-30T02:43:16"/>
    <n v="1754"/>
    <x v="6"/>
    <x v="5"/>
    <n v="200709"/>
    <n v="36"/>
    <n v="0"/>
    <n v="8"/>
  </r>
  <r>
    <d v="2007-09-09T00:00:00"/>
    <d v="2007-09-09T00:00:00"/>
    <x v="2"/>
    <n v="7.08"/>
    <n v="1"/>
    <n v="21"/>
    <n v="2"/>
    <d v="1899-12-30T01:21:02"/>
    <d v="1899-12-30T00:11:27"/>
    <s v="R200703"/>
    <x v="138"/>
    <n v="5.2422871246400691"/>
    <n v="161"/>
    <x v="4"/>
    <s v="3MiSplit: 31.31.91(155) 6MiSplit: 36.37.87(165)"/>
    <d v="1899-12-30T04:59:52"/>
    <d v="1899-12-30T02:29:56"/>
    <d v="1899-12-30T04:59:52"/>
    <d v="1899-12-30T05:52:16"/>
    <d v="1899-12-30T02:29:56"/>
    <d v="1899-12-30T02:56:08"/>
    <n v="2254"/>
    <x v="6"/>
    <x v="5"/>
    <n v="200709"/>
    <n v="37"/>
    <n v="0"/>
    <n v="9"/>
  </r>
  <r>
    <d v="2007-09-11T00:00:00"/>
    <d v="2007-09-11T00:00:00"/>
    <x v="2"/>
    <n v="4"/>
    <n v="0"/>
    <n v="39"/>
    <n v="35"/>
    <d v="1899-12-30T00:39:35"/>
    <d v="1899-12-30T00:09:54"/>
    <s v="R200703"/>
    <x v="75"/>
    <n v="6.0631578947368467"/>
    <n v="156"/>
    <x v="12"/>
    <s v="Out: 19.53.70(152) Back: 19.41.02(162)"/>
    <d v="1899-12-30T04:19:16"/>
    <d v="1899-12-30T02:09:38"/>
    <d v="1899-12-30T04:19:16"/>
    <d v="1899-12-30T05:11:40"/>
    <d v="1899-12-30T02:09:38"/>
    <d v="1899-12-30T02:35:50"/>
    <n v="1336"/>
    <x v="6"/>
    <x v="5"/>
    <n v="200709"/>
    <n v="37"/>
    <n v="1"/>
    <n v="11"/>
  </r>
  <r>
    <d v="2007-09-12T00:00:00"/>
    <d v="2007-09-12T00:00:00"/>
    <x v="2"/>
    <n v="5"/>
    <n v="0"/>
    <n v="48"/>
    <n v="19"/>
    <d v="1899-12-30T00:48:19"/>
    <d v="1899-12-30T00:09:40"/>
    <s v="R200703"/>
    <x v="97"/>
    <n v="6.2090375991721327"/>
    <n v="155"/>
    <x v="8"/>
    <s v="Out: 23.58.63(149) Back: 24.20.49(161)"/>
    <d v="1899-12-30T04:13:11"/>
    <d v="1899-12-30T02:06:35"/>
    <d v="1899-12-30T04:13:11"/>
    <d v="1899-12-30T05:05:35"/>
    <d v="1899-12-30T02:06:35"/>
    <d v="1899-12-30T02:32:47"/>
    <n v="1134"/>
    <x v="6"/>
    <x v="5"/>
    <n v="200709"/>
    <n v="37"/>
    <n v="0"/>
    <n v="12"/>
  </r>
  <r>
    <d v="2007-09-13T00:00:00"/>
    <d v="2007-09-13T00:00:00"/>
    <x v="2"/>
    <n v="4"/>
    <n v="0"/>
    <n v="38"/>
    <n v="54"/>
    <d v="1899-12-30T00:38:54"/>
    <d v="1899-12-30T00:09:43"/>
    <s v="R200703"/>
    <x v="75"/>
    <n v="6.1696658097686425"/>
    <n v="158"/>
    <x v="2"/>
    <s v="Out: 19.15.25(154) Back: 19.39.49(162)"/>
    <d v="1899-12-30T04:14:48"/>
    <d v="1899-12-30T02:07:24"/>
    <d v="1899-12-30T04:14:48"/>
    <d v="1899-12-30T05:07:12"/>
    <d v="1899-12-30T02:07:24"/>
    <d v="1899-12-30T02:33:36"/>
    <n v="1194"/>
    <x v="6"/>
    <x v="5"/>
    <n v="200709"/>
    <n v="37"/>
    <n v="0"/>
    <n v="13"/>
  </r>
  <r>
    <d v="2007-09-14T00:00:00"/>
    <d v="2007-09-14T00:00:00"/>
    <x v="2"/>
    <n v="4"/>
    <n v="0"/>
    <n v="40"/>
    <n v="28"/>
    <d v="1899-12-30T00:40:28"/>
    <d v="1899-12-30T00:10:07"/>
    <s v="R200703"/>
    <x v="75"/>
    <n v="5.9308072487644194"/>
    <n v="154"/>
    <x v="2"/>
    <s v="Out: 20.55.05(146) Back: 19.33.82(163)"/>
    <d v="1899-12-30T04:25:03"/>
    <d v="1899-12-30T02:12:32"/>
    <d v="1899-12-30T04:25:03"/>
    <d v="1899-12-30T05:17:27"/>
    <d v="1899-12-30T02:12:32"/>
    <d v="1899-12-30T02:38:44"/>
    <n v="1497"/>
    <x v="6"/>
    <x v="5"/>
    <n v="200709"/>
    <n v="37"/>
    <n v="0"/>
    <n v="14"/>
  </r>
  <r>
    <d v="2007-09-16T00:00:00"/>
    <d v="2007-09-16T00:00:00"/>
    <x v="2"/>
    <n v="8.5"/>
    <n v="1"/>
    <n v="26"/>
    <n v="20"/>
    <d v="1899-12-30T01:26:20"/>
    <d v="1899-12-30T00:10:09"/>
    <s v="R200702"/>
    <x v="139"/>
    <n v="5.907335907335912"/>
    <n v="156"/>
    <x v="6"/>
    <s v="Splits: 9.23.31(148) 10.31.91(152) 10.53.33(156) 9.09.79(157) 9.16.94(158) 9.16.93(160) 9.52.64(155) 12.44.00(162) 5.11.84(154)"/>
    <d v="1899-12-30T04:26:07"/>
    <d v="1899-12-30T02:13:03"/>
    <d v="1899-12-30T04:26:07"/>
    <d v="1899-12-30T05:18:31"/>
    <d v="1899-12-30T02:13:03"/>
    <d v="1899-12-30T02:39:15"/>
    <n v="1519"/>
    <x v="6"/>
    <x v="5"/>
    <n v="200709"/>
    <n v="38"/>
    <n v="1"/>
    <n v="16"/>
  </r>
  <r>
    <d v="2007-09-22T00:00:00"/>
    <d v="2007-09-22T00:00:00"/>
    <x v="2"/>
    <n v="8.5"/>
    <n v="1"/>
    <n v="33"/>
    <n v="24"/>
    <d v="1899-12-30T01:33:24"/>
    <d v="1899-12-30T00:10:59"/>
    <s v="R200703"/>
    <x v="139"/>
    <n v="5.4603854389721675"/>
    <n v="168"/>
    <x v="6"/>
    <s v="Splits: 10.05.14(155) 10.24.77(166) 11.21.88(168) 8.59.09(170) 9.20.51(172) 12.04.72(170) 10.46.20(168) 14.16.82(173) 6.05.83(168)"/>
    <d v="1899-12-30T04:47:54"/>
    <d v="1899-12-30T02:23:57"/>
    <d v="1899-12-30T04:47:54"/>
    <d v="1899-12-30T05:40:18"/>
    <d v="1899-12-30T02:23:57"/>
    <d v="1899-12-30T02:50:09"/>
    <n v="2043"/>
    <x v="6"/>
    <x v="5"/>
    <n v="200709"/>
    <n v="38"/>
    <n v="5"/>
    <n v="22"/>
  </r>
  <r>
    <d v="2007-09-24T00:00:00"/>
    <d v="2007-09-24T00:00:00"/>
    <x v="2"/>
    <n v="3"/>
    <n v="0"/>
    <n v="30"/>
    <n v="22"/>
    <d v="1899-12-30T00:30:22"/>
    <d v="1899-12-30T00:10:07"/>
    <s v="R200703"/>
    <x v="47"/>
    <n v="5.9275521405049449"/>
    <n v="147"/>
    <x v="2"/>
    <s v="Out: 15.27.06(140) Back: 14.55.51(154)"/>
    <d v="1899-12-30T04:25:12"/>
    <d v="1899-12-30T02:12:36"/>
    <d v="1899-12-30T04:25:12"/>
    <d v="1899-12-30T05:17:36"/>
    <d v="1899-12-30T02:12:36"/>
    <d v="1899-12-30T02:38:48"/>
    <n v="1502"/>
    <x v="6"/>
    <x v="5"/>
    <n v="200709"/>
    <n v="39"/>
    <n v="1"/>
    <n v="24"/>
  </r>
  <r>
    <d v="2007-09-25T00:00:00"/>
    <d v="2007-09-25T00:00:00"/>
    <x v="2"/>
    <n v="4"/>
    <n v="0"/>
    <n v="39"/>
    <n v="55"/>
    <d v="1899-12-30T00:39:55"/>
    <d v="1899-12-30T00:09:59"/>
    <s v="R200703"/>
    <x v="75"/>
    <n v="6.0125260960334082"/>
    <n v="157"/>
    <x v="2"/>
    <s v="Out: 19.59.52(151) Back: 19.56.12(163)"/>
    <d v="1899-12-30T04:21:27"/>
    <d v="1899-12-30T02:10:44"/>
    <d v="1899-12-30T04:21:27"/>
    <d v="1899-12-30T05:13:51"/>
    <d v="1899-12-30T02:10:44"/>
    <d v="1899-12-30T02:36:56"/>
    <n v="1390"/>
    <x v="6"/>
    <x v="5"/>
    <n v="200709"/>
    <n v="39"/>
    <n v="0"/>
    <n v="25"/>
  </r>
  <r>
    <d v="2007-09-26T00:00:00"/>
    <d v="2007-09-26T00:00:00"/>
    <x v="2"/>
    <n v="4"/>
    <n v="0"/>
    <n v="40"/>
    <n v="49"/>
    <d v="1899-12-30T00:40:49"/>
    <d v="1899-12-30T00:10:12"/>
    <s v="R200703"/>
    <x v="75"/>
    <n v="5.8799510004083331"/>
    <n v="156"/>
    <x v="4"/>
    <s v="Out: 19.23.19(147) Back: 21.26.22(164)"/>
    <d v="1899-12-30T04:27:21"/>
    <d v="1899-12-30T02:13:40"/>
    <d v="1899-12-30T04:27:21"/>
    <d v="1899-12-30T05:19:45"/>
    <d v="1899-12-30T02:13:40"/>
    <d v="1899-12-30T02:39:52"/>
    <n v="1566"/>
    <x v="6"/>
    <x v="5"/>
    <n v="200709"/>
    <n v="39"/>
    <n v="0"/>
    <n v="26"/>
  </r>
  <r>
    <d v="2007-09-27T00:00:00"/>
    <d v="2007-09-27T00:00:00"/>
    <x v="2"/>
    <n v="4"/>
    <n v="0"/>
    <n v="37"/>
    <n v="48"/>
    <d v="1899-12-30T00:37:48"/>
    <d v="1899-12-30T00:09:27"/>
    <s v="R200703"/>
    <x v="75"/>
    <n v="6.3492063492063542"/>
    <n v="166"/>
    <x v="2"/>
    <s v="Out: 18.27.17(160) Back: 19.21.41(171)"/>
    <d v="1899-12-30T04:07:35"/>
    <d v="1899-12-30T02:03:48"/>
    <d v="1899-12-30T04:07:35"/>
    <d v="1899-12-30T04:59:59"/>
    <d v="1899-12-30T02:03:48"/>
    <d v="1899-12-30T02:30:00"/>
    <n v="997"/>
    <x v="6"/>
    <x v="5"/>
    <n v="200709"/>
    <n v="39"/>
    <n v="0"/>
    <n v="27"/>
  </r>
  <r>
    <d v="2007-09-30T00:00:00"/>
    <d v="2007-09-30T00:00:00"/>
    <x v="2"/>
    <n v="10.5"/>
    <n v="1"/>
    <n v="51"/>
    <n v="32"/>
    <d v="1899-12-30T01:51:32"/>
    <d v="1899-12-30T00:10:37"/>
    <s v="R200703"/>
    <x v="140"/>
    <n v="5.6485355648535611"/>
    <n v="159"/>
    <x v="6"/>
    <s v="Splits: 10.31.67(151) + 8.52.07(159) + 9.31.21(160) + 10.48.35(164) + 10.06.93(158) + 9.59.71(157) +12.22.65(159) + 12.50.93(161) + 10.00.54(160) + 10.25.59(164) + 5.11.76(166)"/>
    <d v="1899-12-30T04:38:18"/>
    <d v="1899-12-30T02:19:09"/>
    <d v="1899-12-30T04:38:18"/>
    <d v="1899-12-30T05:30:42"/>
    <d v="1899-12-30T02:19:09"/>
    <d v="1899-12-30T02:45:21"/>
    <n v="1852"/>
    <x v="6"/>
    <x v="5"/>
    <n v="200709"/>
    <n v="40"/>
    <n v="2"/>
    <n v="30"/>
  </r>
  <r>
    <d v="2007-10-02T00:00:00"/>
    <d v="2007-10-02T00:00:00"/>
    <x v="2"/>
    <n v="5"/>
    <n v="0"/>
    <n v="51"/>
    <n v="59"/>
    <d v="1899-12-30T00:51:59"/>
    <d v="1899-12-30T00:10:24"/>
    <s v="R200703"/>
    <x v="97"/>
    <n v="5.7710804745110664"/>
    <n v="154"/>
    <x v="2"/>
    <s v="Out: 24.50.04(153) Back: 27.09.31(155)"/>
    <d v="1899-12-30T04:32:24"/>
    <d v="1899-12-30T02:16:12"/>
    <d v="1899-12-30T04:32:24"/>
    <d v="1899-12-30T05:24:48"/>
    <d v="1899-12-30T02:16:12"/>
    <d v="1899-12-30T02:42:24"/>
    <n v="1710"/>
    <x v="6"/>
    <x v="6"/>
    <n v="200710"/>
    <n v="40"/>
    <n v="1"/>
    <n v="2"/>
  </r>
  <r>
    <d v="2007-10-03T00:00:00"/>
    <d v="2007-10-03T00:00:00"/>
    <x v="2"/>
    <n v="6"/>
    <n v="0"/>
    <n v="59"/>
    <n v="40"/>
    <d v="1899-12-30T00:59:40"/>
    <d v="1899-12-30T00:09:57"/>
    <s v="R200703"/>
    <x v="141"/>
    <n v="6.0335195530726313"/>
    <n v="155"/>
    <x v="2"/>
    <s v="Out: 30.32.14(151) Back: 29.08.79(160)"/>
    <d v="1899-12-30T04:20:33"/>
    <d v="1899-12-30T02:10:16"/>
    <d v="1899-12-30T04:20:33"/>
    <d v="1899-12-30T05:12:57"/>
    <d v="1899-12-30T02:10:16"/>
    <d v="1899-12-30T02:36:28"/>
    <n v="1364"/>
    <x v="6"/>
    <x v="6"/>
    <n v="200710"/>
    <n v="40"/>
    <n v="0"/>
    <n v="3"/>
  </r>
  <r>
    <d v="2007-10-04T00:00:00"/>
    <d v="2007-10-04T00:00:00"/>
    <x v="2"/>
    <n v="4"/>
    <n v="0"/>
    <n v="42"/>
    <n v="56"/>
    <d v="1899-12-30T00:42:56"/>
    <d v="1899-12-30T00:10:44"/>
    <s v="R200703"/>
    <x v="75"/>
    <n v="5.590062111801247"/>
    <n v="0"/>
    <x v="4"/>
    <s v="Out: 19.55.19 Back: 23.01.23"/>
    <d v="1899-12-30T04:41:13"/>
    <d v="1899-12-30T02:20:36"/>
    <d v="1899-12-30T04:41:13"/>
    <d v="1899-12-30T05:33:37"/>
    <d v="1899-12-30T02:20:36"/>
    <d v="1899-12-30T02:46:48"/>
    <n v="1908"/>
    <x v="6"/>
    <x v="6"/>
    <n v="200710"/>
    <n v="40"/>
    <n v="0"/>
    <n v="4"/>
  </r>
  <r>
    <d v="2007-10-05T00:00:00"/>
    <d v="2007-10-05T00:00:00"/>
    <x v="2"/>
    <n v="3"/>
    <n v="0"/>
    <n v="31"/>
    <n v="25"/>
    <d v="1899-12-30T00:31:25"/>
    <d v="1899-12-30T00:10:28"/>
    <s v="R200703"/>
    <x v="90"/>
    <n v="5.7294429708222854"/>
    <n v="145"/>
    <x v="4"/>
    <s v="Out: 15.08.68(142) Back: 16.16.43(147)"/>
    <d v="1899-12-30T04:34:22"/>
    <d v="1899-12-30T02:17:11"/>
    <d v="1899-12-30T04:34:22"/>
    <d v="1899-12-30T05:26:46"/>
    <d v="1899-12-30T02:17:11"/>
    <d v="1899-12-30T02:43:23"/>
    <n v="1757"/>
    <x v="6"/>
    <x v="6"/>
    <n v="200710"/>
    <n v="40"/>
    <n v="0"/>
    <n v="5"/>
  </r>
  <r>
    <d v="2007-10-07T00:00:00"/>
    <d v="2007-10-07T00:00:00"/>
    <x v="2"/>
    <n v="10.5"/>
    <n v="1"/>
    <n v="54"/>
    <n v="21"/>
    <d v="1899-12-30T01:54:21"/>
    <d v="1899-12-30T00:10:53"/>
    <s v="R200703"/>
    <x v="140"/>
    <n v="5.5094009619589031"/>
    <n v="0"/>
    <x v="4"/>
    <s v="Splits: 10.33.82(152) + 10.24.76(158) + 10.17.63(164) + 11.29.03(165) + 10.06.84(165) + 10.35.55(163) + 14.13.25(166) + 12.33.30(168) + 12.38.47(165) + 11.29.03(169)"/>
    <d v="1899-12-30T04:45:20"/>
    <d v="1899-12-30T02:22:40"/>
    <d v="1899-12-30T04:45:20"/>
    <d v="1899-12-30T05:37:44"/>
    <d v="1899-12-30T02:22:40"/>
    <d v="1899-12-30T02:48:52"/>
    <n v="2000"/>
    <x v="6"/>
    <x v="6"/>
    <n v="200710"/>
    <n v="41"/>
    <n v="1"/>
    <n v="7"/>
  </r>
  <r>
    <d v="2007-10-11T00:00:00"/>
    <d v="2007-10-11T00:00:00"/>
    <x v="2"/>
    <n v="3"/>
    <n v="0"/>
    <n v="29"/>
    <n v="37"/>
    <d v="1899-12-30T00:29:37"/>
    <d v="1899-12-30T00:09:52"/>
    <s v="R200703"/>
    <x v="90"/>
    <n v="6.0776589758019179"/>
    <n v="0"/>
    <x v="6"/>
    <s v="Out: 14.27.00 Back: 15.10.61"/>
    <d v="1899-12-30T04:18:39"/>
    <d v="1899-12-30T02:09:20"/>
    <d v="1899-12-30T04:18:39"/>
    <d v="1899-12-30T05:11:03"/>
    <d v="1899-12-30T02:09:20"/>
    <d v="1899-12-30T02:35:32"/>
    <n v="1317"/>
    <x v="6"/>
    <x v="6"/>
    <n v="200710"/>
    <n v="41"/>
    <n v="3"/>
    <n v="11"/>
  </r>
  <r>
    <d v="2007-10-13T00:00:00"/>
    <d v="2007-10-13T00:00:00"/>
    <x v="2"/>
    <n v="13.1"/>
    <n v="2"/>
    <n v="21"/>
    <n v="32"/>
    <d v="1899-12-30T02:21:32"/>
    <d v="1899-12-30T00:10:48"/>
    <s v="R200703"/>
    <x v="142"/>
    <n v="5.5534620819594949"/>
    <n v="178"/>
    <x v="6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d v="1899-12-30T04:43:04"/>
    <d v="1899-12-30T05:35:28"/>
    <d v="1899-12-30T02:21:32"/>
    <d v="1899-12-30T02:47:44"/>
    <n v="1950"/>
    <x v="6"/>
    <x v="6"/>
    <n v="200710"/>
    <n v="41"/>
    <n v="1"/>
    <n v="13"/>
  </r>
  <r>
    <d v="2007-10-13T00:00:00"/>
    <d v="2007-10-13T00:00:00"/>
    <x v="8"/>
    <n v="1"/>
    <n v="0"/>
    <n v="10"/>
    <n v="10"/>
    <d v="1899-12-30T00:10:10"/>
    <d v="1899-12-30T00:10:10"/>
    <s v="R200704"/>
    <x v="142"/>
    <n v="5.9016393442623007"/>
    <n v="0"/>
    <x v="6"/>
    <m/>
    <d v="1899-12-30T00:00:00"/>
    <d v="1899-12-30T00:00:00"/>
    <d v="1899-12-30T04:26:22"/>
    <d v="1899-12-30T05:18:46"/>
    <d v="1899-12-30T02:13:11"/>
    <d v="1899-12-30T02:39:23"/>
    <n v="1526"/>
    <x v="6"/>
    <x v="6"/>
    <n v="200710"/>
    <n v="41"/>
    <e v="#REF!"/>
    <n v="13"/>
  </r>
  <r>
    <d v="2007-10-13T00:00:00"/>
    <d v="2007-10-13T00:00:00"/>
    <x v="9"/>
    <n v="1"/>
    <n v="0"/>
    <n v="10"/>
    <n v="11"/>
    <d v="1899-12-30T00:10:11"/>
    <d v="1899-12-30T00:10:11"/>
    <s v="R200704"/>
    <x v="142"/>
    <n v="5.891980360065471"/>
    <n v="0"/>
    <x v="6"/>
    <m/>
    <d v="1899-12-30T00:00:00"/>
    <d v="1899-12-30T00:00:00"/>
    <d v="1899-12-30T04:26:48"/>
    <d v="1899-12-30T05:19:12"/>
    <d v="1899-12-30T02:13:24"/>
    <d v="1899-12-30T02:39:36"/>
    <n v="1547"/>
    <x v="6"/>
    <x v="6"/>
    <n v="200710"/>
    <n v="41"/>
    <e v="#REF!"/>
    <n v="13"/>
  </r>
  <r>
    <d v="2007-10-13T00:00:00"/>
    <d v="2007-10-13T00:00:00"/>
    <x v="10"/>
    <n v="1"/>
    <n v="0"/>
    <n v="10"/>
    <n v="10"/>
    <d v="1899-12-30T00:10:10"/>
    <d v="1899-12-30T00:10:10"/>
    <s v="R200704"/>
    <x v="142"/>
    <n v="5.9016393442623007"/>
    <n v="0"/>
    <x v="6"/>
    <m/>
    <d v="1899-12-30T00:00:00"/>
    <d v="1899-12-30T00:00:00"/>
    <d v="1899-12-30T04:26:22"/>
    <d v="1899-12-30T05:18:46"/>
    <d v="1899-12-30T02:13:11"/>
    <d v="1899-12-30T02:39:23"/>
    <n v="1526"/>
    <x v="6"/>
    <x v="6"/>
    <n v="200710"/>
    <n v="41"/>
    <e v="#REF!"/>
    <n v="13"/>
  </r>
  <r>
    <d v="2007-10-13T00:00:00"/>
    <d v="2007-10-13T00:00:00"/>
    <x v="11"/>
    <n v="1"/>
    <n v="0"/>
    <n v="10"/>
    <n v="13"/>
    <d v="1899-12-30T00:10:13"/>
    <d v="1899-12-30T00:10:13"/>
    <s v="R200704"/>
    <x v="142"/>
    <n v="5.872756933115828"/>
    <n v="0"/>
    <x v="6"/>
    <m/>
    <d v="1899-12-30T00:00:00"/>
    <d v="1899-12-30T00:00:00"/>
    <d v="1899-12-30T04:27:41"/>
    <d v="1899-12-30T05:20:05"/>
    <d v="1899-12-30T02:13:50"/>
    <d v="1899-12-30T02:40:02"/>
    <n v="1572"/>
    <x v="6"/>
    <x v="6"/>
    <n v="200710"/>
    <n v="41"/>
    <e v="#REF!"/>
    <n v="13"/>
  </r>
  <r>
    <d v="2007-10-13T00:00:00"/>
    <d v="2007-10-13T00:00:00"/>
    <x v="12"/>
    <n v="1"/>
    <n v="0"/>
    <n v="10"/>
    <n v="29"/>
    <d v="1899-12-30T00:10:29"/>
    <d v="1899-12-30T00:10:29"/>
    <s v="R200704"/>
    <x v="142"/>
    <n v="5.7233704292527872"/>
    <n v="0"/>
    <x v="6"/>
    <m/>
    <d v="1899-12-30T00:00:00"/>
    <d v="1899-12-30T00:00:00"/>
    <d v="1899-12-30T04:34:40"/>
    <d v="1899-12-30T05:27:04"/>
    <d v="1899-12-30T02:17:20"/>
    <d v="1899-12-30T02:43:32"/>
    <n v="1767"/>
    <x v="6"/>
    <x v="6"/>
    <n v="200710"/>
    <n v="41"/>
    <e v="#REF!"/>
    <n v="13"/>
  </r>
  <r>
    <d v="2007-10-13T00:00:00"/>
    <d v="2007-10-13T00:00:00"/>
    <x v="13"/>
    <n v="1"/>
    <n v="0"/>
    <n v="10"/>
    <n v="24"/>
    <d v="1899-12-30T00:10:24"/>
    <d v="1899-12-30T00:10:24"/>
    <s v="R200704"/>
    <x v="142"/>
    <n v="5.7692307692307736"/>
    <n v="0"/>
    <x v="6"/>
    <m/>
    <d v="1899-12-30T00:00:00"/>
    <d v="1899-12-30T00:00:00"/>
    <d v="1899-12-30T04:32:29"/>
    <d v="1899-12-30T05:24:53"/>
    <d v="1899-12-30T02:16:14"/>
    <d v="1899-12-30T02:42:26"/>
    <n v="1711"/>
    <x v="6"/>
    <x v="6"/>
    <n v="200710"/>
    <n v="41"/>
    <e v="#REF!"/>
    <n v="13"/>
  </r>
  <r>
    <d v="2007-10-13T00:00:00"/>
    <d v="2007-10-13T00:00:00"/>
    <x v="14"/>
    <n v="1"/>
    <n v="0"/>
    <n v="10"/>
    <n v="24"/>
    <d v="1899-12-30T00:10:24"/>
    <d v="1899-12-30T00:10:24"/>
    <s v="R200704"/>
    <x v="142"/>
    <n v="5.7692307692307736"/>
    <n v="0"/>
    <x v="6"/>
    <m/>
    <d v="1899-12-30T00:00:00"/>
    <d v="1899-12-30T00:00:00"/>
    <d v="1899-12-30T04:32:29"/>
    <d v="1899-12-30T05:24:53"/>
    <d v="1899-12-30T02:16:14"/>
    <d v="1899-12-30T02:42:26"/>
    <n v="1711"/>
    <x v="6"/>
    <x v="6"/>
    <n v="200710"/>
    <n v="41"/>
    <e v="#REF!"/>
    <n v="13"/>
  </r>
  <r>
    <d v="2007-10-13T00:00:00"/>
    <d v="2007-10-13T00:00:00"/>
    <x v="15"/>
    <n v="1"/>
    <n v="0"/>
    <n v="10"/>
    <n v="29"/>
    <d v="1899-12-30T00:10:29"/>
    <d v="1899-12-30T00:10:29"/>
    <s v="R200704"/>
    <x v="142"/>
    <n v="5.7233704292527872"/>
    <n v="0"/>
    <x v="6"/>
    <m/>
    <d v="1899-12-30T00:00:00"/>
    <d v="1899-12-30T00:00:00"/>
    <d v="1899-12-30T04:34:40"/>
    <d v="1899-12-30T05:27:04"/>
    <d v="1899-12-30T02:17:20"/>
    <d v="1899-12-30T02:43:32"/>
    <n v="1767"/>
    <x v="6"/>
    <x v="6"/>
    <n v="200710"/>
    <n v="41"/>
    <e v="#REF!"/>
    <n v="13"/>
  </r>
  <r>
    <d v="2007-10-13T00:00:00"/>
    <d v="2007-10-13T00:00:00"/>
    <x v="16"/>
    <n v="1"/>
    <n v="0"/>
    <n v="10"/>
    <n v="53"/>
    <d v="1899-12-30T00:10:53"/>
    <d v="1899-12-30T00:10:53"/>
    <s v="R200704"/>
    <x v="142"/>
    <n v="5.5130168453292541"/>
    <n v="0"/>
    <x v="6"/>
    <m/>
    <d v="1899-12-30T00:00:00"/>
    <d v="1899-12-30T00:00:00"/>
    <d v="1899-12-30T04:45:09"/>
    <d v="1899-12-30T05:37:33"/>
    <d v="1899-12-30T02:22:34"/>
    <d v="1899-12-30T02:48:46"/>
    <n v="1996"/>
    <x v="6"/>
    <x v="6"/>
    <n v="200710"/>
    <n v="41"/>
    <e v="#REF!"/>
    <n v="13"/>
  </r>
  <r>
    <d v="2007-10-13T00:00:00"/>
    <d v="2007-10-13T00:00:00"/>
    <x v="17"/>
    <n v="1"/>
    <n v="0"/>
    <n v="11"/>
    <n v="7"/>
    <d v="1899-12-30T00:11:07"/>
    <d v="1899-12-30T00:11:07"/>
    <s v="R200704"/>
    <x v="142"/>
    <n v="5.3973013493253408"/>
    <n v="0"/>
    <x v="6"/>
    <m/>
    <d v="1899-12-30T00:00:00"/>
    <d v="1899-12-30T00:00:00"/>
    <d v="1899-12-30T04:51:15"/>
    <d v="1899-12-30T05:43:39"/>
    <d v="1899-12-30T02:25:38"/>
    <d v="1899-12-30T02:51:50"/>
    <n v="2121"/>
    <x v="6"/>
    <x v="6"/>
    <n v="200710"/>
    <n v="41"/>
    <e v="#REF!"/>
    <n v="13"/>
  </r>
  <r>
    <d v="2007-10-13T00:00:00"/>
    <d v="2007-10-13T00:00:00"/>
    <x v="18"/>
    <n v="1"/>
    <n v="0"/>
    <n v="12"/>
    <n v="5"/>
    <d v="1899-12-30T00:12:05"/>
    <d v="1899-12-30T00:12:05"/>
    <s v="R200704"/>
    <x v="142"/>
    <n v="4.9655172413793141"/>
    <n v="0"/>
    <x v="6"/>
    <m/>
    <d v="1899-12-30T00:00:00"/>
    <d v="1899-12-30T00:00:00"/>
    <d v="1899-12-30T05:16:35"/>
    <d v="1899-12-30T06:08:59"/>
    <d v="1899-12-30T02:38:18"/>
    <d v="1899-12-30T03:04:30"/>
    <n v="2444"/>
    <x v="6"/>
    <x v="6"/>
    <n v="200710"/>
    <n v="41"/>
    <e v="#REF!"/>
    <n v="13"/>
  </r>
  <r>
    <d v="2007-10-13T00:00:00"/>
    <d v="2007-10-13T00:00:00"/>
    <x v="19"/>
    <n v="1"/>
    <n v="0"/>
    <n v="11"/>
    <n v="57"/>
    <d v="1899-12-30T00:11:57"/>
    <d v="1899-12-30T00:11:57"/>
    <s v="R200704"/>
    <x v="142"/>
    <n v="5.0209205020920544"/>
    <n v="0"/>
    <x v="6"/>
    <m/>
    <d v="1899-12-30T00:00:00"/>
    <d v="1899-12-30T00:00:00"/>
    <d v="1899-12-30T05:13:05"/>
    <d v="1899-12-30T06:05:29"/>
    <d v="1899-12-30T02:36:33"/>
    <d v="1899-12-30T03:02:45"/>
    <n v="2406"/>
    <x v="6"/>
    <x v="6"/>
    <n v="200710"/>
    <n v="41"/>
    <e v="#REF!"/>
    <n v="13"/>
  </r>
  <r>
    <d v="2007-10-13T00:00:00"/>
    <d v="2007-10-13T00:00:00"/>
    <x v="20"/>
    <n v="1"/>
    <n v="0"/>
    <n v="11"/>
    <n v="54"/>
    <d v="1899-12-30T00:11:54"/>
    <d v="1899-12-30T00:11:54"/>
    <s v="R200704"/>
    <x v="142"/>
    <n v="5.0420168067226934"/>
    <n v="0"/>
    <x v="6"/>
    <m/>
    <d v="1899-12-30T00:00:00"/>
    <d v="1899-12-30T00:00:00"/>
    <d v="1899-12-30T05:11:47"/>
    <d v="1899-12-30T06:04:11"/>
    <d v="1899-12-30T02:35:53"/>
    <d v="1899-12-30T03:02:05"/>
    <n v="2392"/>
    <x v="6"/>
    <x v="6"/>
    <n v="200710"/>
    <n v="41"/>
    <e v="#REF!"/>
    <n v="13"/>
  </r>
  <r>
    <d v="2007-10-15T00:00:00"/>
    <d v="2007-10-15T00:00:00"/>
    <x v="2"/>
    <n v="3"/>
    <n v="0"/>
    <n v="30"/>
    <n v="52"/>
    <d v="1899-12-30T00:30:52"/>
    <d v="1899-12-30T00:10:17"/>
    <s v="R200703"/>
    <x v="90"/>
    <n v="5.8315334773218188"/>
    <n v="145"/>
    <x v="6"/>
    <s v="Out: 15.08.44(144) Back: 15.43.82(146)"/>
    <d v="1899-12-30T04:29:34"/>
    <d v="1899-12-30T02:14:47"/>
    <d v="1899-12-30T04:29:34"/>
    <d v="1899-12-30T05:21:58"/>
    <d v="1899-12-30T02:14:47"/>
    <d v="1899-12-30T02:40:59"/>
    <n v="1629"/>
    <x v="6"/>
    <x v="6"/>
    <n v="200710"/>
    <n v="42"/>
    <n v="1"/>
    <n v="15"/>
  </r>
  <r>
    <d v="2007-10-16T00:00:00"/>
    <d v="2007-10-16T00:00:00"/>
    <x v="2"/>
    <n v="5"/>
    <n v="0"/>
    <n v="49"/>
    <n v="36"/>
    <d v="1899-12-30T00:49:36"/>
    <d v="1899-12-30T00:09:55"/>
    <s v="R200702"/>
    <x v="97"/>
    <n v="6.0483870967741984"/>
    <n v="151"/>
    <x v="6"/>
    <s v="Out: 26.09.97(143) Back: 23.26.78(159)"/>
    <d v="1899-12-30T04:19:54"/>
    <d v="1899-12-30T02:09:57"/>
    <d v="1899-12-30T04:19:54"/>
    <d v="1899-12-30T05:12:18"/>
    <d v="1899-12-30T02:09:57"/>
    <d v="1899-12-30T02:36:09"/>
    <n v="1354"/>
    <x v="6"/>
    <x v="6"/>
    <n v="200710"/>
    <n v="42"/>
    <n v="0"/>
    <n v="16"/>
  </r>
  <r>
    <d v="2007-10-18T00:00:00"/>
    <d v="2007-10-18T00:00:00"/>
    <x v="2"/>
    <n v="6"/>
    <n v="1"/>
    <n v="1"/>
    <n v="28"/>
    <d v="1899-12-30T01:01:28"/>
    <d v="1899-12-30T00:10:15"/>
    <s v="R200702"/>
    <x v="141"/>
    <n v="5.8568329718004382"/>
    <n v="158"/>
    <x v="2"/>
    <s v="Out: 31.37.05(151) Back: 29.51.37(165)"/>
    <d v="1899-12-30T04:28:24"/>
    <d v="1899-12-30T02:14:12"/>
    <d v="1899-12-30T04:28:24"/>
    <d v="1899-12-30T05:20:48"/>
    <d v="1899-12-30T02:14:12"/>
    <d v="1899-12-30T02:40:24"/>
    <n v="1594"/>
    <x v="6"/>
    <x v="6"/>
    <n v="200710"/>
    <n v="42"/>
    <n v="1"/>
    <n v="18"/>
  </r>
  <r>
    <d v="2007-10-19T00:00:00"/>
    <d v="2007-10-19T00:00:00"/>
    <x v="2"/>
    <n v="5"/>
    <n v="0"/>
    <n v="52"/>
    <n v="7"/>
    <d v="1899-12-30T00:52:07"/>
    <d v="1899-12-30T00:10:25"/>
    <s v="R200702"/>
    <x v="97"/>
    <n v="5.7563159577870211"/>
    <n v="148"/>
    <x v="23"/>
    <s v="Out: 24.56.06(147) Back: 27.11.73(148)"/>
    <d v="1899-12-30T04:33:05"/>
    <d v="1899-12-30T02:16:33"/>
    <d v="1899-12-30T04:33:05"/>
    <d v="1899-12-30T05:25:30"/>
    <d v="1899-12-30T02:16:33"/>
    <d v="1899-12-30T02:42:45"/>
    <n v="1729"/>
    <x v="6"/>
    <x v="6"/>
    <n v="200710"/>
    <n v="42"/>
    <n v="0"/>
    <n v="19"/>
  </r>
  <r>
    <d v="2007-10-21T00:00:00"/>
    <d v="2007-10-21T00:00:00"/>
    <x v="2"/>
    <n v="7"/>
    <n v="1"/>
    <n v="15"/>
    <n v="59"/>
    <d v="1899-12-30T01:15:59"/>
    <d v="1899-12-30T00:10:51"/>
    <s v="R200703"/>
    <x v="138"/>
    <n v="5.5275279666593597"/>
    <n v="0"/>
    <x v="2"/>
    <s v="Splits: 10.39.98(149) + 9.56.21(152) + 10.03.34(154) + 10.10.49(155) + 11.46.88(163) + 11.00.47(163) + 12.19.01(162)"/>
    <d v="1899-12-30T04:44:24"/>
    <d v="1899-12-30T02:22:12"/>
    <d v="1899-12-30T04:44:24"/>
    <d v="1899-12-30T05:36:48"/>
    <d v="1899-12-30T02:22:12"/>
    <d v="1899-12-30T02:48:24"/>
    <n v="1983"/>
    <x v="6"/>
    <x v="6"/>
    <n v="200710"/>
    <n v="43"/>
    <n v="1"/>
    <n v="21"/>
  </r>
  <r>
    <d v="2007-10-24T00:00:00"/>
    <d v="2007-10-24T00:00:00"/>
    <x v="2"/>
    <n v="4"/>
    <n v="0"/>
    <n v="41"/>
    <n v="27"/>
    <d v="1899-12-30T00:41:27"/>
    <d v="1899-12-30T00:10:22"/>
    <s v="R200703"/>
    <x v="75"/>
    <n v="5.790108564535589"/>
    <n v="150"/>
    <x v="6"/>
    <s v="Out: 20.04.47(150) Back: 21.22.55(150)"/>
    <d v="1899-12-30T04:31:30"/>
    <d v="1899-12-30T02:15:45"/>
    <d v="1899-12-30T04:31:30"/>
    <d v="1899-12-30T05:23:54"/>
    <d v="1899-12-30T02:15:45"/>
    <d v="1899-12-30T02:41:57"/>
    <n v="1685"/>
    <x v="6"/>
    <x v="6"/>
    <n v="200710"/>
    <n v="43"/>
    <n v="2"/>
    <n v="24"/>
  </r>
  <r>
    <d v="2007-10-25T00:00:00"/>
    <d v="2007-10-25T00:00:00"/>
    <x v="2"/>
    <n v="4"/>
    <n v="0"/>
    <n v="43"/>
    <n v="5"/>
    <d v="1899-12-30T00:43:05"/>
    <d v="1899-12-30T00:10:46"/>
    <s v="R200703"/>
    <x v="75"/>
    <n v="5.570599613152809"/>
    <n v="147"/>
    <x v="6"/>
    <s v="Out: 21.16.36(144) Back: 21.49.57(150)"/>
    <d v="1899-12-30T04:42:12"/>
    <d v="1899-12-30T02:21:06"/>
    <d v="1899-12-30T04:42:12"/>
    <d v="1899-12-30T05:34:36"/>
    <d v="1899-12-30T02:21:06"/>
    <d v="1899-12-30T02:47:18"/>
    <n v="1932"/>
    <x v="6"/>
    <x v="6"/>
    <n v="200710"/>
    <n v="43"/>
    <n v="0"/>
    <n v="25"/>
  </r>
  <r>
    <d v="2007-10-26T00:00:00"/>
    <d v="2007-10-26T00:00:00"/>
    <x v="2"/>
    <n v="4"/>
    <n v="0"/>
    <n v="41"/>
    <n v="53"/>
    <d v="1899-12-30T00:41:53"/>
    <d v="1899-12-30T00:10:28"/>
    <s v="R200703"/>
    <x v="143"/>
    <n v="5.7302029446876288"/>
    <n v="161"/>
    <x v="6"/>
    <s v="Splits: 9.46.16(157) + 10.39.62(157) + 12.11.88(162) + 9.16.94(166)"/>
    <d v="1899-12-30T04:34:20"/>
    <d v="1899-12-30T02:17:10"/>
    <d v="1899-12-30T04:34:20"/>
    <d v="1899-12-30T05:26:44"/>
    <d v="1899-12-30T02:17:10"/>
    <d v="1899-12-30T02:43:22"/>
    <n v="1756"/>
    <x v="6"/>
    <x v="6"/>
    <n v="200710"/>
    <n v="43"/>
    <n v="0"/>
    <n v="26"/>
  </r>
  <r>
    <d v="2007-10-28T00:00:00"/>
    <d v="2007-10-28T00:00:00"/>
    <x v="2"/>
    <n v="11"/>
    <n v="1"/>
    <n v="55"/>
    <n v="17"/>
    <d v="1899-12-30T01:55:17"/>
    <d v="1899-12-30T00:10:29"/>
    <s v="R200704"/>
    <x v="144"/>
    <n v="5.725025299985548"/>
    <n v="157"/>
    <x v="6"/>
    <s v="Splits: 9.09.73(145) + 9.24.07(154)  + 9.56.21(155) + 10.21.20(162) + 10.56.07(163) + 10.46.19(161) + 9.49.06(154) + 11.00.40(156) + 12.33.36(159) + 11.00.48(159) + 10.21.19(161)"/>
    <d v="1899-12-30T04:34:35"/>
    <d v="1899-12-30T02:17:18"/>
    <d v="1899-12-30T04:34:35"/>
    <d v="1899-12-30T05:26:59"/>
    <d v="1899-12-30T02:17:18"/>
    <d v="1899-12-30T02:43:30"/>
    <n v="1765"/>
    <x v="6"/>
    <x v="6"/>
    <n v="200710"/>
    <n v="44"/>
    <n v="1"/>
    <n v="28"/>
  </r>
  <r>
    <d v="2007-10-30T00:00:00"/>
    <d v="2007-10-30T00:00:00"/>
    <x v="2"/>
    <n v="6"/>
    <n v="0"/>
    <n v="57"/>
    <n v="53"/>
    <d v="1899-12-30T00:57:53"/>
    <d v="1899-12-30T00:09:39"/>
    <s v="R200704"/>
    <x v="141"/>
    <n v="6.2194068528649629"/>
    <n v="154"/>
    <x v="6"/>
    <s v="Out: 28.29.93(153) Back: 29.23.52(156)"/>
    <d v="1899-12-30T04:12:45"/>
    <d v="1899-12-30T02:06:23"/>
    <d v="1899-12-30T04:12:45"/>
    <d v="1899-12-30T05:05:09"/>
    <d v="1899-12-30T02:06:23"/>
    <d v="1899-12-30T02:32:35"/>
    <n v="1125"/>
    <x v="6"/>
    <x v="6"/>
    <n v="200710"/>
    <n v="44"/>
    <n v="1"/>
    <n v="30"/>
  </r>
  <r>
    <d v="2007-10-31T00:00:00"/>
    <d v="2007-10-31T00:00:00"/>
    <x v="2"/>
    <n v="3.5"/>
    <n v="0"/>
    <n v="30"/>
    <n v="28"/>
    <d v="1899-12-30T00:30:28"/>
    <d v="1899-12-30T00:08:42"/>
    <s v="R200704"/>
    <x v="89"/>
    <n v="6.8927789934354537"/>
    <n v="164"/>
    <x v="6"/>
    <s v="Out: 15.20.30(159) Back: 15.07.80(169)"/>
    <d v="1899-12-30T03:48:04"/>
    <d v="1899-12-30T01:54:02"/>
    <d v="1899-12-30T03:48:04"/>
    <d v="1899-12-30T04:40:28"/>
    <d v="1899-12-30T01:54:02"/>
    <d v="1899-12-30T02:20:14"/>
    <n v="768"/>
    <x v="6"/>
    <x v="6"/>
    <n v="200710"/>
    <n v="44"/>
    <n v="0"/>
    <n v="31"/>
  </r>
  <r>
    <d v="2007-11-01T00:00:00"/>
    <d v="2007-11-01T00:00:00"/>
    <x v="2"/>
    <n v="3"/>
    <n v="0"/>
    <n v="26"/>
    <n v="58"/>
    <d v="1899-12-30T00:26:58"/>
    <d v="1899-12-30T00:08:59"/>
    <s v="R200704"/>
    <x v="90"/>
    <n v="6.6749072929542699"/>
    <n v="155"/>
    <x v="2"/>
    <s v="Out: 13.28.86(153) Back: 13.29.54(158)"/>
    <d v="1899-12-30T03:55:31"/>
    <d v="1899-12-30T01:57:45"/>
    <d v="1899-12-30T03:55:31"/>
    <d v="1899-12-30T04:47:55"/>
    <d v="1899-12-30T01:57:45"/>
    <d v="1899-12-30T02:23:57"/>
    <n v="814"/>
    <x v="6"/>
    <x v="7"/>
    <n v="200711"/>
    <n v="44"/>
    <n v="0"/>
    <n v="1"/>
  </r>
  <r>
    <d v="2007-11-02T00:00:00"/>
    <d v="2007-11-02T00:00:00"/>
    <x v="2"/>
    <n v="5"/>
    <n v="0"/>
    <n v="50"/>
    <n v="56"/>
    <d v="1899-12-30T00:50:56"/>
    <d v="1899-12-30T00:10:11"/>
    <s v="R200704"/>
    <x v="97"/>
    <n v="5.8900523560209477"/>
    <n v="148"/>
    <x v="6"/>
    <s v="Out: 25.04.38(146) Back: 25.51.85(150)"/>
    <d v="1899-12-30T04:26:53"/>
    <d v="1899-12-30T02:13:27"/>
    <d v="1899-12-30T04:26:53"/>
    <d v="1899-12-30T05:19:17"/>
    <d v="1899-12-30T02:13:27"/>
    <d v="1899-12-30T02:39:39"/>
    <n v="1551"/>
    <x v="6"/>
    <x v="7"/>
    <n v="200711"/>
    <n v="44"/>
    <n v="0"/>
    <n v="2"/>
  </r>
  <r>
    <d v="2007-11-04T00:00:00"/>
    <d v="2007-11-04T00:00:00"/>
    <x v="2"/>
    <n v="11"/>
    <n v="1"/>
    <n v="51"/>
    <n v="54"/>
    <d v="1899-12-30T01:51:54"/>
    <d v="1899-12-30T00:10:10"/>
    <s v="R200704"/>
    <x v="144"/>
    <n v="5.8981233243967868"/>
    <n v="0"/>
    <x v="6"/>
    <s v="Splits: 8.48.75 + 9.20.51 + 9.19.86 + 10.42.62 + 11.07.60 + 10.06.92 + 9.20.51 + 11.36.17 + 11.18.32 + 10.17.62 + 9.55.74"/>
    <d v="1899-12-30T04:26:32"/>
    <d v="1899-12-30T02:13:16"/>
    <d v="1899-12-30T04:26:32"/>
    <d v="1899-12-30T05:18:56"/>
    <d v="1899-12-30T02:13:16"/>
    <d v="1899-12-30T02:39:28"/>
    <n v="1539"/>
    <x v="6"/>
    <x v="7"/>
    <n v="200711"/>
    <n v="45"/>
    <n v="1"/>
    <n v="4"/>
  </r>
  <r>
    <d v="2007-11-06T00:00:00"/>
    <d v="2007-11-06T00:00:00"/>
    <x v="2"/>
    <n v="4"/>
    <n v="0"/>
    <n v="43"/>
    <n v="30"/>
    <d v="1899-12-30T00:43:30"/>
    <d v="1899-12-30T00:10:52"/>
    <s v="R200704"/>
    <x v="75"/>
    <n v="5.5172413793103487"/>
    <n v="0"/>
    <x v="6"/>
    <s v="Really bad day 20 min out 23+ back"/>
    <d v="1899-12-30T04:44:55"/>
    <d v="1899-12-30T02:22:28"/>
    <d v="1899-12-30T04:44:55"/>
    <d v="1899-12-30T05:37:20"/>
    <d v="1899-12-30T02:22:28"/>
    <d v="1899-12-30T02:48:40"/>
    <n v="1991"/>
    <x v="6"/>
    <x v="7"/>
    <n v="200711"/>
    <n v="45"/>
    <n v="1"/>
    <n v="6"/>
  </r>
  <r>
    <d v="2007-11-08T00:00:00"/>
    <d v="2007-11-08T00:00:00"/>
    <x v="2"/>
    <n v="6.5"/>
    <n v="1"/>
    <n v="7"/>
    <n v="2"/>
    <d v="1899-12-30T01:07:02"/>
    <d v="1899-12-30T00:10:19"/>
    <s v="R200704"/>
    <x v="96"/>
    <n v="5.8180009945300899"/>
    <n v="0"/>
    <x v="6"/>
    <s v="Out: 35.00.55 Back: 32.01.25"/>
    <d v="1899-12-30T04:30:12"/>
    <d v="1899-12-30T02:15:06"/>
    <d v="1899-12-30T04:30:12"/>
    <d v="1899-12-30T05:22:36"/>
    <d v="1899-12-30T02:15:06"/>
    <d v="1899-12-30T02:41:18"/>
    <n v="1649"/>
    <x v="6"/>
    <x v="7"/>
    <n v="200711"/>
    <n v="45"/>
    <n v="1"/>
    <n v="8"/>
  </r>
  <r>
    <d v="2007-11-11T00:00:00"/>
    <d v="2007-11-11T00:00:00"/>
    <x v="2"/>
    <n v="12"/>
    <n v="2"/>
    <n v="3"/>
    <n v="31"/>
    <d v="1899-12-30T02:03:31"/>
    <d v="1899-12-30T00:10:18"/>
    <s v="R200704"/>
    <x v="145"/>
    <n v="5.829172851167189"/>
    <n v="0"/>
    <x v="6"/>
    <s v="Splits: 8.44.04 + 9.16.94 + 9.38.35 + 10.42.62 + 11.43.31 + 9.34.79 + 9.24.07 + 11.25.46 + 10.39.05 + 11.36.17 + 11.16.89 + 9.31.21"/>
    <d v="1899-12-30T04:29:41"/>
    <d v="1899-12-30T02:14:50"/>
    <d v="1899-12-30T04:29:41"/>
    <d v="1899-12-30T05:22:05"/>
    <d v="1899-12-30T02:14:50"/>
    <d v="1899-12-30T02:41:02"/>
    <n v="1633"/>
    <x v="6"/>
    <x v="7"/>
    <n v="200711"/>
    <n v="46"/>
    <n v="2"/>
    <n v="11"/>
  </r>
  <r>
    <d v="2007-11-13T00:00:00"/>
    <d v="2007-11-13T00:00:00"/>
    <x v="2"/>
    <n v="4"/>
    <n v="0"/>
    <n v="41"/>
    <n v="38"/>
    <d v="1899-12-30T00:41:38"/>
    <d v="1899-12-30T00:10:24"/>
    <s v="R200704"/>
    <x v="75"/>
    <n v="5.7646116893514856"/>
    <n v="0"/>
    <x v="2"/>
    <s v="Out: 21.38.22 Back: 20.00.56"/>
    <d v="1899-12-30T04:32:42"/>
    <d v="1899-12-30T02:16:21"/>
    <d v="1899-12-30T04:32:42"/>
    <d v="1899-12-30T05:25:06"/>
    <d v="1899-12-30T02:16:21"/>
    <d v="1899-12-30T02:42:33"/>
    <n v="1721"/>
    <x v="6"/>
    <x v="7"/>
    <n v="200711"/>
    <n v="46"/>
    <n v="1"/>
    <n v="13"/>
  </r>
  <r>
    <d v="2007-11-15T00:00:00"/>
    <d v="2007-11-15T00:00:00"/>
    <x v="2"/>
    <n v="5"/>
    <n v="0"/>
    <n v="47"/>
    <n v="2"/>
    <d v="1899-12-30T00:47:02"/>
    <d v="1899-12-30T00:09:24"/>
    <s v="R200703"/>
    <x v="97"/>
    <n v="6.3784549964564183"/>
    <n v="0"/>
    <x v="18"/>
    <s v="Out: 23.38.52 Back: 23.24.16"/>
    <d v="1899-12-30T04:06:27"/>
    <d v="1899-12-30T02:03:14"/>
    <d v="1899-12-30T04:06:27"/>
    <d v="1899-12-30T04:58:51"/>
    <d v="1899-12-30T02:03:14"/>
    <d v="1899-12-30T02:29:26"/>
    <n v="979"/>
    <x v="6"/>
    <x v="7"/>
    <n v="200711"/>
    <n v="46"/>
    <n v="1"/>
    <n v="15"/>
  </r>
  <r>
    <d v="2007-11-18T00:00:00"/>
    <d v="2007-11-18T00:00:00"/>
    <x v="2"/>
    <n v="5"/>
    <n v="0"/>
    <n v="43"/>
    <n v="50"/>
    <d v="1899-12-30T00:43:50"/>
    <d v="1899-12-30T00:08:46"/>
    <s v="R200704"/>
    <x v="117"/>
    <n v="6.8441064638783322"/>
    <n v="0"/>
    <x v="5"/>
    <s v="Splits: 8.18.86 + 8.48.37 + 9.02.66 + 8.26.95 + 8.12.68"/>
    <d v="1899-12-30T03:49:41"/>
    <d v="1899-12-30T01:54:51"/>
    <d v="1899-12-30T03:49:41"/>
    <d v="1899-12-30T04:42:05"/>
    <d v="1899-12-30T01:54:51"/>
    <d v="1899-12-30T02:21:03"/>
    <n v="777"/>
    <x v="6"/>
    <x v="7"/>
    <n v="200711"/>
    <n v="47"/>
    <n v="2"/>
    <n v="18"/>
  </r>
  <r>
    <d v="2007-11-20T00:00:00"/>
    <d v="2007-11-20T00:00:00"/>
    <x v="2"/>
    <n v="4.5"/>
    <n v="0"/>
    <n v="48"/>
    <n v="35"/>
    <d v="1899-12-30T00:48:35"/>
    <d v="1899-12-30T00:10:48"/>
    <s v="R200703"/>
    <x v="93"/>
    <n v="5.5574614065180148"/>
    <n v="0"/>
    <x v="18"/>
    <m/>
    <d v="1899-12-30T04:42:52"/>
    <d v="1899-12-30T02:21:26"/>
    <d v="1899-12-30T04:42:52"/>
    <d v="1899-12-30T05:35:16"/>
    <d v="1899-12-30T02:21:26"/>
    <d v="1899-12-30T02:47:38"/>
    <n v="1944"/>
    <x v="6"/>
    <x v="7"/>
    <n v="200711"/>
    <n v="47"/>
    <n v="1"/>
    <n v="20"/>
  </r>
  <r>
    <d v="2007-11-23T00:00:00"/>
    <d v="2007-11-23T00:00:00"/>
    <x v="2"/>
    <n v="4"/>
    <n v="0"/>
    <n v="39"/>
    <n v="45"/>
    <d v="1899-12-30T00:39:45"/>
    <d v="1899-12-30T00:09:56"/>
    <s v="R200704"/>
    <x v="2"/>
    <n v="6.0377358490566087"/>
    <n v="0"/>
    <x v="13"/>
    <m/>
    <d v="1899-12-30T04:20:22"/>
    <d v="1899-12-30T02:10:11"/>
    <d v="1899-12-30T04:20:22"/>
    <d v="1899-12-30T05:12:46"/>
    <d v="1899-12-30T02:10:11"/>
    <d v="1899-12-30T02:36:23"/>
    <n v="1362"/>
    <x v="6"/>
    <x v="7"/>
    <n v="200711"/>
    <n v="47"/>
    <n v="2"/>
    <n v="23"/>
  </r>
  <r>
    <d v="2007-11-25T00:00:00"/>
    <d v="2007-11-25T00:00:00"/>
    <x v="2"/>
    <n v="8.35"/>
    <n v="1"/>
    <n v="27"/>
    <n v="48"/>
    <d v="1899-12-30T01:27:48"/>
    <d v="1899-12-30T00:10:31"/>
    <s v="R200704"/>
    <x v="12"/>
    <n v="5.7061503416856532"/>
    <n v="0"/>
    <x v="5"/>
    <s v="Splits: 8.53.91 + 9.27.65 + 9.38.35 + 11.36.17 + 12.05.95 + 10.35.48 + 11.25.46 + 10.49.75 + 3.16.20"/>
    <d v="1899-12-30T04:35:30"/>
    <d v="1899-12-30T02:17:45"/>
    <d v="1899-12-30T04:35:30"/>
    <d v="1899-12-30T05:27:54"/>
    <d v="1899-12-30T02:17:45"/>
    <d v="1899-12-30T02:43:57"/>
    <n v="1788"/>
    <x v="6"/>
    <x v="7"/>
    <n v="200711"/>
    <n v="48"/>
    <n v="1"/>
    <n v="25"/>
  </r>
  <r>
    <d v="2007-11-27T00:00:00"/>
    <d v="2007-11-27T00:00:00"/>
    <x v="2"/>
    <n v="4"/>
    <n v="0"/>
    <n v="35"/>
    <n v="26"/>
    <d v="1899-12-30T00:35:26"/>
    <d v="1899-12-30T00:08:51"/>
    <s v="R200704"/>
    <x v="75"/>
    <n v="6.7732831608654811"/>
    <n v="0"/>
    <x v="6"/>
    <s v="Ran with Dave F.  Out: 18.14.18 Back: 17.12.52"/>
    <d v="1899-12-30T03:52:05"/>
    <d v="1899-12-30T01:56:03"/>
    <d v="1899-12-30T03:52:05"/>
    <d v="1899-12-30T04:44:29"/>
    <d v="1899-12-30T01:56:03"/>
    <d v="1899-12-30T02:22:15"/>
    <n v="788"/>
    <x v="6"/>
    <x v="7"/>
    <n v="200711"/>
    <n v="48"/>
    <n v="1"/>
    <n v="27"/>
  </r>
  <r>
    <d v="2007-11-30T00:00:00"/>
    <d v="2007-11-30T00:00:00"/>
    <x v="2"/>
    <n v="2.6"/>
    <n v="0"/>
    <n v="25"/>
    <n v="10"/>
    <d v="1899-12-30T00:25:10"/>
    <d v="1899-12-30T00:09:41"/>
    <s v="R200704"/>
    <x v="146"/>
    <n v="6.1986754966887467"/>
    <n v="0"/>
    <x v="6"/>
    <m/>
    <d v="1899-12-30T04:13:36"/>
    <d v="1899-12-30T02:06:48"/>
    <d v="1899-12-30T04:13:36"/>
    <d v="1899-12-30T05:06:00"/>
    <d v="1899-12-30T02:06:48"/>
    <d v="1899-12-30T02:33:00"/>
    <n v="1152"/>
    <x v="6"/>
    <x v="7"/>
    <n v="200711"/>
    <n v="48"/>
    <n v="2"/>
    <n v="30"/>
  </r>
  <r>
    <d v="2007-12-02T00:00:00"/>
    <d v="2007-12-02T00:00:00"/>
    <x v="2"/>
    <n v="13.1"/>
    <n v="2"/>
    <n v="2"/>
    <n v="49"/>
    <d v="1899-12-30T02:02:49"/>
    <d v="1899-12-30T00:09:23"/>
    <s v="R200704"/>
    <x v="147"/>
    <n v="6.3997828742027467"/>
    <n v="0"/>
    <x v="6"/>
    <s v="Splits: 9.05.40 + 8.34.10 + 8.48.37 + 8.23.38 + 9.06.23 + 8.34.09 + 9.13.38 + 9.31.21 + 9.16.93 + 9.13.37 + 9.09.79 + 9.20.51 + 9.20.50 + 5.12.64"/>
    <d v="1899-12-30T04:05:38"/>
    <d v="1899-12-30T02:02:49"/>
    <d v="1899-12-30T04:05:38"/>
    <d v="1899-12-30T04:58:02"/>
    <d v="1899-12-30T02:02:49"/>
    <d v="1899-12-30T02:29:01"/>
    <n v="963"/>
    <x v="6"/>
    <x v="11"/>
    <n v="200712"/>
    <n v="49"/>
    <n v="4"/>
    <n v="2"/>
  </r>
  <r>
    <d v="2007-12-02T00:00:00"/>
    <d v="2007-12-02T00:00:00"/>
    <x v="8"/>
    <n v="1"/>
    <n v="0"/>
    <n v="9"/>
    <n v="5"/>
    <d v="1899-12-30T00:09:05"/>
    <d v="1899-12-30T00:09:05"/>
    <s v="R200704"/>
    <x v="147"/>
    <n v="6.6055045871559681"/>
    <n v="0"/>
    <x v="6"/>
    <m/>
    <d v="1899-12-30T00:00:00"/>
    <d v="1899-12-30T00:00:00"/>
    <d v="1899-12-30T03:57:59"/>
    <d v="1899-12-30T04:50:23"/>
    <d v="1899-12-30T01:59:00"/>
    <d v="1899-12-30T02:25:12"/>
    <n v="836"/>
    <x v="6"/>
    <x v="11"/>
    <n v="200712"/>
    <n v="49"/>
    <n v="0"/>
    <n v="2"/>
  </r>
  <r>
    <d v="2007-12-02T00:00:00"/>
    <d v="2007-12-02T00:00:00"/>
    <x v="9"/>
    <n v="1"/>
    <n v="0"/>
    <n v="8"/>
    <n v="34"/>
    <d v="1899-12-30T00:08:34"/>
    <d v="1899-12-30T00:08:34"/>
    <s v="R200704"/>
    <x v="147"/>
    <n v="7.0038910505836629"/>
    <n v="0"/>
    <x v="6"/>
    <m/>
    <d v="1899-12-30T00:00:00"/>
    <d v="1899-12-30T00:00:00"/>
    <d v="1899-12-30T03:44:27"/>
    <d v="1899-12-30T04:36:51"/>
    <d v="1899-12-30T01:52:13"/>
    <d v="1899-12-30T02:18:25"/>
    <n v="751"/>
    <x v="6"/>
    <x v="11"/>
    <n v="200712"/>
    <n v="49"/>
    <n v="0"/>
    <n v="2"/>
  </r>
  <r>
    <d v="2007-12-02T00:00:00"/>
    <d v="2007-12-02T00:00:00"/>
    <x v="10"/>
    <n v="1"/>
    <n v="0"/>
    <n v="8"/>
    <n v="48"/>
    <d v="1899-12-30T00:08:48"/>
    <d v="1899-12-30T00:08:48"/>
    <s v="R200704"/>
    <x v="147"/>
    <n v="6.8181818181818228"/>
    <n v="0"/>
    <x v="6"/>
    <m/>
    <d v="1899-12-30T00:00:00"/>
    <d v="1899-12-30T00:00:00"/>
    <d v="1899-12-30T03:50:34"/>
    <d v="1899-12-30T04:42:58"/>
    <d v="1899-12-30T01:55:17"/>
    <d v="1899-12-30T02:21:29"/>
    <n v="780"/>
    <x v="6"/>
    <x v="11"/>
    <n v="200712"/>
    <n v="49"/>
    <n v="0"/>
    <n v="2"/>
  </r>
  <r>
    <d v="2007-12-02T00:00:00"/>
    <d v="2007-12-02T00:00:00"/>
    <x v="11"/>
    <n v="1"/>
    <n v="0"/>
    <n v="8"/>
    <n v="23"/>
    <d v="1899-12-30T00:08:23"/>
    <d v="1899-12-30T00:08:23"/>
    <s v="R200704"/>
    <x v="147"/>
    <n v="7.1570576540755528"/>
    <n v="0"/>
    <x v="6"/>
    <m/>
    <d v="1899-12-30T00:00:00"/>
    <d v="1899-12-30T00:00:00"/>
    <d v="1899-12-30T03:39:39"/>
    <d v="1899-12-30T04:32:03"/>
    <d v="1899-12-30T01:49:49"/>
    <d v="1899-12-30T02:16:01"/>
    <n v="732"/>
    <x v="6"/>
    <x v="11"/>
    <n v="200712"/>
    <n v="49"/>
    <n v="0"/>
    <n v="2"/>
  </r>
  <r>
    <d v="2007-12-02T00:00:00"/>
    <d v="2007-12-02T00:00:00"/>
    <x v="12"/>
    <n v="1"/>
    <n v="0"/>
    <n v="9"/>
    <n v="6"/>
    <d v="1899-12-30T00:09:06"/>
    <d v="1899-12-30T00:09:06"/>
    <s v="R200704"/>
    <x v="147"/>
    <n v="6.5934065934065984"/>
    <n v="0"/>
    <x v="6"/>
    <m/>
    <d v="1899-12-30T00:00:00"/>
    <d v="1899-12-30T00:00:00"/>
    <d v="1899-12-30T03:58:25"/>
    <d v="1899-12-30T04:50:49"/>
    <d v="1899-12-30T01:59:13"/>
    <d v="1899-12-30T02:25:25"/>
    <n v="842"/>
    <x v="6"/>
    <x v="11"/>
    <n v="200712"/>
    <n v="49"/>
    <n v="0"/>
    <n v="2"/>
  </r>
  <r>
    <d v="2007-12-02T00:00:00"/>
    <d v="2007-12-02T00:00:00"/>
    <x v="13"/>
    <n v="1"/>
    <n v="0"/>
    <n v="8"/>
    <n v="34"/>
    <d v="1899-12-30T00:08:34"/>
    <d v="1899-12-30T00:08:34"/>
    <s v="R200704"/>
    <x v="147"/>
    <n v="7.0038910505836629"/>
    <n v="0"/>
    <x v="6"/>
    <m/>
    <d v="1899-12-30T00:00:00"/>
    <d v="1899-12-30T00:00:00"/>
    <d v="1899-12-30T03:44:27"/>
    <d v="1899-12-30T04:36:51"/>
    <d v="1899-12-30T01:52:13"/>
    <d v="1899-12-30T02:18:25"/>
    <n v="751"/>
    <x v="6"/>
    <x v="11"/>
    <n v="200712"/>
    <n v="49"/>
    <n v="0"/>
    <n v="2"/>
  </r>
  <r>
    <d v="2007-12-02T00:00:00"/>
    <d v="2007-12-02T00:00:00"/>
    <x v="14"/>
    <n v="1"/>
    <n v="0"/>
    <n v="9"/>
    <n v="13"/>
    <d v="1899-12-30T00:09:13"/>
    <d v="1899-12-30T00:09:13"/>
    <s v="R200704"/>
    <x v="147"/>
    <n v="6.5099457504520846"/>
    <n v="0"/>
    <x v="6"/>
    <m/>
    <d v="1899-12-30T00:00:00"/>
    <d v="1899-12-30T00:00:00"/>
    <d v="1899-12-30T04:01:29"/>
    <d v="1899-12-30T04:53:53"/>
    <d v="1899-12-30T02:00:44"/>
    <d v="1899-12-30T02:26:56"/>
    <n v="873"/>
    <x v="6"/>
    <x v="11"/>
    <n v="200712"/>
    <n v="49"/>
    <n v="0"/>
    <n v="2"/>
  </r>
  <r>
    <d v="2007-12-02T00:00:00"/>
    <d v="2007-12-02T00:00:00"/>
    <x v="15"/>
    <n v="1"/>
    <n v="0"/>
    <n v="9"/>
    <n v="31"/>
    <d v="1899-12-30T00:09:31"/>
    <d v="1899-12-30T00:09:31"/>
    <s v="R200704"/>
    <x v="147"/>
    <n v="6.3047285464098115"/>
    <n v="0"/>
    <x v="6"/>
    <m/>
    <d v="1899-12-30T00:00:00"/>
    <d v="1899-12-30T00:00:00"/>
    <d v="1899-12-30T04:09:20"/>
    <d v="1899-12-30T05:01:44"/>
    <d v="1899-12-30T02:04:40"/>
    <d v="1899-12-30T02:30:52"/>
    <n v="1041"/>
    <x v="6"/>
    <x v="11"/>
    <n v="200712"/>
    <n v="49"/>
    <n v="0"/>
    <n v="2"/>
  </r>
  <r>
    <d v="2007-12-02T00:00:00"/>
    <d v="2007-12-02T00:00:00"/>
    <x v="16"/>
    <n v="1"/>
    <n v="0"/>
    <n v="9"/>
    <n v="16"/>
    <d v="1899-12-30T00:09:16"/>
    <d v="1899-12-30T00:09:16"/>
    <s v="R200704"/>
    <x v="147"/>
    <n v="6.4748201438848962"/>
    <n v="0"/>
    <x v="6"/>
    <m/>
    <d v="1899-12-30T00:00:00"/>
    <d v="1899-12-30T00:00:00"/>
    <d v="1899-12-30T04:02:47"/>
    <d v="1899-12-30T04:55:11"/>
    <d v="1899-12-30T02:01:24"/>
    <d v="1899-12-30T02:27:36"/>
    <n v="901"/>
    <x v="6"/>
    <x v="11"/>
    <n v="200712"/>
    <n v="49"/>
    <n v="0"/>
    <n v="2"/>
  </r>
  <r>
    <d v="2007-12-02T00:00:00"/>
    <d v="2007-12-02T00:00:00"/>
    <x v="17"/>
    <n v="1"/>
    <n v="0"/>
    <n v="9"/>
    <n v="13"/>
    <d v="1899-12-30T00:09:13"/>
    <d v="1899-12-30T00:09:13"/>
    <s v="R200704"/>
    <x v="147"/>
    <n v="6.5099457504520846"/>
    <n v="0"/>
    <x v="6"/>
    <m/>
    <d v="1899-12-30T00:00:00"/>
    <d v="1899-12-30T00:00:00"/>
    <d v="1899-12-30T04:01:29"/>
    <d v="1899-12-30T04:53:53"/>
    <d v="1899-12-30T02:00:44"/>
    <d v="1899-12-30T02:26:56"/>
    <n v="873"/>
    <x v="6"/>
    <x v="11"/>
    <n v="200712"/>
    <n v="49"/>
    <n v="0"/>
    <n v="2"/>
  </r>
  <r>
    <d v="2007-12-02T00:00:00"/>
    <d v="2007-12-02T00:00:00"/>
    <x v="18"/>
    <n v="1"/>
    <n v="0"/>
    <n v="9"/>
    <n v="9"/>
    <d v="1899-12-30T00:09:09"/>
    <d v="1899-12-30T00:09:09"/>
    <s v="R200704"/>
    <x v="147"/>
    <n v="6.5573770491803325"/>
    <n v="0"/>
    <x v="6"/>
    <m/>
    <d v="1899-12-30T00:00:00"/>
    <d v="1899-12-30T00:00:00"/>
    <d v="1899-12-30T03:59:44"/>
    <d v="1899-12-30T04:52:08"/>
    <d v="1899-12-30T01:59:52"/>
    <d v="1899-12-30T02:26:04"/>
    <n v="854"/>
    <x v="6"/>
    <x v="11"/>
    <n v="200712"/>
    <n v="49"/>
    <n v="0"/>
    <n v="2"/>
  </r>
  <r>
    <d v="2007-12-02T00:00:00"/>
    <d v="2007-12-02T00:00:00"/>
    <x v="19"/>
    <n v="1"/>
    <n v="0"/>
    <n v="9"/>
    <n v="2"/>
    <d v="1899-12-30T00:09:02"/>
    <d v="1899-12-30T00:09:02"/>
    <s v="R200704"/>
    <x v="147"/>
    <n v="6.6420664206642117"/>
    <n v="0"/>
    <x v="6"/>
    <m/>
    <d v="1899-12-30T00:00:00"/>
    <d v="1899-12-30T00:00:00"/>
    <d v="1899-12-30T03:56:40"/>
    <d v="1899-12-30T04:49:04"/>
    <d v="1899-12-30T01:58:20"/>
    <d v="1899-12-30T02:24:32"/>
    <n v="823"/>
    <x v="6"/>
    <x v="11"/>
    <n v="200712"/>
    <n v="49"/>
    <n v="0"/>
    <n v="2"/>
  </r>
  <r>
    <d v="2007-12-02T00:00:00"/>
    <d v="2007-12-02T00:00:00"/>
    <x v="20"/>
    <n v="1"/>
    <n v="0"/>
    <n v="9"/>
    <n v="2"/>
    <d v="1899-12-30T00:09:02"/>
    <d v="1899-12-30T00:09:02"/>
    <s v="R200704"/>
    <x v="147"/>
    <n v="6.6420664206642117"/>
    <n v="0"/>
    <x v="6"/>
    <m/>
    <d v="1899-12-30T00:00:00"/>
    <d v="1899-12-30T00:00:00"/>
    <d v="1899-12-30T03:56:40"/>
    <d v="1899-12-30T04:49:04"/>
    <d v="1899-12-30T01:58:20"/>
    <d v="1899-12-30T02:24:32"/>
    <n v="823"/>
    <x v="6"/>
    <x v="11"/>
    <n v="200712"/>
    <n v="49"/>
    <n v="0"/>
    <n v="2"/>
  </r>
  <r>
    <d v="2007-12-02T00:00:00"/>
    <d v="2007-12-02T00:00:00"/>
    <x v="21"/>
    <n v="0.55000000000000004"/>
    <n v="0"/>
    <n v="5"/>
    <n v="12"/>
    <d v="1899-12-30T00:05:12"/>
    <d v="1899-12-30T00:09:27"/>
    <s v="R200704"/>
    <x v="147"/>
    <n v="6.3461538461538511"/>
    <n v="0"/>
    <x v="6"/>
    <m/>
    <d v="1899-12-30T00:00:00"/>
    <d v="1899-12-30T00:00:00"/>
    <d v="1899-12-30T04:07:43"/>
    <d v="1899-12-30T05:00:07"/>
    <d v="1899-12-30T02:03:51"/>
    <d v="1899-12-30T02:30:03"/>
    <n v="1000"/>
    <x v="6"/>
    <x v="11"/>
    <n v="200712"/>
    <n v="49"/>
    <n v="0"/>
    <n v="2"/>
  </r>
  <r>
    <d v="2007-12-06T00:00:00"/>
    <d v="2007-12-06T00:00:00"/>
    <x v="2"/>
    <n v="3"/>
    <n v="0"/>
    <n v="30"/>
    <n v="55"/>
    <d v="1899-12-30T00:30:55"/>
    <d v="1899-12-30T00:10:18"/>
    <s v="R200704"/>
    <x v="90"/>
    <n v="5.8221024258760146"/>
    <n v="0"/>
    <x v="5"/>
    <m/>
    <d v="1899-12-30T04:30:00"/>
    <d v="1899-12-30T02:15:00"/>
    <d v="1899-12-30T04:30:00"/>
    <d v="1899-12-30T05:22:24"/>
    <d v="1899-12-30T02:15:00"/>
    <d v="1899-12-30T02:41:12"/>
    <n v="1643"/>
    <x v="6"/>
    <x v="11"/>
    <n v="200712"/>
    <n v="49"/>
    <n v="3"/>
    <n v="6"/>
  </r>
  <r>
    <d v="2007-12-07T00:00:00"/>
    <d v="2007-12-07T00:00:00"/>
    <x v="2"/>
    <n v="3"/>
    <n v="0"/>
    <n v="28"/>
    <n v="35"/>
    <d v="1899-12-30T00:28:35"/>
    <d v="1899-12-30T00:09:32"/>
    <s v="R200704"/>
    <x v="90"/>
    <n v="6.2973760932944662"/>
    <n v="0"/>
    <x v="5"/>
    <m/>
    <d v="1899-12-30T04:09:38"/>
    <d v="1899-12-30T02:04:49"/>
    <d v="1899-12-30T04:09:38"/>
    <d v="1899-12-30T05:02:02"/>
    <d v="1899-12-30T02:04:49"/>
    <d v="1899-12-30T02:31:01"/>
    <n v="1051"/>
    <x v="6"/>
    <x v="11"/>
    <n v="200712"/>
    <n v="49"/>
    <n v="0"/>
    <n v="7"/>
  </r>
  <r>
    <d v="2007-12-11T00:00:00"/>
    <d v="2007-12-11T00:00:00"/>
    <x v="6"/>
    <n v="1.0000000000000001E-5"/>
    <n v="0"/>
    <n v="30"/>
    <n v="0"/>
    <d v="1899-12-30T00:30:00"/>
    <d v="1905-09-13T08:00:00"/>
    <s v="R200704"/>
    <x v="118"/>
    <n v="2.0000000000000019E-5"/>
    <n v="0"/>
    <x v="13"/>
    <s v="100 Situps &amp; chest"/>
    <d v="1899-12-30T00:00:00"/>
    <d v="1899-12-30T00:00:00"/>
    <d v="2049-06-09T08:00:00"/>
    <d v="2049-06-09T08:52:24"/>
    <d v="1974-09-19T16:00:00"/>
    <d v="1974-09-19T16:26:12"/>
    <n v="3136"/>
    <x v="6"/>
    <x v="11"/>
    <n v="200712"/>
    <n v="50"/>
    <n v="3"/>
    <n v="11"/>
  </r>
  <r>
    <d v="2007-12-17T00:00:00"/>
    <d v="2007-12-17T00:00:00"/>
    <x v="2"/>
    <n v="2"/>
    <n v="0"/>
    <n v="18"/>
    <n v="26"/>
    <d v="1899-12-30T00:18:26"/>
    <d v="1899-12-30T00:09:13"/>
    <s v="R200704"/>
    <x v="2"/>
    <n v="6.5099457504520846"/>
    <n v="0"/>
    <x v="13"/>
    <m/>
    <d v="1899-12-30T04:01:29"/>
    <d v="1899-12-30T02:00:44"/>
    <d v="1899-12-30T04:01:29"/>
    <d v="1899-12-30T04:53:53"/>
    <d v="1899-12-30T02:00:44"/>
    <d v="1899-12-30T02:26:56"/>
    <n v="873"/>
    <x v="6"/>
    <x v="11"/>
    <n v="200712"/>
    <n v="51"/>
    <n v="5"/>
    <n v="17"/>
  </r>
  <r>
    <d v="2007-12-26T00:00:00"/>
    <d v="2007-12-26T00:00:00"/>
    <x v="2"/>
    <n v="3"/>
    <n v="0"/>
    <n v="30"/>
    <n v="0"/>
    <d v="1899-12-30T00:30:00"/>
    <d v="1899-12-30T00:10:00"/>
    <s v="R200704"/>
    <x v="90"/>
    <n v="6.0000000000000053"/>
    <n v="0"/>
    <x v="5"/>
    <m/>
    <d v="1899-12-30T04:22:00"/>
    <d v="1899-12-30T02:11:00"/>
    <d v="1899-12-30T04:22:00"/>
    <d v="1899-12-30T05:14:24"/>
    <d v="1899-12-30T02:11:00"/>
    <d v="1899-12-30T02:37:12"/>
    <n v="1404"/>
    <x v="6"/>
    <x v="11"/>
    <n v="200712"/>
    <n v="52"/>
    <n v="8"/>
    <n v="26"/>
  </r>
  <r>
    <d v="2007-12-28T00:00:00"/>
    <d v="2007-12-28T00:00:00"/>
    <x v="2"/>
    <n v="3"/>
    <n v="0"/>
    <n v="27"/>
    <n v="23"/>
    <d v="1899-12-30T00:27:23"/>
    <d v="1899-12-30T00:09:08"/>
    <s v="R200704"/>
    <x v="90"/>
    <n v="6.5733414485696944"/>
    <n v="0"/>
    <x v="6"/>
    <m/>
    <d v="1899-12-30T03:59:09"/>
    <d v="1899-12-30T01:59:34"/>
    <d v="1899-12-30T03:59:09"/>
    <d v="1899-12-30T04:51:33"/>
    <d v="1899-12-30T01:59:34"/>
    <d v="1899-12-30T02:25:46"/>
    <n v="850"/>
    <x v="6"/>
    <x v="11"/>
    <n v="200712"/>
    <n v="52"/>
    <n v="1"/>
    <n v="28"/>
  </r>
  <r>
    <d v="2007-12-31T00:00:00"/>
    <d v="2007-12-31T00:00:00"/>
    <x v="2"/>
    <n v="2"/>
    <n v="0"/>
    <n v="17"/>
    <n v="50"/>
    <d v="1899-12-30T00:17:50"/>
    <d v="1899-12-30T00:08:55"/>
    <s v="R200704"/>
    <x v="2"/>
    <n v="6.7289719626168276"/>
    <n v="0"/>
    <x v="13"/>
    <m/>
    <d v="1899-12-30T03:53:37"/>
    <d v="1899-12-30T01:56:49"/>
    <d v="1899-12-30T03:53:37"/>
    <d v="1899-12-30T04:46:01"/>
    <d v="1899-12-30T01:56:49"/>
    <d v="1899-12-30T02:23:01"/>
    <n v="798"/>
    <x v="6"/>
    <x v="11"/>
    <n v="200712"/>
    <n v="53"/>
    <n v="2"/>
    <n v="31"/>
  </r>
  <r>
    <d v="2008-01-01T00:00:00"/>
    <d v="2008-01-01T00:00:00"/>
    <x v="2"/>
    <n v="5"/>
    <n v="0"/>
    <n v="53"/>
    <n v="8"/>
    <d v="1899-12-30T00:53:08"/>
    <d v="1899-12-30T00:10:38"/>
    <s v="R200704"/>
    <x v="85"/>
    <n v="5.6461731493099165"/>
    <n v="0"/>
    <x v="24"/>
    <s v="Snowwwwwwyyyyy"/>
    <d v="1899-12-30T04:38:25"/>
    <d v="1899-12-30T02:19:13"/>
    <d v="1899-12-30T04:38:25"/>
    <d v="1899-12-30T05:30:49"/>
    <d v="1899-12-30T02:19:13"/>
    <d v="1899-12-30T02:45:25"/>
    <n v="1854"/>
    <x v="7"/>
    <x v="8"/>
    <n v="200801"/>
    <n v="1"/>
    <n v="0"/>
    <n v="1"/>
  </r>
  <r>
    <d v="2008-01-02T00:00:00"/>
    <d v="2008-01-02T00:00:00"/>
    <x v="2"/>
    <n v="3"/>
    <n v="0"/>
    <n v="30"/>
    <n v="39"/>
    <d v="1899-12-30T00:30:39"/>
    <d v="1899-12-30T00:10:13"/>
    <s v="R200704"/>
    <x v="90"/>
    <n v="5.872756933115828"/>
    <n v="0"/>
    <x v="16"/>
    <m/>
    <d v="1899-12-30T04:27:41"/>
    <d v="1899-12-30T02:13:50"/>
    <d v="1899-12-30T04:27:41"/>
    <d v="1899-12-30T05:20:05"/>
    <d v="1899-12-30T02:13:50"/>
    <d v="1899-12-30T02:40:02"/>
    <n v="1572"/>
    <x v="7"/>
    <x v="8"/>
    <n v="200801"/>
    <n v="1"/>
    <n v="0"/>
    <n v="2"/>
  </r>
  <r>
    <d v="2008-01-04T00:00:00"/>
    <d v="2008-01-04T00:00:00"/>
    <x v="2"/>
    <n v="3.04"/>
    <n v="0"/>
    <n v="30"/>
    <n v="26"/>
    <d v="1899-12-30T00:30:26"/>
    <d v="1899-12-30T00:10:01"/>
    <s v="R200704"/>
    <x v="90"/>
    <n v="5.9934282584885041"/>
    <n v="0"/>
    <x v="5"/>
    <m/>
    <d v="1899-12-30T04:22:17"/>
    <d v="1899-12-30T02:11:09"/>
    <d v="1899-12-30T04:22:17"/>
    <d v="1899-12-30T05:14:41"/>
    <d v="1899-12-30T02:11:09"/>
    <d v="1899-12-30T02:37:21"/>
    <n v="1434"/>
    <x v="7"/>
    <x v="8"/>
    <n v="200801"/>
    <n v="1"/>
    <n v="1"/>
    <n v="4"/>
  </r>
  <r>
    <d v="2008-01-07T00:00:00"/>
    <d v="2008-01-07T00:00:00"/>
    <x v="2"/>
    <n v="3.04"/>
    <n v="0"/>
    <n v="31"/>
    <n v="28"/>
    <d v="1899-12-30T00:31:28"/>
    <d v="1899-12-30T00:10:21"/>
    <s v="R200704"/>
    <x v="90"/>
    <n v="5.7966101694915313"/>
    <n v="0"/>
    <x v="6"/>
    <s v="Ran with Jen"/>
    <d v="1899-12-30T04:31:12"/>
    <d v="1899-12-30T02:15:36"/>
    <d v="1899-12-30T04:31:12"/>
    <d v="1899-12-30T05:23:36"/>
    <d v="1899-12-30T02:15:36"/>
    <d v="1899-12-30T02:41:48"/>
    <n v="1674"/>
    <x v="7"/>
    <x v="8"/>
    <n v="200801"/>
    <n v="2"/>
    <n v="2"/>
    <n v="7"/>
  </r>
  <r>
    <d v="2008-01-08T00:00:00"/>
    <d v="2008-01-08T00:00:00"/>
    <x v="2"/>
    <n v="4.8"/>
    <n v="0"/>
    <n v="47"/>
    <n v="55"/>
    <d v="1899-12-30T00:47:55"/>
    <d v="1899-12-30T00:09:59"/>
    <s v="R200704"/>
    <x v="101"/>
    <n v="6.0104347826087006"/>
    <n v="0"/>
    <x v="14"/>
    <m/>
    <d v="1899-12-30T04:21:33"/>
    <d v="1899-12-30T02:10:46"/>
    <d v="1899-12-30T04:21:33"/>
    <d v="1899-12-30T05:13:57"/>
    <d v="1899-12-30T02:10:46"/>
    <d v="1899-12-30T02:36:58"/>
    <n v="1392"/>
    <x v="7"/>
    <x v="8"/>
    <n v="200801"/>
    <n v="2"/>
    <n v="0"/>
    <n v="8"/>
  </r>
  <r>
    <d v="2008-01-10T00:00:00"/>
    <d v="2008-01-10T00:00:00"/>
    <x v="2"/>
    <n v="3"/>
    <n v="0"/>
    <n v="28"/>
    <n v="39"/>
    <d v="1899-12-30T00:28:39"/>
    <d v="1899-12-30T00:09:33"/>
    <s v="R200704"/>
    <x v="90"/>
    <n v="6.282722513089011"/>
    <n v="0"/>
    <x v="6"/>
    <s v="Ran with Mike"/>
    <d v="1899-12-30T04:10:13"/>
    <d v="1899-12-30T02:05:06"/>
    <d v="1899-12-30T04:10:13"/>
    <d v="1899-12-30T05:02:37"/>
    <d v="1899-12-30T02:05:06"/>
    <d v="1899-12-30T02:31:18"/>
    <n v="1068"/>
    <x v="7"/>
    <x v="8"/>
    <n v="200801"/>
    <n v="2"/>
    <n v="1"/>
    <n v="10"/>
  </r>
  <r>
    <d v="2008-01-11T00:00:00"/>
    <d v="2008-01-11T00:00:00"/>
    <x v="2"/>
    <n v="2.25"/>
    <n v="0"/>
    <n v="19"/>
    <n v="26"/>
    <d v="1899-12-30T00:19:26"/>
    <d v="1899-12-30T00:08:38"/>
    <s v="R200704"/>
    <x v="148"/>
    <n v="6.9468267581475178"/>
    <n v="0"/>
    <x v="6"/>
    <s v="7.01 to park"/>
    <d v="1899-12-30T03:46:17"/>
    <d v="1899-12-30T01:53:09"/>
    <d v="1899-12-30T03:46:17"/>
    <d v="1899-12-30T04:38:41"/>
    <d v="1899-12-30T01:53:09"/>
    <d v="1899-12-30T02:19:21"/>
    <n v="758"/>
    <x v="7"/>
    <x v="8"/>
    <n v="200801"/>
    <n v="2"/>
    <n v="0"/>
    <n v="11"/>
  </r>
  <r>
    <d v="2008-01-14T00:00:00"/>
    <d v="2008-01-14T00:00:00"/>
    <x v="2"/>
    <n v="1"/>
    <n v="0"/>
    <n v="12"/>
    <n v="30"/>
    <d v="1899-12-30T00:12:30"/>
    <d v="1899-12-30T00:12:30"/>
    <s v="R200704"/>
    <x v="81"/>
    <n v="4.8000000000000034"/>
    <n v="0"/>
    <x v="13"/>
    <m/>
    <d v="1899-12-30T05:27:30"/>
    <d v="1899-12-30T02:43:45"/>
    <d v="1899-12-30T05:27:30"/>
    <d v="1899-12-30T06:19:54"/>
    <d v="1899-12-30T02:43:45"/>
    <d v="1899-12-30T03:09:57"/>
    <n v="2509"/>
    <x v="7"/>
    <x v="8"/>
    <n v="200801"/>
    <n v="3"/>
    <n v="2"/>
    <n v="14"/>
  </r>
  <r>
    <d v="2008-01-15T00:00:00"/>
    <d v="2008-01-15T00:00:00"/>
    <x v="2"/>
    <n v="2"/>
    <n v="0"/>
    <n v="19"/>
    <n v="50"/>
    <d v="1899-12-30T00:19:50"/>
    <d v="1899-12-30T00:09:55"/>
    <s v="R200704"/>
    <x v="2"/>
    <n v="6.050420168067232"/>
    <n v="0"/>
    <x v="13"/>
    <s v="Random Setting"/>
    <d v="1899-12-30T04:19:49"/>
    <d v="1899-12-30T02:09:55"/>
    <d v="1899-12-30T04:19:49"/>
    <d v="1899-12-30T05:12:13"/>
    <d v="1899-12-30T02:09:55"/>
    <d v="1899-12-30T02:36:07"/>
    <n v="1347"/>
    <x v="7"/>
    <x v="8"/>
    <n v="200801"/>
    <n v="3"/>
    <n v="0"/>
    <n v="15"/>
  </r>
  <r>
    <d v="2008-01-17T00:00:00"/>
    <d v="2008-01-17T00:00:00"/>
    <x v="2"/>
    <n v="2.5499999999999998"/>
    <n v="0"/>
    <n v="25"/>
    <n v="0"/>
    <d v="1899-12-30T00:25:00"/>
    <d v="1899-12-30T00:09:48"/>
    <s v="R200704"/>
    <x v="2"/>
    <n v="6.1200000000000045"/>
    <n v="0"/>
    <x v="13"/>
    <s v="Random Setting"/>
    <d v="1899-12-30T04:16:52"/>
    <d v="1899-12-30T02:08:26"/>
    <d v="1899-12-30T04:16:52"/>
    <d v="1899-12-30T05:09:16"/>
    <d v="1899-12-30T02:08:26"/>
    <d v="1899-12-30T02:34:38"/>
    <n v="1248"/>
    <x v="7"/>
    <x v="8"/>
    <n v="200801"/>
    <n v="3"/>
    <n v="1"/>
    <n v="17"/>
  </r>
  <r>
    <d v="2008-01-18T00:00:00"/>
    <d v="2008-01-18T00:00:00"/>
    <x v="2"/>
    <n v="4"/>
    <n v="0"/>
    <n v="43"/>
    <n v="14"/>
    <d v="1899-12-30T00:43:14"/>
    <d v="1899-12-30T00:10:48"/>
    <s v="R200704"/>
    <x v="75"/>
    <n v="5.551272166538169"/>
    <n v="0"/>
    <x v="15"/>
    <s v="Ran with Jen"/>
    <d v="1899-12-30T04:43:11"/>
    <d v="1899-12-30T02:21:35"/>
    <d v="1899-12-30T04:43:11"/>
    <d v="1899-12-30T05:35:35"/>
    <d v="1899-12-30T02:21:35"/>
    <d v="1899-12-30T02:47:47"/>
    <n v="1952"/>
    <x v="7"/>
    <x v="8"/>
    <n v="200801"/>
    <n v="3"/>
    <n v="0"/>
    <n v="18"/>
  </r>
  <r>
    <d v="2008-01-19T00:00:00"/>
    <d v="2008-01-19T00:00:00"/>
    <x v="1"/>
    <n v="1"/>
    <n v="0"/>
    <n v="5"/>
    <n v="45"/>
    <d v="1899-12-30T00:05:45"/>
    <d v="1899-12-30T00:05:45"/>
    <s v="Trainer"/>
    <x v="91"/>
    <n v="10.434782608695659"/>
    <n v="0"/>
    <x v="13"/>
    <s v="1 Mile"/>
    <d v="1899-12-30T10:44:00"/>
    <d v="1899-12-30T05:22:00"/>
    <d v="1899-12-30T02:30:39"/>
    <d v="1899-12-30T03:23:03"/>
    <d v="1899-12-30T01:15:20"/>
    <d v="1899-12-30T01:41:32"/>
    <n v="681"/>
    <x v="7"/>
    <x v="8"/>
    <n v="200801"/>
    <n v="3"/>
    <n v="0"/>
    <n v="19"/>
  </r>
  <r>
    <d v="2008-01-19T00:00:00"/>
    <d v="2008-01-19T00:00:00"/>
    <x v="2"/>
    <n v="1"/>
    <n v="0"/>
    <n v="8"/>
    <n v="55"/>
    <d v="1899-12-30T00:08:55"/>
    <d v="1899-12-30T00:08:55"/>
    <s v="R200703"/>
    <x v="2"/>
    <n v="6.7289719626168276"/>
    <n v="0"/>
    <x v="13"/>
    <s v="1 Mile"/>
    <d v="1899-12-30T03:53:37"/>
    <d v="1899-12-30T01:56:49"/>
    <d v="1899-12-30T03:53:37"/>
    <d v="1899-12-30T04:46:01"/>
    <d v="1899-12-30T01:56:49"/>
    <d v="1899-12-30T02:23:01"/>
    <n v="798"/>
    <x v="7"/>
    <x v="8"/>
    <n v="200801"/>
    <n v="3"/>
    <n v="0"/>
    <n v="19"/>
  </r>
  <r>
    <d v="2008-01-20T00:00:00"/>
    <d v="2008-01-20T00:00:00"/>
    <x v="1"/>
    <n v="1"/>
    <n v="0"/>
    <n v="5"/>
    <n v="0"/>
    <d v="1899-12-30T00:05:00"/>
    <d v="1899-12-30T00:05:00"/>
    <s v="Trainer"/>
    <x v="91"/>
    <n v="12.000000000000011"/>
    <n v="0"/>
    <x v="13"/>
    <m/>
    <d v="1899-12-30T09:20:00"/>
    <d v="1899-12-30T04:40:00"/>
    <d v="1899-12-30T02:11:00"/>
    <d v="1899-12-30T03:03:24"/>
    <d v="1899-12-30T01:05:30"/>
    <d v="1899-12-30T01:31:42"/>
    <n v="647"/>
    <x v="7"/>
    <x v="8"/>
    <n v="200801"/>
    <n v="4"/>
    <n v="0"/>
    <n v="20"/>
  </r>
  <r>
    <d v="2008-01-20T00:00:00"/>
    <d v="2008-01-20T00:00:00"/>
    <x v="2"/>
    <n v="2"/>
    <n v="0"/>
    <n v="17"/>
    <n v="30"/>
    <d v="1899-12-30T00:17:30"/>
    <d v="1899-12-30T00:08:45"/>
    <s v="R200703"/>
    <x v="2"/>
    <n v="6.8571428571428621"/>
    <n v="0"/>
    <x v="13"/>
    <m/>
    <d v="1899-12-30T03:49:15"/>
    <d v="1899-12-30T01:54:37"/>
    <d v="1899-12-30T03:49:15"/>
    <d v="1899-12-30T04:41:39"/>
    <d v="1899-12-30T01:54:37"/>
    <d v="1899-12-30T02:20:50"/>
    <n v="773"/>
    <x v="7"/>
    <x v="8"/>
    <n v="200801"/>
    <n v="4"/>
    <n v="0"/>
    <n v="20"/>
  </r>
  <r>
    <d v="2008-01-22T00:00:00"/>
    <d v="2008-01-22T00:00:00"/>
    <x v="2"/>
    <n v="3.5"/>
    <n v="0"/>
    <n v="35"/>
    <n v="11"/>
    <d v="1899-12-30T00:35:11"/>
    <d v="1899-12-30T00:10:03"/>
    <s v="R200704"/>
    <x v="89"/>
    <n v="5.9687351965892992"/>
    <n v="178"/>
    <x v="5"/>
    <s v="Out: 17.19.42(178) Back: 17.51.83(177)"/>
    <d v="1899-12-30T04:23:22"/>
    <d v="1899-12-30T02:11:41"/>
    <d v="1899-12-30T04:23:22"/>
    <d v="1899-12-30T05:15:46"/>
    <d v="1899-12-30T02:11:41"/>
    <d v="1899-12-30T02:37:53"/>
    <n v="1464"/>
    <x v="7"/>
    <x v="8"/>
    <n v="200801"/>
    <n v="4"/>
    <n v="1"/>
    <n v="22"/>
  </r>
  <r>
    <d v="2008-01-23T00:00:00"/>
    <d v="2008-01-23T00:00:00"/>
    <x v="2"/>
    <n v="3"/>
    <n v="0"/>
    <n v="28"/>
    <n v="49"/>
    <d v="1899-12-30T00:28:49"/>
    <d v="1899-12-30T00:09:36"/>
    <s v="R200704"/>
    <x v="90"/>
    <n v="6.2463851937536203"/>
    <n v="172"/>
    <x v="5"/>
    <s v="Out: 13.49.93(162) Back: 14.59.29(181)"/>
    <d v="1899-12-30T04:11:40"/>
    <d v="1899-12-30T02:05:50"/>
    <d v="1899-12-30T04:11:40"/>
    <d v="1899-12-30T05:04:04"/>
    <d v="1899-12-30T02:05:50"/>
    <d v="1899-12-30T02:32:02"/>
    <n v="1099"/>
    <x v="7"/>
    <x v="8"/>
    <n v="200801"/>
    <n v="4"/>
    <n v="0"/>
    <n v="23"/>
  </r>
  <r>
    <d v="2008-01-24T00:00:00"/>
    <d v="2008-01-24T00:00:00"/>
    <x v="2"/>
    <n v="1"/>
    <n v="0"/>
    <n v="10"/>
    <n v="45"/>
    <d v="1899-12-30T00:10:45"/>
    <d v="1899-12-30T00:10:45"/>
    <s v="R200704"/>
    <x v="81"/>
    <n v="5.581395348837213"/>
    <n v="0"/>
    <x v="13"/>
    <m/>
    <d v="1899-12-30T04:41:39"/>
    <d v="1899-12-30T02:20:50"/>
    <d v="1899-12-30T04:41:39"/>
    <d v="1899-12-30T05:34:03"/>
    <d v="1899-12-30T02:20:50"/>
    <d v="1899-12-30T02:47:02"/>
    <n v="1915"/>
    <x v="7"/>
    <x v="8"/>
    <n v="200801"/>
    <n v="4"/>
    <n v="0"/>
    <n v="24"/>
  </r>
  <r>
    <d v="2008-01-24T00:00:00"/>
    <d v="2008-01-24T00:00:00"/>
    <x v="6"/>
    <n v="1.0000000000000001E-5"/>
    <n v="0"/>
    <n v="30"/>
    <n v="0"/>
    <d v="1899-12-30T00:30:00"/>
    <d v="1905-09-13T08:00:00"/>
    <s v="R200704"/>
    <x v="118"/>
    <n v="2.0000000000000019E-5"/>
    <n v="0"/>
    <x v="13"/>
    <s v="Bench"/>
    <d v="1899-12-30T00:00:00"/>
    <d v="1899-12-30T00:00:00"/>
    <d v="2049-06-09T08:00:00"/>
    <d v="2049-06-09T08:52:24"/>
    <d v="1974-09-19T16:00:00"/>
    <d v="1974-09-19T16:26:12"/>
    <n v="3136"/>
    <x v="7"/>
    <x v="8"/>
    <n v="200801"/>
    <n v="4"/>
    <n v="0"/>
    <n v="24"/>
  </r>
  <r>
    <d v="2008-01-27T00:00:00"/>
    <d v="2008-01-27T00:00:00"/>
    <x v="1"/>
    <n v="1"/>
    <n v="0"/>
    <n v="5"/>
    <n v="20"/>
    <d v="1899-12-30T00:05:20"/>
    <d v="1899-12-30T00:05:20"/>
    <s v="Trainer"/>
    <x v="91"/>
    <n v="11.250000000000009"/>
    <n v="0"/>
    <x v="13"/>
    <s v="1 Mile"/>
    <d v="1899-12-30T09:57:20"/>
    <d v="1899-12-30T04:58:40"/>
    <d v="1899-12-30T02:19:44"/>
    <d v="1899-12-30T03:12:08"/>
    <d v="1899-12-30T01:09:52"/>
    <d v="1899-12-30T01:36:04"/>
    <n v="670"/>
    <x v="7"/>
    <x v="8"/>
    <n v="200801"/>
    <n v="5"/>
    <n v="2"/>
    <n v="27"/>
  </r>
  <r>
    <d v="2008-01-27T00:00:00"/>
    <d v="2008-01-27T00:00:00"/>
    <x v="2"/>
    <n v="1.51"/>
    <n v="0"/>
    <n v="14"/>
    <n v="3"/>
    <d v="1899-12-30T00:14:03"/>
    <d v="1899-12-30T00:09:18"/>
    <s v="R200704"/>
    <x v="2"/>
    <n v="6.4483985765124601"/>
    <n v="0"/>
    <x v="13"/>
    <s v="Random Setting"/>
    <d v="1899-12-30T04:03:47"/>
    <d v="1899-12-30T02:01:53"/>
    <d v="1899-12-30T04:03:47"/>
    <d v="1899-12-30T04:56:11"/>
    <d v="1899-12-30T02:01:53"/>
    <d v="1899-12-30T02:28:05"/>
    <n v="929"/>
    <x v="7"/>
    <x v="8"/>
    <n v="200801"/>
    <n v="5"/>
    <n v="0"/>
    <n v="27"/>
  </r>
  <r>
    <d v="2008-01-28T00:00:00"/>
    <d v="2008-01-28T00:00:00"/>
    <x v="2"/>
    <n v="3"/>
    <n v="0"/>
    <n v="29"/>
    <n v="7"/>
    <d v="1899-12-30T00:29:07"/>
    <d v="1899-12-30T00:09:42"/>
    <s v="R200704"/>
    <x v="90"/>
    <n v="6.1820263308528958"/>
    <n v="0"/>
    <x v="16"/>
    <m/>
    <d v="1899-12-30T04:14:17"/>
    <d v="1899-12-30T02:07:09"/>
    <d v="1899-12-30T04:14:17"/>
    <d v="1899-12-30T05:06:41"/>
    <d v="1899-12-30T02:07:09"/>
    <d v="1899-12-30T02:33:21"/>
    <n v="1178"/>
    <x v="7"/>
    <x v="8"/>
    <n v="200801"/>
    <n v="5"/>
    <n v="0"/>
    <n v="28"/>
  </r>
  <r>
    <d v="2008-01-29T00:00:00"/>
    <d v="2008-01-29T00:00:00"/>
    <x v="2"/>
    <n v="3"/>
    <n v="0"/>
    <n v="27"/>
    <n v="53"/>
    <d v="1899-12-30T00:27:53"/>
    <d v="1899-12-30T00:09:18"/>
    <s v="R200704"/>
    <x v="90"/>
    <n v="6.4554692169754979"/>
    <n v="0"/>
    <x v="19"/>
    <m/>
    <d v="1899-12-30T04:03:31"/>
    <d v="1899-12-30T02:01:45"/>
    <d v="1899-12-30T04:03:31"/>
    <d v="1899-12-30T04:55:55"/>
    <d v="1899-12-30T02:01:45"/>
    <d v="1899-12-30T02:27:57"/>
    <n v="921"/>
    <x v="7"/>
    <x v="8"/>
    <n v="200801"/>
    <n v="5"/>
    <n v="0"/>
    <n v="29"/>
  </r>
  <r>
    <d v="2008-01-29T00:00:00"/>
    <d v="2008-01-29T00:00:00"/>
    <x v="6"/>
    <n v="1.0000000000000001E-5"/>
    <n v="0"/>
    <n v="10"/>
    <n v="0"/>
    <d v="1899-12-30T00:10:00"/>
    <d v="1901-11-24T10:40:00"/>
    <s v="R200704"/>
    <x v="118"/>
    <n v="6.0000000000000056E-5"/>
    <n v="0"/>
    <x v="13"/>
    <s v="Bench"/>
    <d v="1899-12-30T00:00:00"/>
    <d v="1899-12-30T00:00:00"/>
    <d v="1949-10-23T10:40:00"/>
    <d v="1949-10-23T11:32:24"/>
    <d v="1924-11-26T05:20:00"/>
    <d v="1924-11-26T05:46:12"/>
    <n v="3135"/>
    <x v="7"/>
    <x v="8"/>
    <n v="200801"/>
    <n v="5"/>
    <n v="0"/>
    <n v="29"/>
  </r>
  <r>
    <d v="2008-01-31T00:00:00"/>
    <d v="2008-01-31T00:00:00"/>
    <x v="2"/>
    <n v="3"/>
    <n v="0"/>
    <n v="30"/>
    <n v="32"/>
    <d v="1899-12-30T00:30:32"/>
    <d v="1899-12-30T00:10:11"/>
    <s v="R200704"/>
    <x v="90"/>
    <n v="5.8951965065502225"/>
    <n v="0"/>
    <x v="5"/>
    <m/>
    <d v="1899-12-30T04:26:39"/>
    <d v="1899-12-30T02:13:20"/>
    <d v="1899-12-30T04:26:39"/>
    <d v="1899-12-30T05:19:03"/>
    <d v="1899-12-30T02:13:20"/>
    <d v="1899-12-30T02:39:32"/>
    <n v="1542"/>
    <x v="7"/>
    <x v="8"/>
    <n v="200801"/>
    <n v="5"/>
    <n v="1"/>
    <n v="31"/>
  </r>
  <r>
    <d v="2008-02-01T00:00:00"/>
    <d v="2008-02-01T00:00:00"/>
    <x v="2"/>
    <n v="3"/>
    <n v="0"/>
    <n v="35"/>
    <n v="0"/>
    <d v="1899-12-30T00:35:00"/>
    <d v="1899-12-30T00:11:40"/>
    <s v="R200704"/>
    <x v="81"/>
    <n v="5.1428571428571468"/>
    <n v="0"/>
    <x v="13"/>
    <m/>
    <d v="1899-12-30T05:05:40"/>
    <d v="1899-12-30T02:32:50"/>
    <d v="1899-12-30T05:05:40"/>
    <d v="1899-12-30T05:58:04"/>
    <d v="1899-12-30T02:32:50"/>
    <d v="1899-12-30T02:59:02"/>
    <n v="2319"/>
    <x v="7"/>
    <x v="9"/>
    <n v="200802"/>
    <n v="5"/>
    <n v="0"/>
    <n v="1"/>
  </r>
  <r>
    <d v="2008-02-03T00:00:00"/>
    <d v="2008-02-03T00:00:00"/>
    <x v="1"/>
    <n v="4.75"/>
    <n v="0"/>
    <n v="20"/>
    <n v="0"/>
    <d v="1899-12-30T00:20:00"/>
    <d v="1899-12-30T00:04:13"/>
    <s v="Trainer"/>
    <x v="91"/>
    <n v="14.250000000000012"/>
    <n v="0"/>
    <x v="13"/>
    <m/>
    <d v="1899-12-30T07:51:35"/>
    <d v="1899-12-30T03:55:47"/>
    <d v="1899-12-30T01:50:19"/>
    <d v="1899-12-30T02:42:43"/>
    <d v="1899-12-30T00:55:09"/>
    <d v="1899-12-30T01:21:21"/>
    <n v="512"/>
    <x v="7"/>
    <x v="9"/>
    <n v="200802"/>
    <n v="6"/>
    <n v="1"/>
    <n v="3"/>
  </r>
  <r>
    <d v="2008-02-03T00:00:00"/>
    <d v="2008-02-03T00:00:00"/>
    <x v="2"/>
    <n v="1"/>
    <n v="0"/>
    <n v="8"/>
    <n v="40"/>
    <d v="1899-12-30T00:08:40"/>
    <d v="1899-12-30T00:08:40"/>
    <s v="R200704"/>
    <x v="2"/>
    <n v="6.9230769230769296"/>
    <n v="0"/>
    <x v="13"/>
    <m/>
    <d v="1899-12-30T03:47:04"/>
    <d v="1899-12-30T01:53:32"/>
    <d v="1899-12-30T03:47:04"/>
    <d v="1899-12-30T04:39:28"/>
    <d v="1899-12-30T01:53:32"/>
    <d v="1899-12-30T02:19:44"/>
    <n v="763"/>
    <x v="7"/>
    <x v="9"/>
    <n v="200802"/>
    <n v="6"/>
    <n v="0"/>
    <n v="3"/>
  </r>
  <r>
    <d v="2008-02-03T00:00:00"/>
    <d v="2008-02-03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d v="1900-02-11T16:00:00"/>
    <d v="1900-02-11T16:52:24"/>
    <d v="1900-01-20T20:00:00"/>
    <d v="1900-01-20T20:26:12"/>
    <n v="3125"/>
    <x v="7"/>
    <x v="9"/>
    <n v="200802"/>
    <n v="6"/>
    <n v="0"/>
    <n v="3"/>
  </r>
  <r>
    <d v="2008-02-04T00:00:00"/>
    <d v="2008-02-04T00:00:00"/>
    <x v="2"/>
    <n v="3.11"/>
    <n v="0"/>
    <n v="32"/>
    <n v="17"/>
    <d v="1899-12-30T00:32:17"/>
    <d v="1899-12-30T00:10:23"/>
    <s v="R200704"/>
    <x v="150"/>
    <n v="5.7800722767165764"/>
    <n v="0"/>
    <x v="5"/>
    <m/>
    <d v="1899-12-30T04:31:58"/>
    <d v="1899-12-30T02:15:59"/>
    <d v="1899-12-30T04:31:58"/>
    <d v="1899-12-30T05:24:22"/>
    <d v="1899-12-30T02:15:59"/>
    <d v="1899-12-30T02:42:11"/>
    <n v="1698"/>
    <x v="7"/>
    <x v="9"/>
    <n v="200802"/>
    <n v="6"/>
    <n v="0"/>
    <n v="4"/>
  </r>
  <r>
    <d v="2008-02-04T00:00:00"/>
    <d v="2008-02-04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d v="1900-02-11T16:00:00"/>
    <d v="1900-02-11T16:52:24"/>
    <d v="1900-01-20T20:00:00"/>
    <d v="1900-01-20T20:26:12"/>
    <n v="3125"/>
    <x v="7"/>
    <x v="9"/>
    <n v="200802"/>
    <n v="6"/>
    <n v="0"/>
    <n v="4"/>
  </r>
  <r>
    <d v="2008-02-06T00:00:00"/>
    <d v="2008-02-06T00:00:00"/>
    <x v="2"/>
    <n v="3"/>
    <n v="0"/>
    <n v="30"/>
    <n v="55"/>
    <d v="1899-12-30T00:30:55"/>
    <d v="1899-12-30T00:10:18"/>
    <s v="R200704"/>
    <x v="90"/>
    <n v="5.8221024258760146"/>
    <n v="0"/>
    <x v="6"/>
    <m/>
    <d v="1899-12-30T04:30:00"/>
    <d v="1899-12-30T02:15:00"/>
    <d v="1899-12-30T04:30:00"/>
    <d v="1899-12-30T05:22:24"/>
    <d v="1899-12-30T02:15:00"/>
    <d v="1899-12-30T02:41:12"/>
    <n v="1643"/>
    <x v="7"/>
    <x v="9"/>
    <n v="200802"/>
    <n v="6"/>
    <n v="1"/>
    <n v="6"/>
  </r>
  <r>
    <d v="2008-02-06T00:00:00"/>
    <d v="2008-02-06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d v="1900-02-11T16:00:00"/>
    <d v="1900-02-11T16:52:24"/>
    <d v="1900-01-20T20:00:00"/>
    <d v="1900-01-20T20:26:12"/>
    <n v="3125"/>
    <x v="7"/>
    <x v="9"/>
    <n v="200802"/>
    <n v="6"/>
    <n v="0"/>
    <n v="6"/>
  </r>
  <r>
    <d v="2008-02-07T00:00:00"/>
    <d v="2008-02-07T00:00:00"/>
    <x v="2"/>
    <n v="3"/>
    <n v="0"/>
    <n v="29"/>
    <n v="35"/>
    <d v="1899-12-30T00:29:35"/>
    <d v="1899-12-30T00:09:52"/>
    <s v="R200801"/>
    <x v="90"/>
    <n v="6.0845070422535263"/>
    <n v="0"/>
    <x v="6"/>
    <m/>
    <d v="1899-12-30T04:18:22"/>
    <d v="1899-12-30T02:09:11"/>
    <d v="1899-12-30T04:18:22"/>
    <d v="1899-12-30T05:10:46"/>
    <d v="1899-12-30T02:09:11"/>
    <d v="1899-12-30T02:35:23"/>
    <n v="1308"/>
    <x v="7"/>
    <x v="9"/>
    <n v="200802"/>
    <n v="6"/>
    <n v="0"/>
    <n v="7"/>
  </r>
  <r>
    <d v="2008-02-07T00:00:00"/>
    <d v="2008-02-07T00:00:00"/>
    <x v="22"/>
    <n v="0.1"/>
    <n v="110"/>
    <n v="0"/>
    <n v="0"/>
    <d v="1899-12-30T14:00:00"/>
    <d v="1900-01-04T20:00:00"/>
    <s v="R200801"/>
    <x v="149"/>
    <n v="7.1428571428571522E-3"/>
    <n v="0"/>
    <x v="13"/>
    <m/>
    <d v="1899-12-30T00:00:00"/>
    <d v="1899-12-30T00:00:00"/>
    <d v="1900-05-31T20:00:00"/>
    <d v="1900-05-31T20:52:24"/>
    <d v="1900-03-16T10:00:00"/>
    <d v="1900-03-16T10:26:12"/>
    <n v="3131"/>
    <x v="7"/>
    <x v="9"/>
    <n v="200802"/>
    <n v="6"/>
    <n v="0"/>
    <n v="7"/>
  </r>
  <r>
    <d v="2008-02-08T00:00:00"/>
    <d v="2008-02-08T00:00:00"/>
    <x v="2"/>
    <n v="3.69"/>
    <n v="0"/>
    <n v="38"/>
    <n v="10"/>
    <d v="1899-12-30T00:38:10"/>
    <d v="1899-12-30T00:10:21"/>
    <s v="R200801"/>
    <x v="151"/>
    <n v="5.8008733624454196"/>
    <n v="0"/>
    <x v="6"/>
    <m/>
    <d v="1899-12-30T04:31:00"/>
    <d v="1899-12-30T02:15:30"/>
    <d v="1899-12-30T04:31:00"/>
    <d v="1899-12-30T05:23:24"/>
    <d v="1899-12-30T02:15:30"/>
    <d v="1899-12-30T02:41:42"/>
    <n v="1669"/>
    <x v="7"/>
    <x v="9"/>
    <n v="200802"/>
    <n v="6"/>
    <n v="0"/>
    <n v="8"/>
  </r>
  <r>
    <d v="2008-02-08T00:00:00"/>
    <d v="2008-02-08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d v="1900-08-27T04:00:00"/>
    <d v="1900-08-27T04:52:24"/>
    <d v="1900-04-29T02:00:00"/>
    <d v="1900-04-29T02:26:12"/>
    <n v="3132"/>
    <x v="7"/>
    <x v="9"/>
    <n v="200802"/>
    <n v="6"/>
    <n v="0"/>
    <n v="8"/>
  </r>
  <r>
    <d v="2008-02-09T00:00:00"/>
    <d v="2008-02-09T00:00:00"/>
    <x v="1"/>
    <n v="1"/>
    <n v="0"/>
    <n v="5"/>
    <n v="0"/>
    <d v="1899-12-30T00:05:00"/>
    <d v="1899-12-30T00:05:00"/>
    <s v="R200704"/>
    <x v="91"/>
    <n v="12.000000000000011"/>
    <n v="0"/>
    <x v="13"/>
    <m/>
    <d v="1899-12-30T09:20:00"/>
    <d v="1899-12-30T04:40:00"/>
    <d v="1899-12-30T02:11:00"/>
    <d v="1899-12-30T03:03:24"/>
    <d v="1899-12-30T01:05:30"/>
    <d v="1899-12-30T01:31:42"/>
    <n v="647"/>
    <x v="7"/>
    <x v="9"/>
    <n v="200802"/>
    <n v="6"/>
    <n v="0"/>
    <n v="9"/>
  </r>
  <r>
    <d v="2008-02-11T00:00:00"/>
    <d v="2008-02-11T00:00:00"/>
    <x v="2"/>
    <n v="3"/>
    <n v="0"/>
    <n v="29"/>
    <n v="14"/>
    <d v="1899-12-30T00:29:14"/>
    <d v="1899-12-30T00:09:45"/>
    <s v="R200801"/>
    <x v="90"/>
    <n v="6.157354618015968"/>
    <n v="0"/>
    <x v="25"/>
    <m/>
    <d v="1899-12-30T04:15:18"/>
    <d v="1899-12-30T02:07:39"/>
    <d v="1899-12-30T04:15:18"/>
    <d v="1899-12-30T05:07:42"/>
    <d v="1899-12-30T02:07:39"/>
    <d v="1899-12-30T02:33:51"/>
    <n v="1212"/>
    <x v="7"/>
    <x v="9"/>
    <n v="200802"/>
    <n v="7"/>
    <n v="1"/>
    <n v="11"/>
  </r>
  <r>
    <d v="2008-02-12T00:00:00"/>
    <d v="2008-02-12T00:00:00"/>
    <x v="2"/>
    <n v="3"/>
    <n v="0"/>
    <n v="29"/>
    <n v="26"/>
    <d v="1899-12-30T00:29:26"/>
    <d v="1899-12-30T00:09:49"/>
    <s v="R200801"/>
    <x v="90"/>
    <n v="6.1155152887882265"/>
    <n v="0"/>
    <x v="25"/>
    <m/>
    <d v="1899-12-30T04:17:03"/>
    <d v="1899-12-30T02:08:32"/>
    <d v="1899-12-30T04:17:03"/>
    <d v="1899-12-30T05:09:27"/>
    <d v="1899-12-30T02:08:32"/>
    <d v="1899-12-30T02:34:44"/>
    <n v="1253"/>
    <x v="7"/>
    <x v="9"/>
    <n v="200802"/>
    <n v="7"/>
    <n v="0"/>
    <n v="12"/>
  </r>
  <r>
    <d v="2008-02-12T00:00:00"/>
    <d v="2008-02-12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d v="1900-08-27T04:00:00"/>
    <d v="1900-08-27T04:52:24"/>
    <d v="1900-04-29T02:00:00"/>
    <d v="1900-04-29T02:26:12"/>
    <n v="3132"/>
    <x v="7"/>
    <x v="9"/>
    <n v="200802"/>
    <n v="7"/>
    <n v="0"/>
    <n v="12"/>
  </r>
  <r>
    <d v="2008-02-14T00:00:00"/>
    <d v="2008-02-14T00:00:00"/>
    <x v="2"/>
    <n v="3"/>
    <n v="0"/>
    <n v="29"/>
    <n v="40"/>
    <d v="1899-12-30T00:29:40"/>
    <d v="1899-12-30T00:09:53"/>
    <s v="R200801"/>
    <x v="90"/>
    <n v="6.0674157303370828"/>
    <n v="0"/>
    <x v="5"/>
    <m/>
    <d v="1899-12-30T04:19:05"/>
    <d v="1899-12-30T02:09:33"/>
    <d v="1899-12-30T04:19:05"/>
    <d v="1899-12-30T05:11:29"/>
    <d v="1899-12-30T02:09:33"/>
    <d v="1899-12-30T02:35:45"/>
    <n v="1333"/>
    <x v="7"/>
    <x v="9"/>
    <n v="200802"/>
    <n v="7"/>
    <n v="1"/>
    <n v="14"/>
  </r>
  <r>
    <d v="2008-02-14T00:00:00"/>
    <d v="2008-02-14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d v="1900-08-27T04:00:00"/>
    <d v="1900-08-27T04:52:24"/>
    <d v="1900-04-29T02:00:00"/>
    <d v="1900-04-29T02:26:12"/>
    <n v="3132"/>
    <x v="7"/>
    <x v="9"/>
    <n v="200802"/>
    <n v="7"/>
    <n v="0"/>
    <n v="14"/>
  </r>
  <r>
    <d v="2008-02-15T00:00:00"/>
    <d v="2008-02-15T00:00:00"/>
    <x v="2"/>
    <n v="3"/>
    <n v="0"/>
    <n v="28"/>
    <n v="55"/>
    <d v="1899-12-30T00:28:55"/>
    <d v="1899-12-30T00:09:38"/>
    <s v="R200801"/>
    <x v="90"/>
    <n v="6.2247838616714741"/>
    <n v="0"/>
    <x v="5"/>
    <m/>
    <d v="1899-12-30T04:12:32"/>
    <d v="1899-12-30T02:06:16"/>
    <d v="1899-12-30T04:12:32"/>
    <d v="1899-12-30T05:04:56"/>
    <d v="1899-12-30T02:06:16"/>
    <d v="1899-12-30T02:32:28"/>
    <n v="1121"/>
    <x v="7"/>
    <x v="9"/>
    <n v="200802"/>
    <n v="7"/>
    <n v="0"/>
    <n v="15"/>
  </r>
  <r>
    <d v="2008-02-15T00:00:00"/>
    <d v="2008-02-15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d v="1900-02-11T16:00:00"/>
    <d v="1900-02-11T16:52:24"/>
    <d v="1900-01-20T20:00:00"/>
    <d v="1900-01-20T20:26:12"/>
    <n v="3125"/>
    <x v="7"/>
    <x v="9"/>
    <n v="200802"/>
    <n v="7"/>
    <n v="0"/>
    <n v="15"/>
  </r>
  <r>
    <d v="2008-02-21T00:00:00"/>
    <d v="2008-02-21T00:00:00"/>
    <x v="1"/>
    <n v="14"/>
    <n v="0"/>
    <n v="55"/>
    <n v="0"/>
    <d v="1899-12-30T00:55:00"/>
    <d v="1899-12-30T00:03:56"/>
    <s v="Spin"/>
    <x v="152"/>
    <n v="15.272727272727286"/>
    <n v="0"/>
    <x v="13"/>
    <m/>
    <d v="1899-12-30T07:20:00"/>
    <d v="1899-12-30T03:40:00"/>
    <d v="1899-12-30T01:42:56"/>
    <d v="1899-12-30T02:35:20"/>
    <d v="1899-12-30T00:51:28"/>
    <d v="1899-12-30T01:17:40"/>
    <n v="401"/>
    <x v="7"/>
    <x v="9"/>
    <n v="200802"/>
    <n v="8"/>
    <n v="5"/>
    <n v="21"/>
  </r>
  <r>
    <d v="2008-02-24T00:00:00"/>
    <d v="2008-02-24T00:00:00"/>
    <x v="2"/>
    <n v="2"/>
    <n v="0"/>
    <n v="18"/>
    <n v="15"/>
    <d v="1899-12-30T00:18:15"/>
    <d v="1899-12-30T00:09:07"/>
    <s v="R200801"/>
    <x v="2"/>
    <n v="6.5753424657534305"/>
    <n v="0"/>
    <x v="13"/>
    <m/>
    <d v="1899-12-30T03:59:04"/>
    <d v="1899-12-30T01:59:32"/>
    <d v="1899-12-30T03:59:04"/>
    <d v="1899-12-30T04:51:29"/>
    <d v="1899-12-30T01:59:32"/>
    <d v="1899-12-30T02:25:44"/>
    <n v="848"/>
    <x v="7"/>
    <x v="9"/>
    <n v="200802"/>
    <n v="9"/>
    <n v="2"/>
    <n v="24"/>
  </r>
  <r>
    <d v="2008-02-25T00:00:00"/>
    <d v="2008-02-25T00:00:00"/>
    <x v="2"/>
    <n v="3.44"/>
    <n v="0"/>
    <n v="35"/>
    <n v="10"/>
    <d v="1899-12-30T00:35:10"/>
    <d v="1899-12-30T00:10:13"/>
    <s v="R200801"/>
    <x v="150"/>
    <n v="5.8691943127962141"/>
    <n v="0"/>
    <x v="5"/>
    <m/>
    <d v="1899-12-30T04:27:50"/>
    <d v="1899-12-30T02:13:55"/>
    <d v="1899-12-30T04:27:50"/>
    <d v="1899-12-30T05:20:14"/>
    <d v="1899-12-30T02:13:55"/>
    <d v="1899-12-30T02:40:07"/>
    <n v="1579"/>
    <x v="7"/>
    <x v="9"/>
    <n v="200802"/>
    <n v="9"/>
    <n v="0"/>
    <n v="25"/>
  </r>
  <r>
    <d v="2008-02-26T00:00:00"/>
    <d v="2008-02-26T00:00:00"/>
    <x v="2"/>
    <n v="3.38"/>
    <n v="0"/>
    <n v="34"/>
    <n v="56"/>
    <d v="1899-12-30T00:34:56"/>
    <d v="1899-12-30T00:10:20"/>
    <s v="R200801"/>
    <x v="150"/>
    <n v="5.8053435114503857"/>
    <n v="0"/>
    <x v="5"/>
    <m/>
    <d v="1899-12-30T04:30:47"/>
    <d v="1899-12-30T02:15:24"/>
    <d v="1899-12-30T04:30:47"/>
    <d v="1899-12-30T05:23:11"/>
    <d v="1899-12-30T02:15:24"/>
    <d v="1899-12-30T02:41:36"/>
    <n v="1661"/>
    <x v="7"/>
    <x v="9"/>
    <n v="200802"/>
    <n v="9"/>
    <n v="0"/>
    <n v="26"/>
  </r>
  <r>
    <d v="2008-02-26T00:00:00"/>
    <d v="2008-02-26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d v="1900-02-11T16:00:00"/>
    <d v="1900-02-11T16:52:24"/>
    <d v="1900-01-20T20:00:00"/>
    <d v="1900-01-20T20:26:12"/>
    <n v="3125"/>
    <x v="7"/>
    <x v="9"/>
    <n v="200802"/>
    <n v="9"/>
    <n v="0"/>
    <n v="26"/>
  </r>
  <r>
    <d v="2008-02-27T00:00:00"/>
    <d v="2008-02-27T00:00:00"/>
    <x v="2"/>
    <n v="4.03"/>
    <n v="0"/>
    <n v="45"/>
    <n v="2"/>
    <d v="1899-12-30T00:45:02"/>
    <d v="1899-12-30T00:11:10"/>
    <s v="R200801"/>
    <x v="75"/>
    <n v="5.3693560325684722"/>
    <n v="0"/>
    <x v="5"/>
    <s v="Walked for a while"/>
    <d v="1899-12-30T04:52:46"/>
    <d v="1899-12-30T02:26:23"/>
    <d v="1899-12-30T04:52:46"/>
    <d v="1899-12-30T05:45:10"/>
    <d v="1899-12-30T02:26:23"/>
    <d v="1899-12-30T02:52:35"/>
    <n v="2146"/>
    <x v="7"/>
    <x v="9"/>
    <n v="200802"/>
    <n v="9"/>
    <n v="0"/>
    <n v="27"/>
  </r>
  <r>
    <d v="2008-02-28T00:00:00"/>
    <d v="2008-02-28T00:00:00"/>
    <x v="2"/>
    <n v="2.8"/>
    <n v="0"/>
    <n v="30"/>
    <n v="0"/>
    <d v="1899-12-30T00:30:00"/>
    <d v="1899-12-30T00:10:43"/>
    <s v="R200801"/>
    <x v="81"/>
    <n v="5.6000000000000041"/>
    <n v="0"/>
    <x v="13"/>
    <m/>
    <d v="1899-12-30T04:40:43"/>
    <d v="1899-12-30T02:20:21"/>
    <d v="1899-12-30T04:40:43"/>
    <d v="1899-12-30T05:33:07"/>
    <d v="1899-12-30T02:20:21"/>
    <d v="1899-12-30T02:46:33"/>
    <n v="1895"/>
    <x v="7"/>
    <x v="9"/>
    <n v="200802"/>
    <n v="9"/>
    <n v="0"/>
    <n v="28"/>
  </r>
  <r>
    <d v="2008-02-28T00:00:00"/>
    <d v="2008-02-28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d v="1900-02-11T16:00:00"/>
    <d v="1900-02-11T16:52:24"/>
    <d v="1900-01-20T20:00:00"/>
    <d v="1900-01-20T20:26:12"/>
    <n v="3125"/>
    <x v="7"/>
    <x v="9"/>
    <n v="200802"/>
    <n v="9"/>
    <n v="0"/>
    <n v="28"/>
  </r>
  <r>
    <d v="2008-02-29T00:00:00"/>
    <d v="2008-02-29T00:00:00"/>
    <x v="2"/>
    <n v="3.16"/>
    <n v="0"/>
    <n v="31"/>
    <n v="17"/>
    <d v="1899-12-30T00:31:17"/>
    <d v="1899-12-30T00:09:54"/>
    <s v="R200801"/>
    <x v="150"/>
    <n v="6.0607352157698502"/>
    <n v="0"/>
    <x v="25"/>
    <m/>
    <d v="1899-12-30T04:19:22"/>
    <d v="1899-12-30T02:09:41"/>
    <d v="1899-12-30T04:19:22"/>
    <d v="1899-12-30T05:11:46"/>
    <d v="1899-12-30T02:09:41"/>
    <d v="1899-12-30T02:35:53"/>
    <n v="1339"/>
    <x v="7"/>
    <x v="9"/>
    <n v="200802"/>
    <n v="9"/>
    <n v="0"/>
    <n v="29"/>
  </r>
  <r>
    <d v="2008-03-02T00:00:00"/>
    <d v="2008-03-02T00:00:00"/>
    <x v="1"/>
    <n v="3.75"/>
    <n v="0"/>
    <n v="15"/>
    <n v="0"/>
    <d v="1899-12-30T00:15:00"/>
    <d v="1899-12-30T00:04:00"/>
    <s v="Trainer"/>
    <x v="91"/>
    <n v="15.000000000000014"/>
    <n v="0"/>
    <x v="13"/>
    <m/>
    <d v="1899-12-30T07:28:00"/>
    <d v="1899-12-30T03:44:00"/>
    <d v="1899-12-30T01:44:48"/>
    <d v="1899-12-30T02:37:12"/>
    <d v="1899-12-30T00:52:24"/>
    <d v="1899-12-30T01:18:36"/>
    <n v="426"/>
    <x v="7"/>
    <x v="10"/>
    <n v="200803"/>
    <n v="10"/>
    <n v="1"/>
    <n v="2"/>
  </r>
  <r>
    <d v="2008-03-03T00:00:00"/>
    <d v="2008-03-03T00:00:00"/>
    <x v="2"/>
    <n v="3.3"/>
    <n v="0"/>
    <n v="33"/>
    <n v="49"/>
    <d v="1899-12-30T00:33:49"/>
    <d v="1899-12-30T00:10:15"/>
    <s v="R200801"/>
    <x v="150"/>
    <n v="5.8551010349926109"/>
    <n v="0"/>
    <x v="6"/>
    <m/>
    <d v="1899-12-30T04:28:29"/>
    <d v="1899-12-30T02:14:15"/>
    <d v="1899-12-30T04:28:29"/>
    <d v="1899-12-30T05:20:53"/>
    <d v="1899-12-30T02:14:15"/>
    <d v="1899-12-30T02:40:27"/>
    <n v="1597"/>
    <x v="7"/>
    <x v="10"/>
    <n v="200803"/>
    <n v="10"/>
    <n v="0"/>
    <n v="3"/>
  </r>
  <r>
    <d v="2008-03-04T00:00:00"/>
    <d v="2008-03-04T00:00:00"/>
    <x v="2"/>
    <n v="4"/>
    <n v="0"/>
    <n v="39"/>
    <n v="12"/>
    <d v="1899-12-30T00:39:12"/>
    <d v="1899-12-30T00:09:48"/>
    <s v="R200801"/>
    <x v="75"/>
    <n v="6.12244897959184"/>
    <n v="0"/>
    <x v="14"/>
    <m/>
    <d v="1899-12-30T04:16:46"/>
    <d v="1899-12-30T02:08:23"/>
    <d v="1899-12-30T04:16:46"/>
    <d v="1899-12-30T05:09:10"/>
    <d v="1899-12-30T02:08:23"/>
    <d v="1899-12-30T02:34:35"/>
    <n v="1243"/>
    <x v="7"/>
    <x v="10"/>
    <n v="200803"/>
    <n v="10"/>
    <n v="0"/>
    <n v="4"/>
  </r>
  <r>
    <d v="2008-03-06T00:00:00"/>
    <d v="2008-03-06T00:00:00"/>
    <x v="2"/>
    <n v="5"/>
    <n v="0"/>
    <n v="47"/>
    <n v="13"/>
    <d v="1899-12-30T00:47:13"/>
    <d v="1899-12-30T00:09:27"/>
    <s v="R200801"/>
    <x v="97"/>
    <n v="6.3536886692552104"/>
    <n v="0"/>
    <x v="6"/>
    <s v="Ipod says - 4.88 miles"/>
    <d v="1899-12-30T04:07:25"/>
    <d v="1899-12-30T02:03:42"/>
    <d v="1899-12-30T04:07:25"/>
    <d v="1899-12-30T04:59:49"/>
    <d v="1899-12-30T02:03:42"/>
    <d v="1899-12-30T02:29:54"/>
    <n v="995"/>
    <x v="7"/>
    <x v="10"/>
    <n v="200803"/>
    <n v="10"/>
    <n v="1"/>
    <n v="6"/>
  </r>
  <r>
    <d v="2008-03-07T00:00:00"/>
    <d v="2008-03-07T00:00:00"/>
    <x v="2"/>
    <n v="4"/>
    <n v="0"/>
    <n v="38"/>
    <n v="43"/>
    <d v="1899-12-30T00:38:43"/>
    <d v="1899-12-30T00:09:41"/>
    <s v="R200801"/>
    <x v="75"/>
    <n v="6.1988807576409855"/>
    <n v="0"/>
    <x v="5"/>
    <m/>
    <d v="1899-12-30T04:13:36"/>
    <d v="1899-12-30T02:06:48"/>
    <d v="1899-12-30T04:13:36"/>
    <d v="1899-12-30T05:06:00"/>
    <d v="1899-12-30T02:06:48"/>
    <d v="1899-12-30T02:33:00"/>
    <n v="1151"/>
    <x v="7"/>
    <x v="10"/>
    <n v="200803"/>
    <n v="10"/>
    <n v="0"/>
    <n v="7"/>
  </r>
  <r>
    <d v="2008-03-13T00:00:00"/>
    <d v="2008-03-13T00:00:00"/>
    <x v="2"/>
    <n v="3.5"/>
    <n v="0"/>
    <n v="34"/>
    <n v="0"/>
    <d v="1899-12-30T00:34:00"/>
    <d v="1899-12-30T00:09:43"/>
    <s v="R200801"/>
    <x v="89"/>
    <n v="6.1764705882352997"/>
    <n v="0"/>
    <x v="16"/>
    <m/>
    <d v="1899-12-30T04:14:31"/>
    <d v="1899-12-30T02:07:15"/>
    <d v="1899-12-30T04:14:31"/>
    <d v="1899-12-30T05:06:55"/>
    <d v="1899-12-30T02:07:15"/>
    <d v="1899-12-30T02:33:27"/>
    <n v="1183"/>
    <x v="7"/>
    <x v="10"/>
    <n v="200803"/>
    <n v="11"/>
    <n v="5"/>
    <n v="13"/>
  </r>
  <r>
    <d v="2008-03-14T00:00:00"/>
    <d v="2008-03-14T00:00:00"/>
    <x v="2"/>
    <n v="4"/>
    <n v="0"/>
    <n v="39"/>
    <n v="40"/>
    <d v="1899-12-30T00:39:40"/>
    <d v="1899-12-30T00:09:55"/>
    <s v="R200801"/>
    <x v="75"/>
    <n v="6.050420168067232"/>
    <n v="0"/>
    <x v="16"/>
    <m/>
    <d v="1899-12-30T04:19:49"/>
    <d v="1899-12-30T02:09:55"/>
    <d v="1899-12-30T04:19:49"/>
    <d v="1899-12-30T05:12:13"/>
    <d v="1899-12-30T02:09:55"/>
    <d v="1899-12-30T02:36:07"/>
    <n v="1347"/>
    <x v="7"/>
    <x v="10"/>
    <n v="200803"/>
    <n v="11"/>
    <n v="0"/>
    <n v="14"/>
  </r>
  <r>
    <d v="2008-03-17T00:00:00"/>
    <d v="2008-03-17T00:00:00"/>
    <x v="2"/>
    <n v="3.57"/>
    <n v="0"/>
    <n v="35"/>
    <n v="40"/>
    <d v="1899-12-30T00:35:40"/>
    <d v="1899-12-30T00:09:59"/>
    <s v="R200801"/>
    <x v="151"/>
    <n v="6.0056074766355181"/>
    <n v="0"/>
    <x v="16"/>
    <m/>
    <d v="1899-12-30T04:21:45"/>
    <d v="1899-12-30T02:10:53"/>
    <d v="1899-12-30T04:21:45"/>
    <d v="1899-12-30T05:14:09"/>
    <d v="1899-12-30T02:10:53"/>
    <d v="1899-12-30T02:37:05"/>
    <n v="1399"/>
    <x v="7"/>
    <x v="10"/>
    <n v="200803"/>
    <n v="12"/>
    <n v="2"/>
    <n v="17"/>
  </r>
  <r>
    <d v="2008-03-18T00:00:00"/>
    <d v="2008-03-18T00:00:00"/>
    <x v="2"/>
    <n v="4.01"/>
    <n v="0"/>
    <n v="40"/>
    <n v="39"/>
    <d v="1899-12-30T00:40:39"/>
    <d v="1899-12-30T00:10:08"/>
    <s v="R200801"/>
    <x v="75"/>
    <n v="5.9188191881918861"/>
    <n v="0"/>
    <x v="5"/>
    <m/>
    <d v="1899-12-30T04:25:36"/>
    <d v="1899-12-30T02:12:48"/>
    <d v="1899-12-30T04:25:36"/>
    <d v="1899-12-30T05:18:00"/>
    <d v="1899-12-30T02:12:48"/>
    <d v="1899-12-30T02:39:00"/>
    <n v="1511"/>
    <x v="7"/>
    <x v="10"/>
    <n v="200803"/>
    <n v="12"/>
    <n v="0"/>
    <n v="18"/>
  </r>
  <r>
    <d v="2008-03-20T00:00:00"/>
    <d v="2008-03-20T00:00:00"/>
    <x v="2"/>
    <n v="3.5"/>
    <n v="0"/>
    <n v="34"/>
    <n v="50"/>
    <d v="1899-12-30T00:34:50"/>
    <d v="1899-12-30T00:09:57"/>
    <s v="R200704"/>
    <x v="89"/>
    <n v="6.0287081339712962"/>
    <n v="0"/>
    <x v="16"/>
    <m/>
    <d v="1899-12-30T04:20:45"/>
    <d v="1899-12-30T02:10:23"/>
    <d v="1899-12-30T04:20:45"/>
    <d v="1899-12-30T05:13:09"/>
    <d v="1899-12-30T02:10:23"/>
    <d v="1899-12-30T02:36:35"/>
    <n v="1368"/>
    <x v="7"/>
    <x v="10"/>
    <n v="200803"/>
    <n v="12"/>
    <n v="1"/>
    <n v="20"/>
  </r>
  <r>
    <d v="2008-03-21T00:00:00"/>
    <d v="2008-03-21T00:00:00"/>
    <x v="2"/>
    <n v="6.5"/>
    <n v="1"/>
    <n v="4"/>
    <n v="55"/>
    <d v="1899-12-30T01:04:55"/>
    <d v="1899-12-30T00:09:59"/>
    <s v="R200704"/>
    <x v="96"/>
    <n v="6.0077021822849863"/>
    <n v="162"/>
    <x v="26"/>
    <m/>
    <d v="1899-12-30T04:21:40"/>
    <d v="1899-12-30T02:10:50"/>
    <d v="1899-12-30T04:21:40"/>
    <d v="1899-12-30T05:14:04"/>
    <d v="1899-12-30T02:10:50"/>
    <d v="1899-12-30T02:37:02"/>
    <n v="1398"/>
    <x v="7"/>
    <x v="10"/>
    <n v="200803"/>
    <n v="12"/>
    <n v="0"/>
    <n v="21"/>
  </r>
  <r>
    <d v="2008-03-24T00:00:00"/>
    <d v="2008-03-24T00:00:00"/>
    <x v="2"/>
    <n v="3.52"/>
    <n v="0"/>
    <n v="36"/>
    <n v="40"/>
    <d v="1899-12-30T00:36:40"/>
    <d v="1899-12-30T00:10:25"/>
    <s v="R200704"/>
    <x v="89"/>
    <n v="5.7600000000000051"/>
    <n v="0"/>
    <x v="6"/>
    <m/>
    <d v="1899-12-30T04:32:55"/>
    <d v="1899-12-30T02:16:27"/>
    <d v="1899-12-30T04:32:55"/>
    <d v="1899-12-30T05:25:19"/>
    <d v="1899-12-30T02:16:27"/>
    <d v="1899-12-30T02:42:40"/>
    <n v="1724"/>
    <x v="7"/>
    <x v="10"/>
    <n v="200803"/>
    <n v="13"/>
    <n v="2"/>
    <n v="24"/>
  </r>
  <r>
    <d v="2008-03-25T00:00:00"/>
    <d v="2008-03-25T00:00:00"/>
    <x v="2"/>
    <n v="4"/>
    <n v="0"/>
    <n v="39"/>
    <n v="17"/>
    <d v="1899-12-30T00:39:17"/>
    <d v="1899-12-30T00:09:49"/>
    <s v="R200704"/>
    <x v="75"/>
    <n v="6.109461179465427"/>
    <n v="0"/>
    <x v="16"/>
    <m/>
    <d v="1899-12-30T04:17:18"/>
    <d v="1899-12-30T02:08:39"/>
    <d v="1899-12-30T04:17:18"/>
    <d v="1899-12-30T05:09:42"/>
    <d v="1899-12-30T02:08:39"/>
    <d v="1899-12-30T02:34:51"/>
    <n v="1264"/>
    <x v="7"/>
    <x v="10"/>
    <n v="200803"/>
    <n v="13"/>
    <n v="0"/>
    <n v="25"/>
  </r>
  <r>
    <d v="2008-03-26T00:00:00"/>
    <d v="2008-03-26T00:00:00"/>
    <x v="2"/>
    <n v="5"/>
    <n v="0"/>
    <n v="51"/>
    <n v="26"/>
    <d v="1899-12-30T00:51:26"/>
    <d v="1899-12-30T00:10:17"/>
    <s v="R200704"/>
    <x v="97"/>
    <n v="5.8327932598833483"/>
    <n v="0"/>
    <x v="6"/>
    <m/>
    <d v="1899-12-30T04:29:31"/>
    <d v="1899-12-30T02:14:45"/>
    <d v="1899-12-30T04:29:31"/>
    <d v="1899-12-30T05:21:55"/>
    <d v="1899-12-30T02:14:45"/>
    <d v="1899-12-30T02:40:57"/>
    <n v="1628"/>
    <x v="7"/>
    <x v="10"/>
    <n v="200803"/>
    <n v="13"/>
    <n v="0"/>
    <n v="26"/>
  </r>
  <r>
    <d v="2008-03-27T00:00:00"/>
    <d v="2008-03-27T00:00:00"/>
    <x v="2"/>
    <n v="3.5"/>
    <n v="0"/>
    <n v="35"/>
    <n v="1"/>
    <d v="1899-12-30T00:35:01"/>
    <d v="1899-12-30T00:10:00"/>
    <s v="R200704"/>
    <x v="89"/>
    <n v="5.9971442170395095"/>
    <n v="0"/>
    <x v="6"/>
    <m/>
    <d v="1899-12-30T04:22:07"/>
    <d v="1899-12-30T02:11:04"/>
    <d v="1899-12-30T04:22:07"/>
    <d v="1899-12-30T05:14:32"/>
    <d v="1899-12-30T02:11:04"/>
    <d v="1899-12-30T02:37:16"/>
    <n v="1427"/>
    <x v="7"/>
    <x v="10"/>
    <n v="200803"/>
    <n v="13"/>
    <n v="0"/>
    <n v="27"/>
  </r>
  <r>
    <d v="2008-03-29T00:00:00"/>
    <d v="2008-03-29T00:00:00"/>
    <x v="2"/>
    <n v="5.04"/>
    <n v="0"/>
    <n v="46"/>
    <n v="47"/>
    <d v="1899-12-30T00:46:47"/>
    <d v="1899-12-30T00:09:17"/>
    <s v="R200704"/>
    <x v="121"/>
    <n v="6.463840399002498"/>
    <n v="0"/>
    <x v="16"/>
    <m/>
    <d v="1899-12-30T04:03:12"/>
    <d v="1899-12-30T02:01:36"/>
    <d v="1899-12-30T04:03:12"/>
    <d v="1899-12-30T04:55:36"/>
    <d v="1899-12-30T02:01:36"/>
    <d v="1899-12-30T02:27:48"/>
    <n v="915"/>
    <x v="7"/>
    <x v="10"/>
    <n v="200803"/>
    <n v="13"/>
    <n v="1"/>
    <n v="29"/>
  </r>
  <r>
    <d v="2008-03-31T00:00:00"/>
    <d v="2008-03-31T00:00:00"/>
    <x v="2"/>
    <n v="2"/>
    <n v="0"/>
    <n v="22"/>
    <n v="0"/>
    <d v="1899-12-30T00:22:00"/>
    <d v="1899-12-30T00:11:00"/>
    <s v="R200704"/>
    <x v="81"/>
    <n v="5.4545454545454586"/>
    <n v="0"/>
    <x v="13"/>
    <m/>
    <d v="1899-12-30T04:48:12"/>
    <d v="1899-12-30T02:24:06"/>
    <d v="1899-12-30T04:48:12"/>
    <d v="1899-12-30T05:40:36"/>
    <d v="1899-12-30T02:24:06"/>
    <d v="1899-12-30T02:50:18"/>
    <n v="2051"/>
    <x v="7"/>
    <x v="10"/>
    <n v="200803"/>
    <n v="14"/>
    <n v="1"/>
    <n v="31"/>
  </r>
  <r>
    <d v="2008-04-03T00:00:00"/>
    <d v="2008-04-03T00:00:00"/>
    <x v="2"/>
    <n v="3"/>
    <n v="0"/>
    <n v="30"/>
    <n v="6"/>
    <d v="1899-12-30T00:30:06"/>
    <d v="1899-12-30T00:10:02"/>
    <s v="R200704"/>
    <x v="90"/>
    <n v="5.9800664451827279"/>
    <n v="0"/>
    <x v="6"/>
    <m/>
    <d v="1899-12-30T04:22:52"/>
    <d v="1899-12-30T02:11:26"/>
    <d v="1899-12-30T04:22:52"/>
    <d v="1899-12-30T05:15:16"/>
    <d v="1899-12-30T02:11:26"/>
    <d v="1899-12-30T02:37:38"/>
    <n v="1450"/>
    <x v="7"/>
    <x v="1"/>
    <n v="200804"/>
    <n v="14"/>
    <n v="2"/>
    <n v="3"/>
  </r>
  <r>
    <d v="2008-04-04T00:00:00"/>
    <d v="2008-04-04T00:00:00"/>
    <x v="0"/>
    <n v="0.65"/>
    <n v="0"/>
    <n v="26"/>
    <n v="58"/>
    <d v="1899-12-30T00:26:58"/>
    <d v="1899-12-30T00:41:29"/>
    <s v="UB"/>
    <x v="123"/>
    <n v="1.4462299134734251"/>
    <n v="0"/>
    <x v="0"/>
    <s v="Avg Lap 1.170"/>
    <d v="1899-12-30T01:39:34"/>
    <d v="1899-12-30T00:49:47"/>
    <d v="1899-12-30T18:06:58"/>
    <d v="1899-12-30T18:59:22"/>
    <d v="1899-12-30T09:03:29"/>
    <d v="1899-12-30T09:29:41"/>
    <n v="3045"/>
    <x v="7"/>
    <x v="1"/>
    <n v="200804"/>
    <n v="14"/>
    <n v="0"/>
    <n v="4"/>
  </r>
  <r>
    <d v="2008-04-07T00:00:00"/>
    <d v="2008-04-07T00:00:00"/>
    <x v="2"/>
    <n v="3.5"/>
    <n v="0"/>
    <n v="34"/>
    <n v="30"/>
    <d v="1899-12-30T00:34:30"/>
    <d v="1899-12-30T00:09:51"/>
    <s v="R200704"/>
    <x v="89"/>
    <n v="6.0869565217391362"/>
    <n v="0"/>
    <x v="5"/>
    <m/>
    <d v="1899-12-30T04:18:15"/>
    <d v="1899-12-30T02:09:08"/>
    <d v="1899-12-30T04:18:15"/>
    <d v="1899-12-30T05:10:39"/>
    <d v="1899-12-30T02:09:08"/>
    <d v="1899-12-30T02:35:20"/>
    <n v="1303"/>
    <x v="7"/>
    <x v="1"/>
    <n v="200804"/>
    <n v="15"/>
    <n v="2"/>
    <n v="7"/>
  </r>
  <r>
    <d v="2008-04-08T00:00:00"/>
    <d v="2008-04-08T00:00:00"/>
    <x v="2"/>
    <n v="4"/>
    <n v="0"/>
    <n v="40"/>
    <n v="19"/>
    <d v="1899-12-30T00:40:19"/>
    <d v="1899-12-30T00:10:05"/>
    <s v="R200704"/>
    <x v="75"/>
    <n v="5.952873088052919"/>
    <n v="0"/>
    <x v="5"/>
    <m/>
    <d v="1899-12-30T04:24:04"/>
    <d v="1899-12-30T02:12:02"/>
    <d v="1899-12-30T04:24:04"/>
    <d v="1899-12-30T05:16:28"/>
    <d v="1899-12-30T02:12:02"/>
    <d v="1899-12-30T02:38:14"/>
    <n v="1481"/>
    <x v="7"/>
    <x v="1"/>
    <n v="200804"/>
    <n v="15"/>
    <n v="0"/>
    <n v="8"/>
  </r>
  <r>
    <d v="2008-04-09T00:00:00"/>
    <d v="2008-04-09T00:00:00"/>
    <x v="2"/>
    <n v="3.5"/>
    <n v="0"/>
    <n v="34"/>
    <n v="17"/>
    <d v="1899-12-30T00:34:17"/>
    <d v="1899-12-30T00:09:48"/>
    <s v="R200704"/>
    <x v="89"/>
    <n v="6.1254253767622808"/>
    <n v="0"/>
    <x v="6"/>
    <m/>
    <d v="1899-12-30T04:16:38"/>
    <d v="1899-12-30T02:08:19"/>
    <d v="1899-12-30T04:16:38"/>
    <d v="1899-12-30T05:09:02"/>
    <d v="1899-12-30T02:08:19"/>
    <d v="1899-12-30T02:34:31"/>
    <n v="1241"/>
    <x v="7"/>
    <x v="1"/>
    <n v="200804"/>
    <n v="15"/>
    <n v="0"/>
    <n v="9"/>
  </r>
  <r>
    <d v="2008-04-10T00:00:00"/>
    <d v="2008-04-10T00:00:00"/>
    <x v="2"/>
    <n v="4"/>
    <n v="0"/>
    <n v="40"/>
    <n v="20"/>
    <d v="1899-12-30T00:40:20"/>
    <d v="1899-12-30T00:10:05"/>
    <s v="R200704"/>
    <x v="75"/>
    <n v="5.9504132231405"/>
    <n v="0"/>
    <x v="14"/>
    <m/>
    <d v="1899-12-30T04:24:11"/>
    <d v="1899-12-30T02:12:05"/>
    <d v="1899-12-30T04:24:11"/>
    <d v="1899-12-30T05:16:35"/>
    <d v="1899-12-30T02:12:05"/>
    <d v="1899-12-30T02:38:18"/>
    <n v="1482"/>
    <x v="7"/>
    <x v="1"/>
    <n v="200804"/>
    <n v="15"/>
    <n v="0"/>
    <n v="10"/>
  </r>
  <r>
    <d v="2008-04-11T00:00:00"/>
    <d v="2008-04-11T00:00:00"/>
    <x v="0"/>
    <n v="0.6"/>
    <n v="0"/>
    <n v="23"/>
    <n v="19"/>
    <d v="1899-12-30T00:23:19"/>
    <d v="1899-12-30T00:38:52"/>
    <s v="UB"/>
    <x v="127"/>
    <n v="1.5439599714081498"/>
    <n v="0"/>
    <x v="0"/>
    <s v="Avg Lap 1.15"/>
    <d v="1899-12-30T01:33:16"/>
    <d v="1899-12-30T00:46:38"/>
    <d v="1899-12-30T16:58:10"/>
    <d v="1899-12-30T17:50:34"/>
    <d v="1899-12-30T08:29:05"/>
    <d v="1899-12-30T08:55:17"/>
    <n v="2971"/>
    <x v="7"/>
    <x v="1"/>
    <n v="200804"/>
    <n v="15"/>
    <n v="0"/>
    <n v="11"/>
  </r>
  <r>
    <d v="2008-04-13T00:00:00"/>
    <d v="2008-04-13T00:00:00"/>
    <x v="2"/>
    <n v="7"/>
    <n v="1"/>
    <n v="12"/>
    <n v="25"/>
    <d v="1899-12-30T01:12:25"/>
    <d v="1899-12-30T00:10:21"/>
    <s v="R200704"/>
    <x v="153"/>
    <n v="5.7997698504027673"/>
    <n v="0"/>
    <x v="6"/>
    <s v="Splits: 9.55.40 + 9.49.49 + 9.50.85 + 10.39.00 + 11.18.75 + 10.51.53 + 10.00.16"/>
    <d v="1899-12-30T04:31:03"/>
    <d v="1899-12-30T02:15:31"/>
    <d v="1899-12-30T04:31:03"/>
    <d v="1899-12-30T05:23:27"/>
    <d v="1899-12-30T02:15:31"/>
    <d v="1899-12-30T02:41:43"/>
    <n v="1672"/>
    <x v="7"/>
    <x v="1"/>
    <n v="200804"/>
    <n v="16"/>
    <n v="1"/>
    <n v="13"/>
  </r>
  <r>
    <d v="2008-04-14T00:00:00"/>
    <d v="2008-04-14T00:00:00"/>
    <x v="2"/>
    <n v="3.5"/>
    <n v="0"/>
    <n v="35"/>
    <n v="1"/>
    <d v="1899-12-30T00:35:01"/>
    <d v="1899-12-30T00:10:00"/>
    <s v="R200704"/>
    <x v="89"/>
    <n v="5.9971442170395095"/>
    <n v="0"/>
    <x v="14"/>
    <m/>
    <d v="1899-12-30T04:22:07"/>
    <d v="1899-12-30T02:11:04"/>
    <d v="1899-12-30T04:22:07"/>
    <d v="1899-12-30T05:14:32"/>
    <d v="1899-12-30T02:11:04"/>
    <d v="1899-12-30T02:37:16"/>
    <n v="1427"/>
    <x v="7"/>
    <x v="1"/>
    <n v="200804"/>
    <n v="16"/>
    <n v="0"/>
    <n v="14"/>
  </r>
  <r>
    <d v="2008-04-15T00:00:00"/>
    <d v="2008-04-15T00:00:00"/>
    <x v="2"/>
    <n v="3"/>
    <n v="0"/>
    <n v="29"/>
    <n v="35"/>
    <d v="1899-12-30T00:29:35"/>
    <d v="1899-12-30T00:09:52"/>
    <s v="R200704"/>
    <x v="90"/>
    <n v="6.0845070422535263"/>
    <n v="0"/>
    <x v="14"/>
    <m/>
    <d v="1899-12-30T04:18:22"/>
    <d v="1899-12-30T02:09:11"/>
    <d v="1899-12-30T04:18:22"/>
    <d v="1899-12-30T05:10:46"/>
    <d v="1899-12-30T02:09:11"/>
    <d v="1899-12-30T02:35:23"/>
    <n v="1308"/>
    <x v="7"/>
    <x v="1"/>
    <n v="200804"/>
    <n v="16"/>
    <n v="0"/>
    <n v="15"/>
  </r>
  <r>
    <d v="2008-04-17T00:00:00"/>
    <d v="2008-04-17T00:00:00"/>
    <x v="2"/>
    <n v="4"/>
    <n v="0"/>
    <n v="39"/>
    <n v="3"/>
    <d v="1899-12-30T00:39:03"/>
    <d v="1899-12-30T00:09:46"/>
    <s v="R200802"/>
    <x v="75"/>
    <n v="6.1459667093469967"/>
    <n v="0"/>
    <x v="14"/>
    <m/>
    <d v="1899-12-30T04:15:47"/>
    <d v="1899-12-30T02:07:53"/>
    <d v="1899-12-30T04:15:47"/>
    <d v="1899-12-30T05:08:11"/>
    <d v="1899-12-30T02:07:53"/>
    <d v="1899-12-30T02:34:05"/>
    <n v="1220"/>
    <x v="7"/>
    <x v="1"/>
    <n v="200804"/>
    <n v="16"/>
    <n v="1"/>
    <n v="17"/>
  </r>
  <r>
    <d v="2008-04-18T00:00:00"/>
    <d v="2008-04-18T00:00:00"/>
    <x v="2"/>
    <n v="6"/>
    <n v="1"/>
    <n v="1"/>
    <n v="10"/>
    <d v="1899-12-30T01:01:10"/>
    <d v="1899-12-30T00:10:12"/>
    <s v="R200802"/>
    <x v="141"/>
    <n v="5.8855585831062722"/>
    <n v="0"/>
    <x v="14"/>
    <m/>
    <d v="1899-12-30T04:27:06"/>
    <d v="1899-12-30T02:13:33"/>
    <d v="1899-12-30T04:27:06"/>
    <d v="1899-12-30T05:19:30"/>
    <d v="1899-12-30T02:13:33"/>
    <d v="1899-12-30T02:39:45"/>
    <n v="1552"/>
    <x v="7"/>
    <x v="1"/>
    <n v="200804"/>
    <n v="16"/>
    <n v="0"/>
    <n v="18"/>
  </r>
  <r>
    <d v="2008-04-20T00:00:00"/>
    <d v="2008-04-20T00:00:00"/>
    <x v="2"/>
    <n v="7.5"/>
    <n v="1"/>
    <n v="13"/>
    <n v="18"/>
    <d v="1899-12-30T01:13:18"/>
    <d v="1899-12-30T00:09:46"/>
    <s v="R200802"/>
    <x v="16"/>
    <n v="6.1391541609822697"/>
    <n v="0"/>
    <x v="6"/>
    <s v="Splits: 9.56 + 9.26 + 9.33 + 10.19 + 9.50 + 11.34 + 10.09  "/>
    <d v="1899-12-30T04:16:04"/>
    <d v="1899-12-30T02:08:02"/>
    <d v="1899-12-30T04:16:04"/>
    <d v="1899-12-30T05:08:28"/>
    <d v="1899-12-30T02:08:02"/>
    <d v="1899-12-30T02:34:14"/>
    <n v="1230"/>
    <x v="7"/>
    <x v="1"/>
    <n v="200804"/>
    <n v="17"/>
    <n v="1"/>
    <n v="20"/>
  </r>
  <r>
    <d v="2008-04-21T00:00:00"/>
    <d v="2008-04-21T00:00:00"/>
    <x v="2"/>
    <n v="3.5"/>
    <n v="0"/>
    <n v="36"/>
    <n v="15"/>
    <d v="1899-12-30T00:36:15"/>
    <d v="1899-12-30T00:10:21"/>
    <s v="R200802"/>
    <x v="89"/>
    <n v="5.7931034482758665"/>
    <n v="0"/>
    <x v="14"/>
    <m/>
    <d v="1899-12-30T04:31:21"/>
    <d v="1899-12-30T02:15:41"/>
    <d v="1899-12-30T04:31:21"/>
    <d v="1899-12-30T05:23:45"/>
    <d v="1899-12-30T02:15:41"/>
    <d v="1899-12-30T02:41:53"/>
    <n v="1680"/>
    <x v="7"/>
    <x v="1"/>
    <n v="200804"/>
    <n v="17"/>
    <n v="0"/>
    <n v="21"/>
  </r>
  <r>
    <d v="2008-04-22T00:00:00"/>
    <d v="2008-04-22T00:00:00"/>
    <x v="2"/>
    <n v="4.4000000000000004"/>
    <n v="0"/>
    <n v="41"/>
    <n v="26"/>
    <d v="1899-12-30T00:41:26"/>
    <d v="1899-12-30T00:09:25"/>
    <s v="R200802"/>
    <x v="93"/>
    <n v="6.371681415929209"/>
    <n v="0"/>
    <x v="6"/>
    <s v="Ran with Mike"/>
    <d v="1899-12-30T04:06:43"/>
    <d v="1899-12-30T02:03:21"/>
    <d v="1899-12-30T04:06:43"/>
    <d v="1899-12-30T04:59:07"/>
    <d v="1899-12-30T02:03:21"/>
    <d v="1899-12-30T02:29:34"/>
    <n v="983"/>
    <x v="7"/>
    <x v="1"/>
    <n v="200804"/>
    <n v="17"/>
    <n v="0"/>
    <n v="22"/>
  </r>
  <r>
    <d v="2008-04-23T00:00:00"/>
    <d v="2008-04-23T00:00:00"/>
    <x v="1"/>
    <n v="9.5"/>
    <n v="0"/>
    <n v="44"/>
    <n v="5"/>
    <d v="1899-12-30T00:44:05"/>
    <d v="1899-12-30T00:04:38"/>
    <s v="Si"/>
    <x v="101"/>
    <n v="12.930056710775055"/>
    <n v="0"/>
    <x v="14"/>
    <m/>
    <d v="1899-12-30T08:39:43"/>
    <d v="1899-12-30T04:19:52"/>
    <d v="1899-12-30T02:01:35"/>
    <d v="1899-12-30T02:53:59"/>
    <d v="1899-12-30T01:00:47"/>
    <d v="1899-12-30T01:26:59"/>
    <n v="615"/>
    <x v="7"/>
    <x v="1"/>
    <n v="200804"/>
    <n v="17"/>
    <n v="0"/>
    <n v="23"/>
  </r>
  <r>
    <d v="2008-04-24T00:00:00"/>
    <d v="2008-04-24T00:00:00"/>
    <x v="2"/>
    <n v="3.1"/>
    <n v="0"/>
    <n v="29"/>
    <n v="3"/>
    <d v="1899-12-30T00:29:03"/>
    <d v="1899-12-30T00:09:22"/>
    <s v="R200802"/>
    <x v="150"/>
    <n v="6.4027538726333963"/>
    <n v="0"/>
    <x v="14"/>
    <m/>
    <d v="1899-12-30T04:05:31"/>
    <d v="1899-12-30T02:02:46"/>
    <d v="1899-12-30T04:05:31"/>
    <d v="1899-12-30T04:57:55"/>
    <d v="1899-12-30T02:02:46"/>
    <d v="1899-12-30T02:28:58"/>
    <n v="957"/>
    <x v="7"/>
    <x v="1"/>
    <n v="200804"/>
    <n v="17"/>
    <n v="0"/>
    <n v="24"/>
  </r>
  <r>
    <d v="2008-04-25T00:00:00"/>
    <d v="2008-04-25T00:00:00"/>
    <x v="2"/>
    <n v="3.5"/>
    <n v="0"/>
    <n v="36"/>
    <n v="12"/>
    <d v="1899-12-30T00:36:12"/>
    <d v="1899-12-30T00:10:21"/>
    <s v="R200802"/>
    <x v="89"/>
    <n v="5.8011049723756942"/>
    <n v="0"/>
    <x v="14"/>
    <m/>
    <d v="1899-12-30T04:30:59"/>
    <d v="1899-12-30T02:15:29"/>
    <d v="1899-12-30T04:30:59"/>
    <d v="1899-12-30T05:23:23"/>
    <d v="1899-12-30T02:15:29"/>
    <d v="1899-12-30T02:41:41"/>
    <n v="1668"/>
    <x v="7"/>
    <x v="1"/>
    <n v="200804"/>
    <n v="17"/>
    <n v="0"/>
    <n v="25"/>
  </r>
  <r>
    <d v="2008-04-27T00:00:00"/>
    <d v="2008-04-27T00:00:00"/>
    <x v="2"/>
    <n v="8.4"/>
    <n v="1"/>
    <n v="22"/>
    <n v="40"/>
    <d v="1899-12-30T01:22:40"/>
    <d v="1899-12-30T00:09:50"/>
    <s v="R200802"/>
    <x v="34"/>
    <n v="6.0967741935483923"/>
    <n v="0"/>
    <x v="6"/>
    <m/>
    <d v="1899-12-30T04:17:50"/>
    <d v="1899-12-30T02:08:55"/>
    <d v="1899-12-30T04:17:50"/>
    <d v="1899-12-30T05:10:15"/>
    <d v="1899-12-30T02:08:55"/>
    <d v="1899-12-30T02:35:07"/>
    <n v="1288"/>
    <x v="7"/>
    <x v="1"/>
    <n v="200804"/>
    <n v="18"/>
    <n v="1"/>
    <n v="27"/>
  </r>
  <r>
    <d v="2008-04-30T00:00:00"/>
    <d v="2008-04-30T00:00:00"/>
    <x v="2"/>
    <n v="4"/>
    <n v="0"/>
    <n v="39"/>
    <n v="15"/>
    <d v="1899-12-30T00:39:15"/>
    <d v="1899-12-30T00:09:49"/>
    <s v="R200802"/>
    <x v="75"/>
    <n v="6.1146496815286673"/>
    <n v="0"/>
    <x v="6"/>
    <m/>
    <d v="1899-12-30T04:17:05"/>
    <d v="1899-12-30T02:08:33"/>
    <d v="1899-12-30T04:17:05"/>
    <d v="1899-12-30T05:09:29"/>
    <d v="1899-12-30T02:08:33"/>
    <d v="1899-12-30T02:34:45"/>
    <n v="1255"/>
    <x v="7"/>
    <x v="1"/>
    <n v="200804"/>
    <n v="18"/>
    <n v="2"/>
    <n v="30"/>
  </r>
  <r>
    <d v="2008-05-01T00:00:00"/>
    <d v="2008-05-01T00:00:00"/>
    <x v="2"/>
    <n v="5"/>
    <n v="0"/>
    <n v="45"/>
    <n v="26"/>
    <d v="1899-12-30T00:45:26"/>
    <d v="1899-12-30T00:09:05"/>
    <s v="R200802"/>
    <x v="97"/>
    <n v="6.6030814380044083"/>
    <n v="0"/>
    <x v="6"/>
    <m/>
    <d v="1899-12-30T03:58:04"/>
    <d v="1899-12-30T01:59:02"/>
    <d v="1899-12-30T03:58:04"/>
    <d v="1899-12-30T04:50:28"/>
    <d v="1899-12-30T01:59:02"/>
    <d v="1899-12-30T02:25:14"/>
    <n v="838"/>
    <x v="7"/>
    <x v="2"/>
    <n v="200805"/>
    <n v="18"/>
    <n v="0"/>
    <n v="1"/>
  </r>
  <r>
    <d v="2008-05-02T00:00:00"/>
    <d v="2008-05-02T00:00:00"/>
    <x v="0"/>
    <n v="0.62"/>
    <n v="0"/>
    <n v="24"/>
    <n v="30"/>
    <d v="1899-12-30T00:24:30"/>
    <d v="1899-12-30T00:39:31"/>
    <s v="UB"/>
    <x v="154"/>
    <n v="1.5183673469387768"/>
    <n v="0"/>
    <x v="0"/>
    <s v="Avg Lap 1.135"/>
    <d v="1899-12-30T01:34:50"/>
    <d v="1899-12-30T00:47:25"/>
    <d v="1899-12-30T17:15:19"/>
    <d v="1899-12-30T18:07:43"/>
    <d v="1899-12-30T08:37:40"/>
    <d v="1899-12-30T09:03:52"/>
    <n v="2991"/>
    <x v="7"/>
    <x v="2"/>
    <n v="200805"/>
    <n v="18"/>
    <n v="0"/>
    <n v="2"/>
  </r>
  <r>
    <d v="2008-05-04T00:00:00"/>
    <d v="2008-05-04T00:00:00"/>
    <x v="2"/>
    <n v="9.3000000000000007"/>
    <n v="1"/>
    <n v="32"/>
    <n v="3"/>
    <d v="1899-12-30T01:32:03"/>
    <d v="1899-12-30T00:09:54"/>
    <s v="R200802"/>
    <x v="155"/>
    <n v="6.0619228680065236"/>
    <n v="0"/>
    <x v="6"/>
    <m/>
    <d v="1899-12-30T04:19:19"/>
    <d v="1899-12-30T02:09:40"/>
    <d v="1899-12-30T04:19:19"/>
    <d v="1899-12-30T05:11:43"/>
    <d v="1899-12-30T02:09:40"/>
    <d v="1899-12-30T02:35:52"/>
    <n v="1338"/>
    <x v="7"/>
    <x v="2"/>
    <n v="200805"/>
    <n v="19"/>
    <n v="1"/>
    <n v="4"/>
  </r>
  <r>
    <d v="2008-05-06T00:00:00"/>
    <d v="2008-05-06T00:00:00"/>
    <x v="2"/>
    <n v="5"/>
    <n v="0"/>
    <n v="50"/>
    <n v="30"/>
    <d v="1899-12-30T00:50:30"/>
    <d v="1899-12-30T00:10:06"/>
    <s v="R200802"/>
    <x v="97"/>
    <n v="5.940594059405945"/>
    <n v="0"/>
    <x v="6"/>
    <m/>
    <d v="1899-12-30T04:24:37"/>
    <d v="1899-12-30T02:12:19"/>
    <d v="1899-12-30T04:24:37"/>
    <d v="1899-12-30T05:17:01"/>
    <d v="1899-12-30T02:12:19"/>
    <d v="1899-12-30T02:38:31"/>
    <n v="1489"/>
    <x v="7"/>
    <x v="2"/>
    <n v="200805"/>
    <n v="19"/>
    <n v="1"/>
    <n v="6"/>
  </r>
  <r>
    <d v="2008-05-07T00:00:00"/>
    <d v="2008-05-07T00:00:00"/>
    <x v="2"/>
    <n v="4.4000000000000004"/>
    <n v="0"/>
    <n v="40"/>
    <n v="3"/>
    <d v="1899-12-30T00:40:03"/>
    <d v="1899-12-30T00:09:06"/>
    <s v="R200802"/>
    <x v="93"/>
    <n v="6.5917602996254736"/>
    <n v="163"/>
    <x v="14"/>
    <s v="Ran with Dave F.  Out: 19.0035 Back: 21.0347"/>
    <d v="1899-12-30T03:58:29"/>
    <d v="1899-12-30T01:59:14"/>
    <d v="1899-12-30T03:58:29"/>
    <d v="1899-12-30T04:50:53"/>
    <d v="1899-12-30T01:59:14"/>
    <d v="1899-12-30T02:25:26"/>
    <n v="843"/>
    <x v="7"/>
    <x v="2"/>
    <n v="200805"/>
    <n v="19"/>
    <n v="0"/>
    <n v="7"/>
  </r>
  <r>
    <d v="2008-05-08T00:00:00"/>
    <d v="2008-05-08T00:00:00"/>
    <x v="2"/>
    <n v="3"/>
    <n v="0"/>
    <n v="28"/>
    <n v="15"/>
    <d v="1899-12-30T00:28:15"/>
    <d v="1899-12-30T00:09:25"/>
    <s v="R200802"/>
    <x v="90"/>
    <n v="6.371681415929209"/>
    <n v="0"/>
    <x v="27"/>
    <m/>
    <d v="1899-12-30T04:06:43"/>
    <d v="1899-12-30T02:03:21"/>
    <d v="1899-12-30T04:06:43"/>
    <d v="1899-12-30T04:59:07"/>
    <d v="1899-12-30T02:03:21"/>
    <d v="1899-12-30T02:29:34"/>
    <n v="984"/>
    <x v="7"/>
    <x v="2"/>
    <n v="200805"/>
    <n v="19"/>
    <n v="0"/>
    <n v="8"/>
  </r>
  <r>
    <d v="2008-05-12T00:00:00"/>
    <d v="2008-05-12T00:00:00"/>
    <x v="2"/>
    <n v="3.5"/>
    <n v="0"/>
    <n v="33"/>
    <n v="29"/>
    <d v="1899-12-30T00:33:29"/>
    <d v="1899-12-30T00:09:34"/>
    <s v="R200802"/>
    <x v="89"/>
    <n v="6.2717770034843259"/>
    <n v="0"/>
    <x v="26"/>
    <m/>
    <d v="1899-12-30T04:10:39"/>
    <d v="1899-12-30T02:05:19"/>
    <d v="1899-12-30T04:10:39"/>
    <d v="1899-12-30T05:03:03"/>
    <d v="1899-12-30T02:05:19"/>
    <d v="1899-12-30T02:31:31"/>
    <n v="1079"/>
    <x v="7"/>
    <x v="2"/>
    <n v="200805"/>
    <n v="20"/>
    <n v="3"/>
    <n v="12"/>
  </r>
  <r>
    <d v="2008-05-13T00:00:00"/>
    <d v="2008-05-13T00:00:00"/>
    <x v="1"/>
    <n v="4.8"/>
    <n v="0"/>
    <n v="22"/>
    <n v="20"/>
    <d v="1899-12-30T00:22:20"/>
    <d v="1899-12-30T00:04:39"/>
    <s v="Si"/>
    <x v="12"/>
    <n v="12.895522388059714"/>
    <n v="0"/>
    <x v="0"/>
    <m/>
    <d v="1899-12-30T08:41:07"/>
    <d v="1899-12-30T04:20:33"/>
    <d v="1899-12-30T02:01:54"/>
    <d v="1899-12-30T02:54:18"/>
    <d v="1899-12-30T01:00:57"/>
    <d v="1899-12-30T01:27:09"/>
    <n v="618"/>
    <x v="7"/>
    <x v="2"/>
    <n v="200805"/>
    <n v="20"/>
    <n v="0"/>
    <n v="13"/>
  </r>
  <r>
    <d v="2008-05-13T00:00:00"/>
    <d v="2008-05-13T00:00:00"/>
    <x v="2"/>
    <n v="4"/>
    <n v="0"/>
    <n v="36"/>
    <n v="57"/>
    <d v="1899-12-30T00:36:57"/>
    <d v="1899-12-30T00:09:14"/>
    <s v="R200802"/>
    <x v="75"/>
    <n v="6.4952638700947274"/>
    <n v="0"/>
    <x v="15"/>
    <m/>
    <d v="1899-12-30T04:02:01"/>
    <d v="1899-12-30T02:01:01"/>
    <d v="1899-12-30T04:02:01"/>
    <d v="1899-12-30T04:54:25"/>
    <d v="1899-12-30T02:01:01"/>
    <d v="1899-12-30T02:27:13"/>
    <n v="886"/>
    <x v="7"/>
    <x v="2"/>
    <n v="200805"/>
    <n v="20"/>
    <n v="0"/>
    <n v="13"/>
  </r>
  <r>
    <d v="2008-05-14T00:00:00"/>
    <d v="2008-05-14T00:00:00"/>
    <x v="1"/>
    <n v="10.199999999999999"/>
    <n v="0"/>
    <n v="38"/>
    <n v="12"/>
    <d v="1899-12-30T00:38:12"/>
    <d v="1899-12-30T00:03:45"/>
    <s v="B       "/>
    <x v="101"/>
    <n v="16.020942408376975"/>
    <n v="0"/>
    <x v="15"/>
    <m/>
    <d v="1899-12-30T06:59:27"/>
    <d v="1899-12-30T03:29:44"/>
    <d v="1899-12-30T01:38:07"/>
    <d v="1899-12-30T02:30:31"/>
    <d v="1899-12-30T00:49:04"/>
    <d v="1899-12-30T01:15:16"/>
    <n v="334"/>
    <x v="7"/>
    <x v="2"/>
    <n v="200805"/>
    <n v="20"/>
    <n v="0"/>
    <n v="14"/>
  </r>
  <r>
    <d v="2008-05-15T00:00:00"/>
    <d v="2008-05-15T00:00:00"/>
    <x v="2"/>
    <n v="5"/>
    <n v="0"/>
    <n v="44"/>
    <n v="18"/>
    <d v="1899-12-30T00:44:18"/>
    <d v="1899-12-30T00:08:52"/>
    <s v="R200802"/>
    <x v="97"/>
    <n v="6.7720090293453783"/>
    <n v="0"/>
    <x v="14"/>
    <s v="Ran with Mike on way back"/>
    <d v="1899-12-30T03:52:08"/>
    <d v="1899-12-30T01:56:04"/>
    <d v="1899-12-30T03:52:08"/>
    <d v="1899-12-30T04:44:32"/>
    <d v="1899-12-30T01:56:04"/>
    <d v="1899-12-30T02:22:16"/>
    <n v="789"/>
    <x v="7"/>
    <x v="2"/>
    <n v="200805"/>
    <n v="20"/>
    <n v="0"/>
    <n v="15"/>
  </r>
  <r>
    <d v="2008-05-17T00:00:00"/>
    <d v="2008-05-17T00:00:00"/>
    <x v="2"/>
    <n v="10.5"/>
    <n v="1"/>
    <n v="49"/>
    <n v="7"/>
    <d v="1899-12-30T01:49:07"/>
    <d v="1899-12-30T00:10:24"/>
    <s v="R200802"/>
    <x v="140"/>
    <n v="5.7736367802046784"/>
    <n v="0"/>
    <x v="14"/>
    <m/>
    <d v="1899-12-30T04:32:16"/>
    <d v="1899-12-30T02:16:08"/>
    <d v="1899-12-30T04:32:16"/>
    <d v="1899-12-30T05:24:40"/>
    <d v="1899-12-30T02:16:08"/>
    <d v="1899-12-30T02:42:20"/>
    <n v="1707"/>
    <x v="7"/>
    <x v="2"/>
    <n v="200805"/>
    <n v="20"/>
    <n v="1"/>
    <n v="17"/>
  </r>
  <r>
    <d v="2008-05-19T00:00:00"/>
    <d v="2008-05-19T00:00:00"/>
    <x v="1"/>
    <n v="8.1"/>
    <n v="0"/>
    <n v="30"/>
    <n v="11"/>
    <d v="1899-12-30T00:30:11"/>
    <d v="1899-12-30T00:03:44"/>
    <s v="B       "/>
    <x v="101"/>
    <n v="16.101601325234689"/>
    <n v="0"/>
    <x v="15"/>
    <m/>
    <d v="1899-12-30T06:57:21"/>
    <d v="1899-12-30T03:28:40"/>
    <d v="1899-12-30T01:37:38"/>
    <d v="1899-12-30T02:30:02"/>
    <d v="1899-12-30T00:48:49"/>
    <d v="1899-12-30T01:15:01"/>
    <n v="326"/>
    <x v="7"/>
    <x v="2"/>
    <n v="200805"/>
    <n v="21"/>
    <n v="1"/>
    <n v="19"/>
  </r>
  <r>
    <d v="2008-05-20T00:00:00"/>
    <d v="2008-05-20T00:00:00"/>
    <x v="2"/>
    <n v="4"/>
    <n v="0"/>
    <n v="37"/>
    <n v="4"/>
    <d v="1899-12-30T00:37:04"/>
    <d v="1899-12-30T00:09:16"/>
    <s v="R200802"/>
    <x v="75"/>
    <n v="6.4748201438848962"/>
    <n v="0"/>
    <x v="28"/>
    <s v="Splits: 9.1245 + 9.4995 + 9.4009 + 8.2156"/>
    <d v="1899-12-30T04:02:47"/>
    <d v="1899-12-30T02:01:24"/>
    <d v="1899-12-30T04:02:47"/>
    <d v="1899-12-30T04:55:11"/>
    <d v="1899-12-30T02:01:24"/>
    <d v="1899-12-30T02:27:36"/>
    <n v="901"/>
    <x v="7"/>
    <x v="2"/>
    <n v="200805"/>
    <n v="21"/>
    <n v="0"/>
    <n v="20"/>
  </r>
  <r>
    <d v="2008-05-21T00:00:00"/>
    <d v="2008-05-21T00:00:00"/>
    <x v="2"/>
    <n v="4"/>
    <n v="0"/>
    <n v="37"/>
    <n v="30"/>
    <d v="1899-12-30T00:37:30"/>
    <d v="1899-12-30T00:09:22"/>
    <s v="R200802"/>
    <x v="75"/>
    <n v="6.4000000000000048"/>
    <n v="0"/>
    <x v="28"/>
    <m/>
    <d v="1899-12-30T04:05:38"/>
    <d v="1899-12-30T02:02:49"/>
    <d v="1899-12-30T04:05:38"/>
    <d v="1899-12-30T04:58:02"/>
    <d v="1899-12-30T02:02:49"/>
    <d v="1899-12-30T02:29:01"/>
    <n v="962"/>
    <x v="7"/>
    <x v="2"/>
    <n v="200805"/>
    <n v="21"/>
    <n v="0"/>
    <n v="21"/>
  </r>
  <r>
    <d v="2008-05-23T00:00:00"/>
    <d v="2008-05-23T00:00:00"/>
    <x v="2"/>
    <n v="5"/>
    <n v="0"/>
    <n v="50"/>
    <n v="50"/>
    <d v="1899-12-30T00:50:50"/>
    <d v="1899-12-30T00:10:10"/>
    <s v="R200802"/>
    <x v="97"/>
    <n v="5.9016393442622999"/>
    <n v="0"/>
    <x v="14"/>
    <m/>
    <d v="1899-12-30T04:26:22"/>
    <d v="1899-12-30T02:13:11"/>
    <d v="1899-12-30T04:26:22"/>
    <d v="1899-12-30T05:18:46"/>
    <d v="1899-12-30T02:13:11"/>
    <d v="1899-12-30T02:39:23"/>
    <n v="1536"/>
    <x v="7"/>
    <x v="2"/>
    <n v="200805"/>
    <n v="21"/>
    <n v="1"/>
    <n v="23"/>
  </r>
  <r>
    <d v="2008-05-25T00:00:00"/>
    <d v="2008-05-25T00:00:00"/>
    <x v="1"/>
    <n v="17"/>
    <n v="1"/>
    <n v="1"/>
    <n v="38"/>
    <d v="1899-12-30T01:01:38"/>
    <d v="1899-12-30T00:03:38"/>
    <s v="B       "/>
    <x v="129"/>
    <n v="16.549486208761504"/>
    <n v="0"/>
    <x v="14"/>
    <m/>
    <d v="1899-12-30T06:46:03"/>
    <d v="1899-12-30T03:23:02"/>
    <d v="1899-12-30T01:34:59"/>
    <d v="1899-12-30T02:27:23"/>
    <d v="1899-12-30T00:47:30"/>
    <d v="1899-12-30T01:13:42"/>
    <n v="299"/>
    <x v="7"/>
    <x v="2"/>
    <n v="200805"/>
    <n v="22"/>
    <n v="1"/>
    <n v="25"/>
  </r>
  <r>
    <d v="2008-05-25T00:00:00"/>
    <d v="2008-05-25T00:00:00"/>
    <x v="2"/>
    <n v="10.5"/>
    <n v="1"/>
    <n v="45"/>
    <n v="49"/>
    <d v="1899-12-30T01:45:49"/>
    <d v="1899-12-30T00:10:05"/>
    <s v="R200802"/>
    <x v="140"/>
    <n v="5.9536934950385927"/>
    <n v="0"/>
    <x v="14"/>
    <s v="Splits: 10.16(149) + 9.34(155) + 9.37(159) + 10.26(163) + 10.01(157) + 10.24(159) + 12.43(162) + 11.09(166) + 10.26(167) + 10.25(165)"/>
    <d v="1899-12-30T04:24:02"/>
    <d v="1899-12-30T02:12:01"/>
    <d v="1899-12-30T04:24:02"/>
    <d v="1899-12-30T05:16:26"/>
    <d v="1899-12-30T02:12:01"/>
    <d v="1899-12-30T02:38:13"/>
    <n v="1480"/>
    <x v="7"/>
    <x v="2"/>
    <n v="200805"/>
    <n v="22"/>
    <n v="0"/>
    <n v="25"/>
  </r>
  <r>
    <d v="2008-05-27T00:00:00"/>
    <d v="2008-05-27T00:00:00"/>
    <x v="2"/>
    <n v="3.3"/>
    <n v="0"/>
    <n v="38"/>
    <n v="18"/>
    <d v="1899-12-30T00:38:18"/>
    <d v="1899-12-30T00:11:36"/>
    <s v="R200802"/>
    <x v="101"/>
    <n v="5.1697127937336855"/>
    <n v="0"/>
    <x v="4"/>
    <m/>
    <d v="1899-12-30T05:04:05"/>
    <d v="1899-12-30T02:32:02"/>
    <d v="1899-12-30T05:04:05"/>
    <d v="1899-12-30T05:56:29"/>
    <d v="1899-12-30T02:32:02"/>
    <d v="1899-12-30T02:58:14"/>
    <n v="2301"/>
    <x v="7"/>
    <x v="2"/>
    <n v="200805"/>
    <n v="22"/>
    <n v="1"/>
    <n v="27"/>
  </r>
  <r>
    <d v="2008-05-28T00:00:00"/>
    <d v="2008-05-28T00:00:00"/>
    <x v="2"/>
    <n v="5"/>
    <n v="0"/>
    <n v="46"/>
    <n v="25"/>
    <d v="1899-12-30T00:46:25"/>
    <d v="1899-12-30T00:09:17"/>
    <s v="R200802"/>
    <x v="97"/>
    <n v="6.4631956912028778"/>
    <n v="0"/>
    <x v="22"/>
    <m/>
    <d v="1899-12-30T04:03:13"/>
    <d v="1899-12-30T02:01:37"/>
    <d v="1899-12-30T04:03:13"/>
    <d v="1899-12-30T04:55:37"/>
    <d v="1899-12-30T02:01:37"/>
    <d v="1899-12-30T02:27:49"/>
    <n v="916"/>
    <x v="7"/>
    <x v="2"/>
    <n v="200805"/>
    <n v="22"/>
    <n v="0"/>
    <n v="28"/>
  </r>
  <r>
    <d v="2008-05-30T00:00:00"/>
    <d v="2008-05-30T00:00:00"/>
    <x v="2"/>
    <n v="4.4000000000000004"/>
    <n v="0"/>
    <n v="45"/>
    <n v="6"/>
    <d v="1899-12-30T00:45:06"/>
    <d v="1899-12-30T00:10:15"/>
    <s v="R200802"/>
    <x v="93"/>
    <n v="5.8536585365853702"/>
    <n v="0"/>
    <x v="14"/>
    <m/>
    <d v="1899-12-30T04:28:33"/>
    <d v="1899-12-30T02:14:16"/>
    <d v="1899-12-30T04:28:33"/>
    <d v="1899-12-30T05:20:57"/>
    <d v="1899-12-30T02:14:16"/>
    <d v="1899-12-30T02:40:29"/>
    <n v="1604"/>
    <x v="7"/>
    <x v="2"/>
    <n v="200805"/>
    <n v="22"/>
    <n v="1"/>
    <n v="30"/>
  </r>
  <r>
    <d v="2008-06-01T00:00:00"/>
    <d v="2008-06-01T00:00:00"/>
    <x v="2"/>
    <n v="8"/>
    <n v="1"/>
    <n v="28"/>
    <n v="0"/>
    <d v="1899-12-30T01:28:00"/>
    <d v="1899-12-30T00:11:00"/>
    <s v="R200802"/>
    <x v="156"/>
    <n v="5.4545454545454586"/>
    <n v="0"/>
    <x v="4"/>
    <m/>
    <d v="1899-12-30T04:48:12"/>
    <d v="1899-12-30T02:24:06"/>
    <d v="1899-12-30T04:48:12"/>
    <d v="1899-12-30T05:40:36"/>
    <d v="1899-12-30T02:24:06"/>
    <d v="1899-12-30T02:50:18"/>
    <n v="2055"/>
    <x v="7"/>
    <x v="3"/>
    <n v="200806"/>
    <n v="23"/>
    <n v="1"/>
    <n v="1"/>
  </r>
  <r>
    <d v="2008-06-03T00:00:00"/>
    <d v="2008-06-03T00:00:00"/>
    <x v="2"/>
    <n v="3.5"/>
    <n v="0"/>
    <n v="33"/>
    <n v="54"/>
    <d v="1899-12-30T00:33:54"/>
    <d v="1899-12-30T00:09:41"/>
    <s v="R200802"/>
    <x v="89"/>
    <n v="6.1946902654867309"/>
    <n v="0"/>
    <x v="2"/>
    <s v="Intervals"/>
    <d v="1899-12-30T04:13:46"/>
    <d v="1899-12-30T02:06:53"/>
    <d v="1899-12-30T04:13:46"/>
    <d v="1899-12-30T05:06:10"/>
    <d v="1899-12-30T02:06:53"/>
    <d v="1899-12-30T02:33:05"/>
    <n v="1158"/>
    <x v="7"/>
    <x v="3"/>
    <n v="200806"/>
    <n v="23"/>
    <n v="1"/>
    <n v="3"/>
  </r>
  <r>
    <d v="2008-06-05T00:00:00"/>
    <d v="2008-06-05T00:00:00"/>
    <x v="2"/>
    <n v="4"/>
    <n v="0"/>
    <n v="39"/>
    <n v="9"/>
    <d v="1899-12-30T00:39:09"/>
    <d v="1899-12-30T00:09:47"/>
    <s v="R200802"/>
    <x v="75"/>
    <n v="6.1302681992337211"/>
    <n v="0"/>
    <x v="6"/>
    <m/>
    <d v="1899-12-30T04:16:26"/>
    <d v="1899-12-30T02:08:13"/>
    <d v="1899-12-30T04:16:26"/>
    <d v="1899-12-30T05:08:50"/>
    <d v="1899-12-30T02:08:13"/>
    <d v="1899-12-30T02:34:25"/>
    <n v="1238"/>
    <x v="7"/>
    <x v="3"/>
    <n v="200806"/>
    <n v="23"/>
    <n v="1"/>
    <n v="5"/>
  </r>
  <r>
    <d v="2008-06-07T00:00:00"/>
    <d v="2008-06-07T00:00:00"/>
    <x v="0"/>
    <n v="0.22"/>
    <n v="0"/>
    <n v="8"/>
    <n v="30"/>
    <d v="1899-12-30T00:08:30"/>
    <d v="1899-12-30T00:38:38"/>
    <s v="lake    "/>
    <x v="157"/>
    <n v="1.5529411764705894"/>
    <n v="0"/>
    <x v="29"/>
    <m/>
    <d v="1899-12-30T01:32:44"/>
    <d v="1899-12-30T00:46:22"/>
    <d v="1899-12-30T16:52:16"/>
    <d v="1899-12-30T17:44:40"/>
    <d v="1899-12-30T08:26:08"/>
    <d v="1899-12-30T08:52:20"/>
    <n v="2963"/>
    <x v="7"/>
    <x v="3"/>
    <n v="200806"/>
    <n v="23"/>
    <n v="1"/>
    <n v="7"/>
  </r>
  <r>
    <d v="2008-06-08T00:00:00"/>
    <d v="2008-06-08T00:00:00"/>
    <x v="2"/>
    <n v="7.13"/>
    <n v="1"/>
    <n v="19"/>
    <n v="22"/>
    <d v="1899-12-30T01:19:22"/>
    <d v="1899-12-30T00:11:08"/>
    <s v="R200802"/>
    <x v="4"/>
    <n v="5.3901721965560725"/>
    <n v="0"/>
    <x v="21"/>
    <s v="Splits: 8.28 + 9.55 + 10.35 + 12.18 + 11.14 + 11.46 + 13.56"/>
    <d v="1899-12-30T04:51:39"/>
    <d v="1899-12-30T02:25:49"/>
    <d v="1899-12-30T04:51:39"/>
    <d v="1899-12-30T05:44:03"/>
    <d v="1899-12-30T02:25:49"/>
    <d v="1899-12-30T02:52:01"/>
    <n v="2130"/>
    <x v="7"/>
    <x v="3"/>
    <n v="200806"/>
    <n v="24"/>
    <n v="0"/>
    <n v="8"/>
  </r>
  <r>
    <d v="2008-06-10T00:00:00"/>
    <d v="2008-06-10T00:00:00"/>
    <x v="6"/>
    <n v="1.0000000000000001E-5"/>
    <n v="0"/>
    <n v="30"/>
    <n v="0"/>
    <d v="1899-12-30T00:30:00"/>
    <d v="1905-09-13T08:00:00"/>
    <s v="R200704"/>
    <x v="158"/>
    <n v="2.0000000000000019E-5"/>
    <n v="0"/>
    <x v="13"/>
    <m/>
    <d v="1899-12-30T00:00:00"/>
    <d v="1899-12-30T00:00:00"/>
    <d v="2049-06-09T08:00:00"/>
    <d v="2049-06-09T08:52:24"/>
    <d v="1974-09-19T16:00:00"/>
    <d v="1974-09-19T16:26:12"/>
    <n v="3136"/>
    <x v="7"/>
    <x v="3"/>
    <n v="200806"/>
    <n v="24"/>
    <n v="1"/>
    <n v="10"/>
  </r>
  <r>
    <d v="2008-06-11T00:00:00"/>
    <d v="2008-06-11T00:00:00"/>
    <x v="2"/>
    <n v="4"/>
    <n v="0"/>
    <n v="43"/>
    <n v="28"/>
    <d v="1899-12-30T00:43:28"/>
    <d v="1899-12-30T00:10:52"/>
    <s v="R200802"/>
    <x v="75"/>
    <n v="5.5214723926380405"/>
    <n v="154"/>
    <x v="4"/>
    <s v="Out: 19.2707(153) Back: 24.0152(154)"/>
    <d v="1899-12-30T04:44:42"/>
    <d v="1899-12-30T02:22:21"/>
    <d v="1899-12-30T04:44:42"/>
    <d v="1899-12-30T05:37:06"/>
    <d v="1899-12-30T02:22:21"/>
    <d v="1899-12-30T02:48:33"/>
    <n v="1986"/>
    <x v="7"/>
    <x v="3"/>
    <n v="200806"/>
    <n v="24"/>
    <n v="0"/>
    <n v="11"/>
  </r>
  <r>
    <d v="2008-06-12T00:00:00"/>
    <d v="2008-06-12T00:00:00"/>
    <x v="1"/>
    <n v="12.27"/>
    <n v="0"/>
    <n v="45"/>
    <n v="18"/>
    <d v="1899-12-30T00:45:18"/>
    <d v="1899-12-30T00:03:42"/>
    <s v="B       "/>
    <x v="159"/>
    <n v="16.251655629139087"/>
    <n v="0"/>
    <x v="14"/>
    <m/>
    <d v="1899-12-30T06:53:30"/>
    <d v="1899-12-30T03:26:45"/>
    <d v="1899-12-30T01:36:44"/>
    <d v="1899-12-30T02:29:08"/>
    <d v="1899-12-30T00:48:22"/>
    <d v="1899-12-30T01:14:34"/>
    <n v="314"/>
    <x v="7"/>
    <x v="3"/>
    <n v="200806"/>
    <n v="24"/>
    <n v="0"/>
    <n v="12"/>
  </r>
  <r>
    <d v="2008-06-14T00:00:00"/>
    <d v="2008-06-14T00:00:00"/>
    <x v="0"/>
    <n v="1"/>
    <n v="0"/>
    <n v="39"/>
    <n v="24"/>
    <d v="1899-12-30T00:39:24"/>
    <d v="1899-12-30T00:39:24"/>
    <s v="lake    "/>
    <x v="19"/>
    <n v="1.5228426395939099"/>
    <n v="0"/>
    <x v="14"/>
    <m/>
    <d v="1899-12-30T01:34:34"/>
    <d v="1899-12-30T00:47:17"/>
    <d v="1899-12-30T17:12:17"/>
    <d v="1899-12-30T18:04:41"/>
    <d v="1899-12-30T08:36:08"/>
    <d v="1899-12-30T09:02:20"/>
    <n v="2988"/>
    <x v="7"/>
    <x v="3"/>
    <n v="200806"/>
    <n v="24"/>
    <n v="1"/>
    <n v="14"/>
  </r>
  <r>
    <d v="2008-06-14T00:00:00"/>
    <d v="2008-06-14T00:00:00"/>
    <x v="1"/>
    <n v="25"/>
    <n v="1"/>
    <n v="34"/>
    <n v="36"/>
    <d v="1899-12-30T01:34:36"/>
    <d v="1899-12-30T00:03:47"/>
    <s v="B       "/>
    <x v="19"/>
    <n v="15.856236786469356"/>
    <n v="0"/>
    <x v="14"/>
    <m/>
    <d v="1899-12-30T07:03:48"/>
    <d v="1899-12-30T03:31:54"/>
    <d v="1899-12-30T01:39:08"/>
    <d v="1899-12-30T02:31:32"/>
    <d v="1899-12-30T00:49:34"/>
    <d v="1899-12-30T01:15:46"/>
    <n v="356"/>
    <x v="7"/>
    <x v="3"/>
    <n v="200806"/>
    <n v="24"/>
    <n v="0"/>
    <n v="14"/>
  </r>
  <r>
    <d v="2008-06-14T00:00:00"/>
    <d v="2008-06-14T00:00:00"/>
    <x v="2"/>
    <n v="6.2"/>
    <n v="1"/>
    <n v="9"/>
    <n v="40"/>
    <d v="1899-12-30T01:09:40"/>
    <d v="1899-12-30T00:11:14"/>
    <s v="R200802"/>
    <x v="19"/>
    <n v="5.3397129186602914"/>
    <n v="0"/>
    <x v="14"/>
    <m/>
    <d v="1899-12-30T04:54:24"/>
    <d v="1899-12-30T02:27:12"/>
    <d v="1899-12-30T04:54:24"/>
    <d v="1899-12-30T05:46:48"/>
    <d v="1899-12-30T02:27:12"/>
    <d v="1899-12-30T02:53:24"/>
    <n v="2164"/>
    <x v="7"/>
    <x v="3"/>
    <n v="200806"/>
    <n v="24"/>
    <n v="1"/>
    <n v="14"/>
  </r>
  <r>
    <d v="2008-06-14T00:00:00"/>
    <d v="2008-06-14T00:00:00"/>
    <x v="3"/>
    <n v="1"/>
    <n v="0"/>
    <n v="1"/>
    <n v="52"/>
    <d v="1899-12-30T00:01:52"/>
    <d v="1899-12-30T00:01:52"/>
    <s v="R200802"/>
    <x v="19"/>
    <n v="32.142857142857167"/>
    <n v="0"/>
    <x v="14"/>
    <m/>
    <d v="1899-12-30T00:00:00"/>
    <d v="1899-12-30T00:00:00"/>
    <d v="1899-12-30T00:48:54"/>
    <d v="1899-12-30T01:41:18"/>
    <d v="1899-12-30T00:24:27"/>
    <d v="1899-12-30T00:50:39"/>
    <n v="6"/>
    <x v="7"/>
    <x v="3"/>
    <n v="200806"/>
    <n v="24"/>
    <n v="0"/>
    <n v="14"/>
  </r>
  <r>
    <d v="2008-06-14T00:00:00"/>
    <d v="2008-06-14T00:00:00"/>
    <x v="4"/>
    <n v="1"/>
    <n v="0"/>
    <n v="3"/>
    <n v="0"/>
    <d v="1899-12-30T00:03:00"/>
    <d v="1899-12-30T00:03:00"/>
    <s v="R200802"/>
    <x v="19"/>
    <n v="20.000000000000014"/>
    <n v="0"/>
    <x v="14"/>
    <m/>
    <d v="1899-12-30T00:00:00"/>
    <d v="1899-12-30T00:00:00"/>
    <d v="1899-12-30T01:18:36"/>
    <d v="1899-12-30T02:11:00"/>
    <d v="1899-12-30T00:39:18"/>
    <d v="1899-12-30T01:05:30"/>
    <n v="173"/>
    <x v="7"/>
    <x v="3"/>
    <n v="200806"/>
    <n v="24"/>
    <n v="0"/>
    <n v="14"/>
  </r>
  <r>
    <d v="2008-06-16T00:00:00"/>
    <d v="2008-06-16T00:00:00"/>
    <x v="2"/>
    <n v="5"/>
    <n v="0"/>
    <n v="48"/>
    <n v="29"/>
    <d v="1899-12-30T00:48:29"/>
    <d v="1899-12-30T00:09:42"/>
    <s v="R200802"/>
    <x v="97"/>
    <n v="6.1876933654176742"/>
    <n v="154"/>
    <x v="14"/>
    <m/>
    <d v="1899-12-30T04:14:03"/>
    <d v="1899-12-30T02:07:02"/>
    <d v="1899-12-30T04:14:03"/>
    <d v="1899-12-30T05:06:27"/>
    <d v="1899-12-30T02:07:02"/>
    <d v="1899-12-30T02:33:14"/>
    <n v="1168"/>
    <x v="7"/>
    <x v="3"/>
    <n v="200806"/>
    <n v="25"/>
    <n v="1"/>
    <n v="16"/>
  </r>
  <r>
    <d v="2008-06-17T00:00:00"/>
    <d v="2008-06-17T00:00:00"/>
    <x v="2"/>
    <n v="4"/>
    <n v="0"/>
    <n v="41"/>
    <n v="36"/>
    <d v="1899-12-30T00:41:36"/>
    <d v="1899-12-30T00:10:24"/>
    <s v="R200802"/>
    <x v="75"/>
    <n v="5.7692307692307736"/>
    <n v="0"/>
    <x v="14"/>
    <m/>
    <d v="1899-12-30T04:32:29"/>
    <d v="1899-12-30T02:16:14"/>
    <d v="1899-12-30T04:32:29"/>
    <d v="1899-12-30T05:24:53"/>
    <d v="1899-12-30T02:16:14"/>
    <d v="1899-12-30T02:42:26"/>
    <n v="1711"/>
    <x v="7"/>
    <x v="3"/>
    <n v="200806"/>
    <n v="25"/>
    <n v="0"/>
    <n v="17"/>
  </r>
  <r>
    <d v="2008-06-18T00:00:00"/>
    <d v="2008-06-18T00:00:00"/>
    <x v="1"/>
    <n v="9.5"/>
    <n v="0"/>
    <n v="39"/>
    <n v="42"/>
    <d v="1899-12-30T00:39:42"/>
    <d v="1899-12-30T00:04:11"/>
    <s v="Si"/>
    <x v="101"/>
    <n v="14.357682619647365"/>
    <n v="0"/>
    <x v="15"/>
    <m/>
    <d v="1899-12-30T07:48:03"/>
    <d v="1899-12-30T03:54:01"/>
    <d v="1899-12-30T01:49:29"/>
    <d v="1899-12-30T02:41:53"/>
    <d v="1899-12-30T00:54:45"/>
    <d v="1899-12-30T01:20:57"/>
    <n v="505"/>
    <x v="7"/>
    <x v="3"/>
    <n v="200806"/>
    <n v="25"/>
    <n v="0"/>
    <n v="18"/>
  </r>
  <r>
    <d v="2008-06-20T00:00:00"/>
    <d v="2008-06-20T00:00:00"/>
    <x v="0"/>
    <n v="0.5"/>
    <n v="0"/>
    <n v="16"/>
    <n v="49"/>
    <d v="1899-12-30T00:16:49"/>
    <d v="1899-12-30T00:33:38"/>
    <s v="LW"/>
    <x v="7"/>
    <n v="1.7839444995044613"/>
    <n v="0"/>
    <x v="14"/>
    <m/>
    <d v="1899-12-30T01:20:43"/>
    <d v="1899-12-30T00:40:22"/>
    <d v="1899-12-30T14:41:12"/>
    <d v="1899-12-30T15:33:36"/>
    <d v="1899-12-30T07:20:36"/>
    <d v="1899-12-30T07:46:48"/>
    <n v="2829"/>
    <x v="7"/>
    <x v="3"/>
    <n v="200806"/>
    <n v="25"/>
    <n v="1"/>
    <n v="20"/>
  </r>
  <r>
    <d v="2008-06-20T00:00:00"/>
    <d v="2008-06-20T00:00:00"/>
    <x v="1"/>
    <n v="10"/>
    <n v="0"/>
    <n v="43"/>
    <n v="47"/>
    <d v="1899-12-30T00:43:47"/>
    <d v="1899-12-30T00:04:23"/>
    <s v="B       "/>
    <x v="7"/>
    <n v="13.703844689760194"/>
    <n v="0"/>
    <x v="14"/>
    <s v="27 Mins for first 10 Miles"/>
    <d v="1899-12-30T08:10:22"/>
    <d v="1899-12-30T04:05:11"/>
    <d v="1899-12-30T01:54:43"/>
    <d v="1899-12-30T02:47:07"/>
    <d v="1899-12-30T00:57:21"/>
    <d v="1899-12-30T01:23:33"/>
    <n v="547"/>
    <x v="7"/>
    <x v="3"/>
    <n v="200806"/>
    <n v="25"/>
    <n v="0"/>
    <n v="20"/>
  </r>
  <r>
    <d v="2008-06-20T00:00:00"/>
    <d v="2008-06-20T00:00:00"/>
    <x v="2"/>
    <n v="3.1"/>
    <n v="0"/>
    <n v="30"/>
    <n v="19"/>
    <d v="1899-12-30T00:30:19"/>
    <d v="1899-12-30T00:09:47"/>
    <s v="R200802"/>
    <x v="7"/>
    <n v="6.1352391423859309"/>
    <n v="0"/>
    <x v="14"/>
    <m/>
    <d v="1899-12-30T04:16:13"/>
    <d v="1899-12-30T02:08:07"/>
    <d v="1899-12-30T04:16:13"/>
    <d v="1899-12-30T05:08:38"/>
    <d v="1899-12-30T02:08:07"/>
    <d v="1899-12-30T02:34:19"/>
    <n v="1234"/>
    <x v="7"/>
    <x v="3"/>
    <n v="200806"/>
    <n v="25"/>
    <n v="0"/>
    <n v="20"/>
  </r>
  <r>
    <d v="2008-06-22T00:00:00"/>
    <d v="2008-06-22T00:00:00"/>
    <x v="2"/>
    <n v="11"/>
    <n v="1"/>
    <n v="57"/>
    <n v="12"/>
    <d v="1899-12-30T01:57:12"/>
    <d v="1899-12-30T00:10:39"/>
    <s v="R200802"/>
    <x v="144"/>
    <n v="5.6313993174061476"/>
    <n v="0"/>
    <x v="4"/>
    <m/>
    <d v="1899-12-30T04:39:09"/>
    <d v="1899-12-30T02:19:34"/>
    <d v="1899-12-30T04:39:09"/>
    <d v="1899-12-30T05:31:33"/>
    <d v="1899-12-30T02:19:34"/>
    <d v="1899-12-30T02:45:46"/>
    <n v="1866"/>
    <x v="7"/>
    <x v="3"/>
    <n v="200806"/>
    <n v="26"/>
    <n v="1"/>
    <n v="22"/>
  </r>
  <r>
    <d v="2008-06-24T00:00:00"/>
    <d v="2008-06-24T00:00:00"/>
    <x v="2"/>
    <n v="4.5"/>
    <n v="0"/>
    <n v="45"/>
    <n v="11"/>
    <d v="1899-12-30T00:45:11"/>
    <d v="1899-12-30T00:10:02"/>
    <s v="R200802"/>
    <x v="93"/>
    <n v="5.9756547399483644"/>
    <n v="0"/>
    <x v="4"/>
    <m/>
    <d v="1899-12-30T04:23:04"/>
    <d v="1899-12-30T02:11:32"/>
    <d v="1899-12-30T04:23:04"/>
    <d v="1899-12-30T05:15:28"/>
    <d v="1899-12-30T02:11:32"/>
    <d v="1899-12-30T02:37:44"/>
    <n v="1456"/>
    <x v="7"/>
    <x v="3"/>
    <n v="200806"/>
    <n v="26"/>
    <n v="1"/>
    <n v="24"/>
  </r>
  <r>
    <d v="2008-06-25T00:00:00"/>
    <d v="2008-06-25T00:00:00"/>
    <x v="2"/>
    <n v="3.5"/>
    <n v="0"/>
    <n v="32"/>
    <n v="43"/>
    <d v="1899-12-30T00:32:43"/>
    <d v="1899-12-30T00:09:21"/>
    <s v="R200802"/>
    <x v="89"/>
    <n v="6.4187468160978138"/>
    <n v="0"/>
    <x v="4"/>
    <m/>
    <d v="1899-12-30T04:04:54"/>
    <d v="1899-12-30T02:02:27"/>
    <d v="1899-12-30T04:04:54"/>
    <d v="1899-12-30T04:57:18"/>
    <d v="1899-12-30T02:02:27"/>
    <d v="1899-12-30T02:28:39"/>
    <n v="949"/>
    <x v="7"/>
    <x v="3"/>
    <n v="200806"/>
    <n v="26"/>
    <n v="0"/>
    <n v="25"/>
  </r>
  <r>
    <d v="2008-06-27T00:00:00"/>
    <d v="2008-06-27T00:00:00"/>
    <x v="2"/>
    <n v="4.5"/>
    <n v="0"/>
    <n v="46"/>
    <n v="2"/>
    <d v="1899-12-30T00:46:02"/>
    <d v="1899-12-30T00:10:14"/>
    <s v="R200802"/>
    <x v="93"/>
    <n v="5.8653149891383105"/>
    <n v="0"/>
    <x v="4"/>
    <m/>
    <d v="1899-12-30T04:28:01"/>
    <d v="1899-12-30T02:14:00"/>
    <d v="1899-12-30T04:28:01"/>
    <d v="1899-12-30T05:20:25"/>
    <d v="1899-12-30T02:14:00"/>
    <d v="1899-12-30T02:40:13"/>
    <n v="1583"/>
    <x v="7"/>
    <x v="3"/>
    <n v="200806"/>
    <n v="26"/>
    <n v="1"/>
    <n v="27"/>
  </r>
  <r>
    <d v="2008-06-29T00:00:00"/>
    <d v="2008-06-29T00:00:00"/>
    <x v="2"/>
    <n v="12.5"/>
    <n v="2"/>
    <n v="28"/>
    <n v="49"/>
    <d v="1899-12-30T02:28:49"/>
    <d v="1899-12-30T00:11:54"/>
    <s v="R200802"/>
    <x v="145"/>
    <n v="5.0397580916116063"/>
    <n v="0"/>
    <x v="4"/>
    <m/>
    <d v="1899-12-30T05:11:55"/>
    <d v="1899-12-30T02:35:58"/>
    <d v="1899-12-30T05:11:55"/>
    <d v="1899-12-30T06:04:19"/>
    <d v="1899-12-30T02:35:58"/>
    <d v="1899-12-30T03:02:10"/>
    <n v="2397"/>
    <x v="7"/>
    <x v="3"/>
    <n v="200806"/>
    <n v="27"/>
    <n v="1"/>
    <n v="29"/>
  </r>
  <r>
    <d v="2008-07-07T00:00:00"/>
    <d v="2008-07-07T00:00:00"/>
    <x v="2"/>
    <n v="3.5"/>
    <n v="0"/>
    <n v="36"/>
    <n v="1"/>
    <d v="1899-12-30T00:36:01"/>
    <d v="1899-12-30T00:10:17"/>
    <s v="R200803"/>
    <x v="89"/>
    <n v="5.8306339657565989"/>
    <n v="0"/>
    <x v="4"/>
    <m/>
    <d v="1899-12-30T04:29:37"/>
    <d v="1899-12-30T02:14:48"/>
    <d v="1899-12-30T04:29:37"/>
    <d v="1899-12-30T05:22:01"/>
    <d v="1899-12-30T02:14:48"/>
    <d v="1899-12-30T02:41:00"/>
    <n v="1631"/>
    <x v="7"/>
    <x v="0"/>
    <n v="200807"/>
    <n v="28"/>
    <n v="7"/>
    <n v="7"/>
  </r>
  <r>
    <d v="2008-07-08T00:00:00"/>
    <d v="2008-07-08T00:00:00"/>
    <x v="2"/>
    <n v="3"/>
    <n v="0"/>
    <n v="29"/>
    <n v="17"/>
    <d v="1899-12-30T00:29:17"/>
    <d v="1899-12-30T00:09:46"/>
    <s v="R200803"/>
    <x v="90"/>
    <n v="6.1468412066021676"/>
    <n v="0"/>
    <x v="4"/>
    <m/>
    <d v="1899-12-30T04:15:44"/>
    <d v="1899-12-30T02:07:52"/>
    <d v="1899-12-30T04:15:44"/>
    <d v="1899-12-30T05:08:08"/>
    <d v="1899-12-30T02:07:52"/>
    <d v="1899-12-30T02:34:04"/>
    <n v="1219"/>
    <x v="7"/>
    <x v="0"/>
    <n v="200807"/>
    <n v="28"/>
    <n v="0"/>
    <n v="8"/>
  </r>
  <r>
    <d v="2008-07-09T00:00:00"/>
    <d v="2008-07-09T00:00:00"/>
    <x v="0"/>
    <n v="0.5"/>
    <n v="0"/>
    <n v="18"/>
    <n v="15"/>
    <d v="1899-12-30T00:18:15"/>
    <d v="1899-12-30T00:36:30"/>
    <s v="lake    "/>
    <x v="0"/>
    <n v="1.6438356164383576"/>
    <n v="0"/>
    <x v="4"/>
    <m/>
    <d v="1899-12-30T01:27:36"/>
    <d v="1899-12-30T00:43:48"/>
    <d v="1899-12-30T15:56:18"/>
    <d v="1899-12-30T16:48:42"/>
    <d v="1899-12-30T07:58:09"/>
    <d v="1899-12-30T08:24:21"/>
    <n v="2915"/>
    <x v="7"/>
    <x v="0"/>
    <n v="200807"/>
    <n v="28"/>
    <n v="0"/>
    <n v="9"/>
  </r>
  <r>
    <d v="2008-07-09T00:00:00"/>
    <d v="2008-07-09T00:00:00"/>
    <x v="1"/>
    <n v="10.5"/>
    <n v="0"/>
    <n v="37"/>
    <n v="4"/>
    <d v="1899-12-30T00:37:04"/>
    <d v="1899-12-30T00:03:32"/>
    <s v="B"/>
    <x v="0"/>
    <n v="16.996402877697854"/>
    <n v="0"/>
    <x v="4"/>
    <m/>
    <d v="1899-12-30T06:35:23"/>
    <d v="1899-12-30T03:17:41"/>
    <d v="1899-12-30T01:32:29"/>
    <d v="1899-12-30T02:24:53"/>
    <d v="1899-12-30T00:46:15"/>
    <d v="1899-12-30T01:12:27"/>
    <n v="271"/>
    <x v="7"/>
    <x v="0"/>
    <n v="200807"/>
    <n v="28"/>
    <n v="0"/>
    <n v="9"/>
  </r>
  <r>
    <d v="2008-07-09T00:00:00"/>
    <d v="2008-07-09T00:00:00"/>
    <x v="2"/>
    <n v="3.1"/>
    <n v="0"/>
    <n v="32"/>
    <n v="39"/>
    <d v="1899-12-30T00:32:39"/>
    <d v="1899-12-30T00:10:32"/>
    <s v="R200802"/>
    <x v="0"/>
    <n v="5.6967840735068949"/>
    <n v="0"/>
    <x v="4"/>
    <m/>
    <d v="1899-12-30T04:35:57"/>
    <d v="1899-12-30T02:17:58"/>
    <d v="1899-12-30T04:35:57"/>
    <d v="1899-12-30T05:28:21"/>
    <d v="1899-12-30T02:17:58"/>
    <d v="1899-12-30T02:44:10"/>
    <n v="1805"/>
    <x v="7"/>
    <x v="0"/>
    <n v="200807"/>
    <n v="28"/>
    <n v="0"/>
    <n v="9"/>
  </r>
  <r>
    <d v="2008-07-09T00:00:00"/>
    <d v="2008-07-09T00:00:00"/>
    <x v="3"/>
    <n v="1"/>
    <n v="0"/>
    <n v="2"/>
    <n v="57"/>
    <d v="1899-12-30T00:02:57"/>
    <d v="1899-12-30T00:02:57"/>
    <s v="unk"/>
    <x v="0"/>
    <n v="20.338983050847471"/>
    <n v="0"/>
    <x v="0"/>
    <m/>
    <d v="1899-12-30T00:00:00"/>
    <d v="1899-12-30T00:00:00"/>
    <d v="1899-12-30T01:17:17"/>
    <d v="1899-12-30T02:09:41"/>
    <d v="1899-12-30T00:38:39"/>
    <d v="1899-12-30T01:04:51"/>
    <n v="165"/>
    <x v="7"/>
    <x v="0"/>
    <n v="200807"/>
    <n v="28"/>
    <n v="0"/>
    <n v="9"/>
  </r>
  <r>
    <d v="2008-07-11T00:00:00"/>
    <d v="2008-07-11T00:00:00"/>
    <x v="2"/>
    <n v="5"/>
    <n v="0"/>
    <n v="51"/>
    <n v="46"/>
    <d v="1899-12-30T00:51:46"/>
    <d v="1899-12-30T00:10:21"/>
    <s v="R200803"/>
    <x v="97"/>
    <n v="5.7952350289761805"/>
    <n v="0"/>
    <x v="4"/>
    <m/>
    <d v="1899-12-30T04:31:15"/>
    <d v="1899-12-30T02:15:38"/>
    <d v="1899-12-30T04:31:15"/>
    <d v="1899-12-30T05:23:39"/>
    <d v="1899-12-30T02:15:38"/>
    <d v="1899-12-30T02:41:50"/>
    <n v="1676"/>
    <x v="7"/>
    <x v="0"/>
    <n v="200807"/>
    <n v="28"/>
    <n v="1"/>
    <n v="11"/>
  </r>
  <r>
    <d v="2008-07-15T00:00:00"/>
    <d v="2008-07-15T00:00:00"/>
    <x v="2"/>
    <n v="6.2"/>
    <n v="1"/>
    <n v="2"/>
    <n v="25"/>
    <d v="1899-12-30T01:02:25"/>
    <d v="1899-12-30T00:10:04"/>
    <s v="R200803"/>
    <x v="160"/>
    <n v="5.959946595460619"/>
    <n v="0"/>
    <x v="14"/>
    <m/>
    <d v="1899-12-30T04:23:46"/>
    <d v="1899-12-30T02:11:53"/>
    <d v="1899-12-30T04:23:46"/>
    <d v="1899-12-30T05:16:10"/>
    <d v="1899-12-30T02:11:53"/>
    <d v="1899-12-30T02:38:05"/>
    <n v="1477"/>
    <x v="7"/>
    <x v="0"/>
    <n v="200807"/>
    <n v="29"/>
    <n v="3"/>
    <n v="15"/>
  </r>
  <r>
    <d v="2008-07-16T00:00:00"/>
    <d v="2008-07-16T00:00:00"/>
    <x v="2"/>
    <n v="7.1"/>
    <n v="1"/>
    <n v="11"/>
    <n v="40"/>
    <d v="1899-12-30T01:11:40"/>
    <d v="1899-12-30T00:10:06"/>
    <s v="R200803"/>
    <x v="161"/>
    <n v="5.944186046511633"/>
    <n v="0"/>
    <x v="14"/>
    <m/>
    <d v="1899-12-30T04:24:28"/>
    <d v="1899-12-30T02:12:14"/>
    <d v="1899-12-30T04:24:28"/>
    <d v="1899-12-30T05:16:52"/>
    <d v="1899-12-30T02:12:14"/>
    <d v="1899-12-30T02:38:26"/>
    <n v="1487"/>
    <x v="7"/>
    <x v="0"/>
    <n v="200807"/>
    <n v="29"/>
    <n v="0"/>
    <n v="16"/>
  </r>
  <r>
    <d v="2008-07-17T00:00:00"/>
    <d v="2008-07-17T00:00:00"/>
    <x v="2"/>
    <n v="5.15"/>
    <n v="0"/>
    <n v="54"/>
    <n v="54"/>
    <d v="1899-12-30T00:54:54"/>
    <d v="1899-12-30T00:10:40"/>
    <s v="R200803"/>
    <x v="162"/>
    <n v="5.628415300546453"/>
    <n v="0"/>
    <x v="14"/>
    <s v="Walked for a while"/>
    <d v="1899-12-30T04:39:18"/>
    <d v="1899-12-30T02:19:39"/>
    <d v="1899-12-30T04:39:18"/>
    <d v="1899-12-30T05:31:42"/>
    <d v="1899-12-30T02:19:39"/>
    <d v="1899-12-30T02:45:51"/>
    <n v="1869"/>
    <x v="7"/>
    <x v="0"/>
    <n v="200807"/>
    <n v="29"/>
    <n v="0"/>
    <n v="17"/>
  </r>
  <r>
    <d v="2008-07-18T00:00:00"/>
    <d v="2008-07-18T00:00:00"/>
    <x v="2"/>
    <n v="3.1"/>
    <n v="0"/>
    <n v="31"/>
    <n v="48"/>
    <d v="1899-12-30T00:31:48"/>
    <d v="1899-12-30T00:10:15"/>
    <s v="R200803"/>
    <x v="163"/>
    <n v="5.8490566037735903"/>
    <n v="0"/>
    <x v="6"/>
    <m/>
    <d v="1899-12-30T04:28:46"/>
    <d v="1899-12-30T02:14:23"/>
    <d v="1899-12-30T04:28:46"/>
    <d v="1899-12-30T05:21:10"/>
    <d v="1899-12-30T02:14:23"/>
    <d v="1899-12-30T02:40:35"/>
    <n v="1607"/>
    <x v="7"/>
    <x v="0"/>
    <n v="200807"/>
    <n v="29"/>
    <n v="0"/>
    <n v="18"/>
  </r>
  <r>
    <d v="2008-07-21T00:00:00"/>
    <d v="2008-07-21T00:00:00"/>
    <x v="2"/>
    <n v="3"/>
    <n v="0"/>
    <n v="28"/>
    <n v="13"/>
    <d v="1899-12-30T00:28:13"/>
    <d v="1899-12-30T00:09:24"/>
    <s v="R200803"/>
    <x v="90"/>
    <n v="6.3792085056113468"/>
    <n v="0"/>
    <x v="4"/>
    <m/>
    <d v="1899-12-30T04:06:26"/>
    <d v="1899-12-30T02:03:13"/>
    <d v="1899-12-30T04:06:26"/>
    <d v="1899-12-30T04:58:50"/>
    <d v="1899-12-30T02:03:13"/>
    <d v="1899-12-30T02:29:25"/>
    <n v="977"/>
    <x v="7"/>
    <x v="0"/>
    <n v="200807"/>
    <n v="30"/>
    <n v="2"/>
    <n v="21"/>
  </r>
  <r>
    <d v="2008-07-22T00:00:00"/>
    <d v="2008-07-22T00:00:00"/>
    <x v="2"/>
    <n v="3.5"/>
    <n v="0"/>
    <n v="37"/>
    <n v="54"/>
    <d v="1899-12-30T00:37:54"/>
    <d v="1899-12-30T00:10:50"/>
    <s v="R200803"/>
    <x v="89"/>
    <n v="5.5408970976253356"/>
    <n v="0"/>
    <x v="4"/>
    <s v="Walked for a while"/>
    <d v="1899-12-30T04:43:43"/>
    <d v="1899-12-30T02:21:51"/>
    <d v="1899-12-30T04:43:43"/>
    <d v="1899-12-30T05:36:07"/>
    <d v="1899-12-30T02:21:51"/>
    <d v="1899-12-30T02:48:03"/>
    <n v="1965"/>
    <x v="7"/>
    <x v="0"/>
    <n v="200807"/>
    <n v="30"/>
    <n v="0"/>
    <n v="22"/>
  </r>
  <r>
    <d v="2008-07-24T00:00:00"/>
    <d v="2008-07-24T00:00:00"/>
    <x v="2"/>
    <n v="3"/>
    <n v="0"/>
    <n v="31"/>
    <n v="13"/>
    <d v="1899-12-30T00:31:13"/>
    <d v="1899-12-30T00:10:24"/>
    <s v="R200803"/>
    <x v="90"/>
    <n v="5.7661505605979766"/>
    <n v="0"/>
    <x v="4"/>
    <m/>
    <d v="1899-12-30T04:32:38"/>
    <d v="1899-12-30T02:16:19"/>
    <d v="1899-12-30T04:32:38"/>
    <d v="1899-12-30T05:25:02"/>
    <d v="1899-12-30T02:16:19"/>
    <d v="1899-12-30T02:42:31"/>
    <n v="1719"/>
    <x v="7"/>
    <x v="0"/>
    <n v="200807"/>
    <n v="30"/>
    <n v="1"/>
    <n v="24"/>
  </r>
  <r>
    <d v="2008-07-28T00:00:00"/>
    <d v="2008-07-28T00:00:00"/>
    <x v="1"/>
    <n v="5"/>
    <n v="0"/>
    <n v="40"/>
    <n v="0"/>
    <d v="1899-12-30T00:40:00"/>
    <d v="1899-12-30T00:08:00"/>
    <s v="Other"/>
    <x v="98"/>
    <n v="7.5000000000000071"/>
    <n v="0"/>
    <x v="4"/>
    <s v="Duck Hawk 2 Harbor Town"/>
    <d v="1899-12-30T14:56:00"/>
    <d v="1899-12-30T07:28:00"/>
    <d v="1899-12-30T03:29:36"/>
    <d v="1899-12-30T04:22:00"/>
    <d v="1899-12-30T01:44:48"/>
    <d v="1899-12-30T02:11:00"/>
    <n v="714"/>
    <x v="7"/>
    <x v="0"/>
    <n v="200807"/>
    <n v="31"/>
    <n v="3"/>
    <n v="28"/>
  </r>
  <r>
    <d v="2008-07-28T00:00:00"/>
    <d v="2008-07-28T00:00:00"/>
    <x v="2"/>
    <n v="10.31"/>
    <n v="2"/>
    <n v="4"/>
    <n v="6"/>
    <d v="1899-12-30T02:04:06"/>
    <d v="1899-12-30T00:12:02"/>
    <s v="R200804"/>
    <x v="98"/>
    <n v="4.9846897663174898"/>
    <n v="0"/>
    <x v="4"/>
    <s v="Walked for a while"/>
    <d v="1899-12-30T05:15:22"/>
    <d v="1899-12-30T02:37:41"/>
    <d v="1899-12-30T05:15:22"/>
    <d v="1899-12-30T06:07:46"/>
    <d v="1899-12-30T02:37:41"/>
    <d v="1899-12-30T03:03:53"/>
    <n v="2436"/>
    <x v="7"/>
    <x v="0"/>
    <n v="200807"/>
    <n v="31"/>
    <n v="0"/>
    <n v="28"/>
  </r>
  <r>
    <d v="2008-07-30T00:00:00"/>
    <d v="2008-07-30T00:00:00"/>
    <x v="1"/>
    <n v="7.26"/>
    <n v="0"/>
    <n v="45"/>
    <n v="0"/>
    <d v="1899-12-30T00:45:00"/>
    <d v="1899-12-30T00:06:12"/>
    <s v="Other"/>
    <x v="98"/>
    <n v="9.6800000000000068"/>
    <n v="0"/>
    <x v="4"/>
    <s v="Duck Hawk 2 South Beach"/>
    <d v="1899-12-30T11:34:13"/>
    <d v="1899-12-30T05:47:06"/>
    <d v="1899-12-30T02:42:24"/>
    <d v="1899-12-30T03:34:48"/>
    <d v="1899-12-30T01:21:12"/>
    <d v="1899-12-30T01:47:24"/>
    <n v="689"/>
    <x v="7"/>
    <x v="0"/>
    <n v="200807"/>
    <n v="31"/>
    <n v="1"/>
    <n v="30"/>
  </r>
  <r>
    <d v="2008-07-30T00:00:00"/>
    <d v="2008-07-30T00:00:00"/>
    <x v="2"/>
    <n v="7.26"/>
    <n v="1"/>
    <n v="18"/>
    <n v="45"/>
    <d v="1899-12-30T01:18:45"/>
    <d v="1899-12-30T00:10:51"/>
    <s v="R200804"/>
    <x v="98"/>
    <n v="5.5314285714285756"/>
    <n v="0"/>
    <x v="4"/>
    <s v="Duck Hawk 2 South Beach"/>
    <d v="1899-12-30T04:44:12"/>
    <d v="1899-12-30T02:22:06"/>
    <d v="1899-12-30T04:44:12"/>
    <d v="1899-12-30T05:36:36"/>
    <d v="1899-12-30T02:22:06"/>
    <d v="1899-12-30T02:48:18"/>
    <n v="1977"/>
    <x v="7"/>
    <x v="0"/>
    <n v="200807"/>
    <n v="31"/>
    <n v="0"/>
    <n v="30"/>
  </r>
  <r>
    <d v="2008-08-01T00:00:00"/>
    <d v="2008-08-01T00:00:00"/>
    <x v="2"/>
    <n v="4.25"/>
    <n v="0"/>
    <n v="44"/>
    <n v="35"/>
    <d v="1899-12-30T00:44:35"/>
    <d v="1899-12-30T00:10:29"/>
    <s v="R200804"/>
    <x v="98"/>
    <n v="5.7196261682243028"/>
    <n v="0"/>
    <x v="4"/>
    <m/>
    <d v="1899-12-30T04:34:51"/>
    <d v="1899-12-30T02:17:25"/>
    <d v="1899-12-30T04:34:51"/>
    <d v="1899-12-30T05:27:15"/>
    <d v="1899-12-30T02:17:25"/>
    <d v="1899-12-30T02:43:37"/>
    <n v="1775"/>
    <x v="7"/>
    <x v="4"/>
    <n v="200808"/>
    <n v="31"/>
    <n v="1"/>
    <n v="1"/>
  </r>
  <r>
    <d v="2008-08-03T00:00:00"/>
    <d v="2008-08-03T00:00:00"/>
    <x v="2"/>
    <n v="4.95"/>
    <n v="0"/>
    <n v="48"/>
    <n v="48"/>
    <d v="1899-12-30T00:48:48"/>
    <d v="1899-12-30T00:09:52"/>
    <s v="R200804"/>
    <x v="164"/>
    <n v="6.0860655737704974"/>
    <n v="0"/>
    <x v="14"/>
    <m/>
    <d v="1899-12-30T04:18:18"/>
    <d v="1899-12-30T02:09:09"/>
    <d v="1899-12-30T04:18:18"/>
    <d v="1899-12-30T05:10:42"/>
    <d v="1899-12-30T02:09:09"/>
    <d v="1899-12-30T02:35:21"/>
    <n v="1304"/>
    <x v="7"/>
    <x v="4"/>
    <n v="200808"/>
    <n v="32"/>
    <n v="1"/>
    <n v="3"/>
  </r>
  <r>
    <d v="2008-08-06T00:00:00"/>
    <d v="2008-08-06T00:00:00"/>
    <x v="2"/>
    <n v="4"/>
    <n v="0"/>
    <n v="41"/>
    <n v="16"/>
    <d v="1899-12-30T00:41:16"/>
    <d v="1899-12-30T00:10:19"/>
    <s v="R200803"/>
    <x v="75"/>
    <n v="5.8158319870759341"/>
    <n v="0"/>
    <x v="4"/>
    <m/>
    <d v="1899-12-30T04:30:18"/>
    <d v="1899-12-30T02:15:09"/>
    <d v="1899-12-30T04:30:18"/>
    <d v="1899-12-30T05:22:42"/>
    <d v="1899-12-30T02:15:09"/>
    <d v="1899-12-30T02:41:21"/>
    <n v="1651"/>
    <x v="7"/>
    <x v="4"/>
    <n v="200808"/>
    <n v="32"/>
    <n v="2"/>
    <n v="6"/>
  </r>
  <r>
    <d v="2008-08-08T00:00:00"/>
    <d v="2008-08-08T00:00:00"/>
    <x v="2"/>
    <n v="6"/>
    <n v="0"/>
    <n v="59"/>
    <n v="0"/>
    <d v="1899-12-30T00:59:00"/>
    <d v="1899-12-30T00:09:50"/>
    <s v="R200803"/>
    <x v="141"/>
    <n v="6.1016949152542415"/>
    <n v="0"/>
    <x v="30"/>
    <s v="Out: 24.48.48 Back: 30.12.50"/>
    <d v="1899-12-30T04:17:38"/>
    <d v="1899-12-30T02:08:49"/>
    <d v="1899-12-30T04:17:38"/>
    <d v="1899-12-30T05:10:02"/>
    <d v="1899-12-30T02:08:49"/>
    <d v="1899-12-30T02:35:01"/>
    <n v="1276"/>
    <x v="7"/>
    <x v="4"/>
    <n v="200808"/>
    <n v="32"/>
    <n v="1"/>
    <n v="8"/>
  </r>
  <r>
    <d v="2008-08-10T00:00:00"/>
    <d v="2008-08-10T00:00:00"/>
    <x v="2"/>
    <n v="15"/>
    <n v="2"/>
    <n v="56"/>
    <n v="13"/>
    <d v="1899-12-30T02:56:13"/>
    <d v="1899-12-30T00:11:45"/>
    <s v="R200804"/>
    <x v="165"/>
    <n v="5.1073489075948215"/>
    <n v="0"/>
    <x v="7"/>
    <s v="1:23 for first loop"/>
    <d v="1899-12-30T05:07:48"/>
    <d v="1899-12-30T02:33:54"/>
    <d v="1899-12-30T05:07:48"/>
    <d v="1899-12-30T06:00:12"/>
    <d v="1899-12-30T02:33:54"/>
    <d v="1899-12-30T03:00:06"/>
    <n v="2346"/>
    <x v="7"/>
    <x v="4"/>
    <n v="200808"/>
    <n v="33"/>
    <n v="1"/>
    <n v="10"/>
  </r>
  <r>
    <d v="2008-08-10T00:00:00"/>
    <d v="2008-08-10T00:00:00"/>
    <x v="23"/>
    <n v="7.6"/>
    <n v="1"/>
    <n v="23"/>
    <n v="0"/>
    <d v="1899-12-30T01:23:00"/>
    <d v="1899-12-30T00:10:55"/>
    <s v="R200804"/>
    <x v="166"/>
    <n v="5.4939759036144622"/>
    <n v="0"/>
    <x v="7"/>
    <m/>
    <d v="1899-12-30T00:00:00"/>
    <d v="1899-12-30T00:00:00"/>
    <d v="1899-12-30T04:46:08"/>
    <d v="1899-12-30T05:38:32"/>
    <d v="1899-12-30T02:23:04"/>
    <d v="1899-12-30T02:49:16"/>
    <n v="2019"/>
    <x v="7"/>
    <x v="4"/>
    <n v="200808"/>
    <n v="33"/>
    <n v="0"/>
    <n v="10"/>
  </r>
  <r>
    <d v="2008-08-10T00:00:00"/>
    <d v="2008-08-10T00:00:00"/>
    <x v="24"/>
    <n v="7.6"/>
    <n v="1"/>
    <n v="33"/>
    <n v="0"/>
    <d v="1899-12-30T01:33:00"/>
    <d v="1899-12-30T00:12:14"/>
    <s v="R200804"/>
    <x v="167"/>
    <n v="4.9032258064516165"/>
    <n v="0"/>
    <x v="7"/>
    <m/>
    <d v="1899-12-30T00:00:00"/>
    <d v="1899-12-30T00:00:00"/>
    <d v="1899-12-30T05:20:36"/>
    <d v="1899-12-30T06:13:00"/>
    <d v="1899-12-30T02:40:18"/>
    <d v="1899-12-30T03:06:30"/>
    <n v="2473"/>
    <x v="7"/>
    <x v="4"/>
    <n v="200808"/>
    <n v="33"/>
    <n v="0"/>
    <n v="10"/>
  </r>
  <r>
    <d v="2008-08-10T00:00:00"/>
    <d v="2008-08-10T00:00:00"/>
    <x v="8"/>
    <n v="1"/>
    <n v="0"/>
    <n v="10"/>
    <n v="30"/>
    <d v="1899-12-30T00:10:30"/>
    <d v="1899-12-30T00:10:30"/>
    <s v="R200804"/>
    <x v="168"/>
    <n v="5.7142857142857197"/>
    <n v="0"/>
    <x v="7"/>
    <m/>
    <d v="1899-12-30T00:00:00"/>
    <d v="1899-12-30T00:00:00"/>
    <d v="1899-12-30T04:35:06"/>
    <d v="1899-12-30T05:27:30"/>
    <d v="1899-12-30T02:17:33"/>
    <d v="1899-12-30T02:43:45"/>
    <n v="1776"/>
    <x v="7"/>
    <x v="4"/>
    <n v="200808"/>
    <n v="33"/>
    <n v="0"/>
    <n v="10"/>
  </r>
  <r>
    <d v="2008-08-10T00:00:00"/>
    <d v="2008-08-10T00:00:00"/>
    <x v="9"/>
    <n v="1"/>
    <n v="0"/>
    <n v="10"/>
    <n v="15"/>
    <d v="1899-12-30T00:10:15"/>
    <d v="1899-12-30T00:10:15"/>
    <s v="R200804"/>
    <x v="169"/>
    <n v="5.8536585365853702"/>
    <n v="0"/>
    <x v="7"/>
    <m/>
    <d v="1899-12-30T00:00:00"/>
    <d v="1899-12-30T00:00:00"/>
    <d v="1899-12-30T04:28:33"/>
    <d v="1899-12-30T05:20:57"/>
    <d v="1899-12-30T02:14:16"/>
    <d v="1899-12-30T02:40:29"/>
    <n v="1601"/>
    <x v="7"/>
    <x v="4"/>
    <n v="200808"/>
    <n v="33"/>
    <n v="0"/>
    <n v="10"/>
  </r>
  <r>
    <d v="2008-08-10T00:00:00"/>
    <d v="2008-08-10T00:00:00"/>
    <x v="10"/>
    <n v="1"/>
    <n v="0"/>
    <n v="10"/>
    <n v="11"/>
    <d v="1899-12-30T00:10:11"/>
    <d v="1899-12-30T00:10:11"/>
    <s v="R200804"/>
    <x v="170"/>
    <n v="5.891980360065471"/>
    <n v="0"/>
    <x v="7"/>
    <m/>
    <d v="1899-12-30T00:00:00"/>
    <d v="1899-12-30T00:00:00"/>
    <d v="1899-12-30T04:26:48"/>
    <d v="1899-12-30T05:19:12"/>
    <d v="1899-12-30T02:13:24"/>
    <d v="1899-12-30T02:39:36"/>
    <n v="1547"/>
    <x v="7"/>
    <x v="4"/>
    <n v="200808"/>
    <n v="33"/>
    <n v="0"/>
    <n v="10"/>
  </r>
  <r>
    <d v="2008-08-10T00:00:00"/>
    <d v="2008-08-10T00:00:00"/>
    <x v="11"/>
    <n v="1"/>
    <n v="0"/>
    <n v="11"/>
    <n v="17"/>
    <d v="1899-12-30T00:11:17"/>
    <d v="1899-12-30T00:11:17"/>
    <s v="R200804"/>
    <x v="171"/>
    <n v="5.3175775480059118"/>
    <n v="0"/>
    <x v="7"/>
    <m/>
    <d v="1899-12-30T00:00:00"/>
    <d v="1899-12-30T00:00:00"/>
    <d v="1899-12-30T04:55:37"/>
    <d v="1899-12-30T05:48:01"/>
    <d v="1899-12-30T02:27:49"/>
    <d v="1899-12-30T02:54:01"/>
    <n v="2186"/>
    <x v="7"/>
    <x v="4"/>
    <n v="200808"/>
    <n v="33"/>
    <n v="0"/>
    <n v="10"/>
  </r>
  <r>
    <d v="2008-08-10T00:00:00"/>
    <d v="2008-08-10T00:00:00"/>
    <x v="12"/>
    <n v="1"/>
    <n v="0"/>
    <n v="10"/>
    <n v="26"/>
    <d v="1899-12-30T00:10:26"/>
    <d v="1899-12-30T00:10:26"/>
    <s v="R200804"/>
    <x v="172"/>
    <n v="5.750798722044733"/>
    <n v="0"/>
    <x v="7"/>
    <m/>
    <d v="1899-12-30T00:00:00"/>
    <d v="1899-12-30T00:00:00"/>
    <d v="1899-12-30T04:33:21"/>
    <d v="1899-12-30T05:25:45"/>
    <d v="1899-12-30T02:16:41"/>
    <d v="1899-12-30T02:42:53"/>
    <n v="1734"/>
    <x v="7"/>
    <x v="4"/>
    <n v="200808"/>
    <n v="33"/>
    <n v="0"/>
    <n v="10"/>
  </r>
  <r>
    <d v="2008-08-10T00:00:00"/>
    <d v="2008-08-10T00:00:00"/>
    <x v="13"/>
    <n v="1"/>
    <n v="0"/>
    <n v="12"/>
    <n v="24"/>
    <d v="1899-12-30T00:12:24"/>
    <d v="1899-12-30T00:12:24"/>
    <s v="R200804"/>
    <x v="173"/>
    <n v="4.8387096774193585"/>
    <n v="0"/>
    <x v="7"/>
    <m/>
    <d v="1899-12-30T00:00:00"/>
    <d v="1899-12-30T00:00:00"/>
    <d v="1899-12-30T05:24:53"/>
    <d v="1899-12-30T06:17:17"/>
    <d v="1899-12-30T02:42:26"/>
    <d v="1899-12-30T03:08:38"/>
    <n v="2493"/>
    <x v="7"/>
    <x v="4"/>
    <n v="200808"/>
    <n v="33"/>
    <n v="0"/>
    <n v="10"/>
  </r>
  <r>
    <d v="2008-08-10T00:00:00"/>
    <d v="2008-08-10T00:00:00"/>
    <x v="14"/>
    <n v="1"/>
    <n v="0"/>
    <n v="11"/>
    <n v="56"/>
    <d v="1899-12-30T00:11:56"/>
    <d v="1899-12-30T00:11:56"/>
    <s v="R200804"/>
    <x v="174"/>
    <n v="5.0279329608938585"/>
    <n v="0"/>
    <x v="7"/>
    <m/>
    <d v="1899-12-30T00:00:00"/>
    <d v="1899-12-30T00:00:00"/>
    <d v="1899-12-30T05:12:39"/>
    <d v="1899-12-30T06:05:03"/>
    <d v="1899-12-30T02:36:20"/>
    <d v="1899-12-30T03:02:32"/>
    <n v="2403"/>
    <x v="7"/>
    <x v="4"/>
    <n v="200808"/>
    <n v="33"/>
    <n v="0"/>
    <n v="10"/>
  </r>
  <r>
    <d v="2008-08-10T00:00:00"/>
    <d v="2008-08-10T00:00:00"/>
    <x v="15"/>
    <n v="1"/>
    <n v="0"/>
    <n v="11"/>
    <n v="53"/>
    <d v="1899-12-30T00:11:53"/>
    <d v="1899-12-30T00:11:53"/>
    <s v="R200804"/>
    <x v="175"/>
    <n v="5.0490883590462872"/>
    <n v="0"/>
    <x v="7"/>
    <m/>
    <d v="1899-12-30T00:00:00"/>
    <d v="1899-12-30T00:00:00"/>
    <d v="1899-12-30T05:11:21"/>
    <d v="1899-12-30T06:03:45"/>
    <d v="1899-12-30T02:35:40"/>
    <d v="1899-12-30T03:01:52"/>
    <n v="2388"/>
    <x v="7"/>
    <x v="4"/>
    <n v="200808"/>
    <n v="33"/>
    <n v="0"/>
    <n v="10"/>
  </r>
  <r>
    <d v="2008-08-10T00:00:00"/>
    <d v="2008-08-10T00:00:00"/>
    <x v="16"/>
    <n v="1"/>
    <n v="0"/>
    <n v="10"/>
    <n v="56"/>
    <d v="1899-12-30T00:10:56"/>
    <d v="1899-12-30T00:10:56"/>
    <s v="R200804"/>
    <x v="176"/>
    <n v="5.4878048780487845"/>
    <n v="0"/>
    <x v="7"/>
    <m/>
    <d v="1899-12-30T00:00:00"/>
    <d v="1899-12-30T00:00:00"/>
    <d v="1899-12-30T04:46:27"/>
    <d v="1899-12-30T05:38:51"/>
    <d v="1899-12-30T02:23:14"/>
    <d v="1899-12-30T02:49:26"/>
    <n v="2022"/>
    <x v="7"/>
    <x v="4"/>
    <n v="200808"/>
    <n v="33"/>
    <n v="0"/>
    <n v="10"/>
  </r>
  <r>
    <d v="2008-08-10T00:00:00"/>
    <d v="2008-08-10T00:00:00"/>
    <x v="17"/>
    <n v="1"/>
    <n v="0"/>
    <n v="11"/>
    <n v="3"/>
    <d v="1899-12-30T00:11:03"/>
    <d v="1899-12-30T00:11:03"/>
    <s v="R200804"/>
    <x v="177"/>
    <n v="5.429864253393669"/>
    <n v="0"/>
    <x v="7"/>
    <m/>
    <d v="1899-12-30T00:00:00"/>
    <d v="1899-12-30T00:00:00"/>
    <d v="1899-12-30T04:49:31"/>
    <d v="1899-12-30T05:41:55"/>
    <d v="1899-12-30T02:24:45"/>
    <d v="1899-12-30T02:50:57"/>
    <n v="2076"/>
    <x v="7"/>
    <x v="4"/>
    <n v="200808"/>
    <n v="33"/>
    <n v="0"/>
    <n v="10"/>
  </r>
  <r>
    <d v="2008-08-10T00:00:00"/>
    <d v="2008-08-10T00:00:00"/>
    <x v="18"/>
    <n v="1"/>
    <n v="0"/>
    <n v="11"/>
    <n v="33"/>
    <d v="1899-12-30T00:11:33"/>
    <d v="1899-12-30T00:11:33"/>
    <s v="R200804"/>
    <x v="178"/>
    <n v="5.1948051948051992"/>
    <n v="0"/>
    <x v="7"/>
    <m/>
    <d v="1899-12-30T00:00:00"/>
    <d v="1899-12-30T00:00:00"/>
    <d v="1899-12-30T05:02:37"/>
    <d v="1899-12-30T05:55:01"/>
    <d v="1899-12-30T02:31:18"/>
    <d v="1899-12-30T02:57:30"/>
    <n v="2289"/>
    <x v="7"/>
    <x v="4"/>
    <n v="200808"/>
    <n v="33"/>
    <n v="0"/>
    <n v="10"/>
  </r>
  <r>
    <d v="2008-08-10T00:00:00"/>
    <d v="2008-08-10T00:00:00"/>
    <x v="19"/>
    <n v="1"/>
    <n v="0"/>
    <n v="13"/>
    <n v="31"/>
    <d v="1899-12-30T00:13:31"/>
    <d v="1899-12-30T00:13:31"/>
    <s v="R200804"/>
    <x v="179"/>
    <n v="4.4389642416769455"/>
    <n v="0"/>
    <x v="7"/>
    <m/>
    <d v="1899-12-30T00:00:00"/>
    <d v="1899-12-30T00:00:00"/>
    <d v="1899-12-30T05:54:08"/>
    <d v="1899-12-30T06:46:32"/>
    <d v="1899-12-30T02:57:04"/>
    <d v="1899-12-30T03:23:16"/>
    <n v="2605"/>
    <x v="7"/>
    <x v="4"/>
    <n v="200808"/>
    <n v="33"/>
    <n v="0"/>
    <n v="10"/>
  </r>
  <r>
    <d v="2008-08-10T00:00:00"/>
    <d v="2008-08-10T00:00:00"/>
    <x v="20"/>
    <n v="1"/>
    <n v="0"/>
    <n v="12"/>
    <n v="11"/>
    <d v="1899-12-30T00:12:11"/>
    <d v="1899-12-30T00:12:11"/>
    <s v="R200804"/>
    <x v="180"/>
    <n v="4.9247606019151879"/>
    <n v="0"/>
    <x v="7"/>
    <m/>
    <d v="1899-12-30T00:00:00"/>
    <d v="1899-12-30T00:00:00"/>
    <d v="1899-12-30T05:19:12"/>
    <d v="1899-12-30T06:11:36"/>
    <d v="1899-12-30T02:39:36"/>
    <d v="1899-12-30T03:05:48"/>
    <n v="2464"/>
    <x v="7"/>
    <x v="4"/>
    <n v="200808"/>
    <n v="33"/>
    <n v="0"/>
    <n v="10"/>
  </r>
  <r>
    <d v="2008-08-10T00:00:00"/>
    <d v="2008-08-10T00:00:00"/>
    <x v="21"/>
    <n v="1"/>
    <n v="0"/>
    <n v="17"/>
    <n v="2"/>
    <d v="1899-12-30T00:17:02"/>
    <d v="1899-12-30T00:17:02"/>
    <s v="R200804"/>
    <x v="181"/>
    <n v="3.5225048923679085"/>
    <n v="0"/>
    <x v="7"/>
    <m/>
    <d v="1899-12-30T00:00:00"/>
    <d v="1899-12-30T00:00:00"/>
    <d v="1899-12-30T07:26:16"/>
    <d v="1899-12-30T08:18:40"/>
    <d v="1899-12-30T03:43:08"/>
    <d v="1899-12-30T04:09:20"/>
    <n v="2728"/>
    <x v="7"/>
    <x v="4"/>
    <n v="200808"/>
    <n v="33"/>
    <n v="0"/>
    <n v="10"/>
  </r>
  <r>
    <d v="2008-08-10T00:00:00"/>
    <d v="2008-08-10T00:00:00"/>
    <x v="25"/>
    <n v="1"/>
    <n v="0"/>
    <n v="11"/>
    <n v="51"/>
    <d v="1899-12-30T00:11:51"/>
    <d v="1899-12-30T00:11:51"/>
    <s v="R200804"/>
    <x v="182"/>
    <n v="5.0632911392405111"/>
    <n v="0"/>
    <x v="7"/>
    <m/>
    <d v="1899-12-30T00:00:00"/>
    <d v="1899-12-30T00:00:00"/>
    <d v="1899-12-30T05:10:28"/>
    <d v="1899-12-30T06:02:52"/>
    <d v="1899-12-30T02:35:14"/>
    <d v="1899-12-30T03:01:26"/>
    <n v="2377"/>
    <x v="7"/>
    <x v="4"/>
    <n v="200808"/>
    <n v="33"/>
    <n v="0"/>
    <n v="10"/>
  </r>
  <r>
    <d v="2008-08-13T00:00:00"/>
    <d v="2008-08-13T00:00:00"/>
    <x v="2"/>
    <n v="4"/>
    <n v="0"/>
    <n v="38"/>
    <n v="23"/>
    <d v="1899-12-30T00:38:23"/>
    <d v="1899-12-30T00:09:36"/>
    <s v="R200804"/>
    <x v="75"/>
    <n v="6.2527138514980516"/>
    <n v="0"/>
    <x v="7"/>
    <s v="Negative Splits"/>
    <d v="1899-12-30T04:11:25"/>
    <d v="1899-12-30T02:05:42"/>
    <d v="1899-12-30T04:11:25"/>
    <d v="1899-12-30T05:03:49"/>
    <d v="1899-12-30T02:05:42"/>
    <d v="1899-12-30T02:31:54"/>
    <n v="1093"/>
    <x v="7"/>
    <x v="4"/>
    <n v="200808"/>
    <n v="33"/>
    <n v="2"/>
    <n v="13"/>
  </r>
  <r>
    <d v="2008-08-15T00:00:00"/>
    <d v="2008-08-15T00:00:00"/>
    <x v="2"/>
    <n v="4"/>
    <n v="0"/>
    <n v="43"/>
    <n v="7"/>
    <d v="1899-12-30T00:43:07"/>
    <d v="1899-12-30T00:10:47"/>
    <s v="R200804"/>
    <x v="75"/>
    <n v="5.566293003478938"/>
    <n v="0"/>
    <x v="7"/>
    <s v="Ran with Jen &amp; Luisa"/>
    <d v="1899-12-30T04:42:25"/>
    <d v="1899-12-30T02:21:12"/>
    <d v="1899-12-30T04:42:25"/>
    <d v="1899-12-30T05:34:49"/>
    <d v="1899-12-30T02:21:12"/>
    <d v="1899-12-30T02:47:24"/>
    <n v="1937"/>
    <x v="7"/>
    <x v="4"/>
    <n v="200808"/>
    <n v="33"/>
    <n v="1"/>
    <n v="15"/>
  </r>
  <r>
    <d v="2008-08-16T00:00:00"/>
    <d v="2008-08-16T00:00:00"/>
    <x v="2"/>
    <n v="13.5"/>
    <n v="2"/>
    <n v="34"/>
    <n v="19"/>
    <d v="1899-12-30T02:34:19"/>
    <d v="1899-12-30T00:11:26"/>
    <s v="R200803"/>
    <x v="183"/>
    <n v="5.2489469705151786"/>
    <n v="0"/>
    <x v="2"/>
    <m/>
    <d v="1899-12-30T04:59:29"/>
    <d v="1899-12-30T02:29:45"/>
    <d v="1899-12-30T04:59:29"/>
    <d v="1899-12-30T05:51:53"/>
    <d v="1899-12-30T02:29:45"/>
    <d v="1899-12-30T02:55:57"/>
    <n v="2243"/>
    <x v="7"/>
    <x v="4"/>
    <n v="200808"/>
    <n v="33"/>
    <n v="0"/>
    <n v="16"/>
  </r>
  <r>
    <d v="2008-08-16T00:00:00"/>
    <d v="2008-08-16T00:00:00"/>
    <x v="8"/>
    <n v="1"/>
    <n v="0"/>
    <n v="11"/>
    <n v="19"/>
    <d v="1899-12-30T00:11:19"/>
    <d v="1899-12-30T00:11:19"/>
    <s v="R200803"/>
    <x v="168"/>
    <n v="5.3019145802651"/>
    <n v="0"/>
    <x v="2"/>
    <m/>
    <d v="1899-12-30T00:00:00"/>
    <d v="1899-12-30T00:00:00"/>
    <d v="1899-12-30T04:56:30"/>
    <d v="1899-12-30T05:48:54"/>
    <d v="1899-12-30T02:28:15"/>
    <d v="1899-12-30T02:54:27"/>
    <n v="2202"/>
    <x v="7"/>
    <x v="4"/>
    <n v="200808"/>
    <n v="33"/>
    <n v="0"/>
    <n v="16"/>
  </r>
  <r>
    <d v="2008-08-16T00:00:00"/>
    <d v="2008-08-16T00:00:00"/>
    <x v="9"/>
    <n v="1"/>
    <n v="0"/>
    <n v="10"/>
    <n v="29"/>
    <d v="1899-12-30T00:10:29"/>
    <d v="1899-12-30T00:10:29"/>
    <s v="R200803"/>
    <x v="169"/>
    <n v="5.7233704292527872"/>
    <n v="0"/>
    <x v="2"/>
    <m/>
    <d v="1899-12-30T00:00:00"/>
    <d v="1899-12-30T00:00:00"/>
    <d v="1899-12-30T04:34:40"/>
    <d v="1899-12-30T05:27:04"/>
    <d v="1899-12-30T02:17:20"/>
    <d v="1899-12-30T02:43:32"/>
    <n v="1767"/>
    <x v="7"/>
    <x v="4"/>
    <n v="200808"/>
    <n v="33"/>
    <n v="0"/>
    <n v="16"/>
  </r>
  <r>
    <d v="2008-08-16T00:00:00"/>
    <d v="2008-08-16T00:00:00"/>
    <x v="10"/>
    <n v="1"/>
    <n v="0"/>
    <n v="11"/>
    <n v="3"/>
    <d v="1899-12-30T00:11:03"/>
    <d v="1899-12-30T00:11:03"/>
    <s v="R200803"/>
    <x v="170"/>
    <n v="5.429864253393669"/>
    <n v="0"/>
    <x v="2"/>
    <m/>
    <d v="1899-12-30T00:00:00"/>
    <d v="1899-12-30T00:00:00"/>
    <d v="1899-12-30T04:49:31"/>
    <d v="1899-12-30T05:41:55"/>
    <d v="1899-12-30T02:24:45"/>
    <d v="1899-12-30T02:50:57"/>
    <n v="2076"/>
    <x v="7"/>
    <x v="4"/>
    <n v="200808"/>
    <n v="33"/>
    <n v="0"/>
    <n v="16"/>
  </r>
  <r>
    <d v="2008-08-16T00:00:00"/>
    <d v="2008-08-16T00:00:00"/>
    <x v="11"/>
    <n v="1"/>
    <n v="0"/>
    <n v="10"/>
    <n v="43"/>
    <d v="1899-12-30T00:10:43"/>
    <d v="1899-12-30T00:10:43"/>
    <s v="R200803"/>
    <x v="171"/>
    <n v="5.5987558320373294"/>
    <n v="0"/>
    <x v="2"/>
    <m/>
    <d v="1899-12-30T00:00:00"/>
    <d v="1899-12-30T00:00:00"/>
    <d v="1899-12-30T04:40:47"/>
    <d v="1899-12-30T05:33:11"/>
    <d v="1899-12-30T02:20:23"/>
    <d v="1899-12-30T02:46:35"/>
    <n v="1900"/>
    <x v="7"/>
    <x v="4"/>
    <n v="200808"/>
    <n v="33"/>
    <n v="0"/>
    <n v="16"/>
  </r>
  <r>
    <d v="2008-08-16T00:00:00"/>
    <d v="2008-08-16T00:00:00"/>
    <x v="12"/>
    <n v="1"/>
    <n v="0"/>
    <n v="11"/>
    <n v="7"/>
    <d v="1899-12-30T00:11:07"/>
    <d v="1899-12-30T00:11:07"/>
    <s v="R200803"/>
    <x v="172"/>
    <n v="5.3973013493253408"/>
    <n v="0"/>
    <x v="2"/>
    <m/>
    <d v="1899-12-30T00:00:00"/>
    <d v="1899-12-30T00:00:00"/>
    <d v="1899-12-30T04:51:15"/>
    <d v="1899-12-30T05:43:39"/>
    <d v="1899-12-30T02:25:38"/>
    <d v="1899-12-30T02:51:50"/>
    <n v="2121"/>
    <x v="7"/>
    <x v="4"/>
    <n v="200808"/>
    <n v="33"/>
    <n v="0"/>
    <n v="16"/>
  </r>
  <r>
    <d v="2008-08-16T00:00:00"/>
    <d v="2008-08-16T00:00:00"/>
    <x v="13"/>
    <n v="1"/>
    <n v="0"/>
    <n v="11"/>
    <n v="20"/>
    <d v="1899-12-30T00:11:20"/>
    <d v="1899-12-30T00:11:20"/>
    <s v="R200803"/>
    <x v="173"/>
    <n v="5.2941176470588269"/>
    <n v="0"/>
    <x v="2"/>
    <m/>
    <d v="1899-12-30T00:00:00"/>
    <d v="1899-12-30T00:00:00"/>
    <d v="1899-12-30T04:56:56"/>
    <d v="1899-12-30T05:49:20"/>
    <d v="1899-12-30T02:28:28"/>
    <d v="1899-12-30T02:54:40"/>
    <n v="2215"/>
    <x v="7"/>
    <x v="4"/>
    <n v="200808"/>
    <n v="33"/>
    <n v="0"/>
    <n v="16"/>
  </r>
  <r>
    <d v="2008-08-16T00:00:00"/>
    <d v="2008-08-16T00:00:00"/>
    <x v="14"/>
    <n v="1"/>
    <n v="0"/>
    <n v="10"/>
    <n v="49"/>
    <d v="1899-12-30T00:10:49"/>
    <d v="1899-12-30T00:10:49"/>
    <s v="R200803"/>
    <x v="174"/>
    <n v="5.5469953775038565"/>
    <n v="0"/>
    <x v="2"/>
    <m/>
    <d v="1899-12-30T00:00:00"/>
    <d v="1899-12-30T00:00:00"/>
    <d v="1899-12-30T04:43:24"/>
    <d v="1899-12-30T05:35:48"/>
    <d v="1899-12-30T02:21:42"/>
    <d v="1899-12-30T02:47:54"/>
    <n v="1957"/>
    <x v="7"/>
    <x v="4"/>
    <n v="200808"/>
    <n v="33"/>
    <n v="0"/>
    <n v="16"/>
  </r>
  <r>
    <d v="2008-08-16T00:00:00"/>
    <d v="2008-08-16T00:00:00"/>
    <x v="15"/>
    <n v="1"/>
    <n v="0"/>
    <n v="11"/>
    <n v="23"/>
    <d v="1899-12-30T00:11:23"/>
    <d v="1899-12-30T00:11:23"/>
    <s v="R200803"/>
    <x v="175"/>
    <n v="5.2708638360175737"/>
    <n v="0"/>
    <x v="2"/>
    <m/>
    <d v="1899-12-30T00:00:00"/>
    <d v="1899-12-30T00:00:00"/>
    <d v="1899-12-30T04:58:15"/>
    <d v="1899-12-30T05:50:39"/>
    <d v="1899-12-30T02:29:07"/>
    <d v="1899-12-30T02:55:19"/>
    <n v="2231"/>
    <x v="7"/>
    <x v="4"/>
    <n v="200808"/>
    <n v="33"/>
    <n v="0"/>
    <n v="16"/>
  </r>
  <r>
    <d v="2008-08-16T00:00:00"/>
    <d v="2008-08-16T00:00:00"/>
    <x v="16"/>
    <n v="1"/>
    <n v="0"/>
    <n v="12"/>
    <n v="22"/>
    <d v="1899-12-30T00:12:22"/>
    <d v="1899-12-30T00:12:22"/>
    <s v="R200803"/>
    <x v="176"/>
    <n v="4.851752021563347"/>
    <n v="0"/>
    <x v="2"/>
    <m/>
    <d v="1899-12-30T00:00:00"/>
    <d v="1899-12-30T00:00:00"/>
    <d v="1899-12-30T05:24:00"/>
    <d v="1899-12-30T06:16:24"/>
    <d v="1899-12-30T02:42:00"/>
    <d v="1899-12-30T03:08:12"/>
    <n v="2487"/>
    <x v="7"/>
    <x v="4"/>
    <n v="200808"/>
    <n v="33"/>
    <n v="0"/>
    <n v="16"/>
  </r>
  <r>
    <d v="2008-08-16T00:00:00"/>
    <d v="2008-08-16T00:00:00"/>
    <x v="17"/>
    <n v="1"/>
    <n v="0"/>
    <n v="12"/>
    <n v="41"/>
    <d v="1899-12-30T00:12:41"/>
    <d v="1899-12-30T00:12:41"/>
    <s v="R200803"/>
    <x v="177"/>
    <n v="4.7306176084099905"/>
    <n v="0"/>
    <x v="2"/>
    <m/>
    <d v="1899-12-30T00:00:00"/>
    <d v="1899-12-30T00:00:00"/>
    <d v="1899-12-30T05:32:18"/>
    <d v="1899-12-30T06:24:42"/>
    <d v="1899-12-30T02:46:09"/>
    <d v="1899-12-30T03:12:21"/>
    <n v="2536"/>
    <x v="7"/>
    <x v="4"/>
    <n v="200808"/>
    <n v="33"/>
    <n v="0"/>
    <n v="16"/>
  </r>
  <r>
    <d v="2008-08-16T00:00:00"/>
    <d v="2008-08-16T00:00:00"/>
    <x v="18"/>
    <n v="1"/>
    <n v="0"/>
    <n v="12"/>
    <n v="35"/>
    <d v="1899-12-30T00:12:35"/>
    <d v="1899-12-30T00:12:35"/>
    <s v="R200803"/>
    <x v="178"/>
    <n v="4.7682119205298052"/>
    <n v="0"/>
    <x v="2"/>
    <m/>
    <d v="1899-12-30T00:00:00"/>
    <d v="1899-12-30T00:00:00"/>
    <d v="1899-12-30T05:29:41"/>
    <d v="1899-12-30T06:22:05"/>
    <d v="1899-12-30T02:44:50"/>
    <d v="1899-12-30T03:11:03"/>
    <n v="2522"/>
    <x v="7"/>
    <x v="4"/>
    <n v="200808"/>
    <n v="33"/>
    <n v="0"/>
    <n v="16"/>
  </r>
  <r>
    <d v="2008-08-16T00:00:00"/>
    <d v="2008-08-16T00:00:00"/>
    <x v="19"/>
    <n v="1"/>
    <n v="0"/>
    <n v="12"/>
    <n v="2"/>
    <d v="1899-12-30T00:12:02"/>
    <d v="1899-12-30T00:12:02"/>
    <s v="R200803"/>
    <x v="179"/>
    <n v="4.9861495844875394"/>
    <n v="0"/>
    <x v="2"/>
    <m/>
    <d v="1899-12-30T00:00:00"/>
    <d v="1899-12-30T00:00:00"/>
    <d v="1899-12-30T05:15:16"/>
    <d v="1899-12-30T06:07:40"/>
    <d v="1899-12-30T02:37:38"/>
    <d v="1899-12-30T03:03:50"/>
    <n v="2435"/>
    <x v="7"/>
    <x v="4"/>
    <n v="200808"/>
    <n v="33"/>
    <n v="0"/>
    <n v="16"/>
  </r>
  <r>
    <d v="2008-08-16T00:00:00"/>
    <d v="2008-08-16T00:00:00"/>
    <x v="20"/>
    <n v="1"/>
    <n v="0"/>
    <n v="12"/>
    <n v="8"/>
    <d v="1899-12-30T00:12:08"/>
    <d v="1899-12-30T00:12:08"/>
    <s v="R200803"/>
    <x v="180"/>
    <n v="4.9450549450549497"/>
    <n v="0"/>
    <x v="2"/>
    <m/>
    <d v="1899-12-30T00:00:00"/>
    <d v="1899-12-30T00:00:00"/>
    <d v="1899-12-30T05:17:54"/>
    <d v="1899-12-30T06:10:18"/>
    <d v="1899-12-30T02:38:57"/>
    <d v="1899-12-30T03:05:09"/>
    <n v="2456"/>
    <x v="7"/>
    <x v="4"/>
    <n v="200808"/>
    <n v="33"/>
    <n v="0"/>
    <n v="16"/>
  </r>
  <r>
    <d v="2008-08-16T00:00:00"/>
    <d v="2008-08-16T00:00:00"/>
    <x v="21"/>
    <n v="0.4"/>
    <n v="0"/>
    <n v="4"/>
    <n v="12"/>
    <d v="1899-12-30T00:04:12"/>
    <d v="1899-12-30T00:10:30"/>
    <s v="R200803"/>
    <x v="181"/>
    <n v="5.7142857142857189"/>
    <n v="0"/>
    <x v="2"/>
    <m/>
    <d v="1899-12-30T00:00:00"/>
    <d v="1899-12-30T00:00:00"/>
    <d v="1899-12-30T04:35:06"/>
    <d v="1899-12-30T05:27:30"/>
    <d v="1899-12-30T02:17:33"/>
    <d v="1899-12-30T02:43:45"/>
    <n v="1780"/>
    <x v="7"/>
    <x v="4"/>
    <n v="200808"/>
    <n v="33"/>
    <n v="0"/>
    <n v="16"/>
  </r>
  <r>
    <d v="2008-08-18T00:00:00"/>
    <d v="2008-08-18T00:00:00"/>
    <x v="2"/>
    <n v="4.0999999999999996"/>
    <n v="0"/>
    <n v="43"/>
    <n v="18"/>
    <d v="1899-12-30T00:43:18"/>
    <d v="1899-12-30T00:10:34"/>
    <s v="R200803"/>
    <x v="184"/>
    <n v="5.6812933025404204"/>
    <n v="0"/>
    <x v="4"/>
    <s v="Ran with Dave F."/>
    <d v="1899-12-30T04:36:42"/>
    <d v="1899-12-30T02:18:21"/>
    <d v="1899-12-30T04:36:42"/>
    <d v="1899-12-30T05:29:06"/>
    <d v="1899-12-30T02:18:21"/>
    <d v="1899-12-30T02:44:33"/>
    <n v="1821"/>
    <x v="7"/>
    <x v="4"/>
    <n v="200808"/>
    <n v="34"/>
    <n v="1"/>
    <n v="18"/>
  </r>
  <r>
    <d v="2008-08-20T00:00:00"/>
    <d v="2008-08-20T00:00:00"/>
    <x v="2"/>
    <n v="3.5"/>
    <n v="0"/>
    <n v="33"/>
    <n v="53"/>
    <d v="1899-12-30T00:33:53"/>
    <d v="1899-12-30T00:09:41"/>
    <s v="R200803"/>
    <x v="89"/>
    <n v="6.1977373339891839"/>
    <n v="0"/>
    <x v="14"/>
    <s v="Intervals"/>
    <d v="1899-12-30T04:13:38"/>
    <d v="1899-12-30T02:06:49"/>
    <d v="1899-12-30T04:13:38"/>
    <d v="1899-12-30T05:06:02"/>
    <d v="1899-12-30T02:06:49"/>
    <d v="1899-12-30T02:33:01"/>
    <n v="1153"/>
    <x v="7"/>
    <x v="4"/>
    <n v="200808"/>
    <n v="34"/>
    <n v="1"/>
    <n v="20"/>
  </r>
  <r>
    <d v="2008-08-21T00:00:00"/>
    <d v="2008-08-21T00:00:00"/>
    <x v="2"/>
    <n v="5"/>
    <n v="0"/>
    <n v="51"/>
    <n v="0"/>
    <d v="1899-12-30T00:51:00"/>
    <d v="1899-12-30T00:10:12"/>
    <s v="R200803"/>
    <x v="141"/>
    <n v="5.8823529411764754"/>
    <n v="0"/>
    <x v="14"/>
    <m/>
    <d v="1899-12-30T04:27:14"/>
    <d v="1899-12-30T02:13:37"/>
    <d v="1899-12-30T04:27:14"/>
    <d v="1899-12-30T05:19:38"/>
    <d v="1899-12-30T02:13:37"/>
    <d v="1899-12-30T02:39:49"/>
    <n v="1555"/>
    <x v="7"/>
    <x v="4"/>
    <n v="200808"/>
    <n v="34"/>
    <n v="0"/>
    <n v="21"/>
  </r>
  <r>
    <d v="2008-08-24T00:00:00"/>
    <d v="2008-08-24T00:00:00"/>
    <x v="2"/>
    <n v="17"/>
    <n v="3"/>
    <n v="28"/>
    <n v="38"/>
    <d v="1899-12-30T03:28:38"/>
    <d v="1899-12-30T00:12:16"/>
    <s v="R200803"/>
    <x v="185"/>
    <n v="4.888959897747247"/>
    <n v="0"/>
    <x v="4"/>
    <m/>
    <d v="1899-12-30T05:21:32"/>
    <d v="1899-12-30T02:40:46"/>
    <d v="1899-12-30T05:21:32"/>
    <d v="1899-12-30T06:13:56"/>
    <d v="1899-12-30T02:40:46"/>
    <d v="1899-12-30T03:06:58"/>
    <n v="2478"/>
    <x v="7"/>
    <x v="4"/>
    <n v="200808"/>
    <n v="35"/>
    <n v="2"/>
    <n v="24"/>
  </r>
  <r>
    <d v="2008-08-24T00:00:00"/>
    <d v="2008-08-24T00:00:00"/>
    <x v="8"/>
    <n v="1"/>
    <n v="0"/>
    <n v="9"/>
    <n v="26"/>
    <d v="1899-12-30T00:09:26"/>
    <d v="1899-12-30T00:09:26"/>
    <s v="R200803"/>
    <x v="168"/>
    <n v="6.3604240282685556"/>
    <n v="0"/>
    <x v="0"/>
    <m/>
    <d v="1899-12-30T00:00:00"/>
    <d v="1899-12-30T00:00:00"/>
    <d v="1899-12-30T04:07:09"/>
    <d v="1899-12-30T04:59:33"/>
    <d v="1899-12-30T02:03:35"/>
    <d v="1899-12-30T02:29:47"/>
    <n v="989"/>
    <x v="7"/>
    <x v="4"/>
    <n v="200808"/>
    <n v="35"/>
    <n v="0"/>
    <n v="24"/>
  </r>
  <r>
    <d v="2008-08-24T00:00:00"/>
    <d v="2008-08-24T00:00:00"/>
    <x v="9"/>
    <n v="1"/>
    <n v="0"/>
    <n v="10"/>
    <n v="34"/>
    <d v="1899-12-30T00:10:34"/>
    <d v="1899-12-30T00:10:34"/>
    <s v="R200803"/>
    <x v="169"/>
    <n v="5.6782334384858091"/>
    <n v="0"/>
    <x v="0"/>
    <m/>
    <d v="1899-12-30T00:00:00"/>
    <d v="1899-12-30T00:00:00"/>
    <d v="1899-12-30T04:36:51"/>
    <d v="1899-12-30T05:29:15"/>
    <d v="1899-12-30T02:18:25"/>
    <d v="1899-12-30T02:44:37"/>
    <n v="1823"/>
    <x v="7"/>
    <x v="4"/>
    <n v="200808"/>
    <n v="35"/>
    <n v="0"/>
    <n v="24"/>
  </r>
  <r>
    <d v="2008-08-24T00:00:00"/>
    <d v="2008-08-24T00:00:00"/>
    <x v="10"/>
    <n v="1"/>
    <n v="0"/>
    <n v="11"/>
    <n v="4"/>
    <d v="1899-12-30T00:11:04"/>
    <d v="1899-12-30T00:11:04"/>
    <s v="R200803"/>
    <x v="170"/>
    <n v="5.4216867469879562"/>
    <n v="0"/>
    <x v="0"/>
    <m/>
    <d v="1899-12-30T00:00:00"/>
    <d v="1899-12-30T00:00:00"/>
    <d v="1899-12-30T04:49:57"/>
    <d v="1899-12-30T05:42:21"/>
    <d v="1899-12-30T02:24:58"/>
    <d v="1899-12-30T02:51:10"/>
    <n v="2085"/>
    <x v="7"/>
    <x v="4"/>
    <n v="200808"/>
    <n v="35"/>
    <n v="0"/>
    <n v="24"/>
  </r>
  <r>
    <d v="2008-08-24T00:00:00"/>
    <d v="2008-08-24T00:00:00"/>
    <x v="11"/>
    <n v="1"/>
    <n v="0"/>
    <n v="11"/>
    <n v="1"/>
    <d v="1899-12-30T00:11:01"/>
    <d v="1899-12-30T00:11:01"/>
    <s v="R200803"/>
    <x v="171"/>
    <n v="5.4462934947049968"/>
    <n v="0"/>
    <x v="0"/>
    <m/>
    <d v="1899-12-30T00:00:00"/>
    <d v="1899-12-30T00:00:00"/>
    <d v="1899-12-30T04:48:38"/>
    <d v="1899-12-30T05:41:02"/>
    <d v="1899-12-30T02:24:19"/>
    <d v="1899-12-30T02:50:31"/>
    <n v="2059"/>
    <x v="7"/>
    <x v="4"/>
    <n v="200808"/>
    <n v="35"/>
    <n v="0"/>
    <n v="24"/>
  </r>
  <r>
    <d v="2008-08-24T00:00:00"/>
    <d v="2008-08-24T00:00:00"/>
    <x v="12"/>
    <n v="1"/>
    <n v="0"/>
    <n v="11"/>
    <n v="19"/>
    <d v="1899-12-30T00:11:19"/>
    <d v="1899-12-30T00:11:19"/>
    <s v="R200803"/>
    <x v="172"/>
    <n v="5.3019145802651"/>
    <n v="0"/>
    <x v="0"/>
    <m/>
    <d v="1899-12-30T00:00:00"/>
    <d v="1899-12-30T00:00:00"/>
    <d v="1899-12-30T04:56:30"/>
    <d v="1899-12-30T05:48:54"/>
    <d v="1899-12-30T02:28:15"/>
    <d v="1899-12-30T02:54:27"/>
    <n v="2202"/>
    <x v="7"/>
    <x v="4"/>
    <n v="200808"/>
    <n v="35"/>
    <n v="0"/>
    <n v="24"/>
  </r>
  <r>
    <d v="2008-08-24T00:00:00"/>
    <d v="2008-08-24T00:00:00"/>
    <x v="13"/>
    <n v="1"/>
    <n v="0"/>
    <n v="10"/>
    <n v="54"/>
    <d v="1899-12-30T00:10:54"/>
    <d v="1899-12-30T00:10:54"/>
    <s v="R200803"/>
    <x v="173"/>
    <n v="5.5045871559633071"/>
    <n v="0"/>
    <x v="0"/>
    <m/>
    <d v="1899-12-30T00:00:00"/>
    <d v="1899-12-30T00:00:00"/>
    <d v="1899-12-30T04:45:35"/>
    <d v="1899-12-30T05:37:59"/>
    <d v="1899-12-30T02:22:47"/>
    <d v="1899-12-30T02:48:59"/>
    <n v="2003"/>
    <x v="7"/>
    <x v="4"/>
    <n v="200808"/>
    <n v="35"/>
    <n v="0"/>
    <n v="24"/>
  </r>
  <r>
    <d v="2008-08-24T00:00:00"/>
    <d v="2008-08-24T00:00:00"/>
    <x v="14"/>
    <n v="1"/>
    <n v="0"/>
    <n v="11"/>
    <n v="23"/>
    <d v="1899-12-30T00:11:23"/>
    <d v="1899-12-30T00:11:23"/>
    <s v="R200803"/>
    <x v="174"/>
    <n v="5.2708638360175737"/>
    <n v="0"/>
    <x v="0"/>
    <m/>
    <d v="1899-12-30T00:00:00"/>
    <d v="1899-12-30T00:00:00"/>
    <d v="1899-12-30T04:58:15"/>
    <d v="1899-12-30T05:50:39"/>
    <d v="1899-12-30T02:29:07"/>
    <d v="1899-12-30T02:55:19"/>
    <n v="2231"/>
    <x v="7"/>
    <x v="4"/>
    <n v="200808"/>
    <n v="35"/>
    <n v="0"/>
    <n v="24"/>
  </r>
  <r>
    <d v="2008-08-24T00:00:00"/>
    <d v="2008-08-24T00:00:00"/>
    <x v="15"/>
    <n v="1"/>
    <n v="0"/>
    <n v="14"/>
    <n v="14"/>
    <d v="1899-12-30T00:14:14"/>
    <d v="1899-12-30T00:14:14"/>
    <s v="R200803"/>
    <x v="175"/>
    <n v="4.2154566744730717"/>
    <n v="0"/>
    <x v="0"/>
    <m/>
    <d v="1899-12-30T00:00:00"/>
    <d v="1899-12-30T00:00:00"/>
    <d v="1899-12-30T06:12:55"/>
    <d v="1899-12-30T07:05:19"/>
    <d v="1899-12-30T03:06:27"/>
    <d v="1899-12-30T03:32:39"/>
    <n v="2649"/>
    <x v="7"/>
    <x v="4"/>
    <n v="200808"/>
    <n v="35"/>
    <n v="0"/>
    <n v="24"/>
  </r>
  <r>
    <d v="2008-08-24T00:00:00"/>
    <d v="2008-08-24T00:00:00"/>
    <x v="16"/>
    <n v="1"/>
    <n v="0"/>
    <n v="10"/>
    <n v="54"/>
    <d v="1899-12-30T00:10:54"/>
    <d v="1899-12-30T00:10:54"/>
    <s v="R200803"/>
    <x v="176"/>
    <n v="5.5045871559633071"/>
    <n v="0"/>
    <x v="0"/>
    <m/>
    <d v="1899-12-30T00:00:00"/>
    <d v="1899-12-30T00:00:00"/>
    <d v="1899-12-30T04:45:35"/>
    <d v="1899-12-30T05:37:59"/>
    <d v="1899-12-30T02:22:47"/>
    <d v="1899-12-30T02:48:59"/>
    <n v="2003"/>
    <x v="7"/>
    <x v="4"/>
    <n v="200808"/>
    <n v="35"/>
    <n v="0"/>
    <n v="24"/>
  </r>
  <r>
    <d v="2008-08-24T00:00:00"/>
    <d v="2008-08-24T00:00:00"/>
    <x v="17"/>
    <n v="1"/>
    <n v="0"/>
    <n v="11"/>
    <n v="28"/>
    <d v="1899-12-30T00:11:28"/>
    <d v="1899-12-30T00:11:28"/>
    <s v="R200803"/>
    <x v="177"/>
    <n v="5.2325581395348877"/>
    <n v="0"/>
    <x v="0"/>
    <m/>
    <d v="1899-12-30T00:00:00"/>
    <d v="1899-12-30T00:00:00"/>
    <d v="1899-12-30T05:00:26"/>
    <d v="1899-12-30T05:52:50"/>
    <d v="1899-12-30T02:30:13"/>
    <d v="1899-12-30T02:56:25"/>
    <n v="2259"/>
    <x v="7"/>
    <x v="4"/>
    <n v="200808"/>
    <n v="35"/>
    <n v="0"/>
    <n v="24"/>
  </r>
  <r>
    <d v="2008-08-24T00:00:00"/>
    <d v="2008-08-24T00:00:00"/>
    <x v="18"/>
    <n v="1"/>
    <n v="0"/>
    <n v="12"/>
    <n v="23"/>
    <d v="1899-12-30T00:12:23"/>
    <d v="1899-12-30T00:12:23"/>
    <s v="R200803"/>
    <x v="178"/>
    <n v="4.8452220726783359"/>
    <n v="0"/>
    <x v="0"/>
    <m/>
    <d v="1899-12-30T00:00:00"/>
    <d v="1899-12-30T00:00:00"/>
    <d v="1899-12-30T05:24:27"/>
    <d v="1899-12-30T06:16:51"/>
    <d v="1899-12-30T02:42:13"/>
    <d v="1899-12-30T03:08:25"/>
    <n v="2490"/>
    <x v="7"/>
    <x v="4"/>
    <n v="200808"/>
    <n v="35"/>
    <n v="0"/>
    <n v="24"/>
  </r>
  <r>
    <d v="2008-08-24T00:00:00"/>
    <d v="2008-08-24T00:00:00"/>
    <x v="19"/>
    <n v="1"/>
    <n v="0"/>
    <n v="13"/>
    <n v="50"/>
    <d v="1899-12-30T00:13:50"/>
    <d v="1899-12-30T00:13:50"/>
    <s v="R200803"/>
    <x v="179"/>
    <n v="4.3373493975903648"/>
    <n v="0"/>
    <x v="0"/>
    <m/>
    <d v="1899-12-30T00:00:00"/>
    <d v="1899-12-30T00:00:00"/>
    <d v="1899-12-30T06:02:26"/>
    <d v="1899-12-30T06:54:50"/>
    <d v="1899-12-30T03:01:13"/>
    <d v="1899-12-30T03:27:25"/>
    <n v="2621"/>
    <x v="7"/>
    <x v="4"/>
    <n v="200808"/>
    <n v="35"/>
    <n v="0"/>
    <n v="24"/>
  </r>
  <r>
    <d v="2008-08-24T00:00:00"/>
    <d v="2008-08-24T00:00:00"/>
    <x v="20"/>
    <n v="1"/>
    <n v="0"/>
    <n v="17"/>
    <n v="27"/>
    <d v="1899-12-30T00:17:27"/>
    <d v="1899-12-30T00:17:27"/>
    <s v="R200803"/>
    <x v="180"/>
    <n v="3.4383954154727823"/>
    <n v="0"/>
    <x v="0"/>
    <m/>
    <d v="1899-12-30T00:00:00"/>
    <d v="1899-12-30T00:00:00"/>
    <d v="1899-12-30T07:37:11"/>
    <d v="1899-12-30T08:29:35"/>
    <d v="1899-12-30T03:48:36"/>
    <d v="1899-12-30T04:14:48"/>
    <n v="2733"/>
    <x v="7"/>
    <x v="4"/>
    <n v="200808"/>
    <n v="35"/>
    <n v="0"/>
    <n v="24"/>
  </r>
  <r>
    <d v="2008-08-24T00:00:00"/>
    <d v="2008-08-24T00:00:00"/>
    <x v="21"/>
    <n v="1"/>
    <n v="0"/>
    <n v="12"/>
    <n v="27"/>
    <d v="1899-12-30T00:12:27"/>
    <d v="1899-12-30T00:12:27"/>
    <s v="R200803"/>
    <x v="181"/>
    <n v="4.8192771084337389"/>
    <n v="0"/>
    <x v="0"/>
    <m/>
    <d v="1899-12-30T00:00:00"/>
    <d v="1899-12-30T00:00:00"/>
    <d v="1899-12-30T05:26:11"/>
    <d v="1899-12-30T06:18:35"/>
    <d v="1899-12-30T02:43:06"/>
    <d v="1899-12-30T03:09:18"/>
    <n v="2500"/>
    <x v="7"/>
    <x v="4"/>
    <n v="200808"/>
    <n v="35"/>
    <n v="0"/>
    <n v="24"/>
  </r>
  <r>
    <d v="2008-08-24T00:00:00"/>
    <d v="2008-08-24T00:00:00"/>
    <x v="25"/>
    <n v="1"/>
    <n v="0"/>
    <n v="12"/>
    <n v="59"/>
    <d v="1899-12-30T00:12:59"/>
    <d v="1899-12-30T00:12:59"/>
    <s v="R200803"/>
    <x v="182"/>
    <n v="4.6213093709884507"/>
    <n v="0"/>
    <x v="0"/>
    <m/>
    <d v="1899-12-30T00:00:00"/>
    <d v="1899-12-30T00:00:00"/>
    <d v="1899-12-30T05:40:10"/>
    <d v="1899-12-30T06:32:34"/>
    <d v="1899-12-30T02:50:05"/>
    <d v="1899-12-30T03:16:17"/>
    <n v="2563"/>
    <x v="7"/>
    <x v="4"/>
    <n v="200808"/>
    <n v="35"/>
    <n v="0"/>
    <n v="24"/>
  </r>
  <r>
    <d v="2008-08-24T00:00:00"/>
    <d v="2008-08-24T00:00:00"/>
    <x v="26"/>
    <n v="1"/>
    <n v="0"/>
    <n v="11"/>
    <n v="36"/>
    <d v="1899-12-30T00:11:36"/>
    <d v="1899-12-30T00:11:36"/>
    <s v="R200803"/>
    <x v="186"/>
    <n v="5.1724137931034528"/>
    <n v="0"/>
    <x v="0"/>
    <m/>
    <d v="1899-12-30T00:00:00"/>
    <d v="1899-12-30T00:00:00"/>
    <d v="1899-12-30T05:03:55"/>
    <d v="1899-12-30T05:56:19"/>
    <d v="1899-12-30T02:31:58"/>
    <d v="1899-12-30T02:58:10"/>
    <n v="2298"/>
    <x v="7"/>
    <x v="4"/>
    <n v="200808"/>
    <n v="35"/>
    <n v="0"/>
    <n v="24"/>
  </r>
  <r>
    <d v="2008-08-24T00:00:00"/>
    <d v="2008-08-24T00:00:00"/>
    <x v="27"/>
    <n v="1"/>
    <n v="0"/>
    <n v="15"/>
    <n v="26"/>
    <d v="1899-12-30T00:15:26"/>
    <d v="1899-12-30T00:15:26"/>
    <s v="R200803"/>
    <x v="187"/>
    <n v="3.8876889848812124"/>
    <n v="0"/>
    <x v="0"/>
    <m/>
    <d v="1899-12-30T00:00:00"/>
    <d v="1899-12-30T00:00:00"/>
    <d v="1899-12-30T06:44:21"/>
    <d v="1899-12-30T07:36:45"/>
    <d v="1899-12-30T03:22:11"/>
    <d v="1899-12-30T03:48:23"/>
    <n v="2692"/>
    <x v="7"/>
    <x v="4"/>
    <n v="200808"/>
    <n v="35"/>
    <n v="0"/>
    <n v="24"/>
  </r>
  <r>
    <d v="2008-08-26T00:00:00"/>
    <d v="2008-08-26T00:00:00"/>
    <x v="2"/>
    <n v="2"/>
    <n v="0"/>
    <n v="15"/>
    <n v="35"/>
    <d v="1899-12-30T00:15:35"/>
    <d v="1899-12-30T00:07:48"/>
    <s v="R200803"/>
    <x v="52"/>
    <n v="7.7005347593582938"/>
    <n v="0"/>
    <x v="2"/>
    <s v="Out: 7.52.24 Back: 7.43.14"/>
    <d v="1899-12-30T03:24:09"/>
    <d v="1899-12-30T01:42:04"/>
    <d v="1899-12-30T03:24:09"/>
    <d v="1899-12-30T04:16:33"/>
    <d v="1899-12-30T01:42:04"/>
    <d v="1899-12-30T02:08:16"/>
    <n v="711"/>
    <x v="7"/>
    <x v="4"/>
    <n v="200808"/>
    <n v="35"/>
    <n v="1"/>
    <n v="26"/>
  </r>
  <r>
    <d v="2008-08-28T00:00:00"/>
    <d v="2008-08-28T00:00:00"/>
    <x v="2"/>
    <n v="5"/>
    <n v="0"/>
    <n v="47"/>
    <n v="37"/>
    <d v="1899-12-30T00:47:37"/>
    <d v="1899-12-30T00:09:31"/>
    <s v="R200803"/>
    <x v="97"/>
    <n v="6.3003150157507912"/>
    <n v="0"/>
    <x v="14"/>
    <m/>
    <d v="1899-12-30T04:09:31"/>
    <d v="1899-12-30T02:04:45"/>
    <d v="1899-12-30T04:09:31"/>
    <d v="1899-12-30T05:01:55"/>
    <d v="1899-12-30T02:04:45"/>
    <d v="1899-12-30T02:30:57"/>
    <n v="1045"/>
    <x v="7"/>
    <x v="4"/>
    <n v="200808"/>
    <n v="35"/>
    <n v="1"/>
    <n v="28"/>
  </r>
  <r>
    <d v="2008-08-29T00:00:00"/>
    <d v="2008-08-29T00:00:00"/>
    <x v="2"/>
    <n v="3.5"/>
    <n v="0"/>
    <n v="35"/>
    <n v="33"/>
    <d v="1899-12-30T00:35:33"/>
    <d v="1899-12-30T00:10:09"/>
    <s v="R200804"/>
    <x v="89"/>
    <n v="5.9071729957805958"/>
    <n v="0"/>
    <x v="2"/>
    <m/>
    <d v="1899-12-30T04:26:07"/>
    <d v="1899-12-30T02:13:04"/>
    <d v="1899-12-30T04:26:07"/>
    <d v="1899-12-30T05:18:31"/>
    <d v="1899-12-30T02:13:04"/>
    <d v="1899-12-30T02:39:16"/>
    <n v="1520"/>
    <x v="7"/>
    <x v="4"/>
    <n v="200808"/>
    <n v="35"/>
    <n v="0"/>
    <n v="29"/>
  </r>
  <r>
    <d v="2008-09-01T00:00:00"/>
    <d v="2008-09-01T00:00:00"/>
    <x v="2"/>
    <n v="12.4"/>
    <n v="2"/>
    <n v="10"/>
    <n v="0"/>
    <d v="1899-12-30T02:10:00"/>
    <d v="1899-12-30T00:10:29"/>
    <s v="R200804"/>
    <x v="188"/>
    <n v="5.7230769230769285"/>
    <n v="0"/>
    <x v="2"/>
    <m/>
    <d v="1899-12-30T04:34:41"/>
    <d v="1899-12-30T02:17:20"/>
    <d v="1899-12-30T04:34:41"/>
    <d v="1899-12-30T05:27:05"/>
    <d v="1899-12-30T02:17:20"/>
    <d v="1899-12-30T02:43:32"/>
    <n v="1770"/>
    <x v="7"/>
    <x v="5"/>
    <n v="200809"/>
    <n v="36"/>
    <n v="2"/>
    <n v="1"/>
  </r>
  <r>
    <d v="2008-09-01T00:00:00"/>
    <d v="2008-09-01T00:00:00"/>
    <x v="8"/>
    <n v="1"/>
    <n v="0"/>
    <n v="9"/>
    <n v="41"/>
    <d v="1899-12-30T00:09:41"/>
    <d v="1899-12-30T00:09:41"/>
    <s v="R200804"/>
    <x v="168"/>
    <n v="6.196213425129093"/>
    <n v="0"/>
    <x v="2"/>
    <m/>
    <d v="1899-12-30T00:00:00"/>
    <d v="1899-12-30T00:00:00"/>
    <d v="1899-12-30T04:13:42"/>
    <d v="1899-12-30T05:06:06"/>
    <d v="1899-12-30T02:06:51"/>
    <d v="1899-12-30T02:33:03"/>
    <n v="1155"/>
    <x v="7"/>
    <x v="5"/>
    <n v="200809"/>
    <n v="36"/>
    <n v="0"/>
    <n v="1"/>
  </r>
  <r>
    <d v="2008-09-01T00:00:00"/>
    <d v="2008-09-01T00:00:00"/>
    <x v="9"/>
    <n v="1"/>
    <n v="0"/>
    <n v="9"/>
    <n v="41"/>
    <d v="1899-12-30T00:09:41"/>
    <d v="1899-12-30T00:09:41"/>
    <s v="R200804"/>
    <x v="169"/>
    <n v="6.196213425129093"/>
    <n v="0"/>
    <x v="2"/>
    <m/>
    <d v="1899-12-30T00:00:00"/>
    <d v="1899-12-30T00:00:00"/>
    <d v="1899-12-30T04:13:42"/>
    <d v="1899-12-30T05:06:06"/>
    <d v="1899-12-30T02:06:51"/>
    <d v="1899-12-30T02:33:03"/>
    <n v="1155"/>
    <x v="7"/>
    <x v="5"/>
    <n v="200809"/>
    <n v="36"/>
    <n v="0"/>
    <n v="1"/>
  </r>
  <r>
    <d v="2008-09-01T00:00:00"/>
    <d v="2008-09-01T00:00:00"/>
    <x v="10"/>
    <n v="1"/>
    <n v="0"/>
    <n v="9"/>
    <n v="46"/>
    <d v="1899-12-30T00:09:46"/>
    <d v="1899-12-30T00:09:46"/>
    <s v="R200804"/>
    <x v="170"/>
    <n v="6.1433447098976153"/>
    <n v="0"/>
    <x v="2"/>
    <m/>
    <d v="1899-12-30T00:00:00"/>
    <d v="1899-12-30T00:00:00"/>
    <d v="1899-12-30T04:15:53"/>
    <d v="1899-12-30T05:08:17"/>
    <d v="1899-12-30T02:07:57"/>
    <d v="1899-12-30T02:34:09"/>
    <n v="1225"/>
    <x v="7"/>
    <x v="5"/>
    <n v="200809"/>
    <n v="36"/>
    <n v="0"/>
    <n v="1"/>
  </r>
  <r>
    <d v="2008-09-01T00:00:00"/>
    <d v="2008-09-01T00:00:00"/>
    <x v="11"/>
    <n v="1"/>
    <n v="0"/>
    <n v="9"/>
    <n v="40"/>
    <d v="1899-12-30T00:09:40"/>
    <d v="1899-12-30T00:09:40"/>
    <s v="R200804"/>
    <x v="171"/>
    <n v="6.2068965517241432"/>
    <n v="0"/>
    <x v="2"/>
    <m/>
    <d v="1899-12-30T00:00:00"/>
    <d v="1899-12-30T00:00:00"/>
    <d v="1899-12-30T04:13:16"/>
    <d v="1899-12-30T05:05:40"/>
    <d v="1899-12-30T02:06:38"/>
    <d v="1899-12-30T02:32:50"/>
    <n v="1137"/>
    <x v="7"/>
    <x v="5"/>
    <n v="200809"/>
    <n v="36"/>
    <n v="0"/>
    <n v="1"/>
  </r>
  <r>
    <d v="2008-09-01T00:00:00"/>
    <d v="2008-09-01T00:00:00"/>
    <x v="12"/>
    <n v="1"/>
    <n v="0"/>
    <n v="9"/>
    <n v="59"/>
    <d v="1899-12-30T00:09:59"/>
    <d v="1899-12-30T00:09:59"/>
    <s v="R200804"/>
    <x v="172"/>
    <n v="6.0100166944908233"/>
    <n v="0"/>
    <x v="2"/>
    <m/>
    <d v="1899-12-30T00:00:00"/>
    <d v="1899-12-30T00:00:00"/>
    <d v="1899-12-30T04:21:34"/>
    <d v="1899-12-30T05:13:58"/>
    <d v="1899-12-30T02:10:47"/>
    <d v="1899-12-30T02:36:59"/>
    <n v="1393"/>
    <x v="7"/>
    <x v="5"/>
    <n v="200809"/>
    <n v="36"/>
    <n v="0"/>
    <n v="1"/>
  </r>
  <r>
    <d v="2008-09-01T00:00:00"/>
    <d v="2008-09-01T00:00:00"/>
    <x v="13"/>
    <n v="1"/>
    <n v="0"/>
    <n v="10"/>
    <n v="15"/>
    <d v="1899-12-30T00:10:15"/>
    <d v="1899-12-30T00:10:15"/>
    <s v="R200804"/>
    <x v="173"/>
    <n v="5.8536585365853702"/>
    <n v="0"/>
    <x v="2"/>
    <m/>
    <d v="1899-12-30T00:00:00"/>
    <d v="1899-12-30T00:00:00"/>
    <d v="1899-12-30T04:28:33"/>
    <d v="1899-12-30T05:20:57"/>
    <d v="1899-12-30T02:14:16"/>
    <d v="1899-12-30T02:40:29"/>
    <n v="1601"/>
    <x v="7"/>
    <x v="5"/>
    <n v="200809"/>
    <n v="36"/>
    <n v="0"/>
    <n v="1"/>
  </r>
  <r>
    <d v="2008-09-01T00:00:00"/>
    <d v="2008-09-01T00:00:00"/>
    <x v="14"/>
    <n v="1"/>
    <n v="0"/>
    <n v="10"/>
    <n v="13"/>
    <d v="1899-12-30T00:10:13"/>
    <d v="1899-12-30T00:10:13"/>
    <s v="R200804"/>
    <x v="174"/>
    <n v="5.872756933115828"/>
    <n v="0"/>
    <x v="2"/>
    <m/>
    <d v="1899-12-30T00:00:00"/>
    <d v="1899-12-30T00:00:00"/>
    <d v="1899-12-30T04:27:41"/>
    <d v="1899-12-30T05:20:05"/>
    <d v="1899-12-30T02:13:50"/>
    <d v="1899-12-30T02:40:02"/>
    <n v="1572"/>
    <x v="7"/>
    <x v="5"/>
    <n v="200809"/>
    <n v="36"/>
    <n v="0"/>
    <n v="1"/>
  </r>
  <r>
    <d v="2008-09-01T00:00:00"/>
    <d v="2008-09-01T00:00:00"/>
    <x v="15"/>
    <n v="1"/>
    <n v="0"/>
    <n v="10"/>
    <n v="35"/>
    <d v="1899-12-30T00:10:35"/>
    <d v="1899-12-30T00:10:35"/>
    <s v="R200804"/>
    <x v="175"/>
    <n v="5.6692913385826813"/>
    <n v="0"/>
    <x v="2"/>
    <m/>
    <d v="1899-12-30T00:00:00"/>
    <d v="1899-12-30T00:00:00"/>
    <d v="1899-12-30T04:37:17"/>
    <d v="1899-12-30T05:29:41"/>
    <d v="1899-12-30T02:18:38"/>
    <d v="1899-12-30T02:44:51"/>
    <n v="1831"/>
    <x v="7"/>
    <x v="5"/>
    <n v="200809"/>
    <n v="36"/>
    <n v="0"/>
    <n v="1"/>
  </r>
  <r>
    <d v="2008-09-01T00:00:00"/>
    <d v="2008-09-01T00:00:00"/>
    <x v="16"/>
    <n v="1"/>
    <n v="0"/>
    <n v="10"/>
    <n v="58"/>
    <d v="1899-12-30T00:10:58"/>
    <d v="1899-12-30T00:10:58"/>
    <s v="R200804"/>
    <x v="176"/>
    <n v="5.4711246200607944"/>
    <n v="0"/>
    <x v="2"/>
    <m/>
    <d v="1899-12-30T00:00:00"/>
    <d v="1899-12-30T00:00:00"/>
    <d v="1899-12-30T04:47:20"/>
    <d v="1899-12-30T05:39:44"/>
    <d v="1899-12-30T02:23:40"/>
    <d v="1899-12-30T02:49:52"/>
    <n v="2033"/>
    <x v="7"/>
    <x v="5"/>
    <n v="200809"/>
    <n v="36"/>
    <n v="0"/>
    <n v="1"/>
  </r>
  <r>
    <d v="2008-09-01T00:00:00"/>
    <d v="2008-09-01T00:00:00"/>
    <x v="17"/>
    <n v="1"/>
    <n v="0"/>
    <n v="11"/>
    <n v="29"/>
    <d v="1899-12-30T00:11:29"/>
    <d v="1899-12-30T00:11:29"/>
    <s v="R200804"/>
    <x v="177"/>
    <n v="5.224963715529757"/>
    <n v="0"/>
    <x v="2"/>
    <m/>
    <d v="1899-12-30T00:00:00"/>
    <d v="1899-12-30T00:00:00"/>
    <d v="1899-12-30T05:00:52"/>
    <d v="1899-12-30T05:53:16"/>
    <d v="1899-12-30T02:30:26"/>
    <d v="1899-12-30T02:56:38"/>
    <n v="2266"/>
    <x v="7"/>
    <x v="5"/>
    <n v="200809"/>
    <n v="36"/>
    <n v="0"/>
    <n v="1"/>
  </r>
  <r>
    <d v="2008-09-01T00:00:00"/>
    <d v="2008-09-01T00:00:00"/>
    <x v="18"/>
    <n v="1"/>
    <n v="0"/>
    <n v="11"/>
    <n v="16"/>
    <d v="1899-12-30T00:11:16"/>
    <d v="1899-12-30T00:11:16"/>
    <s v="R200804"/>
    <x v="178"/>
    <n v="5.3254437869822517"/>
    <n v="0"/>
    <x v="2"/>
    <m/>
    <d v="1899-12-30T00:00:00"/>
    <d v="1899-12-30T00:00:00"/>
    <d v="1899-12-30T04:55:11"/>
    <d v="1899-12-30T05:47:35"/>
    <d v="1899-12-30T02:27:36"/>
    <d v="1899-12-30T02:53:48"/>
    <n v="2177"/>
    <x v="7"/>
    <x v="5"/>
    <n v="200809"/>
    <n v="36"/>
    <n v="0"/>
    <n v="1"/>
  </r>
  <r>
    <d v="2008-09-01T00:00:00"/>
    <d v="2008-09-01T00:00:00"/>
    <x v="19"/>
    <n v="1"/>
    <n v="0"/>
    <n v="11"/>
    <n v="28"/>
    <d v="1899-12-30T00:11:28"/>
    <d v="1899-12-30T00:11:28"/>
    <s v="R200804"/>
    <x v="179"/>
    <n v="5.2325581395348877"/>
    <n v="0"/>
    <x v="2"/>
    <m/>
    <d v="1899-12-30T00:00:00"/>
    <d v="1899-12-30T00:00:00"/>
    <d v="1899-12-30T05:00:26"/>
    <d v="1899-12-30T05:52:50"/>
    <d v="1899-12-30T02:30:13"/>
    <d v="1899-12-30T02:56:25"/>
    <n v="2259"/>
    <x v="7"/>
    <x v="5"/>
    <n v="200809"/>
    <n v="36"/>
    <n v="0"/>
    <n v="1"/>
  </r>
  <r>
    <d v="2008-09-01T00:00:00"/>
    <d v="2008-09-01T00:00:00"/>
    <x v="20"/>
    <n v="0.4"/>
    <n v="0"/>
    <n v="4"/>
    <n v="53"/>
    <d v="1899-12-30T00:04:53"/>
    <d v="1899-12-30T00:12:12"/>
    <s v="R200804"/>
    <x v="180"/>
    <n v="4.9146757679180935"/>
    <n v="0"/>
    <x v="2"/>
    <m/>
    <d v="1899-12-30T00:00:00"/>
    <d v="1899-12-30T00:00:00"/>
    <d v="1899-12-30T05:19:51"/>
    <d v="1899-12-30T06:12:16"/>
    <d v="1899-12-30T02:39:56"/>
    <d v="1899-12-30T03:06:08"/>
    <n v="2469"/>
    <x v="7"/>
    <x v="5"/>
    <n v="200809"/>
    <n v="36"/>
    <n v="0"/>
    <n v="1"/>
  </r>
  <r>
    <d v="2008-09-03T00:00:00"/>
    <d v="2008-09-03T00:00:00"/>
    <x v="2"/>
    <n v="4.5"/>
    <n v="0"/>
    <n v="46"/>
    <n v="13"/>
    <d v="1899-12-30T00:46:13"/>
    <d v="1899-12-30T00:10:16"/>
    <s v="R200804"/>
    <x v="93"/>
    <n v="5.8420483231157627"/>
    <n v="0"/>
    <x v="31"/>
    <m/>
    <d v="1899-12-30T04:29:05"/>
    <d v="1899-12-30T02:14:33"/>
    <d v="1899-12-30T04:29:05"/>
    <d v="1899-12-30T05:21:29"/>
    <d v="1899-12-30T02:14:33"/>
    <d v="1899-12-30T02:40:45"/>
    <n v="1617"/>
    <x v="7"/>
    <x v="5"/>
    <n v="200809"/>
    <n v="36"/>
    <n v="1"/>
    <n v="3"/>
  </r>
  <r>
    <d v="2008-09-05T00:00:00"/>
    <d v="2008-09-05T00:00:00"/>
    <x v="2"/>
    <n v="4"/>
    <n v="0"/>
    <n v="38"/>
    <n v="13"/>
    <d v="1899-12-30T00:38:13"/>
    <d v="1899-12-30T00:09:33"/>
    <s v="R200804"/>
    <x v="75"/>
    <n v="6.2799825556040174"/>
    <n v="0"/>
    <x v="3"/>
    <m/>
    <d v="1899-12-30T04:10:19"/>
    <d v="1899-12-30T02:05:10"/>
    <d v="1899-12-30T04:10:19"/>
    <d v="1899-12-30T05:02:43"/>
    <d v="1899-12-30T02:05:10"/>
    <d v="1899-12-30T02:31:22"/>
    <n v="1073"/>
    <x v="7"/>
    <x v="5"/>
    <n v="200809"/>
    <n v="36"/>
    <n v="1"/>
    <n v="5"/>
  </r>
  <r>
    <d v="2008-09-06T00:00:00"/>
    <d v="2008-09-06T00:00:00"/>
    <x v="2"/>
    <n v="8"/>
    <n v="1"/>
    <n v="38"/>
    <n v="0"/>
    <d v="1899-12-30T01:38:00"/>
    <d v="1899-12-30T00:12:15"/>
    <s v="R200804"/>
    <x v="139"/>
    <n v="4.8979591836734739"/>
    <n v="0"/>
    <x v="32"/>
    <s v="Walked a bunch"/>
    <d v="1899-12-30T05:20:57"/>
    <d v="1899-12-30T02:40:28"/>
    <d v="1899-12-30T05:20:57"/>
    <d v="1899-12-30T06:13:21"/>
    <d v="1899-12-30T02:40:28"/>
    <d v="1899-12-30T03:06:41"/>
    <n v="2476"/>
    <x v="7"/>
    <x v="5"/>
    <n v="200809"/>
    <n v="36"/>
    <n v="0"/>
    <n v="6"/>
  </r>
  <r>
    <d v="2008-09-08T00:00:00"/>
    <d v="2008-09-08T00:00:00"/>
    <x v="2"/>
    <n v="5"/>
    <n v="0"/>
    <n v="48"/>
    <n v="19"/>
    <d v="1899-12-30T00:48:19"/>
    <d v="1899-12-30T00:09:40"/>
    <s v="R200803"/>
    <x v="97"/>
    <n v="6.2090375991721327"/>
    <n v="0"/>
    <x v="3"/>
    <m/>
    <d v="1899-12-30T04:13:11"/>
    <d v="1899-12-30T02:06:35"/>
    <d v="1899-12-30T04:13:11"/>
    <d v="1899-12-30T05:05:35"/>
    <d v="1899-12-30T02:06:35"/>
    <d v="1899-12-30T02:32:47"/>
    <n v="1134"/>
    <x v="7"/>
    <x v="5"/>
    <n v="200809"/>
    <n v="37"/>
    <n v="1"/>
    <n v="8"/>
  </r>
  <r>
    <d v="2008-09-10T00:00:00"/>
    <d v="2008-09-10T00:00:00"/>
    <x v="2"/>
    <n v="4"/>
    <n v="0"/>
    <n v="39"/>
    <n v="13"/>
    <d v="1899-12-30T00:39:13"/>
    <d v="1899-12-30T00:09:48"/>
    <s v="R200803"/>
    <x v="75"/>
    <n v="6.1198470038249084"/>
    <n v="0"/>
    <x v="14"/>
    <m/>
    <d v="1899-12-30T04:16:52"/>
    <d v="1899-12-30T02:08:26"/>
    <d v="1899-12-30T04:16:52"/>
    <d v="1899-12-30T05:09:16"/>
    <d v="1899-12-30T02:08:26"/>
    <d v="1899-12-30T02:34:38"/>
    <n v="1249"/>
    <x v="7"/>
    <x v="5"/>
    <n v="200809"/>
    <n v="37"/>
    <n v="1"/>
    <n v="10"/>
  </r>
  <r>
    <d v="2008-09-11T00:00:00"/>
    <d v="2008-09-11T00:00:00"/>
    <x v="2"/>
    <n v="6"/>
    <n v="1"/>
    <n v="0"/>
    <n v="38"/>
    <d v="1899-12-30T01:00:38"/>
    <d v="1899-12-30T00:10:06"/>
    <s v="R200803"/>
    <x v="141"/>
    <n v="5.9373282023089651"/>
    <n v="0"/>
    <x v="14"/>
    <m/>
    <d v="1899-12-30T04:24:46"/>
    <d v="1899-12-30T02:12:23"/>
    <d v="1899-12-30T04:24:46"/>
    <d v="1899-12-30T05:17:10"/>
    <d v="1899-12-30T02:12:23"/>
    <d v="1899-12-30T02:38:35"/>
    <n v="1495"/>
    <x v="7"/>
    <x v="5"/>
    <n v="200809"/>
    <n v="37"/>
    <n v="0"/>
    <n v="11"/>
  </r>
  <r>
    <d v="2008-09-12T00:00:00"/>
    <d v="2008-09-12T00:00:00"/>
    <x v="2"/>
    <n v="6"/>
    <n v="0"/>
    <n v="56"/>
    <n v="2"/>
    <d v="1899-12-30T00:56:02"/>
    <d v="1899-12-30T00:09:20"/>
    <s v="R200803"/>
    <x v="141"/>
    <n v="6.4247471743010163"/>
    <n v="0"/>
    <x v="6"/>
    <m/>
    <d v="1899-12-30T04:04:41"/>
    <d v="1899-12-30T02:02:20"/>
    <d v="1899-12-30T04:04:41"/>
    <d v="1899-12-30T04:57:05"/>
    <d v="1899-12-30T02:02:20"/>
    <d v="1899-12-30T02:28:32"/>
    <n v="946"/>
    <x v="7"/>
    <x v="5"/>
    <n v="200809"/>
    <n v="37"/>
    <n v="0"/>
    <n v="12"/>
  </r>
  <r>
    <d v="2008-09-14T00:00:00"/>
    <d v="2008-09-14T00:00:00"/>
    <x v="2"/>
    <n v="18"/>
    <n v="3"/>
    <n v="25"/>
    <n v="54"/>
    <d v="1899-12-30T03:25:54"/>
    <d v="1899-12-30T00:11:26"/>
    <s v="R200803"/>
    <x v="189"/>
    <n v="5.2452646915978667"/>
    <n v="0"/>
    <x v="3"/>
    <m/>
    <d v="1899-12-30T04:59:42"/>
    <d v="1899-12-30T02:29:51"/>
    <d v="1899-12-30T04:59:42"/>
    <d v="1899-12-30T05:52:06"/>
    <d v="1899-12-30T02:29:51"/>
    <d v="1899-12-30T02:56:03"/>
    <n v="2248"/>
    <x v="7"/>
    <x v="5"/>
    <n v="200809"/>
    <n v="38"/>
    <n v="1"/>
    <n v="14"/>
  </r>
  <r>
    <d v="2008-09-14T00:00:00"/>
    <d v="2008-09-14T00:00:00"/>
    <x v="8"/>
    <n v="1"/>
    <n v="0"/>
    <n v="10"/>
    <n v="23"/>
    <d v="1899-12-30T00:10:23"/>
    <d v="1899-12-30T00:10:23"/>
    <s v="R200803"/>
    <x v="189"/>
    <n v="5.7784911717496037"/>
    <n v="0"/>
    <x v="3"/>
    <m/>
    <d v="1899-12-30T00:00:00"/>
    <d v="1899-12-30T00:00:00"/>
    <d v="1899-12-30T04:32:03"/>
    <d v="1899-12-30T05:24:27"/>
    <d v="1899-12-30T02:16:01"/>
    <d v="1899-12-30T02:42:13"/>
    <n v="1699"/>
    <x v="7"/>
    <x v="5"/>
    <n v="200809"/>
    <n v="38"/>
    <n v="0"/>
    <n v="14"/>
  </r>
  <r>
    <d v="2008-09-14T00:00:00"/>
    <d v="2008-09-14T00:00:00"/>
    <x v="9"/>
    <n v="1"/>
    <n v="0"/>
    <n v="10"/>
    <n v="8"/>
    <d v="1899-12-30T00:10:08"/>
    <d v="1899-12-30T00:10:08"/>
    <s v="R200803"/>
    <x v="189"/>
    <n v="5.9210526315789522"/>
    <n v="0"/>
    <x v="3"/>
    <m/>
    <d v="1899-12-30T00:00:00"/>
    <d v="1899-12-30T00:00:00"/>
    <d v="1899-12-30T04:25:30"/>
    <d v="1899-12-30T05:17:54"/>
    <d v="1899-12-30T02:12:45"/>
    <d v="1899-12-30T02:38:57"/>
    <n v="1507"/>
    <x v="7"/>
    <x v="5"/>
    <n v="200809"/>
    <n v="38"/>
    <n v="0"/>
    <n v="14"/>
  </r>
  <r>
    <d v="2008-09-14T00:00:00"/>
    <d v="2008-09-14T00:00:00"/>
    <x v="10"/>
    <n v="1"/>
    <n v="0"/>
    <n v="10"/>
    <n v="13"/>
    <d v="1899-12-30T00:10:13"/>
    <d v="1899-12-30T00:10:13"/>
    <s v="R200803"/>
    <x v="189"/>
    <n v="5.872756933115828"/>
    <n v="0"/>
    <x v="3"/>
    <m/>
    <d v="1899-12-30T00:00:00"/>
    <d v="1899-12-30T00:00:00"/>
    <d v="1899-12-30T04:27:41"/>
    <d v="1899-12-30T05:20:05"/>
    <d v="1899-12-30T02:13:50"/>
    <d v="1899-12-30T02:40:02"/>
    <n v="1572"/>
    <x v="7"/>
    <x v="5"/>
    <n v="200809"/>
    <n v="38"/>
    <n v="0"/>
    <n v="14"/>
  </r>
  <r>
    <d v="2008-09-14T00:00:00"/>
    <d v="2008-09-14T00:00:00"/>
    <x v="11"/>
    <n v="1"/>
    <n v="0"/>
    <n v="10"/>
    <n v="51"/>
    <d v="1899-12-30T00:10:51"/>
    <d v="1899-12-30T00:10:51"/>
    <s v="R200803"/>
    <x v="189"/>
    <n v="5.5299539170506966"/>
    <n v="0"/>
    <x v="3"/>
    <m/>
    <d v="1899-12-30T00:00:00"/>
    <d v="1899-12-30T00:00:00"/>
    <d v="1899-12-30T04:44:16"/>
    <d v="1899-12-30T05:36:40"/>
    <d v="1899-12-30T02:22:08"/>
    <d v="1899-12-30T02:48:20"/>
    <n v="1979"/>
    <x v="7"/>
    <x v="5"/>
    <n v="200809"/>
    <n v="38"/>
    <n v="0"/>
    <n v="14"/>
  </r>
  <r>
    <d v="2008-09-14T00:00:00"/>
    <d v="2008-09-14T00:00:00"/>
    <x v="12"/>
    <n v="1"/>
    <n v="0"/>
    <n v="10"/>
    <n v="39"/>
    <d v="1899-12-30T00:10:39"/>
    <d v="1899-12-30T00:10:39"/>
    <s v="R200803"/>
    <x v="189"/>
    <n v="5.6338028169014125"/>
    <n v="0"/>
    <x v="3"/>
    <m/>
    <d v="1899-12-30T00:00:00"/>
    <d v="1899-12-30T00:00:00"/>
    <d v="1899-12-30T04:39:02"/>
    <d v="1899-12-30T05:31:26"/>
    <d v="1899-12-30T02:19:31"/>
    <d v="1899-12-30T02:45:43"/>
    <n v="1861"/>
    <x v="7"/>
    <x v="5"/>
    <n v="200809"/>
    <n v="38"/>
    <n v="0"/>
    <n v="14"/>
  </r>
  <r>
    <d v="2008-09-14T00:00:00"/>
    <d v="2008-09-14T00:00:00"/>
    <x v="13"/>
    <n v="1"/>
    <n v="0"/>
    <n v="11"/>
    <n v="51"/>
    <d v="1899-12-30T00:11:51"/>
    <d v="1899-12-30T00:11:51"/>
    <s v="R200803"/>
    <x v="189"/>
    <n v="5.0632911392405111"/>
    <n v="0"/>
    <x v="3"/>
    <m/>
    <d v="1899-12-30T00:00:00"/>
    <d v="1899-12-30T00:00:00"/>
    <d v="1899-12-30T05:10:28"/>
    <d v="1899-12-30T06:02:52"/>
    <d v="1899-12-30T02:35:14"/>
    <d v="1899-12-30T03:01:26"/>
    <n v="2377"/>
    <x v="7"/>
    <x v="5"/>
    <n v="200809"/>
    <n v="38"/>
    <n v="0"/>
    <n v="14"/>
  </r>
  <r>
    <d v="2008-09-14T00:00:00"/>
    <d v="2008-09-14T00:00:00"/>
    <x v="14"/>
    <n v="1"/>
    <n v="0"/>
    <n v="12"/>
    <n v="7"/>
    <d v="1899-12-30T00:12:07"/>
    <d v="1899-12-30T00:12:07"/>
    <s v="R200803"/>
    <x v="189"/>
    <n v="4.9518569463548872"/>
    <n v="0"/>
    <x v="3"/>
    <m/>
    <d v="1899-12-30T00:00:00"/>
    <d v="1899-12-30T00:00:00"/>
    <d v="1899-12-30T05:17:27"/>
    <d v="1899-12-30T06:09:51"/>
    <d v="1899-12-30T02:38:44"/>
    <d v="1899-12-30T03:04:56"/>
    <n v="2449"/>
    <x v="7"/>
    <x v="5"/>
    <n v="200809"/>
    <n v="38"/>
    <n v="0"/>
    <n v="14"/>
  </r>
  <r>
    <d v="2008-09-14T00:00:00"/>
    <d v="2008-09-14T00:00:00"/>
    <x v="15"/>
    <n v="1"/>
    <n v="0"/>
    <n v="11"/>
    <n v="45"/>
    <d v="1899-12-30T00:11:45"/>
    <d v="1899-12-30T00:11:45"/>
    <s v="R200803"/>
    <x v="189"/>
    <n v="5.1063829787234081"/>
    <n v="0"/>
    <x v="3"/>
    <m/>
    <d v="1899-12-30T00:00:00"/>
    <d v="1899-12-30T00:00:00"/>
    <d v="1899-12-30T05:07:51"/>
    <d v="1899-12-30T06:00:15"/>
    <d v="1899-12-30T02:33:56"/>
    <d v="1899-12-30T03:00:08"/>
    <n v="2347"/>
    <x v="7"/>
    <x v="5"/>
    <n v="200809"/>
    <n v="38"/>
    <n v="0"/>
    <n v="14"/>
  </r>
  <r>
    <d v="2008-09-14T00:00:00"/>
    <d v="2008-09-14T00:00:00"/>
    <x v="16"/>
    <n v="1"/>
    <n v="0"/>
    <n v="11"/>
    <n v="4"/>
    <d v="1899-12-30T00:11:04"/>
    <d v="1899-12-30T00:11:04"/>
    <s v="R200803"/>
    <x v="189"/>
    <n v="5.4216867469879562"/>
    <n v="0"/>
    <x v="3"/>
    <m/>
    <d v="1899-12-30T00:00:00"/>
    <d v="1899-12-30T00:00:00"/>
    <d v="1899-12-30T04:49:57"/>
    <d v="1899-12-30T05:42:21"/>
    <d v="1899-12-30T02:24:58"/>
    <d v="1899-12-30T02:51:10"/>
    <n v="2085"/>
    <x v="7"/>
    <x v="5"/>
    <n v="200809"/>
    <n v="38"/>
    <n v="0"/>
    <n v="14"/>
  </r>
  <r>
    <d v="2008-09-14T00:00:00"/>
    <d v="2008-09-14T00:00:00"/>
    <x v="17"/>
    <n v="1"/>
    <n v="0"/>
    <n v="10"/>
    <n v="45"/>
    <d v="1899-12-30T00:10:45"/>
    <d v="1899-12-30T00:10:45"/>
    <s v="R200803"/>
    <x v="189"/>
    <n v="5.581395348837213"/>
    <n v="0"/>
    <x v="3"/>
    <m/>
    <d v="1899-12-30T00:00:00"/>
    <d v="1899-12-30T00:00:00"/>
    <d v="1899-12-30T04:41:39"/>
    <d v="1899-12-30T05:34:03"/>
    <d v="1899-12-30T02:20:50"/>
    <d v="1899-12-30T02:47:02"/>
    <n v="1915"/>
    <x v="7"/>
    <x v="5"/>
    <n v="200809"/>
    <n v="38"/>
    <n v="0"/>
    <n v="14"/>
  </r>
  <r>
    <d v="2008-09-14T00:00:00"/>
    <d v="2008-09-14T00:00:00"/>
    <x v="18"/>
    <n v="1"/>
    <n v="0"/>
    <n v="11"/>
    <n v="54"/>
    <d v="1899-12-30T00:11:54"/>
    <d v="1899-12-30T00:11:54"/>
    <s v="R200803"/>
    <x v="189"/>
    <n v="5.0420168067226934"/>
    <n v="0"/>
    <x v="3"/>
    <m/>
    <d v="1899-12-30T00:00:00"/>
    <d v="1899-12-30T00:00:00"/>
    <d v="1899-12-30T05:11:47"/>
    <d v="1899-12-30T06:04:11"/>
    <d v="1899-12-30T02:35:53"/>
    <d v="1899-12-30T03:02:05"/>
    <n v="2392"/>
    <x v="7"/>
    <x v="5"/>
    <n v="200809"/>
    <n v="38"/>
    <n v="0"/>
    <n v="14"/>
  </r>
  <r>
    <d v="2008-09-14T00:00:00"/>
    <d v="2008-09-14T00:00:00"/>
    <x v="19"/>
    <n v="1"/>
    <n v="0"/>
    <n v="11"/>
    <n v="3"/>
    <d v="1899-12-30T00:11:03"/>
    <d v="1899-12-30T00:11:03"/>
    <s v="R200803"/>
    <x v="189"/>
    <n v="5.429864253393669"/>
    <n v="0"/>
    <x v="3"/>
    <m/>
    <d v="1899-12-30T00:00:00"/>
    <d v="1899-12-30T00:00:00"/>
    <d v="1899-12-30T04:49:31"/>
    <d v="1899-12-30T05:41:55"/>
    <d v="1899-12-30T02:24:45"/>
    <d v="1899-12-30T02:50:57"/>
    <n v="2076"/>
    <x v="7"/>
    <x v="5"/>
    <n v="200809"/>
    <n v="38"/>
    <n v="0"/>
    <n v="14"/>
  </r>
  <r>
    <d v="2008-09-14T00:00:00"/>
    <d v="2008-09-14T00:00:00"/>
    <x v="20"/>
    <n v="1"/>
    <n v="0"/>
    <n v="10"/>
    <n v="47"/>
    <d v="1899-12-30T00:10:47"/>
    <d v="1899-12-30T00:10:47"/>
    <s v="R200803"/>
    <x v="189"/>
    <n v="5.5641421947449814"/>
    <n v="0"/>
    <x v="3"/>
    <m/>
    <d v="1899-12-30T00:00:00"/>
    <d v="1899-12-30T00:00:00"/>
    <d v="1899-12-30T04:42:31"/>
    <d v="1899-12-30T05:34:55"/>
    <d v="1899-12-30T02:21:16"/>
    <d v="1899-12-30T02:47:28"/>
    <n v="1939"/>
    <x v="7"/>
    <x v="5"/>
    <n v="200809"/>
    <n v="38"/>
    <n v="0"/>
    <n v="14"/>
  </r>
  <r>
    <d v="2008-09-14T00:00:00"/>
    <d v="2008-09-14T00:00:00"/>
    <x v="21"/>
    <n v="1"/>
    <n v="0"/>
    <n v="12"/>
    <n v="20"/>
    <d v="1899-12-30T00:12:20"/>
    <d v="1899-12-30T00:12:20"/>
    <s v="R200803"/>
    <x v="189"/>
    <n v="4.8648648648648685"/>
    <n v="0"/>
    <x v="3"/>
    <m/>
    <d v="1899-12-30T00:00:00"/>
    <d v="1899-12-30T00:00:00"/>
    <d v="1899-12-30T05:23:08"/>
    <d v="1899-12-30T06:15:32"/>
    <d v="1899-12-30T02:41:34"/>
    <d v="1899-12-30T03:07:46"/>
    <n v="2485"/>
    <x v="7"/>
    <x v="5"/>
    <n v="200809"/>
    <n v="38"/>
    <n v="0"/>
    <n v="14"/>
  </r>
  <r>
    <d v="2008-09-14T00:00:00"/>
    <d v="2008-09-14T00:00:00"/>
    <x v="25"/>
    <n v="1"/>
    <n v="0"/>
    <n v="11"/>
    <n v="18"/>
    <d v="1899-12-30T00:11:18"/>
    <d v="1899-12-30T00:11:18"/>
    <s v="R200803"/>
    <x v="189"/>
    <n v="5.3097345132743401"/>
    <n v="0"/>
    <x v="3"/>
    <m/>
    <d v="1899-12-30T00:00:00"/>
    <d v="1899-12-30T00:00:00"/>
    <d v="1899-12-30T04:56:04"/>
    <d v="1899-12-30T05:48:28"/>
    <d v="1899-12-30T02:28:02"/>
    <d v="1899-12-30T02:54:14"/>
    <n v="2197"/>
    <x v="7"/>
    <x v="5"/>
    <n v="200809"/>
    <n v="38"/>
    <n v="0"/>
    <n v="14"/>
  </r>
  <r>
    <d v="2008-09-14T00:00:00"/>
    <d v="2008-09-14T00:00:00"/>
    <x v="26"/>
    <n v="1"/>
    <n v="0"/>
    <n v="15"/>
    <n v="47"/>
    <d v="1899-12-30T00:15:47"/>
    <d v="1899-12-30T00:15:47"/>
    <s v="R200803"/>
    <x v="189"/>
    <n v="3.8014783526927167"/>
    <n v="0"/>
    <x v="3"/>
    <m/>
    <d v="1899-12-30T00:00:00"/>
    <d v="1899-12-30T00:00:00"/>
    <d v="1899-12-30T06:53:31"/>
    <d v="1899-12-30T07:45:55"/>
    <d v="1899-12-30T03:26:46"/>
    <d v="1899-12-30T03:52:58"/>
    <n v="2707"/>
    <x v="7"/>
    <x v="5"/>
    <n v="200809"/>
    <n v="38"/>
    <n v="0"/>
    <n v="14"/>
  </r>
  <r>
    <d v="2008-09-14T00:00:00"/>
    <d v="2008-09-14T00:00:00"/>
    <x v="27"/>
    <n v="1"/>
    <n v="0"/>
    <n v="13"/>
    <n v="57"/>
    <d v="1899-12-30T00:13:57"/>
    <d v="1899-12-30T00:13:57"/>
    <s v="R200803"/>
    <x v="189"/>
    <n v="4.3010752688172076"/>
    <n v="0"/>
    <x v="3"/>
    <m/>
    <d v="1899-12-30T00:00:00"/>
    <d v="1899-12-30T00:00:00"/>
    <d v="1899-12-30T06:05:29"/>
    <d v="1899-12-30T06:57:53"/>
    <d v="1899-12-30T03:02:45"/>
    <d v="1899-12-30T03:28:57"/>
    <n v="2631"/>
    <x v="7"/>
    <x v="5"/>
    <n v="200809"/>
    <n v="38"/>
    <n v="0"/>
    <n v="14"/>
  </r>
  <r>
    <d v="2008-09-14T00:00:00"/>
    <d v="2008-09-14T00:00:00"/>
    <x v="28"/>
    <n v="1"/>
    <n v="0"/>
    <n v="9"/>
    <n v="51"/>
    <d v="1899-12-30T00:09:51"/>
    <d v="1899-12-30T00:09:51"/>
    <s v="R200803"/>
    <x v="189"/>
    <n v="6.0913705583756395"/>
    <n v="0"/>
    <x v="3"/>
    <m/>
    <d v="1899-12-30T00:00:00"/>
    <d v="1899-12-30T00:00:00"/>
    <d v="1899-12-30T04:18:04"/>
    <d v="1899-12-30T05:10:28"/>
    <d v="1899-12-30T02:09:02"/>
    <d v="1899-12-30T02:35:14"/>
    <n v="1294"/>
    <x v="7"/>
    <x v="5"/>
    <n v="200809"/>
    <n v="38"/>
    <n v="0"/>
    <n v="14"/>
  </r>
  <r>
    <d v="2008-09-17T00:00:00"/>
    <d v="2008-09-17T00:00:00"/>
    <x v="2"/>
    <n v="5"/>
    <n v="0"/>
    <n v="49"/>
    <n v="18"/>
    <d v="1899-12-30T00:49:18"/>
    <d v="1899-12-30T00:09:52"/>
    <s v="R200804"/>
    <x v="97"/>
    <n v="6.0851926977687674"/>
    <n v="0"/>
    <x v="2"/>
    <m/>
    <d v="1899-12-30T04:18:20"/>
    <d v="1899-12-30T02:09:10"/>
    <d v="1899-12-30T04:18:20"/>
    <d v="1899-12-30T05:10:44"/>
    <d v="1899-12-30T02:09:10"/>
    <d v="1899-12-30T02:35:22"/>
    <n v="1305"/>
    <x v="7"/>
    <x v="5"/>
    <n v="200809"/>
    <n v="38"/>
    <n v="2"/>
    <n v="17"/>
  </r>
  <r>
    <d v="2008-09-19T00:00:00"/>
    <d v="2008-09-19T00:00:00"/>
    <x v="2"/>
    <n v="5"/>
    <n v="0"/>
    <n v="46"/>
    <n v="21"/>
    <d v="1899-12-30T00:46:21"/>
    <d v="1899-12-30T00:09:16"/>
    <s v="R200804"/>
    <x v="97"/>
    <n v="6.4724919093851181"/>
    <n v="0"/>
    <x v="14"/>
    <m/>
    <d v="1899-12-30T04:02:52"/>
    <d v="1899-12-30T02:01:26"/>
    <d v="1899-12-30T04:02:52"/>
    <d v="1899-12-30T04:55:16"/>
    <d v="1899-12-30T02:01:26"/>
    <d v="1899-12-30T02:27:38"/>
    <n v="906"/>
    <x v="7"/>
    <x v="5"/>
    <n v="200809"/>
    <n v="38"/>
    <n v="1"/>
    <n v="19"/>
  </r>
  <r>
    <d v="2008-09-20T00:00:00"/>
    <d v="2008-09-20T00:00:00"/>
    <x v="2"/>
    <n v="20"/>
    <n v="3"/>
    <n v="53"/>
    <n v="3"/>
    <d v="1899-12-30T03:53:03"/>
    <d v="1899-12-30T00:11:39"/>
    <s v="R200804"/>
    <x v="190"/>
    <n v="5.1491096331259421"/>
    <n v="0"/>
    <x v="14"/>
    <s v="Ouch!!!"/>
    <d v="1899-12-30T05:05:18"/>
    <d v="1899-12-30T02:32:39"/>
    <d v="1899-12-30T05:05:18"/>
    <d v="1899-12-30T05:57:42"/>
    <d v="1899-12-30T02:32:39"/>
    <d v="1899-12-30T02:58:51"/>
    <n v="2315"/>
    <x v="7"/>
    <x v="5"/>
    <n v="200809"/>
    <n v="38"/>
    <n v="0"/>
    <n v="20"/>
  </r>
  <r>
    <d v="2008-09-23T00:00:00"/>
    <d v="2008-09-23T00:00:00"/>
    <x v="2"/>
    <n v="3.5"/>
    <n v="0"/>
    <n v="35"/>
    <n v="1"/>
    <d v="1899-12-30T00:35:01"/>
    <d v="1899-12-30T00:10:00"/>
    <s v="R200804"/>
    <x v="89"/>
    <n v="5.9971442170395095"/>
    <n v="0"/>
    <x v="14"/>
    <m/>
    <d v="1899-12-30T04:22:07"/>
    <d v="1899-12-30T02:11:04"/>
    <d v="1899-12-30T04:22:07"/>
    <d v="1899-12-30T05:14:32"/>
    <d v="1899-12-30T02:11:04"/>
    <d v="1899-12-30T02:37:16"/>
    <n v="1427"/>
    <x v="7"/>
    <x v="5"/>
    <n v="200809"/>
    <n v="39"/>
    <n v="2"/>
    <n v="23"/>
  </r>
  <r>
    <d v="2008-09-28T00:00:00"/>
    <d v="2008-09-28T00:00:00"/>
    <x v="2"/>
    <n v="11"/>
    <n v="2"/>
    <n v="5"/>
    <n v="0"/>
    <d v="1899-12-30T02:05:00"/>
    <d v="1899-12-30T00:11:22"/>
    <s v="R200803"/>
    <x v="19"/>
    <n v="5.2800000000000038"/>
    <n v="0"/>
    <x v="7"/>
    <m/>
    <d v="1899-12-30T04:57:44"/>
    <d v="1899-12-30T02:28:52"/>
    <d v="1899-12-30T04:57:44"/>
    <d v="1899-12-30T05:50:08"/>
    <d v="1899-12-30T02:28:52"/>
    <d v="1899-12-30T02:55:04"/>
    <n v="2226"/>
    <x v="7"/>
    <x v="5"/>
    <n v="200809"/>
    <n v="40"/>
    <n v="4"/>
    <n v="28"/>
  </r>
  <r>
    <d v="2008-09-30T00:00:00"/>
    <d v="2008-09-30T00:00:00"/>
    <x v="2"/>
    <n v="4.5"/>
    <n v="0"/>
    <n v="45"/>
    <n v="10"/>
    <d v="1899-12-30T00:45:10"/>
    <d v="1899-12-30T00:10:02"/>
    <s v="R200803"/>
    <x v="93"/>
    <n v="5.9778597785977903"/>
    <n v="0"/>
    <x v="2"/>
    <m/>
    <d v="1899-12-30T04:22:58"/>
    <d v="1899-12-30T02:11:29"/>
    <d v="1899-12-30T04:22:58"/>
    <d v="1899-12-30T05:15:22"/>
    <d v="1899-12-30T02:11:29"/>
    <d v="1899-12-30T02:37:41"/>
    <n v="1451"/>
    <x v="7"/>
    <x v="5"/>
    <n v="200809"/>
    <n v="40"/>
    <n v="1"/>
    <n v="30"/>
  </r>
  <r>
    <d v="2008-10-03T00:00:00"/>
    <d v="2008-10-03T00:00:00"/>
    <x v="2"/>
    <n v="5"/>
    <n v="0"/>
    <n v="51"/>
    <n v="1"/>
    <d v="1899-12-30T00:51:01"/>
    <d v="1899-12-30T00:10:12"/>
    <s v="R200803"/>
    <x v="97"/>
    <n v="5.8804312316236569"/>
    <n v="0"/>
    <x v="6"/>
    <m/>
    <d v="1899-12-30T04:27:20"/>
    <d v="1899-12-30T02:13:40"/>
    <d v="1899-12-30T04:27:20"/>
    <d v="1899-12-30T05:19:44"/>
    <d v="1899-12-30T02:13:40"/>
    <d v="1899-12-30T02:39:52"/>
    <n v="1563"/>
    <x v="7"/>
    <x v="6"/>
    <n v="200810"/>
    <n v="40"/>
    <n v="2"/>
    <n v="3"/>
  </r>
  <r>
    <d v="2008-10-05T00:00:00"/>
    <d v="2008-10-05T00:00:00"/>
    <x v="2"/>
    <n v="18"/>
    <n v="3"/>
    <n v="20"/>
    <n v="44"/>
    <d v="1899-12-30T03:20:44"/>
    <d v="1899-12-30T00:11:09"/>
    <s v="R200803"/>
    <x v="189"/>
    <n v="5.3802723347725054"/>
    <n v="0"/>
    <x v="12"/>
    <m/>
    <d v="1899-12-30T04:52:11"/>
    <d v="1899-12-30T02:26:05"/>
    <d v="1899-12-30T04:52:11"/>
    <d v="1899-12-30T05:44:35"/>
    <d v="1899-12-30T02:26:05"/>
    <d v="1899-12-30T02:52:17"/>
    <n v="2140"/>
    <x v="7"/>
    <x v="6"/>
    <n v="200810"/>
    <n v="41"/>
    <n v="1"/>
    <n v="5"/>
  </r>
  <r>
    <d v="2008-10-08T00:00:00"/>
    <d v="2008-10-08T00:00:00"/>
    <x v="2"/>
    <n v="6"/>
    <n v="0"/>
    <n v="55"/>
    <n v="25"/>
    <d v="1899-12-30T00:55:25"/>
    <d v="1899-12-30T00:09:14"/>
    <s v="R200804"/>
    <x v="141"/>
    <n v="6.4962406015037644"/>
    <n v="0"/>
    <x v="22"/>
    <m/>
    <d v="1899-12-30T04:01:59"/>
    <d v="1899-12-30T02:01:00"/>
    <d v="1899-12-30T04:01:59"/>
    <d v="1899-12-30T04:54:23"/>
    <d v="1899-12-30T02:01:00"/>
    <d v="1899-12-30T02:27:12"/>
    <n v="885"/>
    <x v="7"/>
    <x v="6"/>
    <n v="200810"/>
    <n v="41"/>
    <n v="2"/>
    <n v="8"/>
  </r>
  <r>
    <d v="2008-10-10T00:00:00"/>
    <d v="2008-10-10T00:00:00"/>
    <x v="2"/>
    <n v="4.58"/>
    <n v="0"/>
    <n v="45"/>
    <n v="17"/>
    <d v="1899-12-30T00:45:17"/>
    <d v="1899-12-30T00:09:53"/>
    <s v="R200804"/>
    <x v="93"/>
    <n v="6.0684578579315476"/>
    <n v="0"/>
    <x v="14"/>
    <m/>
    <d v="1899-12-30T04:19:03"/>
    <d v="1899-12-30T02:09:31"/>
    <d v="1899-12-30T04:19:03"/>
    <d v="1899-12-30T05:11:27"/>
    <d v="1899-12-30T02:09:31"/>
    <d v="1899-12-30T02:35:43"/>
    <n v="1332"/>
    <x v="7"/>
    <x v="6"/>
    <n v="200810"/>
    <n v="41"/>
    <n v="1"/>
    <n v="10"/>
  </r>
  <r>
    <d v="2008-10-12T00:00:00"/>
    <d v="2008-10-12T00:00:00"/>
    <x v="2"/>
    <n v="11.5"/>
    <n v="1"/>
    <n v="57"/>
    <n v="57"/>
    <d v="1899-12-30T01:57:57"/>
    <d v="1899-12-30T00:10:15"/>
    <s v="R200804"/>
    <x v="191"/>
    <n v="5.8499364137346381"/>
    <n v="0"/>
    <x v="14"/>
    <m/>
    <d v="1899-12-30T04:28:43"/>
    <d v="1899-12-30T02:14:22"/>
    <d v="1899-12-30T04:28:43"/>
    <d v="1899-12-30T05:21:07"/>
    <d v="1899-12-30T02:14:22"/>
    <d v="1899-12-30T02:40:34"/>
    <n v="1605"/>
    <x v="7"/>
    <x v="6"/>
    <n v="200810"/>
    <n v="42"/>
    <n v="1"/>
    <n v="12"/>
  </r>
  <r>
    <d v="2008-10-12T00:00:00"/>
    <d v="2008-10-12T00:00:00"/>
    <x v="8"/>
    <n v="1"/>
    <n v="0"/>
    <n v="9"/>
    <n v="59"/>
    <d v="1899-12-30T00:09:59"/>
    <d v="1899-12-30T00:09:59"/>
    <s v="R200804"/>
    <x v="191"/>
    <n v="6.0100166944908233"/>
    <n v="0"/>
    <x v="14"/>
    <m/>
    <d v="1899-12-30T00:00:00"/>
    <d v="1899-12-30T00:00:00"/>
    <d v="1899-12-30T04:21:34"/>
    <d v="1899-12-30T05:13:58"/>
    <d v="1899-12-30T02:10:47"/>
    <d v="1899-12-30T02:36:59"/>
    <n v="1393"/>
    <x v="7"/>
    <x v="6"/>
    <n v="200810"/>
    <n v="42"/>
    <n v="0"/>
    <n v="12"/>
  </r>
  <r>
    <d v="2008-10-12T00:00:00"/>
    <d v="2008-10-12T00:00:00"/>
    <x v="9"/>
    <n v="1"/>
    <n v="0"/>
    <n v="9"/>
    <n v="53"/>
    <d v="1899-12-30T00:09:53"/>
    <d v="1899-12-30T00:09:53"/>
    <s v="R200804"/>
    <x v="191"/>
    <n v="6.070826306914002"/>
    <n v="0"/>
    <x v="14"/>
    <m/>
    <d v="1899-12-30T00:00:00"/>
    <d v="1899-12-30T00:00:00"/>
    <d v="1899-12-30T04:18:57"/>
    <d v="1899-12-30T05:11:21"/>
    <d v="1899-12-30T02:09:28"/>
    <d v="1899-12-30T02:35:40"/>
    <n v="1326"/>
    <x v="7"/>
    <x v="6"/>
    <n v="200810"/>
    <n v="42"/>
    <n v="0"/>
    <n v="12"/>
  </r>
  <r>
    <d v="2008-10-12T00:00:00"/>
    <d v="2008-10-12T00:00:00"/>
    <x v="10"/>
    <n v="1"/>
    <n v="0"/>
    <n v="9"/>
    <n v="51"/>
    <d v="1899-12-30T00:09:51"/>
    <d v="1899-12-30T00:09:51"/>
    <s v="R200804"/>
    <x v="191"/>
    <n v="6.0913705583756395"/>
    <n v="0"/>
    <x v="14"/>
    <m/>
    <d v="1899-12-30T00:00:00"/>
    <d v="1899-12-30T00:00:00"/>
    <d v="1899-12-30T04:18:04"/>
    <d v="1899-12-30T05:10:28"/>
    <d v="1899-12-30T02:09:02"/>
    <d v="1899-12-30T02:35:14"/>
    <n v="1294"/>
    <x v="7"/>
    <x v="6"/>
    <n v="200810"/>
    <n v="42"/>
    <n v="0"/>
    <n v="12"/>
  </r>
  <r>
    <d v="2008-10-12T00:00:00"/>
    <d v="2008-10-12T00:00:00"/>
    <x v="11"/>
    <n v="1"/>
    <n v="0"/>
    <n v="9"/>
    <n v="34"/>
    <d v="1899-12-30T00:09:34"/>
    <d v="1899-12-30T00:09:34"/>
    <s v="R200804"/>
    <x v="191"/>
    <n v="6.2717770034843259"/>
    <n v="0"/>
    <x v="14"/>
    <m/>
    <d v="1899-12-30T00:00:00"/>
    <d v="1899-12-30T00:00:00"/>
    <d v="1899-12-30T04:10:39"/>
    <d v="1899-12-30T05:03:03"/>
    <d v="1899-12-30T02:05:19"/>
    <d v="1899-12-30T02:31:31"/>
    <n v="1079"/>
    <x v="7"/>
    <x v="6"/>
    <n v="200810"/>
    <n v="42"/>
    <n v="0"/>
    <n v="12"/>
  </r>
  <r>
    <d v="2008-10-12T00:00:00"/>
    <d v="2008-10-12T00:00:00"/>
    <x v="12"/>
    <n v="1"/>
    <n v="0"/>
    <n v="10"/>
    <n v="16"/>
    <d v="1899-12-30T00:10:16"/>
    <d v="1899-12-30T00:10:16"/>
    <s v="R200804"/>
    <x v="191"/>
    <n v="5.8441558441558481"/>
    <n v="0"/>
    <x v="14"/>
    <m/>
    <d v="1899-12-30T00:00:00"/>
    <d v="1899-12-30T00:00:00"/>
    <d v="1899-12-30T04:28:59"/>
    <d v="1899-12-30T05:21:23"/>
    <d v="1899-12-30T02:14:30"/>
    <d v="1899-12-30T02:40:42"/>
    <n v="1611"/>
    <x v="7"/>
    <x v="6"/>
    <n v="200810"/>
    <n v="42"/>
    <n v="0"/>
    <n v="12"/>
  </r>
  <r>
    <d v="2008-10-12T00:00:00"/>
    <d v="2008-10-12T00:00:00"/>
    <x v="13"/>
    <n v="1"/>
    <n v="0"/>
    <n v="10"/>
    <n v="3"/>
    <d v="1899-12-30T00:10:03"/>
    <d v="1899-12-30T00:10:03"/>
    <s v="R200804"/>
    <x v="191"/>
    <n v="5.9701492537313472"/>
    <n v="0"/>
    <x v="14"/>
    <m/>
    <d v="1899-12-30T00:00:00"/>
    <d v="1899-12-30T00:00:00"/>
    <d v="1899-12-30T04:23:19"/>
    <d v="1899-12-30T05:15:43"/>
    <d v="1899-12-30T02:11:39"/>
    <d v="1899-12-30T02:37:51"/>
    <n v="1461"/>
    <x v="7"/>
    <x v="6"/>
    <n v="200810"/>
    <n v="42"/>
    <n v="0"/>
    <n v="12"/>
  </r>
  <r>
    <d v="2008-10-12T00:00:00"/>
    <d v="2008-10-12T00:00:00"/>
    <x v="14"/>
    <n v="1"/>
    <n v="0"/>
    <n v="10"/>
    <n v="51"/>
    <d v="1899-12-30T00:10:51"/>
    <d v="1899-12-30T00:10:51"/>
    <s v="R200804"/>
    <x v="191"/>
    <n v="5.5299539170506966"/>
    <n v="0"/>
    <x v="14"/>
    <m/>
    <d v="1899-12-30T00:00:00"/>
    <d v="1899-12-30T00:00:00"/>
    <d v="1899-12-30T04:44:16"/>
    <d v="1899-12-30T05:36:40"/>
    <d v="1899-12-30T02:22:08"/>
    <d v="1899-12-30T02:48:20"/>
    <n v="1979"/>
    <x v="7"/>
    <x v="6"/>
    <n v="200810"/>
    <n v="42"/>
    <n v="0"/>
    <n v="12"/>
  </r>
  <r>
    <d v="2008-10-12T00:00:00"/>
    <d v="2008-10-12T00:00:00"/>
    <x v="15"/>
    <n v="1"/>
    <n v="0"/>
    <n v="10"/>
    <n v="32"/>
    <d v="1899-12-30T00:10:32"/>
    <d v="1899-12-30T00:10:32"/>
    <s v="R200804"/>
    <x v="191"/>
    <n v="5.6962025316455742"/>
    <n v="0"/>
    <x v="14"/>
    <m/>
    <d v="1899-12-30T00:00:00"/>
    <d v="1899-12-30T00:00:00"/>
    <d v="1899-12-30T04:35:58"/>
    <d v="1899-12-30T05:28:22"/>
    <d v="1899-12-30T02:17:59"/>
    <d v="1899-12-30T02:44:11"/>
    <n v="1807"/>
    <x v="7"/>
    <x v="6"/>
    <n v="200810"/>
    <n v="42"/>
    <n v="0"/>
    <n v="12"/>
  </r>
  <r>
    <d v="2008-10-12T00:00:00"/>
    <d v="2008-10-12T00:00:00"/>
    <x v="16"/>
    <n v="1"/>
    <n v="0"/>
    <n v="10"/>
    <n v="4"/>
    <d v="1899-12-30T00:10:04"/>
    <d v="1899-12-30T00:10:04"/>
    <s v="R200804"/>
    <x v="191"/>
    <n v="5.9602649006622563"/>
    <n v="0"/>
    <x v="14"/>
    <m/>
    <d v="1899-12-30T00:00:00"/>
    <d v="1899-12-30T00:00:00"/>
    <d v="1899-12-30T04:23:45"/>
    <d v="1899-12-30T05:16:09"/>
    <d v="1899-12-30T02:11:52"/>
    <d v="1899-12-30T02:38:04"/>
    <n v="1474"/>
    <x v="7"/>
    <x v="6"/>
    <n v="200810"/>
    <n v="42"/>
    <n v="0"/>
    <n v="12"/>
  </r>
  <r>
    <d v="2008-10-12T00:00:00"/>
    <d v="2008-10-12T00:00:00"/>
    <x v="17"/>
    <n v="1"/>
    <n v="0"/>
    <n v="12"/>
    <n v="0"/>
    <d v="1899-12-30T00:12:00"/>
    <d v="1899-12-30T00:12:00"/>
    <s v="R200804"/>
    <x v="191"/>
    <n v="5.0000000000000036"/>
    <n v="0"/>
    <x v="14"/>
    <m/>
    <d v="1899-12-30T00:00:00"/>
    <d v="1899-12-30T00:00:00"/>
    <d v="1899-12-30T05:14:24"/>
    <d v="1899-12-30T06:06:48"/>
    <d v="1899-12-30T02:37:12"/>
    <d v="1899-12-30T03:03:24"/>
    <n v="2418"/>
    <x v="7"/>
    <x v="6"/>
    <n v="200810"/>
    <n v="42"/>
    <n v="0"/>
    <n v="12"/>
  </r>
  <r>
    <d v="2008-10-12T00:00:00"/>
    <d v="2008-10-12T00:00:00"/>
    <x v="18"/>
    <n v="1"/>
    <n v="0"/>
    <n v="10"/>
    <n v="57"/>
    <d v="1899-12-30T00:10:57"/>
    <d v="1899-12-30T00:10:57"/>
    <s v="R200804"/>
    <x v="191"/>
    <n v="5.4794520547945256"/>
    <n v="0"/>
    <x v="14"/>
    <m/>
    <d v="1899-12-30T00:00:00"/>
    <d v="1899-12-30T00:00:00"/>
    <d v="1899-12-30T04:46:53"/>
    <d v="1899-12-30T05:39:17"/>
    <d v="1899-12-30T02:23:27"/>
    <d v="1899-12-30T02:49:39"/>
    <n v="2026"/>
    <x v="7"/>
    <x v="6"/>
    <n v="200810"/>
    <n v="42"/>
    <n v="0"/>
    <n v="12"/>
  </r>
  <r>
    <d v="2008-10-12T00:00:00"/>
    <d v="2008-10-12T00:00:00"/>
    <x v="19"/>
    <n v="0.5"/>
    <n v="0"/>
    <n v="4"/>
    <n v="9"/>
    <d v="1899-12-30T00:04:09"/>
    <d v="1899-12-30T00:08:18"/>
    <s v="R200804"/>
    <x v="191"/>
    <n v="7.2289156626506079"/>
    <n v="0"/>
    <x v="14"/>
    <m/>
    <d v="1899-12-30T00:00:00"/>
    <d v="1899-12-30T00:00:00"/>
    <d v="1899-12-30T03:37:28"/>
    <d v="1899-12-30T04:29:52"/>
    <d v="1899-12-30T01:48:44"/>
    <d v="1899-12-30T02:14:56"/>
    <n v="727"/>
    <x v="7"/>
    <x v="6"/>
    <n v="200810"/>
    <n v="42"/>
    <n v="0"/>
    <n v="12"/>
  </r>
  <r>
    <d v="2008-10-15T00:00:00"/>
    <d v="2008-10-15T00:00:00"/>
    <x v="2"/>
    <n v="4"/>
    <n v="0"/>
    <n v="36"/>
    <n v="30"/>
    <d v="1899-12-30T00:36:30"/>
    <d v="1899-12-30T00:09:07"/>
    <s v="R200804"/>
    <x v="75"/>
    <n v="6.5753424657534305"/>
    <n v="0"/>
    <x v="14"/>
    <m/>
    <d v="1899-12-30T03:59:04"/>
    <d v="1899-12-30T01:59:32"/>
    <d v="1899-12-30T03:59:04"/>
    <d v="1899-12-30T04:51:29"/>
    <d v="1899-12-30T01:59:32"/>
    <d v="1899-12-30T02:25:44"/>
    <n v="848"/>
    <x v="7"/>
    <x v="6"/>
    <n v="200810"/>
    <n v="42"/>
    <n v="2"/>
    <n v="15"/>
  </r>
  <r>
    <d v="2008-10-17T00:00:00"/>
    <d v="2008-10-17T00:00:00"/>
    <x v="2"/>
    <n v="3"/>
    <n v="0"/>
    <n v="26"/>
    <n v="32"/>
    <d v="1899-12-30T00:26:32"/>
    <d v="1899-12-30T00:08:51"/>
    <s v="R200804"/>
    <x v="90"/>
    <n v="6.7839195979899554"/>
    <n v="0"/>
    <x v="14"/>
    <m/>
    <d v="1899-12-30T03:51:43"/>
    <d v="1899-12-30T01:55:52"/>
    <d v="1899-12-30T03:51:43"/>
    <d v="1899-12-30T04:44:07"/>
    <d v="1899-12-30T01:55:52"/>
    <d v="1899-12-30T02:22:04"/>
    <n v="784"/>
    <x v="7"/>
    <x v="6"/>
    <n v="200810"/>
    <n v="42"/>
    <n v="1"/>
    <n v="17"/>
  </r>
  <r>
    <d v="2008-10-19T00:00:00"/>
    <d v="2008-10-19T00:00:00"/>
    <x v="2"/>
    <n v="7.5"/>
    <n v="1"/>
    <n v="16"/>
    <n v="50"/>
    <d v="1899-12-30T01:16:50"/>
    <d v="1899-12-30T00:10:15"/>
    <s v="R200804"/>
    <x v="16"/>
    <n v="5.8568329718004382"/>
    <n v="0"/>
    <x v="6"/>
    <m/>
    <d v="1899-12-30T04:28:24"/>
    <d v="1899-12-30T02:14:12"/>
    <d v="1899-12-30T04:28:24"/>
    <d v="1899-12-30T05:20:48"/>
    <d v="1899-12-30T02:14:12"/>
    <d v="1899-12-30T02:40:24"/>
    <n v="1593"/>
    <x v="7"/>
    <x v="6"/>
    <n v="200810"/>
    <n v="43"/>
    <n v="1"/>
    <n v="19"/>
  </r>
  <r>
    <d v="2008-10-22T00:00:00"/>
    <d v="2008-10-22T00:00:00"/>
    <x v="2"/>
    <n v="3.08"/>
    <n v="0"/>
    <n v="30"/>
    <n v="15"/>
    <d v="1899-12-30T00:30:15"/>
    <d v="1899-12-30T00:09:49"/>
    <s v="R200804"/>
    <x v="90"/>
    <n v="6.1090909090909147"/>
    <n v="0"/>
    <x v="14"/>
    <m/>
    <d v="1899-12-30T04:17:19"/>
    <d v="1899-12-30T02:08:40"/>
    <d v="1899-12-30T04:17:19"/>
    <d v="1899-12-30T05:09:43"/>
    <d v="1899-12-30T02:08:40"/>
    <d v="1899-12-30T02:34:52"/>
    <n v="1265"/>
    <x v="7"/>
    <x v="6"/>
    <n v="200810"/>
    <n v="43"/>
    <n v="2"/>
    <n v="22"/>
  </r>
  <r>
    <d v="2008-10-26T00:00:00"/>
    <d v="2008-10-26T00:00:00"/>
    <x v="2"/>
    <n v="26.2"/>
    <n v="5"/>
    <n v="24"/>
    <n v="50"/>
    <d v="1899-12-30T05:24:50"/>
    <d v="1899-12-30T00:12:24"/>
    <s v="R200804"/>
    <x v="192"/>
    <n v="4.8394048229861504"/>
    <n v="0"/>
    <x v="14"/>
    <m/>
    <d v="1899-12-30T05:24:50"/>
    <d v="1899-12-30T02:42:25"/>
    <d v="1899-12-30T05:24:50"/>
    <d v="1899-12-30T06:17:14"/>
    <d v="1899-12-30T02:42:25"/>
    <d v="1899-12-30T03:08:37"/>
    <n v="2492"/>
    <x v="7"/>
    <x v="6"/>
    <n v="200810"/>
    <n v="44"/>
    <n v="3"/>
    <n v="26"/>
  </r>
  <r>
    <d v="2008-10-26T00:00:00"/>
    <d v="2008-10-26T00:00:00"/>
    <x v="8"/>
    <n v="1"/>
    <n v="0"/>
    <n v="11"/>
    <n v="24"/>
    <d v="1899-12-30T00:11:24"/>
    <d v="1899-12-30T00:11:24"/>
    <s v="R200804"/>
    <x v="192"/>
    <n v="5.263157894736846"/>
    <n v="0"/>
    <x v="14"/>
    <m/>
    <d v="1899-12-30T00:00:00"/>
    <d v="1899-12-30T00:00:00"/>
    <d v="1899-12-30T04:58:41"/>
    <d v="1899-12-30T05:51:05"/>
    <d v="1899-12-30T02:29:20"/>
    <d v="1899-12-30T02:55:32"/>
    <n v="2236"/>
    <x v="7"/>
    <x v="6"/>
    <n v="200810"/>
    <n v="44"/>
    <n v="0"/>
    <n v="26"/>
  </r>
  <r>
    <d v="2008-10-26T00:00:00"/>
    <d v="2008-10-26T00:00:00"/>
    <x v="9"/>
    <n v="1"/>
    <n v="0"/>
    <n v="11"/>
    <n v="9"/>
    <d v="1899-12-30T00:11:09"/>
    <d v="1899-12-30T00:11:09"/>
    <s v="R200804"/>
    <x v="192"/>
    <n v="5.3811659192825152"/>
    <n v="0"/>
    <x v="14"/>
    <m/>
    <d v="1899-12-30T00:00:00"/>
    <d v="1899-12-30T00:00:00"/>
    <d v="1899-12-30T04:52:08"/>
    <d v="1899-12-30T05:44:32"/>
    <d v="1899-12-30T02:26:04"/>
    <d v="1899-12-30T02:52:16"/>
    <n v="2138"/>
    <x v="7"/>
    <x v="6"/>
    <n v="200810"/>
    <n v="44"/>
    <n v="0"/>
    <n v="26"/>
  </r>
  <r>
    <d v="2008-10-26T00:00:00"/>
    <d v="2008-10-26T00:00:00"/>
    <x v="10"/>
    <n v="1"/>
    <n v="0"/>
    <n v="10"/>
    <n v="18"/>
    <d v="1899-12-30T00:10:18"/>
    <d v="1899-12-30T00:10:18"/>
    <s v="R200804"/>
    <x v="192"/>
    <n v="5.8252427184466056"/>
    <n v="0"/>
    <x v="14"/>
    <m/>
    <d v="1899-12-30T00:00:00"/>
    <d v="1899-12-30T00:00:00"/>
    <d v="1899-12-30T04:29:52"/>
    <d v="1899-12-30T05:22:16"/>
    <d v="1899-12-30T02:14:56"/>
    <d v="1899-12-30T02:41:08"/>
    <n v="1638"/>
    <x v="7"/>
    <x v="6"/>
    <n v="200810"/>
    <n v="44"/>
    <n v="0"/>
    <n v="26"/>
  </r>
  <r>
    <d v="2008-10-26T00:00:00"/>
    <d v="2008-10-26T00:00:00"/>
    <x v="11"/>
    <n v="1"/>
    <n v="0"/>
    <n v="10"/>
    <n v="8"/>
    <d v="1899-12-30T00:10:08"/>
    <d v="1899-12-30T00:10:08"/>
    <s v="R200804"/>
    <x v="192"/>
    <n v="5.9210526315789522"/>
    <n v="0"/>
    <x v="14"/>
    <m/>
    <d v="1899-12-30T00:00:00"/>
    <d v="1899-12-30T00:00:00"/>
    <d v="1899-12-30T04:25:30"/>
    <d v="1899-12-30T05:17:54"/>
    <d v="1899-12-30T02:12:45"/>
    <d v="1899-12-30T02:38:57"/>
    <n v="1507"/>
    <x v="7"/>
    <x v="6"/>
    <n v="200810"/>
    <n v="44"/>
    <n v="0"/>
    <n v="26"/>
  </r>
  <r>
    <d v="2008-10-26T00:00:00"/>
    <d v="2008-10-26T00:00:00"/>
    <x v="12"/>
    <n v="1"/>
    <n v="0"/>
    <n v="10"/>
    <n v="24"/>
    <d v="1899-12-30T00:10:24"/>
    <d v="1899-12-30T00:10:24"/>
    <s v="R200804"/>
    <x v="192"/>
    <n v="5.7692307692307736"/>
    <n v="0"/>
    <x v="14"/>
    <m/>
    <d v="1899-12-30T00:00:00"/>
    <d v="1899-12-30T00:00:00"/>
    <d v="1899-12-30T04:32:29"/>
    <d v="1899-12-30T05:24:53"/>
    <d v="1899-12-30T02:16:14"/>
    <d v="1899-12-30T02:42:26"/>
    <n v="1711"/>
    <x v="7"/>
    <x v="6"/>
    <n v="200810"/>
    <n v="44"/>
    <n v="0"/>
    <n v="26"/>
  </r>
  <r>
    <d v="2008-10-26T00:00:00"/>
    <d v="2008-10-26T00:00:00"/>
    <x v="13"/>
    <n v="1"/>
    <n v="0"/>
    <n v="9"/>
    <n v="53"/>
    <d v="1899-12-30T00:09:53"/>
    <d v="1899-12-30T00:09:53"/>
    <s v="R200804"/>
    <x v="192"/>
    <n v="6.070826306914002"/>
    <n v="0"/>
    <x v="14"/>
    <m/>
    <d v="1899-12-30T00:00:00"/>
    <d v="1899-12-30T00:00:00"/>
    <d v="1899-12-30T04:18:57"/>
    <d v="1899-12-30T05:11:21"/>
    <d v="1899-12-30T02:09:28"/>
    <d v="1899-12-30T02:35:40"/>
    <n v="1326"/>
    <x v="7"/>
    <x v="6"/>
    <n v="200810"/>
    <n v="44"/>
    <n v="0"/>
    <n v="26"/>
  </r>
  <r>
    <d v="2008-10-26T00:00:00"/>
    <d v="2008-10-26T00:00:00"/>
    <x v="14"/>
    <n v="1"/>
    <n v="0"/>
    <n v="10"/>
    <n v="16"/>
    <d v="1899-12-30T00:10:16"/>
    <d v="1899-12-30T00:10:16"/>
    <s v="R200804"/>
    <x v="192"/>
    <n v="5.8441558441558481"/>
    <n v="0"/>
    <x v="14"/>
    <m/>
    <d v="1899-12-30T00:00:00"/>
    <d v="1899-12-30T00:00:00"/>
    <d v="1899-12-30T04:28:59"/>
    <d v="1899-12-30T05:21:23"/>
    <d v="1899-12-30T02:14:30"/>
    <d v="1899-12-30T02:40:42"/>
    <n v="1611"/>
    <x v="7"/>
    <x v="6"/>
    <n v="200810"/>
    <n v="44"/>
    <n v="0"/>
    <n v="26"/>
  </r>
  <r>
    <d v="2008-10-26T00:00:00"/>
    <d v="2008-10-26T00:00:00"/>
    <x v="15"/>
    <n v="1"/>
    <n v="0"/>
    <n v="10"/>
    <n v="20"/>
    <d v="1899-12-30T00:10:20"/>
    <d v="1899-12-30T00:10:20"/>
    <s v="R200804"/>
    <x v="192"/>
    <n v="5.8064516129032304"/>
    <n v="0"/>
    <x v="14"/>
    <m/>
    <d v="1899-12-30T00:00:00"/>
    <d v="1899-12-30T00:00:00"/>
    <d v="1899-12-30T04:30:44"/>
    <d v="1899-12-30T05:23:08"/>
    <d v="1899-12-30T02:15:22"/>
    <d v="1899-12-30T02:41:34"/>
    <n v="1656"/>
    <x v="7"/>
    <x v="6"/>
    <n v="200810"/>
    <n v="44"/>
    <n v="0"/>
    <n v="26"/>
  </r>
  <r>
    <d v="2008-10-26T00:00:00"/>
    <d v="2008-10-26T00:00:00"/>
    <x v="16"/>
    <n v="1"/>
    <n v="0"/>
    <n v="10"/>
    <n v="28"/>
    <d v="1899-12-30T00:10:28"/>
    <d v="1899-12-30T00:10:28"/>
    <s v="R200804"/>
    <x v="192"/>
    <n v="5.7324840764331251"/>
    <n v="0"/>
    <x v="14"/>
    <m/>
    <d v="1899-12-30T00:00:00"/>
    <d v="1899-12-30T00:00:00"/>
    <d v="1899-12-30T04:34:14"/>
    <d v="1899-12-30T05:26:38"/>
    <d v="1899-12-30T02:17:07"/>
    <d v="1899-12-30T02:43:19"/>
    <n v="1755"/>
    <x v="7"/>
    <x v="6"/>
    <n v="200810"/>
    <n v="44"/>
    <n v="0"/>
    <n v="26"/>
  </r>
  <r>
    <d v="2008-10-26T00:00:00"/>
    <d v="2008-10-26T00:00:00"/>
    <x v="17"/>
    <n v="1"/>
    <n v="0"/>
    <n v="10"/>
    <n v="22"/>
    <d v="1899-12-30T00:10:22"/>
    <d v="1899-12-30T00:10:22"/>
    <s v="R200804"/>
    <x v="192"/>
    <n v="5.7877813504823195"/>
    <n v="0"/>
    <x v="14"/>
    <m/>
    <d v="1899-12-30T00:00:00"/>
    <d v="1899-12-30T00:00:00"/>
    <d v="1899-12-30T04:31:36"/>
    <d v="1899-12-30T05:24:00"/>
    <d v="1899-12-30T02:15:48"/>
    <d v="1899-12-30T02:42:00"/>
    <n v="1687"/>
    <x v="7"/>
    <x v="6"/>
    <n v="200810"/>
    <n v="44"/>
    <n v="0"/>
    <n v="26"/>
  </r>
  <r>
    <d v="2008-10-26T00:00:00"/>
    <d v="2008-10-26T00:00:00"/>
    <x v="18"/>
    <n v="1"/>
    <n v="0"/>
    <n v="10"/>
    <n v="31"/>
    <d v="1899-12-30T00:10:31"/>
    <d v="1899-12-30T00:10:31"/>
    <s v="R200804"/>
    <x v="192"/>
    <n v="5.7052297939778169"/>
    <n v="0"/>
    <x v="14"/>
    <m/>
    <d v="1899-12-30T00:00:00"/>
    <d v="1899-12-30T00:00:00"/>
    <d v="1899-12-30T04:35:32"/>
    <d v="1899-12-30T05:27:56"/>
    <d v="1899-12-30T02:17:46"/>
    <d v="1899-12-30T02:43:58"/>
    <n v="1789"/>
    <x v="7"/>
    <x v="6"/>
    <n v="200810"/>
    <n v="44"/>
    <n v="0"/>
    <n v="26"/>
  </r>
  <r>
    <d v="2008-10-26T00:00:00"/>
    <d v="2008-10-26T00:00:00"/>
    <x v="19"/>
    <n v="1"/>
    <n v="0"/>
    <n v="10"/>
    <n v="47"/>
    <d v="1899-12-30T00:10:47"/>
    <d v="1899-12-30T00:10:47"/>
    <s v="R200804"/>
    <x v="192"/>
    <n v="5.5641421947449814"/>
    <n v="0"/>
    <x v="14"/>
    <m/>
    <d v="1899-12-30T00:00:00"/>
    <d v="1899-12-30T00:00:00"/>
    <d v="1899-12-30T04:42:31"/>
    <d v="1899-12-30T05:34:55"/>
    <d v="1899-12-30T02:21:16"/>
    <d v="1899-12-30T02:47:28"/>
    <n v="1939"/>
    <x v="7"/>
    <x v="6"/>
    <n v="200810"/>
    <n v="44"/>
    <n v="0"/>
    <n v="26"/>
  </r>
  <r>
    <d v="2008-10-26T00:00:00"/>
    <d v="2008-10-26T00:00:00"/>
    <x v="20"/>
    <n v="1"/>
    <n v="0"/>
    <n v="11"/>
    <n v="23"/>
    <d v="1899-12-30T00:11:23"/>
    <d v="1899-12-30T00:11:23"/>
    <s v="R200804"/>
    <x v="192"/>
    <n v="5.2708638360175737"/>
    <n v="0"/>
    <x v="14"/>
    <m/>
    <d v="1899-12-30T00:00:00"/>
    <d v="1899-12-30T00:00:00"/>
    <d v="1899-12-30T04:58:15"/>
    <d v="1899-12-30T05:50:39"/>
    <d v="1899-12-30T02:29:07"/>
    <d v="1899-12-30T02:55:19"/>
    <n v="2231"/>
    <x v="7"/>
    <x v="6"/>
    <n v="200810"/>
    <n v="44"/>
    <n v="0"/>
    <n v="26"/>
  </r>
  <r>
    <d v="2008-10-26T00:00:00"/>
    <d v="2008-10-26T00:00:00"/>
    <x v="21"/>
    <n v="1"/>
    <n v="0"/>
    <n v="12"/>
    <n v="15"/>
    <d v="1899-12-30T00:12:15"/>
    <d v="1899-12-30T00:12:15"/>
    <s v="R200804"/>
    <x v="192"/>
    <n v="4.8979591836734739"/>
    <n v="0"/>
    <x v="14"/>
    <m/>
    <d v="1899-12-30T00:00:00"/>
    <d v="1899-12-30T00:00:00"/>
    <d v="1899-12-30T05:20:57"/>
    <d v="1899-12-30T06:13:21"/>
    <d v="1899-12-30T02:40:28"/>
    <d v="1899-12-30T03:06:41"/>
    <n v="2476"/>
    <x v="7"/>
    <x v="6"/>
    <n v="200810"/>
    <n v="44"/>
    <n v="0"/>
    <n v="26"/>
  </r>
  <r>
    <d v="2008-10-26T00:00:00"/>
    <d v="2008-10-26T00:00:00"/>
    <x v="25"/>
    <n v="1"/>
    <n v="0"/>
    <n v="12"/>
    <n v="57"/>
    <d v="1899-12-30T00:12:57"/>
    <d v="1899-12-30T00:12:57"/>
    <s v="R200804"/>
    <x v="192"/>
    <n v="4.6332046332046373"/>
    <n v="0"/>
    <x v="14"/>
    <m/>
    <d v="1899-12-30T00:00:00"/>
    <d v="1899-12-30T00:00:00"/>
    <d v="1899-12-30T05:39:17"/>
    <d v="1899-12-30T06:31:41"/>
    <d v="1899-12-30T02:49:39"/>
    <d v="1899-12-30T03:15:51"/>
    <n v="2561"/>
    <x v="7"/>
    <x v="6"/>
    <n v="200810"/>
    <n v="44"/>
    <n v="0"/>
    <n v="26"/>
  </r>
  <r>
    <d v="2008-10-26T00:00:00"/>
    <d v="2008-10-26T00:00:00"/>
    <x v="26"/>
    <n v="1"/>
    <n v="0"/>
    <n v="13"/>
    <n v="58"/>
    <d v="1899-12-30T00:13:58"/>
    <d v="1899-12-30T00:13:58"/>
    <s v="R200804"/>
    <x v="192"/>
    <n v="4.2959427207637271"/>
    <n v="0"/>
    <x v="14"/>
    <m/>
    <d v="1899-12-30T00:00:00"/>
    <d v="1899-12-30T00:00:00"/>
    <d v="1899-12-30T06:05:56"/>
    <d v="1899-12-30T06:58:20"/>
    <d v="1899-12-30T03:02:58"/>
    <d v="1899-12-30T03:29:10"/>
    <n v="2634"/>
    <x v="7"/>
    <x v="6"/>
    <n v="200810"/>
    <n v="44"/>
    <n v="0"/>
    <n v="26"/>
  </r>
  <r>
    <d v="2008-10-26T00:00:00"/>
    <d v="2008-10-26T00:00:00"/>
    <x v="27"/>
    <n v="1"/>
    <n v="0"/>
    <n v="13"/>
    <n v="1"/>
    <d v="1899-12-30T00:13:01"/>
    <d v="1899-12-30T00:13:01"/>
    <s v="R200804"/>
    <x v="192"/>
    <n v="4.6094750320102467"/>
    <n v="0"/>
    <x v="14"/>
    <m/>
    <d v="1899-12-30T00:00:00"/>
    <d v="1899-12-30T00:00:00"/>
    <d v="1899-12-30T05:41:02"/>
    <d v="1899-12-30T06:33:26"/>
    <d v="1899-12-30T02:50:31"/>
    <d v="1899-12-30T03:16:43"/>
    <n v="2568"/>
    <x v="7"/>
    <x v="6"/>
    <n v="200810"/>
    <n v="44"/>
    <n v="0"/>
    <n v="26"/>
  </r>
  <r>
    <d v="2008-10-26T00:00:00"/>
    <d v="2008-10-26T00:00:00"/>
    <x v="28"/>
    <n v="1"/>
    <n v="0"/>
    <n v="14"/>
    <n v="53"/>
    <d v="1899-12-30T00:14:53"/>
    <d v="1899-12-30T00:14:53"/>
    <s v="R200804"/>
    <x v="192"/>
    <n v="4.0313549832026911"/>
    <n v="0"/>
    <x v="14"/>
    <m/>
    <d v="1899-12-30T00:00:00"/>
    <d v="1899-12-30T00:00:00"/>
    <d v="1899-12-30T06:29:57"/>
    <d v="1899-12-30T07:22:21"/>
    <d v="1899-12-30T03:14:58"/>
    <d v="1899-12-30T03:41:10"/>
    <n v="2670"/>
    <x v="7"/>
    <x v="6"/>
    <n v="200810"/>
    <n v="44"/>
    <n v="0"/>
    <n v="26"/>
  </r>
  <r>
    <d v="2008-10-26T00:00:00"/>
    <d v="2008-10-26T00:00:00"/>
    <x v="29"/>
    <n v="1"/>
    <n v="0"/>
    <n v="13"/>
    <n v="23"/>
    <d v="1899-12-30T00:13:23"/>
    <d v="1899-12-30T00:13:23"/>
    <s v="R200804"/>
    <x v="192"/>
    <n v="4.4831880448318842"/>
    <n v="0"/>
    <x v="14"/>
    <m/>
    <d v="1899-12-30T00:00:00"/>
    <d v="1899-12-30T00:00:00"/>
    <d v="1899-12-30T05:50:39"/>
    <d v="1899-12-30T06:43:03"/>
    <d v="1899-12-30T02:55:19"/>
    <d v="1899-12-30T03:21:31"/>
    <n v="2596"/>
    <x v="7"/>
    <x v="6"/>
    <n v="200810"/>
    <n v="44"/>
    <n v="0"/>
    <n v="26"/>
  </r>
  <r>
    <d v="2008-10-26T00:00:00"/>
    <d v="2008-10-26T00:00:00"/>
    <x v="30"/>
    <n v="1"/>
    <n v="0"/>
    <n v="14"/>
    <n v="10"/>
    <d v="1899-12-30T00:14:10"/>
    <d v="1899-12-30T00:14:10"/>
    <s v="R200804"/>
    <x v="192"/>
    <n v="4.2352941176470615"/>
    <n v="0"/>
    <x v="14"/>
    <m/>
    <d v="1899-12-30T00:00:00"/>
    <d v="1899-12-30T00:00:00"/>
    <d v="1899-12-30T06:11:10"/>
    <d v="1899-12-30T07:03:34"/>
    <d v="1899-12-30T03:05:35"/>
    <d v="1899-12-30T03:31:47"/>
    <n v="2646"/>
    <x v="7"/>
    <x v="6"/>
    <n v="200810"/>
    <n v="44"/>
    <n v="0"/>
    <n v="26"/>
  </r>
  <r>
    <d v="2008-10-26T00:00:00"/>
    <d v="2008-10-26T00:00:00"/>
    <x v="31"/>
    <n v="1"/>
    <n v="0"/>
    <n v="14"/>
    <n v="21"/>
    <d v="1899-12-30T00:14:21"/>
    <d v="1899-12-30T00:14:21"/>
    <s v="R200804"/>
    <x v="192"/>
    <n v="4.18118466898955"/>
    <n v="0"/>
    <x v="14"/>
    <m/>
    <d v="1899-12-30T00:00:00"/>
    <d v="1899-12-30T00:00:00"/>
    <d v="1899-12-30T06:15:58"/>
    <d v="1899-12-30T07:08:22"/>
    <d v="1899-12-30T03:07:59"/>
    <d v="1899-12-30T03:34:11"/>
    <n v="2656"/>
    <x v="7"/>
    <x v="6"/>
    <n v="200810"/>
    <n v="44"/>
    <n v="0"/>
    <n v="26"/>
  </r>
  <r>
    <d v="2008-10-26T00:00:00"/>
    <d v="2008-10-26T00:00:00"/>
    <x v="32"/>
    <n v="1"/>
    <n v="0"/>
    <n v="15"/>
    <n v="19"/>
    <d v="1899-12-30T00:15:19"/>
    <d v="1899-12-30T00:15:19"/>
    <s v="R200804"/>
    <x v="192"/>
    <n v="3.9173014145810692"/>
    <n v="0"/>
    <x v="14"/>
    <m/>
    <d v="1899-12-30T00:00:00"/>
    <d v="1899-12-30T00:00:00"/>
    <d v="1899-12-30T06:41:18"/>
    <d v="1899-12-30T07:33:42"/>
    <d v="1899-12-30T03:20:39"/>
    <d v="1899-12-30T03:46:51"/>
    <n v="2686"/>
    <x v="7"/>
    <x v="6"/>
    <n v="200810"/>
    <n v="44"/>
    <n v="0"/>
    <n v="26"/>
  </r>
  <r>
    <d v="2008-10-26T00:00:00"/>
    <d v="2008-10-26T00:00:00"/>
    <x v="33"/>
    <n v="1"/>
    <n v="0"/>
    <n v="17"/>
    <n v="54"/>
    <d v="1899-12-30T00:17:54"/>
    <d v="1899-12-30T00:17:54"/>
    <s v="R200804"/>
    <x v="192"/>
    <n v="3.351955307262573"/>
    <n v="0"/>
    <x v="14"/>
    <m/>
    <d v="1899-12-30T00:00:00"/>
    <d v="1899-12-30T00:00:00"/>
    <d v="1899-12-30T07:48:59"/>
    <d v="1899-12-30T08:41:23"/>
    <d v="1899-12-30T03:54:29"/>
    <d v="1899-12-30T04:20:41"/>
    <n v="2736"/>
    <x v="7"/>
    <x v="6"/>
    <n v="200810"/>
    <n v="44"/>
    <n v="0"/>
    <n v="26"/>
  </r>
  <r>
    <d v="2008-10-26T00:00:00"/>
    <d v="2008-10-26T00:00:00"/>
    <x v="34"/>
    <n v="1"/>
    <n v="0"/>
    <n v="14"/>
    <n v="48"/>
    <d v="1899-12-30T00:14:48"/>
    <d v="1899-12-30T00:14:48"/>
    <s v="R200804"/>
    <x v="192"/>
    <n v="4.0540540540540571"/>
    <n v="0"/>
    <x v="14"/>
    <m/>
    <d v="1899-12-30T00:00:00"/>
    <d v="1899-12-30T00:00:00"/>
    <d v="1899-12-30T06:27:46"/>
    <d v="1899-12-30T07:20:10"/>
    <d v="1899-12-30T03:13:53"/>
    <d v="1899-12-30T03:40:05"/>
    <n v="2667"/>
    <x v="7"/>
    <x v="6"/>
    <n v="200810"/>
    <n v="44"/>
    <n v="0"/>
    <n v="26"/>
  </r>
  <r>
    <d v="2008-10-26T00:00:00"/>
    <d v="2008-10-26T00:00:00"/>
    <x v="35"/>
    <n v="1"/>
    <n v="0"/>
    <n v="13"/>
    <n v="26"/>
    <d v="1899-12-30T00:13:26"/>
    <d v="1899-12-30T00:13:26"/>
    <s v="R200804"/>
    <x v="192"/>
    <n v="4.4665012406947922"/>
    <n v="0"/>
    <x v="14"/>
    <m/>
    <d v="1899-12-30T00:00:00"/>
    <d v="1899-12-30T00:00:00"/>
    <d v="1899-12-30T05:51:57"/>
    <d v="1899-12-30T06:44:21"/>
    <d v="1899-12-30T02:55:59"/>
    <d v="1899-12-30T03:22:11"/>
    <n v="2600"/>
    <x v="7"/>
    <x v="6"/>
    <n v="200810"/>
    <n v="44"/>
    <n v="0"/>
    <n v="26"/>
  </r>
  <r>
    <d v="2008-10-26T00:00:00"/>
    <d v="2008-10-26T00:00:00"/>
    <x v="36"/>
    <n v="1"/>
    <n v="0"/>
    <n v="13"/>
    <n v="41"/>
    <d v="1899-12-30T00:13:41"/>
    <d v="1899-12-30T00:13:41"/>
    <s v="R200804"/>
    <x v="192"/>
    <n v="4.3848964677222932"/>
    <n v="0"/>
    <x v="14"/>
    <m/>
    <d v="1899-12-30T00:00:00"/>
    <d v="1899-12-30T00:00:00"/>
    <d v="1899-12-30T05:58:30"/>
    <d v="1899-12-30T06:50:54"/>
    <d v="1899-12-30T02:59:15"/>
    <d v="1899-12-30T03:25:27"/>
    <n v="2612"/>
    <x v="7"/>
    <x v="6"/>
    <n v="200810"/>
    <n v="44"/>
    <n v="0"/>
    <n v="26"/>
  </r>
  <r>
    <d v="2008-10-26T00:00:00"/>
    <d v="2008-10-26T00:00:00"/>
    <x v="37"/>
    <n v="0.2"/>
    <n v="0"/>
    <n v="3"/>
    <n v="7"/>
    <d v="1899-12-30T00:03:07"/>
    <d v="1899-12-30T00:15:35"/>
    <s v="R200804"/>
    <x v="192"/>
    <n v="3.8502673796791478"/>
    <n v="0"/>
    <x v="14"/>
    <m/>
    <d v="1899-12-30T00:00:00"/>
    <d v="1899-12-30T00:00:00"/>
    <d v="1899-12-30T06:48:17"/>
    <d v="1899-12-30T07:40:41"/>
    <d v="1899-12-30T03:24:08"/>
    <d v="1899-12-30T03:50:21"/>
    <n v="2700"/>
    <x v="7"/>
    <x v="6"/>
    <n v="200810"/>
    <n v="44"/>
    <n v="0"/>
    <n v="26"/>
  </r>
  <r>
    <d v="2008-11-01T00:00:00"/>
    <d v="2008-11-01T00:00:00"/>
    <x v="2"/>
    <n v="3.1"/>
    <n v="0"/>
    <n v="28"/>
    <n v="15"/>
    <d v="1899-12-30T00:28:15"/>
    <d v="1899-12-30T00:09:07"/>
    <s v="R200804"/>
    <x v="193"/>
    <n v="6.5840707964601819"/>
    <n v="0"/>
    <x v="14"/>
    <s v="Splits:9.22.25 + 9.1644 + 9.3637 "/>
    <d v="1899-12-30T03:58:45"/>
    <d v="1899-12-30T01:59:23"/>
    <d v="1899-12-30T03:58:45"/>
    <d v="1899-12-30T04:51:10"/>
    <d v="1899-12-30T01:59:23"/>
    <d v="1899-12-30T02:25:35"/>
    <n v="844"/>
    <x v="7"/>
    <x v="7"/>
    <n v="200811"/>
    <n v="44"/>
    <n v="5"/>
    <n v="1"/>
  </r>
  <r>
    <d v="2008-11-05T00:00:00"/>
    <d v="2008-11-05T00:00:00"/>
    <x v="2"/>
    <n v="3"/>
    <n v="0"/>
    <n v="31"/>
    <n v="2"/>
    <d v="1899-12-30T00:31:02"/>
    <d v="1899-12-30T00:10:21"/>
    <s v="R200803"/>
    <x v="90"/>
    <n v="5.8002148227712178"/>
    <n v="0"/>
    <x v="6"/>
    <m/>
    <d v="1899-12-30T04:31:01"/>
    <d v="1899-12-30T02:15:31"/>
    <d v="1899-12-30T04:31:01"/>
    <d v="1899-12-30T05:23:25"/>
    <d v="1899-12-30T02:15:31"/>
    <d v="1899-12-30T02:41:43"/>
    <n v="1671"/>
    <x v="7"/>
    <x v="7"/>
    <n v="200811"/>
    <n v="45"/>
    <n v="3"/>
    <n v="5"/>
  </r>
  <r>
    <d v="2008-11-12T00:00:00"/>
    <d v="2008-11-12T00:00:00"/>
    <x v="2"/>
    <n v="1.6"/>
    <n v="0"/>
    <n v="16"/>
    <n v="23"/>
    <d v="1899-12-30T00:16:23"/>
    <d v="1899-12-30T00:10:14"/>
    <s v="R200803"/>
    <x v="2"/>
    <n v="5.8596134282807784"/>
    <n v="0"/>
    <x v="13"/>
    <m/>
    <d v="1899-12-30T04:28:17"/>
    <d v="1899-12-30T02:14:08"/>
    <d v="1899-12-30T04:28:17"/>
    <d v="1899-12-30T05:20:41"/>
    <d v="1899-12-30T02:14:08"/>
    <d v="1899-12-30T02:40:20"/>
    <n v="1586"/>
    <x v="7"/>
    <x v="7"/>
    <n v="200811"/>
    <n v="46"/>
    <n v="6"/>
    <n v="12"/>
  </r>
  <r>
    <d v="2008-11-21T00:00:00"/>
    <d v="2008-11-21T00:00:00"/>
    <x v="2"/>
    <n v="1"/>
    <n v="0"/>
    <n v="9"/>
    <n v="14"/>
    <d v="1899-12-30T00:09:14"/>
    <d v="1899-12-30T00:09:14"/>
    <s v="R200803"/>
    <x v="2"/>
    <n v="6.4981949458483808"/>
    <n v="0"/>
    <x v="13"/>
    <m/>
    <d v="1899-12-30T04:01:55"/>
    <d v="1899-12-30T02:00:57"/>
    <d v="1899-12-30T04:01:55"/>
    <d v="1899-12-30T04:54:19"/>
    <d v="1899-12-30T02:00:57"/>
    <d v="1899-12-30T02:27:09"/>
    <n v="880"/>
    <x v="7"/>
    <x v="7"/>
    <n v="200811"/>
    <n v="47"/>
    <n v="8"/>
    <n v="21"/>
  </r>
  <r>
    <d v="2008-11-23T00:00:00"/>
    <d v="2008-11-23T00:00:00"/>
    <x v="2"/>
    <n v="5"/>
    <n v="0"/>
    <n v="47"/>
    <n v="8"/>
    <d v="1899-12-30T00:47:08"/>
    <d v="1899-12-30T00:09:26"/>
    <s v="R200803"/>
    <x v="117"/>
    <n v="6.3649222065063702"/>
    <n v="0"/>
    <x v="33"/>
    <m/>
    <d v="1899-12-30T04:06:59"/>
    <d v="1899-12-30T02:03:29"/>
    <d v="1899-12-30T04:06:59"/>
    <d v="1899-12-30T04:59:23"/>
    <d v="1899-12-30T02:03:29"/>
    <d v="1899-12-30T02:29:41"/>
    <n v="987"/>
    <x v="7"/>
    <x v="7"/>
    <n v="200811"/>
    <n v="48"/>
    <n v="1"/>
    <n v="23"/>
  </r>
  <r>
    <d v="2008-11-26T00:00:00"/>
    <d v="2008-11-26T00:00:00"/>
    <x v="2"/>
    <n v="1.9"/>
    <n v="0"/>
    <n v="16"/>
    <n v="11"/>
    <d v="1899-12-30T00:16:11"/>
    <d v="1899-12-30T00:08:31"/>
    <s v="R200803"/>
    <x v="2"/>
    <n v="7.0442842430484074"/>
    <n v="0"/>
    <x v="13"/>
    <m/>
    <d v="1899-12-30T03:43:10"/>
    <d v="1899-12-30T01:51:35"/>
    <d v="1899-12-30T03:43:10"/>
    <d v="1899-12-30T04:35:34"/>
    <d v="1899-12-30T01:51:35"/>
    <d v="1899-12-30T02:17:47"/>
    <n v="745"/>
    <x v="7"/>
    <x v="7"/>
    <n v="200811"/>
    <n v="48"/>
    <n v="2"/>
    <n v="26"/>
  </r>
  <r>
    <d v="2008-12-02T00:00:00"/>
    <d v="2008-12-02T00:00:00"/>
    <x v="2"/>
    <n v="3"/>
    <n v="0"/>
    <n v="29"/>
    <n v="37"/>
    <d v="1899-12-30T00:29:37"/>
    <d v="1899-12-30T00:09:52"/>
    <s v="R200803"/>
    <x v="90"/>
    <n v="6.0776589758019179"/>
    <n v="0"/>
    <x v="6"/>
    <m/>
    <d v="1899-12-30T04:18:39"/>
    <d v="1899-12-30T02:09:20"/>
    <d v="1899-12-30T04:18:39"/>
    <d v="1899-12-30T05:11:03"/>
    <d v="1899-12-30T02:09:20"/>
    <d v="1899-12-30T02:35:32"/>
    <n v="1317"/>
    <x v="7"/>
    <x v="11"/>
    <n v="200812"/>
    <n v="49"/>
    <n v="5"/>
    <n v="2"/>
  </r>
  <r>
    <d v="2008-12-03T00:00:00"/>
    <d v="2008-12-03T00:00:00"/>
    <x v="2"/>
    <n v="3"/>
    <n v="0"/>
    <n v="38"/>
    <n v="38"/>
    <d v="1899-12-30T00:38:38"/>
    <d v="1899-12-30T00:12:53"/>
    <s v="R200803"/>
    <x v="90"/>
    <n v="4.6591889559965525"/>
    <n v="0"/>
    <x v="6"/>
    <m/>
    <d v="1899-12-30T05:37:24"/>
    <d v="1899-12-30T02:48:42"/>
    <d v="1899-12-30T05:37:24"/>
    <d v="1899-12-30T06:29:48"/>
    <d v="1899-12-30T02:48:42"/>
    <d v="1899-12-30T03:14:54"/>
    <n v="2551"/>
    <x v="7"/>
    <x v="11"/>
    <n v="200812"/>
    <n v="49"/>
    <n v="0"/>
    <n v="3"/>
  </r>
  <r>
    <d v="2008-12-05T00:00:00"/>
    <d v="2008-12-05T00:00:00"/>
    <x v="2"/>
    <n v="1"/>
    <n v="0"/>
    <n v="9"/>
    <n v="15"/>
    <d v="1899-12-30T00:09:15"/>
    <d v="1899-12-30T00:09:15"/>
    <s v="R200901"/>
    <x v="2"/>
    <n v="6.4864864864864913"/>
    <n v="0"/>
    <x v="13"/>
    <m/>
    <d v="1899-12-30T04:02:21"/>
    <d v="1899-12-30T02:01:11"/>
    <d v="1899-12-30T04:02:21"/>
    <d v="1899-12-30T04:54:45"/>
    <d v="1899-12-30T02:01:11"/>
    <d v="1899-12-30T02:27:23"/>
    <n v="890"/>
    <x v="7"/>
    <x v="11"/>
    <n v="200812"/>
    <n v="49"/>
    <n v="1"/>
    <n v="5"/>
  </r>
  <r>
    <d v="2008-12-09T00:00:00"/>
    <d v="2008-12-09T00:00:00"/>
    <x v="2"/>
    <n v="2"/>
    <n v="0"/>
    <n v="17"/>
    <n v="56"/>
    <d v="1899-12-30T00:17:56"/>
    <d v="1899-12-30T00:08:58"/>
    <s v="R200901"/>
    <x v="52"/>
    <n v="6.6914498141263996"/>
    <n v="0"/>
    <x v="14"/>
    <m/>
    <d v="1899-12-30T03:54:56"/>
    <d v="1899-12-30T01:57:28"/>
    <d v="1899-12-30T03:54:56"/>
    <d v="1899-12-30T04:47:20"/>
    <d v="1899-12-30T01:57:28"/>
    <d v="1899-12-30T02:23:40"/>
    <n v="809"/>
    <x v="7"/>
    <x v="11"/>
    <n v="200812"/>
    <n v="50"/>
    <n v="3"/>
    <n v="9"/>
  </r>
  <r>
    <d v="2009-01-05T00:00:00"/>
    <d v="2009-01-05T00:00:00"/>
    <x v="2"/>
    <n v="3"/>
    <n v="0"/>
    <n v="31"/>
    <n v="5"/>
    <d v="1899-12-30T00:31:05"/>
    <d v="1899-12-30T00:10:22"/>
    <s v="unknown"/>
    <x v="194"/>
    <n v="5.7908847184986652"/>
    <n v="0"/>
    <x v="0"/>
    <m/>
    <d v="1899-12-30T04:31:28"/>
    <d v="1899-12-30T02:15:44"/>
    <d v="1899-12-30T04:31:28"/>
    <d v="1899-12-30T05:23:52"/>
    <d v="1899-12-30T02:15:44"/>
    <d v="1899-12-30T02:41:56"/>
    <n v="1682"/>
    <x v="8"/>
    <x v="8"/>
    <n v="200901"/>
    <n v="2"/>
    <n v="26"/>
    <n v="5"/>
  </r>
  <r>
    <d v="2009-01-09T06:42:00"/>
    <d v="2009-01-09T06:42:00"/>
    <x v="2"/>
    <n v="2.94529854"/>
    <n v="0"/>
    <n v="45"/>
    <n v="12"/>
    <d v="1899-12-30T00:45:12"/>
    <d v="1899-12-30T00:15:21"/>
    <s v="unknown"/>
    <x v="195"/>
    <n v="3.9096883274336309"/>
    <n v="0"/>
    <x v="0"/>
    <m/>
    <d v="1899-12-30T06:42:05"/>
    <d v="1899-12-30T03:21:02"/>
    <d v="1899-12-30T06:42:05"/>
    <d v="1899-12-30T07:34:29"/>
    <d v="1899-12-30T03:21:02"/>
    <d v="1899-12-30T03:47:14"/>
    <n v="2689"/>
    <x v="8"/>
    <x v="8"/>
    <n v="200901"/>
    <n v="2"/>
    <n v="3.2791666666671517"/>
    <n v="9"/>
  </r>
  <r>
    <d v="2009-01-12T12:05:00"/>
    <d v="2009-01-12T12:05:00"/>
    <x v="2"/>
    <n v="2.9266574099999998"/>
    <n v="0"/>
    <n v="20"/>
    <n v="23"/>
    <d v="1899-12-30T00:20:23"/>
    <d v="1899-12-30T00:06:58"/>
    <s v="unknown"/>
    <x v="195"/>
    <n v="8.6148541913327943"/>
    <n v="0"/>
    <x v="0"/>
    <m/>
    <d v="1899-12-30T03:02:29"/>
    <d v="1899-12-30T01:31:14"/>
    <d v="1899-12-30T03:02:29"/>
    <d v="1899-12-30T03:54:53"/>
    <d v="1899-12-30T01:31:14"/>
    <d v="1899-12-30T01:57:26"/>
    <n v="699"/>
    <x v="8"/>
    <x v="8"/>
    <n v="200901"/>
    <n v="3"/>
    <n v="2.2243055555518367"/>
    <n v="12"/>
  </r>
  <r>
    <d v="2009-01-14T11:37:00"/>
    <d v="2009-01-14T11:37:00"/>
    <x v="2"/>
    <n v="0.02"/>
    <n v="0"/>
    <n v="0"/>
    <n v="11"/>
    <d v="1899-12-30T00:00:11"/>
    <d v="1899-12-30T00:09:10"/>
    <s v="unknown"/>
    <x v="195"/>
    <n v="6.5454545454545512"/>
    <n v="0"/>
    <x v="0"/>
    <m/>
    <d v="1899-12-30T04:00:10"/>
    <d v="1899-12-30T02:00:05"/>
    <d v="1899-12-30T04:00:10"/>
    <d v="1899-12-30T04:52:34"/>
    <d v="1899-12-30T02:00:05"/>
    <d v="1899-12-30T02:26:17"/>
    <n v="862"/>
    <x v="8"/>
    <x v="8"/>
    <n v="200901"/>
    <n v="3"/>
    <n v="0.9805555555576575"/>
    <n v="14"/>
  </r>
  <r>
    <d v="2009-01-14T11:38:00"/>
    <d v="2009-01-14T11:38:00"/>
    <x v="2"/>
    <n v="3.1441372599999999"/>
    <n v="0"/>
    <n v="36"/>
    <n v="46"/>
    <d v="1899-12-30T00:36:46"/>
    <d v="1899-12-30T00:11:42"/>
    <s v="unknown"/>
    <x v="195"/>
    <n v="5.1309583572076196"/>
    <n v="0"/>
    <x v="0"/>
    <m/>
    <d v="1899-12-30T05:06:23"/>
    <d v="1899-12-30T02:33:11"/>
    <d v="1899-12-30T05:06:23"/>
    <d v="1899-12-30T05:58:47"/>
    <d v="1899-12-30T02:33:11"/>
    <d v="1899-12-30T02:59:23"/>
    <n v="2328"/>
    <x v="8"/>
    <x v="8"/>
    <n v="200901"/>
    <n v="3"/>
    <n v="0"/>
    <n v="14"/>
  </r>
  <r>
    <d v="2009-01-16T12:16:00"/>
    <d v="2009-01-16T12:16:00"/>
    <x v="2"/>
    <n v="3.2373429100000002"/>
    <n v="0"/>
    <n v="20"/>
    <n v="1"/>
    <d v="1899-12-30T00:20:01"/>
    <d v="1899-12-30T00:06:11"/>
    <s v="unknown"/>
    <x v="195"/>
    <n v="9.7039421115736975"/>
    <n v="0"/>
    <x v="0"/>
    <m/>
    <d v="1899-12-30T02:42:00"/>
    <d v="1899-12-30T01:21:00"/>
    <d v="1899-12-30T02:42:00"/>
    <d v="1899-12-30T03:34:24"/>
    <d v="1899-12-30T01:21:00"/>
    <d v="1899-12-30T01:47:12"/>
    <n v="688"/>
    <x v="8"/>
    <x v="8"/>
    <n v="200901"/>
    <n v="3"/>
    <n v="1.0263888888875954"/>
    <n v="16"/>
  </r>
  <r>
    <d v="2009-01-18T10:16:00"/>
    <d v="2009-01-18T10:16:00"/>
    <x v="2"/>
    <n v="5.0082502599999996"/>
    <n v="0"/>
    <n v="56"/>
    <n v="55"/>
    <d v="1899-12-30T00:56:55"/>
    <d v="1899-12-30T00:11:22"/>
    <s v="unknown"/>
    <x v="195"/>
    <n v="5.2795610354319216"/>
    <n v="0"/>
    <x v="0"/>
    <m/>
    <d v="1899-12-30T04:57:45"/>
    <d v="1899-12-30T02:28:53"/>
    <d v="1899-12-30T04:57:45"/>
    <d v="1899-12-30T05:50:09"/>
    <d v="1899-12-30T02:28:53"/>
    <d v="1899-12-30T02:55:05"/>
    <n v="2227"/>
    <x v="8"/>
    <x v="8"/>
    <n v="200901"/>
    <n v="4"/>
    <n v="0.91666666666424135"/>
    <n v="18"/>
  </r>
  <r>
    <d v="2009-01-21T00:00:00"/>
    <d v="2009-01-21T00:00:00"/>
    <x v="0"/>
    <n v="0.6"/>
    <n v="0"/>
    <n v="22"/>
    <n v="3"/>
    <d v="1899-12-30T00:22:03"/>
    <d v="1899-12-30T00:36:45"/>
    <s v="unknown"/>
    <x v="194"/>
    <n v="1.6326530612244912"/>
    <n v="0"/>
    <x v="0"/>
    <m/>
    <d v="1899-12-30T01:28:12"/>
    <d v="1899-12-30T00:44:06"/>
    <d v="1899-12-30T16:02:51"/>
    <d v="1899-12-30T16:55:15"/>
    <d v="1899-12-30T08:01:25"/>
    <d v="1899-12-30T08:27:38"/>
    <n v="2925"/>
    <x v="8"/>
    <x v="8"/>
    <n v="200901"/>
    <n v="4"/>
    <n v="1.5722222222248092"/>
    <n v="21"/>
  </r>
  <r>
    <d v="2009-01-22T00:00:00"/>
    <d v="2009-01-22T00:00:00"/>
    <x v="2"/>
    <n v="3.2"/>
    <n v="0"/>
    <n v="30"/>
    <n v="5"/>
    <d v="1899-12-30T00:30:05"/>
    <d v="1899-12-30T00:09:24"/>
    <s v="unknown"/>
    <x v="194"/>
    <n v="6.3822714681440491"/>
    <n v="0"/>
    <x v="0"/>
    <m/>
    <d v="1899-12-30T04:06:18"/>
    <d v="1899-12-30T02:03:09"/>
    <d v="1899-12-30T04:06:18"/>
    <d v="1899-12-30T04:58:42"/>
    <d v="1899-12-30T02:03:09"/>
    <d v="1899-12-30T02:29:21"/>
    <n v="975"/>
    <x v="8"/>
    <x v="8"/>
    <n v="200901"/>
    <n v="4"/>
    <n v="0"/>
    <n v="22"/>
  </r>
  <r>
    <d v="2009-01-23T11:19:00"/>
    <d v="2009-01-23T11:19:00"/>
    <x v="2"/>
    <n v="2.9142299899999999"/>
    <n v="0"/>
    <n v="33"/>
    <n v="55"/>
    <d v="1899-12-30T00:33:55"/>
    <d v="1899-12-30T00:11:38"/>
    <s v="unknown"/>
    <x v="195"/>
    <n v="5.1553945769041816"/>
    <n v="0"/>
    <x v="0"/>
    <m/>
    <d v="1899-12-30T05:04:55"/>
    <d v="1899-12-30T02:32:28"/>
    <d v="1899-12-30T05:04:55"/>
    <d v="1899-12-30T05:57:19"/>
    <d v="1899-12-30T02:32:28"/>
    <d v="1899-12-30T02:58:40"/>
    <n v="2310"/>
    <x v="8"/>
    <x v="8"/>
    <n v="200901"/>
    <n v="4"/>
    <n v="0.47152777777955635"/>
    <n v="23"/>
  </r>
  <r>
    <d v="2009-01-25T09:45:00"/>
    <d v="2009-01-25T09:45:00"/>
    <x v="2"/>
    <n v="5.0082502599999996"/>
    <n v="0"/>
    <n v="56"/>
    <n v="17"/>
    <d v="1899-12-30T00:56:17"/>
    <d v="1899-12-30T00:11:14"/>
    <s v="unknown"/>
    <x v="195"/>
    <n v="5.338969776724908"/>
    <n v="0"/>
    <x v="0"/>
    <m/>
    <d v="1899-12-30T04:54:26"/>
    <d v="1899-12-30T02:27:13"/>
    <d v="1899-12-30T04:54:26"/>
    <d v="1899-12-30T05:46:50"/>
    <d v="1899-12-30T02:27:13"/>
    <d v="1899-12-30T02:53:25"/>
    <n v="2166"/>
    <x v="8"/>
    <x v="8"/>
    <n v="200901"/>
    <n v="5"/>
    <n v="0.93472222222044365"/>
    <n v="25"/>
  </r>
  <r>
    <d v="2009-01-27T00:00:00"/>
    <d v="2009-01-27T00:00:00"/>
    <x v="0"/>
    <n v="0.5"/>
    <n v="0"/>
    <n v="19"/>
    <n v="3"/>
    <d v="1899-12-30T00:19:03"/>
    <d v="1899-12-30T00:38:06"/>
    <s v="unknown"/>
    <x v="194"/>
    <n v="1.5748031496063004"/>
    <n v="0"/>
    <x v="0"/>
    <m/>
    <d v="1899-12-30T01:31:26"/>
    <d v="1899-12-30T00:45:43"/>
    <d v="1899-12-30T16:38:13"/>
    <d v="1899-12-30T17:30:37"/>
    <d v="1899-12-30T08:19:07"/>
    <d v="1899-12-30T08:45:19"/>
    <n v="2954"/>
    <x v="8"/>
    <x v="8"/>
    <n v="200901"/>
    <n v="5"/>
    <n v="0.59375"/>
    <n v="27"/>
  </r>
  <r>
    <d v="2009-01-28T12:04:00"/>
    <d v="2009-01-28T12:04:00"/>
    <x v="2"/>
    <n v="2.75888724"/>
    <n v="0"/>
    <n v="33"/>
    <n v="8"/>
    <d v="1899-12-30T00:33:08"/>
    <d v="1899-12-30T00:12:01"/>
    <s v="unknown"/>
    <x v="195"/>
    <n v="4.9959728692152963"/>
    <n v="0"/>
    <x v="0"/>
    <m/>
    <d v="1899-12-30T05:14:39"/>
    <d v="1899-12-30T02:37:20"/>
    <d v="1899-12-30T05:14:39"/>
    <d v="1899-12-30T06:07:03"/>
    <d v="1899-12-30T02:37:20"/>
    <d v="1899-12-30T03:03:32"/>
    <n v="2431"/>
    <x v="8"/>
    <x v="8"/>
    <n v="200901"/>
    <n v="5"/>
    <n v="0.50277777777955635"/>
    <n v="28"/>
  </r>
  <r>
    <d v="2009-01-29T00:00:00"/>
    <d v="2009-01-29T00:00:00"/>
    <x v="0"/>
    <n v="0.5"/>
    <n v="0"/>
    <n v="19"/>
    <n v="3"/>
    <d v="1899-12-30T00:19:03"/>
    <d v="1899-12-30T00:38:06"/>
    <s v="unknown"/>
    <x v="194"/>
    <n v="1.5748031496063004"/>
    <n v="0"/>
    <x v="0"/>
    <m/>
    <d v="1899-12-30T01:31:26"/>
    <d v="1899-12-30T00:45:43"/>
    <d v="1899-12-30T16:38:13"/>
    <d v="1899-12-30T17:30:37"/>
    <d v="1899-12-30T08:19:07"/>
    <d v="1899-12-30T08:45:19"/>
    <n v="2954"/>
    <x v="8"/>
    <x v="8"/>
    <n v="200901"/>
    <n v="5"/>
    <n v="0"/>
    <n v="29"/>
  </r>
  <r>
    <d v="2009-02-01T09:03:00"/>
    <d v="2009-02-01T09:03:00"/>
    <x v="2"/>
    <n v="6.2199237099999998"/>
    <n v="1"/>
    <n v="14"/>
    <n v="37"/>
    <d v="1899-12-30T01:14:37"/>
    <d v="1899-12-30T00:12:00"/>
    <s v="unknown"/>
    <x v="195"/>
    <n v="5.0015022014742057"/>
    <n v="0"/>
    <x v="0"/>
    <m/>
    <d v="1899-12-30T05:14:18"/>
    <d v="1899-12-30T02:37:09"/>
    <d v="1899-12-30T05:14:18"/>
    <d v="1899-12-30T06:06:42"/>
    <d v="1899-12-30T02:37:09"/>
    <d v="1899-12-30T03:03:21"/>
    <n v="2417"/>
    <x v="8"/>
    <x v="9"/>
    <n v="200902"/>
    <n v="6"/>
    <n v="2.3770833333328483"/>
    <n v="1"/>
  </r>
  <r>
    <d v="2009-02-02T12:06:00"/>
    <d v="2009-02-02T12:06:00"/>
    <x v="2"/>
    <n v="3.0136493500000001"/>
    <n v="0"/>
    <n v="29"/>
    <n v="1"/>
    <d v="1899-12-30T00:29:01"/>
    <d v="1899-12-30T00:09:38"/>
    <s v="unknown"/>
    <x v="195"/>
    <n v="6.2315552326249328"/>
    <n v="0"/>
    <x v="0"/>
    <m/>
    <d v="1899-12-30T04:12:16"/>
    <d v="1899-12-30T02:06:08"/>
    <d v="1899-12-30T04:12:16"/>
    <d v="1899-12-30T05:04:40"/>
    <d v="1899-12-30T02:06:08"/>
    <d v="1899-12-30T02:32:20"/>
    <n v="1114"/>
    <x v="8"/>
    <x v="9"/>
    <n v="200902"/>
    <n v="6"/>
    <n v="0.12708333333284827"/>
    <n v="2"/>
  </r>
  <r>
    <d v="2009-02-10T12:06:00"/>
    <d v="2009-02-10T12:06:00"/>
    <x v="2"/>
    <n v="3.56045583"/>
    <n v="0"/>
    <n v="41"/>
    <n v="12"/>
    <d v="1899-12-30T00:41:12"/>
    <d v="1899-12-30T00:11:34"/>
    <s v="unknown"/>
    <x v="195"/>
    <n v="5.1851298495145661"/>
    <n v="0"/>
    <x v="0"/>
    <m/>
    <d v="1899-12-30T05:03:10"/>
    <d v="1899-12-30T02:31:35"/>
    <d v="1899-12-30T05:03:10"/>
    <d v="1899-12-30T05:55:35"/>
    <d v="1899-12-30T02:31:35"/>
    <d v="1899-12-30T02:57:47"/>
    <n v="2294"/>
    <x v="8"/>
    <x v="9"/>
    <n v="200902"/>
    <n v="7"/>
    <n v="7"/>
    <n v="10"/>
  </r>
  <r>
    <d v="2009-02-11T12:16:00"/>
    <d v="2009-02-11T12:16:00"/>
    <x v="2"/>
    <n v="2.8583066000000001"/>
    <n v="0"/>
    <n v="34"/>
    <n v="18"/>
    <d v="1899-12-30T00:34:18"/>
    <d v="1899-12-30T00:12:00"/>
    <s v="unknown"/>
    <x v="195"/>
    <n v="4.9999532361516072"/>
    <n v="0"/>
    <x v="0"/>
    <m/>
    <d v="1899-12-30T05:14:24"/>
    <d v="1899-12-30T02:37:12"/>
    <d v="1899-12-30T05:14:24"/>
    <d v="1899-12-30T06:06:48"/>
    <d v="1899-12-30T02:37:12"/>
    <d v="1899-12-30T03:03:24"/>
    <n v="2429"/>
    <x v="8"/>
    <x v="9"/>
    <n v="200902"/>
    <n v="7"/>
    <n v="6.9444444452528842E-3"/>
    <n v="11"/>
  </r>
  <r>
    <d v="2009-02-13T12:25:00"/>
    <d v="2009-02-13T12:25:00"/>
    <x v="2"/>
    <n v="3.9270647200000002"/>
    <n v="0"/>
    <n v="40"/>
    <n v="36"/>
    <d v="1899-12-30T00:40:36"/>
    <d v="1899-12-30T00:10:20"/>
    <s v="unknown"/>
    <x v="195"/>
    <n v="5.8035439211822712"/>
    <n v="0"/>
    <x v="0"/>
    <m/>
    <d v="1899-12-30T04:30:52"/>
    <d v="1899-12-30T02:15:26"/>
    <d v="1899-12-30T04:30:52"/>
    <d v="1899-12-30T05:23:16"/>
    <d v="1899-12-30T02:15:26"/>
    <d v="1899-12-30T02:41:38"/>
    <n v="1664"/>
    <x v="8"/>
    <x v="9"/>
    <n v="200902"/>
    <n v="7"/>
    <n v="1.0062499999985448"/>
    <n v="13"/>
  </r>
  <r>
    <d v="2009-02-15T09:01:00"/>
    <d v="2009-02-15T09:01:00"/>
    <x v="2"/>
    <n v="7.4626657099999996"/>
    <n v="1"/>
    <n v="14"/>
    <n v="50"/>
    <d v="1899-12-30T01:14:50"/>
    <d v="1899-12-30T00:10:02"/>
    <s v="unknown"/>
    <x v="195"/>
    <n v="5.9834290770601379"/>
    <n v="0"/>
    <x v="0"/>
    <m/>
    <d v="1899-12-30T04:22:44"/>
    <d v="1899-12-30T02:11:22"/>
    <d v="1899-12-30T04:22:44"/>
    <d v="1899-12-30T05:15:08"/>
    <d v="1899-12-30T02:11:22"/>
    <d v="1899-12-30T02:37:34"/>
    <n v="1445"/>
    <x v="8"/>
    <x v="9"/>
    <n v="200902"/>
    <n v="8"/>
    <n v="0.85833333333721384"/>
    <n v="15"/>
  </r>
  <r>
    <d v="2009-02-16T00:00:00"/>
    <d v="2009-02-16T00:00:00"/>
    <x v="2"/>
    <n v="7.5"/>
    <n v="1"/>
    <n v="21"/>
    <n v="13"/>
    <d v="1899-12-30T01:21:13"/>
    <d v="1899-12-30T00:10:50"/>
    <s v="unknown"/>
    <x v="194"/>
    <n v="5.5407346603734906"/>
    <n v="0"/>
    <x v="0"/>
    <m/>
    <d v="1899-12-30T04:43:43"/>
    <d v="1899-12-30T02:21:52"/>
    <d v="1899-12-30T04:43:43"/>
    <d v="1899-12-30T05:36:07"/>
    <d v="1899-12-30T02:21:52"/>
    <d v="1899-12-30T02:48:04"/>
    <n v="1966"/>
    <x v="8"/>
    <x v="9"/>
    <n v="200902"/>
    <n v="8"/>
    <n v="0"/>
    <n v="16"/>
  </r>
  <r>
    <d v="2009-02-18T00:00:00"/>
    <d v="2009-02-18T00:00:00"/>
    <x v="0"/>
    <n v="0.5"/>
    <n v="0"/>
    <n v="20"/>
    <n v="3"/>
    <d v="1899-12-30T00:20:03"/>
    <d v="1899-12-30T00:40:06"/>
    <s v="unknown"/>
    <x v="194"/>
    <n v="1.4962593516209488"/>
    <n v="0"/>
    <x v="0"/>
    <m/>
    <d v="1899-12-30T01:36:14"/>
    <d v="1899-12-30T00:48:07"/>
    <d v="1899-12-30T17:30:37"/>
    <d v="1899-12-30T18:23:01"/>
    <d v="1899-12-30T08:45:19"/>
    <d v="1899-12-30T09:11:31"/>
    <n v="3022"/>
    <x v="8"/>
    <x v="9"/>
    <n v="200902"/>
    <n v="8"/>
    <n v="1"/>
    <n v="18"/>
  </r>
  <r>
    <d v="2009-02-19T00:00:00"/>
    <d v="2009-02-19T00:00:00"/>
    <x v="2"/>
    <n v="3"/>
    <n v="0"/>
    <n v="31"/>
    <n v="5"/>
    <d v="1899-12-30T00:31:05"/>
    <d v="1899-12-30T00:10:22"/>
    <s v="unknown"/>
    <x v="194"/>
    <n v="5.7908847184986652"/>
    <n v="0"/>
    <x v="0"/>
    <m/>
    <d v="1899-12-30T04:31:28"/>
    <d v="1899-12-30T02:15:44"/>
    <d v="1899-12-30T04:31:28"/>
    <d v="1899-12-30T05:23:52"/>
    <d v="1899-12-30T02:15:44"/>
    <d v="1899-12-30T02:41:56"/>
    <n v="1682"/>
    <x v="8"/>
    <x v="9"/>
    <n v="200902"/>
    <n v="8"/>
    <n v="0"/>
    <n v="19"/>
  </r>
  <r>
    <d v="2009-02-22T10:29:00"/>
    <d v="2009-02-22T10:29:00"/>
    <x v="2"/>
    <n v="1"/>
    <n v="0"/>
    <n v="10"/>
    <n v="6"/>
    <d v="1899-12-30T00:10:06"/>
    <d v="1899-12-30T00:10:06"/>
    <s v="unknown"/>
    <x v="195"/>
    <n v="5.940594059405945"/>
    <n v="0"/>
    <x v="0"/>
    <m/>
    <d v="1899-12-30T04:24:37"/>
    <d v="1899-12-30T02:12:19"/>
    <d v="1899-12-30T04:24:37"/>
    <d v="1899-12-30T05:17:01"/>
    <d v="1899-12-30T02:12:19"/>
    <d v="1899-12-30T02:38:31"/>
    <n v="1489"/>
    <x v="8"/>
    <x v="9"/>
    <n v="200902"/>
    <n v="9"/>
    <n v="2.4368055555532919"/>
    <n v="22"/>
  </r>
  <r>
    <d v="2009-02-22T11:04:00"/>
    <d v="2009-02-22T11:04:00"/>
    <x v="2"/>
    <n v="7.6490770100000001"/>
    <n v="1"/>
    <n v="26"/>
    <n v="16"/>
    <d v="1899-12-30T01:26:16"/>
    <d v="1899-12-30T00:11:17"/>
    <s v="unknown"/>
    <x v="195"/>
    <n v="5.3200690177743475"/>
    <n v="0"/>
    <x v="0"/>
    <m/>
    <d v="1899-12-30T04:55:29"/>
    <d v="1899-12-30T02:27:45"/>
    <d v="1899-12-30T04:55:29"/>
    <d v="1899-12-30T05:47:53"/>
    <d v="1899-12-30T02:27:45"/>
    <d v="1899-12-30T02:53:57"/>
    <n v="2183"/>
    <x v="8"/>
    <x v="9"/>
    <n v="200902"/>
    <n v="9"/>
    <n v="0"/>
    <n v="22"/>
  </r>
  <r>
    <d v="2009-02-25T00:00:00"/>
    <d v="2009-02-25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d v="1899-12-30T04:13:51"/>
    <d v="1899-12-30T05:06:15"/>
    <d v="1899-12-30T02:06:55"/>
    <d v="1899-12-30T02:33:07"/>
    <n v="1162"/>
    <x v="8"/>
    <x v="9"/>
    <n v="200902"/>
    <n v="9"/>
    <n v="1.538888888891961"/>
    <n v="25"/>
  </r>
  <r>
    <d v="2009-02-27T12:45:00"/>
    <d v="2009-02-27T12:45:00"/>
    <x v="2"/>
    <n v="2.7837420800000001"/>
    <n v="0"/>
    <n v="31"/>
    <n v="17"/>
    <d v="1899-12-30T00:31:17"/>
    <d v="1899-12-30T00:11:14"/>
    <s v="unknown"/>
    <x v="195"/>
    <n v="5.3390897645178521"/>
    <n v="0"/>
    <x v="0"/>
    <m/>
    <d v="1899-12-30T04:54:26"/>
    <d v="1899-12-30T02:27:13"/>
    <d v="1899-12-30T04:54:26"/>
    <d v="1899-12-30T05:46:50"/>
    <d v="1899-12-30T02:27:13"/>
    <d v="1899-12-30T02:53:25"/>
    <n v="2165"/>
    <x v="8"/>
    <x v="9"/>
    <n v="200902"/>
    <n v="9"/>
    <n v="1.53125"/>
    <n v="27"/>
  </r>
  <r>
    <d v="2009-03-05T12:06:00"/>
    <d v="2009-03-05T12:06:00"/>
    <x v="2"/>
    <n v="2.75267353"/>
    <n v="0"/>
    <n v="29"/>
    <n v="1"/>
    <d v="1899-12-30T00:29:01"/>
    <d v="1899-12-30T00:10:32"/>
    <s v="unknown"/>
    <x v="195"/>
    <n v="5.6919153980471036"/>
    <n v="0"/>
    <x v="0"/>
    <m/>
    <d v="1899-12-30T04:36:11"/>
    <d v="1899-12-30T02:18:05"/>
    <d v="1899-12-30T04:36:11"/>
    <d v="1899-12-30T05:28:35"/>
    <d v="1899-12-30T02:18:05"/>
    <d v="1899-12-30T02:44:17"/>
    <n v="1811"/>
    <x v="8"/>
    <x v="10"/>
    <n v="200903"/>
    <n v="10"/>
    <n v="4.9729166666656965"/>
    <n v="5"/>
  </r>
  <r>
    <d v="2009-03-06T12:03:00"/>
    <d v="2009-03-06T12:03:00"/>
    <x v="2"/>
    <n v="3.4983187299999998"/>
    <n v="0"/>
    <n v="37"/>
    <n v="26"/>
    <d v="1899-12-30T00:37:26"/>
    <d v="1899-12-30T00:10:42"/>
    <s v="unknown"/>
    <x v="195"/>
    <n v="5.6072784630454189"/>
    <n v="0"/>
    <x v="0"/>
    <m/>
    <d v="1899-12-30T04:40:21"/>
    <d v="1899-12-30T02:20:10"/>
    <d v="1899-12-30T04:40:21"/>
    <d v="1899-12-30T05:32:45"/>
    <d v="1899-12-30T02:20:10"/>
    <d v="1899-12-30T02:46:23"/>
    <n v="1888"/>
    <x v="8"/>
    <x v="10"/>
    <n v="200903"/>
    <n v="10"/>
    <n v="0"/>
    <n v="6"/>
  </r>
  <r>
    <d v="2009-03-08T08:04:00"/>
    <d v="2009-03-08T08:04:00"/>
    <x v="2"/>
    <n v="7.12091166"/>
    <n v="1"/>
    <n v="22"/>
    <n v="42"/>
    <d v="1899-12-30T01:22:42"/>
    <d v="1899-12-30T00:11:37"/>
    <s v="unknown"/>
    <x v="195"/>
    <n v="5.166320430471588"/>
    <n v="0"/>
    <x v="0"/>
    <m/>
    <d v="1899-12-30T05:04:17"/>
    <d v="1899-12-30T02:32:08"/>
    <d v="1899-12-30T05:04:17"/>
    <d v="1899-12-30T05:56:41"/>
    <d v="1899-12-30T02:32:08"/>
    <d v="1899-12-30T02:58:20"/>
    <n v="2303"/>
    <x v="8"/>
    <x v="10"/>
    <n v="200903"/>
    <n v="11"/>
    <n v="0.83402777777519077"/>
    <n v="8"/>
  </r>
  <r>
    <d v="2009-03-09T00:00:00"/>
    <d v="2009-03-09T00:00:00"/>
    <x v="2"/>
    <n v="7.5"/>
    <n v="1"/>
    <n v="78"/>
    <n v="13"/>
    <d v="1899-12-30T02:18:13"/>
    <d v="1899-12-30T00:18:26"/>
    <s v="unknown"/>
    <x v="194"/>
    <n v="3.2557578680815173"/>
    <n v="0"/>
    <x v="0"/>
    <m/>
    <d v="1899-12-30T08:02:50"/>
    <d v="1899-12-30T04:01:25"/>
    <d v="1899-12-30T08:02:50"/>
    <d v="1899-12-30T08:55:14"/>
    <d v="1899-12-30T04:01:25"/>
    <d v="1899-12-30T04:27:37"/>
    <n v="2738"/>
    <x v="8"/>
    <x v="10"/>
    <n v="200903"/>
    <n v="11"/>
    <n v="0"/>
    <n v="9"/>
  </r>
  <r>
    <d v="2009-03-10T16:29:00"/>
    <d v="2009-03-10T16:29:00"/>
    <x v="2"/>
    <n v="2.7091775600000001"/>
    <n v="0"/>
    <n v="38"/>
    <n v="8"/>
    <d v="1899-12-30T00:38:08"/>
    <d v="1899-12-30T00:14:05"/>
    <s v="unknown"/>
    <x v="195"/>
    <n v="4.2626919650349686"/>
    <n v="0"/>
    <x v="0"/>
    <m/>
    <d v="1899-12-30T06:08:47"/>
    <d v="1899-12-30T03:04:23"/>
    <d v="1899-12-30T06:08:47"/>
    <d v="1899-12-30T07:01:11"/>
    <d v="1899-12-30T03:04:23"/>
    <d v="1899-12-30T03:30:35"/>
    <n v="2641"/>
    <x v="8"/>
    <x v="10"/>
    <n v="200903"/>
    <n v="11"/>
    <n v="0.68680555555329192"/>
    <n v="10"/>
  </r>
  <r>
    <d v="2009-03-13T15:58:00"/>
    <d v="2009-03-13T15:58:00"/>
    <x v="2"/>
    <n v="3.3554034000000001"/>
    <n v="0"/>
    <n v="36"/>
    <n v="58"/>
    <d v="1899-12-30T00:36:58"/>
    <d v="1899-12-30T00:11:01"/>
    <s v="unknown"/>
    <x v="195"/>
    <n v="5.4461011000901749"/>
    <n v="0"/>
    <x v="0"/>
    <m/>
    <d v="1899-12-30T04:48:39"/>
    <d v="1899-12-30T02:24:19"/>
    <d v="1899-12-30T04:48:39"/>
    <d v="1899-12-30T05:41:03"/>
    <d v="1899-12-30T02:24:19"/>
    <d v="1899-12-30T02:50:31"/>
    <n v="2061"/>
    <x v="8"/>
    <x v="10"/>
    <n v="200903"/>
    <n v="11"/>
    <n v="1.9784722222248092"/>
    <n v="13"/>
  </r>
  <r>
    <d v="2009-03-15T08:58:00"/>
    <d v="2009-03-15T08:58:00"/>
    <x v="2"/>
    <n v="8.4817141500000002"/>
    <n v="1"/>
    <n v="36"/>
    <n v="14"/>
    <d v="1899-12-30T01:36:14"/>
    <d v="1899-12-30T00:11:21"/>
    <s v="unknown"/>
    <x v="195"/>
    <n v="5.288218036023558"/>
    <n v="0"/>
    <x v="0"/>
    <m/>
    <d v="1899-12-30T04:57:16"/>
    <d v="1899-12-30T02:28:38"/>
    <d v="1899-12-30T04:57:16"/>
    <d v="1899-12-30T05:49:40"/>
    <d v="1899-12-30T02:28:38"/>
    <d v="1899-12-30T02:54:50"/>
    <n v="2219"/>
    <x v="8"/>
    <x v="10"/>
    <n v="200903"/>
    <n v="12"/>
    <n v="0.70833333333575865"/>
    <n v="15"/>
  </r>
  <r>
    <d v="2009-03-17T13:17:00"/>
    <d v="2009-03-17T13:17:00"/>
    <x v="2"/>
    <n v="2.1872259199999999"/>
    <n v="0"/>
    <n v="28"/>
    <n v="0"/>
    <d v="1899-12-30T00:28:00"/>
    <d v="1899-12-30T00:12:48"/>
    <s v="unknown"/>
    <x v="195"/>
    <n v="4.6869126857142884"/>
    <n v="0"/>
    <x v="0"/>
    <m/>
    <d v="1899-12-30T05:35:24"/>
    <d v="1899-12-30T02:47:42"/>
    <d v="1899-12-30T05:35:24"/>
    <d v="1899-12-30T06:27:48"/>
    <d v="1899-12-30T02:47:42"/>
    <d v="1899-12-30T03:13:54"/>
    <n v="2546"/>
    <x v="8"/>
    <x v="10"/>
    <n v="200903"/>
    <n v="12"/>
    <n v="1.179861111108039"/>
    <n v="17"/>
  </r>
  <r>
    <d v="2009-03-18T12:13:00"/>
    <d v="2009-03-18T12:13:00"/>
    <x v="2"/>
    <n v="2.8023832099999999"/>
    <n v="0"/>
    <n v="28"/>
    <n v="16"/>
    <d v="1899-12-30T00:28:16"/>
    <d v="1899-12-30T00:10:05"/>
    <s v="unknown"/>
    <x v="195"/>
    <n v="5.9484549268867966"/>
    <n v="0"/>
    <x v="0"/>
    <m/>
    <d v="1899-12-30T04:24:16"/>
    <d v="1899-12-30T02:12:08"/>
    <d v="1899-12-30T04:24:16"/>
    <d v="1899-12-30T05:16:40"/>
    <d v="1899-12-30T02:12:08"/>
    <d v="1899-12-30T02:38:20"/>
    <n v="1484"/>
    <x v="8"/>
    <x v="10"/>
    <n v="200903"/>
    <n v="12"/>
    <n v="0"/>
    <n v="18"/>
  </r>
  <r>
    <d v="2009-03-20T12:11:00"/>
    <d v="2009-03-20T12:11:00"/>
    <x v="2"/>
    <n v="4.3744518399999999"/>
    <n v="0"/>
    <n v="57"/>
    <n v="48"/>
    <d v="1899-12-30T00:57:48"/>
    <d v="1899-12-30T00:13:13"/>
    <s v="unknown"/>
    <x v="195"/>
    <n v="4.5409534671280314"/>
    <n v="0"/>
    <x v="0"/>
    <m/>
    <d v="1899-12-30T05:46:11"/>
    <d v="1899-12-30T02:53:05"/>
    <d v="1899-12-30T05:46:11"/>
    <d v="1899-12-30T06:38:35"/>
    <d v="1899-12-30T02:53:05"/>
    <d v="1899-12-30T03:19:17"/>
    <n v="2579"/>
    <x v="8"/>
    <x v="10"/>
    <n v="200903"/>
    <n v="12"/>
    <n v="0.99861111111385981"/>
    <n v="20"/>
  </r>
  <r>
    <d v="2009-03-22T09:09:00"/>
    <d v="2009-03-22T09:09:00"/>
    <x v="2"/>
    <n v="10.32097231"/>
    <n v="1"/>
    <n v="38"/>
    <n v="0"/>
    <d v="1899-12-30T01:38:00"/>
    <d v="1899-12-30T00:09:30"/>
    <s v="unknown"/>
    <x v="195"/>
    <n v="6.3189626387755151"/>
    <n v="0"/>
    <x v="0"/>
    <m/>
    <d v="1899-12-30T04:08:47"/>
    <d v="1899-12-30T02:04:23"/>
    <d v="1899-12-30T04:08:47"/>
    <d v="1899-12-30T05:01:11"/>
    <d v="1899-12-30T02:04:23"/>
    <d v="1899-12-30T02:30:35"/>
    <n v="1026"/>
    <x v="8"/>
    <x v="10"/>
    <n v="200903"/>
    <n v="13"/>
    <n v="0.87361111110658385"/>
    <n v="22"/>
  </r>
  <r>
    <d v="2009-03-30T11:54:00"/>
    <d v="2009-03-30T11:54:00"/>
    <x v="2"/>
    <n v="4.7224196000000003"/>
    <n v="0"/>
    <n v="48"/>
    <n v="22"/>
    <d v="1899-12-30T00:48:22"/>
    <d v="1899-12-30T00:10:15"/>
    <s v="unknown"/>
    <x v="195"/>
    <n v="5.8582737973811216"/>
    <n v="0"/>
    <x v="0"/>
    <m/>
    <d v="1899-12-30T04:28:20"/>
    <d v="1899-12-30T02:14:10"/>
    <d v="1899-12-30T04:28:20"/>
    <d v="1899-12-30T05:20:44"/>
    <d v="1899-12-30T02:14:10"/>
    <d v="1899-12-30T02:40:22"/>
    <n v="1590"/>
    <x v="8"/>
    <x v="10"/>
    <n v="200903"/>
    <n v="14"/>
    <n v="7.1145833333357587"/>
    <n v="30"/>
  </r>
  <r>
    <d v="2009-04-01T11:58:00"/>
    <d v="2009-04-01T11:58:00"/>
    <x v="2"/>
    <n v="2.6594678799999998"/>
    <n v="0"/>
    <n v="43"/>
    <n v="45"/>
    <d v="1899-12-30T00:43:45"/>
    <d v="1899-12-30T00:16:27"/>
    <s v="unknown"/>
    <x v="195"/>
    <n v="3.6472702354285742"/>
    <n v="0"/>
    <x v="0"/>
    <m/>
    <d v="1899-12-30T07:11:00"/>
    <d v="1899-12-30T03:35:30"/>
    <d v="1899-12-30T07:11:00"/>
    <d v="1899-12-30T08:03:24"/>
    <d v="1899-12-30T03:35:30"/>
    <d v="1899-12-30T04:01:42"/>
    <n v="2718"/>
    <x v="8"/>
    <x v="1"/>
    <n v="200904"/>
    <n v="14"/>
    <n v="1.0027777777795563"/>
    <n v="1"/>
  </r>
  <r>
    <d v="2009-04-05T00:00:00"/>
    <d v="2009-04-05T00:00:00"/>
    <x v="2"/>
    <n v="13.1"/>
    <n v="2"/>
    <n v="35"/>
    <n v="39"/>
    <d v="1899-12-30T02:35:39"/>
    <d v="1899-12-30T00:11:53"/>
    <s v="unknown"/>
    <x v="196"/>
    <n v="5.0497911982010963"/>
    <n v="0"/>
    <x v="0"/>
    <m/>
    <d v="1899-12-30T05:11:18"/>
    <d v="1899-12-30T02:35:39"/>
    <d v="1899-12-30T05:11:18"/>
    <d v="1899-12-30T06:03:42"/>
    <d v="1899-12-30T02:35:39"/>
    <d v="1899-12-30T03:01:51"/>
    <n v="2385"/>
    <x v="8"/>
    <x v="1"/>
    <n v="200904"/>
    <n v="15"/>
    <n v="2.5013888888861402"/>
    <n v="5"/>
  </r>
  <r>
    <d v="2009-04-21T00:00:00"/>
    <d v="2009-04-21T00:00:00"/>
    <x v="2"/>
    <n v="2.7"/>
    <n v="0"/>
    <n v="31"/>
    <n v="5"/>
    <d v="1899-12-30T00:31:05"/>
    <d v="1899-12-30T00:11:31"/>
    <s v="unknown"/>
    <x v="194"/>
    <n v="5.2117962466487988"/>
    <n v="0"/>
    <x v="0"/>
    <m/>
    <d v="1899-12-30T05:01:37"/>
    <d v="1899-12-30T02:30:49"/>
    <d v="1899-12-30T05:01:37"/>
    <d v="1899-12-30T05:54:01"/>
    <d v="1899-12-30T02:30:49"/>
    <d v="1899-12-30T02:57:01"/>
    <n v="2279"/>
    <x v="8"/>
    <x v="1"/>
    <n v="200904"/>
    <n v="17"/>
    <n v="15"/>
    <n v="21"/>
  </r>
  <r>
    <d v="2009-04-22T00:00:00"/>
    <d v="2009-04-22T00:00:00"/>
    <x v="2"/>
    <n v="1"/>
    <n v="0"/>
    <n v="9"/>
    <n v="1"/>
    <d v="1899-12-30T00:09:01"/>
    <d v="1899-12-30T00:09:01"/>
    <s v="unknown"/>
    <x v="194"/>
    <n v="6.6543438077634054"/>
    <n v="0"/>
    <x v="0"/>
    <m/>
    <d v="1899-12-30T03:56:14"/>
    <d v="1899-12-30T01:58:07"/>
    <d v="1899-12-30T03:56:14"/>
    <d v="1899-12-30T04:48:38"/>
    <d v="1899-12-30T01:58:07"/>
    <d v="1899-12-30T02:24:19"/>
    <n v="819"/>
    <x v="8"/>
    <x v="1"/>
    <n v="200904"/>
    <n v="17"/>
    <n v="0"/>
    <n v="22"/>
  </r>
  <r>
    <d v="2009-04-23T00:00:00"/>
    <d v="2009-04-23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d v="1899-12-30T04:13:51"/>
    <d v="1899-12-30T05:06:15"/>
    <d v="1899-12-30T02:06:55"/>
    <d v="1899-12-30T02:33:07"/>
    <n v="1162"/>
    <x v="8"/>
    <x v="1"/>
    <n v="200904"/>
    <n v="17"/>
    <n v="0"/>
    <n v="23"/>
  </r>
  <r>
    <d v="2009-04-23T12:59:00"/>
    <d v="2009-04-23T12:59:00"/>
    <x v="2"/>
    <n v="2.7029638500000002"/>
    <n v="0"/>
    <n v="34"/>
    <n v="12"/>
    <d v="1899-12-30T00:34:12"/>
    <d v="1899-12-30T00:12:39"/>
    <s v="unknown"/>
    <x v="195"/>
    <n v="4.7420418421052668"/>
    <n v="0"/>
    <x v="0"/>
    <m/>
    <d v="1899-12-30T05:31:30"/>
    <d v="1899-12-30T02:45:45"/>
    <d v="1899-12-30T05:31:30"/>
    <d v="1899-12-30T06:23:54"/>
    <d v="1899-12-30T02:45:45"/>
    <d v="1899-12-30T03:11:57"/>
    <n v="2533"/>
    <x v="8"/>
    <x v="1"/>
    <n v="200904"/>
    <n v="17"/>
    <n v="0"/>
    <n v="23"/>
  </r>
  <r>
    <d v="2009-04-27T00:00:00"/>
    <d v="2009-04-27T00:00:00"/>
    <x v="2"/>
    <n v="3.5"/>
    <n v="0"/>
    <n v="34"/>
    <n v="5"/>
    <d v="1899-12-30T00:34:05"/>
    <d v="1899-12-30T00:09:44"/>
    <s v="unknown"/>
    <x v="194"/>
    <n v="6.1613691931540382"/>
    <n v="0"/>
    <x v="0"/>
    <m/>
    <d v="1899-12-30T04:15:08"/>
    <d v="1899-12-30T02:07:34"/>
    <d v="1899-12-30T04:15:08"/>
    <d v="1899-12-30T05:07:32"/>
    <d v="1899-12-30T02:07:34"/>
    <d v="1899-12-30T02:33:46"/>
    <n v="1207"/>
    <x v="8"/>
    <x v="1"/>
    <n v="200904"/>
    <n v="18"/>
    <n v="2.4590277777751908"/>
    <n v="27"/>
  </r>
  <r>
    <d v="2009-04-29T00:00:00"/>
    <d v="2009-04-29T00:00:00"/>
    <x v="2"/>
    <n v="4.5"/>
    <n v="0"/>
    <n v="44"/>
    <n v="7"/>
    <d v="1899-12-30T00:44:07"/>
    <d v="1899-12-30T00:09:48"/>
    <s v="unknown"/>
    <x v="194"/>
    <n v="6.1201360030222931"/>
    <n v="0"/>
    <x v="0"/>
    <m/>
    <d v="1899-12-30T04:16:51"/>
    <d v="1899-12-30T02:08:26"/>
    <d v="1899-12-30T04:16:51"/>
    <d v="1899-12-30T05:09:15"/>
    <d v="1899-12-30T02:08:26"/>
    <d v="1899-12-30T02:34:38"/>
    <n v="1246"/>
    <x v="8"/>
    <x v="1"/>
    <n v="200904"/>
    <n v="18"/>
    <n v="1"/>
    <n v="29"/>
  </r>
  <r>
    <d v="2009-04-30T00:00:00"/>
    <d v="2009-04-30T00:00:00"/>
    <x v="2"/>
    <n v="3"/>
    <n v="0"/>
    <n v="28"/>
    <n v="4"/>
    <d v="1899-12-30T00:28:04"/>
    <d v="1899-12-30T00:09:21"/>
    <s v="unknown"/>
    <x v="194"/>
    <n v="6.413301662707843"/>
    <n v="0"/>
    <x v="0"/>
    <m/>
    <d v="1899-12-30T04:05:07"/>
    <d v="1899-12-30T02:02:33"/>
    <d v="1899-12-30T04:05:07"/>
    <d v="1899-12-30T04:57:31"/>
    <d v="1899-12-30T02:02:33"/>
    <d v="1899-12-30T02:28:45"/>
    <n v="951"/>
    <x v="8"/>
    <x v="1"/>
    <n v="200904"/>
    <n v="18"/>
    <n v="0"/>
    <n v="30"/>
  </r>
  <r>
    <d v="2009-05-01T00:00:00"/>
    <d v="2009-05-01T00:00:00"/>
    <x v="0"/>
    <n v="0.5"/>
    <n v="0"/>
    <n v="20"/>
    <n v="3"/>
    <d v="1899-12-30T00:20:03"/>
    <d v="1899-12-30T00:40:06"/>
    <s v="unknown"/>
    <x v="194"/>
    <n v="1.4962593516209488"/>
    <n v="0"/>
    <x v="0"/>
    <m/>
    <d v="1899-12-30T01:36:14"/>
    <d v="1899-12-30T00:48:07"/>
    <d v="1899-12-30T17:30:37"/>
    <d v="1899-12-30T18:23:01"/>
    <d v="1899-12-30T08:45:19"/>
    <d v="1899-12-30T09:11:31"/>
    <n v="3022"/>
    <x v="8"/>
    <x v="2"/>
    <n v="200905"/>
    <n v="18"/>
    <n v="0"/>
    <n v="1"/>
  </r>
  <r>
    <d v="2009-05-02T00:00:00"/>
    <d v="2009-05-02T00:00:00"/>
    <x v="2"/>
    <n v="5.8"/>
    <n v="0"/>
    <n v="57"/>
    <n v="9"/>
    <d v="1899-12-30T00:57:09"/>
    <d v="1899-12-30T00:09:51"/>
    <s v="unknown"/>
    <x v="194"/>
    <n v="6.0892388451443615"/>
    <n v="0"/>
    <x v="0"/>
    <m/>
    <d v="1899-12-30T04:18:10"/>
    <d v="1899-12-30T02:09:05"/>
    <d v="1899-12-30T04:18:10"/>
    <d v="1899-12-30T05:10:34"/>
    <d v="1899-12-30T02:09:05"/>
    <d v="1899-12-30T02:35:17"/>
    <n v="1300"/>
    <x v="8"/>
    <x v="2"/>
    <n v="200905"/>
    <n v="18"/>
    <n v="0"/>
    <n v="2"/>
  </r>
  <r>
    <d v="2009-05-06T00:00:00"/>
    <d v="2009-05-06T00:00:00"/>
    <x v="2"/>
    <n v="3.5"/>
    <n v="0"/>
    <n v="35"/>
    <n v="5"/>
    <d v="1899-12-30T00:35:05"/>
    <d v="1899-12-30T00:10:01"/>
    <s v="unknown"/>
    <x v="194"/>
    <n v="5.9857482185273208"/>
    <n v="0"/>
    <x v="0"/>
    <m/>
    <d v="1899-12-30T04:22:37"/>
    <d v="1899-12-30T02:11:19"/>
    <d v="1899-12-30T04:22:37"/>
    <d v="1899-12-30T05:15:01"/>
    <d v="1899-12-30T02:11:19"/>
    <d v="1899-12-30T02:37:31"/>
    <n v="1440"/>
    <x v="8"/>
    <x v="2"/>
    <n v="200905"/>
    <n v="19"/>
    <n v="3"/>
    <n v="6"/>
  </r>
  <r>
    <d v="2009-05-08T00:00:00"/>
    <d v="2009-05-08T00:00:00"/>
    <x v="2"/>
    <n v="3.5"/>
    <n v="0"/>
    <n v="35"/>
    <n v="5"/>
    <d v="1899-12-30T00:35:05"/>
    <d v="1899-12-30T00:10:01"/>
    <s v="unknown"/>
    <x v="194"/>
    <n v="5.9857482185273208"/>
    <n v="0"/>
    <x v="0"/>
    <m/>
    <d v="1899-12-30T04:22:37"/>
    <d v="1899-12-30T02:11:19"/>
    <d v="1899-12-30T04:22:37"/>
    <d v="1899-12-30T05:15:01"/>
    <d v="1899-12-30T02:11:19"/>
    <d v="1899-12-30T02:37:31"/>
    <n v="1440"/>
    <x v="8"/>
    <x v="2"/>
    <n v="200905"/>
    <n v="19"/>
    <n v="1"/>
    <n v="8"/>
  </r>
  <r>
    <d v="2009-05-08T00:00:00"/>
    <d v="2009-05-08T00:00:00"/>
    <x v="0"/>
    <n v="0.7"/>
    <n v="0"/>
    <n v="36"/>
    <n v="6"/>
    <d v="1899-12-30T00:36:06"/>
    <d v="1899-12-30T00:51:34"/>
    <s v="unknown"/>
    <x v="194"/>
    <n v="1.1634349030470921"/>
    <n v="0"/>
    <x v="0"/>
    <m/>
    <d v="1899-12-30T02:03:46"/>
    <d v="1899-12-30T01:01:53"/>
    <d v="1899-12-30T22:31:10"/>
    <d v="1899-12-30T23:23:34"/>
    <d v="1899-12-30T11:15:35"/>
    <d v="1899-12-30T11:41:47"/>
    <n v="3093"/>
    <x v="8"/>
    <x v="2"/>
    <n v="200905"/>
    <n v="19"/>
    <n v="0"/>
    <n v="8"/>
  </r>
  <r>
    <d v="2009-05-11T00:00:00"/>
    <d v="2009-05-11T00:00:00"/>
    <x v="2"/>
    <n v="4"/>
    <n v="0"/>
    <n v="39"/>
    <n v="6"/>
    <d v="1899-12-30T00:39:06"/>
    <d v="1899-12-30T00:09:46"/>
    <s v="unknown"/>
    <x v="194"/>
    <n v="6.1381074168797998"/>
    <n v="0"/>
    <x v="0"/>
    <m/>
    <d v="1899-12-30T04:16:06"/>
    <d v="1899-12-30T02:08:03"/>
    <d v="1899-12-30T04:16:06"/>
    <d v="1899-12-30T05:08:30"/>
    <d v="1899-12-30T02:08:03"/>
    <d v="1899-12-30T02:34:15"/>
    <n v="1231"/>
    <x v="8"/>
    <x v="2"/>
    <n v="200905"/>
    <n v="20"/>
    <n v="2"/>
    <n v="11"/>
  </r>
  <r>
    <d v="2009-05-12T00:00:00"/>
    <d v="2009-05-12T00:00:00"/>
    <x v="2"/>
    <n v="5"/>
    <n v="0"/>
    <n v="50"/>
    <n v="8"/>
    <d v="1899-12-30T00:50:08"/>
    <d v="1899-12-30T00:10:02"/>
    <s v="unknown"/>
    <x v="194"/>
    <n v="5.984042553191494"/>
    <n v="0"/>
    <x v="0"/>
    <m/>
    <d v="1899-12-30T04:22:42"/>
    <d v="1899-12-30T02:11:21"/>
    <d v="1899-12-30T04:22:42"/>
    <d v="1899-12-30T05:15:06"/>
    <d v="1899-12-30T02:11:21"/>
    <d v="1899-12-30T02:37:33"/>
    <n v="1443"/>
    <x v="8"/>
    <x v="2"/>
    <n v="200905"/>
    <n v="20"/>
    <n v="0"/>
    <n v="12"/>
  </r>
  <r>
    <d v="2009-05-13T00:00:00"/>
    <d v="2009-05-13T00:00:00"/>
    <x v="1"/>
    <n v="9.6999999999999993"/>
    <n v="0"/>
    <n v="38"/>
    <n v="6"/>
    <d v="1899-12-30T00:38:06"/>
    <d v="1899-12-30T00:03:56"/>
    <s v="unknown"/>
    <x v="194"/>
    <n v="15.275590551181113"/>
    <n v="0"/>
    <x v="0"/>
    <m/>
    <d v="1899-12-30T07:19:55"/>
    <d v="1899-12-30T03:39:58"/>
    <d v="1899-12-30T01:42:55"/>
    <d v="1899-12-30T02:35:19"/>
    <d v="1899-12-30T00:51:27"/>
    <d v="1899-12-30T01:17:39"/>
    <n v="400"/>
    <x v="8"/>
    <x v="2"/>
    <n v="200905"/>
    <n v="20"/>
    <n v="0"/>
    <n v="13"/>
  </r>
  <r>
    <d v="2009-05-17T00:00:00"/>
    <d v="2009-05-17T00:00:00"/>
    <x v="2"/>
    <n v="9.1999999999999993"/>
    <n v="1"/>
    <n v="98"/>
    <n v="16"/>
    <d v="1899-12-30T02:38:16"/>
    <d v="1899-12-30T00:17:12"/>
    <s v="unknown"/>
    <x v="194"/>
    <n v="3.4877843302443154"/>
    <n v="0"/>
    <x v="0"/>
    <m/>
    <d v="1899-12-30T07:30:43"/>
    <d v="1899-12-30T03:45:21"/>
    <d v="1899-12-30T07:30:43"/>
    <d v="1899-12-30T08:23:07"/>
    <d v="1899-12-30T03:45:21"/>
    <d v="1899-12-30T04:11:33"/>
    <n v="2730"/>
    <x v="8"/>
    <x v="2"/>
    <n v="200905"/>
    <n v="21"/>
    <n v="3"/>
    <n v="17"/>
  </r>
  <r>
    <d v="2009-05-19T00:00:00"/>
    <d v="2009-05-19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d v="1899-12-30T04:13:51"/>
    <d v="1899-12-30T05:06:15"/>
    <d v="1899-12-30T02:06:55"/>
    <d v="1899-12-30T02:33:07"/>
    <n v="1162"/>
    <x v="8"/>
    <x v="2"/>
    <n v="200905"/>
    <n v="21"/>
    <n v="1"/>
    <n v="19"/>
  </r>
  <r>
    <d v="2009-05-20T00:00:00"/>
    <d v="2009-05-20T00:00:00"/>
    <x v="0"/>
    <n v="0.7"/>
    <n v="0"/>
    <n v="29"/>
    <n v="4"/>
    <d v="1899-12-30T00:29:04"/>
    <d v="1899-12-30T00:41:31"/>
    <s v="unknown"/>
    <x v="194"/>
    <n v="1.444954128440368"/>
    <n v="0"/>
    <x v="0"/>
    <m/>
    <d v="1899-12-30T01:39:39"/>
    <d v="1899-12-30T00:49:50"/>
    <d v="1899-12-30T18:07:55"/>
    <d v="1899-12-30T19:00:19"/>
    <d v="1899-12-30T09:03:58"/>
    <d v="1899-12-30T09:30:10"/>
    <n v="3046"/>
    <x v="8"/>
    <x v="2"/>
    <n v="200905"/>
    <n v="21"/>
    <n v="0"/>
    <n v="20"/>
  </r>
  <r>
    <d v="2009-05-21T00:00:00"/>
    <d v="2009-05-21T00:00:00"/>
    <x v="2"/>
    <n v="3"/>
    <n v="0"/>
    <n v="28"/>
    <n v="4"/>
    <d v="1899-12-30T00:28:04"/>
    <d v="1899-12-30T00:09:21"/>
    <s v="unknown"/>
    <x v="194"/>
    <n v="6.413301662707843"/>
    <n v="0"/>
    <x v="0"/>
    <m/>
    <d v="1899-12-30T04:05:07"/>
    <d v="1899-12-30T02:02:33"/>
    <d v="1899-12-30T04:05:07"/>
    <d v="1899-12-30T04:57:31"/>
    <d v="1899-12-30T02:02:33"/>
    <d v="1899-12-30T02:28:45"/>
    <n v="951"/>
    <x v="8"/>
    <x v="2"/>
    <n v="200905"/>
    <n v="21"/>
    <n v="0"/>
    <n v="21"/>
  </r>
  <r>
    <d v="2009-05-24T00:00:00"/>
    <d v="2009-05-24T00:00:00"/>
    <x v="2"/>
    <n v="10.5"/>
    <n v="2"/>
    <n v="129"/>
    <n v="21"/>
    <d v="1899-12-30T04:09:21"/>
    <d v="1899-12-30T00:23:45"/>
    <s v="unknown"/>
    <x v="194"/>
    <n v="2.5265690796069804"/>
    <n v="0"/>
    <x v="0"/>
    <m/>
    <d v="1899-12-30T10:22:11"/>
    <d v="1899-12-30T05:11:06"/>
    <d v="1899-12-30T10:22:11"/>
    <d v="1899-12-30T11:14:35"/>
    <d v="1899-12-30T05:11:06"/>
    <d v="1899-12-30T05:37:18"/>
    <n v="2742"/>
    <x v="8"/>
    <x v="2"/>
    <n v="200905"/>
    <n v="22"/>
    <n v="2"/>
    <n v="24"/>
  </r>
  <r>
    <d v="2009-05-25T00:00:00"/>
    <d v="2009-05-25T00:00:00"/>
    <x v="0"/>
    <n v="0.6"/>
    <n v="0"/>
    <n v="20"/>
    <n v="3"/>
    <d v="1899-12-30T00:20:03"/>
    <d v="1899-12-30T00:33:25"/>
    <s v="unknown"/>
    <x v="194"/>
    <n v="1.7955112219451386"/>
    <n v="0"/>
    <x v="0"/>
    <m/>
    <d v="1899-12-30T01:20:12"/>
    <d v="1899-12-30T00:40:06"/>
    <d v="1899-12-30T14:35:31"/>
    <d v="1899-12-30T15:27:55"/>
    <d v="1899-12-30T07:17:45"/>
    <d v="1899-12-30T07:43:58"/>
    <n v="2816"/>
    <x v="8"/>
    <x v="2"/>
    <n v="200905"/>
    <n v="22"/>
    <n v="0"/>
    <n v="25"/>
  </r>
  <r>
    <d v="2009-05-28T00:00:00"/>
    <d v="2009-05-28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d v="1899-12-30T04:13:51"/>
    <d v="1899-12-30T05:06:15"/>
    <d v="1899-12-30T02:06:55"/>
    <d v="1899-12-30T02:33:07"/>
    <n v="1162"/>
    <x v="8"/>
    <x v="2"/>
    <n v="200905"/>
    <n v="22"/>
    <n v="2"/>
    <n v="28"/>
  </r>
  <r>
    <d v="2009-05-31T00:00:00"/>
    <d v="2009-05-31T00:00:00"/>
    <x v="2"/>
    <n v="5"/>
    <n v="0"/>
    <n v="54"/>
    <n v="9"/>
    <d v="1899-12-30T00:54:09"/>
    <d v="1899-12-30T00:10:50"/>
    <s v="unknown"/>
    <x v="194"/>
    <n v="5.5401662049861535"/>
    <n v="0"/>
    <x v="0"/>
    <m/>
    <d v="1899-12-30T04:43:45"/>
    <d v="1899-12-30T02:21:52"/>
    <d v="1899-12-30T04:43:45"/>
    <d v="1899-12-30T05:36:09"/>
    <d v="1899-12-30T02:21:52"/>
    <d v="1899-12-30T02:48:04"/>
    <n v="1967"/>
    <x v="8"/>
    <x v="2"/>
    <n v="200905"/>
    <n v="23"/>
    <n v="2"/>
    <n v="31"/>
  </r>
  <r>
    <d v="2009-06-04T00:00:00"/>
    <d v="2009-06-04T00:00:00"/>
    <x v="2"/>
    <n v="1.1000000000000001"/>
    <n v="0"/>
    <n v="9"/>
    <n v="1"/>
    <d v="1899-12-30T00:09:01"/>
    <d v="1899-12-30T00:08:12"/>
    <s v="unknown"/>
    <x v="194"/>
    <n v="7.3197781885397468"/>
    <n v="0"/>
    <x v="0"/>
    <m/>
    <d v="1899-12-30T03:34:46"/>
    <d v="1899-12-30T01:47:23"/>
    <d v="1899-12-30T03:34:46"/>
    <d v="1899-12-30T04:27:10"/>
    <d v="1899-12-30T01:47:23"/>
    <d v="1899-12-30T02:13:35"/>
    <n v="723"/>
    <x v="8"/>
    <x v="3"/>
    <n v="200906"/>
    <n v="23"/>
    <n v="3"/>
    <n v="4"/>
  </r>
  <r>
    <d v="2009-06-07T00:00:00"/>
    <d v="2009-06-07T00:00:00"/>
    <x v="0"/>
    <n v="1.2"/>
    <n v="0"/>
    <n v="41"/>
    <n v="6"/>
    <d v="1899-12-30T00:41:06"/>
    <d v="1899-12-30T00:34:15"/>
    <s v="unknown"/>
    <x v="197"/>
    <n v="1.7518248175182494"/>
    <n v="0"/>
    <x v="0"/>
    <m/>
    <d v="1899-12-30T01:22:12"/>
    <d v="1899-12-30T00:41:06"/>
    <d v="1899-12-30T14:57:21"/>
    <d v="1899-12-30T15:49:45"/>
    <d v="1899-12-30T07:28:41"/>
    <d v="1899-12-30T07:54:53"/>
    <n v="2841"/>
    <x v="8"/>
    <x v="3"/>
    <n v="200906"/>
    <n v="24"/>
    <n v="2"/>
    <n v="7"/>
  </r>
  <r>
    <d v="2009-06-07T00:00:00"/>
    <d v="2009-06-07T00:00:00"/>
    <x v="2"/>
    <n v="13.1"/>
    <n v="3"/>
    <n v="0"/>
    <n v="30"/>
    <d v="1899-12-30T03:00:30"/>
    <d v="1899-12-30T00:13:47"/>
    <s v="unknown"/>
    <x v="197"/>
    <n v="4.3545706371191164"/>
    <n v="0"/>
    <x v="0"/>
    <m/>
    <d v="1899-12-30T06:01:00"/>
    <d v="1899-12-30T03:00:30"/>
    <d v="1899-12-30T06:01:00"/>
    <d v="1899-12-30T06:53:24"/>
    <d v="1899-12-30T03:00:30"/>
    <d v="1899-12-30T03:26:42"/>
    <n v="2619"/>
    <x v="8"/>
    <x v="3"/>
    <n v="200906"/>
    <n v="24"/>
    <n v="0"/>
    <n v="7"/>
  </r>
  <r>
    <d v="2009-06-15T00:00:00"/>
    <d v="2009-06-15T00:00:00"/>
    <x v="1"/>
    <n v="10.5"/>
    <n v="0"/>
    <n v="38"/>
    <n v="6"/>
    <d v="1899-12-30T00:38:06"/>
    <d v="1899-12-30T00:03:38"/>
    <s v="unknown"/>
    <x v="194"/>
    <n v="16.535433070866151"/>
    <n v="0"/>
    <x v="0"/>
    <m/>
    <d v="1899-12-30T06:46:24"/>
    <d v="1899-12-30T03:23:12"/>
    <d v="1899-12-30T01:35:04"/>
    <d v="1899-12-30T02:27:28"/>
    <d v="1899-12-30T00:47:32"/>
    <d v="1899-12-30T01:13:44"/>
    <n v="300"/>
    <x v="8"/>
    <x v="3"/>
    <n v="200906"/>
    <n v="25"/>
    <n v="7"/>
    <n v="15"/>
  </r>
  <r>
    <d v="2009-06-16T00:00:00"/>
    <d v="2009-06-16T00:00:00"/>
    <x v="1"/>
    <n v="8"/>
    <n v="0"/>
    <n v="32"/>
    <n v="5"/>
    <d v="1899-12-30T00:32:05"/>
    <d v="1899-12-30T00:04:01"/>
    <s v="unknown"/>
    <x v="194"/>
    <n v="14.961038961038973"/>
    <n v="0"/>
    <x v="0"/>
    <m/>
    <d v="1899-12-30T07:29:10"/>
    <d v="1899-12-30T03:44:35"/>
    <d v="1899-12-30T01:45:04"/>
    <d v="1899-12-30T02:37:28"/>
    <d v="1899-12-30T00:52:32"/>
    <d v="1899-12-30T01:18:44"/>
    <n v="447"/>
    <x v="8"/>
    <x v="3"/>
    <n v="200906"/>
    <n v="25"/>
    <n v="0"/>
    <n v="16"/>
  </r>
  <r>
    <d v="2009-07-13T16:01:00"/>
    <d v="2009-07-13T16:01:00"/>
    <x v="2"/>
    <n v="3.0074356400000002"/>
    <n v="0"/>
    <n v="29"/>
    <n v="32"/>
    <d v="1899-12-30T00:29:32"/>
    <d v="1899-12-30T00:09:49"/>
    <s v="unknown"/>
    <x v="195"/>
    <n v="6.1099143927765294"/>
    <n v="0"/>
    <x v="0"/>
    <m/>
    <d v="1899-12-30T04:17:17"/>
    <d v="1899-12-30T02:08:39"/>
    <d v="1899-12-30T04:17:17"/>
    <d v="1899-12-30T05:09:41"/>
    <d v="1899-12-30T02:08:39"/>
    <d v="1899-12-30T02:34:51"/>
    <n v="1262"/>
    <x v="8"/>
    <x v="0"/>
    <n v="200907"/>
    <n v="29"/>
    <n v="26.667361111110949"/>
    <n v="13"/>
  </r>
  <r>
    <d v="2009-07-14T12:54:00"/>
    <d v="2009-07-14T12:54:00"/>
    <x v="2"/>
    <n v="2.4233468999999999"/>
    <n v="0"/>
    <n v="24"/>
    <n v="10"/>
    <d v="1899-12-30T00:24:10"/>
    <d v="1899-12-30T00:09:58"/>
    <s v="unknown"/>
    <x v="195"/>
    <n v="6.0165854068965556"/>
    <n v="0"/>
    <x v="0"/>
    <m/>
    <d v="1899-12-30T04:21:17"/>
    <d v="1899-12-30T02:10:38"/>
    <d v="1899-12-30T04:21:17"/>
    <d v="1899-12-30T05:13:41"/>
    <d v="1899-12-30T02:10:38"/>
    <d v="1899-12-30T02:36:50"/>
    <n v="1385"/>
    <x v="8"/>
    <x v="0"/>
    <n v="200907"/>
    <n v="29"/>
    <n v="0"/>
    <n v="14"/>
  </r>
  <r>
    <d v="2009-07-17T11:53:00"/>
    <d v="2009-07-17T11:53:00"/>
    <x v="2"/>
    <n v="1.01283473"/>
    <n v="0"/>
    <n v="9"/>
    <n v="50"/>
    <d v="1899-12-30T00:09:50"/>
    <d v="1899-12-30T00:09:43"/>
    <s v="unknown"/>
    <x v="195"/>
    <n v="6.1800085220339032"/>
    <n v="0"/>
    <x v="0"/>
    <m/>
    <d v="1899-12-30T04:14:22"/>
    <d v="1899-12-30T02:07:11"/>
    <d v="1899-12-30T04:14:22"/>
    <d v="1899-12-30T05:06:46"/>
    <d v="1899-12-30T02:07:11"/>
    <d v="1899-12-30T02:33:23"/>
    <n v="1179"/>
    <x v="8"/>
    <x v="0"/>
    <n v="200907"/>
    <n v="29"/>
    <n v="1.9576388888890506"/>
    <n v="17"/>
  </r>
  <r>
    <d v="2009-07-17T12:12:00"/>
    <d v="2009-07-17T12:12:00"/>
    <x v="2"/>
    <n v="0.85127827"/>
    <n v="0"/>
    <n v="8"/>
    <n v="26"/>
    <d v="1899-12-30T00:08:26"/>
    <d v="1899-12-30T00:09:54"/>
    <s v="unknown"/>
    <x v="195"/>
    <n v="6.0565252411067236"/>
    <n v="0"/>
    <x v="0"/>
    <m/>
    <d v="1899-12-30T04:19:33"/>
    <d v="1899-12-30T02:09:47"/>
    <d v="1899-12-30T04:19:33"/>
    <d v="1899-12-30T05:11:57"/>
    <d v="1899-12-30T02:09:47"/>
    <d v="1899-12-30T02:35:59"/>
    <n v="1342"/>
    <x v="8"/>
    <x v="0"/>
    <n v="200907"/>
    <n v="29"/>
    <n v="0"/>
    <n v="17"/>
  </r>
  <r>
    <d v="2009-07-22T14:22:00"/>
    <d v="2009-07-22T14:22:00"/>
    <x v="2"/>
    <n v="2.0567380100000001"/>
    <n v="0"/>
    <n v="26"/>
    <n v="1"/>
    <d v="1899-12-30T00:26:01"/>
    <d v="1899-12-30T00:12:39"/>
    <s v="unknown"/>
    <x v="195"/>
    <n v="4.7432779218449754"/>
    <n v="0"/>
    <x v="0"/>
    <m/>
    <d v="1899-12-30T05:31:25"/>
    <d v="1899-12-30T02:45:42"/>
    <d v="1899-12-30T05:31:25"/>
    <d v="1899-12-30T06:23:49"/>
    <d v="1899-12-30T02:45:42"/>
    <d v="1899-12-30T03:11:55"/>
    <n v="2531"/>
    <x v="8"/>
    <x v="0"/>
    <n v="200907"/>
    <n v="30"/>
    <n v="4.0902777777810115"/>
    <n v="22"/>
  </r>
  <r>
    <d v="2009-07-30T12:43:00"/>
    <d v="2009-07-30T12:43:00"/>
    <x v="2"/>
    <n v="3.0695727399999999"/>
    <n v="0"/>
    <n v="33"/>
    <n v="1"/>
    <d v="1899-12-30T00:33:01"/>
    <d v="1899-12-30T00:10:45"/>
    <s v="unknown"/>
    <x v="195"/>
    <n v="5.5782240605754714"/>
    <n v="0"/>
    <x v="0"/>
    <m/>
    <d v="1899-12-30T04:41:49"/>
    <d v="1899-12-30T02:20:54"/>
    <d v="1899-12-30T04:41:49"/>
    <d v="1899-12-30T05:34:13"/>
    <d v="1899-12-30T02:20:54"/>
    <d v="1899-12-30T02:47:06"/>
    <n v="1925"/>
    <x v="8"/>
    <x v="0"/>
    <n v="200907"/>
    <n v="31"/>
    <n v="6.9312500000014552"/>
    <n v="30"/>
  </r>
  <r>
    <d v="2009-08-02T22:29:00"/>
    <d v="2009-08-02T22:29:00"/>
    <x v="2"/>
    <n v="1.8827541299999999"/>
    <n v="0"/>
    <n v="18"/>
    <n v="38"/>
    <d v="1899-12-30T00:18:38"/>
    <d v="1899-12-30T00:09:54"/>
    <s v="unknown"/>
    <x v="195"/>
    <n v="6.0625356601073399"/>
    <n v="0"/>
    <x v="0"/>
    <m/>
    <d v="1899-12-30T04:19:18"/>
    <d v="1899-12-30T02:09:39"/>
    <d v="1899-12-30T04:19:18"/>
    <d v="1899-12-30T05:11:42"/>
    <d v="1899-12-30T02:09:39"/>
    <d v="1899-12-30T02:35:51"/>
    <n v="1337"/>
    <x v="8"/>
    <x v="4"/>
    <n v="200908"/>
    <n v="32"/>
    <n v="2.4069444444394321"/>
    <n v="2"/>
  </r>
  <r>
    <d v="2009-08-03T17:04:00"/>
    <d v="2009-08-03T17:04:00"/>
    <x v="2"/>
    <n v="1.83304445"/>
    <n v="0"/>
    <n v="20"/>
    <n v="20"/>
    <d v="1899-12-30T00:20:20"/>
    <d v="1899-12-30T00:11:06"/>
    <s v="unknown"/>
    <x v="195"/>
    <n v="5.4089836229508252"/>
    <n v="0"/>
    <x v="0"/>
    <m/>
    <d v="1899-12-30T04:50:38"/>
    <d v="1899-12-30T02:25:19"/>
    <d v="1899-12-30T04:50:38"/>
    <d v="1899-12-30T05:43:02"/>
    <d v="1899-12-30T02:25:19"/>
    <d v="1899-12-30T02:51:31"/>
    <n v="2099"/>
    <x v="8"/>
    <x v="4"/>
    <n v="200908"/>
    <n v="32"/>
    <n v="0"/>
    <n v="3"/>
  </r>
  <r>
    <d v="2009-08-06T12:32:00"/>
    <d v="2009-08-06T12:32:00"/>
    <x v="2"/>
    <n v="4.3"/>
    <n v="0"/>
    <n v="48"/>
    <n v="50"/>
    <d v="1899-12-30T00:48:50"/>
    <d v="1899-12-30T00:11:21"/>
    <s v="unknown"/>
    <x v="195"/>
    <n v="5.2832764505119485"/>
    <n v="0"/>
    <x v="0"/>
    <m/>
    <d v="1899-12-30T04:57:33"/>
    <d v="1899-12-30T02:28:46"/>
    <d v="1899-12-30T04:57:33"/>
    <d v="1899-12-30T05:49:57"/>
    <d v="1899-12-30T02:28:46"/>
    <d v="1899-12-30T02:54:58"/>
    <n v="2222"/>
    <x v="8"/>
    <x v="4"/>
    <n v="200908"/>
    <n v="32"/>
    <n v="1.8111111111138598"/>
    <n v="6"/>
  </r>
  <r>
    <d v="2009-08-07T11:44:00"/>
    <d v="2009-08-07T11:44:00"/>
    <x v="2"/>
    <n v="3.17520581"/>
    <n v="0"/>
    <n v="34"/>
    <n v="54"/>
    <d v="1899-12-30T00:34:54"/>
    <d v="1899-12-30T00:10:59"/>
    <s v="unknown"/>
    <x v="195"/>
    <n v="5.4588065501432705"/>
    <n v="0"/>
    <x v="0"/>
    <m/>
    <d v="1899-12-30T04:47:59"/>
    <d v="1899-12-30T02:23:59"/>
    <d v="1899-12-30T04:47:59"/>
    <d v="1899-12-30T05:40:23"/>
    <d v="1899-12-30T02:23:59"/>
    <d v="1899-12-30T02:50:11"/>
    <n v="2045"/>
    <x v="8"/>
    <x v="4"/>
    <n v="200908"/>
    <n v="32"/>
    <n v="0"/>
    <n v="7"/>
  </r>
  <r>
    <d v="2009-08-10T03:57:00"/>
    <d v="2009-08-10T03:57:00"/>
    <x v="2"/>
    <n v="2.0194557500000001"/>
    <n v="0"/>
    <n v="20"/>
    <n v="38"/>
    <d v="1899-12-30T00:20:38"/>
    <d v="1899-12-30T00:10:13"/>
    <s v="unknown"/>
    <x v="195"/>
    <n v="5.8724076736672108"/>
    <n v="0"/>
    <x v="0"/>
    <m/>
    <d v="1899-12-30T04:27:42"/>
    <d v="1899-12-30T02:13:51"/>
    <d v="1899-12-30T04:27:42"/>
    <d v="1899-12-30T05:20:06"/>
    <d v="1899-12-30T02:13:51"/>
    <d v="1899-12-30T02:40:03"/>
    <n v="1577"/>
    <x v="8"/>
    <x v="4"/>
    <n v="200908"/>
    <n v="33"/>
    <n v="1.6756944444423425"/>
    <n v="10"/>
  </r>
  <r>
    <d v="2009-08-10T12:27:00"/>
    <d v="2009-08-10T12:27:00"/>
    <x v="2"/>
    <n v="2.0940202700000001"/>
    <n v="0"/>
    <n v="22"/>
    <n v="3"/>
    <d v="1899-12-30T00:22:03"/>
    <d v="1899-12-30T00:10:32"/>
    <s v="unknown"/>
    <x v="195"/>
    <n v="5.6980143401360595"/>
    <n v="0"/>
    <x v="0"/>
    <m/>
    <d v="1899-12-30T04:35:53"/>
    <d v="1899-12-30T02:17:57"/>
    <d v="1899-12-30T04:35:53"/>
    <d v="1899-12-30T05:28:17"/>
    <d v="1899-12-30T02:17:57"/>
    <d v="1899-12-30T02:44:09"/>
    <n v="1803"/>
    <x v="8"/>
    <x v="4"/>
    <n v="200908"/>
    <n v="33"/>
    <n v="0"/>
    <n v="10"/>
  </r>
  <r>
    <d v="2009-08-12T11:52:00"/>
    <d v="2009-08-12T11:52:00"/>
    <x v="2"/>
    <n v="3.2062743600000001"/>
    <n v="0"/>
    <n v="32"/>
    <n v="43"/>
    <d v="1899-12-30T00:32:43"/>
    <d v="1899-12-30T00:10:12"/>
    <s v="unknown"/>
    <x v="195"/>
    <n v="5.8800752399388729"/>
    <n v="0"/>
    <x v="0"/>
    <m/>
    <d v="1899-12-30T04:27:21"/>
    <d v="1899-12-30T02:13:40"/>
    <d v="1899-12-30T04:27:21"/>
    <d v="1899-12-30T05:19:45"/>
    <d v="1899-12-30T02:13:40"/>
    <d v="1899-12-30T02:39:52"/>
    <n v="1564"/>
    <x v="8"/>
    <x v="4"/>
    <n v="200908"/>
    <n v="33"/>
    <n v="0.97569444443797693"/>
    <n v="12"/>
  </r>
  <r>
    <d v="2009-08-14T11:58:00"/>
    <d v="2009-08-14T11:58:00"/>
    <x v="2"/>
    <n v="3.25598404"/>
    <n v="0"/>
    <n v="32"/>
    <n v="27"/>
    <d v="1899-12-30T00:32:27"/>
    <d v="1899-12-30T00:09:58"/>
    <s v="unknown"/>
    <x v="195"/>
    <n v="6.0203094730354429"/>
    <n v="0"/>
    <x v="0"/>
    <m/>
    <d v="1899-12-30T04:21:07"/>
    <d v="1899-12-30T02:10:33"/>
    <d v="1899-12-30T04:21:07"/>
    <d v="1899-12-30T05:13:31"/>
    <d v="1899-12-30T02:10:33"/>
    <d v="1899-12-30T02:36:45"/>
    <n v="1378"/>
    <x v="8"/>
    <x v="4"/>
    <n v="200908"/>
    <n v="33"/>
    <n v="1.0041666666729725"/>
    <n v="14"/>
  </r>
  <r>
    <d v="2009-08-16T23:37:00"/>
    <d v="2009-08-16T23:37:00"/>
    <x v="2"/>
    <n v="1.01283473"/>
    <n v="0"/>
    <n v="9"/>
    <n v="4"/>
    <d v="1899-12-30T00:09:04"/>
    <d v="1899-12-30T00:08:57"/>
    <s v="unknown"/>
    <x v="195"/>
    <n v="6.702582772058828"/>
    <n v="0"/>
    <x v="0"/>
    <m/>
    <d v="1899-12-30T03:54:32"/>
    <d v="1899-12-30T01:57:16"/>
    <d v="1899-12-30T03:54:32"/>
    <d v="1899-12-30T04:46:56"/>
    <d v="1899-12-30T01:57:16"/>
    <d v="1899-12-30T02:23:28"/>
    <n v="808"/>
    <x v="8"/>
    <x v="4"/>
    <n v="200908"/>
    <n v="34"/>
    <n v="1.4854166666627862"/>
    <n v="16"/>
  </r>
  <r>
    <d v="2009-08-23T23:53:00"/>
    <d v="2009-08-23T23:53:00"/>
    <x v="2"/>
    <n v="1.3856573299999999"/>
    <n v="0"/>
    <n v="11"/>
    <n v="11"/>
    <d v="1899-12-30T00:11:11"/>
    <d v="1899-12-30T00:08:04"/>
    <s v="unknown"/>
    <x v="195"/>
    <n v="7.4342271058122265"/>
    <n v="0"/>
    <x v="0"/>
    <m/>
    <d v="1899-12-30T03:31:27"/>
    <d v="1899-12-30T01:45:44"/>
    <d v="1899-12-30T03:31:27"/>
    <d v="1899-12-30T04:23:51"/>
    <d v="1899-12-30T01:45:44"/>
    <d v="1899-12-30T02:11:56"/>
    <n v="721"/>
    <x v="8"/>
    <x v="4"/>
    <n v="200908"/>
    <n v="35"/>
    <n v="6.0111111111109494"/>
    <n v="23"/>
  </r>
  <r>
    <d v="2009-08-25T01:52:00"/>
    <d v="2009-08-25T01:52:00"/>
    <x v="2"/>
    <n v="2.1747985000000001"/>
    <n v="0"/>
    <n v="20"/>
    <n v="4"/>
    <d v="1899-12-30T00:20:04"/>
    <d v="1899-12-30T00:09:14"/>
    <s v="unknown"/>
    <x v="195"/>
    <n v="6.5027197674418664"/>
    <n v="0"/>
    <x v="0"/>
    <m/>
    <d v="1899-12-30T04:01:45"/>
    <d v="1899-12-30T02:00:52"/>
    <d v="1899-12-30T04:01:45"/>
    <d v="1899-12-30T04:54:09"/>
    <d v="1899-12-30T02:00:52"/>
    <d v="1899-12-30T02:27:04"/>
    <n v="878"/>
    <x v="8"/>
    <x v="4"/>
    <n v="200908"/>
    <n v="35"/>
    <n v="8.2638888889050577E-2"/>
    <n v="25"/>
  </r>
  <r>
    <d v="2009-08-25T12:20:00"/>
    <d v="2009-08-25T12:20:00"/>
    <x v="2"/>
    <n v="2.9204436999999999"/>
    <n v="0"/>
    <n v="28"/>
    <n v="41"/>
    <d v="1899-12-30T00:28:41"/>
    <d v="1899-12-30T00:09:49"/>
    <s v="unknown"/>
    <x v="195"/>
    <n v="6.1090048343986103"/>
    <n v="0"/>
    <x v="0"/>
    <m/>
    <d v="1899-12-30T04:17:20"/>
    <d v="1899-12-30T02:08:40"/>
    <d v="1899-12-30T04:17:20"/>
    <d v="1899-12-30T05:09:44"/>
    <d v="1899-12-30T02:08:40"/>
    <d v="1899-12-30T02:34:52"/>
    <n v="1267"/>
    <x v="8"/>
    <x v="4"/>
    <n v="200908"/>
    <n v="35"/>
    <n v="0"/>
    <n v="25"/>
  </r>
  <r>
    <d v="2009-11-16T12:19:00"/>
    <d v="2009-11-16T12:19:00"/>
    <x v="2"/>
    <n v="1.79"/>
    <n v="0"/>
    <n v="18"/>
    <n v="54"/>
    <d v="1899-12-30T00:18:54"/>
    <d v="1899-12-30T00:10:34"/>
    <s v="unknown"/>
    <x v="198"/>
    <n v="5.6825396825396872"/>
    <n v="0"/>
    <x v="0"/>
    <m/>
    <d v="1899-12-30T04:36:38"/>
    <d v="1899-12-30T02:18:19"/>
    <d v="1899-12-30T04:36:38"/>
    <d v="1899-12-30T05:29:02"/>
    <d v="1899-12-30T02:18:19"/>
    <d v="1899-12-30T02:44:31"/>
    <n v="1819"/>
    <x v="8"/>
    <x v="7"/>
    <n v="200911"/>
    <n v="47"/>
    <n v="81.999305555553292"/>
    <n v="16"/>
  </r>
  <r>
    <d v="2009-11-20T12:01:00"/>
    <d v="2009-11-20T12:01:00"/>
    <x v="2"/>
    <n v="1.77"/>
    <n v="0"/>
    <n v="19"/>
    <n v="7"/>
    <d v="1899-12-30T00:19:07"/>
    <d v="1899-12-30T00:10:48"/>
    <s v="unknown"/>
    <x v="198"/>
    <n v="5.5553618134263338"/>
    <n v="0"/>
    <x v="0"/>
    <m/>
    <d v="1899-12-30T04:42:58"/>
    <d v="1899-12-30T02:21:29"/>
    <d v="1899-12-30T04:42:58"/>
    <d v="1899-12-30T05:35:22"/>
    <d v="1899-12-30T02:21:29"/>
    <d v="1899-12-30T02:47:41"/>
    <n v="1948"/>
    <x v="8"/>
    <x v="7"/>
    <n v="200911"/>
    <n v="47"/>
    <n v="2.9875000000029104"/>
    <n v="20"/>
  </r>
  <r>
    <d v="2009-12-02T12:34:00"/>
    <d v="2009-12-02T12:34:00"/>
    <x v="2"/>
    <n v="1.82"/>
    <n v="0"/>
    <n v="19"/>
    <n v="32"/>
    <d v="1899-12-30T00:19:32"/>
    <d v="1899-12-30T00:10:44"/>
    <s v="unknown"/>
    <x v="198"/>
    <n v="5.5904436860068305"/>
    <n v="0"/>
    <x v="0"/>
    <m/>
    <d v="1899-12-30T04:41:12"/>
    <d v="1899-12-30T02:20:36"/>
    <d v="1899-12-30T04:41:12"/>
    <d v="1899-12-30T05:33:36"/>
    <d v="1899-12-30T02:20:36"/>
    <d v="1899-12-30T02:46:48"/>
    <n v="1907"/>
    <x v="8"/>
    <x v="11"/>
    <n v="200912"/>
    <n v="49"/>
    <n v="11.022916666661331"/>
    <n v="2"/>
  </r>
  <r>
    <d v="2010-01-05T00:00:00"/>
    <d v="2010-01-05T00:00:00"/>
    <x v="2"/>
    <n v="1"/>
    <n v="0"/>
    <n v="9"/>
    <n v="14"/>
    <d v="1899-12-30T00:09:14"/>
    <d v="1899-12-30T00:09:14"/>
    <s v="unknown"/>
    <x v="199"/>
    <n v="6.4981949458483808"/>
    <n v="0"/>
    <x v="0"/>
    <m/>
    <d v="1899-12-30T04:01:55"/>
    <d v="1899-12-30T02:00:57"/>
    <d v="1899-12-30T04:01:55"/>
    <d v="1899-12-30T04:54:19"/>
    <d v="1899-12-30T02:00:57"/>
    <d v="1899-12-30T02:27:09"/>
    <n v="880"/>
    <x v="9"/>
    <x v="8"/>
    <n v="201001"/>
    <n v="2"/>
    <n v="32.476388888891961"/>
    <n v="5"/>
  </r>
  <r>
    <d v="2010-01-11T00:00:00"/>
    <d v="2010-01-11T00:00:00"/>
    <x v="2"/>
    <n v="2"/>
    <n v="0"/>
    <n v="18"/>
    <n v="4"/>
    <d v="1899-12-30T00:18:04"/>
    <d v="1899-12-30T00:09:02"/>
    <s v="unknown"/>
    <x v="199"/>
    <n v="6.6420664206642117"/>
    <n v="0"/>
    <x v="0"/>
    <m/>
    <d v="1899-12-30T03:56:40"/>
    <d v="1899-12-30T01:58:20"/>
    <d v="1899-12-30T03:56:40"/>
    <d v="1899-12-30T04:49:04"/>
    <d v="1899-12-30T01:58:20"/>
    <d v="1899-12-30T02:24:32"/>
    <n v="823"/>
    <x v="9"/>
    <x v="8"/>
    <n v="201001"/>
    <n v="3"/>
    <n v="5"/>
    <n v="11"/>
  </r>
  <r>
    <d v="2010-03-05T12:07:00"/>
    <d v="2010-03-05T12:07:00"/>
    <x v="2"/>
    <n v="2.76"/>
    <n v="0"/>
    <n v="29"/>
    <n v="23"/>
    <d v="1899-12-30T00:29:23"/>
    <d v="1899-12-30T00:10:39"/>
    <s v="unknown"/>
    <x v="198"/>
    <n v="5.6358479863868443"/>
    <n v="0"/>
    <x v="0"/>
    <m/>
    <d v="1899-12-30T04:38:56"/>
    <d v="1899-12-30T02:19:28"/>
    <d v="1899-12-30T04:38:56"/>
    <d v="1899-12-30T05:31:20"/>
    <d v="1899-12-30T02:19:28"/>
    <d v="1899-12-30T02:45:40"/>
    <n v="1859"/>
    <x v="9"/>
    <x v="10"/>
    <n v="201003"/>
    <n v="10"/>
    <n v="52.504861111112405"/>
    <n v="5"/>
  </r>
  <r>
    <d v="2010-03-08T12:24:00"/>
    <d v="2010-03-08T12:24:00"/>
    <x v="2"/>
    <n v="1.8"/>
    <n v="0"/>
    <n v="21"/>
    <n v="5"/>
    <d v="1899-12-30T00:21:05"/>
    <d v="1899-12-30T00:11:43"/>
    <s v="unknown"/>
    <x v="198"/>
    <n v="5.1225296442687789"/>
    <n v="0"/>
    <x v="0"/>
    <m/>
    <d v="1899-12-30T05:06:53"/>
    <d v="1899-12-30T02:33:26"/>
    <d v="1899-12-30T05:06:53"/>
    <d v="1899-12-30T05:59:17"/>
    <d v="1899-12-30T02:33:26"/>
    <d v="1899-12-30T02:59:38"/>
    <n v="2333"/>
    <x v="9"/>
    <x v="10"/>
    <n v="201003"/>
    <n v="11"/>
    <n v="2.0118055555576575"/>
    <n v="8"/>
  </r>
  <r>
    <d v="2010-03-09T12:37:00"/>
    <d v="2010-03-09T12:37:00"/>
    <x v="2"/>
    <n v="3.52"/>
    <n v="0"/>
    <n v="28"/>
    <n v="56"/>
    <d v="1899-12-30T00:28:56"/>
    <d v="1899-12-30T00:08:13"/>
    <s v="unknown"/>
    <x v="198"/>
    <n v="7.2995391705069181"/>
    <n v="0"/>
    <x v="0"/>
    <m/>
    <d v="1899-12-30T03:35:21"/>
    <d v="1899-12-30T01:47:41"/>
    <d v="1899-12-30T03:35:21"/>
    <d v="1899-12-30T04:27:45"/>
    <d v="1899-12-30T01:47:41"/>
    <d v="1899-12-30T02:13:53"/>
    <n v="724"/>
    <x v="9"/>
    <x v="10"/>
    <n v="201003"/>
    <n v="11"/>
    <n v="9.0277777708251961E-3"/>
    <n v="9"/>
  </r>
  <r>
    <d v="2010-03-11T11:55:00"/>
    <d v="2010-03-11T11:55:00"/>
    <x v="2"/>
    <n v="3.73"/>
    <n v="0"/>
    <n v="32"/>
    <n v="18"/>
    <d v="1899-12-30T00:32:18"/>
    <d v="1899-12-30T00:08:40"/>
    <s v="unknown"/>
    <x v="198"/>
    <n v="6.9287925696594481"/>
    <n v="0"/>
    <x v="0"/>
    <m/>
    <d v="1899-12-30T03:46:53"/>
    <d v="1899-12-30T01:53:26"/>
    <d v="1899-12-30T03:46:53"/>
    <d v="1899-12-30T04:39:17"/>
    <d v="1899-12-30T01:53:26"/>
    <d v="1899-12-30T02:19:38"/>
    <n v="762"/>
    <x v="9"/>
    <x v="10"/>
    <n v="201003"/>
    <n v="11"/>
    <n v="0.97083333334012423"/>
    <n v="11"/>
  </r>
  <r>
    <d v="2010-03-16T11:54:00"/>
    <d v="2010-03-16T11:54:00"/>
    <x v="2"/>
    <n v="2.77"/>
    <n v="0"/>
    <n v="32"/>
    <n v="43"/>
    <d v="1899-12-30T00:32:43"/>
    <d v="1899-12-30T00:11:49"/>
    <s v="unknown"/>
    <x v="198"/>
    <n v="5.0799796230259835"/>
    <n v="0"/>
    <x v="0"/>
    <m/>
    <d v="1899-12-30T05:09:27"/>
    <d v="1899-12-30T02:34:44"/>
    <d v="1899-12-30T05:09:27"/>
    <d v="1899-12-30T06:01:51"/>
    <d v="1899-12-30T02:34:44"/>
    <d v="1899-12-30T03:00:56"/>
    <n v="2365"/>
    <x v="9"/>
    <x v="10"/>
    <n v="201003"/>
    <n v="12"/>
    <n v="3.9993055555532919"/>
    <n v="16"/>
  </r>
  <r>
    <d v="2010-03-18T12:14:00"/>
    <d v="2010-03-18T12:14:00"/>
    <x v="2"/>
    <n v="2.83"/>
    <n v="0"/>
    <n v="33"/>
    <n v="28"/>
    <d v="1899-12-30T00:33:28"/>
    <d v="1899-12-30T00:11:50"/>
    <s v="unknown"/>
    <x v="198"/>
    <n v="5.0737051792828725"/>
    <n v="0"/>
    <x v="0"/>
    <m/>
    <d v="1899-12-30T05:09:50"/>
    <d v="1899-12-30T02:34:55"/>
    <d v="1899-12-30T05:09:50"/>
    <d v="1899-12-30T06:02:14"/>
    <d v="1899-12-30T02:34:55"/>
    <d v="1899-12-30T03:01:07"/>
    <n v="2370"/>
    <x v="9"/>
    <x v="10"/>
    <n v="201003"/>
    <n v="12"/>
    <n v="1.0138888888905058"/>
    <n v="18"/>
  </r>
  <r>
    <d v="2010-04-05T11:49:00"/>
    <d v="2010-04-05T11:49:00"/>
    <x v="2"/>
    <n v="2.83"/>
    <n v="0"/>
    <n v="33"/>
    <n v="12"/>
    <d v="1899-12-30T00:33:12"/>
    <d v="1899-12-30T00:11:44"/>
    <s v="unknown"/>
    <x v="200"/>
    <n v="5.1144578313253053"/>
    <n v="0"/>
    <x v="0"/>
    <m/>
    <d v="1899-12-30T05:07:22"/>
    <d v="1899-12-30T02:33:41"/>
    <d v="1899-12-30T05:07:22"/>
    <d v="1899-12-30T05:59:46"/>
    <d v="1899-12-30T02:33:41"/>
    <d v="1899-12-30T02:59:53"/>
    <n v="2342"/>
    <x v="9"/>
    <x v="1"/>
    <n v="201004"/>
    <n v="15"/>
    <n v="16.98263888888323"/>
    <n v="5"/>
  </r>
  <r>
    <d v="2010-04-07T11:54:00"/>
    <d v="2010-04-07T11:54:00"/>
    <x v="2"/>
    <n v="3.62"/>
    <n v="0"/>
    <n v="33"/>
    <n v="26"/>
    <d v="1899-12-30T00:33:26"/>
    <d v="1899-12-30T00:09:14"/>
    <s v="unknown"/>
    <x v="198"/>
    <n v="6.4965104685942228"/>
    <n v="0"/>
    <x v="0"/>
    <m/>
    <d v="1899-12-30T04:01:59"/>
    <d v="1899-12-30T02:00:59"/>
    <d v="1899-12-30T04:01:59"/>
    <d v="1899-12-30T04:54:23"/>
    <d v="1899-12-30T02:00:59"/>
    <d v="1899-12-30T02:27:11"/>
    <n v="884"/>
    <x v="9"/>
    <x v="1"/>
    <n v="201004"/>
    <n v="15"/>
    <n v="1.0034722222262644"/>
    <n v="7"/>
  </r>
  <r>
    <d v="2010-04-12T11:58:00"/>
    <d v="2010-04-12T11:58:00"/>
    <x v="2"/>
    <n v="2.77"/>
    <n v="0"/>
    <n v="32"/>
    <n v="17"/>
    <d v="1899-12-30T00:32:17"/>
    <d v="1899-12-30T00:11:39"/>
    <s v="unknown"/>
    <x v="198"/>
    <n v="5.1481672689726423"/>
    <n v="0"/>
    <x v="0"/>
    <m/>
    <d v="1899-12-30T05:05:21"/>
    <d v="1899-12-30T02:32:41"/>
    <d v="1899-12-30T05:05:21"/>
    <d v="1899-12-30T05:57:45"/>
    <d v="1899-12-30T02:32:41"/>
    <d v="1899-12-30T02:58:53"/>
    <n v="2317"/>
    <x v="9"/>
    <x v="1"/>
    <n v="201004"/>
    <n v="16"/>
    <n v="4.0027777777795563"/>
    <n v="12"/>
  </r>
  <r>
    <d v="2010-04-14T11:21:00"/>
    <d v="2010-04-14T11:21:00"/>
    <x v="1"/>
    <n v="22.44"/>
    <n v="1"/>
    <n v="30"/>
    <n v="18"/>
    <d v="1899-12-30T01:30:18"/>
    <d v="1899-12-30T00:04:01"/>
    <s v="unknown"/>
    <x v="198"/>
    <n v="14.910299003322272"/>
    <n v="0"/>
    <x v="0"/>
    <m/>
    <d v="1899-12-30T07:30:42"/>
    <d v="1899-12-30T03:45:21"/>
    <d v="1899-12-30T01:45:26"/>
    <d v="1899-12-30T02:37:50"/>
    <d v="1899-12-30T00:52:43"/>
    <d v="1899-12-30T01:18:55"/>
    <n v="454"/>
    <x v="9"/>
    <x v="1"/>
    <n v="201004"/>
    <n v="16"/>
    <n v="0.97430555555183673"/>
    <n v="14"/>
  </r>
  <r>
    <d v="2010-04-29T12:35:00"/>
    <d v="2010-04-29T12:35:00"/>
    <x v="2"/>
    <n v="2.7"/>
    <n v="0"/>
    <n v="30"/>
    <n v="27"/>
    <d v="1899-12-30T00:30:27"/>
    <d v="1899-12-30T00:11:17"/>
    <s v="unknown"/>
    <x v="200"/>
    <n v="5.3201970443349795"/>
    <n v="0"/>
    <x v="0"/>
    <m/>
    <d v="1899-12-30T04:55:29"/>
    <d v="1899-12-30T02:27:44"/>
    <d v="1899-12-30T04:55:29"/>
    <d v="1899-12-30T05:47:53"/>
    <d v="1899-12-30T02:27:44"/>
    <d v="1899-12-30T02:53:56"/>
    <n v="2182"/>
    <x v="9"/>
    <x v="1"/>
    <n v="201004"/>
    <n v="18"/>
    <n v="14.051388888889051"/>
    <n v="29"/>
  </r>
  <r>
    <d v="2010-05-04T11:55:00"/>
    <d v="2010-05-04T11:55:00"/>
    <x v="2"/>
    <n v="2.82"/>
    <n v="0"/>
    <n v="34"/>
    <n v="4"/>
    <d v="1899-12-30T00:34:04"/>
    <d v="1899-12-30T00:12:05"/>
    <s v="unknown"/>
    <x v="200"/>
    <n v="4.9667318982387512"/>
    <n v="0"/>
    <x v="0"/>
    <m/>
    <d v="1899-12-30T05:16:30"/>
    <d v="1899-12-30T02:38:15"/>
    <d v="1899-12-30T05:16:30"/>
    <d v="1899-12-30T06:08:54"/>
    <d v="1899-12-30T02:38:15"/>
    <d v="1899-12-30T03:04:27"/>
    <n v="2442"/>
    <x v="9"/>
    <x v="2"/>
    <n v="201005"/>
    <n v="19"/>
    <n v="3.9722222222262644"/>
    <n v="4"/>
  </r>
  <r>
    <d v="2010-05-06T12:36:00"/>
    <d v="2010-05-06T12:36:00"/>
    <x v="2"/>
    <n v="2.8"/>
    <n v="0"/>
    <n v="32"/>
    <n v="58"/>
    <d v="1899-12-30T00:32:58"/>
    <d v="1899-12-30T00:11:46"/>
    <s v="unknown"/>
    <x v="198"/>
    <n v="5.0960566228513686"/>
    <n v="0"/>
    <x v="0"/>
    <m/>
    <d v="1899-12-30T05:08:28"/>
    <d v="1899-12-30T02:34:14"/>
    <d v="1899-12-30T05:08:28"/>
    <d v="1899-12-30T06:00:52"/>
    <d v="1899-12-30T02:34:14"/>
    <d v="1899-12-30T03:00:26"/>
    <n v="2360"/>
    <x v="9"/>
    <x v="2"/>
    <n v="201005"/>
    <n v="19"/>
    <n v="1.0284722222204437"/>
    <n v="6"/>
  </r>
  <r>
    <d v="2010-05-10T12:08:00"/>
    <d v="2010-05-10T12:08:00"/>
    <x v="1"/>
    <n v="9.1199999999999992"/>
    <n v="0"/>
    <n v="25"/>
    <n v="33"/>
    <d v="1899-12-30T00:25:33"/>
    <d v="1899-12-30T00:02:48"/>
    <s v="unknown"/>
    <x v="198"/>
    <n v="21.416829745596882"/>
    <n v="0"/>
    <x v="0"/>
    <m/>
    <d v="1899-12-30T05:13:46"/>
    <d v="1899-12-30T02:36:53"/>
    <d v="1899-12-30T01:13:24"/>
    <d v="1899-12-30T02:05:48"/>
    <d v="1899-12-30T00:36:42"/>
    <d v="1899-12-30T01:02:54"/>
    <n v="118"/>
    <x v="9"/>
    <x v="2"/>
    <n v="201005"/>
    <n v="20"/>
    <n v="2.9805555555576575"/>
    <n v="10"/>
  </r>
  <r>
    <d v="2010-05-11T12:03:00"/>
    <d v="2010-05-11T12:03:00"/>
    <x v="2"/>
    <n v="2.85"/>
    <n v="0"/>
    <n v="33"/>
    <n v="30"/>
    <d v="1899-12-30T00:33:30"/>
    <d v="1899-12-30T00:11:45"/>
    <s v="unknown"/>
    <x v="200"/>
    <n v="5.104477611940303"/>
    <n v="0"/>
    <x v="0"/>
    <m/>
    <d v="1899-12-30T05:07:58"/>
    <d v="1899-12-30T02:33:59"/>
    <d v="1899-12-30T05:07:58"/>
    <d v="1899-12-30T06:00:22"/>
    <d v="1899-12-30T02:33:59"/>
    <d v="1899-12-30T03:00:11"/>
    <n v="2351"/>
    <x v="9"/>
    <x v="2"/>
    <n v="201005"/>
    <n v="20"/>
    <n v="0"/>
    <n v="11"/>
  </r>
  <r>
    <d v="2010-05-17T12:05:00"/>
    <d v="2010-05-17T12:05:00"/>
    <x v="2"/>
    <n v="2.75"/>
    <n v="0"/>
    <n v="34"/>
    <n v="52"/>
    <d v="1899-12-30T00:34:52"/>
    <d v="1899-12-30T00:12:41"/>
    <s v="unknown"/>
    <x v="198"/>
    <n v="4.7323135755258159"/>
    <n v="0"/>
    <x v="0"/>
    <m/>
    <d v="1899-12-30T05:32:11"/>
    <d v="1899-12-30T02:46:06"/>
    <d v="1899-12-30T05:32:11"/>
    <d v="1899-12-30T06:24:35"/>
    <d v="1899-12-30T02:46:06"/>
    <d v="1899-12-30T03:12:18"/>
    <n v="2535"/>
    <x v="9"/>
    <x v="2"/>
    <n v="201005"/>
    <n v="21"/>
    <n v="5.0013888888861402"/>
    <n v="17"/>
  </r>
  <r>
    <d v="2010-05-19T12:29:00"/>
    <d v="2010-05-19T12:29:00"/>
    <x v="2"/>
    <n v="4.66"/>
    <n v="0"/>
    <n v="48"/>
    <n v="28"/>
    <d v="1899-12-30T00:48:28"/>
    <d v="1899-12-30T00:10:24"/>
    <s v="unknown"/>
    <x v="198"/>
    <n v="5.7689133425034438"/>
    <n v="0"/>
    <x v="0"/>
    <m/>
    <d v="1899-12-30T04:32:30"/>
    <d v="1899-12-30T02:16:15"/>
    <d v="1899-12-30T04:32:30"/>
    <d v="1899-12-30T05:24:54"/>
    <d v="1899-12-30T02:16:15"/>
    <d v="1899-12-30T02:42:27"/>
    <n v="1718"/>
    <x v="9"/>
    <x v="2"/>
    <n v="201005"/>
    <n v="21"/>
    <n v="1.0166666666700621"/>
    <n v="19"/>
  </r>
  <r>
    <d v="2010-05-26T12:09:00"/>
    <d v="2010-05-26T12:09:00"/>
    <x v="2"/>
    <n v="2.98"/>
    <n v="0"/>
    <n v="32"/>
    <n v="58"/>
    <d v="1899-12-30T00:32:58"/>
    <d v="1899-12-30T00:11:04"/>
    <s v="unknown"/>
    <x v="198"/>
    <n v="5.4236602628918131"/>
    <n v="0"/>
    <x v="0"/>
    <m/>
    <d v="1899-12-30T04:49:50"/>
    <d v="1899-12-30T02:24:55"/>
    <d v="1899-12-30T04:49:50"/>
    <d v="1899-12-30T05:42:14"/>
    <d v="1899-12-30T02:24:55"/>
    <d v="1899-12-30T02:51:07"/>
    <n v="2084"/>
    <x v="9"/>
    <x v="2"/>
    <n v="201005"/>
    <n v="22"/>
    <n v="5.9861111111094942"/>
    <n v="26"/>
  </r>
  <r>
    <d v="2010-05-31T13:00:00"/>
    <d v="2010-05-31T13:00:00"/>
    <x v="1"/>
    <n v="5.51"/>
    <n v="0"/>
    <n v="19"/>
    <n v="3"/>
    <d v="1899-12-30T00:19:03"/>
    <d v="1899-12-30T00:03:27"/>
    <s v="unknown"/>
    <x v="198"/>
    <n v="17.354330708661429"/>
    <n v="0"/>
    <x v="0"/>
    <m/>
    <d v="1899-12-30T06:27:13"/>
    <d v="1899-12-30T03:13:37"/>
    <d v="1899-12-30T01:30:35"/>
    <d v="1899-12-30T02:22:59"/>
    <d v="1899-12-30T00:45:17"/>
    <d v="1899-12-30T01:11:29"/>
    <n v="245"/>
    <x v="9"/>
    <x v="2"/>
    <n v="201005"/>
    <n v="23"/>
    <n v="4.0354166666656965"/>
    <n v="31"/>
  </r>
  <r>
    <d v="2010-06-02T11:31:00"/>
    <d v="2010-06-02T11:31:00"/>
    <x v="2"/>
    <n v="2.87"/>
    <n v="0"/>
    <n v="29"/>
    <n v="4"/>
    <d v="1899-12-30T00:29:04"/>
    <d v="1899-12-30T00:10:08"/>
    <s v="unknown"/>
    <x v="198"/>
    <n v="5.92431192660551"/>
    <n v="0"/>
    <x v="0"/>
    <m/>
    <d v="1899-12-30T04:25:21"/>
    <d v="1899-12-30T02:12:40"/>
    <d v="1899-12-30T04:25:21"/>
    <d v="1899-12-30T05:17:45"/>
    <d v="1899-12-30T02:12:40"/>
    <d v="1899-12-30T02:38:52"/>
    <n v="1504"/>
    <x v="9"/>
    <x v="3"/>
    <n v="201006"/>
    <n v="23"/>
    <n v="0.93819444444670808"/>
    <n v="2"/>
  </r>
  <r>
    <d v="2010-06-06T00:00:00"/>
    <d v="2010-06-06T00:00:00"/>
    <x v="1"/>
    <n v="56"/>
    <n v="3"/>
    <n v="34"/>
    <n v="4"/>
    <d v="1899-12-30T03:34:04"/>
    <d v="1899-12-30T00:03:49"/>
    <s v="B"/>
    <x v="197"/>
    <n v="15.696044845842428"/>
    <n v="0"/>
    <x v="0"/>
    <m/>
    <d v="1899-12-30T07:08:08"/>
    <d v="1899-12-30T03:34:04"/>
    <d v="1899-12-30T01:40:09"/>
    <d v="1899-12-30T02:32:33"/>
    <d v="1899-12-30T00:50:05"/>
    <d v="1899-12-30T01:16:17"/>
    <n v="363"/>
    <x v="9"/>
    <x v="3"/>
    <n v="201006"/>
    <n v="24"/>
    <n v="2.5201388888890506"/>
    <n v="6"/>
  </r>
  <r>
    <d v="2010-06-06T07:30:00"/>
    <d v="2010-06-06T07:30:00"/>
    <x v="1"/>
    <n v="56"/>
    <n v="3"/>
    <n v="34"/>
    <n v="4"/>
    <d v="1899-12-30T03:34:04"/>
    <d v="1899-12-30T00:03:49"/>
    <s v="unknown"/>
    <x v="198"/>
    <n v="15.696044845842428"/>
    <n v="0"/>
    <x v="0"/>
    <m/>
    <d v="1899-12-30T07:08:08"/>
    <d v="1899-12-30T03:34:04"/>
    <d v="1899-12-30T01:40:09"/>
    <d v="1899-12-30T02:32:33"/>
    <d v="1899-12-30T00:50:05"/>
    <d v="1899-12-30T01:16:17"/>
    <n v="363"/>
    <x v="9"/>
    <x v="3"/>
    <n v="201006"/>
    <n v="24"/>
    <n v="0"/>
    <n v="6"/>
  </r>
  <r>
    <d v="2010-06-08T12:04:00"/>
    <d v="2010-06-08T12:04:00"/>
    <x v="2"/>
    <n v="2.76"/>
    <n v="0"/>
    <n v="33"/>
    <n v="53"/>
    <d v="1899-12-30T00:33:53"/>
    <d v="1899-12-30T00:12:17"/>
    <s v="unknown"/>
    <x v="198"/>
    <n v="4.8873585833743274"/>
    <n v="0"/>
    <x v="0"/>
    <m/>
    <d v="1899-12-30T05:21:39"/>
    <d v="1899-12-30T02:40:49"/>
    <d v="1899-12-30T05:21:39"/>
    <d v="1899-12-30T06:14:03"/>
    <d v="1899-12-30T02:40:49"/>
    <d v="1899-12-30T03:07:01"/>
    <n v="2479"/>
    <x v="9"/>
    <x v="3"/>
    <n v="201006"/>
    <n v="24"/>
    <n v="1.1902777777795563"/>
    <n v="8"/>
  </r>
  <r>
    <d v="2010-06-11T12:34:00"/>
    <d v="2010-06-11T12:34:00"/>
    <x v="2"/>
    <n v="3.01"/>
    <n v="0"/>
    <n v="31"/>
    <n v="3"/>
    <d v="1899-12-30T00:31:03"/>
    <d v="1899-12-30T00:10:19"/>
    <s v="unknown"/>
    <x v="201"/>
    <n v="5.8164251207729514"/>
    <n v="0"/>
    <x v="0"/>
    <m/>
    <d v="1899-12-30T04:30:16"/>
    <d v="1899-12-30T02:15:08"/>
    <d v="1899-12-30T04:30:16"/>
    <d v="1899-12-30T05:22:40"/>
    <d v="1899-12-30T02:15:08"/>
    <d v="1899-12-30T02:41:20"/>
    <n v="1650"/>
    <x v="9"/>
    <x v="3"/>
    <n v="201006"/>
    <n v="24"/>
    <n v="2.0208333333284827"/>
    <n v="11"/>
  </r>
  <r>
    <d v="2010-06-15T12:00:00"/>
    <d v="2010-06-15T12:00:00"/>
    <x v="2"/>
    <n v="3.45"/>
    <n v="0"/>
    <n v="32"/>
    <n v="20"/>
    <d v="1899-12-30T00:32:20"/>
    <d v="1899-12-30T00:09:22"/>
    <s v="unknown"/>
    <x v="198"/>
    <n v="6.402061855670107"/>
    <n v="0"/>
    <x v="0"/>
    <m/>
    <d v="1899-12-30T04:05:33"/>
    <d v="1899-12-30T02:02:46"/>
    <d v="1899-12-30T04:05:33"/>
    <d v="1899-12-30T04:57:57"/>
    <d v="1899-12-30T02:02:46"/>
    <d v="1899-12-30T02:28:58"/>
    <n v="958"/>
    <x v="9"/>
    <x v="3"/>
    <n v="201006"/>
    <n v="25"/>
    <n v="2.976388888891961"/>
    <n v="15"/>
  </r>
  <r>
    <d v="2010-06-17T12:19:00"/>
    <d v="2010-06-17T12:19:00"/>
    <x v="2"/>
    <n v="2.16"/>
    <n v="0"/>
    <n v="26"/>
    <n v="48"/>
    <d v="1899-12-30T00:26:48"/>
    <d v="1899-12-30T00:12:24"/>
    <s v="unknown"/>
    <x v="198"/>
    <n v="4.8358208955223922"/>
    <n v="0"/>
    <x v="0"/>
    <m/>
    <d v="1899-12-30T05:25:04"/>
    <d v="1899-12-30T02:42:32"/>
    <d v="1899-12-30T05:25:04"/>
    <d v="1899-12-30T06:17:28"/>
    <d v="1899-12-30T02:42:32"/>
    <d v="1899-12-30T03:08:44"/>
    <n v="2497"/>
    <x v="9"/>
    <x v="3"/>
    <n v="201006"/>
    <n v="25"/>
    <n v="1.0131944444437977"/>
    <n v="17"/>
  </r>
  <r>
    <d v="2010-06-19T07:40:00"/>
    <d v="2010-06-19T07:40:00"/>
    <x v="1"/>
    <n v="25"/>
    <n v="1"/>
    <n v="30"/>
    <n v="22"/>
    <d v="1899-12-30T01:30:22"/>
    <d v="1899-12-30T00:03:37"/>
    <s v="unknown"/>
    <x v="19"/>
    <n v="16.599040944301009"/>
    <n v="0"/>
    <x v="0"/>
    <m/>
    <d v="1899-12-30T06:44:51"/>
    <d v="1899-12-30T03:22:25"/>
    <d v="1899-12-30T01:34:42"/>
    <d v="1899-12-30T02:27:06"/>
    <d v="1899-12-30T00:47:21"/>
    <d v="1899-12-30T01:13:33"/>
    <n v="297"/>
    <x v="9"/>
    <x v="3"/>
    <n v="201006"/>
    <n v="25"/>
    <n v="0.80625000000145519"/>
    <n v="19"/>
  </r>
  <r>
    <d v="2010-06-19T13:26:00"/>
    <d v="2010-06-19T13:26:00"/>
    <x v="0"/>
    <n v="1"/>
    <n v="0"/>
    <n v="36"/>
    <n v="38"/>
    <d v="1899-12-30T00:36:38"/>
    <d v="1899-12-30T00:36:38"/>
    <s v="unknown"/>
    <x v="19"/>
    <n v="1.6378525932666073"/>
    <n v="0"/>
    <x v="0"/>
    <m/>
    <d v="1899-12-30T01:27:55"/>
    <d v="1899-12-30T00:43:58"/>
    <d v="1899-12-30T15:59:48"/>
    <d v="1899-12-30T16:52:12"/>
    <d v="1899-12-30T07:59:54"/>
    <d v="1899-12-30T08:26:06"/>
    <n v="2918"/>
    <x v="9"/>
    <x v="3"/>
    <n v="201006"/>
    <n v="25"/>
    <n v="1.046527777776646"/>
    <n v="19"/>
  </r>
  <r>
    <d v="2010-06-19T13:26:00"/>
    <d v="2010-06-19T13:26:00"/>
    <x v="2"/>
    <n v="6.2"/>
    <n v="1"/>
    <n v="12"/>
    <n v="33"/>
    <d v="1899-12-30T01:12:33"/>
    <d v="1899-12-30T00:11:42"/>
    <s v="unknown"/>
    <x v="19"/>
    <n v="5.1274982770503144"/>
    <n v="0"/>
    <x v="0"/>
    <m/>
    <d v="1899-12-30T05:06:35"/>
    <d v="1899-12-30T02:33:17"/>
    <d v="1899-12-30T05:06:35"/>
    <d v="1899-12-30T05:58:59"/>
    <d v="1899-12-30T02:33:17"/>
    <d v="1899-12-30T02:59:29"/>
    <n v="2332"/>
    <x v="9"/>
    <x v="3"/>
    <n v="201006"/>
    <n v="25"/>
    <n v="1.046527777776646"/>
    <n v="19"/>
  </r>
  <r>
    <d v="2010-06-19T13:26:00"/>
    <d v="2010-06-19T13:26:00"/>
    <x v="3"/>
    <n v="1"/>
    <n v="0"/>
    <n v="1"/>
    <n v="57"/>
    <d v="1899-12-30T00:01:57"/>
    <d v="1899-12-30T00:01:57"/>
    <s v="unknown"/>
    <x v="19"/>
    <n v="30.769230769230791"/>
    <n v="0"/>
    <x v="0"/>
    <m/>
    <d v="1899-12-30T00:00:00"/>
    <d v="1899-12-30T00:00:00"/>
    <d v="1899-12-30T00:51:05"/>
    <d v="1899-12-30T01:43:29"/>
    <d v="1899-12-30T00:25:33"/>
    <d v="1899-12-30T00:51:45"/>
    <n v="11"/>
    <x v="9"/>
    <x v="3"/>
    <n v="201006"/>
    <n v="25"/>
    <n v="1.046527777776646"/>
    <n v="19"/>
  </r>
  <r>
    <d v="2010-06-19T13:26:00"/>
    <d v="2010-06-19T13:26:00"/>
    <x v="4"/>
    <n v="1"/>
    <n v="0"/>
    <n v="1"/>
    <n v="32"/>
    <d v="1899-12-30T00:01:32"/>
    <d v="1899-12-30T00:01:32"/>
    <s v="unknown"/>
    <x v="19"/>
    <n v="39.130434782608731"/>
    <n v="0"/>
    <x v="0"/>
    <m/>
    <d v="1899-12-30T00:00:00"/>
    <d v="1899-12-30T00:00:00"/>
    <d v="1899-12-30T00:40:10"/>
    <d v="1899-12-30T01:32:34"/>
    <d v="1899-12-30T00:20:05"/>
    <d v="1899-12-30T00:46:17"/>
    <n v="5"/>
    <x v="9"/>
    <x v="3"/>
    <n v="201006"/>
    <n v="25"/>
    <n v="0"/>
    <n v="19"/>
  </r>
  <r>
    <d v="2010-06-22T12:01:00"/>
    <d v="2010-06-22T12:01:00"/>
    <x v="2"/>
    <n v="1.75"/>
    <n v="0"/>
    <n v="16"/>
    <n v="48"/>
    <d v="1899-12-30T00:16:48"/>
    <d v="1899-12-30T00:09:36"/>
    <s v="unknown"/>
    <x v="198"/>
    <n v="6.2500000000000044"/>
    <n v="0"/>
    <x v="0"/>
    <m/>
    <d v="1899-12-30T04:11:31"/>
    <d v="1899-12-30T02:05:46"/>
    <d v="1899-12-30T04:11:31"/>
    <d v="1899-12-30T05:03:55"/>
    <d v="1899-12-30T02:05:46"/>
    <d v="1899-12-30T02:31:58"/>
    <n v="1095"/>
    <x v="9"/>
    <x v="3"/>
    <n v="201006"/>
    <n v="26"/>
    <n v="1.9409722222262644"/>
    <n v="22"/>
  </r>
  <r>
    <d v="2010-06-27T13:17:00"/>
    <d v="2010-06-27T13:17:00"/>
    <x v="2"/>
    <n v="1.66"/>
    <n v="0"/>
    <n v="26"/>
    <n v="26"/>
    <d v="1899-12-30T00:26:26"/>
    <d v="1899-12-30T00:15:55"/>
    <s v="unknown"/>
    <x v="202"/>
    <n v="3.7679697351828532"/>
    <n v="0"/>
    <x v="0"/>
    <m/>
    <d v="1899-12-30T06:57:12"/>
    <d v="1899-12-30T03:28:36"/>
    <d v="1899-12-30T06:57:12"/>
    <d v="1899-12-30T07:49:36"/>
    <d v="1899-12-30T03:28:36"/>
    <d v="1899-12-30T03:54:48"/>
    <n v="2710"/>
    <x v="9"/>
    <x v="3"/>
    <n v="201006"/>
    <n v="27"/>
    <n v="4.0527777777751908"/>
    <n v="27"/>
  </r>
  <r>
    <d v="2010-06-29T12:07:00"/>
    <d v="2010-06-29T12:07:00"/>
    <x v="1"/>
    <n v="9.8800000000000008"/>
    <n v="0"/>
    <n v="37"/>
    <n v="4"/>
    <d v="1899-12-30T00:37:04"/>
    <d v="1899-12-30T00:03:45"/>
    <s v="unknown"/>
    <x v="140"/>
    <n v="15.992805755395695"/>
    <n v="0"/>
    <x v="0"/>
    <m/>
    <d v="1899-12-30T07:00:11"/>
    <d v="1899-12-30T03:30:06"/>
    <d v="1899-12-30T01:38:18"/>
    <d v="1899-12-30T02:30:42"/>
    <d v="1899-12-30T00:49:09"/>
    <d v="1899-12-30T01:15:21"/>
    <n v="349"/>
    <x v="9"/>
    <x v="3"/>
    <n v="201006"/>
    <n v="27"/>
    <n v="0.95138888889050577"/>
    <n v="29"/>
  </r>
  <r>
    <d v="2010-07-01T12:04:00"/>
    <d v="2010-07-01T12:04:00"/>
    <x v="2"/>
    <n v="3"/>
    <n v="0"/>
    <n v="33"/>
    <n v="7"/>
    <d v="1899-12-30T00:33:07"/>
    <d v="1899-12-30T00:11:02"/>
    <s v="unknown"/>
    <x v="200"/>
    <n v="5.4353296426774067"/>
    <n v="0"/>
    <x v="0"/>
    <m/>
    <d v="1899-12-30T04:49:13"/>
    <d v="1899-12-30T02:24:37"/>
    <d v="1899-12-30T04:49:13"/>
    <d v="1899-12-30T05:41:37"/>
    <d v="1899-12-30T02:24:37"/>
    <d v="1899-12-30T02:50:49"/>
    <n v="2074"/>
    <x v="9"/>
    <x v="0"/>
    <n v="201007"/>
    <n v="27"/>
    <n v="0.99791666666715173"/>
    <n v="1"/>
  </r>
  <r>
    <d v="2010-07-07T00:00:00"/>
    <d v="2010-07-07T00:00:00"/>
    <x v="3"/>
    <n v="1"/>
    <n v="0"/>
    <n v="3"/>
    <n v="14"/>
    <d v="1899-12-30T00:03:14"/>
    <d v="1899-12-30T00:03:14"/>
    <s v="unk"/>
    <x v="0"/>
    <n v="18.556701030927851"/>
    <n v="0"/>
    <x v="0"/>
    <m/>
    <d v="1899-12-30T00:00:00"/>
    <d v="1899-12-30T00:00:00"/>
    <d v="1899-12-30T01:24:43"/>
    <d v="1899-12-30T02:17:07"/>
    <d v="1899-12-30T00:42:21"/>
    <d v="1899-12-30T01:08:33"/>
    <n v="208"/>
    <x v="9"/>
    <x v="0"/>
    <n v="201007"/>
    <n v="28"/>
    <n v="4.4972222222204437"/>
    <n v="7"/>
  </r>
  <r>
    <d v="2010-07-07T00:00:00"/>
    <d v="2010-07-07T00:00:00"/>
    <x v="0"/>
    <n v="0.5"/>
    <n v="0"/>
    <n v="20"/>
    <n v="39"/>
    <d v="1899-12-30T00:20:39"/>
    <d v="1899-12-30T00:41:18"/>
    <s v="unk"/>
    <x v="0"/>
    <n v="1.4527845036319624"/>
    <n v="0"/>
    <x v="0"/>
    <m/>
    <d v="1899-12-30T01:39:07"/>
    <d v="1899-12-30T00:49:34"/>
    <d v="1899-12-30T18:02:04"/>
    <d v="1899-12-30T18:54:28"/>
    <d v="1899-12-30T09:01:02"/>
    <d v="1899-12-30T09:27:14"/>
    <n v="3043"/>
    <x v="9"/>
    <x v="0"/>
    <n v="201007"/>
    <n v="28"/>
    <n v="0"/>
    <n v="7"/>
  </r>
  <r>
    <d v="2010-07-07T00:00:00"/>
    <d v="2010-07-07T00:00:00"/>
    <x v="1"/>
    <n v="10.5"/>
    <n v="0"/>
    <n v="37"/>
    <n v="54"/>
    <d v="1899-12-30T00:37:54"/>
    <d v="1899-12-30T00:03:37"/>
    <s v="unk"/>
    <x v="0"/>
    <n v="16.622691292876002"/>
    <n v="0"/>
    <x v="0"/>
    <m/>
    <d v="1899-12-30T06:44:16"/>
    <d v="1899-12-30T03:22:08"/>
    <d v="1899-12-30T01:34:34"/>
    <d v="1899-12-30T02:26:58"/>
    <d v="1899-12-30T00:47:17"/>
    <d v="1899-12-30T01:13:29"/>
    <n v="292"/>
    <x v="9"/>
    <x v="0"/>
    <n v="201007"/>
    <n v="28"/>
    <n v="0"/>
    <n v="7"/>
  </r>
  <r>
    <d v="2010-07-07T00:00:00"/>
    <d v="2010-07-07T00:00:00"/>
    <x v="2"/>
    <n v="3.1"/>
    <n v="0"/>
    <n v="39"/>
    <n v="40"/>
    <d v="1899-12-30T00:39:40"/>
    <d v="1899-12-30T00:12:48"/>
    <s v="unk"/>
    <x v="0"/>
    <n v="4.6890756302521055"/>
    <n v="0"/>
    <x v="0"/>
    <m/>
    <d v="1899-12-30T05:35:15"/>
    <d v="1899-12-30T02:47:37"/>
    <d v="1899-12-30T05:35:15"/>
    <d v="1899-12-30T06:27:39"/>
    <d v="1899-12-30T02:47:37"/>
    <d v="1899-12-30T03:13:49"/>
    <n v="2545"/>
    <x v="9"/>
    <x v="0"/>
    <n v="201007"/>
    <n v="28"/>
    <n v="0"/>
    <n v="7"/>
  </r>
  <r>
    <d v="2010-07-12T08:47:00"/>
    <d v="2010-07-12T08:47:00"/>
    <x v="2"/>
    <n v="3.09"/>
    <n v="0"/>
    <n v="42"/>
    <n v="54"/>
    <d v="1899-12-30T00:42:54"/>
    <d v="1899-12-30T00:13:53"/>
    <s v="unknown"/>
    <x v="198"/>
    <n v="4.3216783216783252"/>
    <n v="0"/>
    <x v="0"/>
    <m/>
    <d v="1899-12-30T06:03:45"/>
    <d v="1899-12-30T03:01:52"/>
    <d v="1899-12-30T06:03:45"/>
    <d v="1899-12-30T06:56:09"/>
    <d v="1899-12-30T03:01:52"/>
    <d v="1899-12-30T03:28:04"/>
    <n v="2626"/>
    <x v="9"/>
    <x v="0"/>
    <n v="201007"/>
    <n v="29"/>
    <n v="4.3659722222218988"/>
    <n v="12"/>
  </r>
  <r>
    <d v="2010-07-16T08:19:00"/>
    <d v="2010-07-16T08:19:00"/>
    <x v="2"/>
    <n v="2.09"/>
    <n v="0"/>
    <n v="25"/>
    <n v="19"/>
    <d v="1899-12-30T00:25:19"/>
    <d v="1899-12-30T00:12:07"/>
    <s v="unknown"/>
    <x v="198"/>
    <n v="4.9532587228439793"/>
    <n v="0"/>
    <x v="0"/>
    <m/>
    <d v="1899-12-30T05:17:22"/>
    <d v="1899-12-30T02:38:41"/>
    <d v="1899-12-30T05:17:22"/>
    <d v="1899-12-30T06:09:46"/>
    <d v="1899-12-30T02:38:41"/>
    <d v="1899-12-30T03:04:53"/>
    <n v="2448"/>
    <x v="9"/>
    <x v="0"/>
    <n v="201007"/>
    <n v="29"/>
    <n v="2.9805555555576575"/>
    <n v="16"/>
  </r>
  <r>
    <d v="2010-07-25T08:37:00"/>
    <d v="2010-07-25T08:37:00"/>
    <x v="2"/>
    <n v="3.01"/>
    <n v="0"/>
    <n v="38"/>
    <n v="23"/>
    <d v="1899-12-30T00:38:23"/>
    <d v="1899-12-30T00:12:45"/>
    <s v="unknown"/>
    <x v="201"/>
    <n v="4.705167173252284"/>
    <n v="0"/>
    <x v="0"/>
    <m/>
    <d v="1899-12-30T05:34:06"/>
    <d v="1899-12-30T02:47:03"/>
    <d v="1899-12-30T05:34:06"/>
    <d v="1899-12-30T06:26:30"/>
    <d v="1899-12-30T02:47:03"/>
    <d v="1899-12-30T03:13:15"/>
    <n v="2540"/>
    <x v="9"/>
    <x v="0"/>
    <n v="201007"/>
    <n v="31"/>
    <n v="8.0124999999970896"/>
    <n v="25"/>
  </r>
  <r>
    <d v="2010-07-27T17:38:00"/>
    <d v="2010-07-27T17:38:00"/>
    <x v="2"/>
    <n v="1.91"/>
    <n v="0"/>
    <n v="19"/>
    <n v="37"/>
    <d v="1899-12-30T00:19:37"/>
    <d v="1899-12-30T00:10:16"/>
    <s v="unknown"/>
    <x v="198"/>
    <n v="5.8419711129991549"/>
    <n v="0"/>
    <x v="0"/>
    <m/>
    <d v="1899-12-30T04:29:05"/>
    <d v="1899-12-30T02:14:33"/>
    <d v="1899-12-30T04:29:05"/>
    <d v="1899-12-30T05:21:29"/>
    <d v="1899-12-30T02:14:33"/>
    <d v="1899-12-30T02:40:45"/>
    <n v="1618"/>
    <x v="9"/>
    <x v="0"/>
    <n v="201007"/>
    <n v="31"/>
    <n v="1.3756944444467081"/>
    <n v="27"/>
  </r>
  <r>
    <d v="2010-07-30T17:44:00"/>
    <d v="2010-07-30T17:44:00"/>
    <x v="2"/>
    <n v="2.2799999999999998"/>
    <n v="0"/>
    <n v="23"/>
    <n v="26"/>
    <d v="1899-12-30T00:23:26"/>
    <d v="1899-12-30T00:10:17"/>
    <s v="unknown"/>
    <x v="198"/>
    <n v="5.8378378378378422"/>
    <n v="0"/>
    <x v="0"/>
    <m/>
    <d v="1899-12-30T04:29:17"/>
    <d v="1899-12-30T02:14:38"/>
    <d v="1899-12-30T04:29:17"/>
    <d v="1899-12-30T05:21:41"/>
    <d v="1899-12-30T02:14:38"/>
    <d v="1899-12-30T02:40:50"/>
    <n v="1622"/>
    <x v="9"/>
    <x v="0"/>
    <n v="201007"/>
    <n v="31"/>
    <n v="2.0041666666656965"/>
    <n v="30"/>
  </r>
  <r>
    <d v="2010-08-03T17:41:00"/>
    <d v="2010-08-03T17:41:00"/>
    <x v="2"/>
    <n v="2.5299999999999998"/>
    <n v="0"/>
    <n v="29"/>
    <n v="45"/>
    <d v="1899-12-30T00:29:45"/>
    <d v="1899-12-30T00:11:46"/>
    <s v="unknown"/>
    <x v="198"/>
    <n v="5.1025210084033654"/>
    <n v="0"/>
    <x v="0"/>
    <m/>
    <d v="1899-12-30T05:08:05"/>
    <d v="1899-12-30T02:34:02"/>
    <d v="1899-12-30T05:08:05"/>
    <d v="1899-12-30T06:00:29"/>
    <d v="1899-12-30T02:34:02"/>
    <d v="1899-12-30T03:00:15"/>
    <n v="2354"/>
    <x v="9"/>
    <x v="4"/>
    <n v="201008"/>
    <n v="32"/>
    <n v="2.9979166666671517"/>
    <n v="3"/>
  </r>
  <r>
    <d v="2010-08-07T09:27:00"/>
    <d v="2010-08-07T09:27:00"/>
    <x v="2"/>
    <n v="3.01"/>
    <n v="0"/>
    <n v="33"/>
    <n v="21"/>
    <d v="1899-12-30T00:33:21"/>
    <d v="1899-12-30T00:11:05"/>
    <s v="unknown"/>
    <x v="201"/>
    <n v="5.4152923538230917"/>
    <n v="0"/>
    <x v="0"/>
    <m/>
    <d v="1899-12-30T04:50:17"/>
    <d v="1899-12-30T02:25:09"/>
    <d v="1899-12-30T04:50:17"/>
    <d v="1899-12-30T05:42:41"/>
    <d v="1899-12-30T02:25:09"/>
    <d v="1899-12-30T02:51:21"/>
    <n v="2096"/>
    <x v="9"/>
    <x v="4"/>
    <n v="201008"/>
    <n v="32"/>
    <n v="2.6569444444467081"/>
    <n v="7"/>
  </r>
  <r>
    <d v="2010-08-10T17:46:00"/>
    <d v="2010-08-10T17:46:00"/>
    <x v="2"/>
    <n v="2.57"/>
    <n v="0"/>
    <n v="30"/>
    <n v="29"/>
    <d v="1899-12-30T00:30:29"/>
    <d v="1899-12-30T00:11:52"/>
    <s v="unknown"/>
    <x v="198"/>
    <n v="5.0585019136140001"/>
    <n v="0"/>
    <x v="0"/>
    <m/>
    <d v="1899-12-30T05:10:46"/>
    <d v="1899-12-30T02:35:23"/>
    <d v="1899-12-30T05:10:46"/>
    <d v="1899-12-30T06:03:10"/>
    <d v="1899-12-30T02:35:23"/>
    <d v="1899-12-30T03:01:35"/>
    <n v="2382"/>
    <x v="9"/>
    <x v="4"/>
    <n v="201008"/>
    <n v="33"/>
    <n v="2.3465277777722804"/>
    <n v="10"/>
  </r>
  <r>
    <d v="2010-08-15T09:01:00"/>
    <d v="2010-08-15T09:01:00"/>
    <x v="2"/>
    <n v="4"/>
    <n v="0"/>
    <n v="46"/>
    <n v="45"/>
    <d v="1899-12-30T00:46:45"/>
    <d v="1899-12-30T00:11:41"/>
    <s v="unknown"/>
    <x v="198"/>
    <n v="5.1336898395721962"/>
    <n v="0"/>
    <x v="0"/>
    <m/>
    <d v="1899-12-30T05:06:13"/>
    <d v="1899-12-30T02:33:06"/>
    <d v="1899-12-30T05:06:13"/>
    <d v="1899-12-30T05:58:37"/>
    <d v="1899-12-30T02:33:06"/>
    <d v="1899-12-30T02:59:18"/>
    <n v="2325"/>
    <x v="9"/>
    <x v="4"/>
    <n v="201008"/>
    <n v="34"/>
    <n v="3.6354166666715173"/>
    <n v="15"/>
  </r>
  <r>
    <d v="2010-08-18T17:45:00"/>
    <d v="2010-08-18T17:45:00"/>
    <x v="2"/>
    <n v="2.56"/>
    <n v="0"/>
    <n v="28"/>
    <n v="38"/>
    <d v="1899-12-30T00:28:38"/>
    <d v="1899-12-30T00:11:11"/>
    <s v="unknown"/>
    <x v="198"/>
    <n v="5.3643771827706681"/>
    <n v="0"/>
    <x v="0"/>
    <m/>
    <d v="1899-12-30T04:53:03"/>
    <d v="1899-12-30T02:26:31"/>
    <d v="1899-12-30T04:53:03"/>
    <d v="1899-12-30T05:45:27"/>
    <d v="1899-12-30T02:26:31"/>
    <d v="1899-12-30T02:52:43"/>
    <n v="2151"/>
    <x v="9"/>
    <x v="4"/>
    <n v="201008"/>
    <n v="34"/>
    <n v="2.3638888888890506"/>
    <n v="18"/>
  </r>
  <r>
    <d v="2010-08-27T17:50:00"/>
    <d v="2010-08-27T17:50:00"/>
    <x v="2"/>
    <n v="3.01"/>
    <n v="0"/>
    <n v="32"/>
    <n v="45"/>
    <d v="1899-12-30T00:32:45"/>
    <d v="1899-12-30T00:10:53"/>
    <s v="unknown"/>
    <x v="201"/>
    <n v="5.5145038167938969"/>
    <n v="0"/>
    <x v="0"/>
    <m/>
    <d v="1899-12-30T04:45:04"/>
    <d v="1899-12-30T02:22:32"/>
    <d v="1899-12-30T04:45:04"/>
    <d v="1899-12-30T05:37:28"/>
    <d v="1899-12-30T02:22:32"/>
    <d v="1899-12-30T02:48:44"/>
    <n v="1994"/>
    <x v="9"/>
    <x v="4"/>
    <n v="201008"/>
    <n v="35"/>
    <n v="8.0034722222189885"/>
    <n v="27"/>
  </r>
  <r>
    <d v="2010-09-05T10:07:00"/>
    <d v="2010-09-05T10:07:00"/>
    <x v="2"/>
    <n v="3.01"/>
    <n v="0"/>
    <n v="34"/>
    <n v="47"/>
    <d v="1899-12-30T00:34:47"/>
    <d v="1899-12-30T00:11:33"/>
    <s v="unknown"/>
    <x v="201"/>
    <n v="5.1921418303785387"/>
    <n v="0"/>
    <x v="0"/>
    <m/>
    <d v="1899-12-30T05:02:46"/>
    <d v="1899-12-30T02:31:23"/>
    <d v="1899-12-30T05:02:46"/>
    <d v="1899-12-30T05:55:10"/>
    <d v="1899-12-30T02:31:23"/>
    <d v="1899-12-30T02:57:35"/>
    <n v="2291"/>
    <x v="9"/>
    <x v="5"/>
    <n v="201009"/>
    <n v="37"/>
    <n v="7.6784722222218988"/>
    <n v="5"/>
  </r>
  <r>
    <d v="2010-09-19T09:23:00"/>
    <d v="2010-09-19T09:23:00"/>
    <x v="2"/>
    <n v="3.01"/>
    <n v="0"/>
    <n v="36"/>
    <n v="29"/>
    <d v="1899-12-30T00:36:29"/>
    <d v="1899-12-30T00:12:07"/>
    <s v="unknown"/>
    <x v="201"/>
    <n v="4.9502055733211554"/>
    <n v="0"/>
    <x v="0"/>
    <m/>
    <d v="1899-12-30T05:17:34"/>
    <d v="1899-12-30T02:38:47"/>
    <d v="1899-12-30T05:17:34"/>
    <d v="1899-12-30T06:09:58"/>
    <d v="1899-12-30T02:38:47"/>
    <d v="1899-12-30T03:04:59"/>
    <n v="2452"/>
    <x v="9"/>
    <x v="5"/>
    <n v="201009"/>
    <n v="39"/>
    <n v="12.969444444446708"/>
    <n v="19"/>
  </r>
  <r>
    <d v="2010-09-22T17:43:00"/>
    <d v="2010-09-22T17:43:00"/>
    <x v="2"/>
    <n v="1.67"/>
    <n v="0"/>
    <n v="18"/>
    <n v="32"/>
    <d v="1899-12-30T00:18:32"/>
    <d v="1899-12-30T00:11:06"/>
    <s v="unknown"/>
    <x v="202"/>
    <n v="5.4064748201438881"/>
    <n v="0"/>
    <x v="0"/>
    <m/>
    <d v="1899-12-30T04:50:46"/>
    <d v="1899-12-30T02:25:23"/>
    <d v="1899-12-30T04:50:46"/>
    <d v="1899-12-30T05:43:10"/>
    <d v="1899-12-30T02:25:23"/>
    <d v="1899-12-30T02:51:35"/>
    <n v="2103"/>
    <x v="9"/>
    <x v="5"/>
    <n v="201009"/>
    <n v="39"/>
    <n v="2.3472222222189885"/>
    <n v="22"/>
  </r>
  <r>
    <d v="2010-10-14T00:00:00"/>
    <d v="2010-10-14T00:00:00"/>
    <x v="2"/>
    <n v="1"/>
    <n v="0"/>
    <n v="9"/>
    <n v="47"/>
    <d v="1899-12-30T00:09:47"/>
    <d v="1899-12-30T00:09:47"/>
    <s v="unknown"/>
    <x v="199"/>
    <n v="6.1328790459965976"/>
    <n v="0"/>
    <x v="0"/>
    <m/>
    <d v="1899-12-30T04:16:19"/>
    <d v="1899-12-30T02:08:10"/>
    <d v="1899-12-30T04:16:19"/>
    <d v="1899-12-30T05:08:43"/>
    <d v="1899-12-30T02:08:10"/>
    <d v="1899-12-30T02:34:22"/>
    <n v="1235"/>
    <x v="9"/>
    <x v="6"/>
    <n v="201010"/>
    <n v="42"/>
    <n v="20.261805555557657"/>
    <n v="14"/>
  </r>
  <r>
    <d v="2010-10-16T09:59:00"/>
    <d v="2010-10-16T09:59:00"/>
    <x v="2"/>
    <n v="3.47"/>
    <n v="0"/>
    <n v="37"/>
    <n v="45"/>
    <d v="1899-12-30T00:37:45"/>
    <d v="1899-12-30T00:10:53"/>
    <s v="unknown"/>
    <x v="198"/>
    <n v="5.5152317880794746"/>
    <n v="0"/>
    <x v="0"/>
    <m/>
    <d v="1899-12-30T04:45:02"/>
    <d v="1899-12-30T02:22:31"/>
    <d v="1899-12-30T04:45:02"/>
    <d v="1899-12-30T05:37:26"/>
    <d v="1899-12-30T02:22:31"/>
    <d v="1899-12-30T02:48:43"/>
    <n v="1993"/>
    <x v="9"/>
    <x v="6"/>
    <n v="201010"/>
    <n v="42"/>
    <n v="1.4159722222248092"/>
    <n v="16"/>
  </r>
  <r>
    <d v="2010-10-18T00:00:00"/>
    <d v="2010-10-18T00:00:00"/>
    <x v="2"/>
    <n v="2"/>
    <n v="0"/>
    <n v="20"/>
    <n v="48"/>
    <d v="1899-12-30T00:20:48"/>
    <d v="1899-12-30T00:10:24"/>
    <s v="unknown"/>
    <x v="199"/>
    <n v="5.7692307692307736"/>
    <n v="0"/>
    <x v="0"/>
    <m/>
    <d v="1899-12-30T04:32:29"/>
    <d v="1899-12-30T02:16:14"/>
    <d v="1899-12-30T04:32:29"/>
    <d v="1899-12-30T05:24:53"/>
    <d v="1899-12-30T02:16:14"/>
    <d v="1899-12-30T02:42:26"/>
    <n v="1711"/>
    <x v="9"/>
    <x v="6"/>
    <n v="201010"/>
    <n v="43"/>
    <n v="0.58402777777519077"/>
    <n v="18"/>
  </r>
  <r>
    <d v="2010-10-22T00:00:00"/>
    <d v="2010-10-22T00:00:00"/>
    <x v="2"/>
    <n v="1"/>
    <n v="0"/>
    <n v="10"/>
    <n v="20"/>
    <d v="1899-12-30T00:10:20"/>
    <d v="1899-12-30T00:10:20"/>
    <s v="unknown"/>
    <x v="199"/>
    <n v="5.8064516129032304"/>
    <n v="0"/>
    <x v="0"/>
    <m/>
    <d v="1899-12-30T04:30:44"/>
    <d v="1899-12-30T02:15:22"/>
    <d v="1899-12-30T04:30:44"/>
    <d v="1899-12-30T05:23:08"/>
    <d v="1899-12-30T02:15:22"/>
    <d v="1899-12-30T02:41:34"/>
    <n v="1656"/>
    <x v="9"/>
    <x v="6"/>
    <n v="201010"/>
    <n v="43"/>
    <n v="3"/>
    <n v="22"/>
  </r>
  <r>
    <d v="2010-10-24T09:22:00"/>
    <d v="2010-10-24T09:22:00"/>
    <x v="2"/>
    <n v="3.01"/>
    <n v="0"/>
    <n v="33"/>
    <n v="20"/>
    <d v="1899-12-30T00:33:20"/>
    <d v="1899-12-30T00:11:04"/>
    <s v="unknown"/>
    <x v="201"/>
    <n v="5.4180000000000028"/>
    <n v="0"/>
    <x v="0"/>
    <m/>
    <d v="1899-12-30T04:50:09"/>
    <d v="1899-12-30T02:25:04"/>
    <d v="1899-12-30T04:50:09"/>
    <d v="1899-12-30T05:42:33"/>
    <d v="1899-12-30T02:25:04"/>
    <d v="1899-12-30T02:51:16"/>
    <n v="2094"/>
    <x v="9"/>
    <x v="6"/>
    <n v="201010"/>
    <n v="44"/>
    <n v="1.390277777776646"/>
    <n v="24"/>
  </r>
  <r>
    <d v="2010-10-29T00:00:00"/>
    <d v="2010-10-29T00:00:00"/>
    <x v="2"/>
    <n v="2.5"/>
    <n v="0"/>
    <n v="24"/>
    <n v="56"/>
    <d v="1899-12-30T00:24:56"/>
    <d v="1899-12-30T00:09:58"/>
    <s v="unknown"/>
    <x v="199"/>
    <n v="6.0160427807486681"/>
    <n v="0"/>
    <x v="0"/>
    <m/>
    <d v="1899-12-30T04:21:18"/>
    <d v="1899-12-30T02:10:39"/>
    <d v="1899-12-30T04:21:18"/>
    <d v="1899-12-30T05:13:42"/>
    <d v="1899-12-30T02:10:39"/>
    <d v="1899-12-30T02:36:51"/>
    <n v="1386"/>
    <x v="9"/>
    <x v="6"/>
    <n v="201010"/>
    <n v="44"/>
    <n v="3.609722222223354"/>
    <n v="29"/>
  </r>
  <r>
    <d v="2010-10-31T09:10:00"/>
    <d v="2010-10-31T09:10:00"/>
    <x v="2"/>
    <n v="3.01"/>
    <n v="0"/>
    <n v="35"/>
    <n v="56"/>
    <d v="1899-12-30T00:35:56"/>
    <d v="1899-12-30T00:11:56"/>
    <s v="unknown"/>
    <x v="201"/>
    <n v="5.0259740259740298"/>
    <n v="0"/>
    <x v="0"/>
    <m/>
    <d v="1899-12-30T05:12:47"/>
    <d v="1899-12-30T02:36:23"/>
    <d v="1899-12-30T05:12:47"/>
    <d v="1899-12-30T06:05:11"/>
    <d v="1899-12-30T02:36:23"/>
    <d v="1899-12-30T03:02:35"/>
    <n v="2405"/>
    <x v="9"/>
    <x v="6"/>
    <n v="201010"/>
    <n v="45"/>
    <n v="1.3819444444452529"/>
    <n v="31"/>
  </r>
  <r>
    <d v="2010-11-02T00:00:00"/>
    <d v="2010-11-02T00:00:00"/>
    <x v="2"/>
    <n v="1"/>
    <n v="0"/>
    <n v="9"/>
    <n v="18"/>
    <d v="1899-12-30T00:09:18"/>
    <d v="1899-12-30T00:09:18"/>
    <s v="unknown"/>
    <x v="199"/>
    <n v="6.4516129032258114"/>
    <n v="0"/>
    <x v="0"/>
    <m/>
    <d v="1899-12-30T04:03:40"/>
    <d v="1899-12-30T02:01:50"/>
    <d v="1899-12-30T04:03:40"/>
    <d v="1899-12-30T04:56:04"/>
    <d v="1899-12-30T02:01:50"/>
    <d v="1899-12-30T02:28:02"/>
    <n v="923"/>
    <x v="9"/>
    <x v="7"/>
    <n v="201011"/>
    <n v="45"/>
    <n v="0.61805555555474712"/>
    <n v="2"/>
  </r>
  <r>
    <d v="2010-11-06T10:00:00"/>
    <d v="2010-11-06T10:00:00"/>
    <x v="2"/>
    <n v="3.08"/>
    <n v="0"/>
    <n v="30"/>
    <n v="55"/>
    <d v="1899-12-30T00:30:55"/>
    <d v="1899-12-30T00:10:02"/>
    <s v="unknown"/>
    <x v="198"/>
    <n v="5.9773584905660417"/>
    <n v="0"/>
    <x v="0"/>
    <m/>
    <d v="1899-12-30T04:23:00"/>
    <d v="1899-12-30T02:11:30"/>
    <d v="1899-12-30T04:23:00"/>
    <d v="1899-12-30T05:15:24"/>
    <d v="1899-12-30T02:11:30"/>
    <d v="1899-12-30T02:37:42"/>
    <n v="1452"/>
    <x v="9"/>
    <x v="7"/>
    <n v="201011"/>
    <n v="45"/>
    <n v="3.4166666666642413"/>
    <n v="6"/>
  </r>
  <r>
    <d v="2010-11-19T00:00:00"/>
    <d v="2010-11-19T00:00:00"/>
    <x v="2"/>
    <n v="1"/>
    <n v="0"/>
    <n v="9"/>
    <n v="15"/>
    <d v="1899-12-30T00:09:15"/>
    <d v="1899-12-30T00:09:15"/>
    <s v="unknown"/>
    <x v="199"/>
    <n v="6.4864864864864913"/>
    <n v="0"/>
    <x v="0"/>
    <m/>
    <d v="1899-12-30T04:02:21"/>
    <d v="1899-12-30T02:01:11"/>
    <d v="1899-12-30T04:02:21"/>
    <d v="1899-12-30T04:54:45"/>
    <d v="1899-12-30T02:01:11"/>
    <d v="1899-12-30T02:27:23"/>
    <n v="890"/>
    <x v="9"/>
    <x v="7"/>
    <n v="201011"/>
    <n v="47"/>
    <n v="11.583333333335759"/>
    <n v="19"/>
  </r>
  <r>
    <d v="2010-11-23T00:00:00"/>
    <d v="2010-11-23T00:00:00"/>
    <x v="2"/>
    <n v="1.5"/>
    <n v="0"/>
    <n v="18"/>
    <n v="27"/>
    <d v="1899-12-30T00:18:27"/>
    <d v="1899-12-30T00:12:18"/>
    <s v="unknown"/>
    <x v="199"/>
    <n v="4.8780487804878092"/>
    <n v="0"/>
    <x v="0"/>
    <m/>
    <d v="1899-12-30T05:22:16"/>
    <d v="1899-12-30T02:41:08"/>
    <d v="1899-12-30T05:22:16"/>
    <d v="1899-12-30T06:14:40"/>
    <d v="1899-12-30T02:41:08"/>
    <d v="1899-12-30T03:07:20"/>
    <n v="2483"/>
    <x v="9"/>
    <x v="7"/>
    <n v="201011"/>
    <n v="48"/>
    <n v="3"/>
    <n v="23"/>
  </r>
  <r>
    <d v="2010-11-27T00:00:00"/>
    <d v="2010-11-27T00:00:00"/>
    <x v="2"/>
    <n v="1.5"/>
    <n v="0"/>
    <n v="14"/>
    <n v="29"/>
    <d v="1899-12-30T00:14:29"/>
    <d v="1899-12-30T00:09:39"/>
    <s v="unknown"/>
    <x v="199"/>
    <n v="6.214039125431535"/>
    <n v="0"/>
    <x v="0"/>
    <m/>
    <d v="1899-12-30T04:12:59"/>
    <d v="1899-12-30T02:06:29"/>
    <d v="1899-12-30T04:12:59"/>
    <d v="1899-12-30T05:05:23"/>
    <d v="1899-12-30T02:06:29"/>
    <d v="1899-12-30T02:32:41"/>
    <n v="1130"/>
    <x v="9"/>
    <x v="7"/>
    <n v="201011"/>
    <n v="48"/>
    <n v="3"/>
    <n v="27"/>
  </r>
  <r>
    <d v="2010-11-29T00:00:00"/>
    <d v="2010-11-29T00:00:00"/>
    <x v="2"/>
    <n v="2"/>
    <n v="0"/>
    <n v="21"/>
    <n v="18"/>
    <d v="1899-12-30T00:21:18"/>
    <d v="1899-12-30T00:10:39"/>
    <s v="unknown"/>
    <x v="199"/>
    <n v="5.6338028169014125"/>
    <n v="0"/>
    <x v="0"/>
    <m/>
    <d v="1899-12-30T04:39:02"/>
    <d v="1899-12-30T02:19:31"/>
    <d v="1899-12-30T04:39:02"/>
    <d v="1899-12-30T05:31:26"/>
    <d v="1899-12-30T02:19:31"/>
    <d v="1899-12-30T02:45:43"/>
    <n v="1861"/>
    <x v="9"/>
    <x v="7"/>
    <n v="201011"/>
    <n v="49"/>
    <n v="1"/>
    <n v="29"/>
  </r>
  <r>
    <d v="2010-12-03T00:00:00"/>
    <d v="2010-12-03T00:00:00"/>
    <x v="2"/>
    <n v="2"/>
    <n v="0"/>
    <n v="19"/>
    <n v="26"/>
    <d v="1899-12-30T00:19:26"/>
    <d v="1899-12-30T00:09:43"/>
    <s v="unknown"/>
    <x v="199"/>
    <n v="6.1749571183533494"/>
    <n v="0"/>
    <x v="0"/>
    <m/>
    <d v="1899-12-30T04:14:35"/>
    <d v="1899-12-30T02:07:17"/>
    <d v="1899-12-30T04:14:35"/>
    <d v="1899-12-30T05:06:59"/>
    <d v="1899-12-30T02:07:17"/>
    <d v="1899-12-30T02:33:29"/>
    <n v="1184"/>
    <x v="9"/>
    <x v="11"/>
    <n v="201012"/>
    <n v="49"/>
    <n v="3"/>
    <n v="3"/>
  </r>
  <r>
    <d v="2010-12-07T00:00:00"/>
    <d v="2010-12-07T00:00:00"/>
    <x v="2"/>
    <n v="2.5"/>
    <n v="0"/>
    <n v="29"/>
    <n v="56"/>
    <d v="1899-12-30T00:29:56"/>
    <d v="1899-12-30T00:11:58"/>
    <s v="unknown"/>
    <x v="199"/>
    <n v="5.0111358574610287"/>
    <n v="0"/>
    <x v="0"/>
    <m/>
    <d v="1899-12-30T05:13:42"/>
    <d v="1899-12-30T02:36:51"/>
    <d v="1899-12-30T05:13:42"/>
    <d v="1899-12-30T06:06:06"/>
    <d v="1899-12-30T02:36:51"/>
    <d v="1899-12-30T03:03:03"/>
    <n v="2412"/>
    <x v="9"/>
    <x v="11"/>
    <n v="201012"/>
    <n v="50"/>
    <n v="3"/>
    <n v="7"/>
  </r>
  <r>
    <d v="2010-12-09T00:00:00"/>
    <d v="2010-12-09T00:00:00"/>
    <x v="2"/>
    <n v="1"/>
    <n v="0"/>
    <n v="9"/>
    <n v="11"/>
    <d v="1899-12-30T00:09:11"/>
    <d v="1899-12-30T00:09:11"/>
    <s v="unknown"/>
    <x v="199"/>
    <n v="6.5335753176043605"/>
    <n v="0"/>
    <x v="0"/>
    <m/>
    <d v="1899-12-30T04:00:36"/>
    <d v="1899-12-30T02:00:18"/>
    <d v="1899-12-30T04:00:36"/>
    <d v="1899-12-30T04:53:00"/>
    <d v="1899-12-30T02:00:18"/>
    <d v="1899-12-30T02:26:30"/>
    <n v="867"/>
    <x v="9"/>
    <x v="11"/>
    <n v="201012"/>
    <n v="50"/>
    <n v="1"/>
    <n v="9"/>
  </r>
  <r>
    <d v="2011-01-20T00:00:00"/>
    <d v="2011-01-20T00:00:00"/>
    <x v="2"/>
    <n v="2"/>
    <n v="0"/>
    <n v="20"/>
    <n v="47"/>
    <d v="1899-12-30T00:20:47"/>
    <d v="1899-12-30T00:10:24"/>
    <m/>
    <x v="203"/>
    <n v="5.7738572574178066"/>
    <n v="0"/>
    <x v="0"/>
    <m/>
    <d v="1899-12-30T04:32:16"/>
    <d v="1899-12-30T02:16:08"/>
    <d v="1899-12-30T04:32:16"/>
    <d v="1899-12-30T05:24:40"/>
    <d v="1899-12-30T02:16:08"/>
    <d v="1899-12-30T02:42:20"/>
    <n v="1706"/>
    <x v="10"/>
    <x v="8"/>
    <n v="201101"/>
    <n v="4"/>
    <n v="41"/>
    <n v="20"/>
  </r>
  <r>
    <d v="2011-01-22T00:00:00"/>
    <d v="2011-01-22T00:00:00"/>
    <x v="2"/>
    <n v="2"/>
    <n v="0"/>
    <n v="21"/>
    <n v="55"/>
    <d v="1899-12-30T00:21:55"/>
    <d v="1899-12-30T00:10:58"/>
    <m/>
    <x v="204"/>
    <n v="5.4752851711026649"/>
    <n v="0"/>
    <x v="0"/>
    <s v="Run 1 mi reg sneaks. 1 mile vibram"/>
    <d v="1899-12-30T04:47:07"/>
    <d v="1899-12-30T02:23:33"/>
    <d v="1899-12-30T04:47:07"/>
    <d v="1899-12-30T05:39:31"/>
    <d v="1899-12-30T02:23:33"/>
    <d v="1899-12-30T02:49:45"/>
    <n v="2031"/>
    <x v="10"/>
    <x v="8"/>
    <n v="201101"/>
    <n v="4"/>
    <n v="1"/>
    <n v="22"/>
  </r>
  <r>
    <d v="2011-02-04T00:00:00"/>
    <d v="2011-02-04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d v="1899-12-30T01:57:54"/>
    <d v="1899-12-30T02:50:18"/>
    <d v="1899-12-30T00:58:57"/>
    <d v="1899-12-30T01:25:09"/>
    <n v="581"/>
    <x v="10"/>
    <x v="9"/>
    <n v="201102"/>
    <n v="6"/>
    <n v="12"/>
    <n v="4"/>
  </r>
  <r>
    <d v="2011-02-06T00:00:00"/>
    <d v="2011-02-06T00:00:00"/>
    <x v="2"/>
    <n v="2"/>
    <n v="0"/>
    <n v="19"/>
    <n v="13"/>
    <d v="1899-12-30T00:19:13"/>
    <d v="1899-12-30T00:09:36"/>
    <m/>
    <x v="204"/>
    <n v="6.244579358196015"/>
    <n v="0"/>
    <x v="0"/>
    <m/>
    <d v="1899-12-30T04:11:44"/>
    <d v="1899-12-30T02:05:52"/>
    <d v="1899-12-30T04:11:44"/>
    <d v="1899-12-30T05:04:08"/>
    <d v="1899-12-30T02:05:52"/>
    <d v="1899-12-30T02:32:04"/>
    <n v="1103"/>
    <x v="10"/>
    <x v="9"/>
    <n v="201102"/>
    <n v="7"/>
    <n v="1"/>
    <n v="6"/>
  </r>
  <r>
    <d v="2011-02-08T00:00:00"/>
    <d v="2011-02-08T00:00:00"/>
    <x v="1"/>
    <n v="10"/>
    <n v="0"/>
    <n v="50"/>
    <n v="0"/>
    <d v="1899-12-30T00:50:00"/>
    <d v="1899-12-30T00:05:00"/>
    <m/>
    <x v="204"/>
    <n v="12.000000000000009"/>
    <n v="0"/>
    <x v="0"/>
    <m/>
    <d v="1899-12-30T09:20:00"/>
    <d v="1899-12-30T04:40:00"/>
    <d v="1899-12-30T02:11:00"/>
    <d v="1899-12-30T03:03:24"/>
    <d v="1899-12-30T01:05:30"/>
    <d v="1899-12-30T01:31:42"/>
    <n v="652"/>
    <x v="10"/>
    <x v="9"/>
    <n v="201102"/>
    <n v="7"/>
    <n v="1"/>
    <n v="8"/>
  </r>
  <r>
    <d v="2011-02-12T00:00:00"/>
    <d v="2011-02-12T00:00:00"/>
    <x v="2"/>
    <n v="2.0099999999999998"/>
    <n v="0"/>
    <n v="19"/>
    <n v="13"/>
    <d v="1899-12-30T00:19:13"/>
    <d v="1899-12-30T00:09:34"/>
    <m/>
    <x v="203"/>
    <n v="6.2758022549869947"/>
    <n v="0"/>
    <x v="0"/>
    <m/>
    <d v="1899-12-30T04:10:29"/>
    <d v="1899-12-30T02:05:15"/>
    <d v="1899-12-30T04:10:29"/>
    <d v="1899-12-30T05:02:53"/>
    <d v="1899-12-30T02:05:15"/>
    <d v="1899-12-30T02:31:27"/>
    <n v="1078"/>
    <x v="10"/>
    <x v="9"/>
    <n v="201102"/>
    <n v="7"/>
    <n v="3"/>
    <n v="12"/>
  </r>
  <r>
    <d v="2011-02-17T00:00:00"/>
    <d v="2011-02-17T00:00:00"/>
    <x v="2"/>
    <n v="2"/>
    <n v="0"/>
    <n v="19"/>
    <n v="5"/>
    <d v="1899-12-30T00:19:05"/>
    <d v="1899-12-30T00:09:32"/>
    <m/>
    <x v="203"/>
    <n v="6.2882096069869045"/>
    <n v="0"/>
    <x v="0"/>
    <m/>
    <d v="1899-12-30T04:09:59"/>
    <d v="1899-12-30T02:05:00"/>
    <d v="1899-12-30T04:09:59"/>
    <d v="1899-12-30T05:02:24"/>
    <d v="1899-12-30T02:05:00"/>
    <d v="1899-12-30T02:31:12"/>
    <n v="1059"/>
    <x v="10"/>
    <x v="9"/>
    <n v="201102"/>
    <n v="8"/>
    <n v="4"/>
    <n v="17"/>
  </r>
  <r>
    <d v="2011-02-19T00:00:00"/>
    <d v="2011-02-19T00:00:00"/>
    <x v="2"/>
    <n v="3"/>
    <n v="0"/>
    <n v="29"/>
    <n v="54"/>
    <d v="1899-12-30T00:29:54"/>
    <d v="1899-12-30T00:09:58"/>
    <m/>
    <x v="203"/>
    <n v="6.0200668896321119"/>
    <n v="0"/>
    <x v="0"/>
    <m/>
    <d v="1899-12-30T04:21:08"/>
    <d v="1899-12-30T02:10:34"/>
    <d v="1899-12-30T04:21:08"/>
    <d v="1899-12-30T05:13:32"/>
    <d v="1899-12-30T02:10:34"/>
    <d v="1899-12-30T02:36:46"/>
    <n v="1379"/>
    <x v="10"/>
    <x v="9"/>
    <n v="201102"/>
    <n v="8"/>
    <n v="1"/>
    <n v="19"/>
  </r>
  <r>
    <d v="2011-02-26T00:00:00"/>
    <d v="2011-02-26T00:00:00"/>
    <x v="2"/>
    <n v="1"/>
    <n v="0"/>
    <n v="10"/>
    <n v="7"/>
    <d v="1899-12-30T00:10:07"/>
    <d v="1899-12-30T00:10:07"/>
    <m/>
    <x v="203"/>
    <n v="5.9308072487644194"/>
    <n v="0"/>
    <x v="0"/>
    <m/>
    <d v="1899-12-30T04:25:03"/>
    <d v="1899-12-30T02:12:32"/>
    <d v="1899-12-30T04:25:03"/>
    <d v="1899-12-30T05:17:27"/>
    <d v="1899-12-30T02:12:32"/>
    <d v="1899-12-30T02:38:44"/>
    <n v="1497"/>
    <x v="10"/>
    <x v="9"/>
    <n v="201102"/>
    <n v="9"/>
    <n v="6"/>
    <n v="26"/>
  </r>
  <r>
    <d v="2011-02-28T00:00:00"/>
    <d v="2011-02-28T00:00:00"/>
    <x v="2"/>
    <n v="1"/>
    <n v="0"/>
    <n v="10"/>
    <n v="4"/>
    <d v="1899-12-30T00:10:04"/>
    <d v="1899-12-30T00:10:04"/>
    <m/>
    <x v="203"/>
    <n v="5.9602649006622563"/>
    <n v="0"/>
    <x v="0"/>
    <m/>
    <d v="1899-12-30T04:23:45"/>
    <d v="1899-12-30T02:11:52"/>
    <d v="1899-12-30T04:23:45"/>
    <d v="1899-12-30T05:16:09"/>
    <d v="1899-12-30T02:11:52"/>
    <d v="1899-12-30T02:38:04"/>
    <n v="1474"/>
    <x v="10"/>
    <x v="9"/>
    <n v="201102"/>
    <n v="10"/>
    <n v="216.64097222222335"/>
    <n v="28"/>
  </r>
  <r>
    <d v="2011-03-01T00:00:00"/>
    <d v="2011-03-01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d v="1899-12-30T01:57:54"/>
    <d v="1899-12-30T02:50:18"/>
    <d v="1899-12-30T00:58:57"/>
    <d v="1899-12-30T01:25:09"/>
    <n v="581"/>
    <x v="10"/>
    <x v="10"/>
    <n v="201103"/>
    <n v="10"/>
    <n v="0"/>
    <n v="1"/>
  </r>
  <r>
    <d v="2011-03-04T00:00:00"/>
    <d v="2011-03-04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d v="1899-12-30T01:57:54"/>
    <d v="1899-12-30T02:50:18"/>
    <d v="1899-12-30T00:58:57"/>
    <d v="1899-12-30T01:25:09"/>
    <n v="581"/>
    <x v="10"/>
    <x v="10"/>
    <n v="201103"/>
    <n v="10"/>
    <n v="2"/>
    <n v="4"/>
  </r>
  <r>
    <d v="2011-03-06T00:00:00"/>
    <d v="2011-03-06T00:00:00"/>
    <x v="2"/>
    <n v="2"/>
    <n v="0"/>
    <n v="19"/>
    <n v="4"/>
    <d v="1899-12-30T00:19:04"/>
    <d v="1899-12-30T00:09:32"/>
    <m/>
    <x v="203"/>
    <n v="6.2937062937062986"/>
    <n v="0"/>
    <x v="0"/>
    <m/>
    <d v="1899-12-30T04:09:46"/>
    <d v="1899-12-30T02:04:53"/>
    <d v="1899-12-30T04:09:46"/>
    <d v="1899-12-30T05:02:10"/>
    <d v="1899-12-30T02:04:53"/>
    <d v="1899-12-30T02:31:05"/>
    <n v="1053"/>
    <x v="10"/>
    <x v="10"/>
    <n v="201103"/>
    <n v="11"/>
    <n v="1"/>
    <n v="6"/>
  </r>
  <r>
    <d v="2011-03-07T00:00:00"/>
    <d v="2011-03-07T00:00:00"/>
    <x v="2"/>
    <n v="1.69"/>
    <n v="0"/>
    <n v="18"/>
    <n v="6"/>
    <d v="1899-12-30T00:18:06"/>
    <d v="1899-12-30T00:10:43"/>
    <m/>
    <x v="204"/>
    <n v="5.6022099447513849"/>
    <n v="0"/>
    <x v="0"/>
    <m/>
    <d v="1899-12-30T04:40:36"/>
    <d v="1899-12-30T02:20:18"/>
    <d v="1899-12-30T04:40:36"/>
    <d v="1899-12-30T05:33:00"/>
    <d v="1899-12-30T02:20:18"/>
    <d v="1899-12-30T02:46:30"/>
    <n v="1894"/>
    <x v="10"/>
    <x v="10"/>
    <n v="201103"/>
    <n v="11"/>
    <n v="0"/>
    <n v="7"/>
  </r>
  <r>
    <d v="2011-03-08T00:00:00"/>
    <d v="2011-03-08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d v="1899-12-30T01:57:54"/>
    <d v="1899-12-30T02:50:18"/>
    <d v="1899-12-30T00:58:57"/>
    <d v="1899-12-30T01:25:09"/>
    <n v="581"/>
    <x v="10"/>
    <x v="10"/>
    <n v="201103"/>
    <n v="11"/>
    <n v="0"/>
    <n v="8"/>
  </r>
  <r>
    <d v="2011-03-12T00:00:00"/>
    <d v="2011-03-12T00:00:00"/>
    <x v="2"/>
    <n v="3.01"/>
    <n v="0"/>
    <n v="34"/>
    <n v="0"/>
    <d v="1899-12-30T00:34:00"/>
    <d v="1899-12-30T00:11:18"/>
    <m/>
    <x v="201"/>
    <n v="5.3117647058823572"/>
    <n v="0"/>
    <x v="0"/>
    <m/>
    <d v="1899-12-30T04:55:57"/>
    <d v="1899-12-30T02:27:58"/>
    <d v="1899-12-30T04:55:57"/>
    <d v="1899-12-30T05:48:21"/>
    <d v="1899-12-30T02:27:58"/>
    <d v="1899-12-30T02:54:10"/>
    <n v="2192"/>
    <x v="10"/>
    <x v="10"/>
    <n v="201103"/>
    <n v="11"/>
    <n v="3"/>
    <n v="12"/>
  </r>
  <r>
    <d v="2011-03-14T00:00:00"/>
    <d v="2011-03-14T00:00:00"/>
    <x v="2"/>
    <n v="1.69"/>
    <n v="0"/>
    <n v="18"/>
    <n v="25"/>
    <d v="1899-12-30T00:18:25"/>
    <d v="1899-12-30T00:10:54"/>
    <m/>
    <x v="202"/>
    <n v="5.50588235294118"/>
    <n v="0"/>
    <x v="0"/>
    <m/>
    <d v="1899-12-30T04:45:31"/>
    <d v="1899-12-30T02:22:45"/>
    <d v="1899-12-30T04:45:31"/>
    <d v="1899-12-30T05:37:55"/>
    <d v="1899-12-30T02:22:45"/>
    <d v="1899-12-30T02:48:57"/>
    <n v="2001"/>
    <x v="10"/>
    <x v="10"/>
    <n v="201103"/>
    <n v="12"/>
    <n v="1"/>
    <n v="14"/>
  </r>
  <r>
    <d v="2011-03-19T00:00:00"/>
    <d v="2011-03-19T00:00:00"/>
    <x v="2"/>
    <n v="3.01"/>
    <n v="0"/>
    <n v="32"/>
    <n v="58"/>
    <d v="1899-12-30T00:32:58"/>
    <d v="1899-12-30T00:10:57"/>
    <m/>
    <x v="201"/>
    <n v="5.4782608695652204"/>
    <n v="0"/>
    <x v="0"/>
    <m/>
    <d v="1899-12-30T04:46:57"/>
    <d v="1899-12-30T02:23:29"/>
    <d v="1899-12-30T04:46:57"/>
    <d v="1899-12-30T05:39:21"/>
    <d v="1899-12-30T02:23:29"/>
    <d v="1899-12-30T02:49:41"/>
    <n v="2028"/>
    <x v="10"/>
    <x v="10"/>
    <n v="201103"/>
    <n v="12"/>
    <n v="4"/>
    <n v="19"/>
  </r>
  <r>
    <d v="2011-03-20T00:00:00"/>
    <d v="2011-03-20T00:00:00"/>
    <x v="2"/>
    <n v="1.67"/>
    <n v="0"/>
    <n v="18"/>
    <n v="58"/>
    <d v="1899-12-30T00:18:58"/>
    <d v="1899-12-30T00:11:21"/>
    <m/>
    <x v="202"/>
    <n v="5.2829525483304085"/>
    <n v="0"/>
    <x v="0"/>
    <m/>
    <d v="1899-12-30T04:57:34"/>
    <d v="1899-12-30T02:28:47"/>
    <d v="1899-12-30T04:57:34"/>
    <d v="1899-12-30T05:49:58"/>
    <d v="1899-12-30T02:28:47"/>
    <d v="1899-12-30T02:54:59"/>
    <n v="2223"/>
    <x v="10"/>
    <x v="10"/>
    <n v="201103"/>
    <n v="13"/>
    <n v="0"/>
    <n v="20"/>
  </r>
  <r>
    <d v="2011-03-27T00:00:00"/>
    <d v="2011-03-27T00:00:00"/>
    <x v="2"/>
    <n v="3.01"/>
    <n v="0"/>
    <n v="34"/>
    <n v="1"/>
    <d v="1899-12-30T00:34:01"/>
    <d v="1899-12-30T00:11:18"/>
    <m/>
    <x v="201"/>
    <n v="5.3091621754042162"/>
    <n v="0"/>
    <x v="0"/>
    <m/>
    <d v="1899-12-30T04:56:06"/>
    <d v="1899-12-30T02:28:03"/>
    <d v="1899-12-30T04:56:06"/>
    <d v="1899-12-30T05:48:30"/>
    <d v="1899-12-30T02:28:03"/>
    <d v="1899-12-30T02:54:15"/>
    <n v="2198"/>
    <x v="10"/>
    <x v="10"/>
    <n v="201103"/>
    <n v="14"/>
    <n v="6"/>
    <n v="27"/>
  </r>
  <r>
    <d v="2011-03-28T00:00:00"/>
    <d v="2011-03-28T00:00:00"/>
    <x v="2"/>
    <n v="1.64"/>
    <n v="0"/>
    <n v="17"/>
    <n v="20"/>
    <d v="1899-12-30T00:17:20"/>
    <d v="1899-12-30T00:10:34"/>
    <m/>
    <x v="202"/>
    <n v="5.6769230769230816"/>
    <n v="0"/>
    <x v="0"/>
    <m/>
    <d v="1899-12-30T04:36:55"/>
    <d v="1899-12-30T02:18:27"/>
    <d v="1899-12-30T04:36:55"/>
    <d v="1899-12-30T05:29:19"/>
    <d v="1899-12-30T02:18:27"/>
    <d v="1899-12-30T02:44:39"/>
    <n v="1827"/>
    <x v="10"/>
    <x v="10"/>
    <n v="201103"/>
    <n v="14"/>
    <n v="0"/>
    <n v="28"/>
  </r>
  <r>
    <d v="2011-03-30T00:00:00"/>
    <d v="2011-03-30T00:00:00"/>
    <x v="2"/>
    <n v="2"/>
    <n v="0"/>
    <n v="18"/>
    <n v="41"/>
    <d v="1899-12-30T00:18:41"/>
    <d v="1899-12-30T00:09:20"/>
    <m/>
    <x v="203"/>
    <n v="6.4228367528992028"/>
    <n v="0"/>
    <x v="0"/>
    <m/>
    <d v="1899-12-30T04:04:45"/>
    <d v="1899-12-30T02:02:23"/>
    <d v="1899-12-30T04:04:45"/>
    <d v="1899-12-30T04:57:09"/>
    <d v="1899-12-30T02:02:23"/>
    <d v="1899-12-30T02:28:35"/>
    <n v="947"/>
    <x v="10"/>
    <x v="10"/>
    <n v="201103"/>
    <n v="14"/>
    <n v="1"/>
    <n v="30"/>
  </r>
  <r>
    <d v="2011-03-31T00:00:00"/>
    <d v="2011-03-31T00:00:00"/>
    <x v="2"/>
    <n v="2"/>
    <n v="0"/>
    <n v="18"/>
    <n v="55"/>
    <d v="1899-12-30T00:18:55"/>
    <d v="1899-12-30T00:09:28"/>
    <m/>
    <x v="203"/>
    <n v="6.3436123348017661"/>
    <n v="0"/>
    <x v="0"/>
    <m/>
    <d v="1899-12-30T04:07:49"/>
    <d v="1899-12-30T02:03:54"/>
    <d v="1899-12-30T04:07:49"/>
    <d v="1899-12-30T05:00:13"/>
    <d v="1899-12-30T02:03:54"/>
    <d v="1899-12-30T02:30:06"/>
    <n v="1003"/>
    <x v="10"/>
    <x v="10"/>
    <n v="201103"/>
    <n v="14"/>
    <n v="0"/>
    <n v="31"/>
  </r>
  <r>
    <d v="2011-04-03T00:00:00"/>
    <d v="2011-04-03T00:00:00"/>
    <x v="2"/>
    <n v="3.01"/>
    <n v="0"/>
    <n v="32"/>
    <n v="29"/>
    <d v="1899-12-30T00:32:29"/>
    <d v="1899-12-30T00:10:48"/>
    <m/>
    <x v="201"/>
    <n v="5.5597742432016455"/>
    <n v="0"/>
    <x v="0"/>
    <m/>
    <d v="1899-12-30T04:42:45"/>
    <d v="1899-12-30T02:21:22"/>
    <d v="1899-12-30T04:42:45"/>
    <d v="1899-12-30T05:35:09"/>
    <d v="1899-12-30T02:21:22"/>
    <d v="1899-12-30T02:47:34"/>
    <n v="1943"/>
    <x v="10"/>
    <x v="1"/>
    <n v="201104"/>
    <n v="15"/>
    <n v="2"/>
    <n v="3"/>
  </r>
  <r>
    <d v="2011-04-04T00:00:00"/>
    <d v="2011-04-04T00:00:00"/>
    <x v="2"/>
    <n v="1.65"/>
    <n v="0"/>
    <n v="16"/>
    <n v="51"/>
    <d v="1899-12-30T00:16:51"/>
    <d v="1899-12-30T00:10:13"/>
    <m/>
    <x v="202"/>
    <n v="5.8753709198813091"/>
    <n v="0"/>
    <x v="0"/>
    <m/>
    <d v="1899-12-30T04:27:33"/>
    <d v="1899-12-30T02:13:47"/>
    <d v="1899-12-30T04:27:33"/>
    <d v="1899-12-30T05:19:57"/>
    <d v="1899-12-30T02:13:47"/>
    <d v="1899-12-30T02:39:59"/>
    <n v="1570"/>
    <x v="10"/>
    <x v="1"/>
    <n v="201104"/>
    <n v="15"/>
    <n v="0"/>
    <n v="4"/>
  </r>
  <r>
    <d v="2011-04-06T00:00:00"/>
    <d v="2011-04-06T00:00:00"/>
    <x v="2"/>
    <n v="1.06"/>
    <n v="0"/>
    <n v="10"/>
    <n v="4"/>
    <d v="1899-12-30T00:10:04"/>
    <d v="1899-12-30T00:09:30"/>
    <m/>
    <x v="203"/>
    <n v="6.3178807947019919"/>
    <n v="0"/>
    <x v="0"/>
    <m/>
    <d v="1899-12-30T04:08:49"/>
    <d v="1899-12-30T02:04:25"/>
    <d v="1899-12-30T04:08:49"/>
    <d v="1899-12-30T05:01:13"/>
    <d v="1899-12-30T02:04:25"/>
    <d v="1899-12-30T02:30:37"/>
    <n v="1027"/>
    <x v="10"/>
    <x v="1"/>
    <n v="201104"/>
    <n v="15"/>
    <n v="1"/>
    <n v="6"/>
  </r>
  <r>
    <d v="2011-04-09T00:00:00"/>
    <d v="2011-04-09T00:00:00"/>
    <x v="2"/>
    <n v="3.74"/>
    <n v="0"/>
    <n v="40"/>
    <n v="27"/>
    <d v="1899-12-30T00:40:27"/>
    <d v="1899-12-30T00:10:49"/>
    <m/>
    <x v="204"/>
    <n v="5.5475896168108818"/>
    <n v="0"/>
    <x v="0"/>
    <m/>
    <d v="1899-12-30T04:43:22"/>
    <d v="1899-12-30T02:21:41"/>
    <d v="1899-12-30T04:43:22"/>
    <d v="1899-12-30T05:35:46"/>
    <d v="1899-12-30T02:21:41"/>
    <d v="1899-12-30T02:47:53"/>
    <n v="1956"/>
    <x v="10"/>
    <x v="1"/>
    <n v="201104"/>
    <n v="15"/>
    <n v="2"/>
    <n v="9"/>
  </r>
  <r>
    <d v="2011-04-10T00:00:00"/>
    <d v="2011-04-10T00:00:00"/>
    <x v="1"/>
    <n v="7.32"/>
    <n v="0"/>
    <n v="40"/>
    <n v="2"/>
    <d v="1899-12-30T00:40:02"/>
    <d v="1899-12-30T00:05:28"/>
    <m/>
    <x v="204"/>
    <n v="10.970857618651134"/>
    <n v="0"/>
    <x v="0"/>
    <m/>
    <d v="1899-12-30T10:12:32"/>
    <d v="1899-12-30T05:06:16"/>
    <d v="1899-12-30T02:23:17"/>
    <d v="1899-12-30T03:15:41"/>
    <d v="1899-12-30T01:11:39"/>
    <d v="1899-12-30T01:37:51"/>
    <n v="676"/>
    <x v="10"/>
    <x v="1"/>
    <n v="201104"/>
    <n v="16"/>
    <n v="0"/>
    <n v="10"/>
  </r>
  <r>
    <d v="2011-04-12T00:00:00"/>
    <d v="2011-04-12T00:00:00"/>
    <x v="2"/>
    <n v="1"/>
    <n v="0"/>
    <n v="10"/>
    <n v="37"/>
    <d v="1899-12-30T00:10:37"/>
    <d v="1899-12-30T00:10:37"/>
    <m/>
    <x v="203"/>
    <n v="5.6514913657770833"/>
    <n v="0"/>
    <x v="0"/>
    <m/>
    <d v="1899-12-30T04:38:09"/>
    <d v="1899-12-30T02:19:05"/>
    <d v="1899-12-30T04:38:09"/>
    <d v="1899-12-30T05:30:33"/>
    <d v="1899-12-30T02:19:05"/>
    <d v="1899-12-30T02:45:17"/>
    <n v="1849"/>
    <x v="10"/>
    <x v="1"/>
    <n v="201104"/>
    <n v="16"/>
    <n v="1"/>
    <n v="12"/>
  </r>
  <r>
    <d v="2011-04-25T00:00:00"/>
    <d v="2011-04-25T00:00:00"/>
    <x v="2"/>
    <n v="1.6"/>
    <n v="0"/>
    <n v="16"/>
    <n v="37"/>
    <d v="1899-12-30T00:16:37"/>
    <d v="1899-12-30T00:10:23"/>
    <m/>
    <x v="202"/>
    <n v="5.7773319959879688"/>
    <n v="0"/>
    <x v="0"/>
    <m/>
    <d v="1899-12-30T04:32:06"/>
    <d v="1899-12-30T02:16:03"/>
    <d v="1899-12-30T04:32:06"/>
    <d v="1899-12-30T05:24:30"/>
    <d v="1899-12-30T02:16:03"/>
    <d v="1899-12-30T02:42:15"/>
    <n v="1703"/>
    <x v="10"/>
    <x v="1"/>
    <n v="201104"/>
    <n v="18"/>
    <n v="12"/>
    <n v="25"/>
  </r>
  <r>
    <d v="2011-04-26T00:00:00"/>
    <d v="2011-04-26T00:00:00"/>
    <x v="2"/>
    <n v="2.46"/>
    <n v="0"/>
    <n v="28"/>
    <n v="19"/>
    <d v="1899-12-30T00:28:19"/>
    <d v="1899-12-30T00:11:31"/>
    <m/>
    <x v="204"/>
    <n v="5.2124779281930582"/>
    <n v="0"/>
    <x v="0"/>
    <m/>
    <d v="1899-12-30T05:01:35"/>
    <d v="1899-12-30T02:30:48"/>
    <d v="1899-12-30T05:01:35"/>
    <d v="1899-12-30T05:53:59"/>
    <d v="1899-12-30T02:30:48"/>
    <d v="1899-12-30T02:57:00"/>
    <n v="2277"/>
    <x v="10"/>
    <x v="1"/>
    <n v="201104"/>
    <n v="18"/>
    <n v="0"/>
    <n v="26"/>
  </r>
  <r>
    <d v="2011-05-01T00:00:00"/>
    <d v="2011-05-01T00:00:00"/>
    <x v="1"/>
    <n v="29.99"/>
    <n v="2"/>
    <n v="14"/>
    <n v="22"/>
    <d v="1899-12-30T02:14:22"/>
    <d v="1899-12-30T00:04:29"/>
    <m/>
    <x v="204"/>
    <n v="13.391714214835039"/>
    <n v="0"/>
    <x v="0"/>
    <m/>
    <d v="1899-12-30T08:21:48"/>
    <d v="1899-12-30T04:10:54"/>
    <d v="1899-12-30T01:57:23"/>
    <d v="1899-12-30T02:49:47"/>
    <d v="1899-12-30T00:58:42"/>
    <d v="1899-12-30T01:24:54"/>
    <n v="574"/>
    <x v="10"/>
    <x v="2"/>
    <n v="201105"/>
    <n v="19"/>
    <n v="4"/>
    <n v="1"/>
  </r>
  <r>
    <d v="2011-05-02T00:00:00"/>
    <d v="2011-05-02T00:00:00"/>
    <x v="2"/>
    <n v="1.64"/>
    <n v="0"/>
    <n v="17"/>
    <n v="30"/>
    <d v="1899-12-30T00:17:30"/>
    <d v="1899-12-30T00:10:40"/>
    <m/>
    <x v="202"/>
    <n v="5.6228571428571472"/>
    <n v="0"/>
    <x v="0"/>
    <m/>
    <d v="1899-12-30T04:39:34"/>
    <d v="1899-12-30T02:19:47"/>
    <d v="1899-12-30T04:39:34"/>
    <d v="1899-12-30T05:31:58"/>
    <d v="1899-12-30T02:19:47"/>
    <d v="1899-12-30T02:45:59"/>
    <n v="1876"/>
    <x v="10"/>
    <x v="2"/>
    <n v="201105"/>
    <n v="19"/>
    <n v="0"/>
    <n v="2"/>
  </r>
  <r>
    <d v="2011-05-03T00:00:00"/>
    <d v="2011-05-03T00:00:00"/>
    <x v="2"/>
    <n v="1.9"/>
    <n v="0"/>
    <n v="18"/>
    <n v="30"/>
    <d v="1899-12-30T00:18:30"/>
    <d v="1899-12-30T00:09:44"/>
    <m/>
    <x v="203"/>
    <n v="6.1621621621621658"/>
    <n v="0"/>
    <x v="0"/>
    <m/>
    <d v="1899-12-30T04:15:06"/>
    <d v="1899-12-30T02:07:33"/>
    <d v="1899-12-30T04:15:06"/>
    <d v="1899-12-30T05:07:30"/>
    <d v="1899-12-30T02:07:33"/>
    <d v="1899-12-30T02:33:45"/>
    <n v="1206"/>
    <x v="10"/>
    <x v="2"/>
    <n v="201105"/>
    <n v="19"/>
    <n v="0"/>
    <n v="3"/>
  </r>
  <r>
    <d v="2011-05-04T00:00:00"/>
    <d v="2011-05-04T00:00:00"/>
    <x v="2"/>
    <n v="3.1"/>
    <n v="0"/>
    <n v="30"/>
    <n v="48"/>
    <d v="1899-12-30T00:30:48"/>
    <d v="1899-12-30T00:09:56"/>
    <m/>
    <x v="204"/>
    <n v="6.0389610389610437"/>
    <n v="0"/>
    <x v="0"/>
    <m/>
    <d v="1899-12-30T04:20:19"/>
    <d v="1899-12-30T02:10:09"/>
    <d v="1899-12-30T04:20:19"/>
    <d v="1899-12-30T05:12:43"/>
    <d v="1899-12-30T02:10:09"/>
    <d v="1899-12-30T02:36:21"/>
    <n v="1361"/>
    <x v="10"/>
    <x v="2"/>
    <n v="201105"/>
    <n v="19"/>
    <n v="0"/>
    <n v="4"/>
  </r>
  <r>
    <d v="2011-05-06T00:00:00"/>
    <d v="2011-05-06T00:00:00"/>
    <x v="1"/>
    <n v="16.22"/>
    <n v="1"/>
    <n v="11"/>
    <n v="5"/>
    <d v="1899-12-30T01:11:05"/>
    <d v="1899-12-30T00:04:23"/>
    <m/>
    <x v="204"/>
    <n v="13.69097303634233"/>
    <n v="0"/>
    <x v="0"/>
    <m/>
    <d v="1899-12-30T08:10:50"/>
    <d v="1899-12-30T04:05:25"/>
    <d v="1899-12-30T01:54:49"/>
    <d v="1899-12-30T02:47:13"/>
    <d v="1899-12-30T00:57:25"/>
    <d v="1899-12-30T01:23:37"/>
    <n v="550"/>
    <x v="10"/>
    <x v="2"/>
    <n v="201105"/>
    <n v="19"/>
    <n v="1"/>
    <n v="6"/>
  </r>
  <r>
    <d v="2011-05-06T00:00:00"/>
    <d v="2011-05-06T00:00:00"/>
    <x v="1"/>
    <n v="0.76"/>
    <n v="0"/>
    <n v="3"/>
    <n v="36"/>
    <d v="1899-12-30T00:03:36"/>
    <d v="1899-12-30T00:04:44"/>
    <m/>
    <x v="204"/>
    <n v="12.666666666666677"/>
    <n v="0"/>
    <x v="0"/>
    <m/>
    <d v="1899-12-30T08:50:32"/>
    <d v="1899-12-30T04:25:16"/>
    <d v="1899-12-30T02:04:06"/>
    <d v="1899-12-30T02:56:30"/>
    <d v="1899-12-30T01:02:03"/>
    <d v="1899-12-30T01:28:15"/>
    <n v="631"/>
    <x v="10"/>
    <x v="2"/>
    <n v="201105"/>
    <n v="19"/>
    <n v="0"/>
    <n v="6"/>
  </r>
  <r>
    <d v="2011-05-11T00:00:00"/>
    <d v="2011-05-11T00:00:00"/>
    <x v="1"/>
    <n v="6.31"/>
    <n v="0"/>
    <n v="28"/>
    <n v="12"/>
    <d v="1899-12-30T00:28:12"/>
    <d v="1899-12-30T00:04:28"/>
    <m/>
    <x v="204"/>
    <n v="13.425531914893629"/>
    <n v="0"/>
    <x v="0"/>
    <m/>
    <d v="1899-12-30T08:20:32"/>
    <d v="1899-12-30T04:10:16"/>
    <d v="1899-12-30T01:57:05"/>
    <d v="1899-12-30T02:49:29"/>
    <d v="1899-12-30T00:58:33"/>
    <d v="1899-12-30T01:24:45"/>
    <n v="573"/>
    <x v="10"/>
    <x v="2"/>
    <n v="201105"/>
    <n v="20"/>
    <n v="4"/>
    <n v="11"/>
  </r>
  <r>
    <d v="2011-05-17T00:00:00"/>
    <d v="2011-05-17T00:00:00"/>
    <x v="2"/>
    <n v="1.65"/>
    <n v="0"/>
    <n v="17"/>
    <n v="29"/>
    <d v="1899-12-30T00:17:29"/>
    <d v="1899-12-30T00:10:36"/>
    <m/>
    <x v="202"/>
    <n v="5.6625357483317478"/>
    <n v="0"/>
    <x v="0"/>
    <m/>
    <d v="1899-12-30T04:37:37"/>
    <d v="1899-12-30T02:18:48"/>
    <d v="1899-12-30T04:37:37"/>
    <d v="1899-12-30T05:30:01"/>
    <d v="1899-12-30T02:18:48"/>
    <d v="1899-12-30T02:45:00"/>
    <n v="1839"/>
    <x v="10"/>
    <x v="2"/>
    <n v="201105"/>
    <n v="21"/>
    <n v="5"/>
    <n v="17"/>
  </r>
  <r>
    <d v="2011-05-22T00:00:00"/>
    <d v="2011-05-22T00:00:00"/>
    <x v="1"/>
    <n v="54.66"/>
    <n v="4"/>
    <n v="1"/>
    <n v="0"/>
    <d v="1899-12-30T04:01:00"/>
    <d v="1899-12-30T00:04:25"/>
    <m/>
    <x v="204"/>
    <n v="13.608298755186732"/>
    <n v="0"/>
    <x v="0"/>
    <s v="Ouch"/>
    <d v="1899-12-30T08:13:49"/>
    <d v="1899-12-30T04:06:54"/>
    <d v="1899-12-30T01:55:31"/>
    <d v="1899-12-30T02:47:55"/>
    <d v="1899-12-30T00:57:46"/>
    <d v="1899-12-30T01:23:58"/>
    <n v="559"/>
    <x v="10"/>
    <x v="2"/>
    <n v="201105"/>
    <n v="22"/>
    <n v="4"/>
    <n v="22"/>
  </r>
  <r>
    <d v="2011-05-26T00:00:00"/>
    <d v="2011-05-26T00:00:00"/>
    <x v="1"/>
    <n v="52.47"/>
    <n v="3"/>
    <n v="49"/>
    <n v="56"/>
    <d v="1899-12-30T03:49:56"/>
    <d v="1899-12-30T00:04:23"/>
    <m/>
    <x v="204"/>
    <n v="13.691794723108158"/>
    <n v="0"/>
    <x v="0"/>
    <m/>
    <d v="1899-12-30T08:10:48"/>
    <d v="1899-12-30T04:05:24"/>
    <d v="1899-12-30T01:54:49"/>
    <d v="1899-12-30T02:47:13"/>
    <d v="1899-12-30T00:57:24"/>
    <d v="1899-12-30T01:23:36"/>
    <n v="549"/>
    <x v="10"/>
    <x v="2"/>
    <n v="201105"/>
    <n v="22"/>
    <n v="3"/>
    <n v="26"/>
  </r>
  <r>
    <d v="2011-06-03T00:00:00"/>
    <d v="2011-06-03T00:00:00"/>
    <x v="1"/>
    <n v="10.08"/>
    <n v="0"/>
    <n v="42"/>
    <n v="5"/>
    <d v="1899-12-30T00:42:05"/>
    <d v="1899-12-30T00:04:10"/>
    <m/>
    <x v="204"/>
    <n v="14.371485148514862"/>
    <n v="0"/>
    <x v="0"/>
    <m/>
    <d v="1899-12-30T07:47:36"/>
    <d v="1899-12-30T03:53:48"/>
    <d v="1899-12-30T01:49:23"/>
    <d v="1899-12-30T02:41:47"/>
    <d v="1899-12-30T00:54:41"/>
    <d v="1899-12-30T01:20:54"/>
    <n v="503"/>
    <x v="10"/>
    <x v="3"/>
    <n v="201106"/>
    <n v="23"/>
    <n v="7"/>
    <n v="3"/>
  </r>
  <r>
    <d v="2011-06-05T00:00:00"/>
    <d v="2011-06-05T00:00:00"/>
    <x v="0"/>
    <n v="1.2"/>
    <n v="0"/>
    <n v="45"/>
    <n v="38"/>
    <d v="1899-12-30T00:45:38"/>
    <d v="1899-12-30T00:38:02"/>
    <m/>
    <x v="197"/>
    <n v="1.5777940102264438"/>
    <n v="0"/>
    <x v="0"/>
    <m/>
    <d v="1899-12-30T01:31:16"/>
    <d v="1899-12-30T00:45:38"/>
    <d v="1899-12-30T16:36:20"/>
    <d v="1899-12-30T17:28:44"/>
    <d v="1899-12-30T08:18:10"/>
    <d v="1899-12-30T08:44:22"/>
    <n v="2951"/>
    <x v="10"/>
    <x v="3"/>
    <n v="201106"/>
    <n v="24"/>
    <n v="1"/>
    <n v="5"/>
  </r>
  <r>
    <d v="2011-06-05T00:00:00"/>
    <d v="2011-06-05T00:00:00"/>
    <x v="1"/>
    <n v="56"/>
    <n v="3"/>
    <n v="37"/>
    <n v="0"/>
    <d v="1899-12-30T03:37:00"/>
    <d v="1899-12-30T00:03:53"/>
    <m/>
    <x v="197"/>
    <n v="15.483870967741948"/>
    <n v="0"/>
    <x v="0"/>
    <m/>
    <d v="1899-12-30T07:14:00"/>
    <d v="1899-12-30T03:37:00"/>
    <d v="1899-12-30T01:41:31"/>
    <d v="1899-12-30T02:33:56"/>
    <d v="1899-12-30T00:50:46"/>
    <d v="1899-12-30T01:16:58"/>
    <n v="379"/>
    <x v="10"/>
    <x v="3"/>
    <n v="201106"/>
    <n v="24"/>
    <n v="0"/>
    <n v="5"/>
  </r>
  <r>
    <d v="2011-06-09T00:00:00"/>
    <d v="2011-06-09T00:00:00"/>
    <x v="2"/>
    <n v="1"/>
    <n v="0"/>
    <n v="9"/>
    <n v="9"/>
    <d v="1899-12-30T00:09:09"/>
    <d v="1899-12-30T00:09:09"/>
    <m/>
    <x v="203"/>
    <n v="6.5573770491803325"/>
    <n v="0"/>
    <x v="0"/>
    <m/>
    <d v="1899-12-30T03:59:44"/>
    <d v="1899-12-30T01:59:52"/>
    <d v="1899-12-30T03:59:44"/>
    <d v="1899-12-30T04:52:08"/>
    <d v="1899-12-30T01:59:52"/>
    <d v="1899-12-30T02:26:04"/>
    <n v="854"/>
    <x v="10"/>
    <x v="3"/>
    <n v="201106"/>
    <n v="24"/>
    <n v="3"/>
    <n v="9"/>
  </r>
  <r>
    <d v="2011-06-10T00:00:00"/>
    <d v="2011-06-10T00:00:00"/>
    <x v="2"/>
    <n v="1.5"/>
    <n v="0"/>
    <n v="14"/>
    <n v="25"/>
    <d v="1899-12-30T00:14:25"/>
    <d v="1899-12-30T00:09:37"/>
    <m/>
    <x v="203"/>
    <n v="6.2427745664739938"/>
    <n v="0"/>
    <x v="0"/>
    <m/>
    <d v="1899-12-30T04:11:49"/>
    <d v="1899-12-30T02:05:54"/>
    <d v="1899-12-30T04:11:49"/>
    <d v="1899-12-30T05:04:13"/>
    <d v="1899-12-30T02:05:54"/>
    <d v="1899-12-30T02:32:06"/>
    <n v="1106"/>
    <x v="10"/>
    <x v="3"/>
    <n v="201106"/>
    <n v="24"/>
    <n v="0"/>
    <n v="10"/>
  </r>
  <r>
    <d v="2011-06-12T00:00:00"/>
    <d v="2011-06-12T00:00:00"/>
    <x v="1"/>
    <n v="22.79"/>
    <n v="1"/>
    <n v="46"/>
    <n v="46"/>
    <d v="1899-12-30T01:46:46"/>
    <d v="1899-12-30T00:04:41"/>
    <m/>
    <x v="205"/>
    <n v="12.807368092413373"/>
    <n v="0"/>
    <x v="0"/>
    <m/>
    <d v="1899-12-30T08:44:42"/>
    <d v="1899-12-30T04:22:21"/>
    <d v="1899-12-30T02:02:45"/>
    <d v="1899-12-30T02:55:09"/>
    <d v="1899-12-30T01:01:22"/>
    <d v="1899-12-30T01:27:34"/>
    <n v="623"/>
    <x v="10"/>
    <x v="3"/>
    <n v="201106"/>
    <n v="25"/>
    <n v="1"/>
    <n v="12"/>
  </r>
  <r>
    <d v="2011-06-15T00:00:00"/>
    <d v="2011-06-15T00:00:00"/>
    <x v="2"/>
    <n v="1"/>
    <n v="0"/>
    <n v="9"/>
    <n v="50"/>
    <d v="1899-12-30T00:09:50"/>
    <d v="1899-12-30T00:09:50"/>
    <m/>
    <x v="203"/>
    <n v="6.1016949152542415"/>
    <n v="0"/>
    <x v="0"/>
    <m/>
    <d v="1899-12-30T04:17:38"/>
    <d v="1899-12-30T02:08:49"/>
    <d v="1899-12-30T04:17:38"/>
    <d v="1899-12-30T05:10:02"/>
    <d v="1899-12-30T02:08:49"/>
    <d v="1899-12-30T02:35:01"/>
    <n v="1276"/>
    <x v="10"/>
    <x v="3"/>
    <n v="201106"/>
    <n v="25"/>
    <n v="2"/>
    <n v="15"/>
  </r>
  <r>
    <d v="2011-06-18T00:00:00"/>
    <d v="2011-06-18T00:00:00"/>
    <x v="0"/>
    <n v="0.5"/>
    <n v="0"/>
    <n v="16"/>
    <n v="34"/>
    <d v="1899-12-30T00:16:34"/>
    <d v="1899-12-30T00:33:08"/>
    <m/>
    <x v="19"/>
    <n v="1.8108651911468829"/>
    <n v="0"/>
    <x v="0"/>
    <s v="Griskus Olympic Swim"/>
    <d v="1899-12-30T01:19:31"/>
    <d v="1899-12-30T00:39:46"/>
    <d v="1899-12-30T14:28:06"/>
    <d v="1899-12-30T15:20:30"/>
    <d v="1899-12-30T07:14:03"/>
    <d v="1899-12-30T07:40:15"/>
    <n v="2808"/>
    <x v="10"/>
    <x v="3"/>
    <n v="201106"/>
    <n v="25"/>
    <n v="2"/>
    <n v="18"/>
  </r>
  <r>
    <d v="2011-06-18T00:00:00"/>
    <d v="2011-06-18T00:00:00"/>
    <x v="2"/>
    <n v="6.2"/>
    <n v="1"/>
    <n v="13"/>
    <n v="40"/>
    <d v="1899-12-30T01:13:40"/>
    <d v="1899-12-30T00:11:53"/>
    <m/>
    <x v="19"/>
    <n v="5.049773755656112"/>
    <n v="0"/>
    <x v="0"/>
    <m/>
    <d v="1899-12-30T05:11:18"/>
    <d v="1899-12-30T02:35:39"/>
    <d v="1899-12-30T05:11:18"/>
    <d v="1899-12-30T06:03:42"/>
    <d v="1899-12-30T02:35:39"/>
    <d v="1899-12-30T03:01:51"/>
    <n v="2386"/>
    <x v="10"/>
    <x v="3"/>
    <n v="201106"/>
    <n v="25"/>
    <n v="0"/>
    <n v="18"/>
  </r>
  <r>
    <d v="2011-06-18T00:00:00"/>
    <d v="2011-06-18T00:00:00"/>
    <x v="1"/>
    <n v="23"/>
    <n v="1"/>
    <n v="25"/>
    <n v="46"/>
    <d v="1899-12-30T01:25:46"/>
    <d v="1899-12-30T00:03:44"/>
    <m/>
    <x v="19"/>
    <n v="16.090167120093287"/>
    <n v="0"/>
    <x v="0"/>
    <m/>
    <d v="1899-12-30T06:57:39"/>
    <d v="1899-12-30T03:28:49"/>
    <d v="1899-12-30T01:37:42"/>
    <d v="1899-12-30T02:30:06"/>
    <d v="1899-12-30T00:48:51"/>
    <d v="1899-12-30T01:15:03"/>
    <n v="330"/>
    <x v="10"/>
    <x v="3"/>
    <n v="201106"/>
    <n v="25"/>
    <n v="0"/>
    <n v="18"/>
  </r>
  <r>
    <d v="2011-06-18T00:00:00"/>
    <d v="2011-06-18T00:00:00"/>
    <x v="3"/>
    <n v="1"/>
    <n v="0"/>
    <n v="1"/>
    <n v="54"/>
    <d v="1899-12-30T00:01:54"/>
    <d v="1899-12-30T00:01:54"/>
    <m/>
    <x v="19"/>
    <n v="31.57894736842108"/>
    <n v="0"/>
    <x v="0"/>
    <m/>
    <d v="1899-12-30T00:00:00"/>
    <d v="1899-12-30T00:00:00"/>
    <d v="1899-12-30T00:49:47"/>
    <d v="1899-12-30T01:42:11"/>
    <d v="1899-12-30T00:24:53"/>
    <d v="1899-12-30T00:51:05"/>
    <n v="8"/>
    <x v="10"/>
    <x v="3"/>
    <n v="201106"/>
    <n v="25"/>
    <n v="0"/>
    <n v="18"/>
  </r>
  <r>
    <d v="2011-06-18T00:00:00"/>
    <d v="2011-06-18T00:00:00"/>
    <x v="4"/>
    <n v="1"/>
    <n v="0"/>
    <n v="2"/>
    <n v="6"/>
    <d v="1899-12-30T00:02:06"/>
    <d v="1899-12-30T00:02:06"/>
    <m/>
    <x v="19"/>
    <n v="28.571428571428591"/>
    <n v="0"/>
    <x v="0"/>
    <m/>
    <d v="1899-12-30T00:00:00"/>
    <d v="1899-12-30T00:00:00"/>
    <d v="1899-12-30T00:55:01"/>
    <d v="1899-12-30T01:47:25"/>
    <d v="1899-12-30T00:27:31"/>
    <d v="1899-12-30T00:53:43"/>
    <n v="14"/>
    <x v="10"/>
    <x v="3"/>
    <n v="201106"/>
    <n v="25"/>
    <n v="0"/>
    <n v="18"/>
  </r>
  <r>
    <d v="2011-06-21T00:00:00"/>
    <d v="2011-06-21T00:00:00"/>
    <x v="2"/>
    <n v="1.01"/>
    <n v="0"/>
    <n v="9"/>
    <n v="18"/>
    <d v="1899-12-30T00:09:18"/>
    <d v="1899-12-30T00:09:12"/>
    <m/>
    <x v="203"/>
    <n v="6.5161290322580694"/>
    <n v="0"/>
    <x v="0"/>
    <m/>
    <d v="1899-12-30T04:01:15"/>
    <d v="1899-12-30T02:00:37"/>
    <d v="1899-12-30T04:01:15"/>
    <d v="1899-12-30T04:53:39"/>
    <d v="1899-12-30T02:00:37"/>
    <d v="1899-12-30T02:26:49"/>
    <n v="872"/>
    <x v="10"/>
    <x v="3"/>
    <n v="201106"/>
    <n v="26"/>
    <n v="2"/>
    <n v="21"/>
  </r>
  <r>
    <d v="2011-06-24T00:00:00"/>
    <d v="2011-06-24T00:00:00"/>
    <x v="2"/>
    <n v="2.74"/>
    <n v="0"/>
    <n v="32"/>
    <n v="23"/>
    <d v="1899-12-30T00:32:23"/>
    <d v="1899-12-30T00:11:49"/>
    <m/>
    <x v="203"/>
    <n v="5.0766855378281051"/>
    <n v="0"/>
    <x v="0"/>
    <m/>
    <d v="1899-12-30T05:09:39"/>
    <d v="1899-12-30T02:34:50"/>
    <d v="1899-12-30T05:09:39"/>
    <d v="1899-12-30T06:02:03"/>
    <d v="1899-12-30T02:34:50"/>
    <d v="1899-12-30T03:01:02"/>
    <n v="2368"/>
    <x v="10"/>
    <x v="3"/>
    <n v="201106"/>
    <n v="26"/>
    <n v="2"/>
    <n v="24"/>
  </r>
  <r>
    <d v="2011-06-26T00:00:00"/>
    <d v="2011-06-26T00:00:00"/>
    <x v="1"/>
    <n v="20.5"/>
    <n v="1"/>
    <n v="30"/>
    <n v="2"/>
    <d v="1899-12-30T01:30:02"/>
    <d v="1899-12-30T00:04:24"/>
    <m/>
    <x v="204"/>
    <n v="13.661606812291755"/>
    <n v="0"/>
    <x v="0"/>
    <m/>
    <d v="1899-12-30T08:11:53"/>
    <d v="1899-12-30T04:05:57"/>
    <d v="1899-12-30T01:55:04"/>
    <d v="1899-12-30T02:47:28"/>
    <d v="1899-12-30T00:57:32"/>
    <d v="1899-12-30T01:23:44"/>
    <n v="554"/>
    <x v="10"/>
    <x v="3"/>
    <n v="201106"/>
    <n v="27"/>
    <n v="103"/>
    <n v="26"/>
  </r>
  <r>
    <d v="2011-06-28T00:00:00"/>
    <d v="2011-06-28T00:00:00"/>
    <x v="2"/>
    <n v="1"/>
    <n v="0"/>
    <n v="8"/>
    <n v="50"/>
    <d v="1899-12-30T00:08:50"/>
    <d v="1899-12-30T00:08:50"/>
    <m/>
    <x v="203"/>
    <n v="6.792452830188684"/>
    <n v="0"/>
    <x v="0"/>
    <m/>
    <d v="1899-12-30T03:51:26"/>
    <d v="1899-12-30T01:55:43"/>
    <d v="1899-12-30T03:51:26"/>
    <d v="1899-12-30T04:43:50"/>
    <d v="1899-12-30T01:55:43"/>
    <d v="1899-12-30T02:21:55"/>
    <n v="781"/>
    <x v="10"/>
    <x v="3"/>
    <n v="201106"/>
    <n v="27"/>
    <n v="1"/>
    <n v="28"/>
  </r>
  <r>
    <d v="2011-06-30T00:00:00"/>
    <d v="2011-06-30T00:00:00"/>
    <x v="2"/>
    <n v="1.06"/>
    <n v="0"/>
    <n v="9"/>
    <n v="13"/>
    <d v="1899-12-30T00:09:13"/>
    <d v="1899-12-30T00:08:42"/>
    <m/>
    <x v="203"/>
    <n v="6.9005424954792103"/>
    <n v="0"/>
    <x v="0"/>
    <m/>
    <d v="1899-12-30T03:47:48"/>
    <d v="1899-12-30T01:53:54"/>
    <d v="1899-12-30T03:47:48"/>
    <d v="1899-12-30T04:40:13"/>
    <d v="1899-12-30T01:53:54"/>
    <d v="1899-12-30T02:20:06"/>
    <n v="766"/>
    <x v="10"/>
    <x v="3"/>
    <n v="201106"/>
    <n v="27"/>
    <n v="1"/>
    <n v="30"/>
  </r>
  <r>
    <d v="2011-07-01T00:00:00"/>
    <d v="2011-07-01T00:00:00"/>
    <x v="2"/>
    <n v="2.76"/>
    <n v="0"/>
    <n v="26"/>
    <n v="2"/>
    <d v="1899-12-30T00:26:02"/>
    <d v="1899-12-30T00:09:26"/>
    <m/>
    <x v="203"/>
    <n v="6.36107554417414"/>
    <n v="0"/>
    <x v="0"/>
    <m/>
    <d v="1899-12-30T04:07:08"/>
    <d v="1899-12-30T02:03:34"/>
    <d v="1899-12-30T04:07:08"/>
    <d v="1899-12-30T04:59:32"/>
    <d v="1899-12-30T02:03:34"/>
    <d v="1899-12-30T02:29:46"/>
    <n v="988"/>
    <x v="10"/>
    <x v="0"/>
    <n v="201107"/>
    <n v="27"/>
    <n v="0"/>
    <n v="1"/>
  </r>
  <r>
    <d v="2011-07-03T00:00:00"/>
    <d v="2011-07-03T00:00:00"/>
    <x v="1"/>
    <n v="13.04"/>
    <n v="0"/>
    <n v="54"/>
    <n v="36"/>
    <d v="1899-12-30T00:54:36"/>
    <d v="1899-12-30T00:04:11"/>
    <m/>
    <x v="204"/>
    <n v="14.329670329670339"/>
    <n v="0"/>
    <x v="0"/>
    <m/>
    <d v="1899-12-30T07:48:57"/>
    <d v="1899-12-30T03:54:29"/>
    <d v="1899-12-30T01:49:42"/>
    <d v="1899-12-30T02:42:06"/>
    <d v="1899-12-30T00:54:51"/>
    <d v="1899-12-30T01:21:03"/>
    <n v="507"/>
    <x v="10"/>
    <x v="0"/>
    <n v="201107"/>
    <n v="28"/>
    <n v="1"/>
    <n v="3"/>
  </r>
  <r>
    <d v="2011-07-04T00:00:00"/>
    <d v="2011-07-04T00:00:00"/>
    <x v="1"/>
    <n v="1.08"/>
    <n v="0"/>
    <n v="10"/>
    <n v="30"/>
    <d v="1899-12-30T00:10:30"/>
    <d v="1899-12-30T00:09:43"/>
    <m/>
    <x v="204"/>
    <n v="6.171428571428577"/>
    <n v="0"/>
    <x v="0"/>
    <m/>
    <d v="1899-12-30T18:08:53"/>
    <d v="1899-12-30T09:04:27"/>
    <d v="1899-12-30T04:14:43"/>
    <d v="1899-12-30T05:07:07"/>
    <d v="1899-12-30T02:07:22"/>
    <d v="1899-12-30T02:33:34"/>
    <n v="1188"/>
    <x v="10"/>
    <x v="0"/>
    <n v="201107"/>
    <n v="28"/>
    <n v="0"/>
    <n v="4"/>
  </r>
  <r>
    <d v="2011-07-04T00:00:00"/>
    <d v="2011-07-04T00:00:00"/>
    <x v="1"/>
    <n v="0.75"/>
    <n v="0"/>
    <n v="25"/>
    <n v="7"/>
    <d v="1899-12-30T00:25:07"/>
    <d v="1899-12-30T00:33:29"/>
    <m/>
    <x v="204"/>
    <n v="1.7916390179163915"/>
    <n v="0"/>
    <x v="0"/>
    <m/>
    <d v="1900-01-01T14:30:45"/>
    <d v="1899-12-31T07:15:23"/>
    <d v="1899-12-30T14:37:25"/>
    <d v="1899-12-30T15:29:49"/>
    <d v="1899-12-30T07:18:42"/>
    <d v="1899-12-30T07:44:54"/>
    <n v="2820"/>
    <x v="10"/>
    <x v="0"/>
    <n v="201107"/>
    <n v="28"/>
    <n v="0"/>
    <n v="4"/>
  </r>
  <r>
    <d v="2011-07-05T00:00:00"/>
    <d v="2011-07-05T00:00:00"/>
    <x v="2"/>
    <n v="1.01"/>
    <n v="0"/>
    <n v="8"/>
    <n v="59"/>
    <d v="1899-12-30T00:08:59"/>
    <d v="1899-12-30T00:08:54"/>
    <m/>
    <x v="203"/>
    <n v="6.7458256029684662"/>
    <n v="0"/>
    <x v="0"/>
    <m/>
    <d v="1899-12-30T03:53:02"/>
    <d v="1899-12-30T01:56:31"/>
    <d v="1899-12-30T03:53:02"/>
    <d v="1899-12-30T04:45:26"/>
    <d v="1899-12-30T01:56:31"/>
    <d v="1899-12-30T02:22:43"/>
    <n v="796"/>
    <x v="10"/>
    <x v="0"/>
    <n v="201107"/>
    <n v="28"/>
    <n v="0"/>
    <n v="5"/>
  </r>
  <r>
    <d v="2011-07-06T00:00:00"/>
    <d v="2011-07-06T00:00:00"/>
    <x v="1"/>
    <n v="9.08"/>
    <n v="0"/>
    <n v="48"/>
    <n v="14"/>
    <d v="1899-12-30T00:48:14"/>
    <d v="1899-12-30T00:05:19"/>
    <m/>
    <x v="204"/>
    <n v="11.295093296475477"/>
    <n v="0"/>
    <x v="0"/>
    <m/>
    <d v="1899-12-30T09:54:57"/>
    <d v="1899-12-30T04:57:28"/>
    <d v="1899-12-30T02:19:11"/>
    <d v="1899-12-30T03:11:35"/>
    <d v="1899-12-30T01:09:35"/>
    <d v="1899-12-30T01:35:47"/>
    <n v="669"/>
    <x v="10"/>
    <x v="0"/>
    <n v="201107"/>
    <n v="28"/>
    <n v="0"/>
    <n v="6"/>
  </r>
  <r>
    <d v="2011-07-10T00:00:00"/>
    <d v="2011-07-10T00:00:00"/>
    <x v="1"/>
    <n v="9.81"/>
    <n v="0"/>
    <n v="50"/>
    <n v="7"/>
    <d v="1899-12-30T00:50:07"/>
    <d v="1899-12-30T00:05:07"/>
    <m/>
    <x v="204"/>
    <n v="11.744595942800144"/>
    <n v="0"/>
    <x v="0"/>
    <m/>
    <d v="1899-12-30T09:32:11"/>
    <d v="1899-12-30T04:46:05"/>
    <d v="1899-12-30T02:13:51"/>
    <d v="1899-12-30T03:06:15"/>
    <d v="1899-12-30T01:06:55"/>
    <d v="1899-12-30T01:33:07"/>
    <n v="660"/>
    <x v="10"/>
    <x v="0"/>
    <n v="201107"/>
    <n v="29"/>
    <n v="3"/>
    <n v="10"/>
  </r>
  <r>
    <d v="2011-07-10T00:00:00"/>
    <d v="2011-07-10T00:00:00"/>
    <x v="1"/>
    <n v="10.199999999999999"/>
    <n v="0"/>
    <n v="36"/>
    <n v="50"/>
    <d v="1899-12-30T00:36:50"/>
    <d v="1899-12-30T00:03:37"/>
    <m/>
    <x v="204"/>
    <n v="16.615384615384627"/>
    <n v="0"/>
    <x v="0"/>
    <m/>
    <d v="1899-12-30T06:44:27"/>
    <d v="1899-12-30T03:22:13"/>
    <d v="1899-12-30T01:34:37"/>
    <d v="1899-12-30T02:27:01"/>
    <d v="1899-12-30T00:47:18"/>
    <d v="1899-12-30T01:13:30"/>
    <n v="295"/>
    <x v="10"/>
    <x v="0"/>
    <n v="201107"/>
    <n v="29"/>
    <n v="0"/>
    <n v="10"/>
  </r>
  <r>
    <d v="2011-07-13T00:00:00"/>
    <d v="2011-07-13T00:00:00"/>
    <x v="3"/>
    <n v="1"/>
    <n v="0"/>
    <n v="2"/>
    <n v="32"/>
    <d v="1899-12-30T00:02:32"/>
    <d v="1899-12-30T00:02:32"/>
    <s v="unk"/>
    <x v="0"/>
    <n v="23.684210526315809"/>
    <n v="0"/>
    <x v="0"/>
    <m/>
    <d v="1899-12-30T00:00:00"/>
    <d v="1899-12-30T00:00:00"/>
    <d v="1899-12-30T01:06:22"/>
    <d v="1899-12-30T01:58:46"/>
    <d v="1899-12-30T00:33:11"/>
    <d v="1899-12-30T00:59:23"/>
    <n v="43"/>
    <x v="10"/>
    <x v="0"/>
    <n v="201107"/>
    <n v="29"/>
    <n v="2"/>
    <n v="13"/>
  </r>
  <r>
    <d v="2011-07-13T00:00:00"/>
    <d v="2011-07-13T00:00:00"/>
    <x v="0"/>
    <n v="0.5"/>
    <n v="0"/>
    <n v="17"/>
    <n v="59"/>
    <d v="1899-12-30T00:17:59"/>
    <d v="1899-12-30T00:35:58"/>
    <m/>
    <x v="0"/>
    <n v="1.6682113067655251"/>
    <n v="0"/>
    <x v="0"/>
    <m/>
    <d v="1899-12-30T01:26:19"/>
    <d v="1899-12-30T00:43:10"/>
    <d v="1899-12-30T15:42:20"/>
    <d v="1899-12-30T16:34:44"/>
    <d v="1899-12-30T07:51:10"/>
    <d v="1899-12-30T08:17:22"/>
    <n v="2893"/>
    <x v="10"/>
    <x v="0"/>
    <n v="201107"/>
    <n v="29"/>
    <n v="0"/>
    <n v="13"/>
  </r>
  <r>
    <d v="2011-07-13T00:00:00"/>
    <d v="2011-07-13T00:00:00"/>
    <x v="1"/>
    <n v="10.5"/>
    <n v="0"/>
    <n v="35"/>
    <n v="7"/>
    <d v="1899-12-30T00:35:07"/>
    <d v="1899-12-30T00:03:21"/>
    <m/>
    <x v="0"/>
    <n v="17.940199335548186"/>
    <n v="0"/>
    <x v="0"/>
    <m/>
    <d v="1899-12-30T06:14:35"/>
    <d v="1899-12-30T03:07:17"/>
    <d v="1899-12-30T01:27:37"/>
    <d v="1899-12-30T02:20:01"/>
    <d v="1899-12-30T00:43:49"/>
    <d v="1899-12-30T01:10:01"/>
    <n v="229"/>
    <x v="10"/>
    <x v="0"/>
    <n v="201107"/>
    <n v="29"/>
    <n v="0"/>
    <n v="13"/>
  </r>
  <r>
    <d v="2011-07-13T00:00:00"/>
    <d v="2011-07-13T00:00:00"/>
    <x v="2"/>
    <n v="3.1"/>
    <n v="0"/>
    <n v="30"/>
    <n v="57"/>
    <d v="1899-12-30T00:30:57"/>
    <d v="1899-12-30T00:09:59"/>
    <m/>
    <x v="0"/>
    <n v="6.0096930533117972"/>
    <n v="0"/>
    <x v="0"/>
    <m/>
    <d v="1899-12-30T04:21:35"/>
    <d v="1899-12-30T02:10:47"/>
    <d v="1899-12-30T04:21:35"/>
    <d v="1899-12-30T05:13:59"/>
    <d v="1899-12-30T02:10:47"/>
    <d v="1899-12-30T02:36:59"/>
    <n v="1397"/>
    <x v="10"/>
    <x v="0"/>
    <n v="201107"/>
    <n v="29"/>
    <n v="0"/>
    <n v="13"/>
  </r>
  <r>
    <d v="2011-07-16T00:00:00"/>
    <d v="2011-07-16T00:00:00"/>
    <x v="1"/>
    <n v="16.16"/>
    <n v="1"/>
    <n v="14"/>
    <n v="37"/>
    <d v="1899-12-30T01:14:37"/>
    <d v="1899-12-30T00:04:37"/>
    <m/>
    <x v="204"/>
    <n v="12.994415903506823"/>
    <n v="0"/>
    <x v="0"/>
    <m/>
    <d v="1899-12-30T08:37:09"/>
    <d v="1899-12-30T04:18:34"/>
    <d v="1899-12-30T02:00:59"/>
    <d v="1899-12-30T02:53:23"/>
    <d v="1899-12-30T01:00:29"/>
    <d v="1899-12-30T01:26:41"/>
    <n v="610"/>
    <x v="10"/>
    <x v="0"/>
    <n v="201107"/>
    <n v="29"/>
    <n v="2"/>
    <n v="16"/>
  </r>
  <r>
    <d v="2011-07-19T00:00:00"/>
    <d v="2011-07-19T00:00:00"/>
    <x v="2"/>
    <n v="2.14"/>
    <n v="0"/>
    <n v="20"/>
    <n v="29"/>
    <d v="1899-12-30T00:20:29"/>
    <d v="1899-12-30T00:09:34"/>
    <m/>
    <x v="203"/>
    <n v="6.2685109845402822"/>
    <n v="0"/>
    <x v="0"/>
    <m/>
    <d v="1899-12-30T04:10:47"/>
    <d v="1899-12-30T02:05:23"/>
    <d v="1899-12-30T04:10:47"/>
    <d v="1899-12-30T05:03:11"/>
    <d v="1899-12-30T02:05:23"/>
    <d v="1899-12-30T02:31:35"/>
    <n v="1083"/>
    <x v="10"/>
    <x v="0"/>
    <n v="201107"/>
    <n v="30"/>
    <n v="2"/>
    <n v="19"/>
  </r>
  <r>
    <d v="2011-07-20T00:00:00"/>
    <d v="2011-07-20T00:00:00"/>
    <x v="2"/>
    <n v="1.1100000000000001"/>
    <n v="0"/>
    <n v="10"/>
    <n v="46"/>
    <d v="1899-12-30T00:10:46"/>
    <d v="1899-12-30T00:09:42"/>
    <m/>
    <x v="203"/>
    <n v="6.1857585139318934"/>
    <n v="0"/>
    <x v="0"/>
    <m/>
    <d v="1899-12-30T04:14:08"/>
    <d v="1899-12-30T02:07:04"/>
    <d v="1899-12-30T04:14:08"/>
    <d v="1899-12-30T05:06:32"/>
    <d v="1899-12-30T02:07:04"/>
    <d v="1899-12-30T02:33:16"/>
    <n v="1170"/>
    <x v="10"/>
    <x v="0"/>
    <n v="201107"/>
    <n v="30"/>
    <n v="0"/>
    <n v="20"/>
  </r>
  <r>
    <d v="2011-07-24T00:00:00"/>
    <d v="2011-07-24T00:00:00"/>
    <x v="1"/>
    <n v="4.6900000000000004"/>
    <n v="0"/>
    <n v="18"/>
    <n v="42"/>
    <d v="1899-12-30T00:18:42"/>
    <d v="1899-12-30T00:03:59"/>
    <m/>
    <x v="204"/>
    <n v="15.048128342246004"/>
    <n v="0"/>
    <x v="0"/>
    <s v="Flat tire. Ughhhh"/>
    <d v="1899-12-30T07:26:34"/>
    <d v="1899-12-30T03:43:17"/>
    <d v="1899-12-30T01:44:28"/>
    <d v="1899-12-30T02:36:52"/>
    <d v="1899-12-30T00:52:14"/>
    <d v="1899-12-30T01:18:26"/>
    <n v="420"/>
    <x v="10"/>
    <x v="0"/>
    <n v="201107"/>
    <n v="31"/>
    <n v="3"/>
    <n v="24"/>
  </r>
  <r>
    <d v="2011-07-25T00:00:00"/>
    <d v="2011-07-25T00:00:00"/>
    <x v="2"/>
    <n v="1"/>
    <n v="0"/>
    <n v="9"/>
    <n v="37"/>
    <d v="1899-12-30T00:09:37"/>
    <d v="1899-12-30T00:09:37"/>
    <m/>
    <x v="203"/>
    <n v="6.2391681109185484"/>
    <n v="0"/>
    <x v="0"/>
    <m/>
    <d v="1899-12-30T04:11:57"/>
    <d v="1899-12-30T02:05:59"/>
    <d v="1899-12-30T04:11:57"/>
    <d v="1899-12-30T05:04:21"/>
    <d v="1899-12-30T02:05:59"/>
    <d v="1899-12-30T02:32:11"/>
    <n v="1108"/>
    <x v="10"/>
    <x v="0"/>
    <n v="201107"/>
    <n v="31"/>
    <n v="0"/>
    <n v="25"/>
  </r>
  <r>
    <d v="2011-07-26T00:00:00"/>
    <d v="2011-07-26T00:00:00"/>
    <x v="2"/>
    <n v="3.15"/>
    <n v="0"/>
    <n v="29"/>
    <n v="53"/>
    <d v="1899-12-30T00:29:53"/>
    <d v="1899-12-30T00:09:29"/>
    <m/>
    <x v="203"/>
    <n v="6.3245956497490292"/>
    <n v="0"/>
    <x v="0"/>
    <m/>
    <d v="1899-12-30T04:08:33"/>
    <d v="1899-12-30T02:04:17"/>
    <d v="1899-12-30T04:08:33"/>
    <d v="1899-12-30T05:00:57"/>
    <d v="1899-12-30T02:04:17"/>
    <d v="1899-12-30T02:30:29"/>
    <n v="1017"/>
    <x v="10"/>
    <x v="0"/>
    <n v="201107"/>
    <n v="31"/>
    <n v="0"/>
    <n v="26"/>
  </r>
  <r>
    <d v="2011-07-27T00:00:00"/>
    <d v="2011-07-27T00:00:00"/>
    <x v="2"/>
    <n v="3.1"/>
    <n v="0"/>
    <n v="30"/>
    <n v="37"/>
    <d v="1899-12-30T00:30:37"/>
    <d v="1899-12-30T00:09:53"/>
    <m/>
    <x v="203"/>
    <n v="6.0751224823081156"/>
    <n v="0"/>
    <x v="0"/>
    <m/>
    <d v="1899-12-30T04:18:46"/>
    <d v="1899-12-30T02:09:23"/>
    <d v="1899-12-30T04:18:46"/>
    <d v="1899-12-30T05:11:10"/>
    <d v="1899-12-30T02:09:23"/>
    <d v="1899-12-30T02:35:35"/>
    <n v="1323"/>
    <x v="10"/>
    <x v="0"/>
    <n v="201107"/>
    <n v="31"/>
    <n v="0"/>
    <n v="27"/>
  </r>
  <r>
    <d v="2011-07-28T00:00:00"/>
    <d v="2011-07-28T00:00:00"/>
    <x v="2"/>
    <n v="0.55000000000000004"/>
    <n v="0"/>
    <n v="5"/>
    <n v="55"/>
    <d v="1899-12-30T00:05:55"/>
    <d v="1899-12-30T00:10:45"/>
    <m/>
    <x v="203"/>
    <n v="5.5774647887323985"/>
    <n v="0"/>
    <x v="0"/>
    <m/>
    <d v="1899-12-30T04:41:51"/>
    <d v="1899-12-30T02:20:55"/>
    <d v="1899-12-30T04:41:51"/>
    <d v="1899-12-30T05:34:15"/>
    <d v="1899-12-30T02:20:55"/>
    <d v="1899-12-30T02:47:07"/>
    <n v="1926"/>
    <x v="10"/>
    <x v="0"/>
    <n v="201107"/>
    <n v="31"/>
    <n v="0"/>
    <n v="28"/>
  </r>
  <r>
    <d v="2011-07-31T00:00:00"/>
    <d v="2011-07-31T00:00:00"/>
    <x v="1"/>
    <n v="3.2"/>
    <n v="0"/>
    <n v="38"/>
    <n v="27"/>
    <d v="1899-12-30T00:38:27"/>
    <d v="1899-12-30T00:12:01"/>
    <m/>
    <x v="204"/>
    <n v="4.9934980494148284"/>
    <n v="0"/>
    <x v="0"/>
    <m/>
    <d v="1899-12-30T22:25:45"/>
    <d v="1899-12-30T11:12:52"/>
    <d v="1899-12-30T05:14:49"/>
    <d v="1899-12-30T06:07:13"/>
    <d v="1899-12-30T02:37:24"/>
    <d v="1899-12-30T03:03:36"/>
    <n v="2432"/>
    <x v="10"/>
    <x v="0"/>
    <n v="201107"/>
    <n v="32"/>
    <n v="2"/>
    <n v="31"/>
  </r>
  <r>
    <d v="2011-08-01T00:00:00"/>
    <d v="2011-08-01T00:00:00"/>
    <x v="0"/>
    <n v="0.6"/>
    <n v="0"/>
    <n v="21"/>
    <n v="25"/>
    <d v="1899-12-30T00:21:25"/>
    <d v="1899-12-30T00:35:42"/>
    <m/>
    <x v="204"/>
    <n v="1.6809338521400792"/>
    <n v="0"/>
    <x v="0"/>
    <m/>
    <d v="1899-12-30T01:25:40"/>
    <d v="1899-12-30T00:42:50"/>
    <d v="1899-12-30T15:35:12"/>
    <d v="1899-12-30T16:27:36"/>
    <d v="1899-12-30T07:47:36"/>
    <d v="1899-12-30T08:13:48"/>
    <n v="2888"/>
    <x v="10"/>
    <x v="4"/>
    <n v="201108"/>
    <n v="32"/>
    <n v="0"/>
    <n v="1"/>
  </r>
  <r>
    <d v="2011-08-04T00:00:00"/>
    <d v="2011-08-04T00:00:00"/>
    <x v="2"/>
    <n v="4.5199999999999996"/>
    <n v="0"/>
    <n v="59"/>
    <n v="56"/>
    <d v="1899-12-30T00:59:56"/>
    <d v="1899-12-30T00:13:16"/>
    <m/>
    <x v="204"/>
    <n v="4.5250278086763096"/>
    <n v="0"/>
    <x v="0"/>
    <m/>
    <d v="1899-12-30T05:47:24"/>
    <d v="1899-12-30T02:53:42"/>
    <d v="1899-12-30T05:47:24"/>
    <d v="1899-12-30T06:39:48"/>
    <d v="1899-12-30T02:53:42"/>
    <d v="1899-12-30T03:19:54"/>
    <n v="2583"/>
    <x v="10"/>
    <x v="4"/>
    <n v="201108"/>
    <n v="32"/>
    <n v="2"/>
    <n v="4"/>
  </r>
  <r>
    <d v="2011-08-07T00:00:00"/>
    <d v="2011-08-07T00:00:00"/>
    <x v="1"/>
    <n v="22.86"/>
    <n v="1"/>
    <n v="39"/>
    <n v="13"/>
    <d v="1899-12-30T01:39:13"/>
    <d v="1899-12-30T00:04:20"/>
    <m/>
    <x v="204"/>
    <n v="13.824290273811533"/>
    <n v="0"/>
    <x v="0"/>
    <m/>
    <d v="1899-12-30T08:06:06"/>
    <d v="1899-12-30T04:03:03"/>
    <d v="1899-12-30T01:53:43"/>
    <d v="1899-12-30T02:46:07"/>
    <d v="1899-12-30T00:56:51"/>
    <d v="1899-12-30T01:23:03"/>
    <n v="541"/>
    <x v="10"/>
    <x v="4"/>
    <n v="201108"/>
    <n v="33"/>
    <n v="2"/>
    <n v="7"/>
  </r>
  <r>
    <d v="2011-08-09T00:00:00"/>
    <d v="2011-08-09T00:00:00"/>
    <x v="2"/>
    <n v="1.03"/>
    <n v="0"/>
    <n v="9"/>
    <n v="26"/>
    <d v="1899-12-30T00:09:26"/>
    <d v="1899-12-30T00:09:10"/>
    <m/>
    <x v="203"/>
    <n v="6.5512367491166126"/>
    <n v="0"/>
    <x v="0"/>
    <m/>
    <d v="1899-12-30T03:59:57"/>
    <d v="1899-12-30T01:59:59"/>
    <d v="1899-12-30T03:59:57"/>
    <d v="1899-12-30T04:52:21"/>
    <d v="1899-12-30T01:59:59"/>
    <d v="1899-12-30T02:26:11"/>
    <n v="857"/>
    <x v="10"/>
    <x v="4"/>
    <n v="201108"/>
    <n v="33"/>
    <n v="1"/>
    <n v="9"/>
  </r>
  <r>
    <d v="2011-08-10T00:00:00"/>
    <d v="2011-08-10T00:00:00"/>
    <x v="2"/>
    <n v="3.17"/>
    <n v="0"/>
    <n v="29"/>
    <n v="31"/>
    <d v="1899-12-30T00:29:31"/>
    <d v="1899-12-30T00:09:19"/>
    <m/>
    <x v="203"/>
    <n v="6.443817052512709"/>
    <n v="0"/>
    <x v="0"/>
    <m/>
    <d v="1899-12-30T04:03:57"/>
    <d v="1899-12-30T02:01:59"/>
    <d v="1899-12-30T04:03:57"/>
    <d v="1899-12-30T04:56:21"/>
    <d v="1899-12-30T02:01:59"/>
    <d v="1899-12-30T02:28:11"/>
    <n v="932"/>
    <x v="10"/>
    <x v="4"/>
    <n v="201108"/>
    <n v="33"/>
    <n v="0"/>
    <n v="10"/>
  </r>
  <r>
    <d v="2011-08-14T00:00:00"/>
    <d v="2011-08-14T00:00:00"/>
    <x v="2"/>
    <n v="7.21"/>
    <n v="1"/>
    <n v="8"/>
    <n v="21"/>
    <d v="1899-12-30T01:08:21"/>
    <d v="1899-12-30T00:09:29"/>
    <m/>
    <x v="203"/>
    <n v="6.32918800292612"/>
    <n v="0"/>
    <x v="0"/>
    <m/>
    <d v="1899-12-30T04:08:22"/>
    <d v="1899-12-30T02:04:11"/>
    <d v="1899-12-30T04:08:22"/>
    <d v="1899-12-30T05:00:46"/>
    <d v="1899-12-30T02:04:11"/>
    <d v="1899-12-30T02:30:23"/>
    <n v="1013"/>
    <x v="10"/>
    <x v="4"/>
    <n v="201108"/>
    <n v="34"/>
    <n v="3"/>
    <n v="14"/>
  </r>
  <r>
    <d v="2011-08-23T00:00:00"/>
    <d v="2011-08-23T00:00:00"/>
    <x v="1"/>
    <n v="54.75"/>
    <n v="3"/>
    <n v="40"/>
    <n v="27"/>
    <d v="1899-12-30T03:40:27"/>
    <d v="1899-12-30T00:04:02"/>
    <m/>
    <x v="204"/>
    <n v="14.901338171921081"/>
    <n v="0"/>
    <x v="0"/>
    <s v="Awesome "/>
    <d v="1899-12-30T07:30:58"/>
    <d v="1899-12-30T03:45:29"/>
    <d v="1899-12-30T01:45:30"/>
    <d v="1899-12-30T02:37:54"/>
    <d v="1899-12-30T00:52:45"/>
    <d v="1899-12-30T01:18:57"/>
    <n v="455"/>
    <x v="10"/>
    <x v="4"/>
    <n v="201108"/>
    <n v="35"/>
    <n v="8"/>
    <n v="23"/>
  </r>
  <r>
    <d v="2011-08-25T00:00:00"/>
    <d v="2011-08-25T00:00:00"/>
    <x v="2"/>
    <n v="2"/>
    <n v="0"/>
    <n v="19"/>
    <n v="53"/>
    <d v="1899-12-30T00:19:53"/>
    <d v="1899-12-30T00:09:56"/>
    <m/>
    <x v="203"/>
    <n v="6.0352053646269948"/>
    <n v="0"/>
    <x v="0"/>
    <m/>
    <d v="1899-12-30T04:20:28"/>
    <d v="1899-12-30T02:10:14"/>
    <d v="1899-12-30T04:20:28"/>
    <d v="1899-12-30T05:12:52"/>
    <d v="1899-12-30T02:10:14"/>
    <d v="1899-12-30T02:36:26"/>
    <n v="1363"/>
    <x v="10"/>
    <x v="4"/>
    <n v="201108"/>
    <n v="35"/>
    <n v="1"/>
    <n v="25"/>
  </r>
  <r>
    <d v="2011-08-26T00:00:00"/>
    <d v="2011-08-26T00:00:00"/>
    <x v="1"/>
    <n v="4.47"/>
    <n v="0"/>
    <n v="20"/>
    <n v="24"/>
    <d v="1899-12-30T00:20:24"/>
    <d v="1899-12-30T00:04:34"/>
    <m/>
    <x v="204"/>
    <n v="13.147058823529422"/>
    <n v="0"/>
    <x v="0"/>
    <m/>
    <d v="1899-12-30T08:31:08"/>
    <d v="1899-12-30T04:15:34"/>
    <d v="1899-12-30T01:59:34"/>
    <d v="1899-12-30T02:51:58"/>
    <d v="1899-12-30T00:59:47"/>
    <d v="1899-12-30T01:25:59"/>
    <n v="602"/>
    <x v="10"/>
    <x v="4"/>
    <n v="201108"/>
    <n v="35"/>
    <n v="0"/>
    <n v="26"/>
  </r>
  <r>
    <d v="2011-08-26T00:00:00"/>
    <d v="2011-08-26T00:00:00"/>
    <x v="2"/>
    <n v="3.11"/>
    <n v="0"/>
    <n v="29"/>
    <n v="42"/>
    <d v="1899-12-30T00:29:42"/>
    <d v="1899-12-30T00:09:33"/>
    <m/>
    <x v="203"/>
    <n v="6.2828282828282873"/>
    <n v="0"/>
    <x v="0"/>
    <m/>
    <d v="1899-12-30T04:10:12"/>
    <d v="1899-12-30T02:05:06"/>
    <d v="1899-12-30T04:10:12"/>
    <d v="1899-12-30T05:02:36"/>
    <d v="1899-12-30T02:05:06"/>
    <d v="1899-12-30T02:31:18"/>
    <n v="1067"/>
    <x v="10"/>
    <x v="4"/>
    <n v="201108"/>
    <n v="35"/>
    <n v="0"/>
    <n v="26"/>
  </r>
  <r>
    <d v="2011-08-27T00:00:00"/>
    <d v="2011-08-27T00:00:00"/>
    <x v="1"/>
    <n v="16.52"/>
    <n v="1"/>
    <n v="15"/>
    <n v="15"/>
    <d v="1899-12-30T01:15:15"/>
    <d v="1899-12-30T00:04:33"/>
    <m/>
    <x v="204"/>
    <n v="13.172093023255824"/>
    <n v="0"/>
    <x v="0"/>
    <m/>
    <d v="1899-12-30T08:30:10"/>
    <d v="1899-12-30T04:15:05"/>
    <d v="1899-12-30T01:59:21"/>
    <d v="1899-12-30T02:51:45"/>
    <d v="1899-12-30T00:59:40"/>
    <d v="1899-12-30T01:25:52"/>
    <n v="601"/>
    <x v="10"/>
    <x v="4"/>
    <n v="201108"/>
    <n v="35"/>
    <n v="0"/>
    <n v="27"/>
  </r>
  <r>
    <d v="2011-09-02T00:00:00"/>
    <d v="2011-09-02T00:00:00"/>
    <x v="1"/>
    <n v="5.29"/>
    <n v="0"/>
    <n v="25"/>
    <n v="56"/>
    <d v="1899-12-30T00:25:56"/>
    <d v="1899-12-30T00:04:54"/>
    <m/>
    <x v="204"/>
    <n v="12.239074550128544"/>
    <n v="0"/>
    <x v="0"/>
    <m/>
    <d v="1899-12-30T09:09:04"/>
    <d v="1899-12-30T04:34:32"/>
    <d v="1899-12-30T02:08:26"/>
    <d v="1899-12-30T03:00:50"/>
    <d v="1899-12-30T01:04:13"/>
    <d v="1899-12-30T01:30:25"/>
    <n v="641"/>
    <x v="10"/>
    <x v="5"/>
    <n v="201109"/>
    <n v="36"/>
    <n v="5"/>
    <n v="2"/>
  </r>
  <r>
    <d v="2011-09-04T00:00:00"/>
    <d v="2011-09-04T00:00:00"/>
    <x v="1"/>
    <n v="10.33"/>
    <n v="0"/>
    <n v="40"/>
    <n v="29"/>
    <d v="1899-12-30T00:40:29"/>
    <d v="1899-12-30T00:03:55"/>
    <m/>
    <x v="204"/>
    <n v="15.310004116920556"/>
    <n v="0"/>
    <x v="0"/>
    <m/>
    <d v="1899-12-30T07:18:56"/>
    <d v="1899-12-30T03:39:28"/>
    <d v="1899-12-30T01:42:41"/>
    <d v="1899-12-30T02:35:05"/>
    <d v="1899-12-30T00:51:20"/>
    <d v="1899-12-30T01:17:32"/>
    <n v="397"/>
    <x v="10"/>
    <x v="5"/>
    <n v="201109"/>
    <n v="37"/>
    <n v="1"/>
    <n v="4"/>
  </r>
  <r>
    <d v="2011-09-11T00:00:00"/>
    <d v="2011-09-11T00:00:00"/>
    <x v="0"/>
    <n v="1.2"/>
    <n v="0"/>
    <n v="47"/>
    <n v="16"/>
    <d v="1899-12-30T00:47:16"/>
    <d v="1899-12-30T00:39:23"/>
    <m/>
    <x v="206"/>
    <n v="1.523272214386461"/>
    <n v="0"/>
    <x v="0"/>
    <s v="Toughman Tri"/>
    <d v="1899-12-30T01:34:32"/>
    <d v="1899-12-30T00:47:16"/>
    <d v="1899-12-30T17:11:59"/>
    <d v="1899-12-30T18:04:23"/>
    <d v="1899-12-30T08:36:00"/>
    <d v="1899-12-30T09:02:12"/>
    <n v="2987"/>
    <x v="10"/>
    <x v="5"/>
    <n v="201109"/>
    <n v="38"/>
    <n v="6"/>
    <n v="11"/>
  </r>
  <r>
    <d v="2011-09-11T00:00:00"/>
    <d v="2011-09-11T00:00:00"/>
    <x v="1"/>
    <n v="54.75"/>
    <n v="3"/>
    <n v="11"/>
    <n v="39"/>
    <d v="1899-12-30T03:11:39"/>
    <d v="1899-12-30T00:03:30"/>
    <m/>
    <x v="206"/>
    <n v="17.140620923558583"/>
    <n v="0"/>
    <x v="0"/>
    <s v="Toughman Tri"/>
    <d v="1899-12-30T06:32:03"/>
    <d v="1899-12-30T03:16:02"/>
    <d v="1899-12-30T01:31:43"/>
    <d v="1899-12-30T02:24:07"/>
    <d v="1899-12-30T00:45:51"/>
    <d v="1899-12-30T01:12:03"/>
    <n v="263"/>
    <x v="10"/>
    <x v="5"/>
    <n v="201109"/>
    <n v="38"/>
    <n v="0"/>
    <n v="11"/>
  </r>
  <r>
    <d v="2011-09-11T00:00:00"/>
    <d v="2011-09-11T00:00:00"/>
    <x v="2"/>
    <n v="13.1"/>
    <n v="2"/>
    <n v="57"/>
    <n v="34"/>
    <d v="1899-12-30T02:57:34"/>
    <d v="1899-12-30T00:13:33"/>
    <m/>
    <x v="206"/>
    <n v="4.4265064764407773"/>
    <n v="0"/>
    <x v="0"/>
    <s v="Toughman Tri"/>
    <d v="1899-12-30T05:55:08"/>
    <d v="1899-12-30T02:57:34"/>
    <d v="1899-12-30T05:55:08"/>
    <d v="1899-12-30T06:47:32"/>
    <d v="1899-12-30T02:57:34"/>
    <d v="1899-12-30T03:23:46"/>
    <n v="2606"/>
    <x v="10"/>
    <x v="5"/>
    <n v="201109"/>
    <n v="38"/>
    <n v="0"/>
    <n v="11"/>
  </r>
  <r>
    <d v="2011-09-11T00:00:00"/>
    <d v="2011-09-11T00:00:00"/>
    <x v="3"/>
    <n v="0.01"/>
    <n v="0"/>
    <n v="2"/>
    <n v="36"/>
    <d v="1899-12-30T00:02:36"/>
    <d v="1899-12-30T04:20:00"/>
    <m/>
    <x v="206"/>
    <n v="0.23076923076923095"/>
    <n v="0"/>
    <x v="0"/>
    <s v="Toughman Tri"/>
    <d v="1899-12-30T00:00:00"/>
    <d v="1899-12-30T00:00:00"/>
    <d v="1900-01-03T17:32:00"/>
    <d v="1900-01-03T18:24:24"/>
    <d v="1900-01-01T08:46:00"/>
    <d v="1900-01-01T09:12:12"/>
    <n v="3113"/>
    <x v="10"/>
    <x v="5"/>
    <n v="201109"/>
    <n v="38"/>
    <n v="0"/>
    <n v="11"/>
  </r>
  <r>
    <d v="2011-09-11T00:00:00"/>
    <d v="2011-09-11T00:00:00"/>
    <x v="4"/>
    <n v="0.01"/>
    <n v="0"/>
    <n v="3"/>
    <n v="2"/>
    <d v="1899-12-30T00:03:02"/>
    <d v="1899-12-30T05:03:20"/>
    <m/>
    <x v="206"/>
    <n v="0.19780219780219796"/>
    <n v="0"/>
    <x v="0"/>
    <s v="Toughman Tri"/>
    <d v="1899-12-30T00:00:00"/>
    <d v="1899-12-30T00:00:00"/>
    <d v="1900-01-04T12:27:20"/>
    <d v="1900-01-04T13:19:44"/>
    <d v="1900-01-01T18:13:40"/>
    <d v="1900-01-01T18:39:52"/>
    <n v="3119"/>
    <x v="10"/>
    <x v="5"/>
    <n v="201109"/>
    <n v="38"/>
    <n v="0"/>
    <n v="11"/>
  </r>
  <r>
    <d v="2011-09-28T00:00:00"/>
    <d v="2011-09-28T00:00:00"/>
    <x v="2"/>
    <n v="2"/>
    <n v="0"/>
    <n v="21"/>
    <n v="4"/>
    <d v="1899-12-30T00:21:04"/>
    <d v="1899-12-30T00:10:32"/>
    <m/>
    <x v="204"/>
    <n v="5.6962025316455742"/>
    <n v="0"/>
    <x v="0"/>
    <m/>
    <d v="1899-12-30T04:35:58"/>
    <d v="1899-12-30T02:17:59"/>
    <d v="1899-12-30T04:35:58"/>
    <d v="1899-12-30T05:28:22"/>
    <d v="1899-12-30T02:17:59"/>
    <d v="1899-12-30T02:44:11"/>
    <n v="1807"/>
    <x v="10"/>
    <x v="5"/>
    <n v="201109"/>
    <n v="40"/>
    <n v="16"/>
    <n v="28"/>
  </r>
  <r>
    <d v="2011-09-28T00:00:00"/>
    <d v="2011-09-28T00:00:00"/>
    <x v="2"/>
    <n v="2.21"/>
    <n v="0"/>
    <n v="21"/>
    <n v="6"/>
    <d v="1899-12-30T00:21:06"/>
    <d v="1899-12-30T00:09:33"/>
    <m/>
    <x v="203"/>
    <n v="6.284360189573464"/>
    <n v="0"/>
    <x v="0"/>
    <m/>
    <d v="1899-12-30T04:10:09"/>
    <d v="1899-12-30T02:05:04"/>
    <d v="1899-12-30T04:10:09"/>
    <d v="1899-12-30T05:02:33"/>
    <d v="1899-12-30T02:05:04"/>
    <d v="1899-12-30T02:31:16"/>
    <n v="1065"/>
    <x v="10"/>
    <x v="5"/>
    <n v="201109"/>
    <n v="40"/>
    <n v="0"/>
    <n v="28"/>
  </r>
  <r>
    <d v="2011-09-29T00:00:00"/>
    <d v="2011-09-29T00:00:00"/>
    <x v="2"/>
    <n v="2"/>
    <n v="0"/>
    <n v="21"/>
    <n v="3"/>
    <d v="1899-12-30T00:21:03"/>
    <d v="1899-12-30T00:10:31"/>
    <m/>
    <x v="204"/>
    <n v="5.7007125890736381"/>
    <n v="0"/>
    <x v="0"/>
    <m/>
    <d v="1899-12-30T04:35:45"/>
    <d v="1899-12-30T02:17:53"/>
    <d v="1899-12-30T04:35:45"/>
    <d v="1899-12-30T05:28:09"/>
    <d v="1899-12-30T02:17:53"/>
    <d v="1899-12-30T02:44:05"/>
    <n v="1798"/>
    <x v="10"/>
    <x v="5"/>
    <n v="201109"/>
    <n v="40"/>
    <n v="0"/>
    <n v="29"/>
  </r>
  <r>
    <d v="2011-09-29T00:00:00"/>
    <d v="2011-09-29T00:00:00"/>
    <x v="2"/>
    <n v="2.27"/>
    <n v="0"/>
    <n v="20"/>
    <n v="59"/>
    <d v="1899-12-30T00:20:59"/>
    <d v="1899-12-30T00:09:15"/>
    <m/>
    <x v="203"/>
    <n v="6.4908657664813401"/>
    <n v="0"/>
    <x v="0"/>
    <m/>
    <d v="1899-12-30T04:02:11"/>
    <d v="1899-12-30T02:01:06"/>
    <d v="1899-12-30T04:02:11"/>
    <d v="1899-12-30T04:54:35"/>
    <d v="1899-12-30T02:01:06"/>
    <d v="1899-12-30T02:27:18"/>
    <n v="887"/>
    <x v="10"/>
    <x v="5"/>
    <n v="201109"/>
    <n v="40"/>
    <n v="0"/>
    <n v="29"/>
  </r>
  <r>
    <d v="2011-10-04T00:00:00"/>
    <d v="2011-10-04T00:00:00"/>
    <x v="2"/>
    <n v="3.3"/>
    <n v="0"/>
    <n v="35"/>
    <n v="16"/>
    <d v="1899-12-30T00:35:16"/>
    <d v="1899-12-30T00:10:41"/>
    <m/>
    <x v="204"/>
    <n v="5.6143667296786433"/>
    <n v="0"/>
    <x v="0"/>
    <m/>
    <d v="1899-12-30T04:40:00"/>
    <d v="1899-12-30T02:20:00"/>
    <d v="1899-12-30T04:40:00"/>
    <d v="1899-12-30T05:32:24"/>
    <d v="1899-12-30T02:20:00"/>
    <d v="1899-12-30T02:46:12"/>
    <n v="1880"/>
    <x v="10"/>
    <x v="6"/>
    <n v="201110"/>
    <n v="41"/>
    <n v="4"/>
    <n v="4"/>
  </r>
  <r>
    <d v="2011-10-05T00:00:00"/>
    <d v="2011-10-05T00:00:00"/>
    <x v="2"/>
    <n v="4"/>
    <n v="0"/>
    <n v="43"/>
    <n v="36"/>
    <d v="1899-12-30T00:43:36"/>
    <d v="1899-12-30T00:10:54"/>
    <m/>
    <x v="204"/>
    <n v="5.5045871559633071"/>
    <n v="0"/>
    <x v="0"/>
    <s v="First run outside in NH. "/>
    <d v="1899-12-30T04:45:35"/>
    <d v="1899-12-30T02:22:47"/>
    <d v="1899-12-30T04:45:35"/>
    <d v="1899-12-30T05:37:59"/>
    <d v="1899-12-30T02:22:47"/>
    <d v="1899-12-30T02:48:59"/>
    <n v="2003"/>
    <x v="10"/>
    <x v="6"/>
    <n v="201110"/>
    <n v="41"/>
    <n v="0"/>
    <n v="5"/>
  </r>
  <r>
    <d v="2011-10-09T00:00:00"/>
    <d v="2011-10-09T00:00:00"/>
    <x v="2"/>
    <n v="5.01"/>
    <n v="0"/>
    <n v="53"/>
    <n v="36"/>
    <d v="1899-12-30T00:53:36"/>
    <d v="1899-12-30T00:10:42"/>
    <m/>
    <x v="204"/>
    <n v="5.6082089552238852"/>
    <n v="0"/>
    <x v="0"/>
    <m/>
    <d v="1899-12-30T04:40:18"/>
    <d v="1899-12-30T02:20:09"/>
    <d v="1899-12-30T04:40:18"/>
    <d v="1899-12-30T05:32:42"/>
    <d v="1899-12-30T02:20:09"/>
    <d v="1899-12-30T02:46:21"/>
    <n v="1886"/>
    <x v="10"/>
    <x v="6"/>
    <n v="201110"/>
    <n v="42"/>
    <n v="3"/>
    <n v="9"/>
  </r>
  <r>
    <d v="2011-10-12T00:00:00"/>
    <d v="2011-10-12T00:00:00"/>
    <x v="2"/>
    <n v="2.14"/>
    <n v="0"/>
    <n v="20"/>
    <n v="14"/>
    <d v="1899-12-30T00:20:14"/>
    <d v="1899-12-30T00:09:27"/>
    <m/>
    <x v="203"/>
    <n v="6.3459637561779294"/>
    <n v="0"/>
    <x v="0"/>
    <m/>
    <d v="1899-12-30T04:07:43"/>
    <d v="1899-12-30T02:03:51"/>
    <d v="1899-12-30T04:07:43"/>
    <d v="1899-12-30T05:00:07"/>
    <d v="1899-12-30T02:03:51"/>
    <d v="1899-12-30T02:30:04"/>
    <n v="1001"/>
    <x v="10"/>
    <x v="6"/>
    <n v="201110"/>
    <n v="42"/>
    <n v="2"/>
    <n v="12"/>
  </r>
  <r>
    <d v="2011-10-14T00:00:00"/>
    <d v="2011-10-14T00:00:00"/>
    <x v="2"/>
    <n v="4"/>
    <n v="0"/>
    <n v="43"/>
    <n v="1"/>
    <d v="1899-12-30T00:43:01"/>
    <d v="1899-12-30T00:10:45"/>
    <m/>
    <x v="204"/>
    <n v="5.5792328554823758"/>
    <n v="0"/>
    <x v="0"/>
    <m/>
    <d v="1899-12-30T04:41:46"/>
    <d v="1899-12-30T02:20:53"/>
    <d v="1899-12-30T04:41:46"/>
    <d v="1899-12-30T05:34:10"/>
    <d v="1899-12-30T02:20:53"/>
    <d v="1899-12-30T02:47:05"/>
    <n v="1921"/>
    <x v="10"/>
    <x v="6"/>
    <n v="201110"/>
    <n v="42"/>
    <n v="1"/>
    <n v="14"/>
  </r>
  <r>
    <d v="2011-10-16T00:00:00"/>
    <d v="2011-10-16T00:00:00"/>
    <x v="2"/>
    <n v="5.01"/>
    <n v="0"/>
    <n v="58"/>
    <n v="2"/>
    <d v="1899-12-30T00:58:02"/>
    <d v="1899-12-30T00:11:35"/>
    <m/>
    <x v="204"/>
    <n v="5.179781734635271"/>
    <n v="0"/>
    <x v="0"/>
    <m/>
    <d v="1899-12-30T05:03:29"/>
    <d v="1899-12-30T02:31:45"/>
    <d v="1899-12-30T05:03:29"/>
    <d v="1899-12-30T05:55:53"/>
    <d v="1899-12-30T02:31:45"/>
    <d v="1899-12-30T02:57:57"/>
    <n v="2297"/>
    <x v="10"/>
    <x v="6"/>
    <n v="201110"/>
    <n v="43"/>
    <n v="1"/>
    <n v="16"/>
  </r>
  <r>
    <d v="2011-10-18T00:00:00"/>
    <d v="2011-10-18T00:00:00"/>
    <x v="2"/>
    <n v="3"/>
    <n v="0"/>
    <n v="31"/>
    <n v="4"/>
    <d v="1899-12-30T00:31:04"/>
    <d v="1899-12-30T00:10:21"/>
    <m/>
    <x v="204"/>
    <n v="5.7939914163090167"/>
    <n v="0"/>
    <x v="0"/>
    <m/>
    <d v="1899-12-30T04:31:19"/>
    <d v="1899-12-30T02:15:39"/>
    <d v="1899-12-30T04:31:19"/>
    <d v="1899-12-30T05:23:43"/>
    <d v="1899-12-30T02:15:39"/>
    <d v="1899-12-30T02:41:51"/>
    <n v="1679"/>
    <x v="10"/>
    <x v="6"/>
    <n v="201110"/>
    <n v="43"/>
    <n v="1"/>
    <n v="18"/>
  </r>
  <r>
    <d v="2011-11-14T00:00:00"/>
    <d v="2011-11-14T00:00:00"/>
    <x v="2"/>
    <n v="1.02"/>
    <n v="0"/>
    <n v="9"/>
    <n v="44"/>
    <d v="1899-12-30T00:09:44"/>
    <d v="1899-12-30T00:09:33"/>
    <m/>
    <x v="203"/>
    <n v="6.2876712328767175"/>
    <n v="0"/>
    <x v="0"/>
    <m/>
    <d v="1899-12-30T04:10:01"/>
    <d v="1899-12-30T02:05:00"/>
    <d v="1899-12-30T04:10:01"/>
    <d v="1899-12-30T05:02:25"/>
    <d v="1899-12-30T02:05:00"/>
    <d v="1899-12-30T02:31:12"/>
    <n v="1063"/>
    <x v="10"/>
    <x v="7"/>
    <n v="201111"/>
    <n v="47"/>
    <n v="26"/>
    <n v="14"/>
  </r>
  <r>
    <d v="2011-11-16T00:00:00"/>
    <d v="2011-11-16T00:00:00"/>
    <x v="2"/>
    <n v="2"/>
    <n v="0"/>
    <n v="24"/>
    <n v="59"/>
    <d v="1899-12-30T00:24:59"/>
    <d v="1899-12-30T00:12:30"/>
    <m/>
    <x v="207"/>
    <n v="4.8032021347565079"/>
    <n v="0"/>
    <x v="0"/>
    <s v="I've got a looooooooooong way to go"/>
    <d v="1899-12-30T05:27:17"/>
    <d v="1899-12-30T02:43:38"/>
    <d v="1899-12-30T05:27:17"/>
    <d v="1899-12-30T06:19:41"/>
    <d v="1899-12-30T02:43:38"/>
    <d v="1899-12-30T03:09:50"/>
    <n v="2505"/>
    <x v="10"/>
    <x v="7"/>
    <n v="201111"/>
    <n v="47"/>
    <n v="1"/>
    <n v="16"/>
  </r>
  <r>
    <d v="2011-11-23T00:00:00"/>
    <d v="2011-11-23T00:00:00"/>
    <x v="2"/>
    <n v="3.42"/>
    <n v="0"/>
    <n v="40"/>
    <n v="1"/>
    <d v="1899-12-30T00:40:01"/>
    <d v="1899-12-30T00:11:42"/>
    <m/>
    <x v="203"/>
    <n v="5.1278633902540642"/>
    <n v="0"/>
    <x v="0"/>
    <m/>
    <d v="1899-12-30T05:06:34"/>
    <d v="1899-12-30T02:33:17"/>
    <d v="1899-12-30T05:06:34"/>
    <d v="1899-12-30T05:58:58"/>
    <d v="1899-12-30T02:33:17"/>
    <d v="1899-12-30T02:59:29"/>
    <n v="2331"/>
    <x v="10"/>
    <x v="7"/>
    <n v="201111"/>
    <n v="48"/>
    <n v="6"/>
    <n v="23"/>
  </r>
  <r>
    <d v="2011-11-27T00:00:00"/>
    <d v="2011-11-27T00:00:00"/>
    <x v="2"/>
    <n v="2.15"/>
    <n v="0"/>
    <n v="22"/>
    <n v="1"/>
    <d v="1899-12-30T00:22:01"/>
    <d v="1899-12-30T00:10:14"/>
    <m/>
    <x v="203"/>
    <n v="5.8591975775927372"/>
    <n v="0"/>
    <x v="0"/>
    <m/>
    <d v="1899-12-30T04:28:18"/>
    <d v="1899-12-30T02:14:09"/>
    <d v="1899-12-30T04:28:18"/>
    <d v="1899-12-30T05:20:42"/>
    <d v="1899-12-30T02:14:09"/>
    <d v="1899-12-30T02:40:21"/>
    <n v="1588"/>
    <x v="10"/>
    <x v="7"/>
    <n v="201111"/>
    <n v="49"/>
    <n v="3"/>
    <n v="27"/>
  </r>
  <r>
    <d v="2011-11-28T00:00:00"/>
    <d v="2011-11-28T00:00:00"/>
    <x v="2"/>
    <n v="1"/>
    <n v="0"/>
    <n v="9"/>
    <n v="32"/>
    <d v="1899-12-30T00:09:32"/>
    <d v="1899-12-30T00:09:32"/>
    <m/>
    <x v="203"/>
    <n v="6.2937062937062986"/>
    <n v="0"/>
    <x v="0"/>
    <m/>
    <d v="1899-12-30T04:09:46"/>
    <d v="1899-12-30T02:04:53"/>
    <d v="1899-12-30T04:09:46"/>
    <d v="1899-12-30T05:02:10"/>
    <d v="1899-12-30T02:04:53"/>
    <d v="1899-12-30T02:31:05"/>
    <n v="1053"/>
    <x v="10"/>
    <x v="7"/>
    <n v="201111"/>
    <n v="49"/>
    <n v="0"/>
    <n v="28"/>
  </r>
  <r>
    <d v="2011-11-30T00:00:00"/>
    <d v="2011-11-30T00:00:00"/>
    <x v="2"/>
    <n v="4"/>
    <n v="0"/>
    <n v="41"/>
    <n v="55"/>
    <d v="1899-12-30T00:41:55"/>
    <d v="1899-12-30T00:10:29"/>
    <m/>
    <x v="203"/>
    <n v="5.7256461232604421"/>
    <n v="0"/>
    <x v="0"/>
    <m/>
    <d v="1899-12-30T04:34:33"/>
    <d v="1899-12-30T02:17:17"/>
    <d v="1899-12-30T04:34:33"/>
    <d v="1899-12-30T05:26:57"/>
    <d v="1899-12-30T02:17:17"/>
    <d v="1899-12-30T02:43:29"/>
    <n v="1764"/>
    <x v="10"/>
    <x v="7"/>
    <n v="201111"/>
    <n v="49"/>
    <n v="1"/>
    <n v="30"/>
  </r>
  <r>
    <d v="2011-12-02T00:00:00"/>
    <d v="2011-12-02T00:00:00"/>
    <x v="2"/>
    <n v="1"/>
    <n v="0"/>
    <n v="9"/>
    <n v="14"/>
    <d v="1899-12-30T00:09:14"/>
    <d v="1899-12-30T00:09:14"/>
    <m/>
    <x v="203"/>
    <n v="6.4981949458483808"/>
    <n v="0"/>
    <x v="0"/>
    <m/>
    <d v="1899-12-30T04:01:55"/>
    <d v="1899-12-30T02:00:57"/>
    <d v="1899-12-30T04:01:55"/>
    <d v="1899-12-30T04:54:19"/>
    <d v="1899-12-30T02:00:57"/>
    <d v="1899-12-30T02:27:09"/>
    <n v="880"/>
    <x v="10"/>
    <x v="11"/>
    <n v="201112"/>
    <n v="49"/>
    <n v="1"/>
    <n v="2"/>
  </r>
  <r>
    <d v="2011-12-06T00:00:00"/>
    <d v="2011-12-06T00:00:00"/>
    <x v="2"/>
    <n v="1"/>
    <n v="0"/>
    <n v="9"/>
    <n v="39"/>
    <d v="1899-12-30T00:09:39"/>
    <d v="1899-12-30T00:09:39"/>
    <m/>
    <x v="203"/>
    <n v="6.217616580310886"/>
    <n v="0"/>
    <x v="0"/>
    <m/>
    <d v="1899-12-30T04:12:50"/>
    <d v="1899-12-30T02:06:25"/>
    <d v="1899-12-30T04:12:50"/>
    <d v="1899-12-30T05:05:14"/>
    <d v="1899-12-30T02:06:25"/>
    <d v="1899-12-30T02:32:37"/>
    <n v="1126"/>
    <x v="10"/>
    <x v="11"/>
    <n v="201112"/>
    <n v="50"/>
    <n v="3"/>
    <n v="6"/>
  </r>
  <r>
    <d v="2011-12-07T00:00:00"/>
    <d v="2011-12-07T00:00:00"/>
    <x v="2"/>
    <n v="3"/>
    <n v="0"/>
    <n v="30"/>
    <n v="11"/>
    <d v="1899-12-30T00:30:11"/>
    <d v="1899-12-30T00:10:04"/>
    <m/>
    <x v="203"/>
    <n v="5.9635560463832187"/>
    <n v="0"/>
    <x v="0"/>
    <m/>
    <d v="1899-12-30T04:23:36"/>
    <d v="1899-12-30T02:11:48"/>
    <d v="1899-12-30T04:23:36"/>
    <d v="1899-12-30T05:16:00"/>
    <d v="1899-12-30T02:11:48"/>
    <d v="1899-12-30T02:38:00"/>
    <n v="1469"/>
    <x v="10"/>
    <x v="11"/>
    <n v="201112"/>
    <n v="50"/>
    <n v="0"/>
    <n v="7"/>
  </r>
  <r>
    <d v="2011-12-13T00:00:00"/>
    <d v="2011-12-13T00:00:00"/>
    <x v="2"/>
    <n v="1"/>
    <n v="0"/>
    <n v="8"/>
    <n v="57"/>
    <d v="1899-12-30T00:08:57"/>
    <d v="1899-12-30T00:08:57"/>
    <m/>
    <x v="203"/>
    <n v="6.7039106145251459"/>
    <n v="0"/>
    <x v="0"/>
    <m/>
    <d v="1899-12-30T03:54:29"/>
    <d v="1899-12-30T01:57:15"/>
    <d v="1899-12-30T03:54:29"/>
    <d v="1899-12-30T04:46:53"/>
    <d v="1899-12-30T01:57:15"/>
    <d v="1899-12-30T02:23:27"/>
    <n v="805"/>
    <x v="10"/>
    <x v="11"/>
    <n v="201112"/>
    <n v="51"/>
    <n v="5"/>
    <n v="13"/>
  </r>
  <r>
    <d v="2011-12-14T00:00:00"/>
    <d v="2011-12-14T00:00:00"/>
    <x v="2"/>
    <n v="3.12"/>
    <n v="0"/>
    <n v="30"/>
    <n v="1"/>
    <d v="1899-12-30T00:30:01"/>
    <d v="1899-12-30T00:09:37"/>
    <m/>
    <x v="203"/>
    <n v="6.2365352581899005"/>
    <n v="0"/>
    <x v="0"/>
    <m/>
    <d v="1899-12-30T04:12:04"/>
    <d v="1899-12-30T02:06:02"/>
    <d v="1899-12-30T04:12:04"/>
    <d v="1899-12-30T05:04:28"/>
    <d v="1899-12-30T02:06:02"/>
    <d v="1899-12-30T02:32:14"/>
    <n v="1111"/>
    <x v="10"/>
    <x v="11"/>
    <n v="201112"/>
    <n v="51"/>
    <n v="0"/>
    <n v="14"/>
  </r>
  <r>
    <d v="2011-12-22T00:00:00"/>
    <d v="2011-12-22T00:00:00"/>
    <x v="2"/>
    <n v="2.5299999999999998"/>
    <n v="0"/>
    <n v="26"/>
    <n v="39"/>
    <d v="1899-12-30T00:26:39"/>
    <d v="1899-12-30T00:10:32"/>
    <m/>
    <x v="203"/>
    <n v="5.6960600375234565"/>
    <n v="0"/>
    <x v="0"/>
    <m/>
    <d v="1899-12-30T04:35:59"/>
    <d v="1899-12-30T02:17:59"/>
    <d v="1899-12-30T04:35:59"/>
    <d v="1899-12-30T05:28:23"/>
    <d v="1899-12-30T02:17:59"/>
    <d v="1899-12-30T02:44:11"/>
    <n v="1809"/>
    <x v="10"/>
    <x v="11"/>
    <n v="201112"/>
    <n v="52"/>
    <n v="7"/>
    <n v="22"/>
  </r>
  <r>
    <d v="2011-12-26T00:00:00"/>
    <d v="2011-12-26T00:00:00"/>
    <x v="2"/>
    <n v="3.01"/>
    <n v="0"/>
    <n v="35"/>
    <n v="4"/>
    <d v="1899-12-30T00:35:04"/>
    <d v="1899-12-30T00:11:39"/>
    <m/>
    <x v="201"/>
    <n v="5.1501901140684438"/>
    <n v="0"/>
    <x v="0"/>
    <s v="Haven't lost my &quot;speed&quot;"/>
    <d v="1899-12-30T05:05:14"/>
    <d v="1899-12-30T02:32:37"/>
    <d v="1899-12-30T05:05:14"/>
    <d v="1899-12-30T05:57:38"/>
    <d v="1899-12-30T02:32:37"/>
    <d v="1899-12-30T02:58:49"/>
    <n v="2314"/>
    <x v="10"/>
    <x v="11"/>
    <n v="201112"/>
    <n v="53"/>
    <n v="3"/>
    <n v="26"/>
  </r>
  <r>
    <d v="2011-12-27T00:00:00"/>
    <d v="2011-12-27T00:00:00"/>
    <x v="2"/>
    <n v="1"/>
    <n v="0"/>
    <n v="11"/>
    <n v="45"/>
    <d v="1899-12-30T00:11:45"/>
    <d v="1899-12-30T00:11:45"/>
    <m/>
    <x v="203"/>
    <n v="5.1063829787234081"/>
    <n v="0"/>
    <x v="0"/>
    <m/>
    <d v="1899-12-30T05:07:51"/>
    <d v="1899-12-30T02:33:56"/>
    <d v="1899-12-30T05:07:51"/>
    <d v="1899-12-30T06:00:15"/>
    <d v="1899-12-30T02:33:56"/>
    <d v="1899-12-30T03:00:08"/>
    <n v="2347"/>
    <x v="10"/>
    <x v="11"/>
    <n v="201112"/>
    <n v="53"/>
    <n v="0"/>
    <n v="27"/>
  </r>
  <r>
    <d v="2012-01-01T00:00:00"/>
    <d v="2012-01-01T00:00:00"/>
    <x v="2"/>
    <n v="5"/>
    <n v="0"/>
    <n v="55"/>
    <n v="53"/>
    <d v="1899-12-30T00:55:53"/>
    <d v="1899-12-30T00:11:11"/>
    <s v="R201201"/>
    <x v="85"/>
    <n v="5.3683268714583985"/>
    <n v="0"/>
    <x v="6"/>
    <m/>
    <d v="1899-12-30T04:52:50"/>
    <d v="1899-12-30T02:26:25"/>
    <d v="1899-12-30T04:52:50"/>
    <d v="1899-12-30T05:45:14"/>
    <d v="1899-12-30T02:26:25"/>
    <d v="1899-12-30T02:52:37"/>
    <n v="2147"/>
    <x v="11"/>
    <x v="8"/>
    <n v="201201"/>
    <n v="1"/>
    <n v="4"/>
    <n v="1"/>
  </r>
  <r>
    <d v="2012-01-02T00:00:00"/>
    <d v="2012-01-02T00:00:00"/>
    <x v="2"/>
    <n v="1.1000000000000001"/>
    <n v="0"/>
    <n v="9"/>
    <n v="19"/>
    <d v="1899-12-30T00:09:19"/>
    <d v="1899-12-30T00:08:28"/>
    <s v="R201101"/>
    <x v="208"/>
    <n v="7.0840787119856952"/>
    <n v="0"/>
    <x v="13"/>
    <m/>
    <d v="1899-12-30T03:41:54"/>
    <d v="1899-12-30T01:50:57"/>
    <d v="1899-12-30T03:41:54"/>
    <d v="1899-12-30T04:34:18"/>
    <d v="1899-12-30T01:50:57"/>
    <d v="1899-12-30T02:17:09"/>
    <n v="741"/>
    <x v="11"/>
    <x v="8"/>
    <n v="201201"/>
    <n v="1"/>
    <n v="0"/>
    <n v="2"/>
  </r>
  <r>
    <d v="2012-01-03T00:00:00"/>
    <d v="2012-01-03T00:00:00"/>
    <x v="2"/>
    <n v="1.25"/>
    <n v="0"/>
    <n v="11"/>
    <n v="58"/>
    <d v="1899-12-30T00:11:58"/>
    <d v="1899-12-30T00:09:34"/>
    <s v="R201202"/>
    <x v="208"/>
    <n v="6.2674094707520931"/>
    <n v="0"/>
    <x v="13"/>
    <m/>
    <d v="1899-12-30T04:10:49"/>
    <d v="1899-12-30T02:05:25"/>
    <d v="1899-12-30T04:10:49"/>
    <d v="1899-12-30T05:03:13"/>
    <d v="1899-12-30T02:05:25"/>
    <d v="1899-12-30T02:31:37"/>
    <n v="1084"/>
    <x v="11"/>
    <x v="8"/>
    <n v="201201"/>
    <n v="1"/>
    <n v="0"/>
    <n v="3"/>
  </r>
  <r>
    <d v="2012-01-04T00:00:00"/>
    <d v="2012-01-04T00:00:00"/>
    <x v="2"/>
    <n v="2"/>
    <n v="0"/>
    <n v="19"/>
    <n v="58"/>
    <d v="1899-12-30T00:19:58"/>
    <d v="1899-12-30T00:09:59"/>
    <s v="R201202"/>
    <x v="208"/>
    <n v="6.0100166944908233"/>
    <n v="0"/>
    <x v="13"/>
    <m/>
    <d v="1899-12-30T04:21:34"/>
    <d v="1899-12-30T02:10:47"/>
    <d v="1899-12-30T04:21:34"/>
    <d v="1899-12-30T05:13:58"/>
    <d v="1899-12-30T02:10:47"/>
    <d v="1899-12-30T02:36:59"/>
    <n v="1393"/>
    <x v="11"/>
    <x v="8"/>
    <n v="201201"/>
    <n v="1"/>
    <n v="0"/>
    <n v="4"/>
  </r>
  <r>
    <d v="2012-01-05T00:00:00"/>
    <d v="2012-01-05T00:00:00"/>
    <x v="2"/>
    <n v="1.5"/>
    <n v="0"/>
    <n v="13"/>
    <n v="46"/>
    <d v="1899-12-30T00:13:46"/>
    <d v="1899-12-30T00:09:11"/>
    <s v="R201202"/>
    <x v="208"/>
    <n v="6.5375302663438308"/>
    <n v="0"/>
    <x v="13"/>
    <m/>
    <d v="1899-12-30T04:00:27"/>
    <d v="1899-12-30T02:00:14"/>
    <d v="1899-12-30T04:00:27"/>
    <d v="1899-12-30T04:52:51"/>
    <d v="1899-12-30T02:00:14"/>
    <d v="1899-12-30T02:26:26"/>
    <n v="865"/>
    <x v="11"/>
    <x v="8"/>
    <n v="201201"/>
    <n v="1"/>
    <n v="0"/>
    <n v="5"/>
  </r>
  <r>
    <d v="2012-01-06T00:00:00"/>
    <d v="2012-01-06T00:00:00"/>
    <x v="2"/>
    <n v="2"/>
    <n v="0"/>
    <n v="19"/>
    <n v="5"/>
    <d v="1899-12-30T00:19:05"/>
    <d v="1899-12-30T00:09:32"/>
    <s v="R201202"/>
    <x v="208"/>
    <n v="6.2882096069869045"/>
    <n v="0"/>
    <x v="13"/>
    <m/>
    <d v="1899-12-30T04:09:59"/>
    <d v="1899-12-30T02:05:00"/>
    <d v="1899-12-30T04:09:59"/>
    <d v="1899-12-30T05:02:24"/>
    <d v="1899-12-30T02:05:00"/>
    <d v="1899-12-30T02:31:12"/>
    <n v="1059"/>
    <x v="11"/>
    <x v="8"/>
    <n v="201201"/>
    <n v="1"/>
    <n v="0"/>
    <n v="6"/>
  </r>
  <r>
    <d v="2012-01-07T00:00:00"/>
    <d v="2012-01-07T00:00:00"/>
    <x v="2"/>
    <n v="1"/>
    <n v="0"/>
    <n v="9"/>
    <n v="11"/>
    <d v="1899-12-30T00:09:11"/>
    <d v="1899-12-30T00:09:11"/>
    <s v="R201101"/>
    <x v="209"/>
    <n v="6.5335753176043605"/>
    <n v="0"/>
    <x v="13"/>
    <m/>
    <d v="1899-12-30T04:00:36"/>
    <d v="1899-12-30T02:00:18"/>
    <d v="1899-12-30T04:00:36"/>
    <d v="1899-12-30T04:53:00"/>
    <d v="1899-12-30T02:00:18"/>
    <d v="1899-12-30T02:26:30"/>
    <n v="867"/>
    <x v="11"/>
    <x v="8"/>
    <n v="201201"/>
    <n v="1"/>
    <n v="0"/>
    <n v="7"/>
  </r>
  <r>
    <d v="2012-01-08T00:00:00"/>
    <d v="2012-01-08T00:00:00"/>
    <x v="2"/>
    <n v="1.29"/>
    <n v="0"/>
    <n v="11"/>
    <n v="0"/>
    <d v="1899-12-30T00:11:00"/>
    <d v="1899-12-30T00:08:32"/>
    <s v="R201101"/>
    <x v="209"/>
    <n v="7.0363636363636415"/>
    <n v="0"/>
    <x v="13"/>
    <m/>
    <d v="1899-12-30T03:43:25"/>
    <d v="1899-12-30T01:51:42"/>
    <d v="1899-12-30T03:43:25"/>
    <d v="1899-12-30T04:35:49"/>
    <d v="1899-12-30T01:51:42"/>
    <d v="1899-12-30T02:17:54"/>
    <n v="748"/>
    <x v="11"/>
    <x v="8"/>
    <n v="201201"/>
    <n v="2"/>
    <n v="0"/>
    <n v="8"/>
  </r>
  <r>
    <d v="2012-01-09T00:00:00"/>
    <d v="2012-01-09T00:00:00"/>
    <x v="2"/>
    <n v="1.5"/>
    <n v="0"/>
    <n v="14"/>
    <n v="6"/>
    <d v="1899-12-30T00:14:06"/>
    <d v="1899-12-30T00:09:24"/>
    <s v="R201202"/>
    <x v="208"/>
    <n v="6.3829787234042605"/>
    <n v="0"/>
    <x v="13"/>
    <m/>
    <d v="1899-12-30T04:06:17"/>
    <d v="1899-12-30T02:03:08"/>
    <d v="1899-12-30T04:06:17"/>
    <d v="1899-12-30T04:58:41"/>
    <d v="1899-12-30T02:03:08"/>
    <d v="1899-12-30T02:29:20"/>
    <n v="973"/>
    <x v="11"/>
    <x v="8"/>
    <n v="201201"/>
    <n v="2"/>
    <n v="0"/>
    <n v="9"/>
  </r>
  <r>
    <d v="2012-01-10T00:00:00"/>
    <d v="2012-01-10T00:00:00"/>
    <x v="2"/>
    <n v="1"/>
    <n v="0"/>
    <n v="9"/>
    <n v="26"/>
    <d v="1899-12-30T00:09:26"/>
    <d v="1899-12-30T00:09:26"/>
    <s v="R201202"/>
    <x v="208"/>
    <n v="6.3604240282685556"/>
    <n v="0"/>
    <x v="13"/>
    <s v="Intervals"/>
    <d v="1899-12-30T04:07:09"/>
    <d v="1899-12-30T02:03:35"/>
    <d v="1899-12-30T04:07:09"/>
    <d v="1899-12-30T04:59:33"/>
    <d v="1899-12-30T02:03:35"/>
    <d v="1899-12-30T02:29:47"/>
    <n v="989"/>
    <x v="11"/>
    <x v="8"/>
    <n v="201201"/>
    <n v="2"/>
    <n v="0"/>
    <n v="10"/>
  </r>
  <r>
    <d v="2012-01-11T00:00:00"/>
    <d v="2012-01-11T00:00:00"/>
    <x v="2"/>
    <n v="2.2599999999999998"/>
    <n v="0"/>
    <n v="23"/>
    <n v="50"/>
    <d v="1899-12-30T00:23:50"/>
    <d v="1899-12-30T00:10:33"/>
    <s v="R201202"/>
    <x v="208"/>
    <n v="5.6895104895104938"/>
    <n v="0"/>
    <x v="13"/>
    <m/>
    <d v="1899-12-30T04:36:18"/>
    <d v="1899-12-30T02:18:09"/>
    <d v="1899-12-30T04:36:18"/>
    <d v="1899-12-30T05:28:42"/>
    <d v="1899-12-30T02:18:09"/>
    <d v="1899-12-30T02:44:21"/>
    <n v="1812"/>
    <x v="11"/>
    <x v="8"/>
    <n v="201201"/>
    <n v="2"/>
    <n v="0"/>
    <n v="11"/>
  </r>
  <r>
    <d v="2012-01-12T00:00:00"/>
    <d v="2012-01-12T00:00:00"/>
    <x v="2"/>
    <n v="1.53"/>
    <n v="0"/>
    <n v="14"/>
    <n v="42"/>
    <d v="1899-12-30T00:14:42"/>
    <d v="1899-12-30T00:09:36"/>
    <s v="R201202"/>
    <x v="208"/>
    <n v="6.2448979591836791"/>
    <n v="0"/>
    <x v="13"/>
    <m/>
    <d v="1899-12-30T04:11:44"/>
    <d v="1899-12-30T02:05:52"/>
    <d v="1899-12-30T04:11:44"/>
    <d v="1899-12-30T05:04:08"/>
    <d v="1899-12-30T02:05:52"/>
    <d v="1899-12-30T02:32:04"/>
    <n v="1102"/>
    <x v="11"/>
    <x v="8"/>
    <n v="201201"/>
    <n v="2"/>
    <n v="0"/>
    <n v="12"/>
  </r>
  <r>
    <d v="2012-01-13T00:00:00"/>
    <d v="2012-01-13T00:00:00"/>
    <x v="2"/>
    <n v="1"/>
    <n v="0"/>
    <n v="9"/>
    <n v="48"/>
    <d v="1899-12-30T00:09:48"/>
    <d v="1899-12-30T00:09:48"/>
    <s v="R201202"/>
    <x v="208"/>
    <n v="6.12244897959184"/>
    <n v="0"/>
    <x v="13"/>
    <s v="Horrible Run"/>
    <d v="1899-12-30T04:16:46"/>
    <d v="1899-12-30T02:08:23"/>
    <d v="1899-12-30T04:16:46"/>
    <d v="1899-12-30T05:09:10"/>
    <d v="1899-12-30T02:08:23"/>
    <d v="1899-12-30T02:34:35"/>
    <n v="1243"/>
    <x v="11"/>
    <x v="8"/>
    <n v="201201"/>
    <n v="2"/>
    <n v="0"/>
    <n v="13"/>
  </r>
  <r>
    <d v="2012-01-14T00:00:00"/>
    <d v="2012-01-14T00:00:00"/>
    <x v="2"/>
    <n v="1.17"/>
    <n v="0"/>
    <n v="12"/>
    <n v="42"/>
    <d v="1899-12-30T00:12:42"/>
    <d v="1899-12-30T00:10:51"/>
    <s v="R201101"/>
    <x v="209"/>
    <n v="5.5275590551181146"/>
    <n v="0"/>
    <x v="13"/>
    <m/>
    <d v="1899-12-30T04:44:24"/>
    <d v="1899-12-30T02:22:12"/>
    <d v="1899-12-30T04:44:24"/>
    <d v="1899-12-30T05:36:48"/>
    <d v="1899-12-30T02:22:12"/>
    <d v="1899-12-30T02:48:24"/>
    <n v="1982"/>
    <x v="11"/>
    <x v="8"/>
    <n v="201201"/>
    <n v="2"/>
    <n v="0"/>
    <n v="14"/>
  </r>
  <r>
    <d v="2012-01-15T00:00:00"/>
    <d v="2012-01-15T00:00:00"/>
    <x v="2"/>
    <n v="1"/>
    <n v="0"/>
    <n v="9"/>
    <n v="39"/>
    <d v="1899-12-30T00:09:39"/>
    <d v="1899-12-30T00:09:39"/>
    <s v="R201101"/>
    <x v="209"/>
    <n v="6.217616580310886"/>
    <n v="0"/>
    <x v="13"/>
    <m/>
    <d v="1899-12-30T04:12:50"/>
    <d v="1899-12-30T02:06:25"/>
    <d v="1899-12-30T04:12:50"/>
    <d v="1899-12-30T05:05:14"/>
    <d v="1899-12-30T02:06:25"/>
    <d v="1899-12-30T02:32:37"/>
    <n v="1126"/>
    <x v="11"/>
    <x v="8"/>
    <n v="201201"/>
    <n v="3"/>
    <n v="0"/>
    <n v="15"/>
  </r>
  <r>
    <d v="2012-01-16T00:00:00"/>
    <d v="2012-01-16T00:00:00"/>
    <x v="2"/>
    <n v="1.6"/>
    <n v="0"/>
    <n v="16"/>
    <n v="1"/>
    <d v="1899-12-30T00:16:01"/>
    <d v="1899-12-30T00:10:01"/>
    <s v="R201101"/>
    <x v="209"/>
    <n v="5.9937565036420448"/>
    <n v="0"/>
    <x v="13"/>
    <m/>
    <d v="1899-12-30T04:22:16"/>
    <d v="1899-12-30T02:11:08"/>
    <d v="1899-12-30T04:22:16"/>
    <d v="1899-12-30T05:14:40"/>
    <d v="1899-12-30T02:11:08"/>
    <d v="1899-12-30T02:37:20"/>
    <n v="1433"/>
    <x v="11"/>
    <x v="8"/>
    <n v="201201"/>
    <n v="3"/>
    <n v="0"/>
    <n v="16"/>
  </r>
  <r>
    <d v="2012-01-17T00:00:00"/>
    <d v="2012-01-17T00:00:00"/>
    <x v="2"/>
    <n v="1"/>
    <n v="0"/>
    <n v="9"/>
    <n v="57"/>
    <d v="1899-12-30T00:09:57"/>
    <d v="1899-12-30T00:09:57"/>
    <s v="R201101"/>
    <x v="209"/>
    <n v="6.030150753768849"/>
    <n v="0"/>
    <x v="13"/>
    <m/>
    <d v="1899-12-30T04:20:41"/>
    <d v="1899-12-30T02:10:21"/>
    <d v="1899-12-30T04:20:41"/>
    <d v="1899-12-30T05:13:05"/>
    <d v="1899-12-30T02:10:21"/>
    <d v="1899-12-30T02:36:33"/>
    <n v="1365"/>
    <x v="11"/>
    <x v="8"/>
    <n v="201201"/>
    <n v="3"/>
    <n v="0"/>
    <n v="17"/>
  </r>
  <r>
    <d v="2012-01-20T00:00:00"/>
    <d v="2012-01-20T00:00:00"/>
    <x v="2"/>
    <n v="2"/>
    <n v="0"/>
    <n v="19"/>
    <n v="1"/>
    <d v="1899-12-30T00:19:01"/>
    <d v="1899-12-30T00:09:30"/>
    <s v="R201202"/>
    <x v="208"/>
    <n v="6.3102541630149043"/>
    <n v="0"/>
    <x v="13"/>
    <m/>
    <d v="1899-12-30T04:09:07"/>
    <d v="1899-12-30T02:04:34"/>
    <d v="1899-12-30T04:09:07"/>
    <d v="1899-12-30T05:01:31"/>
    <d v="1899-12-30T02:04:34"/>
    <d v="1899-12-30T02:30:46"/>
    <n v="1038"/>
    <x v="11"/>
    <x v="8"/>
    <n v="201201"/>
    <n v="3"/>
    <n v="2"/>
    <n v="20"/>
  </r>
  <r>
    <d v="2012-01-22T00:00:00"/>
    <d v="2012-01-22T00:00:00"/>
    <x v="2"/>
    <n v="3.11"/>
    <n v="0"/>
    <n v="33"/>
    <n v="27"/>
    <d v="1899-12-30T00:33:27"/>
    <d v="1899-12-30T00:10:45"/>
    <s v="R201101"/>
    <x v="209"/>
    <n v="5.5784753363228745"/>
    <n v="0"/>
    <x v="13"/>
    <m/>
    <d v="1899-12-30T04:41:48"/>
    <d v="1899-12-30T02:20:54"/>
    <d v="1899-12-30T04:41:48"/>
    <d v="1899-12-30T05:34:12"/>
    <d v="1899-12-30T02:20:54"/>
    <d v="1899-12-30T02:47:06"/>
    <n v="1924"/>
    <x v="11"/>
    <x v="8"/>
    <n v="201201"/>
    <n v="4"/>
    <n v="1"/>
    <n v="22"/>
  </r>
  <r>
    <d v="2012-01-23T00:00:00"/>
    <d v="2012-01-23T00:00:00"/>
    <x v="2"/>
    <n v="1.5"/>
    <n v="0"/>
    <n v="14"/>
    <n v="14"/>
    <d v="1899-12-30T00:14:14"/>
    <d v="1899-12-30T00:09:29"/>
    <s v="R201202"/>
    <x v="208"/>
    <n v="6.323185011709608"/>
    <n v="0"/>
    <x v="13"/>
    <m/>
    <d v="1899-12-30T04:08:37"/>
    <d v="1899-12-30T02:04:18"/>
    <d v="1899-12-30T04:08:37"/>
    <d v="1899-12-30T05:01:01"/>
    <d v="1899-12-30T02:04:18"/>
    <d v="1899-12-30T02:30:30"/>
    <n v="1018"/>
    <x v="11"/>
    <x v="8"/>
    <n v="201201"/>
    <n v="4"/>
    <n v="0"/>
    <n v="23"/>
  </r>
  <r>
    <d v="2012-01-24T00:00:00"/>
    <d v="2012-01-24T00:00:00"/>
    <x v="2"/>
    <n v="1"/>
    <n v="0"/>
    <n v="10"/>
    <n v="58"/>
    <d v="1899-12-30T00:10:58"/>
    <d v="1899-12-30T00:10:58"/>
    <s v="R201202"/>
    <x v="208"/>
    <n v="5.4711246200607944"/>
    <n v="0"/>
    <x v="13"/>
    <s v="ugghhhh"/>
    <d v="1899-12-30T04:47:20"/>
    <d v="1899-12-30T02:23:40"/>
    <d v="1899-12-30T04:47:20"/>
    <d v="1899-12-30T05:39:44"/>
    <d v="1899-12-30T02:23:40"/>
    <d v="1899-12-30T02:49:52"/>
    <n v="2033"/>
    <x v="11"/>
    <x v="8"/>
    <n v="201201"/>
    <n v="4"/>
    <n v="0"/>
    <n v="24"/>
  </r>
  <r>
    <d v="2012-01-25T00:00:00"/>
    <d v="2012-01-25T00:00:00"/>
    <x v="2"/>
    <n v="3"/>
    <n v="0"/>
    <n v="28"/>
    <n v="54"/>
    <d v="1899-12-30T00:28:54"/>
    <d v="1899-12-30T00:09:38"/>
    <s v="R201202"/>
    <x v="208"/>
    <n v="6.228373702422151"/>
    <n v="0"/>
    <x v="13"/>
    <m/>
    <d v="1899-12-30T04:12:24"/>
    <d v="1899-12-30T02:06:12"/>
    <d v="1899-12-30T04:12:24"/>
    <d v="1899-12-30T05:04:48"/>
    <d v="1899-12-30T02:06:12"/>
    <d v="1899-12-30T02:32:24"/>
    <n v="1116"/>
    <x v="11"/>
    <x v="8"/>
    <n v="201201"/>
    <n v="4"/>
    <n v="0"/>
    <n v="25"/>
  </r>
  <r>
    <d v="2012-01-26T00:00:00"/>
    <d v="2012-01-26T00:00:00"/>
    <x v="2"/>
    <n v="1"/>
    <n v="0"/>
    <n v="9"/>
    <n v="39"/>
    <d v="1899-12-30T00:09:39"/>
    <d v="1899-12-30T00:09:39"/>
    <s v="R201202"/>
    <x v="208"/>
    <n v="6.217616580310886"/>
    <n v="0"/>
    <x v="13"/>
    <m/>
    <d v="1899-12-30T04:12:50"/>
    <d v="1899-12-30T02:06:25"/>
    <d v="1899-12-30T04:12:50"/>
    <d v="1899-12-30T05:05:14"/>
    <d v="1899-12-30T02:06:25"/>
    <d v="1899-12-30T02:32:37"/>
    <n v="1126"/>
    <x v="11"/>
    <x v="8"/>
    <n v="201201"/>
    <n v="4"/>
    <n v="0"/>
    <n v="26"/>
  </r>
  <r>
    <d v="2012-01-27T00:00:00"/>
    <d v="2012-01-27T00:00:00"/>
    <x v="0"/>
    <n v="0.5"/>
    <n v="0"/>
    <n v="32"/>
    <n v="0"/>
    <d v="1899-12-30T00:32:00"/>
    <d v="1899-12-30T01:04:00"/>
    <s v="PHS"/>
    <x v="210"/>
    <n v="0.93750000000000067"/>
    <n v="0"/>
    <x v="13"/>
    <s v="Swam with Jake"/>
    <d v="1899-12-30T02:33:36"/>
    <d v="1899-12-30T01:16:48"/>
    <d v="1899-12-31T03:56:48"/>
    <d v="1899-12-31T04:49:12"/>
    <d v="1899-12-30T13:58:24"/>
    <d v="1899-12-30T14:24:36"/>
    <n v="3103"/>
    <x v="11"/>
    <x v="8"/>
    <n v="201201"/>
    <n v="4"/>
    <n v="0"/>
    <n v="27"/>
  </r>
  <r>
    <d v="2012-01-29T00:00:00"/>
    <d v="2012-01-29T00:00:00"/>
    <x v="2"/>
    <n v="3.9"/>
    <n v="0"/>
    <n v="44"/>
    <n v="39"/>
    <d v="1899-12-30T00:44:39"/>
    <d v="1899-12-30T00:11:27"/>
    <s v="R201201"/>
    <x v="211"/>
    <n v="5.2407614781634972"/>
    <n v="0"/>
    <x v="6"/>
    <s v="ugghhhh"/>
    <d v="1899-12-30T04:59:57"/>
    <d v="1899-12-30T02:29:59"/>
    <d v="1899-12-30T04:59:57"/>
    <d v="1899-12-30T05:52:21"/>
    <d v="1899-12-30T02:29:59"/>
    <d v="1899-12-30T02:56:11"/>
    <n v="2256"/>
    <x v="11"/>
    <x v="8"/>
    <n v="201201"/>
    <n v="5"/>
    <n v="1"/>
    <n v="29"/>
  </r>
  <r>
    <d v="2012-01-30T00:00:00"/>
    <d v="2012-01-30T00:00:00"/>
    <x v="1"/>
    <n v="4"/>
    <n v="0"/>
    <n v="15"/>
    <n v="0"/>
    <d v="1899-12-30T00:15:00"/>
    <d v="1899-12-30T00:03:45"/>
    <s v="NHF"/>
    <x v="212"/>
    <n v="16.000000000000014"/>
    <n v="0"/>
    <x v="13"/>
    <s v="Quick"/>
    <d v="1899-12-30T07:00:00"/>
    <d v="1899-12-30T03:30:00"/>
    <d v="1899-12-30T01:38:15"/>
    <d v="1899-12-30T02:30:39"/>
    <d v="1899-12-30T00:49:07"/>
    <d v="1899-12-30T01:15:20"/>
    <n v="335"/>
    <x v="11"/>
    <x v="8"/>
    <n v="201201"/>
    <n v="5"/>
    <n v="0"/>
    <n v="30"/>
  </r>
  <r>
    <d v="2012-02-01T00:00:00"/>
    <d v="2012-02-01T00:00:00"/>
    <x v="2"/>
    <n v="3.1"/>
    <n v="0"/>
    <n v="29"/>
    <n v="43"/>
    <d v="1899-12-30T00:29:43"/>
    <d v="1899-12-30T00:09:35"/>
    <s v="R201201"/>
    <x v="209"/>
    <n v="6.2591138530566512"/>
    <n v="0"/>
    <x v="13"/>
    <s v="Great"/>
    <d v="1899-12-30T04:11:09"/>
    <d v="1899-12-30T02:05:35"/>
    <d v="1899-12-30T04:11:09"/>
    <d v="1899-12-30T05:03:33"/>
    <d v="1899-12-30T02:05:35"/>
    <d v="1899-12-30T02:31:47"/>
    <n v="1088"/>
    <x v="11"/>
    <x v="9"/>
    <n v="201202"/>
    <n v="5"/>
    <n v="1"/>
    <n v="1"/>
  </r>
  <r>
    <d v="2012-02-02T00:00:00"/>
    <d v="2012-02-02T00:00:00"/>
    <x v="1"/>
    <n v="8"/>
    <n v="0"/>
    <n v="30"/>
    <n v="0"/>
    <d v="1899-12-30T00:30:00"/>
    <d v="1899-12-30T00:03:45"/>
    <s v="Spin"/>
    <x v="213"/>
    <n v="16.000000000000014"/>
    <n v="0"/>
    <x v="13"/>
    <s v="Boring"/>
    <d v="1899-12-30T07:00:00"/>
    <d v="1899-12-30T03:30:00"/>
    <d v="1899-12-30T01:38:15"/>
    <d v="1899-12-30T02:30:39"/>
    <d v="1899-12-30T00:49:07"/>
    <d v="1899-12-30T01:15:20"/>
    <n v="335"/>
    <x v="11"/>
    <x v="9"/>
    <n v="201202"/>
    <n v="5"/>
    <n v="0"/>
    <n v="2"/>
  </r>
  <r>
    <d v="2012-02-02T00:00:00"/>
    <d v="2012-02-02T00:00:00"/>
    <x v="2"/>
    <n v="1.62"/>
    <n v="0"/>
    <n v="15"/>
    <n v="0"/>
    <d v="1899-12-30T00:15:00"/>
    <d v="1899-12-30T00:09:16"/>
    <s v="R201202"/>
    <x v="208"/>
    <n v="6.4800000000000058"/>
    <n v="0"/>
    <x v="13"/>
    <s v="Steps"/>
    <d v="1899-12-30T04:02:36"/>
    <d v="1899-12-30T02:01:18"/>
    <d v="1899-12-30T04:02:36"/>
    <d v="1899-12-30T04:55:00"/>
    <d v="1899-12-30T02:01:18"/>
    <d v="1899-12-30T02:27:30"/>
    <n v="895"/>
    <x v="11"/>
    <x v="9"/>
    <n v="201202"/>
    <n v="5"/>
    <n v="0"/>
    <n v="2"/>
  </r>
  <r>
    <d v="2012-02-03T00:00:00"/>
    <d v="2012-02-03T00:00:00"/>
    <x v="2"/>
    <n v="1"/>
    <n v="0"/>
    <n v="9"/>
    <n v="20"/>
    <d v="1899-12-30T00:09:20"/>
    <d v="1899-12-30T00:09:20"/>
    <s v="R201202"/>
    <x v="208"/>
    <n v="6.4285714285714342"/>
    <n v="0"/>
    <x v="13"/>
    <s v="Hills"/>
    <d v="1899-12-30T04:04:32"/>
    <d v="1899-12-30T02:02:16"/>
    <d v="1899-12-30T04:04:32"/>
    <d v="1899-12-30T04:56:56"/>
    <d v="1899-12-30T02:02:16"/>
    <d v="1899-12-30T02:28:28"/>
    <n v="940"/>
    <x v="11"/>
    <x v="9"/>
    <n v="201202"/>
    <n v="5"/>
    <n v="0"/>
    <n v="3"/>
  </r>
  <r>
    <d v="2012-02-04T00:00:00"/>
    <d v="2012-02-04T00:00:00"/>
    <x v="2"/>
    <n v="4.0999999999999996"/>
    <n v="0"/>
    <n v="47"/>
    <n v="12"/>
    <d v="1899-12-30T00:47:12"/>
    <d v="1899-12-30T00:11:31"/>
    <s v="R201201"/>
    <x v="214"/>
    <n v="5.2118644067796644"/>
    <n v="0"/>
    <x v="5"/>
    <m/>
    <d v="1899-12-30T05:01:37"/>
    <d v="1899-12-30T02:30:49"/>
    <d v="1899-12-30T05:01:37"/>
    <d v="1899-12-30T05:54:01"/>
    <d v="1899-12-30T02:30:49"/>
    <d v="1899-12-30T02:57:01"/>
    <n v="2278"/>
    <x v="11"/>
    <x v="9"/>
    <n v="201202"/>
    <n v="5"/>
    <n v="0"/>
    <n v="4"/>
  </r>
  <r>
    <d v="2012-02-05T00:00:00"/>
    <d v="2012-02-05T00:00:00"/>
    <x v="0"/>
    <n v="0.71"/>
    <n v="0"/>
    <n v="28"/>
    <n v="30"/>
    <d v="1899-12-30T00:28:30"/>
    <d v="1899-12-30T00:40:08"/>
    <s v="PHS"/>
    <x v="215"/>
    <n v="1.4947368421052643"/>
    <n v="0"/>
    <x v="13"/>
    <s v="Swam 25 laps"/>
    <d v="1899-12-30T01:36:20"/>
    <d v="1899-12-30T00:48:10"/>
    <d v="1899-12-30T17:31:41"/>
    <d v="1899-12-30T18:24:05"/>
    <d v="1899-12-30T08:45:51"/>
    <d v="1899-12-30T09:12:03"/>
    <n v="3024"/>
    <x v="11"/>
    <x v="9"/>
    <n v="201202"/>
    <n v="6"/>
    <n v="0"/>
    <n v="5"/>
  </r>
  <r>
    <d v="2012-02-06T00:00:00"/>
    <d v="2012-02-06T00:00:00"/>
    <x v="1"/>
    <n v="4"/>
    <n v="0"/>
    <n v="15"/>
    <n v="0"/>
    <d v="1899-12-30T00:15:00"/>
    <d v="1899-12-30T00:03:45"/>
    <s v="NHF"/>
    <x v="212"/>
    <n v="16.000000000000014"/>
    <n v="0"/>
    <x v="13"/>
    <s v="Quick"/>
    <d v="1899-12-30T07:00:00"/>
    <d v="1899-12-30T03:30:00"/>
    <d v="1899-12-30T01:38:15"/>
    <d v="1899-12-30T02:30:39"/>
    <d v="1899-12-30T00:49:07"/>
    <d v="1899-12-30T01:15:20"/>
    <n v="335"/>
    <x v="11"/>
    <x v="9"/>
    <n v="201202"/>
    <n v="6"/>
    <n v="0"/>
    <n v="6"/>
  </r>
  <r>
    <d v="2012-02-07T00:00:00"/>
    <d v="2012-02-07T00:00:00"/>
    <x v="2"/>
    <n v="1.7"/>
    <n v="0"/>
    <n v="16"/>
    <n v="0"/>
    <d v="1899-12-30T00:16:00"/>
    <d v="1899-12-30T00:09:25"/>
    <s v="NHF"/>
    <x v="208"/>
    <n v="6.3750000000000044"/>
    <n v="0"/>
    <x v="13"/>
    <m/>
    <d v="1899-12-30T04:06:35"/>
    <d v="1899-12-30T02:03:18"/>
    <d v="1899-12-30T04:06:35"/>
    <d v="1899-12-30T04:58:59"/>
    <d v="1899-12-30T02:03:18"/>
    <d v="1899-12-30T02:29:30"/>
    <n v="980"/>
    <x v="11"/>
    <x v="9"/>
    <n v="201202"/>
    <n v="6"/>
    <n v="0"/>
    <n v="7"/>
  </r>
  <r>
    <d v="2012-02-08T00:00:00"/>
    <d v="2012-02-08T00:00:00"/>
    <x v="1"/>
    <n v="8"/>
    <n v="0"/>
    <n v="30"/>
    <n v="0"/>
    <d v="1899-12-30T00:30:00"/>
    <d v="1899-12-30T00:03:45"/>
    <s v="Spin"/>
    <x v="213"/>
    <n v="16.000000000000014"/>
    <n v="0"/>
    <x v="13"/>
    <m/>
    <d v="1899-12-30T07:00:00"/>
    <d v="1899-12-30T03:30:00"/>
    <d v="1899-12-30T01:38:15"/>
    <d v="1899-12-30T02:30:39"/>
    <d v="1899-12-30T00:49:07"/>
    <d v="1899-12-30T01:15:20"/>
    <n v="335"/>
    <x v="11"/>
    <x v="9"/>
    <n v="201202"/>
    <n v="6"/>
    <n v="0"/>
    <n v="8"/>
  </r>
  <r>
    <d v="2012-02-08T00:00:00"/>
    <d v="2012-02-08T00:00:00"/>
    <x v="2"/>
    <n v="2.08"/>
    <n v="0"/>
    <n v="20"/>
    <n v="30"/>
    <d v="1899-12-30T00:20:30"/>
    <d v="1899-12-30T00:09:51"/>
    <s v="NHF"/>
    <x v="208"/>
    <n v="6.087804878048785"/>
    <n v="0"/>
    <x v="13"/>
    <s v="Random - First 10 mins at 5.7 rest at 6.3"/>
    <d v="1899-12-30T04:18:13"/>
    <d v="1899-12-30T02:09:07"/>
    <d v="1899-12-30T04:18:13"/>
    <d v="1899-12-30T05:10:37"/>
    <d v="1899-12-30T02:09:07"/>
    <d v="1899-12-30T02:35:19"/>
    <n v="1302"/>
    <x v="11"/>
    <x v="9"/>
    <n v="201202"/>
    <n v="6"/>
    <n v="0"/>
    <n v="8"/>
  </r>
  <r>
    <d v="2012-02-10T00:00:00"/>
    <d v="2012-02-10T00:00:00"/>
    <x v="0"/>
    <n v="0.5"/>
    <n v="0"/>
    <n v="20"/>
    <n v="0"/>
    <d v="1899-12-30T00:20:00"/>
    <d v="1899-12-30T00:40:00"/>
    <s v="PHS"/>
    <x v="210"/>
    <n v="1.5000000000000013"/>
    <n v="0"/>
    <x v="13"/>
    <m/>
    <d v="1899-12-30T01:36:00"/>
    <d v="1899-12-30T00:48:00"/>
    <d v="1899-12-30T17:28:00"/>
    <d v="1899-12-30T18:20:24"/>
    <d v="1899-12-30T08:44:00"/>
    <d v="1899-12-30T09:10:12"/>
    <n v="2998"/>
    <x v="11"/>
    <x v="9"/>
    <n v="201202"/>
    <n v="6"/>
    <n v="1"/>
    <n v="10"/>
  </r>
  <r>
    <d v="2012-02-12T00:00:00"/>
    <d v="2012-02-12T00:00:00"/>
    <x v="2"/>
    <n v="7.5"/>
    <n v="1"/>
    <n v="35"/>
    <n v="58"/>
    <d v="1899-12-30T01:35:58"/>
    <d v="1899-12-30T00:12:48"/>
    <s v="R201201"/>
    <x v="16"/>
    <n v="4.6891281695033031"/>
    <n v="0"/>
    <x v="16"/>
    <s v="Ran with Kelly"/>
    <d v="1899-12-30T05:35:15"/>
    <d v="1899-12-30T02:47:37"/>
    <d v="1899-12-30T05:35:15"/>
    <d v="1899-12-30T06:27:39"/>
    <d v="1899-12-30T02:47:37"/>
    <d v="1899-12-30T03:13:49"/>
    <n v="2544"/>
    <x v="11"/>
    <x v="9"/>
    <n v="201202"/>
    <n v="7"/>
    <n v="1"/>
    <n v="12"/>
  </r>
  <r>
    <d v="2012-02-13T00:00:00"/>
    <d v="2012-02-13T00:00:00"/>
    <x v="1"/>
    <n v="5.25"/>
    <n v="0"/>
    <n v="20"/>
    <n v="0"/>
    <d v="1899-12-30T00:20:00"/>
    <d v="1899-12-30T00:03:49"/>
    <s v="NHF"/>
    <x v="208"/>
    <n v="15.750000000000012"/>
    <n v="0"/>
    <x v="13"/>
    <m/>
    <d v="1899-12-30T07:06:40"/>
    <d v="1899-12-30T03:33:20"/>
    <d v="1899-12-30T01:39:49"/>
    <d v="1899-12-30T02:32:13"/>
    <d v="1899-12-30T00:49:54"/>
    <d v="1899-12-30T01:16:06"/>
    <n v="362"/>
    <x v="11"/>
    <x v="9"/>
    <n v="201202"/>
    <n v="7"/>
    <n v="0"/>
    <n v="13"/>
  </r>
  <r>
    <d v="2012-02-14T00:00:00"/>
    <d v="2012-02-14T00:00:00"/>
    <x v="2"/>
    <n v="1"/>
    <n v="0"/>
    <n v="9"/>
    <n v="20"/>
    <d v="1899-12-30T00:09:20"/>
    <d v="1899-12-30T00:09:20"/>
    <s v="NHF"/>
    <x v="208"/>
    <n v="6.4285714285714342"/>
    <n v="0"/>
    <x v="13"/>
    <s v="Ran 6.5 for 1/2 then 7 then whatever 8 min miles is"/>
    <d v="1899-12-30T04:04:32"/>
    <d v="1899-12-30T02:02:16"/>
    <d v="1899-12-30T04:04:32"/>
    <d v="1899-12-30T04:56:56"/>
    <d v="1899-12-30T02:02:16"/>
    <d v="1899-12-30T02:28:28"/>
    <n v="940"/>
    <x v="11"/>
    <x v="9"/>
    <n v="201202"/>
    <n v="7"/>
    <n v="0"/>
    <n v="14"/>
  </r>
  <r>
    <d v="2012-02-15T00:00:00"/>
    <d v="2012-02-15T00:00:00"/>
    <x v="2"/>
    <n v="3.12"/>
    <n v="0"/>
    <n v="31"/>
    <n v="4"/>
    <d v="1899-12-30T00:31:04"/>
    <d v="1899-12-30T00:09:57"/>
    <s v="R201202"/>
    <x v="216"/>
    <n v="6.0257510729613779"/>
    <n v="0"/>
    <x v="6"/>
    <m/>
    <d v="1899-12-30T04:20:53"/>
    <d v="1899-12-30T02:10:26"/>
    <d v="1899-12-30T04:20:53"/>
    <d v="1899-12-30T05:13:17"/>
    <d v="1899-12-30T02:10:26"/>
    <d v="1899-12-30T02:36:38"/>
    <n v="1371"/>
    <x v="11"/>
    <x v="9"/>
    <n v="201202"/>
    <n v="7"/>
    <n v="0"/>
    <n v="15"/>
  </r>
  <r>
    <d v="2012-02-16T00:00:00"/>
    <d v="2012-02-16T00:00:00"/>
    <x v="0"/>
    <n v="0.71"/>
    <n v="0"/>
    <n v="27"/>
    <n v="47"/>
    <d v="1899-12-30T00:27:47"/>
    <d v="1899-12-30T00:39:08"/>
    <s v="PHS"/>
    <x v="215"/>
    <n v="1.5332933413317344"/>
    <n v="0"/>
    <x v="13"/>
    <s v="Swam 25 laps"/>
    <d v="1899-12-30T01:33:55"/>
    <d v="1899-12-30T00:46:57"/>
    <d v="1899-12-30T17:05:15"/>
    <d v="1899-12-30T17:57:39"/>
    <d v="1899-12-30T08:32:37"/>
    <d v="1899-12-30T08:58:49"/>
    <n v="2980"/>
    <x v="11"/>
    <x v="9"/>
    <n v="201202"/>
    <n v="7"/>
    <n v="0"/>
    <n v="16"/>
  </r>
  <r>
    <d v="2012-02-17T00:00:00"/>
    <d v="2012-02-17T00:00:00"/>
    <x v="2"/>
    <n v="3.15"/>
    <n v="0"/>
    <n v="29"/>
    <n v="59"/>
    <d v="1899-12-30T00:29:59"/>
    <d v="1899-12-30T00:09:31"/>
    <s v="R201202"/>
    <x v="216"/>
    <n v="6.303501945525297"/>
    <n v="0"/>
    <x v="6"/>
    <m/>
    <d v="1899-12-30T04:09:23"/>
    <d v="1899-12-30T02:04:42"/>
    <d v="1899-12-30T04:09:23"/>
    <d v="1899-12-30T05:01:47"/>
    <d v="1899-12-30T02:04:42"/>
    <d v="1899-12-30T02:30:54"/>
    <n v="1043"/>
    <x v="11"/>
    <x v="9"/>
    <n v="201202"/>
    <n v="7"/>
    <n v="0"/>
    <n v="17"/>
  </r>
  <r>
    <d v="2012-02-19T00:00:00"/>
    <d v="2012-02-19T00:00:00"/>
    <x v="2"/>
    <n v="7.5"/>
    <n v="1"/>
    <n v="18"/>
    <n v="39"/>
    <d v="1899-12-30T01:18:39"/>
    <d v="1899-12-30T00:10:29"/>
    <s v="R201201"/>
    <x v="16"/>
    <n v="5.7215511760966358"/>
    <n v="0"/>
    <x v="6"/>
    <m/>
    <d v="1899-12-30T04:34:45"/>
    <d v="1899-12-30T02:17:23"/>
    <d v="1899-12-30T04:34:45"/>
    <d v="1899-12-30T05:27:09"/>
    <d v="1899-12-30T02:17:23"/>
    <d v="1899-12-30T02:43:35"/>
    <n v="1773"/>
    <x v="11"/>
    <x v="9"/>
    <n v="201202"/>
    <n v="8"/>
    <n v="1"/>
    <n v="19"/>
  </r>
  <r>
    <d v="2012-02-21T00:00:00"/>
    <d v="2012-02-21T00:00:00"/>
    <x v="1"/>
    <n v="8"/>
    <n v="0"/>
    <n v="30"/>
    <n v="0"/>
    <d v="1899-12-30T00:30:00"/>
    <d v="1899-12-30T00:03:45"/>
    <s v="Spin"/>
    <x v="213"/>
    <n v="16.000000000000014"/>
    <n v="0"/>
    <x v="13"/>
    <s v="Boring"/>
    <d v="1899-12-30T07:00:00"/>
    <d v="1899-12-30T03:30:00"/>
    <d v="1899-12-30T01:38:15"/>
    <d v="1899-12-30T02:30:39"/>
    <d v="1899-12-30T00:49:07"/>
    <d v="1899-12-30T01:15:20"/>
    <n v="335"/>
    <x v="11"/>
    <x v="9"/>
    <n v="201202"/>
    <n v="8"/>
    <n v="1"/>
    <n v="21"/>
  </r>
  <r>
    <d v="2012-02-22T00:00:00"/>
    <d v="2012-02-22T00:00:00"/>
    <x v="2"/>
    <n v="4"/>
    <n v="0"/>
    <n v="39"/>
    <n v="13"/>
    <d v="1899-12-30T00:39:13"/>
    <d v="1899-12-30T00:09:48"/>
    <s v="R201202"/>
    <x v="217"/>
    <n v="6.1198470038249084"/>
    <n v="159"/>
    <x v="6"/>
    <m/>
    <d v="1899-12-30T04:16:52"/>
    <d v="1899-12-30T02:08:26"/>
    <d v="1899-12-30T04:16:52"/>
    <d v="1899-12-30T05:09:16"/>
    <d v="1899-12-30T02:08:26"/>
    <d v="1899-12-30T02:34:38"/>
    <n v="1249"/>
    <x v="11"/>
    <x v="9"/>
    <n v="201202"/>
    <n v="8"/>
    <n v="0"/>
    <n v="22"/>
  </r>
  <r>
    <d v="2012-02-23T00:00:00"/>
    <d v="2012-02-23T00:00:00"/>
    <x v="1"/>
    <n v="6"/>
    <n v="0"/>
    <n v="20"/>
    <n v="0"/>
    <d v="1899-12-30T00:20:00"/>
    <d v="1899-12-30T00:03:20"/>
    <s v="NHF"/>
    <x v="212"/>
    <n v="18.000000000000014"/>
    <n v="125"/>
    <x v="13"/>
    <m/>
    <d v="1899-12-30T06:13:20"/>
    <d v="1899-12-30T03:06:40"/>
    <d v="1899-12-30T01:27:20"/>
    <d v="1899-12-30T02:19:44"/>
    <d v="1899-12-30T00:43:40"/>
    <d v="1899-12-30T01:09:52"/>
    <n v="218"/>
    <x v="11"/>
    <x v="9"/>
    <n v="201202"/>
    <n v="8"/>
    <n v="0"/>
    <n v="23"/>
  </r>
  <r>
    <d v="2012-02-24T00:00:00"/>
    <d v="2012-02-24T00:00:00"/>
    <x v="0"/>
    <n v="0.71"/>
    <n v="0"/>
    <n v="27"/>
    <n v="29"/>
    <d v="1899-12-30T00:27:29"/>
    <d v="1899-12-30T00:38:43"/>
    <s v="PHS"/>
    <x v="210"/>
    <n v="1.5500303214069147"/>
    <n v="0"/>
    <x v="13"/>
    <s v="Swam 25 laps"/>
    <d v="1899-12-30T01:32:54"/>
    <d v="1899-12-30T00:46:27"/>
    <d v="1899-12-30T16:54:10"/>
    <d v="1899-12-30T17:46:34"/>
    <d v="1899-12-30T08:27:05"/>
    <d v="1899-12-30T08:53:17"/>
    <n v="2966"/>
    <x v="11"/>
    <x v="9"/>
    <n v="201202"/>
    <n v="8"/>
    <n v="0"/>
    <n v="24"/>
  </r>
  <r>
    <d v="2012-02-24T00:00:00"/>
    <d v="2012-02-24T00:00:00"/>
    <x v="1"/>
    <n v="10"/>
    <n v="0"/>
    <n v="45"/>
    <n v="0"/>
    <d v="1899-12-30T00:45:00"/>
    <d v="1899-12-30T00:04:30"/>
    <s v="Spin"/>
    <x v="218"/>
    <n v="13.333333333333343"/>
    <n v="147"/>
    <x v="13"/>
    <m/>
    <d v="1899-12-30T08:24:00"/>
    <d v="1899-12-30T04:12:00"/>
    <d v="1899-12-30T01:57:54"/>
    <d v="1899-12-30T02:50:18"/>
    <d v="1899-12-30T00:58:57"/>
    <d v="1899-12-30T01:25:09"/>
    <n v="581"/>
    <x v="11"/>
    <x v="9"/>
    <n v="201202"/>
    <n v="8"/>
    <n v="0"/>
    <n v="24"/>
  </r>
  <r>
    <d v="2012-02-24T00:00:00"/>
    <d v="2012-02-24T00:00:00"/>
    <x v="2"/>
    <n v="1"/>
    <n v="0"/>
    <n v="9"/>
    <n v="4"/>
    <d v="1899-12-30T00:09:04"/>
    <d v="1899-12-30T00:09:04"/>
    <s v="R201202"/>
    <x v="208"/>
    <n v="6.6176470588235343"/>
    <n v="150"/>
    <x v="13"/>
    <m/>
    <d v="1899-12-30T03:57:33"/>
    <d v="1899-12-30T01:58:46"/>
    <d v="1899-12-30T03:57:33"/>
    <d v="1899-12-30T04:49:57"/>
    <d v="1899-12-30T01:58:46"/>
    <d v="1899-12-30T02:24:58"/>
    <n v="832"/>
    <x v="11"/>
    <x v="9"/>
    <n v="201202"/>
    <n v="8"/>
    <n v="0"/>
    <n v="24"/>
  </r>
  <r>
    <d v="2012-02-26T00:00:00"/>
    <d v="2012-02-26T00:00:00"/>
    <x v="2"/>
    <n v="9.1999999999999993"/>
    <n v="1"/>
    <n v="43"/>
    <n v="22"/>
    <d v="1899-12-30T01:43:22"/>
    <d v="1899-12-30T00:11:14"/>
    <s v="R201201"/>
    <x v="219"/>
    <n v="5.3402128345694972"/>
    <n v="159"/>
    <x v="16"/>
    <m/>
    <d v="1899-12-30T04:54:22"/>
    <d v="1899-12-30T02:27:11"/>
    <d v="1899-12-30T04:54:22"/>
    <d v="1899-12-30T05:46:46"/>
    <d v="1899-12-30T02:27:11"/>
    <d v="1899-12-30T02:53:23"/>
    <n v="2163"/>
    <x v="11"/>
    <x v="9"/>
    <n v="201202"/>
    <n v="9"/>
    <n v="1"/>
    <n v="26"/>
  </r>
  <r>
    <d v="2012-02-29T00:00:00"/>
    <d v="2012-02-29T00:00:00"/>
    <x v="2"/>
    <n v="3"/>
    <n v="0"/>
    <n v="28"/>
    <n v="31"/>
    <d v="1899-12-30T00:28:31"/>
    <d v="1899-12-30T00:09:30"/>
    <s v="R201201"/>
    <x v="220"/>
    <n v="6.3120981881940441"/>
    <n v="150"/>
    <x v="13"/>
    <m/>
    <d v="1899-12-30T04:09:03"/>
    <d v="1899-12-30T02:04:31"/>
    <d v="1899-12-30T04:09:03"/>
    <d v="1899-12-30T05:01:27"/>
    <d v="1899-12-30T02:04:31"/>
    <d v="1899-12-30T02:30:43"/>
    <n v="1036"/>
    <x v="11"/>
    <x v="9"/>
    <n v="201202"/>
    <n v="9"/>
    <n v="2"/>
    <n v="29"/>
  </r>
  <r>
    <d v="2012-03-01T00:00:00"/>
    <d v="2012-03-01T00:00:00"/>
    <x v="1"/>
    <n v="6"/>
    <n v="0"/>
    <n v="20"/>
    <n v="0"/>
    <d v="1899-12-30T00:20:00"/>
    <d v="1899-12-30T00:03:20"/>
    <s v="NHF"/>
    <x v="212"/>
    <n v="18.000000000000014"/>
    <n v="120"/>
    <x v="13"/>
    <m/>
    <d v="1899-12-30T06:13:20"/>
    <d v="1899-12-30T03:06:40"/>
    <d v="1899-12-30T01:27:20"/>
    <d v="1899-12-30T02:19:44"/>
    <d v="1899-12-30T00:43:40"/>
    <d v="1899-12-30T01:09:52"/>
    <n v="218"/>
    <x v="11"/>
    <x v="10"/>
    <n v="201203"/>
    <n v="9"/>
    <n v="0"/>
    <n v="1"/>
  </r>
  <r>
    <d v="2012-03-02T00:00:00"/>
    <d v="2012-03-02T00:00:00"/>
    <x v="0"/>
    <n v="0.76"/>
    <n v="0"/>
    <n v="29"/>
    <n v="39"/>
    <d v="1899-12-30T00:29:39"/>
    <d v="1899-12-30T00:39:01"/>
    <s v="PHS"/>
    <x v="210"/>
    <n v="1.5379426644182137"/>
    <n v="0"/>
    <x v="13"/>
    <s v="Swam 27 Laps"/>
    <d v="1899-12-30T01:33:38"/>
    <d v="1899-12-30T00:46:49"/>
    <d v="1899-12-30T17:02:09"/>
    <d v="1899-12-30T17:54:33"/>
    <d v="1899-12-30T08:31:04"/>
    <d v="1899-12-30T08:57:16"/>
    <n v="2978"/>
    <x v="11"/>
    <x v="10"/>
    <n v="201203"/>
    <n v="9"/>
    <n v="0"/>
    <n v="2"/>
  </r>
  <r>
    <d v="2012-03-02T00:00:00"/>
    <d v="2012-03-02T00:00:00"/>
    <x v="1"/>
    <n v="6"/>
    <n v="0"/>
    <n v="20"/>
    <n v="0"/>
    <d v="1899-12-30T00:20:00"/>
    <d v="1899-12-30T00:03:20"/>
    <s v="YNHH"/>
    <x v="221"/>
    <n v="18.000000000000014"/>
    <n v="129"/>
    <x v="13"/>
    <m/>
    <d v="1899-12-30T06:13:20"/>
    <d v="1899-12-30T03:06:40"/>
    <d v="1899-12-30T01:27:20"/>
    <d v="1899-12-30T02:19:44"/>
    <d v="1899-12-30T00:43:40"/>
    <d v="1899-12-30T01:09:52"/>
    <n v="218"/>
    <x v="11"/>
    <x v="10"/>
    <n v="201203"/>
    <n v="9"/>
    <n v="0"/>
    <n v="2"/>
  </r>
  <r>
    <d v="2012-03-02T00:00:00"/>
    <d v="2012-03-02T00:00:00"/>
    <x v="2"/>
    <n v="1"/>
    <n v="0"/>
    <n v="9"/>
    <n v="49"/>
    <d v="1899-12-30T00:09:49"/>
    <d v="1899-12-30T00:09:49"/>
    <s v="R201201"/>
    <x v="220"/>
    <n v="6.1120543293718219"/>
    <n v="152"/>
    <x v="13"/>
    <m/>
    <d v="1899-12-30T04:17:12"/>
    <d v="1899-12-30T02:08:36"/>
    <d v="1899-12-30T04:17:12"/>
    <d v="1899-12-30T05:09:36"/>
    <d v="1899-12-30T02:08:36"/>
    <d v="1899-12-30T02:34:48"/>
    <n v="1258"/>
    <x v="11"/>
    <x v="10"/>
    <n v="201203"/>
    <n v="9"/>
    <n v="0"/>
    <n v="2"/>
  </r>
  <r>
    <d v="2012-03-04T00:00:00"/>
    <d v="2012-03-04T00:00:00"/>
    <x v="2"/>
    <n v="9.1999999999999993"/>
    <n v="1"/>
    <n v="43"/>
    <n v="56"/>
    <d v="1899-12-30T01:43:56"/>
    <d v="1899-12-30T00:11:18"/>
    <s v="R201201"/>
    <x v="219"/>
    <n v="5.3110968569595931"/>
    <n v="154"/>
    <x v="5"/>
    <m/>
    <d v="1899-12-30T04:55:59"/>
    <d v="1899-12-30T02:28:00"/>
    <d v="1899-12-30T04:55:59"/>
    <d v="1899-12-30T05:48:23"/>
    <d v="1899-12-30T02:28:00"/>
    <d v="1899-12-30T02:54:12"/>
    <n v="2195"/>
    <x v="11"/>
    <x v="10"/>
    <n v="201203"/>
    <n v="10"/>
    <n v="1"/>
    <n v="4"/>
  </r>
  <r>
    <d v="2012-03-05T00:00:00"/>
    <d v="2012-03-05T00:00:00"/>
    <x v="1"/>
    <n v="6"/>
    <n v="0"/>
    <n v="20"/>
    <n v="0"/>
    <d v="1899-12-30T00:20:00"/>
    <d v="1899-12-30T00:03:20"/>
    <s v="NHF"/>
    <x v="212"/>
    <n v="18.000000000000014"/>
    <n v="116"/>
    <x v="13"/>
    <m/>
    <d v="1899-12-30T06:13:20"/>
    <d v="1899-12-30T03:06:40"/>
    <d v="1899-12-30T01:27:20"/>
    <d v="1899-12-30T02:19:44"/>
    <d v="1899-12-30T00:43:40"/>
    <d v="1899-12-30T01:09:52"/>
    <n v="218"/>
    <x v="11"/>
    <x v="10"/>
    <n v="201203"/>
    <n v="10"/>
    <n v="0"/>
    <n v="5"/>
  </r>
  <r>
    <d v="2012-03-06T00:00:00"/>
    <d v="2012-03-06T00:00:00"/>
    <x v="2"/>
    <n v="3.55"/>
    <n v="0"/>
    <n v="35"/>
    <n v="1"/>
    <d v="1899-12-30T00:35:01"/>
    <d v="1899-12-30T00:09:52"/>
    <s v="NHF"/>
    <x v="208"/>
    <n v="6.0828177058543593"/>
    <n v="145"/>
    <x v="0"/>
    <m/>
    <d v="1899-12-30T04:18:26"/>
    <d v="1899-12-30T02:09:13"/>
    <d v="1899-12-30T04:18:26"/>
    <d v="1899-12-30T05:10:50"/>
    <d v="1899-12-30T02:09:13"/>
    <d v="1899-12-30T02:35:25"/>
    <n v="1311"/>
    <x v="11"/>
    <x v="10"/>
    <n v="201203"/>
    <n v="10"/>
    <n v="0"/>
    <n v="6"/>
  </r>
  <r>
    <d v="2012-03-09T00:00:00"/>
    <d v="2012-03-09T00:00:00"/>
    <x v="0"/>
    <n v="0.85"/>
    <n v="0"/>
    <n v="35"/>
    <n v="0"/>
    <d v="1899-12-30T00:35:00"/>
    <d v="1899-12-30T00:41:11"/>
    <s v="PHS"/>
    <x v="210"/>
    <n v="1.4571428571428582"/>
    <n v="0"/>
    <x v="0"/>
    <s v="Swam 30 laps"/>
    <d v="1899-12-30T01:38:49"/>
    <d v="1899-12-30T00:49:25"/>
    <d v="1899-12-30T17:58:49"/>
    <d v="1899-12-30T18:51:13"/>
    <d v="1899-12-30T08:59:25"/>
    <d v="1899-12-30T09:25:37"/>
    <n v="3040"/>
    <x v="11"/>
    <x v="10"/>
    <n v="201203"/>
    <n v="10"/>
    <n v="2"/>
    <n v="9"/>
  </r>
  <r>
    <d v="2012-03-09T00:00:00"/>
    <d v="2012-03-09T00:00:00"/>
    <x v="1"/>
    <n v="8.6"/>
    <n v="0"/>
    <n v="49"/>
    <n v="51"/>
    <d v="1899-12-30T00:49:51"/>
    <d v="1899-12-30T00:05:48"/>
    <s v="Si"/>
    <x v="222"/>
    <n v="10.351053159478443"/>
    <n v="127"/>
    <x v="5"/>
    <m/>
    <d v="1899-12-30T10:49:13"/>
    <d v="1899-12-30T05:24:36"/>
    <d v="1899-12-30T02:31:52"/>
    <d v="1899-12-30T03:24:16"/>
    <d v="1899-12-30T01:15:56"/>
    <d v="1899-12-30T01:42:08"/>
    <n v="682"/>
    <x v="11"/>
    <x v="10"/>
    <n v="201203"/>
    <n v="10"/>
    <n v="0"/>
    <n v="9"/>
  </r>
  <r>
    <d v="2012-03-11T00:00:00"/>
    <d v="2012-03-11T00:00:00"/>
    <x v="2"/>
    <n v="10.1"/>
    <n v="1"/>
    <n v="54"/>
    <n v="34"/>
    <d v="1899-12-30T01:54:34"/>
    <d v="1899-12-30T00:11:21"/>
    <s v="R201201"/>
    <x v="223"/>
    <n v="5.2894966540587758"/>
    <n v="162"/>
    <x v="6"/>
    <s v="Stupid Hills"/>
    <d v="1899-12-30T04:57:12"/>
    <d v="1899-12-30T02:28:36"/>
    <d v="1899-12-30T04:57:12"/>
    <d v="1899-12-30T05:49:36"/>
    <d v="1899-12-30T02:28:36"/>
    <d v="1899-12-30T02:54:48"/>
    <n v="2218"/>
    <x v="11"/>
    <x v="10"/>
    <n v="201203"/>
    <n v="11"/>
    <n v="1"/>
    <n v="11"/>
  </r>
  <r>
    <d v="2012-03-14T00:00:00"/>
    <d v="2012-03-14T00:00:00"/>
    <x v="2"/>
    <n v="3.1"/>
    <n v="0"/>
    <n v="28"/>
    <n v="32"/>
    <d v="1899-12-30T00:28:32"/>
    <d v="1899-12-30T00:09:12"/>
    <s v="R201202"/>
    <x v="224"/>
    <n v="6.5186915887850514"/>
    <n v="162"/>
    <x v="22"/>
    <m/>
    <d v="1899-12-30T04:01:09"/>
    <d v="1899-12-30T02:00:35"/>
    <d v="1899-12-30T04:01:09"/>
    <d v="1899-12-30T04:53:33"/>
    <d v="1899-12-30T02:00:35"/>
    <d v="1899-12-30T02:26:47"/>
    <n v="871"/>
    <x v="11"/>
    <x v="10"/>
    <n v="201203"/>
    <n v="11"/>
    <n v="2"/>
    <n v="14"/>
  </r>
  <r>
    <d v="2012-03-15T00:00:00"/>
    <d v="2012-03-15T00:00:00"/>
    <x v="0"/>
    <n v="0.85"/>
    <n v="0"/>
    <n v="35"/>
    <n v="0"/>
    <d v="1899-12-30T00:35:00"/>
    <d v="1899-12-30T00:41:11"/>
    <s v="PHS"/>
    <x v="210"/>
    <n v="1.4571428571428582"/>
    <n v="0"/>
    <x v="13"/>
    <s v="Swam 30 laps"/>
    <d v="1899-12-30T01:38:49"/>
    <d v="1899-12-30T00:49:25"/>
    <d v="1899-12-30T17:58:49"/>
    <d v="1899-12-30T18:51:13"/>
    <d v="1899-12-30T08:59:25"/>
    <d v="1899-12-30T09:25:37"/>
    <n v="3040"/>
    <x v="11"/>
    <x v="10"/>
    <n v="201203"/>
    <n v="11"/>
    <n v="0"/>
    <n v="15"/>
  </r>
  <r>
    <d v="2012-03-17T00:00:00"/>
    <d v="2012-03-17T00:00:00"/>
    <x v="2"/>
    <n v="3.56"/>
    <n v="0"/>
    <n v="37"/>
    <n v="41"/>
    <d v="1899-12-30T00:37:41"/>
    <d v="1899-12-30T00:10:35"/>
    <s v="Newton"/>
    <x v="225"/>
    <n v="5.6682883679787759"/>
    <n v="161"/>
    <x v="14"/>
    <m/>
    <d v="1899-12-30T04:37:20"/>
    <d v="1899-12-30T02:18:40"/>
    <d v="1899-12-30T04:37:20"/>
    <d v="1899-12-30T05:29:44"/>
    <d v="1899-12-30T02:18:40"/>
    <d v="1899-12-30T02:44:52"/>
    <n v="1834"/>
    <x v="11"/>
    <x v="10"/>
    <n v="201203"/>
    <n v="11"/>
    <n v="1"/>
    <n v="17"/>
  </r>
  <r>
    <d v="2012-03-18T00:00:00"/>
    <d v="2012-03-18T00:00:00"/>
    <x v="1"/>
    <n v="10.5"/>
    <n v="0"/>
    <n v="42"/>
    <n v="9"/>
    <d v="1899-12-30T00:42:09"/>
    <d v="1899-12-30T00:04:01"/>
    <s v="Ciocci"/>
    <x v="0"/>
    <n v="14.946619217081862"/>
    <n v="141"/>
    <x v="19"/>
    <m/>
    <d v="1899-12-30T07:29:36"/>
    <d v="1899-12-30T03:44:48"/>
    <d v="1899-12-30T01:45:10"/>
    <d v="1899-12-30T02:37:34"/>
    <d v="1899-12-30T00:52:35"/>
    <d v="1899-12-30T01:18:47"/>
    <n v="448"/>
    <x v="11"/>
    <x v="10"/>
    <n v="201203"/>
    <n v="12"/>
    <n v="0"/>
    <n v="18"/>
  </r>
  <r>
    <d v="2012-03-20T00:00:00"/>
    <d v="2012-03-20T00:00:00"/>
    <x v="2"/>
    <n v="3.1"/>
    <n v="0"/>
    <n v="28"/>
    <n v="21"/>
    <d v="1899-12-30T00:28:21"/>
    <d v="1899-12-30T00:09:09"/>
    <s v="R201202"/>
    <x v="224"/>
    <n v="6.5608465608465663"/>
    <n v="159"/>
    <x v="22"/>
    <m/>
    <d v="1899-12-30T03:59:36"/>
    <d v="1899-12-30T01:59:48"/>
    <d v="1899-12-30T03:59:36"/>
    <d v="1899-12-30T04:52:00"/>
    <d v="1899-12-30T01:59:48"/>
    <d v="1899-12-30T02:26:00"/>
    <n v="853"/>
    <x v="11"/>
    <x v="10"/>
    <n v="201203"/>
    <n v="12"/>
    <n v="1"/>
    <n v="20"/>
  </r>
  <r>
    <d v="2012-03-21T00:00:00"/>
    <d v="2012-03-21T00:00:00"/>
    <x v="1"/>
    <n v="8"/>
    <n v="0"/>
    <n v="30"/>
    <n v="0"/>
    <d v="1899-12-30T00:30:00"/>
    <d v="1899-12-30T00:03:45"/>
    <s v="Spin"/>
    <x v="213"/>
    <n v="16.000000000000014"/>
    <n v="0"/>
    <x v="0"/>
    <m/>
    <d v="1899-12-30T07:00:00"/>
    <d v="1899-12-30T03:30:00"/>
    <d v="1899-12-30T01:38:15"/>
    <d v="1899-12-30T02:30:39"/>
    <d v="1899-12-30T00:49:07"/>
    <d v="1899-12-30T01:15:20"/>
    <n v="335"/>
    <x v="11"/>
    <x v="10"/>
    <n v="201203"/>
    <n v="12"/>
    <n v="0"/>
    <n v="21"/>
  </r>
  <r>
    <d v="2012-03-22T00:00:00"/>
    <d v="2012-03-22T00:00:00"/>
    <x v="2"/>
    <n v="3.1"/>
    <n v="0"/>
    <n v="28"/>
    <n v="43"/>
    <d v="1899-12-30T00:28:43"/>
    <d v="1899-12-30T00:09:16"/>
    <s v="R201202"/>
    <x v="224"/>
    <n v="6.4770748694138192"/>
    <n v="0"/>
    <x v="22"/>
    <m/>
    <d v="1899-12-30T04:02:42"/>
    <d v="1899-12-30T02:01:21"/>
    <d v="1899-12-30T04:02:42"/>
    <d v="1899-12-30T04:55:06"/>
    <d v="1899-12-30T02:01:21"/>
    <d v="1899-12-30T02:27:33"/>
    <n v="896"/>
    <x v="11"/>
    <x v="10"/>
    <n v="201203"/>
    <n v="12"/>
    <n v="0"/>
    <n v="22"/>
  </r>
  <r>
    <d v="2012-03-23T00:00:00"/>
    <d v="2012-03-23T00:00:00"/>
    <x v="0"/>
    <n v="0.93"/>
    <n v="0"/>
    <n v="33"/>
    <n v="45"/>
    <d v="1899-12-30T00:33:45"/>
    <d v="1899-12-30T00:36:17"/>
    <s v="PHS"/>
    <x v="226"/>
    <n v="1.6533333333333347"/>
    <n v="0"/>
    <x v="0"/>
    <m/>
    <d v="1899-12-30T01:27:06"/>
    <d v="1899-12-30T00:43:33"/>
    <d v="1899-12-30T15:50:48"/>
    <d v="1899-12-30T16:43:12"/>
    <d v="1899-12-30T07:55:24"/>
    <d v="1899-12-30T08:21:36"/>
    <n v="2908"/>
    <x v="11"/>
    <x v="10"/>
    <n v="201203"/>
    <n v="12"/>
    <n v="0"/>
    <n v="23"/>
  </r>
  <r>
    <d v="2012-03-24T00:00:00"/>
    <d v="2012-03-24T00:00:00"/>
    <x v="2"/>
    <n v="13.1"/>
    <n v="2"/>
    <n v="14"/>
    <n v="12"/>
    <d v="1899-12-30T02:14:12"/>
    <d v="1899-12-30T00:10:15"/>
    <s v="R201201"/>
    <x v="227"/>
    <n v="5.8569299552906147"/>
    <n v="0"/>
    <x v="14"/>
    <m/>
    <d v="1899-12-30T04:28:24"/>
    <d v="1899-12-30T02:14:12"/>
    <d v="1899-12-30T04:28:24"/>
    <d v="1899-12-30T05:20:48"/>
    <d v="1899-12-30T02:14:12"/>
    <d v="1899-12-30T02:40:24"/>
    <n v="1592"/>
    <x v="11"/>
    <x v="10"/>
    <n v="201203"/>
    <n v="12"/>
    <n v="0"/>
    <n v="24"/>
  </r>
  <r>
    <d v="2012-03-24T00:00:00"/>
    <d v="2012-03-24T00:00:00"/>
    <x v="8"/>
    <n v="1"/>
    <n v="0"/>
    <n v="9"/>
    <n v="56"/>
    <d v="1899-12-30T00:09:56"/>
    <d v="1899-12-30T00:09:56"/>
    <s v="R201201"/>
    <x v="227"/>
    <n v="6.0402684563758431"/>
    <n v="0"/>
    <x v="14"/>
    <m/>
    <d v="1899-12-30T00:00:00"/>
    <d v="1899-12-30T00:00:00"/>
    <d v="1899-12-30T04:20:15"/>
    <d v="1899-12-30T05:12:39"/>
    <d v="1899-12-30T02:10:08"/>
    <d v="1899-12-30T02:36:20"/>
    <n v="1358"/>
    <x v="11"/>
    <x v="10"/>
    <n v="201203"/>
    <n v="12"/>
    <n v="0"/>
    <n v="24"/>
  </r>
  <r>
    <d v="2012-03-24T00:00:00"/>
    <d v="2012-03-24T00:00:00"/>
    <x v="9"/>
    <n v="1"/>
    <n v="0"/>
    <n v="9"/>
    <n v="57"/>
    <d v="1899-12-30T00:09:57"/>
    <d v="1899-12-30T00:09:57"/>
    <s v="R201201"/>
    <x v="227"/>
    <n v="6.030150753768849"/>
    <n v="0"/>
    <x v="14"/>
    <m/>
    <d v="1899-12-30T00:00:00"/>
    <d v="1899-12-30T00:00:00"/>
    <d v="1899-12-30T04:20:41"/>
    <d v="1899-12-30T05:13:05"/>
    <d v="1899-12-30T02:10:21"/>
    <d v="1899-12-30T02:36:33"/>
    <n v="1365"/>
    <x v="11"/>
    <x v="10"/>
    <n v="201203"/>
    <n v="12"/>
    <n v="0"/>
    <n v="24"/>
  </r>
  <r>
    <d v="2012-03-24T00:00:00"/>
    <d v="2012-03-24T00:00:00"/>
    <x v="10"/>
    <n v="1"/>
    <n v="0"/>
    <n v="9"/>
    <n v="44"/>
    <d v="1899-12-30T00:09:44"/>
    <d v="1899-12-30T00:09:44"/>
    <s v="R201201"/>
    <x v="227"/>
    <n v="6.1643835616438407"/>
    <n v="0"/>
    <x v="14"/>
    <m/>
    <d v="1899-12-30T00:00:00"/>
    <d v="1899-12-30T00:00:00"/>
    <d v="1899-12-30T04:15:01"/>
    <d v="1899-12-30T05:07:25"/>
    <d v="1899-12-30T02:07:30"/>
    <d v="1899-12-30T02:33:42"/>
    <n v="1200"/>
    <x v="11"/>
    <x v="10"/>
    <n v="201203"/>
    <n v="12"/>
    <n v="0"/>
    <n v="24"/>
  </r>
  <r>
    <d v="2012-03-24T00:00:00"/>
    <d v="2012-03-24T00:00:00"/>
    <x v="11"/>
    <n v="1"/>
    <n v="0"/>
    <n v="9"/>
    <n v="42"/>
    <d v="1899-12-30T00:09:42"/>
    <d v="1899-12-30T00:09:42"/>
    <s v="R201201"/>
    <x v="227"/>
    <n v="6.1855670103092839"/>
    <n v="0"/>
    <x v="14"/>
    <m/>
    <d v="1899-12-30T00:00:00"/>
    <d v="1899-12-30T00:00:00"/>
    <d v="1899-12-30T04:14:08"/>
    <d v="1899-12-30T05:06:32"/>
    <d v="1899-12-30T02:07:04"/>
    <d v="1899-12-30T02:33:16"/>
    <n v="1171"/>
    <x v="11"/>
    <x v="10"/>
    <n v="201203"/>
    <n v="12"/>
    <n v="0"/>
    <n v="24"/>
  </r>
  <r>
    <d v="2012-03-24T00:00:00"/>
    <d v="2012-03-24T00:00:00"/>
    <x v="12"/>
    <n v="1"/>
    <n v="0"/>
    <n v="9"/>
    <n v="52"/>
    <d v="1899-12-30T00:09:52"/>
    <d v="1899-12-30T00:09:52"/>
    <s v="R201201"/>
    <x v="227"/>
    <n v="6.081081081081086"/>
    <n v="0"/>
    <x v="14"/>
    <m/>
    <d v="1899-12-30T00:00:00"/>
    <d v="1899-12-30T00:00:00"/>
    <d v="1899-12-30T04:18:30"/>
    <d v="1899-12-30T05:10:54"/>
    <d v="1899-12-30T02:09:15"/>
    <d v="1899-12-30T02:35:27"/>
    <n v="1313"/>
    <x v="11"/>
    <x v="10"/>
    <n v="201203"/>
    <n v="12"/>
    <n v="0"/>
    <n v="24"/>
  </r>
  <r>
    <d v="2012-03-24T00:00:00"/>
    <d v="2012-03-24T00:00:00"/>
    <x v="13"/>
    <n v="1"/>
    <n v="0"/>
    <n v="10"/>
    <n v="18"/>
    <d v="1899-12-30T00:10:18"/>
    <d v="1899-12-30T00:10:18"/>
    <s v="R201201"/>
    <x v="227"/>
    <n v="5.8252427184466056"/>
    <n v="0"/>
    <x v="14"/>
    <m/>
    <d v="1899-12-30T00:00:00"/>
    <d v="1899-12-30T00:00:00"/>
    <d v="1899-12-30T04:29:52"/>
    <d v="1899-12-30T05:22:16"/>
    <d v="1899-12-30T02:14:56"/>
    <d v="1899-12-30T02:41:08"/>
    <n v="1638"/>
    <x v="11"/>
    <x v="10"/>
    <n v="201203"/>
    <n v="12"/>
    <n v="0"/>
    <n v="24"/>
  </r>
  <r>
    <d v="2012-03-24T00:00:00"/>
    <d v="2012-03-24T00:00:00"/>
    <x v="14"/>
    <n v="1"/>
    <n v="0"/>
    <n v="10"/>
    <n v="4"/>
    <d v="1899-12-30T00:10:04"/>
    <d v="1899-12-30T00:10:04"/>
    <s v="R201201"/>
    <x v="227"/>
    <n v="5.9602649006622563"/>
    <n v="0"/>
    <x v="14"/>
    <m/>
    <d v="1899-12-30T00:00:00"/>
    <d v="1899-12-30T00:00:00"/>
    <d v="1899-12-30T04:23:45"/>
    <d v="1899-12-30T05:16:09"/>
    <d v="1899-12-30T02:11:52"/>
    <d v="1899-12-30T02:38:04"/>
    <n v="1474"/>
    <x v="11"/>
    <x v="10"/>
    <n v="201203"/>
    <n v="12"/>
    <n v="0"/>
    <n v="24"/>
  </r>
  <r>
    <d v="2012-03-24T00:00:00"/>
    <d v="2012-03-24T00:00:00"/>
    <x v="15"/>
    <n v="1"/>
    <n v="0"/>
    <n v="10"/>
    <n v="40"/>
    <d v="1899-12-30T00:10:40"/>
    <d v="1899-12-30T00:10:40"/>
    <s v="R201201"/>
    <x v="227"/>
    <n v="5.6250000000000044"/>
    <n v="0"/>
    <x v="14"/>
    <m/>
    <d v="1899-12-30T00:00:00"/>
    <d v="1899-12-30T00:00:00"/>
    <d v="1899-12-30T04:39:28"/>
    <d v="1899-12-30T05:31:52"/>
    <d v="1899-12-30T02:19:44"/>
    <d v="1899-12-30T02:45:56"/>
    <n v="1871"/>
    <x v="11"/>
    <x v="10"/>
    <n v="201203"/>
    <n v="12"/>
    <n v="0"/>
    <n v="24"/>
  </r>
  <r>
    <d v="2012-03-24T00:00:00"/>
    <d v="2012-03-24T00:00:00"/>
    <x v="16"/>
    <n v="1"/>
    <n v="0"/>
    <n v="10"/>
    <n v="35"/>
    <d v="1899-12-30T00:10:35"/>
    <d v="1899-12-30T00:10:35"/>
    <s v="R201201"/>
    <x v="227"/>
    <n v="5.6692913385826813"/>
    <n v="0"/>
    <x v="14"/>
    <m/>
    <d v="1899-12-30T00:00:00"/>
    <d v="1899-12-30T00:00:00"/>
    <d v="1899-12-30T04:37:17"/>
    <d v="1899-12-30T05:29:41"/>
    <d v="1899-12-30T02:18:38"/>
    <d v="1899-12-30T02:44:51"/>
    <n v="1831"/>
    <x v="11"/>
    <x v="10"/>
    <n v="201203"/>
    <n v="12"/>
    <n v="0"/>
    <n v="24"/>
  </r>
  <r>
    <d v="2012-03-24T00:00:00"/>
    <d v="2012-03-24T00:00:00"/>
    <x v="17"/>
    <n v="1"/>
    <n v="0"/>
    <n v="9"/>
    <n v="50"/>
    <d v="1899-12-30T00:09:50"/>
    <d v="1899-12-30T00:09:50"/>
    <s v="R201201"/>
    <x v="227"/>
    <n v="6.1016949152542415"/>
    <n v="0"/>
    <x v="14"/>
    <m/>
    <d v="1899-12-30T00:00:00"/>
    <d v="1899-12-30T00:00:00"/>
    <d v="1899-12-30T04:17:38"/>
    <d v="1899-12-30T05:10:02"/>
    <d v="1899-12-30T02:08:49"/>
    <d v="1899-12-30T02:35:01"/>
    <n v="1276"/>
    <x v="11"/>
    <x v="10"/>
    <n v="201203"/>
    <n v="12"/>
    <n v="0"/>
    <n v="24"/>
  </r>
  <r>
    <d v="2012-03-24T00:00:00"/>
    <d v="2012-03-24T00:00:00"/>
    <x v="18"/>
    <n v="1"/>
    <n v="0"/>
    <n v="10"/>
    <n v="53"/>
    <d v="1899-12-30T00:10:53"/>
    <d v="1899-12-30T00:10:53"/>
    <s v="R201201"/>
    <x v="227"/>
    <n v="5.5130168453292541"/>
    <n v="0"/>
    <x v="14"/>
    <m/>
    <d v="1899-12-30T00:00:00"/>
    <d v="1899-12-30T00:00:00"/>
    <d v="1899-12-30T04:45:09"/>
    <d v="1899-12-30T05:37:33"/>
    <d v="1899-12-30T02:22:34"/>
    <d v="1899-12-30T02:48:46"/>
    <n v="1996"/>
    <x v="11"/>
    <x v="10"/>
    <n v="201203"/>
    <n v="12"/>
    <n v="0"/>
    <n v="24"/>
  </r>
  <r>
    <d v="2012-03-24T00:00:00"/>
    <d v="2012-03-24T00:00:00"/>
    <x v="19"/>
    <n v="1"/>
    <n v="0"/>
    <n v="10"/>
    <n v="36"/>
    <d v="1899-12-30T00:10:36"/>
    <d v="1899-12-30T00:10:36"/>
    <s v="R201201"/>
    <x v="227"/>
    <n v="5.660377358490571"/>
    <n v="0"/>
    <x v="14"/>
    <m/>
    <d v="1899-12-30T00:00:00"/>
    <d v="1899-12-30T00:00:00"/>
    <d v="1899-12-30T04:37:43"/>
    <d v="1899-12-30T05:30:07"/>
    <d v="1899-12-30T02:18:52"/>
    <d v="1899-12-30T02:45:04"/>
    <n v="1840"/>
    <x v="11"/>
    <x v="10"/>
    <n v="201203"/>
    <n v="12"/>
    <n v="0"/>
    <n v="24"/>
  </r>
  <r>
    <d v="2012-03-24T00:00:00"/>
    <d v="2012-03-24T00:00:00"/>
    <x v="20"/>
    <n v="1"/>
    <n v="0"/>
    <n v="11"/>
    <n v="10"/>
    <d v="1899-12-30T00:11:10"/>
    <d v="1899-12-30T00:11:10"/>
    <s v="R201201"/>
    <x v="227"/>
    <n v="5.3731343283582138"/>
    <n v="0"/>
    <x v="14"/>
    <m/>
    <d v="1899-12-30T00:00:00"/>
    <d v="1899-12-30T00:00:00"/>
    <d v="1899-12-30T04:52:34"/>
    <d v="1899-12-30T05:44:58"/>
    <d v="1899-12-30T02:26:17"/>
    <d v="1899-12-30T02:52:29"/>
    <n v="2143"/>
    <x v="11"/>
    <x v="10"/>
    <n v="201203"/>
    <n v="12"/>
    <n v="0"/>
    <n v="24"/>
  </r>
  <r>
    <d v="2012-03-24T00:00:00"/>
    <d v="2012-03-24T00:00:00"/>
    <x v="21"/>
    <n v="0.1"/>
    <n v="0"/>
    <n v="0"/>
    <n v="55"/>
    <d v="1899-12-30T00:00:55"/>
    <d v="1899-12-30T00:09:10"/>
    <s v="R201201"/>
    <x v="227"/>
    <n v="6.5454545454545521"/>
    <n v="0"/>
    <x v="14"/>
    <m/>
    <d v="1899-12-30T00:00:00"/>
    <d v="1899-12-30T00:00:00"/>
    <d v="1899-12-30T04:00:10"/>
    <d v="1899-12-30T04:52:34"/>
    <d v="1899-12-30T02:00:05"/>
    <d v="1899-12-30T02:26:17"/>
    <n v="860"/>
    <x v="11"/>
    <x v="10"/>
    <n v="201203"/>
    <n v="12"/>
    <n v="0"/>
    <n v="24"/>
  </r>
  <r>
    <d v="2012-03-25T00:00:00"/>
    <d v="2012-03-25T00:00:00"/>
    <x v="1"/>
    <n v="8.17"/>
    <n v="0"/>
    <n v="52"/>
    <n v="19"/>
    <d v="1899-12-30T00:52:19"/>
    <d v="1899-12-30T00:06:24"/>
    <s v="Si"/>
    <x v="228"/>
    <n v="9.3698630136986374"/>
    <n v="0"/>
    <x v="19"/>
    <m/>
    <d v="1899-12-30T11:57:12"/>
    <d v="1899-12-30T05:58:36"/>
    <d v="1899-12-30T02:47:46"/>
    <d v="1899-12-30T03:40:10"/>
    <d v="1899-12-30T01:23:53"/>
    <d v="1899-12-30T01:50:05"/>
    <n v="694"/>
    <x v="11"/>
    <x v="10"/>
    <n v="201203"/>
    <n v="13"/>
    <n v="0"/>
    <n v="25"/>
  </r>
  <r>
    <d v="2012-03-27T00:00:00"/>
    <d v="2012-03-27T00:00:00"/>
    <x v="1"/>
    <n v="10.5"/>
    <n v="0"/>
    <n v="31"/>
    <n v="11"/>
    <d v="1899-12-30T00:31:11"/>
    <d v="1899-12-30T00:02:58"/>
    <s v="YNHH"/>
    <x v="229"/>
    <n v="20.203099946552666"/>
    <n v="0"/>
    <x v="13"/>
    <m/>
    <d v="1899-12-30T05:32:37"/>
    <d v="1899-12-30T02:46:19"/>
    <d v="1899-12-30T01:17:49"/>
    <d v="1899-12-30T02:10:13"/>
    <d v="1899-12-30T00:38:54"/>
    <d v="1899-12-30T01:05:06"/>
    <n v="170"/>
    <x v="11"/>
    <x v="10"/>
    <n v="201203"/>
    <n v="13"/>
    <n v="1"/>
    <n v="27"/>
  </r>
  <r>
    <d v="2012-03-27T00:00:00"/>
    <d v="2012-03-27T00:00:00"/>
    <x v="2"/>
    <n v="1"/>
    <n v="0"/>
    <n v="9"/>
    <n v="17"/>
    <d v="1899-12-30T00:09:17"/>
    <d v="1899-12-30T00:09:17"/>
    <s v="R201202"/>
    <x v="2"/>
    <n v="6.463195691202877"/>
    <n v="0"/>
    <x v="13"/>
    <m/>
    <d v="1899-12-30T04:03:13"/>
    <d v="1899-12-30T02:01:37"/>
    <d v="1899-12-30T04:03:13"/>
    <d v="1899-12-30T04:55:37"/>
    <d v="1899-12-30T02:01:37"/>
    <d v="1899-12-30T02:27:49"/>
    <n v="917"/>
    <x v="11"/>
    <x v="10"/>
    <n v="201203"/>
    <n v="13"/>
    <n v="0"/>
    <n v="27"/>
  </r>
  <r>
    <d v="2012-03-28T00:00:00"/>
    <d v="2012-03-28T00:00:00"/>
    <x v="2"/>
    <n v="3.1"/>
    <n v="0"/>
    <n v="28"/>
    <n v="50"/>
    <d v="1899-12-30T00:28:50"/>
    <d v="1899-12-30T00:09:18"/>
    <s v="R201202"/>
    <x v="224"/>
    <n v="6.4508670520231268"/>
    <n v="0"/>
    <x v="19"/>
    <m/>
    <d v="1899-12-30T04:03:41"/>
    <d v="1899-12-30T02:01:51"/>
    <d v="1899-12-30T04:03:41"/>
    <d v="1899-12-30T04:56:05"/>
    <d v="1899-12-30T02:01:51"/>
    <d v="1899-12-30T02:28:03"/>
    <n v="926"/>
    <x v="11"/>
    <x v="10"/>
    <n v="201203"/>
    <n v="13"/>
    <n v="0"/>
    <n v="28"/>
  </r>
  <r>
    <d v="2012-03-29T00:00:00"/>
    <d v="2012-03-29T00:00:00"/>
    <x v="1"/>
    <n v="9.65"/>
    <n v="0"/>
    <n v="30"/>
    <n v="0"/>
    <d v="1899-12-30T00:30:00"/>
    <d v="1899-12-30T00:03:07"/>
    <s v="YNHH"/>
    <x v="229"/>
    <n v="19.300000000000015"/>
    <n v="124"/>
    <x v="13"/>
    <m/>
    <d v="1899-12-30T05:48:11"/>
    <d v="1899-12-30T02:54:06"/>
    <d v="1899-12-30T01:21:27"/>
    <d v="1899-12-30T02:13:51"/>
    <d v="1899-12-30T00:40:44"/>
    <d v="1899-12-30T01:06:56"/>
    <n v="199"/>
    <x v="11"/>
    <x v="10"/>
    <n v="201203"/>
    <n v="13"/>
    <n v="0"/>
    <n v="29"/>
  </r>
  <r>
    <d v="2012-03-29T00:00:00"/>
    <d v="2012-03-29T00:00:00"/>
    <x v="2"/>
    <n v="1"/>
    <n v="0"/>
    <n v="9"/>
    <n v="9"/>
    <d v="1899-12-30T00:09:09"/>
    <d v="1899-12-30T00:09:09"/>
    <s v="R201202"/>
    <x v="2"/>
    <n v="6.5573770491803325"/>
    <n v="150"/>
    <x v="13"/>
    <m/>
    <d v="1899-12-30T03:59:44"/>
    <d v="1899-12-30T01:59:52"/>
    <d v="1899-12-30T03:59:44"/>
    <d v="1899-12-30T04:52:08"/>
    <d v="1899-12-30T01:59:52"/>
    <d v="1899-12-30T02:26:04"/>
    <n v="854"/>
    <x v="11"/>
    <x v="10"/>
    <n v="201203"/>
    <n v="13"/>
    <n v="0"/>
    <n v="29"/>
  </r>
  <r>
    <d v="2012-03-30T00:00:00"/>
    <d v="2012-03-30T00:00:00"/>
    <x v="2"/>
    <n v="4.04"/>
    <n v="0"/>
    <n v="39"/>
    <n v="3"/>
    <d v="1899-12-30T00:39:03"/>
    <d v="1899-12-30T00:09:40"/>
    <s v="R201202"/>
    <x v="230"/>
    <n v="6.2074263764404671"/>
    <n v="156"/>
    <x v="19"/>
    <m/>
    <d v="1899-12-30T04:13:15"/>
    <d v="1899-12-30T02:06:37"/>
    <d v="1899-12-30T04:13:15"/>
    <d v="1899-12-30T05:05:39"/>
    <d v="1899-12-30T02:06:37"/>
    <d v="1899-12-30T02:32:49"/>
    <n v="1136"/>
    <x v="11"/>
    <x v="10"/>
    <n v="201203"/>
    <n v="13"/>
    <n v="0"/>
    <n v="30"/>
  </r>
  <r>
    <d v="2012-04-01T00:00:00"/>
    <d v="2012-04-01T00:00:00"/>
    <x v="1"/>
    <n v="10.5"/>
    <n v="0"/>
    <n v="40"/>
    <n v="33"/>
    <d v="1899-12-30T00:40:33"/>
    <d v="1899-12-30T00:03:52"/>
    <s v="Ciocci"/>
    <x v="0"/>
    <n v="15.536374845869309"/>
    <n v="143"/>
    <x v="19"/>
    <s v="Ride with Jake"/>
    <d v="1899-12-30T07:12:32"/>
    <d v="1899-12-30T03:36:16"/>
    <d v="1899-12-30T01:41:11"/>
    <d v="1899-12-30T02:33:35"/>
    <d v="1899-12-30T00:50:35"/>
    <d v="1899-12-30T01:16:47"/>
    <n v="374"/>
    <x v="11"/>
    <x v="1"/>
    <n v="201204"/>
    <n v="14"/>
    <n v="1"/>
    <n v="1"/>
  </r>
  <r>
    <d v="2012-04-01T00:00:00"/>
    <d v="2012-04-01T00:00:00"/>
    <x v="2"/>
    <n v="4"/>
    <n v="0"/>
    <n v="43"/>
    <n v="22"/>
    <d v="1899-12-30T00:43:22"/>
    <d v="1899-12-30T00:10:50"/>
    <s v="Newton"/>
    <x v="231"/>
    <n v="5.5342044581091514"/>
    <n v="149"/>
    <x v="18"/>
    <m/>
    <d v="1899-12-30T04:44:03"/>
    <d v="1899-12-30T02:22:02"/>
    <d v="1899-12-30T04:44:03"/>
    <d v="1899-12-30T05:36:27"/>
    <d v="1899-12-30T02:22:02"/>
    <d v="1899-12-30T02:48:14"/>
    <n v="1973"/>
    <x v="11"/>
    <x v="1"/>
    <n v="201204"/>
    <n v="14"/>
    <n v="0"/>
    <n v="1"/>
  </r>
  <r>
    <d v="2012-04-03T00:00:00"/>
    <d v="2012-04-03T00:00:00"/>
    <x v="1"/>
    <n v="11.3"/>
    <n v="0"/>
    <n v="31"/>
    <n v="5"/>
    <d v="1899-12-30T00:31:05"/>
    <d v="1899-12-30T00:02:45"/>
    <s v="YNHH"/>
    <x v="229"/>
    <n v="21.812332439678308"/>
    <n v="132"/>
    <x v="13"/>
    <m/>
    <d v="1899-12-30T05:08:05"/>
    <d v="1899-12-30T02:34:02"/>
    <d v="1899-12-30T01:12:04"/>
    <d v="1899-12-30T02:04:28"/>
    <d v="1899-12-30T00:36:02"/>
    <d v="1899-12-30T01:02:14"/>
    <n v="97"/>
    <x v="11"/>
    <x v="1"/>
    <n v="201204"/>
    <n v="14"/>
    <n v="1"/>
    <n v="3"/>
  </r>
  <r>
    <d v="2012-04-03T00:00:00"/>
    <d v="2012-04-03T00:00:00"/>
    <x v="2"/>
    <n v="0.55000000000000004"/>
    <n v="0"/>
    <n v="5"/>
    <n v="6"/>
    <d v="1899-12-30T00:05:06"/>
    <d v="1899-12-30T00:09:16"/>
    <s v="R201201"/>
    <x v="2"/>
    <n v="6.470588235294124"/>
    <n v="153"/>
    <x v="13"/>
    <m/>
    <d v="1899-12-30T04:02:57"/>
    <d v="1899-12-30T02:01:28"/>
    <d v="1899-12-30T04:02:57"/>
    <d v="1899-12-30T04:55:21"/>
    <d v="1899-12-30T02:01:28"/>
    <d v="1899-12-30T02:27:40"/>
    <n v="907"/>
    <x v="11"/>
    <x v="1"/>
    <n v="201204"/>
    <n v="14"/>
    <n v="0"/>
    <n v="3"/>
  </r>
  <r>
    <d v="2012-04-05T00:00:00"/>
    <d v="2012-04-05T00:00:00"/>
    <x v="2"/>
    <n v="4.5999999999999996"/>
    <n v="0"/>
    <n v="44"/>
    <n v="29"/>
    <d v="1899-12-30T00:44:29"/>
    <d v="1899-12-30T00:09:40"/>
    <s v="R201201"/>
    <x v="232"/>
    <n v="6.2045710003746768"/>
    <n v="162"/>
    <x v="6"/>
    <m/>
    <d v="1899-12-30T04:13:22"/>
    <d v="1899-12-30T02:06:41"/>
    <d v="1899-12-30T04:13:22"/>
    <d v="1899-12-30T05:05:46"/>
    <d v="1899-12-30T02:06:41"/>
    <d v="1899-12-30T02:32:53"/>
    <n v="1142"/>
    <x v="11"/>
    <x v="1"/>
    <n v="201204"/>
    <n v="14"/>
    <n v="1"/>
    <n v="5"/>
  </r>
  <r>
    <d v="2012-04-06T00:00:00"/>
    <d v="2012-04-06T00:00:00"/>
    <x v="1"/>
    <n v="28.17"/>
    <n v="2"/>
    <n v="5"/>
    <n v="9"/>
    <d v="1899-12-30T02:05:09"/>
    <d v="1899-12-30T00:04:27"/>
    <s v="Ciocci"/>
    <x v="233"/>
    <n v="13.505393527766691"/>
    <n v="133"/>
    <x v="15"/>
    <s v="Ride with Jake"/>
    <d v="1899-12-30T08:17:35"/>
    <d v="1899-12-30T04:08:47"/>
    <d v="1899-12-30T01:56:24"/>
    <d v="1899-12-30T02:48:48"/>
    <d v="1899-12-30T00:58:12"/>
    <d v="1899-12-30T01:24:24"/>
    <n v="566"/>
    <x v="11"/>
    <x v="1"/>
    <n v="201204"/>
    <n v="14"/>
    <n v="0"/>
    <n v="6"/>
  </r>
  <r>
    <d v="2012-04-08T00:00:00"/>
    <d v="2012-04-08T00:00:00"/>
    <x v="2"/>
    <n v="6.87"/>
    <n v="1"/>
    <n v="8"/>
    <n v="30"/>
    <d v="1899-12-30T01:08:30"/>
    <d v="1899-12-30T00:09:58"/>
    <s v="Newton"/>
    <x v="234"/>
    <n v="6.0175182481751879"/>
    <n v="155"/>
    <x v="15"/>
    <m/>
    <d v="1899-12-30T04:21:14"/>
    <d v="1899-12-30T02:10:37"/>
    <d v="1899-12-30T04:21:14"/>
    <d v="1899-12-30T05:13:38"/>
    <d v="1899-12-30T02:10:37"/>
    <d v="1899-12-30T02:36:49"/>
    <n v="1384"/>
    <x v="11"/>
    <x v="1"/>
    <n v="201204"/>
    <n v="15"/>
    <n v="1"/>
    <n v="8"/>
  </r>
  <r>
    <d v="2012-04-11T00:00:00"/>
    <d v="2012-04-11T00:00:00"/>
    <x v="2"/>
    <n v="4.05"/>
    <n v="0"/>
    <n v="39"/>
    <n v="23"/>
    <d v="1899-12-30T00:39:23"/>
    <d v="1899-12-30T00:09:43"/>
    <s v="R201202"/>
    <x v="230"/>
    <n v="6.1701227253491373"/>
    <n v="157"/>
    <x v="6"/>
    <m/>
    <d v="1899-12-30T04:14:47"/>
    <d v="1899-12-30T02:07:23"/>
    <d v="1899-12-30T04:14:47"/>
    <d v="1899-12-30T05:07:11"/>
    <d v="1899-12-30T02:07:23"/>
    <d v="1899-12-30T02:33:35"/>
    <n v="1193"/>
    <x v="11"/>
    <x v="1"/>
    <n v="201204"/>
    <n v="15"/>
    <n v="2"/>
    <n v="11"/>
  </r>
  <r>
    <d v="2012-04-12T00:00:00"/>
    <d v="2012-04-12T00:00:00"/>
    <x v="1"/>
    <n v="14.2"/>
    <n v="0"/>
    <n v="28"/>
    <n v="36"/>
    <d v="1899-12-30T00:28:36"/>
    <d v="1899-12-30T00:02:01"/>
    <s v="YNHH"/>
    <x v="235"/>
    <n v="29.790209790209811"/>
    <n v="144"/>
    <x v="13"/>
    <m/>
    <d v="1899-12-30T03:45:35"/>
    <d v="1899-12-30T01:52:47"/>
    <d v="1899-12-30T00:52:46"/>
    <d v="1899-12-30T01:45:10"/>
    <d v="1899-12-30T00:26:23"/>
    <d v="1899-12-30T00:52:35"/>
    <n v="12"/>
    <x v="11"/>
    <x v="1"/>
    <n v="201204"/>
    <n v="15"/>
    <n v="0"/>
    <n v="12"/>
  </r>
  <r>
    <d v="2012-04-13T00:00:00"/>
    <d v="2012-04-13T00:00:00"/>
    <x v="2"/>
    <n v="4.03"/>
    <n v="0"/>
    <n v="38"/>
    <n v="58"/>
    <d v="1899-12-30T00:38:58"/>
    <d v="1899-12-30T00:09:40"/>
    <s v="R201202"/>
    <x v="230"/>
    <n v="6.2053036783575752"/>
    <n v="157"/>
    <x v="6"/>
    <s v="Slow start"/>
    <d v="1899-12-30T04:13:20"/>
    <d v="1899-12-30T02:06:40"/>
    <d v="1899-12-30T04:13:20"/>
    <d v="1899-12-30T05:05:44"/>
    <d v="1899-12-30T02:06:40"/>
    <d v="1899-12-30T02:32:52"/>
    <n v="1140"/>
    <x v="11"/>
    <x v="1"/>
    <n v="201204"/>
    <n v="15"/>
    <n v="0"/>
    <n v="13"/>
  </r>
  <r>
    <d v="2012-04-14T00:00:00"/>
    <d v="2012-04-14T00:00:00"/>
    <x v="1"/>
    <n v="10.5"/>
    <n v="0"/>
    <n v="36"/>
    <n v="56"/>
    <d v="1899-12-30T00:36:56"/>
    <d v="1899-12-30T00:03:31"/>
    <s v="Ciocci"/>
    <x v="0"/>
    <n v="17.057761732852001"/>
    <n v="0"/>
    <x v="14"/>
    <m/>
    <d v="1899-12-30T06:33:57"/>
    <d v="1899-12-30T03:16:59"/>
    <d v="1899-12-30T01:32:09"/>
    <d v="1899-12-30T02:24:33"/>
    <d v="1899-12-30T00:46:05"/>
    <d v="1899-12-30T01:12:17"/>
    <n v="266"/>
    <x v="11"/>
    <x v="1"/>
    <n v="201204"/>
    <n v="15"/>
    <n v="0"/>
    <n v="14"/>
  </r>
  <r>
    <d v="2012-04-17T00:00:00"/>
    <d v="2012-04-17T00:00:00"/>
    <x v="2"/>
    <n v="3.2"/>
    <n v="0"/>
    <n v="29"/>
    <n v="42"/>
    <d v="1899-12-30T00:29:42"/>
    <d v="1899-12-30T00:09:17"/>
    <s v="R201201"/>
    <x v="236"/>
    <n v="6.4646464646464699"/>
    <n v="0"/>
    <x v="22"/>
    <m/>
    <d v="1899-12-30T04:03:10"/>
    <d v="1899-12-30T02:01:35"/>
    <d v="1899-12-30T04:03:10"/>
    <d v="1899-12-30T04:55:34"/>
    <d v="1899-12-30T02:01:35"/>
    <d v="1899-12-30T02:27:47"/>
    <n v="913"/>
    <x v="11"/>
    <x v="1"/>
    <n v="201204"/>
    <n v="16"/>
    <n v="2"/>
    <n v="17"/>
  </r>
  <r>
    <d v="2012-04-20T00:00:00"/>
    <d v="2012-04-20T00:00:00"/>
    <x v="1"/>
    <n v="53.1"/>
    <n v="4"/>
    <n v="30"/>
    <n v="13"/>
    <d v="1899-12-30T04:30:13"/>
    <d v="1899-12-30T00:05:05"/>
    <s v="Ciocci"/>
    <x v="237"/>
    <n v="11.790538456793941"/>
    <n v="142"/>
    <x v="14"/>
    <s v="Matt had Flat..rolling time was 3:37"/>
    <d v="1899-12-30T09:29:57"/>
    <d v="1899-12-30T04:44:58"/>
    <d v="1899-12-30T02:13:20"/>
    <d v="1899-12-30T03:05:44"/>
    <d v="1899-12-30T01:06:40"/>
    <d v="1899-12-30T01:32:52"/>
    <n v="659"/>
    <x v="11"/>
    <x v="1"/>
    <n v="201204"/>
    <n v="16"/>
    <n v="2"/>
    <n v="20"/>
  </r>
  <r>
    <d v="2012-04-21T00:00:00"/>
    <d v="2012-04-21T00:00:00"/>
    <x v="0"/>
    <n v="0.31"/>
    <n v="0"/>
    <n v="13"/>
    <n v="30"/>
    <d v="1899-12-30T00:13:30"/>
    <d v="1899-12-30T00:43:33"/>
    <s v="Lake"/>
    <x v="238"/>
    <n v="1.3777777777777789"/>
    <n v="0"/>
    <x v="5"/>
    <s v="Very Choppy"/>
    <d v="1899-12-30T01:44:31"/>
    <d v="1899-12-30T00:52:15"/>
    <d v="1899-12-30T19:00:58"/>
    <d v="1899-12-30T19:53:22"/>
    <d v="1899-12-30T09:30:29"/>
    <d v="1899-12-30T09:56:41"/>
    <n v="3059"/>
    <x v="11"/>
    <x v="1"/>
    <n v="201204"/>
    <n v="16"/>
    <n v="0"/>
    <n v="21"/>
  </r>
  <r>
    <d v="2012-04-24T00:00:00"/>
    <d v="2012-04-24T00:00:00"/>
    <x v="2"/>
    <n v="3.1"/>
    <n v="0"/>
    <n v="28"/>
    <n v="16"/>
    <d v="1899-12-30T00:28:16"/>
    <d v="1899-12-30T00:09:07"/>
    <s v="R201202"/>
    <x v="224"/>
    <n v="6.5801886792452882"/>
    <n v="158"/>
    <x v="6"/>
    <m/>
    <d v="1899-12-30T03:58:54"/>
    <d v="1899-12-30T01:59:27"/>
    <d v="1899-12-30T03:58:54"/>
    <d v="1899-12-30T04:51:18"/>
    <d v="1899-12-30T01:59:27"/>
    <d v="1899-12-30T02:25:39"/>
    <n v="847"/>
    <x v="11"/>
    <x v="1"/>
    <n v="201204"/>
    <n v="17"/>
    <n v="2"/>
    <n v="24"/>
  </r>
  <r>
    <d v="2012-04-26T00:00:00"/>
    <d v="2012-04-26T00:00:00"/>
    <x v="2"/>
    <n v="3.1"/>
    <n v="0"/>
    <n v="30"/>
    <n v="42"/>
    <d v="1899-12-30T00:30:42"/>
    <d v="1899-12-30T00:09:54"/>
    <s v="R201202"/>
    <x v="224"/>
    <n v="6.0586319218241096"/>
    <n v="148"/>
    <x v="6"/>
    <s v="HR Run (under 150)"/>
    <d v="1899-12-30T04:19:28"/>
    <d v="1899-12-30T02:09:44"/>
    <d v="1899-12-30T04:19:28"/>
    <d v="1899-12-30T05:11:52"/>
    <d v="1899-12-30T02:09:44"/>
    <d v="1899-12-30T02:35:56"/>
    <n v="1341"/>
    <x v="11"/>
    <x v="1"/>
    <n v="201204"/>
    <n v="17"/>
    <n v="1"/>
    <n v="26"/>
  </r>
  <r>
    <d v="2012-04-29T00:00:00"/>
    <d v="2012-04-29T00:00:00"/>
    <x v="2"/>
    <n v="13.1"/>
    <n v="2"/>
    <n v="10"/>
    <n v="4"/>
    <d v="1899-12-30T02:10:04"/>
    <d v="1899-12-30T00:09:56"/>
    <s v="Newton"/>
    <x v="239"/>
    <n v="6.0430548436699176"/>
    <n v="166"/>
    <x v="22"/>
    <m/>
    <d v="1899-12-30T04:20:08"/>
    <d v="1899-12-30T02:10:04"/>
    <d v="1899-12-30T04:20:08"/>
    <d v="1899-12-30T05:12:32"/>
    <d v="1899-12-30T02:10:04"/>
    <d v="1899-12-30T02:36:16"/>
    <n v="1356"/>
    <x v="11"/>
    <x v="1"/>
    <n v="201204"/>
    <n v="18"/>
    <n v="2"/>
    <n v="29"/>
  </r>
  <r>
    <d v="2012-04-29T00:00:00"/>
    <d v="2012-04-29T00:00:00"/>
    <x v="8"/>
    <n v="1"/>
    <n v="0"/>
    <n v="10"/>
    <n v="11"/>
    <d v="1899-12-30T00:10:11"/>
    <d v="1899-12-30T00:10:11"/>
    <s v="Newton"/>
    <x v="239"/>
    <n v="5.891980360065471"/>
    <n v="158"/>
    <x v="22"/>
    <m/>
    <d v="1899-12-30T00:00:00"/>
    <d v="1899-12-30T00:00:00"/>
    <d v="1899-12-30T04:26:48"/>
    <d v="1899-12-30T05:19:12"/>
    <d v="1899-12-30T02:13:24"/>
    <d v="1899-12-30T02:39:36"/>
    <n v="1547"/>
    <x v="11"/>
    <x v="1"/>
    <n v="201204"/>
    <n v="18"/>
    <n v="0"/>
    <n v="29"/>
  </r>
  <r>
    <d v="2012-04-29T00:00:00"/>
    <d v="2012-04-29T00:00:00"/>
    <x v="9"/>
    <n v="1"/>
    <n v="0"/>
    <n v="9"/>
    <n v="49"/>
    <d v="1899-12-30T00:09:49"/>
    <d v="1899-12-30T00:09:49"/>
    <s v="Newton"/>
    <x v="239"/>
    <n v="6.1120543293718219"/>
    <n v="156"/>
    <x v="22"/>
    <m/>
    <d v="1899-12-30T00:00:00"/>
    <d v="1899-12-30T00:00:00"/>
    <d v="1899-12-30T04:17:12"/>
    <d v="1899-12-30T05:09:36"/>
    <d v="1899-12-30T02:08:36"/>
    <d v="1899-12-30T02:34:48"/>
    <n v="1258"/>
    <x v="11"/>
    <x v="1"/>
    <n v="201204"/>
    <n v="18"/>
    <n v="4"/>
    <n v="29"/>
  </r>
  <r>
    <d v="2012-04-29T00:00:00"/>
    <d v="2012-04-29T00:00:00"/>
    <x v="10"/>
    <n v="1"/>
    <n v="0"/>
    <n v="9"/>
    <n v="46"/>
    <d v="1899-12-30T00:09:46"/>
    <d v="1899-12-30T00:09:46"/>
    <s v="Newton"/>
    <x v="239"/>
    <n v="6.1433447098976153"/>
    <n v="161"/>
    <x v="22"/>
    <m/>
    <d v="1899-12-30T00:00:00"/>
    <d v="1899-12-30T00:00:00"/>
    <d v="1899-12-30T04:15:53"/>
    <d v="1899-12-30T05:08:17"/>
    <d v="1899-12-30T02:07:57"/>
    <d v="1899-12-30T02:34:09"/>
    <n v="1225"/>
    <x v="11"/>
    <x v="1"/>
    <n v="201204"/>
    <n v="18"/>
    <n v="0"/>
    <n v="29"/>
  </r>
  <r>
    <d v="2012-04-29T00:00:00"/>
    <d v="2012-04-29T00:00:00"/>
    <x v="11"/>
    <n v="1"/>
    <n v="0"/>
    <n v="9"/>
    <n v="48"/>
    <d v="1899-12-30T00:09:48"/>
    <d v="1899-12-30T00:09:48"/>
    <s v="Newton"/>
    <x v="239"/>
    <n v="6.12244897959184"/>
    <n v="163"/>
    <x v="22"/>
    <m/>
    <d v="1899-12-30T00:00:00"/>
    <d v="1899-12-30T00:00:00"/>
    <d v="1899-12-30T04:16:46"/>
    <d v="1899-12-30T05:09:10"/>
    <d v="1899-12-30T02:08:23"/>
    <d v="1899-12-30T02:34:35"/>
    <n v="1243"/>
    <x v="11"/>
    <x v="1"/>
    <n v="201204"/>
    <n v="18"/>
    <n v="0"/>
    <n v="29"/>
  </r>
  <r>
    <d v="2012-04-29T00:00:00"/>
    <d v="2012-04-29T00:00:00"/>
    <x v="12"/>
    <n v="1"/>
    <n v="0"/>
    <n v="9"/>
    <n v="45"/>
    <d v="1899-12-30T00:09:45"/>
    <d v="1899-12-30T00:09:45"/>
    <s v="Newton"/>
    <x v="239"/>
    <n v="6.1538461538461586"/>
    <n v="164"/>
    <x v="22"/>
    <m/>
    <d v="1899-12-30T00:00:00"/>
    <d v="1899-12-30T00:00:00"/>
    <d v="1899-12-30T04:15:27"/>
    <d v="1899-12-30T05:07:51"/>
    <d v="1899-12-30T02:07:43"/>
    <d v="1899-12-30T02:33:56"/>
    <n v="1213"/>
    <x v="11"/>
    <x v="1"/>
    <n v="201204"/>
    <n v="18"/>
    <n v="0"/>
    <n v="29"/>
  </r>
  <r>
    <d v="2012-04-29T00:00:00"/>
    <d v="2012-04-29T00:00:00"/>
    <x v="13"/>
    <n v="1"/>
    <n v="0"/>
    <n v="9"/>
    <n v="53"/>
    <d v="1899-12-30T00:09:53"/>
    <d v="1899-12-30T00:09:53"/>
    <s v="Newton"/>
    <x v="239"/>
    <n v="6.070826306914002"/>
    <n v="164"/>
    <x v="22"/>
    <m/>
    <d v="1899-12-30T00:00:00"/>
    <d v="1899-12-30T00:00:00"/>
    <d v="1899-12-30T04:18:57"/>
    <d v="1899-12-30T05:11:21"/>
    <d v="1899-12-30T02:09:28"/>
    <d v="1899-12-30T02:35:40"/>
    <n v="1326"/>
    <x v="11"/>
    <x v="1"/>
    <n v="201204"/>
    <n v="18"/>
    <n v="0"/>
    <n v="29"/>
  </r>
  <r>
    <d v="2012-04-29T00:00:00"/>
    <d v="2012-04-29T00:00:00"/>
    <x v="14"/>
    <n v="1"/>
    <n v="0"/>
    <n v="9"/>
    <n v="57"/>
    <d v="1899-12-30T00:09:57"/>
    <d v="1899-12-30T00:09:57"/>
    <s v="Newton"/>
    <x v="239"/>
    <n v="6.030150753768849"/>
    <n v="164"/>
    <x v="22"/>
    <m/>
    <d v="1899-12-30T00:00:00"/>
    <d v="1899-12-30T00:00:00"/>
    <d v="1899-12-30T04:20:41"/>
    <d v="1899-12-30T05:13:05"/>
    <d v="1899-12-30T02:10:21"/>
    <d v="1899-12-30T02:36:33"/>
    <n v="1365"/>
    <x v="11"/>
    <x v="1"/>
    <n v="201204"/>
    <n v="18"/>
    <n v="0"/>
    <n v="29"/>
  </r>
  <r>
    <d v="2012-04-29T00:00:00"/>
    <d v="2012-04-29T00:00:00"/>
    <x v="15"/>
    <n v="1"/>
    <n v="0"/>
    <n v="10"/>
    <n v="12"/>
    <d v="1899-12-30T00:10:12"/>
    <d v="1899-12-30T00:10:12"/>
    <s v="Newton"/>
    <x v="239"/>
    <n v="5.8823529411764754"/>
    <n v="164"/>
    <x v="22"/>
    <m/>
    <d v="1899-12-30T00:00:00"/>
    <d v="1899-12-30T00:00:00"/>
    <d v="1899-12-30T04:27:14"/>
    <d v="1899-12-30T05:19:38"/>
    <d v="1899-12-30T02:13:37"/>
    <d v="1899-12-30T02:39:49"/>
    <n v="1555"/>
    <x v="11"/>
    <x v="1"/>
    <n v="201204"/>
    <n v="18"/>
    <n v="0"/>
    <n v="29"/>
  </r>
  <r>
    <d v="2012-04-29T00:00:00"/>
    <d v="2012-04-29T00:00:00"/>
    <x v="16"/>
    <n v="1"/>
    <n v="0"/>
    <n v="9"/>
    <n v="42"/>
    <d v="1899-12-30T00:09:42"/>
    <d v="1899-12-30T00:09:42"/>
    <s v="Newton"/>
    <x v="239"/>
    <n v="6.1855670103092839"/>
    <n v="166"/>
    <x v="22"/>
    <m/>
    <d v="1899-12-30T00:00:00"/>
    <d v="1899-12-30T00:00:00"/>
    <d v="1899-12-30T04:14:08"/>
    <d v="1899-12-30T05:06:32"/>
    <d v="1899-12-30T02:07:04"/>
    <d v="1899-12-30T02:33:16"/>
    <n v="1171"/>
    <x v="11"/>
    <x v="1"/>
    <n v="201204"/>
    <n v="18"/>
    <n v="0"/>
    <n v="29"/>
  </r>
  <r>
    <d v="2012-04-29T00:00:00"/>
    <d v="2012-04-29T00:00:00"/>
    <x v="17"/>
    <n v="1"/>
    <n v="0"/>
    <n v="10"/>
    <n v="2"/>
    <d v="1899-12-30T00:10:02"/>
    <d v="1899-12-30T00:10:02"/>
    <s v="Newton"/>
    <x v="239"/>
    <n v="5.9800664451827297"/>
    <n v="169"/>
    <x v="22"/>
    <m/>
    <d v="1899-12-30T00:00:00"/>
    <d v="1899-12-30T00:00:00"/>
    <d v="1899-12-30T04:22:52"/>
    <d v="1899-12-30T05:15:16"/>
    <d v="1899-12-30T02:11:26"/>
    <d v="1899-12-30T02:37:38"/>
    <n v="1448"/>
    <x v="11"/>
    <x v="1"/>
    <n v="201204"/>
    <n v="18"/>
    <n v="0"/>
    <n v="29"/>
  </r>
  <r>
    <d v="2012-04-29T00:00:00"/>
    <d v="2012-04-29T00:00:00"/>
    <x v="18"/>
    <n v="1"/>
    <n v="0"/>
    <n v="9"/>
    <n v="43"/>
    <d v="1899-12-30T00:09:43"/>
    <d v="1899-12-30T00:09:43"/>
    <s v="Newton"/>
    <x v="239"/>
    <n v="6.1749571183533494"/>
    <n v="170"/>
    <x v="22"/>
    <m/>
    <d v="1899-12-30T00:00:00"/>
    <d v="1899-12-30T00:00:00"/>
    <d v="1899-12-30T04:14:35"/>
    <d v="1899-12-30T05:06:59"/>
    <d v="1899-12-30T02:07:17"/>
    <d v="1899-12-30T02:33:29"/>
    <n v="1184"/>
    <x v="11"/>
    <x v="1"/>
    <n v="201204"/>
    <n v="18"/>
    <n v="0"/>
    <n v="29"/>
  </r>
  <r>
    <d v="2012-04-29T00:00:00"/>
    <d v="2012-04-29T00:00:00"/>
    <x v="19"/>
    <n v="1"/>
    <n v="0"/>
    <n v="10"/>
    <n v="3"/>
    <d v="1899-12-30T00:10:03"/>
    <d v="1899-12-30T00:10:03"/>
    <s v="Newton"/>
    <x v="239"/>
    <n v="5.9701492537313472"/>
    <n v="173"/>
    <x v="22"/>
    <m/>
    <d v="1899-12-30T00:00:00"/>
    <d v="1899-12-30T00:00:00"/>
    <d v="1899-12-30T04:23:19"/>
    <d v="1899-12-30T05:15:43"/>
    <d v="1899-12-30T02:11:39"/>
    <d v="1899-12-30T02:37:51"/>
    <n v="1461"/>
    <x v="11"/>
    <x v="1"/>
    <n v="201204"/>
    <n v="18"/>
    <n v="0"/>
    <n v="29"/>
  </r>
  <r>
    <d v="2012-04-29T00:00:00"/>
    <d v="2012-04-29T00:00:00"/>
    <x v="20"/>
    <n v="1"/>
    <n v="0"/>
    <n v="9"/>
    <n v="42"/>
    <d v="1899-12-30T00:09:42"/>
    <d v="1899-12-30T00:09:42"/>
    <s v="Newton"/>
    <x v="239"/>
    <n v="6.1855670103092839"/>
    <n v="175"/>
    <x v="22"/>
    <m/>
    <d v="1899-12-30T00:00:00"/>
    <d v="1899-12-30T00:00:00"/>
    <d v="1899-12-30T04:14:08"/>
    <d v="1899-12-30T05:06:32"/>
    <d v="1899-12-30T02:07:04"/>
    <d v="1899-12-30T02:33:16"/>
    <n v="1171"/>
    <x v="11"/>
    <x v="1"/>
    <n v="201204"/>
    <n v="18"/>
    <n v="0"/>
    <n v="29"/>
  </r>
  <r>
    <d v="2012-04-29T00:00:00"/>
    <d v="2012-04-29T00:00:00"/>
    <x v="21"/>
    <n v="0.1"/>
    <n v="0"/>
    <n v="1"/>
    <n v="31"/>
    <d v="1899-12-30T00:01:31"/>
    <d v="1899-12-30T00:15:10"/>
    <s v="Newton"/>
    <x v="239"/>
    <n v="3.9560439560439598"/>
    <n v="178"/>
    <x v="22"/>
    <m/>
    <d v="1899-12-30T00:00:00"/>
    <d v="1899-12-30T00:00:00"/>
    <d v="1899-12-30T06:37:22"/>
    <d v="1899-12-30T07:29:46"/>
    <d v="1899-12-30T03:18:41"/>
    <d v="1899-12-30T03:44:53"/>
    <n v="2682"/>
    <x v="11"/>
    <x v="1"/>
    <n v="201204"/>
    <n v="18"/>
    <n v="0"/>
    <n v="29"/>
  </r>
  <r>
    <d v="2012-05-01T00:00:00"/>
    <d v="2012-05-01T00:00:00"/>
    <x v="0"/>
    <n v="0.6"/>
    <n v="0"/>
    <n v="22"/>
    <n v="12"/>
    <d v="1899-12-30T00:22:12"/>
    <d v="1899-12-30T00:37:00"/>
    <s v="Post"/>
    <x v="240"/>
    <n v="1.6216216216216228"/>
    <n v="0"/>
    <x v="13"/>
    <s v="Felt slow"/>
    <d v="1899-12-30T01:28:48"/>
    <d v="1899-12-30T00:44:24"/>
    <d v="1899-12-30T16:09:24"/>
    <d v="1899-12-30T17:01:48"/>
    <d v="1899-12-30T08:04:42"/>
    <d v="1899-12-30T08:30:54"/>
    <n v="2932"/>
    <x v="11"/>
    <x v="2"/>
    <n v="201205"/>
    <n v="18"/>
    <n v="1"/>
    <n v="1"/>
  </r>
  <r>
    <d v="2012-05-02T00:00:00"/>
    <d v="2012-05-02T00:00:00"/>
    <x v="0"/>
    <n v="0.71"/>
    <n v="0"/>
    <n v="28"/>
    <n v="25"/>
    <d v="1899-12-30T00:28:25"/>
    <d v="1899-12-30T00:40:01"/>
    <s v="Post"/>
    <x v="241"/>
    <n v="1.4991202346041066"/>
    <n v="0"/>
    <x v="13"/>
    <s v="Felt Good"/>
    <d v="1899-12-30T01:36:03"/>
    <d v="1899-12-30T00:48:02"/>
    <d v="1899-12-30T17:28:37"/>
    <d v="1899-12-30T18:21:01"/>
    <d v="1899-12-30T08:44:18"/>
    <d v="1899-12-30T09:10:30"/>
    <n v="3021"/>
    <x v="11"/>
    <x v="2"/>
    <n v="201205"/>
    <n v="18"/>
    <n v="0"/>
    <n v="2"/>
  </r>
  <r>
    <d v="2012-05-02T00:00:00"/>
    <d v="2012-05-02T00:00:00"/>
    <x v="1"/>
    <n v="7.5"/>
    <n v="0"/>
    <n v="30"/>
    <n v="0"/>
    <d v="1899-12-30T00:30:00"/>
    <d v="1899-12-30T00:04:00"/>
    <s v="YNHH"/>
    <x v="242"/>
    <n v="15.000000000000014"/>
    <n v="0"/>
    <x v="13"/>
    <s v="Boring"/>
    <d v="1899-12-30T07:28:00"/>
    <d v="1899-12-30T03:44:00"/>
    <d v="1899-12-30T01:44:48"/>
    <d v="1899-12-30T02:37:12"/>
    <d v="1899-12-30T00:52:24"/>
    <d v="1899-12-30T01:18:36"/>
    <n v="426"/>
    <x v="11"/>
    <x v="2"/>
    <n v="201205"/>
    <n v="18"/>
    <n v="0"/>
    <n v="2"/>
  </r>
  <r>
    <d v="2012-05-03T00:00:00"/>
    <d v="2012-05-03T00:00:00"/>
    <x v="1"/>
    <n v="9.8699999999999992"/>
    <n v="0"/>
    <n v="30"/>
    <n v="0"/>
    <d v="1899-12-30T00:30:00"/>
    <d v="1899-12-30T00:03:02"/>
    <s v="YNHH"/>
    <x v="229"/>
    <n v="19.740000000000013"/>
    <n v="119"/>
    <x v="13"/>
    <s v="Felt Good"/>
    <d v="1899-12-30T05:40:26"/>
    <d v="1899-12-30T02:50:13"/>
    <d v="1899-12-30T01:19:38"/>
    <d v="1899-12-30T02:12:02"/>
    <d v="1899-12-30T00:39:49"/>
    <d v="1899-12-30T01:06:01"/>
    <n v="189"/>
    <x v="11"/>
    <x v="2"/>
    <n v="201205"/>
    <n v="18"/>
    <n v="0"/>
    <n v="3"/>
  </r>
  <r>
    <d v="2012-05-04T00:00:00"/>
    <d v="2012-05-04T00:00:00"/>
    <x v="2"/>
    <n v="3.1"/>
    <n v="0"/>
    <n v="30"/>
    <n v="15"/>
    <d v="1899-12-30T00:30:15"/>
    <d v="1899-12-30T00:09:45"/>
    <s v="R201202"/>
    <x v="224"/>
    <n v="6.1487603305785186"/>
    <n v="157"/>
    <x v="34"/>
    <s v="Tough"/>
    <d v="1899-12-30T04:15:40"/>
    <d v="1899-12-30T02:07:50"/>
    <d v="1899-12-30T04:15:40"/>
    <d v="1899-12-30T05:08:04"/>
    <d v="1899-12-30T02:07:50"/>
    <d v="1899-12-30T02:34:02"/>
    <n v="1217"/>
    <x v="11"/>
    <x v="2"/>
    <n v="201205"/>
    <n v="18"/>
    <n v="0"/>
    <n v="4"/>
  </r>
  <r>
    <d v="2012-05-06T00:00:00"/>
    <d v="2012-05-06T00:00:00"/>
    <x v="1"/>
    <n v="58.63"/>
    <n v="4"/>
    <n v="24"/>
    <n v="57"/>
    <d v="1899-12-30T04:24:57"/>
    <d v="1899-12-30T00:04:31"/>
    <s v="Ciocci"/>
    <x v="243"/>
    <n v="13.277222117380649"/>
    <n v="0"/>
    <x v="28"/>
    <s v="Rolling time of just over 4:04"/>
    <d v="1899-12-30T08:26:08"/>
    <d v="1899-12-30T04:13:04"/>
    <d v="1899-12-30T01:58:24"/>
    <d v="1899-12-30T02:50:48"/>
    <d v="1899-12-30T00:59:12"/>
    <d v="1899-12-30T01:25:24"/>
    <n v="594"/>
    <x v="11"/>
    <x v="2"/>
    <n v="201205"/>
    <n v="19"/>
    <n v="1"/>
    <n v="6"/>
  </r>
  <r>
    <d v="2012-05-08T00:00:00"/>
    <d v="2012-05-08T00:00:00"/>
    <x v="0"/>
    <n v="0.85"/>
    <n v="0"/>
    <n v="33"/>
    <n v="22"/>
    <d v="1899-12-30T00:33:22"/>
    <d v="1899-12-30T00:39:15"/>
    <s v="Post"/>
    <x v="244"/>
    <n v="1.5284715284715296"/>
    <n v="0"/>
    <x v="13"/>
    <m/>
    <d v="1899-12-30T01:34:13"/>
    <d v="1899-12-30T00:47:06"/>
    <d v="1899-12-30T17:08:29"/>
    <d v="1899-12-30T18:00:53"/>
    <d v="1899-12-30T08:34:14"/>
    <d v="1899-12-30T09:00:26"/>
    <n v="2984"/>
    <x v="11"/>
    <x v="2"/>
    <n v="201205"/>
    <n v="19"/>
    <n v="1"/>
    <n v="8"/>
  </r>
  <r>
    <d v="2012-05-09T00:00:00"/>
    <d v="2012-05-09T00:00:00"/>
    <x v="2"/>
    <n v="2.06"/>
    <n v="0"/>
    <n v="19"/>
    <n v="33"/>
    <d v="1899-12-30T00:19:33"/>
    <d v="1899-12-30T00:09:29"/>
    <s v="R201202"/>
    <x v="2"/>
    <n v="6.3222506393861941"/>
    <n v="0"/>
    <x v="13"/>
    <m/>
    <d v="1899-12-30T04:08:39"/>
    <d v="1899-12-30T02:04:19"/>
    <d v="1899-12-30T04:08:39"/>
    <d v="1899-12-30T05:01:03"/>
    <d v="1899-12-30T02:04:19"/>
    <d v="1899-12-30T02:30:31"/>
    <n v="1022"/>
    <x v="11"/>
    <x v="2"/>
    <n v="201205"/>
    <n v="19"/>
    <n v="0"/>
    <n v="9"/>
  </r>
  <r>
    <d v="2012-05-10T00:00:00"/>
    <d v="2012-05-10T00:00:00"/>
    <x v="1"/>
    <n v="13.45"/>
    <n v="0"/>
    <n v="34"/>
    <n v="18"/>
    <d v="1899-12-30T00:34:18"/>
    <d v="1899-12-30T00:02:33"/>
    <s v="YNHH"/>
    <x v="229"/>
    <n v="23.527696793002931"/>
    <n v="123"/>
    <x v="13"/>
    <m/>
    <d v="1899-12-30T04:45:37"/>
    <d v="1899-12-30T02:22:49"/>
    <d v="1899-12-30T01:06:49"/>
    <d v="1899-12-30T01:59:13"/>
    <d v="1899-12-30T00:33:24"/>
    <d v="1899-12-30T00:59:36"/>
    <n v="45"/>
    <x v="11"/>
    <x v="2"/>
    <n v="201205"/>
    <n v="19"/>
    <n v="0"/>
    <n v="10"/>
  </r>
  <r>
    <d v="2012-05-11T00:00:00"/>
    <d v="2012-05-11T00:00:00"/>
    <x v="2"/>
    <n v="4.6500000000000004"/>
    <n v="0"/>
    <n v="44"/>
    <n v="39"/>
    <d v="1899-12-30T00:44:39"/>
    <d v="1899-12-30T00:09:36"/>
    <s v="R201202"/>
    <x v="245"/>
    <n v="6.2486002239641714"/>
    <n v="162"/>
    <x v="14"/>
    <m/>
    <d v="1899-12-30T04:11:35"/>
    <d v="1899-12-30T02:05:47"/>
    <d v="1899-12-30T04:11:35"/>
    <d v="1899-12-30T05:03:59"/>
    <d v="1899-12-30T02:05:47"/>
    <d v="1899-12-30T02:31:59"/>
    <n v="1097"/>
    <x v="11"/>
    <x v="2"/>
    <n v="201205"/>
    <n v="19"/>
    <n v="0"/>
    <n v="11"/>
  </r>
  <r>
    <d v="2012-05-14T00:00:00"/>
    <d v="2012-05-14T00:00:00"/>
    <x v="2"/>
    <n v="3.1"/>
    <n v="0"/>
    <n v="30"/>
    <n v="32"/>
    <d v="1899-12-30T00:30:32"/>
    <d v="1899-12-30T00:09:51"/>
    <s v="R201202"/>
    <x v="224"/>
    <n v="6.0917030567685631"/>
    <n v="152"/>
    <x v="28"/>
    <s v="HR Run (under 155)"/>
    <d v="1899-12-30T04:18:03"/>
    <d v="1899-12-30T02:09:02"/>
    <d v="1899-12-30T04:18:03"/>
    <d v="1899-12-30T05:10:27"/>
    <d v="1899-12-30T02:09:02"/>
    <d v="1899-12-30T02:35:14"/>
    <n v="1293"/>
    <x v="11"/>
    <x v="2"/>
    <n v="201205"/>
    <n v="20"/>
    <n v="2"/>
    <n v="14"/>
  </r>
  <r>
    <d v="2012-05-15T00:00:00"/>
    <d v="2012-05-15T00:00:00"/>
    <x v="1"/>
    <n v="11.5"/>
    <n v="0"/>
    <n v="28"/>
    <n v="0"/>
    <d v="1899-12-30T00:28:00"/>
    <d v="1899-12-30T00:02:26"/>
    <s v="YNHH"/>
    <x v="229"/>
    <n v="24.64285714285716"/>
    <n v="0"/>
    <x v="13"/>
    <m/>
    <d v="1899-12-30T04:32:42"/>
    <d v="1899-12-30T02:16:21"/>
    <d v="1899-12-30T01:03:47"/>
    <d v="1899-12-30T01:56:12"/>
    <d v="1899-12-30T00:31:54"/>
    <d v="1899-12-30T00:58:06"/>
    <n v="28"/>
    <x v="11"/>
    <x v="2"/>
    <n v="201205"/>
    <n v="20"/>
    <n v="0"/>
    <n v="15"/>
  </r>
  <r>
    <d v="2012-05-15T00:00:00"/>
    <d v="2012-05-15T00:00:00"/>
    <x v="2"/>
    <n v="1"/>
    <n v="0"/>
    <n v="8"/>
    <n v="53"/>
    <d v="1899-12-30T00:08:53"/>
    <d v="1899-12-30T00:08:53"/>
    <s v="R201202"/>
    <x v="2"/>
    <n v="6.7542213883677356"/>
    <n v="0"/>
    <x v="13"/>
    <s v="Brick off spin class"/>
    <d v="1899-12-30T03:52:45"/>
    <d v="1899-12-30T01:56:22"/>
    <d v="1899-12-30T03:52:45"/>
    <d v="1899-12-30T04:45:09"/>
    <d v="1899-12-30T01:56:22"/>
    <d v="1899-12-30T02:22:34"/>
    <n v="792"/>
    <x v="11"/>
    <x v="2"/>
    <n v="201205"/>
    <n v="20"/>
    <n v="0"/>
    <n v="15"/>
  </r>
  <r>
    <d v="2012-05-16T00:00:00"/>
    <d v="2012-05-16T00:00:00"/>
    <x v="2"/>
    <n v="3.1"/>
    <n v="0"/>
    <n v="28"/>
    <n v="8"/>
    <d v="1899-12-30T00:28:08"/>
    <d v="1899-12-30T00:09:05"/>
    <s v="R201202"/>
    <x v="224"/>
    <n v="6.6113744075829439"/>
    <n v="0"/>
    <x v="7"/>
    <m/>
    <d v="1899-12-30T03:57:46"/>
    <d v="1899-12-30T01:58:53"/>
    <d v="1899-12-30T03:57:46"/>
    <d v="1899-12-30T04:50:10"/>
    <d v="1899-12-30T01:58:53"/>
    <d v="1899-12-30T02:25:05"/>
    <n v="835"/>
    <x v="11"/>
    <x v="2"/>
    <n v="201205"/>
    <n v="20"/>
    <n v="0"/>
    <n v="16"/>
  </r>
  <r>
    <d v="2012-05-17T00:00:00"/>
    <d v="2012-05-17T00:00:00"/>
    <x v="2"/>
    <n v="3.3"/>
    <n v="0"/>
    <n v="32"/>
    <n v="27"/>
    <d v="1899-12-30T00:32:27"/>
    <d v="1899-12-30T00:09:50"/>
    <s v="R201202"/>
    <x v="246"/>
    <n v="6.1016949152542415"/>
    <n v="0"/>
    <x v="2"/>
    <m/>
    <d v="1899-12-30T04:17:38"/>
    <d v="1899-12-30T02:08:49"/>
    <d v="1899-12-30T04:17:38"/>
    <d v="1899-12-30T05:10:02"/>
    <d v="1899-12-30T02:08:49"/>
    <d v="1899-12-30T02:35:01"/>
    <n v="1276"/>
    <x v="11"/>
    <x v="2"/>
    <n v="201205"/>
    <n v="20"/>
    <n v="0"/>
    <n v="17"/>
  </r>
  <r>
    <d v="2012-05-19T00:00:00"/>
    <d v="2012-05-19T00:00:00"/>
    <x v="0"/>
    <n v="0.92"/>
    <n v="0"/>
    <n v="35"/>
    <n v="0"/>
    <d v="1899-12-30T00:35:00"/>
    <d v="1899-12-30T00:38:03"/>
    <s v="Lake"/>
    <x v="247"/>
    <n v="1.5771428571428585"/>
    <n v="0"/>
    <x v="22"/>
    <s v="Time and Dist are guestimate"/>
    <d v="1899-12-30T01:31:18"/>
    <d v="1899-12-30T00:45:39"/>
    <d v="1899-12-30T16:36:44"/>
    <d v="1899-12-30T17:29:08"/>
    <d v="1899-12-30T08:18:22"/>
    <d v="1899-12-30T08:44:34"/>
    <n v="2952"/>
    <x v="11"/>
    <x v="2"/>
    <n v="201205"/>
    <n v="20"/>
    <n v="1"/>
    <n v="19"/>
  </r>
  <r>
    <d v="2012-05-20T00:00:00"/>
    <d v="2012-05-20T00:00:00"/>
    <x v="1"/>
    <n v="56"/>
    <n v="3"/>
    <n v="46"/>
    <n v="57"/>
    <d v="1899-12-30T03:46:57"/>
    <d v="1899-12-30T00:04:03"/>
    <s v="Ciocci"/>
    <x v="197"/>
    <n v="14.805023132848653"/>
    <n v="0"/>
    <x v="14"/>
    <m/>
    <d v="1899-12-30T07:33:54"/>
    <d v="1899-12-30T03:46:57"/>
    <d v="1899-12-30T01:46:11"/>
    <d v="1899-12-30T02:38:35"/>
    <d v="1899-12-30T00:53:05"/>
    <d v="1899-12-30T01:19:17"/>
    <n v="463"/>
    <x v="11"/>
    <x v="2"/>
    <n v="201205"/>
    <n v="21"/>
    <n v="0"/>
    <n v="20"/>
  </r>
  <r>
    <d v="2012-05-21T00:00:00"/>
    <d v="2012-05-21T00:00:00"/>
    <x v="2"/>
    <n v="3"/>
    <n v="0"/>
    <n v="27"/>
    <n v="50"/>
    <d v="1899-12-30T00:27:50"/>
    <d v="1899-12-30T00:09:17"/>
    <s v="R201202"/>
    <x v="2"/>
    <n v="6.4670658682634787"/>
    <n v="0"/>
    <x v="13"/>
    <m/>
    <d v="1899-12-30T04:03:05"/>
    <d v="1899-12-30T02:01:32"/>
    <d v="1899-12-30T04:03:05"/>
    <d v="1899-12-30T04:55:29"/>
    <d v="1899-12-30T02:01:32"/>
    <d v="1899-12-30T02:27:44"/>
    <n v="910"/>
    <x v="11"/>
    <x v="2"/>
    <n v="201205"/>
    <n v="21"/>
    <n v="0"/>
    <n v="21"/>
  </r>
  <r>
    <d v="2012-05-22T00:00:00"/>
    <d v="2012-05-22T00:00:00"/>
    <x v="1"/>
    <n v="12"/>
    <n v="0"/>
    <n v="33"/>
    <n v="22"/>
    <d v="1899-12-30T00:33:22"/>
    <d v="1899-12-30T00:02:47"/>
    <s v="YNHH"/>
    <x v="229"/>
    <n v="21.578421578421594"/>
    <n v="0"/>
    <x v="13"/>
    <m/>
    <d v="1899-12-30T05:11:25"/>
    <d v="1899-12-30T02:35:43"/>
    <d v="1899-12-30T01:12:51"/>
    <d v="1899-12-30T02:05:15"/>
    <d v="1899-12-30T00:36:26"/>
    <d v="1899-12-30T01:02:38"/>
    <n v="108"/>
    <x v="11"/>
    <x v="2"/>
    <n v="201205"/>
    <n v="21"/>
    <n v="0"/>
    <n v="22"/>
  </r>
  <r>
    <d v="2012-05-22T00:00:00"/>
    <d v="2012-05-22T00:00:00"/>
    <x v="2"/>
    <n v="1"/>
    <n v="0"/>
    <n v="8"/>
    <n v="29"/>
    <d v="1899-12-30T00:08:29"/>
    <d v="1899-12-30T00:08:29"/>
    <s v="R201202"/>
    <x v="2"/>
    <n v="7.0726915520628744"/>
    <n v="0"/>
    <x v="13"/>
    <s v="Brick off spin class"/>
    <d v="1899-12-30T03:42:16"/>
    <d v="1899-12-30T01:51:08"/>
    <d v="1899-12-30T03:42:16"/>
    <d v="1899-12-30T04:34:40"/>
    <d v="1899-12-30T01:51:08"/>
    <d v="1899-12-30T02:17:20"/>
    <n v="742"/>
    <x v="11"/>
    <x v="2"/>
    <n v="201205"/>
    <n v="21"/>
    <n v="0"/>
    <n v="22"/>
  </r>
  <r>
    <d v="2012-05-24T00:00:00"/>
    <d v="2012-05-24T00:00:00"/>
    <x v="1"/>
    <n v="10.199999999999999"/>
    <n v="0"/>
    <n v="30"/>
    <n v="0"/>
    <d v="1899-12-30T00:30:00"/>
    <d v="1899-12-30T00:02:56"/>
    <s v="YNHH"/>
    <x v="229"/>
    <n v="20.400000000000016"/>
    <n v="0"/>
    <x v="13"/>
    <m/>
    <d v="1899-12-30T05:29:25"/>
    <d v="1899-12-30T02:44:42"/>
    <d v="1899-12-30T01:17:04"/>
    <d v="1899-12-30T02:09:28"/>
    <d v="1899-12-30T00:38:32"/>
    <d v="1899-12-30T01:04:44"/>
    <n v="160"/>
    <x v="11"/>
    <x v="2"/>
    <n v="201205"/>
    <n v="21"/>
    <n v="1"/>
    <n v="24"/>
  </r>
  <r>
    <d v="2012-05-25T00:00:00"/>
    <d v="2012-05-25T00:00:00"/>
    <x v="2"/>
    <n v="9"/>
    <n v="1"/>
    <n v="35"/>
    <n v="14"/>
    <d v="1899-12-30T01:35:14"/>
    <d v="1899-12-30T00:10:35"/>
    <s v="Newton"/>
    <x v="248"/>
    <n v="5.6702835141757131"/>
    <n v="0"/>
    <x v="7"/>
    <s v="Last long run before rev3"/>
    <d v="1899-12-30T04:37:14"/>
    <d v="1899-12-30T02:18:37"/>
    <d v="1899-12-30T04:37:14"/>
    <d v="1899-12-30T05:29:38"/>
    <d v="1899-12-30T02:18:37"/>
    <d v="1899-12-30T02:44:49"/>
    <n v="1830"/>
    <x v="11"/>
    <x v="2"/>
    <n v="201205"/>
    <n v="21"/>
    <n v="0"/>
    <n v="25"/>
  </r>
  <r>
    <d v="2012-05-28T00:00:00"/>
    <d v="2012-05-28T00:00:00"/>
    <x v="1"/>
    <n v="13.75"/>
    <n v="1"/>
    <n v="11"/>
    <n v="2"/>
    <d v="1899-12-30T01:11:02"/>
    <d v="1899-12-30T00:05:10"/>
    <s v="Ciocci"/>
    <x v="249"/>
    <n v="11.614265603003295"/>
    <n v="0"/>
    <x v="7"/>
    <m/>
    <d v="1899-12-30T09:38:36"/>
    <d v="1899-12-30T04:49:18"/>
    <d v="1899-12-30T02:15:21"/>
    <d v="1899-12-30T03:07:45"/>
    <d v="1899-12-30T01:07:41"/>
    <d v="1899-12-30T01:33:53"/>
    <n v="662"/>
    <x v="11"/>
    <x v="2"/>
    <n v="201205"/>
    <n v="22"/>
    <n v="2"/>
    <n v="28"/>
  </r>
  <r>
    <d v="2012-05-29T00:00:00"/>
    <d v="2012-05-29T00:00:00"/>
    <x v="2"/>
    <n v="2"/>
    <n v="0"/>
    <n v="19"/>
    <n v="1"/>
    <d v="1899-12-30T00:19:01"/>
    <d v="1899-12-30T00:09:30"/>
    <s v="R201202"/>
    <x v="2"/>
    <n v="6.3102541630149043"/>
    <n v="0"/>
    <x v="13"/>
    <m/>
    <d v="1899-12-30T04:09:07"/>
    <d v="1899-12-30T02:04:34"/>
    <d v="1899-12-30T04:09:07"/>
    <d v="1899-12-30T05:01:31"/>
    <d v="1899-12-30T02:04:34"/>
    <d v="1899-12-30T02:30:46"/>
    <n v="1038"/>
    <x v="11"/>
    <x v="2"/>
    <n v="201205"/>
    <n v="22"/>
    <n v="0"/>
    <n v="29"/>
  </r>
  <r>
    <d v="2012-05-31T00:00:00"/>
    <d v="2012-05-31T00:00:00"/>
    <x v="1"/>
    <n v="10.7"/>
    <n v="0"/>
    <n v="32"/>
    <n v="20"/>
    <d v="1899-12-30T00:32:20"/>
    <d v="1899-12-30T00:03:01"/>
    <s v="YNHH"/>
    <x v="229"/>
    <n v="19.855670103092791"/>
    <n v="0"/>
    <x v="13"/>
    <s v="Easy riding"/>
    <d v="1899-12-30T05:38:27"/>
    <d v="1899-12-30T02:49:13"/>
    <d v="1899-12-30T01:19:10"/>
    <d v="1899-12-30T02:11:34"/>
    <d v="1899-12-30T00:39:35"/>
    <d v="1899-12-30T01:05:47"/>
    <n v="187"/>
    <x v="11"/>
    <x v="2"/>
    <n v="201205"/>
    <n v="22"/>
    <n v="1"/>
    <n v="31"/>
  </r>
  <r>
    <d v="2012-06-03T00:00:00"/>
    <d v="2012-06-03T00:00:00"/>
    <x v="0"/>
    <n v="1.2"/>
    <n v="0"/>
    <n v="46"/>
    <n v="44"/>
    <d v="1899-12-30T00:46:44"/>
    <d v="1899-12-30T00:38:57"/>
    <s v="Lake"/>
    <x v="197"/>
    <n v="1.5406562054208286"/>
    <n v="0"/>
    <x v="22"/>
    <m/>
    <d v="1899-12-30T01:33:28"/>
    <d v="1899-12-30T00:46:44"/>
    <d v="1899-12-30T17:00:21"/>
    <d v="1899-12-30T17:52:45"/>
    <d v="1899-12-30T08:30:10"/>
    <d v="1899-12-30T08:56:22"/>
    <n v="2974"/>
    <x v="11"/>
    <x v="3"/>
    <n v="201206"/>
    <n v="23"/>
    <n v="2"/>
    <n v="3"/>
  </r>
  <r>
    <d v="2012-06-03T00:00:00"/>
    <d v="2012-06-03T00:00:00"/>
    <x v="1"/>
    <n v="56"/>
    <n v="3"/>
    <n v="33"/>
    <n v="17"/>
    <d v="1899-12-30T03:33:17"/>
    <d v="1899-12-30T00:03:49"/>
    <s v="Ciocci"/>
    <x v="197"/>
    <n v="15.753692271626173"/>
    <n v="0"/>
    <x v="22"/>
    <s v="Seat sank"/>
    <d v="1899-12-30T07:06:34"/>
    <d v="1899-12-30T03:33:17"/>
    <d v="1899-12-30T01:39:47"/>
    <d v="1899-12-30T02:32:11"/>
    <d v="1899-12-30T00:49:54"/>
    <d v="1899-12-30T01:16:06"/>
    <n v="360"/>
    <x v="11"/>
    <x v="3"/>
    <n v="201206"/>
    <n v="23"/>
    <n v="0"/>
    <n v="3"/>
  </r>
  <r>
    <d v="2012-06-03T00:00:00"/>
    <d v="2012-06-03T00:00:00"/>
    <x v="2"/>
    <n v="13.1"/>
    <n v="2"/>
    <n v="47"/>
    <n v="8"/>
    <d v="1899-12-30T02:47:08"/>
    <d v="1899-12-30T00:12:45"/>
    <s v="Newton"/>
    <x v="197"/>
    <n v="4.7028320702034332"/>
    <n v="0"/>
    <x v="22"/>
    <m/>
    <d v="1899-12-30T05:34:16"/>
    <d v="1899-12-30T02:47:08"/>
    <d v="1899-12-30T05:34:16"/>
    <d v="1899-12-30T06:26:40"/>
    <d v="1899-12-30T02:47:08"/>
    <d v="1899-12-30T03:13:20"/>
    <n v="2541"/>
    <x v="11"/>
    <x v="3"/>
    <n v="201206"/>
    <n v="23"/>
    <n v="0"/>
    <n v="3"/>
  </r>
  <r>
    <d v="2012-06-03T00:00:00"/>
    <d v="2012-06-03T00:00:00"/>
    <x v="3"/>
    <n v="0.01"/>
    <n v="0"/>
    <n v="2"/>
    <n v="53"/>
    <d v="1899-12-30T00:02:53"/>
    <d v="1899-12-30T04:48:20"/>
    <s v="Newton"/>
    <x v="197"/>
    <n v="0.20809248554913312"/>
    <n v="0"/>
    <x v="22"/>
    <m/>
    <d v="1899-12-30T00:00:00"/>
    <d v="1899-12-30T00:00:00"/>
    <d v="1900-01-04T05:54:20"/>
    <d v="1900-01-04T06:46:44"/>
    <d v="1900-01-01T14:57:10"/>
    <d v="1900-01-01T15:23:22"/>
    <n v="3116"/>
    <x v="11"/>
    <x v="3"/>
    <n v="201206"/>
    <n v="23"/>
    <n v="0"/>
    <n v="3"/>
  </r>
  <r>
    <d v="2012-06-03T00:00:00"/>
    <d v="2012-06-03T00:00:00"/>
    <x v="4"/>
    <n v="0.01"/>
    <n v="0"/>
    <n v="2"/>
    <n v="50"/>
    <d v="1899-12-30T00:02:50"/>
    <d v="1899-12-30T04:43:20"/>
    <s v="Newton"/>
    <x v="197"/>
    <n v="0.2117647058823531"/>
    <n v="0"/>
    <x v="22"/>
    <m/>
    <d v="1899-12-30T00:00:00"/>
    <d v="1899-12-30T00:00:00"/>
    <d v="1900-01-04T03:43:20"/>
    <d v="1900-01-04T04:35:44"/>
    <d v="1900-01-01T13:51:40"/>
    <d v="1900-01-01T14:17:52"/>
    <n v="3115"/>
    <x v="11"/>
    <x v="3"/>
    <n v="201206"/>
    <n v="23"/>
    <n v="0"/>
    <n v="3"/>
  </r>
  <r>
    <d v="2012-06-06T00:00:00"/>
    <d v="2012-06-06T00:00:00"/>
    <x v="1"/>
    <n v="8"/>
    <n v="0"/>
    <n v="30"/>
    <n v="0"/>
    <d v="1899-12-30T00:30:00"/>
    <d v="1899-12-30T00:03:45"/>
    <s v="YNHH"/>
    <x v="250"/>
    <n v="16.000000000000014"/>
    <n v="0"/>
    <x v="13"/>
    <s v="just spin legs still sore"/>
    <d v="1899-12-30T07:00:00"/>
    <d v="1899-12-30T03:30:00"/>
    <d v="1899-12-30T01:38:15"/>
    <d v="1899-12-30T02:30:39"/>
    <d v="1899-12-30T00:49:07"/>
    <d v="1899-12-30T01:15:20"/>
    <n v="335"/>
    <x v="11"/>
    <x v="3"/>
    <n v="201206"/>
    <n v="23"/>
    <n v="2"/>
    <n v="6"/>
  </r>
  <r>
    <d v="2012-06-07T00:00:00"/>
    <d v="2012-06-07T00:00:00"/>
    <x v="2"/>
    <n v="3.1"/>
    <n v="0"/>
    <n v="30"/>
    <n v="43"/>
    <d v="1899-12-30T00:30:43"/>
    <d v="1899-12-30T00:09:55"/>
    <s v="R201202"/>
    <x v="224"/>
    <n v="6.0553445469343519"/>
    <n v="0"/>
    <x v="14"/>
    <s v="legs feel heavy"/>
    <d v="1899-12-30T04:19:36"/>
    <d v="1899-12-30T02:09:48"/>
    <d v="1899-12-30T04:19:36"/>
    <d v="1899-12-30T05:12:00"/>
    <d v="1899-12-30T02:09:48"/>
    <d v="1899-12-30T02:36:00"/>
    <n v="1343"/>
    <x v="11"/>
    <x v="3"/>
    <n v="201206"/>
    <n v="23"/>
    <n v="0"/>
    <n v="7"/>
  </r>
  <r>
    <d v="2012-06-09T00:00:00"/>
    <d v="2012-06-09T00:00:00"/>
    <x v="0"/>
    <n v="0.68"/>
    <n v="0"/>
    <n v="28"/>
    <n v="48"/>
    <d v="1899-12-30T00:28:48"/>
    <d v="1899-12-30T00:42:21"/>
    <s v="Lake"/>
    <x v="251"/>
    <n v="1.4166666666666679"/>
    <n v="0"/>
    <x v="14"/>
    <m/>
    <d v="1899-12-30T01:41:39"/>
    <d v="1899-12-30T00:50:49"/>
    <d v="1899-12-30T18:29:39"/>
    <d v="1899-12-30T19:22:03"/>
    <d v="1899-12-30T09:14:49"/>
    <d v="1899-12-30T09:41:01"/>
    <n v="3053"/>
    <x v="11"/>
    <x v="3"/>
    <n v="201206"/>
    <n v="23"/>
    <n v="1"/>
    <n v="9"/>
  </r>
  <r>
    <d v="2012-06-10T00:00:00"/>
    <d v="2012-06-10T00:00:00"/>
    <x v="1"/>
    <n v="25"/>
    <n v="1"/>
    <n v="35"/>
    <n v="14"/>
    <d v="1899-12-30T01:35:14"/>
    <d v="1899-12-30T00:03:49"/>
    <s v="Ciocci"/>
    <x v="19"/>
    <n v="15.750787539376983"/>
    <n v="0"/>
    <x v="7"/>
    <s v="stupid seat post"/>
    <d v="1899-12-30T07:06:39"/>
    <d v="1899-12-30T03:33:19"/>
    <d v="1899-12-30T01:39:48"/>
    <d v="1899-12-30T02:32:12"/>
    <d v="1899-12-30T00:49:54"/>
    <d v="1899-12-30T01:16:06"/>
    <n v="361"/>
    <x v="11"/>
    <x v="3"/>
    <n v="201206"/>
    <n v="24"/>
    <n v="0"/>
    <n v="10"/>
  </r>
  <r>
    <d v="2012-06-11T00:00:00"/>
    <d v="2012-06-11T00:00:00"/>
    <x v="1"/>
    <n v="8"/>
    <n v="0"/>
    <n v="30"/>
    <n v="0"/>
    <d v="1899-12-30T00:30:00"/>
    <d v="1899-12-30T00:03:45"/>
    <s v="YNHH"/>
    <x v="250"/>
    <n v="16.000000000000014"/>
    <n v="0"/>
    <x v="13"/>
    <s v="spin legs"/>
    <d v="1899-12-30T07:00:00"/>
    <d v="1899-12-30T03:30:00"/>
    <d v="1899-12-30T01:38:15"/>
    <d v="1899-12-30T02:30:39"/>
    <d v="1899-12-30T00:49:07"/>
    <d v="1899-12-30T01:15:20"/>
    <n v="335"/>
    <x v="11"/>
    <x v="3"/>
    <n v="201206"/>
    <n v="24"/>
    <n v="0"/>
    <n v="11"/>
  </r>
  <r>
    <d v="2012-06-12T00:00:00"/>
    <d v="2012-06-12T00:00:00"/>
    <x v="1"/>
    <n v="12.1"/>
    <n v="0"/>
    <n v="33"/>
    <n v="12"/>
    <d v="1899-12-30T00:33:12"/>
    <d v="1899-12-30T00:02:45"/>
    <s v="YNHH"/>
    <x v="229"/>
    <n v="21.86746987951809"/>
    <n v="0"/>
    <x v="13"/>
    <s v="400+ watts during rpm challenge"/>
    <d v="1899-12-30T05:07:18"/>
    <d v="1899-12-30T02:33:39"/>
    <d v="1899-12-30T01:11:53"/>
    <d v="1899-12-30T02:04:17"/>
    <d v="1899-12-30T00:35:57"/>
    <d v="1899-12-30T01:02:09"/>
    <n v="93"/>
    <x v="11"/>
    <x v="3"/>
    <n v="201206"/>
    <n v="24"/>
    <n v="0"/>
    <n v="12"/>
  </r>
  <r>
    <d v="2012-06-14T00:00:00"/>
    <d v="2012-06-14T00:00:00"/>
    <x v="1"/>
    <n v="10.5"/>
    <n v="0"/>
    <n v="39"/>
    <n v="8"/>
    <d v="1899-12-30T00:39:08"/>
    <d v="1899-12-30T00:03:44"/>
    <s v="Ciocci"/>
    <x v="0"/>
    <n v="16.098807495741067"/>
    <n v="0"/>
    <x v="6"/>
    <m/>
    <d v="1899-12-30T06:57:25"/>
    <d v="1899-12-30T03:28:43"/>
    <d v="1899-12-30T01:37:39"/>
    <d v="1899-12-30T02:30:03"/>
    <d v="1899-12-30T00:48:49"/>
    <d v="1899-12-30T01:15:01"/>
    <n v="327"/>
    <x v="11"/>
    <x v="3"/>
    <n v="201206"/>
    <n v="24"/>
    <n v="1"/>
    <n v="14"/>
  </r>
  <r>
    <d v="2012-06-14T00:00:00"/>
    <d v="2012-06-14T00:00:00"/>
    <x v="2"/>
    <n v="3.1"/>
    <n v="0"/>
    <n v="28"/>
    <n v="49"/>
    <d v="1899-12-30T00:28:49"/>
    <d v="1899-12-30T00:09:18"/>
    <s v="R201202"/>
    <x v="224"/>
    <n v="6.4545980335454072"/>
    <n v="0"/>
    <x v="14"/>
    <m/>
    <d v="1899-12-30T04:03:33"/>
    <d v="1899-12-30T02:01:46"/>
    <d v="1899-12-30T04:03:33"/>
    <d v="1899-12-30T04:55:57"/>
    <d v="1899-12-30T02:01:46"/>
    <d v="1899-12-30T02:27:58"/>
    <n v="922"/>
    <x v="11"/>
    <x v="3"/>
    <n v="201206"/>
    <n v="24"/>
    <n v="0"/>
    <n v="14"/>
  </r>
  <r>
    <d v="2012-06-16T00:00:00"/>
    <d v="2012-06-16T00:00:00"/>
    <x v="0"/>
    <n v="1"/>
    <n v="0"/>
    <n v="37"/>
    <n v="30"/>
    <d v="1899-12-30T00:37:30"/>
    <d v="1899-12-30T00:37:30"/>
    <s v="Lake"/>
    <x v="19"/>
    <n v="1.6000000000000012"/>
    <n v="0"/>
    <x v="14"/>
    <m/>
    <d v="1899-12-30T01:30:00"/>
    <d v="1899-12-30T00:45:00"/>
    <d v="1899-12-30T16:22:30"/>
    <d v="1899-12-30T17:14:54"/>
    <d v="1899-12-30T08:11:15"/>
    <d v="1899-12-30T08:37:27"/>
    <n v="2944"/>
    <x v="11"/>
    <x v="3"/>
    <n v="201206"/>
    <n v="24"/>
    <n v="1"/>
    <n v="16"/>
  </r>
  <r>
    <d v="2012-06-16T00:00:00"/>
    <d v="2012-06-16T00:00:00"/>
    <x v="1"/>
    <n v="25"/>
    <n v="1"/>
    <n v="29"/>
    <n v="20"/>
    <d v="1899-12-30T01:29:20"/>
    <d v="1899-12-30T00:03:34"/>
    <s v="Ciocci"/>
    <x v="19"/>
    <n v="16.791044776119413"/>
    <n v="0"/>
    <x v="14"/>
    <m/>
    <d v="1899-12-30T06:40:13"/>
    <d v="1899-12-30T03:20:06"/>
    <d v="1899-12-30T01:33:37"/>
    <d v="1899-12-30T02:26:01"/>
    <d v="1899-12-30T00:46:49"/>
    <d v="1899-12-30T01:13:01"/>
    <n v="282"/>
    <x v="11"/>
    <x v="3"/>
    <n v="201206"/>
    <n v="24"/>
    <n v="0"/>
    <n v="16"/>
  </r>
  <r>
    <d v="2012-06-16T00:00:00"/>
    <d v="2012-06-16T00:00:00"/>
    <x v="2"/>
    <n v="6.2"/>
    <n v="1"/>
    <n v="7"/>
    <n v="8"/>
    <d v="1899-12-30T01:07:08"/>
    <d v="1899-12-30T00:10:50"/>
    <s v="Newton"/>
    <x v="19"/>
    <n v="5.5412115193644533"/>
    <n v="0"/>
    <x v="14"/>
    <s v="First Loop Run 34:09 Second Loop 33:02"/>
    <d v="1899-12-30T04:43:42"/>
    <d v="1899-12-30T02:21:51"/>
    <d v="1899-12-30T04:43:42"/>
    <d v="1899-12-30T05:36:06"/>
    <d v="1899-12-30T02:21:51"/>
    <d v="1899-12-30T02:48:03"/>
    <n v="1964"/>
    <x v="11"/>
    <x v="3"/>
    <n v="201206"/>
    <n v="24"/>
    <n v="0"/>
    <n v="16"/>
  </r>
  <r>
    <d v="2012-06-16T00:00:00"/>
    <d v="2012-06-16T00:00:00"/>
    <x v="3"/>
    <n v="1"/>
    <n v="0"/>
    <n v="2"/>
    <n v="51"/>
    <d v="1899-12-30T00:02:51"/>
    <d v="1899-12-30T00:02:51"/>
    <s v="Newton"/>
    <x v="19"/>
    <n v="21.052631578947384"/>
    <n v="0"/>
    <x v="14"/>
    <s v="First Loop Run 34:09 Second Loop 33:02"/>
    <d v="1899-12-30T00:00:00"/>
    <d v="1899-12-30T00:00:00"/>
    <d v="1899-12-30T01:14:40"/>
    <d v="1899-12-30T02:07:04"/>
    <d v="1899-12-30T00:37:20"/>
    <d v="1899-12-30T01:03:32"/>
    <n v="136"/>
    <x v="11"/>
    <x v="3"/>
    <n v="201206"/>
    <n v="24"/>
    <n v="0"/>
    <n v="16"/>
  </r>
  <r>
    <d v="2012-06-16T00:00:00"/>
    <d v="2012-06-16T00:00:00"/>
    <x v="4"/>
    <n v="1"/>
    <n v="0"/>
    <n v="2"/>
    <n v="11"/>
    <d v="1899-12-30T00:02:11"/>
    <d v="1899-12-30T00:02:11"/>
    <s v="Newton"/>
    <x v="19"/>
    <n v="27.480916030534374"/>
    <n v="0"/>
    <x v="14"/>
    <s v="First Loop Run 34:09 Second Loop 33:02"/>
    <d v="1899-12-30T00:00:00"/>
    <d v="1899-12-30T00:00:00"/>
    <d v="1899-12-30T00:57:12"/>
    <d v="1899-12-30T01:49:36"/>
    <d v="1899-12-30T00:28:36"/>
    <d v="1899-12-30T00:54:48"/>
    <n v="16"/>
    <x v="11"/>
    <x v="3"/>
    <n v="201206"/>
    <n v="24"/>
    <n v="0"/>
    <n v="16"/>
  </r>
  <r>
    <d v="2012-06-18T00:00:00"/>
    <d v="2012-06-18T00:00:00"/>
    <x v="1"/>
    <n v="7.8"/>
    <n v="0"/>
    <n v="30"/>
    <n v="0"/>
    <d v="1899-12-30T00:30:00"/>
    <d v="1899-12-30T00:03:51"/>
    <s v="YNHH"/>
    <x v="250"/>
    <n v="15.600000000000012"/>
    <n v="0"/>
    <x v="13"/>
    <m/>
    <d v="1899-12-30T07:10:46"/>
    <d v="1899-12-30T03:35:23"/>
    <d v="1899-12-30T01:40:46"/>
    <d v="1899-12-30T02:33:10"/>
    <d v="1899-12-30T00:50:23"/>
    <d v="1899-12-30T01:16:35"/>
    <n v="367"/>
    <x v="11"/>
    <x v="3"/>
    <n v="201206"/>
    <n v="25"/>
    <n v="1"/>
    <n v="18"/>
  </r>
  <r>
    <d v="2012-06-19T00:00:00"/>
    <d v="2012-06-19T00:00:00"/>
    <x v="2"/>
    <n v="2.6"/>
    <n v="0"/>
    <n v="26"/>
    <n v="15"/>
    <d v="1899-12-30T00:26:15"/>
    <d v="1899-12-30T00:10:06"/>
    <s v="YNHH"/>
    <x v="246"/>
    <n v="5.9428571428571475"/>
    <n v="0"/>
    <x v="28"/>
    <s v="Felt like crap"/>
    <d v="1899-12-30T04:24:31"/>
    <d v="1899-12-30T02:12:16"/>
    <d v="1899-12-30T04:24:31"/>
    <d v="1899-12-30T05:16:55"/>
    <d v="1899-12-30T02:12:16"/>
    <d v="1899-12-30T02:38:28"/>
    <n v="1488"/>
    <x v="11"/>
    <x v="3"/>
    <n v="201206"/>
    <n v="25"/>
    <n v="0"/>
    <n v="19"/>
  </r>
  <r>
    <d v="2012-06-21T00:00:00"/>
    <d v="2012-06-21T00:00:00"/>
    <x v="2"/>
    <n v="3"/>
    <n v="0"/>
    <n v="28"/>
    <n v="26"/>
    <d v="1899-12-30T00:28:26"/>
    <d v="1899-12-30T00:09:29"/>
    <s v="YNHH"/>
    <x v="2"/>
    <n v="6.3305978898007078"/>
    <n v="0"/>
    <x v="13"/>
    <m/>
    <d v="1899-12-30T04:08:19"/>
    <d v="1899-12-30T02:04:10"/>
    <d v="1899-12-30T04:08:19"/>
    <d v="1899-12-30T05:00:43"/>
    <d v="1899-12-30T02:04:10"/>
    <d v="1899-12-30T02:30:22"/>
    <n v="1010"/>
    <x v="11"/>
    <x v="3"/>
    <n v="201206"/>
    <n v="25"/>
    <n v="1"/>
    <n v="21"/>
  </r>
  <r>
    <d v="2012-06-22T00:00:00"/>
    <d v="2012-06-22T00:00:00"/>
    <x v="2"/>
    <n v="2"/>
    <n v="0"/>
    <n v="19"/>
    <n v="26"/>
    <d v="1899-12-30T00:19:26"/>
    <d v="1899-12-30T00:09:43"/>
    <s v="YNHH"/>
    <x v="2"/>
    <n v="6.1749571183533494"/>
    <n v="0"/>
    <x v="13"/>
    <m/>
    <d v="1899-12-30T04:14:35"/>
    <d v="1899-12-30T02:07:17"/>
    <d v="1899-12-30T04:14:35"/>
    <d v="1899-12-30T05:06:59"/>
    <d v="1899-12-30T02:07:17"/>
    <d v="1899-12-30T02:33:29"/>
    <n v="1184"/>
    <x v="11"/>
    <x v="3"/>
    <n v="201206"/>
    <n v="25"/>
    <n v="0"/>
    <n v="22"/>
  </r>
  <r>
    <d v="2012-06-23T00:00:00"/>
    <d v="2012-06-23T00:00:00"/>
    <x v="0"/>
    <n v="0.7"/>
    <n v="0"/>
    <n v="28"/>
    <n v="24"/>
    <d v="1899-12-30T00:28:24"/>
    <d v="1899-12-30T00:40:34"/>
    <s v="Lake"/>
    <x v="251"/>
    <n v="1.4788732394366209"/>
    <n v="0"/>
    <x v="14"/>
    <m/>
    <d v="1899-12-30T01:37:22"/>
    <d v="1899-12-30T00:48:41"/>
    <d v="1899-12-30T17:42:58"/>
    <d v="1899-12-30T18:35:22"/>
    <d v="1899-12-30T08:51:29"/>
    <d v="1899-12-30T09:17:41"/>
    <n v="3032"/>
    <x v="11"/>
    <x v="3"/>
    <n v="201206"/>
    <n v="25"/>
    <n v="0"/>
    <n v="23"/>
  </r>
  <r>
    <d v="2012-06-24T00:00:00"/>
    <d v="2012-06-24T00:00:00"/>
    <x v="1"/>
    <n v="34.299999999999997"/>
    <n v="2"/>
    <n v="8"/>
    <n v="26"/>
    <d v="1899-12-30T02:08:26"/>
    <d v="1899-12-30T00:03:45"/>
    <s v="Ciocci"/>
    <x v="252"/>
    <n v="16.023877498053473"/>
    <n v="0"/>
    <x v="14"/>
    <s v="http://app.strava.com/rides/11618254#achievements"/>
    <d v="1899-12-30T06:59:22"/>
    <d v="1899-12-30T03:29:41"/>
    <d v="1899-12-30T01:38:06"/>
    <d v="1899-12-30T02:30:30"/>
    <d v="1899-12-30T00:49:03"/>
    <d v="1899-12-30T01:15:15"/>
    <n v="333"/>
    <x v="11"/>
    <x v="3"/>
    <n v="201206"/>
    <n v="26"/>
    <n v="0"/>
    <n v="24"/>
  </r>
  <r>
    <d v="2012-06-26T00:00:00"/>
    <d v="2012-06-26T00:00:00"/>
    <x v="2"/>
    <n v="2"/>
    <n v="0"/>
    <n v="18"/>
    <n v="59"/>
    <d v="1899-12-30T00:18:59"/>
    <d v="1899-12-30T00:09:30"/>
    <s v="R201202"/>
    <x v="2"/>
    <n v="6.3213345039508386"/>
    <n v="0"/>
    <x v="13"/>
    <m/>
    <d v="1899-12-30T04:08:41"/>
    <d v="1899-12-30T02:04:20"/>
    <d v="1899-12-30T04:08:41"/>
    <d v="1899-12-30T05:01:05"/>
    <d v="1899-12-30T02:04:20"/>
    <d v="1899-12-30T02:30:32"/>
    <n v="1023"/>
    <x v="11"/>
    <x v="3"/>
    <n v="201206"/>
    <n v="26"/>
    <n v="1"/>
    <n v="26"/>
  </r>
  <r>
    <d v="2012-06-27T00:00:00"/>
    <d v="2012-06-27T00:00:00"/>
    <x v="1"/>
    <n v="6"/>
    <n v="0"/>
    <n v="20"/>
    <n v="0"/>
    <d v="1899-12-30T00:20:00"/>
    <d v="1899-12-30T00:03:20"/>
    <s v="YNHH"/>
    <x v="250"/>
    <n v="18.000000000000014"/>
    <n v="0"/>
    <x v="13"/>
    <m/>
    <d v="1899-12-30T06:13:20"/>
    <d v="1899-12-30T03:06:40"/>
    <d v="1899-12-30T01:27:20"/>
    <d v="1899-12-30T02:19:44"/>
    <d v="1899-12-30T00:43:40"/>
    <d v="1899-12-30T01:09:52"/>
    <n v="218"/>
    <x v="11"/>
    <x v="3"/>
    <n v="201206"/>
    <n v="26"/>
    <n v="0"/>
    <n v="27"/>
  </r>
  <r>
    <d v="2012-07-01T00:00:00"/>
    <d v="2012-07-01T00:00:00"/>
    <x v="0"/>
    <n v="1"/>
    <n v="0"/>
    <n v="32"/>
    <n v="1"/>
    <d v="1899-12-30T00:32:01"/>
    <d v="1899-12-30T00:32:01"/>
    <s v="Ocean"/>
    <x v="253"/>
    <n v="1.874023945861532"/>
    <n v="0"/>
    <x v="4"/>
    <m/>
    <d v="1899-12-30T01:16:50"/>
    <d v="1899-12-30T00:38:25"/>
    <d v="1899-12-30T13:58:50"/>
    <d v="1899-12-30T14:51:14"/>
    <d v="1899-12-30T06:59:25"/>
    <d v="1899-12-30T07:25:37"/>
    <n v="2783"/>
    <x v="11"/>
    <x v="0"/>
    <n v="201207"/>
    <n v="27"/>
    <n v="3"/>
    <n v="1"/>
  </r>
  <r>
    <d v="2012-07-01T00:00:00"/>
    <d v="2012-07-01T00:00:00"/>
    <x v="1"/>
    <n v="56"/>
    <n v="3"/>
    <n v="21"/>
    <n v="40"/>
    <d v="1899-12-30T03:21:40"/>
    <d v="1899-12-30T00:03:36"/>
    <s v="Ciocci"/>
    <x v="253"/>
    <n v="16.6611570247934"/>
    <n v="0"/>
    <x v="4"/>
    <s v="Flat tire. Ughhhh"/>
    <d v="1899-12-30T06:43:20"/>
    <d v="1899-12-30T03:21:40"/>
    <d v="1899-12-30T01:34:21"/>
    <d v="1899-12-30T02:26:45"/>
    <d v="1899-12-30T00:47:11"/>
    <d v="1899-12-30T01:13:23"/>
    <n v="290"/>
    <x v="11"/>
    <x v="0"/>
    <n v="201207"/>
    <n v="27"/>
    <n v="0"/>
    <n v="1"/>
  </r>
  <r>
    <d v="2012-07-01T00:00:00"/>
    <d v="2012-07-01T00:00:00"/>
    <x v="2"/>
    <n v="13.1"/>
    <n v="3"/>
    <n v="0"/>
    <n v="19"/>
    <d v="1899-12-30T03:00:19"/>
    <d v="1899-12-30T00:13:46"/>
    <s v="Newton"/>
    <x v="253"/>
    <n v="4.3589980589703332"/>
    <n v="0"/>
    <x v="4"/>
    <m/>
    <d v="1899-12-30T06:00:38"/>
    <d v="1899-12-30T03:00:19"/>
    <d v="1899-12-30T06:00:38"/>
    <d v="1899-12-30T06:53:02"/>
    <d v="1899-12-30T03:00:19"/>
    <d v="1899-12-30T03:26:31"/>
    <n v="2617"/>
    <x v="11"/>
    <x v="0"/>
    <n v="201207"/>
    <n v="27"/>
    <n v="0"/>
    <n v="1"/>
  </r>
  <r>
    <d v="2012-07-01T00:00:00"/>
    <d v="2012-07-01T00:00:00"/>
    <x v="3"/>
    <n v="0.01"/>
    <n v="0"/>
    <n v="1"/>
    <n v="28"/>
    <d v="1899-12-30T00:01:28"/>
    <d v="1899-12-30T02:26:40"/>
    <s v="Newton"/>
    <x v="253"/>
    <n v="0.40909090909090939"/>
    <n v="0"/>
    <x v="4"/>
    <m/>
    <d v="1899-12-30T00:00:00"/>
    <d v="1899-12-30T00:00:00"/>
    <d v="1900-01-01T16:02:40"/>
    <d v="1900-01-01T16:55:04"/>
    <d v="1899-12-31T08:01:20"/>
    <d v="1899-12-31T08:27:32"/>
    <n v="3111"/>
    <x v="11"/>
    <x v="0"/>
    <n v="201207"/>
    <n v="27"/>
    <n v="0"/>
    <n v="1"/>
  </r>
  <r>
    <d v="2012-07-01T00:00:00"/>
    <d v="2012-07-01T00:00:00"/>
    <x v="4"/>
    <n v="0.01"/>
    <n v="0"/>
    <n v="2"/>
    <n v="18"/>
    <d v="1899-12-30T00:02:18"/>
    <d v="1899-12-30T03:50:00"/>
    <s v="Newton"/>
    <x v="253"/>
    <n v="0.26086956521739152"/>
    <n v="0"/>
    <x v="4"/>
    <m/>
    <d v="1899-12-30T00:00:00"/>
    <d v="1899-12-30T00:00:00"/>
    <d v="1900-01-03T04:26:00"/>
    <d v="1900-01-03T05:18:24"/>
    <d v="1900-01-01T02:13:00"/>
    <d v="1900-01-01T02:39:12"/>
    <n v="3112"/>
    <x v="11"/>
    <x v="0"/>
    <n v="201207"/>
    <n v="27"/>
    <n v="0"/>
    <n v="1"/>
  </r>
  <r>
    <d v="2012-07-03T00:00:00"/>
    <d v="2012-07-03T00:00:00"/>
    <x v="1"/>
    <n v="12.2"/>
    <n v="0"/>
    <n v="32"/>
    <n v="22"/>
    <d v="1899-12-30T00:32:22"/>
    <d v="1899-12-30T00:02:39"/>
    <s v="YNHH"/>
    <x v="229"/>
    <n v="22.615859938208047"/>
    <n v="0"/>
    <x v="13"/>
    <m/>
    <d v="1899-12-30T04:57:08"/>
    <d v="1899-12-30T02:28:34"/>
    <d v="1899-12-30T01:09:31"/>
    <d v="1899-12-30T02:01:55"/>
    <d v="1899-12-30T00:34:45"/>
    <d v="1899-12-30T01:00:57"/>
    <n v="66"/>
    <x v="11"/>
    <x v="0"/>
    <n v="201207"/>
    <n v="27"/>
    <n v="1"/>
    <n v="3"/>
  </r>
  <r>
    <d v="2012-07-04T00:00:00"/>
    <d v="2012-07-04T00:00:00"/>
    <x v="1"/>
    <n v="22.6"/>
    <n v="1"/>
    <n v="42"/>
    <n v="10"/>
    <d v="1899-12-30T01:42:10"/>
    <d v="1899-12-30T00:04:31"/>
    <s v="Ciocci"/>
    <x v="254"/>
    <n v="13.272430668841773"/>
    <n v="0"/>
    <x v="4"/>
    <s v="http://app.strava.com/rides/12450861"/>
    <d v="1899-12-30T08:26:19"/>
    <d v="1899-12-30T04:13:09"/>
    <d v="1899-12-30T01:58:26"/>
    <d v="1899-12-30T02:50:50"/>
    <d v="1899-12-30T00:59:13"/>
    <d v="1899-12-30T01:25:25"/>
    <n v="595"/>
    <x v="11"/>
    <x v="0"/>
    <n v="201207"/>
    <n v="27"/>
    <n v="0"/>
    <n v="4"/>
  </r>
  <r>
    <d v="2012-07-08T00:00:00"/>
    <d v="2012-07-08T00:00:00"/>
    <x v="1"/>
    <n v="18.399999999999999"/>
    <n v="1"/>
    <n v="12"/>
    <n v="0"/>
    <d v="1899-12-30T01:12:00"/>
    <d v="1899-12-30T00:03:55"/>
    <s v="Ciocci"/>
    <x v="255"/>
    <n v="15.333333333333346"/>
    <n v="0"/>
    <x v="2"/>
    <s v="http://app.strava.com/rides/128161451"/>
    <d v="1899-12-30T07:18:16"/>
    <d v="1899-12-30T03:39:08"/>
    <d v="1899-12-30T01:42:31"/>
    <d v="1899-12-30T02:34:55"/>
    <d v="1899-12-30T00:51:16"/>
    <d v="1899-12-30T01:17:28"/>
    <n v="396"/>
    <x v="11"/>
    <x v="0"/>
    <n v="201207"/>
    <n v="28"/>
    <n v="3"/>
    <n v="8"/>
  </r>
  <r>
    <d v="2012-07-08T00:00:00"/>
    <d v="2012-07-08T00:00:00"/>
    <x v="2"/>
    <n v="1"/>
    <n v="0"/>
    <n v="9"/>
    <n v="17"/>
    <d v="1899-12-30T00:09:17"/>
    <d v="1899-12-30T00:09:17"/>
    <s v="Newton"/>
    <x v="17"/>
    <n v="6.463195691202877"/>
    <n v="0"/>
    <x v="2"/>
    <s v="Big Calf Cramp"/>
    <d v="1899-12-30T04:03:13"/>
    <d v="1899-12-30T02:01:37"/>
    <d v="1899-12-30T04:03:13"/>
    <d v="1899-12-30T04:55:37"/>
    <d v="1899-12-30T02:01:37"/>
    <d v="1899-12-30T02:27:49"/>
    <n v="917"/>
    <x v="11"/>
    <x v="0"/>
    <n v="201207"/>
    <n v="28"/>
    <n v="0"/>
    <n v="8"/>
  </r>
  <r>
    <d v="2012-07-11T00:00:00"/>
    <d v="2012-07-11T00:00:00"/>
    <x v="0"/>
    <n v="0.5"/>
    <n v="0"/>
    <n v="18"/>
    <n v="56"/>
    <d v="1899-12-30T00:18:56"/>
    <d v="1899-12-30T00:37:52"/>
    <s v="Lake"/>
    <x v="0"/>
    <n v="1.5845070422535226"/>
    <n v="0"/>
    <x v="2"/>
    <s v="Very Crowded"/>
    <d v="1899-12-30T01:30:53"/>
    <d v="1899-12-30T00:45:26"/>
    <d v="1899-12-30T16:32:06"/>
    <d v="1899-12-30T17:24:30"/>
    <d v="1899-12-30T08:16:03"/>
    <d v="1899-12-30T08:42:15"/>
    <n v="2949"/>
    <x v="11"/>
    <x v="0"/>
    <n v="201207"/>
    <n v="28"/>
    <n v="2"/>
    <n v="11"/>
  </r>
  <r>
    <d v="2012-07-11T00:00:00"/>
    <d v="2012-07-11T00:00:00"/>
    <x v="1"/>
    <n v="10.5"/>
    <n v="0"/>
    <n v="35"/>
    <n v="25"/>
    <d v="1899-12-30T00:35:25"/>
    <d v="1899-12-30T00:03:22"/>
    <s v="Ciocci"/>
    <x v="0"/>
    <n v="17.788235294117658"/>
    <n v="0"/>
    <x v="2"/>
    <m/>
    <d v="1899-12-30T06:17:47"/>
    <d v="1899-12-30T03:08:53"/>
    <d v="1899-12-30T01:28:22"/>
    <d v="1899-12-30T02:20:46"/>
    <d v="1899-12-30T00:44:11"/>
    <d v="1899-12-30T01:10:23"/>
    <n v="232"/>
    <x v="11"/>
    <x v="0"/>
    <n v="201207"/>
    <n v="28"/>
    <n v="0"/>
    <n v="11"/>
  </r>
  <r>
    <d v="2012-07-11T00:00:00"/>
    <d v="2012-07-11T00:00:00"/>
    <x v="2"/>
    <n v="3.1"/>
    <n v="0"/>
    <n v="29"/>
    <n v="54"/>
    <d v="1899-12-30T00:29:54"/>
    <d v="1899-12-30T00:09:39"/>
    <s v="Newton"/>
    <x v="0"/>
    <n v="6.2207357859531829"/>
    <n v="0"/>
    <x v="2"/>
    <s v="Felt Great"/>
    <d v="1899-12-30T04:12:42"/>
    <d v="1899-12-30T02:06:21"/>
    <d v="1899-12-30T04:12:42"/>
    <d v="1899-12-30T05:05:06"/>
    <d v="1899-12-30T02:06:21"/>
    <d v="1899-12-30T02:32:33"/>
    <n v="1124"/>
    <x v="11"/>
    <x v="0"/>
    <n v="201207"/>
    <n v="28"/>
    <n v="0"/>
    <n v="11"/>
  </r>
  <r>
    <d v="2012-07-11T00:00:00"/>
    <d v="2012-07-11T00:00:00"/>
    <x v="3"/>
    <n v="1"/>
    <n v="0"/>
    <n v="2"/>
    <n v="30"/>
    <d v="1899-12-30T00:02:30"/>
    <d v="1899-12-30T00:02:30"/>
    <s v="unk"/>
    <x v="0"/>
    <n v="24.000000000000021"/>
    <n v="0"/>
    <x v="0"/>
    <m/>
    <d v="1899-12-30T00:00:00"/>
    <d v="1899-12-30T00:00:00"/>
    <d v="1899-12-30T01:05:30"/>
    <d v="1899-12-30T01:57:54"/>
    <d v="1899-12-30T00:32:45"/>
    <d v="1899-12-30T00:58:57"/>
    <n v="35"/>
    <x v="11"/>
    <x v="0"/>
    <n v="201207"/>
    <n v="28"/>
    <n v="0"/>
    <n v="11"/>
  </r>
  <r>
    <d v="2012-07-16T00:00:00"/>
    <d v="2012-07-16T00:00:00"/>
    <x v="1"/>
    <n v="9"/>
    <n v="0"/>
    <n v="55"/>
    <n v="0"/>
    <d v="1899-12-30T00:55:00"/>
    <d v="1899-12-30T00:06:07"/>
    <s v="Si"/>
    <x v="256"/>
    <n v="9.8181818181818272"/>
    <n v="0"/>
    <x v="2"/>
    <s v="Ride with boys"/>
    <d v="1899-12-30T11:24:27"/>
    <d v="1899-12-30T05:42:13"/>
    <d v="1899-12-30T02:40:07"/>
    <d v="1899-12-30T03:32:31"/>
    <d v="1899-12-30T01:20:03"/>
    <d v="1899-12-30T01:46:15"/>
    <n v="687"/>
    <x v="11"/>
    <x v="0"/>
    <n v="201207"/>
    <n v="29"/>
    <n v="4"/>
    <n v="16"/>
  </r>
  <r>
    <d v="2012-07-17T00:00:00"/>
    <d v="2012-07-17T00:00:00"/>
    <x v="1"/>
    <n v="4.5999999999999996"/>
    <n v="0"/>
    <n v="33"/>
    <n v="16"/>
    <d v="1899-12-30T00:33:16"/>
    <d v="1899-12-30T00:07:14"/>
    <s v="Si"/>
    <x v="256"/>
    <n v="8.2965931863727533"/>
    <n v="0"/>
    <x v="2"/>
    <s v="Ride to beach with Logan and Hunter on Back"/>
    <d v="1899-12-30T13:29:58"/>
    <d v="1899-12-30T06:44:59"/>
    <d v="1899-12-30T03:09:29"/>
    <d v="1899-12-30T04:01:53"/>
    <d v="1899-12-30T01:34:44"/>
    <d v="1899-12-30T02:00:56"/>
    <n v="706"/>
    <x v="11"/>
    <x v="0"/>
    <n v="201207"/>
    <n v="29"/>
    <n v="0"/>
    <n v="17"/>
  </r>
  <r>
    <d v="2012-07-22T00:00:00"/>
    <d v="2012-07-22T00:00:00"/>
    <x v="2"/>
    <n v="7.5"/>
    <n v="1"/>
    <n v="17"/>
    <n v="48"/>
    <d v="1899-12-30T01:17:48"/>
    <d v="1899-12-30T00:10:22"/>
    <s v="Newton"/>
    <x v="16"/>
    <n v="5.7840616966581022"/>
    <n v="0"/>
    <x v="2"/>
    <s v="http://runkeeper.com/user/ctkeane/activity/103723729"/>
    <d v="1899-12-30T04:31:47"/>
    <d v="1899-12-30T02:15:53"/>
    <d v="1899-12-30T04:31:47"/>
    <d v="1899-12-30T05:24:11"/>
    <d v="1899-12-30T02:15:53"/>
    <d v="1899-12-30T02:42:05"/>
    <n v="1692"/>
    <x v="11"/>
    <x v="0"/>
    <n v="201207"/>
    <n v="30"/>
    <n v="4"/>
    <n v="22"/>
  </r>
  <r>
    <d v="2012-07-23T00:00:00"/>
    <d v="2012-07-23T00:00:00"/>
    <x v="2"/>
    <n v="2"/>
    <n v="0"/>
    <n v="18"/>
    <n v="34"/>
    <d v="1899-12-30T00:18:34"/>
    <d v="1899-12-30T00:09:17"/>
    <s v="R201201"/>
    <x v="2"/>
    <n v="6.463195691202877"/>
    <n v="0"/>
    <x v="13"/>
    <m/>
    <d v="1899-12-30T04:03:13"/>
    <d v="1899-12-30T02:01:37"/>
    <d v="1899-12-30T04:03:13"/>
    <d v="1899-12-30T04:55:37"/>
    <d v="1899-12-30T02:01:37"/>
    <d v="1899-12-30T02:27:49"/>
    <n v="917"/>
    <x v="11"/>
    <x v="0"/>
    <n v="201207"/>
    <n v="30"/>
    <n v="0"/>
    <n v="23"/>
  </r>
  <r>
    <d v="2012-07-24T00:00:00"/>
    <d v="2012-07-24T00:00:00"/>
    <x v="1"/>
    <n v="11.7"/>
    <n v="0"/>
    <n v="32"/>
    <n v="30"/>
    <d v="1899-12-30T00:32:30"/>
    <d v="1899-12-30T00:02:47"/>
    <s v="YNHH"/>
    <x v="229"/>
    <n v="21.600000000000016"/>
    <n v="0"/>
    <x v="13"/>
    <m/>
    <d v="1899-12-30T05:11:07"/>
    <d v="1899-12-30T02:35:33"/>
    <d v="1899-12-30T01:12:47"/>
    <d v="1899-12-30T02:05:11"/>
    <d v="1899-12-30T00:36:23"/>
    <d v="1899-12-30T01:02:35"/>
    <n v="105"/>
    <x v="11"/>
    <x v="0"/>
    <n v="201207"/>
    <n v="30"/>
    <n v="0"/>
    <n v="24"/>
  </r>
  <r>
    <d v="2012-07-24T00:00:00"/>
    <d v="2012-07-24T00:00:00"/>
    <x v="2"/>
    <n v="1"/>
    <n v="0"/>
    <n v="9"/>
    <n v="18"/>
    <d v="1899-12-30T00:09:18"/>
    <d v="1899-12-30T00:09:18"/>
    <s v="R201202"/>
    <x v="2"/>
    <n v="6.4516129032258114"/>
    <n v="0"/>
    <x v="13"/>
    <m/>
    <d v="1899-12-30T04:03:40"/>
    <d v="1899-12-30T02:01:50"/>
    <d v="1899-12-30T04:03:40"/>
    <d v="1899-12-30T04:56:04"/>
    <d v="1899-12-30T02:01:50"/>
    <d v="1899-12-30T02:28:02"/>
    <n v="923"/>
    <x v="11"/>
    <x v="0"/>
    <n v="201207"/>
    <n v="30"/>
    <n v="0"/>
    <n v="24"/>
  </r>
  <r>
    <d v="2012-07-25T00:00:00"/>
    <d v="2012-07-25T00:00:00"/>
    <x v="2"/>
    <n v="5"/>
    <n v="0"/>
    <n v="52"/>
    <n v="50"/>
    <d v="1899-12-30T00:52:50"/>
    <d v="1899-12-30T00:10:34"/>
    <s v="R201202"/>
    <x v="2"/>
    <n v="5.6782334384858073"/>
    <n v="0"/>
    <x v="13"/>
    <m/>
    <d v="1899-12-30T04:36:51"/>
    <d v="1899-12-30T02:18:25"/>
    <d v="1899-12-30T04:36:51"/>
    <d v="1899-12-30T05:29:15"/>
    <d v="1899-12-30T02:18:25"/>
    <d v="1899-12-30T02:44:37"/>
    <n v="1826"/>
    <x v="11"/>
    <x v="0"/>
    <n v="201207"/>
    <n v="30"/>
    <n v="2"/>
    <n v="25"/>
  </r>
  <r>
    <d v="2012-07-26T00:00:00"/>
    <d v="2012-07-26T00:00:00"/>
    <x v="1"/>
    <n v="8.8000000000000007"/>
    <n v="0"/>
    <n v="30"/>
    <n v="0"/>
    <d v="1899-12-30T00:30:00"/>
    <d v="1899-12-30T00:03:25"/>
    <s v="YNHH"/>
    <x v="250"/>
    <n v="17.600000000000016"/>
    <n v="0"/>
    <x v="13"/>
    <m/>
    <d v="1899-12-30T06:21:49"/>
    <d v="1899-12-30T03:10:55"/>
    <d v="1899-12-30T01:29:19"/>
    <d v="1899-12-30T02:21:43"/>
    <d v="1899-12-30T00:44:40"/>
    <d v="1899-12-30T01:10:52"/>
    <n v="238"/>
    <x v="11"/>
    <x v="0"/>
    <n v="201207"/>
    <n v="30"/>
    <n v="0"/>
    <n v="26"/>
  </r>
  <r>
    <d v="2012-07-27T00:00:00"/>
    <d v="2012-07-27T00:00:00"/>
    <x v="2"/>
    <n v="3"/>
    <n v="0"/>
    <n v="28"/>
    <n v="15"/>
    <d v="1899-12-30T00:28:15"/>
    <d v="1899-12-30T00:09:25"/>
    <s v="NB860v2"/>
    <x v="2"/>
    <n v="6.371681415929209"/>
    <n v="0"/>
    <x v="13"/>
    <m/>
    <d v="1899-12-30T04:06:43"/>
    <d v="1899-12-30T02:03:21"/>
    <d v="1899-12-30T04:06:43"/>
    <d v="1899-12-30T04:59:07"/>
    <d v="1899-12-30T02:03:21"/>
    <d v="1899-12-30T02:29:34"/>
    <n v="984"/>
    <x v="11"/>
    <x v="0"/>
    <n v="201207"/>
    <n v="30"/>
    <n v="0"/>
    <n v="27"/>
  </r>
  <r>
    <d v="2012-07-29T00:00:00"/>
    <d v="2012-07-29T00:00:00"/>
    <x v="2"/>
    <n v="7.75"/>
    <n v="1"/>
    <n v="38"/>
    <n v="2"/>
    <d v="1899-12-30T01:38:02"/>
    <d v="1899-12-30T00:12:39"/>
    <s v="Newton"/>
    <x v="257"/>
    <n v="4.7432845970758279"/>
    <n v="0"/>
    <x v="4"/>
    <m/>
    <d v="1899-12-30T05:31:25"/>
    <d v="1899-12-30T02:45:42"/>
    <d v="1899-12-30T05:31:25"/>
    <d v="1899-12-30T06:23:49"/>
    <d v="1899-12-30T02:45:42"/>
    <d v="1899-12-30T03:11:54"/>
    <n v="2530"/>
    <x v="11"/>
    <x v="0"/>
    <n v="201207"/>
    <n v="31"/>
    <n v="4"/>
    <n v="29"/>
  </r>
  <r>
    <d v="2012-07-30T00:00:00"/>
    <d v="2012-07-30T00:00:00"/>
    <x v="2"/>
    <n v="2.94"/>
    <n v="0"/>
    <n v="30"/>
    <n v="43"/>
    <d v="1899-12-30T00:30:43"/>
    <d v="1899-12-30T00:10:27"/>
    <s v="Newton"/>
    <x v="257"/>
    <n v="5.7428106348345143"/>
    <n v="0"/>
    <x v="4"/>
    <m/>
    <d v="1899-12-30T04:33:44"/>
    <d v="1899-12-30T02:16:52"/>
    <d v="1899-12-30T04:33:44"/>
    <d v="1899-12-30T05:26:08"/>
    <d v="1899-12-30T02:16:52"/>
    <d v="1899-12-30T02:43:04"/>
    <n v="1741"/>
    <x v="11"/>
    <x v="0"/>
    <n v="201207"/>
    <n v="31"/>
    <n v="0"/>
    <n v="30"/>
  </r>
  <r>
    <d v="2012-08-01T00:00:00"/>
    <d v="2012-08-01T00:00:00"/>
    <x v="2"/>
    <n v="5"/>
    <n v="0"/>
    <n v="58"/>
    <n v="18"/>
    <d v="1899-12-30T00:58:18"/>
    <d v="1899-12-30T00:11:40"/>
    <s v="Newton"/>
    <x v="257"/>
    <n v="5.1457975986277917"/>
    <n v="0"/>
    <x v="4"/>
    <m/>
    <d v="1899-12-30T05:05:30"/>
    <d v="1899-12-30T02:32:45"/>
    <d v="1899-12-30T05:05:30"/>
    <d v="1899-12-30T05:57:54"/>
    <d v="1899-12-30T02:32:45"/>
    <d v="1899-12-30T02:58:57"/>
    <n v="2318"/>
    <x v="11"/>
    <x v="4"/>
    <n v="201208"/>
    <n v="31"/>
    <n v="1"/>
    <n v="1"/>
  </r>
  <r>
    <d v="2012-08-01T00:00:00"/>
    <d v="2012-08-01T00:00:00"/>
    <x v="1"/>
    <n v="6"/>
    <n v="0"/>
    <n v="46"/>
    <n v="23"/>
    <d v="1899-12-30T00:46:23"/>
    <d v="1899-12-30T00:07:44"/>
    <s v="HHH"/>
    <x v="257"/>
    <n v="7.7614085519223917"/>
    <n v="0"/>
    <x v="4"/>
    <m/>
    <d v="1899-12-30T14:25:49"/>
    <d v="1899-12-30T07:12:55"/>
    <d v="1899-12-30T03:22:32"/>
    <d v="1899-12-30T04:14:56"/>
    <d v="1899-12-30T01:41:16"/>
    <d v="1899-12-30T02:07:28"/>
    <n v="710"/>
    <x v="11"/>
    <x v="4"/>
    <n v="201208"/>
    <n v="31"/>
    <n v="4"/>
    <n v="1"/>
  </r>
  <r>
    <d v="2012-08-03T00:00:00"/>
    <d v="2012-08-03T00:00:00"/>
    <x v="2"/>
    <n v="4.2"/>
    <n v="0"/>
    <n v="48"/>
    <n v="24"/>
    <d v="1899-12-30T00:48:24"/>
    <d v="1899-12-30T00:11:31"/>
    <s v="Newton"/>
    <x v="257"/>
    <n v="5.2066115702479383"/>
    <n v="0"/>
    <x v="4"/>
    <s v="Pushed Declan in Stroller"/>
    <d v="1899-12-30T05:01:55"/>
    <d v="1899-12-30T02:30:58"/>
    <d v="1899-12-30T05:01:55"/>
    <d v="1899-12-30T05:54:19"/>
    <d v="1899-12-30T02:30:58"/>
    <d v="1899-12-30T02:57:10"/>
    <n v="2282"/>
    <x v="11"/>
    <x v="4"/>
    <n v="201208"/>
    <n v="31"/>
    <n v="1"/>
    <n v="3"/>
  </r>
  <r>
    <d v="2012-08-05T00:00:00"/>
    <d v="2012-08-05T00:00:00"/>
    <x v="2"/>
    <n v="10"/>
    <n v="1"/>
    <n v="35"/>
    <n v="54"/>
    <d v="1899-12-30T01:35:54"/>
    <d v="1899-12-30T00:09:35"/>
    <s v="Newton"/>
    <x v="2"/>
    <n v="6.2565172054223206"/>
    <n v="0"/>
    <x v="13"/>
    <m/>
    <d v="1899-12-30T04:11:15"/>
    <d v="1899-12-30T02:05:38"/>
    <d v="1899-12-30T04:11:15"/>
    <d v="1899-12-30T05:03:40"/>
    <d v="1899-12-30T02:05:38"/>
    <d v="1899-12-30T02:31:50"/>
    <n v="1091"/>
    <x v="11"/>
    <x v="4"/>
    <n v="201208"/>
    <n v="32"/>
    <n v="1"/>
    <n v="5"/>
  </r>
  <r>
    <d v="2012-08-05T00:00:00"/>
    <d v="2012-08-05T00:00:00"/>
    <x v="1"/>
    <n v="36.1"/>
    <n v="2"/>
    <n v="25"/>
    <n v="6"/>
    <d v="1899-12-30T02:25:06"/>
    <d v="1899-12-30T00:04:01"/>
    <s v="Ciocci"/>
    <x v="258"/>
    <n v="14.92763611302551"/>
    <n v="0"/>
    <x v="4"/>
    <s v="http://app.strava.com/rides/16687947"/>
    <d v="1899-12-30T07:30:10"/>
    <d v="1899-12-30T03:45:05"/>
    <d v="1899-12-30T01:45:18"/>
    <d v="1899-12-30T02:37:43"/>
    <d v="1899-12-30T00:52:39"/>
    <d v="1899-12-30T01:18:51"/>
    <n v="449"/>
    <x v="11"/>
    <x v="4"/>
    <n v="201208"/>
    <n v="32"/>
    <n v="3"/>
    <n v="5"/>
  </r>
  <r>
    <d v="2012-08-06T00:00:00"/>
    <d v="2012-08-06T00:00:00"/>
    <x v="2"/>
    <n v="3"/>
    <n v="0"/>
    <n v="28"/>
    <n v="18"/>
    <d v="1899-12-30T00:28:18"/>
    <d v="1899-12-30T00:09:26"/>
    <s v="NB860v2"/>
    <x v="2"/>
    <n v="6.3604240282685556"/>
    <n v="0"/>
    <x v="13"/>
    <m/>
    <d v="1899-12-30T04:07:09"/>
    <d v="1899-12-30T02:03:35"/>
    <d v="1899-12-30T04:07:09"/>
    <d v="1899-12-30T04:59:33"/>
    <d v="1899-12-30T02:03:35"/>
    <d v="1899-12-30T02:29:47"/>
    <n v="989"/>
    <x v="11"/>
    <x v="4"/>
    <n v="201208"/>
    <n v="32"/>
    <n v="0"/>
    <n v="6"/>
  </r>
  <r>
    <d v="2012-08-07T00:00:00"/>
    <d v="2012-08-07T00:00:00"/>
    <x v="2"/>
    <n v="1"/>
    <n v="0"/>
    <n v="9"/>
    <n v="22"/>
    <d v="1899-12-30T00:09:22"/>
    <d v="1899-12-30T00:09:22"/>
    <s v="NB860v2"/>
    <x v="2"/>
    <n v="6.4056939501779402"/>
    <n v="0"/>
    <x v="13"/>
    <m/>
    <d v="1899-12-30T04:05:24"/>
    <d v="1899-12-30T02:02:42"/>
    <d v="1899-12-30T04:05:24"/>
    <d v="1899-12-30T04:57:48"/>
    <d v="1899-12-30T02:02:42"/>
    <d v="1899-12-30T02:28:54"/>
    <n v="954"/>
    <x v="11"/>
    <x v="4"/>
    <n v="201208"/>
    <n v="32"/>
    <n v="0"/>
    <n v="7"/>
  </r>
  <r>
    <d v="2012-08-07T00:00:00"/>
    <d v="2012-08-07T00:00:00"/>
    <x v="1"/>
    <n v="13.1"/>
    <n v="0"/>
    <n v="35"/>
    <n v="0"/>
    <d v="1899-12-30T00:35:00"/>
    <d v="1899-12-30T00:02:40"/>
    <s v="YNHH"/>
    <x v="229"/>
    <n v="22.457142857142873"/>
    <n v="0"/>
    <x v="13"/>
    <m/>
    <d v="1899-12-30T04:59:14"/>
    <d v="1899-12-30T02:29:37"/>
    <d v="1899-12-30T01:10:00"/>
    <d v="1899-12-30T02:02:24"/>
    <d v="1899-12-30T00:35:00"/>
    <d v="1899-12-30T01:01:12"/>
    <n v="73"/>
    <x v="11"/>
    <x v="4"/>
    <n v="201208"/>
    <n v="32"/>
    <n v="1"/>
    <n v="7"/>
  </r>
  <r>
    <d v="2012-08-08T00:00:00"/>
    <d v="2012-08-08T00:00:00"/>
    <x v="2"/>
    <n v="5"/>
    <n v="0"/>
    <n v="46"/>
    <n v="20"/>
    <d v="1899-12-30T00:46:20"/>
    <d v="1899-12-30T00:09:16"/>
    <s v="Newton"/>
    <x v="2"/>
    <n v="6.4748201438848971"/>
    <n v="0"/>
    <x v="13"/>
    <m/>
    <d v="1899-12-30T04:02:47"/>
    <d v="1899-12-30T02:01:24"/>
    <d v="1899-12-30T04:02:47"/>
    <d v="1899-12-30T04:55:11"/>
    <d v="1899-12-30T02:01:24"/>
    <d v="1899-12-30T02:27:36"/>
    <n v="900"/>
    <x v="11"/>
    <x v="4"/>
    <n v="201208"/>
    <n v="32"/>
    <n v="0"/>
    <n v="8"/>
  </r>
  <r>
    <d v="2012-08-09T00:00:00"/>
    <d v="2012-08-09T00:00:00"/>
    <x v="1"/>
    <n v="13"/>
    <n v="0"/>
    <n v="33"/>
    <n v="30"/>
    <d v="1899-12-30T00:33:30"/>
    <d v="1899-12-30T00:02:35"/>
    <s v="YNHH"/>
    <x v="229"/>
    <n v="23.283582089552255"/>
    <n v="0"/>
    <x v="13"/>
    <m/>
    <d v="1899-12-30T04:48:37"/>
    <d v="1899-12-30T02:24:18"/>
    <d v="1899-12-30T01:07:31"/>
    <d v="1899-12-30T01:59:55"/>
    <d v="1899-12-30T00:33:45"/>
    <d v="1899-12-30T00:59:57"/>
    <n v="51"/>
    <x v="11"/>
    <x v="4"/>
    <n v="201208"/>
    <n v="32"/>
    <n v="0"/>
    <n v="9"/>
  </r>
  <r>
    <d v="2012-08-10T00:00:00"/>
    <d v="2012-08-10T00:00:00"/>
    <x v="2"/>
    <n v="4"/>
    <n v="0"/>
    <n v="37"/>
    <n v="55"/>
    <d v="1899-12-30T00:37:55"/>
    <d v="1899-12-30T00:09:29"/>
    <s v="NB860v2"/>
    <x v="2"/>
    <n v="6.3296703296703347"/>
    <n v="0"/>
    <x v="13"/>
    <m/>
    <d v="1899-12-30T04:08:21"/>
    <d v="1899-12-30T02:04:11"/>
    <d v="1899-12-30T04:08:21"/>
    <d v="1899-12-30T05:00:45"/>
    <d v="1899-12-30T02:04:11"/>
    <d v="1899-12-30T02:30:23"/>
    <n v="1012"/>
    <x v="11"/>
    <x v="4"/>
    <n v="201208"/>
    <n v="32"/>
    <n v="2"/>
    <n v="10"/>
  </r>
  <r>
    <d v="2012-08-12T00:00:00"/>
    <d v="2012-08-12T00:00:00"/>
    <x v="2"/>
    <n v="10"/>
    <n v="1"/>
    <n v="33"/>
    <n v="52"/>
    <d v="1899-12-30T01:33:52"/>
    <d v="1899-12-30T00:09:23"/>
    <s v="Newton"/>
    <x v="2"/>
    <n v="6.3920454545454604"/>
    <n v="0"/>
    <x v="13"/>
    <m/>
    <d v="1899-12-30T04:05:56"/>
    <d v="1899-12-30T02:02:58"/>
    <d v="1899-12-30T04:05:56"/>
    <d v="1899-12-30T04:58:20"/>
    <d v="1899-12-30T02:02:58"/>
    <d v="1899-12-30T02:29:10"/>
    <n v="971"/>
    <x v="11"/>
    <x v="4"/>
    <n v="201208"/>
    <n v="33"/>
    <n v="1"/>
    <n v="12"/>
  </r>
  <r>
    <d v="2012-08-12T00:00:00"/>
    <d v="2012-08-12T00:00:00"/>
    <x v="1"/>
    <n v="43.8"/>
    <n v="3"/>
    <n v="2"/>
    <n v="58"/>
    <d v="1899-12-30T03:02:58"/>
    <d v="1899-12-30T00:04:11"/>
    <s v="Ciocci"/>
    <x v="259"/>
    <n v="14.363271998542549"/>
    <n v="0"/>
    <x v="4"/>
    <s v="http://app.strava.com/rides/18078949"/>
    <d v="1899-12-30T07:47:52"/>
    <d v="1899-12-30T03:53:56"/>
    <d v="1899-12-30T01:49:27"/>
    <d v="1899-12-30T02:41:51"/>
    <d v="1899-12-30T00:54:43"/>
    <d v="1899-12-30T01:20:55"/>
    <n v="504"/>
    <x v="11"/>
    <x v="4"/>
    <n v="201208"/>
    <n v="33"/>
    <n v="0"/>
    <n v="12"/>
  </r>
  <r>
    <d v="2012-08-13T00:00:00"/>
    <d v="2012-08-13T00:00:00"/>
    <x v="0"/>
    <n v="1.04"/>
    <n v="0"/>
    <n v="40"/>
    <n v="25"/>
    <d v="1899-12-30T00:40:25"/>
    <d v="1899-12-30T00:38:52"/>
    <s v="Lake"/>
    <x v="260"/>
    <n v="1.5439175257731974"/>
    <n v="0"/>
    <x v="14"/>
    <s v="http://runkeeper.com/user/ctkeane/activity/109449395"/>
    <d v="1899-12-30T01:33:16"/>
    <d v="1899-12-30T00:46:38"/>
    <d v="1899-12-30T16:58:11"/>
    <d v="1899-12-30T17:50:35"/>
    <d v="1899-12-30T08:29:06"/>
    <d v="1899-12-30T08:55:18"/>
    <n v="2972"/>
    <x v="11"/>
    <x v="4"/>
    <n v="201208"/>
    <n v="33"/>
    <n v="3"/>
    <n v="13"/>
  </r>
  <r>
    <d v="2012-08-14T00:00:00"/>
    <d v="2012-08-14T00:00:00"/>
    <x v="2"/>
    <n v="4"/>
    <n v="0"/>
    <n v="38"/>
    <n v="24"/>
    <d v="1899-12-30T00:38:24"/>
    <d v="1899-12-30T00:09:36"/>
    <s v="NB860v2"/>
    <x v="2"/>
    <n v="6.2500000000000044"/>
    <n v="0"/>
    <x v="13"/>
    <m/>
    <d v="1899-12-30T04:11:31"/>
    <d v="1899-12-30T02:05:46"/>
    <d v="1899-12-30T04:11:31"/>
    <d v="1899-12-30T05:03:55"/>
    <d v="1899-12-30T02:05:46"/>
    <d v="1899-12-30T02:31:58"/>
    <n v="1095"/>
    <x v="11"/>
    <x v="4"/>
    <n v="201208"/>
    <n v="33"/>
    <n v="0"/>
    <n v="14"/>
  </r>
  <r>
    <d v="2012-08-15T00:00:00"/>
    <d v="2012-08-15T00:00:00"/>
    <x v="1"/>
    <n v="8.5"/>
    <n v="0"/>
    <n v="30"/>
    <n v="0"/>
    <d v="1899-12-30T00:30:00"/>
    <d v="1899-12-30T00:03:32"/>
    <s v="YNHH"/>
    <x v="250"/>
    <n v="17.000000000000014"/>
    <n v="0"/>
    <x v="13"/>
    <s v="didn't feel like running"/>
    <d v="1899-12-30T06:35:18"/>
    <d v="1899-12-30T03:17:39"/>
    <d v="1899-12-30T01:32:28"/>
    <d v="1899-12-30T02:24:52"/>
    <d v="1899-12-30T00:46:14"/>
    <d v="1899-12-30T01:12:26"/>
    <n v="269"/>
    <x v="11"/>
    <x v="4"/>
    <n v="201208"/>
    <n v="33"/>
    <n v="0"/>
    <n v="15"/>
  </r>
  <r>
    <d v="2012-08-16T00:00:00"/>
    <d v="2012-08-16T00:00:00"/>
    <x v="2"/>
    <n v="4.09"/>
    <n v="0"/>
    <n v="43"/>
    <n v="3"/>
    <d v="1899-12-30T00:43:03"/>
    <d v="1899-12-30T00:10:32"/>
    <s v="NB860v2"/>
    <x v="230"/>
    <n v="5.7003484320557547"/>
    <n v="0"/>
    <x v="2"/>
    <s v="http://runkeeper.com/user/ctkeane/activity/110234496"/>
    <d v="1899-12-30T04:35:46"/>
    <d v="1899-12-30T02:17:53"/>
    <d v="1899-12-30T04:35:46"/>
    <d v="1899-12-30T05:28:10"/>
    <d v="1899-12-30T02:17:53"/>
    <d v="1899-12-30T02:44:05"/>
    <n v="1799"/>
    <x v="11"/>
    <x v="4"/>
    <n v="201208"/>
    <n v="33"/>
    <n v="3"/>
    <n v="16"/>
  </r>
  <r>
    <d v="2012-08-17T00:00:00"/>
    <d v="2012-08-17T00:00:00"/>
    <x v="2"/>
    <n v="3.1"/>
    <n v="0"/>
    <n v="29"/>
    <n v="4"/>
    <d v="1899-12-30T00:29:04"/>
    <d v="1899-12-30T00:09:23"/>
    <s v="NB860v2"/>
    <x v="224"/>
    <n v="6.3990825688073452"/>
    <n v="0"/>
    <x v="2"/>
    <s v="http://runkeeper.com/user/ctkeane/activity/110510879"/>
    <d v="1899-12-30T04:05:40"/>
    <d v="1899-12-30T02:02:50"/>
    <d v="1899-12-30T04:05:40"/>
    <d v="1899-12-30T04:58:04"/>
    <d v="1899-12-30T02:02:50"/>
    <d v="1899-12-30T02:29:02"/>
    <n v="964"/>
    <x v="11"/>
    <x v="4"/>
    <n v="201208"/>
    <n v="33"/>
    <n v="0"/>
    <n v="17"/>
  </r>
  <r>
    <d v="2012-08-19T00:00:00"/>
    <d v="2012-08-19T00:00:00"/>
    <x v="2"/>
    <n v="6.5"/>
    <n v="1"/>
    <n v="0"/>
    <n v="8"/>
    <d v="1899-12-30T01:00:08"/>
    <d v="1899-12-30T00:09:15"/>
    <s v="Newton"/>
    <x v="2"/>
    <n v="6.4855875831485648"/>
    <n v="0"/>
    <x v="13"/>
    <m/>
    <d v="1899-12-30T04:02:23"/>
    <d v="1899-12-30T02:01:12"/>
    <d v="1899-12-30T04:02:23"/>
    <d v="1899-12-30T04:54:47"/>
    <d v="1899-12-30T02:01:12"/>
    <d v="1899-12-30T02:27:24"/>
    <n v="892"/>
    <x v="11"/>
    <x v="4"/>
    <n v="201208"/>
    <n v="34"/>
    <n v="1"/>
    <n v="19"/>
  </r>
  <r>
    <d v="2012-08-19T00:00:00"/>
    <d v="2012-08-19T00:00:00"/>
    <x v="1"/>
    <n v="27.3"/>
    <n v="1"/>
    <n v="56"/>
    <n v="9"/>
    <d v="1899-12-30T01:56:09"/>
    <d v="1899-12-30T00:04:15"/>
    <s v="Ciocci"/>
    <x v="261"/>
    <n v="14.102453723633246"/>
    <n v="0"/>
    <x v="14"/>
    <s v="http://app.strava.com/rides/19031432"/>
    <d v="1899-12-30T07:56:31"/>
    <d v="1899-12-30T03:58:15"/>
    <d v="1899-12-30T01:51:28"/>
    <d v="1899-12-30T02:43:52"/>
    <d v="1899-12-30T00:55:44"/>
    <d v="1899-12-30T01:21:56"/>
    <n v="521"/>
    <x v="11"/>
    <x v="4"/>
    <n v="201208"/>
    <n v="34"/>
    <n v="3"/>
    <n v="19"/>
  </r>
  <r>
    <d v="2012-08-21T00:00:00"/>
    <d v="2012-08-21T00:00:00"/>
    <x v="1"/>
    <n v="13.75"/>
    <n v="0"/>
    <n v="35"/>
    <n v="15"/>
    <d v="1899-12-30T00:35:15"/>
    <d v="1899-12-30T00:02:34"/>
    <s v="YNHH"/>
    <x v="229"/>
    <n v="23.404255319148955"/>
    <n v="0"/>
    <x v="13"/>
    <m/>
    <d v="1899-12-30T04:47:08"/>
    <d v="1899-12-30T02:23:34"/>
    <d v="1899-12-30T01:07:10"/>
    <d v="1899-12-30T01:59:34"/>
    <d v="1899-12-30T00:33:35"/>
    <d v="1899-12-30T00:59:47"/>
    <n v="46"/>
    <x v="11"/>
    <x v="4"/>
    <n v="201208"/>
    <n v="34"/>
    <n v="1"/>
    <n v="21"/>
  </r>
  <r>
    <d v="2012-08-22T00:00:00"/>
    <d v="2012-08-22T00:00:00"/>
    <x v="2"/>
    <n v="3.1"/>
    <n v="0"/>
    <n v="30"/>
    <n v="25"/>
    <d v="1899-12-30T00:30:25"/>
    <d v="1899-12-30T00:09:49"/>
    <s v="NB860v2"/>
    <x v="224"/>
    <n v="6.11506849315069"/>
    <n v="0"/>
    <x v="14"/>
    <m/>
    <d v="1899-12-30T04:17:04"/>
    <d v="1899-12-30T02:08:32"/>
    <d v="1899-12-30T04:17:04"/>
    <d v="1899-12-30T05:09:28"/>
    <d v="1899-12-30T02:08:32"/>
    <d v="1899-12-30T02:34:44"/>
    <n v="1254"/>
    <x v="11"/>
    <x v="4"/>
    <n v="201208"/>
    <n v="34"/>
    <n v="0"/>
    <n v="22"/>
  </r>
  <r>
    <d v="2012-08-26T00:00:00"/>
    <d v="2012-08-26T00:00:00"/>
    <x v="0"/>
    <n v="1.2"/>
    <n v="0"/>
    <n v="46"/>
    <n v="44"/>
    <d v="1899-12-30T00:46:44"/>
    <d v="1899-12-30T00:38:57"/>
    <s v="Ocean"/>
    <x v="262"/>
    <n v="1.5406562054208286"/>
    <n v="0"/>
    <x v="14"/>
    <m/>
    <d v="1899-12-30T01:33:28"/>
    <d v="1899-12-30T00:46:44"/>
    <d v="1899-12-30T17:00:21"/>
    <d v="1899-12-30T17:52:45"/>
    <d v="1899-12-30T08:30:10"/>
    <d v="1899-12-30T08:56:22"/>
    <n v="2974"/>
    <x v="11"/>
    <x v="4"/>
    <n v="201208"/>
    <n v="35"/>
    <n v="6"/>
    <n v="26"/>
  </r>
  <r>
    <d v="2012-08-26T00:00:00"/>
    <d v="2012-08-26T00:00:00"/>
    <x v="1"/>
    <n v="56"/>
    <n v="2"/>
    <n v="56"/>
    <n v="18"/>
    <d v="1899-12-30T02:56:18"/>
    <d v="1899-12-30T00:03:09"/>
    <s v="Ciocci"/>
    <x v="262"/>
    <n v="19.058423142370973"/>
    <n v="0"/>
    <x v="14"/>
    <m/>
    <d v="1899-12-30T05:52:36"/>
    <d v="1899-12-30T02:56:18"/>
    <d v="1899-12-30T01:22:29"/>
    <d v="1899-12-30T02:14:53"/>
    <d v="1899-12-30T00:41:14"/>
    <d v="1899-12-30T01:07:27"/>
    <n v="204"/>
    <x v="11"/>
    <x v="4"/>
    <n v="201208"/>
    <n v="35"/>
    <n v="0"/>
    <n v="26"/>
  </r>
  <r>
    <d v="2012-08-26T00:00:00"/>
    <d v="2012-08-26T00:00:00"/>
    <x v="2"/>
    <n v="13.1"/>
    <n v="2"/>
    <n v="36"/>
    <n v="33"/>
    <d v="1899-12-30T02:36:33"/>
    <d v="1899-12-30T00:11:57"/>
    <s v="Newton"/>
    <x v="262"/>
    <n v="5.0207601405301858"/>
    <n v="0"/>
    <x v="14"/>
    <m/>
    <d v="1899-12-30T05:13:06"/>
    <d v="1899-12-30T02:36:33"/>
    <d v="1899-12-30T05:13:06"/>
    <d v="1899-12-30T06:05:30"/>
    <d v="1899-12-30T02:36:33"/>
    <d v="1899-12-30T03:02:45"/>
    <n v="2407"/>
    <x v="11"/>
    <x v="4"/>
    <n v="201208"/>
    <n v="35"/>
    <n v="0"/>
    <n v="26"/>
  </r>
  <r>
    <d v="2012-08-26T00:00:00"/>
    <d v="2012-08-26T00:00:00"/>
    <x v="3"/>
    <n v="0.01"/>
    <n v="0"/>
    <n v="5"/>
    <n v="6"/>
    <d v="1899-12-30T00:05:06"/>
    <d v="1899-12-30T08:30:00"/>
    <s v="Newton"/>
    <x v="262"/>
    <n v="0.11764705882352952"/>
    <n v="0"/>
    <x v="14"/>
    <m/>
    <d v="1899-12-30T00:00:00"/>
    <d v="1899-12-30T00:00:00"/>
    <d v="1900-01-08T06:42:00"/>
    <d v="1900-01-08T07:34:24"/>
    <d v="1900-01-03T15:21:00"/>
    <d v="1900-01-03T15:47:12"/>
    <n v="3124"/>
    <x v="11"/>
    <x v="4"/>
    <n v="201208"/>
    <n v="35"/>
    <n v="0"/>
    <n v="26"/>
  </r>
  <r>
    <d v="2012-08-26T00:00:00"/>
    <d v="2012-08-26T00:00:00"/>
    <x v="4"/>
    <n v="0.01"/>
    <n v="0"/>
    <n v="2"/>
    <n v="48"/>
    <d v="1899-12-30T00:02:48"/>
    <d v="1899-12-30T04:40:00"/>
    <s v="Newton"/>
    <x v="262"/>
    <n v="0.21428571428571447"/>
    <n v="0"/>
    <x v="14"/>
    <m/>
    <d v="1899-12-30T00:00:00"/>
    <d v="1899-12-30T00:00:00"/>
    <d v="1900-01-04T02:16:00"/>
    <d v="1900-01-04T03:08:24"/>
    <d v="1900-01-01T13:08:00"/>
    <d v="1900-01-01T13:34:12"/>
    <n v="3114"/>
    <x v="11"/>
    <x v="4"/>
    <n v="201208"/>
    <n v="35"/>
    <n v="0"/>
    <n v="26"/>
  </r>
  <r>
    <d v="2012-08-30T00:00:00"/>
    <d v="2012-08-30T00:00:00"/>
    <x v="2"/>
    <n v="3.57"/>
    <n v="0"/>
    <n v="34"/>
    <n v="5"/>
    <d v="1899-12-30T00:34:05"/>
    <d v="1899-12-30T00:09:33"/>
    <s v="GreyNB"/>
    <x v="263"/>
    <n v="6.284596577017119"/>
    <n v="0"/>
    <x v="14"/>
    <s v="http://runkeeper.com/user/ctkeane/activity/113898908"/>
    <d v="1899-12-30T04:10:08"/>
    <d v="1899-12-30T02:05:04"/>
    <d v="1899-12-30T04:10:08"/>
    <d v="1899-12-30T05:02:32"/>
    <d v="1899-12-30T02:05:04"/>
    <d v="1899-12-30T02:31:16"/>
    <n v="1064"/>
    <x v="11"/>
    <x v="4"/>
    <n v="201208"/>
    <n v="35"/>
    <n v="7"/>
    <n v="30"/>
  </r>
  <r>
    <d v="2012-08-31T00:00:00"/>
    <d v="2012-08-31T00:00:00"/>
    <x v="2"/>
    <n v="4.01"/>
    <n v="0"/>
    <n v="41"/>
    <n v="13"/>
    <d v="1899-12-30T00:41:13"/>
    <d v="1899-12-30T00:10:17"/>
    <s v="GreyNB"/>
    <x v="263"/>
    <n v="5.837444399514764"/>
    <n v="0"/>
    <x v="14"/>
    <s v="http://runkeeper.com/user/ctkeane/activity/114134602"/>
    <d v="1899-12-30T04:29:18"/>
    <d v="1899-12-30T02:14:39"/>
    <d v="1899-12-30T04:29:18"/>
    <d v="1899-12-30T05:21:42"/>
    <d v="1899-12-30T02:14:39"/>
    <d v="1899-12-30T02:40:51"/>
    <n v="1623"/>
    <x v="11"/>
    <x v="4"/>
    <n v="201208"/>
    <n v="35"/>
    <n v="0"/>
    <n v="31"/>
  </r>
  <r>
    <d v="2012-09-03T00:00:00"/>
    <d v="2012-09-03T00:00:00"/>
    <x v="2"/>
    <n v="14.5"/>
    <n v="3"/>
    <n v="6"/>
    <n v="24"/>
    <d v="1899-12-30T03:06:24"/>
    <d v="1899-12-30T00:12:51"/>
    <s v="NB860v2"/>
    <x v="264"/>
    <n v="4.6673819742489311"/>
    <n v="0"/>
    <x v="14"/>
    <s v="http://runkeeper.com/user/ctkeane/activity/114937692"/>
    <d v="1899-12-30T05:36:48"/>
    <d v="1899-12-30T02:48:24"/>
    <d v="1899-12-30T05:36:48"/>
    <d v="1899-12-30T06:29:12"/>
    <d v="1899-12-30T02:48:24"/>
    <d v="1899-12-30T03:14:36"/>
    <n v="2549"/>
    <x v="11"/>
    <x v="5"/>
    <n v="201209"/>
    <n v="36"/>
    <n v="2"/>
    <n v="3"/>
  </r>
  <r>
    <d v="2012-09-04T00:00:00"/>
    <d v="2012-09-04T00:00:00"/>
    <x v="1"/>
    <n v="8.23"/>
    <n v="0"/>
    <n v="22"/>
    <n v="50"/>
    <d v="1899-12-30T00:22:50"/>
    <d v="1899-12-30T00:02:46"/>
    <s v="YNHH"/>
    <x v="229"/>
    <n v="21.626277372262791"/>
    <n v="0"/>
    <x v="13"/>
    <m/>
    <d v="1899-12-30T05:10:44"/>
    <d v="1899-12-30T02:35:22"/>
    <d v="1899-12-30T01:12:41"/>
    <d v="1899-12-30T02:05:05"/>
    <d v="1899-12-30T00:36:21"/>
    <d v="1899-12-30T01:02:33"/>
    <n v="102"/>
    <x v="11"/>
    <x v="5"/>
    <n v="201209"/>
    <n v="36"/>
    <n v="8"/>
    <n v="4"/>
  </r>
  <r>
    <d v="2012-09-05T00:00:00"/>
    <d v="2012-09-05T00:00:00"/>
    <x v="2"/>
    <n v="3"/>
    <n v="0"/>
    <n v="28"/>
    <n v="54"/>
    <d v="1899-12-30T00:28:54"/>
    <d v="1899-12-30T00:09:38"/>
    <s v="NB860v2"/>
    <x v="2"/>
    <n v="6.228373702422151"/>
    <n v="0"/>
    <x v="13"/>
    <m/>
    <d v="1899-12-30T04:12:24"/>
    <d v="1899-12-30T02:06:12"/>
    <d v="1899-12-30T04:12:24"/>
    <d v="1899-12-30T05:04:48"/>
    <d v="1899-12-30T02:06:12"/>
    <d v="1899-12-30T02:32:24"/>
    <n v="1116"/>
    <x v="11"/>
    <x v="5"/>
    <n v="201209"/>
    <n v="36"/>
    <n v="0"/>
    <n v="5"/>
  </r>
  <r>
    <d v="2012-09-06T00:00:00"/>
    <d v="2012-09-06T00:00:00"/>
    <x v="1"/>
    <n v="10.72"/>
    <n v="0"/>
    <n v="33"/>
    <n v="5"/>
    <d v="1899-12-30T00:33:05"/>
    <d v="1899-12-30T00:03:05"/>
    <s v="YNHH"/>
    <x v="229"/>
    <n v="19.441813602015127"/>
    <n v="0"/>
    <x v="13"/>
    <m/>
    <d v="1899-12-30T05:45:39"/>
    <d v="1899-12-30T02:52:49"/>
    <d v="1899-12-30T01:20:51"/>
    <d v="1899-12-30T02:13:15"/>
    <d v="1899-12-30T00:40:26"/>
    <d v="1899-12-30T01:06:38"/>
    <n v="195"/>
    <x v="11"/>
    <x v="5"/>
    <n v="201209"/>
    <n v="36"/>
    <n v="0"/>
    <n v="6"/>
  </r>
  <r>
    <d v="2012-09-09T00:00:00"/>
    <d v="2012-09-09T00:00:00"/>
    <x v="2"/>
    <n v="15.29"/>
    <n v="3"/>
    <n v="5"/>
    <n v="30"/>
    <d v="1899-12-30T03:05:30"/>
    <d v="1899-12-30T00:12:08"/>
    <s v="NB860v2"/>
    <x v="265"/>
    <n v="4.9455525606469033"/>
    <n v="0"/>
    <x v="14"/>
    <s v="Stupid Hills"/>
    <d v="1899-12-30T05:17:52"/>
    <d v="1899-12-30T02:38:56"/>
    <d v="1899-12-30T05:17:52"/>
    <d v="1899-12-30T06:10:16"/>
    <d v="1899-12-30T02:38:56"/>
    <d v="1899-12-30T03:05:08"/>
    <n v="2455"/>
    <x v="11"/>
    <x v="5"/>
    <n v="201209"/>
    <n v="37"/>
    <n v="5"/>
    <n v="9"/>
  </r>
  <r>
    <d v="2012-09-13T00:00:00"/>
    <d v="2012-09-13T00:00:00"/>
    <x v="2"/>
    <n v="4.01"/>
    <n v="0"/>
    <n v="39"/>
    <n v="38"/>
    <d v="1899-12-30T00:39:38"/>
    <d v="1899-12-30T00:09:53"/>
    <s v="NB860v2"/>
    <x v="230"/>
    <n v="6.0706476030277585"/>
    <n v="0"/>
    <x v="2"/>
    <s v="http://runkeeper.com/user/ctkeane/activity/117650428"/>
    <d v="1899-12-30T04:18:57"/>
    <d v="1899-12-30T02:09:29"/>
    <d v="1899-12-30T04:18:57"/>
    <d v="1899-12-30T05:11:21"/>
    <d v="1899-12-30T02:09:29"/>
    <d v="1899-12-30T02:35:41"/>
    <n v="1330"/>
    <x v="11"/>
    <x v="5"/>
    <n v="201209"/>
    <n v="37"/>
    <n v="3"/>
    <n v="13"/>
  </r>
  <r>
    <d v="2012-09-14T00:00:00"/>
    <d v="2012-09-14T00:00:00"/>
    <x v="2"/>
    <n v="3.44"/>
    <n v="0"/>
    <n v="36"/>
    <n v="8"/>
    <d v="1899-12-30T00:36:08"/>
    <d v="1899-12-30T00:10:30"/>
    <s v="NB860v2"/>
    <x v="17"/>
    <n v="5.7121771217712221"/>
    <n v="0"/>
    <x v="2"/>
    <s v="http://runkeeper.com/user/ctkeane/activity/117903113"/>
    <d v="1899-12-30T04:35:12"/>
    <d v="1899-12-30T02:17:36"/>
    <d v="1899-12-30T04:35:12"/>
    <d v="1899-12-30T05:27:36"/>
    <d v="1899-12-30T02:17:36"/>
    <d v="1899-12-30T02:43:48"/>
    <n v="1782"/>
    <x v="11"/>
    <x v="5"/>
    <n v="201209"/>
    <n v="37"/>
    <n v="0"/>
    <n v="14"/>
  </r>
  <r>
    <d v="2012-09-16T00:00:00"/>
    <d v="2012-09-16T00:00:00"/>
    <x v="2"/>
    <n v="6.25"/>
    <n v="1"/>
    <n v="0"/>
    <n v="50"/>
    <d v="1899-12-30T01:00:50"/>
    <d v="1899-12-30T00:09:44"/>
    <n v="201202"/>
    <x v="2"/>
    <n v="6.1643835616438407"/>
    <n v="0"/>
    <x v="13"/>
    <m/>
    <d v="1899-12-30T04:15:01"/>
    <d v="1899-12-30T02:07:30"/>
    <d v="1899-12-30T04:15:01"/>
    <d v="1899-12-30T05:07:25"/>
    <d v="1899-12-30T02:07:30"/>
    <d v="1899-12-30T02:33:42"/>
    <n v="1200"/>
    <x v="11"/>
    <x v="5"/>
    <n v="201209"/>
    <n v="38"/>
    <n v="9"/>
    <n v="16"/>
  </r>
  <r>
    <d v="2012-09-18T00:00:00"/>
    <d v="2012-09-18T00:00:00"/>
    <x v="2"/>
    <n v="2"/>
    <n v="0"/>
    <n v="18"/>
    <n v="33"/>
    <d v="1899-12-30T00:18:33"/>
    <d v="1899-12-30T00:09:16"/>
    <s v="NB860v2"/>
    <x v="266"/>
    <n v="6.4690026954177942"/>
    <n v="0"/>
    <x v="13"/>
    <m/>
    <d v="1899-12-30T04:03:00"/>
    <d v="1899-12-30T02:01:30"/>
    <d v="1899-12-30T04:03:00"/>
    <d v="1899-12-30T04:55:24"/>
    <d v="1899-12-30T02:01:30"/>
    <d v="1899-12-30T02:27:42"/>
    <n v="908"/>
    <x v="11"/>
    <x v="5"/>
    <n v="201209"/>
    <n v="38"/>
    <n v="1"/>
    <n v="18"/>
  </r>
  <r>
    <d v="2012-09-19T00:00:00"/>
    <d v="2012-09-19T00:00:00"/>
    <x v="2"/>
    <n v="4.4000000000000004"/>
    <n v="0"/>
    <n v="45"/>
    <n v="0"/>
    <d v="1899-12-30T00:45:00"/>
    <d v="1899-12-30T00:10:14"/>
    <s v="Newton"/>
    <x v="2"/>
    <n v="5.8666666666666716"/>
    <n v="0"/>
    <x v="13"/>
    <s v="45 min run"/>
    <d v="1899-12-30T04:27:57"/>
    <d v="1899-12-30T02:13:59"/>
    <d v="1899-12-30T04:27:57"/>
    <d v="1899-12-30T05:20:21"/>
    <d v="1899-12-30T02:13:59"/>
    <d v="1899-12-30T02:40:11"/>
    <n v="1580"/>
    <x v="11"/>
    <x v="5"/>
    <n v="201209"/>
    <n v="38"/>
    <n v="0"/>
    <n v="19"/>
  </r>
  <r>
    <d v="2012-09-21T00:00:00"/>
    <d v="2012-09-21T00:00:00"/>
    <x v="2"/>
    <n v="4.33"/>
    <n v="0"/>
    <n v="44"/>
    <n v="36"/>
    <d v="1899-12-30T00:44:36"/>
    <d v="1899-12-30T00:10:18"/>
    <s v="NB860v2"/>
    <x v="267"/>
    <n v="5.8251121076233225"/>
    <n v="0"/>
    <x v="22"/>
    <s v="http://runkeeper.com/user/ctkeane/activity/119670590"/>
    <d v="1899-12-30T04:29:52"/>
    <d v="1899-12-30T02:14:56"/>
    <d v="1899-12-30T04:29:52"/>
    <d v="1899-12-30T05:22:16"/>
    <d v="1899-12-30T02:14:56"/>
    <d v="1899-12-30T02:41:08"/>
    <n v="1641"/>
    <x v="11"/>
    <x v="5"/>
    <n v="201209"/>
    <n v="38"/>
    <n v="6"/>
    <n v="21"/>
  </r>
  <r>
    <d v="2012-09-23T00:00:00"/>
    <d v="2012-09-23T00:00:00"/>
    <x v="2"/>
    <n v="20"/>
    <n v="3"/>
    <n v="58"/>
    <n v="18"/>
    <d v="1899-12-30T03:58:18"/>
    <d v="1899-12-30T00:11:55"/>
    <s v="NB860v2"/>
    <x v="268"/>
    <n v="5.0356693243810362"/>
    <n v="154"/>
    <x v="14"/>
    <s v="http://runkeeper.com/user/ctkeane/activity/120180143"/>
    <d v="1899-12-30T05:12:10"/>
    <d v="1899-12-30T02:36:05"/>
    <d v="1899-12-30T05:12:10"/>
    <d v="1899-12-30T06:04:34"/>
    <d v="1899-12-30T02:36:05"/>
    <d v="1899-12-30T03:02:17"/>
    <n v="2399"/>
    <x v="11"/>
    <x v="5"/>
    <n v="201209"/>
    <n v="39"/>
    <n v="1"/>
    <n v="23"/>
  </r>
  <r>
    <d v="2012-09-24T00:00:00"/>
    <d v="2012-09-24T00:00:00"/>
    <x v="0"/>
    <n v="0.5"/>
    <n v="0"/>
    <n v="20"/>
    <n v="0"/>
    <d v="1899-12-30T00:20:00"/>
    <d v="1899-12-30T00:40:00"/>
    <s v="NHS"/>
    <x v="269"/>
    <n v="1.5000000000000013"/>
    <n v="0"/>
    <x v="13"/>
    <s v="Stroke Counting"/>
    <d v="1899-12-30T01:36:00"/>
    <d v="1899-12-30T00:48:00"/>
    <d v="1899-12-30T17:28:00"/>
    <d v="1899-12-30T18:20:24"/>
    <d v="1899-12-30T08:44:00"/>
    <d v="1899-12-30T09:10:12"/>
    <n v="2998"/>
    <x v="11"/>
    <x v="5"/>
    <n v="201209"/>
    <n v="39"/>
    <n v="0"/>
    <n v="24"/>
  </r>
  <r>
    <d v="2012-09-25T00:00:00"/>
    <d v="2012-09-25T00:00:00"/>
    <x v="0"/>
    <n v="0.65"/>
    <n v="0"/>
    <n v="25"/>
    <n v="0"/>
    <d v="1899-12-30T00:25:00"/>
    <d v="1899-12-30T00:38:28"/>
    <s v="NHS"/>
    <x v="269"/>
    <n v="1.5600000000000014"/>
    <n v="0"/>
    <x v="13"/>
    <s v="Stroke Counting"/>
    <d v="1899-12-30T01:32:18"/>
    <d v="1899-12-30T00:46:09"/>
    <d v="1899-12-30T16:47:42"/>
    <d v="1899-12-30T17:40:06"/>
    <d v="1899-12-30T08:23:51"/>
    <d v="1899-12-30T08:50:03"/>
    <n v="2959"/>
    <x v="11"/>
    <x v="5"/>
    <n v="201209"/>
    <n v="39"/>
    <n v="5"/>
    <n v="25"/>
  </r>
  <r>
    <d v="2012-09-27T00:00:00"/>
    <d v="2012-09-27T00:00:00"/>
    <x v="2"/>
    <n v="3.1"/>
    <n v="0"/>
    <n v="29"/>
    <n v="17"/>
    <d v="1899-12-30T00:29:17"/>
    <d v="1899-12-30T00:09:27"/>
    <s v="NB860v2"/>
    <x v="224"/>
    <n v="6.3517359134889073"/>
    <n v="0"/>
    <x v="2"/>
    <m/>
    <d v="1899-12-30T04:07:29"/>
    <d v="1899-12-30T02:03:45"/>
    <d v="1899-12-30T04:07:29"/>
    <d v="1899-12-30T04:59:54"/>
    <d v="1899-12-30T02:03:45"/>
    <d v="1899-12-30T02:29:57"/>
    <n v="996"/>
    <x v="11"/>
    <x v="5"/>
    <n v="201209"/>
    <n v="39"/>
    <n v="1"/>
    <n v="27"/>
  </r>
  <r>
    <d v="2012-09-27T00:00:00"/>
    <d v="2012-09-27T00:00:00"/>
    <x v="0"/>
    <n v="0.8"/>
    <n v="0"/>
    <n v="30"/>
    <n v="0"/>
    <d v="1899-12-30T00:30:00"/>
    <d v="1899-12-30T00:37:30"/>
    <s v="NHS"/>
    <x v="269"/>
    <n v="1.6000000000000014"/>
    <n v="0"/>
    <x v="13"/>
    <m/>
    <d v="1899-12-30T01:30:00"/>
    <d v="1899-12-30T00:45:00"/>
    <d v="1899-12-30T16:22:30"/>
    <d v="1899-12-30T17:14:54"/>
    <d v="1899-12-30T08:11:15"/>
    <d v="1899-12-30T08:37:27"/>
    <n v="2940"/>
    <x v="11"/>
    <x v="5"/>
    <n v="201209"/>
    <n v="39"/>
    <n v="0"/>
    <n v="27"/>
  </r>
  <r>
    <d v="2012-09-30T00:00:00"/>
    <d v="2012-09-30T00:00:00"/>
    <x v="2"/>
    <n v="6"/>
    <n v="1"/>
    <n v="0"/>
    <n v="6"/>
    <d v="1899-12-30T01:00:06"/>
    <d v="1899-12-30T00:10:01"/>
    <s v="NB860v2"/>
    <x v="2"/>
    <n v="5.9900166389351126"/>
    <n v="0"/>
    <x v="13"/>
    <m/>
    <d v="1899-12-30T04:22:26"/>
    <d v="1899-12-30T02:11:13"/>
    <d v="1899-12-30T04:22:26"/>
    <d v="1899-12-30T05:14:50"/>
    <d v="1899-12-30T02:11:13"/>
    <d v="1899-12-30T02:37:25"/>
    <n v="1436"/>
    <x v="11"/>
    <x v="5"/>
    <n v="201209"/>
    <n v="40"/>
    <n v="5"/>
    <n v="30"/>
  </r>
  <r>
    <d v="2012-10-01T00:00:00"/>
    <d v="2012-10-01T00:00:00"/>
    <x v="0"/>
    <n v="0.88"/>
    <n v="0"/>
    <n v="50"/>
    <n v="0"/>
    <d v="1899-12-30T00:50:00"/>
    <d v="1899-12-30T00:56:49"/>
    <s v="NHS"/>
    <x v="269"/>
    <n v="1.0560000000000007"/>
    <n v="0"/>
    <x v="13"/>
    <m/>
    <d v="1899-12-30T02:16:22"/>
    <d v="1899-12-30T01:08:11"/>
    <d v="1899-12-31T00:48:38"/>
    <d v="1899-12-31T01:41:02"/>
    <d v="1899-12-30T12:24:19"/>
    <d v="1899-12-30T12:50:31"/>
    <n v="3100"/>
    <x v="11"/>
    <x v="6"/>
    <n v="201210"/>
    <n v="40"/>
    <n v="0"/>
    <n v="1"/>
  </r>
  <r>
    <d v="2012-10-02T00:00:00"/>
    <d v="2012-10-02T00:00:00"/>
    <x v="0"/>
    <n v="0.9"/>
    <n v="0"/>
    <n v="50"/>
    <n v="0"/>
    <d v="1899-12-30T00:50:00"/>
    <d v="1899-12-30T00:55:33"/>
    <s v="NHS"/>
    <x v="269"/>
    <n v="1.080000000000001"/>
    <n v="0"/>
    <x v="13"/>
    <m/>
    <d v="1899-12-30T02:13:20"/>
    <d v="1899-12-30T01:06:40"/>
    <d v="1899-12-31T00:15:33"/>
    <d v="1899-12-31T01:07:57"/>
    <d v="1899-12-30T12:07:47"/>
    <d v="1899-12-30T12:33:59"/>
    <n v="3098"/>
    <x v="11"/>
    <x v="6"/>
    <n v="201210"/>
    <n v="40"/>
    <n v="0"/>
    <n v="2"/>
  </r>
  <r>
    <d v="2012-10-04T00:00:00"/>
    <d v="2012-10-04T00:00:00"/>
    <x v="0"/>
    <n v="1.1184700000000001"/>
    <n v="0"/>
    <n v="55"/>
    <n v="0"/>
    <d v="1899-12-30T00:55:00"/>
    <d v="1899-12-30T00:49:10"/>
    <s v="NHS"/>
    <x v="269"/>
    <n v="1.220149090909092"/>
    <n v="0"/>
    <x v="13"/>
    <s v="1800 meters"/>
    <d v="1899-12-30T01:58:01"/>
    <d v="1899-12-30T00:59:01"/>
    <d v="1899-12-30T21:28:22"/>
    <d v="1899-12-30T22:20:46"/>
    <d v="1899-12-30T10:44:11"/>
    <d v="1899-12-30T11:10:23"/>
    <n v="3082"/>
    <x v="11"/>
    <x v="6"/>
    <n v="201210"/>
    <n v="40"/>
    <n v="6"/>
    <n v="4"/>
  </r>
  <r>
    <d v="2012-10-05T00:00:00"/>
    <d v="2012-10-05T00:00:00"/>
    <x v="2"/>
    <n v="3.1"/>
    <n v="0"/>
    <n v="27"/>
    <n v="57"/>
    <d v="1899-12-30T00:27:57"/>
    <d v="1899-12-30T00:09:01"/>
    <s v="NB860v2"/>
    <x v="224"/>
    <n v="6.6547406082289857"/>
    <n v="0"/>
    <x v="14"/>
    <m/>
    <d v="1899-12-30T03:56:13"/>
    <d v="1899-12-30T01:58:07"/>
    <d v="1899-12-30T03:56:13"/>
    <d v="1899-12-30T04:48:37"/>
    <d v="1899-12-30T01:58:07"/>
    <d v="1899-12-30T02:24:19"/>
    <n v="817"/>
    <x v="11"/>
    <x v="6"/>
    <n v="201210"/>
    <n v="40"/>
    <n v="0"/>
    <n v="5"/>
  </r>
  <r>
    <d v="2012-10-07T00:00:00"/>
    <d v="2012-10-07T00:00:00"/>
    <x v="2"/>
    <n v="7.5"/>
    <n v="1"/>
    <n v="16"/>
    <n v="51"/>
    <d v="1899-12-30T01:16:51"/>
    <d v="1899-12-30T00:10:15"/>
    <s v="NB860v2"/>
    <x v="16"/>
    <n v="5.8555627846454179"/>
    <n v="158"/>
    <x v="6"/>
    <s v="http://runkeeper.com/user/ctkeane/activity/123256986"/>
    <d v="1899-12-30T04:28:28"/>
    <d v="1899-12-30T02:14:14"/>
    <d v="1899-12-30T04:28:28"/>
    <d v="1899-12-30T05:20:52"/>
    <d v="1899-12-30T02:14:14"/>
    <d v="1899-12-30T02:40:26"/>
    <n v="1595"/>
    <x v="11"/>
    <x v="6"/>
    <n v="201210"/>
    <n v="41"/>
    <n v="1"/>
    <n v="7"/>
  </r>
  <r>
    <d v="2012-10-09T00:00:00"/>
    <d v="2012-10-09T00:00:00"/>
    <x v="2"/>
    <n v="3.25"/>
    <n v="0"/>
    <n v="32"/>
    <n v="6"/>
    <d v="1899-12-30T00:32:06"/>
    <d v="1899-12-30T00:09:53"/>
    <s v="NB860v2"/>
    <x v="220"/>
    <n v="6.0747663551401914"/>
    <n v="0"/>
    <x v="13"/>
    <s v="http://nikeplus.nike.com/plus/activity/running/bckeane/detail/2051242118"/>
    <d v="1899-12-30T04:18:47"/>
    <d v="1899-12-30T02:09:23"/>
    <d v="1899-12-30T04:18:47"/>
    <d v="1899-12-30T05:11:11"/>
    <d v="1899-12-30T02:09:23"/>
    <d v="1899-12-30T02:35:35"/>
    <n v="1324"/>
    <x v="11"/>
    <x v="6"/>
    <n v="201210"/>
    <n v="41"/>
    <n v="6"/>
    <n v="9"/>
  </r>
  <r>
    <d v="2012-10-10T00:00:00"/>
    <d v="2012-10-10T00:00:00"/>
    <x v="0"/>
    <n v="0.8"/>
    <n v="1"/>
    <n v="0"/>
    <n v="0"/>
    <d v="1899-12-30T01:00:00"/>
    <d v="1899-12-30T01:15:00"/>
    <s v="NHS"/>
    <x v="269"/>
    <n v="0.80000000000000071"/>
    <n v="0"/>
    <x v="13"/>
    <m/>
    <d v="1899-12-30T03:00:00"/>
    <d v="1899-12-30T01:30:00"/>
    <d v="1899-12-31T08:45:00"/>
    <d v="1899-12-31T09:37:24"/>
    <d v="1899-12-30T16:22:30"/>
    <d v="1899-12-30T16:48:42"/>
    <n v="3106"/>
    <x v="11"/>
    <x v="6"/>
    <n v="201210"/>
    <n v="41"/>
    <n v="0"/>
    <n v="10"/>
  </r>
  <r>
    <d v="2012-10-13T00:00:00"/>
    <d v="2012-10-13T00:00:00"/>
    <x v="2"/>
    <n v="26.2"/>
    <n v="4"/>
    <n v="56"/>
    <n v="11"/>
    <d v="1899-12-30T04:56:11"/>
    <d v="1899-12-30T00:11:18"/>
    <s v="NB860v2"/>
    <x v="270"/>
    <n v="5.3075234933318374"/>
    <n v="0"/>
    <x v="19"/>
    <m/>
    <d v="1899-12-30T04:56:11"/>
    <d v="1899-12-30T02:28:05"/>
    <d v="1899-12-30T04:56:11"/>
    <d v="1899-12-30T05:48:35"/>
    <d v="1899-12-30T02:28:05"/>
    <d v="1899-12-30T02:54:18"/>
    <n v="2199"/>
    <x v="11"/>
    <x v="6"/>
    <n v="201210"/>
    <n v="41"/>
    <n v="2"/>
    <n v="13"/>
  </r>
  <r>
    <d v="2012-10-13T00:00:00"/>
    <d v="2012-10-13T00:00:00"/>
    <x v="8"/>
    <n v="1"/>
    <n v="0"/>
    <n v="10"/>
    <n v="39"/>
    <d v="1899-12-30T00:10:39"/>
    <d v="1899-12-30T00:10:39"/>
    <s v="NB860v2"/>
    <x v="270"/>
    <n v="5.6338028169014125"/>
    <n v="0"/>
    <x v="19"/>
    <m/>
    <d v="1899-12-30T00:00:00"/>
    <d v="1899-12-30T00:00:00"/>
    <d v="1899-12-30T04:39:02"/>
    <d v="1899-12-30T05:31:26"/>
    <d v="1899-12-30T02:19:31"/>
    <d v="1899-12-30T02:45:43"/>
    <n v="1861"/>
    <x v="11"/>
    <x v="6"/>
    <n v="201210"/>
    <n v="41"/>
    <n v="5"/>
    <n v="13"/>
  </r>
  <r>
    <d v="2012-10-13T00:00:00"/>
    <d v="2012-10-13T00:00:00"/>
    <x v="9"/>
    <n v="1"/>
    <n v="0"/>
    <n v="8"/>
    <n v="2"/>
    <d v="1899-12-30T00:08:02"/>
    <d v="1899-12-30T00:08:02"/>
    <s v="NB860v2"/>
    <x v="270"/>
    <n v="7.468879668049798"/>
    <n v="0"/>
    <x v="19"/>
    <m/>
    <d v="1899-12-30T00:00:00"/>
    <d v="1899-12-30T00:00:00"/>
    <d v="1899-12-30T03:30:28"/>
    <d v="1899-12-30T04:22:52"/>
    <d v="1899-12-30T01:45:14"/>
    <d v="1899-12-30T02:11:26"/>
    <n v="717"/>
    <x v="11"/>
    <x v="6"/>
    <n v="201210"/>
    <n v="41"/>
    <n v="0"/>
    <n v="13"/>
  </r>
  <r>
    <d v="2012-10-13T00:00:00"/>
    <d v="2012-10-13T00:00:00"/>
    <x v="10"/>
    <n v="1"/>
    <n v="0"/>
    <n v="10"/>
    <n v="23"/>
    <d v="1899-12-30T00:10:23"/>
    <d v="1899-12-30T00:10:23"/>
    <s v="NB860v2"/>
    <x v="270"/>
    <n v="5.7784911717496037"/>
    <n v="0"/>
    <x v="19"/>
    <m/>
    <d v="1899-12-30T00:00:00"/>
    <d v="1899-12-30T00:00:00"/>
    <d v="1899-12-30T04:32:03"/>
    <d v="1899-12-30T05:24:27"/>
    <d v="1899-12-30T02:16:01"/>
    <d v="1899-12-30T02:42:13"/>
    <n v="1699"/>
    <x v="11"/>
    <x v="6"/>
    <n v="201210"/>
    <n v="41"/>
    <n v="0"/>
    <n v="13"/>
  </r>
  <r>
    <d v="2012-10-13T00:00:00"/>
    <d v="2012-10-13T00:00:00"/>
    <x v="11"/>
    <n v="1"/>
    <n v="0"/>
    <n v="10"/>
    <n v="16"/>
    <d v="1899-12-30T00:10:16"/>
    <d v="1899-12-30T00:10:16"/>
    <s v="NB860v2"/>
    <x v="270"/>
    <n v="5.8441558441558481"/>
    <n v="0"/>
    <x v="19"/>
    <m/>
    <d v="1899-12-30T00:00:00"/>
    <d v="1899-12-30T00:00:00"/>
    <d v="1899-12-30T04:28:59"/>
    <d v="1899-12-30T05:21:23"/>
    <d v="1899-12-30T02:14:30"/>
    <d v="1899-12-30T02:40:42"/>
    <n v="1611"/>
    <x v="11"/>
    <x v="6"/>
    <n v="201210"/>
    <n v="41"/>
    <n v="0"/>
    <n v="13"/>
  </r>
  <r>
    <d v="2012-10-13T00:00:00"/>
    <d v="2012-10-13T00:00:00"/>
    <x v="12"/>
    <n v="1"/>
    <n v="0"/>
    <n v="10"/>
    <n v="16"/>
    <d v="1899-12-30T00:10:16"/>
    <d v="1899-12-30T00:10:16"/>
    <s v="NB860v2"/>
    <x v="270"/>
    <n v="5.8441558441558481"/>
    <n v="0"/>
    <x v="19"/>
    <m/>
    <d v="1899-12-30T00:00:00"/>
    <d v="1899-12-30T00:00:00"/>
    <d v="1899-12-30T04:28:59"/>
    <d v="1899-12-30T05:21:23"/>
    <d v="1899-12-30T02:14:30"/>
    <d v="1899-12-30T02:40:42"/>
    <n v="1611"/>
    <x v="11"/>
    <x v="6"/>
    <n v="201210"/>
    <n v="41"/>
    <n v="0"/>
    <n v="13"/>
  </r>
  <r>
    <d v="2012-10-13T00:00:00"/>
    <d v="2012-10-13T00:00:00"/>
    <x v="13"/>
    <n v="1"/>
    <n v="0"/>
    <n v="10"/>
    <n v="18"/>
    <d v="1899-12-30T00:10:18"/>
    <d v="1899-12-30T00:10:18"/>
    <s v="NB860v2"/>
    <x v="270"/>
    <n v="5.8252427184466056"/>
    <n v="0"/>
    <x v="19"/>
    <m/>
    <d v="1899-12-30T00:00:00"/>
    <d v="1899-12-30T00:00:00"/>
    <d v="1899-12-30T04:29:52"/>
    <d v="1899-12-30T05:22:16"/>
    <d v="1899-12-30T02:14:56"/>
    <d v="1899-12-30T02:41:08"/>
    <n v="1638"/>
    <x v="11"/>
    <x v="6"/>
    <n v="201210"/>
    <n v="41"/>
    <n v="0"/>
    <n v="13"/>
  </r>
  <r>
    <d v="2012-10-13T00:00:00"/>
    <d v="2012-10-13T00:00:00"/>
    <x v="14"/>
    <n v="1"/>
    <n v="0"/>
    <n v="9"/>
    <n v="55"/>
    <d v="1899-12-30T00:09:55"/>
    <d v="1899-12-30T00:09:55"/>
    <s v="NB860v2"/>
    <x v="270"/>
    <n v="6.050420168067232"/>
    <n v="0"/>
    <x v="19"/>
    <m/>
    <d v="1899-12-30T00:00:00"/>
    <d v="1899-12-30T00:00:00"/>
    <d v="1899-12-30T04:19:49"/>
    <d v="1899-12-30T05:12:13"/>
    <d v="1899-12-30T02:09:55"/>
    <d v="1899-12-30T02:36:07"/>
    <n v="1347"/>
    <x v="11"/>
    <x v="6"/>
    <n v="201210"/>
    <n v="41"/>
    <n v="0"/>
    <n v="13"/>
  </r>
  <r>
    <d v="2012-10-13T00:00:00"/>
    <d v="2012-10-13T00:00:00"/>
    <x v="15"/>
    <n v="1"/>
    <n v="0"/>
    <n v="10"/>
    <n v="15"/>
    <d v="1899-12-30T00:10:15"/>
    <d v="1899-12-30T00:10:15"/>
    <s v="NB860v2"/>
    <x v="270"/>
    <n v="5.8536585365853702"/>
    <n v="0"/>
    <x v="19"/>
    <m/>
    <d v="1899-12-30T00:00:00"/>
    <d v="1899-12-30T00:00:00"/>
    <d v="1899-12-30T04:28:33"/>
    <d v="1899-12-30T05:20:57"/>
    <d v="1899-12-30T02:14:16"/>
    <d v="1899-12-30T02:40:29"/>
    <n v="1601"/>
    <x v="11"/>
    <x v="6"/>
    <n v="201210"/>
    <n v="41"/>
    <n v="0"/>
    <n v="13"/>
  </r>
  <r>
    <d v="2012-10-13T00:00:00"/>
    <d v="2012-10-13T00:00:00"/>
    <x v="16"/>
    <n v="1"/>
    <n v="0"/>
    <n v="10"/>
    <n v="25"/>
    <d v="1899-12-30T00:10:25"/>
    <d v="1899-12-30T00:10:25"/>
    <s v="NB860v2"/>
    <x v="270"/>
    <n v="5.7600000000000042"/>
    <n v="0"/>
    <x v="19"/>
    <m/>
    <d v="1899-12-30T00:00:00"/>
    <d v="1899-12-30T00:00:00"/>
    <d v="1899-12-30T04:32:55"/>
    <d v="1899-12-30T05:25:19"/>
    <d v="1899-12-30T02:16:27"/>
    <d v="1899-12-30T02:42:40"/>
    <n v="1725"/>
    <x v="11"/>
    <x v="6"/>
    <n v="201210"/>
    <n v="41"/>
    <n v="0"/>
    <n v="13"/>
  </r>
  <r>
    <d v="2012-10-13T00:00:00"/>
    <d v="2012-10-13T00:00:00"/>
    <x v="17"/>
    <n v="1"/>
    <n v="0"/>
    <n v="10"/>
    <n v="24"/>
    <d v="1899-12-30T00:10:24"/>
    <d v="1899-12-30T00:10:24"/>
    <s v="NB860v2"/>
    <x v="270"/>
    <n v="5.7692307692307736"/>
    <n v="0"/>
    <x v="19"/>
    <m/>
    <d v="1899-12-30T00:00:00"/>
    <d v="1899-12-30T00:00:00"/>
    <d v="1899-12-30T04:32:29"/>
    <d v="1899-12-30T05:24:53"/>
    <d v="1899-12-30T02:16:14"/>
    <d v="1899-12-30T02:42:26"/>
    <n v="1711"/>
    <x v="11"/>
    <x v="6"/>
    <n v="201210"/>
    <n v="41"/>
    <n v="0"/>
    <n v="13"/>
  </r>
  <r>
    <d v="2012-10-13T00:00:00"/>
    <d v="2012-10-13T00:00:00"/>
    <x v="18"/>
    <n v="1"/>
    <n v="0"/>
    <n v="10"/>
    <n v="31"/>
    <d v="1899-12-30T00:10:31"/>
    <d v="1899-12-30T00:10:31"/>
    <s v="NB860v2"/>
    <x v="270"/>
    <n v="5.7052297939778169"/>
    <n v="0"/>
    <x v="19"/>
    <m/>
    <d v="1899-12-30T00:00:00"/>
    <d v="1899-12-30T00:00:00"/>
    <d v="1899-12-30T04:35:32"/>
    <d v="1899-12-30T05:27:56"/>
    <d v="1899-12-30T02:17:46"/>
    <d v="1899-12-30T02:43:58"/>
    <n v="1789"/>
    <x v="11"/>
    <x v="6"/>
    <n v="201210"/>
    <n v="41"/>
    <n v="0"/>
    <n v="13"/>
  </r>
  <r>
    <d v="2012-10-13T00:00:00"/>
    <d v="2012-10-13T00:00:00"/>
    <x v="19"/>
    <n v="1"/>
    <n v="0"/>
    <n v="10"/>
    <n v="59"/>
    <d v="1899-12-30T00:10:59"/>
    <d v="1899-12-30T00:10:59"/>
    <s v="NB860v2"/>
    <x v="270"/>
    <n v="5.4628224582701099"/>
    <n v="0"/>
    <x v="19"/>
    <m/>
    <d v="1899-12-30T00:00:00"/>
    <d v="1899-12-30T00:00:00"/>
    <d v="1899-12-30T04:47:46"/>
    <d v="1899-12-30T05:40:10"/>
    <d v="1899-12-30T02:23:53"/>
    <d v="1899-12-30T02:50:05"/>
    <n v="2041"/>
    <x v="11"/>
    <x v="6"/>
    <n v="201210"/>
    <n v="41"/>
    <n v="0"/>
    <n v="13"/>
  </r>
  <r>
    <d v="2012-10-13T00:00:00"/>
    <d v="2012-10-13T00:00:00"/>
    <x v="20"/>
    <n v="1"/>
    <n v="0"/>
    <n v="10"/>
    <n v="58"/>
    <d v="1899-12-30T00:10:58"/>
    <d v="1899-12-30T00:10:58"/>
    <s v="NB860v2"/>
    <x v="270"/>
    <n v="5.4711246200607944"/>
    <n v="0"/>
    <x v="19"/>
    <m/>
    <d v="1899-12-30T00:00:00"/>
    <d v="1899-12-30T00:00:00"/>
    <d v="1899-12-30T04:47:20"/>
    <d v="1899-12-30T05:39:44"/>
    <d v="1899-12-30T02:23:40"/>
    <d v="1899-12-30T02:49:52"/>
    <n v="2033"/>
    <x v="11"/>
    <x v="6"/>
    <n v="201210"/>
    <n v="41"/>
    <n v="0"/>
    <n v="13"/>
  </r>
  <r>
    <d v="2012-10-13T00:00:00"/>
    <d v="2012-10-13T00:00:00"/>
    <x v="21"/>
    <n v="1"/>
    <n v="0"/>
    <n v="10"/>
    <n v="46"/>
    <d v="1899-12-30T00:10:46"/>
    <d v="1899-12-30T00:10:46"/>
    <s v="NB860v2"/>
    <x v="270"/>
    <n v="5.5727554179566603"/>
    <n v="0"/>
    <x v="19"/>
    <m/>
    <d v="1899-12-30T00:00:00"/>
    <d v="1899-12-30T00:00:00"/>
    <d v="1899-12-30T04:42:05"/>
    <d v="1899-12-30T05:34:29"/>
    <d v="1899-12-30T02:21:03"/>
    <d v="1899-12-30T02:47:15"/>
    <n v="1930"/>
    <x v="11"/>
    <x v="6"/>
    <n v="201210"/>
    <n v="41"/>
    <n v="0"/>
    <n v="13"/>
  </r>
  <r>
    <d v="2012-10-13T00:00:00"/>
    <d v="2012-10-13T00:00:00"/>
    <x v="25"/>
    <n v="1"/>
    <n v="0"/>
    <n v="11"/>
    <n v="7"/>
    <d v="1899-12-30T00:11:07"/>
    <d v="1899-12-30T00:11:07"/>
    <s v="NB860v2"/>
    <x v="270"/>
    <n v="5.3973013493253408"/>
    <n v="0"/>
    <x v="19"/>
    <m/>
    <d v="1899-12-30T00:00:00"/>
    <d v="1899-12-30T00:00:00"/>
    <d v="1899-12-30T04:51:15"/>
    <d v="1899-12-30T05:43:39"/>
    <d v="1899-12-30T02:25:38"/>
    <d v="1899-12-30T02:51:50"/>
    <n v="2121"/>
    <x v="11"/>
    <x v="6"/>
    <n v="201210"/>
    <n v="41"/>
    <n v="0"/>
    <n v="13"/>
  </r>
  <r>
    <d v="2012-10-13T00:00:00"/>
    <d v="2012-10-13T00:00:00"/>
    <x v="26"/>
    <n v="1"/>
    <n v="0"/>
    <n v="10"/>
    <n v="59"/>
    <d v="1899-12-30T00:10:59"/>
    <d v="1899-12-30T00:10:59"/>
    <s v="NB860v2"/>
    <x v="270"/>
    <n v="5.4628224582701099"/>
    <n v="0"/>
    <x v="19"/>
    <m/>
    <d v="1899-12-30T00:00:00"/>
    <d v="1899-12-30T00:00:00"/>
    <d v="1899-12-30T04:47:46"/>
    <d v="1899-12-30T05:40:10"/>
    <d v="1899-12-30T02:23:53"/>
    <d v="1899-12-30T02:50:05"/>
    <n v="2041"/>
    <x v="11"/>
    <x v="6"/>
    <n v="201210"/>
    <n v="41"/>
    <n v="0"/>
    <n v="13"/>
  </r>
  <r>
    <d v="2012-10-13T00:00:00"/>
    <d v="2012-10-13T00:00:00"/>
    <x v="27"/>
    <n v="1"/>
    <n v="0"/>
    <n v="11"/>
    <n v="19"/>
    <d v="1899-12-30T00:11:19"/>
    <d v="1899-12-30T00:11:19"/>
    <s v="NB860v2"/>
    <x v="270"/>
    <n v="5.3019145802651"/>
    <n v="0"/>
    <x v="19"/>
    <m/>
    <d v="1899-12-30T00:00:00"/>
    <d v="1899-12-30T00:00:00"/>
    <d v="1899-12-30T04:56:30"/>
    <d v="1899-12-30T05:48:54"/>
    <d v="1899-12-30T02:28:15"/>
    <d v="1899-12-30T02:54:27"/>
    <n v="2202"/>
    <x v="11"/>
    <x v="6"/>
    <n v="201210"/>
    <n v="41"/>
    <n v="0"/>
    <n v="13"/>
  </r>
  <r>
    <d v="2012-10-13T00:00:00"/>
    <d v="2012-10-13T00:00:00"/>
    <x v="28"/>
    <n v="1"/>
    <n v="0"/>
    <n v="11"/>
    <n v="34"/>
    <d v="1899-12-30T00:11:34"/>
    <d v="1899-12-30T00:11:34"/>
    <s v="NB860v2"/>
    <x v="270"/>
    <n v="5.1873198847262296"/>
    <n v="0"/>
    <x v="19"/>
    <m/>
    <d v="1899-12-30T00:00:00"/>
    <d v="1899-12-30T00:00:00"/>
    <d v="1899-12-30T05:03:03"/>
    <d v="1899-12-30T05:55:27"/>
    <d v="1899-12-30T02:31:31"/>
    <d v="1899-12-30T02:57:43"/>
    <n v="2293"/>
    <x v="11"/>
    <x v="6"/>
    <n v="201210"/>
    <n v="41"/>
    <n v="0"/>
    <n v="13"/>
  </r>
  <r>
    <d v="2012-10-13T00:00:00"/>
    <d v="2012-10-13T00:00:00"/>
    <x v="29"/>
    <n v="1"/>
    <n v="0"/>
    <n v="11"/>
    <n v="45"/>
    <d v="1899-12-30T00:11:45"/>
    <d v="1899-12-30T00:11:45"/>
    <s v="NB860v2"/>
    <x v="270"/>
    <n v="5.1063829787234081"/>
    <n v="0"/>
    <x v="19"/>
    <m/>
    <d v="1899-12-30T00:00:00"/>
    <d v="1899-12-30T00:00:00"/>
    <d v="1899-12-30T05:07:51"/>
    <d v="1899-12-30T06:00:15"/>
    <d v="1899-12-30T02:33:56"/>
    <d v="1899-12-30T03:00:08"/>
    <n v="2347"/>
    <x v="11"/>
    <x v="6"/>
    <n v="201210"/>
    <n v="41"/>
    <n v="0"/>
    <n v="13"/>
  </r>
  <r>
    <d v="2012-10-13T00:00:00"/>
    <d v="2012-10-13T00:00:00"/>
    <x v="30"/>
    <n v="1"/>
    <n v="0"/>
    <n v="12"/>
    <n v="9"/>
    <d v="1899-12-30T00:12:09"/>
    <d v="1899-12-30T00:12:09"/>
    <s v="NB860v2"/>
    <x v="270"/>
    <n v="4.9382716049382749"/>
    <n v="0"/>
    <x v="19"/>
    <m/>
    <d v="1899-12-30T00:00:00"/>
    <d v="1899-12-30T00:00:00"/>
    <d v="1899-12-30T05:18:20"/>
    <d v="1899-12-30T06:10:44"/>
    <d v="1899-12-30T02:39:10"/>
    <d v="1899-12-30T03:05:22"/>
    <n v="2459"/>
    <x v="11"/>
    <x v="6"/>
    <n v="201210"/>
    <n v="41"/>
    <n v="0"/>
    <n v="13"/>
  </r>
  <r>
    <d v="2012-10-13T00:00:00"/>
    <d v="2012-10-13T00:00:00"/>
    <x v="31"/>
    <n v="1"/>
    <n v="0"/>
    <n v="11"/>
    <n v="56"/>
    <d v="1899-12-30T00:11:56"/>
    <d v="1899-12-30T00:11:56"/>
    <s v="NB860v2"/>
    <x v="270"/>
    <n v="5.0279329608938585"/>
    <n v="0"/>
    <x v="19"/>
    <m/>
    <d v="1899-12-30T00:00:00"/>
    <d v="1899-12-30T00:00:00"/>
    <d v="1899-12-30T05:12:39"/>
    <d v="1899-12-30T06:05:03"/>
    <d v="1899-12-30T02:36:20"/>
    <d v="1899-12-30T03:02:32"/>
    <n v="2403"/>
    <x v="11"/>
    <x v="6"/>
    <n v="201210"/>
    <n v="41"/>
    <n v="0"/>
    <n v="13"/>
  </r>
  <r>
    <d v="2012-10-13T00:00:00"/>
    <d v="2012-10-13T00:00:00"/>
    <x v="32"/>
    <n v="1"/>
    <n v="0"/>
    <n v="11"/>
    <n v="49"/>
    <d v="1899-12-30T00:11:49"/>
    <d v="1899-12-30T00:11:49"/>
    <s v="NB860v2"/>
    <x v="270"/>
    <n v="5.0775740479548697"/>
    <n v="0"/>
    <x v="19"/>
    <m/>
    <d v="1899-12-30T00:00:00"/>
    <d v="1899-12-30T00:00:00"/>
    <d v="1899-12-30T05:09:36"/>
    <d v="1899-12-30T06:02:00"/>
    <d v="1899-12-30T02:34:48"/>
    <d v="1899-12-30T03:01:00"/>
    <n v="2366"/>
    <x v="11"/>
    <x v="6"/>
    <n v="201210"/>
    <n v="41"/>
    <n v="0"/>
    <n v="13"/>
  </r>
  <r>
    <d v="2012-10-13T00:00:00"/>
    <d v="2012-10-13T00:00:00"/>
    <x v="33"/>
    <n v="1"/>
    <n v="0"/>
    <n v="12"/>
    <n v="17"/>
    <d v="1899-12-30T00:12:17"/>
    <d v="1899-12-30T00:12:17"/>
    <s v="NB860v2"/>
    <x v="270"/>
    <n v="4.8846675712347389"/>
    <n v="0"/>
    <x v="19"/>
    <m/>
    <d v="1899-12-30T00:00:00"/>
    <d v="1899-12-30T00:00:00"/>
    <d v="1899-12-30T05:21:49"/>
    <d v="1899-12-30T06:14:13"/>
    <d v="1899-12-30T02:40:55"/>
    <d v="1899-12-30T03:07:07"/>
    <n v="2480"/>
    <x v="11"/>
    <x v="6"/>
    <n v="201210"/>
    <n v="41"/>
    <n v="0"/>
    <n v="13"/>
  </r>
  <r>
    <d v="2012-10-13T00:00:00"/>
    <d v="2012-10-13T00:00:00"/>
    <x v="34"/>
    <n v="1"/>
    <n v="0"/>
    <n v="12"/>
    <n v="11"/>
    <d v="1899-12-30T00:12:11"/>
    <d v="1899-12-30T00:12:11"/>
    <s v="NB860v2"/>
    <x v="270"/>
    <n v="4.9247606019151879"/>
    <n v="0"/>
    <x v="19"/>
    <m/>
    <d v="1899-12-30T00:00:00"/>
    <d v="1899-12-30T00:00:00"/>
    <d v="1899-12-30T05:19:12"/>
    <d v="1899-12-30T06:11:36"/>
    <d v="1899-12-30T02:39:36"/>
    <d v="1899-12-30T03:05:48"/>
    <n v="2464"/>
    <x v="11"/>
    <x v="6"/>
    <n v="201210"/>
    <n v="41"/>
    <n v="0"/>
    <n v="13"/>
  </r>
  <r>
    <d v="2012-10-13T00:00:00"/>
    <d v="2012-10-13T00:00:00"/>
    <x v="35"/>
    <n v="1"/>
    <n v="0"/>
    <n v="13"/>
    <n v="0"/>
    <d v="1899-12-30T00:13:00"/>
    <d v="1899-12-30T00:13:00"/>
    <s v="NB860v2"/>
    <x v="270"/>
    <n v="4.6153846153846185"/>
    <n v="0"/>
    <x v="19"/>
    <m/>
    <d v="1899-12-30T00:00:00"/>
    <d v="1899-12-30T00:00:00"/>
    <d v="1899-12-30T05:40:36"/>
    <d v="1899-12-30T06:33:00"/>
    <d v="1899-12-30T02:50:18"/>
    <d v="1899-12-30T03:16:30"/>
    <n v="2565"/>
    <x v="11"/>
    <x v="6"/>
    <n v="201210"/>
    <n v="41"/>
    <n v="0"/>
    <n v="13"/>
  </r>
  <r>
    <d v="2012-10-13T00:00:00"/>
    <d v="2012-10-13T00:00:00"/>
    <x v="36"/>
    <n v="1"/>
    <n v="0"/>
    <n v="13"/>
    <n v="10"/>
    <d v="1899-12-30T00:13:10"/>
    <d v="1899-12-30T00:13:10"/>
    <s v="NB860v2"/>
    <x v="270"/>
    <n v="4.5569620253164596"/>
    <n v="0"/>
    <x v="19"/>
    <m/>
    <d v="1899-12-30T00:00:00"/>
    <d v="1899-12-30T00:00:00"/>
    <d v="1899-12-30T05:44:58"/>
    <d v="1899-12-30T06:37:22"/>
    <d v="1899-12-30T02:52:29"/>
    <d v="1899-12-30T03:18:41"/>
    <n v="2574"/>
    <x v="11"/>
    <x v="6"/>
    <n v="201210"/>
    <n v="41"/>
    <n v="0"/>
    <n v="13"/>
  </r>
  <r>
    <d v="2012-10-13T00:00:00"/>
    <d v="2012-10-13T00:00:00"/>
    <x v="37"/>
    <n v="0.8"/>
    <n v="0"/>
    <n v="11"/>
    <n v="15"/>
    <d v="1899-12-30T00:11:15"/>
    <d v="1899-12-30T00:14:04"/>
    <s v="NB860v2"/>
    <x v="270"/>
    <n v="4.2666666666666702"/>
    <n v="0"/>
    <x v="19"/>
    <m/>
    <d v="1899-12-30T00:00:00"/>
    <d v="1899-12-30T00:00:00"/>
    <d v="1899-12-30T06:08:26"/>
    <d v="1899-12-30T07:00:50"/>
    <d v="1899-12-30T03:04:13"/>
    <d v="1899-12-30T03:30:25"/>
    <n v="2640"/>
    <x v="11"/>
    <x v="6"/>
    <n v="201210"/>
    <n v="41"/>
    <n v="0"/>
    <n v="13"/>
  </r>
  <r>
    <d v="2012-10-16T00:00:00"/>
    <d v="2012-10-16T00:00:00"/>
    <x v="0"/>
    <n v="1"/>
    <n v="0"/>
    <n v="50"/>
    <n v="0"/>
    <d v="1899-12-30T00:50:00"/>
    <d v="1899-12-30T00:50:00"/>
    <s v="NHS"/>
    <x v="269"/>
    <n v="1.2000000000000008"/>
    <n v="0"/>
    <x v="13"/>
    <m/>
    <d v="1899-12-30T02:00:00"/>
    <d v="1899-12-30T01:00:00"/>
    <d v="1899-12-30T21:50:00"/>
    <d v="1899-12-30T22:42:24"/>
    <d v="1899-12-30T10:55:00"/>
    <d v="1899-12-30T11:21:12"/>
    <n v="3085"/>
    <x v="11"/>
    <x v="6"/>
    <n v="201210"/>
    <n v="42"/>
    <n v="2"/>
    <n v="16"/>
  </r>
  <r>
    <d v="2012-10-17T00:00:00"/>
    <d v="2012-10-17T00:00:00"/>
    <x v="0"/>
    <n v="1.18"/>
    <n v="0"/>
    <n v="50"/>
    <n v="0"/>
    <d v="1899-12-30T00:50:00"/>
    <d v="1899-12-30T00:42:22"/>
    <s v="NHS"/>
    <x v="269"/>
    <n v="1.416000000000001"/>
    <n v="0"/>
    <x v="13"/>
    <s v="1900 meters"/>
    <d v="1899-12-30T01:41:42"/>
    <d v="1899-12-30T00:50:51"/>
    <d v="1899-12-30T18:30:10"/>
    <d v="1899-12-30T19:22:34"/>
    <d v="1899-12-30T09:15:05"/>
    <d v="1899-12-30T09:41:17"/>
    <n v="3055"/>
    <x v="11"/>
    <x v="6"/>
    <n v="201210"/>
    <n v="42"/>
    <n v="0"/>
    <n v="17"/>
  </r>
  <r>
    <d v="2012-10-21T00:00:00"/>
    <d v="2012-10-21T00:00:00"/>
    <x v="2"/>
    <n v="3.15"/>
    <n v="0"/>
    <n v="29"/>
    <n v="50"/>
    <d v="1899-12-30T00:29:50"/>
    <d v="1899-12-30T00:09:28"/>
    <s v="Newton"/>
    <x v="271"/>
    <n v="6.3351955307262626"/>
    <n v="0"/>
    <x v="6"/>
    <s v="Connor on Bike"/>
    <d v="1899-12-30T04:08:08"/>
    <d v="1899-12-30T02:04:04"/>
    <d v="1899-12-30T04:08:08"/>
    <d v="1899-12-30T05:00:32"/>
    <d v="1899-12-30T02:04:04"/>
    <d v="1899-12-30T02:30:16"/>
    <n v="1009"/>
    <x v="11"/>
    <x v="6"/>
    <n v="201210"/>
    <n v="43"/>
    <n v="3"/>
    <n v="21"/>
  </r>
  <r>
    <d v="2012-10-22T00:00:00"/>
    <d v="2012-10-22T00:00:00"/>
    <x v="0"/>
    <n v="1.24"/>
    <n v="0"/>
    <n v="50"/>
    <n v="0"/>
    <d v="1899-12-30T00:50:00"/>
    <d v="1899-12-30T00:40:19"/>
    <s v="NHS"/>
    <x v="269"/>
    <n v="1.4880000000000011"/>
    <n v="0"/>
    <x v="13"/>
    <s v="2000 meters"/>
    <d v="1899-12-30T01:36:46"/>
    <d v="1899-12-30T00:48:23"/>
    <d v="1899-12-30T17:36:27"/>
    <d v="1899-12-30T18:28:51"/>
    <d v="1899-12-30T08:48:14"/>
    <d v="1899-12-30T09:14:26"/>
    <n v="3027"/>
    <x v="11"/>
    <x v="6"/>
    <n v="201210"/>
    <n v="43"/>
    <n v="8"/>
    <n v="22"/>
  </r>
  <r>
    <d v="2012-10-23T00:00:00"/>
    <d v="2012-10-23T00:00:00"/>
    <x v="0"/>
    <n v="1.18"/>
    <n v="0"/>
    <n v="50"/>
    <n v="0"/>
    <d v="1899-12-30T00:50:00"/>
    <d v="1899-12-30T00:42:22"/>
    <s v="NHS"/>
    <x v="269"/>
    <n v="1.416000000000001"/>
    <n v="0"/>
    <x v="13"/>
    <s v="1900 meters"/>
    <d v="1899-12-30T01:41:42"/>
    <d v="1899-12-30T00:50:51"/>
    <d v="1899-12-30T18:30:10"/>
    <d v="1899-12-30T19:22:34"/>
    <d v="1899-12-30T09:15:05"/>
    <d v="1899-12-30T09:41:17"/>
    <n v="3055"/>
    <x v="11"/>
    <x v="6"/>
    <n v="201210"/>
    <n v="43"/>
    <n v="0"/>
    <n v="23"/>
  </r>
  <r>
    <d v="2012-10-25T00:00:00"/>
    <d v="2012-10-25T00:00:00"/>
    <x v="0"/>
    <n v="1"/>
    <n v="0"/>
    <n v="31"/>
    <n v="3"/>
    <d v="1899-12-30T00:31:03"/>
    <d v="1899-12-30T00:31:03"/>
    <s v="NHS"/>
    <x v="272"/>
    <n v="1.9323671497584558"/>
    <n v="0"/>
    <x v="13"/>
    <s v="Time Trial 33 round trips"/>
    <d v="1899-12-30T01:14:31"/>
    <d v="1899-12-30T00:37:16"/>
    <d v="1899-12-30T13:33:31"/>
    <d v="1899-12-30T14:25:55"/>
    <d v="1899-12-30T06:46:45"/>
    <d v="1899-12-30T07:12:57"/>
    <n v="2767"/>
    <x v="11"/>
    <x v="6"/>
    <n v="201210"/>
    <n v="43"/>
    <n v="1"/>
    <n v="25"/>
  </r>
  <r>
    <d v="2012-10-28T00:00:00"/>
    <d v="2012-10-28T00:00:00"/>
    <x v="2"/>
    <n v="2.8"/>
    <n v="0"/>
    <n v="30"/>
    <n v="45"/>
    <d v="1899-12-30T00:30:45"/>
    <d v="1899-12-30T00:10:59"/>
    <s v="Newton"/>
    <x v="273"/>
    <n v="5.4634146341463454"/>
    <n v="0"/>
    <x v="6"/>
    <s v="http://runkeeper.com/user/ctkeane/activity/127907550"/>
    <d v="1899-12-30T04:47:44"/>
    <d v="1899-12-30T02:23:52"/>
    <d v="1899-12-30T04:47:44"/>
    <d v="1899-12-30T05:40:08"/>
    <d v="1899-12-30T02:23:52"/>
    <d v="1899-12-30T02:50:04"/>
    <n v="2040"/>
    <x v="11"/>
    <x v="6"/>
    <n v="201210"/>
    <n v="44"/>
    <n v="6"/>
    <n v="28"/>
  </r>
  <r>
    <d v="2012-11-01T00:00:00"/>
    <d v="2012-11-01T00:00:00"/>
    <x v="1"/>
    <n v="9"/>
    <n v="0"/>
    <n v="30"/>
    <n v="0"/>
    <d v="1899-12-30T00:30:00"/>
    <d v="1899-12-30T00:03:20"/>
    <s v="YNHH"/>
    <x v="229"/>
    <n v="18.000000000000014"/>
    <n v="0"/>
    <x v="13"/>
    <m/>
    <d v="1899-12-30T06:13:20"/>
    <d v="1899-12-30T03:06:40"/>
    <d v="1899-12-30T01:27:20"/>
    <d v="1899-12-30T02:19:44"/>
    <d v="1899-12-30T00:43:40"/>
    <d v="1899-12-30T01:09:52"/>
    <n v="218"/>
    <x v="11"/>
    <x v="7"/>
    <n v="201211"/>
    <n v="44"/>
    <n v="3"/>
    <n v="1"/>
  </r>
  <r>
    <d v="2012-11-04T00:00:00"/>
    <d v="2012-11-04T00:00:00"/>
    <x v="1"/>
    <n v="28"/>
    <n v="2"/>
    <n v="7"/>
    <n v="53"/>
    <d v="1899-12-30T02:07:53"/>
    <d v="1899-12-30T00:04:34"/>
    <s v="Ciocci"/>
    <x v="17"/>
    <n v="13.136973804248674"/>
    <n v="0"/>
    <x v="5"/>
    <s v="http://app.strava.com/activities/26918496"/>
    <d v="1899-12-30T08:31:32"/>
    <d v="1899-12-30T04:15:46"/>
    <d v="1899-12-30T01:59:40"/>
    <d v="1899-12-30T02:52:04"/>
    <d v="1899-12-30T00:59:50"/>
    <d v="1899-12-30T01:26:02"/>
    <n v="603"/>
    <x v="11"/>
    <x v="7"/>
    <n v="201211"/>
    <n v="45"/>
    <n v="2"/>
    <n v="4"/>
  </r>
  <r>
    <d v="2012-11-05T00:00:00"/>
    <d v="2012-11-05T00:00:00"/>
    <x v="2"/>
    <n v="2"/>
    <n v="0"/>
    <n v="19"/>
    <n v="30"/>
    <d v="1899-12-30T00:19:30"/>
    <d v="1899-12-30T00:09:45"/>
    <s v="Newton"/>
    <x v="274"/>
    <n v="6.1538461538461586"/>
    <n v="0"/>
    <x v="13"/>
    <m/>
    <d v="1899-12-30T04:15:27"/>
    <d v="1899-12-30T02:07:43"/>
    <d v="1899-12-30T04:15:27"/>
    <d v="1899-12-30T05:07:51"/>
    <d v="1899-12-30T02:07:43"/>
    <d v="1899-12-30T02:33:56"/>
    <n v="1213"/>
    <x v="11"/>
    <x v="7"/>
    <n v="201211"/>
    <n v="45"/>
    <n v="0"/>
    <n v="5"/>
  </r>
  <r>
    <d v="2012-11-05T00:00:00"/>
    <d v="2012-11-05T00:00:00"/>
    <x v="0"/>
    <n v="0.93205700000000002"/>
    <n v="0"/>
    <n v="45"/>
    <n v="0"/>
    <d v="1899-12-30T00:45:00"/>
    <d v="1899-12-30T00:48:17"/>
    <s v="NHS"/>
    <x v="269"/>
    <n v="1.2427426666666679"/>
    <n v="0"/>
    <x v="13"/>
    <s v="1500 Meters"/>
    <d v="1899-12-30T01:55:52"/>
    <d v="1899-12-30T00:57:56"/>
    <d v="1899-12-30T21:04:57"/>
    <d v="1899-12-30T21:57:21"/>
    <d v="1899-12-30T10:32:28"/>
    <d v="1899-12-30T10:58:40"/>
    <n v="3079"/>
    <x v="11"/>
    <x v="7"/>
    <n v="201211"/>
    <n v="45"/>
    <n v="7"/>
    <n v="5"/>
  </r>
  <r>
    <d v="2012-11-07T00:00:00"/>
    <d v="2012-11-07T00:00:00"/>
    <x v="2"/>
    <n v="2"/>
    <n v="0"/>
    <n v="19"/>
    <n v="55"/>
    <d v="1899-12-30T00:19:55"/>
    <d v="1899-12-30T00:09:58"/>
    <s v="Newton"/>
    <x v="274"/>
    <n v="6.0251046025104644"/>
    <n v="0"/>
    <x v="13"/>
    <m/>
    <d v="1899-12-30T04:20:55"/>
    <d v="1899-12-30T02:10:27"/>
    <d v="1899-12-30T04:20:55"/>
    <d v="1899-12-30T05:13:19"/>
    <d v="1899-12-30T02:10:27"/>
    <d v="1899-12-30T02:36:39"/>
    <n v="1372"/>
    <x v="11"/>
    <x v="7"/>
    <n v="201211"/>
    <n v="45"/>
    <n v="1"/>
    <n v="7"/>
  </r>
  <r>
    <d v="2012-11-08T00:00:00"/>
    <d v="2012-11-08T00:00:00"/>
    <x v="1"/>
    <n v="6"/>
    <n v="0"/>
    <n v="20"/>
    <n v="0"/>
    <d v="1899-12-30T00:20:00"/>
    <d v="1899-12-30T00:03:20"/>
    <s v="YNHH"/>
    <x v="10"/>
    <n v="18.000000000000014"/>
    <n v="0"/>
    <x v="13"/>
    <m/>
    <d v="1899-12-30T06:13:20"/>
    <d v="1899-12-30T03:06:40"/>
    <d v="1899-12-30T01:27:20"/>
    <d v="1899-12-30T02:19:44"/>
    <d v="1899-12-30T00:43:40"/>
    <d v="1899-12-30T01:09:52"/>
    <n v="218"/>
    <x v="11"/>
    <x v="7"/>
    <n v="201211"/>
    <n v="45"/>
    <n v="0"/>
    <n v="8"/>
  </r>
  <r>
    <d v="2012-11-08T00:00:00"/>
    <d v="2012-11-08T00:00:00"/>
    <x v="0"/>
    <n v="0.85"/>
    <n v="0"/>
    <n v="40"/>
    <n v="0"/>
    <d v="1899-12-30T00:40:00"/>
    <d v="1899-12-30T00:47:04"/>
    <s v="NHS"/>
    <x v="269"/>
    <n v="1.275000000000001"/>
    <n v="0"/>
    <x v="13"/>
    <s v="late"/>
    <d v="1899-12-30T01:52:56"/>
    <d v="1899-12-30T00:56:28"/>
    <d v="1899-12-30T20:32:56"/>
    <d v="1899-12-30T21:25:20"/>
    <d v="1899-12-30T10:16:28"/>
    <d v="1899-12-30T10:42:40"/>
    <n v="3077"/>
    <x v="11"/>
    <x v="7"/>
    <n v="201211"/>
    <n v="45"/>
    <n v="2"/>
    <n v="8"/>
  </r>
  <r>
    <d v="2012-11-11T00:00:00"/>
    <d v="2012-11-11T00:00:00"/>
    <x v="1"/>
    <n v="4.5"/>
    <n v="0"/>
    <n v="36"/>
    <n v="7"/>
    <d v="1899-12-30T00:36:07"/>
    <d v="1899-12-30T00:08:02"/>
    <s v="Ciocci"/>
    <x v="275"/>
    <n v="7.4757729580064662"/>
    <n v="0"/>
    <x v="6"/>
    <s v="Ride with Connor"/>
    <d v="1899-12-30T14:58:54"/>
    <d v="1899-12-30T07:29:27"/>
    <d v="1899-12-30T03:30:17"/>
    <d v="1899-12-30T04:22:41"/>
    <d v="1899-12-30T01:45:08"/>
    <d v="1899-12-30T02:11:20"/>
    <n v="715"/>
    <x v="11"/>
    <x v="7"/>
    <n v="201211"/>
    <n v="46"/>
    <n v="2"/>
    <n v="11"/>
  </r>
  <r>
    <d v="2012-11-11T00:00:00"/>
    <d v="2012-11-11T00:00:00"/>
    <x v="1"/>
    <n v="20.9"/>
    <n v="1"/>
    <n v="31"/>
    <n v="45"/>
    <d v="1899-12-30T01:31:45"/>
    <d v="1899-12-30T00:04:23"/>
    <s v="Ciocci"/>
    <x v="17"/>
    <n v="13.667574931880116"/>
    <n v="0"/>
    <x v="6"/>
    <s v="http://app.strava.com/activities/27520797"/>
    <d v="1899-12-30T08:11:40"/>
    <d v="1899-12-30T04:05:50"/>
    <d v="1899-12-30T01:55:01"/>
    <d v="1899-12-30T02:47:25"/>
    <d v="1899-12-30T00:57:31"/>
    <d v="1899-12-30T01:23:43"/>
    <n v="553"/>
    <x v="11"/>
    <x v="7"/>
    <n v="201211"/>
    <n v="46"/>
    <n v="0"/>
    <n v="11"/>
  </r>
  <r>
    <d v="2012-11-13T00:00:00"/>
    <d v="2012-11-13T00:00:00"/>
    <x v="1"/>
    <n v="15.8"/>
    <n v="0"/>
    <n v="42"/>
    <n v="50"/>
    <d v="1899-12-30T00:42:50"/>
    <d v="1899-12-30T00:02:43"/>
    <s v="YNHH"/>
    <x v="229"/>
    <n v="22.132295719844375"/>
    <n v="0"/>
    <x v="13"/>
    <m/>
    <d v="1899-12-30T05:03:38"/>
    <d v="1899-12-30T02:31:49"/>
    <d v="1899-12-30T01:11:02"/>
    <d v="1899-12-30T02:03:26"/>
    <d v="1899-12-30T00:35:31"/>
    <d v="1899-12-30T01:01:43"/>
    <n v="86"/>
    <x v="11"/>
    <x v="7"/>
    <n v="201211"/>
    <n v="46"/>
    <n v="4"/>
    <n v="13"/>
  </r>
  <r>
    <d v="2012-11-13T00:00:00"/>
    <d v="2012-11-13T00:00:00"/>
    <x v="0"/>
    <n v="1"/>
    <n v="0"/>
    <n v="40"/>
    <n v="0"/>
    <d v="1899-12-30T00:40:00"/>
    <d v="1899-12-30T00:40:00"/>
    <s v="NHS"/>
    <x v="269"/>
    <n v="1.5000000000000013"/>
    <n v="0"/>
    <x v="13"/>
    <m/>
    <d v="1899-12-30T01:36:00"/>
    <d v="1899-12-30T00:48:00"/>
    <d v="1899-12-30T17:28:00"/>
    <d v="1899-12-30T18:20:24"/>
    <d v="1899-12-30T08:44:00"/>
    <d v="1899-12-30T09:10:12"/>
    <n v="2998"/>
    <x v="11"/>
    <x v="7"/>
    <n v="201211"/>
    <n v="46"/>
    <n v="0"/>
    <n v="13"/>
  </r>
  <r>
    <d v="2012-11-14T00:00:00"/>
    <d v="2012-11-14T00:00:00"/>
    <x v="2"/>
    <n v="2"/>
    <n v="0"/>
    <n v="19"/>
    <n v="42"/>
    <d v="1899-12-30T00:19:42"/>
    <d v="1899-12-30T00:09:51"/>
    <s v="YNHH"/>
    <x v="274"/>
    <n v="6.0913705583756395"/>
    <n v="0"/>
    <x v="13"/>
    <m/>
    <d v="1899-12-30T04:18:04"/>
    <d v="1899-12-30T02:09:02"/>
    <d v="1899-12-30T04:18:04"/>
    <d v="1899-12-30T05:10:28"/>
    <d v="1899-12-30T02:09:02"/>
    <d v="1899-12-30T02:35:14"/>
    <n v="1294"/>
    <x v="11"/>
    <x v="7"/>
    <n v="201211"/>
    <n v="46"/>
    <n v="0"/>
    <n v="14"/>
  </r>
  <r>
    <d v="2012-11-14T00:00:00"/>
    <d v="2012-11-14T00:00:00"/>
    <x v="0"/>
    <n v="1.42"/>
    <n v="1"/>
    <n v="0"/>
    <n v="0"/>
    <d v="1899-12-30T01:00:00"/>
    <d v="1899-12-30T00:42:15"/>
    <s v="NHS"/>
    <x v="269"/>
    <n v="1.420000000000001"/>
    <n v="0"/>
    <x v="13"/>
    <s v="2300"/>
    <d v="1899-12-30T01:41:25"/>
    <d v="1899-12-30T00:50:42"/>
    <d v="1899-12-30T18:27:03"/>
    <d v="1899-12-30T19:19:27"/>
    <d v="1899-12-30T09:13:31"/>
    <d v="1899-12-30T09:39:43"/>
    <n v="3051"/>
    <x v="11"/>
    <x v="7"/>
    <n v="201211"/>
    <n v="46"/>
    <n v="2"/>
    <n v="14"/>
  </r>
  <r>
    <d v="2012-11-15T00:00:00"/>
    <d v="2012-11-15T00:00:00"/>
    <x v="0"/>
    <n v="1.24"/>
    <n v="1"/>
    <n v="0"/>
    <n v="0"/>
    <d v="1899-12-30T01:00:00"/>
    <d v="1899-12-30T00:48:23"/>
    <s v="NHS"/>
    <x v="269"/>
    <n v="1.2400000000000011"/>
    <n v="0"/>
    <x v="13"/>
    <s v="2000"/>
    <d v="1899-12-30T01:56:08"/>
    <d v="1899-12-30T00:58:04"/>
    <d v="1899-12-30T21:07:45"/>
    <d v="1899-12-30T22:00:09"/>
    <d v="1899-12-30T10:33:52"/>
    <d v="1899-12-30T11:00:04"/>
    <n v="3080"/>
    <x v="11"/>
    <x v="7"/>
    <n v="201211"/>
    <n v="46"/>
    <n v="0"/>
    <n v="15"/>
  </r>
  <r>
    <d v="2012-11-18T00:00:00"/>
    <d v="2012-11-18T00:00:00"/>
    <x v="2"/>
    <n v="4.22"/>
    <n v="0"/>
    <n v="48"/>
    <n v="39"/>
    <d v="1899-12-30T00:48:39"/>
    <d v="1899-12-30T00:11:32"/>
    <s v="Newton"/>
    <x v="276"/>
    <n v="5.2045220966084313"/>
    <n v="0"/>
    <x v="5"/>
    <m/>
    <d v="1899-12-30T05:02:03"/>
    <d v="1899-12-30T02:31:01"/>
    <d v="1899-12-30T05:02:03"/>
    <d v="1899-12-30T05:54:27"/>
    <d v="1899-12-30T02:31:01"/>
    <d v="1899-12-30T02:57:13"/>
    <n v="2283"/>
    <x v="11"/>
    <x v="7"/>
    <n v="201211"/>
    <n v="47"/>
    <n v="2"/>
    <n v="18"/>
  </r>
  <r>
    <d v="2012-11-19T00:00:00"/>
    <d v="2012-11-19T00:00:00"/>
    <x v="0"/>
    <n v="0.86"/>
    <n v="1"/>
    <n v="0"/>
    <n v="0"/>
    <d v="1899-12-30T01:00:00"/>
    <d v="1899-12-30T01:09:46"/>
    <s v="NHS"/>
    <x v="269"/>
    <n v="0.86000000000000076"/>
    <n v="0"/>
    <x v="13"/>
    <s v="1400"/>
    <d v="1899-12-30T02:47:27"/>
    <d v="1899-12-30T01:23:43"/>
    <d v="1899-12-31T06:27:54"/>
    <d v="1899-12-31T07:20:18"/>
    <d v="1899-12-30T15:13:57"/>
    <d v="1899-12-30T15:40:09"/>
    <n v="3104"/>
    <x v="11"/>
    <x v="7"/>
    <n v="201211"/>
    <n v="47"/>
    <n v="0"/>
    <n v="19"/>
  </r>
  <r>
    <d v="2012-11-20T00:00:00"/>
    <d v="2012-11-20T00:00:00"/>
    <x v="1"/>
    <n v="13.3"/>
    <n v="0"/>
    <n v="35"/>
    <n v="20"/>
    <d v="1899-12-30T00:35:20"/>
    <d v="1899-12-30T00:02:39"/>
    <s v="YNHH"/>
    <x v="229"/>
    <n v="22.584905660377377"/>
    <n v="0"/>
    <x v="13"/>
    <m/>
    <d v="1899-12-30T04:57:33"/>
    <d v="1899-12-30T02:28:46"/>
    <d v="1899-12-30T01:09:36"/>
    <d v="1899-12-30T02:02:00"/>
    <d v="1899-12-30T00:34:48"/>
    <d v="1899-12-30T01:01:00"/>
    <n v="68"/>
    <x v="11"/>
    <x v="7"/>
    <n v="201211"/>
    <n v="47"/>
    <n v="0"/>
    <n v="20"/>
  </r>
  <r>
    <d v="2012-11-20T00:00:00"/>
    <d v="2012-11-20T00:00:00"/>
    <x v="0"/>
    <n v="1"/>
    <n v="0"/>
    <n v="45"/>
    <n v="0"/>
    <d v="1899-12-30T00:45:00"/>
    <d v="1899-12-30T00:45:00"/>
    <s v="NHS"/>
    <x v="269"/>
    <n v="1.3333333333333344"/>
    <n v="0"/>
    <x v="13"/>
    <s v="1600"/>
    <d v="1899-12-30T01:48:00"/>
    <d v="1899-12-30T00:54:00"/>
    <d v="1899-12-30T19:39:00"/>
    <d v="1899-12-30T20:31:24"/>
    <d v="1899-12-30T09:49:30"/>
    <d v="1899-12-30T10:15:42"/>
    <n v="3070"/>
    <x v="11"/>
    <x v="7"/>
    <n v="201211"/>
    <n v="47"/>
    <n v="4"/>
    <n v="20"/>
  </r>
  <r>
    <d v="2012-11-23T00:00:00"/>
    <d v="2012-11-23T00:00:00"/>
    <x v="1"/>
    <n v="12"/>
    <n v="0"/>
    <n v="30"/>
    <n v="0"/>
    <d v="1899-12-30T00:30:00"/>
    <d v="1899-12-30T00:02:30"/>
    <s v="YNHH"/>
    <x v="221"/>
    <n v="24.000000000000021"/>
    <n v="0"/>
    <x v="13"/>
    <m/>
    <d v="1899-12-30T04:40:00"/>
    <d v="1899-12-30T02:20:00"/>
    <d v="1899-12-30T01:05:30"/>
    <d v="1899-12-30T01:57:54"/>
    <d v="1899-12-30T00:32:45"/>
    <d v="1899-12-30T00:58:57"/>
    <n v="35"/>
    <x v="11"/>
    <x v="7"/>
    <n v="201211"/>
    <n v="47"/>
    <n v="2"/>
    <n v="23"/>
  </r>
  <r>
    <d v="2012-11-24T00:00:00"/>
    <d v="2012-11-24T00:00:00"/>
    <x v="2"/>
    <n v="4"/>
    <n v="0"/>
    <n v="38"/>
    <n v="58"/>
    <d v="1899-12-30T00:38:58"/>
    <d v="1899-12-30T00:09:45"/>
    <s v="NB860v2"/>
    <x v="2"/>
    <n v="6.1591103507271212"/>
    <n v="0"/>
    <x v="13"/>
    <m/>
    <d v="1899-12-30T04:15:14"/>
    <d v="1899-12-30T02:07:37"/>
    <d v="1899-12-30T04:15:14"/>
    <d v="1899-12-30T05:07:38"/>
    <d v="1899-12-30T02:07:37"/>
    <d v="1899-12-30T02:33:49"/>
    <n v="1208"/>
    <x v="11"/>
    <x v="7"/>
    <n v="201211"/>
    <n v="47"/>
    <n v="0"/>
    <n v="24"/>
  </r>
  <r>
    <d v="2012-11-25T00:00:00"/>
    <d v="2012-11-25T00:00:00"/>
    <x v="1"/>
    <n v="20.399999999999999"/>
    <n v="1"/>
    <n v="31"/>
    <n v="48"/>
    <d v="1899-12-30T01:31:48"/>
    <d v="1899-12-30T00:04:30"/>
    <s v="Ciocci"/>
    <x v="17"/>
    <n v="13.333333333333343"/>
    <n v="0"/>
    <x v="25"/>
    <s v="http://app.strava.com/activities/29557151"/>
    <d v="1899-12-30T08:24:00"/>
    <d v="1899-12-30T04:12:00"/>
    <d v="1899-12-30T01:57:54"/>
    <d v="1899-12-30T02:50:18"/>
    <d v="1899-12-30T00:58:57"/>
    <d v="1899-12-30T01:25:09"/>
    <n v="581"/>
    <x v="11"/>
    <x v="7"/>
    <n v="201211"/>
    <n v="48"/>
    <n v="4"/>
    <n v="25"/>
  </r>
  <r>
    <d v="2012-11-26T00:00:00"/>
    <d v="2012-11-26T00:00:00"/>
    <x v="0"/>
    <n v="1.1000000000000001"/>
    <n v="0"/>
    <n v="45"/>
    <n v="0"/>
    <d v="1899-12-30T00:45:00"/>
    <d v="1899-12-30T00:40:55"/>
    <s v="NHS"/>
    <x v="269"/>
    <n v="1.4666666666666679"/>
    <n v="0"/>
    <x v="13"/>
    <s v="1800"/>
    <d v="1899-12-30T01:38:11"/>
    <d v="1899-12-30T00:49:05"/>
    <d v="1899-12-30T17:51:49"/>
    <d v="1899-12-30T18:44:13"/>
    <d v="1899-12-30T08:55:55"/>
    <d v="1899-12-30T09:22:07"/>
    <n v="3037"/>
    <x v="11"/>
    <x v="7"/>
    <n v="201211"/>
    <n v="48"/>
    <n v="0"/>
    <n v="26"/>
  </r>
  <r>
    <d v="2012-11-27T00:00:00"/>
    <d v="2012-11-27T00:00:00"/>
    <x v="1"/>
    <n v="5.75"/>
    <n v="0"/>
    <n v="20"/>
    <n v="0"/>
    <d v="1899-12-30T00:20:00"/>
    <d v="1899-12-30T00:03:29"/>
    <s v="YNHH"/>
    <x v="221"/>
    <n v="17.250000000000014"/>
    <n v="0"/>
    <x v="13"/>
    <m/>
    <d v="1899-12-30T06:29:34"/>
    <d v="1899-12-30T03:14:47"/>
    <d v="1899-12-30T01:31:08"/>
    <d v="1899-12-30T02:23:32"/>
    <d v="1899-12-30T00:45:34"/>
    <d v="1899-12-30T01:11:46"/>
    <n v="254"/>
    <x v="11"/>
    <x v="7"/>
    <n v="201211"/>
    <n v="48"/>
    <n v="0"/>
    <n v="27"/>
  </r>
  <r>
    <d v="2012-11-28T00:00:00"/>
    <d v="2012-11-28T00:00:00"/>
    <x v="0"/>
    <n v="1.2"/>
    <n v="1"/>
    <n v="0"/>
    <n v="0"/>
    <d v="1899-12-30T01:00:00"/>
    <d v="1899-12-30T00:50:00"/>
    <s v="NHS"/>
    <x v="269"/>
    <n v="1.2000000000000008"/>
    <n v="0"/>
    <x v="13"/>
    <s v="1950"/>
    <d v="1899-12-30T02:00:00"/>
    <d v="1899-12-30T01:00:00"/>
    <d v="1899-12-30T21:50:00"/>
    <d v="1899-12-30T22:42:24"/>
    <d v="1899-12-30T10:55:00"/>
    <d v="1899-12-30T11:21:12"/>
    <n v="3085"/>
    <x v="11"/>
    <x v="7"/>
    <n v="201211"/>
    <n v="48"/>
    <n v="3"/>
    <n v="28"/>
  </r>
  <r>
    <d v="2012-11-29T00:00:00"/>
    <d v="2012-11-29T00:00:00"/>
    <x v="1"/>
    <n v="9.6999999999999993"/>
    <n v="0"/>
    <n v="30"/>
    <n v="30"/>
    <d v="1899-12-30T00:30:30"/>
    <d v="1899-12-30T00:03:09"/>
    <s v="YNHH"/>
    <x v="229"/>
    <n v="19.081967213114769"/>
    <n v="0"/>
    <x v="13"/>
    <m/>
    <d v="1899-12-30T05:52:10"/>
    <d v="1899-12-30T02:56:05"/>
    <d v="1899-12-30T01:22:23"/>
    <d v="1899-12-30T02:14:47"/>
    <d v="1899-12-30T00:41:11"/>
    <d v="1899-12-30T01:07:23"/>
    <n v="203"/>
    <x v="11"/>
    <x v="7"/>
    <n v="201211"/>
    <n v="48"/>
    <n v="0"/>
    <n v="29"/>
  </r>
  <r>
    <d v="2012-11-29T00:00:00"/>
    <d v="2012-11-29T00:00:00"/>
    <x v="0"/>
    <n v="0.96"/>
    <n v="0"/>
    <n v="30"/>
    <n v="0"/>
    <d v="1899-12-30T00:30:00"/>
    <d v="1899-12-30T00:31:15"/>
    <s v="NHS"/>
    <x v="269"/>
    <n v="1.9200000000000015"/>
    <n v="0"/>
    <x v="13"/>
    <s v="30 minutes time trial 31 round trips"/>
    <d v="1899-12-30T01:15:00"/>
    <d v="1899-12-30T00:37:30"/>
    <d v="1899-12-30T13:38:45"/>
    <d v="1899-12-30T14:31:09"/>
    <d v="1899-12-30T06:49:22"/>
    <d v="1899-12-30T07:15:35"/>
    <n v="2772"/>
    <x v="11"/>
    <x v="7"/>
    <n v="201211"/>
    <n v="48"/>
    <n v="0"/>
    <n v="29"/>
  </r>
  <r>
    <d v="2012-11-30T00:00:00"/>
    <d v="2012-11-30T00:00:00"/>
    <x v="2"/>
    <n v="1.5"/>
    <n v="0"/>
    <n v="15"/>
    <n v="0"/>
    <d v="1899-12-30T00:15:00"/>
    <d v="1899-12-30T00:10:00"/>
    <s v="Newton"/>
    <x v="274"/>
    <n v="6.0000000000000053"/>
    <n v="0"/>
    <x v="13"/>
    <s v="didn't feel like running"/>
    <d v="1899-12-30T04:22:00"/>
    <d v="1899-12-30T02:11:00"/>
    <d v="1899-12-30T04:22:00"/>
    <d v="1899-12-30T05:14:24"/>
    <d v="1899-12-30T02:11:00"/>
    <d v="1899-12-30T02:37:12"/>
    <n v="1404"/>
    <x v="11"/>
    <x v="7"/>
    <n v="201211"/>
    <n v="48"/>
    <n v="2"/>
    <n v="30"/>
  </r>
  <r>
    <d v="2012-12-02T00:00:00"/>
    <d v="2012-12-02T00:00:00"/>
    <x v="2"/>
    <n v="4"/>
    <n v="0"/>
    <n v="50"/>
    <n v="11"/>
    <d v="1899-12-30T00:50:11"/>
    <d v="1899-12-30T00:12:33"/>
    <s v="ZootKane"/>
    <x v="107"/>
    <n v="4.7824642975755607"/>
    <n v="0"/>
    <x v="6"/>
    <s v="Pushed Hunter and Declan"/>
    <d v="1899-12-30T05:28:42"/>
    <d v="1899-12-30T02:44:21"/>
    <d v="1899-12-30T05:28:42"/>
    <d v="1899-12-30T06:21:06"/>
    <d v="1899-12-30T02:44:21"/>
    <d v="1899-12-30T03:10:33"/>
    <n v="2518"/>
    <x v="11"/>
    <x v="11"/>
    <n v="201212"/>
    <n v="49"/>
    <n v="1"/>
    <n v="2"/>
  </r>
  <r>
    <d v="2012-12-03T00:00:00"/>
    <d v="2012-12-03T00:00:00"/>
    <x v="0"/>
    <n v="1.31"/>
    <n v="0"/>
    <n v="55"/>
    <n v="0"/>
    <d v="1899-12-30T00:55:00"/>
    <d v="1899-12-30T00:41:59"/>
    <s v="NHS"/>
    <x v="269"/>
    <n v="1.4290909090909103"/>
    <n v="0"/>
    <x v="13"/>
    <s v="2100"/>
    <d v="1899-12-30T01:40:46"/>
    <d v="1899-12-30T00:50:23"/>
    <d v="1899-12-30T18:20:00"/>
    <d v="1899-12-30T19:12:24"/>
    <d v="1899-12-30T09:10:00"/>
    <d v="1899-12-30T09:36:12"/>
    <n v="3049"/>
    <x v="11"/>
    <x v="11"/>
    <n v="201212"/>
    <n v="49"/>
    <n v="0"/>
    <n v="3"/>
  </r>
  <r>
    <d v="2012-12-04T00:00:00"/>
    <d v="2012-12-04T00:00:00"/>
    <x v="1"/>
    <n v="9.6"/>
    <n v="0"/>
    <n v="26"/>
    <n v="10"/>
    <d v="1899-12-30T00:26:10"/>
    <d v="1899-12-30T00:02:44"/>
    <s v="YNHH"/>
    <x v="229"/>
    <n v="22.012738853503201"/>
    <n v="0"/>
    <x v="13"/>
    <m/>
    <d v="1899-12-30T05:05:17"/>
    <d v="1899-12-30T02:32:38"/>
    <d v="1899-12-30T01:11:25"/>
    <d v="1899-12-30T02:03:49"/>
    <d v="1899-12-30T00:35:42"/>
    <d v="1899-12-30T01:01:54"/>
    <n v="88"/>
    <x v="11"/>
    <x v="11"/>
    <n v="201212"/>
    <n v="49"/>
    <n v="0"/>
    <n v="4"/>
  </r>
  <r>
    <d v="2012-12-04T00:00:00"/>
    <d v="2012-12-04T00:00:00"/>
    <x v="0"/>
    <n v="1.0873999999999999"/>
    <n v="1"/>
    <n v="0"/>
    <n v="0"/>
    <d v="1899-12-30T01:00:00"/>
    <d v="1899-12-30T00:55:11"/>
    <s v="NHS"/>
    <x v="269"/>
    <n v="1.0874000000000008"/>
    <n v="0"/>
    <x v="13"/>
    <s v="1750 - Fast 100 1:28"/>
    <d v="1899-12-30T02:12:26"/>
    <d v="1899-12-30T01:06:13"/>
    <d v="1899-12-31T00:05:39"/>
    <d v="1899-12-31T00:58:03"/>
    <d v="1899-12-30T12:02:50"/>
    <d v="1899-12-30T12:29:02"/>
    <n v="3097"/>
    <x v="11"/>
    <x v="11"/>
    <n v="201212"/>
    <n v="49"/>
    <n v="0"/>
    <n v="4"/>
  </r>
  <r>
    <d v="2012-12-05T00:00:00"/>
    <d v="2012-12-05T00:00:00"/>
    <x v="0"/>
    <n v="0.65"/>
    <n v="0"/>
    <n v="30"/>
    <n v="0"/>
    <d v="1899-12-30T00:30:00"/>
    <d v="1899-12-30T00:46:09"/>
    <s v="NHS"/>
    <x v="269"/>
    <n v="1.3000000000000012"/>
    <n v="0"/>
    <x v="13"/>
    <m/>
    <d v="1899-12-30T01:50:46"/>
    <d v="1899-12-30T00:55:23"/>
    <d v="1899-12-30T20:09:14"/>
    <d v="1899-12-30T21:01:38"/>
    <d v="1899-12-30T10:04:37"/>
    <d v="1899-12-30T10:30:49"/>
    <n v="3075"/>
    <x v="11"/>
    <x v="11"/>
    <n v="201212"/>
    <n v="49"/>
    <n v="2"/>
    <n v="5"/>
  </r>
  <r>
    <d v="2012-12-06T00:00:00"/>
    <d v="2012-12-06T00:00:00"/>
    <x v="0"/>
    <n v="1.2"/>
    <n v="1"/>
    <n v="0"/>
    <n v="0"/>
    <d v="1899-12-30T01:00:00"/>
    <d v="1899-12-30T00:50:00"/>
    <s v="NHS"/>
    <x v="269"/>
    <n v="1.2000000000000008"/>
    <n v="0"/>
    <x v="13"/>
    <m/>
    <d v="1899-12-30T02:00:00"/>
    <d v="1899-12-30T01:00:00"/>
    <d v="1899-12-30T21:50:00"/>
    <d v="1899-12-30T22:42:24"/>
    <d v="1899-12-30T10:55:00"/>
    <d v="1899-12-30T11:21:12"/>
    <n v="3085"/>
    <x v="11"/>
    <x v="11"/>
    <n v="201212"/>
    <n v="49"/>
    <n v="0"/>
    <n v="6"/>
  </r>
  <r>
    <d v="2012-12-09T00:00:00"/>
    <d v="2012-12-09T00:00:00"/>
    <x v="2"/>
    <n v="7.5"/>
    <n v="1"/>
    <n v="15"/>
    <n v="41"/>
    <d v="1899-12-30T01:15:41"/>
    <d v="1899-12-30T00:10:05"/>
    <s v="ZootKane"/>
    <x v="16"/>
    <n v="5.945826910372169"/>
    <n v="0"/>
    <x v="6"/>
    <s v="http://runkeeper.com/user/ctkeane/activity/135570472"/>
    <d v="1899-12-30T04:24:23"/>
    <d v="1899-12-30T02:12:12"/>
    <d v="1899-12-30T04:24:23"/>
    <d v="1899-12-30T05:16:47"/>
    <d v="1899-12-30T02:12:12"/>
    <d v="1899-12-30T02:38:24"/>
    <n v="1486"/>
    <x v="11"/>
    <x v="11"/>
    <n v="201212"/>
    <n v="50"/>
    <n v="2"/>
    <n v="9"/>
  </r>
  <r>
    <d v="2012-12-10T00:00:00"/>
    <d v="2012-12-10T00:00:00"/>
    <x v="1"/>
    <n v="12.7"/>
    <n v="0"/>
    <n v="32"/>
    <n v="0"/>
    <d v="1899-12-30T00:32:00"/>
    <d v="1899-12-30T00:02:31"/>
    <s v="YNHH"/>
    <x v="277"/>
    <n v="23.812500000000014"/>
    <n v="0"/>
    <x v="13"/>
    <m/>
    <d v="1899-12-30T04:42:12"/>
    <d v="1899-12-30T02:21:06"/>
    <d v="1899-12-30T01:06:01"/>
    <d v="1899-12-30T01:58:25"/>
    <d v="1899-12-30T00:33:00"/>
    <d v="1899-12-30T00:59:12"/>
    <n v="40"/>
    <x v="11"/>
    <x v="11"/>
    <n v="201212"/>
    <n v="50"/>
    <n v="0"/>
    <n v="10"/>
  </r>
  <r>
    <d v="2012-12-10T00:00:00"/>
    <d v="2012-12-10T00:00:00"/>
    <x v="0"/>
    <n v="1.37"/>
    <n v="0"/>
    <n v="55"/>
    <n v="0"/>
    <d v="1899-12-30T00:55:00"/>
    <d v="1899-12-30T00:40:09"/>
    <s v="NHS"/>
    <x v="269"/>
    <n v="1.494545454545456"/>
    <n v="0"/>
    <x v="13"/>
    <s v="2200 - 900 in 16:40"/>
    <d v="1899-12-30T01:36:21"/>
    <d v="1899-12-30T00:48:11"/>
    <d v="1899-12-30T17:31:49"/>
    <d v="1899-12-30T18:24:14"/>
    <d v="1899-12-30T08:45:55"/>
    <d v="1899-12-30T09:12:07"/>
    <n v="3025"/>
    <x v="11"/>
    <x v="11"/>
    <n v="201212"/>
    <n v="50"/>
    <n v="0"/>
    <n v="10"/>
  </r>
  <r>
    <d v="2012-12-12T00:00:00"/>
    <d v="2012-12-12T00:00:00"/>
    <x v="2"/>
    <n v="3"/>
    <n v="0"/>
    <n v="29"/>
    <n v="54"/>
    <d v="1899-12-30T00:29:54"/>
    <d v="1899-12-30T00:09:58"/>
    <s v="Newton"/>
    <x v="274"/>
    <n v="6.0200668896321119"/>
    <n v="0"/>
    <x v="13"/>
    <m/>
    <d v="1899-12-30T04:21:08"/>
    <d v="1899-12-30T02:10:34"/>
    <d v="1899-12-30T04:21:08"/>
    <d v="1899-12-30T05:13:32"/>
    <d v="1899-12-30T02:10:34"/>
    <d v="1899-12-30T02:36:46"/>
    <n v="1379"/>
    <x v="11"/>
    <x v="11"/>
    <n v="201212"/>
    <n v="50"/>
    <n v="5"/>
    <n v="12"/>
  </r>
  <r>
    <d v="2012-12-12T00:00:00"/>
    <d v="2012-12-12T00:00:00"/>
    <x v="0"/>
    <n v="0.35"/>
    <n v="0"/>
    <n v="20"/>
    <n v="0"/>
    <d v="1899-12-30T00:20:00"/>
    <d v="1899-12-30T00:57:09"/>
    <s v="NHS"/>
    <x v="269"/>
    <n v="1.0500000000000009"/>
    <n v="0"/>
    <x v="13"/>
    <s v="Quick swim"/>
    <d v="1899-12-30T02:17:09"/>
    <d v="1899-12-30T01:08:34"/>
    <d v="1899-12-31T00:57:09"/>
    <d v="1899-12-31T01:49:33"/>
    <d v="1899-12-30T12:28:34"/>
    <d v="1899-12-30T12:54:46"/>
    <n v="3101"/>
    <x v="11"/>
    <x v="11"/>
    <n v="201212"/>
    <n v="50"/>
    <n v="0"/>
    <n v="12"/>
  </r>
  <r>
    <d v="2012-12-18T00:00:00"/>
    <d v="2012-12-18T00:00:00"/>
    <x v="1"/>
    <n v="11.7"/>
    <n v="0"/>
    <n v="32"/>
    <n v="30"/>
    <d v="1899-12-30T00:32:30"/>
    <d v="1899-12-30T00:02:47"/>
    <s v="YNHH"/>
    <x v="229"/>
    <n v="21.600000000000016"/>
    <n v="0"/>
    <x v="13"/>
    <m/>
    <d v="1899-12-30T05:11:07"/>
    <d v="1899-12-30T02:35:33"/>
    <d v="1899-12-30T01:12:47"/>
    <d v="1899-12-30T02:05:11"/>
    <d v="1899-12-30T00:36:23"/>
    <d v="1899-12-30T01:02:35"/>
    <n v="105"/>
    <x v="11"/>
    <x v="11"/>
    <n v="201212"/>
    <n v="51"/>
    <n v="5"/>
    <n v="18"/>
  </r>
  <r>
    <d v="2012-12-18T00:00:00"/>
    <d v="2012-12-18T00:00:00"/>
    <x v="0"/>
    <n v="1.1499999999999999"/>
    <n v="0"/>
    <n v="55"/>
    <n v="0"/>
    <d v="1899-12-30T00:55:00"/>
    <d v="1899-12-30T00:47:50"/>
    <s v="NHS"/>
    <x v="269"/>
    <n v="1.2545454545454555"/>
    <n v="0"/>
    <x v="13"/>
    <s v="1850"/>
    <d v="1899-12-30T01:54:47"/>
    <d v="1899-12-30T00:57:23"/>
    <d v="1899-12-30T20:53:03"/>
    <d v="1899-12-30T21:45:27"/>
    <d v="1899-12-30T10:26:31"/>
    <d v="1899-12-30T10:52:43"/>
    <n v="3078"/>
    <x v="11"/>
    <x v="11"/>
    <n v="201212"/>
    <n v="51"/>
    <n v="0"/>
    <n v="18"/>
  </r>
  <r>
    <d v="2012-12-19T00:00:00"/>
    <d v="2012-12-19T00:00:00"/>
    <x v="0"/>
    <n v="1"/>
    <n v="0"/>
    <n v="29"/>
    <n v="45"/>
    <d v="1899-12-30T00:29:45"/>
    <d v="1899-12-30T00:29:45"/>
    <s v="NHS"/>
    <x v="269"/>
    <n v="2.0168067226890773"/>
    <n v="0"/>
    <x v="13"/>
    <s v="1 Mile"/>
    <d v="1899-12-30T01:11:24"/>
    <d v="1899-12-30T00:35:42"/>
    <d v="1899-12-30T12:59:27"/>
    <d v="1899-12-30T13:51:51"/>
    <d v="1899-12-30T06:29:43"/>
    <d v="1899-12-30T06:55:56"/>
    <n v="2756"/>
    <x v="11"/>
    <x v="11"/>
    <n v="201212"/>
    <n v="51"/>
    <n v="0"/>
    <n v="19"/>
  </r>
  <r>
    <d v="2012-12-20T00:00:00"/>
    <d v="2012-12-20T00:00:00"/>
    <x v="0"/>
    <n v="1"/>
    <n v="0"/>
    <n v="29"/>
    <n v="15"/>
    <d v="1899-12-30T00:29:15"/>
    <d v="1899-12-30T00:29:15"/>
    <s v="NHS"/>
    <x v="269"/>
    <n v="2.0512820512820529"/>
    <n v="0"/>
    <x v="13"/>
    <s v="1 Mile Avg: 54.84"/>
    <d v="1899-12-30T01:10:12"/>
    <d v="1899-12-30T00:35:06"/>
    <d v="1899-12-30T12:46:21"/>
    <d v="1899-12-30T13:38:45"/>
    <d v="1899-12-30T06:23:11"/>
    <d v="1899-12-30T06:49:23"/>
    <n v="2753"/>
    <x v="11"/>
    <x v="11"/>
    <n v="201212"/>
    <n v="51"/>
    <n v="7"/>
    <n v="20"/>
  </r>
  <r>
    <d v="2012-12-20T00:00:00"/>
    <d v="2012-12-20T00:00:00"/>
    <x v="1"/>
    <n v="10.3"/>
    <n v="0"/>
    <n v="30"/>
    <n v="20"/>
    <d v="1899-12-30T00:30:20"/>
    <d v="1899-12-30T00:02:57"/>
    <s v="YNHH"/>
    <x v="229"/>
    <n v="20.37362637362639"/>
    <n v="0"/>
    <x v="13"/>
    <m/>
    <d v="1899-12-30T05:29:50"/>
    <d v="1899-12-30T02:44:55"/>
    <d v="1899-12-30T01:17:10"/>
    <d v="1899-12-30T02:09:34"/>
    <d v="1899-12-30T00:38:35"/>
    <d v="1899-12-30T01:04:47"/>
    <n v="163"/>
    <x v="11"/>
    <x v="11"/>
    <n v="201212"/>
    <n v="51"/>
    <n v="0"/>
    <n v="20"/>
  </r>
  <r>
    <d v="2012-12-21T00:00:00"/>
    <d v="2012-12-21T00:00:00"/>
    <x v="2"/>
    <n v="3"/>
    <n v="0"/>
    <n v="29"/>
    <n v="10"/>
    <d v="1899-12-30T00:29:10"/>
    <d v="1899-12-30T00:09:43"/>
    <s v="Newton"/>
    <x v="274"/>
    <n v="6.1714285714285761"/>
    <n v="0"/>
    <x v="13"/>
    <m/>
    <d v="1899-12-30T04:14:43"/>
    <d v="1899-12-30T02:07:22"/>
    <d v="1899-12-30T04:14:43"/>
    <d v="1899-12-30T05:07:07"/>
    <d v="1899-12-30T02:07:22"/>
    <d v="1899-12-30T02:33:34"/>
    <n v="1189"/>
    <x v="11"/>
    <x v="11"/>
    <n v="201212"/>
    <n v="51"/>
    <n v="0"/>
    <n v="21"/>
  </r>
  <r>
    <d v="2012-12-26T00:00:00"/>
    <d v="2012-12-26T00:00:00"/>
    <x v="2"/>
    <n v="3.1"/>
    <n v="0"/>
    <n v="30"/>
    <n v="0"/>
    <d v="1899-12-30T00:30:00"/>
    <d v="1899-12-30T00:09:41"/>
    <s v="ZootKane"/>
    <x v="2"/>
    <n v="6.2000000000000055"/>
    <n v="0"/>
    <x v="13"/>
    <m/>
    <d v="1899-12-30T04:13:33"/>
    <d v="1899-12-30T02:06:46"/>
    <d v="1899-12-30T04:13:33"/>
    <d v="1899-12-30T05:05:57"/>
    <d v="1899-12-30T02:06:46"/>
    <d v="1899-12-30T02:32:58"/>
    <n v="1147"/>
    <x v="11"/>
    <x v="11"/>
    <n v="201212"/>
    <n v="52"/>
    <n v="4"/>
    <n v="26"/>
  </r>
  <r>
    <d v="2012-12-28T00:00:00"/>
    <d v="2012-12-28T00:00:00"/>
    <x v="2"/>
    <n v="3.1"/>
    <n v="0"/>
    <n v="30"/>
    <n v="0"/>
    <d v="1899-12-30T00:30:00"/>
    <d v="1899-12-30T00:09:41"/>
    <s v="Newton"/>
    <x v="274"/>
    <n v="6.2000000000000055"/>
    <n v="0"/>
    <x v="13"/>
    <m/>
    <d v="1899-12-30T04:13:33"/>
    <d v="1899-12-30T02:06:46"/>
    <d v="1899-12-30T04:13:33"/>
    <d v="1899-12-30T05:05:57"/>
    <d v="1899-12-30T02:06:46"/>
    <d v="1899-12-30T02:32:58"/>
    <n v="1147"/>
    <x v="11"/>
    <x v="11"/>
    <n v="201212"/>
    <n v="52"/>
    <n v="1"/>
    <n v="28"/>
  </r>
  <r>
    <d v="2013-01-01T00:00:00"/>
    <d v="2013-01-01T00:00:00"/>
    <x v="2"/>
    <n v="6.87"/>
    <n v="1"/>
    <n v="16"/>
    <n v="34"/>
    <d v="1899-12-30T01:16:34"/>
    <d v="1899-12-30T00:11:09"/>
    <s v="ZootKane"/>
    <x v="234"/>
    <n v="5.3835437527209438"/>
    <n v="143"/>
    <x v="5"/>
    <m/>
    <d v="1899-12-30T04:52:00"/>
    <d v="1899-12-30T02:26:00"/>
    <d v="1899-12-30T04:52:00"/>
    <d v="1899-12-30T05:44:24"/>
    <d v="1899-12-30T02:26:00"/>
    <d v="1899-12-30T02:52:12"/>
    <n v="2134"/>
    <x v="12"/>
    <x v="8"/>
    <n v="201301"/>
    <n v="1"/>
    <n v="3"/>
    <n v="1"/>
  </r>
  <r>
    <d v="2013-01-02T00:00:00"/>
    <d v="2013-01-02T00:00:00"/>
    <x v="1"/>
    <n v="17.3"/>
    <n v="0"/>
    <n v="40"/>
    <n v="0"/>
    <d v="1899-12-30T00:40:00"/>
    <d v="1899-12-30T00:02:19"/>
    <s v="YNHH"/>
    <x v="278"/>
    <n v="25.950000000000021"/>
    <n v="0"/>
    <x v="13"/>
    <m/>
    <d v="1899-12-30T04:18:58"/>
    <d v="1899-12-30T02:09:29"/>
    <d v="1899-12-30T01:00:35"/>
    <d v="1899-12-30T01:52:59"/>
    <d v="1899-12-30T00:30:17"/>
    <d v="1899-12-30T00:56:29"/>
    <n v="21"/>
    <x v="12"/>
    <x v="8"/>
    <n v="201301"/>
    <n v="1"/>
    <n v="0"/>
    <n v="2"/>
  </r>
  <r>
    <d v="2013-01-03T00:00:00"/>
    <d v="2013-01-03T00:00:00"/>
    <x v="2"/>
    <n v="3.1"/>
    <n v="0"/>
    <n v="28"/>
    <n v="40"/>
    <d v="1899-12-30T00:28:40"/>
    <d v="1899-12-30T00:09:15"/>
    <s v="Newton"/>
    <x v="220"/>
    <n v="6.4883720930232611"/>
    <n v="0"/>
    <x v="13"/>
    <m/>
    <d v="1899-12-30T04:02:17"/>
    <d v="1899-12-30T02:01:08"/>
    <d v="1899-12-30T04:02:17"/>
    <d v="1899-12-30T04:54:41"/>
    <d v="1899-12-30T02:01:08"/>
    <d v="1899-12-30T02:27:20"/>
    <n v="888"/>
    <x v="12"/>
    <x v="8"/>
    <n v="201301"/>
    <n v="1"/>
    <n v="0"/>
    <n v="3"/>
  </r>
  <r>
    <d v="2013-01-05T00:00:00"/>
    <d v="2013-01-05T00:00:00"/>
    <x v="1"/>
    <n v="30"/>
    <n v="2"/>
    <n v="0"/>
    <n v="0"/>
    <d v="1899-12-30T02:00:00"/>
    <d v="1899-12-30T00:04:00"/>
    <s v="B-Ciocc"/>
    <x v="279"/>
    <n v="15.000000000000014"/>
    <n v="127"/>
    <x v="13"/>
    <m/>
    <d v="1899-12-30T07:28:00"/>
    <d v="1899-12-30T03:44:00"/>
    <d v="1899-12-30T01:44:48"/>
    <d v="1899-12-30T02:37:12"/>
    <d v="1899-12-30T00:52:24"/>
    <d v="1899-12-30T01:18:36"/>
    <n v="426"/>
    <x v="12"/>
    <x v="8"/>
    <n v="201301"/>
    <n v="1"/>
    <n v="1"/>
    <n v="5"/>
  </r>
  <r>
    <d v="2013-01-06T00:00:00"/>
    <d v="2013-01-06T00:00:00"/>
    <x v="2"/>
    <n v="5.25"/>
    <n v="0"/>
    <n v="58"/>
    <n v="27"/>
    <d v="1899-12-30T00:58:27"/>
    <d v="1899-12-30T00:11:08"/>
    <s v="Newton"/>
    <x v="280"/>
    <n v="5.3892215568862314"/>
    <n v="0"/>
    <x v="5"/>
    <s v="http://runkeeper.com/user/ctkeane/activity/140130339"/>
    <d v="1899-12-30T04:51:42"/>
    <d v="1899-12-30T02:25:51"/>
    <d v="1899-12-30T04:51:42"/>
    <d v="1899-12-30T05:44:06"/>
    <d v="1899-12-30T02:25:51"/>
    <d v="1899-12-30T02:52:03"/>
    <n v="2132"/>
    <x v="12"/>
    <x v="8"/>
    <n v="201301"/>
    <n v="2"/>
    <n v="0"/>
    <n v="6"/>
  </r>
  <r>
    <d v="2013-01-07T00:00:00"/>
    <d v="2013-01-07T00:00:00"/>
    <x v="2"/>
    <n v="3.5"/>
    <n v="0"/>
    <n v="31"/>
    <n v="39"/>
    <d v="1899-12-30T00:31:39"/>
    <d v="1899-12-30T00:09:03"/>
    <s v="Newton"/>
    <x v="274"/>
    <n v="6.6350710900473988"/>
    <n v="0"/>
    <x v="13"/>
    <s v="4x1000 @8:30 with 3 min rest"/>
    <d v="1899-12-30T03:56:55"/>
    <d v="1899-12-30T01:58:28"/>
    <d v="1899-12-30T03:56:55"/>
    <d v="1899-12-30T04:49:19"/>
    <d v="1899-12-30T01:58:28"/>
    <d v="1899-12-30T02:24:40"/>
    <n v="826"/>
    <x v="12"/>
    <x v="8"/>
    <n v="201301"/>
    <n v="2"/>
    <n v="0"/>
    <n v="7"/>
  </r>
  <r>
    <d v="2013-01-08T00:00:00"/>
    <d v="2013-01-08T00:00:00"/>
    <x v="1"/>
    <n v="8.5"/>
    <n v="0"/>
    <n v="24"/>
    <n v="0"/>
    <d v="1899-12-30T00:24:00"/>
    <d v="1899-12-30T00:02:49"/>
    <s v="YNHH"/>
    <x v="229"/>
    <n v="21.250000000000018"/>
    <n v="0"/>
    <x v="13"/>
    <m/>
    <d v="1899-12-30T05:16:14"/>
    <d v="1899-12-30T02:38:07"/>
    <d v="1899-12-30T01:13:59"/>
    <d v="1899-12-30T02:06:23"/>
    <d v="1899-12-30T00:36:59"/>
    <d v="1899-12-30T01:03:11"/>
    <n v="127"/>
    <x v="12"/>
    <x v="8"/>
    <n v="201301"/>
    <n v="2"/>
    <n v="0"/>
    <n v="8"/>
  </r>
  <r>
    <d v="2013-01-09T00:00:00"/>
    <d v="2013-01-09T00:00:00"/>
    <x v="7"/>
    <n v="3.1"/>
    <n v="0"/>
    <n v="24"/>
    <n v="56"/>
    <d v="1899-12-30T00:24:56"/>
    <d v="1899-12-30T00:08:03"/>
    <s v="RowMachine"/>
    <x v="281"/>
    <n v="7.4598930481283476"/>
    <n v="0"/>
    <x v="13"/>
    <m/>
    <d v="1899-12-30T00:00:00"/>
    <d v="1899-12-30T00:00:00"/>
    <d v="1899-12-30T03:30:44"/>
    <d v="1899-12-30T04:23:08"/>
    <d v="1899-12-30T01:45:22"/>
    <d v="1899-12-30T02:11:34"/>
    <n v="718"/>
    <x v="12"/>
    <x v="8"/>
    <n v="201301"/>
    <n v="2"/>
    <n v="0"/>
    <n v="9"/>
  </r>
  <r>
    <d v="2013-01-10T00:00:00"/>
    <d v="2013-01-10T00:00:00"/>
    <x v="1"/>
    <n v="12.7"/>
    <n v="0"/>
    <n v="30"/>
    <n v="0"/>
    <d v="1899-12-30T00:30:00"/>
    <d v="1899-12-30T00:02:22"/>
    <s v="YNHH"/>
    <x v="282"/>
    <n v="25.40000000000002"/>
    <n v="132"/>
    <x v="13"/>
    <m/>
    <d v="1899-12-30T04:24:34"/>
    <d v="1899-12-30T02:12:17"/>
    <d v="1899-12-30T01:01:53"/>
    <d v="1899-12-30T01:54:17"/>
    <d v="1899-12-30T00:30:57"/>
    <d v="1899-12-30T00:57:09"/>
    <n v="24"/>
    <x v="12"/>
    <x v="8"/>
    <n v="201301"/>
    <n v="2"/>
    <n v="0"/>
    <n v="10"/>
  </r>
  <r>
    <d v="2013-01-10T00:00:00"/>
    <d v="2013-01-10T00:00:00"/>
    <x v="2"/>
    <n v="1.05"/>
    <n v="0"/>
    <n v="10"/>
    <n v="1"/>
    <d v="1899-12-30T00:10:01"/>
    <d v="1899-12-30T00:09:32"/>
    <s v="Newton"/>
    <x v="274"/>
    <n v="6.2895174708818686"/>
    <n v="153"/>
    <x v="13"/>
    <m/>
    <d v="1899-12-30T04:09:56"/>
    <d v="1899-12-30T02:04:58"/>
    <d v="1899-12-30T04:09:56"/>
    <d v="1899-12-30T05:02:20"/>
    <d v="1899-12-30T02:04:58"/>
    <d v="1899-12-30T02:31:10"/>
    <n v="1058"/>
    <x v="12"/>
    <x v="8"/>
    <n v="201301"/>
    <n v="2"/>
    <n v="0"/>
    <n v="10"/>
  </r>
  <r>
    <d v="2013-01-11T00:00:00"/>
    <d v="2013-01-11T00:00:00"/>
    <x v="2"/>
    <n v="2.1"/>
    <n v="0"/>
    <n v="20"/>
    <n v="0"/>
    <d v="1899-12-30T00:20:00"/>
    <d v="1899-12-30T00:09:31"/>
    <s v="Newton"/>
    <x v="274"/>
    <n v="6.3000000000000052"/>
    <n v="0"/>
    <x v="13"/>
    <m/>
    <d v="1899-12-30T04:09:31"/>
    <d v="1899-12-30T02:04:46"/>
    <d v="1899-12-30T04:09:31"/>
    <d v="1899-12-30T05:01:55"/>
    <d v="1899-12-30T02:04:46"/>
    <d v="1899-12-30T02:30:58"/>
    <n v="1046"/>
    <x v="12"/>
    <x v="8"/>
    <n v="201301"/>
    <n v="2"/>
    <n v="0"/>
    <n v="11"/>
  </r>
  <r>
    <d v="2013-01-12T00:00:00"/>
    <d v="2013-01-12T00:00:00"/>
    <x v="1"/>
    <n v="20"/>
    <n v="1"/>
    <n v="30"/>
    <n v="0"/>
    <d v="1899-12-30T01:30:00"/>
    <d v="1899-12-30T00:04:30"/>
    <s v="B-Ciocc"/>
    <x v="283"/>
    <n v="13.333333333333343"/>
    <n v="0"/>
    <x v="13"/>
    <m/>
    <d v="1899-12-30T08:24:00"/>
    <d v="1899-12-30T04:12:00"/>
    <d v="1899-12-30T01:57:54"/>
    <d v="1899-12-30T02:50:18"/>
    <d v="1899-12-30T00:58:57"/>
    <d v="1899-12-30T01:25:09"/>
    <n v="581"/>
    <x v="12"/>
    <x v="8"/>
    <n v="201301"/>
    <n v="2"/>
    <n v="0"/>
    <n v="12"/>
  </r>
  <r>
    <d v="2013-01-13T00:00:00"/>
    <d v="2013-01-13T00:00:00"/>
    <x v="2"/>
    <n v="6.87"/>
    <n v="1"/>
    <n v="13"/>
    <n v="9"/>
    <d v="1899-12-30T01:13:09"/>
    <d v="1899-12-30T00:10:39"/>
    <s v="ZootKane"/>
    <x v="234"/>
    <n v="5.634996582365007"/>
    <n v="0"/>
    <x v="6"/>
    <s v="http://runkeeper.com/user/ctkeane/activity/141936743"/>
    <d v="1899-12-30T04:38:58"/>
    <d v="1899-12-30T02:19:29"/>
    <d v="1899-12-30T04:38:58"/>
    <d v="1899-12-30T05:31:22"/>
    <d v="1899-12-30T02:19:29"/>
    <d v="1899-12-30T02:45:41"/>
    <n v="1860"/>
    <x v="12"/>
    <x v="8"/>
    <n v="201301"/>
    <n v="3"/>
    <n v="0"/>
    <n v="13"/>
  </r>
  <r>
    <d v="2013-01-14T00:00:00"/>
    <d v="2013-01-14T00:00:00"/>
    <x v="2"/>
    <n v="3"/>
    <n v="0"/>
    <n v="27"/>
    <n v="36"/>
    <d v="1899-12-30T00:27:36"/>
    <d v="1899-12-30T00:09:12"/>
    <s v="Newton"/>
    <x v="274"/>
    <n v="6.5217391304347876"/>
    <n v="0"/>
    <x v="13"/>
    <m/>
    <d v="1899-12-30T04:01:02"/>
    <d v="1899-12-30T02:00:31"/>
    <d v="1899-12-30T04:01:02"/>
    <d v="1899-12-30T04:53:26"/>
    <d v="1899-12-30T02:00:31"/>
    <d v="1899-12-30T02:26:43"/>
    <n v="870"/>
    <x v="12"/>
    <x v="8"/>
    <n v="201301"/>
    <n v="3"/>
    <n v="0"/>
    <n v="14"/>
  </r>
  <r>
    <d v="2013-01-18T00:00:00"/>
    <d v="2013-01-18T00:00:00"/>
    <x v="2"/>
    <n v="2.1800000000000002"/>
    <n v="0"/>
    <n v="20"/>
    <n v="0"/>
    <d v="1899-12-30T00:20:00"/>
    <d v="1899-12-30T00:09:10"/>
    <s v="NB860v2"/>
    <x v="284"/>
    <n v="6.5400000000000054"/>
    <n v="0"/>
    <x v="13"/>
    <m/>
    <d v="1899-12-30T04:00:22"/>
    <d v="1899-12-30T02:00:11"/>
    <d v="1899-12-30T04:00:22"/>
    <d v="1899-12-30T04:52:46"/>
    <d v="1899-12-30T02:00:11"/>
    <d v="1899-12-30T02:26:23"/>
    <n v="864"/>
    <x v="12"/>
    <x v="8"/>
    <n v="201301"/>
    <n v="3"/>
    <n v="3"/>
    <n v="18"/>
  </r>
  <r>
    <d v="2013-01-19T00:00:00"/>
    <d v="2013-01-19T00:00:00"/>
    <x v="1"/>
    <n v="30"/>
    <n v="1"/>
    <n v="45"/>
    <n v="0"/>
    <d v="1899-12-30T01:45:00"/>
    <d v="1899-12-30T00:03:30"/>
    <s v="B-Ciocc"/>
    <x v="285"/>
    <n v="17.142857142857157"/>
    <n v="0"/>
    <x v="13"/>
    <m/>
    <d v="1899-12-30T06:32:00"/>
    <d v="1899-12-30T03:16:00"/>
    <d v="1899-12-30T01:31:42"/>
    <d v="1899-12-30T02:24:06"/>
    <d v="1899-12-30T00:45:51"/>
    <d v="1899-12-30T01:12:03"/>
    <n v="261"/>
    <x v="12"/>
    <x v="8"/>
    <n v="201301"/>
    <n v="3"/>
    <n v="0"/>
    <n v="19"/>
  </r>
  <r>
    <d v="2013-01-20T00:00:00"/>
    <d v="2013-01-20T00:00:00"/>
    <x v="2"/>
    <n v="6"/>
    <n v="1"/>
    <n v="7"/>
    <n v="57"/>
    <d v="1899-12-30T01:07:57"/>
    <d v="1899-12-30T00:11:19"/>
    <s v="ZootKane"/>
    <x v="17"/>
    <n v="5.2980132450331174"/>
    <n v="0"/>
    <x v="5"/>
    <s v="http://runkeeper.com/user/ctkeane/activity/143382899"/>
    <d v="1899-12-30T04:56:43"/>
    <d v="1899-12-30T02:28:21"/>
    <d v="1899-12-30T04:56:43"/>
    <d v="1899-12-30T05:49:07"/>
    <d v="1899-12-30T02:28:21"/>
    <d v="1899-12-30T02:54:33"/>
    <n v="2209"/>
    <x v="12"/>
    <x v="8"/>
    <n v="201301"/>
    <n v="4"/>
    <n v="0"/>
    <n v="20"/>
  </r>
  <r>
    <d v="2013-01-21T00:00:00"/>
    <d v="2013-01-21T00:00:00"/>
    <x v="2"/>
    <n v="3"/>
    <n v="0"/>
    <n v="26"/>
    <n v="31"/>
    <d v="1899-12-30T00:26:31"/>
    <d v="1899-12-30T00:08:50"/>
    <s v="Newton"/>
    <x v="2"/>
    <n v="6.7881835323695841"/>
    <n v="0"/>
    <x v="13"/>
    <m/>
    <d v="1899-12-30T03:51:35"/>
    <d v="1899-12-30T01:55:47"/>
    <d v="1899-12-30T03:51:35"/>
    <d v="1899-12-30T04:43:59"/>
    <d v="1899-12-30T01:55:47"/>
    <d v="1899-12-30T02:21:59"/>
    <n v="783"/>
    <x v="12"/>
    <x v="8"/>
    <n v="201301"/>
    <n v="4"/>
    <n v="0"/>
    <n v="21"/>
  </r>
  <r>
    <d v="2013-01-22T00:00:00"/>
    <d v="2013-01-22T00:00:00"/>
    <x v="1"/>
    <n v="10.1"/>
    <n v="0"/>
    <n v="26"/>
    <n v="30"/>
    <d v="1899-12-30T00:26:30"/>
    <d v="1899-12-30T00:02:37"/>
    <s v="YNHH"/>
    <x v="229"/>
    <n v="22.867924528301902"/>
    <n v="0"/>
    <x v="13"/>
    <m/>
    <d v="1899-12-30T04:53:52"/>
    <d v="1899-12-30T02:26:56"/>
    <d v="1899-12-30T01:08:45"/>
    <d v="1899-12-30T02:01:09"/>
    <d v="1899-12-30T00:34:22"/>
    <d v="1899-12-30T01:00:34"/>
    <n v="61"/>
    <x v="12"/>
    <x v="8"/>
    <n v="201301"/>
    <n v="4"/>
    <n v="0"/>
    <n v="22"/>
  </r>
  <r>
    <d v="2013-01-24T00:00:00"/>
    <d v="2013-01-24T00:00:00"/>
    <x v="1"/>
    <n v="11.7"/>
    <n v="0"/>
    <n v="30"/>
    <n v="0"/>
    <d v="1899-12-30T00:30:00"/>
    <d v="1899-12-30T00:02:34"/>
    <s v="YNHH"/>
    <x v="17"/>
    <n v="23.400000000000016"/>
    <n v="125"/>
    <x v="13"/>
    <m/>
    <d v="1899-12-30T04:47:11"/>
    <d v="1899-12-30T02:23:35"/>
    <d v="1899-12-30T01:07:11"/>
    <d v="1899-12-30T01:59:35"/>
    <d v="1899-12-30T00:33:35"/>
    <d v="1899-12-30T00:59:47"/>
    <n v="47"/>
    <x v="12"/>
    <x v="8"/>
    <n v="201301"/>
    <n v="4"/>
    <n v="1"/>
    <n v="24"/>
  </r>
  <r>
    <d v="2013-01-24T00:00:00"/>
    <d v="2013-01-24T00:00:00"/>
    <x v="2"/>
    <n v="1.59"/>
    <n v="0"/>
    <n v="15"/>
    <n v="0"/>
    <d v="1899-12-30T00:15:00"/>
    <d v="1899-12-30T00:09:26"/>
    <s v="NB860v2"/>
    <x v="274"/>
    <n v="6.3600000000000056"/>
    <n v="146"/>
    <x v="13"/>
    <m/>
    <d v="1899-12-30T04:07:10"/>
    <d v="1899-12-30T02:03:35"/>
    <d v="1899-12-30T04:07:10"/>
    <d v="1899-12-30T04:59:34"/>
    <d v="1899-12-30T02:03:35"/>
    <d v="1899-12-30T02:29:47"/>
    <n v="994"/>
    <x v="12"/>
    <x v="8"/>
    <n v="201301"/>
    <n v="4"/>
    <n v="0"/>
    <n v="24"/>
  </r>
  <r>
    <d v="2013-01-24T00:00:00"/>
    <d v="2013-01-24T00:00:00"/>
    <x v="0"/>
    <n v="1.08"/>
    <n v="0"/>
    <n v="35"/>
    <n v="0"/>
    <d v="1899-12-30T00:35:00"/>
    <d v="1899-12-30T00:32:24"/>
    <s v="PHS"/>
    <x v="286"/>
    <n v="1.851428571428573"/>
    <n v="0"/>
    <x v="13"/>
    <s v="1750"/>
    <d v="1899-12-30T01:17:47"/>
    <d v="1899-12-30T00:38:53"/>
    <d v="1899-12-30T14:09:04"/>
    <d v="1899-12-30T15:01:28"/>
    <d v="1899-12-30T07:04:32"/>
    <d v="1899-12-30T07:30:44"/>
    <n v="2791"/>
    <x v="12"/>
    <x v="8"/>
    <n v="201301"/>
    <n v="4"/>
    <n v="0"/>
    <n v="24"/>
  </r>
  <r>
    <d v="2013-01-25T00:00:00"/>
    <d v="2013-01-25T00:00:00"/>
    <x v="7"/>
    <n v="0.31"/>
    <n v="0"/>
    <n v="2"/>
    <n v="4"/>
    <d v="1899-12-30T00:02:04"/>
    <d v="1899-12-30T00:06:40"/>
    <s v="RowMachine"/>
    <x v="287"/>
    <n v="9.0000000000000053"/>
    <n v="134"/>
    <x v="13"/>
    <m/>
    <d v="1899-12-30T00:00:00"/>
    <d v="1899-12-30T00:00:00"/>
    <d v="1899-12-30T02:54:40"/>
    <d v="1899-12-30T03:47:04"/>
    <d v="1899-12-30T01:27:20"/>
    <d v="1899-12-30T01:53:32"/>
    <n v="697"/>
    <x v="12"/>
    <x v="8"/>
    <n v="201301"/>
    <n v="4"/>
    <n v="0"/>
    <n v="25"/>
  </r>
  <r>
    <d v="2013-01-25T00:00:00"/>
    <d v="2013-01-25T00:00:00"/>
    <x v="1"/>
    <n v="5"/>
    <n v="0"/>
    <n v="10"/>
    <n v="40"/>
    <d v="1899-12-30T00:10:40"/>
    <d v="1899-12-30T00:02:08"/>
    <s v="YNHH"/>
    <x v="287"/>
    <n v="28.125000000000025"/>
    <n v="145"/>
    <x v="13"/>
    <m/>
    <d v="1899-12-30T03:58:56"/>
    <d v="1899-12-30T01:59:28"/>
    <d v="1899-12-30T00:55:54"/>
    <d v="1899-12-30T01:48:18"/>
    <d v="1899-12-30T00:27:57"/>
    <d v="1899-12-30T00:54:09"/>
    <n v="15"/>
    <x v="12"/>
    <x v="8"/>
    <n v="201301"/>
    <n v="4"/>
    <n v="0"/>
    <n v="25"/>
  </r>
  <r>
    <d v="2013-01-25T00:00:00"/>
    <d v="2013-01-25T00:00:00"/>
    <x v="2"/>
    <n v="2"/>
    <n v="0"/>
    <n v="19"/>
    <n v="4"/>
    <d v="1899-12-30T00:19:04"/>
    <d v="1899-12-30T00:09:32"/>
    <s v="NB860v2"/>
    <x v="287"/>
    <n v="6.2937062937062986"/>
    <n v="156"/>
    <x v="13"/>
    <m/>
    <d v="1899-12-30T04:09:46"/>
    <d v="1899-12-30T02:04:53"/>
    <d v="1899-12-30T04:09:46"/>
    <d v="1899-12-30T05:02:10"/>
    <d v="1899-12-30T02:04:53"/>
    <d v="1899-12-30T02:31:05"/>
    <n v="1053"/>
    <x v="12"/>
    <x v="8"/>
    <n v="201301"/>
    <n v="4"/>
    <n v="0"/>
    <n v="25"/>
  </r>
  <r>
    <d v="2013-01-27T00:00:00"/>
    <d v="2013-01-27T00:00:00"/>
    <x v="1"/>
    <n v="21.6"/>
    <n v="1"/>
    <n v="1"/>
    <n v="30"/>
    <d v="1899-12-30T01:01:30"/>
    <d v="1899-12-30T00:02:51"/>
    <s v="B-Ciocc"/>
    <x v="288"/>
    <n v="21.073170731707336"/>
    <n v="0"/>
    <x v="13"/>
    <m/>
    <d v="1899-12-30T05:18:53"/>
    <d v="1899-12-30T02:39:27"/>
    <d v="1899-12-30T01:14:36"/>
    <d v="1899-12-30T02:07:00"/>
    <d v="1899-12-30T00:37:18"/>
    <d v="1899-12-30T01:03:30"/>
    <n v="132"/>
    <x v="12"/>
    <x v="8"/>
    <n v="201301"/>
    <n v="5"/>
    <n v="1"/>
    <n v="27"/>
  </r>
  <r>
    <d v="2013-01-29T00:00:00"/>
    <d v="2013-01-29T00:00:00"/>
    <x v="1"/>
    <n v="12.7"/>
    <n v="0"/>
    <n v="30"/>
    <n v="0"/>
    <d v="1899-12-30T00:30:00"/>
    <d v="1899-12-30T00:02:22"/>
    <s v="YNHH"/>
    <x v="289"/>
    <n v="25.40000000000002"/>
    <n v="0"/>
    <x v="13"/>
    <m/>
    <d v="1899-12-30T04:24:34"/>
    <d v="1899-12-30T02:12:17"/>
    <d v="1899-12-30T01:01:53"/>
    <d v="1899-12-30T01:54:17"/>
    <d v="1899-12-30T00:30:57"/>
    <d v="1899-12-30T00:57:09"/>
    <n v="24"/>
    <x v="12"/>
    <x v="8"/>
    <n v="201301"/>
    <n v="5"/>
    <n v="1"/>
    <n v="29"/>
  </r>
  <r>
    <d v="2013-01-30T00:00:00"/>
    <d v="2013-01-30T00:00:00"/>
    <x v="2"/>
    <n v="3.51"/>
    <n v="0"/>
    <n v="31"/>
    <n v="45"/>
    <d v="1899-12-30T00:31:45"/>
    <d v="1899-12-30T00:09:03"/>
    <s v="NB860v2"/>
    <x v="290"/>
    <n v="6.6330708661417361"/>
    <n v="0"/>
    <x v="13"/>
    <m/>
    <d v="1899-12-30T03:57:00"/>
    <d v="1899-12-30T01:58:30"/>
    <d v="1899-12-30T03:57:00"/>
    <d v="1899-12-30T04:49:24"/>
    <d v="1899-12-30T01:58:30"/>
    <d v="1899-12-30T02:24:42"/>
    <n v="827"/>
    <x v="12"/>
    <x v="8"/>
    <n v="201301"/>
    <n v="5"/>
    <n v="0"/>
    <n v="30"/>
  </r>
  <r>
    <d v="2013-01-30T00:00:00"/>
    <d v="2013-01-30T00:00:00"/>
    <x v="0"/>
    <n v="1"/>
    <n v="0"/>
    <n v="45"/>
    <n v="0"/>
    <d v="1899-12-30T00:45:00"/>
    <d v="1899-12-30T00:45:00"/>
    <s v="PHS"/>
    <x v="286"/>
    <n v="1.3333333333333344"/>
    <n v="0"/>
    <x v="13"/>
    <m/>
    <d v="1899-12-30T01:48:00"/>
    <d v="1899-12-30T00:54:00"/>
    <d v="1899-12-30T19:39:00"/>
    <d v="1899-12-30T20:31:24"/>
    <d v="1899-12-30T09:49:30"/>
    <d v="1899-12-30T10:15:42"/>
    <n v="3070"/>
    <x v="12"/>
    <x v="8"/>
    <n v="201301"/>
    <n v="5"/>
    <n v="0"/>
    <n v="30"/>
  </r>
  <r>
    <d v="2013-02-01T00:00:00"/>
    <d v="2013-02-01T00:00:00"/>
    <x v="1"/>
    <n v="9"/>
    <n v="0"/>
    <n v="20"/>
    <n v="12"/>
    <d v="1899-12-30T00:20:12"/>
    <d v="1899-12-30T00:02:15"/>
    <s v="YNHH"/>
    <x v="291"/>
    <n v="26.732673267326753"/>
    <n v="0"/>
    <x v="13"/>
    <m/>
    <d v="1899-12-30T04:11:23"/>
    <d v="1899-12-30T02:05:41"/>
    <d v="1899-12-30T00:58:48"/>
    <d v="1899-12-30T01:51:12"/>
    <d v="1899-12-30T00:29:24"/>
    <d v="1899-12-30T00:55:36"/>
    <n v="19"/>
    <x v="12"/>
    <x v="9"/>
    <n v="201302"/>
    <n v="5"/>
    <n v="1"/>
    <n v="1"/>
  </r>
  <r>
    <d v="2013-02-01T00:00:00"/>
    <d v="2013-02-01T00:00:00"/>
    <x v="2"/>
    <n v="2"/>
    <n v="0"/>
    <n v="17"/>
    <n v="45"/>
    <d v="1899-12-30T00:17:45"/>
    <d v="1899-12-30T00:08:52"/>
    <s v="NB860v2"/>
    <x v="274"/>
    <n v="6.7605633802816953"/>
    <n v="0"/>
    <x v="13"/>
    <s v="2 miles under 18 minute"/>
    <d v="1899-12-30T03:52:32"/>
    <d v="1899-12-30T01:56:16"/>
    <d v="1899-12-30T03:52:32"/>
    <d v="1899-12-30T04:44:56"/>
    <d v="1899-12-30T01:56:16"/>
    <d v="1899-12-30T02:22:28"/>
    <n v="791"/>
    <x v="12"/>
    <x v="9"/>
    <n v="201302"/>
    <n v="5"/>
    <n v="0"/>
    <n v="1"/>
  </r>
  <r>
    <d v="2013-02-02T00:00:00"/>
    <d v="2013-02-02T00:00:00"/>
    <x v="1"/>
    <n v="30"/>
    <n v="2"/>
    <n v="0"/>
    <n v="0"/>
    <d v="1899-12-30T02:00:00"/>
    <d v="1899-12-30T00:04:00"/>
    <s v="B-Ciocc"/>
    <x v="292"/>
    <n v="15.000000000000014"/>
    <n v="0"/>
    <x v="13"/>
    <m/>
    <d v="1899-12-30T07:28:00"/>
    <d v="1899-12-30T03:44:00"/>
    <d v="1899-12-30T01:44:48"/>
    <d v="1899-12-30T02:37:12"/>
    <d v="1899-12-30T00:52:24"/>
    <d v="1899-12-30T01:18:36"/>
    <n v="426"/>
    <x v="12"/>
    <x v="9"/>
    <n v="201302"/>
    <n v="5"/>
    <n v="0"/>
    <n v="2"/>
  </r>
  <r>
    <d v="2013-02-03T00:00:00"/>
    <d v="2013-02-03T00:00:00"/>
    <x v="2"/>
    <n v="8.25"/>
    <n v="1"/>
    <n v="30"/>
    <n v="1"/>
    <d v="1899-12-30T01:30:01"/>
    <d v="1899-12-30T00:10:55"/>
    <s v="Newton"/>
    <x v="293"/>
    <n v="5.4989816700611041"/>
    <n v="0"/>
    <x v="5"/>
    <s v="Battery Died http://runkeeper.com/user/ctkeane/activity/146656360"/>
    <d v="1899-12-30T04:45:52"/>
    <d v="1899-12-30T02:22:56"/>
    <d v="1899-12-30T04:45:52"/>
    <d v="1899-12-30T05:38:16"/>
    <d v="1899-12-30T02:22:56"/>
    <d v="1899-12-30T02:49:08"/>
    <n v="2016"/>
    <x v="12"/>
    <x v="9"/>
    <n v="201302"/>
    <n v="6"/>
    <n v="0"/>
    <n v="3"/>
  </r>
  <r>
    <d v="2013-02-04T00:00:00"/>
    <d v="2013-02-04T00:00:00"/>
    <x v="2"/>
    <n v="3.1"/>
    <n v="0"/>
    <n v="26"/>
    <n v="50"/>
    <d v="1899-12-30T00:26:50"/>
    <d v="1899-12-30T00:08:39"/>
    <s v="NB860v2"/>
    <x v="274"/>
    <n v="6.9316770186335468"/>
    <n v="0"/>
    <x v="13"/>
    <s v="5k in under 27"/>
    <d v="1899-12-30T03:46:47"/>
    <d v="1899-12-30T01:53:24"/>
    <d v="1899-12-30T03:46:47"/>
    <d v="1899-12-30T04:39:11"/>
    <d v="1899-12-30T01:53:24"/>
    <d v="1899-12-30T02:19:36"/>
    <n v="761"/>
    <x v="12"/>
    <x v="9"/>
    <n v="201302"/>
    <n v="6"/>
    <n v="0"/>
    <n v="4"/>
  </r>
  <r>
    <d v="2013-02-04T00:00:00"/>
    <d v="2013-02-04T00:00:00"/>
    <x v="0"/>
    <n v="1.55"/>
    <n v="0"/>
    <n v="45"/>
    <n v="0"/>
    <d v="1899-12-30T00:45:00"/>
    <d v="1899-12-30T00:29:02"/>
    <s v="PHS"/>
    <x v="286"/>
    <n v="2.0666666666666682"/>
    <n v="0"/>
    <x v="13"/>
    <s v="2500"/>
    <d v="1899-12-30T01:09:41"/>
    <d v="1899-12-30T00:34:50"/>
    <d v="1899-12-30T12:40:39"/>
    <d v="1899-12-30T13:33:03"/>
    <d v="1899-12-30T06:20:19"/>
    <d v="1899-12-30T06:46:31"/>
    <n v="2751"/>
    <x v="12"/>
    <x v="9"/>
    <n v="201302"/>
    <n v="6"/>
    <n v="0"/>
    <n v="4"/>
  </r>
  <r>
    <d v="2013-02-05T00:00:00"/>
    <d v="2013-02-05T00:00:00"/>
    <x v="1"/>
    <n v="12"/>
    <n v="0"/>
    <n v="30"/>
    <n v="0"/>
    <d v="1899-12-30T00:30:00"/>
    <d v="1899-12-30T00:02:30"/>
    <s v="YNHH"/>
    <x v="282"/>
    <n v="24.000000000000021"/>
    <n v="124"/>
    <x v="13"/>
    <m/>
    <d v="1899-12-30T04:40:00"/>
    <d v="1899-12-30T02:20:00"/>
    <d v="1899-12-30T01:05:30"/>
    <d v="1899-12-30T01:57:54"/>
    <d v="1899-12-30T00:32:45"/>
    <d v="1899-12-30T00:58:57"/>
    <n v="35"/>
    <x v="12"/>
    <x v="9"/>
    <n v="201302"/>
    <n v="6"/>
    <n v="0"/>
    <n v="5"/>
  </r>
  <r>
    <d v="2013-02-09T00:00:00"/>
    <d v="2013-02-09T00:00:00"/>
    <x v="2"/>
    <n v="6.7"/>
    <n v="1"/>
    <n v="6"/>
    <n v="0"/>
    <d v="1899-12-30T01:06:00"/>
    <d v="1899-12-30T00:09:51"/>
    <s v="ZootKane"/>
    <x v="294"/>
    <n v="6.0909090909090953"/>
    <n v="0"/>
    <x v="13"/>
    <m/>
    <d v="1899-12-30T04:18:05"/>
    <d v="1899-12-30T02:09:03"/>
    <d v="1899-12-30T04:18:05"/>
    <d v="1899-12-30T05:10:29"/>
    <d v="1899-12-30T02:09:03"/>
    <d v="1899-12-30T02:35:15"/>
    <n v="1297"/>
    <x v="12"/>
    <x v="9"/>
    <n v="201302"/>
    <n v="6"/>
    <n v="3"/>
    <n v="9"/>
  </r>
  <r>
    <d v="2013-02-12T00:00:00"/>
    <d v="2013-02-12T00:00:00"/>
    <x v="1"/>
    <n v="8"/>
    <n v="0"/>
    <n v="26"/>
    <n v="0"/>
    <d v="1899-12-30T00:26:00"/>
    <d v="1899-12-30T00:03:15"/>
    <s v="B-Ciocc"/>
    <x v="295"/>
    <n v="18.461538461538474"/>
    <n v="0"/>
    <x v="13"/>
    <s v="Only did first half hour"/>
    <d v="1899-12-30T06:04:00"/>
    <d v="1899-12-30T03:02:00"/>
    <d v="1899-12-30T01:25:09"/>
    <d v="1899-12-30T02:17:33"/>
    <d v="1899-12-30T00:42:35"/>
    <d v="1899-12-30T01:08:47"/>
    <n v="211"/>
    <x v="12"/>
    <x v="9"/>
    <n v="201302"/>
    <n v="7"/>
    <n v="2"/>
    <n v="12"/>
  </r>
  <r>
    <d v="2013-02-18T00:00:00"/>
    <d v="2013-02-18T00:00:00"/>
    <x v="2"/>
    <n v="3"/>
    <n v="0"/>
    <n v="25"/>
    <n v="49"/>
    <d v="1899-12-30T00:25:49"/>
    <d v="1899-12-30T00:08:36"/>
    <s v="NB860v2"/>
    <x v="274"/>
    <n v="6.9722401549386754"/>
    <n v="0"/>
    <x v="13"/>
    <m/>
    <d v="1899-12-30T03:45:28"/>
    <d v="1899-12-30T01:52:44"/>
    <d v="1899-12-30T03:45:28"/>
    <d v="1899-12-30T04:37:52"/>
    <d v="1899-12-30T01:52:44"/>
    <d v="1899-12-30T02:18:56"/>
    <n v="755"/>
    <x v="12"/>
    <x v="9"/>
    <n v="201302"/>
    <n v="8"/>
    <n v="5"/>
    <n v="18"/>
  </r>
  <r>
    <d v="2013-02-19T00:00:00"/>
    <d v="2013-02-19T00:00:00"/>
    <x v="1"/>
    <n v="11.7"/>
    <n v="0"/>
    <n v="30"/>
    <n v="0"/>
    <d v="1899-12-30T00:30:00"/>
    <d v="1899-12-30T00:02:34"/>
    <s v="YNHH"/>
    <x v="229"/>
    <n v="23.400000000000016"/>
    <n v="124"/>
    <x v="13"/>
    <m/>
    <d v="1899-12-30T04:47:11"/>
    <d v="1899-12-30T02:23:35"/>
    <d v="1899-12-30T01:07:11"/>
    <d v="1899-12-30T01:59:35"/>
    <d v="1899-12-30T00:33:35"/>
    <d v="1899-12-30T00:59:47"/>
    <n v="47"/>
    <x v="12"/>
    <x v="9"/>
    <n v="201302"/>
    <n v="8"/>
    <n v="0"/>
    <n v="19"/>
  </r>
  <r>
    <d v="2013-02-20T00:00:00"/>
    <d v="2013-02-20T00:00:00"/>
    <x v="0"/>
    <n v="1.1000000000000001"/>
    <n v="0"/>
    <n v="36"/>
    <n v="42"/>
    <d v="1899-12-30T00:36:42"/>
    <d v="1899-12-30T00:33:22"/>
    <s v="PHS"/>
    <x v="286"/>
    <n v="1.7983651226158053"/>
    <n v="0"/>
    <x v="13"/>
    <s v="1800"/>
    <d v="1899-12-30T01:20:04"/>
    <d v="1899-12-30T00:40:02"/>
    <d v="1899-12-30T14:34:08"/>
    <d v="1899-12-30T15:26:32"/>
    <d v="1899-12-30T07:17:04"/>
    <d v="1899-12-30T07:43:16"/>
    <n v="2814"/>
    <x v="12"/>
    <x v="9"/>
    <n v="201302"/>
    <n v="8"/>
    <n v="0"/>
    <n v="20"/>
  </r>
  <r>
    <d v="2013-02-21T00:00:00"/>
    <d v="2013-02-21T00:00:00"/>
    <x v="1"/>
    <n v="12.4"/>
    <n v="0"/>
    <n v="30"/>
    <n v="0"/>
    <d v="1899-12-30T00:30:00"/>
    <d v="1899-12-30T00:02:25"/>
    <s v="YNHH"/>
    <x v="17"/>
    <n v="24.800000000000022"/>
    <n v="117"/>
    <x v="13"/>
    <s v="High Cadence 85+"/>
    <d v="1899-12-30T04:30:58"/>
    <d v="1899-12-30T02:15:29"/>
    <d v="1899-12-30T01:03:23"/>
    <d v="1899-12-30T01:55:47"/>
    <d v="1899-12-30T00:31:42"/>
    <d v="1899-12-30T00:57:54"/>
    <n v="26"/>
    <x v="12"/>
    <x v="9"/>
    <n v="201302"/>
    <n v="8"/>
    <n v="0"/>
    <n v="21"/>
  </r>
  <r>
    <d v="2013-02-21T00:00:00"/>
    <d v="2013-02-21T00:00:00"/>
    <x v="2"/>
    <n v="3.4"/>
    <n v="0"/>
    <n v="31"/>
    <n v="40"/>
    <d v="1899-12-30T00:31:40"/>
    <d v="1899-12-30T00:09:19"/>
    <s v="NB860v2"/>
    <x v="274"/>
    <n v="6.4421052631578997"/>
    <n v="160"/>
    <x v="13"/>
    <m/>
    <d v="1899-12-30T04:04:01"/>
    <d v="1899-12-30T02:02:01"/>
    <d v="1899-12-30T04:04:01"/>
    <d v="1899-12-30T04:56:25"/>
    <d v="1899-12-30T02:02:01"/>
    <d v="1899-12-30T02:28:13"/>
    <n v="933"/>
    <x v="12"/>
    <x v="9"/>
    <n v="201302"/>
    <n v="8"/>
    <n v="0"/>
    <n v="21"/>
  </r>
  <r>
    <d v="2013-02-21T00:00:00"/>
    <d v="2013-02-21T00:00:00"/>
    <x v="0"/>
    <n v="1.05"/>
    <n v="1"/>
    <n v="40"/>
    <n v="0"/>
    <d v="1899-12-30T01:40:00"/>
    <d v="1899-12-30T01:35:14"/>
    <s v="PHS"/>
    <x v="286"/>
    <n v="0.63000000000000067"/>
    <n v="0"/>
    <x v="0"/>
    <s v="1700"/>
    <d v="1899-12-30T03:48:34"/>
    <d v="1899-12-30T01:54:17"/>
    <d v="1899-12-31T17:35:14"/>
    <d v="1899-12-31T18:27:38"/>
    <d v="1899-12-30T20:47:37"/>
    <d v="1899-12-30T21:13:49"/>
    <n v="3110"/>
    <x v="12"/>
    <x v="9"/>
    <n v="201302"/>
    <n v="8"/>
    <n v="0"/>
    <n v="21"/>
  </r>
  <r>
    <d v="2013-02-22T00:00:00"/>
    <d v="2013-02-22T00:00:00"/>
    <x v="2"/>
    <n v="3"/>
    <n v="0"/>
    <n v="28"/>
    <n v="39"/>
    <d v="1899-12-30T00:28:39"/>
    <d v="1899-12-30T00:09:33"/>
    <s v="NB860v2"/>
    <x v="274"/>
    <n v="6.282722513089011"/>
    <n v="144"/>
    <x v="13"/>
    <s v="HR around 145"/>
    <d v="1899-12-30T04:10:13"/>
    <d v="1899-12-30T02:05:06"/>
    <d v="1899-12-30T04:10:13"/>
    <d v="1899-12-30T05:02:37"/>
    <d v="1899-12-30T02:05:06"/>
    <d v="1899-12-30T02:31:18"/>
    <n v="1068"/>
    <x v="12"/>
    <x v="9"/>
    <n v="201302"/>
    <n v="8"/>
    <n v="0"/>
    <n v="22"/>
  </r>
  <r>
    <d v="2013-02-24T00:00:00"/>
    <d v="2013-02-24T00:00:00"/>
    <x v="2"/>
    <n v="7.5"/>
    <n v="1"/>
    <n v="9"/>
    <n v="57"/>
    <d v="1899-12-30T01:09:57"/>
    <d v="1899-12-30T00:09:20"/>
    <s v="Newton"/>
    <x v="16"/>
    <n v="6.4331665475339586"/>
    <n v="0"/>
    <x v="6"/>
    <s v="http://runkeeper.com/user/ctkeane/activity/151877795"/>
    <d v="1899-12-30T04:04:22"/>
    <d v="1899-12-30T02:02:11"/>
    <d v="1899-12-30T04:04:22"/>
    <d v="1899-12-30T04:56:46"/>
    <d v="1899-12-30T02:02:11"/>
    <d v="1899-12-30T02:28:23"/>
    <n v="938"/>
    <x v="12"/>
    <x v="9"/>
    <n v="201302"/>
    <n v="9"/>
    <n v="1"/>
    <n v="24"/>
  </r>
  <r>
    <d v="2013-02-25T00:00:00"/>
    <d v="2013-02-25T00:00:00"/>
    <x v="1"/>
    <n v="11.7"/>
    <n v="0"/>
    <n v="30"/>
    <n v="0"/>
    <d v="1899-12-30T00:30:00"/>
    <d v="1899-12-30T00:02:34"/>
    <s v="YNHH"/>
    <x v="17"/>
    <n v="23.400000000000016"/>
    <n v="0"/>
    <x v="13"/>
    <m/>
    <d v="1899-12-30T04:47:11"/>
    <d v="1899-12-30T02:23:35"/>
    <d v="1899-12-30T01:07:11"/>
    <d v="1899-12-30T01:59:35"/>
    <d v="1899-12-30T00:33:35"/>
    <d v="1899-12-30T00:59:47"/>
    <n v="47"/>
    <x v="12"/>
    <x v="9"/>
    <n v="201302"/>
    <n v="9"/>
    <n v="0"/>
    <n v="25"/>
  </r>
  <r>
    <d v="2013-02-25T00:00:00"/>
    <d v="2013-02-25T00:00:00"/>
    <x v="0"/>
    <n v="0.85"/>
    <n v="0"/>
    <n v="28"/>
    <n v="0"/>
    <d v="1899-12-30T00:28:00"/>
    <d v="1899-12-30T00:32:56"/>
    <s v="PHS"/>
    <x v="286"/>
    <n v="1.8214285714285727"/>
    <n v="0"/>
    <x v="13"/>
    <m/>
    <d v="1899-12-30T01:19:04"/>
    <d v="1899-12-30T00:39:32"/>
    <d v="1899-12-30T14:23:04"/>
    <d v="1899-12-30T15:15:28"/>
    <d v="1899-12-30T07:11:32"/>
    <d v="1899-12-30T07:37:44"/>
    <n v="2803"/>
    <x v="12"/>
    <x v="9"/>
    <n v="201302"/>
    <n v="9"/>
    <n v="0"/>
    <n v="25"/>
  </r>
  <r>
    <d v="2013-02-26T00:00:00"/>
    <d v="2013-02-26T00:00:00"/>
    <x v="1"/>
    <n v="11.9"/>
    <n v="0"/>
    <n v="30"/>
    <n v="0"/>
    <d v="1899-12-30T00:30:00"/>
    <d v="1899-12-30T00:02:31"/>
    <s v="YNHH"/>
    <x v="229"/>
    <n v="23.800000000000022"/>
    <n v="124"/>
    <x v="13"/>
    <m/>
    <d v="1899-12-30T04:42:21"/>
    <d v="1899-12-30T02:21:11"/>
    <d v="1899-12-30T01:06:03"/>
    <d v="1899-12-30T01:58:27"/>
    <d v="1899-12-30T00:33:02"/>
    <d v="1899-12-30T00:59:14"/>
    <n v="41"/>
    <x v="12"/>
    <x v="9"/>
    <n v="201302"/>
    <n v="9"/>
    <n v="0"/>
    <n v="26"/>
  </r>
  <r>
    <d v="2013-02-27T00:00:00"/>
    <d v="2013-02-27T00:00:00"/>
    <x v="2"/>
    <n v="3"/>
    <n v="0"/>
    <n v="29"/>
    <n v="18"/>
    <d v="1899-12-30T00:29:18"/>
    <d v="1899-12-30T00:09:46"/>
    <s v="NB860v2"/>
    <x v="296"/>
    <n v="6.1433447098976162"/>
    <n v="146"/>
    <x v="13"/>
    <m/>
    <d v="1899-12-30T04:15:53"/>
    <d v="1899-12-30T02:07:57"/>
    <d v="1899-12-30T04:15:53"/>
    <d v="1899-12-30T05:08:17"/>
    <d v="1899-12-30T02:07:57"/>
    <d v="1899-12-30T02:34:09"/>
    <n v="1222"/>
    <x v="12"/>
    <x v="9"/>
    <n v="201302"/>
    <n v="9"/>
    <n v="0"/>
    <n v="27"/>
  </r>
  <r>
    <d v="2013-02-27T00:00:00"/>
    <d v="2013-02-27T00:00:00"/>
    <x v="0"/>
    <n v="2"/>
    <n v="1"/>
    <n v="5"/>
    <n v="44"/>
    <d v="1899-12-30T01:05:44"/>
    <d v="1899-12-30T00:32:52"/>
    <s v="PHS"/>
    <x v="286"/>
    <n v="1.8255578093306299"/>
    <n v="0"/>
    <x v="13"/>
    <s v="2 Mile Swim"/>
    <d v="1899-12-30T01:18:53"/>
    <d v="1899-12-30T00:39:26"/>
    <d v="1899-12-30T14:21:06"/>
    <d v="1899-12-30T15:13:30"/>
    <d v="1899-12-30T07:10:33"/>
    <d v="1899-12-30T07:36:45"/>
    <n v="2800"/>
    <x v="12"/>
    <x v="9"/>
    <n v="201302"/>
    <n v="9"/>
    <n v="0"/>
    <n v="27"/>
  </r>
  <r>
    <d v="2013-02-28T00:00:00"/>
    <d v="2013-02-28T00:00:00"/>
    <x v="1"/>
    <n v="10"/>
    <n v="0"/>
    <n v="29"/>
    <n v="21"/>
    <d v="1899-12-30T00:29:21"/>
    <d v="1899-12-30T00:02:56"/>
    <s v="YNHH"/>
    <x v="229"/>
    <n v="20.442930153321992"/>
    <n v="0"/>
    <x v="13"/>
    <m/>
    <d v="1899-12-30T05:28:43"/>
    <d v="1899-12-30T02:44:22"/>
    <d v="1899-12-30T01:16:54"/>
    <d v="1899-12-30T02:09:18"/>
    <d v="1899-12-30T00:38:27"/>
    <d v="1899-12-30T01:04:39"/>
    <n v="158"/>
    <x v="12"/>
    <x v="9"/>
    <n v="201302"/>
    <n v="9"/>
    <n v="0"/>
    <n v="28"/>
  </r>
  <r>
    <d v="2013-03-03T00:00:00"/>
    <d v="2013-03-03T00:00:00"/>
    <x v="2"/>
    <n v="7.6"/>
    <n v="1"/>
    <n v="7"/>
    <n v="34"/>
    <d v="1899-12-30T01:07:34"/>
    <d v="1899-12-30T00:08:53"/>
    <s v="Newton"/>
    <x v="297"/>
    <n v="6.7488899851998081"/>
    <n v="0"/>
    <x v="5"/>
    <s v="http://runkeeper.com/user/ctkeane/activity/153871607"/>
    <d v="1899-12-30T03:52:56"/>
    <d v="1899-12-30T01:56:28"/>
    <d v="1899-12-30T03:52:56"/>
    <d v="1899-12-30T04:45:20"/>
    <d v="1899-12-30T01:56:28"/>
    <d v="1899-12-30T02:22:40"/>
    <n v="795"/>
    <x v="12"/>
    <x v="10"/>
    <n v="201303"/>
    <n v="10"/>
    <n v="2"/>
    <n v="3"/>
  </r>
  <r>
    <d v="2013-03-04T00:00:00"/>
    <d v="2013-03-04T00:00:00"/>
    <x v="2"/>
    <n v="5"/>
    <n v="0"/>
    <n v="48"/>
    <n v="30"/>
    <d v="1899-12-30T00:48:30"/>
    <d v="1899-12-30T00:09:42"/>
    <s v="NB860v2"/>
    <x v="274"/>
    <n v="6.185567010309283"/>
    <n v="0"/>
    <x v="13"/>
    <s v="Recovery Run"/>
    <d v="1899-12-30T04:14:08"/>
    <d v="1899-12-30T02:07:04"/>
    <d v="1899-12-30T04:14:08"/>
    <d v="1899-12-30T05:06:32"/>
    <d v="1899-12-30T02:07:04"/>
    <d v="1899-12-30T02:33:16"/>
    <n v="1174"/>
    <x v="12"/>
    <x v="10"/>
    <n v="201303"/>
    <n v="10"/>
    <n v="0"/>
    <n v="4"/>
  </r>
  <r>
    <d v="2013-03-04T00:00:00"/>
    <d v="2013-03-04T00:00:00"/>
    <x v="0"/>
    <n v="1"/>
    <n v="0"/>
    <n v="35"/>
    <n v="0"/>
    <d v="1899-12-30T00:35:00"/>
    <d v="1899-12-30T00:35:00"/>
    <s v="PHS"/>
    <x v="286"/>
    <n v="1.7142857142857155"/>
    <n v="0"/>
    <x v="13"/>
    <s v="Lots of arm only laps"/>
    <d v="1899-12-30T01:24:00"/>
    <d v="1899-12-30T00:42:00"/>
    <d v="1899-12-30T15:17:00"/>
    <d v="1899-12-30T16:09:24"/>
    <d v="1899-12-30T07:38:30"/>
    <d v="1899-12-30T08:04:42"/>
    <n v="2860"/>
    <x v="12"/>
    <x v="10"/>
    <n v="201303"/>
    <n v="10"/>
    <n v="0"/>
    <n v="4"/>
  </r>
  <r>
    <d v="2013-03-06T00:00:00"/>
    <d v="2013-03-06T00:00:00"/>
    <x v="1"/>
    <n v="16.399999999999999"/>
    <n v="0"/>
    <n v="40"/>
    <n v="0"/>
    <d v="1899-12-30T00:40:00"/>
    <d v="1899-12-30T00:02:26"/>
    <s v="YNHH"/>
    <x v="17"/>
    <n v="24.600000000000019"/>
    <n v="0"/>
    <x v="13"/>
    <s v="4x8 min at 210watts"/>
    <d v="1899-12-30T04:33:10"/>
    <d v="1899-12-30T02:16:35"/>
    <d v="1899-12-30T01:03:54"/>
    <d v="1899-12-30T01:56:18"/>
    <d v="1899-12-30T00:31:57"/>
    <d v="1899-12-30T00:58:09"/>
    <n v="29"/>
    <x v="12"/>
    <x v="10"/>
    <n v="201303"/>
    <n v="10"/>
    <n v="1"/>
    <n v="6"/>
  </r>
  <r>
    <d v="2013-03-06T00:00:00"/>
    <d v="2013-03-06T00:00:00"/>
    <x v="0"/>
    <n v="1.25"/>
    <n v="0"/>
    <n v="39"/>
    <n v="0"/>
    <d v="1899-12-30T00:39:00"/>
    <d v="1899-12-30T00:31:12"/>
    <s v="PHS"/>
    <x v="286"/>
    <n v="1.9230769230769245"/>
    <n v="0"/>
    <x v="13"/>
    <m/>
    <d v="1899-12-30T01:14:53"/>
    <d v="1899-12-30T00:37:26"/>
    <d v="1899-12-30T13:37:26"/>
    <d v="1899-12-30T14:29:50"/>
    <d v="1899-12-30T06:48:43"/>
    <d v="1899-12-30T07:14:55"/>
    <n v="2770"/>
    <x v="12"/>
    <x v="10"/>
    <n v="201303"/>
    <n v="10"/>
    <n v="0"/>
    <n v="6"/>
  </r>
  <r>
    <d v="2013-03-07T00:00:00"/>
    <d v="2013-03-07T00:00:00"/>
    <x v="2"/>
    <n v="3.11"/>
    <n v="0"/>
    <n v="28"/>
    <n v="30"/>
    <d v="1899-12-30T00:28:30"/>
    <d v="1899-12-30T00:09:10"/>
    <s v="ZootKane"/>
    <x v="274"/>
    <n v="6.5473684210526359"/>
    <n v="155"/>
    <x v="13"/>
    <s v="9:15 5k"/>
    <d v="1899-12-30T04:00:06"/>
    <d v="1899-12-30T02:00:03"/>
    <d v="1899-12-30T04:00:06"/>
    <d v="1899-12-30T04:52:30"/>
    <d v="1899-12-30T02:00:03"/>
    <d v="1899-12-30T02:26:15"/>
    <n v="859"/>
    <x v="12"/>
    <x v="10"/>
    <n v="201303"/>
    <n v="10"/>
    <n v="0"/>
    <n v="7"/>
  </r>
  <r>
    <d v="2013-03-10T00:00:00"/>
    <d v="2013-03-10T00:00:00"/>
    <x v="1"/>
    <n v="26.5"/>
    <n v="2"/>
    <n v="12"/>
    <n v="59"/>
    <d v="1899-12-30T02:12:59"/>
    <d v="1899-12-30T00:05:01"/>
    <s v="Ciocci"/>
    <x v="17"/>
    <n v="11.956385511968927"/>
    <n v="0"/>
    <x v="5"/>
    <s v="http://app.strava.com/activities/43874544"/>
    <d v="1899-12-30T09:22:03"/>
    <d v="1899-12-30T04:41:01"/>
    <d v="1899-12-30T02:11:29"/>
    <d v="1899-12-30T03:03:53"/>
    <d v="1899-12-30T01:05:44"/>
    <d v="1899-12-30T01:31:56"/>
    <n v="657"/>
    <x v="12"/>
    <x v="10"/>
    <n v="201303"/>
    <n v="11"/>
    <n v="2"/>
    <n v="10"/>
  </r>
  <r>
    <d v="2013-03-10T00:00:00"/>
    <d v="2013-03-10T00:00:00"/>
    <x v="2"/>
    <n v="6.1"/>
    <n v="1"/>
    <n v="0"/>
    <n v="0"/>
    <d v="1899-12-30T01:00:00"/>
    <d v="1899-12-30T00:09:50"/>
    <s v="Newton"/>
    <x v="2"/>
    <n v="6.100000000000005"/>
    <n v="0"/>
    <x v="13"/>
    <m/>
    <d v="1899-12-30T04:17:42"/>
    <d v="1899-12-30T02:08:51"/>
    <d v="1899-12-30T04:17:42"/>
    <d v="1899-12-30T05:10:06"/>
    <d v="1899-12-30T02:08:51"/>
    <d v="1899-12-30T02:35:03"/>
    <n v="1287"/>
    <x v="12"/>
    <x v="10"/>
    <n v="201303"/>
    <n v="11"/>
    <n v="0"/>
    <n v="10"/>
  </r>
  <r>
    <d v="2013-03-11T00:00:00"/>
    <d v="2013-03-11T00:00:00"/>
    <x v="2"/>
    <n v="2.21"/>
    <n v="0"/>
    <n v="21"/>
    <n v="7"/>
    <d v="1899-12-30T00:21:07"/>
    <d v="1899-12-30T00:09:33"/>
    <s v="ZootKane"/>
    <x v="274"/>
    <n v="6.2794001578532015"/>
    <n v="0"/>
    <x v="13"/>
    <s v="6x .25 Mile at 8:06 90 Sec Rest"/>
    <d v="1899-12-30T04:10:21"/>
    <d v="1899-12-30T02:05:10"/>
    <d v="1899-12-30T04:10:21"/>
    <d v="1899-12-30T05:02:45"/>
    <d v="1899-12-30T02:05:10"/>
    <d v="1899-12-30T02:31:22"/>
    <n v="1074"/>
    <x v="12"/>
    <x v="10"/>
    <n v="201303"/>
    <n v="11"/>
    <n v="0"/>
    <n v="11"/>
  </r>
  <r>
    <d v="2013-03-13T00:00:00"/>
    <d v="2013-03-13T00:00:00"/>
    <x v="1"/>
    <n v="13.1"/>
    <n v="0"/>
    <n v="30"/>
    <n v="0"/>
    <d v="1899-12-30T00:30:00"/>
    <d v="1899-12-30T00:02:17"/>
    <s v="YNHH"/>
    <x v="298"/>
    <n v="26.200000000000021"/>
    <n v="0"/>
    <x v="13"/>
    <s v=" 3x8 min @195 Watts"/>
    <d v="1899-12-30T04:16:29"/>
    <d v="1899-12-30T02:08:15"/>
    <d v="1899-12-30T01:00:00"/>
    <d v="1899-12-30T01:52:24"/>
    <d v="1899-12-30T00:30:00"/>
    <d v="1899-12-30T00:56:12"/>
    <n v="20"/>
    <x v="12"/>
    <x v="10"/>
    <n v="201303"/>
    <n v="11"/>
    <n v="1"/>
    <n v="13"/>
  </r>
  <r>
    <d v="2013-03-13T00:00:00"/>
    <d v="2013-03-13T00:00:00"/>
    <x v="0"/>
    <n v="1.55"/>
    <n v="0"/>
    <n v="52"/>
    <n v="50"/>
    <d v="1899-12-30T00:52:50"/>
    <d v="1899-12-30T00:34:05"/>
    <s v="PHS"/>
    <x v="299"/>
    <n v="1.7602523659306006"/>
    <n v="0"/>
    <x v="13"/>
    <m/>
    <d v="1899-12-30T01:21:48"/>
    <d v="1899-12-30T00:40:54"/>
    <d v="1899-12-30T14:53:03"/>
    <d v="1899-12-30T15:45:27"/>
    <d v="1899-12-30T07:26:32"/>
    <d v="1899-12-30T07:52:44"/>
    <n v="2837"/>
    <x v="12"/>
    <x v="10"/>
    <n v="201303"/>
    <n v="11"/>
    <n v="0"/>
    <n v="13"/>
  </r>
  <r>
    <d v="2013-03-14T00:00:00"/>
    <d v="2013-03-14T00:00:00"/>
    <x v="2"/>
    <n v="2.21"/>
    <n v="0"/>
    <n v="20"/>
    <n v="0"/>
    <d v="1899-12-30T00:20:00"/>
    <d v="1899-12-30T00:09:03"/>
    <s v="ZootKane"/>
    <x v="274"/>
    <n v="6.6300000000000061"/>
    <n v="0"/>
    <x v="13"/>
    <m/>
    <d v="1899-12-30T03:57:06"/>
    <d v="1899-12-30T01:58:33"/>
    <d v="1899-12-30T03:57:06"/>
    <d v="1899-12-30T04:49:30"/>
    <d v="1899-12-30T01:58:33"/>
    <d v="1899-12-30T02:24:45"/>
    <n v="828"/>
    <x v="12"/>
    <x v="10"/>
    <n v="201303"/>
    <n v="11"/>
    <n v="0"/>
    <n v="14"/>
  </r>
  <r>
    <d v="2013-03-14T00:00:00"/>
    <d v="2013-03-14T00:00:00"/>
    <x v="0"/>
    <n v="1.46"/>
    <n v="0"/>
    <n v="45"/>
    <n v="0"/>
    <d v="1899-12-30T00:45:00"/>
    <d v="1899-12-30T00:30:49"/>
    <s v="PHS"/>
    <x v="286"/>
    <n v="1.9466666666666683"/>
    <n v="0"/>
    <x v="13"/>
    <s v="45 min swim 47 laps"/>
    <d v="1899-12-30T01:13:58"/>
    <d v="1899-12-30T00:36:59"/>
    <d v="1899-12-30T13:27:32"/>
    <d v="1899-12-30T14:19:56"/>
    <d v="1899-12-30T06:43:46"/>
    <d v="1899-12-30T07:09:58"/>
    <n v="2765"/>
    <x v="12"/>
    <x v="10"/>
    <n v="201303"/>
    <n v="11"/>
    <n v="0"/>
    <n v="14"/>
  </r>
  <r>
    <d v="2013-03-15T00:00:00"/>
    <d v="2013-03-15T00:00:00"/>
    <x v="1"/>
    <n v="12"/>
    <n v="0"/>
    <n v="30"/>
    <n v="0"/>
    <d v="1899-12-30T00:30:00"/>
    <d v="1899-12-30T00:02:30"/>
    <s v="YNHH"/>
    <x v="300"/>
    <n v="24.000000000000021"/>
    <n v="0"/>
    <x v="13"/>
    <m/>
    <d v="1899-12-30T04:40:00"/>
    <d v="1899-12-30T02:20:00"/>
    <d v="1899-12-30T01:05:30"/>
    <d v="1899-12-30T01:57:54"/>
    <d v="1899-12-30T00:32:45"/>
    <d v="1899-12-30T00:58:57"/>
    <n v="35"/>
    <x v="12"/>
    <x v="10"/>
    <n v="201303"/>
    <n v="11"/>
    <n v="0"/>
    <n v="15"/>
  </r>
  <r>
    <d v="2013-03-15T00:00:00"/>
    <d v="2013-03-15T00:00:00"/>
    <x v="2"/>
    <n v="1.1000000000000001"/>
    <n v="0"/>
    <n v="10"/>
    <n v="0"/>
    <d v="1899-12-30T00:10:00"/>
    <d v="1899-12-30T00:09:05"/>
    <s v="ZootKane"/>
    <x v="274"/>
    <n v="6.6000000000000059"/>
    <n v="0"/>
    <x v="13"/>
    <m/>
    <d v="1899-12-30T03:58:11"/>
    <d v="1899-12-30T01:59:05"/>
    <d v="1899-12-30T03:58:11"/>
    <d v="1899-12-30T04:50:35"/>
    <d v="1899-12-30T01:59:05"/>
    <d v="1899-12-30T02:25:17"/>
    <n v="839"/>
    <x v="12"/>
    <x v="10"/>
    <n v="201303"/>
    <n v="11"/>
    <n v="0"/>
    <n v="15"/>
  </r>
  <r>
    <d v="2013-03-16T00:00:00"/>
    <d v="2013-03-16T00:00:00"/>
    <x v="1"/>
    <n v="30"/>
    <n v="2"/>
    <n v="0"/>
    <n v="0"/>
    <d v="1899-12-30T02:00:00"/>
    <d v="1899-12-30T00:04:00"/>
    <s v="B-Ciocc"/>
    <x v="301"/>
    <n v="15.000000000000014"/>
    <n v="0"/>
    <x v="13"/>
    <s v="booooriiiinnnggg"/>
    <d v="1899-12-30T07:28:00"/>
    <d v="1899-12-30T03:44:00"/>
    <d v="1899-12-30T01:44:48"/>
    <d v="1899-12-30T02:37:12"/>
    <d v="1899-12-30T00:52:24"/>
    <d v="1899-12-30T01:18:36"/>
    <n v="426"/>
    <x v="12"/>
    <x v="10"/>
    <n v="201303"/>
    <n v="11"/>
    <n v="0"/>
    <n v="16"/>
  </r>
  <r>
    <d v="2013-03-16T00:00:00"/>
    <d v="2013-03-16T00:00:00"/>
    <x v="2"/>
    <n v="1"/>
    <n v="0"/>
    <n v="9"/>
    <n v="55"/>
    <d v="1899-12-30T00:09:55"/>
    <d v="1899-12-30T00:09:55"/>
    <s v="NB860v2"/>
    <x v="2"/>
    <n v="6.050420168067232"/>
    <n v="0"/>
    <x v="13"/>
    <m/>
    <d v="1899-12-30T04:19:49"/>
    <d v="1899-12-30T02:09:55"/>
    <d v="1899-12-30T04:19:49"/>
    <d v="1899-12-30T05:12:13"/>
    <d v="1899-12-30T02:09:55"/>
    <d v="1899-12-30T02:36:07"/>
    <n v="1347"/>
    <x v="12"/>
    <x v="10"/>
    <n v="201303"/>
    <n v="11"/>
    <n v="0"/>
    <n v="16"/>
  </r>
  <r>
    <d v="2013-03-17T00:00:00"/>
    <d v="2013-03-17T00:00:00"/>
    <x v="2"/>
    <n v="6.82"/>
    <n v="1"/>
    <n v="13"/>
    <n v="48"/>
    <d v="1899-12-30T01:13:48"/>
    <d v="1899-12-30T00:10:49"/>
    <s v="Newton"/>
    <x v="302"/>
    <n v="5.5447154471544762"/>
    <n v="0"/>
    <x v="5"/>
    <m/>
    <d v="1899-12-30T04:43:31"/>
    <d v="1899-12-30T02:21:45"/>
    <d v="1899-12-30T04:43:31"/>
    <d v="1899-12-30T05:35:55"/>
    <d v="1899-12-30T02:21:45"/>
    <d v="1899-12-30T02:47:57"/>
    <n v="1961"/>
    <x v="12"/>
    <x v="10"/>
    <n v="201303"/>
    <n v="12"/>
    <n v="0"/>
    <n v="17"/>
  </r>
  <r>
    <d v="2013-03-18T00:00:00"/>
    <d v="2013-03-18T00:00:00"/>
    <x v="2"/>
    <n v="4.53"/>
    <n v="0"/>
    <n v="44"/>
    <n v="18"/>
    <d v="1899-12-30T00:44:18"/>
    <d v="1899-12-30T00:09:47"/>
    <s v="ZootKane"/>
    <x v="274"/>
    <n v="6.1354401805869134"/>
    <n v="0"/>
    <x v="13"/>
    <s v="8x800 @ 8:50 with 90 sec break"/>
    <d v="1899-12-30T04:16:13"/>
    <d v="1899-12-30T02:08:06"/>
    <d v="1899-12-30T04:16:13"/>
    <d v="1899-12-30T05:08:37"/>
    <d v="1899-12-30T02:08:06"/>
    <d v="1899-12-30T02:34:19"/>
    <n v="1233"/>
    <x v="12"/>
    <x v="10"/>
    <n v="201303"/>
    <n v="12"/>
    <n v="0"/>
    <n v="18"/>
  </r>
  <r>
    <d v="2013-03-19T00:00:00"/>
    <d v="2013-03-19T00:00:00"/>
    <x v="1"/>
    <n v="12"/>
    <n v="0"/>
    <n v="35"/>
    <n v="0"/>
    <d v="1899-12-30T00:35:00"/>
    <d v="1899-12-30T00:02:55"/>
    <s v="YNHH"/>
    <x v="229"/>
    <n v="20.571428571428587"/>
    <n v="0"/>
    <x v="13"/>
    <m/>
    <d v="1899-12-30T05:26:40"/>
    <d v="1899-12-30T02:43:20"/>
    <d v="1899-12-30T01:16:25"/>
    <d v="1899-12-30T02:08:49"/>
    <d v="1899-12-30T00:38:12"/>
    <d v="1899-12-30T01:04:25"/>
    <n v="156"/>
    <x v="12"/>
    <x v="10"/>
    <n v="201303"/>
    <n v="12"/>
    <n v="0"/>
    <n v="19"/>
  </r>
  <r>
    <d v="2013-03-20T00:00:00"/>
    <d v="2013-03-20T00:00:00"/>
    <x v="0"/>
    <n v="1"/>
    <n v="0"/>
    <n v="32"/>
    <n v="0"/>
    <d v="1899-12-30T00:32:00"/>
    <d v="1899-12-30T00:32:00"/>
    <s v="PHS"/>
    <x v="286"/>
    <n v="1.8750000000000013"/>
    <n v="0"/>
    <x v="13"/>
    <s v="1000 meters in 17:57"/>
    <d v="1899-12-30T01:16:48"/>
    <d v="1899-12-30T00:38:24"/>
    <d v="1899-12-30T13:58:24"/>
    <d v="1899-12-30T14:50:48"/>
    <d v="1899-12-30T06:59:12"/>
    <d v="1899-12-30T07:25:24"/>
    <n v="2781"/>
    <x v="12"/>
    <x v="10"/>
    <n v="201303"/>
    <n v="12"/>
    <n v="0"/>
    <n v="20"/>
  </r>
  <r>
    <d v="2013-03-21T00:00:00"/>
    <d v="2013-03-21T00:00:00"/>
    <x v="2"/>
    <n v="1.5"/>
    <n v="0"/>
    <n v="12"/>
    <n v="15"/>
    <d v="1899-12-30T00:12:15"/>
    <d v="1899-12-30T00:08:10"/>
    <s v="ZootKane"/>
    <x v="274"/>
    <n v="7.3469387755102105"/>
    <n v="0"/>
    <x v="13"/>
    <s v="Time Trial 1.5 miles"/>
    <d v="1899-12-30T03:33:58"/>
    <d v="1899-12-30T01:46:59"/>
    <d v="1899-12-30T03:33:58"/>
    <d v="1899-12-30T04:26:22"/>
    <d v="1899-12-30T01:46:59"/>
    <d v="1899-12-30T02:13:11"/>
    <n v="722"/>
    <x v="12"/>
    <x v="10"/>
    <n v="201303"/>
    <n v="12"/>
    <n v="0"/>
    <n v="21"/>
  </r>
  <r>
    <d v="2013-03-21T00:00:00"/>
    <d v="2013-03-21T00:00:00"/>
    <x v="1"/>
    <n v="12.2"/>
    <n v="0"/>
    <n v="30"/>
    <n v="0"/>
    <d v="1899-12-30T00:30:00"/>
    <d v="1899-12-30T00:02:28"/>
    <s v="YNHH"/>
    <x v="303"/>
    <n v="24.40000000000002"/>
    <n v="0"/>
    <x v="13"/>
    <s v="Keep 200+ watts"/>
    <d v="1899-12-30T04:35:25"/>
    <d v="1899-12-30T02:17:42"/>
    <d v="1899-12-30T01:04:26"/>
    <d v="1899-12-30T01:56:50"/>
    <d v="1899-12-30T00:32:13"/>
    <d v="1899-12-30T00:58:25"/>
    <n v="32"/>
    <x v="12"/>
    <x v="10"/>
    <n v="201303"/>
    <n v="12"/>
    <n v="0"/>
    <n v="21"/>
  </r>
  <r>
    <d v="2013-03-22T00:00:00"/>
    <d v="2013-03-22T00:00:00"/>
    <x v="2"/>
    <n v="2.2999999999999998"/>
    <n v="0"/>
    <n v="20"/>
    <n v="0"/>
    <d v="1899-12-30T00:20:00"/>
    <d v="1899-12-30T00:08:42"/>
    <s v="ZootKane"/>
    <x v="274"/>
    <n v="6.9000000000000057"/>
    <n v="0"/>
    <x v="13"/>
    <m/>
    <d v="1899-12-30T03:47:50"/>
    <d v="1899-12-30T01:53:55"/>
    <d v="1899-12-30T03:47:50"/>
    <d v="1899-12-30T04:40:14"/>
    <d v="1899-12-30T01:53:55"/>
    <d v="1899-12-30T02:20:07"/>
    <n v="767"/>
    <x v="12"/>
    <x v="10"/>
    <n v="201303"/>
    <n v="12"/>
    <n v="0"/>
    <n v="22"/>
  </r>
  <r>
    <d v="2013-03-23T00:00:00"/>
    <d v="2013-03-23T00:00:00"/>
    <x v="2"/>
    <n v="8"/>
    <n v="1"/>
    <n v="16"/>
    <n v="20"/>
    <d v="1899-12-30T01:16:20"/>
    <d v="1899-12-30T00:09:32"/>
    <s v="Newton"/>
    <x v="2"/>
    <n v="6.2882096069869045"/>
    <n v="0"/>
    <x v="13"/>
    <m/>
    <d v="1899-12-30T04:09:59"/>
    <d v="1899-12-30T02:05:00"/>
    <d v="1899-12-30T04:09:59"/>
    <d v="1899-12-30T05:02:24"/>
    <d v="1899-12-30T02:05:00"/>
    <d v="1899-12-30T02:31:12"/>
    <n v="1059"/>
    <x v="12"/>
    <x v="10"/>
    <n v="201303"/>
    <n v="12"/>
    <n v="0"/>
    <n v="23"/>
  </r>
  <r>
    <d v="2013-03-24T00:00:00"/>
    <d v="2013-03-24T00:00:00"/>
    <x v="1"/>
    <n v="32.700000000000003"/>
    <n v="2"/>
    <n v="34"/>
    <n v="11"/>
    <d v="1899-12-30T02:34:11"/>
    <d v="1899-12-30T00:04:43"/>
    <s v="Ciocci"/>
    <x v="304"/>
    <n v="12.725110798832571"/>
    <n v="0"/>
    <x v="5"/>
    <s v="http://app.strava.com/activities/45715316"/>
    <d v="1899-12-30T08:48:05"/>
    <d v="1899-12-30T04:24:03"/>
    <d v="1899-12-30T02:03:32"/>
    <d v="1899-12-30T02:55:56"/>
    <d v="1899-12-30T01:01:46"/>
    <d v="1899-12-30T01:27:58"/>
    <n v="627"/>
    <x v="12"/>
    <x v="10"/>
    <n v="201303"/>
    <n v="13"/>
    <n v="0"/>
    <n v="24"/>
  </r>
  <r>
    <d v="2013-03-25T00:00:00"/>
    <d v="2013-03-25T00:00:00"/>
    <x v="2"/>
    <n v="2.35"/>
    <n v="0"/>
    <n v="21"/>
    <n v="0"/>
    <d v="1899-12-30T00:21:00"/>
    <d v="1899-12-30T00:08:56"/>
    <s v="ZootKane"/>
    <x v="274"/>
    <n v="6.7142857142857197"/>
    <n v="0"/>
    <x v="13"/>
    <m/>
    <d v="1899-12-30T03:54:08"/>
    <d v="1899-12-30T01:57:04"/>
    <d v="1899-12-30T03:54:08"/>
    <d v="1899-12-30T04:46:32"/>
    <d v="1899-12-30T01:57:04"/>
    <d v="1899-12-30T02:23:16"/>
    <n v="802"/>
    <x v="12"/>
    <x v="10"/>
    <n v="201303"/>
    <n v="13"/>
    <n v="0"/>
    <n v="25"/>
  </r>
  <r>
    <d v="2013-03-26T00:00:00"/>
    <d v="2013-03-26T00:00:00"/>
    <x v="1"/>
    <n v="11.5"/>
    <n v="0"/>
    <n v="30"/>
    <n v="0"/>
    <d v="1899-12-30T00:30:00"/>
    <d v="1899-12-30T00:02:37"/>
    <s v="YNHH"/>
    <x v="229"/>
    <n v="23.000000000000021"/>
    <n v="126"/>
    <x v="13"/>
    <m/>
    <d v="1899-12-30T04:52:10"/>
    <d v="1899-12-30T02:26:05"/>
    <d v="1899-12-30T01:08:21"/>
    <d v="1899-12-30T02:00:45"/>
    <d v="1899-12-30T00:34:10"/>
    <d v="1899-12-30T01:00:22"/>
    <n v="56"/>
    <x v="12"/>
    <x v="10"/>
    <n v="201303"/>
    <n v="13"/>
    <n v="0"/>
    <n v="26"/>
  </r>
  <r>
    <d v="2013-03-28T00:00:00"/>
    <d v="2013-03-28T00:00:00"/>
    <x v="0"/>
    <n v="0.85"/>
    <n v="0"/>
    <n v="29"/>
    <n v="40"/>
    <d v="1899-12-30T00:29:40"/>
    <d v="1899-12-30T00:34:54"/>
    <s v="Y25Y"/>
    <x v="305"/>
    <n v="1.7191011235955067"/>
    <n v="0"/>
    <x v="13"/>
    <m/>
    <d v="1899-12-30T01:23:46"/>
    <d v="1899-12-30T00:41:53"/>
    <d v="1899-12-30T15:14:26"/>
    <d v="1899-12-30T16:06:50"/>
    <d v="1899-12-30T07:37:13"/>
    <d v="1899-12-30T08:03:25"/>
    <n v="2857"/>
    <x v="12"/>
    <x v="10"/>
    <n v="201303"/>
    <n v="13"/>
    <n v="1"/>
    <n v="28"/>
  </r>
  <r>
    <d v="2013-03-28T00:00:00"/>
    <d v="2013-03-28T00:00:00"/>
    <x v="1"/>
    <n v="11.5"/>
    <n v="0"/>
    <n v="30"/>
    <n v="0"/>
    <d v="1899-12-30T00:30:00"/>
    <d v="1899-12-30T00:02:37"/>
    <s v="YNHH"/>
    <x v="303"/>
    <n v="23.000000000000021"/>
    <n v="124"/>
    <x v="13"/>
    <s v="30 min even"/>
    <d v="1899-12-30T04:52:10"/>
    <d v="1899-12-30T02:26:05"/>
    <d v="1899-12-30T01:08:21"/>
    <d v="1899-12-30T02:00:45"/>
    <d v="1899-12-30T00:34:10"/>
    <d v="1899-12-30T01:00:22"/>
    <n v="56"/>
    <x v="12"/>
    <x v="10"/>
    <n v="201303"/>
    <n v="13"/>
    <n v="0"/>
    <n v="28"/>
  </r>
  <r>
    <d v="2013-03-28T00:00:00"/>
    <d v="2013-03-28T00:00:00"/>
    <x v="2"/>
    <n v="1.6"/>
    <n v="0"/>
    <n v="15"/>
    <n v="0"/>
    <d v="1899-12-30T00:15:00"/>
    <d v="1899-12-30T00:09:22"/>
    <s v="ZootKane"/>
    <x v="274"/>
    <n v="6.4000000000000057"/>
    <n v="151"/>
    <x v="13"/>
    <s v="10 min easy and 5 minute + 30 seconds"/>
    <d v="1899-12-30T04:05:38"/>
    <d v="1899-12-30T02:02:49"/>
    <d v="1899-12-30T04:05:38"/>
    <d v="1899-12-30T04:58:02"/>
    <d v="1899-12-30T02:02:49"/>
    <d v="1899-12-30T02:29:01"/>
    <n v="960"/>
    <x v="12"/>
    <x v="10"/>
    <n v="201303"/>
    <n v="13"/>
    <n v="0"/>
    <n v="28"/>
  </r>
  <r>
    <d v="2013-03-29T00:00:00"/>
    <d v="2013-03-29T00:00:00"/>
    <x v="1"/>
    <n v="27.8"/>
    <n v="1"/>
    <n v="58"/>
    <n v="52"/>
    <d v="1899-12-30T01:58:52"/>
    <d v="1899-12-30T00:04:17"/>
    <s v="Ciocci"/>
    <x v="205"/>
    <n v="14.03252944475604"/>
    <n v="0"/>
    <x v="19"/>
    <s v="http://app.strava.com/activities/46332934"/>
    <d v="1899-12-30T07:58:53"/>
    <d v="1899-12-30T03:59:27"/>
    <d v="1899-12-30T01:52:02"/>
    <d v="1899-12-30T02:44:26"/>
    <d v="1899-12-30T00:56:01"/>
    <d v="1899-12-30T01:22:13"/>
    <n v="528"/>
    <x v="12"/>
    <x v="10"/>
    <n v="201303"/>
    <n v="13"/>
    <n v="0"/>
    <n v="29"/>
  </r>
  <r>
    <d v="2013-03-31T00:00:00"/>
    <d v="2013-03-31T00:00:00"/>
    <x v="2"/>
    <n v="10.5"/>
    <n v="1"/>
    <n v="43"/>
    <n v="51"/>
    <d v="1899-12-30T01:43:51"/>
    <d v="1899-12-30T00:09:53"/>
    <s v="R201301"/>
    <x v="140"/>
    <n v="6.0664419836302397"/>
    <n v="0"/>
    <x v="19"/>
    <s v="http://runkeeper.com/user/ctkeane/activity/162226940"/>
    <d v="1899-12-30T04:19:08"/>
    <d v="1899-12-30T02:09:34"/>
    <d v="1899-12-30T04:19:08"/>
    <d v="1899-12-30T05:11:32"/>
    <d v="1899-12-30T02:09:34"/>
    <d v="1899-12-30T02:35:46"/>
    <n v="1335"/>
    <x v="12"/>
    <x v="10"/>
    <n v="201303"/>
    <n v="14"/>
    <n v="1"/>
    <n v="31"/>
  </r>
  <r>
    <d v="2013-04-01T00:00:00"/>
    <d v="2013-04-01T00:00:00"/>
    <x v="2"/>
    <n v="3.2"/>
    <n v="0"/>
    <n v="30"/>
    <n v="47"/>
    <d v="1899-12-30T00:30:47"/>
    <d v="1899-12-30T00:09:37"/>
    <s v="ZootKane"/>
    <x v="274"/>
    <n v="6.2371413102328148"/>
    <n v="0"/>
    <x v="13"/>
    <s v="6x800 @8:00 with 90 sec break"/>
    <d v="1899-12-30T04:12:02"/>
    <d v="1899-12-30T02:06:01"/>
    <d v="1899-12-30T04:12:02"/>
    <d v="1899-12-30T05:04:26"/>
    <d v="1899-12-30T02:06:01"/>
    <d v="1899-12-30T02:32:13"/>
    <n v="1110"/>
    <x v="12"/>
    <x v="1"/>
    <n v="201304"/>
    <n v="14"/>
    <n v="0"/>
    <n v="1"/>
  </r>
  <r>
    <d v="2013-04-02T00:00:00"/>
    <d v="2013-04-02T00:00:00"/>
    <x v="1"/>
    <n v="11.5"/>
    <n v="0"/>
    <n v="30"/>
    <n v="15"/>
    <d v="1899-12-30T00:30:15"/>
    <d v="1899-12-30T00:02:38"/>
    <s v="YNHH"/>
    <x v="303"/>
    <n v="22.809917355371923"/>
    <n v="0"/>
    <x v="13"/>
    <s v="3x6min @214+ wattage"/>
    <d v="1899-12-30T04:54:37"/>
    <d v="1899-12-30T02:27:18"/>
    <d v="1899-12-30T01:08:55"/>
    <d v="1899-12-30T02:01:19"/>
    <d v="1899-12-30T00:34:28"/>
    <d v="1899-12-30T01:00:40"/>
    <n v="62"/>
    <x v="12"/>
    <x v="1"/>
    <n v="201304"/>
    <n v="14"/>
    <n v="0"/>
    <n v="2"/>
  </r>
  <r>
    <d v="2013-04-03T00:00:00"/>
    <d v="2013-04-03T00:00:00"/>
    <x v="0"/>
    <n v="1.1000000000000001"/>
    <n v="0"/>
    <n v="34"/>
    <n v="14"/>
    <d v="1899-12-30T00:34:14"/>
    <d v="1899-12-30T00:31:07"/>
    <s v="Y25Y"/>
    <x v="305"/>
    <n v="1.927945472249271"/>
    <n v="0"/>
    <x v="13"/>
    <m/>
    <d v="1899-12-30T01:14:41"/>
    <d v="1899-12-30T00:37:21"/>
    <d v="1899-12-30T13:35:23"/>
    <d v="1899-12-30T14:27:47"/>
    <d v="1899-12-30T06:47:41"/>
    <d v="1899-12-30T07:13:53"/>
    <n v="2768"/>
    <x v="12"/>
    <x v="1"/>
    <n v="201304"/>
    <n v="14"/>
    <n v="0"/>
    <n v="3"/>
  </r>
  <r>
    <d v="2013-04-04T00:00:00"/>
    <d v="2013-04-04T00:00:00"/>
    <x v="1"/>
    <n v="10"/>
    <n v="0"/>
    <n v="26"/>
    <n v="9"/>
    <d v="1899-12-30T00:26:09"/>
    <d v="1899-12-30T00:02:37"/>
    <s v="YNHH"/>
    <x v="303"/>
    <n v="22.944550669216085"/>
    <n v="0"/>
    <x v="13"/>
    <s v="Keep 200+ watts"/>
    <d v="1899-12-30T04:52:53"/>
    <d v="1899-12-30T02:26:26"/>
    <d v="1899-12-30T01:08:31"/>
    <d v="1899-12-30T02:00:55"/>
    <d v="1899-12-30T00:34:15"/>
    <d v="1899-12-30T01:00:27"/>
    <n v="59"/>
    <x v="12"/>
    <x v="1"/>
    <n v="201304"/>
    <n v="14"/>
    <n v="0"/>
    <n v="4"/>
  </r>
  <r>
    <d v="2013-04-04T00:00:00"/>
    <d v="2013-04-04T00:00:00"/>
    <x v="2"/>
    <n v="2"/>
    <n v="0"/>
    <n v="16"/>
    <n v="49"/>
    <d v="1899-12-30T00:16:49"/>
    <d v="1899-12-30T00:08:24"/>
    <s v="ZootKane"/>
    <x v="274"/>
    <n v="7.1357779980178453"/>
    <n v="0"/>
    <x v="13"/>
    <s v="2 mile time trial"/>
    <d v="1899-12-30T03:40:18"/>
    <d v="1899-12-30T01:50:09"/>
    <d v="1899-12-30T03:40:18"/>
    <d v="1899-12-30T04:32:42"/>
    <d v="1899-12-30T01:50:09"/>
    <d v="1899-12-30T02:16:21"/>
    <n v="734"/>
    <x v="12"/>
    <x v="1"/>
    <n v="201304"/>
    <n v="14"/>
    <n v="0"/>
    <n v="4"/>
  </r>
  <r>
    <d v="2013-04-05T00:00:00"/>
    <d v="2013-04-05T00:00:00"/>
    <x v="2"/>
    <n v="3.1"/>
    <n v="0"/>
    <n v="25"/>
    <n v="33"/>
    <d v="1899-12-30T00:25:33"/>
    <d v="1899-12-30T00:08:15"/>
    <s v="ZootKane"/>
    <x v="224"/>
    <n v="7.2798434442270112"/>
    <n v="0"/>
    <x v="6"/>
    <s v="http://runkeeper.com/user/ctkeane/activity/163994767"/>
    <d v="1899-12-30T03:35:56"/>
    <d v="1899-12-30T01:47:58"/>
    <d v="1899-12-30T03:35:56"/>
    <d v="1899-12-30T04:28:20"/>
    <d v="1899-12-30T01:47:58"/>
    <d v="1899-12-30T02:14:10"/>
    <n v="726"/>
    <x v="12"/>
    <x v="1"/>
    <n v="201304"/>
    <n v="14"/>
    <n v="0"/>
    <n v="5"/>
  </r>
  <r>
    <d v="2013-04-06T00:00:00"/>
    <d v="2013-04-06T00:00:00"/>
    <x v="1"/>
    <n v="43.7"/>
    <n v="3"/>
    <n v="14"/>
    <n v="15"/>
    <d v="1899-12-30T03:14:15"/>
    <d v="1899-12-30T00:04:27"/>
    <s v="Ciocci"/>
    <x v="306"/>
    <n v="13.49806949806951"/>
    <n v="0"/>
    <x v="16"/>
    <s v="http://app.strava.com/activities/47589115"/>
    <d v="1899-12-30T08:17:51"/>
    <d v="1899-12-30T04:08:55"/>
    <d v="1899-12-30T01:56:28"/>
    <d v="1899-12-30T02:48:52"/>
    <d v="1899-12-30T00:58:14"/>
    <d v="1899-12-30T01:24:26"/>
    <n v="567"/>
    <x v="12"/>
    <x v="1"/>
    <n v="201304"/>
    <n v="14"/>
    <n v="0"/>
    <n v="6"/>
  </r>
  <r>
    <d v="2013-04-07T00:00:00"/>
    <d v="2013-04-07T00:00:00"/>
    <x v="2"/>
    <n v="5"/>
    <n v="0"/>
    <n v="45"/>
    <n v="5"/>
    <d v="1899-12-30T00:45:05"/>
    <d v="1899-12-30T00:09:01"/>
    <s v="R201301"/>
    <x v="2"/>
    <n v="6.6543438077634063"/>
    <n v="0"/>
    <x v="13"/>
    <m/>
    <d v="1899-12-30T03:56:14"/>
    <d v="1899-12-30T01:58:07"/>
    <d v="1899-12-30T03:56:14"/>
    <d v="1899-12-30T04:48:38"/>
    <d v="1899-12-30T01:58:07"/>
    <d v="1899-12-30T02:24:19"/>
    <n v="818"/>
    <x v="12"/>
    <x v="1"/>
    <n v="201304"/>
    <n v="15"/>
    <n v="0"/>
    <n v="7"/>
  </r>
  <r>
    <d v="2013-04-08T00:00:00"/>
    <d v="2013-04-08T00:00:00"/>
    <x v="1"/>
    <n v="11"/>
    <n v="0"/>
    <n v="30"/>
    <n v="20"/>
    <d v="1899-12-30T00:30:20"/>
    <d v="1899-12-30T00:02:45"/>
    <s v="YNHH"/>
    <x v="303"/>
    <n v="21.758241758241777"/>
    <n v="0"/>
    <x v="13"/>
    <m/>
    <d v="1899-12-30T05:08:51"/>
    <d v="1899-12-30T02:34:25"/>
    <d v="1899-12-30T01:12:15"/>
    <d v="1899-12-30T02:04:39"/>
    <d v="1899-12-30T00:36:07"/>
    <d v="1899-12-30T01:02:19"/>
    <n v="98"/>
    <x v="12"/>
    <x v="1"/>
    <n v="201304"/>
    <n v="15"/>
    <n v="0"/>
    <n v="8"/>
  </r>
  <r>
    <d v="2013-04-09T00:00:00"/>
    <d v="2013-04-09T00:00:00"/>
    <x v="1"/>
    <n v="6"/>
    <n v="0"/>
    <n v="21"/>
    <n v="0"/>
    <d v="1899-12-30T00:21:00"/>
    <d v="1899-12-30T00:03:30"/>
    <s v="YNHH"/>
    <x v="303"/>
    <n v="17.14285714285716"/>
    <n v="0"/>
    <x v="13"/>
    <s v="easy spin"/>
    <d v="1899-12-30T06:32:00"/>
    <d v="1899-12-30T03:16:00"/>
    <d v="1899-12-30T01:31:42"/>
    <d v="1899-12-30T02:24:06"/>
    <d v="1899-12-30T00:45:51"/>
    <d v="1899-12-30T01:12:03"/>
    <n v="260"/>
    <x v="12"/>
    <x v="1"/>
    <n v="201304"/>
    <n v="15"/>
    <n v="0"/>
    <n v="9"/>
  </r>
  <r>
    <d v="2013-04-10T00:00:00"/>
    <d v="2013-04-10T00:00:00"/>
    <x v="0"/>
    <n v="0.90900000000000003"/>
    <n v="0"/>
    <n v="29"/>
    <n v="40"/>
    <d v="1899-12-30T00:29:40"/>
    <d v="1899-12-30T00:32:38"/>
    <s v="Y25Y"/>
    <x v="305"/>
    <n v="1.838426966292136"/>
    <n v="0"/>
    <x v="13"/>
    <m/>
    <d v="1899-12-30T01:18:20"/>
    <d v="1899-12-30T00:39:10"/>
    <d v="1899-12-30T14:15:05"/>
    <d v="1899-12-30T15:07:29"/>
    <d v="1899-12-30T07:07:32"/>
    <d v="1899-12-30T07:33:44"/>
    <n v="2797"/>
    <x v="12"/>
    <x v="1"/>
    <n v="201304"/>
    <n v="15"/>
    <n v="0"/>
    <n v="10"/>
  </r>
  <r>
    <d v="2013-04-11T00:00:00"/>
    <d v="2013-04-11T00:00:00"/>
    <x v="1"/>
    <n v="13.9"/>
    <n v="0"/>
    <n v="35"/>
    <n v="0"/>
    <d v="1899-12-30T00:35:00"/>
    <d v="1899-12-30T00:02:31"/>
    <s v="YNHH"/>
    <x v="303"/>
    <n v="23.828571428571447"/>
    <n v="0"/>
    <x v="13"/>
    <m/>
    <d v="1899-12-30T04:42:01"/>
    <d v="1899-12-30T02:21:00"/>
    <d v="1899-12-30T01:05:58"/>
    <d v="1899-12-30T01:58:22"/>
    <d v="1899-12-30T00:32:59"/>
    <d v="1899-12-30T00:59:11"/>
    <n v="39"/>
    <x v="12"/>
    <x v="1"/>
    <n v="201304"/>
    <n v="15"/>
    <n v="0"/>
    <n v="11"/>
  </r>
  <r>
    <d v="2013-04-14T00:00:00"/>
    <d v="2013-04-14T00:00:00"/>
    <x v="2"/>
    <n v="4.2"/>
    <n v="0"/>
    <n v="41"/>
    <n v="26"/>
    <d v="1899-12-30T00:41:26"/>
    <d v="1899-12-30T00:09:52"/>
    <s v="ZootKane"/>
    <x v="307"/>
    <n v="6.082059533386972"/>
    <n v="0"/>
    <x v="4"/>
    <s v="10 Laps Pushing Stroller"/>
    <d v="1899-12-30T04:18:28"/>
    <d v="1899-12-30T02:09:14"/>
    <d v="1899-12-30T04:18:28"/>
    <d v="1899-12-30T05:10:52"/>
    <d v="1899-12-30T02:09:14"/>
    <d v="1899-12-30T02:35:26"/>
    <n v="1312"/>
    <x v="12"/>
    <x v="1"/>
    <n v="201304"/>
    <n v="16"/>
    <n v="2"/>
    <n v="14"/>
  </r>
  <r>
    <d v="2013-04-17T00:00:00"/>
    <d v="2013-04-17T00:00:00"/>
    <x v="2"/>
    <n v="5"/>
    <n v="0"/>
    <n v="50"/>
    <n v="0"/>
    <d v="1899-12-30T00:50:00"/>
    <d v="1899-12-30T00:10:00"/>
    <s v="ZootKane"/>
    <x v="307"/>
    <n v="6.0000000000000044"/>
    <n v="0"/>
    <x v="4"/>
    <s v="12 Laps Pushing Stroller"/>
    <d v="1899-12-30T04:22:00"/>
    <d v="1899-12-30T02:11:00"/>
    <d v="1899-12-30T04:22:00"/>
    <d v="1899-12-30T05:14:24"/>
    <d v="1899-12-30T02:11:00"/>
    <d v="1899-12-30T02:37:12"/>
    <n v="1423"/>
    <x v="12"/>
    <x v="1"/>
    <n v="201304"/>
    <n v="16"/>
    <n v="2"/>
    <n v="17"/>
  </r>
  <r>
    <d v="2013-04-19T00:00:00"/>
    <d v="2013-04-19T00:00:00"/>
    <x v="2"/>
    <n v="5"/>
    <n v="0"/>
    <n v="52"/>
    <n v="33"/>
    <d v="1899-12-30T00:52:33"/>
    <d v="1899-12-30T00:10:31"/>
    <s v="ZootKane"/>
    <x v="307"/>
    <n v="5.7088487155090446"/>
    <n v="0"/>
    <x v="4"/>
    <s v="12 Laps Pushing Stroller"/>
    <d v="1899-12-30T04:35:22"/>
    <d v="1899-12-30T02:17:41"/>
    <d v="1899-12-30T04:35:22"/>
    <d v="1899-12-30T05:27:46"/>
    <d v="1899-12-30T02:17:41"/>
    <d v="1899-12-30T02:43:53"/>
    <n v="1787"/>
    <x v="12"/>
    <x v="1"/>
    <n v="201304"/>
    <n v="16"/>
    <n v="1"/>
    <n v="19"/>
  </r>
  <r>
    <d v="2013-04-22T00:00:00"/>
    <d v="2013-04-22T00:00:00"/>
    <x v="2"/>
    <n v="3.19"/>
    <n v="0"/>
    <n v="29"/>
    <n v="36"/>
    <d v="1899-12-30T00:29:36"/>
    <d v="1899-12-30T00:09:17"/>
    <s v="ZootKane"/>
    <x v="274"/>
    <n v="6.4662162162162211"/>
    <n v="0"/>
    <x v="13"/>
    <s v="3x1 mile 2 min rest"/>
    <d v="1899-12-30T04:03:07"/>
    <d v="1899-12-30T02:01:33"/>
    <d v="1899-12-30T04:03:07"/>
    <d v="1899-12-30T04:55:31"/>
    <d v="1899-12-30T02:01:33"/>
    <d v="1899-12-30T02:27:45"/>
    <n v="912"/>
    <x v="12"/>
    <x v="1"/>
    <n v="201304"/>
    <n v="17"/>
    <n v="2"/>
    <n v="22"/>
  </r>
  <r>
    <d v="2013-04-23T00:00:00"/>
    <d v="2013-04-23T00:00:00"/>
    <x v="1"/>
    <n v="11.1"/>
    <n v="0"/>
    <n v="31"/>
    <n v="1"/>
    <d v="1899-12-30T00:31:01"/>
    <d v="1899-12-30T00:02:48"/>
    <s v="YNHH"/>
    <x v="303"/>
    <n v="21.472326706072021"/>
    <n v="0"/>
    <x v="13"/>
    <m/>
    <d v="1899-12-30T05:12:58"/>
    <d v="1899-12-30T02:36:29"/>
    <d v="1899-12-30T01:13:13"/>
    <d v="1899-12-30T02:05:37"/>
    <d v="1899-12-30T00:36:36"/>
    <d v="1899-12-30T01:02:48"/>
    <n v="111"/>
    <x v="12"/>
    <x v="1"/>
    <n v="201304"/>
    <n v="17"/>
    <n v="0"/>
    <n v="23"/>
  </r>
  <r>
    <d v="2013-04-25T00:00:00"/>
    <d v="2013-04-25T00:00:00"/>
    <x v="0"/>
    <n v="1.05"/>
    <n v="0"/>
    <n v="36"/>
    <n v="1"/>
    <d v="1899-12-30T00:36:01"/>
    <d v="1899-12-30T00:34:18"/>
    <s v="Y50M"/>
    <x v="308"/>
    <n v="1.7491901897269797"/>
    <n v="0"/>
    <x v="13"/>
    <s v="1700 meters"/>
    <d v="1899-12-30T01:22:19"/>
    <d v="1899-12-30T00:41:10"/>
    <d v="1899-12-30T14:58:42"/>
    <d v="1899-12-30T15:51:06"/>
    <d v="1899-12-30T07:29:21"/>
    <d v="1899-12-30T07:55:33"/>
    <n v="2842"/>
    <x v="12"/>
    <x v="1"/>
    <n v="201304"/>
    <n v="17"/>
    <n v="1"/>
    <n v="25"/>
  </r>
  <r>
    <d v="2013-04-26T00:00:00"/>
    <d v="2013-04-26T00:00:00"/>
    <x v="2"/>
    <n v="3.1"/>
    <n v="0"/>
    <n v="26"/>
    <n v="4"/>
    <d v="1899-12-30T00:26:04"/>
    <d v="1899-12-30T00:08:25"/>
    <s v="R201301"/>
    <x v="224"/>
    <n v="7.1355498721227688"/>
    <n v="0"/>
    <x v="6"/>
    <m/>
    <d v="1899-12-30T03:40:18"/>
    <d v="1899-12-30T01:50:09"/>
    <d v="1899-12-30T03:40:18"/>
    <d v="1899-12-30T04:32:42"/>
    <d v="1899-12-30T01:50:09"/>
    <d v="1899-12-30T02:16:21"/>
    <n v="735"/>
    <x v="12"/>
    <x v="1"/>
    <n v="201304"/>
    <n v="17"/>
    <n v="0"/>
    <n v="26"/>
  </r>
  <r>
    <d v="2013-04-28T00:00:00"/>
    <d v="2013-04-28T00:00:00"/>
    <x v="1"/>
    <n v="56.5"/>
    <n v="3"/>
    <n v="49"/>
    <n v="10"/>
    <d v="1899-12-30T03:49:10"/>
    <d v="1899-12-30T00:04:03"/>
    <s v="Ciocci"/>
    <x v="309"/>
    <n v="14.792727272727285"/>
    <n v="0"/>
    <x v="14"/>
    <m/>
    <d v="1899-12-30T07:34:17"/>
    <d v="1899-12-30T03:47:08"/>
    <d v="1899-12-30T01:46:16"/>
    <d v="1899-12-30T02:38:40"/>
    <d v="1899-12-30T00:53:08"/>
    <d v="1899-12-30T01:19:20"/>
    <n v="465"/>
    <x v="12"/>
    <x v="1"/>
    <n v="201304"/>
    <n v="18"/>
    <n v="1"/>
    <n v="28"/>
  </r>
  <r>
    <d v="2013-04-29T00:00:00"/>
    <d v="2013-04-29T00:00:00"/>
    <x v="2"/>
    <n v="3"/>
    <n v="0"/>
    <n v="28"/>
    <n v="0"/>
    <d v="1899-12-30T00:28:00"/>
    <d v="1899-12-30T00:09:20"/>
    <s v="R201301"/>
    <x v="274"/>
    <n v="6.4285714285714342"/>
    <n v="0"/>
    <x v="13"/>
    <s v="6 x 1/2 mile at 7:50.  Second to Last one at 7:43.  Last one at 7:30"/>
    <d v="1899-12-30T04:04:32"/>
    <d v="1899-12-30T02:02:16"/>
    <d v="1899-12-30T04:04:32"/>
    <d v="1899-12-30T04:56:56"/>
    <d v="1899-12-30T02:02:16"/>
    <d v="1899-12-30T02:28:28"/>
    <n v="940"/>
    <x v="12"/>
    <x v="1"/>
    <n v="201304"/>
    <n v="18"/>
    <n v="0"/>
    <n v="29"/>
  </r>
  <r>
    <d v="2013-04-30T00:00:00"/>
    <d v="2013-04-30T00:00:00"/>
    <x v="1"/>
    <n v="9.7100000000000009"/>
    <n v="0"/>
    <n v="27"/>
    <n v="19"/>
    <d v="1899-12-30T00:27:19"/>
    <d v="1899-12-30T00:02:49"/>
    <s v="YNHH"/>
    <x v="303"/>
    <n v="21.32763880414889"/>
    <n v="0"/>
    <x v="13"/>
    <m/>
    <d v="1899-12-30T05:15:05"/>
    <d v="1899-12-30T02:37:33"/>
    <d v="1899-12-30T01:13:42"/>
    <d v="1899-12-30T02:06:06"/>
    <d v="1899-12-30T00:36:51"/>
    <d v="1899-12-30T01:03:03"/>
    <n v="123"/>
    <x v="12"/>
    <x v="1"/>
    <n v="201304"/>
    <n v="18"/>
    <n v="0"/>
    <n v="30"/>
  </r>
  <r>
    <d v="2013-05-01T00:00:00"/>
    <d v="2013-05-01T00:00:00"/>
    <x v="0"/>
    <n v="1.25"/>
    <n v="0"/>
    <n v="44"/>
    <n v="32"/>
    <d v="1899-12-30T00:44:32"/>
    <d v="1899-12-30T00:35:38"/>
    <s v="Y50M"/>
    <x v="308"/>
    <n v="1.6841317365269475"/>
    <n v="0"/>
    <x v="13"/>
    <s v="2000 Meters"/>
    <d v="1899-12-30T01:25:30"/>
    <d v="1899-12-30T00:42:45"/>
    <d v="1899-12-30T15:33:25"/>
    <d v="1899-12-30T16:25:49"/>
    <d v="1899-12-30T07:46:43"/>
    <d v="1899-12-30T08:12:55"/>
    <n v="2885"/>
    <x v="12"/>
    <x v="2"/>
    <n v="201305"/>
    <n v="18"/>
    <n v="0"/>
    <n v="1"/>
  </r>
  <r>
    <d v="2013-05-02T00:00:00"/>
    <d v="2013-05-02T00:00:00"/>
    <x v="2"/>
    <n v="3.85"/>
    <n v="0"/>
    <n v="38"/>
    <n v="28"/>
    <d v="1899-12-30T00:38:28"/>
    <d v="1899-12-30T00:09:59"/>
    <s v="ZootKane"/>
    <x v="230"/>
    <n v="6.0051993067591027"/>
    <n v="0"/>
    <x v="14"/>
    <m/>
    <d v="1899-12-30T04:21:46"/>
    <d v="1899-12-30T02:10:53"/>
    <d v="1899-12-30T04:21:46"/>
    <d v="1899-12-30T05:14:10"/>
    <d v="1899-12-30T02:10:53"/>
    <d v="1899-12-30T02:37:05"/>
    <n v="1400"/>
    <x v="12"/>
    <x v="2"/>
    <n v="201305"/>
    <n v="18"/>
    <n v="0"/>
    <n v="2"/>
  </r>
  <r>
    <d v="2013-05-03T00:00:00"/>
    <d v="2013-05-03T00:00:00"/>
    <x v="2"/>
    <n v="7.9"/>
    <n v="1"/>
    <n v="8"/>
    <n v="1"/>
    <d v="1899-12-30T01:08:01"/>
    <d v="1899-12-30T00:08:37"/>
    <s v="R201301"/>
    <x v="310"/>
    <n v="6.9688801764273522"/>
    <n v="0"/>
    <x v="6"/>
    <s v="Start Time 12:31"/>
    <d v="1899-12-30T03:45:34"/>
    <d v="1899-12-30T01:52:47"/>
    <d v="1899-12-30T03:45:34"/>
    <d v="1899-12-30T04:37:58"/>
    <d v="1899-12-30T01:52:47"/>
    <d v="1899-12-30T02:18:59"/>
    <n v="756"/>
    <x v="12"/>
    <x v="2"/>
    <n v="201305"/>
    <n v="18"/>
    <n v="0"/>
    <n v="3"/>
  </r>
  <r>
    <d v="2013-05-03T00:00:00"/>
    <d v="2013-05-03T00:00:00"/>
    <x v="2"/>
    <n v="3.92"/>
    <n v="0"/>
    <n v="32"/>
    <n v="55"/>
    <d v="1899-12-30T00:32:55"/>
    <d v="1899-12-30T00:08:24"/>
    <s v="R201301"/>
    <x v="311"/>
    <n v="7.145316455696209"/>
    <n v="0"/>
    <x v="6"/>
    <s v="Night Run Started at 9:27"/>
    <d v="1899-12-30T03:40:00"/>
    <d v="1899-12-30T01:50:00"/>
    <d v="1899-12-30T03:40:00"/>
    <d v="1899-12-30T04:32:24"/>
    <d v="1899-12-30T01:50:00"/>
    <d v="1899-12-30T02:16:12"/>
    <n v="733"/>
    <x v="12"/>
    <x v="2"/>
    <n v="201305"/>
    <n v="18"/>
    <n v="0"/>
    <n v="3"/>
  </r>
  <r>
    <d v="2013-05-04T00:00:00"/>
    <d v="2013-05-04T00:00:00"/>
    <x v="2"/>
    <n v="5.63"/>
    <n v="0"/>
    <n v="50"/>
    <n v="23"/>
    <d v="1899-12-30T00:50:23"/>
    <d v="1899-12-30T00:08:57"/>
    <s v="R201301"/>
    <x v="312"/>
    <n v="6.7045980813761208"/>
    <n v="0"/>
    <x v="6"/>
    <s v="Start Time 5:49"/>
    <d v="1899-12-30T03:54:28"/>
    <d v="1899-12-30T01:57:14"/>
    <d v="1899-12-30T03:54:28"/>
    <d v="1899-12-30T04:46:52"/>
    <d v="1899-12-30T01:57:14"/>
    <d v="1899-12-30T02:23:26"/>
    <n v="804"/>
    <x v="12"/>
    <x v="2"/>
    <n v="201305"/>
    <n v="18"/>
    <n v="0"/>
    <n v="4"/>
  </r>
  <r>
    <d v="2013-05-06T00:00:00"/>
    <d v="2013-05-06T00:00:00"/>
    <x v="2"/>
    <n v="3.37"/>
    <n v="0"/>
    <n v="32"/>
    <n v="50"/>
    <d v="1899-12-30T00:32:50"/>
    <d v="1899-12-30T00:09:45"/>
    <s v="R201301"/>
    <x v="274"/>
    <n v="6.1583756345177703"/>
    <n v="0"/>
    <x v="13"/>
    <s v="12 2min at 8min mile"/>
    <d v="1899-12-30T04:15:16"/>
    <d v="1899-12-30T02:07:38"/>
    <d v="1899-12-30T04:15:16"/>
    <d v="1899-12-30T05:07:40"/>
    <d v="1899-12-30T02:07:38"/>
    <d v="1899-12-30T02:33:50"/>
    <n v="1209"/>
    <x v="12"/>
    <x v="2"/>
    <n v="201305"/>
    <n v="19"/>
    <n v="1"/>
    <n v="6"/>
  </r>
  <r>
    <d v="2013-05-07T00:00:00"/>
    <d v="2013-05-07T00:00:00"/>
    <x v="1"/>
    <n v="25.6"/>
    <n v="1"/>
    <n v="45"/>
    <n v="27"/>
    <d v="1899-12-30T01:45:27"/>
    <d v="1899-12-30T00:04:07"/>
    <s v="Ciocci"/>
    <x v="313"/>
    <n v="14.566145092460895"/>
    <n v="0"/>
    <x v="6"/>
    <s v="http://app.strava.com/activities/52856200"/>
    <d v="1899-12-30T07:41:21"/>
    <d v="1899-12-30T03:50:40"/>
    <d v="1899-12-30T01:47:55"/>
    <d v="1899-12-30T02:40:19"/>
    <d v="1899-12-30T00:53:58"/>
    <d v="1899-12-30T01:20:10"/>
    <n v="484"/>
    <x v="12"/>
    <x v="2"/>
    <n v="201305"/>
    <n v="19"/>
    <n v="0"/>
    <n v="7"/>
  </r>
  <r>
    <d v="2013-05-07T00:00:00"/>
    <d v="2013-05-07T00:00:00"/>
    <x v="1"/>
    <n v="24.8"/>
    <n v="1"/>
    <n v="55"/>
    <n v="48"/>
    <d v="1899-12-30T01:55:48"/>
    <d v="1899-12-30T00:04:40"/>
    <s v="Ciocci"/>
    <x v="314"/>
    <n v="12.849740932642497"/>
    <n v="0"/>
    <x v="2"/>
    <s v="http://app.strava.com/activities/52992457"/>
    <d v="1899-12-30T08:42:58"/>
    <d v="1899-12-30T04:21:29"/>
    <d v="1899-12-30T02:02:20"/>
    <d v="1899-12-30T02:54:44"/>
    <d v="1899-12-30T01:01:10"/>
    <d v="1899-12-30T01:27:22"/>
    <n v="621"/>
    <x v="12"/>
    <x v="2"/>
    <n v="201305"/>
    <n v="19"/>
    <n v="0"/>
    <n v="7"/>
  </r>
  <r>
    <d v="2013-05-08T00:00:00"/>
    <d v="2013-05-08T00:00:00"/>
    <x v="0"/>
    <n v="0.65"/>
    <n v="0"/>
    <n v="22"/>
    <n v="18"/>
    <d v="1899-12-30T00:22:18"/>
    <d v="1899-12-30T00:34:18"/>
    <s v="Y50M"/>
    <x v="308"/>
    <n v="1.7488789237668174"/>
    <n v="0"/>
    <x v="13"/>
    <m/>
    <d v="1899-12-30T01:22:20"/>
    <d v="1899-12-30T00:41:10"/>
    <d v="1899-12-30T14:58:52"/>
    <d v="1899-12-30T15:51:16"/>
    <d v="1899-12-30T07:29:26"/>
    <d v="1899-12-30T07:55:38"/>
    <n v="2843"/>
    <x v="12"/>
    <x v="2"/>
    <n v="201305"/>
    <n v="19"/>
    <n v="0"/>
    <n v="8"/>
  </r>
  <r>
    <d v="2013-05-09T00:00:00"/>
    <d v="2013-05-09T00:00:00"/>
    <x v="2"/>
    <n v="3.1"/>
    <n v="0"/>
    <n v="26"/>
    <n v="36"/>
    <d v="1899-12-30T00:26:36"/>
    <d v="1899-12-30T00:08:35"/>
    <s v="R201301"/>
    <x v="224"/>
    <n v="6.9924812030075234"/>
    <n v="0"/>
    <x v="2"/>
    <s v="http://app.strava.com/activities/53282964"/>
    <d v="1899-12-30T03:44:49"/>
    <d v="1899-12-30T01:52:24"/>
    <d v="1899-12-30T03:44:49"/>
    <d v="1899-12-30T04:37:13"/>
    <d v="1899-12-30T01:52:24"/>
    <d v="1899-12-30T02:18:36"/>
    <n v="753"/>
    <x v="12"/>
    <x v="2"/>
    <n v="201305"/>
    <n v="19"/>
    <n v="0"/>
    <n v="9"/>
  </r>
  <r>
    <d v="2013-05-10T00:00:00"/>
    <d v="2013-05-10T00:00:00"/>
    <x v="2"/>
    <n v="5"/>
    <n v="0"/>
    <n v="43"/>
    <n v="48"/>
    <d v="1899-12-30T00:43:48"/>
    <d v="1899-12-30T00:08:46"/>
    <s v="R201301"/>
    <x v="315"/>
    <n v="6.8493150684931567"/>
    <n v="0"/>
    <x v="2"/>
    <m/>
    <d v="1899-12-30T03:49:31"/>
    <d v="1899-12-30T01:54:45"/>
    <d v="1899-12-30T03:49:31"/>
    <d v="1899-12-30T04:41:55"/>
    <d v="1899-12-30T01:54:45"/>
    <d v="1899-12-30T02:20:57"/>
    <n v="775"/>
    <x v="12"/>
    <x v="2"/>
    <n v="201305"/>
    <n v="19"/>
    <n v="0"/>
    <n v="10"/>
  </r>
  <r>
    <d v="2013-05-13T00:00:00"/>
    <d v="2013-05-13T00:00:00"/>
    <x v="2"/>
    <n v="2.84"/>
    <n v="0"/>
    <n v="25"/>
    <n v="31"/>
    <d v="1899-12-30T00:25:31"/>
    <d v="1899-12-30T00:08:59"/>
    <s v="R201301"/>
    <x v="274"/>
    <n v="6.6779882429784507"/>
    <n v="0"/>
    <x v="13"/>
    <s v="6x.25 at sub 8"/>
    <d v="1899-12-30T03:55:24"/>
    <d v="1899-12-30T01:57:42"/>
    <d v="1899-12-30T03:55:24"/>
    <d v="1899-12-30T04:47:48"/>
    <d v="1899-12-30T01:57:42"/>
    <d v="1899-12-30T02:23:54"/>
    <n v="813"/>
    <x v="12"/>
    <x v="2"/>
    <n v="201305"/>
    <n v="20"/>
    <n v="2"/>
    <n v="13"/>
  </r>
  <r>
    <d v="2013-05-14T00:00:00"/>
    <d v="2013-05-14T00:00:00"/>
    <x v="1"/>
    <n v="14"/>
    <n v="0"/>
    <n v="38"/>
    <n v="30"/>
    <d v="1899-12-30T00:38:30"/>
    <d v="1899-12-30T00:02:45"/>
    <s v="YNHH"/>
    <x v="303"/>
    <n v="21.818181818181834"/>
    <n v="0"/>
    <x v="13"/>
    <s v="Spin Class"/>
    <d v="1899-12-30T05:08:00"/>
    <d v="1899-12-30T02:34:00"/>
    <d v="1899-12-30T01:12:03"/>
    <d v="1899-12-30T02:04:27"/>
    <d v="1899-12-30T00:36:01"/>
    <d v="1899-12-30T01:02:14"/>
    <n v="96"/>
    <x v="12"/>
    <x v="2"/>
    <n v="201305"/>
    <n v="20"/>
    <n v="0"/>
    <n v="14"/>
  </r>
  <r>
    <d v="2013-05-16T00:00:00"/>
    <d v="2013-05-16T00:00:00"/>
    <x v="1"/>
    <n v="25"/>
    <n v="1"/>
    <n v="40"/>
    <n v="0"/>
    <d v="1899-12-30T01:40:00"/>
    <d v="1899-12-30T00:04:00"/>
    <s v="Ciocci"/>
    <x v="313"/>
    <n v="15.000000000000014"/>
    <n v="0"/>
    <x v="2"/>
    <s v="http://app.strava.com/activities/54491605"/>
    <d v="1899-12-30T07:28:00"/>
    <d v="1899-12-30T03:44:00"/>
    <d v="1899-12-30T01:44:48"/>
    <d v="1899-12-30T02:37:12"/>
    <d v="1899-12-30T00:52:24"/>
    <d v="1899-12-30T01:18:36"/>
    <n v="426"/>
    <x v="12"/>
    <x v="2"/>
    <n v="201305"/>
    <n v="20"/>
    <n v="1"/>
    <n v="16"/>
  </r>
  <r>
    <d v="2013-05-16T00:00:00"/>
    <d v="2013-05-16T00:00:00"/>
    <x v="1"/>
    <n v="25"/>
    <n v="1"/>
    <n v="59"/>
    <n v="48"/>
    <d v="1899-12-30T01:59:48"/>
    <d v="1899-12-30T00:04:48"/>
    <s v="Ciocci"/>
    <x v="314"/>
    <n v="12.520868113522546"/>
    <n v="0"/>
    <x v="2"/>
    <s v="http://app.strava.com/activities/54577819"/>
    <d v="1899-12-30T08:56:42"/>
    <d v="1899-12-30T04:28:21"/>
    <d v="1899-12-30T02:05:33"/>
    <d v="1899-12-30T02:57:57"/>
    <d v="1899-12-30T01:02:47"/>
    <d v="1899-12-30T01:28:59"/>
    <n v="637"/>
    <x v="12"/>
    <x v="2"/>
    <n v="201305"/>
    <n v="20"/>
    <n v="0"/>
    <n v="16"/>
  </r>
  <r>
    <d v="2013-05-17T00:00:00"/>
    <d v="2013-05-17T00:00:00"/>
    <x v="2"/>
    <n v="5.4"/>
    <n v="0"/>
    <n v="49"/>
    <n v="52"/>
    <d v="1899-12-30T00:49:52"/>
    <d v="1899-12-30T00:09:14"/>
    <s v="R201301"/>
    <x v="316"/>
    <n v="6.4973262032085621"/>
    <n v="0"/>
    <x v="2"/>
    <m/>
    <d v="1899-12-30T04:01:57"/>
    <d v="1899-12-30T02:00:58"/>
    <d v="1899-12-30T04:01:57"/>
    <d v="1899-12-30T04:54:21"/>
    <d v="1899-12-30T02:00:58"/>
    <d v="1899-12-30T02:27:10"/>
    <n v="883"/>
    <x v="12"/>
    <x v="2"/>
    <n v="201305"/>
    <n v="20"/>
    <n v="0"/>
    <n v="17"/>
  </r>
  <r>
    <d v="2013-05-19T00:00:00"/>
    <d v="2013-05-19T00:00:00"/>
    <x v="1"/>
    <n v="87.1"/>
    <n v="5"/>
    <n v="50"/>
    <n v="57"/>
    <d v="1899-12-30T05:50:57"/>
    <d v="1899-12-30T00:04:02"/>
    <s v="Ciocci"/>
    <x v="317"/>
    <n v="14.891010115401064"/>
    <n v="134"/>
    <x v="18"/>
    <s v="http://app.strava.com/activities/55114194"/>
    <d v="1899-12-30T07:31:17"/>
    <d v="1899-12-30T03:45:38"/>
    <d v="1899-12-30T01:45:34"/>
    <d v="1899-12-30T02:37:58"/>
    <d v="1899-12-30T00:52:47"/>
    <d v="1899-12-30T01:18:59"/>
    <n v="457"/>
    <x v="12"/>
    <x v="2"/>
    <n v="201305"/>
    <n v="21"/>
    <n v="1"/>
    <n v="19"/>
  </r>
  <r>
    <d v="2013-05-20T00:00:00"/>
    <d v="2013-05-20T00:00:00"/>
    <x v="2"/>
    <n v="4.1399999999999997"/>
    <n v="0"/>
    <n v="38"/>
    <n v="47"/>
    <d v="1899-12-30T00:38:47"/>
    <d v="1899-12-30T00:09:22"/>
    <s v="R201301"/>
    <x v="274"/>
    <n v="6.4048130640309457"/>
    <n v="0"/>
    <x v="13"/>
    <m/>
    <d v="1899-12-30T04:05:26"/>
    <d v="1899-12-30T02:02:43"/>
    <d v="1899-12-30T04:05:26"/>
    <d v="1899-12-30T04:57:50"/>
    <d v="1899-12-30T02:02:43"/>
    <d v="1899-12-30T02:28:55"/>
    <n v="956"/>
    <x v="12"/>
    <x v="2"/>
    <n v="201305"/>
    <n v="21"/>
    <n v="0"/>
    <n v="20"/>
  </r>
  <r>
    <d v="2013-05-21T00:00:00"/>
    <d v="2013-05-21T00:00:00"/>
    <x v="1"/>
    <n v="11"/>
    <n v="0"/>
    <n v="30"/>
    <n v="38"/>
    <d v="1899-12-30T00:30:38"/>
    <d v="1899-12-30T00:02:47"/>
    <s v="YNHH"/>
    <x v="303"/>
    <n v="21.545157780195883"/>
    <n v="0"/>
    <x v="13"/>
    <m/>
    <d v="1899-12-30T05:11:54"/>
    <d v="1899-12-30T02:35:57"/>
    <d v="1899-12-30T01:12:58"/>
    <d v="1899-12-30T02:05:22"/>
    <d v="1899-12-30T00:36:29"/>
    <d v="1899-12-30T01:02:41"/>
    <n v="109"/>
    <x v="12"/>
    <x v="2"/>
    <n v="201305"/>
    <n v="21"/>
    <n v="0"/>
    <n v="21"/>
  </r>
  <r>
    <d v="2013-05-23T00:00:00"/>
    <d v="2013-05-23T00:00:00"/>
    <x v="0"/>
    <n v="0.8"/>
    <n v="0"/>
    <n v="25"/>
    <n v="50"/>
    <d v="1899-12-30T00:25:50"/>
    <d v="1899-12-30T00:32:17"/>
    <s v="Ewood"/>
    <x v="318"/>
    <n v="1.8580645161290339"/>
    <n v="0"/>
    <x v="6"/>
    <s v="26 laps"/>
    <d v="1899-12-30T01:17:30"/>
    <d v="1899-12-30T00:38:45"/>
    <d v="1899-12-30T14:06:02"/>
    <d v="1899-12-30T14:58:27"/>
    <d v="1899-12-30T07:03:01"/>
    <d v="1899-12-30T07:29:13"/>
    <n v="2788"/>
    <x v="12"/>
    <x v="2"/>
    <n v="201305"/>
    <n v="21"/>
    <n v="1"/>
    <n v="23"/>
  </r>
  <r>
    <d v="2013-05-23T00:00:00"/>
    <d v="2013-05-23T00:00:00"/>
    <x v="1"/>
    <n v="10.3"/>
    <n v="0"/>
    <n v="30"/>
    <n v="0"/>
    <d v="1899-12-30T00:30:00"/>
    <d v="1899-12-30T00:02:55"/>
    <s v="YNHH"/>
    <x v="303"/>
    <n v="20.600000000000019"/>
    <n v="0"/>
    <x v="13"/>
    <s v="Spin Class"/>
    <d v="1899-12-30T05:26:13"/>
    <d v="1899-12-30T02:43:06"/>
    <d v="1899-12-30T01:16:19"/>
    <d v="1899-12-30T02:08:43"/>
    <d v="1899-12-30T00:38:09"/>
    <d v="1899-12-30T01:04:21"/>
    <n v="154"/>
    <x v="12"/>
    <x v="2"/>
    <n v="201305"/>
    <n v="21"/>
    <n v="0"/>
    <n v="23"/>
  </r>
  <r>
    <d v="2013-05-23T00:00:00"/>
    <d v="2013-05-23T00:00:00"/>
    <x v="2"/>
    <n v="1.76"/>
    <n v="0"/>
    <n v="15"/>
    <n v="0"/>
    <d v="1899-12-30T00:15:00"/>
    <d v="1899-12-30T00:08:31"/>
    <s v="R201301"/>
    <x v="274"/>
    <n v="7.0400000000000054"/>
    <n v="0"/>
    <x v="13"/>
    <m/>
    <d v="1899-12-30T03:43:18"/>
    <d v="1899-12-30T01:51:39"/>
    <d v="1899-12-30T03:43:18"/>
    <d v="1899-12-30T04:35:42"/>
    <d v="1899-12-30T01:51:39"/>
    <d v="1899-12-30T02:17:51"/>
    <n v="746"/>
    <x v="12"/>
    <x v="2"/>
    <n v="201305"/>
    <n v="21"/>
    <n v="0"/>
    <n v="23"/>
  </r>
  <r>
    <d v="2013-05-24T00:00:00"/>
    <d v="2013-05-24T00:00:00"/>
    <x v="2"/>
    <n v="8.1999999999999993"/>
    <n v="1"/>
    <n v="20"/>
    <n v="55"/>
    <d v="1899-12-30T01:20:55"/>
    <d v="1899-12-30T00:09:52"/>
    <s v="R201301"/>
    <x v="319"/>
    <n v="6.0803295571575733"/>
    <n v="0"/>
    <x v="18"/>
    <s v="http://runkeeper.com/user/ctkeane/activity/185068218"/>
    <d v="1899-12-30T04:18:32"/>
    <d v="1899-12-30T02:09:16"/>
    <d v="1899-12-30T04:18:32"/>
    <d v="1899-12-30T05:10:56"/>
    <d v="1899-12-30T02:09:16"/>
    <d v="1899-12-30T02:35:28"/>
    <n v="1316"/>
    <x v="12"/>
    <x v="2"/>
    <n v="201305"/>
    <n v="21"/>
    <n v="0"/>
    <n v="24"/>
  </r>
  <r>
    <d v="2013-05-26T00:00:00"/>
    <d v="2013-05-26T00:00:00"/>
    <x v="0"/>
    <n v="0.4"/>
    <n v="0"/>
    <n v="15"/>
    <n v="0"/>
    <d v="1899-12-30T00:15:00"/>
    <d v="1899-12-30T00:37:30"/>
    <s v="Lake"/>
    <x v="320"/>
    <n v="1.6000000000000014"/>
    <n v="0"/>
    <x v="25"/>
    <m/>
    <d v="1899-12-30T01:30:00"/>
    <d v="1899-12-30T00:45:00"/>
    <d v="1899-12-30T16:22:30"/>
    <d v="1899-12-30T17:14:54"/>
    <d v="1899-12-30T08:11:15"/>
    <d v="1899-12-30T08:37:27"/>
    <n v="2940"/>
    <x v="12"/>
    <x v="2"/>
    <n v="201305"/>
    <n v="22"/>
    <n v="1"/>
    <n v="26"/>
  </r>
  <r>
    <d v="2013-05-27T00:00:00"/>
    <d v="2013-05-27T00:00:00"/>
    <x v="1"/>
    <n v="64.2"/>
    <n v="4"/>
    <n v="9"/>
    <n v="48"/>
    <d v="1899-12-30T04:09:48"/>
    <d v="1899-12-30T00:03:53"/>
    <s v="Ciocci"/>
    <x v="321"/>
    <n v="15.420336269015223"/>
    <n v="0"/>
    <x v="6"/>
    <s v="http://app.strava.com/activities/56636675"/>
    <d v="1899-12-30T07:15:47"/>
    <d v="1899-12-30T03:37:54"/>
    <d v="1899-12-30T01:41:57"/>
    <d v="1899-12-30T02:34:21"/>
    <d v="1899-12-30T00:50:58"/>
    <d v="1899-12-30T01:17:10"/>
    <n v="386"/>
    <x v="12"/>
    <x v="2"/>
    <n v="201305"/>
    <n v="22"/>
    <n v="0"/>
    <n v="27"/>
  </r>
  <r>
    <d v="2013-05-28T00:00:00"/>
    <d v="2013-05-28T00:00:00"/>
    <x v="1"/>
    <n v="10"/>
    <n v="0"/>
    <n v="26"/>
    <n v="10"/>
    <d v="1899-12-30T00:26:10"/>
    <d v="1899-12-30T00:02:37"/>
    <s v="YNHH"/>
    <x v="303"/>
    <n v="22.9299363057325"/>
    <n v="0"/>
    <x v="13"/>
    <m/>
    <d v="1899-12-30T04:53:04"/>
    <d v="1899-12-30T02:26:32"/>
    <d v="1899-12-30T01:08:33"/>
    <d v="1899-12-30T02:00:57"/>
    <d v="1899-12-30T00:34:17"/>
    <d v="1899-12-30T01:00:29"/>
    <n v="60"/>
    <x v="12"/>
    <x v="2"/>
    <n v="201305"/>
    <n v="22"/>
    <n v="0"/>
    <n v="28"/>
  </r>
  <r>
    <d v="2013-05-29T00:00:00"/>
    <d v="2013-05-29T00:00:00"/>
    <x v="0"/>
    <n v="0.53"/>
    <n v="0"/>
    <n v="19"/>
    <n v="25"/>
    <d v="1899-12-30T00:19:25"/>
    <d v="1899-12-30T00:36:38"/>
    <s v="Ewood"/>
    <x v="318"/>
    <n v="1.6377682403433489"/>
    <n v="0"/>
    <x v="6"/>
    <s v="19 Laps"/>
    <d v="1899-12-30T01:27:55"/>
    <d v="1899-12-30T00:43:58"/>
    <d v="1899-12-30T15:59:51"/>
    <d v="1899-12-30T16:52:15"/>
    <d v="1899-12-30T07:59:55"/>
    <d v="1899-12-30T08:26:07"/>
    <n v="2920"/>
    <x v="12"/>
    <x v="2"/>
    <n v="201305"/>
    <n v="22"/>
    <n v="0"/>
    <n v="29"/>
  </r>
  <r>
    <d v="2013-05-30T00:00:00"/>
    <d v="2013-05-30T00:00:00"/>
    <x v="2"/>
    <n v="3.65"/>
    <n v="0"/>
    <n v="34"/>
    <n v="31"/>
    <d v="1899-12-30T00:34:31"/>
    <d v="1899-12-30T00:09:27"/>
    <s v="R201301"/>
    <x v="322"/>
    <n v="6.3447609850313906"/>
    <n v="0"/>
    <x v="4"/>
    <s v="http://runkeeper.com/user/ctkeane/activity/187805135"/>
    <d v="1899-12-30T04:07:46"/>
    <d v="1899-12-30T02:03:53"/>
    <d v="1899-12-30T04:07:46"/>
    <d v="1899-12-30T05:00:10"/>
    <d v="1899-12-30T02:03:53"/>
    <d v="1899-12-30T02:30:05"/>
    <n v="1002"/>
    <x v="12"/>
    <x v="2"/>
    <n v="201305"/>
    <n v="22"/>
    <n v="0"/>
    <n v="30"/>
  </r>
  <r>
    <d v="2013-06-01T00:00:00"/>
    <d v="2013-06-01T00:00:00"/>
    <x v="0"/>
    <n v="0.5"/>
    <n v="0"/>
    <n v="17"/>
    <n v="0"/>
    <d v="1899-12-30T00:17:00"/>
    <d v="1899-12-30T00:34:00"/>
    <s v="Lake"/>
    <x v="320"/>
    <n v="1.7647058823529427"/>
    <n v="0"/>
    <x v="6"/>
    <s v="Quick swim"/>
    <d v="1899-12-30T01:21:36"/>
    <d v="1899-12-30T00:40:48"/>
    <d v="1899-12-30T14:50:48"/>
    <d v="1899-12-30T15:43:12"/>
    <d v="1899-12-30T07:25:24"/>
    <d v="1899-12-30T07:51:36"/>
    <n v="2835"/>
    <x v="12"/>
    <x v="3"/>
    <n v="201306"/>
    <n v="22"/>
    <n v="1"/>
    <n v="1"/>
  </r>
  <r>
    <d v="2013-06-02T00:00:00"/>
    <d v="2013-06-02T00:00:00"/>
    <x v="0"/>
    <n v="1.2"/>
    <n v="0"/>
    <n v="41"/>
    <n v="52"/>
    <d v="1899-12-30T00:41:52"/>
    <d v="1899-12-30T00:34:53"/>
    <s v="Lake"/>
    <x v="197"/>
    <n v="1.7197452229299375"/>
    <n v="0"/>
    <x v="4"/>
    <m/>
    <d v="1899-12-30T01:23:44"/>
    <d v="1899-12-30T00:41:52"/>
    <d v="1899-12-30T15:14:05"/>
    <d v="1899-12-30T16:06:29"/>
    <d v="1899-12-30T07:37:03"/>
    <d v="1899-12-30T08:03:15"/>
    <n v="2856"/>
    <x v="12"/>
    <x v="3"/>
    <n v="201306"/>
    <n v="23"/>
    <n v="0"/>
    <n v="2"/>
  </r>
  <r>
    <d v="2013-06-02T00:00:00"/>
    <d v="2013-06-02T00:00:00"/>
    <x v="1"/>
    <n v="56"/>
    <n v="3"/>
    <n v="15"/>
    <n v="53"/>
    <d v="1899-12-30T03:15:53"/>
    <d v="1899-12-30T00:03:30"/>
    <s v="Ciocci"/>
    <x v="197"/>
    <n v="17.153067301965468"/>
    <n v="154"/>
    <x v="4"/>
    <m/>
    <d v="1899-12-30T06:31:46"/>
    <d v="1899-12-30T03:15:53"/>
    <d v="1899-12-30T01:31:39"/>
    <d v="1899-12-30T02:24:03"/>
    <d v="1899-12-30T00:45:49"/>
    <d v="1899-12-30T01:12:01"/>
    <n v="259"/>
    <x v="12"/>
    <x v="3"/>
    <n v="201306"/>
    <n v="23"/>
    <n v="0"/>
    <n v="2"/>
  </r>
  <r>
    <d v="2013-06-02T00:00:00"/>
    <d v="2013-06-02T00:00:00"/>
    <x v="2"/>
    <n v="13.1"/>
    <n v="2"/>
    <n v="46"/>
    <n v="5"/>
    <d v="1899-12-30T02:46:05"/>
    <d v="1899-12-30T00:12:41"/>
    <s v="R201301"/>
    <x v="197"/>
    <n v="4.7325639739086833"/>
    <n v="161"/>
    <x v="4"/>
    <m/>
    <d v="1899-12-30T05:32:10"/>
    <d v="1899-12-30T02:46:05"/>
    <d v="1899-12-30T05:32:10"/>
    <d v="1899-12-30T06:24:34"/>
    <d v="1899-12-30T02:46:05"/>
    <d v="1899-12-30T03:12:17"/>
    <n v="2534"/>
    <x v="12"/>
    <x v="3"/>
    <n v="201306"/>
    <n v="23"/>
    <n v="0"/>
    <n v="2"/>
  </r>
  <r>
    <d v="2013-06-02T00:00:00"/>
    <d v="2013-06-02T00:00:00"/>
    <x v="8"/>
    <n v="1"/>
    <n v="0"/>
    <n v="9"/>
    <n v="26"/>
    <d v="1899-12-30T00:09:26"/>
    <d v="1899-12-30T00:09:26"/>
    <s v="R201301"/>
    <x v="323"/>
    <n v="6.3604240282685556"/>
    <n v="0"/>
    <x v="4"/>
    <m/>
    <d v="1899-12-30T00:00:00"/>
    <d v="1899-12-30T00:00:00"/>
    <d v="1899-12-30T04:07:09"/>
    <d v="1899-12-30T04:59:33"/>
    <d v="1899-12-30T02:03:35"/>
    <d v="1899-12-30T02:29:47"/>
    <n v="989"/>
    <x v="12"/>
    <x v="3"/>
    <n v="201306"/>
    <n v="23"/>
    <n v="0"/>
    <n v="2"/>
  </r>
  <r>
    <d v="2013-06-02T00:00:00"/>
    <d v="2013-06-02T00:00:00"/>
    <x v="9"/>
    <n v="1"/>
    <n v="0"/>
    <n v="11"/>
    <n v="12"/>
    <d v="1899-12-30T00:11:12"/>
    <d v="1899-12-30T00:11:12"/>
    <s v="R201301"/>
    <x v="323"/>
    <n v="5.3571428571428621"/>
    <n v="0"/>
    <x v="4"/>
    <m/>
    <d v="1899-12-30T00:00:00"/>
    <d v="1899-12-30T00:00:00"/>
    <d v="1899-12-30T04:53:26"/>
    <d v="1899-12-30T05:45:50"/>
    <d v="1899-12-30T02:26:43"/>
    <d v="1899-12-30T02:52:55"/>
    <n v="2155"/>
    <x v="12"/>
    <x v="3"/>
    <n v="201306"/>
    <n v="23"/>
    <n v="0"/>
    <n v="2"/>
  </r>
  <r>
    <d v="2013-06-02T00:00:00"/>
    <d v="2013-06-02T00:00:00"/>
    <x v="10"/>
    <n v="1"/>
    <n v="0"/>
    <n v="12"/>
    <n v="35"/>
    <d v="1899-12-30T00:12:35"/>
    <d v="1899-12-30T00:12:35"/>
    <s v="R201301"/>
    <x v="323"/>
    <n v="4.7682119205298052"/>
    <n v="0"/>
    <x v="4"/>
    <m/>
    <d v="1899-12-30T00:00:00"/>
    <d v="1899-12-30T00:00:00"/>
    <d v="1899-12-30T05:29:41"/>
    <d v="1899-12-30T06:22:05"/>
    <d v="1899-12-30T02:44:50"/>
    <d v="1899-12-30T03:11:03"/>
    <n v="2522"/>
    <x v="12"/>
    <x v="3"/>
    <n v="201306"/>
    <n v="23"/>
    <n v="0"/>
    <n v="2"/>
  </r>
  <r>
    <d v="2013-06-02T00:00:00"/>
    <d v="2013-06-02T00:00:00"/>
    <x v="11"/>
    <n v="1"/>
    <n v="0"/>
    <n v="13"/>
    <n v="11"/>
    <d v="1899-12-30T00:13:11"/>
    <d v="1899-12-30T00:13:11"/>
    <s v="R201301"/>
    <x v="323"/>
    <n v="4.5512010113780059"/>
    <n v="0"/>
    <x v="4"/>
    <m/>
    <d v="1899-12-30T00:00:00"/>
    <d v="1899-12-30T00:00:00"/>
    <d v="1899-12-30T05:45:24"/>
    <d v="1899-12-30T06:37:48"/>
    <d v="1899-12-30T02:52:42"/>
    <d v="1899-12-30T03:18:54"/>
    <n v="2575"/>
    <x v="12"/>
    <x v="3"/>
    <n v="201306"/>
    <n v="23"/>
    <n v="0"/>
    <n v="2"/>
  </r>
  <r>
    <d v="2013-06-02T00:00:00"/>
    <d v="2013-06-02T00:00:00"/>
    <x v="12"/>
    <n v="1"/>
    <n v="0"/>
    <n v="14"/>
    <n v="23"/>
    <d v="1899-12-30T00:14:23"/>
    <d v="1899-12-30T00:14:23"/>
    <s v="R201301"/>
    <x v="323"/>
    <n v="4.1714947856315208"/>
    <n v="0"/>
    <x v="4"/>
    <m/>
    <d v="1899-12-30T00:00:00"/>
    <d v="1899-12-30T00:00:00"/>
    <d v="1899-12-30T06:16:51"/>
    <d v="1899-12-30T07:09:15"/>
    <d v="1899-12-30T03:08:25"/>
    <d v="1899-12-30T03:34:37"/>
    <n v="2658"/>
    <x v="12"/>
    <x v="3"/>
    <n v="201306"/>
    <n v="23"/>
    <n v="0"/>
    <n v="2"/>
  </r>
  <r>
    <d v="2013-06-02T00:00:00"/>
    <d v="2013-06-02T00:00:00"/>
    <x v="13"/>
    <n v="1"/>
    <n v="0"/>
    <n v="12"/>
    <n v="52"/>
    <d v="1899-12-30T00:12:52"/>
    <d v="1899-12-30T00:12:52"/>
    <s v="R201301"/>
    <x v="323"/>
    <n v="4.6632124352331639"/>
    <n v="0"/>
    <x v="4"/>
    <m/>
    <d v="1899-12-30T00:00:00"/>
    <d v="1899-12-30T00:00:00"/>
    <d v="1899-12-30T05:37:06"/>
    <d v="1899-12-30T06:29:30"/>
    <d v="1899-12-30T02:48:33"/>
    <d v="1899-12-30T03:14:45"/>
    <n v="2550"/>
    <x v="12"/>
    <x v="3"/>
    <n v="201306"/>
    <n v="23"/>
    <n v="0"/>
    <n v="2"/>
  </r>
  <r>
    <d v="2013-06-02T00:00:00"/>
    <d v="2013-06-02T00:00:00"/>
    <x v="14"/>
    <n v="1"/>
    <n v="0"/>
    <n v="13"/>
    <n v="18"/>
    <d v="1899-12-30T00:13:18"/>
    <d v="1899-12-30T00:13:18"/>
    <s v="R201301"/>
    <x v="323"/>
    <n v="4.5112781954887247"/>
    <n v="0"/>
    <x v="4"/>
    <m/>
    <d v="1899-12-30T00:00:00"/>
    <d v="1899-12-30T00:00:00"/>
    <d v="1899-12-30T05:48:28"/>
    <d v="1899-12-30T06:40:52"/>
    <d v="1899-12-30T02:54:14"/>
    <d v="1899-12-30T03:20:26"/>
    <n v="2586"/>
    <x v="12"/>
    <x v="3"/>
    <n v="201306"/>
    <n v="23"/>
    <n v="0"/>
    <n v="2"/>
  </r>
  <r>
    <d v="2013-06-02T00:00:00"/>
    <d v="2013-06-02T00:00:00"/>
    <x v="15"/>
    <n v="1"/>
    <n v="0"/>
    <n v="13"/>
    <n v="57"/>
    <d v="1899-12-30T00:13:57"/>
    <d v="1899-12-30T00:13:57"/>
    <s v="R201301"/>
    <x v="323"/>
    <n v="4.3010752688172076"/>
    <n v="0"/>
    <x v="4"/>
    <m/>
    <d v="1899-12-30T00:00:00"/>
    <d v="1899-12-30T00:00:00"/>
    <d v="1899-12-30T06:05:29"/>
    <d v="1899-12-30T06:57:53"/>
    <d v="1899-12-30T03:02:45"/>
    <d v="1899-12-30T03:28:57"/>
    <n v="2631"/>
    <x v="12"/>
    <x v="3"/>
    <n v="201306"/>
    <n v="23"/>
    <n v="0"/>
    <n v="2"/>
  </r>
  <r>
    <d v="2013-06-02T00:00:00"/>
    <d v="2013-06-02T00:00:00"/>
    <x v="16"/>
    <n v="1"/>
    <n v="0"/>
    <n v="11"/>
    <n v="4"/>
    <d v="1899-12-30T00:11:04"/>
    <d v="1899-12-30T00:11:04"/>
    <s v="R201301"/>
    <x v="323"/>
    <n v="5.4216867469879562"/>
    <n v="0"/>
    <x v="4"/>
    <m/>
    <d v="1899-12-30T00:00:00"/>
    <d v="1899-12-30T00:00:00"/>
    <d v="1899-12-30T04:49:57"/>
    <d v="1899-12-30T05:42:21"/>
    <d v="1899-12-30T02:24:58"/>
    <d v="1899-12-30T02:51:10"/>
    <n v="2085"/>
    <x v="12"/>
    <x v="3"/>
    <n v="201306"/>
    <n v="23"/>
    <n v="0"/>
    <n v="2"/>
  </r>
  <r>
    <d v="2013-06-02T00:00:00"/>
    <d v="2013-06-02T00:00:00"/>
    <x v="17"/>
    <n v="1"/>
    <n v="0"/>
    <n v="11"/>
    <n v="16"/>
    <d v="1899-12-30T00:11:16"/>
    <d v="1899-12-30T00:11:16"/>
    <s v="R201301"/>
    <x v="323"/>
    <n v="5.3254437869822517"/>
    <n v="0"/>
    <x v="4"/>
    <m/>
    <d v="1899-12-30T00:00:00"/>
    <d v="1899-12-30T00:00:00"/>
    <d v="1899-12-30T04:55:11"/>
    <d v="1899-12-30T05:47:35"/>
    <d v="1899-12-30T02:27:36"/>
    <d v="1899-12-30T02:53:48"/>
    <n v="2177"/>
    <x v="12"/>
    <x v="3"/>
    <n v="201306"/>
    <n v="23"/>
    <n v="0"/>
    <n v="2"/>
  </r>
  <r>
    <d v="2013-06-02T00:00:00"/>
    <d v="2013-06-02T00:00:00"/>
    <x v="18"/>
    <n v="1"/>
    <n v="0"/>
    <n v="13"/>
    <n v="18"/>
    <d v="1899-12-30T00:13:18"/>
    <d v="1899-12-30T00:13:18"/>
    <s v="R201301"/>
    <x v="323"/>
    <n v="4.5112781954887247"/>
    <n v="0"/>
    <x v="4"/>
    <m/>
    <d v="1899-12-30T00:00:00"/>
    <d v="1899-12-30T00:00:00"/>
    <d v="1899-12-30T05:48:28"/>
    <d v="1899-12-30T06:40:52"/>
    <d v="1899-12-30T02:54:14"/>
    <d v="1899-12-30T03:20:26"/>
    <n v="2586"/>
    <x v="12"/>
    <x v="3"/>
    <n v="201306"/>
    <n v="23"/>
    <n v="0"/>
    <n v="2"/>
  </r>
  <r>
    <d v="2013-06-02T00:00:00"/>
    <d v="2013-06-02T00:00:00"/>
    <x v="19"/>
    <n v="1"/>
    <n v="0"/>
    <n v="15"/>
    <n v="42"/>
    <d v="1899-12-30T00:15:42"/>
    <d v="1899-12-30T00:15:42"/>
    <s v="R201301"/>
    <x v="323"/>
    <n v="3.8216560509554172"/>
    <n v="0"/>
    <x v="4"/>
    <m/>
    <d v="1899-12-30T00:00:00"/>
    <d v="1899-12-30T00:00:00"/>
    <d v="1899-12-30T06:51:20"/>
    <d v="1899-12-30T07:43:44"/>
    <d v="1899-12-30T03:25:40"/>
    <d v="1899-12-30T03:51:52"/>
    <n v="2704"/>
    <x v="12"/>
    <x v="3"/>
    <n v="201306"/>
    <n v="23"/>
    <n v="0"/>
    <n v="2"/>
  </r>
  <r>
    <d v="2013-06-02T00:00:00"/>
    <d v="2013-06-02T00:00:00"/>
    <x v="20"/>
    <n v="1"/>
    <n v="0"/>
    <n v="14"/>
    <n v="48"/>
    <d v="1899-12-30T00:14:48"/>
    <d v="1899-12-30T00:14:48"/>
    <s v="R201301"/>
    <x v="323"/>
    <n v="4.0540540540540571"/>
    <n v="0"/>
    <x v="4"/>
    <m/>
    <d v="1899-12-30T00:00:00"/>
    <d v="1899-12-30T00:00:00"/>
    <d v="1899-12-30T06:27:46"/>
    <d v="1899-12-30T07:20:10"/>
    <d v="1899-12-30T03:13:53"/>
    <d v="1899-12-30T03:40:05"/>
    <n v="2667"/>
    <x v="12"/>
    <x v="3"/>
    <n v="201306"/>
    <n v="23"/>
    <n v="0"/>
    <n v="2"/>
  </r>
  <r>
    <d v="2013-06-02T00:00:00"/>
    <d v="2013-06-02T00:00:00"/>
    <x v="3"/>
    <n v="0.01"/>
    <n v="0"/>
    <n v="2"/>
    <n v="59"/>
    <d v="1899-12-30T00:02:59"/>
    <d v="1899-12-30T04:58:20"/>
    <s v="R201301"/>
    <x v="197"/>
    <n v="0.20111731843575434"/>
    <n v="0"/>
    <x v="4"/>
    <m/>
    <d v="1899-12-30T00:00:00"/>
    <d v="1899-12-30T00:00:00"/>
    <d v="1900-01-04T10:16:20"/>
    <d v="1900-01-04T11:08:44"/>
    <d v="1900-01-01T17:08:10"/>
    <d v="1900-01-01T17:34:22"/>
    <n v="3117"/>
    <x v="12"/>
    <x v="3"/>
    <n v="201306"/>
    <n v="23"/>
    <n v="0"/>
    <n v="2"/>
  </r>
  <r>
    <d v="2013-06-02T00:00:00"/>
    <d v="2013-06-02T00:00:00"/>
    <x v="4"/>
    <n v="0.01"/>
    <n v="0"/>
    <n v="3"/>
    <n v="9"/>
    <d v="1899-12-30T00:03:09"/>
    <d v="1899-12-30T05:15:00"/>
    <s v="R201301"/>
    <x v="197"/>
    <n v="0.19047619047619066"/>
    <n v="0"/>
    <x v="4"/>
    <m/>
    <d v="1899-12-30T00:00:00"/>
    <d v="1899-12-30T00:00:00"/>
    <d v="1900-01-04T17:33:00"/>
    <d v="1900-01-04T18:25:24"/>
    <d v="1900-01-01T20:46:30"/>
    <d v="1900-01-01T21:12:42"/>
    <n v="3121"/>
    <x v="12"/>
    <x v="3"/>
    <n v="201306"/>
    <n v="23"/>
    <n v="0"/>
    <n v="2"/>
  </r>
  <r>
    <d v="2013-06-03T00:00:00"/>
    <d v="2013-06-03T00:00:00"/>
    <x v="2"/>
    <n v="2"/>
    <n v="0"/>
    <n v="21"/>
    <n v="0"/>
    <d v="1899-12-30T00:21:00"/>
    <d v="1899-12-30T00:10:30"/>
    <s v="ZootKane"/>
    <x v="274"/>
    <n v="5.7142857142857197"/>
    <n v="0"/>
    <x v="13"/>
    <m/>
    <d v="1899-12-30T04:35:06"/>
    <d v="1899-12-30T02:17:33"/>
    <d v="1899-12-30T04:35:06"/>
    <d v="1899-12-30T05:27:30"/>
    <d v="1899-12-30T02:17:33"/>
    <d v="1899-12-30T02:43:45"/>
    <n v="1776"/>
    <x v="12"/>
    <x v="3"/>
    <n v="201306"/>
    <n v="23"/>
    <n v="0"/>
    <n v="3"/>
  </r>
  <r>
    <d v="2013-06-04T00:00:00"/>
    <d v="2013-06-04T00:00:00"/>
    <x v="1"/>
    <n v="10.3"/>
    <n v="0"/>
    <n v="30"/>
    <n v="16"/>
    <d v="1899-12-30T00:30:16"/>
    <d v="1899-12-30T00:02:56"/>
    <s v="YNHH"/>
    <x v="303"/>
    <n v="20.418502202643186"/>
    <n v="0"/>
    <x v="13"/>
    <m/>
    <d v="1899-12-30T05:29:07"/>
    <d v="1899-12-30T02:44:33"/>
    <d v="1899-12-30T01:16:59"/>
    <d v="1899-12-30T02:09:23"/>
    <d v="1899-12-30T00:38:30"/>
    <d v="1899-12-30T01:04:42"/>
    <n v="159"/>
    <x v="12"/>
    <x v="3"/>
    <n v="201306"/>
    <n v="23"/>
    <n v="0"/>
    <n v="4"/>
  </r>
  <r>
    <d v="2013-06-05T00:00:00"/>
    <d v="2013-06-05T00:00:00"/>
    <x v="2"/>
    <n v="4.0999999999999996"/>
    <n v="0"/>
    <n v="38"/>
    <n v="10"/>
    <d v="1899-12-30T00:38:10"/>
    <d v="1899-12-30T00:09:19"/>
    <s v="ZootKane"/>
    <x v="324"/>
    <n v="6.4454148471615769"/>
    <n v="0"/>
    <x v="14"/>
    <s v="http://app.strava.com/activities/58392885"/>
    <d v="1899-12-30T04:03:54"/>
    <d v="1899-12-30T02:01:57"/>
    <d v="1899-12-30T04:03:54"/>
    <d v="1899-12-30T04:56:18"/>
    <d v="1899-12-30T02:01:57"/>
    <d v="1899-12-30T02:28:09"/>
    <n v="931"/>
    <x v="12"/>
    <x v="3"/>
    <n v="201306"/>
    <n v="23"/>
    <n v="0"/>
    <n v="5"/>
  </r>
  <r>
    <d v="2013-06-06T00:00:00"/>
    <d v="2013-06-06T00:00:00"/>
    <x v="1"/>
    <n v="10.7"/>
    <n v="0"/>
    <n v="30"/>
    <n v="0"/>
    <d v="1899-12-30T00:30:00"/>
    <d v="1899-12-30T00:02:48"/>
    <s v="YNHH"/>
    <x v="303"/>
    <n v="21.400000000000016"/>
    <n v="0"/>
    <x v="13"/>
    <m/>
    <d v="1899-12-30T05:14:01"/>
    <d v="1899-12-30T02:37:01"/>
    <d v="1899-12-30T01:13:27"/>
    <d v="1899-12-30T02:05:52"/>
    <d v="1899-12-30T00:36:44"/>
    <d v="1899-12-30T01:02:56"/>
    <n v="120"/>
    <x v="12"/>
    <x v="3"/>
    <n v="201306"/>
    <n v="23"/>
    <n v="0"/>
    <n v="6"/>
  </r>
  <r>
    <d v="2013-06-06T00:00:00"/>
    <d v="2013-06-06T00:00:00"/>
    <x v="2"/>
    <n v="2.9"/>
    <n v="0"/>
    <n v="25"/>
    <n v="48"/>
    <d v="1899-12-30T00:25:48"/>
    <d v="1899-12-30T00:08:54"/>
    <s v="ZootKane"/>
    <x v="325"/>
    <n v="6.7441860465116319"/>
    <n v="0"/>
    <x v="2"/>
    <m/>
    <d v="1899-12-30T03:53:05"/>
    <d v="1899-12-30T01:56:33"/>
    <d v="1899-12-30T03:53:05"/>
    <d v="1899-12-30T04:45:29"/>
    <d v="1899-12-30T01:56:33"/>
    <d v="1899-12-30T02:22:45"/>
    <n v="797"/>
    <x v="12"/>
    <x v="3"/>
    <n v="201306"/>
    <n v="23"/>
    <n v="0"/>
    <n v="6"/>
  </r>
  <r>
    <d v="2013-06-07T00:00:00"/>
    <d v="2013-06-07T00:00:00"/>
    <x v="2"/>
    <n v="3.11"/>
    <n v="0"/>
    <n v="26"/>
    <n v="47"/>
    <d v="1899-12-30T00:26:47"/>
    <d v="1899-12-30T00:08:37"/>
    <s v="ZootKane"/>
    <x v="274"/>
    <n v="6.9670192906036146"/>
    <n v="0"/>
    <x v="13"/>
    <m/>
    <d v="1899-12-30T03:45:38"/>
    <d v="1899-12-30T01:52:49"/>
    <d v="1899-12-30T03:45:38"/>
    <d v="1899-12-30T04:38:02"/>
    <d v="1899-12-30T01:52:49"/>
    <d v="1899-12-30T02:19:01"/>
    <n v="757"/>
    <x v="12"/>
    <x v="3"/>
    <n v="201306"/>
    <n v="23"/>
    <n v="0"/>
    <n v="7"/>
  </r>
  <r>
    <d v="2013-06-10T00:00:00"/>
    <d v="2013-06-10T00:00:00"/>
    <x v="2"/>
    <n v="4"/>
    <n v="0"/>
    <n v="37"/>
    <n v="6"/>
    <d v="1899-12-30T00:37:06"/>
    <d v="1899-12-30T00:09:16"/>
    <s v="R201301"/>
    <x v="326"/>
    <n v="6.4690026954177942"/>
    <n v="159"/>
    <x v="2"/>
    <m/>
    <d v="1899-12-30T04:03:00"/>
    <d v="1899-12-30T02:01:30"/>
    <d v="1899-12-30T04:03:00"/>
    <d v="1899-12-30T04:55:24"/>
    <d v="1899-12-30T02:01:30"/>
    <d v="1899-12-30T02:27:42"/>
    <n v="908"/>
    <x v="12"/>
    <x v="3"/>
    <n v="201306"/>
    <n v="24"/>
    <n v="2"/>
    <n v="10"/>
  </r>
  <r>
    <d v="2013-06-11T00:00:00"/>
    <d v="2013-06-11T00:00:00"/>
    <x v="2"/>
    <n v="9"/>
    <n v="1"/>
    <n v="39"/>
    <n v="15"/>
    <d v="1899-12-30T01:39:15"/>
    <d v="1899-12-30T00:11:02"/>
    <s v="R201301"/>
    <x v="327"/>
    <n v="5.4408060453400546"/>
    <n v="159"/>
    <x v="2"/>
    <m/>
    <d v="1899-12-30T04:48:56"/>
    <d v="1899-12-30T02:24:28"/>
    <d v="1899-12-30T04:48:56"/>
    <d v="1899-12-30T05:41:20"/>
    <d v="1899-12-30T02:24:28"/>
    <d v="1899-12-30T02:50:40"/>
    <n v="2066"/>
    <x v="12"/>
    <x v="3"/>
    <n v="201306"/>
    <n v="24"/>
    <n v="0"/>
    <n v="11"/>
  </r>
  <r>
    <d v="2013-06-15T00:00:00"/>
    <d v="2013-06-15T00:00:00"/>
    <x v="0"/>
    <n v="1"/>
    <n v="0"/>
    <n v="36"/>
    <n v="56"/>
    <d v="1899-12-30T00:36:56"/>
    <d v="1899-12-30T00:36:56"/>
    <s v="Lake"/>
    <x v="19"/>
    <n v="1.6245487364620952"/>
    <n v="0"/>
    <x v="6"/>
    <m/>
    <d v="1899-12-30T01:28:38"/>
    <d v="1899-12-30T00:44:19"/>
    <d v="1899-12-30T16:07:39"/>
    <d v="1899-12-30T17:00:03"/>
    <d v="1899-12-30T08:03:50"/>
    <d v="1899-12-30T08:30:02"/>
    <n v="2930"/>
    <x v="12"/>
    <x v="3"/>
    <n v="201306"/>
    <n v="24"/>
    <n v="3"/>
    <n v="15"/>
  </r>
  <r>
    <d v="2013-06-15T00:00:00"/>
    <d v="2013-06-15T00:00:00"/>
    <x v="1"/>
    <n v="25"/>
    <n v="1"/>
    <n v="26"/>
    <n v="52"/>
    <d v="1899-12-30T01:26:52"/>
    <d v="1899-12-30T00:03:28"/>
    <s v="Ciocci"/>
    <x v="19"/>
    <n v="17.267843438219504"/>
    <n v="0"/>
    <x v="6"/>
    <m/>
    <d v="1899-12-30T06:29:10"/>
    <d v="1899-12-30T03:14:35"/>
    <d v="1899-12-30T01:31:02"/>
    <d v="1899-12-30T02:23:26"/>
    <d v="1899-12-30T00:45:31"/>
    <d v="1899-12-30T01:11:43"/>
    <n v="250"/>
    <x v="12"/>
    <x v="3"/>
    <n v="201306"/>
    <n v="24"/>
    <n v="0"/>
    <n v="15"/>
  </r>
  <r>
    <d v="2013-06-15T00:00:00"/>
    <d v="2013-06-15T00:00:00"/>
    <x v="2"/>
    <n v="6.2"/>
    <n v="0"/>
    <n v="58"/>
    <n v="10"/>
    <d v="1899-12-30T00:58:10"/>
    <d v="1899-12-30T00:09:23"/>
    <s v="R201301"/>
    <x v="19"/>
    <n v="6.3954154727793746"/>
    <n v="0"/>
    <x v="6"/>
    <m/>
    <d v="1899-12-30T04:05:48"/>
    <d v="1899-12-30T02:02:54"/>
    <d v="1899-12-30T04:05:48"/>
    <d v="1899-12-30T04:58:12"/>
    <d v="1899-12-30T02:02:54"/>
    <d v="1899-12-30T02:29:06"/>
    <n v="965"/>
    <x v="12"/>
    <x v="3"/>
    <n v="201306"/>
    <n v="24"/>
    <n v="0"/>
    <n v="15"/>
  </r>
  <r>
    <d v="2013-06-15T00:00:00"/>
    <d v="2013-06-15T00:00:00"/>
    <x v="3"/>
    <n v="1"/>
    <n v="0"/>
    <n v="3"/>
    <n v="24"/>
    <d v="1899-12-30T00:03:24"/>
    <d v="1899-12-30T00:03:24"/>
    <s v="R201301"/>
    <x v="19"/>
    <n v="17.647058823529424"/>
    <n v="0"/>
    <x v="6"/>
    <m/>
    <d v="1899-12-30T00:00:00"/>
    <d v="1899-12-30T00:00:00"/>
    <d v="1899-12-30T01:29:05"/>
    <d v="1899-12-30T02:21:29"/>
    <d v="1899-12-30T00:44:32"/>
    <d v="1899-12-30T01:10:44"/>
    <n v="236"/>
    <x v="12"/>
    <x v="3"/>
    <n v="201306"/>
    <n v="24"/>
    <n v="0"/>
    <n v="15"/>
  </r>
  <r>
    <d v="2013-06-15T00:00:00"/>
    <d v="2013-06-15T00:00:00"/>
    <x v="4"/>
    <n v="1"/>
    <n v="0"/>
    <n v="1"/>
    <n v="53"/>
    <d v="1899-12-30T00:01:53"/>
    <d v="1899-12-30T00:01:53"/>
    <s v="R201301"/>
    <x v="19"/>
    <n v="31.858407079646039"/>
    <n v="0"/>
    <x v="6"/>
    <m/>
    <d v="1899-12-30T00:00:00"/>
    <d v="1899-12-30T00:00:00"/>
    <d v="1899-12-30T00:49:21"/>
    <d v="1899-12-30T01:41:45"/>
    <d v="1899-12-30T00:24:40"/>
    <d v="1899-12-30T00:50:52"/>
    <n v="7"/>
    <x v="12"/>
    <x v="3"/>
    <n v="201306"/>
    <n v="24"/>
    <n v="0"/>
    <n v="15"/>
  </r>
  <r>
    <d v="2013-06-16T00:00:00"/>
    <d v="2013-06-16T00:00:00"/>
    <x v="1"/>
    <n v="101.3"/>
    <n v="6"/>
    <n v="11"/>
    <n v="15"/>
    <d v="1899-12-30T06:11:15"/>
    <d v="1899-12-30T00:03:40"/>
    <s v="Ciocci"/>
    <x v="328"/>
    <n v="16.371717171717183"/>
    <n v="0"/>
    <x v="14"/>
    <s v="http://app.strava.com/activities/60773519"/>
    <d v="1899-12-30T06:50:28"/>
    <d v="1899-12-30T03:25:14"/>
    <d v="1899-12-30T01:36:01"/>
    <d v="1899-12-30T02:28:25"/>
    <d v="1899-12-30T00:48:01"/>
    <d v="1899-12-30T01:14:13"/>
    <n v="310"/>
    <x v="12"/>
    <x v="3"/>
    <n v="201306"/>
    <n v="25"/>
    <n v="0"/>
    <n v="16"/>
  </r>
  <r>
    <d v="2013-06-17T00:00:00"/>
    <d v="2013-06-17T00:00:00"/>
    <x v="2"/>
    <n v="2.5"/>
    <n v="0"/>
    <n v="24"/>
    <n v="47"/>
    <d v="1899-12-30T00:24:47"/>
    <d v="1899-12-30T00:09:55"/>
    <s v="ZootKane"/>
    <x v="274"/>
    <n v="6.0524546065904552"/>
    <n v="0"/>
    <x v="13"/>
    <s v="Intervals"/>
    <d v="1899-12-30T04:19:44"/>
    <d v="1899-12-30T02:09:52"/>
    <d v="1899-12-30T04:19:44"/>
    <d v="1899-12-30T05:12:08"/>
    <d v="1899-12-30T02:09:52"/>
    <d v="1899-12-30T02:36:04"/>
    <n v="1346"/>
    <x v="12"/>
    <x v="3"/>
    <n v="201306"/>
    <n v="25"/>
    <n v="0"/>
    <n v="17"/>
  </r>
  <r>
    <d v="2013-06-18T00:00:00"/>
    <d v="2013-06-18T00:00:00"/>
    <x v="1"/>
    <n v="10.8"/>
    <n v="0"/>
    <n v="30"/>
    <n v="28"/>
    <d v="1899-12-30T00:30:28"/>
    <d v="1899-12-30T00:02:49"/>
    <s v="YNHH"/>
    <x v="303"/>
    <n v="21.269146608315118"/>
    <n v="0"/>
    <x v="13"/>
    <m/>
    <d v="1899-12-30T05:15:57"/>
    <d v="1899-12-30T02:37:59"/>
    <d v="1899-12-30T01:13:55"/>
    <d v="1899-12-30T02:06:19"/>
    <d v="1899-12-30T00:36:57"/>
    <d v="1899-12-30T01:03:09"/>
    <n v="125"/>
    <x v="12"/>
    <x v="3"/>
    <n v="201306"/>
    <n v="25"/>
    <n v="0"/>
    <n v="18"/>
  </r>
  <r>
    <d v="2013-06-20T00:00:00"/>
    <d v="2013-06-20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d v="1899-12-30T01:11:27"/>
    <d v="1899-12-30T02:03:51"/>
    <d v="1899-12-30T00:35:44"/>
    <d v="1899-12-30T01:01:56"/>
    <n v="89"/>
    <x v="12"/>
    <x v="3"/>
    <n v="201306"/>
    <n v="25"/>
    <n v="1"/>
    <n v="20"/>
  </r>
  <r>
    <d v="2013-06-21T00:00:00"/>
    <d v="2013-06-21T00:00:00"/>
    <x v="0"/>
    <n v="1"/>
    <n v="0"/>
    <n v="35"/>
    <n v="0"/>
    <d v="1899-12-30T00:35:00"/>
    <d v="1899-12-30T00:35:00"/>
    <s v="Ewood"/>
    <x v="318"/>
    <n v="1.7142857142857155"/>
    <n v="0"/>
    <x v="6"/>
    <m/>
    <d v="1899-12-30T01:24:00"/>
    <d v="1899-12-30T00:42:00"/>
    <d v="1899-12-30T15:17:00"/>
    <d v="1899-12-30T16:09:24"/>
    <d v="1899-12-30T07:38:30"/>
    <d v="1899-12-30T08:04:42"/>
    <n v="2860"/>
    <x v="12"/>
    <x v="3"/>
    <n v="201306"/>
    <n v="25"/>
    <n v="0"/>
    <n v="21"/>
  </r>
  <r>
    <d v="2013-06-21T00:00:00"/>
    <d v="2013-06-21T00:00:00"/>
    <x v="2"/>
    <n v="1.5"/>
    <n v="0"/>
    <n v="15"/>
    <n v="35"/>
    <d v="1899-12-30T00:15:35"/>
    <d v="1899-12-30T00:10:23"/>
    <s v="ZootKane"/>
    <x v="318"/>
    <n v="5.775401069518721"/>
    <n v="0"/>
    <x v="6"/>
    <m/>
    <d v="1899-12-30T04:32:11"/>
    <d v="1899-12-30T02:16:06"/>
    <d v="1899-12-30T04:32:11"/>
    <d v="1899-12-30T05:24:35"/>
    <d v="1899-12-30T02:16:06"/>
    <d v="1899-12-30T02:42:18"/>
    <n v="1704"/>
    <x v="12"/>
    <x v="3"/>
    <n v="201306"/>
    <n v="25"/>
    <n v="0"/>
    <n v="21"/>
  </r>
  <r>
    <d v="2013-06-21T00:00:00"/>
    <d v="2013-06-21T00:00:00"/>
    <x v="2"/>
    <n v="5.0999999999999996"/>
    <n v="0"/>
    <n v="49"/>
    <n v="10"/>
    <d v="1899-12-30T00:49:10"/>
    <d v="1899-12-30T00:09:38"/>
    <s v="ZootKane"/>
    <x v="329"/>
    <n v="6.2237288135593261"/>
    <n v="158"/>
    <x v="2"/>
    <m/>
    <d v="1899-12-30T04:12:35"/>
    <d v="1899-12-30T02:06:17"/>
    <d v="1899-12-30T04:12:35"/>
    <d v="1899-12-30T05:04:59"/>
    <d v="1899-12-30T02:06:17"/>
    <d v="1899-12-30T02:32:29"/>
    <n v="1123"/>
    <x v="12"/>
    <x v="3"/>
    <n v="201306"/>
    <n v="25"/>
    <n v="0"/>
    <n v="21"/>
  </r>
  <r>
    <d v="2013-06-23T00:00:00"/>
    <d v="2013-06-23T00:00:00"/>
    <x v="1"/>
    <n v="61.4"/>
    <n v="3"/>
    <n v="43"/>
    <n v="58"/>
    <d v="1899-12-30T03:43:58"/>
    <d v="1899-12-30T00:03:39"/>
    <s v="Ciocci"/>
    <x v="330"/>
    <n v="16.448876320881094"/>
    <n v="0"/>
    <x v="2"/>
    <s v="http://app.strava.com/activities/62453304"/>
    <d v="1899-12-30T06:48:32"/>
    <d v="1899-12-30T03:24:16"/>
    <d v="1899-12-30T01:35:34"/>
    <d v="1899-12-30T02:27:58"/>
    <d v="1899-12-30T00:47:47"/>
    <d v="1899-12-30T01:13:59"/>
    <n v="306"/>
    <x v="12"/>
    <x v="3"/>
    <n v="201306"/>
    <n v="26"/>
    <n v="1"/>
    <n v="23"/>
  </r>
  <r>
    <d v="2013-06-23T00:00:00"/>
    <d v="2013-06-23T00:00:00"/>
    <x v="0"/>
    <n v="0.5"/>
    <n v="0"/>
    <n v="15"/>
    <n v="0"/>
    <d v="1899-12-30T00:15:00"/>
    <d v="1899-12-30T00:30:00"/>
    <s v="Mirror"/>
    <x v="330"/>
    <n v="2.0000000000000018"/>
    <n v="0"/>
    <x v="2"/>
    <m/>
    <d v="1899-12-30T01:12:00"/>
    <d v="1899-12-30T00:36:00"/>
    <d v="1899-12-30T13:06:00"/>
    <d v="1899-12-30T13:58:24"/>
    <d v="1899-12-30T06:33:00"/>
    <d v="1899-12-30T06:59:12"/>
    <n v="2759"/>
    <x v="12"/>
    <x v="3"/>
    <n v="201306"/>
    <n v="26"/>
    <n v="0"/>
    <n v="23"/>
  </r>
  <r>
    <d v="2013-06-24T00:00:00"/>
    <d v="2013-06-24T00:00:00"/>
    <x v="2"/>
    <n v="4.43"/>
    <n v="0"/>
    <n v="43"/>
    <n v="1"/>
    <d v="1899-12-30T00:43:01"/>
    <d v="1899-12-30T00:09:43"/>
    <s v="ZootKane"/>
    <x v="274"/>
    <n v="6.179000387446731"/>
    <n v="0"/>
    <x v="13"/>
    <s v="14x2 min at 7:47"/>
    <d v="1899-12-30T04:14:25"/>
    <d v="1899-12-30T02:07:12"/>
    <d v="1899-12-30T04:14:25"/>
    <d v="1899-12-30T05:06:49"/>
    <d v="1899-12-30T02:07:12"/>
    <d v="1899-12-30T02:33:24"/>
    <n v="1182"/>
    <x v="12"/>
    <x v="3"/>
    <n v="201306"/>
    <n v="26"/>
    <n v="0"/>
    <n v="24"/>
  </r>
  <r>
    <d v="2013-06-25T00:00:00"/>
    <d v="2013-06-25T00:00:00"/>
    <x v="0"/>
    <n v="1.23"/>
    <n v="0"/>
    <n v="49"/>
    <n v="44"/>
    <d v="1899-12-30T00:49:44"/>
    <d v="1899-12-30T00:40:26"/>
    <s v="Lake"/>
    <x v="331"/>
    <n v="1.4839142091152824"/>
    <n v="0"/>
    <x v="2"/>
    <m/>
    <d v="1899-12-30T01:37:02"/>
    <d v="1899-12-30T00:48:31"/>
    <d v="1899-12-30T17:39:22"/>
    <d v="1899-12-30T18:31:46"/>
    <d v="1899-12-30T08:49:41"/>
    <d v="1899-12-30T09:15:53"/>
    <n v="3028"/>
    <x v="12"/>
    <x v="3"/>
    <n v="201306"/>
    <n v="26"/>
    <n v="0"/>
    <n v="25"/>
  </r>
  <r>
    <d v="2013-06-27T00:00:00"/>
    <d v="2013-06-27T00:00:00"/>
    <x v="2"/>
    <n v="5.01"/>
    <n v="0"/>
    <n v="43"/>
    <n v="33"/>
    <d v="1899-12-30T00:43:33"/>
    <d v="1899-12-30T00:08:42"/>
    <s v="R201301"/>
    <x v="2"/>
    <n v="6.9024110218140118"/>
    <n v="0"/>
    <x v="13"/>
    <m/>
    <d v="1899-12-30T03:47:45"/>
    <d v="1899-12-30T01:53:52"/>
    <d v="1899-12-30T03:47:45"/>
    <d v="1899-12-30T04:40:09"/>
    <d v="1899-12-30T01:53:52"/>
    <d v="1899-12-30T02:20:04"/>
    <n v="765"/>
    <x v="12"/>
    <x v="3"/>
    <n v="201306"/>
    <n v="26"/>
    <n v="1"/>
    <n v="27"/>
  </r>
  <r>
    <d v="2013-06-28T00:00:00"/>
    <d v="2013-06-28T00:00:00"/>
    <x v="2"/>
    <n v="6.3"/>
    <n v="1"/>
    <n v="14"/>
    <n v="53"/>
    <d v="1899-12-30T01:14:53"/>
    <d v="1899-12-30T00:11:53"/>
    <s v="R201301"/>
    <x v="332"/>
    <n v="5.0478522145559799"/>
    <n v="0"/>
    <x v="4"/>
    <s v="http://app.strava.com/activities/63388595"/>
    <d v="1899-12-30T05:11:25"/>
    <d v="1899-12-30T02:35:43"/>
    <d v="1899-12-30T05:11:25"/>
    <d v="1899-12-30T06:03:49"/>
    <d v="1899-12-30T02:35:43"/>
    <d v="1899-12-30T03:01:55"/>
    <n v="2390"/>
    <x v="12"/>
    <x v="3"/>
    <n v="201306"/>
    <n v="26"/>
    <n v="0"/>
    <n v="28"/>
  </r>
  <r>
    <d v="2013-06-28T00:00:00"/>
    <d v="2013-06-28T00:00:00"/>
    <x v="2"/>
    <n v="4"/>
    <n v="0"/>
    <n v="36"/>
    <n v="48"/>
    <d v="1899-12-30T00:36:48"/>
    <d v="1899-12-30T00:09:12"/>
    <s v="ZootKane"/>
    <x v="2"/>
    <n v="6.5217391304347885"/>
    <n v="0"/>
    <x v="4"/>
    <m/>
    <d v="1899-12-30T04:01:02"/>
    <d v="1899-12-30T02:00:31"/>
    <d v="1899-12-30T04:01:02"/>
    <d v="1899-12-30T04:53:26"/>
    <d v="1899-12-30T02:00:31"/>
    <d v="1899-12-30T02:26:43"/>
    <n v="869"/>
    <x v="12"/>
    <x v="3"/>
    <n v="201306"/>
    <n v="26"/>
    <n v="0"/>
    <n v="28"/>
  </r>
  <r>
    <d v="2013-06-30T00:00:00"/>
    <d v="2013-06-30T00:00:00"/>
    <x v="1"/>
    <n v="100.8"/>
    <n v="6"/>
    <n v="21"/>
    <n v="28"/>
    <d v="1899-12-30T06:21:28"/>
    <d v="1899-12-30T00:03:47"/>
    <s v="Ciocci"/>
    <x v="333"/>
    <n v="15.854596295001759"/>
    <n v="0"/>
    <x v="4"/>
    <s v="http://app.strava.com/activities/63866156"/>
    <d v="1899-12-30T07:03:51"/>
    <d v="1899-12-30T03:31:56"/>
    <d v="1899-12-30T01:39:09"/>
    <d v="1899-12-30T02:31:33"/>
    <d v="1899-12-30T00:49:35"/>
    <d v="1899-12-30T01:15:47"/>
    <n v="357"/>
    <x v="12"/>
    <x v="3"/>
    <n v="201306"/>
    <n v="27"/>
    <n v="1"/>
    <n v="30"/>
  </r>
  <r>
    <d v="2013-07-02T00:00:00"/>
    <d v="2013-07-02T00:00:00"/>
    <x v="0"/>
    <n v="1.23"/>
    <n v="0"/>
    <n v="50"/>
    <n v="0"/>
    <d v="1899-12-30T00:50:00"/>
    <d v="1899-12-30T00:40:39"/>
    <s v="Lake"/>
    <x v="331"/>
    <n v="1.4760000000000011"/>
    <n v="0"/>
    <x v="2"/>
    <m/>
    <d v="1899-12-30T01:37:34"/>
    <d v="1899-12-30T00:48:47"/>
    <d v="1899-12-30T17:45:02"/>
    <d v="1899-12-30T18:37:26"/>
    <d v="1899-12-30T08:52:31"/>
    <d v="1899-12-30T09:18:43"/>
    <n v="3034"/>
    <x v="12"/>
    <x v="0"/>
    <n v="201307"/>
    <n v="27"/>
    <n v="1"/>
    <n v="2"/>
  </r>
  <r>
    <d v="2013-07-02T00:00:00"/>
    <d v="2013-07-02T00:00:00"/>
    <x v="1"/>
    <n v="9.1"/>
    <n v="0"/>
    <n v="26"/>
    <n v="50"/>
    <d v="1899-12-30T00:26:50"/>
    <d v="1899-12-30T00:02:57"/>
    <s v="YNHH"/>
    <x v="303"/>
    <n v="20.347826086956537"/>
    <n v="0"/>
    <x v="13"/>
    <m/>
    <d v="1899-12-30T05:30:15"/>
    <d v="1899-12-30T02:45:08"/>
    <d v="1899-12-30T01:17:15"/>
    <d v="1899-12-30T02:09:39"/>
    <d v="1899-12-30T00:38:38"/>
    <d v="1899-12-30T01:04:50"/>
    <n v="164"/>
    <x v="12"/>
    <x v="0"/>
    <n v="201307"/>
    <n v="27"/>
    <n v="0"/>
    <n v="2"/>
  </r>
  <r>
    <d v="2013-07-04T00:00:00"/>
    <d v="2013-07-04T00:00:00"/>
    <x v="0"/>
    <n v="2.5"/>
    <n v="1"/>
    <n v="30"/>
    <n v="0"/>
    <d v="1899-12-30T01:30:00"/>
    <d v="1899-12-30T00:36:00"/>
    <s v="Lake"/>
    <x v="334"/>
    <n v="1.6666666666666679"/>
    <n v="0"/>
    <x v="14"/>
    <m/>
    <d v="1899-12-30T01:26:24"/>
    <d v="1899-12-30T00:43:12"/>
    <d v="1899-12-30T15:43:12"/>
    <d v="1899-12-30T16:35:36"/>
    <d v="1899-12-30T07:51:36"/>
    <d v="1899-12-30T08:17:48"/>
    <n v="2898"/>
    <x v="12"/>
    <x v="0"/>
    <n v="201307"/>
    <n v="27"/>
    <n v="1"/>
    <n v="4"/>
  </r>
  <r>
    <d v="2013-07-05T00:00:00"/>
    <d v="2013-07-05T00:00:00"/>
    <x v="2"/>
    <n v="6.37"/>
    <n v="1"/>
    <n v="28"/>
    <n v="24"/>
    <d v="1899-12-30T01:28:24"/>
    <d v="1899-12-30T00:13:53"/>
    <s v="R201301"/>
    <x v="17"/>
    <n v="4.3235294117647092"/>
    <n v="0"/>
    <x v="4"/>
    <s v="http://runkeeper.com/user/ctkeane/activity/204518214?&amp;tripIdBase36=3drj9i"/>
    <d v="1899-12-30T06:03:36"/>
    <d v="1899-12-30T03:01:48"/>
    <d v="1899-12-30T06:03:36"/>
    <d v="1899-12-30T06:56:00"/>
    <d v="1899-12-30T03:01:48"/>
    <d v="1899-12-30T03:28:00"/>
    <n v="2624"/>
    <x v="12"/>
    <x v="0"/>
    <n v="201307"/>
    <n v="27"/>
    <n v="0"/>
    <n v="5"/>
  </r>
  <r>
    <d v="2013-07-06T00:00:00"/>
    <d v="2013-07-06T00:00:00"/>
    <x v="2"/>
    <n v="10"/>
    <n v="1"/>
    <n v="32"/>
    <n v="14"/>
    <d v="1899-12-30T01:32:14"/>
    <d v="1899-12-30T00:09:13"/>
    <s v="R201301"/>
    <x v="2"/>
    <n v="6.5052403324900663"/>
    <n v="0"/>
    <x v="2"/>
    <m/>
    <d v="1899-12-30T04:01:39"/>
    <d v="1899-12-30T02:00:50"/>
    <d v="1899-12-30T04:01:39"/>
    <d v="1899-12-30T04:54:03"/>
    <d v="1899-12-30T02:00:50"/>
    <d v="1899-12-30T02:27:02"/>
    <n v="877"/>
    <x v="12"/>
    <x v="0"/>
    <n v="201307"/>
    <n v="27"/>
    <n v="0"/>
    <n v="6"/>
  </r>
  <r>
    <d v="2013-07-07T00:00:00"/>
    <d v="2013-07-07T00:00:00"/>
    <x v="1"/>
    <n v="100.4"/>
    <n v="6"/>
    <n v="43"/>
    <n v="37"/>
    <d v="1899-12-30T06:43:37"/>
    <d v="1899-12-30T00:04:01"/>
    <s v="Ciocci"/>
    <x v="335"/>
    <n v="14.925052648965615"/>
    <n v="0"/>
    <x v="4"/>
    <s v="http://app.strava.com/activities/65406491"/>
    <d v="1899-12-30T07:30:15"/>
    <d v="1899-12-30T03:45:07"/>
    <d v="1899-12-30T01:45:20"/>
    <d v="1899-12-30T02:37:44"/>
    <d v="1899-12-30T00:52:40"/>
    <d v="1899-12-30T01:18:52"/>
    <n v="450"/>
    <x v="12"/>
    <x v="0"/>
    <n v="201307"/>
    <n v="28"/>
    <n v="0"/>
    <n v="7"/>
  </r>
  <r>
    <d v="2013-07-09T00:00:00"/>
    <d v="2013-07-09T00:00:00"/>
    <x v="0"/>
    <n v="1.23"/>
    <n v="0"/>
    <n v="45"/>
    <n v="20"/>
    <d v="1899-12-30T00:45:20"/>
    <d v="1899-12-30T00:36:51"/>
    <s v="Lake"/>
    <x v="331"/>
    <n v="1.6279411764705893"/>
    <n v="0"/>
    <x v="4"/>
    <m/>
    <d v="1899-12-30T01:28:27"/>
    <d v="1899-12-30T00:44:14"/>
    <d v="1899-12-30T16:05:38"/>
    <d v="1899-12-30T16:58:02"/>
    <d v="1899-12-30T08:02:49"/>
    <d v="1899-12-30T08:29:01"/>
    <n v="2928"/>
    <x v="12"/>
    <x v="0"/>
    <n v="201307"/>
    <n v="28"/>
    <n v="1"/>
    <n v="9"/>
  </r>
  <r>
    <d v="2013-07-09T00:00:00"/>
    <d v="2013-07-09T00:00:00"/>
    <x v="1"/>
    <n v="10"/>
    <n v="0"/>
    <n v="29"/>
    <n v="48"/>
    <d v="1899-12-30T00:29:48"/>
    <d v="1899-12-30T00:02:59"/>
    <s v="YNHH"/>
    <x v="303"/>
    <n v="20.134228187919479"/>
    <n v="0"/>
    <x v="13"/>
    <m/>
    <d v="1899-12-30T05:33:46"/>
    <d v="1899-12-30T02:46:53"/>
    <d v="1899-12-30T01:18:05"/>
    <d v="1899-12-30T02:10:29"/>
    <d v="1899-12-30T00:39:02"/>
    <d v="1899-12-30T01:05:14"/>
    <n v="171"/>
    <x v="12"/>
    <x v="0"/>
    <n v="201307"/>
    <n v="28"/>
    <n v="0"/>
    <n v="9"/>
  </r>
  <r>
    <d v="2013-07-10T00:00:00"/>
    <d v="2013-07-10T00:00:00"/>
    <x v="0"/>
    <n v="0.5"/>
    <n v="0"/>
    <n v="17"/>
    <n v="15"/>
    <d v="1899-12-30T00:17:15"/>
    <d v="1899-12-30T00:34:30"/>
    <s v="Lake"/>
    <x v="0"/>
    <n v="1.7391304347826102"/>
    <n v="0"/>
    <x v="4"/>
    <m/>
    <d v="1899-12-30T01:22:48"/>
    <d v="1899-12-30T00:41:24"/>
    <d v="1899-12-30T15:03:54"/>
    <d v="1899-12-30T15:56:18"/>
    <d v="1899-12-30T07:31:57"/>
    <d v="1899-12-30T07:58:09"/>
    <n v="2847"/>
    <x v="12"/>
    <x v="0"/>
    <n v="201307"/>
    <n v="28"/>
    <n v="0"/>
    <n v="10"/>
  </r>
  <r>
    <d v="2013-07-10T00:00:00"/>
    <d v="2013-07-10T00:00:00"/>
    <x v="1"/>
    <n v="10.5"/>
    <n v="0"/>
    <n v="30"/>
    <n v="18"/>
    <d v="1899-12-30T00:30:18"/>
    <d v="1899-12-30T00:02:53"/>
    <s v="Ciocci"/>
    <x v="0"/>
    <n v="20.792079207920807"/>
    <n v="0"/>
    <x v="4"/>
    <m/>
    <d v="1899-12-30T05:23:12"/>
    <d v="1899-12-30T02:41:36"/>
    <d v="1899-12-30T01:15:36"/>
    <d v="1899-12-30T02:08:00"/>
    <d v="1899-12-30T00:37:48"/>
    <d v="1899-12-30T01:04:00"/>
    <n v="150"/>
    <x v="12"/>
    <x v="0"/>
    <n v="201307"/>
    <n v="28"/>
    <n v="0"/>
    <n v="10"/>
  </r>
  <r>
    <d v="2013-07-12T00:00:00"/>
    <d v="2013-07-12T00:00:00"/>
    <x v="2"/>
    <n v="10.1"/>
    <n v="1"/>
    <n v="42"/>
    <n v="36"/>
    <d v="1899-12-30T01:42:36"/>
    <d v="1899-12-30T00:10:10"/>
    <s v="R201301"/>
    <x v="336"/>
    <n v="5.906432748538017"/>
    <n v="156"/>
    <x v="4"/>
    <s v="http://app.strava.com/activities/66645981"/>
    <d v="1899-12-30T04:26:09"/>
    <d v="1899-12-30T02:13:05"/>
    <d v="1899-12-30T04:26:09"/>
    <d v="1899-12-30T05:18:33"/>
    <d v="1899-12-30T02:13:05"/>
    <d v="1899-12-30T02:39:17"/>
    <n v="1521"/>
    <x v="12"/>
    <x v="0"/>
    <n v="201307"/>
    <n v="28"/>
    <n v="1"/>
    <n v="12"/>
  </r>
  <r>
    <d v="2013-07-14T00:00:00"/>
    <d v="2013-07-14T00:00:00"/>
    <x v="0"/>
    <n v="2.5"/>
    <n v="1"/>
    <n v="30"/>
    <n v="0"/>
    <d v="1899-12-30T01:30:00"/>
    <d v="1899-12-30T00:36:00"/>
    <s v="Lake"/>
    <x v="334"/>
    <n v="1.6666666666666679"/>
    <n v="0"/>
    <x v="4"/>
    <m/>
    <d v="1899-12-30T01:26:24"/>
    <d v="1899-12-30T00:43:12"/>
    <d v="1899-12-30T15:43:12"/>
    <d v="1899-12-30T16:35:36"/>
    <d v="1899-12-30T07:51:36"/>
    <d v="1899-12-30T08:17:48"/>
    <n v="2898"/>
    <x v="12"/>
    <x v="0"/>
    <n v="201307"/>
    <n v="29"/>
    <n v="1"/>
    <n v="14"/>
  </r>
  <r>
    <d v="2013-07-14T00:00:00"/>
    <d v="2013-07-14T00:00:00"/>
    <x v="1"/>
    <n v="46.6"/>
    <n v="3"/>
    <n v="20"/>
    <n v="56"/>
    <d v="1899-12-30T03:20:56"/>
    <d v="1899-12-30T00:04:19"/>
    <s v="Ciocci"/>
    <x v="337"/>
    <n v="13.915063039150642"/>
    <n v="0"/>
    <x v="4"/>
    <s v="http://app.strava.com/activities/67052854"/>
    <d v="1899-12-30T08:02:56"/>
    <d v="1899-12-30T04:01:28"/>
    <d v="1899-12-30T01:52:58"/>
    <d v="1899-12-30T02:45:22"/>
    <d v="1899-12-30T00:56:29"/>
    <d v="1899-12-30T01:22:41"/>
    <n v="535"/>
    <x v="12"/>
    <x v="0"/>
    <n v="201307"/>
    <n v="29"/>
    <n v="0"/>
    <n v="14"/>
  </r>
  <r>
    <d v="2013-07-16T00:00:00"/>
    <d v="2013-07-16T00:00:00"/>
    <x v="1"/>
    <n v="11.25"/>
    <n v="0"/>
    <n v="30"/>
    <n v="0"/>
    <d v="1899-12-30T00:30:00"/>
    <d v="1899-12-30T00:02:40"/>
    <s v="YNHH"/>
    <x v="303"/>
    <n v="22.500000000000018"/>
    <n v="0"/>
    <x v="13"/>
    <m/>
    <d v="1899-12-30T04:58:40"/>
    <d v="1899-12-30T02:29:20"/>
    <d v="1899-12-30T01:09:52"/>
    <d v="1899-12-30T02:02:16"/>
    <d v="1899-12-30T00:34:56"/>
    <d v="1899-12-30T01:01:08"/>
    <n v="69"/>
    <x v="12"/>
    <x v="0"/>
    <n v="201307"/>
    <n v="29"/>
    <n v="1"/>
    <n v="16"/>
  </r>
  <r>
    <d v="2013-07-17T00:00:00"/>
    <d v="2013-07-17T00:00:00"/>
    <x v="0"/>
    <n v="1.23"/>
    <n v="0"/>
    <n v="42"/>
    <n v="40"/>
    <d v="1899-12-30T00:42:40"/>
    <d v="1899-12-30T00:34:41"/>
    <s v="Lake"/>
    <x v="331"/>
    <n v="1.7296875000000014"/>
    <n v="0"/>
    <x v="4"/>
    <s v="Out: 20.51 Back: 21.49"/>
    <d v="1899-12-30T01:23:15"/>
    <d v="1899-12-30T00:41:38"/>
    <d v="1899-12-30T15:08:50"/>
    <d v="1899-12-30T16:01:14"/>
    <d v="1899-12-30T07:34:25"/>
    <d v="1899-12-30T08:00:37"/>
    <n v="2852"/>
    <x v="12"/>
    <x v="0"/>
    <n v="201307"/>
    <n v="29"/>
    <n v="0"/>
    <n v="17"/>
  </r>
  <r>
    <d v="2013-07-18T00:00:00"/>
    <d v="2013-07-18T00:00:00"/>
    <x v="1"/>
    <n v="5.9"/>
    <n v="0"/>
    <n v="15"/>
    <n v="0"/>
    <d v="1899-12-30T00:15:00"/>
    <d v="1899-12-30T00:02:33"/>
    <s v="YNHH"/>
    <x v="303"/>
    <n v="23.600000000000023"/>
    <n v="0"/>
    <x v="13"/>
    <m/>
    <d v="1899-12-30T04:44:45"/>
    <d v="1899-12-30T02:22:22"/>
    <d v="1899-12-30T01:06:37"/>
    <d v="1899-12-30T01:59:01"/>
    <d v="1899-12-30T00:33:18"/>
    <d v="1899-12-30T00:59:30"/>
    <n v="44"/>
    <x v="12"/>
    <x v="0"/>
    <n v="201307"/>
    <n v="29"/>
    <n v="0"/>
    <n v="18"/>
  </r>
  <r>
    <d v="2013-07-18T00:00:00"/>
    <d v="2013-07-18T00:00:00"/>
    <x v="2"/>
    <n v="1.67"/>
    <n v="0"/>
    <n v="15"/>
    <n v="0"/>
    <d v="1899-12-30T00:15:00"/>
    <d v="1899-12-30T00:08:59"/>
    <s v="ZootKane"/>
    <x v="274"/>
    <n v="6.680000000000005"/>
    <n v="0"/>
    <x v="13"/>
    <m/>
    <d v="1899-12-30T03:55:20"/>
    <d v="1899-12-30T01:57:40"/>
    <d v="1899-12-30T03:55:20"/>
    <d v="1899-12-30T04:47:44"/>
    <d v="1899-12-30T01:57:40"/>
    <d v="1899-12-30T02:23:52"/>
    <n v="812"/>
    <x v="12"/>
    <x v="0"/>
    <n v="201307"/>
    <n v="29"/>
    <n v="0"/>
    <n v="18"/>
  </r>
  <r>
    <d v="2013-07-19T00:00:00"/>
    <d v="2013-07-19T00:00:00"/>
    <x v="2"/>
    <n v="5.63"/>
    <n v="1"/>
    <n v="8"/>
    <n v="47"/>
    <d v="1899-12-30T01:08:47"/>
    <d v="1899-12-30T00:12:13"/>
    <s v="R201301"/>
    <x v="28"/>
    <n v="4.9110734189483916"/>
    <n v="0"/>
    <x v="4"/>
    <s v="http://app.strava.com/activities/68201823"/>
    <d v="1899-12-30T05:20:06"/>
    <d v="1899-12-30T02:40:03"/>
    <d v="1899-12-30T05:20:06"/>
    <d v="1899-12-30T06:12:30"/>
    <d v="1899-12-30T02:40:03"/>
    <d v="1899-12-30T03:06:15"/>
    <n v="2470"/>
    <x v="12"/>
    <x v="0"/>
    <n v="201307"/>
    <n v="29"/>
    <n v="0"/>
    <n v="19"/>
  </r>
  <r>
    <d v="2013-07-21T00:00:00"/>
    <d v="2013-07-21T00:00:00"/>
    <x v="0"/>
    <n v="1.23"/>
    <n v="0"/>
    <n v="45"/>
    <n v="13"/>
    <d v="1899-12-30T00:45:13"/>
    <d v="1899-12-30T00:36:46"/>
    <s v="Lake"/>
    <x v="331"/>
    <n v="1.6321415407298205"/>
    <n v="0"/>
    <x v="4"/>
    <m/>
    <d v="1899-12-30T01:28:14"/>
    <d v="1899-12-30T00:44:07"/>
    <d v="1899-12-30T16:03:09"/>
    <d v="1899-12-30T16:55:33"/>
    <d v="1899-12-30T08:01:35"/>
    <d v="1899-12-30T08:27:47"/>
    <n v="2926"/>
    <x v="12"/>
    <x v="0"/>
    <n v="201307"/>
    <n v="30"/>
    <n v="1"/>
    <n v="21"/>
  </r>
  <r>
    <d v="2013-07-21T00:00:00"/>
    <d v="2013-07-21T00:00:00"/>
    <x v="1"/>
    <n v="33.9"/>
    <n v="2"/>
    <n v="5"/>
    <n v="41"/>
    <d v="1899-12-30T02:05:41"/>
    <d v="1899-12-30T00:03:42"/>
    <s v="Ciocci"/>
    <x v="338"/>
    <n v="16.183530035804278"/>
    <n v="0"/>
    <x v="4"/>
    <s v="http://app.strava.com/activities/68728806"/>
    <d v="1899-12-30T06:55:14"/>
    <d v="1899-12-30T03:27:37"/>
    <d v="1899-12-30T01:37:08"/>
    <d v="1899-12-30T02:29:32"/>
    <d v="1899-12-30T00:48:34"/>
    <d v="1899-12-30T01:14:46"/>
    <n v="320"/>
    <x v="12"/>
    <x v="0"/>
    <n v="201307"/>
    <n v="30"/>
    <n v="0"/>
    <n v="21"/>
  </r>
  <r>
    <d v="2013-07-22T00:00:00"/>
    <d v="2013-07-22T00:00:00"/>
    <x v="2"/>
    <n v="3"/>
    <n v="0"/>
    <n v="27"/>
    <n v="10"/>
    <d v="1899-12-30T00:27:10"/>
    <d v="1899-12-30T00:09:03"/>
    <s v="ZootKane"/>
    <x v="274"/>
    <n v="6.6257668711656486"/>
    <n v="0"/>
    <x v="13"/>
    <m/>
    <d v="1899-12-30T03:57:15"/>
    <d v="1899-12-30T01:58:38"/>
    <d v="1899-12-30T03:57:15"/>
    <d v="1899-12-30T04:49:39"/>
    <d v="1899-12-30T01:58:38"/>
    <d v="1899-12-30T02:24:50"/>
    <n v="831"/>
    <x v="12"/>
    <x v="0"/>
    <n v="201307"/>
    <n v="30"/>
    <n v="0"/>
    <n v="22"/>
  </r>
  <r>
    <d v="2013-07-23T00:00:00"/>
    <d v="2013-07-23T00:00:00"/>
    <x v="1"/>
    <n v="12.8"/>
    <n v="0"/>
    <n v="30"/>
    <n v="0"/>
    <d v="1899-12-30T00:30:00"/>
    <d v="1899-12-30T00:02:21"/>
    <s v="YNHH"/>
    <x v="303"/>
    <n v="25.600000000000023"/>
    <n v="0"/>
    <x v="13"/>
    <m/>
    <d v="1899-12-30T04:22:30"/>
    <d v="1899-12-30T02:11:15"/>
    <d v="1899-12-30T01:01:24"/>
    <d v="1899-12-30T01:53:48"/>
    <d v="1899-12-30T00:30:42"/>
    <d v="1899-12-30T00:56:54"/>
    <n v="23"/>
    <x v="12"/>
    <x v="0"/>
    <n v="201307"/>
    <n v="30"/>
    <n v="0"/>
    <n v="23"/>
  </r>
  <r>
    <d v="2013-07-24T00:00:00"/>
    <d v="2013-07-24T00:00:00"/>
    <x v="1"/>
    <n v="6"/>
    <n v="0"/>
    <n v="20"/>
    <n v="0"/>
    <d v="1899-12-30T00:20:00"/>
    <d v="1899-12-30T00:03:20"/>
    <s v="Ciocci"/>
    <x v="339"/>
    <n v="18.000000000000014"/>
    <n v="0"/>
    <x v="14"/>
    <m/>
    <d v="1899-12-30T06:13:20"/>
    <d v="1899-12-30T03:06:40"/>
    <d v="1899-12-30T01:27:20"/>
    <d v="1899-12-30T02:19:44"/>
    <d v="1899-12-30T00:43:40"/>
    <d v="1899-12-30T01:09:52"/>
    <n v="218"/>
    <x v="12"/>
    <x v="0"/>
    <n v="201307"/>
    <n v="30"/>
    <n v="0"/>
    <n v="24"/>
  </r>
  <r>
    <d v="2013-07-25T00:00:00"/>
    <d v="2013-07-25T00:00:00"/>
    <x v="1"/>
    <n v="1.8"/>
    <n v="0"/>
    <n v="6"/>
    <n v="0"/>
    <d v="1899-12-30T00:06:00"/>
    <d v="1899-12-30T00:03:20"/>
    <s v="Ciocci"/>
    <x v="340"/>
    <n v="18.000000000000014"/>
    <n v="0"/>
    <x v="19"/>
    <m/>
    <d v="1899-12-30T06:13:20"/>
    <d v="1899-12-30T03:06:40"/>
    <d v="1899-12-30T01:27:20"/>
    <d v="1899-12-30T02:19:44"/>
    <d v="1899-12-30T00:43:40"/>
    <d v="1899-12-30T01:09:52"/>
    <n v="218"/>
    <x v="12"/>
    <x v="0"/>
    <n v="201307"/>
    <n v="30"/>
    <n v="0"/>
    <n v="25"/>
  </r>
  <r>
    <d v="2013-07-25T00:00:00"/>
    <d v="2013-07-25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d v="1899-12-30T01:13:22"/>
    <d v="1899-12-30T02:05:46"/>
    <d v="1899-12-30T00:36:41"/>
    <d v="1899-12-30T01:02:53"/>
    <n v="113"/>
    <x v="12"/>
    <x v="0"/>
    <n v="201307"/>
    <n v="30"/>
    <n v="0"/>
    <n v="25"/>
  </r>
  <r>
    <d v="2013-07-26T00:00:00"/>
    <d v="2013-07-26T00:00:00"/>
    <x v="1"/>
    <n v="1.8"/>
    <n v="0"/>
    <n v="9"/>
    <n v="0"/>
    <d v="1899-12-30T00:09:00"/>
    <d v="1899-12-30T00:05:00"/>
    <s v="Ciocci"/>
    <x v="341"/>
    <n v="12.000000000000011"/>
    <n v="0"/>
    <x v="14"/>
    <m/>
    <d v="1899-12-30T09:20:00"/>
    <d v="1899-12-30T04:40:00"/>
    <d v="1899-12-30T02:11:00"/>
    <d v="1899-12-30T03:03:24"/>
    <d v="1899-12-30T01:05:30"/>
    <d v="1899-12-30T01:31:42"/>
    <n v="647"/>
    <x v="12"/>
    <x v="0"/>
    <n v="201307"/>
    <n v="30"/>
    <n v="0"/>
    <n v="26"/>
  </r>
  <r>
    <d v="2013-07-27T00:00:00"/>
    <d v="2013-07-27T00:00:00"/>
    <x v="0"/>
    <n v="0.5"/>
    <n v="0"/>
    <n v="20"/>
    <n v="0"/>
    <d v="1899-12-30T00:20:00"/>
    <d v="1899-12-30T00:40:00"/>
    <s v="Mirror"/>
    <x v="342"/>
    <n v="1.5000000000000013"/>
    <n v="0"/>
    <x v="14"/>
    <m/>
    <d v="1899-12-30T01:36:00"/>
    <d v="1899-12-30T00:48:00"/>
    <d v="1899-12-30T17:28:00"/>
    <d v="1899-12-30T18:20:24"/>
    <d v="1899-12-30T08:44:00"/>
    <d v="1899-12-30T09:10:12"/>
    <n v="2998"/>
    <x v="12"/>
    <x v="0"/>
    <n v="201307"/>
    <n v="30"/>
    <n v="0"/>
    <n v="27"/>
  </r>
  <r>
    <d v="2013-07-27T00:00:00"/>
    <d v="2013-07-27T00:00:00"/>
    <x v="1"/>
    <n v="14.2"/>
    <n v="0"/>
    <n v="58"/>
    <n v="19"/>
    <d v="1899-12-30T00:58:19"/>
    <d v="1899-12-30T00:04:06"/>
    <s v="Ciocci"/>
    <x v="343"/>
    <n v="14.609888539582748"/>
    <n v="0"/>
    <x v="14"/>
    <m/>
    <d v="1899-12-30T07:39:58"/>
    <d v="1899-12-30T03:49:59"/>
    <d v="1899-12-30T01:47:36"/>
    <d v="1899-12-30T02:40:00"/>
    <d v="1899-12-30T00:53:48"/>
    <d v="1899-12-30T01:20:00"/>
    <n v="478"/>
    <x v="12"/>
    <x v="0"/>
    <n v="201307"/>
    <n v="30"/>
    <n v="0"/>
    <n v="27"/>
  </r>
  <r>
    <d v="2013-07-28T00:00:00"/>
    <d v="2013-07-28T00:00:00"/>
    <x v="0"/>
    <n v="2.4"/>
    <n v="1"/>
    <n v="24"/>
    <n v="26"/>
    <d v="1899-12-30T01:24:26"/>
    <d v="1899-12-30T00:35:11"/>
    <s v="Mirror"/>
    <x v="344"/>
    <n v="1.7054875641531795"/>
    <n v="0"/>
    <x v="14"/>
    <m/>
    <d v="1899-12-30T01:24:26"/>
    <d v="1899-12-30T00:42:13"/>
    <d v="1899-12-30T15:21:44"/>
    <d v="1899-12-30T16:14:08"/>
    <d v="1899-12-30T07:40:52"/>
    <d v="1899-12-30T08:07:04"/>
    <n v="2869"/>
    <x v="12"/>
    <x v="0"/>
    <n v="201307"/>
    <n v="31"/>
    <n v="0"/>
    <n v="28"/>
  </r>
  <r>
    <d v="2013-07-28T00:00:00"/>
    <d v="2013-07-28T00:00:00"/>
    <x v="1"/>
    <n v="112"/>
    <n v="6"/>
    <n v="35"/>
    <n v="56"/>
    <d v="1899-12-30T06:35:56"/>
    <d v="1899-12-30T00:03:32"/>
    <s v="Ciocci"/>
    <x v="344"/>
    <n v="16.972554302071067"/>
    <n v="0"/>
    <x v="14"/>
    <m/>
    <d v="1899-12-30T06:35:56"/>
    <d v="1899-12-30T03:17:58"/>
    <d v="1899-12-30T01:32:37"/>
    <d v="1899-12-30T02:25:01"/>
    <d v="1899-12-30T00:46:19"/>
    <d v="1899-12-30T01:12:31"/>
    <n v="274"/>
    <x v="12"/>
    <x v="0"/>
    <n v="201307"/>
    <n v="31"/>
    <n v="0"/>
    <n v="28"/>
  </r>
  <r>
    <d v="2013-07-28T00:00:00"/>
    <d v="2013-07-28T00:00:00"/>
    <x v="2"/>
    <n v="26.2"/>
    <n v="5"/>
    <n v="56"/>
    <n v="59"/>
    <d v="1899-12-30T05:56:59"/>
    <d v="1899-12-30T00:13:38"/>
    <s v="R201301"/>
    <x v="344"/>
    <n v="4.4035669265605337"/>
    <n v="0"/>
    <x v="14"/>
    <m/>
    <d v="1899-12-30T05:56:59"/>
    <d v="1899-12-30T02:58:29"/>
    <d v="1899-12-30T05:56:59"/>
    <d v="1899-12-30T06:49:23"/>
    <d v="1899-12-30T02:58:29"/>
    <d v="1899-12-30T03:24:42"/>
    <n v="2611"/>
    <x v="12"/>
    <x v="0"/>
    <n v="201307"/>
    <n v="31"/>
    <n v="0"/>
    <n v="28"/>
  </r>
  <r>
    <d v="2013-07-28T00:00:00"/>
    <d v="2013-07-28T00:00:00"/>
    <x v="8"/>
    <n v="1"/>
    <n v="0"/>
    <n v="10"/>
    <n v="33"/>
    <d v="1899-12-30T00:10:33"/>
    <d v="1899-12-30T00:10:33"/>
    <s v="R201301"/>
    <x v="344"/>
    <n v="5.6872037914691989"/>
    <n v="0"/>
    <x v="14"/>
    <m/>
    <d v="1899-12-30T00:00:00"/>
    <d v="1899-12-30T00:00:00"/>
    <d v="1899-12-30T04:36:25"/>
    <d v="1899-12-30T05:28:49"/>
    <d v="1899-12-30T02:18:12"/>
    <d v="1899-12-30T02:44:24"/>
    <n v="1815"/>
    <x v="12"/>
    <x v="0"/>
    <n v="201307"/>
    <n v="31"/>
    <n v="0"/>
    <n v="28"/>
  </r>
  <r>
    <d v="2013-07-28T00:00:00"/>
    <d v="2013-07-28T00:00:00"/>
    <x v="9"/>
    <n v="1"/>
    <n v="0"/>
    <n v="11"/>
    <n v="7"/>
    <d v="1899-12-30T00:11:07"/>
    <d v="1899-12-30T00:11:07"/>
    <s v="R201301"/>
    <x v="344"/>
    <n v="5.3973013493253408"/>
    <n v="0"/>
    <x v="14"/>
    <m/>
    <d v="1899-12-30T00:00:00"/>
    <d v="1899-12-30T00:00:00"/>
    <d v="1899-12-30T04:51:15"/>
    <d v="1899-12-30T05:43:39"/>
    <d v="1899-12-30T02:25:38"/>
    <d v="1899-12-30T02:51:50"/>
    <n v="2121"/>
    <x v="12"/>
    <x v="0"/>
    <n v="201307"/>
    <n v="31"/>
    <n v="0"/>
    <n v="28"/>
  </r>
  <r>
    <d v="2013-07-28T00:00:00"/>
    <d v="2013-07-28T00:00:00"/>
    <x v="10"/>
    <n v="1"/>
    <n v="0"/>
    <n v="10"/>
    <n v="36"/>
    <d v="1899-12-30T00:10:36"/>
    <d v="1899-12-30T00:10:36"/>
    <s v="R201301"/>
    <x v="344"/>
    <n v="5.660377358490571"/>
    <n v="0"/>
    <x v="14"/>
    <m/>
    <d v="1899-12-30T00:00:00"/>
    <d v="1899-12-30T00:00:00"/>
    <d v="1899-12-30T04:37:43"/>
    <d v="1899-12-30T05:30:07"/>
    <d v="1899-12-30T02:18:52"/>
    <d v="1899-12-30T02:45:04"/>
    <n v="1840"/>
    <x v="12"/>
    <x v="0"/>
    <n v="201307"/>
    <n v="31"/>
    <n v="0"/>
    <n v="28"/>
  </r>
  <r>
    <d v="2013-07-28T00:00:00"/>
    <d v="2013-07-28T00:00:00"/>
    <x v="11"/>
    <n v="1"/>
    <n v="0"/>
    <n v="11"/>
    <n v="39"/>
    <d v="1899-12-30T00:11:39"/>
    <d v="1899-12-30T00:11:39"/>
    <s v="R201301"/>
    <x v="344"/>
    <n v="5.1502145922746818"/>
    <n v="0"/>
    <x v="14"/>
    <m/>
    <d v="1899-12-30T00:00:00"/>
    <d v="1899-12-30T00:00:00"/>
    <d v="1899-12-30T05:05:14"/>
    <d v="1899-12-30T05:57:38"/>
    <d v="1899-12-30T02:32:37"/>
    <d v="1899-12-30T02:58:49"/>
    <n v="2312"/>
    <x v="12"/>
    <x v="0"/>
    <n v="201307"/>
    <n v="31"/>
    <n v="0"/>
    <n v="28"/>
  </r>
  <r>
    <d v="2013-07-28T00:00:00"/>
    <d v="2013-07-28T00:00:00"/>
    <x v="12"/>
    <n v="1"/>
    <n v="0"/>
    <n v="10"/>
    <n v="58"/>
    <d v="1899-12-30T00:10:58"/>
    <d v="1899-12-30T00:10:58"/>
    <s v="R201301"/>
    <x v="344"/>
    <n v="5.4711246200607944"/>
    <n v="0"/>
    <x v="14"/>
    <m/>
    <d v="1899-12-30T00:00:00"/>
    <d v="1899-12-30T00:00:00"/>
    <d v="1899-12-30T04:47:20"/>
    <d v="1899-12-30T05:39:44"/>
    <d v="1899-12-30T02:23:40"/>
    <d v="1899-12-30T02:49:52"/>
    <n v="2033"/>
    <x v="12"/>
    <x v="0"/>
    <n v="201307"/>
    <n v="31"/>
    <n v="0"/>
    <n v="28"/>
  </r>
  <r>
    <d v="2013-07-28T00:00:00"/>
    <d v="2013-07-28T00:00:00"/>
    <x v="13"/>
    <n v="1"/>
    <n v="0"/>
    <n v="11"/>
    <n v="53"/>
    <d v="1899-12-30T00:11:53"/>
    <d v="1899-12-30T00:11:53"/>
    <s v="R201301"/>
    <x v="344"/>
    <n v="5.0490883590462872"/>
    <n v="0"/>
    <x v="14"/>
    <m/>
    <d v="1899-12-30T00:00:00"/>
    <d v="1899-12-30T00:00:00"/>
    <d v="1899-12-30T05:11:21"/>
    <d v="1899-12-30T06:03:45"/>
    <d v="1899-12-30T02:35:40"/>
    <d v="1899-12-30T03:01:52"/>
    <n v="2388"/>
    <x v="12"/>
    <x v="0"/>
    <n v="201307"/>
    <n v="31"/>
    <n v="0"/>
    <n v="28"/>
  </r>
  <r>
    <d v="2013-07-28T00:00:00"/>
    <d v="2013-07-28T00:00:00"/>
    <x v="14"/>
    <n v="1"/>
    <n v="0"/>
    <n v="12"/>
    <n v="35"/>
    <d v="1899-12-30T00:12:35"/>
    <d v="1899-12-30T00:12:35"/>
    <s v="R201301"/>
    <x v="344"/>
    <n v="4.7682119205298052"/>
    <n v="0"/>
    <x v="14"/>
    <m/>
    <d v="1899-12-30T00:00:00"/>
    <d v="1899-12-30T00:00:00"/>
    <d v="1899-12-30T05:29:41"/>
    <d v="1899-12-30T06:22:05"/>
    <d v="1899-12-30T02:44:50"/>
    <d v="1899-12-30T03:11:03"/>
    <n v="2522"/>
    <x v="12"/>
    <x v="0"/>
    <n v="201307"/>
    <n v="31"/>
    <n v="0"/>
    <n v="28"/>
  </r>
  <r>
    <d v="2013-07-28T00:00:00"/>
    <d v="2013-07-28T00:00:00"/>
    <x v="15"/>
    <n v="1"/>
    <n v="0"/>
    <n v="11"/>
    <n v="47"/>
    <d v="1899-12-30T00:11:47"/>
    <d v="1899-12-30T00:11:47"/>
    <s v="R201301"/>
    <x v="344"/>
    <n v="5.0919377652050963"/>
    <n v="0"/>
    <x v="14"/>
    <m/>
    <d v="1899-12-30T00:00:00"/>
    <d v="1899-12-30T00:00:00"/>
    <d v="1899-12-30T05:08:43"/>
    <d v="1899-12-30T06:01:07"/>
    <d v="1899-12-30T02:34:22"/>
    <d v="1899-12-30T03:00:34"/>
    <n v="2361"/>
    <x v="12"/>
    <x v="0"/>
    <n v="201307"/>
    <n v="31"/>
    <n v="0"/>
    <n v="28"/>
  </r>
  <r>
    <d v="2013-07-28T00:00:00"/>
    <d v="2013-07-28T00:00:00"/>
    <x v="16"/>
    <n v="1"/>
    <n v="0"/>
    <n v="13"/>
    <n v="51"/>
    <d v="1899-12-30T00:13:51"/>
    <d v="1899-12-30T00:13:51"/>
    <s v="R201301"/>
    <x v="344"/>
    <n v="4.3321299638989208"/>
    <n v="0"/>
    <x v="14"/>
    <m/>
    <d v="1899-12-30T00:00:00"/>
    <d v="1899-12-30T00:00:00"/>
    <d v="1899-12-30T06:02:52"/>
    <d v="1899-12-30T06:55:16"/>
    <d v="1899-12-30T03:01:26"/>
    <d v="1899-12-30T03:27:38"/>
    <n v="2623"/>
    <x v="12"/>
    <x v="0"/>
    <n v="201307"/>
    <n v="31"/>
    <n v="0"/>
    <n v="28"/>
  </r>
  <r>
    <d v="2013-07-28T00:00:00"/>
    <d v="2013-07-28T00:00:00"/>
    <x v="17"/>
    <n v="1"/>
    <n v="0"/>
    <n v="13"/>
    <n v="35"/>
    <d v="1899-12-30T00:13:35"/>
    <d v="1899-12-30T00:13:35"/>
    <s v="R201301"/>
    <x v="344"/>
    <n v="4.4171779141104324"/>
    <n v="0"/>
    <x v="14"/>
    <m/>
    <d v="1899-12-30T00:00:00"/>
    <d v="1899-12-30T00:00:00"/>
    <d v="1899-12-30T05:55:53"/>
    <d v="1899-12-30T06:48:17"/>
    <d v="1899-12-30T02:57:57"/>
    <d v="1899-12-30T03:24:09"/>
    <n v="2607"/>
    <x v="12"/>
    <x v="0"/>
    <n v="201307"/>
    <n v="31"/>
    <n v="0"/>
    <n v="28"/>
  </r>
  <r>
    <d v="2013-07-28T00:00:00"/>
    <d v="2013-07-28T00:00:00"/>
    <x v="18"/>
    <n v="1"/>
    <n v="0"/>
    <n v="13"/>
    <n v="25"/>
    <d v="1899-12-30T00:13:25"/>
    <d v="1899-12-30T00:13:25"/>
    <s v="R201301"/>
    <x v="344"/>
    <n v="4.4720496894409978"/>
    <n v="0"/>
    <x v="14"/>
    <m/>
    <d v="1899-12-30T00:00:00"/>
    <d v="1899-12-30T00:00:00"/>
    <d v="1899-12-30T05:51:31"/>
    <d v="1899-12-30T06:43:55"/>
    <d v="1899-12-30T02:55:45"/>
    <d v="1899-12-30T03:21:58"/>
    <n v="2598"/>
    <x v="12"/>
    <x v="0"/>
    <n v="201307"/>
    <n v="31"/>
    <n v="0"/>
    <n v="28"/>
  </r>
  <r>
    <d v="2013-07-28T00:00:00"/>
    <d v="2013-07-28T00:00:00"/>
    <x v="19"/>
    <n v="1"/>
    <n v="0"/>
    <n v="13"/>
    <n v="26"/>
    <d v="1899-12-30T00:13:26"/>
    <d v="1899-12-30T00:13:26"/>
    <s v="R201301"/>
    <x v="344"/>
    <n v="4.4665012406947922"/>
    <n v="0"/>
    <x v="14"/>
    <m/>
    <d v="1899-12-30T00:00:00"/>
    <d v="1899-12-30T00:00:00"/>
    <d v="1899-12-30T05:51:57"/>
    <d v="1899-12-30T06:44:21"/>
    <d v="1899-12-30T02:55:59"/>
    <d v="1899-12-30T03:22:11"/>
    <n v="2600"/>
    <x v="12"/>
    <x v="0"/>
    <n v="201307"/>
    <n v="31"/>
    <n v="0"/>
    <n v="28"/>
  </r>
  <r>
    <d v="2013-07-28T00:00:00"/>
    <d v="2013-07-28T00:00:00"/>
    <x v="20"/>
    <n v="1"/>
    <n v="0"/>
    <n v="12"/>
    <n v="53"/>
    <d v="1899-12-30T00:12:53"/>
    <d v="1899-12-30T00:12:53"/>
    <s v="R201301"/>
    <x v="344"/>
    <n v="4.6571798188874558"/>
    <n v="0"/>
    <x v="14"/>
    <m/>
    <d v="1899-12-30T00:00:00"/>
    <d v="1899-12-30T00:00:00"/>
    <d v="1899-12-30T05:37:33"/>
    <d v="1899-12-30T06:29:57"/>
    <d v="1899-12-30T02:48:46"/>
    <d v="1899-12-30T03:14:58"/>
    <n v="2552"/>
    <x v="12"/>
    <x v="0"/>
    <n v="201307"/>
    <n v="31"/>
    <n v="0"/>
    <n v="28"/>
  </r>
  <r>
    <d v="2013-07-28T00:00:00"/>
    <d v="2013-07-28T00:00:00"/>
    <x v="21"/>
    <n v="1"/>
    <n v="0"/>
    <n v="13"/>
    <n v="12"/>
    <d v="1899-12-30T00:13:12"/>
    <d v="1899-12-30T00:13:12"/>
    <s v="R201301"/>
    <x v="344"/>
    <n v="4.5454545454545485"/>
    <n v="0"/>
    <x v="14"/>
    <m/>
    <d v="1899-12-30T00:00:00"/>
    <d v="1899-12-30T00:00:00"/>
    <d v="1899-12-30T05:45:50"/>
    <d v="1899-12-30T06:38:14"/>
    <d v="1899-12-30T02:52:55"/>
    <d v="1899-12-30T03:19:07"/>
    <n v="2577"/>
    <x v="12"/>
    <x v="0"/>
    <n v="201307"/>
    <n v="31"/>
    <n v="0"/>
    <n v="28"/>
  </r>
  <r>
    <d v="2013-07-28T00:00:00"/>
    <d v="2013-07-28T00:00:00"/>
    <x v="25"/>
    <n v="1"/>
    <n v="0"/>
    <n v="13"/>
    <n v="55"/>
    <d v="1899-12-30T00:13:55"/>
    <d v="1899-12-30T00:13:55"/>
    <s v="R201301"/>
    <x v="344"/>
    <n v="4.3113772455089858"/>
    <n v="0"/>
    <x v="14"/>
    <m/>
    <d v="1899-12-30T00:00:00"/>
    <d v="1899-12-30T00:00:00"/>
    <d v="1899-12-30T06:04:37"/>
    <d v="1899-12-30T06:57:01"/>
    <d v="1899-12-30T03:02:18"/>
    <d v="1899-12-30T03:28:31"/>
    <n v="2630"/>
    <x v="12"/>
    <x v="0"/>
    <n v="201307"/>
    <n v="31"/>
    <n v="0"/>
    <n v="28"/>
  </r>
  <r>
    <d v="2013-07-28T00:00:00"/>
    <d v="2013-07-28T00:00:00"/>
    <x v="26"/>
    <n v="1"/>
    <n v="0"/>
    <n v="13"/>
    <n v="2"/>
    <d v="1899-12-30T00:13:02"/>
    <d v="1899-12-30T00:13:02"/>
    <s v="R201301"/>
    <x v="344"/>
    <n v="4.6035805626598503"/>
    <n v="0"/>
    <x v="14"/>
    <m/>
    <d v="1899-12-30T00:00:00"/>
    <d v="1899-12-30T00:00:00"/>
    <d v="1899-12-30T05:41:28"/>
    <d v="1899-12-30T06:33:52"/>
    <d v="1899-12-30T02:50:44"/>
    <d v="1899-12-30T03:16:56"/>
    <n v="2569"/>
    <x v="12"/>
    <x v="0"/>
    <n v="201307"/>
    <n v="31"/>
    <n v="0"/>
    <n v="28"/>
  </r>
  <r>
    <d v="2013-07-28T00:00:00"/>
    <d v="2013-07-28T00:00:00"/>
    <x v="27"/>
    <n v="1"/>
    <n v="0"/>
    <n v="13"/>
    <n v="54"/>
    <d v="1899-12-30T00:13:54"/>
    <d v="1899-12-30T00:13:54"/>
    <s v="R201301"/>
    <x v="344"/>
    <n v="4.3165467625899314"/>
    <n v="0"/>
    <x v="14"/>
    <m/>
    <d v="1899-12-30T00:00:00"/>
    <d v="1899-12-30T00:00:00"/>
    <d v="1899-12-30T06:04:11"/>
    <d v="1899-12-30T06:56:35"/>
    <d v="1899-12-30T03:02:05"/>
    <d v="1899-12-30T03:28:17"/>
    <n v="2627"/>
    <x v="12"/>
    <x v="0"/>
    <n v="201307"/>
    <n v="31"/>
    <n v="0"/>
    <n v="28"/>
  </r>
  <r>
    <d v="2013-07-28T00:00:00"/>
    <d v="2013-07-28T00:00:00"/>
    <x v="28"/>
    <n v="1"/>
    <n v="0"/>
    <n v="12"/>
    <n v="51"/>
    <d v="1899-12-30T00:12:51"/>
    <d v="1899-12-30T00:12:51"/>
    <s v="R201301"/>
    <x v="344"/>
    <n v="4.6692607003891089"/>
    <n v="0"/>
    <x v="14"/>
    <m/>
    <d v="1899-12-30T00:00:00"/>
    <d v="1899-12-30T00:00:00"/>
    <d v="1899-12-30T05:36:40"/>
    <d v="1899-12-30T06:29:04"/>
    <d v="1899-12-30T02:48:20"/>
    <d v="1899-12-30T03:14:32"/>
    <n v="2548"/>
    <x v="12"/>
    <x v="0"/>
    <n v="201307"/>
    <n v="31"/>
    <n v="0"/>
    <n v="28"/>
  </r>
  <r>
    <d v="2013-07-28T00:00:00"/>
    <d v="2013-07-28T00:00:00"/>
    <x v="29"/>
    <n v="1"/>
    <n v="0"/>
    <n v="15"/>
    <n v="37"/>
    <d v="1899-12-30T00:15:37"/>
    <d v="1899-12-30T00:15:37"/>
    <s v="R201301"/>
    <x v="344"/>
    <n v="3.8420490928495226"/>
    <n v="0"/>
    <x v="14"/>
    <m/>
    <d v="1899-12-30T00:00:00"/>
    <d v="1899-12-30T00:00:00"/>
    <d v="1899-12-30T06:49:09"/>
    <d v="1899-12-30T07:41:33"/>
    <d v="1899-12-30T03:24:35"/>
    <d v="1899-12-30T03:50:47"/>
    <n v="2702"/>
    <x v="12"/>
    <x v="0"/>
    <n v="201307"/>
    <n v="31"/>
    <n v="0"/>
    <n v="28"/>
  </r>
  <r>
    <d v="2013-07-28T00:00:00"/>
    <d v="2013-07-28T00:00:00"/>
    <x v="30"/>
    <n v="1"/>
    <n v="0"/>
    <n v="14"/>
    <n v="34"/>
    <d v="1899-12-30T00:14:34"/>
    <d v="1899-12-30T00:14:34"/>
    <s v="R201301"/>
    <x v="344"/>
    <n v="4.1189931350114444"/>
    <n v="0"/>
    <x v="14"/>
    <m/>
    <d v="1899-12-30T00:00:00"/>
    <d v="1899-12-30T00:00:00"/>
    <d v="1899-12-30T06:21:39"/>
    <d v="1899-12-30T07:14:03"/>
    <d v="1899-12-30T03:10:49"/>
    <d v="1899-12-30T03:37:01"/>
    <n v="2663"/>
    <x v="12"/>
    <x v="0"/>
    <n v="201307"/>
    <n v="31"/>
    <n v="0"/>
    <n v="28"/>
  </r>
  <r>
    <d v="2013-07-28T00:00:00"/>
    <d v="2013-07-28T00:00:00"/>
    <x v="31"/>
    <n v="1"/>
    <n v="0"/>
    <n v="13"/>
    <n v="53"/>
    <d v="1899-12-30T00:13:53"/>
    <d v="1899-12-30T00:13:53"/>
    <s v="R201301"/>
    <x v="344"/>
    <n v="4.3217286914765936"/>
    <n v="0"/>
    <x v="14"/>
    <m/>
    <d v="1899-12-30T00:00:00"/>
    <d v="1899-12-30T00:00:00"/>
    <d v="1899-12-30T06:03:45"/>
    <d v="1899-12-30T06:56:09"/>
    <d v="1899-12-30T03:01:52"/>
    <d v="1899-12-30T03:28:04"/>
    <n v="2625"/>
    <x v="12"/>
    <x v="0"/>
    <n v="201307"/>
    <n v="31"/>
    <n v="0"/>
    <n v="28"/>
  </r>
  <r>
    <d v="2013-07-28T00:00:00"/>
    <d v="2013-07-28T00:00:00"/>
    <x v="32"/>
    <n v="1"/>
    <n v="0"/>
    <n v="15"/>
    <n v="45"/>
    <d v="1899-12-30T00:15:45"/>
    <d v="1899-12-30T00:15:45"/>
    <s v="R201301"/>
    <x v="344"/>
    <n v="3.809523809523812"/>
    <n v="0"/>
    <x v="14"/>
    <m/>
    <d v="1899-12-30T00:00:00"/>
    <d v="1899-12-30T00:00:00"/>
    <d v="1899-12-30T06:52:39"/>
    <d v="1899-12-30T07:45:03"/>
    <d v="1899-12-30T03:26:20"/>
    <d v="1899-12-30T03:52:32"/>
    <n v="2706"/>
    <x v="12"/>
    <x v="0"/>
    <n v="201307"/>
    <n v="31"/>
    <n v="0"/>
    <n v="28"/>
  </r>
  <r>
    <d v="2013-07-28T00:00:00"/>
    <d v="2013-07-28T00:00:00"/>
    <x v="33"/>
    <n v="1"/>
    <n v="0"/>
    <n v="14"/>
    <n v="54"/>
    <d v="1899-12-30T00:14:54"/>
    <d v="1899-12-30T00:14:54"/>
    <s v="R201301"/>
    <x v="344"/>
    <n v="4.0268456375838957"/>
    <n v="0"/>
    <x v="14"/>
    <m/>
    <d v="1899-12-30T00:00:00"/>
    <d v="1899-12-30T00:00:00"/>
    <d v="1899-12-30T06:30:23"/>
    <d v="1899-12-30T07:22:47"/>
    <d v="1899-12-30T03:15:11"/>
    <d v="1899-12-30T03:41:23"/>
    <n v="2673"/>
    <x v="12"/>
    <x v="0"/>
    <n v="201307"/>
    <n v="31"/>
    <n v="0"/>
    <n v="28"/>
  </r>
  <r>
    <d v="2013-07-28T00:00:00"/>
    <d v="2013-07-28T00:00:00"/>
    <x v="34"/>
    <n v="1"/>
    <n v="0"/>
    <n v="15"/>
    <n v="47"/>
    <d v="1899-12-30T00:15:47"/>
    <d v="1899-12-30T00:15:47"/>
    <s v="R201301"/>
    <x v="344"/>
    <n v="3.8014783526927167"/>
    <n v="0"/>
    <x v="14"/>
    <m/>
    <d v="1899-12-30T00:00:00"/>
    <d v="1899-12-30T00:00:00"/>
    <d v="1899-12-30T06:53:31"/>
    <d v="1899-12-30T07:45:55"/>
    <d v="1899-12-30T03:26:46"/>
    <d v="1899-12-30T03:52:58"/>
    <n v="2707"/>
    <x v="12"/>
    <x v="0"/>
    <n v="201307"/>
    <n v="31"/>
    <n v="0"/>
    <n v="28"/>
  </r>
  <r>
    <d v="2013-07-28T00:00:00"/>
    <d v="2013-07-28T00:00:00"/>
    <x v="35"/>
    <n v="1"/>
    <n v="0"/>
    <n v="16"/>
    <n v="52"/>
    <d v="1899-12-30T00:16:52"/>
    <d v="1899-12-30T00:16:52"/>
    <s v="R201301"/>
    <x v="344"/>
    <n v="3.557312252964429"/>
    <n v="0"/>
    <x v="14"/>
    <m/>
    <d v="1899-12-30T00:00:00"/>
    <d v="1899-12-30T00:00:00"/>
    <d v="1899-12-30T07:21:54"/>
    <d v="1899-12-30T08:14:18"/>
    <d v="1899-12-30T03:40:57"/>
    <d v="1899-12-30T04:07:09"/>
    <n v="2725"/>
    <x v="12"/>
    <x v="0"/>
    <n v="201307"/>
    <n v="31"/>
    <n v="0"/>
    <n v="28"/>
  </r>
  <r>
    <d v="2013-07-28T00:00:00"/>
    <d v="2013-07-28T00:00:00"/>
    <x v="36"/>
    <n v="1"/>
    <n v="0"/>
    <n v="14"/>
    <n v="39"/>
    <d v="1899-12-30T00:14:39"/>
    <d v="1899-12-30T00:14:39"/>
    <s v="R201301"/>
    <x v="344"/>
    <n v="4.0955631399317438"/>
    <n v="0"/>
    <x v="14"/>
    <m/>
    <d v="1899-12-30T00:00:00"/>
    <d v="1899-12-30T00:00:00"/>
    <d v="1899-12-30T06:23:50"/>
    <d v="1899-12-30T07:16:14"/>
    <d v="1899-12-30T03:11:55"/>
    <d v="1899-12-30T03:38:07"/>
    <n v="2665"/>
    <x v="12"/>
    <x v="0"/>
    <n v="201307"/>
    <n v="31"/>
    <n v="0"/>
    <n v="28"/>
  </r>
  <r>
    <d v="2013-07-28T00:00:00"/>
    <d v="2013-07-28T00:00:00"/>
    <x v="38"/>
    <n v="30"/>
    <n v="1"/>
    <n v="32"/>
    <n v="9"/>
    <d v="1899-12-30T01:32:09"/>
    <d v="1899-12-30T00:03:04"/>
    <s v="Ciocci"/>
    <x v="345"/>
    <n v="19.533369506239843"/>
    <n v="0"/>
    <x v="14"/>
    <m/>
    <d v="1899-12-30T00:00:00"/>
    <d v="1899-12-30T00:00:00"/>
    <d v="1899-12-30T01:20:29"/>
    <d v="1899-12-30T02:12:53"/>
    <d v="1899-12-30T00:40:14"/>
    <d v="1899-12-30T01:06:26"/>
    <n v="194"/>
    <x v="12"/>
    <x v="0"/>
    <n v="201307"/>
    <n v="31"/>
    <n v="0"/>
    <n v="28"/>
  </r>
  <r>
    <d v="2013-07-28T00:00:00"/>
    <d v="2013-07-28T00:00:00"/>
    <x v="39"/>
    <n v="26"/>
    <n v="1"/>
    <n v="45"/>
    <n v="31"/>
    <d v="1899-12-30T01:45:31"/>
    <d v="1899-12-30T00:04:03"/>
    <s v="Ciocci"/>
    <x v="345"/>
    <n v="14.78439425051336"/>
    <n v="0"/>
    <x v="14"/>
    <m/>
    <d v="1899-12-30T00:00:00"/>
    <d v="1899-12-30T00:00:00"/>
    <d v="1899-12-30T01:46:20"/>
    <d v="1899-12-30T02:38:44"/>
    <d v="1899-12-30T00:53:10"/>
    <d v="1899-12-30T01:19:22"/>
    <n v="469"/>
    <x v="12"/>
    <x v="0"/>
    <n v="201307"/>
    <n v="31"/>
    <n v="0"/>
    <n v="28"/>
  </r>
  <r>
    <d v="2013-07-28T00:00:00"/>
    <d v="2013-07-28T00:00:00"/>
    <x v="38"/>
    <n v="30"/>
    <n v="1"/>
    <n v="30"/>
    <n v="27"/>
    <d v="1899-12-30T01:30:27"/>
    <d v="1899-12-30T00:03:01"/>
    <s v="Ciocci"/>
    <x v="345"/>
    <n v="19.90049751243783"/>
    <n v="0"/>
    <x v="14"/>
    <m/>
    <d v="1899-12-30T00:00:00"/>
    <d v="1899-12-30T00:00:00"/>
    <d v="1899-12-30T01:19:00"/>
    <d v="1899-12-30T02:11:24"/>
    <d v="1899-12-30T00:39:30"/>
    <d v="1899-12-30T01:05:42"/>
    <n v="186"/>
    <x v="12"/>
    <x v="0"/>
    <n v="201307"/>
    <n v="31"/>
    <n v="0"/>
    <n v="28"/>
  </r>
  <r>
    <d v="2013-07-28T00:00:00"/>
    <d v="2013-07-28T00:00:00"/>
    <x v="39"/>
    <n v="26"/>
    <n v="1"/>
    <n v="47"/>
    <n v="49"/>
    <d v="1899-12-30T01:47:49"/>
    <d v="1899-12-30T00:04:09"/>
    <s v="Ciocci"/>
    <x v="345"/>
    <n v="14.469006028752524"/>
    <n v="0"/>
    <x v="14"/>
    <m/>
    <d v="1899-12-30T00:00:00"/>
    <d v="1899-12-30T00:00:00"/>
    <d v="1899-12-30T01:48:39"/>
    <d v="1899-12-30T02:41:03"/>
    <d v="1899-12-30T00:54:19"/>
    <d v="1899-12-30T01:20:31"/>
    <n v="493"/>
    <x v="12"/>
    <x v="0"/>
    <n v="201307"/>
    <n v="31"/>
    <n v="0"/>
    <n v="28"/>
  </r>
  <r>
    <d v="2013-07-28T00:00:00"/>
    <d v="2013-07-28T00:00:00"/>
    <x v="3"/>
    <n v="1"/>
    <n v="0"/>
    <n v="9"/>
    <n v="47"/>
    <d v="1899-12-30T00:09:47"/>
    <d v="1899-12-30T00:09:47"/>
    <s v="n/a"/>
    <x v="344"/>
    <n v="6.1328790459965976"/>
    <n v="0"/>
    <x v="0"/>
    <m/>
    <d v="1899-12-30T00:00:00"/>
    <d v="1899-12-30T00:00:00"/>
    <d v="1899-12-30T04:16:19"/>
    <d v="1899-12-30T05:08:43"/>
    <d v="1899-12-30T02:08:10"/>
    <d v="1899-12-30T02:34:22"/>
    <n v="1235"/>
    <x v="12"/>
    <x v="0"/>
    <n v="201307"/>
    <n v="31"/>
    <n v="0"/>
    <n v="28"/>
  </r>
  <r>
    <d v="2013-07-28T00:00:00"/>
    <d v="2013-07-28T00:00:00"/>
    <x v="4"/>
    <n v="1"/>
    <n v="0"/>
    <n v="7"/>
    <n v="11"/>
    <d v="1899-12-30T00:07:11"/>
    <d v="1899-12-30T00:07:11"/>
    <s v="n/a"/>
    <x v="344"/>
    <n v="8.3526682134570827"/>
    <n v="0"/>
    <x v="0"/>
    <m/>
    <d v="1899-12-30T00:00:00"/>
    <d v="1899-12-30T00:00:00"/>
    <d v="1899-12-30T03:08:12"/>
    <d v="1899-12-30T04:00:36"/>
    <d v="1899-12-30T01:34:06"/>
    <d v="1899-12-30T02:00:18"/>
    <n v="705"/>
    <x v="12"/>
    <x v="0"/>
    <n v="201307"/>
    <n v="31"/>
    <n v="0"/>
    <n v="28"/>
  </r>
  <r>
    <d v="2013-08-07T00:00:00"/>
    <d v="2013-08-07T00:00:00"/>
    <x v="2"/>
    <n v="3.1"/>
    <n v="0"/>
    <n v="29"/>
    <n v="9"/>
    <d v="1899-12-30T00:29:09"/>
    <d v="1899-12-30T00:09:24"/>
    <s v="ZootKane"/>
    <x v="224"/>
    <n v="6.3807890222984627"/>
    <n v="0"/>
    <x v="14"/>
    <s v="http://app.strava.com/activities/72904414"/>
    <d v="1899-12-30T04:06:22"/>
    <d v="1899-12-30T02:03:11"/>
    <d v="1899-12-30T04:06:22"/>
    <d v="1899-12-30T04:58:46"/>
    <d v="1899-12-30T02:03:11"/>
    <d v="1899-12-30T02:29:23"/>
    <n v="976"/>
    <x v="12"/>
    <x v="4"/>
    <n v="201308"/>
    <n v="32"/>
    <n v="9"/>
    <n v="7"/>
  </r>
  <r>
    <d v="2013-08-10T00:00:00"/>
    <d v="2013-08-10T00:00:00"/>
    <x v="1"/>
    <n v="4.4000000000000004"/>
    <n v="0"/>
    <n v="55"/>
    <n v="9"/>
    <d v="1899-12-30T00:55:09"/>
    <d v="1899-12-30T00:12:32"/>
    <s v="Si"/>
    <x v="346"/>
    <n v="4.7869446962828688"/>
    <n v="0"/>
    <x v="2"/>
    <m/>
    <d v="1899-12-30T23:23:49"/>
    <d v="1899-12-30T11:41:55"/>
    <d v="1899-12-30T05:28:24"/>
    <d v="1899-12-30T06:20:48"/>
    <d v="1899-12-30T02:44:12"/>
    <d v="1899-12-30T03:10:24"/>
    <n v="2516"/>
    <x v="12"/>
    <x v="4"/>
    <n v="201308"/>
    <n v="32"/>
    <n v="2"/>
    <n v="10"/>
  </r>
  <r>
    <d v="2013-08-12T00:00:00"/>
    <d v="2013-08-12T00:00:00"/>
    <x v="2"/>
    <n v="3.1"/>
    <n v="0"/>
    <n v="37"/>
    <n v="37"/>
    <d v="1899-12-30T00:37:37"/>
    <d v="1899-12-30T00:12:08"/>
    <s v="ZootKane"/>
    <x v="224"/>
    <n v="4.9446167478954415"/>
    <n v="0"/>
    <x v="2"/>
    <m/>
    <d v="1899-12-30T05:17:55"/>
    <d v="1899-12-30T02:38:58"/>
    <d v="1899-12-30T05:17:55"/>
    <d v="1899-12-30T06:10:19"/>
    <d v="1899-12-30T02:38:58"/>
    <d v="1899-12-30T03:05:10"/>
    <n v="2457"/>
    <x v="12"/>
    <x v="4"/>
    <n v="201308"/>
    <n v="33"/>
    <n v="1"/>
    <n v="12"/>
  </r>
  <r>
    <d v="2013-08-19T00:00:00"/>
    <d v="2013-08-19T00:00:00"/>
    <x v="2"/>
    <n v="5"/>
    <n v="1"/>
    <n v="6"/>
    <n v="10"/>
    <d v="1899-12-30T01:06:10"/>
    <d v="1899-12-30T00:13:14"/>
    <s v="R201301"/>
    <x v="98"/>
    <n v="4.5340050377833787"/>
    <n v="0"/>
    <x v="4"/>
    <m/>
    <d v="1899-12-30T05:46:43"/>
    <d v="1899-12-30T02:53:21"/>
    <d v="1899-12-30T05:46:43"/>
    <d v="1899-12-30T06:39:07"/>
    <d v="1899-12-30T02:53:21"/>
    <d v="1899-12-30T03:19:33"/>
    <n v="2581"/>
    <x v="12"/>
    <x v="4"/>
    <n v="201308"/>
    <n v="34"/>
    <n v="6"/>
    <n v="19"/>
  </r>
  <r>
    <d v="2013-08-20T00:00:00"/>
    <d v="2013-08-20T00:00:00"/>
    <x v="1"/>
    <n v="6"/>
    <n v="0"/>
    <n v="59"/>
    <n v="59"/>
    <d v="1899-12-30T00:59:59"/>
    <d v="1899-12-30T00:10:00"/>
    <s v="HHH"/>
    <x v="98"/>
    <n v="6.0016671297582702"/>
    <n v="0"/>
    <x v="4"/>
    <m/>
    <d v="1899-12-30T18:39:41"/>
    <d v="1899-12-30T09:19:51"/>
    <d v="1899-12-30T04:21:56"/>
    <d v="1899-12-30T05:14:20"/>
    <d v="1899-12-30T02:10:58"/>
    <d v="1899-12-30T02:37:10"/>
    <n v="1403"/>
    <x v="12"/>
    <x v="4"/>
    <n v="201308"/>
    <n v="34"/>
    <n v="0"/>
    <n v="20"/>
  </r>
  <r>
    <d v="2013-08-21T00:00:00"/>
    <d v="2013-08-21T00:00:00"/>
    <x v="2"/>
    <n v="3.3"/>
    <n v="0"/>
    <n v="42"/>
    <n v="55"/>
    <d v="1899-12-30T00:42:55"/>
    <d v="1899-12-30T00:13:00"/>
    <s v="R201301"/>
    <x v="98"/>
    <n v="4.6135922330097117"/>
    <n v="0"/>
    <x v="4"/>
    <m/>
    <d v="1899-12-30T05:40:44"/>
    <d v="1899-12-30T02:50:22"/>
    <d v="1899-12-30T05:40:44"/>
    <d v="1899-12-30T06:33:08"/>
    <d v="1899-12-30T02:50:22"/>
    <d v="1899-12-30T03:16:34"/>
    <n v="2566"/>
    <x v="12"/>
    <x v="4"/>
    <n v="201308"/>
    <n v="34"/>
    <n v="0"/>
    <n v="21"/>
  </r>
  <r>
    <d v="2013-08-25T00:00:00"/>
    <d v="2013-08-25T00:00:00"/>
    <x v="2"/>
    <n v="7.5"/>
    <n v="1"/>
    <n v="22"/>
    <n v="44"/>
    <d v="1899-12-30T01:22:44"/>
    <d v="1899-12-30T00:11:02"/>
    <s v="R201301"/>
    <x v="16"/>
    <n v="5.4391619661563295"/>
    <n v="0"/>
    <x v="14"/>
    <s v="http://app.strava.com/activities/77423130"/>
    <d v="1899-12-30T04:49:01"/>
    <d v="1899-12-30T02:24:30"/>
    <d v="1899-12-30T04:49:01"/>
    <d v="1899-12-30T05:41:25"/>
    <d v="1899-12-30T02:24:30"/>
    <d v="1899-12-30T02:50:42"/>
    <n v="2070"/>
    <x v="12"/>
    <x v="4"/>
    <n v="201308"/>
    <n v="35"/>
    <n v="3"/>
    <n v="25"/>
  </r>
  <r>
    <d v="2013-08-26T00:00:00"/>
    <d v="2013-08-26T00:00:00"/>
    <x v="2"/>
    <n v="2"/>
    <n v="0"/>
    <n v="19"/>
    <n v="20"/>
    <d v="1899-12-30T00:19:20"/>
    <d v="1899-12-30T00:09:40"/>
    <s v="ZK2"/>
    <x v="2"/>
    <n v="6.2068965517241432"/>
    <n v="0"/>
    <x v="13"/>
    <m/>
    <d v="1899-12-30T04:13:16"/>
    <d v="1899-12-30T02:06:38"/>
    <d v="1899-12-30T04:13:16"/>
    <d v="1899-12-30T05:05:40"/>
    <d v="1899-12-30T02:06:38"/>
    <d v="1899-12-30T02:32:50"/>
    <n v="1137"/>
    <x v="12"/>
    <x v="4"/>
    <n v="201308"/>
    <n v="35"/>
    <n v="0"/>
    <n v="26"/>
  </r>
  <r>
    <d v="2013-09-01T00:00:00"/>
    <d v="2013-09-01T00:00:00"/>
    <x v="0"/>
    <n v="0.6"/>
    <n v="0"/>
    <n v="19"/>
    <n v="8"/>
    <d v="1899-12-30T00:19:08"/>
    <d v="1899-12-30T00:31:53"/>
    <s v="Lake"/>
    <x v="347"/>
    <n v="1.8815331010452978"/>
    <n v="0"/>
    <x v="14"/>
    <m/>
    <d v="1899-12-30T01:16:32"/>
    <d v="1899-12-30T00:38:16"/>
    <d v="1899-12-30T13:55:29"/>
    <d v="1899-12-30T14:47:53"/>
    <d v="1899-12-30T06:57:45"/>
    <d v="1899-12-30T07:23:57"/>
    <n v="2778"/>
    <x v="12"/>
    <x v="5"/>
    <n v="201309"/>
    <n v="36"/>
    <n v="5"/>
    <n v="1"/>
  </r>
  <r>
    <d v="2013-09-03T00:00:00"/>
    <d v="2013-09-03T00:00:00"/>
    <x v="2"/>
    <n v="2.1"/>
    <n v="0"/>
    <n v="20"/>
    <n v="0"/>
    <d v="1899-12-30T00:20:00"/>
    <d v="1899-12-30T00:09:31"/>
    <s v="ZootKane"/>
    <x v="2"/>
    <n v="6.3000000000000052"/>
    <n v="0"/>
    <x v="13"/>
    <m/>
    <d v="1899-12-30T04:09:31"/>
    <d v="1899-12-30T02:04:46"/>
    <d v="1899-12-30T04:09:31"/>
    <d v="1899-12-30T05:01:55"/>
    <d v="1899-12-30T02:04:46"/>
    <d v="1899-12-30T02:30:58"/>
    <n v="1046"/>
    <x v="12"/>
    <x v="5"/>
    <n v="201309"/>
    <n v="36"/>
    <n v="1"/>
    <n v="3"/>
  </r>
  <r>
    <d v="2013-09-05T00:00:00"/>
    <d v="2013-09-05T00:00:00"/>
    <x v="2"/>
    <n v="3.1"/>
    <n v="0"/>
    <n v="27"/>
    <n v="58"/>
    <d v="1899-12-30T00:27:58"/>
    <d v="1899-12-30T00:09:01"/>
    <s v="R201302"/>
    <x v="224"/>
    <n v="6.6507747318236055"/>
    <n v="158"/>
    <x v="2"/>
    <s v="http://app.strava.com/activities/80349302"/>
    <d v="1899-12-30T03:56:22"/>
    <d v="1899-12-30T01:58:11"/>
    <d v="1899-12-30T03:56:22"/>
    <d v="1899-12-30T04:48:46"/>
    <d v="1899-12-30T01:58:11"/>
    <d v="1899-12-30T02:24:23"/>
    <n v="820"/>
    <x v="12"/>
    <x v="5"/>
    <n v="201309"/>
    <n v="36"/>
    <n v="1"/>
    <n v="5"/>
  </r>
  <r>
    <d v="2013-09-06T00:00:00"/>
    <d v="2013-09-06T00:00:00"/>
    <x v="2"/>
    <n v="5.0999999999999996"/>
    <n v="0"/>
    <n v="49"/>
    <n v="21"/>
    <d v="1899-12-30T00:49:21"/>
    <d v="1899-12-30T00:09:41"/>
    <s v="R201302"/>
    <x v="280"/>
    <n v="6.2006079027355669"/>
    <n v="155"/>
    <x v="14"/>
    <s v="http://app.strava.com/activities/80551058"/>
    <d v="1899-12-30T04:13:31"/>
    <d v="1899-12-30T02:06:46"/>
    <d v="1899-12-30T04:13:31"/>
    <d v="1899-12-30T05:05:55"/>
    <d v="1899-12-30T02:06:46"/>
    <d v="1899-12-30T02:32:58"/>
    <n v="1146"/>
    <x v="12"/>
    <x v="5"/>
    <n v="201309"/>
    <n v="36"/>
    <n v="0"/>
    <n v="6"/>
  </r>
  <r>
    <d v="2013-09-08T00:00:00"/>
    <d v="2013-09-08T00:00:00"/>
    <x v="1"/>
    <n v="11.8"/>
    <n v="0"/>
    <n v="54"/>
    <n v="25"/>
    <d v="1899-12-30T00:54:25"/>
    <d v="1899-12-30T00:04:37"/>
    <s v="Ciocci"/>
    <x v="17"/>
    <n v="13.010719754977041"/>
    <n v="0"/>
    <x v="15"/>
    <s v="http://app.strava.com/activities/81154184"/>
    <d v="1899-12-30T08:36:30"/>
    <d v="1899-12-30T04:18:15"/>
    <d v="1899-12-30T02:00:49"/>
    <d v="1899-12-30T02:53:13"/>
    <d v="1899-12-30T01:00:25"/>
    <d v="1899-12-30T01:26:37"/>
    <n v="608"/>
    <x v="12"/>
    <x v="5"/>
    <n v="201309"/>
    <n v="37"/>
    <n v="1"/>
    <n v="8"/>
  </r>
  <r>
    <d v="2013-09-10T00:00:00"/>
    <d v="2013-09-10T00:00:00"/>
    <x v="1"/>
    <n v="9.8000000000000007"/>
    <n v="0"/>
    <n v="28"/>
    <n v="12"/>
    <d v="1899-12-30T00:28:12"/>
    <d v="1899-12-30T00:02:53"/>
    <s v="YNHH"/>
    <x v="303"/>
    <n v="20.851063829787254"/>
    <n v="0"/>
    <x v="13"/>
    <m/>
    <d v="1899-12-30T05:22:17"/>
    <d v="1899-12-30T02:41:09"/>
    <d v="1899-12-30T01:15:24"/>
    <d v="1899-12-30T02:07:48"/>
    <d v="1899-12-30T00:37:42"/>
    <d v="1899-12-30T01:03:54"/>
    <n v="147"/>
    <x v="12"/>
    <x v="5"/>
    <n v="201309"/>
    <n v="37"/>
    <n v="1"/>
    <n v="10"/>
  </r>
  <r>
    <d v="2013-09-15T00:00:00"/>
    <d v="2013-09-15T00:00:00"/>
    <x v="0"/>
    <n v="0.5"/>
    <n v="0"/>
    <n v="15"/>
    <n v="34"/>
    <d v="1899-12-30T00:15:34"/>
    <d v="1899-12-30T00:31:08"/>
    <s v="Ocean"/>
    <x v="348"/>
    <n v="1.9271948608137062"/>
    <n v="0"/>
    <x v="19"/>
    <m/>
    <d v="1899-12-30T01:14:43"/>
    <d v="1899-12-30T00:37:22"/>
    <d v="1899-12-30T13:35:42"/>
    <d v="1899-12-30T14:28:06"/>
    <d v="1899-12-30T06:47:51"/>
    <d v="1899-12-30T07:14:03"/>
    <n v="2769"/>
    <x v="12"/>
    <x v="5"/>
    <n v="201309"/>
    <n v="38"/>
    <n v="4"/>
    <n v="15"/>
  </r>
  <r>
    <d v="2013-09-15T00:00:00"/>
    <d v="2013-09-15T00:00:00"/>
    <x v="1"/>
    <n v="14"/>
    <n v="0"/>
    <n v="37"/>
    <n v="46"/>
    <d v="1899-12-30T00:37:46"/>
    <d v="1899-12-30T00:02:42"/>
    <s v="Ciocci"/>
    <x v="349"/>
    <n v="22.241835834068858"/>
    <n v="0"/>
    <x v="14"/>
    <s v="http://app.strava.com/activities/82648189"/>
    <d v="1899-12-30T05:02:08"/>
    <d v="1899-12-30T02:31:04"/>
    <d v="1899-12-30T01:10:41"/>
    <d v="1899-12-30T02:03:05"/>
    <d v="1899-12-30T00:35:20"/>
    <d v="1899-12-30T01:01:32"/>
    <n v="84"/>
    <x v="12"/>
    <x v="5"/>
    <n v="201309"/>
    <n v="38"/>
    <n v="0"/>
    <n v="15"/>
  </r>
  <r>
    <d v="2013-09-15T00:00:00"/>
    <d v="2013-09-15T00:00:00"/>
    <x v="2"/>
    <n v="3.6"/>
    <n v="0"/>
    <n v="35"/>
    <n v="18"/>
    <d v="1899-12-30T00:35:18"/>
    <d v="1899-12-30T00:09:48"/>
    <s v="R201302"/>
    <x v="350"/>
    <n v="6.1189801699716764"/>
    <n v="0"/>
    <x v="14"/>
    <s v="http://app.strava.com/activities/82648967"/>
    <d v="1899-12-30T04:16:54"/>
    <d v="1899-12-30T02:08:27"/>
    <d v="1899-12-30T04:16:54"/>
    <d v="1899-12-30T05:09:18"/>
    <d v="1899-12-30T02:08:27"/>
    <d v="1899-12-30T02:34:39"/>
    <n v="1251"/>
    <x v="12"/>
    <x v="5"/>
    <n v="201309"/>
    <n v="38"/>
    <n v="0"/>
    <n v="15"/>
  </r>
  <r>
    <d v="2013-09-17T00:00:00"/>
    <d v="2013-09-17T00:00:00"/>
    <x v="1"/>
    <n v="8.5"/>
    <n v="0"/>
    <n v="25"/>
    <n v="5"/>
    <d v="1899-12-30T00:25:05"/>
    <d v="1899-12-30T00:02:57"/>
    <s v="YNHH"/>
    <x v="303"/>
    <n v="20.332225913621279"/>
    <n v="0"/>
    <x v="13"/>
    <m/>
    <d v="1899-12-30T05:30:31"/>
    <d v="1899-12-30T02:45:15"/>
    <d v="1899-12-30T01:17:19"/>
    <d v="1899-12-30T02:09:43"/>
    <d v="1899-12-30T00:38:39"/>
    <d v="1899-12-30T01:04:51"/>
    <n v="166"/>
    <x v="12"/>
    <x v="5"/>
    <n v="201309"/>
    <n v="38"/>
    <n v="1"/>
    <n v="17"/>
  </r>
  <r>
    <d v="2013-09-19T00:00:00"/>
    <d v="2013-09-19T00:00:00"/>
    <x v="2"/>
    <n v="3.1"/>
    <n v="0"/>
    <n v="30"/>
    <n v="28"/>
    <d v="1899-12-30T00:30:28"/>
    <d v="1899-12-30T00:09:50"/>
    <s v="R201302"/>
    <x v="224"/>
    <n v="6.1050328227571171"/>
    <n v="0"/>
    <x v="14"/>
    <m/>
    <d v="1899-12-30T04:17:30"/>
    <d v="1899-12-30T02:08:45"/>
    <d v="1899-12-30T04:17:30"/>
    <d v="1899-12-30T05:09:54"/>
    <d v="1899-12-30T02:08:45"/>
    <d v="1899-12-30T02:34:57"/>
    <n v="1273"/>
    <x v="12"/>
    <x v="5"/>
    <n v="201309"/>
    <n v="38"/>
    <n v="1"/>
    <n v="19"/>
  </r>
  <r>
    <d v="2013-09-23T00:00:00"/>
    <d v="2013-09-23T00:00:00"/>
    <x v="2"/>
    <n v="3.1"/>
    <n v="0"/>
    <n v="28"/>
    <n v="43"/>
    <d v="1899-12-30T00:28:43"/>
    <d v="1899-12-30T00:09:16"/>
    <s v="R201302"/>
    <x v="224"/>
    <n v="6.4770748694138192"/>
    <n v="0"/>
    <x v="14"/>
    <s v="http://app.strava.com/activities/84384370"/>
    <d v="1899-12-30T04:02:42"/>
    <d v="1899-12-30T02:01:21"/>
    <d v="1899-12-30T04:02:42"/>
    <d v="1899-12-30T04:55:06"/>
    <d v="1899-12-30T02:01:21"/>
    <d v="1899-12-30T02:27:33"/>
    <n v="896"/>
    <x v="12"/>
    <x v="5"/>
    <n v="201309"/>
    <n v="39"/>
    <n v="3"/>
    <n v="23"/>
  </r>
  <r>
    <d v="2013-09-27T00:00:00"/>
    <d v="2013-09-27T00:00:00"/>
    <x v="2"/>
    <n v="3.25"/>
    <n v="0"/>
    <n v="31"/>
    <n v="49"/>
    <d v="1899-12-30T00:31:49"/>
    <d v="1899-12-30T00:09:47"/>
    <s v="ZootKane"/>
    <x v="351"/>
    <n v="6.1288632792037765"/>
    <n v="0"/>
    <x v="6"/>
    <s v="http://app.strava.com/activities/85295579"/>
    <d v="1899-12-30T04:16:29"/>
    <d v="1899-12-30T02:08:15"/>
    <d v="1899-12-30T04:16:29"/>
    <d v="1899-12-30T05:08:54"/>
    <d v="1899-12-30T02:08:15"/>
    <d v="1899-12-30T02:34:27"/>
    <n v="1239"/>
    <x v="12"/>
    <x v="5"/>
    <n v="201309"/>
    <n v="39"/>
    <n v="3"/>
    <n v="27"/>
  </r>
  <r>
    <d v="2013-10-03T00:00:00"/>
    <d v="2013-10-03T00:00:00"/>
    <x v="2"/>
    <n v="3.25"/>
    <n v="0"/>
    <n v="32"/>
    <n v="1"/>
    <d v="1899-12-30T00:32:01"/>
    <d v="1899-12-30T00:09:51"/>
    <s v="ZootKane"/>
    <x v="351"/>
    <n v="6.090577824049979"/>
    <n v="161"/>
    <x v="2"/>
    <s v="http://app.strava.com/activities/86664831"/>
    <d v="1899-12-30T04:18:06"/>
    <d v="1899-12-30T02:09:03"/>
    <d v="1899-12-30T04:18:06"/>
    <d v="1899-12-30T05:10:30"/>
    <d v="1899-12-30T02:09:03"/>
    <d v="1899-12-30T02:35:15"/>
    <n v="1299"/>
    <x v="12"/>
    <x v="6"/>
    <n v="201310"/>
    <n v="40"/>
    <n v="5"/>
    <n v="3"/>
  </r>
  <r>
    <d v="2013-10-03T00:00:00"/>
    <d v="2013-10-03T00:00:00"/>
    <x v="2"/>
    <n v="1.5"/>
    <n v="0"/>
    <n v="14"/>
    <n v="39"/>
    <d v="1899-12-30T00:14:39"/>
    <d v="1899-12-30T00:09:46"/>
    <s v="Kinvara4"/>
    <x v="352"/>
    <n v="6.1433447098976162"/>
    <n v="0"/>
    <x v="14"/>
    <m/>
    <d v="1899-12-30T04:15:53"/>
    <d v="1899-12-30T02:07:57"/>
    <d v="1899-12-30T04:15:53"/>
    <d v="1899-12-30T05:08:17"/>
    <d v="1899-12-30T02:07:57"/>
    <d v="1899-12-30T02:34:09"/>
    <n v="1222"/>
    <x v="12"/>
    <x v="6"/>
    <n v="201310"/>
    <n v="40"/>
    <n v="0"/>
    <n v="3"/>
  </r>
  <r>
    <d v="2013-10-07T00:00:00"/>
    <d v="2013-10-07T00:00:00"/>
    <x v="2"/>
    <n v="1"/>
    <n v="0"/>
    <n v="8"/>
    <n v="27"/>
    <d v="1899-12-30T00:08:27"/>
    <d v="1899-12-30T00:08:27"/>
    <s v="R201301"/>
    <x v="274"/>
    <n v="7.1005917159763383"/>
    <n v="0"/>
    <x v="0"/>
    <m/>
    <d v="1899-12-30T03:41:23"/>
    <d v="1899-12-30T01:50:42"/>
    <d v="1899-12-30T03:41:23"/>
    <d v="1899-12-30T04:33:47"/>
    <d v="1899-12-30T01:50:42"/>
    <d v="1899-12-30T02:16:54"/>
    <n v="739"/>
    <x v="12"/>
    <x v="6"/>
    <n v="201310"/>
    <n v="41"/>
    <n v="3"/>
    <n v="7"/>
  </r>
  <r>
    <d v="2013-10-10T00:00:00"/>
    <d v="2013-10-10T00:00:00"/>
    <x v="2"/>
    <n v="2"/>
    <n v="0"/>
    <n v="19"/>
    <n v="22"/>
    <d v="1899-12-30T00:19:22"/>
    <d v="1899-12-30T00:09:41"/>
    <s v="R201301"/>
    <x v="274"/>
    <n v="6.196213425129093"/>
    <n v="0"/>
    <x v="0"/>
    <m/>
    <d v="1899-12-30T04:13:42"/>
    <d v="1899-12-30T02:06:51"/>
    <d v="1899-12-30T04:13:42"/>
    <d v="1899-12-30T05:06:06"/>
    <d v="1899-12-30T02:06:51"/>
    <d v="1899-12-30T02:33:03"/>
    <n v="1155"/>
    <x v="12"/>
    <x v="6"/>
    <n v="201310"/>
    <n v="41"/>
    <n v="2"/>
    <n v="10"/>
  </r>
  <r>
    <d v="2013-10-10T00:00:00"/>
    <d v="2013-10-10T00:00:00"/>
    <x v="2"/>
    <n v="1.7"/>
    <n v="0"/>
    <n v="15"/>
    <n v="56"/>
    <d v="1899-12-30T00:15:56"/>
    <d v="1899-12-30T00:09:22"/>
    <s v="Kinvara4"/>
    <x v="353"/>
    <n v="6.4016736401673695"/>
    <n v="0"/>
    <x v="6"/>
    <s v="http://app.strava.com/activities/88101034"/>
    <d v="1899-12-30T04:05:34"/>
    <d v="1899-12-30T02:02:47"/>
    <d v="1899-12-30T04:05:34"/>
    <d v="1899-12-30T04:57:58"/>
    <d v="1899-12-30T02:02:47"/>
    <d v="1899-12-30T02:28:59"/>
    <n v="959"/>
    <x v="12"/>
    <x v="6"/>
    <n v="201310"/>
    <n v="41"/>
    <n v="0"/>
    <n v="10"/>
  </r>
  <r>
    <d v="2013-10-11T00:00:00"/>
    <d v="2013-10-11T00:00:00"/>
    <x v="2"/>
    <n v="1"/>
    <n v="0"/>
    <n v="9"/>
    <n v="30"/>
    <d v="1899-12-30T00:09:30"/>
    <d v="1899-12-30T00:09:30"/>
    <s v="R201301"/>
    <x v="274"/>
    <n v="6.3157894736842151"/>
    <n v="0"/>
    <x v="0"/>
    <m/>
    <d v="1899-12-30T04:08:54"/>
    <d v="1899-12-30T02:04:27"/>
    <d v="1899-12-30T04:08:54"/>
    <d v="1899-12-30T05:01:18"/>
    <d v="1899-12-30T02:04:27"/>
    <d v="1899-12-30T02:30:39"/>
    <n v="1028"/>
    <x v="12"/>
    <x v="6"/>
    <n v="201310"/>
    <n v="41"/>
    <n v="0"/>
    <n v="11"/>
  </r>
  <r>
    <d v="2013-10-11T00:00:00"/>
    <d v="2013-10-11T00:00:00"/>
    <x v="2"/>
    <n v="1"/>
    <n v="0"/>
    <n v="9"/>
    <n v="30"/>
    <d v="1899-12-30T00:09:30"/>
    <d v="1899-12-30T00:09:30"/>
    <s v="R201301"/>
    <x v="274"/>
    <n v="6.3157894736842151"/>
    <n v="0"/>
    <x v="13"/>
    <m/>
    <d v="1899-12-30T04:08:54"/>
    <d v="1899-12-30T02:04:27"/>
    <d v="1899-12-30T04:08:54"/>
    <d v="1899-12-30T05:01:18"/>
    <d v="1899-12-30T02:04:27"/>
    <d v="1899-12-30T02:30:39"/>
    <n v="1028"/>
    <x v="12"/>
    <x v="6"/>
    <n v="201310"/>
    <n v="41"/>
    <n v="0"/>
    <n v="11"/>
  </r>
  <r>
    <d v="2013-10-12T00:00:00"/>
    <d v="2013-10-12T00:00:00"/>
    <x v="1"/>
    <n v="15.6"/>
    <n v="1"/>
    <n v="8"/>
    <n v="32"/>
    <d v="1899-12-30T01:08:32"/>
    <d v="1899-12-30T00:04:24"/>
    <s v="Ciocci"/>
    <x v="17"/>
    <n v="13.657587548638142"/>
    <n v="0"/>
    <x v="6"/>
    <s v="http://app.strava.com/activities/88679072"/>
    <d v="1899-12-30T08:12:02"/>
    <d v="1899-12-30T04:06:01"/>
    <d v="1899-12-30T01:55:06"/>
    <d v="1899-12-30T02:47:30"/>
    <d v="1899-12-30T00:57:33"/>
    <d v="1899-12-30T01:23:45"/>
    <n v="555"/>
    <x v="12"/>
    <x v="6"/>
    <n v="201310"/>
    <n v="41"/>
    <n v="0"/>
    <n v="12"/>
  </r>
  <r>
    <d v="2013-10-14T00:00:00"/>
    <d v="2013-10-14T00:00:00"/>
    <x v="2"/>
    <n v="1.5"/>
    <n v="0"/>
    <n v="20"/>
    <n v="1"/>
    <d v="1899-12-30T00:20:01"/>
    <d v="1899-12-30T00:13:21"/>
    <s v="R201301"/>
    <x v="274"/>
    <n v="4.4962531223980049"/>
    <n v="0"/>
    <x v="13"/>
    <m/>
    <d v="1899-12-30T05:49:37"/>
    <d v="1899-12-30T02:54:49"/>
    <d v="1899-12-30T05:49:37"/>
    <d v="1899-12-30T06:42:01"/>
    <d v="1899-12-30T02:54:49"/>
    <d v="1899-12-30T03:21:01"/>
    <n v="2594"/>
    <x v="12"/>
    <x v="6"/>
    <n v="201310"/>
    <n v="42"/>
    <n v="1"/>
    <n v="14"/>
  </r>
  <r>
    <d v="2013-10-16T00:00:00"/>
    <d v="2013-10-16T00:00:00"/>
    <x v="0"/>
    <n v="0.5"/>
    <n v="0"/>
    <n v="25"/>
    <n v="0"/>
    <d v="1899-12-30T00:25:00"/>
    <d v="1899-12-30T00:50:00"/>
    <s v="PHS"/>
    <x v="17"/>
    <n v="1.2000000000000008"/>
    <n v="0"/>
    <x v="0"/>
    <m/>
    <d v="1899-12-30T02:00:00"/>
    <d v="1899-12-30T01:00:00"/>
    <d v="1899-12-30T21:50:00"/>
    <d v="1899-12-30T22:42:24"/>
    <d v="1899-12-30T10:55:00"/>
    <d v="1899-12-30T11:21:12"/>
    <n v="3085"/>
    <x v="12"/>
    <x v="6"/>
    <n v="201310"/>
    <n v="42"/>
    <n v="1"/>
    <n v="16"/>
  </r>
  <r>
    <d v="2013-10-17T00:00:00"/>
    <d v="2013-10-17T00:00:00"/>
    <x v="2"/>
    <n v="2"/>
    <n v="0"/>
    <n v="20"/>
    <n v="46"/>
    <d v="1899-12-30T00:20:46"/>
    <d v="1899-12-30T00:10:23"/>
    <s v="R201301"/>
    <x v="274"/>
    <n v="5.7784911717496037"/>
    <n v="0"/>
    <x v="13"/>
    <m/>
    <d v="1899-12-30T04:32:03"/>
    <d v="1899-12-30T02:16:01"/>
    <d v="1899-12-30T04:32:03"/>
    <d v="1899-12-30T05:24:27"/>
    <d v="1899-12-30T02:16:01"/>
    <d v="1899-12-30T02:42:13"/>
    <n v="1699"/>
    <x v="12"/>
    <x v="6"/>
    <n v="201310"/>
    <n v="42"/>
    <n v="0"/>
    <n v="17"/>
  </r>
  <r>
    <d v="2013-10-21T00:00:00"/>
    <d v="2013-10-21T00:00:00"/>
    <x v="0"/>
    <n v="0.8"/>
    <n v="0"/>
    <n v="35"/>
    <n v="0"/>
    <d v="1899-12-30T00:35:00"/>
    <d v="1899-12-30T00:43:45"/>
    <s v="PHS"/>
    <x v="354"/>
    <n v="1.3714285714285726"/>
    <n v="0"/>
    <x v="0"/>
    <m/>
    <d v="1899-12-30T01:45:00"/>
    <d v="1899-12-30T00:52:30"/>
    <d v="1899-12-30T19:06:15"/>
    <d v="1899-12-30T19:58:39"/>
    <d v="1899-12-30T09:33:07"/>
    <d v="1899-12-30T09:59:20"/>
    <n v="3062"/>
    <x v="12"/>
    <x v="6"/>
    <n v="201310"/>
    <n v="43"/>
    <n v="3"/>
    <n v="21"/>
  </r>
  <r>
    <d v="2013-10-23T00:00:00"/>
    <d v="2013-10-23T00:00:00"/>
    <x v="2"/>
    <n v="1.6"/>
    <n v="0"/>
    <n v="15"/>
    <n v="0"/>
    <d v="1899-12-30T00:15:00"/>
    <d v="1899-12-30T00:09:22"/>
    <s v="Kinvara4"/>
    <x v="353"/>
    <n v="6.4000000000000057"/>
    <n v="0"/>
    <x v="5"/>
    <s v="http://app.strava.com/activities/90912020"/>
    <d v="1899-12-30T04:05:38"/>
    <d v="1899-12-30T02:02:49"/>
    <d v="1899-12-30T04:05:38"/>
    <d v="1899-12-30T04:58:02"/>
    <d v="1899-12-30T02:02:49"/>
    <d v="1899-12-30T02:29:01"/>
    <n v="960"/>
    <x v="12"/>
    <x v="6"/>
    <n v="201310"/>
    <n v="43"/>
    <n v="1"/>
    <n v="23"/>
  </r>
  <r>
    <d v="2013-10-23T00:00:00"/>
    <d v="2013-10-23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d v="1899-12-30T17:28:00"/>
    <d v="1899-12-30T18:20:24"/>
    <d v="1899-12-30T08:44:00"/>
    <d v="1899-12-30T09:10:12"/>
    <n v="2998"/>
    <x v="12"/>
    <x v="6"/>
    <n v="201310"/>
    <n v="43"/>
    <n v="0"/>
    <n v="23"/>
  </r>
  <r>
    <d v="2013-10-24T00:00:00"/>
    <d v="2013-10-24T00:00:00"/>
    <x v="0"/>
    <n v="0.625"/>
    <n v="0"/>
    <n v="22"/>
    <n v="54"/>
    <d v="1899-12-30T00:22:54"/>
    <d v="1899-12-30T00:36:38"/>
    <s v="PHS"/>
    <x v="17"/>
    <n v="1.6375545851528397"/>
    <n v="0"/>
    <x v="0"/>
    <m/>
    <d v="1899-12-30T01:27:56"/>
    <d v="1899-12-30T00:43:58"/>
    <d v="1899-12-30T15:59:58"/>
    <d v="1899-12-30T16:52:22"/>
    <d v="1899-12-30T07:59:59"/>
    <d v="1899-12-30T08:26:11"/>
    <n v="2921"/>
    <x v="12"/>
    <x v="6"/>
    <n v="201310"/>
    <n v="43"/>
    <n v="0"/>
    <n v="24"/>
  </r>
  <r>
    <d v="2013-10-28T00:00:00"/>
    <d v="2013-10-28T00:00:00"/>
    <x v="0"/>
    <n v="0.6"/>
    <n v="0"/>
    <n v="31"/>
    <n v="30"/>
    <d v="1899-12-30T00:31:30"/>
    <d v="1899-12-30T00:52:30"/>
    <s v="PHS"/>
    <x v="17"/>
    <n v="1.1428571428571437"/>
    <n v="0"/>
    <x v="0"/>
    <m/>
    <d v="1899-12-30T02:06:00"/>
    <d v="1899-12-30T01:03:00"/>
    <d v="1899-12-30T22:55:30"/>
    <d v="1899-12-30T23:47:54"/>
    <d v="1899-12-30T11:27:45"/>
    <d v="1899-12-30T11:53:57"/>
    <n v="3095"/>
    <x v="12"/>
    <x v="6"/>
    <n v="201310"/>
    <n v="44"/>
    <n v="3"/>
    <n v="28"/>
  </r>
  <r>
    <d v="2013-10-30T00:00:00"/>
    <d v="2013-10-30T00:00:00"/>
    <x v="0"/>
    <n v="0.71"/>
    <n v="0"/>
    <n v="25"/>
    <n v="45"/>
    <d v="1899-12-30T00:25:45"/>
    <d v="1899-12-30T00:36:16"/>
    <s v="PHS"/>
    <x v="17"/>
    <n v="1.6543689320388364"/>
    <n v="0"/>
    <x v="0"/>
    <m/>
    <d v="1899-12-30T01:27:03"/>
    <d v="1899-12-30T00:43:31"/>
    <d v="1899-12-30T15:50:13"/>
    <d v="1899-12-30T16:42:37"/>
    <d v="1899-12-30T07:55:06"/>
    <d v="1899-12-30T08:21:18"/>
    <n v="2907"/>
    <x v="12"/>
    <x v="6"/>
    <n v="201310"/>
    <n v="44"/>
    <n v="1"/>
    <n v="30"/>
  </r>
  <r>
    <d v="2013-11-02T00:00:00"/>
    <d v="2013-11-02T00:00:00"/>
    <x v="1"/>
    <n v="25"/>
    <n v="1"/>
    <n v="46"/>
    <n v="3"/>
    <d v="1899-12-30T01:46:03"/>
    <d v="1899-12-30T00:04:15"/>
    <s v="Ciocci"/>
    <x v="17"/>
    <n v="14.144271570014153"/>
    <n v="0"/>
    <x v="5"/>
    <s v="http://app.strava.com/activities/92724265"/>
    <d v="1899-12-30T07:55:06"/>
    <d v="1899-12-30T03:57:33"/>
    <d v="1899-12-30T01:51:08"/>
    <d v="1899-12-30T02:43:32"/>
    <d v="1899-12-30T00:55:34"/>
    <d v="1899-12-30T01:21:46"/>
    <n v="515"/>
    <x v="12"/>
    <x v="7"/>
    <n v="201311"/>
    <n v="44"/>
    <n v="2"/>
    <n v="2"/>
  </r>
  <r>
    <d v="2013-11-04T00:00:00"/>
    <d v="2013-11-04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d v="1899-12-30T17:28:00"/>
    <d v="1899-12-30T18:20:24"/>
    <d v="1899-12-30T08:44:00"/>
    <d v="1899-12-30T09:10:12"/>
    <n v="2998"/>
    <x v="12"/>
    <x v="7"/>
    <n v="201311"/>
    <n v="45"/>
    <n v="1"/>
    <n v="4"/>
  </r>
  <r>
    <d v="2013-11-05T00:00:00"/>
    <d v="2013-11-05T00:00:00"/>
    <x v="1"/>
    <n v="9"/>
    <n v="0"/>
    <n v="25"/>
    <n v="0"/>
    <d v="1899-12-30T00:25:00"/>
    <d v="1899-12-30T00:02:47"/>
    <s v="YNHH"/>
    <x v="303"/>
    <n v="21.600000000000016"/>
    <n v="0"/>
    <x v="13"/>
    <m/>
    <d v="1899-12-30T05:11:07"/>
    <d v="1899-12-30T02:35:33"/>
    <d v="1899-12-30T01:12:47"/>
    <d v="1899-12-30T02:05:11"/>
    <d v="1899-12-30T00:36:23"/>
    <d v="1899-12-30T01:02:35"/>
    <n v="105"/>
    <x v="12"/>
    <x v="7"/>
    <n v="201311"/>
    <n v="45"/>
    <n v="0"/>
    <n v="5"/>
  </r>
  <r>
    <d v="2013-11-06T00:00:00"/>
    <d v="2013-11-06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d v="1899-12-30T17:28:00"/>
    <d v="1899-12-30T18:20:24"/>
    <d v="1899-12-30T08:44:00"/>
    <d v="1899-12-30T09:10:12"/>
    <n v="2998"/>
    <x v="12"/>
    <x v="7"/>
    <n v="201311"/>
    <n v="45"/>
    <n v="0"/>
    <n v="6"/>
  </r>
  <r>
    <d v="2013-11-10T00:00:00"/>
    <d v="2013-11-10T00:00:00"/>
    <x v="2"/>
    <n v="5.6"/>
    <n v="1"/>
    <n v="5"/>
    <n v="47"/>
    <d v="1899-12-30T01:05:47"/>
    <d v="1899-12-30T00:11:45"/>
    <s v="Kinvara4"/>
    <x v="355"/>
    <n v="5.1076767164935442"/>
    <n v="158"/>
    <x v="19"/>
    <s v="http://app.strava.com/activities/94304832"/>
    <d v="1899-12-30T05:07:46"/>
    <d v="1899-12-30T02:33:53"/>
    <d v="1899-12-30T05:07:46"/>
    <d v="1899-12-30T06:00:10"/>
    <d v="1899-12-30T02:33:53"/>
    <d v="1899-12-30T03:00:05"/>
    <n v="2344"/>
    <x v="12"/>
    <x v="7"/>
    <n v="201311"/>
    <n v="46"/>
    <n v="3"/>
    <n v="10"/>
  </r>
  <r>
    <d v="2013-11-11T00:00:00"/>
    <d v="2013-11-11T00:00:00"/>
    <x v="2"/>
    <n v="2.7"/>
    <n v="0"/>
    <n v="27"/>
    <n v="49"/>
    <d v="1899-12-30T00:27:49"/>
    <d v="1899-12-30T00:10:18"/>
    <s v="R201301"/>
    <x v="356"/>
    <n v="5.8238466147393702"/>
    <n v="153"/>
    <x v="19"/>
    <s v="http://app.strava.com/activities/94535432"/>
    <d v="1899-12-30T04:29:55"/>
    <d v="1899-12-30T02:14:58"/>
    <d v="1899-12-30T04:29:55"/>
    <d v="1899-12-30T05:22:20"/>
    <d v="1899-12-30T02:14:58"/>
    <d v="1899-12-30T02:41:10"/>
    <n v="1642"/>
    <x v="12"/>
    <x v="7"/>
    <n v="201311"/>
    <n v="46"/>
    <n v="0"/>
    <n v="11"/>
  </r>
  <r>
    <d v="2013-11-24T00:00:00"/>
    <d v="2013-11-24T00:00:00"/>
    <x v="2"/>
    <n v="5"/>
    <n v="0"/>
    <n v="49"/>
    <n v="58"/>
    <d v="1899-12-30T00:49:58"/>
    <d v="1899-12-30T00:10:00"/>
    <s v="Kinvara4"/>
    <x v="117"/>
    <n v="6.0040026684456347"/>
    <n v="0"/>
    <x v="25"/>
    <m/>
    <d v="1899-12-30T04:21:50"/>
    <d v="1899-12-30T02:10:55"/>
    <d v="1899-12-30T04:21:50"/>
    <d v="1899-12-30T05:14:14"/>
    <d v="1899-12-30T02:10:55"/>
    <d v="1899-12-30T02:37:07"/>
    <n v="1401"/>
    <x v="12"/>
    <x v="7"/>
    <n v="201311"/>
    <n v="48"/>
    <n v="12"/>
    <n v="24"/>
  </r>
  <r>
    <d v="2013-11-25T00:00:00"/>
    <d v="2013-11-25T00:00:00"/>
    <x v="1"/>
    <n v="7"/>
    <n v="0"/>
    <n v="20"/>
    <n v="0"/>
    <d v="1899-12-30T00:20:00"/>
    <d v="1899-12-30T00:02:51"/>
    <s v="YNHH"/>
    <x v="303"/>
    <n v="21.000000000000018"/>
    <n v="0"/>
    <x v="0"/>
    <m/>
    <d v="1899-12-30T05:20:00"/>
    <d v="1899-12-30T02:40:00"/>
    <d v="1899-12-30T01:14:51"/>
    <d v="1899-12-30T02:07:15"/>
    <d v="1899-12-30T00:37:26"/>
    <d v="1899-12-30T01:03:38"/>
    <n v="137"/>
    <x v="12"/>
    <x v="7"/>
    <n v="201311"/>
    <n v="48"/>
    <n v="0"/>
    <n v="25"/>
  </r>
  <r>
    <d v="2013-11-26T00:00:00"/>
    <d v="2013-11-26T00:00:00"/>
    <x v="1"/>
    <n v="10"/>
    <n v="0"/>
    <n v="29"/>
    <n v="0"/>
    <d v="1899-12-30T00:29:00"/>
    <d v="1899-12-30T00:02:54"/>
    <s v="YNHH"/>
    <x v="303"/>
    <n v="20.689655172413811"/>
    <n v="0"/>
    <x v="0"/>
    <m/>
    <d v="1899-12-30T05:24:48"/>
    <d v="1899-12-30T02:42:24"/>
    <d v="1899-12-30T01:15:59"/>
    <d v="1899-12-30T02:08:23"/>
    <d v="1899-12-30T00:37:59"/>
    <d v="1899-12-30T01:04:11"/>
    <n v="151"/>
    <x v="12"/>
    <x v="7"/>
    <n v="201311"/>
    <n v="48"/>
    <n v="0"/>
    <n v="26"/>
  </r>
  <r>
    <d v="2013-11-28T00:00:00"/>
    <d v="2013-11-28T00:00:00"/>
    <x v="2"/>
    <n v="6.2"/>
    <n v="1"/>
    <n v="8"/>
    <n v="55"/>
    <d v="1899-12-30T01:08:55"/>
    <d v="1899-12-30T00:11:07"/>
    <s v="Kinvara4"/>
    <x v="357"/>
    <n v="5.3978234582829545"/>
    <n v="166"/>
    <x v="25"/>
    <s v="http://www.strava.com/activities/97522399"/>
    <d v="1899-12-30T04:51:14"/>
    <d v="1899-12-30T02:25:37"/>
    <d v="1899-12-30T04:51:14"/>
    <d v="1899-12-30T05:43:38"/>
    <d v="1899-12-30T02:25:37"/>
    <d v="1899-12-30T02:51:49"/>
    <n v="2120"/>
    <x v="12"/>
    <x v="7"/>
    <n v="201311"/>
    <n v="48"/>
    <n v="1"/>
    <n v="28"/>
  </r>
  <r>
    <d v="2013-12-01T00:00:00"/>
    <d v="2013-12-01T00:00:00"/>
    <x v="2"/>
    <n v="6"/>
    <n v="1"/>
    <n v="1"/>
    <n v="13"/>
    <d v="1899-12-30T01:01:13"/>
    <d v="1899-12-30T00:10:12"/>
    <s v="Kinvara4"/>
    <x v="358"/>
    <n v="5.8807514293493099"/>
    <n v="161"/>
    <x v="6"/>
    <s v="http://www.strava.com/activities/98155467"/>
    <d v="1899-12-30T04:27:19"/>
    <d v="1899-12-30T02:13:39"/>
    <d v="1899-12-30T04:27:19"/>
    <d v="1899-12-30T05:19:43"/>
    <d v="1899-12-30T02:13:39"/>
    <d v="1899-12-30T02:39:51"/>
    <n v="1562"/>
    <x v="12"/>
    <x v="11"/>
    <n v="201312"/>
    <n v="49"/>
    <n v="2"/>
    <n v="1"/>
  </r>
  <r>
    <d v="2013-12-02T00:00:00"/>
    <d v="2013-12-02T00:00:00"/>
    <x v="2"/>
    <n v="2.1"/>
    <n v="0"/>
    <n v="25"/>
    <n v="0"/>
    <d v="1899-12-30T00:25:00"/>
    <d v="1899-12-30T00:11:54"/>
    <s v="R201301"/>
    <x v="274"/>
    <n v="5.0400000000000045"/>
    <n v="0"/>
    <x v="13"/>
    <s v="5x2min @8:20"/>
    <d v="1899-12-30T05:11:54"/>
    <d v="1899-12-30T02:35:57"/>
    <d v="1899-12-30T05:11:54"/>
    <d v="1899-12-30T06:04:18"/>
    <d v="1899-12-30T02:35:57"/>
    <d v="1899-12-30T03:02:09"/>
    <n v="2394"/>
    <x v="12"/>
    <x v="11"/>
    <n v="201312"/>
    <n v="49"/>
    <n v="0"/>
    <n v="2"/>
  </r>
  <r>
    <d v="2013-12-02T00:00:00"/>
    <d v="2013-12-02T00:00:00"/>
    <x v="0"/>
    <n v="0.72"/>
    <n v="0"/>
    <n v="25"/>
    <n v="43"/>
    <d v="1899-12-30T00:25:43"/>
    <d v="1899-12-30T00:35:43"/>
    <s v="PHS"/>
    <x v="17"/>
    <n v="1.6798444588464043"/>
    <n v="0"/>
    <x v="0"/>
    <m/>
    <d v="1899-12-30T01:25:43"/>
    <d v="1899-12-30T00:42:52"/>
    <d v="1899-12-30T15:35:48"/>
    <d v="1899-12-30T16:28:12"/>
    <d v="1899-12-30T07:47:54"/>
    <d v="1899-12-30T08:14:06"/>
    <n v="2890"/>
    <x v="12"/>
    <x v="11"/>
    <n v="201312"/>
    <n v="49"/>
    <n v="0"/>
    <n v="2"/>
  </r>
  <r>
    <d v="2013-12-04T00:00:00"/>
    <d v="2013-12-04T00:00:00"/>
    <x v="0"/>
    <n v="0.65"/>
    <n v="0"/>
    <n v="24"/>
    <n v="0"/>
    <d v="1899-12-30T00:24:00"/>
    <d v="1899-12-30T00:36:55"/>
    <s v="PHS"/>
    <x v="17"/>
    <n v="1.6250000000000013"/>
    <n v="0"/>
    <x v="0"/>
    <m/>
    <d v="1899-12-30T01:28:37"/>
    <d v="1899-12-30T00:44:18"/>
    <d v="1899-12-30T16:07:23"/>
    <d v="1899-12-30T16:59:47"/>
    <d v="1899-12-30T08:03:42"/>
    <d v="1899-12-30T08:29:54"/>
    <n v="2929"/>
    <x v="12"/>
    <x v="11"/>
    <n v="201312"/>
    <n v="49"/>
    <n v="1"/>
    <n v="4"/>
  </r>
  <r>
    <d v="2013-12-05T00:00:00"/>
    <d v="2013-12-05T00:00:00"/>
    <x v="0"/>
    <n v="0.9"/>
    <n v="0"/>
    <n v="33"/>
    <n v="8"/>
    <d v="1899-12-30T00:33:08"/>
    <d v="1899-12-30T00:36:49"/>
    <s v="PHS"/>
    <x v="17"/>
    <n v="1.6297786720321947"/>
    <n v="0"/>
    <x v="0"/>
    <m/>
    <d v="1899-12-30T01:28:21"/>
    <d v="1899-12-30T00:44:11"/>
    <d v="1899-12-30T16:04:33"/>
    <d v="1899-12-30T16:56:57"/>
    <d v="1899-12-30T08:02:16"/>
    <d v="1899-12-30T08:28:28"/>
    <n v="2927"/>
    <x v="12"/>
    <x v="11"/>
    <n v="201312"/>
    <n v="49"/>
    <n v="0"/>
    <n v="5"/>
  </r>
  <r>
    <d v="2013-12-07T00:00:00"/>
    <d v="2013-12-07T00:00:00"/>
    <x v="2"/>
    <n v="3.1"/>
    <n v="0"/>
    <n v="38"/>
    <n v="36"/>
    <d v="1899-12-30T00:38:36"/>
    <d v="1899-12-30T00:12:27"/>
    <s v="Kinvara4"/>
    <x v="359"/>
    <n v="4.8186528497409364"/>
    <n v="0"/>
    <x v="25"/>
    <s v="Ran with Logan"/>
    <d v="1899-12-30T05:26:14"/>
    <d v="1899-12-30T02:43:07"/>
    <d v="1899-12-30T05:26:14"/>
    <d v="1899-12-30T06:18:38"/>
    <d v="1899-12-30T02:43:07"/>
    <d v="1899-12-30T03:09:19"/>
    <n v="2501"/>
    <x v="12"/>
    <x v="11"/>
    <n v="201312"/>
    <n v="49"/>
    <n v="1"/>
    <n v="7"/>
  </r>
  <r>
    <d v="2013-12-08T00:00:00"/>
    <d v="2013-12-08T00:00:00"/>
    <x v="2"/>
    <n v="5"/>
    <n v="1"/>
    <n v="3"/>
    <n v="33"/>
    <d v="1899-12-30T01:03:33"/>
    <d v="1899-12-30T00:12:43"/>
    <s v="Kinvara4"/>
    <x v="360"/>
    <n v="4.7206923682140092"/>
    <n v="0"/>
    <x v="25"/>
    <m/>
    <d v="1899-12-30T05:33:00"/>
    <d v="1899-12-30T02:46:30"/>
    <d v="1899-12-30T05:33:00"/>
    <d v="1899-12-30T06:25:24"/>
    <d v="1899-12-30T02:46:30"/>
    <d v="1899-12-30T03:12:42"/>
    <n v="2537"/>
    <x v="12"/>
    <x v="11"/>
    <n v="201312"/>
    <n v="50"/>
    <n v="0"/>
    <n v="8"/>
  </r>
  <r>
    <d v="2013-12-09T00:00:00"/>
    <d v="2013-12-09T00:00:00"/>
    <x v="2"/>
    <n v="4"/>
    <n v="0"/>
    <n v="39"/>
    <n v="23"/>
    <d v="1899-12-30T00:39:23"/>
    <d v="1899-12-30T00:09:51"/>
    <s v="R201301"/>
    <x v="274"/>
    <n v="6.0939483707151973"/>
    <n v="0"/>
    <x v="13"/>
    <s v=".5 mile at 8:30 .1 mile walk - Repeat"/>
    <d v="1899-12-30T04:17:58"/>
    <d v="1899-12-30T02:08:59"/>
    <d v="1899-12-30T04:17:58"/>
    <d v="1899-12-30T05:10:22"/>
    <d v="1899-12-30T02:08:59"/>
    <d v="1899-12-30T02:35:11"/>
    <n v="1292"/>
    <x v="12"/>
    <x v="11"/>
    <n v="201312"/>
    <n v="50"/>
    <n v="0"/>
    <n v="9"/>
  </r>
  <r>
    <d v="2013-12-09T00:00:00"/>
    <d v="2013-12-09T00:00:00"/>
    <x v="0"/>
    <n v="1.02"/>
    <n v="0"/>
    <n v="40"/>
    <n v="45"/>
    <d v="1899-12-30T00:40:45"/>
    <d v="1899-12-30T00:39:57"/>
    <s v="PHS"/>
    <x v="17"/>
    <n v="1.5018404907975471"/>
    <n v="0"/>
    <x v="13"/>
    <m/>
    <d v="1899-12-30T01:35:53"/>
    <d v="1899-12-30T00:47:56"/>
    <d v="1899-12-30T17:26:43"/>
    <d v="1899-12-30T18:19:07"/>
    <d v="1899-12-30T08:43:21"/>
    <d v="1899-12-30T09:09:33"/>
    <n v="2997"/>
    <x v="12"/>
    <x v="11"/>
    <n v="201312"/>
    <n v="50"/>
    <n v="0"/>
    <n v="9"/>
  </r>
  <r>
    <d v="2013-12-10T00:00:00"/>
    <d v="2013-12-10T00:00:00"/>
    <x v="1"/>
    <n v="10"/>
    <n v="0"/>
    <n v="28"/>
    <n v="18"/>
    <d v="1899-12-30T00:28:18"/>
    <d v="1899-12-30T00:02:50"/>
    <s v="YNHH"/>
    <x v="303"/>
    <n v="21.20141342756185"/>
    <n v="0"/>
    <x v="13"/>
    <m/>
    <d v="1899-12-30T05:16:58"/>
    <d v="1899-12-30T02:38:29"/>
    <d v="1899-12-30T01:14:09"/>
    <d v="1899-12-30T02:06:33"/>
    <d v="1899-12-30T00:37:04"/>
    <d v="1899-12-30T01:03:16"/>
    <n v="130"/>
    <x v="12"/>
    <x v="11"/>
    <n v="201312"/>
    <n v="50"/>
    <n v="0"/>
    <n v="10"/>
  </r>
  <r>
    <d v="2013-12-12T00:00:00"/>
    <d v="2013-12-12T00:00:00"/>
    <x v="2"/>
    <n v="3"/>
    <n v="0"/>
    <n v="29"/>
    <n v="10"/>
    <d v="1899-12-30T00:29:10"/>
    <d v="1899-12-30T00:09:43"/>
    <s v="R201301"/>
    <x v="274"/>
    <n v="6.1714285714285761"/>
    <n v="152"/>
    <x v="13"/>
    <m/>
    <d v="1899-12-30T04:14:43"/>
    <d v="1899-12-30T02:07:22"/>
    <d v="1899-12-30T04:14:43"/>
    <d v="1899-12-30T05:07:07"/>
    <d v="1899-12-30T02:07:22"/>
    <d v="1899-12-30T02:33:34"/>
    <n v="1189"/>
    <x v="12"/>
    <x v="11"/>
    <n v="201312"/>
    <n v="50"/>
    <n v="1"/>
    <n v="12"/>
  </r>
  <r>
    <d v="2013-12-13T00:00:00"/>
    <d v="2013-12-13T00:00:00"/>
    <x v="40"/>
    <n v="1"/>
    <n v="0"/>
    <n v="45"/>
    <n v="0"/>
    <d v="1899-12-30T00:45:00"/>
    <d v="1899-12-30T00:45:00"/>
    <s v="Weights"/>
    <x v="361"/>
    <n v="1.3333333333333344"/>
    <n v="0"/>
    <x v="13"/>
    <m/>
    <d v="1899-12-30T00:00:00"/>
    <d v="1899-12-30T00:00:00"/>
    <d v="1899-12-30T19:39:00"/>
    <d v="1899-12-30T20:31:24"/>
    <d v="1899-12-30T09:49:30"/>
    <d v="1899-12-30T10:15:42"/>
    <n v="3070"/>
    <x v="12"/>
    <x v="11"/>
    <n v="201312"/>
    <n v="50"/>
    <n v="0"/>
    <n v="13"/>
  </r>
  <r>
    <d v="2013-12-15T00:00:00"/>
    <d v="2013-12-15T00:00:00"/>
    <x v="2"/>
    <n v="3.2"/>
    <n v="0"/>
    <n v="30"/>
    <n v="3"/>
    <d v="1899-12-30T00:30:03"/>
    <d v="1899-12-30T00:09:23"/>
    <s v="R201301"/>
    <x v="2"/>
    <n v="6.389351081530787"/>
    <n v="0"/>
    <x v="13"/>
    <m/>
    <d v="1899-12-30T04:06:02"/>
    <d v="1899-12-30T02:03:01"/>
    <d v="1899-12-30T04:06:02"/>
    <d v="1899-12-30T04:58:26"/>
    <d v="1899-12-30T02:03:01"/>
    <d v="1899-12-30T02:29:13"/>
    <n v="972"/>
    <x v="12"/>
    <x v="11"/>
    <n v="201312"/>
    <n v="51"/>
    <n v="1"/>
    <n v="15"/>
  </r>
  <r>
    <d v="2013-12-16T00:00:00"/>
    <d v="2013-12-16T00:00:00"/>
    <x v="2"/>
    <n v="3.4"/>
    <n v="0"/>
    <n v="33"/>
    <n v="24"/>
    <d v="1899-12-30T00:33:24"/>
    <d v="1899-12-30T00:09:49"/>
    <s v="R201301"/>
    <x v="274"/>
    <n v="6.1077844311377296"/>
    <n v="0"/>
    <x v="13"/>
    <s v=".25 mile at 7:30 90 sec breat - Repeat 9 times"/>
    <d v="1899-12-30T04:17:23"/>
    <d v="1899-12-30T02:08:41"/>
    <d v="1899-12-30T04:17:23"/>
    <d v="1899-12-30T05:09:47"/>
    <d v="1899-12-30T02:08:41"/>
    <d v="1899-12-30T02:34:53"/>
    <n v="1270"/>
    <x v="12"/>
    <x v="11"/>
    <n v="201312"/>
    <n v="51"/>
    <n v="0"/>
    <n v="16"/>
  </r>
  <r>
    <d v="2013-12-16T00:00:00"/>
    <d v="2013-12-16T00:00:00"/>
    <x v="0"/>
    <n v="0.85"/>
    <n v="0"/>
    <n v="27"/>
    <n v="10"/>
    <d v="1899-12-30T00:27:10"/>
    <d v="1899-12-30T00:31:58"/>
    <s v="PHS"/>
    <x v="362"/>
    <n v="1.8773006134969337"/>
    <n v="0"/>
    <x v="13"/>
    <m/>
    <d v="1899-12-30T01:16:42"/>
    <d v="1899-12-30T00:38:21"/>
    <d v="1899-12-30T13:57:22"/>
    <d v="1899-12-30T14:49:46"/>
    <d v="1899-12-30T06:58:41"/>
    <d v="1899-12-30T07:24:53"/>
    <n v="2779"/>
    <x v="12"/>
    <x v="11"/>
    <n v="201312"/>
    <n v="51"/>
    <n v="0"/>
    <n v="16"/>
  </r>
  <r>
    <d v="2013-12-22T00:00:00"/>
    <d v="2013-12-22T00:00:00"/>
    <x v="2"/>
    <n v="6.1"/>
    <n v="1"/>
    <n v="4"/>
    <n v="34"/>
    <d v="1899-12-30T01:04:34"/>
    <d v="1899-12-30T00:10:35"/>
    <s v="Kinvara4"/>
    <x v="358"/>
    <n v="5.6685596282911765"/>
    <n v="0"/>
    <x v="6"/>
    <m/>
    <d v="1899-12-30T04:37:19"/>
    <d v="1899-12-30T02:18:40"/>
    <d v="1899-12-30T04:37:19"/>
    <d v="1899-12-30T05:29:43"/>
    <d v="1899-12-30T02:18:40"/>
    <d v="1899-12-30T02:44:52"/>
    <n v="1833"/>
    <x v="12"/>
    <x v="11"/>
    <n v="201312"/>
    <n v="52"/>
    <n v="5"/>
    <n v="22"/>
  </r>
  <r>
    <d v="2013-12-24T00:00:00"/>
    <d v="2013-12-24T00:00:00"/>
    <x v="2"/>
    <n v="3"/>
    <n v="0"/>
    <n v="30"/>
    <n v="1"/>
    <d v="1899-12-30T00:30:01"/>
    <d v="1899-12-30T00:10:00"/>
    <s v="Old"/>
    <x v="2"/>
    <n v="5.9966685174902885"/>
    <n v="0"/>
    <x v="13"/>
    <m/>
    <d v="1899-12-30T04:22:09"/>
    <d v="1899-12-30T02:11:04"/>
    <d v="1899-12-30T04:22:09"/>
    <d v="1899-12-30T05:14:33"/>
    <d v="1899-12-30T02:11:04"/>
    <d v="1899-12-30T02:37:16"/>
    <n v="1431"/>
    <x v="12"/>
    <x v="11"/>
    <n v="201312"/>
    <n v="52"/>
    <n v="1"/>
    <n v="24"/>
  </r>
  <r>
    <d v="2013-12-26T00:00:00"/>
    <d v="2013-12-26T00:00:00"/>
    <x v="2"/>
    <n v="3"/>
    <n v="0"/>
    <n v="27"/>
    <n v="59"/>
    <d v="1899-12-30T00:27:59"/>
    <d v="1899-12-30T00:09:20"/>
    <s v="Old"/>
    <x v="2"/>
    <n v="6.43240023823705"/>
    <n v="0"/>
    <x v="13"/>
    <m/>
    <d v="1899-12-30T04:04:23"/>
    <d v="1899-12-30T02:02:12"/>
    <d v="1899-12-30T04:04:23"/>
    <d v="1899-12-30T04:56:47"/>
    <d v="1899-12-30T02:02:12"/>
    <d v="1899-12-30T02:28:24"/>
    <n v="939"/>
    <x v="12"/>
    <x v="11"/>
    <n v="201312"/>
    <n v="52"/>
    <n v="1"/>
    <n v="26"/>
  </r>
  <r>
    <d v="2013-12-29T00:00:00"/>
    <d v="2013-12-29T00:00:00"/>
    <x v="2"/>
    <n v="6.2"/>
    <n v="1"/>
    <n v="10"/>
    <n v="43"/>
    <d v="1899-12-30T01:10:43"/>
    <d v="1899-12-30T00:11:24"/>
    <s v="Old"/>
    <x v="363"/>
    <n v="5.2604289417864756"/>
    <n v="154"/>
    <x v="19"/>
    <s v="http://app.strava.com/activities/102641555"/>
    <d v="1899-12-30T04:58:50"/>
    <d v="1899-12-30T02:29:25"/>
    <d v="1899-12-30T04:58:50"/>
    <d v="1899-12-30T05:51:14"/>
    <d v="1899-12-30T02:29:25"/>
    <d v="1899-12-30T02:55:37"/>
    <n v="2239"/>
    <x v="12"/>
    <x v="11"/>
    <n v="201312"/>
    <n v="53"/>
    <n v="2"/>
    <n v="29"/>
  </r>
  <r>
    <d v="2013-12-30T00:00:00"/>
    <d v="2013-12-30T00:00:00"/>
    <x v="2"/>
    <n v="2.5"/>
    <n v="0"/>
    <n v="25"/>
    <n v="0"/>
    <d v="1899-12-30T00:25:00"/>
    <d v="1899-12-30T00:10:00"/>
    <s v="R201301"/>
    <x v="274"/>
    <n v="6.0000000000000044"/>
    <n v="0"/>
    <x v="13"/>
    <s v="5x2min @8:00"/>
    <d v="1899-12-30T04:22:00"/>
    <d v="1899-12-30T02:11:00"/>
    <d v="1899-12-30T04:22:00"/>
    <d v="1899-12-30T05:14:24"/>
    <d v="1899-12-30T02:11:00"/>
    <d v="1899-12-30T02:37:12"/>
    <n v="1423"/>
    <x v="12"/>
    <x v="11"/>
    <n v="201312"/>
    <n v="53"/>
    <n v="0"/>
    <n v="30"/>
  </r>
  <r>
    <d v="2014-01-07T00:00:00"/>
    <d v="2014-01-07T00:00:00"/>
    <x v="1"/>
    <n v="10"/>
    <n v="0"/>
    <n v="26"/>
    <n v="48"/>
    <d v="1899-12-30T00:26:48"/>
    <d v="1899-12-30T00:02:41"/>
    <s v="YNHH"/>
    <x v="303"/>
    <n v="22.388059701492558"/>
    <n v="0"/>
    <x v="13"/>
    <s v="Erin Led Class"/>
    <d v="1899-12-30T05:00:10"/>
    <d v="1899-12-30T02:30:05"/>
    <d v="1899-12-30T01:10:13"/>
    <d v="1899-12-30T02:02:37"/>
    <d v="1899-12-30T00:35:06"/>
    <d v="1899-12-30T01:01:18"/>
    <n v="74"/>
    <x v="13"/>
    <x v="8"/>
    <n v="201401"/>
    <n v="2"/>
    <n v="7"/>
    <n v="7"/>
  </r>
  <r>
    <d v="2014-01-08T00:00:00"/>
    <d v="2014-01-08T00:00:00"/>
    <x v="2"/>
    <n v="3"/>
    <n v="0"/>
    <n v="29"/>
    <n v="19"/>
    <d v="1899-12-30T00:29:19"/>
    <d v="1899-12-30T00:09:46"/>
    <s v="R201301"/>
    <x v="274"/>
    <n v="6.1398521887436095"/>
    <n v="0"/>
    <x v="13"/>
    <s v="Not fun"/>
    <d v="1899-12-30T04:16:02"/>
    <d v="1899-12-30T02:08:01"/>
    <d v="1899-12-30T04:16:02"/>
    <d v="1899-12-30T05:08:26"/>
    <d v="1899-12-30T02:08:01"/>
    <d v="1899-12-30T02:34:13"/>
    <n v="1229"/>
    <x v="13"/>
    <x v="8"/>
    <n v="201401"/>
    <n v="2"/>
    <n v="0"/>
    <n v="8"/>
  </r>
  <r>
    <d v="2014-01-08T00:00:00"/>
    <d v="2014-01-08T00:00:00"/>
    <x v="0"/>
    <n v="0.625"/>
    <n v="0"/>
    <n v="40"/>
    <n v="0"/>
    <d v="1899-12-30T00:40:00"/>
    <d v="1899-12-30T01:04:00"/>
    <s v="PHS"/>
    <x v="362"/>
    <n v="0.93750000000000089"/>
    <n v="0"/>
    <x v="13"/>
    <s v="Random"/>
    <d v="1899-12-30T02:33:36"/>
    <d v="1899-12-30T01:16:48"/>
    <d v="1899-12-31T03:56:48"/>
    <d v="1899-12-31T04:49:12"/>
    <d v="1899-12-30T13:58:24"/>
    <d v="1899-12-30T14:24:36"/>
    <n v="3102"/>
    <x v="13"/>
    <x v="8"/>
    <n v="201401"/>
    <n v="2"/>
    <n v="0"/>
    <n v="8"/>
  </r>
  <r>
    <d v="2014-01-09T00:00:00"/>
    <d v="2014-01-09T00:00:00"/>
    <x v="2"/>
    <n v="3.6"/>
    <n v="0"/>
    <n v="35"/>
    <n v="1"/>
    <d v="1899-12-30T00:35:01"/>
    <d v="1899-12-30T00:09:44"/>
    <s v="Ghost"/>
    <x v="274"/>
    <n v="6.16849119466921"/>
    <n v="0"/>
    <x v="13"/>
    <m/>
    <d v="1899-12-30T04:14:51"/>
    <d v="1899-12-30T02:07:25"/>
    <d v="1899-12-30T04:14:51"/>
    <d v="1899-12-30T05:07:15"/>
    <d v="1899-12-30T02:07:25"/>
    <d v="1899-12-30T02:33:37"/>
    <n v="1198"/>
    <x v="13"/>
    <x v="8"/>
    <n v="201401"/>
    <n v="2"/>
    <n v="0"/>
    <n v="9"/>
  </r>
  <r>
    <d v="2014-01-09T00:00:00"/>
    <d v="2014-01-09T00:00:00"/>
    <x v="0"/>
    <n v="0.71"/>
    <n v="0"/>
    <n v="24"/>
    <n v="11"/>
    <d v="1899-12-30T00:24:11"/>
    <d v="1899-12-30T00:34:04"/>
    <s v="PHS"/>
    <x v="362"/>
    <n v="1.7615437629221238"/>
    <n v="0"/>
    <x v="13"/>
    <s v="Random"/>
    <d v="1899-12-30T01:21:45"/>
    <d v="1899-12-30T00:40:52"/>
    <d v="1899-12-30T14:52:24"/>
    <d v="1899-12-30T15:44:48"/>
    <d v="1899-12-30T07:26:12"/>
    <d v="1899-12-30T07:52:24"/>
    <n v="2836"/>
    <x v="13"/>
    <x v="8"/>
    <n v="201401"/>
    <n v="2"/>
    <n v="0"/>
    <n v="9"/>
  </r>
  <r>
    <d v="2014-01-11T00:00:00"/>
    <d v="2014-01-11T00:00:00"/>
    <x v="2"/>
    <n v="4.0999999999999996"/>
    <n v="0"/>
    <n v="40"/>
    <n v="0"/>
    <d v="1899-12-30T00:40:00"/>
    <d v="1899-12-30T00:09:45"/>
    <s v="Ghost"/>
    <x v="2"/>
    <n v="6.1500000000000048"/>
    <n v="0"/>
    <x v="13"/>
    <m/>
    <d v="1899-12-30T04:15:37"/>
    <d v="1899-12-30T02:07:48"/>
    <d v="1899-12-30T04:15:37"/>
    <d v="1899-12-30T05:08:01"/>
    <d v="1899-12-30T02:07:48"/>
    <d v="1899-12-30T02:34:00"/>
    <n v="1215"/>
    <x v="13"/>
    <x v="8"/>
    <n v="201401"/>
    <n v="2"/>
    <n v="1"/>
    <n v="11"/>
  </r>
  <r>
    <d v="2014-01-12T00:00:00"/>
    <d v="2014-01-12T00:00:00"/>
    <x v="2"/>
    <n v="6.2"/>
    <n v="1"/>
    <n v="7"/>
    <n v="10"/>
    <d v="1899-12-30T01:07:10"/>
    <d v="1899-12-30T00:10:50"/>
    <s v="Ghost"/>
    <x v="363"/>
    <n v="5.5384615384615428"/>
    <n v="0"/>
    <x v="19"/>
    <s v="http://app.strava.com/activities/105852639"/>
    <d v="1899-12-30T04:43:50"/>
    <d v="1899-12-30T02:21:55"/>
    <d v="1899-12-30T04:43:50"/>
    <d v="1899-12-30T05:36:14"/>
    <d v="1899-12-30T02:21:55"/>
    <d v="1899-12-30T02:48:07"/>
    <n v="1969"/>
    <x v="13"/>
    <x v="8"/>
    <n v="201401"/>
    <n v="3"/>
    <n v="0"/>
    <n v="12"/>
  </r>
  <r>
    <d v="2014-01-13T00:00:00"/>
    <d v="2014-01-13T00:00:00"/>
    <x v="2"/>
    <n v="3"/>
    <n v="0"/>
    <n v="25"/>
    <n v="31"/>
    <d v="1899-12-30T00:25:31"/>
    <d v="1899-12-30T00:08:30"/>
    <s v="Ghost"/>
    <x v="274"/>
    <n v="7.0542129327237157"/>
    <n v="0"/>
    <x v="13"/>
    <s v="Time Trial for Nick"/>
    <d v="1899-12-30T03:42:51"/>
    <d v="1899-12-30T01:51:25"/>
    <d v="1899-12-30T03:42:51"/>
    <d v="1899-12-30T04:35:15"/>
    <d v="1899-12-30T01:51:25"/>
    <d v="1899-12-30T02:17:37"/>
    <n v="744"/>
    <x v="13"/>
    <x v="8"/>
    <n v="201401"/>
    <n v="3"/>
    <n v="0"/>
    <n v="13"/>
  </r>
  <r>
    <d v="2014-01-13T00:00:00"/>
    <d v="2014-01-13T00:00:00"/>
    <x v="0"/>
    <n v="1"/>
    <n v="0"/>
    <n v="33"/>
    <n v="50"/>
    <d v="1899-12-30T00:33:50"/>
    <d v="1899-12-30T00:33:50"/>
    <s v="PHS"/>
    <x v="364"/>
    <n v="1.7733990147783265"/>
    <n v="0"/>
    <x v="13"/>
    <m/>
    <d v="1899-12-30T01:21:12"/>
    <d v="1899-12-30T00:40:36"/>
    <d v="1899-12-30T14:46:26"/>
    <d v="1899-12-30T15:38:50"/>
    <d v="1899-12-30T07:23:13"/>
    <d v="1899-12-30T07:49:25"/>
    <n v="2832"/>
    <x v="13"/>
    <x v="8"/>
    <n v="201401"/>
    <n v="3"/>
    <n v="0"/>
    <n v="13"/>
  </r>
  <r>
    <d v="2014-01-14T00:00:00"/>
    <d v="2014-01-14T00:00:00"/>
    <x v="2"/>
    <n v="3.01"/>
    <n v="0"/>
    <n v="28"/>
    <n v="55"/>
    <d v="1899-12-30T00:28:55"/>
    <d v="1899-12-30T00:09:36"/>
    <s v="Ghost"/>
    <x v="274"/>
    <n v="6.2455331412103794"/>
    <n v="0"/>
    <x v="13"/>
    <m/>
    <d v="1899-12-30T04:11:42"/>
    <d v="1899-12-30T02:05:51"/>
    <d v="1899-12-30T04:11:42"/>
    <d v="1899-12-30T05:04:06"/>
    <d v="1899-12-30T02:05:51"/>
    <d v="1899-12-30T02:32:03"/>
    <n v="1101"/>
    <x v="13"/>
    <x v="8"/>
    <n v="201401"/>
    <n v="3"/>
    <n v="0"/>
    <n v="14"/>
  </r>
  <r>
    <d v="2014-01-15T00:00:00"/>
    <d v="2014-01-15T00:00:00"/>
    <x v="1"/>
    <n v="13"/>
    <n v="0"/>
    <n v="30"/>
    <n v="15"/>
    <d v="1899-12-30T00:30:15"/>
    <d v="1899-12-30T00:02:20"/>
    <s v="YNHH"/>
    <x v="303"/>
    <n v="25.785123966942169"/>
    <n v="0"/>
    <x v="13"/>
    <s v="LT Test"/>
    <d v="1899-12-30T04:20:37"/>
    <d v="1899-12-30T02:10:18"/>
    <d v="1899-12-30T01:00:58"/>
    <d v="1899-12-30T01:53:22"/>
    <d v="1899-12-30T00:30:29"/>
    <d v="1899-12-30T00:56:41"/>
    <n v="22"/>
    <x v="13"/>
    <x v="8"/>
    <n v="201401"/>
    <n v="3"/>
    <n v="0"/>
    <n v="15"/>
  </r>
  <r>
    <d v="2014-01-15T00:00:00"/>
    <d v="2014-01-15T00:00:00"/>
    <x v="0"/>
    <n v="1"/>
    <n v="0"/>
    <n v="33"/>
    <n v="37"/>
    <d v="1899-12-30T00:33:37"/>
    <d v="1899-12-30T00:33:37"/>
    <s v="PHS"/>
    <x v="362"/>
    <n v="1.78482895389192"/>
    <n v="0"/>
    <x v="13"/>
    <m/>
    <d v="1899-12-30T01:20:41"/>
    <d v="1899-12-30T00:40:20"/>
    <d v="1899-12-30T14:40:45"/>
    <d v="1899-12-30T15:33:09"/>
    <d v="1899-12-30T07:20:23"/>
    <d v="1899-12-30T07:46:35"/>
    <n v="2828"/>
    <x v="13"/>
    <x v="8"/>
    <n v="201401"/>
    <n v="3"/>
    <n v="0"/>
    <n v="15"/>
  </r>
  <r>
    <d v="2014-01-16T00:00:00"/>
    <d v="2014-01-16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d v="1899-12-30T17:28:00"/>
    <d v="1899-12-30T18:20:24"/>
    <d v="1899-12-30T08:44:00"/>
    <d v="1899-12-30T09:10:12"/>
    <n v="2998"/>
    <x v="13"/>
    <x v="8"/>
    <n v="201401"/>
    <n v="3"/>
    <n v="0"/>
    <n v="16"/>
  </r>
  <r>
    <d v="2014-01-17T00:00:00"/>
    <d v="2014-01-17T00:00:00"/>
    <x v="2"/>
    <n v="1.05"/>
    <n v="0"/>
    <n v="10"/>
    <n v="28"/>
    <d v="1899-12-30T00:10:28"/>
    <d v="1899-12-30T00:09:58"/>
    <s v="Ghost"/>
    <x v="274"/>
    <n v="6.0191082802547822"/>
    <n v="0"/>
    <x v="13"/>
    <m/>
    <d v="1899-12-30T04:21:10"/>
    <d v="1899-12-30T02:10:35"/>
    <d v="1899-12-30T04:21:10"/>
    <d v="1899-12-30T05:13:34"/>
    <d v="1899-12-30T02:10:35"/>
    <d v="1899-12-30T02:36:47"/>
    <n v="1383"/>
    <x v="13"/>
    <x v="8"/>
    <n v="201401"/>
    <n v="3"/>
    <n v="0"/>
    <n v="17"/>
  </r>
  <r>
    <d v="2014-01-20T00:00:00"/>
    <d v="2014-01-20T00:00:00"/>
    <x v="2"/>
    <n v="7.9"/>
    <n v="1"/>
    <n v="27"/>
    <n v="18"/>
    <d v="1899-12-30T01:27:18"/>
    <d v="1899-12-30T00:11:03"/>
    <s v="Ghost"/>
    <x v="365"/>
    <n v="5.4295532646048148"/>
    <n v="152"/>
    <x v="5"/>
    <s v="http://app.strava.com/activities/107823517"/>
    <d v="1899-12-30T04:49:32"/>
    <d v="1899-12-30T02:24:46"/>
    <d v="1899-12-30T04:49:32"/>
    <d v="1899-12-30T05:41:56"/>
    <d v="1899-12-30T02:24:46"/>
    <d v="1899-12-30T02:50:58"/>
    <n v="2079"/>
    <x v="13"/>
    <x v="8"/>
    <n v="201401"/>
    <n v="4"/>
    <n v="2"/>
    <n v="20"/>
  </r>
  <r>
    <d v="2014-01-21T00:00:00"/>
    <d v="2014-01-21T00:00:00"/>
    <x v="2"/>
    <n v="3.12"/>
    <n v="0"/>
    <n v="29"/>
    <n v="55"/>
    <d v="1899-12-30T00:29:55"/>
    <d v="1899-12-30T00:09:35"/>
    <s v="R201301"/>
    <x v="274"/>
    <n v="6.2573816155988906"/>
    <n v="0"/>
    <x v="13"/>
    <m/>
    <d v="1899-12-30T04:11:13"/>
    <d v="1899-12-30T02:05:37"/>
    <d v="1899-12-30T04:11:13"/>
    <d v="1899-12-30T05:03:37"/>
    <d v="1899-12-30T02:05:37"/>
    <d v="1899-12-30T02:31:49"/>
    <n v="1089"/>
    <x v="13"/>
    <x v="8"/>
    <n v="201401"/>
    <n v="4"/>
    <n v="0"/>
    <n v="21"/>
  </r>
  <r>
    <d v="2014-01-22T00:00:00"/>
    <d v="2014-01-22T00:00:00"/>
    <x v="1"/>
    <n v="10.7"/>
    <n v="0"/>
    <n v="30"/>
    <n v="0"/>
    <d v="1899-12-30T00:30:00"/>
    <d v="1899-12-30T00:02:48"/>
    <s v="YNHH"/>
    <x v="303"/>
    <n v="21.400000000000016"/>
    <n v="0"/>
    <x v="13"/>
    <m/>
    <d v="1899-12-30T05:14:01"/>
    <d v="1899-12-30T02:37:01"/>
    <d v="1899-12-30T01:13:27"/>
    <d v="1899-12-30T02:05:52"/>
    <d v="1899-12-30T00:36:44"/>
    <d v="1899-12-30T01:02:56"/>
    <n v="120"/>
    <x v="13"/>
    <x v="8"/>
    <n v="201401"/>
    <n v="4"/>
    <n v="0"/>
    <n v="22"/>
  </r>
  <r>
    <d v="2014-01-24T00:00:00"/>
    <d v="2014-01-24T00:00:00"/>
    <x v="2"/>
    <n v="4.0999999999999996"/>
    <n v="0"/>
    <n v="40"/>
    <n v="2"/>
    <d v="1899-12-30T00:40:02"/>
    <d v="1899-12-30T00:09:46"/>
    <s v="R201301"/>
    <x v="274"/>
    <n v="6.1448792672772736"/>
    <n v="0"/>
    <x v="13"/>
    <m/>
    <d v="1899-12-30T04:15:49"/>
    <d v="1899-12-30T02:07:55"/>
    <d v="1899-12-30T04:15:49"/>
    <d v="1899-12-30T05:08:13"/>
    <d v="1899-12-30T02:07:55"/>
    <d v="1899-12-30T02:34:07"/>
    <n v="1221"/>
    <x v="13"/>
    <x v="8"/>
    <n v="201401"/>
    <n v="4"/>
    <n v="1"/>
    <n v="24"/>
  </r>
  <r>
    <d v="2014-01-25T00:00:00"/>
    <d v="2014-01-25T00:00:00"/>
    <x v="2"/>
    <n v="5.2"/>
    <n v="0"/>
    <n v="50"/>
    <n v="1"/>
    <d v="1899-12-30T00:50:01"/>
    <d v="1899-12-30T00:09:37"/>
    <s v="Ghost"/>
    <x v="2"/>
    <n v="6.2379206931023035"/>
    <n v="0"/>
    <x v="13"/>
    <m/>
    <d v="1899-12-30T04:12:00"/>
    <d v="1899-12-30T02:06:00"/>
    <d v="1899-12-30T04:12:00"/>
    <d v="1899-12-30T05:04:24"/>
    <d v="1899-12-30T02:06:00"/>
    <d v="1899-12-30T02:32:12"/>
    <n v="1109"/>
    <x v="13"/>
    <x v="8"/>
    <n v="201401"/>
    <n v="4"/>
    <n v="0"/>
    <n v="25"/>
  </r>
  <r>
    <d v="2014-01-27T00:00:00"/>
    <d v="2014-01-27T00:00:00"/>
    <x v="2"/>
    <n v="3.1"/>
    <n v="0"/>
    <n v="30"/>
    <n v="2"/>
    <d v="1899-12-30T00:30:02"/>
    <d v="1899-12-30T00:09:41"/>
    <s v="R201301"/>
    <x v="274"/>
    <n v="6.1931187569367427"/>
    <n v="0"/>
    <x v="13"/>
    <m/>
    <d v="1899-12-30T04:13:50"/>
    <d v="1899-12-30T02:06:55"/>
    <d v="1899-12-30T04:13:50"/>
    <d v="1899-12-30T05:06:14"/>
    <d v="1899-12-30T02:06:55"/>
    <d v="1899-12-30T02:33:07"/>
    <n v="1160"/>
    <x v="13"/>
    <x v="8"/>
    <n v="201401"/>
    <n v="5"/>
    <n v="1"/>
    <n v="27"/>
  </r>
  <r>
    <d v="2014-01-27T00:00:00"/>
    <d v="2014-01-27T00:00:00"/>
    <x v="0"/>
    <n v="1.4"/>
    <n v="0"/>
    <n v="40"/>
    <n v="29"/>
    <d v="1899-12-30T00:40:29"/>
    <d v="1899-12-30T00:28:55"/>
    <s v="PHS"/>
    <x v="362"/>
    <n v="2.0749279538904912"/>
    <n v="0"/>
    <x v="13"/>
    <s v="2000 yards at 5x500 (slow, faster, fastest, slooow)"/>
    <d v="1899-12-30T01:09:24"/>
    <d v="1899-12-30T00:34:42"/>
    <d v="1899-12-30T12:37:37"/>
    <d v="1899-12-30T13:30:01"/>
    <d v="1899-12-30T06:18:49"/>
    <d v="1899-12-30T06:45:01"/>
    <n v="2750"/>
    <x v="13"/>
    <x v="8"/>
    <n v="201401"/>
    <n v="5"/>
    <n v="0"/>
    <n v="27"/>
  </r>
  <r>
    <d v="2014-01-28T00:00:00"/>
    <d v="2014-01-28T00:00:00"/>
    <x v="1"/>
    <n v="11"/>
    <n v="0"/>
    <n v="31"/>
    <n v="3"/>
    <d v="1899-12-30T00:31:03"/>
    <d v="1899-12-30T00:02:49"/>
    <s v="YNHH"/>
    <x v="303"/>
    <n v="21.256038647343011"/>
    <n v="0"/>
    <x v="13"/>
    <m/>
    <d v="1899-12-30T05:16:09"/>
    <d v="1899-12-30T02:38:04"/>
    <d v="1899-12-30T01:13:57"/>
    <d v="1899-12-30T02:06:21"/>
    <d v="1899-12-30T00:36:59"/>
    <d v="1899-12-30T01:03:11"/>
    <n v="126"/>
    <x v="13"/>
    <x v="8"/>
    <n v="201401"/>
    <n v="5"/>
    <n v="0"/>
    <n v="28"/>
  </r>
  <r>
    <d v="2014-01-29T00:00:00"/>
    <d v="2014-01-29T00:00:00"/>
    <x v="2"/>
    <n v="3.3"/>
    <n v="0"/>
    <n v="30"/>
    <n v="1"/>
    <d v="1899-12-30T00:30:01"/>
    <d v="1899-12-30T00:09:06"/>
    <s v="R201301"/>
    <x v="274"/>
    <n v="6.5963353692393172"/>
    <n v="0"/>
    <x v="13"/>
    <m/>
    <d v="1899-12-30T03:58:19"/>
    <d v="1899-12-30T01:59:09"/>
    <d v="1899-12-30T03:58:19"/>
    <d v="1899-12-30T04:50:43"/>
    <d v="1899-12-30T01:59:09"/>
    <d v="1899-12-30T02:25:21"/>
    <n v="841"/>
    <x v="13"/>
    <x v="8"/>
    <n v="201401"/>
    <n v="5"/>
    <n v="0"/>
    <n v="29"/>
  </r>
  <r>
    <d v="2014-01-29T00:00:00"/>
    <d v="2014-01-29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d v="1899-12-30T17:28:00"/>
    <d v="1899-12-30T18:20:24"/>
    <d v="1899-12-30T08:44:00"/>
    <d v="1899-12-30T09:10:12"/>
    <n v="2998"/>
    <x v="13"/>
    <x v="8"/>
    <n v="201401"/>
    <n v="5"/>
    <n v="0"/>
    <n v="29"/>
  </r>
  <r>
    <d v="2014-01-30T00:00:00"/>
    <d v="2014-01-30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d v="1899-12-30T17:28:00"/>
    <d v="1899-12-30T18:20:24"/>
    <d v="1899-12-30T08:44:00"/>
    <d v="1899-12-30T09:10:12"/>
    <n v="2998"/>
    <x v="13"/>
    <x v="8"/>
    <n v="201401"/>
    <n v="5"/>
    <n v="0"/>
    <n v="30"/>
  </r>
  <r>
    <d v="2014-01-30T00:00:00"/>
    <d v="2014-01-30T00:00:00"/>
    <x v="1"/>
    <n v="9.3000000000000007"/>
    <n v="0"/>
    <n v="25"/>
    <n v="0"/>
    <d v="1899-12-30T00:25:00"/>
    <d v="1899-12-30T00:02:41"/>
    <s v="YNHH"/>
    <x v="303"/>
    <n v="22.320000000000018"/>
    <n v="0"/>
    <x v="13"/>
    <m/>
    <d v="1899-12-30T05:01:05"/>
    <d v="1899-12-30T02:30:32"/>
    <d v="1899-12-30T01:10:26"/>
    <d v="1899-12-30T02:02:50"/>
    <d v="1899-12-30T00:35:13"/>
    <d v="1899-12-30T01:01:25"/>
    <n v="79"/>
    <x v="13"/>
    <x v="8"/>
    <n v="201401"/>
    <n v="5"/>
    <n v="0"/>
    <n v="30"/>
  </r>
  <r>
    <d v="2014-01-31T00:00:00"/>
    <d v="2014-01-31T00:00:00"/>
    <x v="2"/>
    <n v="3.05"/>
    <n v="0"/>
    <n v="30"/>
    <n v="1"/>
    <d v="1899-12-30T00:30:01"/>
    <d v="1899-12-30T00:09:50"/>
    <s v="R201301"/>
    <x v="274"/>
    <n v="6.0966129927817931"/>
    <n v="0"/>
    <x v="13"/>
    <m/>
    <d v="1899-12-30T04:17:51"/>
    <d v="1899-12-30T02:08:55"/>
    <d v="1899-12-30T04:17:51"/>
    <d v="1899-12-30T05:10:15"/>
    <d v="1899-12-30T02:08:55"/>
    <d v="1899-12-30T02:35:07"/>
    <n v="1289"/>
    <x v="13"/>
    <x v="8"/>
    <n v="201401"/>
    <n v="5"/>
    <n v="0"/>
    <n v="31"/>
  </r>
  <r>
    <d v="2014-02-02T00:00:00"/>
    <d v="2014-02-02T00:00:00"/>
    <x v="2"/>
    <n v="6.2"/>
    <n v="1"/>
    <n v="4"/>
    <n v="52"/>
    <d v="1899-12-30T01:04:52"/>
    <d v="1899-12-30T00:10:28"/>
    <s v="Ghost"/>
    <x v="363"/>
    <n v="5.7348406988694798"/>
    <n v="155"/>
    <x v="14"/>
    <m/>
    <d v="1899-12-30T04:34:07"/>
    <d v="1899-12-30T02:17:03"/>
    <d v="1899-12-30T04:34:07"/>
    <d v="1899-12-30T05:26:31"/>
    <d v="1899-12-30T02:17:03"/>
    <d v="1899-12-30T02:43:15"/>
    <n v="1753"/>
    <x v="13"/>
    <x v="9"/>
    <n v="201402"/>
    <n v="6"/>
    <n v="1"/>
    <n v="2"/>
  </r>
  <r>
    <d v="2014-02-04T00:00:00"/>
    <d v="2014-02-04T00:00:00"/>
    <x v="2"/>
    <n v="3"/>
    <n v="0"/>
    <n v="30"/>
    <n v="5"/>
    <d v="1899-12-30T00:30:05"/>
    <d v="1899-12-30T00:10:02"/>
    <s v="R201301"/>
    <x v="274"/>
    <n v="5.9833795013850457"/>
    <n v="0"/>
    <x v="13"/>
    <s v="3x1 mile 2 min rest - Day 1 IMMT"/>
    <d v="1899-12-30T04:22:44"/>
    <d v="1899-12-30T02:11:22"/>
    <d v="1899-12-30T04:22:44"/>
    <d v="1899-12-30T05:15:08"/>
    <d v="1899-12-30T02:11:22"/>
    <d v="1899-12-30T02:37:34"/>
    <n v="1446"/>
    <x v="13"/>
    <x v="9"/>
    <n v="201402"/>
    <n v="6"/>
    <n v="1"/>
    <n v="4"/>
  </r>
  <r>
    <d v="2014-02-06T00:00:00"/>
    <d v="2014-02-06T00:00:00"/>
    <x v="1"/>
    <n v="8.5"/>
    <n v="0"/>
    <n v="25"/>
    <n v="0"/>
    <d v="1899-12-30T00:25:00"/>
    <d v="1899-12-30T00:02:56"/>
    <s v="YNHH"/>
    <x v="303"/>
    <n v="20.400000000000016"/>
    <n v="0"/>
    <x v="13"/>
    <s v="Spin Class - Day 2 IMMT"/>
    <d v="1899-12-30T05:29:25"/>
    <d v="1899-12-30T02:44:42"/>
    <d v="1899-12-30T01:17:04"/>
    <d v="1899-12-30T02:09:28"/>
    <d v="1899-12-30T00:38:32"/>
    <d v="1899-12-30T01:04:44"/>
    <n v="160"/>
    <x v="13"/>
    <x v="9"/>
    <n v="201402"/>
    <n v="6"/>
    <n v="1"/>
    <n v="6"/>
  </r>
  <r>
    <d v="2014-02-06T00:00:00"/>
    <d v="2014-02-06T00:00:00"/>
    <x v="0"/>
    <n v="1"/>
    <n v="0"/>
    <n v="33"/>
    <n v="0"/>
    <d v="1899-12-30T00:33:00"/>
    <d v="1899-12-30T00:33:00"/>
    <s v="PHS"/>
    <x v="362"/>
    <n v="1.8181818181818195"/>
    <n v="0"/>
    <x v="13"/>
    <s v="Day 3 IMMT"/>
    <d v="1899-12-30T01:19:12"/>
    <d v="1899-12-30T00:39:36"/>
    <d v="1899-12-30T14:24:36"/>
    <d v="1899-12-30T15:17:00"/>
    <d v="1899-12-30T07:12:18"/>
    <d v="1899-12-30T07:38:30"/>
    <n v="2804"/>
    <x v="13"/>
    <x v="9"/>
    <n v="201402"/>
    <n v="6"/>
    <n v="0"/>
    <n v="6"/>
  </r>
  <r>
    <d v="2014-02-07T00:00:00"/>
    <d v="2014-02-07T00:00:00"/>
    <x v="2"/>
    <n v="3"/>
    <n v="0"/>
    <n v="25"/>
    <n v="17"/>
    <d v="1899-12-30T00:25:17"/>
    <d v="1899-12-30T00:08:26"/>
    <s v="R201301"/>
    <x v="274"/>
    <n v="7.1193144363876115"/>
    <n v="0"/>
    <x v="13"/>
    <s v="Day 4 IMMT"/>
    <d v="1899-12-30T03:40:48"/>
    <d v="1899-12-30T01:50:24"/>
    <d v="1899-12-30T03:40:48"/>
    <d v="1899-12-30T04:33:12"/>
    <d v="1899-12-30T01:50:24"/>
    <d v="1899-12-30T02:16:36"/>
    <n v="737"/>
    <x v="13"/>
    <x v="9"/>
    <n v="201402"/>
    <n v="6"/>
    <n v="0"/>
    <n v="7"/>
  </r>
  <r>
    <d v="2014-02-09T00:00:00"/>
    <d v="2014-02-09T00:00:00"/>
    <x v="1"/>
    <n v="18"/>
    <n v="1"/>
    <n v="0"/>
    <n v="0"/>
    <d v="1899-12-30T01:00:00"/>
    <d v="1899-12-30T00:03:20"/>
    <s v="B-Ciocc"/>
    <x v="366"/>
    <n v="18.000000000000014"/>
    <n v="0"/>
    <x v="13"/>
    <s v="booooriiiinnnggg"/>
    <d v="1899-12-30T06:13:20"/>
    <d v="1899-12-30T03:06:40"/>
    <d v="1899-12-30T01:27:20"/>
    <d v="1899-12-30T02:19:44"/>
    <d v="1899-12-30T00:43:40"/>
    <d v="1899-12-30T01:09:52"/>
    <n v="218"/>
    <x v="13"/>
    <x v="9"/>
    <n v="201402"/>
    <n v="7"/>
    <n v="1"/>
    <n v="9"/>
  </r>
  <r>
    <d v="2014-02-10T00:00:00"/>
    <d v="2014-02-10T00:00:00"/>
    <x v="0"/>
    <n v="1"/>
    <n v="0"/>
    <n v="45"/>
    <n v="0"/>
    <d v="1899-12-30T00:45:00"/>
    <d v="1899-12-30T00:45:00"/>
    <s v="PHS"/>
    <x v="362"/>
    <n v="1.3333333333333344"/>
    <n v="0"/>
    <x v="13"/>
    <m/>
    <d v="1899-12-30T01:48:00"/>
    <d v="1899-12-30T00:54:00"/>
    <d v="1899-12-30T19:39:00"/>
    <d v="1899-12-30T20:31:24"/>
    <d v="1899-12-30T09:49:30"/>
    <d v="1899-12-30T10:15:42"/>
    <n v="3070"/>
    <x v="13"/>
    <x v="9"/>
    <n v="201402"/>
    <n v="7"/>
    <n v="0"/>
    <n v="10"/>
  </r>
  <r>
    <d v="2014-02-10T00:00:00"/>
    <d v="2014-02-10T00:00:00"/>
    <x v="2"/>
    <n v="2.92"/>
    <n v="0"/>
    <n v="29"/>
    <n v="44"/>
    <d v="1899-12-30T00:29:44"/>
    <d v="1899-12-30T00:10:11"/>
    <s v="R201301"/>
    <x v="274"/>
    <n v="5.8923766816143539"/>
    <n v="0"/>
    <x v="13"/>
    <s v=".5 Warmup 4x.5 mile at 7:19"/>
    <d v="1899-12-30T04:26:47"/>
    <d v="1899-12-30T02:13:24"/>
    <d v="1899-12-30T04:26:47"/>
    <d v="1899-12-30T05:19:11"/>
    <d v="1899-12-30T02:13:24"/>
    <d v="1899-12-30T02:39:36"/>
    <n v="1546"/>
    <x v="13"/>
    <x v="9"/>
    <n v="201402"/>
    <n v="7"/>
    <n v="0"/>
    <n v="10"/>
  </r>
  <r>
    <d v="2014-02-11T00:00:00"/>
    <d v="2014-02-11T00:00:00"/>
    <x v="1"/>
    <n v="10"/>
    <n v="0"/>
    <n v="26"/>
    <n v="50"/>
    <d v="1899-12-30T00:26:50"/>
    <d v="1899-12-30T00:02:41"/>
    <s v="YNHH"/>
    <x v="303"/>
    <n v="22.360248447204988"/>
    <n v="0"/>
    <x v="13"/>
    <s v="Spin Class"/>
    <d v="1899-12-30T05:00:32"/>
    <d v="1899-12-30T02:30:16"/>
    <d v="1899-12-30T01:10:18"/>
    <d v="1899-12-30T02:02:42"/>
    <d v="1899-12-30T00:35:09"/>
    <d v="1899-12-30T01:01:21"/>
    <n v="75"/>
    <x v="13"/>
    <x v="9"/>
    <n v="201402"/>
    <n v="7"/>
    <n v="0"/>
    <n v="11"/>
  </r>
  <r>
    <d v="2014-02-12T00:00:00"/>
    <d v="2014-02-12T00:00:00"/>
    <x v="0"/>
    <n v="1.1000000000000001"/>
    <n v="0"/>
    <n v="38"/>
    <n v="34"/>
    <d v="1899-12-30T00:38:34"/>
    <d v="1899-12-30T00:35:04"/>
    <s v="PHS"/>
    <x v="362"/>
    <n v="1.7113223854796902"/>
    <n v="0"/>
    <x v="13"/>
    <m/>
    <d v="1899-12-30T01:24:09"/>
    <d v="1899-12-30T00:42:04"/>
    <d v="1899-12-30T15:18:35"/>
    <d v="1899-12-30T16:10:59"/>
    <d v="1899-12-30T07:39:18"/>
    <d v="1899-12-30T08:05:30"/>
    <n v="2866"/>
    <x v="13"/>
    <x v="9"/>
    <n v="201402"/>
    <n v="7"/>
    <n v="0"/>
    <n v="12"/>
  </r>
  <r>
    <d v="2014-02-13T00:00:00"/>
    <d v="2014-02-13T00:00:00"/>
    <x v="1"/>
    <n v="7.4"/>
    <n v="0"/>
    <n v="30"/>
    <n v="0"/>
    <d v="1899-12-30T00:30:00"/>
    <d v="1899-12-30T00:04:03"/>
    <s v="B-Ciocc"/>
    <x v="282"/>
    <n v="14.800000000000011"/>
    <n v="0"/>
    <x v="13"/>
    <m/>
    <d v="1899-12-30T07:34:03"/>
    <d v="1899-12-30T03:47:02"/>
    <d v="1899-12-30T01:46:13"/>
    <d v="1899-12-30T02:38:37"/>
    <d v="1899-12-30T00:53:06"/>
    <d v="1899-12-30T01:19:18"/>
    <n v="464"/>
    <x v="13"/>
    <x v="9"/>
    <n v="201402"/>
    <n v="7"/>
    <n v="0"/>
    <n v="13"/>
  </r>
  <r>
    <d v="2014-02-14T00:00:00"/>
    <d v="2014-02-14T00:00:00"/>
    <x v="2"/>
    <n v="1.02"/>
    <n v="0"/>
    <n v="9"/>
    <n v="41"/>
    <d v="1899-12-30T00:09:41"/>
    <d v="1899-12-30T00:09:30"/>
    <s v="R201301"/>
    <x v="274"/>
    <n v="6.3201376936316755"/>
    <n v="0"/>
    <x v="13"/>
    <m/>
    <d v="1899-12-30T04:08:44"/>
    <d v="1899-12-30T02:04:22"/>
    <d v="1899-12-30T04:08:44"/>
    <d v="1899-12-30T05:01:08"/>
    <d v="1899-12-30T02:04:22"/>
    <d v="1899-12-30T02:30:34"/>
    <n v="1024"/>
    <x v="13"/>
    <x v="9"/>
    <n v="201402"/>
    <n v="7"/>
    <n v="0"/>
    <n v="14"/>
  </r>
  <r>
    <d v="2014-02-16T00:00:00"/>
    <d v="2014-02-16T00:00:00"/>
    <x v="2"/>
    <n v="5"/>
    <n v="0"/>
    <n v="48"/>
    <n v="21"/>
    <d v="1899-12-30T00:48:21"/>
    <d v="1899-12-30T00:09:40"/>
    <s v="Ghost"/>
    <x v="2"/>
    <n v="6.2047569803516076"/>
    <n v="0"/>
    <x v="13"/>
    <m/>
    <d v="1899-12-30T04:13:21"/>
    <d v="1899-12-30T02:06:41"/>
    <d v="1899-12-30T04:13:21"/>
    <d v="1899-12-30T05:05:45"/>
    <d v="1899-12-30T02:06:41"/>
    <d v="1899-12-30T02:32:53"/>
    <n v="1141"/>
    <x v="13"/>
    <x v="9"/>
    <n v="201402"/>
    <n v="8"/>
    <n v="1"/>
    <n v="16"/>
  </r>
  <r>
    <d v="2014-02-17T00:00:00"/>
    <d v="2014-02-17T00:00:00"/>
    <x v="2"/>
    <n v="3.17"/>
    <n v="0"/>
    <n v="30"/>
    <n v="24"/>
    <d v="1899-12-30T00:30:24"/>
    <d v="1899-12-30T00:09:35"/>
    <s v="R201301"/>
    <x v="274"/>
    <n v="6.2565789473684266"/>
    <n v="147"/>
    <x v="13"/>
    <s v=".25 mile at 6:53 with 90 sec break"/>
    <d v="1899-12-30T04:11:15"/>
    <d v="1899-12-30T02:05:38"/>
    <d v="1899-12-30T04:11:15"/>
    <d v="1899-12-30T05:03:39"/>
    <d v="1899-12-30T02:05:38"/>
    <d v="1899-12-30T02:31:50"/>
    <n v="1090"/>
    <x v="13"/>
    <x v="9"/>
    <n v="201402"/>
    <n v="8"/>
    <n v="0"/>
    <n v="17"/>
  </r>
  <r>
    <d v="2014-02-18T00:00:00"/>
    <d v="2014-02-18T00:00:00"/>
    <x v="1"/>
    <n v="12"/>
    <n v="0"/>
    <n v="32"/>
    <n v="30"/>
    <d v="1899-12-30T00:32:30"/>
    <d v="1899-12-30T00:02:43"/>
    <s v="YNHH"/>
    <x v="303"/>
    <n v="22.153846153846171"/>
    <n v="0"/>
    <x v="13"/>
    <m/>
    <d v="1899-12-30T05:03:20"/>
    <d v="1899-12-30T02:31:40"/>
    <d v="1899-12-30T01:10:57"/>
    <d v="1899-12-30T02:03:22"/>
    <d v="1899-12-30T00:35:29"/>
    <d v="1899-12-30T01:01:41"/>
    <n v="85"/>
    <x v="13"/>
    <x v="9"/>
    <n v="201402"/>
    <n v="8"/>
    <n v="0"/>
    <n v="18"/>
  </r>
  <r>
    <d v="2014-02-20T00:00:00"/>
    <d v="2014-02-20T00:00:00"/>
    <x v="1"/>
    <n v="11.7"/>
    <n v="0"/>
    <n v="31"/>
    <n v="30"/>
    <d v="1899-12-30T00:31:30"/>
    <d v="1899-12-30T00:02:42"/>
    <s v="YNHH"/>
    <x v="274"/>
    <n v="22.285714285714299"/>
    <n v="0"/>
    <x v="13"/>
    <m/>
    <d v="1899-12-30T05:01:32"/>
    <d v="1899-12-30T02:30:46"/>
    <d v="1899-12-30T01:10:32"/>
    <d v="1899-12-30T02:02:56"/>
    <d v="1899-12-30T00:35:16"/>
    <d v="1899-12-30T01:01:28"/>
    <n v="82"/>
    <x v="13"/>
    <x v="9"/>
    <n v="201402"/>
    <n v="8"/>
    <n v="1"/>
    <n v="20"/>
  </r>
  <r>
    <d v="2014-02-20T00:00:00"/>
    <d v="2014-02-20T00:00:00"/>
    <x v="2"/>
    <n v="1"/>
    <n v="0"/>
    <n v="9"/>
    <n v="16"/>
    <d v="1899-12-30T00:09:16"/>
    <d v="1899-12-30T00:09:16"/>
    <s v="R201301"/>
    <x v="274"/>
    <n v="6.4748201438848962"/>
    <n v="0"/>
    <x v="13"/>
    <m/>
    <d v="1899-12-30T04:02:47"/>
    <d v="1899-12-30T02:01:24"/>
    <d v="1899-12-30T04:02:47"/>
    <d v="1899-12-30T04:55:11"/>
    <d v="1899-12-30T02:01:24"/>
    <d v="1899-12-30T02:27:36"/>
    <n v="901"/>
    <x v="13"/>
    <x v="9"/>
    <n v="201402"/>
    <n v="8"/>
    <n v="0"/>
    <n v="20"/>
  </r>
  <r>
    <d v="2014-02-20T00:00:00"/>
    <d v="2014-02-20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d v="1899-12-30T15:17:00"/>
    <d v="1899-12-30T16:09:24"/>
    <d v="1899-12-30T07:38:30"/>
    <d v="1899-12-30T08:04:42"/>
    <n v="2860"/>
    <x v="13"/>
    <x v="9"/>
    <n v="201402"/>
    <n v="8"/>
    <n v="0"/>
    <n v="20"/>
  </r>
  <r>
    <d v="2014-02-21T00:00:00"/>
    <d v="2014-02-21T00:00:00"/>
    <x v="2"/>
    <n v="3.25"/>
    <n v="0"/>
    <n v="30"/>
    <n v="7"/>
    <d v="1899-12-30T00:30:07"/>
    <d v="1899-12-30T00:09:16"/>
    <s v="R201301"/>
    <x v="274"/>
    <n v="6.474820143884898"/>
    <n v="147"/>
    <x v="13"/>
    <m/>
    <d v="1899-12-30T04:02:47"/>
    <d v="1899-12-30T02:01:24"/>
    <d v="1899-12-30T04:02:47"/>
    <d v="1899-12-30T04:55:11"/>
    <d v="1899-12-30T02:01:24"/>
    <d v="1899-12-30T02:27:36"/>
    <n v="899"/>
    <x v="13"/>
    <x v="9"/>
    <n v="201402"/>
    <n v="8"/>
    <n v="0"/>
    <n v="21"/>
  </r>
  <r>
    <d v="2014-02-22T00:00:00"/>
    <d v="2014-02-22T00:00:00"/>
    <x v="2"/>
    <n v="9"/>
    <n v="1"/>
    <n v="42"/>
    <n v="18"/>
    <d v="1899-12-30T01:42:18"/>
    <d v="1899-12-30T00:11:22"/>
    <s v="Ghost"/>
    <x v="367"/>
    <n v="5.2785923753665731"/>
    <n v="153"/>
    <x v="19"/>
    <s v="http://app.strava.com/activities/115186703"/>
    <d v="1899-12-30T04:57:48"/>
    <d v="1899-12-30T02:28:54"/>
    <d v="1899-12-30T04:57:48"/>
    <d v="1899-12-30T05:50:12"/>
    <d v="1899-12-30T02:28:54"/>
    <d v="1899-12-30T02:55:06"/>
    <n v="2228"/>
    <x v="13"/>
    <x v="9"/>
    <n v="201402"/>
    <n v="8"/>
    <n v="0"/>
    <n v="22"/>
  </r>
  <r>
    <d v="2014-02-24T00:00:00"/>
    <d v="2014-02-24T00:00:00"/>
    <x v="2"/>
    <n v="3.1"/>
    <n v="0"/>
    <n v="28"/>
    <n v="53"/>
    <d v="1899-12-30T00:28:53"/>
    <d v="1899-12-30T00:09:19"/>
    <s v="R201301"/>
    <x v="274"/>
    <n v="6.4396999422966017"/>
    <n v="145"/>
    <x v="13"/>
    <m/>
    <d v="1899-12-30T04:04:07"/>
    <d v="1899-12-30T02:02:03"/>
    <d v="1899-12-30T04:04:07"/>
    <d v="1899-12-30T04:56:31"/>
    <d v="1899-12-30T02:02:03"/>
    <d v="1899-12-30T02:28:15"/>
    <n v="936"/>
    <x v="13"/>
    <x v="9"/>
    <n v="201402"/>
    <n v="9"/>
    <n v="1"/>
    <n v="24"/>
  </r>
  <r>
    <d v="2014-02-24T00:00:00"/>
    <d v="2014-02-24T00:00:00"/>
    <x v="0"/>
    <n v="1"/>
    <n v="0"/>
    <n v="45"/>
    <n v="0"/>
    <d v="1899-12-30T00:45:00"/>
    <d v="1899-12-30T00:45:00"/>
    <s v="PHS"/>
    <x v="362"/>
    <n v="1.3333333333333344"/>
    <n v="0"/>
    <x v="13"/>
    <m/>
    <d v="1899-12-30T01:48:00"/>
    <d v="1899-12-30T00:54:00"/>
    <d v="1899-12-30T19:39:00"/>
    <d v="1899-12-30T20:31:24"/>
    <d v="1899-12-30T09:49:30"/>
    <d v="1899-12-30T10:15:42"/>
    <n v="3070"/>
    <x v="13"/>
    <x v="9"/>
    <n v="201402"/>
    <n v="9"/>
    <n v="0"/>
    <n v="24"/>
  </r>
  <r>
    <d v="2014-02-25T00:00:00"/>
    <d v="2014-02-25T00:00:00"/>
    <x v="1"/>
    <n v="11.5"/>
    <n v="0"/>
    <n v="35"/>
    <n v="0"/>
    <d v="1899-12-30T00:35:00"/>
    <d v="1899-12-30T00:03:03"/>
    <s v="YNHH"/>
    <x v="303"/>
    <n v="19.71428571428573"/>
    <n v="0"/>
    <x v="13"/>
    <m/>
    <d v="1899-12-30T05:40:52"/>
    <d v="1899-12-30T02:50:26"/>
    <d v="1899-12-30T01:19:44"/>
    <d v="1899-12-30T02:12:08"/>
    <d v="1899-12-30T00:39:52"/>
    <d v="1899-12-30T01:06:04"/>
    <n v="191"/>
    <x v="13"/>
    <x v="9"/>
    <n v="201402"/>
    <n v="9"/>
    <n v="0"/>
    <n v="25"/>
  </r>
  <r>
    <d v="2014-02-26T00:00:00"/>
    <d v="2014-02-26T00:00:00"/>
    <x v="0"/>
    <n v="1"/>
    <n v="0"/>
    <n v="33"/>
    <n v="13"/>
    <d v="1899-12-30T00:33:13"/>
    <d v="1899-12-30T00:33:13"/>
    <s v="PHS"/>
    <x v="362"/>
    <n v="1.8063221274460624"/>
    <n v="0"/>
    <x v="13"/>
    <m/>
    <d v="1899-12-30T01:19:43"/>
    <d v="1899-12-30T00:39:52"/>
    <d v="1899-12-30T14:30:17"/>
    <d v="1899-12-30T15:22:41"/>
    <d v="1899-12-30T07:15:08"/>
    <d v="1899-12-30T07:41:20"/>
    <n v="2810"/>
    <x v="13"/>
    <x v="9"/>
    <n v="201402"/>
    <n v="9"/>
    <n v="0"/>
    <n v="26"/>
  </r>
  <r>
    <d v="2014-02-27T00:00:00"/>
    <d v="2014-02-27T00:00:00"/>
    <x v="1"/>
    <n v="11"/>
    <n v="0"/>
    <n v="31"/>
    <n v="40"/>
    <d v="1899-12-30T00:31:40"/>
    <d v="1899-12-30T00:02:53"/>
    <s v="YNHH"/>
    <x v="303"/>
    <n v="20.842105263157912"/>
    <n v="0"/>
    <x v="13"/>
    <m/>
    <d v="1899-12-30T05:22:25"/>
    <d v="1899-12-30T02:41:13"/>
    <d v="1899-12-30T01:15:25"/>
    <d v="1899-12-30T02:07:49"/>
    <d v="1899-12-30T00:37:43"/>
    <d v="1899-12-30T01:03:55"/>
    <n v="148"/>
    <x v="13"/>
    <x v="9"/>
    <n v="201402"/>
    <n v="9"/>
    <n v="0"/>
    <n v="27"/>
  </r>
  <r>
    <d v="2014-02-27T00:00:00"/>
    <d v="2014-02-27T00:00:00"/>
    <x v="2"/>
    <n v="1"/>
    <n v="0"/>
    <n v="9"/>
    <n v="33"/>
    <d v="1899-12-30T00:09:33"/>
    <d v="1899-12-30T00:09:33"/>
    <s v="R201301"/>
    <x v="274"/>
    <n v="6.2827225130890101"/>
    <n v="0"/>
    <x v="13"/>
    <m/>
    <d v="1899-12-30T04:10:13"/>
    <d v="1899-12-30T02:05:06"/>
    <d v="1899-12-30T04:10:13"/>
    <d v="1899-12-30T05:02:37"/>
    <d v="1899-12-30T02:05:06"/>
    <d v="1899-12-30T02:31:18"/>
    <n v="1070"/>
    <x v="13"/>
    <x v="9"/>
    <n v="201402"/>
    <n v="9"/>
    <n v="0"/>
    <n v="27"/>
  </r>
  <r>
    <d v="2014-03-01T00:00:00"/>
    <d v="2014-03-01T00:00:00"/>
    <x v="1"/>
    <n v="15"/>
    <n v="1"/>
    <n v="0"/>
    <n v="0"/>
    <d v="1899-12-30T01:00:00"/>
    <d v="1899-12-30T00:04:00"/>
    <s v="B-Ciocc"/>
    <x v="366"/>
    <n v="15.000000000000014"/>
    <n v="0"/>
    <x v="13"/>
    <m/>
    <d v="1899-12-30T07:28:00"/>
    <d v="1899-12-30T03:44:00"/>
    <d v="1899-12-30T01:44:48"/>
    <d v="1899-12-30T02:37:12"/>
    <d v="1899-12-30T00:52:24"/>
    <d v="1899-12-30T01:18:36"/>
    <n v="426"/>
    <x v="13"/>
    <x v="10"/>
    <n v="201403"/>
    <n v="9"/>
    <n v="1"/>
    <n v="1"/>
  </r>
  <r>
    <d v="2014-03-02T00:00:00"/>
    <d v="2014-03-02T00:00:00"/>
    <x v="2"/>
    <n v="5.15"/>
    <n v="0"/>
    <n v="50"/>
    <n v="0"/>
    <d v="1899-12-30T00:50:00"/>
    <d v="1899-12-30T00:09:43"/>
    <s v="Ghost"/>
    <x v="2"/>
    <n v="6.180000000000005"/>
    <n v="0"/>
    <x v="13"/>
    <m/>
    <d v="1899-12-30T04:14:22"/>
    <d v="1899-12-30T02:07:11"/>
    <d v="1899-12-30T04:14:22"/>
    <d v="1899-12-30T05:06:46"/>
    <d v="1899-12-30T02:07:11"/>
    <d v="1899-12-30T02:33:23"/>
    <n v="1180"/>
    <x v="13"/>
    <x v="10"/>
    <n v="201403"/>
    <n v="10"/>
    <n v="0"/>
    <n v="2"/>
  </r>
  <r>
    <d v="2014-03-03T00:00:00"/>
    <d v="2014-03-03T00:00:00"/>
    <x v="2"/>
    <n v="3.11"/>
    <n v="0"/>
    <n v="29"/>
    <n v="50"/>
    <d v="1899-12-30T00:29:50"/>
    <d v="1899-12-30T00:09:36"/>
    <s v="R201301"/>
    <x v="274"/>
    <n v="6.2547486033519606"/>
    <n v="0"/>
    <x v="13"/>
    <m/>
    <d v="1899-12-30T04:11:20"/>
    <d v="1899-12-30T02:05:40"/>
    <d v="1899-12-30T04:11:20"/>
    <d v="1899-12-30T05:03:44"/>
    <d v="1899-12-30T02:05:40"/>
    <d v="1899-12-30T02:31:52"/>
    <n v="1092"/>
    <x v="13"/>
    <x v="10"/>
    <n v="201403"/>
    <n v="10"/>
    <n v="0"/>
    <n v="3"/>
  </r>
  <r>
    <d v="2014-03-03T00:00:00"/>
    <d v="2014-03-03T00:00:00"/>
    <x v="0"/>
    <n v="1"/>
    <n v="0"/>
    <n v="31"/>
    <n v="30"/>
    <d v="1899-12-30T00:31:30"/>
    <d v="1899-12-30T00:31:30"/>
    <s v="PHS"/>
    <x v="362"/>
    <n v="1.904761904761906"/>
    <n v="0"/>
    <x v="13"/>
    <m/>
    <d v="1899-12-30T01:15:36"/>
    <d v="1899-12-30T00:37:48"/>
    <d v="1899-12-30T13:45:18"/>
    <d v="1899-12-30T14:37:42"/>
    <d v="1899-12-30T06:52:39"/>
    <d v="1899-12-30T07:18:51"/>
    <n v="2773"/>
    <x v="13"/>
    <x v="10"/>
    <n v="201403"/>
    <n v="10"/>
    <n v="0"/>
    <n v="3"/>
  </r>
  <r>
    <d v="2014-03-04T00:00:00"/>
    <d v="2014-03-04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d v="1899-12-30T01:09:52"/>
    <d v="1899-12-30T02:02:16"/>
    <d v="1899-12-30T00:34:56"/>
    <d v="1899-12-30T01:01:08"/>
    <n v="71"/>
    <x v="13"/>
    <x v="10"/>
    <n v="201403"/>
    <n v="10"/>
    <n v="0"/>
    <n v="4"/>
  </r>
  <r>
    <d v="2014-03-05T00:00:00"/>
    <d v="2014-03-05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d v="1899-12-30T17:28:00"/>
    <d v="1899-12-30T18:20:24"/>
    <d v="1899-12-30T08:44:00"/>
    <d v="1899-12-30T09:10:12"/>
    <n v="2998"/>
    <x v="13"/>
    <x v="10"/>
    <n v="201403"/>
    <n v="10"/>
    <n v="0"/>
    <n v="5"/>
  </r>
  <r>
    <d v="2014-03-06T00:00:00"/>
    <d v="2014-03-06T00:00:00"/>
    <x v="1"/>
    <n v="9"/>
    <n v="0"/>
    <n v="27"/>
    <n v="0"/>
    <d v="1899-12-30T00:27:00"/>
    <d v="1899-12-30T00:03:00"/>
    <s v="YNHH"/>
    <x v="303"/>
    <n v="20.000000000000014"/>
    <n v="0"/>
    <x v="13"/>
    <m/>
    <d v="1899-12-30T05:36:00"/>
    <d v="1899-12-30T02:48:00"/>
    <d v="1899-12-30T01:18:36"/>
    <d v="1899-12-30T02:11:00"/>
    <d v="1899-12-30T00:39:18"/>
    <d v="1899-12-30T01:05:30"/>
    <n v="173"/>
    <x v="13"/>
    <x v="10"/>
    <n v="201403"/>
    <n v="10"/>
    <n v="0"/>
    <n v="6"/>
  </r>
  <r>
    <d v="2014-03-06T00:00:00"/>
    <d v="2014-03-06T00:00:00"/>
    <x v="2"/>
    <n v="1"/>
    <n v="0"/>
    <n v="8"/>
    <n v="57"/>
    <d v="1899-12-30T00:08:57"/>
    <d v="1899-12-30T00:08:57"/>
    <s v="R201301"/>
    <x v="274"/>
    <n v="6.7039106145251459"/>
    <n v="0"/>
    <x v="13"/>
    <m/>
    <d v="1899-12-30T03:54:29"/>
    <d v="1899-12-30T01:57:15"/>
    <d v="1899-12-30T03:54:29"/>
    <d v="1899-12-30T04:46:53"/>
    <d v="1899-12-30T01:57:15"/>
    <d v="1899-12-30T02:23:27"/>
    <n v="805"/>
    <x v="13"/>
    <x v="10"/>
    <n v="201403"/>
    <n v="10"/>
    <n v="0"/>
    <n v="6"/>
  </r>
  <r>
    <d v="2014-03-07T00:00:00"/>
    <d v="2014-03-07T00:00:00"/>
    <x v="2"/>
    <n v="3.5"/>
    <n v="0"/>
    <n v="33"/>
    <n v="49"/>
    <d v="1899-12-30T00:33:49"/>
    <d v="1899-12-30T00:09:40"/>
    <s v="R201301"/>
    <x v="274"/>
    <n v="6.2099556431739824"/>
    <n v="0"/>
    <x v="13"/>
    <m/>
    <d v="1899-12-30T04:13:09"/>
    <d v="1899-12-30T02:06:34"/>
    <d v="1899-12-30T04:13:09"/>
    <d v="1899-12-30T05:05:33"/>
    <d v="1899-12-30T02:06:34"/>
    <d v="1899-12-30T02:32:46"/>
    <n v="1133"/>
    <x v="13"/>
    <x v="10"/>
    <n v="201403"/>
    <n v="10"/>
    <n v="0"/>
    <n v="7"/>
  </r>
  <r>
    <d v="2014-03-08T00:00:00"/>
    <d v="2014-03-08T00:00:00"/>
    <x v="2"/>
    <n v="7.62"/>
    <n v="1"/>
    <n v="17"/>
    <n v="48"/>
    <d v="1899-12-30T01:17:48"/>
    <d v="1899-12-30T00:10:13"/>
    <s v="Ghost"/>
    <x v="368"/>
    <n v="5.8766066838046322"/>
    <n v="160"/>
    <x v="22"/>
    <m/>
    <d v="1899-12-30T04:27:30"/>
    <d v="1899-12-30T02:13:45"/>
    <d v="1899-12-30T04:27:30"/>
    <d v="1899-12-30T05:19:54"/>
    <d v="1899-12-30T02:13:45"/>
    <d v="1899-12-30T02:39:57"/>
    <n v="1568"/>
    <x v="13"/>
    <x v="10"/>
    <n v="201403"/>
    <n v="10"/>
    <n v="0"/>
    <n v="8"/>
  </r>
  <r>
    <d v="2014-03-09T00:00:00"/>
    <d v="2014-03-09T00:00:00"/>
    <x v="1"/>
    <n v="20"/>
    <n v="1"/>
    <n v="20"/>
    <n v="0"/>
    <d v="1899-12-30T01:20:00"/>
    <d v="1899-12-30T00:04:00"/>
    <s v="B-Ciocc"/>
    <x v="369"/>
    <n v="15.000000000000014"/>
    <n v="0"/>
    <x v="13"/>
    <m/>
    <d v="1899-12-30T07:28:00"/>
    <d v="1899-12-30T03:44:00"/>
    <d v="1899-12-30T01:44:48"/>
    <d v="1899-12-30T02:37:12"/>
    <d v="1899-12-30T00:52:24"/>
    <d v="1899-12-30T01:18:36"/>
    <n v="426"/>
    <x v="13"/>
    <x v="10"/>
    <n v="201403"/>
    <n v="11"/>
    <n v="0"/>
    <n v="9"/>
  </r>
  <r>
    <d v="2014-03-10T00:00:00"/>
    <d v="2014-03-10T00:00:00"/>
    <x v="2"/>
    <n v="3"/>
    <n v="0"/>
    <n v="24"/>
    <n v="5"/>
    <d v="1899-12-30T00:24:05"/>
    <d v="1899-12-30T00:08:02"/>
    <s v="R201301"/>
    <x v="274"/>
    <n v="7.4740484429065814"/>
    <n v="0"/>
    <x v="13"/>
    <s v="Speed Test"/>
    <d v="1899-12-30T03:30:20"/>
    <d v="1899-12-30T01:45:10"/>
    <d v="1899-12-30T03:30:20"/>
    <d v="1899-12-30T04:22:44"/>
    <d v="1899-12-30T01:45:10"/>
    <d v="1899-12-30T02:11:22"/>
    <n v="716"/>
    <x v="13"/>
    <x v="10"/>
    <n v="201403"/>
    <n v="11"/>
    <n v="0"/>
    <n v="10"/>
  </r>
  <r>
    <d v="2014-03-10T00:00:00"/>
    <d v="2014-03-10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d v="1899-12-30T17:28:00"/>
    <d v="1899-12-30T18:20:24"/>
    <d v="1899-12-30T08:44:00"/>
    <d v="1899-12-30T09:10:12"/>
    <n v="2998"/>
    <x v="13"/>
    <x v="10"/>
    <n v="201403"/>
    <n v="11"/>
    <n v="0"/>
    <n v="10"/>
  </r>
  <r>
    <d v="2014-03-11T00:00:00"/>
    <d v="2014-03-11T00:00:00"/>
    <x v="1"/>
    <n v="10"/>
    <n v="0"/>
    <n v="40"/>
    <n v="0"/>
    <d v="1899-12-30T00:40:00"/>
    <d v="1899-12-30T00:04:00"/>
    <s v="B-Ciocc"/>
    <x v="370"/>
    <n v="15.000000000000014"/>
    <n v="0"/>
    <x v="13"/>
    <m/>
    <d v="1899-12-30T07:28:00"/>
    <d v="1899-12-30T03:44:00"/>
    <d v="1899-12-30T01:44:48"/>
    <d v="1899-12-30T02:37:12"/>
    <d v="1899-12-30T00:52:24"/>
    <d v="1899-12-30T01:18:36"/>
    <n v="426"/>
    <x v="13"/>
    <x v="10"/>
    <n v="201403"/>
    <n v="11"/>
    <n v="0"/>
    <n v="11"/>
  </r>
  <r>
    <d v="2014-03-12T00:00:00"/>
    <d v="2014-03-12T00:00:00"/>
    <x v="2"/>
    <n v="3.1"/>
    <n v="0"/>
    <n v="28"/>
    <n v="0"/>
    <d v="1899-12-30T00:28:00"/>
    <d v="1899-12-30T00:09:02"/>
    <s v="R201301"/>
    <x v="224"/>
    <n v="6.6428571428571477"/>
    <n v="0"/>
    <x v="14"/>
    <s v="http://www.strava.com/activities/120008170"/>
    <d v="1899-12-30T03:56:39"/>
    <d v="1899-12-30T01:58:19"/>
    <d v="1899-12-30T03:56:39"/>
    <d v="1899-12-30T04:49:03"/>
    <d v="1899-12-30T01:58:19"/>
    <d v="1899-12-30T02:24:31"/>
    <n v="822"/>
    <x v="13"/>
    <x v="10"/>
    <n v="201403"/>
    <n v="11"/>
    <n v="0"/>
    <n v="12"/>
  </r>
  <r>
    <d v="2014-03-13T00:00:00"/>
    <d v="2014-03-13T00:00:00"/>
    <x v="1"/>
    <n v="10"/>
    <n v="0"/>
    <n v="27"/>
    <n v="40"/>
    <d v="1899-12-30T00:27:40"/>
    <d v="1899-12-30T00:02:46"/>
    <s v="YNHH"/>
    <x v="303"/>
    <n v="21.686746987951825"/>
    <n v="0"/>
    <x v="13"/>
    <m/>
    <d v="1899-12-30T05:09:52"/>
    <d v="1899-12-30T02:34:56"/>
    <d v="1899-12-30T01:12:29"/>
    <d v="1899-12-30T02:04:53"/>
    <d v="1899-12-30T00:36:15"/>
    <d v="1899-12-30T01:02:27"/>
    <n v="100"/>
    <x v="13"/>
    <x v="10"/>
    <n v="201403"/>
    <n v="11"/>
    <n v="0"/>
    <n v="13"/>
  </r>
  <r>
    <d v="2014-03-13T00:00:00"/>
    <d v="2014-03-13T00:00:00"/>
    <x v="0"/>
    <n v="0.625"/>
    <n v="0"/>
    <n v="21"/>
    <n v="0"/>
    <d v="1899-12-30T00:21:00"/>
    <d v="1899-12-30T00:33:36"/>
    <s v="PHS"/>
    <x v="362"/>
    <n v="1.7857142857142874"/>
    <n v="0"/>
    <x v="13"/>
    <m/>
    <d v="1899-12-30T01:20:38"/>
    <d v="1899-12-30T00:40:19"/>
    <d v="1899-12-30T14:40:19"/>
    <d v="1899-12-30T15:32:43"/>
    <d v="1899-12-30T07:20:10"/>
    <d v="1899-12-30T07:46:22"/>
    <n v="2824"/>
    <x v="13"/>
    <x v="10"/>
    <n v="201403"/>
    <n v="11"/>
    <n v="0"/>
    <n v="13"/>
  </r>
  <r>
    <d v="2014-03-14T00:00:00"/>
    <d v="2014-03-14T00:00:00"/>
    <x v="2"/>
    <n v="3.5"/>
    <n v="0"/>
    <n v="33"/>
    <n v="20"/>
    <d v="1899-12-30T00:33:20"/>
    <d v="1899-12-30T00:09:31"/>
    <s v="R201301"/>
    <x v="274"/>
    <n v="6.3000000000000043"/>
    <n v="0"/>
    <x v="13"/>
    <m/>
    <d v="1899-12-30T04:09:31"/>
    <d v="1899-12-30T02:04:46"/>
    <d v="1899-12-30T04:09:31"/>
    <d v="1899-12-30T05:01:55"/>
    <d v="1899-12-30T02:04:46"/>
    <d v="1899-12-30T02:30:58"/>
    <n v="1049"/>
    <x v="13"/>
    <x v="10"/>
    <n v="201403"/>
    <n v="11"/>
    <n v="0"/>
    <n v="14"/>
  </r>
  <r>
    <d v="2014-03-15T00:00:00"/>
    <d v="2014-03-15T00:00:00"/>
    <x v="1"/>
    <n v="17.5"/>
    <n v="1"/>
    <n v="22"/>
    <n v="59"/>
    <d v="1899-12-30T01:22:59"/>
    <d v="1899-12-30T00:04:45"/>
    <s v="Ciocci"/>
    <x v="371"/>
    <n v="12.653143201446083"/>
    <n v="0"/>
    <x v="19"/>
    <m/>
    <d v="1899-12-30T08:51:06"/>
    <d v="1899-12-30T04:25:33"/>
    <d v="1899-12-30T02:04:14"/>
    <d v="1899-12-30T02:56:38"/>
    <d v="1899-12-30T01:02:07"/>
    <d v="1899-12-30T01:28:19"/>
    <n v="633"/>
    <x v="13"/>
    <x v="10"/>
    <n v="201403"/>
    <n v="11"/>
    <n v="0"/>
    <n v="15"/>
  </r>
  <r>
    <d v="2014-03-25T00:00:00"/>
    <d v="2014-03-25T00:00:00"/>
    <x v="1"/>
    <n v="10"/>
    <n v="0"/>
    <n v="28"/>
    <n v="40"/>
    <d v="1899-12-30T00:28:40"/>
    <d v="1899-12-30T00:02:52"/>
    <s v="YNHH"/>
    <x v="303"/>
    <n v="20.930232558139551"/>
    <n v="0"/>
    <x v="13"/>
    <m/>
    <d v="1899-12-30T05:21:04"/>
    <d v="1899-12-30T02:40:32"/>
    <d v="1899-12-30T01:15:06"/>
    <d v="1899-12-30T02:07:30"/>
    <d v="1899-12-30T00:37:33"/>
    <d v="1899-12-30T01:03:45"/>
    <n v="143"/>
    <x v="13"/>
    <x v="10"/>
    <n v="201403"/>
    <n v="13"/>
    <n v="9"/>
    <n v="25"/>
  </r>
  <r>
    <d v="2014-03-26T00:00:00"/>
    <d v="2014-03-26T00:00:00"/>
    <x v="2"/>
    <n v="2"/>
    <n v="0"/>
    <n v="19"/>
    <n v="7"/>
    <d v="1899-12-30T00:19:07"/>
    <d v="1899-12-30T00:09:33"/>
    <s v="R201301"/>
    <x v="274"/>
    <n v="6.277244986922411"/>
    <n v="0"/>
    <x v="13"/>
    <m/>
    <d v="1899-12-30T04:10:26"/>
    <d v="1899-12-30T02:05:13"/>
    <d v="1899-12-30T04:10:26"/>
    <d v="1899-12-30T05:02:50"/>
    <d v="1899-12-30T02:05:13"/>
    <d v="1899-12-30T02:31:25"/>
    <n v="1076"/>
    <x v="13"/>
    <x v="10"/>
    <n v="201403"/>
    <n v="13"/>
    <n v="0"/>
    <n v="26"/>
  </r>
  <r>
    <d v="2014-03-26T00:00:00"/>
    <d v="2014-03-26T00:00:00"/>
    <x v="0"/>
    <n v="0.56000000000000005"/>
    <n v="0"/>
    <n v="40"/>
    <n v="0"/>
    <d v="1899-12-30T00:40:00"/>
    <d v="1899-12-30T01:11:26"/>
    <s v="PHS"/>
    <x v="362"/>
    <n v="0.84000000000000086"/>
    <n v="0"/>
    <x v="13"/>
    <m/>
    <d v="1899-12-30T02:51:26"/>
    <d v="1899-12-30T01:25:43"/>
    <d v="1899-12-31T07:11:26"/>
    <d v="1899-12-31T08:03:50"/>
    <d v="1899-12-30T15:35:43"/>
    <d v="1899-12-30T16:01:55"/>
    <n v="3105"/>
    <x v="13"/>
    <x v="10"/>
    <n v="201403"/>
    <n v="13"/>
    <n v="0"/>
    <n v="26"/>
  </r>
  <r>
    <d v="2014-03-27T00:00:00"/>
    <d v="2014-03-27T00:00:00"/>
    <x v="1"/>
    <n v="11"/>
    <n v="0"/>
    <n v="31"/>
    <n v="30"/>
    <d v="1899-12-30T00:31:30"/>
    <d v="1899-12-30T00:02:52"/>
    <s v="YNHH"/>
    <x v="303"/>
    <n v="20.952380952380967"/>
    <n v="0"/>
    <x v="13"/>
    <m/>
    <d v="1899-12-30T05:20:44"/>
    <d v="1899-12-30T02:40:22"/>
    <d v="1899-12-30T01:15:02"/>
    <d v="1899-12-30T02:07:26"/>
    <d v="1899-12-30T00:37:31"/>
    <d v="1899-12-30T01:03:43"/>
    <n v="142"/>
    <x v="13"/>
    <x v="10"/>
    <n v="201403"/>
    <n v="13"/>
    <n v="0"/>
    <n v="27"/>
  </r>
  <r>
    <d v="2014-03-27T00:00:00"/>
    <d v="2014-03-27T00:00:00"/>
    <x v="2"/>
    <n v="1.01"/>
    <n v="0"/>
    <n v="9"/>
    <n v="40"/>
    <d v="1899-12-30T00:09:40"/>
    <d v="1899-12-30T00:09:34"/>
    <s v="R201301"/>
    <x v="274"/>
    <n v="6.2689655172413845"/>
    <n v="0"/>
    <x v="13"/>
    <m/>
    <d v="1899-12-30T04:10:46"/>
    <d v="1899-12-30T02:05:23"/>
    <d v="1899-12-30T04:10:46"/>
    <d v="1899-12-30T05:03:10"/>
    <d v="1899-12-30T02:05:23"/>
    <d v="1899-12-30T02:31:35"/>
    <n v="1082"/>
    <x v="13"/>
    <x v="10"/>
    <n v="201403"/>
    <n v="13"/>
    <n v="0"/>
    <n v="27"/>
  </r>
  <r>
    <d v="2014-03-27T00:00:00"/>
    <d v="2014-03-27T00:00:00"/>
    <x v="0"/>
    <n v="0.71"/>
    <n v="0"/>
    <n v="40"/>
    <n v="0"/>
    <d v="1899-12-30T00:40:00"/>
    <d v="1899-12-30T00:56:20"/>
    <s v="PHS"/>
    <x v="362"/>
    <n v="1.0650000000000008"/>
    <n v="0"/>
    <x v="13"/>
    <m/>
    <d v="1899-12-30T02:15:13"/>
    <d v="1899-12-30T01:07:36"/>
    <d v="1899-12-31T00:36:03"/>
    <d v="1899-12-31T01:28:27"/>
    <d v="1899-12-30T12:18:02"/>
    <d v="1899-12-30T12:44:14"/>
    <n v="3099"/>
    <x v="13"/>
    <x v="10"/>
    <n v="201403"/>
    <n v="13"/>
    <n v="0"/>
    <n v="27"/>
  </r>
  <r>
    <d v="2014-03-28T00:00:00"/>
    <d v="2014-03-28T00:00:00"/>
    <x v="1"/>
    <n v="13.2"/>
    <n v="0"/>
    <n v="57"/>
    <n v="22"/>
    <d v="1899-12-30T00:57:22"/>
    <d v="1899-12-30T00:04:21"/>
    <s v="ElderShiv"/>
    <x v="17"/>
    <n v="13.805926786751897"/>
    <n v="0"/>
    <x v="35"/>
    <m/>
    <d v="1899-12-30T08:06:45"/>
    <d v="1899-12-30T04:03:22"/>
    <d v="1899-12-30T01:53:52"/>
    <d v="1899-12-30T02:46:16"/>
    <d v="1899-12-30T00:56:56"/>
    <d v="1899-12-30T01:23:08"/>
    <n v="543"/>
    <x v="13"/>
    <x v="10"/>
    <n v="201403"/>
    <n v="13"/>
    <n v="0"/>
    <n v="28"/>
  </r>
  <r>
    <d v="2014-03-30T00:00:00"/>
    <d v="2014-03-30T00:00:00"/>
    <x v="1"/>
    <n v="17"/>
    <n v="1"/>
    <n v="0"/>
    <n v="0"/>
    <d v="1899-12-30T01:00:00"/>
    <d v="1899-12-30T00:03:32"/>
    <s v="B-Shiv"/>
    <x v="372"/>
    <n v="17.000000000000014"/>
    <n v="0"/>
    <x v="13"/>
    <m/>
    <d v="1899-12-30T06:35:18"/>
    <d v="1899-12-30T03:17:39"/>
    <d v="1899-12-30T01:32:28"/>
    <d v="1899-12-30T02:24:52"/>
    <d v="1899-12-30T00:46:14"/>
    <d v="1899-12-30T01:12:26"/>
    <n v="269"/>
    <x v="13"/>
    <x v="10"/>
    <n v="201403"/>
    <n v="14"/>
    <n v="1"/>
    <n v="30"/>
  </r>
  <r>
    <d v="2014-03-30T00:00:00"/>
    <d v="2014-03-30T00:00:00"/>
    <x v="2"/>
    <n v="3.14"/>
    <n v="0"/>
    <n v="33"/>
    <n v="42"/>
    <d v="1899-12-30T00:33:42"/>
    <d v="1899-12-30T00:10:44"/>
    <s v="Ghost"/>
    <x v="2"/>
    <n v="5.5905044510385791"/>
    <n v="0"/>
    <x v="13"/>
    <m/>
    <d v="1899-12-30T04:41:11"/>
    <d v="1899-12-30T02:20:36"/>
    <d v="1899-12-30T04:41:11"/>
    <d v="1899-12-30T05:33:35"/>
    <d v="1899-12-30T02:20:36"/>
    <d v="1899-12-30T02:46:48"/>
    <n v="1906"/>
    <x v="13"/>
    <x v="10"/>
    <n v="201403"/>
    <n v="14"/>
    <n v="0"/>
    <n v="30"/>
  </r>
  <r>
    <d v="2014-03-31T00:00:00"/>
    <d v="2014-03-31T00:00:00"/>
    <x v="2"/>
    <n v="3"/>
    <n v="0"/>
    <n v="32"/>
    <n v="15"/>
    <d v="1899-12-30T00:32:15"/>
    <d v="1899-12-30T00:10:45"/>
    <s v="Kinvara4"/>
    <x v="274"/>
    <n v="5.581395348837213"/>
    <n v="0"/>
    <x v="13"/>
    <s v="4xhalf mile at 7:53"/>
    <d v="1899-12-30T04:41:39"/>
    <d v="1899-12-30T02:20:50"/>
    <d v="1899-12-30T04:41:39"/>
    <d v="1899-12-30T05:34:03"/>
    <d v="1899-12-30T02:20:50"/>
    <d v="1899-12-30T02:47:02"/>
    <n v="1915"/>
    <x v="13"/>
    <x v="10"/>
    <n v="201403"/>
    <n v="14"/>
    <n v="0"/>
    <n v="31"/>
  </r>
  <r>
    <d v="2014-04-02T00:00:00"/>
    <d v="2014-04-02T00:00:00"/>
    <x v="1"/>
    <n v="10"/>
    <n v="0"/>
    <n v="27"/>
    <n v="53"/>
    <d v="1899-12-30T00:27:53"/>
    <d v="1899-12-30T00:02:47"/>
    <s v="YNHH"/>
    <x v="303"/>
    <n v="21.518230723251662"/>
    <n v="0"/>
    <x v="13"/>
    <m/>
    <d v="1899-12-30T05:12:18"/>
    <d v="1899-12-30T02:36:09"/>
    <d v="1899-12-30T01:13:03"/>
    <d v="1899-12-30T02:05:27"/>
    <d v="1899-12-30T00:36:32"/>
    <d v="1899-12-30T01:02:44"/>
    <n v="110"/>
    <x v="13"/>
    <x v="1"/>
    <n v="201404"/>
    <n v="14"/>
    <n v="1"/>
    <n v="2"/>
  </r>
  <r>
    <d v="2014-04-02T00:00:00"/>
    <d v="2014-04-02T00:00:00"/>
    <x v="0"/>
    <n v="1.2"/>
    <n v="0"/>
    <n v="39"/>
    <n v="38"/>
    <d v="1899-12-30T00:39:38"/>
    <d v="1899-12-30T00:33:02"/>
    <s v="PHS"/>
    <x v="362"/>
    <n v="1.8166526492851149"/>
    <n v="0"/>
    <x v="13"/>
    <m/>
    <d v="1899-12-30T01:19:16"/>
    <d v="1899-12-30T00:39:38"/>
    <d v="1899-12-30T14:25:20"/>
    <d v="1899-12-30T15:17:44"/>
    <d v="1899-12-30T07:12:40"/>
    <d v="1899-12-30T07:38:52"/>
    <n v="2806"/>
    <x v="13"/>
    <x v="1"/>
    <n v="201404"/>
    <n v="14"/>
    <n v="0"/>
    <n v="2"/>
  </r>
  <r>
    <d v="2014-04-03T00:00:00"/>
    <d v="2014-04-03T00:00:00"/>
    <x v="1"/>
    <n v="10"/>
    <n v="0"/>
    <n v="27"/>
    <n v="25"/>
    <d v="1899-12-30T00:27:25"/>
    <d v="1899-12-30T00:02:45"/>
    <s v="YNHH"/>
    <x v="303"/>
    <n v="21.884498480243177"/>
    <n v="0"/>
    <x v="13"/>
    <m/>
    <d v="1899-12-30T05:07:04"/>
    <d v="1899-12-30T02:33:32"/>
    <d v="1899-12-30T01:11:50"/>
    <d v="1899-12-30T02:04:14"/>
    <d v="1899-12-30T00:35:55"/>
    <d v="1899-12-30T01:02:07"/>
    <n v="92"/>
    <x v="13"/>
    <x v="1"/>
    <n v="201404"/>
    <n v="14"/>
    <n v="0"/>
    <n v="3"/>
  </r>
  <r>
    <d v="2014-04-03T00:00:00"/>
    <d v="2014-04-03T00:00:00"/>
    <x v="2"/>
    <n v="3.1"/>
    <n v="0"/>
    <n v="29"/>
    <n v="55"/>
    <d v="1899-12-30T00:29:55"/>
    <d v="1899-12-30T00:09:39"/>
    <s v="G2host"/>
    <x v="224"/>
    <n v="6.2172701949860771"/>
    <n v="0"/>
    <x v="14"/>
    <s v="http://www.strava.com/activities/126584619"/>
    <d v="1899-12-30T04:12:51"/>
    <d v="1899-12-30T02:06:25"/>
    <d v="1899-12-30T04:12:51"/>
    <d v="1899-12-30T05:05:15"/>
    <d v="1899-12-30T02:06:25"/>
    <d v="1899-12-30T02:32:37"/>
    <n v="1129"/>
    <x v="13"/>
    <x v="1"/>
    <n v="201404"/>
    <n v="14"/>
    <n v="0"/>
    <n v="3"/>
  </r>
  <r>
    <d v="2014-04-04T00:00:00"/>
    <d v="2014-04-04T00:00:00"/>
    <x v="2"/>
    <n v="3"/>
    <n v="0"/>
    <n v="28"/>
    <n v="30"/>
    <d v="1899-12-30T00:28:30"/>
    <d v="1899-12-30T00:09:30"/>
    <s v="G2host"/>
    <x v="274"/>
    <n v="6.3157894736842151"/>
    <n v="0"/>
    <x v="13"/>
    <m/>
    <d v="1899-12-30T04:08:54"/>
    <d v="1899-12-30T02:04:27"/>
    <d v="1899-12-30T04:08:54"/>
    <d v="1899-12-30T05:01:18"/>
    <d v="1899-12-30T02:04:27"/>
    <d v="1899-12-30T02:30:39"/>
    <n v="1028"/>
    <x v="13"/>
    <x v="1"/>
    <n v="201404"/>
    <n v="14"/>
    <n v="3"/>
    <n v="4"/>
  </r>
  <r>
    <d v="2014-04-05T00:00:00"/>
    <d v="2014-04-05T00:00:00"/>
    <x v="1"/>
    <n v="35.5"/>
    <n v="2"/>
    <n v="40"/>
    <n v="55"/>
    <d v="1899-12-30T02:40:55"/>
    <d v="1899-12-30T00:04:32"/>
    <s v="ElderShiv"/>
    <x v="17"/>
    <n v="13.236664940445374"/>
    <n v="0"/>
    <x v="19"/>
    <s v="http://app.strava.com/activities/127163945"/>
    <d v="1899-12-30T08:27:41"/>
    <d v="1899-12-30T04:13:50"/>
    <d v="1899-12-30T01:58:46"/>
    <d v="1899-12-30T02:51:10"/>
    <d v="1899-12-30T00:59:23"/>
    <d v="1899-12-30T01:25:35"/>
    <n v="597"/>
    <x v="13"/>
    <x v="1"/>
    <n v="201404"/>
    <n v="14"/>
    <n v="0"/>
    <n v="5"/>
  </r>
  <r>
    <d v="2014-04-07T00:00:00"/>
    <d v="2014-04-07T00:00:00"/>
    <x v="2"/>
    <n v="3.02"/>
    <n v="0"/>
    <n v="30"/>
    <n v="0"/>
    <d v="1899-12-30T00:30:00"/>
    <d v="1899-12-30T00:09:56"/>
    <s v="G2host"/>
    <x v="274"/>
    <n v="6.0400000000000054"/>
    <n v="0"/>
    <x v="13"/>
    <s v="1/2 mile repeats"/>
    <d v="1899-12-30T04:20:16"/>
    <d v="1899-12-30T02:10:08"/>
    <d v="1899-12-30T04:20:16"/>
    <d v="1899-12-30T05:12:40"/>
    <d v="1899-12-30T02:10:08"/>
    <d v="1899-12-30T02:36:20"/>
    <n v="1359"/>
    <x v="13"/>
    <x v="1"/>
    <n v="201404"/>
    <n v="15"/>
    <n v="1"/>
    <n v="7"/>
  </r>
  <r>
    <d v="2014-04-07T00:00:00"/>
    <d v="2014-04-07T00:00:00"/>
    <x v="0"/>
    <n v="1"/>
    <n v="0"/>
    <n v="29"/>
    <n v="55"/>
    <d v="1899-12-30T00:29:55"/>
    <d v="1899-12-30T00:29:55"/>
    <s v="PHS"/>
    <x v="362"/>
    <n v="2.0055710306406698"/>
    <n v="0"/>
    <x v="13"/>
    <m/>
    <d v="1899-12-30T01:11:48"/>
    <d v="1899-12-30T00:35:54"/>
    <d v="1899-12-30T13:03:49"/>
    <d v="1899-12-30T13:56:13"/>
    <d v="1899-12-30T06:31:54"/>
    <d v="1899-12-30T06:58:07"/>
    <n v="2758"/>
    <x v="13"/>
    <x v="1"/>
    <n v="201404"/>
    <n v="15"/>
    <n v="0"/>
    <n v="7"/>
  </r>
  <r>
    <d v="2014-04-08T00:00:00"/>
    <d v="2014-04-08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d v="1899-12-30T01:14:40"/>
    <d v="1899-12-30T02:07:04"/>
    <d v="1899-12-30T00:37:20"/>
    <d v="1899-12-30T01:03:32"/>
    <n v="133"/>
    <x v="13"/>
    <x v="1"/>
    <n v="201404"/>
    <n v="15"/>
    <n v="0"/>
    <n v="8"/>
  </r>
  <r>
    <d v="2014-04-09T00:00:00"/>
    <d v="2014-04-09T00:00:00"/>
    <x v="2"/>
    <n v="4.0999999999999996"/>
    <n v="0"/>
    <n v="39"/>
    <n v="4"/>
    <d v="1899-12-30T00:39:04"/>
    <d v="1899-12-30T00:09:32"/>
    <s v="G2host"/>
    <x v="17"/>
    <n v="6.2969283276450554"/>
    <n v="0"/>
    <x v="14"/>
    <s v="http://app.strava.com/activities/128469509"/>
    <d v="1899-12-30T04:09:39"/>
    <d v="1899-12-30T02:04:49"/>
    <d v="1899-12-30T04:09:39"/>
    <d v="1899-12-30T05:02:03"/>
    <d v="1899-12-30T02:04:49"/>
    <d v="1899-12-30T02:31:01"/>
    <n v="1052"/>
    <x v="13"/>
    <x v="1"/>
    <n v="201404"/>
    <n v="15"/>
    <n v="0"/>
    <n v="9"/>
  </r>
  <r>
    <d v="2014-04-09T00:00:00"/>
    <d v="2014-04-09T00:00:00"/>
    <x v="0"/>
    <n v="1.1399999999999999"/>
    <n v="0"/>
    <n v="41"/>
    <n v="40"/>
    <d v="1899-12-30T00:41:40"/>
    <d v="1899-12-30T00:36:33"/>
    <s v="PHS"/>
    <x v="362"/>
    <n v="1.6416000000000011"/>
    <n v="0"/>
    <x v="13"/>
    <m/>
    <d v="1899-12-30T01:27:43"/>
    <d v="1899-12-30T00:43:52"/>
    <d v="1899-12-30T15:57:36"/>
    <d v="1899-12-30T16:50:00"/>
    <d v="1899-12-30T07:58:48"/>
    <d v="1899-12-30T08:25:00"/>
    <n v="2916"/>
    <x v="13"/>
    <x v="1"/>
    <n v="201404"/>
    <n v="15"/>
    <n v="0"/>
    <n v="9"/>
  </r>
  <r>
    <d v="2014-04-10T00:00:00"/>
    <d v="2014-04-10T00:00:00"/>
    <x v="2"/>
    <n v="10.3"/>
    <n v="1"/>
    <n v="55"/>
    <n v="25"/>
    <d v="1899-12-30T01:55:25"/>
    <d v="1899-12-30T00:11:12"/>
    <s v="Ghost"/>
    <x v="17"/>
    <n v="5.3545126353790664"/>
    <n v="0"/>
    <x v="6"/>
    <s v="http://app.strava.com/activities/128742853"/>
    <d v="1899-12-30T04:53:35"/>
    <d v="1899-12-30T02:26:48"/>
    <d v="1899-12-30T04:53:35"/>
    <d v="1899-12-30T05:45:59"/>
    <d v="1899-12-30T02:26:48"/>
    <d v="1899-12-30T02:53:00"/>
    <n v="2157"/>
    <x v="13"/>
    <x v="1"/>
    <n v="201404"/>
    <n v="15"/>
    <n v="0"/>
    <n v="10"/>
  </r>
  <r>
    <d v="2014-04-10T00:00:00"/>
    <d v="2014-04-10T00:00:00"/>
    <x v="1"/>
    <n v="9.8000000000000007"/>
    <n v="0"/>
    <n v="39"/>
    <n v="31"/>
    <d v="1899-12-30T00:39:31"/>
    <d v="1899-12-30T00:04:02"/>
    <s v="ElderShiv"/>
    <x v="17"/>
    <n v="14.87979755377479"/>
    <n v="0"/>
    <x v="6"/>
    <s v="http://app.strava.com/activities/128823945"/>
    <d v="1899-12-30T07:31:37"/>
    <d v="1899-12-30T03:45:49"/>
    <d v="1899-12-30T01:45:39"/>
    <d v="1899-12-30T02:38:03"/>
    <d v="1899-12-30T00:52:49"/>
    <d v="1899-12-30T01:19:01"/>
    <n v="458"/>
    <x v="13"/>
    <x v="1"/>
    <n v="201404"/>
    <n v="15"/>
    <n v="0"/>
    <n v="10"/>
  </r>
  <r>
    <d v="2014-04-12T00:00:00"/>
    <d v="2014-04-12T00:00:00"/>
    <x v="1"/>
    <n v="46.3"/>
    <n v="3"/>
    <n v="22"/>
    <n v="48"/>
    <d v="1899-12-30T03:22:48"/>
    <d v="1899-12-30T00:04:23"/>
    <s v="ElderShiv"/>
    <x v="17"/>
    <n v="13.698224852071014"/>
    <n v="0"/>
    <x v="6"/>
    <s v="http://app.strava.com/activities/129478064"/>
    <d v="1899-12-30T08:10:34"/>
    <d v="1899-12-30T04:05:17"/>
    <d v="1899-12-30T01:54:46"/>
    <d v="1899-12-30T02:47:10"/>
    <d v="1899-12-30T00:57:23"/>
    <d v="1899-12-30T01:23:35"/>
    <n v="548"/>
    <x v="13"/>
    <x v="1"/>
    <n v="201404"/>
    <n v="15"/>
    <n v="9"/>
    <n v="12"/>
  </r>
  <r>
    <d v="2014-04-19T00:00:00"/>
    <d v="2014-04-19T00:00:00"/>
    <x v="1"/>
    <n v="20.8"/>
    <n v="1"/>
    <n v="32"/>
    <n v="6"/>
    <d v="1899-12-30T01:32:06"/>
    <d v="1899-12-30T00:04:26"/>
    <s v="ElderShiv"/>
    <x v="17"/>
    <n v="13.550488599348544"/>
    <n v="0"/>
    <x v="6"/>
    <s v="http://app.strava.com/activities/131959466"/>
    <d v="1899-12-30T08:15:55"/>
    <d v="1899-12-30T04:07:58"/>
    <d v="1899-12-30T01:56:01"/>
    <d v="1899-12-30T02:48:25"/>
    <d v="1899-12-30T00:58:00"/>
    <d v="1899-12-30T01:24:12"/>
    <n v="562"/>
    <x v="13"/>
    <x v="1"/>
    <n v="201404"/>
    <n v="16"/>
    <n v="6"/>
    <n v="19"/>
  </r>
  <r>
    <d v="2014-04-20T00:00:00"/>
    <d v="2014-04-20T00:00:00"/>
    <x v="2"/>
    <n v="7.5"/>
    <n v="1"/>
    <n v="12"/>
    <n v="55"/>
    <d v="1899-12-30T01:12:55"/>
    <d v="1899-12-30T00:09:43"/>
    <s v="Ghost"/>
    <x v="16"/>
    <n v="6.1714285714285761"/>
    <n v="0"/>
    <x v="22"/>
    <s v="http://app.strava.com/activities/132351198"/>
    <d v="1899-12-30T04:14:43"/>
    <d v="1899-12-30T02:07:22"/>
    <d v="1899-12-30T04:14:43"/>
    <d v="1899-12-30T05:07:07"/>
    <d v="1899-12-30T02:07:22"/>
    <d v="1899-12-30T02:33:34"/>
    <n v="1189"/>
    <x v="13"/>
    <x v="1"/>
    <n v="201404"/>
    <n v="17"/>
    <n v="0"/>
    <n v="20"/>
  </r>
  <r>
    <d v="2014-04-21T00:00:00"/>
    <d v="2014-04-21T00:00:00"/>
    <x v="2"/>
    <n v="3.1"/>
    <n v="0"/>
    <n v="32"/>
    <n v="26"/>
    <d v="1899-12-30T00:32:26"/>
    <d v="1899-12-30T00:10:28"/>
    <s v="G2host"/>
    <x v="274"/>
    <n v="5.7348406988694824"/>
    <n v="0"/>
    <x v="13"/>
    <s v="1/4 mile repeats"/>
    <d v="1899-12-30T04:34:07"/>
    <d v="1899-12-30T02:17:03"/>
    <d v="1899-12-30T04:34:07"/>
    <d v="1899-12-30T05:26:31"/>
    <d v="1899-12-30T02:17:03"/>
    <d v="1899-12-30T02:43:15"/>
    <n v="1751"/>
    <x v="13"/>
    <x v="1"/>
    <n v="201404"/>
    <n v="17"/>
    <n v="0"/>
    <n v="21"/>
  </r>
  <r>
    <d v="2014-04-22T00:00:00"/>
    <d v="2014-04-22T00:00:00"/>
    <x v="2"/>
    <n v="3.2"/>
    <n v="0"/>
    <n v="33"/>
    <n v="57"/>
    <d v="1899-12-30T00:33:57"/>
    <d v="1899-12-30T00:10:37"/>
    <s v="G2host"/>
    <x v="351"/>
    <n v="5.6553755522827727"/>
    <n v="0"/>
    <x v="14"/>
    <m/>
    <d v="1899-12-30T04:37:58"/>
    <d v="1899-12-30T02:18:59"/>
    <d v="1899-12-30T04:37:58"/>
    <d v="1899-12-30T05:30:22"/>
    <d v="1899-12-30T02:18:59"/>
    <d v="1899-12-30T02:45:11"/>
    <n v="1845"/>
    <x v="13"/>
    <x v="1"/>
    <n v="201404"/>
    <n v="17"/>
    <n v="0"/>
    <n v="22"/>
  </r>
  <r>
    <d v="2014-04-23T00:00:00"/>
    <d v="2014-04-23T00:00:00"/>
    <x v="2"/>
    <n v="1.05"/>
    <n v="0"/>
    <n v="10"/>
    <n v="0"/>
    <d v="1899-12-30T00:10:00"/>
    <d v="1899-12-30T00:09:31"/>
    <s v="G2host"/>
    <x v="274"/>
    <n v="6.3000000000000052"/>
    <n v="0"/>
    <x v="13"/>
    <m/>
    <d v="1899-12-30T04:09:31"/>
    <d v="1899-12-30T02:04:46"/>
    <d v="1899-12-30T04:09:31"/>
    <d v="1899-12-30T05:01:55"/>
    <d v="1899-12-30T02:04:46"/>
    <d v="1899-12-30T02:30:58"/>
    <n v="1046"/>
    <x v="13"/>
    <x v="1"/>
    <n v="201404"/>
    <n v="17"/>
    <n v="0"/>
    <n v="23"/>
  </r>
  <r>
    <d v="2014-04-24T00:00:00"/>
    <d v="2014-04-24T00:00:00"/>
    <x v="2"/>
    <n v="1.5"/>
    <n v="0"/>
    <n v="12"/>
    <n v="5"/>
    <d v="1899-12-30T00:12:05"/>
    <d v="1899-12-30T00:08:03"/>
    <s v="G2host"/>
    <x v="274"/>
    <n v="7.4482758620689706"/>
    <n v="0"/>
    <x v="13"/>
    <s v="2nd half of brick"/>
    <d v="1899-12-30T03:31:03"/>
    <d v="1899-12-30T01:45:32"/>
    <d v="1899-12-30T03:31:03"/>
    <d v="1899-12-30T04:23:27"/>
    <d v="1899-12-30T01:45:32"/>
    <d v="1899-12-30T02:11:44"/>
    <n v="719"/>
    <x v="13"/>
    <x v="1"/>
    <n v="201404"/>
    <n v="17"/>
    <n v="0"/>
    <n v="24"/>
  </r>
  <r>
    <d v="2014-04-24T00:00:00"/>
    <d v="2014-04-24T00:00:00"/>
    <x v="1"/>
    <n v="10"/>
    <n v="0"/>
    <n v="28"/>
    <n v="2"/>
    <d v="1899-12-30T00:28:02"/>
    <d v="1899-12-30T00:02:48"/>
    <s v="YNHH"/>
    <x v="303"/>
    <n v="21.403091557669455"/>
    <n v="0"/>
    <x v="13"/>
    <m/>
    <d v="1899-12-30T05:13:58"/>
    <d v="1899-12-30T02:36:59"/>
    <d v="1899-12-30T01:13:27"/>
    <d v="1899-12-30T02:05:51"/>
    <d v="1899-12-30T00:36:43"/>
    <d v="1899-12-30T01:02:55"/>
    <n v="119"/>
    <x v="13"/>
    <x v="1"/>
    <n v="201404"/>
    <n v="17"/>
    <n v="0"/>
    <n v="24"/>
  </r>
  <r>
    <d v="2014-04-25T00:00:00"/>
    <d v="2014-04-25T00:00:00"/>
    <x v="1"/>
    <n v="25"/>
    <n v="1"/>
    <n v="39"/>
    <n v="5"/>
    <d v="1899-12-30T01:39:05"/>
    <d v="1899-12-30T00:03:58"/>
    <s v="ElderShiv"/>
    <x v="19"/>
    <n v="15.138772077375956"/>
    <n v="0"/>
    <x v="14"/>
    <m/>
    <d v="1899-12-30T07:23:54"/>
    <d v="1899-12-30T03:41:57"/>
    <d v="1899-12-30T01:43:50"/>
    <d v="1899-12-30T02:36:14"/>
    <d v="1899-12-30T00:51:55"/>
    <d v="1899-12-30T01:18:07"/>
    <n v="413"/>
    <x v="13"/>
    <x v="1"/>
    <n v="201404"/>
    <n v="17"/>
    <n v="0"/>
    <n v="25"/>
  </r>
  <r>
    <d v="2014-04-27T00:00:00"/>
    <d v="2014-04-27T00:00:00"/>
    <x v="2"/>
    <n v="13.1"/>
    <n v="2"/>
    <n v="4"/>
    <n v="10"/>
    <d v="1899-12-30T02:04:10"/>
    <d v="1899-12-30T00:09:29"/>
    <s v="Ghost"/>
    <x v="239"/>
    <n v="6.3302013422818835"/>
    <n v="166"/>
    <x v="6"/>
    <m/>
    <d v="1899-12-30T04:08:20"/>
    <d v="1899-12-30T02:04:10"/>
    <d v="1899-12-30T04:08:20"/>
    <d v="1899-12-30T05:00:44"/>
    <d v="1899-12-30T02:04:10"/>
    <d v="1899-12-30T02:30:22"/>
    <n v="1011"/>
    <x v="13"/>
    <x v="1"/>
    <n v="201404"/>
    <n v="18"/>
    <n v="1"/>
    <n v="27"/>
  </r>
  <r>
    <d v="2014-04-27T00:00:00"/>
    <d v="2014-04-27T00:00:00"/>
    <x v="8"/>
    <n v="1"/>
    <n v="0"/>
    <n v="9"/>
    <n v="28"/>
    <d v="1899-12-30T00:09:28"/>
    <d v="1899-12-30T00:09:28"/>
    <s v="Ghost"/>
    <x v="239"/>
    <n v="6.3380281690140903"/>
    <n v="148"/>
    <x v="6"/>
    <m/>
    <d v="1899-12-30T00:00:00"/>
    <d v="1899-12-30T00:00:00"/>
    <d v="1899-12-30T04:08:02"/>
    <d v="1899-12-30T05:00:26"/>
    <d v="1899-12-30T02:04:01"/>
    <d v="1899-12-30T02:30:13"/>
    <n v="1007"/>
    <x v="13"/>
    <x v="1"/>
    <n v="201404"/>
    <n v="18"/>
    <n v="0"/>
    <n v="27"/>
  </r>
  <r>
    <d v="2014-04-27T00:00:00"/>
    <d v="2014-04-27T00:00:00"/>
    <x v="9"/>
    <n v="1"/>
    <n v="0"/>
    <n v="9"/>
    <n v="19"/>
    <d v="1899-12-30T00:09:19"/>
    <d v="1899-12-30T00:09:19"/>
    <s v="Ghost"/>
    <x v="239"/>
    <n v="6.4400715563506319"/>
    <n v="160"/>
    <x v="6"/>
    <m/>
    <d v="1899-12-30T00:00:00"/>
    <d v="1899-12-30T00:00:00"/>
    <d v="1899-12-30T04:04:06"/>
    <d v="1899-12-30T04:56:30"/>
    <d v="1899-12-30T02:02:03"/>
    <d v="1899-12-30T02:28:15"/>
    <n v="934"/>
    <x v="13"/>
    <x v="1"/>
    <n v="201404"/>
    <n v="18"/>
    <n v="0"/>
    <n v="27"/>
  </r>
  <r>
    <d v="2014-04-27T00:00:00"/>
    <d v="2014-04-27T00:00:00"/>
    <x v="10"/>
    <n v="1"/>
    <n v="0"/>
    <n v="9"/>
    <n v="3"/>
    <d v="1899-12-30T00:09:03"/>
    <d v="1899-12-30T00:09:03"/>
    <s v="Ghost"/>
    <x v="239"/>
    <n v="6.6298342541436508"/>
    <n v="161"/>
    <x v="6"/>
    <m/>
    <d v="1899-12-30T00:00:00"/>
    <d v="1899-12-30T00:00:00"/>
    <d v="1899-12-30T03:57:07"/>
    <d v="1899-12-30T04:49:31"/>
    <d v="1899-12-30T01:58:33"/>
    <d v="1899-12-30T02:24:45"/>
    <n v="829"/>
    <x v="13"/>
    <x v="1"/>
    <n v="201404"/>
    <n v="18"/>
    <n v="0"/>
    <n v="27"/>
  </r>
  <r>
    <d v="2014-04-27T00:00:00"/>
    <d v="2014-04-27T00:00:00"/>
    <x v="11"/>
    <n v="1"/>
    <n v="0"/>
    <n v="9"/>
    <n v="13"/>
    <d v="1899-12-30T00:09:13"/>
    <d v="1899-12-30T00:09:13"/>
    <s v="Ghost"/>
    <x v="239"/>
    <n v="6.5099457504520846"/>
    <n v="165"/>
    <x v="6"/>
    <m/>
    <d v="1899-12-30T00:00:00"/>
    <d v="1899-12-30T00:00:00"/>
    <d v="1899-12-30T04:01:29"/>
    <d v="1899-12-30T04:53:53"/>
    <d v="1899-12-30T02:00:44"/>
    <d v="1899-12-30T02:26:56"/>
    <n v="873"/>
    <x v="13"/>
    <x v="1"/>
    <n v="201404"/>
    <n v="18"/>
    <n v="0"/>
    <n v="27"/>
  </r>
  <r>
    <d v="2014-04-27T00:00:00"/>
    <d v="2014-04-27T00:00:00"/>
    <x v="12"/>
    <n v="1"/>
    <n v="0"/>
    <n v="9"/>
    <n v="20"/>
    <d v="1899-12-30T00:09:20"/>
    <d v="1899-12-30T00:09:20"/>
    <s v="Ghost"/>
    <x v="239"/>
    <n v="6.4285714285714342"/>
    <n v="166"/>
    <x v="6"/>
    <m/>
    <d v="1899-12-30T00:00:00"/>
    <d v="1899-12-30T00:00:00"/>
    <d v="1899-12-30T04:04:32"/>
    <d v="1899-12-30T04:56:56"/>
    <d v="1899-12-30T02:02:16"/>
    <d v="1899-12-30T02:28:28"/>
    <n v="940"/>
    <x v="13"/>
    <x v="1"/>
    <n v="201404"/>
    <n v="18"/>
    <n v="0"/>
    <n v="27"/>
  </r>
  <r>
    <d v="2014-04-27T00:00:00"/>
    <d v="2014-04-27T00:00:00"/>
    <x v="13"/>
    <n v="1"/>
    <n v="0"/>
    <n v="9"/>
    <n v="18"/>
    <d v="1899-12-30T00:09:18"/>
    <d v="1899-12-30T00:09:18"/>
    <s v="Ghost"/>
    <x v="239"/>
    <n v="6.4516129032258114"/>
    <n v="167"/>
    <x v="6"/>
    <m/>
    <d v="1899-12-30T00:00:00"/>
    <d v="1899-12-30T00:00:00"/>
    <d v="1899-12-30T04:03:40"/>
    <d v="1899-12-30T04:56:04"/>
    <d v="1899-12-30T02:01:50"/>
    <d v="1899-12-30T02:28:02"/>
    <n v="923"/>
    <x v="13"/>
    <x v="1"/>
    <n v="201404"/>
    <n v="18"/>
    <n v="0"/>
    <n v="27"/>
  </r>
  <r>
    <d v="2014-04-27T00:00:00"/>
    <d v="2014-04-27T00:00:00"/>
    <x v="14"/>
    <n v="1"/>
    <n v="0"/>
    <n v="9"/>
    <n v="8"/>
    <d v="1899-12-30T00:09:08"/>
    <d v="1899-12-30T00:09:08"/>
    <s v="Ghost"/>
    <x v="239"/>
    <n v="6.5693430656934373"/>
    <n v="168"/>
    <x v="6"/>
    <m/>
    <d v="1899-12-30T00:00:00"/>
    <d v="1899-12-30T00:00:00"/>
    <d v="1899-12-30T03:59:18"/>
    <d v="1899-12-30T04:51:42"/>
    <d v="1899-12-30T01:59:39"/>
    <d v="1899-12-30T02:25:51"/>
    <n v="852"/>
    <x v="13"/>
    <x v="1"/>
    <n v="201404"/>
    <n v="18"/>
    <n v="0"/>
    <n v="27"/>
  </r>
  <r>
    <d v="2014-04-27T00:00:00"/>
    <d v="2014-04-27T00:00:00"/>
    <x v="15"/>
    <n v="1"/>
    <n v="0"/>
    <n v="9"/>
    <n v="26"/>
    <d v="1899-12-30T00:09:26"/>
    <d v="1899-12-30T00:09:26"/>
    <s v="Ghost"/>
    <x v="239"/>
    <n v="6.3604240282685556"/>
    <n v="170"/>
    <x v="6"/>
    <m/>
    <d v="1899-12-30T00:00:00"/>
    <d v="1899-12-30T00:00:00"/>
    <d v="1899-12-30T04:07:09"/>
    <d v="1899-12-30T04:59:33"/>
    <d v="1899-12-30T02:03:35"/>
    <d v="1899-12-30T02:29:47"/>
    <n v="989"/>
    <x v="13"/>
    <x v="1"/>
    <n v="201404"/>
    <n v="18"/>
    <n v="0"/>
    <n v="27"/>
  </r>
  <r>
    <d v="2014-04-27T00:00:00"/>
    <d v="2014-04-27T00:00:00"/>
    <x v="16"/>
    <n v="1"/>
    <n v="0"/>
    <n v="9"/>
    <n v="16"/>
    <d v="1899-12-30T00:09:16"/>
    <d v="1899-12-30T00:09:16"/>
    <s v="Ghost"/>
    <x v="239"/>
    <n v="6.4748201438848962"/>
    <n v="171"/>
    <x v="6"/>
    <m/>
    <d v="1899-12-30T00:00:00"/>
    <d v="1899-12-30T00:00:00"/>
    <d v="1899-12-30T04:02:47"/>
    <d v="1899-12-30T04:55:11"/>
    <d v="1899-12-30T02:01:24"/>
    <d v="1899-12-30T02:27:36"/>
    <n v="901"/>
    <x v="13"/>
    <x v="1"/>
    <n v="201404"/>
    <n v="18"/>
    <n v="0"/>
    <n v="27"/>
  </r>
  <r>
    <d v="2014-04-27T00:00:00"/>
    <d v="2014-04-27T00:00:00"/>
    <x v="17"/>
    <n v="1"/>
    <n v="0"/>
    <n v="9"/>
    <n v="53"/>
    <d v="1899-12-30T00:09:53"/>
    <d v="1899-12-30T00:09:53"/>
    <s v="Ghost"/>
    <x v="239"/>
    <n v="6.070826306914002"/>
    <n v="170"/>
    <x v="6"/>
    <m/>
    <d v="1899-12-30T00:00:00"/>
    <d v="1899-12-30T00:00:00"/>
    <d v="1899-12-30T04:18:57"/>
    <d v="1899-12-30T05:11:21"/>
    <d v="1899-12-30T02:09:28"/>
    <d v="1899-12-30T02:35:40"/>
    <n v="1326"/>
    <x v="13"/>
    <x v="1"/>
    <n v="201404"/>
    <n v="18"/>
    <n v="0"/>
    <n v="27"/>
  </r>
  <r>
    <d v="2014-04-27T00:00:00"/>
    <d v="2014-04-27T00:00:00"/>
    <x v="18"/>
    <n v="1"/>
    <n v="0"/>
    <n v="9"/>
    <n v="21"/>
    <d v="1899-12-30T00:09:21"/>
    <d v="1899-12-30T00:09:21"/>
    <s v="Ghost"/>
    <x v="239"/>
    <n v="6.4171122994652467"/>
    <n v="171"/>
    <x v="6"/>
    <m/>
    <d v="1899-12-30T00:00:00"/>
    <d v="1899-12-30T00:00:00"/>
    <d v="1899-12-30T04:04:58"/>
    <d v="1899-12-30T04:57:22"/>
    <d v="1899-12-30T02:02:29"/>
    <d v="1899-12-30T02:28:41"/>
    <n v="950"/>
    <x v="13"/>
    <x v="1"/>
    <n v="201404"/>
    <n v="18"/>
    <n v="0"/>
    <n v="27"/>
  </r>
  <r>
    <d v="2014-04-27T00:00:00"/>
    <d v="2014-04-27T00:00:00"/>
    <x v="19"/>
    <n v="1"/>
    <n v="0"/>
    <n v="9"/>
    <n v="44"/>
    <d v="1899-12-30T00:09:44"/>
    <d v="1899-12-30T00:09:44"/>
    <s v="Ghost"/>
    <x v="239"/>
    <n v="6.1643835616438407"/>
    <n v="172"/>
    <x v="6"/>
    <m/>
    <d v="1899-12-30T00:00:00"/>
    <d v="1899-12-30T00:00:00"/>
    <d v="1899-12-30T04:15:01"/>
    <d v="1899-12-30T05:07:25"/>
    <d v="1899-12-30T02:07:30"/>
    <d v="1899-12-30T02:33:42"/>
    <n v="1200"/>
    <x v="13"/>
    <x v="1"/>
    <n v="201404"/>
    <n v="18"/>
    <n v="0"/>
    <n v="27"/>
  </r>
  <r>
    <d v="2014-04-27T00:00:00"/>
    <d v="2014-04-27T00:00:00"/>
    <x v="20"/>
    <n v="1"/>
    <n v="0"/>
    <n v="9"/>
    <n v="44"/>
    <d v="1899-12-30T00:09:44"/>
    <d v="1899-12-30T00:09:44"/>
    <s v="Ghost"/>
    <x v="239"/>
    <n v="6.1643835616438407"/>
    <n v="177"/>
    <x v="6"/>
    <m/>
    <d v="1899-12-30T00:00:00"/>
    <d v="1899-12-30T00:00:00"/>
    <d v="1899-12-30T04:15:01"/>
    <d v="1899-12-30T05:07:25"/>
    <d v="1899-12-30T02:07:30"/>
    <d v="1899-12-30T02:33:42"/>
    <n v="1200"/>
    <x v="13"/>
    <x v="1"/>
    <n v="201404"/>
    <n v="18"/>
    <n v="0"/>
    <n v="27"/>
  </r>
  <r>
    <d v="2014-04-28T00:00:00"/>
    <d v="2014-04-28T00:00:00"/>
    <x v="1"/>
    <n v="9"/>
    <n v="0"/>
    <n v="28"/>
    <n v="0"/>
    <d v="1899-12-30T00:28:00"/>
    <d v="1899-12-30T00:03:07"/>
    <s v="YNHH"/>
    <x v="303"/>
    <n v="19.285714285714299"/>
    <n v="0"/>
    <x v="13"/>
    <m/>
    <d v="1899-12-30T05:48:27"/>
    <d v="1899-12-30T02:54:13"/>
    <d v="1899-12-30T01:21:31"/>
    <d v="1899-12-30T02:13:55"/>
    <d v="1899-12-30T00:40:45"/>
    <d v="1899-12-30T01:06:57"/>
    <n v="200"/>
    <x v="13"/>
    <x v="1"/>
    <n v="201404"/>
    <n v="18"/>
    <n v="0"/>
    <n v="28"/>
  </r>
  <r>
    <d v="2014-04-29T00:00:00"/>
    <d v="2014-04-29T00:00:00"/>
    <x v="1"/>
    <n v="10.5"/>
    <n v="0"/>
    <n v="31"/>
    <n v="3"/>
    <d v="1899-12-30T00:31:03"/>
    <d v="1899-12-30T00:02:57"/>
    <s v="YNHH"/>
    <x v="303"/>
    <n v="20.289855072463784"/>
    <n v="0"/>
    <x v="13"/>
    <m/>
    <d v="1899-12-30T05:31:12"/>
    <d v="1899-12-30T02:45:36"/>
    <d v="1899-12-30T01:17:29"/>
    <d v="1899-12-30T02:09:53"/>
    <d v="1899-12-30T00:38:44"/>
    <d v="1899-12-30T01:04:56"/>
    <n v="167"/>
    <x v="13"/>
    <x v="1"/>
    <n v="201404"/>
    <n v="18"/>
    <n v="0"/>
    <n v="29"/>
  </r>
  <r>
    <d v="2014-04-30T00:00:00"/>
    <d v="2014-04-30T00:00:00"/>
    <x v="2"/>
    <n v="3.25"/>
    <n v="0"/>
    <n v="30"/>
    <n v="0"/>
    <d v="1899-12-30T00:30:00"/>
    <d v="1899-12-30T00:09:14"/>
    <s v="Ghost"/>
    <x v="2"/>
    <n v="6.5000000000000053"/>
    <n v="0"/>
    <x v="13"/>
    <m/>
    <d v="1899-12-30T04:01:51"/>
    <d v="1899-12-30T02:00:55"/>
    <d v="1899-12-30T04:01:51"/>
    <d v="1899-12-30T04:54:15"/>
    <d v="1899-12-30T02:00:55"/>
    <d v="1899-12-30T02:27:07"/>
    <n v="879"/>
    <x v="13"/>
    <x v="1"/>
    <n v="201404"/>
    <n v="18"/>
    <n v="0"/>
    <n v="30"/>
  </r>
  <r>
    <d v="2014-05-01T00:00:00"/>
    <d v="2014-05-01T00:00:00"/>
    <x v="1"/>
    <n v="10"/>
    <n v="0"/>
    <n v="28"/>
    <n v="15"/>
    <d v="1899-12-30T00:28:15"/>
    <d v="1899-12-30T00:02:50"/>
    <s v="YNHH"/>
    <x v="303"/>
    <n v="21.23893805309736"/>
    <n v="0"/>
    <x v="13"/>
    <m/>
    <d v="1899-12-30T05:16:24"/>
    <d v="1899-12-30T02:38:12"/>
    <d v="1899-12-30T01:14:01"/>
    <d v="1899-12-30T02:06:25"/>
    <d v="1899-12-30T00:37:00"/>
    <d v="1899-12-30T01:03:12"/>
    <n v="128"/>
    <x v="13"/>
    <x v="2"/>
    <n v="201405"/>
    <n v="18"/>
    <n v="0"/>
    <n v="1"/>
  </r>
  <r>
    <d v="2014-05-01T00:00:00"/>
    <d v="2014-05-01T00:00:00"/>
    <x v="2"/>
    <n v="1"/>
    <n v="0"/>
    <n v="9"/>
    <n v="19"/>
    <d v="1899-12-30T00:09:19"/>
    <d v="1899-12-30T00:09:19"/>
    <s v="G2host"/>
    <x v="274"/>
    <n v="6.4400715563506319"/>
    <n v="0"/>
    <x v="13"/>
    <m/>
    <d v="1899-12-30T04:04:06"/>
    <d v="1899-12-30T02:02:03"/>
    <d v="1899-12-30T04:04:06"/>
    <d v="1899-12-30T04:56:30"/>
    <d v="1899-12-30T02:02:03"/>
    <d v="1899-12-30T02:28:15"/>
    <n v="934"/>
    <x v="13"/>
    <x v="2"/>
    <n v="201405"/>
    <n v="18"/>
    <n v="0"/>
    <n v="1"/>
  </r>
  <r>
    <d v="2014-05-02T00:00:00"/>
    <d v="2014-05-02T00:00:00"/>
    <x v="2"/>
    <n v="8.1"/>
    <n v="1"/>
    <n v="36"/>
    <n v="48"/>
    <d v="1899-12-30T01:36:48"/>
    <d v="1899-12-30T00:11:57"/>
    <s v="Ghost"/>
    <x v="191"/>
    <n v="5.0206611570247963"/>
    <n v="145"/>
    <x v="6"/>
    <s v="http://app.strava.com/activities/136487048"/>
    <d v="1899-12-30T05:13:06"/>
    <d v="1899-12-30T02:36:33"/>
    <d v="1899-12-30T05:13:06"/>
    <d v="1899-12-30T06:05:30"/>
    <d v="1899-12-30T02:36:33"/>
    <d v="1899-12-30T03:02:45"/>
    <n v="2408"/>
    <x v="13"/>
    <x v="2"/>
    <n v="201405"/>
    <n v="18"/>
    <n v="0"/>
    <n v="2"/>
  </r>
  <r>
    <d v="2014-05-02T00:00:00"/>
    <d v="2014-05-02T00:00:00"/>
    <x v="1"/>
    <n v="14.7"/>
    <n v="0"/>
    <n v="55"/>
    <n v="56"/>
    <d v="1899-12-30T00:55:56"/>
    <d v="1899-12-30T00:03:48"/>
    <s v="ElderShiv"/>
    <x v="373"/>
    <n v="15.768772348033387"/>
    <n v="0"/>
    <x v="6"/>
    <s v="http://app.strava.com/activities/136580727"/>
    <d v="1899-12-30T07:06:10"/>
    <d v="1899-12-30T03:33:05"/>
    <d v="1899-12-30T01:39:41"/>
    <d v="1899-12-30T02:32:05"/>
    <d v="1899-12-30T00:49:51"/>
    <d v="1899-12-30T01:16:03"/>
    <n v="359"/>
    <x v="13"/>
    <x v="2"/>
    <n v="201405"/>
    <n v="18"/>
    <n v="0"/>
    <n v="2"/>
  </r>
  <r>
    <d v="2014-05-04T00:00:00"/>
    <d v="2014-05-04T00:00:00"/>
    <x v="1"/>
    <n v="41.7"/>
    <n v="2"/>
    <n v="59"/>
    <n v="56"/>
    <d v="1899-12-30T02:59:56"/>
    <d v="1899-12-30T00:04:19"/>
    <s v="ElderShiv"/>
    <x v="374"/>
    <n v="13.905150055576152"/>
    <n v="0"/>
    <x v="16"/>
    <s v="http://app.strava.com/activities/137290392"/>
    <d v="1899-12-30T08:03:16"/>
    <d v="1899-12-30T04:01:38"/>
    <d v="1899-12-30T01:53:03"/>
    <d v="1899-12-30T02:45:27"/>
    <d v="1899-12-30T00:56:32"/>
    <d v="1899-12-30T01:22:44"/>
    <n v="536"/>
    <x v="13"/>
    <x v="2"/>
    <n v="201405"/>
    <n v="19"/>
    <n v="1"/>
    <n v="4"/>
  </r>
  <r>
    <d v="2014-05-05T00:00:00"/>
    <d v="2014-05-05T00:00:00"/>
    <x v="2"/>
    <n v="3.2"/>
    <n v="0"/>
    <n v="28"/>
    <n v="26"/>
    <d v="1899-12-30T00:28:26"/>
    <d v="1899-12-30T00:08:53"/>
    <s v="G2host"/>
    <x v="351"/>
    <n v="6.7526377491207548"/>
    <n v="0"/>
    <x v="14"/>
    <s v="http://app.strava.com/activities/137782522"/>
    <d v="1899-12-30T03:52:48"/>
    <d v="1899-12-30T01:56:24"/>
    <d v="1899-12-30T03:52:48"/>
    <d v="1899-12-30T04:45:12"/>
    <d v="1899-12-30T01:56:24"/>
    <d v="1899-12-30T02:22:36"/>
    <n v="794"/>
    <x v="13"/>
    <x v="2"/>
    <n v="201405"/>
    <n v="19"/>
    <n v="0"/>
    <n v="5"/>
  </r>
  <r>
    <d v="2014-05-06T00:00:00"/>
    <d v="2014-05-06T00:00:00"/>
    <x v="1"/>
    <n v="19.899999999999999"/>
    <n v="1"/>
    <n v="15"/>
    <n v="1"/>
    <d v="1899-12-30T01:15:01"/>
    <d v="1899-12-30T00:03:46"/>
    <s v="ElderShiv"/>
    <x v="375"/>
    <n v="15.916463008220406"/>
    <n v="0"/>
    <x v="19"/>
    <s v="http://app.strava.com/activities/138069959"/>
    <d v="1899-12-30T07:02:12"/>
    <d v="1899-12-30T03:31:06"/>
    <d v="1899-12-30T01:38:46"/>
    <d v="1899-12-30T02:31:10"/>
    <d v="1899-12-30T00:49:23"/>
    <d v="1899-12-30T01:15:35"/>
    <n v="352"/>
    <x v="13"/>
    <x v="2"/>
    <n v="201405"/>
    <n v="19"/>
    <n v="0"/>
    <n v="6"/>
  </r>
  <r>
    <d v="2014-05-06T00:00:00"/>
    <d v="2014-05-06T00:00:00"/>
    <x v="1"/>
    <n v="19.899999999999999"/>
    <n v="1"/>
    <n v="16"/>
    <n v="53"/>
    <d v="1899-12-30T01:16:53"/>
    <d v="1899-12-30T00:03:52"/>
    <s v="ElderShiv"/>
    <x v="376"/>
    <n v="15.530023845653599"/>
    <n v="0"/>
    <x v="15"/>
    <m/>
    <d v="1899-12-30T07:12:43"/>
    <d v="1899-12-30T03:36:21"/>
    <d v="1899-12-30T01:41:13"/>
    <d v="1899-12-30T02:33:37"/>
    <d v="1899-12-30T00:50:37"/>
    <d v="1899-12-30T01:16:49"/>
    <n v="376"/>
    <x v="13"/>
    <x v="2"/>
    <n v="201405"/>
    <n v="19"/>
    <n v="0"/>
    <n v="6"/>
  </r>
  <r>
    <d v="2014-05-07T00:00:00"/>
    <d v="2014-05-07T00:00:00"/>
    <x v="0"/>
    <n v="0.75"/>
    <n v="0"/>
    <n v="27"/>
    <n v="9"/>
    <d v="1899-12-30T00:27:09"/>
    <d v="1899-12-30T00:36:12"/>
    <s v="Y50M"/>
    <x v="308"/>
    <n v="1.6574585635359129"/>
    <n v="0"/>
    <x v="13"/>
    <s v="http://app.strava.com/activities/138560701"/>
    <d v="1899-12-30T01:26:53"/>
    <d v="1899-12-30T00:43:26"/>
    <d v="1899-12-30T15:48:26"/>
    <d v="1899-12-30T16:40:50"/>
    <d v="1899-12-30T07:54:13"/>
    <d v="1899-12-30T08:20:25"/>
    <n v="2905"/>
    <x v="13"/>
    <x v="2"/>
    <n v="201405"/>
    <n v="19"/>
    <n v="0"/>
    <n v="7"/>
  </r>
  <r>
    <d v="2014-05-08T00:00:00"/>
    <d v="2014-05-08T00:00:00"/>
    <x v="1"/>
    <n v="4.0999999999999996"/>
    <n v="0"/>
    <n v="10"/>
    <n v="0"/>
    <d v="1899-12-30T00:10:00"/>
    <d v="1899-12-30T00:02:26"/>
    <s v="YNHH"/>
    <x v="303"/>
    <n v="24.600000000000019"/>
    <n v="0"/>
    <x v="13"/>
    <m/>
    <d v="1899-12-30T04:33:10"/>
    <d v="1899-12-30T02:16:35"/>
    <d v="1899-12-30T01:03:54"/>
    <d v="1899-12-30T01:56:18"/>
    <d v="1899-12-30T00:31:57"/>
    <d v="1899-12-30T00:58:09"/>
    <n v="29"/>
    <x v="13"/>
    <x v="2"/>
    <n v="201405"/>
    <n v="19"/>
    <n v="0"/>
    <n v="8"/>
  </r>
  <r>
    <d v="2014-05-09T00:00:00"/>
    <d v="2014-05-09T00:00:00"/>
    <x v="2"/>
    <n v="6.6"/>
    <n v="1"/>
    <n v="18"/>
    <n v="3"/>
    <d v="1899-12-30T01:18:03"/>
    <d v="1899-12-30T00:11:50"/>
    <s v="Ghost"/>
    <x v="17"/>
    <n v="5.073670723894943"/>
    <n v="0"/>
    <x v="35"/>
    <m/>
    <d v="1899-12-30T05:09:50"/>
    <d v="1899-12-30T02:34:55"/>
    <d v="1899-12-30T05:09:50"/>
    <d v="1899-12-30T06:02:14"/>
    <d v="1899-12-30T02:34:55"/>
    <d v="1899-12-30T03:01:07"/>
    <n v="2371"/>
    <x v="13"/>
    <x v="2"/>
    <n v="201405"/>
    <n v="19"/>
    <n v="0"/>
    <n v="9"/>
  </r>
  <r>
    <d v="2014-05-09T00:00:00"/>
    <d v="2014-05-09T00:00:00"/>
    <x v="1"/>
    <n v="10.8"/>
    <n v="0"/>
    <n v="43"/>
    <n v="49"/>
    <d v="1899-12-30T00:43:49"/>
    <d v="1899-12-30T00:04:03"/>
    <s v="ElderShiv"/>
    <x v="17"/>
    <n v="14.788893115252961"/>
    <n v="0"/>
    <x v="36"/>
    <m/>
    <d v="1899-12-30T07:34:24"/>
    <d v="1899-12-30T03:47:12"/>
    <d v="1899-12-30T01:46:18"/>
    <d v="1899-12-30T02:38:42"/>
    <d v="1899-12-30T00:53:09"/>
    <d v="1899-12-30T01:19:21"/>
    <n v="468"/>
    <x v="13"/>
    <x v="2"/>
    <n v="201405"/>
    <n v="19"/>
    <n v="0"/>
    <n v="9"/>
  </r>
  <r>
    <d v="2014-05-10T00:00:00"/>
    <d v="2014-05-10T00:00:00"/>
    <x v="1"/>
    <n v="14"/>
    <n v="0"/>
    <n v="54"/>
    <n v="1"/>
    <d v="1899-12-30T00:54:01"/>
    <d v="1899-12-30T00:03:52"/>
    <s v="ElderShiv"/>
    <x v="17"/>
    <n v="15.55075593952485"/>
    <n v="0"/>
    <x v="2"/>
    <s v="http://app.strava.com/activities/139623386"/>
    <d v="1899-12-30T07:12:08"/>
    <d v="1899-12-30T03:36:04"/>
    <d v="1899-12-30T01:41:05"/>
    <d v="1899-12-30T02:33:29"/>
    <d v="1899-12-30T00:50:33"/>
    <d v="1899-12-30T01:16:45"/>
    <n v="373"/>
    <x v="13"/>
    <x v="2"/>
    <n v="201405"/>
    <n v="19"/>
    <n v="0"/>
    <n v="10"/>
  </r>
  <r>
    <d v="2014-05-12T00:00:00"/>
    <d v="2014-05-12T00:00:00"/>
    <x v="2"/>
    <n v="3.6"/>
    <n v="0"/>
    <n v="34"/>
    <n v="20"/>
    <d v="1899-12-30T00:34:20"/>
    <d v="1899-12-30T00:09:32"/>
    <s v="G2host"/>
    <x v="377"/>
    <n v="6.2912621359223335"/>
    <n v="0"/>
    <x v="2"/>
    <s v="http://app.strava.com/activities/140317177"/>
    <d v="1899-12-30T04:09:52"/>
    <d v="1899-12-30T02:04:56"/>
    <d v="1899-12-30T04:09:52"/>
    <d v="1899-12-30T05:02:16"/>
    <d v="1899-12-30T02:04:56"/>
    <d v="1899-12-30T02:31:08"/>
    <n v="1057"/>
    <x v="13"/>
    <x v="2"/>
    <n v="201405"/>
    <n v="20"/>
    <n v="1"/>
    <n v="12"/>
  </r>
  <r>
    <d v="2014-05-13T00:00:00"/>
    <d v="2014-05-13T00:00:00"/>
    <x v="1"/>
    <n v="20.3"/>
    <n v="1"/>
    <n v="15"/>
    <n v="41"/>
    <d v="1899-12-30T01:15:41"/>
    <d v="1899-12-30T00:03:44"/>
    <s v="ElderShiv"/>
    <x v="375"/>
    <n v="16.093371504074003"/>
    <n v="0"/>
    <x v="6"/>
    <s v="http://app.strava.com/activities/140606213"/>
    <d v="1899-12-30T06:57:34"/>
    <d v="1899-12-30T03:28:47"/>
    <d v="1899-12-30T01:37:41"/>
    <d v="1899-12-30T02:30:05"/>
    <d v="1899-12-30T00:48:50"/>
    <d v="1899-12-30T01:15:02"/>
    <n v="329"/>
    <x v="13"/>
    <x v="2"/>
    <n v="201405"/>
    <n v="20"/>
    <n v="0"/>
    <n v="13"/>
  </r>
  <r>
    <d v="2014-05-13T00:00:00"/>
    <d v="2014-05-13T00:00:00"/>
    <x v="1"/>
    <n v="20"/>
    <n v="1"/>
    <n v="11"/>
    <n v="37"/>
    <d v="1899-12-30T01:11:37"/>
    <d v="1899-12-30T00:03:35"/>
    <s v="ElderShiv"/>
    <x v="376"/>
    <n v="16.75587619269259"/>
    <n v="0"/>
    <x v="6"/>
    <s v="http://app.strava.com/activities/140810565"/>
    <d v="1899-12-30T06:41:03"/>
    <d v="1899-12-30T03:20:32"/>
    <d v="1899-12-30T01:33:49"/>
    <d v="1899-12-30T02:26:13"/>
    <d v="1899-12-30T00:46:55"/>
    <d v="1899-12-30T01:13:07"/>
    <n v="284"/>
    <x v="13"/>
    <x v="2"/>
    <n v="201405"/>
    <n v="20"/>
    <n v="0"/>
    <n v="13"/>
  </r>
  <r>
    <d v="2014-05-15T00:00:00"/>
    <d v="2014-05-15T00:00:00"/>
    <x v="2"/>
    <n v="6"/>
    <n v="0"/>
    <n v="57"/>
    <n v="7"/>
    <d v="1899-12-30T00:57:07"/>
    <d v="1899-12-30T00:09:31"/>
    <s v="G2host"/>
    <x v="378"/>
    <n v="6.3028888240443584"/>
    <n v="0"/>
    <x v="7"/>
    <s v="http://app.strava.com/activities/141446623"/>
    <d v="1899-12-30T04:09:25"/>
    <d v="1899-12-30T02:04:42"/>
    <d v="1899-12-30T04:09:25"/>
    <d v="1899-12-30T05:01:49"/>
    <d v="1899-12-30T02:04:42"/>
    <d v="1899-12-30T02:30:54"/>
    <n v="1044"/>
    <x v="13"/>
    <x v="2"/>
    <n v="201405"/>
    <n v="20"/>
    <n v="1"/>
    <n v="15"/>
  </r>
  <r>
    <d v="2014-05-16T00:00:00"/>
    <d v="2014-05-16T00:00:00"/>
    <x v="2"/>
    <n v="3.7"/>
    <n v="0"/>
    <n v="38"/>
    <n v="38"/>
    <d v="1899-12-30T00:38:38"/>
    <d v="1899-12-30T00:10:26"/>
    <s v="G2host"/>
    <x v="17"/>
    <n v="5.7463330457290818"/>
    <n v="0"/>
    <x v="7"/>
    <m/>
    <d v="1899-12-30T04:33:34"/>
    <d v="1899-12-30T02:16:47"/>
    <d v="1899-12-30T04:33:34"/>
    <d v="1899-12-30T05:25:58"/>
    <d v="1899-12-30T02:16:47"/>
    <d v="1899-12-30T02:42:59"/>
    <n v="1738"/>
    <x v="13"/>
    <x v="2"/>
    <n v="201405"/>
    <n v="20"/>
    <n v="0"/>
    <n v="16"/>
  </r>
  <r>
    <d v="2014-05-17T00:00:00"/>
    <d v="2014-05-17T00:00:00"/>
    <x v="1"/>
    <n v="40.700000000000003"/>
    <n v="2"/>
    <n v="37"/>
    <n v="34"/>
    <d v="1899-12-30T02:37:34"/>
    <d v="1899-12-30T00:03:52"/>
    <s v="ElderShiv"/>
    <x v="17"/>
    <n v="15.498201819335742"/>
    <n v="0"/>
    <x v="14"/>
    <s v="http://app.strava.com/activities/142242138"/>
    <d v="1899-12-30T07:13:36"/>
    <d v="1899-12-30T03:36:48"/>
    <d v="1899-12-30T01:41:26"/>
    <d v="1899-12-30T02:33:50"/>
    <d v="1899-12-30T00:50:43"/>
    <d v="1899-12-30T01:16:55"/>
    <n v="377"/>
    <x v="13"/>
    <x v="2"/>
    <n v="201405"/>
    <n v="20"/>
    <n v="0"/>
    <n v="17"/>
  </r>
  <r>
    <d v="2014-05-18T00:00:00"/>
    <d v="2014-05-18T00:00:00"/>
    <x v="2"/>
    <n v="4.0999999999999996"/>
    <n v="0"/>
    <n v="40"/>
    <n v="10"/>
    <d v="1899-12-30T00:40:10"/>
    <d v="1899-12-30T00:09:48"/>
    <s v="Ghost"/>
    <x v="379"/>
    <n v="6.1244813278008348"/>
    <n v="0"/>
    <x v="14"/>
    <s v="http://app.strava.com/activities/142907340"/>
    <d v="1899-12-30T04:16:40"/>
    <d v="1899-12-30T02:08:20"/>
    <d v="1899-12-30T04:16:40"/>
    <d v="1899-12-30T05:09:05"/>
    <d v="1899-12-30T02:08:20"/>
    <d v="1899-12-30T02:34:32"/>
    <n v="1242"/>
    <x v="13"/>
    <x v="2"/>
    <n v="201405"/>
    <n v="21"/>
    <n v="0"/>
    <n v="18"/>
  </r>
  <r>
    <d v="2014-05-19T00:00:00"/>
    <d v="2014-05-19T00:00:00"/>
    <x v="2"/>
    <n v="3.1"/>
    <n v="0"/>
    <n v="33"/>
    <n v="22"/>
    <d v="1899-12-30T00:33:22"/>
    <d v="1899-12-30T00:10:46"/>
    <s v="G2host"/>
    <x v="224"/>
    <n v="5.5744255744255788"/>
    <n v="0"/>
    <x v="15"/>
    <m/>
    <d v="1899-12-30T04:42:00"/>
    <d v="1899-12-30T02:21:00"/>
    <d v="1899-12-30T04:42:00"/>
    <d v="1899-12-30T05:34:24"/>
    <d v="1899-12-30T02:21:00"/>
    <d v="1899-12-30T02:47:12"/>
    <n v="1928"/>
    <x v="13"/>
    <x v="2"/>
    <n v="201405"/>
    <n v="21"/>
    <n v="0"/>
    <n v="19"/>
  </r>
  <r>
    <d v="2014-05-20T00:00:00"/>
    <d v="2014-05-20T00:00:00"/>
    <x v="1"/>
    <n v="53.3"/>
    <n v="3"/>
    <n v="39"/>
    <n v="48"/>
    <d v="1899-12-30T03:39:48"/>
    <d v="1899-12-30T00:04:07"/>
    <s v="ElderShiv"/>
    <x v="380"/>
    <n v="14.549590536851694"/>
    <n v="0"/>
    <x v="14"/>
    <s v="http://app.strava.com/activities/143473981"/>
    <d v="1899-12-30T07:41:52"/>
    <d v="1899-12-30T03:50:56"/>
    <d v="1899-12-30T01:48:03"/>
    <d v="1899-12-30T02:40:27"/>
    <d v="1899-12-30T00:54:01"/>
    <d v="1899-12-30T01:20:13"/>
    <n v="487"/>
    <x v="13"/>
    <x v="2"/>
    <n v="201405"/>
    <n v="21"/>
    <n v="0"/>
    <n v="20"/>
  </r>
  <r>
    <d v="2014-05-22T00:00:00"/>
    <d v="2014-05-22T00:00:00"/>
    <x v="1"/>
    <n v="10"/>
    <n v="0"/>
    <n v="26"/>
    <n v="2"/>
    <d v="1899-12-30T00:26:02"/>
    <d v="1899-12-30T00:02:36"/>
    <s v="YNHH"/>
    <x v="303"/>
    <n v="23.047375160051232"/>
    <n v="0"/>
    <x v="13"/>
    <m/>
    <d v="1899-12-30T04:51:34"/>
    <d v="1899-12-30T02:25:47"/>
    <d v="1899-12-30T01:08:12"/>
    <d v="1899-12-30T02:00:36"/>
    <d v="1899-12-30T00:34:06"/>
    <d v="1899-12-30T01:00:18"/>
    <n v="55"/>
    <x v="13"/>
    <x v="2"/>
    <n v="201405"/>
    <n v="21"/>
    <n v="1"/>
    <n v="22"/>
  </r>
  <r>
    <d v="2014-05-22T00:00:00"/>
    <d v="2014-05-22T00:00:00"/>
    <x v="2"/>
    <n v="3.1"/>
    <n v="0"/>
    <n v="26"/>
    <n v="26"/>
    <d v="1899-12-30T00:26:26"/>
    <d v="1899-12-30T00:08:32"/>
    <s v="G2host"/>
    <x v="224"/>
    <n v="7.0365699873896652"/>
    <n v="0"/>
    <x v="35"/>
    <s v="http://app.strava.com/activities/144335514/overview"/>
    <d v="1899-12-30T03:43:24"/>
    <d v="1899-12-30T01:51:42"/>
    <d v="1899-12-30T03:43:24"/>
    <d v="1899-12-30T04:35:48"/>
    <d v="1899-12-30T01:51:42"/>
    <d v="1899-12-30T02:17:54"/>
    <n v="747"/>
    <x v="13"/>
    <x v="2"/>
    <n v="201405"/>
    <n v="21"/>
    <n v="0"/>
    <n v="22"/>
  </r>
  <r>
    <d v="2014-05-23T00:00:00"/>
    <d v="2014-05-23T00:00:00"/>
    <x v="2"/>
    <n v="11"/>
    <n v="2"/>
    <n v="6"/>
    <n v="18"/>
    <d v="1899-12-30T02:06:18"/>
    <d v="1899-12-30T00:11:29"/>
    <s v="Ghost"/>
    <x v="381"/>
    <n v="5.2256532066508354"/>
    <n v="0"/>
    <x v="6"/>
    <m/>
    <d v="1899-12-30T05:00:49"/>
    <d v="1899-12-30T02:30:25"/>
    <d v="1899-12-30T05:00:49"/>
    <d v="1899-12-30T05:53:13"/>
    <d v="1899-12-30T02:30:25"/>
    <d v="1899-12-30T02:56:37"/>
    <n v="2265"/>
    <x v="13"/>
    <x v="2"/>
    <n v="201405"/>
    <n v="21"/>
    <n v="0"/>
    <n v="23"/>
  </r>
  <r>
    <d v="2014-05-25T00:00:00"/>
    <d v="2014-05-25T00:00:00"/>
    <x v="1"/>
    <n v="80.5"/>
    <n v="5"/>
    <n v="19"/>
    <n v="10"/>
    <d v="1899-12-30T05:19:10"/>
    <d v="1899-12-30T00:03:58"/>
    <s v="ElderShiv"/>
    <x v="382"/>
    <n v="15.133159268929516"/>
    <n v="0"/>
    <x v="14"/>
    <s v="http://app.strava.com/activities/145446239"/>
    <d v="1899-12-30T07:24:03"/>
    <d v="1899-12-30T03:42:02"/>
    <d v="1899-12-30T01:43:53"/>
    <d v="1899-12-30T02:36:17"/>
    <d v="1899-12-30T00:51:56"/>
    <d v="1899-12-30T01:18:08"/>
    <n v="414"/>
    <x v="13"/>
    <x v="2"/>
    <n v="201405"/>
    <n v="22"/>
    <n v="1"/>
    <n v="25"/>
  </r>
  <r>
    <d v="2014-05-26T00:00:00"/>
    <d v="2014-05-26T00:00:00"/>
    <x v="0"/>
    <n v="0.85"/>
    <n v="0"/>
    <n v="34"/>
    <n v="0"/>
    <d v="1899-12-30T00:34:00"/>
    <d v="1899-12-30T00:40:00"/>
    <s v="Lake"/>
    <x v="17"/>
    <n v="1.5000000000000013"/>
    <n v="0"/>
    <x v="14"/>
    <m/>
    <d v="1899-12-30T01:36:00"/>
    <d v="1899-12-30T00:48:00"/>
    <d v="1899-12-30T17:28:00"/>
    <d v="1899-12-30T18:20:24"/>
    <d v="1899-12-30T08:44:00"/>
    <d v="1899-12-30T09:10:12"/>
    <n v="2998"/>
    <x v="13"/>
    <x v="2"/>
    <n v="201405"/>
    <n v="22"/>
    <n v="0"/>
    <n v="26"/>
  </r>
  <r>
    <d v="2014-05-27T00:00:00"/>
    <d v="2014-05-27T00:00:00"/>
    <x v="2"/>
    <n v="3.1"/>
    <n v="0"/>
    <n v="32"/>
    <n v="44"/>
    <d v="1899-12-30T00:32:44"/>
    <d v="1899-12-30T00:10:34"/>
    <s v="G2host"/>
    <x v="351"/>
    <n v="5.6822810590631407"/>
    <n v="0"/>
    <x v="2"/>
    <s v="http://app.strava.com/activities/146218031"/>
    <d v="1899-12-30T04:36:39"/>
    <d v="1899-12-30T02:18:19"/>
    <d v="1899-12-30T04:36:39"/>
    <d v="1899-12-30T05:29:03"/>
    <d v="1899-12-30T02:18:19"/>
    <d v="1899-12-30T02:44:31"/>
    <n v="1820"/>
    <x v="13"/>
    <x v="2"/>
    <n v="201405"/>
    <n v="22"/>
    <n v="0"/>
    <n v="27"/>
  </r>
  <r>
    <d v="2014-05-28T00:00:00"/>
    <d v="2014-05-28T00:00:00"/>
    <x v="0"/>
    <n v="0.6"/>
    <n v="0"/>
    <n v="22"/>
    <n v="0"/>
    <d v="1899-12-30T00:22:00"/>
    <d v="1899-12-30T00:36:40"/>
    <s v="Lake"/>
    <x v="383"/>
    <n v="1.6363636363636378"/>
    <n v="0"/>
    <x v="19"/>
    <m/>
    <d v="1899-12-30T01:28:00"/>
    <d v="1899-12-30T00:44:00"/>
    <d v="1899-12-30T16:00:40"/>
    <d v="1899-12-30T16:53:04"/>
    <d v="1899-12-30T08:00:20"/>
    <d v="1899-12-30T08:26:32"/>
    <n v="2922"/>
    <x v="13"/>
    <x v="2"/>
    <n v="201405"/>
    <n v="22"/>
    <n v="0"/>
    <n v="28"/>
  </r>
  <r>
    <d v="2014-05-28T00:00:00"/>
    <d v="2014-05-28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d v="1899-12-30T01:14:40"/>
    <d v="1899-12-30T02:07:04"/>
    <d v="1899-12-30T00:37:20"/>
    <d v="1899-12-30T01:03:32"/>
    <n v="133"/>
    <x v="13"/>
    <x v="2"/>
    <n v="201405"/>
    <n v="22"/>
    <n v="0"/>
    <n v="28"/>
  </r>
  <r>
    <d v="2014-05-29T00:00:00"/>
    <d v="2014-05-29T00:00:00"/>
    <x v="2"/>
    <n v="4.1100000000000003"/>
    <n v="0"/>
    <n v="42"/>
    <n v="29"/>
    <d v="1899-12-30T00:42:29"/>
    <d v="1899-12-30T00:10:20"/>
    <s v="G2host"/>
    <x v="384"/>
    <n v="5.8046292663789769"/>
    <n v="0"/>
    <x v="22"/>
    <s v="http://app.strava.com/activities/146945319/overview"/>
    <d v="1899-12-30T04:30:49"/>
    <d v="1899-12-30T02:15:25"/>
    <d v="1899-12-30T04:30:49"/>
    <d v="1899-12-30T05:23:13"/>
    <d v="1899-12-30T02:15:25"/>
    <d v="1899-12-30T02:41:37"/>
    <n v="1662"/>
    <x v="13"/>
    <x v="2"/>
    <n v="201405"/>
    <n v="22"/>
    <n v="0"/>
    <n v="29"/>
  </r>
  <r>
    <d v="2014-05-30T00:00:00"/>
    <d v="2014-05-30T00:00:00"/>
    <x v="1"/>
    <n v="12.5"/>
    <n v="1"/>
    <n v="0"/>
    <n v="45"/>
    <d v="1899-12-30T01:00:45"/>
    <d v="1899-12-30T00:04:52"/>
    <s v="ElderShiv"/>
    <x v="385"/>
    <n v="12.345679012345691"/>
    <n v="0"/>
    <x v="14"/>
    <m/>
    <d v="1899-12-30T09:04:19"/>
    <d v="1899-12-30T04:32:10"/>
    <d v="1899-12-30T02:07:20"/>
    <d v="1899-12-30T02:59:44"/>
    <d v="1899-12-30T01:03:40"/>
    <d v="1899-12-30T01:29:52"/>
    <n v="640"/>
    <x v="13"/>
    <x v="2"/>
    <n v="201405"/>
    <n v="22"/>
    <n v="0"/>
    <n v="30"/>
  </r>
  <r>
    <d v="2014-06-01T00:00:00"/>
    <d v="2014-06-01T00:00:00"/>
    <x v="0"/>
    <n v="1.2"/>
    <n v="0"/>
    <n v="43"/>
    <n v="11"/>
    <d v="1899-12-30T00:43:11"/>
    <d v="1899-12-30T00:35:59"/>
    <s v="Lake"/>
    <x v="197"/>
    <n v="1.6673099189502139"/>
    <n v="0"/>
    <x v="14"/>
    <m/>
    <d v="1899-12-30T01:26:22"/>
    <d v="1899-12-30T00:43:11"/>
    <d v="1899-12-30T15:42:50"/>
    <d v="1899-12-30T16:35:14"/>
    <d v="1899-12-30T07:51:25"/>
    <d v="1899-12-30T08:17:37"/>
    <n v="2895"/>
    <x v="13"/>
    <x v="3"/>
    <n v="201406"/>
    <n v="23"/>
    <n v="1"/>
    <n v="1"/>
  </r>
  <r>
    <d v="2014-06-01T00:00:00"/>
    <d v="2014-06-01T00:00:00"/>
    <x v="1"/>
    <n v="56"/>
    <n v="3"/>
    <n v="8"/>
    <n v="42"/>
    <d v="1899-12-30T03:08:42"/>
    <d v="1899-12-30T00:03:22"/>
    <s v="ElderShiv"/>
    <x v="197"/>
    <n v="17.806041335453113"/>
    <n v="0"/>
    <x v="14"/>
    <m/>
    <d v="1899-12-30T06:17:24"/>
    <d v="1899-12-30T03:08:42"/>
    <d v="1899-12-30T01:28:17"/>
    <d v="1899-12-30T02:20:41"/>
    <d v="1899-12-30T00:44:09"/>
    <d v="1899-12-30T01:10:21"/>
    <n v="231"/>
    <x v="13"/>
    <x v="3"/>
    <n v="201406"/>
    <n v="23"/>
    <n v="0"/>
    <n v="1"/>
  </r>
  <r>
    <d v="2014-06-01T00:00:00"/>
    <d v="2014-06-01T00:00:00"/>
    <x v="2"/>
    <n v="13.1"/>
    <n v="2"/>
    <n v="25"/>
    <n v="13"/>
    <d v="1899-12-30T02:25:13"/>
    <d v="1899-12-30T00:11:05"/>
    <s v="Ghost"/>
    <x v="197"/>
    <n v="5.412601859290719"/>
    <n v="0"/>
    <x v="2"/>
    <m/>
    <d v="1899-12-30T04:50:26"/>
    <d v="1899-12-30T02:25:13"/>
    <d v="1899-12-30T04:50:26"/>
    <d v="1899-12-30T05:42:50"/>
    <d v="1899-12-30T02:25:13"/>
    <d v="1899-12-30T02:51:25"/>
    <n v="2097"/>
    <x v="13"/>
    <x v="3"/>
    <n v="201406"/>
    <n v="23"/>
    <n v="0"/>
    <n v="1"/>
  </r>
  <r>
    <d v="2014-06-01T00:00:00"/>
    <d v="2014-06-01T00:00:00"/>
    <x v="8"/>
    <n v="1"/>
    <n v="0"/>
    <n v="9"/>
    <n v="7"/>
    <d v="1899-12-30T00:09:07"/>
    <d v="1899-12-30T00:09:07"/>
    <s v="Ghost"/>
    <x v="197"/>
    <n v="6.5813528336380296"/>
    <n v="0"/>
    <x v="2"/>
    <m/>
    <d v="1899-12-30T00:00:00"/>
    <d v="1899-12-30T00:00:00"/>
    <d v="1899-12-30T03:58:51"/>
    <d v="1899-12-30T04:51:15"/>
    <d v="1899-12-30T01:59:26"/>
    <d v="1899-12-30T02:25:38"/>
    <n v="846"/>
    <x v="13"/>
    <x v="3"/>
    <n v="201406"/>
    <n v="23"/>
    <n v="0"/>
    <n v="1"/>
  </r>
  <r>
    <d v="2014-06-01T00:00:00"/>
    <d v="2014-06-01T00:00:00"/>
    <x v="9"/>
    <n v="1"/>
    <n v="0"/>
    <n v="9"/>
    <n v="28"/>
    <d v="1899-12-30T00:09:28"/>
    <d v="1899-12-30T00:09:28"/>
    <s v="Ghost"/>
    <x v="197"/>
    <n v="6.3380281690140903"/>
    <n v="0"/>
    <x v="2"/>
    <m/>
    <d v="1899-12-30T00:00:00"/>
    <d v="1899-12-30T00:00:00"/>
    <d v="1899-12-30T04:08:02"/>
    <d v="1899-12-30T05:00:26"/>
    <d v="1899-12-30T02:04:01"/>
    <d v="1899-12-30T02:30:13"/>
    <n v="1007"/>
    <x v="13"/>
    <x v="3"/>
    <n v="201406"/>
    <n v="23"/>
    <n v="0"/>
    <n v="1"/>
  </r>
  <r>
    <d v="2014-06-01T00:00:00"/>
    <d v="2014-06-01T00:00:00"/>
    <x v="10"/>
    <n v="1"/>
    <n v="0"/>
    <n v="9"/>
    <n v="49"/>
    <d v="1899-12-30T00:09:49"/>
    <d v="1899-12-30T00:09:49"/>
    <s v="Ghost"/>
    <x v="197"/>
    <n v="6.1120543293718219"/>
    <n v="0"/>
    <x v="2"/>
    <m/>
    <d v="1899-12-30T00:00:00"/>
    <d v="1899-12-30T00:00:00"/>
    <d v="1899-12-30T04:17:12"/>
    <d v="1899-12-30T05:09:36"/>
    <d v="1899-12-30T02:08:36"/>
    <d v="1899-12-30T02:34:48"/>
    <n v="1258"/>
    <x v="13"/>
    <x v="3"/>
    <n v="201406"/>
    <n v="23"/>
    <n v="0"/>
    <n v="1"/>
  </r>
  <r>
    <d v="2014-06-01T00:00:00"/>
    <d v="2014-06-01T00:00:00"/>
    <x v="11"/>
    <n v="1"/>
    <n v="0"/>
    <n v="11"/>
    <n v="26"/>
    <d v="1899-12-30T00:11:26"/>
    <d v="1899-12-30T00:11:26"/>
    <s v="Ghost"/>
    <x v="197"/>
    <n v="5.2478134110787211"/>
    <n v="0"/>
    <x v="2"/>
    <m/>
    <d v="1899-12-30T00:00:00"/>
    <d v="1899-12-30T00:00:00"/>
    <d v="1899-12-30T04:59:33"/>
    <d v="1899-12-30T05:51:57"/>
    <d v="1899-12-30T02:29:47"/>
    <d v="1899-12-30T02:55:59"/>
    <n v="2244"/>
    <x v="13"/>
    <x v="3"/>
    <n v="201406"/>
    <n v="23"/>
    <n v="0"/>
    <n v="1"/>
  </r>
  <r>
    <d v="2014-06-01T00:00:00"/>
    <d v="2014-06-01T00:00:00"/>
    <x v="12"/>
    <n v="1"/>
    <n v="0"/>
    <n v="12"/>
    <n v="54"/>
    <d v="1899-12-30T00:12:54"/>
    <d v="1899-12-30T00:12:54"/>
    <s v="Ghost"/>
    <x v="197"/>
    <n v="4.6511627906976782"/>
    <n v="0"/>
    <x v="2"/>
    <m/>
    <d v="1899-12-30T00:00:00"/>
    <d v="1899-12-30T00:00:00"/>
    <d v="1899-12-30T05:37:59"/>
    <d v="1899-12-30T06:30:23"/>
    <d v="1899-12-30T02:48:59"/>
    <d v="1899-12-30T03:15:11"/>
    <n v="2555"/>
    <x v="13"/>
    <x v="3"/>
    <n v="201406"/>
    <n v="23"/>
    <n v="0"/>
    <n v="1"/>
  </r>
  <r>
    <d v="2014-06-01T00:00:00"/>
    <d v="2014-06-01T00:00:00"/>
    <x v="13"/>
    <n v="1"/>
    <n v="0"/>
    <n v="11"/>
    <n v="55"/>
    <d v="1899-12-30T00:11:55"/>
    <d v="1899-12-30T00:11:55"/>
    <s v="Ghost"/>
    <x v="197"/>
    <n v="5.0349650349650394"/>
    <n v="0"/>
    <x v="2"/>
    <m/>
    <d v="1899-12-30T00:00:00"/>
    <d v="1899-12-30T00:00:00"/>
    <d v="1899-12-30T05:12:13"/>
    <d v="1899-12-30T06:04:37"/>
    <d v="1899-12-30T02:36:06"/>
    <d v="1899-12-30T03:02:19"/>
    <n v="2400"/>
    <x v="13"/>
    <x v="3"/>
    <n v="201406"/>
    <n v="23"/>
    <n v="0"/>
    <n v="1"/>
  </r>
  <r>
    <d v="2014-06-01T00:00:00"/>
    <d v="2014-06-01T00:00:00"/>
    <x v="14"/>
    <n v="1"/>
    <n v="0"/>
    <n v="10"/>
    <n v="48"/>
    <d v="1899-12-30T00:10:48"/>
    <d v="1899-12-30T00:10:48"/>
    <s v="Ghost"/>
    <x v="197"/>
    <n v="5.5555555555555598"/>
    <n v="0"/>
    <x v="2"/>
    <m/>
    <d v="1899-12-30T00:00:00"/>
    <d v="1899-12-30T00:00:00"/>
    <d v="1899-12-30T04:42:58"/>
    <d v="1899-12-30T05:35:22"/>
    <d v="1899-12-30T02:21:29"/>
    <d v="1899-12-30T02:47:41"/>
    <n v="1947"/>
    <x v="13"/>
    <x v="3"/>
    <n v="201406"/>
    <n v="23"/>
    <n v="0"/>
    <n v="1"/>
  </r>
  <r>
    <d v="2014-06-01T00:00:00"/>
    <d v="2014-06-01T00:00:00"/>
    <x v="15"/>
    <n v="1"/>
    <n v="0"/>
    <n v="12"/>
    <n v="9"/>
    <d v="1899-12-30T00:12:09"/>
    <d v="1899-12-30T00:12:09"/>
    <s v="Ghost"/>
    <x v="197"/>
    <n v="4.9382716049382749"/>
    <n v="0"/>
    <x v="2"/>
    <m/>
    <d v="1899-12-30T00:00:00"/>
    <d v="1899-12-30T00:00:00"/>
    <d v="1899-12-30T05:18:20"/>
    <d v="1899-12-30T06:10:44"/>
    <d v="1899-12-30T02:39:10"/>
    <d v="1899-12-30T03:05:22"/>
    <n v="2459"/>
    <x v="13"/>
    <x v="3"/>
    <n v="201406"/>
    <n v="23"/>
    <n v="0"/>
    <n v="1"/>
  </r>
  <r>
    <d v="2014-06-01T00:00:00"/>
    <d v="2014-06-01T00:00:00"/>
    <x v="16"/>
    <n v="1"/>
    <n v="0"/>
    <n v="11"/>
    <n v="27"/>
    <d v="1899-12-30T00:11:27"/>
    <d v="1899-12-30T00:11:27"/>
    <s v="Ghost"/>
    <x v="197"/>
    <n v="5.2401746724890872"/>
    <n v="0"/>
    <x v="2"/>
    <m/>
    <d v="1899-12-30T00:00:00"/>
    <d v="1899-12-30T00:00:00"/>
    <d v="1899-12-30T04:59:59"/>
    <d v="1899-12-30T05:52:23"/>
    <d v="1899-12-30T02:30:00"/>
    <d v="1899-12-30T02:56:12"/>
    <n v="2257"/>
    <x v="13"/>
    <x v="3"/>
    <n v="201406"/>
    <n v="23"/>
    <n v="0"/>
    <n v="1"/>
  </r>
  <r>
    <d v="2014-06-01T00:00:00"/>
    <d v="2014-06-01T00:00:00"/>
    <x v="17"/>
    <n v="1"/>
    <n v="0"/>
    <n v="10"/>
    <n v="26"/>
    <d v="1899-12-30T00:10:26"/>
    <d v="1899-12-30T00:10:26"/>
    <s v="Ghost"/>
    <x v="197"/>
    <n v="5.750798722044733"/>
    <n v="0"/>
    <x v="2"/>
    <m/>
    <d v="1899-12-30T00:00:00"/>
    <d v="1899-12-30T00:00:00"/>
    <d v="1899-12-30T04:33:21"/>
    <d v="1899-12-30T05:25:45"/>
    <d v="1899-12-30T02:16:41"/>
    <d v="1899-12-30T02:42:53"/>
    <n v="1734"/>
    <x v="13"/>
    <x v="3"/>
    <n v="201406"/>
    <n v="23"/>
    <n v="0"/>
    <n v="1"/>
  </r>
  <r>
    <d v="2014-06-01T00:00:00"/>
    <d v="2014-06-01T00:00:00"/>
    <x v="18"/>
    <n v="1"/>
    <n v="0"/>
    <n v="11"/>
    <n v="51"/>
    <d v="1899-12-30T00:11:51"/>
    <d v="1899-12-30T00:11:51"/>
    <s v="Ghost"/>
    <x v="197"/>
    <n v="5.0632911392405111"/>
    <n v="0"/>
    <x v="2"/>
    <m/>
    <d v="1899-12-30T00:00:00"/>
    <d v="1899-12-30T00:00:00"/>
    <d v="1899-12-30T05:10:28"/>
    <d v="1899-12-30T06:02:52"/>
    <d v="1899-12-30T02:35:14"/>
    <d v="1899-12-30T03:01:26"/>
    <n v="2377"/>
    <x v="13"/>
    <x v="3"/>
    <n v="201406"/>
    <n v="23"/>
    <n v="0"/>
    <n v="1"/>
  </r>
  <r>
    <d v="2014-06-01T00:00:00"/>
    <d v="2014-06-01T00:00:00"/>
    <x v="19"/>
    <n v="1"/>
    <n v="0"/>
    <n v="13"/>
    <n v="20"/>
    <d v="1899-12-30T00:13:20"/>
    <d v="1899-12-30T00:13:20"/>
    <s v="Ghost"/>
    <x v="197"/>
    <n v="4.5000000000000027"/>
    <n v="0"/>
    <x v="2"/>
    <m/>
    <d v="1899-12-30T00:00:00"/>
    <d v="1899-12-30T00:00:00"/>
    <d v="1899-12-30T05:49:20"/>
    <d v="1899-12-30T06:41:44"/>
    <d v="1899-12-30T02:54:40"/>
    <d v="1899-12-30T03:20:52"/>
    <n v="2591"/>
    <x v="13"/>
    <x v="3"/>
    <n v="201406"/>
    <n v="23"/>
    <n v="0"/>
    <n v="1"/>
  </r>
  <r>
    <d v="2014-06-01T00:00:00"/>
    <d v="2014-06-01T00:00:00"/>
    <x v="20"/>
    <n v="1"/>
    <n v="0"/>
    <n v="10"/>
    <n v="33"/>
    <d v="1899-12-30T00:10:33"/>
    <d v="1899-12-30T00:10:33"/>
    <s v="Ghost"/>
    <x v="197"/>
    <n v="5.6872037914691989"/>
    <n v="0"/>
    <x v="2"/>
    <m/>
    <d v="1899-12-30T00:00:00"/>
    <d v="1899-12-30T00:00:00"/>
    <d v="1899-12-30T04:36:25"/>
    <d v="1899-12-30T05:28:49"/>
    <d v="1899-12-30T02:18:12"/>
    <d v="1899-12-30T02:44:24"/>
    <n v="1815"/>
    <x v="13"/>
    <x v="3"/>
    <n v="201406"/>
    <n v="23"/>
    <n v="0"/>
    <n v="1"/>
  </r>
  <r>
    <d v="2014-06-01T00:00:00"/>
    <d v="2014-06-01T00:00:00"/>
    <x v="3"/>
    <n v="0.01"/>
    <n v="0"/>
    <n v="3"/>
    <n v="2"/>
    <d v="1899-12-30T00:03:02"/>
    <d v="1899-12-30T05:03:20"/>
    <s v="Ghost"/>
    <x v="197"/>
    <n v="0.19780219780219796"/>
    <n v="0"/>
    <x v="2"/>
    <m/>
    <d v="1899-12-30T00:00:00"/>
    <d v="1899-12-30T00:00:00"/>
    <d v="1900-01-04T12:27:20"/>
    <d v="1900-01-04T13:19:44"/>
    <d v="1900-01-01T18:13:40"/>
    <d v="1900-01-01T18:39:52"/>
    <n v="3119"/>
    <x v="13"/>
    <x v="3"/>
    <n v="201406"/>
    <n v="23"/>
    <n v="0"/>
    <n v="1"/>
  </r>
  <r>
    <d v="2014-06-01T00:00:00"/>
    <d v="2014-06-01T00:00:00"/>
    <x v="4"/>
    <n v="0.01"/>
    <n v="0"/>
    <n v="3"/>
    <n v="0"/>
    <d v="1899-12-30T00:03:00"/>
    <d v="1899-12-30T05:00:00"/>
    <s v="Ghost"/>
    <x v="197"/>
    <n v="0.20000000000000018"/>
    <n v="0"/>
    <x v="2"/>
    <m/>
    <d v="1899-12-30T00:00:00"/>
    <d v="1899-12-30T00:00:00"/>
    <d v="1900-01-04T11:00:00"/>
    <d v="1900-01-04T11:52:24"/>
    <d v="1900-01-01T17:30:00"/>
    <d v="1900-01-01T17:56:12"/>
    <n v="3118"/>
    <x v="13"/>
    <x v="3"/>
    <n v="201406"/>
    <n v="23"/>
    <n v="0"/>
    <n v="1"/>
  </r>
  <r>
    <d v="2014-06-02T00:00:00"/>
    <d v="2014-06-02T00:00:00"/>
    <x v="1"/>
    <n v="8"/>
    <n v="0"/>
    <n v="26"/>
    <n v="30"/>
    <d v="1899-12-30T00:26:30"/>
    <d v="1899-12-30T00:03:19"/>
    <s v="YNHH"/>
    <x v="303"/>
    <n v="18.113207547169825"/>
    <n v="0"/>
    <x v="13"/>
    <m/>
    <d v="1899-12-30T06:11:00"/>
    <d v="1899-12-30T03:05:30"/>
    <d v="1899-12-30T01:26:47"/>
    <d v="1899-12-30T02:19:11"/>
    <d v="1899-12-30T00:43:24"/>
    <d v="1899-12-30T01:09:36"/>
    <n v="216"/>
    <x v="13"/>
    <x v="3"/>
    <n v="201406"/>
    <n v="23"/>
    <n v="0"/>
    <n v="2"/>
  </r>
  <r>
    <d v="2014-06-03T00:00:00"/>
    <d v="2014-06-03T00:00:00"/>
    <x v="1"/>
    <n v="20.6"/>
    <n v="1"/>
    <n v="26"/>
    <n v="22"/>
    <d v="1899-12-30T01:26:22"/>
    <d v="1899-12-30T00:04:12"/>
    <s v="Ciocci"/>
    <x v="375"/>
    <n v="14.311076804322665"/>
    <n v="0"/>
    <x v="6"/>
    <s v="http://app.strava.com/activities/148938504"/>
    <d v="1899-12-30T07:49:34"/>
    <d v="1899-12-30T03:54:47"/>
    <d v="1899-12-30T01:49:51"/>
    <d v="1899-12-30T02:42:15"/>
    <d v="1899-12-30T00:54:55"/>
    <d v="1899-12-30T01:21:07"/>
    <n v="508"/>
    <x v="13"/>
    <x v="3"/>
    <n v="201406"/>
    <n v="23"/>
    <n v="0"/>
    <n v="3"/>
  </r>
  <r>
    <d v="2014-06-03T00:00:00"/>
    <d v="2014-06-03T00:00:00"/>
    <x v="1"/>
    <n v="20.2"/>
    <n v="1"/>
    <n v="19"/>
    <n v="17"/>
    <d v="1899-12-30T01:19:17"/>
    <d v="1899-12-30T00:03:55"/>
    <s v="Ciocci"/>
    <x v="376"/>
    <n v="15.286945553920548"/>
    <n v="0"/>
    <x v="2"/>
    <s v="http://app.strava.com/activities/149212070"/>
    <d v="1899-12-30T07:19:35"/>
    <d v="1899-12-30T03:39:48"/>
    <d v="1899-12-30T01:42:50"/>
    <d v="1899-12-30T02:35:14"/>
    <d v="1899-12-30T00:51:25"/>
    <d v="1899-12-30T01:17:37"/>
    <n v="399"/>
    <x v="13"/>
    <x v="3"/>
    <n v="201406"/>
    <n v="23"/>
    <n v="0"/>
    <n v="3"/>
  </r>
  <r>
    <d v="2014-06-04T00:00:00"/>
    <d v="2014-06-04T00:00:00"/>
    <x v="0"/>
    <n v="1"/>
    <n v="0"/>
    <n v="38"/>
    <n v="20"/>
    <d v="1899-12-30T00:38:20"/>
    <d v="1899-12-30T00:38:20"/>
    <s v="Lake"/>
    <x v="320"/>
    <n v="1.5652173913043488"/>
    <n v="0"/>
    <x v="14"/>
    <m/>
    <d v="1899-12-30T01:32:00"/>
    <d v="1899-12-30T00:46:00"/>
    <d v="1899-12-30T16:44:20"/>
    <d v="1899-12-30T17:36:44"/>
    <d v="1899-12-30T08:22:10"/>
    <d v="1899-12-30T08:48:22"/>
    <n v="2958"/>
    <x v="13"/>
    <x v="3"/>
    <n v="201406"/>
    <n v="23"/>
    <n v="0"/>
    <n v="4"/>
  </r>
  <r>
    <d v="2014-06-05T00:00:00"/>
    <d v="2014-06-05T00:00:00"/>
    <x v="2"/>
    <n v="1.6"/>
    <n v="0"/>
    <n v="17"/>
    <n v="35"/>
    <d v="1899-12-30T00:17:35"/>
    <d v="1899-12-30T00:10:59"/>
    <s v="Kinvara4"/>
    <x v="386"/>
    <n v="5.4597156398104323"/>
    <n v="0"/>
    <x v="35"/>
    <m/>
    <d v="1899-12-30T04:47:56"/>
    <d v="1899-12-30T02:23:58"/>
    <d v="1899-12-30T04:47:56"/>
    <d v="1899-12-30T05:40:20"/>
    <d v="1899-12-30T02:23:58"/>
    <d v="1899-12-30T02:50:10"/>
    <n v="2044"/>
    <x v="13"/>
    <x v="3"/>
    <n v="201406"/>
    <n v="23"/>
    <n v="0"/>
    <n v="5"/>
  </r>
  <r>
    <d v="2014-06-06T00:00:00"/>
    <d v="2014-06-06T00:00:00"/>
    <x v="2"/>
    <n v="2.8"/>
    <n v="0"/>
    <n v="27"/>
    <n v="35"/>
    <d v="1899-12-30T00:27:35"/>
    <d v="1899-12-30T00:09:51"/>
    <s v="G2host"/>
    <x v="387"/>
    <n v="6.0906344410876176"/>
    <n v="0"/>
    <x v="14"/>
    <s v="http://app.strava.com/activities/150242027"/>
    <d v="1899-12-30T04:18:06"/>
    <d v="1899-12-30T02:09:03"/>
    <d v="1899-12-30T04:18:06"/>
    <d v="1899-12-30T05:10:30"/>
    <d v="1899-12-30T02:09:03"/>
    <d v="1899-12-30T02:35:15"/>
    <n v="1298"/>
    <x v="13"/>
    <x v="3"/>
    <n v="201406"/>
    <n v="23"/>
    <n v="0"/>
    <n v="6"/>
  </r>
  <r>
    <d v="2014-06-08T00:00:00"/>
    <d v="2014-06-08T00:00:00"/>
    <x v="1"/>
    <n v="69.599999999999994"/>
    <n v="4"/>
    <n v="20"/>
    <n v="11"/>
    <d v="1899-12-30T04:20:11"/>
    <d v="1899-12-30T00:03:44"/>
    <s v="ElderShiv"/>
    <x v="388"/>
    <n v="16.050220998014233"/>
    <n v="0"/>
    <x v="14"/>
    <s v="http://app.strava.com/activities/151015636"/>
    <d v="1899-12-30T06:58:41"/>
    <d v="1899-12-30T03:29:21"/>
    <d v="1899-12-30T01:37:57"/>
    <d v="1899-12-30T02:30:21"/>
    <d v="1899-12-30T00:48:58"/>
    <d v="1899-12-30T01:15:10"/>
    <n v="332"/>
    <x v="13"/>
    <x v="3"/>
    <n v="201406"/>
    <n v="24"/>
    <n v="1"/>
    <n v="8"/>
  </r>
  <r>
    <d v="2014-06-09T00:00:00"/>
    <d v="2014-06-09T00:00:00"/>
    <x v="2"/>
    <n v="1"/>
    <n v="0"/>
    <n v="9"/>
    <n v="50"/>
    <d v="1899-12-30T00:09:50"/>
    <d v="1899-12-30T00:09:50"/>
    <s v="G2host"/>
    <x v="274"/>
    <n v="6.1016949152542415"/>
    <n v="0"/>
    <x v="13"/>
    <m/>
    <d v="1899-12-30T04:17:38"/>
    <d v="1899-12-30T02:08:49"/>
    <d v="1899-12-30T04:17:38"/>
    <d v="1899-12-30T05:10:02"/>
    <d v="1899-12-30T02:08:49"/>
    <d v="1899-12-30T02:35:01"/>
    <n v="1276"/>
    <x v="13"/>
    <x v="3"/>
    <n v="201406"/>
    <n v="24"/>
    <n v="0"/>
    <n v="9"/>
  </r>
  <r>
    <d v="2014-06-10T00:00:00"/>
    <d v="2014-06-10T00:00:00"/>
    <x v="1"/>
    <n v="20.5"/>
    <n v="1"/>
    <n v="21"/>
    <n v="1"/>
    <d v="1899-12-30T01:21:01"/>
    <d v="1899-12-30T00:03:57"/>
    <s v="Ciocci"/>
    <x v="375"/>
    <n v="15.182061304258397"/>
    <n v="0"/>
    <x v="35"/>
    <s v="http://app.strava.com/activities/151776890"/>
    <d v="1899-12-30T07:22:38"/>
    <d v="1899-12-30T03:41:19"/>
    <d v="1899-12-30T01:43:33"/>
    <d v="1899-12-30T02:35:57"/>
    <d v="1899-12-30T00:51:46"/>
    <d v="1899-12-30T01:17:58"/>
    <n v="410"/>
    <x v="13"/>
    <x v="3"/>
    <n v="201406"/>
    <n v="24"/>
    <n v="0"/>
    <n v="10"/>
  </r>
  <r>
    <d v="2014-06-12T00:00:00"/>
    <d v="2014-06-12T00:00:00"/>
    <x v="2"/>
    <n v="1"/>
    <n v="0"/>
    <n v="9"/>
    <n v="27"/>
    <d v="1899-12-30T00:09:27"/>
    <d v="1899-12-30T00:09:27"/>
    <s v="G2host"/>
    <x v="274"/>
    <n v="6.3492063492063542"/>
    <n v="0"/>
    <x v="13"/>
    <m/>
    <d v="1899-12-30T04:07:35"/>
    <d v="1899-12-30T02:03:48"/>
    <d v="1899-12-30T04:07:35"/>
    <d v="1899-12-30T04:59:59"/>
    <d v="1899-12-30T02:03:48"/>
    <d v="1899-12-30T02:30:00"/>
    <n v="997"/>
    <x v="13"/>
    <x v="3"/>
    <n v="201406"/>
    <n v="24"/>
    <n v="1"/>
    <n v="12"/>
  </r>
  <r>
    <d v="2014-06-12T00:00:00"/>
    <d v="2014-06-12T00:00:00"/>
    <x v="1"/>
    <n v="9.1999999999999993"/>
    <n v="0"/>
    <n v="25"/>
    <n v="33"/>
    <d v="1899-12-30T00:25:33"/>
    <d v="1899-12-30T00:02:47"/>
    <s v="YNHH"/>
    <x v="303"/>
    <n v="21.604696673189839"/>
    <n v="0"/>
    <x v="13"/>
    <m/>
    <d v="1899-12-30T05:11:03"/>
    <d v="1899-12-30T02:35:31"/>
    <d v="1899-12-30T01:12:46"/>
    <d v="1899-12-30T02:05:10"/>
    <d v="1899-12-30T00:36:23"/>
    <d v="1899-12-30T01:02:35"/>
    <n v="103"/>
    <x v="13"/>
    <x v="3"/>
    <n v="201406"/>
    <n v="24"/>
    <n v="0"/>
    <n v="12"/>
  </r>
  <r>
    <d v="2014-06-13T00:00:00"/>
    <d v="2014-06-13T00:00:00"/>
    <x v="1"/>
    <n v="7.6"/>
    <n v="0"/>
    <n v="20"/>
    <n v="0"/>
    <d v="1899-12-30T00:20:00"/>
    <d v="1899-12-30T00:02:38"/>
    <s v="YNHH"/>
    <x v="303"/>
    <n v="22.800000000000018"/>
    <n v="0"/>
    <x v="13"/>
    <m/>
    <d v="1899-12-30T04:54:44"/>
    <d v="1899-12-30T02:27:22"/>
    <d v="1899-12-30T01:08:57"/>
    <d v="1899-12-30T02:01:21"/>
    <d v="1899-12-30T00:34:28"/>
    <d v="1899-12-30T01:00:40"/>
    <n v="63"/>
    <x v="13"/>
    <x v="3"/>
    <n v="201406"/>
    <n v="24"/>
    <n v="0"/>
    <n v="13"/>
  </r>
  <r>
    <d v="2014-06-14T00:00:00"/>
    <d v="2014-06-14T00:00:00"/>
    <x v="0"/>
    <n v="1"/>
    <n v="0"/>
    <n v="33"/>
    <n v="28"/>
    <d v="1899-12-30T00:33:28"/>
    <d v="1899-12-30T00:33:28"/>
    <s v="Lake"/>
    <x v="19"/>
    <n v="1.7928286852589654"/>
    <n v="0"/>
    <x v="14"/>
    <m/>
    <d v="1899-12-30T01:20:19"/>
    <d v="1899-12-30T00:40:10"/>
    <d v="1899-12-30T14:36:50"/>
    <d v="1899-12-30T15:29:14"/>
    <d v="1899-12-30T07:18:25"/>
    <d v="1899-12-30T07:44:37"/>
    <n v="2817"/>
    <x v="13"/>
    <x v="3"/>
    <n v="201406"/>
    <n v="24"/>
    <n v="0"/>
    <n v="14"/>
  </r>
  <r>
    <d v="2014-06-14T00:00:00"/>
    <d v="2014-06-14T00:00:00"/>
    <x v="1"/>
    <n v="25"/>
    <n v="1"/>
    <n v="20"/>
    <n v="49"/>
    <d v="1899-12-30T01:20:49"/>
    <d v="1899-12-30T00:03:14"/>
    <s v="ElderShiv"/>
    <x v="19"/>
    <n v="18.560527943905974"/>
    <n v="0"/>
    <x v="14"/>
    <m/>
    <d v="1899-12-30T06:02:04"/>
    <d v="1899-12-30T03:01:02"/>
    <d v="1899-12-30T01:24:42"/>
    <d v="1899-12-30T02:17:06"/>
    <d v="1899-12-30T00:42:21"/>
    <d v="1899-12-30T01:08:33"/>
    <n v="206"/>
    <x v="13"/>
    <x v="3"/>
    <n v="201406"/>
    <n v="24"/>
    <n v="0"/>
    <n v="14"/>
  </r>
  <r>
    <d v="2014-06-14T00:00:00"/>
    <d v="2014-06-14T00:00:00"/>
    <x v="2"/>
    <n v="6.2"/>
    <n v="0"/>
    <n v="57"/>
    <n v="28"/>
    <d v="1899-12-30T00:57:28"/>
    <d v="1899-12-30T00:09:16"/>
    <s v="Ghost"/>
    <x v="19"/>
    <n v="6.4733178654292383"/>
    <n v="0"/>
    <x v="14"/>
    <m/>
    <d v="1899-12-30T04:02:51"/>
    <d v="1899-12-30T02:01:25"/>
    <d v="1899-12-30T04:02:51"/>
    <d v="1899-12-30T04:55:15"/>
    <d v="1899-12-30T02:01:25"/>
    <d v="1899-12-30T02:27:37"/>
    <n v="905"/>
    <x v="13"/>
    <x v="3"/>
    <n v="201406"/>
    <n v="24"/>
    <n v="0"/>
    <n v="14"/>
  </r>
  <r>
    <d v="2014-06-14T00:00:00"/>
    <d v="2014-06-14T00:00:00"/>
    <x v="3"/>
    <n v="1"/>
    <n v="0"/>
    <n v="2"/>
    <n v="52"/>
    <d v="1899-12-30T00:02:52"/>
    <d v="1899-12-30T00:02:52"/>
    <s v="Ghost"/>
    <x v="19"/>
    <n v="20.930232558139551"/>
    <n v="0"/>
    <x v="0"/>
    <m/>
    <d v="1899-12-30T00:00:00"/>
    <d v="1899-12-30T00:00:00"/>
    <d v="1899-12-30T01:15:06"/>
    <d v="1899-12-30T02:07:30"/>
    <d v="1899-12-30T00:37:33"/>
    <d v="1899-12-30T01:03:45"/>
    <n v="143"/>
    <x v="13"/>
    <x v="3"/>
    <n v="201406"/>
    <n v="24"/>
    <n v="0"/>
    <n v="14"/>
  </r>
  <r>
    <d v="2014-06-14T00:00:00"/>
    <d v="2014-06-14T00:00:00"/>
    <x v="4"/>
    <n v="1"/>
    <n v="0"/>
    <n v="1"/>
    <n v="56"/>
    <d v="1899-12-30T00:01:56"/>
    <d v="1899-12-30T00:01:56"/>
    <s v="Ghost"/>
    <x v="19"/>
    <n v="31.034482758620715"/>
    <n v="0"/>
    <x v="0"/>
    <m/>
    <d v="1899-12-30T00:00:00"/>
    <d v="1899-12-30T00:00:00"/>
    <d v="1899-12-30T00:50:39"/>
    <d v="1899-12-30T01:43:03"/>
    <d v="1899-12-30T00:25:20"/>
    <d v="1899-12-30T00:51:32"/>
    <n v="10"/>
    <x v="13"/>
    <x v="3"/>
    <n v="201406"/>
    <n v="24"/>
    <n v="0"/>
    <n v="14"/>
  </r>
  <r>
    <d v="2014-06-15T00:00:00"/>
    <d v="2014-06-15T00:00:00"/>
    <x v="2"/>
    <n v="3.5"/>
    <n v="0"/>
    <n v="38"/>
    <n v="30"/>
    <d v="1899-12-30T00:38:30"/>
    <d v="1899-12-30T00:11:00"/>
    <s v="Altera3"/>
    <x v="17"/>
    <n v="5.4545454545454586"/>
    <n v="0"/>
    <x v="2"/>
    <s v="http://app.strava.com/activities/154230784"/>
    <d v="1899-12-30T04:48:12"/>
    <d v="1899-12-30T02:24:06"/>
    <d v="1899-12-30T04:48:12"/>
    <d v="1899-12-30T05:40:36"/>
    <d v="1899-12-30T02:24:06"/>
    <d v="1899-12-30T02:50:18"/>
    <n v="2055"/>
    <x v="13"/>
    <x v="3"/>
    <n v="201406"/>
    <n v="25"/>
    <n v="0"/>
    <n v="15"/>
  </r>
  <r>
    <d v="2014-06-16T00:00:00"/>
    <d v="2014-06-16T00:00:00"/>
    <x v="2"/>
    <n v="4.3"/>
    <n v="0"/>
    <n v="39"/>
    <n v="25"/>
    <d v="1899-12-30T00:39:25"/>
    <d v="1899-12-30T00:09:10"/>
    <s v="G2host"/>
    <x v="274"/>
    <n v="6.5454545454545512"/>
    <n v="0"/>
    <x v="13"/>
    <m/>
    <d v="1899-12-30T04:00:10"/>
    <d v="1899-12-30T02:00:05"/>
    <d v="1899-12-30T04:00:10"/>
    <d v="1899-12-30T04:52:34"/>
    <d v="1899-12-30T02:00:05"/>
    <d v="1899-12-30T02:26:17"/>
    <n v="862"/>
    <x v="13"/>
    <x v="3"/>
    <n v="201406"/>
    <n v="25"/>
    <n v="0"/>
    <n v="16"/>
  </r>
  <r>
    <d v="2014-06-17T00:00:00"/>
    <d v="2014-06-17T00:00:00"/>
    <x v="1"/>
    <n v="20.3"/>
    <n v="1"/>
    <n v="18"/>
    <n v="41"/>
    <d v="1899-12-30T01:18:41"/>
    <d v="1899-12-30T00:03:53"/>
    <s v="Ciocci"/>
    <x v="375"/>
    <n v="15.47977123490787"/>
    <n v="0"/>
    <x v="14"/>
    <s v="http://app.strava.com/activities/154604112"/>
    <d v="1899-12-30T07:14:07"/>
    <d v="1899-12-30T03:37:03"/>
    <d v="1899-12-30T01:41:33"/>
    <d v="1899-12-30T02:33:57"/>
    <d v="1899-12-30T00:50:47"/>
    <d v="1899-12-30T01:16:59"/>
    <n v="382"/>
    <x v="13"/>
    <x v="3"/>
    <n v="201406"/>
    <n v="25"/>
    <n v="0"/>
    <n v="17"/>
  </r>
  <r>
    <d v="2014-06-17T00:00:00"/>
    <d v="2014-06-17T00:00:00"/>
    <x v="1"/>
    <n v="20.3"/>
    <n v="1"/>
    <n v="10"/>
    <n v="48"/>
    <d v="1899-12-30T01:10:48"/>
    <d v="1899-12-30T00:03:29"/>
    <s v="Ciocci"/>
    <x v="376"/>
    <n v="17.203389830508488"/>
    <n v="0"/>
    <x v="14"/>
    <s v="http://app.strava.com/activities/154890532"/>
    <d v="1899-12-30T06:30:37"/>
    <d v="1899-12-30T03:15:19"/>
    <d v="1899-12-30T01:31:23"/>
    <d v="1899-12-30T02:23:47"/>
    <d v="1899-12-30T00:45:41"/>
    <d v="1899-12-30T01:11:53"/>
    <n v="257"/>
    <x v="13"/>
    <x v="3"/>
    <n v="201406"/>
    <n v="25"/>
    <n v="0"/>
    <n v="17"/>
  </r>
  <r>
    <d v="2014-06-18T00:00:00"/>
    <d v="2014-06-18T00:00:00"/>
    <x v="0"/>
    <n v="0.61"/>
    <n v="0"/>
    <n v="27"/>
    <n v="0"/>
    <d v="1899-12-30T00:27:00"/>
    <d v="1899-12-30T00:44:16"/>
    <s v="Lake"/>
    <x v="17"/>
    <n v="1.3555555555555567"/>
    <n v="0"/>
    <x v="14"/>
    <m/>
    <d v="1899-12-30T01:46:14"/>
    <d v="1899-12-30T00:53:07"/>
    <d v="1899-12-30T19:19:40"/>
    <d v="1899-12-30T20:12:04"/>
    <d v="1899-12-30T09:39:50"/>
    <d v="1899-12-30T10:06:02"/>
    <n v="3063"/>
    <x v="13"/>
    <x v="3"/>
    <n v="201406"/>
    <n v="25"/>
    <n v="0"/>
    <n v="18"/>
  </r>
  <r>
    <d v="2014-06-18T00:00:00"/>
    <d v="2014-06-18T00:00:00"/>
    <x v="2"/>
    <n v="3.28"/>
    <n v="0"/>
    <n v="30"/>
    <n v="26"/>
    <d v="1899-12-30T00:30:26"/>
    <d v="1899-12-30T00:09:17"/>
    <s v="G2host"/>
    <x v="274"/>
    <n v="6.4665936473165431"/>
    <n v="0"/>
    <x v="13"/>
    <m/>
    <d v="1899-12-30T04:03:06"/>
    <d v="1899-12-30T02:01:33"/>
    <d v="1899-12-30T04:03:06"/>
    <d v="1899-12-30T04:55:30"/>
    <d v="1899-12-30T02:01:33"/>
    <d v="1899-12-30T02:27:45"/>
    <n v="911"/>
    <x v="13"/>
    <x v="3"/>
    <n v="201406"/>
    <n v="25"/>
    <n v="0"/>
    <n v="18"/>
  </r>
  <r>
    <d v="2014-06-19T00:00:00"/>
    <d v="2014-06-19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d v="1899-12-30T01:11:27"/>
    <d v="1899-12-30T02:03:51"/>
    <d v="1899-12-30T00:35:44"/>
    <d v="1899-12-30T01:01:56"/>
    <n v="89"/>
    <x v="13"/>
    <x v="3"/>
    <n v="201406"/>
    <n v="25"/>
    <n v="0"/>
    <n v="19"/>
  </r>
  <r>
    <d v="2014-06-20T00:00:00"/>
    <d v="2014-06-20T00:00:00"/>
    <x v="2"/>
    <n v="7"/>
    <n v="1"/>
    <n v="18"/>
    <n v="4"/>
    <d v="1899-12-30T01:18:04"/>
    <d v="1899-12-30T00:11:09"/>
    <s v="Ghost"/>
    <x v="17"/>
    <n v="5.3800170794193045"/>
    <n v="0"/>
    <x v="14"/>
    <s v="http://app.strava.com/activities/155804364"/>
    <d v="1899-12-30T04:52:12"/>
    <d v="1899-12-30T02:26:06"/>
    <d v="1899-12-30T04:52:12"/>
    <d v="1899-12-30T05:44:36"/>
    <d v="1899-12-30T02:26:06"/>
    <d v="1899-12-30T02:52:18"/>
    <n v="2141"/>
    <x v="13"/>
    <x v="3"/>
    <n v="201406"/>
    <n v="25"/>
    <n v="0"/>
    <n v="20"/>
  </r>
  <r>
    <d v="2014-06-20T00:00:00"/>
    <d v="2014-06-20T00:00:00"/>
    <x v="2"/>
    <n v="5"/>
    <n v="0"/>
    <n v="49"/>
    <n v="48"/>
    <d v="1899-12-30T00:49:48"/>
    <d v="1899-12-30T00:09:58"/>
    <s v="G2host"/>
    <x v="378"/>
    <n v="6.0240963855421734"/>
    <n v="0"/>
    <x v="14"/>
    <s v="http://app.strava.com/activities/155903601"/>
    <d v="1899-12-30T04:20:57"/>
    <d v="1899-12-30T02:10:29"/>
    <d v="1899-12-30T04:20:57"/>
    <d v="1899-12-30T05:13:21"/>
    <d v="1899-12-30T02:10:29"/>
    <d v="1899-12-30T02:36:41"/>
    <n v="1375"/>
    <x v="13"/>
    <x v="3"/>
    <n v="201406"/>
    <n v="25"/>
    <n v="0"/>
    <n v="20"/>
  </r>
  <r>
    <d v="2014-06-22T00:00:00"/>
    <d v="2014-06-22T00:00:00"/>
    <x v="2"/>
    <n v="6.75"/>
    <n v="1"/>
    <n v="8"/>
    <n v="36"/>
    <d v="1899-12-30T01:08:36"/>
    <d v="1899-12-30T00:10:10"/>
    <s v="Ghost"/>
    <x v="389"/>
    <n v="5.9037900874635616"/>
    <n v="0"/>
    <x v="14"/>
    <s v="http://app.strava.com/activities/156697591"/>
    <d v="1899-12-30T04:26:16"/>
    <d v="1899-12-30T02:13:08"/>
    <d v="1899-12-30T04:26:16"/>
    <d v="1899-12-30T05:18:40"/>
    <d v="1899-12-30T02:13:08"/>
    <d v="1899-12-30T02:39:20"/>
    <n v="1525"/>
    <x v="13"/>
    <x v="3"/>
    <n v="201406"/>
    <n v="26"/>
    <n v="1"/>
    <n v="22"/>
  </r>
  <r>
    <d v="2014-06-22T00:00:00"/>
    <d v="2014-06-22T00:00:00"/>
    <x v="1"/>
    <n v="4.2"/>
    <n v="0"/>
    <n v="30"/>
    <n v="44"/>
    <d v="1899-12-30T00:30:44"/>
    <d v="1899-12-30T00:07:19"/>
    <s v="MV"/>
    <x v="390"/>
    <n v="8.1995661605206145"/>
    <n v="0"/>
    <x v="14"/>
    <s v="http://app.strava.com/activities/156880577"/>
    <d v="1899-12-30T13:39:33"/>
    <d v="1899-12-30T06:49:47"/>
    <d v="1899-12-30T03:11:43"/>
    <d v="1899-12-30T04:04:07"/>
    <d v="1899-12-30T01:35:52"/>
    <d v="1899-12-30T02:02:04"/>
    <n v="707"/>
    <x v="13"/>
    <x v="3"/>
    <n v="201406"/>
    <n v="26"/>
    <n v="0"/>
    <n v="22"/>
  </r>
  <r>
    <d v="2014-06-23T00:00:00"/>
    <d v="2014-06-23T00:00:00"/>
    <x v="1"/>
    <n v="6"/>
    <n v="0"/>
    <n v="38"/>
    <n v="55"/>
    <d v="1899-12-30T00:38:55"/>
    <d v="1899-12-30T00:06:29"/>
    <s v="MV"/>
    <x v="391"/>
    <n v="9.2505353319057892"/>
    <n v="0"/>
    <x v="14"/>
    <s v="http://app.strava.com/activities/157153774"/>
    <d v="1899-12-30T12:06:27"/>
    <d v="1899-12-30T06:03:13"/>
    <d v="1899-12-30T02:49:56"/>
    <d v="1899-12-30T03:42:20"/>
    <d v="1899-12-30T01:24:58"/>
    <d v="1899-12-30T01:51:10"/>
    <n v="696"/>
    <x v="13"/>
    <x v="3"/>
    <n v="201406"/>
    <n v="26"/>
    <n v="0"/>
    <n v="23"/>
  </r>
  <r>
    <d v="2014-06-23T00:00:00"/>
    <d v="2014-06-23T00:00:00"/>
    <x v="1"/>
    <n v="5.7"/>
    <n v="0"/>
    <n v="40"/>
    <n v="11"/>
    <d v="1899-12-30T00:40:11"/>
    <d v="1899-12-30T00:07:03"/>
    <s v="MV"/>
    <x v="392"/>
    <n v="8.5109912899212006"/>
    <n v="0"/>
    <x v="14"/>
    <s v="http://app.strava.com/activities/157189138"/>
    <d v="1899-12-30T13:09:34"/>
    <d v="1899-12-30T06:34:47"/>
    <d v="1899-12-30T03:04:42"/>
    <d v="1899-12-30T03:57:06"/>
    <d v="1899-12-30T01:32:21"/>
    <d v="1899-12-30T01:58:33"/>
    <n v="703"/>
    <x v="13"/>
    <x v="3"/>
    <n v="201406"/>
    <n v="26"/>
    <n v="0"/>
    <n v="23"/>
  </r>
  <r>
    <d v="2014-06-23T00:00:00"/>
    <d v="2014-06-23T00:00:00"/>
    <x v="1"/>
    <n v="5.7"/>
    <n v="0"/>
    <n v="40"/>
    <n v="0"/>
    <d v="1899-12-30T00:40:00"/>
    <d v="1899-12-30T00:07:01"/>
    <s v="MV"/>
    <x v="393"/>
    <n v="8.5500000000000078"/>
    <n v="0"/>
    <x v="14"/>
    <m/>
    <d v="1899-12-30T13:05:58"/>
    <d v="1899-12-30T06:32:59"/>
    <d v="1899-12-30T03:03:52"/>
    <d v="1899-12-30T03:56:16"/>
    <d v="1899-12-30T01:31:56"/>
    <d v="1899-12-30T01:58:08"/>
    <n v="702"/>
    <x v="13"/>
    <x v="3"/>
    <n v="201406"/>
    <n v="26"/>
    <n v="0"/>
    <n v="23"/>
  </r>
  <r>
    <d v="2014-06-24T00:00:00"/>
    <d v="2014-06-24T00:00:00"/>
    <x v="2"/>
    <n v="6.3"/>
    <n v="1"/>
    <n v="4"/>
    <n v="3"/>
    <d v="1899-12-30T01:04:03"/>
    <d v="1899-12-30T00:10:10"/>
    <s v="Ghost"/>
    <x v="389"/>
    <n v="5.9016393442623007"/>
    <n v="0"/>
    <x v="14"/>
    <s v="http://app.strava.com/activities/157542754"/>
    <d v="1899-12-30T04:26:22"/>
    <d v="1899-12-30T02:13:11"/>
    <d v="1899-12-30T04:26:22"/>
    <d v="1899-12-30T05:18:46"/>
    <d v="1899-12-30T02:13:11"/>
    <d v="1899-12-30T02:39:23"/>
    <n v="1526"/>
    <x v="13"/>
    <x v="3"/>
    <n v="201406"/>
    <n v="26"/>
    <n v="0"/>
    <n v="24"/>
  </r>
  <r>
    <d v="2014-06-25T00:00:00"/>
    <d v="2014-06-25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d v="1899-12-30T01:13:22"/>
    <d v="1899-12-30T02:05:46"/>
    <d v="1899-12-30T00:36:41"/>
    <d v="1899-12-30T01:02:53"/>
    <n v="113"/>
    <x v="13"/>
    <x v="3"/>
    <n v="201406"/>
    <n v="26"/>
    <n v="0"/>
    <n v="25"/>
  </r>
  <r>
    <d v="2014-06-25T00:00:00"/>
    <d v="2014-06-25T00:00:00"/>
    <x v="2"/>
    <n v="3.75"/>
    <n v="0"/>
    <n v="35"/>
    <n v="0"/>
    <d v="1899-12-30T00:35:00"/>
    <d v="1899-12-30T00:09:20"/>
    <s v="G2host"/>
    <x v="274"/>
    <n v="6.4285714285714342"/>
    <n v="0"/>
    <x v="13"/>
    <m/>
    <d v="1899-12-30T04:04:32"/>
    <d v="1899-12-30T02:02:16"/>
    <d v="1899-12-30T04:04:32"/>
    <d v="1899-12-30T04:56:56"/>
    <d v="1899-12-30T02:02:16"/>
    <d v="1899-12-30T02:28:28"/>
    <n v="940"/>
    <x v="13"/>
    <x v="3"/>
    <n v="201406"/>
    <n v="26"/>
    <n v="0"/>
    <n v="25"/>
  </r>
  <r>
    <d v="2014-06-26T00:00:00"/>
    <d v="2014-06-26T00:00:00"/>
    <x v="1"/>
    <n v="20.3"/>
    <n v="1"/>
    <n v="18"/>
    <n v="49"/>
    <d v="1899-12-30T01:18:49"/>
    <d v="1899-12-30T00:03:53"/>
    <s v="Ciocci"/>
    <x v="375"/>
    <n v="15.453584267286967"/>
    <n v="0"/>
    <x v="37"/>
    <m/>
    <d v="1899-12-30T07:14:51"/>
    <d v="1899-12-30T03:37:26"/>
    <d v="1899-12-30T01:41:43"/>
    <d v="1899-12-30T02:34:07"/>
    <d v="1899-12-30T00:50:52"/>
    <d v="1899-12-30T01:17:04"/>
    <n v="385"/>
    <x v="13"/>
    <x v="3"/>
    <n v="201406"/>
    <n v="26"/>
    <n v="0"/>
    <n v="26"/>
  </r>
  <r>
    <d v="2014-06-26T00:00:00"/>
    <d v="2014-06-26T00:00:00"/>
    <x v="1"/>
    <n v="25.7"/>
    <n v="1"/>
    <n v="43"/>
    <n v="0"/>
    <d v="1899-12-30T01:43:00"/>
    <d v="1899-12-30T00:04:00"/>
    <s v="Ciocci"/>
    <x v="394"/>
    <n v="14.970873786407775"/>
    <n v="0"/>
    <x v="7"/>
    <m/>
    <d v="1899-12-30T07:28:52"/>
    <d v="1899-12-30T03:44:26"/>
    <d v="1899-12-30T01:45:00"/>
    <d v="1899-12-30T02:37:24"/>
    <d v="1899-12-30T00:52:30"/>
    <d v="1899-12-30T01:18:42"/>
    <n v="446"/>
    <x v="13"/>
    <x v="3"/>
    <n v="201406"/>
    <n v="26"/>
    <n v="0"/>
    <n v="26"/>
  </r>
  <r>
    <d v="2014-06-27T00:00:00"/>
    <d v="2014-06-27T00:00:00"/>
    <x v="0"/>
    <n v="1"/>
    <n v="0"/>
    <n v="33"/>
    <n v="35"/>
    <d v="1899-12-30T00:33:35"/>
    <d v="1899-12-30T00:33:35"/>
    <s v="Lake"/>
    <x v="320"/>
    <n v="1.7866004962779169"/>
    <n v="0"/>
    <x v="14"/>
    <m/>
    <d v="1899-12-30T01:20:36"/>
    <d v="1899-12-30T00:40:18"/>
    <d v="1899-12-30T14:39:53"/>
    <d v="1899-12-30T15:32:17"/>
    <d v="1899-12-30T07:19:57"/>
    <d v="1899-12-30T07:46:09"/>
    <n v="2823"/>
    <x v="13"/>
    <x v="3"/>
    <n v="201406"/>
    <n v="26"/>
    <n v="0"/>
    <n v="27"/>
  </r>
  <r>
    <d v="2014-06-27T00:00:00"/>
    <d v="2014-06-27T00:00:00"/>
    <x v="1"/>
    <n v="27"/>
    <n v="1"/>
    <n v="52"/>
    <n v="53"/>
    <d v="1899-12-30T01:52:53"/>
    <d v="1899-12-30T00:04:11"/>
    <s v="ElderShiv"/>
    <x v="285"/>
    <n v="14.35109995570649"/>
    <n v="0"/>
    <x v="7"/>
    <s v="http://app.strava.com/activities/158890731"/>
    <d v="1899-12-30T07:48:15"/>
    <d v="1899-12-30T03:54:08"/>
    <d v="1899-12-30T01:49:32"/>
    <d v="1899-12-30T02:41:56"/>
    <d v="1899-12-30T00:54:46"/>
    <d v="1899-12-30T01:20:58"/>
    <n v="506"/>
    <x v="13"/>
    <x v="3"/>
    <n v="201406"/>
    <n v="26"/>
    <n v="0"/>
    <n v="27"/>
  </r>
  <r>
    <d v="2014-06-28T00:00:00"/>
    <d v="2014-06-28T00:00:00"/>
    <x v="2"/>
    <n v="3"/>
    <n v="0"/>
    <n v="33"/>
    <n v="4"/>
    <d v="1899-12-30T00:33:04"/>
    <d v="1899-12-30T00:11:01"/>
    <s v="Ghost"/>
    <x v="395"/>
    <n v="5.4435483870967776"/>
    <n v="0"/>
    <x v="7"/>
    <s v="http://app.strava.com/activities/159139255"/>
    <d v="1899-12-30T04:48:47"/>
    <d v="1899-12-30T02:24:23"/>
    <d v="1899-12-30T04:48:47"/>
    <d v="1899-12-30T05:41:11"/>
    <d v="1899-12-30T02:24:23"/>
    <d v="1899-12-30T02:50:35"/>
    <n v="2065"/>
    <x v="13"/>
    <x v="3"/>
    <n v="201406"/>
    <n v="26"/>
    <n v="0"/>
    <n v="28"/>
  </r>
  <r>
    <d v="2014-06-30T00:00:00"/>
    <d v="2014-06-30T00:00:00"/>
    <x v="2"/>
    <n v="5"/>
    <n v="0"/>
    <n v="48"/>
    <n v="11"/>
    <d v="1899-12-30T00:48:11"/>
    <d v="1899-12-30T00:09:38"/>
    <s v="G2host"/>
    <x v="274"/>
    <n v="6.2262193012798388"/>
    <n v="0"/>
    <x v="13"/>
    <s v="5x1 mile at 8:30"/>
    <d v="1899-12-30T04:12:29"/>
    <d v="1899-12-30T02:06:14"/>
    <d v="1899-12-30T04:12:29"/>
    <d v="1899-12-30T05:04:53"/>
    <d v="1899-12-30T02:06:14"/>
    <d v="1899-12-30T02:32:26"/>
    <n v="1120"/>
    <x v="13"/>
    <x v="3"/>
    <n v="201406"/>
    <n v="27"/>
    <n v="1"/>
    <n v="30"/>
  </r>
  <r>
    <d v="2014-07-01T00:00:00"/>
    <d v="2014-07-01T00:00:00"/>
    <x v="1"/>
    <n v="25"/>
    <n v="1"/>
    <n v="31"/>
    <n v="33"/>
    <d v="1899-12-30T01:31:33"/>
    <d v="1899-12-30T00:03:40"/>
    <s v="ElderShiv"/>
    <x v="313"/>
    <n v="16.384489350081935"/>
    <n v="0"/>
    <x v="7"/>
    <s v="http://app.strava.com/activities/160296076/overview"/>
    <d v="1899-12-30T06:50:09"/>
    <d v="1899-12-30T03:25:04"/>
    <d v="1899-12-30T01:35:57"/>
    <d v="1899-12-30T02:28:21"/>
    <d v="1899-12-30T00:47:58"/>
    <d v="1899-12-30T01:14:10"/>
    <n v="309"/>
    <x v="13"/>
    <x v="0"/>
    <n v="201407"/>
    <n v="27"/>
    <n v="0"/>
    <n v="1"/>
  </r>
  <r>
    <d v="2014-07-01T00:00:00"/>
    <d v="2014-07-01T00:00:00"/>
    <x v="1"/>
    <n v="25"/>
    <n v="1"/>
    <n v="57"/>
    <n v="19"/>
    <d v="1899-12-30T01:57:19"/>
    <d v="1899-12-30T00:04:42"/>
    <s v="ElderShiv"/>
    <x v="314"/>
    <n v="12.785907089075163"/>
    <n v="0"/>
    <x v="3"/>
    <m/>
    <d v="1899-12-30T08:45:35"/>
    <d v="1899-12-30T04:22:47"/>
    <d v="1899-12-30T02:02:57"/>
    <d v="1899-12-30T02:55:21"/>
    <d v="1899-12-30T01:01:28"/>
    <d v="1899-12-30T01:27:40"/>
    <n v="626"/>
    <x v="13"/>
    <x v="0"/>
    <n v="201407"/>
    <n v="27"/>
    <n v="0"/>
    <n v="1"/>
  </r>
  <r>
    <d v="2014-07-02T00:00:00"/>
    <d v="2014-07-02T00:00:00"/>
    <x v="0"/>
    <n v="1.2"/>
    <n v="0"/>
    <n v="42"/>
    <n v="19"/>
    <d v="1899-12-30T00:42:19"/>
    <d v="1899-12-30T00:35:16"/>
    <s v="Lake"/>
    <x v="331"/>
    <n v="1.7014572666404109"/>
    <n v="0"/>
    <x v="2"/>
    <m/>
    <d v="1899-12-30T01:24:38"/>
    <d v="1899-12-30T00:42:19"/>
    <d v="1899-12-30T15:23:55"/>
    <d v="1899-12-30T16:16:19"/>
    <d v="1899-12-30T07:41:57"/>
    <d v="1899-12-30T08:08:09"/>
    <n v="2871"/>
    <x v="13"/>
    <x v="0"/>
    <n v="201407"/>
    <n v="27"/>
    <n v="0"/>
    <n v="2"/>
  </r>
  <r>
    <d v="2014-07-05T00:00:00"/>
    <d v="2014-07-05T00:00:00"/>
    <x v="2"/>
    <n v="6.25"/>
    <n v="1"/>
    <n v="0"/>
    <n v="54"/>
    <d v="1899-12-30T01:00:54"/>
    <d v="1899-12-30T00:09:45"/>
    <s v="Altera3"/>
    <x v="363"/>
    <n v="6.1576354679803007"/>
    <n v="156"/>
    <x v="22"/>
    <s v="http://app.strava.com/activities/162025078"/>
    <d v="1899-12-30T04:15:18"/>
    <d v="1899-12-30T02:07:39"/>
    <d v="1899-12-30T04:15:18"/>
    <d v="1899-12-30T05:07:42"/>
    <d v="1899-12-30T02:07:39"/>
    <d v="1899-12-30T02:33:51"/>
    <n v="1211"/>
    <x v="13"/>
    <x v="0"/>
    <n v="201407"/>
    <n v="27"/>
    <n v="2"/>
    <n v="5"/>
  </r>
  <r>
    <d v="2014-07-06T00:00:00"/>
    <d v="2014-07-06T00:00:00"/>
    <x v="1"/>
    <n v="33.1"/>
    <n v="2"/>
    <n v="38"/>
    <n v="34"/>
    <d v="1899-12-30T02:38:34"/>
    <d v="1899-12-30T00:04:47"/>
    <s v="ElderShiv"/>
    <x v="396"/>
    <n v="12.524700441454709"/>
    <n v="0"/>
    <x v="2"/>
    <s v="2 flat tires"/>
    <d v="1899-12-30T08:56:32"/>
    <d v="1899-12-30T04:28:16"/>
    <d v="1899-12-30T02:05:31"/>
    <d v="1899-12-30T02:57:55"/>
    <d v="1899-12-30T01:02:45"/>
    <d v="1899-12-30T01:28:57"/>
    <n v="636"/>
    <x v="13"/>
    <x v="0"/>
    <n v="201407"/>
    <n v="28"/>
    <n v="0"/>
    <n v="6"/>
  </r>
  <r>
    <d v="2014-07-06T00:00:00"/>
    <d v="2014-07-06T00:00:00"/>
    <x v="1"/>
    <n v="12.2"/>
    <n v="0"/>
    <n v="56"/>
    <n v="56"/>
    <d v="1899-12-30T00:56:56"/>
    <d v="1899-12-30T00:04:40"/>
    <s v="ElderShiv"/>
    <x v="17"/>
    <n v="12.85714285714287"/>
    <n v="0"/>
    <x v="2"/>
    <s v="Changed tire and test out bike"/>
    <d v="1899-12-30T08:42:40"/>
    <d v="1899-12-30T04:21:20"/>
    <d v="1899-12-30T02:02:16"/>
    <d v="1899-12-30T02:54:40"/>
    <d v="1899-12-30T01:01:08"/>
    <d v="1899-12-30T01:27:20"/>
    <n v="620"/>
    <x v="13"/>
    <x v="0"/>
    <n v="201407"/>
    <n v="28"/>
    <n v="0"/>
    <n v="6"/>
  </r>
  <r>
    <d v="2014-07-07T00:00:00"/>
    <d v="2014-07-07T00:00:00"/>
    <x v="2"/>
    <n v="2.9"/>
    <n v="0"/>
    <n v="27"/>
    <n v="30"/>
    <d v="1899-12-30T00:27:30"/>
    <d v="1899-12-30T00:09:29"/>
    <s v="G2host"/>
    <x v="356"/>
    <n v="6.3272727272727334"/>
    <n v="0"/>
    <x v="3"/>
    <s v="http://app.strava.com/activities/162902425"/>
    <d v="1899-12-30T04:08:27"/>
    <d v="1899-12-30T02:04:13"/>
    <d v="1899-12-30T04:08:27"/>
    <d v="1899-12-30T05:00:51"/>
    <d v="1899-12-30T02:04:13"/>
    <d v="1899-12-30T02:30:25"/>
    <n v="1015"/>
    <x v="13"/>
    <x v="0"/>
    <n v="201407"/>
    <n v="28"/>
    <n v="0"/>
    <n v="7"/>
  </r>
  <r>
    <d v="2014-07-08T00:00:00"/>
    <d v="2014-07-08T00:00:00"/>
    <x v="0"/>
    <n v="0.72"/>
    <n v="0"/>
    <n v="25"/>
    <n v="23"/>
    <d v="1899-12-30T00:25:23"/>
    <d v="1899-12-30T00:35:15"/>
    <s v="Lake"/>
    <x v="17"/>
    <n v="1.7019041365725556"/>
    <n v="0"/>
    <x v="14"/>
    <m/>
    <d v="1899-12-30T01:24:37"/>
    <d v="1899-12-30T00:42:18"/>
    <d v="1899-12-30T15:23:40"/>
    <d v="1899-12-30T16:16:04"/>
    <d v="1899-12-30T07:41:50"/>
    <d v="1899-12-30T08:08:02"/>
    <n v="2870"/>
    <x v="13"/>
    <x v="0"/>
    <n v="201407"/>
    <n v="28"/>
    <n v="0"/>
    <n v="8"/>
  </r>
  <r>
    <d v="2014-07-09T00:00:00"/>
    <d v="2014-07-09T00:00:00"/>
    <x v="0"/>
    <n v="0.5"/>
    <n v="0"/>
    <n v="16"/>
    <n v="35"/>
    <d v="1899-12-30T00:16:35"/>
    <d v="1899-12-30T00:33:10"/>
    <s v="Lake"/>
    <x v="0"/>
    <n v="1.8090452261306549"/>
    <n v="0"/>
    <x v="14"/>
    <m/>
    <d v="1899-12-30T01:19:36"/>
    <d v="1899-12-30T00:39:48"/>
    <d v="1899-12-30T14:28:58"/>
    <d v="1899-12-30T15:21:22"/>
    <d v="1899-12-30T07:14:29"/>
    <d v="1899-12-30T07:40:41"/>
    <n v="2809"/>
    <x v="13"/>
    <x v="0"/>
    <n v="201407"/>
    <n v="28"/>
    <n v="0"/>
    <n v="9"/>
  </r>
  <r>
    <d v="2014-07-09T00:00:00"/>
    <d v="2014-07-09T00:00:00"/>
    <x v="1"/>
    <n v="10.5"/>
    <n v="0"/>
    <n v="32"/>
    <n v="26"/>
    <d v="1899-12-30T00:32:26"/>
    <d v="1899-12-30T00:03:05"/>
    <s v="ElderShiv"/>
    <x v="0"/>
    <n v="19.424460431654698"/>
    <n v="0"/>
    <x v="14"/>
    <m/>
    <d v="1899-12-30T05:45:57"/>
    <d v="1899-12-30T02:52:59"/>
    <d v="1899-12-30T01:20:56"/>
    <d v="1899-12-30T02:13:20"/>
    <d v="1899-12-30T00:40:28"/>
    <d v="1899-12-30T01:06:40"/>
    <n v="196"/>
    <x v="13"/>
    <x v="0"/>
    <n v="201407"/>
    <n v="28"/>
    <n v="0"/>
    <n v="9"/>
  </r>
  <r>
    <d v="2014-07-09T00:00:00"/>
    <d v="2014-07-09T00:00:00"/>
    <x v="2"/>
    <n v="3.1"/>
    <n v="0"/>
    <n v="27"/>
    <n v="50"/>
    <d v="1899-12-30T00:27:50"/>
    <d v="1899-12-30T00:08:59"/>
    <s v="Altera3"/>
    <x v="0"/>
    <n v="6.6826347305389282"/>
    <n v="0"/>
    <x v="14"/>
    <m/>
    <d v="1899-12-30T03:55:14"/>
    <d v="1899-12-30T01:57:37"/>
    <d v="1899-12-30T03:55:14"/>
    <d v="1899-12-30T04:47:38"/>
    <d v="1899-12-30T01:57:37"/>
    <d v="1899-12-30T02:23:49"/>
    <n v="811"/>
    <x v="13"/>
    <x v="0"/>
    <n v="201407"/>
    <n v="28"/>
    <n v="0"/>
    <n v="9"/>
  </r>
  <r>
    <d v="2014-07-09T00:00:00"/>
    <d v="2014-07-09T00:00:00"/>
    <x v="3"/>
    <n v="1"/>
    <n v="0"/>
    <n v="2"/>
    <n v="3"/>
    <d v="1899-12-30T00:02:03"/>
    <d v="1899-12-30T00:02:03"/>
    <s v="unk"/>
    <x v="0"/>
    <n v="29.268292682926855"/>
    <n v="0"/>
    <x v="0"/>
    <m/>
    <d v="1899-12-30T00:00:00"/>
    <d v="1899-12-30T00:00:00"/>
    <d v="1899-12-30T00:53:43"/>
    <d v="1899-12-30T01:46:07"/>
    <d v="1899-12-30T00:26:51"/>
    <d v="1899-12-30T00:53:03"/>
    <n v="13"/>
    <x v="13"/>
    <x v="0"/>
    <n v="201407"/>
    <n v="28"/>
    <n v="0"/>
    <n v="9"/>
  </r>
  <r>
    <d v="2014-07-09T00:00:00"/>
    <d v="2014-07-09T00:00:00"/>
    <x v="4"/>
    <n v="1"/>
    <n v="0"/>
    <n v="1"/>
    <n v="11"/>
    <d v="1899-12-30T00:01:11"/>
    <d v="1899-12-30T00:01:11"/>
    <s v="unk"/>
    <x v="0"/>
    <n v="50.704225352112722"/>
    <n v="0"/>
    <x v="0"/>
    <m/>
    <d v="1899-12-30T00:00:00"/>
    <d v="1899-12-30T00:00:00"/>
    <d v="1899-12-30T00:31:00"/>
    <d v="1899-12-30T01:23:24"/>
    <d v="1899-12-30T00:15:30"/>
    <d v="1899-12-30T00:41:42"/>
    <n v="3"/>
    <x v="13"/>
    <x v="0"/>
    <n v="201407"/>
    <n v="28"/>
    <n v="0"/>
    <n v="9"/>
  </r>
  <r>
    <d v="2014-07-10T00:00:00"/>
    <d v="2014-07-10T00:00:00"/>
    <x v="1"/>
    <n v="10"/>
    <n v="0"/>
    <n v="28"/>
    <n v="20"/>
    <d v="1899-12-30T00:28:20"/>
    <d v="1899-12-30T00:02:50"/>
    <s v="YNHH"/>
    <x v="303"/>
    <n v="21.176470588235308"/>
    <n v="0"/>
    <x v="13"/>
    <m/>
    <d v="1899-12-30T05:17:20"/>
    <d v="1899-12-30T02:38:40"/>
    <d v="1899-12-30T01:14:14"/>
    <d v="1899-12-30T02:06:38"/>
    <d v="1899-12-30T00:37:07"/>
    <d v="1899-12-30T01:03:19"/>
    <n v="131"/>
    <x v="13"/>
    <x v="0"/>
    <n v="201407"/>
    <n v="28"/>
    <n v="0"/>
    <n v="10"/>
  </r>
  <r>
    <d v="2014-07-12T00:00:00"/>
    <d v="2014-07-12T00:00:00"/>
    <x v="0"/>
    <n v="1.2"/>
    <n v="0"/>
    <n v="42"/>
    <n v="43"/>
    <d v="1899-12-30T00:42:43"/>
    <d v="1899-12-30T00:35:36"/>
    <s v="IMMT"/>
    <x v="397"/>
    <n v="1.6855247756535321"/>
    <n v="0"/>
    <x v="14"/>
    <m/>
    <d v="1899-12-30T01:25:26"/>
    <d v="1899-12-30T00:42:43"/>
    <d v="1899-12-30T15:32:39"/>
    <d v="1899-12-30T16:25:03"/>
    <d v="1899-12-30T07:46:19"/>
    <d v="1899-12-30T08:12:31"/>
    <n v="2883"/>
    <x v="13"/>
    <x v="0"/>
    <n v="201407"/>
    <n v="28"/>
    <n v="1"/>
    <n v="12"/>
  </r>
  <r>
    <d v="2014-07-12T00:00:00"/>
    <d v="2014-07-12T00:00:00"/>
    <x v="1"/>
    <n v="60"/>
    <n v="4"/>
    <n v="15"/>
    <n v="45"/>
    <d v="1899-12-30T04:15:45"/>
    <d v="1899-12-30T00:04:16"/>
    <s v="ElderShiv"/>
    <x v="397"/>
    <n v="14.076246334310861"/>
    <n v="0"/>
    <x v="14"/>
    <s v="http://app.strava.com/activities/165646551"/>
    <d v="1899-12-30T07:57:24"/>
    <d v="1899-12-30T03:58:42"/>
    <d v="1899-12-30T01:51:41"/>
    <d v="1899-12-30T02:44:05"/>
    <d v="1899-12-30T00:55:50"/>
    <d v="1899-12-30T01:22:02"/>
    <n v="524"/>
    <x v="13"/>
    <x v="0"/>
    <n v="201407"/>
    <n v="28"/>
    <n v="0"/>
    <n v="12"/>
  </r>
  <r>
    <d v="2014-07-12T00:00:00"/>
    <d v="2014-07-12T00:00:00"/>
    <x v="2"/>
    <n v="1.5"/>
    <n v="0"/>
    <n v="16"/>
    <n v="15"/>
    <d v="1899-12-30T00:16:15"/>
    <d v="1899-12-30T00:10:50"/>
    <s v="Ghost"/>
    <x v="398"/>
    <n v="5.5384615384615428"/>
    <n v="0"/>
    <x v="14"/>
    <s v="http://app.strava.com/activities/165645668"/>
    <d v="1899-12-30T04:43:50"/>
    <d v="1899-12-30T02:21:55"/>
    <d v="1899-12-30T04:43:50"/>
    <d v="1899-12-30T05:36:14"/>
    <d v="1899-12-30T02:21:55"/>
    <d v="1899-12-30T02:48:07"/>
    <n v="1968"/>
    <x v="13"/>
    <x v="0"/>
    <n v="201407"/>
    <n v="28"/>
    <n v="0"/>
    <n v="12"/>
  </r>
  <r>
    <d v="2014-07-13T00:00:00"/>
    <d v="2014-07-13T00:00:00"/>
    <x v="2"/>
    <n v="9.8000000000000007"/>
    <n v="1"/>
    <n v="50"/>
    <n v="42"/>
    <d v="1899-12-30T01:50:42"/>
    <d v="1899-12-30T00:11:18"/>
    <s v="Ghost"/>
    <x v="399"/>
    <n v="5.3116531165311693"/>
    <n v="0"/>
    <x v="14"/>
    <s v="http://app.strava.com/activities/165645693"/>
    <d v="1899-12-30T04:55:57"/>
    <d v="1899-12-30T02:27:59"/>
    <d v="1899-12-30T04:55:57"/>
    <d v="1899-12-30T05:48:21"/>
    <d v="1899-12-30T02:27:59"/>
    <d v="1899-12-30T02:54:11"/>
    <n v="2194"/>
    <x v="13"/>
    <x v="0"/>
    <n v="201407"/>
    <n v="29"/>
    <n v="0"/>
    <n v="13"/>
  </r>
  <r>
    <d v="2014-07-14T00:00:00"/>
    <d v="2014-07-14T00:00:00"/>
    <x v="2"/>
    <n v="1"/>
    <n v="0"/>
    <n v="9"/>
    <n v="50"/>
    <d v="1899-12-30T00:09:50"/>
    <d v="1899-12-30T00:09:50"/>
    <s v="G2host"/>
    <x v="274"/>
    <n v="6.1016949152542415"/>
    <n v="0"/>
    <x v="13"/>
    <m/>
    <d v="1899-12-30T04:17:38"/>
    <d v="1899-12-30T02:08:49"/>
    <d v="1899-12-30T04:17:38"/>
    <d v="1899-12-30T05:10:02"/>
    <d v="1899-12-30T02:08:49"/>
    <d v="1899-12-30T02:35:01"/>
    <n v="1276"/>
    <x v="13"/>
    <x v="0"/>
    <n v="201407"/>
    <n v="29"/>
    <n v="0"/>
    <n v="14"/>
  </r>
  <r>
    <d v="2014-07-14T00:00:00"/>
    <d v="2014-07-14T00:00:00"/>
    <x v="1"/>
    <n v="5"/>
    <n v="0"/>
    <n v="15"/>
    <n v="0"/>
    <d v="1899-12-30T00:15:00"/>
    <d v="1899-12-30T00:03:00"/>
    <s v="YNHH"/>
    <x v="303"/>
    <n v="20.000000000000014"/>
    <n v="0"/>
    <x v="13"/>
    <m/>
    <d v="1899-12-30T05:36:00"/>
    <d v="1899-12-30T02:48:00"/>
    <d v="1899-12-30T01:18:36"/>
    <d v="1899-12-30T02:11:00"/>
    <d v="1899-12-30T00:39:18"/>
    <d v="1899-12-30T01:05:30"/>
    <n v="173"/>
    <x v="13"/>
    <x v="0"/>
    <n v="201407"/>
    <n v="29"/>
    <n v="0"/>
    <n v="14"/>
  </r>
  <r>
    <d v="2014-07-15T00:00:00"/>
    <d v="2014-07-15T00:00:00"/>
    <x v="2"/>
    <n v="2.1800000000000002"/>
    <n v="0"/>
    <n v="18"/>
    <n v="44"/>
    <d v="1899-12-30T00:18:44"/>
    <d v="1899-12-30T00:08:36"/>
    <s v="G2host"/>
    <x v="274"/>
    <n v="6.9822064056939555"/>
    <n v="0"/>
    <x v="13"/>
    <m/>
    <d v="1899-12-30T03:45:09"/>
    <d v="1899-12-30T01:52:34"/>
    <d v="1899-12-30T03:45:09"/>
    <d v="1899-12-30T04:37:33"/>
    <d v="1899-12-30T01:52:34"/>
    <d v="1899-12-30T02:18:46"/>
    <n v="754"/>
    <x v="13"/>
    <x v="0"/>
    <n v="201407"/>
    <n v="29"/>
    <n v="0"/>
    <n v="15"/>
  </r>
  <r>
    <d v="2014-07-17T00:00:00"/>
    <d v="2014-07-17T00:00:00"/>
    <x v="0"/>
    <n v="1.2"/>
    <n v="0"/>
    <n v="42"/>
    <n v="43"/>
    <d v="1899-12-30T00:42:43"/>
    <d v="1899-12-30T00:35:36"/>
    <s v="Lake"/>
    <x v="331"/>
    <n v="1.6855247756535321"/>
    <n v="0"/>
    <x v="14"/>
    <m/>
    <d v="1899-12-30T01:25:26"/>
    <d v="1899-12-30T00:42:43"/>
    <d v="1899-12-30T15:32:39"/>
    <d v="1899-12-30T16:25:03"/>
    <d v="1899-12-30T07:46:19"/>
    <d v="1899-12-30T08:12:31"/>
    <n v="2883"/>
    <x v="13"/>
    <x v="0"/>
    <n v="201407"/>
    <n v="29"/>
    <n v="1"/>
    <n v="17"/>
  </r>
  <r>
    <d v="2014-07-17T00:00:00"/>
    <d v="2014-07-17T00:00:00"/>
    <x v="1"/>
    <n v="12"/>
    <n v="0"/>
    <n v="34"/>
    <n v="20"/>
    <d v="1899-12-30T00:34:20"/>
    <d v="1899-12-30T00:02:52"/>
    <s v="YNHH"/>
    <x v="303"/>
    <n v="20.970873786407779"/>
    <n v="0"/>
    <x v="13"/>
    <m/>
    <d v="1899-12-30T05:20:27"/>
    <d v="1899-12-30T02:40:13"/>
    <d v="1899-12-30T01:14:58"/>
    <d v="1899-12-30T02:07:22"/>
    <d v="1899-12-30T00:37:29"/>
    <d v="1899-12-30T01:03:41"/>
    <n v="141"/>
    <x v="13"/>
    <x v="0"/>
    <n v="201407"/>
    <n v="29"/>
    <n v="0"/>
    <n v="17"/>
  </r>
  <r>
    <d v="2014-07-18T00:00:00"/>
    <d v="2014-07-18T00:00:00"/>
    <x v="2"/>
    <n v="15.4"/>
    <n v="2"/>
    <n v="44"/>
    <n v="54"/>
    <d v="1899-12-30T02:44:54"/>
    <d v="1899-12-30T00:10:42"/>
    <s v="Ghost"/>
    <x v="400"/>
    <n v="5.6033959975742924"/>
    <n v="0"/>
    <x v="14"/>
    <m/>
    <d v="1899-12-30T04:40:33"/>
    <d v="1899-12-30T02:20:16"/>
    <d v="1899-12-30T04:40:33"/>
    <d v="1899-12-30T05:32:57"/>
    <d v="1899-12-30T02:20:16"/>
    <d v="1899-12-30T02:46:28"/>
    <n v="1891"/>
    <x v="13"/>
    <x v="0"/>
    <n v="201407"/>
    <n v="29"/>
    <n v="0"/>
    <n v="18"/>
  </r>
  <r>
    <d v="2014-07-19T00:00:00"/>
    <d v="2014-07-19T00:00:00"/>
    <x v="1"/>
    <n v="12"/>
    <n v="0"/>
    <n v="53"/>
    <n v="59"/>
    <d v="1899-12-30T00:53:59"/>
    <d v="1899-12-30T00:04:30"/>
    <s v="ElderShiv"/>
    <x v="401"/>
    <n v="13.337449830194515"/>
    <n v="0"/>
    <x v="14"/>
    <m/>
    <d v="1899-12-30T08:23:51"/>
    <d v="1899-12-30T04:11:55"/>
    <d v="1899-12-30T01:57:52"/>
    <d v="1899-12-30T02:50:16"/>
    <d v="1899-12-30T00:58:56"/>
    <d v="1899-12-30T01:25:08"/>
    <n v="580"/>
    <x v="13"/>
    <x v="0"/>
    <n v="201407"/>
    <n v="29"/>
    <n v="0"/>
    <n v="19"/>
  </r>
  <r>
    <d v="2014-07-21T00:00:00"/>
    <d v="2014-07-21T00:00:00"/>
    <x v="1"/>
    <n v="51.1"/>
    <n v="3"/>
    <n v="10"/>
    <n v="28"/>
    <d v="1899-12-30T03:10:28"/>
    <d v="1899-12-30T00:03:44"/>
    <s v="Ciocci"/>
    <x v="402"/>
    <n v="16.097304865243274"/>
    <n v="124"/>
    <x v="7"/>
    <s v="http://app.strava.com/activities/168877355"/>
    <d v="1899-12-30T06:57:28"/>
    <d v="1899-12-30T03:28:44"/>
    <d v="1899-12-30T01:37:39"/>
    <d v="1899-12-30T02:30:03"/>
    <d v="1899-12-30T00:48:50"/>
    <d v="1899-12-30T01:15:02"/>
    <n v="328"/>
    <x v="13"/>
    <x v="0"/>
    <n v="201407"/>
    <n v="30"/>
    <n v="1"/>
    <n v="21"/>
  </r>
  <r>
    <d v="2014-07-23T00:00:00"/>
    <d v="2014-07-23T00:00:00"/>
    <x v="1"/>
    <n v="51.4"/>
    <n v="2"/>
    <n v="46"/>
    <n v="50"/>
    <d v="1899-12-30T02:46:50"/>
    <d v="1899-12-30T00:03:15"/>
    <s v="Ciocci"/>
    <x v="403"/>
    <n v="18.4855144855145"/>
    <n v="135"/>
    <x v="7"/>
    <s v="http://app.strava.com/activities/169772814"/>
    <d v="1899-12-30T06:03:32"/>
    <d v="1899-12-30T03:01:46"/>
    <d v="1899-12-30T01:25:02"/>
    <d v="1899-12-30T02:17:26"/>
    <d v="1899-12-30T00:42:31"/>
    <d v="1899-12-30T01:08:43"/>
    <n v="210"/>
    <x v="13"/>
    <x v="0"/>
    <n v="201407"/>
    <n v="30"/>
    <n v="1"/>
    <n v="23"/>
  </r>
  <r>
    <d v="2014-07-24T00:00:00"/>
    <d v="2014-07-24T00:00:00"/>
    <x v="2"/>
    <n v="4.5"/>
    <n v="0"/>
    <n v="58"/>
    <n v="15"/>
    <d v="1899-12-30T00:58:15"/>
    <d v="1899-12-30T00:12:57"/>
    <s v="Ghost"/>
    <x v="404"/>
    <n v="4.6351931330472143"/>
    <n v="0"/>
    <x v="4"/>
    <s v="http://app.strava.com/activities/170705917"/>
    <d v="1899-12-30T05:39:09"/>
    <d v="1899-12-30T02:49:34"/>
    <d v="1899-12-30T05:39:09"/>
    <d v="1899-12-30T06:31:33"/>
    <d v="1899-12-30T02:49:34"/>
    <d v="1899-12-30T03:15:46"/>
    <n v="2560"/>
    <x v="13"/>
    <x v="0"/>
    <n v="201407"/>
    <n v="30"/>
    <n v="0"/>
    <n v="24"/>
  </r>
  <r>
    <d v="2014-07-25T00:00:00"/>
    <d v="2014-07-25T00:00:00"/>
    <x v="2"/>
    <n v="5"/>
    <n v="0"/>
    <n v="55"/>
    <n v="5"/>
    <d v="1899-12-30T00:55:05"/>
    <d v="1899-12-30T00:11:01"/>
    <s v="Ghost"/>
    <x v="404"/>
    <n v="5.4462934947049968"/>
    <n v="0"/>
    <x v="4"/>
    <s v="http://app.strava.com/activities/170705914"/>
    <d v="1899-12-30T04:48:38"/>
    <d v="1899-12-30T02:24:19"/>
    <d v="1899-12-30T04:48:38"/>
    <d v="1899-12-30T05:41:02"/>
    <d v="1899-12-30T02:24:19"/>
    <d v="1899-12-30T02:50:31"/>
    <n v="2059"/>
    <x v="13"/>
    <x v="0"/>
    <n v="201407"/>
    <n v="30"/>
    <n v="0"/>
    <n v="25"/>
  </r>
  <r>
    <d v="2014-07-27T00:00:00"/>
    <d v="2014-07-27T00:00:00"/>
    <x v="1"/>
    <n v="101.1"/>
    <n v="6"/>
    <n v="35"/>
    <n v="14"/>
    <d v="1899-12-30T06:35:14"/>
    <d v="1899-12-30T00:03:55"/>
    <s v="ElderShiv"/>
    <x v="405"/>
    <n v="15.347895757780224"/>
    <n v="131"/>
    <x v="38"/>
    <s v="http://app.strava.com/activities/171753522"/>
    <d v="1899-12-30T07:17:51"/>
    <d v="1899-12-30T03:38:55"/>
    <d v="1899-12-30T01:42:25"/>
    <d v="1899-12-30T02:34:49"/>
    <d v="1899-12-30T00:51:13"/>
    <d v="1899-12-30T01:17:25"/>
    <n v="394"/>
    <x v="13"/>
    <x v="0"/>
    <n v="201407"/>
    <n v="31"/>
    <n v="1"/>
    <n v="27"/>
  </r>
  <r>
    <d v="2014-07-28T00:00:00"/>
    <d v="2014-07-28T00:00:00"/>
    <x v="2"/>
    <n v="2.1"/>
    <n v="0"/>
    <n v="23"/>
    <n v="0"/>
    <d v="1899-12-30T00:23:00"/>
    <d v="1899-12-30T00:10:57"/>
    <s v="Ghost"/>
    <x v="356"/>
    <n v="5.4782608695652213"/>
    <n v="0"/>
    <x v="4"/>
    <s v="http://app.strava.com/activities/172127219"/>
    <d v="1899-12-30T04:46:57"/>
    <d v="1899-12-30T02:23:29"/>
    <d v="1899-12-30T04:46:57"/>
    <d v="1899-12-30T05:39:21"/>
    <d v="1899-12-30T02:23:29"/>
    <d v="1899-12-30T02:49:41"/>
    <n v="2027"/>
    <x v="13"/>
    <x v="0"/>
    <n v="201407"/>
    <n v="31"/>
    <n v="0"/>
    <n v="28"/>
  </r>
  <r>
    <d v="2014-07-29T00:00:00"/>
    <d v="2014-07-29T00:00:00"/>
    <x v="0"/>
    <n v="1.2"/>
    <n v="0"/>
    <n v="45"/>
    <n v="0"/>
    <d v="1899-12-30T00:45:00"/>
    <d v="1899-12-30T00:37:30"/>
    <s v="Lake"/>
    <x v="331"/>
    <n v="1.6000000000000012"/>
    <n v="0"/>
    <x v="0"/>
    <m/>
    <d v="1899-12-30T01:30:00"/>
    <d v="1899-12-30T00:45:00"/>
    <d v="1899-12-30T16:22:30"/>
    <d v="1899-12-30T17:14:54"/>
    <d v="1899-12-30T08:11:15"/>
    <d v="1899-12-30T08:37:27"/>
    <n v="2944"/>
    <x v="13"/>
    <x v="0"/>
    <n v="201407"/>
    <n v="31"/>
    <n v="0"/>
    <n v="29"/>
  </r>
  <r>
    <d v="2014-07-30T00:00:00"/>
    <d v="2014-07-30T00:00:00"/>
    <x v="0"/>
    <n v="1.2"/>
    <n v="0"/>
    <n v="45"/>
    <n v="1"/>
    <d v="1899-12-30T00:45:01"/>
    <d v="1899-12-30T00:37:31"/>
    <s v="Lake"/>
    <x v="331"/>
    <n v="1.5994076268048882"/>
    <n v="0"/>
    <x v="0"/>
    <m/>
    <d v="1899-12-30T01:30:02"/>
    <d v="1899-12-30T00:45:01"/>
    <d v="1899-12-30T16:22:52"/>
    <d v="1899-12-30T17:15:16"/>
    <d v="1899-12-30T08:11:26"/>
    <d v="1899-12-30T08:37:38"/>
    <n v="2946"/>
    <x v="13"/>
    <x v="0"/>
    <n v="201407"/>
    <n v="31"/>
    <n v="0"/>
    <n v="30"/>
  </r>
  <r>
    <d v="2014-07-30T00:00:00"/>
    <d v="2014-07-30T00:00:00"/>
    <x v="2"/>
    <n v="3.1"/>
    <n v="0"/>
    <n v="29"/>
    <n v="28"/>
    <d v="1899-12-30T00:29:28"/>
    <d v="1899-12-30T00:09:30"/>
    <s v="Hoka"/>
    <x v="224"/>
    <n v="6.3122171945701409"/>
    <n v="0"/>
    <x v="3"/>
    <s v="http://app.strava.com/activities/173035345"/>
    <d v="1899-12-30T04:09:02"/>
    <d v="1899-12-30T02:04:31"/>
    <d v="1899-12-30T04:09:02"/>
    <d v="1899-12-30T05:01:26"/>
    <d v="1899-12-30T02:04:31"/>
    <d v="1899-12-30T02:30:43"/>
    <n v="1035"/>
    <x v="13"/>
    <x v="0"/>
    <n v="201407"/>
    <n v="31"/>
    <n v="0"/>
    <n v="30"/>
  </r>
  <r>
    <d v="2014-07-31T00:00:00"/>
    <d v="2014-07-31T00:00:00"/>
    <x v="1"/>
    <n v="11"/>
    <n v="0"/>
    <n v="31"/>
    <n v="28"/>
    <d v="1899-12-30T00:31:28"/>
    <d v="1899-12-30T00:02:52"/>
    <s v="YNHH"/>
    <x v="303"/>
    <n v="20.974576271186461"/>
    <n v="0"/>
    <x v="13"/>
    <m/>
    <d v="1899-12-30T05:20:23"/>
    <d v="1899-12-30T02:40:12"/>
    <d v="1899-12-30T01:14:57"/>
    <d v="1899-12-30T02:07:21"/>
    <d v="1899-12-30T00:37:28"/>
    <d v="1899-12-30T01:03:40"/>
    <n v="140"/>
    <x v="13"/>
    <x v="0"/>
    <n v="201407"/>
    <n v="31"/>
    <n v="0"/>
    <n v="31"/>
  </r>
  <r>
    <d v="2014-08-01T00:00:00"/>
    <d v="2014-08-01T00:00:00"/>
    <x v="2"/>
    <n v="10.9"/>
    <n v="2"/>
    <n v="15"/>
    <n v="52"/>
    <d v="1899-12-30T02:15:52"/>
    <d v="1899-12-30T00:12:28"/>
    <s v="Ghost"/>
    <x v="387"/>
    <n v="4.8135426889107"/>
    <n v="0"/>
    <x v="7"/>
    <s v="http://app.strava.com/activities/173890137"/>
    <d v="1899-12-30T05:26:35"/>
    <d v="1899-12-30T02:43:17"/>
    <d v="1899-12-30T05:26:35"/>
    <d v="1899-12-30T06:18:59"/>
    <d v="1899-12-30T02:43:17"/>
    <d v="1899-12-30T03:09:29"/>
    <n v="2502"/>
    <x v="13"/>
    <x v="4"/>
    <n v="201408"/>
    <n v="31"/>
    <n v="0"/>
    <n v="1"/>
  </r>
  <r>
    <d v="2014-08-03T00:00:00"/>
    <d v="2014-08-03T00:00:00"/>
    <x v="0"/>
    <n v="2.5"/>
    <n v="1"/>
    <n v="30"/>
    <n v="3"/>
    <d v="1899-12-30T01:30:03"/>
    <d v="1899-12-30T00:36:01"/>
    <s v="Lake"/>
    <x v="334"/>
    <n v="1.6657412548584132"/>
    <n v="0"/>
    <x v="35"/>
    <m/>
    <d v="1899-12-30T01:26:27"/>
    <d v="1899-12-30T00:43:13"/>
    <d v="1899-12-30T15:43:43"/>
    <d v="1899-12-30T16:36:07"/>
    <d v="1899-12-30T07:51:52"/>
    <d v="1899-12-30T08:18:04"/>
    <n v="2901"/>
    <x v="13"/>
    <x v="4"/>
    <n v="201408"/>
    <n v="32"/>
    <n v="1"/>
    <n v="3"/>
  </r>
  <r>
    <d v="2014-08-03T00:00:00"/>
    <d v="2014-08-03T00:00:00"/>
    <x v="1"/>
    <n v="13.8"/>
    <n v="0"/>
    <n v="53"/>
    <n v="44"/>
    <d v="1899-12-30T00:53:44"/>
    <d v="1899-12-30T00:03:54"/>
    <s v="ElderShiv"/>
    <x v="406"/>
    <n v="15.409429280397037"/>
    <n v="0"/>
    <x v="35"/>
    <s v="http://app.strava.com/activities/174809411"/>
    <d v="1899-12-30T07:16:06"/>
    <d v="1899-12-30T03:38:03"/>
    <d v="1899-12-30T01:42:01"/>
    <d v="1899-12-30T02:34:25"/>
    <d v="1899-12-30T00:51:00"/>
    <d v="1899-12-30T01:17:12"/>
    <n v="389"/>
    <x v="13"/>
    <x v="4"/>
    <n v="201408"/>
    <n v="32"/>
    <n v="0"/>
    <n v="3"/>
  </r>
  <r>
    <d v="2014-08-04T00:00:00"/>
    <d v="2014-08-04T00:00:00"/>
    <x v="2"/>
    <n v="3"/>
    <n v="0"/>
    <n v="30"/>
    <n v="56"/>
    <d v="1899-12-30T00:30:56"/>
    <d v="1899-12-30T00:10:19"/>
    <s v="YNHH"/>
    <x v="274"/>
    <n v="5.8189655172413843"/>
    <n v="0"/>
    <x v="13"/>
    <s v="5 minute warmup and 8x7:41 with 90 sec breaks"/>
    <d v="1899-12-30T04:30:09"/>
    <d v="1899-12-30T02:15:05"/>
    <d v="1899-12-30T04:30:09"/>
    <d v="1899-12-30T05:22:33"/>
    <d v="1899-12-30T02:15:05"/>
    <d v="1899-12-30T02:41:17"/>
    <n v="1646"/>
    <x v="13"/>
    <x v="4"/>
    <n v="201408"/>
    <n v="32"/>
    <n v="0"/>
    <n v="4"/>
  </r>
  <r>
    <d v="2014-08-05T00:00:00"/>
    <d v="2014-08-05T00:00:00"/>
    <x v="1"/>
    <n v="20.2"/>
    <n v="1"/>
    <n v="13"/>
    <n v="29"/>
    <d v="1899-12-30T01:13:29"/>
    <d v="1899-12-30T00:03:38"/>
    <s v="Ciocci"/>
    <x v="375"/>
    <n v="16.493535949194843"/>
    <n v="0"/>
    <x v="39"/>
    <s v="http://app.strava.com/activities/175733537"/>
    <d v="1899-12-30T06:47:26"/>
    <d v="1899-12-30T03:23:43"/>
    <d v="1899-12-30T01:35:19"/>
    <d v="1899-12-30T02:27:43"/>
    <d v="1899-12-30T00:47:39"/>
    <d v="1899-12-30T01:13:51"/>
    <n v="303"/>
    <x v="13"/>
    <x v="4"/>
    <n v="201408"/>
    <n v="32"/>
    <n v="0"/>
    <n v="5"/>
  </r>
  <r>
    <d v="2014-08-05T00:00:00"/>
    <d v="2014-08-05T00:00:00"/>
    <x v="1"/>
    <n v="20.3"/>
    <n v="1"/>
    <n v="7"/>
    <n v="39"/>
    <d v="1899-12-30T01:07:39"/>
    <d v="1899-12-30T00:03:20"/>
    <s v="Ciocci"/>
    <x v="376"/>
    <n v="18.004434589800461"/>
    <n v="0"/>
    <x v="14"/>
    <s v="http://app.strava.com/activities/176020569"/>
    <d v="1899-12-30T06:13:14"/>
    <d v="1899-12-30T03:06:37"/>
    <d v="1899-12-30T01:27:19"/>
    <d v="1899-12-30T02:19:43"/>
    <d v="1899-12-30T00:43:39"/>
    <d v="1899-12-30T01:09:51"/>
    <n v="217"/>
    <x v="13"/>
    <x v="4"/>
    <n v="201408"/>
    <n v="32"/>
    <n v="0"/>
    <n v="5"/>
  </r>
  <r>
    <d v="2014-08-07T00:00:00"/>
    <d v="2014-08-07T00:00:00"/>
    <x v="0"/>
    <n v="0.75"/>
    <n v="0"/>
    <n v="28"/>
    <n v="0"/>
    <d v="1899-12-30T00:28:00"/>
    <d v="1899-12-30T00:37:20"/>
    <s v="Lake"/>
    <x v="407"/>
    <n v="1.6071428571428585"/>
    <n v="0"/>
    <x v="14"/>
    <m/>
    <d v="1899-12-30T01:29:36"/>
    <d v="1899-12-30T00:44:48"/>
    <d v="1899-12-30T16:18:08"/>
    <d v="1899-12-30T17:10:32"/>
    <d v="1899-12-30T08:09:04"/>
    <d v="1899-12-30T08:35:16"/>
    <n v="2937"/>
    <x v="13"/>
    <x v="4"/>
    <n v="201408"/>
    <n v="32"/>
    <n v="1"/>
    <n v="7"/>
  </r>
  <r>
    <d v="2014-08-07T00:00:00"/>
    <d v="2014-08-07T00:00:00"/>
    <x v="1"/>
    <n v="11.5"/>
    <n v="0"/>
    <n v="30"/>
    <n v="0"/>
    <d v="1899-12-30T00:30:00"/>
    <d v="1899-12-30T00:02:37"/>
    <s v="YNHH"/>
    <x v="303"/>
    <n v="23.000000000000021"/>
    <n v="0"/>
    <x v="13"/>
    <m/>
    <d v="1899-12-30T04:52:10"/>
    <d v="1899-12-30T02:26:05"/>
    <d v="1899-12-30T01:08:21"/>
    <d v="1899-12-30T02:00:45"/>
    <d v="1899-12-30T00:34:10"/>
    <d v="1899-12-30T01:00:22"/>
    <n v="56"/>
    <x v="13"/>
    <x v="4"/>
    <n v="201408"/>
    <n v="32"/>
    <n v="0"/>
    <n v="7"/>
  </r>
  <r>
    <d v="2014-08-08T00:00:00"/>
    <d v="2014-08-08T00:00:00"/>
    <x v="2"/>
    <n v="8.1999999999999993"/>
    <n v="1"/>
    <n v="32"/>
    <n v="21"/>
    <d v="1899-12-30T01:32:21"/>
    <d v="1899-12-30T00:11:16"/>
    <s v="Ghost"/>
    <x v="191"/>
    <n v="5.327558202490529"/>
    <n v="140"/>
    <x v="14"/>
    <s v=" "/>
    <d v="1899-12-30T04:55:04"/>
    <d v="1899-12-30T02:27:32"/>
    <d v="1899-12-30T04:55:04"/>
    <d v="1899-12-30T05:47:28"/>
    <d v="1899-12-30T02:27:32"/>
    <d v="1899-12-30T02:53:44"/>
    <n v="2176"/>
    <x v="13"/>
    <x v="4"/>
    <n v="201408"/>
    <n v="32"/>
    <n v="0"/>
    <n v="8"/>
  </r>
  <r>
    <d v="2014-08-10T00:00:00"/>
    <d v="2014-08-10T00:00:00"/>
    <x v="1"/>
    <n v="51.4"/>
    <n v="3"/>
    <n v="7"/>
    <n v="51"/>
    <d v="1899-12-30T03:07:51"/>
    <d v="1899-12-30T00:03:39"/>
    <s v="ElderShiv"/>
    <x v="408"/>
    <n v="16.417354272025566"/>
    <n v="0"/>
    <x v="14"/>
    <s v="http://app.strava.com/activities/178242742"/>
    <d v="1899-12-30T06:49:19"/>
    <d v="1899-12-30T03:24:40"/>
    <d v="1899-12-30T01:35:45"/>
    <d v="1899-12-30T02:28:09"/>
    <d v="1899-12-30T00:47:53"/>
    <d v="1899-12-30T01:14:05"/>
    <n v="308"/>
    <x v="13"/>
    <x v="4"/>
    <n v="201408"/>
    <n v="33"/>
    <n v="1"/>
    <n v="10"/>
  </r>
  <r>
    <d v="2014-08-11T00:00:00"/>
    <d v="2014-08-11T00:00:00"/>
    <x v="2"/>
    <n v="3.2"/>
    <n v="0"/>
    <n v="28"/>
    <n v="9"/>
    <d v="1899-12-30T00:28:09"/>
    <d v="1899-12-30T00:08:48"/>
    <s v="G2host"/>
    <x v="351"/>
    <n v="6.8206039076376621"/>
    <n v="0"/>
    <x v="2"/>
    <s v="http://app.strava.com/activities/178776014/overview"/>
    <d v="1899-12-30T03:50:29"/>
    <d v="1899-12-30T01:55:14"/>
    <d v="1899-12-30T03:50:29"/>
    <d v="1899-12-30T04:42:53"/>
    <d v="1899-12-30T01:55:14"/>
    <d v="1899-12-30T02:21:26"/>
    <n v="779"/>
    <x v="13"/>
    <x v="4"/>
    <n v="201408"/>
    <n v="33"/>
    <n v="0"/>
    <n v="11"/>
  </r>
  <r>
    <d v="2014-08-12T00:00:00"/>
    <d v="2014-08-12T00:00:00"/>
    <x v="0"/>
    <n v="0.75"/>
    <n v="0"/>
    <n v="26"/>
    <n v="40"/>
    <d v="1899-12-30T00:26:40"/>
    <d v="1899-12-30T00:35:33"/>
    <s v="Lake"/>
    <x v="407"/>
    <n v="1.6875000000000011"/>
    <n v="0"/>
    <x v="39"/>
    <m/>
    <d v="1899-12-30T01:25:20"/>
    <d v="1899-12-30T00:42:40"/>
    <d v="1899-12-30T15:31:33"/>
    <d v="1899-12-30T16:23:57"/>
    <d v="1899-12-30T07:45:47"/>
    <d v="1899-12-30T08:11:59"/>
    <n v="2882"/>
    <x v="13"/>
    <x v="4"/>
    <n v="201408"/>
    <n v="33"/>
    <n v="0"/>
    <n v="12"/>
  </r>
  <r>
    <d v="2014-08-15T00:00:00"/>
    <d v="2014-08-15T00:00:00"/>
    <x v="0"/>
    <n v="0.75"/>
    <n v="0"/>
    <n v="30"/>
    <n v="0"/>
    <d v="1899-12-30T00:30:00"/>
    <d v="1899-12-30T00:40:00"/>
    <s v="IMMT"/>
    <x v="17"/>
    <n v="1.5000000000000013"/>
    <n v="0"/>
    <x v="35"/>
    <s v="Pre IMMT swim"/>
    <d v="1899-12-30T01:36:00"/>
    <d v="1899-12-30T00:48:00"/>
    <d v="1899-12-30T17:28:00"/>
    <d v="1899-12-30T18:20:24"/>
    <d v="1899-12-30T08:44:00"/>
    <d v="1899-12-30T09:10:12"/>
    <n v="2998"/>
    <x v="13"/>
    <x v="4"/>
    <n v="201408"/>
    <n v="33"/>
    <n v="2"/>
    <n v="15"/>
  </r>
  <r>
    <d v="2014-08-16T00:00:00"/>
    <d v="2014-08-16T00:00:00"/>
    <x v="1"/>
    <n v="11.4"/>
    <n v="0"/>
    <n v="51"/>
    <n v="8"/>
    <d v="1899-12-30T00:51:08"/>
    <d v="1899-12-30T00:04:29"/>
    <s v="ElderShiv"/>
    <x v="409"/>
    <n v="13.376792698826607"/>
    <n v="0"/>
    <x v="35"/>
    <s v="http://app.strava.com/activities/180921968"/>
    <d v="1899-12-30T08:22:22"/>
    <d v="1899-12-30T04:11:11"/>
    <d v="1899-12-30T01:57:31"/>
    <d v="1899-12-30T02:49:55"/>
    <d v="1899-12-30T00:58:46"/>
    <d v="1899-12-30T01:24:58"/>
    <n v="575"/>
    <x v="13"/>
    <x v="4"/>
    <n v="201408"/>
    <n v="33"/>
    <n v="0"/>
    <n v="16"/>
  </r>
  <r>
    <d v="2014-08-17T00:00:00"/>
    <d v="2014-08-17T00:00:00"/>
    <x v="0"/>
    <n v="2.4"/>
    <n v="1"/>
    <n v="23"/>
    <n v="21"/>
    <d v="1899-12-30T01:23:21"/>
    <d v="1899-12-30T00:34:44"/>
    <s v="IMMT"/>
    <x v="397"/>
    <n v="1.7276544691061801"/>
    <n v="0"/>
    <x v="6"/>
    <m/>
    <d v="1899-12-30T01:23:21"/>
    <d v="1899-12-30T00:41:41"/>
    <d v="1899-12-30T15:09:54"/>
    <d v="1899-12-30T16:02:18"/>
    <d v="1899-12-30T07:34:57"/>
    <d v="1899-12-30T08:01:09"/>
    <n v="2853"/>
    <x v="13"/>
    <x v="4"/>
    <n v="201408"/>
    <n v="34"/>
    <n v="0"/>
    <n v="17"/>
  </r>
  <r>
    <d v="2014-08-17T00:00:00"/>
    <d v="2014-08-17T00:00:00"/>
    <x v="1"/>
    <n v="112"/>
    <n v="6"/>
    <n v="34"/>
    <n v="30"/>
    <d v="1899-12-30T06:34:30"/>
    <d v="1899-12-30T00:03:31"/>
    <s v="ElderShiv"/>
    <x v="397"/>
    <n v="17.034220532319402"/>
    <n v="0"/>
    <x v="15"/>
    <s v="http://app.strava.com/activities/182213511"/>
    <d v="1899-12-30T06:34:30"/>
    <d v="1899-12-30T03:17:15"/>
    <d v="1899-12-30T01:32:17"/>
    <d v="1899-12-30T02:24:41"/>
    <d v="1899-12-30T00:46:09"/>
    <d v="1899-12-30T01:12:21"/>
    <n v="267"/>
    <x v="13"/>
    <x v="4"/>
    <n v="201408"/>
    <n v="34"/>
    <n v="0"/>
    <n v="17"/>
  </r>
  <r>
    <d v="2014-08-17T00:00:00"/>
    <d v="2014-08-17T00:00:00"/>
    <x v="2"/>
    <n v="26.2"/>
    <n v="6"/>
    <n v="21"/>
    <n v="11"/>
    <d v="1899-12-30T06:21:11"/>
    <d v="1899-12-30T00:14:33"/>
    <s v="Ghost"/>
    <x v="397"/>
    <n v="4.1239998251060328"/>
    <n v="0"/>
    <x v="16"/>
    <s v="http://app.strava.com/activities/182217636"/>
    <d v="1899-12-30T06:21:11"/>
    <d v="1899-12-30T03:10:36"/>
    <d v="1899-12-30T06:21:11"/>
    <d v="1899-12-30T07:13:35"/>
    <d v="1899-12-30T03:10:36"/>
    <d v="1899-12-30T03:36:48"/>
    <n v="2662"/>
    <x v="13"/>
    <x v="4"/>
    <n v="201408"/>
    <n v="34"/>
    <n v="0"/>
    <n v="17"/>
  </r>
  <r>
    <d v="2014-08-17T00:00:00"/>
    <d v="2014-08-17T00:00:00"/>
    <x v="8"/>
    <n v="1"/>
    <n v="0"/>
    <n v="12"/>
    <n v="30"/>
    <d v="1899-12-30T00:12:30"/>
    <d v="1899-12-30T00:12:30"/>
    <s v="Ghost"/>
    <x v="397"/>
    <n v="4.8000000000000034"/>
    <n v="0"/>
    <x v="16"/>
    <s v="http://app.strava.com/activities/182217636"/>
    <d v="1899-12-30T00:00:00"/>
    <d v="1899-12-30T00:00:00"/>
    <d v="1899-12-30T05:27:30"/>
    <d v="1899-12-30T06:19:54"/>
    <d v="1899-12-30T02:43:45"/>
    <d v="1899-12-30T03:09:57"/>
    <n v="2509"/>
    <x v="13"/>
    <x v="4"/>
    <n v="201408"/>
    <n v="34"/>
    <n v="0"/>
    <n v="17"/>
  </r>
  <r>
    <d v="2014-08-17T00:00:00"/>
    <d v="2014-08-17T00:00:00"/>
    <x v="9"/>
    <n v="1"/>
    <n v="0"/>
    <n v="13"/>
    <n v="42"/>
    <d v="1899-12-30T00:13:42"/>
    <d v="1899-12-30T00:13:42"/>
    <s v="Ghost"/>
    <x v="397"/>
    <n v="4.379562043795624"/>
    <n v="0"/>
    <x v="16"/>
    <s v="http://app.strava.com/activities/182217636"/>
    <d v="1899-12-30T00:00:00"/>
    <d v="1899-12-30T00:00:00"/>
    <d v="1899-12-30T05:58:56"/>
    <d v="1899-12-30T06:51:20"/>
    <d v="1899-12-30T02:59:28"/>
    <d v="1899-12-30T03:25:40"/>
    <n v="2613"/>
    <x v="13"/>
    <x v="4"/>
    <n v="201408"/>
    <n v="34"/>
    <n v="0"/>
    <n v="17"/>
  </r>
  <r>
    <d v="2014-08-17T00:00:00"/>
    <d v="2014-08-17T00:00:00"/>
    <x v="10"/>
    <n v="1"/>
    <n v="0"/>
    <n v="11"/>
    <n v="52"/>
    <d v="1899-12-30T00:11:52"/>
    <d v="1899-12-30T00:11:52"/>
    <s v="Ghost"/>
    <x v="397"/>
    <n v="5.0561797752809028"/>
    <n v="0"/>
    <x v="16"/>
    <s v="http://app.strava.com/activities/182217636"/>
    <d v="1899-12-30T00:00:00"/>
    <d v="1899-12-30T00:00:00"/>
    <d v="1899-12-30T05:10:54"/>
    <d v="1899-12-30T06:03:18"/>
    <d v="1899-12-30T02:35:27"/>
    <d v="1899-12-30T03:01:39"/>
    <n v="2383"/>
    <x v="13"/>
    <x v="4"/>
    <n v="201408"/>
    <n v="34"/>
    <n v="0"/>
    <n v="17"/>
  </r>
  <r>
    <d v="2014-08-17T00:00:00"/>
    <d v="2014-08-17T00:00:00"/>
    <x v="11"/>
    <n v="1"/>
    <n v="0"/>
    <n v="11"/>
    <n v="46"/>
    <d v="1899-12-30T00:11:46"/>
    <d v="1899-12-30T00:11:46"/>
    <s v="Ghost"/>
    <x v="397"/>
    <n v="5.0991501416430633"/>
    <n v="0"/>
    <x v="16"/>
    <s v="http://app.strava.com/activities/182217636"/>
    <d v="1899-12-30T00:00:00"/>
    <d v="1899-12-30T00:00:00"/>
    <d v="1899-12-30T05:08:17"/>
    <d v="1899-12-30T06:00:41"/>
    <d v="1899-12-30T02:34:09"/>
    <d v="1899-12-30T03:00:21"/>
    <n v="2359"/>
    <x v="13"/>
    <x v="4"/>
    <n v="201408"/>
    <n v="34"/>
    <n v="0"/>
    <n v="17"/>
  </r>
  <r>
    <d v="2014-08-17T00:00:00"/>
    <d v="2014-08-17T00:00:00"/>
    <x v="12"/>
    <n v="1"/>
    <n v="0"/>
    <n v="12"/>
    <n v="26"/>
    <d v="1899-12-30T00:12:26"/>
    <d v="1899-12-30T00:12:26"/>
    <s v="Ghost"/>
    <x v="397"/>
    <n v="4.8257372654155528"/>
    <n v="0"/>
    <x v="16"/>
    <s v="http://app.strava.com/activities/182217636"/>
    <d v="1899-12-30T00:00:00"/>
    <d v="1899-12-30T00:00:00"/>
    <d v="1899-12-30T05:25:45"/>
    <d v="1899-12-30T06:18:09"/>
    <d v="1899-12-30T02:42:53"/>
    <d v="1899-12-30T03:09:05"/>
    <n v="2499"/>
    <x v="13"/>
    <x v="4"/>
    <n v="201408"/>
    <n v="34"/>
    <n v="0"/>
    <n v="17"/>
  </r>
  <r>
    <d v="2014-08-17T00:00:00"/>
    <d v="2014-08-17T00:00:00"/>
    <x v="13"/>
    <n v="1"/>
    <n v="0"/>
    <n v="13"/>
    <n v="16"/>
    <d v="1899-12-30T00:13:16"/>
    <d v="1899-12-30T00:13:16"/>
    <s v="Ghost"/>
    <x v="397"/>
    <n v="4.5226130653266372"/>
    <n v="0"/>
    <x v="16"/>
    <s v="http://app.strava.com/activities/182217636"/>
    <d v="1899-12-30T00:00:00"/>
    <d v="1899-12-30T00:00:00"/>
    <d v="1899-12-30T05:47:35"/>
    <d v="1899-12-30T06:39:59"/>
    <d v="1899-12-30T02:53:48"/>
    <d v="1899-12-30T03:20:00"/>
    <n v="2584"/>
    <x v="13"/>
    <x v="4"/>
    <n v="201408"/>
    <n v="34"/>
    <n v="0"/>
    <n v="17"/>
  </r>
  <r>
    <d v="2014-08-17T00:00:00"/>
    <d v="2014-08-17T00:00:00"/>
    <x v="14"/>
    <n v="1"/>
    <n v="0"/>
    <n v="13"/>
    <n v="36"/>
    <d v="1899-12-30T00:13:36"/>
    <d v="1899-12-30T00:13:36"/>
    <s v="Ghost"/>
    <x v="397"/>
    <n v="4.4117647058823559"/>
    <n v="0"/>
    <x v="16"/>
    <s v="http://app.strava.com/activities/182217636"/>
    <d v="1899-12-30T00:00:00"/>
    <d v="1899-12-30T00:00:00"/>
    <d v="1899-12-30T05:56:19"/>
    <d v="1899-12-30T06:48:43"/>
    <d v="1899-12-30T02:58:10"/>
    <d v="1899-12-30T03:24:22"/>
    <n v="2608"/>
    <x v="13"/>
    <x v="4"/>
    <n v="201408"/>
    <n v="34"/>
    <n v="0"/>
    <n v="17"/>
  </r>
  <r>
    <d v="2014-08-17T00:00:00"/>
    <d v="2014-08-17T00:00:00"/>
    <x v="15"/>
    <n v="1"/>
    <n v="0"/>
    <n v="13"/>
    <n v="30"/>
    <d v="1899-12-30T00:13:30"/>
    <d v="1899-12-30T00:13:30"/>
    <s v="Ghost"/>
    <x v="397"/>
    <n v="4.4444444444444482"/>
    <n v="0"/>
    <x v="16"/>
    <s v="http://app.strava.com/activities/182217636"/>
    <d v="1899-12-30T00:00:00"/>
    <d v="1899-12-30T00:00:00"/>
    <d v="1899-12-30T05:53:42"/>
    <d v="1899-12-30T06:46:06"/>
    <d v="1899-12-30T02:56:51"/>
    <d v="1899-12-30T03:23:03"/>
    <n v="2604"/>
    <x v="13"/>
    <x v="4"/>
    <n v="201408"/>
    <n v="34"/>
    <n v="0"/>
    <n v="17"/>
  </r>
  <r>
    <d v="2014-08-17T00:00:00"/>
    <d v="2014-08-17T00:00:00"/>
    <x v="16"/>
    <n v="1"/>
    <n v="0"/>
    <n v="14"/>
    <n v="46"/>
    <d v="1899-12-30T00:14:46"/>
    <d v="1899-12-30T00:14:46"/>
    <s v="Ghost"/>
    <x v="397"/>
    <n v="4.063205417607227"/>
    <n v="0"/>
    <x v="16"/>
    <s v="http://app.strava.com/activities/182217636"/>
    <d v="1899-12-30T00:00:00"/>
    <d v="1899-12-30T00:00:00"/>
    <d v="1899-12-30T06:26:53"/>
    <d v="1899-12-30T07:19:17"/>
    <d v="1899-12-30T03:13:27"/>
    <d v="1899-12-30T03:39:39"/>
    <n v="2666"/>
    <x v="13"/>
    <x v="4"/>
    <n v="201408"/>
    <n v="34"/>
    <n v="0"/>
    <n v="17"/>
  </r>
  <r>
    <d v="2014-08-17T00:00:00"/>
    <d v="2014-08-17T00:00:00"/>
    <x v="17"/>
    <n v="1"/>
    <n v="0"/>
    <n v="17"/>
    <n v="5"/>
    <d v="1899-12-30T00:17:05"/>
    <d v="1899-12-30T00:17:05"/>
    <s v="Ghost"/>
    <x v="397"/>
    <n v="3.5121951219512226"/>
    <n v="0"/>
    <x v="16"/>
    <s v="http://app.strava.com/activities/182217636"/>
    <d v="1899-12-30T00:00:00"/>
    <d v="1899-12-30T00:00:00"/>
    <d v="1899-12-30T07:27:35"/>
    <d v="1899-12-30T08:19:59"/>
    <d v="1899-12-30T03:43:47"/>
    <d v="1899-12-30T04:10:00"/>
    <n v="2729"/>
    <x v="13"/>
    <x v="4"/>
    <n v="201408"/>
    <n v="34"/>
    <n v="0"/>
    <n v="17"/>
  </r>
  <r>
    <d v="2014-08-17T00:00:00"/>
    <d v="2014-08-17T00:00:00"/>
    <x v="18"/>
    <n v="1"/>
    <n v="0"/>
    <n v="16"/>
    <n v="46"/>
    <d v="1899-12-30T00:16:46"/>
    <d v="1899-12-30T00:16:46"/>
    <s v="Ghost"/>
    <x v="397"/>
    <n v="3.5785288270377764"/>
    <n v="0"/>
    <x v="16"/>
    <s v="http://app.strava.com/activities/182217636"/>
    <d v="1899-12-30T00:00:00"/>
    <d v="1899-12-30T00:00:00"/>
    <d v="1899-12-30T07:19:17"/>
    <d v="1899-12-30T08:11:41"/>
    <d v="1899-12-30T03:39:39"/>
    <d v="1899-12-30T04:05:51"/>
    <n v="2723"/>
    <x v="13"/>
    <x v="4"/>
    <n v="201408"/>
    <n v="34"/>
    <n v="0"/>
    <n v="17"/>
  </r>
  <r>
    <d v="2014-08-17T00:00:00"/>
    <d v="2014-08-17T00:00:00"/>
    <x v="19"/>
    <n v="1"/>
    <n v="0"/>
    <n v="15"/>
    <n v="29"/>
    <d v="1899-12-30T00:15:29"/>
    <d v="1899-12-30T00:15:29"/>
    <s v="Ghost"/>
    <x v="397"/>
    <n v="3.8751345532831034"/>
    <n v="0"/>
    <x v="16"/>
    <s v="http://app.strava.com/activities/182217636"/>
    <d v="1899-12-30T00:00:00"/>
    <d v="1899-12-30T00:00:00"/>
    <d v="1899-12-30T06:45:40"/>
    <d v="1899-12-30T07:38:04"/>
    <d v="1899-12-30T03:22:50"/>
    <d v="1899-12-30T03:49:02"/>
    <n v="2696"/>
    <x v="13"/>
    <x v="4"/>
    <n v="201408"/>
    <n v="34"/>
    <n v="0"/>
    <n v="17"/>
  </r>
  <r>
    <d v="2014-08-17T00:00:00"/>
    <d v="2014-08-17T00:00:00"/>
    <x v="20"/>
    <n v="1"/>
    <n v="0"/>
    <n v="16"/>
    <n v="12"/>
    <d v="1899-12-30T00:16:12"/>
    <d v="1899-12-30T00:16:12"/>
    <s v="Ghost"/>
    <x v="397"/>
    <n v="3.7037037037037073"/>
    <n v="0"/>
    <x v="16"/>
    <s v="http://app.strava.com/activities/182217636"/>
    <d v="1899-12-30T00:00:00"/>
    <d v="1899-12-30T00:00:00"/>
    <d v="1899-12-30T07:04:26"/>
    <d v="1899-12-30T07:56:50"/>
    <d v="1899-12-30T03:32:13"/>
    <d v="1899-12-30T03:58:25"/>
    <n v="2716"/>
    <x v="13"/>
    <x v="4"/>
    <n v="201408"/>
    <n v="34"/>
    <n v="0"/>
    <n v="17"/>
  </r>
  <r>
    <d v="2014-08-17T00:00:00"/>
    <d v="2014-08-17T00:00:00"/>
    <x v="21"/>
    <n v="1"/>
    <n v="0"/>
    <n v="16"/>
    <n v="52"/>
    <d v="1899-12-30T00:16:52"/>
    <d v="1899-12-30T00:16:52"/>
    <s v="Ghost"/>
    <x v="397"/>
    <n v="3.557312252964429"/>
    <n v="0"/>
    <x v="16"/>
    <s v="http://app.strava.com/activities/182217636"/>
    <d v="1899-12-30T00:00:00"/>
    <d v="1899-12-30T00:00:00"/>
    <d v="1899-12-30T07:21:54"/>
    <d v="1899-12-30T08:14:18"/>
    <d v="1899-12-30T03:40:57"/>
    <d v="1899-12-30T04:07:09"/>
    <n v="2725"/>
    <x v="13"/>
    <x v="4"/>
    <n v="201408"/>
    <n v="34"/>
    <n v="0"/>
    <n v="17"/>
  </r>
  <r>
    <d v="2014-08-17T00:00:00"/>
    <d v="2014-08-17T00:00:00"/>
    <x v="25"/>
    <n v="1"/>
    <n v="0"/>
    <n v="15"/>
    <n v="26"/>
    <d v="1899-12-30T00:15:26"/>
    <d v="1899-12-30T00:15:26"/>
    <s v="Ghost"/>
    <x v="397"/>
    <n v="3.8876889848812124"/>
    <n v="0"/>
    <x v="16"/>
    <s v="http://app.strava.com/activities/182217636"/>
    <d v="1899-12-30T00:00:00"/>
    <d v="1899-12-30T00:00:00"/>
    <d v="1899-12-30T06:44:21"/>
    <d v="1899-12-30T07:36:45"/>
    <d v="1899-12-30T03:22:11"/>
    <d v="1899-12-30T03:48:23"/>
    <n v="2692"/>
    <x v="13"/>
    <x v="4"/>
    <n v="201408"/>
    <n v="34"/>
    <n v="0"/>
    <n v="17"/>
  </r>
  <r>
    <d v="2014-08-17T00:00:00"/>
    <d v="2014-08-17T00:00:00"/>
    <x v="26"/>
    <n v="1"/>
    <n v="0"/>
    <n v="16"/>
    <n v="30"/>
    <d v="1899-12-30T00:16:30"/>
    <d v="1899-12-30T00:16:30"/>
    <s v="Ghost"/>
    <x v="397"/>
    <n v="3.6363636363636389"/>
    <n v="0"/>
    <x v="16"/>
    <s v="http://app.strava.com/activities/182217636"/>
    <d v="1899-12-30T00:00:00"/>
    <d v="1899-12-30T00:00:00"/>
    <d v="1899-12-30T07:12:18"/>
    <d v="1899-12-30T08:04:42"/>
    <d v="1899-12-30T03:36:09"/>
    <d v="1899-12-30T04:02:21"/>
    <n v="2720"/>
    <x v="13"/>
    <x v="4"/>
    <n v="201408"/>
    <n v="34"/>
    <n v="0"/>
    <n v="17"/>
  </r>
  <r>
    <d v="2014-08-17T00:00:00"/>
    <d v="2014-08-17T00:00:00"/>
    <x v="27"/>
    <n v="1"/>
    <n v="0"/>
    <n v="15"/>
    <n v="36"/>
    <d v="1899-12-30T00:15:36"/>
    <d v="1899-12-30T00:15:36"/>
    <s v="Ghost"/>
    <x v="397"/>
    <n v="3.8461538461538489"/>
    <n v="0"/>
    <x v="16"/>
    <s v="http://app.strava.com/activities/182217636"/>
    <d v="1899-12-30T00:00:00"/>
    <d v="1899-12-30T00:00:00"/>
    <d v="1899-12-30T06:48:43"/>
    <d v="1899-12-30T07:41:07"/>
    <d v="1899-12-30T03:24:22"/>
    <d v="1899-12-30T03:50:34"/>
    <n v="2701"/>
    <x v="13"/>
    <x v="4"/>
    <n v="201408"/>
    <n v="34"/>
    <n v="0"/>
    <n v="17"/>
  </r>
  <r>
    <d v="2014-08-17T00:00:00"/>
    <d v="2014-08-17T00:00:00"/>
    <x v="28"/>
    <n v="1"/>
    <n v="0"/>
    <n v="16"/>
    <n v="44"/>
    <d v="1899-12-30T00:16:44"/>
    <d v="1899-12-30T00:16:44"/>
    <s v="Ghost"/>
    <x v="397"/>
    <n v="3.5856573705179309"/>
    <n v="0"/>
    <x v="16"/>
    <s v="http://app.strava.com/activities/182217636"/>
    <d v="1899-12-30T00:00:00"/>
    <d v="1899-12-30T00:00:00"/>
    <d v="1899-12-30T07:18:25"/>
    <d v="1899-12-30T08:10:49"/>
    <d v="1899-12-30T03:39:12"/>
    <d v="1899-12-30T04:05:24"/>
    <n v="2722"/>
    <x v="13"/>
    <x v="4"/>
    <n v="201408"/>
    <n v="34"/>
    <n v="0"/>
    <n v="17"/>
  </r>
  <r>
    <d v="2014-08-17T00:00:00"/>
    <d v="2014-08-17T00:00:00"/>
    <x v="29"/>
    <n v="1"/>
    <n v="0"/>
    <n v="15"/>
    <n v="23"/>
    <d v="1899-12-30T00:15:23"/>
    <d v="1899-12-30T00:15:23"/>
    <s v="Ghost"/>
    <x v="397"/>
    <n v="3.9003250270855934"/>
    <n v="0"/>
    <x v="16"/>
    <s v="http://app.strava.com/activities/182217636"/>
    <d v="1899-12-30T00:00:00"/>
    <d v="1899-12-30T00:00:00"/>
    <d v="1899-12-30T06:43:03"/>
    <d v="1899-12-30T07:35:27"/>
    <d v="1899-12-30T03:21:31"/>
    <d v="1899-12-30T03:47:43"/>
    <n v="2690"/>
    <x v="13"/>
    <x v="4"/>
    <n v="201408"/>
    <n v="34"/>
    <n v="0"/>
    <n v="17"/>
  </r>
  <r>
    <d v="2014-08-17T00:00:00"/>
    <d v="2014-08-17T00:00:00"/>
    <x v="30"/>
    <n v="1"/>
    <n v="0"/>
    <n v="15"/>
    <n v="11"/>
    <d v="1899-12-30T00:15:11"/>
    <d v="1899-12-30T00:15:11"/>
    <s v="Ghost"/>
    <x v="397"/>
    <n v="3.9517014270032966"/>
    <n v="0"/>
    <x v="16"/>
    <s v="http://app.strava.com/activities/182217636"/>
    <d v="1899-12-30T00:00:00"/>
    <d v="1899-12-30T00:00:00"/>
    <d v="1899-12-30T06:37:48"/>
    <d v="1899-12-30T07:30:12"/>
    <d v="1899-12-30T03:18:54"/>
    <d v="1899-12-30T03:45:06"/>
    <n v="2683"/>
    <x v="13"/>
    <x v="4"/>
    <n v="201408"/>
    <n v="34"/>
    <n v="0"/>
    <n v="17"/>
  </r>
  <r>
    <d v="2014-08-17T00:00:00"/>
    <d v="2014-08-17T00:00:00"/>
    <x v="31"/>
    <n v="1"/>
    <n v="0"/>
    <n v="15"/>
    <n v="59"/>
    <d v="1899-12-30T00:15:59"/>
    <d v="1899-12-30T00:15:59"/>
    <s v="Ghost"/>
    <x v="397"/>
    <n v="3.7539103232533915"/>
    <n v="0"/>
    <x v="16"/>
    <s v="http://app.strava.com/activities/182217636"/>
    <d v="1899-12-30T00:00:00"/>
    <d v="1899-12-30T00:00:00"/>
    <d v="1899-12-30T06:58:46"/>
    <d v="1899-12-30T07:51:10"/>
    <d v="1899-12-30T03:29:23"/>
    <d v="1899-12-30T03:55:35"/>
    <n v="2713"/>
    <x v="13"/>
    <x v="4"/>
    <n v="201408"/>
    <n v="34"/>
    <n v="0"/>
    <n v="17"/>
  </r>
  <r>
    <d v="2014-08-17T00:00:00"/>
    <d v="2014-08-17T00:00:00"/>
    <x v="32"/>
    <n v="1"/>
    <n v="0"/>
    <n v="14"/>
    <n v="25"/>
    <d v="1899-12-30T00:14:25"/>
    <d v="1899-12-30T00:14:25"/>
    <s v="Ghost"/>
    <x v="397"/>
    <n v="4.1618497109826622"/>
    <n v="0"/>
    <x v="16"/>
    <s v="http://app.strava.com/activities/182217636"/>
    <d v="1899-12-30T00:00:00"/>
    <d v="1899-12-30T00:00:00"/>
    <d v="1899-12-30T06:17:43"/>
    <d v="1899-12-30T07:10:07"/>
    <d v="1899-12-30T03:08:52"/>
    <d v="1899-12-30T03:35:04"/>
    <n v="2659"/>
    <x v="13"/>
    <x v="4"/>
    <n v="201408"/>
    <n v="34"/>
    <n v="0"/>
    <n v="17"/>
  </r>
  <r>
    <d v="2014-08-17T00:00:00"/>
    <d v="2014-08-17T00:00:00"/>
    <x v="33"/>
    <n v="1"/>
    <n v="0"/>
    <n v="13"/>
    <n v="18"/>
    <d v="1899-12-30T00:13:18"/>
    <d v="1899-12-30T00:13:18"/>
    <s v="Ghost"/>
    <x v="397"/>
    <n v="4.5112781954887247"/>
    <n v="0"/>
    <x v="16"/>
    <s v="http://app.strava.com/activities/182217636"/>
    <d v="1899-12-30T00:00:00"/>
    <d v="1899-12-30T00:00:00"/>
    <d v="1899-12-30T05:48:28"/>
    <d v="1899-12-30T06:40:52"/>
    <d v="1899-12-30T02:54:14"/>
    <d v="1899-12-30T03:20:26"/>
    <n v="2586"/>
    <x v="13"/>
    <x v="4"/>
    <n v="201408"/>
    <n v="34"/>
    <n v="0"/>
    <n v="17"/>
  </r>
  <r>
    <d v="2014-08-17T00:00:00"/>
    <d v="2014-08-17T00:00:00"/>
    <x v="34"/>
    <n v="1"/>
    <n v="0"/>
    <n v="14"/>
    <n v="14"/>
    <d v="1899-12-30T00:14:14"/>
    <d v="1899-12-30T00:14:14"/>
    <s v="Ghost"/>
    <x v="397"/>
    <n v="4.2154566744730717"/>
    <n v="0"/>
    <x v="16"/>
    <s v="http://app.strava.com/activities/182217636"/>
    <d v="1899-12-30T00:00:00"/>
    <d v="1899-12-30T00:00:00"/>
    <d v="1899-12-30T06:12:55"/>
    <d v="1899-12-30T07:05:19"/>
    <d v="1899-12-30T03:06:27"/>
    <d v="1899-12-30T03:32:39"/>
    <n v="2649"/>
    <x v="13"/>
    <x v="4"/>
    <n v="201408"/>
    <n v="34"/>
    <n v="0"/>
    <n v="17"/>
  </r>
  <r>
    <d v="2014-08-17T00:00:00"/>
    <d v="2014-08-17T00:00:00"/>
    <x v="35"/>
    <n v="1"/>
    <n v="0"/>
    <n v="15"/>
    <n v="7"/>
    <d v="1899-12-30T00:15:07"/>
    <d v="1899-12-30T00:15:07"/>
    <s v="Ghost"/>
    <x v="397"/>
    <n v="3.9691289966923953"/>
    <n v="0"/>
    <x v="16"/>
    <s v="http://app.strava.com/activities/182217636"/>
    <d v="1899-12-30T00:00:00"/>
    <d v="1899-12-30T00:00:00"/>
    <d v="1899-12-30T06:36:03"/>
    <d v="1899-12-30T07:28:27"/>
    <d v="1899-12-30T03:18:02"/>
    <d v="1899-12-30T03:44:14"/>
    <n v="2681"/>
    <x v="13"/>
    <x v="4"/>
    <n v="201408"/>
    <n v="34"/>
    <n v="0"/>
    <n v="17"/>
  </r>
  <r>
    <d v="2014-08-17T00:00:00"/>
    <d v="2014-08-17T00:00:00"/>
    <x v="36"/>
    <n v="1"/>
    <n v="0"/>
    <n v="15"/>
    <n v="28"/>
    <d v="1899-12-30T00:15:28"/>
    <d v="1899-12-30T00:15:28"/>
    <s v="Ghost"/>
    <x v="397"/>
    <n v="3.8793103448275894"/>
    <n v="0"/>
    <x v="16"/>
    <s v="http://app.strava.com/activities/182217636"/>
    <d v="1899-12-30T00:00:00"/>
    <d v="1899-12-30T00:00:00"/>
    <d v="1899-12-30T06:45:14"/>
    <d v="1899-12-30T07:37:38"/>
    <d v="1899-12-30T03:22:37"/>
    <d v="1899-12-30T03:48:49"/>
    <n v="2695"/>
    <x v="13"/>
    <x v="4"/>
    <n v="201408"/>
    <n v="34"/>
    <n v="0"/>
    <n v="17"/>
  </r>
  <r>
    <d v="2014-08-17T00:00:00"/>
    <d v="2014-08-17T00:00:00"/>
    <x v="3"/>
    <n v="1"/>
    <n v="0"/>
    <n v="9"/>
    <n v="23"/>
    <d v="1899-12-30T00:09:23"/>
    <d v="1899-12-30T00:09:23"/>
    <s v="n/a"/>
    <x v="397"/>
    <n v="6.3943161634103065"/>
    <n v="0"/>
    <x v="0"/>
    <m/>
    <d v="1899-12-30T00:00:00"/>
    <d v="1899-12-30T00:00:00"/>
    <d v="1899-12-30T04:05:51"/>
    <d v="1899-12-30T04:58:15"/>
    <d v="1899-12-30T02:02:55"/>
    <d v="1899-12-30T02:29:07"/>
    <n v="966"/>
    <x v="13"/>
    <x v="4"/>
    <n v="201408"/>
    <n v="34"/>
    <n v="0"/>
    <n v="17"/>
  </r>
  <r>
    <d v="2014-08-17T00:00:00"/>
    <d v="2014-08-17T00:00:00"/>
    <x v="4"/>
    <n v="1"/>
    <n v="0"/>
    <n v="6"/>
    <n v="21"/>
    <d v="1899-12-30T00:06:21"/>
    <d v="1899-12-30T00:06:21"/>
    <s v="n/a"/>
    <x v="397"/>
    <n v="9.4488188976378034"/>
    <n v="0"/>
    <x v="0"/>
    <m/>
    <d v="1899-12-30T00:00:00"/>
    <d v="1899-12-30T00:00:00"/>
    <d v="1899-12-30T02:46:22"/>
    <d v="1899-12-30T03:38:46"/>
    <d v="1899-12-30T01:23:11"/>
    <d v="1899-12-30T01:49:23"/>
    <n v="691"/>
    <x v="13"/>
    <x v="4"/>
    <n v="201408"/>
    <n v="34"/>
    <n v="0"/>
    <n v="17"/>
  </r>
  <r>
    <d v="2014-08-22T00:00:00"/>
    <d v="2014-08-22T00:00:00"/>
    <x v="1"/>
    <n v="7.8"/>
    <n v="0"/>
    <n v="48"/>
    <n v="51"/>
    <d v="1899-12-30T00:48:51"/>
    <d v="1899-12-30T00:06:16"/>
    <s v="ElderShiv"/>
    <x v="17"/>
    <n v="9.5803480040941729"/>
    <n v="0"/>
    <x v="14"/>
    <s v="http://app.strava.com/activities/183826693"/>
    <d v="1899-12-30T11:41:26"/>
    <d v="1899-12-30T05:50:43"/>
    <d v="1899-12-30T02:44:05"/>
    <d v="1899-12-30T03:36:29"/>
    <d v="1899-12-30T01:22:03"/>
    <d v="1899-12-30T01:48:15"/>
    <n v="690"/>
    <x v="13"/>
    <x v="4"/>
    <n v="201408"/>
    <n v="34"/>
    <n v="4"/>
    <n v="22"/>
  </r>
  <r>
    <d v="2014-08-25T00:00:00"/>
    <d v="2014-08-25T00:00:00"/>
    <x v="2"/>
    <n v="2.35"/>
    <n v="0"/>
    <n v="23"/>
    <n v="39"/>
    <d v="1899-12-30T00:23:39"/>
    <d v="1899-12-30T00:10:04"/>
    <s v="Hoka"/>
    <x v="17"/>
    <n v="5.9619450317124789"/>
    <n v="0"/>
    <x v="2"/>
    <s v="http://app.strava.com/activities/185197205"/>
    <d v="1899-12-30T04:23:40"/>
    <d v="1899-12-30T02:11:50"/>
    <d v="1899-12-30T04:23:40"/>
    <d v="1899-12-30T05:16:04"/>
    <d v="1899-12-30T02:11:50"/>
    <d v="1899-12-30T02:38:02"/>
    <n v="1471"/>
    <x v="13"/>
    <x v="4"/>
    <n v="201408"/>
    <n v="35"/>
    <n v="2"/>
    <n v="25"/>
  </r>
  <r>
    <d v="2014-08-26T00:00:00"/>
    <d v="2014-08-26T00:00:00"/>
    <x v="1"/>
    <n v="15.5"/>
    <n v="0"/>
    <n v="44"/>
    <n v="20"/>
    <d v="1899-12-30T00:44:20"/>
    <d v="1899-12-30T00:02:52"/>
    <s v="YNHH"/>
    <x v="303"/>
    <n v="20.977443609022572"/>
    <n v="0"/>
    <x v="13"/>
    <m/>
    <d v="1899-12-30T05:20:21"/>
    <d v="1899-12-30T02:40:10"/>
    <d v="1899-12-30T01:14:56"/>
    <d v="1899-12-30T02:07:20"/>
    <d v="1899-12-30T00:37:28"/>
    <d v="1899-12-30T01:03:40"/>
    <n v="139"/>
    <x v="13"/>
    <x v="4"/>
    <n v="201408"/>
    <n v="35"/>
    <n v="0"/>
    <n v="26"/>
  </r>
  <r>
    <d v="2014-08-28T00:00:00"/>
    <d v="2014-08-28T00:00:00"/>
    <x v="1"/>
    <n v="10"/>
    <n v="0"/>
    <n v="26"/>
    <n v="50"/>
    <d v="1899-12-30T00:26:50"/>
    <d v="1899-12-30T00:02:41"/>
    <s v="YNHH"/>
    <x v="303"/>
    <n v="22.360248447204988"/>
    <n v="0"/>
    <x v="13"/>
    <m/>
    <d v="1899-12-30T05:00:32"/>
    <d v="1899-12-30T02:30:16"/>
    <d v="1899-12-30T01:10:18"/>
    <d v="1899-12-30T02:02:42"/>
    <d v="1899-12-30T00:35:09"/>
    <d v="1899-12-30T01:01:21"/>
    <n v="75"/>
    <x v="13"/>
    <x v="4"/>
    <n v="201408"/>
    <n v="35"/>
    <n v="1"/>
    <n v="28"/>
  </r>
  <r>
    <d v="2014-08-31T00:00:00"/>
    <d v="2014-08-31T00:00:00"/>
    <x v="1"/>
    <n v="36"/>
    <n v="2"/>
    <n v="20"/>
    <n v="15"/>
    <d v="1899-12-30T02:20:15"/>
    <d v="1899-12-30T00:03:54"/>
    <s v="YNHH"/>
    <x v="17"/>
    <n v="15.401069518716588"/>
    <n v="0"/>
    <x v="7"/>
    <s v="http://app.strava.com/activities/187836672"/>
    <d v="1899-12-30T07:16:20"/>
    <d v="1899-12-30T03:38:10"/>
    <d v="1899-12-30T01:42:04"/>
    <d v="1899-12-30T02:34:28"/>
    <d v="1899-12-30T00:51:02"/>
    <d v="1899-12-30T01:17:14"/>
    <n v="390"/>
    <x v="13"/>
    <x v="4"/>
    <n v="201408"/>
    <n v="36"/>
    <n v="2"/>
    <n v="31"/>
  </r>
  <r>
    <d v="2014-09-03T00:00:00"/>
    <d v="2014-09-03T00:00:00"/>
    <x v="2"/>
    <n v="2"/>
    <n v="0"/>
    <n v="19"/>
    <n v="13"/>
    <d v="1899-12-30T00:19:13"/>
    <d v="1899-12-30T00:09:36"/>
    <s v="Hoka"/>
    <x v="274"/>
    <n v="6.244579358196015"/>
    <n v="0"/>
    <x v="13"/>
    <m/>
    <d v="1899-12-30T04:11:44"/>
    <d v="1899-12-30T02:05:52"/>
    <d v="1899-12-30T04:11:44"/>
    <d v="1899-12-30T05:04:08"/>
    <d v="1899-12-30T02:05:52"/>
    <d v="1899-12-30T02:32:04"/>
    <n v="1103"/>
    <x v="13"/>
    <x v="5"/>
    <n v="201409"/>
    <n v="36"/>
    <n v="2"/>
    <n v="3"/>
  </r>
  <r>
    <d v="2014-09-05T00:00:00"/>
    <d v="2014-09-05T00:00:00"/>
    <x v="1"/>
    <n v="4.2"/>
    <n v="0"/>
    <n v="25"/>
    <n v="27"/>
    <d v="1899-12-30T00:25:27"/>
    <d v="1899-12-30T00:06:04"/>
    <s v="Ciocci"/>
    <x v="410"/>
    <n v="9.9017681728880245"/>
    <n v="0"/>
    <x v="7"/>
    <s v="http://app.strava.com/activities/190141817"/>
    <d v="1899-12-30T11:18:40"/>
    <d v="1899-12-30T05:39:20"/>
    <d v="1899-12-30T02:38:46"/>
    <d v="1899-12-30T03:31:10"/>
    <d v="1899-12-30T01:19:23"/>
    <d v="1899-12-30T01:45:35"/>
    <n v="686"/>
    <x v="13"/>
    <x v="5"/>
    <n v="201409"/>
    <n v="36"/>
    <n v="1"/>
    <n v="5"/>
  </r>
  <r>
    <d v="2014-09-05T00:00:00"/>
    <d v="2014-09-05T00:00:00"/>
    <x v="1"/>
    <n v="9.4"/>
    <n v="0"/>
    <n v="39"/>
    <n v="59"/>
    <d v="1899-12-30T00:39:59"/>
    <d v="1899-12-30T00:04:15"/>
    <s v="Ciocci"/>
    <x v="411"/>
    <n v="14.105877448937067"/>
    <n v="0"/>
    <x v="7"/>
    <s v="http://app.strava.com/activities/191379767"/>
    <d v="1899-12-30T07:56:24"/>
    <d v="1899-12-30T03:58:12"/>
    <d v="1899-12-30T01:51:27"/>
    <d v="1899-12-30T02:43:51"/>
    <d v="1899-12-30T00:55:43"/>
    <d v="1899-12-30T01:21:55"/>
    <n v="520"/>
    <x v="13"/>
    <x v="5"/>
    <n v="201409"/>
    <n v="36"/>
    <n v="0"/>
    <n v="5"/>
  </r>
  <r>
    <d v="2014-09-07T00:00:00"/>
    <d v="2014-09-07T00:00:00"/>
    <x v="0"/>
    <n v="1.2"/>
    <n v="0"/>
    <n v="49"/>
    <n v="36"/>
    <d v="1899-12-30T00:49:36"/>
    <d v="1899-12-30T00:41:20"/>
    <s v="Hudson"/>
    <x v="206"/>
    <n v="1.4516129032258076"/>
    <n v="0"/>
    <x v="2"/>
    <s v="LONG LONG SWIM"/>
    <d v="1899-12-30T01:39:12"/>
    <d v="1899-12-30T00:49:36"/>
    <d v="1899-12-30T18:02:56"/>
    <d v="1899-12-30T18:55:20"/>
    <d v="1899-12-30T09:01:28"/>
    <d v="1899-12-30T09:27:40"/>
    <n v="3044"/>
    <x v="13"/>
    <x v="5"/>
    <n v="201409"/>
    <n v="37"/>
    <n v="1"/>
    <n v="7"/>
  </r>
  <r>
    <d v="2014-09-07T00:00:00"/>
    <d v="2014-09-07T00:00:00"/>
    <x v="1"/>
    <n v="56"/>
    <n v="3"/>
    <n v="12"/>
    <n v="41"/>
    <d v="1899-12-30T03:12:41"/>
    <d v="1899-12-30T00:03:26"/>
    <s v="ElderShiv"/>
    <x v="206"/>
    <n v="17.437937894645803"/>
    <n v="0"/>
    <x v="2"/>
    <m/>
    <d v="1899-12-30T06:25:22"/>
    <d v="1899-12-30T03:12:41"/>
    <d v="1899-12-30T01:30:09"/>
    <d v="1899-12-30T02:22:33"/>
    <d v="1899-12-30T00:45:04"/>
    <d v="1899-12-30T01:11:16"/>
    <n v="243"/>
    <x v="13"/>
    <x v="5"/>
    <n v="201409"/>
    <n v="37"/>
    <n v="0"/>
    <n v="7"/>
  </r>
  <r>
    <d v="2014-09-07T00:00:00"/>
    <d v="2014-09-07T00:00:00"/>
    <x v="2"/>
    <n v="13.1"/>
    <n v="2"/>
    <n v="48"/>
    <n v="59"/>
    <d v="1899-12-30T02:48:59"/>
    <d v="1899-12-30T00:12:54"/>
    <s v="Ghost"/>
    <x v="206"/>
    <n v="4.6513462866160404"/>
    <n v="0"/>
    <x v="2"/>
    <m/>
    <d v="1899-12-30T05:37:58"/>
    <d v="1899-12-30T02:48:59"/>
    <d v="1899-12-30T05:37:58"/>
    <d v="1899-12-30T06:30:22"/>
    <d v="1899-12-30T02:48:59"/>
    <d v="1899-12-30T03:15:11"/>
    <n v="2554"/>
    <x v="13"/>
    <x v="5"/>
    <n v="201409"/>
    <n v="37"/>
    <n v="0"/>
    <n v="7"/>
  </r>
  <r>
    <d v="2014-09-07T00:00:00"/>
    <d v="2014-09-07T00:00:00"/>
    <x v="3"/>
    <n v="1"/>
    <n v="0"/>
    <n v="2"/>
    <n v="26"/>
    <d v="1899-12-30T00:02:26"/>
    <d v="1899-12-30T00:02:26"/>
    <s v="n/a"/>
    <x v="206"/>
    <n v="24.657534246575359"/>
    <n v="0"/>
    <x v="2"/>
    <m/>
    <d v="1899-12-30T00:00:00"/>
    <d v="1899-12-30T00:00:00"/>
    <d v="1899-12-30T01:03:45"/>
    <d v="1899-12-30T01:56:09"/>
    <d v="1899-12-30T00:31:53"/>
    <d v="1899-12-30T00:58:05"/>
    <n v="27"/>
    <x v="13"/>
    <x v="5"/>
    <n v="201409"/>
    <n v="37"/>
    <n v="0"/>
    <n v="7"/>
  </r>
  <r>
    <d v="2014-09-07T00:00:00"/>
    <d v="2014-09-07T00:00:00"/>
    <x v="4"/>
    <n v="1"/>
    <n v="0"/>
    <n v="4"/>
    <n v="9"/>
    <d v="1899-12-30T00:04:09"/>
    <d v="1899-12-30T00:04:09"/>
    <s v="n/a"/>
    <x v="206"/>
    <n v="14.457831325301216"/>
    <n v="0"/>
    <x v="2"/>
    <m/>
    <d v="1899-12-30T00:00:00"/>
    <d v="1899-12-30T00:00:00"/>
    <d v="1899-12-30T01:48:44"/>
    <d v="1899-12-30T02:41:08"/>
    <d v="1899-12-30T00:54:22"/>
    <d v="1899-12-30T01:20:34"/>
    <n v="494"/>
    <x v="13"/>
    <x v="5"/>
    <n v="201409"/>
    <n v="37"/>
    <n v="0"/>
    <n v="7"/>
  </r>
  <r>
    <d v="2014-09-07T00:00:00"/>
    <d v="2014-09-07T00:00:00"/>
    <x v="8"/>
    <n v="1"/>
    <n v="0"/>
    <n v="10"/>
    <n v="3"/>
    <d v="1899-12-30T00:10:03"/>
    <d v="1899-12-30T00:10:03"/>
    <m/>
    <x v="206"/>
    <n v="5.9701492537313472"/>
    <n v="0"/>
    <x v="2"/>
    <m/>
    <d v="1899-12-30T00:00:00"/>
    <d v="1899-12-30T00:00:00"/>
    <d v="1899-12-30T04:23:19"/>
    <d v="1899-12-30T05:15:43"/>
    <d v="1899-12-30T02:11:39"/>
    <d v="1899-12-30T02:37:51"/>
    <n v="1461"/>
    <x v="13"/>
    <x v="5"/>
    <n v="201409"/>
    <n v="37"/>
    <n v="0"/>
    <n v="7"/>
  </r>
  <r>
    <d v="2014-09-07T00:00:00"/>
    <d v="2014-09-07T00:00:00"/>
    <x v="9"/>
    <n v="1"/>
    <n v="0"/>
    <n v="10"/>
    <n v="46"/>
    <d v="1899-12-30T00:10:46"/>
    <d v="1899-12-30T00:10:46"/>
    <m/>
    <x v="206"/>
    <n v="5.5727554179566603"/>
    <n v="0"/>
    <x v="2"/>
    <m/>
    <d v="1899-12-30T00:00:00"/>
    <d v="1899-12-30T00:00:00"/>
    <d v="1899-12-30T04:42:05"/>
    <d v="1899-12-30T05:34:29"/>
    <d v="1899-12-30T02:21:03"/>
    <d v="1899-12-30T02:47:15"/>
    <n v="1930"/>
    <x v="13"/>
    <x v="5"/>
    <n v="201409"/>
    <n v="37"/>
    <n v="0"/>
    <n v="7"/>
  </r>
  <r>
    <d v="2014-09-07T00:00:00"/>
    <d v="2014-09-07T00:00:00"/>
    <x v="10"/>
    <n v="1"/>
    <n v="0"/>
    <n v="13"/>
    <n v="42"/>
    <d v="1899-12-30T00:13:42"/>
    <d v="1899-12-30T00:13:42"/>
    <m/>
    <x v="206"/>
    <n v="4.379562043795624"/>
    <n v="0"/>
    <x v="2"/>
    <m/>
    <d v="1899-12-30T00:00:00"/>
    <d v="1899-12-30T00:00:00"/>
    <d v="1899-12-30T05:58:56"/>
    <d v="1899-12-30T06:51:20"/>
    <d v="1899-12-30T02:59:28"/>
    <d v="1899-12-30T03:25:40"/>
    <n v="2613"/>
    <x v="13"/>
    <x v="5"/>
    <n v="201409"/>
    <n v="37"/>
    <n v="0"/>
    <n v="7"/>
  </r>
  <r>
    <d v="2014-09-07T00:00:00"/>
    <d v="2014-09-07T00:00:00"/>
    <x v="11"/>
    <n v="1"/>
    <n v="0"/>
    <n v="11"/>
    <n v="39"/>
    <d v="1899-12-30T00:11:39"/>
    <d v="1899-12-30T00:11:39"/>
    <m/>
    <x v="206"/>
    <n v="5.1502145922746818"/>
    <n v="0"/>
    <x v="2"/>
    <m/>
    <d v="1899-12-30T00:00:00"/>
    <d v="1899-12-30T00:00:00"/>
    <d v="1899-12-30T05:05:14"/>
    <d v="1899-12-30T05:57:38"/>
    <d v="1899-12-30T02:32:37"/>
    <d v="1899-12-30T02:58:49"/>
    <n v="2312"/>
    <x v="13"/>
    <x v="5"/>
    <n v="201409"/>
    <n v="37"/>
    <n v="0"/>
    <n v="7"/>
  </r>
  <r>
    <d v="2014-09-07T00:00:00"/>
    <d v="2014-09-07T00:00:00"/>
    <x v="12"/>
    <n v="1"/>
    <n v="0"/>
    <n v="11"/>
    <n v="19"/>
    <d v="1899-12-30T00:11:19"/>
    <d v="1899-12-30T00:11:19"/>
    <m/>
    <x v="206"/>
    <n v="5.3019145802651"/>
    <n v="0"/>
    <x v="2"/>
    <m/>
    <d v="1899-12-30T00:00:00"/>
    <d v="1899-12-30T00:00:00"/>
    <d v="1899-12-30T04:56:30"/>
    <d v="1899-12-30T05:48:54"/>
    <d v="1899-12-30T02:28:15"/>
    <d v="1899-12-30T02:54:27"/>
    <n v="2202"/>
    <x v="13"/>
    <x v="5"/>
    <n v="201409"/>
    <n v="37"/>
    <n v="0"/>
    <n v="7"/>
  </r>
  <r>
    <d v="2014-09-07T00:00:00"/>
    <d v="2014-09-07T00:00:00"/>
    <x v="13"/>
    <n v="1"/>
    <n v="0"/>
    <n v="13"/>
    <n v="57"/>
    <d v="1899-12-30T00:13:57"/>
    <d v="1899-12-30T00:13:57"/>
    <m/>
    <x v="206"/>
    <n v="4.3010752688172076"/>
    <n v="0"/>
    <x v="2"/>
    <m/>
    <d v="1899-12-30T00:00:00"/>
    <d v="1899-12-30T00:00:00"/>
    <d v="1899-12-30T06:05:29"/>
    <d v="1899-12-30T06:57:53"/>
    <d v="1899-12-30T03:02:45"/>
    <d v="1899-12-30T03:28:57"/>
    <n v="2631"/>
    <x v="13"/>
    <x v="5"/>
    <n v="201409"/>
    <n v="37"/>
    <n v="0"/>
    <n v="7"/>
  </r>
  <r>
    <d v="2014-09-07T00:00:00"/>
    <d v="2014-09-07T00:00:00"/>
    <x v="14"/>
    <n v="1"/>
    <n v="0"/>
    <n v="14"/>
    <n v="53"/>
    <d v="1899-12-30T00:14:53"/>
    <d v="1899-12-30T00:14:53"/>
    <m/>
    <x v="206"/>
    <n v="4.0313549832026911"/>
    <n v="0"/>
    <x v="2"/>
    <m/>
    <d v="1899-12-30T00:00:00"/>
    <d v="1899-12-30T00:00:00"/>
    <d v="1899-12-30T06:29:57"/>
    <d v="1899-12-30T07:22:21"/>
    <d v="1899-12-30T03:14:58"/>
    <d v="1899-12-30T03:41:10"/>
    <n v="2670"/>
    <x v="13"/>
    <x v="5"/>
    <n v="201409"/>
    <n v="37"/>
    <n v="0"/>
    <n v="7"/>
  </r>
  <r>
    <d v="2014-09-07T00:00:00"/>
    <d v="2014-09-07T00:00:00"/>
    <x v="15"/>
    <n v="1"/>
    <n v="0"/>
    <n v="11"/>
    <n v="9"/>
    <d v="1899-12-30T00:11:09"/>
    <d v="1899-12-30T00:11:09"/>
    <m/>
    <x v="206"/>
    <n v="5.3811659192825152"/>
    <n v="0"/>
    <x v="2"/>
    <m/>
    <d v="1899-12-30T00:00:00"/>
    <d v="1899-12-30T00:00:00"/>
    <d v="1899-12-30T04:52:08"/>
    <d v="1899-12-30T05:44:32"/>
    <d v="1899-12-30T02:26:04"/>
    <d v="1899-12-30T02:52:16"/>
    <n v="2138"/>
    <x v="13"/>
    <x v="5"/>
    <n v="201409"/>
    <n v="37"/>
    <n v="0"/>
    <n v="7"/>
  </r>
  <r>
    <d v="2014-09-07T00:00:00"/>
    <d v="2014-09-07T00:00:00"/>
    <x v="16"/>
    <n v="1"/>
    <n v="0"/>
    <n v="12"/>
    <n v="55"/>
    <d v="1899-12-30T00:12:55"/>
    <d v="1899-12-30T00:12:55"/>
    <m/>
    <x v="206"/>
    <n v="4.6451612903225845"/>
    <n v="0"/>
    <x v="2"/>
    <m/>
    <d v="1899-12-30T00:00:00"/>
    <d v="1899-12-30T00:00:00"/>
    <d v="1899-12-30T05:38:25"/>
    <d v="1899-12-30T06:30:49"/>
    <d v="1899-12-30T02:49:12"/>
    <d v="1899-12-30T03:15:25"/>
    <n v="2557"/>
    <x v="13"/>
    <x v="5"/>
    <n v="201409"/>
    <n v="37"/>
    <n v="0"/>
    <n v="7"/>
  </r>
  <r>
    <d v="2014-09-07T00:00:00"/>
    <d v="2014-09-07T00:00:00"/>
    <x v="17"/>
    <n v="1"/>
    <n v="0"/>
    <n v="14"/>
    <n v="3"/>
    <d v="1899-12-30T00:14:03"/>
    <d v="1899-12-30T00:14:03"/>
    <m/>
    <x v="206"/>
    <n v="4.2704626334519604"/>
    <n v="0"/>
    <x v="2"/>
    <m/>
    <d v="1899-12-30T00:00:00"/>
    <d v="1899-12-30T00:00:00"/>
    <d v="1899-12-30T06:08:07"/>
    <d v="1899-12-30T07:00:31"/>
    <d v="1899-12-30T03:04:03"/>
    <d v="1899-12-30T03:30:15"/>
    <n v="2638"/>
    <x v="13"/>
    <x v="5"/>
    <n v="201409"/>
    <n v="37"/>
    <n v="0"/>
    <n v="7"/>
  </r>
  <r>
    <d v="2014-09-07T00:00:00"/>
    <d v="2014-09-07T00:00:00"/>
    <x v="18"/>
    <n v="1"/>
    <n v="0"/>
    <n v="12"/>
    <n v="34"/>
    <d v="1899-12-30T00:12:34"/>
    <d v="1899-12-30T00:12:34"/>
    <m/>
    <x v="206"/>
    <n v="4.7745358090185714"/>
    <n v="0"/>
    <x v="2"/>
    <m/>
    <d v="1899-12-30T00:00:00"/>
    <d v="1899-12-30T00:00:00"/>
    <d v="1899-12-30T05:29:15"/>
    <d v="1899-12-30T06:21:39"/>
    <d v="1899-12-30T02:44:37"/>
    <d v="1899-12-30T03:10:49"/>
    <n v="2521"/>
    <x v="13"/>
    <x v="5"/>
    <n v="201409"/>
    <n v="37"/>
    <n v="0"/>
    <n v="7"/>
  </r>
  <r>
    <d v="2014-09-07T00:00:00"/>
    <d v="2014-09-07T00:00:00"/>
    <x v="19"/>
    <n v="1"/>
    <n v="0"/>
    <n v="14"/>
    <n v="22"/>
    <d v="1899-12-30T00:14:22"/>
    <d v="1899-12-30T00:14:22"/>
    <m/>
    <x v="206"/>
    <n v="4.1763341067285413"/>
    <n v="0"/>
    <x v="2"/>
    <m/>
    <d v="1899-12-30T00:00:00"/>
    <d v="1899-12-30T00:00:00"/>
    <d v="1899-12-30T06:16:24"/>
    <d v="1899-12-30T07:08:48"/>
    <d v="1899-12-30T03:08:12"/>
    <d v="1899-12-30T03:34:24"/>
    <n v="2657"/>
    <x v="13"/>
    <x v="5"/>
    <n v="201409"/>
    <n v="37"/>
    <n v="0"/>
    <n v="7"/>
  </r>
  <r>
    <d v="2014-09-07T00:00:00"/>
    <d v="2014-09-07T00:00:00"/>
    <x v="20"/>
    <n v="1"/>
    <n v="0"/>
    <n v="14"/>
    <n v="14"/>
    <d v="1899-12-30T00:14:14"/>
    <d v="1899-12-30T00:14:14"/>
    <m/>
    <x v="206"/>
    <n v="4.2154566744730717"/>
    <n v="0"/>
    <x v="2"/>
    <m/>
    <d v="1899-12-30T00:00:00"/>
    <d v="1899-12-30T00:00:00"/>
    <d v="1899-12-30T06:12:55"/>
    <d v="1899-12-30T07:05:19"/>
    <d v="1899-12-30T03:06:27"/>
    <d v="1899-12-30T03:32:39"/>
    <n v="2649"/>
    <x v="13"/>
    <x v="5"/>
    <n v="201409"/>
    <n v="37"/>
    <n v="0"/>
    <n v="7"/>
  </r>
  <r>
    <d v="2014-09-09T00:00:00"/>
    <d v="1900-01-08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d v="1899-12-30T01:13:22"/>
    <d v="1899-12-30T02:05:46"/>
    <d v="1899-12-30T00:36:41"/>
    <d v="1899-12-30T01:02:53"/>
    <n v="113"/>
    <x v="13"/>
    <x v="5"/>
    <n v="201409"/>
    <n v="37"/>
    <n v="1"/>
    <n v="9"/>
  </r>
  <r>
    <d v="2014-09-11T00:00:00"/>
    <d v="2014-09-11T00:00:00"/>
    <x v="1"/>
    <n v="10"/>
    <n v="0"/>
    <n v="27"/>
    <n v="30"/>
    <d v="1899-12-30T00:27:30"/>
    <d v="1899-12-30T00:02:45"/>
    <s v="YNHH"/>
    <x v="303"/>
    <n v="21.818181818181838"/>
    <n v="0"/>
    <x v="13"/>
    <m/>
    <d v="1899-12-30T05:08:00"/>
    <d v="1899-12-30T02:34:00"/>
    <d v="1899-12-30T01:12:03"/>
    <d v="1899-12-30T02:04:27"/>
    <d v="1899-12-30T00:36:01"/>
    <d v="1899-12-30T01:02:14"/>
    <n v="94"/>
    <x v="13"/>
    <x v="5"/>
    <n v="201409"/>
    <n v="37"/>
    <n v="1"/>
    <n v="11"/>
  </r>
  <r>
    <d v="2014-09-12T00:00:00"/>
    <d v="2014-09-12T00:00:00"/>
    <x v="2"/>
    <n v="2.8"/>
    <n v="0"/>
    <n v="33"/>
    <n v="29"/>
    <d v="1899-12-30T00:33:29"/>
    <d v="1899-12-30T00:11:57"/>
    <s v="Hoka"/>
    <x v="17"/>
    <n v="5.0174216027874605"/>
    <n v="0"/>
    <x v="6"/>
    <s v="http://app.strava.com/activities/193403127"/>
    <d v="1899-12-30T05:13:19"/>
    <d v="1899-12-30T02:36:39"/>
    <d v="1899-12-30T05:13:19"/>
    <d v="1899-12-30T06:05:43"/>
    <d v="1899-12-30T02:36:39"/>
    <d v="1899-12-30T03:02:51"/>
    <n v="2410"/>
    <x v="13"/>
    <x v="5"/>
    <n v="201409"/>
    <n v="37"/>
    <n v="0"/>
    <n v="12"/>
  </r>
  <r>
    <d v="2014-09-12T00:00:00"/>
    <d v="2014-09-12T00:00:00"/>
    <x v="1"/>
    <n v="13.6"/>
    <n v="0"/>
    <n v="54"/>
    <n v="26"/>
    <d v="1899-12-30T00:54:26"/>
    <d v="1899-12-30T00:04:00"/>
    <s v="Ciocci"/>
    <x v="412"/>
    <n v="14.990814451928976"/>
    <n v="0"/>
    <x v="22"/>
    <s v="http://app.strava.com/activities/193520524"/>
    <d v="1899-12-30T07:28:16"/>
    <d v="1899-12-30T03:44:08"/>
    <d v="1899-12-30T01:44:52"/>
    <d v="1899-12-30T02:37:16"/>
    <d v="1899-12-30T00:52:26"/>
    <d v="1899-12-30T01:18:38"/>
    <n v="443"/>
    <x v="13"/>
    <x v="5"/>
    <n v="201409"/>
    <n v="37"/>
    <n v="0"/>
    <n v="12"/>
  </r>
  <r>
    <d v="2014-09-14T00:00:00"/>
    <d v="2014-09-14T00:00:00"/>
    <x v="2"/>
    <n v="3.1"/>
    <n v="0"/>
    <n v="38"/>
    <n v="27"/>
    <d v="1899-12-30T00:38:27"/>
    <d v="1899-12-30T00:12:24"/>
    <s v="Hoka"/>
    <x v="413"/>
    <n v="4.8374512353706152"/>
    <n v="0"/>
    <x v="6"/>
    <s v="http://app.strava.com/activities/194687822"/>
    <d v="1899-12-30T05:24:58"/>
    <d v="1899-12-30T02:42:29"/>
    <d v="1899-12-30T05:24:58"/>
    <d v="1899-12-30T06:17:22"/>
    <d v="1899-12-30T02:42:29"/>
    <d v="1899-12-30T03:08:41"/>
    <n v="2496"/>
    <x v="13"/>
    <x v="5"/>
    <n v="201409"/>
    <n v="38"/>
    <n v="1"/>
    <n v="14"/>
  </r>
  <r>
    <d v="2014-09-16T00:00:00"/>
    <d v="2014-09-16T00:00:00"/>
    <x v="1"/>
    <n v="9.5"/>
    <n v="0"/>
    <n v="25"/>
    <n v="30"/>
    <d v="1899-12-30T00:25:30"/>
    <d v="1899-12-30T00:02:41"/>
    <s v="YNHH"/>
    <x v="303"/>
    <n v="22.352941176470605"/>
    <n v="0"/>
    <x v="13"/>
    <m/>
    <d v="1899-12-30T05:00:38"/>
    <d v="1899-12-30T02:30:19"/>
    <d v="1899-12-30T01:10:20"/>
    <d v="1899-12-30T02:02:44"/>
    <d v="1899-12-30T00:35:10"/>
    <d v="1899-12-30T01:01:22"/>
    <n v="78"/>
    <x v="13"/>
    <x v="5"/>
    <n v="201409"/>
    <n v="38"/>
    <n v="1"/>
    <n v="16"/>
  </r>
  <r>
    <d v="2014-09-18T00:00:00"/>
    <d v="2014-09-18T00:00:00"/>
    <x v="1"/>
    <n v="10"/>
    <n v="0"/>
    <n v="27"/>
    <n v="30"/>
    <d v="1899-12-30T00:27:30"/>
    <d v="1899-12-30T00:02:45"/>
    <s v="YNHH"/>
    <x v="303"/>
    <n v="21.818181818181838"/>
    <n v="0"/>
    <x v="13"/>
    <m/>
    <d v="1899-12-30T05:08:00"/>
    <d v="1899-12-30T02:34:00"/>
    <d v="1899-12-30T01:12:03"/>
    <d v="1899-12-30T02:04:27"/>
    <d v="1899-12-30T00:36:01"/>
    <d v="1899-12-30T01:02:14"/>
    <n v="94"/>
    <x v="13"/>
    <x v="5"/>
    <n v="201409"/>
    <n v="38"/>
    <n v="1"/>
    <n v="18"/>
  </r>
  <r>
    <d v="2014-09-19T00:00:00"/>
    <d v="2014-09-19T00:00:00"/>
    <x v="2"/>
    <n v="3"/>
    <n v="0"/>
    <n v="30"/>
    <n v="28"/>
    <d v="1899-12-30T00:30:28"/>
    <d v="1899-12-30T00:10:09"/>
    <s v="G2host"/>
    <x v="414"/>
    <n v="5.9080962800875323"/>
    <n v="0"/>
    <x v="22"/>
    <s v="http://app.strava.com/activities/196635562"/>
    <d v="1899-12-30T04:26:05"/>
    <d v="1899-12-30T02:13:02"/>
    <d v="1899-12-30T04:26:05"/>
    <d v="1899-12-30T05:18:29"/>
    <d v="1899-12-30T02:13:02"/>
    <d v="1899-12-30T02:39:14"/>
    <n v="1517"/>
    <x v="13"/>
    <x v="5"/>
    <n v="201409"/>
    <n v="38"/>
    <n v="0"/>
    <n v="19"/>
  </r>
  <r>
    <d v="2014-09-19T00:00:00"/>
    <d v="2014-09-19T00:00:00"/>
    <x v="2"/>
    <n v="3"/>
    <n v="0"/>
    <n v="30"/>
    <n v="28"/>
    <d v="1899-12-30T00:30:28"/>
    <d v="1899-12-30T00:10:09"/>
    <s v="G2host"/>
    <x v="414"/>
    <n v="5.9080962800875323"/>
    <n v="0"/>
    <x v="22"/>
    <s v="http://app.strava.com/activities/196635562"/>
    <d v="1899-12-30T04:26:05"/>
    <d v="1899-12-30T02:13:02"/>
    <d v="1899-12-30T04:26:05"/>
    <d v="1899-12-30T05:18:29"/>
    <d v="1899-12-30T02:13:02"/>
    <d v="1899-12-30T02:39:14"/>
    <n v="1517"/>
    <x v="13"/>
    <x v="5"/>
    <n v="201409"/>
    <n v="38"/>
    <n v="0"/>
    <n v="19"/>
  </r>
  <r>
    <d v="2014-09-21T00:00:00"/>
    <d v="2014-09-21T00:00:00"/>
    <x v="1"/>
    <n v="26.9"/>
    <n v="2"/>
    <n v="0"/>
    <n v="57"/>
    <d v="1899-12-30T02:00:57"/>
    <d v="1899-12-30T00:04:30"/>
    <s v="Ciocci"/>
    <x v="415"/>
    <n v="13.344357172385294"/>
    <n v="0"/>
    <x v="37"/>
    <s v="http://app.strava.com/activities/197611598"/>
    <d v="1899-12-30T08:23:35"/>
    <d v="1899-12-30T04:11:48"/>
    <d v="1899-12-30T01:57:48"/>
    <d v="1899-12-30T02:50:12"/>
    <d v="1899-12-30T00:58:54"/>
    <d v="1899-12-30T01:25:06"/>
    <n v="579"/>
    <x v="13"/>
    <x v="5"/>
    <n v="201409"/>
    <n v="39"/>
    <n v="1"/>
    <n v="21"/>
  </r>
  <r>
    <d v="2014-09-23T00:00:00"/>
    <d v="2014-09-23T00:00:00"/>
    <x v="1"/>
    <n v="8.5"/>
    <n v="0"/>
    <n v="25"/>
    <n v="0"/>
    <d v="1899-12-30T00:25:00"/>
    <d v="1899-12-30T00:02:56"/>
    <s v="YNHH"/>
    <x v="303"/>
    <n v="20.400000000000016"/>
    <n v="0"/>
    <x v="13"/>
    <m/>
    <d v="1899-12-30T05:29:25"/>
    <d v="1899-12-30T02:44:42"/>
    <d v="1899-12-30T01:17:04"/>
    <d v="1899-12-30T02:09:28"/>
    <d v="1899-12-30T00:38:32"/>
    <d v="1899-12-30T01:04:44"/>
    <n v="160"/>
    <x v="13"/>
    <x v="5"/>
    <n v="201409"/>
    <n v="39"/>
    <n v="1"/>
    <n v="23"/>
  </r>
  <r>
    <d v="2014-09-23T00:00:00"/>
    <d v="2014-09-23T00:00:00"/>
    <x v="2"/>
    <n v="1"/>
    <n v="0"/>
    <n v="9"/>
    <n v="34"/>
    <d v="1899-12-30T00:09:34"/>
    <d v="1899-12-30T00:09:34"/>
    <s v="YNHH"/>
    <x v="274"/>
    <n v="6.2717770034843259"/>
    <n v="0"/>
    <x v="13"/>
    <m/>
    <d v="1899-12-30T04:10:39"/>
    <d v="1899-12-30T02:05:19"/>
    <d v="1899-12-30T04:10:39"/>
    <d v="1899-12-30T05:03:03"/>
    <d v="1899-12-30T02:05:19"/>
    <d v="1899-12-30T02:31:31"/>
    <n v="1079"/>
    <x v="13"/>
    <x v="5"/>
    <n v="201409"/>
    <n v="39"/>
    <n v="0"/>
    <n v="23"/>
  </r>
  <r>
    <d v="2014-09-25T00:00:00"/>
    <d v="2014-09-25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d v="1899-12-30T01:18:36"/>
    <d v="1899-12-30T02:11:00"/>
    <d v="1899-12-30T00:39:18"/>
    <d v="1899-12-30T01:05:30"/>
    <n v="173"/>
    <x v="13"/>
    <x v="5"/>
    <n v="201409"/>
    <n v="39"/>
    <n v="1"/>
    <n v="25"/>
  </r>
  <r>
    <d v="2014-09-26T00:00:00"/>
    <d v="2014-09-26T00:00:00"/>
    <x v="2"/>
    <n v="1.6"/>
    <n v="0"/>
    <n v="18"/>
    <n v="46"/>
    <d v="1899-12-30T00:18:46"/>
    <d v="1899-12-30T00:11:44"/>
    <s v="Hoka"/>
    <x v="386"/>
    <n v="5.1154529307282459"/>
    <n v="0"/>
    <x v="14"/>
    <m/>
    <d v="1899-12-30T05:07:18"/>
    <d v="1899-12-30T02:33:39"/>
    <d v="1899-12-30T05:07:18"/>
    <d v="1899-12-30T05:59:42"/>
    <d v="1899-12-30T02:33:39"/>
    <d v="1899-12-30T02:59:51"/>
    <n v="2339"/>
    <x v="13"/>
    <x v="5"/>
    <n v="201409"/>
    <n v="39"/>
    <n v="0"/>
    <n v="26"/>
  </r>
  <r>
    <d v="2014-09-26T00:00:00"/>
    <d v="2014-09-26T00:00:00"/>
    <x v="1"/>
    <n v="11"/>
    <n v="0"/>
    <n v="54"/>
    <n v="15"/>
    <d v="1899-12-30T00:54:15"/>
    <d v="1899-12-30T00:04:56"/>
    <s v="Ciocci"/>
    <x v="17"/>
    <n v="12.16589861751153"/>
    <n v="0"/>
    <x v="14"/>
    <s v="http://app.strava.com/activities/199696607"/>
    <d v="1899-12-30T09:12:22"/>
    <d v="1899-12-30T04:36:11"/>
    <d v="1899-12-30T02:09:13"/>
    <d v="1899-12-30T03:01:37"/>
    <d v="1899-12-30T01:04:36"/>
    <d v="1899-12-30T01:30:48"/>
    <n v="642"/>
    <x v="13"/>
    <x v="5"/>
    <n v="201409"/>
    <n v="39"/>
    <n v="0"/>
    <n v="26"/>
  </r>
  <r>
    <d v="2014-09-28T00:00:00"/>
    <d v="2014-09-28T00:00:00"/>
    <x v="2"/>
    <n v="3.1"/>
    <n v="0"/>
    <n v="31"/>
    <n v="50"/>
    <d v="1899-12-30T00:31:50"/>
    <d v="1899-12-30T00:10:16"/>
    <s v="Hoka"/>
    <x v="413"/>
    <n v="5.8429319371727804"/>
    <n v="0"/>
    <x v="2"/>
    <s v="http://app.strava.com/activities/200865941"/>
    <d v="1899-12-30T04:29:03"/>
    <d v="1899-12-30T02:14:31"/>
    <d v="1899-12-30T04:29:03"/>
    <d v="1899-12-30T05:21:27"/>
    <d v="1899-12-30T02:14:31"/>
    <d v="1899-12-30T02:40:43"/>
    <n v="1616"/>
    <x v="13"/>
    <x v="5"/>
    <n v="201409"/>
    <n v="40"/>
    <n v="1"/>
    <n v="28"/>
  </r>
  <r>
    <d v="2014-09-30T00:00:00"/>
    <d v="2014-09-30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d v="1899-12-30T01:18:36"/>
    <d v="1899-12-30T02:11:00"/>
    <d v="1899-12-30T00:39:18"/>
    <d v="1899-12-30T01:05:30"/>
    <n v="173"/>
    <x v="13"/>
    <x v="5"/>
    <n v="201409"/>
    <n v="40"/>
    <n v="1"/>
    <n v="30"/>
  </r>
  <r>
    <d v="2014-10-01T00:00:00"/>
    <d v="2014-10-01T00:00:00"/>
    <x v="2"/>
    <n v="2.5"/>
    <n v="0"/>
    <n v="27"/>
    <n v="29"/>
    <d v="1899-12-30T00:27:29"/>
    <d v="1899-12-30T00:11:00"/>
    <s v="G2host"/>
    <x v="274"/>
    <n v="5.4578532443905443"/>
    <n v="0"/>
    <x v="13"/>
    <m/>
    <d v="1899-12-30T04:48:02"/>
    <d v="1899-12-30T02:24:01"/>
    <d v="1899-12-30T04:48:02"/>
    <d v="1899-12-30T05:40:26"/>
    <d v="1899-12-30T02:24:01"/>
    <d v="1899-12-30T02:50:13"/>
    <n v="2046"/>
    <x v="13"/>
    <x v="6"/>
    <n v="201410"/>
    <n v="40"/>
    <n v="0"/>
    <n v="1"/>
  </r>
  <r>
    <d v="2014-10-02T00:00:00"/>
    <d v="2014-10-02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d v="1899-12-30T01:18:36"/>
    <d v="1899-12-30T02:11:00"/>
    <d v="1899-12-30T00:39:18"/>
    <d v="1899-12-30T01:05:30"/>
    <n v="173"/>
    <x v="13"/>
    <x v="6"/>
    <n v="201410"/>
    <n v="40"/>
    <n v="0"/>
    <n v="2"/>
  </r>
  <r>
    <d v="2014-10-05T00:00:00"/>
    <d v="2014-10-05T00:00:00"/>
    <x v="1"/>
    <n v="28.2"/>
    <n v="2"/>
    <n v="19"/>
    <n v="38"/>
    <d v="1899-12-30T02:19:38"/>
    <d v="1899-12-30T00:04:57"/>
    <s v="Ciocci"/>
    <x v="416"/>
    <n v="12.117450465504904"/>
    <n v="0"/>
    <x v="16"/>
    <s v="http://app.strava.com/activities/203604989"/>
    <d v="1899-12-30T09:14:34"/>
    <d v="1899-12-30T04:37:17"/>
    <d v="1899-12-30T02:09:44"/>
    <d v="1899-12-30T03:02:08"/>
    <d v="1899-12-30T01:04:52"/>
    <d v="1899-12-30T01:31:04"/>
    <n v="643"/>
    <x v="13"/>
    <x v="6"/>
    <n v="201410"/>
    <n v="41"/>
    <n v="2"/>
    <n v="5"/>
  </r>
  <r>
    <d v="2014-10-07T00:00:00"/>
    <d v="2014-10-07T00:00:00"/>
    <x v="2"/>
    <n v="3.3"/>
    <n v="0"/>
    <n v="37"/>
    <n v="7"/>
    <d v="1899-12-30T00:37:07"/>
    <d v="1899-12-30T00:11:15"/>
    <s v="G2host"/>
    <x v="417"/>
    <n v="5.3345307588684365"/>
    <n v="141"/>
    <x v="14"/>
    <s v="http://app.strava.com/activities/204496998"/>
    <d v="1899-12-30T04:54:41"/>
    <d v="1899-12-30T02:27:21"/>
    <d v="1899-12-30T04:54:41"/>
    <d v="1899-12-30T05:47:05"/>
    <d v="1899-12-30T02:27:21"/>
    <d v="1899-12-30T02:53:33"/>
    <n v="2167"/>
    <x v="13"/>
    <x v="6"/>
    <n v="201410"/>
    <n v="41"/>
    <n v="1"/>
    <n v="7"/>
  </r>
  <r>
    <d v="2014-10-08T00:00:00"/>
    <d v="2014-10-08T00:00:00"/>
    <x v="1"/>
    <n v="12.8"/>
    <n v="0"/>
    <n v="33"/>
    <n v="0"/>
    <d v="1899-12-30T00:33:00"/>
    <d v="1899-12-30T00:02:35"/>
    <s v="YNHH"/>
    <x v="303"/>
    <n v="23.272727272727288"/>
    <n v="123"/>
    <x v="13"/>
    <m/>
    <d v="1899-12-30T04:48:45"/>
    <d v="1899-12-30T02:24:22"/>
    <d v="1899-12-30T01:07:33"/>
    <d v="1899-12-30T01:59:57"/>
    <d v="1899-12-30T00:33:46"/>
    <d v="1899-12-30T00:59:58"/>
    <n v="52"/>
    <x v="13"/>
    <x v="6"/>
    <n v="201410"/>
    <n v="41"/>
    <n v="0"/>
    <n v="8"/>
  </r>
  <r>
    <d v="2014-10-10T00:00:00"/>
    <d v="2014-10-10T00:00:00"/>
    <x v="2"/>
    <n v="5.2"/>
    <n v="0"/>
    <n v="59"/>
    <n v="30"/>
    <d v="1899-12-30T00:59:30"/>
    <d v="1899-12-30T00:11:27"/>
    <s v="Hoka"/>
    <x v="418"/>
    <n v="5.2436974789916011"/>
    <n v="143"/>
    <x v="14"/>
    <s v="http://app.strava.com/activities/205636802"/>
    <d v="1899-12-30T04:59:47"/>
    <d v="1899-12-30T02:29:54"/>
    <d v="1899-12-30T04:59:47"/>
    <d v="1899-12-30T05:52:11"/>
    <d v="1899-12-30T02:29:54"/>
    <d v="1899-12-30T02:56:06"/>
    <n v="2252"/>
    <x v="13"/>
    <x v="6"/>
    <n v="201410"/>
    <n v="41"/>
    <n v="1"/>
    <n v="10"/>
  </r>
  <r>
    <d v="2014-10-12T00:00:00"/>
    <d v="2014-10-12T00:00:00"/>
    <x v="1"/>
    <n v="32.1"/>
    <n v="2"/>
    <n v="28"/>
    <n v="46"/>
    <d v="1899-12-30T02:28:46"/>
    <d v="1899-12-30T00:04:38"/>
    <s v="Ciocci"/>
    <x v="419"/>
    <n v="12.946448577190241"/>
    <n v="0"/>
    <x v="19"/>
    <s v="http://app.strava.com/activities/206447537"/>
    <d v="1899-12-30T08:39:04"/>
    <d v="1899-12-30T04:19:32"/>
    <d v="1899-12-30T02:01:25"/>
    <d v="1899-12-30T02:53:49"/>
    <d v="1899-12-30T01:00:43"/>
    <d v="1899-12-30T01:26:55"/>
    <n v="614"/>
    <x v="13"/>
    <x v="6"/>
    <n v="201410"/>
    <n v="42"/>
    <n v="1"/>
    <n v="12"/>
  </r>
  <r>
    <d v="2014-10-14T00:00:00"/>
    <d v="2014-10-14T00:00:00"/>
    <x v="2"/>
    <n v="3.3"/>
    <n v="0"/>
    <n v="36"/>
    <n v="19"/>
    <d v="1899-12-30T00:36:19"/>
    <d v="1899-12-30T00:11:00"/>
    <s v="G2host"/>
    <x v="417"/>
    <n v="5.4520422212023902"/>
    <n v="141"/>
    <x v="14"/>
    <s v="http://app.strava.com/activities/207275392"/>
    <d v="1899-12-30T04:48:20"/>
    <d v="1899-12-30T02:24:10"/>
    <d v="1899-12-30T04:48:20"/>
    <d v="1899-12-30T05:40:44"/>
    <d v="1899-12-30T02:24:10"/>
    <d v="1899-12-30T02:50:22"/>
    <n v="2057"/>
    <x v="13"/>
    <x v="6"/>
    <n v="201410"/>
    <n v="42"/>
    <n v="1"/>
    <n v="14"/>
  </r>
  <r>
    <d v="2014-10-15T00:00:00"/>
    <d v="2014-10-15T00:00:00"/>
    <x v="1"/>
    <n v="21"/>
    <n v="0"/>
    <n v="51"/>
    <n v="27"/>
    <d v="1899-12-30T00:51:27"/>
    <d v="1899-12-30T00:02:27"/>
    <s v="YNHH"/>
    <x v="303"/>
    <n v="24.489795918367367"/>
    <n v="129"/>
    <x v="13"/>
    <m/>
    <d v="1899-12-30T04:34:24"/>
    <d v="1899-12-30T02:17:12"/>
    <d v="1899-12-30T01:04:11"/>
    <d v="1899-12-30T01:56:35"/>
    <d v="1899-12-30T00:32:06"/>
    <d v="1899-12-30T00:58:18"/>
    <n v="31"/>
    <x v="13"/>
    <x v="6"/>
    <n v="201410"/>
    <n v="42"/>
    <n v="0"/>
    <n v="15"/>
  </r>
  <r>
    <d v="2014-10-17T00:00:00"/>
    <d v="2014-10-17T00:00:00"/>
    <x v="2"/>
    <n v="5.4"/>
    <n v="1"/>
    <n v="2"/>
    <n v="3"/>
    <d v="1899-12-30T01:02:03"/>
    <d v="1899-12-30T00:11:29"/>
    <s v="G2host"/>
    <x v="420"/>
    <n v="5.2215954875100774"/>
    <n v="144"/>
    <x v="14"/>
    <s v="http://app.strava.com/activities/208428809"/>
    <d v="1899-12-30T05:01:03"/>
    <d v="1899-12-30T02:30:32"/>
    <d v="1899-12-30T05:01:03"/>
    <d v="1899-12-30T05:53:27"/>
    <d v="1899-12-30T02:30:32"/>
    <d v="1899-12-30T02:56:44"/>
    <n v="2270"/>
    <x v="13"/>
    <x v="6"/>
    <n v="201410"/>
    <n v="42"/>
    <n v="1"/>
    <n v="17"/>
  </r>
  <r>
    <d v="2014-10-19T00:00:00"/>
    <d v="2014-10-19T00:00:00"/>
    <x v="2"/>
    <n v="3"/>
    <n v="0"/>
    <n v="32"/>
    <n v="54"/>
    <d v="1899-12-30T00:32:54"/>
    <d v="1899-12-30T00:10:58"/>
    <s v="Hoka"/>
    <x v="421"/>
    <n v="5.4711246200607944"/>
    <n v="157"/>
    <x v="19"/>
    <s v="Run with Logan http://app.strava.com/activities/209269717"/>
    <d v="1899-12-30T04:47:20"/>
    <d v="1899-12-30T02:23:40"/>
    <d v="1899-12-30T04:47:20"/>
    <d v="1899-12-30T05:39:44"/>
    <d v="1899-12-30T02:23:40"/>
    <d v="1899-12-30T02:49:52"/>
    <n v="2033"/>
    <x v="13"/>
    <x v="6"/>
    <n v="201410"/>
    <n v="43"/>
    <n v="1"/>
    <n v="19"/>
  </r>
  <r>
    <d v="2014-10-20T00:00:00"/>
    <d v="2014-10-20T00:00:00"/>
    <x v="0"/>
    <n v="0.75"/>
    <n v="0"/>
    <n v="30"/>
    <n v="0"/>
    <d v="1899-12-30T00:30:00"/>
    <d v="1899-12-30T00:40:00"/>
    <s v="PHS"/>
    <x v="286"/>
    <n v="1.5000000000000013"/>
    <n v="0"/>
    <x v="13"/>
    <m/>
    <d v="1899-12-30T01:36:00"/>
    <d v="1899-12-30T00:48:00"/>
    <d v="1899-12-30T17:28:00"/>
    <d v="1899-12-30T18:20:24"/>
    <d v="1899-12-30T08:44:00"/>
    <d v="1899-12-30T09:10:12"/>
    <n v="2998"/>
    <x v="13"/>
    <x v="6"/>
    <n v="201410"/>
    <n v="43"/>
    <n v="0"/>
    <n v="20"/>
  </r>
  <r>
    <d v="2014-10-21T00:00:00"/>
    <d v="2014-10-21T00:00:00"/>
    <x v="2"/>
    <n v="3.2"/>
    <n v="0"/>
    <n v="36"/>
    <n v="55"/>
    <d v="1899-12-30T00:36:55"/>
    <d v="1899-12-30T00:11:32"/>
    <s v="G2host"/>
    <x v="351"/>
    <n v="5.2009029345372513"/>
    <n v="142"/>
    <x v="14"/>
    <s v="http://app.strava.com/activities/210426222"/>
    <d v="1899-12-30T05:02:15"/>
    <d v="1899-12-30T02:31:08"/>
    <d v="1899-12-30T05:02:15"/>
    <d v="1899-12-30T05:54:39"/>
    <d v="1899-12-30T02:31:08"/>
    <d v="1899-12-30T02:57:20"/>
    <n v="2285"/>
    <x v="13"/>
    <x v="6"/>
    <n v="201410"/>
    <n v="43"/>
    <n v="0"/>
    <n v="21"/>
  </r>
  <r>
    <d v="2014-10-24T00:00:00"/>
    <d v="2014-10-24T00:00:00"/>
    <x v="2"/>
    <n v="4.7"/>
    <n v="0"/>
    <n v="58"/>
    <n v="20"/>
    <d v="1899-12-30T00:58:20"/>
    <d v="1899-12-30T00:12:25"/>
    <s v="Hoka"/>
    <x v="422"/>
    <n v="4.8342857142857181"/>
    <n v="143"/>
    <x v="14"/>
    <s v="http://app.strava.com/activities/211116847"/>
    <d v="1899-12-30T05:25:11"/>
    <d v="1899-12-30T02:42:35"/>
    <d v="1899-12-30T05:25:11"/>
    <d v="1899-12-30T06:17:35"/>
    <d v="1899-12-30T02:42:35"/>
    <d v="1899-12-30T03:08:47"/>
    <n v="2498"/>
    <x v="13"/>
    <x v="6"/>
    <n v="201410"/>
    <n v="43"/>
    <n v="2"/>
    <n v="24"/>
  </r>
  <r>
    <d v="2014-10-27T00:00:00"/>
    <d v="2014-10-27T00:00:00"/>
    <x v="2"/>
    <n v="3.35"/>
    <n v="0"/>
    <n v="37"/>
    <n v="53"/>
    <d v="1899-12-30T00:37:53"/>
    <d v="1899-12-30T00:11:19"/>
    <s v="G2host"/>
    <x v="423"/>
    <n v="5.3057633084029963"/>
    <n v="138"/>
    <x v="14"/>
    <s v="http://app.strava.com/activities/212368289"/>
    <d v="1899-12-30T04:56:17"/>
    <d v="1899-12-30T02:28:08"/>
    <d v="1899-12-30T04:56:17"/>
    <d v="1899-12-30T05:48:41"/>
    <d v="1899-12-30T02:28:08"/>
    <d v="1899-12-30T02:54:20"/>
    <n v="2200"/>
    <x v="13"/>
    <x v="6"/>
    <n v="201410"/>
    <n v="44"/>
    <n v="2"/>
    <n v="27"/>
  </r>
  <r>
    <d v="2014-10-27T00:00:00"/>
    <d v="2014-10-27T00:00:00"/>
    <x v="0"/>
    <n v="0.68"/>
    <n v="0"/>
    <n v="23"/>
    <n v="0"/>
    <d v="1899-12-30T00:23:00"/>
    <d v="1899-12-30T00:33:49"/>
    <s v="PHS"/>
    <x v="362"/>
    <n v="1.773913043478262"/>
    <n v="0"/>
    <x v="13"/>
    <m/>
    <d v="1899-12-30T01:21:11"/>
    <d v="1899-12-30T00:40:35"/>
    <d v="1899-12-30T14:46:11"/>
    <d v="1899-12-30T15:38:35"/>
    <d v="1899-12-30T07:23:05"/>
    <d v="1899-12-30T07:49:17"/>
    <n v="2830"/>
    <x v="13"/>
    <x v="6"/>
    <n v="201410"/>
    <n v="44"/>
    <n v="0"/>
    <n v="27"/>
  </r>
  <r>
    <d v="2014-10-29T00:00:00"/>
    <d v="2014-10-29T00:00:00"/>
    <x v="1"/>
    <n v="17"/>
    <n v="0"/>
    <n v="47"/>
    <n v="0"/>
    <d v="1899-12-30T00:47:00"/>
    <d v="1899-12-30T00:02:46"/>
    <s v="YNHH"/>
    <x v="303"/>
    <n v="21.702127659574483"/>
    <n v="128"/>
    <x v="13"/>
    <m/>
    <d v="1899-12-30T05:09:39"/>
    <d v="1899-12-30T02:34:49"/>
    <d v="1899-12-30T01:12:26"/>
    <d v="1899-12-30T02:04:50"/>
    <d v="1899-12-30T00:36:13"/>
    <d v="1899-12-30T01:02:25"/>
    <n v="99"/>
    <x v="13"/>
    <x v="6"/>
    <n v="201410"/>
    <n v="44"/>
    <n v="1"/>
    <n v="29"/>
  </r>
  <r>
    <d v="2014-10-30T00:00:00"/>
    <d v="2014-10-30T00:00:00"/>
    <x v="2"/>
    <n v="3"/>
    <n v="0"/>
    <n v="33"/>
    <n v="53"/>
    <d v="1899-12-30T00:33:53"/>
    <d v="1899-12-30T00:11:18"/>
    <s v="Hoka"/>
    <x v="356"/>
    <n v="5.3123462862764432"/>
    <n v="141"/>
    <x v="14"/>
    <s v="http://app.strava.com/activities/213578423"/>
    <d v="1899-12-30T04:55:55"/>
    <d v="1899-12-30T02:27:57"/>
    <d v="1899-12-30T04:55:55"/>
    <d v="1899-12-30T05:48:19"/>
    <d v="1899-12-30T02:27:57"/>
    <d v="1899-12-30T02:54:09"/>
    <n v="2190"/>
    <x v="13"/>
    <x v="6"/>
    <n v="201410"/>
    <n v="44"/>
    <n v="0"/>
    <n v="30"/>
  </r>
  <r>
    <d v="2014-10-31T00:00:00"/>
    <d v="2014-10-31T00:00:00"/>
    <x v="2"/>
    <n v="7.5"/>
    <n v="1"/>
    <n v="24"/>
    <n v="27"/>
    <d v="1899-12-30T01:24:27"/>
    <d v="1899-12-30T00:11:16"/>
    <s v="Hoka"/>
    <x v="16"/>
    <n v="5.3285968028419219"/>
    <n v="151"/>
    <x v="19"/>
    <s v="http://app.strava.com/activities/213947315"/>
    <d v="1899-12-30T04:55:01"/>
    <d v="1899-12-30T02:27:30"/>
    <d v="1899-12-30T04:55:01"/>
    <d v="1899-12-30T05:47:25"/>
    <d v="1899-12-30T02:27:30"/>
    <d v="1899-12-30T02:53:42"/>
    <n v="2173"/>
    <x v="13"/>
    <x v="6"/>
    <n v="201410"/>
    <n v="44"/>
    <n v="0"/>
    <n v="31"/>
  </r>
  <r>
    <d v="2014-11-02T00:00:00"/>
    <d v="2014-11-02T00:00:00"/>
    <x v="1"/>
    <n v="26.2"/>
    <n v="1"/>
    <n v="56"/>
    <n v="44"/>
    <d v="1899-12-30T01:56:44"/>
    <d v="1899-12-30T00:04:27"/>
    <s v="Ciocci"/>
    <x v="416"/>
    <n v="13.466590519703038"/>
    <n v="0"/>
    <x v="16"/>
    <s v="http://app.strava.com/activities/214714413 Ride with Greg"/>
    <d v="1899-12-30T08:19:01"/>
    <d v="1899-12-30T04:09:30"/>
    <d v="1899-12-30T01:56:44"/>
    <d v="1899-12-30T02:49:08"/>
    <d v="1899-12-30T00:58:22"/>
    <d v="1899-12-30T01:24:34"/>
    <n v="569"/>
    <x v="13"/>
    <x v="7"/>
    <n v="201411"/>
    <n v="45"/>
    <n v="1"/>
    <n v="2"/>
  </r>
  <r>
    <d v="2014-11-03T00:00:00"/>
    <d v="2014-11-03T00:00:00"/>
    <x v="0"/>
    <n v="1.25"/>
    <n v="0"/>
    <n v="45"/>
    <n v="0"/>
    <d v="1899-12-30T00:45:00"/>
    <d v="1899-12-30T00:36:00"/>
    <s v="PHS"/>
    <x v="362"/>
    <n v="1.6666666666666679"/>
    <n v="0"/>
    <x v="13"/>
    <m/>
    <d v="1899-12-30T01:26:24"/>
    <d v="1899-12-30T00:43:12"/>
    <d v="1899-12-30T15:43:12"/>
    <d v="1899-12-30T16:35:36"/>
    <d v="1899-12-30T07:51:36"/>
    <d v="1899-12-30T08:17:48"/>
    <n v="2898"/>
    <x v="13"/>
    <x v="7"/>
    <n v="201411"/>
    <n v="45"/>
    <e v="#REF!"/>
    <n v="3"/>
  </r>
  <r>
    <d v="2014-11-04T00:00:00"/>
    <d v="2014-11-04T00:00:00"/>
    <x v="2"/>
    <n v="3.7"/>
    <n v="0"/>
    <n v="42"/>
    <n v="20"/>
    <d v="1899-12-30T00:42:20"/>
    <d v="1899-12-30T00:11:26"/>
    <s v="G2host"/>
    <x v="356"/>
    <n v="5.2440944881889804"/>
    <n v="139"/>
    <x v="14"/>
    <s v="http://app.strava.com/activities/215513396"/>
    <d v="1899-12-30T04:59:46"/>
    <d v="1899-12-30T02:29:53"/>
    <d v="1899-12-30T04:59:46"/>
    <d v="1899-12-30T05:52:10"/>
    <d v="1899-12-30T02:29:53"/>
    <d v="1899-12-30T02:56:05"/>
    <n v="2249"/>
    <x v="13"/>
    <x v="7"/>
    <n v="201411"/>
    <n v="45"/>
    <n v="0"/>
    <n v="4"/>
  </r>
  <r>
    <d v="2014-11-04T00:00:00"/>
    <d v="2014-11-04T00:00:00"/>
    <x v="2"/>
    <n v="3.7"/>
    <n v="0"/>
    <n v="42"/>
    <n v="20"/>
    <d v="1899-12-30T00:42:20"/>
    <d v="1899-12-30T00:11:26"/>
    <s v="G2host"/>
    <x v="356"/>
    <n v="5.2440944881889804"/>
    <n v="139"/>
    <x v="14"/>
    <s v="http://app.strava.com/activities/215513396"/>
    <d v="1899-12-30T04:59:46"/>
    <d v="1899-12-30T02:29:53"/>
    <d v="1899-12-30T04:59:46"/>
    <d v="1899-12-30T05:52:10"/>
    <d v="1899-12-30T02:29:53"/>
    <d v="1899-12-30T02:56:05"/>
    <n v="2249"/>
    <x v="13"/>
    <x v="7"/>
    <n v="201411"/>
    <n v="45"/>
    <n v="0"/>
    <n v="4"/>
  </r>
  <r>
    <d v="2014-11-06T00:00:00"/>
    <d v="2014-11-06T00:00:00"/>
    <x v="2"/>
    <n v="3"/>
    <n v="0"/>
    <n v="29"/>
    <n v="59"/>
    <d v="1899-12-30T00:29:59"/>
    <d v="1899-12-30T00:10:00"/>
    <s v="G2host"/>
    <x v="274"/>
    <n v="6.003335186214569"/>
    <n v="135"/>
    <x v="13"/>
    <m/>
    <d v="1899-12-30T04:21:51"/>
    <d v="1899-12-30T02:10:56"/>
    <d v="1899-12-30T04:21:51"/>
    <d v="1899-12-30T05:14:15"/>
    <d v="1899-12-30T02:10:56"/>
    <d v="1899-12-30T02:37:08"/>
    <n v="1402"/>
    <x v="13"/>
    <x v="7"/>
    <n v="201411"/>
    <n v="45"/>
    <n v="1"/>
    <n v="6"/>
  </r>
  <r>
    <d v="2014-11-07T00:00:00"/>
    <d v="2014-11-07T00:00:00"/>
    <x v="2"/>
    <n v="7.5"/>
    <n v="1"/>
    <n v="19"/>
    <n v="36"/>
    <d v="1899-12-30T01:19:36"/>
    <d v="1899-12-30T00:10:37"/>
    <s v="Ghost"/>
    <x v="16"/>
    <n v="5.6532663316582958"/>
    <n v="157"/>
    <x v="19"/>
    <s v="http://app.strava.com/activities/216550613"/>
    <d v="1899-12-30T04:38:04"/>
    <d v="1899-12-30T02:19:02"/>
    <d v="1899-12-30T04:38:04"/>
    <d v="1899-12-30T05:30:28"/>
    <d v="1899-12-30T02:19:02"/>
    <d v="1899-12-30T02:45:14"/>
    <n v="1847"/>
    <x v="13"/>
    <x v="7"/>
    <n v="201411"/>
    <n v="45"/>
    <n v="0"/>
    <n v="7"/>
  </r>
  <r>
    <d v="2014-11-10T00:00:00"/>
    <d v="2014-11-10T00:00:00"/>
    <x v="0"/>
    <n v="0.56999999999999995"/>
    <n v="0"/>
    <n v="19"/>
    <n v="0"/>
    <d v="1899-12-30T00:19:00"/>
    <d v="1899-12-30T00:33:20"/>
    <s v="PHS"/>
    <x v="362"/>
    <n v="1.8000000000000012"/>
    <n v="0"/>
    <x v="13"/>
    <m/>
    <d v="1899-12-30T01:20:00"/>
    <d v="1899-12-30T00:40:00"/>
    <d v="1899-12-30T14:33:20"/>
    <d v="1899-12-30T15:25:44"/>
    <d v="1899-12-30T07:16:40"/>
    <d v="1899-12-30T07:42:52"/>
    <n v="2813"/>
    <x v="13"/>
    <x v="7"/>
    <n v="201411"/>
    <n v="46"/>
    <n v="2"/>
    <n v="10"/>
  </r>
  <r>
    <d v="2014-11-11T00:00:00"/>
    <d v="2014-11-11T00:00:00"/>
    <x v="2"/>
    <n v="3.25"/>
    <n v="0"/>
    <n v="37"/>
    <n v="45"/>
    <d v="1899-12-30T00:37:45"/>
    <d v="1899-12-30T00:11:37"/>
    <s v="G2host"/>
    <x v="351"/>
    <n v="5.1655629139072881"/>
    <n v="139"/>
    <x v="14"/>
    <s v="http://app.strava.com/activities/218165388"/>
    <d v="1899-12-30T05:04:19"/>
    <d v="1899-12-30T02:32:10"/>
    <d v="1899-12-30T05:04:19"/>
    <d v="1899-12-30T05:56:43"/>
    <d v="1899-12-30T02:32:10"/>
    <d v="1899-12-30T02:58:22"/>
    <n v="2304"/>
    <x v="13"/>
    <x v="7"/>
    <n v="201411"/>
    <n v="46"/>
    <n v="0"/>
    <n v="11"/>
  </r>
  <r>
    <d v="2014-11-12T00:00:00"/>
    <d v="2014-11-12T00:00:00"/>
    <x v="0"/>
    <n v="1"/>
    <n v="0"/>
    <n v="32"/>
    <n v="7"/>
    <d v="1899-12-30T00:32:07"/>
    <d v="1899-12-30T00:32:07"/>
    <s v="PHS"/>
    <x v="362"/>
    <n v="1.8681888946549057"/>
    <n v="0"/>
    <x v="13"/>
    <m/>
    <d v="1899-12-30T01:17:05"/>
    <d v="1899-12-30T00:38:32"/>
    <d v="1899-12-30T14:01:27"/>
    <d v="1899-12-30T14:53:51"/>
    <d v="1899-12-30T07:00:44"/>
    <d v="1899-12-30T07:26:56"/>
    <n v="2785"/>
    <x v="13"/>
    <x v="7"/>
    <n v="201411"/>
    <n v="46"/>
    <n v="0"/>
    <n v="12"/>
  </r>
  <r>
    <d v="2014-11-14T00:00:00"/>
    <d v="2014-11-14T00:00:00"/>
    <x v="2"/>
    <n v="4.8"/>
    <n v="0"/>
    <n v="51"/>
    <n v="20"/>
    <d v="1899-12-30T00:51:20"/>
    <d v="1899-12-30T00:10:42"/>
    <s v="Ghost"/>
    <x v="424"/>
    <n v="5.610389610389614"/>
    <n v="145"/>
    <x v="19"/>
    <s v="http://app.strava.com/activities/219176492"/>
    <d v="1899-12-30T04:40:12"/>
    <d v="1899-12-30T02:20:06"/>
    <d v="1899-12-30T04:40:12"/>
    <d v="1899-12-30T05:32:36"/>
    <d v="1899-12-30T02:20:06"/>
    <d v="1899-12-30T02:46:18"/>
    <n v="1884"/>
    <x v="13"/>
    <x v="7"/>
    <n v="201411"/>
    <n v="46"/>
    <n v="1"/>
    <n v="14"/>
  </r>
  <r>
    <d v="2014-11-16T00:00:00"/>
    <d v="2014-11-16T00:00:00"/>
    <x v="1"/>
    <n v="10"/>
    <n v="0"/>
    <n v="45"/>
    <n v="0"/>
    <d v="1899-12-30T00:45:00"/>
    <d v="1899-12-30T00:04:30"/>
    <s v="B-Shiv"/>
    <x v="372"/>
    <n v="13.333333333333343"/>
    <n v="0"/>
    <x v="13"/>
    <m/>
    <d v="1899-12-30T08:24:00"/>
    <d v="1899-12-30T04:12:00"/>
    <d v="1899-12-30T01:57:54"/>
    <d v="1899-12-30T02:50:18"/>
    <d v="1899-12-30T00:58:57"/>
    <d v="1899-12-30T01:25:09"/>
    <n v="581"/>
    <x v="13"/>
    <x v="7"/>
    <n v="201411"/>
    <n v="47"/>
    <n v="1"/>
    <n v="16"/>
  </r>
  <r>
    <d v="2014-11-17T00:00:00"/>
    <d v="2014-11-17T00:00:00"/>
    <x v="0"/>
    <n v="1.1399999999999999"/>
    <n v="0"/>
    <n v="40"/>
    <n v="0"/>
    <d v="1899-12-30T00:40:00"/>
    <d v="1899-12-30T00:35:05"/>
    <s v="PHS"/>
    <x v="362"/>
    <n v="1.7100000000000011"/>
    <n v="0"/>
    <x v="13"/>
    <s v="Tarpon Challenge week 1 wkout 1"/>
    <d v="1899-12-30T01:24:13"/>
    <d v="1899-12-30T00:42:06"/>
    <d v="1899-12-30T15:19:18"/>
    <d v="1899-12-30T16:11:42"/>
    <d v="1899-12-30T07:39:39"/>
    <d v="1899-12-30T08:05:51"/>
    <n v="2867"/>
    <x v="13"/>
    <x v="7"/>
    <n v="201411"/>
    <n v="47"/>
    <n v="0"/>
    <n v="17"/>
  </r>
  <r>
    <d v="2014-11-18T00:00:00"/>
    <d v="2014-11-18T00:00:00"/>
    <x v="2"/>
    <n v="4"/>
    <n v="0"/>
    <n v="45"/>
    <n v="0"/>
    <d v="1899-12-30T00:45:00"/>
    <d v="1899-12-30T00:11:15"/>
    <s v="G2host"/>
    <x v="274"/>
    <n v="5.3333333333333375"/>
    <n v="135"/>
    <x v="13"/>
    <m/>
    <d v="1899-12-30T04:54:45"/>
    <d v="1899-12-30T02:27:22"/>
    <d v="1899-12-30T04:54:45"/>
    <d v="1899-12-30T05:47:09"/>
    <d v="1899-12-30T02:27:22"/>
    <d v="1899-12-30T02:53:35"/>
    <n v="2168"/>
    <x v="13"/>
    <x v="7"/>
    <n v="201411"/>
    <n v="47"/>
    <n v="0"/>
    <n v="18"/>
  </r>
  <r>
    <d v="2014-11-19T00:00:00"/>
    <d v="2014-11-19T00:00:00"/>
    <x v="2"/>
    <n v="3.8"/>
    <n v="0"/>
    <n v="42"/>
    <n v="22"/>
    <d v="1899-12-30T00:42:22"/>
    <d v="1899-12-30T00:11:09"/>
    <s v="G2host"/>
    <x v="274"/>
    <n v="5.3815892997639692"/>
    <n v="140"/>
    <x v="13"/>
    <m/>
    <d v="1899-12-30T04:52:06"/>
    <d v="1899-12-30T02:26:03"/>
    <d v="1899-12-30T04:52:06"/>
    <d v="1899-12-30T05:44:30"/>
    <d v="1899-12-30T02:26:03"/>
    <d v="1899-12-30T02:52:15"/>
    <n v="2136"/>
    <x v="13"/>
    <x v="7"/>
    <n v="201411"/>
    <n v="47"/>
    <n v="0"/>
    <n v="19"/>
  </r>
  <r>
    <d v="2014-11-21T00:00:00"/>
    <d v="2014-11-21T00:00:00"/>
    <x v="2"/>
    <n v="5.26"/>
    <n v="0"/>
    <n v="59"/>
    <n v="59"/>
    <d v="1899-12-30T00:59:59"/>
    <d v="1899-12-30T00:11:24"/>
    <s v="Ghost"/>
    <x v="2"/>
    <n v="5.2614615170880832"/>
    <n v="142"/>
    <x v="13"/>
    <s v="Had to cut short for work"/>
    <d v="1899-12-30T04:58:47"/>
    <d v="1899-12-30T02:29:23"/>
    <d v="1899-12-30T04:58:47"/>
    <d v="1899-12-30T05:51:11"/>
    <d v="1899-12-30T02:29:23"/>
    <d v="1899-12-30T02:55:35"/>
    <n v="2238"/>
    <x v="13"/>
    <x v="7"/>
    <n v="201411"/>
    <n v="47"/>
    <n v="1"/>
    <n v="21"/>
  </r>
  <r>
    <d v="2014-11-23T00:00:00"/>
    <d v="2014-11-23T00:00:00"/>
    <x v="2"/>
    <n v="2.42"/>
    <n v="0"/>
    <n v="29"/>
    <n v="57"/>
    <d v="1899-12-30T00:29:57"/>
    <d v="1899-12-30T00:12:23"/>
    <s v="Hoka"/>
    <x v="425"/>
    <n v="4.8480801335559294"/>
    <n v="141"/>
    <x v="19"/>
    <m/>
    <d v="1899-12-30T05:24:15"/>
    <d v="1899-12-30T02:42:08"/>
    <d v="1899-12-30T05:24:15"/>
    <d v="1899-12-30T06:16:39"/>
    <d v="1899-12-30T02:42:08"/>
    <d v="1899-12-30T03:08:20"/>
    <n v="2488"/>
    <x v="13"/>
    <x v="7"/>
    <n v="201411"/>
    <n v="48"/>
    <n v="1"/>
    <n v="23"/>
  </r>
  <r>
    <d v="2014-11-23T00:00:00"/>
    <d v="2014-11-23T00:00:00"/>
    <x v="1"/>
    <n v="20"/>
    <n v="1"/>
    <n v="30"/>
    <n v="0"/>
    <d v="1899-12-30T01:30:00"/>
    <d v="1899-12-30T00:04:30"/>
    <s v="B-Shiv"/>
    <x v="372"/>
    <n v="13.333333333333343"/>
    <n v="0"/>
    <x v="13"/>
    <m/>
    <d v="1899-12-30T08:24:00"/>
    <d v="1899-12-30T04:12:00"/>
    <d v="1899-12-30T01:57:54"/>
    <d v="1899-12-30T02:50:18"/>
    <d v="1899-12-30T00:58:57"/>
    <d v="1899-12-30T01:25:09"/>
    <n v="581"/>
    <x v="13"/>
    <x v="7"/>
    <n v="201411"/>
    <n v="48"/>
    <n v="0"/>
    <n v="23"/>
  </r>
  <r>
    <d v="2014-11-24T00:00:00"/>
    <d v="2014-11-24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d v="1899-12-30T15:17:00"/>
    <d v="1899-12-30T16:09:24"/>
    <d v="1899-12-30T07:38:30"/>
    <d v="1899-12-30T08:04:42"/>
    <n v="2860"/>
    <x v="13"/>
    <x v="7"/>
    <n v="201411"/>
    <n v="48"/>
    <n v="0"/>
    <n v="24"/>
  </r>
  <r>
    <d v="2014-11-25T00:00:00"/>
    <d v="2014-11-25T00:00:00"/>
    <x v="2"/>
    <n v="3.7"/>
    <n v="0"/>
    <n v="43"/>
    <n v="28"/>
    <d v="1899-12-30T00:43:28"/>
    <d v="1899-12-30T00:11:45"/>
    <s v="G2host"/>
    <x v="356"/>
    <n v="5.1073619631901872"/>
    <n v="134"/>
    <x v="19"/>
    <m/>
    <d v="1899-12-30T05:07:47"/>
    <d v="1899-12-30T02:33:54"/>
    <d v="1899-12-30T05:07:47"/>
    <d v="1899-12-30T06:00:11"/>
    <d v="1899-12-30T02:33:54"/>
    <d v="1899-12-30T03:00:06"/>
    <n v="2345"/>
    <x v="13"/>
    <x v="7"/>
    <n v="201411"/>
    <n v="48"/>
    <n v="0"/>
    <n v="25"/>
  </r>
  <r>
    <d v="2014-11-26T00:00:00"/>
    <d v="2014-11-26T00:00:00"/>
    <x v="2"/>
    <n v="2.75"/>
    <n v="0"/>
    <n v="30"/>
    <n v="0"/>
    <d v="1899-12-30T00:30:00"/>
    <d v="1899-12-30T00:10:55"/>
    <s v="G2host"/>
    <x v="274"/>
    <n v="5.5000000000000044"/>
    <n v="141"/>
    <x v="13"/>
    <s v="Treadmill Hills"/>
    <d v="1899-12-30T04:45:49"/>
    <d v="1899-12-30T02:22:55"/>
    <d v="1899-12-30T04:45:49"/>
    <d v="1899-12-30T05:38:13"/>
    <d v="1899-12-30T02:22:55"/>
    <d v="1899-12-30T02:49:07"/>
    <n v="2007"/>
    <x v="13"/>
    <x v="7"/>
    <n v="201411"/>
    <n v="48"/>
    <n v="0"/>
    <n v="26"/>
  </r>
  <r>
    <d v="2014-11-27T00:00:00"/>
    <d v="2014-11-27T00:00:00"/>
    <x v="2"/>
    <n v="3.1"/>
    <n v="0"/>
    <n v="32"/>
    <n v="6"/>
    <d v="1899-12-30T00:32:06"/>
    <d v="1899-12-30T00:10:21"/>
    <s v="Ghost"/>
    <x v="426"/>
    <n v="5.7943925233644906"/>
    <n v="0"/>
    <x v="19"/>
    <s v="Ran with Logan"/>
    <d v="1899-12-30T04:31:18"/>
    <d v="1899-12-30T02:15:39"/>
    <d v="1899-12-30T04:31:18"/>
    <d v="1899-12-30T05:23:42"/>
    <d v="1899-12-30T02:15:39"/>
    <d v="1899-12-30T02:41:51"/>
    <n v="1678"/>
    <x v="13"/>
    <x v="7"/>
    <n v="201411"/>
    <n v="48"/>
    <n v="0"/>
    <n v="27"/>
  </r>
  <r>
    <d v="2014-11-28T00:00:00"/>
    <d v="2014-11-28T00:00:00"/>
    <x v="2"/>
    <n v="10.5"/>
    <n v="2"/>
    <n v="3"/>
    <n v="59"/>
    <d v="1899-12-30T02:03:59"/>
    <d v="1899-12-30T00:11:48"/>
    <s v="Ghost"/>
    <x v="140"/>
    <n v="5.081328135502087"/>
    <n v="145"/>
    <x v="19"/>
    <s v="Zone 2"/>
    <d v="1899-12-30T05:09:22"/>
    <d v="1899-12-30T02:34:41"/>
    <d v="1899-12-30T05:09:22"/>
    <d v="1899-12-30T06:01:46"/>
    <d v="1899-12-30T02:34:41"/>
    <d v="1899-12-30T03:00:53"/>
    <n v="2364"/>
    <x v="13"/>
    <x v="7"/>
    <n v="201411"/>
    <n v="48"/>
    <n v="0"/>
    <n v="28"/>
  </r>
  <r>
    <d v="2014-12-01T00:00:00"/>
    <d v="2014-12-01T00:00:00"/>
    <x v="2"/>
    <n v="3.8"/>
    <n v="0"/>
    <n v="40"/>
    <n v="5"/>
    <d v="1899-12-30T00:40:05"/>
    <d v="1899-12-30T00:10:33"/>
    <s v="G2host"/>
    <x v="356"/>
    <n v="5.688149688149692"/>
    <n v="0"/>
    <x v="14"/>
    <m/>
    <d v="1899-12-30T04:36:22"/>
    <d v="1899-12-30T02:18:11"/>
    <d v="1899-12-30T04:36:22"/>
    <d v="1899-12-30T05:28:46"/>
    <d v="1899-12-30T02:18:11"/>
    <d v="1899-12-30T02:44:23"/>
    <n v="1814"/>
    <x v="13"/>
    <x v="11"/>
    <n v="201412"/>
    <n v="49"/>
    <n v="2"/>
    <n v="1"/>
  </r>
  <r>
    <d v="2014-12-01T00:00:00"/>
    <d v="2014-12-01T00:00:00"/>
    <x v="0"/>
    <n v="1"/>
    <n v="0"/>
    <n v="34"/>
    <n v="20"/>
    <d v="1899-12-30T00:34:20"/>
    <d v="1899-12-30T00:34:20"/>
    <s v="PHS"/>
    <x v="362"/>
    <n v="1.7475728155339818"/>
    <n v="0"/>
    <x v="13"/>
    <m/>
    <d v="1899-12-30T01:22:24"/>
    <d v="1899-12-30T00:41:12"/>
    <d v="1899-12-30T14:59:32"/>
    <d v="1899-12-30T15:51:56"/>
    <d v="1899-12-30T07:29:46"/>
    <d v="1899-12-30T07:55:58"/>
    <n v="2844"/>
    <x v="13"/>
    <x v="11"/>
    <n v="201412"/>
    <n v="49"/>
    <n v="0"/>
    <n v="1"/>
  </r>
  <r>
    <d v="2014-12-03T00:00:00"/>
    <d v="2014-12-03T00:00:00"/>
    <x v="0"/>
    <n v="1"/>
    <n v="0"/>
    <n v="30"/>
    <n v="4"/>
    <d v="1899-12-30T00:30:04"/>
    <d v="1899-12-30T00:30:04"/>
    <s v="PHS"/>
    <x v="362"/>
    <n v="1.9955654101995584"/>
    <n v="0"/>
    <x v="13"/>
    <m/>
    <d v="1899-12-30T01:12:10"/>
    <d v="1899-12-30T00:36:05"/>
    <d v="1899-12-30T13:07:45"/>
    <d v="1899-12-30T14:00:09"/>
    <d v="1899-12-30T06:33:52"/>
    <d v="1899-12-30T07:00:04"/>
    <n v="2761"/>
    <x v="13"/>
    <x v="11"/>
    <n v="201412"/>
    <n v="49"/>
    <n v="1"/>
    <n v="3"/>
  </r>
  <r>
    <d v="2014-12-05T00:00:00"/>
    <d v="2014-12-05T00:00:00"/>
    <x v="2"/>
    <n v="6.25"/>
    <n v="1"/>
    <n v="12"/>
    <n v="41"/>
    <d v="1899-12-30T01:12:41"/>
    <d v="1899-12-30T00:11:38"/>
    <s v="Ghost"/>
    <x v="363"/>
    <n v="5.1593671176335745"/>
    <n v="146"/>
    <x v="19"/>
    <m/>
    <d v="1899-12-30T05:04:41"/>
    <d v="1899-12-30T02:32:21"/>
    <d v="1899-12-30T05:04:41"/>
    <d v="1899-12-30T05:57:05"/>
    <d v="1899-12-30T02:32:21"/>
    <d v="1899-12-30T02:58:33"/>
    <n v="2308"/>
    <x v="13"/>
    <x v="11"/>
    <n v="201412"/>
    <n v="49"/>
    <n v="1"/>
    <n v="5"/>
  </r>
  <r>
    <d v="2014-12-07T00:00:00"/>
    <d v="2014-12-07T00:00:00"/>
    <x v="1"/>
    <n v="14.4"/>
    <n v="1"/>
    <n v="15"/>
    <n v="22"/>
    <d v="1899-12-30T01:15:22"/>
    <d v="1899-12-30T00:05:14"/>
    <s v="Ciocci"/>
    <x v="427"/>
    <n v="11.463954002653702"/>
    <n v="0"/>
    <x v="16"/>
    <m/>
    <d v="1899-12-30T09:46:11"/>
    <d v="1899-12-30T04:53:06"/>
    <d v="1899-12-30T02:17:08"/>
    <d v="1899-12-30T03:09:32"/>
    <d v="1899-12-30T01:08:34"/>
    <d v="1899-12-30T01:34:46"/>
    <n v="666"/>
    <x v="13"/>
    <x v="11"/>
    <n v="201412"/>
    <n v="50"/>
    <n v="1"/>
    <n v="7"/>
  </r>
  <r>
    <d v="2014-12-08T00:00:00"/>
    <d v="2014-12-08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d v="1899-12-30T15:17:00"/>
    <d v="1899-12-30T16:09:24"/>
    <d v="1899-12-30T07:38:30"/>
    <d v="1899-12-30T08:04:42"/>
    <n v="2860"/>
    <x v="13"/>
    <x v="11"/>
    <n v="201412"/>
    <n v="50"/>
    <n v="0"/>
    <n v="8"/>
  </r>
  <r>
    <d v="2014-12-09T00:00:00"/>
    <d v="2014-12-09T00:00:00"/>
    <x v="2"/>
    <n v="4.5"/>
    <n v="0"/>
    <n v="50"/>
    <n v="0"/>
    <d v="1899-12-30T00:50:00"/>
    <d v="1899-12-30T00:11:07"/>
    <s v="Kinvara4"/>
    <x v="274"/>
    <n v="5.4000000000000039"/>
    <n v="134"/>
    <x v="13"/>
    <m/>
    <d v="1899-12-30T04:51:07"/>
    <d v="1899-12-30T02:25:33"/>
    <d v="1899-12-30T04:51:07"/>
    <d v="1899-12-30T05:43:31"/>
    <d v="1899-12-30T02:25:33"/>
    <d v="1899-12-30T02:51:45"/>
    <n v="2113"/>
    <x v="13"/>
    <x v="11"/>
    <n v="201412"/>
    <n v="50"/>
    <n v="0"/>
    <n v="9"/>
  </r>
  <r>
    <d v="2014-12-10T00:00:00"/>
    <d v="2014-12-10T00:00:00"/>
    <x v="2"/>
    <n v="3.2"/>
    <n v="0"/>
    <n v="35"/>
    <n v="12"/>
    <d v="1899-12-30T00:35:12"/>
    <d v="1899-12-30T00:11:00"/>
    <s v="G7"/>
    <x v="2"/>
    <n v="5.4545454545454586"/>
    <n v="134"/>
    <x v="13"/>
    <m/>
    <d v="1899-12-30T04:48:12"/>
    <d v="1899-12-30T02:24:06"/>
    <d v="1899-12-30T04:48:12"/>
    <d v="1899-12-30T05:40:36"/>
    <d v="1899-12-30T02:24:06"/>
    <d v="1899-12-30T02:50:18"/>
    <n v="2051"/>
    <x v="13"/>
    <x v="11"/>
    <n v="201412"/>
    <n v="50"/>
    <n v="0"/>
    <n v="10"/>
  </r>
  <r>
    <d v="2014-12-11T00:00:00"/>
    <d v="2014-12-11T00:00:00"/>
    <x v="2"/>
    <n v="3.8"/>
    <n v="0"/>
    <n v="47"/>
    <n v="27"/>
    <d v="1899-12-30T00:47:27"/>
    <d v="1899-12-30T00:12:29"/>
    <s v="G7"/>
    <x v="428"/>
    <n v="4.8050579557428899"/>
    <n v="146"/>
    <x v="19"/>
    <m/>
    <d v="1899-12-30T05:27:09"/>
    <d v="1899-12-30T02:43:35"/>
    <d v="1899-12-30T05:27:09"/>
    <d v="1899-12-30T06:19:33"/>
    <d v="1899-12-30T02:43:35"/>
    <d v="1899-12-30T03:09:47"/>
    <n v="2504"/>
    <x v="13"/>
    <x v="11"/>
    <n v="201412"/>
    <n v="50"/>
    <n v="0"/>
    <n v="11"/>
  </r>
  <r>
    <d v="2014-12-14T00:00:00"/>
    <d v="2014-12-14T00:00:00"/>
    <x v="2"/>
    <n v="9.15"/>
    <n v="1"/>
    <n v="52"/>
    <n v="4"/>
    <d v="1899-12-30T01:52:04"/>
    <d v="1899-12-30T00:12:15"/>
    <s v="G7"/>
    <x v="17"/>
    <n v="4.898869720404524"/>
    <n v="0"/>
    <x v="19"/>
    <m/>
    <d v="1899-12-30T05:20:53"/>
    <d v="1899-12-30T02:40:27"/>
    <d v="1899-12-30T05:20:53"/>
    <d v="1899-12-30T06:13:17"/>
    <d v="1899-12-30T02:40:27"/>
    <d v="1899-12-30T03:06:39"/>
    <n v="2475"/>
    <x v="13"/>
    <x v="11"/>
    <n v="201412"/>
    <n v="51"/>
    <n v="2"/>
    <n v="14"/>
  </r>
  <r>
    <d v="2014-12-14T00:00:00"/>
    <d v="2014-12-14T00:00:00"/>
    <x v="1"/>
    <n v="15"/>
    <n v="1"/>
    <n v="0"/>
    <n v="0"/>
    <d v="1899-12-30T01:00:00"/>
    <d v="1899-12-30T00:04:00"/>
    <s v="B-Shiv"/>
    <x v="372"/>
    <n v="15.000000000000014"/>
    <n v="115"/>
    <x v="13"/>
    <m/>
    <d v="1899-12-30T07:28:00"/>
    <d v="1899-12-30T03:44:00"/>
    <d v="1899-12-30T01:44:48"/>
    <d v="1899-12-30T02:37:12"/>
    <d v="1899-12-30T00:52:24"/>
    <d v="1899-12-30T01:18:36"/>
    <n v="426"/>
    <x v="13"/>
    <x v="11"/>
    <n v="201412"/>
    <n v="51"/>
    <n v="0"/>
    <n v="14"/>
  </r>
  <r>
    <d v="2014-12-16T00:00:00"/>
    <d v="2014-12-16T00:00:00"/>
    <x v="1"/>
    <n v="15"/>
    <n v="0"/>
    <n v="45"/>
    <n v="0"/>
    <d v="1899-12-30T00:45:00"/>
    <d v="1899-12-30T00:03:00"/>
    <s v="YNHH"/>
    <x v="303"/>
    <n v="20.000000000000014"/>
    <n v="0"/>
    <x v="13"/>
    <m/>
    <d v="1899-12-30T05:36:00"/>
    <d v="1899-12-30T02:48:00"/>
    <d v="1899-12-30T01:18:36"/>
    <d v="1899-12-30T02:11:00"/>
    <d v="1899-12-30T00:39:18"/>
    <d v="1899-12-30T01:05:30"/>
    <n v="173"/>
    <x v="13"/>
    <x v="11"/>
    <n v="201412"/>
    <n v="51"/>
    <n v="1"/>
    <n v="16"/>
  </r>
  <r>
    <d v="2014-12-17T00:00:00"/>
    <d v="2014-12-17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d v="1899-12-30T01:18:36"/>
    <d v="1899-12-30T02:11:00"/>
    <d v="1899-12-30T00:39:18"/>
    <d v="1899-12-30T01:05:30"/>
    <n v="173"/>
    <x v="13"/>
    <x v="11"/>
    <n v="201412"/>
    <n v="51"/>
    <n v="0"/>
    <n v="17"/>
  </r>
  <r>
    <d v="2014-12-17T00:00:00"/>
    <d v="2014-12-17T00:00:00"/>
    <x v="2"/>
    <n v="4.5"/>
    <n v="0"/>
    <n v="50"/>
    <n v="0"/>
    <d v="1899-12-30T00:50:00"/>
    <d v="1899-12-30T00:11:07"/>
    <s v="G7"/>
    <x v="2"/>
    <n v="5.4000000000000039"/>
    <n v="133"/>
    <x v="13"/>
    <m/>
    <d v="1899-12-30T04:51:07"/>
    <d v="1899-12-30T02:25:33"/>
    <d v="1899-12-30T04:51:07"/>
    <d v="1899-12-30T05:43:31"/>
    <d v="1899-12-30T02:25:33"/>
    <d v="1899-12-30T02:51:45"/>
    <n v="2113"/>
    <x v="13"/>
    <x v="11"/>
    <n v="201412"/>
    <n v="51"/>
    <n v="0"/>
    <n v="17"/>
  </r>
  <r>
    <d v="2014-12-18T00:00:00"/>
    <d v="2014-12-18T00:00:00"/>
    <x v="1"/>
    <n v="10"/>
    <n v="0"/>
    <n v="26"/>
    <n v="50"/>
    <d v="1899-12-30T00:26:50"/>
    <d v="1899-12-30T00:02:41"/>
    <s v="YNHH"/>
    <x v="303"/>
    <n v="22.360248447204988"/>
    <n v="0"/>
    <x v="13"/>
    <m/>
    <d v="1899-12-30T05:00:32"/>
    <d v="1899-12-30T02:30:16"/>
    <d v="1899-12-30T01:10:18"/>
    <d v="1899-12-30T02:02:42"/>
    <d v="1899-12-30T00:35:09"/>
    <d v="1899-12-30T01:01:21"/>
    <n v="75"/>
    <x v="13"/>
    <x v="11"/>
    <n v="201412"/>
    <n v="51"/>
    <n v="0"/>
    <n v="18"/>
  </r>
  <r>
    <d v="2014-12-20T00:00:00"/>
    <d v="2014-12-20T00:00:00"/>
    <x v="2"/>
    <n v="10.5"/>
    <n v="2"/>
    <n v="12"/>
    <n v="38"/>
    <d v="1899-12-30T02:12:38"/>
    <d v="1899-12-30T00:12:38"/>
    <s v="G7"/>
    <x v="140"/>
    <n v="4.749937170143256"/>
    <n v="141"/>
    <x v="19"/>
    <m/>
    <d v="1899-12-30T05:30:57"/>
    <d v="1899-12-30T02:45:29"/>
    <d v="1899-12-30T05:30:57"/>
    <d v="1899-12-30T06:23:21"/>
    <d v="1899-12-30T02:45:29"/>
    <d v="1899-12-30T03:11:41"/>
    <n v="2526"/>
    <x v="13"/>
    <x v="11"/>
    <n v="201412"/>
    <n v="51"/>
    <n v="1"/>
    <n v="20"/>
  </r>
  <r>
    <d v="2014-12-23T00:00:00"/>
    <d v="2014-12-23T00:00:00"/>
    <x v="2"/>
    <n v="2.75"/>
    <n v="0"/>
    <n v="30"/>
    <n v="0"/>
    <d v="1899-12-30T00:30:00"/>
    <d v="1899-12-30T00:10:55"/>
    <s v="Kinvara4"/>
    <x v="274"/>
    <n v="5.5000000000000044"/>
    <n v="136"/>
    <x v="13"/>
    <m/>
    <d v="1899-12-30T04:45:49"/>
    <d v="1899-12-30T02:22:55"/>
    <d v="1899-12-30T04:45:49"/>
    <d v="1899-12-30T05:38:13"/>
    <d v="1899-12-30T02:22:55"/>
    <d v="1899-12-30T02:49:07"/>
    <n v="2007"/>
    <x v="13"/>
    <x v="11"/>
    <n v="201412"/>
    <n v="52"/>
    <n v="2"/>
    <n v="23"/>
  </r>
  <r>
    <d v="2014-12-26T00:00:00"/>
    <d v="2014-12-26T00:00:00"/>
    <x v="2"/>
    <n v="5.4"/>
    <n v="1"/>
    <n v="4"/>
    <n v="55"/>
    <d v="1899-12-30T01:04:55"/>
    <d v="1899-12-30T00:12:01"/>
    <s v="G7"/>
    <x v="429"/>
    <n v="4.9910141206675274"/>
    <n v="145"/>
    <x v="19"/>
    <m/>
    <d v="1899-12-30T05:14:58"/>
    <d v="1899-12-30T02:37:29"/>
    <d v="1899-12-30T05:14:58"/>
    <d v="1899-12-30T06:07:22"/>
    <d v="1899-12-30T02:37:29"/>
    <d v="1899-12-30T03:03:41"/>
    <n v="2434"/>
    <x v="13"/>
    <x v="11"/>
    <n v="201412"/>
    <n v="52"/>
    <n v="2"/>
    <n v="26"/>
  </r>
  <r>
    <d v="2014-12-27T00:00:00"/>
    <d v="2014-12-27T00:00:00"/>
    <x v="1"/>
    <n v="16.8"/>
    <n v="1"/>
    <n v="17"/>
    <n v="1"/>
    <d v="1899-12-30T01:17:01"/>
    <d v="1899-12-30T00:04:35"/>
    <s v="Ciocci"/>
    <x v="416"/>
    <n v="13.088076173988325"/>
    <n v="0"/>
    <x v="14"/>
    <m/>
    <d v="1899-12-30T08:33:27"/>
    <d v="1899-12-30T04:16:43"/>
    <d v="1899-12-30T02:00:07"/>
    <d v="1899-12-30T02:52:31"/>
    <d v="1899-12-30T01:00:03"/>
    <d v="1899-12-30T01:26:15"/>
    <n v="605"/>
    <x v="13"/>
    <x v="11"/>
    <n v="201412"/>
    <n v="52"/>
    <n v="0"/>
    <n v="27"/>
  </r>
  <r>
    <d v="2014-12-30T00:00:00"/>
    <d v="2014-12-30T00:00:00"/>
    <x v="2"/>
    <n v="4.25"/>
    <n v="0"/>
    <n v="50"/>
    <n v="0"/>
    <d v="1899-12-30T00:50:00"/>
    <d v="1899-12-30T00:11:46"/>
    <s v="Kinvara4"/>
    <x v="274"/>
    <n v="5.1000000000000041"/>
    <n v="140"/>
    <x v="13"/>
    <m/>
    <d v="1899-12-30T05:08:14"/>
    <d v="1899-12-30T02:34:07"/>
    <d v="1899-12-30T05:08:14"/>
    <d v="1899-12-30T06:00:38"/>
    <d v="1899-12-30T02:34:07"/>
    <d v="1899-12-30T03:00:19"/>
    <n v="2355"/>
    <x v="13"/>
    <x v="11"/>
    <n v="201412"/>
    <n v="53"/>
    <n v="2"/>
    <n v="30"/>
  </r>
  <r>
    <d v="2015-01-01T00:00:00"/>
    <d v="2015-01-01T00:00:00"/>
    <x v="2"/>
    <n v="4.0999999999999996"/>
    <n v="0"/>
    <n v="39"/>
    <n v="29"/>
    <d v="1899-12-30T00:39:29"/>
    <d v="1899-12-30T00:09:38"/>
    <s v="G7"/>
    <x v="430"/>
    <n v="6.2304769945124558"/>
    <n v="163"/>
    <x v="40"/>
    <m/>
    <d v="1899-12-30T04:12:18"/>
    <d v="1899-12-30T02:06:09"/>
    <d v="1899-12-30T04:12:18"/>
    <d v="1899-12-30T05:04:43"/>
    <d v="1899-12-30T02:06:09"/>
    <d v="1899-12-30T02:32:21"/>
    <n v="1115"/>
    <x v="14"/>
    <x v="8"/>
    <n v="201501"/>
    <n v="1"/>
    <n v="1"/>
    <n v="1"/>
  </r>
  <r>
    <d v="2015-01-03T00:00:00"/>
    <d v="2015-01-03T00:00:00"/>
    <x v="2"/>
    <n v="10.4"/>
    <n v="1"/>
    <n v="59"/>
    <n v="19"/>
    <d v="1899-12-30T01:59:19"/>
    <d v="1899-12-30T00:11:28"/>
    <s v="G7"/>
    <x v="431"/>
    <n v="5.2297806956278858"/>
    <n v="0"/>
    <x v="24"/>
    <m/>
    <d v="1899-12-30T05:00:35"/>
    <d v="1899-12-30T02:30:18"/>
    <d v="1899-12-30T05:00:35"/>
    <d v="1899-12-30T05:52:59"/>
    <d v="1899-12-30T02:30:18"/>
    <d v="1899-12-30T02:56:30"/>
    <n v="2264"/>
    <x v="14"/>
    <x v="8"/>
    <n v="201501"/>
    <n v="1"/>
    <n v="1"/>
    <n v="3"/>
  </r>
  <r>
    <d v="2015-01-04T00:00:00"/>
    <d v="2015-01-04T00:00:00"/>
    <x v="2"/>
    <n v="5"/>
    <n v="0"/>
    <n v="45"/>
    <n v="20"/>
    <d v="1899-12-30T00:45:20"/>
    <d v="1899-12-30T00:09:04"/>
    <s v="G7"/>
    <x v="2"/>
    <n v="6.6176470588235334"/>
    <n v="128"/>
    <x v="13"/>
    <m/>
    <d v="1899-12-30T03:57:33"/>
    <d v="1899-12-30T01:58:46"/>
    <d v="1899-12-30T03:57:33"/>
    <d v="1899-12-30T04:49:57"/>
    <d v="1899-12-30T01:58:46"/>
    <d v="1899-12-30T02:24:58"/>
    <n v="833"/>
    <x v="14"/>
    <x v="8"/>
    <n v="201501"/>
    <n v="2"/>
    <n v="0"/>
    <n v="4"/>
  </r>
  <r>
    <d v="2015-01-04T00:00:00"/>
    <d v="2015-01-04T00:00:00"/>
    <x v="1"/>
    <n v="12"/>
    <n v="0"/>
    <n v="45"/>
    <n v="0"/>
    <d v="1899-12-30T00:45:00"/>
    <d v="1899-12-30T00:03:45"/>
    <s v="B-Shiv"/>
    <x v="372"/>
    <n v="16.000000000000014"/>
    <n v="115"/>
    <x v="13"/>
    <m/>
    <d v="1899-12-30T07:00:00"/>
    <d v="1899-12-30T03:30:00"/>
    <d v="1899-12-30T01:38:15"/>
    <d v="1899-12-30T02:30:39"/>
    <d v="1899-12-30T00:49:07"/>
    <d v="1899-12-30T01:15:20"/>
    <n v="335"/>
    <x v="14"/>
    <x v="8"/>
    <n v="201501"/>
    <n v="2"/>
    <n v="0"/>
    <n v="4"/>
  </r>
  <r>
    <d v="2015-01-05T00:00:00"/>
    <d v="2015-01-05T00:00:00"/>
    <x v="0"/>
    <n v="0.75"/>
    <n v="0"/>
    <n v="38"/>
    <n v="0"/>
    <d v="1899-12-30T00:38:00"/>
    <d v="1899-12-30T00:50:40"/>
    <s v="PHS"/>
    <x v="362"/>
    <n v="1.1842105263157903"/>
    <n v="0"/>
    <x v="13"/>
    <m/>
    <d v="1899-12-30T02:01:36"/>
    <d v="1899-12-30T01:00:48"/>
    <d v="1899-12-30T22:07:28"/>
    <d v="1899-12-30T22:59:52"/>
    <d v="1899-12-30T11:03:44"/>
    <d v="1899-12-30T11:29:56"/>
    <n v="3090"/>
    <x v="14"/>
    <x v="8"/>
    <n v="201501"/>
    <n v="2"/>
    <n v="0"/>
    <n v="5"/>
  </r>
  <r>
    <d v="2015-01-07T00:00:00"/>
    <d v="2015-01-07T00:00:00"/>
    <x v="2"/>
    <n v="4"/>
    <n v="0"/>
    <n v="40"/>
    <n v="0"/>
    <d v="1899-12-30T00:40:00"/>
    <d v="1899-12-30T00:10:00"/>
    <s v="Kinvara4"/>
    <x v="2"/>
    <n v="6.0000000000000053"/>
    <n v="139"/>
    <x v="13"/>
    <m/>
    <d v="1899-12-30T04:22:00"/>
    <d v="1899-12-30T02:11:00"/>
    <d v="1899-12-30T04:22:00"/>
    <d v="1899-12-30T05:14:24"/>
    <d v="1899-12-30T02:11:00"/>
    <d v="1899-12-30T02:37:12"/>
    <n v="1404"/>
    <x v="14"/>
    <x v="8"/>
    <n v="201501"/>
    <n v="2"/>
    <n v="1"/>
    <n v="7"/>
  </r>
  <r>
    <d v="2015-01-11T00:00:00"/>
    <d v="2015-01-11T00:00:00"/>
    <x v="2"/>
    <n v="5.5"/>
    <n v="1"/>
    <n v="0"/>
    <n v="0"/>
    <d v="1899-12-30T01:00:00"/>
    <d v="1899-12-30T00:10:55"/>
    <s v="G7"/>
    <x v="2"/>
    <n v="5.5000000000000044"/>
    <n v="142"/>
    <x v="13"/>
    <m/>
    <d v="1899-12-30T04:45:49"/>
    <d v="1899-12-30T02:22:55"/>
    <d v="1899-12-30T04:45:49"/>
    <d v="1899-12-30T05:38:13"/>
    <d v="1899-12-30T02:22:55"/>
    <d v="1899-12-30T02:49:07"/>
    <n v="2007"/>
    <x v="14"/>
    <x v="8"/>
    <n v="201501"/>
    <n v="3"/>
    <n v="3"/>
    <n v="11"/>
  </r>
  <r>
    <d v="2015-01-13T00:00:00"/>
    <d v="2015-01-13T00:00:00"/>
    <x v="2"/>
    <n v="2.7"/>
    <n v="0"/>
    <n v="30"/>
    <n v="0"/>
    <d v="1899-12-30T00:30:00"/>
    <d v="1899-12-30T00:11:07"/>
    <s v="Kinvara4"/>
    <x v="274"/>
    <n v="5.4000000000000048"/>
    <n v="0"/>
    <x v="13"/>
    <m/>
    <d v="1899-12-30T04:51:07"/>
    <d v="1899-12-30T02:25:33"/>
    <d v="1899-12-30T04:51:07"/>
    <d v="1899-12-30T05:43:31"/>
    <d v="1899-12-30T02:25:33"/>
    <d v="1899-12-30T02:51:45"/>
    <n v="2107"/>
    <x v="14"/>
    <x v="8"/>
    <n v="201501"/>
    <n v="3"/>
    <n v="1"/>
    <n v="13"/>
  </r>
  <r>
    <d v="2015-01-14T00:00:00"/>
    <d v="2015-01-14T00:00:00"/>
    <x v="0"/>
    <n v="1.2"/>
    <n v="0"/>
    <n v="50"/>
    <n v="0"/>
    <d v="1899-12-30T00:50:00"/>
    <d v="1899-12-30T00:41:40"/>
    <s v="PHS"/>
    <x v="362"/>
    <n v="1.4400000000000008"/>
    <n v="0"/>
    <x v="13"/>
    <m/>
    <d v="1899-12-30T01:40:00"/>
    <d v="1899-12-30T00:50:00"/>
    <d v="1899-12-30T18:11:40"/>
    <d v="1899-12-30T19:04:04"/>
    <d v="1899-12-30T09:05:50"/>
    <d v="1899-12-30T09:32:02"/>
    <n v="3047"/>
    <x v="14"/>
    <x v="8"/>
    <n v="201501"/>
    <n v="3"/>
    <n v="0"/>
    <n v="14"/>
  </r>
  <r>
    <d v="2015-01-14T00:00:00"/>
    <d v="2015-01-14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d v="1899-12-30T01:18:36"/>
    <d v="1899-12-30T02:11:00"/>
    <d v="1899-12-30T00:39:18"/>
    <d v="1899-12-30T01:05:30"/>
    <n v="173"/>
    <x v="14"/>
    <x v="8"/>
    <n v="201501"/>
    <n v="3"/>
    <e v="#REF!"/>
    <n v="14"/>
  </r>
  <r>
    <d v="2015-01-16T00:00:00"/>
    <d v="2015-01-16T00:00:00"/>
    <x v="2"/>
    <n v="4.2"/>
    <n v="0"/>
    <n v="50"/>
    <n v="46"/>
    <d v="1899-12-30T00:50:46"/>
    <d v="1899-12-30T00:12:05"/>
    <s v="G7"/>
    <x v="17"/>
    <n v="4.9638870650032869"/>
    <n v="145"/>
    <x v="16"/>
    <m/>
    <d v="1899-12-30T05:16:41"/>
    <d v="1899-12-30T02:38:21"/>
    <d v="1899-12-30T05:16:41"/>
    <d v="1899-12-30T06:09:05"/>
    <d v="1899-12-30T02:38:21"/>
    <d v="1899-12-30T03:04:33"/>
    <n v="2445"/>
    <x v="14"/>
    <x v="8"/>
    <n v="201501"/>
    <n v="3"/>
    <n v="1"/>
    <n v="16"/>
  </r>
  <r>
    <d v="2015-01-17T00:00:00"/>
    <d v="2015-01-17T00:00:00"/>
    <x v="2"/>
    <n v="5.2"/>
    <n v="1"/>
    <n v="0"/>
    <n v="8"/>
    <d v="1899-12-30T01:00:08"/>
    <d v="1899-12-30T00:11:34"/>
    <s v="G7"/>
    <x v="432"/>
    <n v="5.1884700665188523"/>
    <n v="142"/>
    <x v="16"/>
    <m/>
    <d v="1899-12-30T05:02:59"/>
    <d v="1899-12-30T02:31:29"/>
    <d v="1899-12-30T05:02:59"/>
    <d v="1899-12-30T05:55:23"/>
    <d v="1899-12-30T02:31:29"/>
    <d v="1899-12-30T02:57:41"/>
    <n v="2292"/>
    <x v="14"/>
    <x v="8"/>
    <n v="201501"/>
    <n v="3"/>
    <n v="0"/>
    <n v="17"/>
  </r>
  <r>
    <d v="2015-01-18T00:00:00"/>
    <d v="2015-01-18T00:00:00"/>
    <x v="1"/>
    <n v="14.9"/>
    <n v="1"/>
    <n v="0"/>
    <n v="0"/>
    <d v="1899-12-30T01:00:00"/>
    <d v="1899-12-30T00:04:02"/>
    <s v="B-Shiv"/>
    <x v="372"/>
    <n v="14.900000000000013"/>
    <n v="111"/>
    <x v="13"/>
    <m/>
    <d v="1899-12-30T07:31:00"/>
    <d v="1899-12-30T03:45:30"/>
    <d v="1899-12-30T01:45:30"/>
    <d v="1899-12-30T02:37:54"/>
    <d v="1899-12-30T00:52:45"/>
    <d v="1899-12-30T01:18:57"/>
    <n v="456"/>
    <x v="14"/>
    <x v="8"/>
    <n v="201501"/>
    <n v="4"/>
    <n v="0"/>
    <n v="18"/>
  </r>
  <r>
    <d v="2015-01-19T00:00:00"/>
    <d v="2015-01-19T00:00:00"/>
    <x v="2"/>
    <n v="4.3"/>
    <n v="0"/>
    <n v="50"/>
    <n v="59"/>
    <d v="1899-12-30T00:50:59"/>
    <d v="1899-12-30T00:11:51"/>
    <s v="G7"/>
    <x v="433"/>
    <n v="5.0604772801569178"/>
    <n v="143"/>
    <x v="16"/>
    <m/>
    <d v="1899-12-30T05:10:39"/>
    <d v="1899-12-30T02:35:19"/>
    <d v="1899-12-30T05:10:39"/>
    <d v="1899-12-30T06:03:03"/>
    <d v="1899-12-30T02:35:19"/>
    <d v="1899-12-30T03:01:31"/>
    <n v="2380"/>
    <x v="14"/>
    <x v="8"/>
    <n v="201501"/>
    <n v="4"/>
    <n v="0"/>
    <n v="19"/>
  </r>
  <r>
    <d v="2015-01-20T00:00:00"/>
    <d v="2015-01-20T00:00:00"/>
    <x v="1"/>
    <n v="16.25"/>
    <n v="0"/>
    <n v="45"/>
    <n v="0"/>
    <d v="1899-12-30T00:45:00"/>
    <d v="1899-12-30T00:02:46"/>
    <s v="YNHH"/>
    <x v="303"/>
    <n v="21.666666666666682"/>
    <n v="0"/>
    <x v="13"/>
    <m/>
    <d v="1899-12-30T05:10:09"/>
    <d v="1899-12-30T02:35:05"/>
    <d v="1899-12-30T01:12:33"/>
    <d v="1899-12-30T02:04:57"/>
    <d v="1899-12-30T00:36:17"/>
    <d v="1899-12-30T01:02:29"/>
    <n v="101"/>
    <x v="14"/>
    <x v="8"/>
    <n v="201501"/>
    <n v="4"/>
    <n v="0"/>
    <n v="20"/>
  </r>
  <r>
    <d v="2015-01-21T00:00:00"/>
    <d v="2015-01-21T00:00:00"/>
    <x v="2"/>
    <n v="4.25"/>
    <n v="0"/>
    <n v="50"/>
    <n v="0"/>
    <d v="1899-12-30T00:50:00"/>
    <d v="1899-12-30T00:11:46"/>
    <s v="Kinvara4"/>
    <x v="274"/>
    <n v="5.1000000000000041"/>
    <n v="138"/>
    <x v="13"/>
    <m/>
    <d v="1899-12-30T05:08:14"/>
    <d v="1899-12-30T02:34:07"/>
    <d v="1899-12-30T05:08:14"/>
    <d v="1899-12-30T06:00:38"/>
    <d v="1899-12-30T02:34:07"/>
    <d v="1899-12-30T03:00:19"/>
    <n v="2355"/>
    <x v="14"/>
    <x v="8"/>
    <n v="201501"/>
    <n v="4"/>
    <n v="0"/>
    <n v="21"/>
  </r>
  <r>
    <d v="2015-01-21T00:00:00"/>
    <d v="2015-01-21T00:00:00"/>
    <x v="0"/>
    <n v="1.1000000000000001"/>
    <n v="0"/>
    <n v="35"/>
    <n v="23"/>
    <d v="1899-12-30T00:35:23"/>
    <d v="1899-12-30T00:32:10"/>
    <s v="PHS"/>
    <x v="362"/>
    <n v="1.8652849740932658"/>
    <n v="0"/>
    <x v="13"/>
    <m/>
    <d v="1899-12-30T01:17:12"/>
    <d v="1899-12-30T00:38:36"/>
    <d v="1899-12-30T14:02:46"/>
    <d v="1899-12-30T14:55:10"/>
    <d v="1899-12-30T07:01:23"/>
    <d v="1899-12-30T07:27:35"/>
    <n v="2786"/>
    <x v="14"/>
    <x v="8"/>
    <n v="201501"/>
    <n v="4"/>
    <n v="0"/>
    <n v="21"/>
  </r>
  <r>
    <d v="2015-01-22T00:00:00"/>
    <d v="2015-01-22T00:00:00"/>
    <x v="2"/>
    <n v="3.1"/>
    <n v="0"/>
    <n v="35"/>
    <n v="1"/>
    <d v="1899-12-30T00:35:01"/>
    <d v="1899-12-30T00:11:18"/>
    <s v="Kinvara4"/>
    <x v="274"/>
    <n v="5.3117563065207083"/>
    <n v="138"/>
    <x v="13"/>
    <m/>
    <d v="1899-12-30T04:55:57"/>
    <d v="1899-12-30T02:27:58"/>
    <d v="1899-12-30T04:55:57"/>
    <d v="1899-12-30T05:48:21"/>
    <d v="1899-12-30T02:27:58"/>
    <d v="1899-12-30T02:54:10"/>
    <n v="2193"/>
    <x v="14"/>
    <x v="8"/>
    <n v="201501"/>
    <n v="4"/>
    <n v="0"/>
    <n v="22"/>
  </r>
  <r>
    <d v="2015-01-24T00:00:00"/>
    <d v="2015-01-24T00:00:00"/>
    <x v="2"/>
    <n v="9"/>
    <n v="1"/>
    <n v="41"/>
    <n v="54"/>
    <d v="1899-12-30T01:41:54"/>
    <d v="1899-12-30T00:11:19"/>
    <s v="G7"/>
    <x v="2"/>
    <n v="5.2993130520117795"/>
    <n v="137"/>
    <x v="13"/>
    <m/>
    <d v="1899-12-30T04:56:39"/>
    <d v="1899-12-30T02:28:19"/>
    <d v="1899-12-30T04:56:39"/>
    <d v="1899-12-30T05:49:03"/>
    <d v="1899-12-30T02:28:19"/>
    <d v="1899-12-30T02:54:31"/>
    <n v="2207"/>
    <x v="14"/>
    <x v="8"/>
    <n v="201501"/>
    <n v="4"/>
    <n v="1"/>
    <n v="24"/>
  </r>
  <r>
    <d v="2015-01-25T00:00:00"/>
    <d v="2015-01-25T00:00:00"/>
    <x v="1"/>
    <n v="16.600000000000001"/>
    <n v="1"/>
    <n v="10"/>
    <n v="18"/>
    <d v="1899-12-30T01:10:18"/>
    <d v="1899-12-30T00:04:14"/>
    <s v="B-Shiv"/>
    <x v="372"/>
    <n v="14.167852062588917"/>
    <n v="110"/>
    <x v="13"/>
    <m/>
    <d v="1899-12-30T07:54:19"/>
    <d v="1899-12-30T03:57:09"/>
    <d v="1899-12-30T01:50:57"/>
    <d v="1899-12-30T02:43:21"/>
    <d v="1899-12-30T00:55:29"/>
    <d v="1899-12-30T01:21:41"/>
    <n v="513"/>
    <x v="14"/>
    <x v="8"/>
    <n v="201501"/>
    <n v="5"/>
    <n v="0"/>
    <n v="25"/>
  </r>
  <r>
    <d v="2015-01-27T00:00:00"/>
    <d v="2015-01-27T00:00:00"/>
    <x v="2"/>
    <n v="3.7"/>
    <n v="0"/>
    <n v="39"/>
    <n v="53"/>
    <d v="1899-12-30T00:39:53"/>
    <d v="1899-12-30T00:10:47"/>
    <s v="G7"/>
    <x v="372"/>
    <n v="5.5662348516506528"/>
    <n v="143"/>
    <x v="13"/>
    <m/>
    <d v="1899-12-30T04:42:25"/>
    <d v="1899-12-30T02:21:13"/>
    <d v="1899-12-30T04:42:25"/>
    <d v="1899-12-30T05:34:49"/>
    <d v="1899-12-30T02:21:13"/>
    <d v="1899-12-30T02:47:25"/>
    <n v="1938"/>
    <x v="14"/>
    <x v="8"/>
    <n v="201501"/>
    <n v="5"/>
    <n v="1"/>
    <n v="27"/>
  </r>
  <r>
    <d v="2015-01-28T00:00:00"/>
    <d v="2015-01-28T00:00:00"/>
    <x v="0"/>
    <n v="1"/>
    <n v="0"/>
    <n v="30"/>
    <n v="13"/>
    <d v="1899-12-30T00:30:13"/>
    <d v="1899-12-30T00:30:13"/>
    <s v="PHS"/>
    <x v="362"/>
    <n v="1.985659128516273"/>
    <n v="0"/>
    <x v="13"/>
    <m/>
    <d v="1899-12-30T01:12:31"/>
    <d v="1899-12-30T00:36:16"/>
    <d v="1899-12-30T13:11:41"/>
    <d v="1899-12-30T14:04:05"/>
    <d v="1899-12-30T06:35:50"/>
    <d v="1899-12-30T07:02:02"/>
    <n v="2762"/>
    <x v="14"/>
    <x v="8"/>
    <n v="201501"/>
    <n v="5"/>
    <n v="0"/>
    <n v="28"/>
  </r>
  <r>
    <d v="2015-01-30T00:00:00"/>
    <d v="2015-01-30T00:00:00"/>
    <x v="2"/>
    <n v="2.75"/>
    <n v="0"/>
    <n v="31"/>
    <n v="33"/>
    <d v="1899-12-30T00:31:33"/>
    <d v="1899-12-30T00:11:28"/>
    <s v="Adidas"/>
    <x v="2"/>
    <n v="5.2297939778129985"/>
    <n v="135"/>
    <x v="13"/>
    <m/>
    <d v="1899-12-30T05:00:35"/>
    <d v="1899-12-30T02:30:18"/>
    <d v="1899-12-30T05:00:35"/>
    <d v="1899-12-30T05:52:59"/>
    <d v="1899-12-30T02:30:18"/>
    <d v="1899-12-30T02:56:30"/>
    <n v="2262"/>
    <x v="14"/>
    <x v="8"/>
    <n v="201501"/>
    <n v="5"/>
    <n v="1"/>
    <n v="30"/>
  </r>
  <r>
    <d v="2015-01-31T00:00:00"/>
    <d v="2015-01-31T00:00:00"/>
    <x v="2"/>
    <n v="8.5500000000000007"/>
    <n v="1"/>
    <n v="41"/>
    <n v="24"/>
    <d v="1899-12-30T01:41:24"/>
    <d v="1899-12-30T00:11:52"/>
    <s v="Adidas"/>
    <x v="2"/>
    <n v="5.0591715976331404"/>
    <n v="140"/>
    <x v="13"/>
    <m/>
    <d v="1899-12-30T05:10:43"/>
    <d v="1899-12-30T02:35:22"/>
    <d v="1899-12-30T05:10:43"/>
    <d v="1899-12-30T06:03:07"/>
    <d v="1899-12-30T02:35:22"/>
    <d v="1899-12-30T03:01:34"/>
    <n v="2381"/>
    <x v="14"/>
    <x v="8"/>
    <n v="201501"/>
    <n v="5"/>
    <n v="0"/>
    <n v="31"/>
  </r>
  <r>
    <d v="2015-02-02T00:00:00"/>
    <d v="2015-02-02T00:00:00"/>
    <x v="2"/>
    <n v="3.75"/>
    <n v="0"/>
    <n v="41"/>
    <n v="54"/>
    <d v="1899-12-30T00:41:54"/>
    <d v="1899-12-30T00:11:10"/>
    <s v="Adidas"/>
    <x v="2"/>
    <n v="5.3699284009546586"/>
    <n v="138"/>
    <x v="13"/>
    <m/>
    <d v="1899-12-30T04:52:44"/>
    <d v="1899-12-30T02:26:22"/>
    <d v="1899-12-30T04:52:44"/>
    <d v="1899-12-30T05:45:09"/>
    <d v="1899-12-30T02:26:22"/>
    <d v="1899-12-30T02:52:34"/>
    <n v="2145"/>
    <x v="14"/>
    <x v="9"/>
    <n v="201502"/>
    <n v="6"/>
    <n v="1"/>
    <n v="2"/>
  </r>
  <r>
    <d v="2015-02-03T00:00:00"/>
    <d v="2015-02-03T00:00:00"/>
    <x v="2"/>
    <n v="2.75"/>
    <n v="0"/>
    <n v="30"/>
    <n v="0"/>
    <d v="1899-12-30T00:30:00"/>
    <d v="1899-12-30T00:10:55"/>
    <s v="Adidas"/>
    <x v="274"/>
    <n v="5.5000000000000044"/>
    <n v="137"/>
    <x v="13"/>
    <m/>
    <d v="1899-12-30T04:45:49"/>
    <d v="1899-12-30T02:22:55"/>
    <d v="1899-12-30T04:45:49"/>
    <d v="1899-12-30T05:38:13"/>
    <d v="1899-12-30T02:22:55"/>
    <d v="1899-12-30T02:49:07"/>
    <n v="2007"/>
    <x v="14"/>
    <x v="9"/>
    <n v="201502"/>
    <n v="6"/>
    <n v="0"/>
    <n v="3"/>
  </r>
  <r>
    <d v="2015-02-06T00:00:00"/>
    <d v="2015-02-06T00:00:00"/>
    <x v="1"/>
    <n v="10"/>
    <n v="0"/>
    <n v="35"/>
    <n v="34"/>
    <d v="1899-12-30T00:35:34"/>
    <d v="1899-12-30T00:03:33"/>
    <s v="B-Shiv"/>
    <x v="372"/>
    <n v="16.869728209934408"/>
    <n v="123"/>
    <x v="13"/>
    <m/>
    <d v="1899-12-30T06:38:21"/>
    <d v="1899-12-30T03:19:10"/>
    <d v="1899-12-30T01:33:11"/>
    <d v="1899-12-30T02:25:35"/>
    <d v="1899-12-30T00:46:36"/>
    <d v="1899-12-30T01:12:48"/>
    <n v="279"/>
    <x v="14"/>
    <x v="9"/>
    <n v="201502"/>
    <n v="6"/>
    <n v="2"/>
    <n v="6"/>
  </r>
  <r>
    <d v="2015-02-07T00:00:00"/>
    <d v="2015-02-07T00:00:00"/>
    <x v="2"/>
    <n v="5.0999999999999996"/>
    <n v="1"/>
    <n v="0"/>
    <n v="0"/>
    <d v="1899-12-30T01:00:00"/>
    <d v="1899-12-30T00:11:46"/>
    <s v="Adidas"/>
    <x v="372"/>
    <n v="5.1000000000000041"/>
    <n v="143"/>
    <x v="13"/>
    <m/>
    <d v="1899-12-30T05:08:14"/>
    <d v="1899-12-30T02:34:07"/>
    <d v="1899-12-30T05:08:14"/>
    <d v="1899-12-30T06:00:38"/>
    <d v="1899-12-30T02:34:07"/>
    <d v="1899-12-30T03:00:19"/>
    <n v="2355"/>
    <x v="14"/>
    <x v="9"/>
    <n v="201502"/>
    <n v="6"/>
    <n v="0"/>
    <n v="7"/>
  </r>
  <r>
    <d v="2015-02-08T00:00:00"/>
    <d v="2015-02-08T00:00:00"/>
    <x v="1"/>
    <n v="15"/>
    <n v="1"/>
    <n v="0"/>
    <n v="0"/>
    <d v="1899-12-30T01:00:00"/>
    <d v="1899-12-30T00:04:00"/>
    <s v="B-Shiv"/>
    <x v="372"/>
    <n v="15.000000000000014"/>
    <n v="135"/>
    <x v="13"/>
    <m/>
    <d v="1899-12-30T07:28:00"/>
    <d v="1899-12-30T03:44:00"/>
    <d v="1899-12-30T01:44:48"/>
    <d v="1899-12-30T02:37:12"/>
    <d v="1899-12-30T00:52:24"/>
    <d v="1899-12-30T01:18:36"/>
    <n v="426"/>
    <x v="14"/>
    <x v="9"/>
    <n v="201502"/>
    <n v="7"/>
    <n v="0"/>
    <n v="8"/>
  </r>
  <r>
    <d v="2015-02-09T00:00:00"/>
    <d v="2015-02-09T00:00:00"/>
    <x v="2"/>
    <n v="2.75"/>
    <n v="0"/>
    <n v="30"/>
    <n v="0"/>
    <d v="1899-12-30T00:30:00"/>
    <d v="1899-12-30T00:10:55"/>
    <s v="Adidas"/>
    <x v="274"/>
    <n v="5.5000000000000044"/>
    <n v="139"/>
    <x v="13"/>
    <m/>
    <d v="1899-12-30T04:45:49"/>
    <d v="1899-12-30T02:22:55"/>
    <d v="1899-12-30T04:45:49"/>
    <d v="1899-12-30T05:38:13"/>
    <d v="1899-12-30T02:22:55"/>
    <d v="1899-12-30T02:49:07"/>
    <n v="2007"/>
    <x v="14"/>
    <x v="9"/>
    <n v="201502"/>
    <n v="7"/>
    <n v="0"/>
    <n v="9"/>
  </r>
  <r>
    <d v="2015-02-10T00:00:00"/>
    <d v="2015-02-10T00:00:00"/>
    <x v="1"/>
    <n v="12"/>
    <n v="0"/>
    <n v="35"/>
    <n v="0"/>
    <d v="1899-12-30T00:35:00"/>
    <d v="1899-12-30T00:02:55"/>
    <s v="YNHH"/>
    <x v="303"/>
    <n v="20.571428571428587"/>
    <n v="0"/>
    <x v="13"/>
    <m/>
    <d v="1899-12-30T05:26:40"/>
    <d v="1899-12-30T02:43:20"/>
    <d v="1899-12-30T01:16:25"/>
    <d v="1899-12-30T02:08:49"/>
    <d v="1899-12-30T00:38:12"/>
    <d v="1899-12-30T01:04:25"/>
    <n v="156"/>
    <x v="14"/>
    <x v="9"/>
    <n v="201502"/>
    <n v="7"/>
    <n v="0"/>
    <n v="10"/>
  </r>
  <r>
    <d v="2015-02-11T00:00:00"/>
    <d v="2015-02-11T00:00:00"/>
    <x v="0"/>
    <n v="0.3"/>
    <n v="0"/>
    <n v="9"/>
    <n v="43"/>
    <d v="1899-12-30T00:09:43"/>
    <d v="1899-12-30T00:32:23"/>
    <s v="PHS"/>
    <x v="362"/>
    <n v="1.8524871355060049"/>
    <n v="0"/>
    <x v="13"/>
    <m/>
    <d v="1899-12-30T01:17:44"/>
    <d v="1899-12-30T00:38:52"/>
    <d v="1899-12-30T14:08:35"/>
    <d v="1899-12-30T15:00:59"/>
    <d v="1899-12-30T07:04:18"/>
    <d v="1899-12-30T07:30:30"/>
    <n v="2790"/>
    <x v="14"/>
    <x v="9"/>
    <n v="201502"/>
    <n v="7"/>
    <n v="0"/>
    <n v="11"/>
  </r>
  <r>
    <d v="2015-02-14T00:00:00"/>
    <d v="2015-02-14T00:00:00"/>
    <x v="2"/>
    <n v="18"/>
    <n v="3"/>
    <n v="33"/>
    <n v="16"/>
    <d v="1899-12-30T03:33:16"/>
    <d v="1899-12-30T00:11:51"/>
    <s v="Adidas"/>
    <x v="2"/>
    <n v="5.0640825257893134"/>
    <n v="152"/>
    <x v="13"/>
    <m/>
    <d v="1899-12-30T05:10:25"/>
    <d v="1899-12-30T02:35:13"/>
    <d v="1899-12-30T05:10:25"/>
    <d v="1899-12-30T06:02:49"/>
    <d v="1899-12-30T02:35:13"/>
    <d v="1899-12-30T03:01:25"/>
    <n v="2376"/>
    <x v="14"/>
    <x v="9"/>
    <n v="201502"/>
    <n v="7"/>
    <n v="2"/>
    <n v="14"/>
  </r>
  <r>
    <d v="2015-02-15T00:00:00"/>
    <d v="2015-02-15T00:00:00"/>
    <x v="1"/>
    <n v="12"/>
    <n v="0"/>
    <n v="51"/>
    <n v="0"/>
    <d v="1899-12-30T00:51:00"/>
    <d v="1899-12-30T00:04:15"/>
    <s v="B-Shiv"/>
    <x v="372"/>
    <n v="14.117647058823541"/>
    <n v="104"/>
    <x v="13"/>
    <m/>
    <d v="1899-12-30T07:56:00"/>
    <d v="1899-12-30T03:58:00"/>
    <d v="1899-12-30T01:51:21"/>
    <d v="1899-12-30T02:43:45"/>
    <d v="1899-12-30T00:55:41"/>
    <d v="1899-12-30T01:21:53"/>
    <n v="518"/>
    <x v="14"/>
    <x v="9"/>
    <n v="201502"/>
    <n v="8"/>
    <n v="0"/>
    <n v="15"/>
  </r>
  <r>
    <d v="2015-02-17T00:00:00"/>
    <d v="2015-02-17T00:00:00"/>
    <x v="2"/>
    <n v="3.85"/>
    <n v="0"/>
    <n v="45"/>
    <n v="0"/>
    <d v="1899-12-30T00:45:00"/>
    <d v="1899-12-30T00:11:41"/>
    <s v="Adidas"/>
    <x v="274"/>
    <n v="5.1333333333333382"/>
    <n v="140"/>
    <x v="13"/>
    <m/>
    <d v="1899-12-30T05:06:14"/>
    <d v="1899-12-30T02:33:07"/>
    <d v="1899-12-30T05:06:14"/>
    <d v="1899-12-30T05:58:38"/>
    <d v="1899-12-30T02:33:07"/>
    <d v="1899-12-30T02:59:19"/>
    <n v="2327"/>
    <x v="14"/>
    <x v="9"/>
    <n v="201502"/>
    <n v="8"/>
    <n v="1"/>
    <n v="17"/>
  </r>
  <r>
    <d v="2015-02-18T00:00:00"/>
    <d v="2015-02-18T00:00:00"/>
    <x v="2"/>
    <n v="2.85"/>
    <n v="0"/>
    <n v="30"/>
    <n v="0"/>
    <d v="1899-12-30T00:30:00"/>
    <d v="1899-12-30T00:10:32"/>
    <s v="Adidas"/>
    <x v="274"/>
    <n v="5.7000000000000046"/>
    <n v="148"/>
    <x v="13"/>
    <m/>
    <d v="1899-12-30T04:35:47"/>
    <d v="1899-12-30T02:17:54"/>
    <d v="1899-12-30T04:35:47"/>
    <d v="1899-12-30T05:28:11"/>
    <d v="1899-12-30T02:17:54"/>
    <d v="1899-12-30T02:44:06"/>
    <n v="1800"/>
    <x v="14"/>
    <x v="9"/>
    <n v="201502"/>
    <n v="8"/>
    <n v="0"/>
    <n v="18"/>
  </r>
  <r>
    <d v="2015-02-20T00:00:00"/>
    <d v="2015-02-20T00:00:00"/>
    <x v="2"/>
    <n v="3.75"/>
    <n v="0"/>
    <n v="40"/>
    <n v="15"/>
    <d v="1899-12-30T00:40:15"/>
    <d v="1899-12-30T00:10:44"/>
    <s v="Adidas"/>
    <x v="2"/>
    <n v="5.590062111801247"/>
    <n v="146"/>
    <x v="13"/>
    <m/>
    <d v="1899-12-30T04:41:13"/>
    <d v="1899-12-30T02:20:36"/>
    <d v="1899-12-30T04:41:13"/>
    <d v="1899-12-30T05:33:37"/>
    <d v="1899-12-30T02:20:36"/>
    <d v="1899-12-30T02:46:48"/>
    <n v="1908"/>
    <x v="14"/>
    <x v="9"/>
    <n v="201502"/>
    <n v="8"/>
    <n v="1"/>
    <n v="20"/>
  </r>
  <r>
    <d v="2015-02-22T00:00:00"/>
    <d v="2015-02-22T00:00:00"/>
    <x v="2"/>
    <n v="20"/>
    <n v="3"/>
    <n v="54"/>
    <n v="55"/>
    <d v="1899-12-30T03:54:55"/>
    <d v="1899-12-30T00:11:45"/>
    <s v="Adidas"/>
    <x v="2"/>
    <n v="5.1081943951755981"/>
    <n v="158"/>
    <x v="13"/>
    <m/>
    <d v="1899-12-30T05:07:44"/>
    <d v="1899-12-30T02:33:52"/>
    <d v="1899-12-30T05:07:44"/>
    <d v="1899-12-30T06:00:08"/>
    <d v="1899-12-30T02:33:52"/>
    <d v="1899-12-30T03:00:04"/>
    <n v="2343"/>
    <x v="14"/>
    <x v="9"/>
    <n v="201502"/>
    <n v="9"/>
    <n v="1"/>
    <n v="22"/>
  </r>
  <r>
    <d v="2015-02-23T00:00:00"/>
    <d v="2015-02-23T00:00:00"/>
    <x v="0"/>
    <n v="0.6"/>
    <n v="0"/>
    <n v="18"/>
    <n v="59"/>
    <d v="1899-12-30T00:18:59"/>
    <d v="1899-12-30T00:31:38"/>
    <s v="PHS"/>
    <x v="362"/>
    <n v="1.8964003511852514"/>
    <n v="0"/>
    <x v="13"/>
    <m/>
    <d v="1899-12-30T01:15:56"/>
    <d v="1899-12-30T00:37:58"/>
    <d v="1899-12-30T13:48:56"/>
    <d v="1899-12-30T14:41:20"/>
    <d v="1899-12-30T06:54:28"/>
    <d v="1899-12-30T07:20:40"/>
    <n v="2777"/>
    <x v="14"/>
    <x v="9"/>
    <n v="201502"/>
    <n v="9"/>
    <n v="0"/>
    <n v="23"/>
  </r>
  <r>
    <d v="2015-02-24T00:00:00"/>
    <d v="2015-02-24T00:00:00"/>
    <x v="2"/>
    <n v="4.5"/>
    <n v="0"/>
    <n v="51"/>
    <n v="0"/>
    <d v="1899-12-30T00:51:00"/>
    <d v="1899-12-30T00:11:20"/>
    <s v="Clifton"/>
    <x v="2"/>
    <n v="5.2941176470588278"/>
    <n v="137"/>
    <x v="13"/>
    <m/>
    <d v="1899-12-30T04:56:56"/>
    <d v="1899-12-30T02:28:28"/>
    <d v="1899-12-30T04:56:56"/>
    <d v="1899-12-30T05:49:20"/>
    <d v="1899-12-30T02:28:28"/>
    <d v="1899-12-30T02:54:40"/>
    <n v="2212"/>
    <x v="14"/>
    <x v="9"/>
    <n v="201502"/>
    <n v="9"/>
    <n v="0"/>
    <n v="24"/>
  </r>
  <r>
    <d v="2015-02-25T00:00:00"/>
    <d v="2015-02-25T00:00:00"/>
    <x v="0"/>
    <n v="0.6"/>
    <n v="0"/>
    <n v="20"/>
    <n v="28"/>
    <d v="1899-12-30T00:20:28"/>
    <d v="1899-12-30T00:34:07"/>
    <s v="PHS"/>
    <x v="362"/>
    <n v="1.7589576547231285"/>
    <n v="0"/>
    <x v="13"/>
    <m/>
    <d v="1899-12-30T01:21:52"/>
    <d v="1899-12-30T00:40:56"/>
    <d v="1899-12-30T14:53:43"/>
    <d v="1899-12-30T15:46:07"/>
    <d v="1899-12-30T07:26:51"/>
    <d v="1899-12-30T07:53:03"/>
    <n v="2838"/>
    <x v="14"/>
    <x v="9"/>
    <n v="201502"/>
    <n v="9"/>
    <n v="0"/>
    <n v="25"/>
  </r>
  <r>
    <d v="2015-02-27T00:00:00"/>
    <d v="2015-02-27T00:00:00"/>
    <x v="2"/>
    <n v="5.25"/>
    <n v="1"/>
    <n v="0"/>
    <n v="0"/>
    <d v="1899-12-30T01:00:00"/>
    <d v="1899-12-30T00:11:26"/>
    <s v="Clifton"/>
    <x v="2"/>
    <n v="5.2500000000000044"/>
    <n v="153"/>
    <x v="13"/>
    <m/>
    <d v="1899-12-30T04:59:26"/>
    <d v="1899-12-30T02:29:43"/>
    <d v="1899-12-30T04:59:26"/>
    <d v="1899-12-30T05:51:50"/>
    <d v="1899-12-30T02:29:43"/>
    <d v="1899-12-30T02:55:55"/>
    <n v="2241"/>
    <x v="14"/>
    <x v="9"/>
    <n v="201502"/>
    <n v="9"/>
    <n v="1"/>
    <n v="27"/>
  </r>
  <r>
    <d v="2015-02-28T00:00:00"/>
    <d v="2015-02-28T00:00:00"/>
    <x v="2"/>
    <n v="4.25"/>
    <n v="0"/>
    <n v="52"/>
    <n v="21"/>
    <d v="1899-12-30T00:52:21"/>
    <d v="1899-12-30T00:12:19"/>
    <s v="Clifton"/>
    <x v="434"/>
    <n v="4.8710601719197744"/>
    <n v="145"/>
    <x v="40"/>
    <m/>
    <d v="1899-12-30T05:22:43"/>
    <d v="1899-12-30T02:41:22"/>
    <d v="1899-12-30T05:22:43"/>
    <d v="1899-12-30T06:15:07"/>
    <d v="1899-12-30T02:41:22"/>
    <d v="1899-12-30T03:07:34"/>
    <n v="2484"/>
    <x v="14"/>
    <x v="9"/>
    <n v="201502"/>
    <n v="9"/>
    <n v="0"/>
    <n v="28"/>
  </r>
  <r>
    <d v="2015-03-01T00:00:00"/>
    <d v="2015-03-01T00:00:00"/>
    <x v="2"/>
    <n v="10"/>
    <n v="1"/>
    <n v="59"/>
    <n v="52"/>
    <d v="1899-12-30T01:59:52"/>
    <d v="1899-12-30T00:11:59"/>
    <s v="Adidas"/>
    <x v="2"/>
    <n v="5.0055617352614057"/>
    <n v="140"/>
    <x v="13"/>
    <m/>
    <d v="1899-12-30T05:14:03"/>
    <d v="1899-12-30T02:37:02"/>
    <d v="1899-12-30T05:14:03"/>
    <d v="1899-12-30T06:06:27"/>
    <d v="1899-12-30T02:37:02"/>
    <d v="1899-12-30T03:03:14"/>
    <n v="2415"/>
    <x v="14"/>
    <x v="10"/>
    <n v="201503"/>
    <n v="10"/>
    <n v="0"/>
    <n v="1"/>
  </r>
  <r>
    <d v="2015-03-02T00:00:00"/>
    <d v="2015-03-02T00:00:00"/>
    <x v="0"/>
    <n v="0.6"/>
    <n v="0"/>
    <n v="21"/>
    <n v="53"/>
    <d v="1899-12-30T00:21:53"/>
    <d v="1899-12-30T00:36:28"/>
    <s v="PHS"/>
    <x v="362"/>
    <n v="1.6450875856816465"/>
    <n v="0"/>
    <x v="13"/>
    <m/>
    <d v="1899-12-30T01:27:32"/>
    <d v="1899-12-30T00:43:46"/>
    <d v="1899-12-30T15:55:34"/>
    <d v="1899-12-30T16:47:58"/>
    <d v="1899-12-30T07:57:47"/>
    <d v="1899-12-30T08:23:59"/>
    <n v="2914"/>
    <x v="14"/>
    <x v="10"/>
    <n v="201503"/>
    <n v="10"/>
    <n v="0"/>
    <n v="2"/>
  </r>
  <r>
    <d v="2015-03-03T00:00:00"/>
    <d v="2015-03-03T00:00:00"/>
    <x v="2"/>
    <n v="4.1500000000000004"/>
    <n v="0"/>
    <n v="45"/>
    <n v="6"/>
    <d v="1899-12-30T00:45:06"/>
    <d v="1899-12-30T00:10:52"/>
    <s v="Adidas"/>
    <x v="274"/>
    <n v="5.5210643015521104"/>
    <n v="140"/>
    <x v="13"/>
    <m/>
    <d v="1899-12-30T04:44:44"/>
    <d v="1899-12-30T02:22:22"/>
    <d v="1899-12-30T04:44:44"/>
    <d v="1899-12-30T05:37:08"/>
    <d v="1899-12-30T02:22:22"/>
    <d v="1899-12-30T02:48:34"/>
    <n v="1987"/>
    <x v="14"/>
    <x v="10"/>
    <n v="201503"/>
    <n v="10"/>
    <n v="0"/>
    <n v="3"/>
  </r>
  <r>
    <d v="2015-03-03T00:00:00"/>
    <d v="2015-03-03T00:00:00"/>
    <x v="1"/>
    <n v="11.5"/>
    <n v="0"/>
    <n v="47"/>
    <n v="23"/>
    <d v="1899-12-30T00:47:23"/>
    <d v="1899-12-30T00:04:07"/>
    <s v="B-Shiv"/>
    <x v="372"/>
    <n v="14.56208230742175"/>
    <n v="112"/>
    <x v="13"/>
    <m/>
    <d v="1899-12-30T07:41:28"/>
    <d v="1899-12-30T03:50:44"/>
    <d v="1899-12-30T01:47:57"/>
    <d v="1899-12-30T02:40:21"/>
    <d v="1899-12-30T00:53:59"/>
    <d v="1899-12-30T01:20:11"/>
    <n v="485"/>
    <x v="14"/>
    <x v="10"/>
    <n v="201503"/>
    <n v="10"/>
    <n v="0"/>
    <n v="3"/>
  </r>
  <r>
    <d v="2015-03-04T00:00:00"/>
    <d v="2015-03-04T00:00:00"/>
    <x v="2"/>
    <n v="3"/>
    <n v="0"/>
    <n v="32"/>
    <n v="31"/>
    <d v="1899-12-30T00:32:31"/>
    <d v="1899-12-30T00:10:50"/>
    <s v="Adidas"/>
    <x v="274"/>
    <n v="5.5356227575602297"/>
    <n v="145"/>
    <x v="13"/>
    <m/>
    <d v="1899-12-30T04:43:59"/>
    <d v="1899-12-30T02:21:59"/>
    <d v="1899-12-30T04:43:59"/>
    <d v="1899-12-30T05:36:23"/>
    <d v="1899-12-30T02:21:59"/>
    <d v="1899-12-30T02:48:11"/>
    <n v="1971"/>
    <x v="14"/>
    <x v="10"/>
    <n v="201503"/>
    <n v="10"/>
    <n v="0"/>
    <n v="4"/>
  </r>
  <r>
    <d v="2015-03-04T00:00:00"/>
    <d v="2015-03-04T00:00:00"/>
    <x v="0"/>
    <n v="0.72"/>
    <n v="0"/>
    <n v="25"/>
    <n v="6"/>
    <d v="1899-12-30T00:25:06"/>
    <d v="1899-12-30T00:34:52"/>
    <s v="PHS"/>
    <x v="362"/>
    <n v="1.7211155378486067"/>
    <n v="0"/>
    <x v="13"/>
    <m/>
    <d v="1899-12-30T01:23:40"/>
    <d v="1899-12-30T00:41:50"/>
    <d v="1899-12-30T15:13:22"/>
    <d v="1899-12-30T16:05:46"/>
    <d v="1899-12-30T07:36:41"/>
    <d v="1899-12-30T08:02:53"/>
    <n v="2855"/>
    <x v="14"/>
    <x v="10"/>
    <n v="201503"/>
    <n v="10"/>
    <n v="0"/>
    <n v="4"/>
  </r>
  <r>
    <d v="2015-03-05T00:00:00"/>
    <d v="2015-03-05T00:00:00"/>
    <x v="2"/>
    <n v="3.5"/>
    <n v="0"/>
    <n v="40"/>
    <n v="9"/>
    <d v="1899-12-30T00:40:09"/>
    <d v="1899-12-30T00:11:28"/>
    <s v="Adidas"/>
    <x v="274"/>
    <n v="5.2303860523038646"/>
    <n v="131"/>
    <x v="13"/>
    <m/>
    <d v="1899-12-30T05:00:33"/>
    <d v="1899-12-30T02:30:17"/>
    <d v="1899-12-30T05:00:33"/>
    <d v="1899-12-30T05:52:57"/>
    <d v="1899-12-30T02:30:17"/>
    <d v="1899-12-30T02:56:29"/>
    <n v="2261"/>
    <x v="14"/>
    <x v="10"/>
    <n v="201503"/>
    <n v="10"/>
    <n v="0"/>
    <n v="5"/>
  </r>
  <r>
    <d v="2015-03-06T00:00:00"/>
    <d v="2015-03-06T00:00:00"/>
    <x v="2"/>
    <n v="3"/>
    <n v="0"/>
    <n v="30"/>
    <n v="0"/>
    <d v="1899-12-30T00:30:00"/>
    <d v="1899-12-30T00:10:00"/>
    <s v="Clifton"/>
    <x v="2"/>
    <n v="6.0000000000000053"/>
    <n v="141"/>
    <x v="13"/>
    <m/>
    <d v="1899-12-30T04:22:00"/>
    <d v="1899-12-30T02:11:00"/>
    <d v="1899-12-30T04:22:00"/>
    <d v="1899-12-30T05:14:24"/>
    <d v="1899-12-30T02:11:00"/>
    <d v="1899-12-30T02:37:12"/>
    <n v="1404"/>
    <x v="14"/>
    <x v="10"/>
    <n v="201503"/>
    <n v="10"/>
    <n v="0"/>
    <n v="6"/>
  </r>
  <r>
    <d v="2015-03-08T00:00:00"/>
    <d v="2015-03-08T00:00:00"/>
    <x v="2"/>
    <n v="10"/>
    <n v="2"/>
    <n v="7"/>
    <n v="41"/>
    <d v="1899-12-30T02:07:41"/>
    <d v="1899-12-30T00:12:46"/>
    <s v="Clifton"/>
    <x v="435"/>
    <n v="4.6991254405430141"/>
    <n v="142"/>
    <x v="19"/>
    <s v="Hurt Foot"/>
    <d v="1899-12-30T05:34:32"/>
    <d v="1899-12-30T02:47:16"/>
    <d v="1899-12-30T05:34:32"/>
    <d v="1899-12-30T06:26:56"/>
    <d v="1899-12-30T02:47:16"/>
    <d v="1899-12-30T03:13:28"/>
    <n v="2542"/>
    <x v="14"/>
    <x v="10"/>
    <n v="201503"/>
    <n v="11"/>
    <n v="1"/>
    <n v="8"/>
  </r>
  <r>
    <d v="2015-03-08T00:00:00"/>
    <d v="2015-03-08T00:00:00"/>
    <x v="2"/>
    <n v="10"/>
    <n v="1"/>
    <n v="53"/>
    <n v="17"/>
    <d v="1899-12-30T01:53:17"/>
    <d v="1899-12-30T00:11:20"/>
    <s v="Adidas"/>
    <x v="2"/>
    <n v="5.2964543180815111"/>
    <n v="144"/>
    <x v="13"/>
    <s v="Foot Hurting"/>
    <d v="1899-12-30T04:56:48"/>
    <d v="1899-12-30T02:28:24"/>
    <d v="1899-12-30T04:56:48"/>
    <d v="1899-12-30T05:49:12"/>
    <d v="1899-12-30T02:28:24"/>
    <d v="1899-12-30T02:54:36"/>
    <n v="2210"/>
    <x v="14"/>
    <x v="10"/>
    <n v="201503"/>
    <n v="11"/>
    <n v="0"/>
    <n v="8"/>
  </r>
  <r>
    <d v="2015-03-09T00:00:00"/>
    <d v="2015-03-09T00:00:00"/>
    <x v="0"/>
    <n v="0.6"/>
    <n v="0"/>
    <n v="20"/>
    <n v="10"/>
    <d v="1899-12-30T00:20:10"/>
    <d v="1899-12-30T00:33:37"/>
    <s v="PHS"/>
    <x v="362"/>
    <n v="1.7851239669421499"/>
    <n v="0"/>
    <x v="13"/>
    <m/>
    <d v="1899-12-30T01:20:40"/>
    <d v="1899-12-30T00:40:20"/>
    <d v="1899-12-30T14:40:37"/>
    <d v="1899-12-30T15:33:01"/>
    <d v="1899-12-30T07:20:18"/>
    <d v="1899-12-30T07:46:30"/>
    <n v="2825"/>
    <x v="14"/>
    <x v="10"/>
    <n v="201503"/>
    <n v="11"/>
    <n v="0"/>
    <n v="9"/>
  </r>
  <r>
    <d v="2015-03-11T00:00:00"/>
    <d v="2015-03-11T00:00:00"/>
    <x v="2"/>
    <n v="3"/>
    <n v="0"/>
    <n v="34"/>
    <n v="5"/>
    <d v="1899-12-30T00:34:05"/>
    <d v="1899-12-30T00:11:22"/>
    <s v="Adidas"/>
    <x v="274"/>
    <n v="5.2811735941320332"/>
    <n v="141"/>
    <x v="13"/>
    <m/>
    <d v="1899-12-30T04:57:40"/>
    <d v="1899-12-30T02:28:50"/>
    <d v="1899-12-30T04:57:40"/>
    <d v="1899-12-30T05:50:04"/>
    <d v="1899-12-30T02:28:50"/>
    <d v="1899-12-30T02:55:02"/>
    <n v="2224"/>
    <x v="14"/>
    <x v="10"/>
    <n v="201503"/>
    <n v="11"/>
    <n v="1"/>
    <n v="11"/>
  </r>
  <r>
    <d v="2015-03-14T00:00:00"/>
    <d v="2015-03-14T00:00:00"/>
    <x v="2"/>
    <n v="2.8"/>
    <n v="0"/>
    <n v="30"/>
    <n v="0"/>
    <d v="1899-12-30T00:30:00"/>
    <d v="1899-12-30T00:10:43"/>
    <s v="Adidas"/>
    <x v="2"/>
    <n v="5.6000000000000041"/>
    <n v="141"/>
    <x v="13"/>
    <m/>
    <d v="1899-12-30T04:40:43"/>
    <d v="1899-12-30T02:20:21"/>
    <d v="1899-12-30T04:40:43"/>
    <d v="1899-12-30T05:33:07"/>
    <d v="1899-12-30T02:20:21"/>
    <d v="1899-12-30T02:46:33"/>
    <n v="1895"/>
    <x v="14"/>
    <x v="10"/>
    <n v="201503"/>
    <n v="11"/>
    <n v="2"/>
    <n v="14"/>
  </r>
  <r>
    <d v="2015-03-15T00:00:00"/>
    <d v="2015-03-15T00:00:00"/>
    <x v="2"/>
    <n v="8"/>
    <n v="1"/>
    <n v="31"/>
    <n v="53"/>
    <d v="1899-12-30T01:31:53"/>
    <d v="1899-12-30T00:11:29"/>
    <s v="Adidas"/>
    <x v="436"/>
    <n v="5.2240159622709994"/>
    <n v="151"/>
    <x v="19"/>
    <m/>
    <d v="1899-12-30T05:00:55"/>
    <d v="1899-12-30T02:30:28"/>
    <d v="1899-12-30T05:00:55"/>
    <d v="1899-12-30T05:53:19"/>
    <d v="1899-12-30T02:30:28"/>
    <d v="1899-12-30T02:56:40"/>
    <n v="2269"/>
    <x v="14"/>
    <x v="10"/>
    <n v="201503"/>
    <n v="12"/>
    <n v="0"/>
    <n v="15"/>
  </r>
  <r>
    <d v="2015-03-16T00:00:00"/>
    <d v="2015-03-16T00:00:00"/>
    <x v="0"/>
    <n v="1"/>
    <n v="0"/>
    <n v="31"/>
    <n v="2"/>
    <d v="1899-12-30T00:31:02"/>
    <d v="1899-12-30T00:31:02"/>
    <s v="PHS"/>
    <x v="362"/>
    <n v="1.9334049409237393"/>
    <n v="0"/>
    <x v="13"/>
    <s v="200s"/>
    <d v="1899-12-30T01:14:29"/>
    <d v="1899-12-30T00:37:14"/>
    <d v="1899-12-30T13:33:04"/>
    <d v="1899-12-30T14:25:28"/>
    <d v="1899-12-30T06:46:32"/>
    <d v="1899-12-30T07:12:44"/>
    <n v="2766"/>
    <x v="14"/>
    <x v="10"/>
    <n v="201503"/>
    <n v="12"/>
    <n v="0"/>
    <n v="16"/>
  </r>
  <r>
    <d v="2015-03-17T00:00:00"/>
    <d v="2015-03-17T00:00:00"/>
    <x v="2"/>
    <n v="2"/>
    <n v="0"/>
    <n v="20"/>
    <n v="0"/>
    <d v="1899-12-30T00:20:00"/>
    <d v="1899-12-30T00:10:00"/>
    <s v="Ghost"/>
    <x v="274"/>
    <n v="6.0000000000000053"/>
    <n v="132"/>
    <x v="13"/>
    <m/>
    <d v="1899-12-30T04:22:00"/>
    <d v="1899-12-30T02:11:00"/>
    <d v="1899-12-30T04:22:00"/>
    <d v="1899-12-30T05:14:24"/>
    <d v="1899-12-30T02:11:00"/>
    <d v="1899-12-30T02:37:12"/>
    <n v="1404"/>
    <x v="14"/>
    <x v="10"/>
    <n v="201503"/>
    <n v="12"/>
    <n v="0"/>
    <n v="17"/>
  </r>
  <r>
    <d v="2015-03-18T00:00:00"/>
    <d v="2015-03-18T00:00:00"/>
    <x v="0"/>
    <n v="0.56000000000000005"/>
    <n v="0"/>
    <n v="19"/>
    <n v="45"/>
    <d v="1899-12-30T00:19:45"/>
    <d v="1899-12-30T00:35:16"/>
    <s v="PHS"/>
    <x v="362"/>
    <n v="1.7012658227848116"/>
    <n v="0"/>
    <x v="13"/>
    <m/>
    <d v="1899-12-30T01:24:39"/>
    <d v="1899-12-30T00:42:19"/>
    <d v="1899-12-30T15:24:01"/>
    <d v="1899-12-30T16:16:25"/>
    <d v="1899-12-30T07:42:01"/>
    <d v="1899-12-30T08:08:13"/>
    <n v="2872"/>
    <x v="14"/>
    <x v="10"/>
    <n v="201503"/>
    <n v="12"/>
    <n v="0"/>
    <n v="18"/>
  </r>
  <r>
    <d v="2015-03-18T00:00:00"/>
    <d v="2015-03-18T00:00:00"/>
    <x v="1"/>
    <n v="10"/>
    <n v="0"/>
    <n v="30"/>
    <n v="31"/>
    <d v="1899-12-30T00:30:31"/>
    <d v="1899-12-30T00:03:03"/>
    <s v="YNHH"/>
    <x v="303"/>
    <n v="19.661387220098323"/>
    <n v="0"/>
    <x v="13"/>
    <m/>
    <d v="1899-12-30T05:41:47"/>
    <d v="1899-12-30T02:50:54"/>
    <d v="1899-12-30T01:19:57"/>
    <d v="1899-12-30T02:12:21"/>
    <d v="1899-12-30T00:39:59"/>
    <d v="1899-12-30T01:06:11"/>
    <n v="193"/>
    <x v="14"/>
    <x v="10"/>
    <n v="201503"/>
    <n v="12"/>
    <n v="0"/>
    <n v="18"/>
  </r>
  <r>
    <d v="2015-03-21T00:00:00"/>
    <d v="2015-03-21T00:00:00"/>
    <x v="2"/>
    <n v="26.2"/>
    <n v="5"/>
    <n v="36"/>
    <n v="30"/>
    <d v="1899-12-30T05:36:30"/>
    <d v="1899-12-30T00:12:51"/>
    <s v="Adidas"/>
    <x v="437"/>
    <n v="4.6716196136701367"/>
    <n v="158"/>
    <x v="24"/>
    <m/>
    <d v="1899-12-30T05:36:30"/>
    <d v="1899-12-30T02:48:15"/>
    <d v="1899-12-30T05:36:30"/>
    <d v="1899-12-30T06:28:54"/>
    <d v="1899-12-30T02:48:15"/>
    <d v="1899-12-30T03:14:27"/>
    <n v="2547"/>
    <x v="14"/>
    <x v="10"/>
    <n v="201503"/>
    <n v="12"/>
    <n v="2"/>
    <n v="21"/>
  </r>
  <r>
    <d v="2015-03-21T00:00:00"/>
    <d v="2015-03-21T00:00:00"/>
    <x v="8"/>
    <n v="1"/>
    <n v="0"/>
    <n v="11"/>
    <n v="26"/>
    <d v="1899-12-30T00:11:26"/>
    <d v="1899-12-30T00:11:26"/>
    <s v="Adidas"/>
    <x v="437"/>
    <n v="5.2478134110787211"/>
    <n v="157"/>
    <x v="24"/>
    <m/>
    <d v="1899-12-30T00:00:00"/>
    <d v="1899-12-30T00:00:00"/>
    <d v="1899-12-30T04:59:33"/>
    <d v="1899-12-30T05:51:57"/>
    <d v="1899-12-30T02:29:47"/>
    <d v="1899-12-30T02:55:59"/>
    <n v="2244"/>
    <x v="14"/>
    <x v="10"/>
    <n v="201503"/>
    <n v="12"/>
    <n v="0"/>
    <n v="21"/>
  </r>
  <r>
    <d v="2015-03-21T00:00:00"/>
    <d v="2015-03-21T00:00:00"/>
    <x v="9"/>
    <n v="1"/>
    <n v="0"/>
    <n v="11"/>
    <n v="21"/>
    <d v="1899-12-30T00:11:21"/>
    <d v="1899-12-30T00:11:21"/>
    <s v="Adidas"/>
    <x v="437"/>
    <n v="5.2863436123348064"/>
    <n v="161"/>
    <x v="24"/>
    <m/>
    <d v="1899-12-30T00:00:00"/>
    <d v="1899-12-30T00:00:00"/>
    <d v="1899-12-30T04:57:22"/>
    <d v="1899-12-30T05:49:46"/>
    <d v="1899-12-30T02:28:41"/>
    <d v="1899-12-30T02:54:53"/>
    <n v="2220"/>
    <x v="14"/>
    <x v="10"/>
    <n v="201503"/>
    <n v="12"/>
    <n v="0"/>
    <n v="21"/>
  </r>
  <r>
    <d v="2015-03-21T00:00:00"/>
    <d v="2015-03-21T00:00:00"/>
    <x v="10"/>
    <n v="1"/>
    <n v="0"/>
    <n v="11"/>
    <n v="33"/>
    <d v="1899-12-30T00:11:33"/>
    <d v="1899-12-30T00:11:33"/>
    <s v="Adidas"/>
    <x v="437"/>
    <n v="5.1948051948051992"/>
    <n v="161"/>
    <x v="24"/>
    <m/>
    <d v="1899-12-30T00:00:00"/>
    <d v="1899-12-30T00:00:00"/>
    <d v="1899-12-30T05:02:37"/>
    <d v="1899-12-30T05:55:01"/>
    <d v="1899-12-30T02:31:18"/>
    <d v="1899-12-30T02:57:30"/>
    <n v="2289"/>
    <x v="14"/>
    <x v="10"/>
    <n v="201503"/>
    <n v="12"/>
    <n v="0"/>
    <n v="21"/>
  </r>
  <r>
    <d v="2015-03-21T00:00:00"/>
    <d v="2015-03-21T00:00:00"/>
    <x v="11"/>
    <n v="1"/>
    <n v="0"/>
    <n v="11"/>
    <n v="29"/>
    <d v="1899-12-30T00:11:29"/>
    <d v="1899-12-30T00:11:29"/>
    <s v="Adidas"/>
    <x v="437"/>
    <n v="5.224963715529757"/>
    <n v="160"/>
    <x v="24"/>
    <m/>
    <d v="1899-12-30T00:00:00"/>
    <d v="1899-12-30T00:00:00"/>
    <d v="1899-12-30T05:00:52"/>
    <d v="1899-12-30T05:53:16"/>
    <d v="1899-12-30T02:30:26"/>
    <d v="1899-12-30T02:56:38"/>
    <n v="2266"/>
    <x v="14"/>
    <x v="10"/>
    <n v="201503"/>
    <n v="12"/>
    <n v="0"/>
    <n v="21"/>
  </r>
  <r>
    <d v="2015-03-21T00:00:00"/>
    <d v="2015-03-21T00:00:00"/>
    <x v="12"/>
    <n v="1"/>
    <n v="0"/>
    <n v="11"/>
    <n v="36"/>
    <d v="1899-12-30T00:11:36"/>
    <d v="1899-12-30T00:11:36"/>
    <s v="Adidas"/>
    <x v="437"/>
    <n v="5.1724137931034528"/>
    <n v="163"/>
    <x v="24"/>
    <m/>
    <d v="1899-12-30T00:00:00"/>
    <d v="1899-12-30T00:00:00"/>
    <d v="1899-12-30T05:03:55"/>
    <d v="1899-12-30T05:56:19"/>
    <d v="1899-12-30T02:31:58"/>
    <d v="1899-12-30T02:58:10"/>
    <n v="2298"/>
    <x v="14"/>
    <x v="10"/>
    <n v="201503"/>
    <n v="12"/>
    <n v="0"/>
    <n v="21"/>
  </r>
  <r>
    <d v="2015-03-21T00:00:00"/>
    <d v="2015-03-21T00:00:00"/>
    <x v="13"/>
    <n v="1"/>
    <n v="0"/>
    <n v="12"/>
    <n v="7"/>
    <d v="1899-12-30T00:12:07"/>
    <d v="1899-12-30T00:12:07"/>
    <s v="Adidas"/>
    <x v="437"/>
    <n v="4.9518569463548872"/>
    <n v="162"/>
    <x v="24"/>
    <m/>
    <d v="1899-12-30T00:00:00"/>
    <d v="1899-12-30T00:00:00"/>
    <d v="1899-12-30T05:17:27"/>
    <d v="1899-12-30T06:09:51"/>
    <d v="1899-12-30T02:38:44"/>
    <d v="1899-12-30T03:04:56"/>
    <n v="2449"/>
    <x v="14"/>
    <x v="10"/>
    <n v="201503"/>
    <n v="12"/>
    <n v="0"/>
    <n v="21"/>
  </r>
  <r>
    <d v="2015-03-21T00:00:00"/>
    <d v="2015-03-21T00:00:00"/>
    <x v="14"/>
    <n v="1"/>
    <n v="0"/>
    <n v="11"/>
    <n v="26"/>
    <d v="1899-12-30T00:11:26"/>
    <d v="1899-12-30T00:11:26"/>
    <s v="Adidas"/>
    <x v="437"/>
    <n v="5.2478134110787211"/>
    <n v="162"/>
    <x v="24"/>
    <m/>
    <d v="1899-12-30T00:00:00"/>
    <d v="1899-12-30T00:00:00"/>
    <d v="1899-12-30T04:59:33"/>
    <d v="1899-12-30T05:51:57"/>
    <d v="1899-12-30T02:29:47"/>
    <d v="1899-12-30T02:55:59"/>
    <n v="2244"/>
    <x v="14"/>
    <x v="10"/>
    <n v="201503"/>
    <n v="12"/>
    <n v="0"/>
    <n v="21"/>
  </r>
  <r>
    <d v="2015-03-21T00:00:00"/>
    <d v="2015-03-21T00:00:00"/>
    <x v="15"/>
    <n v="1"/>
    <n v="0"/>
    <n v="11"/>
    <n v="42"/>
    <d v="1899-12-30T00:11:42"/>
    <d v="1899-12-30T00:11:42"/>
    <s v="Adidas"/>
    <x v="437"/>
    <n v="5.1282051282051331"/>
    <n v="167"/>
    <x v="24"/>
    <m/>
    <d v="1899-12-30T00:00:00"/>
    <d v="1899-12-30T00:00:00"/>
    <d v="1899-12-30T05:06:32"/>
    <d v="1899-12-30T05:58:56"/>
    <d v="1899-12-30T02:33:16"/>
    <d v="1899-12-30T02:59:28"/>
    <n v="2329"/>
    <x v="14"/>
    <x v="10"/>
    <n v="201503"/>
    <n v="12"/>
    <n v="0"/>
    <n v="21"/>
  </r>
  <r>
    <d v="2015-03-21T00:00:00"/>
    <d v="2015-03-21T00:00:00"/>
    <x v="16"/>
    <n v="1"/>
    <n v="0"/>
    <n v="12"/>
    <n v="3"/>
    <d v="1899-12-30T00:12:03"/>
    <d v="1899-12-30T00:12:03"/>
    <s v="Adidas"/>
    <x v="437"/>
    <n v="4.9792531120331986"/>
    <n v="166"/>
    <x v="24"/>
    <m/>
    <d v="1899-12-30T00:00:00"/>
    <d v="1899-12-30T00:00:00"/>
    <d v="1899-12-30T05:15:43"/>
    <d v="1899-12-30T06:08:07"/>
    <d v="1899-12-30T02:37:51"/>
    <d v="1899-12-30T03:04:03"/>
    <n v="2438"/>
    <x v="14"/>
    <x v="10"/>
    <n v="201503"/>
    <n v="12"/>
    <n v="0"/>
    <n v="21"/>
  </r>
  <r>
    <d v="2015-03-21T00:00:00"/>
    <d v="2015-03-21T00:00:00"/>
    <x v="17"/>
    <n v="1"/>
    <n v="0"/>
    <n v="11"/>
    <n v="4"/>
    <d v="1899-12-30T00:11:04"/>
    <d v="1899-12-30T00:11:04"/>
    <s v="Adidas"/>
    <x v="437"/>
    <n v="5.4216867469879562"/>
    <n v="163"/>
    <x v="24"/>
    <m/>
    <d v="1899-12-30T00:00:00"/>
    <d v="1899-12-30T00:00:00"/>
    <d v="1899-12-30T04:49:57"/>
    <d v="1899-12-30T05:42:21"/>
    <d v="1899-12-30T02:24:58"/>
    <d v="1899-12-30T02:51:10"/>
    <n v="2085"/>
    <x v="14"/>
    <x v="10"/>
    <n v="201503"/>
    <n v="12"/>
    <n v="0"/>
    <n v="21"/>
  </r>
  <r>
    <d v="2015-03-21T00:00:00"/>
    <d v="2015-03-21T00:00:00"/>
    <x v="18"/>
    <n v="1"/>
    <n v="0"/>
    <n v="11"/>
    <n v="43"/>
    <d v="1899-12-30T00:11:43"/>
    <d v="1899-12-30T00:11:43"/>
    <s v="Adidas"/>
    <x v="437"/>
    <n v="5.1209103840682832"/>
    <n v="165"/>
    <x v="24"/>
    <m/>
    <d v="1899-12-30T00:00:00"/>
    <d v="1899-12-30T00:00:00"/>
    <d v="1899-12-30T05:06:59"/>
    <d v="1899-12-30T05:59:23"/>
    <d v="1899-12-30T02:33:29"/>
    <d v="1899-12-30T02:59:41"/>
    <n v="2335"/>
    <x v="14"/>
    <x v="10"/>
    <n v="201503"/>
    <n v="12"/>
    <n v="0"/>
    <n v="21"/>
  </r>
  <r>
    <d v="2015-03-21T00:00:00"/>
    <d v="2015-03-21T00:00:00"/>
    <x v="19"/>
    <n v="1"/>
    <n v="0"/>
    <n v="11"/>
    <n v="49"/>
    <d v="1899-12-30T00:11:49"/>
    <d v="1899-12-30T00:11:49"/>
    <s v="Adidas"/>
    <x v="437"/>
    <n v="5.0775740479548697"/>
    <n v="161"/>
    <x v="24"/>
    <m/>
    <d v="1899-12-30T00:00:00"/>
    <d v="1899-12-30T00:00:00"/>
    <d v="1899-12-30T05:09:36"/>
    <d v="1899-12-30T06:02:00"/>
    <d v="1899-12-30T02:34:48"/>
    <d v="1899-12-30T03:01:00"/>
    <n v="2366"/>
    <x v="14"/>
    <x v="10"/>
    <n v="201503"/>
    <n v="12"/>
    <n v="0"/>
    <n v="21"/>
  </r>
  <r>
    <d v="2015-03-21T00:00:00"/>
    <d v="2015-03-21T00:00:00"/>
    <x v="20"/>
    <n v="1"/>
    <n v="0"/>
    <n v="11"/>
    <n v="43"/>
    <d v="1899-12-30T00:11:43"/>
    <d v="1899-12-30T00:11:43"/>
    <s v="Adidas"/>
    <x v="437"/>
    <n v="5.1209103840682832"/>
    <n v="162"/>
    <x v="24"/>
    <m/>
    <d v="1899-12-30T00:00:00"/>
    <d v="1899-12-30T00:00:00"/>
    <d v="1899-12-30T05:06:59"/>
    <d v="1899-12-30T05:59:23"/>
    <d v="1899-12-30T02:33:29"/>
    <d v="1899-12-30T02:59:41"/>
    <n v="2335"/>
    <x v="14"/>
    <x v="10"/>
    <n v="201503"/>
    <n v="12"/>
    <n v="0"/>
    <n v="21"/>
  </r>
  <r>
    <d v="2015-03-21T00:00:00"/>
    <d v="2015-03-21T00:00:00"/>
    <x v="21"/>
    <n v="1"/>
    <n v="0"/>
    <n v="12"/>
    <n v="24"/>
    <d v="1899-12-30T00:12:24"/>
    <d v="1899-12-30T00:12:24"/>
    <s v="Adidas"/>
    <x v="437"/>
    <n v="4.8387096774193585"/>
    <n v="161"/>
    <x v="24"/>
    <m/>
    <d v="1899-12-30T00:00:00"/>
    <d v="1899-12-30T00:00:00"/>
    <d v="1899-12-30T05:24:53"/>
    <d v="1899-12-30T06:17:17"/>
    <d v="1899-12-30T02:42:26"/>
    <d v="1899-12-30T03:08:38"/>
    <n v="2493"/>
    <x v="14"/>
    <x v="10"/>
    <n v="201503"/>
    <n v="12"/>
    <n v="0"/>
    <n v="21"/>
  </r>
  <r>
    <d v="2015-03-21T00:00:00"/>
    <d v="2015-03-21T00:00:00"/>
    <x v="25"/>
    <n v="1"/>
    <n v="0"/>
    <n v="12"/>
    <n v="44"/>
    <d v="1899-12-30T00:12:44"/>
    <d v="1899-12-30T00:12:44"/>
    <s v="Adidas"/>
    <x v="437"/>
    <n v="4.7120418848167587"/>
    <n v="159"/>
    <x v="24"/>
    <m/>
    <d v="1899-12-30T00:00:00"/>
    <d v="1899-12-30T00:00:00"/>
    <d v="1899-12-30T05:33:37"/>
    <d v="1899-12-30T06:26:01"/>
    <d v="1899-12-30T02:46:48"/>
    <d v="1899-12-30T03:13:00"/>
    <n v="2539"/>
    <x v="14"/>
    <x v="10"/>
    <n v="201503"/>
    <n v="12"/>
    <n v="0"/>
    <n v="21"/>
  </r>
  <r>
    <d v="2015-03-21T00:00:00"/>
    <d v="2015-03-21T00:00:00"/>
    <x v="26"/>
    <n v="1"/>
    <n v="0"/>
    <n v="14"/>
    <n v="13"/>
    <d v="1899-12-30T00:14:13"/>
    <d v="1899-12-30T00:14:13"/>
    <s v="Adidas"/>
    <x v="437"/>
    <n v="4.2203985932004722"/>
    <n v="156"/>
    <x v="16"/>
    <m/>
    <d v="1899-12-30T00:00:00"/>
    <d v="1899-12-30T00:00:00"/>
    <d v="1899-12-30T06:12:29"/>
    <d v="1899-12-30T07:04:53"/>
    <d v="1899-12-30T03:06:14"/>
    <d v="1899-12-30T03:32:26"/>
    <n v="2648"/>
    <x v="14"/>
    <x v="10"/>
    <n v="201503"/>
    <n v="12"/>
    <n v="0"/>
    <n v="21"/>
  </r>
  <r>
    <d v="2015-03-21T00:00:00"/>
    <d v="2015-03-21T00:00:00"/>
    <x v="27"/>
    <n v="1"/>
    <n v="0"/>
    <n v="13"/>
    <n v="23"/>
    <d v="1899-12-30T00:13:23"/>
    <d v="1899-12-30T00:13:23"/>
    <s v="Adidas"/>
    <x v="437"/>
    <n v="4.4831880448318842"/>
    <n v="161"/>
    <x v="16"/>
    <m/>
    <d v="1899-12-30T00:00:00"/>
    <d v="1899-12-30T00:00:00"/>
    <d v="1899-12-30T05:50:39"/>
    <d v="1899-12-30T06:43:03"/>
    <d v="1899-12-30T02:55:19"/>
    <d v="1899-12-30T03:21:31"/>
    <n v="2596"/>
    <x v="14"/>
    <x v="10"/>
    <n v="201503"/>
    <n v="12"/>
    <n v="0"/>
    <n v="21"/>
  </r>
  <r>
    <d v="2015-03-21T00:00:00"/>
    <d v="2015-03-21T00:00:00"/>
    <x v="28"/>
    <n v="1"/>
    <n v="0"/>
    <n v="13"/>
    <n v="37"/>
    <d v="1899-12-30T00:13:37"/>
    <d v="1899-12-30T00:13:37"/>
    <s v="Adidas"/>
    <x v="437"/>
    <n v="4.4063647490820106"/>
    <n v="156"/>
    <x v="16"/>
    <m/>
    <d v="1899-12-30T00:00:00"/>
    <d v="1899-12-30T00:00:00"/>
    <d v="1899-12-30T05:56:45"/>
    <d v="1899-12-30T06:49:09"/>
    <d v="1899-12-30T02:58:23"/>
    <d v="1899-12-30T03:24:35"/>
    <n v="2609"/>
    <x v="14"/>
    <x v="10"/>
    <n v="201503"/>
    <n v="12"/>
    <n v="0"/>
    <n v="21"/>
  </r>
  <r>
    <d v="2015-03-21T00:00:00"/>
    <d v="2015-03-21T00:00:00"/>
    <x v="29"/>
    <n v="1"/>
    <n v="0"/>
    <n v="13"/>
    <n v="54"/>
    <d v="1899-12-30T00:13:54"/>
    <d v="1899-12-30T00:13:54"/>
    <s v="Adidas"/>
    <x v="437"/>
    <n v="4.3165467625899314"/>
    <n v="164"/>
    <x v="16"/>
    <m/>
    <d v="1899-12-30T00:00:00"/>
    <d v="1899-12-30T00:00:00"/>
    <d v="1899-12-30T06:04:11"/>
    <d v="1899-12-30T06:56:35"/>
    <d v="1899-12-30T03:02:05"/>
    <d v="1899-12-30T03:28:17"/>
    <n v="2627"/>
    <x v="14"/>
    <x v="10"/>
    <n v="201503"/>
    <n v="12"/>
    <n v="0"/>
    <n v="21"/>
  </r>
  <r>
    <d v="2015-03-21T00:00:00"/>
    <d v="2015-03-21T00:00:00"/>
    <x v="30"/>
    <n v="1"/>
    <n v="0"/>
    <n v="15"/>
    <n v="5"/>
    <d v="1899-12-30T00:15:05"/>
    <d v="1899-12-30T00:15:05"/>
    <s v="Adidas"/>
    <x v="437"/>
    <n v="3.977900552486191"/>
    <n v="152"/>
    <x v="16"/>
    <m/>
    <d v="1899-12-30T00:00:00"/>
    <d v="1899-12-30T00:00:00"/>
    <d v="1899-12-30T06:35:11"/>
    <d v="1899-12-30T07:27:35"/>
    <d v="1899-12-30T03:17:36"/>
    <d v="1899-12-30T03:43:48"/>
    <n v="2678"/>
    <x v="14"/>
    <x v="10"/>
    <n v="201503"/>
    <n v="12"/>
    <n v="0"/>
    <n v="21"/>
  </r>
  <r>
    <d v="2015-03-21T00:00:00"/>
    <d v="2015-03-21T00:00:00"/>
    <x v="31"/>
    <n v="1"/>
    <n v="0"/>
    <n v="14"/>
    <n v="2"/>
    <d v="1899-12-30T00:14:02"/>
    <d v="1899-12-30T00:14:02"/>
    <s v="Adidas"/>
    <x v="437"/>
    <n v="4.2755344418052283"/>
    <n v="161"/>
    <x v="16"/>
    <m/>
    <d v="1899-12-30T00:00:00"/>
    <d v="1899-12-30T00:00:00"/>
    <d v="1899-12-30T06:07:40"/>
    <d v="1899-12-30T07:00:04"/>
    <d v="1899-12-30T03:03:50"/>
    <d v="1899-12-30T03:30:02"/>
    <n v="2635"/>
    <x v="14"/>
    <x v="10"/>
    <n v="201503"/>
    <n v="12"/>
    <n v="0"/>
    <n v="21"/>
  </r>
  <r>
    <d v="2015-03-21T00:00:00"/>
    <d v="2015-03-21T00:00:00"/>
    <x v="32"/>
    <n v="1"/>
    <n v="0"/>
    <n v="15"/>
    <n v="48"/>
    <d v="1899-12-30T00:15:48"/>
    <d v="1899-12-30T00:15:48"/>
    <s v="Adidas"/>
    <x v="437"/>
    <n v="3.7974683544303822"/>
    <n v="154"/>
    <x v="16"/>
    <m/>
    <d v="1899-12-30T00:00:00"/>
    <d v="1899-12-30T00:00:00"/>
    <d v="1899-12-30T06:53:58"/>
    <d v="1899-12-30T07:46:22"/>
    <d v="1899-12-30T03:26:59"/>
    <d v="1899-12-30T03:53:11"/>
    <n v="2709"/>
    <x v="14"/>
    <x v="10"/>
    <n v="201503"/>
    <n v="12"/>
    <n v="0"/>
    <n v="21"/>
  </r>
  <r>
    <d v="2015-03-21T00:00:00"/>
    <d v="2015-03-21T00:00:00"/>
    <x v="33"/>
    <n v="1"/>
    <n v="0"/>
    <n v="14"/>
    <n v="36"/>
    <d v="1899-12-30T00:14:36"/>
    <d v="1899-12-30T00:14:36"/>
    <s v="Adidas"/>
    <x v="437"/>
    <n v="4.1095890410958935"/>
    <n v="148"/>
    <x v="16"/>
    <m/>
    <d v="1899-12-30T00:00:00"/>
    <d v="1899-12-30T00:00:00"/>
    <d v="1899-12-30T06:22:31"/>
    <d v="1899-12-30T07:14:55"/>
    <d v="1899-12-30T03:11:16"/>
    <d v="1899-12-30T03:37:28"/>
    <n v="2664"/>
    <x v="14"/>
    <x v="10"/>
    <n v="201503"/>
    <n v="12"/>
    <n v="0"/>
    <n v="21"/>
  </r>
  <r>
    <d v="2015-03-21T00:00:00"/>
    <d v="2015-03-21T00:00:00"/>
    <x v="34"/>
    <n v="1"/>
    <n v="0"/>
    <n v="14"/>
    <n v="3"/>
    <d v="1899-12-30T00:14:03"/>
    <d v="1899-12-30T00:14:03"/>
    <s v="Adidas"/>
    <x v="437"/>
    <n v="4.2704626334519604"/>
    <n v="148"/>
    <x v="16"/>
    <m/>
    <d v="1899-12-30T00:00:00"/>
    <d v="1899-12-30T00:00:00"/>
    <d v="1899-12-30T06:08:07"/>
    <d v="1899-12-30T07:00:31"/>
    <d v="1899-12-30T03:04:03"/>
    <d v="1899-12-30T03:30:15"/>
    <n v="2638"/>
    <x v="14"/>
    <x v="10"/>
    <n v="201503"/>
    <n v="12"/>
    <n v="0"/>
    <n v="21"/>
  </r>
  <r>
    <d v="2015-03-21T00:00:00"/>
    <d v="2015-03-21T00:00:00"/>
    <x v="35"/>
    <n v="1"/>
    <n v="0"/>
    <n v="14"/>
    <n v="53"/>
    <d v="1899-12-30T00:14:53"/>
    <d v="1899-12-30T00:14:53"/>
    <s v="Adidas"/>
    <x v="437"/>
    <n v="4.0313549832026911"/>
    <n v="149"/>
    <x v="16"/>
    <m/>
    <d v="1899-12-30T00:00:00"/>
    <d v="1899-12-30T00:00:00"/>
    <d v="1899-12-30T06:29:57"/>
    <d v="1899-12-30T07:22:21"/>
    <d v="1899-12-30T03:14:58"/>
    <d v="1899-12-30T03:41:10"/>
    <n v="2670"/>
    <x v="14"/>
    <x v="10"/>
    <n v="201503"/>
    <n v="12"/>
    <n v="0"/>
    <n v="21"/>
  </r>
  <r>
    <d v="2015-03-21T00:00:00"/>
    <d v="2015-03-21T00:00:00"/>
    <x v="36"/>
    <n v="1"/>
    <n v="0"/>
    <n v="14"/>
    <n v="16"/>
    <d v="1899-12-30T00:14:16"/>
    <d v="1899-12-30T00:14:16"/>
    <s v="Adidas"/>
    <x v="437"/>
    <n v="4.2056074766355174"/>
    <n v="149"/>
    <x v="16"/>
    <m/>
    <d v="1899-12-30T00:00:00"/>
    <d v="1899-12-30T00:00:00"/>
    <d v="1899-12-30T06:13:47"/>
    <d v="1899-12-30T07:06:11"/>
    <d v="1899-12-30T03:06:54"/>
    <d v="1899-12-30T03:33:06"/>
    <n v="2652"/>
    <x v="14"/>
    <x v="10"/>
    <n v="201503"/>
    <n v="12"/>
    <n v="0"/>
    <n v="21"/>
  </r>
  <r>
    <d v="2015-03-24T00:00:00"/>
    <d v="2015-03-24T00:00:00"/>
    <x v="1"/>
    <n v="10"/>
    <n v="0"/>
    <n v="25"/>
    <n v="50"/>
    <d v="1899-12-30T00:25:50"/>
    <d v="1899-12-30T00:02:35"/>
    <s v="YNHH"/>
    <x v="303"/>
    <n v="23.225806451612922"/>
    <n v="0"/>
    <x v="13"/>
    <m/>
    <d v="1899-12-30T04:49:20"/>
    <d v="1899-12-30T02:24:40"/>
    <d v="1899-12-30T01:07:41"/>
    <d v="1899-12-30T02:00:05"/>
    <d v="1899-12-30T00:33:51"/>
    <d v="1899-12-30T01:00:03"/>
    <n v="53"/>
    <x v="14"/>
    <x v="10"/>
    <n v="201503"/>
    <n v="13"/>
    <n v="2"/>
    <n v="24"/>
  </r>
  <r>
    <d v="2015-03-26T00:00:00"/>
    <d v="2015-03-26T00:00:00"/>
    <x v="1"/>
    <n v="12"/>
    <n v="0"/>
    <n v="36"/>
    <n v="30"/>
    <d v="1899-12-30T00:36:30"/>
    <d v="1899-12-30T00:03:02"/>
    <s v="YNHH"/>
    <x v="303"/>
    <n v="19.726027397260292"/>
    <n v="119"/>
    <x v="13"/>
    <m/>
    <d v="1899-12-30T05:40:40"/>
    <d v="1899-12-30T02:50:20"/>
    <d v="1899-12-30T01:19:41"/>
    <d v="1899-12-30T02:12:06"/>
    <d v="1899-12-30T00:39:51"/>
    <d v="1899-12-30T01:06:03"/>
    <n v="190"/>
    <x v="14"/>
    <x v="10"/>
    <n v="201503"/>
    <n v="13"/>
    <n v="1"/>
    <n v="26"/>
  </r>
  <r>
    <d v="2015-03-28T00:00:00"/>
    <d v="2015-03-28T00:00:00"/>
    <x v="2"/>
    <n v="3"/>
    <n v="0"/>
    <n v="35"/>
    <n v="0"/>
    <d v="1899-12-30T00:35:00"/>
    <d v="1899-12-30T00:11:40"/>
    <s v="Adidas"/>
    <x v="2"/>
    <n v="5.1428571428571468"/>
    <n v="132"/>
    <x v="13"/>
    <m/>
    <d v="1899-12-30T05:05:40"/>
    <d v="1899-12-30T02:32:50"/>
    <d v="1899-12-30T05:05:40"/>
    <d v="1899-12-30T05:58:04"/>
    <d v="1899-12-30T02:32:50"/>
    <d v="1899-12-30T02:59:02"/>
    <n v="2319"/>
    <x v="14"/>
    <x v="10"/>
    <n v="201503"/>
    <n v="13"/>
    <n v="1"/>
    <n v="28"/>
  </r>
  <r>
    <d v="2015-03-29T00:00:00"/>
    <d v="2015-03-29T00:00:00"/>
    <x v="1"/>
    <n v="30.4"/>
    <n v="2"/>
    <n v="14"/>
    <n v="35"/>
    <d v="1899-12-30T02:14:35"/>
    <d v="1899-12-30T00:04:26"/>
    <s v="Ciocci"/>
    <x v="438"/>
    <n v="13.5529411764706"/>
    <n v="137"/>
    <x v="16"/>
    <m/>
    <d v="1899-12-30T08:15:50"/>
    <d v="1899-12-30T04:07:55"/>
    <d v="1899-12-30T01:55:59"/>
    <d v="1899-12-30T02:48:23"/>
    <d v="1899-12-30T00:58:00"/>
    <d v="1899-12-30T01:24:12"/>
    <n v="561"/>
    <x v="14"/>
    <x v="10"/>
    <n v="201503"/>
    <n v="14"/>
    <n v="0"/>
    <n v="29"/>
  </r>
  <r>
    <d v="2015-03-31T00:00:00"/>
    <d v="2015-03-31T00:00:00"/>
    <x v="1"/>
    <n v="16.100000000000001"/>
    <n v="0"/>
    <n v="45"/>
    <n v="0"/>
    <d v="1899-12-30T00:45:00"/>
    <d v="1899-12-30T00:02:48"/>
    <s v="YNHH"/>
    <x v="303"/>
    <n v="21.466666666666686"/>
    <n v="118"/>
    <x v="13"/>
    <m/>
    <d v="1899-12-30T05:13:03"/>
    <d v="1899-12-30T02:36:31"/>
    <d v="1899-12-30T01:13:14"/>
    <d v="1899-12-30T02:05:38"/>
    <d v="1899-12-30T00:36:37"/>
    <d v="1899-12-30T01:02:49"/>
    <n v="112"/>
    <x v="14"/>
    <x v="10"/>
    <n v="201503"/>
    <n v="14"/>
    <n v="1"/>
    <n v="31"/>
  </r>
  <r>
    <d v="2015-04-01T00:00:00"/>
    <d v="2015-04-01T00:00:00"/>
    <x v="2"/>
    <n v="3.9"/>
    <n v="0"/>
    <n v="45"/>
    <n v="0"/>
    <d v="1899-12-30T00:45:00"/>
    <d v="1899-12-30T00:11:32"/>
    <s v="Ghost"/>
    <x v="274"/>
    <n v="5.2000000000000037"/>
    <n v="143"/>
    <x v="13"/>
    <m/>
    <d v="1899-12-30T05:02:18"/>
    <d v="1899-12-30T02:31:09"/>
    <d v="1899-12-30T05:02:18"/>
    <d v="1899-12-30T05:54:42"/>
    <d v="1899-12-30T02:31:09"/>
    <d v="1899-12-30T02:57:21"/>
    <n v="2288"/>
    <x v="14"/>
    <x v="1"/>
    <n v="201504"/>
    <n v="14"/>
    <n v="0"/>
    <n v="1"/>
  </r>
  <r>
    <d v="2015-04-02T00:00:00"/>
    <d v="2015-04-02T00:00:00"/>
    <x v="1"/>
    <n v="16"/>
    <n v="0"/>
    <n v="45"/>
    <n v="0"/>
    <d v="1899-12-30T00:45:00"/>
    <d v="1899-12-30T00:02:49"/>
    <s v="YNHH"/>
    <x v="303"/>
    <n v="21.33333333333335"/>
    <n v="122"/>
    <x v="13"/>
    <m/>
    <d v="1899-12-30T05:15:00"/>
    <d v="1899-12-30T02:37:30"/>
    <d v="1899-12-30T01:13:41"/>
    <d v="1899-12-30T02:06:05"/>
    <d v="1899-12-30T00:36:51"/>
    <d v="1899-12-30T01:03:03"/>
    <n v="122"/>
    <x v="14"/>
    <x v="1"/>
    <n v="201504"/>
    <n v="14"/>
    <n v="0"/>
    <n v="2"/>
  </r>
  <r>
    <d v="2015-04-03T00:00:00"/>
    <d v="2015-04-03T00:00:00"/>
    <x v="2"/>
    <n v="5.0999999999999996"/>
    <n v="0"/>
    <n v="56"/>
    <n v="5"/>
    <d v="1899-12-30T00:56:05"/>
    <d v="1899-12-30T00:11:00"/>
    <s v="Adidas"/>
    <x v="439"/>
    <n v="5.4561664190193202"/>
    <n v="156"/>
    <x v="19"/>
    <m/>
    <d v="1899-12-30T04:48:07"/>
    <d v="1899-12-30T02:24:03"/>
    <d v="1899-12-30T04:48:07"/>
    <d v="1899-12-30T05:40:31"/>
    <d v="1899-12-30T02:24:03"/>
    <d v="1899-12-30T02:50:15"/>
    <n v="2049"/>
    <x v="14"/>
    <x v="1"/>
    <n v="201504"/>
    <n v="14"/>
    <n v="0"/>
    <n v="3"/>
  </r>
  <r>
    <d v="2015-04-04T00:00:00"/>
    <d v="2015-04-04T00:00:00"/>
    <x v="1"/>
    <n v="22"/>
    <n v="1"/>
    <n v="41"/>
    <n v="0"/>
    <d v="1899-12-30T01:41:00"/>
    <d v="1899-12-30T00:04:35"/>
    <s v="Ciocci"/>
    <x v="17"/>
    <n v="13.069306930693079"/>
    <n v="135"/>
    <x v="15"/>
    <m/>
    <d v="1899-12-30T08:34:11"/>
    <d v="1899-12-30T04:17:05"/>
    <d v="1899-12-30T02:00:17"/>
    <d v="1899-12-30T02:52:41"/>
    <d v="1899-12-30T01:00:08"/>
    <d v="1899-12-30T01:26:20"/>
    <n v="606"/>
    <x v="14"/>
    <x v="1"/>
    <n v="201504"/>
    <n v="14"/>
    <n v="0"/>
    <n v="4"/>
  </r>
  <r>
    <d v="2015-04-06T00:00:00"/>
    <d v="2015-04-06T00:00:00"/>
    <x v="1"/>
    <n v="13"/>
    <n v="0"/>
    <n v="35"/>
    <n v="0"/>
    <d v="1899-12-30T00:35:00"/>
    <d v="1899-12-30T00:02:42"/>
    <s v="YNHH"/>
    <x v="303"/>
    <n v="22.285714285714302"/>
    <n v="127"/>
    <x v="0"/>
    <m/>
    <d v="1899-12-30T05:01:32"/>
    <d v="1899-12-30T02:30:46"/>
    <d v="1899-12-30T01:10:32"/>
    <d v="1899-12-30T02:02:56"/>
    <d v="1899-12-30T00:35:16"/>
    <d v="1899-12-30T01:01:28"/>
    <n v="81"/>
    <x v="14"/>
    <x v="1"/>
    <n v="201504"/>
    <n v="15"/>
    <n v="1"/>
    <n v="6"/>
  </r>
  <r>
    <d v="2015-04-06T00:00:00"/>
    <d v="2015-04-06T00:00:00"/>
    <x v="0"/>
    <n v="1"/>
    <n v="0"/>
    <n v="32"/>
    <n v="0"/>
    <d v="1899-12-30T00:32:00"/>
    <d v="1899-12-30T00:32:00"/>
    <s v="PHS"/>
    <x v="362"/>
    <n v="1.8750000000000013"/>
    <n v="0"/>
    <x v="0"/>
    <m/>
    <d v="1899-12-30T01:16:48"/>
    <d v="1899-12-30T00:38:24"/>
    <d v="1899-12-30T13:58:24"/>
    <d v="1899-12-30T14:50:48"/>
    <d v="1899-12-30T06:59:12"/>
    <d v="1899-12-30T07:25:24"/>
    <n v="2781"/>
    <x v="14"/>
    <x v="1"/>
    <n v="201504"/>
    <n v="15"/>
    <n v="0"/>
    <n v="6"/>
  </r>
  <r>
    <d v="2015-04-07T00:00:00"/>
    <d v="2015-04-07T00:00:00"/>
    <x v="2"/>
    <n v="3.1"/>
    <n v="0"/>
    <n v="31"/>
    <n v="57"/>
    <d v="1899-12-30T00:31:57"/>
    <d v="1899-12-30T00:10:18"/>
    <s v="Ghost"/>
    <x v="224"/>
    <n v="5.8215962441314604"/>
    <n v="151"/>
    <x v="35"/>
    <m/>
    <d v="1899-12-30T04:30:02"/>
    <d v="1899-12-30T02:15:01"/>
    <d v="1899-12-30T04:30:02"/>
    <d v="1899-12-30T05:22:26"/>
    <d v="1899-12-30T02:15:01"/>
    <d v="1899-12-30T02:41:13"/>
    <n v="1645"/>
    <x v="14"/>
    <x v="1"/>
    <n v="201504"/>
    <n v="15"/>
    <n v="0"/>
    <n v="7"/>
  </r>
  <r>
    <d v="2015-04-08T00:00:00"/>
    <d v="2015-04-08T00:00:00"/>
    <x v="0"/>
    <n v="1.1000000000000001"/>
    <n v="0"/>
    <n v="34"/>
    <n v="21"/>
    <d v="1899-12-30T00:34:21"/>
    <d v="1899-12-30T00:31:14"/>
    <s v="PHS"/>
    <x v="440"/>
    <n v="1.9213973799126656"/>
    <n v="0"/>
    <x v="0"/>
    <m/>
    <d v="1899-12-30T01:14:57"/>
    <d v="1899-12-30T00:37:28"/>
    <d v="1899-12-30T13:38:09"/>
    <d v="1899-12-30T14:30:33"/>
    <d v="1899-12-30T06:49:05"/>
    <d v="1899-12-30T07:15:17"/>
    <n v="2771"/>
    <x v="14"/>
    <x v="1"/>
    <n v="201504"/>
    <n v="15"/>
    <n v="0"/>
    <n v="8"/>
  </r>
  <r>
    <d v="2015-04-10T00:00:00"/>
    <d v="2015-04-10T00:00:00"/>
    <x v="2"/>
    <n v="3.5"/>
    <n v="0"/>
    <n v="40"/>
    <n v="4"/>
    <d v="1899-12-30T00:40:04"/>
    <d v="1899-12-30T00:11:27"/>
    <s v="RedAdidas"/>
    <x v="441"/>
    <n v="5.2412645590682239"/>
    <n v="151"/>
    <x v="41"/>
    <m/>
    <d v="1899-12-30T04:59:56"/>
    <d v="1899-12-30T02:29:58"/>
    <d v="1899-12-30T04:59:56"/>
    <d v="1899-12-30T05:52:20"/>
    <d v="1899-12-30T02:29:58"/>
    <d v="1899-12-30T02:56:10"/>
    <n v="2255"/>
    <x v="14"/>
    <x v="1"/>
    <n v="201504"/>
    <n v="15"/>
    <n v="1"/>
    <n v="10"/>
  </r>
  <r>
    <d v="2015-04-12T00:00:00"/>
    <d v="2015-04-12T00:00:00"/>
    <x v="1"/>
    <n v="36"/>
    <n v="2"/>
    <n v="36"/>
    <n v="8"/>
    <d v="1899-12-30T02:36:08"/>
    <d v="1899-12-30T00:04:20"/>
    <s v="Ciocci"/>
    <x v="17"/>
    <n v="13.834329632792496"/>
    <n v="144"/>
    <x v="16"/>
    <m/>
    <d v="1899-12-30T08:05:45"/>
    <d v="1899-12-30T04:02:52"/>
    <d v="1899-12-30T01:53:38"/>
    <d v="1899-12-30T02:46:02"/>
    <d v="1899-12-30T00:56:49"/>
    <d v="1899-12-30T01:23:01"/>
    <n v="539"/>
    <x v="14"/>
    <x v="1"/>
    <n v="201504"/>
    <n v="16"/>
    <n v="1"/>
    <n v="12"/>
  </r>
  <r>
    <d v="2015-04-13T00:00:00"/>
    <d v="2015-04-13T00:00:00"/>
    <x v="2"/>
    <n v="7.5"/>
    <n v="1"/>
    <n v="27"/>
    <n v="33"/>
    <d v="1899-12-30T01:27:33"/>
    <d v="1899-12-30T00:11:40"/>
    <s v="Adidas"/>
    <x v="16"/>
    <n v="5.1399200456881822"/>
    <n v="148"/>
    <x v="14"/>
    <m/>
    <d v="1899-12-30T05:05:50"/>
    <d v="1899-12-30T02:32:55"/>
    <d v="1899-12-30T05:05:50"/>
    <d v="1899-12-30T05:58:15"/>
    <d v="1899-12-30T02:32:55"/>
    <d v="1899-12-30T02:59:07"/>
    <n v="2323"/>
    <x v="14"/>
    <x v="1"/>
    <n v="201504"/>
    <n v="16"/>
    <n v="0"/>
    <n v="13"/>
  </r>
  <r>
    <d v="2015-04-14T00:00:00"/>
    <d v="2015-04-14T00:00:00"/>
    <x v="2"/>
    <n v="3"/>
    <n v="0"/>
    <n v="33"/>
    <n v="27"/>
    <d v="1899-12-30T00:33:27"/>
    <d v="1899-12-30T00:11:09"/>
    <s v="RedAdidas"/>
    <x v="442"/>
    <n v="5.3811659192825161"/>
    <n v="0"/>
    <x v="14"/>
    <m/>
    <d v="1899-12-30T04:52:08"/>
    <d v="1899-12-30T02:26:04"/>
    <d v="1899-12-30T04:52:08"/>
    <d v="1899-12-30T05:44:32"/>
    <d v="1899-12-30T02:26:04"/>
    <d v="1899-12-30T02:52:16"/>
    <n v="2137"/>
    <x v="14"/>
    <x v="1"/>
    <n v="201504"/>
    <n v="16"/>
    <n v="0"/>
    <n v="14"/>
  </r>
  <r>
    <d v="2015-04-14T00:00:00"/>
    <d v="2015-04-14T00:00:00"/>
    <x v="1"/>
    <n v="13.5"/>
    <n v="1"/>
    <n v="2"/>
    <n v="0"/>
    <d v="1899-12-30T01:02:00"/>
    <d v="1899-12-30T00:04:36"/>
    <s v="Mad"/>
    <x v="443"/>
    <n v="13.064516129032267"/>
    <n v="0"/>
    <x v="14"/>
    <m/>
    <d v="1899-12-30T08:34:22"/>
    <d v="1899-12-30T04:17:11"/>
    <d v="1899-12-30T02:00:20"/>
    <d v="1899-12-30T02:52:44"/>
    <d v="1899-12-30T01:00:10"/>
    <d v="1899-12-30T01:26:22"/>
    <n v="607"/>
    <x v="14"/>
    <x v="1"/>
    <n v="201504"/>
    <n v="16"/>
    <n v="0"/>
    <n v="14"/>
  </r>
  <r>
    <d v="2015-04-15T00:00:00"/>
    <d v="2015-04-15T00:00:00"/>
    <x v="2"/>
    <n v="3.6"/>
    <n v="0"/>
    <n v="41"/>
    <n v="50"/>
    <d v="1899-12-30T00:41:50"/>
    <d v="1899-12-30T00:11:37"/>
    <s v="RedAdidas"/>
    <x v="444"/>
    <n v="5.1633466135458201"/>
    <n v="138"/>
    <x v="14"/>
    <m/>
    <d v="1899-12-30T05:04:27"/>
    <d v="1899-12-30T02:32:14"/>
    <d v="1899-12-30T05:04:27"/>
    <d v="1899-12-30T05:56:51"/>
    <d v="1899-12-30T02:32:14"/>
    <d v="1899-12-30T02:58:26"/>
    <n v="2307"/>
    <x v="14"/>
    <x v="1"/>
    <n v="201504"/>
    <n v="16"/>
    <n v="0"/>
    <n v="15"/>
  </r>
  <r>
    <d v="2015-04-15T00:00:00"/>
    <d v="2015-04-15T00:00:00"/>
    <x v="1"/>
    <n v="6.3"/>
    <n v="0"/>
    <n v="34"/>
    <n v="26"/>
    <d v="1899-12-30T00:34:26"/>
    <d v="1899-12-30T00:05:28"/>
    <s v="Mad"/>
    <x v="444"/>
    <n v="10.977734753146187"/>
    <n v="0"/>
    <x v="14"/>
    <m/>
    <d v="1899-12-30T10:12:09"/>
    <d v="1899-12-30T05:06:04"/>
    <d v="1899-12-30T02:23:12"/>
    <d v="1899-12-30T03:15:36"/>
    <d v="1899-12-30T01:11:36"/>
    <d v="1899-12-30T01:37:48"/>
    <n v="675"/>
    <x v="14"/>
    <x v="1"/>
    <n v="201504"/>
    <n v="16"/>
    <n v="0"/>
    <n v="15"/>
  </r>
  <r>
    <d v="2015-04-16T00:00:00"/>
    <d v="2015-04-16T00:00:00"/>
    <x v="2"/>
    <n v="2.5"/>
    <n v="0"/>
    <n v="32"/>
    <n v="45"/>
    <d v="1899-12-30T00:32:45"/>
    <d v="1899-12-30T00:13:06"/>
    <s v="RedAdidas"/>
    <x v="445"/>
    <n v="4.5801526717557293"/>
    <n v="129"/>
    <x v="14"/>
    <m/>
    <d v="1899-12-30T05:43:13"/>
    <d v="1899-12-30T02:51:37"/>
    <d v="1899-12-30T05:43:13"/>
    <d v="1899-12-30T06:35:37"/>
    <d v="1899-12-30T02:51:37"/>
    <d v="1899-12-30T03:17:49"/>
    <n v="2571"/>
    <x v="14"/>
    <x v="1"/>
    <n v="201504"/>
    <n v="16"/>
    <n v="0"/>
    <n v="16"/>
  </r>
  <r>
    <d v="2015-04-16T00:00:00"/>
    <d v="2015-04-16T00:00:00"/>
    <x v="2"/>
    <n v="14"/>
    <n v="2"/>
    <n v="51"/>
    <n v="20"/>
    <d v="1899-12-30T02:51:20"/>
    <d v="1899-12-30T00:12:14"/>
    <s v="RedAdidas"/>
    <x v="446"/>
    <n v="4.9027237354085642"/>
    <n v="153"/>
    <x v="14"/>
    <m/>
    <d v="1899-12-30T05:20:38"/>
    <d v="1899-12-30T02:40:19"/>
    <d v="1899-12-30T05:20:38"/>
    <d v="1899-12-30T06:13:02"/>
    <d v="1899-12-30T02:40:19"/>
    <d v="1899-12-30T03:06:31"/>
    <n v="2474"/>
    <x v="14"/>
    <x v="1"/>
    <n v="201504"/>
    <n v="16"/>
    <n v="0"/>
    <n v="16"/>
  </r>
  <r>
    <d v="2015-04-19T00:00:00"/>
    <d v="2015-04-19T00:00:00"/>
    <x v="1"/>
    <n v="48.6"/>
    <n v="3"/>
    <n v="27"/>
    <n v="39"/>
    <d v="1899-12-30T03:27:39"/>
    <d v="1899-12-30T00:04:16"/>
    <s v="Ciocci"/>
    <x v="447"/>
    <n v="14.042860582711304"/>
    <n v="137"/>
    <x v="14"/>
    <m/>
    <d v="1899-12-30T07:58:32"/>
    <d v="1899-12-30T03:59:16"/>
    <d v="1899-12-30T01:51:57"/>
    <d v="1899-12-30T02:44:21"/>
    <d v="1899-12-30T00:55:58"/>
    <d v="1899-12-30T01:22:10"/>
    <n v="527"/>
    <x v="14"/>
    <x v="1"/>
    <n v="201504"/>
    <n v="17"/>
    <n v="2"/>
    <n v="19"/>
  </r>
  <r>
    <d v="2015-04-20T00:00:00"/>
    <d v="2015-04-20T00:00:00"/>
    <x v="0"/>
    <n v="1"/>
    <n v="0"/>
    <n v="33"/>
    <n v="19"/>
    <d v="1899-12-30T00:33:19"/>
    <d v="1899-12-30T00:33:19"/>
    <s v="PHS"/>
    <x v="448"/>
    <n v="1.8009004502251138"/>
    <n v="0"/>
    <x v="13"/>
    <m/>
    <d v="1899-12-30T01:19:58"/>
    <d v="1899-12-30T00:39:59"/>
    <d v="1899-12-30T14:32:54"/>
    <d v="1899-12-30T15:25:18"/>
    <d v="1899-12-30T07:16:27"/>
    <d v="1899-12-30T07:42:39"/>
    <n v="2811"/>
    <x v="14"/>
    <x v="1"/>
    <n v="201504"/>
    <n v="17"/>
    <n v="0"/>
    <n v="20"/>
  </r>
  <r>
    <d v="2015-04-21T00:00:00"/>
    <d v="2015-04-21T00:00:00"/>
    <x v="2"/>
    <n v="3.1"/>
    <n v="0"/>
    <n v="32"/>
    <n v="23"/>
    <d v="1899-12-30T00:32:23"/>
    <d v="1899-12-30T00:10:27"/>
    <s v="Adidas"/>
    <x v="351"/>
    <n v="5.7436953165208493"/>
    <n v="0"/>
    <x v="14"/>
    <m/>
    <d v="1899-12-30T04:33:41"/>
    <d v="1899-12-30T02:16:51"/>
    <d v="1899-12-30T04:33:41"/>
    <d v="1899-12-30T05:26:06"/>
    <d v="1899-12-30T02:16:51"/>
    <d v="1899-12-30T02:43:03"/>
    <n v="1739"/>
    <x v="14"/>
    <x v="1"/>
    <n v="201504"/>
    <n v="17"/>
    <n v="0"/>
    <n v="21"/>
  </r>
  <r>
    <d v="2015-04-22T00:00:00"/>
    <d v="2015-04-22T00:00:00"/>
    <x v="0"/>
    <n v="1.1499999999999999"/>
    <n v="0"/>
    <n v="38"/>
    <n v="34"/>
    <d v="1899-12-30T00:38:34"/>
    <d v="1899-12-30T00:33:32"/>
    <s v="PHS"/>
    <x v="448"/>
    <n v="1.7891097666378579"/>
    <n v="0"/>
    <x v="13"/>
    <m/>
    <d v="1899-12-30T01:20:29"/>
    <d v="1899-12-30T00:40:15"/>
    <d v="1899-12-30T14:38:39"/>
    <d v="1899-12-30T15:31:03"/>
    <d v="1899-12-30T07:19:19"/>
    <d v="1899-12-30T07:45:31"/>
    <n v="2822"/>
    <x v="14"/>
    <x v="1"/>
    <n v="201504"/>
    <n v="17"/>
    <n v="0"/>
    <n v="22"/>
  </r>
  <r>
    <d v="2015-04-23T00:00:00"/>
    <d v="2015-04-23T00:00:00"/>
    <x v="2"/>
    <n v="3"/>
    <n v="0"/>
    <n v="29"/>
    <n v="35"/>
    <d v="1899-12-30T00:29:35"/>
    <d v="1899-12-30T00:09:52"/>
    <s v="Adidas"/>
    <x v="224"/>
    <n v="6.0845070422535263"/>
    <n v="0"/>
    <x v="14"/>
    <m/>
    <d v="1899-12-30T04:18:22"/>
    <d v="1899-12-30T02:09:11"/>
    <d v="1899-12-30T04:18:22"/>
    <d v="1899-12-30T05:10:46"/>
    <d v="1899-12-30T02:09:11"/>
    <d v="1899-12-30T02:35:23"/>
    <n v="1308"/>
    <x v="14"/>
    <x v="1"/>
    <n v="201504"/>
    <n v="17"/>
    <n v="0"/>
    <n v="23"/>
  </r>
  <r>
    <d v="2015-04-26T00:00:00"/>
    <d v="2015-04-26T00:00:00"/>
    <x v="2"/>
    <n v="13.1"/>
    <n v="2"/>
    <n v="8"/>
    <n v="57"/>
    <d v="1899-12-30T02:08:57"/>
    <d v="1899-12-30T00:09:51"/>
    <s v="RedAdidas"/>
    <x v="239"/>
    <n v="6.0953858084528942"/>
    <n v="165"/>
    <x v="19"/>
    <m/>
    <d v="1899-12-30T04:17:54"/>
    <d v="1899-12-30T02:08:57"/>
    <d v="1899-12-30T04:17:54"/>
    <d v="1899-12-30T05:10:18"/>
    <d v="1899-12-30T02:08:57"/>
    <d v="1899-12-30T02:35:09"/>
    <n v="1290"/>
    <x v="14"/>
    <x v="1"/>
    <n v="201504"/>
    <n v="18"/>
    <n v="2"/>
    <n v="26"/>
  </r>
  <r>
    <d v="2015-04-26T00:00:00"/>
    <d v="2015-04-26T00:00:00"/>
    <x v="8"/>
    <n v="1"/>
    <n v="0"/>
    <n v="9"/>
    <n v="58"/>
    <d v="1899-12-30T00:09:58"/>
    <d v="1899-12-30T00:09:58"/>
    <s v="RedAdidas"/>
    <x v="239"/>
    <n v="6.020066889632111"/>
    <n v="152"/>
    <x v="19"/>
    <m/>
    <d v="1899-12-30T00:00:00"/>
    <d v="1899-12-30T00:00:00"/>
    <d v="1899-12-30T04:21:08"/>
    <d v="1899-12-30T05:13:32"/>
    <d v="1899-12-30T02:10:34"/>
    <d v="1899-12-30T02:36:46"/>
    <n v="1381"/>
    <x v="14"/>
    <x v="1"/>
    <n v="201504"/>
    <n v="18"/>
    <n v="0"/>
    <n v="26"/>
  </r>
  <r>
    <d v="2015-04-26T00:00:00"/>
    <d v="2015-04-26T00:00:00"/>
    <x v="9"/>
    <n v="1"/>
    <n v="0"/>
    <n v="9"/>
    <n v="46"/>
    <d v="1899-12-30T00:09:46"/>
    <d v="1899-12-30T00:09:46"/>
    <s v="RedAdidas"/>
    <x v="239"/>
    <n v="6.1433447098976153"/>
    <n v="161"/>
    <x v="19"/>
    <m/>
    <d v="1899-12-30T00:00:00"/>
    <d v="1899-12-30T00:00:00"/>
    <d v="1899-12-30T04:15:53"/>
    <d v="1899-12-30T05:08:17"/>
    <d v="1899-12-30T02:07:57"/>
    <d v="1899-12-30T02:34:09"/>
    <n v="1225"/>
    <x v="14"/>
    <x v="1"/>
    <n v="201504"/>
    <n v="18"/>
    <n v="0"/>
    <n v="26"/>
  </r>
  <r>
    <d v="2015-04-26T00:00:00"/>
    <d v="2015-04-26T00:00:00"/>
    <x v="10"/>
    <n v="1"/>
    <n v="0"/>
    <n v="9"/>
    <n v="35"/>
    <d v="1899-12-30T00:09:35"/>
    <d v="1899-12-30T00:09:35"/>
    <s v="RedAdidas"/>
    <x v="239"/>
    <n v="6.2608695652173951"/>
    <n v="164"/>
    <x v="19"/>
    <m/>
    <d v="1899-12-30T00:00:00"/>
    <d v="1899-12-30T00:00:00"/>
    <d v="1899-12-30T04:11:05"/>
    <d v="1899-12-30T05:03:29"/>
    <d v="1899-12-30T02:05:33"/>
    <d v="1899-12-30T02:31:45"/>
    <n v="1085"/>
    <x v="14"/>
    <x v="1"/>
    <n v="201504"/>
    <n v="18"/>
    <n v="0"/>
    <n v="26"/>
  </r>
  <r>
    <d v="2015-04-26T00:00:00"/>
    <d v="2015-04-26T00:00:00"/>
    <x v="11"/>
    <n v="1"/>
    <n v="0"/>
    <n v="9"/>
    <n v="49"/>
    <d v="1899-12-30T00:09:49"/>
    <d v="1899-12-30T00:09:49"/>
    <s v="RedAdidas"/>
    <x v="239"/>
    <n v="6.1120543293718219"/>
    <n v="167"/>
    <x v="19"/>
    <m/>
    <d v="1899-12-30T00:00:00"/>
    <d v="1899-12-30T00:00:00"/>
    <d v="1899-12-30T04:17:12"/>
    <d v="1899-12-30T05:09:36"/>
    <d v="1899-12-30T02:08:36"/>
    <d v="1899-12-30T02:34:48"/>
    <n v="1258"/>
    <x v="14"/>
    <x v="1"/>
    <n v="201504"/>
    <n v="18"/>
    <n v="0"/>
    <n v="26"/>
  </r>
  <r>
    <d v="2015-04-26T00:00:00"/>
    <d v="2015-04-26T00:00:00"/>
    <x v="12"/>
    <n v="1"/>
    <n v="0"/>
    <n v="9"/>
    <n v="38"/>
    <d v="1899-12-30T00:09:38"/>
    <d v="1899-12-30T00:09:38"/>
    <s v="RedAdidas"/>
    <x v="239"/>
    <n v="6.228373702422151"/>
    <n v="168"/>
    <x v="19"/>
    <m/>
    <d v="1899-12-30T00:00:00"/>
    <d v="1899-12-30T00:00:00"/>
    <d v="1899-12-30T04:12:24"/>
    <d v="1899-12-30T05:04:48"/>
    <d v="1899-12-30T02:06:12"/>
    <d v="1899-12-30T02:32:24"/>
    <n v="1116"/>
    <x v="14"/>
    <x v="1"/>
    <n v="201504"/>
    <n v="18"/>
    <n v="0"/>
    <n v="26"/>
  </r>
  <r>
    <d v="2015-04-26T00:00:00"/>
    <d v="2015-04-26T00:00:00"/>
    <x v="13"/>
    <n v="1"/>
    <n v="0"/>
    <n v="9"/>
    <n v="40"/>
    <d v="1899-12-30T00:09:40"/>
    <d v="1899-12-30T00:09:40"/>
    <s v="RedAdidas"/>
    <x v="239"/>
    <n v="6.2068965517241432"/>
    <n v="169"/>
    <x v="19"/>
    <m/>
    <d v="1899-12-30T00:00:00"/>
    <d v="1899-12-30T00:00:00"/>
    <d v="1899-12-30T04:13:16"/>
    <d v="1899-12-30T05:05:40"/>
    <d v="1899-12-30T02:06:38"/>
    <d v="1899-12-30T02:32:50"/>
    <n v="1137"/>
    <x v="14"/>
    <x v="1"/>
    <n v="201504"/>
    <n v="18"/>
    <n v="0"/>
    <n v="26"/>
  </r>
  <r>
    <d v="2015-04-26T00:00:00"/>
    <d v="2015-04-26T00:00:00"/>
    <x v="14"/>
    <n v="1"/>
    <n v="0"/>
    <n v="9"/>
    <n v="31"/>
    <d v="1899-12-30T00:09:31"/>
    <d v="1899-12-30T00:09:31"/>
    <s v="RedAdidas"/>
    <x v="239"/>
    <n v="6.3047285464098115"/>
    <n v="171"/>
    <x v="19"/>
    <m/>
    <d v="1899-12-30T00:00:00"/>
    <d v="1899-12-30T00:00:00"/>
    <d v="1899-12-30T04:09:20"/>
    <d v="1899-12-30T05:01:44"/>
    <d v="1899-12-30T02:04:40"/>
    <d v="1899-12-30T02:30:52"/>
    <n v="1041"/>
    <x v="14"/>
    <x v="1"/>
    <n v="201504"/>
    <n v="18"/>
    <n v="0"/>
    <n v="26"/>
  </r>
  <r>
    <d v="2015-04-26T00:00:00"/>
    <d v="2015-04-26T00:00:00"/>
    <x v="15"/>
    <n v="1"/>
    <n v="0"/>
    <n v="9"/>
    <n v="52"/>
    <d v="1899-12-30T00:09:52"/>
    <d v="1899-12-30T00:09:52"/>
    <s v="RedAdidas"/>
    <x v="239"/>
    <n v="6.081081081081086"/>
    <n v="170"/>
    <x v="19"/>
    <m/>
    <d v="1899-12-30T00:00:00"/>
    <d v="1899-12-30T00:00:00"/>
    <d v="1899-12-30T04:18:30"/>
    <d v="1899-12-30T05:10:54"/>
    <d v="1899-12-30T02:09:15"/>
    <d v="1899-12-30T02:35:27"/>
    <n v="1313"/>
    <x v="14"/>
    <x v="1"/>
    <n v="201504"/>
    <n v="18"/>
    <n v="0"/>
    <n v="26"/>
  </r>
  <r>
    <d v="2015-04-26T00:00:00"/>
    <d v="2015-04-26T00:00:00"/>
    <x v="16"/>
    <n v="1"/>
    <n v="0"/>
    <n v="9"/>
    <n v="35"/>
    <d v="1899-12-30T00:09:35"/>
    <d v="1899-12-30T00:09:35"/>
    <s v="RedAdidas"/>
    <x v="239"/>
    <n v="6.2608695652173951"/>
    <n v="170"/>
    <x v="19"/>
    <m/>
    <d v="1899-12-30T00:00:00"/>
    <d v="1899-12-30T00:00:00"/>
    <d v="1899-12-30T04:11:05"/>
    <d v="1899-12-30T05:03:29"/>
    <d v="1899-12-30T02:05:33"/>
    <d v="1899-12-30T02:31:45"/>
    <n v="1085"/>
    <x v="14"/>
    <x v="1"/>
    <n v="201504"/>
    <n v="18"/>
    <n v="0"/>
    <n v="26"/>
  </r>
  <r>
    <d v="2015-04-26T00:00:00"/>
    <d v="2015-04-26T00:00:00"/>
    <x v="17"/>
    <n v="1"/>
    <n v="0"/>
    <n v="10"/>
    <n v="6"/>
    <d v="1899-12-30T00:10:06"/>
    <d v="1899-12-30T00:10:06"/>
    <s v="RedAdidas"/>
    <x v="239"/>
    <n v="5.940594059405945"/>
    <n v="171"/>
    <x v="19"/>
    <m/>
    <d v="1899-12-30T00:00:00"/>
    <d v="1899-12-30T00:00:00"/>
    <d v="1899-12-30T04:24:37"/>
    <d v="1899-12-30T05:17:01"/>
    <d v="1899-12-30T02:12:19"/>
    <d v="1899-12-30T02:38:31"/>
    <n v="1489"/>
    <x v="14"/>
    <x v="1"/>
    <n v="201504"/>
    <n v="18"/>
    <n v="0"/>
    <n v="26"/>
  </r>
  <r>
    <d v="2015-04-26T00:00:00"/>
    <d v="2015-04-26T00:00:00"/>
    <x v="18"/>
    <n v="1"/>
    <n v="0"/>
    <n v="9"/>
    <n v="43"/>
    <d v="1899-12-30T00:09:43"/>
    <d v="1899-12-30T00:09:43"/>
    <s v="RedAdidas"/>
    <x v="239"/>
    <n v="6.1749571183533494"/>
    <n v="170"/>
    <x v="19"/>
    <m/>
    <d v="1899-12-30T00:00:00"/>
    <d v="1899-12-30T00:00:00"/>
    <d v="1899-12-30T04:14:35"/>
    <d v="1899-12-30T05:06:59"/>
    <d v="1899-12-30T02:07:17"/>
    <d v="1899-12-30T02:33:29"/>
    <n v="1184"/>
    <x v="14"/>
    <x v="1"/>
    <n v="201504"/>
    <n v="18"/>
    <n v="0"/>
    <n v="26"/>
  </r>
  <r>
    <d v="2015-04-26T00:00:00"/>
    <d v="2015-04-26T00:00:00"/>
    <x v="19"/>
    <n v="1"/>
    <n v="0"/>
    <n v="10"/>
    <n v="20"/>
    <d v="1899-12-30T00:10:20"/>
    <d v="1899-12-30T00:10:20"/>
    <s v="RedAdidas"/>
    <x v="239"/>
    <n v="5.8064516129032304"/>
    <n v="160"/>
    <x v="19"/>
    <m/>
    <d v="1899-12-30T00:00:00"/>
    <d v="1899-12-30T00:00:00"/>
    <d v="1899-12-30T04:30:44"/>
    <d v="1899-12-30T05:23:08"/>
    <d v="1899-12-30T02:15:22"/>
    <d v="1899-12-30T02:41:34"/>
    <n v="1656"/>
    <x v="14"/>
    <x v="1"/>
    <n v="201504"/>
    <n v="18"/>
    <n v="0"/>
    <n v="26"/>
  </r>
  <r>
    <d v="2015-04-26T00:00:00"/>
    <d v="2015-04-26T00:00:00"/>
    <x v="20"/>
    <n v="1"/>
    <n v="0"/>
    <n v="9"/>
    <n v="50"/>
    <d v="1899-12-30T00:09:50"/>
    <d v="1899-12-30T00:09:50"/>
    <s v="RedAdidas"/>
    <x v="239"/>
    <n v="6.1016949152542415"/>
    <n v="151"/>
    <x v="19"/>
    <m/>
    <d v="1899-12-30T00:00:00"/>
    <d v="1899-12-30T00:00:00"/>
    <d v="1899-12-30T04:17:38"/>
    <d v="1899-12-30T05:10:02"/>
    <d v="1899-12-30T02:08:49"/>
    <d v="1899-12-30T02:35:01"/>
    <n v="1276"/>
    <x v="14"/>
    <x v="1"/>
    <n v="201504"/>
    <n v="18"/>
    <n v="0"/>
    <n v="26"/>
  </r>
  <r>
    <d v="2015-04-27T00:00:00"/>
    <d v="2015-04-27T00:00:00"/>
    <x v="1"/>
    <n v="11"/>
    <n v="0"/>
    <n v="30"/>
    <n v="33"/>
    <d v="1899-12-30T00:30:33"/>
    <d v="1899-12-30T00:02:47"/>
    <s v="YNHH"/>
    <x v="303"/>
    <n v="21.603927986906726"/>
    <n v="0"/>
    <x v="13"/>
    <m/>
    <d v="1899-12-30T05:11:03"/>
    <d v="1899-12-30T02:35:32"/>
    <d v="1899-12-30T01:12:46"/>
    <d v="1899-12-30T02:05:10"/>
    <d v="1899-12-30T00:36:23"/>
    <d v="1899-12-30T01:02:35"/>
    <n v="104"/>
    <x v="14"/>
    <x v="1"/>
    <n v="201504"/>
    <n v="18"/>
    <n v="0"/>
    <n v="27"/>
  </r>
  <r>
    <d v="2015-04-27T00:00:00"/>
    <d v="2015-04-27T00:00:00"/>
    <x v="0"/>
    <n v="1.2"/>
    <n v="0"/>
    <n v="40"/>
    <n v="0"/>
    <d v="1899-12-30T00:40:00"/>
    <d v="1899-12-30T00:33:20"/>
    <s v="PHS"/>
    <x v="448"/>
    <n v="1.8000000000000016"/>
    <n v="0"/>
    <x v="13"/>
    <m/>
    <d v="1899-12-30T01:20:00"/>
    <d v="1899-12-30T00:40:00"/>
    <d v="1899-12-30T14:33:20"/>
    <d v="1899-12-30T15:25:44"/>
    <d v="1899-12-30T07:16:40"/>
    <d v="1899-12-30T07:42:52"/>
    <n v="2812"/>
    <x v="14"/>
    <x v="1"/>
    <n v="201504"/>
    <n v="18"/>
    <n v="0"/>
    <n v="27"/>
  </r>
  <r>
    <d v="2015-04-29T00:00:00"/>
    <d v="2015-04-29T00:00:00"/>
    <x v="2"/>
    <n v="4.0599999999999996"/>
    <n v="0"/>
    <n v="43"/>
    <n v="8"/>
    <d v="1899-12-30T00:43:08"/>
    <d v="1899-12-30T00:10:37"/>
    <s v="Adidas"/>
    <x v="449"/>
    <n v="5.6476043276661549"/>
    <n v="146"/>
    <x v="22"/>
    <m/>
    <d v="1899-12-30T04:38:21"/>
    <d v="1899-12-30T02:19:10"/>
    <d v="1899-12-30T04:38:21"/>
    <d v="1899-12-30T05:30:45"/>
    <d v="1899-12-30T02:19:10"/>
    <d v="1899-12-30T02:45:22"/>
    <n v="1853"/>
    <x v="14"/>
    <x v="1"/>
    <n v="201504"/>
    <n v="18"/>
    <n v="1"/>
    <n v="29"/>
  </r>
  <r>
    <d v="2015-04-29T00:00:00"/>
    <d v="2015-04-29T00:00:00"/>
    <x v="0"/>
    <n v="0.75"/>
    <n v="0"/>
    <n v="25"/>
    <n v="56"/>
    <d v="1899-12-30T00:25:56"/>
    <d v="1899-12-30T00:34:35"/>
    <s v="PHS"/>
    <x v="450"/>
    <n v="1.7352185089974306"/>
    <n v="0"/>
    <x v="13"/>
    <m/>
    <d v="1899-12-30T01:22:59"/>
    <d v="1899-12-30T00:41:30"/>
    <d v="1899-12-30T15:05:56"/>
    <d v="1899-12-30T15:58:20"/>
    <d v="1899-12-30T07:32:58"/>
    <d v="1899-12-30T07:59:10"/>
    <n v="2849"/>
    <x v="14"/>
    <x v="1"/>
    <n v="201504"/>
    <n v="18"/>
    <n v="0"/>
    <n v="29"/>
  </r>
  <r>
    <d v="2015-05-01T00:00:00"/>
    <d v="2015-05-01T00:00:00"/>
    <x v="2"/>
    <n v="7.25"/>
    <n v="1"/>
    <n v="22"/>
    <n v="58"/>
    <d v="1899-12-30T01:22:58"/>
    <d v="1899-12-30T00:11:27"/>
    <s v="RedAdidas"/>
    <x v="451"/>
    <n v="5.2430695058256367"/>
    <n v="149"/>
    <x v="19"/>
    <m/>
    <d v="1899-12-30T04:59:49"/>
    <d v="1899-12-30T02:29:55"/>
    <d v="1899-12-30T04:59:49"/>
    <d v="1899-12-30T05:52:13"/>
    <d v="1899-12-30T02:29:55"/>
    <d v="1899-12-30T02:56:07"/>
    <n v="2253"/>
    <x v="14"/>
    <x v="2"/>
    <n v="201505"/>
    <n v="18"/>
    <n v="1"/>
    <n v="1"/>
  </r>
  <r>
    <d v="2015-05-01T00:00:00"/>
    <d v="2015-05-01T00:00:00"/>
    <x v="1"/>
    <n v="9.6"/>
    <n v="0"/>
    <n v="44"/>
    <n v="25"/>
    <d v="1899-12-30T00:44:25"/>
    <d v="1899-12-30T00:04:38"/>
    <s v="Shiv"/>
    <x v="452"/>
    <n v="12.968105065666052"/>
    <n v="136"/>
    <x v="19"/>
    <m/>
    <d v="1899-12-30T08:38:12"/>
    <d v="1899-12-30T04:19:06"/>
    <d v="1899-12-30T02:01:13"/>
    <d v="1899-12-30T02:53:37"/>
    <d v="1899-12-30T01:00:37"/>
    <d v="1899-12-30T01:26:49"/>
    <n v="612"/>
    <x v="14"/>
    <x v="2"/>
    <n v="201505"/>
    <n v="18"/>
    <n v="0"/>
    <n v="1"/>
  </r>
  <r>
    <d v="2015-05-03T00:00:00"/>
    <d v="2015-05-03T00:00:00"/>
    <x v="1"/>
    <n v="55.1"/>
    <n v="3"/>
    <n v="48"/>
    <n v="27"/>
    <d v="1899-12-30T03:48:27"/>
    <d v="1899-12-30T00:04:09"/>
    <s v="Shiv"/>
    <x v="17"/>
    <n v="14.471437951411698"/>
    <n v="0"/>
    <x v="14"/>
    <s v="https://www.strava.com/activities/297323394#kudos"/>
    <d v="1899-12-30T07:44:22"/>
    <d v="1899-12-30T03:52:11"/>
    <d v="1899-12-30T01:48:38"/>
    <d v="1899-12-30T02:41:02"/>
    <d v="1899-12-30T00:54:19"/>
    <d v="1899-12-30T01:20:31"/>
    <n v="491"/>
    <x v="14"/>
    <x v="2"/>
    <n v="201505"/>
    <n v="19"/>
    <n v="1"/>
    <n v="3"/>
  </r>
  <r>
    <d v="2015-05-04T00:00:00"/>
    <d v="2015-05-04T00:00:00"/>
    <x v="0"/>
    <n v="1.1499999999999999"/>
    <n v="0"/>
    <n v="36"/>
    <n v="47"/>
    <d v="1899-12-30T00:36:47"/>
    <d v="1899-12-30T00:31:59"/>
    <s v="PHS"/>
    <x v="448"/>
    <n v="1.8758495695514286"/>
    <n v="0"/>
    <x v="13"/>
    <s v="https://connect.garmin.com/modern/activity/765550969"/>
    <d v="1899-12-30T01:16:46"/>
    <d v="1899-12-30T00:38:23"/>
    <d v="1899-12-30T13:58:01"/>
    <d v="1899-12-30T14:50:25"/>
    <d v="1899-12-30T06:59:01"/>
    <d v="1899-12-30T07:25:13"/>
    <n v="2780"/>
    <x v="14"/>
    <x v="2"/>
    <n v="201505"/>
    <n v="19"/>
    <n v="0"/>
    <n v="4"/>
  </r>
  <r>
    <d v="2015-05-11T00:00:00"/>
    <d v="2015-05-11T00:00:00"/>
    <x v="1"/>
    <n v="11.5"/>
    <n v="0"/>
    <n v="31"/>
    <n v="0"/>
    <d v="1899-12-30T00:31:00"/>
    <d v="1899-12-30T00:02:42"/>
    <s v="YNHH"/>
    <x v="303"/>
    <n v="22.258064516129046"/>
    <n v="0"/>
    <x v="13"/>
    <m/>
    <d v="1899-12-30T05:01:55"/>
    <d v="1899-12-30T02:30:57"/>
    <d v="1899-12-30T01:10:38"/>
    <d v="1899-12-30T02:03:02"/>
    <d v="1899-12-30T00:35:19"/>
    <d v="1899-12-30T01:01:31"/>
    <n v="83"/>
    <x v="14"/>
    <x v="2"/>
    <n v="201505"/>
    <n v="20"/>
    <n v="6"/>
    <n v="11"/>
  </r>
  <r>
    <d v="2015-05-11T00:00:00"/>
    <d v="2015-05-11T00:00:00"/>
    <x v="0"/>
    <n v="1"/>
    <n v="0"/>
    <n v="32"/>
    <n v="29"/>
    <d v="1899-12-30T00:32:29"/>
    <d v="1899-12-30T00:32:29"/>
    <s v="PHS"/>
    <x v="448"/>
    <n v="1.84710107747563"/>
    <n v="0"/>
    <x v="13"/>
    <m/>
    <d v="1899-12-30T01:17:58"/>
    <d v="1899-12-30T00:38:59"/>
    <d v="1899-12-30T14:11:04"/>
    <d v="1899-12-30T15:03:28"/>
    <d v="1899-12-30T07:05:32"/>
    <d v="1899-12-30T07:31:44"/>
    <n v="2793"/>
    <x v="14"/>
    <x v="2"/>
    <n v="201505"/>
    <n v="20"/>
    <n v="0"/>
    <n v="11"/>
  </r>
  <r>
    <d v="2015-05-12T00:00:00"/>
    <d v="2015-05-12T00:00:00"/>
    <x v="1"/>
    <n v="20.100000000000001"/>
    <n v="1"/>
    <n v="20"/>
    <n v="13"/>
    <d v="1899-12-30T01:20:13"/>
    <d v="1899-12-30T00:03:59"/>
    <s v="Ciocci"/>
    <x v="453"/>
    <n v="15.034282152503648"/>
    <n v="0"/>
    <x v="37"/>
    <s v="https://www.strava.com/activities/302944975"/>
    <d v="1899-12-30T07:26:59"/>
    <d v="1899-12-30T03:43:29"/>
    <d v="1899-12-30T01:44:34"/>
    <d v="1899-12-30T02:36:58"/>
    <d v="1899-12-30T00:52:17"/>
    <d v="1899-12-30T01:18:29"/>
    <n v="422"/>
    <x v="14"/>
    <x v="2"/>
    <n v="201505"/>
    <n v="20"/>
    <n v="0"/>
    <n v="12"/>
  </r>
  <r>
    <d v="2015-05-12T00:00:00"/>
    <d v="2015-05-12T00:00:00"/>
    <x v="1"/>
    <n v="20.100000000000001"/>
    <n v="1"/>
    <n v="11"/>
    <n v="50"/>
    <d v="1899-12-30T01:11:50"/>
    <d v="1899-12-30T00:03:34"/>
    <s v="Ciocci"/>
    <x v="454"/>
    <n v="16.788863109048737"/>
    <n v="0"/>
    <x v="4"/>
    <s v="https://www.strava.com/activities/303296947"/>
    <d v="1899-12-30T06:40:16"/>
    <d v="1899-12-30T03:20:08"/>
    <d v="1899-12-30T01:33:38"/>
    <d v="1899-12-30T02:26:02"/>
    <d v="1899-12-30T00:46:49"/>
    <d v="1899-12-30T01:13:01"/>
    <n v="283"/>
    <x v="14"/>
    <x v="2"/>
    <n v="201505"/>
    <n v="20"/>
    <n v="0"/>
    <n v="12"/>
  </r>
  <r>
    <d v="2015-05-13T00:00:00"/>
    <d v="2015-05-13T00:00:00"/>
    <x v="2"/>
    <n v="3"/>
    <n v="0"/>
    <n v="31"/>
    <n v="5"/>
    <d v="1899-12-30T00:31:05"/>
    <d v="1899-12-30T00:10:22"/>
    <s v="Adidas"/>
    <x v="17"/>
    <n v="5.7908847184986652"/>
    <n v="0"/>
    <x v="6"/>
    <s v="https://www.strava.com/activities/303763998"/>
    <d v="1899-12-30T04:31:28"/>
    <d v="1899-12-30T02:15:44"/>
    <d v="1899-12-30T04:31:28"/>
    <d v="1899-12-30T05:23:52"/>
    <d v="1899-12-30T02:15:44"/>
    <d v="1899-12-30T02:41:56"/>
    <n v="1682"/>
    <x v="14"/>
    <x v="2"/>
    <n v="201505"/>
    <n v="20"/>
    <n v="0"/>
    <n v="13"/>
  </r>
  <r>
    <d v="2015-05-13T00:00:00"/>
    <d v="2015-05-13T00:00:00"/>
    <x v="0"/>
    <n v="1"/>
    <n v="0"/>
    <n v="28"/>
    <n v="11"/>
    <d v="1899-12-30T00:28:11"/>
    <d v="1899-12-30T00:28:11"/>
    <s v="PHS"/>
    <x v="448"/>
    <n v="2.1289178001182751"/>
    <n v="0"/>
    <x v="13"/>
    <m/>
    <d v="1899-12-30T01:07:38"/>
    <d v="1899-12-30T00:33:49"/>
    <d v="1899-12-30T12:18:24"/>
    <d v="1899-12-30T13:10:48"/>
    <d v="1899-12-30T06:09:12"/>
    <d v="1899-12-30T06:35:24"/>
    <n v="2749"/>
    <x v="14"/>
    <x v="2"/>
    <n v="201505"/>
    <n v="20"/>
    <n v="0"/>
    <n v="13"/>
  </r>
  <r>
    <d v="2015-05-15T00:00:00"/>
    <d v="2015-05-15T00:00:00"/>
    <x v="1"/>
    <n v="12.5"/>
    <n v="0"/>
    <n v="50"/>
    <n v="16"/>
    <d v="1899-12-30T00:50:16"/>
    <d v="1899-12-30T00:04:01"/>
    <s v="Shiv"/>
    <x v="17"/>
    <n v="14.920424403183036"/>
    <n v="128"/>
    <x v="14"/>
    <s v="https://www.strava.com/activities/305076068/analysis"/>
    <d v="1899-12-30T07:30:23"/>
    <d v="1899-12-30T03:45:12"/>
    <d v="1899-12-30T01:45:22"/>
    <d v="1899-12-30T02:37:46"/>
    <d v="1899-12-30T00:52:41"/>
    <d v="1899-12-30T01:18:53"/>
    <n v="452"/>
    <x v="14"/>
    <x v="2"/>
    <n v="201505"/>
    <n v="20"/>
    <n v="1"/>
    <n v="15"/>
  </r>
  <r>
    <d v="2015-05-17T00:00:00"/>
    <d v="2015-05-17T00:00:00"/>
    <x v="1"/>
    <n v="62"/>
    <n v="4"/>
    <n v="10"/>
    <n v="1"/>
    <d v="1899-12-30T04:10:01"/>
    <d v="1899-12-30T00:04:02"/>
    <s v="Shiv"/>
    <x v="455"/>
    <n v="14.879008066128936"/>
    <n v="144"/>
    <x v="14"/>
    <s v="https://www.strava.com/activities/306376410"/>
    <d v="1899-12-30T07:31:39"/>
    <d v="1899-12-30T03:45:49"/>
    <d v="1899-12-30T01:45:39"/>
    <d v="1899-12-30T02:38:03"/>
    <d v="1899-12-30T00:52:50"/>
    <d v="1899-12-30T01:19:02"/>
    <n v="459"/>
    <x v="14"/>
    <x v="2"/>
    <n v="201505"/>
    <n v="21"/>
    <n v="1"/>
    <n v="17"/>
  </r>
  <r>
    <d v="2015-05-19T00:00:00"/>
    <d v="2015-05-19T00:00:00"/>
    <x v="2"/>
    <n v="3.3"/>
    <n v="0"/>
    <n v="33"/>
    <n v="52"/>
    <d v="1899-12-30T00:33:52"/>
    <d v="1899-12-30T00:10:16"/>
    <s v="RedAdidas"/>
    <x v="456"/>
    <n v="5.8464566929133897"/>
    <n v="0"/>
    <x v="14"/>
    <s v="https://www.strava.com/activities/307886260"/>
    <d v="1899-12-30T04:28:53"/>
    <d v="1899-12-30T02:14:26"/>
    <d v="1899-12-30T04:28:53"/>
    <d v="1899-12-30T05:21:17"/>
    <d v="1899-12-30T02:14:26"/>
    <d v="1899-12-30T02:40:38"/>
    <n v="1610"/>
    <x v="14"/>
    <x v="2"/>
    <n v="201505"/>
    <n v="21"/>
    <n v="1"/>
    <n v="19"/>
  </r>
  <r>
    <d v="2015-05-21T00:00:00"/>
    <d v="2015-05-21T00:00:00"/>
    <x v="2"/>
    <n v="3.75"/>
    <n v="0"/>
    <n v="43"/>
    <n v="58"/>
    <d v="1899-12-30T00:43:58"/>
    <d v="1899-12-30T00:11:43"/>
    <s v="RedAdidas"/>
    <x v="457"/>
    <n v="5.1175132676269941"/>
    <n v="143"/>
    <x v="19"/>
    <s v="https://www.strava.com/activities/308759415"/>
    <d v="1899-12-30T05:07:11"/>
    <d v="1899-12-30T02:33:35"/>
    <d v="1899-12-30T05:07:11"/>
    <d v="1899-12-30T05:59:35"/>
    <d v="1899-12-30T02:33:35"/>
    <d v="1899-12-30T02:59:47"/>
    <n v="2338"/>
    <x v="14"/>
    <x v="2"/>
    <n v="201505"/>
    <n v="21"/>
    <n v="1"/>
    <n v="21"/>
  </r>
  <r>
    <d v="2015-05-22T00:00:00"/>
    <d v="2015-05-22T00:00:00"/>
    <x v="2"/>
    <n v="10"/>
    <n v="2"/>
    <n v="5"/>
    <n v="0"/>
    <d v="1899-12-30T02:05:00"/>
    <d v="1899-12-30T00:12:30"/>
    <s v="RedAdidas"/>
    <x v="458"/>
    <n v="4.8000000000000034"/>
    <n v="152"/>
    <x v="14"/>
    <s v="https://www.strava.com/activities/309598903"/>
    <d v="1899-12-30T05:27:30"/>
    <d v="1899-12-30T02:43:45"/>
    <d v="1899-12-30T05:27:30"/>
    <d v="1899-12-30T06:19:54"/>
    <d v="1899-12-30T02:43:45"/>
    <d v="1899-12-30T03:09:57"/>
    <n v="2509"/>
    <x v="14"/>
    <x v="2"/>
    <n v="201505"/>
    <n v="21"/>
    <n v="0"/>
    <n v="22"/>
  </r>
  <r>
    <d v="2015-05-23T00:00:00"/>
    <d v="2015-05-23T00:00:00"/>
    <x v="2"/>
    <n v="3.1"/>
    <n v="0"/>
    <n v="26"/>
    <n v="11"/>
    <d v="1899-12-30T00:26:11"/>
    <d v="1899-12-30T00:08:27"/>
    <s v="RedAdidas"/>
    <x v="459"/>
    <n v="7.1037555697008328"/>
    <n v="0"/>
    <x v="14"/>
    <s v="https://www.strava.com/activities/310053486"/>
    <d v="1899-12-30T03:41:17"/>
    <d v="1899-12-30T01:50:39"/>
    <d v="1899-12-30T03:41:17"/>
    <d v="1899-12-30T04:33:42"/>
    <d v="1899-12-30T01:50:39"/>
    <d v="1899-12-30T02:16:51"/>
    <n v="738"/>
    <x v="14"/>
    <x v="2"/>
    <n v="201505"/>
    <n v="21"/>
    <n v="0"/>
    <n v="23"/>
  </r>
  <r>
    <d v="2015-05-24T00:00:00"/>
    <d v="2015-05-24T00:00:00"/>
    <x v="0"/>
    <n v="0.75"/>
    <n v="0"/>
    <n v="30"/>
    <n v="28"/>
    <d v="1899-12-30T00:30:28"/>
    <d v="1899-12-30T00:40:37"/>
    <s v="Lake"/>
    <x v="460"/>
    <n v="1.4770240700218831"/>
    <n v="0"/>
    <x v="19"/>
    <s v="https://www.strava.com/activities/310633564"/>
    <d v="1899-12-30T01:37:30"/>
    <d v="1899-12-30T00:48:45"/>
    <d v="1899-12-30T17:44:18"/>
    <d v="1899-12-30T18:36:42"/>
    <d v="1899-12-30T08:52:09"/>
    <d v="1899-12-30T09:18:21"/>
    <n v="3033"/>
    <x v="14"/>
    <x v="2"/>
    <n v="201505"/>
    <n v="22"/>
    <n v="0"/>
    <n v="24"/>
  </r>
  <r>
    <d v="2015-05-24T00:00:00"/>
    <d v="2015-05-24T00:00:00"/>
    <x v="1"/>
    <n v="59"/>
    <n v="4"/>
    <n v="0"/>
    <n v="14"/>
    <d v="1899-12-30T04:00:14"/>
    <d v="1899-12-30T00:04:04"/>
    <s v="Shiv"/>
    <x v="461"/>
    <n v="14.735673650617468"/>
    <n v="0"/>
    <x v="14"/>
    <s v="https://www.strava.com/activities/310854677"/>
    <d v="1899-12-30T07:36:02"/>
    <d v="1899-12-30T03:48:01"/>
    <d v="1899-12-30T01:46:41"/>
    <d v="1899-12-30T02:39:05"/>
    <d v="1899-12-30T00:53:20"/>
    <d v="1899-12-30T01:19:32"/>
    <n v="470"/>
    <x v="14"/>
    <x v="2"/>
    <n v="201505"/>
    <n v="22"/>
    <n v="0"/>
    <n v="24"/>
  </r>
  <r>
    <d v="2015-05-25T00:00:00"/>
    <d v="2015-05-25T00:00:00"/>
    <x v="2"/>
    <n v="1.6"/>
    <n v="0"/>
    <n v="20"/>
    <n v="0"/>
    <d v="1899-12-30T00:20:00"/>
    <d v="1899-12-30T00:12:30"/>
    <s v="RedAdidas"/>
    <x v="202"/>
    <n v="4.8000000000000043"/>
    <n v="0"/>
    <x v="4"/>
    <s v="Watch issues"/>
    <d v="1899-12-30T05:27:30"/>
    <d v="1899-12-30T02:43:45"/>
    <d v="1899-12-30T05:27:30"/>
    <d v="1899-12-30T06:19:54"/>
    <d v="1899-12-30T02:43:45"/>
    <d v="1899-12-30T03:09:57"/>
    <n v="2507"/>
    <x v="14"/>
    <x v="2"/>
    <n v="201505"/>
    <n v="22"/>
    <n v="0"/>
    <n v="25"/>
  </r>
  <r>
    <d v="2015-05-27T00:00:00"/>
    <d v="2015-05-27T00:00:00"/>
    <x v="0"/>
    <n v="0.53"/>
    <n v="0"/>
    <n v="21"/>
    <n v="27"/>
    <d v="1899-12-30T00:21:27"/>
    <d v="1899-12-30T00:40:28"/>
    <s v="Lake"/>
    <x v="17"/>
    <n v="1.4825174825174838"/>
    <n v="0"/>
    <x v="14"/>
    <s v="https://www.strava.com/activities/312755709"/>
    <d v="1899-12-30T01:37:08"/>
    <d v="1899-12-30T00:48:34"/>
    <d v="1899-12-30T17:40:22"/>
    <d v="1899-12-30T18:32:46"/>
    <d v="1899-12-30T08:50:11"/>
    <d v="1899-12-30T09:16:23"/>
    <n v="3029"/>
    <x v="14"/>
    <x v="2"/>
    <n v="201505"/>
    <n v="22"/>
    <n v="1"/>
    <n v="27"/>
  </r>
  <r>
    <d v="2015-05-28T00:00:00"/>
    <d v="2015-05-28T00:00:00"/>
    <x v="2"/>
    <n v="4.2"/>
    <n v="0"/>
    <n v="46"/>
    <n v="29"/>
    <d v="1899-12-30T00:46:29"/>
    <d v="1899-12-30T00:11:04"/>
    <s v="Adidas"/>
    <x v="462"/>
    <n v="5.4212979562567281"/>
    <n v="0"/>
    <x v="14"/>
    <s v="https://www.strava.com/activities/313588061"/>
    <d v="1899-12-30T04:49:58"/>
    <d v="1899-12-30T02:24:59"/>
    <d v="1899-12-30T04:49:58"/>
    <d v="1899-12-30T05:42:22"/>
    <d v="1899-12-30T02:24:59"/>
    <d v="1899-12-30T02:51:11"/>
    <n v="2090"/>
    <x v="14"/>
    <x v="2"/>
    <n v="201505"/>
    <n v="22"/>
    <n v="0"/>
    <n v="28"/>
  </r>
  <r>
    <d v="2015-05-29T00:00:00"/>
    <d v="2015-05-29T00:00:00"/>
    <x v="0"/>
    <n v="1"/>
    <n v="0"/>
    <n v="36"/>
    <n v="37"/>
    <d v="1899-12-30T00:36:37"/>
    <d v="1899-12-30T00:36:37"/>
    <s v="Lake"/>
    <x v="17"/>
    <n v="1.6385980883022315"/>
    <n v="0"/>
    <x v="14"/>
    <m/>
    <d v="1899-12-30T01:27:53"/>
    <d v="1899-12-30T00:43:56"/>
    <d v="1899-12-30T15:59:21"/>
    <d v="1899-12-30T16:51:45"/>
    <d v="1899-12-30T07:59:41"/>
    <d v="1899-12-30T08:25:53"/>
    <n v="2917"/>
    <x v="14"/>
    <x v="2"/>
    <n v="201505"/>
    <n v="22"/>
    <n v="0"/>
    <n v="29"/>
  </r>
  <r>
    <d v="2015-05-29T00:00:00"/>
    <d v="2015-05-29T00:00:00"/>
    <x v="2"/>
    <n v="4.0999999999999996"/>
    <n v="0"/>
    <n v="58"/>
    <n v="35"/>
    <d v="1899-12-30T00:58:35"/>
    <d v="1899-12-30T00:14:17"/>
    <s v="RedAdidas"/>
    <x v="463"/>
    <n v="4.1991465149359906"/>
    <n v="0"/>
    <x v="4"/>
    <s v="https://www.strava.com/activities/314167910"/>
    <d v="1899-12-30T06:14:22"/>
    <d v="1899-12-30T03:07:11"/>
    <d v="1899-12-30T06:14:22"/>
    <d v="1899-12-30T07:06:46"/>
    <d v="1899-12-30T03:07:11"/>
    <d v="1899-12-30T03:33:23"/>
    <n v="2654"/>
    <x v="14"/>
    <x v="2"/>
    <n v="201505"/>
    <n v="22"/>
    <n v="0"/>
    <n v="29"/>
  </r>
  <r>
    <d v="2015-05-29T00:00:00"/>
    <d v="2015-05-29T00:00:00"/>
    <x v="1"/>
    <n v="15.7"/>
    <n v="1"/>
    <n v="10"/>
    <n v="28"/>
    <d v="1899-12-30T01:10:28"/>
    <d v="1899-12-30T00:04:29"/>
    <s v="Shiv"/>
    <x v="17"/>
    <n v="13.368022705771061"/>
    <n v="128"/>
    <x v="4"/>
    <s v="https://www.strava.com/activities/314234730/analysis"/>
    <d v="1899-12-30T08:22:42"/>
    <d v="1899-12-30T04:11:21"/>
    <d v="1899-12-30T01:57:36"/>
    <d v="1899-12-30T02:50:00"/>
    <d v="1899-12-30T00:58:48"/>
    <d v="1899-12-30T01:25:00"/>
    <n v="576"/>
    <x v="14"/>
    <x v="2"/>
    <n v="201505"/>
    <n v="22"/>
    <n v="0"/>
    <n v="29"/>
  </r>
  <r>
    <d v="2015-05-31T00:00:00"/>
    <d v="2015-05-31T00:00:00"/>
    <x v="1"/>
    <n v="62.1"/>
    <n v="4"/>
    <n v="2"/>
    <n v="39"/>
    <d v="1899-12-30T04:02:39"/>
    <d v="1899-12-30T00:03:54"/>
    <s v="Shiv"/>
    <x v="455"/>
    <n v="15.355450236966837"/>
    <n v="139"/>
    <x v="35"/>
    <s v="https://www.strava.com/activities/315602573"/>
    <d v="1899-12-30T07:17:38"/>
    <d v="1899-12-30T03:38:49"/>
    <d v="1899-12-30T01:42:22"/>
    <d v="1899-12-30T02:34:46"/>
    <d v="1899-12-30T00:51:11"/>
    <d v="1899-12-30T01:17:23"/>
    <n v="393"/>
    <x v="14"/>
    <x v="2"/>
    <n v="201505"/>
    <n v="23"/>
    <n v="1"/>
    <n v="31"/>
  </r>
  <r>
    <d v="2015-05-31T00:00:00"/>
    <d v="2015-05-31T00:00:00"/>
    <x v="2"/>
    <n v="7.2"/>
    <n v="1"/>
    <n v="39"/>
    <n v="9"/>
    <d v="1899-12-30T01:39:09"/>
    <d v="1899-12-30T00:13:46"/>
    <s v="RedAdidas"/>
    <x v="451"/>
    <n v="4.3570347957639983"/>
    <n v="143"/>
    <x v="4"/>
    <s v="https://www.strava.com/activities/315602575"/>
    <d v="1899-12-30T06:00:48"/>
    <d v="1899-12-30T03:00:24"/>
    <d v="1899-12-30T06:00:48"/>
    <d v="1899-12-30T06:53:12"/>
    <d v="1899-12-30T03:00:24"/>
    <d v="1899-12-30T03:26:36"/>
    <n v="2618"/>
    <x v="14"/>
    <x v="2"/>
    <n v="201505"/>
    <n v="23"/>
    <n v="0"/>
    <n v="31"/>
  </r>
  <r>
    <d v="2015-06-03T00:00:00"/>
    <d v="2015-06-03T00:00:00"/>
    <x v="2"/>
    <n v="2"/>
    <n v="0"/>
    <n v="21"/>
    <n v="27"/>
    <d v="1899-12-30T00:21:27"/>
    <d v="1899-12-30T00:10:43"/>
    <s v="Adidas"/>
    <x v="17"/>
    <n v="5.5944055944055995"/>
    <n v="137"/>
    <x v="2"/>
    <s v="https://www.strava.com/activities/317451619"/>
    <d v="1899-12-30T04:41:00"/>
    <d v="1899-12-30T02:20:30"/>
    <d v="1899-12-30T04:41:00"/>
    <d v="1899-12-30T05:33:24"/>
    <d v="1899-12-30T02:20:30"/>
    <d v="1899-12-30T02:46:42"/>
    <n v="1903"/>
    <x v="14"/>
    <x v="3"/>
    <n v="201506"/>
    <n v="23"/>
    <n v="2"/>
    <n v="3"/>
  </r>
  <r>
    <d v="2015-06-04T00:00:00"/>
    <d v="2015-06-04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d v="1899-12-30T01:11:27"/>
    <d v="1899-12-30T02:03:51"/>
    <d v="1899-12-30T00:35:44"/>
    <d v="1899-12-30T01:01:56"/>
    <n v="89"/>
    <x v="14"/>
    <x v="3"/>
    <n v="201506"/>
    <n v="23"/>
    <n v="0"/>
    <n v="4"/>
  </r>
  <r>
    <d v="2015-06-05T00:00:00"/>
    <d v="2015-06-05T00:00:00"/>
    <x v="0"/>
    <n v="1"/>
    <n v="0"/>
    <n v="30"/>
    <n v="24"/>
    <d v="1899-12-30T00:30:24"/>
    <d v="1899-12-30T00:30:24"/>
    <s v="Lake"/>
    <x v="320"/>
    <n v="1.9736842105263175"/>
    <n v="0"/>
    <x v="14"/>
    <m/>
    <d v="1899-12-30T01:12:58"/>
    <d v="1899-12-30T00:36:29"/>
    <d v="1899-12-30T13:16:29"/>
    <d v="1899-12-30T14:08:53"/>
    <d v="1899-12-30T06:38:14"/>
    <d v="1899-12-30T07:04:26"/>
    <n v="2764"/>
    <x v="14"/>
    <x v="3"/>
    <n v="201506"/>
    <n v="23"/>
    <n v="0"/>
    <n v="5"/>
  </r>
  <r>
    <d v="2015-06-05T00:00:00"/>
    <d v="2015-06-05T00:00:00"/>
    <x v="1"/>
    <n v="6"/>
    <n v="0"/>
    <n v="33"/>
    <n v="4"/>
    <d v="1899-12-30T00:33:04"/>
    <d v="1899-12-30T00:05:31"/>
    <s v="Shiv"/>
    <x v="17"/>
    <n v="10.887096774193555"/>
    <n v="0"/>
    <x v="14"/>
    <m/>
    <d v="1899-12-30T10:17:15"/>
    <d v="1899-12-30T05:08:37"/>
    <d v="1899-12-30T02:24:23"/>
    <d v="1899-12-30T03:16:47"/>
    <d v="1899-12-30T01:12:12"/>
    <d v="1899-12-30T01:38:24"/>
    <n v="677"/>
    <x v="14"/>
    <x v="3"/>
    <n v="201506"/>
    <n v="23"/>
    <n v="0"/>
    <n v="5"/>
  </r>
  <r>
    <d v="2015-06-07T00:00:00"/>
    <d v="2015-06-07T00:00:00"/>
    <x v="0"/>
    <n v="1.2"/>
    <n v="0"/>
    <n v="38"/>
    <n v="55"/>
    <d v="1899-12-30T00:38:55"/>
    <d v="1899-12-30T00:32:26"/>
    <s v="Lake"/>
    <x v="197"/>
    <n v="1.8501070663811578"/>
    <n v="0"/>
    <x v="14"/>
    <m/>
    <d v="1899-12-30T01:17:50"/>
    <d v="1899-12-30T00:38:55"/>
    <d v="1899-12-30T14:09:41"/>
    <d v="1899-12-30T15:02:05"/>
    <d v="1899-12-30T07:04:50"/>
    <d v="1899-12-30T07:31:02"/>
    <n v="2792"/>
    <x v="14"/>
    <x v="3"/>
    <n v="201506"/>
    <n v="24"/>
    <n v="1"/>
    <n v="7"/>
  </r>
  <r>
    <d v="2015-06-07T00:00:00"/>
    <d v="2015-06-07T00:00:00"/>
    <x v="1"/>
    <n v="56"/>
    <n v="3"/>
    <n v="24"/>
    <n v="10"/>
    <d v="1899-12-30T03:24:10"/>
    <d v="1899-12-30T00:03:39"/>
    <s v="Shiv"/>
    <x v="197"/>
    <n v="16.45714285714287"/>
    <n v="149"/>
    <x v="14"/>
    <m/>
    <d v="1899-12-30T06:48:20"/>
    <d v="1899-12-30T03:24:10"/>
    <d v="1899-12-30T01:35:31"/>
    <d v="1899-12-30T02:27:55"/>
    <d v="1899-12-30T00:47:46"/>
    <d v="1899-12-30T01:13:58"/>
    <n v="304"/>
    <x v="14"/>
    <x v="3"/>
    <n v="201506"/>
    <n v="24"/>
    <n v="0"/>
    <n v="7"/>
  </r>
  <r>
    <d v="2015-06-07T00:00:00"/>
    <d v="2015-06-07T00:00:00"/>
    <x v="2"/>
    <n v="13.1"/>
    <n v="2"/>
    <n v="55"/>
    <n v="7"/>
    <d v="1899-12-30T02:55:07"/>
    <d v="1899-12-30T00:13:22"/>
    <s v="RedAdidas"/>
    <x v="197"/>
    <n v="4.4884362805748577"/>
    <n v="148"/>
    <x v="14"/>
    <m/>
    <d v="1899-12-30T05:50:14"/>
    <d v="1899-12-30T02:55:07"/>
    <d v="1899-12-30T05:50:14"/>
    <d v="1899-12-30T06:42:38"/>
    <d v="1899-12-30T02:55:07"/>
    <d v="1899-12-30T03:21:19"/>
    <n v="2595"/>
    <x v="14"/>
    <x v="3"/>
    <n v="201506"/>
    <n v="24"/>
    <n v="0"/>
    <n v="7"/>
  </r>
  <r>
    <d v="2015-06-07T00:00:00"/>
    <d v="2015-06-07T00:00:00"/>
    <x v="3"/>
    <n v="1"/>
    <n v="0"/>
    <n v="3"/>
    <n v="15"/>
    <d v="1899-12-30T00:03:15"/>
    <d v="1899-12-30T00:03:15"/>
    <m/>
    <x v="197"/>
    <n v="18.461538461538474"/>
    <n v="0"/>
    <x v="0"/>
    <m/>
    <d v="1899-12-30T00:00:00"/>
    <d v="1899-12-30T00:00:00"/>
    <d v="1899-12-30T01:25:09"/>
    <d v="1899-12-30T02:17:33"/>
    <d v="1899-12-30T00:42:35"/>
    <d v="1899-12-30T01:08:47"/>
    <n v="211"/>
    <x v="14"/>
    <x v="3"/>
    <n v="201506"/>
    <n v="24"/>
    <n v="0"/>
    <n v="7"/>
  </r>
  <r>
    <d v="2015-06-07T00:00:00"/>
    <d v="2015-06-07T00:00:00"/>
    <x v="4"/>
    <n v="1"/>
    <n v="0"/>
    <n v="3"/>
    <n v="3"/>
    <d v="1899-12-30T00:03:03"/>
    <d v="1899-12-30T00:03:03"/>
    <m/>
    <x v="197"/>
    <n v="19.672131147541002"/>
    <n v="0"/>
    <x v="0"/>
    <m/>
    <d v="1899-12-30T00:00:00"/>
    <d v="1899-12-30T00:00:00"/>
    <d v="1899-12-30T01:19:55"/>
    <d v="1899-12-30T02:12:19"/>
    <d v="1899-12-30T00:39:57"/>
    <d v="1899-12-30T01:06:09"/>
    <n v="192"/>
    <x v="14"/>
    <x v="3"/>
    <n v="201506"/>
    <n v="24"/>
    <n v="0"/>
    <n v="7"/>
  </r>
  <r>
    <d v="2015-06-09T00:00:00"/>
    <d v="2015-06-09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d v="1899-12-30T01:18:36"/>
    <d v="1899-12-30T02:11:00"/>
    <d v="1899-12-30T00:39:18"/>
    <d v="1899-12-30T01:05:30"/>
    <n v="173"/>
    <x v="14"/>
    <x v="3"/>
    <n v="201506"/>
    <n v="24"/>
    <n v="1"/>
    <n v="9"/>
  </r>
  <r>
    <d v="2015-06-10T00:00:00"/>
    <d v="2015-06-10T00:00:00"/>
    <x v="0"/>
    <n v="1"/>
    <n v="0"/>
    <n v="32"/>
    <n v="52"/>
    <d v="1899-12-30T00:32:52"/>
    <d v="1899-12-30T00:32:52"/>
    <s v="Lake"/>
    <x v="17"/>
    <n v="1.8255578093306299"/>
    <n v="0"/>
    <x v="19"/>
    <m/>
    <d v="1899-12-30T01:18:53"/>
    <d v="1899-12-30T00:39:26"/>
    <d v="1899-12-30T14:21:06"/>
    <d v="1899-12-30T15:13:30"/>
    <d v="1899-12-30T07:10:33"/>
    <d v="1899-12-30T07:36:45"/>
    <n v="2800"/>
    <x v="14"/>
    <x v="3"/>
    <n v="201506"/>
    <n v="24"/>
    <n v="0"/>
    <n v="10"/>
  </r>
  <r>
    <d v="2015-06-11T00:00:00"/>
    <d v="2015-06-11T00:00:00"/>
    <x v="2"/>
    <n v="2"/>
    <n v="0"/>
    <n v="21"/>
    <n v="0"/>
    <d v="1899-12-30T00:21:00"/>
    <d v="1899-12-30T00:10:30"/>
    <s v="Adidas"/>
    <x v="274"/>
    <n v="5.7142857142857197"/>
    <n v="0"/>
    <x v="13"/>
    <m/>
    <d v="1899-12-30T04:35:06"/>
    <d v="1899-12-30T02:17:33"/>
    <d v="1899-12-30T04:35:06"/>
    <d v="1899-12-30T05:27:30"/>
    <d v="1899-12-30T02:17:33"/>
    <d v="1899-12-30T02:43:45"/>
    <n v="1776"/>
    <x v="14"/>
    <x v="3"/>
    <n v="201506"/>
    <n v="24"/>
    <n v="0"/>
    <n v="11"/>
  </r>
  <r>
    <d v="2015-06-12T00:00:00"/>
    <d v="2015-06-12T00:00:00"/>
    <x v="1"/>
    <n v="12"/>
    <n v="0"/>
    <n v="47"/>
    <n v="23"/>
    <d v="1899-12-30T00:47:23"/>
    <d v="1899-12-30T00:03:57"/>
    <s v="Shiv"/>
    <x v="17"/>
    <n v="15.195216320787914"/>
    <n v="0"/>
    <x v="2"/>
    <m/>
    <d v="1899-12-30T07:22:15"/>
    <d v="1899-12-30T03:41:07"/>
    <d v="1899-12-30T01:43:27"/>
    <d v="1899-12-30T02:35:51"/>
    <d v="1899-12-30T00:51:44"/>
    <d v="1899-12-30T01:17:56"/>
    <n v="409"/>
    <x v="14"/>
    <x v="3"/>
    <n v="201506"/>
    <n v="24"/>
    <n v="0"/>
    <n v="12"/>
  </r>
  <r>
    <d v="2015-06-12T00:00:00"/>
    <d v="2015-06-12T00:00:00"/>
    <x v="2"/>
    <n v="3.1"/>
    <n v="0"/>
    <n v="33"/>
    <n v="31"/>
    <d v="1899-12-30T00:33:31"/>
    <d v="1899-12-30T00:10:49"/>
    <s v="RedAdidas"/>
    <x v="464"/>
    <n v="5.5494778717056246"/>
    <n v="0"/>
    <x v="4"/>
    <s v="https://www.strava.com/activities/324170319"/>
    <d v="1899-12-30T04:43:16"/>
    <d v="1899-12-30T02:21:38"/>
    <d v="1899-12-30T04:43:16"/>
    <d v="1899-12-30T05:35:40"/>
    <d v="1899-12-30T02:21:38"/>
    <d v="1899-12-30T02:47:50"/>
    <n v="1955"/>
    <x v="14"/>
    <x v="3"/>
    <n v="201506"/>
    <n v="24"/>
    <n v="0"/>
    <n v="12"/>
  </r>
  <r>
    <d v="2015-06-14T00:00:00"/>
    <d v="2015-06-14T00:00:00"/>
    <x v="1"/>
    <n v="78.8"/>
    <n v="5"/>
    <n v="19"/>
    <n v="41"/>
    <d v="1899-12-30T05:19:41"/>
    <d v="1899-12-30T00:04:03"/>
    <s v="Shiv"/>
    <x v="17"/>
    <n v="14.789635576872959"/>
    <n v="0"/>
    <x v="2"/>
    <s v="https://www.strava.com/activities/325399612"/>
    <d v="1899-12-30T07:34:22"/>
    <d v="1899-12-30T03:47:11"/>
    <d v="1899-12-30T01:46:17"/>
    <d v="1899-12-30T02:38:41"/>
    <d v="1899-12-30T00:53:09"/>
    <d v="1899-12-30T01:19:21"/>
    <n v="467"/>
    <x v="14"/>
    <x v="3"/>
    <n v="201506"/>
    <n v="25"/>
    <n v="1"/>
    <n v="14"/>
  </r>
  <r>
    <d v="2015-06-16T00:00:00"/>
    <d v="2015-06-16T00:00:00"/>
    <x v="0"/>
    <n v="1"/>
    <n v="0"/>
    <n v="30"/>
    <n v="23"/>
    <d v="1899-12-30T00:30:23"/>
    <d v="1899-12-30T00:30:23"/>
    <s v="Lake"/>
    <x v="17"/>
    <n v="1.9747668678003305"/>
    <n v="0"/>
    <x v="14"/>
    <m/>
    <d v="1899-12-30T01:12:55"/>
    <d v="1899-12-30T00:36:28"/>
    <d v="1899-12-30T13:16:03"/>
    <d v="1899-12-30T14:08:27"/>
    <d v="1899-12-30T06:38:01"/>
    <d v="1899-12-30T07:04:13"/>
    <n v="2763"/>
    <x v="14"/>
    <x v="3"/>
    <n v="201506"/>
    <n v="25"/>
    <n v="1"/>
    <n v="16"/>
  </r>
  <r>
    <d v="2015-06-17T00:00:00"/>
    <d v="2015-06-17T00:00:00"/>
    <x v="2"/>
    <n v="4.1500000000000004"/>
    <n v="0"/>
    <n v="46"/>
    <n v="6"/>
    <d v="1899-12-30T00:46:06"/>
    <d v="1899-12-30T00:11:07"/>
    <s v="Adidas"/>
    <x v="462"/>
    <n v="5.4013015184381823"/>
    <n v="0"/>
    <x v="14"/>
    <s v="https://www.strava.com/activities/327377810"/>
    <d v="1899-12-30T04:51:02"/>
    <d v="1899-12-30T02:25:31"/>
    <d v="1899-12-30T04:51:02"/>
    <d v="1899-12-30T05:43:26"/>
    <d v="1899-12-30T02:25:31"/>
    <d v="1899-12-30T02:51:43"/>
    <n v="2106"/>
    <x v="14"/>
    <x v="3"/>
    <n v="201506"/>
    <n v="25"/>
    <n v="0"/>
    <n v="17"/>
  </r>
  <r>
    <d v="2015-06-18T00:00:00"/>
    <d v="2015-06-18T00:00:00"/>
    <x v="0"/>
    <n v="1.65"/>
    <n v="0"/>
    <n v="55"/>
    <n v="49"/>
    <d v="1899-12-30T00:55:49"/>
    <d v="1899-12-30T00:33:50"/>
    <s v="Lake"/>
    <x v="465"/>
    <n v="1.7736637802329063"/>
    <n v="0"/>
    <x v="14"/>
    <s v="https://www.strava.com/activities/327875067"/>
    <d v="1899-12-30T01:21:11"/>
    <d v="1899-12-30T00:40:36"/>
    <d v="1899-12-30T14:46:18"/>
    <d v="1899-12-30T15:38:42"/>
    <d v="1899-12-30T07:23:09"/>
    <d v="1899-12-30T07:49:21"/>
    <n v="2831"/>
    <x v="14"/>
    <x v="3"/>
    <n v="201506"/>
    <n v="25"/>
    <n v="0"/>
    <n v="18"/>
  </r>
  <r>
    <d v="2015-06-19T00:00:00"/>
    <d v="2015-06-19T00:00:00"/>
    <x v="1"/>
    <n v="101.4"/>
    <n v="6"/>
    <n v="22"/>
    <n v="53"/>
    <d v="1899-12-30T06:22:53"/>
    <d v="1899-12-30T00:03:47"/>
    <s v="Shiv"/>
    <x v="466"/>
    <n v="15.889957776520275"/>
    <n v="137"/>
    <x v="28"/>
    <s v="https://www.strava.com/activities/328687860/overview"/>
    <d v="1899-12-30T07:02:55"/>
    <d v="1899-12-30T03:31:27"/>
    <d v="1899-12-30T01:38:56"/>
    <d v="1899-12-30T02:31:20"/>
    <d v="1899-12-30T00:49:28"/>
    <d v="1899-12-30T01:15:40"/>
    <n v="354"/>
    <x v="14"/>
    <x v="3"/>
    <n v="201506"/>
    <n v="25"/>
    <n v="0"/>
    <n v="19"/>
  </r>
  <r>
    <d v="2015-06-19T00:00:00"/>
    <d v="2015-06-19T00:00:00"/>
    <x v="2"/>
    <n v="1.75"/>
    <n v="0"/>
    <n v="24"/>
    <n v="20"/>
    <d v="1899-12-30T00:24:20"/>
    <d v="1899-12-30T00:13:54"/>
    <s v="RedAdidas"/>
    <x v="467"/>
    <n v="4.3150684931506884"/>
    <n v="0"/>
    <x v="4"/>
    <s v="https://www.strava.com/activities/329532024"/>
    <d v="1899-12-30T06:04:18"/>
    <d v="1899-12-30T03:02:09"/>
    <d v="1899-12-30T06:04:18"/>
    <d v="1899-12-30T06:56:42"/>
    <d v="1899-12-30T03:02:09"/>
    <d v="1899-12-30T03:28:21"/>
    <n v="2629"/>
    <x v="14"/>
    <x v="3"/>
    <n v="201506"/>
    <n v="25"/>
    <n v="0"/>
    <n v="19"/>
  </r>
  <r>
    <d v="2015-06-20T00:00:00"/>
    <d v="2015-06-20T00:00:00"/>
    <x v="2"/>
    <n v="7.5"/>
    <n v="1"/>
    <n v="39"/>
    <n v="56"/>
    <d v="1899-12-30T01:39:56"/>
    <d v="1899-12-30T00:13:19"/>
    <s v="RedAdidas"/>
    <x v="17"/>
    <n v="4.5030020013342265"/>
    <n v="119"/>
    <x v="35"/>
    <s v="Couldn't get HR up"/>
    <d v="1899-12-30T05:49:06"/>
    <d v="1899-12-30T02:54:33"/>
    <d v="1899-12-30T05:49:06"/>
    <d v="1899-12-30T06:41:30"/>
    <d v="1899-12-30T02:54:33"/>
    <d v="1899-12-30T03:20:45"/>
    <n v="2590"/>
    <x v="14"/>
    <x v="3"/>
    <n v="201506"/>
    <n v="25"/>
    <n v="0"/>
    <n v="20"/>
  </r>
  <r>
    <d v="2015-06-23T00:00:00"/>
    <d v="2015-06-23T00:00:00"/>
    <x v="0"/>
    <n v="1"/>
    <n v="0"/>
    <n v="32"/>
    <n v="30"/>
    <d v="1899-12-30T00:32:30"/>
    <d v="1899-12-30T00:32:30"/>
    <s v="Bahamas"/>
    <x v="468"/>
    <n v="1.8461538461538476"/>
    <n v="0"/>
    <x v="22"/>
    <s v="https://www.strava.com/activities/331545813"/>
    <d v="1899-12-30T01:18:00"/>
    <d v="1899-12-30T00:39:00"/>
    <d v="1899-12-30T14:11:30"/>
    <d v="1899-12-30T15:03:54"/>
    <d v="1899-12-30T07:05:45"/>
    <d v="1899-12-30T07:31:57"/>
    <n v="2794"/>
    <x v="14"/>
    <x v="3"/>
    <n v="201506"/>
    <n v="26"/>
    <n v="2"/>
    <n v="23"/>
  </r>
  <r>
    <d v="2015-06-25T00:00:00"/>
    <d v="2015-06-25T00:00:00"/>
    <x v="2"/>
    <n v="2.5"/>
    <n v="0"/>
    <n v="29"/>
    <n v="37"/>
    <d v="1899-12-30T00:29:37"/>
    <d v="1899-12-30T00:11:51"/>
    <s v="RedAdidas"/>
    <x v="469"/>
    <n v="5.0647158131682657"/>
    <n v="0"/>
    <x v="4"/>
    <s v="https://www.strava.com/activities/332017356"/>
    <d v="1899-12-30T05:10:23"/>
    <d v="1899-12-30T02:35:11"/>
    <d v="1899-12-30T05:10:23"/>
    <d v="1899-12-30T06:02:47"/>
    <d v="1899-12-30T02:35:11"/>
    <d v="1899-12-30T03:01:23"/>
    <n v="2375"/>
    <x v="14"/>
    <x v="3"/>
    <n v="201506"/>
    <n v="26"/>
    <n v="1"/>
    <n v="25"/>
  </r>
  <r>
    <d v="2015-06-27T00:00:00"/>
    <d v="2015-06-27T00:00:00"/>
    <x v="1"/>
    <n v="92"/>
    <n v="6"/>
    <n v="10"/>
    <n v="1"/>
    <d v="1899-12-30T06:10:01"/>
    <d v="1899-12-30T00:04:01"/>
    <s v="Shiv"/>
    <x v="470"/>
    <n v="14.918246925814165"/>
    <n v="0"/>
    <x v="35"/>
    <s v="https://www.strava.com/activities/334341157"/>
    <d v="1899-12-30T07:30:27"/>
    <d v="1899-12-30T03:45:14"/>
    <d v="1899-12-30T01:45:22"/>
    <d v="1899-12-30T02:37:46"/>
    <d v="1899-12-30T00:52:41"/>
    <d v="1899-12-30T01:18:53"/>
    <n v="453"/>
    <x v="14"/>
    <x v="3"/>
    <n v="201506"/>
    <n v="26"/>
    <n v="1"/>
    <n v="27"/>
  </r>
  <r>
    <d v="2015-06-28T00:00:00"/>
    <d v="2015-06-28T00:00:00"/>
    <x v="2"/>
    <n v="9.5"/>
    <n v="2"/>
    <n v="3"/>
    <n v="23"/>
    <d v="1899-12-30T02:03:23"/>
    <d v="1899-12-30T00:12:59"/>
    <s v="RedAdidas"/>
    <x v="17"/>
    <n v="4.6197487505065551"/>
    <n v="129"/>
    <x v="35"/>
    <s v="https://www.strava.com/activities/335146824"/>
    <d v="1899-12-30T05:40:17"/>
    <d v="1899-12-30T02:50:08"/>
    <d v="1899-12-30T05:40:17"/>
    <d v="1899-12-30T06:32:41"/>
    <d v="1899-12-30T02:50:08"/>
    <d v="1899-12-30T03:16:20"/>
    <n v="2564"/>
    <x v="14"/>
    <x v="3"/>
    <n v="201506"/>
    <n v="27"/>
    <n v="0"/>
    <n v="28"/>
  </r>
  <r>
    <d v="2015-06-30T00:00:00"/>
    <d v="2015-06-30T00:00:00"/>
    <x v="1"/>
    <n v="20"/>
    <n v="1"/>
    <n v="14"/>
    <n v="12"/>
    <d v="1899-12-30T01:14:12"/>
    <d v="1899-12-30T00:03:43"/>
    <s v="Shiv"/>
    <x v="453"/>
    <n v="16.172506738544488"/>
    <n v="0"/>
    <x v="14"/>
    <s v="https://www.strava.com/activities/336047433"/>
    <d v="1899-12-30T06:55:31"/>
    <d v="1899-12-30T03:27:46"/>
    <d v="1899-12-30T01:37:12"/>
    <d v="1899-12-30T02:29:36"/>
    <d v="1899-12-30T00:48:36"/>
    <d v="1899-12-30T01:14:48"/>
    <n v="323"/>
    <x v="14"/>
    <x v="3"/>
    <n v="201506"/>
    <n v="27"/>
    <n v="1"/>
    <n v="30"/>
  </r>
  <r>
    <d v="2015-06-30T00:00:00"/>
    <d v="2015-06-30T00:00:00"/>
    <x v="1"/>
    <n v="20"/>
    <n v="1"/>
    <n v="12"/>
    <n v="13"/>
    <d v="1899-12-30T01:12:13"/>
    <d v="1899-12-30T00:03:37"/>
    <s v="Shiv"/>
    <x v="454"/>
    <n v="16.616662820216952"/>
    <n v="0"/>
    <x v="15"/>
    <s v="https://www.strava.com/activities/336460345"/>
    <d v="1899-12-30T06:44:25"/>
    <d v="1899-12-30T03:22:12"/>
    <d v="1899-12-30T01:34:36"/>
    <d v="1899-12-30T02:27:00"/>
    <d v="1899-12-30T00:47:18"/>
    <d v="1899-12-30T01:13:30"/>
    <n v="294"/>
    <x v="14"/>
    <x v="3"/>
    <n v="201506"/>
    <n v="27"/>
    <n v="0"/>
    <n v="30"/>
  </r>
  <r>
    <d v="2015-07-02T00:00:00"/>
    <d v="2015-07-02T00:00:00"/>
    <x v="0"/>
    <n v="1"/>
    <n v="0"/>
    <n v="33"/>
    <n v="0"/>
    <d v="1899-12-30T00:33:00"/>
    <d v="1899-12-30T00:33:00"/>
    <s v="Lake"/>
    <x v="17"/>
    <n v="1.8181818181818195"/>
    <n v="0"/>
    <x v="14"/>
    <m/>
    <d v="1899-12-30T01:19:12"/>
    <d v="1899-12-30T00:39:36"/>
    <d v="1899-12-30T14:24:36"/>
    <d v="1899-12-30T15:17:00"/>
    <d v="1899-12-30T07:12:18"/>
    <d v="1899-12-30T07:38:30"/>
    <n v="2804"/>
    <x v="14"/>
    <x v="0"/>
    <n v="201507"/>
    <n v="27"/>
    <n v="1"/>
    <n v="2"/>
  </r>
  <r>
    <d v="2015-07-02T00:00:00"/>
    <d v="2015-07-02T00:00:00"/>
    <x v="2"/>
    <n v="7.1"/>
    <n v="1"/>
    <n v="23"/>
    <n v="17"/>
    <d v="1899-12-30T01:23:17"/>
    <d v="1899-12-30T00:11:44"/>
    <s v="Adidas"/>
    <x v="471"/>
    <n v="5.1150690414248583"/>
    <n v="152"/>
    <x v="0"/>
    <s v="https://www.strava.com/activities/337705130"/>
    <d v="1899-12-30T05:07:20"/>
    <d v="1899-12-30T02:33:40"/>
    <d v="1899-12-30T05:07:20"/>
    <d v="1899-12-30T05:59:44"/>
    <d v="1899-12-30T02:33:40"/>
    <d v="1899-12-30T02:59:52"/>
    <n v="2340"/>
    <x v="14"/>
    <x v="0"/>
    <n v="201507"/>
    <n v="27"/>
    <n v="0"/>
    <n v="2"/>
  </r>
  <r>
    <d v="2015-07-03T00:00:00"/>
    <d v="2015-07-03T00:00:00"/>
    <x v="1"/>
    <n v="100.2"/>
    <n v="6"/>
    <n v="54"/>
    <n v="14"/>
    <d v="1899-12-30T06:54:14"/>
    <d v="1899-12-30T00:04:08"/>
    <s v="Shiv"/>
    <x v="17"/>
    <n v="14.513559185644175"/>
    <n v="136"/>
    <x v="14"/>
    <s v="https://www.strava.com/activities/338355800/overview"/>
    <d v="1899-12-30T07:43:01"/>
    <d v="1899-12-30T03:51:30"/>
    <d v="1899-12-30T01:48:19"/>
    <d v="1899-12-30T02:40:43"/>
    <d v="1899-12-30T00:54:09"/>
    <d v="1899-12-30T01:20:21"/>
    <n v="489"/>
    <x v="14"/>
    <x v="0"/>
    <n v="201507"/>
    <n v="27"/>
    <n v="0"/>
    <n v="3"/>
  </r>
  <r>
    <d v="2015-07-03T00:00:00"/>
    <d v="2015-07-03T00:00:00"/>
    <x v="0"/>
    <n v="0.45"/>
    <n v="0"/>
    <n v="13"/>
    <n v="30"/>
    <d v="1899-12-30T00:13:30"/>
    <d v="1899-12-30T00:30:00"/>
    <s v="Lake"/>
    <x v="472"/>
    <n v="2.0000000000000018"/>
    <n v="0"/>
    <x v="0"/>
    <m/>
    <d v="1899-12-30T01:12:00"/>
    <d v="1899-12-30T00:36:00"/>
    <d v="1899-12-30T13:06:00"/>
    <d v="1899-12-30T13:58:24"/>
    <d v="1899-12-30T06:33:00"/>
    <d v="1899-12-30T06:59:12"/>
    <n v="2759"/>
    <x v="14"/>
    <x v="0"/>
    <n v="201507"/>
    <n v="27"/>
    <n v="0"/>
    <n v="3"/>
  </r>
  <r>
    <d v="2015-07-04T00:00:00"/>
    <d v="2015-07-04T00:00:00"/>
    <x v="2"/>
    <n v="3"/>
    <n v="0"/>
    <n v="29"/>
    <n v="36"/>
    <d v="1899-12-30T00:29:36"/>
    <d v="1899-12-30T00:09:52"/>
    <s v="RedAdidas"/>
    <x v="473"/>
    <n v="6.081081081081086"/>
    <n v="0"/>
    <x v="0"/>
    <m/>
    <d v="1899-12-30T04:18:30"/>
    <d v="1899-12-30T02:09:15"/>
    <d v="1899-12-30T04:18:30"/>
    <d v="1899-12-30T05:10:54"/>
    <d v="1899-12-30T02:09:15"/>
    <d v="1899-12-30T02:35:27"/>
    <n v="1313"/>
    <x v="14"/>
    <x v="0"/>
    <n v="201507"/>
    <n v="27"/>
    <n v="0"/>
    <n v="4"/>
  </r>
  <r>
    <d v="2015-07-05T00:00:00"/>
    <d v="2015-07-05T00:00:00"/>
    <x v="2"/>
    <n v="10.25"/>
    <n v="2"/>
    <n v="5"/>
    <n v="24"/>
    <d v="1899-12-30T02:05:24"/>
    <d v="1899-12-30T00:12:14"/>
    <s v="RedAdidas"/>
    <x v="17"/>
    <n v="4.9043062200956982"/>
    <n v="137"/>
    <x v="14"/>
    <s v="https://www.strava.com/activities/339583705"/>
    <d v="1899-12-30T05:20:32"/>
    <d v="1899-12-30T02:40:16"/>
    <d v="1899-12-30T05:20:32"/>
    <d v="1899-12-30T06:12:56"/>
    <d v="1899-12-30T02:40:16"/>
    <d v="1899-12-30T03:06:28"/>
    <n v="2472"/>
    <x v="14"/>
    <x v="0"/>
    <n v="201507"/>
    <n v="28"/>
    <n v="0"/>
    <n v="5"/>
  </r>
  <r>
    <d v="2015-07-07T00:00:00"/>
    <d v="2015-07-07T00:00:00"/>
    <x v="0"/>
    <n v="0.2"/>
    <n v="0"/>
    <n v="8"/>
    <n v="0"/>
    <d v="1899-12-30T00:08:00"/>
    <d v="1899-12-30T00:40:00"/>
    <s v="Lake"/>
    <x v="474"/>
    <n v="1.5000000000000013"/>
    <n v="0"/>
    <x v="39"/>
    <m/>
    <d v="1899-12-30T01:36:00"/>
    <d v="1899-12-30T00:48:00"/>
    <d v="1899-12-30T17:28:00"/>
    <d v="1899-12-30T18:20:24"/>
    <d v="1899-12-30T08:44:00"/>
    <d v="1899-12-30T09:10:12"/>
    <n v="2998"/>
    <x v="14"/>
    <x v="0"/>
    <n v="201507"/>
    <n v="28"/>
    <n v="1"/>
    <n v="7"/>
  </r>
  <r>
    <d v="2015-07-07T00:00:00"/>
    <d v="2015-07-07T00:00:00"/>
    <x v="0"/>
    <n v="0.2"/>
    <n v="0"/>
    <n v="10"/>
    <n v="0"/>
    <d v="1899-12-30T00:10:00"/>
    <d v="1899-12-30T00:50:00"/>
    <s v="Lake"/>
    <x v="474"/>
    <n v="1.2000000000000011"/>
    <n v="0"/>
    <x v="42"/>
    <s v="With C"/>
    <d v="1899-12-30T02:00:00"/>
    <d v="1899-12-30T01:00:00"/>
    <d v="1899-12-30T21:50:00"/>
    <d v="1899-12-30T22:42:24"/>
    <d v="1899-12-30T10:55:00"/>
    <d v="1899-12-30T11:21:12"/>
    <n v="3084"/>
    <x v="14"/>
    <x v="0"/>
    <n v="201507"/>
    <n v="28"/>
    <n v="0"/>
    <n v="7"/>
  </r>
  <r>
    <d v="2015-07-08T00:00:00"/>
    <d v="2015-07-08T00:00:00"/>
    <x v="1"/>
    <n v="10.5"/>
    <n v="0"/>
    <n v="32"/>
    <n v="56"/>
    <d v="1899-12-30T00:32:56"/>
    <d v="1899-12-30T00:03:08"/>
    <s v="Shiv"/>
    <x v="0"/>
    <n v="19.129554655870461"/>
    <n v="0"/>
    <x v="43"/>
    <m/>
    <d v="1899-12-30T05:51:17"/>
    <d v="1899-12-30T02:55:39"/>
    <d v="1899-12-30T01:22:11"/>
    <d v="1899-12-30T02:14:35"/>
    <d v="1899-12-30T00:41:05"/>
    <d v="1899-12-30T01:07:17"/>
    <n v="202"/>
    <x v="14"/>
    <x v="0"/>
    <n v="201507"/>
    <n v="28"/>
    <n v="0"/>
    <n v="8"/>
  </r>
  <r>
    <d v="2015-07-10T00:00:00"/>
    <d v="2015-07-10T00:00:00"/>
    <x v="1"/>
    <n v="13.5"/>
    <n v="1"/>
    <n v="3"/>
    <n v="3"/>
    <d v="1899-12-30T01:03:03"/>
    <d v="1899-12-30T00:04:40"/>
    <s v="Shiv"/>
    <x v="17"/>
    <n v="12.846946867565435"/>
    <n v="0"/>
    <x v="14"/>
    <m/>
    <d v="1899-12-30T08:43:05"/>
    <d v="1899-12-30T04:21:32"/>
    <d v="1899-12-30T02:02:22"/>
    <d v="1899-12-30T02:54:46"/>
    <d v="1899-12-30T01:01:11"/>
    <d v="1899-12-30T01:27:23"/>
    <n v="622"/>
    <x v="14"/>
    <x v="0"/>
    <n v="201507"/>
    <n v="28"/>
    <n v="1"/>
    <n v="10"/>
  </r>
  <r>
    <d v="2015-07-11T00:00:00"/>
    <d v="2015-07-11T00:00:00"/>
    <x v="2"/>
    <n v="7.15"/>
    <n v="1"/>
    <n v="29"/>
    <n v="14"/>
    <d v="1899-12-30T01:29:14"/>
    <d v="1899-12-30T00:12:29"/>
    <s v="RedAdidas"/>
    <x v="17"/>
    <n v="4.8076204706761336"/>
    <n v="0"/>
    <x v="43"/>
    <s v="https://www.strava.com/activities/343675834"/>
    <d v="1899-12-30T05:26:59"/>
    <d v="1899-12-30T02:43:29"/>
    <d v="1899-12-30T05:26:59"/>
    <d v="1899-12-30T06:19:23"/>
    <d v="1899-12-30T02:43:29"/>
    <d v="1899-12-30T03:09:41"/>
    <n v="2503"/>
    <x v="14"/>
    <x v="0"/>
    <n v="201507"/>
    <n v="28"/>
    <n v="0"/>
    <n v="11"/>
  </r>
  <r>
    <d v="2015-07-13T00:00:00"/>
    <d v="2015-07-13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d v="1899-12-30T01:13:22"/>
    <d v="1899-12-30T02:05:46"/>
    <d v="1899-12-30T00:36:41"/>
    <d v="1899-12-30T01:02:53"/>
    <n v="113"/>
    <x v="14"/>
    <x v="0"/>
    <n v="201507"/>
    <n v="29"/>
    <n v="1"/>
    <n v="13"/>
  </r>
  <r>
    <d v="2015-07-15T00:00:00"/>
    <d v="2015-07-15T00:00:00"/>
    <x v="0"/>
    <n v="1.65"/>
    <n v="1"/>
    <n v="2"/>
    <n v="14"/>
    <d v="1899-12-30T01:02:14"/>
    <d v="1899-12-30T00:37:43"/>
    <s v="Lake"/>
    <x v="475"/>
    <n v="1.5907873594001083"/>
    <n v="0"/>
    <x v="28"/>
    <m/>
    <d v="1899-12-30T01:30:31"/>
    <d v="1899-12-30T00:45:16"/>
    <d v="1899-12-30T16:28:11"/>
    <d v="1899-12-30T17:20:35"/>
    <d v="1899-12-30T08:14:06"/>
    <d v="1899-12-30T08:40:18"/>
    <n v="2948"/>
    <x v="14"/>
    <x v="0"/>
    <n v="201507"/>
    <n v="29"/>
    <n v="1"/>
    <n v="15"/>
  </r>
  <r>
    <d v="2015-07-16T00:00:00"/>
    <d v="2015-07-16T00:00:00"/>
    <x v="1"/>
    <n v="20.2"/>
    <n v="1"/>
    <n v="11"/>
    <n v="35"/>
    <d v="1899-12-30T01:11:35"/>
    <d v="1899-12-30T00:03:33"/>
    <s v="Shiv"/>
    <x v="453"/>
    <n v="16.931315483119917"/>
    <n v="0"/>
    <x v="14"/>
    <m/>
    <d v="1899-12-30T06:36:54"/>
    <d v="1899-12-30T03:18:27"/>
    <d v="1899-12-30T01:32:51"/>
    <d v="1899-12-30T02:25:15"/>
    <d v="1899-12-30T00:46:25"/>
    <d v="1899-12-30T01:12:37"/>
    <n v="276"/>
    <x v="14"/>
    <x v="0"/>
    <n v="201507"/>
    <n v="29"/>
    <n v="0"/>
    <n v="16"/>
  </r>
  <r>
    <d v="2015-07-16T00:00:00"/>
    <d v="2015-07-16T00:00:00"/>
    <x v="1"/>
    <n v="20.2"/>
    <n v="1"/>
    <n v="11"/>
    <n v="21"/>
    <d v="1899-12-30T01:11:21"/>
    <d v="1899-12-30T00:03:32"/>
    <s v="Shiv"/>
    <x v="454"/>
    <n v="16.986685353889289"/>
    <n v="0"/>
    <x v="14"/>
    <m/>
    <d v="1899-12-30T06:35:36"/>
    <d v="1899-12-30T03:17:48"/>
    <d v="1899-12-30T01:32:33"/>
    <d v="1899-12-30T02:24:57"/>
    <d v="1899-12-30T00:46:16"/>
    <d v="1899-12-30T01:12:28"/>
    <n v="273"/>
    <x v="14"/>
    <x v="0"/>
    <n v="201507"/>
    <n v="29"/>
    <n v="0"/>
    <n v="16"/>
  </r>
  <r>
    <d v="2015-07-16T00:00:00"/>
    <d v="2015-07-16T00:00:00"/>
    <x v="0"/>
    <n v="0.5"/>
    <n v="0"/>
    <n v="17"/>
    <n v="40"/>
    <d v="1899-12-30T00:17:40"/>
    <d v="1899-12-30T00:35:20"/>
    <s v="Lake"/>
    <x v="472"/>
    <n v="1.698113207547171"/>
    <n v="0"/>
    <x v="14"/>
    <m/>
    <d v="1899-12-30T01:24:48"/>
    <d v="1899-12-30T00:42:24"/>
    <d v="1899-12-30T15:25:44"/>
    <d v="1899-12-30T16:18:08"/>
    <d v="1899-12-30T07:42:52"/>
    <d v="1899-12-30T08:09:04"/>
    <n v="2874"/>
    <x v="14"/>
    <x v="0"/>
    <n v="201507"/>
    <n v="29"/>
    <n v="0"/>
    <n v="16"/>
  </r>
  <r>
    <d v="2015-07-17T00:00:00"/>
    <d v="2015-07-17T00:00:00"/>
    <x v="2"/>
    <n v="5"/>
    <n v="0"/>
    <n v="53"/>
    <n v="59"/>
    <d v="1899-12-30T00:53:59"/>
    <d v="1899-12-30T00:10:48"/>
    <s v="RedAdidas"/>
    <x v="476"/>
    <n v="5.557270762581048"/>
    <n v="0"/>
    <x v="2"/>
    <s v="https://www.strava.com/activities/348084865"/>
    <d v="1899-12-30T04:42:52"/>
    <d v="1899-12-30T02:21:26"/>
    <d v="1899-12-30T04:42:52"/>
    <d v="1899-12-30T05:35:16"/>
    <d v="1899-12-30T02:21:26"/>
    <d v="1899-12-30T02:47:38"/>
    <n v="1945"/>
    <x v="14"/>
    <x v="0"/>
    <n v="201507"/>
    <n v="29"/>
    <n v="0"/>
    <n v="17"/>
  </r>
  <r>
    <d v="2015-07-19T00:00:00"/>
    <d v="2015-07-19T00:00:00"/>
    <x v="0"/>
    <n v="2.5"/>
    <n v="1"/>
    <n v="30"/>
    <n v="29"/>
    <d v="1899-12-30T01:30:29"/>
    <d v="1899-12-30T00:36:12"/>
    <s v="Lake"/>
    <x v="260"/>
    <n v="1.6577638607478373"/>
    <n v="0"/>
    <x v="14"/>
    <s v="https://connect.garmin.com/modern/activity/837977266"/>
    <d v="1899-12-30T01:26:52"/>
    <d v="1899-12-30T00:43:26"/>
    <d v="1899-12-30T15:48:16"/>
    <d v="1899-12-30T16:40:40"/>
    <d v="1899-12-30T07:54:08"/>
    <d v="1899-12-30T08:20:20"/>
    <n v="2904"/>
    <x v="14"/>
    <x v="0"/>
    <n v="201507"/>
    <n v="30"/>
    <n v="1"/>
    <n v="19"/>
  </r>
  <r>
    <d v="2015-07-19T00:00:00"/>
    <d v="2015-07-19T00:00:00"/>
    <x v="1"/>
    <n v="31.8"/>
    <n v="2"/>
    <n v="3"/>
    <n v="45"/>
    <d v="1899-12-30T02:03:45"/>
    <d v="1899-12-30T00:03:53"/>
    <s v="Shiv"/>
    <x v="17"/>
    <n v="15.41818181818183"/>
    <n v="0"/>
    <x v="4"/>
    <s v="https://www.strava.com/activities/349457042"/>
    <d v="1899-12-30T07:15:51"/>
    <d v="1899-12-30T03:37:55"/>
    <d v="1899-12-30T01:41:57"/>
    <d v="1899-12-30T02:34:21"/>
    <d v="1899-12-30T00:50:59"/>
    <d v="1899-12-30T01:17:11"/>
    <n v="387"/>
    <x v="14"/>
    <x v="0"/>
    <n v="201507"/>
    <n v="30"/>
    <n v="0"/>
    <n v="19"/>
  </r>
  <r>
    <d v="2015-07-21T00:00:00"/>
    <d v="2015-07-21T00:00:00"/>
    <x v="0"/>
    <n v="1.1000000000000001"/>
    <n v="0"/>
    <n v="39"/>
    <n v="17"/>
    <d v="1899-12-30T00:39:17"/>
    <d v="1899-12-30T00:35:43"/>
    <s v="Lake"/>
    <x v="17"/>
    <n v="1.6801018243529926"/>
    <n v="0"/>
    <x v="14"/>
    <m/>
    <d v="1899-12-30T01:25:43"/>
    <d v="1899-12-30T00:42:51"/>
    <d v="1899-12-30T15:35:39"/>
    <d v="1899-12-30T16:28:03"/>
    <d v="1899-12-30T07:47:50"/>
    <d v="1899-12-30T08:14:02"/>
    <n v="2889"/>
    <x v="14"/>
    <x v="0"/>
    <n v="201507"/>
    <n v="30"/>
    <n v="1"/>
    <n v="21"/>
  </r>
  <r>
    <d v="2015-07-24T00:00:00"/>
    <d v="2015-07-24T00:00:00"/>
    <x v="0"/>
    <n v="1.3"/>
    <n v="0"/>
    <n v="41"/>
    <n v="5"/>
    <d v="1899-12-30T00:41:05"/>
    <d v="1899-12-30T00:31:36"/>
    <s v="Mirror"/>
    <x v="477"/>
    <n v="1.8985801217038554"/>
    <n v="0"/>
    <x v="14"/>
    <m/>
    <d v="1899-12-30T01:15:51"/>
    <d v="1899-12-30T00:37:55"/>
    <d v="1899-12-30T13:47:59"/>
    <d v="1899-12-30T14:40:23"/>
    <d v="1899-12-30T06:54:00"/>
    <d v="1899-12-30T07:20:12"/>
    <n v="2776"/>
    <x v="14"/>
    <x v="0"/>
    <n v="201507"/>
    <n v="30"/>
    <n v="2"/>
    <n v="24"/>
  </r>
  <r>
    <d v="2015-07-25T00:00:00"/>
    <d v="2015-07-25T00:00:00"/>
    <x v="1"/>
    <n v="12.1"/>
    <n v="0"/>
    <n v="45"/>
    <n v="37"/>
    <d v="1899-12-30T00:45:37"/>
    <d v="1899-12-30T00:03:46"/>
    <s v="Shiv"/>
    <x v="478"/>
    <n v="15.915235659481194"/>
    <n v="0"/>
    <x v="14"/>
    <m/>
    <d v="1899-12-30T07:02:14"/>
    <d v="1899-12-30T03:31:07"/>
    <d v="1899-12-30T01:38:46"/>
    <d v="1899-12-30T02:31:10"/>
    <d v="1899-12-30T00:49:23"/>
    <d v="1899-12-30T01:15:35"/>
    <n v="353"/>
    <x v="14"/>
    <x v="0"/>
    <n v="201507"/>
    <n v="30"/>
    <n v="0"/>
    <n v="25"/>
  </r>
  <r>
    <d v="2015-07-25T00:00:00"/>
    <d v="2015-07-25T00:00:00"/>
    <x v="2"/>
    <n v="1.1000000000000001"/>
    <n v="0"/>
    <n v="12"/>
    <n v="3"/>
    <d v="1899-12-30T00:12:03"/>
    <d v="1899-12-30T00:10:57"/>
    <s v="RedAdidas"/>
    <x v="479"/>
    <n v="5.477178423236519"/>
    <n v="0"/>
    <x v="14"/>
    <m/>
    <d v="1899-12-30T04:47:01"/>
    <d v="1899-12-30T02:23:30"/>
    <d v="1899-12-30T04:47:01"/>
    <d v="1899-12-30T05:39:25"/>
    <d v="1899-12-30T02:23:30"/>
    <d v="1899-12-30T02:49:42"/>
    <n v="2030"/>
    <x v="14"/>
    <x v="0"/>
    <n v="201507"/>
    <n v="30"/>
    <n v="0"/>
    <n v="25"/>
  </r>
  <r>
    <d v="2015-07-26T00:00:00"/>
    <d v="2015-07-26T00:00:00"/>
    <x v="0"/>
    <n v="2.4"/>
    <n v="1"/>
    <n v="25"/>
    <n v="34"/>
    <d v="1899-12-30T01:25:34"/>
    <d v="1899-12-30T00:35:39"/>
    <s v="Mirror"/>
    <x v="344"/>
    <n v="1.6828983248928724"/>
    <n v="0"/>
    <x v="14"/>
    <s v="https://www.strava.com/activities/354921448"/>
    <d v="1899-12-30T01:25:34"/>
    <d v="1899-12-30T00:42:47"/>
    <d v="1899-12-30T15:34:06"/>
    <d v="1899-12-30T16:26:30"/>
    <d v="1899-12-30T07:47:03"/>
    <d v="1899-12-30T08:13:15"/>
    <n v="2886"/>
    <x v="14"/>
    <x v="0"/>
    <n v="201507"/>
    <n v="31"/>
    <n v="0"/>
    <n v="26"/>
  </r>
  <r>
    <d v="2015-07-26T00:00:00"/>
    <d v="2015-07-26T00:00:00"/>
    <x v="3"/>
    <n v="1"/>
    <n v="0"/>
    <n v="9"/>
    <n v="46"/>
    <d v="1899-12-30T00:09:46"/>
    <d v="1899-12-30T00:09:46"/>
    <s v="T1"/>
    <x v="344"/>
    <n v="6.1433447098976153"/>
    <n v="0"/>
    <x v="14"/>
    <m/>
    <d v="1899-12-30T00:00:00"/>
    <d v="1899-12-30T00:00:00"/>
    <d v="1899-12-30T04:15:53"/>
    <d v="1899-12-30T05:08:17"/>
    <d v="1899-12-30T02:07:57"/>
    <d v="1899-12-30T02:34:09"/>
    <n v="1225"/>
    <x v="14"/>
    <x v="0"/>
    <n v="201507"/>
    <n v="31"/>
    <n v="0"/>
    <n v="26"/>
  </r>
  <r>
    <d v="2015-07-26T00:00:00"/>
    <d v="2015-07-26T00:00:00"/>
    <x v="1"/>
    <n v="112"/>
    <n v="6"/>
    <n v="41"/>
    <n v="38"/>
    <d v="1899-12-30T06:41:38"/>
    <d v="1899-12-30T00:03:35"/>
    <s v="Shiv"/>
    <x v="344"/>
    <n v="16.731678977508523"/>
    <n v="0"/>
    <x v="4"/>
    <s v="https://www.strava.com/activities/354921512"/>
    <d v="1899-12-30T06:41:38"/>
    <d v="1899-12-30T03:20:49"/>
    <d v="1899-12-30T01:33:57"/>
    <d v="1899-12-30T02:26:21"/>
    <d v="1899-12-30T00:46:59"/>
    <d v="1899-12-30T01:13:11"/>
    <n v="286"/>
    <x v="14"/>
    <x v="0"/>
    <n v="201507"/>
    <n v="31"/>
    <n v="0"/>
    <n v="26"/>
  </r>
  <r>
    <d v="2015-07-26T00:00:00"/>
    <d v="2015-07-26T00:00:00"/>
    <x v="4"/>
    <n v="1"/>
    <n v="0"/>
    <n v="8"/>
    <n v="41"/>
    <d v="1899-12-30T00:08:41"/>
    <d v="1899-12-30T00:08:41"/>
    <s v="t2"/>
    <x v="344"/>
    <n v="6.9097888675623853"/>
    <n v="0"/>
    <x v="4"/>
    <m/>
    <d v="1899-12-30T00:00:00"/>
    <d v="1899-12-30T00:00:00"/>
    <d v="1899-12-30T03:47:30"/>
    <d v="1899-12-30T04:39:54"/>
    <d v="1899-12-30T01:53:45"/>
    <d v="1899-12-30T02:19:57"/>
    <n v="764"/>
    <x v="14"/>
    <x v="0"/>
    <n v="201507"/>
    <n v="31"/>
    <n v="0"/>
    <n v="26"/>
  </r>
  <r>
    <d v="2015-07-26T00:00:00"/>
    <d v="2015-07-26T00:00:00"/>
    <x v="8"/>
    <n v="1"/>
    <n v="0"/>
    <n v="11"/>
    <n v="15"/>
    <d v="1899-12-30T00:11:15"/>
    <d v="1899-12-30T00:11:15"/>
    <s v="RedAdidas"/>
    <x v="344"/>
    <n v="5.3333333333333375"/>
    <n v="149"/>
    <x v="4"/>
    <m/>
    <d v="1899-12-30T00:00:00"/>
    <d v="1899-12-30T00:00:00"/>
    <d v="1899-12-30T04:54:45"/>
    <d v="1899-12-30T05:47:09"/>
    <d v="1899-12-30T02:27:22"/>
    <d v="1899-12-30T02:53:35"/>
    <n v="2168"/>
    <x v="14"/>
    <x v="0"/>
    <n v="201507"/>
    <n v="31"/>
    <n v="0"/>
    <n v="26"/>
  </r>
  <r>
    <d v="2015-07-26T00:00:00"/>
    <d v="2015-07-26T00:00:00"/>
    <x v="9"/>
    <n v="1"/>
    <n v="0"/>
    <n v="14"/>
    <n v="5"/>
    <d v="1899-12-30T00:14:05"/>
    <d v="1899-12-30T00:14:05"/>
    <s v="RedAdidas"/>
    <x v="344"/>
    <n v="4.2603550295858028"/>
    <n v="150"/>
    <x v="4"/>
    <m/>
    <d v="1899-12-30T00:00:00"/>
    <d v="1899-12-30T00:00:00"/>
    <d v="1899-12-30T06:08:59"/>
    <d v="1899-12-30T07:01:23"/>
    <d v="1899-12-30T03:04:29"/>
    <d v="1899-12-30T03:30:42"/>
    <n v="2642"/>
    <x v="14"/>
    <x v="0"/>
    <n v="201507"/>
    <n v="31"/>
    <n v="0"/>
    <n v="26"/>
  </r>
  <r>
    <d v="2015-07-26T00:00:00"/>
    <d v="2015-07-26T00:00:00"/>
    <x v="10"/>
    <n v="1"/>
    <n v="0"/>
    <n v="13"/>
    <n v="28"/>
    <d v="1899-12-30T00:13:28"/>
    <d v="1899-12-30T00:13:28"/>
    <s v="RedAdidas"/>
    <x v="344"/>
    <n v="4.4554455445544585"/>
    <n v="148"/>
    <x v="4"/>
    <m/>
    <d v="1899-12-30T00:00:00"/>
    <d v="1899-12-30T00:00:00"/>
    <d v="1899-12-30T05:52:50"/>
    <d v="1899-12-30T06:45:14"/>
    <d v="1899-12-30T02:56:25"/>
    <d v="1899-12-30T03:22:37"/>
    <n v="2603"/>
    <x v="14"/>
    <x v="0"/>
    <n v="201507"/>
    <n v="31"/>
    <n v="0"/>
    <n v="26"/>
  </r>
  <r>
    <d v="2015-07-26T00:00:00"/>
    <d v="2015-07-26T00:00:00"/>
    <x v="11"/>
    <n v="1"/>
    <n v="0"/>
    <n v="13"/>
    <n v="12"/>
    <d v="1899-12-30T00:13:12"/>
    <d v="1899-12-30T00:13:12"/>
    <s v="RedAdidas"/>
    <x v="344"/>
    <n v="4.5454545454545485"/>
    <n v="147"/>
    <x v="4"/>
    <m/>
    <d v="1899-12-30T00:00:00"/>
    <d v="1899-12-30T00:00:00"/>
    <d v="1899-12-30T05:45:50"/>
    <d v="1899-12-30T06:38:14"/>
    <d v="1899-12-30T02:52:55"/>
    <d v="1899-12-30T03:19:07"/>
    <n v="2577"/>
    <x v="14"/>
    <x v="0"/>
    <n v="201507"/>
    <n v="31"/>
    <n v="0"/>
    <n v="26"/>
  </r>
  <r>
    <d v="2015-07-26T00:00:00"/>
    <d v="2015-07-26T00:00:00"/>
    <x v="12"/>
    <n v="1"/>
    <n v="0"/>
    <n v="16"/>
    <n v="3"/>
    <d v="1899-12-30T00:16:03"/>
    <d v="1899-12-30T00:16:03"/>
    <s v="RedAdidas"/>
    <x v="344"/>
    <n v="3.7383177570093484"/>
    <n v="141"/>
    <x v="4"/>
    <m/>
    <d v="1899-12-30T00:00:00"/>
    <d v="1899-12-30T00:00:00"/>
    <d v="1899-12-30T07:00:31"/>
    <d v="1899-12-30T07:52:55"/>
    <d v="1899-12-30T03:30:15"/>
    <d v="1899-12-30T03:56:27"/>
    <n v="2715"/>
    <x v="14"/>
    <x v="0"/>
    <n v="201507"/>
    <n v="31"/>
    <n v="0"/>
    <n v="26"/>
  </r>
  <r>
    <d v="2015-07-26T00:00:00"/>
    <d v="2015-07-26T00:00:00"/>
    <x v="13"/>
    <n v="1"/>
    <n v="0"/>
    <n v="16"/>
    <n v="51"/>
    <d v="1899-12-30T00:16:51"/>
    <d v="1899-12-30T00:16:51"/>
    <s v="RedAdidas"/>
    <x v="344"/>
    <n v="3.5608308605341268"/>
    <n v="136"/>
    <x v="4"/>
    <m/>
    <d v="1899-12-30T00:00:00"/>
    <d v="1899-12-30T00:00:00"/>
    <d v="1899-12-30T07:21:28"/>
    <d v="1899-12-30T08:13:52"/>
    <d v="1899-12-30T03:40:44"/>
    <d v="1899-12-30T04:06:56"/>
    <n v="2724"/>
    <x v="14"/>
    <x v="0"/>
    <n v="201507"/>
    <n v="31"/>
    <n v="0"/>
    <n v="26"/>
  </r>
  <r>
    <d v="2015-07-26T00:00:00"/>
    <d v="2015-07-26T00:00:00"/>
    <x v="14"/>
    <n v="1"/>
    <n v="0"/>
    <n v="15"/>
    <n v="39"/>
    <d v="1899-12-30T00:15:39"/>
    <d v="1899-12-30T00:15:39"/>
    <s v="RedAdidas"/>
    <x v="344"/>
    <n v="3.8338658146964883"/>
    <n v="137"/>
    <x v="4"/>
    <m/>
    <d v="1899-12-30T00:00:00"/>
    <d v="1899-12-30T00:00:00"/>
    <d v="1899-12-30T06:50:02"/>
    <d v="1899-12-30T07:42:26"/>
    <d v="1899-12-30T03:25:01"/>
    <d v="1899-12-30T03:51:13"/>
    <n v="2703"/>
    <x v="14"/>
    <x v="0"/>
    <n v="201507"/>
    <n v="31"/>
    <n v="0"/>
    <n v="26"/>
  </r>
  <r>
    <d v="2015-07-26T00:00:00"/>
    <d v="2015-07-26T00:00:00"/>
    <x v="15"/>
    <n v="1"/>
    <n v="0"/>
    <n v="14"/>
    <n v="11"/>
    <d v="1899-12-30T00:14:11"/>
    <d v="1899-12-30T00:14:11"/>
    <s v="RedAdidas"/>
    <x v="344"/>
    <n v="4.2303172737955377"/>
    <n v="140"/>
    <x v="4"/>
    <m/>
    <d v="1899-12-30T00:00:00"/>
    <d v="1899-12-30T00:00:00"/>
    <d v="1899-12-30T06:11:36"/>
    <d v="1899-12-30T07:04:00"/>
    <d v="1899-12-30T03:05:48"/>
    <d v="1899-12-30T03:32:00"/>
    <n v="2647"/>
    <x v="14"/>
    <x v="0"/>
    <n v="201507"/>
    <n v="31"/>
    <n v="0"/>
    <n v="26"/>
  </r>
  <r>
    <d v="2015-07-26T00:00:00"/>
    <d v="2015-07-26T00:00:00"/>
    <x v="16"/>
    <n v="1"/>
    <n v="0"/>
    <n v="17"/>
    <n v="13"/>
    <d v="1899-12-30T00:17:13"/>
    <d v="1899-12-30T00:17:13"/>
    <s v="RedAdidas"/>
    <x v="344"/>
    <n v="3.4849951597289479"/>
    <n v="130"/>
    <x v="4"/>
    <m/>
    <d v="1899-12-30T00:00:00"/>
    <d v="1899-12-30T00:00:00"/>
    <d v="1899-12-30T07:31:05"/>
    <d v="1899-12-30T08:23:29"/>
    <d v="1899-12-30T03:45:32"/>
    <d v="1899-12-30T04:11:44"/>
    <n v="2731"/>
    <x v="14"/>
    <x v="0"/>
    <n v="201507"/>
    <n v="31"/>
    <n v="0"/>
    <n v="26"/>
  </r>
  <r>
    <d v="2015-07-26T00:00:00"/>
    <d v="2015-07-26T00:00:00"/>
    <x v="17"/>
    <n v="1"/>
    <n v="0"/>
    <n v="17"/>
    <n v="41"/>
    <d v="1899-12-30T00:17:41"/>
    <d v="1899-12-30T00:17:41"/>
    <s v="RedAdidas"/>
    <x v="344"/>
    <n v="3.3930254476908606"/>
    <n v="131"/>
    <x v="4"/>
    <m/>
    <d v="1899-12-30T00:00:00"/>
    <d v="1899-12-30T00:00:00"/>
    <d v="1899-12-30T07:43:18"/>
    <d v="1899-12-30T08:35:42"/>
    <d v="1899-12-30T03:51:39"/>
    <d v="1899-12-30T04:17:51"/>
    <n v="2735"/>
    <x v="14"/>
    <x v="0"/>
    <n v="201507"/>
    <n v="31"/>
    <n v="0"/>
    <n v="26"/>
  </r>
  <r>
    <d v="2015-07-26T00:00:00"/>
    <d v="2015-07-26T00:00:00"/>
    <x v="18"/>
    <n v="1"/>
    <n v="0"/>
    <n v="15"/>
    <n v="34"/>
    <d v="1899-12-30T00:15:34"/>
    <d v="1899-12-30T00:15:34"/>
    <s v="RedAdidas"/>
    <x v="344"/>
    <n v="3.8543897216274123"/>
    <n v="139"/>
    <x v="4"/>
    <m/>
    <d v="1899-12-30T00:00:00"/>
    <d v="1899-12-30T00:00:00"/>
    <d v="1899-12-30T06:47:51"/>
    <d v="1899-12-30T07:40:15"/>
    <d v="1899-12-30T03:23:55"/>
    <d v="1899-12-30T03:50:07"/>
    <n v="2699"/>
    <x v="14"/>
    <x v="0"/>
    <n v="201507"/>
    <n v="31"/>
    <n v="0"/>
    <n v="26"/>
  </r>
  <r>
    <d v="2015-07-26T00:00:00"/>
    <d v="2015-07-26T00:00:00"/>
    <x v="19"/>
    <n v="1"/>
    <n v="0"/>
    <n v="18"/>
    <n v="25"/>
    <d v="1899-12-30T00:18:25"/>
    <d v="1899-12-30T00:18:25"/>
    <s v="RedAdidas"/>
    <x v="344"/>
    <n v="3.2579185520362017"/>
    <n v="131"/>
    <x v="4"/>
    <m/>
    <d v="1899-12-30T00:00:00"/>
    <d v="1899-12-30T00:00:00"/>
    <d v="1899-12-30T08:02:31"/>
    <d v="1899-12-30T08:54:55"/>
    <d v="1899-12-30T04:01:15"/>
    <d v="1899-12-30T04:27:28"/>
    <n v="2737"/>
    <x v="14"/>
    <x v="0"/>
    <n v="201507"/>
    <n v="31"/>
    <n v="0"/>
    <n v="26"/>
  </r>
  <r>
    <d v="2015-07-26T00:00:00"/>
    <d v="2015-07-26T00:00:00"/>
    <x v="20"/>
    <n v="1"/>
    <n v="0"/>
    <n v="15"/>
    <n v="25"/>
    <d v="1899-12-30T00:15:25"/>
    <d v="1899-12-30T00:15:25"/>
    <s v="RedAdidas"/>
    <x v="344"/>
    <n v="3.8918918918918952"/>
    <n v="129"/>
    <x v="4"/>
    <m/>
    <d v="1899-12-30T00:00:00"/>
    <d v="1899-12-30T00:00:00"/>
    <d v="1899-12-30T06:43:55"/>
    <d v="1899-12-30T07:36:19"/>
    <d v="1899-12-30T03:21:57"/>
    <d v="1899-12-30T03:48:10"/>
    <n v="2691"/>
    <x v="14"/>
    <x v="0"/>
    <n v="201507"/>
    <n v="31"/>
    <n v="0"/>
    <n v="26"/>
  </r>
  <r>
    <d v="2015-07-26T00:00:00"/>
    <d v="2015-07-26T00:00:00"/>
    <x v="21"/>
    <n v="1"/>
    <n v="0"/>
    <n v="16"/>
    <n v="31"/>
    <d v="1899-12-30T00:16:31"/>
    <d v="1899-12-30T00:16:31"/>
    <s v="RedAdidas"/>
    <x v="344"/>
    <n v="3.6326942482341096"/>
    <n v="129"/>
    <x v="4"/>
    <m/>
    <d v="1899-12-30T00:00:00"/>
    <d v="1899-12-30T00:00:00"/>
    <d v="1899-12-30T07:12:44"/>
    <d v="1899-12-30T08:05:08"/>
    <d v="1899-12-30T03:36:22"/>
    <d v="1899-12-30T04:02:34"/>
    <n v="2721"/>
    <x v="14"/>
    <x v="0"/>
    <n v="201507"/>
    <n v="31"/>
    <n v="0"/>
    <n v="26"/>
  </r>
  <r>
    <d v="2015-07-26T00:00:00"/>
    <d v="2015-07-26T00:00:00"/>
    <x v="25"/>
    <n v="1"/>
    <n v="0"/>
    <n v="13"/>
    <n v="47"/>
    <d v="1899-12-30T00:13:47"/>
    <d v="1899-12-30T00:13:47"/>
    <s v="RedAdidas"/>
    <x v="344"/>
    <n v="4.3530834340991573"/>
    <n v="138"/>
    <x v="4"/>
    <m/>
    <d v="1899-12-30T00:00:00"/>
    <d v="1899-12-30T00:00:00"/>
    <d v="1899-12-30T06:01:07"/>
    <d v="1899-12-30T06:53:31"/>
    <d v="1899-12-30T03:00:34"/>
    <d v="1899-12-30T03:26:46"/>
    <n v="2620"/>
    <x v="14"/>
    <x v="0"/>
    <n v="201507"/>
    <n v="31"/>
    <n v="0"/>
    <n v="26"/>
  </r>
  <r>
    <d v="2015-07-26T00:00:00"/>
    <d v="2015-07-26T00:00:00"/>
    <x v="26"/>
    <n v="1"/>
    <n v="0"/>
    <n v="16"/>
    <n v="57"/>
    <d v="1899-12-30T00:16:57"/>
    <d v="1899-12-30T00:16:57"/>
    <s v="RedAdidas"/>
    <x v="344"/>
    <n v="3.5398230088495604"/>
    <n v="126"/>
    <x v="4"/>
    <m/>
    <d v="1899-12-30T00:00:00"/>
    <d v="1899-12-30T00:00:00"/>
    <d v="1899-12-30T07:24:05"/>
    <d v="1899-12-30T08:16:29"/>
    <d v="1899-12-30T03:42:03"/>
    <d v="1899-12-30T04:08:15"/>
    <n v="2727"/>
    <x v="14"/>
    <x v="0"/>
    <n v="201507"/>
    <n v="31"/>
    <n v="0"/>
    <n v="26"/>
  </r>
  <r>
    <d v="2015-07-26T00:00:00"/>
    <d v="2015-07-26T00:00:00"/>
    <x v="27"/>
    <n v="1"/>
    <n v="0"/>
    <n v="17"/>
    <n v="37"/>
    <d v="1899-12-30T00:17:37"/>
    <d v="1899-12-30T00:17:37"/>
    <s v="RedAdidas"/>
    <x v="344"/>
    <n v="3.4058656575212893"/>
    <n v="121"/>
    <x v="4"/>
    <m/>
    <d v="1899-12-30T00:00:00"/>
    <d v="1899-12-30T00:00:00"/>
    <d v="1899-12-30T07:41:33"/>
    <d v="1899-12-30T08:33:57"/>
    <d v="1899-12-30T03:50:47"/>
    <d v="1899-12-30T04:16:59"/>
    <n v="2734"/>
    <x v="14"/>
    <x v="0"/>
    <n v="201507"/>
    <n v="31"/>
    <n v="0"/>
    <n v="26"/>
  </r>
  <r>
    <d v="2015-07-26T00:00:00"/>
    <d v="2015-07-26T00:00:00"/>
    <x v="28"/>
    <n v="1"/>
    <n v="0"/>
    <n v="14"/>
    <n v="16"/>
    <d v="1899-12-30T00:14:16"/>
    <d v="1899-12-30T00:14:16"/>
    <s v="RedAdidas"/>
    <x v="344"/>
    <n v="4.2056074766355174"/>
    <n v="131"/>
    <x v="4"/>
    <m/>
    <d v="1899-12-30T00:00:00"/>
    <d v="1899-12-30T00:00:00"/>
    <d v="1899-12-30T06:13:47"/>
    <d v="1899-12-30T07:06:11"/>
    <d v="1899-12-30T03:06:54"/>
    <d v="1899-12-30T03:33:06"/>
    <n v="2652"/>
    <x v="14"/>
    <x v="0"/>
    <n v="201507"/>
    <n v="31"/>
    <n v="0"/>
    <n v="26"/>
  </r>
  <r>
    <d v="2015-07-26T00:00:00"/>
    <d v="2015-07-26T00:00:00"/>
    <x v="29"/>
    <n v="1"/>
    <n v="0"/>
    <n v="14"/>
    <n v="9"/>
    <d v="1899-12-30T00:14:09"/>
    <d v="1899-12-30T00:14:09"/>
    <s v="RedAdidas"/>
    <x v="344"/>
    <n v="4.2402826855123701"/>
    <n v="137"/>
    <x v="4"/>
    <m/>
    <d v="1899-12-30T00:00:00"/>
    <d v="1899-12-30T00:00:00"/>
    <d v="1899-12-30T06:10:44"/>
    <d v="1899-12-30T07:03:08"/>
    <d v="1899-12-30T03:05:22"/>
    <d v="1899-12-30T03:31:34"/>
    <n v="2645"/>
    <x v="14"/>
    <x v="0"/>
    <n v="201507"/>
    <n v="31"/>
    <n v="0"/>
    <n v="26"/>
  </r>
  <r>
    <d v="2015-07-26T00:00:00"/>
    <d v="2015-07-26T00:00:00"/>
    <x v="30"/>
    <n v="1"/>
    <n v="0"/>
    <n v="13"/>
    <n v="14"/>
    <d v="1899-12-30T00:13:14"/>
    <d v="1899-12-30T00:13:14"/>
    <s v="RedAdidas"/>
    <x v="344"/>
    <n v="4.5340050377833796"/>
    <n v="143"/>
    <x v="4"/>
    <m/>
    <d v="1899-12-30T00:00:00"/>
    <d v="1899-12-30T00:00:00"/>
    <d v="1899-12-30T05:46:43"/>
    <d v="1899-12-30T06:39:07"/>
    <d v="1899-12-30T02:53:21"/>
    <d v="1899-12-30T03:19:33"/>
    <n v="2580"/>
    <x v="14"/>
    <x v="0"/>
    <n v="201507"/>
    <n v="31"/>
    <n v="0"/>
    <n v="26"/>
  </r>
  <r>
    <d v="2015-07-26T00:00:00"/>
    <d v="2015-07-26T00:00:00"/>
    <x v="31"/>
    <n v="1"/>
    <n v="0"/>
    <n v="14"/>
    <n v="2"/>
    <d v="1899-12-30T00:14:02"/>
    <d v="1899-12-30T00:14:02"/>
    <s v="RedAdidas"/>
    <x v="344"/>
    <n v="4.2755344418052283"/>
    <n v="141"/>
    <x v="4"/>
    <m/>
    <d v="1899-12-30T00:00:00"/>
    <d v="1899-12-30T00:00:00"/>
    <d v="1899-12-30T06:07:40"/>
    <d v="1899-12-30T07:00:04"/>
    <d v="1899-12-30T03:03:50"/>
    <d v="1899-12-30T03:30:02"/>
    <n v="2635"/>
    <x v="14"/>
    <x v="0"/>
    <n v="201507"/>
    <n v="31"/>
    <n v="0"/>
    <n v="26"/>
  </r>
  <r>
    <d v="2015-07-26T00:00:00"/>
    <d v="2015-07-26T00:00:00"/>
    <x v="32"/>
    <n v="1"/>
    <n v="0"/>
    <n v="15"/>
    <n v="44"/>
    <d v="1899-12-30T00:15:44"/>
    <d v="1899-12-30T00:15:44"/>
    <s v="RedAdidas"/>
    <x v="344"/>
    <n v="3.8135593220339019"/>
    <n v="133"/>
    <x v="4"/>
    <m/>
    <d v="1899-12-30T00:00:00"/>
    <d v="1899-12-30T00:00:00"/>
    <d v="1899-12-30T06:52:13"/>
    <d v="1899-12-30T07:44:37"/>
    <d v="1899-12-30T03:26:06"/>
    <d v="1899-12-30T03:52:18"/>
    <n v="2705"/>
    <x v="14"/>
    <x v="0"/>
    <n v="201507"/>
    <n v="31"/>
    <n v="0"/>
    <n v="26"/>
  </r>
  <r>
    <d v="2015-07-26T00:00:00"/>
    <d v="2015-07-26T00:00:00"/>
    <x v="33"/>
    <n v="1"/>
    <n v="0"/>
    <n v="15"/>
    <n v="27"/>
    <d v="1899-12-30T00:15:27"/>
    <d v="1899-12-30T00:15:27"/>
    <s v="RedAdidas"/>
    <x v="344"/>
    <n v="3.8834951456310711"/>
    <n v="136"/>
    <x v="4"/>
    <m/>
    <d v="1899-12-30T00:00:00"/>
    <d v="1899-12-30T00:00:00"/>
    <d v="1899-12-30T06:44:47"/>
    <d v="1899-12-30T07:37:11"/>
    <d v="1899-12-30T03:22:24"/>
    <d v="1899-12-30T03:48:36"/>
    <n v="2694"/>
    <x v="14"/>
    <x v="0"/>
    <n v="201507"/>
    <n v="31"/>
    <n v="0"/>
    <n v="26"/>
  </r>
  <r>
    <d v="2015-07-26T00:00:00"/>
    <d v="2015-07-26T00:00:00"/>
    <x v="34"/>
    <n v="1"/>
    <n v="0"/>
    <n v="15"/>
    <n v="6"/>
    <d v="1899-12-30T00:15:06"/>
    <d v="1899-12-30T00:15:06"/>
    <s v="RedAdidas"/>
    <x v="344"/>
    <n v="3.9735099337748374"/>
    <n v="138"/>
    <x v="4"/>
    <m/>
    <d v="1899-12-30T00:00:00"/>
    <d v="1899-12-30T00:00:00"/>
    <d v="1899-12-30T06:35:37"/>
    <d v="1899-12-30T07:28:01"/>
    <d v="1899-12-30T03:17:49"/>
    <d v="1899-12-30T03:44:01"/>
    <n v="2680"/>
    <x v="14"/>
    <x v="0"/>
    <n v="201507"/>
    <n v="31"/>
    <n v="0"/>
    <n v="26"/>
  </r>
  <r>
    <d v="2015-07-26T00:00:00"/>
    <d v="2015-07-26T00:00:00"/>
    <x v="35"/>
    <n v="1"/>
    <n v="0"/>
    <n v="15"/>
    <n v="58"/>
    <d v="1899-12-30T00:15:58"/>
    <d v="1899-12-30T00:15:58"/>
    <s v="RedAdidas"/>
    <x v="344"/>
    <n v="3.7578288100208792"/>
    <n v="137"/>
    <x v="4"/>
    <m/>
    <d v="1899-12-30T00:00:00"/>
    <d v="1899-12-30T00:00:00"/>
    <d v="1899-12-30T06:58:20"/>
    <d v="1899-12-30T07:50:44"/>
    <d v="1899-12-30T03:29:10"/>
    <d v="1899-12-30T03:55:22"/>
    <n v="2712"/>
    <x v="14"/>
    <x v="0"/>
    <n v="201507"/>
    <n v="31"/>
    <n v="0"/>
    <n v="26"/>
  </r>
  <r>
    <d v="2015-07-26T00:00:00"/>
    <d v="2015-07-26T00:00:00"/>
    <x v="36"/>
    <n v="1"/>
    <n v="0"/>
    <n v="14"/>
    <n v="2"/>
    <d v="1899-12-30T00:14:02"/>
    <d v="1899-12-30T00:14:02"/>
    <s v="RedAdidas"/>
    <x v="344"/>
    <n v="4.2755344418052283"/>
    <n v="136"/>
    <x v="4"/>
    <m/>
    <d v="1899-12-30T00:00:00"/>
    <d v="1899-12-30T00:00:00"/>
    <d v="1899-12-30T06:07:40"/>
    <d v="1899-12-30T07:00:04"/>
    <d v="1899-12-30T03:03:50"/>
    <d v="1899-12-30T03:30:02"/>
    <n v="2635"/>
    <x v="14"/>
    <x v="0"/>
    <n v="201507"/>
    <n v="31"/>
    <n v="0"/>
    <n v="26"/>
  </r>
  <r>
    <d v="2015-07-26T00:00:00"/>
    <d v="2015-07-26T00:00:00"/>
    <x v="2"/>
    <n v="26.2"/>
    <n v="6"/>
    <n v="38"/>
    <n v="24"/>
    <d v="1899-12-30T06:38:24"/>
    <d v="1899-12-30T00:15:12"/>
    <s v="RedAdidas"/>
    <x v="344"/>
    <n v="3.9457831325301234"/>
    <n v="136"/>
    <x v="4"/>
    <s v="https://www.strava.com/activities/354921473"/>
    <d v="1899-12-30T06:38:24"/>
    <d v="1899-12-30T03:19:12"/>
    <d v="1899-12-30T06:38:24"/>
    <d v="1899-12-30T07:30:48"/>
    <d v="1899-12-30T03:19:12"/>
    <d v="1899-12-30T03:45:24"/>
    <n v="2684"/>
    <x v="14"/>
    <x v="0"/>
    <n v="201507"/>
    <n v="31"/>
    <n v="0"/>
    <n v="26"/>
  </r>
  <r>
    <d v="2015-07-31T00:00:00"/>
    <d v="2015-07-31T00:00:00"/>
    <x v="1"/>
    <n v="10"/>
    <n v="0"/>
    <n v="28"/>
    <n v="10"/>
    <d v="1899-12-30T00:28:10"/>
    <d v="1899-12-30T00:02:49"/>
    <s v="Shiv"/>
    <x v="32"/>
    <n v="21.301775147929011"/>
    <n v="0"/>
    <x v="22"/>
    <s v="https://www.strava.com/activities/358292762"/>
    <d v="1899-12-30T05:15:28"/>
    <d v="1899-12-30T02:37:44"/>
    <d v="1899-12-30T01:13:48"/>
    <d v="1899-12-30T02:06:12"/>
    <d v="1899-12-30T00:36:54"/>
    <d v="1899-12-30T01:03:06"/>
    <n v="124"/>
    <x v="14"/>
    <x v="0"/>
    <n v="201507"/>
    <n v="31"/>
    <n v="4"/>
    <n v="31"/>
  </r>
  <r>
    <d v="2015-08-03T00:00:00"/>
    <d v="2015-08-03T00:00:00"/>
    <x v="1"/>
    <n v="1.3"/>
    <n v="0"/>
    <n v="15"/>
    <n v="40"/>
    <d v="1899-12-30T00:15:40"/>
    <d v="1899-12-30T00:12:03"/>
    <s v="MV"/>
    <x v="480"/>
    <n v="4.978723404255323"/>
    <n v="0"/>
    <x v="4"/>
    <m/>
    <d v="1899-12-30T22:29:45"/>
    <d v="1899-12-30T11:14:52"/>
    <d v="1899-12-30T05:15:45"/>
    <d v="1899-12-30T06:08:09"/>
    <d v="1899-12-30T02:37:52"/>
    <d v="1899-12-30T03:04:04"/>
    <n v="2439"/>
    <x v="14"/>
    <x v="4"/>
    <n v="201508"/>
    <n v="32"/>
    <n v="2"/>
    <n v="3"/>
  </r>
  <r>
    <d v="2015-08-04T00:00:00"/>
    <d v="2015-08-04T00:00:00"/>
    <x v="1"/>
    <n v="7"/>
    <n v="0"/>
    <n v="45"/>
    <n v="18"/>
    <d v="1899-12-30T00:45:18"/>
    <d v="1899-12-30T00:06:28"/>
    <s v="MV"/>
    <x v="481"/>
    <n v="9.2715231788079553"/>
    <n v="0"/>
    <x v="4"/>
    <m/>
    <d v="1899-12-30T12:04:48"/>
    <d v="1899-12-30T06:02:24"/>
    <d v="1899-12-30T02:49:33"/>
    <d v="1899-12-30T03:41:57"/>
    <d v="1899-12-30T01:24:47"/>
    <d v="1899-12-30T01:50:59"/>
    <n v="695"/>
    <x v="14"/>
    <x v="4"/>
    <n v="201508"/>
    <n v="32"/>
    <n v="0"/>
    <n v="4"/>
  </r>
  <r>
    <d v="2015-08-05T00:00:00"/>
    <d v="2015-08-05T00:00:00"/>
    <x v="1"/>
    <n v="4.7"/>
    <n v="0"/>
    <n v="41"/>
    <n v="5"/>
    <d v="1899-12-30T00:41:05"/>
    <d v="1899-12-30T00:08:44"/>
    <s v="MV"/>
    <x v="482"/>
    <n v="6.8640973630831699"/>
    <n v="0"/>
    <x v="4"/>
    <m/>
    <d v="1899-12-30T16:19:00"/>
    <d v="1899-12-30T08:09:30"/>
    <d v="1899-12-30T03:49:01"/>
    <d v="1899-12-30T04:41:25"/>
    <d v="1899-12-30T01:54:31"/>
    <d v="1899-12-30T02:20:43"/>
    <n v="772"/>
    <x v="14"/>
    <x v="4"/>
    <n v="201508"/>
    <n v="32"/>
    <n v="0"/>
    <n v="5"/>
  </r>
  <r>
    <d v="2015-08-05T00:00:00"/>
    <d v="2015-08-05T00:00:00"/>
    <x v="1"/>
    <n v="4.7"/>
    <n v="0"/>
    <n v="39"/>
    <n v="14"/>
    <d v="1899-12-30T00:39:14"/>
    <d v="1899-12-30T00:08:21"/>
    <s v="MV"/>
    <x v="483"/>
    <n v="7.1877655055225222"/>
    <n v="0"/>
    <x v="4"/>
    <m/>
    <d v="1899-12-30T15:34:55"/>
    <d v="1899-12-30T07:47:28"/>
    <d v="1899-12-30T03:38:42"/>
    <d v="1899-12-30T04:31:06"/>
    <d v="1899-12-30T01:49:21"/>
    <d v="1899-12-30T02:15:33"/>
    <n v="729"/>
    <x v="14"/>
    <x v="4"/>
    <n v="201508"/>
    <n v="32"/>
    <n v="0"/>
    <n v="5"/>
  </r>
  <r>
    <d v="2015-08-06T00:00:00"/>
    <d v="2015-08-06T00:00:00"/>
    <x v="2"/>
    <n v="4.3"/>
    <n v="0"/>
    <n v="48"/>
    <n v="12"/>
    <d v="1899-12-30T00:48:12"/>
    <d v="1899-12-30T00:11:13"/>
    <s v="RedAdidas"/>
    <x v="481"/>
    <n v="5.3526970954356887"/>
    <n v="0"/>
    <x v="4"/>
    <m/>
    <d v="1899-12-30T04:53:41"/>
    <d v="1899-12-30T02:26:51"/>
    <d v="1899-12-30T04:53:41"/>
    <d v="1899-12-30T05:46:05"/>
    <d v="1899-12-30T02:26:51"/>
    <d v="1899-12-30T02:53:03"/>
    <n v="2158"/>
    <x v="14"/>
    <x v="4"/>
    <n v="201508"/>
    <n v="32"/>
    <n v="0"/>
    <n v="6"/>
  </r>
  <r>
    <d v="2015-08-08T00:00:00"/>
    <d v="2015-08-08T00:00:00"/>
    <x v="1"/>
    <n v="8"/>
    <n v="0"/>
    <n v="41"/>
    <n v="55"/>
    <d v="1899-12-30T00:41:55"/>
    <d v="1899-12-30T00:05:14"/>
    <s v="MV"/>
    <x v="484"/>
    <n v="11.451292246520884"/>
    <n v="0"/>
    <x v="4"/>
    <m/>
    <d v="1899-12-30T09:46:50"/>
    <d v="1899-12-30T04:53:25"/>
    <d v="1899-12-30T02:17:17"/>
    <d v="1899-12-30T03:09:41"/>
    <d v="1899-12-30T01:08:38"/>
    <d v="1899-12-30T01:34:50"/>
    <n v="667"/>
    <x v="14"/>
    <x v="4"/>
    <n v="201508"/>
    <n v="32"/>
    <n v="1"/>
    <n v="8"/>
  </r>
  <r>
    <d v="2015-08-09T00:00:00"/>
    <d v="2015-08-09T00:00:00"/>
    <x v="2"/>
    <n v="4.5"/>
    <n v="0"/>
    <n v="51"/>
    <n v="55"/>
    <d v="1899-12-30T00:51:55"/>
    <d v="1899-12-30T00:11:32"/>
    <s v="RedAdidas"/>
    <x v="256"/>
    <n v="5.2006420545746428"/>
    <n v="0"/>
    <x v="4"/>
    <m/>
    <d v="1899-12-30T05:02:16"/>
    <d v="1899-12-30T02:31:08"/>
    <d v="1899-12-30T05:02:16"/>
    <d v="1899-12-30T05:54:40"/>
    <d v="1899-12-30T02:31:08"/>
    <d v="1899-12-30T02:57:20"/>
    <n v="2286"/>
    <x v="14"/>
    <x v="4"/>
    <n v="201508"/>
    <n v="33"/>
    <n v="0"/>
    <n v="9"/>
  </r>
  <r>
    <d v="2015-08-12T00:00:00"/>
    <d v="2015-08-12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d v="1899-12-30T05:14:24"/>
    <d v="1899-12-30T06:06:48"/>
    <d v="1899-12-30T02:37:12"/>
    <d v="1899-12-30T03:03:24"/>
    <n v="2418"/>
    <x v="14"/>
    <x v="4"/>
    <n v="201508"/>
    <n v="33"/>
    <n v="2"/>
    <n v="12"/>
  </r>
  <r>
    <d v="2015-08-14T00:00:00"/>
    <d v="2015-08-14T00:00:00"/>
    <x v="2"/>
    <n v="5"/>
    <n v="1"/>
    <n v="1"/>
    <n v="6"/>
    <d v="1899-12-30T01:01:06"/>
    <d v="1899-12-30T00:12:13"/>
    <s v="Cascadia"/>
    <x v="485"/>
    <n v="4.9099836333878928"/>
    <n v="0"/>
    <x v="4"/>
    <m/>
    <d v="1899-12-30T05:20:10"/>
    <d v="1899-12-30T02:40:05"/>
    <d v="1899-12-30T05:20:10"/>
    <d v="1899-12-30T06:12:34"/>
    <d v="1899-12-30T02:40:05"/>
    <d v="1899-12-30T03:06:17"/>
    <n v="2471"/>
    <x v="14"/>
    <x v="4"/>
    <n v="201508"/>
    <n v="33"/>
    <n v="1"/>
    <n v="14"/>
  </r>
  <r>
    <d v="2015-08-16T00:00:00"/>
    <d v="2015-08-16T00:00:00"/>
    <x v="1"/>
    <n v="17.3"/>
    <n v="1"/>
    <n v="31"/>
    <n v="14"/>
    <d v="1899-12-30T01:31:14"/>
    <d v="1899-12-30T00:05:16"/>
    <s v="Shiv"/>
    <x v="17"/>
    <n v="11.377420533430772"/>
    <n v="0"/>
    <x v="4"/>
    <m/>
    <d v="1899-12-30T09:50:39"/>
    <d v="1899-12-30T04:55:19"/>
    <d v="1899-12-30T02:18:10"/>
    <d v="1899-12-30T03:10:34"/>
    <d v="1899-12-30T01:09:05"/>
    <d v="1899-12-30T01:35:17"/>
    <n v="668"/>
    <x v="14"/>
    <x v="4"/>
    <n v="201508"/>
    <n v="34"/>
    <n v="1"/>
    <n v="16"/>
  </r>
  <r>
    <d v="2015-08-18T00:00:00"/>
    <d v="2015-08-18T00:00:00"/>
    <x v="2"/>
    <n v="3"/>
    <n v="0"/>
    <n v="38"/>
    <n v="21"/>
    <d v="1899-12-30T00:38:21"/>
    <d v="1899-12-30T00:12:47"/>
    <s v="Adidas"/>
    <x v="274"/>
    <n v="4.6936114732724938"/>
    <n v="0"/>
    <x v="13"/>
    <m/>
    <d v="1899-12-30T05:34:55"/>
    <d v="1899-12-30T02:47:28"/>
    <d v="1899-12-30T05:34:55"/>
    <d v="1899-12-30T06:27:19"/>
    <d v="1899-12-30T02:47:28"/>
    <d v="1899-12-30T03:13:40"/>
    <n v="2543"/>
    <x v="14"/>
    <x v="4"/>
    <n v="201508"/>
    <n v="34"/>
    <n v="1"/>
    <n v="18"/>
  </r>
  <r>
    <d v="2015-08-19T00:00:00"/>
    <d v="2015-08-19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d v="1899-12-30T01:18:36"/>
    <d v="1899-12-30T02:11:00"/>
    <d v="1899-12-30T00:39:18"/>
    <d v="1899-12-30T01:05:30"/>
    <n v="173"/>
    <x v="14"/>
    <x v="4"/>
    <n v="201508"/>
    <n v="34"/>
    <n v="0"/>
    <n v="19"/>
  </r>
  <r>
    <d v="2015-08-20T00:00:00"/>
    <d v="2015-08-20T00:00:00"/>
    <x v="2"/>
    <n v="2.5"/>
    <n v="0"/>
    <n v="30"/>
    <n v="28"/>
    <d v="1899-12-30T00:30:28"/>
    <d v="1899-12-30T00:12:11"/>
    <s v="YNHH"/>
    <x v="274"/>
    <n v="4.9234135667396108"/>
    <n v="0"/>
    <x v="13"/>
    <m/>
    <d v="1899-12-30T05:19:17"/>
    <d v="1899-12-30T02:39:39"/>
    <d v="1899-12-30T05:19:17"/>
    <d v="1899-12-30T06:11:41"/>
    <d v="1899-12-30T02:39:39"/>
    <d v="1899-12-30T03:05:51"/>
    <n v="2466"/>
    <x v="14"/>
    <x v="4"/>
    <n v="201508"/>
    <n v="34"/>
    <n v="0"/>
    <n v="20"/>
  </r>
  <r>
    <d v="2015-08-21T00:00:00"/>
    <d v="2015-08-21T00:00:00"/>
    <x v="2"/>
    <n v="3"/>
    <n v="0"/>
    <n v="43"/>
    <n v="33"/>
    <d v="1899-12-30T00:43:33"/>
    <d v="1899-12-30T00:14:31"/>
    <s v="Cascadia"/>
    <x v="486"/>
    <n v="4.1331802525832408"/>
    <n v="153"/>
    <x v="4"/>
    <s v="https://www.strava.com/activities/374172566"/>
    <d v="1899-12-30T06:20:20"/>
    <d v="1899-12-30T03:10:10"/>
    <d v="1899-12-30T06:20:20"/>
    <d v="1899-12-30T07:12:44"/>
    <d v="1899-12-30T03:10:10"/>
    <d v="1899-12-30T03:36:22"/>
    <n v="2661"/>
    <x v="14"/>
    <x v="4"/>
    <n v="201508"/>
    <n v="34"/>
    <n v="0"/>
    <n v="21"/>
  </r>
  <r>
    <d v="2015-08-23T00:00:00"/>
    <d v="2015-08-23T00:00:00"/>
    <x v="2"/>
    <n v="7.5"/>
    <n v="1"/>
    <n v="59"/>
    <n v="38"/>
    <d v="1899-12-30T01:59:38"/>
    <d v="1899-12-30T00:15:57"/>
    <s v="TrailAdidas"/>
    <x v="487"/>
    <n v="3.7614934522151051"/>
    <n v="0"/>
    <x v="4"/>
    <s v="https://www.strava.com/activities/375664772"/>
    <d v="1899-12-30T06:57:55"/>
    <d v="1899-12-30T03:28:58"/>
    <d v="1899-12-30T06:57:55"/>
    <d v="1899-12-30T07:50:19"/>
    <d v="1899-12-30T03:28:58"/>
    <d v="1899-12-30T03:55:10"/>
    <n v="2711"/>
    <x v="14"/>
    <x v="4"/>
    <n v="201508"/>
    <n v="35"/>
    <n v="1"/>
    <n v="23"/>
  </r>
  <r>
    <d v="2015-08-24T00:00:00"/>
    <d v="2015-08-24T00:00:00"/>
    <x v="1"/>
    <n v="7.5"/>
    <n v="0"/>
    <n v="20"/>
    <n v="0"/>
    <d v="1899-12-30T00:20:00"/>
    <d v="1899-12-30T00:02:40"/>
    <s v="YNHH"/>
    <x v="303"/>
    <n v="22.500000000000018"/>
    <n v="0"/>
    <x v="13"/>
    <m/>
    <d v="1899-12-30T04:58:40"/>
    <d v="1899-12-30T02:29:20"/>
    <d v="1899-12-30T01:09:52"/>
    <d v="1899-12-30T02:02:16"/>
    <d v="1899-12-30T00:34:56"/>
    <d v="1899-12-30T01:01:08"/>
    <n v="69"/>
    <x v="14"/>
    <x v="4"/>
    <n v="201508"/>
    <n v="35"/>
    <n v="0"/>
    <n v="24"/>
  </r>
  <r>
    <d v="2015-08-24T00:00:00"/>
    <d v="2015-08-24T00:00:00"/>
    <x v="2"/>
    <n v="1"/>
    <n v="0"/>
    <n v="10"/>
    <n v="0"/>
    <d v="1899-12-30T00:10:00"/>
    <d v="1899-12-30T00:10:00"/>
    <s v="Adidas"/>
    <x v="274"/>
    <n v="6.0000000000000053"/>
    <n v="0"/>
    <x v="13"/>
    <m/>
    <d v="1899-12-30T04:22:00"/>
    <d v="1899-12-30T02:11:00"/>
    <d v="1899-12-30T04:22:00"/>
    <d v="1899-12-30T05:14:24"/>
    <d v="1899-12-30T02:11:00"/>
    <d v="1899-12-30T02:37:12"/>
    <n v="1404"/>
    <x v="14"/>
    <x v="4"/>
    <n v="201508"/>
    <n v="35"/>
    <n v="0"/>
    <n v="24"/>
  </r>
  <r>
    <d v="2015-08-25T00:00:00"/>
    <d v="2015-08-25T00:00:00"/>
    <x v="2"/>
    <n v="1.5"/>
    <n v="0"/>
    <n v="15"/>
    <n v="0"/>
    <d v="1899-12-30T00:15:00"/>
    <d v="1899-12-30T00:10:00"/>
    <s v="Adidas"/>
    <x v="274"/>
    <n v="6.0000000000000053"/>
    <n v="0"/>
    <x v="13"/>
    <m/>
    <d v="1899-12-30T04:22:00"/>
    <d v="1899-12-30T02:11:00"/>
    <d v="1899-12-30T04:22:00"/>
    <d v="1899-12-30T05:14:24"/>
    <d v="1899-12-30T02:11:00"/>
    <d v="1899-12-30T02:37:12"/>
    <n v="1404"/>
    <x v="14"/>
    <x v="4"/>
    <n v="201508"/>
    <n v="35"/>
    <n v="0"/>
    <n v="25"/>
  </r>
  <r>
    <d v="2015-08-27T00:00:00"/>
    <d v="2015-08-27T00:00:00"/>
    <x v="2"/>
    <n v="3.4"/>
    <n v="0"/>
    <n v="36"/>
    <n v="23"/>
    <d v="1899-12-30T00:36:23"/>
    <d v="1899-12-30T00:10:42"/>
    <s v="Adidas"/>
    <x v="488"/>
    <n v="5.6069628950984924"/>
    <n v="151"/>
    <x v="2"/>
    <s v="https://www.strava.com/activities/378665847"/>
    <d v="1899-12-30T04:40:22"/>
    <d v="1899-12-30T02:20:11"/>
    <d v="1899-12-30T04:40:22"/>
    <d v="1899-12-30T05:32:46"/>
    <d v="1899-12-30T02:20:11"/>
    <d v="1899-12-30T02:46:23"/>
    <n v="1889"/>
    <x v="14"/>
    <x v="4"/>
    <n v="201508"/>
    <n v="35"/>
    <n v="1"/>
    <n v="27"/>
  </r>
  <r>
    <d v="2015-08-28T00:00:00"/>
    <d v="2015-08-28T00:00:00"/>
    <x v="1"/>
    <n v="10.25"/>
    <n v="0"/>
    <n v="48"/>
    <n v="25"/>
    <d v="1899-12-30T00:48:25"/>
    <d v="1899-12-30T00:04:43"/>
    <s v="Shiv"/>
    <x v="17"/>
    <n v="12.702237521514641"/>
    <n v="0"/>
    <x v="14"/>
    <m/>
    <d v="1899-12-30T08:49:02"/>
    <d v="1899-12-30T04:24:31"/>
    <d v="1899-12-30T02:03:45"/>
    <d v="1899-12-30T02:56:09"/>
    <d v="1899-12-30T01:01:53"/>
    <d v="1899-12-30T01:28:05"/>
    <n v="628"/>
    <x v="14"/>
    <x v="4"/>
    <n v="201508"/>
    <n v="35"/>
    <n v="0"/>
    <n v="28"/>
  </r>
  <r>
    <d v="2015-08-28T00:00:00"/>
    <d v="2015-08-28T00:00:00"/>
    <x v="2"/>
    <n v="5"/>
    <n v="1"/>
    <n v="2"/>
    <n v="58"/>
    <d v="1899-12-30T01:02:58"/>
    <d v="1899-12-30T00:12:36"/>
    <s v="Cascadia"/>
    <x v="489"/>
    <n v="4.7644256220222374"/>
    <n v="0"/>
    <x v="14"/>
    <m/>
    <d v="1899-12-30T05:29:57"/>
    <d v="1899-12-30T02:44:58"/>
    <d v="1899-12-30T05:29:57"/>
    <d v="1899-12-30T06:22:21"/>
    <d v="1899-12-30T02:44:58"/>
    <d v="1899-12-30T03:11:10"/>
    <n v="2525"/>
    <x v="14"/>
    <x v="4"/>
    <n v="201508"/>
    <n v="35"/>
    <n v="0"/>
    <n v="28"/>
  </r>
  <r>
    <d v="2015-08-30T00:00:00"/>
    <d v="2015-08-30T00:00:00"/>
    <x v="2"/>
    <n v="14"/>
    <n v="3"/>
    <n v="1"/>
    <n v="5"/>
    <d v="1899-12-30T03:01:05"/>
    <d v="1899-12-30T00:12:56"/>
    <s v="A21didas"/>
    <x v="490"/>
    <n v="4.6387482742751986"/>
    <n v="0"/>
    <x v="4"/>
    <s v="https://www.strava.com/activities/380933738"/>
    <d v="1899-12-30T05:38:53"/>
    <d v="1899-12-30T02:49:27"/>
    <d v="1899-12-30T05:38:53"/>
    <d v="1899-12-30T06:31:17"/>
    <d v="1899-12-30T02:49:27"/>
    <d v="1899-12-30T03:15:39"/>
    <n v="2559"/>
    <x v="14"/>
    <x v="4"/>
    <n v="201508"/>
    <n v="36"/>
    <n v="1"/>
    <n v="30"/>
  </r>
  <r>
    <d v="2015-09-01T00:00:00"/>
    <d v="2015-09-01T00:00:00"/>
    <x v="2"/>
    <n v="3.1"/>
    <n v="0"/>
    <n v="33"/>
    <n v="1"/>
    <d v="1899-12-30T00:33:01"/>
    <d v="1899-12-30T00:10:39"/>
    <s v="Adidas"/>
    <x v="491"/>
    <n v="5.633518425037864"/>
    <n v="0"/>
    <x v="4"/>
    <m/>
    <d v="1899-12-30T04:39:03"/>
    <d v="1899-12-30T02:19:31"/>
    <d v="1899-12-30T04:39:03"/>
    <d v="1899-12-30T05:31:27"/>
    <d v="1899-12-30T02:19:31"/>
    <d v="1899-12-30T02:45:43"/>
    <n v="1864"/>
    <x v="14"/>
    <x v="5"/>
    <n v="201509"/>
    <n v="36"/>
    <n v="1"/>
    <n v="1"/>
  </r>
  <r>
    <d v="2015-09-02T00:00:00"/>
    <d v="2015-09-02T00:00:00"/>
    <x v="2"/>
    <n v="3"/>
    <n v="0"/>
    <n v="35"/>
    <n v="6"/>
    <d v="1899-12-30T00:35:06"/>
    <d v="1899-12-30T00:11:42"/>
    <s v="Adidas"/>
    <x v="274"/>
    <n v="5.1282051282051313"/>
    <n v="0"/>
    <x v="13"/>
    <m/>
    <d v="1899-12-30T05:06:32"/>
    <d v="1899-12-30T02:33:16"/>
    <d v="1899-12-30T05:06:32"/>
    <d v="1899-12-30T05:58:56"/>
    <d v="1899-12-30T02:33:16"/>
    <d v="1899-12-30T02:59:28"/>
    <n v="2330"/>
    <x v="14"/>
    <x v="5"/>
    <n v="201509"/>
    <n v="36"/>
    <n v="0"/>
    <n v="2"/>
  </r>
  <r>
    <d v="2015-09-06T00:00:00"/>
    <d v="2015-09-06T00:00:00"/>
    <x v="2"/>
    <n v="16"/>
    <n v="3"/>
    <n v="59"/>
    <n v="14"/>
    <d v="1899-12-30T03:59:14"/>
    <d v="1899-12-30T00:14:57"/>
    <s v="A21didas"/>
    <x v="492"/>
    <n v="4.0128187264873931"/>
    <n v="0"/>
    <x v="4"/>
    <m/>
    <d v="1899-12-30T06:31:45"/>
    <d v="1899-12-30T03:15:52"/>
    <d v="1899-12-30T06:31:45"/>
    <d v="1899-12-30T07:24:09"/>
    <d v="1899-12-30T03:15:52"/>
    <d v="1899-12-30T03:42:04"/>
    <n v="2674"/>
    <x v="14"/>
    <x v="5"/>
    <n v="201509"/>
    <n v="37"/>
    <n v="3"/>
    <n v="6"/>
  </r>
  <r>
    <d v="2015-09-07T00:00:00"/>
    <d v="2015-09-07T00:00:00"/>
    <x v="2"/>
    <n v="3.1"/>
    <n v="0"/>
    <n v="29"/>
    <n v="32"/>
    <d v="1899-12-30T00:29:32"/>
    <d v="1899-12-30T00:09:32"/>
    <s v="A21didas"/>
    <x v="112"/>
    <n v="6.2979683972912017"/>
    <n v="0"/>
    <x v="4"/>
    <m/>
    <d v="1899-12-30T04:09:36"/>
    <d v="1899-12-30T02:04:48"/>
    <d v="1899-12-30T04:09:36"/>
    <d v="1899-12-30T05:02:00"/>
    <d v="1899-12-30T02:04:48"/>
    <d v="1899-12-30T02:31:00"/>
    <n v="1050"/>
    <x v="14"/>
    <x v="5"/>
    <n v="201509"/>
    <n v="37"/>
    <n v="0"/>
    <n v="7"/>
  </r>
  <r>
    <d v="2015-09-08T00:00:00"/>
    <d v="2015-09-08T00:00:00"/>
    <x v="1"/>
    <n v="10"/>
    <n v="0"/>
    <n v="28"/>
    <n v="30"/>
    <d v="1899-12-30T00:28:30"/>
    <d v="1899-12-30T00:02:51"/>
    <s v="Adidas"/>
    <x v="303"/>
    <n v="21.052631578947388"/>
    <n v="0"/>
    <x v="13"/>
    <m/>
    <d v="1899-12-30T05:19:12"/>
    <d v="1899-12-30T02:39:36"/>
    <d v="1899-12-30T01:14:40"/>
    <d v="1899-12-30T02:07:04"/>
    <d v="1899-12-30T00:37:20"/>
    <d v="1899-12-30T01:03:32"/>
    <n v="133"/>
    <x v="14"/>
    <x v="5"/>
    <n v="201509"/>
    <n v="37"/>
    <n v="0"/>
    <n v="8"/>
  </r>
  <r>
    <d v="2015-09-09T00:00:00"/>
    <d v="2015-09-09T00:00:00"/>
    <x v="2"/>
    <n v="4.4000000000000004"/>
    <n v="0"/>
    <n v="45"/>
    <n v="0"/>
    <d v="1899-12-30T00:45:00"/>
    <d v="1899-12-30T00:10:14"/>
    <s v="RedAdidas"/>
    <x v="2"/>
    <n v="5.8666666666666716"/>
    <n v="0"/>
    <x v="13"/>
    <m/>
    <d v="1899-12-30T04:27:57"/>
    <d v="1899-12-30T02:13:59"/>
    <d v="1899-12-30T04:27:57"/>
    <d v="1899-12-30T05:20:21"/>
    <d v="1899-12-30T02:13:59"/>
    <d v="1899-12-30T02:40:11"/>
    <n v="1580"/>
    <x v="14"/>
    <x v="5"/>
    <n v="201509"/>
    <n v="37"/>
    <n v="0"/>
    <n v="9"/>
  </r>
  <r>
    <d v="2015-09-11T00:00:00"/>
    <d v="2015-09-11T00:00:00"/>
    <x v="2"/>
    <n v="3.2"/>
    <n v="0"/>
    <n v="52"/>
    <n v="9"/>
    <d v="1899-12-30T00:52:09"/>
    <d v="1899-12-30T00:16:18"/>
    <s v="A21didas"/>
    <x v="493"/>
    <n v="3.6816874400767046"/>
    <n v="0"/>
    <x v="4"/>
    <m/>
    <d v="1899-12-30T07:06:59"/>
    <d v="1899-12-30T03:33:29"/>
    <d v="1899-12-30T07:06:59"/>
    <d v="1899-12-30T07:59:23"/>
    <d v="1899-12-30T03:33:29"/>
    <d v="1899-12-30T03:59:41"/>
    <n v="2717"/>
    <x v="14"/>
    <x v="5"/>
    <n v="201509"/>
    <n v="37"/>
    <n v="1"/>
    <n v="11"/>
  </r>
  <r>
    <d v="2015-09-13T00:00:00"/>
    <d v="2015-09-13T00:00:00"/>
    <x v="2"/>
    <n v="13.8"/>
    <n v="3"/>
    <n v="14"/>
    <n v="46"/>
    <d v="1899-12-30T03:14:46"/>
    <d v="1899-12-30T00:14:07"/>
    <s v="A21didas"/>
    <x v="494"/>
    <n v="4.2512408009584162"/>
    <n v="0"/>
    <x v="4"/>
    <m/>
    <d v="1899-12-30T06:09:46"/>
    <d v="1899-12-30T03:04:53"/>
    <d v="1899-12-30T06:09:46"/>
    <d v="1899-12-30T07:02:10"/>
    <d v="1899-12-30T03:04:53"/>
    <d v="1899-12-30T03:31:05"/>
    <n v="2644"/>
    <x v="14"/>
    <x v="5"/>
    <n v="201509"/>
    <n v="38"/>
    <n v="1"/>
    <n v="13"/>
  </r>
  <r>
    <d v="2015-09-18T00:00:00"/>
    <d v="2015-09-18T00:00:00"/>
    <x v="2"/>
    <n v="5.75"/>
    <n v="1"/>
    <n v="16"/>
    <n v="42"/>
    <d v="1899-12-30T01:16:42"/>
    <d v="1899-12-30T00:13:20"/>
    <s v="A21didas"/>
    <x v="17"/>
    <n v="4.4980443285528064"/>
    <n v="0"/>
    <x v="0"/>
    <m/>
    <d v="1899-12-30T05:49:29"/>
    <d v="1899-12-30T02:54:45"/>
    <d v="1899-12-30T05:49:29"/>
    <d v="1899-12-30T06:41:53"/>
    <d v="1899-12-30T02:54:45"/>
    <d v="1899-12-30T03:20:57"/>
    <n v="2592"/>
    <x v="14"/>
    <x v="5"/>
    <n v="201509"/>
    <n v="38"/>
    <n v="4"/>
    <n v="18"/>
  </r>
  <r>
    <d v="2015-09-18T00:00:00"/>
    <d v="2015-09-18T00:00:00"/>
    <x v="2"/>
    <n v="3.3"/>
    <n v="0"/>
    <n v="52"/>
    <n v="45"/>
    <d v="1899-12-30T00:52:45"/>
    <d v="1899-12-30T00:15:59"/>
    <s v="Cascadia"/>
    <x v="493"/>
    <n v="3.7535545023696706"/>
    <n v="0"/>
    <x v="0"/>
    <m/>
    <d v="1899-12-30T06:58:48"/>
    <d v="1899-12-30T03:29:24"/>
    <d v="1899-12-30T06:58:48"/>
    <d v="1899-12-30T07:51:12"/>
    <d v="1899-12-30T03:29:24"/>
    <d v="1899-12-30T03:55:36"/>
    <n v="2714"/>
    <x v="14"/>
    <x v="5"/>
    <n v="201509"/>
    <n v="38"/>
    <n v="0"/>
    <n v="18"/>
  </r>
  <r>
    <d v="2015-09-20T00:00:00"/>
    <d v="2015-09-20T00:00:00"/>
    <x v="2"/>
    <n v="1.75"/>
    <n v="0"/>
    <n v="21"/>
    <n v="7"/>
    <d v="1899-12-30T00:21:07"/>
    <d v="1899-12-30T00:12:04"/>
    <s v="Cascadia"/>
    <x v="495"/>
    <n v="4.9723756906077385"/>
    <n v="0"/>
    <x v="0"/>
    <m/>
    <d v="1899-12-30T05:16:09"/>
    <d v="1899-12-30T02:38:04"/>
    <d v="1899-12-30T05:16:09"/>
    <d v="1899-12-30T06:08:33"/>
    <d v="1899-12-30T02:38:04"/>
    <d v="1899-12-30T03:04:16"/>
    <n v="2441"/>
    <x v="14"/>
    <x v="5"/>
    <n v="201509"/>
    <n v="39"/>
    <n v="1"/>
    <n v="20"/>
  </r>
  <r>
    <d v="2015-09-20T00:00:00"/>
    <d v="2015-09-20T00:00:00"/>
    <x v="2"/>
    <n v="10"/>
    <n v="2"/>
    <n v="44"/>
    <n v="56"/>
    <d v="1899-12-30T02:44:56"/>
    <d v="1899-12-30T00:16:30"/>
    <s v="Cascadia"/>
    <x v="496"/>
    <n v="3.637833468067909"/>
    <n v="0"/>
    <x v="0"/>
    <m/>
    <d v="1899-12-30T07:12:08"/>
    <d v="1899-12-30T03:36:04"/>
    <d v="1899-12-30T07:12:08"/>
    <d v="1899-12-30T08:04:32"/>
    <d v="1899-12-30T03:36:04"/>
    <d v="1899-12-30T04:02:16"/>
    <n v="2719"/>
    <x v="14"/>
    <x v="5"/>
    <n v="201509"/>
    <n v="39"/>
    <n v="0"/>
    <n v="20"/>
  </r>
  <r>
    <d v="2015-09-24T00:00:00"/>
    <d v="2015-09-24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d v="1899-12-30T05:14:24"/>
    <d v="1899-12-30T06:06:48"/>
    <d v="1899-12-30T02:37:12"/>
    <d v="1899-12-30T03:03:24"/>
    <n v="2418"/>
    <x v="14"/>
    <x v="5"/>
    <n v="201509"/>
    <n v="39"/>
    <n v="3"/>
    <n v="24"/>
  </r>
  <r>
    <d v="2015-09-25T00:00:00"/>
    <d v="2015-09-25T00:00:00"/>
    <x v="2"/>
    <n v="3"/>
    <n v="0"/>
    <n v="37"/>
    <n v="37"/>
    <d v="1899-12-30T00:37:37"/>
    <d v="1899-12-30T00:12:32"/>
    <s v="Cascadia"/>
    <x v="17"/>
    <n v="4.7851129818342981"/>
    <n v="0"/>
    <x v="0"/>
    <m/>
    <d v="1899-12-30T05:28:31"/>
    <d v="1899-12-30T02:44:16"/>
    <d v="1899-12-30T05:28:31"/>
    <d v="1899-12-30T06:20:55"/>
    <d v="1899-12-30T02:44:16"/>
    <d v="1899-12-30T03:10:28"/>
    <n v="2517"/>
    <x v="14"/>
    <x v="5"/>
    <n v="201509"/>
    <n v="39"/>
    <n v="0"/>
    <n v="25"/>
  </r>
  <r>
    <d v="2015-09-25T00:00:00"/>
    <d v="2015-09-25T00:00:00"/>
    <x v="2"/>
    <n v="5.5"/>
    <n v="1"/>
    <n v="16"/>
    <n v="9"/>
    <d v="1899-12-30T01:16:09"/>
    <d v="1899-12-30T00:13:51"/>
    <s v="Cascadia"/>
    <x v="497"/>
    <n v="4.3335521996060447"/>
    <n v="0"/>
    <x v="0"/>
    <m/>
    <d v="1899-12-30T06:02:45"/>
    <d v="1899-12-30T03:01:23"/>
    <d v="1899-12-30T06:02:45"/>
    <d v="1899-12-30T06:55:09"/>
    <d v="1899-12-30T03:01:23"/>
    <d v="1899-12-30T03:27:35"/>
    <n v="2622"/>
    <x v="14"/>
    <x v="5"/>
    <n v="201509"/>
    <n v="39"/>
    <n v="0"/>
    <n v="25"/>
  </r>
  <r>
    <d v="2015-09-27T00:00:00"/>
    <d v="2015-09-27T00:00:00"/>
    <x v="2"/>
    <n v="3.1"/>
    <n v="0"/>
    <n v="37"/>
    <n v="27"/>
    <d v="1899-12-30T00:37:27"/>
    <d v="1899-12-30T00:12:05"/>
    <s v="Cascadia"/>
    <x v="413"/>
    <n v="4.9666221628838487"/>
    <n v="0"/>
    <x v="0"/>
    <s v="Ran with Logan"/>
    <d v="1899-12-30T05:16:31"/>
    <d v="1899-12-30T02:38:15"/>
    <d v="1899-12-30T05:16:31"/>
    <d v="1899-12-30T06:08:55"/>
    <d v="1899-12-30T02:38:15"/>
    <d v="1899-12-30T03:04:27"/>
    <n v="2443"/>
    <x v="14"/>
    <x v="5"/>
    <n v="201509"/>
    <n v="40"/>
    <n v="1"/>
    <n v="27"/>
  </r>
  <r>
    <d v="2015-09-27T00:00:00"/>
    <d v="2015-09-27T00:00:00"/>
    <x v="2"/>
    <n v="9"/>
    <n v="2"/>
    <n v="19"/>
    <n v="30"/>
    <d v="1899-12-30T02:19:30"/>
    <d v="1899-12-30T00:15:30"/>
    <s v="Cascadia"/>
    <x v="17"/>
    <n v="3.8709677419354871"/>
    <n v="0"/>
    <x v="4"/>
    <m/>
    <d v="1899-12-30T06:46:06"/>
    <d v="1899-12-30T03:23:03"/>
    <d v="1899-12-30T06:46:06"/>
    <d v="1899-12-30T07:38:30"/>
    <d v="1899-12-30T03:23:03"/>
    <d v="1899-12-30T03:49:15"/>
    <n v="2697"/>
    <x v="14"/>
    <x v="5"/>
    <n v="201509"/>
    <n v="40"/>
    <n v="0"/>
    <n v="27"/>
  </r>
  <r>
    <d v="2015-09-28T00:00:00"/>
    <d v="2015-09-28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d v="1899-12-30T01:18:36"/>
    <d v="1899-12-30T02:11:00"/>
    <d v="1899-12-30T00:39:18"/>
    <d v="1899-12-30T01:05:30"/>
    <n v="173"/>
    <x v="14"/>
    <x v="5"/>
    <n v="201509"/>
    <n v="40"/>
    <n v="0"/>
    <n v="28"/>
  </r>
  <r>
    <d v="2015-10-01T00:00:00"/>
    <d v="2015-10-01T00:00:00"/>
    <x v="2"/>
    <n v="3.1"/>
    <n v="0"/>
    <n v="30"/>
    <n v="5"/>
    <d v="1899-12-30T00:30:05"/>
    <d v="1899-12-30T00:09:42"/>
    <s v="Adidas"/>
    <x v="274"/>
    <n v="6.1828254847645479"/>
    <n v="0"/>
    <x v="13"/>
    <m/>
    <d v="1899-12-30T04:14:15"/>
    <d v="1899-12-30T02:07:08"/>
    <d v="1899-12-30T04:14:15"/>
    <d v="1899-12-30T05:06:39"/>
    <d v="1899-12-30T02:07:08"/>
    <d v="1899-12-30T02:33:20"/>
    <n v="1176"/>
    <x v="14"/>
    <x v="6"/>
    <n v="201510"/>
    <n v="40"/>
    <n v="2"/>
    <n v="1"/>
  </r>
  <r>
    <d v="2015-10-04T00:00:00"/>
    <d v="2015-10-04T00:00:00"/>
    <x v="2"/>
    <n v="18.100000000000001"/>
    <n v="4"/>
    <n v="37"/>
    <n v="13"/>
    <d v="1899-12-30T04:37:13"/>
    <d v="1899-12-30T00:15:19"/>
    <s v="Cascadia"/>
    <x v="17"/>
    <n v="3.9175133770215869"/>
    <n v="0"/>
    <x v="6"/>
    <m/>
    <d v="1899-12-30T06:41:16"/>
    <d v="1899-12-30T03:20:38"/>
    <d v="1899-12-30T06:41:16"/>
    <d v="1899-12-30T07:33:41"/>
    <d v="1899-12-30T03:20:38"/>
    <d v="1899-12-30T03:46:50"/>
    <n v="2685"/>
    <x v="14"/>
    <x v="6"/>
    <n v="201510"/>
    <n v="41"/>
    <n v="2"/>
    <n v="4"/>
  </r>
  <r>
    <d v="2015-10-05T00:00:00"/>
    <d v="2015-10-05T00:00:00"/>
    <x v="1"/>
    <n v="10"/>
    <n v="0"/>
    <n v="26"/>
    <n v="30"/>
    <d v="1899-12-30T00:26:30"/>
    <d v="1899-12-30T00:02:39"/>
    <s v="YNHH"/>
    <x v="303"/>
    <n v="22.64150943396228"/>
    <n v="0"/>
    <x v="13"/>
    <m/>
    <d v="1899-12-30T04:56:48"/>
    <d v="1899-12-30T02:28:24"/>
    <d v="1899-12-30T01:09:26"/>
    <d v="1899-12-30T02:01:50"/>
    <d v="1899-12-30T00:34:43"/>
    <d v="1899-12-30T01:00:55"/>
    <n v="65"/>
    <x v="14"/>
    <x v="6"/>
    <n v="201510"/>
    <n v="41"/>
    <n v="0"/>
    <n v="5"/>
  </r>
  <r>
    <d v="2015-10-06T00:00:00"/>
    <d v="2015-10-06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d v="1899-12-30T05:14:24"/>
    <d v="1899-12-30T06:06:48"/>
    <d v="1899-12-30T02:37:12"/>
    <d v="1899-12-30T03:03:24"/>
    <n v="2418"/>
    <x v="14"/>
    <x v="6"/>
    <n v="201510"/>
    <n v="41"/>
    <n v="0"/>
    <n v="6"/>
  </r>
  <r>
    <d v="2015-10-08T00:00:00"/>
    <d v="2015-10-08T00:00:00"/>
    <x v="2"/>
    <n v="3.2"/>
    <n v="0"/>
    <n v="33"/>
    <n v="31"/>
    <d v="1899-12-30T00:33:31"/>
    <d v="1899-12-30T00:10:28"/>
    <s v="Adidas"/>
    <x v="351"/>
    <n v="5.7284932869219345"/>
    <n v="0"/>
    <x v="14"/>
    <m/>
    <d v="1899-12-30T04:34:25"/>
    <d v="1899-12-30T02:17:13"/>
    <d v="1899-12-30T04:34:25"/>
    <d v="1899-12-30T05:26:49"/>
    <d v="1899-12-30T02:17:13"/>
    <d v="1899-12-30T02:43:25"/>
    <n v="1760"/>
    <x v="14"/>
    <x v="6"/>
    <n v="201510"/>
    <n v="41"/>
    <n v="1"/>
    <n v="8"/>
  </r>
  <r>
    <d v="2015-10-09T00:00:00"/>
    <d v="2015-10-09T00:00:00"/>
    <x v="2"/>
    <n v="5.5"/>
    <n v="1"/>
    <n v="13"/>
    <n v="55"/>
    <d v="1899-12-30T01:13:55"/>
    <d v="1899-12-30T00:13:26"/>
    <s v="Cascadia"/>
    <x v="497"/>
    <n v="4.4644870349492702"/>
    <n v="0"/>
    <x v="14"/>
    <m/>
    <d v="1899-12-30T05:52:07"/>
    <d v="1899-12-30T02:56:03"/>
    <d v="1899-12-30T05:52:07"/>
    <d v="1899-12-30T06:44:31"/>
    <d v="1899-12-30T02:56:03"/>
    <d v="1899-12-30T03:22:15"/>
    <n v="2602"/>
    <x v="14"/>
    <x v="6"/>
    <n v="201510"/>
    <n v="41"/>
    <n v="0"/>
    <n v="9"/>
  </r>
  <r>
    <d v="2015-10-11T00:00:00"/>
    <d v="2015-10-11T00:00:00"/>
    <x v="2"/>
    <n v="3"/>
    <n v="0"/>
    <n v="35"/>
    <n v="28"/>
    <d v="1899-12-30T00:35:28"/>
    <d v="1899-12-30T00:11:49"/>
    <s v="Cascadia"/>
    <x v="498"/>
    <n v="5.0751879699248166"/>
    <n v="0"/>
    <x v="6"/>
    <m/>
    <d v="1899-12-30T05:09:45"/>
    <d v="1899-12-30T02:34:52"/>
    <d v="1899-12-30T05:09:45"/>
    <d v="1899-12-30T06:02:09"/>
    <d v="1899-12-30T02:34:52"/>
    <d v="1899-12-30T03:01:04"/>
    <n v="2369"/>
    <x v="14"/>
    <x v="6"/>
    <n v="201510"/>
    <n v="42"/>
    <n v="1"/>
    <n v="11"/>
  </r>
  <r>
    <d v="2015-10-15T00:00:00"/>
    <d v="2015-10-15T00:00:00"/>
    <x v="2"/>
    <n v="3.2"/>
    <n v="0"/>
    <n v="33"/>
    <n v="42"/>
    <d v="1899-12-30T00:33:42"/>
    <d v="1899-12-30T00:10:32"/>
    <s v="Adidas"/>
    <x v="351"/>
    <n v="5.6973293768546034"/>
    <n v="0"/>
    <x v="14"/>
    <m/>
    <d v="1899-12-30T04:35:55"/>
    <d v="1899-12-30T02:17:58"/>
    <d v="1899-12-30T04:35:55"/>
    <d v="1899-12-30T05:28:19"/>
    <d v="1899-12-30T02:17:58"/>
    <d v="1899-12-30T02:44:10"/>
    <n v="1804"/>
    <x v="14"/>
    <x v="6"/>
    <n v="201510"/>
    <n v="42"/>
    <n v="3"/>
    <n v="15"/>
  </r>
  <r>
    <d v="2015-10-18T00:00:00"/>
    <d v="2015-10-18T00:00:00"/>
    <x v="2"/>
    <n v="33.6"/>
    <n v="9"/>
    <n v="44"/>
    <n v="43"/>
    <d v="1899-12-30T09:44:43"/>
    <d v="1899-12-30T00:17:24"/>
    <s v="Cascadia"/>
    <x v="499"/>
    <n v="3.447823732291996"/>
    <n v="0"/>
    <x v="6"/>
    <s v="fucked up my calf"/>
    <d v="1899-12-30T07:35:56"/>
    <d v="1899-12-30T03:47:58"/>
    <d v="1899-12-30T07:35:56"/>
    <d v="1899-12-30T08:28:20"/>
    <d v="1899-12-30T03:47:58"/>
    <d v="1899-12-30T04:14:10"/>
    <n v="2732"/>
    <x v="14"/>
    <x v="6"/>
    <n v="201510"/>
    <n v="43"/>
    <n v="2"/>
    <n v="18"/>
  </r>
  <r>
    <d v="2015-11-04T00:00:00"/>
    <d v="2015-11-04T00:00:00"/>
    <x v="0"/>
    <n v="0.5"/>
    <n v="0"/>
    <n v="17"/>
    <n v="29"/>
    <d v="1899-12-30T00:17:29"/>
    <d v="1899-12-30T00:34:58"/>
    <s v="PHS"/>
    <x v="362"/>
    <n v="1.7159199237368936"/>
    <n v="0"/>
    <x v="0"/>
    <m/>
    <d v="1899-12-30T01:23:55"/>
    <d v="1899-12-30T00:41:58"/>
    <d v="1899-12-30T15:16:08"/>
    <d v="1899-12-30T16:08:32"/>
    <d v="1899-12-30T07:38:04"/>
    <d v="1899-12-30T08:04:16"/>
    <n v="2858"/>
    <x v="14"/>
    <x v="7"/>
    <n v="201511"/>
    <n v="45"/>
    <n v="16"/>
    <n v="4"/>
  </r>
  <r>
    <d v="2015-11-11T00:00:00"/>
    <d v="2015-11-11T00:00:00"/>
    <x v="0"/>
    <n v="1"/>
    <n v="0"/>
    <n v="33"/>
    <n v="29"/>
    <d v="1899-12-30T00:33:29"/>
    <d v="1899-12-30T00:33:29"/>
    <s v="PHS"/>
    <x v="362"/>
    <n v="1.7919362867098074"/>
    <n v="0"/>
    <x v="0"/>
    <m/>
    <d v="1899-12-30T01:20:22"/>
    <d v="1899-12-30T00:40:11"/>
    <d v="1899-12-30T14:37:16"/>
    <d v="1899-12-30T15:29:40"/>
    <d v="1899-12-30T07:18:38"/>
    <d v="1899-12-30T07:44:50"/>
    <n v="2819"/>
    <x v="14"/>
    <x v="7"/>
    <n v="201511"/>
    <n v="46"/>
    <n v="6"/>
    <n v="11"/>
  </r>
  <r>
    <d v="2015-11-13T00:00:00"/>
    <d v="2015-11-13T00:00:00"/>
    <x v="1"/>
    <n v="15"/>
    <n v="1"/>
    <n v="35"/>
    <n v="28"/>
    <d v="1899-12-30T01:35:28"/>
    <d v="1899-12-30T00:06:22"/>
    <s v="Si"/>
    <x v="500"/>
    <n v="9.4273743016759841"/>
    <n v="0"/>
    <x v="0"/>
    <s v="https://connect.garmin.com/modern/activity/955674161"/>
    <d v="1899-12-30T11:52:49"/>
    <d v="1899-12-30T05:56:25"/>
    <d v="1899-12-30T02:46:45"/>
    <d v="1899-12-30T03:39:09"/>
    <d v="1899-12-30T01:23:22"/>
    <d v="1899-12-30T01:49:34"/>
    <n v="692"/>
    <x v="14"/>
    <x v="7"/>
    <n v="201511"/>
    <n v="46"/>
    <n v="1"/>
    <n v="13"/>
  </r>
  <r>
    <d v="2015-11-16T00:00:00"/>
    <d v="2015-11-16T00:00:00"/>
    <x v="0"/>
    <n v="0.5"/>
    <n v="0"/>
    <n v="18"/>
    <n v="57"/>
    <d v="1899-12-30T00:18:57"/>
    <d v="1899-12-30T00:37:54"/>
    <s v="PHS"/>
    <x v="362"/>
    <n v="1.5831134564643814"/>
    <n v="0"/>
    <x v="0"/>
    <m/>
    <d v="1899-12-30T01:30:58"/>
    <d v="1899-12-30T00:45:29"/>
    <d v="1899-12-30T16:32:59"/>
    <d v="1899-12-30T17:25:23"/>
    <d v="1899-12-30T08:16:29"/>
    <d v="1899-12-30T08:42:41"/>
    <n v="2950"/>
    <x v="14"/>
    <x v="7"/>
    <n v="201511"/>
    <n v="47"/>
    <n v="2"/>
    <n v="16"/>
  </r>
  <r>
    <d v="2015-11-20T00:00:00"/>
    <d v="2015-11-20T00:00:00"/>
    <x v="1"/>
    <n v="15"/>
    <n v="1"/>
    <n v="17"/>
    <n v="49"/>
    <d v="1899-12-30T01:17:49"/>
    <d v="1899-12-30T00:05:11"/>
    <s v="Ciocci"/>
    <x v="501"/>
    <n v="11.565645748554303"/>
    <n v="0"/>
    <x v="0"/>
    <m/>
    <d v="1899-12-30T09:41:02"/>
    <d v="1899-12-30T04:50:31"/>
    <d v="1899-12-30T02:15:55"/>
    <d v="1899-12-30T03:08:19"/>
    <d v="1899-12-30T01:07:58"/>
    <d v="1899-12-30T01:34:10"/>
    <n v="664"/>
    <x v="14"/>
    <x v="7"/>
    <n v="201511"/>
    <n v="47"/>
    <n v="3"/>
    <n v="20"/>
  </r>
  <r>
    <d v="2015-11-23T00:00:00"/>
    <d v="2015-11-23T00:00:00"/>
    <x v="0"/>
    <n v="0.75"/>
    <n v="0"/>
    <n v="24"/>
    <n v="14"/>
    <d v="1899-12-30T00:24:14"/>
    <d v="1899-12-30T00:32:19"/>
    <s v="PHS"/>
    <x v="362"/>
    <n v="1.8569463548830825"/>
    <n v="0"/>
    <x v="0"/>
    <m/>
    <d v="1899-12-30T01:17:33"/>
    <d v="1899-12-30T00:38:46"/>
    <d v="1899-12-30T14:06:33"/>
    <d v="1899-12-30T14:58:57"/>
    <d v="1899-12-30T07:03:17"/>
    <d v="1899-12-30T07:29:29"/>
    <n v="2789"/>
    <x v="14"/>
    <x v="7"/>
    <n v="201511"/>
    <n v="48"/>
    <n v="2"/>
    <n v="23"/>
  </r>
  <r>
    <d v="2015-11-26T00:00:00"/>
    <d v="2015-11-26T00:00:00"/>
    <x v="2"/>
    <n v="1.35"/>
    <n v="0"/>
    <n v="15"/>
    <n v="40"/>
    <d v="1899-12-30T00:15:40"/>
    <d v="1899-12-30T00:11:36"/>
    <s v="RedAdidas"/>
    <x v="502"/>
    <n v="5.1702127659574515"/>
    <n v="0"/>
    <x v="0"/>
    <s v="First Run Back"/>
    <d v="1899-12-30T05:04:03"/>
    <d v="1899-12-30T02:32:01"/>
    <d v="1899-12-30T05:04:03"/>
    <d v="1899-12-30T05:56:27"/>
    <d v="1899-12-30T02:32:01"/>
    <d v="1899-12-30T02:58:13"/>
    <n v="2300"/>
    <x v="14"/>
    <x v="7"/>
    <n v="201511"/>
    <n v="48"/>
    <n v="2"/>
    <n v="26"/>
  </r>
  <r>
    <d v="2015-11-27T00:00:00"/>
    <d v="2015-11-27T00:00:00"/>
    <x v="1"/>
    <n v="17.5"/>
    <n v="1"/>
    <n v="27"/>
    <n v="29"/>
    <d v="1899-12-30T01:27:29"/>
    <d v="1899-12-30T00:05:00"/>
    <s v="Ciocci"/>
    <x v="17"/>
    <n v="12.002286149742817"/>
    <n v="0"/>
    <x v="0"/>
    <s v="Ride with Greg"/>
    <d v="1899-12-30T09:19:54"/>
    <d v="1899-12-30T04:39:57"/>
    <d v="1899-12-30T02:10:59"/>
    <d v="1899-12-30T03:03:23"/>
    <d v="1899-12-30T01:05:29"/>
    <d v="1899-12-30T01:31:41"/>
    <n v="646"/>
    <x v="14"/>
    <x v="7"/>
    <n v="201511"/>
    <n v="48"/>
    <n v="0"/>
    <n v="27"/>
  </r>
  <r>
    <d v="2015-11-30T00:00:00"/>
    <d v="2015-11-30T00:00:00"/>
    <x v="0"/>
    <n v="1"/>
    <n v="0"/>
    <n v="39"/>
    <n v="28"/>
    <d v="1899-12-30T00:39:28"/>
    <d v="1899-12-30T00:39:28"/>
    <s v="PHS"/>
    <x v="362"/>
    <n v="1.5202702702702715"/>
    <n v="0"/>
    <x v="0"/>
    <m/>
    <d v="1899-12-30T01:34:43"/>
    <d v="1899-12-30T00:47:22"/>
    <d v="1899-12-30T17:14:02"/>
    <d v="1899-12-30T18:06:26"/>
    <d v="1899-12-30T08:37:01"/>
    <d v="1899-12-30T09:03:13"/>
    <n v="2990"/>
    <x v="14"/>
    <x v="7"/>
    <n v="201511"/>
    <n v="49"/>
    <n v="2"/>
    <n v="30"/>
  </r>
  <r>
    <d v="2015-11-30T00:00:00"/>
    <d v="2015-11-30T00:00:00"/>
    <x v="2"/>
    <n v="2"/>
    <n v="0"/>
    <n v="30"/>
    <n v="0"/>
    <d v="1899-12-30T00:30:00"/>
    <d v="1899-12-30T00:15:00"/>
    <s v="Adidas"/>
    <x v="274"/>
    <n v="4.0000000000000036"/>
    <n v="0"/>
    <x v="0"/>
    <m/>
    <d v="1899-12-30T06:33:00"/>
    <d v="1899-12-30T03:16:30"/>
    <d v="1899-12-30T06:33:00"/>
    <d v="1899-12-30T07:25:24"/>
    <d v="1899-12-30T03:16:30"/>
    <d v="1899-12-30T03:42:42"/>
    <n v="2676"/>
    <x v="14"/>
    <x v="7"/>
    <n v="201511"/>
    <n v="49"/>
    <n v="0"/>
    <n v="30"/>
  </r>
  <r>
    <d v="2015-12-02T00:00:00"/>
    <d v="2015-12-02T00:00:00"/>
    <x v="0"/>
    <n v="1"/>
    <n v="0"/>
    <n v="44"/>
    <n v="47"/>
    <d v="1899-12-30T00:44:47"/>
    <d v="1899-12-30T00:44:47"/>
    <s v="PHS"/>
    <x v="362"/>
    <n v="1.3397841458876081"/>
    <n v="0"/>
    <x v="0"/>
    <m/>
    <d v="1899-12-30T01:47:29"/>
    <d v="1899-12-30T00:53:44"/>
    <d v="1899-12-30T19:33:19"/>
    <d v="1899-12-30T20:25:43"/>
    <d v="1899-12-30T09:46:40"/>
    <d v="1899-12-30T10:12:52"/>
    <n v="3069"/>
    <x v="14"/>
    <x v="11"/>
    <n v="201512"/>
    <n v="49"/>
    <n v="1"/>
    <n v="2"/>
  </r>
  <r>
    <d v="2015-12-04T00:00:00"/>
    <d v="2015-12-04T00:00:00"/>
    <x v="2"/>
    <n v="2.5"/>
    <n v="0"/>
    <n v="38"/>
    <n v="45"/>
    <d v="1899-12-30T00:38:45"/>
    <d v="1899-12-30T00:15:30"/>
    <s v="Cascadia"/>
    <x v="503"/>
    <n v="3.8709677419354871"/>
    <n v="0"/>
    <x v="0"/>
    <m/>
    <d v="1899-12-30T06:46:06"/>
    <d v="1899-12-30T03:23:03"/>
    <d v="1899-12-30T06:46:06"/>
    <d v="1899-12-30T07:38:30"/>
    <d v="1899-12-30T03:23:03"/>
    <d v="1899-12-30T03:49:15"/>
    <n v="2697"/>
    <x v="14"/>
    <x v="11"/>
    <n v="201512"/>
    <n v="49"/>
    <n v="1"/>
    <n v="4"/>
  </r>
  <r>
    <d v="2015-12-05T00:00:00"/>
    <d v="2015-12-05T00:00:00"/>
    <x v="2"/>
    <n v="3.1"/>
    <n v="0"/>
    <n v="32"/>
    <n v="53"/>
    <d v="1899-12-30T00:32:53"/>
    <d v="1899-12-30T00:10:36"/>
    <s v="Cascadia"/>
    <x v="504"/>
    <n v="5.6563608717688849"/>
    <n v="0"/>
    <x v="0"/>
    <s v="Ran with Hunter"/>
    <d v="1899-12-30T04:37:55"/>
    <d v="1899-12-30T02:18:58"/>
    <d v="1899-12-30T04:37:55"/>
    <d v="1899-12-30T05:30:19"/>
    <d v="1899-12-30T02:18:58"/>
    <d v="1899-12-30T02:45:10"/>
    <n v="1843"/>
    <x v="14"/>
    <x v="11"/>
    <n v="201512"/>
    <n v="49"/>
    <n v="0"/>
    <n v="5"/>
  </r>
  <r>
    <d v="2015-12-09T00:00:00"/>
    <d v="2015-12-09T00:00:00"/>
    <x v="0"/>
    <n v="0.75"/>
    <n v="0"/>
    <n v="22"/>
    <n v="9"/>
    <d v="1899-12-30T00:22:09"/>
    <d v="1899-12-30T00:29:32"/>
    <s v="PHS"/>
    <x v="362"/>
    <n v="2.0316027088036135"/>
    <n v="0"/>
    <x v="0"/>
    <m/>
    <d v="1899-12-30T01:10:53"/>
    <d v="1899-12-30T00:35:26"/>
    <d v="1899-12-30T12:53:46"/>
    <d v="1899-12-30T13:46:10"/>
    <d v="1899-12-30T06:26:53"/>
    <d v="1899-12-30T06:53:05"/>
    <n v="2755"/>
    <x v="14"/>
    <x v="11"/>
    <n v="201512"/>
    <n v="50"/>
    <n v="3"/>
    <n v="9"/>
  </r>
  <r>
    <d v="2015-12-11T00:00:00"/>
    <d v="2015-12-11T00:00:00"/>
    <x v="1"/>
    <n v="16.170000000000002"/>
    <n v="1"/>
    <n v="17"/>
    <n v="27"/>
    <d v="1899-12-30T01:17:27"/>
    <d v="1899-12-30T00:04:47"/>
    <s v="Ciocci"/>
    <x v="505"/>
    <n v="12.526791478373156"/>
    <n v="0"/>
    <x v="0"/>
    <m/>
    <d v="1899-12-30T08:56:27"/>
    <d v="1899-12-30T04:28:14"/>
    <d v="1899-12-30T02:05:29"/>
    <d v="1899-12-30T02:57:53"/>
    <d v="1899-12-30T01:02:45"/>
    <d v="1899-12-30T01:28:57"/>
    <n v="635"/>
    <x v="14"/>
    <x v="11"/>
    <n v="201512"/>
    <n v="50"/>
    <n v="1"/>
    <n v="11"/>
  </r>
  <r>
    <d v="2015-12-13T00:00:00"/>
    <d v="2015-12-13T00:00:00"/>
    <x v="1"/>
    <n v="20.25"/>
    <n v="1"/>
    <n v="42"/>
    <n v="49"/>
    <d v="1899-12-30T01:42:49"/>
    <d v="1899-12-30T00:05:05"/>
    <s v="Ciocci"/>
    <x v="17"/>
    <n v="11.817150267466372"/>
    <n v="0"/>
    <x v="0"/>
    <m/>
    <d v="1899-12-30T09:28:40"/>
    <d v="1899-12-30T04:44:20"/>
    <d v="1899-12-30T02:13:02"/>
    <d v="1899-12-30T03:05:26"/>
    <d v="1899-12-30T01:06:31"/>
    <d v="1899-12-30T01:32:43"/>
    <n v="658"/>
    <x v="14"/>
    <x v="11"/>
    <n v="201512"/>
    <n v="51"/>
    <n v="1"/>
    <n v="13"/>
  </r>
  <r>
    <d v="2015-12-14T00:00:00"/>
    <d v="2015-12-14T00:00:00"/>
    <x v="2"/>
    <n v="2.2999999999999998"/>
    <n v="0"/>
    <n v="30"/>
    <n v="0"/>
    <d v="1899-12-30T00:30:00"/>
    <d v="1899-12-30T00:13:03"/>
    <s v="Adidas"/>
    <x v="274"/>
    <n v="4.6000000000000032"/>
    <n v="0"/>
    <x v="0"/>
    <m/>
    <d v="1899-12-30T05:41:44"/>
    <d v="1899-12-30T02:50:52"/>
    <d v="1899-12-30T05:41:44"/>
    <d v="1899-12-30T06:34:08"/>
    <d v="1899-12-30T02:50:52"/>
    <d v="1899-12-30T03:17:04"/>
    <n v="2570"/>
    <x v="14"/>
    <x v="11"/>
    <n v="201512"/>
    <n v="51"/>
    <n v="0"/>
    <n v="14"/>
  </r>
  <r>
    <d v="2015-12-16T00:00:00"/>
    <d v="2015-12-16T00:00:00"/>
    <x v="0"/>
    <n v="0.75"/>
    <n v="0"/>
    <n v="20"/>
    <n v="55"/>
    <d v="1899-12-30T00:20:55"/>
    <d v="1899-12-30T00:27:53"/>
    <s v="PHS"/>
    <x v="362"/>
    <n v="2.1513944223107586"/>
    <n v="0"/>
    <x v="0"/>
    <m/>
    <d v="1899-12-30T01:06:56"/>
    <d v="1899-12-30T00:33:28"/>
    <d v="1899-12-30T12:10:41"/>
    <d v="1899-12-30T13:03:05"/>
    <d v="1899-12-30T06:05:21"/>
    <d v="1899-12-30T06:31:33"/>
    <n v="2747"/>
    <x v="14"/>
    <x v="11"/>
    <n v="201512"/>
    <n v="51"/>
    <n v="1"/>
    <n v="16"/>
  </r>
  <r>
    <d v="2015-12-18T00:00:00"/>
    <d v="2015-12-18T00:00:00"/>
    <x v="2"/>
    <n v="1.5"/>
    <n v="0"/>
    <n v="16"/>
    <n v="33"/>
    <d v="1899-12-30T00:16:33"/>
    <d v="1899-12-30T00:11:02"/>
    <s v="G2host"/>
    <x v="506"/>
    <n v="5.438066465256802"/>
    <n v="0"/>
    <x v="0"/>
    <m/>
    <d v="1899-12-30T04:49:04"/>
    <d v="1899-12-30T02:24:32"/>
    <d v="1899-12-30T04:49:04"/>
    <d v="1899-12-30T05:41:28"/>
    <d v="1899-12-30T02:24:32"/>
    <d v="1899-12-30T02:50:44"/>
    <n v="2071"/>
    <x v="14"/>
    <x v="11"/>
    <n v="201512"/>
    <n v="51"/>
    <n v="1"/>
    <n v="18"/>
  </r>
  <r>
    <d v="2015-12-24T00:00:00"/>
    <d v="2015-12-24T00:00:00"/>
    <x v="1"/>
    <n v="24.5"/>
    <n v="1"/>
    <n v="48"/>
    <n v="26"/>
    <d v="1899-12-30T01:48:26"/>
    <d v="1899-12-30T00:04:26"/>
    <s v="Ciocci"/>
    <x v="17"/>
    <n v="13.556716876729185"/>
    <n v="0"/>
    <x v="14"/>
    <m/>
    <d v="1899-12-30T08:15:42"/>
    <d v="1899-12-30T04:07:51"/>
    <d v="1899-12-30T01:55:57"/>
    <d v="1899-12-30T02:48:21"/>
    <d v="1899-12-30T00:57:59"/>
    <d v="1899-12-30T01:24:11"/>
    <n v="560"/>
    <x v="14"/>
    <x v="11"/>
    <n v="201512"/>
    <n v="52"/>
    <n v="5"/>
    <n v="24"/>
  </r>
  <r>
    <d v="2015-12-26T00:00:00"/>
    <d v="2015-12-26T00:00:00"/>
    <x v="1"/>
    <n v="26.7"/>
    <n v="2"/>
    <n v="0"/>
    <n v="33"/>
    <d v="1899-12-30T02:00:33"/>
    <d v="1899-12-30T00:04:31"/>
    <s v="Ciocci"/>
    <x v="17"/>
    <n v="13.289091663210295"/>
    <n v="0"/>
    <x v="6"/>
    <m/>
    <d v="1899-12-30T08:25:41"/>
    <d v="1899-12-30T04:12:50"/>
    <d v="1899-12-30T01:58:18"/>
    <d v="1899-12-30T02:50:42"/>
    <d v="1899-12-30T00:59:09"/>
    <d v="1899-12-30T01:25:21"/>
    <n v="592"/>
    <x v="14"/>
    <x v="11"/>
    <n v="201512"/>
    <n v="52"/>
    <n v="1"/>
    <n v="26"/>
  </r>
  <r>
    <d v="2015-12-28T00:00:00"/>
    <d v="2015-12-28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d v="1899-12-30T05:14:24"/>
    <d v="1899-12-30T06:06:48"/>
    <d v="1899-12-30T02:37:12"/>
    <d v="1899-12-30T03:03:24"/>
    <n v="2418"/>
    <x v="14"/>
    <x v="11"/>
    <n v="201512"/>
    <n v="53"/>
    <n v="1"/>
    <n v="28"/>
  </r>
  <r>
    <d v="2015-12-29T00:00:00"/>
    <d v="2015-12-29T00:00:00"/>
    <x v="1"/>
    <n v="13.5"/>
    <n v="0"/>
    <n v="33"/>
    <n v="25"/>
    <d v="1899-12-30T00:33:25"/>
    <d v="1899-12-30T00:02:29"/>
    <s v="YNHH"/>
    <x v="303"/>
    <n v="24.239401496259372"/>
    <n v="0"/>
    <x v="13"/>
    <s v="spin class"/>
    <d v="1899-12-30T04:37:14"/>
    <d v="1899-12-30T02:18:37"/>
    <d v="1899-12-30T01:04:51"/>
    <d v="1899-12-30T01:57:15"/>
    <d v="1899-12-30T00:32:26"/>
    <d v="1899-12-30T00:58:38"/>
    <n v="34"/>
    <x v="14"/>
    <x v="11"/>
    <n v="201512"/>
    <n v="53"/>
    <n v="0"/>
    <n v="29"/>
  </r>
  <r>
    <d v="2016-01-01T00:00:00"/>
    <d v="2016-01-01T00:00:00"/>
    <x v="2"/>
    <n v="4"/>
    <n v="0"/>
    <n v="45"/>
    <n v="8"/>
    <d v="1899-12-30T00:45:08"/>
    <d v="1899-12-30T00:11:17"/>
    <s v="Cascadia"/>
    <x v="430"/>
    <n v="5.3175775480059118"/>
    <n v="0"/>
    <x v="16"/>
    <m/>
    <d v="1899-12-30T04:55:37"/>
    <d v="1899-12-30T02:27:49"/>
    <d v="1899-12-30T04:55:37"/>
    <d v="1899-12-30T05:48:01"/>
    <d v="1899-12-30T02:27:49"/>
    <d v="1899-12-30T02:54:01"/>
    <n v="2186"/>
    <x v="15"/>
    <x v="8"/>
    <n v="201601"/>
    <n v="1"/>
    <n v="2"/>
    <n v="1"/>
  </r>
  <r>
    <d v="2016-01-03T00:00:00"/>
    <d v="2016-01-03T00:00:00"/>
    <x v="2"/>
    <n v="3"/>
    <n v="0"/>
    <n v="37"/>
    <n v="8"/>
    <d v="1899-12-30T00:37:08"/>
    <d v="1899-12-30T00:12:23"/>
    <s v="Cascadia"/>
    <x v="507"/>
    <n v="4.8473967684021577"/>
    <n v="0"/>
    <x v="16"/>
    <m/>
    <d v="1899-12-30T05:24:18"/>
    <d v="1899-12-30T02:42:09"/>
    <d v="1899-12-30T05:24:18"/>
    <d v="1899-12-30T06:16:42"/>
    <d v="1899-12-30T02:42:09"/>
    <d v="1899-12-30T03:08:21"/>
    <n v="2489"/>
    <x v="15"/>
    <x v="8"/>
    <n v="201601"/>
    <n v="2"/>
    <n v="1"/>
    <n v="3"/>
  </r>
  <r>
    <d v="2016-01-05T00:00:00"/>
    <d v="2016-01-05T00:00:00"/>
    <x v="1"/>
    <n v="15"/>
    <n v="0"/>
    <n v="42"/>
    <n v="52"/>
    <d v="1899-12-30T00:42:52"/>
    <d v="1899-12-30T00:02:51"/>
    <s v="YNHH"/>
    <x v="303"/>
    <n v="20.995334370139986"/>
    <n v="0"/>
    <x v="13"/>
    <m/>
    <d v="1899-12-30T05:20:04"/>
    <d v="1899-12-30T02:40:02"/>
    <d v="1899-12-30T01:14:52"/>
    <d v="1899-12-30T02:07:16"/>
    <d v="1899-12-30T00:37:26"/>
    <d v="1899-12-30T01:03:38"/>
    <n v="138"/>
    <x v="15"/>
    <x v="8"/>
    <n v="201601"/>
    <n v="2"/>
    <n v="1"/>
    <n v="5"/>
  </r>
  <r>
    <d v="2016-01-06T00:00:00"/>
    <d v="2016-01-06T00:00:00"/>
    <x v="0"/>
    <n v="0.75"/>
    <n v="0"/>
    <n v="30"/>
    <n v="0"/>
    <d v="1899-12-30T00:30:00"/>
    <d v="1899-12-30T00:40:00"/>
    <s v="PHS"/>
    <x v="362"/>
    <n v="1.5000000000000013"/>
    <n v="0"/>
    <x v="13"/>
    <m/>
    <d v="1899-12-30T01:36:00"/>
    <d v="1899-12-30T00:48:00"/>
    <d v="1899-12-30T17:28:00"/>
    <d v="1899-12-30T18:20:24"/>
    <d v="1899-12-30T08:44:00"/>
    <d v="1899-12-30T09:10:12"/>
    <n v="2998"/>
    <x v="15"/>
    <x v="8"/>
    <n v="201601"/>
    <n v="2"/>
    <n v="0"/>
    <n v="6"/>
  </r>
  <r>
    <d v="2016-01-07T00:00:00"/>
    <d v="2016-01-07T00:00:00"/>
    <x v="1"/>
    <n v="17"/>
    <n v="0"/>
    <n v="42"/>
    <n v="55"/>
    <d v="1899-12-30T00:42:55"/>
    <d v="1899-12-30T00:02:31"/>
    <s v="YNHH"/>
    <x v="303"/>
    <n v="23.766990291262154"/>
    <n v="0"/>
    <x v="13"/>
    <m/>
    <d v="1899-12-30T04:42:45"/>
    <d v="1899-12-30T02:21:22"/>
    <d v="1899-12-30T01:06:09"/>
    <d v="1899-12-30T01:58:33"/>
    <d v="1899-12-30T00:33:04"/>
    <d v="1899-12-30T00:59:16"/>
    <n v="42"/>
    <x v="15"/>
    <x v="8"/>
    <n v="201601"/>
    <n v="2"/>
    <n v="0"/>
    <n v="7"/>
  </r>
  <r>
    <d v="2016-01-08T00:00:00"/>
    <d v="2016-01-08T00:00:00"/>
    <x v="2"/>
    <n v="2.5"/>
    <n v="0"/>
    <n v="35"/>
    <n v="49"/>
    <d v="1899-12-30T00:35:49"/>
    <d v="1899-12-30T00:14:20"/>
    <s v="Cascadia"/>
    <x v="508"/>
    <n v="4.1879944160074478"/>
    <n v="0"/>
    <x v="6"/>
    <m/>
    <d v="1899-12-30T06:15:22"/>
    <d v="1899-12-30T03:07:41"/>
    <d v="1899-12-30T06:15:22"/>
    <d v="1899-12-30T07:07:46"/>
    <d v="1899-12-30T03:07:41"/>
    <d v="1899-12-30T03:33:53"/>
    <n v="2655"/>
    <x v="15"/>
    <x v="8"/>
    <n v="201601"/>
    <n v="2"/>
    <n v="0"/>
    <n v="8"/>
  </r>
  <r>
    <d v="2016-01-09T00:00:00"/>
    <d v="2016-01-09T00:00:00"/>
    <x v="1"/>
    <n v="16.5"/>
    <n v="1"/>
    <n v="0"/>
    <n v="0"/>
    <d v="1899-12-30T01:00:00"/>
    <d v="1899-12-30T00:03:38"/>
    <s v="B-Shiv"/>
    <x v="509"/>
    <n v="16.500000000000014"/>
    <n v="124"/>
    <x v="13"/>
    <m/>
    <d v="1899-12-30T06:47:16"/>
    <d v="1899-12-30T03:23:38"/>
    <d v="1899-12-30T01:35:16"/>
    <d v="1899-12-30T02:27:40"/>
    <d v="1899-12-30T00:47:38"/>
    <d v="1899-12-30T01:13:50"/>
    <n v="302"/>
    <x v="15"/>
    <x v="8"/>
    <n v="201601"/>
    <n v="2"/>
    <n v="0"/>
    <n v="9"/>
  </r>
  <r>
    <d v="2016-01-12T00:00:00"/>
    <d v="2016-01-12T00:00:00"/>
    <x v="1"/>
    <n v="15"/>
    <n v="0"/>
    <n v="39"/>
    <n v="50"/>
    <d v="1899-12-30T00:39:50"/>
    <d v="1899-12-30T00:02:39"/>
    <s v="YNHH"/>
    <x v="303"/>
    <n v="22.594142259414241"/>
    <n v="0"/>
    <x v="13"/>
    <m/>
    <d v="1899-12-30T04:57:25"/>
    <d v="1899-12-30T02:28:43"/>
    <d v="1899-12-30T01:09:35"/>
    <d v="1899-12-30T02:01:59"/>
    <d v="1899-12-30T00:34:47"/>
    <d v="1899-12-30T01:00:59"/>
    <n v="67"/>
    <x v="15"/>
    <x v="8"/>
    <n v="201601"/>
    <n v="3"/>
    <n v="2"/>
    <n v="12"/>
  </r>
  <r>
    <d v="2016-01-13T00:00:00"/>
    <d v="2016-01-13T00:00:00"/>
    <x v="0"/>
    <n v="0.6"/>
    <n v="0"/>
    <n v="20"/>
    <n v="48"/>
    <d v="1899-12-30T00:20:48"/>
    <d v="1899-12-30T00:34:40"/>
    <s v="PHS"/>
    <x v="362"/>
    <n v="1.7307692307692319"/>
    <n v="0"/>
    <x v="13"/>
    <s v="1000 yards"/>
    <d v="1899-12-30T01:23:12"/>
    <d v="1899-12-30T00:41:36"/>
    <d v="1899-12-30T15:08:16"/>
    <d v="1899-12-30T16:00:40"/>
    <d v="1899-12-30T07:34:08"/>
    <d v="1899-12-30T08:00:20"/>
    <n v="2850"/>
    <x v="15"/>
    <x v="8"/>
    <n v="201601"/>
    <n v="3"/>
    <n v="0"/>
    <n v="13"/>
  </r>
  <r>
    <d v="2016-01-13T00:00:00"/>
    <d v="2016-01-13T00:00:00"/>
    <x v="2"/>
    <n v="2"/>
    <n v="0"/>
    <n v="20"/>
    <n v="2"/>
    <d v="1899-12-30T00:20:02"/>
    <d v="1899-12-30T00:10:01"/>
    <s v="Cascadia"/>
    <x v="274"/>
    <n v="5.9900166389351126"/>
    <n v="0"/>
    <x v="13"/>
    <m/>
    <d v="1899-12-30T04:22:26"/>
    <d v="1899-12-30T02:11:13"/>
    <d v="1899-12-30T04:22:26"/>
    <d v="1899-12-30T05:14:50"/>
    <d v="1899-12-30T02:11:13"/>
    <d v="1899-12-30T02:37:25"/>
    <n v="1436"/>
    <x v="15"/>
    <x v="8"/>
    <n v="201601"/>
    <n v="3"/>
    <n v="0"/>
    <n v="13"/>
  </r>
  <r>
    <d v="2016-01-15T00:00:00"/>
    <d v="2016-01-15T00:00:00"/>
    <x v="2"/>
    <n v="6.2"/>
    <n v="1"/>
    <n v="17"/>
    <n v="29"/>
    <d v="1899-12-30T01:17:29"/>
    <d v="1899-12-30T00:12:30"/>
    <s v="Cascadia"/>
    <x v="363"/>
    <n v="4.8010324801032516"/>
    <n v="0"/>
    <x v="6"/>
    <s v="not pretty"/>
    <d v="1899-12-30T05:27:26"/>
    <d v="1899-12-30T02:43:43"/>
    <d v="1899-12-30T05:27:26"/>
    <d v="1899-12-30T06:19:50"/>
    <d v="1899-12-30T02:43:43"/>
    <d v="1899-12-30T03:09:55"/>
    <n v="2506"/>
    <x v="15"/>
    <x v="8"/>
    <n v="201601"/>
    <n v="3"/>
    <n v="1"/>
    <n v="15"/>
  </r>
  <r>
    <d v="2016-01-16T00:00:00"/>
    <d v="2016-01-16T00:00:00"/>
    <x v="1"/>
    <n v="12.2"/>
    <n v="0"/>
    <n v="45"/>
    <n v="10"/>
    <d v="1899-12-30T00:45:10"/>
    <d v="1899-12-30T00:03:42"/>
    <s v="B-Shiv"/>
    <x v="509"/>
    <n v="16.206642066420677"/>
    <n v="130"/>
    <x v="13"/>
    <m/>
    <d v="1899-12-30T06:54:39"/>
    <d v="1899-12-30T03:27:19"/>
    <d v="1899-12-30T01:37:00"/>
    <d v="1899-12-30T02:29:24"/>
    <d v="1899-12-30T00:48:30"/>
    <d v="1899-12-30T01:14:42"/>
    <n v="316"/>
    <x v="15"/>
    <x v="8"/>
    <n v="201601"/>
    <n v="3"/>
    <n v="0"/>
    <n v="16"/>
  </r>
  <r>
    <d v="2016-01-18T00:00:00"/>
    <d v="2016-01-18T00:00:00"/>
    <x v="1"/>
    <n v="16"/>
    <n v="1"/>
    <n v="0"/>
    <n v="16"/>
    <d v="1899-12-30T01:00:16"/>
    <d v="1899-12-30T00:03:46"/>
    <s v="B-Shiv"/>
    <x v="510"/>
    <n v="15.929203539823019"/>
    <n v="134"/>
    <x v="13"/>
    <m/>
    <d v="1899-12-30T07:01:52"/>
    <d v="1899-12-30T03:30:56"/>
    <d v="1899-12-30T01:38:41"/>
    <d v="1899-12-30T02:31:05"/>
    <d v="1899-12-30T00:49:21"/>
    <d v="1899-12-30T01:15:33"/>
    <n v="351"/>
    <x v="15"/>
    <x v="8"/>
    <n v="201601"/>
    <n v="4"/>
    <n v="1"/>
    <n v="18"/>
  </r>
  <r>
    <d v="2016-01-19T00:00:00"/>
    <d v="2016-01-19T00:00:00"/>
    <x v="2"/>
    <n v="3"/>
    <n v="0"/>
    <n v="29"/>
    <n v="28"/>
    <d v="1899-12-30T00:29:28"/>
    <d v="1899-12-30T00:09:49"/>
    <s v="Adidas"/>
    <x v="274"/>
    <n v="6.1085972850678782"/>
    <n v="0"/>
    <x v="13"/>
    <m/>
    <d v="1899-12-30T04:17:21"/>
    <d v="1899-12-30T02:08:40"/>
    <d v="1899-12-30T04:17:21"/>
    <d v="1899-12-30T05:09:45"/>
    <d v="1899-12-30T02:08:40"/>
    <d v="1899-12-30T02:34:52"/>
    <n v="1268"/>
    <x v="15"/>
    <x v="8"/>
    <n v="201601"/>
    <n v="4"/>
    <n v="0"/>
    <n v="19"/>
  </r>
  <r>
    <d v="2016-01-20T00:00:00"/>
    <d v="2016-01-20T00:00:00"/>
    <x v="2"/>
    <n v="3"/>
    <n v="0"/>
    <n v="29"/>
    <n v="38"/>
    <d v="1899-12-30T00:29:38"/>
    <d v="1899-12-30T00:09:53"/>
    <s v="Adidas"/>
    <x v="274"/>
    <n v="6.0742407199100166"/>
    <n v="137"/>
    <x v="13"/>
    <m/>
    <d v="1899-12-30T04:18:48"/>
    <d v="1899-12-30T02:09:24"/>
    <d v="1899-12-30T04:18:48"/>
    <d v="1899-12-30T05:11:12"/>
    <d v="1899-12-30T02:09:24"/>
    <d v="1899-12-30T02:35:36"/>
    <n v="1325"/>
    <x v="15"/>
    <x v="8"/>
    <n v="201601"/>
    <n v="4"/>
    <n v="0"/>
    <n v="20"/>
  </r>
  <r>
    <d v="2016-01-20T00:00:00"/>
    <d v="2016-01-20T00:00:00"/>
    <x v="0"/>
    <n v="0.6"/>
    <n v="0"/>
    <n v="20"/>
    <n v="48"/>
    <d v="1899-12-30T00:20:48"/>
    <d v="1899-12-30T00:34:40"/>
    <s v="PHS"/>
    <x v="362"/>
    <n v="1.7307692307692319"/>
    <n v="0"/>
    <x v="13"/>
    <m/>
    <d v="1899-12-30T01:23:12"/>
    <d v="1899-12-30T00:41:36"/>
    <d v="1899-12-30T15:08:16"/>
    <d v="1899-12-30T16:00:40"/>
    <d v="1899-12-30T07:34:08"/>
    <d v="1899-12-30T08:00:20"/>
    <n v="2850"/>
    <x v="15"/>
    <x v="8"/>
    <n v="201601"/>
    <n v="4"/>
    <n v="0"/>
    <n v="20"/>
  </r>
  <r>
    <d v="2016-01-21T00:00:00"/>
    <d v="2016-01-21T00:00:00"/>
    <x v="2"/>
    <n v="3"/>
    <n v="0"/>
    <n v="32"/>
    <n v="0"/>
    <d v="1899-12-30T00:32:00"/>
    <d v="1899-12-30T00:10:40"/>
    <s v="Adidas"/>
    <x v="274"/>
    <n v="5.6250000000000044"/>
    <n v="0"/>
    <x v="13"/>
    <m/>
    <d v="1899-12-30T04:39:28"/>
    <d v="1899-12-30T02:19:44"/>
    <d v="1899-12-30T04:39:28"/>
    <d v="1899-12-30T05:31:52"/>
    <d v="1899-12-30T02:19:44"/>
    <d v="1899-12-30T02:45:56"/>
    <n v="1872"/>
    <x v="15"/>
    <x v="8"/>
    <n v="201601"/>
    <n v="4"/>
    <n v="0"/>
    <n v="21"/>
  </r>
  <r>
    <d v="2016-01-22T00:00:00"/>
    <d v="2016-01-22T00:00:00"/>
    <x v="2"/>
    <n v="7.6"/>
    <n v="1"/>
    <n v="32"/>
    <n v="7"/>
    <d v="1899-12-30T01:32:07"/>
    <d v="1899-12-30T00:12:07"/>
    <s v="Cascadia"/>
    <x v="16"/>
    <n v="4.9502442554731356"/>
    <n v="150"/>
    <x v="16"/>
    <m/>
    <d v="1899-12-30T05:17:34"/>
    <d v="1899-12-30T02:38:47"/>
    <d v="1899-12-30T05:17:34"/>
    <d v="1899-12-30T06:09:58"/>
    <d v="1899-12-30T02:38:47"/>
    <d v="1899-12-30T03:04:59"/>
    <n v="2451"/>
    <x v="15"/>
    <x v="8"/>
    <n v="201601"/>
    <n v="4"/>
    <n v="0"/>
    <n v="22"/>
  </r>
  <r>
    <d v="2016-01-22T00:00:00"/>
    <d v="2016-01-22T00:00:00"/>
    <x v="1"/>
    <n v="11"/>
    <n v="0"/>
    <n v="45"/>
    <n v="14"/>
    <d v="1899-12-30T00:45:14"/>
    <d v="1899-12-30T00:04:07"/>
    <s v="B-Shiv"/>
    <x v="509"/>
    <n v="14.591009579955797"/>
    <n v="129"/>
    <x v="13"/>
    <m/>
    <d v="1899-12-30T07:40:33"/>
    <d v="1899-12-30T03:50:17"/>
    <d v="1899-12-30T01:47:44"/>
    <d v="1899-12-30T02:40:08"/>
    <d v="1899-12-30T00:53:52"/>
    <d v="1899-12-30T01:20:04"/>
    <n v="480"/>
    <x v="15"/>
    <x v="8"/>
    <n v="201601"/>
    <n v="4"/>
    <n v="0"/>
    <n v="22"/>
  </r>
  <r>
    <d v="2016-01-23T00:00:00"/>
    <d v="2016-01-23T00:00:00"/>
    <x v="2"/>
    <n v="1.6"/>
    <n v="0"/>
    <n v="20"/>
    <n v="0"/>
    <d v="1899-12-30T00:20:00"/>
    <d v="1899-12-30T00:12:30"/>
    <s v="Cascadia"/>
    <x v="2"/>
    <n v="4.8000000000000043"/>
    <n v="0"/>
    <x v="13"/>
    <s v="calf hurts"/>
    <d v="1899-12-30T05:27:30"/>
    <d v="1899-12-30T02:43:45"/>
    <d v="1899-12-30T05:27:30"/>
    <d v="1899-12-30T06:19:54"/>
    <d v="1899-12-30T02:43:45"/>
    <d v="1899-12-30T03:09:57"/>
    <n v="2507"/>
    <x v="15"/>
    <x v="8"/>
    <n v="201601"/>
    <n v="4"/>
    <n v="0"/>
    <n v="23"/>
  </r>
  <r>
    <d v="2016-01-24T00:00:00"/>
    <d v="2016-01-24T00:00:00"/>
    <x v="2"/>
    <n v="1"/>
    <n v="0"/>
    <n v="10"/>
    <n v="24"/>
    <d v="1899-12-30T00:10:24"/>
    <d v="1899-12-30T00:10:24"/>
    <s v="Cascadia"/>
    <x v="2"/>
    <n v="5.7692307692307736"/>
    <n v="0"/>
    <x v="13"/>
    <s v="calf hurts"/>
    <d v="1899-12-30T04:32:29"/>
    <d v="1899-12-30T02:16:14"/>
    <d v="1899-12-30T04:32:29"/>
    <d v="1899-12-30T05:24:53"/>
    <d v="1899-12-30T02:16:14"/>
    <d v="1899-12-30T02:42:26"/>
    <n v="1711"/>
    <x v="15"/>
    <x v="8"/>
    <n v="201601"/>
    <n v="5"/>
    <n v="0"/>
    <n v="24"/>
  </r>
  <r>
    <d v="2016-01-24T00:00:00"/>
    <d v="2016-01-24T00:00:00"/>
    <x v="1"/>
    <n v="13.5"/>
    <n v="0"/>
    <n v="50"/>
    <n v="1"/>
    <d v="1899-12-30T00:50:01"/>
    <d v="1899-12-30T00:03:42"/>
    <s v="B-Shiv"/>
    <x v="510"/>
    <n v="16.19460179940021"/>
    <n v="133"/>
    <x v="13"/>
    <m/>
    <d v="1899-12-30T06:54:57"/>
    <d v="1899-12-30T03:27:29"/>
    <d v="1899-12-30T01:37:04"/>
    <d v="1899-12-30T02:29:28"/>
    <d v="1899-12-30T00:48:32"/>
    <d v="1899-12-30T01:14:44"/>
    <n v="318"/>
    <x v="15"/>
    <x v="8"/>
    <n v="201601"/>
    <n v="5"/>
    <n v="0"/>
    <n v="24"/>
  </r>
  <r>
    <d v="2016-01-26T00:00:00"/>
    <d v="2016-01-26T00:00:00"/>
    <x v="1"/>
    <n v="10"/>
    <n v="0"/>
    <n v="30"/>
    <n v="0"/>
    <d v="1899-12-30T00:30:00"/>
    <d v="1899-12-30T00:03:00"/>
    <s v="YNHH"/>
    <x v="303"/>
    <n v="20.000000000000014"/>
    <n v="0"/>
    <x v="13"/>
    <s v="calf hurts"/>
    <d v="1899-12-30T05:36:00"/>
    <d v="1899-12-30T02:48:00"/>
    <d v="1899-12-30T01:18:36"/>
    <d v="1899-12-30T02:11:00"/>
    <d v="1899-12-30T00:39:18"/>
    <d v="1899-12-30T01:05:30"/>
    <n v="173"/>
    <x v="15"/>
    <x v="8"/>
    <n v="201601"/>
    <n v="5"/>
    <n v="1"/>
    <n v="26"/>
  </r>
  <r>
    <d v="2016-01-27T00:00:00"/>
    <d v="2016-01-27T00:00:00"/>
    <x v="0"/>
    <n v="0.6"/>
    <n v="0"/>
    <n v="20"/>
    <n v="10"/>
    <d v="1899-12-30T00:20:10"/>
    <d v="1899-12-30T00:33:37"/>
    <s v="PHS"/>
    <x v="362"/>
    <n v="1.7851239669421499"/>
    <n v="0"/>
    <x v="13"/>
    <m/>
    <d v="1899-12-30T01:20:40"/>
    <d v="1899-12-30T00:40:20"/>
    <d v="1899-12-30T14:40:37"/>
    <d v="1899-12-30T15:33:01"/>
    <d v="1899-12-30T07:20:18"/>
    <d v="1899-12-30T07:46:30"/>
    <n v="2825"/>
    <x v="15"/>
    <x v="8"/>
    <n v="201601"/>
    <n v="5"/>
    <n v="0"/>
    <n v="27"/>
  </r>
  <r>
    <d v="2016-01-28T00:00:00"/>
    <d v="2016-01-28T00:00:00"/>
    <x v="2"/>
    <n v="1.5"/>
    <n v="0"/>
    <n v="18"/>
    <n v="0"/>
    <d v="1899-12-30T00:18:00"/>
    <d v="1899-12-30T00:12:00"/>
    <s v="Cascadia"/>
    <x v="274"/>
    <n v="5.0000000000000036"/>
    <n v="0"/>
    <x v="13"/>
    <m/>
    <d v="1899-12-30T05:14:24"/>
    <d v="1899-12-30T02:37:12"/>
    <d v="1899-12-30T05:14:24"/>
    <d v="1899-12-30T06:06:48"/>
    <d v="1899-12-30T02:37:12"/>
    <d v="1899-12-30T03:03:24"/>
    <n v="2418"/>
    <x v="15"/>
    <x v="8"/>
    <n v="201601"/>
    <n v="5"/>
    <n v="0"/>
    <n v="28"/>
  </r>
  <r>
    <d v="2016-01-29T00:00:00"/>
    <d v="2016-01-29T00:00:00"/>
    <x v="2"/>
    <n v="3.01"/>
    <n v="0"/>
    <n v="40"/>
    <n v="3"/>
    <d v="1899-12-30T00:40:03"/>
    <d v="1899-12-30T00:13:18"/>
    <s v="onCloud"/>
    <x v="201"/>
    <n v="4.5093632958801528"/>
    <n v="0"/>
    <x v="19"/>
    <s v="snowed"/>
    <d v="1899-12-30T05:48:36"/>
    <d v="1899-12-30T02:54:18"/>
    <d v="1899-12-30T05:48:36"/>
    <d v="1899-12-30T06:41:01"/>
    <d v="1899-12-30T02:54:18"/>
    <d v="1899-12-30T03:20:30"/>
    <n v="2589"/>
    <x v="15"/>
    <x v="8"/>
    <n v="201601"/>
    <n v="5"/>
    <n v="0"/>
    <n v="29"/>
  </r>
  <r>
    <d v="2016-01-30T00:00:00"/>
    <d v="2016-01-30T00:00:00"/>
    <x v="1"/>
    <n v="14.5"/>
    <n v="0"/>
    <n v="55"/>
    <n v="51"/>
    <d v="1899-12-30T00:55:51"/>
    <d v="1899-12-30T00:03:51"/>
    <s v="B-Shiv"/>
    <x v="509"/>
    <n v="15.577439570277539"/>
    <n v="0"/>
    <x v="13"/>
    <m/>
    <d v="1899-12-30T07:11:24"/>
    <d v="1899-12-30T03:35:42"/>
    <d v="1899-12-30T01:40:55"/>
    <d v="1899-12-30T02:33:19"/>
    <d v="1899-12-30T00:50:27"/>
    <d v="1899-12-30T01:16:39"/>
    <n v="371"/>
    <x v="15"/>
    <x v="8"/>
    <n v="201601"/>
    <n v="5"/>
    <n v="0"/>
    <n v="30"/>
  </r>
  <r>
    <d v="2016-02-02T00:00:00"/>
    <d v="2016-02-02T00:00:00"/>
    <x v="1"/>
    <n v="14"/>
    <n v="0"/>
    <n v="37"/>
    <n v="39"/>
    <d v="1899-12-30T00:37:39"/>
    <d v="1899-12-30T00:02:41"/>
    <s v="YNHH"/>
    <x v="303"/>
    <n v="22.310756972111573"/>
    <n v="0"/>
    <x v="13"/>
    <m/>
    <d v="1899-12-30T05:01:12"/>
    <d v="1899-12-30T02:30:36"/>
    <d v="1899-12-30T01:10:28"/>
    <d v="1899-12-30T02:02:52"/>
    <d v="1899-12-30T00:35:14"/>
    <d v="1899-12-30T01:01:26"/>
    <n v="80"/>
    <x v="15"/>
    <x v="9"/>
    <n v="201602"/>
    <n v="6"/>
    <n v="2"/>
    <n v="2"/>
  </r>
  <r>
    <d v="2016-02-04T00:00:00"/>
    <d v="2016-02-04T00:00:00"/>
    <x v="2"/>
    <n v="2.2999999999999998"/>
    <n v="0"/>
    <n v="25"/>
    <n v="0"/>
    <d v="1899-12-30T00:25:00"/>
    <d v="1899-12-30T00:10:52"/>
    <s v="Adidas"/>
    <x v="274"/>
    <n v="5.520000000000004"/>
    <n v="0"/>
    <x v="13"/>
    <s v="calf hurts"/>
    <d v="1899-12-30T04:44:47"/>
    <d v="1899-12-30T02:22:23"/>
    <d v="1899-12-30T04:44:47"/>
    <d v="1899-12-30T05:37:11"/>
    <d v="1899-12-30T02:22:23"/>
    <d v="1899-12-30T02:48:35"/>
    <n v="1988"/>
    <x v="15"/>
    <x v="9"/>
    <n v="201602"/>
    <n v="6"/>
    <n v="1"/>
    <n v="4"/>
  </r>
  <r>
    <d v="2016-02-05T00:00:00"/>
    <d v="2016-02-05T00:00:00"/>
    <x v="2"/>
    <n v="3.5"/>
    <n v="0"/>
    <n v="35"/>
    <n v="57"/>
    <d v="1899-12-30T00:35:57"/>
    <d v="1899-12-30T00:10:16"/>
    <s v="onCloud"/>
    <x v="2"/>
    <n v="5.8414464534075137"/>
    <n v="0"/>
    <x v="13"/>
    <s v="No Calf PAIN!!!!!!!"/>
    <d v="1899-12-30T04:29:07"/>
    <d v="1899-12-30T02:14:33"/>
    <d v="1899-12-30T04:29:07"/>
    <d v="1899-12-30T05:21:31"/>
    <d v="1899-12-30T02:14:33"/>
    <d v="1899-12-30T02:40:45"/>
    <n v="1619"/>
    <x v="15"/>
    <x v="9"/>
    <n v="201602"/>
    <n v="6"/>
    <n v="0"/>
    <n v="5"/>
  </r>
  <r>
    <d v="2016-02-07T00:00:00"/>
    <d v="2016-02-07T00:00:00"/>
    <x v="1"/>
    <n v="17.2"/>
    <n v="1"/>
    <n v="0"/>
    <n v="0"/>
    <d v="1899-12-30T01:00:00"/>
    <d v="1899-12-30T00:03:29"/>
    <s v="B-Shiv"/>
    <x v="510"/>
    <n v="17.200000000000014"/>
    <n v="134"/>
    <x v="13"/>
    <m/>
    <d v="1899-12-30T06:30:42"/>
    <d v="1899-12-30T03:15:21"/>
    <d v="1899-12-30T01:31:24"/>
    <d v="1899-12-30T02:23:48"/>
    <d v="1899-12-30T00:45:42"/>
    <d v="1899-12-30T01:11:54"/>
    <n v="258"/>
    <x v="15"/>
    <x v="9"/>
    <n v="201602"/>
    <n v="7"/>
    <n v="1"/>
    <n v="7"/>
  </r>
  <r>
    <d v="2016-02-10T00:00:00"/>
    <d v="2016-02-10T00:00:00"/>
    <x v="2"/>
    <n v="3.6"/>
    <n v="0"/>
    <n v="40"/>
    <n v="0"/>
    <d v="1899-12-30T00:40:00"/>
    <d v="1899-12-30T00:11:07"/>
    <s v="onCloud"/>
    <x v="274"/>
    <n v="5.4000000000000048"/>
    <n v="0"/>
    <x v="13"/>
    <m/>
    <d v="1899-12-30T04:51:07"/>
    <d v="1899-12-30T02:25:33"/>
    <d v="1899-12-30T04:51:07"/>
    <d v="1899-12-30T05:43:31"/>
    <d v="1899-12-30T02:25:33"/>
    <d v="1899-12-30T02:51:45"/>
    <n v="2111"/>
    <x v="15"/>
    <x v="9"/>
    <n v="201602"/>
    <n v="7"/>
    <n v="2"/>
    <n v="10"/>
  </r>
  <r>
    <d v="2016-02-10T00:00:00"/>
    <d v="2016-02-10T00:00:00"/>
    <x v="0"/>
    <n v="0.5"/>
    <n v="0"/>
    <n v="20"/>
    <n v="38"/>
    <d v="1899-12-30T00:20:38"/>
    <d v="1899-12-30T00:41:16"/>
    <s v="PHS"/>
    <x v="362"/>
    <n v="1.4539579967689835"/>
    <n v="0"/>
    <x v="13"/>
    <m/>
    <d v="1899-12-30T01:39:02"/>
    <d v="1899-12-30T00:49:31"/>
    <d v="1899-12-30T18:01:11"/>
    <d v="1899-12-30T18:53:35"/>
    <d v="1899-12-30T09:00:36"/>
    <d v="1899-12-30T09:26:48"/>
    <n v="3042"/>
    <x v="15"/>
    <x v="9"/>
    <n v="201602"/>
    <n v="7"/>
    <n v="0"/>
    <n v="10"/>
  </r>
  <r>
    <d v="2016-02-16T00:00:00"/>
    <d v="2016-02-16T00:00:00"/>
    <x v="2"/>
    <n v="3"/>
    <n v="0"/>
    <n v="33"/>
    <n v="31"/>
    <d v="1899-12-30T00:33:31"/>
    <d v="1899-12-30T00:11:10"/>
    <s v="onCloud"/>
    <x v="274"/>
    <n v="5.3704624564893138"/>
    <n v="0"/>
    <x v="13"/>
    <m/>
    <d v="1899-12-30T04:52:43"/>
    <d v="1899-12-30T02:26:21"/>
    <d v="1899-12-30T04:52:43"/>
    <d v="1899-12-30T05:45:07"/>
    <d v="1899-12-30T02:26:21"/>
    <d v="1899-12-30T02:52:33"/>
    <n v="2144"/>
    <x v="15"/>
    <x v="9"/>
    <n v="201602"/>
    <n v="8"/>
    <n v="5"/>
    <n v="16"/>
  </r>
  <r>
    <d v="2016-02-16T00:00:00"/>
    <d v="2016-02-16T00:00:00"/>
    <x v="1"/>
    <n v="19.399999999999999"/>
    <n v="1"/>
    <n v="0"/>
    <n v="0"/>
    <d v="1899-12-30T01:00:00"/>
    <d v="1899-12-30T00:03:06"/>
    <s v="onCloud"/>
    <x v="510"/>
    <n v="19.400000000000013"/>
    <n v="131"/>
    <x v="13"/>
    <m/>
    <d v="1899-12-30T05:46:24"/>
    <d v="1899-12-30T02:53:12"/>
    <d v="1899-12-30T01:21:02"/>
    <d v="1899-12-30T02:13:26"/>
    <d v="1899-12-30T00:40:31"/>
    <d v="1899-12-30T01:06:43"/>
    <n v="197"/>
    <x v="15"/>
    <x v="9"/>
    <n v="201602"/>
    <n v="8"/>
    <n v="0"/>
    <n v="16"/>
  </r>
  <r>
    <d v="2016-02-17T00:00:00"/>
    <d v="2016-02-17T00:00:00"/>
    <x v="0"/>
    <n v="0.5"/>
    <n v="0"/>
    <n v="19"/>
    <n v="42"/>
    <d v="1899-12-30T00:19:42"/>
    <d v="1899-12-30T00:39:24"/>
    <s v="PHS"/>
    <x v="362"/>
    <n v="1.5228426395939099"/>
    <n v="0"/>
    <x v="13"/>
    <m/>
    <d v="1899-12-30T01:34:34"/>
    <d v="1899-12-30T00:47:17"/>
    <d v="1899-12-30T17:12:17"/>
    <d v="1899-12-30T18:04:41"/>
    <d v="1899-12-30T08:36:08"/>
    <d v="1899-12-30T09:02:20"/>
    <n v="2988"/>
    <x v="15"/>
    <x v="9"/>
    <n v="201602"/>
    <n v="8"/>
    <n v="0"/>
    <n v="17"/>
  </r>
  <r>
    <d v="2016-02-18T00:00:00"/>
    <d v="2016-02-18T00:00:00"/>
    <x v="2"/>
    <n v="2.5"/>
    <n v="0"/>
    <n v="30"/>
    <n v="0"/>
    <d v="1899-12-30T00:30:00"/>
    <d v="1899-12-30T00:12:00"/>
    <s v="onCloud"/>
    <x v="274"/>
    <n v="5.0000000000000036"/>
    <n v="0"/>
    <x v="13"/>
    <m/>
    <d v="1899-12-30T05:14:24"/>
    <d v="1899-12-30T02:37:12"/>
    <d v="1899-12-30T05:14:24"/>
    <d v="1899-12-30T06:06:48"/>
    <d v="1899-12-30T02:37:12"/>
    <d v="1899-12-30T03:03:24"/>
    <n v="2418"/>
    <x v="15"/>
    <x v="9"/>
    <n v="201602"/>
    <n v="8"/>
    <n v="0"/>
    <n v="18"/>
  </r>
  <r>
    <d v="2016-02-19T00:00:00"/>
    <d v="2016-02-19T00:00:00"/>
    <x v="2"/>
    <n v="6.2"/>
    <n v="1"/>
    <n v="23"/>
    <n v="15"/>
    <d v="1899-12-30T01:23:15"/>
    <d v="1899-12-30T00:13:26"/>
    <s v="Cascadia"/>
    <x v="363"/>
    <n v="4.4684684684684726"/>
    <n v="0"/>
    <x v="19"/>
    <m/>
    <d v="1899-12-30T05:51:48"/>
    <d v="1899-12-30T02:55:54"/>
    <d v="1899-12-30T05:51:48"/>
    <d v="1899-12-30T06:44:12"/>
    <d v="1899-12-30T02:55:54"/>
    <d v="1899-12-30T03:22:06"/>
    <n v="2599"/>
    <x v="15"/>
    <x v="9"/>
    <n v="201602"/>
    <n v="8"/>
    <n v="0"/>
    <n v="19"/>
  </r>
  <r>
    <d v="2016-02-20T00:00:00"/>
    <d v="2016-02-20T00:00:00"/>
    <x v="1"/>
    <n v="20.2"/>
    <n v="1"/>
    <n v="33"/>
    <n v="28"/>
    <d v="1899-12-30T01:33:28"/>
    <d v="1899-12-30T00:04:38"/>
    <s v="Ciocci"/>
    <x v="17"/>
    <n v="12.967189728958639"/>
    <n v="135"/>
    <x v="19"/>
    <m/>
    <d v="1899-12-30T08:38:14"/>
    <d v="1899-12-30T04:19:07"/>
    <d v="1899-12-30T02:01:14"/>
    <d v="1899-12-30T02:53:38"/>
    <d v="1899-12-30T01:00:37"/>
    <d v="1899-12-30T01:26:49"/>
    <n v="613"/>
    <x v="15"/>
    <x v="9"/>
    <n v="201602"/>
    <n v="8"/>
    <n v="0"/>
    <n v="20"/>
  </r>
  <r>
    <d v="2016-02-22T00:00:00"/>
    <d v="2016-02-22T00:00:00"/>
    <x v="2"/>
    <n v="0.57999999999999996"/>
    <n v="0"/>
    <n v="7"/>
    <n v="20"/>
    <d v="1899-12-30T00:07:20"/>
    <d v="1899-12-30T00:12:39"/>
    <s v="onCloud"/>
    <x v="274"/>
    <n v="4.7454545454545487"/>
    <n v="0"/>
    <x v="13"/>
    <m/>
    <d v="1899-12-30T05:31:16"/>
    <d v="1899-12-30T02:45:38"/>
    <d v="1899-12-30T05:31:16"/>
    <d v="1899-12-30T06:23:40"/>
    <d v="1899-12-30T02:45:38"/>
    <d v="1899-12-30T03:11:50"/>
    <n v="2527"/>
    <x v="15"/>
    <x v="9"/>
    <n v="201602"/>
    <n v="9"/>
    <n v="1"/>
    <n v="22"/>
  </r>
  <r>
    <d v="2016-02-23T00:00:00"/>
    <d v="2016-02-23T00:00:00"/>
    <x v="2"/>
    <n v="2.57"/>
    <n v="0"/>
    <n v="35"/>
    <n v="0"/>
    <d v="1899-12-30T00:35:00"/>
    <d v="1899-12-30T00:13:37"/>
    <s v="onCloud"/>
    <x v="274"/>
    <n v="4.4057142857142884"/>
    <n v="0"/>
    <x v="13"/>
    <m/>
    <d v="1899-12-30T05:56:49"/>
    <d v="1899-12-30T02:58:24"/>
    <d v="1899-12-30T05:56:49"/>
    <d v="1899-12-30T06:49:13"/>
    <d v="1899-12-30T02:58:24"/>
    <d v="1899-12-30T03:24:36"/>
    <n v="2610"/>
    <x v="15"/>
    <x v="9"/>
    <n v="201602"/>
    <n v="9"/>
    <n v="0"/>
    <n v="23"/>
  </r>
  <r>
    <d v="2016-02-23T00:00:00"/>
    <d v="2016-02-23T00:00:00"/>
    <x v="1"/>
    <n v="20.5"/>
    <n v="1"/>
    <n v="13"/>
    <n v="6"/>
    <d v="1899-12-30T01:13:06"/>
    <d v="1899-12-30T00:03:34"/>
    <s v="B-Shiv"/>
    <x v="510"/>
    <n v="16.826265389876895"/>
    <n v="128"/>
    <x v="13"/>
    <s v="FTP Test"/>
    <d v="1899-12-30T06:39:23"/>
    <d v="1899-12-30T03:19:41"/>
    <d v="1899-12-30T01:33:26"/>
    <d v="1899-12-30T02:25:50"/>
    <d v="1899-12-30T00:46:43"/>
    <d v="1899-12-30T01:12:55"/>
    <n v="280"/>
    <x v="15"/>
    <x v="9"/>
    <n v="201602"/>
    <n v="9"/>
    <n v="0"/>
    <n v="23"/>
  </r>
  <r>
    <d v="2016-02-24T00:00:00"/>
    <d v="2016-02-24T00:00:00"/>
    <x v="0"/>
    <n v="0.68"/>
    <n v="0"/>
    <n v="22"/>
    <n v="47"/>
    <d v="1899-12-30T00:22:47"/>
    <d v="1899-12-30T00:33:30"/>
    <s v="PHS"/>
    <x v="362"/>
    <n v="1.7907827359180701"/>
    <n v="0"/>
    <x v="13"/>
    <m/>
    <d v="1899-12-30T01:20:25"/>
    <d v="1899-12-30T00:40:12"/>
    <d v="1899-12-30T14:37:50"/>
    <d v="1899-12-30T15:30:14"/>
    <d v="1899-12-30T07:18:55"/>
    <d v="1899-12-30T07:45:07"/>
    <n v="2821"/>
    <x v="15"/>
    <x v="9"/>
    <n v="201602"/>
    <n v="9"/>
    <n v="0"/>
    <n v="24"/>
  </r>
  <r>
    <d v="2016-02-25T00:00:00"/>
    <d v="2016-02-25T00:00:00"/>
    <x v="2"/>
    <n v="3.1"/>
    <n v="0"/>
    <n v="32"/>
    <n v="30"/>
    <d v="1899-12-30T00:32:30"/>
    <d v="1899-12-30T00:10:29"/>
    <s v="onCloud"/>
    <x v="274"/>
    <n v="5.7230769230769285"/>
    <n v="0"/>
    <x v="13"/>
    <m/>
    <d v="1899-12-30T04:34:41"/>
    <d v="1899-12-30T02:17:20"/>
    <d v="1899-12-30T04:34:41"/>
    <d v="1899-12-30T05:27:05"/>
    <d v="1899-12-30T02:17:20"/>
    <d v="1899-12-30T02:43:32"/>
    <n v="1770"/>
    <x v="15"/>
    <x v="9"/>
    <n v="201602"/>
    <n v="9"/>
    <n v="0"/>
    <n v="25"/>
  </r>
  <r>
    <d v="2016-02-26T00:00:00"/>
    <d v="2016-02-26T00:00:00"/>
    <x v="2"/>
    <n v="6.25"/>
    <n v="1"/>
    <n v="22"/>
    <n v="49"/>
    <d v="1899-12-30T01:22:49"/>
    <d v="1899-12-30T00:13:15"/>
    <s v="BrAdRed"/>
    <x v="363"/>
    <n v="4.5280740591668378"/>
    <n v="145"/>
    <x v="19"/>
    <m/>
    <d v="1899-12-30T05:47:10"/>
    <d v="1899-12-30T02:53:35"/>
    <d v="1899-12-30T05:47:10"/>
    <d v="1899-12-30T06:39:34"/>
    <d v="1899-12-30T02:53:35"/>
    <d v="1899-12-30T03:19:47"/>
    <n v="2582"/>
    <x v="15"/>
    <x v="9"/>
    <n v="201602"/>
    <n v="9"/>
    <n v="0"/>
    <n v="26"/>
  </r>
  <r>
    <d v="2016-02-27T00:00:00"/>
    <d v="2016-02-27T00:00:00"/>
    <x v="2"/>
    <n v="3"/>
    <n v="0"/>
    <n v="33"/>
    <n v="47"/>
    <d v="1899-12-30T00:33:47"/>
    <d v="1899-12-30T00:11:16"/>
    <s v="BrAdRed"/>
    <x v="511"/>
    <n v="5.3280710409472167"/>
    <n v="0"/>
    <x v="19"/>
    <m/>
    <d v="1899-12-30T04:55:02"/>
    <d v="1899-12-30T02:27:31"/>
    <d v="1899-12-30T04:55:02"/>
    <d v="1899-12-30T05:47:26"/>
    <d v="1899-12-30T02:27:31"/>
    <d v="1899-12-30T02:53:43"/>
    <n v="2174"/>
    <x v="15"/>
    <x v="9"/>
    <n v="201602"/>
    <n v="9"/>
    <n v="0"/>
    <n v="27"/>
  </r>
  <r>
    <d v="2016-02-29T00:00:00"/>
    <d v="2016-02-29T00:00:00"/>
    <x v="0"/>
    <n v="0.73"/>
    <n v="0"/>
    <n v="28"/>
    <n v="39"/>
    <d v="1899-12-30T00:28:39"/>
    <d v="1899-12-30T00:39:15"/>
    <s v="PHS"/>
    <x v="362"/>
    <n v="1.528795811518326"/>
    <n v="0"/>
    <x v="13"/>
    <m/>
    <d v="1899-12-30T01:34:12"/>
    <d v="1899-12-30T00:47:06"/>
    <d v="1899-12-30T17:08:16"/>
    <d v="1899-12-30T18:00:40"/>
    <d v="1899-12-30T08:34:08"/>
    <d v="1899-12-30T09:00:20"/>
    <n v="2983"/>
    <x v="15"/>
    <x v="9"/>
    <n v="201602"/>
    <n v="10"/>
    <n v="1"/>
    <n v="29"/>
  </r>
  <r>
    <d v="2016-02-29T00:00:00"/>
    <d v="2016-02-29T00:00:00"/>
    <x v="2"/>
    <n v="2.61"/>
    <n v="0"/>
    <n v="33"/>
    <n v="0"/>
    <d v="1899-12-30T00:33:00"/>
    <d v="1899-12-30T00:12:39"/>
    <s v="onCloud"/>
    <x v="274"/>
    <n v="4.7454545454545487"/>
    <n v="0"/>
    <x v="13"/>
    <m/>
    <d v="1899-12-30T05:31:16"/>
    <d v="1899-12-30T02:45:38"/>
    <d v="1899-12-30T05:31:16"/>
    <d v="1899-12-30T06:23:40"/>
    <d v="1899-12-30T02:45:38"/>
    <d v="1899-12-30T03:11:50"/>
    <n v="2527"/>
    <x v="15"/>
    <x v="9"/>
    <n v="201602"/>
    <n v="10"/>
    <n v="0"/>
    <n v="29"/>
  </r>
  <r>
    <d v="2016-03-01T00:00:00"/>
    <d v="2016-03-01T00:00:00"/>
    <x v="2"/>
    <n v="3.1"/>
    <n v="0"/>
    <n v="33"/>
    <n v="29"/>
    <d v="1899-12-30T00:33:29"/>
    <d v="1899-12-30T00:10:48"/>
    <s v="onCloud"/>
    <x v="351"/>
    <n v="5.5550024888004037"/>
    <n v="0"/>
    <x v="19"/>
    <m/>
    <d v="1899-12-30T04:42:59"/>
    <d v="1899-12-30T02:21:30"/>
    <d v="1899-12-30T04:42:59"/>
    <d v="1899-12-30T05:35:23"/>
    <d v="1899-12-30T02:21:30"/>
    <d v="1899-12-30T02:47:42"/>
    <n v="1949"/>
    <x v="15"/>
    <x v="10"/>
    <n v="201603"/>
    <n v="10"/>
    <n v="0"/>
    <n v="1"/>
  </r>
  <r>
    <d v="2016-03-02T00:00:00"/>
    <d v="2016-03-02T00:00:00"/>
    <x v="0"/>
    <n v="1"/>
    <n v="0"/>
    <n v="33"/>
    <n v="6"/>
    <d v="1899-12-30T00:33:06"/>
    <d v="1899-12-30T00:33:06"/>
    <s v="PHS"/>
    <x v="362"/>
    <n v="1.8126888217522674"/>
    <n v="0"/>
    <x v="13"/>
    <m/>
    <d v="1899-12-30T01:19:26"/>
    <d v="1899-12-30T00:39:43"/>
    <d v="1899-12-30T14:27:13"/>
    <d v="1899-12-30T15:19:37"/>
    <d v="1899-12-30T07:13:37"/>
    <d v="1899-12-30T07:39:49"/>
    <n v="2807"/>
    <x v="15"/>
    <x v="10"/>
    <n v="201603"/>
    <n v="10"/>
    <n v="0"/>
    <n v="2"/>
  </r>
  <r>
    <d v="2016-03-03T00:00:00"/>
    <d v="2016-03-03T00:00:00"/>
    <x v="1"/>
    <n v="11"/>
    <n v="0"/>
    <n v="32"/>
    <n v="33"/>
    <d v="1899-12-30T00:32:33"/>
    <d v="1899-12-30T00:02:58"/>
    <s v="YNHH"/>
    <x v="303"/>
    <n v="20.276497695852552"/>
    <n v="0"/>
    <x v="13"/>
    <m/>
    <d v="1899-12-30T05:31:25"/>
    <d v="1899-12-30T02:45:43"/>
    <d v="1899-12-30T01:17:32"/>
    <d v="1899-12-30T02:09:56"/>
    <d v="1899-12-30T00:38:46"/>
    <d v="1899-12-30T01:04:58"/>
    <n v="168"/>
    <x v="15"/>
    <x v="10"/>
    <n v="201603"/>
    <n v="10"/>
    <n v="0"/>
    <n v="3"/>
  </r>
  <r>
    <d v="2016-03-04T00:00:00"/>
    <d v="2016-03-04T00:00:00"/>
    <x v="2"/>
    <n v="6.25"/>
    <n v="1"/>
    <n v="15"/>
    <n v="46"/>
    <d v="1899-12-30T01:15:46"/>
    <d v="1899-12-30T00:12:07"/>
    <s v="BrAdRed"/>
    <x v="363"/>
    <n v="4.9494060712714516"/>
    <n v="152"/>
    <x v="19"/>
    <m/>
    <d v="1899-12-30T05:17:37"/>
    <d v="1899-12-30T02:38:48"/>
    <d v="1899-12-30T05:17:37"/>
    <d v="1899-12-30T06:10:01"/>
    <d v="1899-12-30T02:38:48"/>
    <d v="1899-12-30T03:05:00"/>
    <n v="2453"/>
    <x v="15"/>
    <x v="10"/>
    <n v="201603"/>
    <n v="10"/>
    <n v="0"/>
    <n v="4"/>
  </r>
  <r>
    <d v="2016-03-05T00:00:00"/>
    <d v="2016-03-05T00:00:00"/>
    <x v="1"/>
    <n v="12.5"/>
    <n v="0"/>
    <n v="45"/>
    <n v="0"/>
    <d v="1899-12-30T00:45:00"/>
    <d v="1899-12-30T00:03:36"/>
    <s v="B-Shiv"/>
    <x v="510"/>
    <n v="16.666666666666679"/>
    <n v="120"/>
    <x v="13"/>
    <m/>
    <d v="1899-12-30T06:43:12"/>
    <d v="1899-12-30T03:21:36"/>
    <d v="1899-12-30T01:34:19"/>
    <d v="1899-12-30T02:26:43"/>
    <d v="1899-12-30T00:47:10"/>
    <d v="1899-12-30T01:13:22"/>
    <n v="289"/>
    <x v="15"/>
    <x v="10"/>
    <n v="201603"/>
    <n v="10"/>
    <n v="0"/>
    <n v="5"/>
  </r>
  <r>
    <d v="2016-03-06T00:00:00"/>
    <d v="2016-03-06T00:00:00"/>
    <x v="2"/>
    <n v="6"/>
    <n v="1"/>
    <n v="7"/>
    <n v="37"/>
    <d v="1899-12-30T01:07:37"/>
    <d v="1899-12-30T00:11:16"/>
    <s v="BrAdRed"/>
    <x v="512"/>
    <n v="5.3241311313778699"/>
    <n v="0"/>
    <x v="19"/>
    <m/>
    <d v="1899-12-30T04:55:16"/>
    <d v="1899-12-30T02:27:38"/>
    <d v="1899-12-30T04:55:16"/>
    <d v="1899-12-30T05:47:40"/>
    <d v="1899-12-30T02:27:38"/>
    <d v="1899-12-30T02:53:50"/>
    <n v="2180"/>
    <x v="15"/>
    <x v="10"/>
    <n v="201603"/>
    <n v="11"/>
    <n v="0"/>
    <n v="6"/>
  </r>
  <r>
    <d v="2016-03-07T00:00:00"/>
    <d v="2016-03-07T00:00:00"/>
    <x v="1"/>
    <n v="10"/>
    <n v="0"/>
    <n v="28"/>
    <n v="45"/>
    <d v="1899-12-30T00:28:45"/>
    <d v="1899-12-30T00:02:53"/>
    <s v="YNHH"/>
    <x v="303"/>
    <n v="20.869565217391319"/>
    <n v="0"/>
    <x v="13"/>
    <m/>
    <d v="1899-12-30T05:22:00"/>
    <d v="1899-12-30T02:41:00"/>
    <d v="1899-12-30T01:15:20"/>
    <d v="1899-12-30T02:07:44"/>
    <d v="1899-12-30T00:37:40"/>
    <d v="1899-12-30T01:03:52"/>
    <n v="146"/>
    <x v="15"/>
    <x v="10"/>
    <n v="201603"/>
    <n v="11"/>
    <n v="0"/>
    <n v="7"/>
  </r>
  <r>
    <d v="2016-03-09T00:00:00"/>
    <d v="2016-03-09T00:00:00"/>
    <x v="2"/>
    <n v="4.6500000000000004"/>
    <n v="0"/>
    <n v="52"/>
    <n v="56"/>
    <d v="1899-12-30T00:52:56"/>
    <d v="1899-12-30T00:11:23"/>
    <s v="onCloud"/>
    <x v="513"/>
    <n v="5.2707808564231797"/>
    <n v="0"/>
    <x v="22"/>
    <m/>
    <d v="1899-12-30T04:58:15"/>
    <d v="1899-12-30T02:29:07"/>
    <d v="1899-12-30T04:58:15"/>
    <d v="1899-12-30T05:50:39"/>
    <d v="1899-12-30T02:29:07"/>
    <d v="1899-12-30T02:55:19"/>
    <n v="2234"/>
    <x v="15"/>
    <x v="10"/>
    <n v="201603"/>
    <n v="11"/>
    <n v="1"/>
    <n v="9"/>
  </r>
  <r>
    <d v="2016-03-10T00:00:00"/>
    <d v="2016-03-10T00:00:00"/>
    <x v="2"/>
    <n v="3.1"/>
    <n v="0"/>
    <n v="32"/>
    <n v="5"/>
    <d v="1899-12-30T00:32:05"/>
    <d v="1899-12-30T00:10:21"/>
    <s v="onCloud"/>
    <x v="224"/>
    <n v="5.7974025974026029"/>
    <n v="0"/>
    <x v="14"/>
    <m/>
    <d v="1899-12-30T04:31:09"/>
    <d v="1899-12-30T02:15:35"/>
    <d v="1899-12-30T04:31:09"/>
    <d v="1899-12-30T05:23:33"/>
    <d v="1899-12-30T02:15:35"/>
    <d v="1899-12-30T02:41:47"/>
    <n v="1673"/>
    <x v="15"/>
    <x v="10"/>
    <n v="201603"/>
    <n v="11"/>
    <n v="0"/>
    <n v="10"/>
  </r>
  <r>
    <d v="2016-03-11T00:00:00"/>
    <d v="2016-03-11T00:00:00"/>
    <x v="1"/>
    <n v="16.399999999999999"/>
    <n v="1"/>
    <n v="12"/>
    <n v="6"/>
    <d v="1899-12-30T01:12:06"/>
    <d v="1899-12-30T00:04:24"/>
    <s v="Ciocci"/>
    <x v="505"/>
    <n v="13.647711511789192"/>
    <n v="138"/>
    <x v="15"/>
    <m/>
    <d v="1899-12-30T08:12:23"/>
    <d v="1899-12-30T04:06:12"/>
    <d v="1899-12-30T01:55:11"/>
    <d v="1899-12-30T02:47:35"/>
    <d v="1899-12-30T00:57:36"/>
    <d v="1899-12-30T01:23:48"/>
    <n v="556"/>
    <x v="15"/>
    <x v="10"/>
    <n v="201603"/>
    <n v="11"/>
    <n v="0"/>
    <n v="11"/>
  </r>
  <r>
    <d v="2016-03-12T00:00:00"/>
    <d v="2016-03-12T00:00:00"/>
    <x v="2"/>
    <n v="6.5"/>
    <n v="1"/>
    <n v="15"/>
    <n v="39"/>
    <d v="1899-12-30T01:15:39"/>
    <d v="1899-12-30T00:11:38"/>
    <s v="BrAdRed"/>
    <x v="514"/>
    <n v="5.1553205551883714"/>
    <n v="0"/>
    <x v="19"/>
    <m/>
    <d v="1899-12-30T05:04:56"/>
    <d v="1899-12-30T02:32:28"/>
    <d v="1899-12-30T05:04:56"/>
    <d v="1899-12-30T05:57:20"/>
    <d v="1899-12-30T02:32:28"/>
    <d v="1899-12-30T02:58:40"/>
    <n v="2311"/>
    <x v="15"/>
    <x v="10"/>
    <n v="201603"/>
    <n v="11"/>
    <n v="0"/>
    <n v="12"/>
  </r>
  <r>
    <d v="2016-03-13T00:00:00"/>
    <d v="2016-03-13T00:00:00"/>
    <x v="1"/>
    <n v="29.3"/>
    <n v="2"/>
    <n v="6"/>
    <n v="43"/>
    <d v="1899-12-30T02:06:43"/>
    <d v="1899-12-30T00:04:19"/>
    <s v="Ciocci"/>
    <x v="17"/>
    <n v="13.873470998290159"/>
    <n v="0"/>
    <x v="19"/>
    <m/>
    <d v="1899-12-30T08:04:23"/>
    <d v="1899-12-30T04:02:11"/>
    <d v="1899-12-30T01:53:19"/>
    <d v="1899-12-30T02:45:43"/>
    <d v="1899-12-30T00:56:39"/>
    <d v="1899-12-30T01:22:51"/>
    <n v="537"/>
    <x v="15"/>
    <x v="10"/>
    <n v="201603"/>
    <n v="12"/>
    <n v="0"/>
    <n v="13"/>
  </r>
  <r>
    <d v="2016-03-14T00:00:00"/>
    <d v="2016-03-14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d v="1899-12-30T01:09:52"/>
    <d v="1899-12-30T02:02:16"/>
    <d v="1899-12-30T00:34:56"/>
    <d v="1899-12-30T01:01:08"/>
    <n v="71"/>
    <x v="15"/>
    <x v="10"/>
    <n v="201603"/>
    <n v="12"/>
    <n v="0"/>
    <n v="14"/>
  </r>
  <r>
    <d v="2016-03-16T00:00:00"/>
    <d v="2016-03-16T00:00:00"/>
    <x v="2"/>
    <n v="3.1"/>
    <n v="0"/>
    <n v="35"/>
    <n v="16"/>
    <d v="1899-12-30T00:35:16"/>
    <d v="1899-12-30T00:11:23"/>
    <s v="onCloud"/>
    <x v="351"/>
    <n v="5.2741020793950897"/>
    <n v="0"/>
    <x v="14"/>
    <m/>
    <d v="1899-12-30T04:58:04"/>
    <d v="1899-12-30T02:29:02"/>
    <d v="1899-12-30T04:58:04"/>
    <d v="1899-12-30T05:50:28"/>
    <d v="1899-12-30T02:29:02"/>
    <d v="1899-12-30T02:55:14"/>
    <n v="2229"/>
    <x v="15"/>
    <x v="10"/>
    <n v="201603"/>
    <n v="12"/>
    <n v="1"/>
    <n v="16"/>
  </r>
  <r>
    <d v="2016-03-16T00:00:00"/>
    <d v="2016-03-16T00:00:00"/>
    <x v="0"/>
    <n v="0.6"/>
    <n v="0"/>
    <n v="20"/>
    <n v="38"/>
    <d v="1899-12-30T00:20:38"/>
    <d v="1899-12-30T00:34:23"/>
    <s v="PHS"/>
    <x v="362"/>
    <n v="1.7447495961227801"/>
    <n v="0"/>
    <x v="13"/>
    <m/>
    <d v="1899-12-30T01:22:32"/>
    <d v="1899-12-30T00:41:16"/>
    <d v="1899-12-30T15:00:59"/>
    <d v="1899-12-30T15:53:23"/>
    <d v="1899-12-30T07:30:30"/>
    <d v="1899-12-30T07:56:42"/>
    <n v="2846"/>
    <x v="15"/>
    <x v="10"/>
    <n v="201603"/>
    <n v="12"/>
    <n v="0"/>
    <n v="16"/>
  </r>
  <r>
    <d v="2016-03-18T00:00:00"/>
    <d v="2016-03-18T00:00:00"/>
    <x v="2"/>
    <n v="8.1"/>
    <n v="1"/>
    <n v="46"/>
    <n v="12"/>
    <d v="1899-12-30T01:46:12"/>
    <d v="1899-12-30T00:13:07"/>
    <s v="BrAdRed"/>
    <x v="515"/>
    <n v="4.5762711864406818"/>
    <n v="144"/>
    <x v="19"/>
    <s v="https://www.strava.com/activities/520292423"/>
    <d v="1899-12-30T05:43:31"/>
    <d v="1899-12-30T02:51:45"/>
    <d v="1899-12-30T05:43:31"/>
    <d v="1899-12-30T06:35:55"/>
    <d v="1899-12-30T02:51:45"/>
    <d v="1899-12-30T03:17:57"/>
    <n v="2572"/>
    <x v="15"/>
    <x v="10"/>
    <n v="201603"/>
    <n v="12"/>
    <n v="1"/>
    <n v="18"/>
  </r>
  <r>
    <d v="2016-03-19T00:00:00"/>
    <d v="2016-03-19T00:00:00"/>
    <x v="2"/>
    <n v="3.1"/>
    <n v="0"/>
    <n v="35"/>
    <n v="36"/>
    <d v="1899-12-30T00:35:36"/>
    <d v="1899-12-30T00:11:29"/>
    <s v="BrAdRed"/>
    <x v="516"/>
    <n v="5.2247191011235996"/>
    <n v="141"/>
    <x v="14"/>
    <s v="Ran with Hunter"/>
    <d v="1899-12-30T05:00:53"/>
    <d v="1899-12-30T02:30:26"/>
    <d v="1899-12-30T05:00:53"/>
    <d v="1899-12-30T05:53:17"/>
    <d v="1899-12-30T02:30:26"/>
    <d v="1899-12-30T02:56:38"/>
    <n v="2268"/>
    <x v="15"/>
    <x v="10"/>
    <n v="201603"/>
    <n v="12"/>
    <n v="0"/>
    <n v="19"/>
  </r>
  <r>
    <d v="2016-03-20T00:00:00"/>
    <d v="2016-03-20T00:00:00"/>
    <x v="1"/>
    <n v="15.4"/>
    <n v="1"/>
    <n v="38"/>
    <n v="27"/>
    <d v="1899-12-30T01:38:27"/>
    <d v="1899-12-30T00:06:24"/>
    <s v="B-Shiv"/>
    <x v="517"/>
    <n v="9.3854748603352025"/>
    <n v="124"/>
    <x v="13"/>
    <m/>
    <d v="1899-12-30T11:56:00"/>
    <d v="1899-12-30T05:58:00"/>
    <d v="1899-12-30T02:47:30"/>
    <d v="1899-12-30T03:39:54"/>
    <d v="1899-12-30T01:23:45"/>
    <d v="1899-12-30T01:49:57"/>
    <n v="693"/>
    <x v="15"/>
    <x v="10"/>
    <n v="201603"/>
    <n v="13"/>
    <n v="0"/>
    <n v="20"/>
  </r>
  <r>
    <d v="2016-03-21T00:00:00"/>
    <d v="2016-03-21T00:00:00"/>
    <x v="0"/>
    <n v="0.7"/>
    <n v="0"/>
    <n v="23"/>
    <n v="55"/>
    <d v="1899-12-30T00:23:55"/>
    <d v="1899-12-30T00:34:10"/>
    <s v="Y25Y"/>
    <x v="518"/>
    <n v="1.7560975609756109"/>
    <n v="0"/>
    <x v="13"/>
    <m/>
    <d v="1899-12-30T01:22:00"/>
    <d v="1899-12-30T00:41:00"/>
    <d v="1899-12-30T14:55:10"/>
    <d v="1899-12-30T15:47:34"/>
    <d v="1899-12-30T07:27:35"/>
    <d v="1899-12-30T07:53:47"/>
    <n v="2839"/>
    <x v="15"/>
    <x v="10"/>
    <n v="201603"/>
    <n v="13"/>
    <n v="0"/>
    <n v="21"/>
  </r>
  <r>
    <d v="2016-03-23T00:00:00"/>
    <d v="2016-03-23T00:00:00"/>
    <x v="2"/>
    <n v="4"/>
    <n v="0"/>
    <n v="41"/>
    <n v="22"/>
    <d v="1899-12-30T00:41:22"/>
    <d v="1899-12-30T00:10:20"/>
    <s v="onCloud"/>
    <x v="519"/>
    <n v="5.8017727639000851"/>
    <n v="0"/>
    <x v="14"/>
    <m/>
    <d v="1899-12-30T04:30:57"/>
    <d v="1899-12-30T02:15:29"/>
    <d v="1899-12-30T04:30:57"/>
    <d v="1899-12-30T05:23:21"/>
    <d v="1899-12-30T02:15:29"/>
    <d v="1899-12-30T02:41:41"/>
    <n v="1667"/>
    <x v="15"/>
    <x v="10"/>
    <n v="201603"/>
    <n v="13"/>
    <n v="1"/>
    <n v="23"/>
  </r>
  <r>
    <d v="2016-03-24T00:00:00"/>
    <d v="2016-03-24T00:00:00"/>
    <x v="0"/>
    <n v="0.85"/>
    <n v="0"/>
    <n v="29"/>
    <n v="50"/>
    <d v="1899-12-30T00:29:50"/>
    <d v="1899-12-30T00:35:06"/>
    <s v="Y25Y"/>
    <x v="518"/>
    <n v="1.709497206703912"/>
    <n v="0"/>
    <x v="13"/>
    <s v="1500 strait"/>
    <d v="1899-12-30T01:24:14"/>
    <d v="1899-12-30T00:42:07"/>
    <d v="1899-12-30T15:19:34"/>
    <d v="1899-12-30T16:11:58"/>
    <d v="1899-12-30T07:39:47"/>
    <d v="1899-12-30T08:05:59"/>
    <n v="2868"/>
    <x v="15"/>
    <x v="10"/>
    <n v="201603"/>
    <n v="13"/>
    <n v="0"/>
    <n v="24"/>
  </r>
  <r>
    <d v="2016-03-24T00:00:00"/>
    <d v="2016-03-24T00:00:00"/>
    <x v="1"/>
    <n v="13"/>
    <n v="0"/>
    <n v="45"/>
    <n v="0"/>
    <d v="1899-12-30T00:45:00"/>
    <d v="1899-12-30T00:03:28"/>
    <s v="B-Shiv"/>
    <x v="509"/>
    <n v="17.333333333333346"/>
    <n v="128"/>
    <x v="13"/>
    <m/>
    <d v="1899-12-30T06:27:42"/>
    <d v="1899-12-30T03:13:51"/>
    <d v="1899-12-30T01:30:42"/>
    <d v="1899-12-30T02:23:06"/>
    <d v="1899-12-30T00:45:21"/>
    <d v="1899-12-30T01:11:33"/>
    <n v="246"/>
    <x v="15"/>
    <x v="10"/>
    <n v="201603"/>
    <n v="13"/>
    <n v="0"/>
    <n v="24"/>
  </r>
  <r>
    <d v="2016-03-25T00:00:00"/>
    <d v="2016-03-25T00:00:00"/>
    <x v="1"/>
    <n v="8.6999999999999993"/>
    <n v="0"/>
    <n v="30"/>
    <n v="1"/>
    <d v="1899-12-30T00:30:01"/>
    <d v="1899-12-30T00:03:27"/>
    <s v="B-Shiv"/>
    <x v="509"/>
    <n v="17.390338700721834"/>
    <n v="126"/>
    <x v="13"/>
    <s v="Jon's Short Mix"/>
    <d v="1899-12-30T06:26:25"/>
    <d v="1899-12-30T03:13:13"/>
    <d v="1899-12-30T01:30:24"/>
    <d v="1899-12-30T02:22:48"/>
    <d v="1899-12-30T00:45:12"/>
    <d v="1899-12-30T01:11:24"/>
    <n v="244"/>
    <x v="15"/>
    <x v="10"/>
    <n v="201603"/>
    <n v="13"/>
    <n v="0"/>
    <n v="25"/>
  </r>
  <r>
    <d v="2016-03-25T00:00:00"/>
    <d v="2016-03-25T00:00:00"/>
    <x v="2"/>
    <n v="9.25"/>
    <n v="2"/>
    <n v="6"/>
    <n v="47"/>
    <d v="1899-12-30T02:06:47"/>
    <d v="1899-12-30T00:13:42"/>
    <s v="BrAdRed"/>
    <x v="520"/>
    <n v="4.3775469961877258"/>
    <n v="144"/>
    <x v="35"/>
    <m/>
    <d v="1899-12-30T05:59:06"/>
    <d v="1899-12-30T02:59:33"/>
    <d v="1899-12-30T05:59:06"/>
    <d v="1899-12-30T06:51:30"/>
    <d v="1899-12-30T02:59:33"/>
    <d v="1899-12-30T03:25:45"/>
    <n v="2615"/>
    <x v="15"/>
    <x v="10"/>
    <n v="201603"/>
    <n v="13"/>
    <n v="0"/>
    <n v="25"/>
  </r>
  <r>
    <d v="2016-03-27T00:00:00"/>
    <d v="2016-03-27T00:00:00"/>
    <x v="2"/>
    <n v="5"/>
    <n v="0"/>
    <n v="58"/>
    <n v="10"/>
    <d v="1899-12-30T00:58:10"/>
    <d v="1899-12-30T00:11:38"/>
    <s v="BrAdRed"/>
    <x v="439"/>
    <n v="5.1575931232091738"/>
    <n v="140"/>
    <x v="19"/>
    <m/>
    <d v="1899-12-30T05:04:48"/>
    <d v="1899-12-30T02:32:24"/>
    <d v="1899-12-30T05:04:48"/>
    <d v="1899-12-30T05:57:12"/>
    <d v="1899-12-30T02:32:24"/>
    <d v="1899-12-30T02:58:36"/>
    <n v="2309"/>
    <x v="15"/>
    <x v="10"/>
    <n v="201603"/>
    <n v="14"/>
    <n v="1"/>
    <n v="27"/>
  </r>
  <r>
    <d v="2016-03-27T00:00:00"/>
    <d v="2016-03-27T00:00:00"/>
    <x v="1"/>
    <n v="13.3"/>
    <n v="1"/>
    <n v="12"/>
    <n v="26"/>
    <d v="1899-12-30T01:12:26"/>
    <d v="1899-12-30T00:05:27"/>
    <s v="B-Shiv"/>
    <x v="517"/>
    <n v="11.0170271514036"/>
    <n v="128"/>
    <x v="13"/>
    <m/>
    <d v="1899-12-30T10:09:58"/>
    <d v="1899-12-30T05:04:59"/>
    <d v="1899-12-30T02:22:41"/>
    <d v="1899-12-30T03:15:05"/>
    <d v="1899-12-30T01:11:21"/>
    <d v="1899-12-30T01:37:33"/>
    <n v="674"/>
    <x v="15"/>
    <x v="10"/>
    <n v="201603"/>
    <n v="14"/>
    <n v="0"/>
    <n v="27"/>
  </r>
  <r>
    <d v="2016-03-29T00:00:00"/>
    <d v="2016-03-29T00:00:00"/>
    <x v="2"/>
    <n v="2.8"/>
    <n v="0"/>
    <n v="30"/>
    <n v="0"/>
    <d v="1899-12-30T00:30:00"/>
    <d v="1899-12-30T00:10:43"/>
    <s v="onCloud"/>
    <x v="274"/>
    <n v="5.6000000000000041"/>
    <n v="0"/>
    <x v="13"/>
    <s v="Ladder to 10 min (5 start) 5 (40 sec on 20 off)"/>
    <d v="1899-12-30T04:40:43"/>
    <d v="1899-12-30T02:20:21"/>
    <d v="1899-12-30T04:40:43"/>
    <d v="1899-12-30T05:33:07"/>
    <d v="1899-12-30T02:20:21"/>
    <d v="1899-12-30T02:46:33"/>
    <n v="1895"/>
    <x v="15"/>
    <x v="10"/>
    <n v="201603"/>
    <n v="14"/>
    <n v="1"/>
    <n v="29"/>
  </r>
  <r>
    <d v="2016-03-30T00:00:00"/>
    <d v="2016-03-30T00:00:00"/>
    <x v="0"/>
    <n v="1"/>
    <n v="0"/>
    <n v="34"/>
    <n v="49"/>
    <d v="1899-12-30T00:34:49"/>
    <d v="1899-12-30T00:34:49"/>
    <s v="Y50M"/>
    <x v="308"/>
    <n v="1.7233125897558654"/>
    <n v="0"/>
    <x v="13"/>
    <s v="https://www.strava.com/activities/530918244"/>
    <d v="1899-12-30T01:23:34"/>
    <d v="1899-12-30T00:41:47"/>
    <d v="1899-12-30T15:12:12"/>
    <d v="1899-12-30T16:04:36"/>
    <d v="1899-12-30T07:36:06"/>
    <d v="1899-12-30T08:02:18"/>
    <n v="2854"/>
    <x v="15"/>
    <x v="10"/>
    <n v="201603"/>
    <n v="14"/>
    <n v="0"/>
    <n v="30"/>
  </r>
  <r>
    <d v="2016-04-01T00:00:00"/>
    <d v="2016-04-01T00:00:00"/>
    <x v="1"/>
    <n v="11"/>
    <n v="0"/>
    <n v="50"/>
    <n v="4"/>
    <d v="1899-12-30T00:50:04"/>
    <d v="1899-12-30T00:04:33"/>
    <s v="B-Shiv"/>
    <x v="521"/>
    <n v="13.182423435419448"/>
    <n v="128"/>
    <x v="13"/>
    <m/>
    <d v="1899-12-30T08:29:46"/>
    <d v="1899-12-30T04:14:53"/>
    <d v="1899-12-30T01:59:15"/>
    <d v="1899-12-30T02:51:39"/>
    <d v="1899-12-30T00:59:37"/>
    <d v="1899-12-30T01:25:50"/>
    <n v="600"/>
    <x v="15"/>
    <x v="1"/>
    <n v="201604"/>
    <n v="14"/>
    <n v="1"/>
    <n v="1"/>
  </r>
  <r>
    <d v="2016-04-01T00:00:00"/>
    <d v="2016-04-01T00:00:00"/>
    <x v="2"/>
    <n v="8.1"/>
    <n v="1"/>
    <n v="38"/>
    <n v="5"/>
    <d v="1899-12-30T01:38:05"/>
    <d v="1899-12-30T00:12:07"/>
    <s v="BrAdRed"/>
    <x v="515"/>
    <n v="4.9549702633814805"/>
    <n v="158"/>
    <x v="7"/>
    <m/>
    <d v="1899-12-30T05:17:15"/>
    <d v="1899-12-30T02:38:38"/>
    <d v="1899-12-30T05:17:15"/>
    <d v="1899-12-30T06:09:39"/>
    <d v="1899-12-30T02:38:38"/>
    <d v="1899-12-30T03:04:50"/>
    <n v="2447"/>
    <x v="15"/>
    <x v="1"/>
    <n v="201604"/>
    <n v="14"/>
    <n v="0"/>
    <n v="1"/>
  </r>
  <r>
    <d v="2016-04-02T00:00:00"/>
    <d v="2016-04-02T00:00:00"/>
    <x v="2"/>
    <n v="3.1"/>
    <n v="0"/>
    <n v="30"/>
    <n v="5"/>
    <d v="1899-12-30T00:30:05"/>
    <d v="1899-12-30T00:09:42"/>
    <s v="BrAdRed"/>
    <x v="522"/>
    <n v="6.1828254847645479"/>
    <n v="0"/>
    <x v="35"/>
    <s v="Ran with Hunter"/>
    <d v="1899-12-30T04:14:15"/>
    <d v="1899-12-30T02:07:08"/>
    <d v="1899-12-30T04:14:15"/>
    <d v="1899-12-30T05:06:39"/>
    <d v="1899-12-30T02:07:08"/>
    <d v="1899-12-30T02:33:20"/>
    <n v="1176"/>
    <x v="15"/>
    <x v="1"/>
    <n v="201604"/>
    <n v="14"/>
    <n v="0"/>
    <n v="2"/>
  </r>
  <r>
    <d v="2016-04-03T00:00:00"/>
    <d v="2016-04-03T00:00:00"/>
    <x v="2"/>
    <n v="10"/>
    <n v="1"/>
    <n v="47"/>
    <n v="0"/>
    <d v="1899-12-30T01:47:00"/>
    <d v="1899-12-30T00:10:42"/>
    <s v="BrAdRed"/>
    <x v="2"/>
    <n v="5.6074766355140229"/>
    <n v="0"/>
    <x v="13"/>
    <m/>
    <d v="1899-12-30T04:40:20"/>
    <d v="1899-12-30T02:20:10"/>
    <d v="1899-12-30T04:40:20"/>
    <d v="1899-12-30T05:32:44"/>
    <d v="1899-12-30T02:20:10"/>
    <d v="1899-12-30T02:46:22"/>
    <n v="1887"/>
    <x v="15"/>
    <x v="1"/>
    <n v="201604"/>
    <n v="15"/>
    <n v="0"/>
    <n v="3"/>
  </r>
  <r>
    <d v="2016-04-05T00:00:00"/>
    <d v="2016-04-05T00:00:00"/>
    <x v="2"/>
    <n v="3.1"/>
    <n v="0"/>
    <n v="30"/>
    <n v="2"/>
    <d v="1899-12-30T00:30:02"/>
    <d v="1899-12-30T00:09:41"/>
    <s v="BrAdRed"/>
    <x v="2"/>
    <n v="6.1931187569367427"/>
    <n v="0"/>
    <x v="0"/>
    <m/>
    <d v="1899-12-30T04:13:50"/>
    <d v="1899-12-30T02:06:55"/>
    <d v="1899-12-30T04:13:50"/>
    <d v="1899-12-30T05:06:14"/>
    <d v="1899-12-30T02:06:55"/>
    <d v="1899-12-30T02:33:07"/>
    <n v="1160"/>
    <x v="15"/>
    <x v="1"/>
    <n v="201604"/>
    <n v="15"/>
    <n v="1"/>
    <n v="5"/>
  </r>
  <r>
    <d v="2016-04-09T00:00:00"/>
    <d v="2016-04-09T00:00:00"/>
    <x v="2"/>
    <n v="3.5"/>
    <n v="0"/>
    <n v="37"/>
    <n v="21"/>
    <d v="1899-12-30T00:37:21"/>
    <d v="1899-12-30T00:10:40"/>
    <s v="BrAdRed"/>
    <x v="523"/>
    <n v="5.6224899598393616"/>
    <n v="0"/>
    <x v="7"/>
    <m/>
    <d v="1899-12-30T04:39:35"/>
    <d v="1899-12-30T02:19:48"/>
    <d v="1899-12-30T04:39:35"/>
    <d v="1899-12-30T05:32:00"/>
    <d v="1899-12-30T02:19:48"/>
    <d v="1899-12-30T02:46:00"/>
    <n v="1877"/>
    <x v="15"/>
    <x v="1"/>
    <n v="201604"/>
    <n v="15"/>
    <n v="3"/>
    <n v="9"/>
  </r>
  <r>
    <d v="2016-04-11T00:00:00"/>
    <d v="2016-04-11T00:00:00"/>
    <x v="2"/>
    <n v="3.25"/>
    <n v="0"/>
    <n v="33"/>
    <n v="25"/>
    <d v="1899-12-30T00:33:25"/>
    <d v="1899-12-30T00:10:17"/>
    <s v="BrAdRed"/>
    <x v="523"/>
    <n v="5.8354114713217013"/>
    <n v="0"/>
    <x v="7"/>
    <m/>
    <d v="1899-12-30T04:29:23"/>
    <d v="1899-12-30T02:14:42"/>
    <d v="1899-12-30T04:29:23"/>
    <d v="1899-12-30T05:21:47"/>
    <d v="1899-12-30T02:14:42"/>
    <d v="1899-12-30T02:40:54"/>
    <n v="1624"/>
    <x v="15"/>
    <x v="1"/>
    <n v="201604"/>
    <n v="16"/>
    <n v="1"/>
    <n v="11"/>
  </r>
  <r>
    <d v="2016-04-18T00:00:00"/>
    <d v="2016-04-18T00:00:00"/>
    <x v="1"/>
    <n v="9.9"/>
    <n v="0"/>
    <n v="44"/>
    <n v="40"/>
    <d v="1899-12-30T00:44:40"/>
    <d v="1899-12-30T00:04:31"/>
    <s v="Ciocci"/>
    <x v="524"/>
    <n v="13.29850746268658"/>
    <n v="0"/>
    <x v="14"/>
    <m/>
    <d v="1899-12-30T08:25:19"/>
    <d v="1899-12-30T04:12:40"/>
    <d v="1899-12-30T01:58:13"/>
    <d v="1899-12-30T02:50:37"/>
    <d v="1899-12-30T00:59:06"/>
    <d v="1899-12-30T01:25:18"/>
    <n v="591"/>
    <x v="15"/>
    <x v="1"/>
    <n v="201604"/>
    <n v="17"/>
    <n v="6"/>
    <n v="18"/>
  </r>
  <r>
    <d v="2016-04-20T00:00:00"/>
    <d v="2016-04-20T00:00:00"/>
    <x v="2"/>
    <n v="3.1"/>
    <n v="0"/>
    <n v="31"/>
    <n v="1"/>
    <d v="1899-12-30T00:31:01"/>
    <d v="1899-12-30T00:10:00"/>
    <s v="onCloud"/>
    <x v="491"/>
    <n v="5.996775926921015"/>
    <n v="156"/>
    <x v="14"/>
    <m/>
    <d v="1899-12-30T04:22:08"/>
    <d v="1899-12-30T02:11:04"/>
    <d v="1899-12-30T04:22:08"/>
    <d v="1899-12-30T05:14:32"/>
    <d v="1899-12-30T02:11:04"/>
    <d v="1899-12-30T02:37:16"/>
    <n v="1430"/>
    <x v="15"/>
    <x v="1"/>
    <n v="201604"/>
    <n v="17"/>
    <n v="1"/>
    <n v="20"/>
  </r>
  <r>
    <d v="2016-04-22T00:00:00"/>
    <d v="2016-04-22T00:00:00"/>
    <x v="2"/>
    <n v="1.5"/>
    <n v="0"/>
    <n v="17"/>
    <n v="45"/>
    <d v="1899-12-30T00:17:45"/>
    <d v="1899-12-30T00:11:50"/>
    <s v="BrAdRed"/>
    <x v="506"/>
    <n v="5.0704225352112715"/>
    <n v="0"/>
    <x v="19"/>
    <m/>
    <d v="1899-12-30T05:10:02"/>
    <d v="1899-12-30T02:35:01"/>
    <d v="1899-12-30T05:10:02"/>
    <d v="1899-12-30T06:02:26"/>
    <d v="1899-12-30T02:35:01"/>
    <d v="1899-12-30T03:01:13"/>
    <n v="2373"/>
    <x v="15"/>
    <x v="1"/>
    <n v="201604"/>
    <n v="17"/>
    <n v="1"/>
    <n v="22"/>
  </r>
  <r>
    <d v="2016-04-22T00:00:00"/>
    <d v="2016-04-22T00:00:00"/>
    <x v="1"/>
    <n v="9.9"/>
    <n v="0"/>
    <n v="44"/>
    <n v="4"/>
    <d v="1899-12-30T00:44:04"/>
    <d v="1899-12-30T00:04:27"/>
    <s v="Shiv"/>
    <x v="524"/>
    <n v="13.479576399394867"/>
    <n v="138"/>
    <x v="14"/>
    <m/>
    <d v="1899-12-30T08:18:32"/>
    <d v="1899-12-30T04:09:16"/>
    <d v="1899-12-30T01:56:37"/>
    <d v="1899-12-30T02:49:01"/>
    <d v="1899-12-30T00:58:19"/>
    <d v="1899-12-30T01:24:31"/>
    <n v="568"/>
    <x v="15"/>
    <x v="1"/>
    <n v="201604"/>
    <n v="17"/>
    <n v="0"/>
    <n v="22"/>
  </r>
  <r>
    <d v="2016-04-24T00:00:00"/>
    <d v="2016-04-24T00:00:00"/>
    <x v="2"/>
    <n v="13.1"/>
    <n v="2"/>
    <n v="23"/>
    <n v="19"/>
    <d v="1899-12-30T02:23:19"/>
    <d v="1899-12-30T00:10:56"/>
    <s v="BrAdRed"/>
    <x v="239"/>
    <n v="5.4843586463542318"/>
    <n v="167"/>
    <x v="14"/>
    <m/>
    <d v="1899-12-30T04:46:38"/>
    <d v="1899-12-30T02:23:19"/>
    <d v="1899-12-30T04:46:38"/>
    <d v="1899-12-30T05:39:02"/>
    <d v="1899-12-30T02:23:19"/>
    <d v="1899-12-30T02:49:31"/>
    <n v="2023"/>
    <x v="15"/>
    <x v="1"/>
    <n v="201604"/>
    <n v="18"/>
    <n v="1"/>
    <n v="24"/>
  </r>
  <r>
    <d v="2016-04-26T00:00:00"/>
    <d v="2016-04-26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d v="1899-12-30T01:13:22"/>
    <d v="1899-12-30T02:05:46"/>
    <d v="1899-12-30T00:36:41"/>
    <d v="1899-12-30T01:02:53"/>
    <n v="113"/>
    <x v="15"/>
    <x v="1"/>
    <n v="201604"/>
    <n v="18"/>
    <n v="1"/>
    <n v="26"/>
  </r>
  <r>
    <d v="2016-04-29T00:00:00"/>
    <d v="2016-04-29T00:00:00"/>
    <x v="2"/>
    <n v="3.1"/>
    <n v="0"/>
    <n v="33"/>
    <n v="45"/>
    <d v="1899-12-30T00:33:45"/>
    <d v="1899-12-30T00:10:53"/>
    <s v="BrAdRed"/>
    <x v="201"/>
    <n v="5.5111111111111155"/>
    <n v="0"/>
    <x v="19"/>
    <m/>
    <d v="1899-12-30T04:45:15"/>
    <d v="1899-12-30T02:22:37"/>
    <d v="1899-12-30T04:45:15"/>
    <d v="1899-12-30T05:37:39"/>
    <d v="1899-12-30T02:22:37"/>
    <d v="1899-12-30T02:48:49"/>
    <n v="1998"/>
    <x v="15"/>
    <x v="1"/>
    <n v="201604"/>
    <n v="18"/>
    <n v="2"/>
    <n v="29"/>
  </r>
  <r>
    <d v="2016-04-29T00:00:00"/>
    <d v="2016-04-29T00:00:00"/>
    <x v="1"/>
    <n v="15.2"/>
    <n v="1"/>
    <n v="6"/>
    <n v="50"/>
    <d v="1899-12-30T01:06:50"/>
    <d v="1899-12-30T00:04:24"/>
    <s v="Shiv"/>
    <x v="525"/>
    <n v="13.645885286783052"/>
    <n v="0"/>
    <x v="19"/>
    <m/>
    <d v="1899-12-30T08:12:27"/>
    <d v="1899-12-30T04:06:14"/>
    <d v="1899-12-30T01:55:12"/>
    <d v="1899-12-30T02:47:36"/>
    <d v="1899-12-30T00:57:36"/>
    <d v="1899-12-30T01:23:48"/>
    <n v="557"/>
    <x v="15"/>
    <x v="1"/>
    <n v="201604"/>
    <n v="18"/>
    <n v="0"/>
    <n v="29"/>
  </r>
  <r>
    <d v="2016-05-01T00:00:00"/>
    <d v="2016-05-01T00:00:00"/>
    <x v="1"/>
    <n v="30.3"/>
    <n v="2"/>
    <n v="8"/>
    <n v="51"/>
    <d v="1899-12-30T02:08:51"/>
    <d v="1899-12-30T00:04:15"/>
    <s v="Shiv"/>
    <x v="526"/>
    <n v="14.109429569266601"/>
    <n v="0"/>
    <x v="19"/>
    <s v="http://www.strava.com/activities/561963732#"/>
    <d v="1899-12-30T07:56:17"/>
    <d v="1899-12-30T03:58:08"/>
    <d v="1899-12-30T01:51:25"/>
    <d v="1899-12-30T02:43:49"/>
    <d v="1899-12-30T00:55:42"/>
    <d v="1899-12-30T01:21:54"/>
    <n v="519"/>
    <x v="15"/>
    <x v="2"/>
    <n v="201605"/>
    <n v="19"/>
    <n v="1"/>
    <n v="1"/>
  </r>
  <r>
    <d v="2016-05-02T00:00:00"/>
    <d v="2016-05-02T00:00:00"/>
    <x v="0"/>
    <n v="1"/>
    <n v="0"/>
    <n v="34"/>
    <n v="13"/>
    <d v="1899-12-30T00:34:13"/>
    <d v="1899-12-30T00:34:13"/>
    <s v="Y50M"/>
    <x v="308"/>
    <n v="1.7535314174378971"/>
    <n v="0"/>
    <x v="13"/>
    <m/>
    <d v="1899-12-30T01:22:07"/>
    <d v="1899-12-30T00:41:04"/>
    <d v="1899-12-30T14:56:29"/>
    <d v="1899-12-30T15:48:53"/>
    <d v="1899-12-30T07:28:14"/>
    <d v="1899-12-30T07:54:26"/>
    <n v="2840"/>
    <x v="15"/>
    <x v="2"/>
    <n v="201605"/>
    <n v="19"/>
    <n v="0"/>
    <n v="2"/>
  </r>
  <r>
    <d v="2016-05-06T00:00:00"/>
    <d v="2016-05-06T00:00:00"/>
    <x v="1"/>
    <n v="18"/>
    <n v="1"/>
    <n v="25"/>
    <n v="37"/>
    <d v="1899-12-30T01:25:37"/>
    <d v="1899-12-30T00:04:45"/>
    <s v="Shiv"/>
    <x v="17"/>
    <n v="12.61436636168971"/>
    <n v="0"/>
    <x v="35"/>
    <m/>
    <d v="1899-12-30T08:52:44"/>
    <d v="1899-12-30T04:26:22"/>
    <d v="1899-12-30T02:04:37"/>
    <d v="1899-12-30T02:57:01"/>
    <d v="1899-12-30T01:02:19"/>
    <d v="1899-12-30T01:28:31"/>
    <n v="634"/>
    <x v="15"/>
    <x v="2"/>
    <n v="201605"/>
    <n v="19"/>
    <n v="3"/>
    <n v="6"/>
  </r>
  <r>
    <d v="2016-05-06T00:00:00"/>
    <d v="2016-05-06T00:00:00"/>
    <x v="2"/>
    <n v="5"/>
    <n v="0"/>
    <n v="55"/>
    <n v="0"/>
    <d v="1899-12-30T00:55:00"/>
    <d v="1899-12-30T00:11:00"/>
    <s v="BrAdRed"/>
    <x v="2"/>
    <n v="5.4545454545454595"/>
    <n v="0"/>
    <x v="13"/>
    <m/>
    <d v="1899-12-30T04:48:12"/>
    <d v="1899-12-30T02:24:06"/>
    <d v="1899-12-30T04:48:12"/>
    <d v="1899-12-30T05:40:36"/>
    <d v="1899-12-30T02:24:06"/>
    <d v="1899-12-30T02:50:18"/>
    <n v="2050"/>
    <x v="15"/>
    <x v="2"/>
    <n v="201605"/>
    <n v="19"/>
    <n v="0"/>
    <n v="6"/>
  </r>
  <r>
    <d v="2016-05-08T00:00:00"/>
    <d v="2016-05-08T00:00:00"/>
    <x v="2"/>
    <n v="6"/>
    <n v="1"/>
    <n v="9"/>
    <n v="0"/>
    <d v="1899-12-30T01:09:00"/>
    <d v="1899-12-30T00:11:30"/>
    <s v="BrAdRed"/>
    <x v="527"/>
    <n v="5.2173913043478306"/>
    <n v="148"/>
    <x v="14"/>
    <m/>
    <d v="1899-12-30T05:01:18"/>
    <d v="1899-12-30T02:30:39"/>
    <d v="1899-12-30T05:01:18"/>
    <d v="1899-12-30T05:53:42"/>
    <d v="1899-12-30T02:30:39"/>
    <d v="1899-12-30T02:56:51"/>
    <n v="2273"/>
    <x v="15"/>
    <x v="2"/>
    <n v="201605"/>
    <n v="20"/>
    <n v="1"/>
    <n v="8"/>
  </r>
  <r>
    <d v="2016-05-09T00:00:00"/>
    <d v="2016-05-09T00:00:00"/>
    <x v="2"/>
    <n v="3.1"/>
    <n v="0"/>
    <n v="36"/>
    <n v="14"/>
    <d v="1899-12-30T00:36:14"/>
    <d v="1899-12-30T00:11:41"/>
    <s v="onCloud"/>
    <x v="351"/>
    <n v="5.1333946642134354"/>
    <n v="141"/>
    <x v="14"/>
    <m/>
    <d v="1899-12-30T05:06:14"/>
    <d v="1899-12-30T02:33:07"/>
    <d v="1899-12-30T05:06:14"/>
    <d v="1899-12-30T05:58:38"/>
    <d v="1899-12-30T02:33:07"/>
    <d v="1899-12-30T02:59:19"/>
    <n v="2326"/>
    <x v="15"/>
    <x v="2"/>
    <n v="201605"/>
    <n v="20"/>
    <n v="0"/>
    <n v="9"/>
  </r>
  <r>
    <d v="2016-05-11T00:00:00"/>
    <d v="2016-05-11T00:00:00"/>
    <x v="2"/>
    <n v="3.1"/>
    <n v="0"/>
    <n v="34"/>
    <n v="9"/>
    <d v="1899-12-30T00:34:09"/>
    <d v="1899-12-30T00:11:01"/>
    <s v="BrAdRed"/>
    <x v="201"/>
    <n v="5.44655929721816"/>
    <n v="146"/>
    <x v="19"/>
    <m/>
    <d v="1899-12-30T04:48:37"/>
    <d v="1899-12-30T02:24:19"/>
    <d v="1899-12-30T04:48:37"/>
    <d v="1899-12-30T05:41:01"/>
    <d v="1899-12-30T02:24:19"/>
    <d v="1899-12-30T02:50:31"/>
    <n v="2058"/>
    <x v="15"/>
    <x v="2"/>
    <n v="201605"/>
    <n v="20"/>
    <n v="1"/>
    <n v="11"/>
  </r>
  <r>
    <d v="2016-05-11T00:00:00"/>
    <d v="2016-05-11T00:00:00"/>
    <x v="1"/>
    <n v="10"/>
    <n v="0"/>
    <n v="25"/>
    <n v="42"/>
    <d v="1899-12-30T00:25:42"/>
    <d v="1899-12-30T00:02:34"/>
    <s v="YNHH"/>
    <x v="303"/>
    <n v="23.346303501945542"/>
    <n v="0"/>
    <x v="13"/>
    <m/>
    <d v="1899-12-30T04:47:50"/>
    <d v="1899-12-30T02:23:55"/>
    <d v="1899-12-30T01:07:20"/>
    <d v="1899-12-30T01:59:44"/>
    <d v="1899-12-30T00:33:40"/>
    <d v="1899-12-30T00:59:52"/>
    <n v="50"/>
    <x v="15"/>
    <x v="2"/>
    <n v="201605"/>
    <n v="20"/>
    <n v="0"/>
    <n v="11"/>
  </r>
  <r>
    <d v="2016-05-12T00:00:00"/>
    <d v="2016-05-12T00:00:00"/>
    <x v="2"/>
    <n v="3.1"/>
    <n v="0"/>
    <n v="32"/>
    <n v="46"/>
    <d v="1899-12-30T00:32:46"/>
    <d v="1899-12-30T00:10:34"/>
    <s v="BrAdRed"/>
    <x v="201"/>
    <n v="5.6765005086470044"/>
    <n v="0"/>
    <x v="19"/>
    <m/>
    <d v="1899-12-30T04:36:56"/>
    <d v="1899-12-30T02:18:28"/>
    <d v="1899-12-30T04:36:56"/>
    <d v="1899-12-30T05:29:20"/>
    <d v="1899-12-30T02:18:28"/>
    <d v="1899-12-30T02:44:40"/>
    <n v="1828"/>
    <x v="15"/>
    <x v="2"/>
    <n v="201605"/>
    <n v="20"/>
    <n v="0"/>
    <n v="12"/>
  </r>
  <r>
    <d v="2016-05-13T00:00:00"/>
    <d v="2016-05-13T00:00:00"/>
    <x v="1"/>
    <n v="48.6"/>
    <n v="3"/>
    <n v="19"/>
    <n v="59"/>
    <d v="1899-12-30T03:19:59"/>
    <d v="1899-12-30T00:04:07"/>
    <s v="Shiv"/>
    <x v="381"/>
    <n v="14.581215101258449"/>
    <n v="139"/>
    <x v="0"/>
    <m/>
    <d v="1899-12-30T07:40:52"/>
    <d v="1899-12-30T03:50:26"/>
    <d v="1899-12-30T01:47:49"/>
    <d v="1899-12-30T02:40:13"/>
    <d v="1899-12-30T00:53:54"/>
    <d v="1899-12-30T01:20:06"/>
    <n v="482"/>
    <x v="15"/>
    <x v="2"/>
    <n v="201605"/>
    <n v="20"/>
    <n v="0"/>
    <n v="13"/>
  </r>
  <r>
    <d v="2016-05-13T00:00:00"/>
    <d v="2016-05-13T00:00:00"/>
    <x v="2"/>
    <n v="1.2"/>
    <n v="0"/>
    <n v="13"/>
    <n v="17"/>
    <d v="1899-12-30T00:13:17"/>
    <d v="1899-12-30T00:11:04"/>
    <s v="BrAdRed"/>
    <x v="528"/>
    <n v="5.4203262233375202"/>
    <n v="150"/>
    <x v="44"/>
    <m/>
    <d v="1899-12-30T04:50:01"/>
    <d v="1899-12-30T02:25:01"/>
    <d v="1899-12-30T04:50:01"/>
    <d v="1899-12-30T05:42:25"/>
    <d v="1899-12-30T02:25:01"/>
    <d v="1899-12-30T02:51:13"/>
    <n v="2091"/>
    <x v="15"/>
    <x v="2"/>
    <n v="201605"/>
    <n v="20"/>
    <n v="0"/>
    <n v="13"/>
  </r>
  <r>
    <d v="2016-05-14T00:00:00"/>
    <d v="2016-05-14T00:00:00"/>
    <x v="2"/>
    <n v="3.5"/>
    <n v="0"/>
    <n v="38"/>
    <n v="44"/>
    <d v="1899-12-30T00:38:44"/>
    <d v="1899-12-30T00:11:04"/>
    <s v="BrAdRed"/>
    <x v="529"/>
    <n v="5.4216867469879562"/>
    <n v="0"/>
    <x v="14"/>
    <m/>
    <d v="1899-12-30T04:49:57"/>
    <d v="1899-12-30T02:24:58"/>
    <d v="1899-12-30T04:49:57"/>
    <d v="1899-12-30T05:42:21"/>
    <d v="1899-12-30T02:24:58"/>
    <d v="1899-12-30T02:51:10"/>
    <n v="2085"/>
    <x v="15"/>
    <x v="2"/>
    <n v="201605"/>
    <n v="20"/>
    <n v="0"/>
    <n v="14"/>
  </r>
  <r>
    <d v="2016-05-15T00:00:00"/>
    <d v="2016-05-15T00:00:00"/>
    <x v="2"/>
    <n v="3.6"/>
    <n v="0"/>
    <n v="41"/>
    <n v="22"/>
    <d v="1899-12-30T00:41:22"/>
    <d v="1899-12-30T00:11:29"/>
    <s v="BrAdRed"/>
    <x v="530"/>
    <n v="5.2215954875100774"/>
    <n v="0"/>
    <x v="14"/>
    <m/>
    <d v="1899-12-30T05:01:03"/>
    <d v="1899-12-30T02:30:32"/>
    <d v="1899-12-30T05:01:03"/>
    <d v="1899-12-30T05:53:27"/>
    <d v="1899-12-30T02:30:32"/>
    <d v="1899-12-30T02:56:44"/>
    <n v="2270"/>
    <x v="15"/>
    <x v="2"/>
    <n v="201605"/>
    <n v="21"/>
    <n v="0"/>
    <n v="15"/>
  </r>
  <r>
    <d v="2016-05-17T00:00:00"/>
    <d v="2016-05-17T00:00:00"/>
    <x v="2"/>
    <n v="3.1"/>
    <n v="0"/>
    <n v="32"/>
    <n v="26"/>
    <d v="1899-12-30T00:32:26"/>
    <d v="1899-12-30T00:10:28"/>
    <s v="VazeePrism"/>
    <x v="201"/>
    <n v="5.7348406988694824"/>
    <n v="0"/>
    <x v="19"/>
    <m/>
    <d v="1899-12-30T04:34:07"/>
    <d v="1899-12-30T02:17:03"/>
    <d v="1899-12-30T04:34:07"/>
    <d v="1899-12-30T05:26:31"/>
    <d v="1899-12-30T02:17:03"/>
    <d v="1899-12-30T02:43:15"/>
    <n v="1751"/>
    <x v="15"/>
    <x v="2"/>
    <n v="201605"/>
    <n v="21"/>
    <n v="1"/>
    <n v="17"/>
  </r>
  <r>
    <d v="2016-05-17T00:00:00"/>
    <d v="2016-05-17T00:00:00"/>
    <x v="1"/>
    <n v="15"/>
    <n v="0"/>
    <n v="42"/>
    <n v="25"/>
    <d v="1899-12-30T00:42:25"/>
    <d v="1899-12-30T00:02:50"/>
    <s v="YNHH"/>
    <x v="303"/>
    <n v="21.218074656188627"/>
    <n v="0"/>
    <x v="13"/>
    <s v="spin class"/>
    <d v="1899-12-30T05:16:43"/>
    <d v="1899-12-30T02:38:21"/>
    <d v="1899-12-30T01:14:05"/>
    <d v="1899-12-30T02:06:29"/>
    <d v="1899-12-30T00:37:03"/>
    <d v="1899-12-30T01:03:15"/>
    <n v="129"/>
    <x v="15"/>
    <x v="2"/>
    <n v="201605"/>
    <n v="21"/>
    <n v="0"/>
    <n v="17"/>
  </r>
  <r>
    <d v="2016-05-18T00:00:00"/>
    <d v="2016-05-18T00:00:00"/>
    <x v="2"/>
    <n v="5.0599999999999996"/>
    <n v="0"/>
    <n v="55"/>
    <n v="46"/>
    <d v="1899-12-30T00:55:46"/>
    <d v="1899-12-30T00:11:01"/>
    <s v="VazeePrism"/>
    <x v="531"/>
    <n v="5.4441123729826693"/>
    <n v="147"/>
    <x v="19"/>
    <m/>
    <d v="1899-12-30T04:48:45"/>
    <d v="1899-12-30T02:24:23"/>
    <d v="1899-12-30T04:48:45"/>
    <d v="1899-12-30T05:41:09"/>
    <d v="1899-12-30T02:24:23"/>
    <d v="1899-12-30T02:50:35"/>
    <n v="2064"/>
    <x v="15"/>
    <x v="2"/>
    <n v="201605"/>
    <n v="21"/>
    <n v="0"/>
    <n v="18"/>
  </r>
  <r>
    <d v="2016-05-19T00:00:00"/>
    <d v="2016-05-19T00:00:00"/>
    <x v="2"/>
    <n v="5.0999999999999996"/>
    <n v="0"/>
    <n v="57"/>
    <n v="32"/>
    <d v="1899-12-30T00:57:32"/>
    <d v="1899-12-30T00:11:17"/>
    <s v="VazeePrism"/>
    <x v="532"/>
    <n v="5.3186558516801883"/>
    <n v="145"/>
    <x v="19"/>
    <m/>
    <d v="1899-12-30T04:55:34"/>
    <d v="1899-12-30T02:27:47"/>
    <d v="1899-12-30T04:55:34"/>
    <d v="1899-12-30T05:47:58"/>
    <d v="1899-12-30T02:27:47"/>
    <d v="1899-12-30T02:53:59"/>
    <n v="2185"/>
    <x v="15"/>
    <x v="2"/>
    <n v="201605"/>
    <n v="21"/>
    <n v="0"/>
    <n v="19"/>
  </r>
  <r>
    <d v="2016-05-19T00:00:00"/>
    <d v="2016-05-19T00:00:00"/>
    <x v="1"/>
    <n v="15.5"/>
    <n v="0"/>
    <n v="45"/>
    <n v="0"/>
    <d v="1899-12-30T00:45:00"/>
    <d v="1899-12-30T00:02:54"/>
    <s v="YNHH"/>
    <x v="303"/>
    <n v="20.666666666666682"/>
    <n v="0"/>
    <x v="13"/>
    <m/>
    <d v="1899-12-30T05:25:10"/>
    <d v="1899-12-30T02:42:35"/>
    <d v="1899-12-30T01:16:04"/>
    <d v="1899-12-30T02:08:28"/>
    <d v="1899-12-30T00:38:02"/>
    <d v="1899-12-30T01:04:14"/>
    <n v="152"/>
    <x v="15"/>
    <x v="2"/>
    <n v="201605"/>
    <n v="21"/>
    <n v="0"/>
    <n v="19"/>
  </r>
  <r>
    <d v="2016-05-20T00:00:00"/>
    <d v="2016-05-20T00:00:00"/>
    <x v="1"/>
    <n v="22.7"/>
    <n v="1"/>
    <n v="45"/>
    <n v="26"/>
    <d v="1899-12-30T01:45:26"/>
    <d v="1899-12-30T00:04:39"/>
    <s v="Shiv"/>
    <x v="533"/>
    <n v="12.918115712930772"/>
    <n v="157"/>
    <x v="19"/>
    <m/>
    <d v="1899-12-30T08:40:12"/>
    <d v="1899-12-30T04:20:06"/>
    <d v="1899-12-30T02:01:41"/>
    <d v="1899-12-30T02:54:05"/>
    <d v="1899-12-30T01:00:51"/>
    <d v="1899-12-30T01:27:03"/>
    <n v="616"/>
    <x v="15"/>
    <x v="2"/>
    <n v="201605"/>
    <n v="21"/>
    <n v="0"/>
    <n v="20"/>
  </r>
  <r>
    <d v="2016-05-20T00:00:00"/>
    <d v="2016-05-20T00:00:00"/>
    <x v="2"/>
    <n v="3.1"/>
    <n v="0"/>
    <n v="32"/>
    <n v="34"/>
    <d v="1899-12-30T00:32:34"/>
    <d v="1899-12-30T00:10:30"/>
    <s v="VazeePrism"/>
    <x v="201"/>
    <n v="5.7113613101330651"/>
    <n v="151"/>
    <x v="14"/>
    <m/>
    <d v="1899-12-30T04:35:14"/>
    <d v="1899-12-30T02:17:37"/>
    <d v="1899-12-30T04:35:14"/>
    <d v="1899-12-30T05:27:38"/>
    <d v="1899-12-30T02:17:37"/>
    <d v="1899-12-30T02:43:49"/>
    <n v="1783"/>
    <x v="15"/>
    <x v="2"/>
    <n v="201605"/>
    <n v="21"/>
    <n v="0"/>
    <n v="20"/>
  </r>
  <r>
    <d v="2016-05-22T00:00:00"/>
    <d v="2016-05-22T00:00:00"/>
    <x v="1"/>
    <n v="54.2"/>
    <n v="3"/>
    <n v="42"/>
    <n v="6"/>
    <d v="1899-12-30T03:42:06"/>
    <d v="1899-12-30T00:04:06"/>
    <s v="Shiv"/>
    <x v="381"/>
    <n v="14.642053129221084"/>
    <n v="130"/>
    <x v="19"/>
    <m/>
    <d v="1899-12-30T07:38:57"/>
    <d v="1899-12-30T03:49:29"/>
    <d v="1899-12-30T01:47:22"/>
    <d v="1899-12-30T02:39:46"/>
    <d v="1899-12-30T00:53:41"/>
    <d v="1899-12-30T01:19:53"/>
    <n v="477"/>
    <x v="15"/>
    <x v="2"/>
    <n v="201605"/>
    <n v="22"/>
    <n v="1"/>
    <n v="22"/>
  </r>
  <r>
    <d v="2016-05-23T00:00:00"/>
    <d v="2016-05-23T00:00:00"/>
    <x v="2"/>
    <n v="3.75"/>
    <n v="0"/>
    <n v="47"/>
    <n v="40"/>
    <d v="1899-12-30T00:47:40"/>
    <d v="1899-12-30T00:12:43"/>
    <s v="VazeePrism"/>
    <x v="534"/>
    <n v="4.7202797202797253"/>
    <n v="126"/>
    <x v="19"/>
    <s v="sucked"/>
    <d v="1899-12-30T05:33:02"/>
    <d v="1899-12-30T02:46:31"/>
    <d v="1899-12-30T05:33:02"/>
    <d v="1899-12-30T06:25:26"/>
    <d v="1899-12-30T02:46:31"/>
    <d v="1899-12-30T03:12:43"/>
    <n v="2538"/>
    <x v="15"/>
    <x v="2"/>
    <n v="201605"/>
    <n v="22"/>
    <n v="0"/>
    <n v="23"/>
  </r>
  <r>
    <d v="2016-05-24T00:00:00"/>
    <d v="2016-05-24T00:00:00"/>
    <x v="2"/>
    <n v="3.07"/>
    <n v="0"/>
    <n v="31"/>
    <n v="33"/>
    <d v="1899-12-30T00:31:33"/>
    <d v="1899-12-30T00:10:17"/>
    <s v="Adidas"/>
    <x v="535"/>
    <n v="5.8383518225039657"/>
    <n v="146"/>
    <x v="35"/>
    <m/>
    <d v="1899-12-30T04:29:15"/>
    <d v="1899-12-30T02:14:38"/>
    <d v="1899-12-30T04:29:15"/>
    <d v="1899-12-30T05:21:39"/>
    <d v="1899-12-30T02:14:38"/>
    <d v="1899-12-30T02:40:50"/>
    <n v="1620"/>
    <x v="15"/>
    <x v="2"/>
    <n v="201605"/>
    <n v="22"/>
    <n v="0"/>
    <n v="24"/>
  </r>
  <r>
    <d v="2016-05-25T00:00:00"/>
    <d v="2016-05-25T00:00:00"/>
    <x v="2"/>
    <n v="4.2"/>
    <n v="0"/>
    <n v="45"/>
    <n v="47"/>
    <d v="1899-12-30T00:45:47"/>
    <d v="1899-12-30T00:10:54"/>
    <s v="VazeePrism"/>
    <x v="536"/>
    <n v="5.5041863851474382"/>
    <n v="0"/>
    <x v="14"/>
    <m/>
    <d v="1899-12-30T04:45:36"/>
    <d v="1899-12-30T02:22:48"/>
    <d v="1899-12-30T04:45:36"/>
    <d v="1899-12-30T05:38:00"/>
    <d v="1899-12-30T02:22:48"/>
    <d v="1899-12-30T02:49:00"/>
    <n v="2006"/>
    <x v="15"/>
    <x v="2"/>
    <n v="201605"/>
    <n v="22"/>
    <n v="0"/>
    <n v="25"/>
  </r>
  <r>
    <d v="2016-05-26T00:00:00"/>
    <d v="2016-05-26T00:00:00"/>
    <x v="2"/>
    <n v="3.1"/>
    <n v="0"/>
    <n v="34"/>
    <n v="2"/>
    <d v="1899-12-30T00:34:02"/>
    <d v="1899-12-30T00:10:59"/>
    <s v="Adidas"/>
    <x v="351"/>
    <n v="5.4652301665034333"/>
    <n v="150"/>
    <x v="7"/>
    <m/>
    <d v="1899-12-30T04:47:38"/>
    <d v="1899-12-30T02:23:49"/>
    <d v="1899-12-30T04:47:38"/>
    <d v="1899-12-30T05:40:02"/>
    <d v="1899-12-30T02:23:49"/>
    <d v="1899-12-30T02:50:01"/>
    <n v="2039"/>
    <x v="15"/>
    <x v="2"/>
    <n v="201605"/>
    <n v="22"/>
    <n v="0"/>
    <n v="26"/>
  </r>
  <r>
    <d v="2016-05-27T00:00:00"/>
    <d v="2016-05-27T00:00:00"/>
    <x v="2"/>
    <n v="7.25"/>
    <n v="1"/>
    <n v="34"/>
    <n v="19"/>
    <d v="1899-12-30T01:34:19"/>
    <d v="1899-12-30T00:13:01"/>
    <s v="VazeePrism"/>
    <x v="451"/>
    <n v="4.6121222830888877"/>
    <n v="0"/>
    <x v="7"/>
    <m/>
    <d v="1899-12-30T05:40:50"/>
    <d v="1899-12-30T02:50:25"/>
    <d v="1899-12-30T05:40:50"/>
    <d v="1899-12-30T06:33:14"/>
    <d v="1899-12-30T02:50:25"/>
    <d v="1899-12-30T03:16:37"/>
    <n v="2567"/>
    <x v="15"/>
    <x v="2"/>
    <n v="201605"/>
    <n v="22"/>
    <n v="0"/>
    <n v="27"/>
  </r>
  <r>
    <d v="2016-05-27T00:00:00"/>
    <d v="2016-05-27T00:00:00"/>
    <x v="1"/>
    <n v="18.5"/>
    <n v="1"/>
    <n v="13"/>
    <n v="23"/>
    <d v="1899-12-30T01:13:23"/>
    <d v="1899-12-30T00:03:58"/>
    <s v="Shiv"/>
    <x v="537"/>
    <n v="15.126050420168077"/>
    <n v="0"/>
    <x v="7"/>
    <m/>
    <d v="1899-12-30T07:24:16"/>
    <d v="1899-12-30T03:42:08"/>
    <d v="1899-12-30T01:43:56"/>
    <d v="1899-12-30T02:36:20"/>
    <d v="1899-12-30T00:51:58"/>
    <d v="1899-12-30T01:18:10"/>
    <n v="416"/>
    <x v="15"/>
    <x v="2"/>
    <n v="201605"/>
    <n v="22"/>
    <n v="0"/>
    <n v="27"/>
  </r>
  <r>
    <d v="2016-05-28T00:00:00"/>
    <d v="2016-05-28T00:00:00"/>
    <x v="2"/>
    <n v="3.1"/>
    <n v="0"/>
    <n v="37"/>
    <n v="41"/>
    <d v="1899-12-30T00:37:41"/>
    <d v="1899-12-30T00:12:09"/>
    <s v="VazeePrism"/>
    <x v="459"/>
    <n v="4.9358690844759003"/>
    <n v="0"/>
    <x v="7"/>
    <s v="Ran with Hunter"/>
    <d v="1899-12-30T05:18:29"/>
    <d v="1899-12-30T02:39:15"/>
    <d v="1899-12-30T05:18:29"/>
    <d v="1899-12-30T06:10:53"/>
    <d v="1899-12-30T02:39:15"/>
    <d v="1899-12-30T03:05:27"/>
    <n v="2461"/>
    <x v="15"/>
    <x v="2"/>
    <n v="201605"/>
    <n v="22"/>
    <n v="0"/>
    <n v="28"/>
  </r>
  <r>
    <d v="2016-05-28T00:00:00"/>
    <d v="2016-05-28T00:00:00"/>
    <x v="0"/>
    <n v="0.5"/>
    <n v="0"/>
    <n v="18"/>
    <n v="19"/>
    <d v="1899-12-30T00:18:19"/>
    <d v="1899-12-30T00:36:38"/>
    <s v="Lake"/>
    <x v="17"/>
    <n v="1.6378525932666073"/>
    <n v="0"/>
    <x v="14"/>
    <m/>
    <d v="1899-12-30T01:27:55"/>
    <d v="1899-12-30T00:43:58"/>
    <d v="1899-12-30T15:59:48"/>
    <d v="1899-12-30T16:52:12"/>
    <d v="1899-12-30T07:59:54"/>
    <d v="1899-12-30T08:26:06"/>
    <n v="2918"/>
    <x v="15"/>
    <x v="2"/>
    <n v="201605"/>
    <n v="22"/>
    <n v="0"/>
    <n v="28"/>
  </r>
  <r>
    <d v="2016-05-29T00:00:00"/>
    <d v="2016-05-29T00:00:00"/>
    <x v="1"/>
    <n v="50"/>
    <n v="3"/>
    <n v="29"/>
    <n v="56"/>
    <d v="1899-12-30T03:29:56"/>
    <d v="1899-12-30T00:04:12"/>
    <s v="Shiv"/>
    <x v="381"/>
    <n v="14.290250873293122"/>
    <n v="0"/>
    <x v="7"/>
    <m/>
    <d v="1899-12-30T07:50:15"/>
    <d v="1899-12-30T03:55:08"/>
    <d v="1899-12-30T01:50:00"/>
    <d v="1899-12-30T02:42:24"/>
    <d v="1899-12-30T00:55:00"/>
    <d v="1899-12-30T01:21:12"/>
    <n v="510"/>
    <x v="15"/>
    <x v="2"/>
    <n v="201605"/>
    <n v="23"/>
    <n v="0"/>
    <n v="29"/>
  </r>
  <r>
    <d v="2016-05-31T00:00:00"/>
    <d v="2016-05-31T00:00:00"/>
    <x v="2"/>
    <n v="3.1"/>
    <n v="0"/>
    <n v="37"/>
    <n v="38"/>
    <d v="1899-12-30T00:37:38"/>
    <d v="1899-12-30T00:12:08"/>
    <s v="VazeePrism"/>
    <x v="201"/>
    <n v="4.942426926483618"/>
    <n v="127"/>
    <x v="7"/>
    <m/>
    <d v="1899-12-30T05:18:04"/>
    <d v="1899-12-30T02:39:02"/>
    <d v="1899-12-30T05:18:04"/>
    <d v="1899-12-30T06:10:28"/>
    <d v="1899-12-30T02:39:02"/>
    <d v="1899-12-30T03:05:14"/>
    <n v="2458"/>
    <x v="15"/>
    <x v="2"/>
    <n v="201605"/>
    <n v="23"/>
    <n v="1"/>
    <n v="31"/>
  </r>
  <r>
    <d v="2016-06-01T00:00:00"/>
    <d v="2016-06-01T00:00:00"/>
    <x v="2"/>
    <n v="3.1"/>
    <n v="0"/>
    <n v="31"/>
    <n v="30"/>
    <d v="1899-12-30T00:31:30"/>
    <d v="1899-12-30T00:10:10"/>
    <s v="VazeePrism"/>
    <x v="538"/>
    <n v="5.9047619047619087"/>
    <n v="0"/>
    <x v="14"/>
    <m/>
    <d v="1899-12-30T04:26:14"/>
    <d v="1899-12-30T02:13:07"/>
    <d v="1899-12-30T04:26:14"/>
    <d v="1899-12-30T05:18:38"/>
    <d v="1899-12-30T02:13:07"/>
    <d v="1899-12-30T02:39:19"/>
    <n v="1524"/>
    <x v="15"/>
    <x v="3"/>
    <n v="201606"/>
    <n v="23"/>
    <n v="0"/>
    <n v="1"/>
  </r>
  <r>
    <d v="2016-06-03T00:00:00"/>
    <d v="2016-06-03T00:00:00"/>
    <x v="0"/>
    <n v="0.7"/>
    <n v="0"/>
    <n v="24"/>
    <n v="12"/>
    <d v="1899-12-30T00:24:12"/>
    <d v="1899-12-30T00:34:34"/>
    <s v="Lake"/>
    <x v="17"/>
    <n v="1.735537190082646"/>
    <n v="0"/>
    <x v="35"/>
    <m/>
    <d v="1899-12-30T01:22:58"/>
    <d v="1899-12-30T00:41:29"/>
    <d v="1899-12-30T15:05:46"/>
    <d v="1899-12-30T15:58:10"/>
    <d v="1899-12-30T07:32:53"/>
    <d v="1899-12-30T07:59:05"/>
    <n v="2848"/>
    <x v="15"/>
    <x v="3"/>
    <n v="201606"/>
    <n v="23"/>
    <n v="1"/>
    <n v="3"/>
  </r>
  <r>
    <d v="2016-06-05T00:00:00"/>
    <d v="2016-06-05T00:00:00"/>
    <x v="0"/>
    <n v="1.2"/>
    <n v="0"/>
    <n v="43"/>
    <n v="43"/>
    <d v="1899-12-30T00:43:43"/>
    <d v="1899-12-30T00:36:26"/>
    <s v="Lake"/>
    <x v="197"/>
    <n v="1.6469691193290139"/>
    <n v="0"/>
    <x v="35"/>
    <m/>
    <d v="1899-12-30T01:27:26"/>
    <d v="1899-12-30T00:43:43"/>
    <d v="1899-12-30T15:54:29"/>
    <d v="1899-12-30T16:46:53"/>
    <d v="1899-12-30T07:57:14"/>
    <d v="1899-12-30T08:23:26"/>
    <n v="2912"/>
    <x v="15"/>
    <x v="3"/>
    <n v="201606"/>
    <n v="24"/>
    <n v="1"/>
    <n v="5"/>
  </r>
  <r>
    <d v="2016-06-05T00:00:00"/>
    <d v="2016-06-05T00:00:00"/>
    <x v="1"/>
    <n v="56"/>
    <n v="3"/>
    <n v="27"/>
    <n v="32"/>
    <d v="1899-12-30T03:27:32"/>
    <d v="1899-12-30T00:03:42"/>
    <s v="Shiv"/>
    <x v="197"/>
    <n v="16.190170253774504"/>
    <n v="0"/>
    <x v="35"/>
    <m/>
    <d v="1899-12-30T06:55:04"/>
    <d v="1899-12-30T03:27:32"/>
    <d v="1899-12-30T01:37:06"/>
    <d v="1899-12-30T02:29:30"/>
    <d v="1899-12-30T00:48:33"/>
    <d v="1899-12-30T01:14:45"/>
    <n v="319"/>
    <x v="15"/>
    <x v="3"/>
    <n v="201606"/>
    <n v="24"/>
    <n v="0"/>
    <n v="5"/>
  </r>
  <r>
    <d v="2016-06-05T00:00:00"/>
    <d v="2016-06-05T00:00:00"/>
    <x v="2"/>
    <n v="13.1"/>
    <n v="2"/>
    <n v="49"/>
    <n v="52"/>
    <d v="1899-12-30T02:49:52"/>
    <d v="1899-12-30T00:12:58"/>
    <s v="VazeePrism"/>
    <x v="197"/>
    <n v="4.6271585557299879"/>
    <n v="0"/>
    <x v="35"/>
    <m/>
    <d v="1899-12-30T05:39:44"/>
    <d v="1899-12-30T02:49:52"/>
    <d v="1899-12-30T05:39:44"/>
    <d v="1899-12-30T06:32:08"/>
    <d v="1899-12-30T02:49:52"/>
    <d v="1899-12-30T03:16:04"/>
    <n v="2562"/>
    <x v="15"/>
    <x v="3"/>
    <n v="201606"/>
    <n v="24"/>
    <n v="0"/>
    <n v="5"/>
  </r>
  <r>
    <d v="2016-06-05T00:00:00"/>
    <d v="2016-06-05T00:00:00"/>
    <x v="3"/>
    <n v="0.1"/>
    <n v="0"/>
    <n v="2"/>
    <n v="37"/>
    <d v="1899-12-30T00:02:37"/>
    <d v="1899-12-30T00:26:10"/>
    <s v="T1"/>
    <x v="197"/>
    <n v="2.2929936305732501"/>
    <n v="0"/>
    <x v="35"/>
    <m/>
    <d v="1899-12-30T00:00:00"/>
    <d v="1899-12-30T00:00:00"/>
    <d v="1899-12-30T11:25:34"/>
    <d v="1899-12-30T12:17:58"/>
    <d v="1899-12-30T05:42:47"/>
    <d v="1899-12-30T06:08:59"/>
    <n v="2745"/>
    <x v="15"/>
    <x v="3"/>
    <n v="201606"/>
    <n v="24"/>
    <n v="0"/>
    <n v="5"/>
  </r>
  <r>
    <d v="2016-06-05T00:00:00"/>
    <d v="2016-06-05T00:00:00"/>
    <x v="4"/>
    <n v="0.1"/>
    <n v="0"/>
    <n v="3"/>
    <n v="52"/>
    <d v="1899-12-30T00:03:52"/>
    <d v="1899-12-30T00:38:40"/>
    <s v="T2"/>
    <x v="197"/>
    <n v="1.5517241379310358"/>
    <n v="0"/>
    <x v="35"/>
    <m/>
    <d v="1899-12-30T00:00:00"/>
    <d v="1899-12-30T00:00:00"/>
    <d v="1899-12-30T16:53:04"/>
    <d v="1899-12-30T17:45:28"/>
    <d v="1899-12-30T08:26:32"/>
    <d v="1899-12-30T08:52:44"/>
    <n v="2965"/>
    <x v="15"/>
    <x v="3"/>
    <n v="201606"/>
    <n v="24"/>
    <n v="0"/>
    <n v="5"/>
  </r>
  <r>
    <d v="2016-06-09T00:00:00"/>
    <d v="2016-06-09T00:00:00"/>
    <x v="2"/>
    <n v="3.1"/>
    <n v="0"/>
    <n v="36"/>
    <n v="19"/>
    <d v="1899-12-30T00:36:19"/>
    <d v="1899-12-30T00:11:43"/>
    <s v="VazeePrism"/>
    <x v="201"/>
    <n v="5.1216154199173971"/>
    <n v="135"/>
    <x v="19"/>
    <s v="Legs were sore"/>
    <d v="1899-12-30T05:06:56"/>
    <d v="1899-12-30T02:33:28"/>
    <d v="1899-12-30T05:06:56"/>
    <d v="1899-12-30T05:59:20"/>
    <d v="1899-12-30T02:33:28"/>
    <d v="1899-12-30T02:59:40"/>
    <n v="2334"/>
    <x v="15"/>
    <x v="3"/>
    <n v="201606"/>
    <n v="24"/>
    <n v="3"/>
    <n v="9"/>
  </r>
  <r>
    <d v="2016-06-10T00:00:00"/>
    <d v="2016-06-10T00:00:00"/>
    <x v="2"/>
    <n v="3.1"/>
    <n v="0"/>
    <n v="32"/>
    <n v="31"/>
    <d v="1899-12-30T00:32:31"/>
    <d v="1899-12-30T00:10:29"/>
    <s v="Cascadia"/>
    <x v="539"/>
    <n v="5.7201435161455718"/>
    <n v="0"/>
    <x v="14"/>
    <m/>
    <d v="1899-12-30T04:34:49"/>
    <d v="1899-12-30T02:17:25"/>
    <d v="1899-12-30T04:34:49"/>
    <d v="1899-12-30T05:27:13"/>
    <d v="1899-12-30T02:17:25"/>
    <d v="1899-12-30T02:43:37"/>
    <n v="1774"/>
    <x v="15"/>
    <x v="3"/>
    <n v="201606"/>
    <n v="24"/>
    <n v="0"/>
    <n v="10"/>
  </r>
  <r>
    <d v="2016-06-12T00:00:00"/>
    <d v="2016-06-12T00:00:00"/>
    <x v="1"/>
    <n v="52.6"/>
    <n v="3"/>
    <n v="29"/>
    <n v="53"/>
    <d v="1899-12-30T03:29:53"/>
    <d v="1899-12-30T00:03:59"/>
    <s v="Shiv"/>
    <x v="258"/>
    <n v="15.036925275946965"/>
    <n v="0"/>
    <x v="14"/>
    <m/>
    <d v="1899-12-30T07:26:54"/>
    <d v="1899-12-30T03:43:27"/>
    <d v="1899-12-30T01:44:33"/>
    <d v="1899-12-30T02:36:57"/>
    <d v="1899-12-30T00:52:16"/>
    <d v="1899-12-30T01:18:28"/>
    <n v="421"/>
    <x v="15"/>
    <x v="3"/>
    <n v="201606"/>
    <n v="25"/>
    <n v="1"/>
    <n v="12"/>
  </r>
  <r>
    <d v="2016-06-14T00:00:00"/>
    <d v="2016-06-14T00:00:00"/>
    <x v="2"/>
    <n v="5.03"/>
    <n v="0"/>
    <n v="52"/>
    <n v="0"/>
    <d v="1899-12-30T00:52:00"/>
    <d v="1899-12-30T00:10:20"/>
    <s v="VazeePrism"/>
    <x v="531"/>
    <n v="5.8038461538461581"/>
    <n v="145"/>
    <x v="19"/>
    <m/>
    <d v="1899-12-30T04:30:51"/>
    <d v="1899-12-30T02:15:26"/>
    <d v="1899-12-30T04:30:51"/>
    <d v="1899-12-30T05:23:15"/>
    <d v="1899-12-30T02:15:26"/>
    <d v="1899-12-30T02:41:38"/>
    <n v="1663"/>
    <x v="15"/>
    <x v="3"/>
    <n v="201606"/>
    <n v="25"/>
    <n v="1"/>
    <n v="14"/>
  </r>
  <r>
    <d v="2016-06-15T00:00:00"/>
    <d v="2016-06-15T00:00:00"/>
    <x v="0"/>
    <n v="1"/>
    <n v="0"/>
    <n v="33"/>
    <n v="58"/>
    <d v="1899-12-30T00:33:58"/>
    <d v="1899-12-30T00:33:58"/>
    <s v="Lake"/>
    <x v="540"/>
    <n v="1.7664376840039269"/>
    <n v="0"/>
    <x v="19"/>
    <m/>
    <d v="1899-12-30T01:21:31"/>
    <d v="1899-12-30T00:40:46"/>
    <d v="1899-12-30T14:49:56"/>
    <d v="1899-12-30T15:42:20"/>
    <d v="1899-12-30T07:24:58"/>
    <d v="1899-12-30T07:51:10"/>
    <n v="2834"/>
    <x v="15"/>
    <x v="3"/>
    <n v="201606"/>
    <n v="25"/>
    <n v="0"/>
    <n v="15"/>
  </r>
  <r>
    <d v="2016-06-15T00:00:00"/>
    <d v="2016-06-15T00:00:00"/>
    <x v="2"/>
    <n v="3.1"/>
    <n v="0"/>
    <n v="32"/>
    <n v="23"/>
    <d v="1899-12-30T00:32:23"/>
    <d v="1899-12-30T00:10:27"/>
    <s v="Adidas"/>
    <x v="351"/>
    <n v="5.7436953165208493"/>
    <n v="0"/>
    <x v="14"/>
    <m/>
    <d v="1899-12-30T04:33:41"/>
    <d v="1899-12-30T02:16:51"/>
    <d v="1899-12-30T04:33:41"/>
    <d v="1899-12-30T05:26:06"/>
    <d v="1899-12-30T02:16:51"/>
    <d v="1899-12-30T02:43:03"/>
    <n v="1739"/>
    <x v="15"/>
    <x v="3"/>
    <n v="201606"/>
    <n v="25"/>
    <n v="0"/>
    <n v="15"/>
  </r>
  <r>
    <d v="2016-06-16T00:00:00"/>
    <d v="2016-06-16T00:00:00"/>
    <x v="1"/>
    <n v="10.7"/>
    <n v="0"/>
    <n v="48"/>
    <n v="21"/>
    <d v="1899-12-30T00:48:21"/>
    <d v="1899-12-30T00:04:31"/>
    <s v="Shiv"/>
    <x v="541"/>
    <n v="13.278179937952437"/>
    <n v="0"/>
    <x v="14"/>
    <m/>
    <d v="1899-12-30T08:26:06"/>
    <d v="1899-12-30T04:13:03"/>
    <d v="1899-12-30T01:58:23"/>
    <d v="1899-12-30T02:50:47"/>
    <d v="1899-12-30T00:59:12"/>
    <d v="1899-12-30T01:25:24"/>
    <n v="593"/>
    <x v="15"/>
    <x v="3"/>
    <n v="201606"/>
    <n v="25"/>
    <n v="0"/>
    <n v="16"/>
  </r>
  <r>
    <d v="2016-06-17T00:00:00"/>
    <d v="2016-06-17T00:00:00"/>
    <x v="2"/>
    <n v="7.85"/>
    <n v="1"/>
    <n v="32"/>
    <n v="0.2"/>
    <d v="1899-12-30T01:32:00"/>
    <d v="1899-12-30T00:11:43"/>
    <s v="VazeePrism"/>
    <x v="542"/>
    <n v="5.1195652173913091"/>
    <n v="139"/>
    <x v="14"/>
    <s v="https://www.strava.com/activities/611871113/overview"/>
    <d v="1899-12-30T05:07:03"/>
    <d v="1899-12-30T02:33:32"/>
    <d v="1899-12-30T05:07:03"/>
    <d v="1899-12-30T05:59:27"/>
    <d v="1899-12-30T02:33:32"/>
    <d v="1899-12-30T02:59:44"/>
    <n v="2337"/>
    <x v="15"/>
    <x v="3"/>
    <n v="201606"/>
    <n v="25"/>
    <n v="0"/>
    <n v="17"/>
  </r>
  <r>
    <d v="2016-06-18T00:00:00"/>
    <d v="2016-06-18T00:00:00"/>
    <x v="0"/>
    <n v="1"/>
    <n v="0"/>
    <n v="35"/>
    <n v="23"/>
    <d v="1899-12-30T00:35:23"/>
    <d v="1899-12-30T00:35:23"/>
    <s v="Lake"/>
    <x v="19"/>
    <n v="1.6957136128120596"/>
    <n v="0"/>
    <x v="14"/>
    <m/>
    <d v="1899-12-30T01:24:55"/>
    <d v="1899-12-30T00:42:28"/>
    <d v="1899-12-30T15:27:03"/>
    <d v="1899-12-30T16:19:27"/>
    <d v="1899-12-30T07:43:31"/>
    <d v="1899-12-30T08:09:43"/>
    <n v="2877"/>
    <x v="15"/>
    <x v="3"/>
    <n v="201606"/>
    <n v="25"/>
    <n v="0"/>
    <n v="18"/>
  </r>
  <r>
    <d v="2016-06-18T00:00:00"/>
    <d v="2016-06-18T00:00:00"/>
    <x v="1"/>
    <n v="25"/>
    <n v="1"/>
    <n v="20"/>
    <n v="49"/>
    <d v="1899-12-30T01:20:49"/>
    <d v="1899-12-30T00:03:14"/>
    <s v="Shiv"/>
    <x v="19"/>
    <n v="18.560527943905974"/>
    <n v="0"/>
    <x v="14"/>
    <m/>
    <d v="1899-12-30T06:02:04"/>
    <d v="1899-12-30T03:01:02"/>
    <d v="1899-12-30T01:24:42"/>
    <d v="1899-12-30T02:17:06"/>
    <d v="1899-12-30T00:42:21"/>
    <d v="1899-12-30T01:08:33"/>
    <n v="206"/>
    <x v="15"/>
    <x v="3"/>
    <n v="201606"/>
    <n v="25"/>
    <n v="0"/>
    <n v="18"/>
  </r>
  <r>
    <d v="2016-06-19T00:00:00"/>
    <d v="2016-06-19T00:00:00"/>
    <x v="1"/>
    <n v="62.5"/>
    <n v="4"/>
    <n v="4"/>
    <n v="7"/>
    <d v="1899-12-30T04:04:07"/>
    <d v="1899-12-30T00:03:54"/>
    <s v="Shiv"/>
    <x v="543"/>
    <n v="15.361507475933648"/>
    <n v="0"/>
    <x v="14"/>
    <s v="https://www.strava.com/activities/614250150"/>
    <d v="1899-12-30T07:17:27"/>
    <d v="1899-12-30T03:38:44"/>
    <d v="1899-12-30T01:42:20"/>
    <d v="1899-12-30T02:34:44"/>
    <d v="1899-12-30T00:51:10"/>
    <d v="1899-12-30T01:17:22"/>
    <n v="391"/>
    <x v="15"/>
    <x v="3"/>
    <n v="201606"/>
    <n v="26"/>
    <n v="0"/>
    <n v="19"/>
  </r>
  <r>
    <d v="2016-06-19T00:00:00"/>
    <d v="2016-06-19T00:00:00"/>
    <x v="0"/>
    <n v="0.8"/>
    <n v="0"/>
    <n v="30"/>
    <n v="0"/>
    <d v="1899-12-30T00:30:00"/>
    <d v="1899-12-30T00:37:30"/>
    <s v="Lake"/>
    <x v="61"/>
    <n v="1.6000000000000014"/>
    <n v="0"/>
    <x v="14"/>
    <s v="Swam with Logan"/>
    <d v="1899-12-30T01:30:00"/>
    <d v="1899-12-30T00:45:00"/>
    <d v="1899-12-30T16:22:30"/>
    <d v="1899-12-30T17:14:54"/>
    <d v="1899-12-30T08:11:15"/>
    <d v="1899-12-30T08:37:27"/>
    <n v="2940"/>
    <x v="15"/>
    <x v="3"/>
    <n v="201606"/>
    <n v="26"/>
    <n v="0"/>
    <n v="19"/>
  </r>
  <r>
    <d v="2016-06-21T00:00:00"/>
    <d v="2016-06-21T00:00:00"/>
    <x v="2"/>
    <n v="3.1"/>
    <n v="0"/>
    <n v="33"/>
    <n v="16"/>
    <d v="1899-12-30T00:33:16"/>
    <d v="1899-12-30T00:10:44"/>
    <s v="Adidas"/>
    <x v="351"/>
    <n v="5.5911823647294643"/>
    <n v="0"/>
    <x v="4"/>
    <s v="https://www.strava.com/activities/616228626"/>
    <d v="1899-12-30T04:41:09"/>
    <d v="1899-12-30T02:20:35"/>
    <d v="1899-12-30T04:41:09"/>
    <d v="1899-12-30T05:33:33"/>
    <d v="1899-12-30T02:20:35"/>
    <d v="1899-12-30T02:46:47"/>
    <n v="1905"/>
    <x v="15"/>
    <x v="3"/>
    <n v="201606"/>
    <n v="26"/>
    <n v="1"/>
    <n v="21"/>
  </r>
  <r>
    <d v="2016-06-22T00:00:00"/>
    <d v="2016-06-22T00:00:00"/>
    <x v="1"/>
    <n v="20.2"/>
    <n v="1"/>
    <n v="12"/>
    <n v="36"/>
    <d v="1899-12-30T01:12:36"/>
    <d v="1899-12-30T00:03:36"/>
    <s v="Ciocci"/>
    <x v="453"/>
    <n v="16.694214876033069"/>
    <n v="0"/>
    <x v="14"/>
    <s v="https://www.strava.com/activities/617090014/segments/15061413229"/>
    <d v="1899-12-30T06:42:32"/>
    <d v="1899-12-30T03:21:16"/>
    <d v="1899-12-30T01:34:10"/>
    <d v="1899-12-30T02:26:34"/>
    <d v="1899-12-30T00:47:05"/>
    <d v="1899-12-30T01:13:17"/>
    <n v="288"/>
    <x v="15"/>
    <x v="3"/>
    <n v="201606"/>
    <n v="26"/>
    <n v="0"/>
    <n v="22"/>
  </r>
  <r>
    <d v="2016-06-22T00:00:00"/>
    <d v="2016-06-22T00:00:00"/>
    <x v="1"/>
    <n v="20.2"/>
    <n v="1"/>
    <n v="13"/>
    <n v="27"/>
    <d v="1899-12-30T01:13:27"/>
    <d v="1899-12-30T00:03:38"/>
    <s v="Ciocci"/>
    <x v="454"/>
    <n v="16.501021102791025"/>
    <n v="0"/>
    <x v="15"/>
    <s v="https://www.strava.com/activities/617671696"/>
    <d v="1899-12-30T06:47:15"/>
    <d v="1899-12-30T03:23:37"/>
    <d v="1899-12-30T01:35:16"/>
    <d v="1899-12-30T02:27:40"/>
    <d v="1899-12-30T00:47:38"/>
    <d v="1899-12-30T01:13:50"/>
    <n v="301"/>
    <x v="15"/>
    <x v="3"/>
    <n v="201606"/>
    <n v="26"/>
    <n v="0"/>
    <n v="22"/>
  </r>
  <r>
    <d v="2016-06-23T00:00:00"/>
    <d v="2016-06-23T00:00:00"/>
    <x v="2"/>
    <n v="3.7"/>
    <n v="0"/>
    <n v="38"/>
    <n v="22"/>
    <d v="1899-12-30T00:38:22"/>
    <d v="1899-12-30T00:10:22"/>
    <s v="Adidas"/>
    <x v="544"/>
    <n v="5.7862728062554343"/>
    <n v="0"/>
    <x v="2"/>
    <s v="https://www.strava.com/activities/618367504"/>
    <d v="1899-12-30T04:31:41"/>
    <d v="1899-12-30T02:15:50"/>
    <d v="1899-12-30T04:31:41"/>
    <d v="1899-12-30T05:24:05"/>
    <d v="1899-12-30T02:15:50"/>
    <d v="1899-12-30T02:42:02"/>
    <n v="1689"/>
    <x v="15"/>
    <x v="3"/>
    <n v="201606"/>
    <n v="26"/>
    <n v="0"/>
    <n v="23"/>
  </r>
  <r>
    <d v="2016-06-24T00:00:00"/>
    <d v="2016-06-24T00:00:00"/>
    <x v="1"/>
    <n v="74.2"/>
    <n v="5"/>
    <n v="14"/>
    <n v="32"/>
    <d v="1899-12-30T05:14:32"/>
    <d v="1899-12-30T00:04:14"/>
    <s v="Shiv"/>
    <x v="545"/>
    <n v="14.154302670623158"/>
    <n v="0"/>
    <x v="2"/>
    <s v="https://www.strava.com/activities/619408773/segments/15112644054"/>
    <d v="1899-12-30T07:54:46"/>
    <d v="1899-12-30T03:57:23"/>
    <d v="1899-12-30T01:51:04"/>
    <d v="1899-12-30T02:43:28"/>
    <d v="1899-12-30T00:55:32"/>
    <d v="1899-12-30T01:21:44"/>
    <n v="514"/>
    <x v="15"/>
    <x v="3"/>
    <n v="201606"/>
    <n v="26"/>
    <n v="0"/>
    <n v="24"/>
  </r>
  <r>
    <d v="2016-06-26T00:00:00"/>
    <d v="2016-06-26T00:00:00"/>
    <x v="2"/>
    <n v="3"/>
    <n v="0"/>
    <n v="33"/>
    <n v="47"/>
    <d v="1899-12-30T00:33:47"/>
    <d v="1899-12-30T00:11:16"/>
    <s v="NBFreshFoam"/>
    <x v="546"/>
    <n v="5.3280710409472167"/>
    <n v="0"/>
    <x v="4"/>
    <s v="https://www.strava.com/activities/621313828"/>
    <d v="1899-12-30T04:55:02"/>
    <d v="1899-12-30T02:27:31"/>
    <d v="1899-12-30T04:55:02"/>
    <d v="1899-12-30T05:47:26"/>
    <d v="1899-12-30T02:27:31"/>
    <d v="1899-12-30T02:53:43"/>
    <n v="2174"/>
    <x v="15"/>
    <x v="3"/>
    <n v="201606"/>
    <n v="27"/>
    <n v="1"/>
    <n v="26"/>
  </r>
  <r>
    <d v="2016-06-27T00:00:00"/>
    <d v="2016-06-27T00:00:00"/>
    <x v="2"/>
    <n v="8"/>
    <n v="1"/>
    <n v="31"/>
    <n v="2"/>
    <d v="1899-12-30T01:31:02"/>
    <d v="1899-12-30T00:11:23"/>
    <s v="NBFreshFoam"/>
    <x v="547"/>
    <n v="5.272793848407181"/>
    <n v="0"/>
    <x v="4"/>
    <s v="https://www.strava.com/activities/622983954"/>
    <d v="1899-12-30T04:58:08"/>
    <d v="1899-12-30T02:29:04"/>
    <d v="1899-12-30T04:58:08"/>
    <d v="1899-12-30T05:50:32"/>
    <d v="1899-12-30T02:29:04"/>
    <d v="1899-12-30T02:55:16"/>
    <n v="2230"/>
    <x v="15"/>
    <x v="3"/>
    <n v="201606"/>
    <n v="27"/>
    <n v="0"/>
    <n v="27"/>
  </r>
  <r>
    <d v="2016-06-28T00:00:00"/>
    <d v="2016-06-28T00:00:00"/>
    <x v="0"/>
    <n v="1"/>
    <n v="0"/>
    <n v="32"/>
    <n v="2"/>
    <d v="1899-12-30T00:32:02"/>
    <d v="1899-12-30T00:32:02"/>
    <s v="Lake"/>
    <x v="540"/>
    <n v="1.8730489073881389"/>
    <n v="0"/>
    <x v="7"/>
    <s v="https://www.strava.com/activities/623339927"/>
    <d v="1899-12-30T01:16:53"/>
    <d v="1899-12-30T00:38:26"/>
    <d v="1899-12-30T13:59:16"/>
    <d v="1899-12-30T14:51:40"/>
    <d v="1899-12-30T06:59:38"/>
    <d v="1899-12-30T07:25:50"/>
    <n v="2784"/>
    <x v="15"/>
    <x v="3"/>
    <n v="201606"/>
    <n v="27"/>
    <n v="0"/>
    <n v="28"/>
  </r>
  <r>
    <d v="2016-06-28T00:00:00"/>
    <d v="2016-06-28T00:00:00"/>
    <x v="1"/>
    <n v="27.5"/>
    <n v="1"/>
    <n v="41"/>
    <n v="17"/>
    <d v="1899-12-30T01:41:17"/>
    <d v="1899-12-30T00:03:41"/>
    <s v="Shiv"/>
    <x v="547"/>
    <n v="16.29093302616424"/>
    <n v="0"/>
    <x v="4"/>
    <s v="https://www.strava.com/activities/623999216/overview"/>
    <d v="1899-12-30T06:52:30"/>
    <d v="1899-12-30T03:26:15"/>
    <d v="1899-12-30T01:36:30"/>
    <d v="1899-12-30T02:28:54"/>
    <d v="1899-12-30T00:48:15"/>
    <d v="1899-12-30T01:14:27"/>
    <n v="313"/>
    <x v="15"/>
    <x v="3"/>
    <n v="201606"/>
    <n v="27"/>
    <n v="0"/>
    <n v="28"/>
  </r>
  <r>
    <d v="2016-06-29T00:00:00"/>
    <d v="2016-06-29T00:00:00"/>
    <x v="2"/>
    <n v="3.1"/>
    <n v="0"/>
    <n v="35"/>
    <n v="54"/>
    <d v="1899-12-30T00:35:54"/>
    <d v="1899-12-30T00:11:35"/>
    <s v="Adidas"/>
    <x v="351"/>
    <n v="5.1810584958217323"/>
    <n v="0"/>
    <x v="4"/>
    <s v="https://www.strava.com/activities/624704933"/>
    <d v="1899-12-30T05:03:25"/>
    <d v="1899-12-30T02:31:42"/>
    <d v="1899-12-30T05:03:25"/>
    <d v="1899-12-30T05:55:49"/>
    <d v="1899-12-30T02:31:42"/>
    <d v="1899-12-30T02:57:54"/>
    <n v="2296"/>
    <x v="15"/>
    <x v="3"/>
    <n v="201606"/>
    <n v="27"/>
    <n v="0"/>
    <n v="29"/>
  </r>
  <r>
    <d v="2016-06-30T00:00:00"/>
    <d v="2016-06-30T00:00:00"/>
    <x v="1"/>
    <n v="20.2"/>
    <n v="1"/>
    <n v="9"/>
    <n v="14"/>
    <d v="1899-12-30T01:09:14"/>
    <d v="1899-12-30T00:03:26"/>
    <s v="Shiv"/>
    <x v="453"/>
    <n v="17.506018295618695"/>
    <n v="0"/>
    <x v="7"/>
    <s v="https://www.strava.com/activities/625452421"/>
    <d v="1899-12-30T06:23:52"/>
    <d v="1899-12-30T03:11:56"/>
    <d v="1899-12-30T01:29:48"/>
    <d v="1899-12-30T02:22:12"/>
    <d v="1899-12-30T00:44:54"/>
    <d v="1899-12-30T01:11:06"/>
    <n v="242"/>
    <x v="15"/>
    <x v="3"/>
    <n v="201606"/>
    <n v="27"/>
    <n v="0"/>
    <n v="30"/>
  </r>
  <r>
    <d v="2016-06-30T00:00:00"/>
    <d v="2016-06-30T00:00:00"/>
    <x v="1"/>
    <n v="20.2"/>
    <n v="1"/>
    <n v="8"/>
    <n v="32"/>
    <d v="1899-12-30T01:08:32"/>
    <d v="1899-12-30T00:03:24"/>
    <s v="Shiv"/>
    <x v="454"/>
    <n v="17.684824902723747"/>
    <n v="0"/>
    <x v="7"/>
    <s v="https://www.strava.com/activities/625994372"/>
    <d v="1899-12-30T06:19:59"/>
    <d v="1899-12-30T03:10:00"/>
    <d v="1899-12-30T01:28:53"/>
    <d v="1899-12-30T02:21:17"/>
    <d v="1899-12-30T00:44:27"/>
    <d v="1899-12-30T01:10:39"/>
    <n v="234"/>
    <x v="15"/>
    <x v="3"/>
    <n v="201606"/>
    <n v="27"/>
    <n v="0"/>
    <n v="30"/>
  </r>
  <r>
    <d v="2016-07-01T00:00:00"/>
    <d v="2016-07-01T00:00:00"/>
    <x v="2"/>
    <n v="4.25"/>
    <n v="1"/>
    <n v="5"/>
    <n v="11"/>
    <d v="1899-12-30T01:05:11"/>
    <d v="1899-12-30T00:15:20"/>
    <s v="NBFreshFoam"/>
    <x v="17"/>
    <n v="3.9120429557657914"/>
    <n v="0"/>
    <x v="7"/>
    <s v="https://www.strava.com/activities/626591213"/>
    <d v="1899-12-30T06:41:50"/>
    <d v="1899-12-30T03:20:55"/>
    <d v="1899-12-30T06:41:50"/>
    <d v="1899-12-30T07:34:14"/>
    <d v="1899-12-30T03:20:55"/>
    <d v="1899-12-30T03:47:07"/>
    <n v="2688"/>
    <x v="15"/>
    <x v="0"/>
    <n v="201607"/>
    <n v="27"/>
    <n v="0"/>
    <n v="1"/>
  </r>
  <r>
    <d v="2016-07-01T00:00:00"/>
    <d v="2016-07-01T00:00:00"/>
    <x v="1"/>
    <n v="20.100000000000001"/>
    <n v="1"/>
    <n v="28"/>
    <n v="10"/>
    <d v="1899-12-30T01:28:10"/>
    <d v="1899-12-30T00:04:23"/>
    <s v="Shiv"/>
    <x v="548"/>
    <n v="13.678638941398876"/>
    <n v="0"/>
    <x v="7"/>
    <s v="https://www.strava.com/activities/626733359/overview"/>
    <d v="1899-12-30T08:11:17"/>
    <d v="1899-12-30T04:05:38"/>
    <d v="1899-12-30T01:54:55"/>
    <d v="1899-12-30T02:47:19"/>
    <d v="1899-12-30T00:57:28"/>
    <d v="1899-12-30T01:23:40"/>
    <n v="552"/>
    <x v="15"/>
    <x v="0"/>
    <n v="201607"/>
    <n v="27"/>
    <n v="0"/>
    <n v="1"/>
  </r>
  <r>
    <d v="2016-07-03T00:00:00"/>
    <d v="2016-07-03T00:00:00"/>
    <x v="1"/>
    <n v="100.4"/>
    <n v="7"/>
    <n v="8"/>
    <n v="33"/>
    <d v="1899-12-30T07:08:33"/>
    <d v="1899-12-30T00:04:16"/>
    <s v="Shiv"/>
    <x v="549"/>
    <n v="14.056702835141769"/>
    <n v="0"/>
    <x v="4"/>
    <s v="https://www.strava.com/activities/629128098"/>
    <d v="1899-12-30T07:58:04"/>
    <d v="1899-12-30T03:59:02"/>
    <d v="1899-12-30T01:51:50"/>
    <d v="1899-12-30T02:44:14"/>
    <d v="1899-12-30T00:55:55"/>
    <d v="1899-12-30T01:22:07"/>
    <n v="525"/>
    <x v="15"/>
    <x v="0"/>
    <n v="201607"/>
    <n v="28"/>
    <n v="1"/>
    <n v="3"/>
  </r>
  <r>
    <d v="2016-07-03T00:00:00"/>
    <d v="2016-07-03T00:00:00"/>
    <x v="0"/>
    <n v="0.5"/>
    <n v="0"/>
    <n v="20"/>
    <n v="0"/>
    <d v="1899-12-30T00:20:00"/>
    <d v="1899-12-30T00:40:00"/>
    <s v="Lake"/>
    <x v="61"/>
    <n v="1.5000000000000013"/>
    <n v="0"/>
    <x v="4"/>
    <s v="Swam with Logan"/>
    <d v="1899-12-30T01:36:00"/>
    <d v="1899-12-30T00:48:00"/>
    <d v="1899-12-30T17:28:00"/>
    <d v="1899-12-30T18:20:24"/>
    <d v="1899-12-30T08:44:00"/>
    <d v="1899-12-30T09:10:12"/>
    <n v="2998"/>
    <x v="15"/>
    <x v="0"/>
    <n v="201607"/>
    <n v="28"/>
    <n v="0"/>
    <n v="3"/>
  </r>
  <r>
    <d v="2016-07-04T00:00:00"/>
    <d v="2016-07-04T00:00:00"/>
    <x v="0"/>
    <n v="0.5"/>
    <n v="0"/>
    <n v="17"/>
    <n v="40"/>
    <d v="1899-12-30T00:17:40"/>
    <d v="1899-12-30T00:35:20"/>
    <s v="Lake"/>
    <x v="61"/>
    <n v="1.698113207547171"/>
    <n v="0"/>
    <x v="4"/>
    <s v="Swam with Logan"/>
    <d v="1899-12-30T01:24:48"/>
    <d v="1899-12-30T00:42:24"/>
    <d v="1899-12-30T15:25:44"/>
    <d v="1899-12-30T16:18:08"/>
    <d v="1899-12-30T07:42:52"/>
    <d v="1899-12-30T08:09:04"/>
    <n v="2874"/>
    <x v="15"/>
    <x v="0"/>
    <n v="201607"/>
    <n v="28"/>
    <n v="0"/>
    <n v="4"/>
  </r>
  <r>
    <d v="2016-07-06T00:00:00"/>
    <d v="2016-07-06T00:00:00"/>
    <x v="1"/>
    <n v="10.5"/>
    <n v="0"/>
    <n v="31"/>
    <n v="47"/>
    <d v="1899-12-30T00:31:47"/>
    <d v="1899-12-30T00:03:02"/>
    <s v="Shiv"/>
    <x v="0"/>
    <n v="19.821709491347679"/>
    <n v="0"/>
    <x v="4"/>
    <s v="Relay with Logan/Nolan"/>
    <d v="1899-12-30T05:39:01"/>
    <d v="1899-12-30T02:49:31"/>
    <d v="1899-12-30T01:19:18"/>
    <d v="1899-12-30T02:11:42"/>
    <d v="1899-12-30T00:39:39"/>
    <d v="1899-12-30T01:05:51"/>
    <n v="188"/>
    <x v="15"/>
    <x v="0"/>
    <n v="201607"/>
    <n v="28"/>
    <n v="1"/>
    <n v="6"/>
  </r>
  <r>
    <d v="2016-07-08T00:00:00"/>
    <d v="2016-07-08T00:00:00"/>
    <x v="2"/>
    <n v="6.1"/>
    <n v="1"/>
    <n v="13"/>
    <n v="0"/>
    <d v="1899-12-30T01:13:00"/>
    <d v="1899-12-30T00:11:58"/>
    <s v="NBFreshFoam"/>
    <x v="550"/>
    <n v="5.0136986301369895"/>
    <n v="143"/>
    <x v="4"/>
    <s v="https://www.strava.com/activities/634034440"/>
    <d v="1899-12-30T05:13:32"/>
    <d v="1899-12-30T02:36:46"/>
    <d v="1899-12-30T05:13:32"/>
    <d v="1899-12-30T06:05:56"/>
    <d v="1899-12-30T02:36:46"/>
    <d v="1899-12-30T03:02:58"/>
    <n v="2411"/>
    <x v="15"/>
    <x v="0"/>
    <n v="201607"/>
    <n v="28"/>
    <n v="1"/>
    <n v="8"/>
  </r>
  <r>
    <d v="2016-07-08T00:00:00"/>
    <d v="2016-07-08T00:00:00"/>
    <x v="1"/>
    <n v="21.6"/>
    <n v="1"/>
    <n v="28"/>
    <n v="57"/>
    <d v="1899-12-30T01:28:57"/>
    <d v="1899-12-30T00:04:07"/>
    <s v="Shiv"/>
    <x v="551"/>
    <n v="14.569983136593605"/>
    <n v="129"/>
    <x v="4"/>
    <s v="https://www.strava.com/activities/634306785/overview"/>
    <d v="1899-12-30T07:41:13"/>
    <d v="1899-12-30T03:50:37"/>
    <d v="1899-12-30T01:47:54"/>
    <d v="1899-12-30T02:40:18"/>
    <d v="1899-12-30T00:53:57"/>
    <d v="1899-12-30T01:20:09"/>
    <n v="483"/>
    <x v="15"/>
    <x v="0"/>
    <n v="201607"/>
    <n v="28"/>
    <n v="0"/>
    <n v="8"/>
  </r>
  <r>
    <d v="2016-07-09T00:00:00"/>
    <d v="2016-07-09T00:00:00"/>
    <x v="1"/>
    <n v="10"/>
    <n v="0"/>
    <n v="45"/>
    <n v="0"/>
    <d v="1899-12-30T00:45:00"/>
    <d v="1899-12-30T00:04:30"/>
    <s v="Ciocci"/>
    <x v="552"/>
    <n v="13.333333333333343"/>
    <n v="0"/>
    <x v="4"/>
    <s v="ride with boys"/>
    <d v="1899-12-30T08:24:00"/>
    <d v="1899-12-30T04:12:00"/>
    <d v="1899-12-30T01:57:54"/>
    <d v="1899-12-30T02:50:18"/>
    <d v="1899-12-30T00:58:57"/>
    <d v="1899-12-30T01:25:09"/>
    <n v="581"/>
    <x v="15"/>
    <x v="0"/>
    <n v="201607"/>
    <n v="28"/>
    <n v="0"/>
    <n v="9"/>
  </r>
  <r>
    <d v="2016-07-10T00:00:00"/>
    <d v="2016-07-10T00:00:00"/>
    <x v="1"/>
    <n v="52.5"/>
    <n v="3"/>
    <n v="30"/>
    <n v="21"/>
    <d v="1899-12-30T03:30:21"/>
    <d v="1899-12-30T00:04:00"/>
    <s v="Shiv"/>
    <x v="17"/>
    <n v="14.975041597337784"/>
    <n v="120"/>
    <x v="7"/>
    <s v="https://www.strava.com/activities/636381950"/>
    <d v="1899-12-30T07:28:45"/>
    <d v="1899-12-30T03:44:22"/>
    <d v="1899-12-30T01:44:58"/>
    <d v="1899-12-30T02:37:23"/>
    <d v="1899-12-30T00:52:29"/>
    <d v="1899-12-30T01:18:41"/>
    <n v="445"/>
    <x v="15"/>
    <x v="0"/>
    <n v="201607"/>
    <n v="29"/>
    <n v="0"/>
    <n v="10"/>
  </r>
  <r>
    <d v="2016-07-10T00:00:00"/>
    <d v="2016-07-10T00:00:00"/>
    <x v="2"/>
    <n v="3"/>
    <n v="0"/>
    <n v="34"/>
    <n v="0"/>
    <d v="1899-12-30T00:34:00"/>
    <d v="1899-12-30T00:11:20"/>
    <s v="NBFreshFoam"/>
    <x v="2"/>
    <n v="5.2941176470588278"/>
    <n v="0"/>
    <x v="13"/>
    <m/>
    <d v="1899-12-30T04:56:56"/>
    <d v="1899-12-30T02:28:28"/>
    <d v="1899-12-30T04:56:56"/>
    <d v="1899-12-30T05:49:20"/>
    <d v="1899-12-30T02:28:28"/>
    <d v="1899-12-30T02:54:40"/>
    <n v="2212"/>
    <x v="15"/>
    <x v="0"/>
    <n v="201607"/>
    <n v="29"/>
    <n v="0"/>
    <n v="10"/>
  </r>
  <r>
    <d v="2016-07-11T00:00:00"/>
    <d v="2016-07-11T00:00:00"/>
    <x v="2"/>
    <n v="3.1"/>
    <n v="0"/>
    <n v="34"/>
    <n v="43"/>
    <d v="1899-12-30T00:34:43"/>
    <d v="1899-12-30T00:11:12"/>
    <s v="Adidas"/>
    <x v="351"/>
    <n v="5.3576572251560286"/>
    <n v="0"/>
    <x v="4"/>
    <s v="https://www.strava.com/activities/637551740"/>
    <d v="1899-12-30T04:53:25"/>
    <d v="1899-12-30T02:26:42"/>
    <d v="1899-12-30T04:53:25"/>
    <d v="1899-12-30T05:45:49"/>
    <d v="1899-12-30T02:26:42"/>
    <d v="1899-12-30T02:52:54"/>
    <n v="2154"/>
    <x v="15"/>
    <x v="0"/>
    <n v="201607"/>
    <n v="29"/>
    <n v="0"/>
    <n v="11"/>
  </r>
  <r>
    <d v="2016-07-11T00:00:00"/>
    <d v="2016-07-11T00:00:00"/>
    <x v="0"/>
    <n v="0.5"/>
    <n v="0"/>
    <n v="18"/>
    <n v="0"/>
    <d v="1899-12-30T00:18:00"/>
    <d v="1899-12-30T00:36:00"/>
    <s v="Lake"/>
    <x v="553"/>
    <n v="1.6666666666666681"/>
    <n v="0"/>
    <x v="14"/>
    <m/>
    <d v="1899-12-30T01:26:24"/>
    <d v="1899-12-30T00:43:12"/>
    <d v="1899-12-30T15:43:12"/>
    <d v="1899-12-30T16:35:36"/>
    <d v="1899-12-30T07:51:36"/>
    <d v="1899-12-30T08:17:48"/>
    <n v="2896"/>
    <x v="15"/>
    <x v="0"/>
    <n v="201607"/>
    <n v="29"/>
    <n v="0"/>
    <n v="11"/>
  </r>
  <r>
    <d v="2016-07-12T00:00:00"/>
    <d v="2016-07-12T00:00:00"/>
    <x v="0"/>
    <n v="1"/>
    <n v="0"/>
    <n v="34"/>
    <n v="20"/>
    <d v="1899-12-30T00:34:20"/>
    <d v="1899-12-30T00:34:20"/>
    <s v="Lake"/>
    <x v="554"/>
    <n v="1.7475728155339818"/>
    <n v="0"/>
    <x v="14"/>
    <s v="https://www.strava.com/activities/638314317/overview"/>
    <d v="1899-12-30T01:22:24"/>
    <d v="1899-12-30T00:41:12"/>
    <d v="1899-12-30T14:59:32"/>
    <d v="1899-12-30T15:51:56"/>
    <d v="1899-12-30T07:29:46"/>
    <d v="1899-12-30T07:55:58"/>
    <n v="2844"/>
    <x v="15"/>
    <x v="0"/>
    <n v="201607"/>
    <n v="29"/>
    <n v="0"/>
    <n v="12"/>
  </r>
  <r>
    <d v="2016-07-12T00:00:00"/>
    <d v="2016-07-12T00:00:00"/>
    <x v="2"/>
    <n v="3.15"/>
    <n v="0"/>
    <n v="29"/>
    <n v="18"/>
    <d v="1899-12-30T00:29:18"/>
    <d v="1899-12-30T00:09:18"/>
    <s v="Adidas"/>
    <x v="351"/>
    <n v="6.4505119453924964"/>
    <n v="0"/>
    <x v="4"/>
    <s v="https://www.strava.com/activities/638597567"/>
    <d v="1899-12-30T04:03:42"/>
    <d v="1899-12-30T02:01:51"/>
    <d v="1899-12-30T04:03:42"/>
    <d v="1899-12-30T04:56:06"/>
    <d v="1899-12-30T02:01:51"/>
    <d v="1899-12-30T02:28:03"/>
    <n v="927"/>
    <x v="15"/>
    <x v="0"/>
    <n v="201607"/>
    <n v="29"/>
    <n v="0"/>
    <n v="12"/>
  </r>
  <r>
    <d v="2016-07-13T00:00:00"/>
    <d v="2016-07-13T00:00:00"/>
    <x v="2"/>
    <n v="5"/>
    <n v="0"/>
    <n v="55"/>
    <n v="58"/>
    <d v="1899-12-30T00:55:58"/>
    <d v="1899-12-30T00:11:12"/>
    <s v="NBFreshFoam"/>
    <x v="531"/>
    <n v="5.3603335318642085"/>
    <n v="140"/>
    <x v="4"/>
    <s v="https://www.strava.com/activities/639423865"/>
    <d v="1899-12-30T04:53:16"/>
    <d v="1899-12-30T02:26:38"/>
    <d v="1899-12-30T04:53:16"/>
    <d v="1899-12-30T05:45:40"/>
    <d v="1899-12-30T02:26:38"/>
    <d v="1899-12-30T02:52:50"/>
    <n v="2153"/>
    <x v="15"/>
    <x v="0"/>
    <n v="201607"/>
    <n v="29"/>
    <n v="0"/>
    <n v="13"/>
  </r>
  <r>
    <d v="2016-07-13T00:00:00"/>
    <d v="2016-07-13T00:00:00"/>
    <x v="0"/>
    <n v="0.35"/>
    <n v="0"/>
    <n v="11"/>
    <n v="30"/>
    <d v="1899-12-30T00:11:30"/>
    <d v="1899-12-30T00:32:51"/>
    <s v="Lake"/>
    <x v="17"/>
    <n v="1.8260869565217401"/>
    <n v="0"/>
    <x v="14"/>
    <m/>
    <d v="1899-12-30T01:18:51"/>
    <d v="1899-12-30T00:39:26"/>
    <d v="1899-12-30T14:20:51"/>
    <d v="1899-12-30T15:13:15"/>
    <d v="1899-12-30T07:10:26"/>
    <d v="1899-12-30T07:36:38"/>
    <n v="2799"/>
    <x v="15"/>
    <x v="0"/>
    <n v="201607"/>
    <n v="29"/>
    <n v="0"/>
    <n v="13"/>
  </r>
  <r>
    <d v="2016-07-14T00:00:00"/>
    <d v="2016-07-14T00:00:00"/>
    <x v="0"/>
    <n v="1.5"/>
    <n v="0"/>
    <n v="57"/>
    <n v="10"/>
    <d v="1899-12-30T00:57:10"/>
    <d v="1899-12-30T00:38:07"/>
    <s v="Lake"/>
    <x v="555"/>
    <n v="1.5743440233236166"/>
    <n v="0"/>
    <x v="39"/>
    <s v="https://www.strava.com/activities/640535731"/>
    <d v="1899-12-30T01:31:28"/>
    <d v="1899-12-30T00:45:44"/>
    <d v="1899-12-30T16:38:31"/>
    <d v="1899-12-30T17:30:55"/>
    <d v="1899-12-30T08:19:15"/>
    <d v="1899-12-30T08:45:27"/>
    <n v="2956"/>
    <x v="15"/>
    <x v="0"/>
    <n v="201607"/>
    <n v="29"/>
    <n v="0"/>
    <n v="14"/>
  </r>
  <r>
    <d v="2016-07-15T00:00:00"/>
    <d v="2016-07-15T00:00:00"/>
    <x v="2"/>
    <n v="10"/>
    <n v="2"/>
    <n v="9"/>
    <n v="6"/>
    <d v="1899-12-30T02:09:06"/>
    <d v="1899-12-30T00:12:55"/>
    <s v="NBFreshFoam"/>
    <x v="17"/>
    <n v="4.6475600309837368"/>
    <n v="143"/>
    <x v="4"/>
    <s v="https://www.strava.com/activities/641664676"/>
    <d v="1899-12-30T05:38:15"/>
    <d v="1899-12-30T02:49:07"/>
    <d v="1899-12-30T05:38:15"/>
    <d v="1899-12-30T06:30:39"/>
    <d v="1899-12-30T02:49:07"/>
    <d v="1899-12-30T03:15:19"/>
    <n v="2556"/>
    <x v="15"/>
    <x v="0"/>
    <n v="201607"/>
    <n v="29"/>
    <n v="0"/>
    <n v="15"/>
  </r>
  <r>
    <d v="2016-07-16T00:00:00"/>
    <d v="2016-07-16T00:00:00"/>
    <x v="1"/>
    <n v="9.25"/>
    <n v="0"/>
    <n v="26"/>
    <n v="32"/>
    <d v="1899-12-30T00:26:32"/>
    <d v="1899-12-30T00:02:52"/>
    <s v="Shiv"/>
    <x v="556"/>
    <n v="20.917085427135696"/>
    <n v="0"/>
    <x v="4"/>
    <s v="https://www.strava.com/activities/642844050"/>
    <d v="1899-12-30T05:21:16"/>
    <d v="1899-12-30T02:40:38"/>
    <d v="1899-12-30T01:15:09"/>
    <d v="1899-12-30T02:07:33"/>
    <d v="1899-12-30T00:37:35"/>
    <d v="1899-12-30T01:03:47"/>
    <n v="145"/>
    <x v="15"/>
    <x v="0"/>
    <n v="201607"/>
    <n v="29"/>
    <n v="0"/>
    <n v="16"/>
  </r>
  <r>
    <d v="2016-07-17T00:00:00"/>
    <d v="2016-07-17T00:00:00"/>
    <x v="1"/>
    <n v="100.4"/>
    <n v="6"/>
    <n v="34"/>
    <n v="27"/>
    <d v="1899-12-30T06:34:27"/>
    <d v="1899-12-30T00:03:56"/>
    <s v="Shiv"/>
    <x v="557"/>
    <n v="15.27189757890735"/>
    <n v="0"/>
    <x v="4"/>
    <s v="https://www.strava.com/activities/644258497"/>
    <d v="1899-12-30T07:20:01"/>
    <d v="1899-12-30T03:40:01"/>
    <d v="1899-12-30T01:42:56"/>
    <d v="1899-12-30T02:35:20"/>
    <d v="1899-12-30T00:51:28"/>
    <d v="1899-12-30T01:17:40"/>
    <n v="406"/>
    <x v="15"/>
    <x v="0"/>
    <n v="201607"/>
    <n v="30"/>
    <n v="0"/>
    <n v="17"/>
  </r>
  <r>
    <d v="2016-07-19T00:00:00"/>
    <d v="2016-07-19T00:00:00"/>
    <x v="2"/>
    <n v="3.15"/>
    <n v="0"/>
    <n v="32"/>
    <n v="24"/>
    <d v="1899-12-30T00:32:24"/>
    <d v="1899-12-30T00:10:17"/>
    <s v="Adidas"/>
    <x v="351"/>
    <n v="5.8333333333333384"/>
    <n v="0"/>
    <x v="4"/>
    <s v="https://www.strava.com/activities/646337259"/>
    <d v="1899-12-30T04:29:29"/>
    <d v="1899-12-30T02:14:45"/>
    <d v="1899-12-30T04:29:29"/>
    <d v="1899-12-30T05:21:53"/>
    <d v="1899-12-30T02:14:45"/>
    <d v="1899-12-30T02:40:57"/>
    <n v="1627"/>
    <x v="15"/>
    <x v="0"/>
    <n v="201607"/>
    <n v="30"/>
    <n v="1"/>
    <n v="19"/>
  </r>
  <r>
    <d v="2016-07-22T00:00:00"/>
    <d v="2016-07-22T00:00:00"/>
    <x v="2"/>
    <n v="10.9"/>
    <n v="2"/>
    <n v="23"/>
    <n v="49"/>
    <d v="1899-12-30T02:23:49"/>
    <d v="1899-12-30T00:13:12"/>
    <s v="NBFreshFoam"/>
    <x v="17"/>
    <n v="4.5474562521729096"/>
    <n v="136"/>
    <x v="4"/>
    <s v="https://www.strava.com/activities/649524046"/>
    <d v="1899-12-30T05:45:41"/>
    <d v="1899-12-30T02:52:51"/>
    <d v="1899-12-30T05:45:41"/>
    <d v="1899-12-30T06:38:05"/>
    <d v="1899-12-30T02:52:51"/>
    <d v="1899-12-30T03:19:03"/>
    <n v="2576"/>
    <x v="15"/>
    <x v="0"/>
    <n v="201607"/>
    <n v="30"/>
    <n v="2"/>
    <n v="22"/>
  </r>
  <r>
    <d v="2016-07-23T00:00:00"/>
    <d v="2016-07-23T00:00:00"/>
    <x v="0"/>
    <n v="1.8"/>
    <n v="1"/>
    <n v="17"/>
    <n v="26"/>
    <d v="1899-12-30T01:17:26"/>
    <d v="1899-12-30T00:43:01"/>
    <s v="Lake"/>
    <x v="558"/>
    <n v="1.3947481704692217"/>
    <n v="0"/>
    <x v="4"/>
    <s v="no wetsuit and windy"/>
    <d v="1899-12-30T01:43:15"/>
    <d v="1899-12-30T00:51:37"/>
    <d v="1899-12-30T18:47:05"/>
    <d v="1899-12-30T19:39:29"/>
    <d v="1899-12-30T09:23:33"/>
    <d v="1899-12-30T09:49:45"/>
    <n v="3058"/>
    <x v="15"/>
    <x v="0"/>
    <n v="201607"/>
    <n v="30"/>
    <n v="0"/>
    <n v="23"/>
  </r>
  <r>
    <d v="2016-07-24T00:00:00"/>
    <d v="2016-07-24T00:00:00"/>
    <x v="1"/>
    <n v="102.5"/>
    <n v="6"/>
    <n v="24"/>
    <n v="27"/>
    <d v="1899-12-30T06:24:27"/>
    <d v="1899-12-30T00:03:45"/>
    <s v="Shiv"/>
    <x v="559"/>
    <n v="15.996878657822876"/>
    <n v="0"/>
    <x v="4"/>
    <s v="https://www.strava.com/activities/652168043"/>
    <d v="1899-12-30T07:00:05"/>
    <d v="1899-12-30T03:30:02"/>
    <d v="1899-12-30T01:38:16"/>
    <d v="1899-12-30T02:30:40"/>
    <d v="1899-12-30T00:49:08"/>
    <d v="1899-12-30T01:15:20"/>
    <n v="348"/>
    <x v="15"/>
    <x v="0"/>
    <n v="201607"/>
    <n v="31"/>
    <n v="0"/>
    <n v="24"/>
  </r>
  <r>
    <d v="2016-07-25T00:00:00"/>
    <d v="2016-07-25T00:00:00"/>
    <x v="0"/>
    <n v="1"/>
    <n v="0"/>
    <n v="36"/>
    <n v="0"/>
    <d v="1899-12-30T00:36:00"/>
    <d v="1899-12-30T00:36:00"/>
    <s v="Lake"/>
    <x v="540"/>
    <n v="1.6666666666666681"/>
    <n v="0"/>
    <x v="4"/>
    <m/>
    <d v="1899-12-30T01:26:24"/>
    <d v="1899-12-30T00:43:12"/>
    <d v="1899-12-30T15:43:12"/>
    <d v="1899-12-30T16:35:36"/>
    <d v="1899-12-30T07:51:36"/>
    <d v="1899-12-30T08:17:48"/>
    <n v="2896"/>
    <x v="15"/>
    <x v="0"/>
    <n v="201607"/>
    <n v="31"/>
    <n v="0"/>
    <n v="25"/>
  </r>
  <r>
    <d v="2016-07-26T00:00:00"/>
    <d v="2016-07-26T00:00:00"/>
    <x v="0"/>
    <n v="0.5"/>
    <n v="0"/>
    <n v="20"/>
    <n v="0"/>
    <d v="1899-12-30T00:20:00"/>
    <d v="1899-12-30T00:40:00"/>
    <s v="Lake"/>
    <x v="61"/>
    <n v="1.5000000000000013"/>
    <n v="0"/>
    <x v="4"/>
    <s v="Swam with Logan"/>
    <d v="1899-12-30T01:36:00"/>
    <d v="1899-12-30T00:48:00"/>
    <d v="1899-12-30T17:28:00"/>
    <d v="1899-12-30T18:20:24"/>
    <d v="1899-12-30T08:44:00"/>
    <d v="1899-12-30T09:10:12"/>
    <n v="2998"/>
    <x v="15"/>
    <x v="0"/>
    <n v="201607"/>
    <n v="31"/>
    <n v="0"/>
    <n v="26"/>
  </r>
  <r>
    <d v="2016-07-27T00:00:00"/>
    <d v="2016-07-27T00:00:00"/>
    <x v="2"/>
    <n v="3.1"/>
    <n v="0"/>
    <n v="33"/>
    <n v="2"/>
    <d v="1899-12-30T00:33:02"/>
    <d v="1899-12-30T00:10:39"/>
    <s v="VazeePrism"/>
    <x v="201"/>
    <n v="5.6306760847628698"/>
    <n v="134"/>
    <x v="4"/>
    <s v="https://www.strava.com/activities/655070642"/>
    <d v="1899-12-30T04:39:11"/>
    <d v="1899-12-30T02:19:36"/>
    <d v="1899-12-30T04:39:11"/>
    <d v="1899-12-30T05:31:35"/>
    <d v="1899-12-30T02:19:36"/>
    <d v="1899-12-30T02:45:48"/>
    <n v="1867"/>
    <x v="15"/>
    <x v="0"/>
    <n v="201607"/>
    <n v="31"/>
    <n v="0"/>
    <n v="27"/>
  </r>
  <r>
    <d v="2016-07-28T00:00:00"/>
    <d v="2016-07-28T00:00:00"/>
    <x v="0"/>
    <n v="1.1000000000000001"/>
    <n v="0"/>
    <n v="43"/>
    <n v="8"/>
    <d v="1899-12-30T00:43:08"/>
    <d v="1899-12-30T00:39:13"/>
    <s v="lake"/>
    <x v="560"/>
    <n v="1.5301391035548699"/>
    <n v="0"/>
    <x v="4"/>
    <s v="https://www.strava.com/activities/656216344/laps"/>
    <d v="1899-12-30T01:34:07"/>
    <d v="1899-12-30T00:47:03"/>
    <d v="1899-12-30T17:07:21"/>
    <d v="1899-12-30T17:59:45"/>
    <d v="1899-12-30T08:33:41"/>
    <d v="1899-12-30T08:59:53"/>
    <n v="2982"/>
    <x v="15"/>
    <x v="0"/>
    <n v="201607"/>
    <n v="31"/>
    <n v="0"/>
    <n v="28"/>
  </r>
  <r>
    <d v="2016-07-29T00:00:00"/>
    <d v="2016-07-29T00:00:00"/>
    <x v="2"/>
    <n v="10.25"/>
    <n v="2"/>
    <n v="12"/>
    <n v="11"/>
    <d v="1899-12-30T02:12:11"/>
    <d v="1899-12-30T00:12:54"/>
    <s v="NBFreshFoam"/>
    <x v="17"/>
    <n v="4.6526289244735883"/>
    <n v="0"/>
    <x v="4"/>
    <s v="http://smashrun.com/bckeane/run/5313480"/>
    <d v="1899-12-30T05:37:52"/>
    <d v="1899-12-30T02:48:56"/>
    <d v="1899-12-30T05:37:52"/>
    <d v="1899-12-30T06:30:16"/>
    <d v="1899-12-30T02:48:56"/>
    <d v="1899-12-30T03:15:08"/>
    <n v="2553"/>
    <x v="15"/>
    <x v="0"/>
    <n v="201607"/>
    <n v="31"/>
    <n v="0"/>
    <n v="29"/>
  </r>
  <r>
    <d v="2016-07-29T00:00:00"/>
    <d v="2016-07-29T00:00:00"/>
    <x v="1"/>
    <n v="10"/>
    <n v="0"/>
    <n v="29"/>
    <n v="2"/>
    <d v="1899-12-30T00:29:02"/>
    <d v="1899-12-30T00:02:54"/>
    <s v="Shiv"/>
    <x v="32"/>
    <n v="20.665901262916204"/>
    <n v="0"/>
    <x v="4"/>
    <s v="https://www.strava.com/activities/657812167"/>
    <d v="1899-12-30T05:25:10"/>
    <d v="1899-12-30T02:42:35"/>
    <d v="1899-12-30T01:16:04"/>
    <d v="1899-12-30T02:08:28"/>
    <d v="1899-12-30T00:38:02"/>
    <d v="1899-12-30T01:04:14"/>
    <n v="153"/>
    <x v="15"/>
    <x v="0"/>
    <n v="201607"/>
    <n v="31"/>
    <n v="0"/>
    <n v="29"/>
  </r>
  <r>
    <d v="2016-07-30T00:00:00"/>
    <d v="2016-07-30T00:00:00"/>
    <x v="2"/>
    <n v="4.5"/>
    <n v="0"/>
    <n v="56"/>
    <n v="54"/>
    <d v="1899-12-30T00:56:54"/>
    <d v="1899-12-30T00:12:39"/>
    <s v="NBFreshFoam"/>
    <x v="17"/>
    <n v="4.7451669595782109"/>
    <n v="0"/>
    <x v="4"/>
    <s v="https://www.strava.com/activities/658442687"/>
    <d v="1899-12-30T05:31:17"/>
    <d v="1899-12-30T02:45:39"/>
    <d v="1899-12-30T05:31:17"/>
    <d v="1899-12-30T06:23:41"/>
    <d v="1899-12-30T02:45:39"/>
    <d v="1899-12-30T03:11:51"/>
    <n v="2529"/>
    <x v="15"/>
    <x v="0"/>
    <n v="201607"/>
    <n v="31"/>
    <n v="0"/>
    <n v="30"/>
  </r>
  <r>
    <d v="2016-08-02T00:00:00"/>
    <d v="2016-08-02T00:00:00"/>
    <x v="0"/>
    <n v="0.65"/>
    <n v="0"/>
    <n v="21"/>
    <n v="51"/>
    <d v="1899-12-30T00:21:51"/>
    <d v="1899-12-30T00:33:37"/>
    <s v="Atlantis"/>
    <x v="561"/>
    <n v="1.7848970251716261"/>
    <n v="0"/>
    <x v="4"/>
    <s v="https://www.strava.com/activities/665904362"/>
    <d v="1899-12-30T01:20:41"/>
    <d v="1899-12-30T00:40:20"/>
    <d v="1899-12-30T14:40:43"/>
    <d v="1899-12-30T15:33:07"/>
    <d v="1899-12-30T07:20:22"/>
    <d v="1899-12-30T07:46:34"/>
    <n v="2827"/>
    <x v="15"/>
    <x v="4"/>
    <n v="201608"/>
    <n v="32"/>
    <n v="2"/>
    <n v="2"/>
  </r>
  <r>
    <d v="2016-08-06T00:00:00"/>
    <d v="2016-08-06T00:00:00"/>
    <x v="2"/>
    <n v="8"/>
    <n v="1"/>
    <n v="37"/>
    <n v="21"/>
    <d v="1899-12-30T01:37:21"/>
    <d v="1899-12-30T00:12:10"/>
    <s v="NBFreshFoam"/>
    <x v="542"/>
    <n v="4.9306625577812051"/>
    <n v="147"/>
    <x v="4"/>
    <s v="https://www.strava.com/activities/666495279"/>
    <d v="1899-12-30T05:18:49"/>
    <d v="1899-12-30T02:39:25"/>
    <d v="1899-12-30T05:18:49"/>
    <d v="1899-12-30T06:11:13"/>
    <d v="1899-12-30T02:39:25"/>
    <d v="1899-12-30T03:05:37"/>
    <n v="2462"/>
    <x v="15"/>
    <x v="4"/>
    <n v="201608"/>
    <n v="32"/>
    <n v="3"/>
    <n v="6"/>
  </r>
  <r>
    <d v="2016-08-07T00:00:00"/>
    <d v="2016-08-07T00:00:00"/>
    <x v="0"/>
    <n v="1.5"/>
    <n v="0"/>
    <n v="54"/>
    <n v="19"/>
    <d v="1899-12-30T00:54:19"/>
    <d v="1899-12-30T00:36:13"/>
    <s v="Lake"/>
    <x v="555"/>
    <n v="1.6569499846578717"/>
    <n v="0"/>
    <x v="14"/>
    <s v="https://connect.garmin.com/modern/activity/1292397455"/>
    <d v="1899-12-30T01:26:54"/>
    <d v="1899-12-30T00:43:27"/>
    <d v="1899-12-30T15:48:44"/>
    <d v="1899-12-30T16:41:08"/>
    <d v="1899-12-30T07:54:22"/>
    <d v="1899-12-30T08:20:34"/>
    <n v="2906"/>
    <x v="15"/>
    <x v="4"/>
    <n v="201608"/>
    <n v="33"/>
    <n v="0"/>
    <n v="7"/>
  </r>
  <r>
    <d v="2016-08-07T00:00:00"/>
    <d v="2016-08-07T00:00:00"/>
    <x v="1"/>
    <n v="55"/>
    <n v="3"/>
    <n v="38"/>
    <n v="13"/>
    <d v="1899-12-30T03:38:13"/>
    <d v="1899-12-30T00:03:58"/>
    <s v="Shiv"/>
    <x v="562"/>
    <n v="15.122584587184003"/>
    <n v="127"/>
    <x v="14"/>
    <s v="https://connect.garmin.com/modern/activity/1292918822"/>
    <d v="1899-12-30T07:24:22"/>
    <d v="1899-12-30T03:42:11"/>
    <d v="1899-12-30T01:43:57"/>
    <d v="1899-12-30T02:36:21"/>
    <d v="1899-12-30T00:51:59"/>
    <d v="1899-12-30T01:18:11"/>
    <n v="417"/>
    <x v="15"/>
    <x v="4"/>
    <n v="201608"/>
    <n v="33"/>
    <n v="0"/>
    <n v="7"/>
  </r>
  <r>
    <d v="2016-08-09T00:00:00"/>
    <d v="2016-08-09T00:00:00"/>
    <x v="2"/>
    <n v="3.15"/>
    <n v="0"/>
    <n v="35"/>
    <n v="0"/>
    <d v="1899-12-30T00:35:00"/>
    <d v="1899-12-30T00:11:07"/>
    <s v="Adidas"/>
    <x v="351"/>
    <n v="5.4000000000000039"/>
    <n v="139"/>
    <x v="4"/>
    <s v="https://www.strava.com/activities/670183908"/>
    <d v="1899-12-30T04:51:07"/>
    <d v="1899-12-30T02:25:33"/>
    <d v="1899-12-30T04:51:07"/>
    <d v="1899-12-30T05:43:31"/>
    <d v="1899-12-30T02:25:33"/>
    <d v="1899-12-30T02:51:45"/>
    <n v="2113"/>
    <x v="15"/>
    <x v="4"/>
    <n v="201608"/>
    <n v="33"/>
    <n v="1"/>
    <n v="9"/>
  </r>
  <r>
    <d v="2016-08-10T00:00:00"/>
    <d v="2016-08-10T00:00:00"/>
    <x v="1"/>
    <n v="15.6"/>
    <n v="0"/>
    <n v="45"/>
    <n v="0"/>
    <d v="1899-12-30T00:45:00"/>
    <d v="1899-12-30T00:02:53"/>
    <s v="YNHH"/>
    <x v="303"/>
    <n v="20.800000000000015"/>
    <n v="0"/>
    <x v="13"/>
    <m/>
    <d v="1899-12-30T05:23:05"/>
    <d v="1899-12-30T02:41:32"/>
    <d v="1899-12-30T01:15:35"/>
    <d v="1899-12-30T02:07:59"/>
    <d v="1899-12-30T00:37:47"/>
    <d v="1899-12-30T01:03:59"/>
    <n v="149"/>
    <x v="15"/>
    <x v="4"/>
    <n v="201608"/>
    <n v="33"/>
    <n v="0"/>
    <n v="10"/>
  </r>
  <r>
    <d v="2016-08-12T00:00:00"/>
    <d v="2016-08-12T00:00:00"/>
    <x v="0"/>
    <n v="1"/>
    <n v="0"/>
    <n v="35"/>
    <n v="0"/>
    <d v="1899-12-30T00:35:00"/>
    <d v="1899-12-30T00:35:00"/>
    <s v="Lake"/>
    <x v="260"/>
    <n v="1.7142857142857155"/>
    <n v="0"/>
    <x v="4"/>
    <m/>
    <d v="1899-12-30T01:24:00"/>
    <d v="1899-12-30T00:42:00"/>
    <d v="1899-12-30T15:17:00"/>
    <d v="1899-12-30T16:09:24"/>
    <d v="1899-12-30T07:38:30"/>
    <d v="1899-12-30T08:04:42"/>
    <n v="2860"/>
    <x v="15"/>
    <x v="4"/>
    <n v="201608"/>
    <n v="33"/>
    <n v="1"/>
    <n v="12"/>
  </r>
  <r>
    <d v="2016-08-13T00:00:00"/>
    <d v="2016-08-13T00:00:00"/>
    <x v="2"/>
    <n v="5.3"/>
    <n v="1"/>
    <n v="10"/>
    <n v="24"/>
    <d v="1899-12-30T01:10:24"/>
    <d v="1899-12-30T00:13:17"/>
    <s v="NBFreshFoam"/>
    <x v="17"/>
    <n v="4.5170454545454577"/>
    <n v="0"/>
    <x v="4"/>
    <s v="https://www.strava.com/activities/674349956"/>
    <d v="1899-12-30T05:48:01"/>
    <d v="1899-12-30T02:54:00"/>
    <d v="1899-12-30T05:48:01"/>
    <d v="1899-12-30T06:40:25"/>
    <d v="1899-12-30T02:54:00"/>
    <d v="1899-12-30T03:20:12"/>
    <n v="2585"/>
    <x v="15"/>
    <x v="4"/>
    <n v="201608"/>
    <n v="33"/>
    <n v="0"/>
    <n v="13"/>
  </r>
  <r>
    <d v="2016-08-14T00:00:00"/>
    <d v="2016-08-14T00:00:00"/>
    <x v="0"/>
    <n v="1.2"/>
    <n v="0"/>
    <n v="42"/>
    <n v="47"/>
    <d v="1899-12-30T00:42:47"/>
    <d v="1899-12-30T00:35:39"/>
    <s v="Lake"/>
    <x v="260"/>
    <n v="1.6828983248928724"/>
    <n v="0"/>
    <x v="4"/>
    <s v="https://www.strava.com/activities/675620460"/>
    <d v="1899-12-30T01:25:34"/>
    <d v="1899-12-30T00:42:47"/>
    <d v="1899-12-30T15:34:06"/>
    <d v="1899-12-30T16:26:30"/>
    <d v="1899-12-30T07:47:03"/>
    <d v="1899-12-30T08:13:15"/>
    <n v="2886"/>
    <x v="15"/>
    <x v="4"/>
    <n v="201608"/>
    <n v="34"/>
    <n v="0"/>
    <n v="14"/>
  </r>
  <r>
    <d v="2016-08-14T00:00:00"/>
    <d v="2016-08-14T00:00:00"/>
    <x v="1"/>
    <n v="29"/>
    <n v="1"/>
    <n v="54"/>
    <n v="53"/>
    <d v="1899-12-30T01:54:53"/>
    <d v="1899-12-30T00:03:58"/>
    <s v="Shiv"/>
    <x v="17"/>
    <n v="15.145800087044838"/>
    <n v="0"/>
    <x v="4"/>
    <s v="https://www.strava.com/activities/675818841"/>
    <d v="1899-12-30T07:23:41"/>
    <d v="1899-12-30T03:41:51"/>
    <d v="1899-12-30T01:43:47"/>
    <d v="1899-12-30T02:36:11"/>
    <d v="1899-12-30T00:51:54"/>
    <d v="1899-12-30T01:18:06"/>
    <n v="411"/>
    <x v="15"/>
    <x v="4"/>
    <n v="201608"/>
    <n v="34"/>
    <n v="0"/>
    <n v="14"/>
  </r>
  <r>
    <d v="2016-08-17T00:00:00"/>
    <d v="2016-08-17T00:00:00"/>
    <x v="0"/>
    <n v="0.8"/>
    <n v="0"/>
    <n v="30"/>
    <n v="0"/>
    <d v="1899-12-30T00:30:00"/>
    <d v="1899-12-30T00:37:30"/>
    <s v="Lake"/>
    <x v="540"/>
    <n v="1.6000000000000014"/>
    <n v="0"/>
    <x v="14"/>
    <s v="https://www.strava.com/activities/679139132"/>
    <d v="1899-12-30T01:30:00"/>
    <d v="1899-12-30T00:45:00"/>
    <d v="1899-12-30T16:22:30"/>
    <d v="1899-12-30T17:14:54"/>
    <d v="1899-12-30T08:11:15"/>
    <d v="1899-12-30T08:37:27"/>
    <n v="2940"/>
    <x v="15"/>
    <x v="4"/>
    <n v="201608"/>
    <n v="34"/>
    <n v="2"/>
    <n v="17"/>
  </r>
  <r>
    <d v="2016-08-19T00:00:00"/>
    <d v="2016-08-19T00:00:00"/>
    <x v="0"/>
    <n v="1"/>
    <n v="0"/>
    <n v="37"/>
    <n v="20"/>
    <d v="1899-12-30T00:37:20"/>
    <d v="1899-12-30T00:37:20"/>
    <s v="Tremblant"/>
    <x v="563"/>
    <n v="1.6071428571428585"/>
    <n v="0"/>
    <x v="14"/>
    <s v="https://connect.garmin.com/modern/activity/1311347390"/>
    <d v="1899-12-30T01:29:36"/>
    <d v="1899-12-30T00:44:48"/>
    <d v="1899-12-30T16:18:08"/>
    <d v="1899-12-30T17:10:32"/>
    <d v="1899-12-30T08:09:04"/>
    <d v="1899-12-30T08:35:16"/>
    <n v="2937"/>
    <x v="15"/>
    <x v="4"/>
    <n v="201608"/>
    <n v="34"/>
    <n v="1"/>
    <n v="19"/>
  </r>
  <r>
    <d v="2016-08-19T00:00:00"/>
    <d v="2016-08-19T00:00:00"/>
    <x v="1"/>
    <n v="10.5"/>
    <n v="0"/>
    <n v="49"/>
    <n v="41"/>
    <d v="1899-12-30T00:49:41"/>
    <d v="1899-12-30T00:04:44"/>
    <s v="Tremblant"/>
    <x v="564"/>
    <n v="12.680308621268042"/>
    <n v="0"/>
    <x v="14"/>
    <s v="https://www.strava.com/activities/681863844"/>
    <d v="1899-12-30T08:49:57"/>
    <d v="1899-12-30T04:24:59"/>
    <d v="1899-12-30T02:03:58"/>
    <d v="1899-12-30T02:56:22"/>
    <d v="1899-12-30T01:01:59"/>
    <d v="1899-12-30T01:28:11"/>
    <n v="630"/>
    <x v="15"/>
    <x v="4"/>
    <n v="201608"/>
    <n v="34"/>
    <n v="0"/>
    <n v="19"/>
  </r>
  <r>
    <d v="2016-08-20T00:00:00"/>
    <d v="2016-08-20T00:00:00"/>
    <x v="0"/>
    <n v="0.7"/>
    <n v="0"/>
    <n v="28"/>
    <n v="21"/>
    <d v="1899-12-30T00:28:21"/>
    <d v="1899-12-30T00:40:30"/>
    <s v="Tremblant"/>
    <x v="565"/>
    <n v="1.4814814814814825"/>
    <n v="0"/>
    <x v="14"/>
    <s v="https://connect.garmin.com/modern/activity/1312541183"/>
    <d v="1899-12-30T01:37:12"/>
    <d v="1899-12-30T00:48:36"/>
    <d v="1899-12-30T17:41:06"/>
    <d v="1899-12-30T18:33:30"/>
    <d v="1899-12-30T08:50:33"/>
    <d v="1899-12-30T09:16:45"/>
    <n v="3030"/>
    <x v="15"/>
    <x v="4"/>
    <n v="201608"/>
    <n v="34"/>
    <n v="0"/>
    <n v="20"/>
  </r>
  <r>
    <d v="2016-08-21T00:00:00"/>
    <d v="2016-08-21T00:00:00"/>
    <x v="0"/>
    <n v="2.4"/>
    <n v="1"/>
    <n v="33"/>
    <n v="38"/>
    <d v="1899-12-30T01:33:38"/>
    <d v="1899-12-30T00:39:01"/>
    <s v="IMMT"/>
    <x v="397"/>
    <n v="1.5379138483446078"/>
    <n v="0"/>
    <x v="15"/>
    <m/>
    <d v="1899-12-30T01:33:38"/>
    <d v="1899-12-30T00:46:49"/>
    <d v="1899-12-30T17:02:10"/>
    <d v="1899-12-30T17:54:34"/>
    <d v="1899-12-30T08:31:05"/>
    <d v="1899-12-30T08:57:17"/>
    <n v="2979"/>
    <x v="15"/>
    <x v="4"/>
    <n v="201608"/>
    <n v="35"/>
    <n v="0"/>
    <n v="21"/>
  </r>
  <r>
    <d v="2016-08-21T00:00:00"/>
    <d v="2016-08-21T00:00:00"/>
    <x v="3"/>
    <n v="1"/>
    <n v="0"/>
    <n v="8"/>
    <n v="55"/>
    <d v="1899-12-30T00:08:55"/>
    <d v="1899-12-30T00:08:55"/>
    <s v="IMMT"/>
    <x v="397"/>
    <n v="6.7289719626168276"/>
    <n v="0"/>
    <x v="15"/>
    <m/>
    <d v="1899-12-30T00:00:00"/>
    <d v="1899-12-30T00:00:00"/>
    <d v="1899-12-30T03:53:37"/>
    <d v="1899-12-30T04:46:01"/>
    <d v="1899-12-30T01:56:49"/>
    <d v="1899-12-30T02:23:01"/>
    <n v="798"/>
    <x v="15"/>
    <x v="4"/>
    <n v="201608"/>
    <n v="35"/>
    <n v="0"/>
    <n v="21"/>
  </r>
  <r>
    <d v="2016-08-21T00:00:00"/>
    <d v="2016-08-21T00:00:00"/>
    <x v="1"/>
    <n v="112"/>
    <n v="6"/>
    <n v="29"/>
    <n v="6"/>
    <d v="1899-12-30T06:29:06"/>
    <d v="1899-12-30T00:03:28"/>
    <s v="Shiv"/>
    <x v="397"/>
    <n v="17.270624518118748"/>
    <n v="0"/>
    <x v="45"/>
    <s v="https://www.strava.com/activities/684504919"/>
    <d v="1899-12-30T06:29:06"/>
    <d v="1899-12-30T03:14:33"/>
    <d v="1899-12-30T01:31:01"/>
    <d v="1899-12-30T02:23:25"/>
    <d v="1899-12-30T00:45:31"/>
    <d v="1899-12-30T01:11:43"/>
    <n v="249"/>
    <x v="15"/>
    <x v="4"/>
    <n v="201608"/>
    <n v="35"/>
    <n v="0"/>
    <n v="21"/>
  </r>
  <r>
    <d v="2016-08-21T00:00:00"/>
    <d v="2016-08-21T00:00:00"/>
    <x v="4"/>
    <n v="1"/>
    <n v="0"/>
    <n v="8"/>
    <n v="58"/>
    <d v="1899-12-30T00:08:58"/>
    <d v="1899-12-30T00:08:58"/>
    <s v="IMMT"/>
    <x v="397"/>
    <n v="6.6914498141263996"/>
    <n v="0"/>
    <x v="45"/>
    <m/>
    <d v="1899-12-30T00:00:00"/>
    <d v="1899-12-30T00:00:00"/>
    <d v="1899-12-30T03:54:56"/>
    <d v="1899-12-30T04:47:20"/>
    <d v="1899-12-30T01:57:28"/>
    <d v="1899-12-30T02:23:40"/>
    <n v="809"/>
    <x v="15"/>
    <x v="4"/>
    <n v="201608"/>
    <n v="35"/>
    <n v="0"/>
    <n v="21"/>
  </r>
  <r>
    <d v="2016-08-21T00:00:00"/>
    <d v="2016-08-21T00:00:00"/>
    <x v="2"/>
    <n v="26.2"/>
    <n v="6"/>
    <n v="28"/>
    <n v="31"/>
    <d v="1899-12-30T06:28:31"/>
    <d v="1899-12-30T00:14:50"/>
    <s v="NBFreshFoam"/>
    <x v="397"/>
    <n v="4.0461584659602794"/>
    <n v="0"/>
    <x v="45"/>
    <m/>
    <d v="1899-12-30T06:28:31"/>
    <d v="1899-12-30T03:14:16"/>
    <d v="1899-12-30T06:28:31"/>
    <d v="1899-12-30T07:20:55"/>
    <d v="1899-12-30T03:14:16"/>
    <d v="1899-12-30T03:40:28"/>
    <n v="2669"/>
    <x v="15"/>
    <x v="4"/>
    <n v="201608"/>
    <n v="35"/>
    <n v="0"/>
    <n v="21"/>
  </r>
  <r>
    <d v="2016-08-28T00:00:00"/>
    <d v="2016-08-28T00:00:00"/>
    <x v="2"/>
    <n v="3"/>
    <n v="0"/>
    <n v="35"/>
    <n v="48"/>
    <d v="1899-12-30T00:35:48"/>
    <d v="1899-12-30T00:11:56"/>
    <s v="NBFreshFoam"/>
    <x v="566"/>
    <n v="5.0279329608938594"/>
    <n v="0"/>
    <x v="4"/>
    <s v="https://www.strava.com/activities/692270490"/>
    <d v="1899-12-30T05:12:39"/>
    <d v="1899-12-30T02:36:20"/>
    <d v="1899-12-30T05:12:39"/>
    <d v="1899-12-30T06:05:03"/>
    <d v="1899-12-30T02:36:20"/>
    <d v="1899-12-30T03:02:32"/>
    <n v="2402"/>
    <x v="15"/>
    <x v="4"/>
    <n v="201608"/>
    <n v="36"/>
    <n v="6"/>
    <n v="28"/>
  </r>
  <r>
    <d v="2016-08-30T00:00:00"/>
    <d v="2016-08-30T00:00:00"/>
    <x v="2"/>
    <n v="2.2799999999999998"/>
    <n v="0"/>
    <n v="30"/>
    <n v="0"/>
    <d v="1899-12-30T00:30:00"/>
    <d v="1899-12-30T00:13:09"/>
    <s v="VazeePrism"/>
    <x v="274"/>
    <n v="4.5600000000000041"/>
    <n v="0"/>
    <x v="13"/>
    <m/>
    <d v="1899-12-30T05:44:44"/>
    <d v="1899-12-30T02:52:22"/>
    <d v="1899-12-30T05:44:44"/>
    <d v="1899-12-30T06:37:08"/>
    <d v="1899-12-30T02:52:22"/>
    <d v="1899-12-30T03:18:34"/>
    <n v="2573"/>
    <x v="15"/>
    <x v="4"/>
    <n v="201608"/>
    <n v="36"/>
    <n v="1"/>
    <n v="30"/>
  </r>
  <r>
    <d v="2016-09-04T00:00:00"/>
    <d v="2016-09-04T00:00:00"/>
    <x v="2"/>
    <n v="3.11"/>
    <n v="0"/>
    <n v="31"/>
    <n v="16"/>
    <d v="1899-12-30T00:31:16"/>
    <d v="1899-12-30T00:10:03"/>
    <s v="NBFreshFoam"/>
    <x v="567"/>
    <n v="5.968017057569301"/>
    <n v="0"/>
    <x v="14"/>
    <s v="https://www.strava.com/activities/700404448"/>
    <d v="1899-12-30T04:23:24"/>
    <d v="1899-12-30T02:11:42"/>
    <d v="1899-12-30T04:23:24"/>
    <d v="1899-12-30T05:15:48"/>
    <d v="1899-12-30T02:11:42"/>
    <d v="1899-12-30T02:37:54"/>
    <n v="1465"/>
    <x v="15"/>
    <x v="5"/>
    <n v="201609"/>
    <n v="37"/>
    <n v="0"/>
    <n v="4"/>
  </r>
  <r>
    <d v="2016-09-05T00:00:00"/>
    <d v="2016-09-05T00:00:00"/>
    <x v="2"/>
    <n v="3.1"/>
    <n v="0"/>
    <n v="27"/>
    <n v="23"/>
    <d v="1899-12-30T00:27:23"/>
    <d v="1899-12-30T00:08:50"/>
    <s v="NBFreshFoam"/>
    <x v="112"/>
    <n v="6.792452830188684"/>
    <n v="0"/>
    <x v="14"/>
    <m/>
    <d v="1899-12-30T03:51:26"/>
    <d v="1899-12-30T01:55:43"/>
    <d v="1899-12-30T03:51:26"/>
    <d v="1899-12-30T04:43:50"/>
    <d v="1899-12-30T01:55:43"/>
    <d v="1899-12-30T02:21:55"/>
    <n v="781"/>
    <x v="15"/>
    <x v="5"/>
    <n v="201609"/>
    <n v="37"/>
    <n v="0"/>
    <n v="5"/>
  </r>
  <r>
    <d v="2016-09-09T00:00:00"/>
    <d v="2016-09-09T00:00:00"/>
    <x v="2"/>
    <n v="2.7"/>
    <n v="0"/>
    <n v="29"/>
    <n v="4"/>
    <d v="1899-12-30T00:29:04"/>
    <d v="1899-12-30T00:10:46"/>
    <s v="NBFreshFoam"/>
    <x v="17"/>
    <n v="5.5733944954128489"/>
    <n v="0"/>
    <x v="4"/>
    <s v="https://www.strava.com/activities/705865793"/>
    <d v="1899-12-30T04:42:03"/>
    <d v="1899-12-30T02:21:02"/>
    <d v="1899-12-30T04:42:03"/>
    <d v="1899-12-30T05:34:27"/>
    <d v="1899-12-30T02:21:02"/>
    <d v="1899-12-30T02:47:14"/>
    <n v="1929"/>
    <x v="15"/>
    <x v="5"/>
    <n v="201609"/>
    <n v="37"/>
    <n v="3"/>
    <n v="9"/>
  </r>
  <r>
    <d v="2016-09-09T00:00:00"/>
    <d v="2016-09-09T00:00:00"/>
    <x v="1"/>
    <n v="12"/>
    <n v="0"/>
    <n v="57"/>
    <n v="51"/>
    <d v="1899-12-30T00:57:51"/>
    <d v="1899-12-30T00:04:49"/>
    <s v="Ciocci"/>
    <x v="17"/>
    <n v="12.445980985306837"/>
    <n v="0"/>
    <x v="4"/>
    <s v="https://www.strava.com/activities/706208856"/>
    <d v="1899-12-30T08:59:56"/>
    <d v="1899-12-30T04:29:58"/>
    <d v="1899-12-30T02:06:18"/>
    <d v="1899-12-30T02:58:42"/>
    <d v="1899-12-30T01:03:09"/>
    <d v="1899-12-30T01:29:21"/>
    <n v="638"/>
    <x v="15"/>
    <x v="5"/>
    <n v="201609"/>
    <n v="37"/>
    <n v="0"/>
    <n v="9"/>
  </r>
  <r>
    <d v="2016-09-11T00:00:00"/>
    <d v="2016-09-11T00:00:00"/>
    <x v="2"/>
    <n v="2"/>
    <n v="0"/>
    <n v="21"/>
    <n v="11"/>
    <d v="1899-12-30T00:21:11"/>
    <d v="1899-12-30T00:10:35"/>
    <s v="NBFreshFoam"/>
    <x v="568"/>
    <n v="5.6648308418568103"/>
    <n v="0"/>
    <x v="2"/>
    <s v="https://www.strava.com/activities/711272116"/>
    <d v="1899-12-30T04:37:30"/>
    <d v="1899-12-30T02:18:45"/>
    <d v="1899-12-30T04:37:30"/>
    <d v="1899-12-30T05:29:54"/>
    <d v="1899-12-30T02:18:45"/>
    <d v="1899-12-30T02:44:57"/>
    <n v="1836"/>
    <x v="15"/>
    <x v="5"/>
    <n v="201609"/>
    <n v="38"/>
    <n v="1"/>
    <n v="11"/>
  </r>
  <r>
    <d v="2016-09-16T00:00:00"/>
    <d v="2016-09-16T00:00:00"/>
    <x v="1"/>
    <n v="13.9"/>
    <n v="1"/>
    <n v="4"/>
    <n v="38"/>
    <d v="1899-12-30T01:04:38"/>
    <d v="1899-12-30T00:04:39"/>
    <s v="Ciocci"/>
    <x v="17"/>
    <n v="12.903558535327496"/>
    <n v="0"/>
    <x v="2"/>
    <s v="https://www.strava.com/activities/714450609"/>
    <d v="1899-12-30T08:40:47"/>
    <d v="1899-12-30T04:20:24"/>
    <d v="1899-12-30T02:01:50"/>
    <d v="1899-12-30T02:54:14"/>
    <d v="1899-12-30T01:00:55"/>
    <d v="1899-12-30T01:27:07"/>
    <n v="617"/>
    <x v="15"/>
    <x v="5"/>
    <n v="201609"/>
    <n v="38"/>
    <n v="4"/>
    <n v="16"/>
  </r>
  <r>
    <d v="2016-09-16T00:00:00"/>
    <d v="2016-09-16T00:00:00"/>
    <x v="2"/>
    <n v="3.5"/>
    <n v="0"/>
    <n v="41"/>
    <n v="50"/>
    <d v="1899-12-30T00:41:50"/>
    <d v="1899-12-30T00:11:57"/>
    <s v="NBFreshFoam"/>
    <x v="569"/>
    <n v="5.0199203187251031"/>
    <n v="0"/>
    <x v="14"/>
    <m/>
    <d v="1899-12-30T05:13:09"/>
    <d v="1899-12-30T02:36:35"/>
    <d v="1899-12-30T05:13:09"/>
    <d v="1899-12-30T06:05:33"/>
    <d v="1899-12-30T02:36:35"/>
    <d v="1899-12-30T03:02:47"/>
    <n v="2409"/>
    <x v="15"/>
    <x v="5"/>
    <n v="201609"/>
    <n v="38"/>
    <n v="0"/>
    <n v="16"/>
  </r>
  <r>
    <d v="2016-09-20T00:00:00"/>
    <d v="2016-09-20T00:00:00"/>
    <x v="2"/>
    <n v="3.1"/>
    <n v="0"/>
    <n v="37"/>
    <n v="35"/>
    <d v="1899-12-30T00:37:35"/>
    <d v="1899-12-30T00:12:07"/>
    <s v="VazeePrism"/>
    <x v="351"/>
    <n v="4.9490022172949049"/>
    <n v="0"/>
    <x v="2"/>
    <m/>
    <d v="1899-12-30T05:17:38"/>
    <d v="1899-12-30T02:38:49"/>
    <d v="1899-12-30T05:17:38"/>
    <d v="1899-12-30T06:10:02"/>
    <d v="1899-12-30T02:38:49"/>
    <d v="1899-12-30T03:05:01"/>
    <n v="2454"/>
    <x v="15"/>
    <x v="5"/>
    <n v="201609"/>
    <n v="39"/>
    <n v="3"/>
    <n v="20"/>
  </r>
  <r>
    <d v="2016-09-21T00:00:00"/>
    <d v="2016-09-21T00:00:00"/>
    <x v="2"/>
    <n v="3.1"/>
    <n v="0"/>
    <n v="33"/>
    <n v="38"/>
    <d v="1899-12-30T00:33:38"/>
    <d v="1899-12-30T00:10:51"/>
    <s v="VazeePrism"/>
    <x v="351"/>
    <n v="5.5302279484638301"/>
    <n v="0"/>
    <x v="2"/>
    <m/>
    <d v="1899-12-30T04:44:15"/>
    <d v="1899-12-30T02:22:08"/>
    <d v="1899-12-30T04:44:15"/>
    <d v="1899-12-30T05:36:39"/>
    <d v="1899-12-30T02:22:08"/>
    <d v="1899-12-30T02:48:20"/>
    <n v="1978"/>
    <x v="15"/>
    <x v="5"/>
    <n v="201609"/>
    <n v="39"/>
    <n v="0"/>
    <n v="21"/>
  </r>
  <r>
    <d v="2016-09-23T00:00:00"/>
    <d v="2016-09-23T00:00:00"/>
    <x v="2"/>
    <n v="3.8"/>
    <n v="0"/>
    <n v="57"/>
    <n v="22"/>
    <d v="1899-12-30T00:57:22"/>
    <d v="1899-12-30T00:15:06"/>
    <s v="Scott"/>
    <x v="570"/>
    <n v="3.9744334689134253"/>
    <n v="0"/>
    <x v="14"/>
    <m/>
    <d v="1899-12-30T06:35:32"/>
    <d v="1899-12-30T03:17:46"/>
    <d v="1899-12-30T06:35:32"/>
    <d v="1899-12-30T07:27:56"/>
    <d v="1899-12-30T03:17:46"/>
    <d v="1899-12-30T03:43:58"/>
    <n v="2679"/>
    <x v="15"/>
    <x v="5"/>
    <n v="201609"/>
    <n v="39"/>
    <n v="1"/>
    <n v="23"/>
  </r>
  <r>
    <d v="2016-09-27T00:00:00"/>
    <d v="2016-09-27T00:00:00"/>
    <x v="2"/>
    <n v="3.1"/>
    <n v="0"/>
    <n v="31"/>
    <n v="58"/>
    <d v="1899-12-30T00:31:58"/>
    <d v="1899-12-30T00:10:19"/>
    <s v="VazeePrism"/>
    <x v="491"/>
    <n v="5.8185610010427578"/>
    <n v="0"/>
    <x v="14"/>
    <s v="https://www.strava.com/activities/726823078"/>
    <d v="1899-12-30T04:30:10"/>
    <d v="1899-12-30T02:15:05"/>
    <d v="1899-12-30T04:30:10"/>
    <d v="1899-12-30T05:22:34"/>
    <d v="1899-12-30T02:15:05"/>
    <d v="1899-12-30T02:41:17"/>
    <n v="1648"/>
    <x v="15"/>
    <x v="5"/>
    <n v="201609"/>
    <n v="40"/>
    <n v="3"/>
    <n v="27"/>
  </r>
  <r>
    <d v="2016-10-02T00:00:00"/>
    <d v="2016-10-02T00:00:00"/>
    <x v="2"/>
    <n v="3"/>
    <n v="0"/>
    <n v="31"/>
    <n v="30"/>
    <d v="1899-12-30T00:31:30"/>
    <d v="1899-12-30T00:10:30"/>
    <s v="NBFreshFoam"/>
    <x v="2"/>
    <n v="5.714285714285718"/>
    <n v="0"/>
    <x v="13"/>
    <m/>
    <d v="1899-12-30T04:35:06"/>
    <d v="1899-12-30T02:17:33"/>
    <d v="1899-12-30T04:35:06"/>
    <d v="1899-12-30T05:27:30"/>
    <d v="1899-12-30T02:17:33"/>
    <d v="1899-12-30T02:43:45"/>
    <n v="1781"/>
    <x v="15"/>
    <x v="6"/>
    <n v="201610"/>
    <n v="41"/>
    <n v="4"/>
    <n v="2"/>
  </r>
  <r>
    <d v="2016-10-03T00:00:00"/>
    <d v="2016-10-03T00:00:00"/>
    <x v="2"/>
    <n v="3.1"/>
    <n v="0"/>
    <n v="36"/>
    <n v="33"/>
    <d v="1899-12-30T00:36:33"/>
    <d v="1899-12-30T00:11:47"/>
    <s v="VazeePrism"/>
    <x v="351"/>
    <n v="5.0889192886456946"/>
    <n v="0"/>
    <x v="2"/>
    <m/>
    <d v="1899-12-30T05:08:54"/>
    <d v="1899-12-30T02:34:27"/>
    <d v="1899-12-30T05:08:54"/>
    <d v="1899-12-30T06:01:18"/>
    <d v="1899-12-30T02:34:27"/>
    <d v="1899-12-30T03:00:39"/>
    <n v="2363"/>
    <x v="15"/>
    <x v="6"/>
    <n v="201610"/>
    <n v="41"/>
    <n v="0"/>
    <n v="3"/>
  </r>
  <r>
    <d v="2016-10-05T00:00:00"/>
    <d v="2016-10-05T00:00:00"/>
    <x v="2"/>
    <n v="3.1"/>
    <n v="0"/>
    <n v="34"/>
    <n v="30"/>
    <d v="1899-12-30T00:34:30"/>
    <d v="1899-12-30T00:11:08"/>
    <s v="VazeePrism"/>
    <x v="351"/>
    <n v="5.3913043478260914"/>
    <n v="0"/>
    <x v="2"/>
    <m/>
    <d v="1899-12-30T04:51:35"/>
    <d v="1899-12-30T02:25:47"/>
    <d v="1899-12-30T04:51:35"/>
    <d v="1899-12-30T05:43:59"/>
    <d v="1899-12-30T02:25:47"/>
    <d v="1899-12-30T02:51:59"/>
    <n v="2126"/>
    <x v="15"/>
    <x v="6"/>
    <n v="201610"/>
    <n v="41"/>
    <n v="1"/>
    <n v="5"/>
  </r>
  <r>
    <d v="2016-10-07T00:00:00"/>
    <d v="2016-10-07T00:00:00"/>
    <x v="2"/>
    <n v="4.2"/>
    <n v="0"/>
    <n v="49"/>
    <n v="4"/>
    <d v="1899-12-30T00:49:04"/>
    <d v="1899-12-30T00:11:41"/>
    <s v="NBFreshFoam"/>
    <x v="17"/>
    <n v="5.1358695652173951"/>
    <n v="0"/>
    <x v="14"/>
    <m/>
    <d v="1899-12-30T05:06:05"/>
    <d v="1899-12-30T02:33:02"/>
    <d v="1899-12-30T05:06:05"/>
    <d v="1899-12-30T05:58:29"/>
    <d v="1899-12-30T02:33:02"/>
    <d v="1899-12-30T02:59:14"/>
    <n v="2324"/>
    <x v="15"/>
    <x v="6"/>
    <n v="201610"/>
    <n v="41"/>
    <n v="1"/>
    <n v="7"/>
  </r>
  <r>
    <d v="2016-10-13T00:00:00"/>
    <d v="2016-10-13T00:00:00"/>
    <x v="2"/>
    <n v="3.1"/>
    <n v="0"/>
    <n v="35"/>
    <n v="4"/>
    <d v="1899-12-30T00:35:04"/>
    <d v="1899-12-30T00:11:19"/>
    <s v="VazeePrism"/>
    <x v="351"/>
    <n v="5.3041825095057069"/>
    <n v="0"/>
    <x v="14"/>
    <m/>
    <d v="1899-12-30T04:56:22"/>
    <d v="1899-12-30T02:28:11"/>
    <d v="1899-12-30T04:56:22"/>
    <d v="1899-12-30T05:48:46"/>
    <d v="1899-12-30T02:28:11"/>
    <d v="1899-12-30T02:54:23"/>
    <n v="2201"/>
    <x v="15"/>
    <x v="6"/>
    <n v="201610"/>
    <n v="42"/>
    <n v="5"/>
    <n v="13"/>
  </r>
  <r>
    <d v="2016-10-14T00:00:00"/>
    <d v="2016-10-14T00:00:00"/>
    <x v="1"/>
    <n v="16.7"/>
    <n v="1"/>
    <n v="19"/>
    <n v="9"/>
    <d v="1899-12-30T01:19:09"/>
    <d v="1899-12-30T00:04:44"/>
    <s v="Ciocci"/>
    <x v="17"/>
    <n v="12.659507264687313"/>
    <n v="0"/>
    <x v="19"/>
    <s v="road with Chris"/>
    <d v="1899-12-30T08:50:50"/>
    <d v="1899-12-30T04:25:25"/>
    <d v="1899-12-30T02:04:11"/>
    <d v="1899-12-30T02:56:35"/>
    <d v="1899-12-30T01:02:05"/>
    <d v="1899-12-30T01:28:17"/>
    <n v="632"/>
    <x v="15"/>
    <x v="6"/>
    <n v="201610"/>
    <n v="42"/>
    <n v="0"/>
    <n v="14"/>
  </r>
  <r>
    <d v="2016-10-16T00:00:00"/>
    <d v="2016-10-16T00:00:00"/>
    <x v="2"/>
    <n v="3.1"/>
    <n v="0"/>
    <n v="32"/>
    <n v="17"/>
    <d v="1899-12-30T00:32:17"/>
    <d v="1899-12-30T00:10:25"/>
    <s v="NBFreshFoam"/>
    <x v="421"/>
    <n v="5.7614868353123434"/>
    <n v="0"/>
    <x v="14"/>
    <s v="Ran with Hunter"/>
    <d v="1899-12-30T04:32:51"/>
    <d v="1899-12-30T02:16:25"/>
    <d v="1899-12-30T04:32:51"/>
    <d v="1899-12-30T05:25:15"/>
    <d v="1899-12-30T02:16:25"/>
    <d v="1899-12-30T02:42:37"/>
    <n v="1723"/>
    <x v="15"/>
    <x v="6"/>
    <n v="201610"/>
    <n v="43"/>
    <n v="1"/>
    <n v="16"/>
  </r>
  <r>
    <d v="2016-10-28T00:00:00"/>
    <d v="2016-10-28T00:00:00"/>
    <x v="2"/>
    <n v="3.1"/>
    <n v="0"/>
    <n v="34"/>
    <n v="0"/>
    <d v="1899-12-30T00:34:00"/>
    <d v="1899-12-30T00:10:58"/>
    <s v="NBFreshFoam"/>
    <x v="2"/>
    <n v="5.4705882352941222"/>
    <n v="0"/>
    <x v="13"/>
    <s v="Scrubs ep 1&amp;2"/>
    <d v="1899-12-30T04:47:21"/>
    <d v="1899-12-30T02:23:41"/>
    <d v="1899-12-30T04:47:21"/>
    <d v="1899-12-30T05:39:45"/>
    <d v="1899-12-30T02:23:41"/>
    <d v="1899-12-30T02:49:53"/>
    <n v="2038"/>
    <x v="15"/>
    <x v="6"/>
    <n v="201610"/>
    <n v="44"/>
    <n v="11"/>
    <n v="28"/>
  </r>
  <r>
    <d v="2016-10-30T00:00:00"/>
    <d v="2016-10-30T00:00:00"/>
    <x v="1"/>
    <n v="24"/>
    <n v="1"/>
    <n v="48"/>
    <n v="44"/>
    <d v="1899-12-30T01:48:44"/>
    <d v="1899-12-30T00:04:32"/>
    <s v="Ciocci"/>
    <x v="17"/>
    <n v="13.243408951563469"/>
    <n v="0"/>
    <x v="14"/>
    <m/>
    <d v="1899-12-30T08:27:25"/>
    <d v="1899-12-30T04:13:43"/>
    <d v="1899-12-30T01:58:42"/>
    <d v="1899-12-30T02:51:06"/>
    <d v="1899-12-30T00:59:21"/>
    <d v="1899-12-30T01:25:33"/>
    <n v="596"/>
    <x v="15"/>
    <x v="6"/>
    <n v="201610"/>
    <n v="45"/>
    <n v="1"/>
    <n v="30"/>
  </r>
  <r>
    <d v="2016-11-06T00:00:00"/>
    <d v="2016-11-06T00:00:00"/>
    <x v="2"/>
    <n v="1"/>
    <n v="0"/>
    <n v="11"/>
    <n v="0"/>
    <d v="1899-12-30T00:11:00"/>
    <d v="1899-12-30T00:11:00"/>
    <s v="NBFreshFoam"/>
    <x v="2"/>
    <n v="5.4545454545454586"/>
    <n v="0"/>
    <x v="13"/>
    <m/>
    <d v="1899-12-30T04:48:12"/>
    <d v="1899-12-30T02:24:06"/>
    <d v="1899-12-30T04:48:12"/>
    <d v="1899-12-30T05:40:36"/>
    <d v="1899-12-30T02:24:06"/>
    <d v="1899-12-30T02:50:18"/>
    <n v="2051"/>
    <x v="15"/>
    <x v="7"/>
    <n v="201611"/>
    <n v="46"/>
    <n v="6"/>
    <n v="6"/>
  </r>
  <r>
    <d v="2016-11-07T00:00:00"/>
    <d v="2016-11-07T00:00:00"/>
    <x v="2"/>
    <n v="2.75"/>
    <n v="0"/>
    <n v="30"/>
    <n v="0"/>
    <d v="1899-12-30T00:30:00"/>
    <d v="1899-12-30T00:10:55"/>
    <s v="NBFreshFoam"/>
    <x v="2"/>
    <n v="5.5000000000000044"/>
    <n v="0"/>
    <x v="13"/>
    <m/>
    <d v="1899-12-30T04:45:49"/>
    <d v="1899-12-30T02:22:55"/>
    <d v="1899-12-30T04:45:49"/>
    <d v="1899-12-30T05:38:13"/>
    <d v="1899-12-30T02:22:55"/>
    <d v="1899-12-30T02:49:07"/>
    <n v="2007"/>
    <x v="15"/>
    <x v="7"/>
    <n v="201611"/>
    <n v="46"/>
    <n v="0"/>
    <n v="7"/>
  </r>
  <r>
    <d v="2016-11-08T00:00:00"/>
    <d v="2016-11-08T00:00:00"/>
    <x v="2"/>
    <n v="3.1"/>
    <n v="0"/>
    <n v="31"/>
    <n v="46"/>
    <d v="1899-12-30T00:31:46"/>
    <d v="1899-12-30T00:10:15"/>
    <s v="ghost"/>
    <x v="571"/>
    <n v="5.8551941238195226"/>
    <n v="0"/>
    <x v="7"/>
    <m/>
    <d v="1899-12-30T04:28:29"/>
    <d v="1899-12-30T02:14:14"/>
    <d v="1899-12-30T04:28:29"/>
    <d v="1899-12-30T05:20:53"/>
    <d v="1899-12-30T02:14:14"/>
    <d v="1899-12-30T02:40:26"/>
    <n v="1596"/>
    <x v="15"/>
    <x v="7"/>
    <n v="201611"/>
    <n v="46"/>
    <n v="0"/>
    <n v="8"/>
  </r>
  <r>
    <d v="2016-11-16T00:00:00"/>
    <d v="2016-11-16T00:00:00"/>
    <x v="2"/>
    <n v="3.2"/>
    <n v="0"/>
    <n v="36"/>
    <n v="20"/>
    <d v="1899-12-30T00:36:20"/>
    <d v="1899-12-30T00:11:21"/>
    <s v="VazeePrism"/>
    <x v="351"/>
    <n v="5.2844036697247745"/>
    <n v="0"/>
    <x v="14"/>
    <m/>
    <d v="1899-12-30T04:57:29"/>
    <d v="1899-12-30T02:28:44"/>
    <d v="1899-12-30T04:57:29"/>
    <d v="1899-12-30T05:49:53"/>
    <d v="1899-12-30T02:28:44"/>
    <d v="1899-12-30T02:54:56"/>
    <n v="2221"/>
    <x v="15"/>
    <x v="7"/>
    <n v="201611"/>
    <n v="47"/>
    <n v="7"/>
    <n v="16"/>
  </r>
  <r>
    <d v="2016-11-20T00:00:00"/>
    <d v="2016-11-20T00:00:00"/>
    <x v="2"/>
    <n v="2.75"/>
    <n v="0"/>
    <n v="30"/>
    <n v="0"/>
    <d v="1899-12-30T00:30:00"/>
    <d v="1899-12-30T00:10:55"/>
    <s v="NBFreshFoam"/>
    <x v="2"/>
    <n v="5.5000000000000044"/>
    <n v="0"/>
    <x v="13"/>
    <m/>
    <d v="1899-12-30T04:45:49"/>
    <d v="1899-12-30T02:22:55"/>
    <d v="1899-12-30T04:45:49"/>
    <d v="1899-12-30T05:38:13"/>
    <d v="1899-12-30T02:22:55"/>
    <d v="1899-12-30T02:49:07"/>
    <n v="2007"/>
    <x v="15"/>
    <x v="7"/>
    <n v="201611"/>
    <n v="48"/>
    <n v="3"/>
    <n v="20"/>
  </r>
  <r>
    <d v="2016-11-22T00:00:00"/>
    <d v="2016-11-22T00:00:00"/>
    <x v="0"/>
    <n v="0.75"/>
    <n v="0"/>
    <n v="30"/>
    <n v="0"/>
    <d v="1899-12-30T00:30:00"/>
    <d v="1899-12-30T00:40:00"/>
    <s v="PHS "/>
    <x v="362"/>
    <n v="1.5000000000000013"/>
    <n v="0"/>
    <x v="13"/>
    <n v="1200"/>
    <d v="1899-12-30T01:36:00"/>
    <d v="1899-12-30T00:48:00"/>
    <d v="1899-12-30T17:28:00"/>
    <d v="1899-12-30T18:20:24"/>
    <d v="1899-12-30T08:44:00"/>
    <d v="1899-12-30T09:10:12"/>
    <n v="2998"/>
    <x v="15"/>
    <x v="7"/>
    <n v="201611"/>
    <n v="48"/>
    <n v="1"/>
    <n v="22"/>
  </r>
  <r>
    <d v="2016-11-24T00:00:00"/>
    <d v="2016-11-24T00:00:00"/>
    <x v="2"/>
    <n v="3.1"/>
    <n v="0"/>
    <n v="38"/>
    <n v="54"/>
    <d v="1899-12-30T00:38:54"/>
    <d v="1899-12-30T00:12:33"/>
    <s v="NBFreshFoam"/>
    <x v="572"/>
    <n v="4.7814910025706983"/>
    <n v="0"/>
    <x v="19"/>
    <m/>
    <d v="1899-12-30T05:28:46"/>
    <d v="1899-12-30T02:44:23"/>
    <d v="1899-12-30T05:28:46"/>
    <d v="1899-12-30T06:21:10"/>
    <d v="1899-12-30T02:44:23"/>
    <d v="1899-12-30T03:10:35"/>
    <n v="2519"/>
    <x v="15"/>
    <x v="7"/>
    <n v="201611"/>
    <n v="48"/>
    <n v="1"/>
    <n v="24"/>
  </r>
  <r>
    <d v="2016-11-25T00:00:00"/>
    <d v="2016-11-25T00:00:00"/>
    <x v="2"/>
    <n v="3.1"/>
    <n v="0"/>
    <n v="37"/>
    <n v="21"/>
    <d v="1899-12-30T00:37:21"/>
    <d v="1899-12-30T00:12:03"/>
    <s v="NBFreshFoam"/>
    <x v="573"/>
    <n v="4.9799196787148627"/>
    <n v="0"/>
    <x v="14"/>
    <m/>
    <d v="1899-12-30T05:15:40"/>
    <d v="1899-12-30T02:37:50"/>
    <d v="1899-12-30T05:15:40"/>
    <d v="1899-12-30T06:08:04"/>
    <d v="1899-12-30T02:37:50"/>
    <d v="1899-12-30T03:04:02"/>
    <n v="2437"/>
    <x v="15"/>
    <x v="7"/>
    <n v="201611"/>
    <n v="48"/>
    <n v="0"/>
    <n v="25"/>
  </r>
  <r>
    <d v="2016-11-27T00:00:00"/>
    <d v="2016-11-27T00:00:00"/>
    <x v="2"/>
    <n v="5.25"/>
    <n v="0"/>
    <n v="58"/>
    <n v="55"/>
    <d v="1899-12-30T00:58:55"/>
    <d v="1899-12-30T00:11:13"/>
    <s v="NBFreshFoam"/>
    <x v="574"/>
    <n v="5.3465346534653513"/>
    <n v="0"/>
    <x v="19"/>
    <s v="Hilly"/>
    <d v="1899-12-30T04:54:01"/>
    <d v="1899-12-30T02:27:01"/>
    <d v="1899-12-30T04:54:01"/>
    <d v="1899-12-30T05:46:25"/>
    <d v="1899-12-30T02:27:01"/>
    <d v="1899-12-30T02:53:13"/>
    <n v="2161"/>
    <x v="15"/>
    <x v="7"/>
    <n v="201611"/>
    <n v="49"/>
    <n v="1"/>
    <n v="27"/>
  </r>
  <r>
    <d v="2016-11-28T00:00:00"/>
    <d v="2016-11-28T00:00:00"/>
    <x v="2"/>
    <n v="3.1"/>
    <n v="0"/>
    <n v="38"/>
    <n v="16"/>
    <d v="1899-12-30T00:38:16"/>
    <d v="1899-12-30T00:12:21"/>
    <s v="VazeePrism"/>
    <x v="351"/>
    <n v="4.8606271777003522"/>
    <n v="0"/>
    <x v="14"/>
    <m/>
    <d v="1899-12-30T05:23:25"/>
    <d v="1899-12-30T02:41:42"/>
    <d v="1899-12-30T05:23:25"/>
    <d v="1899-12-30T06:15:49"/>
    <d v="1899-12-30T02:41:42"/>
    <d v="1899-12-30T03:07:54"/>
    <n v="2486"/>
    <x v="15"/>
    <x v="7"/>
    <n v="201611"/>
    <n v="49"/>
    <n v="0"/>
    <n v="28"/>
  </r>
  <r>
    <d v="2016-11-29T00:00:00"/>
    <d v="2016-11-29T00:00:00"/>
    <x v="0"/>
    <n v="1"/>
    <n v="0"/>
    <n v="49"/>
    <n v="40"/>
    <d v="1899-12-30T00:49:40"/>
    <d v="1899-12-30T00:49:40"/>
    <s v="PHS "/>
    <x v="362"/>
    <n v="1.2080536912751687"/>
    <n v="0"/>
    <x v="13"/>
    <m/>
    <d v="1899-12-30T01:59:12"/>
    <d v="1899-12-30T00:59:36"/>
    <d v="1899-12-30T21:41:16"/>
    <d v="1899-12-30T22:33:40"/>
    <d v="1899-12-30T10:50:38"/>
    <d v="1899-12-30T11:16:50"/>
    <n v="3083"/>
    <x v="15"/>
    <x v="7"/>
    <n v="201611"/>
    <n v="49"/>
    <n v="0"/>
    <n v="29"/>
  </r>
  <r>
    <d v="2016-12-01T00:00:00"/>
    <d v="2016-12-01T00:00:00"/>
    <x v="0"/>
    <n v="1"/>
    <n v="0"/>
    <n v="53"/>
    <n v="31"/>
    <d v="1899-12-30T00:53:31"/>
    <d v="1899-12-30T00:53:31"/>
    <s v="PHS "/>
    <x v="362"/>
    <n v="1.1211460604173165"/>
    <n v="0"/>
    <x v="13"/>
    <m/>
    <d v="1899-12-30T02:08:26"/>
    <d v="1899-12-30T01:04:13"/>
    <d v="1899-12-30T23:22:08"/>
    <d v="1899-12-31T00:14:32"/>
    <d v="1899-12-30T11:41:04"/>
    <d v="1899-12-30T12:07:16"/>
    <n v="3096"/>
    <x v="15"/>
    <x v="11"/>
    <n v="201612"/>
    <n v="49"/>
    <n v="1"/>
    <n v="1"/>
  </r>
  <r>
    <d v="2016-12-02T00:00:00"/>
    <d v="2016-12-02T00:00:00"/>
    <x v="1"/>
    <n v="12.95"/>
    <n v="1"/>
    <n v="4"/>
    <n v="19"/>
    <d v="1899-12-30T01:04:19"/>
    <d v="1899-12-30T00:04:58"/>
    <s v="Ciocci"/>
    <x v="575"/>
    <n v="12.080849961129836"/>
    <n v="0"/>
    <x v="16"/>
    <m/>
    <d v="1899-12-30T09:16:15"/>
    <d v="1899-12-30T04:38:08"/>
    <d v="1899-12-30T02:10:07"/>
    <d v="1899-12-30T03:02:31"/>
    <d v="1899-12-30T01:05:04"/>
    <d v="1899-12-30T01:31:16"/>
    <n v="644"/>
    <x v="15"/>
    <x v="11"/>
    <n v="201612"/>
    <n v="49"/>
    <n v="0"/>
    <n v="2"/>
  </r>
  <r>
    <d v="2016-12-04T00:00:00"/>
    <d v="2016-12-04T00:00:00"/>
    <x v="2"/>
    <n v="3.1"/>
    <n v="0"/>
    <n v="37"/>
    <n v="8"/>
    <d v="1899-12-30T00:37:08"/>
    <d v="1899-12-30T00:11:59"/>
    <s v="NBFreshFoam"/>
    <x v="201"/>
    <n v="5.0089766606822304"/>
    <n v="0"/>
    <x v="16"/>
    <m/>
    <d v="1899-12-30T05:13:50"/>
    <d v="1899-12-30T02:36:55"/>
    <d v="1899-12-30T05:13:50"/>
    <d v="1899-12-30T06:06:14"/>
    <d v="1899-12-30T02:36:55"/>
    <d v="1899-12-30T03:03:07"/>
    <n v="2413"/>
    <x v="15"/>
    <x v="11"/>
    <n v="201612"/>
    <n v="50"/>
    <n v="1"/>
    <n v="4"/>
  </r>
  <r>
    <d v="2016-12-05T00:00:00"/>
    <d v="2016-12-05T00:00:00"/>
    <x v="2"/>
    <n v="2.71"/>
    <n v="0"/>
    <n v="30"/>
    <n v="0"/>
    <d v="1899-12-30T00:30:00"/>
    <d v="1899-12-30T00:11:04"/>
    <s v="NBFreshFoam"/>
    <x v="2"/>
    <n v="5.4200000000000044"/>
    <n v="0"/>
    <x v="13"/>
    <m/>
    <d v="1899-12-30T04:50:02"/>
    <d v="1899-12-30T02:25:01"/>
    <d v="1899-12-30T04:50:02"/>
    <d v="1899-12-30T05:42:26"/>
    <d v="1899-12-30T02:25:01"/>
    <d v="1899-12-30T02:51:13"/>
    <n v="2093"/>
    <x v="15"/>
    <x v="11"/>
    <n v="201612"/>
    <n v="50"/>
    <n v="0"/>
    <n v="5"/>
  </r>
  <r>
    <d v="2016-12-06T00:00:00"/>
    <d v="2016-12-06T00:00:00"/>
    <x v="2"/>
    <n v="1.45"/>
    <n v="0"/>
    <n v="15"/>
    <n v="24"/>
    <d v="1899-12-30T00:15:24"/>
    <d v="1899-12-30T00:10:37"/>
    <s v="VazeePrism"/>
    <x v="274"/>
    <n v="5.6493506493506542"/>
    <n v="0"/>
    <x v="13"/>
    <m/>
    <d v="1899-12-30T04:38:16"/>
    <d v="1899-12-30T02:19:08"/>
    <d v="1899-12-30T04:38:16"/>
    <d v="1899-12-30T05:30:40"/>
    <d v="1899-12-30T02:19:08"/>
    <d v="1899-12-30T02:45:20"/>
    <n v="1850"/>
    <x v="15"/>
    <x v="11"/>
    <n v="201612"/>
    <n v="50"/>
    <n v="0"/>
    <n v="6"/>
  </r>
  <r>
    <d v="2016-12-06T00:00:00"/>
    <d v="2016-12-06T00:00:00"/>
    <x v="0"/>
    <n v="0.96599999999999997"/>
    <n v="0"/>
    <n v="35"/>
    <n v="10"/>
    <d v="1899-12-30T00:35:10"/>
    <d v="1899-12-30T00:36:24"/>
    <s v="PHS "/>
    <x v="576"/>
    <n v="1.648151658767774"/>
    <n v="0"/>
    <x v="13"/>
    <n v="1700"/>
    <d v="1899-12-30T01:27:22"/>
    <d v="1899-12-30T00:43:41"/>
    <d v="1899-12-30T15:53:48"/>
    <d v="1899-12-30T16:46:12"/>
    <d v="1899-12-30T07:56:54"/>
    <d v="1899-12-30T08:23:06"/>
    <n v="2911"/>
    <x v="15"/>
    <x v="11"/>
    <n v="201612"/>
    <n v="50"/>
    <n v="0"/>
    <n v="6"/>
  </r>
  <r>
    <d v="2016-12-07T00:00:00"/>
    <d v="2016-12-07T00:00:00"/>
    <x v="2"/>
    <n v="1.5"/>
    <n v="0"/>
    <n v="16"/>
    <n v="47"/>
    <d v="1899-12-30T00:16:47"/>
    <d v="1899-12-30T00:11:11"/>
    <s v="VazeePrism"/>
    <x v="274"/>
    <n v="5.3624627606752773"/>
    <n v="0"/>
    <x v="13"/>
    <m/>
    <d v="1899-12-30T04:53:09"/>
    <d v="1899-12-30T02:26:34"/>
    <d v="1899-12-30T04:53:09"/>
    <d v="1899-12-30T05:45:33"/>
    <d v="1899-12-30T02:26:34"/>
    <d v="1899-12-30T02:52:46"/>
    <n v="2152"/>
    <x v="15"/>
    <x v="11"/>
    <n v="201612"/>
    <n v="50"/>
    <n v="0"/>
    <n v="7"/>
  </r>
  <r>
    <d v="2016-12-08T00:00:00"/>
    <d v="2016-12-08T00:00:00"/>
    <x v="2"/>
    <n v="2.58"/>
    <n v="0"/>
    <n v="30"/>
    <n v="4"/>
    <d v="1899-12-30T00:30:04"/>
    <d v="1899-12-30T00:11:39"/>
    <s v="VazeePrism"/>
    <x v="274"/>
    <n v="5.1485587583148611"/>
    <n v="0"/>
    <x v="13"/>
    <m/>
    <d v="1899-12-30T05:05:20"/>
    <d v="1899-12-30T02:32:40"/>
    <d v="1899-12-30T05:05:20"/>
    <d v="1899-12-30T05:57:44"/>
    <d v="1899-12-30T02:32:40"/>
    <d v="1899-12-30T02:58:52"/>
    <n v="2316"/>
    <x v="15"/>
    <x v="11"/>
    <n v="201612"/>
    <n v="50"/>
    <n v="0"/>
    <n v="8"/>
  </r>
  <r>
    <d v="2016-12-08T00:00:00"/>
    <d v="2016-12-08T00:00:00"/>
    <x v="0"/>
    <n v="1.0229999999999999"/>
    <n v="0"/>
    <n v="37"/>
    <n v="31"/>
    <d v="1899-12-30T00:37:31"/>
    <d v="1899-12-30T00:36:40"/>
    <s v="PHS "/>
    <x v="577"/>
    <n v="1.6360728565082199"/>
    <n v="0"/>
    <x v="13"/>
    <n v="1800"/>
    <d v="1899-12-30T01:28:01"/>
    <d v="1899-12-30T00:44:00"/>
    <d v="1899-12-30T16:00:50"/>
    <d v="1899-12-30T16:53:14"/>
    <d v="1899-12-30T08:00:25"/>
    <d v="1899-12-30T08:26:37"/>
    <n v="2923"/>
    <x v="15"/>
    <x v="11"/>
    <n v="201612"/>
    <n v="50"/>
    <n v="0"/>
    <n v="8"/>
  </r>
  <r>
    <d v="2016-12-09T00:00:00"/>
    <d v="2016-12-09T00:00:00"/>
    <x v="2"/>
    <n v="2.89"/>
    <n v="0"/>
    <n v="30"/>
    <n v="16"/>
    <d v="1899-12-30T00:30:16"/>
    <d v="1899-12-30T00:10:28"/>
    <s v="NBFreshFoam"/>
    <x v="2"/>
    <n v="5.7290748898678459"/>
    <n v="0"/>
    <x v="13"/>
    <m/>
    <d v="1899-12-30T04:34:23"/>
    <d v="1899-12-30T02:17:12"/>
    <d v="1899-12-30T04:34:23"/>
    <d v="1899-12-30T05:26:47"/>
    <d v="1899-12-30T02:17:12"/>
    <d v="1899-12-30T02:43:24"/>
    <n v="1759"/>
    <x v="15"/>
    <x v="11"/>
    <n v="201612"/>
    <n v="50"/>
    <n v="0"/>
    <n v="9"/>
  </r>
  <r>
    <d v="2016-12-10T00:00:00"/>
    <d v="2016-12-10T00:00:00"/>
    <x v="2"/>
    <n v="3"/>
    <n v="0"/>
    <n v="31"/>
    <n v="8"/>
    <d v="1899-12-30T00:31:08"/>
    <d v="1899-12-30T00:10:23"/>
    <s v="NBFreshFoam"/>
    <x v="2"/>
    <n v="5.7815845824411181"/>
    <n v="0"/>
    <x v="13"/>
    <m/>
    <d v="1899-12-30T04:31:54"/>
    <d v="1899-12-30T02:15:57"/>
    <d v="1899-12-30T04:31:54"/>
    <d v="1899-12-30T05:24:18"/>
    <d v="1899-12-30T02:15:57"/>
    <d v="1899-12-30T02:42:09"/>
    <n v="1695"/>
    <x v="15"/>
    <x v="11"/>
    <n v="201612"/>
    <n v="50"/>
    <n v="0"/>
    <n v="10"/>
  </r>
  <r>
    <d v="2016-12-11T00:00:00"/>
    <d v="2016-12-11T00:00:00"/>
    <x v="2"/>
    <n v="3"/>
    <n v="0"/>
    <n v="31"/>
    <n v="34"/>
    <d v="1899-12-30T00:31:34"/>
    <d v="1899-12-30T00:10:31"/>
    <s v="NBFreshFoam"/>
    <x v="2"/>
    <n v="5.7022175290390757"/>
    <n v="0"/>
    <x v="13"/>
    <s v="5.7 and go"/>
    <d v="1899-12-30T04:35:41"/>
    <d v="1899-12-30T02:17:50"/>
    <d v="1899-12-30T04:35:41"/>
    <d v="1899-12-30T05:28:05"/>
    <d v="1899-12-30T02:17:50"/>
    <d v="1899-12-30T02:44:02"/>
    <n v="1795"/>
    <x v="15"/>
    <x v="11"/>
    <n v="201612"/>
    <n v="51"/>
    <n v="0"/>
    <n v="11"/>
  </r>
  <r>
    <d v="2016-12-12T00:00:00"/>
    <d v="2016-12-12T00:00:00"/>
    <x v="2"/>
    <n v="3"/>
    <n v="0"/>
    <n v="30"/>
    <n v="38"/>
    <d v="1899-12-30T00:30:38"/>
    <d v="1899-12-30T00:10:13"/>
    <s v="VazeePrism"/>
    <x v="274"/>
    <n v="5.8759521218716042"/>
    <n v="0"/>
    <x v="13"/>
    <s v="5.8 and go"/>
    <d v="1899-12-30T04:27:32"/>
    <d v="1899-12-30T02:13:46"/>
    <d v="1899-12-30T04:27:32"/>
    <d v="1899-12-30T05:19:56"/>
    <d v="1899-12-30T02:13:46"/>
    <d v="1899-12-30T02:39:58"/>
    <n v="1569"/>
    <x v="15"/>
    <x v="11"/>
    <n v="201612"/>
    <n v="51"/>
    <n v="0"/>
    <n v="12"/>
  </r>
  <r>
    <d v="2016-12-13T00:00:00"/>
    <d v="2016-12-13T00:00:00"/>
    <x v="2"/>
    <n v="3"/>
    <n v="0"/>
    <n v="30"/>
    <n v="9"/>
    <d v="1899-12-30T00:30:09"/>
    <d v="1899-12-30T00:10:03"/>
    <s v="VazeePrism"/>
    <x v="274"/>
    <n v="5.970149253731349"/>
    <n v="0"/>
    <x v="13"/>
    <s v="5.9 and go"/>
    <d v="1899-12-30T04:23:19"/>
    <d v="1899-12-30T02:11:39"/>
    <d v="1899-12-30T04:23:19"/>
    <d v="1899-12-30T05:15:43"/>
    <d v="1899-12-30T02:11:39"/>
    <d v="1899-12-30T02:37:51"/>
    <n v="1460"/>
    <x v="15"/>
    <x v="11"/>
    <n v="201612"/>
    <n v="51"/>
    <n v="4"/>
    <n v="13"/>
  </r>
  <r>
    <d v="2016-12-14T00:00:00"/>
    <d v="2016-12-14T00:00:00"/>
    <x v="2"/>
    <n v="3"/>
    <n v="0"/>
    <n v="29"/>
    <n v="56"/>
    <d v="1899-12-30T00:29:56"/>
    <d v="1899-12-30T00:09:59"/>
    <s v="VazeePrism"/>
    <x v="274"/>
    <n v="6.0133630289532345"/>
    <n v="0"/>
    <x v="13"/>
    <s v="6.0 and go"/>
    <d v="1899-12-30T04:21:25"/>
    <d v="1899-12-30T02:10:43"/>
    <d v="1899-12-30T04:21:25"/>
    <d v="1899-12-30T05:13:49"/>
    <d v="1899-12-30T02:10:43"/>
    <d v="1899-12-30T02:36:55"/>
    <n v="1389"/>
    <x v="15"/>
    <x v="11"/>
    <n v="201612"/>
    <n v="51"/>
    <n v="0"/>
    <n v="14"/>
  </r>
  <r>
    <d v="2016-12-15T00:00:00"/>
    <d v="2016-12-15T00:00:00"/>
    <x v="2"/>
    <n v="3.03"/>
    <n v="0"/>
    <n v="30"/>
    <n v="0"/>
    <d v="1899-12-30T00:30:00"/>
    <d v="1899-12-30T00:09:54"/>
    <s v="VazeePrism"/>
    <x v="274"/>
    <n v="6.0600000000000049"/>
    <n v="0"/>
    <x v="13"/>
    <s v="6.1 and go"/>
    <d v="1899-12-30T04:19:24"/>
    <d v="1899-12-30T02:09:42"/>
    <d v="1899-12-30T04:19:24"/>
    <d v="1899-12-30T05:11:48"/>
    <d v="1899-12-30T02:09:42"/>
    <d v="1899-12-30T02:35:54"/>
    <n v="1340"/>
    <x v="15"/>
    <x v="11"/>
    <n v="201612"/>
    <n v="51"/>
    <n v="0"/>
    <n v="15"/>
  </r>
  <r>
    <d v="2016-12-16T00:00:00"/>
    <d v="2016-12-16T00:00:00"/>
    <x v="2"/>
    <n v="3.06"/>
    <n v="0"/>
    <n v="30"/>
    <n v="0"/>
    <d v="1899-12-30T00:30:00"/>
    <d v="1899-12-30T00:09:48"/>
    <s v="NBFreshFoam"/>
    <x v="2"/>
    <n v="6.1200000000000054"/>
    <n v="0"/>
    <x v="13"/>
    <s v="6.2 and go"/>
    <d v="1899-12-30T04:16:52"/>
    <d v="1899-12-30T02:08:26"/>
    <d v="1899-12-30T04:16:52"/>
    <d v="1899-12-30T05:09:16"/>
    <d v="1899-12-30T02:08:26"/>
    <d v="1899-12-30T02:34:38"/>
    <n v="1247"/>
    <x v="15"/>
    <x v="11"/>
    <n v="201612"/>
    <n v="51"/>
    <n v="0"/>
    <n v="16"/>
  </r>
  <r>
    <d v="2016-12-17T00:00:00"/>
    <d v="2016-12-17T00:00:00"/>
    <x v="2"/>
    <n v="3"/>
    <n v="0"/>
    <n v="30"/>
    <n v="36"/>
    <d v="1899-12-30T00:30:36"/>
    <d v="1899-12-30T00:10:12"/>
    <s v="NBFreshFoam"/>
    <x v="2"/>
    <n v="5.8823529411764746"/>
    <n v="0"/>
    <x v="13"/>
    <m/>
    <d v="1899-12-30T04:27:14"/>
    <d v="1899-12-30T02:13:37"/>
    <d v="1899-12-30T04:27:14"/>
    <d v="1899-12-30T05:19:38"/>
    <d v="1899-12-30T02:13:37"/>
    <d v="1899-12-30T02:39:49"/>
    <n v="1558"/>
    <x v="15"/>
    <x v="11"/>
    <n v="201612"/>
    <n v="51"/>
    <n v="0"/>
    <n v="17"/>
  </r>
  <r>
    <d v="2016-12-18T00:00:00"/>
    <d v="2016-12-18T00:00:00"/>
    <x v="2"/>
    <n v="3.1"/>
    <n v="0"/>
    <n v="33"/>
    <n v="7"/>
    <d v="1899-12-30T00:33:07"/>
    <d v="1899-12-30T00:10:41"/>
    <s v="NBFreshFoam"/>
    <x v="201"/>
    <n v="5.616507297433321"/>
    <n v="0"/>
    <x v="39"/>
    <m/>
    <d v="1899-12-30T04:39:53"/>
    <d v="1899-12-30T02:19:57"/>
    <d v="1899-12-30T04:39:53"/>
    <d v="1899-12-30T05:32:17"/>
    <d v="1899-12-30T02:19:57"/>
    <d v="1899-12-30T02:46:09"/>
    <n v="1878"/>
    <x v="15"/>
    <x v="11"/>
    <n v="201612"/>
    <n v="52"/>
    <n v="0"/>
    <n v="18"/>
  </r>
  <r>
    <d v="2016-12-19T00:00:00"/>
    <d v="2016-12-19T00:00:00"/>
    <x v="2"/>
    <n v="2.4900000000000002"/>
    <n v="0"/>
    <n v="27"/>
    <n v="54"/>
    <d v="1899-12-30T00:27:54"/>
    <d v="1899-12-30T00:11:12"/>
    <s v="VazeePrism"/>
    <x v="274"/>
    <n v="5.3548387096774235"/>
    <n v="0"/>
    <x v="13"/>
    <m/>
    <d v="1899-12-30T04:53:34"/>
    <d v="1899-12-30T02:26:47"/>
    <d v="1899-12-30T04:53:34"/>
    <d v="1899-12-30T05:45:58"/>
    <d v="1899-12-30T02:26:47"/>
    <d v="1899-12-30T02:52:59"/>
    <n v="2156"/>
    <x v="15"/>
    <x v="11"/>
    <n v="201612"/>
    <n v="52"/>
    <n v="0"/>
    <n v="19"/>
  </r>
  <r>
    <d v="2016-12-20T00:00:00"/>
    <d v="2016-12-20T00:00:00"/>
    <x v="2"/>
    <n v="3"/>
    <n v="0"/>
    <n v="30"/>
    <n v="25"/>
    <d v="1899-12-30T00:30:25"/>
    <d v="1899-12-30T00:10:08"/>
    <s v="NBFreshFoam"/>
    <x v="578"/>
    <n v="5.9178082191780872"/>
    <n v="0"/>
    <x v="13"/>
    <m/>
    <d v="1899-12-30T04:25:38"/>
    <d v="1899-12-30T02:12:49"/>
    <d v="1899-12-30T04:25:38"/>
    <d v="1899-12-30T05:18:02"/>
    <d v="1899-12-30T02:12:49"/>
    <d v="1899-12-30T02:39:01"/>
    <n v="1512"/>
    <x v="15"/>
    <x v="11"/>
    <n v="201612"/>
    <n v="52"/>
    <n v="0"/>
    <n v="20"/>
  </r>
  <r>
    <d v="2016-12-21T00:00:00"/>
    <d v="2016-12-21T00:00:00"/>
    <x v="2"/>
    <n v="2.42"/>
    <n v="0"/>
    <n v="30"/>
    <n v="0"/>
    <d v="1899-12-30T00:30:00"/>
    <d v="1899-12-30T00:12:24"/>
    <s v="VazeePrism"/>
    <x v="274"/>
    <n v="4.8400000000000034"/>
    <n v="0"/>
    <x v="13"/>
    <m/>
    <d v="1899-12-30T05:24:48"/>
    <d v="1899-12-30T02:42:24"/>
    <d v="1899-12-30T05:24:48"/>
    <d v="1899-12-30T06:17:12"/>
    <d v="1899-12-30T02:42:24"/>
    <d v="1899-12-30T03:08:36"/>
    <n v="2491"/>
    <x v="15"/>
    <x v="11"/>
    <n v="201612"/>
    <n v="52"/>
    <n v="0"/>
    <n v="21"/>
  </r>
  <r>
    <d v="2016-12-22T00:00:00"/>
    <d v="2016-12-22T00:00:00"/>
    <x v="2"/>
    <n v="2"/>
    <n v="0"/>
    <n v="22"/>
    <n v="5"/>
    <d v="1899-12-30T00:22:05"/>
    <d v="1899-12-30T00:11:02"/>
    <s v="VazeePrism"/>
    <x v="579"/>
    <n v="5.4339622641509484"/>
    <n v="0"/>
    <x v="13"/>
    <m/>
    <d v="1899-12-30T04:49:17"/>
    <d v="1899-12-30T02:24:39"/>
    <d v="1899-12-30T04:49:17"/>
    <d v="1899-12-30T05:41:42"/>
    <d v="1899-12-30T02:24:39"/>
    <d v="1899-12-30T02:50:51"/>
    <n v="2075"/>
    <x v="15"/>
    <x v="11"/>
    <n v="201612"/>
    <n v="52"/>
    <n v="0"/>
    <n v="22"/>
  </r>
  <r>
    <d v="2016-12-13T00:00:00"/>
    <d v="2016-12-13T00:00:00"/>
    <x v="0"/>
    <n v="1"/>
    <n v="0"/>
    <n v="33"/>
    <n v="25"/>
    <d v="1899-12-30T00:33:25"/>
    <d v="1899-12-30T00:33:25"/>
    <s v="PHS "/>
    <x v="362"/>
    <n v="1.7955112219451388"/>
    <n v="0"/>
    <x v="13"/>
    <m/>
    <d v="1899-12-30T01:20:12"/>
    <d v="1899-12-30T00:40:06"/>
    <d v="1899-12-30T14:35:31"/>
    <d v="1899-12-30T15:27:55"/>
    <d v="1899-12-30T07:17:45"/>
    <d v="1899-12-30T07:43:58"/>
    <n v="2815"/>
    <x v="15"/>
    <x v="11"/>
    <n v="201612"/>
    <n v="51"/>
    <n v="0"/>
    <n v="13"/>
  </r>
  <r>
    <d v="2016-12-15T00:00:00"/>
    <d v="2016-12-15T00:00:00"/>
    <x v="0"/>
    <n v="0.95"/>
    <n v="0"/>
    <n v="31"/>
    <n v="1"/>
    <d v="1899-12-30T00:31:01"/>
    <d v="1899-12-30T00:32:39"/>
    <s v="PHS "/>
    <x v="362"/>
    <n v="1.8377216550241817"/>
    <n v="0"/>
    <x v="13"/>
    <m/>
    <d v="1899-12-30T01:18:21"/>
    <d v="1899-12-30T00:39:11"/>
    <d v="1899-12-30T14:15:24"/>
    <d v="1899-12-30T15:07:48"/>
    <d v="1899-12-30T07:07:42"/>
    <d v="1899-12-30T07:33:54"/>
    <n v="2798"/>
    <x v="15"/>
    <x v="11"/>
    <n v="201612"/>
    <n v="51"/>
    <n v="1"/>
    <n v="15"/>
  </r>
  <r>
    <d v="2016-12-23T00:00:00"/>
    <d v="2016-12-23T00:00:00"/>
    <x v="2"/>
    <n v="3.1"/>
    <n v="0"/>
    <n v="40"/>
    <n v="4"/>
    <d v="1899-12-30T00:40:04"/>
    <d v="1899-12-30T00:12:55"/>
    <s v="NBFreshFoam"/>
    <x v="201"/>
    <n v="4.6422628951747127"/>
    <n v="0"/>
    <x v="19"/>
    <m/>
    <d v="1899-12-30T05:38:38"/>
    <d v="1899-12-30T02:49:19"/>
    <d v="1899-12-30T05:38:38"/>
    <d v="1899-12-30T06:31:02"/>
    <d v="1899-12-30T02:49:19"/>
    <d v="1899-12-30T03:15:31"/>
    <n v="2558"/>
    <x v="15"/>
    <x v="11"/>
    <n v="201612"/>
    <n v="52"/>
    <n v="7"/>
    <n v="23"/>
  </r>
  <r>
    <d v="2016-12-24T00:00:00"/>
    <d v="2016-12-24T00:00:00"/>
    <x v="1"/>
    <n v="7"/>
    <n v="0"/>
    <n v="31"/>
    <n v="13"/>
    <d v="1899-12-30T00:31:13"/>
    <d v="1899-12-30T00:04:28"/>
    <s v="B-Shiv"/>
    <x v="580"/>
    <n v="13.454351308061945"/>
    <n v="0"/>
    <x v="13"/>
    <m/>
    <d v="1899-12-30T08:19:28"/>
    <d v="1899-12-30T04:09:44"/>
    <d v="1899-12-30T01:56:50"/>
    <d v="1899-12-30T02:49:14"/>
    <d v="1899-12-30T00:58:25"/>
    <d v="1899-12-30T01:24:37"/>
    <n v="570"/>
    <x v="15"/>
    <x v="11"/>
    <n v="201612"/>
    <n v="52"/>
    <n v="0"/>
    <n v="24"/>
  </r>
  <r>
    <d v="2016-12-26T00:00:00"/>
    <d v="2016-12-26T00:00:00"/>
    <x v="2"/>
    <n v="5"/>
    <n v="0"/>
    <n v="50"/>
    <n v="1"/>
    <d v="1899-12-30T00:50:01"/>
    <d v="1899-12-30T00:10:00"/>
    <s v="NBFreshFoam"/>
    <x v="2"/>
    <n v="5.9980006664445229"/>
    <n v="0"/>
    <x v="13"/>
    <m/>
    <d v="1899-12-30T04:22:05"/>
    <d v="1899-12-30T02:11:03"/>
    <d v="1899-12-30T04:22:05"/>
    <d v="1899-12-30T05:14:29"/>
    <d v="1899-12-30T02:11:03"/>
    <d v="1899-12-30T02:37:15"/>
    <n v="1426"/>
    <x v="15"/>
    <x v="11"/>
    <n v="201612"/>
    <n v="53"/>
    <n v="1"/>
    <n v="26"/>
  </r>
  <r>
    <d v="2016-12-27T00:00:00"/>
    <d v="2016-12-27T00:00:00"/>
    <x v="2"/>
    <n v="4.1500000000000004"/>
    <n v="0"/>
    <n v="44"/>
    <n v="3"/>
    <d v="1899-12-30T00:44:03"/>
    <d v="1899-12-30T00:10:37"/>
    <s v="VazeePrism"/>
    <x v="581"/>
    <n v="5.6526674233825247"/>
    <n v="0"/>
    <x v="22"/>
    <s v="https://www.strava.com/activities/813003654"/>
    <d v="1899-12-30T04:38:06"/>
    <d v="1899-12-30T02:19:03"/>
    <d v="1899-12-30T04:38:06"/>
    <d v="1899-12-30T05:30:30"/>
    <d v="1899-12-30T02:19:03"/>
    <d v="1899-12-30T02:45:15"/>
    <n v="1848"/>
    <x v="15"/>
    <x v="11"/>
    <n v="201612"/>
    <n v="53"/>
    <n v="0"/>
    <n v="27"/>
  </r>
  <r>
    <d v="2016-12-28T00:00:00"/>
    <d v="2016-12-28T00:00:00"/>
    <x v="2"/>
    <n v="4"/>
    <n v="0"/>
    <n v="39"/>
    <n v="30"/>
    <d v="1899-12-30T00:39:30"/>
    <d v="1899-12-30T00:09:52"/>
    <s v="Iso2"/>
    <x v="582"/>
    <n v="6.0759493670886124"/>
    <n v="0"/>
    <x v="19"/>
    <s v="https://www.strava.com/activities/814007158"/>
    <d v="1899-12-30T04:18:43"/>
    <d v="1899-12-30T02:09:22"/>
    <d v="1899-12-30T04:18:43"/>
    <d v="1899-12-30T05:11:08"/>
    <d v="1899-12-30T02:09:22"/>
    <d v="1899-12-30T02:35:34"/>
    <n v="1319"/>
    <x v="15"/>
    <x v="11"/>
    <n v="201612"/>
    <n v="53"/>
    <n v="0"/>
    <n v="28"/>
  </r>
  <r>
    <d v="2016-12-29T00:00:00"/>
    <d v="2016-12-29T00:00:00"/>
    <x v="2"/>
    <n v="5"/>
    <n v="0"/>
    <n v="50"/>
    <n v="20"/>
    <d v="1899-12-30T00:50:20"/>
    <d v="1899-12-30T00:10:04"/>
    <s v="NBFreshFoam"/>
    <x v="2"/>
    <n v="5.9602649006622572"/>
    <n v="0"/>
    <x v="13"/>
    <m/>
    <d v="1899-12-30T04:23:45"/>
    <d v="1899-12-30T02:11:52"/>
    <d v="1899-12-30T04:23:45"/>
    <d v="1899-12-30T05:16:09"/>
    <d v="1899-12-30T02:11:52"/>
    <d v="1899-12-30T02:38:04"/>
    <n v="1472"/>
    <x v="15"/>
    <x v="11"/>
    <n v="201612"/>
    <n v="53"/>
    <n v="0"/>
    <n v="29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e v="#VALUE!"/>
    <e v="#VALUE!"/>
    <e v="#VALUE!"/>
    <e v="#VALUE!"/>
    <e v="#VALUE!"/>
    <x v="16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e v="#VALUE!"/>
    <e v="#VALUE!"/>
    <e v="#VALUE!"/>
    <e v="#VALUE!"/>
    <e v="#VALUE!"/>
    <x v="16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e v="#VALUE!"/>
    <e v="#VALUE!"/>
    <e v="#VALUE!"/>
    <e v="#VALUE!"/>
    <e v="#VALUE!"/>
    <x v="16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e v="#VALUE!"/>
    <e v="#VALUE!"/>
    <e v="#VALUE!"/>
    <e v="#VALUE!"/>
    <e v="#VALUE!"/>
    <x v="16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e v="#VALUE!"/>
    <e v="#VALUE!"/>
    <e v="#VALUE!"/>
    <e v="#VALUE!"/>
    <e v="#VALUE!"/>
    <x v="16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e v="#VALUE!"/>
    <e v="#VALUE!"/>
    <e v="#VALUE!"/>
    <e v="#VALUE!"/>
    <e v="#VALUE!"/>
    <x v="16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e v="#VALUE!"/>
    <e v="#VALUE!"/>
    <e v="#VALUE!"/>
    <e v="#VALUE!"/>
    <e v="#VALUE!"/>
    <x v="16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e v="#VALUE!"/>
    <e v="#VALUE!"/>
    <e v="#VALUE!"/>
    <e v="#VALUE!"/>
    <e v="#VALUE!"/>
    <x v="16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e v="#VALUE!"/>
    <e v="#VALUE!"/>
    <e v="#VALUE!"/>
    <e v="#VALUE!"/>
    <e v="#VALUE!"/>
    <x v="16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e v="#VALUE!"/>
    <e v="#VALUE!"/>
    <e v="#VALUE!"/>
    <e v="#VALUE!"/>
    <e v="#VALUE!"/>
    <x v="16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e v="#VALUE!"/>
    <e v="#VALUE!"/>
    <e v="#VALUE!"/>
    <e v="#VALUE!"/>
    <e v="#VALUE!"/>
    <x v="16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e v="#VALUE!"/>
    <e v="#VALUE!"/>
    <e v="#VALUE!"/>
    <e v="#VALUE!"/>
    <e v="#VALUE!"/>
    <x v="16"/>
    <x v="8"/>
    <n v="190001"/>
    <n v="0"/>
    <s v=" "/>
    <n v="0"/>
  </r>
  <r>
    <m/>
    <m/>
    <x v="41"/>
    <m/>
    <m/>
    <m/>
    <m/>
    <m/>
    <m/>
    <m/>
    <x v="345"/>
    <m/>
    <m/>
    <x v="0"/>
    <m/>
    <m/>
    <m/>
    <m/>
    <m/>
    <m/>
    <m/>
    <m/>
    <x v="17"/>
    <x v="12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204">
  <r>
    <n v="1"/>
    <d v="2001-07-11T00:00:00"/>
    <d v="2001-07-11T00:00:00"/>
    <x v="0"/>
    <n v="0.5"/>
    <n v="0"/>
    <n v="21"/>
    <n v="25"/>
    <d v="1899-12-30T00:21:25"/>
    <d v="1899-12-30T00:42:50"/>
    <s v="unk"/>
    <s v="Griskus Sprint"/>
    <n v="1.4007782101167325"/>
    <n v="0"/>
    <m/>
    <m/>
    <d v="1899-12-30T01:42:48"/>
    <d v="1899-12-30T00:51:24"/>
    <d v="1899-12-30T18:42:14"/>
    <d v="1899-12-30T19:34:38"/>
    <d v="1899-12-30T09:21:07"/>
    <d v="1899-12-30T09:47:19"/>
    <n v="3107"/>
    <x v="0"/>
    <x v="0"/>
    <x v="0"/>
    <x v="0"/>
    <e v="#VALUE!"/>
  </r>
  <r>
    <n v="2"/>
    <d v="2001-07-11T00:00:00"/>
    <d v="2001-07-11T00:00:00"/>
    <x v="1"/>
    <n v="10.5"/>
    <n v="0"/>
    <n v="46"/>
    <n v="51"/>
    <d v="1899-12-30T00:46:51"/>
    <d v="1899-12-30T00:04:28"/>
    <s v="unk"/>
    <s v="Griskus Sprint"/>
    <n v="13.447171824973331"/>
    <n v="0"/>
    <m/>
    <m/>
    <d v="1899-12-30T08:19:44"/>
    <d v="1899-12-30T04:09:52"/>
    <d v="1899-12-30T01:56:54"/>
    <d v="1899-12-30T02:49:18"/>
    <d v="1899-12-30T00:58:27"/>
    <d v="1899-12-30T01:24:39"/>
    <n v="581"/>
    <x v="0"/>
    <x v="0"/>
    <x v="0"/>
    <x v="0"/>
    <n v="0"/>
  </r>
  <r>
    <n v="3"/>
    <d v="2001-07-11T00:00:00"/>
    <d v="2001-07-11T00:00:00"/>
    <x v="2"/>
    <n v="3.1"/>
    <n v="0"/>
    <n v="42"/>
    <n v="31"/>
    <d v="1899-12-30T00:42:31"/>
    <d v="1899-12-30T00:13:43"/>
    <s v="unk"/>
    <s v="Griskus Sprint"/>
    <n v="4.3747549980399887"/>
    <n v="0"/>
    <m/>
    <m/>
    <d v="1899-12-30T05:59:20"/>
    <d v="1899-12-30T02:59:40"/>
    <d v="1899-12-30T05:59:20"/>
    <d v="1899-12-30T06:51:44"/>
    <d v="1899-12-30T02:59:40"/>
    <d v="1899-12-30T03:25:52"/>
    <n v="2660"/>
    <x v="0"/>
    <x v="0"/>
    <x v="0"/>
    <x v="0"/>
    <n v="0"/>
  </r>
  <r>
    <n v="4"/>
    <d v="2002-07-10T00:00:00"/>
    <d v="2002-07-10T00:00:00"/>
    <x v="0"/>
    <n v="0.5"/>
    <n v="0"/>
    <n v="20"/>
    <n v="25"/>
    <d v="1899-12-30T00:20:25"/>
    <d v="1899-12-30T00:40:50"/>
    <s v="unk"/>
    <s v="Griskus Sprint"/>
    <n v="1.469387755102042"/>
    <n v="0"/>
    <m/>
    <m/>
    <d v="1899-12-30T01:38:00"/>
    <d v="1899-12-30T00:49:00"/>
    <d v="1899-12-30T17:49:50"/>
    <d v="1899-12-30T18:42:14"/>
    <d v="1899-12-30T08:54:55"/>
    <d v="1899-12-30T09:21:07"/>
    <n v="3086"/>
    <x v="1"/>
    <x v="0"/>
    <x v="1"/>
    <x v="0"/>
    <n v="363"/>
  </r>
  <r>
    <n v="5"/>
    <d v="2002-07-10T00:00:00"/>
    <d v="2002-07-10T00:00:00"/>
    <x v="1"/>
    <n v="10.5"/>
    <n v="0"/>
    <n v="37"/>
    <n v="14"/>
    <d v="1899-12-30T00:37:14"/>
    <d v="1899-12-30T00:03:33"/>
    <s v="unk"/>
    <s v="Griskus Sprint"/>
    <n v="16.920322291853193"/>
    <n v="0"/>
    <m/>
    <m/>
    <d v="1899-12-30T06:37:09"/>
    <d v="1899-12-30T03:18:35"/>
    <d v="1899-12-30T01:32:54"/>
    <d v="1899-12-30T02:25:18"/>
    <d v="1899-12-30T00:46:27"/>
    <d v="1899-12-30T01:12:39"/>
    <n v="284"/>
    <x v="1"/>
    <x v="0"/>
    <x v="1"/>
    <x v="0"/>
    <n v="0"/>
  </r>
  <r>
    <n v="6"/>
    <d v="2002-07-10T00:00:00"/>
    <d v="2002-07-10T00:00:00"/>
    <x v="2"/>
    <n v="3.1"/>
    <n v="0"/>
    <n v="32"/>
    <n v="43"/>
    <d v="1899-12-30T00:32:43"/>
    <d v="1899-12-30T00:10:33"/>
    <s v="unk"/>
    <s v="Griskus Sprint"/>
    <n v="5.6851757514009211"/>
    <n v="0"/>
    <m/>
    <m/>
    <d v="1899-12-30T04:36:31"/>
    <d v="1899-12-30T02:18:15"/>
    <d v="1899-12-30T04:36:31"/>
    <d v="1899-12-30T05:28:55"/>
    <d v="1899-12-30T02:18:15"/>
    <d v="1899-12-30T02:44:27"/>
    <n v="1841"/>
    <x v="1"/>
    <x v="0"/>
    <x v="1"/>
    <x v="0"/>
    <n v="0"/>
  </r>
  <r>
    <n v="7"/>
    <d v="2002-07-10T00:00:00"/>
    <d v="2002-07-10T00:00:00"/>
    <x v="3"/>
    <n v="1"/>
    <n v="0"/>
    <n v="2"/>
    <n v="43"/>
    <d v="1899-12-30T00:02:43"/>
    <d v="1899-12-30T00:02:43"/>
    <s v="unk"/>
    <s v="Griskus Sprint"/>
    <n v="22.085889570552162"/>
    <n v="0"/>
    <m/>
    <m/>
    <d v="1899-12-30T00:00:00"/>
    <d v="1899-12-30T00:00:00"/>
    <d v="1899-12-30T01:11:11"/>
    <d v="1899-12-30T02:03:35"/>
    <d v="1899-12-30T00:35:35"/>
    <d v="1899-12-30T01:01:47"/>
    <n v="90"/>
    <x v="1"/>
    <x v="0"/>
    <x v="1"/>
    <x v="0"/>
    <n v="0"/>
  </r>
  <r>
    <n v="8"/>
    <d v="2003-04-06T00:00:00"/>
    <s v="Sunday"/>
    <x v="2"/>
    <n v="3.1"/>
    <n v="0"/>
    <n v="29"/>
    <n v="53"/>
    <d v="1899-12-30T00:29:53"/>
    <d v="1899-12-30T00:09:38"/>
    <s v="unk"/>
    <s v="N/A"/>
    <n v="6.2242052426101564"/>
    <n v="0"/>
    <m/>
    <m/>
    <d v="1899-12-30T04:12:34"/>
    <d v="1899-12-30T02:06:17"/>
    <d v="1899-12-30T04:12:34"/>
    <d v="1899-12-30T05:04:58"/>
    <d v="1899-12-30T02:06:17"/>
    <d v="1899-12-30T02:32:29"/>
    <n v="1134"/>
    <x v="2"/>
    <x v="1"/>
    <x v="2"/>
    <x v="1"/>
    <m/>
  </r>
  <r>
    <n v="9"/>
    <d v="2003-04-13T00:00:00"/>
    <s v="Sunday"/>
    <x v="1"/>
    <n v="11.6"/>
    <n v="1"/>
    <n v="0"/>
    <n v="0"/>
    <d v="1899-12-30T01:00:00"/>
    <d v="1899-12-30T00:05:10"/>
    <s v="unk"/>
    <s v="N/A"/>
    <n v="11.600000000000009"/>
    <n v="0"/>
    <m/>
    <m/>
    <d v="1899-12-30T09:39:19"/>
    <d v="1899-12-30T04:49:39"/>
    <d v="1899-12-30T02:15:31"/>
    <d v="1899-12-30T03:07:55"/>
    <d v="1899-12-30T01:07:46"/>
    <d v="1899-12-30T01:33:58"/>
    <n v="674"/>
    <x v="2"/>
    <x v="1"/>
    <x v="2"/>
    <x v="2"/>
    <m/>
  </r>
  <r>
    <n v="10"/>
    <d v="2003-04-13T00:00:00"/>
    <s v="Sunday"/>
    <x v="2"/>
    <n v="3.1"/>
    <n v="0"/>
    <n v="32"/>
    <n v="59"/>
    <d v="1899-12-30T00:32:59"/>
    <d v="1899-12-30T00:10:38"/>
    <s v="R200301"/>
    <s v="N/A"/>
    <n v="5.6392117230924761"/>
    <n v="0"/>
    <m/>
    <m/>
    <d v="1899-12-30T04:38:46"/>
    <d v="1899-12-30T02:19:23"/>
    <d v="1899-12-30T04:38:46"/>
    <d v="1899-12-30T05:31:10"/>
    <d v="1899-12-30T02:19:23"/>
    <d v="1899-12-30T02:45:35"/>
    <n v="1882"/>
    <x v="2"/>
    <x v="1"/>
    <x v="2"/>
    <x v="2"/>
    <m/>
  </r>
  <r>
    <n v="11"/>
    <d v="2003-04-17T00:00:00"/>
    <s v="Thursday"/>
    <x v="1"/>
    <n v="6.3"/>
    <n v="0"/>
    <n v="28"/>
    <n v="38"/>
    <d v="1899-12-30T00:28:38"/>
    <d v="1899-12-30T00:04:33"/>
    <s v="unk"/>
    <s v="N/A"/>
    <n v="13.201396973224691"/>
    <n v="0"/>
    <m/>
    <m/>
    <d v="1899-12-30T08:29:02"/>
    <d v="1899-12-30T04:14:31"/>
    <d v="1899-12-30T01:59:05"/>
    <d v="1899-12-30T02:51:29"/>
    <d v="1899-12-30T00:59:32"/>
    <d v="1899-12-30T01:25:44"/>
    <n v="608"/>
    <x v="2"/>
    <x v="1"/>
    <x v="2"/>
    <x v="2"/>
    <m/>
  </r>
  <r>
    <n v="12"/>
    <d v="2003-04-18T00:00:00"/>
    <s v="Friday"/>
    <x v="1"/>
    <n v="2"/>
    <n v="0"/>
    <n v="8"/>
    <n v="0"/>
    <d v="1899-12-30T00:08:00"/>
    <d v="1899-12-30T00:04:00"/>
    <s v="unk"/>
    <s v="N/A"/>
    <n v="15.000000000000011"/>
    <n v="0"/>
    <m/>
    <m/>
    <d v="1899-12-30T07:28:00"/>
    <d v="1899-12-30T03:44:00"/>
    <d v="1899-12-30T01:44:48"/>
    <d v="1899-12-30T02:37:12"/>
    <d v="1899-12-30T00:52:24"/>
    <d v="1899-12-30T01:18:36"/>
    <n v="447"/>
    <x v="2"/>
    <x v="1"/>
    <x v="2"/>
    <x v="2"/>
    <n v="1"/>
  </r>
  <r>
    <n v="13"/>
    <d v="2003-04-21T00:00:00"/>
    <s v="Monday"/>
    <x v="1"/>
    <n v="10.7"/>
    <n v="0"/>
    <n v="45"/>
    <n v="24"/>
    <d v="1899-12-30T00:45:24"/>
    <d v="1899-12-30T00:04:15"/>
    <s v="unk"/>
    <s v="N/A"/>
    <n v="14.140969162995608"/>
    <n v="0"/>
    <m/>
    <m/>
    <d v="1899-12-30T07:55:13"/>
    <d v="1899-12-30T03:57:36"/>
    <d v="1899-12-30T01:51:10"/>
    <d v="1899-12-30T02:43:34"/>
    <d v="1899-12-30T00:55:35"/>
    <d v="1899-12-30T01:21:47"/>
    <n v="525"/>
    <x v="2"/>
    <x v="1"/>
    <x v="2"/>
    <x v="3"/>
    <n v="3"/>
  </r>
  <r>
    <n v="14"/>
    <d v="2003-04-25T00:00:00"/>
    <s v="Friday"/>
    <x v="2"/>
    <n v="2.4"/>
    <n v="0"/>
    <n v="26"/>
    <n v="34"/>
    <d v="1899-12-30T00:26:34"/>
    <d v="1899-12-30T00:11:04"/>
    <s v="R200301"/>
    <s v="N/A"/>
    <n v="5.4203262233375202"/>
    <n v="0"/>
    <m/>
    <m/>
    <d v="1899-12-30T04:50:01"/>
    <d v="1899-12-30T02:25:01"/>
    <d v="1899-12-30T04:50:01"/>
    <d v="1899-12-30T05:42:25"/>
    <d v="1899-12-30T02:25:01"/>
    <d v="1899-12-30T02:51:13"/>
    <n v="2121"/>
    <x v="2"/>
    <x v="1"/>
    <x v="2"/>
    <x v="3"/>
    <n v="4"/>
  </r>
  <r>
    <n v="15"/>
    <d v="2003-04-29T00:00:00"/>
    <s v="Tuesday"/>
    <x v="2"/>
    <n v="2.4"/>
    <n v="0"/>
    <n v="25"/>
    <n v="28"/>
    <d v="1899-12-30T00:25:28"/>
    <d v="1899-12-30T00:10:37"/>
    <s v="R200301"/>
    <s v="N/A"/>
    <n v="5.6544502617801102"/>
    <n v="0"/>
    <m/>
    <m/>
    <d v="1899-12-30T04:38:01"/>
    <d v="1899-12-30T02:19:00"/>
    <d v="1899-12-30T04:38:01"/>
    <d v="1899-12-30T05:30:25"/>
    <d v="1899-12-30T02:19:00"/>
    <d v="1899-12-30T02:45:12"/>
    <n v="1871"/>
    <x v="2"/>
    <x v="1"/>
    <x v="2"/>
    <x v="4"/>
    <n v="3"/>
  </r>
  <r>
    <n v="16"/>
    <d v="2003-05-03T00:00:00"/>
    <s v="Saturday"/>
    <x v="2"/>
    <n v="7.2"/>
    <n v="1"/>
    <n v="26"/>
    <n v="27"/>
    <d v="1899-12-30T01:26:27"/>
    <d v="1899-12-30T00:12:00"/>
    <s v="R200301"/>
    <s v="N/A"/>
    <n v="4.9971081550028957"/>
    <n v="0"/>
    <m/>
    <m/>
    <d v="1899-12-30T05:14:35"/>
    <d v="1899-12-30T02:37:17"/>
    <d v="1899-12-30T05:14:35"/>
    <d v="1899-12-30T06:06:59"/>
    <d v="1899-12-30T02:37:17"/>
    <d v="1899-12-30T03:03:29"/>
    <n v="2473"/>
    <x v="2"/>
    <x v="2"/>
    <x v="3"/>
    <x v="4"/>
    <n v="3"/>
  </r>
  <r>
    <n v="17"/>
    <d v="2003-05-04T00:00:00"/>
    <s v="Sunday"/>
    <x v="1"/>
    <n v="10.44"/>
    <n v="0"/>
    <n v="45"/>
    <n v="23"/>
    <d v="1899-12-30T00:45:23"/>
    <d v="1899-12-30T00:04:21"/>
    <s v="unk"/>
    <s v="N/A"/>
    <n v="13.802423797282419"/>
    <n v="0"/>
    <m/>
    <m/>
    <d v="1899-12-30T08:06:52"/>
    <d v="1899-12-30T04:03:26"/>
    <d v="1899-12-30T01:53:54"/>
    <d v="1899-12-30T02:46:18"/>
    <d v="1899-12-30T00:56:57"/>
    <d v="1899-12-30T01:23:09"/>
    <n v="553"/>
    <x v="2"/>
    <x v="2"/>
    <x v="3"/>
    <x v="5"/>
    <n v="0"/>
  </r>
  <r>
    <n v="18"/>
    <d v="2003-05-06T00:00:00"/>
    <s v="Tuesday"/>
    <x v="2"/>
    <n v="3"/>
    <n v="0"/>
    <n v="33"/>
    <n v="39"/>
    <d v="1899-12-30T00:33:39"/>
    <d v="1899-12-30T00:11:13"/>
    <s v="R200301"/>
    <s v="N/A"/>
    <n v="5.349182763744432"/>
    <n v="0"/>
    <m/>
    <m/>
    <d v="1899-12-30T04:53:53"/>
    <d v="1899-12-30T02:26:56"/>
    <d v="1899-12-30T04:53:53"/>
    <d v="1899-12-30T05:46:17"/>
    <d v="1899-12-30T02:26:56"/>
    <d v="1899-12-30T02:53:08"/>
    <n v="2193"/>
    <x v="2"/>
    <x v="2"/>
    <x v="3"/>
    <x v="5"/>
    <n v="1"/>
  </r>
  <r>
    <n v="19"/>
    <d v="2003-05-08T00:00:00"/>
    <s v="Thursday"/>
    <x v="2"/>
    <n v="3"/>
    <n v="0"/>
    <n v="33"/>
    <n v="5"/>
    <d v="1899-12-30T00:33:05"/>
    <d v="1899-12-30T00:11:02"/>
    <s v="R200301"/>
    <s v="N/A"/>
    <n v="5.4408060453400537"/>
    <n v="0"/>
    <m/>
    <m/>
    <d v="1899-12-30T04:48:56"/>
    <d v="1899-12-30T02:24:28"/>
    <d v="1899-12-30T04:48:56"/>
    <d v="1899-12-30T05:41:20"/>
    <d v="1899-12-30T02:24:28"/>
    <d v="1899-12-30T02:50:40"/>
    <n v="2096"/>
    <x v="2"/>
    <x v="2"/>
    <x v="3"/>
    <x v="5"/>
    <n v="1"/>
  </r>
  <r>
    <n v="20"/>
    <d v="2003-05-10T00:00:00"/>
    <s v="Saturday"/>
    <x v="1"/>
    <n v="12"/>
    <n v="0"/>
    <n v="48"/>
    <n v="59"/>
    <d v="1899-12-30T00:48:59"/>
    <d v="1899-12-30T00:04:05"/>
    <s v="unk"/>
    <s v="N/A"/>
    <n v="14.698877169105147"/>
    <n v="0"/>
    <m/>
    <m/>
    <d v="1899-12-30T07:37:11"/>
    <d v="1899-12-30T03:48:35"/>
    <d v="1899-12-30T01:46:57"/>
    <d v="1899-12-30T02:39:21"/>
    <d v="1899-12-30T00:53:28"/>
    <d v="1899-12-30T01:19:40"/>
    <n v="480"/>
    <x v="2"/>
    <x v="2"/>
    <x v="3"/>
    <x v="5"/>
    <n v="1"/>
  </r>
  <r>
    <n v="21"/>
    <d v="2003-05-10T00:00:00"/>
    <s v="Saturday"/>
    <x v="2"/>
    <n v="3.1"/>
    <n v="0"/>
    <n v="29"/>
    <n v="57"/>
    <d v="1899-12-30T00:29:57"/>
    <d v="1899-12-30T00:09:40"/>
    <s v="R200301"/>
    <s v="N/A"/>
    <n v="6.2103505843071831"/>
    <n v="0"/>
    <m/>
    <m/>
    <d v="1899-12-30T04:13:08"/>
    <d v="1899-12-30T02:06:34"/>
    <d v="1899-12-30T04:13:08"/>
    <d v="1899-12-30T05:05:32"/>
    <d v="1899-12-30T02:06:34"/>
    <d v="1899-12-30T02:32:46"/>
    <n v="1144"/>
    <x v="2"/>
    <x v="2"/>
    <x v="3"/>
    <x v="5"/>
    <n v="0"/>
  </r>
  <r>
    <n v="22"/>
    <d v="2003-05-13T00:00:00"/>
    <s v="Tuesday"/>
    <x v="2"/>
    <n v="3"/>
    <n v="0"/>
    <n v="29"/>
    <n v="12"/>
    <d v="1899-12-30T00:29:12"/>
    <d v="1899-12-30T00:09:44"/>
    <s v="R200301"/>
    <s v="Treadmill"/>
    <n v="6.1643835616438407"/>
    <n v="0"/>
    <m/>
    <m/>
    <d v="1899-12-30T04:15:01"/>
    <d v="1899-12-30T02:07:30"/>
    <d v="1899-12-30T04:15:01"/>
    <d v="1899-12-30T05:07:25"/>
    <d v="1899-12-30T02:07:30"/>
    <d v="1899-12-30T02:33:42"/>
    <n v="1213"/>
    <x v="2"/>
    <x v="2"/>
    <x v="3"/>
    <x v="6"/>
    <n v="2"/>
  </r>
  <r>
    <n v="23"/>
    <d v="2003-05-15T00:00:00"/>
    <s v="Thursday"/>
    <x v="1"/>
    <n v="11"/>
    <n v="0"/>
    <n v="48"/>
    <n v="15"/>
    <d v="1899-12-30T00:48:15"/>
    <d v="1899-12-30T00:04:23"/>
    <s v="unk"/>
    <s v="N/A"/>
    <n v="13.678756476683947"/>
    <n v="0"/>
    <m/>
    <m/>
    <d v="1899-12-30T08:11:16"/>
    <d v="1899-12-30T04:05:38"/>
    <d v="1899-12-30T01:54:55"/>
    <d v="1899-12-30T02:47:19"/>
    <d v="1899-12-30T00:57:28"/>
    <d v="1899-12-30T01:23:40"/>
    <n v="560"/>
    <x v="2"/>
    <x v="2"/>
    <x v="3"/>
    <x v="6"/>
    <n v="1"/>
  </r>
  <r>
    <n v="24"/>
    <d v="2003-05-16T00:00:00"/>
    <s v="Friday"/>
    <x v="2"/>
    <n v="4"/>
    <n v="0"/>
    <n v="45"/>
    <n v="51"/>
    <d v="1899-12-30T00:45:51"/>
    <d v="1899-12-30T00:11:28"/>
    <s v="R200301"/>
    <s v="N/A"/>
    <n v="5.234460196292261"/>
    <n v="0"/>
    <m/>
    <m/>
    <d v="1899-12-30T05:00:19"/>
    <d v="1899-12-30T02:30:10"/>
    <d v="1899-12-30T05:00:19"/>
    <d v="1899-12-30T05:52:43"/>
    <d v="1899-12-30T02:30:10"/>
    <d v="1899-12-30T02:56:22"/>
    <n v="2296"/>
    <x v="2"/>
    <x v="2"/>
    <x v="3"/>
    <x v="6"/>
    <n v="0"/>
  </r>
  <r>
    <n v="25"/>
    <d v="2003-05-19T00:00:00"/>
    <s v="Monday"/>
    <x v="0"/>
    <n v="0.746"/>
    <n v="0"/>
    <n v="29"/>
    <n v="5"/>
    <d v="1899-12-30T00:29:05"/>
    <d v="1899-12-30T00:38:59"/>
    <s v="unk"/>
    <s v="N/A"/>
    <n v="1.5390257879656173"/>
    <n v="0"/>
    <m/>
    <m/>
    <d v="1899-12-30T01:33:34"/>
    <d v="1899-12-30T00:46:47"/>
    <d v="1899-12-30T17:01:26"/>
    <d v="1899-12-30T17:53:50"/>
    <d v="1899-12-30T08:30:43"/>
    <d v="1899-12-30T08:56:55"/>
    <n v="3027"/>
    <x v="2"/>
    <x v="2"/>
    <x v="3"/>
    <x v="7"/>
    <n v="2"/>
  </r>
  <r>
    <n v="26"/>
    <d v="2003-05-20T00:00:00"/>
    <s v="Tuesday"/>
    <x v="1"/>
    <n v="14.8"/>
    <n v="1"/>
    <n v="10"/>
    <n v="0"/>
    <d v="1899-12-30T01:10:00"/>
    <d v="1899-12-30T00:04:44"/>
    <s v="unk"/>
    <s v="N/A"/>
    <n v="12.685714285714297"/>
    <n v="0"/>
    <m/>
    <m/>
    <d v="1899-12-30T08:49:44"/>
    <d v="1899-12-30T04:24:52"/>
    <d v="1899-12-30T02:03:55"/>
    <d v="1899-12-30T02:56:19"/>
    <d v="1899-12-30T01:01:58"/>
    <d v="1899-12-30T01:28:10"/>
    <n v="640"/>
    <x v="2"/>
    <x v="2"/>
    <x v="3"/>
    <x v="7"/>
    <n v="0"/>
  </r>
  <r>
    <n v="27"/>
    <d v="2003-05-21T00:00:00"/>
    <s v="Wednesday"/>
    <x v="2"/>
    <n v="2.25"/>
    <n v="0"/>
    <n v="23"/>
    <n v="16"/>
    <d v="1899-12-30T00:23:16"/>
    <d v="1899-12-30T00:10:20"/>
    <s v="R200301"/>
    <s v="N/A"/>
    <n v="5.8022922636103189"/>
    <n v="0"/>
    <m/>
    <m/>
    <d v="1899-12-30T04:30:56"/>
    <d v="1899-12-30T02:15:28"/>
    <d v="1899-12-30T04:30:56"/>
    <d v="1899-12-30T05:23:20"/>
    <d v="1899-12-30T02:15:28"/>
    <d v="1899-12-30T02:41:40"/>
    <n v="1687"/>
    <x v="2"/>
    <x v="2"/>
    <x v="3"/>
    <x v="7"/>
    <n v="0"/>
  </r>
  <r>
    <n v="28"/>
    <d v="2003-05-23T00:00:00"/>
    <s v="Friday"/>
    <x v="2"/>
    <n v="3.1"/>
    <n v="0"/>
    <n v="29"/>
    <n v="50"/>
    <d v="1899-12-30T00:29:50"/>
    <d v="1899-12-30T00:09:37"/>
    <s v="unk"/>
    <s v="N/A"/>
    <n v="6.2346368715083864"/>
    <n v="0"/>
    <m/>
    <m/>
    <d v="1899-12-30T04:12:08"/>
    <d v="1899-12-30T02:06:04"/>
    <d v="1899-12-30T04:12:08"/>
    <d v="1899-12-30T05:04:32"/>
    <d v="1899-12-30T02:06:04"/>
    <d v="1899-12-30T02:32:16"/>
    <n v="1124"/>
    <x v="2"/>
    <x v="2"/>
    <x v="3"/>
    <x v="7"/>
    <n v="1"/>
  </r>
  <r>
    <n v="29"/>
    <d v="2003-05-25T00:00:00"/>
    <s v="Sunday"/>
    <x v="1"/>
    <n v="13.5"/>
    <n v="0"/>
    <n v="54"/>
    <n v="1"/>
    <d v="1899-12-30T00:54:01"/>
    <d v="1899-12-30T00:04:00"/>
    <s v="unk"/>
    <s v="N/A"/>
    <n v="14.995371798827534"/>
    <n v="0"/>
    <m/>
    <m/>
    <d v="1899-12-30T07:28:08"/>
    <d v="1899-12-30T03:44:04"/>
    <d v="1899-12-30T01:44:50"/>
    <d v="1899-12-30T02:37:14"/>
    <d v="1899-12-30T00:52:25"/>
    <d v="1899-12-30T01:18:37"/>
    <n v="450"/>
    <x v="2"/>
    <x v="2"/>
    <x v="3"/>
    <x v="8"/>
    <n v="1"/>
  </r>
  <r>
    <n v="30"/>
    <d v="2003-05-25T00:00:00"/>
    <s v="Sunday"/>
    <x v="2"/>
    <n v="3.1"/>
    <n v="0"/>
    <n v="32"/>
    <n v="24"/>
    <d v="1899-12-30T00:32:24"/>
    <d v="1899-12-30T00:10:27"/>
    <s v="R200301"/>
    <s v="N/A"/>
    <n v="5.7407407407407467"/>
    <n v="0"/>
    <m/>
    <s v="9.45.39, 11.23.87, 11.14.95"/>
    <d v="1899-12-30T04:33:50"/>
    <d v="1899-12-30T02:16:55"/>
    <d v="1899-12-30T04:33:50"/>
    <d v="1899-12-30T05:26:14"/>
    <d v="1899-12-30T02:16:55"/>
    <d v="1899-12-30T02:43:07"/>
    <n v="1767"/>
    <x v="2"/>
    <x v="2"/>
    <x v="3"/>
    <x v="8"/>
    <n v="0"/>
  </r>
  <r>
    <n v="31"/>
    <d v="2003-05-27T00:00:00"/>
    <s v="Tuesday"/>
    <x v="2"/>
    <n v="3.1"/>
    <n v="0"/>
    <n v="31"/>
    <n v="14"/>
    <d v="1899-12-30T00:31:14"/>
    <d v="1899-12-30T00:10:05"/>
    <s v="R200301"/>
    <s v="N/A"/>
    <n v="5.9551760939167604"/>
    <n v="0"/>
    <m/>
    <s v="9.00.06, 10.32.00, 11.41.45"/>
    <d v="1899-12-30T04:23:58"/>
    <d v="1899-12-30T02:11:59"/>
    <d v="1899-12-30T04:23:58"/>
    <d v="1899-12-30T05:16:22"/>
    <d v="1899-12-30T02:11:59"/>
    <d v="1899-12-30T02:38:11"/>
    <n v="1498"/>
    <x v="2"/>
    <x v="2"/>
    <x v="3"/>
    <x v="8"/>
    <n v="1"/>
  </r>
  <r>
    <n v="32"/>
    <d v="2003-05-29T00:00:00"/>
    <s v="Thursday"/>
    <x v="2"/>
    <n v="4"/>
    <n v="0"/>
    <n v="43"/>
    <n v="13"/>
    <d v="1899-12-30T00:43:13"/>
    <d v="1899-12-30T00:10:48"/>
    <s v="R200301"/>
    <s v="Cranbury Park - Road"/>
    <n v="5.553413035094489"/>
    <n v="0"/>
    <m/>
    <s v="Cranbury Park - Road"/>
    <d v="1899-12-30T04:43:04"/>
    <d v="1899-12-30T02:21:32"/>
    <d v="1899-12-30T04:43:04"/>
    <d v="1899-12-30T05:35:28"/>
    <d v="1899-12-30T02:21:32"/>
    <d v="1899-12-30T02:47:44"/>
    <n v="1979"/>
    <x v="2"/>
    <x v="2"/>
    <x v="3"/>
    <x v="8"/>
    <n v="1"/>
  </r>
  <r>
    <n v="33"/>
    <d v="2003-05-31T00:00:00"/>
    <s v="Saturday"/>
    <x v="1"/>
    <n v="9.1"/>
    <n v="0"/>
    <n v="36"/>
    <n v="20"/>
    <d v="1899-12-30T00:36:20"/>
    <d v="1899-12-30T00:04:00"/>
    <s v="unk"/>
    <s v="N/A"/>
    <n v="15.027522935779826"/>
    <n v="0"/>
    <m/>
    <m/>
    <d v="1899-12-30T07:27:11"/>
    <d v="1899-12-30T03:43:35"/>
    <d v="1899-12-30T01:44:36"/>
    <d v="1899-12-30T02:37:01"/>
    <d v="1899-12-30T00:52:18"/>
    <d v="1899-12-30T01:18:30"/>
    <n v="432"/>
    <x v="2"/>
    <x v="2"/>
    <x v="3"/>
    <x v="8"/>
    <n v="1"/>
  </r>
  <r>
    <n v="34"/>
    <d v="2003-05-31T00:00:00"/>
    <s v="Saturday"/>
    <x v="2"/>
    <n v="2.7"/>
    <n v="0"/>
    <n v="30"/>
    <n v="23"/>
    <d v="1899-12-30T00:30:23"/>
    <d v="1899-12-30T00:11:15"/>
    <s v="R200301"/>
    <s v="N/A"/>
    <n v="5.3318705430608935"/>
    <n v="0"/>
    <m/>
    <m/>
    <d v="1899-12-30T04:54:50"/>
    <d v="1899-12-30T02:27:25"/>
    <d v="1899-12-30T04:54:50"/>
    <d v="1899-12-30T05:47:14"/>
    <d v="1899-12-30T02:27:25"/>
    <d v="1899-12-30T02:53:37"/>
    <n v="2206"/>
    <x v="2"/>
    <x v="2"/>
    <x v="3"/>
    <x v="8"/>
    <n v="0"/>
  </r>
  <r>
    <n v="35"/>
    <d v="2003-06-02T00:00:00"/>
    <s v="Monday"/>
    <x v="2"/>
    <n v="2.1"/>
    <n v="0"/>
    <n v="21"/>
    <n v="25"/>
    <d v="1899-12-30T00:21:25"/>
    <d v="1899-12-30T00:10:12"/>
    <s v="R200301"/>
    <s v="N/A"/>
    <n v="5.8832684824902772"/>
    <n v="0"/>
    <m/>
    <m/>
    <d v="1899-12-30T04:27:12"/>
    <d v="1899-12-30T02:13:36"/>
    <d v="1899-12-30T04:27:12"/>
    <d v="1899-12-30T05:19:36"/>
    <d v="1899-12-30T02:13:36"/>
    <d v="1899-12-30T02:39:48"/>
    <n v="1575"/>
    <x v="2"/>
    <x v="3"/>
    <x v="4"/>
    <x v="9"/>
    <n v="1"/>
  </r>
  <r>
    <n v="36"/>
    <d v="2003-06-03T00:00:00"/>
    <s v="Tuesday"/>
    <x v="2"/>
    <n v="2.8"/>
    <n v="0"/>
    <n v="28"/>
    <n v="34"/>
    <d v="1899-12-30T00:28:34"/>
    <d v="1899-12-30T00:10:12"/>
    <s v="R200301"/>
    <s v="N/A"/>
    <n v="5.8809801633605643"/>
    <n v="0"/>
    <m/>
    <m/>
    <d v="1899-12-30T04:27:18"/>
    <d v="1899-12-30T02:13:39"/>
    <d v="1899-12-30T04:27:18"/>
    <d v="1899-12-30T05:19:42"/>
    <d v="1899-12-30T02:13:39"/>
    <d v="1899-12-30T02:39:51"/>
    <n v="1582"/>
    <x v="2"/>
    <x v="3"/>
    <x v="4"/>
    <x v="9"/>
    <n v="0"/>
  </r>
  <r>
    <n v="37"/>
    <d v="2003-06-05T00:00:00"/>
    <s v="Thursday"/>
    <x v="2"/>
    <n v="4"/>
    <n v="0"/>
    <n v="47"/>
    <n v="21"/>
    <d v="1899-12-30T00:47:21"/>
    <d v="1899-12-30T00:11:50"/>
    <s v="R200301"/>
    <s v="N/A"/>
    <n v="5.0686378035902893"/>
    <n v="0"/>
    <m/>
    <m/>
    <d v="1899-12-30T05:10:09"/>
    <d v="1899-12-30T02:35:04"/>
    <d v="1899-12-30T05:10:09"/>
    <d v="1899-12-30T06:02:33"/>
    <d v="1899-12-30T02:35:04"/>
    <d v="1899-12-30T03:01:16"/>
    <n v="2417"/>
    <x v="2"/>
    <x v="3"/>
    <x v="4"/>
    <x v="9"/>
    <n v="1"/>
  </r>
  <r>
    <n v="38"/>
    <d v="2003-06-06T00:00:00"/>
    <s v="Friday"/>
    <x v="1"/>
    <n v="10.6"/>
    <n v="0"/>
    <n v="42"/>
    <n v="21"/>
    <d v="1899-12-30T00:42:21"/>
    <d v="1899-12-30T00:04:00"/>
    <s v="unk"/>
    <s v="Griskus Sprint"/>
    <n v="15.01770956316412"/>
    <n v="0"/>
    <m/>
    <m/>
    <d v="1899-12-30T07:27:28"/>
    <d v="1899-12-30T03:43:44"/>
    <d v="1899-12-30T01:44:41"/>
    <d v="1899-12-30T02:37:05"/>
    <d v="1899-12-30T00:52:20"/>
    <d v="1899-12-30T01:18:32"/>
    <n v="433"/>
    <x v="2"/>
    <x v="3"/>
    <x v="4"/>
    <x v="9"/>
    <n v="0"/>
  </r>
  <r>
    <n v="39"/>
    <d v="2003-06-07T00:00:00"/>
    <s v="Sunday"/>
    <x v="2"/>
    <n v="2.2000000000000002"/>
    <n v="0"/>
    <n v="22"/>
    <n v="50"/>
    <d v="1899-12-30T00:22:50"/>
    <d v="1899-12-30T00:10:23"/>
    <s v="R200303"/>
    <s v="N/A"/>
    <n v="5.7810218978102244"/>
    <n v="0"/>
    <m/>
    <m/>
    <d v="1899-12-30T04:31:55"/>
    <d v="1899-12-30T02:15:58"/>
    <d v="1899-12-30T04:31:55"/>
    <d v="1899-12-30T05:24:19"/>
    <d v="1899-12-30T02:15:58"/>
    <d v="1899-12-30T02:42:10"/>
    <n v="1720"/>
    <x v="2"/>
    <x v="3"/>
    <x v="4"/>
    <x v="9"/>
    <n v="0"/>
  </r>
  <r>
    <n v="40"/>
    <d v="2003-06-08T00:00:00"/>
    <s v="Sunday"/>
    <x v="2"/>
    <n v="7"/>
    <n v="1"/>
    <n v="15"/>
    <n v="1"/>
    <d v="1899-12-30T01:15:01"/>
    <d v="1899-12-30T00:10:43"/>
    <s v="R200303"/>
    <s v="Litchfield RR"/>
    <n v="5.5987558320373294"/>
    <n v="0"/>
    <m/>
    <m/>
    <d v="1899-12-30T04:40:47"/>
    <d v="1899-12-30T02:20:23"/>
    <d v="1899-12-30T04:40:47"/>
    <d v="1899-12-30T05:33:11"/>
    <d v="1899-12-30T02:20:23"/>
    <d v="1899-12-30T02:46:35"/>
    <n v="1927"/>
    <x v="2"/>
    <x v="3"/>
    <x v="4"/>
    <x v="10"/>
    <n v="0"/>
  </r>
  <r>
    <n v="41"/>
    <d v="2003-06-10T00:00:00"/>
    <s v="Tuesday"/>
    <x v="0"/>
    <n v="0.25"/>
    <n v="0"/>
    <n v="8"/>
    <n v="52"/>
    <d v="1899-12-30T00:08:52"/>
    <d v="1899-12-30T00:35:28"/>
    <s v="unk"/>
    <s v="CATS Sprint Tri"/>
    <n v="1.691729323308272"/>
    <n v="0"/>
    <m/>
    <m/>
    <d v="1899-12-30T01:25:07"/>
    <d v="1899-12-30T00:42:34"/>
    <d v="1899-12-30T15:29:14"/>
    <d v="1899-12-30T16:21:38"/>
    <d v="1899-12-30T07:44:37"/>
    <d v="1899-12-30T08:10:49"/>
    <n v="2929"/>
    <x v="2"/>
    <x v="3"/>
    <x v="4"/>
    <x v="10"/>
    <n v="1"/>
  </r>
  <r>
    <n v="42"/>
    <d v="2003-06-10T00:00:00"/>
    <s v="Tuesday"/>
    <x v="1"/>
    <n v="7"/>
    <n v="0"/>
    <n v="28"/>
    <n v="40"/>
    <d v="1899-12-30T00:28:40"/>
    <d v="1899-12-30T00:04:06"/>
    <s v="unk"/>
    <s v="CATS Sprint Tri"/>
    <n v="14.651162790697686"/>
    <n v="0"/>
    <m/>
    <m/>
    <d v="1899-12-30T07:38:40"/>
    <d v="1899-12-30T03:49:20"/>
    <d v="1899-12-30T01:47:18"/>
    <d v="1899-12-30T02:39:42"/>
    <d v="1899-12-30T00:53:39"/>
    <d v="1899-12-30T01:19:51"/>
    <n v="485"/>
    <x v="2"/>
    <x v="3"/>
    <x v="4"/>
    <x v="10"/>
    <n v="0"/>
  </r>
  <r>
    <n v="43"/>
    <d v="2003-06-10T00:00:00"/>
    <s v="Tuesday"/>
    <x v="2"/>
    <n v="3.1"/>
    <n v="0"/>
    <n v="36"/>
    <n v="50"/>
    <d v="1899-12-30T00:36:50"/>
    <d v="1899-12-30T00:11:53"/>
    <s v="R200303"/>
    <s v="CATS Sprint Tri"/>
    <n v="5.049773755656112"/>
    <n v="0"/>
    <m/>
    <m/>
    <d v="1899-12-30T05:11:18"/>
    <d v="1899-12-30T02:35:39"/>
    <d v="1899-12-30T05:11:18"/>
    <d v="1899-12-30T06:03:42"/>
    <d v="1899-12-30T02:35:39"/>
    <d v="1899-12-30T03:01:51"/>
    <n v="2429"/>
    <x v="2"/>
    <x v="3"/>
    <x v="4"/>
    <x v="10"/>
    <n v="0"/>
  </r>
  <r>
    <n v="44"/>
    <d v="2003-06-12T00:00:00"/>
    <s v="Thursday"/>
    <x v="2"/>
    <n v="4"/>
    <n v="0"/>
    <n v="45"/>
    <n v="45"/>
    <d v="1899-12-30T00:45:45"/>
    <d v="1899-12-30T00:11:26"/>
    <s v="R200303"/>
    <s v="N/A"/>
    <n v="5.2459016393442663"/>
    <n v="0"/>
    <m/>
    <m/>
    <d v="1899-12-30T04:59:40"/>
    <d v="1899-12-30T02:29:50"/>
    <d v="1899-12-30T04:59:40"/>
    <d v="1899-12-30T05:52:04"/>
    <d v="1899-12-30T02:29:50"/>
    <d v="1899-12-30T02:56:02"/>
    <n v="2285"/>
    <x v="2"/>
    <x v="3"/>
    <x v="4"/>
    <x v="10"/>
    <n v="1"/>
  </r>
  <r>
    <n v="45"/>
    <d v="2003-06-15T00:00:00"/>
    <s v="Sunday"/>
    <x v="0"/>
    <n v="0.375"/>
    <n v="0"/>
    <n v="15"/>
    <n v="53"/>
    <d v="1899-12-30T00:15:53"/>
    <d v="1899-12-30T00:42:21"/>
    <s v="unk"/>
    <s v="Waramaug Prep"/>
    <n v="1.4165792235047232"/>
    <n v="0"/>
    <m/>
    <m/>
    <d v="1899-12-30T01:41:39"/>
    <d v="1899-12-30T00:50:50"/>
    <d v="1899-12-30T18:29:43"/>
    <d v="1899-12-30T19:22:07"/>
    <d v="1899-12-30T09:14:51"/>
    <d v="1899-12-30T09:41:03"/>
    <n v="3104"/>
    <x v="2"/>
    <x v="3"/>
    <x v="4"/>
    <x v="11"/>
    <n v="2"/>
  </r>
  <r>
    <n v="46"/>
    <d v="2003-06-15T00:00:00"/>
    <s v="Sunday"/>
    <x v="1"/>
    <n v="9.5"/>
    <n v="0"/>
    <n v="33"/>
    <n v="2"/>
    <d v="1899-12-30T00:33:02"/>
    <d v="1899-12-30T00:03:29"/>
    <s v="unk"/>
    <s v="Waramaug Prep"/>
    <n v="17.255297679112022"/>
    <n v="0"/>
    <m/>
    <m/>
    <d v="1899-12-30T06:29:27"/>
    <d v="1899-12-30T03:14:43"/>
    <d v="1899-12-30T01:31:06"/>
    <d v="1899-12-30T02:23:30"/>
    <d v="1899-12-30T00:45:33"/>
    <d v="1899-12-30T01:11:45"/>
    <n v="258"/>
    <x v="2"/>
    <x v="3"/>
    <x v="4"/>
    <x v="11"/>
    <n v="0"/>
  </r>
  <r>
    <n v="47"/>
    <d v="2003-06-15T00:00:00"/>
    <s v="Sunday"/>
    <x v="2"/>
    <n v="3.1"/>
    <n v="0"/>
    <n v="33"/>
    <n v="20"/>
    <d v="1899-12-30T00:33:20"/>
    <d v="1899-12-30T00:10:45"/>
    <s v="R200303"/>
    <s v="Waramaug Prep"/>
    <n v="5.5800000000000036"/>
    <n v="0"/>
    <m/>
    <m/>
    <d v="1899-12-30T04:41:43"/>
    <d v="1899-12-30T02:20:52"/>
    <d v="1899-12-30T04:41:43"/>
    <d v="1899-12-30T05:34:07"/>
    <d v="1899-12-30T02:20:52"/>
    <d v="1899-12-30T02:47:04"/>
    <n v="1945"/>
    <x v="2"/>
    <x v="3"/>
    <x v="4"/>
    <x v="11"/>
    <n v="0"/>
  </r>
  <r>
    <n v="48"/>
    <d v="2003-06-18T00:00:00"/>
    <s v="Wednesday"/>
    <x v="0"/>
    <n v="0.5"/>
    <n v="0"/>
    <n v="19"/>
    <n v="39"/>
    <d v="1899-12-30T00:19:39"/>
    <d v="1899-12-30T00:39:18"/>
    <s v="unk"/>
    <s v="Lake Waramaug Tri"/>
    <n v="1.5267175572519098"/>
    <n v="0"/>
    <m/>
    <m/>
    <d v="1899-12-30T01:34:19"/>
    <d v="1899-12-30T00:47:10"/>
    <d v="1899-12-30T17:09:40"/>
    <d v="1899-12-30T18:02:04"/>
    <d v="1899-12-30T08:34:50"/>
    <d v="1899-12-30T09:01:02"/>
    <n v="3035"/>
    <x v="2"/>
    <x v="3"/>
    <x v="4"/>
    <x v="11"/>
    <n v="2"/>
  </r>
  <r>
    <n v="49"/>
    <d v="2003-06-18T00:00:00"/>
    <s v="Wednesday"/>
    <x v="1"/>
    <n v="9.3000000000000007"/>
    <n v="0"/>
    <n v="33"/>
    <n v="41"/>
    <d v="1899-12-30T00:33:41"/>
    <d v="1899-12-30T00:03:37"/>
    <s v="unk"/>
    <s v="Lake Waramaug Tri"/>
    <n v="16.566056407718964"/>
    <n v="0"/>
    <m/>
    <m/>
    <d v="1899-12-30T06:45:39"/>
    <d v="1899-12-30T03:22:49"/>
    <d v="1899-12-30T01:34:54"/>
    <d v="1899-12-30T02:27:18"/>
    <d v="1899-12-30T00:47:27"/>
    <d v="1899-12-30T01:13:39"/>
    <n v="305"/>
    <x v="2"/>
    <x v="3"/>
    <x v="4"/>
    <x v="11"/>
    <n v="0"/>
  </r>
  <r>
    <n v="50"/>
    <d v="2003-06-18T00:00:00"/>
    <s v="Wednesday"/>
    <x v="2"/>
    <n v="3.1"/>
    <n v="0"/>
    <n v="36"/>
    <n v="49"/>
    <d v="1899-12-30T00:36:49"/>
    <d v="1899-12-30T00:11:53"/>
    <s v="R200303"/>
    <s v="Lake Waramaug Tri"/>
    <n v="5.0520597555454989"/>
    <n v="0"/>
    <m/>
    <m/>
    <d v="1899-12-30T05:11:10"/>
    <d v="1899-12-30T02:35:35"/>
    <d v="1899-12-30T05:11:10"/>
    <d v="1899-12-30T06:03:34"/>
    <d v="1899-12-30T02:35:35"/>
    <d v="1899-12-30T03:01:47"/>
    <n v="2427"/>
    <x v="2"/>
    <x v="3"/>
    <x v="4"/>
    <x v="11"/>
    <n v="0"/>
  </r>
  <r>
    <n v="51"/>
    <d v="2003-07-06T00:00:00"/>
    <s v="Sunday"/>
    <x v="0"/>
    <n v="0.5"/>
    <n v="0"/>
    <n v="22"/>
    <n v="9"/>
    <d v="1899-12-30T00:22:09"/>
    <d v="1899-12-30T00:44:18"/>
    <s v="unk"/>
    <s v="N/A"/>
    <n v="1.3544018058690757"/>
    <n v="0"/>
    <m/>
    <m/>
    <d v="1899-12-30T01:46:19"/>
    <d v="1899-12-30T00:53:10"/>
    <d v="1899-12-30T19:20:40"/>
    <d v="1899-12-30T20:13:04"/>
    <d v="1899-12-30T09:40:20"/>
    <d v="1899-12-30T10:06:32"/>
    <n v="3114"/>
    <x v="2"/>
    <x v="0"/>
    <x v="5"/>
    <x v="0"/>
    <n v="17"/>
  </r>
  <r>
    <n v="52"/>
    <d v="2003-07-06T00:00:00"/>
    <s v="Sunday"/>
    <x v="1"/>
    <n v="10.5"/>
    <n v="0"/>
    <n v="40"/>
    <n v="43"/>
    <d v="1899-12-30T00:40:43"/>
    <d v="1899-12-30T00:03:53"/>
    <s v="unk"/>
    <s v="N/A"/>
    <n v="15.472779369627519"/>
    <n v="0"/>
    <m/>
    <m/>
    <d v="1899-12-30T07:14:19"/>
    <d v="1899-12-30T03:37:09"/>
    <d v="1899-12-30T01:41:36"/>
    <d v="1899-12-30T02:34:00"/>
    <d v="1899-12-30T00:50:48"/>
    <d v="1899-12-30T01:17:00"/>
    <n v="391"/>
    <x v="2"/>
    <x v="0"/>
    <x v="5"/>
    <x v="0"/>
    <n v="0"/>
  </r>
  <r>
    <n v="53"/>
    <d v="2003-07-06T00:00:00"/>
    <s v="Sunday"/>
    <x v="2"/>
    <n v="3.1"/>
    <n v="0"/>
    <n v="31"/>
    <n v="41"/>
    <d v="1899-12-30T00:31:41"/>
    <d v="1899-12-30T00:10:13"/>
    <s v="R200303"/>
    <s v="N/A"/>
    <n v="5.8705944239873782"/>
    <n v="0"/>
    <m/>
    <m/>
    <d v="1899-12-30T04:27:47"/>
    <d v="1899-12-30T02:13:53"/>
    <d v="1899-12-30T04:27:47"/>
    <d v="1899-12-30T05:20:11"/>
    <d v="1899-12-30T02:13:53"/>
    <d v="1899-12-30T02:40:05"/>
    <n v="1599"/>
    <x v="2"/>
    <x v="0"/>
    <x v="5"/>
    <x v="0"/>
    <n v="0"/>
  </r>
  <r>
    <n v="54"/>
    <d v="2003-07-09T00:00:00"/>
    <s v="Wednesday"/>
    <x v="0"/>
    <n v="0.5"/>
    <n v="0"/>
    <n v="19"/>
    <n v="15"/>
    <d v="1899-12-30T00:19:15"/>
    <d v="1899-12-30T00:38:30"/>
    <s v="unk"/>
    <s v="Griskus Sprint"/>
    <n v="1.5584415584415596"/>
    <n v="0"/>
    <m/>
    <m/>
    <d v="1899-12-30T01:32:24"/>
    <d v="1899-12-30T00:46:12"/>
    <d v="1899-12-30T16:48:42"/>
    <d v="1899-12-30T17:41:06"/>
    <d v="1899-12-30T08:24:21"/>
    <d v="1899-12-30T08:50:33"/>
    <n v="3011"/>
    <x v="2"/>
    <x v="0"/>
    <x v="5"/>
    <x v="0"/>
    <n v="2"/>
  </r>
  <r>
    <n v="55"/>
    <d v="2003-07-09T00:00:00"/>
    <s v="Wednesday"/>
    <x v="1"/>
    <n v="11"/>
    <n v="0"/>
    <n v="38"/>
    <n v="19"/>
    <d v="1899-12-30T00:38:19"/>
    <d v="1899-12-30T00:03:29"/>
    <s v="unk"/>
    <s v="Griskus Sprint"/>
    <n v="17.224880382775133"/>
    <n v="0"/>
    <m/>
    <m/>
    <d v="1899-12-30T06:30:08"/>
    <d v="1899-12-30T03:15:04"/>
    <d v="1899-12-30T01:31:16"/>
    <d v="1899-12-30T02:23:40"/>
    <d v="1899-12-30T00:45:38"/>
    <d v="1899-12-30T01:11:50"/>
    <n v="263"/>
    <x v="2"/>
    <x v="0"/>
    <x v="5"/>
    <x v="0"/>
    <n v="0"/>
  </r>
  <r>
    <n v="56"/>
    <d v="2003-07-09T00:00:00"/>
    <s v="Wednesday"/>
    <x v="2"/>
    <n v="3.1"/>
    <n v="0"/>
    <n v="32"/>
    <n v="13"/>
    <d v="1899-12-30T00:32:13"/>
    <d v="1899-12-30T00:10:24"/>
    <s v="R200303"/>
    <s v="Griskus Sprint"/>
    <n v="5.7734092084842255"/>
    <n v="0"/>
    <m/>
    <m/>
    <d v="1899-12-30T04:32:17"/>
    <d v="1899-12-30T02:16:08"/>
    <d v="1899-12-30T04:32:17"/>
    <d v="1899-12-30T05:24:41"/>
    <d v="1899-12-30T02:16:08"/>
    <d v="1899-12-30T02:42:20"/>
    <n v="1731"/>
    <x v="2"/>
    <x v="0"/>
    <x v="5"/>
    <x v="0"/>
    <n v="0"/>
  </r>
  <r>
    <n v="57"/>
    <d v="2003-07-09T00:00:00"/>
    <d v="2003-07-09T00:00:00"/>
    <x v="3"/>
    <n v="1"/>
    <n v="0"/>
    <n v="2"/>
    <n v="36"/>
    <d v="1899-12-30T00:02:36"/>
    <d v="1899-12-30T00:02:36"/>
    <s v="unk"/>
    <s v="Griskus Sprint"/>
    <n v="23.076923076923094"/>
    <n v="0"/>
    <m/>
    <m/>
    <d v="1899-12-30T00:00:00"/>
    <d v="1899-12-30T00:00:00"/>
    <d v="1899-12-30T01:08:07"/>
    <d v="1899-12-30T02:00:31"/>
    <d v="1899-12-30T00:34:04"/>
    <d v="1899-12-30T01:00:16"/>
    <n v="54"/>
    <x v="2"/>
    <x v="0"/>
    <x v="5"/>
    <x v="0"/>
    <n v="0"/>
  </r>
  <r>
    <n v="58"/>
    <d v="2003-07-13T00:00:00"/>
    <s v="Sunday"/>
    <x v="2"/>
    <n v="2"/>
    <n v="0"/>
    <n v="19"/>
    <n v="23"/>
    <d v="1899-12-30T00:19:23"/>
    <d v="1899-12-30T00:09:41"/>
    <s v="R200304"/>
    <s v="N/A"/>
    <n v="6.1908856405846997"/>
    <n v="0"/>
    <m/>
    <m/>
    <d v="1899-12-30T04:13:55"/>
    <d v="1899-12-30T02:06:58"/>
    <d v="1899-12-30T04:13:55"/>
    <d v="1899-12-30T05:06:19"/>
    <d v="1899-12-30T02:06:58"/>
    <d v="1899-12-30T02:33:10"/>
    <n v="1179"/>
    <x v="2"/>
    <x v="0"/>
    <x v="5"/>
    <x v="12"/>
    <n v="3"/>
  </r>
  <r>
    <n v="59"/>
    <d v="2003-07-15T00:00:00"/>
    <s v="Tuesday"/>
    <x v="0"/>
    <n v="0.25"/>
    <n v="0"/>
    <n v="9"/>
    <n v="5"/>
    <d v="1899-12-30T00:09:05"/>
    <d v="1899-12-30T00:36:20"/>
    <s v="unk"/>
    <s v="N/A"/>
    <n v="1.651376146788992"/>
    <n v="0"/>
    <m/>
    <m/>
    <d v="1899-12-30T01:27:12"/>
    <d v="1899-12-30T00:43:36"/>
    <d v="1899-12-30T15:51:56"/>
    <d v="1899-12-30T16:44:20"/>
    <d v="1899-12-30T07:55:58"/>
    <d v="1899-12-30T08:22:10"/>
    <n v="2958"/>
    <x v="2"/>
    <x v="0"/>
    <x v="5"/>
    <x v="12"/>
    <n v="1"/>
  </r>
  <r>
    <n v="60"/>
    <d v="2003-07-15T00:00:00"/>
    <s v="Tuesday"/>
    <x v="1"/>
    <n v="7"/>
    <n v="0"/>
    <n v="31"/>
    <n v="2"/>
    <d v="1899-12-30T00:31:02"/>
    <d v="1899-12-30T00:04:26"/>
    <s v="unk"/>
    <s v="N/A"/>
    <n v="13.533834586466174"/>
    <n v="0"/>
    <m/>
    <m/>
    <d v="1899-12-30T08:16:32"/>
    <d v="1899-12-30T04:08:16"/>
    <d v="1899-12-30T01:56:09"/>
    <d v="1899-12-30T02:48:33"/>
    <d v="1899-12-30T00:58:05"/>
    <d v="1899-12-30T01:24:17"/>
    <n v="573"/>
    <x v="2"/>
    <x v="0"/>
    <x v="5"/>
    <x v="12"/>
    <n v="0"/>
  </r>
  <r>
    <n v="61"/>
    <d v="2003-07-15T00:00:00"/>
    <s v="Tuesday"/>
    <x v="2"/>
    <n v="3.1"/>
    <n v="0"/>
    <n v="34"/>
    <n v="59"/>
    <d v="1899-12-30T00:34:59"/>
    <d v="1899-12-30T00:11:17"/>
    <s v="R200304"/>
    <s v="N/A"/>
    <n v="5.3168175321581748"/>
    <n v="0"/>
    <m/>
    <m/>
    <d v="1899-12-30T04:55:40"/>
    <d v="1899-12-30T02:27:50"/>
    <d v="1899-12-30T04:55:40"/>
    <d v="1899-12-30T05:48:04"/>
    <d v="1899-12-30T02:27:50"/>
    <d v="1899-12-30T02:54:02"/>
    <n v="2222"/>
    <x v="2"/>
    <x v="0"/>
    <x v="5"/>
    <x v="12"/>
    <n v="0"/>
  </r>
  <r>
    <n v="62"/>
    <d v="2003-07-18T00:00:00"/>
    <s v="Friday"/>
    <x v="1"/>
    <n v="10.6"/>
    <n v="0"/>
    <n v="40"/>
    <n v="50"/>
    <d v="1899-12-30T00:40:50"/>
    <d v="1899-12-30T00:03:51"/>
    <s v="unk"/>
    <s v="N/A"/>
    <n v="15.575510204081644"/>
    <n v="0"/>
    <m/>
    <m/>
    <d v="1899-12-30T07:11:27"/>
    <d v="1899-12-30T03:35:43"/>
    <d v="1899-12-30T01:40:56"/>
    <d v="1899-12-30T02:33:20"/>
    <d v="1899-12-30T00:50:28"/>
    <d v="1899-12-30T01:16:40"/>
    <n v="380"/>
    <x v="2"/>
    <x v="0"/>
    <x v="5"/>
    <x v="12"/>
    <n v="2"/>
  </r>
  <r>
    <n v="63"/>
    <d v="2003-07-20T00:00:00"/>
    <s v="Sunday"/>
    <x v="2"/>
    <n v="2.25"/>
    <n v="0"/>
    <n v="25"/>
    <n v="0"/>
    <d v="1899-12-30T00:25:00"/>
    <d v="1899-12-30T00:11:07"/>
    <s v="R200304"/>
    <s v="N/A"/>
    <n v="5.4000000000000039"/>
    <n v="0"/>
    <m/>
    <m/>
    <d v="1899-12-30T04:51:07"/>
    <d v="1899-12-30T02:25:33"/>
    <d v="1899-12-30T04:51:07"/>
    <d v="1899-12-30T05:43:31"/>
    <d v="1899-12-30T02:25:33"/>
    <d v="1899-12-30T02:51:45"/>
    <n v="2143"/>
    <x v="2"/>
    <x v="0"/>
    <x v="5"/>
    <x v="13"/>
    <n v="1"/>
  </r>
  <r>
    <n v="64"/>
    <d v="2003-07-21T00:00:00"/>
    <s v="Monday"/>
    <x v="2"/>
    <n v="3"/>
    <n v="0"/>
    <n v="28"/>
    <n v="45"/>
    <d v="1899-12-30T00:28:45"/>
    <d v="1899-12-30T00:09:35"/>
    <s v="R200304"/>
    <s v="Treadmill"/>
    <n v="6.2608695652173951"/>
    <n v="0"/>
    <m/>
    <m/>
    <d v="1899-12-30T04:11:05"/>
    <d v="1899-12-30T02:05:33"/>
    <d v="1899-12-30T04:11:05"/>
    <d v="1899-12-30T05:03:29"/>
    <d v="1899-12-30T02:05:33"/>
    <d v="1899-12-30T02:31:45"/>
    <n v="1097"/>
    <x v="2"/>
    <x v="0"/>
    <x v="5"/>
    <x v="13"/>
    <n v="0"/>
  </r>
  <r>
    <n v="65"/>
    <d v="2003-07-22T00:00:00"/>
    <s v="Tues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d v="1899-12-30T01:40:46"/>
    <d v="1899-12-30T02:33:10"/>
    <d v="1899-12-30T00:50:23"/>
    <d v="1899-12-30T01:16:35"/>
    <n v="375"/>
    <x v="2"/>
    <x v="0"/>
    <x v="5"/>
    <x v="13"/>
    <n v="0"/>
  </r>
  <r>
    <n v="66"/>
    <d v="2003-07-22T00:00:00"/>
    <s v="Tuesday"/>
    <x v="2"/>
    <n v="1"/>
    <n v="0"/>
    <n v="8"/>
    <n v="45"/>
    <d v="1899-12-30T00:08:45"/>
    <d v="1899-12-30T00:08:45"/>
    <s v="R200304"/>
    <s v="Treadmill"/>
    <n v="6.8571428571428621"/>
    <n v="0"/>
    <m/>
    <m/>
    <d v="1899-12-30T03:49:15"/>
    <d v="1899-12-30T01:54:37"/>
    <d v="1899-12-30T03:49:15"/>
    <d v="1899-12-30T04:41:39"/>
    <d v="1899-12-30T01:54:37"/>
    <d v="1899-12-30T02:20:50"/>
    <n v="785"/>
    <x v="2"/>
    <x v="0"/>
    <x v="5"/>
    <x v="13"/>
    <n v="0"/>
  </r>
  <r>
    <n v="67"/>
    <d v="2003-07-23T00:00:00"/>
    <s v="Wednes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d v="1899-12-30T01:40:46"/>
    <d v="1899-12-30T02:33:10"/>
    <d v="1899-12-30T00:50:23"/>
    <d v="1899-12-30T01:16:35"/>
    <n v="375"/>
    <x v="2"/>
    <x v="0"/>
    <x v="5"/>
    <x v="13"/>
    <n v="0"/>
  </r>
  <r>
    <n v="68"/>
    <d v="2003-07-24T00:00:00"/>
    <s v="Thursday"/>
    <x v="2"/>
    <n v="3"/>
    <n v="0"/>
    <n v="27"/>
    <n v="5"/>
    <d v="1899-12-30T00:27:05"/>
    <d v="1899-12-30T00:09:02"/>
    <s v="R200304"/>
    <s v="N/A"/>
    <n v="6.646153846153851"/>
    <n v="0"/>
    <m/>
    <m/>
    <d v="1899-12-30T03:56:32"/>
    <d v="1899-12-30T01:58:16"/>
    <d v="1899-12-30T03:56:32"/>
    <d v="1899-12-30T04:48:56"/>
    <d v="1899-12-30T01:58:16"/>
    <d v="1899-12-30T02:24:28"/>
    <n v="833"/>
    <x v="2"/>
    <x v="0"/>
    <x v="5"/>
    <x v="13"/>
    <n v="0"/>
  </r>
  <r>
    <n v="69"/>
    <d v="2003-07-25T00:00:00"/>
    <s v="Fri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d v="1899-12-30T01:40:46"/>
    <d v="1899-12-30T02:33:10"/>
    <d v="1899-12-30T00:50:23"/>
    <d v="1899-12-30T01:16:35"/>
    <n v="375"/>
    <x v="2"/>
    <x v="0"/>
    <x v="5"/>
    <x v="13"/>
    <n v="0"/>
  </r>
  <r>
    <n v="70"/>
    <d v="2003-07-25T00:00:00"/>
    <s v="Friday"/>
    <x v="2"/>
    <n v="1"/>
    <n v="0"/>
    <n v="7"/>
    <n v="10"/>
    <d v="1899-12-30T00:07:10"/>
    <d v="1899-12-30T00:07:10"/>
    <s v="R200304"/>
    <s v="Treadmill"/>
    <n v="8.3720930232558199"/>
    <n v="0"/>
    <m/>
    <m/>
    <d v="1899-12-30T03:07:46"/>
    <d v="1899-12-30T01:33:53"/>
    <d v="1899-12-30T03:07:46"/>
    <d v="1899-12-30T04:00:10"/>
    <d v="1899-12-30T01:33:53"/>
    <d v="1899-12-30T02:00:05"/>
    <n v="716"/>
    <x v="2"/>
    <x v="0"/>
    <x v="5"/>
    <x v="13"/>
    <n v="0"/>
  </r>
  <r>
    <n v="71"/>
    <d v="2003-07-27T00:00:00"/>
    <s v="Sunday"/>
    <x v="1"/>
    <n v="10.6"/>
    <n v="0"/>
    <n v="37"/>
    <n v="59"/>
    <d v="1899-12-30T00:37:59"/>
    <d v="1899-12-30T00:03:35"/>
    <s v="unk"/>
    <s v="N/A"/>
    <n v="16.74418604651164"/>
    <n v="0"/>
    <m/>
    <m/>
    <d v="1899-12-30T06:41:20"/>
    <d v="1899-12-30T03:20:40"/>
    <d v="1899-12-30T01:33:53"/>
    <d v="1899-12-30T02:26:17"/>
    <d v="1899-12-30T00:46:57"/>
    <d v="1899-12-30T01:13:09"/>
    <n v="292"/>
    <x v="2"/>
    <x v="0"/>
    <x v="5"/>
    <x v="14"/>
    <n v="1"/>
  </r>
  <r>
    <n v="72"/>
    <d v="2003-07-29T00:00:00"/>
    <s v="Tuesday"/>
    <x v="2"/>
    <n v="3.5"/>
    <n v="0"/>
    <n v="37"/>
    <n v="29"/>
    <d v="1899-12-30T00:37:29"/>
    <d v="1899-12-30T00:10:43"/>
    <s v="R200304"/>
    <s v="N/A"/>
    <n v="5.6024899955535838"/>
    <n v="0"/>
    <m/>
    <m/>
    <d v="1899-12-30T04:40:35"/>
    <d v="1899-12-30T02:20:18"/>
    <d v="1899-12-30T04:40:35"/>
    <d v="1899-12-30T05:32:59"/>
    <d v="1899-12-30T02:20:18"/>
    <d v="1899-12-30T02:46:30"/>
    <n v="1918"/>
    <x v="2"/>
    <x v="0"/>
    <x v="5"/>
    <x v="14"/>
    <n v="1"/>
  </r>
  <r>
    <n v="73"/>
    <d v="2003-07-30T00:00:00"/>
    <s v="Wednesday"/>
    <x v="0"/>
    <n v="0.25"/>
    <n v="0"/>
    <n v="7"/>
    <n v="17"/>
    <d v="1899-12-30T00:07:17"/>
    <d v="1899-12-30T00:29:08"/>
    <s v="unk"/>
    <s v="N/A"/>
    <n v="2.0594965675057222"/>
    <n v="0"/>
    <m/>
    <m/>
    <d v="1899-12-30T01:09:55"/>
    <d v="1899-12-30T00:34:58"/>
    <d v="1899-12-30T12:43:18"/>
    <d v="1899-12-30T13:35:42"/>
    <d v="1899-12-30T06:21:39"/>
    <d v="1899-12-30T06:47:51"/>
    <n v="2796"/>
    <x v="2"/>
    <x v="0"/>
    <x v="5"/>
    <x v="14"/>
    <n v="0"/>
  </r>
  <r>
    <n v="74"/>
    <d v="2003-07-30T00:00:00"/>
    <s v="Wednesday"/>
    <x v="1"/>
    <n v="7"/>
    <n v="0"/>
    <n v="34"/>
    <n v="56"/>
    <d v="1899-12-30T00:34:56"/>
    <d v="1899-12-30T00:04:59"/>
    <s v="unk"/>
    <s v="N/A"/>
    <n v="12.022900763358788"/>
    <n v="0"/>
    <m/>
    <m/>
    <d v="1899-12-30T09:18:56"/>
    <d v="1899-12-30T04:39:28"/>
    <d v="1899-12-30T02:10:45"/>
    <d v="1899-12-30T03:03:09"/>
    <d v="1899-12-30T01:05:23"/>
    <d v="1899-12-30T01:31:35"/>
    <n v="656"/>
    <x v="2"/>
    <x v="0"/>
    <x v="5"/>
    <x v="14"/>
    <n v="0"/>
  </r>
  <r>
    <n v="75"/>
    <d v="2003-07-31T00:00:00"/>
    <s v="Thursday"/>
    <x v="1"/>
    <n v="6.76"/>
    <n v="0"/>
    <n v="26"/>
    <n v="12"/>
    <d v="1899-12-30T00:26:12"/>
    <d v="1899-12-30T00:03:53"/>
    <s v="unk"/>
    <s v="N/A"/>
    <n v="15.480916030534363"/>
    <n v="0"/>
    <m/>
    <m/>
    <d v="1899-12-30T07:14:05"/>
    <d v="1899-12-30T03:37:02"/>
    <d v="1899-12-30T01:41:33"/>
    <d v="1899-12-30T02:33:57"/>
    <d v="1899-12-30T00:50:46"/>
    <d v="1899-12-30T01:16:58"/>
    <n v="389"/>
    <x v="2"/>
    <x v="0"/>
    <x v="5"/>
    <x v="14"/>
    <n v="0"/>
  </r>
  <r>
    <n v="76"/>
    <d v="2003-08-01T00:00:00"/>
    <s v="Friday"/>
    <x v="0"/>
    <n v="0.5"/>
    <n v="0"/>
    <n v="16"/>
    <n v="55"/>
    <d v="1899-12-30T00:16:55"/>
    <d v="1899-12-30T00:33:50"/>
    <s v="unk"/>
    <s v="N/A"/>
    <n v="1.7733990147783265"/>
    <n v="0"/>
    <m/>
    <m/>
    <d v="1899-12-30T01:21:12"/>
    <d v="1899-12-30T00:40:36"/>
    <d v="1899-12-30T14:46:26"/>
    <d v="1899-12-30T15:38:50"/>
    <d v="1899-12-30T07:23:13"/>
    <d v="1899-12-30T07:49:25"/>
    <n v="2880"/>
    <x v="2"/>
    <x v="4"/>
    <x v="6"/>
    <x v="14"/>
    <n v="0"/>
  </r>
  <r>
    <n v="77"/>
    <d v="2003-08-01T00:00:00"/>
    <s v="Friday"/>
    <x v="1"/>
    <n v="10"/>
    <n v="0"/>
    <n v="34"/>
    <n v="7"/>
    <d v="1899-12-30T00:34:07"/>
    <d v="1899-12-30T00:03:25"/>
    <s v="unk"/>
    <s v="N/A"/>
    <n v="17.586712261846621"/>
    <n v="0"/>
    <m/>
    <m/>
    <d v="1899-12-30T06:22:06"/>
    <d v="1899-12-30T03:11:03"/>
    <d v="1899-12-30T01:29:23"/>
    <d v="1899-12-30T02:21:47"/>
    <d v="1899-12-30T00:44:42"/>
    <d v="1899-12-30T01:10:54"/>
    <n v="246"/>
    <x v="2"/>
    <x v="4"/>
    <x v="6"/>
    <x v="14"/>
    <n v="0"/>
  </r>
  <r>
    <n v="78"/>
    <d v="2003-08-01T00:00:00"/>
    <s v="Friday"/>
    <x v="2"/>
    <n v="3.1"/>
    <n v="0"/>
    <n v="36"/>
    <n v="22"/>
    <d v="1899-12-30T00:36:22"/>
    <d v="1899-12-30T00:11:44"/>
    <s v="R200304"/>
    <s v="N/A"/>
    <n v="5.1145737855178783"/>
    <n v="0"/>
    <m/>
    <m/>
    <d v="1899-12-30T05:07:21"/>
    <d v="1899-12-30T02:33:41"/>
    <d v="1899-12-30T05:07:21"/>
    <d v="1899-12-30T05:59:45"/>
    <d v="1899-12-30T02:33:41"/>
    <d v="1899-12-30T02:59:53"/>
    <n v="2384"/>
    <x v="2"/>
    <x v="4"/>
    <x v="6"/>
    <x v="14"/>
    <n v="0"/>
  </r>
  <r>
    <n v="79"/>
    <d v="2003-08-03T00:00:00"/>
    <s v="Sunday"/>
    <x v="2"/>
    <n v="2.5"/>
    <n v="0"/>
    <n v="24"/>
    <n v="19"/>
    <d v="1899-12-30T00:24:19"/>
    <d v="1899-12-30T00:09:44"/>
    <s v="unk"/>
    <s v="Treadmill"/>
    <n v="6.1686086360520953"/>
    <n v="0"/>
    <m/>
    <m/>
    <d v="1899-12-30T04:14:50"/>
    <d v="1899-12-30T02:07:25"/>
    <d v="1899-12-30T04:14:50"/>
    <d v="1899-12-30T05:07:14"/>
    <d v="1899-12-30T02:07:25"/>
    <d v="1899-12-30T02:33:37"/>
    <n v="1210"/>
    <x v="2"/>
    <x v="4"/>
    <x v="6"/>
    <x v="15"/>
    <n v="1"/>
  </r>
  <r>
    <n v="80"/>
    <d v="2003-08-04T00:00:00"/>
    <s v="Monday"/>
    <x v="0"/>
    <n v="0.25"/>
    <n v="0"/>
    <n v="7"/>
    <n v="22"/>
    <d v="1899-12-30T00:07:22"/>
    <d v="1899-12-30T00:29:28"/>
    <s v="unk"/>
    <s v="N/A"/>
    <n v="2.0361990950226261"/>
    <n v="0"/>
    <m/>
    <m/>
    <d v="1899-12-30T01:10:43"/>
    <d v="1899-12-30T00:35:22"/>
    <d v="1899-12-30T12:52:02"/>
    <d v="1899-12-30T13:44:26"/>
    <d v="1899-12-30T06:26:01"/>
    <d v="1899-12-30T06:52:13"/>
    <n v="2798"/>
    <x v="2"/>
    <x v="4"/>
    <x v="6"/>
    <x v="15"/>
    <n v="0"/>
  </r>
  <r>
    <n v="81"/>
    <d v="2003-08-04T00:00:00"/>
    <s v="Monday"/>
    <x v="1"/>
    <n v="15.63"/>
    <n v="1"/>
    <n v="8"/>
    <n v="6"/>
    <d v="1899-12-30T01:08:06"/>
    <d v="1899-12-30T00:04:21"/>
    <s v="unk"/>
    <s v="N/A"/>
    <n v="13.770925110132168"/>
    <n v="0"/>
    <m/>
    <m/>
    <d v="1899-12-30T08:07:59"/>
    <d v="1899-12-30T04:04:00"/>
    <d v="1899-12-30T01:54:09"/>
    <d v="1899-12-30T02:46:33"/>
    <d v="1899-12-30T00:57:05"/>
    <d v="1899-12-30T01:23:17"/>
    <n v="554"/>
    <x v="2"/>
    <x v="4"/>
    <x v="6"/>
    <x v="15"/>
    <n v="0"/>
  </r>
  <r>
    <n v="82"/>
    <d v="2003-08-06T00:00:00"/>
    <s v="Wednesday"/>
    <x v="1"/>
    <n v="25"/>
    <n v="1"/>
    <n v="47"/>
    <n v="10"/>
    <d v="1899-12-30T01:47:10"/>
    <d v="1899-12-30T00:04:17"/>
    <s v="unk"/>
    <s v="N/A"/>
    <n v="13.996889580093324"/>
    <n v="0"/>
    <m/>
    <m/>
    <d v="1899-12-30T08:00:06"/>
    <d v="1899-12-30T04:00:03"/>
    <d v="1899-12-30T01:52:19"/>
    <d v="1899-12-30T02:44:43"/>
    <d v="1899-12-30T00:56:09"/>
    <d v="1899-12-30T01:22:21"/>
    <n v="541"/>
    <x v="2"/>
    <x v="4"/>
    <x v="6"/>
    <x v="15"/>
    <n v="1"/>
  </r>
  <r>
    <n v="83"/>
    <d v="2003-08-07T00:00:00"/>
    <s v="Thursday"/>
    <x v="2"/>
    <n v="5"/>
    <n v="0"/>
    <n v="51"/>
    <n v="51"/>
    <d v="1899-12-30T00:51:51"/>
    <d v="1899-12-30T00:10:22"/>
    <s v="R200304"/>
    <s v="N/A"/>
    <n v="5.7859209257473525"/>
    <n v="0"/>
    <m/>
    <m/>
    <d v="1899-12-30T04:31:42"/>
    <d v="1899-12-30T02:15:51"/>
    <d v="1899-12-30T04:31:42"/>
    <d v="1899-12-30T05:24:06"/>
    <d v="1899-12-30T02:15:51"/>
    <d v="1899-12-30T02:42:03"/>
    <n v="1713"/>
    <x v="2"/>
    <x v="4"/>
    <x v="6"/>
    <x v="15"/>
    <n v="0"/>
  </r>
  <r>
    <n v="84"/>
    <d v="2003-08-10T00:00:00"/>
    <s v="Sunday"/>
    <x v="0"/>
    <n v="0.5"/>
    <n v="0"/>
    <n v="19"/>
    <n v="54"/>
    <d v="1899-12-30T00:19:54"/>
    <d v="1899-12-30T00:39:48"/>
    <s v="unk"/>
    <s v="N/A"/>
    <n v="1.5075376884422123"/>
    <n v="0"/>
    <m/>
    <m/>
    <d v="1899-12-30T01:35:31"/>
    <d v="1899-12-30T00:47:46"/>
    <d v="1899-12-30T17:22:46"/>
    <d v="1899-12-30T18:15:10"/>
    <d v="1899-12-30T08:41:23"/>
    <d v="1899-12-30T09:07:35"/>
    <n v="3044"/>
    <x v="2"/>
    <x v="4"/>
    <x v="6"/>
    <x v="16"/>
    <n v="2"/>
  </r>
  <r>
    <n v="85"/>
    <d v="2003-08-10T00:00:00"/>
    <s v="Sunday"/>
    <x v="1"/>
    <n v="12.5"/>
    <n v="0"/>
    <n v="37"/>
    <n v="20"/>
    <d v="1899-12-30T00:37:20"/>
    <d v="1899-12-30T00:02:59"/>
    <s v="unk"/>
    <s v="N/A"/>
    <n v="20.08928571428573"/>
    <n v="0"/>
    <m/>
    <m/>
    <d v="1899-12-30T05:34:30"/>
    <d v="1899-12-30T02:47:15"/>
    <d v="1899-12-30T01:18:15"/>
    <d v="1899-12-30T02:10:39"/>
    <d v="1899-12-30T00:39:08"/>
    <d v="1899-12-30T01:05:20"/>
    <n v="175"/>
    <x v="2"/>
    <x v="4"/>
    <x v="6"/>
    <x v="16"/>
    <n v="0"/>
  </r>
  <r>
    <n v="86"/>
    <d v="2003-08-10T00:00:00"/>
    <s v="Sunday"/>
    <x v="2"/>
    <n v="3.5"/>
    <n v="0"/>
    <n v="33"/>
    <n v="41"/>
    <d v="1899-12-30T00:33:41"/>
    <d v="1899-12-30T00:09:37"/>
    <s v="R200304"/>
    <s v="N/A"/>
    <n v="6.2345373577436964"/>
    <n v="0"/>
    <m/>
    <m/>
    <d v="1899-12-30T04:12:09"/>
    <d v="1899-12-30T02:06:04"/>
    <d v="1899-12-30T04:12:09"/>
    <d v="1899-12-30T05:04:33"/>
    <d v="1899-12-30T02:06:04"/>
    <d v="1899-12-30T02:32:16"/>
    <n v="1125"/>
    <x v="2"/>
    <x v="4"/>
    <x v="6"/>
    <x v="16"/>
    <n v="0"/>
  </r>
  <r>
    <n v="87"/>
    <d v="2003-08-13T00:00:00"/>
    <s v="Wednesday"/>
    <x v="1"/>
    <n v="10.5"/>
    <n v="0"/>
    <n v="36"/>
    <n v="53"/>
    <d v="1899-12-30T00:36:53"/>
    <d v="1899-12-30T00:03:31"/>
    <s v="unk"/>
    <s v="N/A"/>
    <n v="17.08088567555356"/>
    <n v="0"/>
    <m/>
    <m/>
    <d v="1899-12-30T06:33:25"/>
    <d v="1899-12-30T03:16:43"/>
    <d v="1899-12-30T01:32:02"/>
    <d v="1899-12-30T02:24:26"/>
    <d v="1899-12-30T00:46:01"/>
    <d v="1899-12-30T01:12:13"/>
    <n v="271"/>
    <x v="2"/>
    <x v="4"/>
    <x v="6"/>
    <x v="16"/>
    <n v="2"/>
  </r>
  <r>
    <n v="88"/>
    <d v="2003-08-14T00:00:00"/>
    <s v="Thursday"/>
    <x v="2"/>
    <n v="3.5"/>
    <n v="0"/>
    <n v="38"/>
    <n v="4"/>
    <d v="1899-12-30T00:38:04"/>
    <d v="1899-12-30T00:10:53"/>
    <s v="R200302"/>
    <s v="N/A"/>
    <n v="5.516637478108585"/>
    <n v="0"/>
    <m/>
    <m/>
    <d v="1899-12-30T04:44:57"/>
    <d v="1899-12-30T02:22:29"/>
    <d v="1899-12-30T04:44:57"/>
    <d v="1899-12-30T05:37:21"/>
    <d v="1899-12-30T02:22:29"/>
    <d v="1899-12-30T02:48:41"/>
    <n v="2021"/>
    <x v="2"/>
    <x v="4"/>
    <x v="6"/>
    <x v="16"/>
    <n v="0"/>
  </r>
  <r>
    <n v="89"/>
    <d v="2003-08-16T00:00:00"/>
    <s v="Saturday"/>
    <x v="0"/>
    <n v="0.28999999999999998"/>
    <n v="0"/>
    <n v="10"/>
    <n v="14"/>
    <d v="1899-12-30T00:10:14"/>
    <d v="1899-12-30T00:35:17"/>
    <s v="unk"/>
    <s v="N/A"/>
    <n v="1.700325732899024"/>
    <n v="0"/>
    <m/>
    <m/>
    <d v="1899-12-30T01:24:41"/>
    <d v="1899-12-30T00:42:21"/>
    <d v="1899-12-30T15:24:32"/>
    <d v="1899-12-30T16:16:56"/>
    <d v="1899-12-30T07:42:16"/>
    <d v="1899-12-30T08:08:28"/>
    <n v="2922"/>
    <x v="2"/>
    <x v="4"/>
    <x v="6"/>
    <x v="16"/>
    <n v="1"/>
  </r>
  <r>
    <n v="90"/>
    <d v="2003-08-16T00:00:00"/>
    <s v="Saturday"/>
    <x v="1"/>
    <n v="12"/>
    <n v="0"/>
    <n v="44"/>
    <n v="31"/>
    <d v="1899-12-30T00:44:31"/>
    <d v="1899-12-30T00:03:43"/>
    <s v="unk"/>
    <s v="N/A"/>
    <n v="16.173717708723341"/>
    <n v="0"/>
    <m/>
    <m/>
    <d v="1899-12-30T06:55:29"/>
    <d v="1899-12-30T03:27:45"/>
    <d v="1899-12-30T01:37:12"/>
    <d v="1899-12-30T02:29:36"/>
    <d v="1899-12-30T00:48:36"/>
    <d v="1899-12-30T01:14:48"/>
    <n v="330"/>
    <x v="2"/>
    <x v="4"/>
    <x v="6"/>
    <x v="16"/>
    <n v="0"/>
  </r>
  <r>
    <n v="91"/>
    <d v="2003-08-16T00:00:00"/>
    <s v="Saturday"/>
    <x v="2"/>
    <n v="3.1"/>
    <n v="0"/>
    <n v="37"/>
    <n v="16"/>
    <d v="1899-12-30T00:37:16"/>
    <d v="1899-12-30T00:12:01"/>
    <s v="R200302"/>
    <s v="N/A"/>
    <n v="4.9910554561717388"/>
    <n v="0"/>
    <m/>
    <m/>
    <d v="1899-12-30T05:14:58"/>
    <d v="1899-12-30T02:37:29"/>
    <d v="1899-12-30T05:14:58"/>
    <d v="1899-12-30T06:07:22"/>
    <d v="1899-12-30T02:37:29"/>
    <d v="1899-12-30T03:03:41"/>
    <n v="2476"/>
    <x v="2"/>
    <x v="4"/>
    <x v="6"/>
    <x v="16"/>
    <n v="0"/>
  </r>
  <r>
    <n v="92"/>
    <d v="2003-08-18T00:00:00"/>
    <s v="Monday"/>
    <x v="0"/>
    <n v="0.25"/>
    <n v="0"/>
    <n v="10"/>
    <n v="55"/>
    <d v="1899-12-30T00:10:55"/>
    <d v="1899-12-30T00:43:40"/>
    <s v="unk"/>
    <s v="N/A"/>
    <n v="1.3740458015267187"/>
    <n v="0"/>
    <m/>
    <m/>
    <d v="1899-12-30T01:44:48"/>
    <d v="1899-12-30T00:52:24"/>
    <d v="1899-12-30T19:04:04"/>
    <d v="1899-12-30T19:56:28"/>
    <d v="1899-12-30T09:32:02"/>
    <d v="1899-12-30T09:58:14"/>
    <n v="3111"/>
    <x v="2"/>
    <x v="4"/>
    <x v="6"/>
    <x v="17"/>
    <n v="1"/>
  </r>
  <r>
    <n v="93"/>
    <d v="2003-08-20T00:00:00"/>
    <s v="Wednesday"/>
    <x v="2"/>
    <n v="4.125"/>
    <n v="0"/>
    <n v="49"/>
    <n v="53"/>
    <d v="1899-12-30T00:49:53"/>
    <d v="1899-12-30T00:12:06"/>
    <s v="R200304"/>
    <s v="N/A"/>
    <n v="4.9615770130304089"/>
    <n v="0"/>
    <m/>
    <m/>
    <d v="1899-12-30T05:16:50"/>
    <d v="1899-12-30T02:38:25"/>
    <d v="1899-12-30T05:16:50"/>
    <d v="1899-12-30T06:09:14"/>
    <d v="1899-12-30T02:38:25"/>
    <d v="1899-12-30T03:04:37"/>
    <n v="2489"/>
    <x v="2"/>
    <x v="4"/>
    <x v="6"/>
    <x v="17"/>
    <n v="1"/>
  </r>
  <r>
    <n v="94"/>
    <d v="2003-08-21T00:00:00"/>
    <s v="Thursday"/>
    <x v="2"/>
    <n v="4.125"/>
    <n v="0"/>
    <n v="45"/>
    <n v="48"/>
    <d v="1899-12-30T00:45:48"/>
    <d v="1899-12-30T00:11:06"/>
    <s v="R200304"/>
    <s v="N/A"/>
    <n v="5.4039301310043717"/>
    <n v="0"/>
    <m/>
    <m/>
    <d v="1899-12-30T04:50:54"/>
    <d v="1899-12-30T02:25:27"/>
    <d v="1899-12-30T04:50:54"/>
    <d v="1899-12-30T05:43:18"/>
    <d v="1899-12-30T02:25:27"/>
    <d v="1899-12-30T02:51:39"/>
    <n v="2135"/>
    <x v="2"/>
    <x v="4"/>
    <x v="6"/>
    <x v="17"/>
    <n v="0"/>
  </r>
  <r>
    <n v="95"/>
    <d v="2003-08-22T00:00:00"/>
    <s v="Friday"/>
    <x v="1"/>
    <n v="10.5"/>
    <n v="0"/>
    <n v="41"/>
    <n v="44"/>
    <d v="1899-12-30T00:41:44"/>
    <d v="1899-12-30T00:03:58"/>
    <s v="unk"/>
    <s v="N/A"/>
    <n v="15.095846645367423"/>
    <n v="0"/>
    <m/>
    <m/>
    <d v="1899-12-30T07:25:09"/>
    <d v="1899-12-30T03:42:35"/>
    <d v="1899-12-30T01:44:08"/>
    <d v="1899-12-30T02:36:32"/>
    <d v="1899-12-30T00:52:04"/>
    <d v="1899-12-30T01:18:16"/>
    <n v="426"/>
    <x v="2"/>
    <x v="4"/>
    <x v="6"/>
    <x v="17"/>
    <n v="0"/>
  </r>
  <r>
    <n v="96"/>
    <d v="2003-08-23T00:00:00"/>
    <s v="Saturday"/>
    <x v="2"/>
    <n v="2.125"/>
    <n v="0"/>
    <n v="20"/>
    <n v="10"/>
    <d v="1899-12-30T00:20:10"/>
    <d v="1899-12-30T00:09:29"/>
    <s v="R200304"/>
    <s v="Treadmill"/>
    <n v="6.3223140495867813"/>
    <n v="0"/>
    <m/>
    <m/>
    <d v="1899-12-30T04:08:39"/>
    <d v="1899-12-30T02:04:19"/>
    <d v="1899-12-30T04:08:39"/>
    <d v="1899-12-30T05:01:03"/>
    <d v="1899-12-30T02:04:19"/>
    <d v="1899-12-30T02:30:31"/>
    <n v="1033"/>
    <x v="2"/>
    <x v="4"/>
    <x v="6"/>
    <x v="17"/>
    <n v="0"/>
  </r>
  <r>
    <n v="97"/>
    <d v="2003-08-24T00:00:00"/>
    <s v="Sunday"/>
    <x v="1"/>
    <n v="25"/>
    <n v="1"/>
    <n v="56"/>
    <n v="27"/>
    <d v="1899-12-30T01:56:27"/>
    <d v="1899-12-30T00:04:39"/>
    <s v="unk"/>
    <s v="N/A"/>
    <n v="12.881064834693012"/>
    <n v="0"/>
    <m/>
    <m/>
    <d v="1899-12-30T08:41:42"/>
    <d v="1899-12-30T04:20:51"/>
    <d v="1899-12-30T02:02:02"/>
    <d v="1899-12-30T02:54:26"/>
    <d v="1899-12-30T01:01:01"/>
    <d v="1899-12-30T01:27:13"/>
    <n v="629"/>
    <x v="2"/>
    <x v="4"/>
    <x v="6"/>
    <x v="18"/>
    <n v="0"/>
  </r>
  <r>
    <n v="98"/>
    <d v="2003-08-26T00:00:00"/>
    <s v="Tuesday"/>
    <x v="2"/>
    <n v="3.5"/>
    <n v="0"/>
    <n v="35"/>
    <n v="39"/>
    <d v="1899-12-30T00:35:39"/>
    <d v="1899-12-30T00:10:11"/>
    <s v="R200304"/>
    <s v="N/A"/>
    <n v="5.8906030855540026"/>
    <n v="0"/>
    <m/>
    <m/>
    <d v="1899-12-30T04:26:52"/>
    <d v="1899-12-30T02:13:26"/>
    <d v="1899-12-30T04:26:52"/>
    <d v="1899-12-30T05:19:16"/>
    <d v="1899-12-30T02:13:26"/>
    <d v="1899-12-30T02:39:38"/>
    <n v="1571"/>
    <x v="2"/>
    <x v="4"/>
    <x v="6"/>
    <x v="18"/>
    <n v="1"/>
  </r>
  <r>
    <n v="99"/>
    <d v="2003-08-27T00:00:00"/>
    <s v="Wednesday"/>
    <x v="1"/>
    <n v="15"/>
    <n v="0"/>
    <n v="51"/>
    <n v="58"/>
    <d v="1899-12-30T00:51:58"/>
    <d v="1899-12-30T00:03:28"/>
    <s v="unk"/>
    <s v="N/A"/>
    <n v="17.318794098781279"/>
    <n v="0"/>
    <m/>
    <m/>
    <d v="1899-12-30T06:28:01"/>
    <d v="1899-12-30T03:14:01"/>
    <d v="1899-12-30T01:30:46"/>
    <d v="1899-12-30T02:23:10"/>
    <d v="1899-12-30T00:45:23"/>
    <d v="1899-12-30T01:11:35"/>
    <n v="254"/>
    <x v="2"/>
    <x v="4"/>
    <x v="6"/>
    <x v="18"/>
    <n v="0"/>
  </r>
  <r>
    <n v="100"/>
    <d v="2003-08-28T00:00:00"/>
    <s v="Thursday"/>
    <x v="2"/>
    <n v="5"/>
    <n v="0"/>
    <n v="50"/>
    <n v="48"/>
    <d v="1899-12-30T00:50:48"/>
    <d v="1899-12-30T00:10:10"/>
    <s v="R200304"/>
    <s v="N/A"/>
    <n v="5.9055118110236267"/>
    <n v="0"/>
    <m/>
    <m/>
    <d v="1899-12-30T04:26:12"/>
    <d v="1899-12-30T02:13:06"/>
    <d v="1899-12-30T04:26:12"/>
    <d v="1899-12-30T05:18:36"/>
    <d v="1899-12-30T02:13:06"/>
    <d v="1899-12-30T02:39:18"/>
    <n v="1542"/>
    <x v="2"/>
    <x v="4"/>
    <x v="6"/>
    <x v="18"/>
    <n v="0"/>
  </r>
  <r>
    <n v="101"/>
    <d v="2003-08-29T00:00:00"/>
    <s v="Friday"/>
    <x v="1"/>
    <n v="10.5"/>
    <n v="0"/>
    <n v="46"/>
    <n v="50"/>
    <d v="1899-12-30T00:46:50"/>
    <d v="1899-12-30T00:04:28"/>
    <s v="unk"/>
    <s v="N/A"/>
    <n v="13.451957295373676"/>
    <n v="0"/>
    <m/>
    <m/>
    <d v="1899-12-30T08:19:33"/>
    <d v="1899-12-30T04:09:47"/>
    <d v="1899-12-30T01:56:52"/>
    <d v="1899-12-30T02:49:16"/>
    <d v="1899-12-30T00:58:26"/>
    <d v="1899-12-30T01:24:38"/>
    <n v="580"/>
    <x v="2"/>
    <x v="4"/>
    <x v="6"/>
    <x v="18"/>
    <n v="0"/>
  </r>
  <r>
    <n v="102"/>
    <d v="2003-08-30T00:00:00"/>
    <s v="Saturday"/>
    <x v="2"/>
    <n v="3.1"/>
    <n v="0"/>
    <n v="26"/>
    <n v="14"/>
    <d v="1899-12-30T00:26:14"/>
    <d v="1899-12-30T00:08:28"/>
    <s v="R200304"/>
    <s v="Young Life 5k"/>
    <n v="7.0902160101651894"/>
    <n v="0"/>
    <m/>
    <m/>
    <d v="1899-12-30T03:41:43"/>
    <d v="1899-12-30T01:50:51"/>
    <d v="1899-12-30T03:41:43"/>
    <d v="1899-12-30T04:34:07"/>
    <d v="1899-12-30T01:50:51"/>
    <d v="1899-12-30T02:17:03"/>
    <n v="752"/>
    <x v="2"/>
    <x v="4"/>
    <x v="6"/>
    <x v="18"/>
    <n v="0"/>
  </r>
  <r>
    <n v="103"/>
    <d v="2003-08-31T00:00:00"/>
    <s v="Sunday"/>
    <x v="1"/>
    <n v="4.3"/>
    <n v="0"/>
    <n v="30"/>
    <n v="0"/>
    <d v="1899-12-30T00:30:00"/>
    <d v="1899-12-30T00:06:59"/>
    <s v="Other"/>
    <s v="N/A"/>
    <n v="8.6000000000000068"/>
    <n v="0"/>
    <m/>
    <m/>
    <d v="1899-12-30T13:01:24"/>
    <d v="1899-12-30T06:30:42"/>
    <d v="1899-12-30T03:02:47"/>
    <d v="1899-12-30T03:55:11"/>
    <d v="1899-12-30T01:31:24"/>
    <d v="1899-12-30T01:57:36"/>
    <n v="712"/>
    <x v="2"/>
    <x v="4"/>
    <x v="6"/>
    <x v="19"/>
    <n v="0"/>
  </r>
  <r>
    <n v="104"/>
    <d v="2003-09-04T00:00:00"/>
    <s v="Thursday"/>
    <x v="2"/>
    <n v="2.5"/>
    <n v="0"/>
    <n v="25"/>
    <n v="49"/>
    <d v="1899-12-30T00:25:49"/>
    <d v="1899-12-30T00:10:20"/>
    <s v="R200304"/>
    <s v="N/A"/>
    <n v="5.8102001291155627"/>
    <n v="0"/>
    <m/>
    <m/>
    <d v="1899-12-30T04:30:34"/>
    <d v="1899-12-30T02:15:17"/>
    <d v="1899-12-30T04:30:34"/>
    <d v="1899-12-30T05:22:58"/>
    <d v="1899-12-30T02:15:17"/>
    <d v="1899-12-30T02:41:29"/>
    <n v="1673"/>
    <x v="2"/>
    <x v="5"/>
    <x v="7"/>
    <x v="19"/>
    <n v="3"/>
  </r>
  <r>
    <n v="105"/>
    <d v="2003-09-06T00:00:00"/>
    <s v="Saturday"/>
    <x v="0"/>
    <n v="0.25"/>
    <n v="0"/>
    <n v="6"/>
    <n v="35"/>
    <d v="1899-12-30T00:06:35"/>
    <d v="1899-12-30T00:26:20"/>
    <s v="unk"/>
    <s v="N/A"/>
    <n v="2.2784810126582298"/>
    <n v="0"/>
    <m/>
    <m/>
    <d v="1899-12-30T01:03:12"/>
    <d v="1899-12-30T00:31:36"/>
    <d v="1899-12-30T11:29:56"/>
    <d v="1899-12-30T12:22:20"/>
    <d v="1899-12-30T05:44:58"/>
    <d v="1899-12-30T06:11:10"/>
    <n v="2790"/>
    <x v="2"/>
    <x v="5"/>
    <x v="7"/>
    <x v="19"/>
    <n v="1"/>
  </r>
  <r>
    <n v="106"/>
    <d v="2003-09-06T00:00:00"/>
    <s v="Saturday"/>
    <x v="1"/>
    <n v="6.65"/>
    <n v="0"/>
    <n v="28"/>
    <n v="20"/>
    <d v="1899-12-30T00:28:20"/>
    <d v="1899-12-30T00:04:16"/>
    <s v="unk"/>
    <s v="N/A"/>
    <n v="14.082352941176483"/>
    <n v="0"/>
    <m/>
    <m/>
    <d v="1899-12-30T07:57:12"/>
    <d v="1899-12-30T03:58:36"/>
    <d v="1899-12-30T01:51:38"/>
    <d v="1899-12-30T02:44:02"/>
    <d v="1899-12-30T00:55:49"/>
    <d v="1899-12-30T01:22:01"/>
    <n v="531"/>
    <x v="2"/>
    <x v="5"/>
    <x v="7"/>
    <x v="19"/>
    <n v="0"/>
  </r>
  <r>
    <n v="107"/>
    <d v="2003-09-09T00:00:00"/>
    <s v="Tuesday"/>
    <x v="2"/>
    <n v="2"/>
    <n v="0"/>
    <n v="20"/>
    <n v="5"/>
    <d v="1899-12-30T00:20:05"/>
    <d v="1899-12-30T00:10:02"/>
    <s v="R200304"/>
    <s v="Treadmill"/>
    <n v="5.9751037344398394"/>
    <n v="0"/>
    <m/>
    <m/>
    <d v="1899-12-30T04:23:05"/>
    <d v="1899-12-30T02:11:33"/>
    <d v="1899-12-30T04:23:05"/>
    <d v="1899-12-30T05:15:30"/>
    <d v="1899-12-30T02:11:33"/>
    <d v="1899-12-30T02:37:45"/>
    <n v="1476"/>
    <x v="2"/>
    <x v="5"/>
    <x v="7"/>
    <x v="20"/>
    <n v="2"/>
  </r>
  <r>
    <n v="108"/>
    <d v="2003-09-12T00:00:00"/>
    <s v="Friday"/>
    <x v="1"/>
    <n v="8"/>
    <n v="0"/>
    <n v="37"/>
    <n v="0"/>
    <d v="1899-12-30T00:37:00"/>
    <d v="1899-12-30T00:04:38"/>
    <s v="unk"/>
    <s v="N/A"/>
    <n v="12.972972972972983"/>
    <n v="0"/>
    <m/>
    <m/>
    <d v="1899-12-30T08:38:00"/>
    <d v="1899-12-30T04:19:00"/>
    <d v="1899-12-30T02:01:11"/>
    <d v="1899-12-30T02:53:35"/>
    <d v="1899-12-30T01:00:35"/>
    <d v="1899-12-30T01:26:47"/>
    <n v="621"/>
    <x v="2"/>
    <x v="5"/>
    <x v="7"/>
    <x v="20"/>
    <n v="2"/>
  </r>
  <r>
    <n v="109"/>
    <d v="2003-09-13T00:00:00"/>
    <s v="Saturday"/>
    <x v="0"/>
    <n v="0.5"/>
    <n v="0"/>
    <n v="16"/>
    <n v="8"/>
    <d v="1899-12-30T00:16:08"/>
    <d v="1899-12-30T00:32:16"/>
    <s v="unk"/>
    <s v="N/A"/>
    <n v="1.8595041322314065"/>
    <n v="0"/>
    <m/>
    <m/>
    <d v="1899-12-30T01:17:26"/>
    <d v="1899-12-30T00:38:43"/>
    <d v="1899-12-30T14:05:23"/>
    <d v="1899-12-30T14:57:47"/>
    <d v="1899-12-30T07:02:42"/>
    <d v="1899-12-30T07:28:54"/>
    <n v="2833"/>
    <x v="2"/>
    <x v="5"/>
    <x v="7"/>
    <x v="20"/>
    <n v="0"/>
  </r>
  <r>
    <n v="110"/>
    <d v="2003-09-13T00:00:00"/>
    <s v="Saturday"/>
    <x v="1"/>
    <n v="13"/>
    <n v="0"/>
    <n v="44"/>
    <n v="4"/>
    <d v="1899-12-30T00:44:04"/>
    <d v="1899-12-30T00:03:23"/>
    <s v="unk"/>
    <s v="N/A"/>
    <n v="17.700453857791238"/>
    <n v="0"/>
    <m/>
    <m/>
    <d v="1899-12-30T06:19:39"/>
    <d v="1899-12-30T03:09:50"/>
    <d v="1899-12-30T01:28:49"/>
    <d v="1899-12-30T02:21:13"/>
    <d v="1899-12-30T00:44:24"/>
    <d v="1899-12-30T01:10:36"/>
    <n v="240"/>
    <x v="2"/>
    <x v="5"/>
    <x v="7"/>
    <x v="20"/>
    <n v="0"/>
  </r>
  <r>
    <n v="111"/>
    <d v="2003-09-13T00:00:00"/>
    <s v="Saturday"/>
    <x v="2"/>
    <n v="3.1"/>
    <n v="0"/>
    <n v="31"/>
    <n v="6"/>
    <d v="1899-12-30T00:31:06"/>
    <d v="1899-12-30T00:10:02"/>
    <s v="R200304"/>
    <s v="N/A"/>
    <n v="5.9807073954983974"/>
    <n v="0"/>
    <m/>
    <m/>
    <d v="1899-12-30T04:22:51"/>
    <d v="1899-12-30T02:11:25"/>
    <d v="1899-12-30T04:22:51"/>
    <d v="1899-12-30T05:15:15"/>
    <d v="1899-12-30T02:11:25"/>
    <d v="1899-12-30T02:37:37"/>
    <n v="1465"/>
    <x v="2"/>
    <x v="5"/>
    <x v="7"/>
    <x v="20"/>
    <n v="0"/>
  </r>
  <r>
    <n v="112"/>
    <d v="2003-10-04T00:00:00"/>
    <s v="Saturday"/>
    <x v="0"/>
    <n v="1"/>
    <n v="0"/>
    <n v="29"/>
    <n v="50"/>
    <d v="1899-12-30T00:29:50"/>
    <d v="1899-12-30T00:29:50"/>
    <s v="unk"/>
    <s v="N/A"/>
    <n v="2.0111731843575438"/>
    <n v="0"/>
    <m/>
    <m/>
    <d v="1899-12-30T01:11:36"/>
    <d v="1899-12-30T00:35:48"/>
    <d v="1899-12-30T13:01:38"/>
    <d v="1899-12-30T13:54:02"/>
    <d v="1899-12-30T06:30:49"/>
    <d v="1899-12-30T06:57:01"/>
    <n v="2802"/>
    <x v="2"/>
    <x v="6"/>
    <x v="8"/>
    <x v="21"/>
    <n v="20"/>
  </r>
  <r>
    <n v="113"/>
    <d v="2003-10-04T00:00:00"/>
    <s v="Saturday"/>
    <x v="1"/>
    <n v="22"/>
    <n v="1"/>
    <n v="26"/>
    <n v="2"/>
    <d v="1899-12-30T01:26:02"/>
    <d v="1899-12-30T00:03:55"/>
    <s v="unk"/>
    <s v="N/A"/>
    <n v="15.34289035257653"/>
    <n v="0"/>
    <m/>
    <m/>
    <d v="1899-12-30T07:17:59"/>
    <d v="1899-12-30T03:39:00"/>
    <d v="1899-12-30T01:42:27"/>
    <d v="1899-12-30T02:34:51"/>
    <d v="1899-12-30T00:51:14"/>
    <d v="1899-12-30T01:17:26"/>
    <n v="403"/>
    <x v="2"/>
    <x v="6"/>
    <x v="8"/>
    <x v="21"/>
    <n v="0"/>
  </r>
  <r>
    <n v="114"/>
    <d v="2003-10-04T00:00:00"/>
    <s v="Saturday"/>
    <x v="2"/>
    <n v="6.4"/>
    <n v="1"/>
    <n v="25"/>
    <n v="23"/>
    <d v="1899-12-30T01:25:23"/>
    <d v="1899-12-30T00:13:20"/>
    <s v="R200304"/>
    <s v="N/A"/>
    <n v="4.4973648252976801"/>
    <n v="0"/>
    <m/>
    <m/>
    <d v="1899-12-30T05:49:32"/>
    <d v="1899-12-30T02:54:46"/>
    <d v="1899-12-30T05:49:32"/>
    <d v="1899-12-30T06:41:56"/>
    <d v="1899-12-30T02:54:46"/>
    <d v="1899-12-30T03:20:58"/>
    <n v="2637"/>
    <x v="2"/>
    <x v="6"/>
    <x v="8"/>
    <x v="21"/>
    <n v="0"/>
  </r>
  <r>
    <n v="115"/>
    <d v="2003-10-12T00:00:00"/>
    <s v="Sunday"/>
    <x v="1"/>
    <n v="11"/>
    <n v="0"/>
    <n v="40"/>
    <n v="55"/>
    <d v="1899-12-30T00:40:55"/>
    <d v="1899-12-30T00:03:43"/>
    <s v="unk"/>
    <s v="N/A"/>
    <n v="16.130346232179242"/>
    <n v="0"/>
    <m/>
    <m/>
    <d v="1899-12-30T06:56:36"/>
    <d v="1899-12-30T03:28:18"/>
    <d v="1899-12-30T01:37:27"/>
    <d v="1899-12-30T02:29:51"/>
    <d v="1899-12-30T00:48:44"/>
    <d v="1899-12-30T01:14:56"/>
    <n v="332"/>
    <x v="2"/>
    <x v="6"/>
    <x v="8"/>
    <x v="22"/>
    <n v="7"/>
  </r>
  <r>
    <n v="116"/>
    <d v="2003-10-12T00:00:00"/>
    <s v="Sunday"/>
    <x v="2"/>
    <n v="4"/>
    <n v="0"/>
    <n v="39"/>
    <n v="54"/>
    <d v="1899-12-30T00:39:54"/>
    <d v="1899-12-30T00:09:58"/>
    <s v="R200304"/>
    <s v="Treadmill"/>
    <n v="6.0150375939849674"/>
    <n v="0"/>
    <m/>
    <m/>
    <d v="1899-12-30T04:21:21"/>
    <d v="1899-12-30T02:10:40"/>
    <d v="1899-12-30T04:21:21"/>
    <d v="1899-12-30T05:13:45"/>
    <d v="1899-12-30T02:10:40"/>
    <d v="1899-12-30T02:36:52"/>
    <n v="1402"/>
    <x v="2"/>
    <x v="6"/>
    <x v="8"/>
    <x v="22"/>
    <n v="0"/>
  </r>
  <r>
    <n v="117"/>
    <d v="2003-11-08T00:00:00"/>
    <s v="Saturday"/>
    <x v="2"/>
    <n v="4.97"/>
    <n v="0"/>
    <n v="49"/>
    <n v="29"/>
    <d v="1899-12-30T00:49:29"/>
    <d v="1899-12-30T00:09:57"/>
    <s v="unk"/>
    <s v="N/A"/>
    <n v="6.0262714718760559"/>
    <n v="0"/>
    <m/>
    <m/>
    <d v="1899-12-30T04:20:51"/>
    <d v="1899-12-30T02:10:26"/>
    <d v="1899-12-30T04:20:51"/>
    <d v="1899-12-30T05:13:15"/>
    <d v="1899-12-30T02:10:26"/>
    <d v="1899-12-30T02:36:38"/>
    <n v="1385"/>
    <x v="2"/>
    <x v="7"/>
    <x v="9"/>
    <x v="23"/>
    <n v="26"/>
  </r>
  <r>
    <n v="118"/>
    <d v="2003-11-15T00:00:00"/>
    <s v="Saturday"/>
    <x v="2"/>
    <n v="6"/>
    <n v="1"/>
    <n v="4"/>
    <n v="0"/>
    <d v="1899-12-30T01:04:00"/>
    <d v="1899-12-30T00:10:40"/>
    <s v="unk"/>
    <s v="N/A"/>
    <n v="5.6250000000000044"/>
    <n v="0"/>
    <m/>
    <m/>
    <d v="1899-12-30T04:39:28"/>
    <d v="1899-12-30T02:19:44"/>
    <d v="1899-12-30T04:39:28"/>
    <d v="1899-12-30T05:31:52"/>
    <d v="1899-12-30T02:19:44"/>
    <d v="1899-12-30T02:45:56"/>
    <n v="1898"/>
    <x v="2"/>
    <x v="7"/>
    <x v="9"/>
    <x v="24"/>
    <n v="6"/>
  </r>
  <r>
    <n v="119"/>
    <d v="2003-11-22T00:00:00"/>
    <s v="Saturday"/>
    <x v="2"/>
    <n v="3.1"/>
    <n v="0"/>
    <n v="32"/>
    <n v="10"/>
    <d v="1899-12-30T00:32:10"/>
    <d v="1899-12-30T00:10:23"/>
    <s v="unk"/>
    <s v="N/A"/>
    <n v="5.7823834196891237"/>
    <n v="0"/>
    <m/>
    <m/>
    <d v="1899-12-30T04:31:52"/>
    <d v="1899-12-30T02:15:56"/>
    <d v="1899-12-30T04:31:52"/>
    <d v="1899-12-30T05:24:16"/>
    <d v="1899-12-30T02:15:56"/>
    <d v="1899-12-30T02:42:08"/>
    <n v="1717"/>
    <x v="2"/>
    <x v="7"/>
    <x v="9"/>
    <x v="25"/>
    <n v="6"/>
  </r>
  <r>
    <n v="120"/>
    <d v="2003-11-23T00:00:00"/>
    <s v="Sunday"/>
    <x v="1"/>
    <n v="12"/>
    <n v="1"/>
    <n v="10"/>
    <n v="0"/>
    <d v="1899-12-30T01:10:00"/>
    <d v="1899-12-30T00:05:50"/>
    <s v="unk"/>
    <s v="N/A"/>
    <n v="10.285714285714294"/>
    <n v="0"/>
    <m/>
    <m/>
    <d v="1899-12-30T10:53:20"/>
    <d v="1899-12-30T05:26:40"/>
    <d v="1899-12-30T02:32:50"/>
    <d v="1899-12-30T03:25:14"/>
    <d v="1899-12-30T01:16:25"/>
    <d v="1899-12-30T01:42:37"/>
    <n v="694"/>
    <x v="2"/>
    <x v="7"/>
    <x v="9"/>
    <x v="26"/>
    <n v="0"/>
  </r>
  <r>
    <n v="121"/>
    <d v="2004-01-01T00:00:00"/>
    <s v="Thursday"/>
    <x v="2"/>
    <n v="5"/>
    <n v="0"/>
    <n v="53"/>
    <n v="52"/>
    <d v="1899-12-30T00:53:52"/>
    <d v="1899-12-30T00:10:46"/>
    <s v="R200401"/>
    <s v="N/A"/>
    <n v="5.5693069306930729"/>
    <n v="0"/>
    <m/>
    <m/>
    <d v="1899-12-30T04:42:16"/>
    <d v="1899-12-30T02:21:08"/>
    <d v="1899-12-30T04:42:16"/>
    <d v="1899-12-30T05:34:40"/>
    <d v="1899-12-30T02:21:08"/>
    <d v="1899-12-30T02:47:20"/>
    <n v="1961"/>
    <x v="3"/>
    <x v="8"/>
    <x v="10"/>
    <x v="27"/>
    <n v="38"/>
  </r>
  <r>
    <n v="122"/>
    <d v="2004-01-03T00:00:00"/>
    <s v="Saturday"/>
    <x v="2"/>
    <n v="3"/>
    <n v="0"/>
    <n v="30"/>
    <n v="0"/>
    <d v="1899-12-30T00:30:00"/>
    <d v="1899-12-30T00:10:00"/>
    <s v="R200401"/>
    <s v="Treadmill"/>
    <n v="6.0000000000000053"/>
    <n v="0"/>
    <m/>
    <m/>
    <d v="1899-12-30T04:22:00"/>
    <d v="1899-12-30T02:11:00"/>
    <d v="1899-12-30T04:22:00"/>
    <d v="1899-12-30T05:14:24"/>
    <d v="1899-12-30T02:11:00"/>
    <d v="1899-12-30T02:37:12"/>
    <n v="1419"/>
    <x v="3"/>
    <x v="8"/>
    <x v="10"/>
    <x v="27"/>
    <n v="1"/>
  </r>
  <r>
    <n v="123"/>
    <d v="2004-01-11T00:00:00"/>
    <s v="Sunday"/>
    <x v="2"/>
    <n v="2.4"/>
    <n v="0"/>
    <n v="24"/>
    <n v="0"/>
    <d v="1899-12-30T00:24:00"/>
    <d v="1899-12-30T00:10:00"/>
    <s v="R200401"/>
    <s v="Treadmill"/>
    <n v="6.0000000000000044"/>
    <n v="0"/>
    <m/>
    <m/>
    <d v="1899-12-30T04:22:00"/>
    <d v="1899-12-30T02:11:00"/>
    <d v="1899-12-30T04:22:00"/>
    <d v="1899-12-30T05:14:24"/>
    <d v="1899-12-30T02:11:00"/>
    <d v="1899-12-30T02:37:12"/>
    <n v="1440"/>
    <x v="3"/>
    <x v="8"/>
    <x v="10"/>
    <x v="28"/>
    <n v="7"/>
  </r>
  <r>
    <n v="124"/>
    <d v="2004-01-12T00:00:00"/>
    <s v="Monday"/>
    <x v="0"/>
    <n v="0.5"/>
    <n v="0"/>
    <n v="24"/>
    <n v="14"/>
    <d v="1899-12-30T00:24:14"/>
    <d v="1899-12-30T00:48:28"/>
    <s v="unk"/>
    <s v="N/A"/>
    <n v="1.2379642365887218"/>
    <n v="0"/>
    <m/>
    <m/>
    <d v="1899-12-30T01:56:19"/>
    <d v="1899-12-30T00:58:10"/>
    <d v="1899-12-30T21:09:50"/>
    <d v="1899-12-30T22:02:14"/>
    <d v="1899-12-30T10:34:55"/>
    <d v="1899-12-30T11:01:07"/>
    <n v="3131"/>
    <x v="3"/>
    <x v="8"/>
    <x v="10"/>
    <x v="28"/>
    <n v="0"/>
  </r>
  <r>
    <n v="125"/>
    <d v="2004-01-13T00:00:00"/>
    <s v="Tuesday"/>
    <x v="1"/>
    <n v="7.3"/>
    <n v="0"/>
    <n v="30"/>
    <n v="0"/>
    <d v="1899-12-30T00:30:00"/>
    <d v="1899-12-30T00:04:07"/>
    <s v="Other"/>
    <s v="N/A"/>
    <n v="14.600000000000012"/>
    <n v="0"/>
    <m/>
    <m/>
    <d v="1899-12-30T07:40:16"/>
    <d v="1899-12-30T03:50:08"/>
    <d v="1899-12-30T01:47:40"/>
    <d v="1899-12-30T02:40:04"/>
    <d v="1899-12-30T00:53:50"/>
    <d v="1899-12-30T01:20:02"/>
    <n v="488"/>
    <x v="3"/>
    <x v="8"/>
    <x v="10"/>
    <x v="28"/>
    <n v="0"/>
  </r>
  <r>
    <n v="126"/>
    <d v="2004-01-14T00:00:00"/>
    <s v="Wednesday"/>
    <x v="2"/>
    <n v="3.1"/>
    <n v="0"/>
    <n v="32"/>
    <n v="19"/>
    <d v="1899-12-30T00:32:19"/>
    <d v="1899-12-30T00:10:25"/>
    <s v="R200401"/>
    <s v="N/A"/>
    <n v="5.7555440948942795"/>
    <n v="0"/>
    <m/>
    <m/>
    <d v="1899-12-30T04:33:08"/>
    <d v="1899-12-30T02:16:34"/>
    <d v="1899-12-30T04:33:08"/>
    <d v="1899-12-30T05:25:32"/>
    <d v="1899-12-30T02:16:34"/>
    <d v="1899-12-30T02:42:46"/>
    <n v="1753"/>
    <x v="3"/>
    <x v="8"/>
    <x v="10"/>
    <x v="28"/>
    <n v="0"/>
  </r>
  <r>
    <n v="127"/>
    <d v="2004-01-31T00:00:00"/>
    <s v="Saturday"/>
    <x v="1"/>
    <n v="10"/>
    <n v="0"/>
    <n v="35"/>
    <n v="0"/>
    <d v="1899-12-30T00:35:00"/>
    <d v="1899-12-30T00:03:30"/>
    <s v="Other"/>
    <s v="N/A"/>
    <n v="17.142857142857157"/>
    <n v="0"/>
    <m/>
    <m/>
    <d v="1899-12-30T06:32:00"/>
    <d v="1899-12-30T03:16:00"/>
    <d v="1899-12-30T01:31:42"/>
    <d v="1899-12-30T02:24:06"/>
    <d v="1899-12-30T00:45:51"/>
    <d v="1899-12-30T01:12:03"/>
    <n v="268"/>
    <x v="3"/>
    <x v="8"/>
    <x v="10"/>
    <x v="29"/>
    <n v="16"/>
  </r>
  <r>
    <n v="128"/>
    <d v="2004-01-31T00:00:00"/>
    <s v="Saturday"/>
    <x v="2"/>
    <n v="2.6"/>
    <n v="0"/>
    <n v="30"/>
    <n v="0"/>
    <d v="1899-12-30T00:30:00"/>
    <d v="1899-12-30T00:11:32"/>
    <s v="R200401"/>
    <s v="N/A"/>
    <n v="5.2000000000000046"/>
    <n v="0"/>
    <m/>
    <m/>
    <d v="1899-12-30T05:02:18"/>
    <d v="1899-12-30T02:31:09"/>
    <d v="1899-12-30T05:02:18"/>
    <d v="1899-12-30T05:54:42"/>
    <d v="1899-12-30T02:31:09"/>
    <d v="1899-12-30T02:57:21"/>
    <n v="2326"/>
    <x v="3"/>
    <x v="8"/>
    <x v="10"/>
    <x v="29"/>
    <n v="0"/>
  </r>
  <r>
    <n v="129"/>
    <d v="2004-02-04T00:00:00"/>
    <s v="Wednesday"/>
    <x v="0"/>
    <n v="1.022"/>
    <n v="0"/>
    <n v="45"/>
    <n v="45"/>
    <d v="1899-12-30T00:45:45"/>
    <d v="1899-12-30T00:44:46"/>
    <s v="unk"/>
    <s v="N/A"/>
    <n v="1.3403278688524602"/>
    <n v="0"/>
    <m/>
    <m/>
    <d v="1899-12-30T01:47:26"/>
    <d v="1899-12-30T00:53:43"/>
    <d v="1899-12-30T19:32:51"/>
    <d v="1899-12-30T20:25:15"/>
    <d v="1899-12-30T09:46:25"/>
    <d v="1899-12-30T10:12:37"/>
    <n v="3118"/>
    <x v="3"/>
    <x v="9"/>
    <x v="11"/>
    <x v="30"/>
    <n v="3"/>
  </r>
  <r>
    <n v="130"/>
    <d v="2004-02-06T00:00:00"/>
    <s v="Friday"/>
    <x v="2"/>
    <n v="3"/>
    <n v="0"/>
    <n v="32"/>
    <n v="0"/>
    <d v="1899-12-30T00:32:00"/>
    <d v="1899-12-30T00:10:40"/>
    <s v="R200401"/>
    <s v="N/A"/>
    <n v="5.6250000000000044"/>
    <n v="0"/>
    <m/>
    <m/>
    <d v="1899-12-30T04:39:28"/>
    <d v="1899-12-30T02:19:44"/>
    <d v="1899-12-30T04:39:28"/>
    <d v="1899-12-30T05:31:52"/>
    <d v="1899-12-30T02:19:44"/>
    <d v="1899-12-30T02:45:56"/>
    <n v="1898"/>
    <x v="3"/>
    <x v="9"/>
    <x v="11"/>
    <x v="30"/>
    <n v="1"/>
  </r>
  <r>
    <n v="131"/>
    <d v="2004-02-07T00:00:00"/>
    <s v="Saturday"/>
    <x v="1"/>
    <n v="20"/>
    <n v="1"/>
    <n v="20"/>
    <n v="0"/>
    <d v="1899-12-30T01:20:00"/>
    <d v="1899-12-30T00:04:00"/>
    <s v="Spin"/>
    <s v="Spinner"/>
    <n v="15.000000000000014"/>
    <n v="0"/>
    <m/>
    <s v="On Spinner"/>
    <d v="1899-12-30T07:28:00"/>
    <d v="1899-12-30T03:44:00"/>
    <d v="1899-12-30T01:44:48"/>
    <d v="1899-12-30T02:37:12"/>
    <d v="1899-12-30T00:52:24"/>
    <d v="1899-12-30T01:18:36"/>
    <n v="434"/>
    <x v="3"/>
    <x v="9"/>
    <x v="11"/>
    <x v="30"/>
    <n v="0"/>
  </r>
  <r>
    <n v="132"/>
    <d v="2004-02-08T00:00:00"/>
    <s v="Sunday"/>
    <x v="2"/>
    <n v="4"/>
    <n v="0"/>
    <n v="42"/>
    <n v="15"/>
    <d v="1899-12-30T00:42:15"/>
    <d v="1899-12-30T00:10:34"/>
    <s v="R200401"/>
    <s v="Treadmill"/>
    <n v="5.6804733727810692"/>
    <n v="0"/>
    <m/>
    <s v="Treadmill - Avg HR = 163"/>
    <d v="1899-12-30T04:36:44"/>
    <d v="1899-12-30T02:18:22"/>
    <d v="1899-12-30T04:36:44"/>
    <d v="1899-12-30T05:29:08"/>
    <d v="1899-12-30T02:18:22"/>
    <d v="1899-12-30T02:44:34"/>
    <n v="1846"/>
    <x v="3"/>
    <x v="9"/>
    <x v="11"/>
    <x v="31"/>
    <n v="0"/>
  </r>
  <r>
    <n v="133"/>
    <d v="2004-02-09T00:00:00"/>
    <s v="Monday"/>
    <x v="1"/>
    <n v="14.5"/>
    <n v="0"/>
    <n v="43"/>
    <n v="0"/>
    <d v="1899-12-30T00:43:00"/>
    <d v="1899-12-30T00:02:58"/>
    <s v="Trainer"/>
    <s v="Trainer"/>
    <n v="20.232558139534898"/>
    <n v="0"/>
    <m/>
    <s v="On Trainer"/>
    <d v="1899-12-30T05:32:08"/>
    <d v="1899-12-30T02:46:04"/>
    <d v="1899-12-30T01:17:42"/>
    <d v="1899-12-30T02:10:06"/>
    <d v="1899-12-30T00:38:51"/>
    <d v="1899-12-30T01:05:03"/>
    <n v="172"/>
    <x v="3"/>
    <x v="9"/>
    <x v="11"/>
    <x v="31"/>
    <n v="0"/>
  </r>
  <r>
    <n v="134"/>
    <d v="2004-02-11T00:00:00"/>
    <s v="Wednesday"/>
    <x v="2"/>
    <n v="2.5499999999999998"/>
    <n v="0"/>
    <n v="26"/>
    <n v="0"/>
    <d v="1899-12-30T00:26:00"/>
    <d v="1899-12-30T00:10:12"/>
    <s v="R200401"/>
    <s v="N/A"/>
    <n v="5.8846153846153877"/>
    <n v="0"/>
    <m/>
    <m/>
    <d v="1899-12-30T04:27:08"/>
    <d v="1899-12-30T02:13:34"/>
    <d v="1899-12-30T04:27:08"/>
    <d v="1899-12-30T05:19:32"/>
    <d v="1899-12-30T02:13:34"/>
    <d v="1899-12-30T02:39:46"/>
    <n v="1574"/>
    <x v="3"/>
    <x v="9"/>
    <x v="11"/>
    <x v="31"/>
    <n v="1"/>
  </r>
  <r>
    <n v="135"/>
    <d v="2004-02-14T00:00:00"/>
    <s v="Saturday"/>
    <x v="2"/>
    <n v="4.25"/>
    <n v="0"/>
    <n v="44"/>
    <n v="0"/>
    <d v="1899-12-30T00:44:00"/>
    <d v="1899-12-30T00:10:21"/>
    <s v="R200401"/>
    <s v="Treadmill"/>
    <n v="5.7954545454545503"/>
    <n v="0"/>
    <m/>
    <s v="Treadmill - Avg HR = ???"/>
    <d v="1899-12-30T04:31:15"/>
    <d v="1899-12-30T02:15:37"/>
    <d v="1899-12-30T04:31:15"/>
    <d v="1899-12-30T05:23:39"/>
    <d v="1899-12-30T02:15:37"/>
    <d v="1899-12-30T02:41:49"/>
    <n v="1698"/>
    <x v="3"/>
    <x v="9"/>
    <x v="11"/>
    <x v="31"/>
    <n v="2"/>
  </r>
  <r>
    <n v="136"/>
    <d v="2004-02-15T00:00:00"/>
    <s v="Sunday"/>
    <x v="1"/>
    <n v="22"/>
    <n v="1"/>
    <n v="28"/>
    <n v="0"/>
    <d v="1899-12-30T01:28:00"/>
    <d v="1899-12-30T00:04:00"/>
    <s v="Spin"/>
    <s v="Spinner"/>
    <n v="15.000000000000011"/>
    <n v="0"/>
    <m/>
    <s v="Spinner"/>
    <d v="1899-12-30T07:28:00"/>
    <d v="1899-12-30T03:44:00"/>
    <d v="1899-12-30T01:44:48"/>
    <d v="1899-12-30T02:37:12"/>
    <d v="1899-12-30T00:52:24"/>
    <d v="1899-12-30T01:18:36"/>
    <n v="447"/>
    <x v="3"/>
    <x v="9"/>
    <x v="11"/>
    <x v="32"/>
    <n v="0"/>
  </r>
  <r>
    <n v="137"/>
    <d v="2004-02-16T00:00:00"/>
    <s v="Monday"/>
    <x v="2"/>
    <n v="2.15"/>
    <n v="0"/>
    <n v="20"/>
    <n v="0"/>
    <d v="1899-12-30T00:20:00"/>
    <d v="1899-12-30T00:09:18"/>
    <s v="R200401"/>
    <s v="Treadmill"/>
    <n v="6.4500000000000055"/>
    <n v="0"/>
    <m/>
    <s v="Treadmill"/>
    <d v="1899-12-30T04:03:43"/>
    <d v="1899-12-30T02:01:52"/>
    <d v="1899-12-30T04:03:43"/>
    <d v="1899-12-30T04:56:07"/>
    <d v="1899-12-30T02:01:52"/>
    <d v="1899-12-30T02:28:04"/>
    <n v="940"/>
    <x v="3"/>
    <x v="9"/>
    <x v="11"/>
    <x v="32"/>
    <n v="0"/>
  </r>
  <r>
    <n v="138"/>
    <d v="2004-02-18T00:00:00"/>
    <s v="Wednesday"/>
    <x v="1"/>
    <n v="14.5"/>
    <n v="0"/>
    <n v="45"/>
    <n v="0"/>
    <d v="1899-12-30T00:45:00"/>
    <d v="1899-12-30T00:03:06"/>
    <s v="Trainer"/>
    <s v="Trainer"/>
    <n v="19.33333333333335"/>
    <n v="0"/>
    <m/>
    <s v="Trainer - Avg HR - 141"/>
    <d v="1899-12-30T05:47:35"/>
    <d v="1899-12-30T02:53:48"/>
    <d v="1899-12-30T01:21:19"/>
    <d v="1899-12-30T02:13:43"/>
    <d v="1899-12-30T00:40:39"/>
    <d v="1899-12-30T01:06:51"/>
    <n v="202"/>
    <x v="3"/>
    <x v="9"/>
    <x v="11"/>
    <x v="32"/>
    <n v="1"/>
  </r>
  <r>
    <n v="139"/>
    <d v="2004-02-22T00:00:00"/>
    <s v="Sunday"/>
    <x v="2"/>
    <n v="4.3"/>
    <n v="0"/>
    <n v="46"/>
    <n v="0"/>
    <d v="1899-12-30T00:46:00"/>
    <d v="1899-12-30T00:10:42"/>
    <s v="unk"/>
    <s v="N/A"/>
    <n v="5.6086956521739166"/>
    <n v="0"/>
    <m/>
    <m/>
    <d v="1899-12-30T04:40:17"/>
    <d v="1899-12-30T02:20:08"/>
    <d v="1899-12-30T04:40:17"/>
    <d v="1899-12-30T05:32:41"/>
    <d v="1899-12-30T02:20:08"/>
    <d v="1899-12-30T02:46:20"/>
    <n v="1911"/>
    <x v="3"/>
    <x v="9"/>
    <x v="11"/>
    <x v="33"/>
    <n v="3"/>
  </r>
  <r>
    <n v="140"/>
    <d v="2004-02-24T00:00:00"/>
    <s v="Tuesday"/>
    <x v="0"/>
    <n v="0.68"/>
    <n v="0"/>
    <n v="27"/>
    <n v="43"/>
    <d v="1899-12-30T00:27:43"/>
    <d v="1899-12-30T00:40:46"/>
    <s v="P       "/>
    <s v="N/A"/>
    <n v="1.4720384846662673"/>
    <n v="0"/>
    <m/>
    <m/>
    <d v="1899-12-30T01:37:49"/>
    <d v="1899-12-30T00:48:55"/>
    <d v="1899-12-30T17:47:54"/>
    <d v="1899-12-30T18:40:18"/>
    <d v="1899-12-30T08:53:57"/>
    <d v="1899-12-30T09:20:09"/>
    <n v="3085"/>
    <x v="3"/>
    <x v="9"/>
    <x v="11"/>
    <x v="33"/>
    <n v="1"/>
  </r>
  <r>
    <n v="141"/>
    <d v="2004-02-25T00:00:00"/>
    <s v="Wednesday"/>
    <x v="2"/>
    <n v="2.4500000000000002"/>
    <n v="0"/>
    <n v="25"/>
    <n v="0"/>
    <d v="1899-12-30T00:25:00"/>
    <d v="1899-12-30T00:10:12"/>
    <s v="R200401"/>
    <s v="Treadmill"/>
    <n v="5.8800000000000052"/>
    <n v="0"/>
    <m/>
    <s v="Treadmill Avg HR = 164"/>
    <d v="1899-12-30T04:27:21"/>
    <d v="1899-12-30T02:13:40"/>
    <d v="1899-12-30T04:27:21"/>
    <d v="1899-12-30T05:19:45"/>
    <d v="1899-12-30T02:13:40"/>
    <d v="1899-12-30T02:39:52"/>
    <n v="1586"/>
    <x v="3"/>
    <x v="9"/>
    <x v="11"/>
    <x v="33"/>
    <n v="0"/>
  </r>
  <r>
    <n v="142"/>
    <d v="2004-02-29T00:00:00"/>
    <s v="Sunday"/>
    <x v="2"/>
    <n v="7.8"/>
    <n v="1"/>
    <n v="23"/>
    <n v="42"/>
    <d v="1899-12-30T01:23:42"/>
    <d v="1899-12-30T00:10:44"/>
    <s v="R200401"/>
    <s v="Polar Bear"/>
    <n v="5.5913978494623695"/>
    <n v="0"/>
    <m/>
    <s v="Splits= 9.47.15, 10.35.54. 10.42.62, 11.11.18, 11.54.02, 11.39.74,  10.35.48, 7.29.63"/>
    <d v="1899-12-30T04:41:09"/>
    <d v="1899-12-30T02:20:34"/>
    <d v="1899-12-30T04:41:09"/>
    <d v="1899-12-30T05:33:33"/>
    <d v="1899-12-30T02:20:34"/>
    <d v="1899-12-30T02:46:46"/>
    <n v="1930"/>
    <x v="3"/>
    <x v="9"/>
    <x v="11"/>
    <x v="34"/>
    <n v="3"/>
  </r>
  <r>
    <n v="143"/>
    <d v="2004-03-01T00:00:00"/>
    <s v="Monday"/>
    <x v="2"/>
    <n v="2"/>
    <n v="0"/>
    <n v="21"/>
    <n v="0"/>
    <d v="1899-12-30T00:21:00"/>
    <d v="1899-12-30T00:10:30"/>
    <s v="R200401"/>
    <s v="N/A"/>
    <n v="5.7142857142857197"/>
    <n v="0"/>
    <m/>
    <m/>
    <d v="1899-12-30T04:35:06"/>
    <d v="1899-12-30T02:17:33"/>
    <d v="1899-12-30T04:35:06"/>
    <d v="1899-12-30T05:27:30"/>
    <d v="1899-12-30T02:17:33"/>
    <d v="1899-12-30T02:43:45"/>
    <n v="1800"/>
    <x v="3"/>
    <x v="10"/>
    <x v="12"/>
    <x v="34"/>
    <n v="0"/>
  </r>
  <r>
    <n v="144"/>
    <d v="2004-03-03T00:00:00"/>
    <s v="Wednesday"/>
    <x v="2"/>
    <n v="2"/>
    <n v="0"/>
    <n v="19"/>
    <n v="45"/>
    <d v="1899-12-30T00:19:45"/>
    <d v="1899-12-30T00:09:52"/>
    <s v="R200403"/>
    <s v="N/A"/>
    <n v="6.0759493670886124"/>
    <n v="0"/>
    <m/>
    <m/>
    <d v="1899-12-30T04:18:43"/>
    <d v="1899-12-30T02:09:22"/>
    <d v="1899-12-30T04:18:43"/>
    <d v="1899-12-30T05:11:08"/>
    <d v="1899-12-30T02:09:22"/>
    <d v="1899-12-30T02:35:34"/>
    <n v="1332"/>
    <x v="3"/>
    <x v="10"/>
    <x v="12"/>
    <x v="34"/>
    <n v="1"/>
  </r>
  <r>
    <n v="145"/>
    <d v="2004-03-08T00:00:00"/>
    <s v="Mon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d v="1899-12-30T01:42:56"/>
    <d v="1899-12-30T02:35:20"/>
    <d v="1899-12-30T00:51:28"/>
    <d v="1899-12-30T01:17:40"/>
    <n v="409"/>
    <x v="3"/>
    <x v="10"/>
    <x v="12"/>
    <x v="35"/>
    <n v="4"/>
  </r>
  <r>
    <n v="146"/>
    <d v="2004-03-09T00:00:00"/>
    <s v="Tues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d v="1899-12-30T01:42:56"/>
    <d v="1899-12-30T02:35:20"/>
    <d v="1899-12-30T00:51:28"/>
    <d v="1899-12-30T01:17:40"/>
    <n v="409"/>
    <x v="3"/>
    <x v="10"/>
    <x v="12"/>
    <x v="35"/>
    <n v="0"/>
  </r>
  <r>
    <n v="147"/>
    <d v="2004-03-10T00:00:00"/>
    <s v="Wednes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d v="1899-12-30T01:42:56"/>
    <d v="1899-12-30T02:35:20"/>
    <d v="1899-12-30T00:51:28"/>
    <d v="1899-12-30T01:17:40"/>
    <n v="409"/>
    <x v="3"/>
    <x v="10"/>
    <x v="12"/>
    <x v="35"/>
    <n v="0"/>
  </r>
  <r>
    <n v="148"/>
    <d v="2004-03-11T00:00:00"/>
    <s v="Thursday"/>
    <x v="2"/>
    <n v="2"/>
    <n v="0"/>
    <n v="20"/>
    <n v="0"/>
    <d v="1899-12-30T00:20:00"/>
    <d v="1899-12-30T00:10:00"/>
    <s v="unk"/>
    <s v="Treadmill"/>
    <n v="6.0000000000000053"/>
    <n v="0"/>
    <m/>
    <m/>
    <d v="1899-12-30T04:22:00"/>
    <d v="1899-12-30T02:11:00"/>
    <d v="1899-12-30T04:22:00"/>
    <d v="1899-12-30T05:14:24"/>
    <d v="1899-12-30T02:11:00"/>
    <d v="1899-12-30T02:37:12"/>
    <n v="1419"/>
    <x v="3"/>
    <x v="10"/>
    <x v="12"/>
    <x v="35"/>
    <n v="0"/>
  </r>
  <r>
    <n v="149"/>
    <d v="2004-03-12T00:00:00"/>
    <s v="Friday"/>
    <x v="2"/>
    <n v="2"/>
    <n v="0"/>
    <n v="19"/>
    <n v="0"/>
    <d v="1899-12-30T00:19:00"/>
    <d v="1899-12-30T00:09:30"/>
    <s v="R200403"/>
    <s v="Treadmill"/>
    <n v="6.3157894736842151"/>
    <n v="0"/>
    <m/>
    <m/>
    <d v="1899-12-30T04:08:54"/>
    <d v="1899-12-30T02:04:27"/>
    <d v="1899-12-30T04:08:54"/>
    <d v="1899-12-30T05:01:18"/>
    <d v="1899-12-30T02:04:27"/>
    <d v="1899-12-30T02:30:39"/>
    <n v="1040"/>
    <x v="3"/>
    <x v="10"/>
    <x v="12"/>
    <x v="35"/>
    <n v="0"/>
  </r>
  <r>
    <n v="150"/>
    <d v="2004-03-13T00:00:00"/>
    <s v="Satur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d v="1899-12-30T01:42:56"/>
    <d v="1899-12-30T02:35:20"/>
    <d v="1899-12-30T00:51:28"/>
    <d v="1899-12-30T01:17:40"/>
    <n v="409"/>
    <x v="3"/>
    <x v="10"/>
    <x v="12"/>
    <x v="35"/>
    <n v="0"/>
  </r>
  <r>
    <n v="151"/>
    <d v="2004-03-15T00:00:00"/>
    <s v="Monday"/>
    <x v="2"/>
    <n v="2"/>
    <n v="0"/>
    <n v="18"/>
    <n v="35"/>
    <d v="1899-12-30T00:18:35"/>
    <d v="1899-12-30T00:09:17"/>
    <s v="R200401"/>
    <s v="Treadmill"/>
    <n v="6.4573991031390188"/>
    <n v="0"/>
    <m/>
    <m/>
    <d v="1899-12-30T04:03:26"/>
    <d v="1899-12-30T02:01:43"/>
    <d v="1899-12-30T04:03:26"/>
    <d v="1899-12-30T04:55:51"/>
    <d v="1899-12-30T02:01:43"/>
    <d v="1899-12-30T02:27:55"/>
    <n v="932"/>
    <x v="3"/>
    <x v="10"/>
    <x v="12"/>
    <x v="36"/>
    <n v="1"/>
  </r>
  <r>
    <n v="152"/>
    <d v="2004-03-17T00:00:00"/>
    <s v="Wednesday"/>
    <x v="1"/>
    <n v="8"/>
    <n v="0"/>
    <n v="30"/>
    <n v="0"/>
    <d v="1899-12-30T00:30:00"/>
    <d v="1899-12-30T00:03:45"/>
    <s v="B       "/>
    <s v="N/A"/>
    <n v="16.000000000000014"/>
    <n v="0"/>
    <m/>
    <m/>
    <d v="1899-12-30T07:00:00"/>
    <d v="1899-12-30T03:30:00"/>
    <d v="1899-12-30T01:38:15"/>
    <d v="1899-12-30T02:30:39"/>
    <d v="1899-12-30T00:49:07"/>
    <d v="1899-12-30T01:15:20"/>
    <n v="343"/>
    <x v="3"/>
    <x v="10"/>
    <x v="12"/>
    <x v="36"/>
    <n v="1"/>
  </r>
  <r>
    <n v="153"/>
    <d v="2004-03-20T00:00:00"/>
    <s v="Saturday"/>
    <x v="2"/>
    <n v="5"/>
    <n v="0"/>
    <n v="55"/>
    <n v="29"/>
    <d v="1899-12-30T00:55:29"/>
    <d v="1899-12-30T00:11:06"/>
    <s v="R200403"/>
    <s v="N/A"/>
    <n v="5.4070291378792463"/>
    <n v="0"/>
    <m/>
    <m/>
    <d v="1899-12-30T04:50:44"/>
    <d v="1899-12-30T02:25:22"/>
    <d v="1899-12-30T04:50:44"/>
    <d v="1899-12-30T05:43:08"/>
    <d v="1899-12-30T02:25:22"/>
    <d v="1899-12-30T02:51:34"/>
    <n v="2131"/>
    <x v="3"/>
    <x v="10"/>
    <x v="12"/>
    <x v="36"/>
    <n v="2"/>
  </r>
  <r>
    <n v="154"/>
    <d v="2004-03-24T00:00:00"/>
    <s v="Wednesday"/>
    <x v="1"/>
    <n v="7"/>
    <n v="0"/>
    <n v="31"/>
    <n v="0"/>
    <d v="1899-12-30T00:31:00"/>
    <d v="1899-12-30T00:04:26"/>
    <s v="B       "/>
    <s v="N/A"/>
    <n v="13.548387096774203"/>
    <n v="0"/>
    <m/>
    <m/>
    <d v="1899-12-30T08:16:00"/>
    <d v="1899-12-30T04:08:00"/>
    <d v="1899-12-30T01:56:02"/>
    <d v="1899-12-30T02:48:26"/>
    <d v="1899-12-30T00:58:01"/>
    <d v="1899-12-30T01:24:13"/>
    <n v="572"/>
    <x v="3"/>
    <x v="10"/>
    <x v="12"/>
    <x v="37"/>
    <n v="3"/>
  </r>
  <r>
    <n v="155"/>
    <d v="2004-03-26T00:00:00"/>
    <s v="Friday"/>
    <x v="2"/>
    <n v="1.75"/>
    <n v="0"/>
    <n v="19"/>
    <n v="10"/>
    <d v="1899-12-30T00:19:10"/>
    <d v="1899-12-30T00:10:57"/>
    <s v="R200403"/>
    <s v="N/A"/>
    <n v="5.4782608695652204"/>
    <n v="0"/>
    <m/>
    <m/>
    <d v="1899-12-30T04:46:57"/>
    <d v="1899-12-30T02:23:29"/>
    <d v="1899-12-30T04:46:57"/>
    <d v="1899-12-30T05:39:21"/>
    <d v="1899-12-30T02:23:29"/>
    <d v="1899-12-30T02:49:41"/>
    <n v="2057"/>
    <x v="3"/>
    <x v="10"/>
    <x v="12"/>
    <x v="37"/>
    <n v="1"/>
  </r>
  <r>
    <n v="156"/>
    <d v="2004-03-27T00:00:00"/>
    <s v="Saturday"/>
    <x v="1"/>
    <n v="15"/>
    <n v="1"/>
    <n v="15"/>
    <n v="0"/>
    <d v="1899-12-30T01:15:00"/>
    <d v="1899-12-30T00:05:00"/>
    <s v="B       "/>
    <s v="N/A"/>
    <n v="12.000000000000009"/>
    <n v="0"/>
    <m/>
    <m/>
    <d v="1899-12-30T09:20:00"/>
    <d v="1899-12-30T04:40:00"/>
    <d v="1899-12-30T02:11:00"/>
    <d v="1899-12-30T03:03:24"/>
    <d v="1899-12-30T01:05:30"/>
    <d v="1899-12-30T01:31:42"/>
    <n v="663"/>
    <x v="3"/>
    <x v="10"/>
    <x v="12"/>
    <x v="37"/>
    <n v="0"/>
  </r>
  <r>
    <n v="157"/>
    <d v="2004-03-28T00:00:00"/>
    <s v="Sunday"/>
    <x v="2"/>
    <n v="2"/>
    <n v="0"/>
    <n v="20"/>
    <n v="4"/>
    <d v="1899-12-30T00:20:04"/>
    <d v="1899-12-30T00:10:02"/>
    <s v="R200403"/>
    <s v="Treadmill"/>
    <n v="5.9800664451827297"/>
    <n v="0"/>
    <m/>
    <m/>
    <d v="1899-12-30T04:22:52"/>
    <d v="1899-12-30T02:11:26"/>
    <d v="1899-12-30T04:22:52"/>
    <d v="1899-12-30T05:15:16"/>
    <d v="1899-12-30T02:11:26"/>
    <d v="1899-12-30T02:37:38"/>
    <n v="1466"/>
    <x v="3"/>
    <x v="10"/>
    <x v="12"/>
    <x v="38"/>
    <n v="0"/>
  </r>
  <r>
    <n v="158"/>
    <d v="2004-03-31T00:00:00"/>
    <s v="Wednesday"/>
    <x v="1"/>
    <n v="5"/>
    <n v="0"/>
    <n v="30"/>
    <n v="0"/>
    <d v="1899-12-30T00:30:00"/>
    <d v="1899-12-30T00:06:00"/>
    <s v="Trainer"/>
    <s v="Trainer"/>
    <n v="10.000000000000007"/>
    <n v="0"/>
    <m/>
    <m/>
    <d v="1899-12-30T11:12:00"/>
    <d v="1899-12-30T05:36:00"/>
    <d v="1899-12-30T02:37:12"/>
    <d v="1899-12-30T03:29:36"/>
    <d v="1899-12-30T01:18:36"/>
    <d v="1899-12-30T01:44:48"/>
    <n v="695"/>
    <x v="3"/>
    <x v="10"/>
    <x v="12"/>
    <x v="38"/>
    <n v="2"/>
  </r>
  <r>
    <n v="159"/>
    <d v="2004-04-03T00:00:00"/>
    <s v="Saturday"/>
    <x v="1"/>
    <n v="7"/>
    <n v="0"/>
    <n v="30"/>
    <n v="0"/>
    <d v="1899-12-30T00:30:00"/>
    <d v="1899-12-30T00:04:17"/>
    <s v="Spin"/>
    <s v="Spinner"/>
    <n v="14.000000000000012"/>
    <n v="0"/>
    <m/>
    <s v="Spinner"/>
    <d v="1899-12-30T08:00:00"/>
    <d v="1899-12-30T04:00:00"/>
    <d v="1899-12-30T01:52:17"/>
    <d v="1899-12-30T02:44:41"/>
    <d v="1899-12-30T00:56:09"/>
    <d v="1899-12-30T01:22:21"/>
    <n v="539"/>
    <x v="3"/>
    <x v="1"/>
    <x v="13"/>
    <x v="38"/>
    <n v="2"/>
  </r>
  <r>
    <n v="160"/>
    <d v="2004-04-04T00:00:00"/>
    <s v="Sunday"/>
    <x v="0"/>
    <n v="0.5"/>
    <n v="0"/>
    <n v="25"/>
    <n v="0"/>
    <d v="1899-12-30T00:25:00"/>
    <d v="1899-12-30T00:50:00"/>
    <s v="unk"/>
    <s v="N/A"/>
    <n v="1.2000000000000008"/>
    <n v="0"/>
    <m/>
    <s v="At training camp..in pool for 2 hours but only doing drills"/>
    <d v="1899-12-30T02:00:00"/>
    <d v="1899-12-30T01:00:00"/>
    <d v="1899-12-30T21:50:00"/>
    <d v="1899-12-30T22:42:24"/>
    <d v="1899-12-30T10:55:00"/>
    <d v="1899-12-30T11:21:12"/>
    <n v="3135"/>
    <x v="3"/>
    <x v="1"/>
    <x v="13"/>
    <x v="1"/>
    <n v="0"/>
  </r>
  <r>
    <n v="161"/>
    <d v="2004-04-04T00:00:00"/>
    <s v="Sunday"/>
    <x v="2"/>
    <n v="3.036"/>
    <n v="0"/>
    <n v="30"/>
    <n v="34"/>
    <d v="1899-12-30T00:30:34"/>
    <d v="1899-12-30T00:10:04"/>
    <s v="R200403"/>
    <s v="N/A"/>
    <n v="5.9594329334787393"/>
    <n v="0"/>
    <m/>
    <m/>
    <d v="1899-12-30T04:23:47"/>
    <d v="1899-12-30T02:11:54"/>
    <d v="1899-12-30T04:23:47"/>
    <d v="1899-12-30T05:16:11"/>
    <d v="1899-12-30T02:11:54"/>
    <d v="1899-12-30T02:38:06"/>
    <n v="1497"/>
    <x v="3"/>
    <x v="1"/>
    <x v="13"/>
    <x v="1"/>
    <n v="0"/>
  </r>
  <r>
    <n v="162"/>
    <d v="2004-04-05T00:00:00"/>
    <s v="Monday"/>
    <x v="2"/>
    <n v="2.4"/>
    <n v="0"/>
    <n v="28"/>
    <n v="0"/>
    <d v="1899-12-30T00:28:00"/>
    <d v="1899-12-30T00:11:40"/>
    <s v="R200401"/>
    <s v="Treadmill"/>
    <n v="5.1428571428571459"/>
    <n v="0"/>
    <m/>
    <s v="HR Run under 150 bpm"/>
    <d v="1899-12-30T05:05:40"/>
    <d v="1899-12-30T02:32:50"/>
    <d v="1899-12-30T05:05:40"/>
    <d v="1899-12-30T05:58:04"/>
    <d v="1899-12-30T02:32:50"/>
    <d v="1899-12-30T02:59:02"/>
    <n v="2361"/>
    <x v="3"/>
    <x v="1"/>
    <x v="13"/>
    <x v="1"/>
    <n v="0"/>
  </r>
  <r>
    <n v="163"/>
    <d v="2004-04-06T00:00:00"/>
    <s v="Tuesday"/>
    <x v="0"/>
    <n v="0.48299999999999998"/>
    <n v="0"/>
    <n v="24"/>
    <n v="51"/>
    <d v="1899-12-30T00:24:51"/>
    <d v="1899-12-30T00:51:27"/>
    <s v="unk"/>
    <s v="N/A"/>
    <n v="1.1661971830985922"/>
    <n v="0"/>
    <m/>
    <s v="Drills and form work"/>
    <d v="1899-12-30T02:03:29"/>
    <d v="1899-12-30T01:01:44"/>
    <d v="1899-12-30T22:27:58"/>
    <d v="1899-12-30T23:20:22"/>
    <d v="1899-12-30T11:13:59"/>
    <d v="1899-12-30T11:40:11"/>
    <n v="3142"/>
    <x v="3"/>
    <x v="1"/>
    <x v="13"/>
    <x v="1"/>
    <n v="0"/>
  </r>
  <r>
    <n v="164"/>
    <d v="2004-04-06T00:00:00"/>
    <s v="Tuesday"/>
    <x v="1"/>
    <n v="8"/>
    <n v="0"/>
    <n v="40"/>
    <n v="0"/>
    <d v="1899-12-30T00:40:00"/>
    <d v="1899-12-30T00:05:00"/>
    <s v="Trainer"/>
    <s v="Trainer"/>
    <n v="12.000000000000011"/>
    <n v="0"/>
    <m/>
    <s v="Trainer"/>
    <d v="1899-12-30T09:20:00"/>
    <d v="1899-12-30T04:40:00"/>
    <d v="1899-12-30T02:11:00"/>
    <d v="1899-12-30T03:03:24"/>
    <d v="1899-12-30T01:05:30"/>
    <d v="1899-12-30T01:31:42"/>
    <n v="658"/>
    <x v="3"/>
    <x v="1"/>
    <x v="13"/>
    <x v="1"/>
    <n v="0"/>
  </r>
  <r>
    <n v="165"/>
    <d v="2004-04-07T00:00:00"/>
    <s v="Wednesday"/>
    <x v="2"/>
    <n v="2.2999999999999998"/>
    <n v="0"/>
    <n v="25"/>
    <n v="0"/>
    <d v="1899-12-30T00:25:00"/>
    <d v="1899-12-30T00:10:52"/>
    <s v="R200403"/>
    <s v="N/A"/>
    <n v="5.520000000000004"/>
    <n v="0"/>
    <m/>
    <m/>
    <d v="1899-12-30T04:44:47"/>
    <d v="1899-12-30T02:22:23"/>
    <d v="1899-12-30T04:44:47"/>
    <d v="1899-12-30T05:37:11"/>
    <d v="1899-12-30T02:22:23"/>
    <d v="1899-12-30T02:48:35"/>
    <n v="2017"/>
    <x v="3"/>
    <x v="1"/>
    <x v="13"/>
    <x v="1"/>
    <n v="0"/>
  </r>
  <r>
    <n v="166"/>
    <d v="2004-04-10T00:00:00"/>
    <s v="Saturday"/>
    <x v="1"/>
    <n v="25.1"/>
    <n v="2"/>
    <n v="15"/>
    <n v="0"/>
    <d v="1899-12-30T02:15:00"/>
    <d v="1899-12-30T00:05:23"/>
    <s v="B       "/>
    <s v="Random Around Home"/>
    <n v="11.155555555555566"/>
    <n v="0"/>
    <m/>
    <s v="9 Miles with Connor on Mtn Bike and 16 on Road Bike (1:10.01)"/>
    <d v="1899-12-30T10:02:23"/>
    <d v="1899-12-30T05:01:12"/>
    <d v="1899-12-30T02:20:55"/>
    <d v="1899-12-30T03:13:19"/>
    <d v="1899-12-30T01:10:27"/>
    <d v="1899-12-30T01:36:40"/>
    <n v="683"/>
    <x v="3"/>
    <x v="1"/>
    <x v="13"/>
    <x v="1"/>
    <n v="2"/>
  </r>
  <r>
    <n v="167"/>
    <d v="2004-04-11T00:00:00"/>
    <s v="Sunday"/>
    <x v="2"/>
    <n v="5.0960000000000001"/>
    <n v="0"/>
    <n v="55"/>
    <n v="25"/>
    <d v="1899-12-30T00:55:25"/>
    <d v="1899-12-30T00:10:52"/>
    <s v="R200401"/>
    <s v="N/A"/>
    <n v="5.5174736842105307"/>
    <n v="0"/>
    <m/>
    <s v="Long Run Avg HR - 160 Splits(10.23.77, 10.39.05, 10.25.10, 11.19.71, 11.36.17, 1.01.71)"/>
    <d v="1899-12-30T04:44:55"/>
    <d v="1899-12-30T02:22:27"/>
    <d v="1899-12-30T04:44:55"/>
    <d v="1899-12-30T05:37:19"/>
    <d v="1899-12-30T02:22:27"/>
    <d v="1899-12-30T02:48:39"/>
    <n v="2019"/>
    <x v="3"/>
    <x v="1"/>
    <x v="13"/>
    <x v="2"/>
    <n v="0"/>
  </r>
  <r>
    <n v="168"/>
    <d v="2004-04-14T00:00:00"/>
    <s v="Wednesday"/>
    <x v="2"/>
    <n v="2"/>
    <n v="0"/>
    <n v="23"/>
    <n v="30"/>
    <d v="1899-12-30T00:23:30"/>
    <d v="1899-12-30T00:11:45"/>
    <s v="R200401"/>
    <s v="Treadmill"/>
    <n v="5.1063829787234081"/>
    <n v="0"/>
    <m/>
    <s v="HR Run under 150 bpm"/>
    <d v="1899-12-30T05:07:51"/>
    <d v="1899-12-30T02:33:56"/>
    <d v="1899-12-30T05:07:51"/>
    <d v="1899-12-30T06:00:15"/>
    <d v="1899-12-30T02:33:56"/>
    <d v="1899-12-30T03:00:08"/>
    <n v="2390"/>
    <x v="3"/>
    <x v="1"/>
    <x v="13"/>
    <x v="2"/>
    <n v="2"/>
  </r>
  <r>
    <n v="169"/>
    <d v="2004-04-15T00:00:00"/>
    <s v="Thursday"/>
    <x v="0"/>
    <n v="0.627"/>
    <n v="0"/>
    <n v="25"/>
    <n v="42"/>
    <d v="1899-12-30T00:25:42"/>
    <d v="1899-12-30T00:40:59"/>
    <s v="unk"/>
    <s v="N/A"/>
    <n v="1.4638132295719855"/>
    <n v="0"/>
    <m/>
    <m/>
    <d v="1899-12-30T01:38:22"/>
    <d v="1899-12-30T00:49:11"/>
    <d v="1899-12-30T17:53:54"/>
    <d v="1899-12-30T18:46:18"/>
    <d v="1899-12-30T08:56:57"/>
    <d v="1899-12-30T09:23:09"/>
    <n v="3088"/>
    <x v="3"/>
    <x v="1"/>
    <x v="13"/>
    <x v="2"/>
    <n v="0"/>
  </r>
  <r>
    <n v="170"/>
    <d v="2004-04-16T00:00:00"/>
    <s v="Friday"/>
    <x v="1"/>
    <n v="10.5"/>
    <n v="0"/>
    <n v="45"/>
    <n v="0"/>
    <d v="1899-12-30T00:45:00"/>
    <d v="1899-12-30T00:04:17"/>
    <s v="Si"/>
    <s v="Griskus Sprint"/>
    <n v="14.000000000000012"/>
    <n v="0"/>
    <m/>
    <s v="Griskus Sprint"/>
    <d v="1899-12-30T08:00:00"/>
    <d v="1899-12-30T04:00:00"/>
    <d v="1899-12-30T01:52:17"/>
    <d v="1899-12-30T02:44:41"/>
    <d v="1899-12-30T00:56:09"/>
    <d v="1899-12-30T01:22:21"/>
    <n v="539"/>
    <x v="3"/>
    <x v="1"/>
    <x v="13"/>
    <x v="2"/>
    <n v="0"/>
  </r>
  <r>
    <n v="171"/>
    <d v="2004-04-17T00:00:00"/>
    <s v="Saturday"/>
    <x v="2"/>
    <n v="2.25"/>
    <n v="0"/>
    <n v="25"/>
    <n v="0"/>
    <d v="1899-12-30T00:25:00"/>
    <d v="1899-12-30T00:11:07"/>
    <s v="R200401"/>
    <s v="N/A"/>
    <n v="5.4000000000000039"/>
    <n v="0"/>
    <m/>
    <m/>
    <d v="1899-12-30T04:51:07"/>
    <d v="1899-12-30T02:25:33"/>
    <d v="1899-12-30T04:51:07"/>
    <d v="1899-12-30T05:43:31"/>
    <d v="1899-12-30T02:25:33"/>
    <d v="1899-12-30T02:51:45"/>
    <n v="2143"/>
    <x v="3"/>
    <x v="1"/>
    <x v="13"/>
    <x v="2"/>
    <n v="0"/>
  </r>
  <r>
    <n v="172"/>
    <d v="2004-04-18T00:00:00"/>
    <s v="Sunday"/>
    <x v="1"/>
    <n v="10.5"/>
    <n v="0"/>
    <n v="39"/>
    <n v="32"/>
    <d v="1899-12-30T00:39:32"/>
    <d v="1899-12-30T00:03:46"/>
    <s v="Si"/>
    <s v="Griskus Sprint"/>
    <n v="15.935919055649254"/>
    <n v="0"/>
    <m/>
    <s v="Griskus Sprint"/>
    <d v="1899-12-30T07:01:41"/>
    <d v="1899-12-30T03:30:51"/>
    <d v="1899-12-30T01:38:39"/>
    <d v="1899-12-30T02:31:03"/>
    <d v="1899-12-30T00:49:19"/>
    <d v="1899-12-30T01:15:31"/>
    <n v="358"/>
    <x v="3"/>
    <x v="1"/>
    <x v="13"/>
    <x v="3"/>
    <n v="0"/>
  </r>
  <r>
    <n v="173"/>
    <d v="2004-04-19T00:00:00"/>
    <s v="Monday"/>
    <x v="1"/>
    <n v="5"/>
    <n v="0"/>
    <n v="20"/>
    <n v="0"/>
    <d v="1899-12-30T00:20:00"/>
    <d v="1899-12-30T00:04:00"/>
    <s v="Trainer"/>
    <s v="Did this on Sunday at Hotel in Maine"/>
    <n v="15.000000000000014"/>
    <n v="0"/>
    <m/>
    <s v="Did this on Sunday at Hotel in Maine"/>
    <d v="1899-12-30T07:28:00"/>
    <d v="1899-12-30T03:44:00"/>
    <d v="1899-12-30T01:44:48"/>
    <d v="1899-12-30T02:37:12"/>
    <d v="1899-12-30T00:52:24"/>
    <d v="1899-12-30T01:18:36"/>
    <n v="434"/>
    <x v="3"/>
    <x v="1"/>
    <x v="13"/>
    <x v="3"/>
    <n v="0"/>
  </r>
  <r>
    <n v="174"/>
    <d v="2004-04-19T00:00:00"/>
    <s v="Monday"/>
    <x v="2"/>
    <n v="3.1"/>
    <n v="0"/>
    <n v="28"/>
    <n v="18"/>
    <d v="1899-12-30T00:28:18"/>
    <d v="1899-12-30T00:09:08"/>
    <s v="R200403"/>
    <s v="N/A"/>
    <n v="6.5724381625441737"/>
    <n v="0"/>
    <m/>
    <s v="Mile 1: 7.51.85, Mile 2: 8.44.80, Mile 3: 10.49.76"/>
    <d v="1899-12-30T03:59:11"/>
    <d v="1899-12-30T01:59:35"/>
    <d v="1899-12-30T03:59:11"/>
    <d v="1899-12-30T04:51:35"/>
    <d v="1899-12-30T01:59:35"/>
    <d v="1899-12-30T02:25:47"/>
    <n v="863"/>
    <x v="3"/>
    <x v="1"/>
    <x v="13"/>
    <x v="3"/>
    <n v="0"/>
  </r>
  <r>
    <n v="175"/>
    <d v="2004-04-21T00:00:00"/>
    <s v="Wednesday"/>
    <x v="2"/>
    <n v="2"/>
    <n v="0"/>
    <n v="22"/>
    <n v="40"/>
    <d v="1899-12-30T00:22:40"/>
    <d v="1899-12-30T00:11:20"/>
    <s v="R200403"/>
    <s v="Treadmill"/>
    <n v="5.2941176470588269"/>
    <n v="0"/>
    <m/>
    <s v="HR Run under 150 bpm"/>
    <d v="1899-12-30T04:56:56"/>
    <d v="1899-12-30T02:28:28"/>
    <d v="1899-12-30T04:56:56"/>
    <d v="1899-12-30T05:49:20"/>
    <d v="1899-12-30T02:28:28"/>
    <d v="1899-12-30T02:54:40"/>
    <n v="2250"/>
    <x v="3"/>
    <x v="1"/>
    <x v="13"/>
    <x v="3"/>
    <n v="1"/>
  </r>
  <r>
    <n v="176"/>
    <d v="2004-04-24T00:00:00"/>
    <s v="Saturday"/>
    <x v="2"/>
    <n v="3.1"/>
    <n v="0"/>
    <n v="30"/>
    <n v="3"/>
    <d v="1899-12-30T00:30:03"/>
    <d v="1899-12-30T00:09:42"/>
    <s v="R200403"/>
    <s v="Watertown 5k"/>
    <n v="6.1896838602329503"/>
    <n v="0"/>
    <m/>
    <s v="Watertown 5k"/>
    <d v="1899-12-30T04:13:58"/>
    <d v="1899-12-30T02:06:59"/>
    <d v="1899-12-30T04:13:58"/>
    <d v="1899-12-30T05:06:22"/>
    <d v="1899-12-30T02:06:59"/>
    <d v="1899-12-30T02:33:11"/>
    <n v="1180"/>
    <x v="3"/>
    <x v="1"/>
    <x v="13"/>
    <x v="3"/>
    <n v="2"/>
  </r>
  <r>
    <n v="177"/>
    <d v="2004-04-25T00:00:00"/>
    <s v="Sunday"/>
    <x v="1"/>
    <n v="34"/>
    <n v="2"/>
    <n v="21"/>
    <n v="16"/>
    <d v="1899-12-30T02:21:16"/>
    <d v="1899-12-30T00:04:09"/>
    <s v="B       "/>
    <s v="UJ and back"/>
    <n v="14.440773949976418"/>
    <n v="0"/>
    <m/>
    <s v="UJ and back"/>
    <d v="1899-12-30T07:45:21"/>
    <d v="1899-12-30T03:52:40"/>
    <d v="1899-12-30T01:48:52"/>
    <d v="1899-12-30T02:41:16"/>
    <d v="1899-12-30T00:54:26"/>
    <d v="1899-12-30T01:20:38"/>
    <n v="506"/>
    <x v="3"/>
    <x v="1"/>
    <x v="13"/>
    <x v="4"/>
    <n v="0"/>
  </r>
  <r>
    <n v="178"/>
    <d v="2004-04-26T00:00:00"/>
    <s v="Monday"/>
    <x v="2"/>
    <n v="2"/>
    <n v="0"/>
    <n v="22"/>
    <n v="17"/>
    <d v="1899-12-30T00:22:17"/>
    <d v="1899-12-30T00:11:09"/>
    <s v="R200403"/>
    <s v="Treadmill"/>
    <n v="5.3851907255048657"/>
    <n v="0"/>
    <m/>
    <s v="HR Run under 150 bpm"/>
    <d v="1899-12-30T04:51:55"/>
    <d v="1899-12-30T02:25:57"/>
    <d v="1899-12-30T04:51:55"/>
    <d v="1899-12-30T05:44:19"/>
    <d v="1899-12-30T02:25:57"/>
    <d v="1899-12-30T02:52:09"/>
    <n v="2163"/>
    <x v="3"/>
    <x v="1"/>
    <x v="13"/>
    <x v="4"/>
    <n v="0"/>
  </r>
  <r>
    <n v="179"/>
    <d v="2004-04-28T00:00:00"/>
    <s v="Wednesday"/>
    <x v="2"/>
    <n v="2.6"/>
    <n v="0"/>
    <n v="26"/>
    <n v="14"/>
    <d v="1899-12-30T00:26:14"/>
    <d v="1899-12-30T00:10:05"/>
    <s v="R200401"/>
    <s v="Treadmill"/>
    <n v="5.9466327827191918"/>
    <n v="0"/>
    <m/>
    <s v="Treadmill"/>
    <d v="1899-12-30T04:24:21"/>
    <d v="1899-12-30T02:12:11"/>
    <d v="1899-12-30T04:24:21"/>
    <d v="1899-12-30T05:16:45"/>
    <d v="1899-12-30T02:12:11"/>
    <d v="1899-12-30T02:38:23"/>
    <n v="1504"/>
    <x v="3"/>
    <x v="1"/>
    <x v="13"/>
    <x v="4"/>
    <n v="1"/>
  </r>
  <r>
    <n v="180"/>
    <d v="2004-05-01T00:00:00"/>
    <s v="Saturday"/>
    <x v="2"/>
    <n v="7.5"/>
    <n v="1"/>
    <n v="23"/>
    <n v="29"/>
    <d v="1899-12-30T01:23:29"/>
    <d v="1899-12-30T00:11:08"/>
    <s v="R200403"/>
    <s v="Quassy Loop"/>
    <n v="5.3902974645637896"/>
    <n v="0"/>
    <m/>
    <m/>
    <d v="1899-12-30T04:51:38"/>
    <d v="1899-12-30T02:25:49"/>
    <d v="1899-12-30T04:51:38"/>
    <d v="1899-12-30T05:44:02"/>
    <d v="1899-12-30T02:25:49"/>
    <d v="1899-12-30T02:52:01"/>
    <n v="2159"/>
    <x v="3"/>
    <x v="2"/>
    <x v="14"/>
    <x v="4"/>
    <n v="2"/>
  </r>
  <r>
    <n v="181"/>
    <d v="2004-05-02T00:00:00"/>
    <s v="Sunday"/>
    <x v="2"/>
    <n v="2.246"/>
    <n v="0"/>
    <n v="22"/>
    <n v="23"/>
    <d v="1899-12-30T00:22:23"/>
    <d v="1899-12-30T00:09:58"/>
    <s v="R200401"/>
    <s v="Treadmill"/>
    <n v="6.0205510052122166"/>
    <n v="0"/>
    <m/>
    <m/>
    <d v="1899-12-30T04:21:06"/>
    <d v="1899-12-30T02:10:33"/>
    <d v="1899-12-30T04:21:06"/>
    <d v="1899-12-30T05:13:30"/>
    <d v="1899-12-30T02:10:33"/>
    <d v="1899-12-30T02:36:45"/>
    <n v="1392"/>
    <x v="3"/>
    <x v="2"/>
    <x v="14"/>
    <x v="5"/>
    <n v="0"/>
  </r>
  <r>
    <n v="182"/>
    <d v="2004-05-03T00:00:00"/>
    <s v="Monday"/>
    <x v="2"/>
    <n v="2"/>
    <n v="0"/>
    <n v="20"/>
    <n v="40"/>
    <d v="1899-12-30T00:20:40"/>
    <d v="1899-12-30T00:10:20"/>
    <s v="R200403"/>
    <s v="Treadmill"/>
    <n v="5.8064516129032304"/>
    <n v="0"/>
    <m/>
    <s v="HR Run under 150 bpm"/>
    <d v="1899-12-30T04:30:44"/>
    <d v="1899-12-30T02:15:22"/>
    <d v="1899-12-30T04:30:44"/>
    <d v="1899-12-30T05:23:08"/>
    <d v="1899-12-30T02:15:22"/>
    <d v="1899-12-30T02:41:34"/>
    <n v="1677"/>
    <x v="3"/>
    <x v="2"/>
    <x v="14"/>
    <x v="5"/>
    <n v="0"/>
  </r>
  <r>
    <n v="183"/>
    <d v="2004-05-05T00:00:00"/>
    <s v="Wednesday"/>
    <x v="2"/>
    <n v="3.1"/>
    <n v="0"/>
    <n v="29"/>
    <n v="38"/>
    <d v="1899-12-30T00:29:38"/>
    <d v="1899-12-30T00:09:34"/>
    <s v="R200401"/>
    <s v="Treadmill"/>
    <n v="6.2767154105736838"/>
    <n v="0"/>
    <m/>
    <s v="5k Training"/>
    <d v="1899-12-30T04:10:27"/>
    <d v="1899-12-30T02:05:13"/>
    <d v="1899-12-30T04:10:27"/>
    <d v="1899-12-30T05:02:51"/>
    <d v="1899-12-30T02:05:13"/>
    <d v="1899-12-30T02:31:25"/>
    <n v="1089"/>
    <x v="3"/>
    <x v="2"/>
    <x v="14"/>
    <x v="5"/>
    <n v="1"/>
  </r>
  <r>
    <n v="184"/>
    <d v="2004-05-07T00:00:00"/>
    <s v="Friday"/>
    <x v="1"/>
    <n v="13"/>
    <n v="1"/>
    <n v="3"/>
    <n v="0"/>
    <d v="1899-12-30T01:03:00"/>
    <d v="1899-12-30T00:04:51"/>
    <s v="B       "/>
    <s v="Griskus Sprint"/>
    <n v="12.38095238095239"/>
    <n v="0"/>
    <m/>
    <s v="Griskus Sprint + fruit stand &amp; back"/>
    <d v="1899-12-30T09:02:46"/>
    <d v="1899-12-30T04:31:23"/>
    <d v="1899-12-30T02:06:58"/>
    <d v="1899-12-30T02:59:22"/>
    <d v="1899-12-30T01:03:29"/>
    <d v="1899-12-30T01:29:41"/>
    <n v="650"/>
    <x v="3"/>
    <x v="2"/>
    <x v="14"/>
    <x v="5"/>
    <n v="1"/>
  </r>
  <r>
    <n v="185"/>
    <d v="2004-05-08T00:00:00"/>
    <s v="Saturday"/>
    <x v="1"/>
    <n v="7.25"/>
    <n v="0"/>
    <n v="50"/>
    <n v="0"/>
    <d v="1899-12-30T00:50:00"/>
    <d v="1899-12-30T00:06:54"/>
    <s v="Si"/>
    <s v="Random"/>
    <n v="8.7000000000000064"/>
    <n v="0"/>
    <m/>
    <s v="Riding with Connor"/>
    <d v="1899-12-30T12:52:25"/>
    <d v="1899-12-30T06:26:12"/>
    <d v="1899-12-30T03:00:41"/>
    <d v="1899-12-30T03:53:05"/>
    <d v="1899-12-30T01:30:21"/>
    <d v="1899-12-30T01:56:33"/>
    <n v="710"/>
    <x v="3"/>
    <x v="2"/>
    <x v="14"/>
    <x v="5"/>
    <n v="0"/>
  </r>
  <r>
    <n v="186"/>
    <d v="2004-05-08T00:00:00"/>
    <s v="Saturday"/>
    <x v="2"/>
    <n v="7"/>
    <n v="1"/>
    <n v="17"/>
    <n v="43"/>
    <d v="1899-12-30T01:17:43"/>
    <d v="1899-12-30T00:11:06"/>
    <s v="R200403"/>
    <s v="N/A"/>
    <n v="5.4042461934377055"/>
    <n v="0"/>
    <m/>
    <m/>
    <d v="1899-12-30T04:50:53"/>
    <d v="1899-12-30T02:25:26"/>
    <d v="1899-12-30T04:50:53"/>
    <d v="1899-12-30T05:43:17"/>
    <d v="1899-12-30T02:25:26"/>
    <d v="1899-12-30T02:51:38"/>
    <n v="2134"/>
    <x v="3"/>
    <x v="2"/>
    <x v="14"/>
    <x v="5"/>
    <n v="0"/>
  </r>
  <r>
    <n v="187"/>
    <d v="2004-05-09T00:00:00"/>
    <s v="Sunday"/>
    <x v="2"/>
    <n v="1.33"/>
    <n v="0"/>
    <n v="14"/>
    <n v="10"/>
    <d v="1899-12-30T00:14:10"/>
    <d v="1899-12-30T00:10:39"/>
    <s v="R200403"/>
    <s v="N/A"/>
    <n v="5.6329411764705926"/>
    <n v="0"/>
    <m/>
    <m/>
    <d v="1899-12-30T04:39:04"/>
    <d v="1899-12-30T02:19:32"/>
    <d v="1899-12-30T04:39:04"/>
    <d v="1899-12-30T05:31:28"/>
    <d v="1899-12-30T02:19:32"/>
    <d v="1899-12-30T02:45:44"/>
    <n v="1891"/>
    <x v="3"/>
    <x v="2"/>
    <x v="14"/>
    <x v="6"/>
    <n v="0"/>
  </r>
  <r>
    <n v="188"/>
    <d v="2004-05-10T00:00:00"/>
    <s v="Monday"/>
    <x v="1"/>
    <n v="20"/>
    <n v="1"/>
    <n v="28"/>
    <n v="42"/>
    <d v="1899-12-30T01:28:42"/>
    <d v="1899-12-30T00:04:26"/>
    <s v="B       "/>
    <s v="Griskus Sprint + Long Meadow Loop"/>
    <n v="13.528748590755367"/>
    <n v="0"/>
    <m/>
    <s v="Griskus Sprint + Long Meadow Loop"/>
    <d v="1899-12-30T08:16:43"/>
    <d v="1899-12-30T04:08:22"/>
    <d v="1899-12-30T01:56:12"/>
    <d v="1899-12-30T02:48:36"/>
    <d v="1899-12-30T00:58:06"/>
    <d v="1899-12-30T01:24:18"/>
    <n v="574"/>
    <x v="3"/>
    <x v="2"/>
    <x v="14"/>
    <x v="6"/>
    <n v="0"/>
  </r>
  <r>
    <n v="189"/>
    <d v="2004-05-11T00:00:00"/>
    <s v="Tuesday"/>
    <x v="0"/>
    <n v="1.026"/>
    <n v="0"/>
    <n v="43"/>
    <n v="8"/>
    <d v="1899-12-30T00:43:08"/>
    <d v="1899-12-30T00:42:02"/>
    <s v="unk"/>
    <s v="N/A"/>
    <n v="1.4272024729520876"/>
    <n v="0"/>
    <m/>
    <m/>
    <d v="1899-12-30T01:40:54"/>
    <d v="1899-12-30T00:50:27"/>
    <d v="1899-12-30T18:21:27"/>
    <d v="1899-12-30T19:13:51"/>
    <d v="1899-12-30T09:10:44"/>
    <d v="1899-12-30T09:36:56"/>
    <n v="3100"/>
    <x v="3"/>
    <x v="2"/>
    <x v="14"/>
    <x v="6"/>
    <n v="0"/>
  </r>
  <r>
    <n v="190"/>
    <d v="2004-05-12T00:00:00"/>
    <s v="Wednesday"/>
    <x v="0"/>
    <n v="0.6"/>
    <n v="0"/>
    <n v="21"/>
    <n v="30"/>
    <d v="1899-12-30T00:21:30"/>
    <d v="1899-12-30T00:35:50"/>
    <s v="unk"/>
    <s v="N/A"/>
    <n v="1.674418604651164"/>
    <n v="0"/>
    <m/>
    <s v="Lake Swim"/>
    <d v="1899-12-30T01:26:00"/>
    <d v="1899-12-30T00:43:00"/>
    <d v="1899-12-30T15:38:50"/>
    <d v="1899-12-30T16:31:14"/>
    <d v="1899-12-30T07:49:25"/>
    <d v="1899-12-30T08:15:37"/>
    <n v="2940"/>
    <x v="3"/>
    <x v="2"/>
    <x v="14"/>
    <x v="6"/>
    <n v="0"/>
  </r>
  <r>
    <n v="191"/>
    <d v="2004-05-12T00:00:00"/>
    <s v="Wednesday"/>
    <x v="1"/>
    <n v="25"/>
    <n v="1"/>
    <n v="46"/>
    <n v="33"/>
    <d v="1899-12-30T01:46:33"/>
    <d v="1899-12-30T00:04:16"/>
    <s v="B       "/>
    <s v="Griskus Olympic"/>
    <n v="14.077897700610052"/>
    <n v="0"/>
    <m/>
    <s v="Griskus Olympic"/>
    <d v="1899-12-30T07:57:21"/>
    <d v="1899-12-30T03:58:40"/>
    <d v="1899-12-30T01:51:40"/>
    <d v="1899-12-30T02:44:04"/>
    <d v="1899-12-30T00:55:50"/>
    <d v="1899-12-30T01:22:02"/>
    <n v="532"/>
    <x v="3"/>
    <x v="2"/>
    <x v="14"/>
    <x v="6"/>
    <n v="0"/>
  </r>
  <r>
    <n v="192"/>
    <d v="2004-05-13T00:00:00"/>
    <s v="Thursday"/>
    <x v="2"/>
    <n v="6.1"/>
    <n v="1"/>
    <n v="16"/>
    <n v="27"/>
    <d v="1899-12-30T01:16:27"/>
    <d v="1899-12-30T00:12:32"/>
    <s v="R200401"/>
    <s v="N/A"/>
    <n v="4.7874427730542868"/>
    <n v="0"/>
    <m/>
    <s v="hotttt really hott and very very very very slow"/>
    <d v="1899-12-30T05:28:22"/>
    <d v="1899-12-30T02:44:11"/>
    <d v="1899-12-30T05:28:22"/>
    <d v="1899-12-30T06:20:46"/>
    <d v="1899-12-30T02:44:11"/>
    <d v="1899-12-30T03:10:23"/>
    <n v="2559"/>
    <x v="3"/>
    <x v="2"/>
    <x v="14"/>
    <x v="6"/>
    <n v="0"/>
  </r>
  <r>
    <n v="193"/>
    <d v="2004-05-14T00:00:00"/>
    <s v="Friday"/>
    <x v="1"/>
    <n v="25"/>
    <n v="1"/>
    <n v="48"/>
    <n v="23"/>
    <d v="1899-12-30T01:48:23"/>
    <d v="1899-12-30T00:04:20"/>
    <s v="B       "/>
    <s v="N/A"/>
    <n v="13.839766261725371"/>
    <n v="0"/>
    <m/>
    <m/>
    <d v="1899-12-30T08:05:33"/>
    <d v="1899-12-30T04:02:47"/>
    <d v="1899-12-30T01:53:35"/>
    <d v="1899-12-30T02:45:59"/>
    <d v="1899-12-30T00:56:48"/>
    <d v="1899-12-30T01:23:00"/>
    <n v="547"/>
    <x v="3"/>
    <x v="2"/>
    <x v="14"/>
    <x v="6"/>
    <n v="0"/>
  </r>
  <r>
    <n v="194"/>
    <d v="2004-05-14T00:00:00"/>
    <s v="Friday"/>
    <x v="2"/>
    <n v="5"/>
    <n v="0"/>
    <n v="59"/>
    <n v="55"/>
    <d v="1899-12-30T00:59:55"/>
    <d v="1899-12-30T00:11:59"/>
    <s v="R200403"/>
    <s v="N/A"/>
    <n v="5.0069541029207265"/>
    <n v="0"/>
    <m/>
    <m/>
    <d v="1899-12-30T05:13:58"/>
    <d v="1899-12-30T02:36:59"/>
    <d v="1899-12-30T05:13:58"/>
    <d v="1899-12-30T06:06:22"/>
    <d v="1899-12-30T02:36:59"/>
    <d v="1899-12-30T03:03:11"/>
    <n v="2457"/>
    <x v="3"/>
    <x v="2"/>
    <x v="14"/>
    <x v="6"/>
    <n v="0"/>
  </r>
  <r>
    <n v="195"/>
    <d v="2004-05-18T00:00:00"/>
    <s v="Tuesday"/>
    <x v="2"/>
    <n v="6.2119999999999997"/>
    <n v="1"/>
    <n v="9"/>
    <n v="38"/>
    <d v="1899-12-30T01:09:38"/>
    <d v="1899-12-30T00:11:13"/>
    <s v="R200403"/>
    <s v="N/A"/>
    <n v="5.3526089037817179"/>
    <n v="0"/>
    <m/>
    <m/>
    <d v="1899-12-30T04:53:41"/>
    <d v="1899-12-30T02:26:51"/>
    <d v="1899-12-30T04:53:41"/>
    <d v="1899-12-30T05:46:05"/>
    <d v="1899-12-30T02:26:51"/>
    <d v="1899-12-30T02:53:03"/>
    <n v="2192"/>
    <x v="3"/>
    <x v="2"/>
    <x v="14"/>
    <x v="7"/>
    <n v="3"/>
  </r>
  <r>
    <n v="196"/>
    <d v="2004-05-19T00:00:00"/>
    <s v="Wednesday"/>
    <x v="1"/>
    <n v="25"/>
    <n v="1"/>
    <n v="43"/>
    <n v="30"/>
    <d v="1899-12-30T01:43:30"/>
    <d v="1899-12-30T00:04:08"/>
    <s v="B       "/>
    <s v="N/A"/>
    <n v="14.492753623188415"/>
    <n v="0"/>
    <m/>
    <m/>
    <d v="1899-12-30T07:43:41"/>
    <d v="1899-12-30T03:51:50"/>
    <d v="1899-12-30T01:48:28"/>
    <d v="1899-12-30T02:40:52"/>
    <d v="1899-12-30T00:54:14"/>
    <d v="1899-12-30T01:20:26"/>
    <n v="499"/>
    <x v="3"/>
    <x v="2"/>
    <x v="14"/>
    <x v="7"/>
    <n v="0"/>
  </r>
  <r>
    <n v="197"/>
    <d v="2004-05-20T00:00:00"/>
    <s v="Thursday"/>
    <x v="1"/>
    <n v="25"/>
    <n v="1"/>
    <n v="47"/>
    <n v="6"/>
    <d v="1899-12-30T01:47:06"/>
    <d v="1899-12-30T00:04:17"/>
    <s v="B       "/>
    <s v="Griskus Sprint + Long Meadow Loop"/>
    <n v="14.005602240896369"/>
    <n v="0"/>
    <m/>
    <s v="36.43 Sprint Course"/>
    <d v="1899-12-30T07:59:48"/>
    <d v="1899-12-30T03:59:54"/>
    <d v="1899-12-30T01:52:14"/>
    <d v="1899-12-30T02:44:38"/>
    <d v="1899-12-30T00:56:07"/>
    <d v="1899-12-30T01:22:19"/>
    <n v="538"/>
    <x v="3"/>
    <x v="2"/>
    <x v="14"/>
    <x v="7"/>
    <n v="0"/>
  </r>
  <r>
    <n v="198"/>
    <d v="2004-05-20T00:00:00"/>
    <s v="Thursday"/>
    <x v="2"/>
    <n v="6.1"/>
    <n v="1"/>
    <n v="10"/>
    <n v="17"/>
    <d v="1899-12-30T01:10:17"/>
    <d v="1899-12-30T00:11:31"/>
    <s v="R200403"/>
    <s v="N/A"/>
    <n v="5.2074934787763851"/>
    <n v="0"/>
    <m/>
    <m/>
    <d v="1899-12-30T05:01:52"/>
    <d v="1899-12-30T02:30:56"/>
    <d v="1899-12-30T05:01:52"/>
    <d v="1899-12-30T05:54:16"/>
    <d v="1899-12-30T02:30:56"/>
    <d v="1899-12-30T02:57:08"/>
    <n v="2319"/>
    <x v="3"/>
    <x v="2"/>
    <x v="14"/>
    <x v="7"/>
    <n v="0"/>
  </r>
  <r>
    <n v="199"/>
    <d v="2004-05-21T00:00:00"/>
    <s v="Friday"/>
    <x v="0"/>
    <n v="0.55000000000000004"/>
    <n v="0"/>
    <n v="19"/>
    <n v="47"/>
    <d v="1899-12-30T00:19:47"/>
    <d v="1899-12-30T00:35:58"/>
    <s v="unk"/>
    <s v="N/A"/>
    <n v="1.6680707666385859"/>
    <n v="0"/>
    <m/>
    <m/>
    <d v="1899-12-30T01:26:20"/>
    <d v="1899-12-30T00:43:10"/>
    <d v="1899-12-30T15:42:24"/>
    <d v="1899-12-30T16:34:48"/>
    <d v="1899-12-30T07:51:12"/>
    <d v="1899-12-30T08:17:24"/>
    <n v="2943"/>
    <x v="3"/>
    <x v="2"/>
    <x v="14"/>
    <x v="7"/>
    <n v="0"/>
  </r>
  <r>
    <n v="200"/>
    <d v="2004-05-22T00:00:00"/>
    <s v="Saturday"/>
    <x v="1"/>
    <n v="25"/>
    <n v="1"/>
    <n v="42"/>
    <n v="13"/>
    <d v="1899-12-30T01:42:13"/>
    <d v="1899-12-30T00:04:05"/>
    <s v="B       "/>
    <s v="Griskus Olympic"/>
    <n v="14.674710582096866"/>
    <n v="0"/>
    <m/>
    <s v="Olympic Course"/>
    <d v="1899-12-30T07:37:56"/>
    <d v="1899-12-30T03:48:58"/>
    <d v="1899-12-30T01:47:07"/>
    <d v="1899-12-30T02:39:31"/>
    <d v="1899-12-30T00:53:34"/>
    <d v="1899-12-30T01:19:46"/>
    <n v="483"/>
    <x v="3"/>
    <x v="2"/>
    <x v="14"/>
    <x v="7"/>
    <n v="0"/>
  </r>
  <r>
    <n v="201"/>
    <d v="2004-05-25T00:00:00"/>
    <s v="Tues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d v="1899-12-30T02:27:22"/>
    <d v="1899-12-30T03:19:47"/>
    <d v="1899-12-30T01:13:41"/>
    <d v="1899-12-30T01:39:53"/>
    <n v="689"/>
    <x v="3"/>
    <x v="2"/>
    <x v="14"/>
    <x v="8"/>
    <n v="2"/>
  </r>
  <r>
    <n v="202"/>
    <d v="2004-05-26T00:00:00"/>
    <s v="Wednesday"/>
    <x v="0"/>
    <n v="1"/>
    <n v="0"/>
    <n v="41"/>
    <n v="58"/>
    <d v="1899-12-30T00:41:58"/>
    <d v="1899-12-30T00:41:58"/>
    <s v="unk"/>
    <s v="N/A"/>
    <n v="1.4297061159650528"/>
    <n v="0"/>
    <m/>
    <s v="At pool in bahamas - half mile at 19:57"/>
    <d v="1899-12-30T01:40:43"/>
    <d v="1899-12-30T00:50:22"/>
    <d v="1899-12-30T18:19:32"/>
    <d v="1899-12-30T19:11:56"/>
    <d v="1899-12-30T09:09:46"/>
    <d v="1899-12-30T09:35:58"/>
    <n v="3098"/>
    <x v="3"/>
    <x v="2"/>
    <x v="14"/>
    <x v="8"/>
    <n v="0"/>
  </r>
  <r>
    <n v="203"/>
    <d v="2004-05-27T00:00:00"/>
    <s v="Thursday"/>
    <x v="0"/>
    <n v="0.5"/>
    <n v="0"/>
    <n v="18"/>
    <n v="33"/>
    <d v="1899-12-30T00:18:33"/>
    <d v="1899-12-30T00:37:06"/>
    <s v="unk"/>
    <s v="N/A"/>
    <n v="1.6172506738544485"/>
    <n v="0"/>
    <m/>
    <s v="At pool in bahamas  "/>
    <d v="1899-12-30T01:29:02"/>
    <d v="1899-12-30T00:44:31"/>
    <d v="1899-12-30T16:12:01"/>
    <d v="1899-12-30T17:04:25"/>
    <d v="1899-12-30T08:06:01"/>
    <d v="1899-12-30T08:32:13"/>
    <n v="2984"/>
    <x v="3"/>
    <x v="2"/>
    <x v="14"/>
    <x v="8"/>
    <n v="0"/>
  </r>
  <r>
    <n v="204"/>
    <d v="2004-05-27T00:00:00"/>
    <s v="Thurs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d v="1899-12-30T02:27:22"/>
    <d v="1899-12-30T03:19:47"/>
    <d v="1899-12-30T01:13:41"/>
    <d v="1899-12-30T01:39:53"/>
    <n v="689"/>
    <x v="3"/>
    <x v="2"/>
    <x v="14"/>
    <x v="8"/>
    <n v="0"/>
  </r>
  <r>
    <n v="205"/>
    <d v="2004-05-27T00:00:00"/>
    <s v="Thursday"/>
    <x v="2"/>
    <n v="1"/>
    <n v="0"/>
    <n v="8"/>
    <n v="53"/>
    <d v="1899-12-30T00:08:53"/>
    <d v="1899-12-30T00:08:53"/>
    <s v="R200403"/>
    <s v="Treadmill"/>
    <n v="6.7542213883677356"/>
    <n v="0"/>
    <m/>
    <s v="Treadmill"/>
    <d v="1899-12-30T03:52:45"/>
    <d v="1899-12-30T01:56:22"/>
    <d v="1899-12-30T03:52:45"/>
    <d v="1899-12-30T04:45:09"/>
    <d v="1899-12-30T01:56:22"/>
    <d v="1899-12-30T02:22:34"/>
    <n v="804"/>
    <x v="3"/>
    <x v="2"/>
    <x v="14"/>
    <x v="8"/>
    <n v="0"/>
  </r>
  <r>
    <n v="206"/>
    <d v="2004-05-28T00:00:00"/>
    <s v="Friday"/>
    <x v="2"/>
    <n v="3"/>
    <n v="0"/>
    <n v="25"/>
    <n v="38"/>
    <d v="1899-12-30T00:25:38"/>
    <d v="1899-12-30T00:08:33"/>
    <s v="R200403"/>
    <s v="Treadmill"/>
    <n v="7.0221066319896028"/>
    <n v="0"/>
    <m/>
    <s v="Treadmill"/>
    <d v="1899-12-30T03:43:52"/>
    <d v="1899-12-30T01:51:56"/>
    <d v="1899-12-30T03:43:52"/>
    <d v="1899-12-30T04:36:16"/>
    <d v="1899-12-30T01:51:56"/>
    <d v="1899-12-30T02:18:08"/>
    <n v="761"/>
    <x v="3"/>
    <x v="2"/>
    <x v="14"/>
    <x v="8"/>
    <n v="0"/>
  </r>
  <r>
    <n v="207"/>
    <d v="2004-05-29T00:00:00"/>
    <s v="Satur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d v="1899-12-30T02:27:22"/>
    <d v="1899-12-30T03:19:47"/>
    <d v="1899-12-30T01:13:41"/>
    <d v="1899-12-30T01:39:53"/>
    <n v="689"/>
    <x v="3"/>
    <x v="2"/>
    <x v="14"/>
    <x v="8"/>
    <n v="0"/>
  </r>
  <r>
    <n v="208"/>
    <d v="2004-05-31T00:00:00"/>
    <s v="Monday"/>
    <x v="2"/>
    <n v="6.1"/>
    <n v="1"/>
    <n v="0"/>
    <n v="7"/>
    <d v="1899-12-30T01:00:07"/>
    <d v="1899-12-30T00:09:51"/>
    <s v="R200401"/>
    <s v="N/A"/>
    <n v="6.0881619074022781"/>
    <n v="0"/>
    <m/>
    <m/>
    <d v="1899-12-30T04:18:12"/>
    <d v="1899-12-30T02:09:06"/>
    <d v="1899-12-30T04:18:12"/>
    <d v="1899-12-30T05:10:36"/>
    <d v="1899-12-30T02:09:06"/>
    <d v="1899-12-30T02:35:18"/>
    <n v="1314"/>
    <x v="3"/>
    <x v="2"/>
    <x v="14"/>
    <x v="9"/>
    <n v="1"/>
  </r>
  <r>
    <n v="209"/>
    <d v="2004-06-02T00:00:00"/>
    <s v="Wednesday"/>
    <x v="0"/>
    <n v="0.75"/>
    <n v="0"/>
    <n v="27"/>
    <n v="56"/>
    <d v="1899-12-30T00:27:56"/>
    <d v="1899-12-30T00:37:15"/>
    <s v="unk"/>
    <s v="N/A"/>
    <n v="1.6109785202863975"/>
    <n v="0"/>
    <m/>
    <m/>
    <d v="1899-12-30T01:29:23"/>
    <d v="1899-12-30T00:44:42"/>
    <d v="1899-12-30T16:15:48"/>
    <d v="1899-12-30T17:08:12"/>
    <d v="1899-12-30T08:07:54"/>
    <d v="1899-12-30T08:34:06"/>
    <n v="2985"/>
    <x v="3"/>
    <x v="3"/>
    <x v="15"/>
    <x v="9"/>
    <n v="1"/>
  </r>
  <r>
    <n v="210"/>
    <d v="2004-06-03T00:00:00"/>
    <s v="Thursday"/>
    <x v="0"/>
    <n v="0.25"/>
    <n v="0"/>
    <n v="9"/>
    <n v="23"/>
    <d v="1899-12-30T00:09:23"/>
    <d v="1899-12-30T00:37:32"/>
    <s v="unk"/>
    <s v="N/A"/>
    <n v="1.5985790408525766"/>
    <n v="0"/>
    <m/>
    <m/>
    <d v="1899-12-30T01:30:05"/>
    <d v="1899-12-30T00:45:02"/>
    <d v="1899-12-30T16:23:22"/>
    <d v="1899-12-30T17:15:46"/>
    <d v="1899-12-30T08:11:41"/>
    <d v="1899-12-30T08:37:53"/>
    <n v="2996"/>
    <x v="3"/>
    <x v="3"/>
    <x v="15"/>
    <x v="9"/>
    <n v="0"/>
  </r>
  <r>
    <n v="211"/>
    <d v="2004-06-05T00:00:00"/>
    <s v="Saturday"/>
    <x v="1"/>
    <n v="9.31"/>
    <n v="1"/>
    <n v="5"/>
    <n v="0"/>
    <d v="1899-12-30T01:05:00"/>
    <d v="1899-12-30T00:06:59"/>
    <s v="B       "/>
    <s v="Random Around Lake House"/>
    <n v="8.5938461538461617"/>
    <n v="0"/>
    <m/>
    <s v="Riding with Connor"/>
    <d v="1899-12-30T13:01:57"/>
    <d v="1899-12-30T06:30:59"/>
    <d v="1899-12-30T03:02:55"/>
    <d v="1899-12-30T03:55:19"/>
    <d v="1899-12-30T01:31:28"/>
    <d v="1899-12-30T01:57:40"/>
    <n v="713"/>
    <x v="3"/>
    <x v="3"/>
    <x v="15"/>
    <x v="9"/>
    <n v="1"/>
  </r>
  <r>
    <n v="212"/>
    <d v="2004-06-05T00:00:00"/>
    <s v="Saturday"/>
    <x v="2"/>
    <n v="5"/>
    <n v="0"/>
    <n v="50"/>
    <n v="48"/>
    <d v="1899-12-30T00:50:48"/>
    <d v="1899-12-30T00:10:10"/>
    <s v="R200401"/>
    <s v="N/A"/>
    <n v="5.9055118110236267"/>
    <n v="0"/>
    <m/>
    <m/>
    <d v="1899-12-30T04:26:12"/>
    <d v="1899-12-30T02:13:06"/>
    <d v="1899-12-30T04:26:12"/>
    <d v="1899-12-30T05:18:36"/>
    <d v="1899-12-30T02:13:06"/>
    <d v="1899-12-30T02:39:18"/>
    <n v="1542"/>
    <x v="3"/>
    <x v="3"/>
    <x v="15"/>
    <x v="9"/>
    <n v="0"/>
  </r>
  <r>
    <n v="213"/>
    <d v="2004-06-06T00:00:00"/>
    <s v="Sunday"/>
    <x v="1"/>
    <n v="26.1"/>
    <n v="1"/>
    <n v="29"/>
    <n v="6"/>
    <d v="1899-12-30T01:29:06"/>
    <d v="1899-12-30T00:03:25"/>
    <s v="B       "/>
    <s v="UJ House to Lake Waramaug Loop"/>
    <n v="17.575757575757589"/>
    <n v="0"/>
    <m/>
    <s v="Lake Waramaug Loop - Got Flat"/>
    <d v="1899-12-30T06:22:21"/>
    <d v="1899-12-30T03:11:10"/>
    <d v="1899-12-30T01:29:26"/>
    <d v="1899-12-30T02:21:51"/>
    <d v="1899-12-30T00:44:43"/>
    <d v="1899-12-30T01:10:55"/>
    <n v="247"/>
    <x v="3"/>
    <x v="3"/>
    <x v="15"/>
    <x v="10"/>
    <n v="0"/>
  </r>
  <r>
    <n v="214"/>
    <d v="2004-06-08T00:00:00"/>
    <s v="Tuesday"/>
    <x v="1"/>
    <n v="7"/>
    <n v="0"/>
    <n v="32"/>
    <n v="50"/>
    <d v="1899-12-30T00:32:50"/>
    <d v="1899-12-30T00:04:41"/>
    <s v="B       "/>
    <s v="Valenti to Lake House"/>
    <n v="12.791878172588842"/>
    <n v="0"/>
    <m/>
    <s v="From Valenti"/>
    <d v="1899-12-30T08:45:20"/>
    <d v="1899-12-30T04:22:40"/>
    <d v="1899-12-30T02:02:53"/>
    <d v="1899-12-30T02:55:17"/>
    <d v="1899-12-30T01:01:27"/>
    <d v="1899-12-30T01:27:39"/>
    <n v="635"/>
    <x v="3"/>
    <x v="3"/>
    <x v="15"/>
    <x v="10"/>
    <n v="1"/>
  </r>
  <r>
    <n v="215"/>
    <d v="2004-06-08T00:00:00"/>
    <s v="Tuesday"/>
    <x v="2"/>
    <n v="7.1070000000000002"/>
    <n v="1"/>
    <n v="27"/>
    <n v="23"/>
    <d v="1899-12-30T01:27:23"/>
    <d v="1899-12-30T00:12:18"/>
    <s v="R200401"/>
    <s v="Litchfield RR"/>
    <n v="4.8798779324814072"/>
    <n v="0"/>
    <m/>
    <m/>
    <d v="1899-12-30T05:22:08"/>
    <d v="1899-12-30T02:41:04"/>
    <d v="1899-12-30T05:22:08"/>
    <d v="1899-12-30T06:14:32"/>
    <d v="1899-12-30T02:41:04"/>
    <d v="1899-12-30T03:07:16"/>
    <n v="2525"/>
    <x v="3"/>
    <x v="3"/>
    <x v="15"/>
    <x v="10"/>
    <n v="0"/>
  </r>
  <r>
    <n v="216"/>
    <d v="2004-06-12T00:00:00"/>
    <s v="Saturday"/>
    <x v="1"/>
    <n v="10.5"/>
    <n v="0"/>
    <n v="38"/>
    <n v="29"/>
    <d v="1899-12-30T00:38:29"/>
    <d v="1899-12-30T00:03:40"/>
    <s v="B       "/>
    <s v="Griskus Sprint"/>
    <n v="16.370723256821147"/>
    <n v="0"/>
    <m/>
    <s v="Griskus Sprint"/>
    <d v="1899-12-30T06:50:29"/>
    <d v="1899-12-30T03:25:15"/>
    <d v="1899-12-30T01:36:02"/>
    <d v="1899-12-30T02:28:26"/>
    <d v="1899-12-30T00:48:01"/>
    <d v="1899-12-30T01:14:13"/>
    <n v="319"/>
    <x v="3"/>
    <x v="3"/>
    <x v="15"/>
    <x v="10"/>
    <n v="3"/>
  </r>
  <r>
    <n v="217"/>
    <d v="2004-06-13T00:00:00"/>
    <s v="Sunday"/>
    <x v="2"/>
    <n v="7"/>
    <n v="1"/>
    <n v="12"/>
    <n v="59"/>
    <d v="1899-12-30T01:12:59"/>
    <d v="1899-12-30T00:10:26"/>
    <s v="R200401"/>
    <s v="Litchfield RR"/>
    <n v="5.754738524777351"/>
    <n v="0"/>
    <m/>
    <m/>
    <d v="1899-12-30T04:33:10"/>
    <d v="1899-12-30T02:16:35"/>
    <d v="1899-12-30T04:33:10"/>
    <d v="1899-12-30T05:25:34"/>
    <d v="1899-12-30T02:16:35"/>
    <d v="1899-12-30T02:42:47"/>
    <n v="1754"/>
    <x v="3"/>
    <x v="3"/>
    <x v="15"/>
    <x v="11"/>
    <n v="0"/>
  </r>
  <r>
    <n v="218"/>
    <d v="2004-06-15T00:00:00"/>
    <s v="Tuesday"/>
    <x v="1"/>
    <n v="25"/>
    <n v="1"/>
    <n v="42"/>
    <n v="9"/>
    <d v="1899-12-30T01:42:09"/>
    <d v="1899-12-30T00:04:05"/>
    <s v="B       "/>
    <s v="Griskus Olympic"/>
    <n v="14.684287812041127"/>
    <n v="0"/>
    <m/>
    <s v="Olympic Course"/>
    <d v="1899-12-30T07:37:38"/>
    <d v="1899-12-30T03:48:49"/>
    <d v="1899-12-30T01:47:03"/>
    <d v="1899-12-30T02:39:27"/>
    <d v="1899-12-30T00:53:32"/>
    <d v="1899-12-30T01:19:44"/>
    <n v="481"/>
    <x v="3"/>
    <x v="3"/>
    <x v="15"/>
    <x v="11"/>
    <n v="1"/>
  </r>
  <r>
    <n v="219"/>
    <d v="2004-06-19T00:00:00"/>
    <s v="Saturday"/>
    <x v="0"/>
    <n v="0.65"/>
    <n v="0"/>
    <n v="20"/>
    <n v="29"/>
    <d v="1899-12-30T00:20:29"/>
    <d v="1899-12-30T00:31:31"/>
    <s v="L"/>
    <s v="Griskus Olympic"/>
    <n v="1.9039869812855994"/>
    <n v="0"/>
    <m/>
    <m/>
    <d v="1899-12-30T01:15:38"/>
    <d v="1899-12-30T00:37:49"/>
    <d v="1899-12-30T13:45:38"/>
    <d v="1899-12-30T14:38:02"/>
    <d v="1899-12-30T06:52:49"/>
    <d v="1899-12-30T07:19:01"/>
    <n v="2821"/>
    <x v="3"/>
    <x v="3"/>
    <x v="15"/>
    <x v="11"/>
    <n v="3"/>
  </r>
  <r>
    <n v="220"/>
    <d v="2004-06-19T00:00:00"/>
    <s v="Saturday"/>
    <x v="1"/>
    <n v="25"/>
    <n v="1"/>
    <n v="27"/>
    <n v="53"/>
    <d v="1899-12-30T01:27:53"/>
    <d v="1899-12-30T00:03:31"/>
    <s v="B       "/>
    <s v="Griskus Olympic"/>
    <n v="17.068082685378357"/>
    <n v="0"/>
    <m/>
    <m/>
    <d v="1899-12-30T06:33:43"/>
    <d v="1899-12-30T03:16:52"/>
    <d v="1899-12-30T01:32:06"/>
    <d v="1899-12-30T02:24:30"/>
    <d v="1899-12-30T00:46:03"/>
    <d v="1899-12-30T01:12:15"/>
    <n v="272"/>
    <x v="3"/>
    <x v="3"/>
    <x v="15"/>
    <x v="11"/>
    <n v="0"/>
  </r>
  <r>
    <n v="221"/>
    <d v="2004-06-19T00:00:00"/>
    <s v="Saturday"/>
    <x v="2"/>
    <n v="6.2"/>
    <n v="1"/>
    <n v="14"/>
    <n v="45"/>
    <d v="1899-12-30T01:14:45"/>
    <d v="1899-12-30T00:12:03"/>
    <s v="R200401"/>
    <s v="Griskus Olympic"/>
    <n v="4.9765886287625456"/>
    <n v="0"/>
    <m/>
    <m/>
    <d v="1899-12-30T05:15:53"/>
    <d v="1899-12-30T02:37:56"/>
    <d v="1899-12-30T05:15:53"/>
    <d v="1899-12-30T06:08:17"/>
    <d v="1899-12-30T02:37:56"/>
    <d v="1899-12-30T03:04:08"/>
    <n v="2483"/>
    <x v="3"/>
    <x v="3"/>
    <x v="15"/>
    <x v="11"/>
    <n v="0"/>
  </r>
  <r>
    <n v="222"/>
    <d v="2004-06-19T00:00:00"/>
    <s v="Saturday"/>
    <x v="3"/>
    <n v="1"/>
    <n v="0"/>
    <n v="2"/>
    <n v="28"/>
    <d v="1899-12-30T00:02:28"/>
    <d v="1899-12-30T00:02:28"/>
    <s v="R200401"/>
    <s v="Griskus Olympic"/>
    <n v="24.324324324324344"/>
    <n v="0"/>
    <m/>
    <m/>
    <d v="1899-12-30T00:00:00"/>
    <d v="1899-12-30T00:00:00"/>
    <d v="1899-12-30T01:04:38"/>
    <d v="1899-12-30T01:57:02"/>
    <d v="1899-12-30T00:32:19"/>
    <d v="1899-12-30T00:58:31"/>
    <n v="33"/>
    <x v="3"/>
    <x v="3"/>
    <x v="15"/>
    <x v="11"/>
    <n v="0"/>
  </r>
  <r>
    <n v="223"/>
    <d v="2004-06-19T00:00:00"/>
    <s v="Saturday"/>
    <x v="4"/>
    <n v="1"/>
    <n v="0"/>
    <n v="0"/>
    <n v="42"/>
    <d v="1899-12-30T00:00:42"/>
    <d v="1899-12-30T00:00:42"/>
    <s v="R200401"/>
    <s v="Griskus Olympic"/>
    <n v="85.714285714285793"/>
    <n v="0"/>
    <m/>
    <m/>
    <d v="1899-12-30T00:00:00"/>
    <d v="1899-12-30T00:00:00"/>
    <d v="1899-12-30T00:18:20"/>
    <d v="1899-12-30T01:10:44"/>
    <d v="1899-12-30T00:09:10"/>
    <d v="1899-12-30T00:35:22"/>
    <n v="1"/>
    <x v="3"/>
    <x v="3"/>
    <x v="15"/>
    <x v="11"/>
    <n v="0"/>
  </r>
  <r>
    <n v="224"/>
    <d v="2004-06-22T00:00:00"/>
    <s v="Tuesday"/>
    <x v="0"/>
    <n v="0.25"/>
    <n v="0"/>
    <n v="12"/>
    <n v="49"/>
    <d v="1899-12-30T00:12:49"/>
    <d v="1899-12-30T00:51:16"/>
    <s v="unk"/>
    <s v="N/A"/>
    <n v="1.1703511053316005"/>
    <n v="0"/>
    <m/>
    <m/>
    <d v="1899-12-30T02:03:02"/>
    <d v="1899-12-30T01:01:31"/>
    <d v="1899-12-30T22:23:11"/>
    <d v="1899-12-30T23:15:35"/>
    <d v="1899-12-30T11:11:36"/>
    <d v="1899-12-30T11:37:48"/>
    <n v="3141"/>
    <x v="3"/>
    <x v="3"/>
    <x v="15"/>
    <x v="39"/>
    <n v="2"/>
  </r>
  <r>
    <n v="225"/>
    <d v="2004-06-23T00:00:00"/>
    <s v="Wednesday"/>
    <x v="0"/>
    <n v="0.5"/>
    <n v="0"/>
    <n v="16"/>
    <n v="15"/>
    <d v="1899-12-30T00:16:15"/>
    <d v="1899-12-30T00:32:30"/>
    <s v="LW"/>
    <s v="Lake Waramaug Tri"/>
    <n v="1.8461538461538476"/>
    <n v="0"/>
    <m/>
    <m/>
    <d v="1899-12-30T01:18:00"/>
    <d v="1899-12-30T00:39:00"/>
    <d v="1899-12-30T14:11:30"/>
    <d v="1899-12-30T15:03:54"/>
    <d v="1899-12-30T07:05:45"/>
    <d v="1899-12-30T07:31:57"/>
    <n v="2840"/>
    <x v="3"/>
    <x v="3"/>
    <x v="15"/>
    <x v="39"/>
    <n v="0"/>
  </r>
  <r>
    <n v="226"/>
    <d v="2004-06-23T00:00:00"/>
    <s v="Wednesday"/>
    <x v="1"/>
    <n v="9.3000000000000007"/>
    <n v="0"/>
    <n v="32"/>
    <n v="16"/>
    <d v="1899-12-30T00:32:16"/>
    <d v="1899-12-30T00:03:28"/>
    <s v="B       "/>
    <s v="Lake Waramaug Tri"/>
    <n v="17.293388429752081"/>
    <n v="0"/>
    <m/>
    <m/>
    <d v="1899-12-30T06:28:35"/>
    <d v="1899-12-30T03:14:18"/>
    <d v="1899-12-30T01:30:54"/>
    <d v="1899-12-30T02:23:18"/>
    <d v="1899-12-30T00:45:27"/>
    <d v="1899-12-30T01:11:39"/>
    <n v="255"/>
    <x v="3"/>
    <x v="3"/>
    <x v="15"/>
    <x v="39"/>
    <n v="0"/>
  </r>
  <r>
    <n v="227"/>
    <d v="2004-06-23T00:00:00"/>
    <s v="Wednesday"/>
    <x v="2"/>
    <n v="3.1"/>
    <n v="0"/>
    <n v="38"/>
    <n v="7"/>
    <d v="1899-12-30T00:38:07"/>
    <d v="1899-12-30T00:12:18"/>
    <s v="R200403"/>
    <s v="Lake Waramaug Tri"/>
    <n v="4.8797551377350272"/>
    <n v="0"/>
    <m/>
    <m/>
    <d v="1899-12-30T05:22:09"/>
    <d v="1899-12-30T02:41:04"/>
    <d v="1899-12-30T05:22:09"/>
    <d v="1899-12-30T06:14:33"/>
    <d v="1899-12-30T02:41:04"/>
    <d v="1899-12-30T03:07:16"/>
    <n v="2526"/>
    <x v="3"/>
    <x v="3"/>
    <x v="15"/>
    <x v="39"/>
    <n v="0"/>
  </r>
  <r>
    <n v="228"/>
    <d v="2004-06-26T00:00:00"/>
    <s v="Saturday"/>
    <x v="2"/>
    <n v="2"/>
    <n v="0"/>
    <n v="18"/>
    <n v="54"/>
    <d v="1899-12-30T00:18:54"/>
    <d v="1899-12-30T00:09:27"/>
    <s v="R200403"/>
    <s v="Lake House to Big House"/>
    <n v="6.3492063492063542"/>
    <n v="0"/>
    <m/>
    <s v="Home to Big House"/>
    <d v="1899-12-30T04:07:35"/>
    <d v="1899-12-30T02:03:48"/>
    <d v="1899-12-30T04:07:35"/>
    <d v="1899-12-30T04:59:59"/>
    <d v="1899-12-30T02:03:48"/>
    <d v="1899-12-30T02:30:00"/>
    <n v="1009"/>
    <x v="3"/>
    <x v="3"/>
    <x v="15"/>
    <x v="39"/>
    <n v="2"/>
  </r>
  <r>
    <n v="229"/>
    <d v="2004-06-27T00:00:00"/>
    <s v="Sunday"/>
    <x v="1"/>
    <n v="10.5"/>
    <n v="0"/>
    <n v="37"/>
    <n v="17"/>
    <d v="1899-12-30T00:37:17"/>
    <d v="1899-12-30T00:03:33"/>
    <s v="B       "/>
    <s v="Griskus Sprint"/>
    <n v="16.897630755476094"/>
    <n v="0"/>
    <m/>
    <s v="Griskus Sprint"/>
    <d v="1899-12-30T06:37:41"/>
    <d v="1899-12-30T03:18:51"/>
    <d v="1899-12-30T01:33:02"/>
    <d v="1899-12-30T02:25:26"/>
    <d v="1899-12-30T00:46:31"/>
    <d v="1899-12-30T01:12:43"/>
    <n v="285"/>
    <x v="3"/>
    <x v="3"/>
    <x v="15"/>
    <x v="40"/>
    <n v="0"/>
  </r>
  <r>
    <n v="230"/>
    <d v="2004-06-27T00:00:00"/>
    <s v="Sunday"/>
    <x v="2"/>
    <n v="3.1"/>
    <n v="0"/>
    <n v="34"/>
    <n v="30"/>
    <d v="1899-12-30T00:34:30"/>
    <d v="1899-12-30T00:11:08"/>
    <s v="R200403"/>
    <s v="Griskus Sprint"/>
    <n v="5.3913043478260914"/>
    <n v="0"/>
    <m/>
    <s v="Griskus Sprint"/>
    <d v="1899-12-30T04:51:35"/>
    <d v="1899-12-30T02:25:47"/>
    <d v="1899-12-30T04:51:35"/>
    <d v="1899-12-30T05:43:59"/>
    <d v="1899-12-30T02:25:47"/>
    <d v="1899-12-30T02:51:59"/>
    <n v="2156"/>
    <x v="3"/>
    <x v="3"/>
    <x v="15"/>
    <x v="40"/>
    <n v="0"/>
  </r>
  <r>
    <n v="231"/>
    <d v="2004-06-30T00:00:00"/>
    <s v="Wednesday"/>
    <x v="2"/>
    <n v="3.1"/>
    <n v="0"/>
    <n v="28"/>
    <n v="10"/>
    <d v="1899-12-30T00:28:10"/>
    <d v="1899-12-30T00:09:05"/>
    <s v="R200401"/>
    <s v="Griskus Sprint"/>
    <n v="6.6035502958579944"/>
    <n v="0"/>
    <m/>
    <s v="Griskus Sprint"/>
    <d v="1899-12-30T03:58:03"/>
    <d v="1899-12-30T01:59:02"/>
    <d v="1899-12-30T03:58:03"/>
    <d v="1899-12-30T04:50:27"/>
    <d v="1899-12-30T01:59:02"/>
    <d v="1899-12-30T02:25:14"/>
    <n v="849"/>
    <x v="3"/>
    <x v="3"/>
    <x v="15"/>
    <x v="40"/>
    <n v="2"/>
  </r>
  <r>
    <n v="232"/>
    <d v="2004-07-01T00:00:00"/>
    <s v="Thursday"/>
    <x v="2"/>
    <n v="2"/>
    <n v="0"/>
    <n v="17"/>
    <n v="32"/>
    <d v="1899-12-30T00:17:32"/>
    <d v="1899-12-30T00:08:46"/>
    <s v="R200403"/>
    <s v="Lake House to Big House"/>
    <n v="6.8441064638783304"/>
    <n v="0"/>
    <m/>
    <s v="Home to Big House"/>
    <d v="1899-12-30T03:49:41"/>
    <d v="1899-12-30T01:54:51"/>
    <d v="1899-12-30T03:49:41"/>
    <d v="1899-12-30T04:42:05"/>
    <d v="1899-12-30T01:54:51"/>
    <d v="1899-12-30T02:21:03"/>
    <n v="790"/>
    <x v="3"/>
    <x v="0"/>
    <x v="16"/>
    <x v="40"/>
    <n v="0"/>
  </r>
  <r>
    <n v="233"/>
    <d v="2004-07-02T00:00:00"/>
    <s v="Friday"/>
    <x v="1"/>
    <n v="6"/>
    <n v="0"/>
    <n v="28"/>
    <n v="9"/>
    <d v="1899-12-30T00:28:09"/>
    <d v="1899-12-30T00:04:42"/>
    <s v="B       "/>
    <s v="Valenti to Lake House"/>
    <n v="12.788632326820613"/>
    <n v="0"/>
    <m/>
    <s v="Valenti to Home"/>
    <d v="1899-12-30T08:45:28"/>
    <d v="1899-12-30T04:22:44"/>
    <d v="1899-12-30T02:02:55"/>
    <d v="1899-12-30T02:55:19"/>
    <d v="1899-12-30T01:01:28"/>
    <d v="1899-12-30T01:27:40"/>
    <n v="636"/>
    <x v="3"/>
    <x v="0"/>
    <x v="16"/>
    <x v="40"/>
    <n v="0"/>
  </r>
  <r>
    <n v="234"/>
    <d v="2004-07-03T00:00:00"/>
    <s v="Saturday"/>
    <x v="2"/>
    <n v="3.1"/>
    <n v="0"/>
    <n v="29"/>
    <n v="20"/>
    <d v="1899-12-30T00:29:20"/>
    <d v="1899-12-30T00:09:28"/>
    <s v="R200403"/>
    <s v="Griskus Sprint"/>
    <n v="6.3409090909090962"/>
    <n v="0"/>
    <m/>
    <s v="Griskus Sprint"/>
    <d v="1899-12-30T04:07:55"/>
    <d v="1899-12-30T02:03:57"/>
    <d v="1899-12-30T04:07:55"/>
    <d v="1899-12-30T05:00:19"/>
    <d v="1899-12-30T02:03:57"/>
    <d v="1899-12-30T02:30:09"/>
    <n v="1016"/>
    <x v="3"/>
    <x v="0"/>
    <x v="16"/>
    <x v="40"/>
    <n v="0"/>
  </r>
  <r>
    <n v="235"/>
    <d v="2004-07-04T00:00:00"/>
    <s v="Sunday"/>
    <x v="1"/>
    <n v="25"/>
    <n v="1"/>
    <n v="33"/>
    <n v="20"/>
    <d v="1899-12-30T01:33:20"/>
    <d v="1899-12-30T00:03:44"/>
    <s v="B       "/>
    <s v="Griskus Olympic"/>
    <n v="16.071428571428584"/>
    <n v="0"/>
    <m/>
    <s v="Griskus Olympic"/>
    <d v="1899-12-30T06:58:08"/>
    <d v="1899-12-30T03:29:04"/>
    <d v="1899-12-30T01:37:49"/>
    <d v="1899-12-30T02:30:13"/>
    <d v="1899-12-30T00:48:54"/>
    <d v="1899-12-30T01:15:06"/>
    <n v="339"/>
    <x v="3"/>
    <x v="0"/>
    <x v="16"/>
    <x v="0"/>
    <n v="0"/>
  </r>
  <r>
    <n v="236"/>
    <d v="2004-07-07T00:00:00"/>
    <s v="Wednesday"/>
    <x v="0"/>
    <n v="0.5"/>
    <n v="0"/>
    <n v="16"/>
    <n v="44"/>
    <d v="1899-12-30T00:16:44"/>
    <d v="1899-12-30T00:33:28"/>
    <s v="unk"/>
    <s v="Griskus Sprint"/>
    <n v="1.7928286852589654"/>
    <n v="0"/>
    <m/>
    <s v="Griskus Sprint"/>
    <d v="1899-12-30T01:20:19"/>
    <d v="1899-12-30T00:40:10"/>
    <d v="1899-12-30T14:36:50"/>
    <d v="1899-12-30T15:29:14"/>
    <d v="1899-12-30T07:18:25"/>
    <d v="1899-12-30T07:44:37"/>
    <n v="2865"/>
    <x v="3"/>
    <x v="0"/>
    <x v="16"/>
    <x v="0"/>
    <n v="2"/>
  </r>
  <r>
    <n v="237"/>
    <d v="2004-07-07T00:00:00"/>
    <s v="Wednesday"/>
    <x v="1"/>
    <n v="10.5"/>
    <n v="0"/>
    <n v="36"/>
    <n v="32"/>
    <d v="1899-12-30T00:36:32"/>
    <d v="1899-12-30T00:03:29"/>
    <s v="B       "/>
    <s v="Griskus Sprint"/>
    <n v="17.244525547445271"/>
    <n v="0"/>
    <m/>
    <s v="Griskus Sprint"/>
    <d v="1899-12-30T06:29:41"/>
    <d v="1899-12-30T03:14:51"/>
    <d v="1899-12-30T01:31:10"/>
    <d v="1899-12-30T02:23:34"/>
    <d v="1899-12-30T00:45:35"/>
    <d v="1899-12-30T01:11:47"/>
    <n v="262"/>
    <x v="3"/>
    <x v="0"/>
    <x v="16"/>
    <x v="0"/>
    <n v="0"/>
  </r>
  <r>
    <n v="238"/>
    <d v="2004-07-07T00:00:00"/>
    <s v="Wednesday"/>
    <x v="2"/>
    <n v="3.1"/>
    <n v="0"/>
    <n v="36"/>
    <n v="53"/>
    <d v="1899-12-30T00:36:53"/>
    <d v="1899-12-30T00:11:54"/>
    <s v="R200401"/>
    <s v="Griskus Sprint"/>
    <n v="5.0429281518300995"/>
    <n v="0"/>
    <m/>
    <s v="Griskus Sprint"/>
    <d v="1899-12-30T05:11:43"/>
    <d v="1899-12-30T02:35:52"/>
    <d v="1899-12-30T05:11:43"/>
    <d v="1899-12-30T06:04:07"/>
    <d v="1899-12-30T02:35:52"/>
    <d v="1899-12-30T03:02:04"/>
    <n v="2434"/>
    <x v="3"/>
    <x v="0"/>
    <x v="16"/>
    <x v="0"/>
    <n v="0"/>
  </r>
  <r>
    <n v="239"/>
    <d v="2004-07-07T00:00:00"/>
    <d v="2004-07-07T00:00:00"/>
    <x v="3"/>
    <n v="1"/>
    <n v="0"/>
    <n v="3"/>
    <n v="8"/>
    <d v="1899-12-30T00:03:08"/>
    <d v="1899-12-30T00:03:08"/>
    <s v="unk"/>
    <s v="Griskus Sprint"/>
    <n v="19.148936170212782"/>
    <n v="0"/>
    <m/>
    <m/>
    <d v="1899-12-30T00:00:00"/>
    <d v="1899-12-30T00:00:00"/>
    <d v="1899-12-30T01:22:06"/>
    <d v="1899-12-30T02:14:30"/>
    <d v="1899-12-30T00:41:03"/>
    <d v="1899-12-30T01:07:15"/>
    <n v="205"/>
    <x v="3"/>
    <x v="0"/>
    <x v="16"/>
    <x v="0"/>
    <n v="0"/>
  </r>
  <r>
    <n v="240"/>
    <d v="2004-07-08T00:00:00"/>
    <s v="Thursday"/>
    <x v="1"/>
    <n v="8.86"/>
    <n v="0"/>
    <n v="37"/>
    <n v="10"/>
    <d v="1899-12-30T00:37:10"/>
    <d v="1899-12-30T00:04:12"/>
    <s v="B       "/>
    <s v="Mossman Recon"/>
    <n v="14.303139013452927"/>
    <n v="0"/>
    <m/>
    <s v="Calf Pasture Beach Recon for Mossman"/>
    <d v="1899-12-30T07:49:50"/>
    <d v="1899-12-30T03:54:55"/>
    <d v="1899-12-30T01:49:54"/>
    <d v="1899-12-30T02:42:18"/>
    <d v="1899-12-30T00:54:57"/>
    <d v="1899-12-30T01:21:09"/>
    <n v="518"/>
    <x v="3"/>
    <x v="0"/>
    <x v="16"/>
    <x v="0"/>
    <n v="0"/>
  </r>
  <r>
    <n v="241"/>
    <d v="2004-07-08T00:00:00"/>
    <s v="Thursday"/>
    <x v="2"/>
    <n v="1.117"/>
    <n v="0"/>
    <n v="10"/>
    <n v="50"/>
    <d v="1899-12-30T00:10:50"/>
    <d v="1899-12-30T00:09:42"/>
    <s v="R200403"/>
    <s v="Calf Pasture Beach"/>
    <n v="6.1864615384615433"/>
    <n v="0"/>
    <m/>
    <s v="Calf Pasture Beach Recon for Mossman"/>
    <d v="1899-12-30T04:14:06"/>
    <d v="1899-12-30T02:07:03"/>
    <d v="1899-12-30T04:14:06"/>
    <d v="1899-12-30T05:06:30"/>
    <d v="1899-12-30T02:07:03"/>
    <d v="1899-12-30T02:33:15"/>
    <n v="1182"/>
    <x v="3"/>
    <x v="0"/>
    <x v="16"/>
    <x v="0"/>
    <n v="0"/>
  </r>
  <r>
    <n v="242"/>
    <d v="2004-07-11T00:00:00"/>
    <s v="Sunday"/>
    <x v="0"/>
    <n v="0.5"/>
    <n v="0"/>
    <n v="17"/>
    <n v="42"/>
    <d v="1899-12-30T00:17:42"/>
    <d v="1899-12-30T00:35:24"/>
    <s v="unk"/>
    <s v="N/A"/>
    <n v="1.6949152542372896"/>
    <n v="0"/>
    <m/>
    <s v="Mossman"/>
    <d v="1899-12-30T01:24:58"/>
    <d v="1899-12-30T00:42:29"/>
    <d v="1899-12-30T15:27:29"/>
    <d v="1899-12-30T16:19:53"/>
    <d v="1899-12-30T07:43:44"/>
    <d v="1899-12-30T08:09:56"/>
    <n v="2927"/>
    <x v="3"/>
    <x v="0"/>
    <x v="16"/>
    <x v="12"/>
    <n v="2"/>
  </r>
  <r>
    <n v="243"/>
    <d v="2004-07-11T00:00:00"/>
    <s v="Sunday"/>
    <x v="1"/>
    <n v="12.5"/>
    <n v="0"/>
    <n v="36"/>
    <n v="27"/>
    <d v="1899-12-30T00:36:27"/>
    <d v="1899-12-30T00:02:55"/>
    <s v="B       "/>
    <s v="Mossman"/>
    <n v="20.57613168724281"/>
    <n v="0"/>
    <m/>
    <s v="Mossman"/>
    <d v="1899-12-30T05:26:36"/>
    <d v="1899-12-30T02:43:18"/>
    <d v="1899-12-30T01:16:24"/>
    <d v="1899-12-30T02:08:48"/>
    <d v="1899-12-30T00:38:12"/>
    <d v="1899-12-30T01:04:24"/>
    <n v="158"/>
    <x v="3"/>
    <x v="0"/>
    <x v="16"/>
    <x v="12"/>
    <n v="0"/>
  </r>
  <r>
    <n v="244"/>
    <d v="2004-07-11T00:00:00"/>
    <s v="Sunday"/>
    <x v="2"/>
    <n v="3.1"/>
    <n v="0"/>
    <n v="31"/>
    <n v="5"/>
    <d v="1899-12-30T00:31:05"/>
    <d v="1899-12-30T00:10:02"/>
    <s v="R200403"/>
    <s v="Mossman"/>
    <n v="5.9839142091152873"/>
    <n v="0"/>
    <m/>
    <s v="Mossman"/>
    <d v="1899-12-30T04:22:42"/>
    <d v="1899-12-30T02:11:21"/>
    <d v="1899-12-30T04:22:42"/>
    <d v="1899-12-30T05:15:06"/>
    <d v="1899-12-30T02:11:21"/>
    <d v="1899-12-30T02:37:33"/>
    <n v="1462"/>
    <x v="3"/>
    <x v="0"/>
    <x v="16"/>
    <x v="12"/>
    <n v="0"/>
  </r>
  <r>
    <n v="245"/>
    <d v="2004-07-14T00:00:00"/>
    <s v="Wednesday"/>
    <x v="2"/>
    <n v="3.1"/>
    <n v="0"/>
    <n v="33"/>
    <n v="27"/>
    <d v="1899-12-30T00:33:27"/>
    <d v="1899-12-30T00:10:47"/>
    <s v="R200401"/>
    <s v="Danbury Sprint"/>
    <n v="5.5605381165919328"/>
    <n v="0"/>
    <m/>
    <s v="Danbury Sprint"/>
    <d v="1899-12-30T04:42:42"/>
    <d v="1899-12-30T02:21:21"/>
    <d v="1899-12-30T04:42:42"/>
    <d v="1899-12-30T05:35:06"/>
    <d v="1899-12-30T02:21:21"/>
    <d v="1899-12-30T02:47:33"/>
    <n v="1970"/>
    <x v="3"/>
    <x v="0"/>
    <x v="16"/>
    <x v="12"/>
    <n v="2"/>
  </r>
  <r>
    <n v="246"/>
    <d v="2004-07-17T00:00:00"/>
    <s v="Saturday"/>
    <x v="1"/>
    <n v="12"/>
    <n v="0"/>
    <n v="46"/>
    <n v="30"/>
    <d v="1899-12-30T00:46:30"/>
    <d v="1899-12-30T00:03:53"/>
    <s v="B       "/>
    <s v="Danbury Sprint"/>
    <n v="15.483870967741945"/>
    <n v="0"/>
    <m/>
    <s v="Danbury Sprint"/>
    <d v="1899-12-30T07:14:00"/>
    <d v="1899-12-30T03:37:00"/>
    <d v="1899-12-30T01:41:31"/>
    <d v="1899-12-30T02:33:56"/>
    <d v="1899-12-30T00:50:46"/>
    <d v="1899-12-30T01:16:58"/>
    <n v="388"/>
    <x v="3"/>
    <x v="0"/>
    <x v="16"/>
    <x v="12"/>
    <n v="2"/>
  </r>
  <r>
    <n v="247"/>
    <d v="2004-07-17T00:00:00"/>
    <s v="Saturday"/>
    <x v="2"/>
    <n v="6.2"/>
    <n v="1"/>
    <n v="13"/>
    <n v="20"/>
    <d v="1899-12-30T01:13:20"/>
    <d v="1899-12-30T00:11:50"/>
    <s v="R200403"/>
    <s v="Danbury Sprint"/>
    <n v="5.0727272727272759"/>
    <n v="0"/>
    <m/>
    <m/>
    <d v="1899-12-30T05:09:54"/>
    <d v="1899-12-30T02:34:57"/>
    <d v="1899-12-30T05:09:54"/>
    <d v="1899-12-30T06:02:18"/>
    <d v="1899-12-30T02:34:57"/>
    <d v="1899-12-30T03:01:09"/>
    <n v="2415"/>
    <x v="3"/>
    <x v="0"/>
    <x v="16"/>
    <x v="12"/>
    <n v="0"/>
  </r>
  <r>
    <n v="248"/>
    <d v="2004-07-20T00:00:00"/>
    <s v="Tuesday"/>
    <x v="2"/>
    <n v="2"/>
    <n v="0"/>
    <n v="18"/>
    <n v="37"/>
    <d v="1899-12-30T00:18:37"/>
    <d v="1899-12-30T00:09:18"/>
    <s v="R200403"/>
    <s v="Lake House to Big House"/>
    <n v="6.445837063563121"/>
    <n v="0"/>
    <m/>
    <s v="Home to Big House"/>
    <d v="1899-12-30T04:03:53"/>
    <d v="1899-12-30T02:01:56"/>
    <d v="1899-12-30T04:03:53"/>
    <d v="1899-12-30T04:56:17"/>
    <d v="1899-12-30T02:01:56"/>
    <d v="1899-12-30T02:28:08"/>
    <n v="942"/>
    <x v="3"/>
    <x v="0"/>
    <x v="16"/>
    <x v="13"/>
    <n v="2"/>
  </r>
  <r>
    <n v="249"/>
    <d v="2004-07-22T00:00:00"/>
    <s v="Thursday"/>
    <x v="0"/>
    <n v="0.27"/>
    <n v="0"/>
    <n v="10"/>
    <n v="31"/>
    <d v="1899-12-30T00:10:31"/>
    <d v="1899-12-30T00:38:57"/>
    <s v="unk"/>
    <s v="N/A"/>
    <n v="1.5404120443740106"/>
    <n v="0"/>
    <m/>
    <s v="Home to Big House"/>
    <d v="1899-12-30T01:33:29"/>
    <d v="1899-12-30T00:46:44"/>
    <d v="1899-12-30T17:00:30"/>
    <d v="1899-12-30T17:52:54"/>
    <d v="1899-12-30T08:30:15"/>
    <d v="1899-12-30T08:56:27"/>
    <n v="3026"/>
    <x v="3"/>
    <x v="0"/>
    <x v="16"/>
    <x v="13"/>
    <n v="1"/>
  </r>
  <r>
    <n v="250"/>
    <d v="2004-07-25T00:00:00"/>
    <s v="Sunday"/>
    <x v="2"/>
    <n v="5"/>
    <n v="0"/>
    <n v="56"/>
    <n v="42"/>
    <d v="1899-12-30T00:56:42"/>
    <d v="1899-12-30T00:11:20"/>
    <s v="R200401"/>
    <s v="Bike Path 5"/>
    <n v="5.2910052910052947"/>
    <n v="0"/>
    <m/>
    <s v="Bike Path 5"/>
    <d v="1899-12-30T04:57:06"/>
    <d v="1899-12-30T02:28:33"/>
    <d v="1899-12-30T04:57:06"/>
    <d v="1899-12-30T05:49:31"/>
    <d v="1899-12-30T02:28:33"/>
    <d v="1899-12-30T02:54:45"/>
    <n v="2252"/>
    <x v="3"/>
    <x v="0"/>
    <x v="16"/>
    <x v="14"/>
    <n v="2"/>
  </r>
  <r>
    <n v="251"/>
    <d v="2004-07-28T00:00:00"/>
    <s v="Wednesday"/>
    <x v="2"/>
    <n v="2"/>
    <n v="0"/>
    <n v="17"/>
    <n v="54"/>
    <d v="1899-12-30T00:17:54"/>
    <d v="1899-12-30T00:08:57"/>
    <s v="R200401"/>
    <s v="Lake House to Big House"/>
    <n v="6.7039106145251459"/>
    <n v="0"/>
    <m/>
    <s v="Home to Big House"/>
    <d v="1899-12-30T03:54:29"/>
    <d v="1899-12-30T01:57:15"/>
    <d v="1899-12-30T03:54:29"/>
    <d v="1899-12-30T04:46:53"/>
    <d v="1899-12-30T01:57:15"/>
    <d v="1899-12-30T02:23:27"/>
    <n v="817"/>
    <x v="3"/>
    <x v="0"/>
    <x v="16"/>
    <x v="14"/>
    <n v="2"/>
  </r>
  <r>
    <n v="252"/>
    <d v="2004-07-29T00:00:00"/>
    <s v="Thursday"/>
    <x v="1"/>
    <n v="12.6"/>
    <n v="0"/>
    <n v="51"/>
    <n v="50"/>
    <d v="1899-12-30T00:51:50"/>
    <d v="1899-12-30T00:04:07"/>
    <s v="B       "/>
    <s v="Griskus plus Sage"/>
    <n v="14.585209003215445"/>
    <n v="0"/>
    <m/>
    <s v="Griskus plus Sage"/>
    <d v="1899-12-30T07:40:44"/>
    <d v="1899-12-30T03:50:22"/>
    <d v="1899-12-30T01:47:47"/>
    <d v="1899-12-30T02:40:11"/>
    <d v="1899-12-30T00:53:53"/>
    <d v="1899-12-30T01:20:05"/>
    <n v="490"/>
    <x v="3"/>
    <x v="0"/>
    <x v="16"/>
    <x v="14"/>
    <n v="0"/>
  </r>
  <r>
    <n v="253"/>
    <d v="2004-07-31T00:00:00"/>
    <s v="Saturday"/>
    <x v="1"/>
    <n v="20"/>
    <n v="1"/>
    <n v="43"/>
    <n v="10"/>
    <d v="1899-12-30T01:43:10"/>
    <d v="1899-12-30T00:05:10"/>
    <s v="B       "/>
    <s v="Random"/>
    <n v="11.631663974151866"/>
    <n v="0"/>
    <m/>
    <s v="Ride with Connor &amp; Sandy Beach Tri Loop"/>
    <d v="1899-12-30T09:37:44"/>
    <d v="1899-12-30T04:48:52"/>
    <d v="1899-12-30T02:15:09"/>
    <d v="1899-12-30T03:07:33"/>
    <d v="1899-12-30T01:07:34"/>
    <d v="1899-12-30T01:33:46"/>
    <n v="672"/>
    <x v="3"/>
    <x v="0"/>
    <x v="16"/>
    <x v="14"/>
    <n v="1"/>
  </r>
  <r>
    <n v="254"/>
    <d v="2004-07-31T00:00:00"/>
    <s v="Saturday"/>
    <x v="2"/>
    <n v="1"/>
    <n v="0"/>
    <n v="10"/>
    <n v="7"/>
    <d v="1899-12-30T00:10:07"/>
    <d v="1899-12-30T00:10:07"/>
    <s v="R200401"/>
    <s v="N/A"/>
    <n v="5.9308072487644194"/>
    <n v="0"/>
    <m/>
    <m/>
    <d v="1899-12-30T04:25:03"/>
    <d v="1899-12-30T02:12:32"/>
    <d v="1899-12-30T04:25:03"/>
    <d v="1899-12-30T05:17:27"/>
    <d v="1899-12-30T02:12:32"/>
    <d v="1899-12-30T02:38:44"/>
    <n v="1517"/>
    <x v="3"/>
    <x v="0"/>
    <x v="16"/>
    <x v="14"/>
    <n v="0"/>
  </r>
  <r>
    <n v="255"/>
    <d v="2004-08-01T00:00:00"/>
    <s v="Sunday"/>
    <x v="2"/>
    <n v="2.5"/>
    <n v="0"/>
    <n v="31"/>
    <n v="0"/>
    <d v="1899-12-30T00:31:00"/>
    <d v="1899-12-30T00:12:24"/>
    <s v="R200403"/>
    <s v="N/A"/>
    <n v="4.8387096774193576"/>
    <n v="0"/>
    <m/>
    <m/>
    <d v="1899-12-30T05:24:53"/>
    <d v="1899-12-30T02:42:26"/>
    <d v="1899-12-30T05:24:53"/>
    <d v="1899-12-30T06:17:17"/>
    <d v="1899-12-30T02:42:26"/>
    <d v="1899-12-30T03:08:38"/>
    <n v="2539"/>
    <x v="3"/>
    <x v="4"/>
    <x v="17"/>
    <x v="15"/>
    <n v="0"/>
  </r>
  <r>
    <n v="256"/>
    <d v="2004-08-03T00:00:00"/>
    <s v="Tuesday"/>
    <x v="1"/>
    <n v="32.1"/>
    <n v="1"/>
    <n v="58"/>
    <n v="55"/>
    <d v="1899-12-30T01:58:55"/>
    <d v="1899-12-30T00:03:42"/>
    <s v="B       "/>
    <s v="Ridgefield to Work &amp; Back"/>
    <n v="16.196215837421178"/>
    <n v="0"/>
    <m/>
    <s v="Ridgefield to Work &amp; Back"/>
    <d v="1899-12-30T06:54:55"/>
    <d v="1899-12-30T03:27:27"/>
    <d v="1899-12-30T01:37:04"/>
    <d v="1899-12-30T02:29:28"/>
    <d v="1899-12-30T00:48:32"/>
    <d v="1899-12-30T01:14:44"/>
    <n v="325"/>
    <x v="3"/>
    <x v="4"/>
    <x v="17"/>
    <x v="15"/>
    <n v="1"/>
  </r>
  <r>
    <n v="257"/>
    <d v="2004-08-07T00:00:00"/>
    <s v="Saturday"/>
    <x v="0"/>
    <n v="0.5"/>
    <n v="0"/>
    <n v="17"/>
    <n v="29"/>
    <d v="1899-12-30T00:17:29"/>
    <d v="1899-12-30T00:34:58"/>
    <s v="unk"/>
    <s v="N/A"/>
    <n v="1.7159199237368936"/>
    <n v="0"/>
    <m/>
    <s v="Sandy Beach Tri"/>
    <d v="1899-12-30T01:23:55"/>
    <d v="1899-12-30T00:41:58"/>
    <d v="1899-12-30T15:16:08"/>
    <d v="1899-12-30T16:08:32"/>
    <d v="1899-12-30T07:38:04"/>
    <d v="1899-12-30T08:04:16"/>
    <n v="2906"/>
    <x v="3"/>
    <x v="4"/>
    <x v="17"/>
    <x v="15"/>
    <n v="3"/>
  </r>
  <r>
    <n v="258"/>
    <d v="2004-08-07T00:00:00"/>
    <s v="Saturday"/>
    <x v="1"/>
    <n v="10"/>
    <n v="0"/>
    <n v="34"/>
    <n v="9"/>
    <d v="1899-12-30T00:34:09"/>
    <d v="1899-12-30T00:03:25"/>
    <s v="B       "/>
    <s v="Sandy Beach Tri"/>
    <n v="17.569546120058579"/>
    <n v="0"/>
    <m/>
    <s v="Sandy Beach Tri"/>
    <d v="1899-12-30T06:22:29"/>
    <d v="1899-12-30T03:11:14"/>
    <d v="1899-12-30T01:29:28"/>
    <d v="1899-12-30T02:21:52"/>
    <d v="1899-12-30T00:44:44"/>
    <d v="1899-12-30T01:10:56"/>
    <n v="248"/>
    <x v="3"/>
    <x v="4"/>
    <x v="17"/>
    <x v="15"/>
    <n v="0"/>
  </r>
  <r>
    <n v="259"/>
    <d v="2004-08-07T00:00:00"/>
    <s v="Saturday"/>
    <x v="2"/>
    <n v="3.1"/>
    <n v="0"/>
    <n v="33"/>
    <n v="40"/>
    <d v="1899-12-30T00:33:40"/>
    <d v="1899-12-30T00:10:52"/>
    <s v="R200401"/>
    <s v="Sandy Beach Triathlon"/>
    <n v="5.5247524752475297"/>
    <n v="0"/>
    <m/>
    <s v="Sandy Beach Tri"/>
    <d v="1899-12-30T04:44:32"/>
    <d v="1899-12-30T02:22:16"/>
    <d v="1899-12-30T04:44:32"/>
    <d v="1899-12-30T05:36:56"/>
    <d v="1899-12-30T02:22:16"/>
    <d v="1899-12-30T02:48:28"/>
    <n v="2014"/>
    <x v="3"/>
    <x v="4"/>
    <x v="17"/>
    <x v="15"/>
    <n v="0"/>
  </r>
  <r>
    <n v="260"/>
    <d v="2004-08-08T00:00:00"/>
    <s v="Sunday"/>
    <x v="2"/>
    <n v="7.5"/>
    <n v="1"/>
    <n v="22"/>
    <n v="38"/>
    <d v="1899-12-30T01:22:38"/>
    <d v="1899-12-30T00:11:01"/>
    <s v="R200401"/>
    <s v="Quassy Loop"/>
    <n v="5.4457442517144061"/>
    <n v="0"/>
    <m/>
    <m/>
    <d v="1899-12-30T04:48:40"/>
    <d v="1899-12-30T02:24:20"/>
    <d v="1899-12-30T04:48:40"/>
    <d v="1899-12-30T05:41:04"/>
    <d v="1899-12-30T02:24:20"/>
    <d v="1899-12-30T02:50:32"/>
    <n v="2091"/>
    <x v="3"/>
    <x v="4"/>
    <x v="17"/>
    <x v="16"/>
    <n v="0"/>
  </r>
  <r>
    <n v="261"/>
    <d v="2004-08-14T00:00:00"/>
    <s v="Saturday"/>
    <x v="1"/>
    <n v="20"/>
    <n v="1"/>
    <n v="17"/>
    <n v="29"/>
    <d v="1899-12-30T01:17:29"/>
    <d v="1899-12-30T00:03:52"/>
    <s v="B       "/>
    <s v="Lake Waramaug to Lake House"/>
    <n v="15.487201548720167"/>
    <n v="0"/>
    <m/>
    <s v="RT 47 from Waramaug to home"/>
    <d v="1899-12-30T07:13:54"/>
    <d v="1899-12-30T03:36:57"/>
    <d v="1899-12-30T01:41:30"/>
    <d v="1899-12-30T02:33:54"/>
    <d v="1899-12-30T00:50:45"/>
    <d v="1899-12-30T01:16:57"/>
    <n v="386"/>
    <x v="3"/>
    <x v="4"/>
    <x v="17"/>
    <x v="16"/>
    <n v="5"/>
  </r>
  <r>
    <n v="262"/>
    <d v="2004-08-22T00:00:00"/>
    <s v="Sunday"/>
    <x v="2"/>
    <n v="7.5"/>
    <n v="1"/>
    <n v="21"/>
    <n v="18"/>
    <d v="1899-12-30T01:21:18"/>
    <d v="1899-12-30T00:10:50"/>
    <s v="R200401"/>
    <s v="Quassy Loop"/>
    <n v="5.5350553505535105"/>
    <n v="0"/>
    <m/>
    <m/>
    <d v="1899-12-30T04:44:00"/>
    <d v="1899-12-30T02:22:00"/>
    <d v="1899-12-30T04:44:00"/>
    <d v="1899-12-30T05:36:25"/>
    <d v="1899-12-30T02:22:00"/>
    <d v="1899-12-30T02:48:12"/>
    <n v="2001"/>
    <x v="3"/>
    <x v="4"/>
    <x v="17"/>
    <x v="18"/>
    <n v="7"/>
  </r>
  <r>
    <n v="263"/>
    <d v="2004-08-25T00:00:00"/>
    <s v="Wednesday"/>
    <x v="2"/>
    <n v="1.55"/>
    <n v="0"/>
    <n v="15"/>
    <n v="0"/>
    <d v="1899-12-30T00:15:00"/>
    <d v="1899-12-30T00:09:41"/>
    <s v="R200403"/>
    <s v="Treadmill"/>
    <n v="6.2000000000000055"/>
    <n v="0"/>
    <m/>
    <s v="Intervals"/>
    <d v="1899-12-30T04:13:33"/>
    <d v="1899-12-30T02:06:46"/>
    <d v="1899-12-30T04:13:33"/>
    <d v="1899-12-30T05:05:57"/>
    <d v="1899-12-30T02:06:46"/>
    <d v="1899-12-30T02:32:58"/>
    <n v="1160"/>
    <x v="3"/>
    <x v="4"/>
    <x v="17"/>
    <x v="18"/>
    <n v="2"/>
  </r>
  <r>
    <n v="264"/>
    <d v="2004-08-28T00:00:00"/>
    <s v="Saturday"/>
    <x v="2"/>
    <n v="3"/>
    <n v="0"/>
    <n v="29"/>
    <n v="57"/>
    <d v="1899-12-30T00:29:57"/>
    <d v="1899-12-30T00:09:59"/>
    <s v="R200403"/>
    <s v="Young Life 5k"/>
    <n v="6.0100166944908224"/>
    <n v="0"/>
    <m/>
    <s v="Youngs Life 5k"/>
    <d v="1899-12-30T04:21:34"/>
    <d v="1899-12-30T02:10:47"/>
    <d v="1899-12-30T04:21:34"/>
    <d v="1899-12-30T05:13:58"/>
    <d v="1899-12-30T02:10:47"/>
    <d v="1899-12-30T02:36:59"/>
    <n v="1411"/>
    <x v="3"/>
    <x v="4"/>
    <x v="17"/>
    <x v="18"/>
    <n v="2"/>
  </r>
  <r>
    <n v="265"/>
    <d v="2004-08-29T00:00:00"/>
    <s v="Sunday"/>
    <x v="2"/>
    <n v="8"/>
    <n v="1"/>
    <n v="55"/>
    <n v="36"/>
    <d v="1899-12-30T01:55:36"/>
    <d v="1899-12-30T00:14:27"/>
    <s v="R200401"/>
    <s v="Quassy Loop + Old Sherman "/>
    <n v="4.1522491349481001"/>
    <n v="0"/>
    <m/>
    <s v="QL with Twist"/>
    <d v="1899-12-30T06:18:35"/>
    <d v="1899-12-30T03:09:18"/>
    <d v="1899-12-30T06:18:35"/>
    <d v="1899-12-30T07:10:59"/>
    <d v="1899-12-30T03:09:18"/>
    <d v="1899-12-30T03:35:30"/>
    <n v="2704"/>
    <x v="3"/>
    <x v="4"/>
    <x v="17"/>
    <x v="19"/>
    <n v="0"/>
  </r>
  <r>
    <n v="266"/>
    <d v="2004-09-01T00:00:00"/>
    <s v="Wednesday"/>
    <x v="2"/>
    <n v="1.57"/>
    <n v="0"/>
    <n v="15"/>
    <n v="0"/>
    <d v="1899-12-30T00:15:00"/>
    <d v="1899-12-30T00:09:33"/>
    <s v="R200403"/>
    <s v="Treadmill"/>
    <n v="6.2800000000000056"/>
    <n v="0"/>
    <m/>
    <s v="Intervals"/>
    <d v="1899-12-30T04:10:19"/>
    <d v="1899-12-30T02:05:10"/>
    <d v="1899-12-30T04:10:19"/>
    <d v="1899-12-30T05:02:43"/>
    <d v="1899-12-30T02:05:10"/>
    <d v="1899-12-30T02:31:22"/>
    <n v="1084"/>
    <x v="3"/>
    <x v="5"/>
    <x v="18"/>
    <x v="19"/>
    <n v="2"/>
  </r>
  <r>
    <n v="267"/>
    <d v="2004-09-04T00:00:00"/>
    <s v="Saturday"/>
    <x v="1"/>
    <n v="25"/>
    <n v="1"/>
    <n v="45"/>
    <n v="0"/>
    <d v="1899-12-30T01:45:00"/>
    <d v="1899-12-30T00:04:12"/>
    <s v="B       "/>
    <s v="Griskus Olympic"/>
    <n v="14.285714285714295"/>
    <n v="0"/>
    <m/>
    <s v="Griskus Olympic"/>
    <d v="1899-12-30T07:50:24"/>
    <d v="1899-12-30T03:55:12"/>
    <d v="1899-12-30T01:50:02"/>
    <d v="1899-12-30T02:42:26"/>
    <d v="1899-12-30T00:55:01"/>
    <d v="1899-12-30T01:21:13"/>
    <n v="520"/>
    <x v="3"/>
    <x v="5"/>
    <x v="18"/>
    <x v="19"/>
    <n v="2"/>
  </r>
  <r>
    <n v="268"/>
    <d v="2004-09-05T00:00:00"/>
    <s v="Sunday"/>
    <x v="2"/>
    <n v="5"/>
    <n v="0"/>
    <n v="51"/>
    <n v="12"/>
    <d v="1899-12-30T00:51:12"/>
    <d v="1899-12-30T00:10:14"/>
    <s v="R200401"/>
    <s v="Bike Path 5"/>
    <n v="5.8593750000000044"/>
    <n v="0"/>
    <m/>
    <s v="Splits 9.34.61 + 9.55.11 + 10.21.92 + 11.04.04 + 10.17.07"/>
    <d v="1899-12-30T04:28:17"/>
    <d v="1899-12-30T02:14:09"/>
    <d v="1899-12-30T04:28:17"/>
    <d v="1899-12-30T05:20:41"/>
    <d v="1899-12-30T02:14:09"/>
    <d v="1899-12-30T02:40:21"/>
    <n v="1608"/>
    <x v="3"/>
    <x v="5"/>
    <x v="18"/>
    <x v="20"/>
    <n v="0"/>
  </r>
  <r>
    <n v="269"/>
    <d v="2004-09-11T00:00:00"/>
    <s v="Saturday"/>
    <x v="2"/>
    <n v="5"/>
    <n v="0"/>
    <n v="51"/>
    <n v="17"/>
    <d v="1899-12-30T00:51:17"/>
    <d v="1899-12-30T00:10:15"/>
    <s v="R200403"/>
    <s v="Bike Path 5"/>
    <n v="5.8498537536561637"/>
    <n v="0"/>
    <m/>
    <s v="Splits 10.14.20 + 9.52.63 + 10.59.91 + 9.59.48 + 10.11.32"/>
    <d v="1899-12-30T04:28:43"/>
    <d v="1899-12-30T02:14:22"/>
    <d v="1899-12-30T04:28:43"/>
    <d v="1899-12-30T05:21:08"/>
    <d v="1899-12-30T02:14:22"/>
    <d v="1899-12-30T02:40:34"/>
    <n v="1627"/>
    <x v="3"/>
    <x v="5"/>
    <x v="18"/>
    <x v="20"/>
    <n v="5"/>
  </r>
  <r>
    <n v="270"/>
    <d v="2004-09-12T00:00:00"/>
    <s v="Sunday"/>
    <x v="2"/>
    <n v="2"/>
    <n v="0"/>
    <n v="20"/>
    <n v="14"/>
    <d v="1899-12-30T00:20:14"/>
    <d v="1899-12-30T00:10:07"/>
    <s v="R200403"/>
    <s v="Lake House to Big House"/>
    <n v="5.9308072487644194"/>
    <n v="0"/>
    <m/>
    <s v="Home to Big House"/>
    <d v="1899-12-30T04:25:03"/>
    <d v="1899-12-30T02:12:32"/>
    <d v="1899-12-30T04:25:03"/>
    <d v="1899-12-30T05:17:27"/>
    <d v="1899-12-30T02:12:32"/>
    <d v="1899-12-30T02:38:44"/>
    <n v="1517"/>
    <x v="3"/>
    <x v="5"/>
    <x v="18"/>
    <x v="41"/>
    <n v="0"/>
  </r>
  <r>
    <n v="271"/>
    <d v="2004-09-18T00:00:00"/>
    <s v="Saturday"/>
    <x v="2"/>
    <n v="5.25"/>
    <n v="0"/>
    <n v="54"/>
    <n v="53"/>
    <d v="1899-12-30T00:54:53"/>
    <d v="1899-12-30T00:10:27"/>
    <s v="R200401"/>
    <s v="Bike Path Plus"/>
    <n v="5.7394473124810252"/>
    <n v="0"/>
    <m/>
    <s v="Splits 9.15.77 + 9.31.22 + 10.10.72 + 12.18.29 + 11.05.33 + 2.31.85"/>
    <d v="1899-12-30T04:33:54"/>
    <d v="1899-12-30T02:16:57"/>
    <d v="1899-12-30T04:33:54"/>
    <d v="1899-12-30T05:26:18"/>
    <d v="1899-12-30T02:16:57"/>
    <d v="1899-12-30T02:43:09"/>
    <n v="1770"/>
    <x v="3"/>
    <x v="5"/>
    <x v="18"/>
    <x v="41"/>
    <n v="5"/>
  </r>
  <r>
    <n v="272"/>
    <d v="2004-09-22T00:00:00"/>
    <s v="Wednesday"/>
    <x v="2"/>
    <n v="2.0499999999999998"/>
    <n v="0"/>
    <n v="20"/>
    <n v="0"/>
    <d v="1899-12-30T00:20:00"/>
    <d v="1899-12-30T00:09:45"/>
    <s v="R200402"/>
    <s v="Treadmill"/>
    <n v="6.1500000000000048"/>
    <n v="0"/>
    <m/>
    <m/>
    <d v="1899-12-30T04:15:37"/>
    <d v="1899-12-30T02:07:48"/>
    <d v="1899-12-30T04:15:37"/>
    <d v="1899-12-30T05:08:01"/>
    <d v="1899-12-30T02:07:48"/>
    <d v="1899-12-30T02:34:00"/>
    <n v="1228"/>
    <x v="3"/>
    <x v="5"/>
    <x v="18"/>
    <x v="42"/>
    <n v="3"/>
  </r>
  <r>
    <n v="273"/>
    <d v="2004-09-26T00:00:00"/>
    <s v="Sunday"/>
    <x v="1"/>
    <n v="13"/>
    <n v="1"/>
    <n v="0"/>
    <n v="0"/>
    <d v="1899-12-30T01:00:00"/>
    <d v="1899-12-30T00:04:37"/>
    <s v="B       "/>
    <s v="Timex Route"/>
    <n v="13.000000000000011"/>
    <n v="0"/>
    <m/>
    <s v="Timex route"/>
    <d v="1899-12-30T08:36:55"/>
    <d v="1899-12-30T04:18:28"/>
    <d v="1899-12-30T02:00:55"/>
    <d v="1899-12-30T02:53:19"/>
    <d v="1899-12-30T01:00:28"/>
    <d v="1899-12-30T01:26:40"/>
    <n v="619"/>
    <x v="3"/>
    <x v="5"/>
    <x v="18"/>
    <x v="21"/>
    <n v="3"/>
  </r>
  <r>
    <n v="274"/>
    <d v="2004-09-27T00:00:00"/>
    <s v="Monday"/>
    <x v="2"/>
    <n v="2"/>
    <n v="0"/>
    <n v="19"/>
    <n v="57"/>
    <d v="1899-12-30T00:19:57"/>
    <d v="1899-12-30T00:09:58"/>
    <s v="R200402"/>
    <s v="Treadmill"/>
    <n v="6.0150375939849674"/>
    <n v="0"/>
    <m/>
    <s v="Treadmill"/>
    <d v="1899-12-30T04:21:21"/>
    <d v="1899-12-30T02:10:40"/>
    <d v="1899-12-30T04:21:21"/>
    <d v="1899-12-30T05:13:45"/>
    <d v="1899-12-30T02:10:40"/>
    <d v="1899-12-30T02:36:52"/>
    <n v="1402"/>
    <x v="3"/>
    <x v="5"/>
    <x v="18"/>
    <x v="21"/>
    <n v="0"/>
  </r>
  <r>
    <n v="275"/>
    <d v="2004-10-02T00:00:00"/>
    <s v="Saturday"/>
    <x v="2"/>
    <n v="5"/>
    <n v="0"/>
    <n v="56"/>
    <n v="37"/>
    <d v="1899-12-30T00:56:37"/>
    <d v="1899-12-30T00:11:19"/>
    <s v="R200402"/>
    <s v="Bike Path 5"/>
    <n v="5.2987930526935578"/>
    <n v="0"/>
    <m/>
    <s v="Splits 10.10.24 + 9.36.64 + 12.37.66 + 13.33.99 + 10.38.48"/>
    <d v="1899-12-30T04:56:40"/>
    <d v="1899-12-30T02:28:20"/>
    <d v="1899-12-30T04:56:40"/>
    <d v="1899-12-30T05:49:04"/>
    <d v="1899-12-30T02:28:20"/>
    <d v="1899-12-30T02:54:32"/>
    <n v="2243"/>
    <x v="3"/>
    <x v="6"/>
    <x v="19"/>
    <x v="21"/>
    <n v="4"/>
  </r>
  <r>
    <n v="276"/>
    <d v="2004-10-09T00:00:00"/>
    <s v="Saturday"/>
    <x v="2"/>
    <n v="4.5"/>
    <n v="1"/>
    <n v="7"/>
    <n v="29"/>
    <d v="1899-12-30T01:07:29"/>
    <d v="1899-12-30T00:15:00"/>
    <s v="R200402"/>
    <s v="N/A"/>
    <n v="4.0009878982464837"/>
    <n v="0"/>
    <m/>
    <m/>
    <d v="1899-12-30T06:32:54"/>
    <d v="1899-12-30T03:16:27"/>
    <d v="1899-12-30T06:32:54"/>
    <d v="1899-12-30T07:25:18"/>
    <d v="1899-12-30T03:16:27"/>
    <d v="1899-12-30T03:42:39"/>
    <n v="2719"/>
    <x v="3"/>
    <x v="6"/>
    <x v="19"/>
    <x v="43"/>
    <n v="6"/>
  </r>
  <r>
    <n v="277"/>
    <d v="2004-10-11T00:00:00"/>
    <s v="Monday"/>
    <x v="2"/>
    <n v="1.9"/>
    <n v="0"/>
    <n v="20"/>
    <n v="0"/>
    <d v="1899-12-30T00:20:00"/>
    <d v="1899-12-30T00:10:32"/>
    <s v="R200403"/>
    <s v="Treadmill"/>
    <n v="5.7000000000000046"/>
    <n v="0"/>
    <m/>
    <s v="Treadmill"/>
    <d v="1899-12-30T04:35:47"/>
    <d v="1899-12-30T02:17:54"/>
    <d v="1899-12-30T04:35:47"/>
    <d v="1899-12-30T05:28:11"/>
    <d v="1899-12-30T02:17:54"/>
    <d v="1899-12-30T02:44:06"/>
    <n v="1824"/>
    <x v="3"/>
    <x v="6"/>
    <x v="19"/>
    <x v="22"/>
    <n v="1"/>
  </r>
  <r>
    <n v="278"/>
    <d v="2004-10-12T00:00:00"/>
    <s v="Tuesday"/>
    <x v="2"/>
    <n v="2"/>
    <n v="0"/>
    <n v="23"/>
    <n v="0"/>
    <d v="1899-12-30T00:23:00"/>
    <d v="1899-12-30T00:11:30"/>
    <s v="R200402"/>
    <s v="precor"/>
    <n v="5.2173913043478297"/>
    <n v="0"/>
    <m/>
    <s v="Precor"/>
    <d v="1899-12-30T05:01:18"/>
    <d v="1899-12-30T02:30:39"/>
    <d v="1899-12-30T05:01:18"/>
    <d v="1899-12-30T05:53:42"/>
    <d v="1899-12-30T02:30:39"/>
    <d v="1899-12-30T02:56:51"/>
    <n v="2313"/>
    <x v="3"/>
    <x v="6"/>
    <x v="19"/>
    <x v="22"/>
    <n v="0"/>
  </r>
  <r>
    <n v="279"/>
    <d v="2004-10-16T00:00:00"/>
    <s v="Saturday"/>
    <x v="2"/>
    <n v="3.661"/>
    <n v="0"/>
    <n v="39"/>
    <n v="27"/>
    <d v="1899-12-30T00:39:27"/>
    <d v="1899-12-30T00:10:47"/>
    <s v="R200403"/>
    <s v="Random Around Lake House"/>
    <n v="5.5680608365019042"/>
    <n v="0"/>
    <m/>
    <s v="New Loop 10.28.70 + 10.39.04 + 11.38.96 + 6.41.16"/>
    <d v="1899-12-30T04:42:19"/>
    <d v="1899-12-30T02:21:10"/>
    <d v="1899-12-30T04:42:19"/>
    <d v="1899-12-30T05:34:43"/>
    <d v="1899-12-30T02:21:10"/>
    <d v="1899-12-30T02:47:22"/>
    <n v="1962"/>
    <x v="3"/>
    <x v="6"/>
    <x v="19"/>
    <x v="22"/>
    <n v="3"/>
  </r>
  <r>
    <n v="280"/>
    <d v="2004-10-17T00:00:00"/>
    <s v="Sunday"/>
    <x v="1"/>
    <n v="3"/>
    <n v="0"/>
    <n v="11"/>
    <n v="30"/>
    <d v="1899-12-30T00:11:30"/>
    <d v="1899-12-30T00:03:50"/>
    <s v="Trainer"/>
    <s v="Trainer"/>
    <n v="15.652173913043487"/>
    <n v="0"/>
    <m/>
    <s v="Trainer"/>
    <d v="1899-12-30T07:09:20"/>
    <d v="1899-12-30T03:34:40"/>
    <d v="1899-12-30T01:40:26"/>
    <d v="1899-12-30T02:32:50"/>
    <d v="1899-12-30T00:50:13"/>
    <d v="1899-12-30T01:16:25"/>
    <n v="373"/>
    <x v="3"/>
    <x v="6"/>
    <x v="19"/>
    <x v="44"/>
    <n v="0"/>
  </r>
  <r>
    <n v="281"/>
    <d v="2004-10-18T00:00:00"/>
    <s v="Monday"/>
    <x v="2"/>
    <n v="2.25"/>
    <n v="0"/>
    <n v="22"/>
    <n v="15"/>
    <d v="1899-12-30T00:22:15"/>
    <d v="1899-12-30T00:09:53"/>
    <s v="R200403"/>
    <s v="Treadmill"/>
    <n v="6.0674157303370828"/>
    <n v="0"/>
    <m/>
    <s v="Treadmill"/>
    <d v="1899-12-30T04:19:05"/>
    <d v="1899-12-30T02:09:33"/>
    <d v="1899-12-30T04:19:05"/>
    <d v="1899-12-30T05:11:29"/>
    <d v="1899-12-30T02:09:33"/>
    <d v="1899-12-30T02:35:45"/>
    <n v="1346"/>
    <x v="3"/>
    <x v="6"/>
    <x v="19"/>
    <x v="44"/>
    <n v="0"/>
  </r>
  <r>
    <n v="282"/>
    <d v="2004-10-19T00:00:00"/>
    <s v="Tuesday"/>
    <x v="2"/>
    <n v="2.42"/>
    <n v="0"/>
    <n v="25"/>
    <n v="0"/>
    <d v="1899-12-30T00:25:00"/>
    <d v="1899-12-30T00:10:20"/>
    <s v="R200403"/>
    <s v="Treadmill"/>
    <n v="5.8080000000000043"/>
    <n v="0"/>
    <m/>
    <s v="Treadmill"/>
    <d v="1899-12-30T04:30:40"/>
    <d v="1899-12-30T02:15:20"/>
    <d v="1899-12-30T04:30:40"/>
    <d v="1899-12-30T05:23:04"/>
    <d v="1899-12-30T02:15:20"/>
    <d v="1899-12-30T02:41:32"/>
    <n v="1676"/>
    <x v="3"/>
    <x v="6"/>
    <x v="19"/>
    <x v="44"/>
    <n v="0"/>
  </r>
  <r>
    <n v="283"/>
    <d v="2004-10-24T00:00:00"/>
    <s v="Sunday"/>
    <x v="2"/>
    <n v="3.65"/>
    <n v="0"/>
    <n v="40"/>
    <n v="0"/>
    <d v="1899-12-30T00:40:00"/>
    <d v="1899-12-30T00:10:58"/>
    <s v="R200403"/>
    <s v="Treadmill"/>
    <n v="5.475000000000005"/>
    <n v="0"/>
    <m/>
    <s v="Treadmill and Precor (2.55 in 30 mins)"/>
    <d v="1899-12-30T04:47:07"/>
    <d v="1899-12-30T02:23:34"/>
    <d v="1899-12-30T04:47:07"/>
    <d v="1899-12-30T05:39:31"/>
    <d v="1899-12-30T02:23:34"/>
    <d v="1899-12-30T02:49:46"/>
    <n v="2061"/>
    <x v="3"/>
    <x v="6"/>
    <x v="19"/>
    <x v="45"/>
    <n v="4"/>
  </r>
  <r>
    <n v="284"/>
    <d v="2004-10-25T00:00:00"/>
    <s v="Monday"/>
    <x v="1"/>
    <n v="7.55"/>
    <n v="0"/>
    <n v="25"/>
    <n v="0"/>
    <d v="1899-12-30T00:25:00"/>
    <d v="1899-12-30T00:03:19"/>
    <s v="Trainer"/>
    <s v="Trainer"/>
    <n v="18.120000000000012"/>
    <n v="0"/>
    <m/>
    <s v="Indoors - Trainer"/>
    <d v="1899-12-30T06:10:52"/>
    <d v="1899-12-30T03:05:26"/>
    <d v="1899-12-30T01:26:45"/>
    <d v="1899-12-30T02:19:09"/>
    <d v="1899-12-30T00:43:23"/>
    <d v="1899-12-30T01:09:35"/>
    <n v="222"/>
    <x v="3"/>
    <x v="6"/>
    <x v="19"/>
    <x v="45"/>
    <n v="0"/>
  </r>
  <r>
    <n v="285"/>
    <d v="2004-10-26T00:00:00"/>
    <s v="Tuesday"/>
    <x v="2"/>
    <n v="1.75"/>
    <n v="0"/>
    <n v="20"/>
    <n v="50"/>
    <d v="1899-12-30T00:20:50"/>
    <d v="1899-12-30T00:11:54"/>
    <s v="R200403"/>
    <s v="Treadmill"/>
    <n v="5.0400000000000045"/>
    <n v="0"/>
    <m/>
    <s v="Treadmill Training Prog"/>
    <d v="1899-12-30T05:11:54"/>
    <d v="1899-12-30T02:35:57"/>
    <d v="1899-12-30T05:11:54"/>
    <d v="1899-12-30T06:04:18"/>
    <d v="1899-12-30T02:35:57"/>
    <d v="1899-12-30T03:02:09"/>
    <n v="2437"/>
    <x v="3"/>
    <x v="6"/>
    <x v="19"/>
    <x v="45"/>
    <n v="0"/>
  </r>
  <r>
    <n v="286"/>
    <d v="2004-10-31T00:00:00"/>
    <s v="Sunday"/>
    <x v="2"/>
    <n v="2.5"/>
    <n v="0"/>
    <n v="50"/>
    <n v="0"/>
    <d v="1899-12-30T00:50:00"/>
    <d v="1899-12-30T00:20:00"/>
    <s v="R200403"/>
    <s v="Treadmill"/>
    <n v="3.0000000000000022"/>
    <n v="0"/>
    <m/>
    <s v="Walking with Connor &amp; Treadmill"/>
    <d v="1899-12-30T08:44:00"/>
    <d v="1899-12-30T04:22:00"/>
    <d v="1899-12-30T08:44:00"/>
    <d v="1899-12-30T09:36:24"/>
    <d v="1899-12-30T04:22:00"/>
    <d v="1899-12-30T04:48:12"/>
    <n v="2783"/>
    <x v="3"/>
    <x v="6"/>
    <x v="19"/>
    <x v="23"/>
    <n v="4"/>
  </r>
  <r>
    <n v="287"/>
    <d v="2004-11-01T00:00:00"/>
    <s v="Monday"/>
    <x v="2"/>
    <n v="2.41"/>
    <n v="0"/>
    <n v="24"/>
    <n v="0"/>
    <d v="1899-12-30T00:24:00"/>
    <d v="1899-12-30T00:09:58"/>
    <s v="R200403"/>
    <s v="Treadmill"/>
    <n v="6.0250000000000048"/>
    <n v="0"/>
    <m/>
    <s v="Treadmill"/>
    <d v="1899-12-30T04:20:55"/>
    <d v="1899-12-30T02:10:27"/>
    <d v="1899-12-30T04:20:55"/>
    <d v="1899-12-30T05:13:19"/>
    <d v="1899-12-30T02:10:27"/>
    <d v="1899-12-30T02:36:39"/>
    <n v="1388"/>
    <x v="3"/>
    <x v="7"/>
    <x v="20"/>
    <x v="23"/>
    <n v="0"/>
  </r>
  <r>
    <n v="288"/>
    <d v="2004-11-05T00:00:00"/>
    <s v="Friday"/>
    <x v="2"/>
    <n v="3"/>
    <n v="0"/>
    <n v="31"/>
    <n v="10"/>
    <d v="1899-12-30T00:31:10"/>
    <d v="1899-12-30T00:10:23"/>
    <s v="R200403"/>
    <s v="Treadmill"/>
    <n v="5.775401069518721"/>
    <n v="0"/>
    <m/>
    <s v="Treadmill"/>
    <d v="1899-12-30T04:32:11"/>
    <d v="1899-12-30T02:16:06"/>
    <d v="1899-12-30T04:32:11"/>
    <d v="1899-12-30T05:24:35"/>
    <d v="1899-12-30T02:16:06"/>
    <d v="1899-12-30T02:42:18"/>
    <n v="1727"/>
    <x v="3"/>
    <x v="7"/>
    <x v="20"/>
    <x v="23"/>
    <n v="3"/>
  </r>
  <r>
    <n v="289"/>
    <d v="2004-11-13T00:00:00"/>
    <s v="Saturday"/>
    <x v="1"/>
    <n v="6"/>
    <n v="0"/>
    <n v="25"/>
    <n v="0"/>
    <d v="1899-12-30T00:25:00"/>
    <d v="1899-12-30T00:04:10"/>
    <s v="Trainer"/>
    <s v="Trainer"/>
    <n v="14.400000000000009"/>
    <n v="0"/>
    <m/>
    <s v="Indoors - Trainer"/>
    <d v="1899-12-30T07:46:40"/>
    <d v="1899-12-30T03:53:20"/>
    <d v="1899-12-30T01:49:10"/>
    <d v="1899-12-30T02:41:34"/>
    <d v="1899-12-30T00:54:35"/>
    <d v="1899-12-30T01:20:47"/>
    <n v="509"/>
    <x v="3"/>
    <x v="7"/>
    <x v="20"/>
    <x v="24"/>
    <n v="7"/>
  </r>
  <r>
    <n v="290"/>
    <d v="2004-11-14T00:00:00"/>
    <s v="Sunday"/>
    <x v="2"/>
    <n v="5.05"/>
    <n v="0"/>
    <n v="53"/>
    <n v="18"/>
    <d v="1899-12-30T00:53:18"/>
    <d v="1899-12-30T00:10:33"/>
    <s v="R200403"/>
    <s v="MADD Dash"/>
    <n v="5.684803001876177"/>
    <n v="0"/>
    <m/>
    <m/>
    <d v="1899-12-30T04:36:32"/>
    <d v="1899-12-30T02:18:16"/>
    <d v="1899-12-30T04:36:32"/>
    <d v="1899-12-30T05:28:56"/>
    <d v="1899-12-30T02:18:16"/>
    <d v="1899-12-30T02:44:28"/>
    <n v="1842"/>
    <x v="3"/>
    <x v="7"/>
    <x v="20"/>
    <x v="25"/>
    <n v="0"/>
  </r>
  <r>
    <n v="291"/>
    <d v="2004-11-16T00:00:00"/>
    <s v="Tuesday"/>
    <x v="1"/>
    <n v="6"/>
    <n v="0"/>
    <n v="25"/>
    <n v="0"/>
    <d v="1899-12-30T00:25:00"/>
    <d v="1899-12-30T00:04:10"/>
    <s v="Trainer"/>
    <s v="Trainer"/>
    <n v="14.400000000000009"/>
    <n v="0"/>
    <m/>
    <s v="Indoors - Trainer"/>
    <d v="1899-12-30T07:46:40"/>
    <d v="1899-12-30T03:53:20"/>
    <d v="1899-12-30T01:49:10"/>
    <d v="1899-12-30T02:41:34"/>
    <d v="1899-12-30T00:54:35"/>
    <d v="1899-12-30T01:20:47"/>
    <n v="509"/>
    <x v="3"/>
    <x v="7"/>
    <x v="20"/>
    <x v="25"/>
    <n v="1"/>
  </r>
  <r>
    <n v="292"/>
    <d v="2004-11-24T00:00:00"/>
    <s v="Wednesday"/>
    <x v="2"/>
    <n v="2.5499999999999998"/>
    <n v="0"/>
    <n v="30"/>
    <n v="0"/>
    <d v="1899-12-30T00:30:00"/>
    <d v="1899-12-30T00:11:46"/>
    <s v="R200403"/>
    <s v="precor"/>
    <n v="5.1000000000000041"/>
    <n v="0"/>
    <m/>
    <s v="Precor"/>
    <d v="1899-12-30T05:08:14"/>
    <d v="1899-12-30T02:34:07"/>
    <d v="1899-12-30T05:08:14"/>
    <d v="1899-12-30T06:00:38"/>
    <d v="1899-12-30T02:34:07"/>
    <d v="1899-12-30T03:00:19"/>
    <n v="2398"/>
    <x v="3"/>
    <x v="7"/>
    <x v="20"/>
    <x v="26"/>
    <n v="7"/>
  </r>
  <r>
    <n v="293"/>
    <d v="2004-11-30T00:00:00"/>
    <s v="Tuesday"/>
    <x v="2"/>
    <n v="2"/>
    <n v="0"/>
    <n v="21"/>
    <n v="50"/>
    <d v="1899-12-30T00:21:50"/>
    <d v="1899-12-30T00:10:55"/>
    <s v="R200403"/>
    <s v="Treadmill"/>
    <n v="5.4961832061068749"/>
    <n v="0"/>
    <m/>
    <s v="Treadmill"/>
    <d v="1899-12-30T04:46:01"/>
    <d v="1899-12-30T02:23:00"/>
    <d v="1899-12-30T04:46:01"/>
    <d v="1899-12-30T05:38:25"/>
    <d v="1899-12-30T02:23:00"/>
    <d v="1899-12-30T02:49:13"/>
    <n v="2046"/>
    <x v="3"/>
    <x v="7"/>
    <x v="20"/>
    <x v="46"/>
    <n v="5"/>
  </r>
  <r>
    <n v="294"/>
    <d v="2004-12-26T00:00:00"/>
    <s v="Sunday"/>
    <x v="1"/>
    <n v="10"/>
    <n v="0"/>
    <n v="40"/>
    <n v="24"/>
    <d v="1899-12-30T00:40:24"/>
    <d v="1899-12-30T00:04:02"/>
    <s v="Spin"/>
    <s v="Spinner"/>
    <n v="14.851485148514863"/>
    <n v="0"/>
    <m/>
    <s v="Spinervals"/>
    <d v="1899-12-30T07:32:29"/>
    <d v="1899-12-30T03:46:14"/>
    <d v="1899-12-30T01:45:51"/>
    <d v="1899-12-30T02:38:15"/>
    <d v="1899-12-30T00:52:55"/>
    <d v="1899-12-30T01:19:07"/>
    <n v="469"/>
    <x v="3"/>
    <x v="11"/>
    <x v="21"/>
    <x v="47"/>
    <n v="25"/>
  </r>
  <r>
    <n v="295"/>
    <d v="2004-12-27T00:00:00"/>
    <s v="Monday"/>
    <x v="2"/>
    <n v="2.2999999999999998"/>
    <n v="0"/>
    <n v="28"/>
    <n v="0"/>
    <d v="1899-12-30T00:28:00"/>
    <d v="1899-12-30T00:12:10"/>
    <s v="R200403"/>
    <s v="Treadmill"/>
    <n v="4.9285714285714315"/>
    <n v="0"/>
    <m/>
    <s v="HR Run (155)"/>
    <d v="1899-12-30T05:18:57"/>
    <d v="1899-12-30T02:39:29"/>
    <d v="1899-12-30T05:18:57"/>
    <d v="1899-12-30T06:11:21"/>
    <d v="1899-12-30T02:39:29"/>
    <d v="1899-12-30T03:05:41"/>
    <n v="2506"/>
    <x v="3"/>
    <x v="11"/>
    <x v="21"/>
    <x v="47"/>
    <n v="0"/>
  </r>
  <r>
    <n v="296"/>
    <d v="2004-12-29T00:00:00"/>
    <s v="Wednesday"/>
    <x v="2"/>
    <n v="2.5"/>
    <n v="0"/>
    <n v="25"/>
    <n v="10"/>
    <d v="1899-12-30T00:25:10"/>
    <d v="1899-12-30T00:10:04"/>
    <s v="R200403"/>
    <s v="Treadmill"/>
    <n v="5.9602649006622572"/>
    <n v="0"/>
    <m/>
    <s v="Treadmill"/>
    <d v="1899-12-30T04:23:45"/>
    <d v="1899-12-30T02:11:52"/>
    <d v="1899-12-30T04:23:45"/>
    <d v="1899-12-30T05:16:09"/>
    <d v="1899-12-30T02:11:52"/>
    <d v="1899-12-30T02:38:04"/>
    <n v="1491"/>
    <x v="3"/>
    <x v="11"/>
    <x v="21"/>
    <x v="47"/>
    <n v="1"/>
  </r>
  <r>
    <n v="297"/>
    <d v="2005-01-01T00:00:00"/>
    <s v="Saturday"/>
    <x v="0"/>
    <n v="0.25"/>
    <n v="0"/>
    <n v="10"/>
    <n v="34"/>
    <d v="1899-12-30T00:10:34"/>
    <d v="1899-12-30T00:42:16"/>
    <s v="L       "/>
    <s v="Dock2Dock"/>
    <n v="1.4195583596214523"/>
    <n v="0"/>
    <m/>
    <m/>
    <d v="1899-12-30T01:41:26"/>
    <d v="1899-12-30T00:50:43"/>
    <d v="1899-12-30T18:27:23"/>
    <d v="1899-12-30T19:19:47"/>
    <d v="1899-12-30T09:13:42"/>
    <d v="1899-12-30T09:39:54"/>
    <n v="3102"/>
    <x v="4"/>
    <x v="8"/>
    <x v="22"/>
    <x v="27"/>
    <n v="2"/>
  </r>
  <r>
    <n v="298"/>
    <d v="2005-01-09T00:00:00"/>
    <s v="Sunday"/>
    <x v="1"/>
    <n v="6"/>
    <n v="0"/>
    <n v="25"/>
    <n v="0"/>
    <d v="1899-12-30T00:25:00"/>
    <d v="1899-12-30T00:04:10"/>
    <s v="B       "/>
    <s v="N/A"/>
    <n v="14.400000000000009"/>
    <n v="0"/>
    <m/>
    <m/>
    <d v="1899-12-30T07:46:40"/>
    <d v="1899-12-30T03:53:20"/>
    <d v="1899-12-30T01:49:10"/>
    <d v="1899-12-30T02:41:34"/>
    <d v="1899-12-30T00:54:35"/>
    <d v="1899-12-30T01:20:47"/>
    <n v="509"/>
    <x v="4"/>
    <x v="8"/>
    <x v="22"/>
    <x v="28"/>
    <n v="7"/>
  </r>
  <r>
    <n v="299"/>
    <d v="2005-01-16T00:00:00"/>
    <s v="Sunday"/>
    <x v="2"/>
    <n v="2.75"/>
    <n v="0"/>
    <n v="30"/>
    <n v="0"/>
    <d v="1899-12-30T00:30:00"/>
    <d v="1899-12-30T00:10:55"/>
    <s v="R200401"/>
    <s v="Treadmill"/>
    <n v="5.5000000000000044"/>
    <n v="0"/>
    <m/>
    <s v="Run 2.5 in 25 minutes 5 minute cool down"/>
    <d v="1899-12-30T04:45:49"/>
    <d v="1899-12-30T02:22:55"/>
    <d v="1899-12-30T04:45:49"/>
    <d v="1899-12-30T05:38:13"/>
    <d v="1899-12-30T02:22:55"/>
    <d v="1899-12-30T02:49:07"/>
    <n v="2036"/>
    <x v="4"/>
    <x v="8"/>
    <x v="22"/>
    <x v="48"/>
    <n v="6"/>
  </r>
  <r>
    <n v="300"/>
    <d v="2005-01-18T00:00:00"/>
    <s v="Tuesday"/>
    <x v="2"/>
    <n v="2.36"/>
    <n v="0"/>
    <n v="25"/>
    <n v="0"/>
    <d v="1899-12-30T00:25:00"/>
    <d v="1899-12-30T00:10:36"/>
    <s v="R200403"/>
    <s v="Treadmill"/>
    <n v="5.6640000000000041"/>
    <n v="0"/>
    <m/>
    <s v="Run 2.0 in 19:01 and 2.1 in 20 Mins"/>
    <d v="1899-12-30T04:37:33"/>
    <d v="1899-12-30T02:18:46"/>
    <d v="1899-12-30T04:37:33"/>
    <d v="1899-12-30T05:29:57"/>
    <d v="1899-12-30T02:18:46"/>
    <d v="1899-12-30T02:44:58"/>
    <n v="1862"/>
    <x v="4"/>
    <x v="8"/>
    <x v="22"/>
    <x v="48"/>
    <n v="1"/>
  </r>
  <r>
    <n v="301"/>
    <d v="2005-01-24T00:00:00"/>
    <s v="Monday"/>
    <x v="2"/>
    <n v="1"/>
    <n v="0"/>
    <n v="10"/>
    <n v="6"/>
    <d v="1899-12-30T00:10:06"/>
    <d v="1899-12-30T00:10:06"/>
    <s v="R200403"/>
    <s v="N/A"/>
    <n v="5.940594059405945"/>
    <n v="0"/>
    <m/>
    <m/>
    <d v="1899-12-30T04:24:37"/>
    <d v="1899-12-30T02:12:19"/>
    <d v="1899-12-30T04:24:37"/>
    <d v="1899-12-30T05:17:01"/>
    <d v="1899-12-30T02:12:19"/>
    <d v="1899-12-30T02:38:31"/>
    <n v="1508"/>
    <x v="4"/>
    <x v="8"/>
    <x v="22"/>
    <x v="29"/>
    <n v="5"/>
  </r>
  <r>
    <n v="302"/>
    <d v="2005-01-30T00:00:00"/>
    <s v="Sunday"/>
    <x v="2"/>
    <n v="3.1"/>
    <n v="0"/>
    <n v="32"/>
    <n v="4"/>
    <d v="1899-12-30T00:32:04"/>
    <d v="1899-12-30T00:10:21"/>
    <s v="R200403"/>
    <s v="N/A"/>
    <n v="5.800415800415804"/>
    <n v="0"/>
    <m/>
    <m/>
    <d v="1899-12-30T04:31:01"/>
    <d v="1899-12-30T02:15:30"/>
    <d v="1899-12-30T04:31:01"/>
    <d v="1899-12-30T05:23:25"/>
    <d v="1899-12-30T02:15:30"/>
    <d v="1899-12-30T02:41:42"/>
    <n v="1692"/>
    <x v="4"/>
    <x v="8"/>
    <x v="22"/>
    <x v="30"/>
    <n v="5"/>
  </r>
  <r>
    <n v="303"/>
    <d v="2005-02-01T00:00:00"/>
    <s v="Tuesday"/>
    <x v="2"/>
    <n v="2"/>
    <n v="0"/>
    <n v="20"/>
    <n v="43"/>
    <d v="1899-12-30T00:20:43"/>
    <d v="1899-12-30T00:10:21"/>
    <s v="R200403"/>
    <s v="N/A"/>
    <n v="5.7924376508447359"/>
    <n v="0"/>
    <m/>
    <m/>
    <d v="1899-12-30T04:31:23"/>
    <d v="1899-12-30T02:15:42"/>
    <d v="1899-12-30T04:31:23"/>
    <d v="1899-12-30T05:23:47"/>
    <d v="1899-12-30T02:15:42"/>
    <d v="1899-12-30T02:41:54"/>
    <n v="1704"/>
    <x v="4"/>
    <x v="9"/>
    <x v="23"/>
    <x v="30"/>
    <n v="1"/>
  </r>
  <r>
    <n v="304"/>
    <d v="2005-02-16T00:00:00"/>
    <s v="Wednesday"/>
    <x v="2"/>
    <n v="2"/>
    <n v="0"/>
    <n v="21"/>
    <n v="23"/>
    <d v="1899-12-30T00:21:23"/>
    <d v="1899-12-30T00:10:41"/>
    <s v="R200403"/>
    <s v="N/A"/>
    <n v="5.6118472330475493"/>
    <n v="0"/>
    <m/>
    <m/>
    <d v="1899-12-30T04:40:07"/>
    <d v="1899-12-30T02:20:04"/>
    <d v="1899-12-30T04:40:07"/>
    <d v="1899-12-30T05:32:31"/>
    <d v="1899-12-30T02:20:04"/>
    <d v="1899-12-30T02:46:16"/>
    <n v="1908"/>
    <x v="4"/>
    <x v="9"/>
    <x v="23"/>
    <x v="32"/>
    <n v="14"/>
  </r>
  <r>
    <n v="305"/>
    <d v="2005-02-27T00:00:00"/>
    <s v="Sunday"/>
    <x v="2"/>
    <n v="7.6"/>
    <n v="1"/>
    <n v="29"/>
    <n v="22"/>
    <d v="1899-12-30T01:29:22"/>
    <d v="1899-12-30T00:11:46"/>
    <s v="R200501"/>
    <s v="Polar Bear"/>
    <n v="5.1025736665423391"/>
    <n v="175"/>
    <m/>
    <m/>
    <d v="1899-12-30T05:08:05"/>
    <d v="1899-12-30T02:34:02"/>
    <d v="1899-12-30T05:08:05"/>
    <d v="1899-12-30T06:00:29"/>
    <d v="1899-12-30T02:34:02"/>
    <d v="1899-12-30T03:00:14"/>
    <n v="2396"/>
    <x v="4"/>
    <x v="9"/>
    <x v="23"/>
    <x v="34"/>
    <n v="10"/>
  </r>
  <r>
    <n v="306"/>
    <d v="2005-03-01T00:00:00"/>
    <s v="Tuesday"/>
    <x v="2"/>
    <n v="2"/>
    <n v="0"/>
    <n v="22"/>
    <n v="30"/>
    <d v="1899-12-30T00:22:30"/>
    <d v="1899-12-30T00:11:15"/>
    <s v="R200501"/>
    <s v="Treadmill"/>
    <n v="5.3333333333333375"/>
    <n v="0"/>
    <m/>
    <s v="Sore from Sunday's Polar Bear"/>
    <d v="1899-12-30T04:54:45"/>
    <d v="1899-12-30T02:27:22"/>
    <d v="1899-12-30T04:54:45"/>
    <d v="1899-12-30T05:47:09"/>
    <d v="1899-12-30T02:27:22"/>
    <d v="1899-12-30T02:53:35"/>
    <n v="2201"/>
    <x v="4"/>
    <x v="10"/>
    <x v="24"/>
    <x v="34"/>
    <n v="1"/>
  </r>
  <r>
    <n v="307"/>
    <d v="2005-03-07T00:00:00"/>
    <s v="Monday"/>
    <x v="2"/>
    <n v="2"/>
    <n v="0"/>
    <n v="20"/>
    <n v="0"/>
    <d v="1899-12-30T00:20:00"/>
    <d v="1899-12-30T00:10:00"/>
    <s v="R200501"/>
    <s v="Treadmill"/>
    <n v="6.0000000000000053"/>
    <n v="0"/>
    <m/>
    <s v="Run @ 6.0 for 2o minutes"/>
    <d v="1899-12-30T04:22:00"/>
    <d v="1899-12-30T02:11:00"/>
    <d v="1899-12-30T04:22:00"/>
    <d v="1899-12-30T05:14:24"/>
    <d v="1899-12-30T02:11:00"/>
    <d v="1899-12-30T02:37:12"/>
    <n v="1419"/>
    <x v="4"/>
    <x v="10"/>
    <x v="24"/>
    <x v="35"/>
    <n v="5"/>
  </r>
  <r>
    <n v="308"/>
    <d v="2005-03-13T00:00:00"/>
    <s v="Sunday"/>
    <x v="1"/>
    <n v="8"/>
    <n v="0"/>
    <n v="30"/>
    <n v="15"/>
    <d v="1899-12-30T00:30:15"/>
    <d v="1899-12-30T00:03:47"/>
    <s v="Spin"/>
    <s v="Easy on Spinner"/>
    <n v="15.867768595041335"/>
    <n v="0"/>
    <m/>
    <m/>
    <d v="1899-12-30T07:03:30"/>
    <d v="1899-12-30T03:31:45"/>
    <d v="1899-12-30T01:39:04"/>
    <d v="1899-12-30T02:31:28"/>
    <d v="1899-12-30T00:49:32"/>
    <d v="1899-12-30T01:15:44"/>
    <n v="363"/>
    <x v="4"/>
    <x v="10"/>
    <x v="24"/>
    <x v="36"/>
    <n v="5"/>
  </r>
  <r>
    <n v="309"/>
    <d v="2005-03-13T00:00:00"/>
    <s v="Sunday"/>
    <x v="2"/>
    <n v="1"/>
    <n v="0"/>
    <n v="9"/>
    <n v="24"/>
    <d v="1899-12-30T00:09:24"/>
    <d v="1899-12-30T00:09:24"/>
    <s v="R200501"/>
    <s v="Treadmill"/>
    <n v="6.3829787234042596"/>
    <n v="0"/>
    <m/>
    <m/>
    <d v="1899-12-30T04:06:17"/>
    <d v="1899-12-30T02:03:08"/>
    <d v="1899-12-30T04:06:17"/>
    <d v="1899-12-30T04:58:41"/>
    <d v="1899-12-30T02:03:08"/>
    <d v="1899-12-30T02:29:20"/>
    <n v="986"/>
    <x v="4"/>
    <x v="10"/>
    <x v="24"/>
    <x v="36"/>
    <n v="0"/>
  </r>
  <r>
    <n v="310"/>
    <d v="2005-03-14T00:00:00"/>
    <s v="Monday"/>
    <x v="2"/>
    <n v="2.5"/>
    <n v="0"/>
    <n v="26"/>
    <n v="20"/>
    <d v="1899-12-30T00:26:20"/>
    <d v="1899-12-30T00:10:32"/>
    <s v="R200501"/>
    <s v="Treadmill"/>
    <n v="5.6962025316455751"/>
    <n v="0"/>
    <m/>
    <m/>
    <d v="1899-12-30T04:35:58"/>
    <d v="1899-12-30T02:17:59"/>
    <d v="1899-12-30T04:35:58"/>
    <d v="1899-12-30T05:28:22"/>
    <d v="1899-12-30T02:17:59"/>
    <d v="1899-12-30T02:44:11"/>
    <n v="1830"/>
    <x v="4"/>
    <x v="10"/>
    <x v="24"/>
    <x v="36"/>
    <n v="0"/>
  </r>
  <r>
    <n v="311"/>
    <d v="2005-03-16T00:00:00"/>
    <s v="Wednesday"/>
    <x v="2"/>
    <n v="2.2999999999999998"/>
    <n v="0"/>
    <n v="24"/>
    <n v="40"/>
    <d v="1899-12-30T00:24:40"/>
    <d v="1899-12-30T00:10:43"/>
    <s v="R200501"/>
    <s v="Treadmill"/>
    <n v="5.5945945945945983"/>
    <n v="0"/>
    <m/>
    <s v="2 Miles in 19:40 With 5 Minute Cool Down"/>
    <d v="1899-12-30T04:40:59"/>
    <d v="1899-12-30T02:20:30"/>
    <d v="1899-12-30T04:40:59"/>
    <d v="1899-12-30T05:33:23"/>
    <d v="1899-12-30T02:20:30"/>
    <d v="1899-12-30T02:46:42"/>
    <n v="1928"/>
    <x v="4"/>
    <x v="10"/>
    <x v="24"/>
    <x v="36"/>
    <n v="1"/>
  </r>
  <r>
    <n v="312"/>
    <d v="2005-03-19T00:00:00"/>
    <s v="Saturday"/>
    <x v="2"/>
    <n v="5"/>
    <n v="0"/>
    <n v="55"/>
    <n v="29"/>
    <d v="1899-12-30T00:55:29"/>
    <d v="1899-12-30T00:11:06"/>
    <s v="R200501"/>
    <s v="N/A"/>
    <n v="5.4070291378792463"/>
    <n v="0"/>
    <m/>
    <m/>
    <d v="1899-12-30T04:50:44"/>
    <d v="1899-12-30T02:25:22"/>
    <d v="1899-12-30T04:50:44"/>
    <d v="1899-12-30T05:43:08"/>
    <d v="1899-12-30T02:25:22"/>
    <d v="1899-12-30T02:51:34"/>
    <n v="2131"/>
    <x v="4"/>
    <x v="10"/>
    <x v="24"/>
    <x v="36"/>
    <n v="2"/>
  </r>
  <r>
    <n v="313"/>
    <d v="2005-03-20T00:00:00"/>
    <s v="Sunday"/>
    <x v="1"/>
    <n v="12"/>
    <n v="0"/>
    <n v="45"/>
    <n v="0"/>
    <d v="1899-12-30T00:45:00"/>
    <d v="1899-12-30T00:03:45"/>
    <s v="Spin"/>
    <s v="Spinner"/>
    <n v="16.000000000000014"/>
    <n v="0"/>
    <m/>
    <m/>
    <d v="1899-12-30T07:00:00"/>
    <d v="1899-12-30T03:30:00"/>
    <d v="1899-12-30T01:38:15"/>
    <d v="1899-12-30T02:30:39"/>
    <d v="1899-12-30T00:49:07"/>
    <d v="1899-12-30T01:15:20"/>
    <n v="343"/>
    <x v="4"/>
    <x v="10"/>
    <x v="24"/>
    <x v="37"/>
    <n v="0"/>
  </r>
  <r>
    <n v="314"/>
    <d v="2005-03-21T00:00:00"/>
    <s v="Monday"/>
    <x v="2"/>
    <n v="2.1"/>
    <n v="0"/>
    <n v="22"/>
    <n v="35"/>
    <d v="1899-12-30T00:22:35"/>
    <d v="1899-12-30T00:10:45"/>
    <s v="R200501"/>
    <s v="N/A"/>
    <n v="5.5793357933579379"/>
    <n v="0"/>
    <m/>
    <m/>
    <d v="1899-12-30T04:41:45"/>
    <d v="1899-12-30T02:20:53"/>
    <d v="1899-12-30T04:41:45"/>
    <d v="1899-12-30T05:34:09"/>
    <d v="1899-12-30T02:20:53"/>
    <d v="1899-12-30T02:47:05"/>
    <n v="1948"/>
    <x v="4"/>
    <x v="10"/>
    <x v="24"/>
    <x v="37"/>
    <n v="0"/>
  </r>
  <r>
    <n v="315"/>
    <d v="2005-03-23T00:00:00"/>
    <s v="Wednesday"/>
    <x v="1"/>
    <n v="8"/>
    <n v="0"/>
    <n v="30"/>
    <n v="0"/>
    <d v="1899-12-30T00:30:00"/>
    <d v="1899-12-30T00:03:45"/>
    <s v="Spin"/>
    <s v="Spinner"/>
    <n v="16.000000000000014"/>
    <n v="0"/>
    <m/>
    <m/>
    <d v="1899-12-30T07:00:00"/>
    <d v="1899-12-30T03:30:00"/>
    <d v="1899-12-30T01:38:15"/>
    <d v="1899-12-30T02:30:39"/>
    <d v="1899-12-30T00:49:07"/>
    <d v="1899-12-30T01:15:20"/>
    <n v="343"/>
    <x v="4"/>
    <x v="10"/>
    <x v="24"/>
    <x v="37"/>
    <n v="1"/>
  </r>
  <r>
    <n v="316"/>
    <d v="2005-03-28T00:00:00"/>
    <s v="Monday"/>
    <x v="2"/>
    <n v="2.5"/>
    <n v="0"/>
    <n v="25"/>
    <n v="30"/>
    <d v="1899-12-30T00:25:30"/>
    <d v="1899-12-30T00:10:12"/>
    <s v="R200501"/>
    <s v="Treadmill"/>
    <n v="5.8823529411764754"/>
    <n v="0"/>
    <m/>
    <m/>
    <d v="1899-12-30T04:27:14"/>
    <d v="1899-12-30T02:13:37"/>
    <d v="1899-12-30T04:27:14"/>
    <d v="1899-12-30T05:19:38"/>
    <d v="1899-12-30T02:13:37"/>
    <d v="1899-12-30T02:39:49"/>
    <n v="1576"/>
    <x v="4"/>
    <x v="10"/>
    <x v="24"/>
    <x v="38"/>
    <n v="4"/>
  </r>
  <r>
    <n v="317"/>
    <d v="2005-03-30T00:00:00"/>
    <s v="Wednesday"/>
    <x v="2"/>
    <n v="2.1"/>
    <n v="0"/>
    <n v="22"/>
    <n v="23"/>
    <d v="1899-12-30T00:22:23"/>
    <d v="1899-12-30T00:10:40"/>
    <s v="R200501"/>
    <s v="N/A"/>
    <n v="5.6291883842144506"/>
    <n v="0"/>
    <m/>
    <m/>
    <d v="1899-12-30T04:39:16"/>
    <d v="1899-12-30T02:19:38"/>
    <d v="1899-12-30T04:39:16"/>
    <d v="1899-12-30T05:31:40"/>
    <d v="1899-12-30T02:19:38"/>
    <d v="1899-12-30T02:45:50"/>
    <n v="1894"/>
    <x v="4"/>
    <x v="10"/>
    <x v="24"/>
    <x v="38"/>
    <n v="1"/>
  </r>
  <r>
    <n v="318"/>
    <d v="2005-04-04T00:00:00"/>
    <s v="Monday"/>
    <x v="2"/>
    <n v="2"/>
    <n v="0"/>
    <n v="20"/>
    <n v="2"/>
    <d v="1899-12-30T00:20:02"/>
    <d v="1899-12-30T00:10:01"/>
    <s v="R200401"/>
    <s v="Sandy Beach to Big House"/>
    <n v="5.9900166389351126"/>
    <n v="0"/>
    <m/>
    <m/>
    <d v="1899-12-30T04:22:26"/>
    <d v="1899-12-30T02:11:13"/>
    <d v="1899-12-30T04:22:26"/>
    <d v="1899-12-30T05:14:50"/>
    <d v="1899-12-30T02:11:13"/>
    <d v="1899-12-30T02:37:25"/>
    <n v="1454"/>
    <x v="4"/>
    <x v="1"/>
    <x v="25"/>
    <x v="1"/>
    <n v="4"/>
  </r>
  <r>
    <n v="319"/>
    <d v="2005-04-05T00:00:00"/>
    <s v="Tuesday"/>
    <x v="2"/>
    <n v="2"/>
    <n v="0"/>
    <n v="19"/>
    <n v="19"/>
    <d v="1899-12-30T00:19:19"/>
    <d v="1899-12-30T00:09:39"/>
    <s v="R200401"/>
    <s v="Sandy Beach to Big House"/>
    <n v="6.2122519413287369"/>
    <n v="0"/>
    <m/>
    <m/>
    <d v="1899-12-30T04:13:03"/>
    <d v="1899-12-30T02:06:31"/>
    <d v="1899-12-30T04:13:03"/>
    <d v="1899-12-30T05:05:27"/>
    <d v="1899-12-30T02:06:31"/>
    <d v="1899-12-30T02:32:43"/>
    <n v="1143"/>
    <x v="4"/>
    <x v="1"/>
    <x v="25"/>
    <x v="1"/>
    <n v="0"/>
  </r>
  <r>
    <n v="320"/>
    <d v="2005-04-06T00:00:00"/>
    <s v="Wednesday"/>
    <x v="2"/>
    <n v="2"/>
    <n v="0"/>
    <n v="19"/>
    <n v="5"/>
    <d v="1899-12-30T00:19:05"/>
    <d v="1899-12-30T00:09:32"/>
    <s v="R200401"/>
    <s v="Sandy Beach to Big House"/>
    <n v="6.2882096069869045"/>
    <n v="0"/>
    <m/>
    <m/>
    <d v="1899-12-30T04:09:59"/>
    <d v="1899-12-30T02:05:00"/>
    <d v="1899-12-30T04:09:59"/>
    <d v="1899-12-30T05:02:24"/>
    <d v="1899-12-30T02:05:00"/>
    <d v="1899-12-30T02:31:12"/>
    <n v="1071"/>
    <x v="4"/>
    <x v="1"/>
    <x v="25"/>
    <x v="1"/>
    <n v="0"/>
  </r>
  <r>
    <n v="321"/>
    <d v="2005-04-08T00:00:00"/>
    <s v="Friday"/>
    <x v="1"/>
    <n v="8"/>
    <n v="0"/>
    <n v="30"/>
    <n v="0"/>
    <d v="1899-12-30T00:30:00"/>
    <d v="1899-12-30T00:03:45"/>
    <s v="Spin"/>
    <s v="Spinner"/>
    <n v="16.000000000000014"/>
    <n v="0"/>
    <m/>
    <m/>
    <d v="1899-12-30T07:00:00"/>
    <d v="1899-12-30T03:30:00"/>
    <d v="1899-12-30T01:38:15"/>
    <d v="1899-12-30T02:30:39"/>
    <d v="1899-12-30T00:49:07"/>
    <d v="1899-12-30T01:15:20"/>
    <n v="343"/>
    <x v="4"/>
    <x v="1"/>
    <x v="25"/>
    <x v="1"/>
    <n v="1"/>
  </r>
  <r>
    <n v="322"/>
    <d v="2005-04-11T00:00:00"/>
    <s v="Monday"/>
    <x v="1"/>
    <n v="3.5"/>
    <n v="0"/>
    <n v="13"/>
    <n v="31"/>
    <d v="1899-12-30T00:13:31"/>
    <d v="1899-12-30T00:03:52"/>
    <s v="B       "/>
    <s v="First Ride "/>
    <n v="15.536374845869309"/>
    <n v="0"/>
    <m/>
    <m/>
    <d v="1899-12-30T07:12:32"/>
    <d v="1899-12-30T03:36:16"/>
    <d v="1899-12-30T01:41:11"/>
    <d v="1899-12-30T02:33:35"/>
    <d v="1899-12-30T00:50:35"/>
    <d v="1899-12-30T01:16:47"/>
    <n v="382"/>
    <x v="4"/>
    <x v="1"/>
    <x v="25"/>
    <x v="2"/>
    <n v="2"/>
  </r>
  <r>
    <n v="323"/>
    <d v="2005-04-12T00:00:00"/>
    <s v="Tuesday"/>
    <x v="2"/>
    <n v="2.25"/>
    <n v="0"/>
    <n v="23"/>
    <n v="25"/>
    <d v="1899-12-30T00:23:25"/>
    <d v="1899-12-30T00:10:24"/>
    <s v="R200501"/>
    <s v="Munson to Big House"/>
    <n v="5.7651245551601464"/>
    <n v="0"/>
    <m/>
    <m/>
    <d v="1899-12-30T04:32:40"/>
    <d v="1899-12-30T02:16:20"/>
    <d v="1899-12-30T04:32:40"/>
    <d v="1899-12-30T05:25:04"/>
    <d v="1899-12-30T02:16:20"/>
    <d v="1899-12-30T02:42:32"/>
    <n v="1743"/>
    <x v="4"/>
    <x v="1"/>
    <x v="25"/>
    <x v="2"/>
    <n v="0"/>
  </r>
  <r>
    <n v="324"/>
    <d v="2005-04-13T00:00:00"/>
    <s v="Wednesday"/>
    <x v="1"/>
    <n v="6"/>
    <n v="0"/>
    <n v="27"/>
    <n v="27"/>
    <d v="1899-12-30T00:27:27"/>
    <d v="1899-12-30T00:04:35"/>
    <s v="Si"/>
    <s v="Lake House/Bike Path/Charcole/Big House"/>
    <n v="13.114754098360665"/>
    <n v="0"/>
    <m/>
    <m/>
    <d v="1899-12-30T08:32:24"/>
    <d v="1899-12-30T04:16:12"/>
    <d v="1899-12-30T01:59:52"/>
    <d v="1899-12-30T02:52:16"/>
    <d v="1899-12-30T00:59:56"/>
    <d v="1899-12-30T01:26:08"/>
    <n v="614"/>
    <x v="4"/>
    <x v="1"/>
    <x v="25"/>
    <x v="2"/>
    <n v="0"/>
  </r>
  <r>
    <n v="325"/>
    <d v="2005-04-16T00:00:00"/>
    <s v="Saturday"/>
    <x v="2"/>
    <n v="2.4"/>
    <n v="0"/>
    <n v="24"/>
    <n v="43"/>
    <d v="1899-12-30T00:24:43"/>
    <d v="1899-12-30T00:10:18"/>
    <s v="R200501"/>
    <s v="Lake House/Tranquility/Big House"/>
    <n v="5.8260283209710098"/>
    <n v="0"/>
    <m/>
    <m/>
    <d v="1899-12-30T04:29:49"/>
    <d v="1899-12-30T02:14:55"/>
    <d v="1899-12-30T04:29:49"/>
    <d v="1899-12-30T05:22:13"/>
    <d v="1899-12-30T02:14:55"/>
    <d v="1899-12-30T02:41:07"/>
    <n v="1658"/>
    <x v="4"/>
    <x v="1"/>
    <x v="25"/>
    <x v="2"/>
    <n v="2"/>
  </r>
  <r>
    <n v="326"/>
    <d v="2005-04-19T00:00:00"/>
    <s v="Tuesday"/>
    <x v="2"/>
    <n v="2.5"/>
    <n v="0"/>
    <n v="25"/>
    <n v="27"/>
    <d v="1899-12-30T00:25:27"/>
    <d v="1899-12-30T00:10:11"/>
    <s v="R200501"/>
    <s v="Lake House/Tranquility/Big House"/>
    <n v="5.8939096267190623"/>
    <n v="0"/>
    <m/>
    <m/>
    <d v="1899-12-30T04:26:43"/>
    <d v="1899-12-30T02:13:21"/>
    <d v="1899-12-30T04:26:43"/>
    <d v="1899-12-30T05:19:07"/>
    <d v="1899-12-30T02:13:21"/>
    <d v="1899-12-30T02:39:33"/>
    <n v="1566"/>
    <x v="4"/>
    <x v="1"/>
    <x v="25"/>
    <x v="3"/>
    <n v="2"/>
  </r>
  <r>
    <n v="327"/>
    <d v="2005-04-20T00:00:00"/>
    <s v="Wednesday"/>
    <x v="2"/>
    <n v="2"/>
    <n v="0"/>
    <n v="18"/>
    <n v="46"/>
    <d v="1899-12-30T00:18:46"/>
    <d v="1899-12-30T00:09:23"/>
    <s v="R200501"/>
    <s v="Sandy Beach to Big House"/>
    <n v="6.3943161634103065"/>
    <n v="0"/>
    <m/>
    <m/>
    <d v="1899-12-30T04:05:51"/>
    <d v="1899-12-30T02:02:55"/>
    <d v="1899-12-30T04:05:51"/>
    <d v="1899-12-30T04:58:15"/>
    <d v="1899-12-30T02:02:55"/>
    <d v="1899-12-30T02:29:07"/>
    <n v="978"/>
    <x v="4"/>
    <x v="1"/>
    <x v="25"/>
    <x v="3"/>
    <n v="0"/>
  </r>
  <r>
    <n v="328"/>
    <d v="2005-04-21T00:00:00"/>
    <s v="Thursday"/>
    <x v="1"/>
    <n v="10.5"/>
    <n v="0"/>
    <n v="42"/>
    <n v="3"/>
    <d v="1899-12-30T00:42:03"/>
    <d v="1899-12-30T00:04:00"/>
    <s v="Si"/>
    <s v="Griskus Sprint"/>
    <n v="14.982164090368622"/>
    <n v="0"/>
    <m/>
    <m/>
    <d v="1899-12-30T07:28:32"/>
    <d v="1899-12-30T03:44:16"/>
    <d v="1899-12-30T01:44:55"/>
    <d v="1899-12-30T02:37:20"/>
    <d v="1899-12-30T00:52:28"/>
    <d v="1899-12-30T01:18:40"/>
    <n v="452"/>
    <x v="4"/>
    <x v="1"/>
    <x v="25"/>
    <x v="3"/>
    <n v="0"/>
  </r>
  <r>
    <n v="329"/>
    <d v="2005-04-21T00:00:00"/>
    <s v="Thursday"/>
    <x v="2"/>
    <n v="3.1"/>
    <n v="0"/>
    <n v="33"/>
    <n v="12"/>
    <d v="1899-12-30T00:33:12"/>
    <d v="1899-12-30T00:10:43"/>
    <s v="R200501"/>
    <s v="Griskus Sprint"/>
    <n v="5.6024096385542217"/>
    <n v="0"/>
    <m/>
    <m/>
    <d v="1899-12-30T04:40:36"/>
    <d v="1899-12-30T02:20:18"/>
    <d v="1899-12-30T04:40:36"/>
    <d v="1899-12-30T05:33:00"/>
    <d v="1899-12-30T02:20:18"/>
    <d v="1899-12-30T02:46:30"/>
    <n v="1919"/>
    <x v="4"/>
    <x v="1"/>
    <x v="25"/>
    <x v="3"/>
    <n v="0"/>
  </r>
  <r>
    <n v="330"/>
    <d v="2005-04-25T00:00:00"/>
    <s v="Monday"/>
    <x v="2"/>
    <n v="2"/>
    <n v="0"/>
    <n v="19"/>
    <n v="50"/>
    <d v="1899-12-30T00:19:50"/>
    <d v="1899-12-30T00:09:55"/>
    <s v="R200501"/>
    <s v="Sandy Beach to Big House"/>
    <n v="6.050420168067232"/>
    <n v="0"/>
    <m/>
    <m/>
    <d v="1899-12-30T04:19:49"/>
    <d v="1899-12-30T02:09:55"/>
    <d v="1899-12-30T04:19:49"/>
    <d v="1899-12-30T05:12:13"/>
    <d v="1899-12-30T02:09:55"/>
    <d v="1899-12-30T02:36:07"/>
    <n v="1360"/>
    <x v="4"/>
    <x v="1"/>
    <x v="25"/>
    <x v="4"/>
    <n v="3"/>
  </r>
  <r>
    <n v="331"/>
    <d v="2005-05-02T00:00:00"/>
    <s v="Monday"/>
    <x v="2"/>
    <n v="2"/>
    <n v="0"/>
    <n v="18"/>
    <n v="46"/>
    <d v="1899-12-30T00:18:46"/>
    <d v="1899-12-30T00:09:23"/>
    <s v="R200501"/>
    <s v="Sandy Beach to Big House"/>
    <n v="6.3943161634103065"/>
    <n v="0"/>
    <m/>
    <m/>
    <d v="1899-12-30T04:05:51"/>
    <d v="1899-12-30T02:02:55"/>
    <d v="1899-12-30T04:05:51"/>
    <d v="1899-12-30T04:58:15"/>
    <d v="1899-12-30T02:02:55"/>
    <d v="1899-12-30T02:29:07"/>
    <n v="978"/>
    <x v="4"/>
    <x v="2"/>
    <x v="26"/>
    <x v="5"/>
    <n v="6"/>
  </r>
  <r>
    <n v="332"/>
    <d v="2005-05-03T00:00:00"/>
    <s v="Tuesday"/>
    <x v="2"/>
    <n v="2.5"/>
    <n v="0"/>
    <n v="24"/>
    <n v="48"/>
    <d v="1899-12-30T00:24:48"/>
    <d v="1899-12-30T00:09:55"/>
    <s v="R200501"/>
    <s v="Lake House/Tranquility/Big House"/>
    <n v="6.0483870967741984"/>
    <n v="0"/>
    <m/>
    <m/>
    <d v="1899-12-30T04:19:54"/>
    <d v="1899-12-30T02:09:57"/>
    <d v="1899-12-30T04:19:54"/>
    <d v="1899-12-30T05:12:18"/>
    <d v="1899-12-30T02:09:57"/>
    <d v="1899-12-30T02:36:09"/>
    <n v="1368"/>
    <x v="4"/>
    <x v="2"/>
    <x v="26"/>
    <x v="5"/>
    <n v="0"/>
  </r>
  <r>
    <n v="333"/>
    <d v="2005-05-10T00:00:00"/>
    <s v="Tuesday"/>
    <x v="2"/>
    <n v="3"/>
    <n v="0"/>
    <n v="32"/>
    <n v="34"/>
    <d v="1899-12-30T00:32:34"/>
    <d v="1899-12-30T00:10:51"/>
    <s v="R200501"/>
    <s v="Lake House/Tranq TurnAround/Big House"/>
    <n v="5.5271238485158696"/>
    <n v="0"/>
    <m/>
    <m/>
    <d v="1899-12-30T04:44:25"/>
    <d v="1899-12-30T02:22:12"/>
    <d v="1899-12-30T04:44:25"/>
    <d v="1899-12-30T05:36:49"/>
    <d v="1899-12-30T02:22:12"/>
    <d v="1899-12-30T02:48:24"/>
    <n v="2013"/>
    <x v="4"/>
    <x v="2"/>
    <x v="26"/>
    <x v="6"/>
    <n v="6"/>
  </r>
  <r>
    <n v="334"/>
    <d v="2005-05-11T00:00:00"/>
    <s v="Wednesday"/>
    <x v="2"/>
    <n v="3"/>
    <n v="0"/>
    <n v="28"/>
    <n v="30"/>
    <d v="1899-12-30T00:28:30"/>
    <d v="1899-12-30T00:09:30"/>
    <s v="R200501"/>
    <s v="Cannon"/>
    <n v="6.3157894736842151"/>
    <n v="0"/>
    <m/>
    <m/>
    <d v="1899-12-30T04:08:54"/>
    <d v="1899-12-30T02:04:27"/>
    <d v="1899-12-30T04:08:54"/>
    <d v="1899-12-30T05:01:18"/>
    <d v="1899-12-30T02:04:27"/>
    <d v="1899-12-30T02:30:39"/>
    <n v="1040"/>
    <x v="4"/>
    <x v="2"/>
    <x v="26"/>
    <x v="6"/>
    <n v="0"/>
  </r>
  <r>
    <n v="335"/>
    <d v="2005-05-12T00:00:00"/>
    <s v="Thursday"/>
    <x v="2"/>
    <n v="2"/>
    <n v="0"/>
    <n v="19"/>
    <n v="40"/>
    <d v="1899-12-30T00:19:40"/>
    <d v="1899-12-30T00:09:50"/>
    <s v="R200403"/>
    <s v="Treadmill"/>
    <n v="6.1016949152542415"/>
    <n v="0"/>
    <m/>
    <m/>
    <d v="1899-12-30T04:17:38"/>
    <d v="1899-12-30T02:08:49"/>
    <d v="1899-12-30T04:17:38"/>
    <d v="1899-12-30T05:10:02"/>
    <d v="1899-12-30T02:08:49"/>
    <d v="1899-12-30T02:35:01"/>
    <n v="1289"/>
    <x v="4"/>
    <x v="2"/>
    <x v="26"/>
    <x v="6"/>
    <n v="0"/>
  </r>
  <r>
    <n v="336"/>
    <d v="2005-05-13T00:00:00"/>
    <s v="Friday"/>
    <x v="2"/>
    <n v="3"/>
    <n v="0"/>
    <n v="29"/>
    <n v="1"/>
    <d v="1899-12-30T00:29:01"/>
    <d v="1899-12-30T00:09:40"/>
    <s v="R200501"/>
    <s v="N/A"/>
    <n v="6.2033314187248756"/>
    <n v="0"/>
    <m/>
    <m/>
    <d v="1899-12-30T04:13:25"/>
    <d v="1899-12-30T02:06:42"/>
    <d v="1899-12-30T04:13:25"/>
    <d v="1899-12-30T05:05:49"/>
    <d v="1899-12-30T02:06:42"/>
    <d v="1899-12-30T02:32:54"/>
    <n v="1156"/>
    <x v="4"/>
    <x v="2"/>
    <x v="26"/>
    <x v="6"/>
    <n v="0"/>
  </r>
  <r>
    <n v="337"/>
    <d v="2005-05-14T00:00:00"/>
    <s v="Saturday"/>
    <x v="5"/>
    <n v="2.5"/>
    <n v="1"/>
    <n v="5"/>
    <n v="0"/>
    <d v="1899-12-30T01:05:00"/>
    <d v="1899-12-30T00:26:00"/>
    <s v="R200403"/>
    <s v="Walk with the boys"/>
    <n v="2.3076923076923097"/>
    <n v="0"/>
    <m/>
    <m/>
    <d v="1899-12-30T00:00:00"/>
    <d v="1899-12-30T00:00:00"/>
    <d v="1899-12-30T11:21:12"/>
    <d v="1899-12-30T12:13:36"/>
    <d v="1899-12-30T05:40:36"/>
    <d v="1899-12-30T06:06:48"/>
    <n v="2788"/>
    <x v="4"/>
    <x v="2"/>
    <x v="26"/>
    <x v="6"/>
    <n v="0"/>
  </r>
  <r>
    <n v="338"/>
    <d v="2005-05-17T00:00:00"/>
    <s v="Tuesday"/>
    <x v="2"/>
    <n v="2.9"/>
    <n v="0"/>
    <n v="27"/>
    <n v="10"/>
    <d v="1899-12-30T00:27:10"/>
    <d v="1899-12-30T00:09:22"/>
    <s v="R200501"/>
    <s v="Cannon"/>
    <n v="6.4049079754601275"/>
    <n v="0"/>
    <m/>
    <m/>
    <d v="1899-12-30T04:05:26"/>
    <d v="1899-12-30T02:02:43"/>
    <d v="1899-12-30T04:05:26"/>
    <d v="1899-12-30T04:57:50"/>
    <d v="1899-12-30T02:02:43"/>
    <d v="1899-12-30T02:28:55"/>
    <n v="967"/>
    <x v="4"/>
    <x v="2"/>
    <x v="26"/>
    <x v="7"/>
    <n v="2"/>
  </r>
  <r>
    <n v="339"/>
    <d v="2005-05-18T00:00:00"/>
    <s v="Wednesday"/>
    <x v="2"/>
    <n v="2.9"/>
    <n v="0"/>
    <n v="29"/>
    <n v="10"/>
    <d v="1899-12-30T00:29:10"/>
    <d v="1899-12-30T00:10:03"/>
    <s v="R200501"/>
    <s v="Cannon"/>
    <n v="5.9657142857142897"/>
    <n v="0"/>
    <m/>
    <m/>
    <d v="1899-12-30T04:23:30"/>
    <d v="1899-12-30T02:11:45"/>
    <d v="1899-12-30T04:23:30"/>
    <d v="1899-12-30T05:15:54"/>
    <d v="1899-12-30T02:11:45"/>
    <d v="1899-12-30T02:37:57"/>
    <n v="1485"/>
    <x v="4"/>
    <x v="2"/>
    <x v="26"/>
    <x v="7"/>
    <n v="0"/>
  </r>
  <r>
    <n v="340"/>
    <d v="2005-05-21T00:00:00"/>
    <s v="Saturday"/>
    <x v="5"/>
    <n v="1.6"/>
    <n v="0"/>
    <n v="45"/>
    <n v="0"/>
    <d v="1899-12-30T00:45:00"/>
    <d v="1899-12-30T00:28:07"/>
    <s v="R200501"/>
    <s v="Walk with the boys"/>
    <n v="2.1333333333333351"/>
    <n v="0"/>
    <m/>
    <m/>
    <d v="1899-12-30T00:00:00"/>
    <d v="1899-12-30T00:00:00"/>
    <d v="1899-12-30T12:16:52"/>
    <d v="1899-12-30T13:09:17"/>
    <d v="1899-12-30T06:08:26"/>
    <d v="1899-12-30T06:34:38"/>
    <n v="2792"/>
    <x v="4"/>
    <x v="2"/>
    <x v="26"/>
    <x v="7"/>
    <n v="2"/>
  </r>
  <r>
    <n v="341"/>
    <d v="2005-05-23T00:00:00"/>
    <s v="Monday"/>
    <x v="2"/>
    <n v="2.9"/>
    <n v="0"/>
    <n v="29"/>
    <n v="10"/>
    <d v="1899-12-30T00:29:10"/>
    <d v="1899-12-30T00:10:03"/>
    <s v="R200501"/>
    <s v="Cannon"/>
    <n v="5.9657142857142897"/>
    <n v="0"/>
    <m/>
    <m/>
    <d v="1899-12-30T04:23:30"/>
    <d v="1899-12-30T02:11:45"/>
    <d v="1899-12-30T04:23:30"/>
    <d v="1899-12-30T05:15:54"/>
    <d v="1899-12-30T02:11:45"/>
    <d v="1899-12-30T02:37:57"/>
    <n v="1485"/>
    <x v="4"/>
    <x v="2"/>
    <x v="26"/>
    <x v="8"/>
    <n v="1"/>
  </r>
  <r>
    <n v="342"/>
    <d v="2005-05-24T00:00:00"/>
    <s v="Tuesday"/>
    <x v="2"/>
    <n v="3"/>
    <n v="0"/>
    <n v="28"/>
    <n v="31"/>
    <d v="1899-12-30T00:28:31"/>
    <d v="1899-12-30T00:09:30"/>
    <s v="R200501"/>
    <s v="Cannon"/>
    <n v="6.3120981881940441"/>
    <n v="0"/>
    <m/>
    <m/>
    <d v="1899-12-30T04:09:03"/>
    <d v="1899-12-30T02:04:31"/>
    <d v="1899-12-30T04:09:03"/>
    <d v="1899-12-30T05:01:27"/>
    <d v="1899-12-30T02:04:31"/>
    <d v="1899-12-30T02:30:43"/>
    <n v="1048"/>
    <x v="4"/>
    <x v="2"/>
    <x v="26"/>
    <x v="8"/>
    <n v="0"/>
  </r>
  <r>
    <n v="343"/>
    <d v="2005-05-26T00:00:00"/>
    <s v="Thursday"/>
    <x v="2"/>
    <n v="3.1"/>
    <n v="0"/>
    <n v="31"/>
    <n v="9"/>
    <d v="1899-12-30T00:31:09"/>
    <d v="1899-12-30T00:10:03"/>
    <s v="R200501"/>
    <s v="Work Loop counting Parking Garage"/>
    <n v="5.9711075441412573"/>
    <n v="0"/>
    <m/>
    <m/>
    <d v="1899-12-30T04:23:16"/>
    <d v="1899-12-30T02:11:38"/>
    <d v="1899-12-30T04:23:16"/>
    <d v="1899-12-30T05:15:40"/>
    <d v="1899-12-30T02:11:38"/>
    <d v="1899-12-30T02:37:50"/>
    <n v="1477"/>
    <x v="4"/>
    <x v="2"/>
    <x v="26"/>
    <x v="8"/>
    <n v="1"/>
  </r>
  <r>
    <n v="344"/>
    <d v="2005-05-30T00:00:00"/>
    <s v="Monday"/>
    <x v="1"/>
    <n v="17.170000000000002"/>
    <n v="1"/>
    <n v="13"/>
    <n v="20"/>
    <d v="1899-12-30T01:13:20"/>
    <d v="1899-12-30T00:04:16"/>
    <s v="B       "/>
    <s v="Gsprint Plus Rt 6. Loop"/>
    <n v="14.048181818181829"/>
    <n v="0"/>
    <m/>
    <m/>
    <d v="1899-12-30T07:58:21"/>
    <d v="1899-12-30T03:59:11"/>
    <d v="1899-12-30T01:51:54"/>
    <d v="1899-12-30T02:44:18"/>
    <d v="1899-12-30T00:55:57"/>
    <d v="1899-12-30T01:22:09"/>
    <n v="535"/>
    <x v="4"/>
    <x v="2"/>
    <x v="26"/>
    <x v="9"/>
    <n v="3"/>
  </r>
  <r>
    <n v="345"/>
    <d v="2005-05-31T00:00:00"/>
    <s v="Tuesday"/>
    <x v="2"/>
    <n v="2.9"/>
    <n v="0"/>
    <n v="28"/>
    <n v="3"/>
    <d v="1899-12-30T00:28:03"/>
    <d v="1899-12-30T00:09:40"/>
    <s v="R200501"/>
    <s v="Cannon"/>
    <n v="6.2032085561497361"/>
    <n v="0"/>
    <m/>
    <m/>
    <d v="1899-12-30T04:13:25"/>
    <d v="1899-12-30T02:06:43"/>
    <d v="1899-12-30T04:13:25"/>
    <d v="1899-12-30T05:05:49"/>
    <d v="1899-12-30T02:06:43"/>
    <d v="1899-12-30T02:32:55"/>
    <n v="1157"/>
    <x v="4"/>
    <x v="2"/>
    <x v="26"/>
    <x v="9"/>
    <n v="0"/>
  </r>
  <r>
    <n v="346"/>
    <d v="2005-06-01T00:00:00"/>
    <s v="Wednesday"/>
    <x v="2"/>
    <n v="3.42"/>
    <n v="0"/>
    <n v="33"/>
    <n v="17"/>
    <d v="1899-12-30T00:33:17"/>
    <d v="1899-12-30T00:09:44"/>
    <s v="R200501"/>
    <s v="PT Barnum Loop"/>
    <n v="6.1652478718077166"/>
    <n v="0"/>
    <m/>
    <m/>
    <d v="1899-12-30T04:14:59"/>
    <d v="1899-12-30T02:07:29"/>
    <d v="1899-12-30T04:14:59"/>
    <d v="1899-12-30T05:07:23"/>
    <d v="1899-12-30T02:07:29"/>
    <d v="1899-12-30T02:33:41"/>
    <n v="1212"/>
    <x v="4"/>
    <x v="3"/>
    <x v="27"/>
    <x v="9"/>
    <n v="0"/>
  </r>
  <r>
    <n v="347"/>
    <d v="2005-06-02T00:00:00"/>
    <s v="Thursday"/>
    <x v="2"/>
    <n v="2.9"/>
    <n v="0"/>
    <n v="28"/>
    <n v="33"/>
    <d v="1899-12-30T00:28:33"/>
    <d v="1899-12-30T00:09:51"/>
    <s v="R200501"/>
    <s v="Cannon"/>
    <n v="6.094570928196152"/>
    <n v="0"/>
    <m/>
    <m/>
    <d v="1899-12-30T04:17:56"/>
    <d v="1899-12-30T02:08:58"/>
    <d v="1899-12-30T04:17:56"/>
    <d v="1899-12-30T05:10:20"/>
    <d v="1899-12-30T02:08:58"/>
    <d v="1899-12-30T02:35:10"/>
    <n v="1304"/>
    <x v="4"/>
    <x v="3"/>
    <x v="27"/>
    <x v="9"/>
    <n v="0"/>
  </r>
  <r>
    <n v="348"/>
    <d v="2005-06-03T00:00:00"/>
    <s v="Friday"/>
    <x v="2"/>
    <n v="2.9"/>
    <n v="0"/>
    <n v="28"/>
    <n v="48"/>
    <d v="1899-12-30T00:28:48"/>
    <d v="1899-12-30T00:09:56"/>
    <s v="R200501"/>
    <s v="Cannon"/>
    <n v="6.0416666666666705"/>
    <n v="0"/>
    <m/>
    <m/>
    <d v="1899-12-30T04:20:12"/>
    <d v="1899-12-30T02:10:06"/>
    <d v="1899-12-30T04:20:12"/>
    <d v="1899-12-30T05:12:36"/>
    <d v="1899-12-30T02:10:06"/>
    <d v="1899-12-30T02:36:18"/>
    <n v="1371"/>
    <x v="4"/>
    <x v="3"/>
    <x v="27"/>
    <x v="9"/>
    <n v="0"/>
  </r>
  <r>
    <n v="349"/>
    <d v="2005-06-06T00:00:00"/>
    <s v="Monday"/>
    <x v="2"/>
    <n v="2.9"/>
    <n v="0"/>
    <n v="29"/>
    <n v="1"/>
    <d v="1899-12-30T00:29:01"/>
    <d v="1899-12-30T00:10:00"/>
    <s v="R200501"/>
    <s v="Cannon"/>
    <n v="5.9965537047673791"/>
    <n v="0"/>
    <m/>
    <m/>
    <d v="1899-12-30T04:22:09"/>
    <d v="1899-12-30T02:11:05"/>
    <d v="1899-12-30T04:22:09"/>
    <d v="1899-12-30T05:14:33"/>
    <d v="1899-12-30T02:11:05"/>
    <d v="1899-12-30T02:37:17"/>
    <n v="1450"/>
    <x v="4"/>
    <x v="3"/>
    <x v="27"/>
    <x v="10"/>
    <n v="2"/>
  </r>
  <r>
    <n v="350"/>
    <d v="2005-06-07T00:00:00"/>
    <s v="Tuesday"/>
    <x v="2"/>
    <n v="3"/>
    <n v="0"/>
    <n v="31"/>
    <n v="0"/>
    <d v="1899-12-30T00:31:00"/>
    <d v="1899-12-30T00:10:20"/>
    <s v="R200501"/>
    <s v="Cannon"/>
    <n v="5.8064516129032295"/>
    <n v="0"/>
    <m/>
    <m/>
    <d v="1899-12-30T04:30:44"/>
    <d v="1899-12-30T02:15:22"/>
    <d v="1899-12-30T04:30:44"/>
    <d v="1899-12-30T05:23:08"/>
    <d v="1899-12-30T02:15:22"/>
    <d v="1899-12-30T02:41:34"/>
    <n v="1681"/>
    <x v="4"/>
    <x v="3"/>
    <x v="27"/>
    <x v="10"/>
    <n v="0"/>
  </r>
  <r>
    <n v="351"/>
    <d v="2005-06-08T00:00:00"/>
    <s v="Wednesday"/>
    <x v="0"/>
    <n v="0.25"/>
    <n v="0"/>
    <n v="11"/>
    <n v="7"/>
    <d v="1899-12-30T00:11:07"/>
    <d v="1899-12-30T00:44:28"/>
    <s v="L       "/>
    <s v="Dock2Dock"/>
    <n v="1.3493253373313352"/>
    <n v="0"/>
    <m/>
    <m/>
    <d v="1899-12-30T01:46:43"/>
    <d v="1899-12-30T00:53:22"/>
    <d v="1899-12-30T19:25:02"/>
    <d v="1899-12-30T20:17:26"/>
    <d v="1899-12-30T09:42:31"/>
    <d v="1899-12-30T10:08:43"/>
    <n v="3115"/>
    <x v="4"/>
    <x v="3"/>
    <x v="27"/>
    <x v="10"/>
    <n v="0"/>
  </r>
  <r>
    <n v="352"/>
    <d v="2005-06-09T00:00:00"/>
    <s v="Thursday"/>
    <x v="1"/>
    <n v="10.5"/>
    <n v="0"/>
    <n v="41"/>
    <n v="10"/>
    <d v="1899-12-30T00:41:10"/>
    <d v="1899-12-30T00:03:55"/>
    <s v="B       "/>
    <s v="Griskus Sprint"/>
    <n v="15.303643724696368"/>
    <n v="0"/>
    <m/>
    <m/>
    <d v="1899-12-30T07:19:07"/>
    <d v="1899-12-30T03:39:33"/>
    <d v="1899-12-30T01:42:43"/>
    <d v="1899-12-30T02:35:07"/>
    <d v="1899-12-30T00:51:22"/>
    <d v="1899-12-30T01:17:34"/>
    <n v="406"/>
    <x v="4"/>
    <x v="3"/>
    <x v="27"/>
    <x v="10"/>
    <n v="0"/>
  </r>
  <r>
    <n v="353"/>
    <d v="2005-06-10T00:00:00"/>
    <s v="Friday"/>
    <x v="2"/>
    <n v="2"/>
    <n v="0"/>
    <n v="19"/>
    <n v="40"/>
    <d v="1899-12-30T00:19:40"/>
    <d v="1899-12-30T00:09:50"/>
    <s v="R200501"/>
    <s v="Park &amp; Back"/>
    <n v="6.1016949152542415"/>
    <n v="0"/>
    <m/>
    <m/>
    <d v="1899-12-30T04:17:38"/>
    <d v="1899-12-30T02:08:49"/>
    <d v="1899-12-30T04:17:38"/>
    <d v="1899-12-30T05:10:02"/>
    <d v="1899-12-30T02:08:49"/>
    <d v="1899-12-30T02:35:01"/>
    <n v="1289"/>
    <x v="4"/>
    <x v="3"/>
    <x v="27"/>
    <x v="10"/>
    <n v="0"/>
  </r>
  <r>
    <n v="354"/>
    <d v="2005-06-12T00:00:00"/>
    <s v="Sunday"/>
    <x v="0"/>
    <n v="0.25"/>
    <n v="0"/>
    <n v="13"/>
    <n v="5"/>
    <d v="1899-12-30T00:13:05"/>
    <d v="1899-12-30T00:52:20"/>
    <s v="L       "/>
    <s v="Dock2Dock"/>
    <n v="1.1464968152866251"/>
    <n v="0"/>
    <m/>
    <m/>
    <d v="1899-12-30T02:05:36"/>
    <d v="1899-12-30T01:02:48"/>
    <d v="1899-12-30T22:51:08"/>
    <d v="1899-12-30T23:43:32"/>
    <d v="1899-12-30T11:25:34"/>
    <d v="1899-12-30T11:51:46"/>
    <n v="3144"/>
    <x v="4"/>
    <x v="3"/>
    <x v="27"/>
    <x v="11"/>
    <n v="1"/>
  </r>
  <r>
    <n v="355"/>
    <d v="2005-06-12T00:00:00"/>
    <s v="Sunday"/>
    <x v="1"/>
    <n v="10.5"/>
    <n v="0"/>
    <n v="38"/>
    <n v="57"/>
    <d v="1899-12-30T00:38:57"/>
    <d v="1899-12-30T00:03:43"/>
    <s v="B       "/>
    <s v="Griskus Sprint"/>
    <n v="16.174582798459578"/>
    <n v="0"/>
    <m/>
    <m/>
    <d v="1899-12-30T06:55:28"/>
    <d v="1899-12-30T03:27:44"/>
    <d v="1899-12-30T01:37:11"/>
    <d v="1899-12-30T02:29:35"/>
    <d v="1899-12-30T00:48:36"/>
    <d v="1899-12-30T01:14:48"/>
    <n v="329"/>
    <x v="4"/>
    <x v="3"/>
    <x v="27"/>
    <x v="11"/>
    <n v="0"/>
  </r>
  <r>
    <n v="356"/>
    <d v="2005-06-13T00:00:00"/>
    <s v="Monday"/>
    <x v="0"/>
    <n v="0.25"/>
    <n v="0"/>
    <n v="9"/>
    <n v="47"/>
    <d v="1899-12-30T00:09:47"/>
    <d v="1899-12-30T00:39:08"/>
    <s v="L       "/>
    <s v="Dock2Dock"/>
    <n v="1.5332197614991494"/>
    <n v="0"/>
    <m/>
    <m/>
    <d v="1899-12-30T01:33:55"/>
    <d v="1899-12-30T00:46:58"/>
    <d v="1899-12-30T17:05:18"/>
    <d v="1899-12-30T17:57:42"/>
    <d v="1899-12-30T08:32:39"/>
    <d v="1899-12-30T08:58:51"/>
    <n v="3031"/>
    <x v="4"/>
    <x v="3"/>
    <x v="27"/>
    <x v="11"/>
    <n v="0"/>
  </r>
  <r>
    <n v="357"/>
    <d v="2005-06-14T00:00:00"/>
    <s v="Tuesday"/>
    <x v="0"/>
    <n v="0.25"/>
    <n v="0"/>
    <n v="9"/>
    <n v="59"/>
    <d v="1899-12-30T00:09:59"/>
    <d v="1899-12-30T00:39:56"/>
    <s v="L       "/>
    <s v="Dock2Dock"/>
    <n v="1.5025041736227058"/>
    <n v="0"/>
    <m/>
    <m/>
    <d v="1899-12-30T01:35:50"/>
    <d v="1899-12-30T00:47:55"/>
    <d v="1899-12-30T17:26:15"/>
    <d v="1899-12-30T18:18:39"/>
    <d v="1899-12-30T08:43:08"/>
    <d v="1899-12-30T09:09:20"/>
    <n v="3046"/>
    <x v="4"/>
    <x v="3"/>
    <x v="27"/>
    <x v="11"/>
    <n v="0"/>
  </r>
  <r>
    <n v="358"/>
    <d v="2005-06-15T00:00:00"/>
    <s v="Wednesday"/>
    <x v="2"/>
    <n v="3.25"/>
    <n v="0"/>
    <n v="33"/>
    <n v="10"/>
    <d v="1899-12-30T00:33:10"/>
    <d v="1899-12-30T00:10:12"/>
    <s v="R200501"/>
    <s v="Work Loop counting Parking Garage"/>
    <n v="5.8793969849246288"/>
    <n v="0"/>
    <m/>
    <m/>
    <d v="1899-12-30T04:27:22"/>
    <d v="1899-12-30T02:13:41"/>
    <d v="1899-12-30T04:27:22"/>
    <d v="1899-12-30T05:19:46"/>
    <d v="1899-12-30T02:13:41"/>
    <d v="1899-12-30T02:39:53"/>
    <n v="1588"/>
    <x v="4"/>
    <x v="3"/>
    <x v="27"/>
    <x v="11"/>
    <n v="0"/>
  </r>
  <r>
    <n v="359"/>
    <d v="2005-06-21T00:00:00"/>
    <s v="Tuesday"/>
    <x v="2"/>
    <n v="2.25"/>
    <n v="0"/>
    <n v="20"/>
    <n v="22"/>
    <d v="1899-12-30T00:20:22"/>
    <d v="1899-12-30T00:09:03"/>
    <s v="R200501"/>
    <s v="Short Work Loop"/>
    <n v="6.6284779050736544"/>
    <n v="0"/>
    <m/>
    <m/>
    <d v="1899-12-30T03:57:10"/>
    <d v="1899-12-30T01:58:35"/>
    <d v="1899-12-30T03:57:10"/>
    <d v="1899-12-30T04:49:34"/>
    <d v="1899-12-30T01:58:35"/>
    <d v="1899-12-30T02:24:47"/>
    <n v="842"/>
    <x v="4"/>
    <x v="3"/>
    <x v="27"/>
    <x v="39"/>
    <n v="5"/>
  </r>
  <r>
    <n v="360"/>
    <d v="2005-06-22T00:00:00"/>
    <s v="Wednesday"/>
    <x v="0"/>
    <n v="0.5"/>
    <n v="0"/>
    <n v="18"/>
    <n v="31"/>
    <d v="1899-12-30T00:18:31"/>
    <d v="1899-12-30T00:37:02"/>
    <s v="LW      "/>
    <s v="Lake Waramaug Triathlon"/>
    <n v="1.6201620162016213"/>
    <n v="0"/>
    <m/>
    <m/>
    <d v="1899-12-30T01:28:53"/>
    <d v="1899-12-30T00:44:26"/>
    <d v="1899-12-30T16:10:16"/>
    <d v="1899-12-30T17:02:40"/>
    <d v="1899-12-30T08:05:08"/>
    <d v="1899-12-30T08:31:20"/>
    <n v="2982"/>
    <x v="4"/>
    <x v="3"/>
    <x v="27"/>
    <x v="39"/>
    <n v="0"/>
  </r>
  <r>
    <n v="361"/>
    <d v="2005-06-22T00:00:00"/>
    <s v="Wednesday"/>
    <x v="1"/>
    <n v="9.1"/>
    <n v="0"/>
    <n v="32"/>
    <n v="48"/>
    <d v="1899-12-30T00:32:48"/>
    <d v="1899-12-30T00:03:36"/>
    <s v="B       "/>
    <s v="Lake Waramaug Triathlon"/>
    <n v="16.64634146341465"/>
    <n v="0"/>
    <m/>
    <m/>
    <d v="1899-12-30T06:43:42"/>
    <d v="1899-12-30T03:21:51"/>
    <d v="1899-12-30T01:34:26"/>
    <d v="1899-12-30T02:26:50"/>
    <d v="1899-12-30T00:47:13"/>
    <d v="1899-12-30T01:13:25"/>
    <n v="298"/>
    <x v="4"/>
    <x v="3"/>
    <x v="27"/>
    <x v="39"/>
    <n v="0"/>
  </r>
  <r>
    <n v="362"/>
    <d v="2005-06-22T00:00:00"/>
    <s v="Wednesday"/>
    <x v="2"/>
    <n v="3.1"/>
    <n v="0"/>
    <n v="36"/>
    <n v="57"/>
    <d v="1899-12-30T00:36:57"/>
    <d v="1899-12-30T00:11:55"/>
    <s v="R200501"/>
    <s v="Lake Waramaug Tri"/>
    <n v="5.0338294993234145"/>
    <n v="0"/>
    <m/>
    <m/>
    <d v="1899-12-30T05:12:17"/>
    <d v="1899-12-30T02:36:09"/>
    <d v="1899-12-30T05:12:17"/>
    <d v="1899-12-30T06:04:41"/>
    <d v="1899-12-30T02:36:09"/>
    <d v="1899-12-30T03:02:21"/>
    <n v="2444"/>
    <x v="4"/>
    <x v="3"/>
    <x v="27"/>
    <x v="39"/>
    <n v="0"/>
  </r>
  <r>
    <n v="363"/>
    <d v="2005-06-24T00:00:00"/>
    <s v="Friday"/>
    <x v="2"/>
    <n v="2.25"/>
    <n v="0"/>
    <n v="23"/>
    <n v="10"/>
    <d v="1899-12-30T00:23:10"/>
    <d v="1899-12-30T00:10:18"/>
    <s v="R200501"/>
    <s v="Short Work Loop"/>
    <n v="5.8273381294964066"/>
    <n v="0"/>
    <m/>
    <m/>
    <d v="1899-12-30T04:29:46"/>
    <d v="1899-12-30T02:14:53"/>
    <d v="1899-12-30T04:29:46"/>
    <d v="1899-12-30T05:22:10"/>
    <d v="1899-12-30T02:14:53"/>
    <d v="1899-12-30T02:41:05"/>
    <n v="1656"/>
    <x v="4"/>
    <x v="3"/>
    <x v="27"/>
    <x v="39"/>
    <n v="1"/>
  </r>
  <r>
    <n v="364"/>
    <d v="2005-06-25T00:00:00"/>
    <s v="Saturday"/>
    <x v="2"/>
    <n v="4"/>
    <n v="0"/>
    <n v="46"/>
    <n v="8"/>
    <d v="1899-12-30T00:46:08"/>
    <d v="1899-12-30T00:11:32"/>
    <s v="R200501"/>
    <s v="Big House to 1st Stop on Charcole"/>
    <n v="5.2023121387283275"/>
    <n v="0"/>
    <m/>
    <m/>
    <d v="1899-12-30T05:02:10"/>
    <d v="1899-12-30T02:31:05"/>
    <d v="1899-12-30T05:02:10"/>
    <d v="1899-12-30T05:54:34"/>
    <d v="1899-12-30T02:31:05"/>
    <d v="1899-12-30T02:57:17"/>
    <n v="2323"/>
    <x v="4"/>
    <x v="3"/>
    <x v="27"/>
    <x v="39"/>
    <n v="0"/>
  </r>
  <r>
    <n v="365"/>
    <d v="2005-06-26T00:00:00"/>
    <s v="Sunday"/>
    <x v="1"/>
    <n v="25"/>
    <n v="1"/>
    <n v="46"/>
    <n v="7"/>
    <d v="1899-12-30T01:46:07"/>
    <d v="1899-12-30T00:04:15"/>
    <s v="B       "/>
    <s v="Griskus Olympic"/>
    <n v="14.135385581906716"/>
    <n v="0"/>
    <m/>
    <m/>
    <d v="1899-12-30T07:55:24"/>
    <d v="1899-12-30T03:57:42"/>
    <d v="1899-12-30T01:51:13"/>
    <d v="1899-12-30T02:43:37"/>
    <d v="1899-12-30T00:55:36"/>
    <d v="1899-12-30T01:21:48"/>
    <n v="526"/>
    <x v="4"/>
    <x v="3"/>
    <x v="27"/>
    <x v="40"/>
    <n v="0"/>
  </r>
  <r>
    <n v="366"/>
    <d v="2005-06-27T00:00:00"/>
    <s v="Monday"/>
    <x v="2"/>
    <n v="3.1"/>
    <n v="0"/>
    <n v="34"/>
    <n v="58"/>
    <d v="1899-12-30T00:34:58"/>
    <d v="1899-12-30T00:11:17"/>
    <s v="R200501"/>
    <s v="Broad - Cannon - Park - Broad Work Loop"/>
    <n v="5.319351763584371"/>
    <n v="0"/>
    <m/>
    <m/>
    <d v="1899-12-30T04:55:31"/>
    <d v="1899-12-30T02:27:46"/>
    <d v="1899-12-30T04:55:31"/>
    <d v="1899-12-30T05:47:56"/>
    <d v="1899-12-30T02:27:46"/>
    <d v="1899-12-30T02:53:58"/>
    <n v="2218"/>
    <x v="4"/>
    <x v="3"/>
    <x v="27"/>
    <x v="40"/>
    <n v="0"/>
  </r>
  <r>
    <n v="367"/>
    <d v="2005-06-28T00:00:00"/>
    <s v="Tuesday"/>
    <x v="2"/>
    <n v="3.1"/>
    <n v="0"/>
    <n v="30"/>
    <n v="34"/>
    <d v="1899-12-30T00:30:34"/>
    <d v="1899-12-30T00:09:52"/>
    <s v="R200501"/>
    <s v="Broad - Cannon - Park - Broad Work Loop"/>
    <n v="6.0850599781897534"/>
    <n v="0"/>
    <m/>
    <m/>
    <d v="1899-12-30T04:18:20"/>
    <d v="1899-12-30T02:09:10"/>
    <d v="1899-12-30T04:18:20"/>
    <d v="1899-12-30T05:10:44"/>
    <d v="1899-12-30T02:09:10"/>
    <d v="1899-12-30T02:35:22"/>
    <n v="1319"/>
    <x v="4"/>
    <x v="3"/>
    <x v="27"/>
    <x v="40"/>
    <n v="0"/>
  </r>
  <r>
    <n v="368"/>
    <d v="2005-06-30T00:00:00"/>
    <s v="Thursday"/>
    <x v="2"/>
    <n v="3.1"/>
    <n v="0"/>
    <n v="30"/>
    <n v="43"/>
    <d v="1899-12-30T00:30:43"/>
    <d v="1899-12-30T00:09:55"/>
    <s v="R200403"/>
    <s v="Broad - Cannon - Park - Broad Work Loop"/>
    <n v="6.0553445469343519"/>
    <n v="0"/>
    <m/>
    <m/>
    <d v="1899-12-30T04:19:36"/>
    <d v="1899-12-30T02:09:48"/>
    <d v="1899-12-30T04:19:36"/>
    <d v="1899-12-30T05:12:00"/>
    <d v="1899-12-30T02:09:48"/>
    <d v="1899-12-30T02:36:00"/>
    <n v="1356"/>
    <x v="4"/>
    <x v="3"/>
    <x v="27"/>
    <x v="40"/>
    <n v="1"/>
  </r>
  <r>
    <n v="369"/>
    <d v="2005-07-01T00:00:00"/>
    <s v="Friday"/>
    <x v="2"/>
    <n v="3.1"/>
    <n v="0"/>
    <n v="30"/>
    <n v="21"/>
    <d v="1899-12-30T00:30:21"/>
    <d v="1899-12-30T00:09:47"/>
    <s v="R200403"/>
    <s v="Broad - Cannon - Park - Broad Work Loop"/>
    <n v="6.1285008237232335"/>
    <n v="0"/>
    <m/>
    <m/>
    <d v="1899-12-30T04:16:30"/>
    <d v="1899-12-30T02:08:15"/>
    <d v="1899-12-30T04:16:30"/>
    <d v="1899-12-30T05:08:54"/>
    <d v="1899-12-30T02:08:15"/>
    <d v="1899-12-30T02:34:27"/>
    <n v="1253"/>
    <x v="4"/>
    <x v="0"/>
    <x v="28"/>
    <x v="40"/>
    <n v="0"/>
  </r>
  <r>
    <n v="370"/>
    <d v="2005-07-03T00:00:00"/>
    <s v="Sunday"/>
    <x v="2"/>
    <n v="2"/>
    <n v="0"/>
    <n v="20"/>
    <n v="55"/>
    <d v="1899-12-30T00:20:55"/>
    <d v="1899-12-30T00:10:28"/>
    <s v="R200501"/>
    <s v="HH - Back Gate Loop"/>
    <n v="5.737051792828689"/>
    <n v="0"/>
    <m/>
    <m/>
    <d v="1899-12-30T04:34:01"/>
    <d v="1899-12-30T02:17:00"/>
    <d v="1899-12-30T04:34:01"/>
    <d v="1899-12-30T05:26:25"/>
    <d v="1899-12-30T02:17:00"/>
    <d v="1899-12-30T02:43:12"/>
    <n v="1772"/>
    <x v="4"/>
    <x v="0"/>
    <x v="28"/>
    <x v="0"/>
    <n v="1"/>
  </r>
  <r>
    <n v="371"/>
    <d v="2005-07-04T00:00:00"/>
    <s v="Monday"/>
    <x v="1"/>
    <n v="8"/>
    <n v="2"/>
    <n v="0"/>
    <n v="0"/>
    <d v="1899-12-30T02:00:00"/>
    <d v="1899-12-30T00:15:00"/>
    <s v="Other"/>
    <s v="HH - Harbour town &amp; South Beach"/>
    <n v="4.0000000000000036"/>
    <n v="0"/>
    <m/>
    <m/>
    <d v="1899-12-31T04:00:00"/>
    <d v="1899-12-30T14:00:00"/>
    <d v="1899-12-30T06:33:00"/>
    <d v="1899-12-30T07:25:24"/>
    <d v="1899-12-30T03:16:30"/>
    <d v="1899-12-30T03:42:42"/>
    <n v="2720"/>
    <x v="4"/>
    <x v="0"/>
    <x v="28"/>
    <x v="0"/>
    <n v="0"/>
  </r>
  <r>
    <n v="372"/>
    <d v="2005-07-06T00:00:00"/>
    <s v="Wednesday"/>
    <x v="1"/>
    <n v="5"/>
    <n v="0"/>
    <n v="25"/>
    <n v="0"/>
    <d v="1899-12-30T00:25:00"/>
    <d v="1899-12-30T00:05:00"/>
    <s v="Other"/>
    <s v="HH - South Beach"/>
    <n v="12.000000000000009"/>
    <n v="0"/>
    <m/>
    <m/>
    <d v="1899-12-30T09:20:00"/>
    <d v="1899-12-30T04:40:00"/>
    <d v="1899-12-30T02:11:00"/>
    <d v="1899-12-30T03:03:24"/>
    <d v="1899-12-30T01:05:30"/>
    <d v="1899-12-30T01:31:42"/>
    <n v="663"/>
    <x v="4"/>
    <x v="0"/>
    <x v="28"/>
    <x v="0"/>
    <n v="1"/>
  </r>
  <r>
    <n v="373"/>
    <d v="2005-07-06T00:00:00"/>
    <s v="Wednesday"/>
    <x v="2"/>
    <n v="2"/>
    <n v="0"/>
    <n v="25"/>
    <n v="0"/>
    <d v="1899-12-30T00:25:00"/>
    <d v="1899-12-30T00:12:30"/>
    <s v="R200501"/>
    <s v="N/A"/>
    <n v="4.8000000000000034"/>
    <n v="0"/>
    <m/>
    <m/>
    <d v="1899-12-30T05:27:30"/>
    <d v="1899-12-30T02:43:45"/>
    <d v="1899-12-30T05:27:30"/>
    <d v="1899-12-30T06:19:54"/>
    <d v="1899-12-30T02:43:45"/>
    <d v="1899-12-30T03:09:57"/>
    <n v="2553"/>
    <x v="4"/>
    <x v="0"/>
    <x v="28"/>
    <x v="0"/>
    <n v="0"/>
  </r>
  <r>
    <n v="374"/>
    <d v="2005-07-07T00:00:00"/>
    <s v="Thursday"/>
    <x v="2"/>
    <n v="2"/>
    <n v="0"/>
    <n v="23"/>
    <n v="0"/>
    <d v="1899-12-30T00:23:00"/>
    <d v="1899-12-30T00:11:30"/>
    <s v="R200501"/>
    <s v="HH - Back Gate Loop"/>
    <n v="5.2173913043478297"/>
    <n v="0"/>
    <m/>
    <m/>
    <d v="1899-12-30T05:01:18"/>
    <d v="1899-12-30T02:30:39"/>
    <d v="1899-12-30T05:01:18"/>
    <d v="1899-12-30T05:53:42"/>
    <d v="1899-12-30T02:30:39"/>
    <d v="1899-12-30T02:56:51"/>
    <n v="2313"/>
    <x v="4"/>
    <x v="0"/>
    <x v="28"/>
    <x v="0"/>
    <n v="0"/>
  </r>
  <r>
    <n v="375"/>
    <d v="2005-07-08T00:00:00"/>
    <s v="Friday"/>
    <x v="1"/>
    <n v="5"/>
    <n v="0"/>
    <n v="25"/>
    <n v="0"/>
    <d v="1899-12-30T00:25:00"/>
    <d v="1899-12-30T00:05:00"/>
    <s v="Other"/>
    <s v="HH - South Beach"/>
    <n v="12.000000000000009"/>
    <n v="0"/>
    <m/>
    <m/>
    <d v="1899-12-30T09:20:00"/>
    <d v="1899-12-30T04:40:00"/>
    <d v="1899-12-30T02:11:00"/>
    <d v="1899-12-30T03:03:24"/>
    <d v="1899-12-30T01:05:30"/>
    <d v="1899-12-30T01:31:42"/>
    <n v="663"/>
    <x v="4"/>
    <x v="0"/>
    <x v="28"/>
    <x v="0"/>
    <n v="0"/>
  </r>
  <r>
    <n v="376"/>
    <d v="2005-07-10T00:00:00"/>
    <s v="Sunday"/>
    <x v="2"/>
    <n v="4.5"/>
    <n v="0"/>
    <n v="50"/>
    <n v="1"/>
    <d v="1899-12-30T00:50:01"/>
    <d v="1899-12-30T00:11:07"/>
    <s v="R200501"/>
    <s v="Bike Path 4.5"/>
    <n v="5.3982005998000711"/>
    <n v="0"/>
    <m/>
    <m/>
    <d v="1899-12-30T04:51:12"/>
    <d v="1899-12-30T02:25:36"/>
    <d v="1899-12-30T04:51:12"/>
    <d v="1899-12-30T05:43:37"/>
    <d v="1899-12-30T02:25:36"/>
    <d v="1899-12-30T02:51:48"/>
    <n v="2149"/>
    <x v="4"/>
    <x v="0"/>
    <x v="28"/>
    <x v="12"/>
    <n v="1"/>
  </r>
  <r>
    <n v="377"/>
    <d v="2005-07-11T00:00:00"/>
    <s v="Monday"/>
    <x v="2"/>
    <n v="2.25"/>
    <n v="0"/>
    <n v="21"/>
    <n v="53"/>
    <d v="1899-12-30T00:21:53"/>
    <d v="1899-12-30T00:09:44"/>
    <s v="R200501"/>
    <s v="Short Work Loop"/>
    <n v="6.1690784463061741"/>
    <n v="0"/>
    <m/>
    <m/>
    <d v="1899-12-30T04:14:49"/>
    <d v="1899-12-30T02:07:25"/>
    <d v="1899-12-30T04:14:49"/>
    <d v="1899-12-30T05:07:13"/>
    <d v="1899-12-30T02:07:25"/>
    <d v="1899-12-30T02:33:37"/>
    <n v="1209"/>
    <x v="4"/>
    <x v="0"/>
    <x v="28"/>
    <x v="12"/>
    <n v="0"/>
  </r>
  <r>
    <n v="378"/>
    <d v="2005-07-12T00:00:00"/>
    <s v="Tuesday"/>
    <x v="0"/>
    <n v="0.25"/>
    <n v="0"/>
    <n v="10"/>
    <n v="0"/>
    <d v="1899-12-30T00:10:00"/>
    <d v="1899-12-30T00:40:00"/>
    <s v="L       "/>
    <s v="Dock2Dock"/>
    <n v="1.5000000000000013"/>
    <n v="0"/>
    <m/>
    <m/>
    <d v="1899-12-30T01:36:00"/>
    <d v="1899-12-30T00:48:00"/>
    <d v="1899-12-30T17:28:00"/>
    <d v="1899-12-30T18:20:24"/>
    <d v="1899-12-30T08:44:00"/>
    <d v="1899-12-30T09:10:12"/>
    <n v="3048"/>
    <x v="4"/>
    <x v="0"/>
    <x v="28"/>
    <x v="12"/>
    <n v="0"/>
  </r>
  <r>
    <n v="379"/>
    <d v="2005-07-13T00:00:00"/>
    <s v="Wednesday"/>
    <x v="0"/>
    <n v="0.25"/>
    <n v="0"/>
    <n v="9"/>
    <n v="16"/>
    <d v="1899-12-30T00:09:16"/>
    <d v="1899-12-30T00:37:04"/>
    <s v="L       "/>
    <s v="Dock2Dock"/>
    <n v="1.6187050359712241"/>
    <n v="0"/>
    <m/>
    <m/>
    <d v="1899-12-30T01:28:58"/>
    <d v="1899-12-30T00:44:29"/>
    <d v="1899-12-30T16:11:09"/>
    <d v="1899-12-30T17:03:33"/>
    <d v="1899-12-30T08:05:34"/>
    <d v="1899-12-30T08:31:46"/>
    <n v="2983"/>
    <x v="4"/>
    <x v="0"/>
    <x v="28"/>
    <x v="12"/>
    <n v="0"/>
  </r>
  <r>
    <n v="380"/>
    <d v="2005-07-13T00:00:00"/>
    <s v="Wednesday"/>
    <x v="2"/>
    <n v="2.35"/>
    <n v="0"/>
    <n v="22"/>
    <n v="35"/>
    <d v="1899-12-30T00:22:35"/>
    <d v="1899-12-30T00:09:37"/>
    <s v="R200403"/>
    <s v="Short Work Loop"/>
    <n v="6.2435424354243594"/>
    <n v="0"/>
    <m/>
    <m/>
    <d v="1899-12-30T04:11:47"/>
    <d v="1899-12-30T02:05:53"/>
    <d v="1899-12-30T04:11:47"/>
    <d v="1899-12-30T05:04:11"/>
    <d v="1899-12-30T02:05:53"/>
    <d v="1899-12-30T02:32:05"/>
    <n v="1117"/>
    <x v="4"/>
    <x v="0"/>
    <x v="28"/>
    <x v="12"/>
    <n v="0"/>
  </r>
  <r>
    <n v="381"/>
    <d v="2005-07-15T00:00:00"/>
    <s v="Friday"/>
    <x v="0"/>
    <n v="0.5"/>
    <n v="0"/>
    <n v="18"/>
    <n v="12"/>
    <d v="1899-12-30T00:18:12"/>
    <d v="1899-12-30T00:36:24"/>
    <s v="L       "/>
    <s v="Dock &amp; Back"/>
    <n v="1.6483516483516496"/>
    <n v="0"/>
    <m/>
    <m/>
    <d v="1899-12-30T01:27:22"/>
    <d v="1899-12-30T00:43:41"/>
    <d v="1899-12-30T15:53:41"/>
    <d v="1899-12-30T16:46:05"/>
    <d v="1899-12-30T07:56:50"/>
    <d v="1899-12-30T08:23:02"/>
    <n v="2959"/>
    <x v="4"/>
    <x v="0"/>
    <x v="28"/>
    <x v="12"/>
    <n v="1"/>
  </r>
  <r>
    <n v="382"/>
    <d v="2005-07-15T00:00:00"/>
    <s v="Friday"/>
    <x v="2"/>
    <n v="3.1"/>
    <n v="0"/>
    <n v="31"/>
    <n v="16"/>
    <d v="1899-12-30T00:31:16"/>
    <d v="1899-12-30T00:10:05"/>
    <s v="R200403"/>
    <s v="Broad - Cannon - Park - Broad Work Loop"/>
    <n v="5.9488272921108791"/>
    <n v="0"/>
    <m/>
    <m/>
    <d v="1899-12-30T04:24:15"/>
    <d v="1899-12-30T02:12:08"/>
    <d v="1899-12-30T04:24:15"/>
    <d v="1899-12-30T05:16:39"/>
    <d v="1899-12-30T02:12:08"/>
    <d v="1899-12-30T02:38:20"/>
    <n v="1502"/>
    <x v="4"/>
    <x v="0"/>
    <x v="28"/>
    <x v="12"/>
    <n v="0"/>
  </r>
  <r>
    <n v="383"/>
    <d v="2005-07-16T00:00:00"/>
    <s v="Saturday"/>
    <x v="2"/>
    <n v="3"/>
    <n v="0"/>
    <n v="32"/>
    <n v="3"/>
    <d v="1899-12-30T00:32:03"/>
    <d v="1899-12-30T00:10:41"/>
    <s v="R200501"/>
    <s v="Lake House - Burr Hall - Tranquility - Lake House"/>
    <n v="5.6162246489859644"/>
    <n v="0"/>
    <m/>
    <m/>
    <d v="1899-12-30T04:39:54"/>
    <d v="1899-12-30T02:19:57"/>
    <d v="1899-12-30T04:39:54"/>
    <d v="1899-12-30T05:32:18"/>
    <d v="1899-12-30T02:19:57"/>
    <d v="1899-12-30T02:46:09"/>
    <n v="1905"/>
    <x v="4"/>
    <x v="0"/>
    <x v="28"/>
    <x v="12"/>
    <n v="0"/>
  </r>
  <r>
    <n v="384"/>
    <d v="2005-07-18T00:00:00"/>
    <s v="Monday"/>
    <x v="2"/>
    <n v="2.9"/>
    <n v="0"/>
    <n v="30"/>
    <n v="31"/>
    <d v="1899-12-30T00:30:31"/>
    <d v="1899-12-30T00:10:31"/>
    <s v="R200403"/>
    <s v="Cannon"/>
    <n v="5.7018022938285133"/>
    <n v="0"/>
    <m/>
    <m/>
    <d v="1899-12-30T04:35:42"/>
    <d v="1899-12-30T02:17:51"/>
    <d v="1899-12-30T04:35:42"/>
    <d v="1899-12-30T05:28:06"/>
    <d v="1899-12-30T02:17:51"/>
    <d v="1899-12-30T02:44:03"/>
    <n v="1820"/>
    <x v="4"/>
    <x v="0"/>
    <x v="28"/>
    <x v="13"/>
    <n v="1"/>
  </r>
  <r>
    <n v="385"/>
    <d v="2005-07-19T00:00:00"/>
    <s v="Tuesday"/>
    <x v="0"/>
    <n v="0.25"/>
    <n v="0"/>
    <n v="9"/>
    <n v="42"/>
    <d v="1899-12-30T00:09:42"/>
    <d v="1899-12-30T00:38:48"/>
    <s v="L       "/>
    <s v="Dock2Dock"/>
    <n v="1.546391752577321"/>
    <n v="0"/>
    <m/>
    <m/>
    <d v="1899-12-30T01:33:07"/>
    <d v="1899-12-30T00:46:34"/>
    <d v="1899-12-30T16:56:34"/>
    <d v="1899-12-30T17:48:58"/>
    <d v="1899-12-30T08:28:17"/>
    <d v="1899-12-30T08:54:29"/>
    <n v="3018"/>
    <x v="4"/>
    <x v="0"/>
    <x v="28"/>
    <x v="13"/>
    <n v="0"/>
  </r>
  <r>
    <n v="386"/>
    <d v="2005-07-19T00:00:00"/>
    <s v="Tuesday"/>
    <x v="2"/>
    <n v="2.82"/>
    <n v="0"/>
    <n v="30"/>
    <n v="0"/>
    <d v="1899-12-30T00:30:00"/>
    <d v="1899-12-30T00:10:38"/>
    <s v="R200501"/>
    <s v="Treadmill"/>
    <n v="5.6400000000000041"/>
    <n v="0"/>
    <m/>
    <m/>
    <d v="1899-12-30T04:38:43"/>
    <d v="1899-12-30T02:19:22"/>
    <d v="1899-12-30T04:38:43"/>
    <d v="1899-12-30T05:31:07"/>
    <d v="1899-12-30T02:19:22"/>
    <d v="1899-12-30T02:45:34"/>
    <n v="1881"/>
    <x v="4"/>
    <x v="0"/>
    <x v="28"/>
    <x v="13"/>
    <n v="0"/>
  </r>
  <r>
    <n v="387"/>
    <d v="2005-07-20T00:00:00"/>
    <s v="Wednesday"/>
    <x v="2"/>
    <n v="2.9"/>
    <n v="0"/>
    <n v="28"/>
    <n v="40"/>
    <d v="1899-12-30T00:28:40"/>
    <d v="1899-12-30T00:09:53"/>
    <s v="R200501"/>
    <s v="Cannon"/>
    <n v="6.0697674418604688"/>
    <n v="0"/>
    <m/>
    <m/>
    <d v="1899-12-30T04:18:59"/>
    <d v="1899-12-30T02:09:30"/>
    <d v="1899-12-30T04:18:59"/>
    <d v="1899-12-30T05:11:23"/>
    <d v="1899-12-30T02:09:30"/>
    <d v="1899-12-30T02:35:42"/>
    <n v="1344"/>
    <x v="4"/>
    <x v="0"/>
    <x v="28"/>
    <x v="13"/>
    <n v="0"/>
  </r>
  <r>
    <n v="388"/>
    <d v="2005-07-21T00:00:00"/>
    <s v="Thursday"/>
    <x v="2"/>
    <n v="2.5499999999999998"/>
    <n v="0"/>
    <n v="27"/>
    <n v="34"/>
    <d v="1899-12-30T00:27:34"/>
    <d v="1899-12-30T00:10:49"/>
    <s v="R200501"/>
    <s v="Short Work Loop"/>
    <n v="5.5501813784764247"/>
    <n v="0"/>
    <m/>
    <m/>
    <d v="1899-12-30T04:43:14"/>
    <d v="1899-12-30T02:21:37"/>
    <d v="1899-12-30T04:43:14"/>
    <d v="1899-12-30T05:35:38"/>
    <d v="1899-12-30T02:21:37"/>
    <d v="1899-12-30T02:47:49"/>
    <n v="1982"/>
    <x v="4"/>
    <x v="0"/>
    <x v="28"/>
    <x v="13"/>
    <n v="0"/>
  </r>
  <r>
    <n v="389"/>
    <d v="2005-07-22T00:00:00"/>
    <s v="Friday"/>
    <x v="0"/>
    <n v="0.5"/>
    <n v="0"/>
    <n v="19"/>
    <n v="50"/>
    <d v="1899-12-30T00:19:50"/>
    <d v="1899-12-30T00:39:40"/>
    <s v="L       "/>
    <s v="Dock &amp; Back"/>
    <n v="1.512605042016808"/>
    <n v="0"/>
    <m/>
    <m/>
    <d v="1899-12-30T01:35:12"/>
    <d v="1899-12-30T00:47:36"/>
    <d v="1899-12-30T17:19:16"/>
    <d v="1899-12-30T18:11:40"/>
    <d v="1899-12-30T08:39:38"/>
    <d v="1899-12-30T09:05:50"/>
    <n v="3043"/>
    <x v="4"/>
    <x v="0"/>
    <x v="28"/>
    <x v="13"/>
    <n v="0"/>
  </r>
  <r>
    <n v="390"/>
    <d v="2005-07-22T00:00:00"/>
    <s v="Friday"/>
    <x v="1"/>
    <n v="11"/>
    <n v="0"/>
    <n v="38"/>
    <n v="50"/>
    <d v="1899-12-30T00:38:50"/>
    <d v="1899-12-30T00:03:32"/>
    <s v="B       "/>
    <s v="Seaside Park - 2 Loops"/>
    <n v="16.995708154506449"/>
    <n v="0"/>
    <m/>
    <m/>
    <d v="1899-12-30T06:35:24"/>
    <d v="1899-12-30T03:17:42"/>
    <d v="1899-12-30T01:32:30"/>
    <d v="1899-12-30T02:24:54"/>
    <d v="1899-12-30T00:46:15"/>
    <d v="1899-12-30T01:12:27"/>
    <n v="279"/>
    <x v="4"/>
    <x v="0"/>
    <x v="28"/>
    <x v="13"/>
    <n v="0"/>
  </r>
  <r>
    <n v="391"/>
    <d v="2005-07-24T00:00:00"/>
    <s v="Sunday"/>
    <x v="1"/>
    <n v="25"/>
    <n v="1"/>
    <n v="39"/>
    <n v="35"/>
    <d v="1899-12-30T01:39:35"/>
    <d v="1899-12-30T00:03:59"/>
    <s v="B       "/>
    <s v="Griskus Olympic"/>
    <n v="15.062761506276161"/>
    <n v="0"/>
    <m/>
    <m/>
    <d v="1899-12-30T07:26:08"/>
    <d v="1899-12-30T03:43:04"/>
    <d v="1899-12-30T01:44:22"/>
    <d v="1899-12-30T02:36:46"/>
    <d v="1899-12-30T00:52:11"/>
    <d v="1899-12-30T01:18:23"/>
    <n v="427"/>
    <x v="4"/>
    <x v="0"/>
    <x v="28"/>
    <x v="14"/>
    <n v="1"/>
  </r>
  <r>
    <n v="392"/>
    <d v="2005-07-25T00:00:00"/>
    <s v="Monday"/>
    <x v="0"/>
    <n v="0.25"/>
    <n v="0"/>
    <n v="9"/>
    <n v="21"/>
    <d v="1899-12-30T00:09:21"/>
    <d v="1899-12-30T00:37:24"/>
    <s v="L       "/>
    <s v="Dock2Dock"/>
    <n v="1.6042780748663117"/>
    <n v="0"/>
    <m/>
    <m/>
    <d v="1899-12-30T01:29:46"/>
    <d v="1899-12-30T00:44:53"/>
    <d v="1899-12-30T16:19:53"/>
    <d v="1899-12-30T17:12:17"/>
    <d v="1899-12-30T08:09:56"/>
    <d v="1899-12-30T08:36:08"/>
    <n v="2988"/>
    <x v="4"/>
    <x v="0"/>
    <x v="28"/>
    <x v="14"/>
    <n v="0"/>
  </r>
  <r>
    <n v="393"/>
    <d v="2005-07-26T00:00:00"/>
    <s v="Tuesday"/>
    <x v="2"/>
    <n v="3"/>
    <n v="0"/>
    <n v="30"/>
    <n v="24"/>
    <d v="1899-12-30T00:30:24"/>
    <d v="1899-12-30T00:10:08"/>
    <s v="R200501"/>
    <s v="Treadmill"/>
    <n v="5.9210526315789531"/>
    <n v="0"/>
    <m/>
    <m/>
    <d v="1899-12-30T04:25:30"/>
    <d v="1899-12-30T02:12:45"/>
    <d v="1899-12-30T04:25:30"/>
    <d v="1899-12-30T05:17:54"/>
    <d v="1899-12-30T02:12:45"/>
    <d v="1899-12-30T02:38:57"/>
    <n v="1526"/>
    <x v="4"/>
    <x v="0"/>
    <x v="28"/>
    <x v="14"/>
    <n v="0"/>
  </r>
  <r>
    <n v="394"/>
    <d v="2005-07-27T00:00:00"/>
    <s v="Wednesday"/>
    <x v="2"/>
    <n v="3"/>
    <n v="0"/>
    <n v="29"/>
    <n v="18"/>
    <d v="1899-12-30T00:29:18"/>
    <d v="1899-12-30T00:09:46"/>
    <s v="R200501"/>
    <s v="Treadmill"/>
    <n v="6.1433447098976162"/>
    <n v="0"/>
    <m/>
    <m/>
    <d v="1899-12-30T04:15:53"/>
    <d v="1899-12-30T02:07:57"/>
    <d v="1899-12-30T04:15:53"/>
    <d v="1899-12-30T05:08:17"/>
    <d v="1899-12-30T02:07:57"/>
    <d v="1899-12-30T02:34:09"/>
    <n v="1235"/>
    <x v="4"/>
    <x v="0"/>
    <x v="28"/>
    <x v="14"/>
    <n v="0"/>
  </r>
  <r>
    <n v="395"/>
    <d v="2005-07-28T00:00:00"/>
    <s v="Thursday"/>
    <x v="0"/>
    <n v="0.5"/>
    <n v="0"/>
    <n v="17"/>
    <n v="40"/>
    <d v="1899-12-30T00:17:40"/>
    <d v="1899-12-30T00:35:20"/>
    <s v="L       "/>
    <s v="2 dock &amp; triangle"/>
    <n v="1.698113207547171"/>
    <n v="0"/>
    <m/>
    <m/>
    <d v="1899-12-30T01:24:48"/>
    <d v="1899-12-30T00:42:24"/>
    <d v="1899-12-30T15:25:44"/>
    <d v="1899-12-30T16:18:08"/>
    <d v="1899-12-30T07:42:52"/>
    <d v="1899-12-30T08:09:04"/>
    <n v="2923"/>
    <x v="4"/>
    <x v="0"/>
    <x v="28"/>
    <x v="14"/>
    <n v="0"/>
  </r>
  <r>
    <n v="396"/>
    <d v="2005-07-30T00:00:00"/>
    <s v="Saturday"/>
    <x v="1"/>
    <n v="45"/>
    <n v="3"/>
    <n v="4"/>
    <n v="10"/>
    <d v="1899-12-30T03:04:10"/>
    <d v="1899-12-30T00:04:06"/>
    <s v="B       "/>
    <s v="Goly + Bantam Lake Loop"/>
    <n v="14.660633484162908"/>
    <n v="0"/>
    <m/>
    <m/>
    <d v="1899-12-30T07:38:22"/>
    <d v="1899-12-30T03:49:11"/>
    <d v="1899-12-30T01:47:14"/>
    <d v="1899-12-30T02:39:38"/>
    <d v="1899-12-30T00:53:37"/>
    <d v="1899-12-30T01:19:49"/>
    <n v="484"/>
    <x v="4"/>
    <x v="0"/>
    <x v="28"/>
    <x v="14"/>
    <n v="1"/>
  </r>
  <r>
    <n v="397"/>
    <d v="2005-07-31T00:00:00"/>
    <s v="Sunday"/>
    <x v="5"/>
    <n v="2.5"/>
    <n v="0"/>
    <n v="50"/>
    <n v="1"/>
    <d v="1899-12-30T00:50:01"/>
    <d v="1899-12-30T00:20:00"/>
    <s v="R200403"/>
    <s v="Walk with the boys"/>
    <n v="2.9990003332222614"/>
    <n v="0"/>
    <m/>
    <m/>
    <d v="1899-12-30T00:00:00"/>
    <d v="1899-12-30T00:00:00"/>
    <d v="1899-12-30T08:44:10"/>
    <d v="1899-12-30T09:36:35"/>
    <d v="1899-12-30T04:22:05"/>
    <d v="1899-12-30T04:48:17"/>
    <n v="2784"/>
    <x v="4"/>
    <x v="0"/>
    <x v="28"/>
    <x v="15"/>
    <n v="0"/>
  </r>
  <r>
    <n v="398"/>
    <d v="2005-08-02T00:00:00"/>
    <s v="Tuesday"/>
    <x v="2"/>
    <n v="2.9"/>
    <n v="0"/>
    <n v="29"/>
    <n v="42"/>
    <d v="1899-12-30T00:29:42"/>
    <d v="1899-12-30T00:10:14"/>
    <s v="R200501"/>
    <s v="Cannon"/>
    <n v="5.8585858585858626"/>
    <n v="0"/>
    <m/>
    <m/>
    <d v="1899-12-30T04:28:19"/>
    <d v="1899-12-30T02:14:10"/>
    <d v="1899-12-30T04:28:19"/>
    <d v="1899-12-30T05:20:43"/>
    <d v="1899-12-30T02:14:10"/>
    <d v="1899-12-30T02:40:22"/>
    <n v="1610"/>
    <x v="4"/>
    <x v="4"/>
    <x v="29"/>
    <x v="15"/>
    <n v="1"/>
  </r>
  <r>
    <n v="399"/>
    <d v="2005-08-04T00:00:00"/>
    <s v="Thursday"/>
    <x v="2"/>
    <n v="1.5"/>
    <n v="0"/>
    <n v="15"/>
    <n v="0"/>
    <d v="1899-12-30T00:15:00"/>
    <d v="1899-12-30T00:10:00"/>
    <s v="R200501"/>
    <s v="Treadmill"/>
    <n v="6.0000000000000053"/>
    <n v="0"/>
    <m/>
    <m/>
    <d v="1899-12-30T04:22:00"/>
    <d v="1899-12-30T02:11:00"/>
    <d v="1899-12-30T04:22:00"/>
    <d v="1899-12-30T05:14:24"/>
    <d v="1899-12-30T02:11:00"/>
    <d v="1899-12-30T02:37:12"/>
    <n v="1419"/>
    <x v="4"/>
    <x v="4"/>
    <x v="29"/>
    <x v="15"/>
    <n v="1"/>
  </r>
  <r>
    <n v="400"/>
    <d v="2005-08-05T00:00:00"/>
    <s v="Friday"/>
    <x v="0"/>
    <n v="0.5"/>
    <n v="0"/>
    <n v="18"/>
    <n v="21"/>
    <d v="1899-12-30T00:18:21"/>
    <d v="1899-12-30T00:36:42"/>
    <s v="BL      "/>
    <s v="Sandy Beach Triathlon (Including T1)"/>
    <n v="1.6348773841961866"/>
    <n v="0"/>
    <m/>
    <m/>
    <d v="1899-12-30T01:28:05"/>
    <d v="1899-12-30T00:44:02"/>
    <d v="1899-12-30T16:01:32"/>
    <d v="1899-12-30T16:53:56"/>
    <d v="1899-12-30T08:00:46"/>
    <d v="1899-12-30T08:26:58"/>
    <n v="2973"/>
    <x v="4"/>
    <x v="4"/>
    <x v="29"/>
    <x v="15"/>
    <n v="0"/>
  </r>
  <r>
    <n v="401"/>
    <d v="2005-08-05T00:00:00"/>
    <s v="Friday"/>
    <x v="1"/>
    <n v="10"/>
    <n v="0"/>
    <n v="33"/>
    <n v="58"/>
    <d v="1899-12-30T00:33:58"/>
    <d v="1899-12-30T00:03:24"/>
    <s v="B       "/>
    <s v="Sandy Beach Triathlon (Including T2)"/>
    <n v="17.664376840039267"/>
    <n v="0"/>
    <m/>
    <m/>
    <d v="1899-12-30T06:20:26"/>
    <d v="1899-12-30T03:10:13"/>
    <d v="1899-12-30T01:29:00"/>
    <d v="1899-12-30T02:21:24"/>
    <d v="1899-12-30T00:44:30"/>
    <d v="1899-12-30T01:10:42"/>
    <n v="242"/>
    <x v="4"/>
    <x v="4"/>
    <x v="29"/>
    <x v="15"/>
    <n v="0"/>
  </r>
  <r>
    <n v="402"/>
    <d v="2005-08-05T00:00:00"/>
    <s v="Friday"/>
    <x v="2"/>
    <n v="3.1"/>
    <n v="0"/>
    <n v="34"/>
    <n v="35"/>
    <d v="1899-12-30T00:34:35"/>
    <d v="1899-12-30T00:11:09"/>
    <s v="R200403"/>
    <s v="Sandy Beach Triathlon"/>
    <n v="5.3783132530120517"/>
    <n v="0"/>
    <m/>
    <m/>
    <d v="1899-12-30T04:52:17"/>
    <d v="1899-12-30T02:26:09"/>
    <d v="1899-12-30T04:52:17"/>
    <d v="1899-12-30T05:44:41"/>
    <d v="1899-12-30T02:26:09"/>
    <d v="1899-12-30T02:52:21"/>
    <n v="2172"/>
    <x v="4"/>
    <x v="4"/>
    <x v="29"/>
    <x v="15"/>
    <n v="0"/>
  </r>
  <r>
    <n v="403"/>
    <d v="2005-08-07T00:00:00"/>
    <s v="Sunday"/>
    <x v="1"/>
    <n v="10.5"/>
    <n v="0"/>
    <n v="42"/>
    <n v="30"/>
    <d v="1899-12-30T00:42:30"/>
    <d v="1899-12-30T00:04:03"/>
    <s v="B       "/>
    <s v="Griskus Sprint"/>
    <n v="14.823529411764715"/>
    <n v="0"/>
    <m/>
    <m/>
    <d v="1899-12-30T07:33:20"/>
    <d v="1899-12-30T03:46:40"/>
    <d v="1899-12-30T01:46:03"/>
    <d v="1899-12-30T02:38:27"/>
    <d v="1899-12-30T00:53:01"/>
    <d v="1899-12-30T01:19:13"/>
    <n v="471"/>
    <x v="4"/>
    <x v="4"/>
    <x v="29"/>
    <x v="16"/>
    <n v="1"/>
  </r>
  <r>
    <n v="404"/>
    <d v="2005-08-07T00:00:00"/>
    <s v="Sunday"/>
    <x v="5"/>
    <n v="1.6"/>
    <n v="0"/>
    <n v="35"/>
    <n v="0"/>
    <d v="1899-12-30T00:35:00"/>
    <d v="1899-12-30T00:21:52"/>
    <s v="R200501"/>
    <s v="Walk with the boys"/>
    <n v="2.7428571428571451"/>
    <n v="0"/>
    <m/>
    <m/>
    <d v="1899-12-30T00:00:00"/>
    <d v="1899-12-30T00:00:00"/>
    <d v="1899-12-30T09:33:07"/>
    <d v="1899-12-30T10:25:32"/>
    <d v="1899-12-30T04:46:34"/>
    <d v="1899-12-30T05:12:46"/>
    <n v="2785"/>
    <x v="4"/>
    <x v="4"/>
    <x v="29"/>
    <x v="16"/>
    <n v="0"/>
  </r>
  <r>
    <n v="405"/>
    <d v="2005-08-09T00:00:00"/>
    <s v="Tuesday"/>
    <x v="2"/>
    <n v="2.5"/>
    <n v="0"/>
    <n v="27"/>
    <n v="0"/>
    <d v="1899-12-30T00:27:00"/>
    <d v="1899-12-30T00:10:48"/>
    <s v="R200501"/>
    <s v="Treadmill"/>
    <n v="5.5555555555555598"/>
    <n v="0"/>
    <m/>
    <m/>
    <d v="1899-12-30T04:42:58"/>
    <d v="1899-12-30T02:21:29"/>
    <d v="1899-12-30T04:42:58"/>
    <d v="1899-12-30T05:35:22"/>
    <d v="1899-12-30T02:21:29"/>
    <d v="1899-12-30T02:47:41"/>
    <n v="1974"/>
    <x v="4"/>
    <x v="4"/>
    <x v="29"/>
    <x v="16"/>
    <n v="1"/>
  </r>
  <r>
    <n v="406"/>
    <d v="2005-08-10T00:00:00"/>
    <s v="Wednesday"/>
    <x v="2"/>
    <n v="2.9"/>
    <n v="0"/>
    <n v="29"/>
    <n v="30"/>
    <d v="1899-12-30T00:29:30"/>
    <d v="1899-12-30T00:10:10"/>
    <s v="R200501"/>
    <s v="Cannon"/>
    <n v="5.8983050847457665"/>
    <n v="0"/>
    <m/>
    <m/>
    <d v="1899-12-30T04:26:31"/>
    <d v="1899-12-30T02:13:16"/>
    <d v="1899-12-30T04:26:31"/>
    <d v="1899-12-30T05:18:55"/>
    <d v="1899-12-30T02:13:16"/>
    <d v="1899-12-30T02:39:28"/>
    <n v="1559"/>
    <x v="4"/>
    <x v="4"/>
    <x v="29"/>
    <x v="16"/>
    <n v="0"/>
  </r>
  <r>
    <n v="407"/>
    <d v="2005-08-14T00:00:00"/>
    <s v="Sunday"/>
    <x v="0"/>
    <n v="1"/>
    <n v="0"/>
    <n v="38"/>
    <n v="49"/>
    <d v="1899-12-30T00:38:49"/>
    <d v="1899-12-30T00:38:49"/>
    <s v="O       "/>
    <s v="Park City Triathlon"/>
    <n v="1.5457277801631613"/>
    <n v="0"/>
    <m/>
    <m/>
    <d v="1899-12-30T01:33:10"/>
    <d v="1899-12-30T00:46:35"/>
    <d v="1899-12-30T16:57:00"/>
    <d v="1899-12-30T17:49:24"/>
    <d v="1899-12-30T08:28:30"/>
    <d v="1899-12-30T08:54:42"/>
    <n v="3019"/>
    <x v="4"/>
    <x v="4"/>
    <x v="29"/>
    <x v="17"/>
    <n v="3"/>
  </r>
  <r>
    <n v="408"/>
    <d v="2005-08-14T00:00:00"/>
    <s v="Sunday"/>
    <x v="1"/>
    <n v="25"/>
    <n v="1"/>
    <n v="18"/>
    <n v="45"/>
    <d v="1899-12-30T01:18:45"/>
    <d v="1899-12-30T00:03:09"/>
    <s v="B       "/>
    <s v="Park City Triathlon"/>
    <n v="19.047619047619062"/>
    <n v="0"/>
    <m/>
    <m/>
    <d v="1899-12-30T05:52:48"/>
    <d v="1899-12-30T02:56:24"/>
    <d v="1899-12-30T01:22:32"/>
    <d v="1899-12-30T02:14:56"/>
    <d v="1899-12-30T00:41:16"/>
    <d v="1899-12-30T01:07:28"/>
    <n v="209"/>
    <x v="4"/>
    <x v="4"/>
    <x v="29"/>
    <x v="17"/>
    <n v="0"/>
  </r>
  <r>
    <n v="409"/>
    <d v="2005-08-14T00:00:00"/>
    <s v="Sunday"/>
    <x v="2"/>
    <n v="6.2"/>
    <n v="1"/>
    <n v="27"/>
    <n v="27"/>
    <d v="1899-12-30T01:27:27"/>
    <d v="1899-12-30T00:14:06"/>
    <s v="R200403"/>
    <s v="Park City Triathlon"/>
    <n v="4.2538593481989748"/>
    <n v="0"/>
    <m/>
    <m/>
    <d v="1899-12-30T06:09:33"/>
    <d v="1899-12-30T03:04:46"/>
    <d v="1899-12-30T06:09:33"/>
    <d v="1899-12-30T07:01:57"/>
    <d v="1899-12-30T03:04:46"/>
    <d v="1899-12-30T03:30:58"/>
    <n v="2687"/>
    <x v="4"/>
    <x v="4"/>
    <x v="29"/>
    <x v="17"/>
    <n v="0"/>
  </r>
  <r>
    <n v="410"/>
    <d v="2005-08-16T00:00:00"/>
    <s v="Tuesday"/>
    <x v="2"/>
    <n v="2.1"/>
    <n v="0"/>
    <n v="20"/>
    <n v="39"/>
    <d v="1899-12-30T00:20:39"/>
    <d v="1899-12-30T00:09:50"/>
    <s v="R200501"/>
    <s v="Run to Park with Loop"/>
    <n v="6.1016949152542423"/>
    <n v="0"/>
    <m/>
    <m/>
    <d v="1899-12-30T04:17:38"/>
    <d v="1899-12-30T02:08:49"/>
    <d v="1899-12-30T04:17:38"/>
    <d v="1899-12-30T05:10:02"/>
    <d v="1899-12-30T02:08:49"/>
    <d v="1899-12-30T02:35:01"/>
    <n v="1287"/>
    <x v="4"/>
    <x v="4"/>
    <x v="29"/>
    <x v="17"/>
    <n v="1"/>
  </r>
  <r>
    <n v="411"/>
    <d v="2005-08-18T00:00:00"/>
    <s v="Thursday"/>
    <x v="2"/>
    <n v="2"/>
    <n v="0"/>
    <n v="18"/>
    <n v="39"/>
    <d v="1899-12-30T00:18:39"/>
    <d v="1899-12-30T00:09:19"/>
    <s v="R200501"/>
    <s v="Park &amp; Back"/>
    <n v="6.4343163538874055"/>
    <n v="0"/>
    <m/>
    <m/>
    <d v="1899-12-30T04:04:19"/>
    <d v="1899-12-30T02:02:09"/>
    <d v="1899-12-30T04:04:19"/>
    <d v="1899-12-30T04:56:43"/>
    <d v="1899-12-30T02:02:09"/>
    <d v="1899-12-30T02:28:21"/>
    <n v="949"/>
    <x v="4"/>
    <x v="4"/>
    <x v="29"/>
    <x v="17"/>
    <n v="1"/>
  </r>
  <r>
    <n v="412"/>
    <d v="2005-08-20T00:00:00"/>
    <s v="Saturday"/>
    <x v="1"/>
    <n v="4.2"/>
    <n v="0"/>
    <n v="18"/>
    <n v="30"/>
    <d v="1899-12-30T00:18:30"/>
    <d v="1899-12-30T00:04:24"/>
    <s v="B       "/>
    <s v="N/A"/>
    <n v="13.621621621621632"/>
    <n v="0"/>
    <m/>
    <m/>
    <d v="1899-12-30T08:13:20"/>
    <d v="1899-12-30T04:06:40"/>
    <d v="1899-12-30T01:55:24"/>
    <d v="1899-12-30T02:47:48"/>
    <d v="1899-12-30T00:57:42"/>
    <d v="1899-12-30T01:23:54"/>
    <n v="567"/>
    <x v="4"/>
    <x v="4"/>
    <x v="29"/>
    <x v="17"/>
    <n v="1"/>
  </r>
  <r>
    <n v="413"/>
    <d v="2005-08-21T00:00:00"/>
    <s v="Sunday"/>
    <x v="0"/>
    <n v="1.2"/>
    <n v="0"/>
    <n v="43"/>
    <n v="25"/>
    <d v="1899-12-30T00:43:25"/>
    <d v="1899-12-30T00:36:11"/>
    <s v="T       "/>
    <s v="Timberman 1/2 Ironman"/>
    <n v="1.6583493282149724"/>
    <n v="0"/>
    <m/>
    <m/>
    <d v="1899-12-30T01:26:50"/>
    <d v="1899-12-30T00:43:25"/>
    <d v="1899-12-30T15:47:56"/>
    <d v="1899-12-30T16:40:20"/>
    <d v="1899-12-30T07:53:58"/>
    <d v="1899-12-30T08:20:10"/>
    <n v="2952"/>
    <x v="4"/>
    <x v="4"/>
    <x v="29"/>
    <x v="18"/>
    <n v="0"/>
  </r>
  <r>
    <n v="414"/>
    <d v="2005-08-21T00:00:00"/>
    <s v="Sunday"/>
    <x v="1"/>
    <n v="56"/>
    <n v="3"/>
    <n v="28"/>
    <n v="25"/>
    <d v="1899-12-30T03:28:25"/>
    <d v="1899-12-30T00:03:43"/>
    <s v="B       "/>
    <s v="Timberman 1/2 Ironman"/>
    <n v="16.121551379448235"/>
    <n v="0"/>
    <m/>
    <m/>
    <d v="1899-12-30T06:56:50"/>
    <d v="1899-12-30T03:28:25"/>
    <d v="1899-12-30T01:37:31"/>
    <d v="1899-12-30T02:29:55"/>
    <d v="1899-12-30T00:48:45"/>
    <d v="1899-12-30T01:14:57"/>
    <n v="333"/>
    <x v="4"/>
    <x v="4"/>
    <x v="29"/>
    <x v="18"/>
    <n v="0"/>
  </r>
  <r>
    <n v="415"/>
    <d v="2005-08-25T00:00:00"/>
    <s v="Thursday"/>
    <x v="2"/>
    <n v="2.1"/>
    <n v="0"/>
    <n v="19"/>
    <n v="6"/>
    <d v="1899-12-30T00:19:06"/>
    <d v="1899-12-30T00:09:06"/>
    <s v="R200501"/>
    <s v="Run to Park with Loop"/>
    <n v="6.5968586387434609"/>
    <n v="0"/>
    <m/>
    <m/>
    <d v="1899-12-30T03:58:18"/>
    <d v="1899-12-30T01:59:09"/>
    <d v="1899-12-30T03:58:18"/>
    <d v="1899-12-30T04:50:42"/>
    <d v="1899-12-30T01:59:09"/>
    <d v="1899-12-30T02:25:21"/>
    <n v="852"/>
    <x v="4"/>
    <x v="4"/>
    <x v="29"/>
    <x v="18"/>
    <n v="3"/>
  </r>
  <r>
    <n v="416"/>
    <d v="2005-08-26T00:00:00"/>
    <s v="Friday"/>
    <x v="2"/>
    <n v="3.1"/>
    <n v="0"/>
    <n v="32"/>
    <n v="21"/>
    <d v="1899-12-30T00:32:21"/>
    <d v="1899-12-30T00:10:26"/>
    <s v="R200501"/>
    <s v="Cannon Plus"/>
    <n v="5.7496136012364802"/>
    <n v="0"/>
    <m/>
    <m/>
    <d v="1899-12-30T04:33:25"/>
    <d v="1899-12-30T02:16:42"/>
    <d v="1899-12-30T04:33:25"/>
    <d v="1899-12-30T05:25:49"/>
    <d v="1899-12-30T02:16:42"/>
    <d v="1899-12-30T02:42:54"/>
    <n v="1759"/>
    <x v="4"/>
    <x v="4"/>
    <x v="29"/>
    <x v="18"/>
    <n v="0"/>
  </r>
  <r>
    <n v="417"/>
    <d v="2005-08-29T00:00:00"/>
    <s v="Monday"/>
    <x v="2"/>
    <n v="2.75"/>
    <n v="0"/>
    <n v="27"/>
    <n v="40"/>
    <d v="1899-12-30T00:27:40"/>
    <d v="1899-12-30T00:10:04"/>
    <s v="R200501"/>
    <s v="Reverse Work Loop - Minus Cannon"/>
    <n v="5.9638554216867519"/>
    <n v="0"/>
    <m/>
    <m/>
    <d v="1899-12-30T04:23:35"/>
    <d v="1899-12-30T02:11:48"/>
    <d v="1899-12-30T04:23:35"/>
    <d v="1899-12-30T05:15:59"/>
    <d v="1899-12-30T02:11:48"/>
    <d v="1899-12-30T02:38:00"/>
    <n v="1487"/>
    <x v="4"/>
    <x v="4"/>
    <x v="29"/>
    <x v="19"/>
    <n v="2"/>
  </r>
  <r>
    <n v="418"/>
    <d v="2005-08-30T00:00:00"/>
    <s v="Tuesday"/>
    <x v="2"/>
    <n v="3"/>
    <n v="0"/>
    <n v="33"/>
    <n v="52"/>
    <d v="1899-12-30T00:33:52"/>
    <d v="1899-12-30T00:11:17"/>
    <s v="R200501"/>
    <s v="Cannon"/>
    <n v="5.3149606299212637"/>
    <n v="0"/>
    <m/>
    <m/>
    <d v="1899-12-30T04:55:46"/>
    <d v="1899-12-30T02:27:53"/>
    <d v="1899-12-30T04:55:46"/>
    <d v="1899-12-30T05:48:10"/>
    <d v="1899-12-30T02:27:53"/>
    <d v="1899-12-30T02:54:05"/>
    <n v="2223"/>
    <x v="4"/>
    <x v="4"/>
    <x v="29"/>
    <x v="19"/>
    <n v="0"/>
  </r>
  <r>
    <n v="419"/>
    <d v="2005-08-31T00:00:00"/>
    <s v="Wednesday"/>
    <x v="2"/>
    <n v="3"/>
    <n v="0"/>
    <n v="36"/>
    <n v="35"/>
    <d v="1899-12-30T00:36:35"/>
    <d v="1899-12-30T00:12:12"/>
    <s v="R200501"/>
    <s v="Cannon"/>
    <n v="4.9202733485193662"/>
    <n v="0"/>
    <m/>
    <m/>
    <d v="1899-12-30T05:19:30"/>
    <d v="1899-12-30T02:39:45"/>
    <d v="1899-12-30T05:19:30"/>
    <d v="1899-12-30T06:11:54"/>
    <d v="1899-12-30T02:39:45"/>
    <d v="1899-12-30T03:05:57"/>
    <n v="2510"/>
    <x v="4"/>
    <x v="4"/>
    <x v="29"/>
    <x v="19"/>
    <n v="0"/>
  </r>
  <r>
    <n v="420"/>
    <d v="2005-09-01T00:00:00"/>
    <s v="Thursday"/>
    <x v="0"/>
    <n v="0.25"/>
    <n v="0"/>
    <n v="9"/>
    <n v="7"/>
    <d v="1899-12-30T00:09:07"/>
    <d v="1899-12-30T00:36:28"/>
    <s v="L       "/>
    <s v="Dock2Dock"/>
    <n v="1.6453382084095074"/>
    <n v="0"/>
    <m/>
    <m/>
    <d v="1899-12-30T01:27:31"/>
    <d v="1899-12-30T00:43:46"/>
    <d v="1899-12-30T15:55:26"/>
    <d v="1899-12-30T16:47:50"/>
    <d v="1899-12-30T07:57:43"/>
    <d v="1899-12-30T08:23:55"/>
    <n v="2962"/>
    <x v="4"/>
    <x v="5"/>
    <x v="30"/>
    <x v="19"/>
    <n v="0"/>
  </r>
  <r>
    <n v="421"/>
    <d v="2005-09-02T00:00:00"/>
    <s v="Friday"/>
    <x v="2"/>
    <n v="3"/>
    <n v="0"/>
    <n v="30"/>
    <n v="45"/>
    <d v="1899-12-30T00:30:45"/>
    <d v="1899-12-30T00:10:15"/>
    <s v="R200501"/>
    <s v="Cannon"/>
    <n v="5.8536585365853711"/>
    <n v="0"/>
    <m/>
    <m/>
    <d v="1899-12-30T04:28:33"/>
    <d v="1899-12-30T02:14:16"/>
    <d v="1899-12-30T04:28:33"/>
    <d v="1899-12-30T05:20:57"/>
    <d v="1899-12-30T02:14:16"/>
    <d v="1899-12-30T02:40:29"/>
    <n v="1619"/>
    <x v="4"/>
    <x v="5"/>
    <x v="30"/>
    <x v="19"/>
    <n v="0"/>
  </r>
  <r>
    <n v="422"/>
    <d v="2005-09-03T00:00:00"/>
    <s v="Saturday"/>
    <x v="1"/>
    <n v="15"/>
    <n v="1"/>
    <n v="15"/>
    <n v="1"/>
    <d v="1899-12-30T01:15:01"/>
    <d v="1899-12-30T00:05:00"/>
    <s v="B       "/>
    <s v="Tour of Middlebury "/>
    <n v="11.997333925794276"/>
    <n v="0"/>
    <m/>
    <m/>
    <d v="1899-12-30T09:20:07"/>
    <d v="1899-12-30T04:40:04"/>
    <d v="1899-12-30T02:11:02"/>
    <d v="1899-12-30T03:03:26"/>
    <d v="1899-12-30T01:05:31"/>
    <d v="1899-12-30T01:31:43"/>
    <n v="667"/>
    <x v="4"/>
    <x v="5"/>
    <x v="30"/>
    <x v="19"/>
    <n v="0"/>
  </r>
  <r>
    <n v="423"/>
    <d v="2005-09-07T00:00:00"/>
    <s v="Wednesday"/>
    <x v="2"/>
    <n v="2.9"/>
    <n v="0"/>
    <n v="30"/>
    <n v="33"/>
    <d v="1899-12-30T00:30:33"/>
    <d v="1899-12-30T00:10:32"/>
    <s v="R200501"/>
    <s v="Cannon"/>
    <n v="5.6955810147299557"/>
    <n v="0"/>
    <m/>
    <m/>
    <d v="1899-12-30T04:36:00"/>
    <d v="1899-12-30T02:18:00"/>
    <d v="1899-12-30T04:36:00"/>
    <d v="1899-12-30T05:28:24"/>
    <d v="1899-12-30T02:18:00"/>
    <d v="1899-12-30T02:44:12"/>
    <n v="1834"/>
    <x v="4"/>
    <x v="5"/>
    <x v="30"/>
    <x v="20"/>
    <n v="3"/>
  </r>
  <r>
    <n v="424"/>
    <d v="2005-09-08T00:00:00"/>
    <s v="Thursday"/>
    <x v="2"/>
    <n v="1.02"/>
    <n v="0"/>
    <n v="10"/>
    <n v="1"/>
    <d v="1899-12-30T00:10:01"/>
    <d v="1899-12-30T00:09:49"/>
    <s v="R200501"/>
    <s v="Treadmill"/>
    <n v="6.1098169717138155"/>
    <n v="0"/>
    <m/>
    <m/>
    <d v="1899-12-30T04:17:17"/>
    <d v="1899-12-30T02:08:39"/>
    <d v="1899-12-30T04:17:17"/>
    <d v="1899-12-30T05:09:41"/>
    <d v="1899-12-30T02:08:39"/>
    <d v="1899-12-30T02:34:51"/>
    <n v="1276"/>
    <x v="4"/>
    <x v="5"/>
    <x v="30"/>
    <x v="20"/>
    <n v="0"/>
  </r>
  <r>
    <n v="425"/>
    <d v="2005-09-10T00:00:00"/>
    <s v="Saturday"/>
    <x v="2"/>
    <n v="3.1"/>
    <n v="0"/>
    <n v="27"/>
    <n v="43"/>
    <d v="1899-12-30T00:27:43"/>
    <d v="1899-12-30T00:08:56"/>
    <s v="R200403"/>
    <s v="Young Life 5k"/>
    <n v="6.7107636800962176"/>
    <n v="0"/>
    <m/>
    <m/>
    <d v="1899-12-30T03:54:15"/>
    <d v="1899-12-30T01:57:08"/>
    <d v="1899-12-30T03:54:15"/>
    <d v="1899-12-30T04:46:39"/>
    <d v="1899-12-30T01:57:08"/>
    <d v="1899-12-30T02:23:20"/>
    <n v="815"/>
    <x v="4"/>
    <x v="5"/>
    <x v="30"/>
    <x v="20"/>
    <n v="1"/>
  </r>
  <r>
    <n v="426"/>
    <d v="2005-09-12T00:00:00"/>
    <s v="Monday"/>
    <x v="2"/>
    <n v="3"/>
    <n v="0"/>
    <n v="30"/>
    <n v="45"/>
    <d v="1899-12-30T00:30:45"/>
    <d v="1899-12-30T00:10:15"/>
    <s v="R200401"/>
    <s v="Cannon"/>
    <n v="5.8536585365853711"/>
    <n v="0"/>
    <m/>
    <m/>
    <d v="1899-12-30T04:28:33"/>
    <d v="1899-12-30T02:14:16"/>
    <d v="1899-12-30T04:28:33"/>
    <d v="1899-12-30T05:20:57"/>
    <d v="1899-12-30T02:14:16"/>
    <d v="1899-12-30T02:40:29"/>
    <n v="1619"/>
    <x v="4"/>
    <x v="5"/>
    <x v="30"/>
    <x v="41"/>
    <n v="1"/>
  </r>
  <r>
    <n v="427"/>
    <d v="2005-09-14T00:00:00"/>
    <s v="Wednesday"/>
    <x v="2"/>
    <n v="2.8"/>
    <n v="0"/>
    <n v="28"/>
    <n v="4"/>
    <d v="1899-12-30T00:28:04"/>
    <d v="1899-12-30T00:10:01"/>
    <s v="R200403"/>
    <s v="Work Loop - Random"/>
    <n v="5.9857482185273199"/>
    <n v="0"/>
    <m/>
    <m/>
    <d v="1899-12-30T04:22:37"/>
    <d v="1899-12-30T02:11:19"/>
    <d v="1899-12-30T04:22:37"/>
    <d v="1899-12-30T05:15:01"/>
    <d v="1899-12-30T02:11:19"/>
    <d v="1899-12-30T02:37:31"/>
    <n v="1460"/>
    <x v="4"/>
    <x v="5"/>
    <x v="30"/>
    <x v="41"/>
    <n v="1"/>
  </r>
  <r>
    <n v="428"/>
    <d v="2005-09-15T00:00:00"/>
    <s v="Thursday"/>
    <x v="2"/>
    <n v="2"/>
    <n v="0"/>
    <n v="19"/>
    <n v="31"/>
    <d v="1899-12-30T00:19:31"/>
    <d v="1899-12-30T00:09:45"/>
    <s v="R200501"/>
    <s v="Sandy Beach to Big House"/>
    <n v="6.1485909479077758"/>
    <n v="0"/>
    <m/>
    <m/>
    <d v="1899-12-30T04:15:40"/>
    <d v="1899-12-30T02:07:50"/>
    <d v="1899-12-30T04:15:40"/>
    <d v="1899-12-30T05:08:04"/>
    <d v="1899-12-30T02:07:50"/>
    <d v="1899-12-30T02:34:02"/>
    <n v="1231"/>
    <x v="4"/>
    <x v="5"/>
    <x v="30"/>
    <x v="41"/>
    <n v="0"/>
  </r>
  <r>
    <n v="429"/>
    <d v="2005-09-16T00:00:00"/>
    <s v="Friday"/>
    <x v="2"/>
    <n v="4"/>
    <n v="0"/>
    <n v="40"/>
    <n v="31"/>
    <d v="1899-12-30T00:40:31"/>
    <d v="1899-12-30T00:10:08"/>
    <s v="R200403"/>
    <s v="4 Mile-Work"/>
    <n v="5.9234882764294579"/>
    <n v="0"/>
    <m/>
    <m/>
    <d v="1899-12-30T04:25:23"/>
    <d v="1899-12-30T02:12:42"/>
    <d v="1899-12-30T04:25:23"/>
    <d v="1899-12-30T05:17:47"/>
    <d v="1899-12-30T02:12:42"/>
    <d v="1899-12-30T02:38:54"/>
    <n v="1525"/>
    <x v="4"/>
    <x v="5"/>
    <x v="30"/>
    <x v="41"/>
    <n v="0"/>
  </r>
  <r>
    <n v="430"/>
    <d v="2005-09-18T00:00:00"/>
    <s v="Sunday"/>
    <x v="1"/>
    <n v="10.5"/>
    <n v="0"/>
    <n v="38"/>
    <n v="17"/>
    <d v="1899-12-30T00:38:17"/>
    <d v="1899-12-30T00:03:39"/>
    <s v="B       "/>
    <s v="Griskus Sprint"/>
    <n v="16.456247279059657"/>
    <n v="0"/>
    <m/>
    <m/>
    <d v="1899-12-30T06:48:21"/>
    <d v="1899-12-30T03:24:11"/>
    <d v="1899-12-30T01:35:32"/>
    <d v="1899-12-30T02:27:56"/>
    <d v="1899-12-30T00:47:46"/>
    <d v="1899-12-30T01:13:58"/>
    <n v="313"/>
    <x v="4"/>
    <x v="5"/>
    <x v="30"/>
    <x v="42"/>
    <n v="1"/>
  </r>
  <r>
    <n v="431"/>
    <d v="2005-09-20T00:00:00"/>
    <s v="Tuesday"/>
    <x v="2"/>
    <n v="2.9"/>
    <n v="0"/>
    <n v="29"/>
    <n v="18"/>
    <d v="1899-12-30T00:29:18"/>
    <d v="1899-12-30T00:10:06"/>
    <s v="R200501"/>
    <s v="Cannon"/>
    <n v="5.9385665529010288"/>
    <n v="0"/>
    <m/>
    <m/>
    <d v="1899-12-30T04:24:43"/>
    <d v="1899-12-30T02:12:21"/>
    <d v="1899-12-30T04:24:43"/>
    <d v="1899-12-30T05:17:07"/>
    <d v="1899-12-30T02:12:21"/>
    <d v="1899-12-30T02:38:33"/>
    <n v="1513"/>
    <x v="4"/>
    <x v="5"/>
    <x v="30"/>
    <x v="42"/>
    <n v="1"/>
  </r>
  <r>
    <n v="432"/>
    <d v="2005-09-21T00:00:00"/>
    <s v="Wednesday"/>
    <x v="2"/>
    <n v="2.9"/>
    <n v="0"/>
    <n v="29"/>
    <n v="22"/>
    <d v="1899-12-30T00:29:22"/>
    <d v="1899-12-30T00:10:08"/>
    <s v="R200501"/>
    <s v="Cannon"/>
    <n v="5.9250851305334882"/>
    <n v="0"/>
    <m/>
    <m/>
    <d v="1899-12-30T04:25:19"/>
    <d v="1899-12-30T02:12:39"/>
    <d v="1899-12-30T04:25:19"/>
    <d v="1899-12-30T05:17:43"/>
    <d v="1899-12-30T02:12:39"/>
    <d v="1899-12-30T02:38:51"/>
    <n v="1523"/>
    <x v="4"/>
    <x v="5"/>
    <x v="30"/>
    <x v="42"/>
    <n v="0"/>
  </r>
  <r>
    <n v="433"/>
    <d v="2005-09-22T00:00:00"/>
    <s v="Thursday"/>
    <x v="2"/>
    <n v="3.42"/>
    <n v="0"/>
    <n v="34"/>
    <n v="43"/>
    <d v="1899-12-30T00:34:43"/>
    <d v="1899-12-30T00:10:09"/>
    <s v="R200501"/>
    <s v="PT Barnum Loop"/>
    <n v="5.9107057129140701"/>
    <n v="0"/>
    <m/>
    <m/>
    <d v="1899-12-30T04:25:57"/>
    <d v="1899-12-30T02:12:59"/>
    <d v="1899-12-30T04:25:57"/>
    <d v="1899-12-30T05:18:22"/>
    <d v="1899-12-30T02:12:59"/>
    <d v="1899-12-30T02:39:11"/>
    <n v="1535"/>
    <x v="4"/>
    <x v="5"/>
    <x v="30"/>
    <x v="42"/>
    <n v="0"/>
  </r>
  <r>
    <n v="434"/>
    <d v="2005-09-23T00:00:00"/>
    <s v="Friday"/>
    <x v="2"/>
    <n v="3"/>
    <n v="0"/>
    <n v="35"/>
    <n v="21"/>
    <d v="1899-12-30T00:35:21"/>
    <d v="1899-12-30T00:11:47"/>
    <s v="R200501"/>
    <s v="Random Work Loop"/>
    <n v="5.0919377652050954"/>
    <n v="0"/>
    <m/>
    <m/>
    <d v="1899-12-30T05:08:43"/>
    <d v="1899-12-30T02:34:22"/>
    <d v="1899-12-30T05:08:43"/>
    <d v="1899-12-30T06:01:07"/>
    <d v="1899-12-30T02:34:22"/>
    <d v="1899-12-30T03:00:34"/>
    <n v="2405"/>
    <x v="4"/>
    <x v="5"/>
    <x v="30"/>
    <x v="42"/>
    <n v="0"/>
  </r>
  <r>
    <n v="435"/>
    <d v="2005-09-26T00:00:00"/>
    <s v="Monday"/>
    <x v="2"/>
    <n v="2.9"/>
    <n v="0"/>
    <n v="30"/>
    <n v="12"/>
    <d v="1899-12-30T00:30:12"/>
    <d v="1899-12-30T00:10:25"/>
    <s v="R200501"/>
    <s v="Cannon"/>
    <n v="5.761589403973514"/>
    <n v="157"/>
    <m/>
    <m/>
    <d v="1899-12-30T04:32:50"/>
    <d v="1899-12-30T02:16:25"/>
    <d v="1899-12-30T04:32:50"/>
    <d v="1899-12-30T05:25:15"/>
    <d v="1899-12-30T02:16:25"/>
    <d v="1899-12-30T02:42:37"/>
    <n v="1745"/>
    <x v="4"/>
    <x v="5"/>
    <x v="30"/>
    <x v="21"/>
    <n v="2"/>
  </r>
  <r>
    <n v="436"/>
    <d v="2005-09-29T00:00:00"/>
    <s v="Thursday"/>
    <x v="1"/>
    <n v="2.5"/>
    <n v="0"/>
    <n v="8"/>
    <n v="30"/>
    <d v="1899-12-30T00:08:30"/>
    <d v="1899-12-30T00:03:24"/>
    <s v="B       "/>
    <s v="Sandy Beach - Tranquility - Big House"/>
    <n v="17.647058823529424"/>
    <n v="0"/>
    <m/>
    <m/>
    <d v="1899-12-30T06:20:48"/>
    <d v="1899-12-30T03:10:24"/>
    <d v="1899-12-30T01:29:05"/>
    <d v="1899-12-30T02:21:29"/>
    <d v="1899-12-30T00:44:32"/>
    <d v="1899-12-30T01:10:44"/>
    <n v="243"/>
    <x v="4"/>
    <x v="5"/>
    <x v="30"/>
    <x v="21"/>
    <n v="2"/>
  </r>
  <r>
    <n v="437"/>
    <d v="2005-09-29T00:00:00"/>
    <s v="Thursday"/>
    <x v="2"/>
    <n v="1.6"/>
    <n v="0"/>
    <n v="15"/>
    <n v="30"/>
    <d v="1899-12-30T00:15:30"/>
    <d v="1899-12-30T00:09:41"/>
    <s v="R200501"/>
    <s v="Short Park &amp; Back"/>
    <n v="6.1935483870967785"/>
    <n v="162"/>
    <m/>
    <m/>
    <d v="1899-12-30T04:13:49"/>
    <d v="1899-12-30T02:06:54"/>
    <d v="1899-12-30T04:13:49"/>
    <d v="1899-12-30T05:06:13"/>
    <d v="1899-12-30T02:06:54"/>
    <d v="1899-12-30T02:33:06"/>
    <n v="1172"/>
    <x v="4"/>
    <x v="5"/>
    <x v="30"/>
    <x v="21"/>
    <n v="0"/>
  </r>
  <r>
    <n v="438"/>
    <d v="2005-10-01T00:00:00"/>
    <s v="Saturday"/>
    <x v="0"/>
    <n v="1"/>
    <n v="0"/>
    <n v="31"/>
    <n v="30"/>
    <d v="1899-12-30T00:31:30"/>
    <d v="1899-12-30T00:31:30"/>
    <s v="O       "/>
    <s v="IPTMan - Darien Olypmic Tri"/>
    <n v="1.904761904761906"/>
    <n v="0"/>
    <m/>
    <m/>
    <d v="1899-12-30T01:15:36"/>
    <d v="1899-12-30T00:37:48"/>
    <d v="1899-12-30T13:45:18"/>
    <d v="1899-12-30T14:37:42"/>
    <d v="1899-12-30T06:52:39"/>
    <d v="1899-12-30T07:18:51"/>
    <n v="2819"/>
    <x v="4"/>
    <x v="6"/>
    <x v="31"/>
    <x v="21"/>
    <n v="1"/>
  </r>
  <r>
    <n v="439"/>
    <d v="2005-10-01T00:00:00"/>
    <s v="Saturday"/>
    <x v="1"/>
    <n v="25"/>
    <n v="1"/>
    <n v="38"/>
    <n v="32"/>
    <d v="1899-12-30T01:38:32"/>
    <d v="1899-12-30T00:03:56"/>
    <s v="B       "/>
    <s v="IPTMan - Darien Olypmic Tri"/>
    <n v="15.223274695534515"/>
    <n v="0"/>
    <m/>
    <m/>
    <d v="1899-12-30T07:21:26"/>
    <d v="1899-12-30T03:40:43"/>
    <d v="1899-12-30T01:43:16"/>
    <d v="1899-12-30T02:35:40"/>
    <d v="1899-12-30T00:51:38"/>
    <d v="1899-12-30T01:17:50"/>
    <n v="416"/>
    <x v="4"/>
    <x v="6"/>
    <x v="31"/>
    <x v="21"/>
    <n v="0"/>
  </r>
  <r>
    <n v="440"/>
    <d v="2005-10-01T00:00:00"/>
    <s v="Saturday"/>
    <x v="2"/>
    <n v="6.2"/>
    <n v="1"/>
    <n v="11"/>
    <n v="20"/>
    <d v="1899-12-30T01:11:20"/>
    <d v="1899-12-30T00:11:30"/>
    <s v="R200403"/>
    <s v="IPTMan - Darien Olypmic Tri"/>
    <n v="5.2149532710280413"/>
    <n v="0"/>
    <m/>
    <m/>
    <d v="1899-12-30T05:01:26"/>
    <d v="1899-12-30T02:30:43"/>
    <d v="1899-12-30T05:01:26"/>
    <d v="1899-12-30T05:53:50"/>
    <d v="1899-12-30T02:30:43"/>
    <d v="1899-12-30T02:56:55"/>
    <n v="2315"/>
    <x v="4"/>
    <x v="6"/>
    <x v="31"/>
    <x v="21"/>
    <n v="0"/>
  </r>
  <r>
    <n v="441"/>
    <d v="2005-10-03T00:00:00"/>
    <s v="Monday"/>
    <x v="2"/>
    <n v="2.6"/>
    <n v="0"/>
    <n v="32"/>
    <n v="40"/>
    <d v="1899-12-30T00:32:40"/>
    <d v="1899-12-30T00:12:34"/>
    <s v="R200501"/>
    <s v="Random Work Loop"/>
    <n v="4.7755102040816366"/>
    <n v="0"/>
    <m/>
    <m/>
    <d v="1899-12-30T05:29:11"/>
    <d v="1899-12-30T02:44:35"/>
    <d v="1899-12-30T05:29:11"/>
    <d v="1899-12-30T06:21:35"/>
    <d v="1899-12-30T02:44:35"/>
    <d v="1899-12-30T03:10:47"/>
    <n v="2564"/>
    <x v="4"/>
    <x v="6"/>
    <x v="31"/>
    <x v="43"/>
    <n v="1"/>
  </r>
  <r>
    <n v="442"/>
    <d v="2005-10-06T00:00:00"/>
    <s v="Thursday"/>
    <x v="2"/>
    <n v="2"/>
    <n v="0"/>
    <n v="19"/>
    <n v="6"/>
    <d v="1899-12-30T00:19:06"/>
    <d v="1899-12-30T00:09:33"/>
    <s v="R200501"/>
    <s v="Random Work Loop"/>
    <n v="6.2827225130890101"/>
    <n v="157"/>
    <m/>
    <m/>
    <d v="1899-12-30T04:10:13"/>
    <d v="1899-12-30T02:05:06"/>
    <d v="1899-12-30T04:10:13"/>
    <d v="1899-12-30T05:02:37"/>
    <d v="1899-12-30T02:05:06"/>
    <d v="1899-12-30T02:31:18"/>
    <n v="1082"/>
    <x v="4"/>
    <x v="6"/>
    <x v="31"/>
    <x v="43"/>
    <n v="2"/>
  </r>
  <r>
    <n v="443"/>
    <d v="2005-10-07T00:00:00"/>
    <s v="Friday"/>
    <x v="2"/>
    <n v="2.7"/>
    <n v="0"/>
    <n v="25"/>
    <n v="36"/>
    <d v="1899-12-30T00:25:36"/>
    <d v="1899-12-30T00:09:29"/>
    <s v="R200401"/>
    <s v="Anchor"/>
    <n v="6.3281250000000053"/>
    <n v="155"/>
    <m/>
    <m/>
    <d v="1899-12-30T04:08:25"/>
    <d v="1899-12-30T02:04:12"/>
    <d v="1899-12-30T04:08:25"/>
    <d v="1899-12-30T05:00:49"/>
    <d v="1899-12-30T02:04:12"/>
    <d v="1899-12-30T02:30:24"/>
    <n v="1026"/>
    <x v="4"/>
    <x v="6"/>
    <x v="31"/>
    <x v="43"/>
    <n v="0"/>
  </r>
  <r>
    <n v="444"/>
    <d v="2005-10-10T00:00:00"/>
    <s v="Monday"/>
    <x v="2"/>
    <n v="3.42"/>
    <n v="0"/>
    <n v="36"/>
    <n v="36"/>
    <d v="1899-12-30T00:36:36"/>
    <d v="1899-12-30T00:10:42"/>
    <s v="R200401"/>
    <s v="PT Barnum Loop"/>
    <n v="5.6065573770491843"/>
    <n v="0"/>
    <m/>
    <m/>
    <d v="1899-12-30T04:40:23"/>
    <d v="1899-12-30T02:20:12"/>
    <d v="1899-12-30T04:40:23"/>
    <d v="1899-12-30T05:32:47"/>
    <d v="1899-12-30T02:20:12"/>
    <d v="1899-12-30T02:46:24"/>
    <n v="1916"/>
    <x v="4"/>
    <x v="6"/>
    <x v="31"/>
    <x v="22"/>
    <n v="2"/>
  </r>
  <r>
    <n v="445"/>
    <d v="2005-10-13T00:00:00"/>
    <s v="Thursday"/>
    <x v="2"/>
    <n v="1.25"/>
    <n v="0"/>
    <n v="15"/>
    <n v="0"/>
    <d v="1899-12-30T00:15:00"/>
    <d v="1899-12-30T00:12:00"/>
    <s v="R200401"/>
    <s v="Eliptical"/>
    <n v="5.0000000000000036"/>
    <n v="0"/>
    <m/>
    <m/>
    <d v="1899-12-30T05:14:24"/>
    <d v="1899-12-30T02:37:12"/>
    <d v="1899-12-30T05:14:24"/>
    <d v="1899-12-30T06:06:48"/>
    <d v="1899-12-30T02:37:12"/>
    <d v="1899-12-30T03:03:24"/>
    <n v="2461"/>
    <x v="4"/>
    <x v="6"/>
    <x v="31"/>
    <x v="22"/>
    <n v="2"/>
  </r>
  <r>
    <n v="446"/>
    <d v="2005-10-14T00:00:00"/>
    <s v="Friday"/>
    <x v="2"/>
    <n v="2.61"/>
    <n v="0"/>
    <n v="30"/>
    <n v="0"/>
    <d v="1899-12-30T00:30:00"/>
    <d v="1899-12-30T00:11:30"/>
    <s v="R200401"/>
    <s v="Eliptical"/>
    <n v="5.2200000000000042"/>
    <n v="0"/>
    <m/>
    <m/>
    <d v="1899-12-30T05:01:09"/>
    <d v="1899-12-30T02:30:34"/>
    <d v="1899-12-30T05:01:09"/>
    <d v="1899-12-30T05:53:33"/>
    <d v="1899-12-30T02:30:34"/>
    <d v="1899-12-30T02:56:46"/>
    <n v="2310"/>
    <x v="4"/>
    <x v="6"/>
    <x v="31"/>
    <x v="22"/>
    <n v="0"/>
  </r>
  <r>
    <n v="447"/>
    <d v="2005-10-17T00:00:00"/>
    <s v="Monday"/>
    <x v="2"/>
    <n v="2.7"/>
    <n v="0"/>
    <n v="30"/>
    <n v="6"/>
    <d v="1899-12-30T00:30:06"/>
    <d v="1899-12-30T00:11:09"/>
    <s v="R200401"/>
    <s v="Anchor"/>
    <n v="5.3820598006644556"/>
    <n v="151"/>
    <m/>
    <m/>
    <d v="1899-12-30T04:52:05"/>
    <d v="1899-12-30T02:26:02"/>
    <d v="1899-12-30T04:52:05"/>
    <d v="1899-12-30T05:44:29"/>
    <d v="1899-12-30T02:26:02"/>
    <d v="1899-12-30T02:52:14"/>
    <n v="2165"/>
    <x v="4"/>
    <x v="6"/>
    <x v="31"/>
    <x v="44"/>
    <n v="2"/>
  </r>
  <r>
    <n v="448"/>
    <d v="2005-10-18T00:00:00"/>
    <s v="Tuesday"/>
    <x v="2"/>
    <n v="2.9"/>
    <n v="0"/>
    <n v="26"/>
    <n v="34"/>
    <d v="1899-12-30T00:26:34"/>
    <d v="1899-12-30T00:09:10"/>
    <s v="R200502"/>
    <s v="Cannon"/>
    <n v="6.5495608531995035"/>
    <n v="167"/>
    <m/>
    <m/>
    <d v="1899-12-30T04:00:01"/>
    <d v="1899-12-30T02:00:00"/>
    <d v="1899-12-30T04:00:01"/>
    <d v="1899-12-30T04:52:25"/>
    <d v="1899-12-30T02:00:00"/>
    <d v="1899-12-30T02:26:12"/>
    <n v="870"/>
    <x v="4"/>
    <x v="6"/>
    <x v="31"/>
    <x v="44"/>
    <n v="0"/>
  </r>
  <r>
    <n v="449"/>
    <d v="2005-10-19T00:00:00"/>
    <s v="Wednesday"/>
    <x v="2"/>
    <n v="3.42"/>
    <n v="0"/>
    <n v="35"/>
    <n v="56"/>
    <d v="1899-12-30T00:35:56"/>
    <d v="1899-12-30T00:10:30"/>
    <s v="R200502"/>
    <s v="PT Barnum Loop"/>
    <n v="5.7105751391465729"/>
    <n v="0"/>
    <m/>
    <m/>
    <d v="1899-12-30T04:35:17"/>
    <d v="1899-12-30T02:17:38"/>
    <d v="1899-12-30T04:35:17"/>
    <d v="1899-12-30T05:27:41"/>
    <d v="1899-12-30T02:17:38"/>
    <d v="1899-12-30T02:43:50"/>
    <n v="1810"/>
    <x v="4"/>
    <x v="6"/>
    <x v="31"/>
    <x v="44"/>
    <n v="0"/>
  </r>
  <r>
    <n v="450"/>
    <d v="2005-10-24T00:00:00"/>
    <s v="Monday"/>
    <x v="2"/>
    <n v="2.9"/>
    <n v="0"/>
    <n v="29"/>
    <n v="35"/>
    <d v="1899-12-30T00:29:35"/>
    <d v="1899-12-30T00:10:12"/>
    <s v="R200502"/>
    <s v="Cannon"/>
    <n v="5.881690140845075"/>
    <n v="0"/>
    <m/>
    <m/>
    <d v="1899-12-30T04:27:16"/>
    <d v="1899-12-30T02:13:38"/>
    <d v="1899-12-30T04:27:16"/>
    <d v="1899-12-30T05:19:40"/>
    <d v="1899-12-30T02:13:38"/>
    <d v="1899-12-30T02:39:50"/>
    <n v="1581"/>
    <x v="4"/>
    <x v="6"/>
    <x v="31"/>
    <x v="45"/>
    <n v="4"/>
  </r>
  <r>
    <n v="451"/>
    <d v="2005-10-27T00:00:00"/>
    <s v="Thursday"/>
    <x v="2"/>
    <n v="2.9"/>
    <n v="0"/>
    <n v="29"/>
    <n v="40"/>
    <d v="1899-12-30T00:29:40"/>
    <d v="1899-12-30T00:10:14"/>
    <s v="R200401"/>
    <s v="Cannon"/>
    <n v="5.8651685393258459"/>
    <n v="0"/>
    <m/>
    <m/>
    <d v="1899-12-30T04:28:01"/>
    <d v="1899-12-30T02:14:01"/>
    <d v="1899-12-30T04:28:01"/>
    <d v="1899-12-30T05:20:25"/>
    <d v="1899-12-30T02:14:01"/>
    <d v="1899-12-30T02:40:13"/>
    <n v="1605"/>
    <x v="4"/>
    <x v="6"/>
    <x v="31"/>
    <x v="45"/>
    <n v="2"/>
  </r>
  <r>
    <n v="452"/>
    <d v="2005-10-31T00:00:00"/>
    <s v="Monday"/>
    <x v="2"/>
    <n v="3"/>
    <n v="0"/>
    <n v="28"/>
    <n v="28"/>
    <d v="1899-12-30T00:28:28"/>
    <d v="1899-12-30T00:09:29"/>
    <s v="R200502"/>
    <s v="Cannon"/>
    <n v="6.323185011709608"/>
    <n v="0"/>
    <m/>
    <m/>
    <d v="1899-12-30T04:08:37"/>
    <d v="1899-12-30T02:04:18"/>
    <d v="1899-12-30T04:08:37"/>
    <d v="1899-12-30T05:01:01"/>
    <d v="1899-12-30T02:04:18"/>
    <d v="1899-12-30T02:30:30"/>
    <n v="1030"/>
    <x v="4"/>
    <x v="6"/>
    <x v="31"/>
    <x v="23"/>
    <n v="3"/>
  </r>
  <r>
    <n v="453"/>
    <d v="2005-11-01T00:00:00"/>
    <s v="Tuesday"/>
    <x v="2"/>
    <n v="2.9"/>
    <n v="0"/>
    <n v="26"/>
    <n v="50"/>
    <d v="1899-12-30T00:26:50"/>
    <d v="1899-12-30T00:09:15"/>
    <s v="R200502"/>
    <s v="Cannon"/>
    <n v="6.4844720496894466"/>
    <n v="0"/>
    <m/>
    <m/>
    <d v="1899-12-30T04:02:26"/>
    <d v="1899-12-30T02:01:13"/>
    <d v="1899-12-30T04:02:26"/>
    <d v="1899-12-30T04:54:50"/>
    <d v="1899-12-30T02:01:13"/>
    <d v="1899-12-30T02:27:25"/>
    <n v="905"/>
    <x v="4"/>
    <x v="7"/>
    <x v="32"/>
    <x v="23"/>
    <n v="0"/>
  </r>
  <r>
    <n v="454"/>
    <d v="2005-11-07T00:00:00"/>
    <s v="Monday"/>
    <x v="2"/>
    <n v="2.9"/>
    <n v="0"/>
    <n v="26"/>
    <n v="55"/>
    <d v="1899-12-30T00:26:55"/>
    <d v="1899-12-30T00:09:17"/>
    <s v="R200502"/>
    <s v="Cannon"/>
    <n v="6.4643962848297258"/>
    <n v="172"/>
    <m/>
    <m/>
    <d v="1899-12-30T04:03:11"/>
    <d v="1899-12-30T02:01:35"/>
    <d v="1899-12-30T04:03:11"/>
    <d v="1899-12-30T04:55:35"/>
    <d v="1899-12-30T02:01:35"/>
    <d v="1899-12-30T02:27:47"/>
    <n v="926"/>
    <x v="4"/>
    <x v="7"/>
    <x v="32"/>
    <x v="24"/>
    <n v="5"/>
  </r>
  <r>
    <n v="455"/>
    <d v="2005-11-08T00:00:00"/>
    <s v="Tuesday"/>
    <x v="2"/>
    <n v="2.25"/>
    <n v="0"/>
    <n v="25"/>
    <n v="0"/>
    <d v="1899-12-30T00:25:00"/>
    <d v="1899-12-30T00:11:07"/>
    <s v="R200502"/>
    <s v="Eliptical"/>
    <n v="5.4000000000000039"/>
    <n v="0"/>
    <m/>
    <m/>
    <d v="1899-12-30T04:51:07"/>
    <d v="1899-12-30T02:25:33"/>
    <d v="1899-12-30T04:51:07"/>
    <d v="1899-12-30T05:43:31"/>
    <d v="1899-12-30T02:25:33"/>
    <d v="1899-12-30T02:51:45"/>
    <n v="2143"/>
    <x v="4"/>
    <x v="7"/>
    <x v="32"/>
    <x v="24"/>
    <n v="0"/>
  </r>
  <r>
    <n v="456"/>
    <d v="2005-11-14T00:00:00"/>
    <s v="Monday"/>
    <x v="2"/>
    <n v="2.9"/>
    <n v="0"/>
    <n v="29"/>
    <n v="45"/>
    <d v="1899-12-30T00:29:45"/>
    <d v="1899-12-30T00:10:16"/>
    <s v="R200502"/>
    <s v="Cannon"/>
    <n v="5.8487394957983234"/>
    <n v="167"/>
    <m/>
    <m/>
    <d v="1899-12-30T04:28:47"/>
    <d v="1899-12-30T02:14:23"/>
    <d v="1899-12-30T04:28:47"/>
    <d v="1899-12-30T05:21:11"/>
    <d v="1899-12-30T02:14:23"/>
    <d v="1899-12-30T02:40:35"/>
    <n v="1629"/>
    <x v="4"/>
    <x v="7"/>
    <x v="32"/>
    <x v="25"/>
    <n v="5"/>
  </r>
  <r>
    <n v="457"/>
    <d v="2005-11-15T00:00:00"/>
    <s v="Tuesday"/>
    <x v="2"/>
    <n v="3"/>
    <n v="0"/>
    <n v="31"/>
    <n v="19"/>
    <d v="1899-12-30T00:31:19"/>
    <d v="1899-12-30T00:10:26"/>
    <s v="R200502"/>
    <s v="Cannon"/>
    <n v="5.7477381585950011"/>
    <n v="0"/>
    <m/>
    <m/>
    <d v="1899-12-30T04:33:30"/>
    <d v="1899-12-30T02:16:45"/>
    <d v="1899-12-30T04:33:30"/>
    <d v="1899-12-30T05:25:54"/>
    <d v="1899-12-30T02:16:45"/>
    <d v="1899-12-30T02:42:57"/>
    <n v="1760"/>
    <x v="4"/>
    <x v="7"/>
    <x v="32"/>
    <x v="25"/>
    <n v="0"/>
  </r>
  <r>
    <n v="458"/>
    <d v="2005-11-16T00:00:00"/>
    <s v="Wednesday"/>
    <x v="2"/>
    <n v="3.1"/>
    <n v="0"/>
    <n v="33"/>
    <n v="8"/>
    <d v="1899-12-30T00:33:08"/>
    <d v="1899-12-30T00:10:41"/>
    <s v="R200502"/>
    <s v="Cannon"/>
    <n v="5.6136820925553366"/>
    <n v="164"/>
    <m/>
    <s v="http://tinyurl.com/bzuhd,"/>
    <d v="1899-12-30T04:40:02"/>
    <d v="1899-12-30T02:20:01"/>
    <d v="1899-12-30T04:40:02"/>
    <d v="1899-12-30T05:32:26"/>
    <d v="1899-12-30T02:20:01"/>
    <d v="1899-12-30T02:46:13"/>
    <n v="1907"/>
    <x v="4"/>
    <x v="7"/>
    <x v="32"/>
    <x v="25"/>
    <n v="0"/>
  </r>
  <r>
    <n v="459"/>
    <d v="2005-11-20T00:00:00"/>
    <s v="Sunday"/>
    <x v="2"/>
    <n v="1.4"/>
    <n v="0"/>
    <n v="14"/>
    <n v="36"/>
    <d v="1899-12-30T00:14:36"/>
    <d v="1899-12-30T00:10:26"/>
    <s v="R200501"/>
    <s v="Run with the boys"/>
    <n v="5.7534246575342509"/>
    <n v="0"/>
    <m/>
    <m/>
    <d v="1899-12-30T04:33:14"/>
    <d v="1899-12-30T02:16:37"/>
    <d v="1899-12-30T04:33:14"/>
    <d v="1899-12-30T05:25:38"/>
    <d v="1899-12-30T02:16:37"/>
    <d v="1899-12-30T02:42:49"/>
    <n v="1755"/>
    <x v="4"/>
    <x v="7"/>
    <x v="32"/>
    <x v="26"/>
    <n v="3"/>
  </r>
  <r>
    <n v="460"/>
    <d v="2005-11-21T00:00:00"/>
    <s v="Monday"/>
    <x v="2"/>
    <n v="3.42"/>
    <n v="0"/>
    <n v="37"/>
    <n v="0"/>
    <d v="1899-12-30T00:37:00"/>
    <d v="1899-12-30T00:10:49"/>
    <s v="R200502"/>
    <s v="PT Barnum Loop"/>
    <n v="5.5459459459459497"/>
    <n v="0"/>
    <m/>
    <m/>
    <d v="1899-12-30T04:43:27"/>
    <d v="1899-12-30T02:21:44"/>
    <d v="1899-12-30T04:43:27"/>
    <d v="1899-12-30T05:35:51"/>
    <d v="1899-12-30T02:21:44"/>
    <d v="1899-12-30T02:47:56"/>
    <n v="1986"/>
    <x v="4"/>
    <x v="7"/>
    <x v="32"/>
    <x v="26"/>
    <n v="0"/>
  </r>
  <r>
    <n v="461"/>
    <d v="2005-11-23T00:00:00"/>
    <s v="Wednesday"/>
    <x v="2"/>
    <n v="1.35"/>
    <n v="0"/>
    <n v="15"/>
    <n v="0"/>
    <d v="1899-12-30T00:15:00"/>
    <d v="1899-12-30T00:11:07"/>
    <s v="R200502"/>
    <s v="Eliptical"/>
    <n v="5.4000000000000048"/>
    <n v="0"/>
    <m/>
    <m/>
    <d v="1899-12-30T04:51:07"/>
    <d v="1899-12-30T02:25:33"/>
    <d v="1899-12-30T04:51:07"/>
    <d v="1899-12-30T05:43:31"/>
    <d v="1899-12-30T02:25:33"/>
    <d v="1899-12-30T02:51:45"/>
    <n v="2137"/>
    <x v="4"/>
    <x v="7"/>
    <x v="32"/>
    <x v="26"/>
    <n v="1"/>
  </r>
  <r>
    <n v="462"/>
    <d v="2005-11-29T00:00:00"/>
    <s v="Tuesday"/>
    <x v="2"/>
    <n v="4"/>
    <n v="0"/>
    <n v="45"/>
    <n v="36"/>
    <d v="1899-12-30T00:45:36"/>
    <d v="1899-12-30T00:11:24"/>
    <s v="R200502"/>
    <s v="4 Mile-Work"/>
    <n v="5.263157894736846"/>
    <n v="158"/>
    <m/>
    <s v="http://tinyurl.com/bpldf,"/>
    <d v="1899-12-30T04:58:41"/>
    <d v="1899-12-30T02:29:20"/>
    <d v="1899-12-30T04:58:41"/>
    <d v="1899-12-30T05:51:05"/>
    <d v="1899-12-30T02:29:20"/>
    <d v="1899-12-30T02:55:32"/>
    <n v="2274"/>
    <x v="4"/>
    <x v="7"/>
    <x v="32"/>
    <x v="46"/>
    <n v="5"/>
  </r>
  <r>
    <n v="463"/>
    <d v="2005-12-01T00:00:00"/>
    <s v="Thursday"/>
    <x v="2"/>
    <n v="2.9"/>
    <n v="0"/>
    <n v="28"/>
    <n v="31"/>
    <d v="1899-12-30T00:28:31"/>
    <d v="1899-12-30T00:09:50"/>
    <s v="R200502"/>
    <s v="Cannon"/>
    <n v="6.1016949152542423"/>
    <n v="167"/>
    <m/>
    <m/>
    <d v="1899-12-30T04:17:38"/>
    <d v="1899-12-30T02:08:49"/>
    <d v="1899-12-30T04:17:38"/>
    <d v="1899-12-30T05:10:02"/>
    <d v="1899-12-30T02:08:49"/>
    <d v="1899-12-30T02:35:01"/>
    <n v="1287"/>
    <x v="4"/>
    <x v="11"/>
    <x v="33"/>
    <x v="46"/>
    <n v="1"/>
  </r>
  <r>
    <n v="464"/>
    <d v="2005-12-02T00:00:00"/>
    <s v="Friday"/>
    <x v="2"/>
    <n v="3"/>
    <n v="0"/>
    <n v="32"/>
    <n v="40"/>
    <d v="1899-12-30T00:32:40"/>
    <d v="1899-12-30T00:10:53"/>
    <s v="R200502"/>
    <s v="Ron Loop"/>
    <n v="5.5102040816326578"/>
    <n v="0"/>
    <m/>
    <m/>
    <d v="1899-12-30T04:45:17"/>
    <d v="1899-12-30T02:22:39"/>
    <d v="1899-12-30T04:45:17"/>
    <d v="1899-12-30T05:37:41"/>
    <d v="1899-12-30T02:22:39"/>
    <d v="1899-12-30T02:48:51"/>
    <n v="2028"/>
    <x v="4"/>
    <x v="11"/>
    <x v="33"/>
    <x v="46"/>
    <n v="0"/>
  </r>
  <r>
    <n v="465"/>
    <d v="2005-12-03T00:00:00"/>
    <s v="Saturday"/>
    <x v="2"/>
    <n v="3.1"/>
    <n v="0"/>
    <n v="32"/>
    <n v="8"/>
    <d v="1899-12-30T00:32:08"/>
    <d v="1899-12-30T00:10:22"/>
    <s v="R200502"/>
    <s v="Litchfield Jingle Bell 5k"/>
    <n v="5.7883817427385935"/>
    <n v="0"/>
    <m/>
    <m/>
    <d v="1899-12-30T04:31:35"/>
    <d v="1899-12-30T02:15:47"/>
    <d v="1899-12-30T04:31:35"/>
    <d v="1899-12-30T05:23:59"/>
    <d v="1899-12-30T02:15:47"/>
    <d v="1899-12-30T02:41:59"/>
    <n v="1709"/>
    <x v="4"/>
    <x v="11"/>
    <x v="33"/>
    <x v="46"/>
    <n v="0"/>
  </r>
  <r>
    <n v="466"/>
    <d v="2005-12-07T00:00:00"/>
    <s v="Wednesday"/>
    <x v="2"/>
    <n v="1"/>
    <n v="0"/>
    <n v="9"/>
    <n v="55"/>
    <d v="1899-12-30T00:09:55"/>
    <d v="1899-12-30T00:09:55"/>
    <s v="R200501"/>
    <s v="Treadmill"/>
    <n v="6.050420168067232"/>
    <n v="0"/>
    <m/>
    <m/>
    <d v="1899-12-30T04:19:49"/>
    <d v="1899-12-30T02:09:55"/>
    <d v="1899-12-30T04:19:49"/>
    <d v="1899-12-30T05:12:13"/>
    <d v="1899-12-30T02:09:55"/>
    <d v="1899-12-30T02:36:07"/>
    <n v="1360"/>
    <x v="4"/>
    <x v="11"/>
    <x v="33"/>
    <x v="49"/>
    <n v="3"/>
  </r>
  <r>
    <n v="467"/>
    <d v="2005-12-12T00:00:00"/>
    <s v="Monday"/>
    <x v="2"/>
    <n v="1.75"/>
    <n v="0"/>
    <n v="20"/>
    <n v="0"/>
    <d v="1899-12-30T00:20:00"/>
    <d v="1899-12-30T00:11:26"/>
    <s v="R200502"/>
    <s v="Treadmill"/>
    <n v="5.2500000000000044"/>
    <n v="0"/>
    <m/>
    <m/>
    <d v="1899-12-30T04:59:26"/>
    <d v="1899-12-30T02:29:43"/>
    <d v="1899-12-30T04:59:26"/>
    <d v="1899-12-30T05:51:50"/>
    <d v="1899-12-30T02:29:43"/>
    <d v="1899-12-30T02:55:55"/>
    <n v="2279"/>
    <x v="4"/>
    <x v="11"/>
    <x v="33"/>
    <x v="50"/>
    <n v="4"/>
  </r>
  <r>
    <n v="468"/>
    <d v="2005-12-27T00:00:00"/>
    <s v="Tuesday"/>
    <x v="2"/>
    <n v="1.8"/>
    <n v="0"/>
    <n v="20"/>
    <n v="0"/>
    <d v="1899-12-30T00:20:00"/>
    <d v="1899-12-30T00:11:07"/>
    <s v="R200502"/>
    <s v="Eliptical"/>
    <n v="5.4000000000000048"/>
    <n v="0"/>
    <m/>
    <m/>
    <d v="1899-12-30T04:51:07"/>
    <d v="1899-12-30T02:25:33"/>
    <d v="1899-12-30T04:51:07"/>
    <d v="1899-12-30T05:43:31"/>
    <d v="1899-12-30T02:25:33"/>
    <d v="1899-12-30T02:51:45"/>
    <n v="2141"/>
    <x v="4"/>
    <x v="11"/>
    <x v="33"/>
    <x v="47"/>
    <n v="14"/>
  </r>
  <r>
    <n v="469"/>
    <d v="2005-12-28T00:00:00"/>
    <s v="Wednesday"/>
    <x v="2"/>
    <n v="2.9"/>
    <n v="0"/>
    <n v="30"/>
    <n v="15"/>
    <d v="1899-12-30T00:30:15"/>
    <d v="1899-12-30T00:10:26"/>
    <s v="R200502"/>
    <s v="Cannon"/>
    <n v="5.7520661157024842"/>
    <n v="0"/>
    <m/>
    <m/>
    <d v="1899-12-30T04:33:18"/>
    <d v="1899-12-30T02:16:39"/>
    <d v="1899-12-30T04:33:18"/>
    <d v="1899-12-30T05:25:42"/>
    <d v="1899-12-30T02:16:39"/>
    <d v="1899-12-30T02:42:51"/>
    <n v="1756"/>
    <x v="4"/>
    <x v="11"/>
    <x v="33"/>
    <x v="47"/>
    <n v="0"/>
  </r>
  <r>
    <n v="470"/>
    <d v="2006-01-01T00:00:00"/>
    <s v="Sunday"/>
    <x v="2"/>
    <n v="5"/>
    <n v="0"/>
    <n v="56"/>
    <n v="56"/>
    <d v="1899-12-30T00:56:56"/>
    <d v="1899-12-30T00:11:23"/>
    <s v="R200503"/>
    <s v="Milton Resolution run"/>
    <n v="5.2693208430913394"/>
    <n v="0"/>
    <m/>
    <m/>
    <d v="1899-12-30T04:58:20"/>
    <d v="1899-12-30T02:29:10"/>
    <d v="1899-12-30T04:58:20"/>
    <d v="1899-12-30T05:50:44"/>
    <d v="1899-12-30T02:29:10"/>
    <d v="1899-12-30T02:55:22"/>
    <n v="2273"/>
    <x v="5"/>
    <x v="8"/>
    <x v="34"/>
    <x v="27"/>
    <n v="3"/>
  </r>
  <r>
    <n v="471"/>
    <d v="2006-01-05T00:00:00"/>
    <s v="Thursday"/>
    <x v="2"/>
    <n v="2"/>
    <n v="0"/>
    <n v="25"/>
    <n v="0"/>
    <d v="1899-12-30T00:25:00"/>
    <d v="1899-12-30T00:12:30"/>
    <s v="R200602"/>
    <s v="Treadmill"/>
    <n v="4.8000000000000034"/>
    <n v="0"/>
    <m/>
    <m/>
    <d v="1899-12-30T05:27:30"/>
    <d v="1899-12-30T02:43:45"/>
    <d v="1899-12-30T05:27:30"/>
    <d v="1899-12-30T06:19:54"/>
    <d v="1899-12-30T02:43:45"/>
    <d v="1899-12-30T03:09:57"/>
    <n v="2553"/>
    <x v="5"/>
    <x v="8"/>
    <x v="34"/>
    <x v="27"/>
    <n v="3"/>
  </r>
  <r>
    <n v="472"/>
    <d v="2006-01-06T00:00:00"/>
    <s v="Friday"/>
    <x v="2"/>
    <n v="2.1"/>
    <n v="0"/>
    <n v="25"/>
    <n v="0"/>
    <d v="1899-12-30T00:25:00"/>
    <d v="1899-12-30T00:11:54"/>
    <s v="R200602"/>
    <s v="Treadmill"/>
    <n v="5.0400000000000045"/>
    <n v="0"/>
    <m/>
    <m/>
    <d v="1899-12-30T05:11:54"/>
    <d v="1899-12-30T02:35:57"/>
    <d v="1899-12-30T05:11:54"/>
    <d v="1899-12-30T06:04:18"/>
    <d v="1899-12-30T02:35:57"/>
    <d v="1899-12-30T03:02:09"/>
    <n v="2437"/>
    <x v="5"/>
    <x v="8"/>
    <x v="34"/>
    <x v="27"/>
    <n v="0"/>
  </r>
  <r>
    <n v="473"/>
    <d v="2006-01-09T00:00:00"/>
    <s v="Monday"/>
    <x v="2"/>
    <n v="2.9"/>
    <n v="0"/>
    <n v="29"/>
    <n v="7"/>
    <d v="1899-12-30T00:29:07"/>
    <d v="1899-12-30T00:10:02"/>
    <s v="R200503"/>
    <s v="Cannon"/>
    <n v="5.9759587864911321"/>
    <n v="0"/>
    <m/>
    <m/>
    <d v="1899-12-30T04:23:03"/>
    <d v="1899-12-30T02:11:32"/>
    <d v="1899-12-30T04:23:03"/>
    <d v="1899-12-30T05:15:27"/>
    <d v="1899-12-30T02:11:32"/>
    <d v="1899-12-30T02:37:44"/>
    <n v="1473"/>
    <x v="5"/>
    <x v="8"/>
    <x v="34"/>
    <x v="51"/>
    <n v="2"/>
  </r>
  <r>
    <n v="474"/>
    <d v="2006-01-11T00:00:00"/>
    <s v="Wednesday"/>
    <x v="2"/>
    <n v="2.9"/>
    <n v="0"/>
    <n v="28"/>
    <n v="53"/>
    <d v="1899-12-30T00:28:53"/>
    <d v="1899-12-30T00:09:58"/>
    <s v="R200503"/>
    <s v="Cannon"/>
    <n v="6.0242354298903686"/>
    <n v="0"/>
    <m/>
    <m/>
    <d v="1899-12-30T04:20:57"/>
    <d v="1899-12-30T02:10:28"/>
    <d v="1899-12-30T04:20:57"/>
    <d v="1899-12-30T05:13:21"/>
    <d v="1899-12-30T02:10:28"/>
    <d v="1899-12-30T02:36:40"/>
    <n v="1389"/>
    <x v="5"/>
    <x v="8"/>
    <x v="34"/>
    <x v="51"/>
    <n v="1"/>
  </r>
  <r>
    <n v="475"/>
    <d v="2006-01-13T00:00:00"/>
    <s v="Friday"/>
    <x v="2"/>
    <n v="3"/>
    <n v="0"/>
    <n v="29"/>
    <n v="29"/>
    <d v="1899-12-30T00:29:29"/>
    <d v="1899-12-30T00:09:50"/>
    <s v="R200503"/>
    <s v="Ron Loop"/>
    <n v="6.1051441492368612"/>
    <n v="154"/>
    <m/>
    <m/>
    <d v="1899-12-30T04:17:29"/>
    <d v="1899-12-30T02:08:45"/>
    <d v="1899-12-30T04:17:29"/>
    <d v="1899-12-30T05:09:53"/>
    <d v="1899-12-30T02:08:45"/>
    <d v="1899-12-30T02:34:57"/>
    <n v="1284"/>
    <x v="5"/>
    <x v="8"/>
    <x v="34"/>
    <x v="51"/>
    <n v="1"/>
  </r>
  <r>
    <n v="476"/>
    <d v="2006-01-16T00:00:00"/>
    <s v="Monday"/>
    <x v="1"/>
    <n v="10"/>
    <n v="0"/>
    <n v="41"/>
    <n v="30"/>
    <d v="1899-12-30T00:41:30"/>
    <d v="1899-12-30T00:04:09"/>
    <s v="Spin"/>
    <s v="Spinner"/>
    <n v="14.457831325301216"/>
    <n v="0"/>
    <m/>
    <m/>
    <d v="1899-12-30T07:44:48"/>
    <d v="1899-12-30T03:52:24"/>
    <d v="1899-12-30T01:48:44"/>
    <d v="1899-12-30T02:41:08"/>
    <d v="1899-12-30T00:54:22"/>
    <d v="1899-12-30T01:20:34"/>
    <n v="503"/>
    <x v="5"/>
    <x v="8"/>
    <x v="34"/>
    <x v="28"/>
    <n v="2"/>
  </r>
  <r>
    <n v="477"/>
    <d v="2006-01-19T00:00:00"/>
    <s v="Thursday"/>
    <x v="2"/>
    <n v="2.9"/>
    <n v="0"/>
    <n v="29"/>
    <n v="7"/>
    <d v="1899-12-30T00:29:07"/>
    <d v="1899-12-30T00:10:02"/>
    <s v="R200503"/>
    <s v="Cannon"/>
    <n v="5.9759587864911321"/>
    <n v="0"/>
    <m/>
    <m/>
    <d v="1899-12-30T04:23:03"/>
    <d v="1899-12-30T02:11:32"/>
    <d v="1899-12-30T04:23:03"/>
    <d v="1899-12-30T05:15:27"/>
    <d v="1899-12-30T02:11:32"/>
    <d v="1899-12-30T02:37:44"/>
    <n v="1473"/>
    <x v="5"/>
    <x v="8"/>
    <x v="34"/>
    <x v="28"/>
    <n v="2"/>
  </r>
  <r>
    <n v="478"/>
    <d v="2006-01-21T00:00:00"/>
    <s v="Saturday"/>
    <x v="2"/>
    <n v="3.1"/>
    <n v="0"/>
    <n v="31"/>
    <n v="9"/>
    <d v="1899-12-30T00:31:09"/>
    <d v="1899-12-30T00:10:03"/>
    <s v="R200503"/>
    <s v="Griskus Sprint"/>
    <n v="5.9711075441412573"/>
    <n v="170"/>
    <m/>
    <m/>
    <d v="1899-12-30T04:23:16"/>
    <d v="1899-12-30T02:11:38"/>
    <d v="1899-12-30T04:23:16"/>
    <d v="1899-12-30T05:15:40"/>
    <d v="1899-12-30T02:11:38"/>
    <d v="1899-12-30T02:37:50"/>
    <n v="1477"/>
    <x v="5"/>
    <x v="8"/>
    <x v="34"/>
    <x v="28"/>
    <n v="1"/>
  </r>
  <r>
    <n v="479"/>
    <d v="2006-01-23T00:00:00"/>
    <s v="Monday"/>
    <x v="2"/>
    <n v="0.5"/>
    <n v="0"/>
    <n v="4"/>
    <n v="45"/>
    <d v="1899-12-30T00:04:45"/>
    <d v="1899-12-30T00:09:30"/>
    <s v="R200503"/>
    <s v="Treadmill"/>
    <n v="6.3157894736842151"/>
    <n v="0"/>
    <m/>
    <m/>
    <d v="1899-12-30T04:08:54"/>
    <d v="1899-12-30T02:04:27"/>
    <d v="1899-12-30T04:08:54"/>
    <d v="1899-12-30T05:01:18"/>
    <d v="1899-12-30T02:04:27"/>
    <d v="1899-12-30T02:30:39"/>
    <n v="1040"/>
    <x v="5"/>
    <x v="8"/>
    <x v="34"/>
    <x v="48"/>
    <n v="1"/>
  </r>
  <r>
    <n v="480"/>
    <d v="2006-01-24T00:00:00"/>
    <s v="Tuesday"/>
    <x v="2"/>
    <n v="2.9"/>
    <n v="0"/>
    <n v="26"/>
    <n v="50"/>
    <d v="1899-12-30T00:26:50"/>
    <d v="1899-12-30T00:09:15"/>
    <s v="R200503"/>
    <s v="Cannon"/>
    <n v="6.4844720496894466"/>
    <n v="166"/>
    <m/>
    <m/>
    <d v="1899-12-30T04:02:26"/>
    <d v="1899-12-30T02:01:13"/>
    <d v="1899-12-30T04:02:26"/>
    <d v="1899-12-30T04:54:50"/>
    <d v="1899-12-30T02:01:13"/>
    <d v="1899-12-30T02:27:25"/>
    <n v="905"/>
    <x v="5"/>
    <x v="8"/>
    <x v="34"/>
    <x v="48"/>
    <n v="0"/>
  </r>
  <r>
    <n v="481"/>
    <d v="2006-01-26T00:00:00"/>
    <s v="Thursday"/>
    <x v="2"/>
    <n v="3"/>
    <n v="0"/>
    <n v="31"/>
    <n v="8"/>
    <d v="1899-12-30T00:31:08"/>
    <d v="1899-12-30T00:10:23"/>
    <s v="R200503"/>
    <s v="Work Loop"/>
    <n v="5.7815845824411181"/>
    <n v="160"/>
    <m/>
    <m/>
    <d v="1899-12-30T04:31:54"/>
    <d v="1899-12-30T02:15:57"/>
    <d v="1899-12-30T04:31:54"/>
    <d v="1899-12-30T05:24:18"/>
    <d v="1899-12-30T02:15:57"/>
    <d v="1899-12-30T02:42:09"/>
    <n v="1718"/>
    <x v="5"/>
    <x v="8"/>
    <x v="34"/>
    <x v="48"/>
    <n v="1"/>
  </r>
  <r>
    <n v="482"/>
    <d v="2006-02-04T00:00:00"/>
    <s v="Saturday"/>
    <x v="2"/>
    <n v="3"/>
    <n v="0"/>
    <n v="33"/>
    <n v="40"/>
    <d v="1899-12-30T00:33:40"/>
    <d v="1899-12-30T00:11:13"/>
    <s v="R200503"/>
    <s v="Big House 3"/>
    <n v="5.3465346534653513"/>
    <n v="166"/>
    <m/>
    <m/>
    <d v="1899-12-30T04:54:01"/>
    <d v="1899-12-30T02:27:01"/>
    <d v="1899-12-30T04:54:01"/>
    <d v="1899-12-30T05:46:25"/>
    <d v="1899-12-30T02:27:01"/>
    <d v="1899-12-30T02:53:13"/>
    <n v="2194"/>
    <x v="5"/>
    <x v="9"/>
    <x v="35"/>
    <x v="29"/>
    <n v="8"/>
  </r>
  <r>
    <n v="483"/>
    <d v="2006-02-05T00:00:00"/>
    <s v="Sunday"/>
    <x v="2"/>
    <n v="6"/>
    <n v="1"/>
    <n v="10"/>
    <n v="2"/>
    <d v="1899-12-30T01:10:02"/>
    <d v="1899-12-30T00:11:40"/>
    <s v="R200503"/>
    <s v="Big House 6"/>
    <n v="5.1404093288910078"/>
    <n v="161"/>
    <m/>
    <m/>
    <d v="1899-12-30T05:05:49"/>
    <d v="1899-12-30T02:32:54"/>
    <d v="1899-12-30T05:05:49"/>
    <d v="1899-12-30T05:58:13"/>
    <d v="1899-12-30T02:32:54"/>
    <d v="1899-12-30T02:59:06"/>
    <n v="2362"/>
    <x v="5"/>
    <x v="9"/>
    <x v="35"/>
    <x v="30"/>
    <n v="0"/>
  </r>
  <r>
    <n v="484"/>
    <d v="2006-02-07T00:00:00"/>
    <s v="Tuesday"/>
    <x v="2"/>
    <n v="3"/>
    <n v="0"/>
    <n v="32"/>
    <n v="9"/>
    <d v="1899-12-30T00:32:09"/>
    <d v="1899-12-30T00:10:43"/>
    <s v="R200503"/>
    <s v="Treadmill"/>
    <n v="5.5987558320373303"/>
    <n v="170"/>
    <m/>
    <m/>
    <d v="1899-12-30T04:40:47"/>
    <d v="1899-12-30T02:20:23"/>
    <d v="1899-12-30T04:40:47"/>
    <d v="1899-12-30T05:33:11"/>
    <d v="1899-12-30T02:20:23"/>
    <d v="1899-12-30T02:46:35"/>
    <n v="1925"/>
    <x v="5"/>
    <x v="9"/>
    <x v="35"/>
    <x v="30"/>
    <n v="1"/>
  </r>
  <r>
    <n v="485"/>
    <d v="2006-02-08T00:00:00"/>
    <s v="Wednesday"/>
    <x v="2"/>
    <n v="2"/>
    <n v="0"/>
    <n v="25"/>
    <n v="0"/>
    <d v="1899-12-30T00:25:00"/>
    <d v="1899-12-30T00:12:30"/>
    <s v="R200503"/>
    <s v="Eliptical"/>
    <n v="4.8000000000000034"/>
    <n v="126"/>
    <m/>
    <m/>
    <d v="1899-12-30T05:27:30"/>
    <d v="1899-12-30T02:43:45"/>
    <d v="1899-12-30T05:27:30"/>
    <d v="1899-12-30T06:19:54"/>
    <d v="1899-12-30T02:43:45"/>
    <d v="1899-12-30T03:09:57"/>
    <n v="2553"/>
    <x v="5"/>
    <x v="9"/>
    <x v="35"/>
    <x v="30"/>
    <n v="0"/>
  </r>
  <r>
    <n v="486"/>
    <d v="2006-02-09T00:00:00"/>
    <s v="Thursday"/>
    <x v="2"/>
    <n v="3"/>
    <n v="0"/>
    <n v="30"/>
    <n v="39"/>
    <d v="1899-12-30T00:30:39"/>
    <d v="1899-12-30T00:10:13"/>
    <s v="R200503"/>
    <s v="Treadmill"/>
    <n v="5.872756933115828"/>
    <n v="164"/>
    <m/>
    <m/>
    <d v="1899-12-30T04:27:41"/>
    <d v="1899-12-30T02:13:50"/>
    <d v="1899-12-30T04:27:41"/>
    <d v="1899-12-30T05:20:05"/>
    <d v="1899-12-30T02:13:50"/>
    <d v="1899-12-30T02:40:02"/>
    <n v="1593"/>
    <x v="5"/>
    <x v="9"/>
    <x v="35"/>
    <x v="30"/>
    <n v="0"/>
  </r>
  <r>
    <n v="487"/>
    <d v="2006-02-14T00:00:00"/>
    <s v="Tuesday"/>
    <x v="2"/>
    <n v="3"/>
    <n v="0"/>
    <n v="30"/>
    <n v="50"/>
    <d v="1899-12-30T00:30:50"/>
    <d v="1899-12-30T00:10:17"/>
    <s v="R200503"/>
    <s v="Treadmill"/>
    <n v="5.837837837837843"/>
    <n v="167"/>
    <m/>
    <m/>
    <d v="1899-12-30T04:29:17"/>
    <d v="1899-12-30T02:14:38"/>
    <d v="1899-12-30T04:29:17"/>
    <d v="1899-12-30T05:21:41"/>
    <d v="1899-12-30T02:14:38"/>
    <d v="1899-12-30T02:40:50"/>
    <n v="1642"/>
    <x v="5"/>
    <x v="9"/>
    <x v="35"/>
    <x v="31"/>
    <n v="4"/>
  </r>
  <r>
    <n v="488"/>
    <d v="2006-02-16T00:00:00"/>
    <s v="Thursday"/>
    <x v="2"/>
    <n v="3.5"/>
    <n v="0"/>
    <n v="37"/>
    <n v="52"/>
    <d v="1899-12-30T00:37:52"/>
    <d v="1899-12-30T00:10:49"/>
    <s v="R200503"/>
    <s v="PT Barnum Out and Back"/>
    <n v="5.5457746478873284"/>
    <n v="0"/>
    <m/>
    <s v="18.53.51 out and 18.58.66 back"/>
    <d v="1899-12-30T04:43:28"/>
    <d v="1899-12-30T02:21:44"/>
    <d v="1899-12-30T04:43:28"/>
    <d v="1899-12-30T05:35:52"/>
    <d v="1899-12-30T02:21:44"/>
    <d v="1899-12-30T02:47:56"/>
    <n v="1987"/>
    <x v="5"/>
    <x v="9"/>
    <x v="35"/>
    <x v="31"/>
    <n v="1"/>
  </r>
  <r>
    <n v="489"/>
    <d v="2006-02-17T00:00:00"/>
    <s v="Friday"/>
    <x v="2"/>
    <n v="2.9"/>
    <n v="0"/>
    <n v="28"/>
    <n v="21"/>
    <d v="1899-12-30T00:28:21"/>
    <d v="1899-12-30T00:09:47"/>
    <s v="R200503"/>
    <s v="Cannon"/>
    <n v="6.1375661375661421"/>
    <n v="153"/>
    <m/>
    <s v="14.34.08 out and 13.47.24 back"/>
    <d v="1899-12-30T04:16:08"/>
    <d v="1899-12-30T02:08:04"/>
    <d v="1899-12-30T04:16:08"/>
    <d v="1899-12-30T05:08:32"/>
    <d v="1899-12-30T02:08:04"/>
    <d v="1899-12-30T02:34:16"/>
    <n v="1245"/>
    <x v="5"/>
    <x v="9"/>
    <x v="35"/>
    <x v="31"/>
    <n v="0"/>
  </r>
  <r>
    <n v="490"/>
    <d v="2006-02-20T00:00:00"/>
    <s v="Monday"/>
    <x v="2"/>
    <n v="3"/>
    <n v="0"/>
    <n v="33"/>
    <n v="45"/>
    <d v="1899-12-30T00:33:45"/>
    <d v="1899-12-30T00:11:15"/>
    <s v="R200603"/>
    <s v="Treadmill"/>
    <n v="5.3333333333333375"/>
    <n v="0"/>
    <m/>
    <s v="Felt good after 25 minsàodd"/>
    <d v="1899-12-30T04:54:45"/>
    <d v="1899-12-30T02:27:22"/>
    <d v="1899-12-30T04:54:45"/>
    <d v="1899-12-30T05:47:09"/>
    <d v="1899-12-30T02:27:22"/>
    <d v="1899-12-30T02:53:35"/>
    <n v="2201"/>
    <x v="5"/>
    <x v="9"/>
    <x v="35"/>
    <x v="32"/>
    <n v="2"/>
  </r>
  <r>
    <n v="491"/>
    <d v="2006-02-21T00:00:00"/>
    <s v="Tuesday"/>
    <x v="2"/>
    <n v="3"/>
    <n v="0"/>
    <n v="31"/>
    <n v="25"/>
    <d v="1899-12-30T00:31:25"/>
    <d v="1899-12-30T00:10:28"/>
    <s v="R200503"/>
    <s v="Columbus Statue"/>
    <n v="5.7294429708222854"/>
    <n v="162"/>
    <m/>
    <s v="15.27.51 out and 15.58.27 back at  158HR out and 166HR Back"/>
    <d v="1899-12-30T04:34:22"/>
    <d v="1899-12-30T02:17:11"/>
    <d v="1899-12-30T04:34:22"/>
    <d v="1899-12-30T05:26:46"/>
    <d v="1899-12-30T02:17:11"/>
    <d v="1899-12-30T02:43:23"/>
    <n v="1781"/>
    <x v="5"/>
    <x v="9"/>
    <x v="35"/>
    <x v="32"/>
    <n v="0"/>
  </r>
  <r>
    <n v="492"/>
    <d v="2006-02-23T00:00:00"/>
    <s v="Thursday"/>
    <x v="2"/>
    <n v="3"/>
    <n v="0"/>
    <n v="30"/>
    <n v="30"/>
    <d v="1899-12-30T00:30:30"/>
    <d v="1899-12-30T00:10:10"/>
    <s v="R200503"/>
    <s v="Treadmill"/>
    <n v="5.9016393442623007"/>
    <n v="170"/>
    <m/>
    <s v="10.11.87 (158) + 10.08.02 (173) + 10.10.35(180)"/>
    <d v="1899-12-30T04:26:22"/>
    <d v="1899-12-30T02:13:11"/>
    <d v="1899-12-30T04:26:22"/>
    <d v="1899-12-30T05:18:46"/>
    <d v="1899-12-30T02:13:11"/>
    <d v="1899-12-30T02:39:23"/>
    <n v="1546"/>
    <x v="5"/>
    <x v="9"/>
    <x v="35"/>
    <x v="32"/>
    <n v="1"/>
  </r>
  <r>
    <n v="493"/>
    <d v="2006-02-26T00:00:00"/>
    <s v="Sunday"/>
    <x v="2"/>
    <n v="7.8"/>
    <n v="1"/>
    <n v="21"/>
    <n v="35"/>
    <d v="1899-12-30T01:21:35"/>
    <d v="1899-12-30T00:10:28"/>
    <s v="R200503"/>
    <s v="Polar Bear"/>
    <n v="5.7364657814096054"/>
    <n v="0"/>
    <m/>
    <m/>
    <d v="1899-12-30T04:34:02"/>
    <d v="1899-12-30T02:17:01"/>
    <d v="1899-12-30T04:34:02"/>
    <d v="1899-12-30T05:26:26"/>
    <d v="1899-12-30T02:17:01"/>
    <d v="1899-12-30T02:43:13"/>
    <n v="1773"/>
    <x v="5"/>
    <x v="9"/>
    <x v="35"/>
    <x v="33"/>
    <n v="2"/>
  </r>
  <r>
    <n v="494"/>
    <d v="2006-02-28T00:00:00"/>
    <s v="Tuesday"/>
    <x v="2"/>
    <n v="3"/>
    <n v="0"/>
    <n v="31"/>
    <n v="33"/>
    <d v="1899-12-30T00:31:33"/>
    <d v="1899-12-30T00:10:31"/>
    <s v="R200503"/>
    <s v="Treadmill"/>
    <n v="5.7052297939778169"/>
    <n v="0"/>
    <m/>
    <m/>
    <d v="1899-12-30T04:35:32"/>
    <d v="1899-12-30T02:17:46"/>
    <d v="1899-12-30T04:35:32"/>
    <d v="1899-12-30T05:27:56"/>
    <d v="1899-12-30T02:17:46"/>
    <d v="1899-12-30T02:43:58"/>
    <n v="1813"/>
    <x v="5"/>
    <x v="9"/>
    <x v="35"/>
    <x v="33"/>
    <n v="1"/>
  </r>
  <r>
    <n v="495"/>
    <d v="2006-03-02T00:00:00"/>
    <s v="Thursday"/>
    <x v="2"/>
    <n v="0.5"/>
    <n v="0"/>
    <n v="5"/>
    <n v="7"/>
    <d v="1899-12-30T00:05:07"/>
    <d v="1899-12-30T00:10:14"/>
    <s v="R200603"/>
    <s v="Treadmill"/>
    <n v="5.8631921824104287"/>
    <n v="0"/>
    <m/>
    <s v="Knee Pain"/>
    <d v="1899-12-30T04:28:07"/>
    <d v="1899-12-30T02:14:03"/>
    <d v="1899-12-30T04:28:07"/>
    <d v="1899-12-30T05:20:31"/>
    <d v="1899-12-30T02:14:03"/>
    <d v="1899-12-30T02:40:15"/>
    <n v="1606"/>
    <x v="5"/>
    <x v="10"/>
    <x v="36"/>
    <x v="33"/>
    <n v="1"/>
  </r>
  <r>
    <n v="496"/>
    <d v="2006-03-03T00:00:00"/>
    <s v="Friday"/>
    <x v="2"/>
    <n v="3"/>
    <n v="0"/>
    <n v="33"/>
    <n v="10"/>
    <d v="1899-12-30T00:33:10"/>
    <d v="1899-12-30T00:11:03"/>
    <s v="R200603"/>
    <s v="Treadmill"/>
    <n v="5.4271356783919646"/>
    <n v="164"/>
    <m/>
    <s v="Calf Tight"/>
    <d v="1899-12-30T04:49:39"/>
    <d v="1899-12-30T02:24:50"/>
    <d v="1899-12-30T04:49:39"/>
    <d v="1899-12-30T05:42:03"/>
    <d v="1899-12-30T02:24:50"/>
    <d v="1899-12-30T02:51:02"/>
    <n v="2111"/>
    <x v="5"/>
    <x v="10"/>
    <x v="36"/>
    <x v="33"/>
    <n v="0"/>
  </r>
  <r>
    <n v="497"/>
    <d v="2006-03-04T00:00:00"/>
    <s v="Saturday"/>
    <x v="2"/>
    <n v="3"/>
    <n v="0"/>
    <n v="34"/>
    <n v="50"/>
    <d v="1899-12-30T00:34:50"/>
    <d v="1899-12-30T00:11:37"/>
    <s v="R200503"/>
    <s v="Treadmill"/>
    <n v="5.1674641148325398"/>
    <n v="0"/>
    <m/>
    <s v="Lower Left Leg Tight"/>
    <d v="1899-12-30T05:04:13"/>
    <d v="1899-12-30T02:32:06"/>
    <d v="1899-12-30T05:04:13"/>
    <d v="1899-12-30T05:56:37"/>
    <d v="1899-12-30T02:32:06"/>
    <d v="1899-12-30T02:58:18"/>
    <n v="2341"/>
    <x v="5"/>
    <x v="10"/>
    <x v="36"/>
    <x v="33"/>
    <n v="0"/>
  </r>
  <r>
    <n v="498"/>
    <d v="2006-03-05T00:00:00"/>
    <s v="Sunday"/>
    <x v="2"/>
    <n v="7.5"/>
    <n v="1"/>
    <n v="23"/>
    <n v="30"/>
    <d v="1899-12-30T01:23:30"/>
    <d v="1899-12-30T00:11:08"/>
    <s v="R200503"/>
    <s v="Quassy Loop"/>
    <n v="5.3892215568862323"/>
    <n v="0"/>
    <m/>
    <m/>
    <d v="1899-12-30T04:51:42"/>
    <d v="1899-12-30T02:25:51"/>
    <d v="1899-12-30T04:51:42"/>
    <d v="1899-12-30T05:44:06"/>
    <d v="1899-12-30T02:25:51"/>
    <d v="1899-12-30T02:52:03"/>
    <n v="2161"/>
    <x v="5"/>
    <x v="10"/>
    <x v="36"/>
    <x v="34"/>
    <n v="0"/>
  </r>
  <r>
    <n v="499"/>
    <d v="2006-03-06T00:00:00"/>
    <s v="Monday"/>
    <x v="2"/>
    <n v="1.35"/>
    <n v="0"/>
    <n v="15"/>
    <n v="0"/>
    <d v="1899-12-30T00:15:00"/>
    <d v="1899-12-30T00:11:07"/>
    <s v="R200503"/>
    <s v="Eliptical"/>
    <n v="5.4000000000000048"/>
    <n v="0"/>
    <m/>
    <m/>
    <d v="1899-12-30T04:51:07"/>
    <d v="1899-12-30T02:25:33"/>
    <d v="1899-12-30T04:51:07"/>
    <d v="1899-12-30T05:43:31"/>
    <d v="1899-12-30T02:25:33"/>
    <d v="1899-12-30T02:51:45"/>
    <n v="2137"/>
    <x v="5"/>
    <x v="10"/>
    <x v="36"/>
    <x v="34"/>
    <n v="0"/>
  </r>
  <r>
    <n v="500"/>
    <d v="2006-03-07T00:00:00"/>
    <s v="Tuesday"/>
    <x v="2"/>
    <n v="3"/>
    <n v="0"/>
    <n v="29"/>
    <n v="30"/>
    <d v="1899-12-30T00:29:30"/>
    <d v="1899-12-30T00:09:50"/>
    <s v="R200503"/>
    <s v="Columbus Statue"/>
    <n v="6.1016949152542415"/>
    <n v="165"/>
    <m/>
    <m/>
    <d v="1899-12-30T04:17:38"/>
    <d v="1899-12-30T02:08:49"/>
    <d v="1899-12-30T04:17:38"/>
    <d v="1899-12-30T05:10:02"/>
    <d v="1899-12-30T02:08:49"/>
    <d v="1899-12-30T02:35:01"/>
    <n v="1289"/>
    <x v="5"/>
    <x v="10"/>
    <x v="36"/>
    <x v="34"/>
    <n v="0"/>
  </r>
  <r>
    <n v="501"/>
    <d v="2006-03-08T00:00:00"/>
    <s v="Wednesday"/>
    <x v="1"/>
    <n v="5.5"/>
    <n v="0"/>
    <n v="25"/>
    <n v="0"/>
    <d v="1899-12-30T00:25:00"/>
    <d v="1899-12-30T00:04:33"/>
    <s v="Spin"/>
    <s v="Life Cycle"/>
    <n v="13.20000000000001"/>
    <n v="0"/>
    <m/>
    <s v="Level 5"/>
    <d v="1899-12-30T08:29:05"/>
    <d v="1899-12-30T04:14:33"/>
    <d v="1899-12-30T01:59:05"/>
    <d v="1899-12-30T02:51:29"/>
    <d v="1899-12-30T00:59:33"/>
    <d v="1899-12-30T01:25:45"/>
    <n v="609"/>
    <x v="5"/>
    <x v="10"/>
    <x v="36"/>
    <x v="34"/>
    <n v="0"/>
  </r>
  <r>
    <n v="502"/>
    <d v="2006-03-09T00:00:00"/>
    <s v="Thursday"/>
    <x v="2"/>
    <n v="3.5"/>
    <n v="0"/>
    <n v="36"/>
    <n v="49"/>
    <d v="1899-12-30T00:36:49"/>
    <d v="1899-12-30T00:10:31"/>
    <s v="R200503"/>
    <s v="PT Barnum Out and Back"/>
    <n v="5.7039384336804018"/>
    <n v="157"/>
    <m/>
    <s v="18.33.62 out and 18.16.10 back"/>
    <d v="1899-12-30T04:35:36"/>
    <d v="1899-12-30T02:17:48"/>
    <d v="1899-12-30T04:35:36"/>
    <d v="1899-12-30T05:28:00"/>
    <d v="1899-12-30T02:17:48"/>
    <d v="1899-12-30T02:44:00"/>
    <n v="1817"/>
    <x v="5"/>
    <x v="10"/>
    <x v="36"/>
    <x v="34"/>
    <n v="0"/>
  </r>
  <r>
    <n v="503"/>
    <d v="2006-03-10T00:00:00"/>
    <s v="Friday"/>
    <x v="2"/>
    <n v="4"/>
    <n v="0"/>
    <n v="42"/>
    <n v="26"/>
    <d v="1899-12-30T00:42:26"/>
    <d v="1899-12-30T00:10:36"/>
    <s v="R200503"/>
    <s v="4 Mile-Work"/>
    <n v="5.6559308719560146"/>
    <n v="159"/>
    <m/>
    <s v="20.45.46 out and 20.40.73 back"/>
    <d v="1899-12-30T04:37:56"/>
    <d v="1899-12-30T02:18:58"/>
    <d v="1899-12-30T04:37:56"/>
    <d v="1899-12-30T05:30:20"/>
    <d v="1899-12-30T02:18:58"/>
    <d v="1899-12-30T02:45:10"/>
    <n v="1869"/>
    <x v="5"/>
    <x v="10"/>
    <x v="36"/>
    <x v="34"/>
    <n v="0"/>
  </r>
  <r>
    <n v="504"/>
    <d v="2006-03-12T00:00:00"/>
    <s v="Sunday"/>
    <x v="2"/>
    <n v="5.5"/>
    <n v="1"/>
    <n v="0"/>
    <n v="0"/>
    <d v="1899-12-30T01:00:00"/>
    <d v="1899-12-30T00:10:55"/>
    <s v="R200503"/>
    <s v="Treadmill"/>
    <n v="5.5000000000000044"/>
    <n v="157"/>
    <m/>
    <s v="52:45 for 5 miles - The rest on warmdown"/>
    <d v="1899-12-30T04:45:49"/>
    <d v="1899-12-30T02:22:55"/>
    <d v="1899-12-30T04:45:49"/>
    <d v="1899-12-30T05:38:13"/>
    <d v="1899-12-30T02:22:55"/>
    <d v="1899-12-30T02:49:07"/>
    <n v="2036"/>
    <x v="5"/>
    <x v="10"/>
    <x v="36"/>
    <x v="35"/>
    <n v="1"/>
  </r>
  <r>
    <n v="505"/>
    <d v="2006-03-17T00:00:00"/>
    <s v="Friday"/>
    <x v="2"/>
    <n v="3.1"/>
    <n v="0"/>
    <n v="30"/>
    <n v="53"/>
    <d v="1899-12-30T00:30:53"/>
    <d v="1899-12-30T00:09:58"/>
    <s v="R200503"/>
    <s v="Treadmill"/>
    <n v="6.0226659471127952"/>
    <n v="0"/>
    <m/>
    <s v="5k Training Plan"/>
    <d v="1899-12-30T04:21:01"/>
    <d v="1899-12-30T02:10:30"/>
    <d v="1899-12-30T04:21:01"/>
    <d v="1899-12-30T05:13:25"/>
    <d v="1899-12-30T02:10:30"/>
    <d v="1899-12-30T02:36:42"/>
    <n v="1391"/>
    <x v="5"/>
    <x v="10"/>
    <x v="36"/>
    <x v="35"/>
    <n v="4"/>
  </r>
  <r>
    <n v="506"/>
    <d v="2006-03-18T00:00:00"/>
    <s v="Saturday"/>
    <x v="1"/>
    <n v="3"/>
    <n v="0"/>
    <n v="10"/>
    <n v="0"/>
    <d v="1899-12-30T00:10:00"/>
    <d v="1899-12-30T00:03:20"/>
    <s v="Spin"/>
    <s v="Spinner"/>
    <n v="18.000000000000014"/>
    <n v="117"/>
    <m/>
    <m/>
    <d v="1899-12-30T06:13:20"/>
    <d v="1899-12-30T03:06:40"/>
    <d v="1899-12-30T01:27:20"/>
    <d v="1899-12-30T02:19:44"/>
    <d v="1899-12-30T00:43:40"/>
    <d v="1899-12-30T01:09:52"/>
    <n v="225"/>
    <x v="5"/>
    <x v="10"/>
    <x v="36"/>
    <x v="35"/>
    <n v="0"/>
  </r>
  <r>
    <n v="507"/>
    <d v="2006-03-18T00:00:00"/>
    <s v="Saturday"/>
    <x v="2"/>
    <n v="2.25"/>
    <n v="0"/>
    <n v="20"/>
    <n v="25"/>
    <d v="1899-12-30T00:20:25"/>
    <d v="1899-12-30T00:09:04"/>
    <s v="R200503"/>
    <s v="Treadmill"/>
    <n v="6.6122448979591892"/>
    <n v="154"/>
    <m/>
    <m/>
    <d v="1899-12-30T03:57:44"/>
    <d v="1899-12-30T01:58:52"/>
    <d v="1899-12-30T03:57:44"/>
    <d v="1899-12-30T04:50:08"/>
    <d v="1899-12-30T01:58:52"/>
    <d v="1899-12-30T02:25:04"/>
    <n v="846"/>
    <x v="5"/>
    <x v="10"/>
    <x v="36"/>
    <x v="35"/>
    <n v="0"/>
  </r>
  <r>
    <n v="508"/>
    <d v="2006-03-21T00:00:00"/>
    <s v="Tuesday"/>
    <x v="2"/>
    <n v="4.25"/>
    <n v="0"/>
    <n v="47"/>
    <n v="55"/>
    <d v="1899-12-30T00:47:55"/>
    <d v="1899-12-30T00:11:16"/>
    <s v="R200503"/>
    <s v="Work Sink Hole By Beach"/>
    <n v="5.3217391304347874"/>
    <n v="155"/>
    <m/>
    <m/>
    <d v="1899-12-30T04:55:24"/>
    <d v="1899-12-30T02:27:42"/>
    <d v="1899-12-30T04:55:24"/>
    <d v="1899-12-30T05:47:48"/>
    <d v="1899-12-30T02:27:42"/>
    <d v="1899-12-30T02:53:54"/>
    <n v="2215"/>
    <x v="5"/>
    <x v="10"/>
    <x v="36"/>
    <x v="36"/>
    <n v="2"/>
  </r>
  <r>
    <n v="509"/>
    <d v="2006-03-22T00:00:00"/>
    <s v="Wednesday"/>
    <x v="2"/>
    <n v="2.9"/>
    <n v="0"/>
    <n v="25"/>
    <n v="17"/>
    <d v="1899-12-30T00:25:17"/>
    <d v="1899-12-30T00:08:43"/>
    <s v="R200503"/>
    <s v="Cannon"/>
    <n v="6.8820039551746914"/>
    <n v="165"/>
    <m/>
    <m/>
    <d v="1899-12-30T03:48:25"/>
    <d v="1899-12-30T01:54:13"/>
    <d v="1899-12-30T03:48:25"/>
    <d v="1899-12-30T04:40:49"/>
    <d v="1899-12-30T01:54:13"/>
    <d v="1899-12-30T02:20:25"/>
    <n v="781"/>
    <x v="5"/>
    <x v="10"/>
    <x v="36"/>
    <x v="36"/>
    <n v="0"/>
  </r>
  <r>
    <n v="510"/>
    <d v="2006-03-24T00:00:00"/>
    <s v="Friday"/>
    <x v="2"/>
    <n v="4"/>
    <n v="0"/>
    <n v="43"/>
    <n v="9"/>
    <d v="1899-12-30T00:43:09"/>
    <d v="1899-12-30T00:10:47"/>
    <s v="R200503"/>
    <s v="4 Mile-Work"/>
    <n v="5.5619930475086958"/>
    <n v="152"/>
    <m/>
    <s v="Out: 21.06.02(148) - Back:22.03.89(156)"/>
    <d v="1899-12-30T04:42:38"/>
    <d v="1899-12-30T02:21:19"/>
    <d v="1899-12-30T04:42:38"/>
    <d v="1899-12-30T05:35:02"/>
    <d v="1899-12-30T02:21:19"/>
    <d v="1899-12-30T02:47:31"/>
    <n v="1969"/>
    <x v="5"/>
    <x v="10"/>
    <x v="36"/>
    <x v="36"/>
    <n v="1"/>
  </r>
  <r>
    <n v="511"/>
    <d v="2006-03-25T00:00:00"/>
    <s v="Saturday"/>
    <x v="2"/>
    <n v="7.5"/>
    <n v="1"/>
    <n v="19"/>
    <n v="30"/>
    <d v="1899-12-30T01:19:30"/>
    <d v="1899-12-30T00:10:36"/>
    <s v="R200503"/>
    <s v="Quassy Loop"/>
    <n v="5.660377358490571"/>
    <n v="0"/>
    <m/>
    <m/>
    <d v="1899-12-30T04:37:43"/>
    <d v="1899-12-30T02:18:52"/>
    <d v="1899-12-30T04:37:43"/>
    <d v="1899-12-30T05:30:07"/>
    <d v="1899-12-30T02:18:52"/>
    <d v="1899-12-30T02:45:04"/>
    <n v="1864"/>
    <x v="5"/>
    <x v="10"/>
    <x v="36"/>
    <x v="36"/>
    <n v="0"/>
  </r>
  <r>
    <n v="512"/>
    <d v="2006-03-27T00:00:00"/>
    <s v="Monday"/>
    <x v="2"/>
    <n v="3"/>
    <n v="0"/>
    <n v="28"/>
    <n v="9"/>
    <d v="1899-12-30T00:28:09"/>
    <d v="1899-12-30T00:09:23"/>
    <s v="R200503"/>
    <s v="Columbus Statue"/>
    <n v="6.3943161634103065"/>
    <n v="0"/>
    <m/>
    <s v="Out: 14.29.02 Back: 13.41.28"/>
    <d v="1899-12-30T04:05:51"/>
    <d v="1899-12-30T02:02:55"/>
    <d v="1899-12-30T04:05:51"/>
    <d v="1899-12-30T04:58:15"/>
    <d v="1899-12-30T02:02:55"/>
    <d v="1899-12-30T02:29:07"/>
    <n v="978"/>
    <x v="5"/>
    <x v="10"/>
    <x v="36"/>
    <x v="37"/>
    <n v="1"/>
  </r>
  <r>
    <n v="513"/>
    <d v="2006-03-28T00:00:00"/>
    <s v="Tuesday"/>
    <x v="2"/>
    <n v="4.25"/>
    <n v="0"/>
    <n v="45"/>
    <n v="59"/>
    <d v="1899-12-30T00:45:59"/>
    <d v="1899-12-30T00:10:49"/>
    <s v="R200603"/>
    <s v="Work Sink Hole By Beach"/>
    <n v="5.545487495469378"/>
    <n v="152"/>
    <m/>
    <s v="Out: 23.07.24(148) Back: 22.52.74(156)"/>
    <d v="1899-12-30T04:43:28"/>
    <d v="1899-12-30T02:21:44"/>
    <d v="1899-12-30T04:43:28"/>
    <d v="1899-12-30T05:35:52"/>
    <d v="1899-12-30T02:21:44"/>
    <d v="1899-12-30T02:47:56"/>
    <n v="1988"/>
    <x v="5"/>
    <x v="10"/>
    <x v="36"/>
    <x v="37"/>
    <n v="0"/>
  </r>
  <r>
    <n v="514"/>
    <d v="2006-03-30T00:00:00"/>
    <s v="Thursday"/>
    <x v="2"/>
    <n v="3"/>
    <n v="0"/>
    <n v="28"/>
    <n v="2"/>
    <d v="1899-12-30T00:28:02"/>
    <d v="1899-12-30T00:09:21"/>
    <s v="R200603"/>
    <s v="Ron Loop"/>
    <n v="6.4209274673008361"/>
    <n v="0"/>
    <m/>
    <s v="Ran with Jen, Pres, and Ted"/>
    <d v="1899-12-30T04:04:49"/>
    <d v="1899-12-30T02:02:25"/>
    <d v="1899-12-30T04:04:49"/>
    <d v="1899-12-30T04:57:13"/>
    <d v="1899-12-30T02:02:25"/>
    <d v="1899-12-30T02:28:37"/>
    <n v="960"/>
    <x v="5"/>
    <x v="10"/>
    <x v="36"/>
    <x v="37"/>
    <n v="1"/>
  </r>
  <r>
    <n v="515"/>
    <d v="2006-03-31T00:00:00"/>
    <s v="Friday"/>
    <x v="2"/>
    <n v="4.4000000000000004"/>
    <n v="0"/>
    <n v="45"/>
    <n v="44"/>
    <d v="1899-12-30T00:45:44"/>
    <d v="1899-12-30T00:10:24"/>
    <s v="R200603"/>
    <s v="Beach Loop"/>
    <n v="5.7725947521865946"/>
    <n v="154"/>
    <m/>
    <s v="Ran with Jen &amp; Ted"/>
    <d v="1899-12-30T04:32:19"/>
    <d v="1899-12-30T02:16:10"/>
    <d v="1899-12-30T04:32:19"/>
    <d v="1899-12-30T05:24:43"/>
    <d v="1899-12-30T02:16:10"/>
    <d v="1899-12-30T02:42:22"/>
    <n v="1732"/>
    <x v="5"/>
    <x v="10"/>
    <x v="36"/>
    <x v="37"/>
    <n v="0"/>
  </r>
  <r>
    <n v="516"/>
    <d v="2006-04-01T00:00:00"/>
    <s v="Saturday"/>
    <x v="2"/>
    <n v="4.0999999999999996"/>
    <n v="0"/>
    <n v="43"/>
    <n v="33"/>
    <d v="1899-12-30T00:43:33"/>
    <d v="1899-12-30T00:10:37"/>
    <s v="R200603"/>
    <s v="Big House --&gt; Munson --&gt; BigHouse"/>
    <n v="5.6486796785304287"/>
    <n v="155"/>
    <m/>
    <s v="BH to Munson: 14.51.14(145) Munson to Munson: 13.33.31(160) Munson to BH: 15.09.28(160)"/>
    <d v="1899-12-30T04:38:18"/>
    <d v="1899-12-30T02:19:09"/>
    <d v="1899-12-30T04:38:18"/>
    <d v="1899-12-30T05:30:42"/>
    <d v="1899-12-30T02:19:09"/>
    <d v="1899-12-30T02:45:21"/>
    <n v="1877"/>
    <x v="5"/>
    <x v="1"/>
    <x v="37"/>
    <x v="37"/>
    <n v="0"/>
  </r>
  <r>
    <n v="517"/>
    <d v="2006-04-02T00:00:00"/>
    <s v="Sunday"/>
    <x v="1"/>
    <n v="3"/>
    <n v="0"/>
    <n v="15"/>
    <n v="0"/>
    <d v="1899-12-30T00:15:00"/>
    <d v="1899-12-30T00:05:00"/>
    <s v="Spin"/>
    <s v="Spinner"/>
    <n v="12.000000000000011"/>
    <n v="0"/>
    <m/>
    <s v="No Energyàso only did 15 minutes"/>
    <d v="1899-12-30T09:20:00"/>
    <d v="1899-12-30T04:40:00"/>
    <d v="1899-12-30T02:11:00"/>
    <d v="1899-12-30T03:03:24"/>
    <d v="1899-12-30T01:05:30"/>
    <d v="1899-12-30T01:31:42"/>
    <n v="658"/>
    <x v="5"/>
    <x v="1"/>
    <x v="37"/>
    <x v="38"/>
    <n v="0"/>
  </r>
  <r>
    <n v="518"/>
    <d v="2006-04-03T00:00:00"/>
    <s v="Monday"/>
    <x v="2"/>
    <n v="3"/>
    <n v="0"/>
    <n v="30"/>
    <n v="18"/>
    <d v="1899-12-30T00:30:18"/>
    <d v="1899-12-30T00:10:06"/>
    <s v="R200503"/>
    <s v="Work Loop"/>
    <n v="5.940594059405945"/>
    <n v="0"/>
    <m/>
    <s v="Ran with Jen.  Rainy"/>
    <d v="1899-12-30T04:24:37"/>
    <d v="1899-12-30T02:12:19"/>
    <d v="1899-12-30T04:24:37"/>
    <d v="1899-12-30T05:17:01"/>
    <d v="1899-12-30T02:12:19"/>
    <d v="1899-12-30T02:38:31"/>
    <n v="1508"/>
    <x v="5"/>
    <x v="1"/>
    <x v="37"/>
    <x v="38"/>
    <n v="0"/>
  </r>
  <r>
    <n v="519"/>
    <d v="2006-04-04T00:00:00"/>
    <s v="Tuesday"/>
    <x v="2"/>
    <n v="2.9"/>
    <n v="0"/>
    <n v="25"/>
    <n v="20"/>
    <d v="1899-12-30T00:25:20"/>
    <d v="1899-12-30T00:08:44"/>
    <s v="R200503"/>
    <s v="Cannon"/>
    <n v="6.8684210526315832"/>
    <n v="159"/>
    <m/>
    <s v="Out: 13.13.77(152) Back: 12.07.10(167)"/>
    <d v="1899-12-30T03:48:52"/>
    <d v="1899-12-30T01:54:26"/>
    <d v="1899-12-30T03:48:52"/>
    <d v="1899-12-30T04:41:16"/>
    <d v="1899-12-30T01:54:26"/>
    <d v="1899-12-30T02:20:38"/>
    <n v="782"/>
    <x v="5"/>
    <x v="1"/>
    <x v="37"/>
    <x v="38"/>
    <n v="0"/>
  </r>
  <r>
    <n v="520"/>
    <d v="2006-04-06T00:00:00"/>
    <s v="Thursday"/>
    <x v="2"/>
    <n v="3.5"/>
    <n v="0"/>
    <n v="37"/>
    <n v="4"/>
    <d v="1899-12-30T00:37:04"/>
    <d v="1899-12-30T00:10:35"/>
    <s v="R200503"/>
    <s v="PT Barnum Out and Back"/>
    <n v="5.665467625899284"/>
    <n v="0"/>
    <m/>
    <m/>
    <d v="1899-12-30T04:37:28"/>
    <d v="1899-12-30T02:18:44"/>
    <d v="1899-12-30T04:37:28"/>
    <d v="1899-12-30T05:29:52"/>
    <d v="1899-12-30T02:18:44"/>
    <d v="1899-12-30T02:44:56"/>
    <n v="1859"/>
    <x v="5"/>
    <x v="1"/>
    <x v="37"/>
    <x v="38"/>
    <n v="1"/>
  </r>
  <r>
    <n v="521"/>
    <d v="2006-04-10T00:00:00"/>
    <s v="Monday"/>
    <x v="1"/>
    <n v="4.2"/>
    <n v="0"/>
    <n v="16"/>
    <n v="21"/>
    <d v="1899-12-30T00:16:21"/>
    <d v="1899-12-30T00:03:54"/>
    <s v="B       "/>
    <s v="Random Around Lake House"/>
    <n v="15.41284403669726"/>
    <n v="0"/>
    <m/>
    <s v="http://www.gmap-pedometer.com/?r=114327"/>
    <d v="1899-12-30T07:16:00"/>
    <d v="1899-12-30T03:38:00"/>
    <d v="1899-12-30T01:42:00"/>
    <d v="1899-12-30T02:34:24"/>
    <d v="1899-12-30T00:51:00"/>
    <d v="1899-12-30T01:17:12"/>
    <n v="396"/>
    <x v="5"/>
    <x v="1"/>
    <x v="37"/>
    <x v="1"/>
    <n v="3"/>
  </r>
  <r>
    <n v="522"/>
    <d v="2006-04-10T00:00:00"/>
    <s v="Monday"/>
    <x v="2"/>
    <n v="4"/>
    <n v="0"/>
    <n v="41"/>
    <n v="4"/>
    <d v="1899-12-30T00:41:04"/>
    <d v="1899-12-30T00:10:16"/>
    <s v="R200503"/>
    <s v="4 Mile-Work"/>
    <n v="5.8441558441558481"/>
    <n v="154"/>
    <m/>
    <s v="Out: 21.08.77(146) Back: 19.55.95(162)"/>
    <d v="1899-12-30T04:28:59"/>
    <d v="1899-12-30T02:14:30"/>
    <d v="1899-12-30T04:28:59"/>
    <d v="1899-12-30T05:21:23"/>
    <d v="1899-12-30T02:14:30"/>
    <d v="1899-12-30T02:40:42"/>
    <n v="1632"/>
    <x v="5"/>
    <x v="1"/>
    <x v="37"/>
    <x v="1"/>
    <n v="0"/>
  </r>
  <r>
    <n v="523"/>
    <d v="2006-04-11T00:00:00"/>
    <s v="Tuesday"/>
    <x v="2"/>
    <n v="2.9"/>
    <n v="0"/>
    <n v="25"/>
    <n v="20"/>
    <d v="1899-12-30T00:25:20"/>
    <d v="1899-12-30T00:08:44"/>
    <s v="R200503"/>
    <s v="Cannon"/>
    <n v="6.8684210526315832"/>
    <n v="164"/>
    <m/>
    <s v="Out: 12.55.52(158) Back: 12.25.24(171)"/>
    <d v="1899-12-30T03:48:52"/>
    <d v="1899-12-30T01:54:26"/>
    <d v="1899-12-30T03:48:52"/>
    <d v="1899-12-30T04:41:16"/>
    <d v="1899-12-30T01:54:26"/>
    <d v="1899-12-30T02:20:38"/>
    <n v="782"/>
    <x v="5"/>
    <x v="1"/>
    <x v="37"/>
    <x v="1"/>
    <n v="0"/>
  </r>
  <r>
    <n v="524"/>
    <d v="2006-04-12T00:00:00"/>
    <s v="Wednesday"/>
    <x v="1"/>
    <n v="5"/>
    <n v="0"/>
    <n v="19"/>
    <n v="32"/>
    <d v="1899-12-30T00:19:32"/>
    <d v="1899-12-30T00:03:54"/>
    <s v="B       "/>
    <s v="Lake House --&gt; Christmas Tree --&gt; Big House"/>
    <n v="15.358361774744038"/>
    <n v="0"/>
    <m/>
    <m/>
    <d v="1899-12-30T07:17:33"/>
    <d v="1899-12-30T03:38:46"/>
    <d v="1899-12-30T01:42:21"/>
    <d v="1899-12-30T02:34:45"/>
    <d v="1899-12-30T00:51:11"/>
    <d v="1899-12-30T01:17:23"/>
    <n v="400"/>
    <x v="5"/>
    <x v="1"/>
    <x v="37"/>
    <x v="1"/>
    <n v="0"/>
  </r>
  <r>
    <n v="525"/>
    <d v="2006-04-13T00:00:00"/>
    <s v="Thursday"/>
    <x v="2"/>
    <n v="2.9"/>
    <n v="0"/>
    <n v="25"/>
    <n v="43"/>
    <d v="1899-12-30T00:25:43"/>
    <d v="1899-12-30T00:08:52"/>
    <s v="R200503"/>
    <s v="Cannon"/>
    <n v="6.7660401814646844"/>
    <n v="160"/>
    <m/>
    <s v="Out: 12.54.20(155) Back: 12.49.22(165)"/>
    <d v="1899-12-30T03:52:20"/>
    <d v="1899-12-30T01:56:10"/>
    <d v="1899-12-30T03:52:20"/>
    <d v="1899-12-30T04:44:44"/>
    <d v="1899-12-30T01:56:10"/>
    <d v="1899-12-30T02:22:22"/>
    <n v="802"/>
    <x v="5"/>
    <x v="1"/>
    <x v="37"/>
    <x v="1"/>
    <n v="0"/>
  </r>
  <r>
    <n v="526"/>
    <d v="2006-04-14T00:00:00"/>
    <s v="Friday"/>
    <x v="2"/>
    <n v="6.5"/>
    <n v="1"/>
    <n v="6"/>
    <n v="56"/>
    <d v="1899-12-30T01:06:56"/>
    <d v="1899-12-30T00:10:18"/>
    <s v="R200503"/>
    <s v="Point"/>
    <n v="5.8266932270916376"/>
    <n v="163"/>
    <m/>
    <s v="Out: 33.33.23(158) Back: 33.23.14(167)"/>
    <d v="1899-12-30T04:29:48"/>
    <d v="1899-12-30T02:14:54"/>
    <d v="1899-12-30T04:29:48"/>
    <d v="1899-12-30T05:22:12"/>
    <d v="1899-12-30T02:14:54"/>
    <d v="1899-12-30T02:41:06"/>
    <n v="1657"/>
    <x v="5"/>
    <x v="1"/>
    <x v="37"/>
    <x v="1"/>
    <n v="0"/>
  </r>
  <r>
    <n v="527"/>
    <d v="2006-04-15T00:00:00"/>
    <s v="Saturday"/>
    <x v="1"/>
    <n v="24.08"/>
    <n v="1"/>
    <n v="18"/>
    <n v="52"/>
    <d v="1899-12-30T01:18:52"/>
    <d v="1899-12-30T00:03:17"/>
    <s v="B       "/>
    <s v="Griskus Sprint"/>
    <n v="18.319526627218945"/>
    <n v="0"/>
    <m/>
    <s v="2 Loops.  L1-38.20 L2-40.32"/>
    <d v="1899-12-30T06:06:49"/>
    <d v="1899-12-30T03:03:25"/>
    <d v="1899-12-30T01:25:49"/>
    <d v="1899-12-30T02:18:13"/>
    <d v="1899-12-30T00:42:54"/>
    <d v="1899-12-30T01:09:06"/>
    <n v="221"/>
    <x v="5"/>
    <x v="1"/>
    <x v="37"/>
    <x v="1"/>
    <n v="0"/>
  </r>
  <r>
    <n v="528"/>
    <d v="2006-04-17T00:00:00"/>
    <s v="Monday"/>
    <x v="1"/>
    <n v="4.25"/>
    <n v="0"/>
    <n v="19"/>
    <n v="5"/>
    <d v="1899-12-30T00:19:05"/>
    <d v="1899-12-30T00:04:29"/>
    <s v="B       "/>
    <s v="Random Around Lake House"/>
    <n v="13.362445414847173"/>
    <n v="0"/>
    <m/>
    <m/>
    <d v="1899-12-30T08:22:54"/>
    <d v="1899-12-30T04:11:27"/>
    <d v="1899-12-30T01:57:39"/>
    <d v="1899-12-30T02:50:03"/>
    <d v="1899-12-30T00:58:49"/>
    <d v="1899-12-30T01:25:01"/>
    <n v="587"/>
    <x v="5"/>
    <x v="1"/>
    <x v="37"/>
    <x v="2"/>
    <n v="1"/>
  </r>
  <r>
    <n v="529"/>
    <d v="2006-04-17T00:00:00"/>
    <s v="Monday"/>
    <x v="2"/>
    <n v="4"/>
    <n v="0"/>
    <n v="41"/>
    <n v="48"/>
    <d v="1899-12-30T00:41:48"/>
    <d v="1899-12-30T00:10:27"/>
    <s v="R200503"/>
    <s v="4 Mile-Work"/>
    <n v="5.7416267942583774"/>
    <n v="149"/>
    <m/>
    <s v="Out: 20.55.32(147) Back: 20.55.00(151)"/>
    <d v="1899-12-30T04:33:47"/>
    <d v="1899-12-30T02:16:54"/>
    <d v="1899-12-30T04:33:47"/>
    <d v="1899-12-30T05:26:11"/>
    <d v="1899-12-30T02:16:54"/>
    <d v="1899-12-30T02:43:06"/>
    <n v="1765"/>
    <x v="5"/>
    <x v="1"/>
    <x v="37"/>
    <x v="2"/>
    <n v="0"/>
  </r>
  <r>
    <n v="530"/>
    <d v="2006-04-19T00:00:00"/>
    <s v="Wednesday"/>
    <x v="1"/>
    <n v="2.25"/>
    <n v="0"/>
    <n v="9"/>
    <n v="50"/>
    <d v="1899-12-30T00:09:50"/>
    <d v="1899-12-30T00:04:22"/>
    <s v="B       "/>
    <s v="Lake House to Big House"/>
    <n v="13.728813559322044"/>
    <n v="0"/>
    <m/>
    <m/>
    <d v="1899-12-30T08:09:29"/>
    <d v="1899-12-30T04:04:44"/>
    <d v="1899-12-30T01:54:30"/>
    <d v="1899-12-30T02:46:54"/>
    <d v="1899-12-30T00:57:15"/>
    <d v="1899-12-30T01:23:27"/>
    <n v="555"/>
    <x v="5"/>
    <x v="1"/>
    <x v="37"/>
    <x v="2"/>
    <n v="1"/>
  </r>
  <r>
    <n v="531"/>
    <d v="2006-04-19T00:00:00"/>
    <s v="Wednesday"/>
    <x v="2"/>
    <n v="3"/>
    <n v="0"/>
    <n v="28"/>
    <n v="51"/>
    <d v="1899-12-30T00:28:51"/>
    <d v="1899-12-30T00:09:37"/>
    <s v="R200602"/>
    <s v="Columbus Statue"/>
    <n v="6.2391681109185493"/>
    <n v="0"/>
    <m/>
    <m/>
    <d v="1899-12-30T04:11:57"/>
    <d v="1899-12-30T02:05:59"/>
    <d v="1899-12-30T04:11:57"/>
    <d v="1899-12-30T05:04:21"/>
    <d v="1899-12-30T02:05:59"/>
    <d v="1899-12-30T02:32:11"/>
    <n v="1119"/>
    <x v="5"/>
    <x v="1"/>
    <x v="37"/>
    <x v="2"/>
    <n v="0"/>
  </r>
  <r>
    <n v="532"/>
    <d v="2006-04-20T00:00:00"/>
    <s v="Thursday"/>
    <x v="2"/>
    <n v="3"/>
    <n v="0"/>
    <n v="28"/>
    <n v="29"/>
    <d v="1899-12-30T00:28:29"/>
    <d v="1899-12-30T00:09:30"/>
    <s v="R200602"/>
    <s v="Columbus Statue"/>
    <n v="6.3194850789935684"/>
    <n v="169"/>
    <m/>
    <s v="Out: 13.56.72(161) Back: 14.32.54(176)"/>
    <d v="1899-12-30T04:08:45"/>
    <d v="1899-12-30T02:04:23"/>
    <d v="1899-12-30T04:08:45"/>
    <d v="1899-12-30T05:01:09"/>
    <d v="1899-12-30T02:04:23"/>
    <d v="1899-12-30T02:30:35"/>
    <n v="1037"/>
    <x v="5"/>
    <x v="1"/>
    <x v="37"/>
    <x v="2"/>
    <n v="0"/>
  </r>
  <r>
    <n v="533"/>
    <d v="2006-04-21T00:00:00"/>
    <s v="Friday"/>
    <x v="2"/>
    <n v="3.5"/>
    <n v="0"/>
    <n v="37"/>
    <n v="35"/>
    <d v="1899-12-30T00:37:35"/>
    <d v="1899-12-30T00:10:44"/>
    <s v="R200602"/>
    <s v="PT Barnum Out and Back"/>
    <n v="5.587583148558763"/>
    <n v="0"/>
    <m/>
    <s v="Out: 18.48.47 Back:18.46.98"/>
    <d v="1899-12-30T04:41:20"/>
    <d v="1899-12-30T02:20:40"/>
    <d v="1899-12-30T04:41:20"/>
    <d v="1899-12-30T05:33:44"/>
    <d v="1899-12-30T02:20:40"/>
    <d v="1899-12-30T02:46:52"/>
    <n v="1937"/>
    <x v="5"/>
    <x v="1"/>
    <x v="37"/>
    <x v="2"/>
    <n v="0"/>
  </r>
  <r>
    <n v="534"/>
    <d v="2006-04-24T00:00:00"/>
    <s v="Monday"/>
    <x v="1"/>
    <n v="2.5"/>
    <n v="0"/>
    <n v="9"/>
    <n v="50"/>
    <d v="1899-12-30T00:09:50"/>
    <d v="1899-12-30T00:03:56"/>
    <s v="B       "/>
    <s v="Lake House to Big House"/>
    <n v="15.254237288135606"/>
    <n v="0"/>
    <m/>
    <m/>
    <d v="1899-12-30T07:20:32"/>
    <d v="1899-12-30T03:40:16"/>
    <d v="1899-12-30T01:43:03"/>
    <d v="1899-12-30T02:35:27"/>
    <d v="1899-12-30T00:51:32"/>
    <d v="1899-12-30T01:17:44"/>
    <n v="415"/>
    <x v="5"/>
    <x v="1"/>
    <x v="37"/>
    <x v="3"/>
    <n v="2"/>
  </r>
  <r>
    <n v="535"/>
    <d v="2006-04-24T00:00:00"/>
    <s v="Monday"/>
    <x v="2"/>
    <n v="3"/>
    <n v="0"/>
    <n v="29"/>
    <n v="28"/>
    <d v="1899-12-30T00:29:28"/>
    <d v="1899-12-30T00:09:49"/>
    <s v="R200602"/>
    <s v="Columbus Statue"/>
    <n v="6.1085972850678782"/>
    <n v="158"/>
    <m/>
    <s v="Out: 14.50.41(152) Back: 14.38.11(64)"/>
    <d v="1899-12-30T04:17:21"/>
    <d v="1899-12-30T02:08:40"/>
    <d v="1899-12-30T04:17:21"/>
    <d v="1899-12-30T05:09:45"/>
    <d v="1899-12-30T02:08:40"/>
    <d v="1899-12-30T02:34:52"/>
    <n v="1281"/>
    <x v="5"/>
    <x v="1"/>
    <x v="37"/>
    <x v="3"/>
    <n v="0"/>
  </r>
  <r>
    <n v="536"/>
    <d v="2006-04-25T00:00:00"/>
    <s v="Tuesday"/>
    <x v="2"/>
    <n v="5"/>
    <n v="0"/>
    <n v="48"/>
    <n v="41"/>
    <d v="1899-12-30T00:48:41"/>
    <d v="1899-12-30T00:09:44"/>
    <s v="R200602"/>
    <s v="Second Beach"/>
    <n v="6.1622731941116102"/>
    <n v="161"/>
    <m/>
    <s v="Out: 24.44.62(155) Back: 23.56.53(168)"/>
    <d v="1899-12-30T04:15:06"/>
    <d v="1899-12-30T02:07:33"/>
    <d v="1899-12-30T04:15:06"/>
    <d v="1899-12-30T05:07:30"/>
    <d v="1899-12-30T02:07:33"/>
    <d v="1899-12-30T02:33:45"/>
    <n v="1218"/>
    <x v="5"/>
    <x v="1"/>
    <x v="37"/>
    <x v="3"/>
    <n v="0"/>
  </r>
  <r>
    <n v="537"/>
    <d v="2006-04-28T00:00:00"/>
    <s v="Friday"/>
    <x v="2"/>
    <n v="5"/>
    <n v="0"/>
    <n v="48"/>
    <n v="37"/>
    <d v="1899-12-30T00:48:37"/>
    <d v="1899-12-30T00:09:43"/>
    <s v="R200602"/>
    <s v="Second Beach"/>
    <n v="6.1707233459033297"/>
    <n v="0"/>
    <m/>
    <s v="Out: 24.27 Back: 24.10"/>
    <d v="1899-12-30T04:14:45"/>
    <d v="1899-12-30T02:07:23"/>
    <d v="1899-12-30T04:14:45"/>
    <d v="1899-12-30T05:07:09"/>
    <d v="1899-12-30T02:07:23"/>
    <d v="1899-12-30T02:33:35"/>
    <n v="1205"/>
    <x v="5"/>
    <x v="1"/>
    <x v="37"/>
    <x v="3"/>
    <n v="2"/>
  </r>
  <r>
    <n v="538"/>
    <d v="2006-04-30T00:00:00"/>
    <s v="Sunday"/>
    <x v="1"/>
    <n v="25"/>
    <n v="1"/>
    <n v="41"/>
    <n v="25"/>
    <d v="1899-12-30T01:41:25"/>
    <d v="1899-12-30T00:04:03"/>
    <s v="B       "/>
    <s v="Griskus Olympic"/>
    <n v="14.790468364831565"/>
    <n v="0"/>
    <m/>
    <s v="Stopped a bunch of times to wait for UJ, Gjr and Gsr"/>
    <d v="1899-12-30T07:34:21"/>
    <d v="1899-12-30T03:47:10"/>
    <d v="1899-12-30T01:46:17"/>
    <d v="1899-12-30T02:38:41"/>
    <d v="1899-12-30T00:53:09"/>
    <d v="1899-12-30T01:19:21"/>
    <n v="475"/>
    <x v="5"/>
    <x v="1"/>
    <x v="37"/>
    <x v="4"/>
    <n v="1"/>
  </r>
  <r>
    <n v="539"/>
    <d v="2006-05-01T00:00:00"/>
    <s v="Monday"/>
    <x v="1"/>
    <n v="2"/>
    <n v="0"/>
    <n v="8"/>
    <n v="0"/>
    <d v="1899-12-30T00:08:00"/>
    <d v="1899-12-30T00:04:00"/>
    <s v="Si"/>
    <s v="Sandy Beach to Big House"/>
    <n v="15.000000000000011"/>
    <n v="0"/>
    <m/>
    <s v="Road Mountain Bike"/>
    <d v="1899-12-30T07:28:00"/>
    <d v="1899-12-30T03:44:00"/>
    <d v="1899-12-30T01:44:48"/>
    <d v="1899-12-30T02:37:12"/>
    <d v="1899-12-30T00:52:24"/>
    <d v="1899-12-30T01:18:36"/>
    <n v="447"/>
    <x v="5"/>
    <x v="2"/>
    <x v="38"/>
    <x v="4"/>
    <n v="0"/>
  </r>
  <r>
    <n v="540"/>
    <d v="2006-05-01T00:00:00"/>
    <s v="Monday"/>
    <x v="2"/>
    <n v="3.5"/>
    <n v="0"/>
    <n v="36"/>
    <n v="40"/>
    <d v="1899-12-30T00:36:40"/>
    <d v="1899-12-30T00:10:29"/>
    <s v="R200602"/>
    <s v="PT Barnum Out and Back"/>
    <n v="5.727272727272732"/>
    <n v="143"/>
    <m/>
    <s v="Out: 18.15.40(130) Back 18.24.70(157)"/>
    <d v="1899-12-30T04:34:29"/>
    <d v="1899-12-30T02:17:14"/>
    <d v="1899-12-30T04:34:29"/>
    <d v="1899-12-30T05:26:53"/>
    <d v="1899-12-30T02:17:14"/>
    <d v="1899-12-30T02:43:26"/>
    <n v="1786"/>
    <x v="5"/>
    <x v="2"/>
    <x v="38"/>
    <x v="4"/>
    <n v="0"/>
  </r>
  <r>
    <n v="541"/>
    <d v="2006-05-02T00:00:00"/>
    <s v="Tuesday"/>
    <x v="2"/>
    <n v="5"/>
    <n v="0"/>
    <n v="52"/>
    <n v="38"/>
    <d v="1899-12-30T00:52:38"/>
    <d v="1899-12-30T00:10:32"/>
    <s v="R200602"/>
    <s v="Second Beach"/>
    <n v="5.6998100063331263"/>
    <n v="150"/>
    <m/>
    <s v="Out: 25.25.90(149) Back: 27.12.29(152)"/>
    <d v="1899-12-30T04:35:48"/>
    <d v="1899-12-30T02:17:54"/>
    <d v="1899-12-30T04:35:48"/>
    <d v="1899-12-30T05:28:12"/>
    <d v="1899-12-30T02:17:54"/>
    <d v="1899-12-30T02:44:06"/>
    <n v="1826"/>
    <x v="5"/>
    <x v="2"/>
    <x v="38"/>
    <x v="4"/>
    <n v="0"/>
  </r>
  <r>
    <n v="542"/>
    <d v="2006-05-03T00:00:00"/>
    <s v="Wednesday"/>
    <x v="2"/>
    <n v="3"/>
    <n v="0"/>
    <n v="30"/>
    <n v="32"/>
    <d v="1899-12-30T00:30:32"/>
    <d v="1899-12-30T00:10:11"/>
    <s v="R200602"/>
    <s v="Columbus Statue"/>
    <n v="5.8951965065502225"/>
    <n v="0"/>
    <m/>
    <m/>
    <d v="1899-12-30T04:26:39"/>
    <d v="1899-12-30T02:13:20"/>
    <d v="1899-12-30T04:26:39"/>
    <d v="1899-12-30T05:19:03"/>
    <d v="1899-12-30T02:13:20"/>
    <d v="1899-12-30T02:39:32"/>
    <n v="1563"/>
    <x v="5"/>
    <x v="2"/>
    <x v="38"/>
    <x v="4"/>
    <n v="0"/>
  </r>
  <r>
    <n v="543"/>
    <d v="2006-05-05T00:00:00"/>
    <s v="Friday"/>
    <x v="2"/>
    <n v="3"/>
    <n v="0"/>
    <n v="31"/>
    <n v="6"/>
    <d v="1899-12-30T00:31:06"/>
    <d v="1899-12-30T00:10:22"/>
    <s v="R200602"/>
    <s v="Columbus Statue"/>
    <n v="5.7877813504823195"/>
    <n v="160"/>
    <m/>
    <s v="Out: 15.21.22(155) Back: 15.45.50(166)"/>
    <d v="1899-12-30T04:31:36"/>
    <d v="1899-12-30T02:15:48"/>
    <d v="1899-12-30T04:31:36"/>
    <d v="1899-12-30T05:24:00"/>
    <d v="1899-12-30T02:15:48"/>
    <d v="1899-12-30T02:42:00"/>
    <n v="1710"/>
    <x v="5"/>
    <x v="2"/>
    <x v="38"/>
    <x v="4"/>
    <n v="1"/>
  </r>
  <r>
    <n v="544"/>
    <d v="2006-05-08T00:00:00"/>
    <s v="Monday"/>
    <x v="1"/>
    <n v="4.5"/>
    <n v="0"/>
    <n v="24"/>
    <n v="29"/>
    <d v="1899-12-30T00:24:29"/>
    <d v="1899-12-30T00:05:26"/>
    <s v="Si"/>
    <s v="Random Around Lake House"/>
    <n v="11.027910142954401"/>
    <n v="138"/>
    <m/>
    <m/>
    <d v="1899-12-30T10:09:22"/>
    <d v="1899-12-30T05:04:41"/>
    <d v="1899-12-30T02:22:33"/>
    <d v="1899-12-30T03:14:57"/>
    <d v="1899-12-30T01:11:16"/>
    <d v="1899-12-30T01:37:28"/>
    <n v="684"/>
    <x v="5"/>
    <x v="2"/>
    <x v="38"/>
    <x v="5"/>
    <n v="2"/>
  </r>
  <r>
    <n v="545"/>
    <d v="2006-05-08T00:00:00"/>
    <s v="Monday"/>
    <x v="2"/>
    <n v="3"/>
    <n v="0"/>
    <n v="32"/>
    <n v="16"/>
    <d v="1899-12-30T00:32:16"/>
    <d v="1899-12-30T00:10:45"/>
    <s v="R200602"/>
    <s v="Columbus Statue"/>
    <n v="5.5785123966942196"/>
    <n v="152"/>
    <m/>
    <s v="Out: 16.18.32(147) Back: 15.58.23(157)"/>
    <d v="1899-12-30T04:41:48"/>
    <d v="1899-12-30T02:20:54"/>
    <d v="1899-12-30T04:41:48"/>
    <d v="1899-12-30T05:34:12"/>
    <d v="1899-12-30T02:20:54"/>
    <d v="1899-12-30T02:47:06"/>
    <n v="1950"/>
    <x v="5"/>
    <x v="2"/>
    <x v="38"/>
    <x v="5"/>
    <n v="0"/>
  </r>
  <r>
    <n v="546"/>
    <d v="2006-05-09T00:00:00"/>
    <s v="Tuesday"/>
    <x v="2"/>
    <n v="4"/>
    <n v="0"/>
    <n v="42"/>
    <n v="16"/>
    <d v="1899-12-30T00:42:16"/>
    <d v="1899-12-30T00:10:34"/>
    <s v="R200602"/>
    <s v="4 Mile-Work"/>
    <n v="5.6782334384858091"/>
    <n v="0"/>
    <m/>
    <m/>
    <d v="1899-12-30T04:36:51"/>
    <d v="1899-12-30T02:18:25"/>
    <d v="1899-12-30T04:36:51"/>
    <d v="1899-12-30T05:29:15"/>
    <d v="1899-12-30T02:18:25"/>
    <d v="1899-12-30T02:44:37"/>
    <n v="1847"/>
    <x v="5"/>
    <x v="2"/>
    <x v="38"/>
    <x v="5"/>
    <n v="0"/>
  </r>
  <r>
    <n v="547"/>
    <d v="2006-05-10T00:00:00"/>
    <s v="Wednesday"/>
    <x v="2"/>
    <n v="5"/>
    <n v="0"/>
    <n v="48"/>
    <n v="43"/>
    <d v="1899-12-30T00:48:43"/>
    <d v="1899-12-30T00:09:45"/>
    <s v="R200602"/>
    <s v="Second Beach"/>
    <n v="6.1580567909681889"/>
    <n v="160"/>
    <m/>
    <s v="Out: 24.24.05(153) Back:24.19.02(166)"/>
    <d v="1899-12-30T04:15:17"/>
    <d v="1899-12-30T02:07:38"/>
    <d v="1899-12-30T04:15:17"/>
    <d v="1899-12-30T05:07:41"/>
    <d v="1899-12-30T02:07:38"/>
    <d v="1899-12-30T02:33:50"/>
    <n v="1223"/>
    <x v="5"/>
    <x v="2"/>
    <x v="38"/>
    <x v="5"/>
    <n v="0"/>
  </r>
  <r>
    <n v="548"/>
    <d v="2006-05-11T00:00:00"/>
    <s v="Thursday"/>
    <x v="2"/>
    <n v="5"/>
    <n v="0"/>
    <n v="48"/>
    <n v="0"/>
    <d v="1899-12-30T00:48:00"/>
    <d v="1899-12-30T00:09:36"/>
    <s v="R200602"/>
    <s v="Second Beach"/>
    <n v="6.2500000000000053"/>
    <n v="161"/>
    <m/>
    <s v="Out: 23.41.41(158) Back: 24.19.17(163)"/>
    <d v="1899-12-30T04:11:31"/>
    <d v="1899-12-30T02:05:46"/>
    <d v="1899-12-30T04:11:31"/>
    <d v="1899-12-30T05:03:55"/>
    <d v="1899-12-30T02:05:46"/>
    <d v="1899-12-30T02:31:58"/>
    <n v="1106"/>
    <x v="5"/>
    <x v="2"/>
    <x v="38"/>
    <x v="5"/>
    <n v="0"/>
  </r>
  <r>
    <n v="549"/>
    <d v="2006-05-13T00:00:00"/>
    <s v="Saturday"/>
    <x v="2"/>
    <n v="0.1"/>
    <n v="0"/>
    <n v="0"/>
    <n v="55"/>
    <d v="1899-12-30T00:00:55"/>
    <d v="1899-12-30T00:09:10"/>
    <s v="unk"/>
    <s v="Treadmill"/>
    <n v="6.5454545454545521"/>
    <n v="0"/>
    <m/>
    <s v="Kelly could not breath and boys were not being good."/>
    <d v="1899-12-30T04:00:10"/>
    <d v="1899-12-30T02:00:05"/>
    <d v="1899-12-30T04:00:10"/>
    <d v="1899-12-30T04:52:34"/>
    <d v="1899-12-30T02:00:05"/>
    <d v="1899-12-30T02:26:17"/>
    <n v="872"/>
    <x v="5"/>
    <x v="2"/>
    <x v="38"/>
    <x v="5"/>
    <n v="1"/>
  </r>
  <r>
    <n v="550"/>
    <d v="2006-05-15T00:00:00"/>
    <s v="Monday"/>
    <x v="2"/>
    <n v="2"/>
    <n v="0"/>
    <n v="19"/>
    <n v="16"/>
    <d v="1899-12-30T00:19:16"/>
    <d v="1899-12-30T00:09:38"/>
    <s v="R200503"/>
    <s v="Lake House to Big House"/>
    <n v="6.228373702422151"/>
    <n v="162"/>
    <m/>
    <s v="Actuall ran this on 5/16 but tracked here "/>
    <d v="1899-12-30T04:12:24"/>
    <d v="1899-12-30T02:06:12"/>
    <d v="1899-12-30T04:12:24"/>
    <d v="1899-12-30T05:04:48"/>
    <d v="1899-12-30T02:06:12"/>
    <d v="1899-12-30T02:32:24"/>
    <n v="1128"/>
    <x v="5"/>
    <x v="2"/>
    <x v="38"/>
    <x v="6"/>
    <n v="1"/>
  </r>
  <r>
    <n v="551"/>
    <d v="2006-05-16T00:00:00"/>
    <s v="Tuesday"/>
    <x v="2"/>
    <n v="3.5"/>
    <n v="0"/>
    <n v="35"/>
    <n v="3"/>
    <d v="1899-12-30T00:35:03"/>
    <d v="1899-12-30T00:10:01"/>
    <s v="R200602"/>
    <s v="PT Barnum Out and Back"/>
    <n v="5.9914407988587781"/>
    <n v="153"/>
    <s v="Cool &amp; Rainy"/>
    <s v="Out: 18.06.84(140) Back: 16.56.98(167)"/>
    <d v="1899-12-30T04:22:22"/>
    <d v="1899-12-30T02:11:11"/>
    <d v="1899-12-30T04:22:22"/>
    <d v="1899-12-30T05:14:46"/>
    <d v="1899-12-30T02:11:11"/>
    <d v="1899-12-30T02:37:23"/>
    <n v="1453"/>
    <x v="5"/>
    <x v="2"/>
    <x v="38"/>
    <x v="6"/>
    <n v="0"/>
  </r>
  <r>
    <n v="552"/>
    <d v="2006-05-17T00:00:00"/>
    <s v="Wednesday"/>
    <x v="2"/>
    <n v="4"/>
    <n v="0"/>
    <n v="41"/>
    <n v="19"/>
    <d v="1899-12-30T00:41:19"/>
    <d v="1899-12-30T00:10:20"/>
    <s v="R200503"/>
    <s v="4 Mile-Work"/>
    <n v="5.8087938684953651"/>
    <n v="161"/>
    <s v="Warm"/>
    <s v="Out: 20.53.82(155) Back: 20.26.02(167)"/>
    <d v="1899-12-30T04:30:37"/>
    <d v="1899-12-30T02:15:19"/>
    <d v="1899-12-30T04:30:37"/>
    <d v="1899-12-30T05:23:01"/>
    <d v="1899-12-30T02:15:19"/>
    <d v="1899-12-30T02:41:31"/>
    <n v="1675"/>
    <x v="5"/>
    <x v="2"/>
    <x v="38"/>
    <x v="6"/>
    <n v="0"/>
  </r>
  <r>
    <n v="553"/>
    <d v="2006-05-18T00:00:00"/>
    <s v="Thursday"/>
    <x v="2"/>
    <n v="3"/>
    <n v="0"/>
    <n v="32"/>
    <n v="12"/>
    <d v="1899-12-30T00:32:12"/>
    <d v="1899-12-30T00:10:44"/>
    <s v="R200503"/>
    <s v="Columbus Statue"/>
    <n v="5.5900621118012461"/>
    <n v="158"/>
    <s v="Warm"/>
    <m/>
    <d v="1899-12-30T04:41:13"/>
    <d v="1899-12-30T02:20:36"/>
    <d v="1899-12-30T04:41:13"/>
    <d v="1899-12-30T05:33:37"/>
    <d v="1899-12-30T02:20:36"/>
    <d v="1899-12-30T02:46:48"/>
    <n v="1936"/>
    <x v="5"/>
    <x v="2"/>
    <x v="38"/>
    <x v="6"/>
    <n v="0"/>
  </r>
  <r>
    <n v="554"/>
    <d v="2006-05-22T00:00:00"/>
    <s v="Monday"/>
    <x v="1"/>
    <n v="1.5"/>
    <n v="0"/>
    <n v="15"/>
    <n v="0"/>
    <d v="1899-12-30T00:15:00"/>
    <d v="1899-12-30T00:10:00"/>
    <s v="Other"/>
    <s v="N/A"/>
    <n v="6.0000000000000053"/>
    <n v="0"/>
    <m/>
    <m/>
    <d v="1899-12-30T18:40:00"/>
    <d v="1899-12-30T09:20:00"/>
    <d v="1899-12-30T04:22:00"/>
    <d v="1899-12-30T05:14:24"/>
    <d v="1899-12-30T02:11:00"/>
    <d v="1899-12-30T02:37:12"/>
    <n v="1419"/>
    <x v="5"/>
    <x v="2"/>
    <x v="38"/>
    <x v="7"/>
    <n v="3"/>
  </r>
  <r>
    <n v="555"/>
    <d v="2006-05-22T00:00:00"/>
    <s v="Monday"/>
    <x v="2"/>
    <n v="4"/>
    <n v="0"/>
    <n v="43"/>
    <n v="0"/>
    <d v="1899-12-30T00:43:00"/>
    <d v="1899-12-30T00:10:45"/>
    <s v="R200603"/>
    <s v="Hilton Head"/>
    <n v="5.581395348837213"/>
    <n v="0"/>
    <m/>
    <m/>
    <d v="1899-12-30T04:41:39"/>
    <d v="1899-12-30T02:20:50"/>
    <d v="1899-12-30T04:41:39"/>
    <d v="1899-12-30T05:34:03"/>
    <d v="1899-12-30T02:20:50"/>
    <d v="1899-12-30T02:47:02"/>
    <n v="1941"/>
    <x v="5"/>
    <x v="2"/>
    <x v="38"/>
    <x v="7"/>
    <n v="0"/>
  </r>
  <r>
    <n v="556"/>
    <d v="2006-05-23T00:00:00"/>
    <s v="Tuesday"/>
    <x v="1"/>
    <n v="0.75"/>
    <n v="0"/>
    <n v="4"/>
    <n v="0"/>
    <d v="1899-12-30T00:04:00"/>
    <d v="1899-12-30T00:05:20"/>
    <s v="Other"/>
    <s v="N/A"/>
    <n v="11.250000000000009"/>
    <n v="0"/>
    <m/>
    <m/>
    <d v="1899-12-30T09:57:20"/>
    <d v="1899-12-30T04:58:40"/>
    <d v="1899-12-30T02:19:44"/>
    <d v="1899-12-30T03:12:08"/>
    <d v="1899-12-30T01:09:52"/>
    <d v="1899-12-30T01:36:04"/>
    <n v="682"/>
    <x v="5"/>
    <x v="2"/>
    <x v="38"/>
    <x v="7"/>
    <n v="0"/>
  </r>
  <r>
    <n v="557"/>
    <d v="2006-05-23T00:00:00"/>
    <s v="Tuesday"/>
    <x v="2"/>
    <n v="0.75"/>
    <n v="0"/>
    <n v="8"/>
    <n v="8"/>
    <d v="1899-12-30T00:08:08"/>
    <d v="1899-12-30T00:10:51"/>
    <s v="R200603"/>
    <s v="Hilton Head"/>
    <n v="5.5327868852459057"/>
    <n v="0"/>
    <m/>
    <m/>
    <d v="1899-12-30T04:44:07"/>
    <d v="1899-12-30T02:22:04"/>
    <d v="1899-12-30T04:44:07"/>
    <d v="1899-12-30T05:36:31"/>
    <d v="1899-12-30T02:22:04"/>
    <d v="1899-12-30T02:48:16"/>
    <n v="2003"/>
    <x v="5"/>
    <x v="2"/>
    <x v="38"/>
    <x v="7"/>
    <n v="0"/>
  </r>
  <r>
    <n v="558"/>
    <d v="2006-05-24T00:00:00"/>
    <s v="Wednesday"/>
    <x v="1"/>
    <n v="1.5"/>
    <n v="0"/>
    <n v="15"/>
    <n v="0"/>
    <d v="1899-12-30T00:15:00"/>
    <d v="1899-12-30T00:10:00"/>
    <s v="Other"/>
    <s v="N/A"/>
    <n v="6.0000000000000053"/>
    <n v="0"/>
    <m/>
    <m/>
    <d v="1899-12-30T18:40:00"/>
    <d v="1899-12-30T09:20:00"/>
    <d v="1899-12-30T04:22:00"/>
    <d v="1899-12-30T05:14:24"/>
    <d v="1899-12-30T02:11:00"/>
    <d v="1899-12-30T02:37:12"/>
    <n v="1419"/>
    <x v="5"/>
    <x v="2"/>
    <x v="38"/>
    <x v="7"/>
    <n v="0"/>
  </r>
  <r>
    <n v="559"/>
    <d v="2006-05-24T00:00:00"/>
    <s v="Wednesday"/>
    <x v="2"/>
    <n v="4"/>
    <n v="0"/>
    <n v="40"/>
    <n v="43"/>
    <d v="1899-12-30T00:40:43"/>
    <d v="1899-12-30T00:10:11"/>
    <s v="R200603"/>
    <s v="Hilton Head"/>
    <n v="5.8943921408104831"/>
    <n v="0"/>
    <m/>
    <m/>
    <d v="1899-12-30T04:26:42"/>
    <d v="1899-12-30T02:13:21"/>
    <d v="1899-12-30T04:26:42"/>
    <d v="1899-12-30T05:19:06"/>
    <d v="1899-12-30T02:13:21"/>
    <d v="1899-12-30T02:39:33"/>
    <n v="1565"/>
    <x v="5"/>
    <x v="2"/>
    <x v="38"/>
    <x v="7"/>
    <n v="0"/>
  </r>
  <r>
    <n v="560"/>
    <d v="2006-05-25T00:00:00"/>
    <s v="Thursday"/>
    <x v="1"/>
    <n v="10"/>
    <n v="1"/>
    <n v="0"/>
    <n v="0"/>
    <d v="1899-12-30T01:00:00"/>
    <d v="1899-12-30T00:06:00"/>
    <s v="Other"/>
    <s v="Hilton Head"/>
    <n v="10.000000000000007"/>
    <n v="0"/>
    <m/>
    <m/>
    <d v="1899-12-30T11:12:00"/>
    <d v="1899-12-30T05:36:00"/>
    <d v="1899-12-30T02:37:12"/>
    <d v="1899-12-30T03:29:36"/>
    <d v="1899-12-30T01:18:36"/>
    <d v="1899-12-30T01:44:48"/>
    <n v="695"/>
    <x v="5"/>
    <x v="2"/>
    <x v="38"/>
    <x v="7"/>
    <n v="0"/>
  </r>
  <r>
    <n v="561"/>
    <d v="2006-05-26T00:00:00"/>
    <s v="Friday"/>
    <x v="1"/>
    <n v="1.5"/>
    <n v="0"/>
    <n v="15"/>
    <n v="0"/>
    <d v="1899-12-30T00:15:00"/>
    <d v="1899-12-30T00:10:00"/>
    <s v="Other"/>
    <s v="Hilton Head"/>
    <n v="6.0000000000000053"/>
    <n v="0"/>
    <m/>
    <m/>
    <d v="1899-12-30T18:40:00"/>
    <d v="1899-12-30T09:20:00"/>
    <d v="1899-12-30T04:22:00"/>
    <d v="1899-12-30T05:14:24"/>
    <d v="1899-12-30T02:11:00"/>
    <d v="1899-12-30T02:37:12"/>
    <n v="1419"/>
    <x v="5"/>
    <x v="2"/>
    <x v="38"/>
    <x v="7"/>
    <n v="0"/>
  </r>
  <r>
    <n v="562"/>
    <d v="2006-05-27T00:00:00"/>
    <s v="Saturday"/>
    <x v="1"/>
    <n v="1.5"/>
    <n v="0"/>
    <n v="15"/>
    <n v="0"/>
    <d v="1899-12-30T00:15:00"/>
    <d v="1899-12-30T00:10:00"/>
    <s v="Other"/>
    <s v="Hilton Head"/>
    <n v="6.0000000000000053"/>
    <n v="0"/>
    <m/>
    <m/>
    <d v="1899-12-30T18:40:00"/>
    <d v="1899-12-30T09:20:00"/>
    <d v="1899-12-30T04:22:00"/>
    <d v="1899-12-30T05:14:24"/>
    <d v="1899-12-30T02:11:00"/>
    <d v="1899-12-30T02:37:12"/>
    <n v="1419"/>
    <x v="5"/>
    <x v="2"/>
    <x v="38"/>
    <x v="7"/>
    <n v="0"/>
  </r>
  <r>
    <n v="563"/>
    <d v="2006-05-29T00:00:00"/>
    <s v="Monday"/>
    <x v="0"/>
    <n v="0.5"/>
    <n v="0"/>
    <n v="20"/>
    <n v="0"/>
    <d v="1899-12-30T00:20:00"/>
    <d v="1899-12-30T00:40:00"/>
    <s v="Lake    "/>
    <s v="10 Min Out and 10 back"/>
    <n v="1.5000000000000013"/>
    <n v="0"/>
    <m/>
    <m/>
    <d v="1899-12-30T01:36:00"/>
    <d v="1899-12-30T00:48:00"/>
    <d v="1899-12-30T17:28:00"/>
    <d v="1899-12-30T18:20:24"/>
    <d v="1899-12-30T08:44:00"/>
    <d v="1899-12-30T09:10:12"/>
    <n v="3048"/>
    <x v="5"/>
    <x v="2"/>
    <x v="38"/>
    <x v="8"/>
    <n v="1"/>
  </r>
  <r>
    <n v="564"/>
    <d v="2006-05-29T00:00:00"/>
    <s v="Monday"/>
    <x v="1"/>
    <n v="10.5"/>
    <n v="0"/>
    <n v="38"/>
    <n v="20"/>
    <d v="1899-12-30T00:38:20"/>
    <d v="1899-12-30T00:03:39"/>
    <s v="Other"/>
    <s v="Griskus Sprint"/>
    <n v="16.434782608695663"/>
    <n v="0"/>
    <m/>
    <m/>
    <d v="1899-12-30T06:48:53"/>
    <d v="1899-12-30T03:24:27"/>
    <d v="1899-12-30T01:35:39"/>
    <d v="1899-12-30T02:28:03"/>
    <d v="1899-12-30T00:47:50"/>
    <d v="1899-12-30T01:14:02"/>
    <n v="315"/>
    <x v="5"/>
    <x v="2"/>
    <x v="38"/>
    <x v="8"/>
    <n v="0"/>
  </r>
  <r>
    <n v="565"/>
    <d v="2006-05-30T00:00:00"/>
    <s v="Tuesday"/>
    <x v="2"/>
    <n v="4"/>
    <n v="0"/>
    <n v="43"/>
    <n v="46"/>
    <d v="1899-12-30T00:43:46"/>
    <d v="1899-12-30T00:10:56"/>
    <s v="R200503"/>
    <s v="4 Mile-Work"/>
    <n v="5.4836252856054877"/>
    <n v="0"/>
    <s v="Hot"/>
    <s v="Out: 21.26.17 Back: 22.20.46"/>
    <d v="1899-12-30T04:46:40"/>
    <d v="1899-12-30T02:23:20"/>
    <d v="1899-12-30T04:46:40"/>
    <d v="1899-12-30T05:39:04"/>
    <d v="1899-12-30T02:23:20"/>
    <d v="1899-12-30T02:49:32"/>
    <n v="2053"/>
    <x v="5"/>
    <x v="2"/>
    <x v="38"/>
    <x v="8"/>
    <n v="0"/>
  </r>
  <r>
    <n v="566"/>
    <d v="2006-05-31T00:00:00"/>
    <s v="Wednesday"/>
    <x v="2"/>
    <n v="3.5"/>
    <n v="0"/>
    <n v="38"/>
    <n v="36"/>
    <d v="1899-12-30T00:38:36"/>
    <d v="1899-12-30T00:11:02"/>
    <s v="R200602"/>
    <s v="PT Barnum Out and Back"/>
    <n v="5.440414507772025"/>
    <n v="147"/>
    <s v="Warm"/>
    <s v="Out: 19.21.52(141) Back: 19.15.11(153)"/>
    <d v="1899-12-30T04:48:57"/>
    <d v="1899-12-30T02:24:28"/>
    <d v="1899-12-30T04:48:57"/>
    <d v="1899-12-30T05:41:21"/>
    <d v="1899-12-30T02:24:28"/>
    <d v="1899-12-30T02:50:40"/>
    <n v="2097"/>
    <x v="5"/>
    <x v="2"/>
    <x v="38"/>
    <x v="8"/>
    <n v="0"/>
  </r>
  <r>
    <n v="567"/>
    <d v="2006-06-01T00:00:00"/>
    <s v="Thursday"/>
    <x v="2"/>
    <n v="3.5"/>
    <n v="0"/>
    <n v="35"/>
    <n v="37"/>
    <d v="1899-12-30T00:35:37"/>
    <d v="1899-12-30T00:10:11"/>
    <s v="R200602"/>
    <s v="PT Barnum Out and Back"/>
    <n v="5.8961160505381418"/>
    <n v="150"/>
    <s v="Hot &amp; Humid"/>
    <s v="Out: 17.42.19(135) Back: 17.55.63(165)"/>
    <d v="1899-12-30T04:26:37"/>
    <d v="1899-12-30T02:13:18"/>
    <d v="1899-12-30T04:26:37"/>
    <d v="1899-12-30T05:19:01"/>
    <d v="1899-12-30T02:13:18"/>
    <d v="1899-12-30T02:39:30"/>
    <n v="1561"/>
    <x v="5"/>
    <x v="3"/>
    <x v="39"/>
    <x v="8"/>
    <n v="0"/>
  </r>
  <r>
    <n v="568"/>
    <d v="2006-06-02T00:00:00"/>
    <s v="Friday"/>
    <x v="2"/>
    <n v="4.4000000000000004"/>
    <n v="0"/>
    <n v="50"/>
    <n v="42"/>
    <d v="1899-12-30T00:50:42"/>
    <d v="1899-12-30T00:11:31"/>
    <s v="R200602"/>
    <s v="Beach Loop"/>
    <n v="5.2071005917159807"/>
    <n v="148"/>
    <s v="Hot &amp; Humid"/>
    <s v="Walked "/>
    <d v="1899-12-30T05:01:54"/>
    <d v="1899-12-30T02:30:57"/>
    <d v="1899-12-30T05:01:54"/>
    <d v="1899-12-30T05:54:18"/>
    <d v="1899-12-30T02:30:57"/>
    <d v="1899-12-30T02:57:09"/>
    <n v="2320"/>
    <x v="5"/>
    <x v="3"/>
    <x v="39"/>
    <x v="8"/>
    <n v="0"/>
  </r>
  <r>
    <n v="569"/>
    <d v="2006-06-04T00:00:00"/>
    <s v="Sunday"/>
    <x v="0"/>
    <n v="0.5"/>
    <n v="0"/>
    <n v="19"/>
    <n v="56"/>
    <d v="1899-12-30T00:19:56"/>
    <d v="1899-12-30T00:39:52"/>
    <s v="Lake    "/>
    <s v="Dock &amp; More"/>
    <n v="1.5050167224080278"/>
    <n v="0"/>
    <m/>
    <s v="10:06:82 Dock2Dock "/>
    <d v="1899-12-30T01:35:41"/>
    <d v="1899-12-30T00:47:50"/>
    <d v="1899-12-30T17:24:30"/>
    <d v="1899-12-30T18:16:54"/>
    <d v="1899-12-30T08:42:15"/>
    <d v="1899-12-30T09:08:27"/>
    <n v="3045"/>
    <x v="5"/>
    <x v="3"/>
    <x v="39"/>
    <x v="9"/>
    <n v="1"/>
  </r>
  <r>
    <n v="570"/>
    <d v="2006-06-05T00:00:00"/>
    <s v="Monday"/>
    <x v="0"/>
    <n v="0.25"/>
    <n v="0"/>
    <n v="9"/>
    <n v="31"/>
    <d v="1899-12-30T00:09:31"/>
    <d v="1899-12-30T00:38:04"/>
    <s v="Lake    "/>
    <s v="Dock2Dock"/>
    <n v="1.5761821366024529"/>
    <n v="0"/>
    <s v="cold"/>
    <m/>
    <d v="1899-12-30T01:31:22"/>
    <d v="1899-12-30T00:45:41"/>
    <d v="1899-12-30T16:37:21"/>
    <d v="1899-12-30T17:29:45"/>
    <d v="1899-12-30T08:18:40"/>
    <d v="1899-12-30T08:44:52"/>
    <n v="3002"/>
    <x v="5"/>
    <x v="3"/>
    <x v="39"/>
    <x v="9"/>
    <n v="0"/>
  </r>
  <r>
    <n v="571"/>
    <d v="2006-06-05T00:00:00"/>
    <s v="Monday"/>
    <x v="2"/>
    <n v="4.4000000000000004"/>
    <n v="0"/>
    <n v="44"/>
    <n v="57"/>
    <d v="1899-12-30T00:44:57"/>
    <d v="1899-12-30T00:10:13"/>
    <s v="R200602"/>
    <s v="Beach Loop"/>
    <n v="5.8731924360400489"/>
    <n v="158"/>
    <s v="Cool"/>
    <s v="Out: 22.29.36(149) Back: 22.28.26(166)"/>
    <d v="1899-12-30T04:27:39"/>
    <d v="1899-12-30T02:13:50"/>
    <d v="1899-12-30T04:27:39"/>
    <d v="1899-12-30T05:20:03"/>
    <d v="1899-12-30T02:13:50"/>
    <d v="1899-12-30T02:40:02"/>
    <n v="1592"/>
    <x v="5"/>
    <x v="3"/>
    <x v="39"/>
    <x v="9"/>
    <n v="0"/>
  </r>
  <r>
    <n v="572"/>
    <d v="2006-06-06T00:00:00"/>
    <s v="Tuesday"/>
    <x v="0"/>
    <n v="0.5"/>
    <n v="0"/>
    <n v="20"/>
    <n v="0"/>
    <d v="1899-12-30T00:20:00"/>
    <d v="1899-12-30T00:40:00"/>
    <s v="Lake    "/>
    <s v="Dock &amp; More"/>
    <n v="1.5000000000000013"/>
    <n v="138"/>
    <m/>
    <s v="Dock2Dock: 9.14.92"/>
    <d v="1899-12-30T01:36:00"/>
    <d v="1899-12-30T00:48:00"/>
    <d v="1899-12-30T17:28:00"/>
    <d v="1899-12-30T18:20:24"/>
    <d v="1899-12-30T08:44:00"/>
    <d v="1899-12-30T09:10:12"/>
    <n v="3048"/>
    <x v="5"/>
    <x v="3"/>
    <x v="39"/>
    <x v="9"/>
    <n v="0"/>
  </r>
  <r>
    <n v="573"/>
    <d v="2006-06-06T00:00:00"/>
    <s v="Tuesday"/>
    <x v="2"/>
    <n v="3.5"/>
    <n v="0"/>
    <n v="37"/>
    <n v="53"/>
    <d v="1899-12-30T00:37:53"/>
    <d v="1899-12-30T00:10:49"/>
    <s v="R200603"/>
    <s v="PT Barnum Out and Back"/>
    <n v="5.5433347998240254"/>
    <n v="0"/>
    <s v="Humid"/>
    <m/>
    <d v="1899-12-30T04:43:35"/>
    <d v="1899-12-30T02:21:48"/>
    <d v="1899-12-30T04:43:35"/>
    <d v="1899-12-30T05:35:59"/>
    <d v="1899-12-30T02:21:48"/>
    <d v="1899-12-30T02:48:00"/>
    <n v="1991"/>
    <x v="5"/>
    <x v="3"/>
    <x v="39"/>
    <x v="9"/>
    <n v="0"/>
  </r>
  <r>
    <n v="574"/>
    <d v="2006-06-08T00:00:00"/>
    <s v="Thursday"/>
    <x v="1"/>
    <n v="8.08"/>
    <n v="0"/>
    <n v="31"/>
    <n v="22"/>
    <d v="1899-12-30T00:31:22"/>
    <d v="1899-12-30T00:03:53"/>
    <s v="Si"/>
    <s v="Random Around Work"/>
    <n v="15.455897980871427"/>
    <n v="0"/>
    <s v="Cool"/>
    <m/>
    <d v="1899-12-30T07:14:47"/>
    <d v="1899-12-30T03:37:24"/>
    <d v="1899-12-30T01:41:43"/>
    <d v="1899-12-30T02:34:07"/>
    <d v="1899-12-30T00:50:51"/>
    <d v="1899-12-30T01:17:03"/>
    <n v="392"/>
    <x v="5"/>
    <x v="3"/>
    <x v="39"/>
    <x v="9"/>
    <n v="1"/>
  </r>
  <r>
    <n v="575"/>
    <d v="2006-06-09T00:00:00"/>
    <s v="Friday"/>
    <x v="2"/>
    <n v="3"/>
    <n v="0"/>
    <n v="30"/>
    <n v="53"/>
    <d v="1899-12-30T00:30:53"/>
    <d v="1899-12-30T00:10:18"/>
    <s v="R200603"/>
    <s v="Columbus Statue"/>
    <n v="5.8283864004317367"/>
    <n v="0"/>
    <s v="Humid"/>
    <s v="Out: 15.28.63 Back: 15.24.53"/>
    <d v="1899-12-30T04:29:43"/>
    <d v="1899-12-30T02:14:51"/>
    <d v="1899-12-30T04:29:43"/>
    <d v="1899-12-30T05:22:07"/>
    <d v="1899-12-30T02:14:51"/>
    <d v="1899-12-30T02:41:03"/>
    <n v="1655"/>
    <x v="5"/>
    <x v="3"/>
    <x v="39"/>
    <x v="9"/>
    <n v="0"/>
  </r>
  <r>
    <n v="576"/>
    <d v="2006-06-11T00:00:00"/>
    <s v="Sunday"/>
    <x v="1"/>
    <n v="18.5"/>
    <n v="1"/>
    <n v="0"/>
    <n v="0"/>
    <d v="1899-12-30T01:00:00"/>
    <d v="1899-12-30T00:03:15"/>
    <s v="B       "/>
    <s v="Bike from UJ's"/>
    <n v="18.500000000000014"/>
    <n v="147"/>
    <s v="Warm"/>
    <s v="After LHRR - Legs were dead"/>
    <d v="1899-12-30T06:03:15"/>
    <d v="1899-12-30T03:01:37"/>
    <d v="1899-12-30T01:24:58"/>
    <d v="1899-12-30T02:17:22"/>
    <d v="1899-12-30T00:42:29"/>
    <d v="1899-12-30T01:08:41"/>
    <n v="213"/>
    <x v="5"/>
    <x v="3"/>
    <x v="39"/>
    <x v="10"/>
    <n v="1"/>
  </r>
  <r>
    <n v="577"/>
    <d v="2006-06-11T00:00:00"/>
    <s v="Sunday"/>
    <x v="2"/>
    <n v="7"/>
    <n v="1"/>
    <n v="8"/>
    <n v="45"/>
    <d v="1899-12-30T01:08:45"/>
    <d v="1899-12-30T00:09:49"/>
    <s v="R200603"/>
    <s v="Litchfield RR"/>
    <n v="6.1090909090909147"/>
    <n v="175"/>
    <s v="Warm"/>
    <m/>
    <d v="1899-12-30T04:17:19"/>
    <d v="1899-12-30T02:08:40"/>
    <d v="1899-12-30T04:17:19"/>
    <d v="1899-12-30T05:09:43"/>
    <d v="1899-12-30T02:08:40"/>
    <d v="1899-12-30T02:34:52"/>
    <n v="1278"/>
    <x v="5"/>
    <x v="3"/>
    <x v="39"/>
    <x v="10"/>
    <n v="0"/>
  </r>
  <r>
    <n v="578"/>
    <d v="2006-06-13T00:00:00"/>
    <s v="Tuesday"/>
    <x v="2"/>
    <n v="3.1"/>
    <n v="0"/>
    <n v="29"/>
    <n v="27"/>
    <d v="1899-12-30T00:29:27"/>
    <d v="1899-12-30T00:09:30"/>
    <s v="R200603"/>
    <s v="Ron Loop"/>
    <n v="6.3157894736842151"/>
    <n v="0"/>
    <m/>
    <s v="Loop with Mike K."/>
    <d v="1899-12-30T04:08:54"/>
    <d v="1899-12-30T02:04:27"/>
    <d v="1899-12-30T04:08:54"/>
    <d v="1899-12-30T05:01:18"/>
    <d v="1899-12-30T02:04:27"/>
    <d v="1899-12-30T02:30:39"/>
    <n v="1040"/>
    <x v="5"/>
    <x v="3"/>
    <x v="39"/>
    <x v="10"/>
    <n v="1"/>
  </r>
  <r>
    <n v="579"/>
    <d v="2006-06-15T00:00:00"/>
    <s v="Thursday"/>
    <x v="1"/>
    <n v="8.6199999999999992"/>
    <n v="0"/>
    <n v="44"/>
    <n v="46"/>
    <d v="1899-12-30T00:44:46"/>
    <d v="1899-12-30T00:05:12"/>
    <s v="Si"/>
    <s v="Random Around Work"/>
    <n v="11.553239017125847"/>
    <n v="0"/>
    <s v="Warm"/>
    <s v="Bike with Ron-slow"/>
    <d v="1899-12-30T09:41:39"/>
    <d v="1899-12-30T04:50:50"/>
    <d v="1899-12-30T02:16:04"/>
    <d v="1899-12-30T03:08:28"/>
    <d v="1899-12-30T01:08:02"/>
    <d v="1899-12-30T01:34:14"/>
    <n v="676"/>
    <x v="5"/>
    <x v="3"/>
    <x v="39"/>
    <x v="10"/>
    <n v="1"/>
  </r>
  <r>
    <n v="580"/>
    <d v="2006-06-16T00:00:00"/>
    <s v="Friday"/>
    <x v="1"/>
    <n v="9.1999999999999993"/>
    <n v="0"/>
    <n v="37"/>
    <n v="55"/>
    <d v="1899-12-30T00:37:55"/>
    <d v="1899-12-30T00:04:07"/>
    <s v="Si"/>
    <s v="Random Around Work"/>
    <n v="14.558241758241769"/>
    <n v="0"/>
    <s v="Warm &amp; Windy"/>
    <m/>
    <d v="1899-12-30T07:41:36"/>
    <d v="1899-12-30T03:50:48"/>
    <d v="1899-12-30T01:47:59"/>
    <d v="1899-12-30T02:40:23"/>
    <d v="1899-12-30T00:53:59"/>
    <d v="1899-12-30T01:20:11"/>
    <n v="495"/>
    <x v="5"/>
    <x v="3"/>
    <x v="39"/>
    <x v="10"/>
    <n v="0"/>
  </r>
  <r>
    <n v="581"/>
    <d v="2006-06-17T00:00:00"/>
    <s v="Saturday"/>
    <x v="0"/>
    <n v="1"/>
    <n v="0"/>
    <n v="36"/>
    <n v="58"/>
    <d v="1899-12-30T00:36:58"/>
    <d v="1899-12-30T00:36:58"/>
    <s v="Lake    "/>
    <s v="Griskus Olympic"/>
    <n v="1.6230838593327332"/>
    <n v="159"/>
    <m/>
    <s v="Includes Runup to Transition"/>
    <d v="1899-12-30T01:28:43"/>
    <d v="1899-12-30T00:44:22"/>
    <d v="1899-12-30T16:08:32"/>
    <d v="1899-12-30T17:00:56"/>
    <d v="1899-12-30T08:04:16"/>
    <d v="1899-12-30T08:30:28"/>
    <n v="2980"/>
    <x v="5"/>
    <x v="3"/>
    <x v="39"/>
    <x v="10"/>
    <n v="0"/>
  </r>
  <r>
    <n v="582"/>
    <d v="2006-06-17T00:00:00"/>
    <s v="Saturday"/>
    <x v="1"/>
    <n v="25"/>
    <n v="1"/>
    <n v="29"/>
    <n v="40"/>
    <d v="1899-12-30T01:29:40"/>
    <d v="1899-12-30T00:03:35"/>
    <s v="B       "/>
    <s v="Griskus Olympic"/>
    <n v="16.728624535315998"/>
    <n v="161"/>
    <m/>
    <m/>
    <d v="1899-12-30T06:41:42"/>
    <d v="1899-12-30T03:20:51"/>
    <d v="1899-12-30T01:33:58"/>
    <d v="1899-12-30T02:26:22"/>
    <d v="1899-12-30T00:46:59"/>
    <d v="1899-12-30T01:13:11"/>
    <n v="294"/>
    <x v="5"/>
    <x v="3"/>
    <x v="39"/>
    <x v="10"/>
    <n v="0"/>
  </r>
  <r>
    <n v="583"/>
    <d v="2006-06-17T00:00:00"/>
    <s v="Saturday"/>
    <x v="2"/>
    <n v="6.2"/>
    <n v="1"/>
    <n v="7"/>
    <n v="15"/>
    <d v="1899-12-30T01:07:15"/>
    <d v="1899-12-30T00:10:51"/>
    <s v="R200603"/>
    <s v="Griskus Olympic"/>
    <n v="5.5315985130111569"/>
    <n v="165"/>
    <m/>
    <s v="Walked a bit"/>
    <d v="1899-12-30T04:44:11"/>
    <d v="1899-12-30T02:22:06"/>
    <d v="1899-12-30T04:44:11"/>
    <d v="1899-12-30T05:36:35"/>
    <d v="1899-12-30T02:22:06"/>
    <d v="1899-12-30T02:48:18"/>
    <n v="2005"/>
    <x v="5"/>
    <x v="3"/>
    <x v="39"/>
    <x v="10"/>
    <n v="0"/>
  </r>
  <r>
    <n v="584"/>
    <d v="2006-06-17T00:00:00"/>
    <s v="Saturday"/>
    <x v="3"/>
    <n v="1"/>
    <n v="0"/>
    <n v="2"/>
    <n v="12"/>
    <d v="1899-12-30T00:02:12"/>
    <d v="1899-12-30T00:02:12"/>
    <s v="R200603"/>
    <s v="Griskus Olympic"/>
    <n v="27.272727272727291"/>
    <n v="165"/>
    <m/>
    <s v="Walked a bit"/>
    <d v="1899-12-30T00:00:00"/>
    <d v="1899-12-30T00:00:00"/>
    <d v="1899-12-30T00:57:38"/>
    <d v="1899-12-30T01:50:02"/>
    <d v="1899-12-30T00:28:49"/>
    <d v="1899-12-30T00:55:01"/>
    <n v="17"/>
    <x v="5"/>
    <x v="3"/>
    <x v="39"/>
    <x v="10"/>
    <n v="0"/>
  </r>
  <r>
    <n v="585"/>
    <d v="2006-06-17T00:00:00"/>
    <s v="Saturday"/>
    <x v="4"/>
    <n v="1"/>
    <n v="0"/>
    <n v="0"/>
    <n v="57"/>
    <d v="1899-12-30T00:00:57"/>
    <d v="1899-12-30T00:00:57"/>
    <s v="R200603"/>
    <s v="Griskus Olympic"/>
    <n v="63.157894736842159"/>
    <n v="165"/>
    <m/>
    <s v="Walked a bit"/>
    <d v="1899-12-30T00:00:00"/>
    <d v="1899-12-30T00:00:00"/>
    <d v="1899-12-30T00:24:53"/>
    <d v="1899-12-30T01:17:17"/>
    <d v="1899-12-30T00:12:27"/>
    <d v="1899-12-30T00:38:39"/>
    <n v="2"/>
    <x v="5"/>
    <x v="3"/>
    <x v="39"/>
    <x v="10"/>
    <n v="0"/>
  </r>
  <r>
    <n v="586"/>
    <d v="2006-06-19T00:00:00"/>
    <s v="Monday"/>
    <x v="2"/>
    <n v="2.9"/>
    <n v="0"/>
    <n v="29"/>
    <n v="3"/>
    <d v="1899-12-30T00:29:03"/>
    <d v="1899-12-30T00:10:01"/>
    <s v="R200602"/>
    <s v="Cannon"/>
    <n v="5.9896729776247888"/>
    <n v="0"/>
    <s v="Hot &amp; Humid"/>
    <s v="Out: 14.13.21 Back:14.49.97"/>
    <d v="1899-12-30T04:22:27"/>
    <d v="1899-12-30T02:11:14"/>
    <d v="1899-12-30T04:22:27"/>
    <d v="1899-12-30T05:14:51"/>
    <d v="1899-12-30T02:11:14"/>
    <d v="1899-12-30T02:37:26"/>
    <n v="1457"/>
    <x v="5"/>
    <x v="3"/>
    <x v="39"/>
    <x v="11"/>
    <n v="1"/>
  </r>
  <r>
    <n v="587"/>
    <d v="2006-06-20T00:00:00"/>
    <s v="Tuesday"/>
    <x v="2"/>
    <n v="2.9"/>
    <n v="0"/>
    <n v="27"/>
    <n v="9"/>
    <d v="1899-12-30T00:27:09"/>
    <d v="1899-12-30T00:09:22"/>
    <s v="R200602"/>
    <s v="Cannon"/>
    <n v="6.4088397790055298"/>
    <n v="152"/>
    <s v="Hot &amp; Humid"/>
    <s v="Out: 13.25.28(147) Back: 13.44.61(157)"/>
    <d v="1899-12-30T04:05:17"/>
    <d v="1899-12-30T02:02:39"/>
    <d v="1899-12-30T04:05:17"/>
    <d v="1899-12-30T04:57:41"/>
    <d v="1899-12-30T02:02:39"/>
    <d v="1899-12-30T02:28:51"/>
    <n v="965"/>
    <x v="5"/>
    <x v="3"/>
    <x v="39"/>
    <x v="11"/>
    <n v="0"/>
  </r>
  <r>
    <n v="588"/>
    <d v="2006-06-21T00:00:00"/>
    <s v="Wednesday"/>
    <x v="0"/>
    <n v="0.25"/>
    <n v="0"/>
    <n v="9"/>
    <n v="54"/>
    <d v="1899-12-30T00:09:54"/>
    <d v="1899-12-30T00:39:36"/>
    <s v="Lake    "/>
    <s v="Dock2Dock"/>
    <n v="1.5151515151515162"/>
    <n v="139"/>
    <m/>
    <m/>
    <d v="1899-12-30T01:35:02"/>
    <d v="1899-12-30T00:47:31"/>
    <d v="1899-12-30T17:17:31"/>
    <d v="1899-12-30T18:09:55"/>
    <d v="1899-12-30T08:38:46"/>
    <d v="1899-12-30T09:04:58"/>
    <n v="3042"/>
    <x v="5"/>
    <x v="3"/>
    <x v="39"/>
    <x v="11"/>
    <n v="0"/>
  </r>
  <r>
    <n v="589"/>
    <d v="2006-06-22T00:00:00"/>
    <s v="Thursday"/>
    <x v="1"/>
    <n v="9.33"/>
    <n v="0"/>
    <n v="38"/>
    <n v="41"/>
    <d v="1899-12-30T00:38:41"/>
    <d v="1899-12-30T00:04:09"/>
    <s v="Si"/>
    <s v="Random Around Work"/>
    <n v="14.471348556656624"/>
    <n v="0"/>
    <s v="Hot &amp; Humid"/>
    <m/>
    <d v="1899-12-30T07:44:22"/>
    <d v="1899-12-30T03:52:11"/>
    <d v="1899-12-30T01:48:38"/>
    <d v="1899-12-30T02:41:02"/>
    <d v="1899-12-30T00:54:19"/>
    <d v="1899-12-30T01:20:31"/>
    <n v="501"/>
    <x v="5"/>
    <x v="3"/>
    <x v="39"/>
    <x v="11"/>
    <n v="0"/>
  </r>
  <r>
    <n v="590"/>
    <d v="2006-06-23T00:00:00"/>
    <s v="Friday"/>
    <x v="0"/>
    <n v="0.5"/>
    <n v="0"/>
    <n v="17"/>
    <n v="42"/>
    <d v="1899-12-30T00:17:42"/>
    <d v="1899-12-30T00:35:24"/>
    <s v="LWTRI   "/>
    <s v="Lake Waramaug Tri"/>
    <n v="1.6949152542372896"/>
    <n v="156"/>
    <s v="Hot &amp; Humid"/>
    <m/>
    <d v="1899-12-30T01:24:58"/>
    <d v="1899-12-30T00:42:29"/>
    <d v="1899-12-30T15:27:29"/>
    <d v="1899-12-30T16:19:53"/>
    <d v="1899-12-30T07:43:44"/>
    <d v="1899-12-30T08:09:56"/>
    <n v="2927"/>
    <x v="5"/>
    <x v="3"/>
    <x v="39"/>
    <x v="11"/>
    <n v="0"/>
  </r>
  <r>
    <n v="591"/>
    <d v="2006-06-23T00:00:00"/>
    <s v="Friday"/>
    <x v="1"/>
    <n v="9.1"/>
    <n v="0"/>
    <n v="29"/>
    <n v="41"/>
    <d v="1899-12-30T00:29:41"/>
    <d v="1899-12-30T00:03:16"/>
    <s v="B       "/>
    <s v="Lake Waramaug Tri"/>
    <n v="18.39416058394162"/>
    <n v="165"/>
    <s v="Hot &amp; Humid"/>
    <m/>
    <d v="1899-12-30T06:05:20"/>
    <d v="1899-12-30T03:02:40"/>
    <d v="1899-12-30T01:25:28"/>
    <d v="1899-12-30T02:17:52"/>
    <d v="1899-12-30T00:42:44"/>
    <d v="1899-12-30T01:08:56"/>
    <n v="219"/>
    <x v="5"/>
    <x v="3"/>
    <x v="39"/>
    <x v="11"/>
    <n v="0"/>
  </r>
  <r>
    <n v="592"/>
    <d v="2006-06-23T00:00:00"/>
    <s v="Friday"/>
    <x v="2"/>
    <n v="3.3"/>
    <n v="0"/>
    <n v="34"/>
    <n v="10"/>
    <d v="1899-12-30T00:34:10"/>
    <d v="1899-12-30T00:10:21"/>
    <s v="R200603"/>
    <s v="Lake Waramaug Tri"/>
    <n v="5.7951219512195173"/>
    <n v="168"/>
    <s v="Hot &amp; Humid"/>
    <m/>
    <d v="1899-12-30T04:31:16"/>
    <d v="1899-12-30T02:15:38"/>
    <d v="1899-12-30T04:31:16"/>
    <d v="1899-12-30T05:23:40"/>
    <d v="1899-12-30T02:15:38"/>
    <d v="1899-12-30T02:41:50"/>
    <n v="1700"/>
    <x v="5"/>
    <x v="3"/>
    <x v="39"/>
    <x v="11"/>
    <n v="0"/>
  </r>
  <r>
    <n v="593"/>
    <d v="2006-06-26T00:00:00"/>
    <s v="Monday"/>
    <x v="2"/>
    <n v="3"/>
    <n v="0"/>
    <n v="30"/>
    <n v="56"/>
    <d v="1899-12-30T00:30:56"/>
    <d v="1899-12-30T00:10:19"/>
    <s v="R200602"/>
    <s v="Ron Loop"/>
    <n v="5.8189655172413843"/>
    <n v="0"/>
    <s v="Humid &amp; Rain"/>
    <s v="Ran with Ron &amp; Jen"/>
    <d v="1899-12-30T04:30:09"/>
    <d v="1899-12-30T02:15:05"/>
    <d v="1899-12-30T04:30:09"/>
    <d v="1899-12-30T05:22:33"/>
    <d v="1899-12-30T02:15:05"/>
    <d v="1899-12-30T02:41:17"/>
    <n v="1667"/>
    <x v="5"/>
    <x v="3"/>
    <x v="39"/>
    <x v="39"/>
    <n v="2"/>
  </r>
  <r>
    <n v="594"/>
    <d v="2006-06-27T00:00:00"/>
    <s v="Tuesday"/>
    <x v="2"/>
    <n v="4"/>
    <n v="0"/>
    <n v="43"/>
    <n v="2"/>
    <d v="1899-12-30T00:43:02"/>
    <d v="1899-12-30T00:10:45"/>
    <s v="R200602"/>
    <s v="4 Mile-Work"/>
    <n v="5.5770720371804847"/>
    <n v="0"/>
    <s v="Hot &amp; Humid"/>
    <m/>
    <d v="1899-12-30T04:41:52"/>
    <d v="1899-12-30T02:20:56"/>
    <d v="1899-12-30T04:41:52"/>
    <d v="1899-12-30T05:34:16"/>
    <d v="1899-12-30T02:20:56"/>
    <d v="1899-12-30T02:47:08"/>
    <n v="1955"/>
    <x v="5"/>
    <x v="3"/>
    <x v="39"/>
    <x v="39"/>
    <n v="0"/>
  </r>
  <r>
    <n v="595"/>
    <d v="2006-06-28T00:00:00"/>
    <s v="Wednesday"/>
    <x v="2"/>
    <n v="4"/>
    <n v="0"/>
    <n v="40"/>
    <n v="32"/>
    <d v="1899-12-30T00:40:32"/>
    <d v="1899-12-30T00:10:08"/>
    <s v="R200602"/>
    <s v="4 Mile-Work"/>
    <n v="5.9210526315789522"/>
    <n v="0"/>
    <s v="Hot &amp; Humid"/>
    <s v="ran w/o socks - blister on left heal and right big toe"/>
    <d v="1899-12-30T04:25:30"/>
    <d v="1899-12-30T02:12:45"/>
    <d v="1899-12-30T04:25:30"/>
    <d v="1899-12-30T05:17:54"/>
    <d v="1899-12-30T02:12:45"/>
    <d v="1899-12-30T02:38:57"/>
    <n v="1527"/>
    <x v="5"/>
    <x v="3"/>
    <x v="39"/>
    <x v="39"/>
    <n v="0"/>
  </r>
  <r>
    <n v="596"/>
    <d v="2006-06-29T00:00:00"/>
    <s v="Thursday"/>
    <x v="1"/>
    <n v="8.65"/>
    <n v="0"/>
    <n v="34"/>
    <n v="47"/>
    <d v="1899-12-30T00:34:47"/>
    <d v="1899-12-30T00:04:01"/>
    <s v="Si"/>
    <s v="Random Around Work"/>
    <n v="14.920939147101116"/>
    <n v="0"/>
    <s v="Hot &amp; Humid"/>
    <m/>
    <d v="1899-12-30T07:30:22"/>
    <d v="1899-12-30T03:45:11"/>
    <d v="1899-12-30T01:45:21"/>
    <d v="1899-12-30T02:37:45"/>
    <d v="1899-12-30T00:52:41"/>
    <d v="1899-12-30T01:18:53"/>
    <n v="460"/>
    <x v="5"/>
    <x v="3"/>
    <x v="39"/>
    <x v="39"/>
    <n v="0"/>
  </r>
  <r>
    <n v="597"/>
    <d v="2006-06-30T00:00:00"/>
    <s v="Friday"/>
    <x v="2"/>
    <n v="5"/>
    <n v="0"/>
    <n v="54"/>
    <n v="3"/>
    <d v="1899-12-30T00:54:03"/>
    <d v="1899-12-30T00:10:49"/>
    <s v="R200603"/>
    <s v="Second Beach"/>
    <n v="5.5504162812210964"/>
    <n v="0"/>
    <s v="Hot"/>
    <m/>
    <d v="1899-12-30T04:43:13"/>
    <d v="1899-12-30T02:21:37"/>
    <d v="1899-12-30T04:43:13"/>
    <d v="1899-12-30T05:35:37"/>
    <d v="1899-12-30T02:21:37"/>
    <d v="1899-12-30T02:47:49"/>
    <n v="1981"/>
    <x v="5"/>
    <x v="3"/>
    <x v="39"/>
    <x v="39"/>
    <n v="0"/>
  </r>
  <r>
    <n v="598"/>
    <d v="2006-07-01T00:00:00"/>
    <s v="Saturday"/>
    <x v="0"/>
    <n v="1"/>
    <n v="0"/>
    <n v="38"/>
    <n v="29"/>
    <d v="1899-12-30T00:38:29"/>
    <d v="1899-12-30T00:38:29"/>
    <s v="Lake    "/>
    <s v="20 Mins Out"/>
    <n v="1.559116500649633"/>
    <n v="0"/>
    <m/>
    <s v="Start at stone hous"/>
    <d v="1899-12-30T01:32:22"/>
    <d v="1899-12-30T00:46:11"/>
    <d v="1899-12-30T16:48:16"/>
    <d v="1899-12-30T17:40:40"/>
    <d v="1899-12-30T08:24:08"/>
    <d v="1899-12-30T08:50:20"/>
    <n v="3010"/>
    <x v="5"/>
    <x v="0"/>
    <x v="40"/>
    <x v="39"/>
    <n v="0"/>
  </r>
  <r>
    <n v="599"/>
    <d v="2006-07-01T00:00:00"/>
    <s v="Saturday"/>
    <x v="2"/>
    <n v="3.1"/>
    <n v="0"/>
    <n v="26"/>
    <n v="33"/>
    <d v="1899-12-30T00:26:33"/>
    <d v="1899-12-30T00:08:34"/>
    <s v="R200603"/>
    <s v="Griskus Sprint"/>
    <n v="7.0056497175141299"/>
    <n v="0"/>
    <s v="Hot"/>
    <m/>
    <d v="1899-12-30T03:44:23"/>
    <d v="1899-12-30T01:52:12"/>
    <d v="1899-12-30T03:44:23"/>
    <d v="1899-12-30T04:36:47"/>
    <d v="1899-12-30T01:52:12"/>
    <d v="1899-12-30T02:18:24"/>
    <n v="762"/>
    <x v="5"/>
    <x v="0"/>
    <x v="40"/>
    <x v="39"/>
    <n v="0"/>
  </r>
  <r>
    <n v="600"/>
    <d v="2006-07-02T00:00:00"/>
    <s v="Sunday"/>
    <x v="1"/>
    <n v="45"/>
    <n v="3"/>
    <n v="2"/>
    <n v="7"/>
    <d v="1899-12-30T03:02:07"/>
    <d v="1899-12-30T00:04:03"/>
    <s v="B       "/>
    <s v="Lake House-&gt;Rt 64--&gt;Rt 47--&gt;Rt 202--&gt;Rt 61--&gt;Lake House"/>
    <n v="14.825661206186522"/>
    <n v="0"/>
    <s v="Hot"/>
    <s v="Hilly"/>
    <d v="1899-12-30T07:33:16"/>
    <d v="1899-12-30T03:46:38"/>
    <d v="1899-12-30T01:46:02"/>
    <d v="1899-12-30T02:38:26"/>
    <d v="1899-12-30T00:53:01"/>
    <d v="1899-12-30T01:19:13"/>
    <n v="470"/>
    <x v="5"/>
    <x v="0"/>
    <x v="40"/>
    <x v="40"/>
    <n v="0"/>
  </r>
  <r>
    <n v="601"/>
    <d v="2006-07-05T00:00:00"/>
    <s v="Wednesday"/>
    <x v="0"/>
    <n v="0.25"/>
    <n v="0"/>
    <n v="11"/>
    <n v="35"/>
    <d v="1899-12-30T00:11:35"/>
    <d v="1899-12-30T00:46:20"/>
    <s v="Lake    "/>
    <s v="Dock2Dock"/>
    <n v="1.2949640287769795"/>
    <n v="0"/>
    <m/>
    <s v="Swam without wetsuit and googles were leaking"/>
    <d v="1899-12-30T01:51:12"/>
    <d v="1899-12-30T00:55:36"/>
    <d v="1899-12-30T20:13:56"/>
    <d v="1899-12-30T21:06:20"/>
    <d v="1899-12-30T10:06:58"/>
    <d v="1899-12-30T10:33:10"/>
    <n v="3126"/>
    <x v="5"/>
    <x v="0"/>
    <x v="40"/>
    <x v="40"/>
    <n v="2"/>
  </r>
  <r>
    <n v="602"/>
    <d v="2006-07-05T00:00:00"/>
    <s v="Wednesday"/>
    <x v="2"/>
    <n v="3.1"/>
    <n v="0"/>
    <n v="31"/>
    <n v="25"/>
    <d v="1899-12-30T00:31:25"/>
    <d v="1899-12-30T00:10:08"/>
    <s v="R200603"/>
    <s v="Random Work Loop"/>
    <n v="5.9204244031830289"/>
    <n v="0"/>
    <s v="Hot &amp; Humid"/>
    <s v="Ran to Cannon an on way back met up with Jen and Luisa and went back to cannon"/>
    <d v="1899-12-30T04:25:31"/>
    <d v="1899-12-30T02:12:46"/>
    <d v="1899-12-30T04:25:31"/>
    <d v="1899-12-30T05:17:55"/>
    <d v="1899-12-30T02:12:46"/>
    <d v="1899-12-30T02:38:58"/>
    <n v="1530"/>
    <x v="5"/>
    <x v="0"/>
    <x v="40"/>
    <x v="40"/>
    <n v="0"/>
  </r>
  <r>
    <n v="603"/>
    <d v="2006-07-06T00:00:00"/>
    <s v="Thursday"/>
    <x v="2"/>
    <n v="2.9"/>
    <n v="0"/>
    <n v="24"/>
    <n v="18"/>
    <d v="1899-12-30T00:24:18"/>
    <d v="1899-12-30T00:08:23"/>
    <s v="R200603"/>
    <s v="Cannon"/>
    <n v="7.160493827160499"/>
    <n v="0"/>
    <s v="Hot"/>
    <m/>
    <d v="1899-12-30T03:39:32"/>
    <d v="1899-12-30T01:49:46"/>
    <d v="1899-12-30T03:39:32"/>
    <d v="1899-12-30T04:31:56"/>
    <d v="1899-12-30T01:49:46"/>
    <d v="1899-12-30T02:15:58"/>
    <n v="743"/>
    <x v="5"/>
    <x v="0"/>
    <x v="40"/>
    <x v="40"/>
    <n v="0"/>
  </r>
  <r>
    <n v="604"/>
    <d v="2006-07-07T00:00:00"/>
    <s v="Friday"/>
    <x v="2"/>
    <n v="5"/>
    <n v="0"/>
    <n v="51"/>
    <n v="25"/>
    <d v="1899-12-30T00:51:25"/>
    <d v="1899-12-30T00:10:17"/>
    <s v="R200603"/>
    <s v="Second Beach"/>
    <n v="5.8346839546191296"/>
    <n v="0"/>
    <s v="Hot &amp; Humid"/>
    <s v="Out: 25.41.68 Back: 25.43.16"/>
    <d v="1899-12-30T04:29:25"/>
    <d v="1899-12-30T02:14:43"/>
    <d v="1899-12-30T04:29:25"/>
    <d v="1899-12-30T05:21:49"/>
    <d v="1899-12-30T02:14:43"/>
    <d v="1899-12-30T02:40:55"/>
    <n v="1646"/>
    <x v="5"/>
    <x v="0"/>
    <x v="40"/>
    <x v="40"/>
    <n v="0"/>
  </r>
  <r>
    <n v="605"/>
    <d v="2006-07-09T00:00:00"/>
    <s v="Sunday"/>
    <x v="5"/>
    <n v="3"/>
    <n v="1"/>
    <n v="15"/>
    <n v="0"/>
    <d v="1899-12-30T01:15:00"/>
    <d v="1899-12-30T00:25:00"/>
    <s v="R200503"/>
    <s v="Fun with the Kids on Bike Path"/>
    <n v="2.4000000000000017"/>
    <n v="0"/>
    <s v="Hot &amp; Humid"/>
    <s v="Ran with Connor while he was on Bike"/>
    <d v="1899-12-30T00:00:00"/>
    <d v="1899-12-30T00:00:00"/>
    <d v="1899-12-30T10:55:00"/>
    <d v="1899-12-30T11:47:24"/>
    <d v="1899-12-30T05:27:30"/>
    <d v="1899-12-30T05:53:42"/>
    <n v="2787"/>
    <x v="5"/>
    <x v="0"/>
    <x v="40"/>
    <x v="0"/>
    <n v="1"/>
  </r>
  <r>
    <n v="606"/>
    <d v="2006-07-12T00:00:00"/>
    <s v="Wednesday"/>
    <x v="0"/>
    <n v="0.5"/>
    <n v="0"/>
    <n v="18"/>
    <n v="4"/>
    <d v="1899-12-30T00:18:04"/>
    <d v="1899-12-30T00:36:08"/>
    <s v="Lake    "/>
    <s v="Griskus Sprint"/>
    <n v="1.6605166051660529"/>
    <n v="0"/>
    <s v="Hot &amp; Humid"/>
    <m/>
    <d v="1899-12-30T01:26:43"/>
    <d v="1899-12-30T00:43:22"/>
    <d v="1899-12-30T15:46:42"/>
    <d v="1899-12-30T16:39:06"/>
    <d v="1899-12-30T07:53:21"/>
    <d v="1899-12-30T08:19:33"/>
    <n v="2951"/>
    <x v="5"/>
    <x v="0"/>
    <x v="40"/>
    <x v="0"/>
    <n v="2"/>
  </r>
  <r>
    <n v="607"/>
    <d v="2006-07-12T00:00:00"/>
    <s v="Wednesday"/>
    <x v="1"/>
    <n v="10.5"/>
    <n v="0"/>
    <n v="36"/>
    <n v="31"/>
    <d v="1899-12-30T00:36:31"/>
    <d v="1899-12-30T00:03:29"/>
    <s v="B       "/>
    <s v="Griskus Sprint"/>
    <n v="17.252396166134197"/>
    <n v="0"/>
    <s v="Hot &amp; Humid"/>
    <m/>
    <d v="1899-12-30T06:29:31"/>
    <d v="1899-12-30T03:14:45"/>
    <d v="1899-12-30T01:31:07"/>
    <d v="1899-12-30T02:23:31"/>
    <d v="1899-12-30T00:45:34"/>
    <d v="1899-12-30T01:11:46"/>
    <n v="259"/>
    <x v="5"/>
    <x v="0"/>
    <x v="40"/>
    <x v="0"/>
    <n v="0"/>
  </r>
  <r>
    <n v="608"/>
    <d v="2006-07-12T00:00:00"/>
    <s v="Wednesday"/>
    <x v="2"/>
    <n v="3.1"/>
    <n v="0"/>
    <n v="30"/>
    <n v="34"/>
    <d v="1899-12-30T00:30:34"/>
    <d v="1899-12-30T00:09:52"/>
    <s v="R200603"/>
    <s v="Griskus Sprint"/>
    <n v="6.0850599781897534"/>
    <n v="0"/>
    <s v="Hot &amp; Humid"/>
    <m/>
    <d v="1899-12-30T04:18:20"/>
    <d v="1899-12-30T02:09:10"/>
    <d v="1899-12-30T04:18:20"/>
    <d v="1899-12-30T05:10:44"/>
    <d v="1899-12-30T02:09:10"/>
    <d v="1899-12-30T02:35:22"/>
    <n v="1319"/>
    <x v="5"/>
    <x v="0"/>
    <x v="40"/>
    <x v="0"/>
    <n v="0"/>
  </r>
  <r>
    <n v="609"/>
    <d v="2006-07-12T00:00:00"/>
    <d v="2006-07-12T00:00:00"/>
    <x v="3"/>
    <n v="1"/>
    <n v="0"/>
    <n v="2"/>
    <n v="13"/>
    <d v="1899-12-30T00:02:13"/>
    <d v="1899-12-30T00:02:13"/>
    <s v="unk"/>
    <s v="Griskus Sprint"/>
    <n v="27.067669172932352"/>
    <n v="0"/>
    <m/>
    <m/>
    <d v="1899-12-30T00:00:00"/>
    <d v="1899-12-30T00:00:00"/>
    <d v="1899-12-30T00:58:05"/>
    <d v="1899-12-30T01:50:29"/>
    <d v="1899-12-30T00:29:02"/>
    <d v="1899-12-30T00:55:14"/>
    <n v="18"/>
    <x v="5"/>
    <x v="0"/>
    <x v="40"/>
    <x v="0"/>
    <n v="0"/>
  </r>
  <r>
    <n v="610"/>
    <d v="2006-07-14T00:00:00"/>
    <s v="Friday"/>
    <x v="2"/>
    <n v="4"/>
    <n v="0"/>
    <n v="40"/>
    <n v="40"/>
    <d v="1899-12-30T00:40:40"/>
    <d v="1899-12-30T00:10:10"/>
    <s v="R200602"/>
    <s v="4 Mile-Work"/>
    <n v="5.9016393442623007"/>
    <n v="0"/>
    <s v="Hot"/>
    <m/>
    <d v="1899-12-30T04:26:22"/>
    <d v="1899-12-30T02:13:11"/>
    <d v="1899-12-30T04:26:22"/>
    <d v="1899-12-30T05:18:46"/>
    <d v="1899-12-30T02:13:11"/>
    <d v="1899-12-30T02:39:23"/>
    <n v="1546"/>
    <x v="5"/>
    <x v="0"/>
    <x v="40"/>
    <x v="0"/>
    <n v="1"/>
  </r>
  <r>
    <n v="611"/>
    <d v="2006-07-17T00:00:00"/>
    <s v="Monday"/>
    <x v="2"/>
    <n v="2.9"/>
    <n v="0"/>
    <n v="30"/>
    <n v="30"/>
    <d v="1899-12-30T00:30:30"/>
    <d v="1899-12-30T00:10:31"/>
    <s v="R200602"/>
    <s v="Cannon"/>
    <n v="5.7049180327868907"/>
    <n v="0"/>
    <s v="Hot &amp; Humid"/>
    <s v="Weather warning from the heat.  Went outside anyway"/>
    <d v="1899-12-30T04:35:33"/>
    <d v="1899-12-30T02:17:47"/>
    <d v="1899-12-30T04:35:33"/>
    <d v="1899-12-30T05:27:57"/>
    <d v="1899-12-30T02:17:47"/>
    <d v="1899-12-30T02:43:59"/>
    <n v="1816"/>
    <x v="5"/>
    <x v="0"/>
    <x v="40"/>
    <x v="12"/>
    <n v="2"/>
  </r>
  <r>
    <n v="612"/>
    <d v="2006-07-18T00:00:00"/>
    <s v="Tuesday"/>
    <x v="1"/>
    <n v="7.5"/>
    <n v="0"/>
    <n v="32"/>
    <n v="32"/>
    <d v="1899-12-30T00:32:32"/>
    <d v="1899-12-30T00:04:20"/>
    <s v="Si"/>
    <s v="Mossman Loop "/>
    <n v="13.831967213114766"/>
    <n v="0"/>
    <s v="Hot &amp; Humid"/>
    <s v="Same weather as yesterday"/>
    <d v="1899-12-30T08:05:50"/>
    <d v="1899-12-30T04:02:55"/>
    <d v="1899-12-30T01:53:39"/>
    <d v="1899-12-30T02:46:03"/>
    <d v="1899-12-30T00:56:49"/>
    <d v="1899-12-30T01:23:02"/>
    <n v="549"/>
    <x v="5"/>
    <x v="0"/>
    <x v="40"/>
    <x v="12"/>
    <n v="0"/>
  </r>
  <r>
    <n v="613"/>
    <d v="2006-07-19T00:00:00"/>
    <s v="Wednesday"/>
    <x v="2"/>
    <n v="9.0020000000000007"/>
    <n v="1"/>
    <n v="41"/>
    <n v="41"/>
    <d v="1899-12-30T01:41:41"/>
    <d v="1899-12-30T00:11:18"/>
    <s v="R200603"/>
    <s v="Middlebury Bike Path"/>
    <n v="5.3117849532863524"/>
    <n v="0"/>
    <s v="Hot &amp; Humid"/>
    <s v="Splits: 9.24.72 + 10.42.61 + 10.46.19 + 10.46.19 + 10.49.75 + 10.35.48 + 12.11.87 + 13.26.84 + 12.51.14"/>
    <d v="1899-12-30T04:55:57"/>
    <d v="1899-12-30T02:27:58"/>
    <d v="1899-12-30T04:55:57"/>
    <d v="1899-12-30T05:48:21"/>
    <d v="1899-12-30T02:27:58"/>
    <d v="1899-12-30T02:54:10"/>
    <n v="2225"/>
    <x v="5"/>
    <x v="0"/>
    <x v="40"/>
    <x v="12"/>
    <n v="0"/>
  </r>
  <r>
    <n v="614"/>
    <d v="2006-07-20T00:00:00"/>
    <s v="Thursday"/>
    <x v="1"/>
    <n v="40"/>
    <n v="2"/>
    <n v="38"/>
    <n v="38"/>
    <d v="1899-12-30T02:38:38"/>
    <d v="1899-12-30T00:03:58"/>
    <s v="B       "/>
    <s v="UJ+ &amp; Back"/>
    <n v="15.12922882958606"/>
    <n v="0"/>
    <s v="Hot &amp; Humid"/>
    <s v="Splits: 1:23.55 + 1:14.22 "/>
    <d v="1899-12-30T07:24:10"/>
    <d v="1899-12-30T03:42:05"/>
    <d v="1899-12-30T01:43:54"/>
    <d v="1899-12-30T02:36:18"/>
    <d v="1899-12-30T00:51:57"/>
    <d v="1899-12-30T01:18:09"/>
    <n v="423"/>
    <x v="5"/>
    <x v="0"/>
    <x v="40"/>
    <x v="12"/>
    <n v="0"/>
  </r>
  <r>
    <n v="615"/>
    <d v="2006-07-30T00:00:00"/>
    <s v="Sunday"/>
    <x v="0"/>
    <n v="0.35"/>
    <n v="0"/>
    <n v="15"/>
    <n v="15"/>
    <d v="1899-12-30T00:15:15"/>
    <d v="1899-12-30T00:43:34"/>
    <s v="Lake    "/>
    <s v="Random Lake"/>
    <n v="1.3770491803278699"/>
    <n v="0"/>
    <m/>
    <m/>
    <d v="1899-12-30T01:44:34"/>
    <d v="1899-12-30T00:52:17"/>
    <d v="1899-12-30T19:01:34"/>
    <d v="1899-12-30T19:53:58"/>
    <d v="1899-12-30T09:30:47"/>
    <d v="1899-12-30T09:56:59"/>
    <n v="3110"/>
    <x v="5"/>
    <x v="0"/>
    <x v="40"/>
    <x v="14"/>
    <n v="9"/>
  </r>
  <r>
    <n v="616"/>
    <d v="2006-07-31T00:00:00"/>
    <s v="Monday"/>
    <x v="2"/>
    <n v="3.5"/>
    <n v="0"/>
    <n v="39"/>
    <n v="39"/>
    <d v="1899-12-30T00:39:39"/>
    <d v="1899-12-30T00:11:20"/>
    <s v="R200603"/>
    <s v="PT Barnum Out and Back"/>
    <n v="5.2963430012610386"/>
    <n v="0"/>
    <s v="Hot &amp; Humid"/>
    <s v="Walked on Way Back"/>
    <d v="1899-12-30T04:56:49"/>
    <d v="1899-12-30T02:28:24"/>
    <d v="1899-12-30T04:56:49"/>
    <d v="1899-12-30T05:49:13"/>
    <d v="1899-12-30T02:28:24"/>
    <d v="1899-12-30T02:54:36"/>
    <n v="2246"/>
    <x v="5"/>
    <x v="0"/>
    <x v="40"/>
    <x v="14"/>
    <n v="0"/>
  </r>
  <r>
    <n v="617"/>
    <d v="2006-08-01T00:00:00"/>
    <s v="Tuesday"/>
    <x v="2"/>
    <n v="3.07"/>
    <n v="0"/>
    <n v="30"/>
    <n v="30"/>
    <d v="1899-12-30T00:30:30"/>
    <d v="1899-12-30T00:09:56"/>
    <s v="R200603"/>
    <s v="Treadmill"/>
    <n v="6.0393442622950868"/>
    <n v="0"/>
    <m/>
    <m/>
    <d v="1899-12-30T04:20:18"/>
    <d v="1899-12-30T02:10:09"/>
    <d v="1899-12-30T04:20:18"/>
    <d v="1899-12-30T05:12:42"/>
    <d v="1899-12-30T02:10:09"/>
    <d v="1899-12-30T02:36:21"/>
    <n v="1374"/>
    <x v="5"/>
    <x v="4"/>
    <x v="41"/>
    <x v="14"/>
    <n v="0"/>
  </r>
  <r>
    <n v="618"/>
    <d v="2006-08-02T00:00:00"/>
    <s v="Wednesday"/>
    <x v="0"/>
    <n v="0.25"/>
    <n v="0"/>
    <n v="11"/>
    <n v="11"/>
    <d v="1899-12-30T00:11:11"/>
    <d v="1899-12-30T00:44:44"/>
    <s v="Lake    "/>
    <s v="Dock2Dock"/>
    <n v="1.3412816691505227"/>
    <n v="0"/>
    <m/>
    <s v="No Wetsuit"/>
    <d v="1899-12-30T01:47:22"/>
    <d v="1899-12-30T00:53:41"/>
    <d v="1899-12-30T19:32:01"/>
    <d v="1899-12-30T20:24:25"/>
    <d v="1899-12-30T09:46:00"/>
    <d v="1899-12-30T10:12:12"/>
    <n v="3116"/>
    <x v="5"/>
    <x v="4"/>
    <x v="41"/>
    <x v="14"/>
    <n v="0"/>
  </r>
  <r>
    <n v="619"/>
    <d v="2006-08-03T00:00:00"/>
    <s v="Thursday"/>
    <x v="2"/>
    <n v="2.5499999999999998"/>
    <n v="0"/>
    <n v="25"/>
    <n v="25"/>
    <d v="1899-12-30T00:25:25"/>
    <d v="1899-12-30T00:09:58"/>
    <s v="R200603"/>
    <s v="Treadmill"/>
    <n v="6.0196721311475452"/>
    <n v="0"/>
    <m/>
    <m/>
    <d v="1899-12-30T04:21:09"/>
    <d v="1899-12-30T02:10:34"/>
    <d v="1899-12-30T04:21:09"/>
    <d v="1899-12-30T05:13:33"/>
    <d v="1899-12-30T02:10:34"/>
    <d v="1899-12-30T02:36:46"/>
    <n v="1397"/>
    <x v="5"/>
    <x v="4"/>
    <x v="41"/>
    <x v="14"/>
    <n v="0"/>
  </r>
  <r>
    <n v="620"/>
    <d v="2006-08-04T00:00:00"/>
    <s v="Friday"/>
    <x v="0"/>
    <n v="0.5"/>
    <n v="0"/>
    <n v="16"/>
    <n v="16"/>
    <d v="1899-12-30T00:16:16"/>
    <d v="1899-12-30T00:32:32"/>
    <s v="BL      "/>
    <s v="Sandy Beach Triathlon"/>
    <n v="1.8442622950819687"/>
    <n v="0"/>
    <m/>
    <m/>
    <d v="1899-12-30T01:18:05"/>
    <d v="1899-12-30T00:39:02"/>
    <d v="1899-12-30T14:12:22"/>
    <d v="1899-12-30T15:04:46"/>
    <d v="1899-12-30T07:06:11"/>
    <d v="1899-12-30T07:32:23"/>
    <n v="2843"/>
    <x v="5"/>
    <x v="4"/>
    <x v="41"/>
    <x v="14"/>
    <n v="0"/>
  </r>
  <r>
    <n v="621"/>
    <d v="2006-08-04T00:00:00"/>
    <s v="Friday"/>
    <x v="1"/>
    <n v="10"/>
    <n v="0"/>
    <n v="33"/>
    <n v="33"/>
    <d v="1899-12-30T00:33:33"/>
    <d v="1899-12-30T00:03:21"/>
    <s v="B       "/>
    <s v="Sandy Beach Triathlon"/>
    <n v="17.88375558867364"/>
    <n v="0"/>
    <m/>
    <s v="Includes transition time"/>
    <d v="1899-12-30T06:15:46"/>
    <d v="1899-12-30T03:07:53"/>
    <d v="1899-12-30T01:27:54"/>
    <d v="1899-12-30T02:20:18"/>
    <d v="1899-12-30T00:43:57"/>
    <d v="1899-12-30T01:10:09"/>
    <n v="237"/>
    <x v="5"/>
    <x v="4"/>
    <x v="41"/>
    <x v="14"/>
    <n v="0"/>
  </r>
  <r>
    <n v="622"/>
    <d v="2006-08-04T00:00:00"/>
    <s v="Friday"/>
    <x v="2"/>
    <n v="3.1"/>
    <n v="0"/>
    <n v="33"/>
    <n v="33"/>
    <d v="1899-12-30T00:33:33"/>
    <d v="1899-12-30T00:10:49"/>
    <s v="R200603"/>
    <s v="Sandy Beach Triathlon"/>
    <n v="5.5439642324888281"/>
    <n v="0"/>
    <m/>
    <s v="Includes transition time"/>
    <d v="1899-12-30T04:43:33"/>
    <d v="1899-12-30T02:21:47"/>
    <d v="1899-12-30T04:43:33"/>
    <d v="1899-12-30T05:35:57"/>
    <d v="1899-12-30T02:21:47"/>
    <d v="1899-12-30T02:47:59"/>
    <n v="1990"/>
    <x v="5"/>
    <x v="4"/>
    <x v="41"/>
    <x v="14"/>
    <n v="0"/>
  </r>
  <r>
    <n v="623"/>
    <d v="2006-08-07T00:00:00"/>
    <s v="Monday"/>
    <x v="2"/>
    <n v="3.5"/>
    <n v="0"/>
    <n v="36"/>
    <n v="36"/>
    <d v="1899-12-30T00:36:36"/>
    <d v="1899-12-30T00:10:27"/>
    <s v="R200503"/>
    <s v="PT Barnum Out and Back"/>
    <n v="5.737704918032791"/>
    <n v="0"/>
    <m/>
    <m/>
    <d v="1899-12-30T04:33:59"/>
    <d v="1899-12-30T02:16:59"/>
    <d v="1899-12-30T04:33:59"/>
    <d v="1899-12-30T05:26:23"/>
    <d v="1899-12-30T02:16:59"/>
    <d v="1899-12-30T02:43:11"/>
    <n v="1771"/>
    <x v="5"/>
    <x v="4"/>
    <x v="41"/>
    <x v="15"/>
    <n v="2"/>
  </r>
  <r>
    <n v="624"/>
    <d v="2006-08-08T00:00:00"/>
    <s v="Tuesday"/>
    <x v="1"/>
    <n v="9.6"/>
    <n v="0"/>
    <n v="39"/>
    <n v="39"/>
    <d v="1899-12-30T00:39:39"/>
    <d v="1899-12-30T00:04:08"/>
    <s v="B       "/>
    <s v="Long Meadow to South Street"/>
    <n v="14.527112232030277"/>
    <n v="0"/>
    <m/>
    <m/>
    <d v="1899-12-30T07:42:35"/>
    <d v="1899-12-30T03:51:18"/>
    <d v="1899-12-30T01:48:13"/>
    <d v="1899-12-30T02:40:37"/>
    <d v="1899-12-30T00:54:06"/>
    <d v="1899-12-30T01:20:18"/>
    <n v="497"/>
    <x v="5"/>
    <x v="4"/>
    <x v="41"/>
    <x v="15"/>
    <n v="0"/>
  </r>
  <r>
    <n v="625"/>
    <d v="2006-08-08T00:00:00"/>
    <s v="Tuesday"/>
    <x v="2"/>
    <n v="3"/>
    <n v="0"/>
    <n v="33"/>
    <n v="33"/>
    <d v="1899-12-30T00:33:33"/>
    <d v="1899-12-30T00:11:11"/>
    <s v="R200503"/>
    <s v="Columbus Statue"/>
    <n v="5.3651266766020917"/>
    <n v="0"/>
    <s v="Hot"/>
    <s v="Walked a little bit with Jen"/>
    <d v="1899-12-30T04:53:00"/>
    <d v="1899-12-30T02:26:30"/>
    <d v="1899-12-30T04:53:00"/>
    <d v="1899-12-30T05:45:24"/>
    <d v="1899-12-30T02:26:30"/>
    <d v="1899-12-30T02:52:42"/>
    <n v="2181"/>
    <x v="5"/>
    <x v="4"/>
    <x v="41"/>
    <x v="15"/>
    <n v="0"/>
  </r>
  <r>
    <n v="626"/>
    <d v="2006-08-10T00:00:00"/>
    <s v="Thursday"/>
    <x v="1"/>
    <n v="8.75"/>
    <n v="0"/>
    <n v="37"/>
    <n v="37"/>
    <d v="1899-12-30T00:37:37"/>
    <d v="1899-12-30T00:04:18"/>
    <s v="Si"/>
    <s v="Random Around Work"/>
    <n v="13.956579530350034"/>
    <n v="0"/>
    <s v="Hot &amp; Windy"/>
    <m/>
    <d v="1899-12-30T08:01:30"/>
    <d v="1899-12-30T04:00:45"/>
    <d v="1899-12-30T01:52:38"/>
    <d v="1899-12-30T02:45:02"/>
    <d v="1899-12-30T00:56:19"/>
    <d v="1899-12-30T01:22:31"/>
    <n v="542"/>
    <x v="5"/>
    <x v="4"/>
    <x v="41"/>
    <x v="15"/>
    <n v="1"/>
  </r>
  <r>
    <n v="627"/>
    <d v="2006-08-10T00:00:00"/>
    <s v="Thursday"/>
    <x v="2"/>
    <n v="8"/>
    <n v="1"/>
    <n v="27"/>
    <n v="27"/>
    <d v="1899-12-30T01:27:27"/>
    <d v="1899-12-30T00:10:56"/>
    <s v="R200603"/>
    <s v="Middlebury Bike Path"/>
    <n v="5.488850771869644"/>
    <n v="0"/>
    <s v="Hot"/>
    <s v="Ran with G Sr."/>
    <d v="1899-12-30T04:46:24"/>
    <d v="1899-12-30T02:23:12"/>
    <d v="1899-12-30T04:46:24"/>
    <d v="1899-12-30T05:38:48"/>
    <d v="1899-12-30T02:23:12"/>
    <d v="1899-12-30T02:49:24"/>
    <n v="2050"/>
    <x v="5"/>
    <x v="4"/>
    <x v="41"/>
    <x v="15"/>
    <n v="0"/>
  </r>
  <r>
    <n v="628"/>
    <d v="2006-08-11T00:00:00"/>
    <s v="Friday"/>
    <x v="2"/>
    <n v="2.9"/>
    <n v="0"/>
    <n v="28"/>
    <n v="28"/>
    <d v="1899-12-30T00:28:28"/>
    <d v="1899-12-30T00:09:49"/>
    <s v="R200603"/>
    <s v="Cannon"/>
    <n v="6.1124121779859548"/>
    <n v="0"/>
    <s v="Hot"/>
    <m/>
    <d v="1899-12-30T04:17:11"/>
    <d v="1899-12-30T02:08:35"/>
    <d v="1899-12-30T04:17:11"/>
    <d v="1899-12-30T05:09:35"/>
    <d v="1899-12-30T02:08:35"/>
    <d v="1899-12-30T02:34:47"/>
    <n v="1269"/>
    <x v="5"/>
    <x v="4"/>
    <x v="41"/>
    <x v="15"/>
    <n v="0"/>
  </r>
  <r>
    <n v="629"/>
    <d v="2006-08-14T00:00:00"/>
    <s v="Monday"/>
    <x v="2"/>
    <n v="2.7"/>
    <n v="0"/>
    <n v="25"/>
    <n v="25"/>
    <d v="1899-12-30T00:25:25"/>
    <d v="1899-12-30T00:09:25"/>
    <s v="R200603"/>
    <s v="Anchor"/>
    <n v="6.3737704918032838"/>
    <n v="0"/>
    <m/>
    <m/>
    <d v="1899-12-30T04:06:38"/>
    <d v="1899-12-30T02:03:19"/>
    <d v="1899-12-30T04:06:38"/>
    <d v="1899-12-30T04:59:02"/>
    <d v="1899-12-30T02:03:19"/>
    <d v="1899-12-30T02:29:31"/>
    <n v="993"/>
    <x v="5"/>
    <x v="4"/>
    <x v="41"/>
    <x v="16"/>
    <n v="2"/>
  </r>
  <r>
    <n v="630"/>
    <d v="2006-08-17T00:00:00"/>
    <s v="Thursday"/>
    <x v="1"/>
    <n v="10.5"/>
    <n v="0"/>
    <n v="38"/>
    <n v="38"/>
    <d v="1899-12-30T00:38:38"/>
    <d v="1899-12-30T00:03:41"/>
    <s v="B       "/>
    <s v="Griskus Sprint"/>
    <n v="16.307161345987936"/>
    <n v="0"/>
    <s v="Hot"/>
    <s v="Went out Easy with GSr &amp; UJ"/>
    <d v="1899-12-30T06:52:05"/>
    <d v="1899-12-30T03:26:03"/>
    <d v="1899-12-30T01:36:24"/>
    <d v="1899-12-30T02:28:48"/>
    <d v="1899-12-30T00:48:12"/>
    <d v="1899-12-30T01:14:24"/>
    <n v="320"/>
    <x v="5"/>
    <x v="4"/>
    <x v="41"/>
    <x v="16"/>
    <n v="2"/>
  </r>
  <r>
    <n v="631"/>
    <d v="2006-08-17T00:00:00"/>
    <s v="Thursday"/>
    <x v="2"/>
    <n v="2.7"/>
    <n v="0"/>
    <n v="25"/>
    <n v="25"/>
    <d v="1899-12-30T00:25:25"/>
    <d v="1899-12-30T00:09:25"/>
    <s v="R200603"/>
    <s v="Anchor"/>
    <n v="6.3737704918032838"/>
    <n v="156"/>
    <s v="Hot"/>
    <s v="Out: 12.55.28(151) Back: 12.48.39(160)"/>
    <d v="1899-12-30T04:06:38"/>
    <d v="1899-12-30T02:03:19"/>
    <d v="1899-12-30T04:06:38"/>
    <d v="1899-12-30T04:59:02"/>
    <d v="1899-12-30T02:03:19"/>
    <d v="1899-12-30T02:29:31"/>
    <n v="993"/>
    <x v="5"/>
    <x v="4"/>
    <x v="41"/>
    <x v="16"/>
    <n v="0"/>
  </r>
  <r>
    <n v="632"/>
    <d v="2006-08-19T00:00:00"/>
    <s v="Saturday"/>
    <x v="1"/>
    <n v="6.85"/>
    <n v="0"/>
    <n v="28"/>
    <n v="28"/>
    <d v="1899-12-30T00:28:28"/>
    <d v="1899-12-30T00:04:09"/>
    <s v="B       "/>
    <s v="Run Course at Timberman 1 loop"/>
    <n v="14.437939110070269"/>
    <n v="125"/>
    <s v="Hot"/>
    <m/>
    <d v="1899-12-30T07:45:26"/>
    <d v="1899-12-30T03:52:43"/>
    <d v="1899-12-30T01:48:53"/>
    <d v="1899-12-30T02:41:17"/>
    <d v="1899-12-30T00:54:26"/>
    <d v="1899-12-30T01:20:38"/>
    <n v="507"/>
    <x v="5"/>
    <x v="4"/>
    <x v="41"/>
    <x v="16"/>
    <n v="1"/>
  </r>
  <r>
    <n v="633"/>
    <d v="2006-08-20T00:00:00"/>
    <s v="Sunday"/>
    <x v="0"/>
    <n v="1.2"/>
    <n v="0"/>
    <n v="45"/>
    <n v="45"/>
    <d v="1899-12-30T00:45:45"/>
    <d v="1899-12-30T00:38:07"/>
    <s v="NH      "/>
    <s v="Timberman 1/2 Ironman"/>
    <n v="1.57377049180328"/>
    <n v="154"/>
    <s v="Wavy"/>
    <m/>
    <d v="1899-12-30T01:31:30"/>
    <d v="1899-12-30T00:45:45"/>
    <d v="1899-12-30T16:38:52"/>
    <d v="1899-12-30T17:31:17"/>
    <d v="1899-12-30T08:19:26"/>
    <d v="1899-12-30T08:45:38"/>
    <n v="3006"/>
    <x v="5"/>
    <x v="4"/>
    <x v="41"/>
    <x v="17"/>
    <n v="0"/>
  </r>
  <r>
    <n v="634"/>
    <d v="2006-08-20T00:00:00"/>
    <s v="Sunday"/>
    <x v="1"/>
    <n v="56"/>
    <n v="3"/>
    <n v="22"/>
    <n v="22"/>
    <d v="1899-12-30T03:22:22"/>
    <d v="1899-12-30T00:03:37"/>
    <s v="B       "/>
    <s v="Timberman 1/2 Ironman"/>
    <n v="16.603524954702696"/>
    <n v="154"/>
    <s v="Rainy"/>
    <m/>
    <d v="1899-12-30T06:44:44"/>
    <d v="1899-12-30T03:22:22"/>
    <d v="1899-12-30T01:34:41"/>
    <d v="1899-12-30T02:27:05"/>
    <d v="1899-12-30T00:47:20"/>
    <d v="1899-12-30T01:13:32"/>
    <n v="303"/>
    <x v="5"/>
    <x v="4"/>
    <x v="41"/>
    <x v="17"/>
    <n v="0"/>
  </r>
  <r>
    <n v="635"/>
    <d v="2006-08-20T00:00:00"/>
    <s v="Sunday"/>
    <x v="2"/>
    <n v="13.1"/>
    <n v="2"/>
    <n v="45"/>
    <n v="45"/>
    <d v="1899-12-30T02:45:45"/>
    <d v="1899-12-30T00:12:39"/>
    <s v="R200603"/>
    <s v="Timberman 1/2 Ironman"/>
    <n v="4.7420814479638036"/>
    <n v="160"/>
    <m/>
    <m/>
    <d v="1899-12-30T05:31:30"/>
    <d v="1899-12-30T02:45:45"/>
    <d v="1899-12-30T05:31:30"/>
    <d v="1899-12-30T06:23:54"/>
    <d v="1899-12-30T02:45:45"/>
    <d v="1899-12-30T03:11:57"/>
    <n v="2576"/>
    <x v="5"/>
    <x v="4"/>
    <x v="41"/>
    <x v="17"/>
    <n v="0"/>
  </r>
  <r>
    <n v="636"/>
    <d v="2006-08-20T00:00:00"/>
    <s v="Sunday"/>
    <x v="3"/>
    <n v="0.01"/>
    <n v="0"/>
    <n v="4"/>
    <n v="10"/>
    <d v="1899-12-30T00:04:10"/>
    <d v="1899-12-30T06:56:40"/>
    <m/>
    <s v="Timberman 1/2 Ironman"/>
    <n v="0.1440000000000001"/>
    <m/>
    <m/>
    <m/>
    <d v="1899-12-30T00:00:00"/>
    <d v="1899-12-30T00:00:00"/>
    <d v="1900-01-06T13:56:40"/>
    <d v="1900-01-06T14:49:04"/>
    <d v="1900-01-02T18:58:20"/>
    <d v="1900-01-02T19:24:32"/>
    <n v="3173"/>
    <x v="5"/>
    <x v="4"/>
    <x v="41"/>
    <x v="17"/>
    <n v="0"/>
  </r>
  <r>
    <n v="637"/>
    <d v="2006-08-20T00:00:00"/>
    <s v="Sunday"/>
    <x v="4"/>
    <n v="0.01"/>
    <n v="0"/>
    <n v="4"/>
    <n v="8"/>
    <d v="1899-12-30T00:04:08"/>
    <d v="1899-12-30T06:53:20"/>
    <m/>
    <s v="Timberman 1/2 Ironman"/>
    <n v="0.14516129032258074"/>
    <m/>
    <m/>
    <m/>
    <d v="1899-12-30T00:00:00"/>
    <d v="1899-12-30T00:00:00"/>
    <d v="1900-01-06T12:29:20"/>
    <d v="1900-01-06T13:21:44"/>
    <d v="1900-01-02T18:14:40"/>
    <d v="1900-01-02T18:40:52"/>
    <n v="3172"/>
    <x v="5"/>
    <x v="4"/>
    <x v="41"/>
    <x v="17"/>
    <n v="0"/>
  </r>
  <r>
    <n v="638"/>
    <d v="2006-08-25T00:00:00"/>
    <s v="Friday"/>
    <x v="2"/>
    <n v="2.75"/>
    <n v="0"/>
    <n v="27"/>
    <n v="27"/>
    <d v="1899-12-30T00:27:27"/>
    <d v="1899-12-30T00:09:59"/>
    <s v="R200503"/>
    <s v="Random Work Loop"/>
    <n v="6.0109289617486388"/>
    <n v="157"/>
    <s v="Rainy"/>
    <s v="Ran with Jen Until Thunder &amp; Lightning"/>
    <d v="1899-12-30T04:21:31"/>
    <d v="1899-12-30T02:10:46"/>
    <d v="1899-12-30T04:21:31"/>
    <d v="1899-12-30T05:13:55"/>
    <d v="1899-12-30T02:10:46"/>
    <d v="1899-12-30T02:36:58"/>
    <n v="1406"/>
    <x v="5"/>
    <x v="4"/>
    <x v="41"/>
    <x v="17"/>
    <n v="4"/>
  </r>
  <r>
    <n v="639"/>
    <d v="2006-08-29T00:00:00"/>
    <s v="Tuesday"/>
    <x v="2"/>
    <n v="1.75"/>
    <n v="0"/>
    <n v="20"/>
    <n v="20"/>
    <d v="1899-12-30T00:20:20"/>
    <d v="1899-12-30T00:11:37"/>
    <s v="R200602"/>
    <s v="Eliptical"/>
    <n v="5.1639344262295133"/>
    <n v="0"/>
    <s v="Inside"/>
    <m/>
    <d v="1899-12-30T05:04:25"/>
    <d v="1899-12-30T02:32:13"/>
    <d v="1899-12-30T05:04:25"/>
    <d v="1899-12-30T05:56:49"/>
    <d v="1899-12-30T02:32:13"/>
    <d v="1899-12-30T02:58:25"/>
    <n v="2345"/>
    <x v="5"/>
    <x v="4"/>
    <x v="41"/>
    <x v="18"/>
    <n v="3"/>
  </r>
  <r>
    <n v="640"/>
    <d v="2006-08-30T00:00:00"/>
    <s v="Wednesday"/>
    <x v="2"/>
    <n v="3"/>
    <n v="0"/>
    <n v="30"/>
    <n v="30"/>
    <d v="1899-12-30T00:30:30"/>
    <d v="1899-12-30T00:10:10"/>
    <s v="R200602"/>
    <s v="Columbus Statue"/>
    <n v="5.9016393442623007"/>
    <n v="156"/>
    <m/>
    <s v="Out: 15.25.93(148) Back: 15.31.86(164)"/>
    <d v="1899-12-30T04:26:22"/>
    <d v="1899-12-30T02:13:11"/>
    <d v="1899-12-30T04:26:22"/>
    <d v="1899-12-30T05:18:46"/>
    <d v="1899-12-30T02:13:11"/>
    <d v="1899-12-30T02:39:23"/>
    <n v="1546"/>
    <x v="5"/>
    <x v="4"/>
    <x v="41"/>
    <x v="18"/>
    <n v="0"/>
  </r>
  <r>
    <n v="641"/>
    <d v="2006-08-31T00:00:00"/>
    <s v="Thursday"/>
    <x v="2"/>
    <n v="3"/>
    <n v="0"/>
    <n v="29"/>
    <n v="29"/>
    <d v="1899-12-30T00:29:29"/>
    <d v="1899-12-30T00:09:50"/>
    <s v="R200602"/>
    <s v="Columbus Statue"/>
    <n v="6.1051441492368612"/>
    <n v="162"/>
    <s v="Nice!"/>
    <s v="Out: 14.15.65(161) Back: 14.49.78(164)"/>
    <d v="1899-12-30T04:17:29"/>
    <d v="1899-12-30T02:08:45"/>
    <d v="1899-12-30T04:17:29"/>
    <d v="1899-12-30T05:09:53"/>
    <d v="1899-12-30T02:08:45"/>
    <d v="1899-12-30T02:34:57"/>
    <n v="1284"/>
    <x v="5"/>
    <x v="4"/>
    <x v="41"/>
    <x v="18"/>
    <n v="0"/>
  </r>
  <r>
    <n v="642"/>
    <d v="2006-09-01T00:00:00"/>
    <s v="Friday"/>
    <x v="2"/>
    <n v="3.5"/>
    <n v="0"/>
    <n v="37"/>
    <n v="37"/>
    <d v="1899-12-30T00:37:37"/>
    <d v="1899-12-30T00:10:45"/>
    <s v="R200602"/>
    <s v="PT Barnum Out and Back"/>
    <n v="5.582631812140014"/>
    <n v="149"/>
    <s v="Nice!"/>
    <s v="Out: 18.37.96(144) Back: 19.09.52(154)"/>
    <d v="1899-12-30T04:41:35"/>
    <d v="1899-12-30T02:20:48"/>
    <d v="1899-12-30T04:41:35"/>
    <d v="1899-12-30T05:33:59"/>
    <d v="1899-12-30T02:20:48"/>
    <d v="1899-12-30T02:47:00"/>
    <n v="1938"/>
    <x v="5"/>
    <x v="5"/>
    <x v="42"/>
    <x v="18"/>
    <n v="0"/>
  </r>
  <r>
    <n v="643"/>
    <d v="2006-09-04T00:00:00"/>
    <s v="Monday"/>
    <x v="2"/>
    <n v="3.1"/>
    <n v="0"/>
    <n v="27"/>
    <n v="27"/>
    <d v="1899-12-30T00:27:27"/>
    <d v="1899-12-30T00:08:51"/>
    <s v="R200603"/>
    <s v="New Haven Road Race"/>
    <n v="6.7759562841530103"/>
    <n v="179"/>
    <s v="Nice!"/>
    <s v="Splits: 8.39.29(170) + 8.44.25(179) + 10.12.86(185)"/>
    <d v="1899-12-30T03:52:00"/>
    <d v="1899-12-30T01:56:00"/>
    <d v="1899-12-30T03:52:00"/>
    <d v="1899-12-30T04:44:24"/>
    <d v="1899-12-30T01:56:00"/>
    <d v="1899-12-30T02:22:12"/>
    <n v="797"/>
    <x v="5"/>
    <x v="5"/>
    <x v="42"/>
    <x v="19"/>
    <n v="2"/>
  </r>
  <r>
    <n v="644"/>
    <d v="2006-09-05T00:00:00"/>
    <s v="Tuesday"/>
    <x v="2"/>
    <n v="1.75"/>
    <n v="0"/>
    <n v="20"/>
    <n v="20"/>
    <d v="1899-12-30T00:20:20"/>
    <d v="1899-12-30T00:11:37"/>
    <s v="R200602"/>
    <s v="Eliptical"/>
    <n v="5.1639344262295133"/>
    <n v="0"/>
    <m/>
    <m/>
    <d v="1899-12-30T05:04:25"/>
    <d v="1899-12-30T02:32:13"/>
    <d v="1899-12-30T05:04:25"/>
    <d v="1899-12-30T05:56:49"/>
    <d v="1899-12-30T02:32:13"/>
    <d v="1899-12-30T02:58:25"/>
    <n v="2345"/>
    <x v="5"/>
    <x v="5"/>
    <x v="42"/>
    <x v="19"/>
    <n v="0"/>
  </r>
  <r>
    <n v="645"/>
    <d v="2006-09-10T00:00:00"/>
    <s v="Sunday"/>
    <x v="2"/>
    <n v="3.1"/>
    <n v="0"/>
    <n v="27"/>
    <n v="27"/>
    <d v="1899-12-30T00:27:27"/>
    <d v="1899-12-30T00:08:51"/>
    <s v="R200603"/>
    <s v="Naug Valley 5k"/>
    <n v="6.7759562841530103"/>
    <n v="176"/>
    <s v="Nice!"/>
    <s v="Splits: 9.25.34(166) + 9.10.79(180) + 8.27.23(183) + 0.51.36(185)"/>
    <d v="1899-12-30T03:52:00"/>
    <d v="1899-12-30T01:56:00"/>
    <d v="1899-12-30T03:52:00"/>
    <d v="1899-12-30T04:44:24"/>
    <d v="1899-12-30T01:56:00"/>
    <d v="1899-12-30T02:22:12"/>
    <n v="797"/>
    <x v="5"/>
    <x v="5"/>
    <x v="42"/>
    <x v="20"/>
    <n v="4"/>
  </r>
  <r>
    <n v="646"/>
    <d v="2006-09-11T00:00:00"/>
    <s v="Monday"/>
    <x v="2"/>
    <n v="3"/>
    <n v="0"/>
    <n v="30"/>
    <n v="30"/>
    <d v="1899-12-30T00:30:30"/>
    <d v="1899-12-30T00:10:10"/>
    <s v="R200602"/>
    <s v="Columbus Statue"/>
    <n v="5.9016393442623007"/>
    <n v="0"/>
    <s v="Nice!"/>
    <s v="Ran with Jen And Luisa"/>
    <d v="1899-12-30T04:26:22"/>
    <d v="1899-12-30T02:13:11"/>
    <d v="1899-12-30T04:26:22"/>
    <d v="1899-12-30T05:18:46"/>
    <d v="1899-12-30T02:13:11"/>
    <d v="1899-12-30T02:39:23"/>
    <n v="1546"/>
    <x v="5"/>
    <x v="5"/>
    <x v="42"/>
    <x v="20"/>
    <n v="0"/>
  </r>
  <r>
    <n v="647"/>
    <d v="2006-09-14T00:00:00"/>
    <s v="Thursday"/>
    <x v="2"/>
    <n v="2.9"/>
    <n v="0"/>
    <n v="28"/>
    <n v="28"/>
    <d v="1899-12-30T00:28:28"/>
    <d v="1899-12-30T00:09:49"/>
    <s v="R200602"/>
    <s v="Cannon"/>
    <n v="6.1124121779859548"/>
    <n v="154"/>
    <s v="Rainy"/>
    <m/>
    <d v="1899-12-30T04:17:11"/>
    <d v="1899-12-30T02:08:35"/>
    <d v="1899-12-30T04:17:11"/>
    <d v="1899-12-30T05:09:35"/>
    <d v="1899-12-30T02:08:35"/>
    <d v="1899-12-30T02:34:47"/>
    <n v="1269"/>
    <x v="5"/>
    <x v="5"/>
    <x v="42"/>
    <x v="20"/>
    <n v="2"/>
  </r>
  <r>
    <n v="648"/>
    <d v="2006-09-18T00:00:00"/>
    <s v="Monday"/>
    <x v="2"/>
    <n v="3.5"/>
    <n v="0"/>
    <n v="41"/>
    <n v="41"/>
    <d v="1899-12-30T00:41:41"/>
    <d v="1899-12-30T00:11:55"/>
    <s v="R200602"/>
    <s v="PT Barnum Out and Back"/>
    <n v="5.0379848060775734"/>
    <n v="147"/>
    <s v="Warm"/>
    <s v="Walked a lot on way back"/>
    <d v="1899-12-30T05:12:02"/>
    <d v="1899-12-30T02:36:01"/>
    <d v="1899-12-30T05:12:02"/>
    <d v="1899-12-30T06:04:26"/>
    <d v="1899-12-30T02:36:01"/>
    <d v="1899-12-30T03:02:13"/>
    <n v="2441"/>
    <x v="5"/>
    <x v="5"/>
    <x v="42"/>
    <x v="41"/>
    <n v="3"/>
  </r>
  <r>
    <n v="649"/>
    <d v="2006-09-19T00:00:00"/>
    <s v="Tuesday"/>
    <x v="2"/>
    <n v="2.9"/>
    <n v="0"/>
    <n v="24"/>
    <n v="24"/>
    <d v="1899-12-30T00:24:24"/>
    <d v="1899-12-30T00:08:25"/>
    <s v="R200503"/>
    <s v="Cannon"/>
    <n v="7.1311475409836129"/>
    <n v="0"/>
    <s v="Warm"/>
    <m/>
    <d v="1899-12-30T03:40:26"/>
    <d v="1899-12-30T01:50:13"/>
    <d v="1899-12-30T03:40:26"/>
    <d v="1899-12-30T04:32:51"/>
    <d v="1899-12-30T01:50:13"/>
    <d v="1899-12-30T02:16:25"/>
    <n v="748"/>
    <x v="5"/>
    <x v="5"/>
    <x v="42"/>
    <x v="41"/>
    <n v="0"/>
  </r>
  <r>
    <n v="650"/>
    <d v="2006-09-21T00:00:00"/>
    <s v="Thursday"/>
    <x v="2"/>
    <n v="1.65"/>
    <n v="0"/>
    <n v="18"/>
    <n v="18"/>
    <d v="1899-12-30T00:18:18"/>
    <d v="1899-12-30T00:11:05"/>
    <s v="R200602"/>
    <s v="Treadmill"/>
    <n v="5.4098360655737743"/>
    <n v="0"/>
    <m/>
    <s v="Ran for 15 mins at 5.8 on Random Incline with 3 min cool down"/>
    <d v="1899-12-30T04:50:35"/>
    <d v="1899-12-30T02:25:17"/>
    <d v="1899-12-30T04:50:35"/>
    <d v="1899-12-30T05:42:59"/>
    <d v="1899-12-30T02:25:17"/>
    <d v="1899-12-30T02:51:29"/>
    <n v="2128"/>
    <x v="5"/>
    <x v="5"/>
    <x v="42"/>
    <x v="41"/>
    <n v="1"/>
  </r>
  <r>
    <n v="651"/>
    <d v="2006-09-22T00:00:00"/>
    <s v="Friday"/>
    <x v="2"/>
    <n v="2.9"/>
    <n v="0"/>
    <n v="26"/>
    <n v="26"/>
    <d v="1899-12-30T00:26:26"/>
    <d v="1899-12-30T00:09:07"/>
    <s v="R200602"/>
    <s v="Cannon"/>
    <n v="6.5825977301387191"/>
    <n v="0"/>
    <s v="Cool"/>
    <s v="Felt great going out and BAD coming back"/>
    <d v="1899-12-30T03:58:49"/>
    <d v="1899-12-30T01:59:24"/>
    <d v="1899-12-30T03:58:49"/>
    <d v="1899-12-30T04:51:13"/>
    <d v="1899-12-30T01:59:24"/>
    <d v="1899-12-30T02:25:36"/>
    <n v="857"/>
    <x v="5"/>
    <x v="5"/>
    <x v="42"/>
    <x v="41"/>
    <n v="0"/>
  </r>
  <r>
    <n v="652"/>
    <d v="2006-09-25T00:00:00"/>
    <s v="Monday"/>
    <x v="2"/>
    <n v="2.9"/>
    <n v="0"/>
    <n v="27"/>
    <n v="27"/>
    <d v="1899-12-30T00:27:27"/>
    <d v="1899-12-30T00:09:28"/>
    <s v="R200602"/>
    <s v="Cannon"/>
    <n v="6.3387978142076546"/>
    <n v="0"/>
    <s v="Cool"/>
    <m/>
    <d v="1899-12-30T04:08:00"/>
    <d v="1899-12-30T02:04:00"/>
    <d v="1899-12-30T04:08:00"/>
    <d v="1899-12-30T05:00:24"/>
    <d v="1899-12-30T02:04:00"/>
    <d v="1899-12-30T02:30:12"/>
    <n v="1017"/>
    <x v="5"/>
    <x v="5"/>
    <x v="42"/>
    <x v="42"/>
    <n v="2"/>
  </r>
  <r>
    <n v="653"/>
    <d v="2006-09-26T00:00:00"/>
    <s v="Tuesday"/>
    <x v="2"/>
    <n v="3"/>
    <n v="0"/>
    <n v="31"/>
    <n v="31"/>
    <d v="1899-12-30T00:31:31"/>
    <d v="1899-12-30T00:10:30"/>
    <s v="R200602"/>
    <s v="Columbus Statue"/>
    <n v="5.7112638815441619"/>
    <n v="150"/>
    <s v="Cool"/>
    <s v="Easy Run with Jen and Chris"/>
    <d v="1899-12-30T04:35:15"/>
    <d v="1899-12-30T02:17:37"/>
    <d v="1899-12-30T04:35:15"/>
    <d v="1899-12-30T05:27:39"/>
    <d v="1899-12-30T02:17:37"/>
    <d v="1899-12-30T02:43:49"/>
    <n v="1808"/>
    <x v="5"/>
    <x v="5"/>
    <x v="42"/>
    <x v="42"/>
    <n v="0"/>
  </r>
  <r>
    <n v="654"/>
    <d v="2006-09-28T00:00:00"/>
    <s v="Thursday"/>
    <x v="2"/>
    <n v="3.1"/>
    <n v="0"/>
    <n v="31"/>
    <n v="31"/>
    <d v="1899-12-30T00:31:31"/>
    <d v="1899-12-30T00:10:10"/>
    <s v="R200602"/>
    <s v="Work Loop"/>
    <n v="5.9016393442623007"/>
    <n v="150"/>
    <s v="Warm"/>
    <s v="Ran with RonàWalked a couple of times"/>
    <d v="1899-12-30T04:26:22"/>
    <d v="1899-12-30T02:13:11"/>
    <d v="1899-12-30T04:26:22"/>
    <d v="1899-12-30T05:18:46"/>
    <d v="1899-12-30T02:13:11"/>
    <d v="1899-12-30T02:39:23"/>
    <n v="1546"/>
    <x v="5"/>
    <x v="5"/>
    <x v="42"/>
    <x v="42"/>
    <n v="1"/>
  </r>
  <r>
    <n v="655"/>
    <d v="2006-09-30T00:00:00"/>
    <s v="Saturday"/>
    <x v="2"/>
    <n v="3.1"/>
    <n v="0"/>
    <n v="27"/>
    <n v="27"/>
    <d v="1899-12-30T00:27:27"/>
    <d v="1899-12-30T00:08:51"/>
    <s v="R200603"/>
    <s v="Youngs Life 5k @ Quassy"/>
    <n v="6.7759562841530103"/>
    <n v="0"/>
    <s v="Nice!"/>
    <m/>
    <d v="1899-12-30T03:52:00"/>
    <d v="1899-12-30T01:56:00"/>
    <d v="1899-12-30T03:52:00"/>
    <d v="1899-12-30T04:44:24"/>
    <d v="1899-12-30T01:56:00"/>
    <d v="1899-12-30T02:22:12"/>
    <n v="797"/>
    <x v="5"/>
    <x v="5"/>
    <x v="42"/>
    <x v="42"/>
    <n v="1"/>
  </r>
  <r>
    <n v="656"/>
    <d v="2006-10-10T00:00:00"/>
    <s v="Tuesday"/>
    <x v="2"/>
    <n v="2.9"/>
    <n v="0"/>
    <n v="27"/>
    <n v="27"/>
    <d v="1899-12-30T00:27:27"/>
    <d v="1899-12-30T00:09:28"/>
    <s v="R200602"/>
    <s v="Cannon"/>
    <n v="6.3387978142076546"/>
    <n v="0"/>
    <m/>
    <m/>
    <d v="1899-12-30T04:08:00"/>
    <d v="1899-12-30T02:04:00"/>
    <d v="1899-12-30T04:08:00"/>
    <d v="1899-12-30T05:00:24"/>
    <d v="1899-12-30T02:04:00"/>
    <d v="1899-12-30T02:30:12"/>
    <n v="1017"/>
    <x v="5"/>
    <x v="6"/>
    <x v="43"/>
    <x v="43"/>
    <n v="9"/>
  </r>
  <r>
    <n v="657"/>
    <d v="2006-10-11T00:00:00"/>
    <s v="Wednesday"/>
    <x v="2"/>
    <n v="3.2"/>
    <n v="0"/>
    <n v="33"/>
    <n v="33"/>
    <d v="1899-12-30T00:33:33"/>
    <d v="1899-12-30T00:10:29"/>
    <s v="R200602"/>
    <s v="Detour Columbus"/>
    <n v="5.7228017883755644"/>
    <n v="0"/>
    <m/>
    <m/>
    <d v="1899-12-30T04:34:41"/>
    <d v="1899-12-30T02:17:21"/>
    <d v="1899-12-30T04:34:41"/>
    <d v="1899-12-30T05:27:05"/>
    <d v="1899-12-30T02:17:21"/>
    <d v="1899-12-30T02:43:33"/>
    <n v="1796"/>
    <x v="5"/>
    <x v="6"/>
    <x v="43"/>
    <x v="43"/>
    <n v="0"/>
  </r>
  <r>
    <n v="658"/>
    <d v="2006-10-19T00:00:00"/>
    <s v="Thursday"/>
    <x v="2"/>
    <n v="3"/>
    <n v="0"/>
    <n v="36"/>
    <n v="36"/>
    <d v="1899-12-30T00:36:36"/>
    <d v="1899-12-30T00:12:12"/>
    <s v="R200604"/>
    <s v="Random Work Loop"/>
    <n v="4.9180327868852496"/>
    <n v="0"/>
    <m/>
    <s v="Walked a bunch on way back"/>
    <d v="1899-12-30T05:19:38"/>
    <d v="1899-12-30T02:39:49"/>
    <d v="1899-12-30T05:19:38"/>
    <d v="1899-12-30T06:12:02"/>
    <d v="1899-12-30T02:39:49"/>
    <d v="1899-12-30T03:06:01"/>
    <n v="2511"/>
    <x v="5"/>
    <x v="6"/>
    <x v="43"/>
    <x v="22"/>
    <n v="7"/>
  </r>
  <r>
    <n v="659"/>
    <d v="2006-10-22T00:00:00"/>
    <s v="Sunday"/>
    <x v="2"/>
    <n v="3.25"/>
    <n v="0"/>
    <n v="30"/>
    <n v="30"/>
    <d v="1899-12-30T00:30:30"/>
    <d v="1899-12-30T00:09:23"/>
    <s v="R200604"/>
    <s v="Bob 5k Waterbury"/>
    <n v="6.3934426229508254"/>
    <n v="171"/>
    <m/>
    <s v="Splits: 8.48.04(159)  + 9.50.19(176) + 11.45.73(176)"/>
    <d v="1899-12-30T04:05:53"/>
    <d v="1899-12-30T02:02:56"/>
    <d v="1899-12-30T04:05:53"/>
    <d v="1899-12-30T04:58:17"/>
    <d v="1899-12-30T02:02:56"/>
    <d v="1899-12-30T02:29:08"/>
    <n v="982"/>
    <x v="5"/>
    <x v="6"/>
    <x v="43"/>
    <x v="44"/>
    <n v="2"/>
  </r>
  <r>
    <n v="660"/>
    <d v="2006-10-23T00:00:00"/>
    <s v="Monday"/>
    <x v="2"/>
    <n v="3.5"/>
    <n v="0"/>
    <n v="37"/>
    <n v="37"/>
    <d v="1899-12-30T00:37:37"/>
    <d v="1899-12-30T00:10:45"/>
    <s v="R200604"/>
    <s v="PT Barnum Out and Back"/>
    <n v="5.582631812140014"/>
    <n v="0"/>
    <m/>
    <s v="Intentionally Slow"/>
    <d v="1899-12-30T04:41:35"/>
    <d v="1899-12-30T02:20:48"/>
    <d v="1899-12-30T04:41:35"/>
    <d v="1899-12-30T05:33:59"/>
    <d v="1899-12-30T02:20:48"/>
    <d v="1899-12-30T02:47:00"/>
    <n v="1938"/>
    <x v="5"/>
    <x v="6"/>
    <x v="43"/>
    <x v="44"/>
    <n v="0"/>
  </r>
  <r>
    <n v="661"/>
    <d v="2006-10-24T00:00:00"/>
    <s v="Tuesday"/>
    <x v="2"/>
    <n v="3"/>
    <n v="0"/>
    <n v="30"/>
    <n v="30"/>
    <d v="1899-12-30T00:30:30"/>
    <d v="1899-12-30T00:10:10"/>
    <s v="R200604"/>
    <s v="Cannon"/>
    <n v="5.9016393442623007"/>
    <n v="0"/>
    <m/>
    <s v="Ran with Mike"/>
    <d v="1899-12-30T04:26:22"/>
    <d v="1899-12-30T02:13:11"/>
    <d v="1899-12-30T04:26:22"/>
    <d v="1899-12-30T05:18:46"/>
    <d v="1899-12-30T02:13:11"/>
    <d v="1899-12-30T02:39:23"/>
    <n v="1546"/>
    <x v="5"/>
    <x v="6"/>
    <x v="43"/>
    <x v="44"/>
    <n v="0"/>
  </r>
  <r>
    <n v="662"/>
    <d v="2006-10-26T00:00:00"/>
    <s v="Thursday"/>
    <x v="2"/>
    <n v="3"/>
    <n v="0"/>
    <n v="32"/>
    <n v="32"/>
    <d v="1899-12-30T00:32:32"/>
    <d v="1899-12-30T00:10:51"/>
    <s v="R200604"/>
    <s v="Columbus Statue"/>
    <n v="5.5327868852459057"/>
    <n v="0"/>
    <m/>
    <m/>
    <d v="1899-12-30T04:44:07"/>
    <d v="1899-12-30T02:22:04"/>
    <d v="1899-12-30T04:44:07"/>
    <d v="1899-12-30T05:36:31"/>
    <d v="1899-12-30T02:22:04"/>
    <d v="1899-12-30T02:48:16"/>
    <n v="2003"/>
    <x v="5"/>
    <x v="6"/>
    <x v="43"/>
    <x v="44"/>
    <n v="1"/>
  </r>
  <r>
    <n v="663"/>
    <d v="2006-10-27T00:00:00"/>
    <s v="Friday"/>
    <x v="2"/>
    <n v="3.5"/>
    <n v="0"/>
    <n v="34"/>
    <n v="34"/>
    <d v="1899-12-30T00:34:34"/>
    <d v="1899-12-30T00:09:53"/>
    <s v="R200604"/>
    <s v="PT Barnum Out and Back"/>
    <n v="6.0752169720347204"/>
    <n v="0"/>
    <m/>
    <s v="Ran with Mike"/>
    <d v="1899-12-30T04:18:45"/>
    <d v="1899-12-30T02:09:23"/>
    <d v="1899-12-30T04:18:45"/>
    <d v="1899-12-30T05:11:09"/>
    <d v="1899-12-30T02:09:23"/>
    <d v="1899-12-30T02:35:35"/>
    <n v="1334"/>
    <x v="5"/>
    <x v="6"/>
    <x v="43"/>
    <x v="44"/>
    <n v="0"/>
  </r>
  <r>
    <n v="664"/>
    <d v="2006-10-30T00:00:00"/>
    <s v="Monday"/>
    <x v="2"/>
    <n v="4"/>
    <n v="0"/>
    <n v="44"/>
    <n v="44"/>
    <d v="1899-12-30T00:44:44"/>
    <d v="1899-12-30T00:11:11"/>
    <s v="R200604"/>
    <s v="4 Mile-Work"/>
    <n v="5.3651266766020909"/>
    <n v="160"/>
    <s v="Nice!"/>
    <s v="Ran with Jen &amp; Luisa"/>
    <d v="1899-12-30T04:53:00"/>
    <d v="1899-12-30T02:26:30"/>
    <d v="1899-12-30T04:53:00"/>
    <d v="1899-12-30T05:45:24"/>
    <d v="1899-12-30T02:26:30"/>
    <d v="1899-12-30T02:52:42"/>
    <n v="2183"/>
    <x v="5"/>
    <x v="6"/>
    <x v="43"/>
    <x v="45"/>
    <n v="2"/>
  </r>
  <r>
    <n v="665"/>
    <d v="2006-11-01T00:00:00"/>
    <s v="Wednesday"/>
    <x v="2"/>
    <n v="4"/>
    <n v="0"/>
    <n v="43"/>
    <n v="43"/>
    <d v="1899-12-30T00:43:43"/>
    <d v="1899-12-30T00:10:56"/>
    <s v="R200604"/>
    <s v="4 Mile-Work"/>
    <n v="5.4898970644300462"/>
    <n v="0"/>
    <m/>
    <s v="Walked a little"/>
    <d v="1899-12-30T04:46:21"/>
    <d v="1899-12-30T02:23:10"/>
    <d v="1899-12-30T04:46:21"/>
    <d v="1899-12-30T05:38:45"/>
    <d v="1899-12-30T02:23:10"/>
    <d v="1899-12-30T02:49:22"/>
    <n v="2049"/>
    <x v="5"/>
    <x v="7"/>
    <x v="44"/>
    <x v="45"/>
    <n v="1"/>
  </r>
  <r>
    <n v="666"/>
    <d v="2006-11-08T00:00:00"/>
    <s v="Wednesday"/>
    <x v="2"/>
    <n v="2.2999999999999998"/>
    <n v="0"/>
    <n v="25"/>
    <n v="25"/>
    <d v="1899-12-30T00:25:25"/>
    <d v="1899-12-30T00:11:03"/>
    <s v="R200604"/>
    <s v="Treadmill"/>
    <n v="5.4295081967213159"/>
    <n v="0"/>
    <m/>
    <m/>
    <d v="1899-12-30T04:49:32"/>
    <d v="1899-12-30T02:24:46"/>
    <d v="1899-12-30T04:49:32"/>
    <d v="1899-12-30T05:41:56"/>
    <d v="1899-12-30T02:24:46"/>
    <d v="1899-12-30T02:50:58"/>
    <n v="2110"/>
    <x v="5"/>
    <x v="7"/>
    <x v="44"/>
    <x v="23"/>
    <n v="6"/>
  </r>
  <r>
    <n v="667"/>
    <d v="2006-11-09T00:00:00"/>
    <s v="Thursday"/>
    <x v="2"/>
    <n v="2"/>
    <n v="0"/>
    <n v="17"/>
    <n v="17"/>
    <d v="1899-12-30T00:17:17"/>
    <d v="1899-12-30T00:08:39"/>
    <s v="R200604"/>
    <s v="Park &amp; Back"/>
    <n v="6.9431051108968234"/>
    <n v="169"/>
    <s v="Nice!"/>
    <s v="Ran with Chris V"/>
    <d v="1899-12-30T03:46:25"/>
    <d v="1899-12-30T01:53:12"/>
    <d v="1899-12-30T03:46:25"/>
    <d v="1899-12-30T04:38:49"/>
    <d v="1899-12-30T01:53:12"/>
    <d v="1899-12-30T02:19:24"/>
    <n v="771"/>
    <x v="5"/>
    <x v="7"/>
    <x v="44"/>
    <x v="23"/>
    <n v="0"/>
  </r>
  <r>
    <n v="668"/>
    <d v="2006-11-10T00:00:00"/>
    <s v="Friday"/>
    <x v="2"/>
    <n v="3.5"/>
    <n v="0"/>
    <n v="34"/>
    <n v="34"/>
    <d v="1899-12-30T00:34:34"/>
    <d v="1899-12-30T00:09:53"/>
    <s v="R200604"/>
    <s v="PT Barnum Out and Back"/>
    <n v="6.0752169720347204"/>
    <n v="162"/>
    <s v="Nice!"/>
    <s v="Out: 17.13.75(159) Back:17.36.70(165)"/>
    <d v="1899-12-30T04:18:45"/>
    <d v="1899-12-30T02:09:23"/>
    <d v="1899-12-30T04:18:45"/>
    <d v="1899-12-30T05:11:09"/>
    <d v="1899-12-30T02:09:23"/>
    <d v="1899-12-30T02:35:35"/>
    <n v="1334"/>
    <x v="5"/>
    <x v="7"/>
    <x v="44"/>
    <x v="23"/>
    <n v="0"/>
  </r>
  <r>
    <n v="669"/>
    <d v="2006-11-13T00:00:00"/>
    <s v="Saturday"/>
    <x v="2"/>
    <n v="3"/>
    <n v="0"/>
    <n v="28"/>
    <n v="28"/>
    <d v="1899-12-30T00:28:28"/>
    <d v="1899-12-30T00:09:29"/>
    <s v="R200604"/>
    <s v="Columbus Statue"/>
    <n v="6.323185011709608"/>
    <n v="160"/>
    <s v="Windy"/>
    <s v="out: 13.46.51(154) Back: 14.40.64(165)"/>
    <d v="1899-12-30T04:08:37"/>
    <d v="1899-12-30T02:04:18"/>
    <d v="1899-12-30T04:08:37"/>
    <d v="1899-12-30T05:01:01"/>
    <d v="1899-12-30T02:04:18"/>
    <d v="1899-12-30T02:30:30"/>
    <n v="1030"/>
    <x v="5"/>
    <x v="7"/>
    <x v="44"/>
    <x v="24"/>
    <n v="2"/>
  </r>
  <r>
    <n v="670"/>
    <d v="2006-11-14T00:00:00"/>
    <s v="Sunday"/>
    <x v="2"/>
    <n v="3.5"/>
    <n v="0"/>
    <n v="38"/>
    <n v="38"/>
    <d v="1899-12-30T00:38:38"/>
    <d v="1899-12-30T00:11:02"/>
    <s v="R200604"/>
    <s v="PT Barnum Out and Back"/>
    <n v="5.4357204486626447"/>
    <n v="0"/>
    <s v="Cool"/>
    <s v="Ran with Jen &amp; Luisa"/>
    <d v="1899-12-30T04:49:12"/>
    <d v="1899-12-30T02:24:36"/>
    <d v="1899-12-30T04:49:12"/>
    <d v="1899-12-30T05:41:36"/>
    <d v="1899-12-30T02:24:36"/>
    <d v="1899-12-30T02:50:48"/>
    <n v="2102"/>
    <x v="5"/>
    <x v="7"/>
    <x v="44"/>
    <x v="24"/>
    <n v="0"/>
  </r>
  <r>
    <n v="671"/>
    <d v="2006-11-16T00:00:00"/>
    <s v="Monday"/>
    <x v="2"/>
    <n v="3"/>
    <n v="0"/>
    <n v="31"/>
    <n v="31"/>
    <d v="1899-12-30T00:31:31"/>
    <d v="1899-12-30T00:10:30"/>
    <s v="R200604"/>
    <s v="Columbus Statue"/>
    <n v="5.7112638815441619"/>
    <n v="157"/>
    <s v="Warm"/>
    <s v="Ran With Jen &amp; Luisa out: 16.13.15(152) Back: 15.15.45(161)"/>
    <d v="1899-12-30T04:35:15"/>
    <d v="1899-12-30T02:17:37"/>
    <d v="1899-12-30T04:35:15"/>
    <d v="1899-12-30T05:27:39"/>
    <d v="1899-12-30T02:17:37"/>
    <d v="1899-12-30T02:43:49"/>
    <n v="1808"/>
    <x v="5"/>
    <x v="7"/>
    <x v="44"/>
    <x v="24"/>
    <n v="1"/>
  </r>
  <r>
    <n v="672"/>
    <d v="2006-11-17T00:00:00"/>
    <s v="Tuesday"/>
    <x v="2"/>
    <n v="3.5"/>
    <n v="0"/>
    <n v="37"/>
    <n v="37"/>
    <d v="1899-12-30T00:37:37"/>
    <d v="1899-12-30T00:10:45"/>
    <s v="R200604"/>
    <s v="PT Barnum Out and Back"/>
    <n v="5.582631812140014"/>
    <n v="158"/>
    <s v="Warm"/>
    <s v="HR  Run Under 160 - Out:18.12.19(157) Back:18.57.07(159)"/>
    <d v="1899-12-30T04:41:35"/>
    <d v="1899-12-30T02:20:48"/>
    <d v="1899-12-30T04:41:35"/>
    <d v="1899-12-30T05:33:59"/>
    <d v="1899-12-30T02:20:48"/>
    <d v="1899-12-30T02:47:00"/>
    <n v="1938"/>
    <x v="5"/>
    <x v="7"/>
    <x v="44"/>
    <x v="24"/>
    <n v="0"/>
  </r>
  <r>
    <n v="673"/>
    <d v="2006-11-19T00:00:00"/>
    <s v="Wednesday"/>
    <x v="2"/>
    <n v="5"/>
    <n v="0"/>
    <n v="47"/>
    <n v="47"/>
    <d v="1899-12-30T00:47:47"/>
    <d v="1899-12-30T00:09:33"/>
    <s v="R200604"/>
    <s v="Fischang-Cicchetti Memorial"/>
    <n v="6.2783397279386168"/>
    <n v="175"/>
    <s v="Cool"/>
    <s v="Splits: 9:10:75(167) + 10.11.60(175) + 10.04.79(176) + 9.14.77(178) + 9.01.82(180)"/>
    <d v="1899-12-30T04:10:23"/>
    <d v="1899-12-30T02:05:12"/>
    <d v="1899-12-30T04:10:23"/>
    <d v="1899-12-30T05:02:47"/>
    <d v="1899-12-30T02:05:12"/>
    <d v="1899-12-30T02:31:24"/>
    <n v="1087"/>
    <x v="5"/>
    <x v="7"/>
    <x v="44"/>
    <x v="25"/>
    <n v="1"/>
  </r>
  <r>
    <n v="674"/>
    <d v="2006-11-20T00:00:00"/>
    <s v="Thursday"/>
    <x v="2"/>
    <n v="3"/>
    <n v="0"/>
    <n v="33"/>
    <n v="33"/>
    <d v="1899-12-30T00:33:33"/>
    <d v="1899-12-30T00:11:11"/>
    <s v="R200604"/>
    <s v="Columbus Statue"/>
    <n v="5.3651266766020917"/>
    <n v="0"/>
    <s v="Cool"/>
    <s v="Ran with Jen"/>
    <d v="1899-12-30T04:53:00"/>
    <d v="1899-12-30T02:26:30"/>
    <d v="1899-12-30T04:53:00"/>
    <d v="1899-12-30T05:45:24"/>
    <d v="1899-12-30T02:26:30"/>
    <d v="1899-12-30T02:52:42"/>
    <n v="2181"/>
    <x v="5"/>
    <x v="7"/>
    <x v="44"/>
    <x v="25"/>
    <n v="0"/>
  </r>
  <r>
    <n v="675"/>
    <d v="2006-11-27T00:00:00"/>
    <s v="Friday"/>
    <x v="2"/>
    <n v="3"/>
    <n v="0"/>
    <n v="30"/>
    <n v="30"/>
    <d v="1899-12-30T00:30:30"/>
    <d v="1899-12-30T00:10:10"/>
    <s v="R200604"/>
    <s v="Columbus Statue"/>
    <n v="5.9016393442623007"/>
    <n v="0"/>
    <s v="Cool"/>
    <s v="Ran with Luisa"/>
    <d v="1899-12-30T04:26:22"/>
    <d v="1899-12-30T02:13:11"/>
    <d v="1899-12-30T04:26:22"/>
    <d v="1899-12-30T05:18:46"/>
    <d v="1899-12-30T02:13:11"/>
    <d v="1899-12-30T02:39:23"/>
    <n v="1546"/>
    <x v="5"/>
    <x v="7"/>
    <x v="44"/>
    <x v="26"/>
    <n v="6"/>
  </r>
  <r>
    <n v="676"/>
    <d v="2006-11-30T00:00:00"/>
    <s v="Thursday"/>
    <x v="2"/>
    <n v="3"/>
    <n v="0"/>
    <n v="29"/>
    <n v="44"/>
    <d v="1899-12-30T00:29:44"/>
    <d v="1899-12-30T00:09:55"/>
    <s v="R200604"/>
    <s v="Columbus Statue"/>
    <n v="6.0538116591928297"/>
    <n v="157"/>
    <s v="Cool"/>
    <s v="M1: 9.20.52(155) M2:10.33.40(156) M3:9.50.53(159)"/>
    <d v="1899-12-30T04:19:40"/>
    <d v="1899-12-30T02:09:50"/>
    <d v="1899-12-30T04:19:40"/>
    <d v="1899-12-30T05:12:04"/>
    <d v="1899-12-30T02:09:50"/>
    <d v="1899-12-30T02:36:02"/>
    <n v="1358"/>
    <x v="5"/>
    <x v="7"/>
    <x v="44"/>
    <x v="26"/>
    <n v="2"/>
  </r>
  <r>
    <n v="677"/>
    <d v="2006-12-06T00:00:00"/>
    <s v="Wednesday"/>
    <x v="2"/>
    <n v="3"/>
    <n v="0"/>
    <n v="28"/>
    <n v="49"/>
    <d v="1899-12-30T00:28:49"/>
    <d v="1899-12-30T00:09:36"/>
    <s v="R200604"/>
    <s v="Columbus Statue"/>
    <n v="6.2463851937536203"/>
    <n v="162"/>
    <s v="Cold &amp; Windy"/>
    <s v="M1: 9.15.77(153) M2:10.13.40(163) M3:9.19.39(170)"/>
    <d v="1899-12-30T04:11:40"/>
    <d v="1899-12-30T02:05:50"/>
    <d v="1899-12-30T04:11:40"/>
    <d v="1899-12-30T05:04:04"/>
    <d v="1899-12-30T02:05:50"/>
    <d v="1899-12-30T02:32:02"/>
    <n v="1111"/>
    <x v="5"/>
    <x v="11"/>
    <x v="45"/>
    <x v="46"/>
    <n v="5"/>
  </r>
  <r>
    <n v="678"/>
    <d v="2006-12-11T00:00:00"/>
    <s v="Monday"/>
    <x v="2"/>
    <n v="3"/>
    <n v="0"/>
    <n v="28"/>
    <n v="36"/>
    <d v="1899-12-30T00:28:36"/>
    <d v="1899-12-30T00:09:32"/>
    <s v="R200604"/>
    <s v="Columbus Statue"/>
    <n v="6.2937062937062986"/>
    <n v="160"/>
    <s v="Cool"/>
    <s v="M1: 9.10.74(154) M2: 9.43.12(161) M3:9.42.14(165)"/>
    <d v="1899-12-30T04:09:46"/>
    <d v="1899-12-30T02:04:53"/>
    <d v="1899-12-30T04:09:46"/>
    <d v="1899-12-30T05:02:10"/>
    <d v="1899-12-30T02:04:53"/>
    <d v="1899-12-30T02:31:05"/>
    <n v="1065"/>
    <x v="5"/>
    <x v="11"/>
    <x v="45"/>
    <x v="49"/>
    <n v="4"/>
  </r>
  <r>
    <n v="679"/>
    <d v="2006-12-12T00:00:00"/>
    <s v="Tuesday"/>
    <x v="2"/>
    <n v="3"/>
    <n v="0"/>
    <n v="30"/>
    <n v="59"/>
    <d v="1899-12-30T00:30:59"/>
    <d v="1899-12-30T00:10:20"/>
    <s v="R200604"/>
    <s v="Columbus Statue"/>
    <n v="5.8095750403442761"/>
    <n v="154"/>
    <s v="Cool"/>
    <s v="M1: 10.00.08(145) M2: 10.56.36(153) M3: 9.04.15(164)"/>
    <d v="1899-12-30T04:30:35"/>
    <d v="1899-12-30T02:15:18"/>
    <d v="1899-12-30T04:30:35"/>
    <d v="1899-12-30T05:22:59"/>
    <d v="1899-12-30T02:15:18"/>
    <d v="1899-12-30T02:41:30"/>
    <n v="1674"/>
    <x v="5"/>
    <x v="11"/>
    <x v="45"/>
    <x v="49"/>
    <n v="0"/>
  </r>
  <r>
    <n v="680"/>
    <d v="2006-12-14T00:00:00"/>
    <s v="Thursday"/>
    <x v="2"/>
    <n v="4"/>
    <n v="0"/>
    <n v="38"/>
    <n v="54"/>
    <d v="1899-12-30T00:38:54"/>
    <d v="1899-12-30T00:09:43"/>
    <s v="R200604"/>
    <s v="4 Mile-Work"/>
    <n v="6.1696658097686425"/>
    <n v="162"/>
    <s v="Cool"/>
    <s v="M1: 9.13.83(155) M2: 9.54.49(165) M3: 10.29.34(162) M4: 9.21.46(168)"/>
    <d v="1899-12-30T04:14:48"/>
    <d v="1899-12-30T02:07:24"/>
    <d v="1899-12-30T04:14:48"/>
    <d v="1899-12-30T05:07:12"/>
    <d v="1899-12-30T02:07:24"/>
    <d v="1899-12-30T02:33:36"/>
    <n v="1207"/>
    <x v="5"/>
    <x v="11"/>
    <x v="45"/>
    <x v="49"/>
    <n v="1"/>
  </r>
  <r>
    <n v="681"/>
    <d v="2006-12-19T00:00:00"/>
    <s v="Tuesday"/>
    <x v="2"/>
    <n v="3"/>
    <n v="0"/>
    <n v="30"/>
    <n v="7"/>
    <d v="1899-12-30T00:30:07"/>
    <d v="1899-12-30T00:10:02"/>
    <s v="R200604"/>
    <s v="Ron Loop"/>
    <n v="5.9767570558937519"/>
    <n v="0"/>
    <s v="Cool"/>
    <s v="Ran with Ron"/>
    <d v="1899-12-30T04:23:01"/>
    <d v="1899-12-30T02:11:31"/>
    <d v="1899-12-30T04:23:01"/>
    <d v="1899-12-30T05:15:25"/>
    <d v="1899-12-30T02:11:31"/>
    <d v="1899-12-30T02:37:43"/>
    <n v="1472"/>
    <x v="5"/>
    <x v="11"/>
    <x v="45"/>
    <x v="50"/>
    <n v="4"/>
  </r>
  <r>
    <n v="682"/>
    <d v="2006-12-28T00:00:00"/>
    <s v="Thursday"/>
    <x v="2"/>
    <n v="3.5"/>
    <n v="0"/>
    <n v="38"/>
    <n v="29"/>
    <d v="1899-12-30T00:38:29"/>
    <d v="1899-12-30T00:11:00"/>
    <s v="R200604"/>
    <s v="PT Barnum Out and Back"/>
    <n v="5.4569077522737164"/>
    <n v="0"/>
    <s v="Cool"/>
    <s v="HR Monitor Broken -- Need new Battery"/>
    <d v="1899-12-30T04:48:05"/>
    <d v="1899-12-30T02:24:02"/>
    <d v="1899-12-30T04:48:05"/>
    <d v="1899-12-30T05:40:29"/>
    <d v="1899-12-30T02:24:02"/>
    <d v="1899-12-30T02:50:14"/>
    <n v="2076"/>
    <x v="5"/>
    <x v="11"/>
    <x v="45"/>
    <x v="52"/>
    <n v="8"/>
  </r>
  <r>
    <n v="683"/>
    <d v="2007-01-02T00:00:00"/>
    <d v="2007-01-02T00:00:00"/>
    <x v="2"/>
    <n v="3"/>
    <n v="0"/>
    <n v="31"/>
    <n v="9"/>
    <d v="1899-12-30T00:31:09"/>
    <d v="1899-12-30T00:10:23"/>
    <s v="R200604"/>
    <s v="Columbus Statue"/>
    <n v="5.7784911717496037"/>
    <n v="0"/>
    <s v="Cool &amp; Windy"/>
    <s v="HR Monitor Broken -- Need new Battery"/>
    <d v="1899-12-30T04:32:03"/>
    <d v="1899-12-30T02:16:01"/>
    <d v="1899-12-30T04:32:03"/>
    <d v="1899-12-30T05:24:27"/>
    <d v="1899-12-30T02:16:01"/>
    <d v="1899-12-30T02:42:13"/>
    <n v="1722"/>
    <x v="6"/>
    <x v="8"/>
    <x v="46"/>
    <x v="27"/>
    <n v="4"/>
  </r>
  <r>
    <n v="684"/>
    <d v="2007-01-03T00:00:00"/>
    <d v="2007-01-03T00:00:00"/>
    <x v="2"/>
    <n v="3.5"/>
    <n v="0"/>
    <n v="37"/>
    <n v="19"/>
    <d v="1899-12-30T00:37:19"/>
    <d v="1899-12-30T00:10:40"/>
    <s v="R200604"/>
    <s v="PT Barnum Out and Back"/>
    <n v="5.6275122822688735"/>
    <n v="0"/>
    <s v="Cool &amp; Windy"/>
    <s v="HR Monitor Broken -- Need new Battery"/>
    <d v="1899-12-30T04:39:21"/>
    <d v="1899-12-30T02:19:40"/>
    <d v="1899-12-30T04:39:21"/>
    <d v="1899-12-30T05:31:45"/>
    <d v="1899-12-30T02:19:40"/>
    <d v="1899-12-30T02:45:52"/>
    <n v="1896"/>
    <x v="6"/>
    <x v="8"/>
    <x v="46"/>
    <x v="27"/>
    <n v="0"/>
  </r>
  <r>
    <n v="685"/>
    <d v="2007-01-04T00:00:00"/>
    <d v="2007-01-04T00:00:00"/>
    <x v="6"/>
    <n v="1"/>
    <n v="1"/>
    <n v="30"/>
    <n v="0"/>
    <d v="1899-12-30T01:30:00"/>
    <d v="1899-12-30T01:30:00"/>
    <s v="R200604"/>
    <s v="Weights"/>
    <n v="0.66666666666666718"/>
    <n v="0"/>
    <m/>
    <m/>
    <d v="1899-12-30T00:00:00"/>
    <d v="1899-12-30T00:00:00"/>
    <d v="1899-12-31T15:18:00"/>
    <d v="1899-12-31T16:10:24"/>
    <d v="1899-12-30T19:39:00"/>
    <d v="1899-12-30T20:05:12"/>
    <n v="3159"/>
    <x v="6"/>
    <x v="8"/>
    <x v="46"/>
    <x v="27"/>
    <n v="0"/>
  </r>
  <r>
    <n v="686"/>
    <d v="2007-01-05T00:00:00"/>
    <d v="2007-01-05T00:00:00"/>
    <x v="2"/>
    <n v="3"/>
    <n v="0"/>
    <n v="33"/>
    <n v="10"/>
    <d v="1899-12-30T00:33:10"/>
    <d v="1899-12-30T00:11:03"/>
    <s v="R200604"/>
    <s v="Columbus Statue"/>
    <n v="5.4271356783919646"/>
    <n v="0"/>
    <s v="Rainy"/>
    <s v="Ran with Jen"/>
    <d v="1899-12-30T04:49:39"/>
    <d v="1899-12-30T02:24:50"/>
    <d v="1899-12-30T04:49:39"/>
    <d v="1899-12-30T05:42:03"/>
    <d v="1899-12-30T02:24:50"/>
    <d v="1899-12-30T02:51:02"/>
    <n v="2111"/>
    <x v="6"/>
    <x v="8"/>
    <x v="46"/>
    <x v="27"/>
    <n v="0"/>
  </r>
  <r>
    <n v="687"/>
    <d v="2007-01-08T00:00:00"/>
    <d v="2007-01-08T00:00:00"/>
    <x v="2"/>
    <n v="2"/>
    <m/>
    <n v="20"/>
    <n v="0"/>
    <d v="1899-12-30T00:20:00"/>
    <d v="1899-12-30T00:10:00"/>
    <s v="R200604"/>
    <s v="Treadmill"/>
    <n v="6.0000000000000053"/>
    <n v="0"/>
    <m/>
    <m/>
    <d v="1899-12-30T04:22:00"/>
    <d v="1899-12-30T02:11:00"/>
    <d v="1899-12-30T04:22:00"/>
    <d v="1899-12-30T05:14:24"/>
    <d v="1899-12-30T02:11:00"/>
    <d v="1899-12-30T02:37:12"/>
    <n v="1419"/>
    <x v="6"/>
    <x v="8"/>
    <x v="46"/>
    <x v="51"/>
    <n v="2"/>
  </r>
  <r>
    <n v="688"/>
    <d v="2007-01-09T00:00:00"/>
    <d v="2007-01-09T00:00:00"/>
    <x v="2"/>
    <n v="3"/>
    <n v="0"/>
    <n v="30"/>
    <n v="41"/>
    <d v="1899-12-30T00:30:41"/>
    <d v="1899-12-30T00:10:14"/>
    <s v="R200604"/>
    <s v="Columbus Statue"/>
    <n v="5.866376969038571"/>
    <n v="0"/>
    <s v="Cool"/>
    <m/>
    <d v="1899-12-30T04:27:58"/>
    <d v="1899-12-30T02:13:59"/>
    <d v="1899-12-30T04:27:58"/>
    <d v="1899-12-30T05:20:22"/>
    <d v="1899-12-30T02:13:59"/>
    <d v="1899-12-30T02:40:11"/>
    <n v="1603"/>
    <x v="6"/>
    <x v="8"/>
    <x v="46"/>
    <x v="51"/>
    <n v="0"/>
  </r>
  <r>
    <n v="689"/>
    <d v="2007-01-10T00:00:00"/>
    <d v="2007-01-10T00:00:00"/>
    <x v="2"/>
    <n v="3.5"/>
    <n v="0"/>
    <n v="36"/>
    <n v="50"/>
    <d v="1899-12-30T00:36:50"/>
    <d v="1899-12-30T00:10:31"/>
    <s v="R200604"/>
    <s v="PT Barnum Out and Back"/>
    <n v="5.701357466063353"/>
    <n v="0"/>
    <s v="cold"/>
    <s v="Out: 17.55.72 Back: 18"/>
    <d v="1899-12-30T04:35:43"/>
    <d v="1899-12-30T02:17:52"/>
    <d v="1899-12-30T04:35:43"/>
    <d v="1899-12-30T05:28:07"/>
    <d v="1899-12-30T02:17:52"/>
    <d v="1899-12-30T02:44:04"/>
    <n v="1821"/>
    <x v="6"/>
    <x v="8"/>
    <x v="46"/>
    <x v="51"/>
    <n v="0"/>
  </r>
  <r>
    <n v="690"/>
    <d v="2007-01-12T00:00:00"/>
    <d v="2007-01-12T00:00:00"/>
    <x v="2"/>
    <n v="3"/>
    <n v="0"/>
    <n v="30"/>
    <n v="21"/>
    <d v="1899-12-30T00:30:21"/>
    <d v="1899-12-30T00:10:07"/>
    <s v="R200604"/>
    <s v="Columbus Statue"/>
    <n v="5.9308072487644194"/>
    <n v="0"/>
    <s v="Cool &amp; Windy"/>
    <s v="Out: 15.03.55 Back:15.17.65"/>
    <d v="1899-12-30T04:25:03"/>
    <d v="1899-12-30T02:12:32"/>
    <d v="1899-12-30T04:25:03"/>
    <d v="1899-12-30T05:17:27"/>
    <d v="1899-12-30T02:12:32"/>
    <d v="1899-12-30T02:38:44"/>
    <n v="1517"/>
    <x v="6"/>
    <x v="8"/>
    <x v="46"/>
    <x v="51"/>
    <n v="1"/>
  </r>
  <r>
    <n v="691"/>
    <d v="2007-01-17T00:00:00"/>
    <d v="2007-01-17T00:00:00"/>
    <x v="2"/>
    <n v="3"/>
    <n v="0"/>
    <n v="30"/>
    <n v="25"/>
    <d v="1899-12-30T00:30:25"/>
    <d v="1899-12-30T00:10:08"/>
    <s v="R200604"/>
    <s v="Ron Loop"/>
    <n v="5.9178082191780872"/>
    <n v="0"/>
    <s v="cold"/>
    <s v="Ran with Ron"/>
    <d v="1899-12-30T04:25:38"/>
    <d v="1899-12-30T02:12:49"/>
    <d v="1899-12-30T04:25:38"/>
    <d v="1899-12-30T05:18:02"/>
    <d v="1899-12-30T02:12:49"/>
    <d v="1899-12-30T02:39:01"/>
    <n v="1532"/>
    <x v="6"/>
    <x v="8"/>
    <x v="46"/>
    <x v="28"/>
    <n v="4"/>
  </r>
  <r>
    <n v="692"/>
    <d v="2007-01-18T00:00:00"/>
    <d v="2007-01-18T00:00:00"/>
    <x v="2"/>
    <n v="1"/>
    <n v="0"/>
    <n v="10"/>
    <n v="0"/>
    <d v="1899-12-30T00:10:00"/>
    <d v="1899-12-30T00:10:00"/>
    <s v="R200604"/>
    <s v="Treadmill"/>
    <n v="6.0000000000000053"/>
    <n v="148"/>
    <m/>
    <m/>
    <d v="1899-12-30T04:22:00"/>
    <d v="1899-12-30T02:11:00"/>
    <d v="1899-12-30T04:22:00"/>
    <d v="1899-12-30T05:14:24"/>
    <d v="1899-12-30T02:11:00"/>
    <d v="1899-12-30T02:37:12"/>
    <n v="1419"/>
    <x v="6"/>
    <x v="8"/>
    <x v="46"/>
    <x v="28"/>
    <n v="0"/>
  </r>
  <r>
    <n v="693"/>
    <d v="2007-01-18T00:00:00"/>
    <d v="2007-01-18T00:00:00"/>
    <x v="6"/>
    <n v="1"/>
    <n v="1"/>
    <n v="20"/>
    <n v="0"/>
    <d v="1899-12-30T01:20:00"/>
    <d v="1899-12-30T01:20:00"/>
    <s v="R200604"/>
    <s v="Weights"/>
    <n v="0.75000000000000067"/>
    <n v="0"/>
    <m/>
    <s v="100 Situps &amp; chest"/>
    <d v="1899-12-30T00:00:00"/>
    <d v="1899-12-30T00:00:00"/>
    <d v="1899-12-31T10:56:00"/>
    <d v="1899-12-31T11:48:24"/>
    <d v="1899-12-30T17:28:00"/>
    <d v="1899-12-30T17:54:12"/>
    <n v="3157"/>
    <x v="6"/>
    <x v="8"/>
    <x v="46"/>
    <x v="28"/>
    <n v="0"/>
  </r>
  <r>
    <n v="694"/>
    <d v="2007-01-26T00:00:00"/>
    <d v="2007-01-26T00:00:00"/>
    <x v="2"/>
    <n v="2.65"/>
    <n v="0"/>
    <n v="30"/>
    <n v="0"/>
    <d v="1899-12-30T00:30:00"/>
    <d v="1899-12-30T00:11:19"/>
    <s v="R200604"/>
    <s v="Eliptical"/>
    <n v="5.3000000000000043"/>
    <n v="129"/>
    <m/>
    <s v="First w/out since having a cold"/>
    <d v="1899-12-30T04:56:36"/>
    <d v="1899-12-30T02:28:18"/>
    <d v="1899-12-30T04:56:36"/>
    <d v="1899-12-30T05:49:00"/>
    <d v="1899-12-30T02:28:18"/>
    <d v="1899-12-30T02:54:30"/>
    <n v="2241"/>
    <x v="6"/>
    <x v="8"/>
    <x v="46"/>
    <x v="48"/>
    <n v="7"/>
  </r>
  <r>
    <n v="695"/>
    <d v="2007-01-29T00:00:00"/>
    <d v="2007-01-29T00:00:00"/>
    <x v="2"/>
    <n v="2.7"/>
    <n v="0"/>
    <n v="30"/>
    <n v="0"/>
    <d v="1899-12-30T00:30:00"/>
    <d v="1899-12-30T00:11:07"/>
    <s v="R200604"/>
    <s v="Treadmill"/>
    <n v="5.4000000000000048"/>
    <n v="164"/>
    <m/>
    <s v="2.5 in 26 rest is cooldown"/>
    <d v="1899-12-30T04:51:07"/>
    <d v="1899-12-30T02:25:33"/>
    <d v="1899-12-30T04:51:07"/>
    <d v="1899-12-30T05:43:31"/>
    <d v="1899-12-30T02:25:33"/>
    <d v="1899-12-30T02:51:45"/>
    <n v="2137"/>
    <x v="6"/>
    <x v="8"/>
    <x v="46"/>
    <x v="29"/>
    <n v="2"/>
  </r>
  <r>
    <n v="696"/>
    <d v="2007-01-31T00:00:00"/>
    <d v="2007-01-31T00:00:00"/>
    <x v="2"/>
    <n v="3.23"/>
    <n v="0"/>
    <n v="35"/>
    <n v="0"/>
    <d v="1899-12-30T00:35:00"/>
    <d v="1899-12-30T00:10:50"/>
    <s v="R200604"/>
    <s v="Treadmill"/>
    <n v="5.5371428571428609"/>
    <n v="171"/>
    <m/>
    <s v="3 Miles in 30.45"/>
    <d v="1899-12-30T04:43:54"/>
    <d v="1899-12-30T02:21:57"/>
    <d v="1899-12-30T04:43:54"/>
    <d v="1899-12-30T05:36:18"/>
    <d v="1899-12-30T02:21:57"/>
    <d v="1899-12-30T02:48:09"/>
    <n v="1999"/>
    <x v="6"/>
    <x v="8"/>
    <x v="46"/>
    <x v="29"/>
    <n v="1"/>
  </r>
  <r>
    <n v="697"/>
    <d v="2007-02-01T00:00:00"/>
    <d v="2007-02-01T00:00:00"/>
    <x v="2"/>
    <n v="3"/>
    <n v="0"/>
    <n v="32"/>
    <n v="16"/>
    <d v="1899-12-30T00:32:16"/>
    <d v="1899-12-30T00:10:45"/>
    <s v="R200604"/>
    <s v="Columbus Statue"/>
    <n v="5.5785123966942196"/>
    <n v="161"/>
    <s v="cold"/>
    <s v="Ran with Jen, Luisa, and Alison"/>
    <d v="1899-12-30T04:41:48"/>
    <d v="1899-12-30T02:20:54"/>
    <d v="1899-12-30T04:41:48"/>
    <d v="1899-12-30T05:34:12"/>
    <d v="1899-12-30T02:20:54"/>
    <d v="1899-12-30T02:47:06"/>
    <n v="1950"/>
    <x v="6"/>
    <x v="9"/>
    <x v="47"/>
    <x v="29"/>
    <n v="0"/>
  </r>
  <r>
    <n v="698"/>
    <d v="2007-02-07T00:00:00"/>
    <d v="2007-02-07T00:00:00"/>
    <x v="1"/>
    <n v="3"/>
    <n v="0"/>
    <n v="25"/>
    <n v="0"/>
    <d v="1899-12-30T00:25:00"/>
    <d v="1899-12-30T00:08:20"/>
    <s v="Other"/>
    <s v="Jamaica"/>
    <n v="7.2000000000000046"/>
    <n v="0"/>
    <s v="Hot"/>
    <s v="Ride With Connor in Jamaica"/>
    <d v="1899-12-30T15:33:20"/>
    <d v="1899-12-30T07:46:40"/>
    <d v="1899-12-30T03:38:20"/>
    <d v="1899-12-30T04:30:44"/>
    <d v="1899-12-30T01:49:10"/>
    <d v="1899-12-30T02:15:22"/>
    <n v="740"/>
    <x v="6"/>
    <x v="9"/>
    <x v="47"/>
    <x v="30"/>
    <n v="5"/>
  </r>
  <r>
    <n v="699"/>
    <d v="2007-02-08T00:00:00"/>
    <d v="2007-02-08T00:00:00"/>
    <x v="1"/>
    <n v="1"/>
    <n v="0"/>
    <n v="10"/>
    <n v="0"/>
    <d v="1899-12-30T00:10:00"/>
    <d v="1899-12-30T00:10:00"/>
    <s v="Other"/>
    <s v="Jamaica"/>
    <n v="6.0000000000000053"/>
    <n v="0"/>
    <s v="Hot"/>
    <s v="Ride With Connor in Jamaica"/>
    <d v="1899-12-30T18:40:00"/>
    <d v="1899-12-30T09:20:00"/>
    <d v="1899-12-30T04:22:00"/>
    <d v="1899-12-30T05:14:24"/>
    <d v="1899-12-30T02:11:00"/>
    <d v="1899-12-30T02:37:12"/>
    <n v="1419"/>
    <x v="6"/>
    <x v="9"/>
    <x v="47"/>
    <x v="30"/>
    <n v="0"/>
  </r>
  <r>
    <n v="700"/>
    <d v="2007-02-09T00:00:00"/>
    <d v="2007-02-09T00:00:00"/>
    <x v="1"/>
    <n v="2"/>
    <n v="0"/>
    <n v="15"/>
    <n v="0"/>
    <d v="1899-12-30T00:15:00"/>
    <d v="1899-12-30T00:07:30"/>
    <s v="Other"/>
    <s v="Jamaica"/>
    <n v="8.0000000000000071"/>
    <n v="0"/>
    <s v="Hot"/>
    <s v="Ride With Connor in Jamaica"/>
    <d v="1899-12-30T14:00:00"/>
    <d v="1899-12-30T07:00:00"/>
    <d v="1899-12-30T03:16:30"/>
    <d v="1899-12-30T04:08:54"/>
    <d v="1899-12-30T01:38:15"/>
    <d v="1899-12-30T02:04:27"/>
    <n v="720"/>
    <x v="6"/>
    <x v="9"/>
    <x v="47"/>
    <x v="30"/>
    <n v="0"/>
  </r>
  <r>
    <n v="701"/>
    <d v="2007-02-12T00:00:00"/>
    <d v="2007-02-12T00:00:00"/>
    <x v="2"/>
    <n v="3"/>
    <n v="0"/>
    <n v="31"/>
    <n v="7"/>
    <d v="1899-12-30T00:31:07"/>
    <d v="1899-12-30T00:10:22"/>
    <s v="R200604"/>
    <s v="Columbus Statue"/>
    <n v="5.7846813069094853"/>
    <n v="0"/>
    <s v="cold"/>
    <s v="Ran with Luisa - Out: 15.50.19 Back: 15.17.56"/>
    <d v="1899-12-30T04:31:45"/>
    <d v="1899-12-30T02:15:53"/>
    <d v="1899-12-30T04:31:45"/>
    <d v="1899-12-30T05:24:09"/>
    <d v="1899-12-30T02:15:53"/>
    <d v="1899-12-30T02:42:05"/>
    <n v="1714"/>
    <x v="6"/>
    <x v="9"/>
    <x v="47"/>
    <x v="31"/>
    <n v="2"/>
  </r>
  <r>
    <n v="702"/>
    <d v="2007-02-13T00:00:00"/>
    <d v="2007-02-13T00:00:00"/>
    <x v="0"/>
    <n v="0.56000000000000005"/>
    <n v="0"/>
    <n v="22"/>
    <n v="2"/>
    <d v="1899-12-30T00:22:02"/>
    <d v="1899-12-30T00:39:21"/>
    <s v="UB"/>
    <s v="18 Laps"/>
    <n v="1.5249621785173992"/>
    <n v="0"/>
    <m/>
    <s v="Avg Lap - 1.134"/>
    <d v="1899-12-30T01:34:26"/>
    <d v="1899-12-30T00:47:13"/>
    <d v="1899-12-30T17:10:51"/>
    <d v="1899-12-30T18:03:15"/>
    <d v="1899-12-30T08:35:25"/>
    <d v="1899-12-30T09:01:37"/>
    <n v="3036"/>
    <x v="6"/>
    <x v="9"/>
    <x v="47"/>
    <x v="31"/>
    <n v="0"/>
  </r>
  <r>
    <n v="703"/>
    <d v="2007-02-16T00:00:00"/>
    <d v="2007-02-16T00:00:00"/>
    <x v="2"/>
    <n v="1"/>
    <n v="0"/>
    <n v="12"/>
    <n v="0"/>
    <d v="1899-12-30T00:12:00"/>
    <d v="1899-12-30T00:12:00"/>
    <s v="R200604"/>
    <s v="Eliptical"/>
    <n v="5.0000000000000036"/>
    <n v="0"/>
    <m/>
    <m/>
    <d v="1899-12-30T05:14:24"/>
    <d v="1899-12-30T02:37:12"/>
    <d v="1899-12-30T05:14:24"/>
    <d v="1899-12-30T06:06:48"/>
    <d v="1899-12-30T02:37:12"/>
    <d v="1899-12-30T03:03:24"/>
    <n v="2461"/>
    <x v="6"/>
    <x v="9"/>
    <x v="47"/>
    <x v="31"/>
    <n v="2"/>
  </r>
  <r>
    <n v="704"/>
    <d v="2007-02-16T00:00:00"/>
    <d v="2007-02-16T00:00:00"/>
    <x v="2"/>
    <n v="3"/>
    <n v="0"/>
    <n v="30"/>
    <n v="45"/>
    <d v="1899-12-30T00:30:45"/>
    <d v="1899-12-30T00:10:15"/>
    <s v="R200604"/>
    <s v="Treadmill"/>
    <n v="5.8536585365853711"/>
    <n v="171"/>
    <m/>
    <m/>
    <d v="1899-12-30T04:28:33"/>
    <d v="1899-12-30T02:14:16"/>
    <d v="1899-12-30T04:28:33"/>
    <d v="1899-12-30T05:20:57"/>
    <d v="1899-12-30T02:14:16"/>
    <d v="1899-12-30T02:40:29"/>
    <n v="1619"/>
    <x v="6"/>
    <x v="9"/>
    <x v="47"/>
    <x v="31"/>
    <n v="0"/>
  </r>
  <r>
    <n v="705"/>
    <d v="2007-02-19T00:00:00"/>
    <d v="2007-02-19T00:00:00"/>
    <x v="2"/>
    <n v="5"/>
    <n v="0"/>
    <n v="60"/>
    <n v="0"/>
    <d v="1899-12-30T01:00:00"/>
    <d v="1899-12-30T00:12:00"/>
    <s v="R200604"/>
    <s v="Treadmill"/>
    <n v="5.0000000000000036"/>
    <n v="154"/>
    <m/>
    <s v="Tough first 2 miles (25 mins) then ran 11 min miles (5.5)"/>
    <d v="1899-12-30T05:14:24"/>
    <d v="1899-12-30T02:37:12"/>
    <d v="1899-12-30T05:14:24"/>
    <d v="1899-12-30T06:06:48"/>
    <d v="1899-12-30T02:37:12"/>
    <d v="1899-12-30T03:03:24"/>
    <n v="2461"/>
    <x v="6"/>
    <x v="9"/>
    <x v="47"/>
    <x v="32"/>
    <n v="2"/>
  </r>
  <r>
    <n v="706"/>
    <d v="2007-02-20T00:00:00"/>
    <d v="2007-02-20T00:00:00"/>
    <x v="0"/>
    <n v="0.56000000000000005"/>
    <n v="0"/>
    <n v="22"/>
    <n v="41"/>
    <d v="1899-12-30T00:22:41"/>
    <d v="1899-12-30T00:40:30"/>
    <s v="UB"/>
    <s v="18 Laps"/>
    <n v="1.4812637766348289"/>
    <n v="0"/>
    <m/>
    <s v="Avg Lap - 1.156"/>
    <d v="1899-12-30T01:37:13"/>
    <d v="1899-12-30T00:48:36"/>
    <d v="1899-12-30T17:41:15"/>
    <d v="1899-12-30T18:33:39"/>
    <d v="1899-12-30T08:50:38"/>
    <d v="1899-12-30T09:16:50"/>
    <n v="3081"/>
    <x v="6"/>
    <x v="9"/>
    <x v="47"/>
    <x v="32"/>
    <n v="0"/>
  </r>
  <r>
    <n v="707"/>
    <d v="2007-02-21T00:00:00"/>
    <d v="2007-02-21T00:00:00"/>
    <x v="2"/>
    <n v="3.5"/>
    <n v="0"/>
    <n v="36"/>
    <n v="28"/>
    <d v="1899-12-30T00:36:28"/>
    <d v="1899-12-30T00:10:25"/>
    <s v="R200604"/>
    <s v="PT Barnum Out and Back"/>
    <n v="5.758683729433276"/>
    <n v="164"/>
    <s v="Cool"/>
    <s v="Out: 17.58.24(162) Back: 18.30.23(166)"/>
    <d v="1899-12-30T04:32:59"/>
    <d v="1899-12-30T02:16:29"/>
    <d v="1899-12-30T04:32:59"/>
    <d v="1899-12-30T05:25:23"/>
    <d v="1899-12-30T02:16:29"/>
    <d v="1899-12-30T02:42:41"/>
    <n v="1750"/>
    <x v="6"/>
    <x v="9"/>
    <x v="47"/>
    <x v="32"/>
    <n v="0"/>
  </r>
  <r>
    <n v="708"/>
    <d v="2007-02-22T00:00:00"/>
    <d v="2007-02-22T00:00:00"/>
    <x v="2"/>
    <n v="3.5"/>
    <n v="0"/>
    <n v="41"/>
    <n v="9"/>
    <d v="1899-12-30T00:41:09"/>
    <d v="1899-12-30T00:11:45"/>
    <s v="R200604"/>
    <s v="PT Barnum Out and Back"/>
    <n v="5.103280680437428"/>
    <n v="156"/>
    <s v="Cold &amp; Rainy"/>
    <s v="Out: 20.50.49(152) Back: 20.18.77(160)"/>
    <d v="1899-12-30T05:08:02"/>
    <d v="1899-12-30T02:34:01"/>
    <d v="1899-12-30T05:08:02"/>
    <d v="1899-12-30T06:00:26"/>
    <d v="1899-12-30T02:34:01"/>
    <d v="1899-12-30T03:00:13"/>
    <n v="2395"/>
    <x v="6"/>
    <x v="9"/>
    <x v="47"/>
    <x v="32"/>
    <n v="0"/>
  </r>
  <r>
    <n v="709"/>
    <d v="2007-02-25T00:00:00"/>
    <d v="2007-02-25T00:00:00"/>
    <x v="2"/>
    <n v="7.8"/>
    <n v="1"/>
    <n v="20"/>
    <n v="13"/>
    <d v="1899-12-30T01:20:13"/>
    <d v="1899-12-30T00:10:17"/>
    <s v="R200604"/>
    <s v="Polar Bear"/>
    <n v="5.8341990442551461"/>
    <n v="174"/>
    <s v="cold"/>
    <s v="Splits: 9.52.54(166) + 10.03.36(172) + 9.59.77(175) + 11.18.32(171) + 10.31.91(175) + 10.35.48(176) + 10.39.05(175) + 7.13.51(180)"/>
    <d v="1899-12-30T04:29:27"/>
    <d v="1899-12-30T02:14:43"/>
    <d v="1899-12-30T04:29:27"/>
    <d v="1899-12-30T05:21:51"/>
    <d v="1899-12-30T02:14:43"/>
    <d v="1899-12-30T02:40:55"/>
    <n v="1647"/>
    <x v="6"/>
    <x v="9"/>
    <x v="47"/>
    <x v="33"/>
    <n v="2"/>
  </r>
  <r>
    <n v="710"/>
    <d v="2007-02-26T00:00:00"/>
    <d v="2007-02-26T00:00:00"/>
    <x v="2"/>
    <n v="2.5"/>
    <n v="0"/>
    <n v="30"/>
    <n v="0"/>
    <d v="1899-12-30T00:30:00"/>
    <d v="1899-12-30T00:12:00"/>
    <s v="R200701"/>
    <s v="Eliptical"/>
    <n v="5.0000000000000036"/>
    <n v="0"/>
    <m/>
    <m/>
    <d v="1899-12-30T05:14:24"/>
    <d v="1899-12-30T02:37:12"/>
    <d v="1899-12-30T05:14:24"/>
    <d v="1899-12-30T06:06:48"/>
    <d v="1899-12-30T02:37:12"/>
    <d v="1899-12-30T03:03:24"/>
    <n v="2461"/>
    <x v="6"/>
    <x v="9"/>
    <x v="47"/>
    <x v="33"/>
    <n v="0"/>
  </r>
  <r>
    <n v="711"/>
    <d v="2007-02-28T00:00:00"/>
    <d v="2007-02-28T00:00:00"/>
    <x v="2"/>
    <n v="3.5"/>
    <n v="0"/>
    <n v="38"/>
    <n v="38"/>
    <d v="1899-12-30T00:38:38"/>
    <d v="1899-12-30T00:11:02"/>
    <s v="R200701"/>
    <s v="PT Barnum Out and Back"/>
    <n v="5.4357204486626447"/>
    <n v="0"/>
    <s v="Cool"/>
    <s v="Ran with Jen &amp; Alison"/>
    <d v="1899-12-30T04:49:12"/>
    <d v="1899-12-30T02:24:36"/>
    <d v="1899-12-30T04:49:12"/>
    <d v="1899-12-30T05:41:36"/>
    <d v="1899-12-30T02:24:36"/>
    <d v="1899-12-30T02:50:48"/>
    <n v="2102"/>
    <x v="6"/>
    <x v="9"/>
    <x v="47"/>
    <x v="33"/>
    <n v="1"/>
  </r>
  <r>
    <n v="712"/>
    <d v="2007-03-01T00:00:00"/>
    <d v="2007-03-01T00:00:00"/>
    <x v="0"/>
    <n v="0.56000000000000005"/>
    <n v="0"/>
    <n v="21"/>
    <n v="43"/>
    <d v="1899-12-30T00:21:43"/>
    <d v="1899-12-30T00:38:47"/>
    <s v="UB"/>
    <s v="18 Laps"/>
    <n v="1.5471987720644682"/>
    <n v="0"/>
    <m/>
    <s v="Avg Lap - 1.1238"/>
    <d v="1899-12-30T01:33:04"/>
    <d v="1899-12-30T00:46:32"/>
    <d v="1899-12-30T16:56:02"/>
    <d v="1899-12-30T17:48:26"/>
    <d v="1899-12-30T08:28:01"/>
    <d v="1899-12-30T08:54:13"/>
    <n v="3017"/>
    <x v="6"/>
    <x v="10"/>
    <x v="48"/>
    <x v="33"/>
    <n v="0"/>
  </r>
  <r>
    <n v="713"/>
    <d v="2007-03-05T00:00:00"/>
    <d v="2007-03-05T00:00:00"/>
    <x v="2"/>
    <n v="2"/>
    <n v="0"/>
    <n v="20"/>
    <n v="35"/>
    <d v="1899-12-30T00:20:35"/>
    <d v="1899-12-30T00:10:17"/>
    <s v="R200701"/>
    <s v="Treadmill"/>
    <n v="5.8299595141700449"/>
    <n v="0"/>
    <m/>
    <m/>
    <d v="1899-12-30T04:29:38"/>
    <d v="1899-12-30T02:14:49"/>
    <d v="1899-12-30T04:29:38"/>
    <d v="1899-12-30T05:22:03"/>
    <d v="1899-12-30T02:14:49"/>
    <d v="1899-12-30T02:41:01"/>
    <n v="1653"/>
    <x v="6"/>
    <x v="10"/>
    <x v="48"/>
    <x v="34"/>
    <n v="3"/>
  </r>
  <r>
    <n v="714"/>
    <d v="2007-03-06T00:00:00"/>
    <d v="2007-03-06T00:00:00"/>
    <x v="0"/>
    <n v="0.56000000000000005"/>
    <n v="0"/>
    <n v="21"/>
    <n v="45"/>
    <d v="1899-12-30T00:21:45"/>
    <d v="1899-12-30T00:38:50"/>
    <s v="UB"/>
    <s v="18 Laps"/>
    <n v="1.5448275862068979"/>
    <n v="0"/>
    <m/>
    <s v="Avg Lap - 1.125"/>
    <d v="1899-12-30T01:33:13"/>
    <d v="1899-12-30T00:46:36"/>
    <d v="1899-12-30T16:57:35"/>
    <d v="1899-12-30T17:49:59"/>
    <d v="1899-12-30T08:28:48"/>
    <d v="1899-12-30T08:55:00"/>
    <n v="3020"/>
    <x v="6"/>
    <x v="10"/>
    <x v="48"/>
    <x v="34"/>
    <n v="0"/>
  </r>
  <r>
    <n v="715"/>
    <d v="2007-03-08T00:00:00"/>
    <d v="2007-03-08T00:00:00"/>
    <x v="2"/>
    <n v="3"/>
    <n v="0"/>
    <n v="30"/>
    <n v="52"/>
    <d v="1899-12-30T00:30:52"/>
    <d v="1899-12-30T00:10:17"/>
    <s v="R200701"/>
    <s v="Treadmill"/>
    <n v="5.8315334773218188"/>
    <n v="0"/>
    <m/>
    <m/>
    <d v="1899-12-30T04:29:34"/>
    <d v="1899-12-30T02:14:47"/>
    <d v="1899-12-30T04:29:34"/>
    <d v="1899-12-30T05:21:58"/>
    <d v="1899-12-30T02:14:47"/>
    <d v="1899-12-30T02:40:59"/>
    <n v="1650"/>
    <x v="6"/>
    <x v="10"/>
    <x v="48"/>
    <x v="34"/>
    <n v="1"/>
  </r>
  <r>
    <n v="716"/>
    <d v="2007-03-09T00:00:00"/>
    <d v="2007-03-09T00:00:00"/>
    <x v="2"/>
    <n v="4.4000000000000004"/>
    <n v="0"/>
    <n v="50"/>
    <n v="55"/>
    <d v="1899-12-30T00:50:55"/>
    <d v="1899-12-30T00:11:34"/>
    <s v="R200701"/>
    <s v="Beach Loop"/>
    <n v="5.1849427168576145"/>
    <n v="0"/>
    <s v="cold"/>
    <s v="Ran with Jen"/>
    <d v="1899-12-30T05:03:11"/>
    <d v="1899-12-30T02:31:36"/>
    <d v="1899-12-30T05:03:11"/>
    <d v="1899-12-30T05:55:35"/>
    <d v="1899-12-30T02:31:36"/>
    <d v="1899-12-30T02:57:48"/>
    <n v="2334"/>
    <x v="6"/>
    <x v="10"/>
    <x v="48"/>
    <x v="34"/>
    <n v="0"/>
  </r>
  <r>
    <n v="717"/>
    <d v="2007-03-12T00:00:00"/>
    <d v="2007-03-12T00:00:00"/>
    <x v="2"/>
    <n v="4.4000000000000004"/>
    <n v="0"/>
    <n v="45"/>
    <n v="9"/>
    <d v="1899-12-30T00:45:09"/>
    <d v="1899-12-30T00:10:16"/>
    <s v="R200701"/>
    <s v="Beach Loop"/>
    <n v="5.8471760797342256"/>
    <n v="0"/>
    <s v="Chilly"/>
    <m/>
    <d v="1899-12-30T04:28:51"/>
    <d v="1899-12-30T02:14:25"/>
    <d v="1899-12-30T04:28:51"/>
    <d v="1899-12-30T05:21:15"/>
    <d v="1899-12-30T02:14:25"/>
    <d v="1899-12-30T02:40:37"/>
    <n v="1630"/>
    <x v="6"/>
    <x v="10"/>
    <x v="48"/>
    <x v="35"/>
    <n v="2"/>
  </r>
  <r>
    <n v="718"/>
    <d v="2007-03-13T00:00:00"/>
    <d v="2007-03-13T00:00:00"/>
    <x v="2"/>
    <n v="3"/>
    <n v="0"/>
    <n v="28"/>
    <n v="13"/>
    <d v="1899-12-30T00:28:13"/>
    <d v="1899-12-30T00:09:24"/>
    <s v="R200701"/>
    <s v="Columbus Statue"/>
    <n v="6.3792085056113468"/>
    <n v="0"/>
    <s v="Nice!"/>
    <s v="Out: 14.18.06 Back:13.55.72"/>
    <d v="1899-12-30T04:06:26"/>
    <d v="1899-12-30T02:03:13"/>
    <d v="1899-12-30T04:06:26"/>
    <d v="1899-12-30T04:58:50"/>
    <d v="1899-12-30T02:03:13"/>
    <d v="1899-12-30T02:29:25"/>
    <n v="989"/>
    <x v="6"/>
    <x v="10"/>
    <x v="48"/>
    <x v="35"/>
    <n v="0"/>
  </r>
  <r>
    <n v="719"/>
    <d v="2007-03-14T00:00:00"/>
    <d v="2007-03-14T00:00:00"/>
    <x v="2"/>
    <n v="4.4000000000000004"/>
    <n v="0"/>
    <n v="49"/>
    <n v="35"/>
    <d v="1899-12-30T00:49:35"/>
    <d v="1899-12-30T00:11:16"/>
    <s v="R200701"/>
    <s v="Beach Loop"/>
    <n v="5.3243697478991647"/>
    <n v="0"/>
    <s v="Nice!"/>
    <s v="Walked a couple of times"/>
    <d v="1899-12-30T04:55:15"/>
    <d v="1899-12-30T02:27:37"/>
    <d v="1899-12-30T04:55:15"/>
    <d v="1899-12-30T05:47:39"/>
    <d v="1899-12-30T02:27:37"/>
    <d v="1899-12-30T02:53:49"/>
    <n v="2213"/>
    <x v="6"/>
    <x v="10"/>
    <x v="48"/>
    <x v="35"/>
    <n v="0"/>
  </r>
  <r>
    <n v="720"/>
    <d v="2007-03-19T00:00:00"/>
    <d v="2007-03-19T00:00:00"/>
    <x v="0"/>
    <n v="0.56000000000000005"/>
    <n v="0"/>
    <n v="21"/>
    <n v="39"/>
    <d v="1899-12-30T00:21:39"/>
    <d v="1899-12-30T00:38:40"/>
    <s v="UB"/>
    <s v="18 Laps"/>
    <n v="1.5519630484988467"/>
    <n v="0"/>
    <m/>
    <s v="Avg Lap 1.1215"/>
    <d v="1899-12-30T01:32:47"/>
    <d v="1899-12-30T00:46:24"/>
    <d v="1899-12-30T16:52:55"/>
    <d v="1899-12-30T17:45:19"/>
    <d v="1899-12-30T08:26:27"/>
    <d v="1899-12-30T08:52:39"/>
    <n v="3014"/>
    <x v="6"/>
    <x v="10"/>
    <x v="48"/>
    <x v="36"/>
    <n v="4"/>
  </r>
  <r>
    <n v="721"/>
    <d v="2007-03-20T00:00:00"/>
    <d v="2007-03-20T00:00:00"/>
    <x v="2"/>
    <n v="3"/>
    <n v="0"/>
    <n v="30"/>
    <n v="0"/>
    <d v="1899-12-30T00:30:00"/>
    <d v="1899-12-30T00:10:00"/>
    <s v="R200701"/>
    <s v="Treadmill"/>
    <n v="6.0000000000000053"/>
    <n v="170"/>
    <m/>
    <m/>
    <d v="1899-12-30T04:22:00"/>
    <d v="1899-12-30T02:11:00"/>
    <d v="1899-12-30T04:22:00"/>
    <d v="1899-12-30T05:14:24"/>
    <d v="1899-12-30T02:11:00"/>
    <d v="1899-12-30T02:37:12"/>
    <n v="1419"/>
    <x v="6"/>
    <x v="10"/>
    <x v="48"/>
    <x v="36"/>
    <n v="0"/>
  </r>
  <r>
    <n v="722"/>
    <d v="2007-03-21T00:00:00"/>
    <d v="2007-03-21T00:00:00"/>
    <x v="2"/>
    <n v="3"/>
    <n v="0"/>
    <n v="29"/>
    <n v="30"/>
    <d v="1899-12-30T00:29:30"/>
    <d v="1899-12-30T00:09:50"/>
    <s v="R200701"/>
    <s v="Treadmill"/>
    <n v="6.1016949152542415"/>
    <n v="0"/>
    <m/>
    <m/>
    <d v="1899-12-30T04:17:38"/>
    <d v="1899-12-30T02:08:49"/>
    <d v="1899-12-30T04:17:38"/>
    <d v="1899-12-30T05:10:02"/>
    <d v="1899-12-30T02:08:49"/>
    <d v="1899-12-30T02:35:01"/>
    <n v="1289"/>
    <x v="6"/>
    <x v="10"/>
    <x v="48"/>
    <x v="36"/>
    <n v="0"/>
  </r>
  <r>
    <n v="723"/>
    <d v="2007-03-22T00:00:00"/>
    <d v="2007-03-22T00:00:00"/>
    <x v="2"/>
    <n v="3"/>
    <n v="0"/>
    <n v="29"/>
    <n v="52"/>
    <d v="1899-12-30T00:29:52"/>
    <d v="1899-12-30T00:09:57"/>
    <s v="R200701"/>
    <s v="Columbus Statue"/>
    <n v="6.0267857142857197"/>
    <n v="157"/>
    <s v="Cool"/>
    <s v="Out: 15.02.14(153) Back: 14.50.31(161)"/>
    <d v="1899-12-30T04:20:50"/>
    <d v="1899-12-30T02:10:25"/>
    <d v="1899-12-30T04:20:50"/>
    <d v="1899-12-30T05:13:14"/>
    <d v="1899-12-30T02:10:25"/>
    <d v="1899-12-30T02:36:37"/>
    <n v="1384"/>
    <x v="6"/>
    <x v="10"/>
    <x v="48"/>
    <x v="36"/>
    <n v="0"/>
  </r>
  <r>
    <n v="724"/>
    <d v="2007-03-24T00:00:00"/>
    <d v="2007-03-24T00:00:00"/>
    <x v="2"/>
    <n v="5.0999999999999996"/>
    <n v="0"/>
    <n v="48"/>
    <n v="4"/>
    <d v="1899-12-30T00:48:04"/>
    <d v="1899-12-30T00:09:25"/>
    <s v="R200701"/>
    <s v="Bristol Shamrock"/>
    <n v="6.3661581137309327"/>
    <n v="174"/>
    <s v="Cool"/>
    <s v="Splits: 9.12.67(166) + 9.20.49(170) + 9.52.57(177) + 9.56.27(177) +8.12.69(179)"/>
    <d v="1899-12-30T04:06:56"/>
    <d v="1899-12-30T02:03:28"/>
    <d v="1899-12-30T04:06:56"/>
    <d v="1899-12-30T04:59:20"/>
    <d v="1899-12-30T02:03:28"/>
    <d v="1899-12-30T02:29:40"/>
    <n v="998"/>
    <x v="6"/>
    <x v="10"/>
    <x v="48"/>
    <x v="36"/>
    <n v="1"/>
  </r>
  <r>
    <n v="725"/>
    <d v="2007-03-26T00:00:00"/>
    <d v="2007-03-26T00:00:00"/>
    <x v="2"/>
    <n v="3.1"/>
    <n v="0"/>
    <n v="31"/>
    <n v="45"/>
    <d v="1899-12-30T00:31:45"/>
    <d v="1899-12-30T00:10:15"/>
    <s v="R200701"/>
    <s v="New Ron Loop"/>
    <n v="5.8582677165354378"/>
    <n v="0"/>
    <s v="Cool"/>
    <m/>
    <d v="1899-12-30T04:28:20"/>
    <d v="1899-12-30T02:14:10"/>
    <d v="1899-12-30T04:28:20"/>
    <d v="1899-12-30T05:20:44"/>
    <d v="1899-12-30T02:14:10"/>
    <d v="1899-12-30T02:40:22"/>
    <n v="1612"/>
    <x v="6"/>
    <x v="10"/>
    <x v="48"/>
    <x v="37"/>
    <n v="1"/>
  </r>
  <r>
    <n v="726"/>
    <d v="2007-03-28T00:00:00"/>
    <d v="2007-03-28T00:00:00"/>
    <x v="2"/>
    <n v="3"/>
    <n v="0"/>
    <n v="27"/>
    <n v="32"/>
    <d v="1899-12-30T00:27:32"/>
    <d v="1899-12-30T00:09:11"/>
    <s v="R200701"/>
    <s v="Columbus Statue"/>
    <n v="6.5375302663438308"/>
    <n v="0"/>
    <s v="Nice!"/>
    <s v="Out: 13.31.92 Back:14.00.41"/>
    <d v="1899-12-30T04:00:27"/>
    <d v="1899-12-30T02:00:14"/>
    <d v="1899-12-30T04:00:27"/>
    <d v="1899-12-30T04:52:51"/>
    <d v="1899-12-30T02:00:14"/>
    <d v="1899-12-30T02:26:26"/>
    <n v="877"/>
    <x v="6"/>
    <x v="10"/>
    <x v="48"/>
    <x v="37"/>
    <n v="1"/>
  </r>
  <r>
    <n v="727"/>
    <d v="2007-03-29T00:00:00"/>
    <d v="2007-03-29T00:00:00"/>
    <x v="2"/>
    <n v="3.5"/>
    <n v="0"/>
    <n v="36"/>
    <n v="19"/>
    <d v="1899-12-30T00:36:19"/>
    <d v="1899-12-30T00:10:23"/>
    <s v="R200701"/>
    <s v="PT Barnum Out and Back"/>
    <n v="5.7824690224873834"/>
    <n v="0"/>
    <s v="Windy"/>
    <s v="Out: 17.55.57 Back: 18.23.50"/>
    <d v="1899-12-30T04:31:51"/>
    <d v="1899-12-30T02:15:56"/>
    <d v="1899-12-30T04:31:51"/>
    <d v="1899-12-30T05:24:15"/>
    <d v="1899-12-30T02:15:56"/>
    <d v="1899-12-30T02:42:08"/>
    <n v="1716"/>
    <x v="6"/>
    <x v="10"/>
    <x v="48"/>
    <x v="37"/>
    <n v="0"/>
  </r>
  <r>
    <n v="728"/>
    <d v="2007-03-30T00:00:00"/>
    <d v="2007-03-30T00:00:00"/>
    <x v="2"/>
    <n v="5"/>
    <n v="0"/>
    <n v="54"/>
    <n v="59"/>
    <d v="1899-12-30T00:54:59"/>
    <d v="1899-12-30T00:11:00"/>
    <s v="R200701"/>
    <s v="Random Around Work"/>
    <n v="5.4561988481358021"/>
    <n v="147"/>
    <s v="Windy"/>
    <s v="Fist Beach then Ran with Ron from Anchor Back to Building"/>
    <d v="1899-12-30T04:48:07"/>
    <d v="1899-12-30T02:24:03"/>
    <d v="1899-12-30T04:48:07"/>
    <d v="1899-12-30T05:40:31"/>
    <d v="1899-12-30T02:24:03"/>
    <d v="1899-12-30T02:50:15"/>
    <n v="2077"/>
    <x v="6"/>
    <x v="10"/>
    <x v="48"/>
    <x v="37"/>
    <n v="0"/>
  </r>
  <r>
    <n v="729"/>
    <d v="2007-04-02T00:00:00"/>
    <d v="2007-04-02T00:00:00"/>
    <x v="2"/>
    <n v="2.9"/>
    <n v="0"/>
    <n v="25"/>
    <n v="5"/>
    <d v="1899-12-30T00:25:05"/>
    <d v="1899-12-30T00:08:39"/>
    <s v="R200701"/>
    <s v="Cannon"/>
    <n v="6.9368770764119665"/>
    <n v="156"/>
    <s v="Cool"/>
    <s v="Out: 12.40.82(151) Back:12.25.13(162)"/>
    <d v="1899-12-30T03:46:37"/>
    <d v="1899-12-30T01:53:18"/>
    <d v="1899-12-30T03:46:37"/>
    <d v="1899-12-30T04:39:01"/>
    <d v="1899-12-30T01:53:18"/>
    <d v="1899-12-30T02:19:30"/>
    <n v="772"/>
    <x v="6"/>
    <x v="1"/>
    <x v="49"/>
    <x v="38"/>
    <n v="2"/>
  </r>
  <r>
    <n v="730"/>
    <d v="2007-04-03T00:00:00"/>
    <d v="2007-04-03T00:00:00"/>
    <x v="0"/>
    <n v="0.65"/>
    <n v="0"/>
    <n v="26"/>
    <n v="39"/>
    <d v="1899-12-30T00:26:39"/>
    <d v="1899-12-30T00:41:00"/>
    <s v="UB"/>
    <s v="21 Laps"/>
    <n v="1.4634146341463425"/>
    <n v="0"/>
    <m/>
    <s v="Avg Lap 1.1614"/>
    <d v="1899-12-30T01:38:24"/>
    <d v="1899-12-30T00:49:12"/>
    <d v="1899-12-30T17:54:12"/>
    <d v="1899-12-30T18:46:36"/>
    <d v="1899-12-30T08:57:06"/>
    <d v="1899-12-30T09:23:18"/>
    <n v="3089"/>
    <x v="6"/>
    <x v="1"/>
    <x v="49"/>
    <x v="38"/>
    <n v="0"/>
  </r>
  <r>
    <n v="731"/>
    <d v="2007-04-04T00:00:00"/>
    <d v="2007-04-04T00:00:00"/>
    <x v="6"/>
    <n v="1"/>
    <n v="1"/>
    <n v="20"/>
    <n v="0"/>
    <d v="1899-12-30T01:20:00"/>
    <d v="1899-12-30T01:20:00"/>
    <s v="R200701"/>
    <s v="Weights"/>
    <n v="0.75000000000000067"/>
    <n v="0"/>
    <m/>
    <s v="50 Situps &amp; Chest"/>
    <d v="1899-12-30T00:00:00"/>
    <d v="1899-12-30T00:00:00"/>
    <d v="1899-12-31T10:56:00"/>
    <d v="1899-12-31T11:48:24"/>
    <d v="1899-12-30T17:28:00"/>
    <d v="1899-12-30T17:54:12"/>
    <n v="3157"/>
    <x v="6"/>
    <x v="1"/>
    <x v="49"/>
    <x v="38"/>
    <n v="0"/>
  </r>
  <r>
    <n v="732"/>
    <d v="2007-04-05T00:00:00"/>
    <d v="2007-04-05T00:00:00"/>
    <x v="0"/>
    <n v="0.5"/>
    <n v="0"/>
    <n v="19"/>
    <n v="14"/>
    <d v="1899-12-30T00:19:14"/>
    <d v="1899-12-30T00:38:28"/>
    <s v="UB"/>
    <s v="16 Laps"/>
    <n v="1.5597920277296371"/>
    <n v="0"/>
    <m/>
    <s v="Avg Lap 1.12125"/>
    <d v="1899-12-30T01:32:19"/>
    <d v="1899-12-30T00:46:10"/>
    <d v="1899-12-30T16:47:50"/>
    <d v="1899-12-30T17:40:14"/>
    <d v="1899-12-30T08:23:55"/>
    <d v="1899-12-30T08:50:07"/>
    <n v="3009"/>
    <x v="6"/>
    <x v="1"/>
    <x v="49"/>
    <x v="38"/>
    <n v="0"/>
  </r>
  <r>
    <n v="733"/>
    <d v="2007-04-06T00:00:00"/>
    <d v="2007-04-06T00:00:00"/>
    <x v="2"/>
    <n v="6.5"/>
    <n v="1"/>
    <n v="13"/>
    <n v="51"/>
    <d v="1899-12-30T01:13:51"/>
    <d v="1899-12-30T00:11:22"/>
    <s v="R200701"/>
    <s v="Point"/>
    <n v="5.280974949221398"/>
    <n v="155"/>
    <s v="Windy"/>
    <s v="Ran with Jen.  Wind was Brutal"/>
    <d v="1899-12-30T04:57:40"/>
    <d v="1899-12-30T02:28:50"/>
    <d v="1899-12-30T04:57:40"/>
    <d v="1899-12-30T05:50:04"/>
    <d v="1899-12-30T02:28:50"/>
    <d v="1899-12-30T02:55:02"/>
    <n v="2261"/>
    <x v="6"/>
    <x v="1"/>
    <x v="49"/>
    <x v="38"/>
    <n v="0"/>
  </r>
  <r>
    <n v="734"/>
    <d v="2007-04-09T00:00:00"/>
    <d v="2007-04-09T00:00:00"/>
    <x v="2"/>
    <n v="4"/>
    <n v="0"/>
    <n v="42"/>
    <n v="35"/>
    <d v="1899-12-30T00:42:35"/>
    <d v="1899-12-30T00:10:39"/>
    <s v="R200701"/>
    <s v="4 Mile-Work"/>
    <n v="5.6360078277886538"/>
    <n v="150"/>
    <s v="Cool"/>
    <s v="Out: 20.24.23(149) Back: 22.11.00(151)"/>
    <d v="1899-12-30T04:38:55"/>
    <d v="1899-12-30T02:19:28"/>
    <d v="1899-12-30T04:38:55"/>
    <d v="1899-12-30T05:31:19"/>
    <d v="1899-12-30T02:19:28"/>
    <d v="1899-12-30T02:45:40"/>
    <n v="1884"/>
    <x v="6"/>
    <x v="1"/>
    <x v="49"/>
    <x v="1"/>
    <n v="2"/>
  </r>
  <r>
    <n v="735"/>
    <d v="2007-04-10T00:00:00"/>
    <d v="2007-04-10T00:00:00"/>
    <x v="2"/>
    <n v="4"/>
    <n v="0"/>
    <n v="44"/>
    <n v="7"/>
    <d v="1899-12-30T00:44:07"/>
    <d v="1899-12-30T00:11:02"/>
    <s v="R200604"/>
    <s v="4 Mile-Work"/>
    <n v="5.440120891575372"/>
    <n v="148"/>
    <s v="Cool"/>
    <s v="Out: 22.15.67(142) Back: 21.51.74(155)"/>
    <d v="1899-12-30T04:48:58"/>
    <d v="1899-12-30T02:24:29"/>
    <d v="1899-12-30T04:48:58"/>
    <d v="1899-12-30T05:41:22"/>
    <d v="1899-12-30T02:24:29"/>
    <d v="1899-12-30T02:50:41"/>
    <n v="2098"/>
    <x v="6"/>
    <x v="1"/>
    <x v="49"/>
    <x v="1"/>
    <n v="0"/>
  </r>
  <r>
    <n v="736"/>
    <d v="2007-04-11T00:00:00"/>
    <d v="2007-04-11T00:00:00"/>
    <x v="2"/>
    <n v="2.9"/>
    <n v="0"/>
    <n v="28"/>
    <n v="4"/>
    <d v="1899-12-30T00:28:04"/>
    <d v="1899-12-30T00:09:41"/>
    <s v="R200604"/>
    <s v="Cannon"/>
    <n v="6.1995249406175814"/>
    <n v="150"/>
    <s v="Cool"/>
    <s v="Out: 13.44.21(149) Back:14.20.31(152)"/>
    <d v="1899-12-30T04:13:34"/>
    <d v="1899-12-30T02:06:47"/>
    <d v="1899-12-30T04:13:34"/>
    <d v="1899-12-30T05:05:58"/>
    <d v="1899-12-30T02:06:47"/>
    <d v="1899-12-30T02:32:59"/>
    <n v="1163"/>
    <x v="6"/>
    <x v="1"/>
    <x v="49"/>
    <x v="1"/>
    <n v="0"/>
  </r>
  <r>
    <n v="737"/>
    <d v="2007-04-23T00:00:00"/>
    <d v="2007-04-23T00:00:00"/>
    <x v="2"/>
    <n v="4"/>
    <n v="0"/>
    <n v="41"/>
    <n v="54"/>
    <d v="1899-12-30T00:41:54"/>
    <d v="1899-12-30T00:10:29"/>
    <s v="R200604"/>
    <s v="4 Mile-Work"/>
    <n v="5.7279236276849685"/>
    <n v="158"/>
    <s v="Warm"/>
    <s v="Out: 20.48.77(152) Back: 21.05.56(164)"/>
    <d v="1899-12-30T04:34:27"/>
    <d v="1899-12-30T02:17:13"/>
    <d v="1899-12-30T04:34:27"/>
    <d v="1899-12-30T05:26:51"/>
    <d v="1899-12-30T02:17:13"/>
    <d v="1899-12-30T02:43:25"/>
    <n v="1785"/>
    <x v="6"/>
    <x v="1"/>
    <x v="49"/>
    <x v="3"/>
    <n v="11"/>
  </r>
  <r>
    <n v="738"/>
    <d v="2007-04-24T00:00:00"/>
    <d v="2007-04-24T00:00:00"/>
    <x v="2"/>
    <n v="4"/>
    <n v="0"/>
    <n v="44"/>
    <n v="5"/>
    <d v="1899-12-30T00:44:05"/>
    <d v="1899-12-30T00:11:01"/>
    <s v="R200604"/>
    <s v="4 Mile-Work"/>
    <n v="5.444234404536866"/>
    <n v="155"/>
    <s v="Warm"/>
    <s v="Out: 22.07.34(147) Back: 21.58.39(162)"/>
    <d v="1899-12-30T04:48:45"/>
    <d v="1899-12-30T02:24:22"/>
    <d v="1899-12-30T04:48:45"/>
    <d v="1899-12-30T05:41:09"/>
    <d v="1899-12-30T02:24:22"/>
    <d v="1899-12-30T02:50:34"/>
    <n v="2092"/>
    <x v="6"/>
    <x v="1"/>
    <x v="49"/>
    <x v="3"/>
    <n v="0"/>
  </r>
  <r>
    <n v="739"/>
    <d v="2007-04-25T00:00:00"/>
    <d v="2007-04-25T00:00:00"/>
    <x v="2"/>
    <n v="3.5"/>
    <n v="0"/>
    <n v="35"/>
    <n v="42"/>
    <d v="1899-12-30T00:35:42"/>
    <d v="1899-12-30T00:10:12"/>
    <s v="R200702"/>
    <s v="PT Barnum Out and Back"/>
    <n v="5.8823529411764737"/>
    <n v="160"/>
    <s v="Warm"/>
    <s v="Out: 17.01.64(157) Back: 18.40.88(162)"/>
    <d v="1899-12-30T04:27:14"/>
    <d v="1899-12-30T02:13:37"/>
    <d v="1899-12-30T04:27:14"/>
    <d v="1899-12-30T05:19:38"/>
    <d v="1899-12-30T02:13:37"/>
    <d v="1899-12-30T02:39:49"/>
    <n v="1580"/>
    <x v="6"/>
    <x v="1"/>
    <x v="49"/>
    <x v="3"/>
    <n v="0"/>
  </r>
  <r>
    <n v="740"/>
    <d v="2007-04-26T00:00:00"/>
    <d v="2007-04-26T00:00:00"/>
    <x v="2"/>
    <n v="3.5"/>
    <n v="0"/>
    <n v="33"/>
    <n v="18"/>
    <d v="1899-12-30T00:33:18"/>
    <d v="1899-12-30T00:09:31"/>
    <s v="R200702"/>
    <s v="PT Barnum Out and Back"/>
    <n v="6.3063063063063129"/>
    <n v="166"/>
    <s v="Warm"/>
    <s v="Out: 17.06.63(161) Back: 16.11.88(171)"/>
    <d v="1899-12-30T04:09:16"/>
    <d v="1899-12-30T02:04:38"/>
    <d v="1899-12-30T04:09:16"/>
    <d v="1899-12-30T05:01:40"/>
    <d v="1899-12-30T02:04:38"/>
    <d v="1899-12-30T02:30:50"/>
    <n v="1052"/>
    <x v="6"/>
    <x v="1"/>
    <x v="49"/>
    <x v="3"/>
    <n v="0"/>
  </r>
  <r>
    <n v="741"/>
    <d v="2007-04-27T00:00:00"/>
    <d v="2007-04-27T00:00:00"/>
    <x v="2"/>
    <n v="5"/>
    <n v="0"/>
    <n v="52"/>
    <n v="36"/>
    <d v="1899-12-30T00:52:36"/>
    <d v="1899-12-30T00:10:31"/>
    <s v="R200604"/>
    <s v="Second Beach"/>
    <n v="5.703422053231944"/>
    <n v="152"/>
    <s v="Cool &amp; Rainy"/>
    <s v="Out: 27.21.89(147) Back: 25.14.91(157)"/>
    <d v="1899-12-30T04:35:37"/>
    <d v="1899-12-30T02:17:49"/>
    <d v="1899-12-30T04:35:37"/>
    <d v="1899-12-30T05:28:01"/>
    <d v="1899-12-30T02:17:49"/>
    <d v="1899-12-30T02:44:01"/>
    <n v="1818"/>
    <x v="6"/>
    <x v="1"/>
    <x v="49"/>
    <x v="3"/>
    <n v="0"/>
  </r>
  <r>
    <n v="742"/>
    <d v="2007-04-30T00:00:00"/>
    <d v="2007-04-30T00:00:00"/>
    <x v="1"/>
    <n v="3.06"/>
    <n v="0"/>
    <n v="12"/>
    <n v="13"/>
    <d v="1899-12-30T00:12:13"/>
    <d v="1899-12-30T00:04:00"/>
    <s v="B       "/>
    <s v="Munson Loop to Big House"/>
    <n v="15.028649386084595"/>
    <n v="0"/>
    <s v="Warm"/>
    <s v="Munson Loop 5.42.17 - http://www.gmap-pedometer.com/?r=910524"/>
    <d v="1899-12-30T07:27:09"/>
    <d v="1899-12-30T03:43:34"/>
    <d v="1899-12-30T01:44:36"/>
    <d v="1899-12-30T02:37:00"/>
    <d v="1899-12-30T00:52:18"/>
    <d v="1899-12-30T01:18:30"/>
    <n v="431"/>
    <x v="6"/>
    <x v="1"/>
    <x v="49"/>
    <x v="4"/>
    <n v="2"/>
  </r>
  <r>
    <n v="743"/>
    <d v="2007-04-30T00:00:00"/>
    <d v="2007-04-30T00:00:00"/>
    <x v="2"/>
    <n v="3.5"/>
    <n v="0"/>
    <n v="37"/>
    <n v="43"/>
    <d v="1899-12-30T00:37:43"/>
    <d v="1899-12-30T00:10:47"/>
    <s v="R200702"/>
    <s v="PT Barnum Out and Back"/>
    <n v="5.5678303137428236"/>
    <n v="149"/>
    <s v="Warm &amp; Windy"/>
    <s v="Out: 19.46.59(142) Back: 17.57.34(157)"/>
    <d v="1899-12-30T04:42:20"/>
    <d v="1899-12-30T02:21:10"/>
    <d v="1899-12-30T04:42:20"/>
    <d v="1899-12-30T05:34:44"/>
    <d v="1899-12-30T02:21:10"/>
    <d v="1899-12-30T02:47:22"/>
    <n v="1963"/>
    <x v="6"/>
    <x v="1"/>
    <x v="49"/>
    <x v="4"/>
    <n v="0"/>
  </r>
  <r>
    <n v="744"/>
    <d v="2007-05-01T00:00:00"/>
    <d v="2007-05-01T00:00:00"/>
    <x v="2"/>
    <n v="4"/>
    <n v="0"/>
    <n v="42"/>
    <n v="11"/>
    <d v="1899-12-30T00:42:11"/>
    <d v="1899-12-30T00:10:33"/>
    <s v="R200702"/>
    <s v="4 Mile-Work"/>
    <n v="5.6894508099565435"/>
    <n v="154"/>
    <s v="Warm"/>
    <s v="Out: 21.29.77(149) Back: 20.41.77(160)"/>
    <d v="1899-12-30T04:36:18"/>
    <d v="1899-12-30T02:18:09"/>
    <d v="1899-12-30T04:36:18"/>
    <d v="1899-12-30T05:28:42"/>
    <d v="1899-12-30T02:18:09"/>
    <d v="1899-12-30T02:44:21"/>
    <n v="1837"/>
    <x v="6"/>
    <x v="2"/>
    <x v="50"/>
    <x v="4"/>
    <n v="0"/>
  </r>
  <r>
    <n v="745"/>
    <d v="2007-05-03T00:00:00"/>
    <d v="2007-05-03T00:00:00"/>
    <x v="2"/>
    <n v="4"/>
    <n v="0"/>
    <n v="40"/>
    <n v="34"/>
    <d v="1899-12-30T00:40:34"/>
    <d v="1899-12-30T00:10:09"/>
    <s v="R200702"/>
    <s v="4 Mile-Work"/>
    <n v="5.9161873459326246"/>
    <n v="155"/>
    <s v="Warm"/>
    <s v="Out: 20.52.66(149) Back: 19.42.22(160)"/>
    <d v="1899-12-30T04:25:43"/>
    <d v="1899-12-30T02:12:51"/>
    <d v="1899-12-30T04:25:43"/>
    <d v="1899-12-30T05:18:07"/>
    <d v="1899-12-30T02:12:51"/>
    <d v="1899-12-30T02:39:03"/>
    <n v="1534"/>
    <x v="6"/>
    <x v="2"/>
    <x v="50"/>
    <x v="4"/>
    <n v="1"/>
  </r>
  <r>
    <n v="746"/>
    <d v="2007-05-04T00:00:00"/>
    <d v="2007-05-04T00:00:00"/>
    <x v="2"/>
    <n v="5"/>
    <n v="0"/>
    <n v="53"/>
    <n v="20"/>
    <d v="1899-12-30T00:53:20"/>
    <d v="1899-12-30T00:10:40"/>
    <s v="R200702"/>
    <s v="Second Beach"/>
    <n v="5.6250000000000036"/>
    <n v="149"/>
    <s v="Warm"/>
    <s v="Out: 26.22.54(147) Back: 26.58.01(150)"/>
    <d v="1899-12-30T04:39:28"/>
    <d v="1899-12-30T02:19:44"/>
    <d v="1899-12-30T04:39:28"/>
    <d v="1899-12-30T05:31:52"/>
    <d v="1899-12-30T02:19:44"/>
    <d v="1899-12-30T02:45:56"/>
    <n v="1901"/>
    <x v="6"/>
    <x v="2"/>
    <x v="50"/>
    <x v="4"/>
    <n v="0"/>
  </r>
  <r>
    <n v="747"/>
    <d v="2007-05-07T00:00:00"/>
    <d v="2007-05-07T00:00:00"/>
    <x v="2"/>
    <n v="4.4000000000000004"/>
    <n v="0"/>
    <n v="44"/>
    <n v="45"/>
    <d v="1899-12-30T00:44:45"/>
    <d v="1899-12-30T00:10:10"/>
    <s v="R200702"/>
    <s v="Beach Loop"/>
    <n v="5.8994413407821282"/>
    <n v="152"/>
    <s v="Warm &amp; Windy"/>
    <s v="Out: 23.15.90(146) Back: 21.29.82(158)"/>
    <d v="1899-12-30T04:26:28"/>
    <d v="1899-12-30T02:13:14"/>
    <d v="1899-12-30T04:26:28"/>
    <d v="1899-12-30T05:18:52"/>
    <d v="1899-12-30T02:13:14"/>
    <d v="1899-12-30T02:39:26"/>
    <n v="1557"/>
    <x v="6"/>
    <x v="2"/>
    <x v="50"/>
    <x v="5"/>
    <n v="2"/>
  </r>
  <r>
    <n v="748"/>
    <d v="2007-05-08T00:00:00"/>
    <d v="2007-05-08T00:00:00"/>
    <x v="2"/>
    <n v="4.4000000000000004"/>
    <n v="0"/>
    <n v="45"/>
    <n v="30"/>
    <d v="1899-12-30T00:45:30"/>
    <d v="1899-12-30T00:10:20"/>
    <s v="R200702"/>
    <s v="Beach Loop"/>
    <n v="5.8021978021978073"/>
    <n v="156"/>
    <s v="Warm"/>
    <s v="Out: 24.29.79(148) Back: 21.00.63(165)"/>
    <d v="1899-12-30T04:30:56"/>
    <d v="1899-12-30T02:15:28"/>
    <d v="1899-12-30T04:30:56"/>
    <d v="1899-12-30T05:23:20"/>
    <d v="1899-12-30T02:15:28"/>
    <d v="1899-12-30T02:41:40"/>
    <n v="1688"/>
    <x v="6"/>
    <x v="2"/>
    <x v="50"/>
    <x v="5"/>
    <n v="0"/>
  </r>
  <r>
    <n v="749"/>
    <d v="2007-05-10T00:00:00"/>
    <d v="2007-05-10T00:00:00"/>
    <x v="2"/>
    <n v="5"/>
    <n v="0"/>
    <n v="49"/>
    <n v="2"/>
    <d v="1899-12-30T00:49:02"/>
    <d v="1899-12-30T00:09:48"/>
    <s v="R200702"/>
    <s v="Second Beach"/>
    <n v="6.1182868796736969"/>
    <n v="172"/>
    <s v="Hot"/>
    <s v="Out: 23.26.15(167) Back: 25.36.51(177)"/>
    <d v="1899-12-30T04:16:56"/>
    <d v="1899-12-30T02:08:28"/>
    <d v="1899-12-30T04:16:56"/>
    <d v="1899-12-30T05:09:20"/>
    <d v="1899-12-30T02:08:28"/>
    <d v="1899-12-30T02:34:40"/>
    <n v="1265"/>
    <x v="6"/>
    <x v="2"/>
    <x v="50"/>
    <x v="5"/>
    <n v="1"/>
  </r>
  <r>
    <n v="750"/>
    <d v="2007-05-11T00:00:00"/>
    <d v="2007-05-11T00:00:00"/>
    <x v="2"/>
    <n v="3.5"/>
    <n v="0"/>
    <n v="35"/>
    <n v="32"/>
    <d v="1899-12-30T00:35:32"/>
    <d v="1899-12-30T00:10:09"/>
    <s v="R200604"/>
    <s v="PT Barnum Out and Back"/>
    <n v="5.9099437148217691"/>
    <n v="150"/>
    <s v="Hot"/>
    <s v="Out: 17.43.91(144) Back: 17.48.65(155)"/>
    <d v="1899-12-30T04:26:00"/>
    <d v="1899-12-30T02:13:00"/>
    <d v="1899-12-30T04:26:00"/>
    <d v="1899-12-30T05:18:24"/>
    <d v="1899-12-30T02:13:00"/>
    <d v="1899-12-30T02:39:12"/>
    <n v="1536"/>
    <x v="6"/>
    <x v="2"/>
    <x v="50"/>
    <x v="5"/>
    <n v="0"/>
  </r>
  <r>
    <n v="751"/>
    <d v="2007-05-14T00:00:00"/>
    <d v="2007-05-14T00:00:00"/>
    <x v="2"/>
    <n v="4"/>
    <n v="0"/>
    <n v="43"/>
    <n v="40"/>
    <d v="1899-12-30T00:43:40"/>
    <d v="1899-12-30T00:10:55"/>
    <s v="R200702"/>
    <s v="4 Mile-Work"/>
    <n v="5.4961832061068749"/>
    <n v="0"/>
    <s v="Warm"/>
    <s v="Out: 22.18.07 Back: 21.22.37"/>
    <d v="1899-12-30T04:46:01"/>
    <d v="1899-12-30T02:23:00"/>
    <d v="1899-12-30T04:46:01"/>
    <d v="1899-12-30T05:38:25"/>
    <d v="1899-12-30T02:23:00"/>
    <d v="1899-12-30T02:49:13"/>
    <n v="2046"/>
    <x v="6"/>
    <x v="2"/>
    <x v="50"/>
    <x v="6"/>
    <n v="2"/>
  </r>
  <r>
    <n v="752"/>
    <d v="2007-05-15T00:00:00"/>
    <d v="2007-05-15T00:00:00"/>
    <x v="1"/>
    <n v="5"/>
    <n v="0"/>
    <n v="21"/>
    <n v="31"/>
    <d v="1899-12-30T00:21:31"/>
    <d v="1899-12-30T00:04:18"/>
    <s v="B       "/>
    <s v="Spring Road Loop to Big House"/>
    <n v="13.94268009295121"/>
    <n v="0"/>
    <s v="Warm"/>
    <m/>
    <d v="1899-12-30T08:01:58"/>
    <d v="1899-12-30T04:00:59"/>
    <d v="1899-12-30T01:52:45"/>
    <d v="1899-12-30T02:45:09"/>
    <d v="1899-12-30T00:56:22"/>
    <d v="1899-12-30T01:22:34"/>
    <n v="543"/>
    <x v="6"/>
    <x v="2"/>
    <x v="50"/>
    <x v="6"/>
    <n v="0"/>
  </r>
  <r>
    <n v="753"/>
    <d v="2007-05-15T00:00:00"/>
    <d v="2007-05-15T00:00:00"/>
    <x v="2"/>
    <n v="3.5"/>
    <n v="0"/>
    <n v="37"/>
    <n v="2"/>
    <d v="1899-12-30T00:37:02"/>
    <d v="1899-12-30T00:10:35"/>
    <s v="R200702"/>
    <s v="PT Barnum Out and Back"/>
    <n v="5.670567056705675"/>
    <n v="0"/>
    <s v="Warm &amp; Windy"/>
    <s v="Out: 19.24.95 Back: 17.37.15"/>
    <d v="1899-12-30T04:37:13"/>
    <d v="1899-12-30T02:18:37"/>
    <d v="1899-12-30T04:37:13"/>
    <d v="1899-12-30T05:29:37"/>
    <d v="1899-12-30T02:18:37"/>
    <d v="1899-12-30T02:44:49"/>
    <n v="1853"/>
    <x v="6"/>
    <x v="2"/>
    <x v="50"/>
    <x v="6"/>
    <n v="0"/>
  </r>
  <r>
    <n v="754"/>
    <d v="2007-05-17T00:00:00"/>
    <d v="2007-05-17T00:00:00"/>
    <x v="2"/>
    <n v="3.5"/>
    <n v="0"/>
    <n v="32"/>
    <n v="26"/>
    <d v="1899-12-30T00:32:26"/>
    <d v="1899-12-30T00:09:16"/>
    <s v="R200702"/>
    <s v="PT Barnum Out and Back"/>
    <n v="6.4748201438848989"/>
    <n v="0"/>
    <s v="Warm"/>
    <s v="Out: 16.57.43(155) Back: 15.28.62(173)"/>
    <d v="1899-12-30T04:02:47"/>
    <d v="1899-12-30T02:01:24"/>
    <d v="1899-12-30T04:02:47"/>
    <d v="1899-12-30T04:55:11"/>
    <d v="1899-12-30T02:01:24"/>
    <d v="1899-12-30T02:27:36"/>
    <n v="910"/>
    <x v="6"/>
    <x v="2"/>
    <x v="50"/>
    <x v="6"/>
    <n v="1"/>
  </r>
  <r>
    <n v="755"/>
    <d v="2007-05-20T00:00:00"/>
    <d v="2007-05-20T00:00:00"/>
    <x v="1"/>
    <n v="10.5"/>
    <n v="0"/>
    <n v="38"/>
    <n v="46"/>
    <d v="1899-12-30T00:38:46"/>
    <d v="1899-12-30T00:03:42"/>
    <s v="B       "/>
    <s v="Griskus Sprint"/>
    <n v="16.251074806534838"/>
    <n v="154"/>
    <s v="Warm"/>
    <m/>
    <d v="1899-12-30T06:53:31"/>
    <d v="1899-12-30T03:26:45"/>
    <d v="1899-12-30T01:36:44"/>
    <d v="1899-12-30T02:29:08"/>
    <d v="1899-12-30T00:48:22"/>
    <d v="1899-12-30T01:14:34"/>
    <n v="323"/>
    <x v="6"/>
    <x v="2"/>
    <x v="50"/>
    <x v="7"/>
    <n v="2"/>
  </r>
  <r>
    <n v="756"/>
    <d v="2007-05-20T00:00:00"/>
    <d v="2007-05-20T00:00:00"/>
    <x v="2"/>
    <n v="2.5"/>
    <n v="0"/>
    <n v="26"/>
    <n v="8"/>
    <d v="1899-12-30T00:26:08"/>
    <d v="1899-12-30T00:10:27"/>
    <s v="R200702"/>
    <s v="Random Around Home"/>
    <n v="5.7397959183673519"/>
    <n v="163"/>
    <s v="Warm"/>
    <m/>
    <d v="1899-12-30T04:33:53"/>
    <d v="1899-12-30T02:16:56"/>
    <d v="1899-12-30T04:33:53"/>
    <d v="1899-12-30T05:26:17"/>
    <d v="1899-12-30T02:16:56"/>
    <d v="1899-12-30T02:43:08"/>
    <n v="1769"/>
    <x v="6"/>
    <x v="2"/>
    <x v="50"/>
    <x v="7"/>
    <n v="0"/>
  </r>
  <r>
    <n v="757"/>
    <d v="2007-05-21T00:00:00"/>
    <d v="2007-05-21T00:00:00"/>
    <x v="2"/>
    <n v="3.5"/>
    <n v="0"/>
    <n v="33"/>
    <n v="53"/>
    <d v="1899-12-30T00:33:53"/>
    <d v="1899-12-30T00:09:41"/>
    <s v="R200702"/>
    <s v="PT Barnum Out and Back"/>
    <n v="6.1977373339891839"/>
    <n v="157"/>
    <s v="Warm &amp; Windy"/>
    <s v="Out: 16.41.79(155) Back: 17.11.60(160)"/>
    <d v="1899-12-30T04:13:38"/>
    <d v="1899-12-30T02:06:49"/>
    <d v="1899-12-30T04:13:38"/>
    <d v="1899-12-30T05:06:02"/>
    <d v="1899-12-30T02:06:49"/>
    <d v="1899-12-30T02:33:01"/>
    <n v="1166"/>
    <x v="6"/>
    <x v="2"/>
    <x v="50"/>
    <x v="7"/>
    <n v="0"/>
  </r>
  <r>
    <n v="758"/>
    <d v="2007-05-22T00:00:00"/>
    <d v="2007-05-22T00:00:00"/>
    <x v="1"/>
    <n v="5"/>
    <n v="0"/>
    <n v="20"/>
    <n v="50"/>
    <d v="1899-12-30T00:20:50"/>
    <d v="1899-12-30T00:04:10"/>
    <s v="B       "/>
    <s v="Spring Road Loop to Big House"/>
    <n v="14.400000000000013"/>
    <n v="0"/>
    <s v="Warm"/>
    <m/>
    <d v="1899-12-30T07:46:40"/>
    <d v="1899-12-30T03:53:20"/>
    <d v="1899-12-30T01:49:10"/>
    <d v="1899-12-30T02:41:34"/>
    <d v="1899-12-30T00:54:35"/>
    <d v="1899-12-30T01:20:47"/>
    <n v="508"/>
    <x v="6"/>
    <x v="2"/>
    <x v="50"/>
    <x v="7"/>
    <n v="0"/>
  </r>
  <r>
    <n v="759"/>
    <d v="2007-05-24T00:00:00"/>
    <d v="2007-05-24T00:00:00"/>
    <x v="2"/>
    <n v="4"/>
    <n v="0"/>
    <n v="42"/>
    <n v="22"/>
    <d v="1899-12-30T00:42:22"/>
    <d v="1899-12-30T00:10:35"/>
    <s v="R200702"/>
    <s v="4 Mile-Work"/>
    <n v="5.6648308418568103"/>
    <n v="164"/>
    <s v="Warm &amp; Windy"/>
    <s v="Out: 21.26.38(156) Back: 20.55.86(171)"/>
    <d v="1899-12-30T04:37:30"/>
    <d v="1899-12-30T02:18:45"/>
    <d v="1899-12-30T04:37:30"/>
    <d v="1899-12-30T05:29:54"/>
    <d v="1899-12-30T02:18:45"/>
    <d v="1899-12-30T02:44:57"/>
    <n v="1860"/>
    <x v="6"/>
    <x v="2"/>
    <x v="50"/>
    <x v="7"/>
    <n v="1"/>
  </r>
  <r>
    <n v="760"/>
    <d v="2007-05-25T00:00:00"/>
    <d v="2007-05-25T00:00:00"/>
    <x v="2"/>
    <n v="3.5"/>
    <n v="0"/>
    <n v="37"/>
    <n v="59"/>
    <d v="1899-12-30T00:37:59"/>
    <d v="1899-12-30T00:10:51"/>
    <s v="R200702"/>
    <s v="PT Barnum Out and Back"/>
    <n v="5.5287406757349755"/>
    <n v="162"/>
    <s v="Warm &amp; Windy"/>
    <s v="Out: 19.06.02(155) Back: 18.53.61(169)"/>
    <d v="1899-12-30T04:44:20"/>
    <d v="1899-12-30T02:22:10"/>
    <d v="1899-12-30T04:44:20"/>
    <d v="1899-12-30T05:36:44"/>
    <d v="1899-12-30T02:22:10"/>
    <d v="1899-12-30T02:48:22"/>
    <n v="2010"/>
    <x v="6"/>
    <x v="2"/>
    <x v="50"/>
    <x v="7"/>
    <n v="0"/>
  </r>
  <r>
    <n v="761"/>
    <d v="2007-05-26T00:00:00"/>
    <d v="2007-05-26T00:00:00"/>
    <x v="1"/>
    <n v="25"/>
    <n v="1"/>
    <n v="48"/>
    <n v="35"/>
    <d v="1899-12-30T01:48:35"/>
    <d v="1899-12-30T00:04:21"/>
    <s v="B       "/>
    <s v="Griskus Olympic"/>
    <n v="13.814274750575606"/>
    <n v="0"/>
    <s v="Warm"/>
    <s v="Bike with Gsr - Slow ride with a couple of stops"/>
    <d v="1899-12-30T08:06:27"/>
    <d v="1899-12-30T04:03:14"/>
    <d v="1899-12-30T01:53:48"/>
    <d v="1899-12-30T02:46:12"/>
    <d v="1899-12-30T00:56:54"/>
    <d v="1899-12-30T01:23:06"/>
    <n v="551"/>
    <x v="6"/>
    <x v="2"/>
    <x v="50"/>
    <x v="7"/>
    <n v="0"/>
  </r>
  <r>
    <n v="762"/>
    <d v="2007-05-29T00:00:00"/>
    <d v="2007-05-29T00:00:00"/>
    <x v="2"/>
    <n v="4.4000000000000004"/>
    <n v="0"/>
    <n v="46"/>
    <n v="6"/>
    <d v="1899-12-30T00:46:06"/>
    <d v="1899-12-30T00:10:29"/>
    <s v="R200702"/>
    <s v="Beach Loop"/>
    <n v="5.7266811279826513"/>
    <n v="0"/>
    <s v="Warm"/>
    <s v="Out: 23.45.40(147) Back: 22.21.16(165)"/>
    <d v="1899-12-30T04:34:30"/>
    <d v="1899-12-30T02:17:15"/>
    <d v="1899-12-30T04:34:30"/>
    <d v="1899-12-30T05:26:54"/>
    <d v="1899-12-30T02:17:15"/>
    <d v="1899-12-30T02:43:27"/>
    <n v="1787"/>
    <x v="6"/>
    <x v="2"/>
    <x v="50"/>
    <x v="8"/>
    <n v="2"/>
  </r>
  <r>
    <n v="763"/>
    <d v="2007-05-31T00:00:00"/>
    <d v="2007-05-31T00:00:00"/>
    <x v="0"/>
    <n v="0.6"/>
    <n v="0"/>
    <n v="24"/>
    <n v="9"/>
    <d v="1899-12-30T00:24:09"/>
    <d v="1899-12-30T00:40:15"/>
    <s v="UB"/>
    <s v="19 Laps"/>
    <n v="1.4906832298136659"/>
    <n v="0"/>
    <m/>
    <s v="Avg Lap 1.16263"/>
    <d v="1899-12-30T01:36:36"/>
    <d v="1899-12-30T00:48:18"/>
    <d v="1899-12-30T17:34:33"/>
    <d v="1899-12-30T18:26:57"/>
    <d v="1899-12-30T08:47:16"/>
    <d v="1899-12-30T09:13:29"/>
    <n v="3076"/>
    <x v="6"/>
    <x v="2"/>
    <x v="50"/>
    <x v="8"/>
    <n v="1"/>
  </r>
  <r>
    <n v="764"/>
    <d v="2007-06-05T00:00:00"/>
    <d v="2007-06-05T00:00:00"/>
    <x v="2"/>
    <n v="3.5"/>
    <n v="0"/>
    <n v="36"/>
    <n v="37"/>
    <d v="1899-12-30T00:36:37"/>
    <d v="1899-12-30T00:10:28"/>
    <s v="R200702"/>
    <s v="PT Barnum Out and Back"/>
    <n v="5.7350933090578105"/>
    <n v="163"/>
    <s v="Humid"/>
    <s v="Out: 18.48.32(153) Back: 17.48.76(172)"/>
    <d v="1899-12-30T04:34:06"/>
    <d v="1899-12-30T02:17:03"/>
    <d v="1899-12-30T04:34:06"/>
    <d v="1899-12-30T05:26:30"/>
    <d v="1899-12-30T02:17:03"/>
    <d v="1899-12-30T02:43:15"/>
    <n v="1774"/>
    <x v="6"/>
    <x v="3"/>
    <x v="51"/>
    <x v="9"/>
    <n v="4"/>
  </r>
  <r>
    <n v="765"/>
    <d v="2007-06-06T00:00:00"/>
    <d v="2007-06-06T00:00:00"/>
    <x v="1"/>
    <n v="8.9"/>
    <n v="0"/>
    <n v="36"/>
    <n v="22"/>
    <d v="1899-12-30T00:36:22"/>
    <d v="1899-12-30T00:04:05"/>
    <s v="Si"/>
    <s v="Random Around Work"/>
    <n v="14.68377635197068"/>
    <n v="141"/>
    <s v="Cool &amp; Windy"/>
    <s v="Max: 18.9 "/>
    <d v="1899-12-30T07:37:39"/>
    <d v="1899-12-30T03:48:49"/>
    <d v="1899-12-30T01:47:03"/>
    <d v="1899-12-30T02:39:27"/>
    <d v="1899-12-30T00:53:32"/>
    <d v="1899-12-30T01:19:44"/>
    <n v="482"/>
    <x v="6"/>
    <x v="3"/>
    <x v="51"/>
    <x v="9"/>
    <n v="0"/>
  </r>
  <r>
    <n v="766"/>
    <d v="2007-06-07T00:00:00"/>
    <d v="2007-06-07T00:00:00"/>
    <x v="2"/>
    <n v="3"/>
    <n v="0"/>
    <n v="29"/>
    <n v="6"/>
    <d v="1899-12-30T00:29:06"/>
    <d v="1899-12-30T00:09:42"/>
    <s v="R200702"/>
    <s v="Columbus Statue"/>
    <n v="6.1855670103092821"/>
    <n v="160"/>
    <s v="Warm"/>
    <s v="Out: 16.00.86(152) Back: 13.05.86(169)"/>
    <d v="1899-12-30T04:14:08"/>
    <d v="1899-12-30T02:07:04"/>
    <d v="1899-12-30T04:14:08"/>
    <d v="1899-12-30T05:06:32"/>
    <d v="1899-12-30T02:07:04"/>
    <d v="1899-12-30T02:33:16"/>
    <n v="1188"/>
    <x v="6"/>
    <x v="3"/>
    <x v="51"/>
    <x v="9"/>
    <n v="0"/>
  </r>
  <r>
    <n v="767"/>
    <d v="2007-06-09T00:00:00"/>
    <d v="2007-06-09T00:00:00"/>
    <x v="0"/>
    <n v="0.25"/>
    <n v="0"/>
    <n v="11"/>
    <n v="11"/>
    <d v="1899-12-30T00:11:11"/>
    <d v="1899-12-30T00:44:44"/>
    <s v="lake    "/>
    <s v="5 min out"/>
    <n v="1.3412816691505227"/>
    <n v="0"/>
    <m/>
    <m/>
    <d v="1899-12-30T01:47:22"/>
    <d v="1899-12-30T00:53:41"/>
    <d v="1899-12-30T19:32:01"/>
    <d v="1899-12-30T20:24:25"/>
    <d v="1899-12-30T09:46:00"/>
    <d v="1899-12-30T10:12:12"/>
    <n v="3116"/>
    <x v="6"/>
    <x v="3"/>
    <x v="51"/>
    <x v="9"/>
    <n v="1"/>
  </r>
  <r>
    <n v="768"/>
    <d v="2007-06-10T00:00:00"/>
    <d v="2007-06-10T00:00:00"/>
    <x v="1"/>
    <n v="17"/>
    <n v="1"/>
    <n v="5"/>
    <n v="23"/>
    <d v="1899-12-30T01:05:23"/>
    <d v="1899-12-30T00:03:51"/>
    <s v="B       "/>
    <s v="Uj to Home"/>
    <n v="15.600305888350764"/>
    <n v="0"/>
    <s v="Cool"/>
    <m/>
    <d v="1899-12-30T07:10:46"/>
    <d v="1899-12-30T03:35:23"/>
    <d v="1899-12-30T01:40:46"/>
    <d v="1899-12-30T02:33:10"/>
    <d v="1899-12-30T00:50:23"/>
    <d v="1899-12-30T01:16:35"/>
    <n v="374"/>
    <x v="6"/>
    <x v="3"/>
    <x v="51"/>
    <x v="10"/>
    <n v="0"/>
  </r>
  <r>
    <n v="769"/>
    <d v="2007-06-10T00:00:00"/>
    <d v="2007-06-10T00:00:00"/>
    <x v="2"/>
    <n v="7"/>
    <n v="1"/>
    <n v="14"/>
    <n v="31"/>
    <d v="1899-12-30T01:14:31"/>
    <d v="1899-12-30T00:10:39"/>
    <s v="R200702"/>
    <s v="Litchfield RR"/>
    <n v="5.6363229702527438"/>
    <n v="177"/>
    <s v="Humid"/>
    <m/>
    <d v="1899-12-30T04:38:54"/>
    <d v="1899-12-30T02:19:27"/>
    <d v="1899-12-30T04:38:54"/>
    <d v="1899-12-30T05:31:18"/>
    <d v="1899-12-30T02:19:27"/>
    <d v="1899-12-30T02:45:39"/>
    <n v="1883"/>
    <x v="6"/>
    <x v="3"/>
    <x v="51"/>
    <x v="10"/>
    <n v="0"/>
  </r>
  <r>
    <n v="770"/>
    <d v="2007-06-12T00:00:00"/>
    <d v="2007-06-12T00:00:00"/>
    <x v="2"/>
    <n v="3.1"/>
    <n v="0"/>
    <n v="30"/>
    <n v="6"/>
    <d v="1899-12-30T00:30:06"/>
    <d v="1899-12-30T00:09:43"/>
    <s v="R200702"/>
    <s v="People Ext to Columbus"/>
    <n v="6.1794019933554853"/>
    <n v="153"/>
    <s v="Humid"/>
    <s v="Out: 15.24.87(146) Back: 14.41.32(160)"/>
    <d v="1899-12-30T04:14:24"/>
    <d v="1899-12-30T02:07:12"/>
    <d v="1899-12-30T04:14:24"/>
    <d v="1899-12-30T05:06:48"/>
    <d v="1899-12-30T02:07:12"/>
    <d v="1899-12-30T02:33:24"/>
    <n v="1194"/>
    <x v="6"/>
    <x v="3"/>
    <x v="51"/>
    <x v="10"/>
    <n v="1"/>
  </r>
  <r>
    <n v="771"/>
    <d v="2007-06-13T00:00:00"/>
    <d v="2007-06-13T00:00:00"/>
    <x v="1"/>
    <n v="25"/>
    <n v="1"/>
    <n v="43"/>
    <n v="47"/>
    <d v="1899-12-30T01:43:47"/>
    <d v="1899-12-30T00:04:09"/>
    <s v="B       "/>
    <s v="Griskus Olympic"/>
    <n v="14.453187730849537"/>
    <n v="147"/>
    <s v="Cool &amp; Windy"/>
    <s v="Max: 42.3"/>
    <d v="1899-12-30T07:44:57"/>
    <d v="1899-12-30T03:52:28"/>
    <d v="1899-12-30T01:48:46"/>
    <d v="1899-12-30T02:41:10"/>
    <d v="1899-12-30T00:54:23"/>
    <d v="1899-12-30T01:20:35"/>
    <n v="505"/>
    <x v="6"/>
    <x v="3"/>
    <x v="51"/>
    <x v="10"/>
    <n v="0"/>
  </r>
  <r>
    <n v="772"/>
    <d v="2007-06-14T00:00:00"/>
    <d v="2007-06-14T00:00:00"/>
    <x v="2"/>
    <n v="2.7"/>
    <n v="0"/>
    <n v="23"/>
    <n v="40"/>
    <d v="1899-12-30T00:23:40"/>
    <d v="1899-12-30T00:08:46"/>
    <s v="R200702"/>
    <s v="Anchor"/>
    <n v="6.8450704225352155"/>
    <n v="0"/>
    <s v="Cool"/>
    <m/>
    <d v="1899-12-30T03:49:39"/>
    <d v="1899-12-30T01:54:50"/>
    <d v="1899-12-30T03:49:39"/>
    <d v="1899-12-30T04:42:03"/>
    <d v="1899-12-30T01:54:50"/>
    <d v="1899-12-30T02:21:02"/>
    <n v="788"/>
    <x v="6"/>
    <x v="3"/>
    <x v="51"/>
    <x v="10"/>
    <n v="0"/>
  </r>
  <r>
    <n v="773"/>
    <d v="2007-06-16T00:00:00"/>
    <d v="2007-06-16T00:00:00"/>
    <x v="0"/>
    <n v="1"/>
    <n v="0"/>
    <n v="38"/>
    <n v="54"/>
    <d v="1899-12-30T00:38:54"/>
    <d v="1899-12-30T00:38:54"/>
    <s v="lake    "/>
    <s v="Griskus Olympic"/>
    <n v="1.5424164524421606"/>
    <n v="161"/>
    <s v="Nice!"/>
    <s v="Time includes run from water to T1 (37:40 out of water)"/>
    <d v="1899-12-30T01:33:22"/>
    <d v="1899-12-30T00:46:41"/>
    <d v="1899-12-30T16:59:11"/>
    <d v="1899-12-30T17:51:35"/>
    <d v="1899-12-30T08:29:35"/>
    <d v="1899-12-30T08:55:47"/>
    <n v="3023"/>
    <x v="6"/>
    <x v="3"/>
    <x v="51"/>
    <x v="10"/>
    <n v="1"/>
  </r>
  <r>
    <n v="774"/>
    <d v="2007-06-16T00:00:00"/>
    <d v="2007-06-16T00:00:00"/>
    <x v="1"/>
    <n v="25"/>
    <n v="1"/>
    <n v="35"/>
    <n v="2"/>
    <d v="1899-12-30T01:35:02"/>
    <d v="1899-12-30T00:03:48"/>
    <s v="B       "/>
    <s v="Griskus Olympic"/>
    <n v="15.783935461241681"/>
    <n v="160"/>
    <s v="Nice!"/>
    <m/>
    <d v="1899-12-30T07:05:45"/>
    <d v="1899-12-30T03:32:52"/>
    <d v="1899-12-30T01:39:36"/>
    <d v="1899-12-30T02:32:00"/>
    <d v="1899-12-30T00:49:48"/>
    <d v="1899-12-30T01:16:00"/>
    <n v="366"/>
    <x v="6"/>
    <x v="3"/>
    <x v="51"/>
    <x v="10"/>
    <n v="0"/>
  </r>
  <r>
    <n v="775"/>
    <d v="2007-06-16T00:00:00"/>
    <d v="2007-06-16T00:00:00"/>
    <x v="2"/>
    <n v="6.2"/>
    <n v="1"/>
    <n v="8"/>
    <n v="40"/>
    <d v="1899-12-30T01:08:40"/>
    <d v="1899-12-30T00:11:05"/>
    <s v="R200702"/>
    <s v="Griskus Olympic"/>
    <n v="5.4174757281553445"/>
    <n v="165"/>
    <s v="Nice!"/>
    <s v="Walked a bit"/>
    <d v="1899-12-30T04:50:10"/>
    <d v="1899-12-30T02:25:05"/>
    <d v="1899-12-30T04:50:10"/>
    <d v="1899-12-30T05:42:34"/>
    <d v="1899-12-30T02:25:05"/>
    <d v="1899-12-30T02:51:17"/>
    <n v="2125"/>
    <x v="6"/>
    <x v="3"/>
    <x v="51"/>
    <x v="10"/>
    <n v="1"/>
  </r>
  <r>
    <n v="776"/>
    <d v="2007-06-16T00:00:00"/>
    <d v="2007-06-16T00:00:00"/>
    <x v="3"/>
    <n v="1"/>
    <n v="0"/>
    <n v="1"/>
    <n v="54"/>
    <d v="1899-12-30T00:01:54"/>
    <d v="1899-12-30T00:01:54"/>
    <s v="R200702"/>
    <s v="Griskus Olympic"/>
    <n v="31.57894736842108"/>
    <n v="165"/>
    <s v="Nice!"/>
    <s v="Walked a bit"/>
    <d v="1899-12-30T00:00:00"/>
    <d v="1899-12-30T00:00:00"/>
    <d v="1899-12-30T00:49:47"/>
    <d v="1899-12-30T01:42:11"/>
    <d v="1899-12-30T00:24:53"/>
    <d v="1899-12-30T00:51:05"/>
    <n v="8"/>
    <x v="6"/>
    <x v="3"/>
    <x v="51"/>
    <x v="10"/>
    <n v="0"/>
  </r>
  <r>
    <n v="777"/>
    <d v="2007-06-16T00:00:00"/>
    <d v="2007-06-16T00:00:00"/>
    <x v="4"/>
    <n v="1"/>
    <n v="0"/>
    <n v="1"/>
    <n v="16"/>
    <d v="1899-12-30T00:01:16"/>
    <d v="1899-12-30T00:01:16"/>
    <s v="R200702"/>
    <s v="Griskus Olympic"/>
    <n v="47.368421052631618"/>
    <n v="165"/>
    <s v="Nice!"/>
    <s v="Walked a bit"/>
    <d v="1899-12-30T00:00:00"/>
    <d v="1899-12-30T00:00:00"/>
    <d v="1899-12-30T00:33:11"/>
    <d v="1899-12-30T01:25:35"/>
    <d v="1899-12-30T00:16:36"/>
    <d v="1899-12-30T00:42:48"/>
    <n v="4"/>
    <x v="6"/>
    <x v="3"/>
    <x v="51"/>
    <x v="10"/>
    <n v="0"/>
  </r>
  <r>
    <n v="778"/>
    <d v="2007-06-18T00:00:00"/>
    <d v="2007-06-18T00:00:00"/>
    <x v="2"/>
    <n v="2.9"/>
    <n v="0"/>
    <n v="29"/>
    <n v="20"/>
    <d v="1899-12-30T00:29:20"/>
    <d v="1899-12-30T00:10:07"/>
    <s v="R200702"/>
    <s v="Cannon"/>
    <n v="5.9318181818181861"/>
    <n v="0"/>
    <s v="Warm"/>
    <m/>
    <d v="1899-12-30T04:25:01"/>
    <d v="1899-12-30T02:12:30"/>
    <d v="1899-12-30T04:25:01"/>
    <d v="1899-12-30T05:17:25"/>
    <d v="1899-12-30T02:12:30"/>
    <d v="1899-12-30T02:38:42"/>
    <n v="1516"/>
    <x v="6"/>
    <x v="3"/>
    <x v="51"/>
    <x v="11"/>
    <n v="1"/>
  </r>
  <r>
    <n v="779"/>
    <d v="2007-06-19T00:00:00"/>
    <d v="2007-06-19T00:00:00"/>
    <x v="2"/>
    <n v="3"/>
    <n v="0"/>
    <n v="32"/>
    <n v="20"/>
    <d v="1899-12-30T00:32:20"/>
    <d v="1899-12-30T00:10:47"/>
    <s v="R200702"/>
    <s v="Columbus Statue"/>
    <n v="5.5670103092783538"/>
    <n v="149"/>
    <s v="Hot"/>
    <s v="Out: 16.01.25(144) Back: 16.19.50(154)"/>
    <d v="1899-12-30T04:42:23"/>
    <d v="1899-12-30T02:21:11"/>
    <d v="1899-12-30T04:42:23"/>
    <d v="1899-12-30T05:34:47"/>
    <d v="1899-12-30T02:21:11"/>
    <d v="1899-12-30T02:47:23"/>
    <n v="1964"/>
    <x v="6"/>
    <x v="3"/>
    <x v="51"/>
    <x v="11"/>
    <n v="0"/>
  </r>
  <r>
    <n v="780"/>
    <d v="2007-06-21T00:00:00"/>
    <d v="2007-06-21T00:00:00"/>
    <x v="1"/>
    <n v="7.5"/>
    <n v="0"/>
    <n v="33"/>
    <n v="40"/>
    <d v="1899-12-30T00:33:40"/>
    <d v="1899-12-30T00:04:29"/>
    <s v="Si"/>
    <s v="Random Around Work"/>
    <n v="13.366336633663376"/>
    <n v="0"/>
    <s v="Warm &amp; Windy"/>
    <m/>
    <d v="1899-12-30T08:22:45"/>
    <d v="1899-12-30T04:11:23"/>
    <d v="1899-12-30T01:57:37"/>
    <d v="1899-12-30T02:50:01"/>
    <d v="1899-12-30T00:58:48"/>
    <d v="1899-12-30T01:25:00"/>
    <n v="586"/>
    <x v="6"/>
    <x v="3"/>
    <x v="51"/>
    <x v="11"/>
    <n v="1"/>
  </r>
  <r>
    <n v="781"/>
    <d v="2007-06-22T00:00:00"/>
    <d v="2007-06-22T00:00:00"/>
    <x v="0"/>
    <n v="0.5"/>
    <n v="0"/>
    <n v="16"/>
    <n v="26"/>
    <d v="1899-12-30T00:16:26"/>
    <d v="1899-12-30T00:32:52"/>
    <s v="lake    "/>
    <s v="Lake Waramaug Tri"/>
    <n v="1.8255578093306299"/>
    <n v="159"/>
    <s v="Cool"/>
    <s v="Wavy Swim and Had a calf cramp in beginning"/>
    <d v="1899-12-30T01:18:53"/>
    <d v="1899-12-30T00:39:26"/>
    <d v="1899-12-30T14:21:06"/>
    <d v="1899-12-30T15:13:30"/>
    <d v="1899-12-30T07:10:33"/>
    <d v="1899-12-30T07:36:45"/>
    <n v="2847"/>
    <x v="6"/>
    <x v="3"/>
    <x v="51"/>
    <x v="11"/>
    <n v="0"/>
  </r>
  <r>
    <n v="782"/>
    <d v="2007-06-22T00:00:00"/>
    <d v="2007-06-22T00:00:00"/>
    <x v="1"/>
    <n v="9.1"/>
    <n v="0"/>
    <n v="32"/>
    <n v="7"/>
    <d v="1899-12-30T00:32:07"/>
    <d v="1899-12-30T00:03:32"/>
    <s v="B       "/>
    <s v="Lake Waramaug Tri"/>
    <n v="17.00051894135964"/>
    <n v="166"/>
    <s v="Cool &amp; Windy"/>
    <s v="Got another cramp at top of steap hill"/>
    <d v="1899-12-30T06:35:17"/>
    <d v="1899-12-30T03:17:38"/>
    <d v="1899-12-30T01:32:28"/>
    <d v="1899-12-30T02:24:52"/>
    <d v="1899-12-30T00:46:14"/>
    <d v="1899-12-30T01:12:26"/>
    <n v="275"/>
    <x v="6"/>
    <x v="3"/>
    <x v="51"/>
    <x v="11"/>
    <n v="0"/>
  </r>
  <r>
    <n v="783"/>
    <d v="2007-06-22T00:00:00"/>
    <d v="2007-06-22T00:00:00"/>
    <x v="2"/>
    <n v="3.1"/>
    <n v="0"/>
    <n v="32"/>
    <n v="18"/>
    <d v="1899-12-30T00:32:18"/>
    <d v="1899-12-30T00:10:25"/>
    <s v="R200702"/>
    <s v="Lake Waramaug Tri"/>
    <n v="5.7585139318885501"/>
    <n v="171"/>
    <s v="Cool"/>
    <m/>
    <d v="1899-12-30T04:32:59"/>
    <d v="1899-12-30T02:16:30"/>
    <d v="1899-12-30T04:32:59"/>
    <d v="1899-12-30T05:25:23"/>
    <d v="1899-12-30T02:16:30"/>
    <d v="1899-12-30T02:42:42"/>
    <n v="1751"/>
    <x v="6"/>
    <x v="3"/>
    <x v="51"/>
    <x v="11"/>
    <n v="0"/>
  </r>
  <r>
    <n v="784"/>
    <d v="2007-06-25T00:00:00"/>
    <d v="2007-06-25T00:00:00"/>
    <x v="2"/>
    <n v="3"/>
    <n v="0"/>
    <n v="28"/>
    <n v="27"/>
    <d v="1899-12-30T00:28:27"/>
    <d v="1899-12-30T00:09:29"/>
    <s v="R200703"/>
    <s v="Columbus Statue"/>
    <n v="6.3268892794376139"/>
    <n v="0"/>
    <s v="Hot"/>
    <m/>
    <d v="1899-12-30T04:08:28"/>
    <d v="1899-12-30T02:04:14"/>
    <d v="1899-12-30T04:08:28"/>
    <d v="1899-12-30T05:00:52"/>
    <d v="1899-12-30T02:04:14"/>
    <d v="1899-12-30T02:30:26"/>
    <n v="1028"/>
    <x v="6"/>
    <x v="3"/>
    <x v="51"/>
    <x v="39"/>
    <n v="2"/>
  </r>
  <r>
    <n v="785"/>
    <d v="2007-06-26T00:00:00"/>
    <d v="2007-06-26T00:00:00"/>
    <x v="2"/>
    <n v="3"/>
    <n v="0"/>
    <n v="30"/>
    <n v="11"/>
    <d v="1899-12-30T00:30:11"/>
    <d v="1899-12-30T00:10:04"/>
    <s v="R200703"/>
    <s v="Columbus Statue"/>
    <n v="5.9635560463832187"/>
    <n v="0"/>
    <s v="Hot"/>
    <s v="Out: 15.28.90 Back: 14.42.48"/>
    <d v="1899-12-30T04:23:36"/>
    <d v="1899-12-30T02:11:48"/>
    <d v="1899-12-30T04:23:36"/>
    <d v="1899-12-30T05:16:00"/>
    <d v="1899-12-30T02:11:48"/>
    <d v="1899-12-30T02:38:00"/>
    <n v="1488"/>
    <x v="6"/>
    <x v="3"/>
    <x v="51"/>
    <x v="39"/>
    <n v="0"/>
  </r>
  <r>
    <n v="786"/>
    <d v="2007-06-27T00:00:00"/>
    <d v="2007-06-27T00:00:00"/>
    <x v="1"/>
    <n v="9.5"/>
    <n v="0"/>
    <n v="37"/>
    <n v="39"/>
    <d v="1899-12-30T00:37:39"/>
    <d v="1899-12-30T00:03:58"/>
    <s v="Si"/>
    <s v="Random Around Work"/>
    <n v="15.13944223107571"/>
    <n v="0"/>
    <s v="Hot"/>
    <s v="Max: 23.61 "/>
    <d v="1899-12-30T07:23:52"/>
    <d v="1899-12-30T03:41:56"/>
    <d v="1899-12-30T01:43:50"/>
    <d v="1899-12-30T02:36:14"/>
    <d v="1899-12-30T00:51:55"/>
    <d v="1899-12-30T01:18:07"/>
    <n v="420"/>
    <x v="6"/>
    <x v="3"/>
    <x v="51"/>
    <x v="39"/>
    <n v="0"/>
  </r>
  <r>
    <n v="787"/>
    <d v="2007-06-29T00:00:00"/>
    <d v="2007-06-29T00:00:00"/>
    <x v="2"/>
    <n v="3.5"/>
    <n v="0"/>
    <n v="39"/>
    <n v="33"/>
    <d v="1899-12-30T00:39:33"/>
    <d v="1899-12-30T00:11:18"/>
    <s v="R200703"/>
    <s v="PT Barnum Out and Back"/>
    <n v="5.3097345132743419"/>
    <n v="0"/>
    <s v="Hot"/>
    <s v="Ran with Jen"/>
    <d v="1899-12-30T04:56:04"/>
    <d v="1899-12-30T02:28:02"/>
    <d v="1899-12-30T04:56:04"/>
    <d v="1899-12-30T05:48:28"/>
    <d v="1899-12-30T02:28:02"/>
    <d v="1899-12-30T02:54:14"/>
    <n v="2230"/>
    <x v="6"/>
    <x v="3"/>
    <x v="51"/>
    <x v="39"/>
    <n v="1"/>
  </r>
  <r>
    <n v="788"/>
    <d v="2007-07-01T00:00:00"/>
    <d v="2007-07-01T00:00:00"/>
    <x v="1"/>
    <n v="10.5"/>
    <n v="0"/>
    <n v="36"/>
    <n v="31"/>
    <d v="1899-12-30T00:36:31"/>
    <d v="1899-12-30T00:03:29"/>
    <s v="B       "/>
    <s v="Griskus Sprint"/>
    <n v="17.252396166134197"/>
    <n v="155"/>
    <s v="Cool"/>
    <s v="Brick"/>
    <d v="1899-12-30T06:29:31"/>
    <d v="1899-12-30T03:14:45"/>
    <d v="1899-12-30T01:31:07"/>
    <d v="1899-12-30T02:23:31"/>
    <d v="1899-12-30T00:45:34"/>
    <d v="1899-12-30T01:11:46"/>
    <n v="259"/>
    <x v="6"/>
    <x v="0"/>
    <x v="52"/>
    <x v="40"/>
    <n v="1"/>
  </r>
  <r>
    <n v="789"/>
    <d v="2007-07-01T00:00:00"/>
    <d v="2007-07-01T00:00:00"/>
    <x v="2"/>
    <n v="3.1"/>
    <n v="0"/>
    <n v="27"/>
    <n v="52"/>
    <d v="1899-12-30T00:27:52"/>
    <d v="1899-12-30T00:08:59"/>
    <s v="R200702"/>
    <s v="Griskus Sprint"/>
    <n v="6.6746411483253638"/>
    <n v="164"/>
    <s v="Cool"/>
    <s v="Brick"/>
    <d v="1899-12-30T03:55:31"/>
    <d v="1899-12-30T01:57:46"/>
    <d v="1899-12-30T03:55:31"/>
    <d v="1899-12-30T04:47:55"/>
    <d v="1899-12-30T01:57:46"/>
    <d v="1899-12-30T02:23:58"/>
    <n v="827"/>
    <x v="6"/>
    <x v="0"/>
    <x v="52"/>
    <x v="40"/>
    <n v="0"/>
  </r>
  <r>
    <n v="790"/>
    <d v="2007-07-02T00:00:00"/>
    <d v="2007-07-02T00:00:00"/>
    <x v="2"/>
    <n v="3.75"/>
    <n v="0"/>
    <n v="41"/>
    <n v="3"/>
    <d v="1899-12-30T00:41:03"/>
    <d v="1899-12-30T00:10:57"/>
    <s v="R200703"/>
    <s v="Random PT"/>
    <n v="5.4811205846528672"/>
    <n v="148"/>
    <s v="Cool"/>
    <s v="Ran with Ron, Jen, Pres all for a while"/>
    <d v="1899-12-30T04:46:48"/>
    <d v="1899-12-30T02:23:24"/>
    <d v="1899-12-30T04:46:48"/>
    <d v="1899-12-30T05:39:12"/>
    <d v="1899-12-30T02:23:24"/>
    <d v="1899-12-30T02:49:36"/>
    <n v="2054"/>
    <x v="6"/>
    <x v="0"/>
    <x v="52"/>
    <x v="40"/>
    <n v="0"/>
  </r>
  <r>
    <n v="791"/>
    <d v="2007-07-03T00:00:00"/>
    <d v="2007-07-03T00:00:00"/>
    <x v="2"/>
    <n v="5"/>
    <n v="0"/>
    <n v="54"/>
    <n v="30"/>
    <d v="1899-12-30T00:54:30"/>
    <d v="1899-12-30T00:10:54"/>
    <s v="R200703"/>
    <s v="Second Beach"/>
    <n v="5.5045871559633079"/>
    <n v="0"/>
    <s v="Cool"/>
    <s v="Ran with Jen &amp; Luisa"/>
    <d v="1899-12-30T04:45:35"/>
    <d v="1899-12-30T02:22:47"/>
    <d v="1899-12-30T04:45:35"/>
    <d v="1899-12-30T05:37:59"/>
    <d v="1899-12-30T02:22:47"/>
    <d v="1899-12-30T02:48:59"/>
    <n v="2031"/>
    <x v="6"/>
    <x v="0"/>
    <x v="52"/>
    <x v="40"/>
    <n v="0"/>
  </r>
  <r>
    <n v="792"/>
    <d v="2007-07-04T00:00:00"/>
    <d v="2007-07-04T00:00:00"/>
    <x v="1"/>
    <n v="10.5"/>
    <n v="0"/>
    <n v="37"/>
    <n v="54"/>
    <d v="1899-12-30T00:37:54"/>
    <d v="1899-12-30T00:03:37"/>
    <s v="B       "/>
    <s v="Griskus Sprint"/>
    <n v="16.622691292876002"/>
    <n v="0"/>
    <s v="Cool"/>
    <m/>
    <d v="1899-12-30T06:44:16"/>
    <d v="1899-12-30T03:22:08"/>
    <d v="1899-12-30T01:34:34"/>
    <d v="1899-12-30T02:26:58"/>
    <d v="1899-12-30T00:47:17"/>
    <d v="1899-12-30T01:13:29"/>
    <n v="299"/>
    <x v="6"/>
    <x v="0"/>
    <x v="52"/>
    <x v="40"/>
    <n v="0"/>
  </r>
  <r>
    <n v="793"/>
    <d v="2007-07-04T00:00:00"/>
    <d v="2007-07-04T00:00:00"/>
    <x v="2"/>
    <n v="3.1"/>
    <n v="0"/>
    <n v="28"/>
    <n v="40"/>
    <d v="1899-12-30T00:28:40"/>
    <d v="1899-12-30T00:09:15"/>
    <s v="R200702"/>
    <s v="Griskus Sprint"/>
    <n v="6.4883720930232611"/>
    <n v="0"/>
    <s v="Cool"/>
    <m/>
    <d v="1899-12-30T04:02:17"/>
    <d v="1899-12-30T02:01:08"/>
    <d v="1899-12-30T04:02:17"/>
    <d v="1899-12-30T04:54:41"/>
    <d v="1899-12-30T02:01:08"/>
    <d v="1899-12-30T02:27:20"/>
    <n v="900"/>
    <x v="6"/>
    <x v="0"/>
    <x v="52"/>
    <x v="40"/>
    <n v="0"/>
  </r>
  <r>
    <n v="794"/>
    <d v="2007-07-06T00:00:00"/>
    <d v="2007-07-06T00:00:00"/>
    <x v="2"/>
    <n v="2"/>
    <n v="0"/>
    <n v="18"/>
    <n v="40"/>
    <d v="1899-12-30T00:18:40"/>
    <d v="1899-12-30T00:09:20"/>
    <s v="R200703"/>
    <s v="Treadmill"/>
    <n v="6.4285714285714342"/>
    <n v="158"/>
    <m/>
    <m/>
    <d v="1899-12-30T04:04:32"/>
    <d v="1899-12-30T02:02:16"/>
    <d v="1899-12-30T04:04:32"/>
    <d v="1899-12-30T04:56:56"/>
    <d v="1899-12-30T02:02:16"/>
    <d v="1899-12-30T02:28:28"/>
    <n v="952"/>
    <x v="6"/>
    <x v="0"/>
    <x v="52"/>
    <x v="40"/>
    <n v="1"/>
  </r>
  <r>
    <n v="795"/>
    <d v="2007-07-09T00:00:00"/>
    <d v="2007-07-09T00:00:00"/>
    <x v="2"/>
    <n v="3"/>
    <n v="0"/>
    <n v="31"/>
    <n v="15"/>
    <d v="1899-12-30T00:31:15"/>
    <d v="1899-12-30T00:10:25"/>
    <s v="R200703"/>
    <s v="Columbus Statue"/>
    <n v="5.7600000000000033"/>
    <n v="156"/>
    <s v="Hot &amp; Humid"/>
    <m/>
    <d v="1899-12-30T04:32:55"/>
    <d v="1899-12-30T02:16:28"/>
    <d v="1899-12-30T04:32:55"/>
    <d v="1899-12-30T05:25:19"/>
    <d v="1899-12-30T02:16:28"/>
    <d v="1899-12-30T02:42:40"/>
    <n v="1749"/>
    <x v="6"/>
    <x v="0"/>
    <x v="52"/>
    <x v="0"/>
    <n v="2"/>
  </r>
  <r>
    <n v="796"/>
    <d v="2007-07-11T00:00:00"/>
    <d v="2007-07-11T00:00:00"/>
    <x v="0"/>
    <n v="0.5"/>
    <n v="0"/>
    <n v="17"/>
    <n v="56"/>
    <d v="1899-12-30T00:17:56"/>
    <d v="1899-12-30T00:35:52"/>
    <s v="lake    "/>
    <s v="Griskus Sprint"/>
    <n v="1.6728624535315999"/>
    <n v="165"/>
    <s v="Hot &amp; Humid"/>
    <s v="Tons of people - crowded at start"/>
    <d v="1899-12-30T01:26:05"/>
    <d v="1899-12-30T00:43:02"/>
    <d v="1899-12-30T15:39:42"/>
    <d v="1899-12-30T16:32:06"/>
    <d v="1899-12-30T07:49:51"/>
    <d v="1899-12-30T08:16:03"/>
    <n v="2941"/>
    <x v="6"/>
    <x v="0"/>
    <x v="52"/>
    <x v="0"/>
    <n v="1"/>
  </r>
  <r>
    <n v="797"/>
    <d v="2007-07-11T00:00:00"/>
    <d v="2007-07-11T00:00:00"/>
    <x v="1"/>
    <n v="10.5"/>
    <n v="0"/>
    <n v="37"/>
    <n v="11"/>
    <d v="1899-12-30T00:37:11"/>
    <d v="1899-12-30T00:03:32"/>
    <s v="B       "/>
    <s v="Griskus Sprint"/>
    <n v="16.943074854325431"/>
    <n v="168"/>
    <s v="Hot &amp; Rainy"/>
    <m/>
    <d v="1899-12-30T06:36:37"/>
    <d v="1899-12-30T03:18:19"/>
    <d v="1899-12-30T01:32:47"/>
    <d v="1899-12-30T02:25:11"/>
    <d v="1899-12-30T00:46:23"/>
    <d v="1899-12-30T01:12:35"/>
    <n v="282"/>
    <x v="6"/>
    <x v="0"/>
    <x v="52"/>
    <x v="0"/>
    <n v="0"/>
  </r>
  <r>
    <n v="798"/>
    <d v="2007-07-11T00:00:00"/>
    <d v="2007-07-11T00:00:00"/>
    <x v="2"/>
    <n v="3.1"/>
    <n v="0"/>
    <n v="37"/>
    <n v="10"/>
    <d v="1899-12-30T00:37:10"/>
    <d v="1899-12-30T00:11:59"/>
    <s v="R200702"/>
    <s v="Griskus Sprint"/>
    <n v="5.0044843049327401"/>
    <n v="164"/>
    <s v="Rainy"/>
    <s v="Fell apart on the run"/>
    <d v="1899-12-30T05:14:07"/>
    <d v="1899-12-30T02:37:04"/>
    <d v="1899-12-30T05:14:07"/>
    <d v="1899-12-30T06:06:31"/>
    <d v="1899-12-30T02:37:04"/>
    <d v="1899-12-30T03:03:16"/>
    <n v="2459"/>
    <x v="6"/>
    <x v="0"/>
    <x v="52"/>
    <x v="0"/>
    <n v="0"/>
  </r>
  <r>
    <n v="799"/>
    <d v="2007-07-11T00:00:00"/>
    <d v="2007-07-11T00:00:00"/>
    <x v="3"/>
    <n v="0.1"/>
    <n v="0"/>
    <n v="1"/>
    <n v="32"/>
    <d v="1899-12-30T00:01:32"/>
    <d v="1899-12-30T00:15:20"/>
    <s v="T1"/>
    <s v="Griskus Sprint"/>
    <n v="3.9130434782608732"/>
    <n v="0"/>
    <s v="Hot &amp; Humid"/>
    <m/>
    <d v="1899-12-30T00:00:00"/>
    <d v="1899-12-30T00:00:00"/>
    <d v="1899-12-30T06:41:44"/>
    <d v="1899-12-30T07:34:08"/>
    <d v="1899-12-30T03:20:52"/>
    <d v="1899-12-30T03:47:04"/>
    <n v="2731"/>
    <x v="6"/>
    <x v="0"/>
    <x v="52"/>
    <x v="0"/>
    <n v="0"/>
  </r>
  <r>
    <n v="800"/>
    <d v="2007-07-11T00:00:00"/>
    <d v="2007-07-11T00:00:00"/>
    <x v="4"/>
    <n v="0.1"/>
    <n v="0"/>
    <n v="1"/>
    <n v="6"/>
    <d v="1899-12-30T00:01:06"/>
    <d v="1899-12-30T00:11:00"/>
    <s v="T2"/>
    <s v="Griskus Sprint"/>
    <n v="5.4545454545454586"/>
    <n v="0"/>
    <s v="Rainy"/>
    <m/>
    <d v="1899-12-30T00:00:00"/>
    <d v="1899-12-30T00:00:00"/>
    <d v="1899-12-30T04:48:12"/>
    <d v="1899-12-30T05:40:36"/>
    <d v="1899-12-30T02:24:06"/>
    <d v="1899-12-30T02:50:18"/>
    <n v="2080"/>
    <x v="6"/>
    <x v="0"/>
    <x v="52"/>
    <x v="0"/>
    <n v="0"/>
  </r>
  <r>
    <n v="801"/>
    <d v="2007-07-11T00:00:00"/>
    <d v="2007-07-11T00:00:00"/>
    <x v="3"/>
    <n v="1"/>
    <n v="0"/>
    <n v="2"/>
    <n v="38"/>
    <d v="1899-12-30T00:02:38"/>
    <d v="1899-12-30T00:02:38"/>
    <s v="unk"/>
    <s v="Griskus Sprint"/>
    <n v="22.784810126582297"/>
    <n v="0"/>
    <m/>
    <m/>
    <d v="1899-12-30T00:00:00"/>
    <d v="1899-12-30T00:00:00"/>
    <d v="1899-12-30T01:09:00"/>
    <d v="1899-12-30T02:01:24"/>
    <d v="1899-12-30T00:34:30"/>
    <d v="1899-12-30T01:00:42"/>
    <n v="65"/>
    <x v="6"/>
    <x v="0"/>
    <x v="52"/>
    <x v="0"/>
    <n v="0"/>
  </r>
  <r>
    <n v="802"/>
    <d v="2007-07-13T00:00:00"/>
    <d v="2007-07-13T00:00:00"/>
    <x v="2"/>
    <n v="2.8"/>
    <n v="0"/>
    <n v="26"/>
    <n v="44"/>
    <d v="1899-12-30T00:26:44"/>
    <d v="1899-12-30T00:09:33"/>
    <s v="R200703"/>
    <s v="Shade Run"/>
    <n v="6.2842892768079848"/>
    <n v="0"/>
    <s v="Hot"/>
    <m/>
    <d v="1899-12-30T04:10:09"/>
    <d v="1899-12-30T02:05:04"/>
    <d v="1899-12-30T04:10:09"/>
    <d v="1899-12-30T05:02:33"/>
    <d v="1899-12-30T02:05:04"/>
    <d v="1899-12-30T02:31:16"/>
    <n v="1078"/>
    <x v="6"/>
    <x v="0"/>
    <x v="52"/>
    <x v="0"/>
    <n v="1"/>
  </r>
  <r>
    <n v="803"/>
    <d v="2007-07-13T00:00:00"/>
    <d v="2007-07-13T00:00:00"/>
    <x v="7"/>
    <n v="0.62"/>
    <n v="0"/>
    <n v="5"/>
    <n v="0"/>
    <d v="1899-12-30T00:05:00"/>
    <d v="1899-12-30T00:08:04"/>
    <s v="Row"/>
    <s v="Rowing Machine"/>
    <n v="7.4400000000000057"/>
    <n v="0"/>
    <m/>
    <s v="1000 Meters"/>
    <d v="1899-12-30T00:00:00"/>
    <d v="1899-12-30T00:00:00"/>
    <d v="1899-12-30T03:31:17"/>
    <d v="1899-12-30T04:23:41"/>
    <d v="1899-12-30T01:45:39"/>
    <d v="1899-12-30T02:11:51"/>
    <n v="732"/>
    <x v="6"/>
    <x v="0"/>
    <x v="52"/>
    <x v="0"/>
    <n v="0"/>
  </r>
  <r>
    <n v="804"/>
    <d v="2007-07-16T00:00:00"/>
    <d v="2007-07-16T00:00:00"/>
    <x v="2"/>
    <n v="3"/>
    <n v="0"/>
    <n v="32"/>
    <n v="5"/>
    <d v="1899-12-30T00:32:05"/>
    <d v="1899-12-30T00:10:42"/>
    <s v="R200703"/>
    <s v="Columbus Statue"/>
    <n v="5.6103896103896158"/>
    <n v="155"/>
    <s v="Hot"/>
    <s v="Out: 16.16.86(148) Back: 15.48.34(162)"/>
    <d v="1899-12-30T04:40:12"/>
    <d v="1899-12-30T02:20:06"/>
    <d v="1899-12-30T04:40:12"/>
    <d v="1899-12-30T05:32:36"/>
    <d v="1899-12-30T02:20:06"/>
    <d v="1899-12-30T02:46:18"/>
    <n v="1909"/>
    <x v="6"/>
    <x v="0"/>
    <x v="52"/>
    <x v="12"/>
    <n v="2"/>
  </r>
  <r>
    <n v="805"/>
    <d v="2007-07-16T00:00:00"/>
    <d v="2007-07-16T00:00:00"/>
    <x v="7"/>
    <n v="0.64"/>
    <n v="0"/>
    <n v="5"/>
    <n v="0"/>
    <d v="1899-12-30T00:05:00"/>
    <d v="1899-12-30T00:07:49"/>
    <s v="Row"/>
    <s v="Rowing Machine"/>
    <n v="7.6800000000000059"/>
    <n v="0"/>
    <m/>
    <s v="1025 Meters"/>
    <d v="1899-12-30T00:00:00"/>
    <d v="1899-12-30T00:00:00"/>
    <d v="1899-12-30T03:24:41"/>
    <d v="1899-12-30T04:17:05"/>
    <d v="1899-12-30T01:42:21"/>
    <d v="1899-12-30T02:08:33"/>
    <n v="724"/>
    <x v="6"/>
    <x v="0"/>
    <x v="52"/>
    <x v="12"/>
    <n v="0"/>
  </r>
  <r>
    <n v="806"/>
    <d v="2007-07-17T00:00:00"/>
    <d v="2007-07-17T00:00:00"/>
    <x v="2"/>
    <n v="3.5"/>
    <n v="0"/>
    <n v="38"/>
    <n v="42"/>
    <d v="1899-12-30T00:38:42"/>
    <d v="1899-12-30T00:11:03"/>
    <s v="R200703"/>
    <s v="PT Barnum Out and Back"/>
    <n v="5.4263565891472911"/>
    <n v="157"/>
    <s v="Hot &amp; Humid"/>
    <s v="Out: 17.40.68(154) Back: 21.02.13(160)"/>
    <d v="1899-12-30T04:49:42"/>
    <d v="1899-12-30T02:24:51"/>
    <d v="1899-12-30T04:49:42"/>
    <d v="1899-12-30T05:42:06"/>
    <d v="1899-12-30T02:24:51"/>
    <d v="1899-12-30T02:51:03"/>
    <n v="2113"/>
    <x v="6"/>
    <x v="0"/>
    <x v="52"/>
    <x v="12"/>
    <n v="0"/>
  </r>
  <r>
    <n v="807"/>
    <d v="2007-07-30T00:00:00"/>
    <d v="2007-07-30T00:00:00"/>
    <x v="1"/>
    <n v="5"/>
    <n v="0"/>
    <n v="45"/>
    <n v="0"/>
    <d v="1899-12-30T00:45:00"/>
    <d v="1899-12-30T00:09:00"/>
    <s v="Other"/>
    <s v="HHH - 16SS to Harbor Town"/>
    <n v="6.6666666666666714"/>
    <n v="0"/>
    <s v="Hot &amp; Humid"/>
    <s v="Nolan's First Big Ride"/>
    <d v="1899-12-30T16:48:00"/>
    <d v="1899-12-30T08:24:00"/>
    <d v="1899-12-30T03:55:48"/>
    <d v="1899-12-30T04:48:12"/>
    <d v="1899-12-30T01:57:54"/>
    <d v="1899-12-30T02:24:06"/>
    <n v="828"/>
    <x v="6"/>
    <x v="0"/>
    <x v="52"/>
    <x v="14"/>
    <n v="12"/>
  </r>
  <r>
    <n v="808"/>
    <d v="2007-07-31T00:00:00"/>
    <d v="2007-07-31T00:00:00"/>
    <x v="2"/>
    <n v="2.75"/>
    <n v="0"/>
    <n v="31"/>
    <n v="33"/>
    <d v="1899-12-30T00:31:33"/>
    <d v="1899-12-30T00:11:28"/>
    <s v="R200702"/>
    <s v="HHH - Harbor Town to 16SS"/>
    <n v="5.2297939778129985"/>
    <n v="0"/>
    <s v="REALLY HOT"/>
    <m/>
    <d v="1899-12-30T05:00:35"/>
    <d v="1899-12-30T02:30:18"/>
    <d v="1899-12-30T05:00:35"/>
    <d v="1899-12-30T05:52:59"/>
    <d v="1899-12-30T02:30:18"/>
    <d v="1899-12-30T02:56:30"/>
    <n v="2300"/>
    <x v="6"/>
    <x v="0"/>
    <x v="52"/>
    <x v="14"/>
    <n v="0"/>
  </r>
  <r>
    <n v="809"/>
    <d v="2007-08-11T00:00:00"/>
    <d v="2007-08-11T00:00:00"/>
    <x v="0"/>
    <n v="0.5"/>
    <n v="0"/>
    <n v="17"/>
    <n v="45"/>
    <d v="1899-12-30T00:17:45"/>
    <d v="1899-12-30T00:35:30"/>
    <s v="lake    "/>
    <s v="Lake Waramaug Tri"/>
    <n v="1.6901408450704238"/>
    <n v="0"/>
    <s v="Cool"/>
    <s v="New Rectange Swim"/>
    <d v="1899-12-30T01:25:12"/>
    <d v="1899-12-30T00:42:36"/>
    <d v="1899-12-30T15:30:06"/>
    <d v="1899-12-30T16:22:30"/>
    <d v="1899-12-30T07:45:03"/>
    <d v="1899-12-30T08:11:15"/>
    <n v="2930"/>
    <x v="6"/>
    <x v="4"/>
    <x v="53"/>
    <x v="15"/>
    <n v="10"/>
  </r>
  <r>
    <n v="810"/>
    <d v="2007-08-11T00:00:00"/>
    <d v="2007-08-11T00:00:00"/>
    <x v="1"/>
    <n v="9.1"/>
    <n v="0"/>
    <n v="32"/>
    <n v="29"/>
    <d v="1899-12-30T00:32:29"/>
    <d v="1899-12-30T00:03:34"/>
    <s v="B       "/>
    <s v="Lake Waramaug Tri"/>
    <n v="16.808619805028233"/>
    <n v="0"/>
    <s v="Cool"/>
    <m/>
    <d v="1899-12-30T06:39:48"/>
    <d v="1899-12-30T03:19:54"/>
    <d v="1899-12-30T01:33:31"/>
    <d v="1899-12-30T02:25:55"/>
    <d v="1899-12-30T00:46:46"/>
    <d v="1899-12-30T01:12:58"/>
    <n v="288"/>
    <x v="6"/>
    <x v="4"/>
    <x v="53"/>
    <x v="15"/>
    <n v="0"/>
  </r>
  <r>
    <n v="811"/>
    <d v="2007-08-11T00:00:00"/>
    <d v="2007-08-11T00:00:00"/>
    <x v="2"/>
    <n v="3.1"/>
    <n v="0"/>
    <n v="34"/>
    <n v="30"/>
    <d v="1899-12-30T00:34:30"/>
    <d v="1899-12-30T00:11:08"/>
    <s v="R200702"/>
    <s v="Lake Waramaug Tri"/>
    <n v="5.3913043478260914"/>
    <n v="0"/>
    <s v="Cool"/>
    <s v="Walked a bunch  "/>
    <d v="1899-12-30T04:51:35"/>
    <d v="1899-12-30T02:25:47"/>
    <d v="1899-12-30T04:51:35"/>
    <d v="1899-12-30T05:43:59"/>
    <d v="1899-12-30T02:25:47"/>
    <d v="1899-12-30T02:51:59"/>
    <n v="2156"/>
    <x v="6"/>
    <x v="4"/>
    <x v="53"/>
    <x v="15"/>
    <n v="0"/>
  </r>
  <r>
    <n v="812"/>
    <d v="2007-08-13T00:00:00"/>
    <d v="2007-08-13T00:00:00"/>
    <x v="2"/>
    <n v="3.5"/>
    <n v="0"/>
    <n v="36"/>
    <n v="35"/>
    <d v="1899-12-30T00:36:35"/>
    <d v="1899-12-30T00:10:27"/>
    <s v="R200703"/>
    <s v="PT Barnum Out and Back"/>
    <n v="5.7403189066059275"/>
    <n v="161"/>
    <s v="Warm"/>
    <s v="Out: 18.07.81(156) Back: 18.27.60(166)"/>
    <d v="1899-12-30T04:33:51"/>
    <d v="1899-12-30T02:16:56"/>
    <d v="1899-12-30T04:33:51"/>
    <d v="1899-12-30T05:26:15"/>
    <d v="1899-12-30T02:16:56"/>
    <d v="1899-12-30T02:43:08"/>
    <n v="1768"/>
    <x v="6"/>
    <x v="4"/>
    <x v="53"/>
    <x v="16"/>
    <n v="1"/>
  </r>
  <r>
    <n v="813"/>
    <d v="2007-08-14T00:00:00"/>
    <d v="2007-08-14T00:00:00"/>
    <x v="2"/>
    <n v="3.5"/>
    <n v="0"/>
    <n v="36"/>
    <n v="41"/>
    <d v="1899-12-30T00:36:41"/>
    <d v="1899-12-30T00:10:29"/>
    <s v="R200703"/>
    <s v="PT Barnum Out and Back"/>
    <n v="5.7246706042707904"/>
    <n v="158"/>
    <s v="Warm"/>
    <s v="Out: 17.28.74(155) Back: 19.12.50(161)"/>
    <d v="1899-12-30T04:34:36"/>
    <d v="1899-12-30T02:17:18"/>
    <d v="1899-12-30T04:34:36"/>
    <d v="1899-12-30T05:27:00"/>
    <d v="1899-12-30T02:17:18"/>
    <d v="1899-12-30T02:43:30"/>
    <n v="1790"/>
    <x v="6"/>
    <x v="4"/>
    <x v="53"/>
    <x v="16"/>
    <n v="0"/>
  </r>
  <r>
    <n v="814"/>
    <d v="2007-08-15T00:00:00"/>
    <d v="2007-08-15T00:00:00"/>
    <x v="2"/>
    <n v="3.5"/>
    <n v="0"/>
    <n v="39"/>
    <n v="57"/>
    <d v="1899-12-30T00:39:57"/>
    <d v="1899-12-30T00:11:25"/>
    <s v="R200703"/>
    <s v="PT Barnum Out and Back"/>
    <n v="5.256570713391743"/>
    <n v="158"/>
    <s v="Warm"/>
    <s v="Out: 19.54.88(150) Back: 20.02.86(166)"/>
    <d v="1899-12-30T04:59:03"/>
    <d v="1899-12-30T02:29:32"/>
    <d v="1899-12-30T04:59:03"/>
    <d v="1899-12-30T05:51:27"/>
    <d v="1899-12-30T02:29:32"/>
    <d v="1899-12-30T02:55:44"/>
    <n v="2278"/>
    <x v="6"/>
    <x v="4"/>
    <x v="53"/>
    <x v="16"/>
    <n v="0"/>
  </r>
  <r>
    <n v="815"/>
    <d v="2007-08-16T00:00:00"/>
    <d v="2007-08-16T00:00:00"/>
    <x v="2"/>
    <n v="1.5"/>
    <n v="0"/>
    <n v="17"/>
    <n v="0"/>
    <d v="1899-12-30T00:17:00"/>
    <d v="1899-12-30T00:11:20"/>
    <s v="R200703"/>
    <s v="Eliptical"/>
    <n v="5.2941176470588278"/>
    <n v="0"/>
    <m/>
    <m/>
    <d v="1899-12-30T04:56:56"/>
    <d v="1899-12-30T02:28:28"/>
    <d v="1899-12-30T04:56:56"/>
    <d v="1899-12-30T05:49:20"/>
    <d v="1899-12-30T02:28:28"/>
    <d v="1899-12-30T02:54:40"/>
    <n v="2247"/>
    <x v="6"/>
    <x v="4"/>
    <x v="53"/>
    <x v="16"/>
    <n v="0"/>
  </r>
  <r>
    <n v="816"/>
    <d v="2007-08-16T00:00:00"/>
    <d v="2007-08-16T00:00:00"/>
    <x v="2"/>
    <n v="2"/>
    <n v="0"/>
    <n v="16"/>
    <n v="29"/>
    <d v="1899-12-30T00:16:29"/>
    <d v="1899-12-30T00:08:15"/>
    <s v="R200703"/>
    <s v="Park &amp; Back"/>
    <n v="7.2800808897876692"/>
    <n v="162"/>
    <s v="Hot &amp; Humid"/>
    <s v="Out: 7.26.67(167) Back: 9.02.38(159)"/>
    <d v="1899-12-30T03:35:56"/>
    <d v="1899-12-30T01:47:58"/>
    <d v="1899-12-30T03:35:56"/>
    <d v="1899-12-30T04:28:20"/>
    <d v="1899-12-30T01:47:58"/>
    <d v="1899-12-30T02:14:10"/>
    <n v="737"/>
    <x v="6"/>
    <x v="4"/>
    <x v="53"/>
    <x v="16"/>
    <n v="0"/>
  </r>
  <r>
    <n v="817"/>
    <d v="2007-08-17T00:00:00"/>
    <d v="2007-08-17T00:00:00"/>
    <x v="2"/>
    <n v="4"/>
    <n v="0"/>
    <n v="44"/>
    <n v="30"/>
    <d v="1899-12-30T00:44:30"/>
    <d v="1899-12-30T00:11:07"/>
    <s v="R200703"/>
    <s v="4 Mile-Work"/>
    <n v="5.3932584269662964"/>
    <n v="0"/>
    <s v="Humid"/>
    <s v="Out: 22.18.62(147) Back: 22.11.55(163)"/>
    <d v="1899-12-30T04:51:29"/>
    <d v="1899-12-30T02:25:44"/>
    <d v="1899-12-30T04:51:29"/>
    <d v="1899-12-30T05:43:53"/>
    <d v="1899-12-30T02:25:44"/>
    <d v="1899-12-30T02:51:56"/>
    <n v="2155"/>
    <x v="6"/>
    <x v="4"/>
    <x v="53"/>
    <x v="16"/>
    <n v="0"/>
  </r>
  <r>
    <n v="818"/>
    <d v="2007-08-20T00:00:00"/>
    <d v="2007-08-20T00:00:00"/>
    <x v="2"/>
    <n v="3.5"/>
    <n v="0"/>
    <n v="38"/>
    <n v="5"/>
    <d v="1899-12-30T00:38:05"/>
    <d v="1899-12-30T00:10:53"/>
    <s v="R200703"/>
    <s v="PT Barnum Out and Back"/>
    <n v="5.5142231947483618"/>
    <n v="0"/>
    <s v="Nice!"/>
    <s v="Out: 19.44.30(146) Back: 18.21.16(161)"/>
    <d v="1899-12-30T04:45:05"/>
    <d v="1899-12-30T02:22:32"/>
    <d v="1899-12-30T04:45:05"/>
    <d v="1899-12-30T05:37:29"/>
    <d v="1899-12-30T02:22:32"/>
    <d v="1899-12-30T02:48:44"/>
    <n v="2024"/>
    <x v="6"/>
    <x v="4"/>
    <x v="53"/>
    <x v="17"/>
    <n v="2"/>
  </r>
  <r>
    <n v="819"/>
    <d v="2007-08-21T00:00:00"/>
    <d v="2007-08-21T00:00:00"/>
    <x v="2"/>
    <n v="2.5"/>
    <n v="0"/>
    <n v="20"/>
    <n v="56"/>
    <d v="1899-12-30T00:20:56"/>
    <d v="1899-12-30T00:08:22"/>
    <s v="R200703"/>
    <s v="Anchor"/>
    <n v="7.1656050955414061"/>
    <n v="0"/>
    <s v="Rainy"/>
    <s v="Out: 10.10.38(162) Back: 10.46.10(172)"/>
    <d v="1899-12-30T03:39:23"/>
    <d v="1899-12-30T01:49:41"/>
    <d v="1899-12-30T03:39:23"/>
    <d v="1899-12-30T04:31:47"/>
    <d v="1899-12-30T01:49:41"/>
    <d v="1899-12-30T02:15:53"/>
    <n v="742"/>
    <x v="6"/>
    <x v="4"/>
    <x v="53"/>
    <x v="17"/>
    <n v="0"/>
  </r>
  <r>
    <n v="820"/>
    <d v="2007-08-22T00:00:00"/>
    <d v="2007-08-22T00:00:00"/>
    <x v="2"/>
    <n v="5"/>
    <n v="0"/>
    <n v="48"/>
    <n v="1"/>
    <d v="1899-12-30T00:48:01"/>
    <d v="1899-12-30T00:09:36"/>
    <s v="R200702"/>
    <s v="Second Beach"/>
    <n v="6.2478306143700149"/>
    <n v="165"/>
    <s v="Cool"/>
    <s v="Out: 23.37.37(159) Back: 24.23.85(172)"/>
    <d v="1899-12-30T04:11:36"/>
    <d v="1899-12-30T02:05:48"/>
    <d v="1899-12-30T04:11:36"/>
    <d v="1899-12-30T05:04:00"/>
    <d v="1899-12-30T02:05:48"/>
    <d v="1899-12-30T02:32:00"/>
    <n v="1110"/>
    <x v="6"/>
    <x v="4"/>
    <x v="53"/>
    <x v="17"/>
    <n v="0"/>
  </r>
  <r>
    <n v="821"/>
    <d v="2007-08-23T00:00:00"/>
    <d v="2007-08-23T00:00:00"/>
    <x v="2"/>
    <n v="2"/>
    <n v="0"/>
    <n v="15"/>
    <n v="22"/>
    <d v="1899-12-30T00:15:22"/>
    <d v="1899-12-30T00:07:41"/>
    <s v="R200702"/>
    <s v="Park &amp; Back"/>
    <n v="7.8091106290672512"/>
    <n v="171"/>
    <s v="Warm"/>
    <s v="Out: 7.14.40(165) Back: 8.07.63(176)"/>
    <d v="1899-12-30T03:21:18"/>
    <d v="1899-12-30T01:40:39"/>
    <d v="1899-12-30T03:21:18"/>
    <d v="1899-12-30T04:13:42"/>
    <d v="1899-12-30T01:40:39"/>
    <d v="1899-12-30T02:06:51"/>
    <n v="721"/>
    <x v="6"/>
    <x v="4"/>
    <x v="53"/>
    <x v="17"/>
    <n v="0"/>
  </r>
  <r>
    <n v="822"/>
    <d v="2007-08-24T00:00:00"/>
    <d v="2007-08-24T00:00:00"/>
    <x v="2"/>
    <n v="4"/>
    <n v="0"/>
    <n v="45"/>
    <n v="46"/>
    <d v="1899-12-30T00:45:46"/>
    <d v="1899-12-30T00:11:26"/>
    <s v="R200703"/>
    <s v="4 Mile-Work"/>
    <n v="5.2439912600145711"/>
    <n v="150"/>
    <s v="Humid"/>
    <s v="Out: 23.06.17(142) Back: 22.40.71(159)"/>
    <d v="1899-12-30T04:59:46"/>
    <d v="1899-12-30T02:29:53"/>
    <d v="1899-12-30T04:59:46"/>
    <d v="1899-12-30T05:52:10"/>
    <d v="1899-12-30T02:29:53"/>
    <d v="1899-12-30T02:56:05"/>
    <n v="2289"/>
    <x v="6"/>
    <x v="4"/>
    <x v="53"/>
    <x v="17"/>
    <n v="0"/>
  </r>
  <r>
    <n v="823"/>
    <d v="2007-08-25T00:00:00"/>
    <d v="2007-08-25T00:00:00"/>
    <x v="2"/>
    <n v="1.8"/>
    <n v="0"/>
    <n v="17"/>
    <n v="25"/>
    <d v="1899-12-30T00:17:25"/>
    <d v="1899-12-30T00:09:41"/>
    <s v="R200702"/>
    <s v="Home to Big House"/>
    <n v="6.200956937799047"/>
    <n v="0"/>
    <s v="Hot &amp; Humid"/>
    <m/>
    <d v="1899-12-30T04:13:31"/>
    <d v="1899-12-30T02:06:45"/>
    <d v="1899-12-30T04:13:31"/>
    <d v="1899-12-30T05:05:55"/>
    <d v="1899-12-30T02:06:45"/>
    <d v="1899-12-30T02:32:57"/>
    <n v="1158"/>
    <x v="6"/>
    <x v="4"/>
    <x v="53"/>
    <x v="17"/>
    <n v="0"/>
  </r>
  <r>
    <n v="824"/>
    <d v="2007-08-27T00:00:00"/>
    <d v="2007-08-27T00:00:00"/>
    <x v="2"/>
    <n v="3"/>
    <n v="0"/>
    <n v="33"/>
    <n v="17"/>
    <d v="1899-12-30T00:33:17"/>
    <d v="1899-12-30T00:11:06"/>
    <s v="R200703"/>
    <s v="Columbus Statue"/>
    <n v="5.4081121682523827"/>
    <n v="143"/>
    <s v="Hot &amp; Humid"/>
    <s v="Out: 16.45.60(135) Back: 16.32.28(151)"/>
    <d v="1899-12-30T04:50:40"/>
    <d v="1899-12-30T02:25:20"/>
    <d v="1899-12-30T04:50:40"/>
    <d v="1899-12-30T05:43:04"/>
    <d v="1899-12-30T02:25:20"/>
    <d v="1899-12-30T02:51:32"/>
    <n v="2130"/>
    <x v="6"/>
    <x v="4"/>
    <x v="53"/>
    <x v="18"/>
    <n v="1"/>
  </r>
  <r>
    <n v="825"/>
    <d v="2007-08-28T00:00:00"/>
    <d v="2007-08-28T00:00:00"/>
    <x v="2"/>
    <n v="1.4"/>
    <n v="0"/>
    <n v="15"/>
    <n v="0"/>
    <d v="1899-12-30T00:15:00"/>
    <d v="1899-12-30T00:10:43"/>
    <s v="R200703"/>
    <s v="Eliptical"/>
    <n v="5.6000000000000041"/>
    <n v="0"/>
    <m/>
    <m/>
    <d v="1899-12-30T04:40:43"/>
    <d v="1899-12-30T02:20:21"/>
    <d v="1899-12-30T04:40:43"/>
    <d v="1899-12-30T05:33:07"/>
    <d v="1899-12-30T02:20:21"/>
    <d v="1899-12-30T02:46:33"/>
    <n v="1921"/>
    <x v="6"/>
    <x v="4"/>
    <x v="53"/>
    <x v="18"/>
    <n v="0"/>
  </r>
  <r>
    <n v="826"/>
    <d v="2007-08-28T00:00:00"/>
    <d v="2007-08-28T00:00:00"/>
    <x v="2"/>
    <n v="2.5"/>
    <n v="0"/>
    <n v="22"/>
    <n v="18"/>
    <d v="1899-12-30T00:22:18"/>
    <d v="1899-12-30T00:08:55"/>
    <s v="R200703"/>
    <s v="Anchor"/>
    <n v="6.7264573991031433"/>
    <n v="161"/>
    <s v="Hot &amp; Humid"/>
    <s v="Out: 9:52.44(158) Back: 12.26.51(162)"/>
    <d v="1899-12-30T03:53:42"/>
    <d v="1899-12-30T01:56:51"/>
    <d v="1899-12-30T03:53:42"/>
    <d v="1899-12-30T04:46:06"/>
    <d v="1899-12-30T01:56:51"/>
    <d v="1899-12-30T02:23:03"/>
    <n v="813"/>
    <x v="6"/>
    <x v="4"/>
    <x v="53"/>
    <x v="18"/>
    <n v="0"/>
  </r>
  <r>
    <n v="827"/>
    <d v="2007-08-30T00:00:00"/>
    <d v="2007-08-30T00:00:00"/>
    <x v="2"/>
    <n v="2"/>
    <n v="0"/>
    <n v="15"/>
    <n v="47"/>
    <d v="1899-12-30T00:15:47"/>
    <d v="1899-12-30T00:07:53"/>
    <s v="R200703"/>
    <s v="Park &amp; Back"/>
    <n v="7.6029567053854334"/>
    <n v="167"/>
    <s v="Hot &amp; Humid"/>
    <s v="Out: 7.47.54(155) Back: 8.00.27(179)"/>
    <d v="1899-12-30T03:26:46"/>
    <d v="1899-12-30T01:43:23"/>
    <d v="1899-12-30T03:26:46"/>
    <d v="1899-12-30T04:19:10"/>
    <d v="1899-12-30T01:43:23"/>
    <d v="1899-12-30T02:09:35"/>
    <n v="725"/>
    <x v="6"/>
    <x v="4"/>
    <x v="53"/>
    <x v="18"/>
    <n v="1"/>
  </r>
  <r>
    <n v="828"/>
    <d v="2007-08-31T00:00:00"/>
    <d v="2007-08-31T00:00:00"/>
    <x v="2"/>
    <n v="4.5"/>
    <n v="0"/>
    <n v="45"/>
    <n v="48"/>
    <d v="1899-12-30T00:45:48"/>
    <d v="1899-12-30T00:10:11"/>
    <s v="R200703"/>
    <s v="Beach Loop"/>
    <n v="5.8951965065502234"/>
    <n v="0"/>
    <s v="Hot &amp; Humid"/>
    <s v="Out: 23.24.81 Back:22.23.75"/>
    <d v="1899-12-30T04:26:39"/>
    <d v="1899-12-30T02:13:20"/>
    <d v="1899-12-30T04:26:39"/>
    <d v="1899-12-30T05:19:03"/>
    <d v="1899-12-30T02:13:20"/>
    <d v="1899-12-30T02:39:32"/>
    <n v="1562"/>
    <x v="6"/>
    <x v="4"/>
    <x v="53"/>
    <x v="18"/>
    <n v="0"/>
  </r>
  <r>
    <n v="829"/>
    <d v="2007-09-02T00:00:00"/>
    <d v="2007-09-02T00:00:00"/>
    <x v="2"/>
    <n v="4"/>
    <n v="0"/>
    <n v="39"/>
    <n v="40"/>
    <d v="1899-12-30T00:39:40"/>
    <d v="1899-12-30T00:09:55"/>
    <s v="R200703"/>
    <s v="Home to Bike Path"/>
    <n v="6.050420168067232"/>
    <n v="0"/>
    <s v="Cool"/>
    <s v="Out: 18.38.89 Back:21.01.60"/>
    <d v="1899-12-30T04:19:49"/>
    <d v="1899-12-30T02:09:55"/>
    <d v="1899-12-30T04:19:49"/>
    <d v="1899-12-30T05:12:13"/>
    <d v="1899-12-30T02:09:55"/>
    <d v="1899-12-30T02:36:07"/>
    <n v="1360"/>
    <x v="6"/>
    <x v="5"/>
    <x v="54"/>
    <x v="19"/>
    <n v="1"/>
  </r>
  <r>
    <n v="830"/>
    <d v="2007-09-03T00:00:00"/>
    <d v="2007-09-03T00:00:00"/>
    <x v="2"/>
    <n v="3.1"/>
    <n v="0"/>
    <n v="26"/>
    <n v="20"/>
    <d v="1899-12-30T00:26:20"/>
    <d v="1899-12-30T00:08:30"/>
    <s v="R200702"/>
    <s v="New Haven Road Race"/>
    <n v="7.0632911392405129"/>
    <n v="175"/>
    <s v="Warm"/>
    <s v="Splits: 8.17.37(166) + 8.44.82(177) + 9.17.99(181)"/>
    <d v="1899-12-30T03:42:34"/>
    <d v="1899-12-30T01:51:17"/>
    <d v="1899-12-30T03:42:34"/>
    <d v="1899-12-30T04:34:58"/>
    <d v="1899-12-30T01:51:17"/>
    <d v="1899-12-30T02:17:29"/>
    <n v="755"/>
    <x v="6"/>
    <x v="5"/>
    <x v="54"/>
    <x v="19"/>
    <n v="0"/>
  </r>
  <r>
    <n v="831"/>
    <d v="2007-09-05T00:00:00"/>
    <d v="2007-09-05T00:00:00"/>
    <x v="2"/>
    <n v="5"/>
    <n v="0"/>
    <n v="48"/>
    <n v="55"/>
    <d v="1899-12-30T00:48:55"/>
    <d v="1899-12-30T00:09:47"/>
    <s v="R200703"/>
    <s v="Second Beach"/>
    <n v="6.1328790459965976"/>
    <n v="0"/>
    <s v="Perfect"/>
    <s v="Out: 24.03.87 Back: 24.51.63"/>
    <d v="1899-12-30T04:16:19"/>
    <d v="1899-12-30T02:08:10"/>
    <d v="1899-12-30T04:16:19"/>
    <d v="1899-12-30T05:08:43"/>
    <d v="1899-12-30T02:08:10"/>
    <d v="1899-12-30T02:34:22"/>
    <n v="1248"/>
    <x v="6"/>
    <x v="5"/>
    <x v="54"/>
    <x v="19"/>
    <n v="1"/>
  </r>
  <r>
    <n v="832"/>
    <d v="2007-09-07T00:00:00"/>
    <d v="2007-09-07T00:00:00"/>
    <x v="2"/>
    <n v="4"/>
    <n v="0"/>
    <n v="42"/>
    <n v="16"/>
    <d v="1899-12-30T00:42:16"/>
    <d v="1899-12-30T00:10:34"/>
    <s v="R200703"/>
    <s v="4 Mile-Work"/>
    <n v="5.6782334384858091"/>
    <n v="158"/>
    <s v="Hot &amp; Humid"/>
    <s v="Out: 19.47.87(154) Back:22.28.30(161)"/>
    <d v="1899-12-30T04:36:51"/>
    <d v="1899-12-30T02:18:25"/>
    <d v="1899-12-30T04:36:51"/>
    <d v="1899-12-30T05:29:15"/>
    <d v="1899-12-30T02:18:25"/>
    <d v="1899-12-30T02:44:37"/>
    <n v="1847"/>
    <x v="6"/>
    <x v="5"/>
    <x v="54"/>
    <x v="19"/>
    <n v="1"/>
  </r>
  <r>
    <n v="833"/>
    <d v="2007-09-08T00:00:00"/>
    <d v="2007-09-08T00:00:00"/>
    <x v="2"/>
    <n v="3.06"/>
    <n v="0"/>
    <n v="32"/>
    <n v="1"/>
    <d v="1899-12-30T00:32:01"/>
    <d v="1899-12-30T00:10:28"/>
    <s v="R200703"/>
    <s v="Munson Loop to Big House"/>
    <n v="5.7345132743362877"/>
    <n v="159"/>
    <s v="Hot &amp; Humid"/>
    <s v="Munson Loop - 13.33.78(151) Big House: 18.27.60(164)"/>
    <d v="1899-12-30T04:34:08"/>
    <d v="1899-12-30T02:17:04"/>
    <d v="1899-12-30T04:34:08"/>
    <d v="1899-12-30T05:26:32"/>
    <d v="1899-12-30T02:17:04"/>
    <d v="1899-12-30T02:43:16"/>
    <n v="1778"/>
    <x v="6"/>
    <x v="5"/>
    <x v="54"/>
    <x v="19"/>
    <n v="0"/>
  </r>
  <r>
    <n v="834"/>
    <d v="2007-09-09T00:00:00"/>
    <d v="2007-09-09T00:00:00"/>
    <x v="2"/>
    <n v="7.08"/>
    <n v="1"/>
    <n v="21"/>
    <n v="2"/>
    <d v="1899-12-30T01:21:02"/>
    <d v="1899-12-30T00:11:27"/>
    <s v="R200703"/>
    <s v="Home 7 Mile Loop"/>
    <n v="5.2422871246400691"/>
    <n v="161"/>
    <s v="Hot &amp; Humid"/>
    <s v="3MiSplit: 31.31.91(155) 6MiSplit: 36.37.87(165)"/>
    <d v="1899-12-30T04:59:52"/>
    <d v="1899-12-30T02:29:56"/>
    <d v="1899-12-30T04:59:52"/>
    <d v="1899-12-30T05:52:16"/>
    <d v="1899-12-30T02:29:56"/>
    <d v="1899-12-30T02:56:08"/>
    <n v="2292"/>
    <x v="6"/>
    <x v="5"/>
    <x v="54"/>
    <x v="20"/>
    <n v="0"/>
  </r>
  <r>
    <n v="835"/>
    <d v="2007-09-11T00:00:00"/>
    <d v="2007-09-11T00:00:00"/>
    <x v="2"/>
    <n v="4"/>
    <n v="0"/>
    <n v="39"/>
    <n v="35"/>
    <d v="1899-12-30T00:39:35"/>
    <d v="1899-12-30T00:09:54"/>
    <s v="R200703"/>
    <s v="4 Mile-Work"/>
    <n v="6.0631578947368467"/>
    <n v="156"/>
    <s v="Rainy"/>
    <s v="Out: 19.53.70(152) Back: 19.41.02(162)"/>
    <d v="1899-12-30T04:19:16"/>
    <d v="1899-12-30T02:09:38"/>
    <d v="1899-12-30T04:19:16"/>
    <d v="1899-12-30T05:11:40"/>
    <d v="1899-12-30T02:09:38"/>
    <d v="1899-12-30T02:35:50"/>
    <n v="1349"/>
    <x v="6"/>
    <x v="5"/>
    <x v="54"/>
    <x v="20"/>
    <n v="1"/>
  </r>
  <r>
    <n v="836"/>
    <d v="2007-09-12T00:00:00"/>
    <d v="2007-09-12T00:00:00"/>
    <x v="2"/>
    <n v="5"/>
    <n v="0"/>
    <n v="48"/>
    <n v="19"/>
    <d v="1899-12-30T00:48:19"/>
    <d v="1899-12-30T00:09:40"/>
    <s v="R200703"/>
    <s v="Second Beach"/>
    <n v="6.2090375991721327"/>
    <n v="155"/>
    <s v="Warm &amp; Windy"/>
    <s v="Out: 23.58.63(149) Back: 24.20.49(161)"/>
    <d v="1899-12-30T04:13:11"/>
    <d v="1899-12-30T02:06:35"/>
    <d v="1899-12-30T04:13:11"/>
    <d v="1899-12-30T05:05:35"/>
    <d v="1899-12-30T02:06:35"/>
    <d v="1899-12-30T02:32:47"/>
    <n v="1146"/>
    <x v="6"/>
    <x v="5"/>
    <x v="54"/>
    <x v="20"/>
    <n v="0"/>
  </r>
  <r>
    <n v="837"/>
    <d v="2007-09-13T00:00:00"/>
    <d v="2007-09-13T00:00:00"/>
    <x v="2"/>
    <n v="4"/>
    <n v="0"/>
    <n v="38"/>
    <n v="54"/>
    <d v="1899-12-30T00:38:54"/>
    <d v="1899-12-30T00:09:43"/>
    <s v="R200703"/>
    <s v="4 Mile-Work"/>
    <n v="6.1696658097686425"/>
    <n v="158"/>
    <s v="Warm"/>
    <s v="Out: 19.15.25(154) Back: 19.39.49(162)"/>
    <d v="1899-12-30T04:14:48"/>
    <d v="1899-12-30T02:07:24"/>
    <d v="1899-12-30T04:14:48"/>
    <d v="1899-12-30T05:07:12"/>
    <d v="1899-12-30T02:07:24"/>
    <d v="1899-12-30T02:33:36"/>
    <n v="1207"/>
    <x v="6"/>
    <x v="5"/>
    <x v="54"/>
    <x v="20"/>
    <n v="0"/>
  </r>
  <r>
    <n v="838"/>
    <d v="2007-09-14T00:00:00"/>
    <d v="2007-09-14T00:00:00"/>
    <x v="2"/>
    <n v="4"/>
    <n v="0"/>
    <n v="40"/>
    <n v="28"/>
    <d v="1899-12-30T00:40:28"/>
    <d v="1899-12-30T00:10:07"/>
    <s v="R200703"/>
    <s v="4 Mile-Work"/>
    <n v="5.9308072487644194"/>
    <n v="154"/>
    <s v="Warm"/>
    <s v="Out: 20.55.05(146) Back: 19.33.82(163)"/>
    <d v="1899-12-30T04:25:03"/>
    <d v="1899-12-30T02:12:32"/>
    <d v="1899-12-30T04:25:03"/>
    <d v="1899-12-30T05:17:27"/>
    <d v="1899-12-30T02:12:32"/>
    <d v="1899-12-30T02:38:44"/>
    <n v="1517"/>
    <x v="6"/>
    <x v="5"/>
    <x v="54"/>
    <x v="20"/>
    <n v="0"/>
  </r>
  <r>
    <n v="839"/>
    <d v="2007-09-16T00:00:00"/>
    <d v="2007-09-16T00:00:00"/>
    <x v="2"/>
    <n v="8.5"/>
    <n v="1"/>
    <n v="26"/>
    <n v="20"/>
    <d v="1899-12-30T01:26:20"/>
    <d v="1899-12-30T00:10:09"/>
    <s v="R200702"/>
    <s v="Quassy Loop Plus"/>
    <n v="5.907335907335912"/>
    <n v="156"/>
    <s v="Cool"/>
    <s v="Splits: 9.23.31(148) 10.31.91(152) 10.53.33(156) 9.09.79(157) 9.16.94(158) 9.16.93(160) 9.52.64(155) 12.44.00(162) 5.11.84(154)"/>
    <d v="1899-12-30T04:26:07"/>
    <d v="1899-12-30T02:13:03"/>
    <d v="1899-12-30T04:26:07"/>
    <d v="1899-12-30T05:18:31"/>
    <d v="1899-12-30T02:13:03"/>
    <d v="1899-12-30T02:39:15"/>
    <n v="1539"/>
    <x v="6"/>
    <x v="5"/>
    <x v="54"/>
    <x v="41"/>
    <n v="1"/>
  </r>
  <r>
    <n v="840"/>
    <d v="2007-09-22T00:00:00"/>
    <d v="2007-09-22T00:00:00"/>
    <x v="2"/>
    <n v="8.5"/>
    <n v="1"/>
    <n v="33"/>
    <n v="24"/>
    <d v="1899-12-30T01:33:24"/>
    <d v="1899-12-30T00:10:59"/>
    <s v="R200703"/>
    <s v="Quassy Loop Plus"/>
    <n v="5.4603854389721675"/>
    <n v="168"/>
    <s v="Cool"/>
    <s v="Splits: 10.05.14(155) 10.24.77(166) 11.21.88(168) 8.59.09(170) 9.20.51(172) 12.04.72(170) 10.46.20(168) 14.16.82(173) 6.05.83(168)"/>
    <d v="1899-12-30T04:47:54"/>
    <d v="1899-12-30T02:23:57"/>
    <d v="1899-12-30T04:47:54"/>
    <d v="1899-12-30T05:40:18"/>
    <d v="1899-12-30T02:23:57"/>
    <d v="1899-12-30T02:50:09"/>
    <n v="2072"/>
    <x v="6"/>
    <x v="5"/>
    <x v="54"/>
    <x v="41"/>
    <n v="5"/>
  </r>
  <r>
    <n v="841"/>
    <d v="2007-09-24T00:00:00"/>
    <d v="2007-09-24T00:00:00"/>
    <x v="2"/>
    <n v="3"/>
    <n v="0"/>
    <n v="30"/>
    <n v="22"/>
    <d v="1899-12-30T00:30:22"/>
    <d v="1899-12-30T00:10:07"/>
    <s v="R200703"/>
    <s v="Cannon"/>
    <n v="5.9275521405049449"/>
    <n v="147"/>
    <s v="Warm"/>
    <s v="Out: 15.27.06(140) Back: 14.55.51(154)"/>
    <d v="1899-12-30T04:25:12"/>
    <d v="1899-12-30T02:12:36"/>
    <d v="1899-12-30T04:25:12"/>
    <d v="1899-12-30T05:17:36"/>
    <d v="1899-12-30T02:12:36"/>
    <d v="1899-12-30T02:38:48"/>
    <n v="1522"/>
    <x v="6"/>
    <x v="5"/>
    <x v="54"/>
    <x v="42"/>
    <n v="1"/>
  </r>
  <r>
    <n v="842"/>
    <d v="2007-09-25T00:00:00"/>
    <d v="2007-09-25T00:00:00"/>
    <x v="2"/>
    <n v="4"/>
    <n v="0"/>
    <n v="39"/>
    <n v="55"/>
    <d v="1899-12-30T00:39:55"/>
    <d v="1899-12-30T00:09:59"/>
    <s v="R200703"/>
    <s v="4 Mile-Work"/>
    <n v="6.0125260960334082"/>
    <n v="157"/>
    <s v="Warm"/>
    <s v="Out: 19.59.52(151) Back: 19.56.12(163)"/>
    <d v="1899-12-30T04:21:27"/>
    <d v="1899-12-30T02:10:44"/>
    <d v="1899-12-30T04:21:27"/>
    <d v="1899-12-30T05:13:51"/>
    <d v="1899-12-30T02:10:44"/>
    <d v="1899-12-30T02:36:56"/>
    <n v="1405"/>
    <x v="6"/>
    <x v="5"/>
    <x v="54"/>
    <x v="42"/>
    <n v="0"/>
  </r>
  <r>
    <n v="843"/>
    <d v="2007-09-26T00:00:00"/>
    <d v="2007-09-26T00:00:00"/>
    <x v="2"/>
    <n v="4"/>
    <n v="0"/>
    <n v="40"/>
    <n v="49"/>
    <d v="1899-12-30T00:40:49"/>
    <d v="1899-12-30T00:10:12"/>
    <s v="R200703"/>
    <s v="4 Mile-Work"/>
    <n v="5.8799510004083331"/>
    <n v="156"/>
    <s v="Hot &amp; Humid"/>
    <s v="Out: 19.23.19(147) Back: 21.26.22(164)"/>
    <d v="1899-12-30T04:27:21"/>
    <d v="1899-12-30T02:13:40"/>
    <d v="1899-12-30T04:27:21"/>
    <d v="1899-12-30T05:19:45"/>
    <d v="1899-12-30T02:13:40"/>
    <d v="1899-12-30T02:39:52"/>
    <n v="1587"/>
    <x v="6"/>
    <x v="5"/>
    <x v="54"/>
    <x v="42"/>
    <n v="0"/>
  </r>
  <r>
    <n v="844"/>
    <d v="2007-09-27T00:00:00"/>
    <d v="2007-09-27T00:00:00"/>
    <x v="2"/>
    <n v="4"/>
    <n v="0"/>
    <n v="37"/>
    <n v="48"/>
    <d v="1899-12-30T00:37:48"/>
    <d v="1899-12-30T00:09:27"/>
    <s v="R200703"/>
    <s v="4 Mile-Work"/>
    <n v="6.3492063492063542"/>
    <n v="166"/>
    <s v="Warm"/>
    <s v="Out: 18.27.17(160) Back: 19.21.41(171)"/>
    <d v="1899-12-30T04:07:35"/>
    <d v="1899-12-30T02:03:48"/>
    <d v="1899-12-30T04:07:35"/>
    <d v="1899-12-30T04:59:59"/>
    <d v="1899-12-30T02:03:48"/>
    <d v="1899-12-30T02:30:00"/>
    <n v="1009"/>
    <x v="6"/>
    <x v="5"/>
    <x v="54"/>
    <x v="42"/>
    <n v="0"/>
  </r>
  <r>
    <n v="845"/>
    <d v="2007-09-30T00:00:00"/>
    <d v="2007-09-30T00:00:00"/>
    <x v="2"/>
    <n v="10.5"/>
    <n v="1"/>
    <n v="51"/>
    <n v="32"/>
    <d v="1899-12-30T01:51:32"/>
    <d v="1899-12-30T00:10:37"/>
    <s v="R200703"/>
    <s v="Griskus Sprint Bike Course"/>
    <n v="5.6485355648535611"/>
    <n v="159"/>
    <s v="Cool"/>
    <s v="Splits: 10.31.67(151) + 8.52.07(159) + 9.31.21(160) + 10.48.35(164) + 10.06.93(158) + 9.59.71(157) +12.22.65(159) + 12.50.93(161) + 10.00.54(160) + 10.25.59(164) + 5.11.76(166)"/>
    <d v="1899-12-30T04:38:18"/>
    <d v="1899-12-30T02:19:09"/>
    <d v="1899-12-30T04:38:18"/>
    <d v="1899-12-30T05:30:42"/>
    <d v="1899-12-30T02:19:09"/>
    <d v="1899-12-30T02:45:21"/>
    <n v="1878"/>
    <x v="6"/>
    <x v="5"/>
    <x v="54"/>
    <x v="21"/>
    <n v="2"/>
  </r>
  <r>
    <n v="846"/>
    <d v="2007-10-02T00:00:00"/>
    <d v="2007-10-02T00:00:00"/>
    <x v="2"/>
    <n v="5"/>
    <n v="0"/>
    <n v="51"/>
    <n v="59"/>
    <d v="1899-12-30T00:51:59"/>
    <d v="1899-12-30T00:10:24"/>
    <s v="R200703"/>
    <s v="Second Beach"/>
    <n v="5.7710804745110664"/>
    <n v="154"/>
    <s v="Warm"/>
    <s v="Out: 24.50.04(153) Back: 27.09.31(155)"/>
    <d v="1899-12-30T04:32:24"/>
    <d v="1899-12-30T02:16:12"/>
    <d v="1899-12-30T04:32:24"/>
    <d v="1899-12-30T05:24:48"/>
    <d v="1899-12-30T02:16:12"/>
    <d v="1899-12-30T02:42:24"/>
    <n v="1733"/>
    <x v="6"/>
    <x v="6"/>
    <x v="55"/>
    <x v="21"/>
    <n v="1"/>
  </r>
  <r>
    <n v="847"/>
    <d v="2007-10-03T00:00:00"/>
    <d v="2007-10-03T00:00:00"/>
    <x v="2"/>
    <n v="6"/>
    <n v="0"/>
    <n v="59"/>
    <n v="40"/>
    <d v="1899-12-30T00:59:40"/>
    <d v="1899-12-30T00:09:57"/>
    <s v="R200703"/>
    <s v="Bath House"/>
    <n v="6.0335195530726313"/>
    <n v="155"/>
    <s v="Warm"/>
    <s v="Out: 30.32.14(151) Back: 29.08.79(160)"/>
    <d v="1899-12-30T04:20:33"/>
    <d v="1899-12-30T02:10:16"/>
    <d v="1899-12-30T04:20:33"/>
    <d v="1899-12-30T05:12:57"/>
    <d v="1899-12-30T02:10:16"/>
    <d v="1899-12-30T02:36:28"/>
    <n v="1379"/>
    <x v="6"/>
    <x v="6"/>
    <x v="55"/>
    <x v="21"/>
    <n v="0"/>
  </r>
  <r>
    <n v="848"/>
    <d v="2007-10-04T00:00:00"/>
    <d v="2007-10-04T00:00:00"/>
    <x v="2"/>
    <n v="4"/>
    <n v="0"/>
    <n v="42"/>
    <n v="56"/>
    <d v="1899-12-30T00:42:56"/>
    <d v="1899-12-30T00:10:44"/>
    <s v="R200703"/>
    <s v="4 Mile-Work"/>
    <n v="5.590062111801247"/>
    <n v="0"/>
    <s v="Hot &amp; Humid"/>
    <s v="Out: 19.55.19 Back: 23.01.23"/>
    <d v="1899-12-30T04:41:13"/>
    <d v="1899-12-30T02:20:36"/>
    <d v="1899-12-30T04:41:13"/>
    <d v="1899-12-30T05:33:37"/>
    <d v="1899-12-30T02:20:36"/>
    <d v="1899-12-30T02:46:48"/>
    <n v="1934"/>
    <x v="6"/>
    <x v="6"/>
    <x v="55"/>
    <x v="21"/>
    <n v="0"/>
  </r>
  <r>
    <n v="849"/>
    <d v="2007-10-05T00:00:00"/>
    <d v="2007-10-05T00:00:00"/>
    <x v="2"/>
    <n v="3"/>
    <n v="0"/>
    <n v="31"/>
    <n v="25"/>
    <d v="1899-12-30T00:31:25"/>
    <d v="1899-12-30T00:10:28"/>
    <s v="R200703"/>
    <s v="Columbus Statue"/>
    <n v="5.7294429708222854"/>
    <n v="145"/>
    <s v="Hot &amp; Humid"/>
    <s v="Out: 15.08.68(142) Back: 16.16.43(147)"/>
    <d v="1899-12-30T04:34:22"/>
    <d v="1899-12-30T02:17:11"/>
    <d v="1899-12-30T04:34:22"/>
    <d v="1899-12-30T05:26:46"/>
    <d v="1899-12-30T02:17:11"/>
    <d v="1899-12-30T02:43:23"/>
    <n v="1781"/>
    <x v="6"/>
    <x v="6"/>
    <x v="55"/>
    <x v="21"/>
    <n v="0"/>
  </r>
  <r>
    <n v="850"/>
    <d v="2007-10-07T00:00:00"/>
    <d v="2007-10-07T00:00:00"/>
    <x v="2"/>
    <n v="10.5"/>
    <n v="1"/>
    <n v="54"/>
    <n v="21"/>
    <d v="1899-12-30T01:54:21"/>
    <d v="1899-12-30T00:10:53"/>
    <s v="R200703"/>
    <s v="Griskus Sprint Bike Course"/>
    <n v="5.5094009619589031"/>
    <n v="0"/>
    <s v="Hot &amp; Humid"/>
    <s v="Splits: 10.33.82(152) + 10.24.76(158) + 10.17.63(164) + 11.29.03(165) + 10.06.84(165) + 10.35.55(163) + 14.13.25(166) + 12.33.30(168) + 12.38.47(165) + 11.29.03(169)"/>
    <d v="1899-12-30T04:45:20"/>
    <d v="1899-12-30T02:22:40"/>
    <d v="1899-12-30T04:45:20"/>
    <d v="1899-12-30T05:37:44"/>
    <d v="1899-12-30T02:22:40"/>
    <d v="1899-12-30T02:48:52"/>
    <n v="2029"/>
    <x v="6"/>
    <x v="6"/>
    <x v="55"/>
    <x v="43"/>
    <n v="1"/>
  </r>
  <r>
    <n v="851"/>
    <d v="2007-10-11T00:00:00"/>
    <d v="2007-10-11T00:00:00"/>
    <x v="2"/>
    <n v="3"/>
    <n v="0"/>
    <n v="29"/>
    <n v="37"/>
    <d v="1899-12-30T00:29:37"/>
    <d v="1899-12-30T00:09:52"/>
    <s v="R200703"/>
    <s v="Columbus Statue"/>
    <n v="6.0776589758019179"/>
    <n v="0"/>
    <s v="Cool"/>
    <s v="Out: 14.27.00 Back: 15.10.61"/>
    <d v="1899-12-30T04:18:39"/>
    <d v="1899-12-30T02:09:20"/>
    <d v="1899-12-30T04:18:39"/>
    <d v="1899-12-30T05:11:03"/>
    <d v="1899-12-30T02:09:20"/>
    <d v="1899-12-30T02:35:32"/>
    <n v="1330"/>
    <x v="6"/>
    <x v="6"/>
    <x v="55"/>
    <x v="43"/>
    <n v="3"/>
  </r>
  <r>
    <n v="852"/>
    <d v="2007-10-13T00:00:00"/>
    <d v="2007-10-13T00:00:00"/>
    <x v="2"/>
    <n v="13.1"/>
    <n v="2"/>
    <n v="21"/>
    <n v="32"/>
    <d v="1899-12-30T02:21:32"/>
    <d v="1899-12-30T00:10:48"/>
    <s v="R200703"/>
    <s v="Hartford Half Marathon"/>
    <n v="5.5534620819594949"/>
    <n v="178"/>
    <s v="Cool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d v="1899-12-30T04:43:04"/>
    <d v="1899-12-30T05:35:28"/>
    <d v="1899-12-30T02:21:32"/>
    <d v="1899-12-30T02:47:44"/>
    <n v="1978"/>
    <x v="6"/>
    <x v="6"/>
    <x v="55"/>
    <x v="43"/>
    <n v="1"/>
  </r>
  <r>
    <n v="853"/>
    <d v="2007-10-13T00:00:00"/>
    <d v="2007-10-13T00:00:00"/>
    <x v="8"/>
    <n v="1"/>
    <n v="0"/>
    <n v="10"/>
    <n v="10"/>
    <d v="1899-12-30T00:10:10"/>
    <d v="1899-12-30T00:10:10"/>
    <s v="R200704"/>
    <s v="Hartford Half Marathon"/>
    <n v="5.9016393442623007"/>
    <n v="0"/>
    <s v="Cool"/>
    <m/>
    <d v="1899-12-30T00:00:00"/>
    <d v="1899-12-30T00:00:00"/>
    <d v="1899-12-30T04:26:22"/>
    <d v="1899-12-30T05:18:46"/>
    <d v="1899-12-30T02:13:11"/>
    <d v="1899-12-30T02:39:23"/>
    <n v="1546"/>
    <x v="6"/>
    <x v="6"/>
    <x v="55"/>
    <x v="43"/>
    <e v="#REF!"/>
  </r>
  <r>
    <n v="854"/>
    <d v="2007-10-13T00:00:00"/>
    <d v="2007-10-13T00:00:00"/>
    <x v="9"/>
    <n v="1"/>
    <n v="0"/>
    <n v="10"/>
    <n v="11"/>
    <d v="1899-12-30T00:10:11"/>
    <d v="1899-12-30T00:10:11"/>
    <s v="R200704"/>
    <s v="Hartford Half Marathon"/>
    <n v="5.891980360065471"/>
    <n v="0"/>
    <s v="Cool"/>
    <m/>
    <d v="1899-12-30T00:00:00"/>
    <d v="1899-12-30T00:00:00"/>
    <d v="1899-12-30T04:26:48"/>
    <d v="1899-12-30T05:19:12"/>
    <d v="1899-12-30T02:13:24"/>
    <d v="1899-12-30T02:39:36"/>
    <n v="1568"/>
    <x v="6"/>
    <x v="6"/>
    <x v="55"/>
    <x v="43"/>
    <e v="#REF!"/>
  </r>
  <r>
    <n v="855"/>
    <d v="2007-10-13T00:00:00"/>
    <d v="2007-10-13T00:00:00"/>
    <x v="10"/>
    <n v="1"/>
    <n v="0"/>
    <n v="10"/>
    <n v="10"/>
    <d v="1899-12-30T00:10:10"/>
    <d v="1899-12-30T00:10:10"/>
    <s v="R200704"/>
    <s v="Hartford Half Marathon"/>
    <n v="5.9016393442623007"/>
    <n v="0"/>
    <s v="Cool"/>
    <m/>
    <d v="1899-12-30T00:00:00"/>
    <d v="1899-12-30T00:00:00"/>
    <d v="1899-12-30T04:26:22"/>
    <d v="1899-12-30T05:18:46"/>
    <d v="1899-12-30T02:13:11"/>
    <d v="1899-12-30T02:39:23"/>
    <n v="1546"/>
    <x v="6"/>
    <x v="6"/>
    <x v="55"/>
    <x v="43"/>
    <e v="#REF!"/>
  </r>
  <r>
    <n v="856"/>
    <d v="2007-10-13T00:00:00"/>
    <d v="2007-10-13T00:00:00"/>
    <x v="11"/>
    <n v="1"/>
    <n v="0"/>
    <n v="10"/>
    <n v="13"/>
    <d v="1899-12-30T00:10:13"/>
    <d v="1899-12-30T00:10:13"/>
    <s v="R200704"/>
    <s v="Hartford Half Marathon"/>
    <n v="5.872756933115828"/>
    <n v="0"/>
    <s v="Cool"/>
    <m/>
    <d v="1899-12-30T00:00:00"/>
    <d v="1899-12-30T00:00:00"/>
    <d v="1899-12-30T04:27:41"/>
    <d v="1899-12-30T05:20:05"/>
    <d v="1899-12-30T02:13:50"/>
    <d v="1899-12-30T02:40:02"/>
    <n v="1593"/>
    <x v="6"/>
    <x v="6"/>
    <x v="55"/>
    <x v="43"/>
    <e v="#REF!"/>
  </r>
  <r>
    <n v="857"/>
    <d v="2007-10-13T00:00:00"/>
    <d v="2007-10-13T00:00:00"/>
    <x v="12"/>
    <n v="1"/>
    <n v="0"/>
    <n v="10"/>
    <n v="29"/>
    <d v="1899-12-30T00:10:29"/>
    <d v="1899-12-30T00:10:29"/>
    <s v="R200704"/>
    <s v="Hartford Half Marathon"/>
    <n v="5.7233704292527872"/>
    <n v="0"/>
    <s v="Cool"/>
    <m/>
    <d v="1899-12-30T00:00:00"/>
    <d v="1899-12-30T00:00:00"/>
    <d v="1899-12-30T04:34:40"/>
    <d v="1899-12-30T05:27:04"/>
    <d v="1899-12-30T02:17:20"/>
    <d v="1899-12-30T02:43:32"/>
    <n v="1791"/>
    <x v="6"/>
    <x v="6"/>
    <x v="55"/>
    <x v="43"/>
    <e v="#REF!"/>
  </r>
  <r>
    <n v="858"/>
    <d v="2007-10-13T00:00:00"/>
    <d v="2007-10-13T00:00:00"/>
    <x v="13"/>
    <n v="1"/>
    <n v="0"/>
    <n v="10"/>
    <n v="24"/>
    <d v="1899-12-30T00:10:24"/>
    <d v="1899-12-30T00:10:24"/>
    <s v="R200704"/>
    <s v="Hartford Half Marathon"/>
    <n v="5.7692307692307736"/>
    <n v="0"/>
    <s v="Cool"/>
    <m/>
    <d v="1899-12-30T00:00:00"/>
    <d v="1899-12-30T00:00:00"/>
    <d v="1899-12-30T04:32:29"/>
    <d v="1899-12-30T05:24:53"/>
    <d v="1899-12-30T02:16:14"/>
    <d v="1899-12-30T02:42:26"/>
    <n v="1734"/>
    <x v="6"/>
    <x v="6"/>
    <x v="55"/>
    <x v="43"/>
    <e v="#REF!"/>
  </r>
  <r>
    <n v="859"/>
    <d v="2007-10-13T00:00:00"/>
    <d v="2007-10-13T00:00:00"/>
    <x v="14"/>
    <n v="1"/>
    <n v="0"/>
    <n v="10"/>
    <n v="24"/>
    <d v="1899-12-30T00:10:24"/>
    <d v="1899-12-30T00:10:24"/>
    <s v="R200704"/>
    <s v="Hartford Half Marathon"/>
    <n v="5.7692307692307736"/>
    <n v="0"/>
    <s v="Cool"/>
    <m/>
    <d v="1899-12-30T00:00:00"/>
    <d v="1899-12-30T00:00:00"/>
    <d v="1899-12-30T04:32:29"/>
    <d v="1899-12-30T05:24:53"/>
    <d v="1899-12-30T02:16:14"/>
    <d v="1899-12-30T02:42:26"/>
    <n v="1734"/>
    <x v="6"/>
    <x v="6"/>
    <x v="55"/>
    <x v="43"/>
    <e v="#REF!"/>
  </r>
  <r>
    <n v="860"/>
    <d v="2007-10-13T00:00:00"/>
    <d v="2007-10-13T00:00:00"/>
    <x v="15"/>
    <n v="1"/>
    <n v="0"/>
    <n v="10"/>
    <n v="29"/>
    <d v="1899-12-30T00:10:29"/>
    <d v="1899-12-30T00:10:29"/>
    <s v="R200704"/>
    <s v="Hartford Half Marathon"/>
    <n v="5.7233704292527872"/>
    <n v="0"/>
    <s v="Cool"/>
    <m/>
    <d v="1899-12-30T00:00:00"/>
    <d v="1899-12-30T00:00:00"/>
    <d v="1899-12-30T04:34:40"/>
    <d v="1899-12-30T05:27:04"/>
    <d v="1899-12-30T02:17:20"/>
    <d v="1899-12-30T02:43:32"/>
    <n v="1791"/>
    <x v="6"/>
    <x v="6"/>
    <x v="55"/>
    <x v="43"/>
    <e v="#REF!"/>
  </r>
  <r>
    <n v="861"/>
    <d v="2007-10-13T00:00:00"/>
    <d v="2007-10-13T00:00:00"/>
    <x v="16"/>
    <n v="1"/>
    <n v="0"/>
    <n v="10"/>
    <n v="53"/>
    <d v="1899-12-30T00:10:53"/>
    <d v="1899-12-30T00:10:53"/>
    <s v="R200704"/>
    <s v="Hartford Half Marathon"/>
    <n v="5.5130168453292541"/>
    <n v="0"/>
    <s v="Cool"/>
    <m/>
    <d v="1899-12-30T00:00:00"/>
    <d v="1899-12-30T00:00:00"/>
    <d v="1899-12-30T04:45:09"/>
    <d v="1899-12-30T05:37:33"/>
    <d v="1899-12-30T02:22:34"/>
    <d v="1899-12-30T02:48:46"/>
    <n v="2025"/>
    <x v="6"/>
    <x v="6"/>
    <x v="55"/>
    <x v="43"/>
    <e v="#REF!"/>
  </r>
  <r>
    <n v="862"/>
    <d v="2007-10-13T00:00:00"/>
    <d v="2007-10-13T00:00:00"/>
    <x v="17"/>
    <n v="1"/>
    <n v="0"/>
    <n v="11"/>
    <n v="7"/>
    <d v="1899-12-30T00:11:07"/>
    <d v="1899-12-30T00:11:07"/>
    <s v="R200704"/>
    <s v="Hartford Half Marathon"/>
    <n v="5.3973013493253408"/>
    <n v="0"/>
    <s v="Cool"/>
    <m/>
    <d v="1899-12-30T00:00:00"/>
    <d v="1899-12-30T00:00:00"/>
    <d v="1899-12-30T04:51:15"/>
    <d v="1899-12-30T05:43:39"/>
    <d v="1899-12-30T02:25:38"/>
    <d v="1899-12-30T02:51:50"/>
    <n v="2151"/>
    <x v="6"/>
    <x v="6"/>
    <x v="55"/>
    <x v="43"/>
    <e v="#REF!"/>
  </r>
  <r>
    <n v="863"/>
    <d v="2007-10-13T00:00:00"/>
    <d v="2007-10-13T00:00:00"/>
    <x v="18"/>
    <n v="1"/>
    <n v="0"/>
    <n v="12"/>
    <n v="5"/>
    <d v="1899-12-30T00:12:05"/>
    <d v="1899-12-30T00:12:05"/>
    <s v="R200704"/>
    <s v="Hartford Half Marathon"/>
    <n v="4.9655172413793141"/>
    <n v="0"/>
    <s v="Cool"/>
    <m/>
    <d v="1899-12-30T00:00:00"/>
    <d v="1899-12-30T00:00:00"/>
    <d v="1899-12-30T05:16:35"/>
    <d v="1899-12-30T06:08:59"/>
    <d v="1899-12-30T02:38:18"/>
    <d v="1899-12-30T03:04:30"/>
    <n v="2487"/>
    <x v="6"/>
    <x v="6"/>
    <x v="55"/>
    <x v="43"/>
    <e v="#REF!"/>
  </r>
  <r>
    <n v="864"/>
    <d v="2007-10-13T00:00:00"/>
    <d v="2007-10-13T00:00:00"/>
    <x v="19"/>
    <n v="1"/>
    <n v="0"/>
    <n v="11"/>
    <n v="57"/>
    <d v="1899-12-30T00:11:57"/>
    <d v="1899-12-30T00:11:57"/>
    <s v="R200704"/>
    <s v="Hartford Half Marathon"/>
    <n v="5.0209205020920544"/>
    <n v="0"/>
    <s v="Cool"/>
    <m/>
    <d v="1899-12-30T00:00:00"/>
    <d v="1899-12-30T00:00:00"/>
    <d v="1899-12-30T05:13:05"/>
    <d v="1899-12-30T06:05:29"/>
    <d v="1899-12-30T02:36:33"/>
    <d v="1899-12-30T03:02:45"/>
    <n v="2449"/>
    <x v="6"/>
    <x v="6"/>
    <x v="55"/>
    <x v="43"/>
    <e v="#REF!"/>
  </r>
  <r>
    <n v="865"/>
    <d v="2007-10-13T00:00:00"/>
    <d v="2007-10-13T00:00:00"/>
    <x v="20"/>
    <n v="1"/>
    <n v="0"/>
    <n v="11"/>
    <n v="54"/>
    <d v="1899-12-30T00:11:54"/>
    <d v="1899-12-30T00:11:54"/>
    <s v="R200704"/>
    <s v="Hartford Half Marathon"/>
    <n v="5.0420168067226934"/>
    <n v="0"/>
    <s v="Cool"/>
    <m/>
    <d v="1899-12-30T00:00:00"/>
    <d v="1899-12-30T00:00:00"/>
    <d v="1899-12-30T05:11:47"/>
    <d v="1899-12-30T06:04:11"/>
    <d v="1899-12-30T02:35:53"/>
    <d v="1899-12-30T03:02:05"/>
    <n v="2435"/>
    <x v="6"/>
    <x v="6"/>
    <x v="55"/>
    <x v="43"/>
    <e v="#REF!"/>
  </r>
  <r>
    <n v="866"/>
    <d v="2007-10-15T00:00:00"/>
    <d v="2007-10-15T00:00:00"/>
    <x v="2"/>
    <n v="3"/>
    <n v="0"/>
    <n v="30"/>
    <n v="52"/>
    <d v="1899-12-30T00:30:52"/>
    <d v="1899-12-30T00:10:17"/>
    <s v="R200703"/>
    <s v="Columbus Statue"/>
    <n v="5.8315334773218188"/>
    <n v="145"/>
    <s v="Cool"/>
    <s v="Out: 15.08.44(144) Back: 15.43.82(146)"/>
    <d v="1899-12-30T04:29:34"/>
    <d v="1899-12-30T02:14:47"/>
    <d v="1899-12-30T04:29:34"/>
    <d v="1899-12-30T05:21:58"/>
    <d v="1899-12-30T02:14:47"/>
    <d v="1899-12-30T02:40:59"/>
    <n v="1650"/>
    <x v="6"/>
    <x v="6"/>
    <x v="55"/>
    <x v="22"/>
    <n v="1"/>
  </r>
  <r>
    <n v="867"/>
    <d v="2007-10-16T00:00:00"/>
    <d v="2007-10-16T00:00:00"/>
    <x v="2"/>
    <n v="5"/>
    <n v="0"/>
    <n v="49"/>
    <n v="36"/>
    <d v="1899-12-30T00:49:36"/>
    <d v="1899-12-30T00:09:55"/>
    <s v="R200702"/>
    <s v="Second Beach"/>
    <n v="6.0483870967741984"/>
    <n v="151"/>
    <s v="Cool"/>
    <s v="Out: 26.09.97(143) Back: 23.26.78(159)"/>
    <d v="1899-12-30T04:19:54"/>
    <d v="1899-12-30T02:09:57"/>
    <d v="1899-12-30T04:19:54"/>
    <d v="1899-12-30T05:12:18"/>
    <d v="1899-12-30T02:09:57"/>
    <d v="1899-12-30T02:36:09"/>
    <n v="1368"/>
    <x v="6"/>
    <x v="6"/>
    <x v="55"/>
    <x v="22"/>
    <n v="0"/>
  </r>
  <r>
    <n v="868"/>
    <d v="2007-10-18T00:00:00"/>
    <d v="2007-10-18T00:00:00"/>
    <x v="2"/>
    <n v="6"/>
    <n v="1"/>
    <n v="1"/>
    <n v="28"/>
    <d v="1899-12-30T01:01:28"/>
    <d v="1899-12-30T00:10:15"/>
    <s v="R200702"/>
    <s v="Bath House"/>
    <n v="5.8568329718004382"/>
    <n v="158"/>
    <s v="Warm"/>
    <s v="Out: 31.37.05(151) Back: 29.51.37(165)"/>
    <d v="1899-12-30T04:28:24"/>
    <d v="1899-12-30T02:14:12"/>
    <d v="1899-12-30T04:28:24"/>
    <d v="1899-12-30T05:20:48"/>
    <d v="1899-12-30T02:14:12"/>
    <d v="1899-12-30T02:40:24"/>
    <n v="1615"/>
    <x v="6"/>
    <x v="6"/>
    <x v="55"/>
    <x v="22"/>
    <n v="1"/>
  </r>
  <r>
    <n v="869"/>
    <d v="2007-10-19T00:00:00"/>
    <d v="2007-10-19T00:00:00"/>
    <x v="2"/>
    <n v="5"/>
    <n v="0"/>
    <n v="52"/>
    <n v="7"/>
    <d v="1899-12-30T00:52:07"/>
    <d v="1899-12-30T00:10:25"/>
    <s v="R200702"/>
    <s v="Second Beach"/>
    <n v="5.7563159577870211"/>
    <n v="148"/>
    <s v="Warm &amp; Rainy"/>
    <s v="Out: 24.56.06(147) Back: 27.11.73(148)"/>
    <d v="1899-12-30T04:33:05"/>
    <d v="1899-12-30T02:16:33"/>
    <d v="1899-12-30T04:33:05"/>
    <d v="1899-12-30T05:25:30"/>
    <d v="1899-12-30T02:16:33"/>
    <d v="1899-12-30T02:42:45"/>
    <n v="1752"/>
    <x v="6"/>
    <x v="6"/>
    <x v="55"/>
    <x v="22"/>
    <n v="0"/>
  </r>
  <r>
    <n v="870"/>
    <d v="2007-10-21T00:00:00"/>
    <d v="2007-10-21T00:00:00"/>
    <x v="2"/>
    <n v="7"/>
    <n v="1"/>
    <n v="15"/>
    <n v="59"/>
    <d v="1899-12-30T01:15:59"/>
    <d v="1899-12-30T00:10:51"/>
    <s v="R200703"/>
    <s v="Home 7 Mile Loop"/>
    <n v="5.5275279666593597"/>
    <n v="0"/>
    <s v="Warm"/>
    <s v="Splits: 10.39.98(149) + 9.56.21(152) + 10.03.34(154) + 10.10.49(155) + 11.46.88(163) + 11.00.47(163) + 12.19.01(162)"/>
    <d v="1899-12-30T04:44:24"/>
    <d v="1899-12-30T02:22:12"/>
    <d v="1899-12-30T04:44:24"/>
    <d v="1899-12-30T05:36:48"/>
    <d v="1899-12-30T02:22:12"/>
    <d v="1899-12-30T02:48:24"/>
    <n v="2012"/>
    <x v="6"/>
    <x v="6"/>
    <x v="55"/>
    <x v="44"/>
    <n v="1"/>
  </r>
  <r>
    <n v="871"/>
    <d v="2007-10-24T00:00:00"/>
    <d v="2007-10-24T00:00:00"/>
    <x v="2"/>
    <n v="4"/>
    <n v="0"/>
    <n v="41"/>
    <n v="27"/>
    <d v="1899-12-30T00:41:27"/>
    <d v="1899-12-30T00:10:22"/>
    <s v="R200703"/>
    <s v="4 Mile-Work"/>
    <n v="5.790108564535589"/>
    <n v="150"/>
    <s v="Cool"/>
    <s v="Out: 20.04.47(150) Back: 21.22.55(150)"/>
    <d v="1899-12-30T04:31:30"/>
    <d v="1899-12-30T02:15:45"/>
    <d v="1899-12-30T04:31:30"/>
    <d v="1899-12-30T05:23:54"/>
    <d v="1899-12-30T02:15:45"/>
    <d v="1899-12-30T02:41:57"/>
    <n v="1708"/>
    <x v="6"/>
    <x v="6"/>
    <x v="55"/>
    <x v="44"/>
    <n v="2"/>
  </r>
  <r>
    <n v="872"/>
    <d v="2007-10-25T00:00:00"/>
    <d v="2007-10-25T00:00:00"/>
    <x v="2"/>
    <n v="4"/>
    <n v="0"/>
    <n v="43"/>
    <n v="5"/>
    <d v="1899-12-30T00:43:05"/>
    <d v="1899-12-30T00:10:46"/>
    <s v="R200703"/>
    <s v="4 Mile-Work"/>
    <n v="5.570599613152809"/>
    <n v="147"/>
    <s v="Cool"/>
    <s v="Out: 21.16.36(144) Back: 21.49.57(150)"/>
    <d v="1899-12-30T04:42:12"/>
    <d v="1899-12-30T02:21:06"/>
    <d v="1899-12-30T04:42:12"/>
    <d v="1899-12-30T05:34:36"/>
    <d v="1899-12-30T02:21:06"/>
    <d v="1899-12-30T02:47:18"/>
    <n v="1960"/>
    <x v="6"/>
    <x v="6"/>
    <x v="55"/>
    <x v="44"/>
    <n v="0"/>
  </r>
  <r>
    <n v="873"/>
    <d v="2007-10-26T00:00:00"/>
    <d v="2007-10-26T00:00:00"/>
    <x v="2"/>
    <n v="4"/>
    <n v="0"/>
    <n v="41"/>
    <n v="53"/>
    <d v="1899-12-30T00:41:53"/>
    <d v="1899-12-30T00:10:28"/>
    <s v="R200703"/>
    <s v="Bike Path 4"/>
    <n v="5.7302029446876288"/>
    <n v="161"/>
    <s v="Cool"/>
    <s v="Splits: 9.46.16(157) + 10.39.62(157) + 12.11.88(162) + 9.16.94(166)"/>
    <d v="1899-12-30T04:34:20"/>
    <d v="1899-12-30T02:17:10"/>
    <d v="1899-12-30T04:34:20"/>
    <d v="1899-12-30T05:26:44"/>
    <d v="1899-12-30T02:17:10"/>
    <d v="1899-12-30T02:43:22"/>
    <n v="1780"/>
    <x v="6"/>
    <x v="6"/>
    <x v="55"/>
    <x v="44"/>
    <n v="0"/>
  </r>
  <r>
    <n v="874"/>
    <d v="2007-10-28T00:00:00"/>
    <d v="2007-10-28T00:00:00"/>
    <x v="2"/>
    <n v="11"/>
    <n v="1"/>
    <n v="55"/>
    <n v="17"/>
    <d v="1899-12-30T01:55:17"/>
    <d v="1899-12-30T00:10:29"/>
    <s v="R200704"/>
    <s v="Home 11"/>
    <n v="5.725025299985548"/>
    <n v="157"/>
    <s v="Cool"/>
    <s v="Splits: 9.09.73(145) + 9.24.07(154)  + 9.56.21(155) + 10.21.20(162) + 10.56.07(163) + 10.46.19(161) + 9.49.06(154) + 11.00.40(156) + 12.33.36(159) + 11.00.48(159) + 10.21.19(161)"/>
    <d v="1899-12-30T04:34:35"/>
    <d v="1899-12-30T02:17:18"/>
    <d v="1899-12-30T04:34:35"/>
    <d v="1899-12-30T05:26:59"/>
    <d v="1899-12-30T02:17:18"/>
    <d v="1899-12-30T02:43:30"/>
    <n v="1789"/>
    <x v="6"/>
    <x v="6"/>
    <x v="55"/>
    <x v="45"/>
    <n v="1"/>
  </r>
  <r>
    <n v="875"/>
    <d v="2007-10-30T00:00:00"/>
    <d v="2007-10-30T00:00:00"/>
    <x v="2"/>
    <n v="6"/>
    <n v="0"/>
    <n v="57"/>
    <n v="53"/>
    <d v="1899-12-30T00:57:53"/>
    <d v="1899-12-30T00:09:39"/>
    <s v="R200704"/>
    <s v="Bath House"/>
    <n v="6.2194068528649629"/>
    <n v="154"/>
    <s v="Cool"/>
    <s v="Out: 28.29.93(153) Back: 29.23.52(156)"/>
    <d v="1899-12-30T04:12:45"/>
    <d v="1899-12-30T02:06:23"/>
    <d v="1899-12-30T04:12:45"/>
    <d v="1899-12-30T05:05:09"/>
    <d v="1899-12-30T02:06:23"/>
    <d v="1899-12-30T02:32:35"/>
    <n v="1137"/>
    <x v="6"/>
    <x v="6"/>
    <x v="55"/>
    <x v="45"/>
    <n v="1"/>
  </r>
  <r>
    <n v="876"/>
    <d v="2007-10-31T00:00:00"/>
    <d v="2007-10-31T00:00:00"/>
    <x v="2"/>
    <n v="3.5"/>
    <n v="0"/>
    <n v="30"/>
    <n v="28"/>
    <d v="1899-12-30T00:30:28"/>
    <d v="1899-12-30T00:08:42"/>
    <s v="R200704"/>
    <s v="PT Barnum Out and Back"/>
    <n v="6.8927789934354537"/>
    <n v="164"/>
    <s v="Cool"/>
    <s v="Out: 15.20.30(159) Back: 15.07.80(169)"/>
    <d v="1899-12-30T03:48:04"/>
    <d v="1899-12-30T01:54:02"/>
    <d v="1899-12-30T03:48:04"/>
    <d v="1899-12-30T04:40:28"/>
    <d v="1899-12-30T01:54:02"/>
    <d v="1899-12-30T02:20:14"/>
    <n v="780"/>
    <x v="6"/>
    <x v="6"/>
    <x v="55"/>
    <x v="45"/>
    <n v="0"/>
  </r>
  <r>
    <n v="877"/>
    <d v="2007-11-01T00:00:00"/>
    <d v="2007-11-01T00:00:00"/>
    <x v="2"/>
    <n v="3"/>
    <n v="0"/>
    <n v="26"/>
    <n v="58"/>
    <d v="1899-12-30T00:26:58"/>
    <d v="1899-12-30T00:08:59"/>
    <s v="R200704"/>
    <s v="Columbus Statue"/>
    <n v="6.6749072929542699"/>
    <n v="155"/>
    <s v="Warm"/>
    <s v="Out: 13.28.86(153) Back: 13.29.54(158)"/>
    <d v="1899-12-30T03:55:31"/>
    <d v="1899-12-30T01:57:45"/>
    <d v="1899-12-30T03:55:31"/>
    <d v="1899-12-30T04:47:55"/>
    <d v="1899-12-30T01:57:45"/>
    <d v="1899-12-30T02:23:57"/>
    <n v="826"/>
    <x v="6"/>
    <x v="7"/>
    <x v="56"/>
    <x v="45"/>
    <n v="0"/>
  </r>
  <r>
    <n v="878"/>
    <d v="2007-11-02T00:00:00"/>
    <d v="2007-11-02T00:00:00"/>
    <x v="2"/>
    <n v="5"/>
    <n v="0"/>
    <n v="50"/>
    <n v="56"/>
    <d v="1899-12-30T00:50:56"/>
    <d v="1899-12-30T00:10:11"/>
    <s v="R200704"/>
    <s v="Second Beach"/>
    <n v="5.8900523560209477"/>
    <n v="148"/>
    <s v="Cool"/>
    <s v="Out: 25.04.38(146) Back: 25.51.85(150)"/>
    <d v="1899-12-30T04:26:53"/>
    <d v="1899-12-30T02:13:27"/>
    <d v="1899-12-30T04:26:53"/>
    <d v="1899-12-30T05:19:17"/>
    <d v="1899-12-30T02:13:27"/>
    <d v="1899-12-30T02:39:39"/>
    <n v="1572"/>
    <x v="6"/>
    <x v="7"/>
    <x v="56"/>
    <x v="45"/>
    <n v="0"/>
  </r>
  <r>
    <n v="879"/>
    <d v="2007-11-04T00:00:00"/>
    <d v="2007-11-04T00:00:00"/>
    <x v="2"/>
    <n v="11"/>
    <n v="1"/>
    <n v="51"/>
    <n v="54"/>
    <d v="1899-12-30T01:51:54"/>
    <d v="1899-12-30T00:10:10"/>
    <s v="R200704"/>
    <s v="Home 11"/>
    <n v="5.8981233243967868"/>
    <n v="0"/>
    <s v="Cool"/>
    <s v="Splits: 8.48.75 + 9.20.51 + 9.19.86 + 10.42.62 + 11.07.60 + 10.06.92 + 9.20.51 + 11.36.17 + 11.18.32 + 10.17.62 + 9.55.74"/>
    <d v="1899-12-30T04:26:32"/>
    <d v="1899-12-30T02:13:16"/>
    <d v="1899-12-30T04:26:32"/>
    <d v="1899-12-30T05:18:56"/>
    <d v="1899-12-30T02:13:16"/>
    <d v="1899-12-30T02:39:28"/>
    <n v="1560"/>
    <x v="6"/>
    <x v="7"/>
    <x v="56"/>
    <x v="23"/>
    <n v="1"/>
  </r>
  <r>
    <n v="880"/>
    <d v="2007-11-06T00:00:00"/>
    <d v="2007-11-06T00:00:00"/>
    <x v="2"/>
    <n v="4"/>
    <n v="0"/>
    <n v="43"/>
    <n v="30"/>
    <d v="1899-12-30T00:43:30"/>
    <d v="1899-12-30T00:10:52"/>
    <s v="R200704"/>
    <s v="4 Mile-Work"/>
    <n v="5.5172413793103487"/>
    <n v="0"/>
    <s v="Cool"/>
    <s v="Really bad day 20 min out 23+ back"/>
    <d v="1899-12-30T04:44:55"/>
    <d v="1899-12-30T02:22:28"/>
    <d v="1899-12-30T04:44:55"/>
    <d v="1899-12-30T05:37:20"/>
    <d v="1899-12-30T02:22:28"/>
    <d v="1899-12-30T02:48:40"/>
    <n v="2020"/>
    <x v="6"/>
    <x v="7"/>
    <x v="56"/>
    <x v="23"/>
    <n v="1"/>
  </r>
  <r>
    <n v="881"/>
    <d v="2007-11-08T00:00:00"/>
    <d v="2007-11-08T00:00:00"/>
    <x v="2"/>
    <n v="6.5"/>
    <n v="1"/>
    <n v="7"/>
    <n v="2"/>
    <d v="1899-12-30T01:07:02"/>
    <d v="1899-12-30T00:10:19"/>
    <s v="R200704"/>
    <s v="Point"/>
    <n v="5.8180009945300899"/>
    <n v="0"/>
    <s v="Cool"/>
    <s v="Out: 35.00.55 Back: 32.01.25"/>
    <d v="1899-12-30T04:30:12"/>
    <d v="1899-12-30T02:15:06"/>
    <d v="1899-12-30T04:30:12"/>
    <d v="1899-12-30T05:22:36"/>
    <d v="1899-12-30T02:15:06"/>
    <d v="1899-12-30T02:41:18"/>
    <n v="1670"/>
    <x v="6"/>
    <x v="7"/>
    <x v="56"/>
    <x v="23"/>
    <n v="1"/>
  </r>
  <r>
    <n v="882"/>
    <d v="2007-11-11T00:00:00"/>
    <d v="2007-11-11T00:00:00"/>
    <x v="2"/>
    <n v="12"/>
    <n v="2"/>
    <n v="3"/>
    <n v="31"/>
    <d v="1899-12-30T02:03:31"/>
    <d v="1899-12-30T00:10:18"/>
    <s v="R200704"/>
    <s v="Home 12"/>
    <n v="5.829172851167189"/>
    <n v="0"/>
    <s v="Cool"/>
    <s v="Splits: 8.44.04 + 9.16.94 + 9.38.35 + 10.42.62 + 11.43.31 + 9.34.79 + 9.24.07 + 11.25.46 + 10.39.05 + 11.36.17 + 11.16.89 + 9.31.21"/>
    <d v="1899-12-30T04:29:41"/>
    <d v="1899-12-30T02:14:50"/>
    <d v="1899-12-30T04:29:41"/>
    <d v="1899-12-30T05:22:05"/>
    <d v="1899-12-30T02:14:50"/>
    <d v="1899-12-30T02:41:02"/>
    <n v="1654"/>
    <x v="6"/>
    <x v="7"/>
    <x v="56"/>
    <x v="24"/>
    <n v="2"/>
  </r>
  <r>
    <n v="883"/>
    <d v="2007-11-13T00:00:00"/>
    <d v="2007-11-13T00:00:00"/>
    <x v="2"/>
    <n v="4"/>
    <n v="0"/>
    <n v="41"/>
    <n v="38"/>
    <d v="1899-12-30T00:41:38"/>
    <d v="1899-12-30T00:10:24"/>
    <s v="R200704"/>
    <s v="4 Mile-Work"/>
    <n v="5.7646116893514856"/>
    <n v="0"/>
    <s v="Warm"/>
    <s v="Out: 21.38.22 Back: 20.00.56"/>
    <d v="1899-12-30T04:32:42"/>
    <d v="1899-12-30T02:16:21"/>
    <d v="1899-12-30T04:32:42"/>
    <d v="1899-12-30T05:25:06"/>
    <d v="1899-12-30T02:16:21"/>
    <d v="1899-12-30T02:42:33"/>
    <n v="1744"/>
    <x v="6"/>
    <x v="7"/>
    <x v="56"/>
    <x v="24"/>
    <n v="1"/>
  </r>
  <r>
    <n v="884"/>
    <d v="2007-11-15T00:00:00"/>
    <d v="2007-11-15T00:00:00"/>
    <x v="2"/>
    <n v="5"/>
    <n v="0"/>
    <n v="47"/>
    <n v="2"/>
    <d v="1899-12-30T00:47:02"/>
    <d v="1899-12-30T00:09:24"/>
    <s v="R200703"/>
    <s v="Second Beach"/>
    <n v="6.3784549964564183"/>
    <n v="0"/>
    <s v="Cold &amp; Rainy"/>
    <s v="Out: 23.38.52 Back: 23.24.16"/>
    <d v="1899-12-30T04:06:27"/>
    <d v="1899-12-30T02:03:14"/>
    <d v="1899-12-30T04:06:27"/>
    <d v="1899-12-30T04:58:51"/>
    <d v="1899-12-30T02:03:14"/>
    <d v="1899-12-30T02:29:26"/>
    <n v="991"/>
    <x v="6"/>
    <x v="7"/>
    <x v="56"/>
    <x v="24"/>
    <n v="1"/>
  </r>
  <r>
    <n v="885"/>
    <d v="2007-11-18T00:00:00"/>
    <d v="2007-11-18T00:00:00"/>
    <x v="2"/>
    <n v="5"/>
    <n v="0"/>
    <n v="43"/>
    <n v="50"/>
    <d v="1899-12-30T00:43:50"/>
    <d v="1899-12-30T00:08:46"/>
    <s v="R200704"/>
    <s v="Fischang-Cicchetti Memorial"/>
    <n v="6.8441064638783322"/>
    <n v="0"/>
    <s v="cold"/>
    <s v="Splits: 8.18.86 + 8.48.37 + 9.02.66 + 8.26.95 + 8.12.68"/>
    <d v="1899-12-30T03:49:41"/>
    <d v="1899-12-30T01:54:51"/>
    <d v="1899-12-30T03:49:41"/>
    <d v="1899-12-30T04:42:05"/>
    <d v="1899-12-30T01:54:51"/>
    <d v="1899-12-30T02:21:03"/>
    <n v="789"/>
    <x v="6"/>
    <x v="7"/>
    <x v="56"/>
    <x v="25"/>
    <n v="2"/>
  </r>
  <r>
    <n v="886"/>
    <d v="2007-11-20T00:00:00"/>
    <d v="2007-11-20T00:00:00"/>
    <x v="2"/>
    <n v="4.5"/>
    <n v="0"/>
    <n v="48"/>
    <n v="35"/>
    <d v="1899-12-30T00:48:35"/>
    <d v="1899-12-30T00:10:48"/>
    <s v="R200703"/>
    <s v="Beach Loop"/>
    <n v="5.5574614065180148"/>
    <n v="0"/>
    <s v="Cold &amp; Rainy"/>
    <m/>
    <d v="1899-12-30T04:42:52"/>
    <d v="1899-12-30T02:21:26"/>
    <d v="1899-12-30T04:42:52"/>
    <d v="1899-12-30T05:35:16"/>
    <d v="1899-12-30T02:21:26"/>
    <d v="1899-12-30T02:47:38"/>
    <n v="1972"/>
    <x v="6"/>
    <x v="7"/>
    <x v="56"/>
    <x v="25"/>
    <n v="1"/>
  </r>
  <r>
    <n v="887"/>
    <d v="2007-11-23T00:00:00"/>
    <d v="2007-11-23T00:00:00"/>
    <x v="2"/>
    <n v="4"/>
    <n v="0"/>
    <n v="39"/>
    <n v="45"/>
    <d v="1899-12-30T00:39:45"/>
    <d v="1899-12-30T00:09:56"/>
    <s v="R200704"/>
    <s v="Treadmill"/>
    <n v="6.0377358490566087"/>
    <n v="0"/>
    <s v="Inside"/>
    <m/>
    <d v="1899-12-30T04:20:22"/>
    <d v="1899-12-30T02:10:11"/>
    <d v="1899-12-30T04:20:22"/>
    <d v="1899-12-30T05:12:46"/>
    <d v="1899-12-30T02:10:11"/>
    <d v="1899-12-30T02:36:23"/>
    <n v="1376"/>
    <x v="6"/>
    <x v="7"/>
    <x v="56"/>
    <x v="25"/>
    <n v="2"/>
  </r>
  <r>
    <n v="888"/>
    <d v="2007-11-25T00:00:00"/>
    <d v="2007-11-25T00:00:00"/>
    <x v="2"/>
    <n v="8.35"/>
    <n v="1"/>
    <n v="27"/>
    <n v="48"/>
    <d v="1899-12-30T01:27:48"/>
    <d v="1899-12-30T00:10:31"/>
    <s v="R200704"/>
    <s v="Random Around Home"/>
    <n v="5.7061503416856532"/>
    <n v="0"/>
    <s v="cold"/>
    <s v="Splits: 8.53.91 + 9.27.65 + 9.38.35 + 11.36.17 + 12.05.95 + 10.35.48 + 11.25.46 + 10.49.75 + 3.16.20"/>
    <d v="1899-12-30T04:35:30"/>
    <d v="1899-12-30T02:17:45"/>
    <d v="1899-12-30T04:35:30"/>
    <d v="1899-12-30T05:27:54"/>
    <d v="1899-12-30T02:17:45"/>
    <d v="1899-12-30T02:43:57"/>
    <n v="1812"/>
    <x v="6"/>
    <x v="7"/>
    <x v="56"/>
    <x v="26"/>
    <n v="1"/>
  </r>
  <r>
    <n v="889"/>
    <d v="2007-11-27T00:00:00"/>
    <d v="2007-11-27T00:00:00"/>
    <x v="2"/>
    <n v="4"/>
    <n v="0"/>
    <n v="35"/>
    <n v="26"/>
    <d v="1899-12-30T00:35:26"/>
    <d v="1899-12-30T00:08:51"/>
    <s v="R200704"/>
    <s v="4 Mile-Work"/>
    <n v="6.7732831608654811"/>
    <n v="0"/>
    <s v="Cool"/>
    <s v="Ran with Dave F.  Out: 18.14.18 Back: 17.12.52"/>
    <d v="1899-12-30T03:52:05"/>
    <d v="1899-12-30T01:56:03"/>
    <d v="1899-12-30T03:52:05"/>
    <d v="1899-12-30T04:44:29"/>
    <d v="1899-12-30T01:56:03"/>
    <d v="1899-12-30T02:22:15"/>
    <n v="800"/>
    <x v="6"/>
    <x v="7"/>
    <x v="56"/>
    <x v="26"/>
    <n v="1"/>
  </r>
  <r>
    <n v="890"/>
    <d v="2007-11-30T00:00:00"/>
    <d v="2007-11-30T00:00:00"/>
    <x v="2"/>
    <n v="2.6"/>
    <n v="0"/>
    <n v="25"/>
    <n v="10"/>
    <d v="1899-12-30T00:25:10"/>
    <d v="1899-12-30T00:09:41"/>
    <s v="R200704"/>
    <s v="Around the block in Vegas"/>
    <n v="6.1986754966887467"/>
    <n v="0"/>
    <s v="Cool"/>
    <m/>
    <d v="1899-12-30T04:13:36"/>
    <d v="1899-12-30T02:06:48"/>
    <d v="1899-12-30T04:13:36"/>
    <d v="1899-12-30T05:06:00"/>
    <d v="1899-12-30T02:06:48"/>
    <d v="1899-12-30T02:33:00"/>
    <n v="1165"/>
    <x v="6"/>
    <x v="7"/>
    <x v="56"/>
    <x v="26"/>
    <n v="2"/>
  </r>
  <r>
    <n v="891"/>
    <d v="2007-12-02T00:00:00"/>
    <d v="2007-12-02T00:00:00"/>
    <x v="2"/>
    <n v="13.1"/>
    <n v="2"/>
    <n v="2"/>
    <n v="49"/>
    <d v="1899-12-30T02:02:49"/>
    <d v="1899-12-30T00:09:23"/>
    <s v="R200704"/>
    <s v="Vegas Half Marathon"/>
    <n v="6.3997828742027467"/>
    <n v="0"/>
    <s v="Cool"/>
    <s v="Splits: 9.05.40 + 8.34.10 + 8.48.37 + 8.23.38 + 9.06.23 + 8.34.09 + 9.13.38 + 9.31.21 + 9.16.93 + 9.13.37 + 9.09.79 + 9.20.51 + 9.20.50 + 5.12.64"/>
    <d v="1899-12-30T04:05:38"/>
    <d v="1899-12-30T02:02:49"/>
    <d v="1899-12-30T04:05:38"/>
    <d v="1899-12-30T04:58:02"/>
    <d v="1899-12-30T02:02:49"/>
    <d v="1899-12-30T02:29:01"/>
    <n v="975"/>
    <x v="6"/>
    <x v="11"/>
    <x v="57"/>
    <x v="46"/>
    <n v="4"/>
  </r>
  <r>
    <n v="892"/>
    <d v="2007-12-02T00:00:00"/>
    <d v="2007-12-02T00:00:00"/>
    <x v="8"/>
    <n v="1"/>
    <n v="0"/>
    <n v="9"/>
    <n v="5"/>
    <d v="1899-12-30T00:09:05"/>
    <d v="1899-12-30T00:09:05"/>
    <s v="R200704"/>
    <s v="Vegas Half Marathon"/>
    <n v="6.6055045871559681"/>
    <n v="0"/>
    <s v="Cool"/>
    <m/>
    <d v="1899-12-30T00:00:00"/>
    <d v="1899-12-30T00:00:00"/>
    <d v="1899-12-30T03:57:59"/>
    <d v="1899-12-30T04:50:23"/>
    <d v="1899-12-30T01:59:00"/>
    <d v="1899-12-30T02:25:12"/>
    <n v="848"/>
    <x v="6"/>
    <x v="11"/>
    <x v="57"/>
    <x v="46"/>
    <n v="0"/>
  </r>
  <r>
    <n v="893"/>
    <d v="2007-12-02T00:00:00"/>
    <d v="2007-12-02T00:00:00"/>
    <x v="9"/>
    <n v="1"/>
    <n v="0"/>
    <n v="8"/>
    <n v="34"/>
    <d v="1899-12-30T00:08:34"/>
    <d v="1899-12-30T00:08:34"/>
    <s v="R200704"/>
    <s v="Vegas Half Marathon"/>
    <n v="7.0038910505836629"/>
    <n v="0"/>
    <s v="Cool"/>
    <m/>
    <d v="1899-12-30T00:00:00"/>
    <d v="1899-12-30T00:00:00"/>
    <d v="1899-12-30T03:44:27"/>
    <d v="1899-12-30T04:36:51"/>
    <d v="1899-12-30T01:52:13"/>
    <d v="1899-12-30T02:18:25"/>
    <n v="763"/>
    <x v="6"/>
    <x v="11"/>
    <x v="57"/>
    <x v="46"/>
    <n v="0"/>
  </r>
  <r>
    <n v="894"/>
    <d v="2007-12-02T00:00:00"/>
    <d v="2007-12-02T00:00:00"/>
    <x v="10"/>
    <n v="1"/>
    <n v="0"/>
    <n v="8"/>
    <n v="48"/>
    <d v="1899-12-30T00:08:48"/>
    <d v="1899-12-30T00:08:48"/>
    <s v="R200704"/>
    <s v="Vegas Half Marathon"/>
    <n v="6.8181818181818228"/>
    <n v="0"/>
    <s v="Cool"/>
    <m/>
    <d v="1899-12-30T00:00:00"/>
    <d v="1899-12-30T00:00:00"/>
    <d v="1899-12-30T03:50:34"/>
    <d v="1899-12-30T04:42:58"/>
    <d v="1899-12-30T01:55:17"/>
    <d v="1899-12-30T02:21:29"/>
    <n v="792"/>
    <x v="6"/>
    <x v="11"/>
    <x v="57"/>
    <x v="46"/>
    <n v="0"/>
  </r>
  <r>
    <n v="895"/>
    <d v="2007-12-02T00:00:00"/>
    <d v="2007-12-02T00:00:00"/>
    <x v="11"/>
    <n v="1"/>
    <n v="0"/>
    <n v="8"/>
    <n v="23"/>
    <d v="1899-12-30T00:08:23"/>
    <d v="1899-12-30T00:08:23"/>
    <s v="R200704"/>
    <s v="Vegas Half Marathon"/>
    <n v="7.1570576540755528"/>
    <n v="0"/>
    <s v="Cool"/>
    <m/>
    <d v="1899-12-30T00:00:00"/>
    <d v="1899-12-30T00:00:00"/>
    <d v="1899-12-30T03:39:39"/>
    <d v="1899-12-30T04:32:03"/>
    <d v="1899-12-30T01:49:49"/>
    <d v="1899-12-30T02:16:01"/>
    <n v="744"/>
    <x v="6"/>
    <x v="11"/>
    <x v="57"/>
    <x v="46"/>
    <n v="0"/>
  </r>
  <r>
    <n v="896"/>
    <d v="2007-12-02T00:00:00"/>
    <d v="2007-12-02T00:00:00"/>
    <x v="12"/>
    <n v="1"/>
    <n v="0"/>
    <n v="9"/>
    <n v="6"/>
    <d v="1899-12-30T00:09:06"/>
    <d v="1899-12-30T00:09:06"/>
    <s v="R200704"/>
    <s v="Vegas Half Marathon"/>
    <n v="6.5934065934065984"/>
    <n v="0"/>
    <s v="Cool"/>
    <m/>
    <d v="1899-12-30T00:00:00"/>
    <d v="1899-12-30T00:00:00"/>
    <d v="1899-12-30T03:58:25"/>
    <d v="1899-12-30T04:50:49"/>
    <d v="1899-12-30T01:59:13"/>
    <d v="1899-12-30T02:25:25"/>
    <n v="854"/>
    <x v="6"/>
    <x v="11"/>
    <x v="57"/>
    <x v="46"/>
    <n v="0"/>
  </r>
  <r>
    <n v="897"/>
    <d v="2007-12-02T00:00:00"/>
    <d v="2007-12-02T00:00:00"/>
    <x v="13"/>
    <n v="1"/>
    <n v="0"/>
    <n v="8"/>
    <n v="34"/>
    <d v="1899-12-30T00:08:34"/>
    <d v="1899-12-30T00:08:34"/>
    <s v="R200704"/>
    <s v="Vegas Half Marathon"/>
    <n v="7.0038910505836629"/>
    <n v="0"/>
    <s v="Cool"/>
    <m/>
    <d v="1899-12-30T00:00:00"/>
    <d v="1899-12-30T00:00:00"/>
    <d v="1899-12-30T03:44:27"/>
    <d v="1899-12-30T04:36:51"/>
    <d v="1899-12-30T01:52:13"/>
    <d v="1899-12-30T02:18:25"/>
    <n v="763"/>
    <x v="6"/>
    <x v="11"/>
    <x v="57"/>
    <x v="46"/>
    <n v="0"/>
  </r>
  <r>
    <n v="898"/>
    <d v="2007-12-02T00:00:00"/>
    <d v="2007-12-02T00:00:00"/>
    <x v="14"/>
    <n v="1"/>
    <n v="0"/>
    <n v="9"/>
    <n v="13"/>
    <d v="1899-12-30T00:09:13"/>
    <d v="1899-12-30T00:09:13"/>
    <s v="R200704"/>
    <s v="Vegas Half Marathon"/>
    <n v="6.5099457504520846"/>
    <n v="0"/>
    <s v="Cool"/>
    <m/>
    <d v="1899-12-30T00:00:00"/>
    <d v="1899-12-30T00:00:00"/>
    <d v="1899-12-30T04:01:29"/>
    <d v="1899-12-30T04:53:53"/>
    <d v="1899-12-30T02:00:44"/>
    <d v="1899-12-30T02:26:56"/>
    <n v="885"/>
    <x v="6"/>
    <x v="11"/>
    <x v="57"/>
    <x v="46"/>
    <n v="0"/>
  </r>
  <r>
    <n v="899"/>
    <d v="2007-12-02T00:00:00"/>
    <d v="2007-12-02T00:00:00"/>
    <x v="15"/>
    <n v="1"/>
    <n v="0"/>
    <n v="9"/>
    <n v="31"/>
    <d v="1899-12-30T00:09:31"/>
    <d v="1899-12-30T00:09:31"/>
    <s v="R200704"/>
    <s v="Vegas Half Marathon"/>
    <n v="6.3047285464098115"/>
    <n v="0"/>
    <s v="Cool"/>
    <m/>
    <d v="1899-12-30T00:00:00"/>
    <d v="1899-12-30T00:00:00"/>
    <d v="1899-12-30T04:09:20"/>
    <d v="1899-12-30T05:01:44"/>
    <d v="1899-12-30T02:04:40"/>
    <d v="1899-12-30T02:30:52"/>
    <n v="1053"/>
    <x v="6"/>
    <x v="11"/>
    <x v="57"/>
    <x v="46"/>
    <n v="0"/>
  </r>
  <r>
    <n v="900"/>
    <d v="2007-12-02T00:00:00"/>
    <d v="2007-12-02T00:00:00"/>
    <x v="16"/>
    <n v="1"/>
    <n v="0"/>
    <n v="9"/>
    <n v="16"/>
    <d v="1899-12-30T00:09:16"/>
    <d v="1899-12-30T00:09:16"/>
    <s v="R200704"/>
    <s v="Vegas Half Marathon"/>
    <n v="6.4748201438848962"/>
    <n v="0"/>
    <s v="Cool"/>
    <m/>
    <d v="1899-12-30T00:00:00"/>
    <d v="1899-12-30T00:00:00"/>
    <d v="1899-12-30T04:02:47"/>
    <d v="1899-12-30T04:55:11"/>
    <d v="1899-12-30T02:01:24"/>
    <d v="1899-12-30T02:27:36"/>
    <n v="913"/>
    <x v="6"/>
    <x v="11"/>
    <x v="57"/>
    <x v="46"/>
    <n v="0"/>
  </r>
  <r>
    <n v="901"/>
    <d v="2007-12-02T00:00:00"/>
    <d v="2007-12-02T00:00:00"/>
    <x v="17"/>
    <n v="1"/>
    <n v="0"/>
    <n v="9"/>
    <n v="13"/>
    <d v="1899-12-30T00:09:13"/>
    <d v="1899-12-30T00:09:13"/>
    <s v="R200704"/>
    <s v="Vegas Half Marathon"/>
    <n v="6.5099457504520846"/>
    <n v="0"/>
    <s v="Cool"/>
    <m/>
    <d v="1899-12-30T00:00:00"/>
    <d v="1899-12-30T00:00:00"/>
    <d v="1899-12-30T04:01:29"/>
    <d v="1899-12-30T04:53:53"/>
    <d v="1899-12-30T02:00:44"/>
    <d v="1899-12-30T02:26:56"/>
    <n v="885"/>
    <x v="6"/>
    <x v="11"/>
    <x v="57"/>
    <x v="46"/>
    <n v="0"/>
  </r>
  <r>
    <n v="902"/>
    <d v="2007-12-02T00:00:00"/>
    <d v="2007-12-02T00:00:00"/>
    <x v="18"/>
    <n v="1"/>
    <n v="0"/>
    <n v="9"/>
    <n v="9"/>
    <d v="1899-12-30T00:09:09"/>
    <d v="1899-12-30T00:09:09"/>
    <s v="R200704"/>
    <s v="Vegas Half Marathon"/>
    <n v="6.5573770491803325"/>
    <n v="0"/>
    <s v="Cool"/>
    <m/>
    <d v="1899-12-30T00:00:00"/>
    <d v="1899-12-30T00:00:00"/>
    <d v="1899-12-30T03:59:44"/>
    <d v="1899-12-30T04:52:08"/>
    <d v="1899-12-30T01:59:52"/>
    <d v="1899-12-30T02:26:04"/>
    <n v="866"/>
    <x v="6"/>
    <x v="11"/>
    <x v="57"/>
    <x v="46"/>
    <n v="0"/>
  </r>
  <r>
    <n v="903"/>
    <d v="2007-12-02T00:00:00"/>
    <d v="2007-12-02T00:00:00"/>
    <x v="19"/>
    <n v="1"/>
    <n v="0"/>
    <n v="9"/>
    <n v="2"/>
    <d v="1899-12-30T00:09:02"/>
    <d v="1899-12-30T00:09:02"/>
    <s v="R200704"/>
    <s v="Vegas Half Marathon"/>
    <n v="6.6420664206642117"/>
    <n v="0"/>
    <s v="Cool"/>
    <m/>
    <d v="1899-12-30T00:00:00"/>
    <d v="1899-12-30T00:00:00"/>
    <d v="1899-12-30T03:56:40"/>
    <d v="1899-12-30T04:49:04"/>
    <d v="1899-12-30T01:58:20"/>
    <d v="1899-12-30T02:24:32"/>
    <n v="835"/>
    <x v="6"/>
    <x v="11"/>
    <x v="57"/>
    <x v="46"/>
    <n v="0"/>
  </r>
  <r>
    <n v="904"/>
    <d v="2007-12-02T00:00:00"/>
    <d v="2007-12-02T00:00:00"/>
    <x v="20"/>
    <n v="1"/>
    <n v="0"/>
    <n v="9"/>
    <n v="2"/>
    <d v="1899-12-30T00:09:02"/>
    <d v="1899-12-30T00:09:02"/>
    <s v="R200704"/>
    <s v="Vegas Half Marathon"/>
    <n v="6.6420664206642117"/>
    <n v="0"/>
    <s v="Cool"/>
    <m/>
    <d v="1899-12-30T00:00:00"/>
    <d v="1899-12-30T00:00:00"/>
    <d v="1899-12-30T03:56:40"/>
    <d v="1899-12-30T04:49:04"/>
    <d v="1899-12-30T01:58:20"/>
    <d v="1899-12-30T02:24:32"/>
    <n v="835"/>
    <x v="6"/>
    <x v="11"/>
    <x v="57"/>
    <x v="46"/>
    <n v="0"/>
  </r>
  <r>
    <n v="905"/>
    <d v="2007-12-02T00:00:00"/>
    <d v="2007-12-02T00:00:00"/>
    <x v="21"/>
    <n v="0.55000000000000004"/>
    <n v="0"/>
    <n v="5"/>
    <n v="12"/>
    <d v="1899-12-30T00:05:12"/>
    <d v="1899-12-30T00:09:27"/>
    <s v="R200704"/>
    <s v="Vegas Half Marathon"/>
    <n v="6.3461538461538511"/>
    <n v="0"/>
    <s v="Cool"/>
    <m/>
    <d v="1899-12-30T00:00:00"/>
    <d v="1899-12-30T00:00:00"/>
    <d v="1899-12-30T04:07:43"/>
    <d v="1899-12-30T05:00:07"/>
    <d v="1899-12-30T02:03:51"/>
    <d v="1899-12-30T02:30:03"/>
    <n v="1012"/>
    <x v="6"/>
    <x v="11"/>
    <x v="57"/>
    <x v="46"/>
    <n v="0"/>
  </r>
  <r>
    <n v="906"/>
    <d v="2007-12-06T00:00:00"/>
    <d v="2007-12-06T00:00:00"/>
    <x v="2"/>
    <n v="3"/>
    <n v="0"/>
    <n v="30"/>
    <n v="55"/>
    <d v="1899-12-30T00:30:55"/>
    <d v="1899-12-30T00:10:18"/>
    <s v="R200704"/>
    <s v="Columbus Statue"/>
    <n v="5.8221024258760146"/>
    <n v="0"/>
    <s v="cold"/>
    <m/>
    <d v="1899-12-30T04:30:00"/>
    <d v="1899-12-30T02:15:00"/>
    <d v="1899-12-30T04:30:00"/>
    <d v="1899-12-30T05:22:24"/>
    <d v="1899-12-30T02:15:00"/>
    <d v="1899-12-30T02:41:12"/>
    <n v="1664"/>
    <x v="6"/>
    <x v="11"/>
    <x v="57"/>
    <x v="46"/>
    <n v="3"/>
  </r>
  <r>
    <n v="907"/>
    <d v="2007-12-07T00:00:00"/>
    <d v="2007-12-07T00:00:00"/>
    <x v="2"/>
    <n v="3"/>
    <n v="0"/>
    <n v="28"/>
    <n v="35"/>
    <d v="1899-12-30T00:28:35"/>
    <d v="1899-12-30T00:09:32"/>
    <s v="R200704"/>
    <s v="Columbus Statue"/>
    <n v="6.2973760932944662"/>
    <n v="0"/>
    <s v="cold"/>
    <m/>
    <d v="1899-12-30T04:09:38"/>
    <d v="1899-12-30T02:04:49"/>
    <d v="1899-12-30T04:09:38"/>
    <d v="1899-12-30T05:02:02"/>
    <d v="1899-12-30T02:04:49"/>
    <d v="1899-12-30T02:31:01"/>
    <n v="1063"/>
    <x v="6"/>
    <x v="11"/>
    <x v="57"/>
    <x v="46"/>
    <n v="0"/>
  </r>
  <r>
    <n v="908"/>
    <d v="2007-12-11T00:00:00"/>
    <d v="2007-12-11T00:00:00"/>
    <x v="6"/>
    <n v="1.0000000000000001E-5"/>
    <n v="0"/>
    <n v="30"/>
    <n v="0"/>
    <d v="1899-12-30T00:30:00"/>
    <d v="1905-09-13T08:00:00"/>
    <s v="R200704"/>
    <s v="Weights"/>
    <n v="2.0000000000000019E-5"/>
    <n v="0"/>
    <s v="Inside"/>
    <s v="100 Situps &amp; chest"/>
    <d v="1899-12-30T00:00:00"/>
    <d v="1899-12-30T00:00:00"/>
    <d v="2049-06-09T08:00:00"/>
    <d v="2049-06-09T08:52:24"/>
    <d v="1974-09-19T16:00:00"/>
    <d v="1974-09-19T16:26:12"/>
    <n v="3186"/>
    <x v="6"/>
    <x v="11"/>
    <x v="57"/>
    <x v="49"/>
    <n v="3"/>
  </r>
  <r>
    <n v="909"/>
    <d v="2007-12-17T00:00:00"/>
    <d v="2007-12-17T00:00:00"/>
    <x v="2"/>
    <n v="2"/>
    <n v="0"/>
    <n v="18"/>
    <n v="26"/>
    <d v="1899-12-30T00:18:26"/>
    <d v="1899-12-30T00:09:13"/>
    <s v="R200704"/>
    <s v="Treadmill"/>
    <n v="6.5099457504520846"/>
    <n v="0"/>
    <s v="Inside"/>
    <m/>
    <d v="1899-12-30T04:01:29"/>
    <d v="1899-12-30T02:00:44"/>
    <d v="1899-12-30T04:01:29"/>
    <d v="1899-12-30T04:53:53"/>
    <d v="1899-12-30T02:00:44"/>
    <d v="1899-12-30T02:26:56"/>
    <n v="885"/>
    <x v="6"/>
    <x v="11"/>
    <x v="57"/>
    <x v="50"/>
    <n v="5"/>
  </r>
  <r>
    <n v="910"/>
    <d v="2007-12-26T00:00:00"/>
    <d v="2007-12-26T00:00:00"/>
    <x v="2"/>
    <n v="3"/>
    <n v="0"/>
    <n v="30"/>
    <n v="0"/>
    <d v="1899-12-30T00:30:00"/>
    <d v="1899-12-30T00:10:00"/>
    <s v="R200704"/>
    <s v="Columbus Statue"/>
    <n v="6.0000000000000053"/>
    <n v="0"/>
    <s v="cold"/>
    <m/>
    <d v="1899-12-30T04:22:00"/>
    <d v="1899-12-30T02:11:00"/>
    <d v="1899-12-30T04:22:00"/>
    <d v="1899-12-30T05:14:24"/>
    <d v="1899-12-30T02:11:00"/>
    <d v="1899-12-30T02:37:12"/>
    <n v="1419"/>
    <x v="6"/>
    <x v="11"/>
    <x v="57"/>
    <x v="52"/>
    <n v="8"/>
  </r>
  <r>
    <n v="911"/>
    <d v="2007-12-28T00:00:00"/>
    <d v="2007-12-28T00:00:00"/>
    <x v="2"/>
    <n v="3"/>
    <n v="0"/>
    <n v="27"/>
    <n v="23"/>
    <d v="1899-12-30T00:27:23"/>
    <d v="1899-12-30T00:09:08"/>
    <s v="R200704"/>
    <s v="Columbus Statue"/>
    <n v="6.5733414485696944"/>
    <n v="0"/>
    <s v="Cool"/>
    <m/>
    <d v="1899-12-30T03:59:09"/>
    <d v="1899-12-30T01:59:34"/>
    <d v="1899-12-30T03:59:09"/>
    <d v="1899-12-30T04:51:33"/>
    <d v="1899-12-30T01:59:34"/>
    <d v="1899-12-30T02:25:46"/>
    <n v="862"/>
    <x v="6"/>
    <x v="11"/>
    <x v="57"/>
    <x v="52"/>
    <n v="1"/>
  </r>
  <r>
    <n v="912"/>
    <d v="2007-12-31T00:00:00"/>
    <d v="2007-12-31T00:00:00"/>
    <x v="2"/>
    <n v="2"/>
    <n v="0"/>
    <n v="17"/>
    <n v="50"/>
    <d v="1899-12-30T00:17:50"/>
    <d v="1899-12-30T00:08:55"/>
    <s v="R200704"/>
    <s v="Treadmill"/>
    <n v="6.7289719626168276"/>
    <n v="0"/>
    <s v="Inside"/>
    <m/>
    <d v="1899-12-30T03:53:37"/>
    <d v="1899-12-30T01:56:49"/>
    <d v="1899-12-30T03:53:37"/>
    <d v="1899-12-30T04:46:01"/>
    <d v="1899-12-30T01:56:49"/>
    <d v="1899-12-30T02:23:01"/>
    <n v="810"/>
    <x v="6"/>
    <x v="11"/>
    <x v="57"/>
    <x v="47"/>
    <n v="2"/>
  </r>
  <r>
    <n v="913"/>
    <d v="2008-01-01T00:00:00"/>
    <d v="2008-01-01T00:00:00"/>
    <x v="2"/>
    <n v="5"/>
    <n v="0"/>
    <n v="53"/>
    <n v="8"/>
    <d v="1899-12-30T00:53:08"/>
    <d v="1899-12-30T00:10:38"/>
    <s v="R200704"/>
    <s v="Milton Resolution run"/>
    <n v="5.6461731493099165"/>
    <n v="0"/>
    <s v="Snowy"/>
    <s v="Snowwwwwwyyyyy"/>
    <d v="1899-12-30T04:38:25"/>
    <d v="1899-12-30T02:19:13"/>
    <d v="1899-12-30T04:38:25"/>
    <d v="1899-12-30T05:30:49"/>
    <d v="1899-12-30T02:19:13"/>
    <d v="1899-12-30T02:45:25"/>
    <n v="1880"/>
    <x v="7"/>
    <x v="8"/>
    <x v="58"/>
    <x v="27"/>
    <n v="0"/>
  </r>
  <r>
    <n v="914"/>
    <d v="2008-01-02T00:00:00"/>
    <d v="2008-01-02T00:00:00"/>
    <x v="2"/>
    <n v="3"/>
    <n v="0"/>
    <n v="30"/>
    <n v="39"/>
    <d v="1899-12-30T00:30:39"/>
    <d v="1899-12-30T00:10:13"/>
    <s v="R200704"/>
    <s v="Columbus Statue"/>
    <n v="5.872756933115828"/>
    <n v="0"/>
    <s v="Cold &amp; Windy"/>
    <m/>
    <d v="1899-12-30T04:27:41"/>
    <d v="1899-12-30T02:13:50"/>
    <d v="1899-12-30T04:27:41"/>
    <d v="1899-12-30T05:20:05"/>
    <d v="1899-12-30T02:13:50"/>
    <d v="1899-12-30T02:40:02"/>
    <n v="1593"/>
    <x v="7"/>
    <x v="8"/>
    <x v="58"/>
    <x v="27"/>
    <n v="0"/>
  </r>
  <r>
    <n v="915"/>
    <d v="2008-01-04T00:00:00"/>
    <d v="2008-01-04T00:00:00"/>
    <x v="2"/>
    <n v="3.04"/>
    <n v="0"/>
    <n v="30"/>
    <n v="26"/>
    <d v="1899-12-30T00:30:26"/>
    <d v="1899-12-30T00:10:01"/>
    <s v="R200704"/>
    <s v="Columbus Statue"/>
    <n v="5.9934282584885041"/>
    <n v="0"/>
    <s v="cold"/>
    <m/>
    <d v="1899-12-30T04:22:17"/>
    <d v="1899-12-30T02:11:09"/>
    <d v="1899-12-30T04:22:17"/>
    <d v="1899-12-30T05:14:41"/>
    <d v="1899-12-30T02:11:09"/>
    <d v="1899-12-30T02:37:21"/>
    <n v="1452"/>
    <x v="7"/>
    <x v="8"/>
    <x v="58"/>
    <x v="27"/>
    <n v="1"/>
  </r>
  <r>
    <n v="916"/>
    <d v="2008-01-07T00:00:00"/>
    <d v="2008-01-07T00:00:00"/>
    <x v="2"/>
    <n v="3.04"/>
    <n v="0"/>
    <n v="31"/>
    <n v="28"/>
    <d v="1899-12-30T00:31:28"/>
    <d v="1899-12-30T00:10:21"/>
    <s v="R200704"/>
    <s v="Columbus Statue"/>
    <n v="5.7966101694915313"/>
    <n v="0"/>
    <s v="Cool"/>
    <s v="Ran with Jen"/>
    <d v="1899-12-30T04:31:12"/>
    <d v="1899-12-30T02:15:36"/>
    <d v="1899-12-30T04:31:12"/>
    <d v="1899-12-30T05:23:36"/>
    <d v="1899-12-30T02:15:36"/>
    <d v="1899-12-30T02:41:48"/>
    <n v="1697"/>
    <x v="7"/>
    <x v="8"/>
    <x v="58"/>
    <x v="51"/>
    <n v="2"/>
  </r>
  <r>
    <n v="917"/>
    <d v="2008-01-08T00:00:00"/>
    <d v="2008-01-08T00:00:00"/>
    <x v="2"/>
    <n v="4.8"/>
    <n v="0"/>
    <n v="47"/>
    <n v="55"/>
    <d v="1899-12-30T00:47:55"/>
    <d v="1899-12-30T00:09:59"/>
    <s v="R200704"/>
    <s v="Random Around Work"/>
    <n v="6.0104347826087006"/>
    <n v="0"/>
    <s v="Nice!"/>
    <m/>
    <d v="1899-12-30T04:21:33"/>
    <d v="1899-12-30T02:10:46"/>
    <d v="1899-12-30T04:21:33"/>
    <d v="1899-12-30T05:13:57"/>
    <d v="1899-12-30T02:10:46"/>
    <d v="1899-12-30T02:36:58"/>
    <n v="1407"/>
    <x v="7"/>
    <x v="8"/>
    <x v="58"/>
    <x v="51"/>
    <n v="0"/>
  </r>
  <r>
    <n v="918"/>
    <d v="2008-01-10T00:00:00"/>
    <d v="2008-01-10T00:00:00"/>
    <x v="2"/>
    <n v="3"/>
    <n v="0"/>
    <n v="28"/>
    <n v="39"/>
    <d v="1899-12-30T00:28:39"/>
    <d v="1899-12-30T00:09:33"/>
    <s v="R200704"/>
    <s v="Columbus Statue"/>
    <n v="6.282722513089011"/>
    <n v="0"/>
    <s v="Cool"/>
    <s v="Ran with Mike"/>
    <d v="1899-12-30T04:10:13"/>
    <d v="1899-12-30T02:05:06"/>
    <d v="1899-12-30T04:10:13"/>
    <d v="1899-12-30T05:02:37"/>
    <d v="1899-12-30T02:05:06"/>
    <d v="1899-12-30T02:31:18"/>
    <n v="1080"/>
    <x v="7"/>
    <x v="8"/>
    <x v="58"/>
    <x v="51"/>
    <n v="1"/>
  </r>
  <r>
    <n v="919"/>
    <d v="2008-01-11T00:00:00"/>
    <d v="2008-01-11T00:00:00"/>
    <x v="2"/>
    <n v="2.25"/>
    <n v="0"/>
    <n v="19"/>
    <n v="26"/>
    <d v="1899-12-30T00:19:26"/>
    <d v="1899-12-30T00:08:38"/>
    <s v="R200704"/>
    <s v="Plus Park &amp; Back"/>
    <n v="6.9468267581475178"/>
    <n v="0"/>
    <s v="Cool"/>
    <s v="7.01 to park"/>
    <d v="1899-12-30T03:46:17"/>
    <d v="1899-12-30T01:53:09"/>
    <d v="1899-12-30T03:46:17"/>
    <d v="1899-12-30T04:38:41"/>
    <d v="1899-12-30T01:53:09"/>
    <d v="1899-12-30T02:19:21"/>
    <n v="770"/>
    <x v="7"/>
    <x v="8"/>
    <x v="58"/>
    <x v="51"/>
    <n v="0"/>
  </r>
  <r>
    <n v="920"/>
    <d v="2008-01-14T00:00:00"/>
    <d v="2008-01-14T00:00:00"/>
    <x v="2"/>
    <n v="1"/>
    <n v="0"/>
    <n v="12"/>
    <n v="30"/>
    <d v="1899-12-30T00:12:30"/>
    <d v="1899-12-30T00:12:30"/>
    <s v="R200704"/>
    <s v="Eliptical"/>
    <n v="4.8000000000000034"/>
    <n v="0"/>
    <s v="Inside"/>
    <m/>
    <d v="1899-12-30T05:27:30"/>
    <d v="1899-12-30T02:43:45"/>
    <d v="1899-12-30T05:27:30"/>
    <d v="1899-12-30T06:19:54"/>
    <d v="1899-12-30T02:43:45"/>
    <d v="1899-12-30T03:09:57"/>
    <n v="2553"/>
    <x v="7"/>
    <x v="8"/>
    <x v="58"/>
    <x v="28"/>
    <n v="2"/>
  </r>
  <r>
    <n v="921"/>
    <d v="2008-01-15T00:00:00"/>
    <d v="2008-01-15T00:00:00"/>
    <x v="2"/>
    <n v="2"/>
    <n v="0"/>
    <n v="19"/>
    <n v="50"/>
    <d v="1899-12-30T00:19:50"/>
    <d v="1899-12-30T00:09:55"/>
    <s v="R200704"/>
    <s v="Treadmill"/>
    <n v="6.050420168067232"/>
    <n v="0"/>
    <s v="Inside"/>
    <s v="Random Setting"/>
    <d v="1899-12-30T04:19:49"/>
    <d v="1899-12-30T02:09:55"/>
    <d v="1899-12-30T04:19:49"/>
    <d v="1899-12-30T05:12:13"/>
    <d v="1899-12-30T02:09:55"/>
    <d v="1899-12-30T02:36:07"/>
    <n v="1360"/>
    <x v="7"/>
    <x v="8"/>
    <x v="58"/>
    <x v="28"/>
    <n v="0"/>
  </r>
  <r>
    <n v="922"/>
    <d v="2008-01-17T00:00:00"/>
    <d v="2008-01-17T00:00:00"/>
    <x v="2"/>
    <n v="2.5499999999999998"/>
    <n v="0"/>
    <n v="25"/>
    <n v="0"/>
    <d v="1899-12-30T00:25:00"/>
    <d v="1899-12-30T00:09:48"/>
    <s v="R200704"/>
    <s v="Treadmill"/>
    <n v="6.1200000000000045"/>
    <n v="0"/>
    <s v="Inside"/>
    <s v="Random Setting"/>
    <d v="1899-12-30T04:16:52"/>
    <d v="1899-12-30T02:08:26"/>
    <d v="1899-12-30T04:16:52"/>
    <d v="1899-12-30T05:09:16"/>
    <d v="1899-12-30T02:08:26"/>
    <d v="1899-12-30T02:34:38"/>
    <n v="1261"/>
    <x v="7"/>
    <x v="8"/>
    <x v="58"/>
    <x v="28"/>
    <n v="1"/>
  </r>
  <r>
    <n v="923"/>
    <d v="2008-01-18T00:00:00"/>
    <d v="2008-01-18T00:00:00"/>
    <x v="2"/>
    <n v="4"/>
    <n v="0"/>
    <n v="43"/>
    <n v="14"/>
    <d v="1899-12-30T00:43:14"/>
    <d v="1899-12-30T00:10:48"/>
    <s v="R200704"/>
    <s v="4 Mile-Work"/>
    <n v="5.551272166538169"/>
    <n v="0"/>
    <s v="Windy"/>
    <s v="Ran with Jen"/>
    <d v="1899-12-30T04:43:11"/>
    <d v="1899-12-30T02:21:35"/>
    <d v="1899-12-30T04:43:11"/>
    <d v="1899-12-30T05:35:35"/>
    <d v="1899-12-30T02:21:35"/>
    <d v="1899-12-30T02:47:47"/>
    <n v="1980"/>
    <x v="7"/>
    <x v="8"/>
    <x v="58"/>
    <x v="28"/>
    <n v="0"/>
  </r>
  <r>
    <n v="924"/>
    <d v="2008-01-19T00:00:00"/>
    <d v="2008-01-19T00:00:00"/>
    <x v="1"/>
    <n v="1"/>
    <n v="0"/>
    <n v="5"/>
    <n v="45"/>
    <d v="1899-12-30T00:05:45"/>
    <d v="1899-12-30T00:05:45"/>
    <s v="Trainer"/>
    <s v="Life Cycle"/>
    <n v="10.434782608695659"/>
    <n v="0"/>
    <s v="Inside"/>
    <s v="1 Mile"/>
    <d v="1899-12-30T10:44:00"/>
    <d v="1899-12-30T05:22:00"/>
    <d v="1899-12-30T02:30:39"/>
    <d v="1899-12-30T03:23:03"/>
    <d v="1899-12-30T01:15:20"/>
    <d v="1899-12-30T01:41:32"/>
    <n v="692"/>
    <x v="7"/>
    <x v="8"/>
    <x v="58"/>
    <x v="28"/>
    <n v="0"/>
  </r>
  <r>
    <n v="925"/>
    <d v="2008-01-19T00:00:00"/>
    <d v="2008-01-19T00:00:00"/>
    <x v="2"/>
    <n v="1"/>
    <n v="0"/>
    <n v="8"/>
    <n v="55"/>
    <d v="1899-12-30T00:08:55"/>
    <d v="1899-12-30T00:08:55"/>
    <s v="R200703"/>
    <s v="Treadmill"/>
    <n v="6.7289719626168276"/>
    <n v="0"/>
    <s v="Inside"/>
    <s v="1 Mile"/>
    <d v="1899-12-30T03:53:37"/>
    <d v="1899-12-30T01:56:49"/>
    <d v="1899-12-30T03:53:37"/>
    <d v="1899-12-30T04:46:01"/>
    <d v="1899-12-30T01:56:49"/>
    <d v="1899-12-30T02:23:01"/>
    <n v="810"/>
    <x v="7"/>
    <x v="8"/>
    <x v="58"/>
    <x v="28"/>
    <n v="0"/>
  </r>
  <r>
    <n v="926"/>
    <d v="2008-01-20T00:00:00"/>
    <d v="2008-01-20T00:00:00"/>
    <x v="1"/>
    <n v="1"/>
    <n v="0"/>
    <n v="5"/>
    <n v="0"/>
    <d v="1899-12-30T00:05:00"/>
    <d v="1899-12-30T00:05:00"/>
    <s v="Trainer"/>
    <s v="Life Cycle"/>
    <n v="12.000000000000011"/>
    <n v="0"/>
    <s v="Inside"/>
    <m/>
    <d v="1899-12-30T09:20:00"/>
    <d v="1899-12-30T04:40:00"/>
    <d v="1899-12-30T02:11:00"/>
    <d v="1899-12-30T03:03:24"/>
    <d v="1899-12-30T01:05:30"/>
    <d v="1899-12-30T01:31:42"/>
    <n v="658"/>
    <x v="7"/>
    <x v="8"/>
    <x v="58"/>
    <x v="48"/>
    <n v="0"/>
  </r>
  <r>
    <n v="927"/>
    <d v="2008-01-20T00:00:00"/>
    <d v="2008-01-20T00:00:00"/>
    <x v="2"/>
    <n v="2"/>
    <n v="0"/>
    <n v="17"/>
    <n v="30"/>
    <d v="1899-12-30T00:17:30"/>
    <d v="1899-12-30T00:08:45"/>
    <s v="R200703"/>
    <s v="Treadmill"/>
    <n v="6.8571428571428621"/>
    <n v="0"/>
    <s v="Inside"/>
    <m/>
    <d v="1899-12-30T03:49:15"/>
    <d v="1899-12-30T01:54:37"/>
    <d v="1899-12-30T03:49:15"/>
    <d v="1899-12-30T04:41:39"/>
    <d v="1899-12-30T01:54:37"/>
    <d v="1899-12-30T02:20:50"/>
    <n v="785"/>
    <x v="7"/>
    <x v="8"/>
    <x v="58"/>
    <x v="48"/>
    <n v="0"/>
  </r>
  <r>
    <n v="928"/>
    <d v="2008-01-22T00:00:00"/>
    <d v="2008-01-22T00:00:00"/>
    <x v="2"/>
    <n v="3.5"/>
    <n v="0"/>
    <n v="35"/>
    <n v="11"/>
    <d v="1899-12-30T00:35:11"/>
    <d v="1899-12-30T00:10:03"/>
    <s v="R200704"/>
    <s v="PT Barnum Out and Back"/>
    <n v="5.9687351965892992"/>
    <n v="178"/>
    <s v="cold"/>
    <s v="Out: 17.19.42(178) Back: 17.51.83(177)"/>
    <d v="1899-12-30T04:23:22"/>
    <d v="1899-12-30T02:11:41"/>
    <d v="1899-12-30T04:23:22"/>
    <d v="1899-12-30T05:15:46"/>
    <d v="1899-12-30T02:11:41"/>
    <d v="1899-12-30T02:37:53"/>
    <n v="1483"/>
    <x v="7"/>
    <x v="8"/>
    <x v="58"/>
    <x v="48"/>
    <n v="1"/>
  </r>
  <r>
    <n v="929"/>
    <d v="2008-01-23T00:00:00"/>
    <d v="2008-01-23T00:00:00"/>
    <x v="2"/>
    <n v="3"/>
    <n v="0"/>
    <n v="28"/>
    <n v="49"/>
    <d v="1899-12-30T00:28:49"/>
    <d v="1899-12-30T00:09:36"/>
    <s v="R200704"/>
    <s v="Columbus Statue"/>
    <n v="6.2463851937536203"/>
    <n v="172"/>
    <s v="cold"/>
    <s v="Out: 13.49.93(162) Back: 14.59.29(181)"/>
    <d v="1899-12-30T04:11:40"/>
    <d v="1899-12-30T02:05:50"/>
    <d v="1899-12-30T04:11:40"/>
    <d v="1899-12-30T05:04:04"/>
    <d v="1899-12-30T02:05:50"/>
    <d v="1899-12-30T02:32:02"/>
    <n v="1111"/>
    <x v="7"/>
    <x v="8"/>
    <x v="58"/>
    <x v="48"/>
    <n v="0"/>
  </r>
  <r>
    <n v="930"/>
    <d v="2008-01-24T00:00:00"/>
    <d v="2008-01-24T00:00:00"/>
    <x v="2"/>
    <n v="1"/>
    <n v="0"/>
    <n v="10"/>
    <n v="45"/>
    <d v="1899-12-30T00:10:45"/>
    <d v="1899-12-30T00:10:45"/>
    <s v="R200704"/>
    <s v="Eliptical"/>
    <n v="5.581395348837213"/>
    <n v="0"/>
    <s v="Inside"/>
    <m/>
    <d v="1899-12-30T04:41:39"/>
    <d v="1899-12-30T02:20:50"/>
    <d v="1899-12-30T04:41:39"/>
    <d v="1899-12-30T05:34:03"/>
    <d v="1899-12-30T02:20:50"/>
    <d v="1899-12-30T02:47:02"/>
    <n v="1941"/>
    <x v="7"/>
    <x v="8"/>
    <x v="58"/>
    <x v="48"/>
    <n v="0"/>
  </r>
  <r>
    <n v="931"/>
    <d v="2008-01-24T00:00:00"/>
    <d v="2008-01-24T00:00:00"/>
    <x v="6"/>
    <n v="1.0000000000000001E-5"/>
    <n v="0"/>
    <n v="30"/>
    <n v="0"/>
    <d v="1899-12-30T00:30:00"/>
    <d v="1905-09-13T08:00:00"/>
    <s v="R200704"/>
    <s v="Weights"/>
    <n v="2.0000000000000019E-5"/>
    <n v="0"/>
    <s v="Inside"/>
    <s v="Bench"/>
    <d v="1899-12-30T00:00:00"/>
    <d v="1899-12-30T00:00:00"/>
    <d v="2049-06-09T08:00:00"/>
    <d v="2049-06-09T08:52:24"/>
    <d v="1974-09-19T16:00:00"/>
    <d v="1974-09-19T16:26:12"/>
    <n v="3186"/>
    <x v="7"/>
    <x v="8"/>
    <x v="58"/>
    <x v="48"/>
    <n v="0"/>
  </r>
  <r>
    <n v="932"/>
    <d v="2008-01-27T00:00:00"/>
    <d v="2008-01-27T00:00:00"/>
    <x v="1"/>
    <n v="1"/>
    <n v="0"/>
    <n v="5"/>
    <n v="20"/>
    <d v="1899-12-30T00:05:20"/>
    <d v="1899-12-30T00:05:20"/>
    <s v="Trainer"/>
    <s v="Life Cycle"/>
    <n v="11.250000000000009"/>
    <n v="0"/>
    <s v="Inside"/>
    <s v="1 Mile"/>
    <d v="1899-12-30T09:57:20"/>
    <d v="1899-12-30T04:58:40"/>
    <d v="1899-12-30T02:19:44"/>
    <d v="1899-12-30T03:12:08"/>
    <d v="1899-12-30T01:09:52"/>
    <d v="1899-12-30T01:36:04"/>
    <n v="681"/>
    <x v="7"/>
    <x v="8"/>
    <x v="58"/>
    <x v="29"/>
    <n v="2"/>
  </r>
  <r>
    <n v="933"/>
    <d v="2008-01-27T00:00:00"/>
    <d v="2008-01-27T00:00:00"/>
    <x v="2"/>
    <n v="1.51"/>
    <n v="0"/>
    <n v="14"/>
    <n v="3"/>
    <d v="1899-12-30T00:14:03"/>
    <d v="1899-12-30T00:09:18"/>
    <s v="R200704"/>
    <s v="Treadmill"/>
    <n v="6.4483985765124601"/>
    <n v="0"/>
    <s v="Inside"/>
    <s v="Random Setting"/>
    <d v="1899-12-30T04:03:47"/>
    <d v="1899-12-30T02:01:53"/>
    <d v="1899-12-30T04:03:47"/>
    <d v="1899-12-30T04:56:11"/>
    <d v="1899-12-30T02:01:53"/>
    <d v="1899-12-30T02:28:05"/>
    <n v="941"/>
    <x v="7"/>
    <x v="8"/>
    <x v="58"/>
    <x v="29"/>
    <n v="0"/>
  </r>
  <r>
    <n v="934"/>
    <d v="2008-01-28T00:00:00"/>
    <d v="2008-01-28T00:00:00"/>
    <x v="2"/>
    <n v="3"/>
    <n v="0"/>
    <n v="29"/>
    <n v="7"/>
    <d v="1899-12-30T00:29:07"/>
    <d v="1899-12-30T00:09:42"/>
    <s v="R200704"/>
    <s v="Columbus Statue"/>
    <n v="6.1820263308528958"/>
    <n v="0"/>
    <s v="Cold &amp; Windy"/>
    <m/>
    <d v="1899-12-30T04:14:17"/>
    <d v="1899-12-30T02:07:09"/>
    <d v="1899-12-30T04:14:17"/>
    <d v="1899-12-30T05:06:41"/>
    <d v="1899-12-30T02:07:09"/>
    <d v="1899-12-30T02:33:21"/>
    <n v="1191"/>
    <x v="7"/>
    <x v="8"/>
    <x v="58"/>
    <x v="29"/>
    <n v="0"/>
  </r>
  <r>
    <n v="935"/>
    <d v="2008-01-29T00:00:00"/>
    <d v="2008-01-29T00:00:00"/>
    <x v="2"/>
    <n v="3"/>
    <n v="0"/>
    <n v="27"/>
    <n v="53"/>
    <d v="1899-12-30T00:27:53"/>
    <d v="1899-12-30T00:09:18"/>
    <s v="R200704"/>
    <s v="Columbus Statue"/>
    <n v="6.4554692169754979"/>
    <n v="0"/>
    <s v="Chilly"/>
    <m/>
    <d v="1899-12-30T04:03:31"/>
    <d v="1899-12-30T02:01:45"/>
    <d v="1899-12-30T04:03:31"/>
    <d v="1899-12-30T04:55:55"/>
    <d v="1899-12-30T02:01:45"/>
    <d v="1899-12-30T02:27:57"/>
    <n v="933"/>
    <x v="7"/>
    <x v="8"/>
    <x v="58"/>
    <x v="29"/>
    <n v="0"/>
  </r>
  <r>
    <n v="936"/>
    <d v="2008-01-29T00:00:00"/>
    <d v="2008-01-29T00:00:00"/>
    <x v="6"/>
    <n v="1.0000000000000001E-5"/>
    <n v="0"/>
    <n v="10"/>
    <n v="0"/>
    <d v="1899-12-30T00:10:00"/>
    <d v="1901-11-24T10:40:00"/>
    <s v="R200704"/>
    <s v="Weights"/>
    <n v="6.0000000000000056E-5"/>
    <n v="0"/>
    <s v="Inside"/>
    <s v="Bench"/>
    <d v="1899-12-30T00:00:00"/>
    <d v="1899-12-30T00:00:00"/>
    <d v="1949-10-23T10:40:00"/>
    <d v="1949-10-23T11:32:24"/>
    <d v="1924-11-26T05:20:00"/>
    <d v="1924-11-26T05:46:12"/>
    <n v="3185"/>
    <x v="7"/>
    <x v="8"/>
    <x v="58"/>
    <x v="29"/>
    <n v="0"/>
  </r>
  <r>
    <n v="937"/>
    <d v="2008-01-31T00:00:00"/>
    <d v="2008-01-31T00:00:00"/>
    <x v="2"/>
    <n v="3"/>
    <n v="0"/>
    <n v="30"/>
    <n v="32"/>
    <d v="1899-12-30T00:30:32"/>
    <d v="1899-12-30T00:10:11"/>
    <s v="R200704"/>
    <s v="Columbus Statue"/>
    <n v="5.8951965065502225"/>
    <n v="0"/>
    <s v="cold"/>
    <m/>
    <d v="1899-12-30T04:26:39"/>
    <d v="1899-12-30T02:13:20"/>
    <d v="1899-12-30T04:26:39"/>
    <d v="1899-12-30T05:19:03"/>
    <d v="1899-12-30T02:13:20"/>
    <d v="1899-12-30T02:39:32"/>
    <n v="1563"/>
    <x v="7"/>
    <x v="8"/>
    <x v="58"/>
    <x v="29"/>
    <n v="1"/>
  </r>
  <r>
    <n v="938"/>
    <d v="2008-02-01T00:00:00"/>
    <d v="2008-02-01T00:00:00"/>
    <x v="2"/>
    <n v="3"/>
    <n v="0"/>
    <n v="35"/>
    <n v="0"/>
    <d v="1899-12-30T00:35:00"/>
    <d v="1899-12-30T00:11:40"/>
    <s v="R200704"/>
    <s v="Eliptical"/>
    <n v="5.1428571428571468"/>
    <n v="0"/>
    <s v="Inside"/>
    <m/>
    <d v="1899-12-30T05:05:40"/>
    <d v="1899-12-30T02:32:50"/>
    <d v="1899-12-30T05:05:40"/>
    <d v="1899-12-30T05:58:04"/>
    <d v="1899-12-30T02:32:50"/>
    <d v="1899-12-30T02:59:02"/>
    <n v="2359"/>
    <x v="7"/>
    <x v="9"/>
    <x v="59"/>
    <x v="29"/>
    <n v="0"/>
  </r>
  <r>
    <n v="939"/>
    <d v="2008-02-03T00:00:00"/>
    <d v="2008-02-03T00:00:00"/>
    <x v="1"/>
    <n v="4.75"/>
    <n v="0"/>
    <n v="20"/>
    <n v="0"/>
    <d v="1899-12-30T00:20:00"/>
    <d v="1899-12-30T00:04:13"/>
    <s v="Trainer"/>
    <s v="Life Cycle"/>
    <n v="14.250000000000012"/>
    <n v="0"/>
    <s v="Inside"/>
    <m/>
    <d v="1899-12-30T07:51:35"/>
    <d v="1899-12-30T03:55:47"/>
    <d v="1899-12-30T01:50:19"/>
    <d v="1899-12-30T02:42:43"/>
    <d v="1899-12-30T00:55:09"/>
    <d v="1899-12-30T01:21:21"/>
    <n v="521"/>
    <x v="7"/>
    <x v="9"/>
    <x v="59"/>
    <x v="30"/>
    <n v="1"/>
  </r>
  <r>
    <n v="940"/>
    <d v="2008-02-03T00:00:00"/>
    <d v="2008-02-03T00:00:00"/>
    <x v="2"/>
    <n v="1"/>
    <n v="0"/>
    <n v="8"/>
    <n v="40"/>
    <d v="1899-12-30T00:08:40"/>
    <d v="1899-12-30T00:08:40"/>
    <s v="R200704"/>
    <s v="Treadmill"/>
    <n v="6.9230769230769296"/>
    <n v="0"/>
    <s v="Inside"/>
    <m/>
    <d v="1899-12-30T03:47:04"/>
    <d v="1899-12-30T01:53:32"/>
    <d v="1899-12-30T03:47:04"/>
    <d v="1899-12-30T04:39:28"/>
    <d v="1899-12-30T01:53:32"/>
    <d v="1899-12-30T02:19:44"/>
    <n v="775"/>
    <x v="7"/>
    <x v="9"/>
    <x v="59"/>
    <x v="30"/>
    <n v="0"/>
  </r>
  <r>
    <n v="941"/>
    <d v="2008-02-03T00:00:00"/>
    <d v="2008-02-03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d v="1900-02-11T16:00:00"/>
    <d v="1900-02-11T16:52:24"/>
    <d v="1900-01-20T20:00:00"/>
    <d v="1900-01-20T20:26:12"/>
    <n v="3175"/>
    <x v="7"/>
    <x v="9"/>
    <x v="59"/>
    <x v="30"/>
    <n v="0"/>
  </r>
  <r>
    <n v="942"/>
    <d v="2008-02-04T00:00:00"/>
    <d v="2008-02-04T00:00:00"/>
    <x v="2"/>
    <n v="3.11"/>
    <n v="0"/>
    <n v="32"/>
    <n v="17"/>
    <d v="1899-12-30T00:32:17"/>
    <d v="1899-12-30T00:10:23"/>
    <s v="R200704"/>
    <s v="Plus Columbus"/>
    <n v="5.7800722767165764"/>
    <n v="0"/>
    <s v="cold"/>
    <m/>
    <d v="1899-12-30T04:31:58"/>
    <d v="1899-12-30T02:15:59"/>
    <d v="1899-12-30T04:31:58"/>
    <d v="1899-12-30T05:24:22"/>
    <d v="1899-12-30T02:15:59"/>
    <d v="1899-12-30T02:42:11"/>
    <n v="1721"/>
    <x v="7"/>
    <x v="9"/>
    <x v="59"/>
    <x v="30"/>
    <n v="0"/>
  </r>
  <r>
    <n v="943"/>
    <d v="2008-02-04T00:00:00"/>
    <d v="2008-02-04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d v="1900-02-11T16:00:00"/>
    <d v="1900-02-11T16:52:24"/>
    <d v="1900-01-20T20:00:00"/>
    <d v="1900-01-20T20:26:12"/>
    <n v="3175"/>
    <x v="7"/>
    <x v="9"/>
    <x v="59"/>
    <x v="30"/>
    <n v="0"/>
  </r>
  <r>
    <n v="944"/>
    <d v="2008-02-06T00:00:00"/>
    <d v="2008-02-06T00:00:00"/>
    <x v="2"/>
    <n v="3"/>
    <n v="0"/>
    <n v="30"/>
    <n v="55"/>
    <d v="1899-12-30T00:30:55"/>
    <d v="1899-12-30T00:10:18"/>
    <s v="R200704"/>
    <s v="Columbus Statue"/>
    <n v="5.8221024258760146"/>
    <n v="0"/>
    <s v="Cool"/>
    <m/>
    <d v="1899-12-30T04:30:00"/>
    <d v="1899-12-30T02:15:00"/>
    <d v="1899-12-30T04:30:00"/>
    <d v="1899-12-30T05:22:24"/>
    <d v="1899-12-30T02:15:00"/>
    <d v="1899-12-30T02:41:12"/>
    <n v="1664"/>
    <x v="7"/>
    <x v="9"/>
    <x v="59"/>
    <x v="30"/>
    <n v="1"/>
  </r>
  <r>
    <n v="945"/>
    <d v="2008-02-06T00:00:00"/>
    <d v="2008-02-06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d v="1900-02-11T16:00:00"/>
    <d v="1900-02-11T16:52:24"/>
    <d v="1900-01-20T20:00:00"/>
    <d v="1900-01-20T20:26:12"/>
    <n v="3175"/>
    <x v="7"/>
    <x v="9"/>
    <x v="59"/>
    <x v="30"/>
    <n v="0"/>
  </r>
  <r>
    <n v="946"/>
    <d v="2008-02-07T00:00:00"/>
    <d v="2008-02-07T00:00:00"/>
    <x v="2"/>
    <n v="3"/>
    <n v="0"/>
    <n v="29"/>
    <n v="35"/>
    <d v="1899-12-30T00:29:35"/>
    <d v="1899-12-30T00:09:52"/>
    <s v="R200801"/>
    <s v="Columbus Statue"/>
    <n v="6.0845070422535263"/>
    <n v="0"/>
    <s v="Cool"/>
    <m/>
    <d v="1899-12-30T04:18:22"/>
    <d v="1899-12-30T02:09:11"/>
    <d v="1899-12-30T04:18:22"/>
    <d v="1899-12-30T05:10:46"/>
    <d v="1899-12-30T02:09:11"/>
    <d v="1899-12-30T02:35:23"/>
    <n v="1321"/>
    <x v="7"/>
    <x v="9"/>
    <x v="59"/>
    <x v="30"/>
    <n v="0"/>
  </r>
  <r>
    <n v="947"/>
    <d v="2008-02-07T00:00:00"/>
    <d v="2008-02-07T00:00:00"/>
    <x v="22"/>
    <n v="0.1"/>
    <n v="110"/>
    <n v="0"/>
    <n v="0"/>
    <d v="1899-12-30T14:00:00"/>
    <d v="1900-01-04T20:00:00"/>
    <s v="R200801"/>
    <s v="Situps"/>
    <n v="7.1428571428571522E-3"/>
    <n v="0"/>
    <s v="Inside"/>
    <m/>
    <d v="1899-12-30T00:00:00"/>
    <d v="1899-12-30T00:00:00"/>
    <d v="1900-05-31T20:00:00"/>
    <d v="1900-05-31T20:52:24"/>
    <d v="1900-03-16T10:00:00"/>
    <d v="1900-03-16T10:26:12"/>
    <n v="3181"/>
    <x v="7"/>
    <x v="9"/>
    <x v="59"/>
    <x v="30"/>
    <n v="0"/>
  </r>
  <r>
    <n v="948"/>
    <d v="2008-02-08T00:00:00"/>
    <d v="2008-02-08T00:00:00"/>
    <x v="2"/>
    <n v="3.69"/>
    <n v="0"/>
    <n v="38"/>
    <n v="10"/>
    <d v="1899-12-30T00:38:10"/>
    <d v="1899-12-30T00:10:21"/>
    <s v="R200801"/>
    <s v="Plus PT Barnum"/>
    <n v="5.8008733624454196"/>
    <n v="0"/>
    <s v="Cool"/>
    <m/>
    <d v="1899-12-30T04:31:00"/>
    <d v="1899-12-30T02:15:30"/>
    <d v="1899-12-30T04:31:00"/>
    <d v="1899-12-30T05:23:24"/>
    <d v="1899-12-30T02:15:30"/>
    <d v="1899-12-30T02:41:42"/>
    <n v="1691"/>
    <x v="7"/>
    <x v="9"/>
    <x v="59"/>
    <x v="30"/>
    <n v="0"/>
  </r>
  <r>
    <n v="949"/>
    <d v="2008-02-08T00:00:00"/>
    <d v="2008-02-08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d v="1900-08-27T04:00:00"/>
    <d v="1900-08-27T04:52:24"/>
    <d v="1900-04-29T02:00:00"/>
    <d v="1900-04-29T02:26:12"/>
    <n v="3182"/>
    <x v="7"/>
    <x v="9"/>
    <x v="59"/>
    <x v="30"/>
    <n v="0"/>
  </r>
  <r>
    <n v="950"/>
    <d v="2008-02-09T00:00:00"/>
    <d v="2008-02-09T00:00:00"/>
    <x v="1"/>
    <n v="1"/>
    <n v="0"/>
    <n v="5"/>
    <n v="0"/>
    <d v="1899-12-30T00:05:00"/>
    <d v="1899-12-30T00:05:00"/>
    <s v="R200704"/>
    <s v="Life Cycle"/>
    <n v="12.000000000000011"/>
    <n v="0"/>
    <s v="Inside"/>
    <m/>
    <d v="1899-12-30T09:20:00"/>
    <d v="1899-12-30T04:40:00"/>
    <d v="1899-12-30T02:11:00"/>
    <d v="1899-12-30T03:03:24"/>
    <d v="1899-12-30T01:05:30"/>
    <d v="1899-12-30T01:31:42"/>
    <n v="658"/>
    <x v="7"/>
    <x v="9"/>
    <x v="59"/>
    <x v="30"/>
    <n v="0"/>
  </r>
  <r>
    <n v="951"/>
    <d v="2008-02-11T00:00:00"/>
    <d v="2008-02-11T00:00:00"/>
    <x v="2"/>
    <n v="3"/>
    <n v="0"/>
    <n v="29"/>
    <n v="14"/>
    <d v="1899-12-30T00:29:14"/>
    <d v="1899-12-30T00:09:45"/>
    <s v="R200801"/>
    <s v="Columbus Statue"/>
    <n v="6.157354618015968"/>
    <n v="0"/>
    <s v="Freezing"/>
    <m/>
    <d v="1899-12-30T04:15:18"/>
    <d v="1899-12-30T02:07:39"/>
    <d v="1899-12-30T04:15:18"/>
    <d v="1899-12-30T05:07:42"/>
    <d v="1899-12-30T02:07:39"/>
    <d v="1899-12-30T02:33:51"/>
    <n v="1225"/>
    <x v="7"/>
    <x v="9"/>
    <x v="59"/>
    <x v="31"/>
    <n v="1"/>
  </r>
  <r>
    <n v="952"/>
    <d v="2008-02-12T00:00:00"/>
    <d v="2008-02-12T00:00:00"/>
    <x v="2"/>
    <n v="3"/>
    <n v="0"/>
    <n v="29"/>
    <n v="26"/>
    <d v="1899-12-30T00:29:26"/>
    <d v="1899-12-30T00:09:49"/>
    <s v="R200801"/>
    <s v="Columbus Statue"/>
    <n v="6.1155152887882265"/>
    <n v="0"/>
    <s v="Freezing"/>
    <m/>
    <d v="1899-12-30T04:17:03"/>
    <d v="1899-12-30T02:08:32"/>
    <d v="1899-12-30T04:17:03"/>
    <d v="1899-12-30T05:09:27"/>
    <d v="1899-12-30T02:08:32"/>
    <d v="1899-12-30T02:34:44"/>
    <n v="1266"/>
    <x v="7"/>
    <x v="9"/>
    <x v="59"/>
    <x v="31"/>
    <n v="0"/>
  </r>
  <r>
    <n v="953"/>
    <d v="2008-02-12T00:00:00"/>
    <d v="2008-02-12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d v="1900-08-27T04:00:00"/>
    <d v="1900-08-27T04:52:24"/>
    <d v="1900-04-29T02:00:00"/>
    <d v="1900-04-29T02:26:12"/>
    <n v="3182"/>
    <x v="7"/>
    <x v="9"/>
    <x v="59"/>
    <x v="31"/>
    <n v="0"/>
  </r>
  <r>
    <n v="954"/>
    <d v="2008-02-14T00:00:00"/>
    <d v="2008-02-14T00:00:00"/>
    <x v="2"/>
    <n v="3"/>
    <n v="0"/>
    <n v="29"/>
    <n v="40"/>
    <d v="1899-12-30T00:29:40"/>
    <d v="1899-12-30T00:09:53"/>
    <s v="R200801"/>
    <s v="Columbus Statue"/>
    <n v="6.0674157303370828"/>
    <n v="0"/>
    <s v="cold"/>
    <m/>
    <d v="1899-12-30T04:19:05"/>
    <d v="1899-12-30T02:09:33"/>
    <d v="1899-12-30T04:19:05"/>
    <d v="1899-12-30T05:11:29"/>
    <d v="1899-12-30T02:09:33"/>
    <d v="1899-12-30T02:35:45"/>
    <n v="1346"/>
    <x v="7"/>
    <x v="9"/>
    <x v="59"/>
    <x v="31"/>
    <n v="1"/>
  </r>
  <r>
    <n v="955"/>
    <d v="2008-02-14T00:00:00"/>
    <d v="2008-02-14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d v="1900-08-27T04:00:00"/>
    <d v="1900-08-27T04:52:24"/>
    <d v="1900-04-29T02:00:00"/>
    <d v="1900-04-29T02:26:12"/>
    <n v="3182"/>
    <x v="7"/>
    <x v="9"/>
    <x v="59"/>
    <x v="31"/>
    <n v="0"/>
  </r>
  <r>
    <n v="956"/>
    <d v="2008-02-15T00:00:00"/>
    <d v="2008-02-15T00:00:00"/>
    <x v="2"/>
    <n v="3"/>
    <n v="0"/>
    <n v="28"/>
    <n v="55"/>
    <d v="1899-12-30T00:28:55"/>
    <d v="1899-12-30T00:09:38"/>
    <s v="R200801"/>
    <s v="Columbus Statue"/>
    <n v="6.2247838616714741"/>
    <n v="0"/>
    <s v="cold"/>
    <m/>
    <d v="1899-12-30T04:12:32"/>
    <d v="1899-12-30T02:06:16"/>
    <d v="1899-12-30T04:12:32"/>
    <d v="1899-12-30T05:04:56"/>
    <d v="1899-12-30T02:06:16"/>
    <d v="1899-12-30T02:32:28"/>
    <n v="1133"/>
    <x v="7"/>
    <x v="9"/>
    <x v="59"/>
    <x v="31"/>
    <n v="0"/>
  </r>
  <r>
    <n v="957"/>
    <d v="2008-02-15T00:00:00"/>
    <d v="2008-02-15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d v="1900-02-11T16:00:00"/>
    <d v="1900-02-11T16:52:24"/>
    <d v="1900-01-20T20:00:00"/>
    <d v="1900-01-20T20:26:12"/>
    <n v="3175"/>
    <x v="7"/>
    <x v="9"/>
    <x v="59"/>
    <x v="31"/>
    <n v="0"/>
  </r>
  <r>
    <n v="958"/>
    <d v="2008-02-21T00:00:00"/>
    <d v="2008-02-21T00:00:00"/>
    <x v="1"/>
    <n v="14"/>
    <n v="0"/>
    <n v="55"/>
    <n v="0"/>
    <d v="1899-12-30T00:55:00"/>
    <d v="1899-12-30T00:03:56"/>
    <s v="Spin"/>
    <s v="Spinning on Cruise"/>
    <n v="15.272727272727286"/>
    <n v="0"/>
    <s v="Inside"/>
    <m/>
    <d v="1899-12-30T07:20:00"/>
    <d v="1899-12-30T03:40:00"/>
    <d v="1899-12-30T01:42:56"/>
    <d v="1899-12-30T02:35:20"/>
    <d v="1899-12-30T00:51:28"/>
    <d v="1899-12-30T01:17:40"/>
    <n v="409"/>
    <x v="7"/>
    <x v="9"/>
    <x v="59"/>
    <x v="32"/>
    <n v="5"/>
  </r>
  <r>
    <n v="959"/>
    <d v="2008-02-24T00:00:00"/>
    <d v="2008-02-24T00:00:00"/>
    <x v="2"/>
    <n v="2"/>
    <n v="0"/>
    <n v="18"/>
    <n v="15"/>
    <d v="1899-12-30T00:18:15"/>
    <d v="1899-12-30T00:09:07"/>
    <s v="R200801"/>
    <s v="Treadmill"/>
    <n v="6.5753424657534305"/>
    <n v="0"/>
    <s v="Inside"/>
    <m/>
    <d v="1899-12-30T03:59:04"/>
    <d v="1899-12-30T01:59:32"/>
    <d v="1899-12-30T03:59:04"/>
    <d v="1899-12-30T04:51:29"/>
    <d v="1899-12-30T01:59:32"/>
    <d v="1899-12-30T02:25:44"/>
    <n v="860"/>
    <x v="7"/>
    <x v="9"/>
    <x v="59"/>
    <x v="33"/>
    <n v="2"/>
  </r>
  <r>
    <n v="960"/>
    <d v="2008-02-25T00:00:00"/>
    <d v="2008-02-25T00:00:00"/>
    <x v="2"/>
    <n v="3.44"/>
    <n v="0"/>
    <n v="35"/>
    <n v="10"/>
    <d v="1899-12-30T00:35:10"/>
    <d v="1899-12-30T00:10:13"/>
    <s v="R200801"/>
    <s v="Plus Columbus"/>
    <n v="5.8691943127962141"/>
    <n v="0"/>
    <s v="cold"/>
    <m/>
    <d v="1899-12-30T04:27:50"/>
    <d v="1899-12-30T02:13:55"/>
    <d v="1899-12-30T04:27:50"/>
    <d v="1899-12-30T05:20:14"/>
    <d v="1899-12-30T02:13:55"/>
    <d v="1899-12-30T02:40:07"/>
    <n v="1600"/>
    <x v="7"/>
    <x v="9"/>
    <x v="59"/>
    <x v="33"/>
    <n v="0"/>
  </r>
  <r>
    <n v="961"/>
    <d v="2008-02-26T00:00:00"/>
    <d v="2008-02-26T00:00:00"/>
    <x v="2"/>
    <n v="3.38"/>
    <n v="0"/>
    <n v="34"/>
    <n v="56"/>
    <d v="1899-12-30T00:34:56"/>
    <d v="1899-12-30T00:10:20"/>
    <s v="R200801"/>
    <s v="Plus Columbus"/>
    <n v="5.8053435114503857"/>
    <n v="0"/>
    <s v="cold"/>
    <m/>
    <d v="1899-12-30T04:30:47"/>
    <d v="1899-12-30T02:15:24"/>
    <d v="1899-12-30T04:30:47"/>
    <d v="1899-12-30T05:23:11"/>
    <d v="1899-12-30T02:15:24"/>
    <d v="1899-12-30T02:41:36"/>
    <n v="1682"/>
    <x v="7"/>
    <x v="9"/>
    <x v="59"/>
    <x v="33"/>
    <n v="0"/>
  </r>
  <r>
    <n v="962"/>
    <d v="2008-02-26T00:00:00"/>
    <d v="2008-02-26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d v="1900-02-11T16:00:00"/>
    <d v="1900-02-11T16:52:24"/>
    <d v="1900-01-20T20:00:00"/>
    <d v="1900-01-20T20:26:12"/>
    <n v="3175"/>
    <x v="7"/>
    <x v="9"/>
    <x v="59"/>
    <x v="33"/>
    <n v="0"/>
  </r>
  <r>
    <n v="963"/>
    <d v="2008-02-27T00:00:00"/>
    <d v="2008-02-27T00:00:00"/>
    <x v="2"/>
    <n v="4.03"/>
    <n v="0"/>
    <n v="45"/>
    <n v="2"/>
    <d v="1899-12-30T00:45:02"/>
    <d v="1899-12-30T00:11:10"/>
    <s v="R200801"/>
    <s v="4 Mile-Work"/>
    <n v="5.3693560325684722"/>
    <n v="0"/>
    <s v="cold"/>
    <s v="Walked for a while"/>
    <d v="1899-12-30T04:52:46"/>
    <d v="1899-12-30T02:26:23"/>
    <d v="1899-12-30T04:52:46"/>
    <d v="1899-12-30T05:45:10"/>
    <d v="1899-12-30T02:26:23"/>
    <d v="1899-12-30T02:52:35"/>
    <n v="2178"/>
    <x v="7"/>
    <x v="9"/>
    <x v="59"/>
    <x v="33"/>
    <n v="0"/>
  </r>
  <r>
    <n v="964"/>
    <d v="2008-02-28T00:00:00"/>
    <d v="2008-02-28T00:00:00"/>
    <x v="2"/>
    <n v="2.8"/>
    <n v="0"/>
    <n v="30"/>
    <n v="0"/>
    <d v="1899-12-30T00:30:00"/>
    <d v="1899-12-30T00:10:43"/>
    <s v="R200801"/>
    <s v="Eliptical"/>
    <n v="5.6000000000000041"/>
    <n v="0"/>
    <s v="Inside"/>
    <m/>
    <d v="1899-12-30T04:40:43"/>
    <d v="1899-12-30T02:20:21"/>
    <d v="1899-12-30T04:40:43"/>
    <d v="1899-12-30T05:33:07"/>
    <d v="1899-12-30T02:20:21"/>
    <d v="1899-12-30T02:46:33"/>
    <n v="1921"/>
    <x v="7"/>
    <x v="9"/>
    <x v="59"/>
    <x v="33"/>
    <n v="0"/>
  </r>
  <r>
    <n v="965"/>
    <d v="2008-02-28T00:00:00"/>
    <d v="2008-02-28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d v="1900-02-11T16:00:00"/>
    <d v="1900-02-11T16:52:24"/>
    <d v="1900-01-20T20:00:00"/>
    <d v="1900-01-20T20:26:12"/>
    <n v="3175"/>
    <x v="7"/>
    <x v="9"/>
    <x v="59"/>
    <x v="33"/>
    <n v="0"/>
  </r>
  <r>
    <n v="966"/>
    <d v="2008-02-29T00:00:00"/>
    <d v="2008-02-29T00:00:00"/>
    <x v="2"/>
    <n v="3.16"/>
    <n v="0"/>
    <n v="31"/>
    <n v="17"/>
    <d v="1899-12-30T00:31:17"/>
    <d v="1899-12-30T00:09:54"/>
    <s v="R200801"/>
    <s v="Plus Columbus"/>
    <n v="6.0607352157698502"/>
    <n v="0"/>
    <s v="Freezing"/>
    <m/>
    <d v="1899-12-30T04:19:22"/>
    <d v="1899-12-30T02:09:41"/>
    <d v="1899-12-30T04:19:22"/>
    <d v="1899-12-30T05:11:46"/>
    <d v="1899-12-30T02:09:41"/>
    <d v="1899-12-30T02:35:53"/>
    <n v="1352"/>
    <x v="7"/>
    <x v="9"/>
    <x v="59"/>
    <x v="33"/>
    <n v="0"/>
  </r>
  <r>
    <n v="967"/>
    <d v="2008-03-02T00:00:00"/>
    <d v="2008-03-02T00:00:00"/>
    <x v="1"/>
    <n v="3.75"/>
    <n v="0"/>
    <n v="15"/>
    <n v="0"/>
    <d v="1899-12-30T00:15:00"/>
    <d v="1899-12-30T00:04:00"/>
    <s v="Trainer"/>
    <s v="Life Cycle"/>
    <n v="15.000000000000014"/>
    <n v="0"/>
    <s v="Inside"/>
    <m/>
    <d v="1899-12-30T07:28:00"/>
    <d v="1899-12-30T03:44:00"/>
    <d v="1899-12-30T01:44:48"/>
    <d v="1899-12-30T02:37:12"/>
    <d v="1899-12-30T00:52:24"/>
    <d v="1899-12-30T01:18:36"/>
    <n v="434"/>
    <x v="7"/>
    <x v="10"/>
    <x v="60"/>
    <x v="34"/>
    <n v="1"/>
  </r>
  <r>
    <n v="968"/>
    <d v="2008-03-03T00:00:00"/>
    <d v="2008-03-03T00:00:00"/>
    <x v="2"/>
    <n v="3.3"/>
    <n v="0"/>
    <n v="33"/>
    <n v="49"/>
    <d v="1899-12-30T00:33:49"/>
    <d v="1899-12-30T00:10:15"/>
    <s v="R200801"/>
    <s v="Plus Columbus"/>
    <n v="5.8551010349926109"/>
    <n v="0"/>
    <s v="Cool"/>
    <m/>
    <d v="1899-12-30T04:28:29"/>
    <d v="1899-12-30T02:14:15"/>
    <d v="1899-12-30T04:28:29"/>
    <d v="1899-12-30T05:20:53"/>
    <d v="1899-12-30T02:14:15"/>
    <d v="1899-12-30T02:40:27"/>
    <n v="1618"/>
    <x v="7"/>
    <x v="10"/>
    <x v="60"/>
    <x v="34"/>
    <n v="0"/>
  </r>
  <r>
    <n v="969"/>
    <d v="2008-03-04T00:00:00"/>
    <d v="2008-03-04T00:00:00"/>
    <x v="2"/>
    <n v="4"/>
    <n v="0"/>
    <n v="39"/>
    <n v="12"/>
    <d v="1899-12-30T00:39:12"/>
    <d v="1899-12-30T00:09:48"/>
    <s v="R200801"/>
    <s v="4 Mile-Work"/>
    <n v="6.12244897959184"/>
    <n v="0"/>
    <s v="Nice!"/>
    <m/>
    <d v="1899-12-30T04:16:46"/>
    <d v="1899-12-30T02:08:23"/>
    <d v="1899-12-30T04:16:46"/>
    <d v="1899-12-30T05:09:10"/>
    <d v="1899-12-30T02:08:23"/>
    <d v="1899-12-30T02:34:35"/>
    <n v="1256"/>
    <x v="7"/>
    <x v="10"/>
    <x v="60"/>
    <x v="34"/>
    <n v="0"/>
  </r>
  <r>
    <n v="970"/>
    <d v="2008-03-06T00:00:00"/>
    <d v="2008-03-06T00:00:00"/>
    <x v="2"/>
    <n v="5"/>
    <n v="0"/>
    <n v="47"/>
    <n v="13"/>
    <d v="1899-12-30T00:47:13"/>
    <d v="1899-12-30T00:09:27"/>
    <s v="R200801"/>
    <s v="Second Beach"/>
    <n v="6.3536886692552104"/>
    <n v="0"/>
    <s v="Cool"/>
    <s v="Ipod says - 4.88 miles"/>
    <d v="1899-12-30T04:07:25"/>
    <d v="1899-12-30T02:03:42"/>
    <d v="1899-12-30T04:07:25"/>
    <d v="1899-12-30T04:59:49"/>
    <d v="1899-12-30T02:03:42"/>
    <d v="1899-12-30T02:29:54"/>
    <n v="1007"/>
    <x v="7"/>
    <x v="10"/>
    <x v="60"/>
    <x v="34"/>
    <n v="1"/>
  </r>
  <r>
    <n v="971"/>
    <d v="2008-03-07T00:00:00"/>
    <d v="2008-03-07T00:00:00"/>
    <x v="2"/>
    <n v="4"/>
    <n v="0"/>
    <n v="38"/>
    <n v="43"/>
    <d v="1899-12-30T00:38:43"/>
    <d v="1899-12-30T00:09:41"/>
    <s v="R200801"/>
    <s v="4 Mile-Work"/>
    <n v="6.1988807576409855"/>
    <n v="0"/>
    <s v="cold"/>
    <m/>
    <d v="1899-12-30T04:13:36"/>
    <d v="1899-12-30T02:06:48"/>
    <d v="1899-12-30T04:13:36"/>
    <d v="1899-12-30T05:06:00"/>
    <d v="1899-12-30T02:06:48"/>
    <d v="1899-12-30T02:33:00"/>
    <n v="1164"/>
    <x v="7"/>
    <x v="10"/>
    <x v="60"/>
    <x v="34"/>
    <n v="0"/>
  </r>
  <r>
    <n v="972"/>
    <d v="2008-03-13T00:00:00"/>
    <d v="2008-03-13T00:00:00"/>
    <x v="2"/>
    <n v="3.5"/>
    <n v="0"/>
    <n v="34"/>
    <n v="0"/>
    <d v="1899-12-30T00:34:00"/>
    <d v="1899-12-30T00:09:43"/>
    <s v="R200801"/>
    <s v="PT Barnum Out and Back"/>
    <n v="6.1764705882352997"/>
    <n v="0"/>
    <s v="Cold &amp; Windy"/>
    <m/>
    <d v="1899-12-30T04:14:31"/>
    <d v="1899-12-30T02:07:15"/>
    <d v="1899-12-30T04:14:31"/>
    <d v="1899-12-30T05:06:55"/>
    <d v="1899-12-30T02:07:15"/>
    <d v="1899-12-30T02:33:27"/>
    <n v="1196"/>
    <x v="7"/>
    <x v="10"/>
    <x v="60"/>
    <x v="35"/>
    <n v="5"/>
  </r>
  <r>
    <n v="973"/>
    <d v="2008-03-14T00:00:00"/>
    <d v="2008-03-14T00:00:00"/>
    <x v="2"/>
    <n v="4"/>
    <n v="0"/>
    <n v="39"/>
    <n v="40"/>
    <d v="1899-12-30T00:39:40"/>
    <d v="1899-12-30T00:09:55"/>
    <s v="R200801"/>
    <s v="4 Mile-Work"/>
    <n v="6.050420168067232"/>
    <n v="0"/>
    <s v="Cold &amp; Windy"/>
    <m/>
    <d v="1899-12-30T04:19:49"/>
    <d v="1899-12-30T02:09:55"/>
    <d v="1899-12-30T04:19:49"/>
    <d v="1899-12-30T05:12:13"/>
    <d v="1899-12-30T02:09:55"/>
    <d v="1899-12-30T02:36:07"/>
    <n v="1360"/>
    <x v="7"/>
    <x v="10"/>
    <x v="60"/>
    <x v="35"/>
    <n v="0"/>
  </r>
  <r>
    <n v="974"/>
    <d v="2008-03-17T00:00:00"/>
    <d v="2008-03-17T00:00:00"/>
    <x v="2"/>
    <n v="3.57"/>
    <n v="0"/>
    <n v="35"/>
    <n v="40"/>
    <d v="1899-12-30T00:35:40"/>
    <d v="1899-12-30T00:09:59"/>
    <s v="R200801"/>
    <s v="Plus PT Barnum"/>
    <n v="6.0056074766355181"/>
    <n v="0"/>
    <s v="Cold &amp; Windy"/>
    <m/>
    <d v="1899-12-30T04:21:45"/>
    <d v="1899-12-30T02:10:53"/>
    <d v="1899-12-30T04:21:45"/>
    <d v="1899-12-30T05:14:09"/>
    <d v="1899-12-30T02:10:53"/>
    <d v="1899-12-30T02:37:05"/>
    <n v="1414"/>
    <x v="7"/>
    <x v="10"/>
    <x v="60"/>
    <x v="36"/>
    <n v="2"/>
  </r>
  <r>
    <n v="975"/>
    <d v="2008-03-18T00:00:00"/>
    <d v="2008-03-18T00:00:00"/>
    <x v="2"/>
    <n v="4.01"/>
    <n v="0"/>
    <n v="40"/>
    <n v="39"/>
    <d v="1899-12-30T00:40:39"/>
    <d v="1899-12-30T00:10:08"/>
    <s v="R200801"/>
    <s v="4 Mile-Work"/>
    <n v="5.9188191881918861"/>
    <n v="0"/>
    <s v="cold"/>
    <m/>
    <d v="1899-12-30T04:25:36"/>
    <d v="1899-12-30T02:12:48"/>
    <d v="1899-12-30T04:25:36"/>
    <d v="1899-12-30T05:18:00"/>
    <d v="1899-12-30T02:12:48"/>
    <d v="1899-12-30T02:39:00"/>
    <n v="1531"/>
    <x v="7"/>
    <x v="10"/>
    <x v="60"/>
    <x v="36"/>
    <n v="0"/>
  </r>
  <r>
    <n v="976"/>
    <d v="2008-03-20T00:00:00"/>
    <d v="2008-03-20T00:00:00"/>
    <x v="2"/>
    <n v="3.5"/>
    <n v="0"/>
    <n v="34"/>
    <n v="50"/>
    <d v="1899-12-30T00:34:50"/>
    <d v="1899-12-30T00:09:57"/>
    <s v="R200704"/>
    <s v="PT Barnum Out and Back"/>
    <n v="6.0287081339712962"/>
    <n v="0"/>
    <s v="Cold &amp; Windy"/>
    <m/>
    <d v="1899-12-30T04:20:45"/>
    <d v="1899-12-30T02:10:23"/>
    <d v="1899-12-30T04:20:45"/>
    <d v="1899-12-30T05:13:09"/>
    <d v="1899-12-30T02:10:23"/>
    <d v="1899-12-30T02:36:35"/>
    <n v="1383"/>
    <x v="7"/>
    <x v="10"/>
    <x v="60"/>
    <x v="36"/>
    <n v="1"/>
  </r>
  <r>
    <n v="977"/>
    <d v="2008-03-21T00:00:00"/>
    <d v="2008-03-21T00:00:00"/>
    <x v="2"/>
    <n v="6.5"/>
    <n v="1"/>
    <n v="4"/>
    <n v="55"/>
    <d v="1899-12-30T01:04:55"/>
    <d v="1899-12-30T00:09:59"/>
    <s v="R200704"/>
    <s v="Point"/>
    <n v="6.0077021822849863"/>
    <n v="162"/>
    <s v="Windy!!!"/>
    <m/>
    <d v="1899-12-30T04:21:40"/>
    <d v="1899-12-30T02:10:50"/>
    <d v="1899-12-30T04:21:40"/>
    <d v="1899-12-30T05:14:04"/>
    <d v="1899-12-30T02:10:50"/>
    <d v="1899-12-30T02:37:02"/>
    <n v="1413"/>
    <x v="7"/>
    <x v="10"/>
    <x v="60"/>
    <x v="36"/>
    <n v="0"/>
  </r>
  <r>
    <n v="978"/>
    <d v="2008-03-24T00:00:00"/>
    <d v="2008-03-24T00:00:00"/>
    <x v="2"/>
    <n v="3.52"/>
    <n v="0"/>
    <n v="36"/>
    <n v="40"/>
    <d v="1899-12-30T00:36:40"/>
    <d v="1899-12-30T00:10:25"/>
    <s v="R200704"/>
    <s v="PT Barnum Out and Back"/>
    <n v="5.7600000000000051"/>
    <n v="0"/>
    <s v="Cool"/>
    <m/>
    <d v="1899-12-30T04:32:55"/>
    <d v="1899-12-30T02:16:27"/>
    <d v="1899-12-30T04:32:55"/>
    <d v="1899-12-30T05:25:19"/>
    <d v="1899-12-30T02:16:27"/>
    <d v="1899-12-30T02:42:40"/>
    <n v="1747"/>
    <x v="7"/>
    <x v="10"/>
    <x v="60"/>
    <x v="37"/>
    <n v="2"/>
  </r>
  <r>
    <n v="979"/>
    <d v="2008-03-25T00:00:00"/>
    <d v="2008-03-25T00:00:00"/>
    <x v="2"/>
    <n v="4"/>
    <n v="0"/>
    <n v="39"/>
    <n v="17"/>
    <d v="1899-12-30T00:39:17"/>
    <d v="1899-12-30T00:09:49"/>
    <s v="R200704"/>
    <s v="4 Mile-Work"/>
    <n v="6.109461179465427"/>
    <n v="0"/>
    <s v="Cold &amp; Windy"/>
    <m/>
    <d v="1899-12-30T04:17:18"/>
    <d v="1899-12-30T02:08:39"/>
    <d v="1899-12-30T04:17:18"/>
    <d v="1899-12-30T05:09:42"/>
    <d v="1899-12-30T02:08:39"/>
    <d v="1899-12-30T02:34:51"/>
    <n v="1277"/>
    <x v="7"/>
    <x v="10"/>
    <x v="60"/>
    <x v="37"/>
    <n v="0"/>
  </r>
  <r>
    <n v="980"/>
    <d v="2008-03-26T00:00:00"/>
    <d v="2008-03-26T00:00:00"/>
    <x v="2"/>
    <n v="5"/>
    <n v="0"/>
    <n v="51"/>
    <n v="26"/>
    <d v="1899-12-30T00:51:26"/>
    <d v="1899-12-30T00:10:17"/>
    <s v="R200704"/>
    <s v="Second Beach"/>
    <n v="5.8327932598833483"/>
    <n v="0"/>
    <s v="Cool"/>
    <m/>
    <d v="1899-12-30T04:29:31"/>
    <d v="1899-12-30T02:14:45"/>
    <d v="1899-12-30T04:29:31"/>
    <d v="1899-12-30T05:21:55"/>
    <d v="1899-12-30T02:14:45"/>
    <d v="1899-12-30T02:40:57"/>
    <n v="1649"/>
    <x v="7"/>
    <x v="10"/>
    <x v="60"/>
    <x v="37"/>
    <n v="0"/>
  </r>
  <r>
    <n v="981"/>
    <d v="2008-03-27T00:00:00"/>
    <d v="2008-03-27T00:00:00"/>
    <x v="2"/>
    <n v="3.5"/>
    <n v="0"/>
    <n v="35"/>
    <n v="1"/>
    <d v="1899-12-30T00:35:01"/>
    <d v="1899-12-30T00:10:00"/>
    <s v="R200704"/>
    <s v="PT Barnum Out and Back"/>
    <n v="5.9971442170395095"/>
    <n v="0"/>
    <s v="Cool"/>
    <m/>
    <d v="1899-12-30T04:22:07"/>
    <d v="1899-12-30T02:11:04"/>
    <d v="1899-12-30T04:22:07"/>
    <d v="1899-12-30T05:14:32"/>
    <d v="1899-12-30T02:11:04"/>
    <d v="1899-12-30T02:37:16"/>
    <n v="1445"/>
    <x v="7"/>
    <x v="10"/>
    <x v="60"/>
    <x v="37"/>
    <n v="0"/>
  </r>
  <r>
    <n v="982"/>
    <d v="2008-03-29T00:00:00"/>
    <d v="2008-03-29T00:00:00"/>
    <x v="2"/>
    <n v="5.04"/>
    <n v="0"/>
    <n v="46"/>
    <n v="47"/>
    <d v="1899-12-30T00:46:47"/>
    <d v="1899-12-30T00:09:17"/>
    <s v="R200704"/>
    <s v="Bristol Shamrock"/>
    <n v="6.463840399002498"/>
    <n v="0"/>
    <s v="Cold &amp; Windy"/>
    <m/>
    <d v="1899-12-30T04:03:12"/>
    <d v="1899-12-30T02:01:36"/>
    <d v="1899-12-30T04:03:12"/>
    <d v="1899-12-30T04:55:36"/>
    <d v="1899-12-30T02:01:36"/>
    <d v="1899-12-30T02:27:48"/>
    <n v="927"/>
    <x v="7"/>
    <x v="10"/>
    <x v="60"/>
    <x v="37"/>
    <n v="1"/>
  </r>
  <r>
    <n v="983"/>
    <d v="2008-03-31T00:00:00"/>
    <d v="2008-03-31T00:00:00"/>
    <x v="2"/>
    <n v="2"/>
    <n v="0"/>
    <n v="22"/>
    <n v="0"/>
    <d v="1899-12-30T00:22:00"/>
    <d v="1899-12-30T00:11:00"/>
    <s v="R200704"/>
    <s v="Eliptical"/>
    <n v="5.4545454545454586"/>
    <n v="0"/>
    <s v="Inside"/>
    <m/>
    <d v="1899-12-30T04:48:12"/>
    <d v="1899-12-30T02:24:06"/>
    <d v="1899-12-30T04:48:12"/>
    <d v="1899-12-30T05:40:36"/>
    <d v="1899-12-30T02:24:06"/>
    <d v="1899-12-30T02:50:18"/>
    <n v="2080"/>
    <x v="7"/>
    <x v="10"/>
    <x v="60"/>
    <x v="38"/>
    <n v="1"/>
  </r>
  <r>
    <n v="984"/>
    <d v="2008-04-03T00:00:00"/>
    <d v="2008-04-03T00:00:00"/>
    <x v="2"/>
    <n v="3"/>
    <n v="0"/>
    <n v="30"/>
    <n v="6"/>
    <d v="1899-12-30T00:30:06"/>
    <d v="1899-12-30T00:10:02"/>
    <s v="R200704"/>
    <s v="Columbus Statue"/>
    <n v="5.9800664451827279"/>
    <n v="0"/>
    <s v="Cool"/>
    <m/>
    <d v="1899-12-30T04:22:52"/>
    <d v="1899-12-30T02:11:26"/>
    <d v="1899-12-30T04:22:52"/>
    <d v="1899-12-30T05:15:16"/>
    <d v="1899-12-30T02:11:26"/>
    <d v="1899-12-30T02:37:38"/>
    <n v="1468"/>
    <x v="7"/>
    <x v="1"/>
    <x v="61"/>
    <x v="38"/>
    <n v="2"/>
  </r>
  <r>
    <n v="985"/>
    <d v="2008-04-04T00:00:00"/>
    <d v="2008-04-04T00:00:00"/>
    <x v="0"/>
    <n v="0.65"/>
    <n v="0"/>
    <n v="26"/>
    <n v="58"/>
    <d v="1899-12-30T00:26:58"/>
    <d v="1899-12-30T00:41:29"/>
    <s v="UB"/>
    <s v="21 Laps"/>
    <n v="1.4462299134734251"/>
    <n v="0"/>
    <m/>
    <s v="Avg Lap 1.170"/>
    <d v="1899-12-30T01:39:34"/>
    <d v="1899-12-30T00:49:47"/>
    <d v="1899-12-30T18:06:58"/>
    <d v="1899-12-30T18:59:22"/>
    <d v="1899-12-30T09:03:29"/>
    <d v="1899-12-30T09:29:41"/>
    <n v="3095"/>
    <x v="7"/>
    <x v="1"/>
    <x v="61"/>
    <x v="38"/>
    <n v="0"/>
  </r>
  <r>
    <n v="986"/>
    <d v="2008-04-07T00:00:00"/>
    <d v="2008-04-07T00:00:00"/>
    <x v="2"/>
    <n v="3.5"/>
    <n v="0"/>
    <n v="34"/>
    <n v="30"/>
    <d v="1899-12-30T00:34:30"/>
    <d v="1899-12-30T00:09:51"/>
    <s v="R200704"/>
    <s v="PT Barnum Out and Back"/>
    <n v="6.0869565217391362"/>
    <n v="0"/>
    <s v="cold"/>
    <m/>
    <d v="1899-12-30T04:18:15"/>
    <d v="1899-12-30T02:09:08"/>
    <d v="1899-12-30T04:18:15"/>
    <d v="1899-12-30T05:10:39"/>
    <d v="1899-12-30T02:09:08"/>
    <d v="1899-12-30T02:35:20"/>
    <n v="1316"/>
    <x v="7"/>
    <x v="1"/>
    <x v="61"/>
    <x v="1"/>
    <n v="2"/>
  </r>
  <r>
    <n v="987"/>
    <d v="2008-04-08T00:00:00"/>
    <d v="2008-04-08T00:00:00"/>
    <x v="2"/>
    <n v="4"/>
    <n v="0"/>
    <n v="40"/>
    <n v="19"/>
    <d v="1899-12-30T00:40:19"/>
    <d v="1899-12-30T00:10:05"/>
    <s v="R200704"/>
    <s v="4 Mile-Work"/>
    <n v="5.952873088052919"/>
    <n v="0"/>
    <s v="cold"/>
    <m/>
    <d v="1899-12-30T04:24:04"/>
    <d v="1899-12-30T02:12:02"/>
    <d v="1899-12-30T04:24:04"/>
    <d v="1899-12-30T05:16:28"/>
    <d v="1899-12-30T02:12:02"/>
    <d v="1899-12-30T02:38:14"/>
    <n v="1500"/>
    <x v="7"/>
    <x v="1"/>
    <x v="61"/>
    <x v="1"/>
    <n v="0"/>
  </r>
  <r>
    <n v="988"/>
    <d v="2008-04-09T00:00:00"/>
    <d v="2008-04-09T00:00:00"/>
    <x v="2"/>
    <n v="3.5"/>
    <n v="0"/>
    <n v="34"/>
    <n v="17"/>
    <d v="1899-12-30T00:34:17"/>
    <d v="1899-12-30T00:09:48"/>
    <s v="R200704"/>
    <s v="PT Barnum Out and Back"/>
    <n v="6.1254253767622808"/>
    <n v="0"/>
    <s v="Cool"/>
    <m/>
    <d v="1899-12-30T04:16:38"/>
    <d v="1899-12-30T02:08:19"/>
    <d v="1899-12-30T04:16:38"/>
    <d v="1899-12-30T05:09:02"/>
    <d v="1899-12-30T02:08:19"/>
    <d v="1899-12-30T02:34:31"/>
    <n v="1254"/>
    <x v="7"/>
    <x v="1"/>
    <x v="61"/>
    <x v="1"/>
    <n v="0"/>
  </r>
  <r>
    <n v="989"/>
    <d v="2008-04-10T00:00:00"/>
    <d v="2008-04-10T00:00:00"/>
    <x v="2"/>
    <n v="4"/>
    <n v="0"/>
    <n v="40"/>
    <n v="20"/>
    <d v="1899-12-30T00:40:20"/>
    <d v="1899-12-30T00:10:05"/>
    <s v="R200704"/>
    <s v="4 Mile-Work"/>
    <n v="5.9504132231405"/>
    <n v="0"/>
    <s v="Nice!"/>
    <m/>
    <d v="1899-12-30T04:24:11"/>
    <d v="1899-12-30T02:12:05"/>
    <d v="1899-12-30T04:24:11"/>
    <d v="1899-12-30T05:16:35"/>
    <d v="1899-12-30T02:12:05"/>
    <d v="1899-12-30T02:38:18"/>
    <n v="1501"/>
    <x v="7"/>
    <x v="1"/>
    <x v="61"/>
    <x v="1"/>
    <n v="0"/>
  </r>
  <r>
    <n v="990"/>
    <d v="2008-04-11T00:00:00"/>
    <d v="2008-04-11T00:00:00"/>
    <x v="0"/>
    <n v="0.6"/>
    <n v="0"/>
    <n v="23"/>
    <n v="19"/>
    <d v="1899-12-30T00:23:19"/>
    <d v="1899-12-30T00:38:52"/>
    <s v="UB"/>
    <s v="19 Laps"/>
    <n v="1.5439599714081498"/>
    <n v="0"/>
    <m/>
    <s v="Avg Lap 1.15"/>
    <d v="1899-12-30T01:33:16"/>
    <d v="1899-12-30T00:46:38"/>
    <d v="1899-12-30T16:58:10"/>
    <d v="1899-12-30T17:50:34"/>
    <d v="1899-12-30T08:29:05"/>
    <d v="1899-12-30T08:55:17"/>
    <n v="3021"/>
    <x v="7"/>
    <x v="1"/>
    <x v="61"/>
    <x v="1"/>
    <n v="0"/>
  </r>
  <r>
    <n v="991"/>
    <d v="2008-04-13T00:00:00"/>
    <d v="2008-04-13T00:00:00"/>
    <x v="2"/>
    <n v="7"/>
    <n v="1"/>
    <n v="12"/>
    <n v="25"/>
    <d v="1899-12-30T01:12:25"/>
    <d v="1899-12-30T00:10:21"/>
    <s v="R200704"/>
    <s v="Home -&gt; Griskus Sprint &amp; Back"/>
    <n v="5.7997698504027673"/>
    <n v="0"/>
    <s v="Cool"/>
    <s v="Splits: 9.55.40 + 9.49.49 + 9.50.85 + 10.39.00 + 11.18.75 + 10.51.53 + 10.00.16"/>
    <d v="1899-12-30T04:31:03"/>
    <d v="1899-12-30T02:15:31"/>
    <d v="1899-12-30T04:31:03"/>
    <d v="1899-12-30T05:23:27"/>
    <d v="1899-12-30T02:15:31"/>
    <d v="1899-12-30T02:41:43"/>
    <n v="1694"/>
    <x v="7"/>
    <x v="1"/>
    <x v="61"/>
    <x v="2"/>
    <n v="1"/>
  </r>
  <r>
    <n v="992"/>
    <d v="2008-04-14T00:00:00"/>
    <d v="2008-04-14T00:00:00"/>
    <x v="2"/>
    <n v="3.5"/>
    <n v="0"/>
    <n v="35"/>
    <n v="1"/>
    <d v="1899-12-30T00:35:01"/>
    <d v="1899-12-30T00:10:00"/>
    <s v="R200704"/>
    <s v="PT Barnum Out and Back"/>
    <n v="5.9971442170395095"/>
    <n v="0"/>
    <s v="Nice!"/>
    <m/>
    <d v="1899-12-30T04:22:07"/>
    <d v="1899-12-30T02:11:04"/>
    <d v="1899-12-30T04:22:07"/>
    <d v="1899-12-30T05:14:32"/>
    <d v="1899-12-30T02:11:04"/>
    <d v="1899-12-30T02:37:16"/>
    <n v="1445"/>
    <x v="7"/>
    <x v="1"/>
    <x v="61"/>
    <x v="2"/>
    <n v="0"/>
  </r>
  <r>
    <n v="993"/>
    <d v="2008-04-15T00:00:00"/>
    <d v="2008-04-15T00:00:00"/>
    <x v="2"/>
    <n v="3"/>
    <n v="0"/>
    <n v="29"/>
    <n v="35"/>
    <d v="1899-12-30T00:29:35"/>
    <d v="1899-12-30T00:09:52"/>
    <s v="R200704"/>
    <s v="Columbus Statue"/>
    <n v="6.0845070422535263"/>
    <n v="0"/>
    <s v="Nice!"/>
    <m/>
    <d v="1899-12-30T04:18:22"/>
    <d v="1899-12-30T02:09:11"/>
    <d v="1899-12-30T04:18:22"/>
    <d v="1899-12-30T05:10:46"/>
    <d v="1899-12-30T02:09:11"/>
    <d v="1899-12-30T02:35:23"/>
    <n v="1321"/>
    <x v="7"/>
    <x v="1"/>
    <x v="61"/>
    <x v="2"/>
    <n v="0"/>
  </r>
  <r>
    <n v="994"/>
    <d v="2008-04-17T00:00:00"/>
    <d v="2008-04-17T00:00:00"/>
    <x v="2"/>
    <n v="4"/>
    <n v="0"/>
    <n v="39"/>
    <n v="3"/>
    <d v="1899-12-30T00:39:03"/>
    <d v="1899-12-30T00:09:46"/>
    <s v="R200802"/>
    <s v="4 Mile-Work"/>
    <n v="6.1459667093469967"/>
    <n v="0"/>
    <s v="Nice!"/>
    <m/>
    <d v="1899-12-30T04:15:47"/>
    <d v="1899-12-30T02:07:53"/>
    <d v="1899-12-30T04:15:47"/>
    <d v="1899-12-30T05:08:11"/>
    <d v="1899-12-30T02:07:53"/>
    <d v="1899-12-30T02:34:05"/>
    <n v="1233"/>
    <x v="7"/>
    <x v="1"/>
    <x v="61"/>
    <x v="2"/>
    <n v="1"/>
  </r>
  <r>
    <n v="995"/>
    <d v="2008-04-18T00:00:00"/>
    <d v="2008-04-18T00:00:00"/>
    <x v="2"/>
    <n v="6"/>
    <n v="1"/>
    <n v="1"/>
    <n v="10"/>
    <d v="1899-12-30T01:01:10"/>
    <d v="1899-12-30T00:10:12"/>
    <s v="R200802"/>
    <s v="Bath House"/>
    <n v="5.8855585831062722"/>
    <n v="0"/>
    <s v="Nice!"/>
    <m/>
    <d v="1899-12-30T04:27:06"/>
    <d v="1899-12-30T02:13:33"/>
    <d v="1899-12-30T04:27:06"/>
    <d v="1899-12-30T05:19:30"/>
    <d v="1899-12-30T02:13:33"/>
    <d v="1899-12-30T02:39:45"/>
    <n v="1573"/>
    <x v="7"/>
    <x v="1"/>
    <x v="61"/>
    <x v="2"/>
    <n v="0"/>
  </r>
  <r>
    <n v="996"/>
    <d v="2008-04-20T00:00:00"/>
    <d v="2008-04-20T00:00:00"/>
    <x v="2"/>
    <n v="7.5"/>
    <n v="1"/>
    <n v="13"/>
    <n v="18"/>
    <d v="1899-12-30T01:13:18"/>
    <d v="1899-12-30T00:09:46"/>
    <s v="R200802"/>
    <s v="Quassy Loop"/>
    <n v="6.1391541609822697"/>
    <n v="0"/>
    <s v="Cool"/>
    <s v="Splits: 9.56 + 9.26 + 9.33 + 10.19 + 9.50 + 11.34 + 10.09  "/>
    <d v="1899-12-30T04:16:04"/>
    <d v="1899-12-30T02:08:02"/>
    <d v="1899-12-30T04:16:04"/>
    <d v="1899-12-30T05:08:28"/>
    <d v="1899-12-30T02:08:02"/>
    <d v="1899-12-30T02:34:14"/>
    <n v="1243"/>
    <x v="7"/>
    <x v="1"/>
    <x v="61"/>
    <x v="3"/>
    <n v="1"/>
  </r>
  <r>
    <n v="997"/>
    <d v="2008-04-21T00:00:00"/>
    <d v="2008-04-21T00:00:00"/>
    <x v="2"/>
    <n v="3.5"/>
    <n v="0"/>
    <n v="36"/>
    <n v="15"/>
    <d v="1899-12-30T00:36:15"/>
    <d v="1899-12-30T00:10:21"/>
    <s v="R200802"/>
    <s v="PT Barnum Out and Back"/>
    <n v="5.7931034482758665"/>
    <n v="0"/>
    <s v="Nice!"/>
    <m/>
    <d v="1899-12-30T04:31:21"/>
    <d v="1899-12-30T02:15:41"/>
    <d v="1899-12-30T04:31:21"/>
    <d v="1899-12-30T05:23:45"/>
    <d v="1899-12-30T02:15:41"/>
    <d v="1899-12-30T02:41:53"/>
    <n v="1703"/>
    <x v="7"/>
    <x v="1"/>
    <x v="61"/>
    <x v="3"/>
    <n v="0"/>
  </r>
  <r>
    <n v="998"/>
    <d v="2008-04-22T00:00:00"/>
    <d v="2008-04-22T00:00:00"/>
    <x v="2"/>
    <n v="4.4000000000000004"/>
    <n v="0"/>
    <n v="41"/>
    <n v="26"/>
    <d v="1899-12-30T00:41:26"/>
    <d v="1899-12-30T00:09:25"/>
    <s v="R200802"/>
    <s v="Beach Loop"/>
    <n v="6.371681415929209"/>
    <n v="0"/>
    <s v="Cool"/>
    <s v="Ran with Mike"/>
    <d v="1899-12-30T04:06:43"/>
    <d v="1899-12-30T02:03:21"/>
    <d v="1899-12-30T04:06:43"/>
    <d v="1899-12-30T04:59:07"/>
    <d v="1899-12-30T02:03:21"/>
    <d v="1899-12-30T02:29:34"/>
    <n v="995"/>
    <x v="7"/>
    <x v="1"/>
    <x v="61"/>
    <x v="3"/>
    <n v="0"/>
  </r>
  <r>
    <n v="999"/>
    <d v="2008-04-23T00:00:00"/>
    <d v="2008-04-23T00:00:00"/>
    <x v="1"/>
    <n v="9.5"/>
    <n v="0"/>
    <n v="44"/>
    <n v="5"/>
    <d v="1899-12-30T00:44:05"/>
    <d v="1899-12-30T00:04:38"/>
    <s v="Si"/>
    <s v="Random Around Work"/>
    <n v="12.930056710775055"/>
    <n v="0"/>
    <s v="Nice!"/>
    <m/>
    <d v="1899-12-30T08:39:43"/>
    <d v="1899-12-30T04:19:52"/>
    <d v="1899-12-30T02:01:35"/>
    <d v="1899-12-30T02:53:59"/>
    <d v="1899-12-30T01:00:47"/>
    <d v="1899-12-30T01:26:59"/>
    <n v="625"/>
    <x v="7"/>
    <x v="1"/>
    <x v="61"/>
    <x v="3"/>
    <n v="0"/>
  </r>
  <r>
    <n v="1000"/>
    <d v="2008-04-24T00:00:00"/>
    <d v="2008-04-24T00:00:00"/>
    <x v="2"/>
    <n v="3.1"/>
    <n v="0"/>
    <n v="29"/>
    <n v="3"/>
    <d v="1899-12-30T00:29:03"/>
    <d v="1899-12-30T00:09:22"/>
    <s v="R200802"/>
    <s v="Plus Columbus"/>
    <n v="6.4027538726333963"/>
    <n v="0"/>
    <s v="Nice!"/>
    <m/>
    <d v="1899-12-30T04:05:31"/>
    <d v="1899-12-30T02:02:46"/>
    <d v="1899-12-30T04:05:31"/>
    <d v="1899-12-30T04:57:55"/>
    <d v="1899-12-30T02:02:46"/>
    <d v="1899-12-30T02:28:58"/>
    <n v="969"/>
    <x v="7"/>
    <x v="1"/>
    <x v="61"/>
    <x v="3"/>
    <n v="0"/>
  </r>
  <r>
    <n v="1001"/>
    <d v="2008-04-25T00:00:00"/>
    <d v="2008-04-25T00:00:00"/>
    <x v="2"/>
    <n v="3.5"/>
    <n v="0"/>
    <n v="36"/>
    <n v="12"/>
    <d v="1899-12-30T00:36:12"/>
    <d v="1899-12-30T00:10:21"/>
    <s v="R200802"/>
    <s v="PT Barnum Out and Back"/>
    <n v="5.8011049723756942"/>
    <n v="0"/>
    <s v="Nice!"/>
    <m/>
    <d v="1899-12-30T04:30:59"/>
    <d v="1899-12-30T02:15:29"/>
    <d v="1899-12-30T04:30:59"/>
    <d v="1899-12-30T05:23:23"/>
    <d v="1899-12-30T02:15:29"/>
    <d v="1899-12-30T02:41:41"/>
    <n v="1690"/>
    <x v="7"/>
    <x v="1"/>
    <x v="61"/>
    <x v="3"/>
    <n v="0"/>
  </r>
  <r>
    <n v="1002"/>
    <d v="2008-04-27T00:00:00"/>
    <d v="2008-04-27T00:00:00"/>
    <x v="2"/>
    <n v="8.4"/>
    <n v="1"/>
    <n v="22"/>
    <n v="40"/>
    <d v="1899-12-30T01:22:40"/>
    <d v="1899-12-30T00:09:50"/>
    <s v="R200802"/>
    <s v="Quassy Loop + Old Sherman "/>
    <n v="6.0967741935483923"/>
    <n v="0"/>
    <s v="Cool"/>
    <m/>
    <d v="1899-12-30T04:17:50"/>
    <d v="1899-12-30T02:08:55"/>
    <d v="1899-12-30T04:17:50"/>
    <d v="1899-12-30T05:10:15"/>
    <d v="1899-12-30T02:08:55"/>
    <d v="1899-12-30T02:35:07"/>
    <n v="1301"/>
    <x v="7"/>
    <x v="1"/>
    <x v="61"/>
    <x v="4"/>
    <n v="1"/>
  </r>
  <r>
    <n v="1003"/>
    <d v="2008-04-30T00:00:00"/>
    <d v="2008-04-30T00:00:00"/>
    <x v="2"/>
    <n v="4"/>
    <n v="0"/>
    <n v="39"/>
    <n v="15"/>
    <d v="1899-12-30T00:39:15"/>
    <d v="1899-12-30T00:09:49"/>
    <s v="R200802"/>
    <s v="4 Mile-Work"/>
    <n v="6.1146496815286673"/>
    <n v="0"/>
    <s v="Cool"/>
    <m/>
    <d v="1899-12-30T04:17:05"/>
    <d v="1899-12-30T02:08:33"/>
    <d v="1899-12-30T04:17:05"/>
    <d v="1899-12-30T05:09:29"/>
    <d v="1899-12-30T02:08:33"/>
    <d v="1899-12-30T02:34:45"/>
    <n v="1268"/>
    <x v="7"/>
    <x v="1"/>
    <x v="61"/>
    <x v="4"/>
    <n v="2"/>
  </r>
  <r>
    <n v="1004"/>
    <d v="2008-05-01T00:00:00"/>
    <d v="2008-05-01T00:00:00"/>
    <x v="2"/>
    <n v="5"/>
    <n v="0"/>
    <n v="45"/>
    <n v="26"/>
    <d v="1899-12-30T00:45:26"/>
    <d v="1899-12-30T00:09:05"/>
    <s v="R200802"/>
    <s v="Second Beach"/>
    <n v="6.6030814380044083"/>
    <n v="0"/>
    <s v="Cool"/>
    <m/>
    <d v="1899-12-30T03:58:04"/>
    <d v="1899-12-30T01:59:02"/>
    <d v="1899-12-30T03:58:04"/>
    <d v="1899-12-30T04:50:28"/>
    <d v="1899-12-30T01:59:02"/>
    <d v="1899-12-30T02:25:14"/>
    <n v="850"/>
    <x v="7"/>
    <x v="2"/>
    <x v="62"/>
    <x v="4"/>
    <n v="0"/>
  </r>
  <r>
    <n v="1005"/>
    <d v="2008-05-02T00:00:00"/>
    <d v="2008-05-02T00:00:00"/>
    <x v="0"/>
    <n v="0.62"/>
    <n v="0"/>
    <n v="24"/>
    <n v="30"/>
    <d v="1899-12-30T00:24:30"/>
    <d v="1899-12-30T00:39:31"/>
    <s v="UB"/>
    <s v="20 Laps"/>
    <n v="1.5183673469387768"/>
    <n v="0"/>
    <m/>
    <s v="Avg Lap 1.135"/>
    <d v="1899-12-30T01:34:50"/>
    <d v="1899-12-30T00:47:25"/>
    <d v="1899-12-30T17:15:19"/>
    <d v="1899-12-30T18:07:43"/>
    <d v="1899-12-30T08:37:40"/>
    <d v="1899-12-30T09:03:52"/>
    <n v="3041"/>
    <x v="7"/>
    <x v="2"/>
    <x v="62"/>
    <x v="4"/>
    <n v="0"/>
  </r>
  <r>
    <n v="1006"/>
    <d v="2008-05-04T00:00:00"/>
    <d v="2008-05-04T00:00:00"/>
    <x v="2"/>
    <n v="9.3000000000000007"/>
    <n v="1"/>
    <n v="32"/>
    <n v="3"/>
    <d v="1899-12-30T01:32:03"/>
    <d v="1899-12-30T00:09:54"/>
    <s v="R200802"/>
    <s v="Quassy Loop + Judd Hill Rd Loop"/>
    <n v="6.0619228680065236"/>
    <n v="0"/>
    <s v="Cool"/>
    <m/>
    <d v="1899-12-30T04:19:19"/>
    <d v="1899-12-30T02:09:40"/>
    <d v="1899-12-30T04:19:19"/>
    <d v="1899-12-30T05:11:43"/>
    <d v="1899-12-30T02:09:40"/>
    <d v="1899-12-30T02:35:52"/>
    <n v="1351"/>
    <x v="7"/>
    <x v="2"/>
    <x v="62"/>
    <x v="5"/>
    <n v="1"/>
  </r>
  <r>
    <n v="1007"/>
    <d v="2008-05-06T00:00:00"/>
    <d v="2008-05-06T00:00:00"/>
    <x v="2"/>
    <n v="5"/>
    <n v="0"/>
    <n v="50"/>
    <n v="30"/>
    <d v="1899-12-30T00:50:30"/>
    <d v="1899-12-30T00:10:06"/>
    <s v="R200802"/>
    <s v="Second Beach"/>
    <n v="5.940594059405945"/>
    <n v="0"/>
    <s v="Cool"/>
    <m/>
    <d v="1899-12-30T04:24:37"/>
    <d v="1899-12-30T02:12:19"/>
    <d v="1899-12-30T04:24:37"/>
    <d v="1899-12-30T05:17:01"/>
    <d v="1899-12-30T02:12:19"/>
    <d v="1899-12-30T02:38:31"/>
    <n v="1508"/>
    <x v="7"/>
    <x v="2"/>
    <x v="62"/>
    <x v="5"/>
    <n v="1"/>
  </r>
  <r>
    <n v="1008"/>
    <d v="2008-05-07T00:00:00"/>
    <d v="2008-05-07T00:00:00"/>
    <x v="2"/>
    <n v="4.4000000000000004"/>
    <n v="0"/>
    <n v="40"/>
    <n v="3"/>
    <d v="1899-12-30T00:40:03"/>
    <d v="1899-12-30T00:09:06"/>
    <s v="R200802"/>
    <s v="Beach Loop"/>
    <n v="6.5917602996254736"/>
    <n v="163"/>
    <s v="Nice!"/>
    <s v="Ran with Dave F.  Out: 19.0035 Back: 21.0347"/>
    <d v="1899-12-30T03:58:29"/>
    <d v="1899-12-30T01:59:14"/>
    <d v="1899-12-30T03:58:29"/>
    <d v="1899-12-30T04:50:53"/>
    <d v="1899-12-30T01:59:14"/>
    <d v="1899-12-30T02:25:26"/>
    <n v="855"/>
    <x v="7"/>
    <x v="2"/>
    <x v="62"/>
    <x v="5"/>
    <n v="0"/>
  </r>
  <r>
    <n v="1009"/>
    <d v="2008-05-08T00:00:00"/>
    <d v="2008-05-08T00:00:00"/>
    <x v="2"/>
    <n v="3"/>
    <n v="0"/>
    <n v="28"/>
    <n v="15"/>
    <d v="1899-12-30T00:28:15"/>
    <d v="1899-12-30T00:09:25"/>
    <s v="R200802"/>
    <s v="Columbus Statue"/>
    <n v="6.371681415929209"/>
    <n v="0"/>
    <s v="Drizzle"/>
    <m/>
    <d v="1899-12-30T04:06:43"/>
    <d v="1899-12-30T02:03:21"/>
    <d v="1899-12-30T04:06:43"/>
    <d v="1899-12-30T04:59:07"/>
    <d v="1899-12-30T02:03:21"/>
    <d v="1899-12-30T02:29:34"/>
    <n v="996"/>
    <x v="7"/>
    <x v="2"/>
    <x v="62"/>
    <x v="5"/>
    <n v="0"/>
  </r>
  <r>
    <n v="1010"/>
    <d v="2008-05-12T00:00:00"/>
    <d v="2008-05-12T00:00:00"/>
    <x v="2"/>
    <n v="3.5"/>
    <n v="0"/>
    <n v="33"/>
    <n v="29"/>
    <d v="1899-12-30T00:33:29"/>
    <d v="1899-12-30T00:09:34"/>
    <s v="R200802"/>
    <s v="PT Barnum Out and Back"/>
    <n v="6.2717770034843259"/>
    <n v="0"/>
    <s v="Windy!!!"/>
    <m/>
    <d v="1899-12-30T04:10:39"/>
    <d v="1899-12-30T02:05:19"/>
    <d v="1899-12-30T04:10:39"/>
    <d v="1899-12-30T05:03:03"/>
    <d v="1899-12-30T02:05:19"/>
    <d v="1899-12-30T02:31:31"/>
    <n v="1091"/>
    <x v="7"/>
    <x v="2"/>
    <x v="62"/>
    <x v="6"/>
    <n v="3"/>
  </r>
  <r>
    <n v="1011"/>
    <d v="2008-05-13T00:00:00"/>
    <d v="2008-05-13T00:00:00"/>
    <x v="1"/>
    <n v="4.8"/>
    <n v="0"/>
    <n v="22"/>
    <n v="20"/>
    <d v="1899-12-30T00:22:20"/>
    <d v="1899-12-30T00:04:39"/>
    <s v="Si"/>
    <s v="Random Around Home"/>
    <n v="12.895522388059714"/>
    <n v="0"/>
    <m/>
    <m/>
    <d v="1899-12-30T08:41:07"/>
    <d v="1899-12-30T04:20:33"/>
    <d v="1899-12-30T02:01:54"/>
    <d v="1899-12-30T02:54:18"/>
    <d v="1899-12-30T01:00:57"/>
    <d v="1899-12-30T01:27:09"/>
    <n v="628"/>
    <x v="7"/>
    <x v="2"/>
    <x v="62"/>
    <x v="6"/>
    <n v="0"/>
  </r>
  <r>
    <n v="1012"/>
    <d v="2008-05-13T00:00:00"/>
    <d v="2008-05-13T00:00:00"/>
    <x v="2"/>
    <n v="4"/>
    <n v="0"/>
    <n v="36"/>
    <n v="57"/>
    <d v="1899-12-30T00:36:57"/>
    <d v="1899-12-30T00:09:14"/>
    <s v="R200802"/>
    <s v="4 Mile-Work"/>
    <n v="6.4952638700947274"/>
    <n v="0"/>
    <s v="Windy"/>
    <m/>
    <d v="1899-12-30T04:02:01"/>
    <d v="1899-12-30T02:01:01"/>
    <d v="1899-12-30T04:02:01"/>
    <d v="1899-12-30T04:54:25"/>
    <d v="1899-12-30T02:01:01"/>
    <d v="1899-12-30T02:27:13"/>
    <n v="898"/>
    <x v="7"/>
    <x v="2"/>
    <x v="62"/>
    <x v="6"/>
    <n v="0"/>
  </r>
  <r>
    <n v="1013"/>
    <d v="2008-05-14T00:00:00"/>
    <d v="2008-05-14T00:00:00"/>
    <x v="1"/>
    <n v="10.199999999999999"/>
    <n v="0"/>
    <n v="38"/>
    <n v="12"/>
    <d v="1899-12-30T00:38:12"/>
    <d v="1899-12-30T00:03:45"/>
    <s v="B       "/>
    <s v="Random Around Work"/>
    <n v="16.020942408376975"/>
    <n v="0"/>
    <s v="Windy"/>
    <m/>
    <d v="1899-12-30T06:59:27"/>
    <d v="1899-12-30T03:29:44"/>
    <d v="1899-12-30T01:38:07"/>
    <d v="1899-12-30T02:30:31"/>
    <d v="1899-12-30T00:49:04"/>
    <d v="1899-12-30T01:15:16"/>
    <n v="342"/>
    <x v="7"/>
    <x v="2"/>
    <x v="62"/>
    <x v="6"/>
    <n v="0"/>
  </r>
  <r>
    <n v="1014"/>
    <d v="2008-05-15T00:00:00"/>
    <d v="2008-05-15T00:00:00"/>
    <x v="2"/>
    <n v="5"/>
    <n v="0"/>
    <n v="44"/>
    <n v="18"/>
    <d v="1899-12-30T00:44:18"/>
    <d v="1899-12-30T00:08:52"/>
    <s v="R200802"/>
    <s v="Second Beach"/>
    <n v="6.7720090293453783"/>
    <n v="0"/>
    <s v="Nice!"/>
    <s v="Ran with Mike on way back"/>
    <d v="1899-12-30T03:52:08"/>
    <d v="1899-12-30T01:56:04"/>
    <d v="1899-12-30T03:52:08"/>
    <d v="1899-12-30T04:44:32"/>
    <d v="1899-12-30T01:56:04"/>
    <d v="1899-12-30T02:22:16"/>
    <n v="801"/>
    <x v="7"/>
    <x v="2"/>
    <x v="62"/>
    <x v="6"/>
    <n v="0"/>
  </r>
  <r>
    <n v="1015"/>
    <d v="2008-05-17T00:00:00"/>
    <d v="2008-05-17T00:00:00"/>
    <x v="2"/>
    <n v="10.5"/>
    <n v="1"/>
    <n v="49"/>
    <n v="7"/>
    <d v="1899-12-30T01:49:07"/>
    <d v="1899-12-30T00:10:24"/>
    <s v="R200802"/>
    <s v="Griskus Sprint Bike Course"/>
    <n v="5.7736367802046784"/>
    <n v="0"/>
    <s v="Nice!"/>
    <m/>
    <d v="1899-12-30T04:32:16"/>
    <d v="1899-12-30T02:16:08"/>
    <d v="1899-12-30T04:32:16"/>
    <d v="1899-12-30T05:24:40"/>
    <d v="1899-12-30T02:16:08"/>
    <d v="1899-12-30T02:42:20"/>
    <n v="1730"/>
    <x v="7"/>
    <x v="2"/>
    <x v="62"/>
    <x v="6"/>
    <n v="1"/>
  </r>
  <r>
    <n v="1016"/>
    <d v="2008-05-19T00:00:00"/>
    <d v="2008-05-19T00:00:00"/>
    <x v="1"/>
    <n v="8.1"/>
    <n v="0"/>
    <n v="30"/>
    <n v="11"/>
    <d v="1899-12-30T00:30:11"/>
    <d v="1899-12-30T00:03:44"/>
    <s v="B       "/>
    <s v="Random Around Work"/>
    <n v="16.101601325234689"/>
    <n v="0"/>
    <s v="Windy"/>
    <m/>
    <d v="1899-12-30T06:57:21"/>
    <d v="1899-12-30T03:28:40"/>
    <d v="1899-12-30T01:37:38"/>
    <d v="1899-12-30T02:30:02"/>
    <d v="1899-12-30T00:48:49"/>
    <d v="1899-12-30T01:15:01"/>
    <n v="334"/>
    <x v="7"/>
    <x v="2"/>
    <x v="62"/>
    <x v="7"/>
    <n v="1"/>
  </r>
  <r>
    <n v="1017"/>
    <d v="2008-05-20T00:00:00"/>
    <d v="2008-05-20T00:00:00"/>
    <x v="2"/>
    <n v="4"/>
    <n v="0"/>
    <n v="37"/>
    <n v="4"/>
    <d v="1899-12-30T00:37:04"/>
    <d v="1899-12-30T00:09:16"/>
    <s v="R200802"/>
    <s v="4 Mile-Work"/>
    <n v="6.4748201438848962"/>
    <n v="0"/>
    <s v="Overcast"/>
    <s v="Splits: 9.1245 + 9.4995 + 9.4009 + 8.2156"/>
    <d v="1899-12-30T04:02:47"/>
    <d v="1899-12-30T02:01:24"/>
    <d v="1899-12-30T04:02:47"/>
    <d v="1899-12-30T04:55:11"/>
    <d v="1899-12-30T02:01:24"/>
    <d v="1899-12-30T02:27:36"/>
    <n v="913"/>
    <x v="7"/>
    <x v="2"/>
    <x v="62"/>
    <x v="7"/>
    <n v="0"/>
  </r>
  <r>
    <n v="1018"/>
    <d v="2008-05-21T00:00:00"/>
    <d v="2008-05-21T00:00:00"/>
    <x v="2"/>
    <n v="4"/>
    <n v="0"/>
    <n v="37"/>
    <n v="30"/>
    <d v="1899-12-30T00:37:30"/>
    <d v="1899-12-30T00:09:22"/>
    <s v="R200802"/>
    <s v="4 Mile-Work"/>
    <n v="6.4000000000000048"/>
    <n v="0"/>
    <s v="Overcast"/>
    <m/>
    <d v="1899-12-30T04:05:38"/>
    <d v="1899-12-30T02:02:49"/>
    <d v="1899-12-30T04:05:38"/>
    <d v="1899-12-30T04:58:02"/>
    <d v="1899-12-30T02:02:49"/>
    <d v="1899-12-30T02:29:01"/>
    <n v="974"/>
    <x v="7"/>
    <x v="2"/>
    <x v="62"/>
    <x v="7"/>
    <n v="0"/>
  </r>
  <r>
    <n v="1019"/>
    <d v="2008-05-23T00:00:00"/>
    <d v="2008-05-23T00:00:00"/>
    <x v="2"/>
    <n v="5"/>
    <n v="0"/>
    <n v="50"/>
    <n v="50"/>
    <d v="1899-12-30T00:50:50"/>
    <d v="1899-12-30T00:10:10"/>
    <s v="R200802"/>
    <s v="Second Beach"/>
    <n v="5.9016393442622999"/>
    <n v="0"/>
    <s v="Nice!"/>
    <m/>
    <d v="1899-12-30T04:26:22"/>
    <d v="1899-12-30T02:13:11"/>
    <d v="1899-12-30T04:26:22"/>
    <d v="1899-12-30T05:18:46"/>
    <d v="1899-12-30T02:13:11"/>
    <d v="1899-12-30T02:39:23"/>
    <n v="1556"/>
    <x v="7"/>
    <x v="2"/>
    <x v="62"/>
    <x v="7"/>
    <n v="1"/>
  </r>
  <r>
    <n v="1020"/>
    <d v="2008-05-25T00:00:00"/>
    <d v="2008-05-25T00:00:00"/>
    <x v="1"/>
    <n v="17"/>
    <n v="1"/>
    <n v="1"/>
    <n v="38"/>
    <d v="1899-12-30T01:01:38"/>
    <d v="1899-12-30T00:03:38"/>
    <s v="B       "/>
    <s v="Uj to Home"/>
    <n v="16.549486208761504"/>
    <n v="0"/>
    <s v="Nice!"/>
    <m/>
    <d v="1899-12-30T06:46:03"/>
    <d v="1899-12-30T03:23:02"/>
    <d v="1899-12-30T01:34:59"/>
    <d v="1899-12-30T02:27:23"/>
    <d v="1899-12-30T00:47:30"/>
    <d v="1899-12-30T01:13:42"/>
    <n v="306"/>
    <x v="7"/>
    <x v="2"/>
    <x v="62"/>
    <x v="8"/>
    <n v="1"/>
  </r>
  <r>
    <n v="1021"/>
    <d v="2008-05-25T00:00:00"/>
    <d v="2008-05-25T00:00:00"/>
    <x v="2"/>
    <n v="10.5"/>
    <n v="1"/>
    <n v="45"/>
    <n v="49"/>
    <d v="1899-12-30T01:45:49"/>
    <d v="1899-12-30T00:10:05"/>
    <s v="R200802"/>
    <s v="Griskus Sprint Bike Course"/>
    <n v="5.9536934950385927"/>
    <n v="0"/>
    <s v="Nice!"/>
    <s v="Splits: 10.16(149) + 9.34(155) + 9.37(159) + 10.26(163) + 10.01(157) + 10.24(159) + 12.43(162) + 11.09(166) + 10.26(167) + 10.25(165)"/>
    <d v="1899-12-30T04:24:02"/>
    <d v="1899-12-30T02:12:01"/>
    <d v="1899-12-30T04:24:02"/>
    <d v="1899-12-30T05:16:26"/>
    <d v="1899-12-30T02:12:01"/>
    <d v="1899-12-30T02:38:13"/>
    <n v="1499"/>
    <x v="7"/>
    <x v="2"/>
    <x v="62"/>
    <x v="8"/>
    <n v="0"/>
  </r>
  <r>
    <n v="1022"/>
    <d v="2008-05-27T00:00:00"/>
    <d v="2008-05-27T00:00:00"/>
    <x v="2"/>
    <n v="3.3"/>
    <n v="0"/>
    <n v="38"/>
    <n v="18"/>
    <d v="1899-12-30T00:38:18"/>
    <d v="1899-12-30T00:11:36"/>
    <s v="R200802"/>
    <s v="Random Around Work"/>
    <n v="5.1697127937336855"/>
    <n v="0"/>
    <s v="Hot &amp; Humid"/>
    <m/>
    <d v="1899-12-30T05:04:05"/>
    <d v="1899-12-30T02:32:02"/>
    <d v="1899-12-30T05:04:05"/>
    <d v="1899-12-30T05:56:29"/>
    <d v="1899-12-30T02:32:02"/>
    <d v="1899-12-30T02:58:14"/>
    <n v="2340"/>
    <x v="7"/>
    <x v="2"/>
    <x v="62"/>
    <x v="8"/>
    <n v="1"/>
  </r>
  <r>
    <n v="1023"/>
    <d v="2008-05-28T00:00:00"/>
    <d v="2008-05-28T00:00:00"/>
    <x v="2"/>
    <n v="5"/>
    <n v="0"/>
    <n v="46"/>
    <n v="25"/>
    <d v="1899-12-30T00:46:25"/>
    <d v="1899-12-30T00:09:17"/>
    <s v="R200802"/>
    <s v="Second Beach"/>
    <n v="6.4631956912028778"/>
    <n v="0"/>
    <s v="Perfect"/>
    <m/>
    <d v="1899-12-30T04:03:13"/>
    <d v="1899-12-30T02:01:37"/>
    <d v="1899-12-30T04:03:13"/>
    <d v="1899-12-30T04:55:37"/>
    <d v="1899-12-30T02:01:37"/>
    <d v="1899-12-30T02:27:49"/>
    <n v="928"/>
    <x v="7"/>
    <x v="2"/>
    <x v="62"/>
    <x v="8"/>
    <n v="0"/>
  </r>
  <r>
    <n v="1024"/>
    <d v="2008-05-30T00:00:00"/>
    <d v="2008-05-30T00:00:00"/>
    <x v="2"/>
    <n v="4.4000000000000004"/>
    <n v="0"/>
    <n v="45"/>
    <n v="6"/>
    <d v="1899-12-30T00:45:06"/>
    <d v="1899-12-30T00:10:15"/>
    <s v="R200802"/>
    <s v="Beach Loop"/>
    <n v="5.8536585365853702"/>
    <n v="0"/>
    <s v="Nice!"/>
    <m/>
    <d v="1899-12-30T04:28:33"/>
    <d v="1899-12-30T02:14:16"/>
    <d v="1899-12-30T04:28:33"/>
    <d v="1899-12-30T05:20:57"/>
    <d v="1899-12-30T02:14:16"/>
    <d v="1899-12-30T02:40:29"/>
    <n v="1625"/>
    <x v="7"/>
    <x v="2"/>
    <x v="62"/>
    <x v="8"/>
    <n v="1"/>
  </r>
  <r>
    <n v="1025"/>
    <d v="2008-06-01T00:00:00"/>
    <d v="2008-06-01T00:00:00"/>
    <x v="2"/>
    <n v="8"/>
    <n v="1"/>
    <n v="28"/>
    <n v="0"/>
    <d v="1899-12-30T01:28:00"/>
    <d v="1899-12-30T00:11:00"/>
    <s v="R200802"/>
    <s v="Bridgewater"/>
    <n v="5.4545454545454586"/>
    <n v="0"/>
    <s v="Hot &amp; Humid"/>
    <m/>
    <d v="1899-12-30T04:48:12"/>
    <d v="1899-12-30T02:24:06"/>
    <d v="1899-12-30T04:48:12"/>
    <d v="1899-12-30T05:40:36"/>
    <d v="1899-12-30T02:24:06"/>
    <d v="1899-12-30T02:50:18"/>
    <n v="2084"/>
    <x v="7"/>
    <x v="3"/>
    <x v="63"/>
    <x v="9"/>
    <n v="1"/>
  </r>
  <r>
    <n v="1026"/>
    <d v="2008-06-03T00:00:00"/>
    <d v="2008-06-03T00:00:00"/>
    <x v="2"/>
    <n v="3.5"/>
    <n v="0"/>
    <n v="33"/>
    <n v="54"/>
    <d v="1899-12-30T00:33:54"/>
    <d v="1899-12-30T00:09:41"/>
    <s v="R200802"/>
    <s v="PT Barnum Out and Back"/>
    <n v="6.1946902654867309"/>
    <n v="0"/>
    <s v="Warm"/>
    <s v="Intervals"/>
    <d v="1899-12-30T04:13:46"/>
    <d v="1899-12-30T02:06:53"/>
    <d v="1899-12-30T04:13:46"/>
    <d v="1899-12-30T05:06:10"/>
    <d v="1899-12-30T02:06:53"/>
    <d v="1899-12-30T02:33:05"/>
    <n v="1171"/>
    <x v="7"/>
    <x v="3"/>
    <x v="63"/>
    <x v="9"/>
    <n v="1"/>
  </r>
  <r>
    <n v="1027"/>
    <d v="2008-06-05T00:00:00"/>
    <d v="2008-06-05T00:00:00"/>
    <x v="2"/>
    <n v="4"/>
    <n v="0"/>
    <n v="39"/>
    <n v="9"/>
    <d v="1899-12-30T00:39:09"/>
    <d v="1899-12-30T00:09:47"/>
    <s v="R200802"/>
    <s v="4 Mile-Work"/>
    <n v="6.1302681992337211"/>
    <n v="0"/>
    <s v="Cool"/>
    <m/>
    <d v="1899-12-30T04:16:26"/>
    <d v="1899-12-30T02:08:13"/>
    <d v="1899-12-30T04:16:26"/>
    <d v="1899-12-30T05:08:50"/>
    <d v="1899-12-30T02:08:13"/>
    <d v="1899-12-30T02:34:25"/>
    <n v="1251"/>
    <x v="7"/>
    <x v="3"/>
    <x v="63"/>
    <x v="9"/>
    <n v="1"/>
  </r>
  <r>
    <n v="1028"/>
    <d v="2008-06-07T00:00:00"/>
    <d v="2008-06-07T00:00:00"/>
    <x v="0"/>
    <n v="0.22"/>
    <n v="0"/>
    <n v="8"/>
    <n v="30"/>
    <d v="1899-12-30T00:08:30"/>
    <d v="1899-12-30T00:38:38"/>
    <s v="lake    "/>
    <s v="Swimming Around"/>
    <n v="1.5529411764705894"/>
    <n v="0"/>
    <s v="Cold Water"/>
    <m/>
    <d v="1899-12-30T01:32:44"/>
    <d v="1899-12-30T00:46:22"/>
    <d v="1899-12-30T16:52:16"/>
    <d v="1899-12-30T17:44:40"/>
    <d v="1899-12-30T08:26:08"/>
    <d v="1899-12-30T08:52:20"/>
    <n v="3013"/>
    <x v="7"/>
    <x v="3"/>
    <x v="63"/>
    <x v="9"/>
    <n v="1"/>
  </r>
  <r>
    <n v="1029"/>
    <d v="2008-06-08T00:00:00"/>
    <d v="2008-06-08T00:00:00"/>
    <x v="2"/>
    <n v="7.13"/>
    <n v="1"/>
    <n v="19"/>
    <n v="22"/>
    <d v="1899-12-30T01:19:22"/>
    <d v="1899-12-30T00:11:08"/>
    <s v="R200802"/>
    <s v="Litchfield RR"/>
    <n v="5.3901721965560725"/>
    <n v="0"/>
    <s v="REALLY HOT"/>
    <s v="Splits: 8.28 + 9.55 + 10.35 + 12.18 + 11.14 + 11.46 + 13.56"/>
    <d v="1899-12-30T04:51:39"/>
    <d v="1899-12-30T02:25:49"/>
    <d v="1899-12-30T04:51:39"/>
    <d v="1899-12-30T05:44:03"/>
    <d v="1899-12-30T02:25:49"/>
    <d v="1899-12-30T02:52:01"/>
    <n v="2160"/>
    <x v="7"/>
    <x v="3"/>
    <x v="63"/>
    <x v="10"/>
    <n v="0"/>
  </r>
  <r>
    <n v="1030"/>
    <d v="2008-06-10T00:00:00"/>
    <d v="2008-06-10T00:00:00"/>
    <x v="6"/>
    <n v="1.0000000000000001E-5"/>
    <n v="0"/>
    <n v="30"/>
    <n v="0"/>
    <d v="1899-12-30T00:30:00"/>
    <d v="1905-09-13T08:00:00"/>
    <s v="R200704"/>
    <s v="Situps &amp; Pushups"/>
    <n v="2.0000000000000019E-5"/>
    <n v="0"/>
    <s v="Inside"/>
    <m/>
    <d v="1899-12-30T00:00:00"/>
    <d v="1899-12-30T00:00:00"/>
    <d v="2049-06-09T08:00:00"/>
    <d v="2049-06-09T08:52:24"/>
    <d v="1974-09-19T16:00:00"/>
    <d v="1974-09-19T16:26:12"/>
    <n v="3186"/>
    <x v="7"/>
    <x v="3"/>
    <x v="63"/>
    <x v="10"/>
    <n v="1"/>
  </r>
  <r>
    <n v="1031"/>
    <d v="2008-06-11T00:00:00"/>
    <d v="2008-06-11T00:00:00"/>
    <x v="2"/>
    <n v="4"/>
    <n v="0"/>
    <n v="43"/>
    <n v="28"/>
    <d v="1899-12-30T00:43:28"/>
    <d v="1899-12-30T00:10:52"/>
    <s v="R200802"/>
    <s v="4 Mile-Work"/>
    <n v="5.5214723926380405"/>
    <n v="154"/>
    <s v="Hot &amp; Humid"/>
    <s v="Out: 19.2707(153) Back: 24.0152(154)"/>
    <d v="1899-12-30T04:44:42"/>
    <d v="1899-12-30T02:22:21"/>
    <d v="1899-12-30T04:44:42"/>
    <d v="1899-12-30T05:37:06"/>
    <d v="1899-12-30T02:22:21"/>
    <d v="1899-12-30T02:48:33"/>
    <n v="2015"/>
    <x v="7"/>
    <x v="3"/>
    <x v="63"/>
    <x v="10"/>
    <n v="0"/>
  </r>
  <r>
    <n v="1032"/>
    <d v="2008-06-12T00:00:00"/>
    <d v="2008-06-12T00:00:00"/>
    <x v="1"/>
    <n v="12.27"/>
    <n v="0"/>
    <n v="45"/>
    <n v="18"/>
    <d v="1899-12-30T00:45:18"/>
    <d v="1899-12-30T00:03:42"/>
    <s v="B       "/>
    <s v="Barnum Loop X 2"/>
    <n v="16.251655629139087"/>
    <n v="0"/>
    <s v="Nice!"/>
    <m/>
    <d v="1899-12-30T06:53:30"/>
    <d v="1899-12-30T03:26:45"/>
    <d v="1899-12-30T01:36:44"/>
    <d v="1899-12-30T02:29:08"/>
    <d v="1899-12-30T00:48:22"/>
    <d v="1899-12-30T01:14:34"/>
    <n v="322"/>
    <x v="7"/>
    <x v="3"/>
    <x v="63"/>
    <x v="10"/>
    <n v="0"/>
  </r>
  <r>
    <n v="1033"/>
    <d v="2008-06-14T00:00:00"/>
    <d v="2008-06-14T00:00:00"/>
    <x v="0"/>
    <n v="1"/>
    <n v="0"/>
    <n v="39"/>
    <n v="24"/>
    <d v="1899-12-30T00:39:24"/>
    <d v="1899-12-30T00:39:24"/>
    <s v="lake    "/>
    <s v="Griskus Olympic"/>
    <n v="1.5228426395939099"/>
    <n v="0"/>
    <s v="Nice!"/>
    <m/>
    <d v="1899-12-30T01:34:34"/>
    <d v="1899-12-30T00:47:17"/>
    <d v="1899-12-30T17:12:17"/>
    <d v="1899-12-30T18:04:41"/>
    <d v="1899-12-30T08:36:08"/>
    <d v="1899-12-30T09:02:20"/>
    <n v="3038"/>
    <x v="7"/>
    <x v="3"/>
    <x v="63"/>
    <x v="10"/>
    <n v="1"/>
  </r>
  <r>
    <n v="1034"/>
    <d v="2008-06-14T00:00:00"/>
    <d v="2008-06-14T00:00:00"/>
    <x v="1"/>
    <n v="25"/>
    <n v="1"/>
    <n v="34"/>
    <n v="36"/>
    <d v="1899-12-30T01:34:36"/>
    <d v="1899-12-30T00:03:47"/>
    <s v="B       "/>
    <s v="Griskus Olympic"/>
    <n v="15.856236786469356"/>
    <n v="0"/>
    <s v="Nice!"/>
    <m/>
    <d v="1899-12-30T07:03:48"/>
    <d v="1899-12-30T03:31:54"/>
    <d v="1899-12-30T01:39:08"/>
    <d v="1899-12-30T02:31:32"/>
    <d v="1899-12-30T00:49:34"/>
    <d v="1899-12-30T01:15:46"/>
    <n v="364"/>
    <x v="7"/>
    <x v="3"/>
    <x v="63"/>
    <x v="10"/>
    <n v="0"/>
  </r>
  <r>
    <n v="1035"/>
    <d v="2008-06-14T00:00:00"/>
    <d v="2008-06-14T00:00:00"/>
    <x v="2"/>
    <n v="6.2"/>
    <n v="1"/>
    <n v="9"/>
    <n v="40"/>
    <d v="1899-12-30T01:09:40"/>
    <d v="1899-12-30T00:11:14"/>
    <s v="R200802"/>
    <s v="Griskus Olympic"/>
    <n v="5.3397129186602914"/>
    <n v="0"/>
    <s v="Nice!"/>
    <m/>
    <d v="1899-12-30T04:54:24"/>
    <d v="1899-12-30T02:27:12"/>
    <d v="1899-12-30T04:54:24"/>
    <d v="1899-12-30T05:46:48"/>
    <d v="1899-12-30T02:27:12"/>
    <d v="1899-12-30T02:53:24"/>
    <n v="2197"/>
    <x v="7"/>
    <x v="3"/>
    <x v="63"/>
    <x v="10"/>
    <n v="1"/>
  </r>
  <r>
    <n v="1036"/>
    <d v="2008-06-14T00:00:00"/>
    <d v="2008-06-14T00:00:00"/>
    <x v="3"/>
    <n v="1"/>
    <n v="0"/>
    <n v="1"/>
    <n v="52"/>
    <d v="1899-12-30T00:01:52"/>
    <d v="1899-12-30T00:01:52"/>
    <s v="R200802"/>
    <s v="Griskus Olympic"/>
    <n v="32.142857142857167"/>
    <n v="0"/>
    <s v="Nice!"/>
    <m/>
    <d v="1899-12-30T00:00:00"/>
    <d v="1899-12-30T00:00:00"/>
    <d v="1899-12-30T00:48:54"/>
    <d v="1899-12-30T01:41:18"/>
    <d v="1899-12-30T00:24:27"/>
    <d v="1899-12-30T00:50:39"/>
    <n v="6"/>
    <x v="7"/>
    <x v="3"/>
    <x v="63"/>
    <x v="10"/>
    <n v="0"/>
  </r>
  <r>
    <n v="1037"/>
    <d v="2008-06-14T00:00:00"/>
    <d v="2008-06-14T00:00:00"/>
    <x v="4"/>
    <n v="1"/>
    <n v="0"/>
    <n v="3"/>
    <n v="0"/>
    <d v="1899-12-30T00:03:00"/>
    <d v="1899-12-30T00:03:00"/>
    <s v="R200802"/>
    <s v="Griskus Olympic"/>
    <n v="20.000000000000014"/>
    <n v="0"/>
    <s v="Nice!"/>
    <m/>
    <d v="1899-12-30T00:00:00"/>
    <d v="1899-12-30T00:00:00"/>
    <d v="1899-12-30T01:18:36"/>
    <d v="1899-12-30T02:11:00"/>
    <d v="1899-12-30T00:39:18"/>
    <d v="1899-12-30T01:05:30"/>
    <n v="177"/>
    <x v="7"/>
    <x v="3"/>
    <x v="63"/>
    <x v="10"/>
    <n v="0"/>
  </r>
  <r>
    <n v="1038"/>
    <d v="2008-06-16T00:00:00"/>
    <d v="2008-06-16T00:00:00"/>
    <x v="2"/>
    <n v="5"/>
    <n v="0"/>
    <n v="48"/>
    <n v="29"/>
    <d v="1899-12-30T00:48:29"/>
    <d v="1899-12-30T00:09:42"/>
    <s v="R200802"/>
    <s v="Second Beach"/>
    <n v="6.1876933654176742"/>
    <n v="154"/>
    <s v="Nice!"/>
    <m/>
    <d v="1899-12-30T04:14:03"/>
    <d v="1899-12-30T02:07:02"/>
    <d v="1899-12-30T04:14:03"/>
    <d v="1899-12-30T05:06:27"/>
    <d v="1899-12-30T02:07:02"/>
    <d v="1899-12-30T02:33:14"/>
    <n v="1181"/>
    <x v="7"/>
    <x v="3"/>
    <x v="63"/>
    <x v="11"/>
    <n v="1"/>
  </r>
  <r>
    <n v="1039"/>
    <d v="2008-06-17T00:00:00"/>
    <d v="2008-06-17T00:00:00"/>
    <x v="2"/>
    <n v="4"/>
    <n v="0"/>
    <n v="41"/>
    <n v="36"/>
    <d v="1899-12-30T00:41:36"/>
    <d v="1899-12-30T00:10:24"/>
    <s v="R200802"/>
    <s v="4 Mile-Work"/>
    <n v="5.7692307692307736"/>
    <n v="0"/>
    <s v="Nice!"/>
    <m/>
    <d v="1899-12-30T04:32:29"/>
    <d v="1899-12-30T02:16:14"/>
    <d v="1899-12-30T04:32:29"/>
    <d v="1899-12-30T05:24:53"/>
    <d v="1899-12-30T02:16:14"/>
    <d v="1899-12-30T02:42:26"/>
    <n v="1734"/>
    <x v="7"/>
    <x v="3"/>
    <x v="63"/>
    <x v="11"/>
    <n v="0"/>
  </r>
  <r>
    <n v="1040"/>
    <d v="2008-06-18T00:00:00"/>
    <d v="2008-06-18T00:00:00"/>
    <x v="1"/>
    <n v="9.5"/>
    <n v="0"/>
    <n v="39"/>
    <n v="42"/>
    <d v="1899-12-30T00:39:42"/>
    <d v="1899-12-30T00:04:11"/>
    <s v="Si"/>
    <s v="Random Around Work"/>
    <n v="14.357682619647365"/>
    <n v="0"/>
    <s v="Windy"/>
    <m/>
    <d v="1899-12-30T07:48:03"/>
    <d v="1899-12-30T03:54:01"/>
    <d v="1899-12-30T01:49:29"/>
    <d v="1899-12-30T02:41:53"/>
    <d v="1899-12-30T00:54:45"/>
    <d v="1899-12-30T01:20:57"/>
    <n v="514"/>
    <x v="7"/>
    <x v="3"/>
    <x v="63"/>
    <x v="11"/>
    <n v="0"/>
  </r>
  <r>
    <n v="1041"/>
    <d v="2008-06-20T00:00:00"/>
    <d v="2008-06-20T00:00:00"/>
    <x v="0"/>
    <n v="0.5"/>
    <n v="0"/>
    <n v="16"/>
    <n v="49"/>
    <d v="1899-12-30T00:16:49"/>
    <d v="1899-12-30T00:33:38"/>
    <s v="LW"/>
    <s v="Lake Waramaug Tri"/>
    <n v="1.7839444995044613"/>
    <n v="0"/>
    <s v="Nice!"/>
    <m/>
    <d v="1899-12-30T01:20:43"/>
    <d v="1899-12-30T00:40:22"/>
    <d v="1899-12-30T14:41:12"/>
    <d v="1899-12-30T15:33:36"/>
    <d v="1899-12-30T07:20:36"/>
    <d v="1899-12-30T07:46:48"/>
    <n v="2877"/>
    <x v="7"/>
    <x v="3"/>
    <x v="63"/>
    <x v="11"/>
    <n v="1"/>
  </r>
  <r>
    <n v="1042"/>
    <d v="2008-06-20T00:00:00"/>
    <d v="2008-06-20T00:00:00"/>
    <x v="1"/>
    <n v="10"/>
    <n v="0"/>
    <n v="43"/>
    <n v="47"/>
    <d v="1899-12-30T00:43:47"/>
    <d v="1899-12-30T00:04:23"/>
    <s v="B       "/>
    <s v="Lake Waramaug Tri"/>
    <n v="13.703844689760194"/>
    <n v="0"/>
    <s v="Nice!"/>
    <s v="27 Mins for first 10 Miles"/>
    <d v="1899-12-30T08:10:22"/>
    <d v="1899-12-30T04:05:11"/>
    <d v="1899-12-30T01:54:43"/>
    <d v="1899-12-30T02:47:07"/>
    <d v="1899-12-30T00:57:21"/>
    <d v="1899-12-30T01:23:33"/>
    <n v="556"/>
    <x v="7"/>
    <x v="3"/>
    <x v="63"/>
    <x v="11"/>
    <n v="0"/>
  </r>
  <r>
    <n v="1043"/>
    <d v="2008-06-20T00:00:00"/>
    <d v="2008-06-20T00:00:00"/>
    <x v="2"/>
    <n v="3.1"/>
    <n v="0"/>
    <n v="30"/>
    <n v="19"/>
    <d v="1899-12-30T00:30:19"/>
    <d v="1899-12-30T00:09:47"/>
    <s v="R200802"/>
    <s v="Lake Waramaug Tri"/>
    <n v="6.1352391423859309"/>
    <n v="0"/>
    <s v="Nice!"/>
    <m/>
    <d v="1899-12-30T04:16:13"/>
    <d v="1899-12-30T02:08:07"/>
    <d v="1899-12-30T04:16:13"/>
    <d v="1899-12-30T05:08:38"/>
    <d v="1899-12-30T02:08:07"/>
    <d v="1899-12-30T02:34:19"/>
    <n v="1247"/>
    <x v="7"/>
    <x v="3"/>
    <x v="63"/>
    <x v="11"/>
    <n v="0"/>
  </r>
  <r>
    <n v="1044"/>
    <d v="2008-06-22T00:00:00"/>
    <d v="2008-06-22T00:00:00"/>
    <x v="2"/>
    <n v="11"/>
    <n v="1"/>
    <n v="57"/>
    <n v="12"/>
    <d v="1899-12-30T01:57:12"/>
    <d v="1899-12-30T00:10:39"/>
    <s v="R200802"/>
    <s v="Home 11"/>
    <n v="5.6313993174061476"/>
    <n v="0"/>
    <s v="Hot &amp; Humid"/>
    <m/>
    <d v="1899-12-30T04:39:09"/>
    <d v="1899-12-30T02:19:34"/>
    <d v="1899-12-30T04:39:09"/>
    <d v="1899-12-30T05:31:33"/>
    <d v="1899-12-30T02:19:34"/>
    <d v="1899-12-30T02:45:46"/>
    <n v="1892"/>
    <x v="7"/>
    <x v="3"/>
    <x v="63"/>
    <x v="39"/>
    <n v="1"/>
  </r>
  <r>
    <n v="1045"/>
    <d v="2008-06-24T00:00:00"/>
    <d v="2008-06-24T00:00:00"/>
    <x v="2"/>
    <n v="4.5"/>
    <n v="0"/>
    <n v="45"/>
    <n v="11"/>
    <d v="1899-12-30T00:45:11"/>
    <d v="1899-12-30T00:10:02"/>
    <s v="R200802"/>
    <s v="Beach Loop"/>
    <n v="5.9756547399483644"/>
    <n v="0"/>
    <s v="Hot &amp; Humid"/>
    <m/>
    <d v="1899-12-30T04:23:04"/>
    <d v="1899-12-30T02:11:32"/>
    <d v="1899-12-30T04:23:04"/>
    <d v="1899-12-30T05:15:28"/>
    <d v="1899-12-30T02:11:32"/>
    <d v="1899-12-30T02:37:44"/>
    <n v="1475"/>
    <x v="7"/>
    <x v="3"/>
    <x v="63"/>
    <x v="39"/>
    <n v="1"/>
  </r>
  <r>
    <n v="1046"/>
    <d v="2008-06-25T00:00:00"/>
    <d v="2008-06-25T00:00:00"/>
    <x v="2"/>
    <n v="3.5"/>
    <n v="0"/>
    <n v="32"/>
    <n v="43"/>
    <d v="1899-12-30T00:32:43"/>
    <d v="1899-12-30T00:09:21"/>
    <s v="R200802"/>
    <s v="PT Barnum Out and Back"/>
    <n v="6.4187468160978138"/>
    <n v="0"/>
    <s v="Hot &amp; Humid"/>
    <m/>
    <d v="1899-12-30T04:04:54"/>
    <d v="1899-12-30T02:02:27"/>
    <d v="1899-12-30T04:04:54"/>
    <d v="1899-12-30T04:57:18"/>
    <d v="1899-12-30T02:02:27"/>
    <d v="1899-12-30T02:28:39"/>
    <n v="961"/>
    <x v="7"/>
    <x v="3"/>
    <x v="63"/>
    <x v="39"/>
    <n v="0"/>
  </r>
  <r>
    <n v="1047"/>
    <d v="2008-06-27T00:00:00"/>
    <d v="2008-06-27T00:00:00"/>
    <x v="2"/>
    <n v="4.5"/>
    <n v="0"/>
    <n v="46"/>
    <n v="2"/>
    <d v="1899-12-30T00:46:02"/>
    <d v="1899-12-30T00:10:14"/>
    <s v="R200802"/>
    <s v="Beach Loop"/>
    <n v="5.8653149891383105"/>
    <n v="0"/>
    <s v="Hot &amp; Humid"/>
    <m/>
    <d v="1899-12-30T04:28:01"/>
    <d v="1899-12-30T02:14:00"/>
    <d v="1899-12-30T04:28:01"/>
    <d v="1899-12-30T05:20:25"/>
    <d v="1899-12-30T02:14:00"/>
    <d v="1899-12-30T02:40:13"/>
    <n v="1604"/>
    <x v="7"/>
    <x v="3"/>
    <x v="63"/>
    <x v="39"/>
    <n v="1"/>
  </r>
  <r>
    <n v="1048"/>
    <d v="2008-06-29T00:00:00"/>
    <d v="2008-06-29T00:00:00"/>
    <x v="2"/>
    <n v="12.5"/>
    <n v="2"/>
    <n v="28"/>
    <n v="49"/>
    <d v="1899-12-30T02:28:49"/>
    <d v="1899-12-30T00:11:54"/>
    <s v="R200802"/>
    <s v="Home 12"/>
    <n v="5.0397580916116063"/>
    <n v="0"/>
    <s v="Hot &amp; Humid"/>
    <m/>
    <d v="1899-12-30T05:11:55"/>
    <d v="1899-12-30T02:35:58"/>
    <d v="1899-12-30T05:11:55"/>
    <d v="1899-12-30T06:04:19"/>
    <d v="1899-12-30T02:35:58"/>
    <d v="1899-12-30T03:02:10"/>
    <n v="2440"/>
    <x v="7"/>
    <x v="3"/>
    <x v="63"/>
    <x v="40"/>
    <n v="1"/>
  </r>
  <r>
    <n v="1049"/>
    <d v="2008-07-07T00:00:00"/>
    <d v="2008-07-07T00:00:00"/>
    <x v="2"/>
    <n v="3.5"/>
    <n v="0"/>
    <n v="36"/>
    <n v="1"/>
    <d v="1899-12-30T00:36:01"/>
    <d v="1899-12-30T00:10:17"/>
    <s v="R200803"/>
    <s v="PT Barnum Out and Back"/>
    <n v="5.8306339657565989"/>
    <n v="0"/>
    <s v="Hot &amp; Humid"/>
    <m/>
    <d v="1899-12-30T04:29:37"/>
    <d v="1899-12-30T02:14:48"/>
    <d v="1899-12-30T04:29:37"/>
    <d v="1899-12-30T05:22:01"/>
    <d v="1899-12-30T02:14:48"/>
    <d v="1899-12-30T02:41:00"/>
    <n v="1652"/>
    <x v="7"/>
    <x v="0"/>
    <x v="64"/>
    <x v="0"/>
    <n v="7"/>
  </r>
  <r>
    <n v="1050"/>
    <d v="2008-07-08T00:00:00"/>
    <d v="2008-07-08T00:00:00"/>
    <x v="2"/>
    <n v="3"/>
    <n v="0"/>
    <n v="29"/>
    <n v="17"/>
    <d v="1899-12-30T00:29:17"/>
    <d v="1899-12-30T00:09:46"/>
    <s v="R200803"/>
    <s v="Columbus Statue"/>
    <n v="6.1468412066021676"/>
    <n v="0"/>
    <s v="Hot &amp; Humid"/>
    <m/>
    <d v="1899-12-30T04:15:44"/>
    <d v="1899-12-30T02:07:52"/>
    <d v="1899-12-30T04:15:44"/>
    <d v="1899-12-30T05:08:08"/>
    <d v="1899-12-30T02:07:52"/>
    <d v="1899-12-30T02:34:04"/>
    <n v="1232"/>
    <x v="7"/>
    <x v="0"/>
    <x v="64"/>
    <x v="0"/>
    <n v="0"/>
  </r>
  <r>
    <n v="1051"/>
    <d v="2008-07-09T00:00:00"/>
    <d v="2008-07-09T00:00:00"/>
    <x v="0"/>
    <n v="0.5"/>
    <n v="0"/>
    <n v="18"/>
    <n v="15"/>
    <d v="1899-12-30T00:18:15"/>
    <d v="1899-12-30T00:36:30"/>
    <s v="lake    "/>
    <s v="Griskus Sprint"/>
    <n v="1.6438356164383576"/>
    <n v="0"/>
    <s v="Hot &amp; Humid"/>
    <m/>
    <d v="1899-12-30T01:27:36"/>
    <d v="1899-12-30T00:43:48"/>
    <d v="1899-12-30T15:56:18"/>
    <d v="1899-12-30T16:48:42"/>
    <d v="1899-12-30T07:58:09"/>
    <d v="1899-12-30T08:24:21"/>
    <n v="2964"/>
    <x v="7"/>
    <x v="0"/>
    <x v="64"/>
    <x v="0"/>
    <n v="0"/>
  </r>
  <r>
    <n v="1052"/>
    <d v="2008-07-09T00:00:00"/>
    <d v="2008-07-09T00:00:00"/>
    <x v="1"/>
    <n v="10.5"/>
    <n v="0"/>
    <n v="37"/>
    <n v="4"/>
    <d v="1899-12-30T00:37:04"/>
    <d v="1899-12-30T00:03:32"/>
    <s v="B"/>
    <s v="Griskus Sprint"/>
    <n v="16.996402877697854"/>
    <n v="0"/>
    <s v="Hot &amp; Humid"/>
    <m/>
    <d v="1899-12-30T06:35:23"/>
    <d v="1899-12-30T03:17:41"/>
    <d v="1899-12-30T01:32:29"/>
    <d v="1899-12-30T02:24:53"/>
    <d v="1899-12-30T00:46:15"/>
    <d v="1899-12-30T01:12:27"/>
    <n v="278"/>
    <x v="7"/>
    <x v="0"/>
    <x v="64"/>
    <x v="0"/>
    <n v="0"/>
  </r>
  <r>
    <n v="1053"/>
    <d v="2008-07-09T00:00:00"/>
    <d v="2008-07-09T00:00:00"/>
    <x v="2"/>
    <n v="3.1"/>
    <n v="0"/>
    <n v="32"/>
    <n v="39"/>
    <d v="1899-12-30T00:32:39"/>
    <d v="1899-12-30T00:10:32"/>
    <s v="R200802"/>
    <s v="Griskus Sprint"/>
    <n v="5.6967840735068949"/>
    <n v="0"/>
    <s v="Hot &amp; Humid"/>
    <m/>
    <d v="1899-12-30T04:35:57"/>
    <d v="1899-12-30T02:17:58"/>
    <d v="1899-12-30T04:35:57"/>
    <d v="1899-12-30T05:28:21"/>
    <d v="1899-12-30T02:17:58"/>
    <d v="1899-12-30T02:44:10"/>
    <n v="1829"/>
    <x v="7"/>
    <x v="0"/>
    <x v="64"/>
    <x v="0"/>
    <n v="0"/>
  </r>
  <r>
    <n v="1054"/>
    <d v="2008-07-09T00:00:00"/>
    <d v="2008-07-09T00:00:00"/>
    <x v="3"/>
    <n v="1"/>
    <n v="0"/>
    <n v="2"/>
    <n v="57"/>
    <d v="1899-12-30T00:02:57"/>
    <d v="1899-12-30T00:02:57"/>
    <s v="unk"/>
    <s v="Griskus Sprint"/>
    <n v="20.338983050847471"/>
    <n v="0"/>
    <m/>
    <m/>
    <d v="1899-12-30T00:00:00"/>
    <d v="1899-12-30T00:00:00"/>
    <d v="1899-12-30T01:17:17"/>
    <d v="1899-12-30T02:09:41"/>
    <d v="1899-12-30T00:38:39"/>
    <d v="1899-12-30T01:04:51"/>
    <n v="168"/>
    <x v="7"/>
    <x v="0"/>
    <x v="64"/>
    <x v="0"/>
    <n v="0"/>
  </r>
  <r>
    <n v="1055"/>
    <d v="2008-07-11T00:00:00"/>
    <d v="2008-07-11T00:00:00"/>
    <x v="2"/>
    <n v="5"/>
    <n v="0"/>
    <n v="51"/>
    <n v="46"/>
    <d v="1899-12-30T00:51:46"/>
    <d v="1899-12-30T00:10:21"/>
    <s v="R200803"/>
    <s v="Second Beach"/>
    <n v="5.7952350289761805"/>
    <n v="0"/>
    <s v="Hot &amp; Humid"/>
    <m/>
    <d v="1899-12-30T04:31:15"/>
    <d v="1899-12-30T02:15:38"/>
    <d v="1899-12-30T04:31:15"/>
    <d v="1899-12-30T05:23:39"/>
    <d v="1899-12-30T02:15:38"/>
    <d v="1899-12-30T02:41:50"/>
    <n v="1699"/>
    <x v="7"/>
    <x v="0"/>
    <x v="64"/>
    <x v="0"/>
    <n v="1"/>
  </r>
  <r>
    <n v="1056"/>
    <d v="2008-07-15T00:00:00"/>
    <d v="2008-07-15T00:00:00"/>
    <x v="2"/>
    <n v="6.2"/>
    <n v="1"/>
    <n v="2"/>
    <n v="25"/>
    <d v="1899-12-30T01:02:25"/>
    <d v="1899-12-30T00:10:04"/>
    <s v="R200803"/>
    <s v="Seattle 10k"/>
    <n v="5.959946595460619"/>
    <n v="0"/>
    <s v="Nice!"/>
    <m/>
    <d v="1899-12-30T04:23:46"/>
    <d v="1899-12-30T02:11:53"/>
    <d v="1899-12-30T04:23:46"/>
    <d v="1899-12-30T05:16:10"/>
    <d v="1899-12-30T02:11:53"/>
    <d v="1899-12-30T02:38:05"/>
    <n v="1496"/>
    <x v="7"/>
    <x v="0"/>
    <x v="64"/>
    <x v="12"/>
    <n v="3"/>
  </r>
  <r>
    <n v="1057"/>
    <d v="2008-07-16T00:00:00"/>
    <d v="2008-07-16T00:00:00"/>
    <x v="2"/>
    <n v="7.1"/>
    <n v="1"/>
    <n v="11"/>
    <n v="40"/>
    <d v="1899-12-30T01:11:40"/>
    <d v="1899-12-30T00:10:06"/>
    <s v="R200803"/>
    <s v="Seattle 7M"/>
    <n v="5.944186046511633"/>
    <n v="0"/>
    <s v="Nice!"/>
    <m/>
    <d v="1899-12-30T04:24:28"/>
    <d v="1899-12-30T02:12:14"/>
    <d v="1899-12-30T04:24:28"/>
    <d v="1899-12-30T05:16:52"/>
    <d v="1899-12-30T02:12:14"/>
    <d v="1899-12-30T02:38:26"/>
    <n v="1506"/>
    <x v="7"/>
    <x v="0"/>
    <x v="64"/>
    <x v="12"/>
    <n v="0"/>
  </r>
  <r>
    <n v="1058"/>
    <d v="2008-07-17T00:00:00"/>
    <d v="2008-07-17T00:00:00"/>
    <x v="2"/>
    <n v="5.15"/>
    <n v="0"/>
    <n v="54"/>
    <n v="54"/>
    <d v="1899-12-30T00:54:54"/>
    <d v="1899-12-30T00:10:40"/>
    <s v="R200803"/>
    <s v="Seattle 5m"/>
    <n v="5.628415300546453"/>
    <n v="0"/>
    <s v="Nice!"/>
    <s v="Walked for a while"/>
    <d v="1899-12-30T04:39:18"/>
    <d v="1899-12-30T02:19:39"/>
    <d v="1899-12-30T04:39:18"/>
    <d v="1899-12-30T05:31:42"/>
    <d v="1899-12-30T02:19:39"/>
    <d v="1899-12-30T02:45:51"/>
    <n v="1895"/>
    <x v="7"/>
    <x v="0"/>
    <x v="64"/>
    <x v="12"/>
    <n v="0"/>
  </r>
  <r>
    <n v="1059"/>
    <d v="2008-07-18T00:00:00"/>
    <d v="2008-07-18T00:00:00"/>
    <x v="2"/>
    <n v="3.1"/>
    <n v="0"/>
    <n v="31"/>
    <n v="48"/>
    <d v="1899-12-30T00:31:48"/>
    <d v="1899-12-30T00:10:15"/>
    <s v="R200803"/>
    <s v="Seattle 5k"/>
    <n v="5.8490566037735903"/>
    <n v="0"/>
    <s v="Cool"/>
    <m/>
    <d v="1899-12-30T04:28:46"/>
    <d v="1899-12-30T02:14:23"/>
    <d v="1899-12-30T04:28:46"/>
    <d v="1899-12-30T05:21:10"/>
    <d v="1899-12-30T02:14:23"/>
    <d v="1899-12-30T02:40:35"/>
    <n v="1628"/>
    <x v="7"/>
    <x v="0"/>
    <x v="64"/>
    <x v="12"/>
    <n v="0"/>
  </r>
  <r>
    <n v="1060"/>
    <d v="2008-07-21T00:00:00"/>
    <d v="2008-07-21T00:00:00"/>
    <x v="2"/>
    <n v="3"/>
    <n v="0"/>
    <n v="28"/>
    <n v="13"/>
    <d v="1899-12-30T00:28:13"/>
    <d v="1899-12-30T00:09:24"/>
    <s v="R200803"/>
    <s v="Columbus Statue"/>
    <n v="6.3792085056113468"/>
    <n v="0"/>
    <s v="Hot &amp; Humid"/>
    <m/>
    <d v="1899-12-30T04:06:26"/>
    <d v="1899-12-30T02:03:13"/>
    <d v="1899-12-30T04:06:26"/>
    <d v="1899-12-30T04:58:50"/>
    <d v="1899-12-30T02:03:13"/>
    <d v="1899-12-30T02:29:25"/>
    <n v="989"/>
    <x v="7"/>
    <x v="0"/>
    <x v="64"/>
    <x v="13"/>
    <n v="2"/>
  </r>
  <r>
    <n v="1061"/>
    <d v="2008-07-22T00:00:00"/>
    <d v="2008-07-22T00:00:00"/>
    <x v="2"/>
    <n v="3.5"/>
    <n v="0"/>
    <n v="37"/>
    <n v="54"/>
    <d v="1899-12-30T00:37:54"/>
    <d v="1899-12-30T00:10:50"/>
    <s v="R200803"/>
    <s v="PT Barnum Out and Back"/>
    <n v="5.5408970976253356"/>
    <n v="0"/>
    <s v="Hot &amp; Humid"/>
    <s v="Walked for a while"/>
    <d v="1899-12-30T04:43:43"/>
    <d v="1899-12-30T02:21:51"/>
    <d v="1899-12-30T04:43:43"/>
    <d v="1899-12-30T05:36:07"/>
    <d v="1899-12-30T02:21:51"/>
    <d v="1899-12-30T02:48:03"/>
    <n v="1993"/>
    <x v="7"/>
    <x v="0"/>
    <x v="64"/>
    <x v="13"/>
    <n v="0"/>
  </r>
  <r>
    <n v="1062"/>
    <d v="2008-07-24T00:00:00"/>
    <d v="2008-07-24T00:00:00"/>
    <x v="2"/>
    <n v="3"/>
    <n v="0"/>
    <n v="31"/>
    <n v="13"/>
    <d v="1899-12-30T00:31:13"/>
    <d v="1899-12-30T00:10:24"/>
    <s v="R200803"/>
    <s v="Columbus Statue"/>
    <n v="5.7661505605979766"/>
    <n v="0"/>
    <s v="Hot &amp; Humid"/>
    <m/>
    <d v="1899-12-30T04:32:38"/>
    <d v="1899-12-30T02:16:19"/>
    <d v="1899-12-30T04:32:38"/>
    <d v="1899-12-30T05:25:02"/>
    <d v="1899-12-30T02:16:19"/>
    <d v="1899-12-30T02:42:31"/>
    <n v="1742"/>
    <x v="7"/>
    <x v="0"/>
    <x v="64"/>
    <x v="13"/>
    <n v="1"/>
  </r>
  <r>
    <n v="1063"/>
    <d v="2008-07-28T00:00:00"/>
    <d v="2008-07-28T00:00:00"/>
    <x v="1"/>
    <n v="5"/>
    <n v="0"/>
    <n v="40"/>
    <n v="0"/>
    <d v="1899-12-30T00:40:00"/>
    <d v="1899-12-30T00:08:00"/>
    <s v="Other"/>
    <s v="Hilton Head"/>
    <n v="7.5000000000000071"/>
    <n v="0"/>
    <s v="Hot &amp; Humid"/>
    <s v="Duck Hawk 2 Harbor Town"/>
    <d v="1899-12-30T14:56:00"/>
    <d v="1899-12-30T07:28:00"/>
    <d v="1899-12-30T03:29:36"/>
    <d v="1899-12-30T04:22:00"/>
    <d v="1899-12-30T01:44:48"/>
    <d v="1899-12-30T02:11:00"/>
    <n v="726"/>
    <x v="7"/>
    <x v="0"/>
    <x v="64"/>
    <x v="14"/>
    <n v="3"/>
  </r>
  <r>
    <n v="1064"/>
    <d v="2008-07-28T00:00:00"/>
    <d v="2008-07-28T00:00:00"/>
    <x v="2"/>
    <n v="10.31"/>
    <n v="2"/>
    <n v="4"/>
    <n v="6"/>
    <d v="1899-12-30T02:04:06"/>
    <d v="1899-12-30T00:12:02"/>
    <s v="R200804"/>
    <s v="Hilton Head"/>
    <n v="4.9846897663174898"/>
    <n v="0"/>
    <s v="Hot &amp; Humid"/>
    <s v="Walked for a while"/>
    <d v="1899-12-30T05:15:22"/>
    <d v="1899-12-30T02:37:41"/>
    <d v="1899-12-30T05:15:22"/>
    <d v="1899-12-30T06:07:46"/>
    <d v="1899-12-30T02:37:41"/>
    <d v="1899-12-30T03:03:53"/>
    <n v="2479"/>
    <x v="7"/>
    <x v="0"/>
    <x v="64"/>
    <x v="14"/>
    <n v="0"/>
  </r>
  <r>
    <n v="1065"/>
    <d v="2008-07-30T00:00:00"/>
    <d v="2008-07-30T00:00:00"/>
    <x v="1"/>
    <n v="7.26"/>
    <n v="0"/>
    <n v="45"/>
    <n v="0"/>
    <d v="1899-12-30T00:45:00"/>
    <d v="1899-12-30T00:06:12"/>
    <s v="Other"/>
    <s v="Hilton Head"/>
    <n v="9.6800000000000068"/>
    <n v="0"/>
    <s v="Hot &amp; Humid"/>
    <s v="Duck Hawk 2 South Beach"/>
    <d v="1899-12-30T11:34:13"/>
    <d v="1899-12-30T05:47:06"/>
    <d v="1899-12-30T02:42:24"/>
    <d v="1899-12-30T03:34:48"/>
    <d v="1899-12-30T01:21:12"/>
    <d v="1899-12-30T01:47:24"/>
    <n v="700"/>
    <x v="7"/>
    <x v="0"/>
    <x v="64"/>
    <x v="14"/>
    <n v="1"/>
  </r>
  <r>
    <n v="1066"/>
    <d v="2008-07-30T00:00:00"/>
    <d v="2008-07-30T00:00:00"/>
    <x v="2"/>
    <n v="7.26"/>
    <n v="1"/>
    <n v="18"/>
    <n v="45"/>
    <d v="1899-12-30T01:18:45"/>
    <d v="1899-12-30T00:10:51"/>
    <s v="R200804"/>
    <s v="Hilton Head"/>
    <n v="5.5314285714285756"/>
    <n v="0"/>
    <s v="Hot &amp; Humid"/>
    <s v="Duck Hawk 2 South Beach"/>
    <d v="1899-12-30T04:44:12"/>
    <d v="1899-12-30T02:22:06"/>
    <d v="1899-12-30T04:44:12"/>
    <d v="1899-12-30T05:36:36"/>
    <d v="1899-12-30T02:22:06"/>
    <d v="1899-12-30T02:48:18"/>
    <n v="2006"/>
    <x v="7"/>
    <x v="0"/>
    <x v="64"/>
    <x v="14"/>
    <n v="0"/>
  </r>
  <r>
    <n v="1067"/>
    <d v="2008-08-01T00:00:00"/>
    <d v="2008-08-01T00:00:00"/>
    <x v="2"/>
    <n v="4.25"/>
    <n v="0"/>
    <n v="44"/>
    <n v="35"/>
    <d v="1899-12-30T00:44:35"/>
    <d v="1899-12-30T00:10:29"/>
    <s v="R200804"/>
    <s v="Hilton Head"/>
    <n v="5.7196261682243028"/>
    <n v="0"/>
    <s v="Hot &amp; Humid"/>
    <m/>
    <d v="1899-12-30T04:34:51"/>
    <d v="1899-12-30T02:17:25"/>
    <d v="1899-12-30T04:34:51"/>
    <d v="1899-12-30T05:27:15"/>
    <d v="1899-12-30T02:17:25"/>
    <d v="1899-12-30T02:43:37"/>
    <n v="1799"/>
    <x v="7"/>
    <x v="4"/>
    <x v="65"/>
    <x v="14"/>
    <n v="1"/>
  </r>
  <r>
    <n v="1068"/>
    <d v="2008-08-03T00:00:00"/>
    <d v="2008-08-03T00:00:00"/>
    <x v="2"/>
    <n v="4.95"/>
    <n v="0"/>
    <n v="48"/>
    <n v="48"/>
    <d v="1899-12-30T00:48:48"/>
    <d v="1899-12-30T00:09:52"/>
    <s v="R200804"/>
    <s v="Fenn's Pond to Big House"/>
    <n v="6.0860655737704974"/>
    <n v="0"/>
    <s v="Nice!"/>
    <m/>
    <d v="1899-12-30T04:18:18"/>
    <d v="1899-12-30T02:09:09"/>
    <d v="1899-12-30T04:18:18"/>
    <d v="1899-12-30T05:10:42"/>
    <d v="1899-12-30T02:09:09"/>
    <d v="1899-12-30T02:35:21"/>
    <n v="1317"/>
    <x v="7"/>
    <x v="4"/>
    <x v="65"/>
    <x v="15"/>
    <n v="1"/>
  </r>
  <r>
    <n v="1069"/>
    <d v="2008-08-06T00:00:00"/>
    <d v="2008-08-06T00:00:00"/>
    <x v="2"/>
    <n v="4"/>
    <n v="0"/>
    <n v="41"/>
    <n v="16"/>
    <d v="1899-12-30T00:41:16"/>
    <d v="1899-12-30T00:10:19"/>
    <s v="R200803"/>
    <s v="4 Mile-Work"/>
    <n v="5.8158319870759341"/>
    <n v="0"/>
    <s v="Hot &amp; Humid"/>
    <m/>
    <d v="1899-12-30T04:30:18"/>
    <d v="1899-12-30T02:15:09"/>
    <d v="1899-12-30T04:30:18"/>
    <d v="1899-12-30T05:22:42"/>
    <d v="1899-12-30T02:15:09"/>
    <d v="1899-12-30T02:41:21"/>
    <n v="1672"/>
    <x v="7"/>
    <x v="4"/>
    <x v="65"/>
    <x v="15"/>
    <n v="2"/>
  </r>
  <r>
    <n v="1070"/>
    <d v="2008-08-08T00:00:00"/>
    <d v="2008-08-08T00:00:00"/>
    <x v="2"/>
    <n v="6"/>
    <n v="0"/>
    <n v="59"/>
    <n v="0"/>
    <d v="1899-12-30T00:59:00"/>
    <d v="1899-12-30T00:09:50"/>
    <s v="R200803"/>
    <s v="Bath House"/>
    <n v="6.1016949152542415"/>
    <n v="0"/>
    <s v="Thunderstorm"/>
    <s v="Out: 24.48.48 Back: 30.12.50"/>
    <d v="1899-12-30T04:17:38"/>
    <d v="1899-12-30T02:08:49"/>
    <d v="1899-12-30T04:17:38"/>
    <d v="1899-12-30T05:10:02"/>
    <d v="1899-12-30T02:08:49"/>
    <d v="1899-12-30T02:35:01"/>
    <n v="1289"/>
    <x v="7"/>
    <x v="4"/>
    <x v="65"/>
    <x v="15"/>
    <n v="1"/>
  </r>
  <r>
    <n v="1071"/>
    <d v="2008-08-10T00:00:00"/>
    <d v="2008-08-10T00:00:00"/>
    <x v="2"/>
    <n v="15"/>
    <n v="2"/>
    <n v="56"/>
    <n v="13"/>
    <d v="1899-12-30T02:56:13"/>
    <d v="1899-12-30T00:11:45"/>
    <s v="R200804"/>
    <s v="Double Quassy Loop"/>
    <n v="5.1073489075948215"/>
    <n v="0"/>
    <s v="Humid"/>
    <s v="1:23 for first loop"/>
    <d v="1899-12-30T05:07:48"/>
    <d v="1899-12-30T02:33:54"/>
    <d v="1899-12-30T05:07:48"/>
    <d v="1899-12-30T06:00:12"/>
    <d v="1899-12-30T02:33:54"/>
    <d v="1899-12-30T03:00:06"/>
    <n v="2389"/>
    <x v="7"/>
    <x v="4"/>
    <x v="65"/>
    <x v="16"/>
    <n v="1"/>
  </r>
  <r>
    <n v="1072"/>
    <d v="2008-08-10T00:00:00"/>
    <d v="2008-08-10T00:00:00"/>
    <x v="23"/>
    <n v="7.6"/>
    <n v="1"/>
    <n v="23"/>
    <n v="0"/>
    <d v="1899-12-30T01:23:00"/>
    <d v="1899-12-30T00:10:55"/>
    <s v="R200804"/>
    <s v="Loop1 of Quassy Loop"/>
    <n v="5.4939759036144622"/>
    <n v="0"/>
    <s v="Humid"/>
    <m/>
    <d v="1899-12-30T00:00:00"/>
    <d v="1899-12-30T00:00:00"/>
    <d v="1899-12-30T04:46:08"/>
    <d v="1899-12-30T05:38:32"/>
    <d v="1899-12-30T02:23:04"/>
    <d v="1899-12-30T02:49:16"/>
    <n v="2048"/>
    <x v="7"/>
    <x v="4"/>
    <x v="65"/>
    <x v="16"/>
    <n v="0"/>
  </r>
  <r>
    <n v="1073"/>
    <d v="2008-08-10T00:00:00"/>
    <d v="2008-08-10T00:00:00"/>
    <x v="24"/>
    <n v="7.6"/>
    <n v="1"/>
    <n v="33"/>
    <n v="0"/>
    <d v="1899-12-30T01:33:00"/>
    <d v="1899-12-30T00:12:14"/>
    <s v="R200804"/>
    <s v="Loop2 of Quassy Loop"/>
    <n v="4.9032258064516165"/>
    <n v="0"/>
    <s v="Humid"/>
    <m/>
    <d v="1899-12-30T00:00:00"/>
    <d v="1899-12-30T00:00:00"/>
    <d v="1899-12-30T05:20:36"/>
    <d v="1899-12-30T06:13:00"/>
    <d v="1899-12-30T02:40:18"/>
    <d v="1899-12-30T03:06:30"/>
    <n v="2517"/>
    <x v="7"/>
    <x v="4"/>
    <x v="65"/>
    <x v="16"/>
    <n v="0"/>
  </r>
  <r>
    <n v="1074"/>
    <d v="2008-08-10T00:00:00"/>
    <d v="2008-08-10T00:00:00"/>
    <x v="8"/>
    <n v="1"/>
    <n v="0"/>
    <n v="10"/>
    <n v="30"/>
    <d v="1899-12-30T00:10:30"/>
    <d v="1899-12-30T00:10:30"/>
    <s v="R200804"/>
    <s v="Mile 1"/>
    <n v="5.7142857142857197"/>
    <n v="0"/>
    <s v="Humid"/>
    <m/>
    <d v="1899-12-30T00:00:00"/>
    <d v="1899-12-30T00:00:00"/>
    <d v="1899-12-30T04:35:06"/>
    <d v="1899-12-30T05:27:30"/>
    <d v="1899-12-30T02:17:33"/>
    <d v="1899-12-30T02:43:45"/>
    <n v="1800"/>
    <x v="7"/>
    <x v="4"/>
    <x v="65"/>
    <x v="16"/>
    <n v="0"/>
  </r>
  <r>
    <n v="1075"/>
    <d v="2008-08-10T00:00:00"/>
    <d v="2008-08-10T00:00:00"/>
    <x v="9"/>
    <n v="1"/>
    <n v="0"/>
    <n v="10"/>
    <n v="15"/>
    <d v="1899-12-30T00:10:15"/>
    <d v="1899-12-30T00:10:15"/>
    <s v="R200804"/>
    <s v="Mile 2"/>
    <n v="5.8536585365853702"/>
    <n v="0"/>
    <s v="Humid"/>
    <m/>
    <d v="1899-12-30T00:00:00"/>
    <d v="1899-12-30T00:00:00"/>
    <d v="1899-12-30T04:28:33"/>
    <d v="1899-12-30T05:20:57"/>
    <d v="1899-12-30T02:14:16"/>
    <d v="1899-12-30T02:40:29"/>
    <n v="1622"/>
    <x v="7"/>
    <x v="4"/>
    <x v="65"/>
    <x v="16"/>
    <n v="0"/>
  </r>
  <r>
    <n v="1076"/>
    <d v="2008-08-10T00:00:00"/>
    <d v="2008-08-10T00:00:00"/>
    <x v="10"/>
    <n v="1"/>
    <n v="0"/>
    <n v="10"/>
    <n v="11"/>
    <d v="1899-12-30T00:10:11"/>
    <d v="1899-12-30T00:10:11"/>
    <s v="R200804"/>
    <s v="Mile 3"/>
    <n v="5.891980360065471"/>
    <n v="0"/>
    <s v="Humid"/>
    <m/>
    <d v="1899-12-30T00:00:00"/>
    <d v="1899-12-30T00:00:00"/>
    <d v="1899-12-30T04:26:48"/>
    <d v="1899-12-30T05:19:12"/>
    <d v="1899-12-30T02:13:24"/>
    <d v="1899-12-30T02:39:36"/>
    <n v="1568"/>
    <x v="7"/>
    <x v="4"/>
    <x v="65"/>
    <x v="16"/>
    <n v="0"/>
  </r>
  <r>
    <n v="1077"/>
    <d v="2008-08-10T00:00:00"/>
    <d v="2008-08-10T00:00:00"/>
    <x v="11"/>
    <n v="1"/>
    <n v="0"/>
    <n v="11"/>
    <n v="17"/>
    <d v="1899-12-30T00:11:17"/>
    <d v="1899-12-30T00:11:17"/>
    <s v="R200804"/>
    <s v="Mile 4"/>
    <n v="5.3175775480059118"/>
    <n v="0"/>
    <s v="Humid"/>
    <m/>
    <d v="1899-12-30T00:00:00"/>
    <d v="1899-12-30T00:00:00"/>
    <d v="1899-12-30T04:55:37"/>
    <d v="1899-12-30T05:48:01"/>
    <d v="1899-12-30T02:27:49"/>
    <d v="1899-12-30T02:54:01"/>
    <n v="2220"/>
    <x v="7"/>
    <x v="4"/>
    <x v="65"/>
    <x v="16"/>
    <n v="0"/>
  </r>
  <r>
    <n v="1078"/>
    <d v="2008-08-10T00:00:00"/>
    <d v="2008-08-10T00:00:00"/>
    <x v="12"/>
    <n v="1"/>
    <n v="0"/>
    <n v="10"/>
    <n v="26"/>
    <d v="1899-12-30T00:10:26"/>
    <d v="1899-12-30T00:10:26"/>
    <s v="R200804"/>
    <s v="Mile 5"/>
    <n v="5.750798722044733"/>
    <n v="0"/>
    <s v="Humid"/>
    <m/>
    <d v="1899-12-30T00:00:00"/>
    <d v="1899-12-30T00:00:00"/>
    <d v="1899-12-30T04:33:21"/>
    <d v="1899-12-30T05:25:45"/>
    <d v="1899-12-30T02:16:41"/>
    <d v="1899-12-30T02:42:53"/>
    <n v="1757"/>
    <x v="7"/>
    <x v="4"/>
    <x v="65"/>
    <x v="16"/>
    <n v="0"/>
  </r>
  <r>
    <n v="1079"/>
    <d v="2008-08-10T00:00:00"/>
    <d v="2008-08-10T00:00:00"/>
    <x v="13"/>
    <n v="1"/>
    <n v="0"/>
    <n v="12"/>
    <n v="24"/>
    <d v="1899-12-30T00:12:24"/>
    <d v="1899-12-30T00:12:24"/>
    <s v="R200804"/>
    <s v="Mile 6"/>
    <n v="4.8387096774193585"/>
    <n v="0"/>
    <s v="Humid"/>
    <m/>
    <d v="1899-12-30T00:00:00"/>
    <d v="1899-12-30T00:00:00"/>
    <d v="1899-12-30T05:24:53"/>
    <d v="1899-12-30T06:17:17"/>
    <d v="1899-12-30T02:42:26"/>
    <d v="1899-12-30T03:08:38"/>
    <n v="2537"/>
    <x v="7"/>
    <x v="4"/>
    <x v="65"/>
    <x v="16"/>
    <n v="0"/>
  </r>
  <r>
    <n v="1080"/>
    <d v="2008-08-10T00:00:00"/>
    <d v="2008-08-10T00:00:00"/>
    <x v="14"/>
    <n v="1"/>
    <n v="0"/>
    <n v="11"/>
    <n v="56"/>
    <d v="1899-12-30T00:11:56"/>
    <d v="1899-12-30T00:11:56"/>
    <s v="R200804"/>
    <s v="Mile 7"/>
    <n v="5.0279329608938585"/>
    <n v="0"/>
    <s v="Humid"/>
    <m/>
    <d v="1899-12-30T00:00:00"/>
    <d v="1899-12-30T00:00:00"/>
    <d v="1899-12-30T05:12:39"/>
    <d v="1899-12-30T06:05:03"/>
    <d v="1899-12-30T02:36:20"/>
    <d v="1899-12-30T03:02:32"/>
    <n v="2446"/>
    <x v="7"/>
    <x v="4"/>
    <x v="65"/>
    <x v="16"/>
    <n v="0"/>
  </r>
  <r>
    <n v="1081"/>
    <d v="2008-08-10T00:00:00"/>
    <d v="2008-08-10T00:00:00"/>
    <x v="15"/>
    <n v="1"/>
    <n v="0"/>
    <n v="11"/>
    <n v="53"/>
    <d v="1899-12-30T00:11:53"/>
    <d v="1899-12-30T00:11:53"/>
    <s v="R200804"/>
    <s v="Mile 8"/>
    <n v="5.0490883590462872"/>
    <n v="0"/>
    <s v="Humid"/>
    <m/>
    <d v="1899-12-30T00:00:00"/>
    <d v="1899-12-30T00:00:00"/>
    <d v="1899-12-30T05:11:21"/>
    <d v="1899-12-30T06:03:45"/>
    <d v="1899-12-30T02:35:40"/>
    <d v="1899-12-30T03:01:52"/>
    <n v="2431"/>
    <x v="7"/>
    <x v="4"/>
    <x v="65"/>
    <x v="16"/>
    <n v="0"/>
  </r>
  <r>
    <n v="1082"/>
    <d v="2008-08-10T00:00:00"/>
    <d v="2008-08-10T00:00:00"/>
    <x v="16"/>
    <n v="1"/>
    <n v="0"/>
    <n v="10"/>
    <n v="56"/>
    <d v="1899-12-30T00:10:56"/>
    <d v="1899-12-30T00:10:56"/>
    <s v="R200804"/>
    <s v="Mile 9"/>
    <n v="5.4878048780487845"/>
    <n v="0"/>
    <s v="Humid"/>
    <m/>
    <d v="1899-12-30T00:00:00"/>
    <d v="1899-12-30T00:00:00"/>
    <d v="1899-12-30T04:46:27"/>
    <d v="1899-12-30T05:38:51"/>
    <d v="1899-12-30T02:23:14"/>
    <d v="1899-12-30T02:49:26"/>
    <n v="2051"/>
    <x v="7"/>
    <x v="4"/>
    <x v="65"/>
    <x v="16"/>
    <n v="0"/>
  </r>
  <r>
    <n v="1083"/>
    <d v="2008-08-10T00:00:00"/>
    <d v="2008-08-10T00:00:00"/>
    <x v="17"/>
    <n v="1"/>
    <n v="0"/>
    <n v="11"/>
    <n v="3"/>
    <d v="1899-12-30T00:11:03"/>
    <d v="1899-12-30T00:11:03"/>
    <s v="R200804"/>
    <s v="Mile 10"/>
    <n v="5.429864253393669"/>
    <n v="0"/>
    <s v="Humid"/>
    <m/>
    <d v="1899-12-30T00:00:00"/>
    <d v="1899-12-30T00:00:00"/>
    <d v="1899-12-30T04:49:31"/>
    <d v="1899-12-30T05:41:55"/>
    <d v="1899-12-30T02:24:45"/>
    <d v="1899-12-30T02:50:57"/>
    <n v="2106"/>
    <x v="7"/>
    <x v="4"/>
    <x v="65"/>
    <x v="16"/>
    <n v="0"/>
  </r>
  <r>
    <n v="1084"/>
    <d v="2008-08-10T00:00:00"/>
    <d v="2008-08-10T00:00:00"/>
    <x v="18"/>
    <n v="1"/>
    <n v="0"/>
    <n v="11"/>
    <n v="33"/>
    <d v="1899-12-30T00:11:33"/>
    <d v="1899-12-30T00:11:33"/>
    <s v="R200804"/>
    <s v="Mile 11"/>
    <n v="5.1948051948051992"/>
    <n v="0"/>
    <s v="Humid"/>
    <m/>
    <d v="1899-12-30T00:00:00"/>
    <d v="1899-12-30T00:00:00"/>
    <d v="1899-12-30T05:02:37"/>
    <d v="1899-12-30T05:55:01"/>
    <d v="1899-12-30T02:31:18"/>
    <d v="1899-12-30T02:57:30"/>
    <n v="2328"/>
    <x v="7"/>
    <x v="4"/>
    <x v="65"/>
    <x v="16"/>
    <n v="0"/>
  </r>
  <r>
    <n v="1085"/>
    <d v="2008-08-10T00:00:00"/>
    <d v="2008-08-10T00:00:00"/>
    <x v="19"/>
    <n v="1"/>
    <n v="0"/>
    <n v="13"/>
    <n v="31"/>
    <d v="1899-12-30T00:13:31"/>
    <d v="1899-12-30T00:13:31"/>
    <s v="R200804"/>
    <s v="Mile 12"/>
    <n v="4.4389642416769455"/>
    <n v="0"/>
    <s v="Humid"/>
    <m/>
    <d v="1899-12-30T00:00:00"/>
    <d v="1899-12-30T00:00:00"/>
    <d v="1899-12-30T05:54:08"/>
    <d v="1899-12-30T06:46:32"/>
    <d v="1899-12-30T02:57:04"/>
    <d v="1899-12-30T03:23:16"/>
    <n v="2649"/>
    <x v="7"/>
    <x v="4"/>
    <x v="65"/>
    <x v="16"/>
    <n v="0"/>
  </r>
  <r>
    <n v="1086"/>
    <d v="2008-08-10T00:00:00"/>
    <d v="2008-08-10T00:00:00"/>
    <x v="20"/>
    <n v="1"/>
    <n v="0"/>
    <n v="12"/>
    <n v="11"/>
    <d v="1899-12-30T00:12:11"/>
    <d v="1899-12-30T00:12:11"/>
    <s v="R200804"/>
    <s v="Mile 13"/>
    <n v="4.9247606019151879"/>
    <n v="0"/>
    <s v="Humid"/>
    <m/>
    <d v="1899-12-30T00:00:00"/>
    <d v="1899-12-30T00:00:00"/>
    <d v="1899-12-30T05:19:12"/>
    <d v="1899-12-30T06:11:36"/>
    <d v="1899-12-30T02:39:36"/>
    <d v="1899-12-30T03:05:48"/>
    <n v="2507"/>
    <x v="7"/>
    <x v="4"/>
    <x v="65"/>
    <x v="16"/>
    <n v="0"/>
  </r>
  <r>
    <n v="1087"/>
    <d v="2008-08-10T00:00:00"/>
    <d v="2008-08-10T00:00:00"/>
    <x v="21"/>
    <n v="1"/>
    <n v="0"/>
    <n v="17"/>
    <n v="2"/>
    <d v="1899-12-30T00:17:02"/>
    <d v="1899-12-30T00:17:02"/>
    <s v="R200804"/>
    <s v="Mile 14"/>
    <n v="3.5225048923679085"/>
    <n v="0"/>
    <s v="Humid"/>
    <m/>
    <d v="1899-12-30T00:00:00"/>
    <d v="1899-12-30T00:00:00"/>
    <d v="1899-12-30T07:26:16"/>
    <d v="1899-12-30T08:18:40"/>
    <d v="1899-12-30T03:43:08"/>
    <d v="1899-12-30T04:09:20"/>
    <n v="2772"/>
    <x v="7"/>
    <x v="4"/>
    <x v="65"/>
    <x v="16"/>
    <n v="0"/>
  </r>
  <r>
    <n v="1088"/>
    <d v="2008-08-10T00:00:00"/>
    <d v="2008-08-10T00:00:00"/>
    <x v="25"/>
    <n v="1"/>
    <n v="0"/>
    <n v="11"/>
    <n v="51"/>
    <d v="1899-12-30T00:11:51"/>
    <d v="1899-12-30T00:11:51"/>
    <s v="R200804"/>
    <s v="Mile 15"/>
    <n v="5.0632911392405111"/>
    <n v="0"/>
    <s v="Humid"/>
    <m/>
    <d v="1899-12-30T00:00:00"/>
    <d v="1899-12-30T00:00:00"/>
    <d v="1899-12-30T05:10:28"/>
    <d v="1899-12-30T06:02:52"/>
    <d v="1899-12-30T02:35:14"/>
    <d v="1899-12-30T03:01:26"/>
    <n v="2420"/>
    <x v="7"/>
    <x v="4"/>
    <x v="65"/>
    <x v="16"/>
    <n v="0"/>
  </r>
  <r>
    <n v="1089"/>
    <d v="2008-08-13T00:00:00"/>
    <d v="2008-08-13T00:00:00"/>
    <x v="2"/>
    <n v="4"/>
    <n v="0"/>
    <n v="38"/>
    <n v="23"/>
    <d v="1899-12-30T00:38:23"/>
    <d v="1899-12-30T00:09:36"/>
    <s v="R200804"/>
    <s v="4 Mile-Work"/>
    <n v="6.2527138514980516"/>
    <n v="0"/>
    <s v="Humid"/>
    <s v="Negative Splits"/>
    <d v="1899-12-30T04:11:25"/>
    <d v="1899-12-30T02:05:42"/>
    <d v="1899-12-30T04:11:25"/>
    <d v="1899-12-30T05:03:49"/>
    <d v="1899-12-30T02:05:42"/>
    <d v="1899-12-30T02:31:54"/>
    <n v="1105"/>
    <x v="7"/>
    <x v="4"/>
    <x v="65"/>
    <x v="16"/>
    <n v="2"/>
  </r>
  <r>
    <n v="1090"/>
    <d v="2008-08-15T00:00:00"/>
    <d v="2008-08-15T00:00:00"/>
    <x v="2"/>
    <n v="4"/>
    <n v="0"/>
    <n v="43"/>
    <n v="7"/>
    <d v="1899-12-30T00:43:07"/>
    <d v="1899-12-30T00:10:47"/>
    <s v="R200804"/>
    <s v="4 Mile-Work"/>
    <n v="5.566293003478938"/>
    <n v="0"/>
    <s v="Humid"/>
    <s v="Ran with Jen &amp; Luisa"/>
    <d v="1899-12-30T04:42:25"/>
    <d v="1899-12-30T02:21:12"/>
    <d v="1899-12-30T04:42:25"/>
    <d v="1899-12-30T05:34:49"/>
    <d v="1899-12-30T02:21:12"/>
    <d v="1899-12-30T02:47:24"/>
    <n v="1965"/>
    <x v="7"/>
    <x v="4"/>
    <x v="65"/>
    <x v="16"/>
    <n v="1"/>
  </r>
  <r>
    <n v="1091"/>
    <d v="2008-08-16T00:00:00"/>
    <d v="2008-08-16T00:00:00"/>
    <x v="2"/>
    <n v="13.5"/>
    <n v="2"/>
    <n v="34"/>
    <n v="19"/>
    <d v="1899-12-30T02:34:19"/>
    <d v="1899-12-30T00:11:26"/>
    <s v="R200803"/>
    <s v="Griskus Extention"/>
    <n v="5.2489469705151786"/>
    <n v="0"/>
    <s v="Warm"/>
    <m/>
    <d v="1899-12-30T04:59:29"/>
    <d v="1899-12-30T02:29:45"/>
    <d v="1899-12-30T04:59:29"/>
    <d v="1899-12-30T05:51:53"/>
    <d v="1899-12-30T02:29:45"/>
    <d v="1899-12-30T02:55:57"/>
    <n v="2281"/>
    <x v="7"/>
    <x v="4"/>
    <x v="65"/>
    <x v="16"/>
    <n v="0"/>
  </r>
  <r>
    <n v="1092"/>
    <d v="2008-08-16T00:00:00"/>
    <d v="2008-08-16T00:00:00"/>
    <x v="8"/>
    <n v="1"/>
    <n v="0"/>
    <n v="11"/>
    <n v="19"/>
    <d v="1899-12-30T00:11:19"/>
    <d v="1899-12-30T00:11:19"/>
    <s v="R200803"/>
    <s v="Mile 1"/>
    <n v="5.3019145802651"/>
    <n v="0"/>
    <s v="Warm"/>
    <m/>
    <d v="1899-12-30T00:00:00"/>
    <d v="1899-12-30T00:00:00"/>
    <d v="1899-12-30T04:56:30"/>
    <d v="1899-12-30T05:48:54"/>
    <d v="1899-12-30T02:28:15"/>
    <d v="1899-12-30T02:54:27"/>
    <n v="2237"/>
    <x v="7"/>
    <x v="4"/>
    <x v="65"/>
    <x v="16"/>
    <n v="0"/>
  </r>
  <r>
    <n v="1093"/>
    <d v="2008-08-16T00:00:00"/>
    <d v="2008-08-16T00:00:00"/>
    <x v="9"/>
    <n v="1"/>
    <n v="0"/>
    <n v="10"/>
    <n v="29"/>
    <d v="1899-12-30T00:10:29"/>
    <d v="1899-12-30T00:10:29"/>
    <s v="R200803"/>
    <s v="Mile 2"/>
    <n v="5.7233704292527872"/>
    <n v="0"/>
    <s v="Warm"/>
    <m/>
    <d v="1899-12-30T00:00:00"/>
    <d v="1899-12-30T00:00:00"/>
    <d v="1899-12-30T04:34:40"/>
    <d v="1899-12-30T05:27:04"/>
    <d v="1899-12-30T02:17:20"/>
    <d v="1899-12-30T02:43:32"/>
    <n v="1791"/>
    <x v="7"/>
    <x v="4"/>
    <x v="65"/>
    <x v="16"/>
    <n v="0"/>
  </r>
  <r>
    <n v="1094"/>
    <d v="2008-08-16T00:00:00"/>
    <d v="2008-08-16T00:00:00"/>
    <x v="10"/>
    <n v="1"/>
    <n v="0"/>
    <n v="11"/>
    <n v="3"/>
    <d v="1899-12-30T00:11:03"/>
    <d v="1899-12-30T00:11:03"/>
    <s v="R200803"/>
    <s v="Mile 3"/>
    <n v="5.429864253393669"/>
    <n v="0"/>
    <s v="Warm"/>
    <m/>
    <d v="1899-12-30T00:00:00"/>
    <d v="1899-12-30T00:00:00"/>
    <d v="1899-12-30T04:49:31"/>
    <d v="1899-12-30T05:41:55"/>
    <d v="1899-12-30T02:24:45"/>
    <d v="1899-12-30T02:50:57"/>
    <n v="2106"/>
    <x v="7"/>
    <x v="4"/>
    <x v="65"/>
    <x v="16"/>
    <n v="0"/>
  </r>
  <r>
    <n v="1095"/>
    <d v="2008-08-16T00:00:00"/>
    <d v="2008-08-16T00:00:00"/>
    <x v="11"/>
    <n v="1"/>
    <n v="0"/>
    <n v="10"/>
    <n v="43"/>
    <d v="1899-12-30T00:10:43"/>
    <d v="1899-12-30T00:10:43"/>
    <s v="R200803"/>
    <s v="Mile 4"/>
    <n v="5.5987558320373294"/>
    <n v="0"/>
    <s v="Warm"/>
    <m/>
    <d v="1899-12-30T00:00:00"/>
    <d v="1899-12-30T00:00:00"/>
    <d v="1899-12-30T04:40:47"/>
    <d v="1899-12-30T05:33:11"/>
    <d v="1899-12-30T02:20:23"/>
    <d v="1899-12-30T02:46:35"/>
    <n v="1926"/>
    <x v="7"/>
    <x v="4"/>
    <x v="65"/>
    <x v="16"/>
    <n v="0"/>
  </r>
  <r>
    <n v="1096"/>
    <d v="2008-08-16T00:00:00"/>
    <d v="2008-08-16T00:00:00"/>
    <x v="12"/>
    <n v="1"/>
    <n v="0"/>
    <n v="11"/>
    <n v="7"/>
    <d v="1899-12-30T00:11:07"/>
    <d v="1899-12-30T00:11:07"/>
    <s v="R200803"/>
    <s v="Mile 5"/>
    <n v="5.3973013493253408"/>
    <n v="0"/>
    <s v="Warm"/>
    <m/>
    <d v="1899-12-30T00:00:00"/>
    <d v="1899-12-30T00:00:00"/>
    <d v="1899-12-30T04:51:15"/>
    <d v="1899-12-30T05:43:39"/>
    <d v="1899-12-30T02:25:38"/>
    <d v="1899-12-30T02:51:50"/>
    <n v="2151"/>
    <x v="7"/>
    <x v="4"/>
    <x v="65"/>
    <x v="16"/>
    <n v="0"/>
  </r>
  <r>
    <n v="1097"/>
    <d v="2008-08-16T00:00:00"/>
    <d v="2008-08-16T00:00:00"/>
    <x v="13"/>
    <n v="1"/>
    <n v="0"/>
    <n v="11"/>
    <n v="20"/>
    <d v="1899-12-30T00:11:20"/>
    <d v="1899-12-30T00:11:20"/>
    <s v="R200803"/>
    <s v="Mile 6"/>
    <n v="5.2941176470588269"/>
    <n v="0"/>
    <s v="Warm"/>
    <m/>
    <d v="1899-12-30T00:00:00"/>
    <d v="1899-12-30T00:00:00"/>
    <d v="1899-12-30T04:56:56"/>
    <d v="1899-12-30T05:49:20"/>
    <d v="1899-12-30T02:28:28"/>
    <d v="1899-12-30T02:54:40"/>
    <n v="2250"/>
    <x v="7"/>
    <x v="4"/>
    <x v="65"/>
    <x v="16"/>
    <n v="0"/>
  </r>
  <r>
    <n v="1098"/>
    <d v="2008-08-16T00:00:00"/>
    <d v="2008-08-16T00:00:00"/>
    <x v="14"/>
    <n v="1"/>
    <n v="0"/>
    <n v="10"/>
    <n v="49"/>
    <d v="1899-12-30T00:10:49"/>
    <d v="1899-12-30T00:10:49"/>
    <s v="R200803"/>
    <s v="Mile 7"/>
    <n v="5.5469953775038565"/>
    <n v="0"/>
    <s v="Warm"/>
    <m/>
    <d v="1899-12-30T00:00:00"/>
    <d v="1899-12-30T00:00:00"/>
    <d v="1899-12-30T04:43:24"/>
    <d v="1899-12-30T05:35:48"/>
    <d v="1899-12-30T02:21:42"/>
    <d v="1899-12-30T02:47:54"/>
    <n v="1985"/>
    <x v="7"/>
    <x v="4"/>
    <x v="65"/>
    <x v="16"/>
    <n v="0"/>
  </r>
  <r>
    <n v="1099"/>
    <d v="2008-08-16T00:00:00"/>
    <d v="2008-08-16T00:00:00"/>
    <x v="15"/>
    <n v="1"/>
    <n v="0"/>
    <n v="11"/>
    <n v="23"/>
    <d v="1899-12-30T00:11:23"/>
    <d v="1899-12-30T00:11:23"/>
    <s v="R200803"/>
    <s v="Mile 8"/>
    <n v="5.2708638360175737"/>
    <n v="0"/>
    <s v="Warm"/>
    <m/>
    <d v="1899-12-30T00:00:00"/>
    <d v="1899-12-30T00:00:00"/>
    <d v="1899-12-30T04:58:15"/>
    <d v="1899-12-30T05:50:39"/>
    <d v="1899-12-30T02:29:07"/>
    <d v="1899-12-30T02:55:19"/>
    <n v="2269"/>
    <x v="7"/>
    <x v="4"/>
    <x v="65"/>
    <x v="16"/>
    <n v="0"/>
  </r>
  <r>
    <n v="1100"/>
    <d v="2008-08-16T00:00:00"/>
    <d v="2008-08-16T00:00:00"/>
    <x v="16"/>
    <n v="1"/>
    <n v="0"/>
    <n v="12"/>
    <n v="22"/>
    <d v="1899-12-30T00:12:22"/>
    <d v="1899-12-30T00:12:22"/>
    <s v="R200803"/>
    <s v="Mile 9"/>
    <n v="4.851752021563347"/>
    <n v="0"/>
    <s v="Warm"/>
    <m/>
    <d v="1899-12-30T00:00:00"/>
    <d v="1899-12-30T00:00:00"/>
    <d v="1899-12-30T05:24:00"/>
    <d v="1899-12-30T06:16:24"/>
    <d v="1899-12-30T02:42:00"/>
    <d v="1899-12-30T03:08:12"/>
    <n v="2531"/>
    <x v="7"/>
    <x v="4"/>
    <x v="65"/>
    <x v="16"/>
    <n v="0"/>
  </r>
  <r>
    <n v="1101"/>
    <d v="2008-08-16T00:00:00"/>
    <d v="2008-08-16T00:00:00"/>
    <x v="17"/>
    <n v="1"/>
    <n v="0"/>
    <n v="12"/>
    <n v="41"/>
    <d v="1899-12-30T00:12:41"/>
    <d v="1899-12-30T00:12:41"/>
    <s v="R200803"/>
    <s v="Mile 10"/>
    <n v="4.7306176084099905"/>
    <n v="0"/>
    <s v="Warm"/>
    <m/>
    <d v="1899-12-30T00:00:00"/>
    <d v="1899-12-30T00:00:00"/>
    <d v="1899-12-30T05:32:18"/>
    <d v="1899-12-30T06:24:42"/>
    <d v="1899-12-30T02:46:09"/>
    <d v="1899-12-30T03:12:21"/>
    <n v="2580"/>
    <x v="7"/>
    <x v="4"/>
    <x v="65"/>
    <x v="16"/>
    <n v="0"/>
  </r>
  <r>
    <n v="1102"/>
    <d v="2008-08-16T00:00:00"/>
    <d v="2008-08-16T00:00:00"/>
    <x v="18"/>
    <n v="1"/>
    <n v="0"/>
    <n v="12"/>
    <n v="35"/>
    <d v="1899-12-30T00:12:35"/>
    <d v="1899-12-30T00:12:35"/>
    <s v="R200803"/>
    <s v="Mile 11"/>
    <n v="4.7682119205298052"/>
    <n v="0"/>
    <s v="Warm"/>
    <m/>
    <d v="1899-12-30T00:00:00"/>
    <d v="1899-12-30T00:00:00"/>
    <d v="1899-12-30T05:29:41"/>
    <d v="1899-12-30T06:22:05"/>
    <d v="1899-12-30T02:44:50"/>
    <d v="1899-12-30T03:11:03"/>
    <n v="2566"/>
    <x v="7"/>
    <x v="4"/>
    <x v="65"/>
    <x v="16"/>
    <n v="0"/>
  </r>
  <r>
    <n v="1103"/>
    <d v="2008-08-16T00:00:00"/>
    <d v="2008-08-16T00:00:00"/>
    <x v="19"/>
    <n v="1"/>
    <n v="0"/>
    <n v="12"/>
    <n v="2"/>
    <d v="1899-12-30T00:12:02"/>
    <d v="1899-12-30T00:12:02"/>
    <s v="R200803"/>
    <s v="Mile 12"/>
    <n v="4.9861495844875394"/>
    <n v="0"/>
    <s v="Warm"/>
    <m/>
    <d v="1899-12-30T00:00:00"/>
    <d v="1899-12-30T00:00:00"/>
    <d v="1899-12-30T05:15:16"/>
    <d v="1899-12-30T06:07:40"/>
    <d v="1899-12-30T02:37:38"/>
    <d v="1899-12-30T03:03:50"/>
    <n v="2478"/>
    <x v="7"/>
    <x v="4"/>
    <x v="65"/>
    <x v="16"/>
    <n v="0"/>
  </r>
  <r>
    <n v="1104"/>
    <d v="2008-08-16T00:00:00"/>
    <d v="2008-08-16T00:00:00"/>
    <x v="20"/>
    <n v="1"/>
    <n v="0"/>
    <n v="12"/>
    <n v="8"/>
    <d v="1899-12-30T00:12:08"/>
    <d v="1899-12-30T00:12:08"/>
    <s v="R200803"/>
    <s v="Mile 13"/>
    <n v="4.9450549450549497"/>
    <n v="0"/>
    <s v="Warm"/>
    <m/>
    <d v="1899-12-30T00:00:00"/>
    <d v="1899-12-30T00:00:00"/>
    <d v="1899-12-30T05:17:54"/>
    <d v="1899-12-30T06:10:18"/>
    <d v="1899-12-30T02:38:57"/>
    <d v="1899-12-30T03:05:09"/>
    <n v="2499"/>
    <x v="7"/>
    <x v="4"/>
    <x v="65"/>
    <x v="16"/>
    <n v="0"/>
  </r>
  <r>
    <n v="1105"/>
    <d v="2008-08-16T00:00:00"/>
    <d v="2008-08-16T00:00:00"/>
    <x v="21"/>
    <n v="0.4"/>
    <n v="0"/>
    <n v="4"/>
    <n v="12"/>
    <d v="1899-12-30T00:04:12"/>
    <d v="1899-12-30T00:10:30"/>
    <s v="R200803"/>
    <s v="Mile 14"/>
    <n v="5.7142857142857189"/>
    <n v="0"/>
    <s v="Warm"/>
    <m/>
    <d v="1899-12-30T00:00:00"/>
    <d v="1899-12-30T00:00:00"/>
    <d v="1899-12-30T04:35:06"/>
    <d v="1899-12-30T05:27:30"/>
    <d v="1899-12-30T02:17:33"/>
    <d v="1899-12-30T02:43:45"/>
    <n v="1804"/>
    <x v="7"/>
    <x v="4"/>
    <x v="65"/>
    <x v="16"/>
    <n v="0"/>
  </r>
  <r>
    <n v="1106"/>
    <d v="2008-08-18T00:00:00"/>
    <d v="2008-08-18T00:00:00"/>
    <x v="2"/>
    <n v="4.0999999999999996"/>
    <n v="0"/>
    <n v="43"/>
    <n v="18"/>
    <d v="1899-12-30T00:43:18"/>
    <d v="1899-12-30T00:10:34"/>
    <s v="R200803"/>
    <s v="Dave Extention to 4 mile work"/>
    <n v="5.6812933025404204"/>
    <n v="0"/>
    <s v="HOT &amp; Humid"/>
    <s v="Ran with Dave F."/>
    <d v="1899-12-30T04:36:42"/>
    <d v="1899-12-30T02:18:21"/>
    <d v="1899-12-30T04:36:42"/>
    <d v="1899-12-30T05:29:06"/>
    <d v="1899-12-30T02:18:21"/>
    <d v="1899-12-30T02:44:33"/>
    <n v="1845"/>
    <x v="7"/>
    <x v="4"/>
    <x v="65"/>
    <x v="17"/>
    <n v="1"/>
  </r>
  <r>
    <n v="1107"/>
    <d v="2008-08-20T00:00:00"/>
    <d v="2008-08-20T00:00:00"/>
    <x v="2"/>
    <n v="3.5"/>
    <n v="0"/>
    <n v="33"/>
    <n v="53"/>
    <d v="1899-12-30T00:33:53"/>
    <d v="1899-12-30T00:09:41"/>
    <s v="R200803"/>
    <s v="PT Barnum Out and Back"/>
    <n v="6.1977373339891839"/>
    <n v="0"/>
    <s v="Nice!"/>
    <s v="Intervals"/>
    <d v="1899-12-30T04:13:38"/>
    <d v="1899-12-30T02:06:49"/>
    <d v="1899-12-30T04:13:38"/>
    <d v="1899-12-30T05:06:02"/>
    <d v="1899-12-30T02:06:49"/>
    <d v="1899-12-30T02:33:01"/>
    <n v="1166"/>
    <x v="7"/>
    <x v="4"/>
    <x v="65"/>
    <x v="17"/>
    <n v="1"/>
  </r>
  <r>
    <n v="1108"/>
    <d v="2008-08-21T00:00:00"/>
    <d v="2008-08-21T00:00:00"/>
    <x v="2"/>
    <n v="5"/>
    <n v="0"/>
    <n v="51"/>
    <n v="0"/>
    <d v="1899-12-30T00:51:00"/>
    <d v="1899-12-30T00:10:12"/>
    <s v="R200803"/>
    <s v="Bath House"/>
    <n v="5.8823529411764754"/>
    <n v="0"/>
    <s v="Nice!"/>
    <m/>
    <d v="1899-12-30T04:27:14"/>
    <d v="1899-12-30T02:13:37"/>
    <d v="1899-12-30T04:27:14"/>
    <d v="1899-12-30T05:19:38"/>
    <d v="1899-12-30T02:13:37"/>
    <d v="1899-12-30T02:39:49"/>
    <n v="1576"/>
    <x v="7"/>
    <x v="4"/>
    <x v="65"/>
    <x v="17"/>
    <n v="0"/>
  </r>
  <r>
    <n v="1109"/>
    <d v="2008-08-24T00:00:00"/>
    <d v="2008-08-24T00:00:00"/>
    <x v="2"/>
    <n v="17"/>
    <n v="3"/>
    <n v="28"/>
    <n v="38"/>
    <d v="1899-12-30T03:28:38"/>
    <d v="1899-12-30T00:12:16"/>
    <s v="R200803"/>
    <s v="Lake Minewaug"/>
    <n v="4.888959897747247"/>
    <n v="0"/>
    <s v="HOT &amp; Humid"/>
    <m/>
    <d v="1899-12-30T05:21:32"/>
    <d v="1899-12-30T02:40:46"/>
    <d v="1899-12-30T05:21:32"/>
    <d v="1899-12-30T06:13:56"/>
    <d v="1899-12-30T02:40:46"/>
    <d v="1899-12-30T03:06:58"/>
    <n v="2522"/>
    <x v="7"/>
    <x v="4"/>
    <x v="65"/>
    <x v="18"/>
    <n v="2"/>
  </r>
  <r>
    <n v="1110"/>
    <d v="2008-08-24T00:00:00"/>
    <d v="2008-08-24T00:00:00"/>
    <x v="8"/>
    <n v="1"/>
    <n v="0"/>
    <n v="9"/>
    <n v="26"/>
    <d v="1899-12-30T00:09:26"/>
    <d v="1899-12-30T00:09:26"/>
    <s v="R200803"/>
    <s v="Mile 1"/>
    <n v="6.3604240282685556"/>
    <n v="0"/>
    <m/>
    <m/>
    <d v="1899-12-30T00:00:00"/>
    <d v="1899-12-30T00:00:00"/>
    <d v="1899-12-30T04:07:09"/>
    <d v="1899-12-30T04:59:33"/>
    <d v="1899-12-30T02:03:35"/>
    <d v="1899-12-30T02:29:47"/>
    <n v="1001"/>
    <x v="7"/>
    <x v="4"/>
    <x v="65"/>
    <x v="18"/>
    <n v="0"/>
  </r>
  <r>
    <n v="1111"/>
    <d v="2008-08-24T00:00:00"/>
    <d v="2008-08-24T00:00:00"/>
    <x v="9"/>
    <n v="1"/>
    <n v="0"/>
    <n v="10"/>
    <n v="34"/>
    <d v="1899-12-30T00:10:34"/>
    <d v="1899-12-30T00:10:34"/>
    <s v="R200803"/>
    <s v="Mile 2"/>
    <n v="5.6782334384858091"/>
    <n v="0"/>
    <m/>
    <m/>
    <d v="1899-12-30T00:00:00"/>
    <d v="1899-12-30T00:00:00"/>
    <d v="1899-12-30T04:36:51"/>
    <d v="1899-12-30T05:29:15"/>
    <d v="1899-12-30T02:18:25"/>
    <d v="1899-12-30T02:44:37"/>
    <n v="1847"/>
    <x v="7"/>
    <x v="4"/>
    <x v="65"/>
    <x v="18"/>
    <n v="0"/>
  </r>
  <r>
    <n v="1112"/>
    <d v="2008-08-24T00:00:00"/>
    <d v="2008-08-24T00:00:00"/>
    <x v="10"/>
    <n v="1"/>
    <n v="0"/>
    <n v="11"/>
    <n v="4"/>
    <d v="1899-12-30T00:11:04"/>
    <d v="1899-12-30T00:11:04"/>
    <s v="R200803"/>
    <s v="Mile 3"/>
    <n v="5.4216867469879562"/>
    <n v="0"/>
    <m/>
    <m/>
    <d v="1899-12-30T00:00:00"/>
    <d v="1899-12-30T00:00:00"/>
    <d v="1899-12-30T04:49:57"/>
    <d v="1899-12-30T05:42:21"/>
    <d v="1899-12-30T02:24:58"/>
    <d v="1899-12-30T02:51:10"/>
    <n v="2115"/>
    <x v="7"/>
    <x v="4"/>
    <x v="65"/>
    <x v="18"/>
    <n v="0"/>
  </r>
  <r>
    <n v="1113"/>
    <d v="2008-08-24T00:00:00"/>
    <d v="2008-08-24T00:00:00"/>
    <x v="11"/>
    <n v="1"/>
    <n v="0"/>
    <n v="11"/>
    <n v="1"/>
    <d v="1899-12-30T00:11:01"/>
    <d v="1899-12-30T00:11:01"/>
    <s v="R200803"/>
    <s v="Mile 4"/>
    <n v="5.4462934947049968"/>
    <n v="0"/>
    <m/>
    <m/>
    <d v="1899-12-30T00:00:00"/>
    <d v="1899-12-30T00:00:00"/>
    <d v="1899-12-30T04:48:38"/>
    <d v="1899-12-30T05:41:02"/>
    <d v="1899-12-30T02:24:19"/>
    <d v="1899-12-30T02:50:31"/>
    <n v="2088"/>
    <x v="7"/>
    <x v="4"/>
    <x v="65"/>
    <x v="18"/>
    <n v="0"/>
  </r>
  <r>
    <n v="1114"/>
    <d v="2008-08-24T00:00:00"/>
    <d v="2008-08-24T00:00:00"/>
    <x v="12"/>
    <n v="1"/>
    <n v="0"/>
    <n v="11"/>
    <n v="19"/>
    <d v="1899-12-30T00:11:19"/>
    <d v="1899-12-30T00:11:19"/>
    <s v="R200803"/>
    <s v="Mile 5"/>
    <n v="5.3019145802651"/>
    <n v="0"/>
    <m/>
    <m/>
    <d v="1899-12-30T00:00:00"/>
    <d v="1899-12-30T00:00:00"/>
    <d v="1899-12-30T04:56:30"/>
    <d v="1899-12-30T05:48:54"/>
    <d v="1899-12-30T02:28:15"/>
    <d v="1899-12-30T02:54:27"/>
    <n v="2237"/>
    <x v="7"/>
    <x v="4"/>
    <x v="65"/>
    <x v="18"/>
    <n v="0"/>
  </r>
  <r>
    <n v="1115"/>
    <d v="2008-08-24T00:00:00"/>
    <d v="2008-08-24T00:00:00"/>
    <x v="13"/>
    <n v="1"/>
    <n v="0"/>
    <n v="10"/>
    <n v="54"/>
    <d v="1899-12-30T00:10:54"/>
    <d v="1899-12-30T00:10:54"/>
    <s v="R200803"/>
    <s v="Mile 6"/>
    <n v="5.5045871559633071"/>
    <n v="0"/>
    <m/>
    <m/>
    <d v="1899-12-30T00:00:00"/>
    <d v="1899-12-30T00:00:00"/>
    <d v="1899-12-30T04:45:35"/>
    <d v="1899-12-30T05:37:59"/>
    <d v="1899-12-30T02:22:47"/>
    <d v="1899-12-30T02:48:59"/>
    <n v="2032"/>
    <x v="7"/>
    <x v="4"/>
    <x v="65"/>
    <x v="18"/>
    <n v="0"/>
  </r>
  <r>
    <n v="1116"/>
    <d v="2008-08-24T00:00:00"/>
    <d v="2008-08-24T00:00:00"/>
    <x v="14"/>
    <n v="1"/>
    <n v="0"/>
    <n v="11"/>
    <n v="23"/>
    <d v="1899-12-30T00:11:23"/>
    <d v="1899-12-30T00:11:23"/>
    <s v="R200803"/>
    <s v="Mile 7"/>
    <n v="5.2708638360175737"/>
    <n v="0"/>
    <m/>
    <m/>
    <d v="1899-12-30T00:00:00"/>
    <d v="1899-12-30T00:00:00"/>
    <d v="1899-12-30T04:58:15"/>
    <d v="1899-12-30T05:50:39"/>
    <d v="1899-12-30T02:29:07"/>
    <d v="1899-12-30T02:55:19"/>
    <n v="2269"/>
    <x v="7"/>
    <x v="4"/>
    <x v="65"/>
    <x v="18"/>
    <n v="0"/>
  </r>
  <r>
    <n v="1117"/>
    <d v="2008-08-24T00:00:00"/>
    <d v="2008-08-24T00:00:00"/>
    <x v="15"/>
    <n v="1"/>
    <n v="0"/>
    <n v="14"/>
    <n v="14"/>
    <d v="1899-12-30T00:14:14"/>
    <d v="1899-12-30T00:14:14"/>
    <s v="R200803"/>
    <s v="Mile 8"/>
    <n v="4.2154566744730717"/>
    <n v="0"/>
    <m/>
    <m/>
    <d v="1899-12-30T00:00:00"/>
    <d v="1899-12-30T00:00:00"/>
    <d v="1899-12-30T06:12:55"/>
    <d v="1899-12-30T07:05:19"/>
    <d v="1899-12-30T03:06:27"/>
    <d v="1899-12-30T03:32:39"/>
    <n v="2693"/>
    <x v="7"/>
    <x v="4"/>
    <x v="65"/>
    <x v="18"/>
    <n v="0"/>
  </r>
  <r>
    <n v="1118"/>
    <d v="2008-08-24T00:00:00"/>
    <d v="2008-08-24T00:00:00"/>
    <x v="16"/>
    <n v="1"/>
    <n v="0"/>
    <n v="10"/>
    <n v="54"/>
    <d v="1899-12-30T00:10:54"/>
    <d v="1899-12-30T00:10:54"/>
    <s v="R200803"/>
    <s v="Mile 9"/>
    <n v="5.5045871559633071"/>
    <n v="0"/>
    <m/>
    <m/>
    <d v="1899-12-30T00:00:00"/>
    <d v="1899-12-30T00:00:00"/>
    <d v="1899-12-30T04:45:35"/>
    <d v="1899-12-30T05:37:59"/>
    <d v="1899-12-30T02:22:47"/>
    <d v="1899-12-30T02:48:59"/>
    <n v="2032"/>
    <x v="7"/>
    <x v="4"/>
    <x v="65"/>
    <x v="18"/>
    <n v="0"/>
  </r>
  <r>
    <n v="1119"/>
    <d v="2008-08-24T00:00:00"/>
    <d v="2008-08-24T00:00:00"/>
    <x v="17"/>
    <n v="1"/>
    <n v="0"/>
    <n v="11"/>
    <n v="28"/>
    <d v="1899-12-30T00:11:28"/>
    <d v="1899-12-30T00:11:28"/>
    <s v="R200803"/>
    <s v="Mile 10"/>
    <n v="5.2325581395348877"/>
    <n v="0"/>
    <m/>
    <m/>
    <d v="1899-12-30T00:00:00"/>
    <d v="1899-12-30T00:00:00"/>
    <d v="1899-12-30T05:00:26"/>
    <d v="1899-12-30T05:52:50"/>
    <d v="1899-12-30T02:30:13"/>
    <d v="1899-12-30T02:56:25"/>
    <n v="2297"/>
    <x v="7"/>
    <x v="4"/>
    <x v="65"/>
    <x v="18"/>
    <n v="0"/>
  </r>
  <r>
    <n v="1120"/>
    <d v="2008-08-24T00:00:00"/>
    <d v="2008-08-24T00:00:00"/>
    <x v="18"/>
    <n v="1"/>
    <n v="0"/>
    <n v="12"/>
    <n v="23"/>
    <d v="1899-12-30T00:12:23"/>
    <d v="1899-12-30T00:12:23"/>
    <s v="R200803"/>
    <s v="Mile 11"/>
    <n v="4.8452220726783359"/>
    <n v="0"/>
    <m/>
    <m/>
    <d v="1899-12-30T00:00:00"/>
    <d v="1899-12-30T00:00:00"/>
    <d v="1899-12-30T05:24:27"/>
    <d v="1899-12-30T06:16:51"/>
    <d v="1899-12-30T02:42:13"/>
    <d v="1899-12-30T03:08:25"/>
    <n v="2534"/>
    <x v="7"/>
    <x v="4"/>
    <x v="65"/>
    <x v="18"/>
    <n v="0"/>
  </r>
  <r>
    <n v="1121"/>
    <d v="2008-08-24T00:00:00"/>
    <d v="2008-08-24T00:00:00"/>
    <x v="19"/>
    <n v="1"/>
    <n v="0"/>
    <n v="13"/>
    <n v="50"/>
    <d v="1899-12-30T00:13:50"/>
    <d v="1899-12-30T00:13:50"/>
    <s v="R200803"/>
    <s v="Mile 12"/>
    <n v="4.3373493975903648"/>
    <n v="0"/>
    <m/>
    <m/>
    <d v="1899-12-30T00:00:00"/>
    <d v="1899-12-30T00:00:00"/>
    <d v="1899-12-30T06:02:26"/>
    <d v="1899-12-30T06:54:50"/>
    <d v="1899-12-30T03:01:13"/>
    <d v="1899-12-30T03:27:25"/>
    <n v="2665"/>
    <x v="7"/>
    <x v="4"/>
    <x v="65"/>
    <x v="18"/>
    <n v="0"/>
  </r>
  <r>
    <n v="1122"/>
    <d v="2008-08-24T00:00:00"/>
    <d v="2008-08-24T00:00:00"/>
    <x v="20"/>
    <n v="1"/>
    <n v="0"/>
    <n v="17"/>
    <n v="27"/>
    <d v="1899-12-30T00:17:27"/>
    <d v="1899-12-30T00:17:27"/>
    <s v="R200803"/>
    <s v="Mile 13"/>
    <n v="3.4383954154727823"/>
    <n v="0"/>
    <m/>
    <m/>
    <d v="1899-12-30T00:00:00"/>
    <d v="1899-12-30T00:00:00"/>
    <d v="1899-12-30T07:37:11"/>
    <d v="1899-12-30T08:29:35"/>
    <d v="1899-12-30T03:48:36"/>
    <d v="1899-12-30T04:14:48"/>
    <n v="2777"/>
    <x v="7"/>
    <x v="4"/>
    <x v="65"/>
    <x v="18"/>
    <n v="0"/>
  </r>
  <r>
    <n v="1123"/>
    <d v="2008-08-24T00:00:00"/>
    <d v="2008-08-24T00:00:00"/>
    <x v="21"/>
    <n v="1"/>
    <n v="0"/>
    <n v="12"/>
    <n v="27"/>
    <d v="1899-12-30T00:12:27"/>
    <d v="1899-12-30T00:12:27"/>
    <s v="R200803"/>
    <s v="Mile 14"/>
    <n v="4.8192771084337389"/>
    <n v="0"/>
    <m/>
    <m/>
    <d v="1899-12-30T00:00:00"/>
    <d v="1899-12-30T00:00:00"/>
    <d v="1899-12-30T05:26:11"/>
    <d v="1899-12-30T06:18:35"/>
    <d v="1899-12-30T02:43:06"/>
    <d v="1899-12-30T03:09:18"/>
    <n v="2544"/>
    <x v="7"/>
    <x v="4"/>
    <x v="65"/>
    <x v="18"/>
    <n v="0"/>
  </r>
  <r>
    <n v="1124"/>
    <d v="2008-08-24T00:00:00"/>
    <d v="2008-08-24T00:00:00"/>
    <x v="25"/>
    <n v="1"/>
    <n v="0"/>
    <n v="12"/>
    <n v="59"/>
    <d v="1899-12-30T00:12:59"/>
    <d v="1899-12-30T00:12:59"/>
    <s v="R200803"/>
    <s v="Mile 15"/>
    <n v="4.6213093709884507"/>
    <n v="0"/>
    <m/>
    <m/>
    <d v="1899-12-30T00:00:00"/>
    <d v="1899-12-30T00:00:00"/>
    <d v="1899-12-30T05:40:10"/>
    <d v="1899-12-30T06:32:34"/>
    <d v="1899-12-30T02:50:05"/>
    <d v="1899-12-30T03:16:17"/>
    <n v="2607"/>
    <x v="7"/>
    <x v="4"/>
    <x v="65"/>
    <x v="18"/>
    <n v="0"/>
  </r>
  <r>
    <n v="1125"/>
    <d v="2008-08-24T00:00:00"/>
    <d v="2008-08-24T00:00:00"/>
    <x v="26"/>
    <n v="1"/>
    <n v="0"/>
    <n v="11"/>
    <n v="36"/>
    <d v="1899-12-30T00:11:36"/>
    <d v="1899-12-30T00:11:36"/>
    <s v="R200803"/>
    <s v="Mile 16"/>
    <n v="5.1724137931034528"/>
    <n v="0"/>
    <m/>
    <m/>
    <d v="1899-12-30T00:00:00"/>
    <d v="1899-12-30T00:00:00"/>
    <d v="1899-12-30T05:03:55"/>
    <d v="1899-12-30T05:56:19"/>
    <d v="1899-12-30T02:31:58"/>
    <d v="1899-12-30T02:58:10"/>
    <n v="2337"/>
    <x v="7"/>
    <x v="4"/>
    <x v="65"/>
    <x v="18"/>
    <n v="0"/>
  </r>
  <r>
    <n v="1126"/>
    <d v="2008-08-24T00:00:00"/>
    <d v="2008-08-24T00:00:00"/>
    <x v="27"/>
    <n v="1"/>
    <n v="0"/>
    <n v="15"/>
    <n v="26"/>
    <d v="1899-12-30T00:15:26"/>
    <d v="1899-12-30T00:15:26"/>
    <s v="R200803"/>
    <s v="Mile 17"/>
    <n v="3.8876889848812124"/>
    <n v="0"/>
    <m/>
    <m/>
    <d v="1899-12-30T00:00:00"/>
    <d v="1899-12-30T00:00:00"/>
    <d v="1899-12-30T06:44:21"/>
    <d v="1899-12-30T07:36:45"/>
    <d v="1899-12-30T03:22:11"/>
    <d v="1899-12-30T03:48:23"/>
    <n v="2736"/>
    <x v="7"/>
    <x v="4"/>
    <x v="65"/>
    <x v="18"/>
    <n v="0"/>
  </r>
  <r>
    <n v="1127"/>
    <d v="2008-08-26T00:00:00"/>
    <d v="2008-08-26T00:00:00"/>
    <x v="2"/>
    <n v="2"/>
    <n v="0"/>
    <n v="15"/>
    <n v="35"/>
    <d v="1899-12-30T00:15:35"/>
    <d v="1899-12-30T00:07:48"/>
    <s v="R200803"/>
    <s v="Park &amp; Back"/>
    <n v="7.7005347593582938"/>
    <n v="0"/>
    <s v="Warm"/>
    <s v="Out: 7.52.24 Back: 7.43.14"/>
    <d v="1899-12-30T03:24:09"/>
    <d v="1899-12-30T01:42:04"/>
    <d v="1899-12-30T03:24:09"/>
    <d v="1899-12-30T04:16:33"/>
    <d v="1899-12-30T01:42:04"/>
    <d v="1899-12-30T02:08:16"/>
    <n v="723"/>
    <x v="7"/>
    <x v="4"/>
    <x v="65"/>
    <x v="18"/>
    <n v="1"/>
  </r>
  <r>
    <n v="1128"/>
    <d v="2008-08-28T00:00:00"/>
    <d v="2008-08-28T00:00:00"/>
    <x v="2"/>
    <n v="5"/>
    <n v="0"/>
    <n v="47"/>
    <n v="37"/>
    <d v="1899-12-30T00:47:37"/>
    <d v="1899-12-30T00:09:31"/>
    <s v="R200803"/>
    <s v="Second Beach"/>
    <n v="6.3003150157507912"/>
    <n v="0"/>
    <s v="Nice!"/>
    <m/>
    <d v="1899-12-30T04:09:31"/>
    <d v="1899-12-30T02:04:45"/>
    <d v="1899-12-30T04:09:31"/>
    <d v="1899-12-30T05:01:55"/>
    <d v="1899-12-30T02:04:45"/>
    <d v="1899-12-30T02:30:57"/>
    <n v="1057"/>
    <x v="7"/>
    <x v="4"/>
    <x v="65"/>
    <x v="18"/>
    <n v="1"/>
  </r>
  <r>
    <n v="1129"/>
    <d v="2008-08-29T00:00:00"/>
    <d v="2008-08-29T00:00:00"/>
    <x v="2"/>
    <n v="3.5"/>
    <n v="0"/>
    <n v="35"/>
    <n v="33"/>
    <d v="1899-12-30T00:35:33"/>
    <d v="1899-12-30T00:10:09"/>
    <s v="R200804"/>
    <s v="PT Barnum Out and Back"/>
    <n v="5.9071729957805958"/>
    <n v="0"/>
    <s v="Warm"/>
    <m/>
    <d v="1899-12-30T04:26:07"/>
    <d v="1899-12-30T02:13:04"/>
    <d v="1899-12-30T04:26:07"/>
    <d v="1899-12-30T05:18:31"/>
    <d v="1899-12-30T02:13:04"/>
    <d v="1899-12-30T02:39:16"/>
    <n v="1540"/>
    <x v="7"/>
    <x v="4"/>
    <x v="65"/>
    <x v="18"/>
    <n v="0"/>
  </r>
  <r>
    <n v="1130"/>
    <d v="2008-09-01T00:00:00"/>
    <d v="2008-09-01T00:00:00"/>
    <x v="2"/>
    <n v="12.4"/>
    <n v="2"/>
    <n v="10"/>
    <n v="0"/>
    <d v="1899-12-30T02:10:00"/>
    <d v="1899-12-30T00:10:29"/>
    <s v="R200804"/>
    <s v="New Haven 20k"/>
    <n v="5.7230769230769285"/>
    <n v="0"/>
    <s v="Warm"/>
    <m/>
    <d v="1899-12-30T04:34:41"/>
    <d v="1899-12-30T02:17:20"/>
    <d v="1899-12-30T04:34:41"/>
    <d v="1899-12-30T05:27:05"/>
    <d v="1899-12-30T02:17:20"/>
    <d v="1899-12-30T02:43:32"/>
    <n v="1794"/>
    <x v="7"/>
    <x v="5"/>
    <x v="66"/>
    <x v="19"/>
    <n v="2"/>
  </r>
  <r>
    <n v="1131"/>
    <d v="2008-09-01T00:00:00"/>
    <d v="2008-09-01T00:00:00"/>
    <x v="8"/>
    <n v="1"/>
    <n v="0"/>
    <n v="9"/>
    <n v="41"/>
    <d v="1899-12-30T00:09:41"/>
    <d v="1899-12-30T00:09:41"/>
    <s v="R200804"/>
    <s v="Mile 1"/>
    <n v="6.196213425129093"/>
    <n v="0"/>
    <s v="Warm"/>
    <m/>
    <d v="1899-12-30T00:00:00"/>
    <d v="1899-12-30T00:00:00"/>
    <d v="1899-12-30T04:13:42"/>
    <d v="1899-12-30T05:06:06"/>
    <d v="1899-12-30T02:06:51"/>
    <d v="1899-12-30T02:33:03"/>
    <n v="1168"/>
    <x v="7"/>
    <x v="5"/>
    <x v="66"/>
    <x v="19"/>
    <n v="0"/>
  </r>
  <r>
    <n v="1132"/>
    <d v="2008-09-01T00:00:00"/>
    <d v="2008-09-01T00:00:00"/>
    <x v="9"/>
    <n v="1"/>
    <n v="0"/>
    <n v="9"/>
    <n v="41"/>
    <d v="1899-12-30T00:09:41"/>
    <d v="1899-12-30T00:09:41"/>
    <s v="R200804"/>
    <s v="Mile 2"/>
    <n v="6.196213425129093"/>
    <n v="0"/>
    <s v="Warm"/>
    <m/>
    <d v="1899-12-30T00:00:00"/>
    <d v="1899-12-30T00:00:00"/>
    <d v="1899-12-30T04:13:42"/>
    <d v="1899-12-30T05:06:06"/>
    <d v="1899-12-30T02:06:51"/>
    <d v="1899-12-30T02:33:03"/>
    <n v="1168"/>
    <x v="7"/>
    <x v="5"/>
    <x v="66"/>
    <x v="19"/>
    <n v="0"/>
  </r>
  <r>
    <n v="1133"/>
    <d v="2008-09-01T00:00:00"/>
    <d v="2008-09-01T00:00:00"/>
    <x v="10"/>
    <n v="1"/>
    <n v="0"/>
    <n v="9"/>
    <n v="46"/>
    <d v="1899-12-30T00:09:46"/>
    <d v="1899-12-30T00:09:46"/>
    <s v="R200804"/>
    <s v="Mile 3"/>
    <n v="6.1433447098976153"/>
    <n v="0"/>
    <s v="Warm"/>
    <m/>
    <d v="1899-12-30T00:00:00"/>
    <d v="1899-12-30T00:00:00"/>
    <d v="1899-12-30T04:15:53"/>
    <d v="1899-12-30T05:08:17"/>
    <d v="1899-12-30T02:07:57"/>
    <d v="1899-12-30T02:34:09"/>
    <n v="1238"/>
    <x v="7"/>
    <x v="5"/>
    <x v="66"/>
    <x v="19"/>
    <n v="0"/>
  </r>
  <r>
    <n v="1134"/>
    <d v="2008-09-01T00:00:00"/>
    <d v="2008-09-01T00:00:00"/>
    <x v="11"/>
    <n v="1"/>
    <n v="0"/>
    <n v="9"/>
    <n v="40"/>
    <d v="1899-12-30T00:09:40"/>
    <d v="1899-12-30T00:09:40"/>
    <s v="R200804"/>
    <s v="Mile 4"/>
    <n v="6.2068965517241432"/>
    <n v="0"/>
    <s v="Warm"/>
    <m/>
    <d v="1899-12-30T00:00:00"/>
    <d v="1899-12-30T00:00:00"/>
    <d v="1899-12-30T04:13:16"/>
    <d v="1899-12-30T05:05:40"/>
    <d v="1899-12-30T02:06:38"/>
    <d v="1899-12-30T02:32:50"/>
    <n v="1149"/>
    <x v="7"/>
    <x v="5"/>
    <x v="66"/>
    <x v="19"/>
    <n v="0"/>
  </r>
  <r>
    <n v="1135"/>
    <d v="2008-09-01T00:00:00"/>
    <d v="2008-09-01T00:00:00"/>
    <x v="12"/>
    <n v="1"/>
    <n v="0"/>
    <n v="9"/>
    <n v="59"/>
    <d v="1899-12-30T00:09:59"/>
    <d v="1899-12-30T00:09:59"/>
    <s v="R200804"/>
    <s v="Mile 5"/>
    <n v="6.0100166944908233"/>
    <n v="0"/>
    <s v="Warm"/>
    <m/>
    <d v="1899-12-30T00:00:00"/>
    <d v="1899-12-30T00:00:00"/>
    <d v="1899-12-30T04:21:34"/>
    <d v="1899-12-30T05:13:58"/>
    <d v="1899-12-30T02:10:47"/>
    <d v="1899-12-30T02:36:59"/>
    <n v="1408"/>
    <x v="7"/>
    <x v="5"/>
    <x v="66"/>
    <x v="19"/>
    <n v="0"/>
  </r>
  <r>
    <n v="1136"/>
    <d v="2008-09-01T00:00:00"/>
    <d v="2008-09-01T00:00:00"/>
    <x v="13"/>
    <n v="1"/>
    <n v="0"/>
    <n v="10"/>
    <n v="15"/>
    <d v="1899-12-30T00:10:15"/>
    <d v="1899-12-30T00:10:15"/>
    <s v="R200804"/>
    <s v="Mile 6"/>
    <n v="5.8536585365853702"/>
    <n v="0"/>
    <s v="Warm"/>
    <m/>
    <d v="1899-12-30T00:00:00"/>
    <d v="1899-12-30T00:00:00"/>
    <d v="1899-12-30T04:28:33"/>
    <d v="1899-12-30T05:20:57"/>
    <d v="1899-12-30T02:14:16"/>
    <d v="1899-12-30T02:40:29"/>
    <n v="1622"/>
    <x v="7"/>
    <x v="5"/>
    <x v="66"/>
    <x v="19"/>
    <n v="0"/>
  </r>
  <r>
    <n v="1137"/>
    <d v="2008-09-01T00:00:00"/>
    <d v="2008-09-01T00:00:00"/>
    <x v="14"/>
    <n v="1"/>
    <n v="0"/>
    <n v="10"/>
    <n v="13"/>
    <d v="1899-12-30T00:10:13"/>
    <d v="1899-12-30T00:10:13"/>
    <s v="R200804"/>
    <s v="Mile 7"/>
    <n v="5.872756933115828"/>
    <n v="0"/>
    <s v="Warm"/>
    <m/>
    <d v="1899-12-30T00:00:00"/>
    <d v="1899-12-30T00:00:00"/>
    <d v="1899-12-30T04:27:41"/>
    <d v="1899-12-30T05:20:05"/>
    <d v="1899-12-30T02:13:50"/>
    <d v="1899-12-30T02:40:02"/>
    <n v="1593"/>
    <x v="7"/>
    <x v="5"/>
    <x v="66"/>
    <x v="19"/>
    <n v="0"/>
  </r>
  <r>
    <n v="1138"/>
    <d v="2008-09-01T00:00:00"/>
    <d v="2008-09-01T00:00:00"/>
    <x v="15"/>
    <n v="1"/>
    <n v="0"/>
    <n v="10"/>
    <n v="35"/>
    <d v="1899-12-30T00:10:35"/>
    <d v="1899-12-30T00:10:35"/>
    <s v="R200804"/>
    <s v="Mile 8"/>
    <n v="5.6692913385826813"/>
    <n v="0"/>
    <s v="Warm"/>
    <m/>
    <d v="1899-12-30T00:00:00"/>
    <d v="1899-12-30T00:00:00"/>
    <d v="1899-12-30T04:37:17"/>
    <d v="1899-12-30T05:29:41"/>
    <d v="1899-12-30T02:18:38"/>
    <d v="1899-12-30T02:44:51"/>
    <n v="1855"/>
    <x v="7"/>
    <x v="5"/>
    <x v="66"/>
    <x v="19"/>
    <n v="0"/>
  </r>
  <r>
    <n v="1139"/>
    <d v="2008-09-01T00:00:00"/>
    <d v="2008-09-01T00:00:00"/>
    <x v="16"/>
    <n v="1"/>
    <n v="0"/>
    <n v="10"/>
    <n v="58"/>
    <d v="1899-12-30T00:10:58"/>
    <d v="1899-12-30T00:10:58"/>
    <s v="R200804"/>
    <s v="Mile 9"/>
    <n v="5.4711246200607944"/>
    <n v="0"/>
    <s v="Warm"/>
    <m/>
    <d v="1899-12-30T00:00:00"/>
    <d v="1899-12-30T00:00:00"/>
    <d v="1899-12-30T04:47:20"/>
    <d v="1899-12-30T05:39:44"/>
    <d v="1899-12-30T02:23:40"/>
    <d v="1899-12-30T02:49:52"/>
    <n v="2062"/>
    <x v="7"/>
    <x v="5"/>
    <x v="66"/>
    <x v="19"/>
    <n v="0"/>
  </r>
  <r>
    <n v="1140"/>
    <d v="2008-09-01T00:00:00"/>
    <d v="2008-09-01T00:00:00"/>
    <x v="17"/>
    <n v="1"/>
    <n v="0"/>
    <n v="11"/>
    <n v="29"/>
    <d v="1899-12-30T00:11:29"/>
    <d v="1899-12-30T00:11:29"/>
    <s v="R200804"/>
    <s v="Mile 10"/>
    <n v="5.224963715529757"/>
    <n v="0"/>
    <s v="Warm"/>
    <m/>
    <d v="1899-12-30T00:00:00"/>
    <d v="1899-12-30T00:00:00"/>
    <d v="1899-12-30T05:00:52"/>
    <d v="1899-12-30T05:53:16"/>
    <d v="1899-12-30T02:30:26"/>
    <d v="1899-12-30T02:56:38"/>
    <n v="2304"/>
    <x v="7"/>
    <x v="5"/>
    <x v="66"/>
    <x v="19"/>
    <n v="0"/>
  </r>
  <r>
    <n v="1141"/>
    <d v="2008-09-01T00:00:00"/>
    <d v="2008-09-01T00:00:00"/>
    <x v="18"/>
    <n v="1"/>
    <n v="0"/>
    <n v="11"/>
    <n v="16"/>
    <d v="1899-12-30T00:11:16"/>
    <d v="1899-12-30T00:11:16"/>
    <s v="R200804"/>
    <s v="Mile 11"/>
    <n v="5.3254437869822517"/>
    <n v="0"/>
    <s v="Warm"/>
    <m/>
    <d v="1899-12-30T00:00:00"/>
    <d v="1899-12-30T00:00:00"/>
    <d v="1899-12-30T04:55:11"/>
    <d v="1899-12-30T05:47:35"/>
    <d v="1899-12-30T02:27:36"/>
    <d v="1899-12-30T02:53:48"/>
    <n v="2211"/>
    <x v="7"/>
    <x v="5"/>
    <x v="66"/>
    <x v="19"/>
    <n v="0"/>
  </r>
  <r>
    <n v="1142"/>
    <d v="2008-09-01T00:00:00"/>
    <d v="2008-09-01T00:00:00"/>
    <x v="19"/>
    <n v="1"/>
    <n v="0"/>
    <n v="11"/>
    <n v="28"/>
    <d v="1899-12-30T00:11:28"/>
    <d v="1899-12-30T00:11:28"/>
    <s v="R200804"/>
    <s v="Mile 12"/>
    <n v="5.2325581395348877"/>
    <n v="0"/>
    <s v="Warm"/>
    <m/>
    <d v="1899-12-30T00:00:00"/>
    <d v="1899-12-30T00:00:00"/>
    <d v="1899-12-30T05:00:26"/>
    <d v="1899-12-30T05:52:50"/>
    <d v="1899-12-30T02:30:13"/>
    <d v="1899-12-30T02:56:25"/>
    <n v="2297"/>
    <x v="7"/>
    <x v="5"/>
    <x v="66"/>
    <x v="19"/>
    <n v="0"/>
  </r>
  <r>
    <n v="1143"/>
    <d v="2008-09-01T00:00:00"/>
    <d v="2008-09-01T00:00:00"/>
    <x v="20"/>
    <n v="0.4"/>
    <n v="0"/>
    <n v="4"/>
    <n v="53"/>
    <d v="1899-12-30T00:04:53"/>
    <d v="1899-12-30T00:12:12"/>
    <s v="R200804"/>
    <s v="Mile 13"/>
    <n v="4.9146757679180935"/>
    <n v="0"/>
    <s v="Warm"/>
    <m/>
    <d v="1899-12-30T00:00:00"/>
    <d v="1899-12-30T00:00:00"/>
    <d v="1899-12-30T05:19:51"/>
    <d v="1899-12-30T06:12:16"/>
    <d v="1899-12-30T02:39:56"/>
    <d v="1899-12-30T03:06:08"/>
    <n v="2512"/>
    <x v="7"/>
    <x v="5"/>
    <x v="66"/>
    <x v="19"/>
    <n v="0"/>
  </r>
  <r>
    <n v="1144"/>
    <d v="2008-09-03T00:00:00"/>
    <d v="2008-09-03T00:00:00"/>
    <x v="2"/>
    <n v="4.5"/>
    <n v="0"/>
    <n v="46"/>
    <n v="13"/>
    <d v="1899-12-30T00:46:13"/>
    <d v="1899-12-30T00:10:16"/>
    <s v="R200804"/>
    <s v="Beach Loop"/>
    <n v="5.8420483231157627"/>
    <n v="0"/>
    <s v="Hot "/>
    <m/>
    <d v="1899-12-30T04:29:05"/>
    <d v="1899-12-30T02:14:33"/>
    <d v="1899-12-30T04:29:05"/>
    <d v="1899-12-30T05:21:29"/>
    <d v="1899-12-30T02:14:33"/>
    <d v="1899-12-30T02:40:45"/>
    <n v="1638"/>
    <x v="7"/>
    <x v="5"/>
    <x v="66"/>
    <x v="19"/>
    <n v="1"/>
  </r>
  <r>
    <n v="1145"/>
    <d v="2008-09-05T00:00:00"/>
    <d v="2008-09-05T00:00:00"/>
    <x v="2"/>
    <n v="4"/>
    <n v="0"/>
    <n v="38"/>
    <n v="13"/>
    <d v="1899-12-30T00:38:13"/>
    <d v="1899-12-30T00:09:33"/>
    <s v="R200804"/>
    <s v="4 Mile-Work"/>
    <n v="6.2799825556040174"/>
    <n v="0"/>
    <s v="Hot"/>
    <m/>
    <d v="1899-12-30T04:10:19"/>
    <d v="1899-12-30T02:05:10"/>
    <d v="1899-12-30T04:10:19"/>
    <d v="1899-12-30T05:02:43"/>
    <d v="1899-12-30T02:05:10"/>
    <d v="1899-12-30T02:31:22"/>
    <n v="1085"/>
    <x v="7"/>
    <x v="5"/>
    <x v="66"/>
    <x v="19"/>
    <n v="1"/>
  </r>
  <r>
    <n v="1146"/>
    <d v="2008-09-06T00:00:00"/>
    <d v="2008-09-06T00:00:00"/>
    <x v="2"/>
    <n v="8"/>
    <n v="1"/>
    <n v="38"/>
    <n v="0"/>
    <d v="1899-12-30T01:38:00"/>
    <d v="1899-12-30T00:12:15"/>
    <s v="R200804"/>
    <s v="Quassy Loop Plus"/>
    <n v="4.8979591836734739"/>
    <n v="0"/>
    <s v="Oppressively Humid"/>
    <s v="Walked a bunch"/>
    <d v="1899-12-30T05:20:57"/>
    <d v="1899-12-30T02:40:28"/>
    <d v="1899-12-30T05:20:57"/>
    <d v="1899-12-30T06:13:21"/>
    <d v="1899-12-30T02:40:28"/>
    <d v="1899-12-30T03:06:41"/>
    <n v="2520"/>
    <x v="7"/>
    <x v="5"/>
    <x v="66"/>
    <x v="19"/>
    <n v="0"/>
  </r>
  <r>
    <n v="1147"/>
    <d v="2008-09-08T00:00:00"/>
    <d v="2008-09-08T00:00:00"/>
    <x v="2"/>
    <n v="5"/>
    <n v="0"/>
    <n v="48"/>
    <n v="19"/>
    <d v="1899-12-30T00:48:19"/>
    <d v="1899-12-30T00:09:40"/>
    <s v="R200803"/>
    <s v="Second Beach"/>
    <n v="6.2090375991721327"/>
    <n v="0"/>
    <s v="Hot"/>
    <m/>
    <d v="1899-12-30T04:13:11"/>
    <d v="1899-12-30T02:06:35"/>
    <d v="1899-12-30T04:13:11"/>
    <d v="1899-12-30T05:05:35"/>
    <d v="1899-12-30T02:06:35"/>
    <d v="1899-12-30T02:32:47"/>
    <n v="1146"/>
    <x v="7"/>
    <x v="5"/>
    <x v="66"/>
    <x v="20"/>
    <n v="1"/>
  </r>
  <r>
    <n v="1148"/>
    <d v="2008-09-10T00:00:00"/>
    <d v="2008-09-10T00:00:00"/>
    <x v="2"/>
    <n v="4"/>
    <n v="0"/>
    <n v="39"/>
    <n v="13"/>
    <d v="1899-12-30T00:39:13"/>
    <d v="1899-12-30T00:09:48"/>
    <s v="R200803"/>
    <s v="4 Mile-Work"/>
    <n v="6.1198470038249084"/>
    <n v="0"/>
    <s v="Nice!"/>
    <m/>
    <d v="1899-12-30T04:16:52"/>
    <d v="1899-12-30T02:08:26"/>
    <d v="1899-12-30T04:16:52"/>
    <d v="1899-12-30T05:09:16"/>
    <d v="1899-12-30T02:08:26"/>
    <d v="1899-12-30T02:34:38"/>
    <n v="1262"/>
    <x v="7"/>
    <x v="5"/>
    <x v="66"/>
    <x v="20"/>
    <n v="1"/>
  </r>
  <r>
    <n v="1149"/>
    <d v="2008-09-11T00:00:00"/>
    <d v="2008-09-11T00:00:00"/>
    <x v="2"/>
    <n v="6"/>
    <n v="1"/>
    <n v="0"/>
    <n v="38"/>
    <d v="1899-12-30T01:00:38"/>
    <d v="1899-12-30T00:10:06"/>
    <s v="R200803"/>
    <s v="Bath House"/>
    <n v="5.9373282023089651"/>
    <n v="0"/>
    <s v="Nice!"/>
    <m/>
    <d v="1899-12-30T04:24:46"/>
    <d v="1899-12-30T02:12:23"/>
    <d v="1899-12-30T04:24:46"/>
    <d v="1899-12-30T05:17:10"/>
    <d v="1899-12-30T02:12:23"/>
    <d v="1899-12-30T02:38:35"/>
    <n v="1514"/>
    <x v="7"/>
    <x v="5"/>
    <x v="66"/>
    <x v="20"/>
    <n v="0"/>
  </r>
  <r>
    <n v="1150"/>
    <d v="2008-09-12T00:00:00"/>
    <d v="2008-09-12T00:00:00"/>
    <x v="2"/>
    <n v="6"/>
    <n v="0"/>
    <n v="56"/>
    <n v="2"/>
    <d v="1899-12-30T00:56:02"/>
    <d v="1899-12-30T00:09:20"/>
    <s v="R200803"/>
    <s v="Bath House"/>
    <n v="6.4247471743010163"/>
    <n v="0"/>
    <s v="Cool"/>
    <m/>
    <d v="1899-12-30T04:04:41"/>
    <d v="1899-12-30T02:02:20"/>
    <d v="1899-12-30T04:04:41"/>
    <d v="1899-12-30T04:57:05"/>
    <d v="1899-12-30T02:02:20"/>
    <d v="1899-12-30T02:28:32"/>
    <n v="958"/>
    <x v="7"/>
    <x v="5"/>
    <x v="66"/>
    <x v="20"/>
    <n v="0"/>
  </r>
  <r>
    <n v="1151"/>
    <d v="2008-09-14T00:00:00"/>
    <d v="2008-09-14T00:00:00"/>
    <x v="2"/>
    <n v="18"/>
    <n v="3"/>
    <n v="25"/>
    <n v="54"/>
    <d v="1899-12-30T03:25:54"/>
    <d v="1899-12-30T00:11:26"/>
    <s v="R200803"/>
    <s v="Griskus Bike + Quassy Loop"/>
    <n v="5.2452646915978667"/>
    <n v="0"/>
    <s v="Hot"/>
    <m/>
    <d v="1899-12-30T04:59:42"/>
    <d v="1899-12-30T02:29:51"/>
    <d v="1899-12-30T04:59:42"/>
    <d v="1899-12-30T05:52:06"/>
    <d v="1899-12-30T02:29:51"/>
    <d v="1899-12-30T02:56:03"/>
    <n v="2286"/>
    <x v="7"/>
    <x v="5"/>
    <x v="66"/>
    <x v="41"/>
    <n v="1"/>
  </r>
  <r>
    <n v="1152"/>
    <d v="2008-09-14T00:00:00"/>
    <d v="2008-09-14T00:00:00"/>
    <x v="8"/>
    <n v="1"/>
    <n v="0"/>
    <n v="10"/>
    <n v="23"/>
    <d v="1899-12-30T00:10:23"/>
    <d v="1899-12-30T00:10:23"/>
    <s v="R200803"/>
    <s v="Griskus Bike + Quassy Loop"/>
    <n v="5.7784911717496037"/>
    <n v="0"/>
    <s v="Hot"/>
    <m/>
    <d v="1899-12-30T00:00:00"/>
    <d v="1899-12-30T00:00:00"/>
    <d v="1899-12-30T04:32:03"/>
    <d v="1899-12-30T05:24:27"/>
    <d v="1899-12-30T02:16:01"/>
    <d v="1899-12-30T02:42:13"/>
    <n v="1722"/>
    <x v="7"/>
    <x v="5"/>
    <x v="66"/>
    <x v="41"/>
    <n v="0"/>
  </r>
  <r>
    <n v="1153"/>
    <d v="2008-09-14T00:00:00"/>
    <d v="2008-09-14T00:00:00"/>
    <x v="9"/>
    <n v="1"/>
    <n v="0"/>
    <n v="10"/>
    <n v="8"/>
    <d v="1899-12-30T00:10:08"/>
    <d v="1899-12-30T00:10:08"/>
    <s v="R200803"/>
    <s v="Griskus Bike + Quassy Loop"/>
    <n v="5.9210526315789522"/>
    <n v="0"/>
    <s v="Hot"/>
    <m/>
    <d v="1899-12-30T00:00:00"/>
    <d v="1899-12-30T00:00:00"/>
    <d v="1899-12-30T04:25:30"/>
    <d v="1899-12-30T05:17:54"/>
    <d v="1899-12-30T02:12:45"/>
    <d v="1899-12-30T02:38:57"/>
    <n v="1527"/>
    <x v="7"/>
    <x v="5"/>
    <x v="66"/>
    <x v="41"/>
    <n v="0"/>
  </r>
  <r>
    <n v="1154"/>
    <d v="2008-09-14T00:00:00"/>
    <d v="2008-09-14T00:00:00"/>
    <x v="10"/>
    <n v="1"/>
    <n v="0"/>
    <n v="10"/>
    <n v="13"/>
    <d v="1899-12-30T00:10:13"/>
    <d v="1899-12-30T00:10:13"/>
    <s v="R200803"/>
    <s v="Griskus Bike + Quassy Loop"/>
    <n v="5.872756933115828"/>
    <n v="0"/>
    <s v="Hot"/>
    <m/>
    <d v="1899-12-30T00:00:00"/>
    <d v="1899-12-30T00:00:00"/>
    <d v="1899-12-30T04:27:41"/>
    <d v="1899-12-30T05:20:05"/>
    <d v="1899-12-30T02:13:50"/>
    <d v="1899-12-30T02:40:02"/>
    <n v="1593"/>
    <x v="7"/>
    <x v="5"/>
    <x v="66"/>
    <x v="41"/>
    <n v="0"/>
  </r>
  <r>
    <n v="1155"/>
    <d v="2008-09-14T00:00:00"/>
    <d v="2008-09-14T00:00:00"/>
    <x v="11"/>
    <n v="1"/>
    <n v="0"/>
    <n v="10"/>
    <n v="51"/>
    <d v="1899-12-30T00:10:51"/>
    <d v="1899-12-30T00:10:51"/>
    <s v="R200803"/>
    <s v="Griskus Bike + Quassy Loop"/>
    <n v="5.5299539170506966"/>
    <n v="0"/>
    <s v="Hot"/>
    <m/>
    <d v="1899-12-30T00:00:00"/>
    <d v="1899-12-30T00:00:00"/>
    <d v="1899-12-30T04:44:16"/>
    <d v="1899-12-30T05:36:40"/>
    <d v="1899-12-30T02:22:08"/>
    <d v="1899-12-30T02:48:20"/>
    <n v="2008"/>
    <x v="7"/>
    <x v="5"/>
    <x v="66"/>
    <x v="41"/>
    <n v="0"/>
  </r>
  <r>
    <n v="1156"/>
    <d v="2008-09-14T00:00:00"/>
    <d v="2008-09-14T00:00:00"/>
    <x v="12"/>
    <n v="1"/>
    <n v="0"/>
    <n v="10"/>
    <n v="39"/>
    <d v="1899-12-30T00:10:39"/>
    <d v="1899-12-30T00:10:39"/>
    <s v="R200803"/>
    <s v="Griskus Bike + Quassy Loop"/>
    <n v="5.6338028169014125"/>
    <n v="0"/>
    <s v="Hot"/>
    <m/>
    <d v="1899-12-30T00:00:00"/>
    <d v="1899-12-30T00:00:00"/>
    <d v="1899-12-30T04:39:02"/>
    <d v="1899-12-30T05:31:26"/>
    <d v="1899-12-30T02:19:31"/>
    <d v="1899-12-30T02:45:43"/>
    <n v="1887"/>
    <x v="7"/>
    <x v="5"/>
    <x v="66"/>
    <x v="41"/>
    <n v="0"/>
  </r>
  <r>
    <n v="1157"/>
    <d v="2008-09-14T00:00:00"/>
    <d v="2008-09-14T00:00:00"/>
    <x v="13"/>
    <n v="1"/>
    <n v="0"/>
    <n v="11"/>
    <n v="51"/>
    <d v="1899-12-30T00:11:51"/>
    <d v="1899-12-30T00:11:51"/>
    <s v="R200803"/>
    <s v="Griskus Bike + Quassy Loop"/>
    <n v="5.0632911392405111"/>
    <n v="0"/>
    <s v="Hot"/>
    <m/>
    <d v="1899-12-30T00:00:00"/>
    <d v="1899-12-30T00:00:00"/>
    <d v="1899-12-30T05:10:28"/>
    <d v="1899-12-30T06:02:52"/>
    <d v="1899-12-30T02:35:14"/>
    <d v="1899-12-30T03:01:26"/>
    <n v="2420"/>
    <x v="7"/>
    <x v="5"/>
    <x v="66"/>
    <x v="41"/>
    <n v="0"/>
  </r>
  <r>
    <n v="1158"/>
    <d v="2008-09-14T00:00:00"/>
    <d v="2008-09-14T00:00:00"/>
    <x v="14"/>
    <n v="1"/>
    <n v="0"/>
    <n v="12"/>
    <n v="7"/>
    <d v="1899-12-30T00:12:07"/>
    <d v="1899-12-30T00:12:07"/>
    <s v="R200803"/>
    <s v="Griskus Bike + Quassy Loop"/>
    <n v="4.9518569463548872"/>
    <n v="0"/>
    <s v="Hot"/>
    <m/>
    <d v="1899-12-30T00:00:00"/>
    <d v="1899-12-30T00:00:00"/>
    <d v="1899-12-30T05:17:27"/>
    <d v="1899-12-30T06:09:51"/>
    <d v="1899-12-30T02:38:44"/>
    <d v="1899-12-30T03:04:56"/>
    <n v="2492"/>
    <x v="7"/>
    <x v="5"/>
    <x v="66"/>
    <x v="41"/>
    <n v="0"/>
  </r>
  <r>
    <n v="1159"/>
    <d v="2008-09-14T00:00:00"/>
    <d v="2008-09-14T00:00:00"/>
    <x v="15"/>
    <n v="1"/>
    <n v="0"/>
    <n v="11"/>
    <n v="45"/>
    <d v="1899-12-30T00:11:45"/>
    <d v="1899-12-30T00:11:45"/>
    <s v="R200803"/>
    <s v="Griskus Bike + Quassy Loop"/>
    <n v="5.1063829787234081"/>
    <n v="0"/>
    <s v="Hot"/>
    <m/>
    <d v="1899-12-30T00:00:00"/>
    <d v="1899-12-30T00:00:00"/>
    <d v="1899-12-30T05:07:51"/>
    <d v="1899-12-30T06:00:15"/>
    <d v="1899-12-30T02:33:56"/>
    <d v="1899-12-30T03:00:08"/>
    <n v="2390"/>
    <x v="7"/>
    <x v="5"/>
    <x v="66"/>
    <x v="41"/>
    <n v="0"/>
  </r>
  <r>
    <n v="1160"/>
    <d v="2008-09-14T00:00:00"/>
    <d v="2008-09-14T00:00:00"/>
    <x v="16"/>
    <n v="1"/>
    <n v="0"/>
    <n v="11"/>
    <n v="4"/>
    <d v="1899-12-30T00:11:04"/>
    <d v="1899-12-30T00:11:04"/>
    <s v="R200803"/>
    <s v="Griskus Bike + Quassy Loop"/>
    <n v="5.4216867469879562"/>
    <n v="0"/>
    <s v="Hot"/>
    <m/>
    <d v="1899-12-30T00:00:00"/>
    <d v="1899-12-30T00:00:00"/>
    <d v="1899-12-30T04:49:57"/>
    <d v="1899-12-30T05:42:21"/>
    <d v="1899-12-30T02:24:58"/>
    <d v="1899-12-30T02:51:10"/>
    <n v="2115"/>
    <x v="7"/>
    <x v="5"/>
    <x v="66"/>
    <x v="41"/>
    <n v="0"/>
  </r>
  <r>
    <n v="1161"/>
    <d v="2008-09-14T00:00:00"/>
    <d v="2008-09-14T00:00:00"/>
    <x v="17"/>
    <n v="1"/>
    <n v="0"/>
    <n v="10"/>
    <n v="45"/>
    <d v="1899-12-30T00:10:45"/>
    <d v="1899-12-30T00:10:45"/>
    <s v="R200803"/>
    <s v="Griskus Bike + Quassy Loop"/>
    <n v="5.581395348837213"/>
    <n v="0"/>
    <s v="Hot"/>
    <m/>
    <d v="1899-12-30T00:00:00"/>
    <d v="1899-12-30T00:00:00"/>
    <d v="1899-12-30T04:41:39"/>
    <d v="1899-12-30T05:34:03"/>
    <d v="1899-12-30T02:20:50"/>
    <d v="1899-12-30T02:47:02"/>
    <n v="1941"/>
    <x v="7"/>
    <x v="5"/>
    <x v="66"/>
    <x v="41"/>
    <n v="0"/>
  </r>
  <r>
    <n v="1162"/>
    <d v="2008-09-14T00:00:00"/>
    <d v="2008-09-14T00:00:00"/>
    <x v="18"/>
    <n v="1"/>
    <n v="0"/>
    <n v="11"/>
    <n v="54"/>
    <d v="1899-12-30T00:11:54"/>
    <d v="1899-12-30T00:11:54"/>
    <s v="R200803"/>
    <s v="Griskus Bike + Quassy Loop"/>
    <n v="5.0420168067226934"/>
    <n v="0"/>
    <s v="Hot"/>
    <m/>
    <d v="1899-12-30T00:00:00"/>
    <d v="1899-12-30T00:00:00"/>
    <d v="1899-12-30T05:11:47"/>
    <d v="1899-12-30T06:04:11"/>
    <d v="1899-12-30T02:35:53"/>
    <d v="1899-12-30T03:02:05"/>
    <n v="2435"/>
    <x v="7"/>
    <x v="5"/>
    <x v="66"/>
    <x v="41"/>
    <n v="0"/>
  </r>
  <r>
    <n v="1163"/>
    <d v="2008-09-14T00:00:00"/>
    <d v="2008-09-14T00:00:00"/>
    <x v="19"/>
    <n v="1"/>
    <n v="0"/>
    <n v="11"/>
    <n v="3"/>
    <d v="1899-12-30T00:11:03"/>
    <d v="1899-12-30T00:11:03"/>
    <s v="R200803"/>
    <s v="Griskus Bike + Quassy Loop"/>
    <n v="5.429864253393669"/>
    <n v="0"/>
    <s v="Hot"/>
    <m/>
    <d v="1899-12-30T00:00:00"/>
    <d v="1899-12-30T00:00:00"/>
    <d v="1899-12-30T04:49:31"/>
    <d v="1899-12-30T05:41:55"/>
    <d v="1899-12-30T02:24:45"/>
    <d v="1899-12-30T02:50:57"/>
    <n v="2106"/>
    <x v="7"/>
    <x v="5"/>
    <x v="66"/>
    <x v="41"/>
    <n v="0"/>
  </r>
  <r>
    <n v="1164"/>
    <d v="2008-09-14T00:00:00"/>
    <d v="2008-09-14T00:00:00"/>
    <x v="20"/>
    <n v="1"/>
    <n v="0"/>
    <n v="10"/>
    <n v="47"/>
    <d v="1899-12-30T00:10:47"/>
    <d v="1899-12-30T00:10:47"/>
    <s v="R200803"/>
    <s v="Griskus Bike + Quassy Loop"/>
    <n v="5.5641421947449814"/>
    <n v="0"/>
    <s v="Hot"/>
    <m/>
    <d v="1899-12-30T00:00:00"/>
    <d v="1899-12-30T00:00:00"/>
    <d v="1899-12-30T04:42:31"/>
    <d v="1899-12-30T05:34:55"/>
    <d v="1899-12-30T02:21:16"/>
    <d v="1899-12-30T02:47:28"/>
    <n v="1967"/>
    <x v="7"/>
    <x v="5"/>
    <x v="66"/>
    <x v="41"/>
    <n v="0"/>
  </r>
  <r>
    <n v="1165"/>
    <d v="2008-09-14T00:00:00"/>
    <d v="2008-09-14T00:00:00"/>
    <x v="21"/>
    <n v="1"/>
    <n v="0"/>
    <n v="12"/>
    <n v="20"/>
    <d v="1899-12-30T00:12:20"/>
    <d v="1899-12-30T00:12:20"/>
    <s v="R200803"/>
    <s v="Griskus Bike + Quassy Loop"/>
    <n v="4.8648648648648685"/>
    <n v="0"/>
    <s v="Hot"/>
    <m/>
    <d v="1899-12-30T00:00:00"/>
    <d v="1899-12-30T00:00:00"/>
    <d v="1899-12-30T05:23:08"/>
    <d v="1899-12-30T06:15:32"/>
    <d v="1899-12-30T02:41:34"/>
    <d v="1899-12-30T03:07:46"/>
    <n v="2529"/>
    <x v="7"/>
    <x v="5"/>
    <x v="66"/>
    <x v="41"/>
    <n v="0"/>
  </r>
  <r>
    <n v="1166"/>
    <d v="2008-09-14T00:00:00"/>
    <d v="2008-09-14T00:00:00"/>
    <x v="25"/>
    <n v="1"/>
    <n v="0"/>
    <n v="11"/>
    <n v="18"/>
    <d v="1899-12-30T00:11:18"/>
    <d v="1899-12-30T00:11:18"/>
    <s v="R200803"/>
    <s v="Griskus Bike + Quassy Loop"/>
    <n v="5.3097345132743401"/>
    <n v="0"/>
    <s v="Hot"/>
    <m/>
    <d v="1899-12-30T00:00:00"/>
    <d v="1899-12-30T00:00:00"/>
    <d v="1899-12-30T04:56:04"/>
    <d v="1899-12-30T05:48:28"/>
    <d v="1899-12-30T02:28:02"/>
    <d v="1899-12-30T02:54:14"/>
    <n v="2231"/>
    <x v="7"/>
    <x v="5"/>
    <x v="66"/>
    <x v="41"/>
    <n v="0"/>
  </r>
  <r>
    <n v="1167"/>
    <d v="2008-09-14T00:00:00"/>
    <d v="2008-09-14T00:00:00"/>
    <x v="26"/>
    <n v="1"/>
    <n v="0"/>
    <n v="15"/>
    <n v="47"/>
    <d v="1899-12-30T00:15:47"/>
    <d v="1899-12-30T00:15:47"/>
    <s v="R200803"/>
    <s v="Griskus Bike + Quassy Loop"/>
    <n v="3.8014783526927167"/>
    <n v="0"/>
    <s v="Hot"/>
    <m/>
    <d v="1899-12-30T00:00:00"/>
    <d v="1899-12-30T00:00:00"/>
    <d v="1899-12-30T06:53:31"/>
    <d v="1899-12-30T07:45:55"/>
    <d v="1899-12-30T03:26:46"/>
    <d v="1899-12-30T03:52:58"/>
    <n v="2751"/>
    <x v="7"/>
    <x v="5"/>
    <x v="66"/>
    <x v="41"/>
    <n v="0"/>
  </r>
  <r>
    <n v="1168"/>
    <d v="2008-09-14T00:00:00"/>
    <d v="2008-09-14T00:00:00"/>
    <x v="27"/>
    <n v="1"/>
    <n v="0"/>
    <n v="13"/>
    <n v="57"/>
    <d v="1899-12-30T00:13:57"/>
    <d v="1899-12-30T00:13:57"/>
    <s v="R200803"/>
    <s v="Griskus Bike + Quassy Loop"/>
    <n v="4.3010752688172076"/>
    <n v="0"/>
    <s v="Hot"/>
    <m/>
    <d v="1899-12-30T00:00:00"/>
    <d v="1899-12-30T00:00:00"/>
    <d v="1899-12-30T06:05:29"/>
    <d v="1899-12-30T06:57:53"/>
    <d v="1899-12-30T03:02:45"/>
    <d v="1899-12-30T03:28:57"/>
    <n v="2675"/>
    <x v="7"/>
    <x v="5"/>
    <x v="66"/>
    <x v="41"/>
    <n v="0"/>
  </r>
  <r>
    <n v="1169"/>
    <d v="2008-09-14T00:00:00"/>
    <d v="2008-09-14T00:00:00"/>
    <x v="28"/>
    <n v="1"/>
    <n v="0"/>
    <n v="9"/>
    <n v="51"/>
    <d v="1899-12-30T00:09:51"/>
    <d v="1899-12-30T00:09:51"/>
    <s v="R200803"/>
    <s v="Griskus Bike + Quassy Loop"/>
    <n v="6.0913705583756395"/>
    <n v="0"/>
    <s v="Hot"/>
    <m/>
    <d v="1899-12-30T00:00:00"/>
    <d v="1899-12-30T00:00:00"/>
    <d v="1899-12-30T04:18:04"/>
    <d v="1899-12-30T05:10:28"/>
    <d v="1899-12-30T02:09:02"/>
    <d v="1899-12-30T02:35:14"/>
    <n v="1307"/>
    <x v="7"/>
    <x v="5"/>
    <x v="66"/>
    <x v="41"/>
    <n v="0"/>
  </r>
  <r>
    <n v="1170"/>
    <d v="2008-09-17T00:00:00"/>
    <d v="2008-09-17T00:00:00"/>
    <x v="2"/>
    <n v="5"/>
    <n v="0"/>
    <n v="49"/>
    <n v="18"/>
    <d v="1899-12-30T00:49:18"/>
    <d v="1899-12-30T00:09:52"/>
    <s v="R200804"/>
    <s v="Second Beach"/>
    <n v="6.0851926977687674"/>
    <n v="0"/>
    <s v="Warm"/>
    <m/>
    <d v="1899-12-30T04:18:20"/>
    <d v="1899-12-30T02:09:10"/>
    <d v="1899-12-30T04:18:20"/>
    <d v="1899-12-30T05:10:44"/>
    <d v="1899-12-30T02:09:10"/>
    <d v="1899-12-30T02:35:22"/>
    <n v="1318"/>
    <x v="7"/>
    <x v="5"/>
    <x v="66"/>
    <x v="41"/>
    <n v="2"/>
  </r>
  <r>
    <n v="1171"/>
    <d v="2008-09-19T00:00:00"/>
    <d v="2008-09-19T00:00:00"/>
    <x v="2"/>
    <n v="5"/>
    <n v="0"/>
    <n v="46"/>
    <n v="21"/>
    <d v="1899-12-30T00:46:21"/>
    <d v="1899-12-30T00:09:16"/>
    <s v="R200804"/>
    <s v="Second Beach"/>
    <n v="6.4724919093851181"/>
    <n v="0"/>
    <s v="Nice!"/>
    <m/>
    <d v="1899-12-30T04:02:52"/>
    <d v="1899-12-30T02:01:26"/>
    <d v="1899-12-30T04:02:52"/>
    <d v="1899-12-30T04:55:16"/>
    <d v="1899-12-30T02:01:26"/>
    <d v="1899-12-30T02:27:38"/>
    <n v="918"/>
    <x v="7"/>
    <x v="5"/>
    <x v="66"/>
    <x v="41"/>
    <n v="1"/>
  </r>
  <r>
    <n v="1172"/>
    <d v="2008-09-20T00:00:00"/>
    <d v="2008-09-20T00:00:00"/>
    <x v="2"/>
    <n v="20"/>
    <n v="3"/>
    <n v="53"/>
    <n v="3"/>
    <d v="1899-12-30T03:53:03"/>
    <d v="1899-12-30T00:11:39"/>
    <s v="R200804"/>
    <s v="Two Griskus Bike Loops"/>
    <n v="5.1491096331259421"/>
    <n v="0"/>
    <s v="Nice!"/>
    <s v="Ouch!!!"/>
    <d v="1899-12-30T05:05:18"/>
    <d v="1899-12-30T02:32:39"/>
    <d v="1899-12-30T05:05:18"/>
    <d v="1899-12-30T05:57:42"/>
    <d v="1899-12-30T02:32:39"/>
    <d v="1899-12-30T02:58:51"/>
    <n v="2355"/>
    <x v="7"/>
    <x v="5"/>
    <x v="66"/>
    <x v="41"/>
    <n v="0"/>
  </r>
  <r>
    <n v="1173"/>
    <d v="2008-09-23T00:00:00"/>
    <d v="2008-09-23T00:00:00"/>
    <x v="2"/>
    <n v="3.5"/>
    <n v="0"/>
    <n v="35"/>
    <n v="1"/>
    <d v="1899-12-30T00:35:01"/>
    <d v="1899-12-30T00:10:00"/>
    <s v="R200804"/>
    <s v="PT Barnum Out and Back"/>
    <n v="5.9971442170395095"/>
    <n v="0"/>
    <s v="Nice!"/>
    <m/>
    <d v="1899-12-30T04:22:07"/>
    <d v="1899-12-30T02:11:04"/>
    <d v="1899-12-30T04:22:07"/>
    <d v="1899-12-30T05:14:32"/>
    <d v="1899-12-30T02:11:04"/>
    <d v="1899-12-30T02:37:16"/>
    <n v="1445"/>
    <x v="7"/>
    <x v="5"/>
    <x v="66"/>
    <x v="42"/>
    <n v="2"/>
  </r>
  <r>
    <n v="1174"/>
    <d v="2008-09-28T00:00:00"/>
    <d v="2008-09-28T00:00:00"/>
    <x v="2"/>
    <n v="11"/>
    <n v="2"/>
    <n v="5"/>
    <n v="0"/>
    <d v="1899-12-30T02:05:00"/>
    <d v="1899-12-30T00:11:22"/>
    <s v="R200803"/>
    <s v="Griskus Olympic"/>
    <n v="5.2800000000000038"/>
    <n v="0"/>
    <s v="Humid"/>
    <m/>
    <d v="1899-12-30T04:57:44"/>
    <d v="1899-12-30T02:28:52"/>
    <d v="1899-12-30T04:57:44"/>
    <d v="1899-12-30T05:50:08"/>
    <d v="1899-12-30T02:28:52"/>
    <d v="1899-12-30T02:55:04"/>
    <n v="2263"/>
    <x v="7"/>
    <x v="5"/>
    <x v="66"/>
    <x v="21"/>
    <n v="4"/>
  </r>
  <r>
    <n v="1175"/>
    <d v="2008-09-30T00:00:00"/>
    <d v="2008-09-30T00:00:00"/>
    <x v="2"/>
    <n v="4.5"/>
    <n v="0"/>
    <n v="45"/>
    <n v="10"/>
    <d v="1899-12-30T00:45:10"/>
    <d v="1899-12-30T00:10:02"/>
    <s v="R200803"/>
    <s v="Beach Loop"/>
    <n v="5.9778597785977903"/>
    <n v="0"/>
    <s v="Warm"/>
    <m/>
    <d v="1899-12-30T04:22:58"/>
    <d v="1899-12-30T02:11:29"/>
    <d v="1899-12-30T04:22:58"/>
    <d v="1899-12-30T05:15:22"/>
    <d v="1899-12-30T02:11:29"/>
    <d v="1899-12-30T02:37:41"/>
    <n v="1469"/>
    <x v="7"/>
    <x v="5"/>
    <x v="66"/>
    <x v="21"/>
    <n v="1"/>
  </r>
  <r>
    <n v="1176"/>
    <d v="2008-10-03T00:00:00"/>
    <d v="2008-10-03T00:00:00"/>
    <x v="2"/>
    <n v="5"/>
    <n v="0"/>
    <n v="51"/>
    <n v="1"/>
    <d v="1899-12-30T00:51:01"/>
    <d v="1899-12-30T00:10:12"/>
    <s v="R200803"/>
    <s v="Second Beach"/>
    <n v="5.8804312316236569"/>
    <n v="0"/>
    <s v="Cool"/>
    <m/>
    <d v="1899-12-30T04:27:20"/>
    <d v="1899-12-30T02:13:40"/>
    <d v="1899-12-30T04:27:20"/>
    <d v="1899-12-30T05:19:44"/>
    <d v="1899-12-30T02:13:40"/>
    <d v="1899-12-30T02:39:52"/>
    <n v="1584"/>
    <x v="7"/>
    <x v="6"/>
    <x v="67"/>
    <x v="21"/>
    <n v="2"/>
  </r>
  <r>
    <n v="1177"/>
    <d v="2008-10-05T00:00:00"/>
    <d v="2008-10-05T00:00:00"/>
    <x v="2"/>
    <n v="18"/>
    <n v="3"/>
    <n v="20"/>
    <n v="44"/>
    <d v="1899-12-30T03:20:44"/>
    <d v="1899-12-30T00:11:09"/>
    <s v="R200803"/>
    <s v="Griskus Bike + Quassy Loop"/>
    <n v="5.3802723347725054"/>
    <n v="0"/>
    <s v="Rainy"/>
    <m/>
    <d v="1899-12-30T04:52:11"/>
    <d v="1899-12-30T02:26:05"/>
    <d v="1899-12-30T04:52:11"/>
    <d v="1899-12-30T05:44:35"/>
    <d v="1899-12-30T02:26:05"/>
    <d v="1899-12-30T02:52:17"/>
    <n v="2170"/>
    <x v="7"/>
    <x v="6"/>
    <x v="67"/>
    <x v="43"/>
    <n v="1"/>
  </r>
  <r>
    <n v="1178"/>
    <d v="2008-10-08T00:00:00"/>
    <d v="2008-10-08T00:00:00"/>
    <x v="2"/>
    <n v="6"/>
    <n v="0"/>
    <n v="55"/>
    <n v="25"/>
    <d v="1899-12-30T00:55:25"/>
    <d v="1899-12-30T00:09:14"/>
    <s v="R200804"/>
    <s v="Bath House"/>
    <n v="6.4962406015037644"/>
    <n v="0"/>
    <s v="Perfect"/>
    <m/>
    <d v="1899-12-30T04:01:59"/>
    <d v="1899-12-30T02:01:00"/>
    <d v="1899-12-30T04:01:59"/>
    <d v="1899-12-30T04:54:23"/>
    <d v="1899-12-30T02:01:00"/>
    <d v="1899-12-30T02:27:12"/>
    <n v="897"/>
    <x v="7"/>
    <x v="6"/>
    <x v="67"/>
    <x v="43"/>
    <n v="2"/>
  </r>
  <r>
    <n v="1179"/>
    <d v="2008-10-10T00:00:00"/>
    <d v="2008-10-10T00:00:00"/>
    <x v="2"/>
    <n v="4.58"/>
    <n v="0"/>
    <n v="45"/>
    <n v="17"/>
    <d v="1899-12-30T00:45:17"/>
    <d v="1899-12-30T00:09:53"/>
    <s v="R200804"/>
    <s v="Beach Loop"/>
    <n v="6.0684578579315476"/>
    <n v="0"/>
    <s v="Nice!"/>
    <m/>
    <d v="1899-12-30T04:19:03"/>
    <d v="1899-12-30T02:09:31"/>
    <d v="1899-12-30T04:19:03"/>
    <d v="1899-12-30T05:11:27"/>
    <d v="1899-12-30T02:09:31"/>
    <d v="1899-12-30T02:35:43"/>
    <n v="1345"/>
    <x v="7"/>
    <x v="6"/>
    <x v="67"/>
    <x v="43"/>
    <n v="1"/>
  </r>
  <r>
    <n v="1180"/>
    <d v="2008-10-12T00:00:00"/>
    <d v="2008-10-12T00:00:00"/>
    <x v="2"/>
    <n v="11.5"/>
    <n v="1"/>
    <n v="57"/>
    <n v="57"/>
    <d v="1899-12-30T01:57:57"/>
    <d v="1899-12-30T00:10:15"/>
    <s v="R200804"/>
    <s v="Long Quassy Loop"/>
    <n v="5.8499364137346381"/>
    <n v="0"/>
    <s v="Nice!"/>
    <m/>
    <d v="1899-12-30T04:28:43"/>
    <d v="1899-12-30T02:14:22"/>
    <d v="1899-12-30T04:28:43"/>
    <d v="1899-12-30T05:21:07"/>
    <d v="1899-12-30T02:14:22"/>
    <d v="1899-12-30T02:40:34"/>
    <n v="1626"/>
    <x v="7"/>
    <x v="6"/>
    <x v="67"/>
    <x v="22"/>
    <n v="1"/>
  </r>
  <r>
    <n v="1181"/>
    <d v="2008-10-12T00:00:00"/>
    <d v="2008-10-12T00:00:00"/>
    <x v="8"/>
    <n v="1"/>
    <n v="0"/>
    <n v="9"/>
    <n v="59"/>
    <d v="1899-12-30T00:09:59"/>
    <d v="1899-12-30T00:09:59"/>
    <s v="R200804"/>
    <s v="Long Quassy Loop"/>
    <n v="6.0100166944908233"/>
    <n v="0"/>
    <s v="Nice!"/>
    <m/>
    <d v="1899-12-30T00:00:00"/>
    <d v="1899-12-30T00:00:00"/>
    <d v="1899-12-30T04:21:34"/>
    <d v="1899-12-30T05:13:58"/>
    <d v="1899-12-30T02:10:47"/>
    <d v="1899-12-30T02:36:59"/>
    <n v="1408"/>
    <x v="7"/>
    <x v="6"/>
    <x v="67"/>
    <x v="22"/>
    <n v="0"/>
  </r>
  <r>
    <n v="1182"/>
    <d v="2008-10-12T00:00:00"/>
    <d v="2008-10-12T00:00:00"/>
    <x v="9"/>
    <n v="1"/>
    <n v="0"/>
    <n v="9"/>
    <n v="53"/>
    <d v="1899-12-30T00:09:53"/>
    <d v="1899-12-30T00:09:53"/>
    <s v="R200804"/>
    <s v="Long Quassy Loop"/>
    <n v="6.070826306914002"/>
    <n v="0"/>
    <s v="Nice!"/>
    <m/>
    <d v="1899-12-30T00:00:00"/>
    <d v="1899-12-30T00:00:00"/>
    <d v="1899-12-30T04:18:57"/>
    <d v="1899-12-30T05:11:21"/>
    <d v="1899-12-30T02:09:28"/>
    <d v="1899-12-30T02:35:40"/>
    <n v="1339"/>
    <x v="7"/>
    <x v="6"/>
    <x v="67"/>
    <x v="22"/>
    <n v="0"/>
  </r>
  <r>
    <n v="1183"/>
    <d v="2008-10-12T00:00:00"/>
    <d v="2008-10-12T00:00:00"/>
    <x v="10"/>
    <n v="1"/>
    <n v="0"/>
    <n v="9"/>
    <n v="51"/>
    <d v="1899-12-30T00:09:51"/>
    <d v="1899-12-30T00:09:51"/>
    <s v="R200804"/>
    <s v="Long Quassy Loop"/>
    <n v="6.0913705583756395"/>
    <n v="0"/>
    <s v="Nice!"/>
    <m/>
    <d v="1899-12-30T00:00:00"/>
    <d v="1899-12-30T00:00:00"/>
    <d v="1899-12-30T04:18:04"/>
    <d v="1899-12-30T05:10:28"/>
    <d v="1899-12-30T02:09:02"/>
    <d v="1899-12-30T02:35:14"/>
    <n v="1307"/>
    <x v="7"/>
    <x v="6"/>
    <x v="67"/>
    <x v="22"/>
    <n v="0"/>
  </r>
  <r>
    <n v="1184"/>
    <d v="2008-10-12T00:00:00"/>
    <d v="2008-10-12T00:00:00"/>
    <x v="11"/>
    <n v="1"/>
    <n v="0"/>
    <n v="9"/>
    <n v="34"/>
    <d v="1899-12-30T00:09:34"/>
    <d v="1899-12-30T00:09:34"/>
    <s v="R200804"/>
    <s v="Long Quassy Loop"/>
    <n v="6.2717770034843259"/>
    <n v="0"/>
    <s v="Nice!"/>
    <m/>
    <d v="1899-12-30T00:00:00"/>
    <d v="1899-12-30T00:00:00"/>
    <d v="1899-12-30T04:10:39"/>
    <d v="1899-12-30T05:03:03"/>
    <d v="1899-12-30T02:05:19"/>
    <d v="1899-12-30T02:31:31"/>
    <n v="1091"/>
    <x v="7"/>
    <x v="6"/>
    <x v="67"/>
    <x v="22"/>
    <n v="0"/>
  </r>
  <r>
    <n v="1185"/>
    <d v="2008-10-12T00:00:00"/>
    <d v="2008-10-12T00:00:00"/>
    <x v="12"/>
    <n v="1"/>
    <n v="0"/>
    <n v="10"/>
    <n v="16"/>
    <d v="1899-12-30T00:10:16"/>
    <d v="1899-12-30T00:10:16"/>
    <s v="R200804"/>
    <s v="Long Quassy Loop"/>
    <n v="5.8441558441558481"/>
    <n v="0"/>
    <s v="Nice!"/>
    <m/>
    <d v="1899-12-30T00:00:00"/>
    <d v="1899-12-30T00:00:00"/>
    <d v="1899-12-30T04:28:59"/>
    <d v="1899-12-30T05:21:23"/>
    <d v="1899-12-30T02:14:30"/>
    <d v="1899-12-30T02:40:42"/>
    <n v="1632"/>
    <x v="7"/>
    <x v="6"/>
    <x v="67"/>
    <x v="22"/>
    <n v="0"/>
  </r>
  <r>
    <n v="1186"/>
    <d v="2008-10-12T00:00:00"/>
    <d v="2008-10-12T00:00:00"/>
    <x v="13"/>
    <n v="1"/>
    <n v="0"/>
    <n v="10"/>
    <n v="3"/>
    <d v="1899-12-30T00:10:03"/>
    <d v="1899-12-30T00:10:03"/>
    <s v="R200804"/>
    <s v="Long Quassy Loop"/>
    <n v="5.9701492537313472"/>
    <n v="0"/>
    <s v="Nice!"/>
    <m/>
    <d v="1899-12-30T00:00:00"/>
    <d v="1899-12-30T00:00:00"/>
    <d v="1899-12-30T04:23:19"/>
    <d v="1899-12-30T05:15:43"/>
    <d v="1899-12-30T02:11:39"/>
    <d v="1899-12-30T02:37:51"/>
    <n v="1480"/>
    <x v="7"/>
    <x v="6"/>
    <x v="67"/>
    <x v="22"/>
    <n v="0"/>
  </r>
  <r>
    <n v="1187"/>
    <d v="2008-10-12T00:00:00"/>
    <d v="2008-10-12T00:00:00"/>
    <x v="14"/>
    <n v="1"/>
    <n v="0"/>
    <n v="10"/>
    <n v="51"/>
    <d v="1899-12-30T00:10:51"/>
    <d v="1899-12-30T00:10:51"/>
    <s v="R200804"/>
    <s v="Long Quassy Loop"/>
    <n v="5.5299539170506966"/>
    <n v="0"/>
    <s v="Nice!"/>
    <m/>
    <d v="1899-12-30T00:00:00"/>
    <d v="1899-12-30T00:00:00"/>
    <d v="1899-12-30T04:44:16"/>
    <d v="1899-12-30T05:36:40"/>
    <d v="1899-12-30T02:22:08"/>
    <d v="1899-12-30T02:48:20"/>
    <n v="2008"/>
    <x v="7"/>
    <x v="6"/>
    <x v="67"/>
    <x v="22"/>
    <n v="0"/>
  </r>
  <r>
    <n v="1188"/>
    <d v="2008-10-12T00:00:00"/>
    <d v="2008-10-12T00:00:00"/>
    <x v="15"/>
    <n v="1"/>
    <n v="0"/>
    <n v="10"/>
    <n v="32"/>
    <d v="1899-12-30T00:10:32"/>
    <d v="1899-12-30T00:10:32"/>
    <s v="R200804"/>
    <s v="Long Quassy Loop"/>
    <n v="5.6962025316455742"/>
    <n v="0"/>
    <s v="Nice!"/>
    <m/>
    <d v="1899-12-30T00:00:00"/>
    <d v="1899-12-30T00:00:00"/>
    <d v="1899-12-30T04:35:58"/>
    <d v="1899-12-30T05:28:22"/>
    <d v="1899-12-30T02:17:59"/>
    <d v="1899-12-30T02:44:11"/>
    <n v="1831"/>
    <x v="7"/>
    <x v="6"/>
    <x v="67"/>
    <x v="22"/>
    <n v="0"/>
  </r>
  <r>
    <n v="1189"/>
    <d v="2008-10-12T00:00:00"/>
    <d v="2008-10-12T00:00:00"/>
    <x v="16"/>
    <n v="1"/>
    <n v="0"/>
    <n v="10"/>
    <n v="4"/>
    <d v="1899-12-30T00:10:04"/>
    <d v="1899-12-30T00:10:04"/>
    <s v="R200804"/>
    <s v="Long Quassy Loop"/>
    <n v="5.9602649006622563"/>
    <n v="0"/>
    <s v="Nice!"/>
    <m/>
    <d v="1899-12-30T00:00:00"/>
    <d v="1899-12-30T00:00:00"/>
    <d v="1899-12-30T04:23:45"/>
    <d v="1899-12-30T05:16:09"/>
    <d v="1899-12-30T02:11:52"/>
    <d v="1899-12-30T02:38:04"/>
    <n v="1493"/>
    <x v="7"/>
    <x v="6"/>
    <x v="67"/>
    <x v="22"/>
    <n v="0"/>
  </r>
  <r>
    <n v="1190"/>
    <d v="2008-10-12T00:00:00"/>
    <d v="2008-10-12T00:00:00"/>
    <x v="17"/>
    <n v="1"/>
    <n v="0"/>
    <n v="12"/>
    <n v="0"/>
    <d v="1899-12-30T00:12:00"/>
    <d v="1899-12-30T00:12:00"/>
    <s v="R200804"/>
    <s v="Long Quassy Loop"/>
    <n v="5.0000000000000036"/>
    <n v="0"/>
    <s v="Nice!"/>
    <m/>
    <d v="1899-12-30T00:00:00"/>
    <d v="1899-12-30T00:00:00"/>
    <d v="1899-12-30T05:14:24"/>
    <d v="1899-12-30T06:06:48"/>
    <d v="1899-12-30T02:37:12"/>
    <d v="1899-12-30T03:03:24"/>
    <n v="2461"/>
    <x v="7"/>
    <x v="6"/>
    <x v="67"/>
    <x v="22"/>
    <n v="0"/>
  </r>
  <r>
    <n v="1191"/>
    <d v="2008-10-12T00:00:00"/>
    <d v="2008-10-12T00:00:00"/>
    <x v="18"/>
    <n v="1"/>
    <n v="0"/>
    <n v="10"/>
    <n v="57"/>
    <d v="1899-12-30T00:10:57"/>
    <d v="1899-12-30T00:10:57"/>
    <s v="R200804"/>
    <s v="Long Quassy Loop"/>
    <n v="5.4794520547945256"/>
    <n v="0"/>
    <s v="Nice!"/>
    <m/>
    <d v="1899-12-30T00:00:00"/>
    <d v="1899-12-30T00:00:00"/>
    <d v="1899-12-30T04:46:53"/>
    <d v="1899-12-30T05:39:17"/>
    <d v="1899-12-30T02:23:27"/>
    <d v="1899-12-30T02:49:39"/>
    <n v="2055"/>
    <x v="7"/>
    <x v="6"/>
    <x v="67"/>
    <x v="22"/>
    <n v="0"/>
  </r>
  <r>
    <n v="1192"/>
    <d v="2008-10-12T00:00:00"/>
    <d v="2008-10-12T00:00:00"/>
    <x v="19"/>
    <n v="0.5"/>
    <n v="0"/>
    <n v="4"/>
    <n v="9"/>
    <d v="1899-12-30T00:04:09"/>
    <d v="1899-12-30T00:08:18"/>
    <s v="R200804"/>
    <s v="Long Quassy Loop"/>
    <n v="7.2289156626506079"/>
    <n v="0"/>
    <s v="Nice!"/>
    <m/>
    <d v="1899-12-30T00:00:00"/>
    <d v="1899-12-30T00:00:00"/>
    <d v="1899-12-30T03:37:28"/>
    <d v="1899-12-30T04:29:52"/>
    <d v="1899-12-30T01:48:44"/>
    <d v="1899-12-30T02:14:56"/>
    <n v="739"/>
    <x v="7"/>
    <x v="6"/>
    <x v="67"/>
    <x v="22"/>
    <n v="0"/>
  </r>
  <r>
    <n v="1193"/>
    <d v="2008-10-15T00:00:00"/>
    <d v="2008-10-15T00:00:00"/>
    <x v="2"/>
    <n v="4"/>
    <n v="0"/>
    <n v="36"/>
    <n v="30"/>
    <d v="1899-12-30T00:36:30"/>
    <d v="1899-12-30T00:09:07"/>
    <s v="R200804"/>
    <s v="4 Mile-Work"/>
    <n v="6.5753424657534305"/>
    <n v="0"/>
    <s v="Nice!"/>
    <m/>
    <d v="1899-12-30T03:59:04"/>
    <d v="1899-12-30T01:59:32"/>
    <d v="1899-12-30T03:59:04"/>
    <d v="1899-12-30T04:51:29"/>
    <d v="1899-12-30T01:59:32"/>
    <d v="1899-12-30T02:25:44"/>
    <n v="860"/>
    <x v="7"/>
    <x v="6"/>
    <x v="67"/>
    <x v="22"/>
    <n v="2"/>
  </r>
  <r>
    <n v="1194"/>
    <d v="2008-10-17T00:00:00"/>
    <d v="2008-10-17T00:00:00"/>
    <x v="2"/>
    <n v="3"/>
    <n v="0"/>
    <n v="26"/>
    <n v="32"/>
    <d v="1899-12-30T00:26:32"/>
    <d v="1899-12-30T00:08:51"/>
    <s v="R200804"/>
    <s v="Columbus Statue"/>
    <n v="6.7839195979899554"/>
    <n v="0"/>
    <s v="Nice!"/>
    <m/>
    <d v="1899-12-30T03:51:43"/>
    <d v="1899-12-30T01:55:52"/>
    <d v="1899-12-30T03:51:43"/>
    <d v="1899-12-30T04:44:07"/>
    <d v="1899-12-30T01:55:52"/>
    <d v="1899-12-30T02:22:04"/>
    <n v="796"/>
    <x v="7"/>
    <x v="6"/>
    <x v="67"/>
    <x v="22"/>
    <n v="1"/>
  </r>
  <r>
    <n v="1195"/>
    <d v="2008-10-19T00:00:00"/>
    <d v="2008-10-19T00:00:00"/>
    <x v="2"/>
    <n v="7.5"/>
    <n v="1"/>
    <n v="16"/>
    <n v="50"/>
    <d v="1899-12-30T01:16:50"/>
    <d v="1899-12-30T00:10:15"/>
    <s v="R200804"/>
    <s v="Quassy Loop"/>
    <n v="5.8568329718004382"/>
    <n v="0"/>
    <s v="Cool"/>
    <m/>
    <d v="1899-12-30T04:28:24"/>
    <d v="1899-12-30T02:14:12"/>
    <d v="1899-12-30T04:28:24"/>
    <d v="1899-12-30T05:20:48"/>
    <d v="1899-12-30T02:14:12"/>
    <d v="1899-12-30T02:40:24"/>
    <n v="1614"/>
    <x v="7"/>
    <x v="6"/>
    <x v="67"/>
    <x v="44"/>
    <n v="1"/>
  </r>
  <r>
    <n v="1196"/>
    <d v="2008-10-22T00:00:00"/>
    <d v="2008-10-22T00:00:00"/>
    <x v="2"/>
    <n v="3.08"/>
    <n v="0"/>
    <n v="30"/>
    <n v="15"/>
    <d v="1899-12-30T00:30:15"/>
    <d v="1899-12-30T00:09:49"/>
    <s v="R200804"/>
    <s v="Columbus Statue"/>
    <n v="6.1090909090909147"/>
    <n v="0"/>
    <s v="Nice!"/>
    <m/>
    <d v="1899-12-30T04:17:19"/>
    <d v="1899-12-30T02:08:40"/>
    <d v="1899-12-30T04:17:19"/>
    <d v="1899-12-30T05:09:43"/>
    <d v="1899-12-30T02:08:40"/>
    <d v="1899-12-30T02:34:52"/>
    <n v="1278"/>
    <x v="7"/>
    <x v="6"/>
    <x v="67"/>
    <x v="44"/>
    <n v="2"/>
  </r>
  <r>
    <n v="1197"/>
    <d v="2008-10-26T00:00:00"/>
    <d v="2008-10-26T00:00:00"/>
    <x v="2"/>
    <n v="26.2"/>
    <n v="5"/>
    <n v="24"/>
    <n v="50"/>
    <d v="1899-12-30T05:24:50"/>
    <d v="1899-12-30T00:12:24"/>
    <s v="R200804"/>
    <s v="Marine Corp Marathon"/>
    <n v="4.8394048229861504"/>
    <n v="0"/>
    <s v="Nice!"/>
    <m/>
    <d v="1899-12-30T05:24:50"/>
    <d v="1899-12-30T02:42:25"/>
    <d v="1899-12-30T05:24:50"/>
    <d v="1899-12-30T06:17:14"/>
    <d v="1899-12-30T02:42:25"/>
    <d v="1899-12-30T03:08:37"/>
    <n v="2536"/>
    <x v="7"/>
    <x v="6"/>
    <x v="67"/>
    <x v="45"/>
    <n v="3"/>
  </r>
  <r>
    <n v="1198"/>
    <d v="2008-10-26T00:00:00"/>
    <d v="2008-10-26T00:00:00"/>
    <x v="8"/>
    <n v="1"/>
    <n v="0"/>
    <n v="11"/>
    <n v="24"/>
    <d v="1899-12-30T00:11:24"/>
    <d v="1899-12-30T00:11:24"/>
    <s v="R200804"/>
    <s v="Marine Corp Marathon"/>
    <n v="5.263157894736846"/>
    <n v="0"/>
    <s v="Nice!"/>
    <m/>
    <d v="1899-12-30T00:00:00"/>
    <d v="1899-12-30T00:00:00"/>
    <d v="1899-12-30T04:58:41"/>
    <d v="1899-12-30T05:51:05"/>
    <d v="1899-12-30T02:29:20"/>
    <d v="1899-12-30T02:55:32"/>
    <n v="2274"/>
    <x v="7"/>
    <x v="6"/>
    <x v="67"/>
    <x v="45"/>
    <n v="0"/>
  </r>
  <r>
    <n v="1199"/>
    <d v="2008-10-26T00:00:00"/>
    <d v="2008-10-26T00:00:00"/>
    <x v="9"/>
    <n v="1"/>
    <n v="0"/>
    <n v="11"/>
    <n v="9"/>
    <d v="1899-12-30T00:11:09"/>
    <d v="1899-12-30T00:11:09"/>
    <s v="R200804"/>
    <s v="Marine Corp Marathon"/>
    <n v="5.3811659192825152"/>
    <n v="0"/>
    <s v="Nice!"/>
    <m/>
    <d v="1899-12-30T00:00:00"/>
    <d v="1899-12-30T00:00:00"/>
    <d v="1899-12-30T04:52:08"/>
    <d v="1899-12-30T05:44:32"/>
    <d v="1899-12-30T02:26:04"/>
    <d v="1899-12-30T02:52:16"/>
    <n v="2168"/>
    <x v="7"/>
    <x v="6"/>
    <x v="67"/>
    <x v="45"/>
    <n v="0"/>
  </r>
  <r>
    <n v="1200"/>
    <d v="2008-10-26T00:00:00"/>
    <d v="2008-10-26T00:00:00"/>
    <x v="10"/>
    <n v="1"/>
    <n v="0"/>
    <n v="10"/>
    <n v="18"/>
    <d v="1899-12-30T00:10:18"/>
    <d v="1899-12-30T00:10:18"/>
    <s v="R200804"/>
    <s v="Marine Corp Marathon"/>
    <n v="5.8252427184466056"/>
    <n v="0"/>
    <s v="Nice!"/>
    <m/>
    <d v="1899-12-30T00:00:00"/>
    <d v="1899-12-30T00:00:00"/>
    <d v="1899-12-30T04:29:52"/>
    <d v="1899-12-30T05:22:16"/>
    <d v="1899-12-30T02:14:56"/>
    <d v="1899-12-30T02:41:08"/>
    <n v="1659"/>
    <x v="7"/>
    <x v="6"/>
    <x v="67"/>
    <x v="45"/>
    <n v="0"/>
  </r>
  <r>
    <n v="1201"/>
    <d v="2008-10-26T00:00:00"/>
    <d v="2008-10-26T00:00:00"/>
    <x v="11"/>
    <n v="1"/>
    <n v="0"/>
    <n v="10"/>
    <n v="8"/>
    <d v="1899-12-30T00:10:08"/>
    <d v="1899-12-30T00:10:08"/>
    <s v="R200804"/>
    <s v="Marine Corp Marathon"/>
    <n v="5.9210526315789522"/>
    <n v="0"/>
    <s v="Nice!"/>
    <m/>
    <d v="1899-12-30T00:00:00"/>
    <d v="1899-12-30T00:00:00"/>
    <d v="1899-12-30T04:25:30"/>
    <d v="1899-12-30T05:17:54"/>
    <d v="1899-12-30T02:12:45"/>
    <d v="1899-12-30T02:38:57"/>
    <n v="1527"/>
    <x v="7"/>
    <x v="6"/>
    <x v="67"/>
    <x v="45"/>
    <n v="0"/>
  </r>
  <r>
    <n v="1202"/>
    <d v="2008-10-26T00:00:00"/>
    <d v="2008-10-26T00:00:00"/>
    <x v="12"/>
    <n v="1"/>
    <n v="0"/>
    <n v="10"/>
    <n v="24"/>
    <d v="1899-12-30T00:10:24"/>
    <d v="1899-12-30T00:10:24"/>
    <s v="R200804"/>
    <s v="Marine Corp Marathon"/>
    <n v="5.7692307692307736"/>
    <n v="0"/>
    <s v="Nice!"/>
    <m/>
    <d v="1899-12-30T00:00:00"/>
    <d v="1899-12-30T00:00:00"/>
    <d v="1899-12-30T04:32:29"/>
    <d v="1899-12-30T05:24:53"/>
    <d v="1899-12-30T02:16:14"/>
    <d v="1899-12-30T02:42:26"/>
    <n v="1734"/>
    <x v="7"/>
    <x v="6"/>
    <x v="67"/>
    <x v="45"/>
    <n v="0"/>
  </r>
  <r>
    <n v="1203"/>
    <d v="2008-10-26T00:00:00"/>
    <d v="2008-10-26T00:00:00"/>
    <x v="13"/>
    <n v="1"/>
    <n v="0"/>
    <n v="9"/>
    <n v="53"/>
    <d v="1899-12-30T00:09:53"/>
    <d v="1899-12-30T00:09:53"/>
    <s v="R200804"/>
    <s v="Marine Corp Marathon"/>
    <n v="6.070826306914002"/>
    <n v="0"/>
    <s v="Nice!"/>
    <m/>
    <d v="1899-12-30T00:00:00"/>
    <d v="1899-12-30T00:00:00"/>
    <d v="1899-12-30T04:18:57"/>
    <d v="1899-12-30T05:11:21"/>
    <d v="1899-12-30T02:09:28"/>
    <d v="1899-12-30T02:35:40"/>
    <n v="1339"/>
    <x v="7"/>
    <x v="6"/>
    <x v="67"/>
    <x v="45"/>
    <n v="0"/>
  </r>
  <r>
    <n v="1204"/>
    <d v="2008-10-26T00:00:00"/>
    <d v="2008-10-26T00:00:00"/>
    <x v="14"/>
    <n v="1"/>
    <n v="0"/>
    <n v="10"/>
    <n v="16"/>
    <d v="1899-12-30T00:10:16"/>
    <d v="1899-12-30T00:10:16"/>
    <s v="R200804"/>
    <s v="Marine Corp Marathon"/>
    <n v="5.8441558441558481"/>
    <n v="0"/>
    <s v="Nice!"/>
    <m/>
    <d v="1899-12-30T00:00:00"/>
    <d v="1899-12-30T00:00:00"/>
    <d v="1899-12-30T04:28:59"/>
    <d v="1899-12-30T05:21:23"/>
    <d v="1899-12-30T02:14:30"/>
    <d v="1899-12-30T02:40:42"/>
    <n v="1632"/>
    <x v="7"/>
    <x v="6"/>
    <x v="67"/>
    <x v="45"/>
    <n v="0"/>
  </r>
  <r>
    <n v="1205"/>
    <d v="2008-10-26T00:00:00"/>
    <d v="2008-10-26T00:00:00"/>
    <x v="15"/>
    <n v="1"/>
    <n v="0"/>
    <n v="10"/>
    <n v="20"/>
    <d v="1899-12-30T00:10:20"/>
    <d v="1899-12-30T00:10:20"/>
    <s v="R200804"/>
    <s v="Marine Corp Marathon"/>
    <n v="5.8064516129032304"/>
    <n v="0"/>
    <s v="Nice!"/>
    <m/>
    <d v="1899-12-30T00:00:00"/>
    <d v="1899-12-30T00:00:00"/>
    <d v="1899-12-30T04:30:44"/>
    <d v="1899-12-30T05:23:08"/>
    <d v="1899-12-30T02:15:22"/>
    <d v="1899-12-30T02:41:34"/>
    <n v="1677"/>
    <x v="7"/>
    <x v="6"/>
    <x v="67"/>
    <x v="45"/>
    <n v="0"/>
  </r>
  <r>
    <n v="1206"/>
    <d v="2008-10-26T00:00:00"/>
    <d v="2008-10-26T00:00:00"/>
    <x v="16"/>
    <n v="1"/>
    <n v="0"/>
    <n v="10"/>
    <n v="28"/>
    <d v="1899-12-30T00:10:28"/>
    <d v="1899-12-30T00:10:28"/>
    <s v="R200804"/>
    <s v="Marine Corp Marathon"/>
    <n v="5.7324840764331251"/>
    <n v="0"/>
    <s v="Nice!"/>
    <m/>
    <d v="1899-12-30T00:00:00"/>
    <d v="1899-12-30T00:00:00"/>
    <d v="1899-12-30T04:34:14"/>
    <d v="1899-12-30T05:26:38"/>
    <d v="1899-12-30T02:17:07"/>
    <d v="1899-12-30T02:43:19"/>
    <n v="1779"/>
    <x v="7"/>
    <x v="6"/>
    <x v="67"/>
    <x v="45"/>
    <n v="0"/>
  </r>
  <r>
    <n v="1207"/>
    <d v="2008-10-26T00:00:00"/>
    <d v="2008-10-26T00:00:00"/>
    <x v="17"/>
    <n v="1"/>
    <n v="0"/>
    <n v="10"/>
    <n v="22"/>
    <d v="1899-12-30T00:10:22"/>
    <d v="1899-12-30T00:10:22"/>
    <s v="R200804"/>
    <s v="Marine Corp Marathon"/>
    <n v="5.7877813504823195"/>
    <n v="0"/>
    <s v="Nice!"/>
    <m/>
    <d v="1899-12-30T00:00:00"/>
    <d v="1899-12-30T00:00:00"/>
    <d v="1899-12-30T04:31:36"/>
    <d v="1899-12-30T05:24:00"/>
    <d v="1899-12-30T02:15:48"/>
    <d v="1899-12-30T02:42:00"/>
    <n v="1710"/>
    <x v="7"/>
    <x v="6"/>
    <x v="67"/>
    <x v="45"/>
    <n v="0"/>
  </r>
  <r>
    <n v="1208"/>
    <d v="2008-10-26T00:00:00"/>
    <d v="2008-10-26T00:00:00"/>
    <x v="18"/>
    <n v="1"/>
    <n v="0"/>
    <n v="10"/>
    <n v="31"/>
    <d v="1899-12-30T00:10:31"/>
    <d v="1899-12-30T00:10:31"/>
    <s v="R200804"/>
    <s v="Marine Corp Marathon"/>
    <n v="5.7052297939778169"/>
    <n v="0"/>
    <s v="Nice!"/>
    <m/>
    <d v="1899-12-30T00:00:00"/>
    <d v="1899-12-30T00:00:00"/>
    <d v="1899-12-30T04:35:32"/>
    <d v="1899-12-30T05:27:56"/>
    <d v="1899-12-30T02:17:46"/>
    <d v="1899-12-30T02:43:58"/>
    <n v="1813"/>
    <x v="7"/>
    <x v="6"/>
    <x v="67"/>
    <x v="45"/>
    <n v="0"/>
  </r>
  <r>
    <n v="1209"/>
    <d v="2008-10-26T00:00:00"/>
    <d v="2008-10-26T00:00:00"/>
    <x v="19"/>
    <n v="1"/>
    <n v="0"/>
    <n v="10"/>
    <n v="47"/>
    <d v="1899-12-30T00:10:47"/>
    <d v="1899-12-30T00:10:47"/>
    <s v="R200804"/>
    <s v="Marine Corp Marathon"/>
    <n v="5.5641421947449814"/>
    <n v="0"/>
    <s v="Nice!"/>
    <m/>
    <d v="1899-12-30T00:00:00"/>
    <d v="1899-12-30T00:00:00"/>
    <d v="1899-12-30T04:42:31"/>
    <d v="1899-12-30T05:34:55"/>
    <d v="1899-12-30T02:21:16"/>
    <d v="1899-12-30T02:47:28"/>
    <n v="1967"/>
    <x v="7"/>
    <x v="6"/>
    <x v="67"/>
    <x v="45"/>
    <n v="0"/>
  </r>
  <r>
    <n v="1210"/>
    <d v="2008-10-26T00:00:00"/>
    <d v="2008-10-26T00:00:00"/>
    <x v="20"/>
    <n v="1"/>
    <n v="0"/>
    <n v="11"/>
    <n v="23"/>
    <d v="1899-12-30T00:11:23"/>
    <d v="1899-12-30T00:11:23"/>
    <s v="R200804"/>
    <s v="Marine Corp Marathon"/>
    <n v="5.2708638360175737"/>
    <n v="0"/>
    <s v="Nice!"/>
    <m/>
    <d v="1899-12-30T00:00:00"/>
    <d v="1899-12-30T00:00:00"/>
    <d v="1899-12-30T04:58:15"/>
    <d v="1899-12-30T05:50:39"/>
    <d v="1899-12-30T02:29:07"/>
    <d v="1899-12-30T02:55:19"/>
    <n v="2269"/>
    <x v="7"/>
    <x v="6"/>
    <x v="67"/>
    <x v="45"/>
    <n v="0"/>
  </r>
  <r>
    <n v="1211"/>
    <d v="2008-10-26T00:00:00"/>
    <d v="2008-10-26T00:00:00"/>
    <x v="21"/>
    <n v="1"/>
    <n v="0"/>
    <n v="12"/>
    <n v="15"/>
    <d v="1899-12-30T00:12:15"/>
    <d v="1899-12-30T00:12:15"/>
    <s v="R200804"/>
    <s v="Marine Corp Marathon"/>
    <n v="4.8979591836734739"/>
    <n v="0"/>
    <s v="Nice!"/>
    <m/>
    <d v="1899-12-30T00:00:00"/>
    <d v="1899-12-30T00:00:00"/>
    <d v="1899-12-30T05:20:57"/>
    <d v="1899-12-30T06:13:21"/>
    <d v="1899-12-30T02:40:28"/>
    <d v="1899-12-30T03:06:41"/>
    <n v="2520"/>
    <x v="7"/>
    <x v="6"/>
    <x v="67"/>
    <x v="45"/>
    <n v="0"/>
  </r>
  <r>
    <n v="1212"/>
    <d v="2008-10-26T00:00:00"/>
    <d v="2008-10-26T00:00:00"/>
    <x v="25"/>
    <n v="1"/>
    <n v="0"/>
    <n v="12"/>
    <n v="57"/>
    <d v="1899-12-30T00:12:57"/>
    <d v="1899-12-30T00:12:57"/>
    <s v="R200804"/>
    <s v="Marine Corp Marathon"/>
    <n v="4.6332046332046373"/>
    <n v="0"/>
    <s v="Nice!"/>
    <m/>
    <d v="1899-12-30T00:00:00"/>
    <d v="1899-12-30T00:00:00"/>
    <d v="1899-12-30T05:39:17"/>
    <d v="1899-12-30T06:31:41"/>
    <d v="1899-12-30T02:49:39"/>
    <d v="1899-12-30T03:15:51"/>
    <n v="2605"/>
    <x v="7"/>
    <x v="6"/>
    <x v="67"/>
    <x v="45"/>
    <n v="0"/>
  </r>
  <r>
    <n v="1213"/>
    <d v="2008-10-26T00:00:00"/>
    <d v="2008-10-26T00:00:00"/>
    <x v="26"/>
    <n v="1"/>
    <n v="0"/>
    <n v="13"/>
    <n v="58"/>
    <d v="1899-12-30T00:13:58"/>
    <d v="1899-12-30T00:13:58"/>
    <s v="R200804"/>
    <s v="Marine Corp Marathon"/>
    <n v="4.2959427207637271"/>
    <n v="0"/>
    <s v="Nice!"/>
    <m/>
    <d v="1899-12-30T00:00:00"/>
    <d v="1899-12-30T00:00:00"/>
    <d v="1899-12-30T06:05:56"/>
    <d v="1899-12-30T06:58:20"/>
    <d v="1899-12-30T03:02:58"/>
    <d v="1899-12-30T03:29:10"/>
    <n v="2678"/>
    <x v="7"/>
    <x v="6"/>
    <x v="67"/>
    <x v="45"/>
    <n v="0"/>
  </r>
  <r>
    <n v="1214"/>
    <d v="2008-10-26T00:00:00"/>
    <d v="2008-10-26T00:00:00"/>
    <x v="27"/>
    <n v="1"/>
    <n v="0"/>
    <n v="13"/>
    <n v="1"/>
    <d v="1899-12-30T00:13:01"/>
    <d v="1899-12-30T00:13:01"/>
    <s v="R200804"/>
    <s v="Marine Corp Marathon"/>
    <n v="4.6094750320102467"/>
    <n v="0"/>
    <s v="Nice!"/>
    <m/>
    <d v="1899-12-30T00:00:00"/>
    <d v="1899-12-30T00:00:00"/>
    <d v="1899-12-30T05:41:02"/>
    <d v="1899-12-30T06:33:26"/>
    <d v="1899-12-30T02:50:31"/>
    <d v="1899-12-30T03:16:43"/>
    <n v="2612"/>
    <x v="7"/>
    <x v="6"/>
    <x v="67"/>
    <x v="45"/>
    <n v="0"/>
  </r>
  <r>
    <n v="1215"/>
    <d v="2008-10-26T00:00:00"/>
    <d v="2008-10-26T00:00:00"/>
    <x v="28"/>
    <n v="1"/>
    <n v="0"/>
    <n v="14"/>
    <n v="53"/>
    <d v="1899-12-30T00:14:53"/>
    <d v="1899-12-30T00:14:53"/>
    <s v="R200804"/>
    <s v="Marine Corp Marathon"/>
    <n v="4.0313549832026911"/>
    <n v="0"/>
    <s v="Nice!"/>
    <m/>
    <d v="1899-12-30T00:00:00"/>
    <d v="1899-12-30T00:00:00"/>
    <d v="1899-12-30T06:29:57"/>
    <d v="1899-12-30T07:22:21"/>
    <d v="1899-12-30T03:14:58"/>
    <d v="1899-12-30T03:41:10"/>
    <n v="2714"/>
    <x v="7"/>
    <x v="6"/>
    <x v="67"/>
    <x v="45"/>
    <n v="0"/>
  </r>
  <r>
    <n v="1216"/>
    <d v="2008-10-26T00:00:00"/>
    <d v="2008-10-26T00:00:00"/>
    <x v="29"/>
    <n v="1"/>
    <n v="0"/>
    <n v="13"/>
    <n v="23"/>
    <d v="1899-12-30T00:13:23"/>
    <d v="1899-12-30T00:13:23"/>
    <s v="R200804"/>
    <s v="Marine Corp Marathon"/>
    <n v="4.4831880448318842"/>
    <n v="0"/>
    <s v="Nice!"/>
    <m/>
    <d v="1899-12-30T00:00:00"/>
    <d v="1899-12-30T00:00:00"/>
    <d v="1899-12-30T05:50:39"/>
    <d v="1899-12-30T06:43:03"/>
    <d v="1899-12-30T02:55:19"/>
    <d v="1899-12-30T03:21:31"/>
    <n v="2640"/>
    <x v="7"/>
    <x v="6"/>
    <x v="67"/>
    <x v="45"/>
    <n v="0"/>
  </r>
  <r>
    <n v="1217"/>
    <d v="2008-10-26T00:00:00"/>
    <d v="2008-10-26T00:00:00"/>
    <x v="30"/>
    <n v="1"/>
    <n v="0"/>
    <n v="14"/>
    <n v="10"/>
    <d v="1899-12-30T00:14:10"/>
    <d v="1899-12-30T00:14:10"/>
    <s v="R200804"/>
    <s v="Marine Corp Marathon"/>
    <n v="4.2352941176470615"/>
    <n v="0"/>
    <s v="Nice!"/>
    <m/>
    <d v="1899-12-30T00:00:00"/>
    <d v="1899-12-30T00:00:00"/>
    <d v="1899-12-30T06:11:10"/>
    <d v="1899-12-30T07:03:34"/>
    <d v="1899-12-30T03:05:35"/>
    <d v="1899-12-30T03:31:47"/>
    <n v="2690"/>
    <x v="7"/>
    <x v="6"/>
    <x v="67"/>
    <x v="45"/>
    <n v="0"/>
  </r>
  <r>
    <n v="1218"/>
    <d v="2008-10-26T00:00:00"/>
    <d v="2008-10-26T00:00:00"/>
    <x v="31"/>
    <n v="1"/>
    <n v="0"/>
    <n v="14"/>
    <n v="21"/>
    <d v="1899-12-30T00:14:21"/>
    <d v="1899-12-30T00:14:21"/>
    <s v="R200804"/>
    <s v="Marine Corp Marathon"/>
    <n v="4.18118466898955"/>
    <n v="0"/>
    <s v="Nice!"/>
    <m/>
    <d v="1899-12-30T00:00:00"/>
    <d v="1899-12-30T00:00:00"/>
    <d v="1899-12-30T06:15:58"/>
    <d v="1899-12-30T07:08:22"/>
    <d v="1899-12-30T03:07:59"/>
    <d v="1899-12-30T03:34:11"/>
    <n v="2700"/>
    <x v="7"/>
    <x v="6"/>
    <x v="67"/>
    <x v="45"/>
    <n v="0"/>
  </r>
  <r>
    <n v="1219"/>
    <d v="2008-10-26T00:00:00"/>
    <d v="2008-10-26T00:00:00"/>
    <x v="32"/>
    <n v="1"/>
    <n v="0"/>
    <n v="15"/>
    <n v="19"/>
    <d v="1899-12-30T00:15:19"/>
    <d v="1899-12-30T00:15:19"/>
    <s v="R200804"/>
    <s v="Marine Corp Marathon"/>
    <n v="3.9173014145810692"/>
    <n v="0"/>
    <s v="Nice!"/>
    <m/>
    <d v="1899-12-30T00:00:00"/>
    <d v="1899-12-30T00:00:00"/>
    <d v="1899-12-30T06:41:18"/>
    <d v="1899-12-30T07:33:42"/>
    <d v="1899-12-30T03:20:39"/>
    <d v="1899-12-30T03:46:51"/>
    <n v="2730"/>
    <x v="7"/>
    <x v="6"/>
    <x v="67"/>
    <x v="45"/>
    <n v="0"/>
  </r>
  <r>
    <n v="1220"/>
    <d v="2008-10-26T00:00:00"/>
    <d v="2008-10-26T00:00:00"/>
    <x v="33"/>
    <n v="1"/>
    <n v="0"/>
    <n v="17"/>
    <n v="54"/>
    <d v="1899-12-30T00:17:54"/>
    <d v="1899-12-30T00:17:54"/>
    <s v="R200804"/>
    <s v="Marine Corp Marathon"/>
    <n v="3.351955307262573"/>
    <n v="0"/>
    <s v="Nice!"/>
    <m/>
    <d v="1899-12-30T00:00:00"/>
    <d v="1899-12-30T00:00:00"/>
    <d v="1899-12-30T07:48:59"/>
    <d v="1899-12-30T08:41:23"/>
    <d v="1899-12-30T03:54:29"/>
    <d v="1899-12-30T04:20:41"/>
    <n v="2780"/>
    <x v="7"/>
    <x v="6"/>
    <x v="67"/>
    <x v="45"/>
    <n v="0"/>
  </r>
  <r>
    <n v="1221"/>
    <d v="2008-10-26T00:00:00"/>
    <d v="2008-10-26T00:00:00"/>
    <x v="34"/>
    <n v="1"/>
    <n v="0"/>
    <n v="14"/>
    <n v="48"/>
    <d v="1899-12-30T00:14:48"/>
    <d v="1899-12-30T00:14:48"/>
    <s v="R200804"/>
    <s v="Marine Corp Marathon"/>
    <n v="4.0540540540540571"/>
    <n v="0"/>
    <s v="Nice!"/>
    <m/>
    <d v="1899-12-30T00:00:00"/>
    <d v="1899-12-30T00:00:00"/>
    <d v="1899-12-30T06:27:46"/>
    <d v="1899-12-30T07:20:10"/>
    <d v="1899-12-30T03:13:53"/>
    <d v="1899-12-30T03:40:05"/>
    <n v="2711"/>
    <x v="7"/>
    <x v="6"/>
    <x v="67"/>
    <x v="45"/>
    <n v="0"/>
  </r>
  <r>
    <n v="1222"/>
    <d v="2008-10-26T00:00:00"/>
    <d v="2008-10-26T00:00:00"/>
    <x v="35"/>
    <n v="1"/>
    <n v="0"/>
    <n v="13"/>
    <n v="26"/>
    <d v="1899-12-30T00:13:26"/>
    <d v="1899-12-30T00:13:26"/>
    <s v="R200804"/>
    <s v="Marine Corp Marathon"/>
    <n v="4.4665012406947922"/>
    <n v="0"/>
    <s v="Nice!"/>
    <m/>
    <d v="1899-12-30T00:00:00"/>
    <d v="1899-12-30T00:00:00"/>
    <d v="1899-12-30T05:51:57"/>
    <d v="1899-12-30T06:44:21"/>
    <d v="1899-12-30T02:55:59"/>
    <d v="1899-12-30T03:22:11"/>
    <n v="2644"/>
    <x v="7"/>
    <x v="6"/>
    <x v="67"/>
    <x v="45"/>
    <n v="0"/>
  </r>
  <r>
    <n v="1223"/>
    <d v="2008-10-26T00:00:00"/>
    <d v="2008-10-26T00:00:00"/>
    <x v="36"/>
    <n v="1"/>
    <n v="0"/>
    <n v="13"/>
    <n v="41"/>
    <d v="1899-12-30T00:13:41"/>
    <d v="1899-12-30T00:13:41"/>
    <s v="R200804"/>
    <s v="Marine Corp Marathon"/>
    <n v="4.3848964677222932"/>
    <n v="0"/>
    <s v="Nice!"/>
    <m/>
    <d v="1899-12-30T00:00:00"/>
    <d v="1899-12-30T00:00:00"/>
    <d v="1899-12-30T05:58:30"/>
    <d v="1899-12-30T06:50:54"/>
    <d v="1899-12-30T02:59:15"/>
    <d v="1899-12-30T03:25:27"/>
    <n v="2656"/>
    <x v="7"/>
    <x v="6"/>
    <x v="67"/>
    <x v="45"/>
    <n v="0"/>
  </r>
  <r>
    <n v="1224"/>
    <d v="2008-10-26T00:00:00"/>
    <d v="2008-10-26T00:00:00"/>
    <x v="37"/>
    <n v="0.2"/>
    <n v="0"/>
    <n v="3"/>
    <n v="7"/>
    <d v="1899-12-30T00:03:07"/>
    <d v="1899-12-30T00:15:35"/>
    <s v="R200804"/>
    <s v="Marine Corp Marathon"/>
    <n v="3.8502673796791478"/>
    <n v="0"/>
    <s v="Nice!"/>
    <m/>
    <d v="1899-12-30T00:00:00"/>
    <d v="1899-12-30T00:00:00"/>
    <d v="1899-12-30T06:48:17"/>
    <d v="1899-12-30T07:40:41"/>
    <d v="1899-12-30T03:24:08"/>
    <d v="1899-12-30T03:50:21"/>
    <n v="2744"/>
    <x v="7"/>
    <x v="6"/>
    <x v="67"/>
    <x v="45"/>
    <n v="0"/>
  </r>
  <r>
    <n v="1225"/>
    <d v="2008-11-01T00:00:00"/>
    <d v="2008-11-01T00:00:00"/>
    <x v="2"/>
    <n v="3.1"/>
    <n v="0"/>
    <n v="28"/>
    <n v="15"/>
    <d v="1899-12-30T00:28:15"/>
    <d v="1899-12-30T00:09:07"/>
    <s v="R200804"/>
    <s v="Pilgrim 5k"/>
    <n v="6.5840707964601819"/>
    <n v="0"/>
    <s v="Nice!"/>
    <s v="Splits:9.22.25 + 9.1644 + 9.3637 "/>
    <d v="1899-12-30T03:58:45"/>
    <d v="1899-12-30T01:59:23"/>
    <d v="1899-12-30T03:58:45"/>
    <d v="1899-12-30T04:51:10"/>
    <d v="1899-12-30T01:59:23"/>
    <d v="1899-12-30T02:25:35"/>
    <n v="856"/>
    <x v="7"/>
    <x v="7"/>
    <x v="68"/>
    <x v="45"/>
    <n v="5"/>
  </r>
  <r>
    <n v="1226"/>
    <d v="2008-11-05T00:00:00"/>
    <d v="2008-11-05T00:00:00"/>
    <x v="2"/>
    <n v="3"/>
    <n v="0"/>
    <n v="31"/>
    <n v="2"/>
    <d v="1899-12-30T00:31:02"/>
    <d v="1899-12-30T00:10:21"/>
    <s v="R200803"/>
    <s v="Columbus Statue"/>
    <n v="5.8002148227712178"/>
    <n v="0"/>
    <s v="Cool"/>
    <m/>
    <d v="1899-12-30T04:31:01"/>
    <d v="1899-12-30T02:15:31"/>
    <d v="1899-12-30T04:31:01"/>
    <d v="1899-12-30T05:23:25"/>
    <d v="1899-12-30T02:15:31"/>
    <d v="1899-12-30T02:41:43"/>
    <n v="1693"/>
    <x v="7"/>
    <x v="7"/>
    <x v="68"/>
    <x v="23"/>
    <n v="3"/>
  </r>
  <r>
    <n v="1227"/>
    <d v="2008-11-12T00:00:00"/>
    <d v="2008-11-12T00:00:00"/>
    <x v="2"/>
    <n v="1.6"/>
    <n v="0"/>
    <n v="16"/>
    <n v="23"/>
    <d v="1899-12-30T00:16:23"/>
    <d v="1899-12-30T00:10:14"/>
    <s v="R200803"/>
    <s v="Treadmill"/>
    <n v="5.8596134282807784"/>
    <n v="0"/>
    <s v="Inside"/>
    <m/>
    <d v="1899-12-30T04:28:17"/>
    <d v="1899-12-30T02:14:08"/>
    <d v="1899-12-30T04:28:17"/>
    <d v="1899-12-30T05:20:41"/>
    <d v="1899-12-30T02:14:08"/>
    <d v="1899-12-30T02:40:20"/>
    <n v="1607"/>
    <x v="7"/>
    <x v="7"/>
    <x v="68"/>
    <x v="24"/>
    <n v="6"/>
  </r>
  <r>
    <n v="1228"/>
    <d v="2008-11-21T00:00:00"/>
    <d v="2008-11-21T00:00:00"/>
    <x v="2"/>
    <n v="1"/>
    <n v="0"/>
    <n v="9"/>
    <n v="14"/>
    <d v="1899-12-30T00:09:14"/>
    <d v="1899-12-30T00:09:14"/>
    <s v="R200803"/>
    <s v="Treadmill"/>
    <n v="6.4981949458483808"/>
    <n v="0"/>
    <s v="Inside"/>
    <m/>
    <d v="1899-12-30T04:01:55"/>
    <d v="1899-12-30T02:00:57"/>
    <d v="1899-12-30T04:01:55"/>
    <d v="1899-12-30T04:54:19"/>
    <d v="1899-12-30T02:00:57"/>
    <d v="1899-12-30T02:27:09"/>
    <n v="892"/>
    <x v="7"/>
    <x v="7"/>
    <x v="68"/>
    <x v="25"/>
    <n v="8"/>
  </r>
  <r>
    <n v="1229"/>
    <d v="2008-11-23T00:00:00"/>
    <d v="2008-11-23T00:00:00"/>
    <x v="2"/>
    <n v="5"/>
    <n v="0"/>
    <n v="47"/>
    <n v="8"/>
    <d v="1899-12-30T00:47:08"/>
    <d v="1899-12-30T00:09:26"/>
    <s v="R200803"/>
    <s v="Fischang-Cicchetti Memorial"/>
    <n v="6.3649222065063702"/>
    <n v="0"/>
    <s v="Cold  "/>
    <m/>
    <d v="1899-12-30T04:06:59"/>
    <d v="1899-12-30T02:03:29"/>
    <d v="1899-12-30T04:06:59"/>
    <d v="1899-12-30T04:59:23"/>
    <d v="1899-12-30T02:03:29"/>
    <d v="1899-12-30T02:29:41"/>
    <n v="999"/>
    <x v="7"/>
    <x v="7"/>
    <x v="68"/>
    <x v="26"/>
    <n v="1"/>
  </r>
  <r>
    <n v="1230"/>
    <d v="2008-11-26T00:00:00"/>
    <d v="2008-11-26T00:00:00"/>
    <x v="2"/>
    <n v="1.9"/>
    <n v="0"/>
    <n v="16"/>
    <n v="11"/>
    <d v="1899-12-30T00:16:11"/>
    <d v="1899-12-30T00:08:31"/>
    <s v="R200803"/>
    <s v="Treadmill"/>
    <n v="7.0442842430484074"/>
    <n v="0"/>
    <s v="Inside"/>
    <m/>
    <d v="1899-12-30T03:43:10"/>
    <d v="1899-12-30T01:51:35"/>
    <d v="1899-12-30T03:43:10"/>
    <d v="1899-12-30T04:35:34"/>
    <d v="1899-12-30T01:51:35"/>
    <d v="1899-12-30T02:17:47"/>
    <n v="757"/>
    <x v="7"/>
    <x v="7"/>
    <x v="68"/>
    <x v="26"/>
    <n v="2"/>
  </r>
  <r>
    <n v="1231"/>
    <d v="2008-12-02T00:00:00"/>
    <d v="2008-12-02T00:00:00"/>
    <x v="2"/>
    <n v="3"/>
    <n v="0"/>
    <n v="29"/>
    <n v="37"/>
    <d v="1899-12-30T00:29:37"/>
    <d v="1899-12-30T00:09:52"/>
    <s v="R200803"/>
    <s v="Columbus Statue"/>
    <n v="6.0776589758019179"/>
    <n v="0"/>
    <s v="Cool"/>
    <m/>
    <d v="1899-12-30T04:18:39"/>
    <d v="1899-12-30T02:09:20"/>
    <d v="1899-12-30T04:18:39"/>
    <d v="1899-12-30T05:11:03"/>
    <d v="1899-12-30T02:09:20"/>
    <d v="1899-12-30T02:35:32"/>
    <n v="1330"/>
    <x v="7"/>
    <x v="11"/>
    <x v="69"/>
    <x v="46"/>
    <n v="5"/>
  </r>
  <r>
    <n v="1232"/>
    <d v="2008-12-03T00:00:00"/>
    <d v="2008-12-03T00:00:00"/>
    <x v="2"/>
    <n v="3"/>
    <n v="0"/>
    <n v="38"/>
    <n v="38"/>
    <d v="1899-12-30T00:38:38"/>
    <d v="1899-12-30T00:12:53"/>
    <s v="R200803"/>
    <s v="Columbus Statue"/>
    <n v="4.6591889559965525"/>
    <n v="0"/>
    <s v="Cool"/>
    <m/>
    <d v="1899-12-30T05:37:24"/>
    <d v="1899-12-30T02:48:42"/>
    <d v="1899-12-30T05:37:24"/>
    <d v="1899-12-30T06:29:48"/>
    <d v="1899-12-30T02:48:42"/>
    <d v="1899-12-30T03:14:54"/>
    <n v="2595"/>
    <x v="7"/>
    <x v="11"/>
    <x v="69"/>
    <x v="46"/>
    <n v="0"/>
  </r>
  <r>
    <n v="1233"/>
    <d v="2008-12-05T00:00:00"/>
    <d v="2008-12-05T00:00:00"/>
    <x v="2"/>
    <n v="1"/>
    <n v="0"/>
    <n v="9"/>
    <n v="15"/>
    <d v="1899-12-30T00:09:15"/>
    <d v="1899-12-30T00:09:15"/>
    <s v="R200901"/>
    <s v="Treadmill"/>
    <n v="6.4864864864864913"/>
    <n v="0"/>
    <s v="Inside"/>
    <m/>
    <d v="1899-12-30T04:02:21"/>
    <d v="1899-12-30T02:01:11"/>
    <d v="1899-12-30T04:02:21"/>
    <d v="1899-12-30T04:54:45"/>
    <d v="1899-12-30T02:01:11"/>
    <d v="1899-12-30T02:27:23"/>
    <n v="902"/>
    <x v="7"/>
    <x v="11"/>
    <x v="69"/>
    <x v="46"/>
    <n v="1"/>
  </r>
  <r>
    <n v="1234"/>
    <d v="2008-12-09T00:00:00"/>
    <d v="2008-12-09T00:00:00"/>
    <x v="2"/>
    <n v="2"/>
    <n v="0"/>
    <n v="17"/>
    <n v="56"/>
    <d v="1899-12-30T00:17:56"/>
    <d v="1899-12-30T00:08:58"/>
    <s v="R200901"/>
    <s v="Park &amp; Back"/>
    <n v="6.6914498141263996"/>
    <n v="0"/>
    <s v="Nice!"/>
    <m/>
    <d v="1899-12-30T03:54:56"/>
    <d v="1899-12-30T01:57:28"/>
    <d v="1899-12-30T03:54:56"/>
    <d v="1899-12-30T04:47:20"/>
    <d v="1899-12-30T01:57:28"/>
    <d v="1899-12-30T02:23:40"/>
    <n v="821"/>
    <x v="7"/>
    <x v="11"/>
    <x v="69"/>
    <x v="49"/>
    <n v="3"/>
  </r>
  <r>
    <n v="1235"/>
    <d v="2009-01-05T00:00:00"/>
    <d v="2009-01-05T00:00:00"/>
    <x v="2"/>
    <n v="3"/>
    <n v="0"/>
    <n v="31"/>
    <n v="5"/>
    <d v="1899-12-30T00:31:05"/>
    <d v="1899-12-30T00:10:22"/>
    <s v="unknown"/>
    <s v="import from training peeks"/>
    <n v="5.7908847184986652"/>
    <n v="0"/>
    <m/>
    <m/>
    <d v="1899-12-30T04:31:28"/>
    <d v="1899-12-30T02:15:44"/>
    <d v="1899-12-30T04:31:28"/>
    <d v="1899-12-30T05:23:52"/>
    <d v="1899-12-30T02:15:44"/>
    <d v="1899-12-30T02:41:56"/>
    <n v="1705"/>
    <x v="8"/>
    <x v="8"/>
    <x v="70"/>
    <x v="51"/>
    <n v="26"/>
  </r>
  <r>
    <n v="1236"/>
    <d v="2009-01-09T06:42:00"/>
    <d v="2009-01-09T06:42:00"/>
    <x v="2"/>
    <n v="2.94529854"/>
    <n v="0"/>
    <n v="45"/>
    <n v="12"/>
    <d v="1899-12-30T00:45:12"/>
    <d v="1899-12-30T00:15:21"/>
    <s v="unknown"/>
    <s v="Nike+ Import"/>
    <n v="3.9096883274336309"/>
    <n v="0"/>
    <m/>
    <m/>
    <d v="1899-12-30T06:42:05"/>
    <d v="1899-12-30T03:21:02"/>
    <d v="1899-12-30T06:42:05"/>
    <d v="1899-12-30T07:34:29"/>
    <d v="1899-12-30T03:21:02"/>
    <d v="1899-12-30T03:47:14"/>
    <n v="2733"/>
    <x v="8"/>
    <x v="8"/>
    <x v="70"/>
    <x v="51"/>
    <n v="3.2791666666671517"/>
  </r>
  <r>
    <n v="1237"/>
    <d v="2009-01-12T12:05:00"/>
    <d v="2009-01-12T12:05:00"/>
    <x v="2"/>
    <n v="2.9266574099999998"/>
    <n v="0"/>
    <n v="20"/>
    <n v="23"/>
    <d v="1899-12-30T00:20:23"/>
    <d v="1899-12-30T00:06:58"/>
    <s v="unknown"/>
    <s v="Nike+ Import"/>
    <n v="8.6148541913327943"/>
    <n v="0"/>
    <m/>
    <m/>
    <d v="1899-12-30T03:02:29"/>
    <d v="1899-12-30T01:31:14"/>
    <d v="1899-12-30T03:02:29"/>
    <d v="1899-12-30T03:54:53"/>
    <d v="1899-12-30T01:31:14"/>
    <d v="1899-12-30T01:57:26"/>
    <n v="711"/>
    <x v="8"/>
    <x v="8"/>
    <x v="70"/>
    <x v="28"/>
    <n v="2.2243055555518367"/>
  </r>
  <r>
    <n v="1238"/>
    <d v="2009-01-14T11:37:00"/>
    <d v="2009-01-14T11:37:00"/>
    <x v="2"/>
    <n v="0.02"/>
    <n v="0"/>
    <n v="0"/>
    <n v="11"/>
    <d v="1899-12-30T00:00:11"/>
    <d v="1899-12-30T00:09:10"/>
    <s v="unknown"/>
    <s v="Nike+ Import"/>
    <n v="6.5454545454545512"/>
    <n v="0"/>
    <m/>
    <m/>
    <d v="1899-12-30T04:00:10"/>
    <d v="1899-12-30T02:00:05"/>
    <d v="1899-12-30T04:00:10"/>
    <d v="1899-12-30T04:52:34"/>
    <d v="1899-12-30T02:00:05"/>
    <d v="1899-12-30T02:26:17"/>
    <n v="874"/>
    <x v="8"/>
    <x v="8"/>
    <x v="70"/>
    <x v="28"/>
    <n v="0.9805555555576575"/>
  </r>
  <r>
    <n v="1239"/>
    <d v="2009-01-14T11:38:00"/>
    <d v="2009-01-14T11:38:00"/>
    <x v="2"/>
    <n v="3.1441372599999999"/>
    <n v="0"/>
    <n v="36"/>
    <n v="46"/>
    <d v="1899-12-30T00:36:46"/>
    <d v="1899-12-30T00:11:42"/>
    <s v="unknown"/>
    <s v="Nike+ Import"/>
    <n v="5.1309583572076196"/>
    <n v="0"/>
    <m/>
    <m/>
    <d v="1899-12-30T05:06:23"/>
    <d v="1899-12-30T02:33:11"/>
    <d v="1899-12-30T05:06:23"/>
    <d v="1899-12-30T05:58:47"/>
    <d v="1899-12-30T02:33:11"/>
    <d v="1899-12-30T02:59:23"/>
    <n v="2369"/>
    <x v="8"/>
    <x v="8"/>
    <x v="70"/>
    <x v="28"/>
    <n v="0"/>
  </r>
  <r>
    <n v="1240"/>
    <d v="2009-01-16T12:16:00"/>
    <d v="2009-01-16T12:16:00"/>
    <x v="2"/>
    <n v="3.2373429100000002"/>
    <n v="0"/>
    <n v="20"/>
    <n v="1"/>
    <d v="1899-12-30T00:20:01"/>
    <d v="1899-12-30T00:06:11"/>
    <s v="unknown"/>
    <s v="Nike+ Import"/>
    <n v="9.7039421115736975"/>
    <n v="0"/>
    <m/>
    <m/>
    <d v="1899-12-30T02:42:00"/>
    <d v="1899-12-30T01:21:00"/>
    <d v="1899-12-30T02:42:00"/>
    <d v="1899-12-30T03:34:24"/>
    <d v="1899-12-30T01:21:00"/>
    <d v="1899-12-30T01:47:12"/>
    <n v="699"/>
    <x v="8"/>
    <x v="8"/>
    <x v="70"/>
    <x v="28"/>
    <n v="1.0263888888875954"/>
  </r>
  <r>
    <n v="1241"/>
    <d v="2009-01-18T10:16:00"/>
    <d v="2009-01-18T10:16:00"/>
    <x v="2"/>
    <n v="5.0082502599999996"/>
    <n v="0"/>
    <n v="56"/>
    <n v="55"/>
    <d v="1899-12-30T00:56:55"/>
    <d v="1899-12-30T00:11:22"/>
    <s v="unknown"/>
    <s v="Nike+ Import"/>
    <n v="5.2795610354319216"/>
    <n v="0"/>
    <m/>
    <m/>
    <d v="1899-12-30T04:57:45"/>
    <d v="1899-12-30T02:28:53"/>
    <d v="1899-12-30T04:57:45"/>
    <d v="1899-12-30T05:50:09"/>
    <d v="1899-12-30T02:28:53"/>
    <d v="1899-12-30T02:55:05"/>
    <n v="2264"/>
    <x v="8"/>
    <x v="8"/>
    <x v="70"/>
    <x v="48"/>
    <n v="0.91666666666424135"/>
  </r>
  <r>
    <n v="1242"/>
    <d v="2009-01-21T00:00:00"/>
    <d v="2009-01-21T00:00:00"/>
    <x v="0"/>
    <n v="0.6"/>
    <n v="0"/>
    <n v="22"/>
    <n v="3"/>
    <d v="1899-12-30T00:22:03"/>
    <d v="1899-12-30T00:36:45"/>
    <s v="unknown"/>
    <s v="import from training peeks"/>
    <n v="1.6326530612244912"/>
    <n v="0"/>
    <m/>
    <m/>
    <d v="1899-12-30T01:28:12"/>
    <d v="1899-12-30T00:44:06"/>
    <d v="1899-12-30T16:02:51"/>
    <d v="1899-12-30T16:55:15"/>
    <d v="1899-12-30T08:01:25"/>
    <d v="1899-12-30T08:27:38"/>
    <n v="2974"/>
    <x v="8"/>
    <x v="8"/>
    <x v="70"/>
    <x v="48"/>
    <n v="1.5722222222248092"/>
  </r>
  <r>
    <n v="1243"/>
    <d v="2009-01-22T00:00:00"/>
    <d v="2009-01-22T00:00:00"/>
    <x v="2"/>
    <n v="3.2"/>
    <n v="0"/>
    <n v="30"/>
    <n v="5"/>
    <d v="1899-12-30T00:30:05"/>
    <d v="1899-12-30T00:09:24"/>
    <s v="unknown"/>
    <s v="import from training peeks"/>
    <n v="6.3822714681440491"/>
    <n v="0"/>
    <m/>
    <m/>
    <d v="1899-12-30T04:06:18"/>
    <d v="1899-12-30T02:03:09"/>
    <d v="1899-12-30T04:06:18"/>
    <d v="1899-12-30T04:58:42"/>
    <d v="1899-12-30T02:03:09"/>
    <d v="1899-12-30T02:29:21"/>
    <n v="987"/>
    <x v="8"/>
    <x v="8"/>
    <x v="70"/>
    <x v="48"/>
    <n v="0"/>
  </r>
  <r>
    <n v="1244"/>
    <d v="2009-01-23T11:19:00"/>
    <d v="2009-01-23T11:19:00"/>
    <x v="2"/>
    <n v="2.9142299899999999"/>
    <n v="0"/>
    <n v="33"/>
    <n v="55"/>
    <d v="1899-12-30T00:33:55"/>
    <d v="1899-12-30T00:11:38"/>
    <s v="unknown"/>
    <s v="Nike+ Import"/>
    <n v="5.1553945769041816"/>
    <n v="0"/>
    <m/>
    <m/>
    <d v="1899-12-30T05:04:55"/>
    <d v="1899-12-30T02:32:28"/>
    <d v="1899-12-30T05:04:55"/>
    <d v="1899-12-30T05:57:19"/>
    <d v="1899-12-30T02:32:28"/>
    <d v="1899-12-30T02:58:40"/>
    <n v="2350"/>
    <x v="8"/>
    <x v="8"/>
    <x v="70"/>
    <x v="48"/>
    <n v="0.47152777777955635"/>
  </r>
  <r>
    <n v="1245"/>
    <d v="2009-01-25T09:45:00"/>
    <d v="2009-01-25T09:45:00"/>
    <x v="2"/>
    <n v="5.0082502599999996"/>
    <n v="0"/>
    <n v="56"/>
    <n v="17"/>
    <d v="1899-12-30T00:56:17"/>
    <d v="1899-12-30T00:11:14"/>
    <s v="unknown"/>
    <s v="Nike+ Import"/>
    <n v="5.338969776724908"/>
    <n v="0"/>
    <m/>
    <m/>
    <d v="1899-12-30T04:54:26"/>
    <d v="1899-12-30T02:27:13"/>
    <d v="1899-12-30T04:54:26"/>
    <d v="1899-12-30T05:46:50"/>
    <d v="1899-12-30T02:27:13"/>
    <d v="1899-12-30T02:53:25"/>
    <n v="2199"/>
    <x v="8"/>
    <x v="8"/>
    <x v="70"/>
    <x v="29"/>
    <n v="0.93472222222044365"/>
  </r>
  <r>
    <n v="1246"/>
    <d v="2009-01-27T00:00:00"/>
    <d v="2009-01-27T00:00:00"/>
    <x v="0"/>
    <n v="0.5"/>
    <n v="0"/>
    <n v="19"/>
    <n v="3"/>
    <d v="1899-12-30T00:19:03"/>
    <d v="1899-12-30T00:38:06"/>
    <s v="unknown"/>
    <s v="import from training peeks"/>
    <n v="1.5748031496063004"/>
    <n v="0"/>
    <m/>
    <m/>
    <d v="1899-12-30T01:31:26"/>
    <d v="1899-12-30T00:45:43"/>
    <d v="1899-12-30T16:38:13"/>
    <d v="1899-12-30T17:30:37"/>
    <d v="1899-12-30T08:19:07"/>
    <d v="1899-12-30T08:45:19"/>
    <n v="3003"/>
    <x v="8"/>
    <x v="8"/>
    <x v="70"/>
    <x v="29"/>
    <n v="0.59375"/>
  </r>
  <r>
    <n v="1247"/>
    <d v="2009-01-28T12:04:00"/>
    <d v="2009-01-28T12:04:00"/>
    <x v="2"/>
    <n v="2.75888724"/>
    <n v="0"/>
    <n v="33"/>
    <n v="8"/>
    <d v="1899-12-30T00:33:08"/>
    <d v="1899-12-30T00:12:01"/>
    <s v="unknown"/>
    <s v="Nike+ Import"/>
    <n v="4.9959728692152963"/>
    <n v="0"/>
    <m/>
    <m/>
    <d v="1899-12-30T05:14:39"/>
    <d v="1899-12-30T02:37:20"/>
    <d v="1899-12-30T05:14:39"/>
    <d v="1899-12-30T06:07:03"/>
    <d v="1899-12-30T02:37:20"/>
    <d v="1899-12-30T03:03:32"/>
    <n v="2474"/>
    <x v="8"/>
    <x v="8"/>
    <x v="70"/>
    <x v="29"/>
    <n v="0.50277777777955635"/>
  </r>
  <r>
    <n v="1248"/>
    <d v="2009-01-29T00:00:00"/>
    <d v="2009-01-29T00:00:00"/>
    <x v="0"/>
    <n v="0.5"/>
    <n v="0"/>
    <n v="19"/>
    <n v="3"/>
    <d v="1899-12-30T00:19:03"/>
    <d v="1899-12-30T00:38:06"/>
    <s v="unknown"/>
    <s v="import from training peeks"/>
    <n v="1.5748031496063004"/>
    <n v="0"/>
    <m/>
    <m/>
    <d v="1899-12-30T01:31:26"/>
    <d v="1899-12-30T00:45:43"/>
    <d v="1899-12-30T16:38:13"/>
    <d v="1899-12-30T17:30:37"/>
    <d v="1899-12-30T08:19:07"/>
    <d v="1899-12-30T08:45:19"/>
    <n v="3003"/>
    <x v="8"/>
    <x v="8"/>
    <x v="70"/>
    <x v="29"/>
    <n v="0"/>
  </r>
  <r>
    <n v="1249"/>
    <d v="2009-02-01T09:03:00"/>
    <d v="2009-02-01T09:03:00"/>
    <x v="2"/>
    <n v="6.2199237099999998"/>
    <n v="1"/>
    <n v="14"/>
    <n v="37"/>
    <d v="1899-12-30T01:14:37"/>
    <d v="1899-12-30T00:12:00"/>
    <s v="unknown"/>
    <s v="Nike+ Import"/>
    <n v="5.0015022014742057"/>
    <n v="0"/>
    <m/>
    <m/>
    <d v="1899-12-30T05:14:18"/>
    <d v="1899-12-30T02:37:09"/>
    <d v="1899-12-30T05:14:18"/>
    <d v="1899-12-30T06:06:42"/>
    <d v="1899-12-30T02:37:09"/>
    <d v="1899-12-30T03:03:21"/>
    <n v="2460"/>
    <x v="8"/>
    <x v="9"/>
    <x v="71"/>
    <x v="30"/>
    <n v="2.3770833333328483"/>
  </r>
  <r>
    <n v="1250"/>
    <d v="2009-02-02T12:06:00"/>
    <d v="2009-02-02T12:06:00"/>
    <x v="2"/>
    <n v="3.0136493500000001"/>
    <n v="0"/>
    <n v="29"/>
    <n v="1"/>
    <d v="1899-12-30T00:29:01"/>
    <d v="1899-12-30T00:09:38"/>
    <s v="unknown"/>
    <s v="Nike+ Import"/>
    <n v="6.2315552326249328"/>
    <n v="0"/>
    <m/>
    <m/>
    <d v="1899-12-30T04:12:16"/>
    <d v="1899-12-30T02:06:08"/>
    <d v="1899-12-30T04:12:16"/>
    <d v="1899-12-30T05:04:40"/>
    <d v="1899-12-30T02:06:08"/>
    <d v="1899-12-30T02:32:20"/>
    <n v="1126"/>
    <x v="8"/>
    <x v="9"/>
    <x v="71"/>
    <x v="30"/>
    <n v="0.12708333333284827"/>
  </r>
  <r>
    <n v="1251"/>
    <d v="2009-02-10T12:06:00"/>
    <d v="2009-02-10T12:06:00"/>
    <x v="2"/>
    <n v="3.56045583"/>
    <n v="0"/>
    <n v="41"/>
    <n v="12"/>
    <d v="1899-12-30T00:41:12"/>
    <d v="1899-12-30T00:11:34"/>
    <s v="unknown"/>
    <s v="Nike+ Import"/>
    <n v="5.1851298495145661"/>
    <n v="0"/>
    <m/>
    <m/>
    <d v="1899-12-30T05:03:10"/>
    <d v="1899-12-30T02:31:35"/>
    <d v="1899-12-30T05:03:10"/>
    <d v="1899-12-30T05:55:35"/>
    <d v="1899-12-30T02:31:35"/>
    <d v="1899-12-30T02:57:47"/>
    <n v="2333"/>
    <x v="8"/>
    <x v="9"/>
    <x v="71"/>
    <x v="31"/>
    <n v="7"/>
  </r>
  <r>
    <n v="1252"/>
    <d v="2009-02-11T12:16:00"/>
    <d v="2009-02-11T12:16:00"/>
    <x v="2"/>
    <n v="2.8583066000000001"/>
    <n v="0"/>
    <n v="34"/>
    <n v="18"/>
    <d v="1899-12-30T00:34:18"/>
    <d v="1899-12-30T00:12:00"/>
    <s v="unknown"/>
    <s v="Nike+ Import"/>
    <n v="4.9999532361516072"/>
    <n v="0"/>
    <m/>
    <m/>
    <d v="1899-12-30T05:14:24"/>
    <d v="1899-12-30T02:37:12"/>
    <d v="1899-12-30T05:14:24"/>
    <d v="1899-12-30T06:06:48"/>
    <d v="1899-12-30T02:37:12"/>
    <d v="1899-12-30T03:03:24"/>
    <n v="2472"/>
    <x v="8"/>
    <x v="9"/>
    <x v="71"/>
    <x v="31"/>
    <n v="6.9444444452528842E-3"/>
  </r>
  <r>
    <n v="1253"/>
    <d v="2009-02-13T12:25:00"/>
    <d v="2009-02-13T12:25:00"/>
    <x v="2"/>
    <n v="3.9270647200000002"/>
    <n v="0"/>
    <n v="40"/>
    <n v="36"/>
    <d v="1899-12-30T00:40:36"/>
    <d v="1899-12-30T00:10:20"/>
    <s v="unknown"/>
    <s v="Nike+ Import"/>
    <n v="5.8035439211822712"/>
    <n v="0"/>
    <m/>
    <m/>
    <d v="1899-12-30T04:30:52"/>
    <d v="1899-12-30T02:15:26"/>
    <d v="1899-12-30T04:30:52"/>
    <d v="1899-12-30T05:23:16"/>
    <d v="1899-12-30T02:15:26"/>
    <d v="1899-12-30T02:41:38"/>
    <n v="1686"/>
    <x v="8"/>
    <x v="9"/>
    <x v="71"/>
    <x v="31"/>
    <n v="1.0062499999985448"/>
  </r>
  <r>
    <n v="1254"/>
    <d v="2009-02-15T09:01:00"/>
    <d v="2009-02-15T09:01:00"/>
    <x v="2"/>
    <n v="7.4626657099999996"/>
    <n v="1"/>
    <n v="14"/>
    <n v="50"/>
    <d v="1899-12-30T01:14:50"/>
    <d v="1899-12-30T00:10:02"/>
    <s v="unknown"/>
    <s v="Nike+ Import"/>
    <n v="5.9834290770601379"/>
    <n v="0"/>
    <m/>
    <m/>
    <d v="1899-12-30T04:22:44"/>
    <d v="1899-12-30T02:11:22"/>
    <d v="1899-12-30T04:22:44"/>
    <d v="1899-12-30T05:15:08"/>
    <d v="1899-12-30T02:11:22"/>
    <d v="1899-12-30T02:37:34"/>
    <n v="1463"/>
    <x v="8"/>
    <x v="9"/>
    <x v="71"/>
    <x v="32"/>
    <n v="0.85833333333721384"/>
  </r>
  <r>
    <n v="1255"/>
    <d v="2009-02-16T00:00:00"/>
    <d v="2009-02-16T00:00:00"/>
    <x v="2"/>
    <n v="7.5"/>
    <n v="1"/>
    <n v="21"/>
    <n v="13"/>
    <d v="1899-12-30T01:21:13"/>
    <d v="1899-12-30T00:10:50"/>
    <s v="unknown"/>
    <s v="import from training peeks"/>
    <n v="5.5407346603734906"/>
    <n v="0"/>
    <m/>
    <m/>
    <d v="1899-12-30T04:43:43"/>
    <d v="1899-12-30T02:21:52"/>
    <d v="1899-12-30T04:43:43"/>
    <d v="1899-12-30T05:36:07"/>
    <d v="1899-12-30T02:21:52"/>
    <d v="1899-12-30T02:48:04"/>
    <n v="1994"/>
    <x v="8"/>
    <x v="9"/>
    <x v="71"/>
    <x v="32"/>
    <n v="0"/>
  </r>
  <r>
    <n v="1256"/>
    <d v="2009-02-18T00:00:00"/>
    <d v="2009-02-18T00:00:00"/>
    <x v="0"/>
    <n v="0.5"/>
    <n v="0"/>
    <n v="20"/>
    <n v="3"/>
    <d v="1899-12-30T00:20:03"/>
    <d v="1899-12-30T00:40:06"/>
    <s v="unknown"/>
    <s v="import from training peeks"/>
    <n v="1.4962593516209488"/>
    <n v="0"/>
    <m/>
    <m/>
    <d v="1899-12-30T01:36:14"/>
    <d v="1899-12-30T00:48:07"/>
    <d v="1899-12-30T17:30:37"/>
    <d v="1899-12-30T18:23:01"/>
    <d v="1899-12-30T08:45:19"/>
    <d v="1899-12-30T09:11:31"/>
    <n v="3072"/>
    <x v="8"/>
    <x v="9"/>
    <x v="71"/>
    <x v="32"/>
    <n v="1"/>
  </r>
  <r>
    <n v="1257"/>
    <d v="2009-02-19T00:00:00"/>
    <d v="2009-02-19T00:00:00"/>
    <x v="2"/>
    <n v="3"/>
    <n v="0"/>
    <n v="31"/>
    <n v="5"/>
    <d v="1899-12-30T00:31:05"/>
    <d v="1899-12-30T00:10:22"/>
    <s v="unknown"/>
    <s v="import from training peeks"/>
    <n v="5.7908847184986652"/>
    <n v="0"/>
    <m/>
    <m/>
    <d v="1899-12-30T04:31:28"/>
    <d v="1899-12-30T02:15:44"/>
    <d v="1899-12-30T04:31:28"/>
    <d v="1899-12-30T05:23:52"/>
    <d v="1899-12-30T02:15:44"/>
    <d v="1899-12-30T02:41:56"/>
    <n v="1705"/>
    <x v="8"/>
    <x v="9"/>
    <x v="71"/>
    <x v="32"/>
    <n v="0"/>
  </r>
  <r>
    <n v="1258"/>
    <d v="2009-02-22T10:29:00"/>
    <d v="2009-02-22T10:29:00"/>
    <x v="2"/>
    <n v="1"/>
    <n v="0"/>
    <n v="10"/>
    <n v="6"/>
    <d v="1899-12-30T00:10:06"/>
    <d v="1899-12-30T00:10:06"/>
    <s v="unknown"/>
    <s v="Nike+ Import"/>
    <n v="5.940594059405945"/>
    <n v="0"/>
    <m/>
    <m/>
    <d v="1899-12-30T04:24:37"/>
    <d v="1899-12-30T02:12:19"/>
    <d v="1899-12-30T04:24:37"/>
    <d v="1899-12-30T05:17:01"/>
    <d v="1899-12-30T02:12:19"/>
    <d v="1899-12-30T02:38:31"/>
    <n v="1508"/>
    <x v="8"/>
    <x v="9"/>
    <x v="71"/>
    <x v="33"/>
    <n v="2.4368055555532919"/>
  </r>
  <r>
    <n v="1259"/>
    <d v="2009-02-22T11:04:00"/>
    <d v="2009-02-22T11:04:00"/>
    <x v="2"/>
    <n v="7.6490770100000001"/>
    <n v="1"/>
    <n v="26"/>
    <n v="16"/>
    <d v="1899-12-30T01:26:16"/>
    <d v="1899-12-30T00:11:17"/>
    <s v="unknown"/>
    <s v="Nike+ Import"/>
    <n v="5.3200690177743475"/>
    <n v="0"/>
    <m/>
    <m/>
    <d v="1899-12-30T04:55:29"/>
    <d v="1899-12-30T02:27:45"/>
    <d v="1899-12-30T04:55:29"/>
    <d v="1899-12-30T05:47:53"/>
    <d v="1899-12-30T02:27:45"/>
    <d v="1899-12-30T02:53:57"/>
    <n v="2217"/>
    <x v="8"/>
    <x v="9"/>
    <x v="71"/>
    <x v="33"/>
    <n v="0"/>
  </r>
  <r>
    <n v="1260"/>
    <d v="2009-02-25T00:00:00"/>
    <d v="2009-02-25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d v="1899-12-30T04:13:51"/>
    <d v="1899-12-30T05:06:15"/>
    <d v="1899-12-30T02:06:55"/>
    <d v="1899-12-30T02:33:07"/>
    <n v="1175"/>
    <x v="8"/>
    <x v="9"/>
    <x v="71"/>
    <x v="33"/>
    <n v="1.538888888891961"/>
  </r>
  <r>
    <n v="1261"/>
    <d v="2009-02-27T12:45:00"/>
    <d v="2009-02-27T12:45:00"/>
    <x v="2"/>
    <n v="2.7837420800000001"/>
    <n v="0"/>
    <n v="31"/>
    <n v="17"/>
    <d v="1899-12-30T00:31:17"/>
    <d v="1899-12-30T00:11:14"/>
    <s v="unknown"/>
    <s v="Nike+ Import"/>
    <n v="5.3390897645178521"/>
    <n v="0"/>
    <m/>
    <m/>
    <d v="1899-12-30T04:54:26"/>
    <d v="1899-12-30T02:27:13"/>
    <d v="1899-12-30T04:54:26"/>
    <d v="1899-12-30T05:46:50"/>
    <d v="1899-12-30T02:27:13"/>
    <d v="1899-12-30T02:53:25"/>
    <n v="2198"/>
    <x v="8"/>
    <x v="9"/>
    <x v="71"/>
    <x v="33"/>
    <n v="1.53125"/>
  </r>
  <r>
    <n v="1262"/>
    <d v="2009-03-05T12:06:00"/>
    <d v="2009-03-05T12:06:00"/>
    <x v="2"/>
    <n v="2.75267353"/>
    <n v="0"/>
    <n v="29"/>
    <n v="1"/>
    <d v="1899-12-30T00:29:01"/>
    <d v="1899-12-30T00:10:32"/>
    <s v="unknown"/>
    <s v="Nike+ Import"/>
    <n v="5.6919153980471036"/>
    <n v="0"/>
    <m/>
    <m/>
    <d v="1899-12-30T04:36:11"/>
    <d v="1899-12-30T02:18:05"/>
    <d v="1899-12-30T04:36:11"/>
    <d v="1899-12-30T05:28:35"/>
    <d v="1899-12-30T02:18:05"/>
    <d v="1899-12-30T02:44:17"/>
    <n v="1835"/>
    <x v="8"/>
    <x v="10"/>
    <x v="72"/>
    <x v="34"/>
    <n v="4.9729166666656965"/>
  </r>
  <r>
    <n v="1263"/>
    <d v="2009-03-06T12:03:00"/>
    <d v="2009-03-06T12:03:00"/>
    <x v="2"/>
    <n v="3.4983187299999998"/>
    <n v="0"/>
    <n v="37"/>
    <n v="26"/>
    <d v="1899-12-30T00:37:26"/>
    <d v="1899-12-30T00:10:42"/>
    <s v="unknown"/>
    <s v="Nike+ Import"/>
    <n v="5.6072784630454189"/>
    <n v="0"/>
    <m/>
    <m/>
    <d v="1899-12-30T04:40:21"/>
    <d v="1899-12-30T02:20:10"/>
    <d v="1899-12-30T04:40:21"/>
    <d v="1899-12-30T05:32:45"/>
    <d v="1899-12-30T02:20:10"/>
    <d v="1899-12-30T02:46:23"/>
    <n v="1914"/>
    <x v="8"/>
    <x v="10"/>
    <x v="72"/>
    <x v="34"/>
    <n v="0"/>
  </r>
  <r>
    <n v="1264"/>
    <d v="2009-03-08T08:04:00"/>
    <d v="2009-03-08T08:04:00"/>
    <x v="2"/>
    <n v="7.12091166"/>
    <n v="1"/>
    <n v="22"/>
    <n v="42"/>
    <d v="1899-12-30T01:22:42"/>
    <d v="1899-12-30T00:11:37"/>
    <s v="unknown"/>
    <s v="Nike+ Import"/>
    <n v="5.166320430471588"/>
    <n v="0"/>
    <m/>
    <m/>
    <d v="1899-12-30T05:04:17"/>
    <d v="1899-12-30T02:32:08"/>
    <d v="1899-12-30T05:04:17"/>
    <d v="1899-12-30T05:56:41"/>
    <d v="1899-12-30T02:32:08"/>
    <d v="1899-12-30T02:58:20"/>
    <n v="2343"/>
    <x v="8"/>
    <x v="10"/>
    <x v="72"/>
    <x v="35"/>
    <n v="0.83402777777519077"/>
  </r>
  <r>
    <n v="1265"/>
    <d v="2009-03-09T00:00:00"/>
    <d v="2009-03-09T00:00:00"/>
    <x v="2"/>
    <n v="7.5"/>
    <n v="1"/>
    <n v="78"/>
    <n v="13"/>
    <d v="1899-12-30T02:18:13"/>
    <d v="1899-12-30T00:18:26"/>
    <s v="unknown"/>
    <s v="import from training peeks"/>
    <n v="3.2557578680815173"/>
    <n v="0"/>
    <m/>
    <m/>
    <d v="1899-12-30T08:02:50"/>
    <d v="1899-12-30T04:01:25"/>
    <d v="1899-12-30T08:02:50"/>
    <d v="1899-12-30T08:55:14"/>
    <d v="1899-12-30T04:01:25"/>
    <d v="1899-12-30T04:27:37"/>
    <n v="2782"/>
    <x v="8"/>
    <x v="10"/>
    <x v="72"/>
    <x v="35"/>
    <n v="0"/>
  </r>
  <r>
    <n v="1266"/>
    <d v="2009-03-10T16:29:00"/>
    <d v="2009-03-10T16:29:00"/>
    <x v="2"/>
    <n v="2.7091775600000001"/>
    <n v="0"/>
    <n v="38"/>
    <n v="8"/>
    <d v="1899-12-30T00:38:08"/>
    <d v="1899-12-30T00:14:05"/>
    <s v="unknown"/>
    <s v="Nike+ Import"/>
    <n v="4.2626919650349686"/>
    <n v="0"/>
    <m/>
    <m/>
    <d v="1899-12-30T06:08:47"/>
    <d v="1899-12-30T03:04:23"/>
    <d v="1899-12-30T06:08:47"/>
    <d v="1899-12-30T07:01:11"/>
    <d v="1899-12-30T03:04:23"/>
    <d v="1899-12-30T03:30:35"/>
    <n v="2685"/>
    <x v="8"/>
    <x v="10"/>
    <x v="72"/>
    <x v="35"/>
    <n v="0.68680555555329192"/>
  </r>
  <r>
    <n v="1267"/>
    <d v="2009-03-13T15:58:00"/>
    <d v="2009-03-13T15:58:00"/>
    <x v="2"/>
    <n v="3.3554034000000001"/>
    <n v="0"/>
    <n v="36"/>
    <n v="58"/>
    <d v="1899-12-30T00:36:58"/>
    <d v="1899-12-30T00:11:01"/>
    <s v="unknown"/>
    <s v="Nike+ Import"/>
    <n v="5.4461011000901749"/>
    <n v="0"/>
    <m/>
    <m/>
    <d v="1899-12-30T04:48:39"/>
    <d v="1899-12-30T02:24:19"/>
    <d v="1899-12-30T04:48:39"/>
    <d v="1899-12-30T05:41:03"/>
    <d v="1899-12-30T02:24:19"/>
    <d v="1899-12-30T02:50:31"/>
    <n v="2090"/>
    <x v="8"/>
    <x v="10"/>
    <x v="72"/>
    <x v="35"/>
    <n v="1.9784722222248092"/>
  </r>
  <r>
    <n v="1268"/>
    <d v="2009-03-15T08:58:00"/>
    <d v="2009-03-15T08:58:00"/>
    <x v="2"/>
    <n v="8.4817141500000002"/>
    <n v="1"/>
    <n v="36"/>
    <n v="14"/>
    <d v="1899-12-30T01:36:14"/>
    <d v="1899-12-30T00:11:21"/>
    <s v="unknown"/>
    <s v="Nike+ Import"/>
    <n v="5.288218036023558"/>
    <n v="0"/>
    <m/>
    <m/>
    <d v="1899-12-30T04:57:16"/>
    <d v="1899-12-30T02:28:38"/>
    <d v="1899-12-30T04:57:16"/>
    <d v="1899-12-30T05:49:40"/>
    <d v="1899-12-30T02:28:38"/>
    <d v="1899-12-30T02:54:50"/>
    <n v="2255"/>
    <x v="8"/>
    <x v="10"/>
    <x v="72"/>
    <x v="36"/>
    <n v="0.70833333333575865"/>
  </r>
  <r>
    <n v="1269"/>
    <d v="2009-03-17T13:17:00"/>
    <d v="2009-03-17T13:17:00"/>
    <x v="2"/>
    <n v="2.1872259199999999"/>
    <n v="0"/>
    <n v="28"/>
    <n v="0"/>
    <d v="1899-12-30T00:28:00"/>
    <d v="1899-12-30T00:12:48"/>
    <s v="unknown"/>
    <s v="Nike+ Import"/>
    <n v="4.6869126857142884"/>
    <n v="0"/>
    <m/>
    <m/>
    <d v="1899-12-30T05:35:24"/>
    <d v="1899-12-30T02:47:42"/>
    <d v="1899-12-30T05:35:24"/>
    <d v="1899-12-30T06:27:48"/>
    <d v="1899-12-30T02:47:42"/>
    <d v="1899-12-30T03:13:54"/>
    <n v="2590"/>
    <x v="8"/>
    <x v="10"/>
    <x v="72"/>
    <x v="36"/>
    <n v="1.179861111108039"/>
  </r>
  <r>
    <n v="1270"/>
    <d v="2009-03-18T12:13:00"/>
    <d v="2009-03-18T12:13:00"/>
    <x v="2"/>
    <n v="2.8023832099999999"/>
    <n v="0"/>
    <n v="28"/>
    <n v="16"/>
    <d v="1899-12-30T00:28:16"/>
    <d v="1899-12-30T00:10:05"/>
    <s v="unknown"/>
    <s v="Nike+ Import"/>
    <n v="5.9484549268867966"/>
    <n v="0"/>
    <m/>
    <m/>
    <d v="1899-12-30T04:24:16"/>
    <d v="1899-12-30T02:12:08"/>
    <d v="1899-12-30T04:24:16"/>
    <d v="1899-12-30T05:16:40"/>
    <d v="1899-12-30T02:12:08"/>
    <d v="1899-12-30T02:38:20"/>
    <n v="1503"/>
    <x v="8"/>
    <x v="10"/>
    <x v="72"/>
    <x v="36"/>
    <n v="0"/>
  </r>
  <r>
    <n v="1271"/>
    <d v="2009-03-20T12:11:00"/>
    <d v="2009-03-20T12:11:00"/>
    <x v="2"/>
    <n v="4.3744518399999999"/>
    <n v="0"/>
    <n v="57"/>
    <n v="48"/>
    <d v="1899-12-30T00:57:48"/>
    <d v="1899-12-30T00:13:13"/>
    <s v="unknown"/>
    <s v="Nike+ Import"/>
    <n v="4.5409534671280314"/>
    <n v="0"/>
    <m/>
    <m/>
    <d v="1899-12-30T05:46:11"/>
    <d v="1899-12-30T02:53:05"/>
    <d v="1899-12-30T05:46:11"/>
    <d v="1899-12-30T06:38:35"/>
    <d v="1899-12-30T02:53:05"/>
    <d v="1899-12-30T03:19:17"/>
    <n v="2623"/>
    <x v="8"/>
    <x v="10"/>
    <x v="72"/>
    <x v="36"/>
    <n v="0.99861111111385981"/>
  </r>
  <r>
    <n v="1272"/>
    <d v="2009-03-22T09:09:00"/>
    <d v="2009-03-22T09:09:00"/>
    <x v="2"/>
    <n v="10.32097231"/>
    <n v="1"/>
    <n v="38"/>
    <n v="0"/>
    <d v="1899-12-30T01:38:00"/>
    <d v="1899-12-30T00:09:30"/>
    <s v="unknown"/>
    <s v="Nike+ Import"/>
    <n v="6.3189626387755151"/>
    <n v="0"/>
    <m/>
    <m/>
    <d v="1899-12-30T04:08:47"/>
    <d v="1899-12-30T02:04:23"/>
    <d v="1899-12-30T04:08:47"/>
    <d v="1899-12-30T05:01:11"/>
    <d v="1899-12-30T02:04:23"/>
    <d v="1899-12-30T02:30:35"/>
    <n v="1038"/>
    <x v="8"/>
    <x v="10"/>
    <x v="72"/>
    <x v="37"/>
    <n v="0.87361111110658385"/>
  </r>
  <r>
    <n v="1273"/>
    <d v="2009-03-30T11:54:00"/>
    <d v="2009-03-30T11:54:00"/>
    <x v="2"/>
    <n v="4.7224196000000003"/>
    <n v="0"/>
    <n v="48"/>
    <n v="22"/>
    <d v="1899-12-30T00:48:22"/>
    <d v="1899-12-30T00:10:15"/>
    <s v="unknown"/>
    <s v="Nike+ Import"/>
    <n v="5.8582737973811216"/>
    <n v="0"/>
    <m/>
    <m/>
    <d v="1899-12-30T04:28:20"/>
    <d v="1899-12-30T02:14:10"/>
    <d v="1899-12-30T04:28:20"/>
    <d v="1899-12-30T05:20:44"/>
    <d v="1899-12-30T02:14:10"/>
    <d v="1899-12-30T02:40:22"/>
    <n v="1611"/>
    <x v="8"/>
    <x v="10"/>
    <x v="72"/>
    <x v="38"/>
    <n v="7.1145833333357587"/>
  </r>
  <r>
    <n v="1274"/>
    <d v="2009-04-01T11:58:00"/>
    <d v="2009-04-01T11:58:00"/>
    <x v="2"/>
    <n v="2.6594678799999998"/>
    <n v="0"/>
    <n v="43"/>
    <n v="45"/>
    <d v="1899-12-30T00:43:45"/>
    <d v="1899-12-30T00:16:27"/>
    <s v="unknown"/>
    <s v="Nike+ Import"/>
    <n v="3.6472702354285742"/>
    <n v="0"/>
    <m/>
    <m/>
    <d v="1899-12-30T07:11:00"/>
    <d v="1899-12-30T03:35:30"/>
    <d v="1899-12-30T07:11:00"/>
    <d v="1899-12-30T08:03:24"/>
    <d v="1899-12-30T03:35:30"/>
    <d v="1899-12-30T04:01:42"/>
    <n v="2762"/>
    <x v="8"/>
    <x v="1"/>
    <x v="73"/>
    <x v="38"/>
    <n v="1.0027777777795563"/>
  </r>
  <r>
    <n v="1275"/>
    <d v="2009-04-05T00:00:00"/>
    <d v="2009-04-05T00:00:00"/>
    <x v="2"/>
    <n v="13.1"/>
    <n v="2"/>
    <n v="35"/>
    <n v="39"/>
    <d v="1899-12-30T02:35:39"/>
    <d v="1899-12-30T00:11:53"/>
    <s v="unknown"/>
    <s v="Danbury Half Marathon"/>
    <n v="5.0497911982010963"/>
    <n v="0"/>
    <m/>
    <m/>
    <d v="1899-12-30T05:11:18"/>
    <d v="1899-12-30T02:35:39"/>
    <d v="1899-12-30T05:11:18"/>
    <d v="1899-12-30T06:03:42"/>
    <d v="1899-12-30T02:35:39"/>
    <d v="1899-12-30T03:01:51"/>
    <n v="2428"/>
    <x v="8"/>
    <x v="1"/>
    <x v="73"/>
    <x v="1"/>
    <n v="2.5013888888861402"/>
  </r>
  <r>
    <n v="1276"/>
    <d v="2009-04-21T00:00:00"/>
    <d v="2009-04-21T00:00:00"/>
    <x v="2"/>
    <n v="2.7"/>
    <n v="0"/>
    <n v="31"/>
    <n v="5"/>
    <d v="1899-12-30T00:31:05"/>
    <d v="1899-12-30T00:11:31"/>
    <s v="unknown"/>
    <s v="import from training peeks"/>
    <n v="5.2117962466487988"/>
    <n v="0"/>
    <m/>
    <m/>
    <d v="1899-12-30T05:01:37"/>
    <d v="1899-12-30T02:30:49"/>
    <d v="1899-12-30T05:01:37"/>
    <d v="1899-12-30T05:54:01"/>
    <d v="1899-12-30T02:30:49"/>
    <d v="1899-12-30T02:57:01"/>
    <n v="2318"/>
    <x v="8"/>
    <x v="1"/>
    <x v="73"/>
    <x v="3"/>
    <n v="15"/>
  </r>
  <r>
    <n v="1277"/>
    <d v="2009-04-22T00:00:00"/>
    <d v="2009-04-22T00:00:00"/>
    <x v="2"/>
    <n v="1"/>
    <n v="0"/>
    <n v="9"/>
    <n v="1"/>
    <d v="1899-12-30T00:09:01"/>
    <d v="1899-12-30T00:09:01"/>
    <s v="unknown"/>
    <s v="import from training peeks"/>
    <n v="6.6543438077634054"/>
    <n v="0"/>
    <m/>
    <m/>
    <d v="1899-12-30T03:56:14"/>
    <d v="1899-12-30T01:58:07"/>
    <d v="1899-12-30T03:56:14"/>
    <d v="1899-12-30T04:48:38"/>
    <d v="1899-12-30T01:58:07"/>
    <d v="1899-12-30T02:24:19"/>
    <n v="831"/>
    <x v="8"/>
    <x v="1"/>
    <x v="73"/>
    <x v="3"/>
    <n v="0"/>
  </r>
  <r>
    <n v="1278"/>
    <d v="2009-04-23T00:00:00"/>
    <d v="2009-04-23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d v="1899-12-30T04:13:51"/>
    <d v="1899-12-30T05:06:15"/>
    <d v="1899-12-30T02:06:55"/>
    <d v="1899-12-30T02:33:07"/>
    <n v="1175"/>
    <x v="8"/>
    <x v="1"/>
    <x v="73"/>
    <x v="3"/>
    <n v="0"/>
  </r>
  <r>
    <n v="1279"/>
    <d v="2009-04-23T12:59:00"/>
    <d v="2009-04-23T12:59:00"/>
    <x v="2"/>
    <n v="2.7029638500000002"/>
    <n v="0"/>
    <n v="34"/>
    <n v="12"/>
    <d v="1899-12-30T00:34:12"/>
    <d v="1899-12-30T00:12:39"/>
    <s v="unknown"/>
    <s v="Nike+ Import"/>
    <n v="4.7420418421052668"/>
    <n v="0"/>
    <m/>
    <m/>
    <d v="1899-12-30T05:31:30"/>
    <d v="1899-12-30T02:45:45"/>
    <d v="1899-12-30T05:31:30"/>
    <d v="1899-12-30T06:23:54"/>
    <d v="1899-12-30T02:45:45"/>
    <d v="1899-12-30T03:11:57"/>
    <n v="2577"/>
    <x v="8"/>
    <x v="1"/>
    <x v="73"/>
    <x v="3"/>
    <n v="0"/>
  </r>
  <r>
    <n v="1280"/>
    <d v="2009-04-27T00:00:00"/>
    <d v="2009-04-27T00:00:00"/>
    <x v="2"/>
    <n v="3.5"/>
    <n v="0"/>
    <n v="34"/>
    <n v="5"/>
    <d v="1899-12-30T00:34:05"/>
    <d v="1899-12-30T00:09:44"/>
    <s v="unknown"/>
    <s v="import from training peeks"/>
    <n v="6.1613691931540382"/>
    <n v="0"/>
    <m/>
    <m/>
    <d v="1899-12-30T04:15:08"/>
    <d v="1899-12-30T02:07:34"/>
    <d v="1899-12-30T04:15:08"/>
    <d v="1899-12-30T05:07:32"/>
    <d v="1899-12-30T02:07:34"/>
    <d v="1899-12-30T02:33:46"/>
    <n v="1220"/>
    <x v="8"/>
    <x v="1"/>
    <x v="73"/>
    <x v="4"/>
    <n v="2.4590277777751908"/>
  </r>
  <r>
    <n v="1281"/>
    <d v="2009-04-29T00:00:00"/>
    <d v="2009-04-29T00:00:00"/>
    <x v="2"/>
    <n v="4.5"/>
    <n v="0"/>
    <n v="44"/>
    <n v="7"/>
    <d v="1899-12-30T00:44:07"/>
    <d v="1899-12-30T00:09:48"/>
    <s v="unknown"/>
    <s v="import from training peeks"/>
    <n v="6.1201360030222931"/>
    <n v="0"/>
    <m/>
    <m/>
    <d v="1899-12-30T04:16:51"/>
    <d v="1899-12-30T02:08:26"/>
    <d v="1899-12-30T04:16:51"/>
    <d v="1899-12-30T05:09:15"/>
    <d v="1899-12-30T02:08:26"/>
    <d v="1899-12-30T02:34:38"/>
    <n v="1259"/>
    <x v="8"/>
    <x v="1"/>
    <x v="73"/>
    <x v="4"/>
    <n v="1"/>
  </r>
  <r>
    <n v="1282"/>
    <d v="2009-04-30T00:00:00"/>
    <d v="2009-04-30T00:00:00"/>
    <x v="2"/>
    <n v="3"/>
    <n v="0"/>
    <n v="28"/>
    <n v="4"/>
    <d v="1899-12-30T00:28:04"/>
    <d v="1899-12-30T00:09:21"/>
    <s v="unknown"/>
    <s v="import from training peeks"/>
    <n v="6.413301662707843"/>
    <n v="0"/>
    <m/>
    <m/>
    <d v="1899-12-30T04:05:07"/>
    <d v="1899-12-30T02:02:33"/>
    <d v="1899-12-30T04:05:07"/>
    <d v="1899-12-30T04:57:31"/>
    <d v="1899-12-30T02:02:33"/>
    <d v="1899-12-30T02:28:45"/>
    <n v="963"/>
    <x v="8"/>
    <x v="1"/>
    <x v="73"/>
    <x v="4"/>
    <n v="0"/>
  </r>
  <r>
    <n v="1283"/>
    <d v="2009-05-01T00:00:00"/>
    <d v="2009-05-01T00:00:00"/>
    <x v="0"/>
    <n v="0.5"/>
    <n v="0"/>
    <n v="20"/>
    <n v="3"/>
    <d v="1899-12-30T00:20:03"/>
    <d v="1899-12-30T00:40:06"/>
    <s v="unknown"/>
    <s v="import from training peeks"/>
    <n v="1.4962593516209488"/>
    <n v="0"/>
    <m/>
    <m/>
    <d v="1899-12-30T01:36:14"/>
    <d v="1899-12-30T00:48:07"/>
    <d v="1899-12-30T17:30:37"/>
    <d v="1899-12-30T18:23:01"/>
    <d v="1899-12-30T08:45:19"/>
    <d v="1899-12-30T09:11:31"/>
    <n v="3072"/>
    <x v="8"/>
    <x v="2"/>
    <x v="74"/>
    <x v="4"/>
    <n v="0"/>
  </r>
  <r>
    <n v="1284"/>
    <d v="2009-05-02T00:00:00"/>
    <d v="2009-05-02T00:00:00"/>
    <x v="2"/>
    <n v="5.8"/>
    <n v="0"/>
    <n v="57"/>
    <n v="9"/>
    <d v="1899-12-30T00:57:09"/>
    <d v="1899-12-30T00:09:51"/>
    <s v="unknown"/>
    <s v="import from training peeks"/>
    <n v="6.0892388451443615"/>
    <n v="0"/>
    <m/>
    <m/>
    <d v="1899-12-30T04:18:10"/>
    <d v="1899-12-30T02:09:05"/>
    <d v="1899-12-30T04:18:10"/>
    <d v="1899-12-30T05:10:34"/>
    <d v="1899-12-30T02:09:05"/>
    <d v="1899-12-30T02:35:17"/>
    <n v="1313"/>
    <x v="8"/>
    <x v="2"/>
    <x v="74"/>
    <x v="4"/>
    <n v="0"/>
  </r>
  <r>
    <n v="1285"/>
    <d v="2009-05-06T00:00:00"/>
    <d v="2009-05-06T00:00:00"/>
    <x v="2"/>
    <n v="3.5"/>
    <n v="0"/>
    <n v="35"/>
    <n v="5"/>
    <d v="1899-12-30T00:35:05"/>
    <d v="1899-12-30T00:10:01"/>
    <s v="unknown"/>
    <s v="import from training peeks"/>
    <n v="5.9857482185273208"/>
    <n v="0"/>
    <m/>
    <m/>
    <d v="1899-12-30T04:22:37"/>
    <d v="1899-12-30T02:11:19"/>
    <d v="1899-12-30T04:22:37"/>
    <d v="1899-12-30T05:15:01"/>
    <d v="1899-12-30T02:11:19"/>
    <d v="1899-12-30T02:37:31"/>
    <n v="1458"/>
    <x v="8"/>
    <x v="2"/>
    <x v="74"/>
    <x v="5"/>
    <n v="3"/>
  </r>
  <r>
    <n v="1286"/>
    <d v="2009-05-08T00:00:00"/>
    <d v="2009-05-08T00:00:00"/>
    <x v="2"/>
    <n v="3.5"/>
    <n v="0"/>
    <n v="35"/>
    <n v="5"/>
    <d v="1899-12-30T00:35:05"/>
    <d v="1899-12-30T00:10:01"/>
    <s v="unknown"/>
    <s v="import from training peeks"/>
    <n v="5.9857482185273208"/>
    <n v="0"/>
    <m/>
    <m/>
    <d v="1899-12-30T04:22:37"/>
    <d v="1899-12-30T02:11:19"/>
    <d v="1899-12-30T04:22:37"/>
    <d v="1899-12-30T05:15:01"/>
    <d v="1899-12-30T02:11:19"/>
    <d v="1899-12-30T02:37:31"/>
    <n v="1458"/>
    <x v="8"/>
    <x v="2"/>
    <x v="74"/>
    <x v="5"/>
    <n v="1"/>
  </r>
  <r>
    <n v="1287"/>
    <d v="2009-05-08T00:00:00"/>
    <d v="2009-05-08T00:00:00"/>
    <x v="0"/>
    <n v="0.7"/>
    <n v="0"/>
    <n v="36"/>
    <n v="6"/>
    <d v="1899-12-30T00:36:06"/>
    <d v="1899-12-30T00:51:34"/>
    <s v="unknown"/>
    <s v="import from training peeks"/>
    <n v="1.1634349030470921"/>
    <n v="0"/>
    <m/>
    <m/>
    <d v="1899-12-30T02:03:46"/>
    <d v="1899-12-30T01:01:53"/>
    <d v="1899-12-30T22:31:10"/>
    <d v="1899-12-30T23:23:34"/>
    <d v="1899-12-30T11:15:35"/>
    <d v="1899-12-30T11:41:47"/>
    <n v="3143"/>
    <x v="8"/>
    <x v="2"/>
    <x v="74"/>
    <x v="5"/>
    <n v="0"/>
  </r>
  <r>
    <n v="1288"/>
    <d v="2009-05-11T00:00:00"/>
    <d v="2009-05-11T00:00:00"/>
    <x v="2"/>
    <n v="4"/>
    <n v="0"/>
    <n v="39"/>
    <n v="6"/>
    <d v="1899-12-30T00:39:06"/>
    <d v="1899-12-30T00:09:46"/>
    <s v="unknown"/>
    <s v="import from training peeks"/>
    <n v="6.1381074168797998"/>
    <n v="0"/>
    <m/>
    <m/>
    <d v="1899-12-30T04:16:06"/>
    <d v="1899-12-30T02:08:03"/>
    <d v="1899-12-30T04:16:06"/>
    <d v="1899-12-30T05:08:30"/>
    <d v="1899-12-30T02:08:03"/>
    <d v="1899-12-30T02:34:15"/>
    <n v="1244"/>
    <x v="8"/>
    <x v="2"/>
    <x v="74"/>
    <x v="6"/>
    <n v="2"/>
  </r>
  <r>
    <n v="1289"/>
    <d v="2009-05-12T00:00:00"/>
    <d v="2009-05-12T00:00:00"/>
    <x v="2"/>
    <n v="5"/>
    <n v="0"/>
    <n v="50"/>
    <n v="8"/>
    <d v="1899-12-30T00:50:08"/>
    <d v="1899-12-30T00:10:02"/>
    <s v="unknown"/>
    <s v="import from training peeks"/>
    <n v="5.984042553191494"/>
    <n v="0"/>
    <m/>
    <m/>
    <d v="1899-12-30T04:22:42"/>
    <d v="1899-12-30T02:11:21"/>
    <d v="1899-12-30T04:22:42"/>
    <d v="1899-12-30T05:15:06"/>
    <d v="1899-12-30T02:11:21"/>
    <d v="1899-12-30T02:37:33"/>
    <n v="1461"/>
    <x v="8"/>
    <x v="2"/>
    <x v="74"/>
    <x v="6"/>
    <n v="0"/>
  </r>
  <r>
    <n v="1290"/>
    <d v="2009-05-13T00:00:00"/>
    <d v="2009-05-13T00:00:00"/>
    <x v="1"/>
    <n v="9.6999999999999993"/>
    <n v="0"/>
    <n v="38"/>
    <n v="6"/>
    <d v="1899-12-30T00:38:06"/>
    <d v="1899-12-30T00:03:56"/>
    <s v="unknown"/>
    <s v="import from training peeks"/>
    <n v="15.275590551181113"/>
    <n v="0"/>
    <m/>
    <m/>
    <d v="1899-12-30T07:19:55"/>
    <d v="1899-12-30T03:39:58"/>
    <d v="1899-12-30T01:42:55"/>
    <d v="1899-12-30T02:35:19"/>
    <d v="1899-12-30T00:51:27"/>
    <d v="1899-12-30T01:17:39"/>
    <n v="408"/>
    <x v="8"/>
    <x v="2"/>
    <x v="74"/>
    <x v="6"/>
    <n v="0"/>
  </r>
  <r>
    <n v="1291"/>
    <d v="2009-05-17T00:00:00"/>
    <d v="2009-05-17T00:00:00"/>
    <x v="2"/>
    <n v="9.1999999999999993"/>
    <n v="1"/>
    <n v="98"/>
    <n v="16"/>
    <d v="1899-12-30T02:38:16"/>
    <d v="1899-12-30T00:17:12"/>
    <s v="unknown"/>
    <s v="import from training peeks"/>
    <n v="3.4877843302443154"/>
    <n v="0"/>
    <m/>
    <m/>
    <d v="1899-12-30T07:30:43"/>
    <d v="1899-12-30T03:45:21"/>
    <d v="1899-12-30T07:30:43"/>
    <d v="1899-12-30T08:23:07"/>
    <d v="1899-12-30T03:45:21"/>
    <d v="1899-12-30T04:11:33"/>
    <n v="2774"/>
    <x v="8"/>
    <x v="2"/>
    <x v="74"/>
    <x v="7"/>
    <n v="3"/>
  </r>
  <r>
    <n v="1292"/>
    <d v="2009-05-19T00:00:00"/>
    <d v="2009-05-19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d v="1899-12-30T04:13:51"/>
    <d v="1899-12-30T05:06:15"/>
    <d v="1899-12-30T02:06:55"/>
    <d v="1899-12-30T02:33:07"/>
    <n v="1175"/>
    <x v="8"/>
    <x v="2"/>
    <x v="74"/>
    <x v="7"/>
    <n v="1"/>
  </r>
  <r>
    <n v="1293"/>
    <d v="2009-05-20T00:00:00"/>
    <d v="2009-05-20T00:00:00"/>
    <x v="0"/>
    <n v="0.7"/>
    <n v="0"/>
    <n v="29"/>
    <n v="4"/>
    <d v="1899-12-30T00:29:04"/>
    <d v="1899-12-30T00:41:31"/>
    <s v="unknown"/>
    <s v="import from training peeks"/>
    <n v="1.444954128440368"/>
    <n v="0"/>
    <m/>
    <m/>
    <d v="1899-12-30T01:39:39"/>
    <d v="1899-12-30T00:49:50"/>
    <d v="1899-12-30T18:07:55"/>
    <d v="1899-12-30T19:00:19"/>
    <d v="1899-12-30T09:03:58"/>
    <d v="1899-12-30T09:30:10"/>
    <n v="3096"/>
    <x v="8"/>
    <x v="2"/>
    <x v="74"/>
    <x v="7"/>
    <n v="0"/>
  </r>
  <r>
    <n v="1294"/>
    <d v="2009-05-21T00:00:00"/>
    <d v="2009-05-21T00:00:00"/>
    <x v="2"/>
    <n v="3"/>
    <n v="0"/>
    <n v="28"/>
    <n v="4"/>
    <d v="1899-12-30T00:28:04"/>
    <d v="1899-12-30T00:09:21"/>
    <s v="unknown"/>
    <s v="import from training peeks"/>
    <n v="6.413301662707843"/>
    <n v="0"/>
    <m/>
    <m/>
    <d v="1899-12-30T04:05:07"/>
    <d v="1899-12-30T02:02:33"/>
    <d v="1899-12-30T04:05:07"/>
    <d v="1899-12-30T04:57:31"/>
    <d v="1899-12-30T02:02:33"/>
    <d v="1899-12-30T02:28:45"/>
    <n v="963"/>
    <x v="8"/>
    <x v="2"/>
    <x v="74"/>
    <x v="7"/>
    <n v="0"/>
  </r>
  <r>
    <n v="1295"/>
    <d v="2009-05-24T00:00:00"/>
    <d v="2009-05-24T00:00:00"/>
    <x v="2"/>
    <n v="10.5"/>
    <n v="2"/>
    <n v="129"/>
    <n v="21"/>
    <d v="1899-12-30T04:09:21"/>
    <d v="1899-12-30T00:23:45"/>
    <s v="unknown"/>
    <s v="import from training peeks"/>
    <n v="2.5265690796069804"/>
    <n v="0"/>
    <m/>
    <m/>
    <d v="1899-12-30T10:22:11"/>
    <d v="1899-12-30T05:11:06"/>
    <d v="1899-12-30T10:22:11"/>
    <d v="1899-12-30T11:14:35"/>
    <d v="1899-12-30T05:11:06"/>
    <d v="1899-12-30T05:37:18"/>
    <n v="2786"/>
    <x v="8"/>
    <x v="2"/>
    <x v="74"/>
    <x v="8"/>
    <n v="2"/>
  </r>
  <r>
    <n v="1296"/>
    <d v="2009-05-25T00:00:00"/>
    <d v="2009-05-25T00:00:00"/>
    <x v="0"/>
    <n v="0.6"/>
    <n v="0"/>
    <n v="20"/>
    <n v="3"/>
    <d v="1899-12-30T00:20:03"/>
    <d v="1899-12-30T00:33:25"/>
    <s v="unknown"/>
    <s v="import from training peeks"/>
    <n v="1.7955112219451386"/>
    <n v="0"/>
    <m/>
    <m/>
    <d v="1899-12-30T01:20:12"/>
    <d v="1899-12-30T00:40:06"/>
    <d v="1899-12-30T14:35:31"/>
    <d v="1899-12-30T15:27:55"/>
    <d v="1899-12-30T07:17:45"/>
    <d v="1899-12-30T07:43:58"/>
    <n v="2864"/>
    <x v="8"/>
    <x v="2"/>
    <x v="74"/>
    <x v="8"/>
    <n v="0"/>
  </r>
  <r>
    <n v="1297"/>
    <d v="2009-05-28T00:00:00"/>
    <d v="2009-05-28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d v="1899-12-30T04:13:51"/>
    <d v="1899-12-30T05:06:15"/>
    <d v="1899-12-30T02:06:55"/>
    <d v="1899-12-30T02:33:07"/>
    <n v="1175"/>
    <x v="8"/>
    <x v="2"/>
    <x v="74"/>
    <x v="8"/>
    <n v="2"/>
  </r>
  <r>
    <n v="1298"/>
    <d v="2009-05-31T00:00:00"/>
    <d v="2009-05-31T00:00:00"/>
    <x v="2"/>
    <n v="5"/>
    <n v="0"/>
    <n v="54"/>
    <n v="9"/>
    <d v="1899-12-30T00:54:09"/>
    <d v="1899-12-30T00:10:50"/>
    <s v="unknown"/>
    <s v="import from training peeks"/>
    <n v="5.5401662049861535"/>
    <n v="0"/>
    <m/>
    <m/>
    <d v="1899-12-30T04:43:45"/>
    <d v="1899-12-30T02:21:52"/>
    <d v="1899-12-30T04:43:45"/>
    <d v="1899-12-30T05:36:09"/>
    <d v="1899-12-30T02:21:52"/>
    <d v="1899-12-30T02:48:04"/>
    <n v="1995"/>
    <x v="8"/>
    <x v="2"/>
    <x v="74"/>
    <x v="9"/>
    <n v="2"/>
  </r>
  <r>
    <n v="1299"/>
    <d v="2009-06-04T00:00:00"/>
    <d v="2009-06-04T00:00:00"/>
    <x v="2"/>
    <n v="1.1000000000000001"/>
    <n v="0"/>
    <n v="9"/>
    <n v="1"/>
    <d v="1899-12-30T00:09:01"/>
    <d v="1899-12-30T00:08:12"/>
    <s v="unknown"/>
    <s v="import from training peeks"/>
    <n v="7.3197781885397468"/>
    <n v="0"/>
    <m/>
    <m/>
    <d v="1899-12-30T03:34:46"/>
    <d v="1899-12-30T01:47:23"/>
    <d v="1899-12-30T03:34:46"/>
    <d v="1899-12-30T04:27:10"/>
    <d v="1899-12-30T01:47:23"/>
    <d v="1899-12-30T02:13:35"/>
    <n v="735"/>
    <x v="8"/>
    <x v="3"/>
    <x v="75"/>
    <x v="9"/>
    <n v="3"/>
  </r>
  <r>
    <n v="1300"/>
    <d v="2009-06-07T00:00:00"/>
    <d v="2009-06-07T00:00:00"/>
    <x v="0"/>
    <n v="1.2"/>
    <n v="0"/>
    <n v="41"/>
    <n v="6"/>
    <d v="1899-12-30T00:41:06"/>
    <d v="1899-12-30T00:34:15"/>
    <s v="unknown"/>
    <s v="Rev3 Half"/>
    <n v="1.7518248175182494"/>
    <n v="0"/>
    <m/>
    <m/>
    <d v="1899-12-30T01:22:12"/>
    <d v="1899-12-30T00:41:06"/>
    <d v="1899-12-30T14:57:21"/>
    <d v="1899-12-30T15:49:45"/>
    <d v="1899-12-30T07:28:41"/>
    <d v="1899-12-30T07:54:53"/>
    <n v="2889"/>
    <x v="8"/>
    <x v="3"/>
    <x v="75"/>
    <x v="10"/>
    <n v="2"/>
  </r>
  <r>
    <n v="1301"/>
    <d v="2009-06-07T00:00:00"/>
    <d v="2009-06-07T00:00:00"/>
    <x v="2"/>
    <n v="13.1"/>
    <n v="3"/>
    <n v="0"/>
    <n v="30"/>
    <d v="1899-12-30T03:00:30"/>
    <d v="1899-12-30T00:13:47"/>
    <s v="unknown"/>
    <s v="Rev3 Half"/>
    <n v="4.3545706371191164"/>
    <n v="0"/>
    <m/>
    <m/>
    <d v="1899-12-30T06:01:00"/>
    <d v="1899-12-30T03:00:30"/>
    <d v="1899-12-30T06:01:00"/>
    <d v="1899-12-30T06:53:24"/>
    <d v="1899-12-30T03:00:30"/>
    <d v="1899-12-30T03:26:42"/>
    <n v="2663"/>
    <x v="8"/>
    <x v="3"/>
    <x v="75"/>
    <x v="10"/>
    <n v="0"/>
  </r>
  <r>
    <n v="1302"/>
    <d v="2009-06-15T00:00:00"/>
    <d v="2009-06-15T00:00:00"/>
    <x v="1"/>
    <n v="10.5"/>
    <n v="0"/>
    <n v="38"/>
    <n v="6"/>
    <d v="1899-12-30T00:38:06"/>
    <d v="1899-12-30T00:03:38"/>
    <s v="unknown"/>
    <s v="import from training peeks"/>
    <n v="16.535433070866151"/>
    <n v="0"/>
    <m/>
    <m/>
    <d v="1899-12-30T06:46:24"/>
    <d v="1899-12-30T03:23:12"/>
    <d v="1899-12-30T01:35:04"/>
    <d v="1899-12-30T02:27:28"/>
    <d v="1899-12-30T00:47:32"/>
    <d v="1899-12-30T01:13:44"/>
    <n v="307"/>
    <x v="8"/>
    <x v="3"/>
    <x v="75"/>
    <x v="11"/>
    <n v="7"/>
  </r>
  <r>
    <n v="1303"/>
    <d v="2009-06-16T00:00:00"/>
    <d v="2009-06-16T00:00:00"/>
    <x v="1"/>
    <n v="8"/>
    <n v="0"/>
    <n v="32"/>
    <n v="5"/>
    <d v="1899-12-30T00:32:05"/>
    <d v="1899-12-30T00:04:01"/>
    <s v="unknown"/>
    <s v="import from training peeks"/>
    <n v="14.961038961038973"/>
    <n v="0"/>
    <m/>
    <m/>
    <d v="1899-12-30T07:29:10"/>
    <d v="1899-12-30T03:44:35"/>
    <d v="1899-12-30T01:45:04"/>
    <d v="1899-12-30T02:37:28"/>
    <d v="1899-12-30T00:52:32"/>
    <d v="1899-12-30T01:18:44"/>
    <n v="455"/>
    <x v="8"/>
    <x v="3"/>
    <x v="75"/>
    <x v="11"/>
    <n v="0"/>
  </r>
  <r>
    <n v="1304"/>
    <d v="2009-07-13T16:01:00"/>
    <d v="2009-07-13T16:01:00"/>
    <x v="2"/>
    <n v="3.0074356400000002"/>
    <n v="0"/>
    <n v="29"/>
    <n v="32"/>
    <d v="1899-12-30T00:29:32"/>
    <d v="1899-12-30T00:09:49"/>
    <s v="unknown"/>
    <s v="Nike+ Import"/>
    <n v="6.1099143927765294"/>
    <n v="0"/>
    <m/>
    <m/>
    <d v="1899-12-30T04:17:17"/>
    <d v="1899-12-30T02:08:39"/>
    <d v="1899-12-30T04:17:17"/>
    <d v="1899-12-30T05:09:41"/>
    <d v="1899-12-30T02:08:39"/>
    <d v="1899-12-30T02:34:51"/>
    <n v="1275"/>
    <x v="8"/>
    <x v="0"/>
    <x v="76"/>
    <x v="12"/>
    <n v="26.667361111110949"/>
  </r>
  <r>
    <n v="1305"/>
    <d v="2009-07-14T12:54:00"/>
    <d v="2009-07-14T12:54:00"/>
    <x v="2"/>
    <n v="2.4233468999999999"/>
    <n v="0"/>
    <n v="24"/>
    <n v="10"/>
    <d v="1899-12-30T00:24:10"/>
    <d v="1899-12-30T00:09:58"/>
    <s v="unknown"/>
    <s v="Nike+ Import"/>
    <n v="6.0165854068965556"/>
    <n v="0"/>
    <m/>
    <m/>
    <d v="1899-12-30T04:21:17"/>
    <d v="1899-12-30T02:10:38"/>
    <d v="1899-12-30T04:21:17"/>
    <d v="1899-12-30T05:13:41"/>
    <d v="1899-12-30T02:10:38"/>
    <d v="1899-12-30T02:36:50"/>
    <n v="1400"/>
    <x v="8"/>
    <x v="0"/>
    <x v="76"/>
    <x v="12"/>
    <n v="0"/>
  </r>
  <r>
    <n v="1306"/>
    <d v="2009-07-17T11:53:00"/>
    <d v="2009-07-17T11:53:00"/>
    <x v="2"/>
    <n v="1.01283473"/>
    <n v="0"/>
    <n v="9"/>
    <n v="50"/>
    <d v="1899-12-30T00:09:50"/>
    <d v="1899-12-30T00:09:43"/>
    <s v="unknown"/>
    <s v="Nike+ Import"/>
    <n v="6.1800085220339032"/>
    <n v="0"/>
    <m/>
    <m/>
    <d v="1899-12-30T04:14:22"/>
    <d v="1899-12-30T02:07:11"/>
    <d v="1899-12-30T04:14:22"/>
    <d v="1899-12-30T05:06:46"/>
    <d v="1899-12-30T02:07:11"/>
    <d v="1899-12-30T02:33:23"/>
    <n v="1192"/>
    <x v="8"/>
    <x v="0"/>
    <x v="76"/>
    <x v="12"/>
    <n v="1.9576388888890506"/>
  </r>
  <r>
    <n v="1307"/>
    <d v="2009-07-17T12:12:00"/>
    <d v="2009-07-17T12:12:00"/>
    <x v="2"/>
    <n v="0.85127827"/>
    <n v="0"/>
    <n v="8"/>
    <n v="26"/>
    <d v="1899-12-30T00:08:26"/>
    <d v="1899-12-30T00:09:54"/>
    <s v="unknown"/>
    <s v="Nike+ Import"/>
    <n v="6.0565252411067236"/>
    <n v="0"/>
    <m/>
    <m/>
    <d v="1899-12-30T04:19:33"/>
    <d v="1899-12-30T02:09:47"/>
    <d v="1899-12-30T04:19:33"/>
    <d v="1899-12-30T05:11:57"/>
    <d v="1899-12-30T02:09:47"/>
    <d v="1899-12-30T02:35:59"/>
    <n v="1355"/>
    <x v="8"/>
    <x v="0"/>
    <x v="76"/>
    <x v="12"/>
    <n v="0"/>
  </r>
  <r>
    <n v="1308"/>
    <d v="2009-07-22T14:22:00"/>
    <d v="2009-07-22T14:22:00"/>
    <x v="2"/>
    <n v="2.0567380100000001"/>
    <n v="0"/>
    <n v="26"/>
    <n v="1"/>
    <d v="1899-12-30T00:26:01"/>
    <d v="1899-12-30T00:12:39"/>
    <s v="unknown"/>
    <s v="Nike+ Import"/>
    <n v="4.7432779218449754"/>
    <n v="0"/>
    <m/>
    <m/>
    <d v="1899-12-30T05:31:25"/>
    <d v="1899-12-30T02:45:42"/>
    <d v="1899-12-30T05:31:25"/>
    <d v="1899-12-30T06:23:49"/>
    <d v="1899-12-30T02:45:42"/>
    <d v="1899-12-30T03:11:55"/>
    <n v="2575"/>
    <x v="8"/>
    <x v="0"/>
    <x v="76"/>
    <x v="13"/>
    <n v="4.0902777777810115"/>
  </r>
  <r>
    <n v="1309"/>
    <d v="2009-07-30T12:43:00"/>
    <d v="2009-07-30T12:43:00"/>
    <x v="2"/>
    <n v="3.0695727399999999"/>
    <n v="0"/>
    <n v="33"/>
    <n v="1"/>
    <d v="1899-12-30T00:33:01"/>
    <d v="1899-12-30T00:10:45"/>
    <s v="unknown"/>
    <s v="Nike+ Import"/>
    <n v="5.5782240605754714"/>
    <n v="0"/>
    <m/>
    <m/>
    <d v="1899-12-30T04:41:49"/>
    <d v="1899-12-30T02:20:54"/>
    <d v="1899-12-30T04:41:49"/>
    <d v="1899-12-30T05:34:13"/>
    <d v="1899-12-30T02:20:54"/>
    <d v="1899-12-30T02:47:06"/>
    <n v="1953"/>
    <x v="8"/>
    <x v="0"/>
    <x v="76"/>
    <x v="14"/>
    <n v="6.9312500000014552"/>
  </r>
  <r>
    <n v="1310"/>
    <d v="2009-08-02T22:29:00"/>
    <d v="2009-08-02T22:29:00"/>
    <x v="2"/>
    <n v="1.8827541299999999"/>
    <n v="0"/>
    <n v="18"/>
    <n v="38"/>
    <d v="1899-12-30T00:18:38"/>
    <d v="1899-12-30T00:09:54"/>
    <s v="unknown"/>
    <s v="Nike+ Import"/>
    <n v="6.0625356601073399"/>
    <n v="0"/>
    <m/>
    <m/>
    <d v="1899-12-30T04:19:18"/>
    <d v="1899-12-30T02:09:39"/>
    <d v="1899-12-30T04:19:18"/>
    <d v="1899-12-30T05:11:42"/>
    <d v="1899-12-30T02:09:39"/>
    <d v="1899-12-30T02:35:51"/>
    <n v="1350"/>
    <x v="8"/>
    <x v="4"/>
    <x v="77"/>
    <x v="15"/>
    <n v="2.4069444444394321"/>
  </r>
  <r>
    <n v="1311"/>
    <d v="2009-08-03T17:04:00"/>
    <d v="2009-08-03T17:04:00"/>
    <x v="2"/>
    <n v="1.83304445"/>
    <n v="0"/>
    <n v="20"/>
    <n v="20"/>
    <d v="1899-12-30T00:20:20"/>
    <d v="1899-12-30T00:11:06"/>
    <s v="unknown"/>
    <s v="Nike+ Import"/>
    <n v="5.4089836229508252"/>
    <n v="0"/>
    <m/>
    <m/>
    <d v="1899-12-30T04:50:38"/>
    <d v="1899-12-30T02:25:19"/>
    <d v="1899-12-30T04:50:38"/>
    <d v="1899-12-30T05:43:02"/>
    <d v="1899-12-30T02:25:19"/>
    <d v="1899-12-30T02:51:31"/>
    <n v="2129"/>
    <x v="8"/>
    <x v="4"/>
    <x v="77"/>
    <x v="15"/>
    <n v="0"/>
  </r>
  <r>
    <n v="1312"/>
    <d v="2009-08-06T12:32:00"/>
    <d v="2009-08-06T12:32:00"/>
    <x v="2"/>
    <n v="4.3"/>
    <n v="0"/>
    <n v="48"/>
    <n v="50"/>
    <d v="1899-12-30T00:48:50"/>
    <d v="1899-12-30T00:11:21"/>
    <s v="unknown"/>
    <s v="Nike+ Import"/>
    <n v="5.2832764505119485"/>
    <n v="0"/>
    <m/>
    <m/>
    <d v="1899-12-30T04:57:33"/>
    <d v="1899-12-30T02:28:46"/>
    <d v="1899-12-30T04:57:33"/>
    <d v="1899-12-30T05:49:57"/>
    <d v="1899-12-30T02:28:46"/>
    <d v="1899-12-30T02:54:58"/>
    <n v="2258"/>
    <x v="8"/>
    <x v="4"/>
    <x v="77"/>
    <x v="15"/>
    <n v="1.8111111111138598"/>
  </r>
  <r>
    <n v="1313"/>
    <d v="2009-08-07T11:44:00"/>
    <d v="2009-08-07T11:44:00"/>
    <x v="2"/>
    <n v="3.17520581"/>
    <n v="0"/>
    <n v="34"/>
    <n v="54"/>
    <d v="1899-12-30T00:34:54"/>
    <d v="1899-12-30T00:10:59"/>
    <s v="unknown"/>
    <s v="Nike+ Import"/>
    <n v="5.4588065501432705"/>
    <n v="0"/>
    <m/>
    <m/>
    <d v="1899-12-30T04:47:59"/>
    <d v="1899-12-30T02:23:59"/>
    <d v="1899-12-30T04:47:59"/>
    <d v="1899-12-30T05:40:23"/>
    <d v="1899-12-30T02:23:59"/>
    <d v="1899-12-30T02:50:11"/>
    <n v="2074"/>
    <x v="8"/>
    <x v="4"/>
    <x v="77"/>
    <x v="15"/>
    <n v="0"/>
  </r>
  <r>
    <n v="1314"/>
    <d v="2009-08-10T03:57:00"/>
    <d v="2009-08-10T03:57:00"/>
    <x v="2"/>
    <n v="2.0194557500000001"/>
    <n v="0"/>
    <n v="20"/>
    <n v="38"/>
    <d v="1899-12-30T00:20:38"/>
    <d v="1899-12-30T00:10:13"/>
    <s v="unknown"/>
    <s v="Nike+ Import"/>
    <n v="5.8724076736672108"/>
    <n v="0"/>
    <m/>
    <m/>
    <d v="1899-12-30T04:27:42"/>
    <d v="1899-12-30T02:13:51"/>
    <d v="1899-12-30T04:27:42"/>
    <d v="1899-12-30T05:20:06"/>
    <d v="1899-12-30T02:13:51"/>
    <d v="1899-12-30T02:40:03"/>
    <n v="1598"/>
    <x v="8"/>
    <x v="4"/>
    <x v="77"/>
    <x v="16"/>
    <n v="1.6756944444423425"/>
  </r>
  <r>
    <n v="1315"/>
    <d v="2009-08-10T12:27:00"/>
    <d v="2009-08-10T12:27:00"/>
    <x v="2"/>
    <n v="2.0940202700000001"/>
    <n v="0"/>
    <n v="22"/>
    <n v="3"/>
    <d v="1899-12-30T00:22:03"/>
    <d v="1899-12-30T00:10:32"/>
    <s v="unknown"/>
    <s v="Nike+ Import"/>
    <n v="5.6980143401360595"/>
    <n v="0"/>
    <m/>
    <m/>
    <d v="1899-12-30T04:35:53"/>
    <d v="1899-12-30T02:17:57"/>
    <d v="1899-12-30T04:35:53"/>
    <d v="1899-12-30T05:28:17"/>
    <d v="1899-12-30T02:17:57"/>
    <d v="1899-12-30T02:44:09"/>
    <n v="1827"/>
    <x v="8"/>
    <x v="4"/>
    <x v="77"/>
    <x v="16"/>
    <n v="0"/>
  </r>
  <r>
    <n v="1316"/>
    <d v="2009-08-12T11:52:00"/>
    <d v="2009-08-12T11:52:00"/>
    <x v="2"/>
    <n v="3.2062743600000001"/>
    <n v="0"/>
    <n v="32"/>
    <n v="43"/>
    <d v="1899-12-30T00:32:43"/>
    <d v="1899-12-30T00:10:12"/>
    <s v="unknown"/>
    <s v="Nike+ Import"/>
    <n v="5.8800752399388729"/>
    <n v="0"/>
    <m/>
    <m/>
    <d v="1899-12-30T04:27:21"/>
    <d v="1899-12-30T02:13:40"/>
    <d v="1899-12-30T04:27:21"/>
    <d v="1899-12-30T05:19:45"/>
    <d v="1899-12-30T02:13:40"/>
    <d v="1899-12-30T02:39:52"/>
    <n v="1585"/>
    <x v="8"/>
    <x v="4"/>
    <x v="77"/>
    <x v="16"/>
    <n v="0.97569444443797693"/>
  </r>
  <r>
    <n v="1317"/>
    <d v="2009-08-14T11:58:00"/>
    <d v="2009-08-14T11:58:00"/>
    <x v="2"/>
    <n v="3.25598404"/>
    <n v="0"/>
    <n v="32"/>
    <n v="27"/>
    <d v="1899-12-30T00:32:27"/>
    <d v="1899-12-30T00:09:58"/>
    <s v="unknown"/>
    <s v="Nike+ Import"/>
    <n v="6.0203094730354429"/>
    <n v="0"/>
    <m/>
    <m/>
    <d v="1899-12-30T04:21:07"/>
    <d v="1899-12-30T02:10:33"/>
    <d v="1899-12-30T04:21:07"/>
    <d v="1899-12-30T05:13:31"/>
    <d v="1899-12-30T02:10:33"/>
    <d v="1899-12-30T02:36:45"/>
    <n v="1393"/>
    <x v="8"/>
    <x v="4"/>
    <x v="77"/>
    <x v="16"/>
    <n v="1.0041666666729725"/>
  </r>
  <r>
    <n v="1318"/>
    <d v="2009-08-16T23:37:00"/>
    <d v="2009-08-16T23:37:00"/>
    <x v="2"/>
    <n v="1.01283473"/>
    <n v="0"/>
    <n v="9"/>
    <n v="4"/>
    <d v="1899-12-30T00:09:04"/>
    <d v="1899-12-30T00:08:57"/>
    <s v="unknown"/>
    <s v="Nike+ Import"/>
    <n v="6.702582772058828"/>
    <n v="0"/>
    <m/>
    <m/>
    <d v="1899-12-30T03:54:32"/>
    <d v="1899-12-30T01:57:16"/>
    <d v="1899-12-30T03:54:32"/>
    <d v="1899-12-30T04:46:56"/>
    <d v="1899-12-30T01:57:16"/>
    <d v="1899-12-30T02:23:28"/>
    <n v="820"/>
    <x v="8"/>
    <x v="4"/>
    <x v="77"/>
    <x v="17"/>
    <n v="1.4854166666627862"/>
  </r>
  <r>
    <n v="1319"/>
    <d v="2009-08-23T23:53:00"/>
    <d v="2009-08-23T23:53:00"/>
    <x v="2"/>
    <n v="1.3856573299999999"/>
    <n v="0"/>
    <n v="11"/>
    <n v="11"/>
    <d v="1899-12-30T00:11:11"/>
    <d v="1899-12-30T00:08:04"/>
    <s v="unknown"/>
    <s v="Nike+ Import"/>
    <n v="7.4342271058122265"/>
    <n v="0"/>
    <m/>
    <m/>
    <d v="1899-12-30T03:31:27"/>
    <d v="1899-12-30T01:45:44"/>
    <d v="1899-12-30T03:31:27"/>
    <d v="1899-12-30T04:23:51"/>
    <d v="1899-12-30T01:45:44"/>
    <d v="1899-12-30T02:11:56"/>
    <n v="733"/>
    <x v="8"/>
    <x v="4"/>
    <x v="77"/>
    <x v="18"/>
    <n v="6.0111111111109494"/>
  </r>
  <r>
    <n v="1320"/>
    <d v="2009-08-25T01:52:00"/>
    <d v="2009-08-25T01:52:00"/>
    <x v="2"/>
    <n v="2.1747985000000001"/>
    <n v="0"/>
    <n v="20"/>
    <n v="4"/>
    <d v="1899-12-30T00:20:04"/>
    <d v="1899-12-30T00:09:14"/>
    <s v="unknown"/>
    <s v="Nike+ Import"/>
    <n v="6.5027197674418664"/>
    <n v="0"/>
    <m/>
    <m/>
    <d v="1899-12-30T04:01:45"/>
    <d v="1899-12-30T02:00:52"/>
    <d v="1899-12-30T04:01:45"/>
    <d v="1899-12-30T04:54:09"/>
    <d v="1899-12-30T02:00:52"/>
    <d v="1899-12-30T02:27:04"/>
    <n v="890"/>
    <x v="8"/>
    <x v="4"/>
    <x v="77"/>
    <x v="18"/>
    <n v="8.2638888889050577E-2"/>
  </r>
  <r>
    <n v="1321"/>
    <d v="2009-08-25T12:20:00"/>
    <d v="2009-08-25T12:20:00"/>
    <x v="2"/>
    <n v="2.9204436999999999"/>
    <n v="0"/>
    <n v="28"/>
    <n v="41"/>
    <d v="1899-12-30T00:28:41"/>
    <d v="1899-12-30T00:09:49"/>
    <s v="unknown"/>
    <s v="Nike+ Import"/>
    <n v="6.1090048343986103"/>
    <n v="0"/>
    <m/>
    <m/>
    <d v="1899-12-30T04:17:20"/>
    <d v="1899-12-30T02:08:40"/>
    <d v="1899-12-30T04:17:20"/>
    <d v="1899-12-30T05:09:44"/>
    <d v="1899-12-30T02:08:40"/>
    <d v="1899-12-30T02:34:52"/>
    <n v="1280"/>
    <x v="8"/>
    <x v="4"/>
    <x v="77"/>
    <x v="18"/>
    <n v="0"/>
  </r>
  <r>
    <n v="1322"/>
    <d v="2009-11-16T12:19:00"/>
    <d v="2009-11-16T12:19:00"/>
    <x v="2"/>
    <n v="1.79"/>
    <n v="0"/>
    <n v="18"/>
    <n v="54"/>
    <d v="1899-12-30T00:18:54"/>
    <d v="1899-12-30T00:10:34"/>
    <s v="unknown"/>
    <s v="Import from Runkeeper"/>
    <n v="5.6825396825396872"/>
    <n v="0"/>
    <m/>
    <m/>
    <d v="1899-12-30T04:36:38"/>
    <d v="1899-12-30T02:18:19"/>
    <d v="1899-12-30T04:36:38"/>
    <d v="1899-12-30T05:29:02"/>
    <d v="1899-12-30T02:18:19"/>
    <d v="1899-12-30T02:44:31"/>
    <n v="1843"/>
    <x v="8"/>
    <x v="7"/>
    <x v="78"/>
    <x v="25"/>
    <n v="81.999305555553292"/>
  </r>
  <r>
    <n v="1323"/>
    <d v="2009-11-20T12:01:00"/>
    <d v="2009-11-20T12:01:00"/>
    <x v="2"/>
    <n v="1.77"/>
    <n v="0"/>
    <n v="19"/>
    <n v="7"/>
    <d v="1899-12-30T00:19:07"/>
    <d v="1899-12-30T00:10:48"/>
    <s v="unknown"/>
    <s v="Import from Runkeeper"/>
    <n v="5.5553618134263338"/>
    <n v="0"/>
    <m/>
    <m/>
    <d v="1899-12-30T04:42:58"/>
    <d v="1899-12-30T02:21:29"/>
    <d v="1899-12-30T04:42:58"/>
    <d v="1899-12-30T05:35:22"/>
    <d v="1899-12-30T02:21:29"/>
    <d v="1899-12-30T02:47:41"/>
    <n v="1976"/>
    <x v="8"/>
    <x v="7"/>
    <x v="78"/>
    <x v="25"/>
    <n v="2.9875000000029104"/>
  </r>
  <r>
    <n v="1324"/>
    <d v="2009-12-02T12:34:00"/>
    <d v="2009-12-02T12:34:00"/>
    <x v="2"/>
    <n v="1.82"/>
    <n v="0"/>
    <n v="19"/>
    <n v="32"/>
    <d v="1899-12-30T00:19:32"/>
    <d v="1899-12-30T00:10:44"/>
    <s v="unknown"/>
    <s v="Import from Runkeeper"/>
    <n v="5.5904436860068305"/>
    <n v="0"/>
    <m/>
    <m/>
    <d v="1899-12-30T04:41:12"/>
    <d v="1899-12-30T02:20:36"/>
    <d v="1899-12-30T04:41:12"/>
    <d v="1899-12-30T05:33:36"/>
    <d v="1899-12-30T02:20:36"/>
    <d v="1899-12-30T02:46:48"/>
    <n v="1933"/>
    <x v="8"/>
    <x v="11"/>
    <x v="79"/>
    <x v="46"/>
    <n v="11.022916666661331"/>
  </r>
  <r>
    <n v="1325"/>
    <d v="2010-01-05T00:00:00"/>
    <d v="2010-01-05T00:00:00"/>
    <x v="2"/>
    <n v="1"/>
    <n v="0"/>
    <n v="9"/>
    <n v="14"/>
    <d v="1899-12-30T00:09:14"/>
    <d v="1899-12-30T00:09:14"/>
    <s v="unknown"/>
    <s v="Import from Nike+"/>
    <n v="6.4981949458483808"/>
    <n v="0"/>
    <m/>
    <m/>
    <d v="1899-12-30T04:01:55"/>
    <d v="1899-12-30T02:00:57"/>
    <d v="1899-12-30T04:01:55"/>
    <d v="1899-12-30T04:54:19"/>
    <d v="1899-12-30T02:00:57"/>
    <d v="1899-12-30T02:27:09"/>
    <n v="892"/>
    <x v="9"/>
    <x v="8"/>
    <x v="80"/>
    <x v="51"/>
    <n v="32.476388888891961"/>
  </r>
  <r>
    <n v="1326"/>
    <d v="2010-01-11T00:00:00"/>
    <d v="2010-01-11T00:00:00"/>
    <x v="2"/>
    <n v="2"/>
    <n v="0"/>
    <n v="18"/>
    <n v="4"/>
    <d v="1899-12-30T00:18:04"/>
    <d v="1899-12-30T00:09:02"/>
    <s v="unknown"/>
    <s v="Import from Nike+"/>
    <n v="6.6420664206642117"/>
    <n v="0"/>
    <m/>
    <m/>
    <d v="1899-12-30T03:56:40"/>
    <d v="1899-12-30T01:58:20"/>
    <d v="1899-12-30T03:56:40"/>
    <d v="1899-12-30T04:49:04"/>
    <d v="1899-12-30T01:58:20"/>
    <d v="1899-12-30T02:24:32"/>
    <n v="835"/>
    <x v="9"/>
    <x v="8"/>
    <x v="80"/>
    <x v="28"/>
    <n v="5"/>
  </r>
  <r>
    <n v="1327"/>
    <d v="2010-03-05T12:07:00"/>
    <d v="2010-03-05T12:07:00"/>
    <x v="2"/>
    <n v="2.76"/>
    <n v="0"/>
    <n v="29"/>
    <n v="23"/>
    <d v="1899-12-30T00:29:23"/>
    <d v="1899-12-30T00:10:39"/>
    <s v="unknown"/>
    <s v="Import from Runkeeper"/>
    <n v="5.6358479863868443"/>
    <n v="0"/>
    <m/>
    <m/>
    <d v="1899-12-30T04:38:56"/>
    <d v="1899-12-30T02:19:28"/>
    <d v="1899-12-30T04:38:56"/>
    <d v="1899-12-30T05:31:20"/>
    <d v="1899-12-30T02:19:28"/>
    <d v="1899-12-30T02:45:40"/>
    <n v="1885"/>
    <x v="9"/>
    <x v="10"/>
    <x v="81"/>
    <x v="34"/>
    <n v="52.504861111112405"/>
  </r>
  <r>
    <n v="1328"/>
    <d v="2010-03-08T12:24:00"/>
    <d v="2010-03-08T12:24:00"/>
    <x v="2"/>
    <n v="1.8"/>
    <n v="0"/>
    <n v="21"/>
    <n v="5"/>
    <d v="1899-12-30T00:21:05"/>
    <d v="1899-12-30T00:11:43"/>
    <s v="unknown"/>
    <s v="Import from Runkeeper"/>
    <n v="5.1225296442687789"/>
    <n v="0"/>
    <m/>
    <m/>
    <d v="1899-12-30T05:06:53"/>
    <d v="1899-12-30T02:33:26"/>
    <d v="1899-12-30T05:06:53"/>
    <d v="1899-12-30T05:59:17"/>
    <d v="1899-12-30T02:33:26"/>
    <d v="1899-12-30T02:59:38"/>
    <n v="2375"/>
    <x v="9"/>
    <x v="10"/>
    <x v="81"/>
    <x v="35"/>
    <n v="2.0118055555576575"/>
  </r>
  <r>
    <n v="1329"/>
    <d v="2010-03-09T12:37:00"/>
    <d v="2010-03-09T12:37:00"/>
    <x v="2"/>
    <n v="3.52"/>
    <n v="0"/>
    <n v="28"/>
    <n v="56"/>
    <d v="1899-12-30T00:28:56"/>
    <d v="1899-12-30T00:08:13"/>
    <s v="unknown"/>
    <s v="Import from Runkeeper"/>
    <n v="7.2995391705069181"/>
    <n v="0"/>
    <m/>
    <m/>
    <d v="1899-12-30T03:35:21"/>
    <d v="1899-12-30T01:47:41"/>
    <d v="1899-12-30T03:35:21"/>
    <d v="1899-12-30T04:27:45"/>
    <d v="1899-12-30T01:47:41"/>
    <d v="1899-12-30T02:13:53"/>
    <n v="736"/>
    <x v="9"/>
    <x v="10"/>
    <x v="81"/>
    <x v="35"/>
    <n v="9.0277777708251961E-3"/>
  </r>
  <r>
    <n v="1330"/>
    <d v="2010-03-11T11:55:00"/>
    <d v="2010-03-11T11:55:00"/>
    <x v="2"/>
    <n v="3.73"/>
    <n v="0"/>
    <n v="32"/>
    <n v="18"/>
    <d v="1899-12-30T00:32:18"/>
    <d v="1899-12-30T00:08:40"/>
    <s v="unknown"/>
    <s v="Import from Runkeeper"/>
    <n v="6.9287925696594481"/>
    <n v="0"/>
    <m/>
    <m/>
    <d v="1899-12-30T03:46:53"/>
    <d v="1899-12-30T01:53:26"/>
    <d v="1899-12-30T03:46:53"/>
    <d v="1899-12-30T04:39:17"/>
    <d v="1899-12-30T01:53:26"/>
    <d v="1899-12-30T02:19:38"/>
    <n v="774"/>
    <x v="9"/>
    <x v="10"/>
    <x v="81"/>
    <x v="35"/>
    <n v="0.97083333334012423"/>
  </r>
  <r>
    <n v="1331"/>
    <d v="2010-03-16T11:54:00"/>
    <d v="2010-03-16T11:54:00"/>
    <x v="2"/>
    <n v="2.77"/>
    <n v="0"/>
    <n v="32"/>
    <n v="43"/>
    <d v="1899-12-30T00:32:43"/>
    <d v="1899-12-30T00:11:49"/>
    <s v="unknown"/>
    <s v="Import from Runkeeper"/>
    <n v="5.0799796230259835"/>
    <n v="0"/>
    <m/>
    <m/>
    <d v="1899-12-30T05:09:27"/>
    <d v="1899-12-30T02:34:44"/>
    <d v="1899-12-30T05:09:27"/>
    <d v="1899-12-30T06:01:51"/>
    <d v="1899-12-30T02:34:44"/>
    <d v="1899-12-30T03:00:56"/>
    <n v="2408"/>
    <x v="9"/>
    <x v="10"/>
    <x v="81"/>
    <x v="36"/>
    <n v="3.9993055555532919"/>
  </r>
  <r>
    <n v="1332"/>
    <d v="2010-03-18T12:14:00"/>
    <d v="2010-03-18T12:14:00"/>
    <x v="2"/>
    <n v="2.83"/>
    <n v="0"/>
    <n v="33"/>
    <n v="28"/>
    <d v="1899-12-30T00:33:28"/>
    <d v="1899-12-30T00:11:50"/>
    <s v="unknown"/>
    <s v="Import from Runkeeper"/>
    <n v="5.0737051792828725"/>
    <n v="0"/>
    <m/>
    <m/>
    <d v="1899-12-30T05:09:50"/>
    <d v="1899-12-30T02:34:55"/>
    <d v="1899-12-30T05:09:50"/>
    <d v="1899-12-30T06:02:14"/>
    <d v="1899-12-30T02:34:55"/>
    <d v="1899-12-30T03:01:07"/>
    <n v="2413"/>
    <x v="9"/>
    <x v="10"/>
    <x v="81"/>
    <x v="36"/>
    <n v="1.0138888888905058"/>
  </r>
  <r>
    <n v="1333"/>
    <d v="2010-04-05T11:49:00"/>
    <d v="2010-04-05T11:49:00"/>
    <x v="2"/>
    <n v="2.83"/>
    <n v="0"/>
    <n v="33"/>
    <n v="12"/>
    <d v="1899-12-30T00:33:12"/>
    <d v="1899-12-30T00:11:44"/>
    <s v="unknown"/>
    <s v="Columbus Route"/>
    <n v="5.1144578313253053"/>
    <n v="0"/>
    <m/>
    <m/>
    <d v="1899-12-30T05:07:22"/>
    <d v="1899-12-30T02:33:41"/>
    <d v="1899-12-30T05:07:22"/>
    <d v="1899-12-30T05:59:46"/>
    <d v="1899-12-30T02:33:41"/>
    <d v="1899-12-30T02:59:53"/>
    <n v="2385"/>
    <x v="9"/>
    <x v="1"/>
    <x v="82"/>
    <x v="1"/>
    <n v="16.98263888888323"/>
  </r>
  <r>
    <n v="1334"/>
    <d v="2010-04-07T11:54:00"/>
    <d v="2010-04-07T11:54:00"/>
    <x v="2"/>
    <n v="3.62"/>
    <n v="0"/>
    <n v="33"/>
    <n v="26"/>
    <d v="1899-12-30T00:33:26"/>
    <d v="1899-12-30T00:09:14"/>
    <s v="unknown"/>
    <s v="Import from Runkeeper"/>
    <n v="6.4965104685942228"/>
    <n v="0"/>
    <m/>
    <m/>
    <d v="1899-12-30T04:01:59"/>
    <d v="1899-12-30T02:00:59"/>
    <d v="1899-12-30T04:01:59"/>
    <d v="1899-12-30T04:54:23"/>
    <d v="1899-12-30T02:00:59"/>
    <d v="1899-12-30T02:27:11"/>
    <n v="896"/>
    <x v="9"/>
    <x v="1"/>
    <x v="82"/>
    <x v="1"/>
    <n v="1.0034722222262644"/>
  </r>
  <r>
    <n v="1335"/>
    <d v="2010-04-12T11:58:00"/>
    <d v="2010-04-12T11:58:00"/>
    <x v="2"/>
    <n v="2.77"/>
    <n v="0"/>
    <n v="32"/>
    <n v="17"/>
    <d v="1899-12-30T00:32:17"/>
    <d v="1899-12-30T00:11:39"/>
    <s v="unknown"/>
    <s v="Import from Runkeeper"/>
    <n v="5.1481672689726423"/>
    <n v="0"/>
    <m/>
    <m/>
    <d v="1899-12-30T05:05:21"/>
    <d v="1899-12-30T02:32:41"/>
    <d v="1899-12-30T05:05:21"/>
    <d v="1899-12-30T05:57:45"/>
    <d v="1899-12-30T02:32:41"/>
    <d v="1899-12-30T02:58:53"/>
    <n v="2357"/>
    <x v="9"/>
    <x v="1"/>
    <x v="82"/>
    <x v="2"/>
    <n v="4.0027777777795563"/>
  </r>
  <r>
    <n v="1336"/>
    <d v="2010-04-14T11:21:00"/>
    <d v="2010-04-14T11:21:00"/>
    <x v="1"/>
    <n v="22.44"/>
    <n v="1"/>
    <n v="30"/>
    <n v="18"/>
    <d v="1899-12-30T01:30:18"/>
    <d v="1899-12-30T00:04:01"/>
    <s v="unknown"/>
    <s v="Import from Runkeeper"/>
    <n v="14.910299003322272"/>
    <n v="0"/>
    <m/>
    <m/>
    <d v="1899-12-30T07:30:42"/>
    <d v="1899-12-30T03:45:21"/>
    <d v="1899-12-30T01:45:26"/>
    <d v="1899-12-30T02:37:50"/>
    <d v="1899-12-30T00:52:43"/>
    <d v="1899-12-30T01:18:55"/>
    <n v="463"/>
    <x v="9"/>
    <x v="1"/>
    <x v="82"/>
    <x v="2"/>
    <n v="0.97430555555183673"/>
  </r>
  <r>
    <n v="1337"/>
    <d v="2010-04-29T12:35:00"/>
    <d v="2010-04-29T12:35:00"/>
    <x v="2"/>
    <n v="2.7"/>
    <n v="0"/>
    <n v="30"/>
    <n v="27"/>
    <d v="1899-12-30T00:30:27"/>
    <d v="1899-12-30T00:11:17"/>
    <s v="unknown"/>
    <s v="Columbus Route"/>
    <n v="5.3201970443349795"/>
    <n v="0"/>
    <m/>
    <m/>
    <d v="1899-12-30T04:55:29"/>
    <d v="1899-12-30T02:27:44"/>
    <d v="1899-12-30T04:55:29"/>
    <d v="1899-12-30T05:47:53"/>
    <d v="1899-12-30T02:27:44"/>
    <d v="1899-12-30T02:53:56"/>
    <n v="2216"/>
    <x v="9"/>
    <x v="1"/>
    <x v="82"/>
    <x v="4"/>
    <n v="14.051388888889051"/>
  </r>
  <r>
    <n v="1338"/>
    <d v="2010-05-04T11:55:00"/>
    <d v="2010-05-04T11:55:00"/>
    <x v="2"/>
    <n v="2.82"/>
    <n v="0"/>
    <n v="34"/>
    <n v="4"/>
    <d v="1899-12-30T00:34:04"/>
    <d v="1899-12-30T00:12:05"/>
    <s v="unknown"/>
    <s v="Columbus Route"/>
    <n v="4.9667318982387512"/>
    <n v="0"/>
    <m/>
    <m/>
    <d v="1899-12-30T05:16:30"/>
    <d v="1899-12-30T02:38:15"/>
    <d v="1899-12-30T05:16:30"/>
    <d v="1899-12-30T06:08:54"/>
    <d v="1899-12-30T02:38:15"/>
    <d v="1899-12-30T03:04:27"/>
    <n v="2485"/>
    <x v="9"/>
    <x v="2"/>
    <x v="83"/>
    <x v="5"/>
    <n v="3.9722222222262644"/>
  </r>
  <r>
    <n v="1339"/>
    <d v="2010-05-06T12:36:00"/>
    <d v="2010-05-06T12:36:00"/>
    <x v="2"/>
    <n v="2.8"/>
    <n v="0"/>
    <n v="32"/>
    <n v="58"/>
    <d v="1899-12-30T00:32:58"/>
    <d v="1899-12-30T00:11:46"/>
    <s v="unknown"/>
    <s v="Import from Runkeeper"/>
    <n v="5.0960566228513686"/>
    <n v="0"/>
    <m/>
    <m/>
    <d v="1899-12-30T05:08:28"/>
    <d v="1899-12-30T02:34:14"/>
    <d v="1899-12-30T05:08:28"/>
    <d v="1899-12-30T06:00:52"/>
    <d v="1899-12-30T02:34:14"/>
    <d v="1899-12-30T03:00:26"/>
    <n v="2403"/>
    <x v="9"/>
    <x v="2"/>
    <x v="83"/>
    <x v="5"/>
    <n v="1.0284722222204437"/>
  </r>
  <r>
    <n v="1340"/>
    <d v="2010-05-10T12:08:00"/>
    <d v="2010-05-10T12:08:00"/>
    <x v="1"/>
    <n v="9.1199999999999992"/>
    <n v="0"/>
    <n v="25"/>
    <n v="33"/>
    <d v="1899-12-30T00:25:33"/>
    <d v="1899-12-30T00:02:48"/>
    <s v="unknown"/>
    <s v="Import from Runkeeper"/>
    <n v="21.416829745596882"/>
    <n v="0"/>
    <m/>
    <m/>
    <d v="1899-12-30T05:13:46"/>
    <d v="1899-12-30T02:36:53"/>
    <d v="1899-12-30T01:13:24"/>
    <d v="1899-12-30T02:05:48"/>
    <d v="1899-12-30T00:36:42"/>
    <d v="1899-12-30T01:02:54"/>
    <n v="121"/>
    <x v="9"/>
    <x v="2"/>
    <x v="83"/>
    <x v="6"/>
    <n v="2.9805555555576575"/>
  </r>
  <r>
    <n v="1341"/>
    <d v="2010-05-11T12:03:00"/>
    <d v="2010-05-11T12:03:00"/>
    <x v="2"/>
    <n v="2.85"/>
    <n v="0"/>
    <n v="33"/>
    <n v="30"/>
    <d v="1899-12-30T00:33:30"/>
    <d v="1899-12-30T00:11:45"/>
    <s v="unknown"/>
    <s v="Columbus Route"/>
    <n v="5.104477611940303"/>
    <n v="0"/>
    <m/>
    <m/>
    <d v="1899-12-30T05:07:58"/>
    <d v="1899-12-30T02:33:59"/>
    <d v="1899-12-30T05:07:58"/>
    <d v="1899-12-30T06:00:22"/>
    <d v="1899-12-30T02:33:59"/>
    <d v="1899-12-30T03:00:11"/>
    <n v="2394"/>
    <x v="9"/>
    <x v="2"/>
    <x v="83"/>
    <x v="6"/>
    <n v="0"/>
  </r>
  <r>
    <n v="1342"/>
    <d v="2010-05-17T12:05:00"/>
    <d v="2010-05-17T12:05:00"/>
    <x v="2"/>
    <n v="2.75"/>
    <n v="0"/>
    <n v="34"/>
    <n v="52"/>
    <d v="1899-12-30T00:34:52"/>
    <d v="1899-12-30T00:12:41"/>
    <s v="unknown"/>
    <s v="Import from Runkeeper"/>
    <n v="4.7323135755258159"/>
    <n v="0"/>
    <m/>
    <m/>
    <d v="1899-12-30T05:32:11"/>
    <d v="1899-12-30T02:46:06"/>
    <d v="1899-12-30T05:32:11"/>
    <d v="1899-12-30T06:24:35"/>
    <d v="1899-12-30T02:46:06"/>
    <d v="1899-12-30T03:12:18"/>
    <n v="2579"/>
    <x v="9"/>
    <x v="2"/>
    <x v="83"/>
    <x v="7"/>
    <n v="5.0013888888861402"/>
  </r>
  <r>
    <n v="1343"/>
    <d v="2010-05-19T12:29:00"/>
    <d v="2010-05-19T12:29:00"/>
    <x v="2"/>
    <n v="4.66"/>
    <n v="0"/>
    <n v="48"/>
    <n v="28"/>
    <d v="1899-12-30T00:48:28"/>
    <d v="1899-12-30T00:10:24"/>
    <s v="unknown"/>
    <s v="Import from Runkeeper"/>
    <n v="5.7689133425034438"/>
    <n v="0"/>
    <m/>
    <m/>
    <d v="1899-12-30T04:32:30"/>
    <d v="1899-12-30T02:16:15"/>
    <d v="1899-12-30T04:32:30"/>
    <d v="1899-12-30T05:24:54"/>
    <d v="1899-12-30T02:16:15"/>
    <d v="1899-12-30T02:42:27"/>
    <n v="1741"/>
    <x v="9"/>
    <x v="2"/>
    <x v="83"/>
    <x v="7"/>
    <n v="1.0166666666700621"/>
  </r>
  <r>
    <n v="1344"/>
    <d v="2010-05-26T12:09:00"/>
    <d v="2010-05-26T12:09:00"/>
    <x v="2"/>
    <n v="2.98"/>
    <n v="0"/>
    <n v="32"/>
    <n v="58"/>
    <d v="1899-12-30T00:32:58"/>
    <d v="1899-12-30T00:11:04"/>
    <s v="unknown"/>
    <s v="Import from Runkeeper"/>
    <n v="5.4236602628918131"/>
    <n v="0"/>
    <m/>
    <m/>
    <d v="1899-12-30T04:49:50"/>
    <d v="1899-12-30T02:24:55"/>
    <d v="1899-12-30T04:49:50"/>
    <d v="1899-12-30T05:42:14"/>
    <d v="1899-12-30T02:24:55"/>
    <d v="1899-12-30T02:51:07"/>
    <n v="2114"/>
    <x v="9"/>
    <x v="2"/>
    <x v="83"/>
    <x v="8"/>
    <n v="5.9861111111094942"/>
  </r>
  <r>
    <n v="1345"/>
    <d v="2010-05-31T13:00:00"/>
    <d v="2010-05-31T13:00:00"/>
    <x v="1"/>
    <n v="5.51"/>
    <n v="0"/>
    <n v="19"/>
    <n v="3"/>
    <d v="1899-12-30T00:19:03"/>
    <d v="1899-12-30T00:03:27"/>
    <s v="unknown"/>
    <s v="Import from Runkeeper"/>
    <n v="17.354330708661429"/>
    <n v="0"/>
    <m/>
    <m/>
    <d v="1899-12-30T06:27:13"/>
    <d v="1899-12-30T03:13:37"/>
    <d v="1899-12-30T01:30:35"/>
    <d v="1899-12-30T02:22:59"/>
    <d v="1899-12-30T00:45:17"/>
    <d v="1899-12-30T01:11:29"/>
    <n v="252"/>
    <x v="9"/>
    <x v="2"/>
    <x v="83"/>
    <x v="9"/>
    <n v="4.0354166666656965"/>
  </r>
  <r>
    <n v="1346"/>
    <d v="2010-06-02T11:31:00"/>
    <d v="2010-06-02T11:31:00"/>
    <x v="2"/>
    <n v="2.87"/>
    <n v="0"/>
    <n v="29"/>
    <n v="4"/>
    <d v="1899-12-30T00:29:04"/>
    <d v="1899-12-30T00:10:08"/>
    <s v="unknown"/>
    <s v="Import from Runkeeper"/>
    <n v="5.92431192660551"/>
    <n v="0"/>
    <m/>
    <m/>
    <d v="1899-12-30T04:25:21"/>
    <d v="1899-12-30T02:12:40"/>
    <d v="1899-12-30T04:25:21"/>
    <d v="1899-12-30T05:17:45"/>
    <d v="1899-12-30T02:12:40"/>
    <d v="1899-12-30T02:38:52"/>
    <n v="1524"/>
    <x v="9"/>
    <x v="3"/>
    <x v="84"/>
    <x v="9"/>
    <n v="0.93819444444670808"/>
  </r>
  <r>
    <n v="1347"/>
    <d v="2010-06-06T00:00:00"/>
    <d v="2010-06-06T00:00:00"/>
    <x v="1"/>
    <n v="56"/>
    <n v="3"/>
    <n v="34"/>
    <n v="4"/>
    <d v="1899-12-30T03:34:04"/>
    <d v="1899-12-30T00:03:49"/>
    <s v="B"/>
    <s v="Rev3 Half"/>
    <n v="15.696044845842428"/>
    <n v="0"/>
    <m/>
    <m/>
    <d v="1899-12-30T07:08:08"/>
    <d v="1899-12-30T03:34:04"/>
    <d v="1899-12-30T01:40:09"/>
    <d v="1899-12-30T02:32:33"/>
    <d v="1899-12-30T00:50:05"/>
    <d v="1899-12-30T01:16:17"/>
    <n v="371"/>
    <x v="9"/>
    <x v="3"/>
    <x v="84"/>
    <x v="10"/>
    <n v="2.5201388888890506"/>
  </r>
  <r>
    <n v="1348"/>
    <d v="2010-06-06T07:30:00"/>
    <d v="2010-06-06T07:30:00"/>
    <x v="1"/>
    <n v="56"/>
    <n v="3"/>
    <n v="34"/>
    <n v="4"/>
    <d v="1899-12-30T03:34:04"/>
    <d v="1899-12-30T00:03:49"/>
    <s v="unknown"/>
    <s v="Import from Runkeeper"/>
    <n v="15.696044845842428"/>
    <n v="0"/>
    <m/>
    <m/>
    <d v="1899-12-30T07:08:08"/>
    <d v="1899-12-30T03:34:04"/>
    <d v="1899-12-30T01:40:09"/>
    <d v="1899-12-30T02:32:33"/>
    <d v="1899-12-30T00:50:05"/>
    <d v="1899-12-30T01:16:17"/>
    <n v="371"/>
    <x v="9"/>
    <x v="3"/>
    <x v="84"/>
    <x v="10"/>
    <n v="0"/>
  </r>
  <r>
    <n v="1349"/>
    <d v="2010-06-08T12:04:00"/>
    <d v="2010-06-08T12:04:00"/>
    <x v="2"/>
    <n v="2.76"/>
    <n v="0"/>
    <n v="33"/>
    <n v="53"/>
    <d v="1899-12-30T00:33:53"/>
    <d v="1899-12-30T00:12:17"/>
    <s v="unknown"/>
    <s v="Import from Runkeeper"/>
    <n v="4.8873585833743274"/>
    <n v="0"/>
    <m/>
    <m/>
    <d v="1899-12-30T05:21:39"/>
    <d v="1899-12-30T02:40:49"/>
    <d v="1899-12-30T05:21:39"/>
    <d v="1899-12-30T06:14:03"/>
    <d v="1899-12-30T02:40:49"/>
    <d v="1899-12-30T03:07:01"/>
    <n v="2523"/>
    <x v="9"/>
    <x v="3"/>
    <x v="84"/>
    <x v="10"/>
    <n v="1.1902777777795563"/>
  </r>
  <r>
    <n v="1350"/>
    <d v="2010-06-11T12:34:00"/>
    <d v="2010-06-11T12:34:00"/>
    <x v="2"/>
    <n v="3.01"/>
    <n v="0"/>
    <n v="31"/>
    <n v="3"/>
    <d v="1899-12-30T00:31:03"/>
    <d v="1899-12-30T00:10:19"/>
    <s v="unknown"/>
    <s v="Fenn's Pond"/>
    <n v="5.8164251207729514"/>
    <n v="0"/>
    <m/>
    <m/>
    <d v="1899-12-30T04:30:16"/>
    <d v="1899-12-30T02:15:08"/>
    <d v="1899-12-30T04:30:16"/>
    <d v="1899-12-30T05:22:40"/>
    <d v="1899-12-30T02:15:08"/>
    <d v="1899-12-30T02:41:20"/>
    <n v="1671"/>
    <x v="9"/>
    <x v="3"/>
    <x v="84"/>
    <x v="10"/>
    <n v="2.0208333333284827"/>
  </r>
  <r>
    <n v="1351"/>
    <d v="2010-06-15T12:00:00"/>
    <d v="2010-06-15T12:00:00"/>
    <x v="2"/>
    <n v="3.45"/>
    <n v="0"/>
    <n v="32"/>
    <n v="20"/>
    <d v="1899-12-30T00:32:20"/>
    <d v="1899-12-30T00:09:22"/>
    <s v="unknown"/>
    <s v="Import from Runkeeper"/>
    <n v="6.402061855670107"/>
    <n v="0"/>
    <m/>
    <m/>
    <d v="1899-12-30T04:05:33"/>
    <d v="1899-12-30T02:02:46"/>
    <d v="1899-12-30T04:05:33"/>
    <d v="1899-12-30T04:57:57"/>
    <d v="1899-12-30T02:02:46"/>
    <d v="1899-12-30T02:28:58"/>
    <n v="970"/>
    <x v="9"/>
    <x v="3"/>
    <x v="84"/>
    <x v="11"/>
    <n v="2.976388888891961"/>
  </r>
  <r>
    <n v="1352"/>
    <d v="2010-06-17T12:19:00"/>
    <d v="2010-06-17T12:19:00"/>
    <x v="2"/>
    <n v="2.16"/>
    <n v="0"/>
    <n v="26"/>
    <n v="48"/>
    <d v="1899-12-30T00:26:48"/>
    <d v="1899-12-30T00:12:24"/>
    <s v="unknown"/>
    <s v="Import from Runkeeper"/>
    <n v="4.8358208955223922"/>
    <n v="0"/>
    <m/>
    <m/>
    <d v="1899-12-30T05:25:04"/>
    <d v="1899-12-30T02:42:32"/>
    <d v="1899-12-30T05:25:04"/>
    <d v="1899-12-30T06:17:28"/>
    <d v="1899-12-30T02:42:32"/>
    <d v="1899-12-30T03:08:44"/>
    <n v="2541"/>
    <x v="9"/>
    <x v="3"/>
    <x v="84"/>
    <x v="11"/>
    <n v="1.0131944444437977"/>
  </r>
  <r>
    <n v="1353"/>
    <d v="2010-06-19T07:40:00"/>
    <d v="2010-06-19T07:40:00"/>
    <x v="1"/>
    <n v="25"/>
    <n v="1"/>
    <n v="30"/>
    <n v="22"/>
    <d v="1899-12-30T01:30:22"/>
    <d v="1899-12-30T00:03:37"/>
    <s v="unknown"/>
    <s v="Griskus Olympic"/>
    <n v="16.599040944301009"/>
    <n v="0"/>
    <m/>
    <m/>
    <d v="1899-12-30T06:44:51"/>
    <d v="1899-12-30T03:22:25"/>
    <d v="1899-12-30T01:34:42"/>
    <d v="1899-12-30T02:27:06"/>
    <d v="1899-12-30T00:47:21"/>
    <d v="1899-12-30T01:13:33"/>
    <n v="304"/>
    <x v="9"/>
    <x v="3"/>
    <x v="84"/>
    <x v="11"/>
    <n v="0.80625000000145519"/>
  </r>
  <r>
    <n v="1354"/>
    <d v="2010-06-19T13:26:00"/>
    <d v="2010-06-19T13:26:00"/>
    <x v="0"/>
    <n v="1"/>
    <n v="0"/>
    <n v="36"/>
    <n v="38"/>
    <d v="1899-12-30T00:36:38"/>
    <d v="1899-12-30T00:36:38"/>
    <s v="unknown"/>
    <s v="Griskus Olympic"/>
    <n v="1.6378525932666073"/>
    <n v="0"/>
    <m/>
    <m/>
    <d v="1899-12-30T01:27:55"/>
    <d v="1899-12-30T00:43:58"/>
    <d v="1899-12-30T15:59:48"/>
    <d v="1899-12-30T16:52:12"/>
    <d v="1899-12-30T07:59:54"/>
    <d v="1899-12-30T08:26:06"/>
    <n v="2967"/>
    <x v="9"/>
    <x v="3"/>
    <x v="84"/>
    <x v="11"/>
    <n v="1.046527777776646"/>
  </r>
  <r>
    <n v="1355"/>
    <d v="2010-06-19T13:26:00"/>
    <d v="2010-06-19T13:26:00"/>
    <x v="2"/>
    <n v="6.2"/>
    <n v="1"/>
    <n v="12"/>
    <n v="33"/>
    <d v="1899-12-30T01:12:33"/>
    <d v="1899-12-30T00:11:42"/>
    <s v="unknown"/>
    <s v="Griskus Olympic"/>
    <n v="5.1274982770503144"/>
    <n v="0"/>
    <m/>
    <m/>
    <d v="1899-12-30T05:06:35"/>
    <d v="1899-12-30T02:33:17"/>
    <d v="1899-12-30T05:06:35"/>
    <d v="1899-12-30T05:58:59"/>
    <d v="1899-12-30T02:33:17"/>
    <d v="1899-12-30T02:59:29"/>
    <n v="2373"/>
    <x v="9"/>
    <x v="3"/>
    <x v="84"/>
    <x v="11"/>
    <n v="1.046527777776646"/>
  </r>
  <r>
    <n v="1356"/>
    <d v="2010-06-19T13:26:00"/>
    <d v="2010-06-19T13:26:00"/>
    <x v="3"/>
    <n v="1"/>
    <n v="0"/>
    <n v="1"/>
    <n v="57"/>
    <d v="1899-12-30T00:01:57"/>
    <d v="1899-12-30T00:01:57"/>
    <s v="unknown"/>
    <s v="Griskus Olympic"/>
    <n v="30.769230769230791"/>
    <n v="0"/>
    <m/>
    <m/>
    <d v="1899-12-30T00:00:00"/>
    <d v="1899-12-30T00:00:00"/>
    <d v="1899-12-30T00:51:05"/>
    <d v="1899-12-30T01:43:29"/>
    <d v="1899-12-30T00:25:33"/>
    <d v="1899-12-30T00:51:45"/>
    <n v="11"/>
    <x v="9"/>
    <x v="3"/>
    <x v="84"/>
    <x v="11"/>
    <n v="1.046527777776646"/>
  </r>
  <r>
    <n v="1357"/>
    <d v="2010-06-19T13:26:00"/>
    <d v="2010-06-19T13:26:00"/>
    <x v="4"/>
    <n v="1"/>
    <n v="0"/>
    <n v="1"/>
    <n v="32"/>
    <d v="1899-12-30T00:01:32"/>
    <d v="1899-12-30T00:01:32"/>
    <s v="unknown"/>
    <s v="Griskus Olympic"/>
    <n v="39.130434782608731"/>
    <n v="0"/>
    <m/>
    <m/>
    <d v="1899-12-30T00:00:00"/>
    <d v="1899-12-30T00:00:00"/>
    <d v="1899-12-30T00:40:10"/>
    <d v="1899-12-30T01:32:34"/>
    <d v="1899-12-30T00:20:05"/>
    <d v="1899-12-30T00:46:17"/>
    <n v="5"/>
    <x v="9"/>
    <x v="3"/>
    <x v="84"/>
    <x v="11"/>
    <n v="0"/>
  </r>
  <r>
    <n v="1358"/>
    <d v="2010-06-22T12:01:00"/>
    <d v="2010-06-22T12:01:00"/>
    <x v="2"/>
    <n v="1.75"/>
    <n v="0"/>
    <n v="16"/>
    <n v="48"/>
    <d v="1899-12-30T00:16:48"/>
    <d v="1899-12-30T00:09:36"/>
    <s v="unknown"/>
    <s v="Import from Runkeeper"/>
    <n v="6.2500000000000044"/>
    <n v="0"/>
    <m/>
    <m/>
    <d v="1899-12-30T04:11:31"/>
    <d v="1899-12-30T02:05:46"/>
    <d v="1899-12-30T04:11:31"/>
    <d v="1899-12-30T05:03:55"/>
    <d v="1899-12-30T02:05:46"/>
    <d v="1899-12-30T02:31:58"/>
    <n v="1107"/>
    <x v="9"/>
    <x v="3"/>
    <x v="84"/>
    <x v="39"/>
    <n v="1.9409722222262644"/>
  </r>
  <r>
    <n v="1359"/>
    <d v="2010-06-27T13:17:00"/>
    <d v="2010-06-27T13:17:00"/>
    <x v="2"/>
    <n v="1.66"/>
    <n v="0"/>
    <n v="26"/>
    <n v="26"/>
    <d v="1899-12-30T00:26:26"/>
    <d v="1899-12-30T00:15:55"/>
    <s v="unknown"/>
    <s v="53 to 389"/>
    <n v="3.7679697351828532"/>
    <n v="0"/>
    <m/>
    <m/>
    <d v="1899-12-30T06:57:12"/>
    <d v="1899-12-30T03:28:36"/>
    <d v="1899-12-30T06:57:12"/>
    <d v="1899-12-30T07:49:36"/>
    <d v="1899-12-30T03:28:36"/>
    <d v="1899-12-30T03:54:48"/>
    <n v="2754"/>
    <x v="9"/>
    <x v="3"/>
    <x v="84"/>
    <x v="40"/>
    <n v="4.0527777777751908"/>
  </r>
  <r>
    <n v="1360"/>
    <d v="2010-06-29T12:07:00"/>
    <d v="2010-06-29T12:07:00"/>
    <x v="1"/>
    <n v="9.8800000000000008"/>
    <n v="0"/>
    <n v="37"/>
    <n v="4"/>
    <d v="1899-12-30T00:37:04"/>
    <d v="1899-12-30T00:03:45"/>
    <s v="unknown"/>
    <s v="Griskus Sprint Bike Course"/>
    <n v="15.992805755395695"/>
    <n v="0"/>
    <m/>
    <m/>
    <d v="1899-12-30T07:00:11"/>
    <d v="1899-12-30T03:30:06"/>
    <d v="1899-12-30T01:38:18"/>
    <d v="1899-12-30T02:30:42"/>
    <d v="1899-12-30T00:49:09"/>
    <d v="1899-12-30T01:15:21"/>
    <n v="357"/>
    <x v="9"/>
    <x v="3"/>
    <x v="84"/>
    <x v="40"/>
    <n v="0.95138888889050577"/>
  </r>
  <r>
    <n v="1361"/>
    <d v="2010-07-01T12:04:00"/>
    <d v="2010-07-01T12:04:00"/>
    <x v="2"/>
    <n v="3"/>
    <n v="0"/>
    <n v="33"/>
    <n v="7"/>
    <d v="1899-12-30T00:33:07"/>
    <d v="1899-12-30T00:11:02"/>
    <s v="unknown"/>
    <s v="Columbus Route"/>
    <n v="5.4353296426774067"/>
    <n v="0"/>
    <m/>
    <m/>
    <d v="1899-12-30T04:49:13"/>
    <d v="1899-12-30T02:24:37"/>
    <d v="1899-12-30T04:49:13"/>
    <d v="1899-12-30T05:41:37"/>
    <d v="1899-12-30T02:24:37"/>
    <d v="1899-12-30T02:50:49"/>
    <n v="2104"/>
    <x v="9"/>
    <x v="0"/>
    <x v="85"/>
    <x v="40"/>
    <n v="0.99791666666715173"/>
  </r>
  <r>
    <n v="1362"/>
    <d v="2010-07-07T00:00:00"/>
    <d v="2010-07-07T00:00:00"/>
    <x v="3"/>
    <n v="1"/>
    <n v="0"/>
    <n v="3"/>
    <n v="14"/>
    <d v="1899-12-30T00:03:14"/>
    <d v="1899-12-30T00:03:14"/>
    <s v="unk"/>
    <s v="Griskus Sprint"/>
    <n v="18.556701030927851"/>
    <n v="0"/>
    <m/>
    <m/>
    <d v="1899-12-30T00:00:00"/>
    <d v="1899-12-30T00:00:00"/>
    <d v="1899-12-30T01:24:43"/>
    <d v="1899-12-30T02:17:07"/>
    <d v="1899-12-30T00:42:21"/>
    <d v="1899-12-30T01:08:33"/>
    <n v="212"/>
    <x v="9"/>
    <x v="0"/>
    <x v="85"/>
    <x v="0"/>
    <n v="4.4972222222204437"/>
  </r>
  <r>
    <n v="1363"/>
    <d v="2010-07-07T00:00:00"/>
    <d v="2010-07-07T00:00:00"/>
    <x v="0"/>
    <n v="0.5"/>
    <n v="0"/>
    <n v="20"/>
    <n v="39"/>
    <d v="1899-12-30T00:20:39"/>
    <d v="1899-12-30T00:41:18"/>
    <s v="unk"/>
    <s v="Griskus Sprint"/>
    <n v="1.4527845036319624"/>
    <n v="0"/>
    <m/>
    <m/>
    <d v="1899-12-30T01:39:07"/>
    <d v="1899-12-30T00:49:34"/>
    <d v="1899-12-30T18:02:04"/>
    <d v="1899-12-30T18:54:28"/>
    <d v="1899-12-30T09:01:02"/>
    <d v="1899-12-30T09:27:14"/>
    <n v="3093"/>
    <x v="9"/>
    <x v="0"/>
    <x v="85"/>
    <x v="0"/>
    <n v="0"/>
  </r>
  <r>
    <n v="1364"/>
    <d v="2010-07-07T00:00:00"/>
    <d v="2010-07-07T00:00:00"/>
    <x v="1"/>
    <n v="10.5"/>
    <n v="0"/>
    <n v="37"/>
    <n v="54"/>
    <d v="1899-12-30T00:37:54"/>
    <d v="1899-12-30T00:03:37"/>
    <s v="unk"/>
    <s v="Griskus Sprint"/>
    <n v="16.622691292876002"/>
    <n v="0"/>
    <m/>
    <m/>
    <d v="1899-12-30T06:44:16"/>
    <d v="1899-12-30T03:22:08"/>
    <d v="1899-12-30T01:34:34"/>
    <d v="1899-12-30T02:26:58"/>
    <d v="1899-12-30T00:47:17"/>
    <d v="1899-12-30T01:13:29"/>
    <n v="299"/>
    <x v="9"/>
    <x v="0"/>
    <x v="85"/>
    <x v="0"/>
    <n v="0"/>
  </r>
  <r>
    <n v="1365"/>
    <d v="2010-07-07T00:00:00"/>
    <d v="2010-07-07T00:00:00"/>
    <x v="2"/>
    <n v="3.1"/>
    <n v="0"/>
    <n v="39"/>
    <n v="40"/>
    <d v="1899-12-30T00:39:40"/>
    <d v="1899-12-30T00:12:48"/>
    <s v="unk"/>
    <s v="Griskus Sprint"/>
    <n v="4.6890756302521055"/>
    <n v="0"/>
    <m/>
    <m/>
    <d v="1899-12-30T05:35:15"/>
    <d v="1899-12-30T02:47:37"/>
    <d v="1899-12-30T05:35:15"/>
    <d v="1899-12-30T06:27:39"/>
    <d v="1899-12-30T02:47:37"/>
    <d v="1899-12-30T03:13:49"/>
    <n v="2589"/>
    <x v="9"/>
    <x v="0"/>
    <x v="85"/>
    <x v="0"/>
    <n v="0"/>
  </r>
  <r>
    <n v="1366"/>
    <d v="2010-07-12T08:47:00"/>
    <d v="2010-07-12T08:47:00"/>
    <x v="2"/>
    <n v="3.09"/>
    <n v="0"/>
    <n v="42"/>
    <n v="54"/>
    <d v="1899-12-30T00:42:54"/>
    <d v="1899-12-30T00:13:53"/>
    <s v="unknown"/>
    <s v="Import from Runkeeper"/>
    <n v="4.3216783216783252"/>
    <n v="0"/>
    <m/>
    <m/>
    <d v="1899-12-30T06:03:45"/>
    <d v="1899-12-30T03:01:52"/>
    <d v="1899-12-30T06:03:45"/>
    <d v="1899-12-30T06:56:09"/>
    <d v="1899-12-30T03:01:52"/>
    <d v="1899-12-30T03:28:04"/>
    <n v="2670"/>
    <x v="9"/>
    <x v="0"/>
    <x v="85"/>
    <x v="12"/>
    <n v="4.3659722222218988"/>
  </r>
  <r>
    <n v="1367"/>
    <d v="2010-07-16T08:19:00"/>
    <d v="2010-07-16T08:19:00"/>
    <x v="2"/>
    <n v="2.09"/>
    <n v="0"/>
    <n v="25"/>
    <n v="19"/>
    <d v="1899-12-30T00:25:19"/>
    <d v="1899-12-30T00:12:07"/>
    <s v="unknown"/>
    <s v="Import from Runkeeper"/>
    <n v="4.9532587228439793"/>
    <n v="0"/>
    <m/>
    <m/>
    <d v="1899-12-30T05:17:22"/>
    <d v="1899-12-30T02:38:41"/>
    <d v="1899-12-30T05:17:22"/>
    <d v="1899-12-30T06:09:46"/>
    <d v="1899-12-30T02:38:41"/>
    <d v="1899-12-30T03:04:53"/>
    <n v="2491"/>
    <x v="9"/>
    <x v="0"/>
    <x v="85"/>
    <x v="12"/>
    <n v="2.9805555555576575"/>
  </r>
  <r>
    <n v="1368"/>
    <d v="2010-07-25T08:37:00"/>
    <d v="2010-07-25T08:37:00"/>
    <x v="2"/>
    <n v="3.01"/>
    <n v="0"/>
    <n v="38"/>
    <n v="23"/>
    <d v="1899-12-30T00:38:23"/>
    <d v="1899-12-30T00:12:45"/>
    <s v="unknown"/>
    <s v="Fenn's Pond"/>
    <n v="4.705167173252284"/>
    <n v="0"/>
    <m/>
    <m/>
    <d v="1899-12-30T05:34:06"/>
    <d v="1899-12-30T02:47:03"/>
    <d v="1899-12-30T05:34:06"/>
    <d v="1899-12-30T06:26:30"/>
    <d v="1899-12-30T02:47:03"/>
    <d v="1899-12-30T03:13:15"/>
    <n v="2584"/>
    <x v="9"/>
    <x v="0"/>
    <x v="85"/>
    <x v="14"/>
    <n v="8.0124999999970896"/>
  </r>
  <r>
    <n v="1369"/>
    <d v="2010-07-27T17:38:00"/>
    <d v="2010-07-27T17:38:00"/>
    <x v="2"/>
    <n v="1.91"/>
    <n v="0"/>
    <n v="19"/>
    <n v="37"/>
    <d v="1899-12-30T00:19:37"/>
    <d v="1899-12-30T00:10:16"/>
    <s v="unknown"/>
    <s v="Import from Runkeeper"/>
    <n v="5.8419711129991549"/>
    <n v="0"/>
    <m/>
    <m/>
    <d v="1899-12-30T04:29:05"/>
    <d v="1899-12-30T02:14:33"/>
    <d v="1899-12-30T04:29:05"/>
    <d v="1899-12-30T05:21:29"/>
    <d v="1899-12-30T02:14:33"/>
    <d v="1899-12-30T02:40:45"/>
    <n v="1639"/>
    <x v="9"/>
    <x v="0"/>
    <x v="85"/>
    <x v="14"/>
    <n v="1.3756944444467081"/>
  </r>
  <r>
    <n v="1370"/>
    <d v="2010-07-30T17:44:00"/>
    <d v="2010-07-30T17:44:00"/>
    <x v="2"/>
    <n v="2.2799999999999998"/>
    <n v="0"/>
    <n v="23"/>
    <n v="26"/>
    <d v="1899-12-30T00:23:26"/>
    <d v="1899-12-30T00:10:17"/>
    <s v="unknown"/>
    <s v="Import from Runkeeper"/>
    <n v="5.8378378378378422"/>
    <n v="0"/>
    <m/>
    <m/>
    <d v="1899-12-30T04:29:17"/>
    <d v="1899-12-30T02:14:38"/>
    <d v="1899-12-30T04:29:17"/>
    <d v="1899-12-30T05:21:41"/>
    <d v="1899-12-30T02:14:38"/>
    <d v="1899-12-30T02:40:50"/>
    <n v="1643"/>
    <x v="9"/>
    <x v="0"/>
    <x v="85"/>
    <x v="14"/>
    <n v="2.0041666666656965"/>
  </r>
  <r>
    <n v="1371"/>
    <d v="2010-08-03T17:41:00"/>
    <d v="2010-08-03T17:41:00"/>
    <x v="2"/>
    <n v="2.5299999999999998"/>
    <n v="0"/>
    <n v="29"/>
    <n v="45"/>
    <d v="1899-12-30T00:29:45"/>
    <d v="1899-12-30T00:11:46"/>
    <s v="unknown"/>
    <s v="Import from Runkeeper"/>
    <n v="5.1025210084033654"/>
    <n v="0"/>
    <m/>
    <m/>
    <d v="1899-12-30T05:08:05"/>
    <d v="1899-12-30T02:34:02"/>
    <d v="1899-12-30T05:08:05"/>
    <d v="1899-12-30T06:00:29"/>
    <d v="1899-12-30T02:34:02"/>
    <d v="1899-12-30T03:00:15"/>
    <n v="2397"/>
    <x v="9"/>
    <x v="4"/>
    <x v="86"/>
    <x v="15"/>
    <n v="2.9979166666671517"/>
  </r>
  <r>
    <n v="1372"/>
    <d v="2010-08-07T09:27:00"/>
    <d v="2010-08-07T09:27:00"/>
    <x v="2"/>
    <n v="3.01"/>
    <n v="0"/>
    <n v="33"/>
    <n v="21"/>
    <d v="1899-12-30T00:33:21"/>
    <d v="1899-12-30T00:11:05"/>
    <s v="unknown"/>
    <s v="Fenn's Pond"/>
    <n v="5.4152923538230917"/>
    <n v="0"/>
    <m/>
    <m/>
    <d v="1899-12-30T04:50:17"/>
    <d v="1899-12-30T02:25:09"/>
    <d v="1899-12-30T04:50:17"/>
    <d v="1899-12-30T05:42:41"/>
    <d v="1899-12-30T02:25:09"/>
    <d v="1899-12-30T02:51:21"/>
    <n v="2126"/>
    <x v="9"/>
    <x v="4"/>
    <x v="86"/>
    <x v="15"/>
    <n v="2.6569444444467081"/>
  </r>
  <r>
    <n v="1373"/>
    <d v="2010-08-10T17:46:00"/>
    <d v="2010-08-10T17:46:00"/>
    <x v="2"/>
    <n v="2.57"/>
    <n v="0"/>
    <n v="30"/>
    <n v="29"/>
    <d v="1899-12-30T00:30:29"/>
    <d v="1899-12-30T00:11:52"/>
    <s v="unknown"/>
    <s v="Import from Runkeeper"/>
    <n v="5.0585019136140001"/>
    <n v="0"/>
    <m/>
    <m/>
    <d v="1899-12-30T05:10:46"/>
    <d v="1899-12-30T02:35:23"/>
    <d v="1899-12-30T05:10:46"/>
    <d v="1899-12-30T06:03:10"/>
    <d v="1899-12-30T02:35:23"/>
    <d v="1899-12-30T03:01:35"/>
    <n v="2425"/>
    <x v="9"/>
    <x v="4"/>
    <x v="86"/>
    <x v="16"/>
    <n v="2.3465277777722804"/>
  </r>
  <r>
    <n v="1374"/>
    <d v="2010-08-15T09:01:00"/>
    <d v="2010-08-15T09:01:00"/>
    <x v="2"/>
    <n v="4"/>
    <n v="0"/>
    <n v="46"/>
    <n v="45"/>
    <d v="1899-12-30T00:46:45"/>
    <d v="1899-12-30T00:11:41"/>
    <s v="unknown"/>
    <s v="Import from Runkeeper"/>
    <n v="5.1336898395721962"/>
    <n v="0"/>
    <m/>
    <m/>
    <d v="1899-12-30T05:06:13"/>
    <d v="1899-12-30T02:33:06"/>
    <d v="1899-12-30T05:06:13"/>
    <d v="1899-12-30T05:58:37"/>
    <d v="1899-12-30T02:33:06"/>
    <d v="1899-12-30T02:59:18"/>
    <n v="2365"/>
    <x v="9"/>
    <x v="4"/>
    <x v="86"/>
    <x v="17"/>
    <n v="3.6354166666715173"/>
  </r>
  <r>
    <n v="1375"/>
    <d v="2010-08-18T17:45:00"/>
    <d v="2010-08-18T17:45:00"/>
    <x v="2"/>
    <n v="2.56"/>
    <n v="0"/>
    <n v="28"/>
    <n v="38"/>
    <d v="1899-12-30T00:28:38"/>
    <d v="1899-12-30T00:11:11"/>
    <s v="unknown"/>
    <s v="Import from Runkeeper"/>
    <n v="5.3643771827706681"/>
    <n v="0"/>
    <m/>
    <m/>
    <d v="1899-12-30T04:53:03"/>
    <d v="1899-12-30T02:26:31"/>
    <d v="1899-12-30T04:53:03"/>
    <d v="1899-12-30T05:45:27"/>
    <d v="1899-12-30T02:26:31"/>
    <d v="1899-12-30T02:52:43"/>
    <n v="2184"/>
    <x v="9"/>
    <x v="4"/>
    <x v="86"/>
    <x v="17"/>
    <n v="2.3638888888890506"/>
  </r>
  <r>
    <n v="1376"/>
    <d v="2010-08-27T17:50:00"/>
    <d v="2010-08-27T17:50:00"/>
    <x v="2"/>
    <n v="3.01"/>
    <n v="0"/>
    <n v="32"/>
    <n v="45"/>
    <d v="1899-12-30T00:32:45"/>
    <d v="1899-12-30T00:10:53"/>
    <s v="unknown"/>
    <s v="Fenn's Pond"/>
    <n v="5.5145038167938969"/>
    <n v="0"/>
    <m/>
    <m/>
    <d v="1899-12-30T04:45:04"/>
    <d v="1899-12-30T02:22:32"/>
    <d v="1899-12-30T04:45:04"/>
    <d v="1899-12-30T05:37:28"/>
    <d v="1899-12-30T02:22:32"/>
    <d v="1899-12-30T02:48:44"/>
    <n v="2023"/>
    <x v="9"/>
    <x v="4"/>
    <x v="86"/>
    <x v="18"/>
    <n v="8.0034722222189885"/>
  </r>
  <r>
    <n v="1377"/>
    <d v="2010-09-05T10:07:00"/>
    <d v="2010-09-05T10:07:00"/>
    <x v="2"/>
    <n v="3.01"/>
    <n v="0"/>
    <n v="34"/>
    <n v="47"/>
    <d v="1899-12-30T00:34:47"/>
    <d v="1899-12-30T00:11:33"/>
    <s v="unknown"/>
    <s v="Fenn's Pond"/>
    <n v="5.1921418303785387"/>
    <n v="0"/>
    <m/>
    <m/>
    <d v="1899-12-30T05:02:46"/>
    <d v="1899-12-30T02:31:23"/>
    <d v="1899-12-30T05:02:46"/>
    <d v="1899-12-30T05:55:10"/>
    <d v="1899-12-30T02:31:23"/>
    <d v="1899-12-30T02:57:35"/>
    <n v="2330"/>
    <x v="9"/>
    <x v="5"/>
    <x v="87"/>
    <x v="20"/>
    <n v="7.6784722222218988"/>
  </r>
  <r>
    <n v="1378"/>
    <d v="2010-09-19T09:23:00"/>
    <d v="2010-09-19T09:23:00"/>
    <x v="2"/>
    <n v="3.01"/>
    <n v="0"/>
    <n v="36"/>
    <n v="29"/>
    <d v="1899-12-30T00:36:29"/>
    <d v="1899-12-30T00:12:07"/>
    <s v="unknown"/>
    <s v="Fenn's Pond"/>
    <n v="4.9502055733211554"/>
    <n v="0"/>
    <m/>
    <m/>
    <d v="1899-12-30T05:17:34"/>
    <d v="1899-12-30T02:38:47"/>
    <d v="1899-12-30T05:17:34"/>
    <d v="1899-12-30T06:09:58"/>
    <d v="1899-12-30T02:38:47"/>
    <d v="1899-12-30T03:04:59"/>
    <n v="2495"/>
    <x v="9"/>
    <x v="5"/>
    <x v="87"/>
    <x v="42"/>
    <n v="12.969444444446708"/>
  </r>
  <r>
    <n v="1379"/>
    <d v="2010-09-22T17:43:00"/>
    <d v="2010-09-22T17:43:00"/>
    <x v="2"/>
    <n v="1.67"/>
    <n v="0"/>
    <n v="18"/>
    <n v="32"/>
    <d v="1899-12-30T00:18:32"/>
    <d v="1899-12-30T00:11:06"/>
    <s v="unknown"/>
    <s v="53 to 389"/>
    <n v="5.4064748201438881"/>
    <n v="0"/>
    <m/>
    <m/>
    <d v="1899-12-30T04:50:46"/>
    <d v="1899-12-30T02:25:23"/>
    <d v="1899-12-30T04:50:46"/>
    <d v="1899-12-30T05:43:10"/>
    <d v="1899-12-30T02:25:23"/>
    <d v="1899-12-30T02:51:35"/>
    <n v="2133"/>
    <x v="9"/>
    <x v="5"/>
    <x v="87"/>
    <x v="42"/>
    <n v="2.3472222222189885"/>
  </r>
  <r>
    <n v="1380"/>
    <d v="2010-10-14T00:00:00"/>
    <d v="2010-10-14T00:00:00"/>
    <x v="2"/>
    <n v="1"/>
    <n v="0"/>
    <n v="9"/>
    <n v="47"/>
    <d v="1899-12-30T00:09:47"/>
    <d v="1899-12-30T00:09:47"/>
    <s v="unknown"/>
    <s v="Import from Nike+"/>
    <n v="6.1328790459965976"/>
    <n v="0"/>
    <m/>
    <m/>
    <d v="1899-12-30T04:16:19"/>
    <d v="1899-12-30T02:08:10"/>
    <d v="1899-12-30T04:16:19"/>
    <d v="1899-12-30T05:08:43"/>
    <d v="1899-12-30T02:08:10"/>
    <d v="1899-12-30T02:34:22"/>
    <n v="1248"/>
    <x v="9"/>
    <x v="6"/>
    <x v="88"/>
    <x v="22"/>
    <n v="20.261805555557657"/>
  </r>
  <r>
    <n v="1381"/>
    <d v="2010-10-16T09:59:00"/>
    <d v="2010-10-16T09:59:00"/>
    <x v="2"/>
    <n v="3.47"/>
    <n v="0"/>
    <n v="37"/>
    <n v="45"/>
    <d v="1899-12-30T00:37:45"/>
    <d v="1899-12-30T00:10:53"/>
    <s v="unknown"/>
    <s v="Import from Runkeeper"/>
    <n v="5.5152317880794746"/>
    <n v="0"/>
    <m/>
    <m/>
    <d v="1899-12-30T04:45:02"/>
    <d v="1899-12-30T02:22:31"/>
    <d v="1899-12-30T04:45:02"/>
    <d v="1899-12-30T05:37:26"/>
    <d v="1899-12-30T02:22:31"/>
    <d v="1899-12-30T02:48:43"/>
    <n v="2022"/>
    <x v="9"/>
    <x v="6"/>
    <x v="88"/>
    <x v="22"/>
    <n v="1.4159722222248092"/>
  </r>
  <r>
    <n v="1382"/>
    <d v="2010-10-18T00:00:00"/>
    <d v="2010-10-18T00:00:00"/>
    <x v="2"/>
    <n v="2"/>
    <n v="0"/>
    <n v="20"/>
    <n v="48"/>
    <d v="1899-12-30T00:20:48"/>
    <d v="1899-12-30T00:10:24"/>
    <s v="unknown"/>
    <s v="Import from Nike+"/>
    <n v="5.7692307692307736"/>
    <n v="0"/>
    <m/>
    <m/>
    <d v="1899-12-30T04:32:29"/>
    <d v="1899-12-30T02:16:14"/>
    <d v="1899-12-30T04:32:29"/>
    <d v="1899-12-30T05:24:53"/>
    <d v="1899-12-30T02:16:14"/>
    <d v="1899-12-30T02:42:26"/>
    <n v="1734"/>
    <x v="9"/>
    <x v="6"/>
    <x v="88"/>
    <x v="44"/>
    <n v="0.58402777777519077"/>
  </r>
  <r>
    <n v="1383"/>
    <d v="2010-10-22T00:00:00"/>
    <d v="2010-10-22T00:00:00"/>
    <x v="2"/>
    <n v="1"/>
    <n v="0"/>
    <n v="10"/>
    <n v="20"/>
    <d v="1899-12-30T00:10:20"/>
    <d v="1899-12-30T00:10:20"/>
    <s v="unknown"/>
    <s v="Import from Nike+"/>
    <n v="5.8064516129032304"/>
    <n v="0"/>
    <m/>
    <m/>
    <d v="1899-12-30T04:30:44"/>
    <d v="1899-12-30T02:15:22"/>
    <d v="1899-12-30T04:30:44"/>
    <d v="1899-12-30T05:23:08"/>
    <d v="1899-12-30T02:15:22"/>
    <d v="1899-12-30T02:41:34"/>
    <n v="1677"/>
    <x v="9"/>
    <x v="6"/>
    <x v="88"/>
    <x v="44"/>
    <n v="3"/>
  </r>
  <r>
    <n v="1384"/>
    <d v="2010-10-24T09:22:00"/>
    <d v="2010-10-24T09:22:00"/>
    <x v="2"/>
    <n v="3.01"/>
    <n v="0"/>
    <n v="33"/>
    <n v="20"/>
    <d v="1899-12-30T00:33:20"/>
    <d v="1899-12-30T00:11:04"/>
    <s v="unknown"/>
    <s v="Fenn's Pond"/>
    <n v="5.4180000000000028"/>
    <n v="0"/>
    <m/>
    <m/>
    <d v="1899-12-30T04:50:09"/>
    <d v="1899-12-30T02:25:04"/>
    <d v="1899-12-30T04:50:09"/>
    <d v="1899-12-30T05:42:33"/>
    <d v="1899-12-30T02:25:04"/>
    <d v="1899-12-30T02:51:16"/>
    <n v="2124"/>
    <x v="9"/>
    <x v="6"/>
    <x v="88"/>
    <x v="45"/>
    <n v="1.390277777776646"/>
  </r>
  <r>
    <n v="1385"/>
    <d v="2010-10-29T00:00:00"/>
    <d v="2010-10-29T00:00:00"/>
    <x v="2"/>
    <n v="2.5"/>
    <n v="0"/>
    <n v="24"/>
    <n v="56"/>
    <d v="1899-12-30T00:24:56"/>
    <d v="1899-12-30T00:09:58"/>
    <s v="unknown"/>
    <s v="Import from Nike+"/>
    <n v="6.0160427807486681"/>
    <n v="0"/>
    <m/>
    <m/>
    <d v="1899-12-30T04:21:18"/>
    <d v="1899-12-30T02:10:39"/>
    <d v="1899-12-30T04:21:18"/>
    <d v="1899-12-30T05:13:42"/>
    <d v="1899-12-30T02:10:39"/>
    <d v="1899-12-30T02:36:51"/>
    <n v="1401"/>
    <x v="9"/>
    <x v="6"/>
    <x v="88"/>
    <x v="45"/>
    <n v="3.609722222223354"/>
  </r>
  <r>
    <n v="1386"/>
    <d v="2010-10-31T09:10:00"/>
    <d v="2010-10-31T09:10:00"/>
    <x v="2"/>
    <n v="3.01"/>
    <n v="0"/>
    <n v="35"/>
    <n v="56"/>
    <d v="1899-12-30T00:35:56"/>
    <d v="1899-12-30T00:11:56"/>
    <s v="unknown"/>
    <s v="Fenn's Pond"/>
    <n v="5.0259740259740298"/>
    <n v="0"/>
    <m/>
    <m/>
    <d v="1899-12-30T05:12:47"/>
    <d v="1899-12-30T02:36:23"/>
    <d v="1899-12-30T05:12:47"/>
    <d v="1899-12-30T06:05:11"/>
    <d v="1899-12-30T02:36:23"/>
    <d v="1899-12-30T03:02:35"/>
    <n v="2448"/>
    <x v="9"/>
    <x v="6"/>
    <x v="88"/>
    <x v="23"/>
    <n v="1.3819444444452529"/>
  </r>
  <r>
    <n v="1387"/>
    <d v="2010-11-02T00:00:00"/>
    <d v="2010-11-02T00:00:00"/>
    <x v="2"/>
    <n v="1"/>
    <n v="0"/>
    <n v="9"/>
    <n v="18"/>
    <d v="1899-12-30T00:09:18"/>
    <d v="1899-12-30T00:09:18"/>
    <s v="unknown"/>
    <s v="Import from Nike+"/>
    <n v="6.4516129032258114"/>
    <n v="0"/>
    <m/>
    <m/>
    <d v="1899-12-30T04:03:40"/>
    <d v="1899-12-30T02:01:50"/>
    <d v="1899-12-30T04:03:40"/>
    <d v="1899-12-30T04:56:04"/>
    <d v="1899-12-30T02:01:50"/>
    <d v="1899-12-30T02:28:02"/>
    <n v="935"/>
    <x v="9"/>
    <x v="7"/>
    <x v="89"/>
    <x v="23"/>
    <n v="0.61805555555474712"/>
  </r>
  <r>
    <n v="1388"/>
    <d v="2010-11-06T10:00:00"/>
    <d v="2010-11-06T10:00:00"/>
    <x v="2"/>
    <n v="3.08"/>
    <n v="0"/>
    <n v="30"/>
    <n v="55"/>
    <d v="1899-12-30T00:30:55"/>
    <d v="1899-12-30T00:10:02"/>
    <s v="unknown"/>
    <s v="Import from Runkeeper"/>
    <n v="5.9773584905660417"/>
    <n v="0"/>
    <m/>
    <m/>
    <d v="1899-12-30T04:23:00"/>
    <d v="1899-12-30T02:11:30"/>
    <d v="1899-12-30T04:23:00"/>
    <d v="1899-12-30T05:15:24"/>
    <d v="1899-12-30T02:11:30"/>
    <d v="1899-12-30T02:37:42"/>
    <n v="1470"/>
    <x v="9"/>
    <x v="7"/>
    <x v="89"/>
    <x v="23"/>
    <n v="3.4166666666642413"/>
  </r>
  <r>
    <n v="1389"/>
    <d v="2010-11-19T00:00:00"/>
    <d v="2010-11-19T00:00:00"/>
    <x v="2"/>
    <n v="1"/>
    <n v="0"/>
    <n v="9"/>
    <n v="15"/>
    <d v="1899-12-30T00:09:15"/>
    <d v="1899-12-30T00:09:15"/>
    <s v="unknown"/>
    <s v="Import from Nike+"/>
    <n v="6.4864864864864913"/>
    <n v="0"/>
    <m/>
    <m/>
    <d v="1899-12-30T04:02:21"/>
    <d v="1899-12-30T02:01:11"/>
    <d v="1899-12-30T04:02:21"/>
    <d v="1899-12-30T04:54:45"/>
    <d v="1899-12-30T02:01:11"/>
    <d v="1899-12-30T02:27:23"/>
    <n v="902"/>
    <x v="9"/>
    <x v="7"/>
    <x v="89"/>
    <x v="25"/>
    <n v="11.583333333335759"/>
  </r>
  <r>
    <n v="1390"/>
    <d v="2010-11-23T00:00:00"/>
    <d v="2010-11-23T00:00:00"/>
    <x v="2"/>
    <n v="1.5"/>
    <n v="0"/>
    <n v="18"/>
    <n v="27"/>
    <d v="1899-12-30T00:18:27"/>
    <d v="1899-12-30T00:12:18"/>
    <s v="unknown"/>
    <s v="Import from Nike+"/>
    <n v="4.8780487804878092"/>
    <n v="0"/>
    <m/>
    <m/>
    <d v="1899-12-30T05:22:16"/>
    <d v="1899-12-30T02:41:08"/>
    <d v="1899-12-30T05:22:16"/>
    <d v="1899-12-30T06:14:40"/>
    <d v="1899-12-30T02:41:08"/>
    <d v="1899-12-30T03:07:20"/>
    <n v="2527"/>
    <x v="9"/>
    <x v="7"/>
    <x v="89"/>
    <x v="26"/>
    <n v="3"/>
  </r>
  <r>
    <n v="1391"/>
    <d v="2010-11-27T00:00:00"/>
    <d v="2010-11-27T00:00:00"/>
    <x v="2"/>
    <n v="1.5"/>
    <n v="0"/>
    <n v="14"/>
    <n v="29"/>
    <d v="1899-12-30T00:14:29"/>
    <d v="1899-12-30T00:09:39"/>
    <s v="unknown"/>
    <s v="Import from Nike+"/>
    <n v="6.214039125431535"/>
    <n v="0"/>
    <m/>
    <m/>
    <d v="1899-12-30T04:12:59"/>
    <d v="1899-12-30T02:06:29"/>
    <d v="1899-12-30T04:12:59"/>
    <d v="1899-12-30T05:05:23"/>
    <d v="1899-12-30T02:06:29"/>
    <d v="1899-12-30T02:32:41"/>
    <n v="1142"/>
    <x v="9"/>
    <x v="7"/>
    <x v="89"/>
    <x v="26"/>
    <n v="3"/>
  </r>
  <r>
    <n v="1392"/>
    <d v="2010-11-29T00:00:00"/>
    <d v="2010-11-29T00:00:00"/>
    <x v="2"/>
    <n v="2"/>
    <n v="0"/>
    <n v="21"/>
    <n v="18"/>
    <d v="1899-12-30T00:21:18"/>
    <d v="1899-12-30T00:10:39"/>
    <s v="unknown"/>
    <s v="Import from Nike+"/>
    <n v="5.6338028169014125"/>
    <n v="0"/>
    <m/>
    <m/>
    <d v="1899-12-30T04:39:02"/>
    <d v="1899-12-30T02:19:31"/>
    <d v="1899-12-30T04:39:02"/>
    <d v="1899-12-30T05:31:26"/>
    <d v="1899-12-30T02:19:31"/>
    <d v="1899-12-30T02:45:43"/>
    <n v="1887"/>
    <x v="9"/>
    <x v="7"/>
    <x v="89"/>
    <x v="46"/>
    <n v="1"/>
  </r>
  <r>
    <n v="1393"/>
    <d v="2010-12-03T00:00:00"/>
    <d v="2010-12-03T00:00:00"/>
    <x v="2"/>
    <n v="2"/>
    <n v="0"/>
    <n v="19"/>
    <n v="26"/>
    <d v="1899-12-30T00:19:26"/>
    <d v="1899-12-30T00:09:43"/>
    <s v="unknown"/>
    <s v="Import from Nike+"/>
    <n v="6.1749571183533494"/>
    <n v="0"/>
    <m/>
    <m/>
    <d v="1899-12-30T04:14:35"/>
    <d v="1899-12-30T02:07:17"/>
    <d v="1899-12-30T04:14:35"/>
    <d v="1899-12-30T05:06:59"/>
    <d v="1899-12-30T02:07:17"/>
    <d v="1899-12-30T02:33:29"/>
    <n v="1197"/>
    <x v="9"/>
    <x v="11"/>
    <x v="90"/>
    <x v="46"/>
    <n v="3"/>
  </r>
  <r>
    <n v="1394"/>
    <d v="2010-12-07T00:00:00"/>
    <d v="2010-12-07T00:00:00"/>
    <x v="2"/>
    <n v="2.5"/>
    <n v="0"/>
    <n v="29"/>
    <n v="56"/>
    <d v="1899-12-30T00:29:56"/>
    <d v="1899-12-30T00:11:58"/>
    <s v="unknown"/>
    <s v="Import from Nike+"/>
    <n v="5.0111358574610287"/>
    <n v="0"/>
    <m/>
    <m/>
    <d v="1899-12-30T05:13:42"/>
    <d v="1899-12-30T02:36:51"/>
    <d v="1899-12-30T05:13:42"/>
    <d v="1899-12-30T06:06:06"/>
    <d v="1899-12-30T02:36:51"/>
    <d v="1899-12-30T03:03:03"/>
    <n v="2455"/>
    <x v="9"/>
    <x v="11"/>
    <x v="90"/>
    <x v="49"/>
    <n v="3"/>
  </r>
  <r>
    <n v="1395"/>
    <d v="2010-12-09T00:00:00"/>
    <d v="2010-12-09T00:00:00"/>
    <x v="2"/>
    <n v="1"/>
    <n v="0"/>
    <n v="9"/>
    <n v="11"/>
    <d v="1899-12-30T00:09:11"/>
    <d v="1899-12-30T00:09:11"/>
    <s v="unknown"/>
    <s v="Import from Nike+"/>
    <n v="6.5335753176043605"/>
    <n v="0"/>
    <m/>
    <m/>
    <d v="1899-12-30T04:00:36"/>
    <d v="1899-12-30T02:00:18"/>
    <d v="1899-12-30T04:00:36"/>
    <d v="1899-12-30T04:53:00"/>
    <d v="1899-12-30T02:00:18"/>
    <d v="1899-12-30T02:26:30"/>
    <n v="879"/>
    <x v="9"/>
    <x v="11"/>
    <x v="90"/>
    <x v="49"/>
    <n v="1"/>
  </r>
  <r>
    <n v="1396"/>
    <d v="2011-01-20T00:00:00"/>
    <d v="2011-01-20T00:00:00"/>
    <x v="2"/>
    <n v="2"/>
    <n v="0"/>
    <n v="20"/>
    <n v="47"/>
    <d v="1899-12-30T00:20:47"/>
    <d v="1899-12-30T00:10:24"/>
    <m/>
    <s v="Nike Import"/>
    <n v="5.7738572574178066"/>
    <n v="0"/>
    <m/>
    <m/>
    <d v="1899-12-30T04:32:16"/>
    <d v="1899-12-30T02:16:08"/>
    <d v="1899-12-30T04:32:16"/>
    <d v="1899-12-30T05:24:40"/>
    <d v="1899-12-30T02:16:08"/>
    <d v="1899-12-30T02:42:20"/>
    <n v="1729"/>
    <x v="10"/>
    <x v="8"/>
    <x v="91"/>
    <x v="48"/>
    <n v="41"/>
  </r>
  <r>
    <n v="1397"/>
    <d v="2011-01-22T00:00:00"/>
    <d v="2011-01-22T00:00:00"/>
    <x v="2"/>
    <n v="2"/>
    <n v="0"/>
    <n v="21"/>
    <n v="55"/>
    <d v="1899-12-30T00:21:55"/>
    <d v="1899-12-30T00:10:58"/>
    <m/>
    <s v="RunKeeper Import"/>
    <n v="5.4752851711026649"/>
    <n v="0"/>
    <m/>
    <s v="Run 1 mi reg sneaks. 1 mile vibram"/>
    <d v="1899-12-30T04:47:07"/>
    <d v="1899-12-30T02:23:33"/>
    <d v="1899-12-30T04:47:07"/>
    <d v="1899-12-30T05:39:31"/>
    <d v="1899-12-30T02:23:33"/>
    <d v="1899-12-30T02:49:45"/>
    <n v="2060"/>
    <x v="10"/>
    <x v="8"/>
    <x v="91"/>
    <x v="48"/>
    <n v="1"/>
  </r>
  <r>
    <n v="1398"/>
    <d v="2011-02-04T00:00:00"/>
    <d v="2011-02-04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d v="1899-12-30T01:57:54"/>
    <d v="1899-12-30T02:50:18"/>
    <d v="1899-12-30T00:58:57"/>
    <d v="1899-12-30T01:25:09"/>
    <n v="590"/>
    <x v="10"/>
    <x v="9"/>
    <x v="92"/>
    <x v="30"/>
    <n v="12"/>
  </r>
  <r>
    <n v="1399"/>
    <d v="2011-02-06T00:00:00"/>
    <d v="2011-02-06T00:00:00"/>
    <x v="2"/>
    <n v="2"/>
    <n v="0"/>
    <n v="19"/>
    <n v="13"/>
    <d v="1899-12-30T00:19:13"/>
    <d v="1899-12-30T00:09:36"/>
    <m/>
    <s v="RunKeeper Import"/>
    <n v="6.244579358196015"/>
    <n v="0"/>
    <m/>
    <m/>
    <d v="1899-12-30T04:11:44"/>
    <d v="1899-12-30T02:05:52"/>
    <d v="1899-12-30T04:11:44"/>
    <d v="1899-12-30T05:04:08"/>
    <d v="1899-12-30T02:05:52"/>
    <d v="1899-12-30T02:32:04"/>
    <n v="1115"/>
    <x v="10"/>
    <x v="9"/>
    <x v="92"/>
    <x v="31"/>
    <n v="1"/>
  </r>
  <r>
    <n v="1400"/>
    <d v="2011-02-08T00:00:00"/>
    <d v="2011-02-08T00:00:00"/>
    <x v="1"/>
    <n v="10"/>
    <n v="0"/>
    <n v="50"/>
    <n v="0"/>
    <d v="1899-12-30T00:50:00"/>
    <d v="1899-12-30T00:05:00"/>
    <m/>
    <s v="RunKeeper Import"/>
    <n v="12.000000000000009"/>
    <n v="0"/>
    <m/>
    <m/>
    <d v="1899-12-30T09:20:00"/>
    <d v="1899-12-30T04:40:00"/>
    <d v="1899-12-30T02:11:00"/>
    <d v="1899-12-30T03:03:24"/>
    <d v="1899-12-30T01:05:30"/>
    <d v="1899-12-30T01:31:42"/>
    <n v="663"/>
    <x v="10"/>
    <x v="9"/>
    <x v="92"/>
    <x v="31"/>
    <n v="1"/>
  </r>
  <r>
    <n v="1401"/>
    <d v="2011-02-12T00:00:00"/>
    <d v="2011-02-12T00:00:00"/>
    <x v="2"/>
    <n v="2.0099999999999998"/>
    <n v="0"/>
    <n v="19"/>
    <n v="13"/>
    <d v="1899-12-30T00:19:13"/>
    <d v="1899-12-30T00:09:34"/>
    <m/>
    <s v="Nike Import"/>
    <n v="6.2758022549869947"/>
    <n v="0"/>
    <m/>
    <m/>
    <d v="1899-12-30T04:10:29"/>
    <d v="1899-12-30T02:05:15"/>
    <d v="1899-12-30T04:10:29"/>
    <d v="1899-12-30T05:02:53"/>
    <d v="1899-12-30T02:05:15"/>
    <d v="1899-12-30T02:31:27"/>
    <n v="1090"/>
    <x v="10"/>
    <x v="9"/>
    <x v="92"/>
    <x v="31"/>
    <n v="3"/>
  </r>
  <r>
    <n v="1402"/>
    <d v="2011-02-17T00:00:00"/>
    <d v="2011-02-17T00:00:00"/>
    <x v="2"/>
    <n v="2"/>
    <n v="0"/>
    <n v="19"/>
    <n v="5"/>
    <d v="1899-12-30T00:19:05"/>
    <d v="1899-12-30T00:09:32"/>
    <m/>
    <s v="Nike Import"/>
    <n v="6.2882096069869045"/>
    <n v="0"/>
    <m/>
    <m/>
    <d v="1899-12-30T04:09:59"/>
    <d v="1899-12-30T02:05:00"/>
    <d v="1899-12-30T04:09:59"/>
    <d v="1899-12-30T05:02:24"/>
    <d v="1899-12-30T02:05:00"/>
    <d v="1899-12-30T02:31:12"/>
    <n v="1071"/>
    <x v="10"/>
    <x v="9"/>
    <x v="92"/>
    <x v="32"/>
    <n v="4"/>
  </r>
  <r>
    <n v="1403"/>
    <d v="2011-02-19T00:00:00"/>
    <d v="2011-02-19T00:00:00"/>
    <x v="2"/>
    <n v="3"/>
    <n v="0"/>
    <n v="29"/>
    <n v="54"/>
    <d v="1899-12-30T00:29:54"/>
    <d v="1899-12-30T00:09:58"/>
    <m/>
    <s v="Nike Import"/>
    <n v="6.0200668896321119"/>
    <n v="0"/>
    <m/>
    <m/>
    <d v="1899-12-30T04:21:08"/>
    <d v="1899-12-30T02:10:34"/>
    <d v="1899-12-30T04:21:08"/>
    <d v="1899-12-30T05:13:32"/>
    <d v="1899-12-30T02:10:34"/>
    <d v="1899-12-30T02:36:46"/>
    <n v="1394"/>
    <x v="10"/>
    <x v="9"/>
    <x v="92"/>
    <x v="32"/>
    <n v="1"/>
  </r>
  <r>
    <n v="1404"/>
    <d v="2011-02-26T00:00:00"/>
    <d v="2011-02-26T00:00:00"/>
    <x v="2"/>
    <n v="1"/>
    <n v="0"/>
    <n v="10"/>
    <n v="7"/>
    <d v="1899-12-30T00:10:07"/>
    <d v="1899-12-30T00:10:07"/>
    <m/>
    <s v="Nike Import"/>
    <n v="5.9308072487644194"/>
    <n v="0"/>
    <m/>
    <m/>
    <d v="1899-12-30T04:25:03"/>
    <d v="1899-12-30T02:12:32"/>
    <d v="1899-12-30T04:25:03"/>
    <d v="1899-12-30T05:17:27"/>
    <d v="1899-12-30T02:12:32"/>
    <d v="1899-12-30T02:38:44"/>
    <n v="1517"/>
    <x v="10"/>
    <x v="9"/>
    <x v="92"/>
    <x v="33"/>
    <n v="6"/>
  </r>
  <r>
    <n v="1405"/>
    <d v="2011-02-28T00:00:00"/>
    <d v="2011-02-28T00:00:00"/>
    <x v="2"/>
    <n v="1"/>
    <n v="0"/>
    <n v="10"/>
    <n v="4"/>
    <d v="1899-12-30T00:10:04"/>
    <d v="1899-12-30T00:10:04"/>
    <m/>
    <s v="Nike Import"/>
    <n v="5.9602649006622563"/>
    <n v="0"/>
    <m/>
    <m/>
    <d v="1899-12-30T04:23:45"/>
    <d v="1899-12-30T02:11:52"/>
    <d v="1899-12-30T04:23:45"/>
    <d v="1899-12-30T05:16:09"/>
    <d v="1899-12-30T02:11:52"/>
    <d v="1899-12-30T02:38:04"/>
    <n v="1493"/>
    <x v="10"/>
    <x v="9"/>
    <x v="92"/>
    <x v="34"/>
    <n v="216.64097222222335"/>
  </r>
  <r>
    <n v="1406"/>
    <d v="2011-03-01T00:00:00"/>
    <d v="2011-03-01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d v="1899-12-30T01:57:54"/>
    <d v="1899-12-30T02:50:18"/>
    <d v="1899-12-30T00:58:57"/>
    <d v="1899-12-30T01:25:09"/>
    <n v="590"/>
    <x v="10"/>
    <x v="10"/>
    <x v="93"/>
    <x v="34"/>
    <n v="0"/>
  </r>
  <r>
    <n v="1407"/>
    <d v="2011-03-04T00:00:00"/>
    <d v="2011-03-04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d v="1899-12-30T01:57:54"/>
    <d v="1899-12-30T02:50:18"/>
    <d v="1899-12-30T00:58:57"/>
    <d v="1899-12-30T01:25:09"/>
    <n v="590"/>
    <x v="10"/>
    <x v="10"/>
    <x v="93"/>
    <x v="34"/>
    <n v="2"/>
  </r>
  <r>
    <n v="1408"/>
    <d v="2011-03-06T00:00:00"/>
    <d v="2011-03-06T00:00:00"/>
    <x v="2"/>
    <n v="2"/>
    <n v="0"/>
    <n v="19"/>
    <n v="4"/>
    <d v="1899-12-30T00:19:04"/>
    <d v="1899-12-30T00:09:32"/>
    <m/>
    <s v="Nike Import"/>
    <n v="6.2937062937062986"/>
    <n v="0"/>
    <m/>
    <m/>
    <d v="1899-12-30T04:09:46"/>
    <d v="1899-12-30T02:04:53"/>
    <d v="1899-12-30T04:09:46"/>
    <d v="1899-12-30T05:02:10"/>
    <d v="1899-12-30T02:04:53"/>
    <d v="1899-12-30T02:31:05"/>
    <n v="1065"/>
    <x v="10"/>
    <x v="10"/>
    <x v="93"/>
    <x v="35"/>
    <n v="1"/>
  </r>
  <r>
    <n v="1409"/>
    <d v="2011-03-07T00:00:00"/>
    <d v="2011-03-07T00:00:00"/>
    <x v="2"/>
    <n v="1.69"/>
    <n v="0"/>
    <n v="18"/>
    <n v="6"/>
    <d v="1899-12-30T00:18:06"/>
    <d v="1899-12-30T00:10:43"/>
    <m/>
    <s v="RunKeeper Import"/>
    <n v="5.6022099447513849"/>
    <n v="0"/>
    <m/>
    <m/>
    <d v="1899-12-30T04:40:36"/>
    <d v="1899-12-30T02:20:18"/>
    <d v="1899-12-30T04:40:36"/>
    <d v="1899-12-30T05:33:00"/>
    <d v="1899-12-30T02:20:18"/>
    <d v="1899-12-30T02:46:30"/>
    <n v="1920"/>
    <x v="10"/>
    <x v="10"/>
    <x v="93"/>
    <x v="35"/>
    <n v="0"/>
  </r>
  <r>
    <n v="1410"/>
    <d v="2011-03-08T00:00:00"/>
    <d v="2011-03-08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d v="1899-12-30T01:57:54"/>
    <d v="1899-12-30T02:50:18"/>
    <d v="1899-12-30T00:58:57"/>
    <d v="1899-12-30T01:25:09"/>
    <n v="590"/>
    <x v="10"/>
    <x v="10"/>
    <x v="93"/>
    <x v="35"/>
    <n v="0"/>
  </r>
  <r>
    <n v="1411"/>
    <d v="2011-03-12T00:00:00"/>
    <d v="2011-03-12T00:00:00"/>
    <x v="2"/>
    <n v="3.01"/>
    <n v="0"/>
    <n v="34"/>
    <n v="0"/>
    <d v="1899-12-30T00:34:00"/>
    <d v="1899-12-30T00:11:18"/>
    <m/>
    <s v="Fenn's Pond"/>
    <n v="5.3117647058823572"/>
    <n v="0"/>
    <m/>
    <m/>
    <d v="1899-12-30T04:55:57"/>
    <d v="1899-12-30T02:27:58"/>
    <d v="1899-12-30T04:55:57"/>
    <d v="1899-12-30T05:48:21"/>
    <d v="1899-12-30T02:27:58"/>
    <d v="1899-12-30T02:54:10"/>
    <n v="2226"/>
    <x v="10"/>
    <x v="10"/>
    <x v="93"/>
    <x v="35"/>
    <n v="3"/>
  </r>
  <r>
    <n v="1412"/>
    <d v="2011-03-14T00:00:00"/>
    <d v="2011-03-14T00:00:00"/>
    <x v="2"/>
    <n v="1.69"/>
    <n v="0"/>
    <n v="18"/>
    <n v="25"/>
    <d v="1899-12-30T00:18:25"/>
    <d v="1899-12-30T00:10:54"/>
    <m/>
    <s v="53 to 389"/>
    <n v="5.50588235294118"/>
    <n v="0"/>
    <m/>
    <m/>
    <d v="1899-12-30T04:45:31"/>
    <d v="1899-12-30T02:22:45"/>
    <d v="1899-12-30T04:45:31"/>
    <d v="1899-12-30T05:37:55"/>
    <d v="1899-12-30T02:22:45"/>
    <d v="1899-12-30T02:48:57"/>
    <n v="2030"/>
    <x v="10"/>
    <x v="10"/>
    <x v="93"/>
    <x v="36"/>
    <n v="1"/>
  </r>
  <r>
    <n v="1413"/>
    <d v="2011-03-19T00:00:00"/>
    <d v="2011-03-19T00:00:00"/>
    <x v="2"/>
    <n v="3.01"/>
    <n v="0"/>
    <n v="32"/>
    <n v="58"/>
    <d v="1899-12-30T00:32:58"/>
    <d v="1899-12-30T00:10:57"/>
    <m/>
    <s v="Fenn's Pond"/>
    <n v="5.4782608695652204"/>
    <n v="0"/>
    <m/>
    <m/>
    <d v="1899-12-30T04:46:57"/>
    <d v="1899-12-30T02:23:29"/>
    <d v="1899-12-30T04:46:57"/>
    <d v="1899-12-30T05:39:21"/>
    <d v="1899-12-30T02:23:29"/>
    <d v="1899-12-30T02:49:41"/>
    <n v="2057"/>
    <x v="10"/>
    <x v="10"/>
    <x v="93"/>
    <x v="36"/>
    <n v="4"/>
  </r>
  <r>
    <n v="1414"/>
    <d v="2011-03-20T00:00:00"/>
    <d v="2011-03-20T00:00:00"/>
    <x v="2"/>
    <n v="1.67"/>
    <n v="0"/>
    <n v="18"/>
    <n v="58"/>
    <d v="1899-12-30T00:18:58"/>
    <d v="1899-12-30T00:11:21"/>
    <m/>
    <s v="53 to 389"/>
    <n v="5.2829525483304085"/>
    <n v="0"/>
    <m/>
    <m/>
    <d v="1899-12-30T04:57:34"/>
    <d v="1899-12-30T02:28:47"/>
    <d v="1899-12-30T04:57:34"/>
    <d v="1899-12-30T05:49:58"/>
    <d v="1899-12-30T02:28:47"/>
    <d v="1899-12-30T02:54:59"/>
    <n v="2259"/>
    <x v="10"/>
    <x v="10"/>
    <x v="93"/>
    <x v="37"/>
    <n v="0"/>
  </r>
  <r>
    <n v="1415"/>
    <d v="2011-03-27T00:00:00"/>
    <d v="2011-03-27T00:00:00"/>
    <x v="2"/>
    <n v="3.01"/>
    <n v="0"/>
    <n v="34"/>
    <n v="1"/>
    <d v="1899-12-30T00:34:01"/>
    <d v="1899-12-30T00:11:18"/>
    <m/>
    <s v="Fenn's Pond"/>
    <n v="5.3091621754042162"/>
    <n v="0"/>
    <m/>
    <m/>
    <d v="1899-12-30T04:56:06"/>
    <d v="1899-12-30T02:28:03"/>
    <d v="1899-12-30T04:56:06"/>
    <d v="1899-12-30T05:48:30"/>
    <d v="1899-12-30T02:28:03"/>
    <d v="1899-12-30T02:54:15"/>
    <n v="2232"/>
    <x v="10"/>
    <x v="10"/>
    <x v="93"/>
    <x v="38"/>
    <n v="6"/>
  </r>
  <r>
    <n v="1416"/>
    <d v="2011-03-28T00:00:00"/>
    <d v="2011-03-28T00:00:00"/>
    <x v="2"/>
    <n v="1.64"/>
    <n v="0"/>
    <n v="17"/>
    <n v="20"/>
    <d v="1899-12-30T00:17:20"/>
    <d v="1899-12-30T00:10:34"/>
    <m/>
    <s v="53 to 389"/>
    <n v="5.6769230769230816"/>
    <n v="0"/>
    <m/>
    <m/>
    <d v="1899-12-30T04:36:55"/>
    <d v="1899-12-30T02:18:27"/>
    <d v="1899-12-30T04:36:55"/>
    <d v="1899-12-30T05:29:19"/>
    <d v="1899-12-30T02:18:27"/>
    <d v="1899-12-30T02:44:39"/>
    <n v="1851"/>
    <x v="10"/>
    <x v="10"/>
    <x v="93"/>
    <x v="38"/>
    <n v="0"/>
  </r>
  <r>
    <n v="1417"/>
    <d v="2011-03-30T00:00:00"/>
    <d v="2011-03-30T00:00:00"/>
    <x v="2"/>
    <n v="2"/>
    <n v="0"/>
    <n v="18"/>
    <n v="41"/>
    <d v="1899-12-30T00:18:41"/>
    <d v="1899-12-30T00:09:20"/>
    <m/>
    <s v="Nike Import"/>
    <n v="6.4228367528992028"/>
    <n v="0"/>
    <m/>
    <m/>
    <d v="1899-12-30T04:04:45"/>
    <d v="1899-12-30T02:02:23"/>
    <d v="1899-12-30T04:04:45"/>
    <d v="1899-12-30T04:57:09"/>
    <d v="1899-12-30T02:02:23"/>
    <d v="1899-12-30T02:28:35"/>
    <n v="959"/>
    <x v="10"/>
    <x v="10"/>
    <x v="93"/>
    <x v="38"/>
    <n v="1"/>
  </r>
  <r>
    <n v="1418"/>
    <d v="2011-03-31T00:00:00"/>
    <d v="2011-03-31T00:00:00"/>
    <x v="2"/>
    <n v="2"/>
    <n v="0"/>
    <n v="18"/>
    <n v="55"/>
    <d v="1899-12-30T00:18:55"/>
    <d v="1899-12-30T00:09:28"/>
    <m/>
    <s v="Nike Import"/>
    <n v="6.3436123348017661"/>
    <n v="0"/>
    <m/>
    <m/>
    <d v="1899-12-30T04:07:49"/>
    <d v="1899-12-30T02:03:54"/>
    <d v="1899-12-30T04:07:49"/>
    <d v="1899-12-30T05:00:13"/>
    <d v="1899-12-30T02:03:54"/>
    <d v="1899-12-30T02:30:06"/>
    <n v="1015"/>
    <x v="10"/>
    <x v="10"/>
    <x v="93"/>
    <x v="38"/>
    <n v="0"/>
  </r>
  <r>
    <n v="1419"/>
    <d v="2011-04-03T00:00:00"/>
    <d v="2011-04-03T00:00:00"/>
    <x v="2"/>
    <n v="3.01"/>
    <n v="0"/>
    <n v="32"/>
    <n v="29"/>
    <d v="1899-12-30T00:32:29"/>
    <d v="1899-12-30T00:10:48"/>
    <m/>
    <s v="Fenn's Pond"/>
    <n v="5.5597742432016455"/>
    <n v="0"/>
    <m/>
    <m/>
    <d v="1899-12-30T04:42:45"/>
    <d v="1899-12-30T02:21:22"/>
    <d v="1899-12-30T04:42:45"/>
    <d v="1899-12-30T05:35:09"/>
    <d v="1899-12-30T02:21:22"/>
    <d v="1899-12-30T02:47:34"/>
    <n v="1971"/>
    <x v="10"/>
    <x v="1"/>
    <x v="94"/>
    <x v="1"/>
    <n v="2"/>
  </r>
  <r>
    <n v="1420"/>
    <d v="2011-04-04T00:00:00"/>
    <d v="2011-04-04T00:00:00"/>
    <x v="2"/>
    <n v="1.65"/>
    <n v="0"/>
    <n v="16"/>
    <n v="51"/>
    <d v="1899-12-30T00:16:51"/>
    <d v="1899-12-30T00:10:13"/>
    <m/>
    <s v="53 to 389"/>
    <n v="5.8753709198813091"/>
    <n v="0"/>
    <m/>
    <m/>
    <d v="1899-12-30T04:27:33"/>
    <d v="1899-12-30T02:13:47"/>
    <d v="1899-12-30T04:27:33"/>
    <d v="1899-12-30T05:19:57"/>
    <d v="1899-12-30T02:13:47"/>
    <d v="1899-12-30T02:39:59"/>
    <n v="1591"/>
    <x v="10"/>
    <x v="1"/>
    <x v="94"/>
    <x v="1"/>
    <n v="0"/>
  </r>
  <r>
    <n v="1421"/>
    <d v="2011-04-06T00:00:00"/>
    <d v="2011-04-06T00:00:00"/>
    <x v="2"/>
    <n v="1.06"/>
    <n v="0"/>
    <n v="10"/>
    <n v="4"/>
    <d v="1899-12-30T00:10:04"/>
    <d v="1899-12-30T00:09:30"/>
    <m/>
    <s v="Nike Import"/>
    <n v="6.3178807947019919"/>
    <n v="0"/>
    <m/>
    <m/>
    <d v="1899-12-30T04:08:49"/>
    <d v="1899-12-30T02:04:25"/>
    <d v="1899-12-30T04:08:49"/>
    <d v="1899-12-30T05:01:13"/>
    <d v="1899-12-30T02:04:25"/>
    <d v="1899-12-30T02:30:37"/>
    <n v="1039"/>
    <x v="10"/>
    <x v="1"/>
    <x v="94"/>
    <x v="1"/>
    <n v="1"/>
  </r>
  <r>
    <n v="1422"/>
    <d v="2011-04-09T00:00:00"/>
    <d v="2011-04-09T00:00:00"/>
    <x v="2"/>
    <n v="3.74"/>
    <n v="0"/>
    <n v="40"/>
    <n v="27"/>
    <d v="1899-12-30T00:40:27"/>
    <d v="1899-12-30T00:10:49"/>
    <m/>
    <s v="RunKeeper Import"/>
    <n v="5.5475896168108818"/>
    <n v="0"/>
    <m/>
    <m/>
    <d v="1899-12-30T04:43:22"/>
    <d v="1899-12-30T02:21:41"/>
    <d v="1899-12-30T04:43:22"/>
    <d v="1899-12-30T05:35:46"/>
    <d v="1899-12-30T02:21:41"/>
    <d v="1899-12-30T02:47:53"/>
    <n v="1984"/>
    <x v="10"/>
    <x v="1"/>
    <x v="94"/>
    <x v="1"/>
    <n v="2"/>
  </r>
  <r>
    <n v="1423"/>
    <d v="2011-04-10T00:00:00"/>
    <d v="2011-04-10T00:00:00"/>
    <x v="1"/>
    <n v="7.32"/>
    <n v="0"/>
    <n v="40"/>
    <n v="2"/>
    <d v="1899-12-30T00:40:02"/>
    <d v="1899-12-30T00:05:28"/>
    <m/>
    <s v="RunKeeper Import"/>
    <n v="10.970857618651134"/>
    <n v="0"/>
    <m/>
    <m/>
    <d v="1899-12-30T10:12:32"/>
    <d v="1899-12-30T05:06:16"/>
    <d v="1899-12-30T02:23:17"/>
    <d v="1899-12-30T03:15:41"/>
    <d v="1899-12-30T01:11:39"/>
    <d v="1899-12-30T01:37:51"/>
    <n v="687"/>
    <x v="10"/>
    <x v="1"/>
    <x v="94"/>
    <x v="2"/>
    <n v="0"/>
  </r>
  <r>
    <n v="1424"/>
    <d v="2011-04-12T00:00:00"/>
    <d v="2011-04-12T00:00:00"/>
    <x v="2"/>
    <n v="1"/>
    <n v="0"/>
    <n v="10"/>
    <n v="37"/>
    <d v="1899-12-30T00:10:37"/>
    <d v="1899-12-30T00:10:37"/>
    <m/>
    <s v="Nike Import"/>
    <n v="5.6514913657770833"/>
    <n v="0"/>
    <m/>
    <m/>
    <d v="1899-12-30T04:38:09"/>
    <d v="1899-12-30T02:19:05"/>
    <d v="1899-12-30T04:38:09"/>
    <d v="1899-12-30T05:30:33"/>
    <d v="1899-12-30T02:19:05"/>
    <d v="1899-12-30T02:45:17"/>
    <n v="1875"/>
    <x v="10"/>
    <x v="1"/>
    <x v="94"/>
    <x v="2"/>
    <n v="1"/>
  </r>
  <r>
    <n v="1425"/>
    <d v="2011-04-25T00:00:00"/>
    <d v="2011-04-25T00:00:00"/>
    <x v="2"/>
    <n v="1.6"/>
    <n v="0"/>
    <n v="16"/>
    <n v="37"/>
    <d v="1899-12-30T00:16:37"/>
    <d v="1899-12-30T00:10:23"/>
    <m/>
    <s v="53 to 389"/>
    <n v="5.7773319959879688"/>
    <n v="0"/>
    <m/>
    <m/>
    <d v="1899-12-30T04:32:06"/>
    <d v="1899-12-30T02:16:03"/>
    <d v="1899-12-30T04:32:06"/>
    <d v="1899-12-30T05:24:30"/>
    <d v="1899-12-30T02:16:03"/>
    <d v="1899-12-30T02:42:15"/>
    <n v="1726"/>
    <x v="10"/>
    <x v="1"/>
    <x v="94"/>
    <x v="4"/>
    <n v="12"/>
  </r>
  <r>
    <n v="1426"/>
    <d v="2011-04-26T00:00:00"/>
    <d v="2011-04-26T00:00:00"/>
    <x v="2"/>
    <n v="2.46"/>
    <n v="0"/>
    <n v="28"/>
    <n v="19"/>
    <d v="1899-12-30T00:28:19"/>
    <d v="1899-12-30T00:11:31"/>
    <m/>
    <s v="RunKeeper Import"/>
    <n v="5.2124779281930582"/>
    <n v="0"/>
    <m/>
    <m/>
    <d v="1899-12-30T05:01:35"/>
    <d v="1899-12-30T02:30:48"/>
    <d v="1899-12-30T05:01:35"/>
    <d v="1899-12-30T05:53:59"/>
    <d v="1899-12-30T02:30:48"/>
    <d v="1899-12-30T02:57:00"/>
    <n v="2316"/>
    <x v="10"/>
    <x v="1"/>
    <x v="94"/>
    <x v="4"/>
    <n v="0"/>
  </r>
  <r>
    <n v="1427"/>
    <d v="2011-05-01T00:00:00"/>
    <d v="2011-05-01T00:00:00"/>
    <x v="1"/>
    <n v="29.99"/>
    <n v="2"/>
    <n v="14"/>
    <n v="22"/>
    <d v="1899-12-30T02:14:22"/>
    <d v="1899-12-30T00:04:29"/>
    <m/>
    <s v="RunKeeper Import"/>
    <n v="13.391714214835039"/>
    <n v="0"/>
    <m/>
    <m/>
    <d v="1899-12-30T08:21:48"/>
    <d v="1899-12-30T04:10:54"/>
    <d v="1899-12-30T01:57:23"/>
    <d v="1899-12-30T02:49:47"/>
    <d v="1899-12-30T00:58:42"/>
    <d v="1899-12-30T01:24:54"/>
    <n v="583"/>
    <x v="10"/>
    <x v="2"/>
    <x v="95"/>
    <x v="5"/>
    <n v="4"/>
  </r>
  <r>
    <n v="1428"/>
    <d v="2011-05-02T00:00:00"/>
    <d v="2011-05-02T00:00:00"/>
    <x v="2"/>
    <n v="1.64"/>
    <n v="0"/>
    <n v="17"/>
    <n v="30"/>
    <d v="1899-12-30T00:17:30"/>
    <d v="1899-12-30T00:10:40"/>
    <m/>
    <s v="53 to 389"/>
    <n v="5.6228571428571472"/>
    <n v="0"/>
    <m/>
    <m/>
    <d v="1899-12-30T04:39:34"/>
    <d v="1899-12-30T02:19:47"/>
    <d v="1899-12-30T04:39:34"/>
    <d v="1899-12-30T05:31:58"/>
    <d v="1899-12-30T02:19:47"/>
    <d v="1899-12-30T02:45:59"/>
    <n v="1902"/>
    <x v="10"/>
    <x v="2"/>
    <x v="95"/>
    <x v="5"/>
    <n v="0"/>
  </r>
  <r>
    <n v="1429"/>
    <d v="2011-05-03T00:00:00"/>
    <d v="2011-05-03T00:00:00"/>
    <x v="2"/>
    <n v="1.9"/>
    <n v="0"/>
    <n v="18"/>
    <n v="30"/>
    <d v="1899-12-30T00:18:30"/>
    <d v="1899-12-30T00:09:44"/>
    <m/>
    <s v="Nike Import"/>
    <n v="6.1621621621621658"/>
    <n v="0"/>
    <m/>
    <m/>
    <d v="1899-12-30T04:15:06"/>
    <d v="1899-12-30T02:07:33"/>
    <d v="1899-12-30T04:15:06"/>
    <d v="1899-12-30T05:07:30"/>
    <d v="1899-12-30T02:07:33"/>
    <d v="1899-12-30T02:33:45"/>
    <n v="1219"/>
    <x v="10"/>
    <x v="2"/>
    <x v="95"/>
    <x v="5"/>
    <n v="0"/>
  </r>
  <r>
    <n v="1430"/>
    <d v="2011-05-04T00:00:00"/>
    <d v="2011-05-04T00:00:00"/>
    <x v="2"/>
    <n v="3.1"/>
    <n v="0"/>
    <n v="30"/>
    <n v="48"/>
    <d v="1899-12-30T00:30:48"/>
    <d v="1899-12-30T00:09:56"/>
    <m/>
    <s v="RunKeeper Import"/>
    <n v="6.0389610389610437"/>
    <n v="0"/>
    <m/>
    <m/>
    <d v="1899-12-30T04:20:19"/>
    <d v="1899-12-30T02:10:09"/>
    <d v="1899-12-30T04:20:19"/>
    <d v="1899-12-30T05:12:43"/>
    <d v="1899-12-30T02:10:09"/>
    <d v="1899-12-30T02:36:21"/>
    <n v="1375"/>
    <x v="10"/>
    <x v="2"/>
    <x v="95"/>
    <x v="5"/>
    <n v="0"/>
  </r>
  <r>
    <n v="1431"/>
    <d v="2011-05-06T00:00:00"/>
    <d v="2011-05-06T00:00:00"/>
    <x v="1"/>
    <n v="16.22"/>
    <n v="1"/>
    <n v="11"/>
    <n v="5"/>
    <d v="1899-12-30T01:11:05"/>
    <d v="1899-12-30T00:04:23"/>
    <m/>
    <s v="RunKeeper Import"/>
    <n v="13.69097303634233"/>
    <n v="0"/>
    <m/>
    <m/>
    <d v="1899-12-30T08:10:50"/>
    <d v="1899-12-30T04:05:25"/>
    <d v="1899-12-30T01:54:49"/>
    <d v="1899-12-30T02:47:13"/>
    <d v="1899-12-30T00:57:25"/>
    <d v="1899-12-30T01:23:37"/>
    <n v="559"/>
    <x v="10"/>
    <x v="2"/>
    <x v="95"/>
    <x v="5"/>
    <n v="1"/>
  </r>
  <r>
    <n v="1432"/>
    <d v="2011-05-06T00:00:00"/>
    <d v="2011-05-06T00:00:00"/>
    <x v="1"/>
    <n v="0.76"/>
    <n v="0"/>
    <n v="3"/>
    <n v="36"/>
    <d v="1899-12-30T00:03:36"/>
    <d v="1899-12-30T00:04:44"/>
    <m/>
    <s v="RunKeeper Import"/>
    <n v="12.666666666666677"/>
    <n v="0"/>
    <m/>
    <m/>
    <d v="1899-12-30T08:50:32"/>
    <d v="1899-12-30T04:25:16"/>
    <d v="1899-12-30T02:04:06"/>
    <d v="1899-12-30T02:56:30"/>
    <d v="1899-12-30T01:02:03"/>
    <d v="1899-12-30T01:28:15"/>
    <n v="642"/>
    <x v="10"/>
    <x v="2"/>
    <x v="95"/>
    <x v="5"/>
    <n v="0"/>
  </r>
  <r>
    <n v="1433"/>
    <d v="2011-05-11T00:00:00"/>
    <d v="2011-05-11T00:00:00"/>
    <x v="1"/>
    <n v="6.31"/>
    <n v="0"/>
    <n v="28"/>
    <n v="12"/>
    <d v="1899-12-30T00:28:12"/>
    <d v="1899-12-30T00:04:28"/>
    <m/>
    <s v="RunKeeper Import"/>
    <n v="13.425531914893629"/>
    <n v="0"/>
    <m/>
    <m/>
    <d v="1899-12-30T08:20:32"/>
    <d v="1899-12-30T04:10:16"/>
    <d v="1899-12-30T01:57:05"/>
    <d v="1899-12-30T02:49:29"/>
    <d v="1899-12-30T00:58:33"/>
    <d v="1899-12-30T01:24:45"/>
    <n v="582"/>
    <x v="10"/>
    <x v="2"/>
    <x v="95"/>
    <x v="6"/>
    <n v="4"/>
  </r>
  <r>
    <n v="1434"/>
    <d v="2011-05-17T00:00:00"/>
    <d v="2011-05-17T00:00:00"/>
    <x v="2"/>
    <n v="1.65"/>
    <n v="0"/>
    <n v="17"/>
    <n v="29"/>
    <d v="1899-12-30T00:17:29"/>
    <d v="1899-12-30T00:10:36"/>
    <m/>
    <s v="53 to 389"/>
    <n v="5.6625357483317478"/>
    <n v="0"/>
    <m/>
    <m/>
    <d v="1899-12-30T04:37:37"/>
    <d v="1899-12-30T02:18:48"/>
    <d v="1899-12-30T04:37:37"/>
    <d v="1899-12-30T05:30:01"/>
    <d v="1899-12-30T02:18:48"/>
    <d v="1899-12-30T02:45:00"/>
    <n v="1863"/>
    <x v="10"/>
    <x v="2"/>
    <x v="95"/>
    <x v="7"/>
    <n v="5"/>
  </r>
  <r>
    <n v="1435"/>
    <d v="2011-05-22T00:00:00"/>
    <d v="2011-05-22T00:00:00"/>
    <x v="1"/>
    <n v="54.66"/>
    <n v="4"/>
    <n v="1"/>
    <n v="0"/>
    <d v="1899-12-30T04:01:00"/>
    <d v="1899-12-30T00:04:25"/>
    <m/>
    <s v="RunKeeper Import"/>
    <n v="13.608298755186732"/>
    <n v="0"/>
    <m/>
    <s v="Ouch"/>
    <d v="1899-12-30T08:13:49"/>
    <d v="1899-12-30T04:06:54"/>
    <d v="1899-12-30T01:55:31"/>
    <d v="1899-12-30T02:47:55"/>
    <d v="1899-12-30T00:57:46"/>
    <d v="1899-12-30T01:23:58"/>
    <n v="568"/>
    <x v="10"/>
    <x v="2"/>
    <x v="95"/>
    <x v="8"/>
    <n v="4"/>
  </r>
  <r>
    <n v="1436"/>
    <d v="2011-05-26T00:00:00"/>
    <d v="2011-05-26T00:00:00"/>
    <x v="1"/>
    <n v="52.47"/>
    <n v="3"/>
    <n v="49"/>
    <n v="56"/>
    <d v="1899-12-30T03:49:56"/>
    <d v="1899-12-30T00:04:23"/>
    <m/>
    <s v="RunKeeper Import"/>
    <n v="13.691794723108158"/>
    <n v="0"/>
    <m/>
    <m/>
    <d v="1899-12-30T08:10:48"/>
    <d v="1899-12-30T04:05:24"/>
    <d v="1899-12-30T01:54:49"/>
    <d v="1899-12-30T02:47:13"/>
    <d v="1899-12-30T00:57:24"/>
    <d v="1899-12-30T01:23:36"/>
    <n v="558"/>
    <x v="10"/>
    <x v="2"/>
    <x v="95"/>
    <x v="8"/>
    <n v="3"/>
  </r>
  <r>
    <n v="1437"/>
    <d v="2011-06-03T00:00:00"/>
    <d v="2011-06-03T00:00:00"/>
    <x v="1"/>
    <n v="10.08"/>
    <n v="0"/>
    <n v="42"/>
    <n v="5"/>
    <d v="1899-12-30T00:42:05"/>
    <d v="1899-12-30T00:04:10"/>
    <m/>
    <s v="RunKeeper Import"/>
    <n v="14.371485148514862"/>
    <n v="0"/>
    <m/>
    <m/>
    <d v="1899-12-30T07:47:36"/>
    <d v="1899-12-30T03:53:48"/>
    <d v="1899-12-30T01:49:23"/>
    <d v="1899-12-30T02:41:47"/>
    <d v="1899-12-30T00:54:41"/>
    <d v="1899-12-30T01:20:54"/>
    <n v="512"/>
    <x v="10"/>
    <x v="3"/>
    <x v="96"/>
    <x v="9"/>
    <n v="7"/>
  </r>
  <r>
    <n v="1438"/>
    <d v="2011-06-05T00:00:00"/>
    <d v="2011-06-05T00:00:00"/>
    <x v="0"/>
    <n v="1.2"/>
    <n v="0"/>
    <n v="45"/>
    <n v="38"/>
    <d v="1899-12-30T00:45:38"/>
    <d v="1899-12-30T00:38:02"/>
    <m/>
    <s v="Rev3 Half"/>
    <n v="1.5777940102264438"/>
    <n v="0"/>
    <m/>
    <m/>
    <d v="1899-12-30T01:31:16"/>
    <d v="1899-12-30T00:45:38"/>
    <d v="1899-12-30T16:36:20"/>
    <d v="1899-12-30T17:28:44"/>
    <d v="1899-12-30T08:18:10"/>
    <d v="1899-12-30T08:44:22"/>
    <n v="3000"/>
    <x v="10"/>
    <x v="3"/>
    <x v="96"/>
    <x v="10"/>
    <n v="1"/>
  </r>
  <r>
    <n v="1439"/>
    <d v="2011-06-05T00:00:00"/>
    <d v="2011-06-05T00:00:00"/>
    <x v="1"/>
    <n v="56"/>
    <n v="3"/>
    <n v="37"/>
    <n v="0"/>
    <d v="1899-12-30T03:37:00"/>
    <d v="1899-12-30T00:03:53"/>
    <m/>
    <s v="Rev3 Half"/>
    <n v="15.483870967741948"/>
    <n v="0"/>
    <m/>
    <m/>
    <d v="1899-12-30T07:14:00"/>
    <d v="1899-12-30T03:37:00"/>
    <d v="1899-12-30T01:41:31"/>
    <d v="1899-12-30T02:33:56"/>
    <d v="1899-12-30T00:50:46"/>
    <d v="1899-12-30T01:16:58"/>
    <n v="387"/>
    <x v="10"/>
    <x v="3"/>
    <x v="96"/>
    <x v="10"/>
    <n v="0"/>
  </r>
  <r>
    <n v="1440"/>
    <d v="2011-06-09T00:00:00"/>
    <d v="2011-06-09T00:00:00"/>
    <x v="2"/>
    <n v="1"/>
    <n v="0"/>
    <n v="9"/>
    <n v="9"/>
    <d v="1899-12-30T00:09:09"/>
    <d v="1899-12-30T00:09:09"/>
    <m/>
    <s v="Nike Import"/>
    <n v="6.5573770491803325"/>
    <n v="0"/>
    <m/>
    <m/>
    <d v="1899-12-30T03:59:44"/>
    <d v="1899-12-30T01:59:52"/>
    <d v="1899-12-30T03:59:44"/>
    <d v="1899-12-30T04:52:08"/>
    <d v="1899-12-30T01:59:52"/>
    <d v="1899-12-30T02:26:04"/>
    <n v="866"/>
    <x v="10"/>
    <x v="3"/>
    <x v="96"/>
    <x v="10"/>
    <n v="3"/>
  </r>
  <r>
    <n v="1441"/>
    <d v="2011-06-10T00:00:00"/>
    <d v="2011-06-10T00:00:00"/>
    <x v="2"/>
    <n v="1.5"/>
    <n v="0"/>
    <n v="14"/>
    <n v="25"/>
    <d v="1899-12-30T00:14:25"/>
    <d v="1899-12-30T00:09:37"/>
    <m/>
    <s v="Nike Import"/>
    <n v="6.2427745664739938"/>
    <n v="0"/>
    <m/>
    <m/>
    <d v="1899-12-30T04:11:49"/>
    <d v="1899-12-30T02:05:54"/>
    <d v="1899-12-30T04:11:49"/>
    <d v="1899-12-30T05:04:13"/>
    <d v="1899-12-30T02:05:54"/>
    <d v="1899-12-30T02:32:06"/>
    <n v="1118"/>
    <x v="10"/>
    <x v="3"/>
    <x v="96"/>
    <x v="10"/>
    <n v="0"/>
  </r>
  <r>
    <n v="1442"/>
    <d v="2011-06-12T00:00:00"/>
    <d v="2011-06-12T00:00:00"/>
    <x v="1"/>
    <n v="22.79"/>
    <n v="1"/>
    <n v="46"/>
    <n v="46"/>
    <d v="1899-12-30T01:46:46"/>
    <d v="1899-12-30T00:04:41"/>
    <m/>
    <s v="Rev3 Olympic"/>
    <n v="12.807368092413373"/>
    <n v="0"/>
    <m/>
    <m/>
    <d v="1899-12-30T08:44:42"/>
    <d v="1899-12-30T04:22:21"/>
    <d v="1899-12-30T02:02:45"/>
    <d v="1899-12-30T02:55:09"/>
    <d v="1899-12-30T01:01:22"/>
    <d v="1899-12-30T01:27:34"/>
    <n v="634"/>
    <x v="10"/>
    <x v="3"/>
    <x v="96"/>
    <x v="11"/>
    <n v="1"/>
  </r>
  <r>
    <n v="1443"/>
    <d v="2011-06-15T00:00:00"/>
    <d v="2011-06-15T00:00:00"/>
    <x v="2"/>
    <n v="1"/>
    <n v="0"/>
    <n v="9"/>
    <n v="50"/>
    <d v="1899-12-30T00:09:50"/>
    <d v="1899-12-30T00:09:50"/>
    <m/>
    <s v="Nike Import"/>
    <n v="6.1016949152542415"/>
    <n v="0"/>
    <m/>
    <m/>
    <d v="1899-12-30T04:17:38"/>
    <d v="1899-12-30T02:08:49"/>
    <d v="1899-12-30T04:17:38"/>
    <d v="1899-12-30T05:10:02"/>
    <d v="1899-12-30T02:08:49"/>
    <d v="1899-12-30T02:35:01"/>
    <n v="1289"/>
    <x v="10"/>
    <x v="3"/>
    <x v="96"/>
    <x v="11"/>
    <n v="2"/>
  </r>
  <r>
    <n v="1444"/>
    <d v="2011-06-18T00:00:00"/>
    <d v="2011-06-18T00:00:00"/>
    <x v="0"/>
    <n v="0.5"/>
    <n v="0"/>
    <n v="16"/>
    <n v="34"/>
    <d v="1899-12-30T00:16:34"/>
    <d v="1899-12-30T00:33:08"/>
    <m/>
    <s v="Griskus Olympic"/>
    <n v="1.8108651911468829"/>
    <n v="0"/>
    <m/>
    <s v="Griskus Olympic Swim"/>
    <d v="1899-12-30T01:19:31"/>
    <d v="1899-12-30T00:39:46"/>
    <d v="1899-12-30T14:28:06"/>
    <d v="1899-12-30T15:20:30"/>
    <d v="1899-12-30T07:14:03"/>
    <d v="1899-12-30T07:40:15"/>
    <n v="2855"/>
    <x v="10"/>
    <x v="3"/>
    <x v="96"/>
    <x v="11"/>
    <n v="2"/>
  </r>
  <r>
    <n v="1445"/>
    <d v="2011-06-18T00:00:00"/>
    <d v="2011-06-18T00:00:00"/>
    <x v="2"/>
    <n v="6.2"/>
    <n v="1"/>
    <n v="13"/>
    <n v="40"/>
    <d v="1899-12-30T01:13:40"/>
    <d v="1899-12-30T00:11:53"/>
    <m/>
    <s v="Griskus Olympic"/>
    <n v="5.049773755656112"/>
    <n v="0"/>
    <m/>
    <m/>
    <d v="1899-12-30T05:11:18"/>
    <d v="1899-12-30T02:35:39"/>
    <d v="1899-12-30T05:11:18"/>
    <d v="1899-12-30T06:03:42"/>
    <d v="1899-12-30T02:35:39"/>
    <d v="1899-12-30T03:01:51"/>
    <n v="2429"/>
    <x v="10"/>
    <x v="3"/>
    <x v="96"/>
    <x v="11"/>
    <n v="0"/>
  </r>
  <r>
    <n v="1446"/>
    <d v="2011-06-18T00:00:00"/>
    <d v="2011-06-18T00:00:00"/>
    <x v="1"/>
    <n v="23"/>
    <n v="1"/>
    <n v="25"/>
    <n v="46"/>
    <d v="1899-12-30T01:25:46"/>
    <d v="1899-12-30T00:03:44"/>
    <m/>
    <s v="Griskus Olympic"/>
    <n v="16.090167120093287"/>
    <n v="0"/>
    <m/>
    <m/>
    <d v="1899-12-30T06:57:39"/>
    <d v="1899-12-30T03:28:49"/>
    <d v="1899-12-30T01:37:42"/>
    <d v="1899-12-30T02:30:06"/>
    <d v="1899-12-30T00:48:51"/>
    <d v="1899-12-30T01:15:03"/>
    <n v="338"/>
    <x v="10"/>
    <x v="3"/>
    <x v="96"/>
    <x v="11"/>
    <n v="0"/>
  </r>
  <r>
    <n v="1447"/>
    <d v="2011-06-18T00:00:00"/>
    <d v="2011-06-18T00:00:00"/>
    <x v="3"/>
    <n v="1"/>
    <n v="0"/>
    <n v="1"/>
    <n v="54"/>
    <d v="1899-12-30T00:01:54"/>
    <d v="1899-12-30T00:01:54"/>
    <m/>
    <s v="Griskus Olympic"/>
    <n v="31.57894736842108"/>
    <n v="0"/>
    <m/>
    <m/>
    <d v="1899-12-30T00:00:00"/>
    <d v="1899-12-30T00:00:00"/>
    <d v="1899-12-30T00:49:47"/>
    <d v="1899-12-30T01:42:11"/>
    <d v="1899-12-30T00:24:53"/>
    <d v="1899-12-30T00:51:05"/>
    <n v="8"/>
    <x v="10"/>
    <x v="3"/>
    <x v="96"/>
    <x v="11"/>
    <n v="0"/>
  </r>
  <r>
    <n v="1448"/>
    <d v="2011-06-18T00:00:00"/>
    <d v="2011-06-18T00:00:00"/>
    <x v="4"/>
    <n v="1"/>
    <n v="0"/>
    <n v="2"/>
    <n v="6"/>
    <d v="1899-12-30T00:02:06"/>
    <d v="1899-12-30T00:02:06"/>
    <m/>
    <s v="Griskus Olympic"/>
    <n v="28.571428571428591"/>
    <n v="0"/>
    <m/>
    <m/>
    <d v="1899-12-30T00:00:00"/>
    <d v="1899-12-30T00:00:00"/>
    <d v="1899-12-30T00:55:01"/>
    <d v="1899-12-30T01:47:25"/>
    <d v="1899-12-30T00:27:31"/>
    <d v="1899-12-30T00:53:43"/>
    <n v="14"/>
    <x v="10"/>
    <x v="3"/>
    <x v="96"/>
    <x v="11"/>
    <n v="0"/>
  </r>
  <r>
    <n v="1449"/>
    <d v="2011-06-21T00:00:00"/>
    <d v="2011-06-21T00:00:00"/>
    <x v="2"/>
    <n v="1.01"/>
    <n v="0"/>
    <n v="9"/>
    <n v="18"/>
    <d v="1899-12-30T00:09:18"/>
    <d v="1899-12-30T00:09:12"/>
    <m/>
    <s v="Nike Import"/>
    <n v="6.5161290322580694"/>
    <n v="0"/>
    <m/>
    <m/>
    <d v="1899-12-30T04:01:15"/>
    <d v="1899-12-30T02:00:37"/>
    <d v="1899-12-30T04:01:15"/>
    <d v="1899-12-30T04:53:39"/>
    <d v="1899-12-30T02:00:37"/>
    <d v="1899-12-30T02:26:49"/>
    <n v="884"/>
    <x v="10"/>
    <x v="3"/>
    <x v="96"/>
    <x v="39"/>
    <n v="2"/>
  </r>
  <r>
    <n v="1450"/>
    <d v="2011-06-24T00:00:00"/>
    <d v="2011-06-24T00:00:00"/>
    <x v="2"/>
    <n v="2.74"/>
    <n v="0"/>
    <n v="32"/>
    <n v="23"/>
    <d v="1899-12-30T00:32:23"/>
    <d v="1899-12-30T00:11:49"/>
    <m/>
    <s v="Nike Import"/>
    <n v="5.0766855378281051"/>
    <n v="0"/>
    <m/>
    <m/>
    <d v="1899-12-30T05:09:39"/>
    <d v="1899-12-30T02:34:50"/>
    <d v="1899-12-30T05:09:39"/>
    <d v="1899-12-30T06:02:03"/>
    <d v="1899-12-30T02:34:50"/>
    <d v="1899-12-30T03:01:02"/>
    <n v="2411"/>
    <x v="10"/>
    <x v="3"/>
    <x v="96"/>
    <x v="39"/>
    <n v="2"/>
  </r>
  <r>
    <n v="1451"/>
    <d v="2011-06-26T00:00:00"/>
    <d v="2011-06-26T00:00:00"/>
    <x v="1"/>
    <n v="20.5"/>
    <n v="1"/>
    <n v="30"/>
    <n v="2"/>
    <d v="1899-12-30T01:30:02"/>
    <d v="1899-12-30T00:04:24"/>
    <m/>
    <s v="RunKeeper Import"/>
    <n v="13.661606812291755"/>
    <n v="0"/>
    <m/>
    <m/>
    <d v="1899-12-30T08:11:53"/>
    <d v="1899-12-30T04:05:57"/>
    <d v="1899-12-30T01:55:04"/>
    <d v="1899-12-30T02:47:28"/>
    <d v="1899-12-30T00:57:32"/>
    <d v="1899-12-30T01:23:44"/>
    <n v="563"/>
    <x v="10"/>
    <x v="3"/>
    <x v="96"/>
    <x v="40"/>
    <n v="103"/>
  </r>
  <r>
    <n v="1452"/>
    <d v="2011-06-28T00:00:00"/>
    <d v="2011-06-28T00:00:00"/>
    <x v="2"/>
    <n v="1"/>
    <n v="0"/>
    <n v="8"/>
    <n v="50"/>
    <d v="1899-12-30T00:08:50"/>
    <d v="1899-12-30T00:08:50"/>
    <m/>
    <s v="Nike Import"/>
    <n v="6.792452830188684"/>
    <n v="0"/>
    <m/>
    <m/>
    <d v="1899-12-30T03:51:26"/>
    <d v="1899-12-30T01:55:43"/>
    <d v="1899-12-30T03:51:26"/>
    <d v="1899-12-30T04:43:50"/>
    <d v="1899-12-30T01:55:43"/>
    <d v="1899-12-30T02:21:55"/>
    <n v="793"/>
    <x v="10"/>
    <x v="3"/>
    <x v="96"/>
    <x v="40"/>
    <n v="1"/>
  </r>
  <r>
    <n v="1453"/>
    <d v="2011-06-30T00:00:00"/>
    <d v="2011-06-30T00:00:00"/>
    <x v="2"/>
    <n v="1.06"/>
    <n v="0"/>
    <n v="9"/>
    <n v="13"/>
    <d v="1899-12-30T00:09:13"/>
    <d v="1899-12-30T00:08:42"/>
    <m/>
    <s v="Nike Import"/>
    <n v="6.9005424954792103"/>
    <n v="0"/>
    <m/>
    <m/>
    <d v="1899-12-30T03:47:48"/>
    <d v="1899-12-30T01:53:54"/>
    <d v="1899-12-30T03:47:48"/>
    <d v="1899-12-30T04:40:13"/>
    <d v="1899-12-30T01:53:54"/>
    <d v="1899-12-30T02:20:06"/>
    <n v="778"/>
    <x v="10"/>
    <x v="3"/>
    <x v="96"/>
    <x v="40"/>
    <n v="1"/>
  </r>
  <r>
    <n v="1454"/>
    <d v="2011-07-01T00:00:00"/>
    <d v="2011-07-01T00:00:00"/>
    <x v="2"/>
    <n v="2.76"/>
    <n v="0"/>
    <n v="26"/>
    <n v="2"/>
    <d v="1899-12-30T00:26:02"/>
    <d v="1899-12-30T00:09:26"/>
    <m/>
    <s v="Nike Import"/>
    <n v="6.36107554417414"/>
    <n v="0"/>
    <m/>
    <m/>
    <d v="1899-12-30T04:07:08"/>
    <d v="1899-12-30T02:03:34"/>
    <d v="1899-12-30T04:07:08"/>
    <d v="1899-12-30T04:59:32"/>
    <d v="1899-12-30T02:03:34"/>
    <d v="1899-12-30T02:29:46"/>
    <n v="1000"/>
    <x v="10"/>
    <x v="0"/>
    <x v="97"/>
    <x v="40"/>
    <n v="0"/>
  </r>
  <r>
    <n v="1455"/>
    <d v="2011-07-03T00:00:00"/>
    <d v="2011-07-03T00:00:00"/>
    <x v="1"/>
    <n v="13.04"/>
    <n v="0"/>
    <n v="54"/>
    <n v="36"/>
    <d v="1899-12-30T00:54:36"/>
    <d v="1899-12-30T00:04:11"/>
    <m/>
    <s v="RunKeeper Import"/>
    <n v="14.329670329670339"/>
    <n v="0"/>
    <m/>
    <m/>
    <d v="1899-12-30T07:48:57"/>
    <d v="1899-12-30T03:54:29"/>
    <d v="1899-12-30T01:49:42"/>
    <d v="1899-12-30T02:42:06"/>
    <d v="1899-12-30T00:54:51"/>
    <d v="1899-12-30T01:21:03"/>
    <n v="516"/>
    <x v="10"/>
    <x v="0"/>
    <x v="97"/>
    <x v="0"/>
    <n v="1"/>
  </r>
  <r>
    <n v="1456"/>
    <d v="2011-07-04T00:00:00"/>
    <d v="2011-07-04T00:00:00"/>
    <x v="1"/>
    <n v="1.08"/>
    <n v="0"/>
    <n v="10"/>
    <n v="30"/>
    <d v="1899-12-30T00:10:30"/>
    <d v="1899-12-30T00:09:43"/>
    <m/>
    <s v="RunKeeper Import"/>
    <n v="6.171428571428577"/>
    <n v="0"/>
    <m/>
    <m/>
    <d v="1899-12-30T18:08:53"/>
    <d v="1899-12-30T09:04:27"/>
    <d v="1899-12-30T04:14:43"/>
    <d v="1899-12-30T05:07:07"/>
    <d v="1899-12-30T02:07:22"/>
    <d v="1899-12-30T02:33:34"/>
    <n v="1201"/>
    <x v="10"/>
    <x v="0"/>
    <x v="97"/>
    <x v="0"/>
    <n v="0"/>
  </r>
  <r>
    <n v="1457"/>
    <d v="2011-07-04T00:00:00"/>
    <d v="2011-07-04T00:00:00"/>
    <x v="1"/>
    <n v="0.75"/>
    <n v="0"/>
    <n v="25"/>
    <n v="7"/>
    <d v="1899-12-30T00:25:07"/>
    <d v="1899-12-30T00:33:29"/>
    <m/>
    <s v="RunKeeper Import"/>
    <n v="1.7916390179163915"/>
    <n v="0"/>
    <m/>
    <m/>
    <d v="1900-01-01T14:30:45"/>
    <d v="1899-12-31T07:15:23"/>
    <d v="1899-12-30T14:37:25"/>
    <d v="1899-12-30T15:29:49"/>
    <d v="1899-12-30T07:18:42"/>
    <d v="1899-12-30T07:44:54"/>
    <n v="2868"/>
    <x v="10"/>
    <x v="0"/>
    <x v="97"/>
    <x v="0"/>
    <n v="0"/>
  </r>
  <r>
    <n v="1458"/>
    <d v="2011-07-05T00:00:00"/>
    <d v="2011-07-05T00:00:00"/>
    <x v="2"/>
    <n v="1.01"/>
    <n v="0"/>
    <n v="8"/>
    <n v="59"/>
    <d v="1899-12-30T00:08:59"/>
    <d v="1899-12-30T00:08:54"/>
    <m/>
    <s v="Nike Import"/>
    <n v="6.7458256029684662"/>
    <n v="0"/>
    <m/>
    <m/>
    <d v="1899-12-30T03:53:02"/>
    <d v="1899-12-30T01:56:31"/>
    <d v="1899-12-30T03:53:02"/>
    <d v="1899-12-30T04:45:26"/>
    <d v="1899-12-30T01:56:31"/>
    <d v="1899-12-30T02:22:43"/>
    <n v="808"/>
    <x v="10"/>
    <x v="0"/>
    <x v="97"/>
    <x v="0"/>
    <n v="0"/>
  </r>
  <r>
    <n v="1459"/>
    <d v="2011-07-06T00:00:00"/>
    <d v="2011-07-06T00:00:00"/>
    <x v="1"/>
    <n v="9.08"/>
    <n v="0"/>
    <n v="48"/>
    <n v="14"/>
    <d v="1899-12-30T00:48:14"/>
    <d v="1899-12-30T00:05:19"/>
    <m/>
    <s v="RunKeeper Import"/>
    <n v="11.295093296475477"/>
    <n v="0"/>
    <m/>
    <m/>
    <d v="1899-12-30T09:54:57"/>
    <d v="1899-12-30T04:57:28"/>
    <d v="1899-12-30T02:19:11"/>
    <d v="1899-12-30T03:11:35"/>
    <d v="1899-12-30T01:09:35"/>
    <d v="1899-12-30T01:35:47"/>
    <n v="680"/>
    <x v="10"/>
    <x v="0"/>
    <x v="97"/>
    <x v="0"/>
    <n v="0"/>
  </r>
  <r>
    <n v="1460"/>
    <d v="2011-07-10T00:00:00"/>
    <d v="2011-07-10T00:00:00"/>
    <x v="1"/>
    <n v="9.81"/>
    <n v="0"/>
    <n v="50"/>
    <n v="7"/>
    <d v="1899-12-30T00:50:07"/>
    <d v="1899-12-30T00:05:07"/>
    <m/>
    <s v="RunKeeper Import"/>
    <n v="11.744595942800144"/>
    <n v="0"/>
    <m/>
    <m/>
    <d v="1899-12-30T09:32:11"/>
    <d v="1899-12-30T04:46:05"/>
    <d v="1899-12-30T02:13:51"/>
    <d v="1899-12-30T03:06:15"/>
    <d v="1899-12-30T01:06:55"/>
    <d v="1899-12-30T01:33:07"/>
    <n v="671"/>
    <x v="10"/>
    <x v="0"/>
    <x v="97"/>
    <x v="12"/>
    <n v="3"/>
  </r>
  <r>
    <n v="1461"/>
    <d v="2011-07-10T00:00:00"/>
    <d v="2011-07-10T00:00:00"/>
    <x v="1"/>
    <n v="10.199999999999999"/>
    <n v="0"/>
    <n v="36"/>
    <n v="50"/>
    <d v="1899-12-30T00:36:50"/>
    <d v="1899-12-30T00:03:37"/>
    <m/>
    <s v="RunKeeper Import"/>
    <n v="16.615384615384627"/>
    <n v="0"/>
    <m/>
    <m/>
    <d v="1899-12-30T06:44:27"/>
    <d v="1899-12-30T03:22:13"/>
    <d v="1899-12-30T01:34:37"/>
    <d v="1899-12-30T02:27:01"/>
    <d v="1899-12-30T00:47:18"/>
    <d v="1899-12-30T01:13:30"/>
    <n v="302"/>
    <x v="10"/>
    <x v="0"/>
    <x v="97"/>
    <x v="12"/>
    <n v="0"/>
  </r>
  <r>
    <n v="1462"/>
    <d v="2011-07-13T00:00:00"/>
    <d v="2011-07-13T00:00:00"/>
    <x v="3"/>
    <n v="1"/>
    <n v="0"/>
    <n v="2"/>
    <n v="32"/>
    <d v="1899-12-30T00:02:32"/>
    <d v="1899-12-30T00:02:32"/>
    <s v="unk"/>
    <s v="Griskus Sprint"/>
    <n v="23.684210526315809"/>
    <n v="0"/>
    <m/>
    <m/>
    <d v="1899-12-30T00:00:00"/>
    <d v="1899-12-30T00:00:00"/>
    <d v="1899-12-30T01:06:22"/>
    <d v="1899-12-30T01:58:46"/>
    <d v="1899-12-30T00:33:11"/>
    <d v="1899-12-30T00:59:23"/>
    <n v="43"/>
    <x v="10"/>
    <x v="0"/>
    <x v="97"/>
    <x v="12"/>
    <n v="2"/>
  </r>
  <r>
    <n v="1463"/>
    <d v="2011-07-13T00:00:00"/>
    <d v="2011-07-13T00:00:00"/>
    <x v="0"/>
    <n v="0.5"/>
    <n v="0"/>
    <n v="17"/>
    <n v="59"/>
    <d v="1899-12-30T00:17:59"/>
    <d v="1899-12-30T00:35:58"/>
    <m/>
    <s v="Griskus Sprint"/>
    <n v="1.6682113067655251"/>
    <n v="0"/>
    <m/>
    <m/>
    <d v="1899-12-30T01:26:19"/>
    <d v="1899-12-30T00:43:10"/>
    <d v="1899-12-30T15:42:20"/>
    <d v="1899-12-30T16:34:44"/>
    <d v="1899-12-30T07:51:10"/>
    <d v="1899-12-30T08:17:22"/>
    <n v="2942"/>
    <x v="10"/>
    <x v="0"/>
    <x v="97"/>
    <x v="12"/>
    <n v="0"/>
  </r>
  <r>
    <n v="1464"/>
    <d v="2011-07-13T00:00:00"/>
    <d v="2011-07-13T00:00:00"/>
    <x v="1"/>
    <n v="10.5"/>
    <n v="0"/>
    <n v="35"/>
    <n v="7"/>
    <d v="1899-12-30T00:35:07"/>
    <d v="1899-12-30T00:03:21"/>
    <m/>
    <s v="Griskus Sprint"/>
    <n v="17.940199335548186"/>
    <n v="0"/>
    <m/>
    <m/>
    <d v="1899-12-30T06:14:35"/>
    <d v="1899-12-30T03:07:17"/>
    <d v="1899-12-30T01:27:37"/>
    <d v="1899-12-30T02:20:01"/>
    <d v="1899-12-30T00:43:49"/>
    <d v="1899-12-30T01:10:01"/>
    <n v="236"/>
    <x v="10"/>
    <x v="0"/>
    <x v="97"/>
    <x v="12"/>
    <n v="0"/>
  </r>
  <r>
    <n v="1465"/>
    <d v="2011-07-13T00:00:00"/>
    <d v="2011-07-13T00:00:00"/>
    <x v="2"/>
    <n v="3.1"/>
    <n v="0"/>
    <n v="30"/>
    <n v="57"/>
    <d v="1899-12-30T00:30:57"/>
    <d v="1899-12-30T00:09:59"/>
    <m/>
    <s v="Griskus Sprint"/>
    <n v="6.0096930533117972"/>
    <n v="0"/>
    <m/>
    <m/>
    <d v="1899-12-30T04:21:35"/>
    <d v="1899-12-30T02:10:47"/>
    <d v="1899-12-30T04:21:35"/>
    <d v="1899-12-30T05:13:59"/>
    <d v="1899-12-30T02:10:47"/>
    <d v="1899-12-30T02:36:59"/>
    <n v="1412"/>
    <x v="10"/>
    <x v="0"/>
    <x v="97"/>
    <x v="12"/>
    <n v="0"/>
  </r>
  <r>
    <n v="1466"/>
    <d v="2011-07-16T00:00:00"/>
    <d v="2011-07-16T00:00:00"/>
    <x v="1"/>
    <n v="16.16"/>
    <n v="1"/>
    <n v="14"/>
    <n v="37"/>
    <d v="1899-12-30T01:14:37"/>
    <d v="1899-12-30T00:04:37"/>
    <m/>
    <s v="RunKeeper Import"/>
    <n v="12.994415903506823"/>
    <n v="0"/>
    <m/>
    <m/>
    <d v="1899-12-30T08:37:09"/>
    <d v="1899-12-30T04:18:34"/>
    <d v="1899-12-30T02:00:59"/>
    <d v="1899-12-30T02:53:23"/>
    <d v="1899-12-30T01:00:29"/>
    <d v="1899-12-30T01:26:41"/>
    <n v="620"/>
    <x v="10"/>
    <x v="0"/>
    <x v="97"/>
    <x v="12"/>
    <n v="2"/>
  </r>
  <r>
    <n v="1467"/>
    <d v="2011-07-19T00:00:00"/>
    <d v="2011-07-19T00:00:00"/>
    <x v="2"/>
    <n v="2.14"/>
    <n v="0"/>
    <n v="20"/>
    <n v="29"/>
    <d v="1899-12-30T00:20:29"/>
    <d v="1899-12-30T00:09:34"/>
    <m/>
    <s v="Nike Import"/>
    <n v="6.2685109845402822"/>
    <n v="0"/>
    <m/>
    <m/>
    <d v="1899-12-30T04:10:47"/>
    <d v="1899-12-30T02:05:23"/>
    <d v="1899-12-30T04:10:47"/>
    <d v="1899-12-30T05:03:11"/>
    <d v="1899-12-30T02:05:23"/>
    <d v="1899-12-30T02:31:35"/>
    <n v="1095"/>
    <x v="10"/>
    <x v="0"/>
    <x v="97"/>
    <x v="13"/>
    <n v="2"/>
  </r>
  <r>
    <n v="1468"/>
    <d v="2011-07-20T00:00:00"/>
    <d v="2011-07-20T00:00:00"/>
    <x v="2"/>
    <n v="1.1100000000000001"/>
    <n v="0"/>
    <n v="10"/>
    <n v="46"/>
    <d v="1899-12-30T00:10:46"/>
    <d v="1899-12-30T00:09:42"/>
    <m/>
    <s v="Nike Import"/>
    <n v="6.1857585139318934"/>
    <n v="0"/>
    <m/>
    <m/>
    <d v="1899-12-30T04:14:08"/>
    <d v="1899-12-30T02:07:04"/>
    <d v="1899-12-30T04:14:08"/>
    <d v="1899-12-30T05:06:32"/>
    <d v="1899-12-30T02:07:04"/>
    <d v="1899-12-30T02:33:16"/>
    <n v="1183"/>
    <x v="10"/>
    <x v="0"/>
    <x v="97"/>
    <x v="13"/>
    <n v="0"/>
  </r>
  <r>
    <n v="1469"/>
    <d v="2011-07-24T00:00:00"/>
    <d v="2011-07-24T00:00:00"/>
    <x v="1"/>
    <n v="4.6900000000000004"/>
    <n v="0"/>
    <n v="18"/>
    <n v="42"/>
    <d v="1899-12-30T00:18:42"/>
    <d v="1899-12-30T00:03:59"/>
    <m/>
    <s v="RunKeeper Import"/>
    <n v="15.048128342246004"/>
    <n v="0"/>
    <m/>
    <s v="Flat tire. Ughhhh"/>
    <d v="1899-12-30T07:26:34"/>
    <d v="1899-12-30T03:43:17"/>
    <d v="1899-12-30T01:44:28"/>
    <d v="1899-12-30T02:36:52"/>
    <d v="1899-12-30T00:52:14"/>
    <d v="1899-12-30T01:18:26"/>
    <n v="428"/>
    <x v="10"/>
    <x v="0"/>
    <x v="97"/>
    <x v="14"/>
    <n v="3"/>
  </r>
  <r>
    <n v="1470"/>
    <d v="2011-07-25T00:00:00"/>
    <d v="2011-07-25T00:00:00"/>
    <x v="2"/>
    <n v="1"/>
    <n v="0"/>
    <n v="9"/>
    <n v="37"/>
    <d v="1899-12-30T00:09:37"/>
    <d v="1899-12-30T00:09:37"/>
    <m/>
    <s v="Nike Import"/>
    <n v="6.2391681109185484"/>
    <n v="0"/>
    <m/>
    <m/>
    <d v="1899-12-30T04:11:57"/>
    <d v="1899-12-30T02:05:59"/>
    <d v="1899-12-30T04:11:57"/>
    <d v="1899-12-30T05:04:21"/>
    <d v="1899-12-30T02:05:59"/>
    <d v="1899-12-30T02:32:11"/>
    <n v="1120"/>
    <x v="10"/>
    <x v="0"/>
    <x v="97"/>
    <x v="14"/>
    <n v="0"/>
  </r>
  <r>
    <n v="1471"/>
    <d v="2011-07-26T00:00:00"/>
    <d v="2011-07-26T00:00:00"/>
    <x v="2"/>
    <n v="3.15"/>
    <n v="0"/>
    <n v="29"/>
    <n v="53"/>
    <d v="1899-12-30T00:29:53"/>
    <d v="1899-12-30T00:09:29"/>
    <m/>
    <s v="Nike Import"/>
    <n v="6.3245956497490292"/>
    <n v="0"/>
    <m/>
    <m/>
    <d v="1899-12-30T04:08:33"/>
    <d v="1899-12-30T02:04:17"/>
    <d v="1899-12-30T04:08:33"/>
    <d v="1899-12-30T05:00:57"/>
    <d v="1899-12-30T02:04:17"/>
    <d v="1899-12-30T02:30:29"/>
    <n v="1029"/>
    <x v="10"/>
    <x v="0"/>
    <x v="97"/>
    <x v="14"/>
    <n v="0"/>
  </r>
  <r>
    <n v="1472"/>
    <d v="2011-07-27T00:00:00"/>
    <d v="2011-07-27T00:00:00"/>
    <x v="2"/>
    <n v="3.1"/>
    <n v="0"/>
    <n v="30"/>
    <n v="37"/>
    <d v="1899-12-30T00:30:37"/>
    <d v="1899-12-30T00:09:53"/>
    <m/>
    <s v="Nike Import"/>
    <n v="6.0751224823081156"/>
    <n v="0"/>
    <m/>
    <m/>
    <d v="1899-12-30T04:18:46"/>
    <d v="1899-12-30T02:09:23"/>
    <d v="1899-12-30T04:18:46"/>
    <d v="1899-12-30T05:11:10"/>
    <d v="1899-12-30T02:09:23"/>
    <d v="1899-12-30T02:35:35"/>
    <n v="1336"/>
    <x v="10"/>
    <x v="0"/>
    <x v="97"/>
    <x v="14"/>
    <n v="0"/>
  </r>
  <r>
    <n v="1473"/>
    <d v="2011-07-28T00:00:00"/>
    <d v="2011-07-28T00:00:00"/>
    <x v="2"/>
    <n v="0.55000000000000004"/>
    <n v="0"/>
    <n v="5"/>
    <n v="55"/>
    <d v="1899-12-30T00:05:55"/>
    <d v="1899-12-30T00:10:45"/>
    <m/>
    <s v="Nike Import"/>
    <n v="5.5774647887323985"/>
    <n v="0"/>
    <m/>
    <m/>
    <d v="1899-12-30T04:41:51"/>
    <d v="1899-12-30T02:20:55"/>
    <d v="1899-12-30T04:41:51"/>
    <d v="1899-12-30T05:34:15"/>
    <d v="1899-12-30T02:20:55"/>
    <d v="1899-12-30T02:47:07"/>
    <n v="1954"/>
    <x v="10"/>
    <x v="0"/>
    <x v="97"/>
    <x v="14"/>
    <n v="0"/>
  </r>
  <r>
    <n v="1474"/>
    <d v="2011-07-31T00:00:00"/>
    <d v="2011-07-31T00:00:00"/>
    <x v="1"/>
    <n v="3.2"/>
    <n v="0"/>
    <n v="38"/>
    <n v="27"/>
    <d v="1899-12-30T00:38:27"/>
    <d v="1899-12-30T00:12:01"/>
    <m/>
    <s v="RunKeeper Import"/>
    <n v="4.9934980494148284"/>
    <n v="0"/>
    <m/>
    <m/>
    <d v="1899-12-30T22:25:45"/>
    <d v="1899-12-30T11:12:52"/>
    <d v="1899-12-30T05:14:49"/>
    <d v="1899-12-30T06:07:13"/>
    <d v="1899-12-30T02:37:24"/>
    <d v="1899-12-30T03:03:36"/>
    <n v="2475"/>
    <x v="10"/>
    <x v="0"/>
    <x v="97"/>
    <x v="15"/>
    <n v="2"/>
  </r>
  <r>
    <n v="1475"/>
    <d v="2011-08-01T00:00:00"/>
    <d v="2011-08-01T00:00:00"/>
    <x v="0"/>
    <n v="0.6"/>
    <n v="0"/>
    <n v="21"/>
    <n v="25"/>
    <d v="1899-12-30T00:21:25"/>
    <d v="1899-12-30T00:35:42"/>
    <m/>
    <s v="RunKeeper Import"/>
    <n v="1.6809338521400792"/>
    <n v="0"/>
    <m/>
    <m/>
    <d v="1899-12-30T01:25:40"/>
    <d v="1899-12-30T00:42:50"/>
    <d v="1899-12-30T15:35:12"/>
    <d v="1899-12-30T16:27:36"/>
    <d v="1899-12-30T07:47:36"/>
    <d v="1899-12-30T08:13:48"/>
    <n v="2937"/>
    <x v="10"/>
    <x v="4"/>
    <x v="98"/>
    <x v="15"/>
    <n v="0"/>
  </r>
  <r>
    <n v="1476"/>
    <d v="2011-08-04T00:00:00"/>
    <d v="2011-08-04T00:00:00"/>
    <x v="2"/>
    <n v="4.5199999999999996"/>
    <n v="0"/>
    <n v="59"/>
    <n v="56"/>
    <d v="1899-12-30T00:59:56"/>
    <d v="1899-12-30T00:13:16"/>
    <m/>
    <s v="RunKeeper Import"/>
    <n v="4.5250278086763096"/>
    <n v="0"/>
    <m/>
    <m/>
    <d v="1899-12-30T05:47:24"/>
    <d v="1899-12-30T02:53:42"/>
    <d v="1899-12-30T05:47:24"/>
    <d v="1899-12-30T06:39:48"/>
    <d v="1899-12-30T02:53:42"/>
    <d v="1899-12-30T03:19:54"/>
    <n v="2627"/>
    <x v="10"/>
    <x v="4"/>
    <x v="98"/>
    <x v="15"/>
    <n v="2"/>
  </r>
  <r>
    <n v="1477"/>
    <d v="2011-08-07T00:00:00"/>
    <d v="2011-08-07T00:00:00"/>
    <x v="1"/>
    <n v="22.86"/>
    <n v="1"/>
    <n v="39"/>
    <n v="13"/>
    <d v="1899-12-30T01:39:13"/>
    <d v="1899-12-30T00:04:20"/>
    <m/>
    <s v="RunKeeper Import"/>
    <n v="13.824290273811533"/>
    <n v="0"/>
    <m/>
    <m/>
    <d v="1899-12-30T08:06:06"/>
    <d v="1899-12-30T04:03:03"/>
    <d v="1899-12-30T01:53:43"/>
    <d v="1899-12-30T02:46:07"/>
    <d v="1899-12-30T00:56:51"/>
    <d v="1899-12-30T01:23:03"/>
    <n v="550"/>
    <x v="10"/>
    <x v="4"/>
    <x v="98"/>
    <x v="16"/>
    <n v="2"/>
  </r>
  <r>
    <n v="1478"/>
    <d v="2011-08-09T00:00:00"/>
    <d v="2011-08-09T00:00:00"/>
    <x v="2"/>
    <n v="1.03"/>
    <n v="0"/>
    <n v="9"/>
    <n v="26"/>
    <d v="1899-12-30T00:09:26"/>
    <d v="1899-12-30T00:09:10"/>
    <m/>
    <s v="Nike Import"/>
    <n v="6.5512367491166126"/>
    <n v="0"/>
    <m/>
    <m/>
    <d v="1899-12-30T03:59:57"/>
    <d v="1899-12-30T01:59:59"/>
    <d v="1899-12-30T03:59:57"/>
    <d v="1899-12-30T04:52:21"/>
    <d v="1899-12-30T01:59:59"/>
    <d v="1899-12-30T02:26:11"/>
    <n v="869"/>
    <x v="10"/>
    <x v="4"/>
    <x v="98"/>
    <x v="16"/>
    <n v="1"/>
  </r>
  <r>
    <n v="1479"/>
    <d v="2011-08-10T00:00:00"/>
    <d v="2011-08-10T00:00:00"/>
    <x v="2"/>
    <n v="3.17"/>
    <n v="0"/>
    <n v="29"/>
    <n v="31"/>
    <d v="1899-12-30T00:29:31"/>
    <d v="1899-12-30T00:09:19"/>
    <m/>
    <s v="Nike Import"/>
    <n v="6.443817052512709"/>
    <n v="0"/>
    <m/>
    <m/>
    <d v="1899-12-30T04:03:57"/>
    <d v="1899-12-30T02:01:59"/>
    <d v="1899-12-30T04:03:57"/>
    <d v="1899-12-30T04:56:21"/>
    <d v="1899-12-30T02:01:59"/>
    <d v="1899-12-30T02:28:11"/>
    <n v="944"/>
    <x v="10"/>
    <x v="4"/>
    <x v="98"/>
    <x v="16"/>
    <n v="0"/>
  </r>
  <r>
    <n v="1480"/>
    <d v="2011-08-14T00:00:00"/>
    <d v="2011-08-14T00:00:00"/>
    <x v="2"/>
    <n v="7.21"/>
    <n v="1"/>
    <n v="8"/>
    <n v="21"/>
    <d v="1899-12-30T01:08:21"/>
    <d v="1899-12-30T00:09:29"/>
    <m/>
    <s v="Nike Import"/>
    <n v="6.32918800292612"/>
    <n v="0"/>
    <m/>
    <m/>
    <d v="1899-12-30T04:08:22"/>
    <d v="1899-12-30T02:04:11"/>
    <d v="1899-12-30T04:08:22"/>
    <d v="1899-12-30T05:00:46"/>
    <d v="1899-12-30T02:04:11"/>
    <d v="1899-12-30T02:30:23"/>
    <n v="1025"/>
    <x v="10"/>
    <x v="4"/>
    <x v="98"/>
    <x v="17"/>
    <n v="3"/>
  </r>
  <r>
    <n v="1481"/>
    <d v="2011-08-23T00:00:00"/>
    <d v="2011-08-23T00:00:00"/>
    <x v="1"/>
    <n v="54.75"/>
    <n v="3"/>
    <n v="40"/>
    <n v="27"/>
    <d v="1899-12-30T03:40:27"/>
    <d v="1899-12-30T00:04:02"/>
    <m/>
    <s v="RunKeeper Import"/>
    <n v="14.901338171921081"/>
    <n v="0"/>
    <m/>
    <s v="Awesome "/>
    <d v="1899-12-30T07:30:58"/>
    <d v="1899-12-30T03:45:29"/>
    <d v="1899-12-30T01:45:30"/>
    <d v="1899-12-30T02:37:54"/>
    <d v="1899-12-30T00:52:45"/>
    <d v="1899-12-30T01:18:57"/>
    <n v="464"/>
    <x v="10"/>
    <x v="4"/>
    <x v="98"/>
    <x v="18"/>
    <n v="8"/>
  </r>
  <r>
    <n v="1482"/>
    <d v="2011-08-25T00:00:00"/>
    <d v="2011-08-25T00:00:00"/>
    <x v="2"/>
    <n v="2"/>
    <n v="0"/>
    <n v="19"/>
    <n v="53"/>
    <d v="1899-12-30T00:19:53"/>
    <d v="1899-12-30T00:09:56"/>
    <m/>
    <s v="Nike Import"/>
    <n v="6.0352053646269948"/>
    <n v="0"/>
    <m/>
    <m/>
    <d v="1899-12-30T04:20:28"/>
    <d v="1899-12-30T02:10:14"/>
    <d v="1899-12-30T04:20:28"/>
    <d v="1899-12-30T05:12:52"/>
    <d v="1899-12-30T02:10:14"/>
    <d v="1899-12-30T02:36:26"/>
    <n v="1378"/>
    <x v="10"/>
    <x v="4"/>
    <x v="98"/>
    <x v="18"/>
    <n v="1"/>
  </r>
  <r>
    <n v="1483"/>
    <d v="2011-08-26T00:00:00"/>
    <d v="2011-08-26T00:00:00"/>
    <x v="1"/>
    <n v="4.47"/>
    <n v="0"/>
    <n v="20"/>
    <n v="24"/>
    <d v="1899-12-30T00:20:24"/>
    <d v="1899-12-30T00:04:34"/>
    <m/>
    <s v="RunKeeper Import"/>
    <n v="13.147058823529422"/>
    <n v="0"/>
    <m/>
    <m/>
    <d v="1899-12-30T08:31:08"/>
    <d v="1899-12-30T04:15:34"/>
    <d v="1899-12-30T01:59:34"/>
    <d v="1899-12-30T02:51:58"/>
    <d v="1899-12-30T00:59:47"/>
    <d v="1899-12-30T01:25:59"/>
    <n v="612"/>
    <x v="10"/>
    <x v="4"/>
    <x v="98"/>
    <x v="18"/>
    <n v="0"/>
  </r>
  <r>
    <n v="1484"/>
    <d v="2011-08-26T00:00:00"/>
    <d v="2011-08-26T00:00:00"/>
    <x v="2"/>
    <n v="3.11"/>
    <n v="0"/>
    <n v="29"/>
    <n v="42"/>
    <d v="1899-12-30T00:29:42"/>
    <d v="1899-12-30T00:09:33"/>
    <m/>
    <s v="Nike Import"/>
    <n v="6.2828282828282873"/>
    <n v="0"/>
    <m/>
    <m/>
    <d v="1899-12-30T04:10:12"/>
    <d v="1899-12-30T02:05:06"/>
    <d v="1899-12-30T04:10:12"/>
    <d v="1899-12-30T05:02:36"/>
    <d v="1899-12-30T02:05:06"/>
    <d v="1899-12-30T02:31:18"/>
    <n v="1079"/>
    <x v="10"/>
    <x v="4"/>
    <x v="98"/>
    <x v="18"/>
    <n v="0"/>
  </r>
  <r>
    <n v="1485"/>
    <d v="2011-08-27T00:00:00"/>
    <d v="2011-08-27T00:00:00"/>
    <x v="1"/>
    <n v="16.52"/>
    <n v="1"/>
    <n v="15"/>
    <n v="15"/>
    <d v="1899-12-30T01:15:15"/>
    <d v="1899-12-30T00:04:33"/>
    <m/>
    <s v="RunKeeper Import"/>
    <n v="13.172093023255824"/>
    <n v="0"/>
    <m/>
    <m/>
    <d v="1899-12-30T08:30:10"/>
    <d v="1899-12-30T04:15:05"/>
    <d v="1899-12-30T01:59:21"/>
    <d v="1899-12-30T02:51:45"/>
    <d v="1899-12-30T00:59:40"/>
    <d v="1899-12-30T01:25:52"/>
    <n v="611"/>
    <x v="10"/>
    <x v="4"/>
    <x v="98"/>
    <x v="18"/>
    <n v="0"/>
  </r>
  <r>
    <n v="1486"/>
    <d v="2011-09-02T00:00:00"/>
    <d v="2011-09-02T00:00:00"/>
    <x v="1"/>
    <n v="5.29"/>
    <n v="0"/>
    <n v="25"/>
    <n v="56"/>
    <d v="1899-12-30T00:25:56"/>
    <d v="1899-12-30T00:04:54"/>
    <m/>
    <s v="RunKeeper Import"/>
    <n v="12.239074550128544"/>
    <n v="0"/>
    <m/>
    <m/>
    <d v="1899-12-30T09:09:04"/>
    <d v="1899-12-30T04:34:32"/>
    <d v="1899-12-30T02:08:26"/>
    <d v="1899-12-30T03:00:50"/>
    <d v="1899-12-30T01:04:13"/>
    <d v="1899-12-30T01:30:25"/>
    <n v="652"/>
    <x v="10"/>
    <x v="5"/>
    <x v="99"/>
    <x v="19"/>
    <n v="5"/>
  </r>
  <r>
    <n v="1487"/>
    <d v="2011-09-04T00:00:00"/>
    <d v="2011-09-04T00:00:00"/>
    <x v="1"/>
    <n v="10.33"/>
    <n v="0"/>
    <n v="40"/>
    <n v="29"/>
    <d v="1899-12-30T00:40:29"/>
    <d v="1899-12-30T00:03:55"/>
    <m/>
    <s v="RunKeeper Import"/>
    <n v="15.310004116920556"/>
    <n v="0"/>
    <m/>
    <m/>
    <d v="1899-12-30T07:18:56"/>
    <d v="1899-12-30T03:39:28"/>
    <d v="1899-12-30T01:42:41"/>
    <d v="1899-12-30T02:35:05"/>
    <d v="1899-12-30T00:51:20"/>
    <d v="1899-12-30T01:17:32"/>
    <n v="405"/>
    <x v="10"/>
    <x v="5"/>
    <x v="99"/>
    <x v="20"/>
    <n v="1"/>
  </r>
  <r>
    <n v="1488"/>
    <d v="2011-09-11T00:00:00"/>
    <d v="2011-09-11T00:00:00"/>
    <x v="0"/>
    <n v="1.2"/>
    <n v="0"/>
    <n v="47"/>
    <n v="16"/>
    <d v="1899-12-30T00:47:16"/>
    <d v="1899-12-30T00:39:23"/>
    <m/>
    <s v="Toughman Tri"/>
    <n v="1.523272214386461"/>
    <n v="0"/>
    <m/>
    <s v="Toughman Tri"/>
    <d v="1899-12-30T01:34:32"/>
    <d v="1899-12-30T00:47:16"/>
    <d v="1899-12-30T17:11:59"/>
    <d v="1899-12-30T18:04:23"/>
    <d v="1899-12-30T08:36:00"/>
    <d v="1899-12-30T09:02:12"/>
    <n v="3037"/>
    <x v="10"/>
    <x v="5"/>
    <x v="99"/>
    <x v="41"/>
    <n v="6"/>
  </r>
  <r>
    <n v="1489"/>
    <d v="2011-09-11T00:00:00"/>
    <d v="2011-09-11T00:00:00"/>
    <x v="1"/>
    <n v="54.75"/>
    <n v="3"/>
    <n v="11"/>
    <n v="39"/>
    <d v="1899-12-30T03:11:39"/>
    <d v="1899-12-30T00:03:30"/>
    <m/>
    <s v="Toughman Tri"/>
    <n v="17.140620923558583"/>
    <n v="0"/>
    <m/>
    <s v="Toughman Tri"/>
    <d v="1899-12-30T06:32:03"/>
    <d v="1899-12-30T03:16:02"/>
    <d v="1899-12-30T01:31:43"/>
    <d v="1899-12-30T02:24:07"/>
    <d v="1899-12-30T00:45:51"/>
    <d v="1899-12-30T01:12:03"/>
    <n v="270"/>
    <x v="10"/>
    <x v="5"/>
    <x v="99"/>
    <x v="41"/>
    <n v="0"/>
  </r>
  <r>
    <n v="1490"/>
    <d v="2011-09-11T00:00:00"/>
    <d v="2011-09-11T00:00:00"/>
    <x v="2"/>
    <n v="13.1"/>
    <n v="2"/>
    <n v="57"/>
    <n v="34"/>
    <d v="1899-12-30T02:57:34"/>
    <d v="1899-12-30T00:13:33"/>
    <m/>
    <s v="Toughman Tri"/>
    <n v="4.4265064764407773"/>
    <n v="0"/>
    <m/>
    <s v="Toughman Tri"/>
    <d v="1899-12-30T05:55:08"/>
    <d v="1899-12-30T02:57:34"/>
    <d v="1899-12-30T05:55:08"/>
    <d v="1899-12-30T06:47:32"/>
    <d v="1899-12-30T02:57:34"/>
    <d v="1899-12-30T03:23:46"/>
    <n v="2650"/>
    <x v="10"/>
    <x v="5"/>
    <x v="99"/>
    <x v="41"/>
    <n v="0"/>
  </r>
  <r>
    <n v="1491"/>
    <d v="2011-09-11T00:00:00"/>
    <d v="2011-09-11T00:00:00"/>
    <x v="3"/>
    <n v="0.01"/>
    <n v="0"/>
    <n v="2"/>
    <n v="36"/>
    <d v="1899-12-30T00:02:36"/>
    <d v="1899-12-30T04:20:00"/>
    <m/>
    <s v="Toughman Tri"/>
    <n v="0.23076923076923095"/>
    <n v="0"/>
    <m/>
    <s v="Toughman Tri"/>
    <d v="1899-12-30T00:00:00"/>
    <d v="1899-12-30T00:00:00"/>
    <d v="1900-01-03T17:32:00"/>
    <d v="1900-01-03T18:24:24"/>
    <d v="1900-01-01T08:46:00"/>
    <d v="1900-01-01T09:12:12"/>
    <n v="3163"/>
    <x v="10"/>
    <x v="5"/>
    <x v="99"/>
    <x v="41"/>
    <n v="0"/>
  </r>
  <r>
    <n v="1492"/>
    <d v="2011-09-11T00:00:00"/>
    <d v="2011-09-11T00:00:00"/>
    <x v="4"/>
    <n v="0.01"/>
    <n v="0"/>
    <n v="3"/>
    <n v="2"/>
    <d v="1899-12-30T00:03:02"/>
    <d v="1899-12-30T05:03:20"/>
    <m/>
    <s v="Toughman Tri"/>
    <n v="0.19780219780219796"/>
    <n v="0"/>
    <m/>
    <s v="Toughman Tri"/>
    <d v="1899-12-30T00:00:00"/>
    <d v="1899-12-30T00:00:00"/>
    <d v="1900-01-04T12:27:20"/>
    <d v="1900-01-04T13:19:44"/>
    <d v="1900-01-01T18:13:40"/>
    <d v="1900-01-01T18:39:52"/>
    <n v="3169"/>
    <x v="10"/>
    <x v="5"/>
    <x v="99"/>
    <x v="41"/>
    <n v="0"/>
  </r>
  <r>
    <n v="1493"/>
    <d v="2011-09-28T00:00:00"/>
    <d v="2011-09-28T00:00:00"/>
    <x v="2"/>
    <n v="2"/>
    <n v="0"/>
    <n v="21"/>
    <n v="4"/>
    <d v="1899-12-30T00:21:04"/>
    <d v="1899-12-30T00:10:32"/>
    <m/>
    <s v="RunKeeper Import"/>
    <n v="5.6962025316455742"/>
    <n v="0"/>
    <m/>
    <m/>
    <d v="1899-12-30T04:35:58"/>
    <d v="1899-12-30T02:17:59"/>
    <d v="1899-12-30T04:35:58"/>
    <d v="1899-12-30T05:28:22"/>
    <d v="1899-12-30T02:17:59"/>
    <d v="1899-12-30T02:44:11"/>
    <n v="1831"/>
    <x v="10"/>
    <x v="5"/>
    <x v="99"/>
    <x v="21"/>
    <n v="16"/>
  </r>
  <r>
    <n v="1494"/>
    <d v="2011-09-28T00:00:00"/>
    <d v="2011-09-28T00:00:00"/>
    <x v="2"/>
    <n v="2.21"/>
    <n v="0"/>
    <n v="21"/>
    <n v="6"/>
    <d v="1899-12-30T00:21:06"/>
    <d v="1899-12-30T00:09:33"/>
    <m/>
    <s v="Nike Import"/>
    <n v="6.284360189573464"/>
    <n v="0"/>
    <m/>
    <m/>
    <d v="1899-12-30T04:10:09"/>
    <d v="1899-12-30T02:05:04"/>
    <d v="1899-12-30T04:10:09"/>
    <d v="1899-12-30T05:02:33"/>
    <d v="1899-12-30T02:05:04"/>
    <d v="1899-12-30T02:31:16"/>
    <n v="1077"/>
    <x v="10"/>
    <x v="5"/>
    <x v="99"/>
    <x v="21"/>
    <n v="0"/>
  </r>
  <r>
    <n v="1495"/>
    <d v="2011-09-29T00:00:00"/>
    <d v="2011-09-29T00:00:00"/>
    <x v="2"/>
    <n v="2"/>
    <n v="0"/>
    <n v="21"/>
    <n v="3"/>
    <d v="1899-12-30T00:21:03"/>
    <d v="1899-12-30T00:10:31"/>
    <m/>
    <s v="RunKeeper Import"/>
    <n v="5.7007125890736381"/>
    <n v="0"/>
    <m/>
    <m/>
    <d v="1899-12-30T04:35:45"/>
    <d v="1899-12-30T02:17:53"/>
    <d v="1899-12-30T04:35:45"/>
    <d v="1899-12-30T05:28:09"/>
    <d v="1899-12-30T02:17:53"/>
    <d v="1899-12-30T02:44:05"/>
    <n v="1822"/>
    <x v="10"/>
    <x v="5"/>
    <x v="99"/>
    <x v="21"/>
    <n v="0"/>
  </r>
  <r>
    <n v="1496"/>
    <d v="2011-09-29T00:00:00"/>
    <d v="2011-09-29T00:00:00"/>
    <x v="2"/>
    <n v="2.27"/>
    <n v="0"/>
    <n v="20"/>
    <n v="59"/>
    <d v="1899-12-30T00:20:59"/>
    <d v="1899-12-30T00:09:15"/>
    <m/>
    <s v="Nike Import"/>
    <n v="6.4908657664813401"/>
    <n v="0"/>
    <m/>
    <m/>
    <d v="1899-12-30T04:02:11"/>
    <d v="1899-12-30T02:01:06"/>
    <d v="1899-12-30T04:02:11"/>
    <d v="1899-12-30T04:54:35"/>
    <d v="1899-12-30T02:01:06"/>
    <d v="1899-12-30T02:27:18"/>
    <n v="899"/>
    <x v="10"/>
    <x v="5"/>
    <x v="99"/>
    <x v="21"/>
    <n v="0"/>
  </r>
  <r>
    <n v="1497"/>
    <d v="2011-10-04T00:00:00"/>
    <d v="2011-10-04T00:00:00"/>
    <x v="2"/>
    <n v="3.3"/>
    <n v="0"/>
    <n v="35"/>
    <n v="16"/>
    <d v="1899-12-30T00:35:16"/>
    <d v="1899-12-30T00:10:41"/>
    <m/>
    <s v="RunKeeper Import"/>
    <n v="5.6143667296786433"/>
    <n v="0"/>
    <m/>
    <m/>
    <d v="1899-12-30T04:40:00"/>
    <d v="1899-12-30T02:20:00"/>
    <d v="1899-12-30T04:40:00"/>
    <d v="1899-12-30T05:32:24"/>
    <d v="1899-12-30T02:20:00"/>
    <d v="1899-12-30T02:46:12"/>
    <n v="1906"/>
    <x v="10"/>
    <x v="6"/>
    <x v="100"/>
    <x v="43"/>
    <n v="4"/>
  </r>
  <r>
    <n v="1498"/>
    <d v="2011-10-05T00:00:00"/>
    <d v="2011-10-05T00:00:00"/>
    <x v="2"/>
    <n v="4"/>
    <n v="0"/>
    <n v="43"/>
    <n v="36"/>
    <d v="1899-12-30T00:43:36"/>
    <d v="1899-12-30T00:10:54"/>
    <m/>
    <s v="RunKeeper Import"/>
    <n v="5.5045871559633071"/>
    <n v="0"/>
    <m/>
    <s v="First run outside in NH. "/>
    <d v="1899-12-30T04:45:35"/>
    <d v="1899-12-30T02:22:47"/>
    <d v="1899-12-30T04:45:35"/>
    <d v="1899-12-30T05:37:59"/>
    <d v="1899-12-30T02:22:47"/>
    <d v="1899-12-30T02:48:59"/>
    <n v="2032"/>
    <x v="10"/>
    <x v="6"/>
    <x v="100"/>
    <x v="43"/>
    <n v="0"/>
  </r>
  <r>
    <n v="1499"/>
    <d v="2011-10-09T00:00:00"/>
    <d v="2011-10-09T00:00:00"/>
    <x v="2"/>
    <n v="5.01"/>
    <n v="0"/>
    <n v="53"/>
    <n v="36"/>
    <d v="1899-12-30T00:53:36"/>
    <d v="1899-12-30T00:10:42"/>
    <m/>
    <s v="RunKeeper Import"/>
    <n v="5.6082089552238852"/>
    <n v="0"/>
    <m/>
    <m/>
    <d v="1899-12-30T04:40:18"/>
    <d v="1899-12-30T02:20:09"/>
    <d v="1899-12-30T04:40:18"/>
    <d v="1899-12-30T05:32:42"/>
    <d v="1899-12-30T02:20:09"/>
    <d v="1899-12-30T02:46:21"/>
    <n v="1912"/>
    <x v="10"/>
    <x v="6"/>
    <x v="100"/>
    <x v="22"/>
    <n v="3"/>
  </r>
  <r>
    <n v="1500"/>
    <d v="2011-10-12T00:00:00"/>
    <d v="2011-10-12T00:00:00"/>
    <x v="2"/>
    <n v="2.14"/>
    <n v="0"/>
    <n v="20"/>
    <n v="14"/>
    <d v="1899-12-30T00:20:14"/>
    <d v="1899-12-30T00:09:27"/>
    <m/>
    <s v="Nike Import"/>
    <n v="6.3459637561779294"/>
    <n v="0"/>
    <m/>
    <m/>
    <d v="1899-12-30T04:07:43"/>
    <d v="1899-12-30T02:03:51"/>
    <d v="1899-12-30T04:07:43"/>
    <d v="1899-12-30T05:00:07"/>
    <d v="1899-12-30T02:03:51"/>
    <d v="1899-12-30T02:30:04"/>
    <n v="1013"/>
    <x v="10"/>
    <x v="6"/>
    <x v="100"/>
    <x v="22"/>
    <n v="2"/>
  </r>
  <r>
    <n v="1501"/>
    <d v="2011-10-14T00:00:00"/>
    <d v="2011-10-14T00:00:00"/>
    <x v="2"/>
    <n v="4"/>
    <n v="0"/>
    <n v="43"/>
    <n v="1"/>
    <d v="1899-12-30T00:43:01"/>
    <d v="1899-12-30T00:10:45"/>
    <m/>
    <s v="RunKeeper Import"/>
    <n v="5.5792328554823758"/>
    <n v="0"/>
    <m/>
    <m/>
    <d v="1899-12-30T04:41:46"/>
    <d v="1899-12-30T02:20:53"/>
    <d v="1899-12-30T04:41:46"/>
    <d v="1899-12-30T05:34:10"/>
    <d v="1899-12-30T02:20:53"/>
    <d v="1899-12-30T02:47:05"/>
    <n v="1949"/>
    <x v="10"/>
    <x v="6"/>
    <x v="100"/>
    <x v="22"/>
    <n v="1"/>
  </r>
  <r>
    <n v="1502"/>
    <d v="2011-10-16T00:00:00"/>
    <d v="2011-10-16T00:00:00"/>
    <x v="2"/>
    <n v="5.01"/>
    <n v="0"/>
    <n v="58"/>
    <n v="2"/>
    <d v="1899-12-30T00:58:02"/>
    <d v="1899-12-30T00:11:35"/>
    <m/>
    <s v="RunKeeper Import"/>
    <n v="5.179781734635271"/>
    <n v="0"/>
    <m/>
    <m/>
    <d v="1899-12-30T05:03:29"/>
    <d v="1899-12-30T02:31:45"/>
    <d v="1899-12-30T05:03:29"/>
    <d v="1899-12-30T05:55:53"/>
    <d v="1899-12-30T02:31:45"/>
    <d v="1899-12-30T02:57:57"/>
    <n v="2336"/>
    <x v="10"/>
    <x v="6"/>
    <x v="100"/>
    <x v="44"/>
    <n v="1"/>
  </r>
  <r>
    <n v="1503"/>
    <d v="2011-10-18T00:00:00"/>
    <d v="2011-10-18T00:00:00"/>
    <x v="2"/>
    <n v="3"/>
    <n v="0"/>
    <n v="31"/>
    <n v="4"/>
    <d v="1899-12-30T00:31:04"/>
    <d v="1899-12-30T00:10:21"/>
    <m/>
    <s v="RunKeeper Import"/>
    <n v="5.7939914163090167"/>
    <n v="0"/>
    <m/>
    <m/>
    <d v="1899-12-30T04:31:19"/>
    <d v="1899-12-30T02:15:39"/>
    <d v="1899-12-30T04:31:19"/>
    <d v="1899-12-30T05:23:43"/>
    <d v="1899-12-30T02:15:39"/>
    <d v="1899-12-30T02:41:51"/>
    <n v="1702"/>
    <x v="10"/>
    <x v="6"/>
    <x v="100"/>
    <x v="44"/>
    <n v="1"/>
  </r>
  <r>
    <n v="1504"/>
    <d v="2011-11-14T00:00:00"/>
    <d v="2011-11-14T00:00:00"/>
    <x v="2"/>
    <n v="1.02"/>
    <n v="0"/>
    <n v="9"/>
    <n v="44"/>
    <d v="1899-12-30T00:09:44"/>
    <d v="1899-12-30T00:09:33"/>
    <m/>
    <s v="Nike Import"/>
    <n v="6.2876712328767175"/>
    <n v="0"/>
    <m/>
    <m/>
    <d v="1899-12-30T04:10:01"/>
    <d v="1899-12-30T02:05:00"/>
    <d v="1899-12-30T04:10:01"/>
    <d v="1899-12-30T05:02:25"/>
    <d v="1899-12-30T02:05:00"/>
    <d v="1899-12-30T02:31:12"/>
    <n v="1075"/>
    <x v="10"/>
    <x v="7"/>
    <x v="101"/>
    <x v="25"/>
    <n v="26"/>
  </r>
  <r>
    <n v="1505"/>
    <d v="2011-11-16T00:00:00"/>
    <d v="2011-11-16T00:00:00"/>
    <x v="2"/>
    <n v="2"/>
    <n v="0"/>
    <n v="24"/>
    <n v="59"/>
    <d v="1899-12-30T00:24:59"/>
    <d v="1899-12-30T00:12:30"/>
    <m/>
    <s v="Charcoal 2"/>
    <n v="4.8032021347565079"/>
    <n v="0"/>
    <m/>
    <s v="I've got a looooooooooong way to go"/>
    <d v="1899-12-30T05:27:17"/>
    <d v="1899-12-30T02:43:38"/>
    <d v="1899-12-30T05:27:17"/>
    <d v="1899-12-30T06:19:41"/>
    <d v="1899-12-30T02:43:38"/>
    <d v="1899-12-30T03:09:50"/>
    <n v="2549"/>
    <x v="10"/>
    <x v="7"/>
    <x v="101"/>
    <x v="25"/>
    <n v="1"/>
  </r>
  <r>
    <n v="1506"/>
    <d v="2011-11-23T00:00:00"/>
    <d v="2011-11-23T00:00:00"/>
    <x v="2"/>
    <n v="3.42"/>
    <n v="0"/>
    <n v="40"/>
    <n v="1"/>
    <d v="1899-12-30T00:40:01"/>
    <d v="1899-12-30T00:11:42"/>
    <m/>
    <s v="Nike Import"/>
    <n v="5.1278633902540642"/>
    <n v="0"/>
    <m/>
    <m/>
    <d v="1899-12-30T05:06:34"/>
    <d v="1899-12-30T02:33:17"/>
    <d v="1899-12-30T05:06:34"/>
    <d v="1899-12-30T05:58:58"/>
    <d v="1899-12-30T02:33:17"/>
    <d v="1899-12-30T02:59:29"/>
    <n v="2372"/>
    <x v="10"/>
    <x v="7"/>
    <x v="101"/>
    <x v="26"/>
    <n v="6"/>
  </r>
  <r>
    <n v="1507"/>
    <d v="2011-11-27T00:00:00"/>
    <d v="2011-11-27T00:00:00"/>
    <x v="2"/>
    <n v="2.15"/>
    <n v="0"/>
    <n v="22"/>
    <n v="1"/>
    <d v="1899-12-30T00:22:01"/>
    <d v="1899-12-30T00:10:14"/>
    <m/>
    <s v="Nike Import"/>
    <n v="5.8591975775927372"/>
    <n v="0"/>
    <m/>
    <m/>
    <d v="1899-12-30T04:28:18"/>
    <d v="1899-12-30T02:14:09"/>
    <d v="1899-12-30T04:28:18"/>
    <d v="1899-12-30T05:20:42"/>
    <d v="1899-12-30T02:14:09"/>
    <d v="1899-12-30T02:40:21"/>
    <n v="1609"/>
    <x v="10"/>
    <x v="7"/>
    <x v="101"/>
    <x v="46"/>
    <n v="3"/>
  </r>
  <r>
    <n v="1508"/>
    <d v="2011-11-28T00:00:00"/>
    <d v="2011-11-28T00:00:00"/>
    <x v="2"/>
    <n v="1"/>
    <n v="0"/>
    <n v="9"/>
    <n v="32"/>
    <d v="1899-12-30T00:09:32"/>
    <d v="1899-12-30T00:09:32"/>
    <m/>
    <s v="Nike Import"/>
    <n v="6.2937062937062986"/>
    <n v="0"/>
    <m/>
    <m/>
    <d v="1899-12-30T04:09:46"/>
    <d v="1899-12-30T02:04:53"/>
    <d v="1899-12-30T04:09:46"/>
    <d v="1899-12-30T05:02:10"/>
    <d v="1899-12-30T02:04:53"/>
    <d v="1899-12-30T02:31:05"/>
    <n v="1065"/>
    <x v="10"/>
    <x v="7"/>
    <x v="101"/>
    <x v="46"/>
    <n v="0"/>
  </r>
  <r>
    <n v="1509"/>
    <d v="2011-11-30T00:00:00"/>
    <d v="2011-11-30T00:00:00"/>
    <x v="2"/>
    <n v="4"/>
    <n v="0"/>
    <n v="41"/>
    <n v="55"/>
    <d v="1899-12-30T00:41:55"/>
    <d v="1899-12-30T00:10:29"/>
    <m/>
    <s v="Nike Import"/>
    <n v="5.7256461232604421"/>
    <n v="0"/>
    <m/>
    <m/>
    <d v="1899-12-30T04:34:33"/>
    <d v="1899-12-30T02:17:17"/>
    <d v="1899-12-30T04:34:33"/>
    <d v="1899-12-30T05:26:57"/>
    <d v="1899-12-30T02:17:17"/>
    <d v="1899-12-30T02:43:29"/>
    <n v="1788"/>
    <x v="10"/>
    <x v="7"/>
    <x v="101"/>
    <x v="46"/>
    <n v="1"/>
  </r>
  <r>
    <n v="1510"/>
    <d v="2011-12-02T00:00:00"/>
    <d v="2011-12-02T00:00:00"/>
    <x v="2"/>
    <n v="1"/>
    <n v="0"/>
    <n v="9"/>
    <n v="14"/>
    <d v="1899-12-30T00:09:14"/>
    <d v="1899-12-30T00:09:14"/>
    <m/>
    <s v="Nike Import"/>
    <n v="6.4981949458483808"/>
    <n v="0"/>
    <m/>
    <m/>
    <d v="1899-12-30T04:01:55"/>
    <d v="1899-12-30T02:00:57"/>
    <d v="1899-12-30T04:01:55"/>
    <d v="1899-12-30T04:54:19"/>
    <d v="1899-12-30T02:00:57"/>
    <d v="1899-12-30T02:27:09"/>
    <n v="892"/>
    <x v="10"/>
    <x v="11"/>
    <x v="102"/>
    <x v="46"/>
    <n v="1"/>
  </r>
  <r>
    <n v="1511"/>
    <d v="2011-12-06T00:00:00"/>
    <d v="2011-12-06T00:00:00"/>
    <x v="2"/>
    <n v="1"/>
    <n v="0"/>
    <n v="9"/>
    <n v="39"/>
    <d v="1899-12-30T00:09:39"/>
    <d v="1899-12-30T00:09:39"/>
    <m/>
    <s v="Nike Import"/>
    <n v="6.217616580310886"/>
    <n v="0"/>
    <m/>
    <m/>
    <d v="1899-12-30T04:12:50"/>
    <d v="1899-12-30T02:06:25"/>
    <d v="1899-12-30T04:12:50"/>
    <d v="1899-12-30T05:05:14"/>
    <d v="1899-12-30T02:06:25"/>
    <d v="1899-12-30T02:32:37"/>
    <n v="1138"/>
    <x v="10"/>
    <x v="11"/>
    <x v="102"/>
    <x v="49"/>
    <n v="3"/>
  </r>
  <r>
    <n v="1512"/>
    <d v="2011-12-07T00:00:00"/>
    <d v="2011-12-07T00:00:00"/>
    <x v="2"/>
    <n v="3"/>
    <n v="0"/>
    <n v="30"/>
    <n v="11"/>
    <d v="1899-12-30T00:30:11"/>
    <d v="1899-12-30T00:10:04"/>
    <m/>
    <s v="Nike Import"/>
    <n v="5.9635560463832187"/>
    <n v="0"/>
    <m/>
    <m/>
    <d v="1899-12-30T04:23:36"/>
    <d v="1899-12-30T02:11:48"/>
    <d v="1899-12-30T04:23:36"/>
    <d v="1899-12-30T05:16:00"/>
    <d v="1899-12-30T02:11:48"/>
    <d v="1899-12-30T02:38:00"/>
    <n v="1488"/>
    <x v="10"/>
    <x v="11"/>
    <x v="102"/>
    <x v="49"/>
    <n v="0"/>
  </r>
  <r>
    <n v="1513"/>
    <d v="2011-12-13T00:00:00"/>
    <d v="2011-12-13T00:00:00"/>
    <x v="2"/>
    <n v="1"/>
    <n v="0"/>
    <n v="8"/>
    <n v="57"/>
    <d v="1899-12-30T00:08:57"/>
    <d v="1899-12-30T00:08:57"/>
    <m/>
    <s v="Nike Import"/>
    <n v="6.7039106145251459"/>
    <n v="0"/>
    <m/>
    <m/>
    <d v="1899-12-30T03:54:29"/>
    <d v="1899-12-30T01:57:15"/>
    <d v="1899-12-30T03:54:29"/>
    <d v="1899-12-30T04:46:53"/>
    <d v="1899-12-30T01:57:15"/>
    <d v="1899-12-30T02:23:27"/>
    <n v="817"/>
    <x v="10"/>
    <x v="11"/>
    <x v="102"/>
    <x v="50"/>
    <n v="5"/>
  </r>
  <r>
    <n v="1514"/>
    <d v="2011-12-14T00:00:00"/>
    <d v="2011-12-14T00:00:00"/>
    <x v="2"/>
    <n v="3.12"/>
    <n v="0"/>
    <n v="30"/>
    <n v="1"/>
    <d v="1899-12-30T00:30:01"/>
    <d v="1899-12-30T00:09:37"/>
    <m/>
    <s v="Nike Import"/>
    <n v="6.2365352581899005"/>
    <n v="0"/>
    <m/>
    <m/>
    <d v="1899-12-30T04:12:04"/>
    <d v="1899-12-30T02:06:02"/>
    <d v="1899-12-30T04:12:04"/>
    <d v="1899-12-30T05:04:28"/>
    <d v="1899-12-30T02:06:02"/>
    <d v="1899-12-30T02:32:14"/>
    <n v="1123"/>
    <x v="10"/>
    <x v="11"/>
    <x v="102"/>
    <x v="50"/>
    <n v="0"/>
  </r>
  <r>
    <n v="1515"/>
    <d v="2011-12-22T00:00:00"/>
    <d v="2011-12-22T00:00:00"/>
    <x v="2"/>
    <n v="2.5299999999999998"/>
    <n v="0"/>
    <n v="26"/>
    <n v="39"/>
    <d v="1899-12-30T00:26:39"/>
    <d v="1899-12-30T00:10:32"/>
    <m/>
    <s v="Nike Import"/>
    <n v="5.6960600375234565"/>
    <n v="0"/>
    <m/>
    <m/>
    <d v="1899-12-30T04:35:59"/>
    <d v="1899-12-30T02:17:59"/>
    <d v="1899-12-30T04:35:59"/>
    <d v="1899-12-30T05:28:23"/>
    <d v="1899-12-30T02:17:59"/>
    <d v="1899-12-30T02:44:11"/>
    <n v="1833"/>
    <x v="10"/>
    <x v="11"/>
    <x v="102"/>
    <x v="52"/>
    <n v="7"/>
  </r>
  <r>
    <n v="1516"/>
    <d v="2011-12-26T00:00:00"/>
    <d v="2011-12-26T00:00:00"/>
    <x v="2"/>
    <n v="3.01"/>
    <n v="0"/>
    <n v="35"/>
    <n v="4"/>
    <d v="1899-12-30T00:35:04"/>
    <d v="1899-12-30T00:11:39"/>
    <m/>
    <s v="Fenn's Pond"/>
    <n v="5.1501901140684438"/>
    <n v="0"/>
    <m/>
    <s v="Haven't lost my &quot;speed&quot;"/>
    <d v="1899-12-30T05:05:14"/>
    <d v="1899-12-30T02:32:37"/>
    <d v="1899-12-30T05:05:14"/>
    <d v="1899-12-30T05:57:38"/>
    <d v="1899-12-30T02:32:37"/>
    <d v="1899-12-30T02:58:49"/>
    <n v="2354"/>
    <x v="10"/>
    <x v="11"/>
    <x v="102"/>
    <x v="47"/>
    <n v="3"/>
  </r>
  <r>
    <n v="1517"/>
    <d v="2011-12-27T00:00:00"/>
    <d v="2011-12-27T00:00:00"/>
    <x v="2"/>
    <n v="1"/>
    <n v="0"/>
    <n v="11"/>
    <n v="45"/>
    <d v="1899-12-30T00:11:45"/>
    <d v="1899-12-30T00:11:45"/>
    <m/>
    <s v="Nike Import"/>
    <n v="5.1063829787234081"/>
    <n v="0"/>
    <m/>
    <m/>
    <d v="1899-12-30T05:07:51"/>
    <d v="1899-12-30T02:33:56"/>
    <d v="1899-12-30T05:07:51"/>
    <d v="1899-12-30T06:00:15"/>
    <d v="1899-12-30T02:33:56"/>
    <d v="1899-12-30T03:00:08"/>
    <n v="2390"/>
    <x v="10"/>
    <x v="11"/>
    <x v="102"/>
    <x v="47"/>
    <n v="0"/>
  </r>
  <r>
    <n v="1518"/>
    <d v="2012-01-01T00:00:00"/>
    <d v="2012-01-01T00:00:00"/>
    <x v="2"/>
    <n v="5"/>
    <n v="0"/>
    <n v="55"/>
    <n v="53"/>
    <d v="1899-12-30T00:55:53"/>
    <d v="1899-12-30T00:11:11"/>
    <s v="R201201"/>
    <s v="Milton Resolution run"/>
    <n v="5.3683268714583985"/>
    <n v="0"/>
    <s v="Cool"/>
    <m/>
    <d v="1899-12-30T04:52:50"/>
    <d v="1899-12-30T02:26:25"/>
    <d v="1899-12-30T04:52:50"/>
    <d v="1899-12-30T05:45:14"/>
    <d v="1899-12-30T02:26:25"/>
    <d v="1899-12-30T02:52:37"/>
    <n v="2179"/>
    <x v="11"/>
    <x v="8"/>
    <x v="103"/>
    <x v="27"/>
    <n v="4"/>
  </r>
  <r>
    <n v="1519"/>
    <d v="2012-01-02T00:00:00"/>
    <d v="2012-01-02T00:00:00"/>
    <x v="2"/>
    <n v="1.1000000000000001"/>
    <n v="0"/>
    <n v="9"/>
    <n v="19"/>
    <d v="1899-12-30T00:09:19"/>
    <d v="1899-12-30T00:08:28"/>
    <s v="R201101"/>
    <s v="NHF - Treadmill"/>
    <n v="7.0840787119856952"/>
    <n v="0"/>
    <s v="Inside"/>
    <m/>
    <d v="1899-12-30T03:41:54"/>
    <d v="1899-12-30T01:50:57"/>
    <d v="1899-12-30T03:41:54"/>
    <d v="1899-12-30T04:34:18"/>
    <d v="1899-12-30T01:50:57"/>
    <d v="1899-12-30T02:17:09"/>
    <n v="753"/>
    <x v="11"/>
    <x v="8"/>
    <x v="103"/>
    <x v="27"/>
    <n v="0"/>
  </r>
  <r>
    <n v="1520"/>
    <d v="2012-01-03T00:00:00"/>
    <d v="2012-01-03T00:00:00"/>
    <x v="2"/>
    <n v="1.25"/>
    <n v="0"/>
    <n v="11"/>
    <n v="58"/>
    <d v="1899-12-30T00:11:58"/>
    <d v="1899-12-30T00:09:34"/>
    <s v="R201202"/>
    <s v="NHF - Treadmill"/>
    <n v="6.2674094707520931"/>
    <n v="0"/>
    <s v="Inside"/>
    <m/>
    <d v="1899-12-30T04:10:49"/>
    <d v="1899-12-30T02:05:25"/>
    <d v="1899-12-30T04:10:49"/>
    <d v="1899-12-30T05:03:13"/>
    <d v="1899-12-30T02:05:25"/>
    <d v="1899-12-30T02:31:37"/>
    <n v="1096"/>
    <x v="11"/>
    <x v="8"/>
    <x v="103"/>
    <x v="27"/>
    <n v="0"/>
  </r>
  <r>
    <n v="1521"/>
    <d v="2012-01-04T00:00:00"/>
    <d v="2012-01-04T00:00:00"/>
    <x v="2"/>
    <n v="2"/>
    <n v="0"/>
    <n v="19"/>
    <n v="58"/>
    <d v="1899-12-30T00:19:58"/>
    <d v="1899-12-30T00:09:59"/>
    <s v="R201202"/>
    <s v="NHF - Treadmill"/>
    <n v="6.0100166944908233"/>
    <n v="0"/>
    <s v="Inside"/>
    <m/>
    <d v="1899-12-30T04:21:34"/>
    <d v="1899-12-30T02:10:47"/>
    <d v="1899-12-30T04:21:34"/>
    <d v="1899-12-30T05:13:58"/>
    <d v="1899-12-30T02:10:47"/>
    <d v="1899-12-30T02:36:59"/>
    <n v="1408"/>
    <x v="11"/>
    <x v="8"/>
    <x v="103"/>
    <x v="27"/>
    <n v="0"/>
  </r>
  <r>
    <n v="1522"/>
    <d v="2012-01-05T00:00:00"/>
    <d v="2012-01-05T00:00:00"/>
    <x v="2"/>
    <n v="1.5"/>
    <n v="0"/>
    <n v="13"/>
    <n v="46"/>
    <d v="1899-12-30T00:13:46"/>
    <d v="1899-12-30T00:09:11"/>
    <s v="R201202"/>
    <s v="NHF - Treadmill"/>
    <n v="6.5375302663438308"/>
    <n v="0"/>
    <s v="Inside"/>
    <m/>
    <d v="1899-12-30T04:00:27"/>
    <d v="1899-12-30T02:00:14"/>
    <d v="1899-12-30T04:00:27"/>
    <d v="1899-12-30T04:52:51"/>
    <d v="1899-12-30T02:00:14"/>
    <d v="1899-12-30T02:26:26"/>
    <n v="877"/>
    <x v="11"/>
    <x v="8"/>
    <x v="103"/>
    <x v="27"/>
    <n v="0"/>
  </r>
  <r>
    <n v="1523"/>
    <d v="2012-01-06T00:00:00"/>
    <d v="2012-01-06T00:00:00"/>
    <x v="2"/>
    <n v="2"/>
    <n v="0"/>
    <n v="19"/>
    <n v="5"/>
    <d v="1899-12-30T00:19:05"/>
    <d v="1899-12-30T00:09:32"/>
    <s v="R201202"/>
    <s v="NHF - Treadmill"/>
    <n v="6.2882096069869045"/>
    <n v="0"/>
    <s v="Inside"/>
    <m/>
    <d v="1899-12-30T04:09:59"/>
    <d v="1899-12-30T02:05:00"/>
    <d v="1899-12-30T04:09:59"/>
    <d v="1899-12-30T05:02:24"/>
    <d v="1899-12-30T02:05:00"/>
    <d v="1899-12-30T02:31:12"/>
    <n v="1071"/>
    <x v="11"/>
    <x v="8"/>
    <x v="103"/>
    <x v="27"/>
    <n v="0"/>
  </r>
  <r>
    <n v="1524"/>
    <d v="2012-01-07T00:00:00"/>
    <d v="2012-01-07T00:00:00"/>
    <x v="2"/>
    <n v="1"/>
    <n v="0"/>
    <n v="9"/>
    <n v="11"/>
    <d v="1899-12-30T00:09:11"/>
    <d v="1899-12-30T00:09:11"/>
    <s v="R201101"/>
    <s v="Basement-Treadmill"/>
    <n v="6.5335753176043605"/>
    <n v="0"/>
    <s v="Inside"/>
    <m/>
    <d v="1899-12-30T04:00:36"/>
    <d v="1899-12-30T02:00:18"/>
    <d v="1899-12-30T04:00:36"/>
    <d v="1899-12-30T04:53:00"/>
    <d v="1899-12-30T02:00:18"/>
    <d v="1899-12-30T02:26:30"/>
    <n v="879"/>
    <x v="11"/>
    <x v="8"/>
    <x v="103"/>
    <x v="27"/>
    <n v="0"/>
  </r>
  <r>
    <n v="1525"/>
    <d v="2012-01-08T00:00:00"/>
    <d v="2012-01-08T00:00:00"/>
    <x v="2"/>
    <n v="1.29"/>
    <n v="0"/>
    <n v="11"/>
    <n v="0"/>
    <d v="1899-12-30T00:11:00"/>
    <d v="1899-12-30T00:08:32"/>
    <s v="R201101"/>
    <s v="Basement-Treadmill"/>
    <n v="7.0363636363636415"/>
    <n v="0"/>
    <s v="Inside"/>
    <m/>
    <d v="1899-12-30T03:43:25"/>
    <d v="1899-12-30T01:51:42"/>
    <d v="1899-12-30T03:43:25"/>
    <d v="1899-12-30T04:35:49"/>
    <d v="1899-12-30T01:51:42"/>
    <d v="1899-12-30T02:17:54"/>
    <n v="760"/>
    <x v="11"/>
    <x v="8"/>
    <x v="103"/>
    <x v="51"/>
    <n v="0"/>
  </r>
  <r>
    <n v="1526"/>
    <d v="2012-01-09T00:00:00"/>
    <d v="2012-01-09T00:00:00"/>
    <x v="2"/>
    <n v="1.5"/>
    <n v="0"/>
    <n v="14"/>
    <n v="6"/>
    <d v="1899-12-30T00:14:06"/>
    <d v="1899-12-30T00:09:24"/>
    <s v="R201202"/>
    <s v="NHF - Treadmill"/>
    <n v="6.3829787234042605"/>
    <n v="0"/>
    <s v="Inside"/>
    <m/>
    <d v="1899-12-30T04:06:17"/>
    <d v="1899-12-30T02:03:08"/>
    <d v="1899-12-30T04:06:17"/>
    <d v="1899-12-30T04:58:41"/>
    <d v="1899-12-30T02:03:08"/>
    <d v="1899-12-30T02:29:20"/>
    <n v="985"/>
    <x v="11"/>
    <x v="8"/>
    <x v="103"/>
    <x v="51"/>
    <n v="0"/>
  </r>
  <r>
    <n v="1527"/>
    <d v="2012-01-10T00:00:00"/>
    <d v="2012-01-10T00:00:00"/>
    <x v="2"/>
    <n v="1"/>
    <n v="0"/>
    <n v="9"/>
    <n v="26"/>
    <d v="1899-12-30T00:09:26"/>
    <d v="1899-12-30T00:09:26"/>
    <s v="R201202"/>
    <s v="NHF - Treadmill"/>
    <n v="6.3604240282685556"/>
    <n v="0"/>
    <s v="Inside"/>
    <s v="Intervals"/>
    <d v="1899-12-30T04:07:09"/>
    <d v="1899-12-30T02:03:35"/>
    <d v="1899-12-30T04:07:09"/>
    <d v="1899-12-30T04:59:33"/>
    <d v="1899-12-30T02:03:35"/>
    <d v="1899-12-30T02:29:47"/>
    <n v="1001"/>
    <x v="11"/>
    <x v="8"/>
    <x v="103"/>
    <x v="51"/>
    <n v="0"/>
  </r>
  <r>
    <n v="1528"/>
    <d v="2012-01-11T00:00:00"/>
    <d v="2012-01-11T00:00:00"/>
    <x v="2"/>
    <n v="2.2599999999999998"/>
    <n v="0"/>
    <n v="23"/>
    <n v="50"/>
    <d v="1899-12-30T00:23:50"/>
    <d v="1899-12-30T00:10:33"/>
    <s v="R201202"/>
    <s v="NHF - Treadmill"/>
    <n v="5.6895104895104938"/>
    <n v="0"/>
    <s v="Inside"/>
    <m/>
    <d v="1899-12-30T04:36:18"/>
    <d v="1899-12-30T02:18:09"/>
    <d v="1899-12-30T04:36:18"/>
    <d v="1899-12-30T05:28:42"/>
    <d v="1899-12-30T02:18:09"/>
    <d v="1899-12-30T02:44:21"/>
    <n v="1836"/>
    <x v="11"/>
    <x v="8"/>
    <x v="103"/>
    <x v="51"/>
    <n v="0"/>
  </r>
  <r>
    <n v="1529"/>
    <d v="2012-01-12T00:00:00"/>
    <d v="2012-01-12T00:00:00"/>
    <x v="2"/>
    <n v="1.53"/>
    <n v="0"/>
    <n v="14"/>
    <n v="42"/>
    <d v="1899-12-30T00:14:42"/>
    <d v="1899-12-30T00:09:36"/>
    <s v="R201202"/>
    <s v="NHF - Treadmill"/>
    <n v="6.2448979591836791"/>
    <n v="0"/>
    <s v="Inside"/>
    <m/>
    <d v="1899-12-30T04:11:44"/>
    <d v="1899-12-30T02:05:52"/>
    <d v="1899-12-30T04:11:44"/>
    <d v="1899-12-30T05:04:08"/>
    <d v="1899-12-30T02:05:52"/>
    <d v="1899-12-30T02:32:04"/>
    <n v="1114"/>
    <x v="11"/>
    <x v="8"/>
    <x v="103"/>
    <x v="51"/>
    <n v="0"/>
  </r>
  <r>
    <n v="1530"/>
    <d v="2012-01-13T00:00:00"/>
    <d v="2012-01-13T00:00:00"/>
    <x v="2"/>
    <n v="1"/>
    <n v="0"/>
    <n v="9"/>
    <n v="48"/>
    <d v="1899-12-30T00:09:48"/>
    <d v="1899-12-30T00:09:48"/>
    <s v="R201202"/>
    <s v="NHF - Treadmill"/>
    <n v="6.12244897959184"/>
    <n v="0"/>
    <s v="Inside"/>
    <s v="Horrible Run"/>
    <d v="1899-12-30T04:16:46"/>
    <d v="1899-12-30T02:08:23"/>
    <d v="1899-12-30T04:16:46"/>
    <d v="1899-12-30T05:09:10"/>
    <d v="1899-12-30T02:08:23"/>
    <d v="1899-12-30T02:34:35"/>
    <n v="1256"/>
    <x v="11"/>
    <x v="8"/>
    <x v="103"/>
    <x v="51"/>
    <n v="0"/>
  </r>
  <r>
    <n v="1531"/>
    <d v="2012-01-14T00:00:00"/>
    <d v="2012-01-14T00:00:00"/>
    <x v="2"/>
    <n v="1.17"/>
    <n v="0"/>
    <n v="12"/>
    <n v="42"/>
    <d v="1899-12-30T00:12:42"/>
    <d v="1899-12-30T00:10:51"/>
    <s v="R201101"/>
    <s v="Basement-Treadmill"/>
    <n v="5.5275590551181146"/>
    <n v="0"/>
    <s v="Inside"/>
    <m/>
    <d v="1899-12-30T04:44:24"/>
    <d v="1899-12-30T02:22:12"/>
    <d v="1899-12-30T04:44:24"/>
    <d v="1899-12-30T05:36:48"/>
    <d v="1899-12-30T02:22:12"/>
    <d v="1899-12-30T02:48:24"/>
    <n v="2011"/>
    <x v="11"/>
    <x v="8"/>
    <x v="103"/>
    <x v="51"/>
    <n v="0"/>
  </r>
  <r>
    <n v="1532"/>
    <d v="2012-01-15T00:00:00"/>
    <d v="2012-01-15T00:00:00"/>
    <x v="2"/>
    <n v="1"/>
    <n v="0"/>
    <n v="9"/>
    <n v="39"/>
    <d v="1899-12-30T00:09:39"/>
    <d v="1899-12-30T00:09:39"/>
    <s v="R201101"/>
    <s v="Basement-Treadmill"/>
    <n v="6.217616580310886"/>
    <n v="0"/>
    <s v="Inside"/>
    <m/>
    <d v="1899-12-30T04:12:50"/>
    <d v="1899-12-30T02:06:25"/>
    <d v="1899-12-30T04:12:50"/>
    <d v="1899-12-30T05:05:14"/>
    <d v="1899-12-30T02:06:25"/>
    <d v="1899-12-30T02:32:37"/>
    <n v="1138"/>
    <x v="11"/>
    <x v="8"/>
    <x v="103"/>
    <x v="28"/>
    <n v="0"/>
  </r>
  <r>
    <n v="1533"/>
    <d v="2012-01-16T00:00:00"/>
    <d v="2012-01-16T00:00:00"/>
    <x v="2"/>
    <n v="1.6"/>
    <n v="0"/>
    <n v="16"/>
    <n v="1"/>
    <d v="1899-12-30T00:16:01"/>
    <d v="1899-12-30T00:10:01"/>
    <s v="R201101"/>
    <s v="Basement-Treadmill"/>
    <n v="5.9937565036420448"/>
    <n v="0"/>
    <s v="Inside"/>
    <m/>
    <d v="1899-12-30T04:22:16"/>
    <d v="1899-12-30T02:11:08"/>
    <d v="1899-12-30T04:22:16"/>
    <d v="1899-12-30T05:14:40"/>
    <d v="1899-12-30T02:11:08"/>
    <d v="1899-12-30T02:37:20"/>
    <n v="1451"/>
    <x v="11"/>
    <x v="8"/>
    <x v="103"/>
    <x v="28"/>
    <n v="0"/>
  </r>
  <r>
    <n v="1534"/>
    <d v="2012-01-17T00:00:00"/>
    <d v="2012-01-17T00:00:00"/>
    <x v="2"/>
    <n v="1"/>
    <n v="0"/>
    <n v="9"/>
    <n v="57"/>
    <d v="1899-12-30T00:09:57"/>
    <d v="1899-12-30T00:09:57"/>
    <s v="R201101"/>
    <s v="Basement-Treadmill"/>
    <n v="6.030150753768849"/>
    <n v="0"/>
    <s v="Inside"/>
    <m/>
    <d v="1899-12-30T04:20:41"/>
    <d v="1899-12-30T02:10:21"/>
    <d v="1899-12-30T04:20:41"/>
    <d v="1899-12-30T05:13:05"/>
    <d v="1899-12-30T02:10:21"/>
    <d v="1899-12-30T02:36:33"/>
    <n v="1380"/>
    <x v="11"/>
    <x v="8"/>
    <x v="103"/>
    <x v="28"/>
    <n v="0"/>
  </r>
  <r>
    <n v="1535"/>
    <d v="2012-01-20T00:00:00"/>
    <d v="2012-01-20T00:00:00"/>
    <x v="2"/>
    <n v="2"/>
    <n v="0"/>
    <n v="19"/>
    <n v="1"/>
    <d v="1899-12-30T00:19:01"/>
    <d v="1899-12-30T00:09:30"/>
    <s v="R201202"/>
    <s v="NHF - Treadmill"/>
    <n v="6.3102541630149043"/>
    <n v="0"/>
    <s v="Inside"/>
    <m/>
    <d v="1899-12-30T04:09:07"/>
    <d v="1899-12-30T02:04:34"/>
    <d v="1899-12-30T04:09:07"/>
    <d v="1899-12-30T05:01:31"/>
    <d v="1899-12-30T02:04:34"/>
    <d v="1899-12-30T02:30:46"/>
    <n v="1050"/>
    <x v="11"/>
    <x v="8"/>
    <x v="103"/>
    <x v="28"/>
    <n v="2"/>
  </r>
  <r>
    <n v="1536"/>
    <d v="2012-01-22T00:00:00"/>
    <d v="2012-01-22T00:00:00"/>
    <x v="2"/>
    <n v="3.11"/>
    <n v="0"/>
    <n v="33"/>
    <n v="27"/>
    <d v="1899-12-30T00:33:27"/>
    <d v="1899-12-30T00:10:45"/>
    <s v="R201101"/>
    <s v="Basement-Treadmill"/>
    <n v="5.5784753363228745"/>
    <n v="0"/>
    <s v="Inside"/>
    <m/>
    <d v="1899-12-30T04:41:48"/>
    <d v="1899-12-30T02:20:54"/>
    <d v="1899-12-30T04:41:48"/>
    <d v="1899-12-30T05:34:12"/>
    <d v="1899-12-30T02:20:54"/>
    <d v="1899-12-30T02:47:06"/>
    <n v="1952"/>
    <x v="11"/>
    <x v="8"/>
    <x v="103"/>
    <x v="48"/>
    <n v="1"/>
  </r>
  <r>
    <n v="1537"/>
    <d v="2012-01-23T00:00:00"/>
    <d v="2012-01-23T00:00:00"/>
    <x v="2"/>
    <n v="1.5"/>
    <n v="0"/>
    <n v="14"/>
    <n v="14"/>
    <d v="1899-12-30T00:14:14"/>
    <d v="1899-12-30T00:09:29"/>
    <s v="R201202"/>
    <s v="NHF - Treadmill"/>
    <n v="6.323185011709608"/>
    <n v="0"/>
    <s v="Inside"/>
    <m/>
    <d v="1899-12-30T04:08:37"/>
    <d v="1899-12-30T02:04:18"/>
    <d v="1899-12-30T04:08:37"/>
    <d v="1899-12-30T05:01:01"/>
    <d v="1899-12-30T02:04:18"/>
    <d v="1899-12-30T02:30:30"/>
    <n v="1030"/>
    <x v="11"/>
    <x v="8"/>
    <x v="103"/>
    <x v="48"/>
    <n v="0"/>
  </r>
  <r>
    <n v="1538"/>
    <d v="2012-01-24T00:00:00"/>
    <d v="2012-01-24T00:00:00"/>
    <x v="2"/>
    <n v="1"/>
    <n v="0"/>
    <n v="10"/>
    <n v="58"/>
    <d v="1899-12-30T00:10:58"/>
    <d v="1899-12-30T00:10:58"/>
    <s v="R201202"/>
    <s v="NHF - Treadmill"/>
    <n v="5.4711246200607944"/>
    <n v="0"/>
    <s v="Inside"/>
    <s v="ugghhhh"/>
    <d v="1899-12-30T04:47:20"/>
    <d v="1899-12-30T02:23:40"/>
    <d v="1899-12-30T04:47:20"/>
    <d v="1899-12-30T05:39:44"/>
    <d v="1899-12-30T02:23:40"/>
    <d v="1899-12-30T02:49:52"/>
    <n v="2062"/>
    <x v="11"/>
    <x v="8"/>
    <x v="103"/>
    <x v="48"/>
    <n v="0"/>
  </r>
  <r>
    <n v="1539"/>
    <d v="2012-01-25T00:00:00"/>
    <d v="2012-01-25T00:00:00"/>
    <x v="2"/>
    <n v="3"/>
    <n v="0"/>
    <n v="28"/>
    <n v="54"/>
    <d v="1899-12-30T00:28:54"/>
    <d v="1899-12-30T00:09:38"/>
    <s v="R201202"/>
    <s v="NHF - Treadmill"/>
    <n v="6.228373702422151"/>
    <n v="0"/>
    <s v="Inside"/>
    <m/>
    <d v="1899-12-30T04:12:24"/>
    <d v="1899-12-30T02:06:12"/>
    <d v="1899-12-30T04:12:24"/>
    <d v="1899-12-30T05:04:48"/>
    <d v="1899-12-30T02:06:12"/>
    <d v="1899-12-30T02:32:24"/>
    <n v="1128"/>
    <x v="11"/>
    <x v="8"/>
    <x v="103"/>
    <x v="48"/>
    <n v="0"/>
  </r>
  <r>
    <n v="1540"/>
    <d v="2012-01-26T00:00:00"/>
    <d v="2012-01-26T00:00:00"/>
    <x v="2"/>
    <n v="1"/>
    <n v="0"/>
    <n v="9"/>
    <n v="39"/>
    <d v="1899-12-30T00:09:39"/>
    <d v="1899-12-30T00:09:39"/>
    <s v="R201202"/>
    <s v="NHF - Treadmill"/>
    <n v="6.217616580310886"/>
    <n v="0"/>
    <s v="Inside"/>
    <m/>
    <d v="1899-12-30T04:12:50"/>
    <d v="1899-12-30T02:06:25"/>
    <d v="1899-12-30T04:12:50"/>
    <d v="1899-12-30T05:05:14"/>
    <d v="1899-12-30T02:06:25"/>
    <d v="1899-12-30T02:32:37"/>
    <n v="1138"/>
    <x v="11"/>
    <x v="8"/>
    <x v="103"/>
    <x v="48"/>
    <n v="0"/>
  </r>
  <r>
    <n v="1541"/>
    <d v="2012-01-27T00:00:00"/>
    <d v="2012-01-27T00:00:00"/>
    <x v="0"/>
    <n v="0.5"/>
    <n v="0"/>
    <n v="32"/>
    <n v="0"/>
    <d v="1899-12-30T00:32:00"/>
    <d v="1899-12-30T01:04:00"/>
    <s v="PHS"/>
    <s v="Laps"/>
    <n v="0.93750000000000067"/>
    <n v="0"/>
    <s v="Inside"/>
    <s v="Swam with Jake"/>
    <d v="1899-12-30T02:33:36"/>
    <d v="1899-12-30T01:16:48"/>
    <d v="1899-12-31T03:56:48"/>
    <d v="1899-12-31T04:49:12"/>
    <d v="1899-12-30T13:58:24"/>
    <d v="1899-12-30T14:24:36"/>
    <n v="3153"/>
    <x v="11"/>
    <x v="8"/>
    <x v="103"/>
    <x v="48"/>
    <n v="0"/>
  </r>
  <r>
    <n v="1542"/>
    <d v="2012-01-29T00:00:00"/>
    <d v="2012-01-29T00:00:00"/>
    <x v="2"/>
    <n v="3.9"/>
    <n v="0"/>
    <n v="44"/>
    <n v="39"/>
    <d v="1899-12-30T00:44:39"/>
    <d v="1899-12-30T00:11:27"/>
    <s v="R201201"/>
    <s v="53 -&gt; 389 Via Stone Bus Stop"/>
    <n v="5.2407614781634972"/>
    <n v="0"/>
    <s v="Cool"/>
    <s v="ugghhhh"/>
    <d v="1899-12-30T04:59:57"/>
    <d v="1899-12-30T02:29:59"/>
    <d v="1899-12-30T04:59:57"/>
    <d v="1899-12-30T05:52:21"/>
    <d v="1899-12-30T02:29:59"/>
    <d v="1899-12-30T02:56:11"/>
    <n v="2294"/>
    <x v="11"/>
    <x v="8"/>
    <x v="103"/>
    <x v="29"/>
    <n v="1"/>
  </r>
  <r>
    <n v="1543"/>
    <d v="2012-01-30T00:00:00"/>
    <d v="2012-01-30T00:00:00"/>
    <x v="1"/>
    <n v="4"/>
    <n v="0"/>
    <n v="15"/>
    <n v="0"/>
    <d v="1899-12-30T00:15:00"/>
    <d v="1899-12-30T00:03:45"/>
    <s v="NHF"/>
    <s v="NHF - Bike"/>
    <n v="16.000000000000014"/>
    <n v="0"/>
    <s v="Inside"/>
    <s v="Quick"/>
    <d v="1899-12-30T07:00:00"/>
    <d v="1899-12-30T03:30:00"/>
    <d v="1899-12-30T01:38:15"/>
    <d v="1899-12-30T02:30:39"/>
    <d v="1899-12-30T00:49:07"/>
    <d v="1899-12-30T01:15:20"/>
    <n v="343"/>
    <x v="11"/>
    <x v="8"/>
    <x v="103"/>
    <x v="29"/>
    <n v="0"/>
  </r>
  <r>
    <n v="1544"/>
    <d v="2012-02-01T00:00:00"/>
    <d v="2012-02-01T00:00:00"/>
    <x v="2"/>
    <n v="3.1"/>
    <n v="0"/>
    <n v="29"/>
    <n v="43"/>
    <d v="1899-12-30T00:29:43"/>
    <d v="1899-12-30T00:09:35"/>
    <s v="R201201"/>
    <s v="Basement-Treadmill"/>
    <n v="6.2591138530566512"/>
    <n v="0"/>
    <s v="Inside"/>
    <s v="Great"/>
    <d v="1899-12-30T04:11:09"/>
    <d v="1899-12-30T02:05:35"/>
    <d v="1899-12-30T04:11:09"/>
    <d v="1899-12-30T05:03:33"/>
    <d v="1899-12-30T02:05:35"/>
    <d v="1899-12-30T02:31:47"/>
    <n v="1100"/>
    <x v="11"/>
    <x v="9"/>
    <x v="104"/>
    <x v="29"/>
    <n v="1"/>
  </r>
  <r>
    <n v="1545"/>
    <d v="2012-02-02T00:00:00"/>
    <d v="2012-02-02T00:00:00"/>
    <x v="1"/>
    <n v="8"/>
    <n v="0"/>
    <n v="30"/>
    <n v="0"/>
    <d v="1899-12-30T00:30:00"/>
    <d v="1899-12-30T00:03:45"/>
    <s v="Spin"/>
    <s v="Basement-Spin"/>
    <n v="16.000000000000014"/>
    <n v="0"/>
    <s v="Inside"/>
    <s v="Boring"/>
    <d v="1899-12-30T07:00:00"/>
    <d v="1899-12-30T03:30:00"/>
    <d v="1899-12-30T01:38:15"/>
    <d v="1899-12-30T02:30:39"/>
    <d v="1899-12-30T00:49:07"/>
    <d v="1899-12-30T01:15:20"/>
    <n v="343"/>
    <x v="11"/>
    <x v="9"/>
    <x v="104"/>
    <x v="29"/>
    <n v="0"/>
  </r>
  <r>
    <n v="1546"/>
    <d v="2012-02-02T00:00:00"/>
    <d v="2012-02-02T00:00:00"/>
    <x v="2"/>
    <n v="1.62"/>
    <n v="0"/>
    <n v="15"/>
    <n v="0"/>
    <d v="1899-12-30T00:15:00"/>
    <d v="1899-12-30T00:09:16"/>
    <s v="R201202"/>
    <s v="NHF - Treadmill"/>
    <n v="6.4800000000000058"/>
    <n v="0"/>
    <s v="Inside"/>
    <s v="Steps"/>
    <d v="1899-12-30T04:02:36"/>
    <d v="1899-12-30T02:01:18"/>
    <d v="1899-12-30T04:02:36"/>
    <d v="1899-12-30T04:55:00"/>
    <d v="1899-12-30T02:01:18"/>
    <d v="1899-12-30T02:27:30"/>
    <n v="907"/>
    <x v="11"/>
    <x v="9"/>
    <x v="104"/>
    <x v="29"/>
    <n v="0"/>
  </r>
  <r>
    <n v="1547"/>
    <d v="2012-02-03T00:00:00"/>
    <d v="2012-02-03T00:00:00"/>
    <x v="2"/>
    <n v="1"/>
    <n v="0"/>
    <n v="9"/>
    <n v="20"/>
    <d v="1899-12-30T00:09:20"/>
    <d v="1899-12-30T00:09:20"/>
    <s v="R201202"/>
    <s v="NHF - Treadmill"/>
    <n v="6.4285714285714342"/>
    <n v="0"/>
    <s v="Inside"/>
    <s v="Hills"/>
    <d v="1899-12-30T04:04:32"/>
    <d v="1899-12-30T02:02:16"/>
    <d v="1899-12-30T04:04:32"/>
    <d v="1899-12-30T04:56:56"/>
    <d v="1899-12-30T02:02:16"/>
    <d v="1899-12-30T02:28:28"/>
    <n v="952"/>
    <x v="11"/>
    <x v="9"/>
    <x v="104"/>
    <x v="29"/>
    <n v="0"/>
  </r>
  <r>
    <n v="1548"/>
    <d v="2012-02-04T00:00:00"/>
    <d v="2012-02-04T00:00:00"/>
    <x v="2"/>
    <n v="4.0999999999999996"/>
    <n v="0"/>
    <n v="47"/>
    <n v="12"/>
    <d v="1899-12-30T00:47:12"/>
    <d v="1899-12-30T00:11:31"/>
    <s v="R201201"/>
    <s v="Tennis + Munson"/>
    <n v="5.2118644067796644"/>
    <n v="0"/>
    <s v="Cold"/>
    <m/>
    <d v="1899-12-30T05:01:37"/>
    <d v="1899-12-30T02:30:49"/>
    <d v="1899-12-30T05:01:37"/>
    <d v="1899-12-30T05:54:01"/>
    <d v="1899-12-30T02:30:49"/>
    <d v="1899-12-30T02:57:01"/>
    <n v="2317"/>
    <x v="11"/>
    <x v="9"/>
    <x v="104"/>
    <x v="29"/>
    <n v="0"/>
  </r>
  <r>
    <n v="1549"/>
    <d v="2012-02-05T00:00:00"/>
    <d v="2012-02-05T00:00:00"/>
    <x v="0"/>
    <n v="0.71"/>
    <n v="0"/>
    <n v="28"/>
    <n v="30"/>
    <d v="1899-12-30T00:28:30"/>
    <d v="1899-12-30T00:40:08"/>
    <s v="PHS"/>
    <s v="Laps "/>
    <n v="1.4947368421052643"/>
    <n v="0"/>
    <s v="Inside"/>
    <s v="Swam 25 laps"/>
    <d v="1899-12-30T01:36:20"/>
    <d v="1899-12-30T00:48:10"/>
    <d v="1899-12-30T17:31:41"/>
    <d v="1899-12-30T18:24:05"/>
    <d v="1899-12-30T08:45:51"/>
    <d v="1899-12-30T09:12:03"/>
    <n v="3074"/>
    <x v="11"/>
    <x v="9"/>
    <x v="104"/>
    <x v="30"/>
    <n v="0"/>
  </r>
  <r>
    <n v="1550"/>
    <d v="2012-02-06T00:00:00"/>
    <d v="2012-02-06T00:00:00"/>
    <x v="1"/>
    <n v="4"/>
    <n v="0"/>
    <n v="15"/>
    <n v="0"/>
    <d v="1899-12-30T00:15:00"/>
    <d v="1899-12-30T00:03:45"/>
    <s v="NHF"/>
    <s v="NHF - Bike"/>
    <n v="16.000000000000014"/>
    <n v="0"/>
    <s v="Inside"/>
    <s v="Quick"/>
    <d v="1899-12-30T07:00:00"/>
    <d v="1899-12-30T03:30:00"/>
    <d v="1899-12-30T01:38:15"/>
    <d v="1899-12-30T02:30:39"/>
    <d v="1899-12-30T00:49:07"/>
    <d v="1899-12-30T01:15:20"/>
    <n v="343"/>
    <x v="11"/>
    <x v="9"/>
    <x v="104"/>
    <x v="30"/>
    <n v="0"/>
  </r>
  <r>
    <n v="1551"/>
    <d v="2012-02-07T00:00:00"/>
    <d v="2012-02-07T00:00:00"/>
    <x v="2"/>
    <n v="1.7"/>
    <n v="0"/>
    <n v="16"/>
    <n v="0"/>
    <d v="1899-12-30T00:16:00"/>
    <d v="1899-12-30T00:09:25"/>
    <s v="NHF"/>
    <s v="NHF - Treadmill"/>
    <n v="6.3750000000000044"/>
    <n v="0"/>
    <s v="Inside"/>
    <m/>
    <d v="1899-12-30T04:06:35"/>
    <d v="1899-12-30T02:03:18"/>
    <d v="1899-12-30T04:06:35"/>
    <d v="1899-12-30T04:58:59"/>
    <d v="1899-12-30T02:03:18"/>
    <d v="1899-12-30T02:29:30"/>
    <n v="992"/>
    <x v="11"/>
    <x v="9"/>
    <x v="104"/>
    <x v="30"/>
    <n v="0"/>
  </r>
  <r>
    <n v="1552"/>
    <d v="2012-02-08T00:00:00"/>
    <d v="2012-02-08T00:00:00"/>
    <x v="1"/>
    <n v="8"/>
    <n v="0"/>
    <n v="30"/>
    <n v="0"/>
    <d v="1899-12-30T00:30:00"/>
    <d v="1899-12-30T00:03:45"/>
    <s v="Spin"/>
    <s v="Basement-Spin"/>
    <n v="16.000000000000014"/>
    <n v="0"/>
    <s v="Inside"/>
    <m/>
    <d v="1899-12-30T07:00:00"/>
    <d v="1899-12-30T03:30:00"/>
    <d v="1899-12-30T01:38:15"/>
    <d v="1899-12-30T02:30:39"/>
    <d v="1899-12-30T00:49:07"/>
    <d v="1899-12-30T01:15:20"/>
    <n v="343"/>
    <x v="11"/>
    <x v="9"/>
    <x v="104"/>
    <x v="30"/>
    <n v="0"/>
  </r>
  <r>
    <n v="1553"/>
    <d v="2012-02-08T00:00:00"/>
    <d v="2012-02-08T00:00:00"/>
    <x v="2"/>
    <n v="2.08"/>
    <n v="0"/>
    <n v="20"/>
    <n v="30"/>
    <d v="1899-12-30T00:20:30"/>
    <d v="1899-12-30T00:09:51"/>
    <s v="NHF"/>
    <s v="NHF - Treadmill"/>
    <n v="6.087804878048785"/>
    <n v="0"/>
    <s v="Inside"/>
    <s v="Random - First 10 mins at 5.7 rest at 6.3"/>
    <d v="1899-12-30T04:18:13"/>
    <d v="1899-12-30T02:09:07"/>
    <d v="1899-12-30T04:18:13"/>
    <d v="1899-12-30T05:10:37"/>
    <d v="1899-12-30T02:09:07"/>
    <d v="1899-12-30T02:35:19"/>
    <n v="1315"/>
    <x v="11"/>
    <x v="9"/>
    <x v="104"/>
    <x v="30"/>
    <n v="0"/>
  </r>
  <r>
    <n v="1554"/>
    <d v="2012-02-10T00:00:00"/>
    <d v="2012-02-10T00:00:00"/>
    <x v="0"/>
    <n v="0.5"/>
    <n v="0"/>
    <n v="20"/>
    <n v="0"/>
    <d v="1899-12-30T00:20:00"/>
    <d v="1899-12-30T00:40:00"/>
    <s v="PHS"/>
    <s v="Laps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3048"/>
    <x v="11"/>
    <x v="9"/>
    <x v="104"/>
    <x v="30"/>
    <n v="1"/>
  </r>
  <r>
    <n v="1555"/>
    <d v="2012-02-12T00:00:00"/>
    <d v="2012-02-12T00:00:00"/>
    <x v="2"/>
    <n v="7.5"/>
    <n v="1"/>
    <n v="35"/>
    <n v="58"/>
    <d v="1899-12-30T01:35:58"/>
    <d v="1899-12-30T00:12:48"/>
    <s v="R201201"/>
    <s v="Quassy Loop"/>
    <n v="4.6891281695033031"/>
    <n v="0"/>
    <s v="Cold &amp; Windy"/>
    <s v="Ran with Kelly"/>
    <d v="1899-12-30T05:35:15"/>
    <d v="1899-12-30T02:47:37"/>
    <d v="1899-12-30T05:35:15"/>
    <d v="1899-12-30T06:27:39"/>
    <d v="1899-12-30T02:47:37"/>
    <d v="1899-12-30T03:13:49"/>
    <n v="2588"/>
    <x v="11"/>
    <x v="9"/>
    <x v="104"/>
    <x v="31"/>
    <n v="1"/>
  </r>
  <r>
    <n v="1556"/>
    <d v="2012-02-13T00:00:00"/>
    <d v="2012-02-13T00:00:00"/>
    <x v="1"/>
    <n v="5.25"/>
    <n v="0"/>
    <n v="20"/>
    <n v="0"/>
    <d v="1899-12-30T00:20:00"/>
    <d v="1899-12-30T00:03:49"/>
    <s v="NHF"/>
    <s v="NHF - Treadmill"/>
    <n v="15.750000000000012"/>
    <n v="0"/>
    <s v="Inside"/>
    <m/>
    <d v="1899-12-30T07:06:40"/>
    <d v="1899-12-30T03:33:20"/>
    <d v="1899-12-30T01:39:49"/>
    <d v="1899-12-30T02:32:13"/>
    <d v="1899-12-30T00:49:54"/>
    <d v="1899-12-30T01:16:06"/>
    <n v="370"/>
    <x v="11"/>
    <x v="9"/>
    <x v="104"/>
    <x v="31"/>
    <n v="0"/>
  </r>
  <r>
    <n v="1557"/>
    <d v="2012-02-14T00:00:00"/>
    <d v="2012-02-14T00:00:00"/>
    <x v="2"/>
    <n v="1"/>
    <n v="0"/>
    <n v="9"/>
    <n v="20"/>
    <d v="1899-12-30T00:09:20"/>
    <d v="1899-12-30T00:09:20"/>
    <s v="NHF"/>
    <s v="NHF - Treadmill"/>
    <n v="6.4285714285714342"/>
    <n v="0"/>
    <s v="Inside"/>
    <s v="Ran 6.5 for 1/2 then 7 then whatever 8 min miles is"/>
    <d v="1899-12-30T04:04:32"/>
    <d v="1899-12-30T02:02:16"/>
    <d v="1899-12-30T04:04:32"/>
    <d v="1899-12-30T04:56:56"/>
    <d v="1899-12-30T02:02:16"/>
    <d v="1899-12-30T02:28:28"/>
    <n v="952"/>
    <x v="11"/>
    <x v="9"/>
    <x v="104"/>
    <x v="31"/>
    <n v="0"/>
  </r>
  <r>
    <n v="1558"/>
    <d v="2012-02-15T00:00:00"/>
    <d v="2012-02-15T00:00:00"/>
    <x v="2"/>
    <n v="3.12"/>
    <n v="0"/>
    <n v="31"/>
    <n v="4"/>
    <d v="1899-12-30T00:31:04"/>
    <d v="1899-12-30T00:09:57"/>
    <s v="R201202"/>
    <s v="NHF 5k"/>
    <n v="6.0257510729613779"/>
    <n v="0"/>
    <s v="Cool"/>
    <m/>
    <d v="1899-12-30T04:20:53"/>
    <d v="1899-12-30T02:10:26"/>
    <d v="1899-12-30T04:20:53"/>
    <d v="1899-12-30T05:13:17"/>
    <d v="1899-12-30T02:10:26"/>
    <d v="1899-12-30T02:36:38"/>
    <n v="1386"/>
    <x v="11"/>
    <x v="9"/>
    <x v="104"/>
    <x v="31"/>
    <n v="0"/>
  </r>
  <r>
    <n v="1559"/>
    <d v="2012-02-16T00:00:00"/>
    <d v="2012-02-16T00:00:00"/>
    <x v="0"/>
    <n v="0.71"/>
    <n v="0"/>
    <n v="27"/>
    <n v="47"/>
    <d v="1899-12-30T00:27:47"/>
    <d v="1899-12-30T00:39:08"/>
    <s v="PHS"/>
    <s v="Laps "/>
    <n v="1.5332933413317344"/>
    <n v="0"/>
    <s v="Inside"/>
    <s v="Swam 25 laps"/>
    <d v="1899-12-30T01:33:55"/>
    <d v="1899-12-30T00:46:57"/>
    <d v="1899-12-30T17:05:15"/>
    <d v="1899-12-30T17:57:39"/>
    <d v="1899-12-30T08:32:37"/>
    <d v="1899-12-30T08:58:49"/>
    <n v="3030"/>
    <x v="11"/>
    <x v="9"/>
    <x v="104"/>
    <x v="31"/>
    <n v="0"/>
  </r>
  <r>
    <n v="1560"/>
    <d v="2012-02-17T00:00:00"/>
    <d v="2012-02-17T00:00:00"/>
    <x v="2"/>
    <n v="3.15"/>
    <n v="0"/>
    <n v="29"/>
    <n v="59"/>
    <d v="1899-12-30T00:29:59"/>
    <d v="1899-12-30T00:09:31"/>
    <s v="R201202"/>
    <s v="NHF 5k"/>
    <n v="6.303501945525297"/>
    <n v="0"/>
    <s v="Cool"/>
    <m/>
    <d v="1899-12-30T04:09:23"/>
    <d v="1899-12-30T02:04:42"/>
    <d v="1899-12-30T04:09:23"/>
    <d v="1899-12-30T05:01:47"/>
    <d v="1899-12-30T02:04:42"/>
    <d v="1899-12-30T02:30:54"/>
    <n v="1055"/>
    <x v="11"/>
    <x v="9"/>
    <x v="104"/>
    <x v="31"/>
    <n v="0"/>
  </r>
  <r>
    <n v="1561"/>
    <d v="2012-02-19T00:00:00"/>
    <d v="2012-02-19T00:00:00"/>
    <x v="2"/>
    <n v="7.5"/>
    <n v="1"/>
    <n v="18"/>
    <n v="39"/>
    <d v="1899-12-30T01:18:39"/>
    <d v="1899-12-30T00:10:29"/>
    <s v="R201201"/>
    <s v="Quassy Loop"/>
    <n v="5.7215511760966358"/>
    <n v="0"/>
    <s v="Cool"/>
    <m/>
    <d v="1899-12-30T04:34:45"/>
    <d v="1899-12-30T02:17:23"/>
    <d v="1899-12-30T04:34:45"/>
    <d v="1899-12-30T05:27:09"/>
    <d v="1899-12-30T02:17:23"/>
    <d v="1899-12-30T02:43:35"/>
    <n v="1797"/>
    <x v="11"/>
    <x v="9"/>
    <x v="104"/>
    <x v="32"/>
    <n v="1"/>
  </r>
  <r>
    <n v="1562"/>
    <d v="2012-02-21T00:00:00"/>
    <d v="2012-02-21T00:00:00"/>
    <x v="1"/>
    <n v="8"/>
    <n v="0"/>
    <n v="30"/>
    <n v="0"/>
    <d v="1899-12-30T00:30:00"/>
    <d v="1899-12-30T00:03:45"/>
    <s v="Spin"/>
    <s v="Basement-Spin"/>
    <n v="16.000000000000014"/>
    <n v="0"/>
    <s v="Inside"/>
    <s v="Boring"/>
    <d v="1899-12-30T07:00:00"/>
    <d v="1899-12-30T03:30:00"/>
    <d v="1899-12-30T01:38:15"/>
    <d v="1899-12-30T02:30:39"/>
    <d v="1899-12-30T00:49:07"/>
    <d v="1899-12-30T01:15:20"/>
    <n v="343"/>
    <x v="11"/>
    <x v="9"/>
    <x v="104"/>
    <x v="32"/>
    <n v="1"/>
  </r>
  <r>
    <n v="1563"/>
    <d v="2012-02-22T00:00:00"/>
    <d v="2012-02-22T00:00:00"/>
    <x v="2"/>
    <n v="4"/>
    <n v="0"/>
    <n v="39"/>
    <n v="13"/>
    <d v="1899-12-30T00:39:13"/>
    <d v="1899-12-30T00:09:48"/>
    <s v="R201202"/>
    <s v="NHF 4Miles"/>
    <n v="6.1198470038249084"/>
    <n v="159"/>
    <s v="Cool"/>
    <m/>
    <d v="1899-12-30T04:16:52"/>
    <d v="1899-12-30T02:08:26"/>
    <d v="1899-12-30T04:16:52"/>
    <d v="1899-12-30T05:09:16"/>
    <d v="1899-12-30T02:08:26"/>
    <d v="1899-12-30T02:34:38"/>
    <n v="1262"/>
    <x v="11"/>
    <x v="9"/>
    <x v="104"/>
    <x v="32"/>
    <n v="0"/>
  </r>
  <r>
    <n v="1564"/>
    <d v="2012-02-23T00:00:00"/>
    <d v="2012-02-23T00:00:00"/>
    <x v="1"/>
    <n v="6"/>
    <n v="0"/>
    <n v="20"/>
    <n v="0"/>
    <d v="1899-12-30T00:20:00"/>
    <d v="1899-12-30T00:03:20"/>
    <s v="NHF"/>
    <s v="NHF - Bike"/>
    <n v="18.000000000000014"/>
    <n v="125"/>
    <s v="Inside"/>
    <m/>
    <d v="1899-12-30T06:13:20"/>
    <d v="1899-12-30T03:06:40"/>
    <d v="1899-12-30T01:27:20"/>
    <d v="1899-12-30T02:19:44"/>
    <d v="1899-12-30T00:43:40"/>
    <d v="1899-12-30T01:09:52"/>
    <n v="225"/>
    <x v="11"/>
    <x v="9"/>
    <x v="104"/>
    <x v="32"/>
    <n v="0"/>
  </r>
  <r>
    <n v="1565"/>
    <d v="2012-02-24T00:00:00"/>
    <d v="2012-02-24T00:00:00"/>
    <x v="0"/>
    <n v="0.71"/>
    <n v="0"/>
    <n v="27"/>
    <n v="29"/>
    <d v="1899-12-30T00:27:29"/>
    <d v="1899-12-30T00:38:43"/>
    <s v="PHS"/>
    <s v="Laps"/>
    <n v="1.5500303214069147"/>
    <n v="0"/>
    <s v="Inside"/>
    <s v="Swam 25 laps"/>
    <d v="1899-12-30T01:32:54"/>
    <d v="1899-12-30T00:46:27"/>
    <d v="1899-12-30T16:54:10"/>
    <d v="1899-12-30T17:46:34"/>
    <d v="1899-12-30T08:27:05"/>
    <d v="1899-12-30T08:53:17"/>
    <n v="3016"/>
    <x v="11"/>
    <x v="9"/>
    <x v="104"/>
    <x v="32"/>
    <n v="0"/>
  </r>
  <r>
    <n v="1566"/>
    <d v="2012-02-24T00:00:00"/>
    <d v="2012-02-24T00:00:00"/>
    <x v="1"/>
    <n v="10"/>
    <n v="0"/>
    <n v="45"/>
    <n v="0"/>
    <d v="1899-12-30T00:45:00"/>
    <d v="1899-12-30T00:04:30"/>
    <s v="Spin"/>
    <s v="NHF - Spin Class"/>
    <n v="13.333333333333343"/>
    <n v="147"/>
    <s v="Inside"/>
    <m/>
    <d v="1899-12-30T08:24:00"/>
    <d v="1899-12-30T04:12:00"/>
    <d v="1899-12-30T01:57:54"/>
    <d v="1899-12-30T02:50:18"/>
    <d v="1899-12-30T00:58:57"/>
    <d v="1899-12-30T01:25:09"/>
    <n v="590"/>
    <x v="11"/>
    <x v="9"/>
    <x v="104"/>
    <x v="32"/>
    <n v="0"/>
  </r>
  <r>
    <n v="1567"/>
    <d v="2012-02-24T00:00:00"/>
    <d v="2012-02-24T00:00:00"/>
    <x v="2"/>
    <n v="1"/>
    <n v="0"/>
    <n v="9"/>
    <n v="4"/>
    <d v="1899-12-30T00:09:04"/>
    <d v="1899-12-30T00:09:04"/>
    <s v="R201202"/>
    <s v="NHF - Treadmill"/>
    <n v="6.6176470588235343"/>
    <n v="150"/>
    <s v="Inside"/>
    <m/>
    <d v="1899-12-30T03:57:33"/>
    <d v="1899-12-30T01:58:46"/>
    <d v="1899-12-30T03:57:33"/>
    <d v="1899-12-30T04:49:57"/>
    <d v="1899-12-30T01:58:46"/>
    <d v="1899-12-30T02:24:58"/>
    <n v="844"/>
    <x v="11"/>
    <x v="9"/>
    <x v="104"/>
    <x v="32"/>
    <n v="0"/>
  </r>
  <r>
    <n v="1568"/>
    <d v="2012-02-26T00:00:00"/>
    <d v="2012-02-26T00:00:00"/>
    <x v="2"/>
    <n v="9.1999999999999993"/>
    <n v="1"/>
    <n v="43"/>
    <n v="22"/>
    <d v="1899-12-30T01:43:22"/>
    <d v="1899-12-30T00:11:14"/>
    <s v="R201201"/>
    <s v="Quassy Loop Judd Extention"/>
    <n v="5.3402128345694972"/>
    <n v="159"/>
    <s v="Cold &amp; Windy"/>
    <m/>
    <d v="1899-12-30T04:54:22"/>
    <d v="1899-12-30T02:27:11"/>
    <d v="1899-12-30T04:54:22"/>
    <d v="1899-12-30T05:46:46"/>
    <d v="1899-12-30T02:27:11"/>
    <d v="1899-12-30T02:53:23"/>
    <n v="2196"/>
    <x v="11"/>
    <x v="9"/>
    <x v="104"/>
    <x v="33"/>
    <n v="1"/>
  </r>
  <r>
    <n v="1569"/>
    <d v="2012-02-29T00:00:00"/>
    <d v="2012-02-29T00:00:00"/>
    <x v="2"/>
    <n v="3"/>
    <n v="0"/>
    <n v="28"/>
    <n v="31"/>
    <d v="1899-12-30T00:28:31"/>
    <d v="1899-12-30T00:09:30"/>
    <s v="R201201"/>
    <s v="YNHH-Treadmill"/>
    <n v="6.3120981881940441"/>
    <n v="150"/>
    <s v="Inside"/>
    <m/>
    <d v="1899-12-30T04:09:03"/>
    <d v="1899-12-30T02:04:31"/>
    <d v="1899-12-30T04:09:03"/>
    <d v="1899-12-30T05:01:27"/>
    <d v="1899-12-30T02:04:31"/>
    <d v="1899-12-30T02:30:43"/>
    <n v="1048"/>
    <x v="11"/>
    <x v="9"/>
    <x v="104"/>
    <x v="33"/>
    <n v="2"/>
  </r>
  <r>
    <n v="1570"/>
    <d v="2012-03-01T00:00:00"/>
    <d v="2012-03-01T00:00:00"/>
    <x v="1"/>
    <n v="6"/>
    <n v="0"/>
    <n v="20"/>
    <n v="0"/>
    <d v="1899-12-30T00:20:00"/>
    <d v="1899-12-30T00:03:20"/>
    <s v="NHF"/>
    <s v="NHF - Bike"/>
    <n v="18.000000000000014"/>
    <n v="120"/>
    <s v="Inside"/>
    <m/>
    <d v="1899-12-30T06:13:20"/>
    <d v="1899-12-30T03:06:40"/>
    <d v="1899-12-30T01:27:20"/>
    <d v="1899-12-30T02:19:44"/>
    <d v="1899-12-30T00:43:40"/>
    <d v="1899-12-30T01:09:52"/>
    <n v="225"/>
    <x v="11"/>
    <x v="10"/>
    <x v="105"/>
    <x v="33"/>
    <n v="0"/>
  </r>
  <r>
    <n v="1571"/>
    <d v="2012-03-02T00:00:00"/>
    <d v="2012-03-02T00:00:00"/>
    <x v="0"/>
    <n v="0.76"/>
    <n v="0"/>
    <n v="29"/>
    <n v="39"/>
    <d v="1899-12-30T00:29:39"/>
    <d v="1899-12-30T00:39:01"/>
    <s v="PHS"/>
    <s v="Laps"/>
    <n v="1.5379426644182137"/>
    <n v="0"/>
    <s v="Inside"/>
    <s v="Swam 27 Laps"/>
    <d v="1899-12-30T01:33:38"/>
    <d v="1899-12-30T00:46:49"/>
    <d v="1899-12-30T17:02:09"/>
    <d v="1899-12-30T17:54:33"/>
    <d v="1899-12-30T08:31:04"/>
    <d v="1899-12-30T08:57:16"/>
    <n v="3028"/>
    <x v="11"/>
    <x v="10"/>
    <x v="105"/>
    <x v="33"/>
    <n v="0"/>
  </r>
  <r>
    <n v="1572"/>
    <d v="2012-03-02T00:00:00"/>
    <d v="2012-03-02T00:00:00"/>
    <x v="1"/>
    <n v="6"/>
    <n v="0"/>
    <n v="20"/>
    <n v="0"/>
    <d v="1899-12-30T00:20:00"/>
    <d v="1899-12-30T00:03:20"/>
    <s v="YNHH"/>
    <s v="YNHH-Bike"/>
    <n v="18.000000000000014"/>
    <n v="129"/>
    <s v="Inside"/>
    <m/>
    <d v="1899-12-30T06:13:20"/>
    <d v="1899-12-30T03:06:40"/>
    <d v="1899-12-30T01:27:20"/>
    <d v="1899-12-30T02:19:44"/>
    <d v="1899-12-30T00:43:40"/>
    <d v="1899-12-30T01:09:52"/>
    <n v="225"/>
    <x v="11"/>
    <x v="10"/>
    <x v="105"/>
    <x v="33"/>
    <n v="0"/>
  </r>
  <r>
    <n v="1573"/>
    <d v="2012-03-02T00:00:00"/>
    <d v="2012-03-02T00:00:00"/>
    <x v="2"/>
    <n v="1"/>
    <n v="0"/>
    <n v="9"/>
    <n v="49"/>
    <d v="1899-12-30T00:09:49"/>
    <d v="1899-12-30T00:09:49"/>
    <s v="R201201"/>
    <s v="YNHH-Treadmill"/>
    <n v="6.1120543293718219"/>
    <n v="152"/>
    <s v="Inside"/>
    <m/>
    <d v="1899-12-30T04:17:12"/>
    <d v="1899-12-30T02:08:36"/>
    <d v="1899-12-30T04:17:12"/>
    <d v="1899-12-30T05:09:36"/>
    <d v="1899-12-30T02:08:36"/>
    <d v="1899-12-30T02:34:48"/>
    <n v="1271"/>
    <x v="11"/>
    <x v="10"/>
    <x v="105"/>
    <x v="33"/>
    <n v="0"/>
  </r>
  <r>
    <n v="1574"/>
    <d v="2012-03-04T00:00:00"/>
    <d v="2012-03-04T00:00:00"/>
    <x v="2"/>
    <n v="9.1999999999999993"/>
    <n v="1"/>
    <n v="43"/>
    <n v="56"/>
    <d v="1899-12-30T01:43:56"/>
    <d v="1899-12-30T00:11:18"/>
    <s v="R201201"/>
    <s v="Quassy Loop Judd Extention"/>
    <n v="5.3110968569595931"/>
    <n v="154"/>
    <s v="Cold"/>
    <m/>
    <d v="1899-12-30T04:55:59"/>
    <d v="1899-12-30T02:28:00"/>
    <d v="1899-12-30T04:55:59"/>
    <d v="1899-12-30T05:48:23"/>
    <d v="1899-12-30T02:28:00"/>
    <d v="1899-12-30T02:54:12"/>
    <n v="2229"/>
    <x v="11"/>
    <x v="10"/>
    <x v="105"/>
    <x v="34"/>
    <n v="1"/>
  </r>
  <r>
    <n v="1575"/>
    <d v="2012-03-05T00:00:00"/>
    <d v="2012-03-05T00:00:00"/>
    <x v="1"/>
    <n v="6"/>
    <n v="0"/>
    <n v="20"/>
    <n v="0"/>
    <d v="1899-12-30T00:20:00"/>
    <d v="1899-12-30T00:03:20"/>
    <s v="NHF"/>
    <s v="NHF - Bike"/>
    <n v="18.000000000000014"/>
    <n v="116"/>
    <s v="Inside"/>
    <m/>
    <d v="1899-12-30T06:13:20"/>
    <d v="1899-12-30T03:06:40"/>
    <d v="1899-12-30T01:27:20"/>
    <d v="1899-12-30T02:19:44"/>
    <d v="1899-12-30T00:43:40"/>
    <d v="1899-12-30T01:09:52"/>
    <n v="225"/>
    <x v="11"/>
    <x v="10"/>
    <x v="105"/>
    <x v="34"/>
    <n v="0"/>
  </r>
  <r>
    <n v="1576"/>
    <d v="2012-03-06T00:00:00"/>
    <d v="2012-03-06T00:00:00"/>
    <x v="2"/>
    <n v="3.55"/>
    <n v="0"/>
    <n v="35"/>
    <n v="1"/>
    <d v="1899-12-30T00:35:01"/>
    <d v="1899-12-30T00:09:52"/>
    <s v="NHF"/>
    <s v="NHF - Treadmill"/>
    <n v="6.0828177058543593"/>
    <n v="145"/>
    <m/>
    <m/>
    <d v="1899-12-30T04:18:26"/>
    <d v="1899-12-30T02:09:13"/>
    <d v="1899-12-30T04:18:26"/>
    <d v="1899-12-30T05:10:50"/>
    <d v="1899-12-30T02:09:13"/>
    <d v="1899-12-30T02:35:25"/>
    <n v="1324"/>
    <x v="11"/>
    <x v="10"/>
    <x v="105"/>
    <x v="34"/>
    <n v="0"/>
  </r>
  <r>
    <n v="1577"/>
    <d v="2012-03-09T00:00:00"/>
    <d v="2012-03-09T00:00:00"/>
    <x v="0"/>
    <n v="0.85"/>
    <n v="0"/>
    <n v="35"/>
    <n v="0"/>
    <d v="1899-12-30T00:35:00"/>
    <d v="1899-12-30T00:41:11"/>
    <s v="PHS"/>
    <s v="Laps"/>
    <n v="1.4571428571428582"/>
    <n v="0"/>
    <m/>
    <s v="Swam 30 laps"/>
    <d v="1899-12-30T01:38:49"/>
    <d v="1899-12-30T00:49:25"/>
    <d v="1899-12-30T17:58:49"/>
    <d v="1899-12-30T18:51:13"/>
    <d v="1899-12-30T08:59:25"/>
    <d v="1899-12-30T09:25:37"/>
    <n v="3090"/>
    <x v="11"/>
    <x v="10"/>
    <x v="105"/>
    <x v="34"/>
    <n v="2"/>
  </r>
  <r>
    <n v="1578"/>
    <d v="2012-03-09T00:00:00"/>
    <d v="2012-03-09T00:00:00"/>
    <x v="1"/>
    <n v="8.6"/>
    <n v="0"/>
    <n v="49"/>
    <n v="51"/>
    <d v="1899-12-30T00:49:51"/>
    <d v="1899-12-30T00:05:48"/>
    <s v="Si"/>
    <s v="Farmington Trail"/>
    <n v="10.351053159478443"/>
    <n v="127"/>
    <s v="Cold"/>
    <m/>
    <d v="1899-12-30T10:49:13"/>
    <d v="1899-12-30T05:24:36"/>
    <d v="1899-12-30T02:31:52"/>
    <d v="1899-12-30T03:24:16"/>
    <d v="1899-12-30T01:15:56"/>
    <d v="1899-12-30T01:42:08"/>
    <n v="693"/>
    <x v="11"/>
    <x v="10"/>
    <x v="105"/>
    <x v="34"/>
    <n v="0"/>
  </r>
  <r>
    <n v="1579"/>
    <d v="2012-03-11T00:00:00"/>
    <d v="2012-03-11T00:00:00"/>
    <x v="2"/>
    <n v="10.1"/>
    <n v="1"/>
    <n v="54"/>
    <n v="34"/>
    <d v="1899-12-30T01:54:34"/>
    <d v="1899-12-30T00:11:21"/>
    <s v="R201201"/>
    <s v="Quassy Loop Plus Fenn's Pond"/>
    <n v="5.2894966540587758"/>
    <n v="162"/>
    <s v="Cool"/>
    <s v="Stupid Hills"/>
    <d v="1899-12-30T04:57:12"/>
    <d v="1899-12-30T02:28:36"/>
    <d v="1899-12-30T04:57:12"/>
    <d v="1899-12-30T05:49:36"/>
    <d v="1899-12-30T02:28:36"/>
    <d v="1899-12-30T02:54:48"/>
    <n v="2254"/>
    <x v="11"/>
    <x v="10"/>
    <x v="105"/>
    <x v="35"/>
    <n v="1"/>
  </r>
  <r>
    <n v="1580"/>
    <d v="2012-03-14T00:00:00"/>
    <d v="2012-03-14T00:00:00"/>
    <x v="2"/>
    <n v="3.1"/>
    <n v="0"/>
    <n v="28"/>
    <n v="32"/>
    <d v="1899-12-30T00:28:32"/>
    <d v="1899-12-30T00:09:12"/>
    <s v="R201202"/>
    <s v="YNHH-5k"/>
    <n v="6.5186915887850514"/>
    <n v="162"/>
    <s v="Perfect"/>
    <m/>
    <d v="1899-12-30T04:01:09"/>
    <d v="1899-12-30T02:00:35"/>
    <d v="1899-12-30T04:01:09"/>
    <d v="1899-12-30T04:53:33"/>
    <d v="1899-12-30T02:00:35"/>
    <d v="1899-12-30T02:26:47"/>
    <n v="883"/>
    <x v="11"/>
    <x v="10"/>
    <x v="105"/>
    <x v="35"/>
    <n v="2"/>
  </r>
  <r>
    <n v="1581"/>
    <d v="2012-03-15T00:00:00"/>
    <d v="2012-03-15T00:00:00"/>
    <x v="0"/>
    <n v="0.85"/>
    <n v="0"/>
    <n v="35"/>
    <n v="0"/>
    <d v="1899-12-30T00:35:00"/>
    <d v="1899-12-30T00:41:11"/>
    <s v="PHS"/>
    <s v="Laps"/>
    <n v="1.4571428571428582"/>
    <n v="0"/>
    <s v="Inside"/>
    <s v="Swam 30 laps"/>
    <d v="1899-12-30T01:38:49"/>
    <d v="1899-12-30T00:49:25"/>
    <d v="1899-12-30T17:58:49"/>
    <d v="1899-12-30T18:51:13"/>
    <d v="1899-12-30T08:59:25"/>
    <d v="1899-12-30T09:25:37"/>
    <n v="3090"/>
    <x v="11"/>
    <x v="10"/>
    <x v="105"/>
    <x v="35"/>
    <n v="0"/>
  </r>
  <r>
    <n v="1582"/>
    <d v="2012-03-17T00:00:00"/>
    <d v="2012-03-17T00:00:00"/>
    <x v="2"/>
    <n v="3.56"/>
    <n v="0"/>
    <n v="37"/>
    <n v="41"/>
    <d v="1899-12-30T00:37:41"/>
    <d v="1899-12-30T00:10:35"/>
    <s v="Newton"/>
    <s v="Tennis Direct"/>
    <n v="5.6682883679787759"/>
    <n v="161"/>
    <s v="Nice!"/>
    <m/>
    <d v="1899-12-30T04:37:20"/>
    <d v="1899-12-30T02:18:40"/>
    <d v="1899-12-30T04:37:20"/>
    <d v="1899-12-30T05:29:44"/>
    <d v="1899-12-30T02:18:40"/>
    <d v="1899-12-30T02:44:52"/>
    <n v="1858"/>
    <x v="11"/>
    <x v="10"/>
    <x v="105"/>
    <x v="35"/>
    <n v="1"/>
  </r>
  <r>
    <n v="1583"/>
    <d v="2012-03-18T00:00:00"/>
    <d v="2012-03-18T00:00:00"/>
    <x v="1"/>
    <n v="10.5"/>
    <n v="0"/>
    <n v="42"/>
    <n v="9"/>
    <d v="1899-12-30T00:42:09"/>
    <d v="1899-12-30T00:04:01"/>
    <s v="Ciocci"/>
    <s v="Griskus Sprint"/>
    <n v="14.946619217081862"/>
    <n v="141"/>
    <s v="Chilly"/>
    <m/>
    <d v="1899-12-30T07:29:36"/>
    <d v="1899-12-30T03:44:48"/>
    <d v="1899-12-30T01:45:10"/>
    <d v="1899-12-30T02:37:34"/>
    <d v="1899-12-30T00:52:35"/>
    <d v="1899-12-30T01:18:47"/>
    <n v="457"/>
    <x v="11"/>
    <x v="10"/>
    <x v="105"/>
    <x v="36"/>
    <n v="0"/>
  </r>
  <r>
    <n v="1584"/>
    <d v="2012-03-20T00:00:00"/>
    <d v="2012-03-20T00:00:00"/>
    <x v="2"/>
    <n v="3.1"/>
    <n v="0"/>
    <n v="28"/>
    <n v="21"/>
    <d v="1899-12-30T00:28:21"/>
    <d v="1899-12-30T00:09:09"/>
    <s v="R201202"/>
    <s v="YNHH-5k"/>
    <n v="6.5608465608465663"/>
    <n v="159"/>
    <s v="Perfect"/>
    <m/>
    <d v="1899-12-30T03:59:36"/>
    <d v="1899-12-30T01:59:48"/>
    <d v="1899-12-30T03:59:36"/>
    <d v="1899-12-30T04:52:00"/>
    <d v="1899-12-30T01:59:48"/>
    <d v="1899-12-30T02:26:00"/>
    <n v="865"/>
    <x v="11"/>
    <x v="10"/>
    <x v="105"/>
    <x v="36"/>
    <n v="1"/>
  </r>
  <r>
    <n v="1585"/>
    <d v="2012-03-21T00:00:00"/>
    <d v="2012-03-21T00:00:00"/>
    <x v="1"/>
    <n v="8"/>
    <n v="0"/>
    <n v="30"/>
    <n v="0"/>
    <d v="1899-12-30T00:30:00"/>
    <d v="1899-12-30T00:03:45"/>
    <s v="Spin"/>
    <s v="Basement-Spin"/>
    <n v="16.000000000000014"/>
    <n v="0"/>
    <m/>
    <m/>
    <d v="1899-12-30T07:00:00"/>
    <d v="1899-12-30T03:30:00"/>
    <d v="1899-12-30T01:38:15"/>
    <d v="1899-12-30T02:30:39"/>
    <d v="1899-12-30T00:49:07"/>
    <d v="1899-12-30T01:15:20"/>
    <n v="343"/>
    <x v="11"/>
    <x v="10"/>
    <x v="105"/>
    <x v="36"/>
    <n v="0"/>
  </r>
  <r>
    <n v="1586"/>
    <d v="2012-03-22T00:00:00"/>
    <d v="2012-03-22T00:00:00"/>
    <x v="2"/>
    <n v="3.1"/>
    <n v="0"/>
    <n v="28"/>
    <n v="43"/>
    <d v="1899-12-30T00:28:43"/>
    <d v="1899-12-30T00:09:16"/>
    <s v="R201202"/>
    <s v="YNHH-5k"/>
    <n v="6.4770748694138192"/>
    <n v="0"/>
    <s v="Perfect"/>
    <m/>
    <d v="1899-12-30T04:02:42"/>
    <d v="1899-12-30T02:01:21"/>
    <d v="1899-12-30T04:02:42"/>
    <d v="1899-12-30T04:55:06"/>
    <d v="1899-12-30T02:01:21"/>
    <d v="1899-12-30T02:27:33"/>
    <n v="908"/>
    <x v="11"/>
    <x v="10"/>
    <x v="105"/>
    <x v="36"/>
    <n v="0"/>
  </r>
  <r>
    <n v="1587"/>
    <d v="2012-03-23T00:00:00"/>
    <d v="2012-03-23T00:00:00"/>
    <x v="0"/>
    <n v="0.93"/>
    <n v="0"/>
    <n v="33"/>
    <n v="45"/>
    <d v="1899-12-30T00:33:45"/>
    <d v="1899-12-30T00:36:17"/>
    <s v="PHS"/>
    <s v="30 laps"/>
    <n v="1.6533333333333347"/>
    <n v="0"/>
    <m/>
    <m/>
    <d v="1899-12-30T01:27:06"/>
    <d v="1899-12-30T00:43:33"/>
    <d v="1899-12-30T15:50:48"/>
    <d v="1899-12-30T16:43:12"/>
    <d v="1899-12-30T07:55:24"/>
    <d v="1899-12-30T08:21:36"/>
    <n v="2957"/>
    <x v="11"/>
    <x v="10"/>
    <x v="105"/>
    <x v="36"/>
    <n v="0"/>
  </r>
  <r>
    <n v="1588"/>
    <d v="2012-03-24T00:00:00"/>
    <d v="2012-03-24T00:00:00"/>
    <x v="2"/>
    <n v="13.1"/>
    <n v="2"/>
    <n v="14"/>
    <n v="12"/>
    <d v="1899-12-30T02:14:12"/>
    <d v="1899-12-30T00:10:15"/>
    <s v="R201201"/>
    <s v="Savin Rock Half Marathon"/>
    <n v="5.8569299552906147"/>
    <n v="0"/>
    <s v="Nice!"/>
    <m/>
    <d v="1899-12-30T04:28:24"/>
    <d v="1899-12-30T02:14:12"/>
    <d v="1899-12-30T04:28:24"/>
    <d v="1899-12-30T05:20:48"/>
    <d v="1899-12-30T02:14:12"/>
    <d v="1899-12-30T02:40:24"/>
    <n v="1613"/>
    <x v="11"/>
    <x v="10"/>
    <x v="105"/>
    <x v="36"/>
    <n v="0"/>
  </r>
  <r>
    <n v="1589"/>
    <d v="2012-03-24T00:00:00"/>
    <d v="2012-03-24T00:00:00"/>
    <x v="8"/>
    <n v="1"/>
    <n v="0"/>
    <n v="9"/>
    <n v="56"/>
    <d v="1899-12-30T00:09:56"/>
    <d v="1899-12-30T00:09:56"/>
    <s v="R201201"/>
    <s v="Savin Rock Half Marathon"/>
    <n v="6.0402684563758431"/>
    <n v="0"/>
    <s v="Nice!"/>
    <m/>
    <d v="1899-12-30T00:00:00"/>
    <d v="1899-12-30T00:00:00"/>
    <d v="1899-12-30T04:20:15"/>
    <d v="1899-12-30T05:12:39"/>
    <d v="1899-12-30T02:10:08"/>
    <d v="1899-12-30T02:36:20"/>
    <n v="1372"/>
    <x v="11"/>
    <x v="10"/>
    <x v="105"/>
    <x v="36"/>
    <n v="0"/>
  </r>
  <r>
    <n v="1590"/>
    <d v="2012-03-24T00:00:00"/>
    <d v="2012-03-24T00:00:00"/>
    <x v="9"/>
    <n v="1"/>
    <n v="0"/>
    <n v="9"/>
    <n v="57"/>
    <d v="1899-12-30T00:09:57"/>
    <d v="1899-12-30T00:09:57"/>
    <s v="R201201"/>
    <s v="Savin Rock Half Marathon"/>
    <n v="6.030150753768849"/>
    <n v="0"/>
    <s v="Nice!"/>
    <m/>
    <d v="1899-12-30T00:00:00"/>
    <d v="1899-12-30T00:00:00"/>
    <d v="1899-12-30T04:20:41"/>
    <d v="1899-12-30T05:13:05"/>
    <d v="1899-12-30T02:10:21"/>
    <d v="1899-12-30T02:36:33"/>
    <n v="1380"/>
    <x v="11"/>
    <x v="10"/>
    <x v="105"/>
    <x v="36"/>
    <n v="0"/>
  </r>
  <r>
    <n v="1591"/>
    <d v="2012-03-24T00:00:00"/>
    <d v="2012-03-24T00:00:00"/>
    <x v="10"/>
    <n v="1"/>
    <n v="0"/>
    <n v="9"/>
    <n v="44"/>
    <d v="1899-12-30T00:09:44"/>
    <d v="1899-12-30T00:09:44"/>
    <s v="R201201"/>
    <s v="Savin Rock Half Marathon"/>
    <n v="6.1643835616438407"/>
    <n v="0"/>
    <s v="Nice!"/>
    <m/>
    <d v="1899-12-30T00:00:00"/>
    <d v="1899-12-30T00:00:00"/>
    <d v="1899-12-30T04:15:01"/>
    <d v="1899-12-30T05:07:25"/>
    <d v="1899-12-30T02:07:30"/>
    <d v="1899-12-30T02:33:42"/>
    <n v="1213"/>
    <x v="11"/>
    <x v="10"/>
    <x v="105"/>
    <x v="36"/>
    <n v="0"/>
  </r>
  <r>
    <n v="1592"/>
    <d v="2012-03-24T00:00:00"/>
    <d v="2012-03-24T00:00:00"/>
    <x v="11"/>
    <n v="1"/>
    <n v="0"/>
    <n v="9"/>
    <n v="42"/>
    <d v="1899-12-30T00:09:42"/>
    <d v="1899-12-30T00:09:42"/>
    <s v="R201201"/>
    <s v="Savin Rock Half Marathon"/>
    <n v="6.1855670103092839"/>
    <n v="0"/>
    <s v="Nice!"/>
    <m/>
    <d v="1899-12-30T00:00:00"/>
    <d v="1899-12-30T00:00:00"/>
    <d v="1899-12-30T04:14:08"/>
    <d v="1899-12-30T05:06:32"/>
    <d v="1899-12-30T02:07:04"/>
    <d v="1899-12-30T02:33:16"/>
    <n v="1184"/>
    <x v="11"/>
    <x v="10"/>
    <x v="105"/>
    <x v="36"/>
    <n v="0"/>
  </r>
  <r>
    <n v="1593"/>
    <d v="2012-03-24T00:00:00"/>
    <d v="2012-03-24T00:00:00"/>
    <x v="12"/>
    <n v="1"/>
    <n v="0"/>
    <n v="9"/>
    <n v="52"/>
    <d v="1899-12-30T00:09:52"/>
    <d v="1899-12-30T00:09:52"/>
    <s v="R201201"/>
    <s v="Savin Rock Half Marathon"/>
    <n v="6.081081081081086"/>
    <n v="0"/>
    <s v="Nice!"/>
    <m/>
    <d v="1899-12-30T00:00:00"/>
    <d v="1899-12-30T00:00:00"/>
    <d v="1899-12-30T04:18:30"/>
    <d v="1899-12-30T05:10:54"/>
    <d v="1899-12-30T02:09:15"/>
    <d v="1899-12-30T02:35:27"/>
    <n v="1326"/>
    <x v="11"/>
    <x v="10"/>
    <x v="105"/>
    <x v="36"/>
    <n v="0"/>
  </r>
  <r>
    <n v="1594"/>
    <d v="2012-03-24T00:00:00"/>
    <d v="2012-03-24T00:00:00"/>
    <x v="13"/>
    <n v="1"/>
    <n v="0"/>
    <n v="10"/>
    <n v="18"/>
    <d v="1899-12-30T00:10:18"/>
    <d v="1899-12-30T00:10:18"/>
    <s v="R201201"/>
    <s v="Savin Rock Half Marathon"/>
    <n v="5.8252427184466056"/>
    <n v="0"/>
    <s v="Nice!"/>
    <m/>
    <d v="1899-12-30T00:00:00"/>
    <d v="1899-12-30T00:00:00"/>
    <d v="1899-12-30T04:29:52"/>
    <d v="1899-12-30T05:22:16"/>
    <d v="1899-12-30T02:14:56"/>
    <d v="1899-12-30T02:41:08"/>
    <n v="1659"/>
    <x v="11"/>
    <x v="10"/>
    <x v="105"/>
    <x v="36"/>
    <n v="0"/>
  </r>
  <r>
    <n v="1595"/>
    <d v="2012-03-24T00:00:00"/>
    <d v="2012-03-24T00:00:00"/>
    <x v="14"/>
    <n v="1"/>
    <n v="0"/>
    <n v="10"/>
    <n v="4"/>
    <d v="1899-12-30T00:10:04"/>
    <d v="1899-12-30T00:10:04"/>
    <s v="R201201"/>
    <s v="Savin Rock Half Marathon"/>
    <n v="5.9602649006622563"/>
    <n v="0"/>
    <s v="Nice!"/>
    <m/>
    <d v="1899-12-30T00:00:00"/>
    <d v="1899-12-30T00:00:00"/>
    <d v="1899-12-30T04:23:45"/>
    <d v="1899-12-30T05:16:09"/>
    <d v="1899-12-30T02:11:52"/>
    <d v="1899-12-30T02:38:04"/>
    <n v="1493"/>
    <x v="11"/>
    <x v="10"/>
    <x v="105"/>
    <x v="36"/>
    <n v="0"/>
  </r>
  <r>
    <n v="1596"/>
    <d v="2012-03-24T00:00:00"/>
    <d v="2012-03-24T00:00:00"/>
    <x v="15"/>
    <n v="1"/>
    <n v="0"/>
    <n v="10"/>
    <n v="40"/>
    <d v="1899-12-30T00:10:40"/>
    <d v="1899-12-30T00:10:40"/>
    <s v="R201201"/>
    <s v="Savin Rock Half Marathon"/>
    <n v="5.6250000000000044"/>
    <n v="0"/>
    <s v="Nice!"/>
    <m/>
    <d v="1899-12-30T00:00:00"/>
    <d v="1899-12-30T00:00:00"/>
    <d v="1899-12-30T04:39:28"/>
    <d v="1899-12-30T05:31:52"/>
    <d v="1899-12-30T02:19:44"/>
    <d v="1899-12-30T02:45:56"/>
    <n v="1897"/>
    <x v="11"/>
    <x v="10"/>
    <x v="105"/>
    <x v="36"/>
    <n v="0"/>
  </r>
  <r>
    <n v="1597"/>
    <d v="2012-03-24T00:00:00"/>
    <d v="2012-03-24T00:00:00"/>
    <x v="16"/>
    <n v="1"/>
    <n v="0"/>
    <n v="10"/>
    <n v="35"/>
    <d v="1899-12-30T00:10:35"/>
    <d v="1899-12-30T00:10:35"/>
    <s v="R201201"/>
    <s v="Savin Rock Half Marathon"/>
    <n v="5.6692913385826813"/>
    <n v="0"/>
    <s v="Nice!"/>
    <m/>
    <d v="1899-12-30T00:00:00"/>
    <d v="1899-12-30T00:00:00"/>
    <d v="1899-12-30T04:37:17"/>
    <d v="1899-12-30T05:29:41"/>
    <d v="1899-12-30T02:18:38"/>
    <d v="1899-12-30T02:44:51"/>
    <n v="1855"/>
    <x v="11"/>
    <x v="10"/>
    <x v="105"/>
    <x v="36"/>
    <n v="0"/>
  </r>
  <r>
    <n v="1598"/>
    <d v="2012-03-24T00:00:00"/>
    <d v="2012-03-24T00:00:00"/>
    <x v="17"/>
    <n v="1"/>
    <n v="0"/>
    <n v="9"/>
    <n v="50"/>
    <d v="1899-12-30T00:09:50"/>
    <d v="1899-12-30T00:09:50"/>
    <s v="R201201"/>
    <s v="Savin Rock Half Marathon"/>
    <n v="6.1016949152542415"/>
    <n v="0"/>
    <s v="Nice!"/>
    <m/>
    <d v="1899-12-30T00:00:00"/>
    <d v="1899-12-30T00:00:00"/>
    <d v="1899-12-30T04:17:38"/>
    <d v="1899-12-30T05:10:02"/>
    <d v="1899-12-30T02:08:49"/>
    <d v="1899-12-30T02:35:01"/>
    <n v="1289"/>
    <x v="11"/>
    <x v="10"/>
    <x v="105"/>
    <x v="36"/>
    <n v="0"/>
  </r>
  <r>
    <n v="1599"/>
    <d v="2012-03-24T00:00:00"/>
    <d v="2012-03-24T00:00:00"/>
    <x v="18"/>
    <n v="1"/>
    <n v="0"/>
    <n v="10"/>
    <n v="53"/>
    <d v="1899-12-30T00:10:53"/>
    <d v="1899-12-30T00:10:53"/>
    <s v="R201201"/>
    <s v="Savin Rock Half Marathon"/>
    <n v="5.5130168453292541"/>
    <n v="0"/>
    <s v="Nice!"/>
    <m/>
    <d v="1899-12-30T00:00:00"/>
    <d v="1899-12-30T00:00:00"/>
    <d v="1899-12-30T04:45:09"/>
    <d v="1899-12-30T05:37:33"/>
    <d v="1899-12-30T02:22:34"/>
    <d v="1899-12-30T02:48:46"/>
    <n v="2025"/>
    <x v="11"/>
    <x v="10"/>
    <x v="105"/>
    <x v="36"/>
    <n v="0"/>
  </r>
  <r>
    <n v="1600"/>
    <d v="2012-03-24T00:00:00"/>
    <d v="2012-03-24T00:00:00"/>
    <x v="19"/>
    <n v="1"/>
    <n v="0"/>
    <n v="10"/>
    <n v="36"/>
    <d v="1899-12-30T00:10:36"/>
    <d v="1899-12-30T00:10:36"/>
    <s v="R201201"/>
    <s v="Savin Rock Half Marathon"/>
    <n v="5.660377358490571"/>
    <n v="0"/>
    <s v="Nice!"/>
    <m/>
    <d v="1899-12-30T00:00:00"/>
    <d v="1899-12-30T00:00:00"/>
    <d v="1899-12-30T04:37:43"/>
    <d v="1899-12-30T05:30:07"/>
    <d v="1899-12-30T02:18:52"/>
    <d v="1899-12-30T02:45:04"/>
    <n v="1864"/>
    <x v="11"/>
    <x v="10"/>
    <x v="105"/>
    <x v="36"/>
    <n v="0"/>
  </r>
  <r>
    <n v="1601"/>
    <d v="2012-03-24T00:00:00"/>
    <d v="2012-03-24T00:00:00"/>
    <x v="20"/>
    <n v="1"/>
    <n v="0"/>
    <n v="11"/>
    <n v="10"/>
    <d v="1899-12-30T00:11:10"/>
    <d v="1899-12-30T00:11:10"/>
    <s v="R201201"/>
    <s v="Savin Rock Half Marathon"/>
    <n v="5.3731343283582138"/>
    <n v="0"/>
    <s v="Nice!"/>
    <m/>
    <d v="1899-12-30T00:00:00"/>
    <d v="1899-12-30T00:00:00"/>
    <d v="1899-12-30T04:52:34"/>
    <d v="1899-12-30T05:44:58"/>
    <d v="1899-12-30T02:26:17"/>
    <d v="1899-12-30T02:52:29"/>
    <n v="2174"/>
    <x v="11"/>
    <x v="10"/>
    <x v="105"/>
    <x v="36"/>
    <n v="0"/>
  </r>
  <r>
    <n v="1602"/>
    <d v="2012-03-24T00:00:00"/>
    <d v="2012-03-24T00:00:00"/>
    <x v="21"/>
    <n v="0.1"/>
    <n v="0"/>
    <n v="0"/>
    <n v="55"/>
    <d v="1899-12-30T00:00:55"/>
    <d v="1899-12-30T00:09:10"/>
    <s v="R201201"/>
    <s v="Savin Rock Half Marathon"/>
    <n v="6.5454545454545521"/>
    <n v="0"/>
    <s v="Nice!"/>
    <m/>
    <d v="1899-12-30T00:00:00"/>
    <d v="1899-12-30T00:00:00"/>
    <d v="1899-12-30T04:00:10"/>
    <d v="1899-12-30T04:52:34"/>
    <d v="1899-12-30T02:00:05"/>
    <d v="1899-12-30T02:26:17"/>
    <n v="872"/>
    <x v="11"/>
    <x v="10"/>
    <x v="105"/>
    <x v="36"/>
    <n v="0"/>
  </r>
  <r>
    <n v="1603"/>
    <d v="2012-03-25T00:00:00"/>
    <d v="2012-03-25T00:00:00"/>
    <x v="1"/>
    <n v="8.17"/>
    <n v="0"/>
    <n v="52"/>
    <n v="19"/>
    <d v="1899-12-30T00:52:19"/>
    <d v="1899-12-30T00:06:24"/>
    <s v="Si"/>
    <s v="53 -&gt; Judd --&gt; Tuttle -&gt; WDR -&gt; 389"/>
    <n v="9.3698630136986374"/>
    <n v="0"/>
    <s v="Chilly"/>
    <m/>
    <d v="1899-12-30T11:57:12"/>
    <d v="1899-12-30T05:58:36"/>
    <d v="1899-12-30T02:47:46"/>
    <d v="1899-12-30T03:40:10"/>
    <d v="1899-12-30T01:23:53"/>
    <d v="1899-12-30T01:50:05"/>
    <n v="705"/>
    <x v="11"/>
    <x v="10"/>
    <x v="105"/>
    <x v="37"/>
    <n v="0"/>
  </r>
  <r>
    <n v="1604"/>
    <d v="2012-03-27T00:00:00"/>
    <d v="2012-03-27T00:00:00"/>
    <x v="1"/>
    <n v="10.5"/>
    <n v="0"/>
    <n v="31"/>
    <n v="11"/>
    <d v="1899-12-30T00:31:11"/>
    <d v="1899-12-30T00:02:58"/>
    <s v="YNHH"/>
    <s v="Spin Class"/>
    <n v="20.203099946552666"/>
    <n v="0"/>
    <s v="Inside"/>
    <m/>
    <d v="1899-12-30T05:32:37"/>
    <d v="1899-12-30T02:46:19"/>
    <d v="1899-12-30T01:17:49"/>
    <d v="1899-12-30T02:10:13"/>
    <d v="1899-12-30T00:38:54"/>
    <d v="1899-12-30T01:05:06"/>
    <n v="173"/>
    <x v="11"/>
    <x v="10"/>
    <x v="105"/>
    <x v="37"/>
    <n v="1"/>
  </r>
  <r>
    <n v="1605"/>
    <d v="2012-03-27T00:00:00"/>
    <d v="2012-03-27T00:00:00"/>
    <x v="2"/>
    <n v="1"/>
    <n v="0"/>
    <n v="9"/>
    <n v="17"/>
    <d v="1899-12-30T00:09:17"/>
    <d v="1899-12-30T00:09:17"/>
    <s v="R201202"/>
    <s v="Treadmill"/>
    <n v="6.463195691202877"/>
    <n v="0"/>
    <s v="Inside"/>
    <m/>
    <d v="1899-12-30T04:03:13"/>
    <d v="1899-12-30T02:01:37"/>
    <d v="1899-12-30T04:03:13"/>
    <d v="1899-12-30T04:55:37"/>
    <d v="1899-12-30T02:01:37"/>
    <d v="1899-12-30T02:27:49"/>
    <n v="929"/>
    <x v="11"/>
    <x v="10"/>
    <x v="105"/>
    <x v="37"/>
    <n v="0"/>
  </r>
  <r>
    <n v="1606"/>
    <d v="2012-03-28T00:00:00"/>
    <d v="2012-03-28T00:00:00"/>
    <x v="2"/>
    <n v="3.1"/>
    <n v="0"/>
    <n v="28"/>
    <n v="50"/>
    <d v="1899-12-30T00:28:50"/>
    <d v="1899-12-30T00:09:18"/>
    <s v="R201202"/>
    <s v="YNHH-5k"/>
    <n v="6.4508670520231268"/>
    <n v="0"/>
    <s v="Chilly"/>
    <m/>
    <d v="1899-12-30T04:03:41"/>
    <d v="1899-12-30T02:01:51"/>
    <d v="1899-12-30T04:03:41"/>
    <d v="1899-12-30T04:56:05"/>
    <d v="1899-12-30T02:01:51"/>
    <d v="1899-12-30T02:28:03"/>
    <n v="938"/>
    <x v="11"/>
    <x v="10"/>
    <x v="105"/>
    <x v="37"/>
    <n v="0"/>
  </r>
  <r>
    <n v="1607"/>
    <d v="2012-03-29T00:00:00"/>
    <d v="2012-03-29T00:00:00"/>
    <x v="1"/>
    <n v="9.65"/>
    <n v="0"/>
    <n v="30"/>
    <n v="0"/>
    <d v="1899-12-30T00:30:00"/>
    <d v="1899-12-30T00:03:07"/>
    <s v="YNHH"/>
    <s v="Spin Class"/>
    <n v="19.300000000000015"/>
    <n v="124"/>
    <s v="Inside"/>
    <m/>
    <d v="1899-12-30T05:48:11"/>
    <d v="1899-12-30T02:54:06"/>
    <d v="1899-12-30T01:21:27"/>
    <d v="1899-12-30T02:13:51"/>
    <d v="1899-12-30T00:40:44"/>
    <d v="1899-12-30T01:06:56"/>
    <n v="203"/>
    <x v="11"/>
    <x v="10"/>
    <x v="105"/>
    <x v="37"/>
    <n v="0"/>
  </r>
  <r>
    <n v="1608"/>
    <d v="2012-03-29T00:00:00"/>
    <d v="2012-03-29T00:00:00"/>
    <x v="2"/>
    <n v="1"/>
    <n v="0"/>
    <n v="9"/>
    <n v="9"/>
    <d v="1899-12-30T00:09:09"/>
    <d v="1899-12-30T00:09:09"/>
    <s v="R201202"/>
    <s v="Treadmill"/>
    <n v="6.5573770491803325"/>
    <n v="150"/>
    <s v="Inside"/>
    <m/>
    <d v="1899-12-30T03:59:44"/>
    <d v="1899-12-30T01:59:52"/>
    <d v="1899-12-30T03:59:44"/>
    <d v="1899-12-30T04:52:08"/>
    <d v="1899-12-30T01:59:52"/>
    <d v="1899-12-30T02:26:04"/>
    <n v="866"/>
    <x v="11"/>
    <x v="10"/>
    <x v="105"/>
    <x v="37"/>
    <n v="0"/>
  </r>
  <r>
    <n v="1609"/>
    <d v="2012-03-30T00:00:00"/>
    <d v="2012-03-30T00:00:00"/>
    <x v="2"/>
    <n v="4.04"/>
    <n v="0"/>
    <n v="39"/>
    <n v="3"/>
    <d v="1899-12-30T00:39:03"/>
    <d v="1899-12-30T00:09:40"/>
    <s v="R201202"/>
    <s v="YNHH-4 Mile"/>
    <n v="6.2074263764404671"/>
    <n v="156"/>
    <s v="Chilly"/>
    <m/>
    <d v="1899-12-30T04:13:15"/>
    <d v="1899-12-30T02:06:37"/>
    <d v="1899-12-30T04:13:15"/>
    <d v="1899-12-30T05:05:39"/>
    <d v="1899-12-30T02:06:37"/>
    <d v="1899-12-30T02:32:49"/>
    <n v="1148"/>
    <x v="11"/>
    <x v="10"/>
    <x v="105"/>
    <x v="37"/>
    <n v="0"/>
  </r>
  <r>
    <n v="1610"/>
    <d v="2012-04-01T00:00:00"/>
    <d v="2012-04-01T00:00:00"/>
    <x v="1"/>
    <n v="10.5"/>
    <n v="0"/>
    <n v="40"/>
    <n v="33"/>
    <d v="1899-12-30T00:40:33"/>
    <d v="1899-12-30T00:03:52"/>
    <s v="Ciocci"/>
    <s v="Griskus Sprint"/>
    <n v="15.536374845869309"/>
    <n v="143"/>
    <s v="Chilly"/>
    <s v="Ride with Jake"/>
    <d v="1899-12-30T07:12:32"/>
    <d v="1899-12-30T03:36:16"/>
    <d v="1899-12-30T01:41:11"/>
    <d v="1899-12-30T02:33:35"/>
    <d v="1899-12-30T00:50:35"/>
    <d v="1899-12-30T01:16:47"/>
    <n v="382"/>
    <x v="11"/>
    <x v="1"/>
    <x v="106"/>
    <x v="38"/>
    <n v="1"/>
  </r>
  <r>
    <n v="1611"/>
    <d v="2012-04-01T00:00:00"/>
    <d v="2012-04-01T00:00:00"/>
    <x v="2"/>
    <n v="4"/>
    <n v="0"/>
    <n v="43"/>
    <n v="22"/>
    <d v="1899-12-30T00:43:22"/>
    <d v="1899-12-30T00:10:50"/>
    <s v="Newton"/>
    <s v="WDR 4 Miler"/>
    <n v="5.5342044581091514"/>
    <n v="149"/>
    <s v="Cold &amp; Rainy"/>
    <m/>
    <d v="1899-12-30T04:44:03"/>
    <d v="1899-12-30T02:22:02"/>
    <d v="1899-12-30T04:44:03"/>
    <d v="1899-12-30T05:36:27"/>
    <d v="1899-12-30T02:22:02"/>
    <d v="1899-12-30T02:48:14"/>
    <n v="2002"/>
    <x v="11"/>
    <x v="1"/>
    <x v="106"/>
    <x v="38"/>
    <n v="0"/>
  </r>
  <r>
    <n v="1612"/>
    <d v="2012-04-03T00:00:00"/>
    <d v="2012-04-03T00:00:00"/>
    <x v="1"/>
    <n v="11.3"/>
    <n v="0"/>
    <n v="31"/>
    <n v="5"/>
    <d v="1899-12-30T00:31:05"/>
    <d v="1899-12-30T00:02:45"/>
    <s v="YNHH"/>
    <s v="Spin Class"/>
    <n v="21.812332439678308"/>
    <n v="132"/>
    <s v="Inside"/>
    <m/>
    <d v="1899-12-30T05:08:05"/>
    <d v="1899-12-30T02:34:02"/>
    <d v="1899-12-30T01:12:04"/>
    <d v="1899-12-30T02:04:28"/>
    <d v="1899-12-30T00:36:02"/>
    <d v="1899-12-30T01:02:14"/>
    <n v="100"/>
    <x v="11"/>
    <x v="1"/>
    <x v="106"/>
    <x v="38"/>
    <n v="1"/>
  </r>
  <r>
    <n v="1613"/>
    <d v="2012-04-03T00:00:00"/>
    <d v="2012-04-03T00:00:00"/>
    <x v="2"/>
    <n v="0.55000000000000004"/>
    <n v="0"/>
    <n v="5"/>
    <n v="6"/>
    <d v="1899-12-30T00:05:06"/>
    <d v="1899-12-30T00:09:16"/>
    <s v="R201201"/>
    <s v="Treadmill"/>
    <n v="6.470588235294124"/>
    <n v="153"/>
    <s v="Inside"/>
    <m/>
    <d v="1899-12-30T04:02:57"/>
    <d v="1899-12-30T02:01:28"/>
    <d v="1899-12-30T04:02:57"/>
    <d v="1899-12-30T04:55:21"/>
    <d v="1899-12-30T02:01:28"/>
    <d v="1899-12-30T02:27:40"/>
    <n v="919"/>
    <x v="11"/>
    <x v="1"/>
    <x v="106"/>
    <x v="38"/>
    <n v="0"/>
  </r>
  <r>
    <n v="1614"/>
    <d v="2012-04-05T00:00:00"/>
    <d v="2012-04-05T00:00:00"/>
    <x v="2"/>
    <n v="4.5999999999999996"/>
    <n v="0"/>
    <n v="44"/>
    <n v="29"/>
    <d v="1899-12-30T00:44:29"/>
    <d v="1899-12-30T00:09:40"/>
    <s v="R201201"/>
    <s v="YNHH-4.5"/>
    <n v="6.2045710003746768"/>
    <n v="162"/>
    <s v="Cool"/>
    <m/>
    <d v="1899-12-30T04:13:22"/>
    <d v="1899-12-30T02:06:41"/>
    <d v="1899-12-30T04:13:22"/>
    <d v="1899-12-30T05:05:46"/>
    <d v="1899-12-30T02:06:41"/>
    <d v="1899-12-30T02:32:53"/>
    <n v="1155"/>
    <x v="11"/>
    <x v="1"/>
    <x v="106"/>
    <x v="38"/>
    <n v="1"/>
  </r>
  <r>
    <n v="1615"/>
    <d v="2012-04-06T00:00:00"/>
    <d v="2012-04-06T00:00:00"/>
    <x v="1"/>
    <n v="28.17"/>
    <n v="2"/>
    <n v="5"/>
    <n v="9"/>
    <d v="1899-12-30T02:05:09"/>
    <d v="1899-12-30T00:04:27"/>
    <s v="Ciocci"/>
    <s v="Rev3 Olympic with Half Finish"/>
    <n v="13.505393527766691"/>
    <n v="133"/>
    <s v="Windy"/>
    <s v="Ride with Jake"/>
    <d v="1899-12-30T08:17:35"/>
    <d v="1899-12-30T04:08:47"/>
    <d v="1899-12-30T01:56:24"/>
    <d v="1899-12-30T02:48:48"/>
    <d v="1899-12-30T00:58:12"/>
    <d v="1899-12-30T01:24:24"/>
    <n v="575"/>
    <x v="11"/>
    <x v="1"/>
    <x v="106"/>
    <x v="38"/>
    <n v="0"/>
  </r>
  <r>
    <n v="1616"/>
    <d v="2012-04-08T00:00:00"/>
    <d v="2012-04-08T00:00:00"/>
    <x v="2"/>
    <n v="6.87"/>
    <n v="1"/>
    <n v="8"/>
    <n v="30"/>
    <d v="1899-12-30T01:08:30"/>
    <d v="1899-12-30T00:09:58"/>
    <s v="Newton"/>
    <s v="53 -&gt; Qloop -&gt; 389"/>
    <n v="6.0175182481751879"/>
    <n v="155"/>
    <s v="Windy"/>
    <m/>
    <d v="1899-12-30T04:21:14"/>
    <d v="1899-12-30T02:10:37"/>
    <d v="1899-12-30T04:21:14"/>
    <d v="1899-12-30T05:13:38"/>
    <d v="1899-12-30T02:10:37"/>
    <d v="1899-12-30T02:36:49"/>
    <n v="1399"/>
    <x v="11"/>
    <x v="1"/>
    <x v="106"/>
    <x v="1"/>
    <n v="1"/>
  </r>
  <r>
    <n v="1617"/>
    <d v="2012-04-11T00:00:00"/>
    <d v="2012-04-11T00:00:00"/>
    <x v="2"/>
    <n v="4.05"/>
    <n v="0"/>
    <n v="39"/>
    <n v="23"/>
    <d v="1899-12-30T00:39:23"/>
    <d v="1899-12-30T00:09:43"/>
    <s v="R201202"/>
    <s v="YNHH-4 Mile"/>
    <n v="6.1701227253491373"/>
    <n v="157"/>
    <s v="Cool"/>
    <m/>
    <d v="1899-12-30T04:14:47"/>
    <d v="1899-12-30T02:07:23"/>
    <d v="1899-12-30T04:14:47"/>
    <d v="1899-12-30T05:07:11"/>
    <d v="1899-12-30T02:07:23"/>
    <d v="1899-12-30T02:33:35"/>
    <n v="1206"/>
    <x v="11"/>
    <x v="1"/>
    <x v="106"/>
    <x v="1"/>
    <n v="2"/>
  </r>
  <r>
    <n v="1618"/>
    <d v="2012-04-12T00:00:00"/>
    <d v="2012-04-12T00:00:00"/>
    <x v="1"/>
    <n v="14.2"/>
    <n v="0"/>
    <n v="28"/>
    <n v="36"/>
    <d v="1899-12-30T00:28:36"/>
    <d v="1899-12-30T00:02:01"/>
    <s v="YNHH"/>
    <s v="Wattage Test"/>
    <n v="29.790209790209811"/>
    <n v="144"/>
    <s v="Inside"/>
    <m/>
    <d v="1899-12-30T03:45:35"/>
    <d v="1899-12-30T01:52:47"/>
    <d v="1899-12-30T00:52:46"/>
    <d v="1899-12-30T01:45:10"/>
    <d v="1899-12-30T00:26:23"/>
    <d v="1899-12-30T00:52:35"/>
    <n v="12"/>
    <x v="11"/>
    <x v="1"/>
    <x v="106"/>
    <x v="1"/>
    <n v="0"/>
  </r>
  <r>
    <n v="1619"/>
    <d v="2012-04-13T00:00:00"/>
    <d v="2012-04-13T00:00:00"/>
    <x v="2"/>
    <n v="4.03"/>
    <n v="0"/>
    <n v="38"/>
    <n v="58"/>
    <d v="1899-12-30T00:38:58"/>
    <d v="1899-12-30T00:09:40"/>
    <s v="R201202"/>
    <s v="YNHH-4 Mile"/>
    <n v="6.2053036783575752"/>
    <n v="157"/>
    <s v="Cool"/>
    <s v="Slow start"/>
    <d v="1899-12-30T04:13:20"/>
    <d v="1899-12-30T02:06:40"/>
    <d v="1899-12-30T04:13:20"/>
    <d v="1899-12-30T05:05:44"/>
    <d v="1899-12-30T02:06:40"/>
    <d v="1899-12-30T02:32:52"/>
    <n v="1153"/>
    <x v="11"/>
    <x v="1"/>
    <x v="106"/>
    <x v="1"/>
    <n v="0"/>
  </r>
  <r>
    <n v="1620"/>
    <d v="2012-04-14T00:00:00"/>
    <d v="2012-04-14T00:00:00"/>
    <x v="1"/>
    <n v="10.5"/>
    <n v="0"/>
    <n v="36"/>
    <n v="56"/>
    <d v="1899-12-30T00:36:56"/>
    <d v="1899-12-30T00:03:31"/>
    <s v="Ciocci"/>
    <s v="Griskus Sprint"/>
    <n v="17.057761732852001"/>
    <n v="0"/>
    <s v="Nice!"/>
    <m/>
    <d v="1899-12-30T06:33:57"/>
    <d v="1899-12-30T03:16:59"/>
    <d v="1899-12-30T01:32:09"/>
    <d v="1899-12-30T02:24:33"/>
    <d v="1899-12-30T00:46:05"/>
    <d v="1899-12-30T01:12:17"/>
    <n v="273"/>
    <x v="11"/>
    <x v="1"/>
    <x v="106"/>
    <x v="1"/>
    <n v="0"/>
  </r>
  <r>
    <n v="1621"/>
    <d v="2012-04-17T00:00:00"/>
    <d v="2012-04-17T00:00:00"/>
    <x v="2"/>
    <n v="3.2"/>
    <n v="0"/>
    <n v="29"/>
    <n v="42"/>
    <d v="1899-12-30T00:29:42"/>
    <d v="1899-12-30T00:09:17"/>
    <s v="R201201"/>
    <s v="Disney Cruise"/>
    <n v="6.4646464646464699"/>
    <n v="0"/>
    <s v="Perfect"/>
    <m/>
    <d v="1899-12-30T04:03:10"/>
    <d v="1899-12-30T02:01:35"/>
    <d v="1899-12-30T04:03:10"/>
    <d v="1899-12-30T04:55:34"/>
    <d v="1899-12-30T02:01:35"/>
    <d v="1899-12-30T02:27:47"/>
    <n v="925"/>
    <x v="11"/>
    <x v="1"/>
    <x v="106"/>
    <x v="2"/>
    <n v="2"/>
  </r>
  <r>
    <n v="1622"/>
    <d v="2012-04-20T00:00:00"/>
    <d v="2012-04-20T00:00:00"/>
    <x v="1"/>
    <n v="53.1"/>
    <n v="4"/>
    <n v="30"/>
    <n v="13"/>
    <d v="1899-12-30T04:30:13"/>
    <d v="1899-12-30T00:05:05"/>
    <s v="Ciocci"/>
    <s v="Rev3 Half with Oly Finish"/>
    <n v="11.790538456793941"/>
    <n v="142"/>
    <s v="Nice!"/>
    <s v="Matt had Flat..rolling time was 3:37"/>
    <d v="1899-12-30T09:29:57"/>
    <d v="1899-12-30T04:44:58"/>
    <d v="1899-12-30T02:13:20"/>
    <d v="1899-12-30T03:05:44"/>
    <d v="1899-12-30T01:06:40"/>
    <d v="1899-12-30T01:32:52"/>
    <n v="670"/>
    <x v="11"/>
    <x v="1"/>
    <x v="106"/>
    <x v="2"/>
    <n v="2"/>
  </r>
  <r>
    <n v="1623"/>
    <d v="2012-04-21T00:00:00"/>
    <d v="2012-04-21T00:00:00"/>
    <x v="0"/>
    <n v="0.31"/>
    <n v="0"/>
    <n v="13"/>
    <n v="30"/>
    <d v="1899-12-30T00:13:30"/>
    <d v="1899-12-30T00:43:33"/>
    <s v="Lake"/>
    <s v="Swim 5 Out"/>
    <n v="1.3777777777777789"/>
    <n v="0"/>
    <s v="Cold"/>
    <s v="Very Choppy"/>
    <d v="1899-12-30T01:44:31"/>
    <d v="1899-12-30T00:52:15"/>
    <d v="1899-12-30T19:00:58"/>
    <d v="1899-12-30T19:53:22"/>
    <d v="1899-12-30T09:30:29"/>
    <d v="1899-12-30T09:56:41"/>
    <n v="3109"/>
    <x v="11"/>
    <x v="1"/>
    <x v="106"/>
    <x v="2"/>
    <n v="0"/>
  </r>
  <r>
    <n v="1624"/>
    <d v="2012-04-24T00:00:00"/>
    <d v="2012-04-24T00:00:00"/>
    <x v="2"/>
    <n v="3.1"/>
    <n v="0"/>
    <n v="28"/>
    <n v="16"/>
    <d v="1899-12-30T00:28:16"/>
    <d v="1899-12-30T00:09:07"/>
    <s v="R201202"/>
    <s v="YNHH-5k"/>
    <n v="6.5801886792452882"/>
    <n v="158"/>
    <s v="Cool"/>
    <m/>
    <d v="1899-12-30T03:58:54"/>
    <d v="1899-12-30T01:59:27"/>
    <d v="1899-12-30T03:58:54"/>
    <d v="1899-12-30T04:51:18"/>
    <d v="1899-12-30T01:59:27"/>
    <d v="1899-12-30T02:25:39"/>
    <n v="859"/>
    <x v="11"/>
    <x v="1"/>
    <x v="106"/>
    <x v="3"/>
    <n v="2"/>
  </r>
  <r>
    <n v="1625"/>
    <d v="2012-04-26T00:00:00"/>
    <d v="2012-04-26T00:00:00"/>
    <x v="2"/>
    <n v="3.1"/>
    <n v="0"/>
    <n v="30"/>
    <n v="42"/>
    <d v="1899-12-30T00:30:42"/>
    <d v="1899-12-30T00:09:54"/>
    <s v="R201202"/>
    <s v="YNHH-5k"/>
    <n v="6.0586319218241096"/>
    <n v="148"/>
    <s v="Cool"/>
    <s v="HR Run (under 150)"/>
    <d v="1899-12-30T04:19:28"/>
    <d v="1899-12-30T02:09:44"/>
    <d v="1899-12-30T04:19:28"/>
    <d v="1899-12-30T05:11:52"/>
    <d v="1899-12-30T02:09:44"/>
    <d v="1899-12-30T02:35:56"/>
    <n v="1354"/>
    <x v="11"/>
    <x v="1"/>
    <x v="106"/>
    <x v="3"/>
    <n v="1"/>
  </r>
  <r>
    <n v="1626"/>
    <d v="2012-04-29T00:00:00"/>
    <d v="2012-04-29T00:00:00"/>
    <x v="2"/>
    <n v="13.1"/>
    <n v="2"/>
    <n v="10"/>
    <n v="4"/>
    <d v="1899-12-30T02:10:04"/>
    <d v="1899-12-30T00:09:56"/>
    <s v="Newton"/>
    <s v="Cheshire Half Marathon"/>
    <n v="6.0430548436699176"/>
    <n v="166"/>
    <s v="Perfect"/>
    <m/>
    <d v="1899-12-30T04:20:08"/>
    <d v="1899-12-30T02:10:04"/>
    <d v="1899-12-30T04:20:08"/>
    <d v="1899-12-30T05:12:32"/>
    <d v="1899-12-30T02:10:04"/>
    <d v="1899-12-30T02:36:16"/>
    <n v="1370"/>
    <x v="11"/>
    <x v="1"/>
    <x v="106"/>
    <x v="4"/>
    <n v="2"/>
  </r>
  <r>
    <n v="1627"/>
    <d v="2012-04-29T00:00:00"/>
    <d v="2012-04-29T00:00:00"/>
    <x v="8"/>
    <n v="1"/>
    <n v="0"/>
    <n v="10"/>
    <n v="11"/>
    <d v="1899-12-30T00:10:11"/>
    <d v="1899-12-30T00:10:11"/>
    <s v="Newton"/>
    <s v="Cheshire Half Marathon"/>
    <n v="5.891980360065471"/>
    <n v="158"/>
    <s v="Perfect"/>
    <m/>
    <d v="1899-12-30T00:00:00"/>
    <d v="1899-12-30T00:00:00"/>
    <d v="1899-12-30T04:26:48"/>
    <d v="1899-12-30T05:19:12"/>
    <d v="1899-12-30T02:13:24"/>
    <d v="1899-12-30T02:39:36"/>
    <n v="1568"/>
    <x v="11"/>
    <x v="1"/>
    <x v="106"/>
    <x v="4"/>
    <n v="0"/>
  </r>
  <r>
    <n v="1628"/>
    <d v="2012-04-29T00:00:00"/>
    <d v="2012-04-29T00:00:00"/>
    <x v="9"/>
    <n v="1"/>
    <n v="0"/>
    <n v="9"/>
    <n v="49"/>
    <d v="1899-12-30T00:09:49"/>
    <d v="1899-12-30T00:09:49"/>
    <s v="Newton"/>
    <s v="Cheshire Half Marathon"/>
    <n v="6.1120543293718219"/>
    <n v="156"/>
    <s v="Perfect"/>
    <m/>
    <d v="1899-12-30T00:00:00"/>
    <d v="1899-12-30T00:00:00"/>
    <d v="1899-12-30T04:17:12"/>
    <d v="1899-12-30T05:09:36"/>
    <d v="1899-12-30T02:08:36"/>
    <d v="1899-12-30T02:34:48"/>
    <n v="1271"/>
    <x v="11"/>
    <x v="1"/>
    <x v="106"/>
    <x v="4"/>
    <n v="4"/>
  </r>
  <r>
    <n v="1629"/>
    <d v="2012-04-29T00:00:00"/>
    <d v="2012-04-29T00:00:00"/>
    <x v="10"/>
    <n v="1"/>
    <n v="0"/>
    <n v="9"/>
    <n v="46"/>
    <d v="1899-12-30T00:09:46"/>
    <d v="1899-12-30T00:09:46"/>
    <s v="Newton"/>
    <s v="Cheshire Half Marathon"/>
    <n v="6.1433447098976153"/>
    <n v="161"/>
    <s v="Perfect"/>
    <m/>
    <d v="1899-12-30T00:00:00"/>
    <d v="1899-12-30T00:00:00"/>
    <d v="1899-12-30T04:15:53"/>
    <d v="1899-12-30T05:08:17"/>
    <d v="1899-12-30T02:07:57"/>
    <d v="1899-12-30T02:34:09"/>
    <n v="1238"/>
    <x v="11"/>
    <x v="1"/>
    <x v="106"/>
    <x v="4"/>
    <n v="0"/>
  </r>
  <r>
    <n v="1630"/>
    <d v="2012-04-29T00:00:00"/>
    <d v="2012-04-29T00:00:00"/>
    <x v="11"/>
    <n v="1"/>
    <n v="0"/>
    <n v="9"/>
    <n v="48"/>
    <d v="1899-12-30T00:09:48"/>
    <d v="1899-12-30T00:09:48"/>
    <s v="Newton"/>
    <s v="Cheshire Half Marathon"/>
    <n v="6.12244897959184"/>
    <n v="163"/>
    <s v="Perfect"/>
    <m/>
    <d v="1899-12-30T00:00:00"/>
    <d v="1899-12-30T00:00:00"/>
    <d v="1899-12-30T04:16:46"/>
    <d v="1899-12-30T05:09:10"/>
    <d v="1899-12-30T02:08:23"/>
    <d v="1899-12-30T02:34:35"/>
    <n v="1256"/>
    <x v="11"/>
    <x v="1"/>
    <x v="106"/>
    <x v="4"/>
    <n v="0"/>
  </r>
  <r>
    <n v="1631"/>
    <d v="2012-04-29T00:00:00"/>
    <d v="2012-04-29T00:00:00"/>
    <x v="12"/>
    <n v="1"/>
    <n v="0"/>
    <n v="9"/>
    <n v="45"/>
    <d v="1899-12-30T00:09:45"/>
    <d v="1899-12-30T00:09:45"/>
    <s v="Newton"/>
    <s v="Cheshire Half Marathon"/>
    <n v="6.1538461538461586"/>
    <n v="164"/>
    <s v="Perfect"/>
    <m/>
    <d v="1899-12-30T00:00:00"/>
    <d v="1899-12-30T00:00:00"/>
    <d v="1899-12-30T04:15:27"/>
    <d v="1899-12-30T05:07:51"/>
    <d v="1899-12-30T02:07:43"/>
    <d v="1899-12-30T02:33:56"/>
    <n v="1226"/>
    <x v="11"/>
    <x v="1"/>
    <x v="106"/>
    <x v="4"/>
    <n v="0"/>
  </r>
  <r>
    <n v="1632"/>
    <d v="2012-04-29T00:00:00"/>
    <d v="2012-04-29T00:00:00"/>
    <x v="13"/>
    <n v="1"/>
    <n v="0"/>
    <n v="9"/>
    <n v="53"/>
    <d v="1899-12-30T00:09:53"/>
    <d v="1899-12-30T00:09:53"/>
    <s v="Newton"/>
    <s v="Cheshire Half Marathon"/>
    <n v="6.070826306914002"/>
    <n v="164"/>
    <s v="Perfect"/>
    <m/>
    <d v="1899-12-30T00:00:00"/>
    <d v="1899-12-30T00:00:00"/>
    <d v="1899-12-30T04:18:57"/>
    <d v="1899-12-30T05:11:21"/>
    <d v="1899-12-30T02:09:28"/>
    <d v="1899-12-30T02:35:40"/>
    <n v="1339"/>
    <x v="11"/>
    <x v="1"/>
    <x v="106"/>
    <x v="4"/>
    <n v="0"/>
  </r>
  <r>
    <n v="1633"/>
    <d v="2012-04-29T00:00:00"/>
    <d v="2012-04-29T00:00:00"/>
    <x v="14"/>
    <n v="1"/>
    <n v="0"/>
    <n v="9"/>
    <n v="57"/>
    <d v="1899-12-30T00:09:57"/>
    <d v="1899-12-30T00:09:57"/>
    <s v="Newton"/>
    <s v="Cheshire Half Marathon"/>
    <n v="6.030150753768849"/>
    <n v="164"/>
    <s v="Perfect"/>
    <m/>
    <d v="1899-12-30T00:00:00"/>
    <d v="1899-12-30T00:00:00"/>
    <d v="1899-12-30T04:20:41"/>
    <d v="1899-12-30T05:13:05"/>
    <d v="1899-12-30T02:10:21"/>
    <d v="1899-12-30T02:36:33"/>
    <n v="1380"/>
    <x v="11"/>
    <x v="1"/>
    <x v="106"/>
    <x v="4"/>
    <n v="0"/>
  </r>
  <r>
    <n v="1634"/>
    <d v="2012-04-29T00:00:00"/>
    <d v="2012-04-29T00:00:00"/>
    <x v="15"/>
    <n v="1"/>
    <n v="0"/>
    <n v="10"/>
    <n v="12"/>
    <d v="1899-12-30T00:10:12"/>
    <d v="1899-12-30T00:10:12"/>
    <s v="Newton"/>
    <s v="Cheshire Half Marathon"/>
    <n v="5.8823529411764754"/>
    <n v="164"/>
    <s v="Perfect"/>
    <m/>
    <d v="1899-12-30T00:00:00"/>
    <d v="1899-12-30T00:00:00"/>
    <d v="1899-12-30T04:27:14"/>
    <d v="1899-12-30T05:19:38"/>
    <d v="1899-12-30T02:13:37"/>
    <d v="1899-12-30T02:39:49"/>
    <n v="1576"/>
    <x v="11"/>
    <x v="1"/>
    <x v="106"/>
    <x v="4"/>
    <n v="0"/>
  </r>
  <r>
    <n v="1635"/>
    <d v="2012-04-29T00:00:00"/>
    <d v="2012-04-29T00:00:00"/>
    <x v="16"/>
    <n v="1"/>
    <n v="0"/>
    <n v="9"/>
    <n v="42"/>
    <d v="1899-12-30T00:09:42"/>
    <d v="1899-12-30T00:09:42"/>
    <s v="Newton"/>
    <s v="Cheshire Half Marathon"/>
    <n v="6.1855670103092839"/>
    <n v="166"/>
    <s v="Perfect"/>
    <m/>
    <d v="1899-12-30T00:00:00"/>
    <d v="1899-12-30T00:00:00"/>
    <d v="1899-12-30T04:14:08"/>
    <d v="1899-12-30T05:06:32"/>
    <d v="1899-12-30T02:07:04"/>
    <d v="1899-12-30T02:33:16"/>
    <n v="1184"/>
    <x v="11"/>
    <x v="1"/>
    <x v="106"/>
    <x v="4"/>
    <n v="0"/>
  </r>
  <r>
    <n v="1636"/>
    <d v="2012-04-29T00:00:00"/>
    <d v="2012-04-29T00:00:00"/>
    <x v="17"/>
    <n v="1"/>
    <n v="0"/>
    <n v="10"/>
    <n v="2"/>
    <d v="1899-12-30T00:10:02"/>
    <d v="1899-12-30T00:10:02"/>
    <s v="Newton"/>
    <s v="Cheshire Half Marathon"/>
    <n v="5.9800664451827297"/>
    <n v="169"/>
    <s v="Perfect"/>
    <m/>
    <d v="1899-12-30T00:00:00"/>
    <d v="1899-12-30T00:00:00"/>
    <d v="1899-12-30T04:22:52"/>
    <d v="1899-12-30T05:15:16"/>
    <d v="1899-12-30T02:11:26"/>
    <d v="1899-12-30T02:37:38"/>
    <n v="1466"/>
    <x v="11"/>
    <x v="1"/>
    <x v="106"/>
    <x v="4"/>
    <n v="0"/>
  </r>
  <r>
    <n v="1637"/>
    <d v="2012-04-29T00:00:00"/>
    <d v="2012-04-29T00:00:00"/>
    <x v="18"/>
    <n v="1"/>
    <n v="0"/>
    <n v="9"/>
    <n v="43"/>
    <d v="1899-12-30T00:09:43"/>
    <d v="1899-12-30T00:09:43"/>
    <s v="Newton"/>
    <s v="Cheshire Half Marathon"/>
    <n v="6.1749571183533494"/>
    <n v="170"/>
    <s v="Perfect"/>
    <m/>
    <d v="1899-12-30T00:00:00"/>
    <d v="1899-12-30T00:00:00"/>
    <d v="1899-12-30T04:14:35"/>
    <d v="1899-12-30T05:06:59"/>
    <d v="1899-12-30T02:07:17"/>
    <d v="1899-12-30T02:33:29"/>
    <n v="1197"/>
    <x v="11"/>
    <x v="1"/>
    <x v="106"/>
    <x v="4"/>
    <n v="0"/>
  </r>
  <r>
    <n v="1638"/>
    <d v="2012-04-29T00:00:00"/>
    <d v="2012-04-29T00:00:00"/>
    <x v="19"/>
    <n v="1"/>
    <n v="0"/>
    <n v="10"/>
    <n v="3"/>
    <d v="1899-12-30T00:10:03"/>
    <d v="1899-12-30T00:10:03"/>
    <s v="Newton"/>
    <s v="Cheshire Half Marathon"/>
    <n v="5.9701492537313472"/>
    <n v="173"/>
    <s v="Perfect"/>
    <m/>
    <d v="1899-12-30T00:00:00"/>
    <d v="1899-12-30T00:00:00"/>
    <d v="1899-12-30T04:23:19"/>
    <d v="1899-12-30T05:15:43"/>
    <d v="1899-12-30T02:11:39"/>
    <d v="1899-12-30T02:37:51"/>
    <n v="1480"/>
    <x v="11"/>
    <x v="1"/>
    <x v="106"/>
    <x v="4"/>
    <n v="0"/>
  </r>
  <r>
    <n v="1639"/>
    <d v="2012-04-29T00:00:00"/>
    <d v="2012-04-29T00:00:00"/>
    <x v="20"/>
    <n v="1"/>
    <n v="0"/>
    <n v="9"/>
    <n v="42"/>
    <d v="1899-12-30T00:09:42"/>
    <d v="1899-12-30T00:09:42"/>
    <s v="Newton"/>
    <s v="Cheshire Half Marathon"/>
    <n v="6.1855670103092839"/>
    <n v="175"/>
    <s v="Perfect"/>
    <m/>
    <d v="1899-12-30T00:00:00"/>
    <d v="1899-12-30T00:00:00"/>
    <d v="1899-12-30T04:14:08"/>
    <d v="1899-12-30T05:06:32"/>
    <d v="1899-12-30T02:07:04"/>
    <d v="1899-12-30T02:33:16"/>
    <n v="1184"/>
    <x v="11"/>
    <x v="1"/>
    <x v="106"/>
    <x v="4"/>
    <n v="0"/>
  </r>
  <r>
    <n v="1640"/>
    <d v="2012-04-29T00:00:00"/>
    <d v="2012-04-29T00:00:00"/>
    <x v="21"/>
    <n v="0.1"/>
    <n v="0"/>
    <n v="1"/>
    <n v="31"/>
    <d v="1899-12-30T00:01:31"/>
    <d v="1899-12-30T00:15:10"/>
    <s v="Newton"/>
    <s v="Cheshire Half Marathon"/>
    <n v="3.9560439560439598"/>
    <n v="178"/>
    <s v="Perfect"/>
    <m/>
    <d v="1899-12-30T00:00:00"/>
    <d v="1899-12-30T00:00:00"/>
    <d v="1899-12-30T06:37:22"/>
    <d v="1899-12-30T07:29:46"/>
    <d v="1899-12-30T03:18:41"/>
    <d v="1899-12-30T03:44:53"/>
    <n v="2726"/>
    <x v="11"/>
    <x v="1"/>
    <x v="106"/>
    <x v="4"/>
    <n v="0"/>
  </r>
  <r>
    <n v="1641"/>
    <d v="2012-05-01T00:00:00"/>
    <d v="2012-05-01T00:00:00"/>
    <x v="0"/>
    <n v="0.6"/>
    <n v="0"/>
    <n v="22"/>
    <n v="12"/>
    <d v="1899-12-30T00:22:12"/>
    <d v="1899-12-30T00:37:00"/>
    <s v="Post"/>
    <s v="Post - 20 Laps"/>
    <n v="1.6216216216216228"/>
    <n v="0"/>
    <s v="Inside"/>
    <s v="Felt slow"/>
    <d v="1899-12-30T01:28:48"/>
    <d v="1899-12-30T00:44:24"/>
    <d v="1899-12-30T16:09:24"/>
    <d v="1899-12-30T17:01:48"/>
    <d v="1899-12-30T08:04:42"/>
    <d v="1899-12-30T08:30:54"/>
    <n v="2981"/>
    <x v="11"/>
    <x v="2"/>
    <x v="107"/>
    <x v="4"/>
    <n v="1"/>
  </r>
  <r>
    <n v="1642"/>
    <d v="2012-05-02T00:00:00"/>
    <d v="2012-05-02T00:00:00"/>
    <x v="0"/>
    <n v="0.71"/>
    <n v="0"/>
    <n v="28"/>
    <n v="25"/>
    <d v="1899-12-30T00:28:25"/>
    <d v="1899-12-30T00:40:01"/>
    <s v="Post"/>
    <s v="Post - 25 Laps"/>
    <n v="1.4991202346041066"/>
    <n v="0"/>
    <s v="Inside"/>
    <s v="Felt Good"/>
    <d v="1899-12-30T01:36:03"/>
    <d v="1899-12-30T00:48:02"/>
    <d v="1899-12-30T17:28:37"/>
    <d v="1899-12-30T18:21:01"/>
    <d v="1899-12-30T08:44:18"/>
    <d v="1899-12-30T09:10:30"/>
    <n v="3071"/>
    <x v="11"/>
    <x v="2"/>
    <x v="107"/>
    <x v="4"/>
    <n v="0"/>
  </r>
  <r>
    <n v="1643"/>
    <d v="2012-05-02T00:00:00"/>
    <d v="2012-05-02T00:00:00"/>
    <x v="1"/>
    <n v="7.5"/>
    <n v="0"/>
    <n v="30"/>
    <n v="0"/>
    <d v="1899-12-30T00:30:00"/>
    <d v="1899-12-30T00:04:00"/>
    <s v="YNHH"/>
    <s v="Bikemill"/>
    <n v="15.000000000000014"/>
    <n v="0"/>
    <s v="Inside"/>
    <s v="Boring"/>
    <d v="1899-12-30T07:28:00"/>
    <d v="1899-12-30T03:44:00"/>
    <d v="1899-12-30T01:44:48"/>
    <d v="1899-12-30T02:37:12"/>
    <d v="1899-12-30T00:52:24"/>
    <d v="1899-12-30T01:18:36"/>
    <n v="434"/>
    <x v="11"/>
    <x v="2"/>
    <x v="107"/>
    <x v="4"/>
    <n v="0"/>
  </r>
  <r>
    <n v="1644"/>
    <d v="2012-05-03T00:00:00"/>
    <d v="2012-05-03T00:00:00"/>
    <x v="1"/>
    <n v="9.8699999999999992"/>
    <n v="0"/>
    <n v="30"/>
    <n v="0"/>
    <d v="1899-12-30T00:30:00"/>
    <d v="1899-12-30T00:03:02"/>
    <s v="YNHH"/>
    <s v="Spin Class"/>
    <n v="19.740000000000013"/>
    <n v="119"/>
    <s v="Inside"/>
    <s v="Felt Good"/>
    <d v="1899-12-30T05:40:26"/>
    <d v="1899-12-30T02:50:13"/>
    <d v="1899-12-30T01:19:38"/>
    <d v="1899-12-30T02:12:02"/>
    <d v="1899-12-30T00:39:49"/>
    <d v="1899-12-30T01:06:01"/>
    <n v="193"/>
    <x v="11"/>
    <x v="2"/>
    <x v="107"/>
    <x v="4"/>
    <n v="0"/>
  </r>
  <r>
    <n v="1645"/>
    <d v="2012-05-04T00:00:00"/>
    <d v="2012-05-04T00:00:00"/>
    <x v="2"/>
    <n v="3.1"/>
    <n v="0"/>
    <n v="30"/>
    <n v="15"/>
    <d v="1899-12-30T00:30:15"/>
    <d v="1899-12-30T00:09:45"/>
    <s v="R201202"/>
    <s v="YNHH-5k"/>
    <n v="6.1487603305785186"/>
    <n v="157"/>
    <s v="Cloudy"/>
    <s v="Tough"/>
    <d v="1899-12-30T04:15:40"/>
    <d v="1899-12-30T02:07:50"/>
    <d v="1899-12-30T04:15:40"/>
    <d v="1899-12-30T05:08:04"/>
    <d v="1899-12-30T02:07:50"/>
    <d v="1899-12-30T02:34:02"/>
    <n v="1230"/>
    <x v="11"/>
    <x v="2"/>
    <x v="107"/>
    <x v="4"/>
    <n v="0"/>
  </r>
  <r>
    <n v="1646"/>
    <d v="2012-05-06T00:00:00"/>
    <d v="2012-05-06T00:00:00"/>
    <x v="1"/>
    <n v="58.63"/>
    <n v="4"/>
    <n v="24"/>
    <n v="57"/>
    <d v="1899-12-30T04:24:57"/>
    <d v="1899-12-30T00:04:31"/>
    <s v="Ciocci"/>
    <s v="Rev3 Half with 61 AddOn"/>
    <n v="13.277222117380649"/>
    <n v="0"/>
    <s v="Overcast"/>
    <s v="Rolling time of just over 4:04"/>
    <d v="1899-12-30T08:26:08"/>
    <d v="1899-12-30T04:13:04"/>
    <d v="1899-12-30T01:58:24"/>
    <d v="1899-12-30T02:50:48"/>
    <d v="1899-12-30T00:59:12"/>
    <d v="1899-12-30T01:25:24"/>
    <n v="604"/>
    <x v="11"/>
    <x v="2"/>
    <x v="107"/>
    <x v="5"/>
    <n v="1"/>
  </r>
  <r>
    <n v="1647"/>
    <d v="2012-05-08T00:00:00"/>
    <d v="2012-05-08T00:00:00"/>
    <x v="0"/>
    <n v="0.85"/>
    <n v="0"/>
    <n v="33"/>
    <n v="22"/>
    <d v="1899-12-30T00:33:22"/>
    <d v="1899-12-30T00:39:15"/>
    <s v="Post"/>
    <s v="Post-30 Laps"/>
    <n v="1.5284715284715296"/>
    <n v="0"/>
    <s v="Inside"/>
    <m/>
    <d v="1899-12-30T01:34:13"/>
    <d v="1899-12-30T00:47:06"/>
    <d v="1899-12-30T17:08:29"/>
    <d v="1899-12-30T18:00:53"/>
    <d v="1899-12-30T08:34:14"/>
    <d v="1899-12-30T09:00:26"/>
    <n v="3034"/>
    <x v="11"/>
    <x v="2"/>
    <x v="107"/>
    <x v="5"/>
    <n v="1"/>
  </r>
  <r>
    <n v="1648"/>
    <d v="2012-05-09T00:00:00"/>
    <d v="2012-05-09T00:00:00"/>
    <x v="2"/>
    <n v="2.06"/>
    <n v="0"/>
    <n v="19"/>
    <n v="33"/>
    <d v="1899-12-30T00:19:33"/>
    <d v="1899-12-30T00:09:29"/>
    <s v="R201202"/>
    <s v="Treadmill"/>
    <n v="6.3222506393861941"/>
    <n v="0"/>
    <s v="Inside"/>
    <m/>
    <d v="1899-12-30T04:08:39"/>
    <d v="1899-12-30T02:04:19"/>
    <d v="1899-12-30T04:08:39"/>
    <d v="1899-12-30T05:01:03"/>
    <d v="1899-12-30T02:04:19"/>
    <d v="1899-12-30T02:30:31"/>
    <n v="1034"/>
    <x v="11"/>
    <x v="2"/>
    <x v="107"/>
    <x v="5"/>
    <n v="0"/>
  </r>
  <r>
    <n v="1649"/>
    <d v="2012-05-10T00:00:00"/>
    <d v="2012-05-10T00:00:00"/>
    <x v="1"/>
    <n v="13.45"/>
    <n v="0"/>
    <n v="34"/>
    <n v="18"/>
    <d v="1899-12-30T00:34:18"/>
    <d v="1899-12-30T00:02:33"/>
    <s v="YNHH"/>
    <s v="Spin Class"/>
    <n v="23.527696793002931"/>
    <n v="123"/>
    <s v="Inside"/>
    <m/>
    <d v="1899-12-30T04:45:37"/>
    <d v="1899-12-30T02:22:49"/>
    <d v="1899-12-30T01:06:49"/>
    <d v="1899-12-30T01:59:13"/>
    <d v="1899-12-30T00:33:24"/>
    <d v="1899-12-30T00:59:36"/>
    <n v="45"/>
    <x v="11"/>
    <x v="2"/>
    <x v="107"/>
    <x v="5"/>
    <n v="0"/>
  </r>
  <r>
    <n v="1650"/>
    <d v="2012-05-11T00:00:00"/>
    <d v="2012-05-11T00:00:00"/>
    <x v="2"/>
    <n v="4.6500000000000004"/>
    <n v="0"/>
    <n v="44"/>
    <n v="39"/>
    <d v="1899-12-30T00:44:39"/>
    <d v="1899-12-30T00:09:36"/>
    <s v="R201202"/>
    <s v="YNHH-Huntington Loop"/>
    <n v="6.2486002239641714"/>
    <n v="162"/>
    <s v="Nice!"/>
    <m/>
    <d v="1899-12-30T04:11:35"/>
    <d v="1899-12-30T02:05:47"/>
    <d v="1899-12-30T04:11:35"/>
    <d v="1899-12-30T05:03:59"/>
    <d v="1899-12-30T02:05:47"/>
    <d v="1899-12-30T02:31:59"/>
    <n v="1109"/>
    <x v="11"/>
    <x v="2"/>
    <x v="107"/>
    <x v="5"/>
    <n v="0"/>
  </r>
  <r>
    <n v="1651"/>
    <d v="2012-05-14T00:00:00"/>
    <d v="2012-05-14T00:00:00"/>
    <x v="2"/>
    <n v="3.1"/>
    <n v="0"/>
    <n v="30"/>
    <n v="32"/>
    <d v="1899-12-30T00:30:32"/>
    <d v="1899-12-30T00:09:51"/>
    <s v="R201202"/>
    <s v="YNHH-5k"/>
    <n v="6.0917030567685631"/>
    <n v="152"/>
    <s v="Overcast"/>
    <s v="HR Run (under 155)"/>
    <d v="1899-12-30T04:18:03"/>
    <d v="1899-12-30T02:09:02"/>
    <d v="1899-12-30T04:18:03"/>
    <d v="1899-12-30T05:10:27"/>
    <d v="1899-12-30T02:09:02"/>
    <d v="1899-12-30T02:35:14"/>
    <n v="1306"/>
    <x v="11"/>
    <x v="2"/>
    <x v="107"/>
    <x v="6"/>
    <n v="2"/>
  </r>
  <r>
    <n v="1652"/>
    <d v="2012-05-15T00:00:00"/>
    <d v="2012-05-15T00:00:00"/>
    <x v="1"/>
    <n v="11.5"/>
    <n v="0"/>
    <n v="28"/>
    <n v="0"/>
    <d v="1899-12-30T00:28:00"/>
    <d v="1899-12-30T00:02:26"/>
    <s v="YNHH"/>
    <s v="Spin Class"/>
    <n v="24.64285714285716"/>
    <n v="0"/>
    <s v="Inside"/>
    <m/>
    <d v="1899-12-30T04:32:42"/>
    <d v="1899-12-30T02:16:21"/>
    <d v="1899-12-30T01:03:47"/>
    <d v="1899-12-30T01:56:12"/>
    <d v="1899-12-30T00:31:54"/>
    <d v="1899-12-30T00:58:06"/>
    <n v="28"/>
    <x v="11"/>
    <x v="2"/>
    <x v="107"/>
    <x v="6"/>
    <n v="0"/>
  </r>
  <r>
    <n v="1653"/>
    <d v="2012-05-15T00:00:00"/>
    <d v="2012-05-15T00:00:00"/>
    <x v="2"/>
    <n v="1"/>
    <n v="0"/>
    <n v="8"/>
    <n v="53"/>
    <d v="1899-12-30T00:08:53"/>
    <d v="1899-12-30T00:08:53"/>
    <s v="R201202"/>
    <s v="Treadmill"/>
    <n v="6.7542213883677356"/>
    <n v="0"/>
    <s v="Inside"/>
    <s v="Brick off spin class"/>
    <d v="1899-12-30T03:52:45"/>
    <d v="1899-12-30T01:56:22"/>
    <d v="1899-12-30T03:52:45"/>
    <d v="1899-12-30T04:45:09"/>
    <d v="1899-12-30T01:56:22"/>
    <d v="1899-12-30T02:22:34"/>
    <n v="804"/>
    <x v="11"/>
    <x v="2"/>
    <x v="107"/>
    <x v="6"/>
    <n v="0"/>
  </r>
  <r>
    <n v="1654"/>
    <d v="2012-05-16T00:00:00"/>
    <d v="2012-05-16T00:00:00"/>
    <x v="2"/>
    <n v="3.1"/>
    <n v="0"/>
    <n v="28"/>
    <n v="8"/>
    <d v="1899-12-30T00:28:08"/>
    <d v="1899-12-30T00:09:05"/>
    <s v="R201202"/>
    <s v="YNHH-5k"/>
    <n v="6.6113744075829439"/>
    <n v="0"/>
    <s v="Humid"/>
    <m/>
    <d v="1899-12-30T03:57:46"/>
    <d v="1899-12-30T01:58:53"/>
    <d v="1899-12-30T03:57:46"/>
    <d v="1899-12-30T04:50:10"/>
    <d v="1899-12-30T01:58:53"/>
    <d v="1899-12-30T02:25:05"/>
    <n v="847"/>
    <x v="11"/>
    <x v="2"/>
    <x v="107"/>
    <x v="6"/>
    <n v="0"/>
  </r>
  <r>
    <n v="1655"/>
    <d v="2012-05-17T00:00:00"/>
    <d v="2012-05-17T00:00:00"/>
    <x v="2"/>
    <n v="3.3"/>
    <n v="0"/>
    <n v="32"/>
    <n v="27"/>
    <d v="1899-12-30T00:32:27"/>
    <d v="1899-12-30T00:09:50"/>
    <s v="R201202"/>
    <s v="YNHH-Random"/>
    <n v="6.1016949152542415"/>
    <n v="0"/>
    <s v="Warm"/>
    <m/>
    <d v="1899-12-30T04:17:38"/>
    <d v="1899-12-30T02:08:49"/>
    <d v="1899-12-30T04:17:38"/>
    <d v="1899-12-30T05:10:02"/>
    <d v="1899-12-30T02:08:49"/>
    <d v="1899-12-30T02:35:01"/>
    <n v="1289"/>
    <x v="11"/>
    <x v="2"/>
    <x v="107"/>
    <x v="6"/>
    <n v="0"/>
  </r>
  <r>
    <n v="1656"/>
    <d v="2012-05-19T00:00:00"/>
    <d v="2012-05-19T00:00:00"/>
    <x v="0"/>
    <n v="0.92"/>
    <n v="0"/>
    <n v="35"/>
    <n v="0"/>
    <d v="1899-12-30T00:35:00"/>
    <d v="1899-12-30T00:38:03"/>
    <s v="Lake"/>
    <s v="Lake Swim - Log Cabin"/>
    <n v="1.5771428571428585"/>
    <n v="0"/>
    <s v="Perfect"/>
    <s v="Time and Dist are guestimate"/>
    <d v="1899-12-30T01:31:18"/>
    <d v="1899-12-30T00:45:39"/>
    <d v="1899-12-30T16:36:44"/>
    <d v="1899-12-30T17:29:08"/>
    <d v="1899-12-30T08:18:22"/>
    <d v="1899-12-30T08:44:34"/>
    <n v="3001"/>
    <x v="11"/>
    <x v="2"/>
    <x v="107"/>
    <x v="6"/>
    <n v="1"/>
  </r>
  <r>
    <n v="1657"/>
    <d v="2012-05-20T00:00:00"/>
    <d v="2012-05-20T00:00:00"/>
    <x v="1"/>
    <n v="56"/>
    <n v="3"/>
    <n v="46"/>
    <n v="57"/>
    <d v="1899-12-30T03:46:57"/>
    <d v="1899-12-30T00:04:03"/>
    <s v="Ciocci"/>
    <s v="Rev3 Half"/>
    <n v="14.805023132848653"/>
    <n v="0"/>
    <s v="Nice!"/>
    <m/>
    <d v="1899-12-30T07:33:54"/>
    <d v="1899-12-30T03:46:57"/>
    <d v="1899-12-30T01:46:11"/>
    <d v="1899-12-30T02:38:35"/>
    <d v="1899-12-30T00:53:05"/>
    <d v="1899-12-30T01:19:17"/>
    <n v="472"/>
    <x v="11"/>
    <x v="2"/>
    <x v="107"/>
    <x v="7"/>
    <n v="0"/>
  </r>
  <r>
    <n v="1658"/>
    <d v="2012-05-21T00:00:00"/>
    <d v="2012-05-21T00:00:00"/>
    <x v="2"/>
    <n v="3"/>
    <n v="0"/>
    <n v="27"/>
    <n v="50"/>
    <d v="1899-12-30T00:27:50"/>
    <d v="1899-12-30T00:09:17"/>
    <s v="R201202"/>
    <s v="Treadmill"/>
    <n v="6.4670658682634787"/>
    <n v="0"/>
    <s v="Inside"/>
    <m/>
    <d v="1899-12-30T04:03:05"/>
    <d v="1899-12-30T02:01:32"/>
    <d v="1899-12-30T04:03:05"/>
    <d v="1899-12-30T04:55:29"/>
    <d v="1899-12-30T02:01:32"/>
    <d v="1899-12-30T02:27:44"/>
    <n v="922"/>
    <x v="11"/>
    <x v="2"/>
    <x v="107"/>
    <x v="7"/>
    <n v="0"/>
  </r>
  <r>
    <n v="1659"/>
    <d v="2012-05-22T00:00:00"/>
    <d v="2012-05-22T00:00:00"/>
    <x v="1"/>
    <n v="12"/>
    <n v="0"/>
    <n v="33"/>
    <n v="22"/>
    <d v="1899-12-30T00:33:22"/>
    <d v="1899-12-30T00:02:47"/>
    <s v="YNHH"/>
    <s v="Spin Class"/>
    <n v="21.578421578421594"/>
    <n v="0"/>
    <s v="Inside"/>
    <m/>
    <d v="1899-12-30T05:11:25"/>
    <d v="1899-12-30T02:35:43"/>
    <d v="1899-12-30T01:12:51"/>
    <d v="1899-12-30T02:05:15"/>
    <d v="1899-12-30T00:36:26"/>
    <d v="1899-12-30T01:02:38"/>
    <n v="111"/>
    <x v="11"/>
    <x v="2"/>
    <x v="107"/>
    <x v="7"/>
    <n v="0"/>
  </r>
  <r>
    <n v="1660"/>
    <d v="2012-05-22T00:00:00"/>
    <d v="2012-05-22T00:00:00"/>
    <x v="2"/>
    <n v="1"/>
    <n v="0"/>
    <n v="8"/>
    <n v="29"/>
    <d v="1899-12-30T00:08:29"/>
    <d v="1899-12-30T00:08:29"/>
    <s v="R201202"/>
    <s v="Treadmill"/>
    <n v="7.0726915520628744"/>
    <n v="0"/>
    <s v="Inside"/>
    <s v="Brick off spin class"/>
    <d v="1899-12-30T03:42:16"/>
    <d v="1899-12-30T01:51:08"/>
    <d v="1899-12-30T03:42:16"/>
    <d v="1899-12-30T04:34:40"/>
    <d v="1899-12-30T01:51:08"/>
    <d v="1899-12-30T02:17:20"/>
    <n v="754"/>
    <x v="11"/>
    <x v="2"/>
    <x v="107"/>
    <x v="7"/>
    <n v="0"/>
  </r>
  <r>
    <n v="1661"/>
    <d v="2012-05-24T00:00:00"/>
    <d v="2012-05-24T00:00:00"/>
    <x v="1"/>
    <n v="10.199999999999999"/>
    <n v="0"/>
    <n v="30"/>
    <n v="0"/>
    <d v="1899-12-30T00:30:00"/>
    <d v="1899-12-30T00:02:56"/>
    <s v="YNHH"/>
    <s v="Spin Class"/>
    <n v="20.400000000000016"/>
    <n v="0"/>
    <s v="Inside"/>
    <m/>
    <d v="1899-12-30T05:29:25"/>
    <d v="1899-12-30T02:44:42"/>
    <d v="1899-12-30T01:17:04"/>
    <d v="1899-12-30T02:09:28"/>
    <d v="1899-12-30T00:38:32"/>
    <d v="1899-12-30T01:04:44"/>
    <n v="163"/>
    <x v="11"/>
    <x v="2"/>
    <x v="107"/>
    <x v="7"/>
    <n v="1"/>
  </r>
  <r>
    <n v="1662"/>
    <d v="2012-05-25T00:00:00"/>
    <d v="2012-05-25T00:00:00"/>
    <x v="2"/>
    <n v="9"/>
    <n v="1"/>
    <n v="35"/>
    <n v="14"/>
    <d v="1899-12-30T01:35:14"/>
    <d v="1899-12-30T00:10:35"/>
    <s v="Newton"/>
    <s v="Quassy Loop plus Tranquility Loop"/>
    <n v="5.6702835141757131"/>
    <n v="0"/>
    <s v="Humid"/>
    <s v="Last long run before rev3"/>
    <d v="1899-12-30T04:37:14"/>
    <d v="1899-12-30T02:18:37"/>
    <d v="1899-12-30T04:37:14"/>
    <d v="1899-12-30T05:29:38"/>
    <d v="1899-12-30T02:18:37"/>
    <d v="1899-12-30T02:44:49"/>
    <n v="1854"/>
    <x v="11"/>
    <x v="2"/>
    <x v="107"/>
    <x v="7"/>
    <n v="0"/>
  </r>
  <r>
    <n v="1663"/>
    <d v="2012-05-28T00:00:00"/>
    <d v="2012-05-28T00:00:00"/>
    <x v="1"/>
    <n v="13.75"/>
    <n v="1"/>
    <n v="11"/>
    <n v="2"/>
    <d v="1899-12-30T01:11:02"/>
    <d v="1899-12-30T00:05:10"/>
    <s v="Ciocci"/>
    <s v="Ride with Connor Fenn's Pond then Griskus Sprint"/>
    <n v="11.614265603003295"/>
    <n v="0"/>
    <s v="Humid"/>
    <m/>
    <d v="1899-12-30T09:38:36"/>
    <d v="1899-12-30T04:49:18"/>
    <d v="1899-12-30T02:15:21"/>
    <d v="1899-12-30T03:07:45"/>
    <d v="1899-12-30T01:07:41"/>
    <d v="1899-12-30T01:33:53"/>
    <n v="673"/>
    <x v="11"/>
    <x v="2"/>
    <x v="107"/>
    <x v="8"/>
    <n v="2"/>
  </r>
  <r>
    <n v="1664"/>
    <d v="2012-05-29T00:00:00"/>
    <d v="2012-05-29T00:00:00"/>
    <x v="2"/>
    <n v="2"/>
    <n v="0"/>
    <n v="19"/>
    <n v="1"/>
    <d v="1899-12-30T00:19:01"/>
    <d v="1899-12-30T00:09:30"/>
    <s v="R201202"/>
    <s v="Treadmill"/>
    <n v="6.3102541630149043"/>
    <n v="0"/>
    <s v="Inside"/>
    <m/>
    <d v="1899-12-30T04:09:07"/>
    <d v="1899-12-30T02:04:34"/>
    <d v="1899-12-30T04:09:07"/>
    <d v="1899-12-30T05:01:31"/>
    <d v="1899-12-30T02:04:34"/>
    <d v="1899-12-30T02:30:46"/>
    <n v="1050"/>
    <x v="11"/>
    <x v="2"/>
    <x v="107"/>
    <x v="8"/>
    <n v="0"/>
  </r>
  <r>
    <n v="1665"/>
    <d v="2012-05-31T00:00:00"/>
    <d v="2012-05-31T00:00:00"/>
    <x v="1"/>
    <n v="10.7"/>
    <n v="0"/>
    <n v="32"/>
    <n v="20"/>
    <d v="1899-12-30T00:32:20"/>
    <d v="1899-12-30T00:03:01"/>
    <s v="YNHH"/>
    <s v="Spin Class"/>
    <n v="19.855670103092791"/>
    <n v="0"/>
    <s v="Inside"/>
    <s v="Easy riding"/>
    <d v="1899-12-30T05:38:27"/>
    <d v="1899-12-30T02:49:13"/>
    <d v="1899-12-30T01:19:10"/>
    <d v="1899-12-30T02:11:34"/>
    <d v="1899-12-30T00:39:35"/>
    <d v="1899-12-30T01:05:47"/>
    <n v="191"/>
    <x v="11"/>
    <x v="2"/>
    <x v="107"/>
    <x v="8"/>
    <n v="1"/>
  </r>
  <r>
    <n v="1666"/>
    <d v="2012-06-03T00:00:00"/>
    <d v="2012-06-03T00:00:00"/>
    <x v="0"/>
    <n v="1.2"/>
    <n v="0"/>
    <n v="46"/>
    <n v="44"/>
    <d v="1899-12-30T00:46:44"/>
    <d v="1899-12-30T00:38:57"/>
    <s v="Lake"/>
    <s v="Rev3 Half"/>
    <n v="1.5406562054208286"/>
    <n v="0"/>
    <s v="Perfect"/>
    <m/>
    <d v="1899-12-30T01:33:28"/>
    <d v="1899-12-30T00:46:44"/>
    <d v="1899-12-30T17:00:21"/>
    <d v="1899-12-30T17:52:45"/>
    <d v="1899-12-30T08:30:10"/>
    <d v="1899-12-30T08:56:22"/>
    <n v="3024"/>
    <x v="11"/>
    <x v="3"/>
    <x v="108"/>
    <x v="9"/>
    <n v="2"/>
  </r>
  <r>
    <n v="1667"/>
    <d v="2012-06-03T00:00:00"/>
    <d v="2012-06-03T00:00:00"/>
    <x v="1"/>
    <n v="56"/>
    <n v="3"/>
    <n v="33"/>
    <n v="17"/>
    <d v="1899-12-30T03:33:17"/>
    <d v="1899-12-30T00:03:49"/>
    <s v="Ciocci"/>
    <s v="Rev3 Half"/>
    <n v="15.753692271626173"/>
    <n v="0"/>
    <s v="Perfect"/>
    <s v="Seat sank"/>
    <d v="1899-12-30T07:06:34"/>
    <d v="1899-12-30T03:33:17"/>
    <d v="1899-12-30T01:39:47"/>
    <d v="1899-12-30T02:32:11"/>
    <d v="1899-12-30T00:49:54"/>
    <d v="1899-12-30T01:16:06"/>
    <n v="368"/>
    <x v="11"/>
    <x v="3"/>
    <x v="108"/>
    <x v="9"/>
    <n v="0"/>
  </r>
  <r>
    <n v="1668"/>
    <d v="2012-06-03T00:00:00"/>
    <d v="2012-06-03T00:00:00"/>
    <x v="2"/>
    <n v="13.1"/>
    <n v="2"/>
    <n v="47"/>
    <n v="8"/>
    <d v="1899-12-30T02:47:08"/>
    <d v="1899-12-30T00:12:45"/>
    <s v="Newton"/>
    <s v="Rev3 Half"/>
    <n v="4.7028320702034332"/>
    <n v="0"/>
    <s v="Perfect"/>
    <m/>
    <d v="1899-12-30T05:34:16"/>
    <d v="1899-12-30T02:47:08"/>
    <d v="1899-12-30T05:34:16"/>
    <d v="1899-12-30T06:26:40"/>
    <d v="1899-12-30T02:47:08"/>
    <d v="1899-12-30T03:13:20"/>
    <n v="2585"/>
    <x v="11"/>
    <x v="3"/>
    <x v="108"/>
    <x v="9"/>
    <n v="0"/>
  </r>
  <r>
    <n v="1669"/>
    <d v="2012-06-03T00:00:00"/>
    <d v="2012-06-03T00:00:00"/>
    <x v="3"/>
    <n v="0.01"/>
    <n v="0"/>
    <n v="2"/>
    <n v="53"/>
    <d v="1899-12-30T00:02:53"/>
    <d v="1899-12-30T04:48:20"/>
    <s v="Newton"/>
    <s v="Rev3 Half"/>
    <n v="0.20809248554913312"/>
    <n v="0"/>
    <s v="Perfect"/>
    <m/>
    <d v="1899-12-30T00:00:00"/>
    <d v="1899-12-30T00:00:00"/>
    <d v="1900-01-04T05:54:20"/>
    <d v="1900-01-04T06:46:44"/>
    <d v="1900-01-01T14:57:10"/>
    <d v="1900-01-01T15:23:22"/>
    <n v="3166"/>
    <x v="11"/>
    <x v="3"/>
    <x v="108"/>
    <x v="9"/>
    <n v="0"/>
  </r>
  <r>
    <n v="1670"/>
    <d v="2012-06-03T00:00:00"/>
    <d v="2012-06-03T00:00:00"/>
    <x v="4"/>
    <n v="0.01"/>
    <n v="0"/>
    <n v="2"/>
    <n v="50"/>
    <d v="1899-12-30T00:02:50"/>
    <d v="1899-12-30T04:43:20"/>
    <s v="Newton"/>
    <s v="Rev3 Half"/>
    <n v="0.2117647058823531"/>
    <n v="0"/>
    <s v="Perfect"/>
    <m/>
    <d v="1899-12-30T00:00:00"/>
    <d v="1899-12-30T00:00:00"/>
    <d v="1900-01-04T03:43:20"/>
    <d v="1900-01-04T04:35:44"/>
    <d v="1900-01-01T13:51:40"/>
    <d v="1900-01-01T14:17:52"/>
    <n v="3165"/>
    <x v="11"/>
    <x v="3"/>
    <x v="108"/>
    <x v="9"/>
    <n v="0"/>
  </r>
  <r>
    <n v="1671"/>
    <d v="2012-06-06T00:00:00"/>
    <d v="2012-06-06T00:00:00"/>
    <x v="1"/>
    <n v="8"/>
    <n v="0"/>
    <n v="30"/>
    <n v="0"/>
    <d v="1899-12-30T00:30:00"/>
    <d v="1899-12-30T00:03:45"/>
    <s v="YNHH"/>
    <s v="Stationary Bike"/>
    <n v="16.000000000000014"/>
    <n v="0"/>
    <s v="Inside"/>
    <s v="just spin legs still sore"/>
    <d v="1899-12-30T07:00:00"/>
    <d v="1899-12-30T03:30:00"/>
    <d v="1899-12-30T01:38:15"/>
    <d v="1899-12-30T02:30:39"/>
    <d v="1899-12-30T00:49:07"/>
    <d v="1899-12-30T01:15:20"/>
    <n v="343"/>
    <x v="11"/>
    <x v="3"/>
    <x v="108"/>
    <x v="9"/>
    <n v="2"/>
  </r>
  <r>
    <n v="1672"/>
    <d v="2012-06-07T00:00:00"/>
    <d v="2012-06-07T00:00:00"/>
    <x v="2"/>
    <n v="3.1"/>
    <n v="0"/>
    <n v="30"/>
    <n v="43"/>
    <d v="1899-12-30T00:30:43"/>
    <d v="1899-12-30T00:09:55"/>
    <s v="R201202"/>
    <s v="YNHH-5k"/>
    <n v="6.0553445469343519"/>
    <n v="0"/>
    <s v="Nice!"/>
    <s v="legs feel heavy"/>
    <d v="1899-12-30T04:19:36"/>
    <d v="1899-12-30T02:09:48"/>
    <d v="1899-12-30T04:19:36"/>
    <d v="1899-12-30T05:12:00"/>
    <d v="1899-12-30T02:09:48"/>
    <d v="1899-12-30T02:36:00"/>
    <n v="1356"/>
    <x v="11"/>
    <x v="3"/>
    <x v="108"/>
    <x v="9"/>
    <n v="0"/>
  </r>
  <r>
    <n v="1673"/>
    <d v="2012-06-09T00:00:00"/>
    <d v="2012-06-09T00:00:00"/>
    <x v="0"/>
    <n v="0.68"/>
    <n v="0"/>
    <n v="28"/>
    <n v="48"/>
    <d v="1899-12-30T00:28:48"/>
    <d v="1899-12-30T00:42:21"/>
    <s v="Lake"/>
    <s v="To The Right"/>
    <n v="1.4166666666666679"/>
    <n v="0"/>
    <s v="Nice!"/>
    <m/>
    <d v="1899-12-30T01:41:39"/>
    <d v="1899-12-30T00:50:49"/>
    <d v="1899-12-30T18:29:39"/>
    <d v="1899-12-30T19:22:03"/>
    <d v="1899-12-30T09:14:49"/>
    <d v="1899-12-30T09:41:01"/>
    <n v="3103"/>
    <x v="11"/>
    <x v="3"/>
    <x v="108"/>
    <x v="9"/>
    <n v="1"/>
  </r>
  <r>
    <n v="1674"/>
    <d v="2012-06-10T00:00:00"/>
    <d v="2012-06-10T00:00:00"/>
    <x v="1"/>
    <n v="25"/>
    <n v="1"/>
    <n v="35"/>
    <n v="14"/>
    <d v="1899-12-30T01:35:14"/>
    <d v="1899-12-30T00:03:49"/>
    <s v="Ciocci"/>
    <s v="Griskus Olympic"/>
    <n v="15.750787539376983"/>
    <n v="0"/>
    <s v="Humid"/>
    <s v="stupid seat post"/>
    <d v="1899-12-30T07:06:39"/>
    <d v="1899-12-30T03:33:19"/>
    <d v="1899-12-30T01:39:48"/>
    <d v="1899-12-30T02:32:12"/>
    <d v="1899-12-30T00:49:54"/>
    <d v="1899-12-30T01:16:06"/>
    <n v="369"/>
    <x v="11"/>
    <x v="3"/>
    <x v="108"/>
    <x v="10"/>
    <n v="0"/>
  </r>
  <r>
    <n v="1675"/>
    <d v="2012-06-11T00:00:00"/>
    <d v="2012-06-11T00:00:00"/>
    <x v="1"/>
    <n v="8"/>
    <n v="0"/>
    <n v="30"/>
    <n v="0"/>
    <d v="1899-12-30T00:30:00"/>
    <d v="1899-12-30T00:03:45"/>
    <s v="YNHH"/>
    <s v="Stationary Bike"/>
    <n v="16.000000000000014"/>
    <n v="0"/>
    <s v="Inside"/>
    <s v="spin legs"/>
    <d v="1899-12-30T07:00:00"/>
    <d v="1899-12-30T03:30:00"/>
    <d v="1899-12-30T01:38:15"/>
    <d v="1899-12-30T02:30:39"/>
    <d v="1899-12-30T00:49:07"/>
    <d v="1899-12-30T01:15:20"/>
    <n v="343"/>
    <x v="11"/>
    <x v="3"/>
    <x v="108"/>
    <x v="10"/>
    <n v="0"/>
  </r>
  <r>
    <n v="1676"/>
    <d v="2012-06-12T00:00:00"/>
    <d v="2012-06-12T00:00:00"/>
    <x v="1"/>
    <n v="12.1"/>
    <n v="0"/>
    <n v="33"/>
    <n v="12"/>
    <d v="1899-12-30T00:33:12"/>
    <d v="1899-12-30T00:02:45"/>
    <s v="YNHH"/>
    <s v="Spin Class"/>
    <n v="21.86746987951809"/>
    <n v="0"/>
    <s v="Inside"/>
    <s v="400+ watts during rpm challenge"/>
    <d v="1899-12-30T05:07:18"/>
    <d v="1899-12-30T02:33:39"/>
    <d v="1899-12-30T01:11:53"/>
    <d v="1899-12-30T02:04:17"/>
    <d v="1899-12-30T00:35:57"/>
    <d v="1899-12-30T01:02:09"/>
    <n v="96"/>
    <x v="11"/>
    <x v="3"/>
    <x v="108"/>
    <x v="10"/>
    <n v="0"/>
  </r>
  <r>
    <n v="1677"/>
    <d v="2012-06-14T00:00:00"/>
    <d v="2012-06-14T00:00:00"/>
    <x v="1"/>
    <n v="10.5"/>
    <n v="0"/>
    <n v="39"/>
    <n v="8"/>
    <d v="1899-12-30T00:39:08"/>
    <d v="1899-12-30T00:03:44"/>
    <s v="Ciocci"/>
    <s v="Griskus Sprint"/>
    <n v="16.098807495741067"/>
    <n v="0"/>
    <s v="Cool"/>
    <m/>
    <d v="1899-12-30T06:57:25"/>
    <d v="1899-12-30T03:28:43"/>
    <d v="1899-12-30T01:37:39"/>
    <d v="1899-12-30T02:30:03"/>
    <d v="1899-12-30T00:48:49"/>
    <d v="1899-12-30T01:15:01"/>
    <n v="335"/>
    <x v="11"/>
    <x v="3"/>
    <x v="108"/>
    <x v="10"/>
    <n v="1"/>
  </r>
  <r>
    <n v="1678"/>
    <d v="2012-06-14T00:00:00"/>
    <d v="2012-06-14T00:00:00"/>
    <x v="2"/>
    <n v="3.1"/>
    <n v="0"/>
    <n v="28"/>
    <n v="49"/>
    <d v="1899-12-30T00:28:49"/>
    <d v="1899-12-30T00:09:18"/>
    <s v="R201202"/>
    <s v="YNHH-5k"/>
    <n v="6.4545980335454072"/>
    <n v="0"/>
    <s v="Nice!"/>
    <m/>
    <d v="1899-12-30T04:03:33"/>
    <d v="1899-12-30T02:01:46"/>
    <d v="1899-12-30T04:03:33"/>
    <d v="1899-12-30T04:55:57"/>
    <d v="1899-12-30T02:01:46"/>
    <d v="1899-12-30T02:27:58"/>
    <n v="934"/>
    <x v="11"/>
    <x v="3"/>
    <x v="108"/>
    <x v="10"/>
    <n v="0"/>
  </r>
  <r>
    <n v="1679"/>
    <d v="2012-06-16T00:00:00"/>
    <d v="2012-06-16T00:00:00"/>
    <x v="0"/>
    <n v="1"/>
    <n v="0"/>
    <n v="37"/>
    <n v="30"/>
    <d v="1899-12-30T00:37:30"/>
    <d v="1899-12-30T00:37:30"/>
    <s v="Lake"/>
    <s v="Griskus Olympic"/>
    <n v="1.6000000000000012"/>
    <n v="0"/>
    <s v="Nice!"/>
    <m/>
    <d v="1899-12-30T01:30:00"/>
    <d v="1899-12-30T00:45:00"/>
    <d v="1899-12-30T16:22:30"/>
    <d v="1899-12-30T17:14:54"/>
    <d v="1899-12-30T08:11:15"/>
    <d v="1899-12-30T08:37:27"/>
    <n v="2993"/>
    <x v="11"/>
    <x v="3"/>
    <x v="108"/>
    <x v="10"/>
    <n v="1"/>
  </r>
  <r>
    <n v="1680"/>
    <d v="2012-06-16T00:00:00"/>
    <d v="2012-06-16T00:00:00"/>
    <x v="1"/>
    <n v="25"/>
    <n v="1"/>
    <n v="29"/>
    <n v="20"/>
    <d v="1899-12-30T01:29:20"/>
    <d v="1899-12-30T00:03:34"/>
    <s v="Ciocci"/>
    <s v="Griskus Olympic"/>
    <n v="16.791044776119413"/>
    <n v="0"/>
    <s v="Nice!"/>
    <m/>
    <d v="1899-12-30T06:40:13"/>
    <d v="1899-12-30T03:20:06"/>
    <d v="1899-12-30T01:33:37"/>
    <d v="1899-12-30T02:26:01"/>
    <d v="1899-12-30T00:46:49"/>
    <d v="1899-12-30T01:13:01"/>
    <n v="289"/>
    <x v="11"/>
    <x v="3"/>
    <x v="108"/>
    <x v="10"/>
    <n v="0"/>
  </r>
  <r>
    <n v="1681"/>
    <d v="2012-06-16T00:00:00"/>
    <d v="2012-06-16T00:00:00"/>
    <x v="2"/>
    <n v="6.2"/>
    <n v="1"/>
    <n v="7"/>
    <n v="8"/>
    <d v="1899-12-30T01:07:08"/>
    <d v="1899-12-30T00:10:50"/>
    <s v="Newton"/>
    <s v="Griskus Olympic"/>
    <n v="5.5412115193644533"/>
    <n v="0"/>
    <s v="Nice!"/>
    <s v="First Loop Run 34:09 Second Loop 33:02"/>
    <d v="1899-12-30T04:43:42"/>
    <d v="1899-12-30T02:21:51"/>
    <d v="1899-12-30T04:43:42"/>
    <d v="1899-12-30T05:36:06"/>
    <d v="1899-12-30T02:21:51"/>
    <d v="1899-12-30T02:48:03"/>
    <n v="1992"/>
    <x v="11"/>
    <x v="3"/>
    <x v="108"/>
    <x v="10"/>
    <n v="0"/>
  </r>
  <r>
    <n v="1682"/>
    <d v="2012-06-16T00:00:00"/>
    <d v="2012-06-16T00:00:00"/>
    <x v="3"/>
    <n v="1"/>
    <n v="0"/>
    <n v="2"/>
    <n v="51"/>
    <d v="1899-12-30T00:02:51"/>
    <d v="1899-12-30T00:02:51"/>
    <s v="Newton"/>
    <s v="Griskus Olympic"/>
    <n v="21.052631578947384"/>
    <n v="0"/>
    <s v="Nice!"/>
    <s v="First Loop Run 34:09 Second Loop 33:02"/>
    <d v="1899-12-30T00:00:00"/>
    <d v="1899-12-30T00:00:00"/>
    <d v="1899-12-30T01:14:40"/>
    <d v="1899-12-30T02:07:04"/>
    <d v="1899-12-30T00:37:20"/>
    <d v="1899-12-30T01:03:32"/>
    <n v="139"/>
    <x v="11"/>
    <x v="3"/>
    <x v="108"/>
    <x v="10"/>
    <n v="0"/>
  </r>
  <r>
    <n v="1683"/>
    <d v="2012-06-16T00:00:00"/>
    <d v="2012-06-16T00:00:00"/>
    <x v="4"/>
    <n v="1"/>
    <n v="0"/>
    <n v="2"/>
    <n v="11"/>
    <d v="1899-12-30T00:02:11"/>
    <d v="1899-12-30T00:02:11"/>
    <s v="Newton"/>
    <s v="Griskus Olympic"/>
    <n v="27.480916030534374"/>
    <n v="0"/>
    <s v="Nice!"/>
    <s v="First Loop Run 34:09 Second Loop 33:02"/>
    <d v="1899-12-30T00:00:00"/>
    <d v="1899-12-30T00:00:00"/>
    <d v="1899-12-30T00:57:12"/>
    <d v="1899-12-30T01:49:36"/>
    <d v="1899-12-30T00:28:36"/>
    <d v="1899-12-30T00:54:48"/>
    <n v="16"/>
    <x v="11"/>
    <x v="3"/>
    <x v="108"/>
    <x v="10"/>
    <n v="0"/>
  </r>
  <r>
    <n v="1684"/>
    <d v="2012-06-18T00:00:00"/>
    <d v="2012-06-18T00:00:00"/>
    <x v="1"/>
    <n v="7.8"/>
    <n v="0"/>
    <n v="30"/>
    <n v="0"/>
    <d v="1899-12-30T00:30:00"/>
    <d v="1899-12-30T00:03:51"/>
    <s v="YNHH"/>
    <s v="Stationary Bike"/>
    <n v="15.600000000000012"/>
    <n v="0"/>
    <s v="Inside"/>
    <m/>
    <d v="1899-12-30T07:10:46"/>
    <d v="1899-12-30T03:35:23"/>
    <d v="1899-12-30T01:40:46"/>
    <d v="1899-12-30T02:33:10"/>
    <d v="1899-12-30T00:50:23"/>
    <d v="1899-12-30T01:16:35"/>
    <n v="375"/>
    <x v="11"/>
    <x v="3"/>
    <x v="108"/>
    <x v="11"/>
    <n v="1"/>
  </r>
  <r>
    <n v="1685"/>
    <d v="2012-06-19T00:00:00"/>
    <d v="2012-06-19T00:00:00"/>
    <x v="2"/>
    <n v="2.6"/>
    <n v="0"/>
    <n v="26"/>
    <n v="15"/>
    <d v="1899-12-30T00:26:15"/>
    <d v="1899-12-30T00:10:06"/>
    <s v="YNHH"/>
    <s v="YNHH-Random"/>
    <n v="5.9428571428571475"/>
    <n v="0"/>
    <s v="Overcast"/>
    <s v="Felt like crap"/>
    <d v="1899-12-30T04:24:31"/>
    <d v="1899-12-30T02:12:16"/>
    <d v="1899-12-30T04:24:31"/>
    <d v="1899-12-30T05:16:55"/>
    <d v="1899-12-30T02:12:16"/>
    <d v="1899-12-30T02:38:28"/>
    <n v="1507"/>
    <x v="11"/>
    <x v="3"/>
    <x v="108"/>
    <x v="11"/>
    <n v="0"/>
  </r>
  <r>
    <n v="1686"/>
    <d v="2012-06-21T00:00:00"/>
    <d v="2012-06-21T00:00:00"/>
    <x v="2"/>
    <n v="3"/>
    <n v="0"/>
    <n v="28"/>
    <n v="26"/>
    <d v="1899-12-30T00:28:26"/>
    <d v="1899-12-30T00:09:29"/>
    <s v="YNHH"/>
    <s v="Treadmill"/>
    <n v="6.3305978898007078"/>
    <n v="0"/>
    <s v="Inside"/>
    <m/>
    <d v="1899-12-30T04:08:19"/>
    <d v="1899-12-30T02:04:10"/>
    <d v="1899-12-30T04:08:19"/>
    <d v="1899-12-30T05:00:43"/>
    <d v="1899-12-30T02:04:10"/>
    <d v="1899-12-30T02:30:22"/>
    <n v="1022"/>
    <x v="11"/>
    <x v="3"/>
    <x v="108"/>
    <x v="11"/>
    <n v="1"/>
  </r>
  <r>
    <n v="1687"/>
    <d v="2012-06-22T00:00:00"/>
    <d v="2012-06-22T00:00:00"/>
    <x v="2"/>
    <n v="2"/>
    <n v="0"/>
    <n v="19"/>
    <n v="26"/>
    <d v="1899-12-30T00:19:26"/>
    <d v="1899-12-30T00:09:43"/>
    <s v="YNHH"/>
    <s v="Treadmill"/>
    <n v="6.1749571183533494"/>
    <n v="0"/>
    <s v="Inside"/>
    <m/>
    <d v="1899-12-30T04:14:35"/>
    <d v="1899-12-30T02:07:17"/>
    <d v="1899-12-30T04:14:35"/>
    <d v="1899-12-30T05:06:59"/>
    <d v="1899-12-30T02:07:17"/>
    <d v="1899-12-30T02:33:29"/>
    <n v="1197"/>
    <x v="11"/>
    <x v="3"/>
    <x v="108"/>
    <x v="11"/>
    <n v="0"/>
  </r>
  <r>
    <n v="1688"/>
    <d v="2012-06-23T00:00:00"/>
    <d v="2012-06-23T00:00:00"/>
    <x v="0"/>
    <n v="0.7"/>
    <n v="0"/>
    <n v="28"/>
    <n v="24"/>
    <d v="1899-12-30T00:28:24"/>
    <d v="1899-12-30T00:40:34"/>
    <s v="Lake"/>
    <s v="To The Right"/>
    <n v="1.4788732394366209"/>
    <n v="0"/>
    <s v="Nice!"/>
    <m/>
    <d v="1899-12-30T01:37:22"/>
    <d v="1899-12-30T00:48:41"/>
    <d v="1899-12-30T17:42:58"/>
    <d v="1899-12-30T18:35:22"/>
    <d v="1899-12-30T08:51:29"/>
    <d v="1899-12-30T09:17:41"/>
    <n v="3082"/>
    <x v="11"/>
    <x v="3"/>
    <x v="108"/>
    <x v="11"/>
    <n v="0"/>
  </r>
  <r>
    <n v="1689"/>
    <d v="2012-06-24T00:00:00"/>
    <d v="2012-06-24T00:00:00"/>
    <x v="1"/>
    <n v="34.299999999999997"/>
    <n v="2"/>
    <n v="8"/>
    <n v="26"/>
    <d v="1899-12-30T02:08:26"/>
    <d v="1899-12-30T00:03:45"/>
    <s v="Ciocci"/>
    <s v="Flanders/Bantam Loop"/>
    <n v="16.023877498053473"/>
    <n v="0"/>
    <s v="Nice!"/>
    <s v="http://app.strava.com/rides/11618254#achievements"/>
    <d v="1899-12-30T06:59:22"/>
    <d v="1899-12-30T03:29:41"/>
    <d v="1899-12-30T01:38:06"/>
    <d v="1899-12-30T02:30:30"/>
    <d v="1899-12-30T00:49:03"/>
    <d v="1899-12-30T01:15:15"/>
    <n v="341"/>
    <x v="11"/>
    <x v="3"/>
    <x v="108"/>
    <x v="39"/>
    <n v="0"/>
  </r>
  <r>
    <n v="1690"/>
    <d v="2012-06-26T00:00:00"/>
    <d v="2012-06-26T00:00:00"/>
    <x v="2"/>
    <n v="2"/>
    <n v="0"/>
    <n v="18"/>
    <n v="59"/>
    <d v="1899-12-30T00:18:59"/>
    <d v="1899-12-30T00:09:30"/>
    <s v="R201202"/>
    <s v="Treadmill"/>
    <n v="6.3213345039508386"/>
    <n v="0"/>
    <s v="Inside"/>
    <m/>
    <d v="1899-12-30T04:08:41"/>
    <d v="1899-12-30T02:04:20"/>
    <d v="1899-12-30T04:08:41"/>
    <d v="1899-12-30T05:01:05"/>
    <d v="1899-12-30T02:04:20"/>
    <d v="1899-12-30T02:30:32"/>
    <n v="1035"/>
    <x v="11"/>
    <x v="3"/>
    <x v="108"/>
    <x v="39"/>
    <n v="1"/>
  </r>
  <r>
    <n v="1691"/>
    <d v="2012-06-27T00:00:00"/>
    <d v="2012-06-27T00:00:00"/>
    <x v="1"/>
    <n v="6"/>
    <n v="0"/>
    <n v="20"/>
    <n v="0"/>
    <d v="1899-12-30T00:20:00"/>
    <d v="1899-12-30T00:03:20"/>
    <s v="YNHH"/>
    <s v="Stationary Bike"/>
    <n v="18.000000000000014"/>
    <n v="0"/>
    <s v="Inside"/>
    <m/>
    <d v="1899-12-30T06:13:20"/>
    <d v="1899-12-30T03:06:40"/>
    <d v="1899-12-30T01:27:20"/>
    <d v="1899-12-30T02:19:44"/>
    <d v="1899-12-30T00:43:40"/>
    <d v="1899-12-30T01:09:52"/>
    <n v="225"/>
    <x v="11"/>
    <x v="3"/>
    <x v="108"/>
    <x v="39"/>
    <n v="0"/>
  </r>
  <r>
    <n v="1692"/>
    <d v="2012-07-01T00:00:00"/>
    <d v="2012-07-01T00:00:00"/>
    <x v="0"/>
    <n v="1"/>
    <n v="0"/>
    <n v="32"/>
    <n v="1"/>
    <d v="1899-12-30T00:32:01"/>
    <d v="1899-12-30T00:32:01"/>
    <s v="Ocean"/>
    <s v="Mighty Moss"/>
    <n v="1.874023945861532"/>
    <n v="0"/>
    <s v="HOT &amp; Humid"/>
    <m/>
    <d v="1899-12-30T01:16:50"/>
    <d v="1899-12-30T00:38:25"/>
    <d v="1899-12-30T13:58:50"/>
    <d v="1899-12-30T14:51:14"/>
    <d v="1899-12-30T06:59:25"/>
    <d v="1899-12-30T07:25:37"/>
    <n v="2829"/>
    <x v="11"/>
    <x v="0"/>
    <x v="109"/>
    <x v="40"/>
    <n v="3"/>
  </r>
  <r>
    <n v="1693"/>
    <d v="2012-07-01T00:00:00"/>
    <d v="2012-07-01T00:00:00"/>
    <x v="1"/>
    <n v="56"/>
    <n v="3"/>
    <n v="21"/>
    <n v="40"/>
    <d v="1899-12-30T03:21:40"/>
    <d v="1899-12-30T00:03:36"/>
    <s v="Ciocci"/>
    <s v="Mighty Moss"/>
    <n v="16.6611570247934"/>
    <n v="0"/>
    <s v="HOT &amp; Humid"/>
    <s v="Flat tire. Ughhhh"/>
    <d v="1899-12-30T06:43:20"/>
    <d v="1899-12-30T03:21:40"/>
    <d v="1899-12-30T01:34:21"/>
    <d v="1899-12-30T02:26:45"/>
    <d v="1899-12-30T00:47:11"/>
    <d v="1899-12-30T01:13:23"/>
    <n v="297"/>
    <x v="11"/>
    <x v="0"/>
    <x v="109"/>
    <x v="40"/>
    <n v="0"/>
  </r>
  <r>
    <n v="1694"/>
    <d v="2012-07-01T00:00:00"/>
    <d v="2012-07-01T00:00:00"/>
    <x v="2"/>
    <n v="13.1"/>
    <n v="3"/>
    <n v="0"/>
    <n v="19"/>
    <d v="1899-12-30T03:00:19"/>
    <d v="1899-12-30T00:13:46"/>
    <s v="Newton"/>
    <s v="Mighty Moss"/>
    <n v="4.3589980589703332"/>
    <n v="0"/>
    <s v="HOT &amp; Humid"/>
    <m/>
    <d v="1899-12-30T06:00:38"/>
    <d v="1899-12-30T03:00:19"/>
    <d v="1899-12-30T06:00:38"/>
    <d v="1899-12-30T06:53:02"/>
    <d v="1899-12-30T03:00:19"/>
    <d v="1899-12-30T03:26:31"/>
    <n v="2661"/>
    <x v="11"/>
    <x v="0"/>
    <x v="109"/>
    <x v="40"/>
    <n v="0"/>
  </r>
  <r>
    <n v="1695"/>
    <d v="2012-07-01T00:00:00"/>
    <d v="2012-07-01T00:00:00"/>
    <x v="3"/>
    <n v="0.01"/>
    <n v="0"/>
    <n v="1"/>
    <n v="28"/>
    <d v="1899-12-30T00:01:28"/>
    <d v="1899-12-30T02:26:40"/>
    <s v="Newton"/>
    <s v="Mighty Moss"/>
    <n v="0.40909090909090939"/>
    <n v="0"/>
    <s v="HOT &amp; Humid"/>
    <m/>
    <d v="1899-12-30T00:00:00"/>
    <d v="1899-12-30T00:00:00"/>
    <d v="1900-01-01T16:02:40"/>
    <d v="1900-01-01T16:55:04"/>
    <d v="1899-12-31T08:01:20"/>
    <d v="1899-12-31T08:27:32"/>
    <n v="3161"/>
    <x v="11"/>
    <x v="0"/>
    <x v="109"/>
    <x v="40"/>
    <n v="0"/>
  </r>
  <r>
    <n v="1696"/>
    <d v="2012-07-01T00:00:00"/>
    <d v="2012-07-01T00:00:00"/>
    <x v="4"/>
    <n v="0.01"/>
    <n v="0"/>
    <n v="2"/>
    <n v="18"/>
    <d v="1899-12-30T00:02:18"/>
    <d v="1899-12-30T03:50:00"/>
    <s v="Newton"/>
    <s v="Mighty Moss"/>
    <n v="0.26086956521739152"/>
    <n v="0"/>
    <s v="HOT &amp; Humid"/>
    <m/>
    <d v="1899-12-30T00:00:00"/>
    <d v="1899-12-30T00:00:00"/>
    <d v="1900-01-03T04:26:00"/>
    <d v="1900-01-03T05:18:24"/>
    <d v="1900-01-01T02:13:00"/>
    <d v="1900-01-01T02:39:12"/>
    <n v="3162"/>
    <x v="11"/>
    <x v="0"/>
    <x v="109"/>
    <x v="40"/>
    <n v="0"/>
  </r>
  <r>
    <n v="1697"/>
    <d v="2012-07-03T00:00:00"/>
    <d v="2012-07-03T00:00:00"/>
    <x v="1"/>
    <n v="12.2"/>
    <n v="0"/>
    <n v="32"/>
    <n v="22"/>
    <d v="1899-12-30T00:32:22"/>
    <d v="1899-12-30T00:02:39"/>
    <s v="YNHH"/>
    <s v="Spin Class"/>
    <n v="22.615859938208047"/>
    <n v="0"/>
    <s v="Inside"/>
    <m/>
    <d v="1899-12-30T04:57:08"/>
    <d v="1899-12-30T02:28:34"/>
    <d v="1899-12-30T01:09:31"/>
    <d v="1899-12-30T02:01:55"/>
    <d v="1899-12-30T00:34:45"/>
    <d v="1899-12-30T01:00:57"/>
    <n v="67"/>
    <x v="11"/>
    <x v="0"/>
    <x v="109"/>
    <x v="40"/>
    <n v="1"/>
  </r>
  <r>
    <n v="1698"/>
    <d v="2012-07-04T00:00:00"/>
    <d v="2012-07-04T00:00:00"/>
    <x v="1"/>
    <n v="22.6"/>
    <n v="1"/>
    <n v="42"/>
    <n v="10"/>
    <d v="1899-12-30T01:42:10"/>
    <d v="1899-12-30T00:04:31"/>
    <s v="Ciocci"/>
    <s v="Recovery Ride"/>
    <n v="13.272430668841773"/>
    <n v="0"/>
    <s v="HOT &amp; Humid"/>
    <s v="http://app.strava.com/rides/12450861"/>
    <d v="1899-12-30T08:26:19"/>
    <d v="1899-12-30T04:13:09"/>
    <d v="1899-12-30T01:58:26"/>
    <d v="1899-12-30T02:50:50"/>
    <d v="1899-12-30T00:59:13"/>
    <d v="1899-12-30T01:25:25"/>
    <n v="605"/>
    <x v="11"/>
    <x v="0"/>
    <x v="109"/>
    <x v="40"/>
    <n v="0"/>
  </r>
  <r>
    <n v="1699"/>
    <d v="2012-07-08T00:00:00"/>
    <d v="2012-07-08T00:00:00"/>
    <x v="1"/>
    <n v="18.399999999999999"/>
    <n v="1"/>
    <n v="12"/>
    <n v="0"/>
    <d v="1899-12-30T01:12:00"/>
    <d v="1899-12-30T00:03:55"/>
    <s v="Ciocci"/>
    <s v="Flanders/61 home"/>
    <n v="15.333333333333346"/>
    <n v="0"/>
    <s v="Warm"/>
    <s v="http://app.strava.com/rides/128161451"/>
    <d v="1899-12-30T07:18:16"/>
    <d v="1899-12-30T03:39:08"/>
    <d v="1899-12-30T01:42:31"/>
    <d v="1899-12-30T02:34:55"/>
    <d v="1899-12-30T00:51:16"/>
    <d v="1899-12-30T01:17:28"/>
    <n v="404"/>
    <x v="11"/>
    <x v="0"/>
    <x v="109"/>
    <x v="0"/>
    <n v="3"/>
  </r>
  <r>
    <n v="1700"/>
    <d v="2012-07-08T00:00:00"/>
    <d v="2012-07-08T00:00:00"/>
    <x v="2"/>
    <n v="1"/>
    <n v="0"/>
    <n v="9"/>
    <n v="17"/>
    <d v="1899-12-30T00:09:17"/>
    <d v="1899-12-30T00:09:17"/>
    <s v="Newton"/>
    <s v="Random"/>
    <n v="6.463195691202877"/>
    <n v="0"/>
    <s v="Warm"/>
    <s v="Big Calf Cramp"/>
    <d v="1899-12-30T04:03:13"/>
    <d v="1899-12-30T02:01:37"/>
    <d v="1899-12-30T04:03:13"/>
    <d v="1899-12-30T04:55:37"/>
    <d v="1899-12-30T02:01:37"/>
    <d v="1899-12-30T02:27:49"/>
    <n v="929"/>
    <x v="11"/>
    <x v="0"/>
    <x v="109"/>
    <x v="0"/>
    <n v="0"/>
  </r>
  <r>
    <n v="1701"/>
    <d v="2012-07-11T00:00:00"/>
    <d v="2012-07-11T00:00:00"/>
    <x v="0"/>
    <n v="0.5"/>
    <n v="0"/>
    <n v="18"/>
    <n v="56"/>
    <d v="1899-12-30T00:18:56"/>
    <d v="1899-12-30T00:37:52"/>
    <s v="Lake"/>
    <s v="Griskus Sprint"/>
    <n v="1.5845070422535226"/>
    <n v="0"/>
    <s v="Warm"/>
    <s v="Very Crowded"/>
    <d v="1899-12-30T01:30:53"/>
    <d v="1899-12-30T00:45:26"/>
    <d v="1899-12-30T16:32:06"/>
    <d v="1899-12-30T17:24:30"/>
    <d v="1899-12-30T08:16:03"/>
    <d v="1899-12-30T08:42:15"/>
    <n v="2998"/>
    <x v="11"/>
    <x v="0"/>
    <x v="109"/>
    <x v="0"/>
    <n v="2"/>
  </r>
  <r>
    <n v="1702"/>
    <d v="2012-07-11T00:00:00"/>
    <d v="2012-07-11T00:00:00"/>
    <x v="1"/>
    <n v="10.5"/>
    <n v="0"/>
    <n v="35"/>
    <n v="25"/>
    <d v="1899-12-30T00:35:25"/>
    <d v="1899-12-30T00:03:22"/>
    <s v="Ciocci"/>
    <s v="Griskus Sprint"/>
    <n v="17.788235294117658"/>
    <n v="0"/>
    <s v="Warm"/>
    <m/>
    <d v="1899-12-30T06:17:47"/>
    <d v="1899-12-30T03:08:53"/>
    <d v="1899-12-30T01:28:22"/>
    <d v="1899-12-30T02:20:46"/>
    <d v="1899-12-30T00:44:11"/>
    <d v="1899-12-30T01:10:23"/>
    <n v="239"/>
    <x v="11"/>
    <x v="0"/>
    <x v="109"/>
    <x v="0"/>
    <n v="0"/>
  </r>
  <r>
    <n v="1703"/>
    <d v="2012-07-11T00:00:00"/>
    <d v="2012-07-11T00:00:00"/>
    <x v="2"/>
    <n v="3.1"/>
    <n v="0"/>
    <n v="29"/>
    <n v="54"/>
    <d v="1899-12-30T00:29:54"/>
    <d v="1899-12-30T00:09:39"/>
    <s v="Newton"/>
    <s v="Griskus Sprint"/>
    <n v="6.2207357859531829"/>
    <n v="0"/>
    <s v="Warm"/>
    <s v="Felt Great"/>
    <d v="1899-12-30T04:12:42"/>
    <d v="1899-12-30T02:06:21"/>
    <d v="1899-12-30T04:12:42"/>
    <d v="1899-12-30T05:05:06"/>
    <d v="1899-12-30T02:06:21"/>
    <d v="1899-12-30T02:32:33"/>
    <n v="1136"/>
    <x v="11"/>
    <x v="0"/>
    <x v="109"/>
    <x v="0"/>
    <n v="0"/>
  </r>
  <r>
    <n v="1704"/>
    <d v="2012-07-11T00:00:00"/>
    <d v="2012-07-11T00:00:00"/>
    <x v="3"/>
    <n v="1"/>
    <n v="0"/>
    <n v="2"/>
    <n v="30"/>
    <d v="1899-12-30T00:02:30"/>
    <d v="1899-12-30T00:02:30"/>
    <s v="unk"/>
    <s v="Griskus Sprint"/>
    <n v="24.000000000000021"/>
    <n v="0"/>
    <m/>
    <m/>
    <d v="1899-12-30T00:00:00"/>
    <d v="1899-12-30T00:00:00"/>
    <d v="1899-12-30T01:05:30"/>
    <d v="1899-12-30T01:57:54"/>
    <d v="1899-12-30T00:32:45"/>
    <d v="1899-12-30T00:58:57"/>
    <n v="35"/>
    <x v="11"/>
    <x v="0"/>
    <x v="109"/>
    <x v="0"/>
    <n v="0"/>
  </r>
  <r>
    <n v="1705"/>
    <d v="2012-07-16T00:00:00"/>
    <d v="2012-07-16T00:00:00"/>
    <x v="1"/>
    <n v="9"/>
    <n v="0"/>
    <n v="55"/>
    <n v="0"/>
    <d v="1899-12-30T00:55:00"/>
    <d v="1899-12-30T00:06:07"/>
    <s v="Si"/>
    <s v="MV Random"/>
    <n v="9.8181818181818272"/>
    <n v="0"/>
    <s v="Warm"/>
    <s v="Ride with boys"/>
    <d v="1899-12-30T11:24:27"/>
    <d v="1899-12-30T05:42:13"/>
    <d v="1899-12-30T02:40:07"/>
    <d v="1899-12-30T03:32:31"/>
    <d v="1899-12-30T01:20:03"/>
    <d v="1899-12-30T01:46:15"/>
    <n v="698"/>
    <x v="11"/>
    <x v="0"/>
    <x v="109"/>
    <x v="12"/>
    <n v="4"/>
  </r>
  <r>
    <n v="1706"/>
    <d v="2012-07-17T00:00:00"/>
    <d v="2012-07-17T00:00:00"/>
    <x v="1"/>
    <n v="4.5999999999999996"/>
    <n v="0"/>
    <n v="33"/>
    <n v="16"/>
    <d v="1899-12-30T00:33:16"/>
    <d v="1899-12-30T00:07:14"/>
    <s v="Si"/>
    <s v="MV Random"/>
    <n v="8.2965931863727533"/>
    <n v="0"/>
    <s v="Warm"/>
    <s v="Ride to beach with Logan and Hunter on Back"/>
    <d v="1899-12-30T13:29:58"/>
    <d v="1899-12-30T06:44:59"/>
    <d v="1899-12-30T03:09:29"/>
    <d v="1899-12-30T04:01:53"/>
    <d v="1899-12-30T01:34:44"/>
    <d v="1899-12-30T02:00:56"/>
    <n v="718"/>
    <x v="11"/>
    <x v="0"/>
    <x v="109"/>
    <x v="12"/>
    <n v="0"/>
  </r>
  <r>
    <n v="1707"/>
    <d v="2012-07-22T00:00:00"/>
    <d v="2012-07-22T00:00:00"/>
    <x v="2"/>
    <n v="7.5"/>
    <n v="1"/>
    <n v="17"/>
    <n v="48"/>
    <d v="1899-12-30T01:17:48"/>
    <d v="1899-12-30T00:10:22"/>
    <s v="Newton"/>
    <s v="Quassy Loop"/>
    <n v="5.7840616966581022"/>
    <n v="0"/>
    <s v="Warm"/>
    <s v="http://runkeeper.com/user/ctkeane/activity/103723729"/>
    <d v="1899-12-30T04:31:47"/>
    <d v="1899-12-30T02:15:53"/>
    <d v="1899-12-30T04:31:47"/>
    <d v="1899-12-30T05:24:11"/>
    <d v="1899-12-30T02:15:53"/>
    <d v="1899-12-30T02:42:05"/>
    <n v="1715"/>
    <x v="11"/>
    <x v="0"/>
    <x v="109"/>
    <x v="13"/>
    <n v="4"/>
  </r>
  <r>
    <n v="1708"/>
    <d v="2012-07-23T00:00:00"/>
    <d v="2012-07-23T00:00:00"/>
    <x v="2"/>
    <n v="2"/>
    <n v="0"/>
    <n v="18"/>
    <n v="34"/>
    <d v="1899-12-30T00:18:34"/>
    <d v="1899-12-30T00:09:17"/>
    <s v="R201201"/>
    <s v="Treadmill"/>
    <n v="6.463195691202877"/>
    <n v="0"/>
    <s v="Inside"/>
    <m/>
    <d v="1899-12-30T04:03:13"/>
    <d v="1899-12-30T02:01:37"/>
    <d v="1899-12-30T04:03:13"/>
    <d v="1899-12-30T04:55:37"/>
    <d v="1899-12-30T02:01:37"/>
    <d v="1899-12-30T02:27:49"/>
    <n v="929"/>
    <x v="11"/>
    <x v="0"/>
    <x v="109"/>
    <x v="13"/>
    <n v="0"/>
  </r>
  <r>
    <n v="1709"/>
    <d v="2012-07-24T00:00:00"/>
    <d v="2012-07-24T00:00:00"/>
    <x v="1"/>
    <n v="11.7"/>
    <n v="0"/>
    <n v="32"/>
    <n v="30"/>
    <d v="1899-12-30T00:32:30"/>
    <d v="1899-12-30T00:02:47"/>
    <s v="YNHH"/>
    <s v="Spin Class"/>
    <n v="21.600000000000016"/>
    <n v="0"/>
    <s v="Inside"/>
    <m/>
    <d v="1899-12-30T05:11:07"/>
    <d v="1899-12-30T02:35:33"/>
    <d v="1899-12-30T01:12:47"/>
    <d v="1899-12-30T02:05:11"/>
    <d v="1899-12-30T00:36:23"/>
    <d v="1899-12-30T01:02:35"/>
    <n v="108"/>
    <x v="11"/>
    <x v="0"/>
    <x v="109"/>
    <x v="13"/>
    <n v="0"/>
  </r>
  <r>
    <n v="1710"/>
    <d v="2012-07-24T00:00:00"/>
    <d v="2012-07-24T00:00:00"/>
    <x v="2"/>
    <n v="1"/>
    <n v="0"/>
    <n v="9"/>
    <n v="18"/>
    <d v="1899-12-30T00:09:18"/>
    <d v="1899-12-30T00:09:18"/>
    <s v="R201202"/>
    <s v="Treadmill"/>
    <n v="6.4516129032258114"/>
    <n v="0"/>
    <s v="Inside"/>
    <m/>
    <d v="1899-12-30T04:03:40"/>
    <d v="1899-12-30T02:01:50"/>
    <d v="1899-12-30T04:03:40"/>
    <d v="1899-12-30T04:56:04"/>
    <d v="1899-12-30T02:01:50"/>
    <d v="1899-12-30T02:28:02"/>
    <n v="935"/>
    <x v="11"/>
    <x v="0"/>
    <x v="109"/>
    <x v="13"/>
    <n v="0"/>
  </r>
  <r>
    <n v="1711"/>
    <d v="2012-07-25T00:00:00"/>
    <d v="2012-07-25T00:00:00"/>
    <x v="2"/>
    <n v="5"/>
    <n v="0"/>
    <n v="52"/>
    <n v="50"/>
    <d v="1899-12-30T00:52:50"/>
    <d v="1899-12-30T00:10:34"/>
    <s v="R201202"/>
    <s v="Treadmill"/>
    <n v="5.6782334384858073"/>
    <n v="0"/>
    <s v="Inside"/>
    <m/>
    <d v="1899-12-30T04:36:51"/>
    <d v="1899-12-30T02:18:25"/>
    <d v="1899-12-30T04:36:51"/>
    <d v="1899-12-30T05:29:15"/>
    <d v="1899-12-30T02:18:25"/>
    <d v="1899-12-30T02:44:37"/>
    <n v="1850"/>
    <x v="11"/>
    <x v="0"/>
    <x v="109"/>
    <x v="13"/>
    <n v="2"/>
  </r>
  <r>
    <n v="1712"/>
    <d v="2012-07-26T00:00:00"/>
    <d v="2012-07-26T00:00:00"/>
    <x v="1"/>
    <n v="8.8000000000000007"/>
    <n v="0"/>
    <n v="30"/>
    <n v="0"/>
    <d v="1899-12-30T00:30:00"/>
    <d v="1899-12-30T00:03:25"/>
    <s v="YNHH"/>
    <s v="Stationary Bike"/>
    <n v="17.600000000000016"/>
    <n v="0"/>
    <s v="Inside"/>
    <m/>
    <d v="1899-12-30T06:21:49"/>
    <d v="1899-12-30T03:10:55"/>
    <d v="1899-12-30T01:29:19"/>
    <d v="1899-12-30T02:21:43"/>
    <d v="1899-12-30T00:44:40"/>
    <d v="1899-12-30T01:10:52"/>
    <n v="245"/>
    <x v="11"/>
    <x v="0"/>
    <x v="109"/>
    <x v="13"/>
    <n v="0"/>
  </r>
  <r>
    <n v="1713"/>
    <d v="2012-07-27T00:00:00"/>
    <d v="2012-07-27T00:00:00"/>
    <x v="2"/>
    <n v="3"/>
    <n v="0"/>
    <n v="28"/>
    <n v="15"/>
    <d v="1899-12-30T00:28:15"/>
    <d v="1899-12-30T00:09:25"/>
    <s v="NB860v2"/>
    <s v="Treadmill"/>
    <n v="6.371681415929209"/>
    <n v="0"/>
    <s v="Inside"/>
    <m/>
    <d v="1899-12-30T04:06:43"/>
    <d v="1899-12-30T02:03:21"/>
    <d v="1899-12-30T04:06:43"/>
    <d v="1899-12-30T04:59:07"/>
    <d v="1899-12-30T02:03:21"/>
    <d v="1899-12-30T02:29:34"/>
    <n v="996"/>
    <x v="11"/>
    <x v="0"/>
    <x v="109"/>
    <x v="13"/>
    <n v="0"/>
  </r>
  <r>
    <n v="1714"/>
    <d v="2012-07-29T00:00:00"/>
    <d v="2012-07-29T00:00:00"/>
    <x v="2"/>
    <n v="7.75"/>
    <n v="1"/>
    <n v="38"/>
    <n v="2"/>
    <d v="1899-12-30T01:38:02"/>
    <d v="1899-12-30T00:12:39"/>
    <s v="Newton"/>
    <s v="HHH"/>
    <n v="4.7432845970758279"/>
    <n v="0"/>
    <s v="HOT &amp; Humid"/>
    <m/>
    <d v="1899-12-30T05:31:25"/>
    <d v="1899-12-30T02:45:42"/>
    <d v="1899-12-30T05:31:25"/>
    <d v="1899-12-30T06:23:49"/>
    <d v="1899-12-30T02:45:42"/>
    <d v="1899-12-30T03:11:54"/>
    <n v="2574"/>
    <x v="11"/>
    <x v="0"/>
    <x v="109"/>
    <x v="14"/>
    <n v="4"/>
  </r>
  <r>
    <n v="1715"/>
    <d v="2012-07-30T00:00:00"/>
    <d v="2012-07-30T00:00:00"/>
    <x v="2"/>
    <n v="2.94"/>
    <n v="0"/>
    <n v="30"/>
    <n v="43"/>
    <d v="1899-12-30T00:30:43"/>
    <d v="1899-12-30T00:10:27"/>
    <s v="Newton"/>
    <s v="HHH"/>
    <n v="5.7428106348345143"/>
    <n v="0"/>
    <s v="HOT &amp; Humid"/>
    <m/>
    <d v="1899-12-30T04:33:44"/>
    <d v="1899-12-30T02:16:52"/>
    <d v="1899-12-30T04:33:44"/>
    <d v="1899-12-30T05:26:08"/>
    <d v="1899-12-30T02:16:52"/>
    <d v="1899-12-30T02:43:04"/>
    <n v="1764"/>
    <x v="11"/>
    <x v="0"/>
    <x v="109"/>
    <x v="14"/>
    <n v="0"/>
  </r>
  <r>
    <n v="1716"/>
    <d v="2012-08-01T00:00:00"/>
    <d v="2012-08-01T00:00:00"/>
    <x v="2"/>
    <n v="5"/>
    <n v="0"/>
    <n v="58"/>
    <n v="18"/>
    <d v="1899-12-30T00:58:18"/>
    <d v="1899-12-30T00:11:40"/>
    <s v="Newton"/>
    <s v="HHH"/>
    <n v="5.1457975986277917"/>
    <n v="0"/>
    <s v="HOT &amp; Humid"/>
    <m/>
    <d v="1899-12-30T05:05:30"/>
    <d v="1899-12-30T02:32:45"/>
    <d v="1899-12-30T05:05:30"/>
    <d v="1899-12-30T05:57:54"/>
    <d v="1899-12-30T02:32:45"/>
    <d v="1899-12-30T02:58:57"/>
    <n v="2358"/>
    <x v="11"/>
    <x v="4"/>
    <x v="110"/>
    <x v="14"/>
    <n v="1"/>
  </r>
  <r>
    <n v="1717"/>
    <d v="2012-08-01T00:00:00"/>
    <d v="2012-08-01T00:00:00"/>
    <x v="1"/>
    <n v="6"/>
    <n v="0"/>
    <n v="46"/>
    <n v="23"/>
    <d v="1899-12-30T00:46:23"/>
    <d v="1899-12-30T00:07:44"/>
    <s v="HHH"/>
    <s v="HHH"/>
    <n v="7.7614085519223917"/>
    <n v="0"/>
    <s v="HOT &amp; Humid"/>
    <m/>
    <d v="1899-12-30T14:25:49"/>
    <d v="1899-12-30T07:12:55"/>
    <d v="1899-12-30T03:22:32"/>
    <d v="1899-12-30T04:14:56"/>
    <d v="1899-12-30T01:41:16"/>
    <d v="1899-12-30T02:07:28"/>
    <n v="722"/>
    <x v="11"/>
    <x v="4"/>
    <x v="110"/>
    <x v="14"/>
    <n v="4"/>
  </r>
  <r>
    <n v="1718"/>
    <d v="2012-08-03T00:00:00"/>
    <d v="2012-08-03T00:00:00"/>
    <x v="2"/>
    <n v="4.2"/>
    <n v="0"/>
    <n v="48"/>
    <n v="24"/>
    <d v="1899-12-30T00:48:24"/>
    <d v="1899-12-30T00:11:31"/>
    <s v="Newton"/>
    <s v="HHH"/>
    <n v="5.2066115702479383"/>
    <n v="0"/>
    <s v="HOT &amp; Humid"/>
    <s v="Pushed Declan in Stroller"/>
    <d v="1899-12-30T05:01:55"/>
    <d v="1899-12-30T02:30:58"/>
    <d v="1899-12-30T05:01:55"/>
    <d v="1899-12-30T05:54:19"/>
    <d v="1899-12-30T02:30:58"/>
    <d v="1899-12-30T02:57:10"/>
    <n v="2321"/>
    <x v="11"/>
    <x v="4"/>
    <x v="110"/>
    <x v="14"/>
    <n v="1"/>
  </r>
  <r>
    <n v="1719"/>
    <d v="2012-08-05T00:00:00"/>
    <d v="2012-08-05T00:00:00"/>
    <x v="2"/>
    <n v="10"/>
    <n v="1"/>
    <n v="35"/>
    <n v="54"/>
    <d v="1899-12-30T01:35:54"/>
    <d v="1899-12-30T00:09:35"/>
    <s v="Newton"/>
    <s v="Treadmill"/>
    <n v="6.2565172054223206"/>
    <n v="0"/>
    <s v="Inside"/>
    <m/>
    <d v="1899-12-30T04:11:15"/>
    <d v="1899-12-30T02:05:38"/>
    <d v="1899-12-30T04:11:15"/>
    <d v="1899-12-30T05:03:40"/>
    <d v="1899-12-30T02:05:38"/>
    <d v="1899-12-30T02:31:50"/>
    <n v="1103"/>
    <x v="11"/>
    <x v="4"/>
    <x v="110"/>
    <x v="15"/>
    <n v="1"/>
  </r>
  <r>
    <n v="1720"/>
    <d v="2012-08-05T00:00:00"/>
    <d v="2012-08-05T00:00:00"/>
    <x v="1"/>
    <n v="36.1"/>
    <n v="2"/>
    <n v="25"/>
    <n v="6"/>
    <d v="1899-12-30T02:25:06"/>
    <d v="1899-12-30T00:04:01"/>
    <s v="Ciocci"/>
    <s v="Bantam Lake Loop"/>
    <n v="14.92763611302551"/>
    <n v="0"/>
    <s v="HOT &amp; Humid"/>
    <s v="http://app.strava.com/rides/16687947"/>
    <d v="1899-12-30T07:30:10"/>
    <d v="1899-12-30T03:45:05"/>
    <d v="1899-12-30T01:45:18"/>
    <d v="1899-12-30T02:37:43"/>
    <d v="1899-12-30T00:52:39"/>
    <d v="1899-12-30T01:18:51"/>
    <n v="458"/>
    <x v="11"/>
    <x v="4"/>
    <x v="110"/>
    <x v="15"/>
    <n v="3"/>
  </r>
  <r>
    <n v="1721"/>
    <d v="2012-08-06T00:00:00"/>
    <d v="2012-08-06T00:00:00"/>
    <x v="2"/>
    <n v="3"/>
    <n v="0"/>
    <n v="28"/>
    <n v="18"/>
    <d v="1899-12-30T00:28:18"/>
    <d v="1899-12-30T00:09:26"/>
    <s v="NB860v2"/>
    <s v="Treadmill"/>
    <n v="6.3604240282685556"/>
    <n v="0"/>
    <s v="Inside"/>
    <m/>
    <d v="1899-12-30T04:07:09"/>
    <d v="1899-12-30T02:03:35"/>
    <d v="1899-12-30T04:07:09"/>
    <d v="1899-12-30T04:59:33"/>
    <d v="1899-12-30T02:03:35"/>
    <d v="1899-12-30T02:29:47"/>
    <n v="1001"/>
    <x v="11"/>
    <x v="4"/>
    <x v="110"/>
    <x v="15"/>
    <n v="0"/>
  </r>
  <r>
    <n v="1722"/>
    <d v="2012-08-07T00:00:00"/>
    <d v="2012-08-07T00:00:00"/>
    <x v="2"/>
    <n v="1"/>
    <n v="0"/>
    <n v="9"/>
    <n v="22"/>
    <d v="1899-12-30T00:09:22"/>
    <d v="1899-12-30T00:09:22"/>
    <s v="NB860v2"/>
    <s v="Treadmill"/>
    <n v="6.4056939501779402"/>
    <n v="0"/>
    <s v="Inside"/>
    <m/>
    <d v="1899-12-30T04:05:24"/>
    <d v="1899-12-30T02:02:42"/>
    <d v="1899-12-30T04:05:24"/>
    <d v="1899-12-30T04:57:48"/>
    <d v="1899-12-30T02:02:42"/>
    <d v="1899-12-30T02:28:54"/>
    <n v="966"/>
    <x v="11"/>
    <x v="4"/>
    <x v="110"/>
    <x v="15"/>
    <n v="0"/>
  </r>
  <r>
    <n v="1723"/>
    <d v="2012-08-07T00:00:00"/>
    <d v="2012-08-07T00:00:00"/>
    <x v="1"/>
    <n v="13.1"/>
    <n v="0"/>
    <n v="35"/>
    <n v="0"/>
    <d v="1899-12-30T00:35:00"/>
    <d v="1899-12-30T00:02:40"/>
    <s v="YNHH"/>
    <s v="Spin Class"/>
    <n v="22.457142857142873"/>
    <n v="0"/>
    <s v="Inside"/>
    <m/>
    <d v="1899-12-30T04:59:14"/>
    <d v="1899-12-30T02:29:37"/>
    <d v="1899-12-30T01:10:00"/>
    <d v="1899-12-30T02:02:24"/>
    <d v="1899-12-30T00:35:00"/>
    <d v="1899-12-30T01:01:12"/>
    <n v="75"/>
    <x v="11"/>
    <x v="4"/>
    <x v="110"/>
    <x v="15"/>
    <n v="1"/>
  </r>
  <r>
    <n v="1724"/>
    <d v="2012-08-08T00:00:00"/>
    <d v="2012-08-08T00:00:00"/>
    <x v="2"/>
    <n v="5"/>
    <n v="0"/>
    <n v="46"/>
    <n v="20"/>
    <d v="1899-12-30T00:46:20"/>
    <d v="1899-12-30T00:09:16"/>
    <s v="Newton"/>
    <s v="Treadmill"/>
    <n v="6.4748201438848971"/>
    <n v="0"/>
    <s v="Inside"/>
    <m/>
    <d v="1899-12-30T04:02:47"/>
    <d v="1899-12-30T02:01:24"/>
    <d v="1899-12-30T04:02:47"/>
    <d v="1899-12-30T04:55:11"/>
    <d v="1899-12-30T02:01:24"/>
    <d v="1899-12-30T02:27:36"/>
    <n v="912"/>
    <x v="11"/>
    <x v="4"/>
    <x v="110"/>
    <x v="15"/>
    <n v="0"/>
  </r>
  <r>
    <n v="1725"/>
    <d v="2012-08-09T00:00:00"/>
    <d v="2012-08-09T00:00:00"/>
    <x v="1"/>
    <n v="13"/>
    <n v="0"/>
    <n v="33"/>
    <n v="30"/>
    <d v="1899-12-30T00:33:30"/>
    <d v="1899-12-30T00:02:35"/>
    <s v="YNHH"/>
    <s v="Spin Class"/>
    <n v="23.283582089552255"/>
    <n v="0"/>
    <s v="Inside"/>
    <m/>
    <d v="1899-12-30T04:48:37"/>
    <d v="1899-12-30T02:24:18"/>
    <d v="1899-12-30T01:07:31"/>
    <d v="1899-12-30T01:59:55"/>
    <d v="1899-12-30T00:33:45"/>
    <d v="1899-12-30T00:59:57"/>
    <n v="51"/>
    <x v="11"/>
    <x v="4"/>
    <x v="110"/>
    <x v="15"/>
    <n v="0"/>
  </r>
  <r>
    <n v="1726"/>
    <d v="2012-08-10T00:00:00"/>
    <d v="2012-08-10T00:00:00"/>
    <x v="2"/>
    <n v="4"/>
    <n v="0"/>
    <n v="37"/>
    <n v="55"/>
    <d v="1899-12-30T00:37:55"/>
    <d v="1899-12-30T00:09:29"/>
    <s v="NB860v2"/>
    <s v="Treadmill"/>
    <n v="6.3296703296703347"/>
    <n v="0"/>
    <s v="Inside"/>
    <m/>
    <d v="1899-12-30T04:08:21"/>
    <d v="1899-12-30T02:04:11"/>
    <d v="1899-12-30T04:08:21"/>
    <d v="1899-12-30T05:00:45"/>
    <d v="1899-12-30T02:04:11"/>
    <d v="1899-12-30T02:30:23"/>
    <n v="1024"/>
    <x v="11"/>
    <x v="4"/>
    <x v="110"/>
    <x v="15"/>
    <n v="2"/>
  </r>
  <r>
    <n v="1727"/>
    <d v="2012-08-12T00:00:00"/>
    <d v="2012-08-12T00:00:00"/>
    <x v="2"/>
    <n v="10"/>
    <n v="1"/>
    <n v="33"/>
    <n v="52"/>
    <d v="1899-12-30T01:33:52"/>
    <d v="1899-12-30T00:09:23"/>
    <s v="Newton"/>
    <s v="Treadmill"/>
    <n v="6.3920454545454604"/>
    <n v="0"/>
    <s v="Inside"/>
    <m/>
    <d v="1899-12-30T04:05:56"/>
    <d v="1899-12-30T02:02:58"/>
    <d v="1899-12-30T04:05:56"/>
    <d v="1899-12-30T04:58:20"/>
    <d v="1899-12-30T02:02:58"/>
    <d v="1899-12-30T02:29:10"/>
    <n v="983"/>
    <x v="11"/>
    <x v="4"/>
    <x v="110"/>
    <x v="16"/>
    <n v="1"/>
  </r>
  <r>
    <n v="1728"/>
    <d v="2012-08-12T00:00:00"/>
    <d v="2012-08-12T00:00:00"/>
    <x v="1"/>
    <n v="43.8"/>
    <n v="3"/>
    <n v="2"/>
    <n v="58"/>
    <d v="1899-12-30T03:02:58"/>
    <d v="1899-12-30T00:04:11"/>
    <s v="Ciocci"/>
    <s v="Mostly Rev3"/>
    <n v="14.363271998542549"/>
    <n v="0"/>
    <s v="HOT &amp; Humid"/>
    <s v="http://app.strava.com/rides/18078949"/>
    <d v="1899-12-30T07:47:52"/>
    <d v="1899-12-30T03:53:56"/>
    <d v="1899-12-30T01:49:27"/>
    <d v="1899-12-30T02:41:51"/>
    <d v="1899-12-30T00:54:43"/>
    <d v="1899-12-30T01:20:55"/>
    <n v="513"/>
    <x v="11"/>
    <x v="4"/>
    <x v="110"/>
    <x v="16"/>
    <n v="0"/>
  </r>
  <r>
    <n v="1729"/>
    <d v="2012-08-13T00:00:00"/>
    <d v="2012-08-13T00:00:00"/>
    <x v="0"/>
    <n v="1.04"/>
    <n v="0"/>
    <n v="40"/>
    <n v="25"/>
    <d v="1899-12-30T00:40:25"/>
    <d v="1899-12-30T00:38:52"/>
    <s v="Lake"/>
    <s v="Lake Swim"/>
    <n v="1.5439175257731974"/>
    <n v="0"/>
    <s v="Nice!"/>
    <s v="http://runkeeper.com/user/ctkeane/activity/109449395"/>
    <d v="1899-12-30T01:33:16"/>
    <d v="1899-12-30T00:46:38"/>
    <d v="1899-12-30T16:58:11"/>
    <d v="1899-12-30T17:50:35"/>
    <d v="1899-12-30T08:29:06"/>
    <d v="1899-12-30T08:55:18"/>
    <n v="3022"/>
    <x v="11"/>
    <x v="4"/>
    <x v="110"/>
    <x v="16"/>
    <n v="3"/>
  </r>
  <r>
    <n v="1730"/>
    <d v="2012-08-14T00:00:00"/>
    <d v="2012-08-14T00:00:00"/>
    <x v="2"/>
    <n v="4"/>
    <n v="0"/>
    <n v="38"/>
    <n v="24"/>
    <d v="1899-12-30T00:38:24"/>
    <d v="1899-12-30T00:09:36"/>
    <s v="NB860v2"/>
    <s v="Treadmill"/>
    <n v="6.2500000000000044"/>
    <n v="0"/>
    <s v="Inside"/>
    <m/>
    <d v="1899-12-30T04:11:31"/>
    <d v="1899-12-30T02:05:46"/>
    <d v="1899-12-30T04:11:31"/>
    <d v="1899-12-30T05:03:55"/>
    <d v="1899-12-30T02:05:46"/>
    <d v="1899-12-30T02:31:58"/>
    <n v="1107"/>
    <x v="11"/>
    <x v="4"/>
    <x v="110"/>
    <x v="16"/>
    <n v="0"/>
  </r>
  <r>
    <n v="1731"/>
    <d v="2012-08-15T00:00:00"/>
    <d v="2012-08-15T00:00:00"/>
    <x v="1"/>
    <n v="8.5"/>
    <n v="0"/>
    <n v="30"/>
    <n v="0"/>
    <d v="1899-12-30T00:30:00"/>
    <d v="1899-12-30T00:03:32"/>
    <s v="YNHH"/>
    <s v="Stationary Bike"/>
    <n v="17.000000000000014"/>
    <n v="0"/>
    <s v="Inside"/>
    <s v="didn't feel like running"/>
    <d v="1899-12-30T06:35:18"/>
    <d v="1899-12-30T03:17:39"/>
    <d v="1899-12-30T01:32:28"/>
    <d v="1899-12-30T02:24:52"/>
    <d v="1899-12-30T00:46:14"/>
    <d v="1899-12-30T01:12:26"/>
    <n v="276"/>
    <x v="11"/>
    <x v="4"/>
    <x v="110"/>
    <x v="16"/>
    <n v="0"/>
  </r>
  <r>
    <n v="1732"/>
    <d v="2012-08-16T00:00:00"/>
    <d v="2012-08-16T00:00:00"/>
    <x v="2"/>
    <n v="4.09"/>
    <n v="0"/>
    <n v="43"/>
    <n v="3"/>
    <d v="1899-12-30T00:43:03"/>
    <d v="1899-12-30T00:10:32"/>
    <s v="NB860v2"/>
    <s v="YNHH-4 Mile"/>
    <n v="5.7003484320557547"/>
    <n v="0"/>
    <s v="Warm"/>
    <s v="http://runkeeper.com/user/ctkeane/activity/110234496"/>
    <d v="1899-12-30T04:35:46"/>
    <d v="1899-12-30T02:17:53"/>
    <d v="1899-12-30T04:35:46"/>
    <d v="1899-12-30T05:28:10"/>
    <d v="1899-12-30T02:17:53"/>
    <d v="1899-12-30T02:44:05"/>
    <n v="1823"/>
    <x v="11"/>
    <x v="4"/>
    <x v="110"/>
    <x v="16"/>
    <n v="3"/>
  </r>
  <r>
    <n v="1733"/>
    <d v="2012-08-17T00:00:00"/>
    <d v="2012-08-17T00:00:00"/>
    <x v="2"/>
    <n v="3.1"/>
    <n v="0"/>
    <n v="29"/>
    <n v="4"/>
    <d v="1899-12-30T00:29:04"/>
    <d v="1899-12-30T00:09:23"/>
    <s v="NB860v2"/>
    <s v="YNHH-5k"/>
    <n v="6.3990825688073452"/>
    <n v="0"/>
    <s v="Warm"/>
    <s v="http://runkeeper.com/user/ctkeane/activity/110510879"/>
    <d v="1899-12-30T04:05:40"/>
    <d v="1899-12-30T02:02:50"/>
    <d v="1899-12-30T04:05:40"/>
    <d v="1899-12-30T04:58:04"/>
    <d v="1899-12-30T02:02:50"/>
    <d v="1899-12-30T02:29:02"/>
    <n v="976"/>
    <x v="11"/>
    <x v="4"/>
    <x v="110"/>
    <x v="16"/>
    <n v="0"/>
  </r>
  <r>
    <n v="1734"/>
    <d v="2012-08-19T00:00:00"/>
    <d v="2012-08-19T00:00:00"/>
    <x v="2"/>
    <n v="6.5"/>
    <n v="1"/>
    <n v="0"/>
    <n v="8"/>
    <d v="1899-12-30T01:00:08"/>
    <d v="1899-12-30T00:09:15"/>
    <s v="Newton"/>
    <s v="Treadmill"/>
    <n v="6.4855875831485648"/>
    <n v="0"/>
    <s v="Inside"/>
    <m/>
    <d v="1899-12-30T04:02:23"/>
    <d v="1899-12-30T02:01:12"/>
    <d v="1899-12-30T04:02:23"/>
    <d v="1899-12-30T04:54:47"/>
    <d v="1899-12-30T02:01:12"/>
    <d v="1899-12-30T02:27:24"/>
    <n v="904"/>
    <x v="11"/>
    <x v="4"/>
    <x v="110"/>
    <x v="17"/>
    <n v="1"/>
  </r>
  <r>
    <n v="1735"/>
    <d v="2012-08-19T00:00:00"/>
    <d v="2012-08-19T00:00:00"/>
    <x v="1"/>
    <n v="27.3"/>
    <n v="1"/>
    <n v="56"/>
    <n v="9"/>
    <d v="1899-12-30T01:56:09"/>
    <d v="1899-12-30T00:04:15"/>
    <s v="Ciocci"/>
    <s v="132 Hilly Challenge"/>
    <n v="14.102453723633246"/>
    <n v="0"/>
    <s v="Nice!"/>
    <s v="http://app.strava.com/rides/19031432"/>
    <d v="1899-12-30T07:56:31"/>
    <d v="1899-12-30T03:58:15"/>
    <d v="1899-12-30T01:51:28"/>
    <d v="1899-12-30T02:43:52"/>
    <d v="1899-12-30T00:55:44"/>
    <d v="1899-12-30T01:21:56"/>
    <n v="530"/>
    <x v="11"/>
    <x v="4"/>
    <x v="110"/>
    <x v="17"/>
    <n v="3"/>
  </r>
  <r>
    <n v="1736"/>
    <d v="2012-08-21T00:00:00"/>
    <d v="2012-08-21T00:00:00"/>
    <x v="1"/>
    <n v="13.75"/>
    <n v="0"/>
    <n v="35"/>
    <n v="15"/>
    <d v="1899-12-30T00:35:15"/>
    <d v="1899-12-30T00:02:34"/>
    <s v="YNHH"/>
    <s v="Spin Class"/>
    <n v="23.404255319148955"/>
    <n v="0"/>
    <s v="Inside"/>
    <m/>
    <d v="1899-12-30T04:47:08"/>
    <d v="1899-12-30T02:23:34"/>
    <d v="1899-12-30T01:07:10"/>
    <d v="1899-12-30T01:59:34"/>
    <d v="1899-12-30T00:33:35"/>
    <d v="1899-12-30T00:59:47"/>
    <n v="46"/>
    <x v="11"/>
    <x v="4"/>
    <x v="110"/>
    <x v="17"/>
    <n v="1"/>
  </r>
  <r>
    <n v="1737"/>
    <d v="2012-08-22T00:00:00"/>
    <d v="2012-08-22T00:00:00"/>
    <x v="2"/>
    <n v="3.1"/>
    <n v="0"/>
    <n v="30"/>
    <n v="25"/>
    <d v="1899-12-30T00:30:25"/>
    <d v="1899-12-30T00:09:49"/>
    <s v="NB860v2"/>
    <s v="YNHH-5k"/>
    <n v="6.11506849315069"/>
    <n v="0"/>
    <s v="Nice!"/>
    <m/>
    <d v="1899-12-30T04:17:04"/>
    <d v="1899-12-30T02:08:32"/>
    <d v="1899-12-30T04:17:04"/>
    <d v="1899-12-30T05:09:28"/>
    <d v="1899-12-30T02:08:32"/>
    <d v="1899-12-30T02:34:44"/>
    <n v="1267"/>
    <x v="11"/>
    <x v="4"/>
    <x v="110"/>
    <x v="17"/>
    <n v="0"/>
  </r>
  <r>
    <n v="1738"/>
    <d v="2012-08-26T00:00:00"/>
    <d v="2012-08-26T00:00:00"/>
    <x v="0"/>
    <n v="1.2"/>
    <n v="0"/>
    <n v="46"/>
    <n v="44"/>
    <d v="1899-12-30T00:46:44"/>
    <d v="1899-12-30T00:38:57"/>
    <s v="Ocean"/>
    <s v="Maine Rev3"/>
    <n v="1.5406562054208286"/>
    <n v="0"/>
    <s v="Nice!"/>
    <m/>
    <d v="1899-12-30T01:33:28"/>
    <d v="1899-12-30T00:46:44"/>
    <d v="1899-12-30T17:00:21"/>
    <d v="1899-12-30T17:52:45"/>
    <d v="1899-12-30T08:30:10"/>
    <d v="1899-12-30T08:56:22"/>
    <n v="3024"/>
    <x v="11"/>
    <x v="4"/>
    <x v="110"/>
    <x v="18"/>
    <n v="6"/>
  </r>
  <r>
    <n v="1739"/>
    <d v="2012-08-26T00:00:00"/>
    <d v="2012-08-26T00:00:00"/>
    <x v="1"/>
    <n v="56"/>
    <n v="2"/>
    <n v="56"/>
    <n v="18"/>
    <d v="1899-12-30T02:56:18"/>
    <d v="1899-12-30T00:03:09"/>
    <s v="Ciocci"/>
    <s v="Maine Rev3"/>
    <n v="19.058423142370973"/>
    <n v="0"/>
    <s v="Nice!"/>
    <m/>
    <d v="1899-12-30T05:52:36"/>
    <d v="1899-12-30T02:56:18"/>
    <d v="1899-12-30T01:22:29"/>
    <d v="1899-12-30T02:14:53"/>
    <d v="1899-12-30T00:41:14"/>
    <d v="1899-12-30T01:07:27"/>
    <n v="208"/>
    <x v="11"/>
    <x v="4"/>
    <x v="110"/>
    <x v="18"/>
    <n v="0"/>
  </r>
  <r>
    <n v="1740"/>
    <d v="2012-08-26T00:00:00"/>
    <d v="2012-08-26T00:00:00"/>
    <x v="2"/>
    <n v="13.1"/>
    <n v="2"/>
    <n v="36"/>
    <n v="33"/>
    <d v="1899-12-30T02:36:33"/>
    <d v="1899-12-30T00:11:57"/>
    <s v="Newton"/>
    <s v="Maine Rev3"/>
    <n v="5.0207601405301858"/>
    <n v="0"/>
    <s v="Nice!"/>
    <m/>
    <d v="1899-12-30T05:13:06"/>
    <d v="1899-12-30T02:36:33"/>
    <d v="1899-12-30T05:13:06"/>
    <d v="1899-12-30T06:05:30"/>
    <d v="1899-12-30T02:36:33"/>
    <d v="1899-12-30T03:02:45"/>
    <n v="2450"/>
    <x v="11"/>
    <x v="4"/>
    <x v="110"/>
    <x v="18"/>
    <n v="0"/>
  </r>
  <r>
    <n v="1741"/>
    <d v="2012-08-26T00:00:00"/>
    <d v="2012-08-26T00:00:00"/>
    <x v="3"/>
    <n v="0.01"/>
    <n v="0"/>
    <n v="5"/>
    <n v="6"/>
    <d v="1899-12-30T00:05:06"/>
    <d v="1899-12-30T08:30:00"/>
    <s v="Newton"/>
    <s v="Maine Rev3"/>
    <n v="0.11764705882352952"/>
    <n v="0"/>
    <s v="Nice!"/>
    <m/>
    <d v="1899-12-30T00:00:00"/>
    <d v="1899-12-30T00:00:00"/>
    <d v="1900-01-08T06:42:00"/>
    <d v="1900-01-08T07:34:24"/>
    <d v="1900-01-03T15:21:00"/>
    <d v="1900-01-03T15:47:12"/>
    <n v="3174"/>
    <x v="11"/>
    <x v="4"/>
    <x v="110"/>
    <x v="18"/>
    <n v="0"/>
  </r>
  <r>
    <n v="1742"/>
    <d v="2012-08-26T00:00:00"/>
    <d v="2012-08-26T00:00:00"/>
    <x v="4"/>
    <n v="0.01"/>
    <n v="0"/>
    <n v="2"/>
    <n v="48"/>
    <d v="1899-12-30T00:02:48"/>
    <d v="1899-12-30T04:40:00"/>
    <s v="Newton"/>
    <s v="Maine Rev3"/>
    <n v="0.21428571428571447"/>
    <n v="0"/>
    <s v="Nice!"/>
    <m/>
    <d v="1899-12-30T00:00:00"/>
    <d v="1899-12-30T00:00:00"/>
    <d v="1900-01-04T02:16:00"/>
    <d v="1900-01-04T03:08:24"/>
    <d v="1900-01-01T13:08:00"/>
    <d v="1900-01-01T13:34:12"/>
    <n v="3164"/>
    <x v="11"/>
    <x v="4"/>
    <x v="110"/>
    <x v="18"/>
    <n v="0"/>
  </r>
  <r>
    <n v="1743"/>
    <d v="2012-08-30T00:00:00"/>
    <d v="2012-08-30T00:00:00"/>
    <x v="2"/>
    <n v="3.57"/>
    <n v="0"/>
    <n v="34"/>
    <n v="5"/>
    <d v="1899-12-30T00:34:05"/>
    <d v="1899-12-30T00:09:33"/>
    <s v="GreyNB"/>
    <s v="NYC"/>
    <n v="6.284596577017119"/>
    <n v="0"/>
    <s v="Nice!"/>
    <s v="http://runkeeper.com/user/ctkeane/activity/113898908"/>
    <d v="1899-12-30T04:10:08"/>
    <d v="1899-12-30T02:05:04"/>
    <d v="1899-12-30T04:10:08"/>
    <d v="1899-12-30T05:02:32"/>
    <d v="1899-12-30T02:05:04"/>
    <d v="1899-12-30T02:31:16"/>
    <n v="1076"/>
    <x v="11"/>
    <x v="4"/>
    <x v="110"/>
    <x v="18"/>
    <n v="7"/>
  </r>
  <r>
    <n v="1744"/>
    <d v="2012-08-31T00:00:00"/>
    <d v="2012-08-31T00:00:00"/>
    <x v="2"/>
    <n v="4.01"/>
    <n v="0"/>
    <n v="41"/>
    <n v="13"/>
    <d v="1899-12-30T00:41:13"/>
    <d v="1899-12-30T00:10:17"/>
    <s v="GreyNB"/>
    <s v="NYC"/>
    <n v="5.837444399514764"/>
    <n v="0"/>
    <s v="Nice!"/>
    <s v="http://runkeeper.com/user/ctkeane/activity/114134602"/>
    <d v="1899-12-30T04:29:18"/>
    <d v="1899-12-30T02:14:39"/>
    <d v="1899-12-30T04:29:18"/>
    <d v="1899-12-30T05:21:42"/>
    <d v="1899-12-30T02:14:39"/>
    <d v="1899-12-30T02:40:51"/>
    <n v="1644"/>
    <x v="11"/>
    <x v="4"/>
    <x v="110"/>
    <x v="18"/>
    <n v="0"/>
  </r>
  <r>
    <n v="1745"/>
    <d v="2012-09-03T00:00:00"/>
    <d v="2012-09-03T00:00:00"/>
    <x v="2"/>
    <n v="14.5"/>
    <n v="3"/>
    <n v="6"/>
    <n v="24"/>
    <d v="1899-12-30T03:06:24"/>
    <d v="1899-12-30T00:12:51"/>
    <s v="NB860v2"/>
    <s v="Winnemaug Looper"/>
    <n v="4.6673819742489311"/>
    <n v="0"/>
    <s v="Nice!"/>
    <s v="http://runkeeper.com/user/ctkeane/activity/114937692"/>
    <d v="1899-12-30T05:36:48"/>
    <d v="1899-12-30T02:48:24"/>
    <d v="1899-12-30T05:36:48"/>
    <d v="1899-12-30T06:29:12"/>
    <d v="1899-12-30T02:48:24"/>
    <d v="1899-12-30T03:14:36"/>
    <n v="2593"/>
    <x v="11"/>
    <x v="5"/>
    <x v="111"/>
    <x v="19"/>
    <n v="2"/>
  </r>
  <r>
    <n v="1746"/>
    <d v="2012-09-04T00:00:00"/>
    <d v="2012-09-04T00:00:00"/>
    <x v="1"/>
    <n v="8.23"/>
    <n v="0"/>
    <n v="22"/>
    <n v="50"/>
    <d v="1899-12-30T00:22:50"/>
    <d v="1899-12-30T00:02:46"/>
    <s v="YNHH"/>
    <s v="Spin Class"/>
    <n v="21.626277372262791"/>
    <n v="0"/>
    <s v="Inside"/>
    <m/>
    <d v="1899-12-30T05:10:44"/>
    <d v="1899-12-30T02:35:22"/>
    <d v="1899-12-30T01:12:41"/>
    <d v="1899-12-30T02:05:05"/>
    <d v="1899-12-30T00:36:21"/>
    <d v="1899-12-30T01:02:33"/>
    <n v="105"/>
    <x v="11"/>
    <x v="5"/>
    <x v="111"/>
    <x v="19"/>
    <n v="8"/>
  </r>
  <r>
    <n v="1747"/>
    <d v="2012-09-05T00:00:00"/>
    <d v="2012-09-05T00:00:00"/>
    <x v="2"/>
    <n v="3"/>
    <n v="0"/>
    <n v="28"/>
    <n v="54"/>
    <d v="1899-12-30T00:28:54"/>
    <d v="1899-12-30T00:09:38"/>
    <s v="NB860v2"/>
    <s v="Treadmill"/>
    <n v="6.228373702422151"/>
    <n v="0"/>
    <s v="Inside"/>
    <m/>
    <d v="1899-12-30T04:12:24"/>
    <d v="1899-12-30T02:06:12"/>
    <d v="1899-12-30T04:12:24"/>
    <d v="1899-12-30T05:04:48"/>
    <d v="1899-12-30T02:06:12"/>
    <d v="1899-12-30T02:32:24"/>
    <n v="1128"/>
    <x v="11"/>
    <x v="5"/>
    <x v="111"/>
    <x v="19"/>
    <n v="0"/>
  </r>
  <r>
    <n v="1748"/>
    <d v="2012-09-06T00:00:00"/>
    <d v="2012-09-06T00:00:00"/>
    <x v="1"/>
    <n v="10.72"/>
    <n v="0"/>
    <n v="33"/>
    <n v="5"/>
    <d v="1899-12-30T00:33:05"/>
    <d v="1899-12-30T00:03:05"/>
    <s v="YNHH"/>
    <s v="Spin Class"/>
    <n v="19.441813602015127"/>
    <n v="0"/>
    <s v="Inside"/>
    <m/>
    <d v="1899-12-30T05:45:39"/>
    <d v="1899-12-30T02:52:49"/>
    <d v="1899-12-30T01:20:51"/>
    <d v="1899-12-30T02:13:15"/>
    <d v="1899-12-30T00:40:26"/>
    <d v="1899-12-30T01:06:38"/>
    <n v="199"/>
    <x v="11"/>
    <x v="5"/>
    <x v="111"/>
    <x v="19"/>
    <n v="0"/>
  </r>
  <r>
    <n v="1749"/>
    <d v="2012-09-09T00:00:00"/>
    <d v="2012-09-09T00:00:00"/>
    <x v="2"/>
    <n v="15.29"/>
    <n v="3"/>
    <n v="5"/>
    <n v="30"/>
    <d v="1899-12-30T03:05:30"/>
    <d v="1899-12-30T00:12:08"/>
    <s v="NB860v2"/>
    <s v="Lacross and Back Sucks"/>
    <n v="4.9455525606469033"/>
    <n v="0"/>
    <s v="Nice!"/>
    <s v="Stupid Hills"/>
    <d v="1899-12-30T05:17:52"/>
    <d v="1899-12-30T02:38:56"/>
    <d v="1899-12-30T05:17:52"/>
    <d v="1899-12-30T06:10:16"/>
    <d v="1899-12-30T02:38:56"/>
    <d v="1899-12-30T03:05:08"/>
    <n v="2498"/>
    <x v="11"/>
    <x v="5"/>
    <x v="111"/>
    <x v="20"/>
    <n v="5"/>
  </r>
  <r>
    <n v="1750"/>
    <d v="2012-09-13T00:00:00"/>
    <d v="2012-09-13T00:00:00"/>
    <x v="2"/>
    <n v="4.01"/>
    <n v="0"/>
    <n v="39"/>
    <n v="38"/>
    <d v="1899-12-30T00:39:38"/>
    <d v="1899-12-30T00:09:53"/>
    <s v="NB860v2"/>
    <s v="YNHH-4 Mile"/>
    <n v="6.0706476030277585"/>
    <n v="0"/>
    <s v="Warm"/>
    <s v="http://runkeeper.com/user/ctkeane/activity/117650428"/>
    <d v="1899-12-30T04:18:57"/>
    <d v="1899-12-30T02:09:29"/>
    <d v="1899-12-30T04:18:57"/>
    <d v="1899-12-30T05:11:21"/>
    <d v="1899-12-30T02:09:29"/>
    <d v="1899-12-30T02:35:41"/>
    <n v="1343"/>
    <x v="11"/>
    <x v="5"/>
    <x v="111"/>
    <x v="20"/>
    <n v="3"/>
  </r>
  <r>
    <n v="1751"/>
    <d v="2012-09-14T00:00:00"/>
    <d v="2012-09-14T00:00:00"/>
    <x v="2"/>
    <n v="3.44"/>
    <n v="0"/>
    <n v="36"/>
    <n v="8"/>
    <d v="1899-12-30T00:36:08"/>
    <d v="1899-12-30T00:10:30"/>
    <s v="NB860v2"/>
    <s v="Random"/>
    <n v="5.7121771217712221"/>
    <n v="0"/>
    <s v="Warm"/>
    <s v="http://runkeeper.com/user/ctkeane/activity/117903113"/>
    <d v="1899-12-30T04:35:12"/>
    <d v="1899-12-30T02:17:36"/>
    <d v="1899-12-30T04:35:12"/>
    <d v="1899-12-30T05:27:36"/>
    <d v="1899-12-30T02:17:36"/>
    <d v="1899-12-30T02:43:48"/>
    <n v="1806"/>
    <x v="11"/>
    <x v="5"/>
    <x v="111"/>
    <x v="20"/>
    <n v="0"/>
  </r>
  <r>
    <n v="1752"/>
    <d v="2012-09-16T00:00:00"/>
    <d v="2012-09-16T00:00:00"/>
    <x v="2"/>
    <n v="6.25"/>
    <n v="1"/>
    <n v="0"/>
    <n v="50"/>
    <d v="1899-12-30T01:00:50"/>
    <d v="1899-12-30T00:09:44"/>
    <n v="201202"/>
    <s v="Treadmill"/>
    <n v="6.1643835616438407"/>
    <n v="0"/>
    <s v="Inside"/>
    <m/>
    <d v="1899-12-30T04:15:01"/>
    <d v="1899-12-30T02:07:30"/>
    <d v="1899-12-30T04:15:01"/>
    <d v="1899-12-30T05:07:25"/>
    <d v="1899-12-30T02:07:30"/>
    <d v="1899-12-30T02:33:42"/>
    <n v="1213"/>
    <x v="11"/>
    <x v="5"/>
    <x v="111"/>
    <x v="41"/>
    <n v="9"/>
  </r>
  <r>
    <n v="1753"/>
    <d v="2012-09-18T00:00:00"/>
    <d v="2012-09-18T00:00:00"/>
    <x v="2"/>
    <n v="2"/>
    <n v="0"/>
    <n v="18"/>
    <n v="33"/>
    <d v="1899-12-30T00:18:33"/>
    <d v="1899-12-30T00:09:16"/>
    <s v="NB860v2"/>
    <s v="Speed Work - Treadmill"/>
    <n v="6.4690026954177942"/>
    <n v="0"/>
    <s v="Inside"/>
    <m/>
    <d v="1899-12-30T04:03:00"/>
    <d v="1899-12-30T02:01:30"/>
    <d v="1899-12-30T04:03:00"/>
    <d v="1899-12-30T04:55:24"/>
    <d v="1899-12-30T02:01:30"/>
    <d v="1899-12-30T02:27:42"/>
    <n v="920"/>
    <x v="11"/>
    <x v="5"/>
    <x v="111"/>
    <x v="41"/>
    <n v="1"/>
  </r>
  <r>
    <n v="1754"/>
    <d v="2012-09-19T00:00:00"/>
    <d v="2012-09-19T00:00:00"/>
    <x v="2"/>
    <n v="4.4000000000000004"/>
    <n v="0"/>
    <n v="45"/>
    <n v="0"/>
    <d v="1899-12-30T00:45:00"/>
    <d v="1899-12-30T00:10:14"/>
    <s v="Newton"/>
    <s v="Treadmill"/>
    <n v="5.8666666666666716"/>
    <n v="0"/>
    <s v="Inside"/>
    <s v="45 min run"/>
    <d v="1899-12-30T04:27:57"/>
    <d v="1899-12-30T02:13:59"/>
    <d v="1899-12-30T04:27:57"/>
    <d v="1899-12-30T05:20:21"/>
    <d v="1899-12-30T02:13:59"/>
    <d v="1899-12-30T02:40:11"/>
    <n v="1601"/>
    <x v="11"/>
    <x v="5"/>
    <x v="111"/>
    <x v="41"/>
    <n v="0"/>
  </r>
  <r>
    <n v="1755"/>
    <d v="2012-09-21T00:00:00"/>
    <d v="2012-09-21T00:00:00"/>
    <x v="2"/>
    <n v="4.33"/>
    <n v="0"/>
    <n v="44"/>
    <n v="36"/>
    <d v="1899-12-30T00:44:36"/>
    <d v="1899-12-30T00:10:18"/>
    <s v="NB860v2"/>
    <s v="YNHH - Huntington O&amp;B"/>
    <n v="5.8251121076233225"/>
    <n v="0"/>
    <s v="Perfect"/>
    <s v="http://runkeeper.com/user/ctkeane/activity/119670590"/>
    <d v="1899-12-30T04:29:52"/>
    <d v="1899-12-30T02:14:56"/>
    <d v="1899-12-30T04:29:52"/>
    <d v="1899-12-30T05:22:16"/>
    <d v="1899-12-30T02:14:56"/>
    <d v="1899-12-30T02:41:08"/>
    <n v="1662"/>
    <x v="11"/>
    <x v="5"/>
    <x v="111"/>
    <x v="41"/>
    <n v="6"/>
  </r>
  <r>
    <n v="1756"/>
    <d v="2012-09-23T00:00:00"/>
    <d v="2012-09-23T00:00:00"/>
    <x v="2"/>
    <n v="20"/>
    <n v="3"/>
    <n v="58"/>
    <n v="18"/>
    <d v="1899-12-30T03:58:18"/>
    <d v="1899-12-30T00:11:55"/>
    <s v="NB860v2"/>
    <s v="http://runkeeper.com/user/ctkeane/activity/120180143"/>
    <n v="5.0356693243810362"/>
    <n v="154"/>
    <s v="Nice!"/>
    <s v="http://runkeeper.com/user/ctkeane/activity/120180143"/>
    <d v="1899-12-30T05:12:10"/>
    <d v="1899-12-30T02:36:05"/>
    <d v="1899-12-30T05:12:10"/>
    <d v="1899-12-30T06:04:34"/>
    <d v="1899-12-30T02:36:05"/>
    <d v="1899-12-30T03:02:17"/>
    <n v="2442"/>
    <x v="11"/>
    <x v="5"/>
    <x v="111"/>
    <x v="42"/>
    <n v="1"/>
  </r>
  <r>
    <n v="1757"/>
    <d v="2012-09-24T00:00:00"/>
    <d v="2012-09-24T00:00:00"/>
    <x v="0"/>
    <n v="0.5"/>
    <n v="0"/>
    <n v="20"/>
    <n v="0"/>
    <d v="1899-12-30T00:20:00"/>
    <d v="1899-12-30T00:40:00"/>
    <s v="NHS"/>
    <s v="Naug Masters Swim"/>
    <n v="1.5000000000000013"/>
    <n v="0"/>
    <s v="Inside"/>
    <s v="Stroke Counting"/>
    <d v="1899-12-30T01:36:00"/>
    <d v="1899-12-30T00:48:00"/>
    <d v="1899-12-30T17:28:00"/>
    <d v="1899-12-30T18:20:24"/>
    <d v="1899-12-30T08:44:00"/>
    <d v="1899-12-30T09:10:12"/>
    <n v="3048"/>
    <x v="11"/>
    <x v="5"/>
    <x v="111"/>
    <x v="42"/>
    <n v="0"/>
  </r>
  <r>
    <n v="1758"/>
    <d v="2012-09-25T00:00:00"/>
    <d v="2012-09-25T00:00:00"/>
    <x v="0"/>
    <n v="0.65"/>
    <n v="0"/>
    <n v="25"/>
    <n v="0"/>
    <d v="1899-12-30T00:25:00"/>
    <d v="1899-12-30T00:38:28"/>
    <s v="NHS"/>
    <s v="Naug Masters Swim"/>
    <n v="1.5600000000000014"/>
    <n v="0"/>
    <s v="Inside"/>
    <s v="Stroke Counting"/>
    <d v="1899-12-30T01:32:18"/>
    <d v="1899-12-30T00:46:09"/>
    <d v="1899-12-30T16:47:42"/>
    <d v="1899-12-30T17:40:06"/>
    <d v="1899-12-30T08:23:51"/>
    <d v="1899-12-30T08:50:03"/>
    <n v="3008"/>
    <x v="11"/>
    <x v="5"/>
    <x v="111"/>
    <x v="42"/>
    <n v="5"/>
  </r>
  <r>
    <n v="1759"/>
    <d v="2012-09-27T00:00:00"/>
    <d v="2012-09-27T00:00:00"/>
    <x v="2"/>
    <n v="3.1"/>
    <n v="0"/>
    <n v="29"/>
    <n v="17"/>
    <d v="1899-12-30T00:29:17"/>
    <d v="1899-12-30T00:09:27"/>
    <s v="NB860v2"/>
    <s v="YNHH-5k"/>
    <n v="6.3517359134889073"/>
    <n v="0"/>
    <s v="Warm"/>
    <m/>
    <d v="1899-12-30T04:07:29"/>
    <d v="1899-12-30T02:03:45"/>
    <d v="1899-12-30T04:07:29"/>
    <d v="1899-12-30T04:59:54"/>
    <d v="1899-12-30T02:03:45"/>
    <d v="1899-12-30T02:29:57"/>
    <n v="1008"/>
    <x v="11"/>
    <x v="5"/>
    <x v="111"/>
    <x v="42"/>
    <n v="1"/>
  </r>
  <r>
    <n v="1760"/>
    <d v="2012-09-27T00:00:00"/>
    <d v="2012-09-27T00:00:00"/>
    <x v="0"/>
    <n v="0.8"/>
    <n v="0"/>
    <n v="30"/>
    <n v="0"/>
    <d v="1899-12-30T00:30:00"/>
    <d v="1899-12-30T00:37:30"/>
    <s v="NHS"/>
    <s v="Naug Masters Swim"/>
    <n v="1.6000000000000014"/>
    <n v="0"/>
    <s v="Inside"/>
    <m/>
    <d v="1899-12-30T01:30:00"/>
    <d v="1899-12-30T00:45:00"/>
    <d v="1899-12-30T16:22:30"/>
    <d v="1899-12-30T17:14:54"/>
    <d v="1899-12-30T08:11:15"/>
    <d v="1899-12-30T08:37:27"/>
    <n v="2989"/>
    <x v="11"/>
    <x v="5"/>
    <x v="111"/>
    <x v="42"/>
    <n v="0"/>
  </r>
  <r>
    <n v="1761"/>
    <d v="2012-09-30T00:00:00"/>
    <d v="2012-09-30T00:00:00"/>
    <x v="2"/>
    <n v="6"/>
    <n v="1"/>
    <n v="0"/>
    <n v="6"/>
    <d v="1899-12-30T01:00:06"/>
    <d v="1899-12-30T00:10:01"/>
    <s v="NB860v2"/>
    <s v="Treadmill"/>
    <n v="5.9900166389351126"/>
    <n v="0"/>
    <s v="Inside"/>
    <m/>
    <d v="1899-12-30T04:22:26"/>
    <d v="1899-12-30T02:11:13"/>
    <d v="1899-12-30T04:22:26"/>
    <d v="1899-12-30T05:14:50"/>
    <d v="1899-12-30T02:11:13"/>
    <d v="1899-12-30T02:37:25"/>
    <n v="1454"/>
    <x v="11"/>
    <x v="5"/>
    <x v="111"/>
    <x v="21"/>
    <n v="5"/>
  </r>
  <r>
    <n v="1762"/>
    <d v="2012-10-01T00:00:00"/>
    <d v="2012-10-01T00:00:00"/>
    <x v="0"/>
    <n v="0.88"/>
    <n v="0"/>
    <n v="50"/>
    <n v="0"/>
    <d v="1899-12-30T00:50:00"/>
    <d v="1899-12-30T00:56:49"/>
    <s v="NHS"/>
    <s v="Naug Masters Swim"/>
    <n v="1.0560000000000007"/>
    <n v="0"/>
    <s v="Inside"/>
    <m/>
    <d v="1899-12-30T02:16:22"/>
    <d v="1899-12-30T01:08:11"/>
    <d v="1899-12-31T00:48:38"/>
    <d v="1899-12-31T01:41:02"/>
    <d v="1899-12-30T12:24:19"/>
    <d v="1899-12-30T12:50:31"/>
    <n v="3150"/>
    <x v="11"/>
    <x v="6"/>
    <x v="112"/>
    <x v="21"/>
    <n v="0"/>
  </r>
  <r>
    <n v="1763"/>
    <d v="2012-10-02T00:00:00"/>
    <d v="2012-10-02T00:00:00"/>
    <x v="0"/>
    <n v="0.9"/>
    <n v="0"/>
    <n v="50"/>
    <n v="0"/>
    <d v="1899-12-30T00:50:00"/>
    <d v="1899-12-30T00:55:33"/>
    <s v="NHS"/>
    <s v="Naug Masters Swim"/>
    <n v="1.080000000000001"/>
    <n v="0"/>
    <s v="Inside"/>
    <m/>
    <d v="1899-12-30T02:13:20"/>
    <d v="1899-12-30T01:06:40"/>
    <d v="1899-12-31T00:15:33"/>
    <d v="1899-12-31T01:07:57"/>
    <d v="1899-12-30T12:07:47"/>
    <d v="1899-12-30T12:33:59"/>
    <n v="3148"/>
    <x v="11"/>
    <x v="6"/>
    <x v="112"/>
    <x v="21"/>
    <n v="0"/>
  </r>
  <r>
    <n v="1764"/>
    <d v="2012-10-04T00:00:00"/>
    <d v="2012-10-04T00:00:00"/>
    <x v="0"/>
    <n v="1.1184700000000001"/>
    <n v="0"/>
    <n v="55"/>
    <n v="0"/>
    <d v="1899-12-30T00:55:00"/>
    <d v="1899-12-30T00:49:10"/>
    <s v="NHS"/>
    <s v="Naug Masters Swim"/>
    <n v="1.220149090909092"/>
    <n v="0"/>
    <s v="Inside"/>
    <s v="1800 meters"/>
    <d v="1899-12-30T01:58:01"/>
    <d v="1899-12-30T00:59:01"/>
    <d v="1899-12-30T21:28:22"/>
    <d v="1899-12-30T22:20:46"/>
    <d v="1899-12-30T10:44:11"/>
    <d v="1899-12-30T11:10:23"/>
    <n v="3132"/>
    <x v="11"/>
    <x v="6"/>
    <x v="112"/>
    <x v="21"/>
    <n v="6"/>
  </r>
  <r>
    <n v="1765"/>
    <d v="2012-10-05T00:00:00"/>
    <d v="2012-10-05T00:00:00"/>
    <x v="2"/>
    <n v="3.1"/>
    <n v="0"/>
    <n v="27"/>
    <n v="57"/>
    <d v="1899-12-30T00:27:57"/>
    <d v="1899-12-30T00:09:01"/>
    <s v="NB860v2"/>
    <s v="YNHH-5k"/>
    <n v="6.6547406082289857"/>
    <n v="0"/>
    <s v="Nice!"/>
    <m/>
    <d v="1899-12-30T03:56:13"/>
    <d v="1899-12-30T01:58:07"/>
    <d v="1899-12-30T03:56:13"/>
    <d v="1899-12-30T04:48:37"/>
    <d v="1899-12-30T01:58:07"/>
    <d v="1899-12-30T02:24:19"/>
    <n v="829"/>
    <x v="11"/>
    <x v="6"/>
    <x v="112"/>
    <x v="21"/>
    <n v="0"/>
  </r>
  <r>
    <n v="1766"/>
    <d v="2012-10-07T00:00:00"/>
    <d v="2012-10-07T00:00:00"/>
    <x v="2"/>
    <n v="7.5"/>
    <n v="1"/>
    <n v="16"/>
    <n v="51"/>
    <d v="1899-12-30T01:16:51"/>
    <d v="1899-12-30T00:10:15"/>
    <s v="NB860v2"/>
    <s v="Quassy Loop"/>
    <n v="5.8555627846454179"/>
    <n v="158"/>
    <s v="Cool"/>
    <s v="http://runkeeper.com/user/ctkeane/activity/123256986"/>
    <d v="1899-12-30T04:28:28"/>
    <d v="1899-12-30T02:14:14"/>
    <d v="1899-12-30T04:28:28"/>
    <d v="1899-12-30T05:20:52"/>
    <d v="1899-12-30T02:14:14"/>
    <d v="1899-12-30T02:40:26"/>
    <n v="1616"/>
    <x v="11"/>
    <x v="6"/>
    <x v="112"/>
    <x v="43"/>
    <n v="1"/>
  </r>
  <r>
    <n v="1767"/>
    <d v="2012-10-09T00:00:00"/>
    <d v="2012-10-09T00:00:00"/>
    <x v="2"/>
    <n v="3.25"/>
    <n v="0"/>
    <n v="32"/>
    <n v="6"/>
    <d v="1899-12-30T00:32:06"/>
    <d v="1899-12-30T00:09:53"/>
    <s v="NB860v2"/>
    <s v="YNHH-Treadmill"/>
    <n v="6.0747663551401914"/>
    <n v="0"/>
    <s v="Inside"/>
    <s v="http://nikeplus.nike.com/plus/activity/running/bckeane/detail/2051242118"/>
    <d v="1899-12-30T04:18:47"/>
    <d v="1899-12-30T02:09:23"/>
    <d v="1899-12-30T04:18:47"/>
    <d v="1899-12-30T05:11:11"/>
    <d v="1899-12-30T02:09:23"/>
    <d v="1899-12-30T02:35:35"/>
    <n v="1337"/>
    <x v="11"/>
    <x v="6"/>
    <x v="112"/>
    <x v="43"/>
    <n v="6"/>
  </r>
  <r>
    <n v="1768"/>
    <d v="2012-10-10T00:00:00"/>
    <d v="2012-10-10T00:00:00"/>
    <x v="0"/>
    <n v="0.8"/>
    <n v="1"/>
    <n v="0"/>
    <n v="0"/>
    <d v="1899-12-30T01:00:00"/>
    <d v="1899-12-30T01:15:00"/>
    <s v="NHS"/>
    <s v="Naug Masters Swim"/>
    <n v="0.80000000000000071"/>
    <n v="0"/>
    <s v="Inside"/>
    <m/>
    <d v="1899-12-30T03:00:00"/>
    <d v="1899-12-30T01:30:00"/>
    <d v="1899-12-31T08:45:00"/>
    <d v="1899-12-31T09:37:24"/>
    <d v="1899-12-30T16:22:30"/>
    <d v="1899-12-30T16:48:42"/>
    <n v="3156"/>
    <x v="11"/>
    <x v="6"/>
    <x v="112"/>
    <x v="43"/>
    <n v="0"/>
  </r>
  <r>
    <n v="1769"/>
    <d v="2012-10-13T00:00:00"/>
    <d v="2012-10-13T00:00:00"/>
    <x v="2"/>
    <n v="26.2"/>
    <n v="4"/>
    <n v="56"/>
    <n v="11"/>
    <d v="1899-12-30T04:56:11"/>
    <d v="1899-12-30T00:11:18"/>
    <s v="NB860v2"/>
    <s v="Hartford Marathon"/>
    <n v="5.3075234933318374"/>
    <n v="0"/>
    <s v="Chilly"/>
    <m/>
    <d v="1899-12-30T04:56:11"/>
    <d v="1899-12-30T02:28:05"/>
    <d v="1899-12-30T04:56:11"/>
    <d v="1899-12-30T05:48:35"/>
    <d v="1899-12-30T02:28:05"/>
    <d v="1899-12-30T02:54:18"/>
    <n v="2233"/>
    <x v="11"/>
    <x v="6"/>
    <x v="112"/>
    <x v="43"/>
    <n v="2"/>
  </r>
  <r>
    <n v="1770"/>
    <d v="2012-10-13T00:00:00"/>
    <d v="2012-10-13T00:00:00"/>
    <x v="8"/>
    <n v="1"/>
    <n v="0"/>
    <n v="10"/>
    <n v="39"/>
    <d v="1899-12-30T00:10:39"/>
    <d v="1899-12-30T00:10:39"/>
    <s v="NB860v2"/>
    <s v="Hartford Marathon"/>
    <n v="5.6338028169014125"/>
    <n v="0"/>
    <s v="Chilly"/>
    <m/>
    <d v="1899-12-30T00:00:00"/>
    <d v="1899-12-30T00:00:00"/>
    <d v="1899-12-30T04:39:02"/>
    <d v="1899-12-30T05:31:26"/>
    <d v="1899-12-30T02:19:31"/>
    <d v="1899-12-30T02:45:43"/>
    <n v="1887"/>
    <x v="11"/>
    <x v="6"/>
    <x v="112"/>
    <x v="43"/>
    <n v="5"/>
  </r>
  <r>
    <n v="1771"/>
    <d v="2012-10-13T00:00:00"/>
    <d v="2012-10-13T00:00:00"/>
    <x v="9"/>
    <n v="1"/>
    <n v="0"/>
    <n v="8"/>
    <n v="2"/>
    <d v="1899-12-30T00:08:02"/>
    <d v="1899-12-30T00:08:02"/>
    <s v="NB860v2"/>
    <s v="Hartford Marathon"/>
    <n v="7.468879668049798"/>
    <n v="0"/>
    <s v="Chilly"/>
    <m/>
    <d v="1899-12-30T00:00:00"/>
    <d v="1899-12-30T00:00:00"/>
    <d v="1899-12-30T03:30:28"/>
    <d v="1899-12-30T04:22:52"/>
    <d v="1899-12-30T01:45:14"/>
    <d v="1899-12-30T02:11:26"/>
    <n v="729"/>
    <x v="11"/>
    <x v="6"/>
    <x v="112"/>
    <x v="43"/>
    <n v="0"/>
  </r>
  <r>
    <n v="1772"/>
    <d v="2012-10-13T00:00:00"/>
    <d v="2012-10-13T00:00:00"/>
    <x v="10"/>
    <n v="1"/>
    <n v="0"/>
    <n v="10"/>
    <n v="23"/>
    <d v="1899-12-30T00:10:23"/>
    <d v="1899-12-30T00:10:23"/>
    <s v="NB860v2"/>
    <s v="Hartford Marathon"/>
    <n v="5.7784911717496037"/>
    <n v="0"/>
    <s v="Chilly"/>
    <m/>
    <d v="1899-12-30T00:00:00"/>
    <d v="1899-12-30T00:00:00"/>
    <d v="1899-12-30T04:32:03"/>
    <d v="1899-12-30T05:24:27"/>
    <d v="1899-12-30T02:16:01"/>
    <d v="1899-12-30T02:42:13"/>
    <n v="1722"/>
    <x v="11"/>
    <x v="6"/>
    <x v="112"/>
    <x v="43"/>
    <n v="0"/>
  </r>
  <r>
    <n v="1773"/>
    <d v="2012-10-13T00:00:00"/>
    <d v="2012-10-13T00:00:00"/>
    <x v="11"/>
    <n v="1"/>
    <n v="0"/>
    <n v="10"/>
    <n v="16"/>
    <d v="1899-12-30T00:10:16"/>
    <d v="1899-12-30T00:10:16"/>
    <s v="NB860v2"/>
    <s v="Hartford Marathon"/>
    <n v="5.8441558441558481"/>
    <n v="0"/>
    <s v="Chilly"/>
    <m/>
    <d v="1899-12-30T00:00:00"/>
    <d v="1899-12-30T00:00:00"/>
    <d v="1899-12-30T04:28:59"/>
    <d v="1899-12-30T05:21:23"/>
    <d v="1899-12-30T02:14:30"/>
    <d v="1899-12-30T02:40:42"/>
    <n v="1632"/>
    <x v="11"/>
    <x v="6"/>
    <x v="112"/>
    <x v="43"/>
    <n v="0"/>
  </r>
  <r>
    <n v="1774"/>
    <d v="2012-10-13T00:00:00"/>
    <d v="2012-10-13T00:00:00"/>
    <x v="12"/>
    <n v="1"/>
    <n v="0"/>
    <n v="10"/>
    <n v="16"/>
    <d v="1899-12-30T00:10:16"/>
    <d v="1899-12-30T00:10:16"/>
    <s v="NB860v2"/>
    <s v="Hartford Marathon"/>
    <n v="5.8441558441558481"/>
    <n v="0"/>
    <s v="Chilly"/>
    <m/>
    <d v="1899-12-30T00:00:00"/>
    <d v="1899-12-30T00:00:00"/>
    <d v="1899-12-30T04:28:59"/>
    <d v="1899-12-30T05:21:23"/>
    <d v="1899-12-30T02:14:30"/>
    <d v="1899-12-30T02:40:42"/>
    <n v="1632"/>
    <x v="11"/>
    <x v="6"/>
    <x v="112"/>
    <x v="43"/>
    <n v="0"/>
  </r>
  <r>
    <n v="1775"/>
    <d v="2012-10-13T00:00:00"/>
    <d v="2012-10-13T00:00:00"/>
    <x v="13"/>
    <n v="1"/>
    <n v="0"/>
    <n v="10"/>
    <n v="18"/>
    <d v="1899-12-30T00:10:18"/>
    <d v="1899-12-30T00:10:18"/>
    <s v="NB860v2"/>
    <s v="Hartford Marathon"/>
    <n v="5.8252427184466056"/>
    <n v="0"/>
    <s v="Chilly"/>
    <m/>
    <d v="1899-12-30T00:00:00"/>
    <d v="1899-12-30T00:00:00"/>
    <d v="1899-12-30T04:29:52"/>
    <d v="1899-12-30T05:22:16"/>
    <d v="1899-12-30T02:14:56"/>
    <d v="1899-12-30T02:41:08"/>
    <n v="1659"/>
    <x v="11"/>
    <x v="6"/>
    <x v="112"/>
    <x v="43"/>
    <n v="0"/>
  </r>
  <r>
    <n v="1776"/>
    <d v="2012-10-13T00:00:00"/>
    <d v="2012-10-13T00:00:00"/>
    <x v="14"/>
    <n v="1"/>
    <n v="0"/>
    <n v="9"/>
    <n v="55"/>
    <d v="1899-12-30T00:09:55"/>
    <d v="1899-12-30T00:09:55"/>
    <s v="NB860v2"/>
    <s v="Hartford Marathon"/>
    <n v="6.050420168067232"/>
    <n v="0"/>
    <s v="Chilly"/>
    <m/>
    <d v="1899-12-30T00:00:00"/>
    <d v="1899-12-30T00:00:00"/>
    <d v="1899-12-30T04:19:49"/>
    <d v="1899-12-30T05:12:13"/>
    <d v="1899-12-30T02:09:55"/>
    <d v="1899-12-30T02:36:07"/>
    <n v="1360"/>
    <x v="11"/>
    <x v="6"/>
    <x v="112"/>
    <x v="43"/>
    <n v="0"/>
  </r>
  <r>
    <n v="1777"/>
    <d v="2012-10-13T00:00:00"/>
    <d v="2012-10-13T00:00:00"/>
    <x v="15"/>
    <n v="1"/>
    <n v="0"/>
    <n v="10"/>
    <n v="15"/>
    <d v="1899-12-30T00:10:15"/>
    <d v="1899-12-30T00:10:15"/>
    <s v="NB860v2"/>
    <s v="Hartford Marathon"/>
    <n v="5.8536585365853702"/>
    <n v="0"/>
    <s v="Chilly"/>
    <m/>
    <d v="1899-12-30T00:00:00"/>
    <d v="1899-12-30T00:00:00"/>
    <d v="1899-12-30T04:28:33"/>
    <d v="1899-12-30T05:20:57"/>
    <d v="1899-12-30T02:14:16"/>
    <d v="1899-12-30T02:40:29"/>
    <n v="1622"/>
    <x v="11"/>
    <x v="6"/>
    <x v="112"/>
    <x v="43"/>
    <n v="0"/>
  </r>
  <r>
    <n v="1778"/>
    <d v="2012-10-13T00:00:00"/>
    <d v="2012-10-13T00:00:00"/>
    <x v="16"/>
    <n v="1"/>
    <n v="0"/>
    <n v="10"/>
    <n v="25"/>
    <d v="1899-12-30T00:10:25"/>
    <d v="1899-12-30T00:10:25"/>
    <s v="NB860v2"/>
    <s v="Hartford Marathon"/>
    <n v="5.7600000000000042"/>
    <n v="0"/>
    <s v="Chilly"/>
    <m/>
    <d v="1899-12-30T00:00:00"/>
    <d v="1899-12-30T00:00:00"/>
    <d v="1899-12-30T04:32:55"/>
    <d v="1899-12-30T05:25:19"/>
    <d v="1899-12-30T02:16:27"/>
    <d v="1899-12-30T02:42:40"/>
    <n v="1748"/>
    <x v="11"/>
    <x v="6"/>
    <x v="112"/>
    <x v="43"/>
    <n v="0"/>
  </r>
  <r>
    <n v="1779"/>
    <d v="2012-10-13T00:00:00"/>
    <d v="2012-10-13T00:00:00"/>
    <x v="17"/>
    <n v="1"/>
    <n v="0"/>
    <n v="10"/>
    <n v="24"/>
    <d v="1899-12-30T00:10:24"/>
    <d v="1899-12-30T00:10:24"/>
    <s v="NB860v2"/>
    <s v="Hartford Marathon"/>
    <n v="5.7692307692307736"/>
    <n v="0"/>
    <s v="Chilly"/>
    <m/>
    <d v="1899-12-30T00:00:00"/>
    <d v="1899-12-30T00:00:00"/>
    <d v="1899-12-30T04:32:29"/>
    <d v="1899-12-30T05:24:53"/>
    <d v="1899-12-30T02:16:14"/>
    <d v="1899-12-30T02:42:26"/>
    <n v="1734"/>
    <x v="11"/>
    <x v="6"/>
    <x v="112"/>
    <x v="43"/>
    <n v="0"/>
  </r>
  <r>
    <n v="1780"/>
    <d v="2012-10-13T00:00:00"/>
    <d v="2012-10-13T00:00:00"/>
    <x v="18"/>
    <n v="1"/>
    <n v="0"/>
    <n v="10"/>
    <n v="31"/>
    <d v="1899-12-30T00:10:31"/>
    <d v="1899-12-30T00:10:31"/>
    <s v="NB860v2"/>
    <s v="Hartford Marathon"/>
    <n v="5.7052297939778169"/>
    <n v="0"/>
    <s v="Chilly"/>
    <m/>
    <d v="1899-12-30T00:00:00"/>
    <d v="1899-12-30T00:00:00"/>
    <d v="1899-12-30T04:35:32"/>
    <d v="1899-12-30T05:27:56"/>
    <d v="1899-12-30T02:17:46"/>
    <d v="1899-12-30T02:43:58"/>
    <n v="1813"/>
    <x v="11"/>
    <x v="6"/>
    <x v="112"/>
    <x v="43"/>
    <n v="0"/>
  </r>
  <r>
    <n v="1781"/>
    <d v="2012-10-13T00:00:00"/>
    <d v="2012-10-13T00:00:00"/>
    <x v="19"/>
    <n v="1"/>
    <n v="0"/>
    <n v="10"/>
    <n v="59"/>
    <d v="1899-12-30T00:10:59"/>
    <d v="1899-12-30T00:10:59"/>
    <s v="NB860v2"/>
    <s v="Hartford Marathon"/>
    <n v="5.4628224582701099"/>
    <n v="0"/>
    <s v="Chilly"/>
    <m/>
    <d v="1899-12-30T00:00:00"/>
    <d v="1899-12-30T00:00:00"/>
    <d v="1899-12-30T04:47:46"/>
    <d v="1899-12-30T05:40:10"/>
    <d v="1899-12-30T02:23:53"/>
    <d v="1899-12-30T02:50:05"/>
    <n v="2070"/>
    <x v="11"/>
    <x v="6"/>
    <x v="112"/>
    <x v="43"/>
    <n v="0"/>
  </r>
  <r>
    <n v="1782"/>
    <d v="2012-10-13T00:00:00"/>
    <d v="2012-10-13T00:00:00"/>
    <x v="20"/>
    <n v="1"/>
    <n v="0"/>
    <n v="10"/>
    <n v="58"/>
    <d v="1899-12-30T00:10:58"/>
    <d v="1899-12-30T00:10:58"/>
    <s v="NB860v2"/>
    <s v="Hartford Marathon"/>
    <n v="5.4711246200607944"/>
    <n v="0"/>
    <s v="Chilly"/>
    <m/>
    <d v="1899-12-30T00:00:00"/>
    <d v="1899-12-30T00:00:00"/>
    <d v="1899-12-30T04:47:20"/>
    <d v="1899-12-30T05:39:44"/>
    <d v="1899-12-30T02:23:40"/>
    <d v="1899-12-30T02:49:52"/>
    <n v="2062"/>
    <x v="11"/>
    <x v="6"/>
    <x v="112"/>
    <x v="43"/>
    <n v="0"/>
  </r>
  <r>
    <n v="1783"/>
    <d v="2012-10-13T00:00:00"/>
    <d v="2012-10-13T00:00:00"/>
    <x v="21"/>
    <n v="1"/>
    <n v="0"/>
    <n v="10"/>
    <n v="46"/>
    <d v="1899-12-30T00:10:46"/>
    <d v="1899-12-30T00:10:46"/>
    <s v="NB860v2"/>
    <s v="Hartford Marathon"/>
    <n v="5.5727554179566603"/>
    <n v="0"/>
    <s v="Chilly"/>
    <m/>
    <d v="1899-12-30T00:00:00"/>
    <d v="1899-12-30T00:00:00"/>
    <d v="1899-12-30T04:42:05"/>
    <d v="1899-12-30T05:34:29"/>
    <d v="1899-12-30T02:21:03"/>
    <d v="1899-12-30T02:47:15"/>
    <n v="1958"/>
    <x v="11"/>
    <x v="6"/>
    <x v="112"/>
    <x v="43"/>
    <n v="0"/>
  </r>
  <r>
    <n v="1784"/>
    <d v="2012-10-13T00:00:00"/>
    <d v="2012-10-13T00:00:00"/>
    <x v="25"/>
    <n v="1"/>
    <n v="0"/>
    <n v="11"/>
    <n v="7"/>
    <d v="1899-12-30T00:11:07"/>
    <d v="1899-12-30T00:11:07"/>
    <s v="NB860v2"/>
    <s v="Hartford Marathon"/>
    <n v="5.3973013493253408"/>
    <n v="0"/>
    <s v="Chilly"/>
    <m/>
    <d v="1899-12-30T00:00:00"/>
    <d v="1899-12-30T00:00:00"/>
    <d v="1899-12-30T04:51:15"/>
    <d v="1899-12-30T05:43:39"/>
    <d v="1899-12-30T02:25:38"/>
    <d v="1899-12-30T02:51:50"/>
    <n v="2151"/>
    <x v="11"/>
    <x v="6"/>
    <x v="112"/>
    <x v="43"/>
    <n v="0"/>
  </r>
  <r>
    <n v="1785"/>
    <d v="2012-10-13T00:00:00"/>
    <d v="2012-10-13T00:00:00"/>
    <x v="26"/>
    <n v="1"/>
    <n v="0"/>
    <n v="10"/>
    <n v="59"/>
    <d v="1899-12-30T00:10:59"/>
    <d v="1899-12-30T00:10:59"/>
    <s v="NB860v2"/>
    <s v="Hartford Marathon"/>
    <n v="5.4628224582701099"/>
    <n v="0"/>
    <s v="Chilly"/>
    <m/>
    <d v="1899-12-30T00:00:00"/>
    <d v="1899-12-30T00:00:00"/>
    <d v="1899-12-30T04:47:46"/>
    <d v="1899-12-30T05:40:10"/>
    <d v="1899-12-30T02:23:53"/>
    <d v="1899-12-30T02:50:05"/>
    <n v="2070"/>
    <x v="11"/>
    <x v="6"/>
    <x v="112"/>
    <x v="43"/>
    <n v="0"/>
  </r>
  <r>
    <n v="1786"/>
    <d v="2012-10-13T00:00:00"/>
    <d v="2012-10-13T00:00:00"/>
    <x v="27"/>
    <n v="1"/>
    <n v="0"/>
    <n v="11"/>
    <n v="19"/>
    <d v="1899-12-30T00:11:19"/>
    <d v="1899-12-30T00:11:19"/>
    <s v="NB860v2"/>
    <s v="Hartford Marathon"/>
    <n v="5.3019145802651"/>
    <n v="0"/>
    <s v="Chilly"/>
    <m/>
    <d v="1899-12-30T00:00:00"/>
    <d v="1899-12-30T00:00:00"/>
    <d v="1899-12-30T04:56:30"/>
    <d v="1899-12-30T05:48:54"/>
    <d v="1899-12-30T02:28:15"/>
    <d v="1899-12-30T02:54:27"/>
    <n v="2237"/>
    <x v="11"/>
    <x v="6"/>
    <x v="112"/>
    <x v="43"/>
    <n v="0"/>
  </r>
  <r>
    <n v="1787"/>
    <d v="2012-10-13T00:00:00"/>
    <d v="2012-10-13T00:00:00"/>
    <x v="28"/>
    <n v="1"/>
    <n v="0"/>
    <n v="11"/>
    <n v="34"/>
    <d v="1899-12-30T00:11:34"/>
    <d v="1899-12-30T00:11:34"/>
    <s v="NB860v2"/>
    <s v="Hartford Marathon"/>
    <n v="5.1873198847262296"/>
    <n v="0"/>
    <s v="Chilly"/>
    <m/>
    <d v="1899-12-30T00:00:00"/>
    <d v="1899-12-30T00:00:00"/>
    <d v="1899-12-30T05:03:03"/>
    <d v="1899-12-30T05:55:27"/>
    <d v="1899-12-30T02:31:31"/>
    <d v="1899-12-30T02:57:43"/>
    <n v="2332"/>
    <x v="11"/>
    <x v="6"/>
    <x v="112"/>
    <x v="43"/>
    <n v="0"/>
  </r>
  <r>
    <n v="1788"/>
    <d v="2012-10-13T00:00:00"/>
    <d v="2012-10-13T00:00:00"/>
    <x v="29"/>
    <n v="1"/>
    <n v="0"/>
    <n v="11"/>
    <n v="45"/>
    <d v="1899-12-30T00:11:45"/>
    <d v="1899-12-30T00:11:45"/>
    <s v="NB860v2"/>
    <s v="Hartford Marathon"/>
    <n v="5.1063829787234081"/>
    <n v="0"/>
    <s v="Chilly"/>
    <m/>
    <d v="1899-12-30T00:00:00"/>
    <d v="1899-12-30T00:00:00"/>
    <d v="1899-12-30T05:07:51"/>
    <d v="1899-12-30T06:00:15"/>
    <d v="1899-12-30T02:33:56"/>
    <d v="1899-12-30T03:00:08"/>
    <n v="2390"/>
    <x v="11"/>
    <x v="6"/>
    <x v="112"/>
    <x v="43"/>
    <n v="0"/>
  </r>
  <r>
    <n v="1789"/>
    <d v="2012-10-13T00:00:00"/>
    <d v="2012-10-13T00:00:00"/>
    <x v="30"/>
    <n v="1"/>
    <n v="0"/>
    <n v="12"/>
    <n v="9"/>
    <d v="1899-12-30T00:12:09"/>
    <d v="1899-12-30T00:12:09"/>
    <s v="NB860v2"/>
    <s v="Hartford Marathon"/>
    <n v="4.9382716049382749"/>
    <n v="0"/>
    <s v="Chilly"/>
    <m/>
    <d v="1899-12-30T00:00:00"/>
    <d v="1899-12-30T00:00:00"/>
    <d v="1899-12-30T05:18:20"/>
    <d v="1899-12-30T06:10:44"/>
    <d v="1899-12-30T02:39:10"/>
    <d v="1899-12-30T03:05:22"/>
    <n v="2502"/>
    <x v="11"/>
    <x v="6"/>
    <x v="112"/>
    <x v="43"/>
    <n v="0"/>
  </r>
  <r>
    <n v="1790"/>
    <d v="2012-10-13T00:00:00"/>
    <d v="2012-10-13T00:00:00"/>
    <x v="31"/>
    <n v="1"/>
    <n v="0"/>
    <n v="11"/>
    <n v="56"/>
    <d v="1899-12-30T00:11:56"/>
    <d v="1899-12-30T00:11:56"/>
    <s v="NB860v2"/>
    <s v="Hartford Marathon"/>
    <n v="5.0279329608938585"/>
    <n v="0"/>
    <s v="Chilly"/>
    <m/>
    <d v="1899-12-30T00:00:00"/>
    <d v="1899-12-30T00:00:00"/>
    <d v="1899-12-30T05:12:39"/>
    <d v="1899-12-30T06:05:03"/>
    <d v="1899-12-30T02:36:20"/>
    <d v="1899-12-30T03:02:32"/>
    <n v="2446"/>
    <x v="11"/>
    <x v="6"/>
    <x v="112"/>
    <x v="43"/>
    <n v="0"/>
  </r>
  <r>
    <n v="1791"/>
    <d v="2012-10-13T00:00:00"/>
    <d v="2012-10-13T00:00:00"/>
    <x v="32"/>
    <n v="1"/>
    <n v="0"/>
    <n v="11"/>
    <n v="49"/>
    <d v="1899-12-30T00:11:49"/>
    <d v="1899-12-30T00:11:49"/>
    <s v="NB860v2"/>
    <s v="Hartford Marathon"/>
    <n v="5.0775740479548697"/>
    <n v="0"/>
    <s v="Chilly"/>
    <m/>
    <d v="1899-12-30T00:00:00"/>
    <d v="1899-12-30T00:00:00"/>
    <d v="1899-12-30T05:09:36"/>
    <d v="1899-12-30T06:02:00"/>
    <d v="1899-12-30T02:34:48"/>
    <d v="1899-12-30T03:01:00"/>
    <n v="2409"/>
    <x v="11"/>
    <x v="6"/>
    <x v="112"/>
    <x v="43"/>
    <n v="0"/>
  </r>
  <r>
    <n v="1792"/>
    <d v="2012-10-13T00:00:00"/>
    <d v="2012-10-13T00:00:00"/>
    <x v="33"/>
    <n v="1"/>
    <n v="0"/>
    <n v="12"/>
    <n v="17"/>
    <d v="1899-12-30T00:12:17"/>
    <d v="1899-12-30T00:12:17"/>
    <s v="NB860v2"/>
    <s v="Hartford Marathon"/>
    <n v="4.8846675712347389"/>
    <n v="0"/>
    <s v="Chilly"/>
    <m/>
    <d v="1899-12-30T00:00:00"/>
    <d v="1899-12-30T00:00:00"/>
    <d v="1899-12-30T05:21:49"/>
    <d v="1899-12-30T06:14:13"/>
    <d v="1899-12-30T02:40:55"/>
    <d v="1899-12-30T03:07:07"/>
    <n v="2524"/>
    <x v="11"/>
    <x v="6"/>
    <x v="112"/>
    <x v="43"/>
    <n v="0"/>
  </r>
  <r>
    <n v="1793"/>
    <d v="2012-10-13T00:00:00"/>
    <d v="2012-10-13T00:00:00"/>
    <x v="34"/>
    <n v="1"/>
    <n v="0"/>
    <n v="12"/>
    <n v="11"/>
    <d v="1899-12-30T00:12:11"/>
    <d v="1899-12-30T00:12:11"/>
    <s v="NB860v2"/>
    <s v="Hartford Marathon"/>
    <n v="4.9247606019151879"/>
    <n v="0"/>
    <s v="Chilly"/>
    <m/>
    <d v="1899-12-30T00:00:00"/>
    <d v="1899-12-30T00:00:00"/>
    <d v="1899-12-30T05:19:12"/>
    <d v="1899-12-30T06:11:36"/>
    <d v="1899-12-30T02:39:36"/>
    <d v="1899-12-30T03:05:48"/>
    <n v="2507"/>
    <x v="11"/>
    <x v="6"/>
    <x v="112"/>
    <x v="43"/>
    <n v="0"/>
  </r>
  <r>
    <n v="1794"/>
    <d v="2012-10-13T00:00:00"/>
    <d v="2012-10-13T00:00:00"/>
    <x v="35"/>
    <n v="1"/>
    <n v="0"/>
    <n v="13"/>
    <n v="0"/>
    <d v="1899-12-30T00:13:00"/>
    <d v="1899-12-30T00:13:00"/>
    <s v="NB860v2"/>
    <s v="Hartford Marathon"/>
    <n v="4.6153846153846185"/>
    <n v="0"/>
    <s v="Chilly"/>
    <m/>
    <d v="1899-12-30T00:00:00"/>
    <d v="1899-12-30T00:00:00"/>
    <d v="1899-12-30T05:40:36"/>
    <d v="1899-12-30T06:33:00"/>
    <d v="1899-12-30T02:50:18"/>
    <d v="1899-12-30T03:16:30"/>
    <n v="2609"/>
    <x v="11"/>
    <x v="6"/>
    <x v="112"/>
    <x v="43"/>
    <n v="0"/>
  </r>
  <r>
    <n v="1795"/>
    <d v="2012-10-13T00:00:00"/>
    <d v="2012-10-13T00:00:00"/>
    <x v="36"/>
    <n v="1"/>
    <n v="0"/>
    <n v="13"/>
    <n v="10"/>
    <d v="1899-12-30T00:13:10"/>
    <d v="1899-12-30T00:13:10"/>
    <s v="NB860v2"/>
    <s v="Hartford Marathon"/>
    <n v="4.5569620253164596"/>
    <n v="0"/>
    <s v="Chilly"/>
    <m/>
    <d v="1899-12-30T00:00:00"/>
    <d v="1899-12-30T00:00:00"/>
    <d v="1899-12-30T05:44:58"/>
    <d v="1899-12-30T06:37:22"/>
    <d v="1899-12-30T02:52:29"/>
    <d v="1899-12-30T03:18:41"/>
    <n v="2618"/>
    <x v="11"/>
    <x v="6"/>
    <x v="112"/>
    <x v="43"/>
    <n v="0"/>
  </r>
  <r>
    <n v="1796"/>
    <d v="2012-10-13T00:00:00"/>
    <d v="2012-10-13T00:00:00"/>
    <x v="37"/>
    <n v="0.8"/>
    <n v="0"/>
    <n v="11"/>
    <n v="15"/>
    <d v="1899-12-30T00:11:15"/>
    <d v="1899-12-30T00:14:04"/>
    <s v="NB860v2"/>
    <s v="Hartford Marathon"/>
    <n v="4.2666666666666702"/>
    <n v="0"/>
    <s v="Chilly"/>
    <m/>
    <d v="1899-12-30T00:00:00"/>
    <d v="1899-12-30T00:00:00"/>
    <d v="1899-12-30T06:08:26"/>
    <d v="1899-12-30T07:00:50"/>
    <d v="1899-12-30T03:04:13"/>
    <d v="1899-12-30T03:30:25"/>
    <n v="2684"/>
    <x v="11"/>
    <x v="6"/>
    <x v="112"/>
    <x v="43"/>
    <n v="0"/>
  </r>
  <r>
    <n v="1797"/>
    <d v="2012-10-16T00:00:00"/>
    <d v="2012-10-16T00:00:00"/>
    <x v="0"/>
    <n v="1"/>
    <n v="0"/>
    <n v="50"/>
    <n v="0"/>
    <d v="1899-12-30T00:50:00"/>
    <d v="1899-12-30T00:50:00"/>
    <s v="NHS"/>
    <s v="Naug Masters Swim"/>
    <n v="1.2000000000000008"/>
    <n v="0"/>
    <s v="Inside"/>
    <m/>
    <d v="1899-12-30T02:00:00"/>
    <d v="1899-12-30T01:00:00"/>
    <d v="1899-12-30T21:50:00"/>
    <d v="1899-12-30T22:42:24"/>
    <d v="1899-12-30T10:55:00"/>
    <d v="1899-12-30T11:21:12"/>
    <n v="3135"/>
    <x v="11"/>
    <x v="6"/>
    <x v="112"/>
    <x v="22"/>
    <n v="2"/>
  </r>
  <r>
    <n v="1798"/>
    <d v="2012-10-17T00:00:00"/>
    <d v="2012-10-17T00:00:00"/>
    <x v="0"/>
    <n v="1.18"/>
    <n v="0"/>
    <n v="50"/>
    <n v="0"/>
    <d v="1899-12-30T00:50:00"/>
    <d v="1899-12-30T00:42:22"/>
    <s v="NHS"/>
    <s v="Naug Masters Swim"/>
    <n v="1.416000000000001"/>
    <n v="0"/>
    <s v="Inside"/>
    <s v="1900 meters"/>
    <d v="1899-12-30T01:41:42"/>
    <d v="1899-12-30T00:50:51"/>
    <d v="1899-12-30T18:30:10"/>
    <d v="1899-12-30T19:22:34"/>
    <d v="1899-12-30T09:15:05"/>
    <d v="1899-12-30T09:41:17"/>
    <n v="3105"/>
    <x v="11"/>
    <x v="6"/>
    <x v="112"/>
    <x v="22"/>
    <n v="0"/>
  </r>
  <r>
    <n v="1799"/>
    <d v="2012-10-21T00:00:00"/>
    <d v="2012-10-21T00:00:00"/>
    <x v="2"/>
    <n v="3.15"/>
    <n v="0"/>
    <n v="29"/>
    <n v="50"/>
    <d v="1899-12-30T00:29:50"/>
    <d v="1899-12-30T00:09:28"/>
    <s v="Newton"/>
    <s v="Fenn's Pond plus Driveway"/>
    <n v="6.3351955307262626"/>
    <n v="0"/>
    <s v="Cool"/>
    <s v="Connor on Bike"/>
    <d v="1899-12-30T04:08:08"/>
    <d v="1899-12-30T02:04:04"/>
    <d v="1899-12-30T04:08:08"/>
    <d v="1899-12-30T05:00:32"/>
    <d v="1899-12-30T02:04:04"/>
    <d v="1899-12-30T02:30:16"/>
    <n v="1021"/>
    <x v="11"/>
    <x v="6"/>
    <x v="112"/>
    <x v="44"/>
    <n v="3"/>
  </r>
  <r>
    <n v="1800"/>
    <d v="2012-10-22T00:00:00"/>
    <d v="2012-10-22T00:00:00"/>
    <x v="0"/>
    <n v="1.24"/>
    <n v="0"/>
    <n v="50"/>
    <n v="0"/>
    <d v="1899-12-30T00:50:00"/>
    <d v="1899-12-30T00:40:19"/>
    <s v="NHS"/>
    <s v="Naug Masters Swim"/>
    <n v="1.4880000000000011"/>
    <n v="0"/>
    <s v="Inside"/>
    <s v="2000 meters"/>
    <d v="1899-12-30T01:36:46"/>
    <d v="1899-12-30T00:48:23"/>
    <d v="1899-12-30T17:36:27"/>
    <d v="1899-12-30T18:28:51"/>
    <d v="1899-12-30T08:48:14"/>
    <d v="1899-12-30T09:14:26"/>
    <n v="3077"/>
    <x v="11"/>
    <x v="6"/>
    <x v="112"/>
    <x v="44"/>
    <n v="8"/>
  </r>
  <r>
    <n v="1801"/>
    <d v="2012-10-23T00:00:00"/>
    <d v="2012-10-23T00:00:00"/>
    <x v="0"/>
    <n v="1.18"/>
    <n v="0"/>
    <n v="50"/>
    <n v="0"/>
    <d v="1899-12-30T00:50:00"/>
    <d v="1899-12-30T00:42:22"/>
    <s v="NHS"/>
    <s v="Naug Masters Swim"/>
    <n v="1.416000000000001"/>
    <n v="0"/>
    <s v="Inside"/>
    <s v="1900 meters"/>
    <d v="1899-12-30T01:41:42"/>
    <d v="1899-12-30T00:50:51"/>
    <d v="1899-12-30T18:30:10"/>
    <d v="1899-12-30T19:22:34"/>
    <d v="1899-12-30T09:15:05"/>
    <d v="1899-12-30T09:41:17"/>
    <n v="3105"/>
    <x v="11"/>
    <x v="6"/>
    <x v="112"/>
    <x v="44"/>
    <n v="0"/>
  </r>
  <r>
    <n v="1802"/>
    <d v="2012-10-25T00:00:00"/>
    <d v="2012-10-25T00:00:00"/>
    <x v="0"/>
    <n v="1"/>
    <n v="0"/>
    <n v="31"/>
    <n v="3"/>
    <d v="1899-12-30T00:31:03"/>
    <d v="1899-12-30T00:31:03"/>
    <s v="NHS"/>
    <s v="Time Trial - Naug Masters Swim"/>
    <n v="1.9323671497584558"/>
    <n v="0"/>
    <s v="Inside"/>
    <s v="Time Trial 33 round trips"/>
    <d v="1899-12-30T01:14:31"/>
    <d v="1899-12-30T00:37:16"/>
    <d v="1899-12-30T13:33:31"/>
    <d v="1899-12-30T14:25:55"/>
    <d v="1899-12-30T06:46:45"/>
    <d v="1899-12-30T07:12:57"/>
    <n v="2813"/>
    <x v="11"/>
    <x v="6"/>
    <x v="112"/>
    <x v="44"/>
    <n v="1"/>
  </r>
  <r>
    <n v="1803"/>
    <d v="2012-10-28T00:00:00"/>
    <d v="2012-10-28T00:00:00"/>
    <x v="2"/>
    <n v="2.8"/>
    <n v="0"/>
    <n v="30"/>
    <n v="45"/>
    <d v="1899-12-30T00:30:45"/>
    <d v="1899-12-30T00:10:59"/>
    <s v="Newton"/>
    <s v="Tranquility Loop to 389"/>
    <n v="5.4634146341463454"/>
    <n v="0"/>
    <s v="Cool"/>
    <s v="http://runkeeper.com/user/ctkeane/activity/127907550"/>
    <d v="1899-12-30T04:47:44"/>
    <d v="1899-12-30T02:23:52"/>
    <d v="1899-12-30T04:47:44"/>
    <d v="1899-12-30T05:40:08"/>
    <d v="1899-12-30T02:23:52"/>
    <d v="1899-12-30T02:50:04"/>
    <n v="2069"/>
    <x v="11"/>
    <x v="6"/>
    <x v="112"/>
    <x v="45"/>
    <n v="6"/>
  </r>
  <r>
    <n v="1804"/>
    <d v="2012-11-01T00:00:00"/>
    <d v="2012-11-01T00:00:00"/>
    <x v="1"/>
    <n v="9"/>
    <n v="0"/>
    <n v="30"/>
    <n v="0"/>
    <d v="1899-12-30T00:30:00"/>
    <d v="1899-12-30T00:03:20"/>
    <s v="YNHH"/>
    <s v="Spin Class"/>
    <n v="18.000000000000014"/>
    <n v="0"/>
    <s v="Inside"/>
    <m/>
    <d v="1899-12-30T06:13:20"/>
    <d v="1899-12-30T03:06:40"/>
    <d v="1899-12-30T01:27:20"/>
    <d v="1899-12-30T02:19:44"/>
    <d v="1899-12-30T00:43:40"/>
    <d v="1899-12-30T01:09:52"/>
    <n v="225"/>
    <x v="11"/>
    <x v="7"/>
    <x v="113"/>
    <x v="45"/>
    <n v="3"/>
  </r>
  <r>
    <n v="1805"/>
    <d v="2012-11-04T00:00:00"/>
    <d v="2012-11-04T00:00:00"/>
    <x v="1"/>
    <n v="28"/>
    <n v="2"/>
    <n v="7"/>
    <n v="53"/>
    <d v="1899-12-30T02:07:53"/>
    <d v="1899-12-30T00:04:34"/>
    <s v="Ciocci"/>
    <s v="Random"/>
    <n v="13.136973804248674"/>
    <n v="0"/>
    <s v="Cold"/>
    <s v="http://app.strava.com/activities/26918496"/>
    <d v="1899-12-30T08:31:32"/>
    <d v="1899-12-30T04:15:46"/>
    <d v="1899-12-30T01:59:40"/>
    <d v="1899-12-30T02:52:04"/>
    <d v="1899-12-30T00:59:50"/>
    <d v="1899-12-30T01:26:02"/>
    <n v="613"/>
    <x v="11"/>
    <x v="7"/>
    <x v="113"/>
    <x v="23"/>
    <n v="2"/>
  </r>
  <r>
    <n v="1806"/>
    <d v="2012-11-05T00:00:00"/>
    <d v="2012-11-05T00:00:00"/>
    <x v="2"/>
    <n v="2"/>
    <n v="0"/>
    <n v="19"/>
    <n v="30"/>
    <d v="1899-12-30T00:19:30"/>
    <d v="1899-12-30T00:09:45"/>
    <s v="Newton"/>
    <s v="YNHH Treadmill"/>
    <n v="6.1538461538461586"/>
    <n v="0"/>
    <s v="Inside"/>
    <m/>
    <d v="1899-12-30T04:15:27"/>
    <d v="1899-12-30T02:07:43"/>
    <d v="1899-12-30T04:15:27"/>
    <d v="1899-12-30T05:07:51"/>
    <d v="1899-12-30T02:07:43"/>
    <d v="1899-12-30T02:33:56"/>
    <n v="1226"/>
    <x v="11"/>
    <x v="7"/>
    <x v="113"/>
    <x v="23"/>
    <n v="0"/>
  </r>
  <r>
    <n v="1807"/>
    <d v="2012-11-05T00:00:00"/>
    <d v="2012-11-05T00:00:00"/>
    <x v="0"/>
    <n v="0.93205700000000002"/>
    <n v="0"/>
    <n v="45"/>
    <n v="0"/>
    <d v="1899-12-30T00:45:00"/>
    <d v="1899-12-30T00:48:17"/>
    <s v="NHS"/>
    <s v="Naug Masters Swim"/>
    <n v="1.2427426666666679"/>
    <n v="0"/>
    <s v="Inside"/>
    <s v="1500 Meters"/>
    <d v="1899-12-30T01:55:52"/>
    <d v="1899-12-30T00:57:56"/>
    <d v="1899-12-30T21:04:57"/>
    <d v="1899-12-30T21:57:21"/>
    <d v="1899-12-30T10:32:28"/>
    <d v="1899-12-30T10:58:40"/>
    <n v="3129"/>
    <x v="11"/>
    <x v="7"/>
    <x v="113"/>
    <x v="23"/>
    <n v="7"/>
  </r>
  <r>
    <n v="1808"/>
    <d v="2012-11-07T00:00:00"/>
    <d v="2012-11-07T00:00:00"/>
    <x v="2"/>
    <n v="2"/>
    <n v="0"/>
    <n v="19"/>
    <n v="55"/>
    <d v="1899-12-30T00:19:55"/>
    <d v="1899-12-30T00:09:58"/>
    <s v="Newton"/>
    <s v="YNHH Treadmill"/>
    <n v="6.0251046025104644"/>
    <n v="0"/>
    <s v="Inside"/>
    <m/>
    <d v="1899-12-30T04:20:55"/>
    <d v="1899-12-30T02:10:27"/>
    <d v="1899-12-30T04:20:55"/>
    <d v="1899-12-30T05:13:19"/>
    <d v="1899-12-30T02:10:27"/>
    <d v="1899-12-30T02:36:39"/>
    <n v="1387"/>
    <x v="11"/>
    <x v="7"/>
    <x v="113"/>
    <x v="23"/>
    <n v="1"/>
  </r>
  <r>
    <n v="1809"/>
    <d v="2012-11-08T00:00:00"/>
    <d v="2012-11-08T00:00:00"/>
    <x v="1"/>
    <n v="6"/>
    <n v="0"/>
    <n v="20"/>
    <n v="0"/>
    <d v="1899-12-30T00:20:00"/>
    <d v="1899-12-30T00:03:20"/>
    <s v="YNHH"/>
    <s v="Trainer"/>
    <n v="18.000000000000014"/>
    <n v="0"/>
    <s v="Inside"/>
    <m/>
    <d v="1899-12-30T06:13:20"/>
    <d v="1899-12-30T03:06:40"/>
    <d v="1899-12-30T01:27:20"/>
    <d v="1899-12-30T02:19:44"/>
    <d v="1899-12-30T00:43:40"/>
    <d v="1899-12-30T01:09:52"/>
    <n v="225"/>
    <x v="11"/>
    <x v="7"/>
    <x v="113"/>
    <x v="23"/>
    <n v="0"/>
  </r>
  <r>
    <n v="1810"/>
    <d v="2012-11-08T00:00:00"/>
    <d v="2012-11-08T00:00:00"/>
    <x v="0"/>
    <n v="0.85"/>
    <n v="0"/>
    <n v="40"/>
    <n v="0"/>
    <d v="1899-12-30T00:40:00"/>
    <d v="1899-12-30T00:47:04"/>
    <s v="NHS"/>
    <s v="Naug Masters Swim"/>
    <n v="1.275000000000001"/>
    <n v="0"/>
    <s v="Inside"/>
    <s v="late"/>
    <d v="1899-12-30T01:52:56"/>
    <d v="1899-12-30T00:56:28"/>
    <d v="1899-12-30T20:32:56"/>
    <d v="1899-12-30T21:25:20"/>
    <d v="1899-12-30T10:16:28"/>
    <d v="1899-12-30T10:42:40"/>
    <n v="3127"/>
    <x v="11"/>
    <x v="7"/>
    <x v="113"/>
    <x v="23"/>
    <n v="2"/>
  </r>
  <r>
    <n v="1811"/>
    <d v="2012-11-11T00:00:00"/>
    <d v="2012-11-11T00:00:00"/>
    <x v="1"/>
    <n v="4.5"/>
    <n v="0"/>
    <n v="36"/>
    <n v="7"/>
    <d v="1899-12-30T00:36:07"/>
    <d v="1899-12-30T00:08:02"/>
    <s v="Ciocci"/>
    <s v="Artillary Loop"/>
    <n v="7.4757729580064662"/>
    <n v="0"/>
    <s v="Cool"/>
    <s v="Ride with Connor"/>
    <d v="1899-12-30T14:58:54"/>
    <d v="1899-12-30T07:29:27"/>
    <d v="1899-12-30T03:30:17"/>
    <d v="1899-12-30T04:22:41"/>
    <d v="1899-12-30T01:45:08"/>
    <d v="1899-12-30T02:11:20"/>
    <n v="727"/>
    <x v="11"/>
    <x v="7"/>
    <x v="113"/>
    <x v="24"/>
    <n v="2"/>
  </r>
  <r>
    <n v="1812"/>
    <d v="2012-11-11T00:00:00"/>
    <d v="2012-11-11T00:00:00"/>
    <x v="1"/>
    <n v="20.9"/>
    <n v="1"/>
    <n v="31"/>
    <n v="45"/>
    <d v="1899-12-30T01:31:45"/>
    <d v="1899-12-30T00:04:23"/>
    <s v="Ciocci"/>
    <s v="Random"/>
    <n v="13.667574931880116"/>
    <n v="0"/>
    <s v="Cool"/>
    <s v="http://app.strava.com/activities/27520797"/>
    <d v="1899-12-30T08:11:40"/>
    <d v="1899-12-30T04:05:50"/>
    <d v="1899-12-30T01:55:01"/>
    <d v="1899-12-30T02:47:25"/>
    <d v="1899-12-30T00:57:31"/>
    <d v="1899-12-30T01:23:43"/>
    <n v="562"/>
    <x v="11"/>
    <x v="7"/>
    <x v="113"/>
    <x v="24"/>
    <n v="0"/>
  </r>
  <r>
    <n v="1813"/>
    <d v="2012-11-13T00:00:00"/>
    <d v="2012-11-13T00:00:00"/>
    <x v="1"/>
    <n v="15.8"/>
    <n v="0"/>
    <n v="42"/>
    <n v="50"/>
    <d v="1899-12-30T00:42:50"/>
    <d v="1899-12-30T00:02:43"/>
    <s v="YNHH"/>
    <s v="Spin Class"/>
    <n v="22.132295719844375"/>
    <n v="0"/>
    <s v="Inside"/>
    <m/>
    <d v="1899-12-30T05:03:38"/>
    <d v="1899-12-30T02:31:49"/>
    <d v="1899-12-30T01:11:02"/>
    <d v="1899-12-30T02:03:26"/>
    <d v="1899-12-30T00:35:31"/>
    <d v="1899-12-30T01:01:43"/>
    <n v="89"/>
    <x v="11"/>
    <x v="7"/>
    <x v="113"/>
    <x v="24"/>
    <n v="4"/>
  </r>
  <r>
    <n v="1814"/>
    <d v="2012-11-13T00:00:00"/>
    <d v="2012-11-13T00:00:00"/>
    <x v="0"/>
    <n v="1"/>
    <n v="0"/>
    <n v="40"/>
    <n v="0"/>
    <d v="1899-12-30T00:40:00"/>
    <d v="1899-12-30T00:40:00"/>
    <s v="NHS"/>
    <s v="Naug Masters Swim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3048"/>
    <x v="11"/>
    <x v="7"/>
    <x v="113"/>
    <x v="24"/>
    <n v="0"/>
  </r>
  <r>
    <n v="1815"/>
    <d v="2012-11-14T00:00:00"/>
    <d v="2012-11-14T00:00:00"/>
    <x v="2"/>
    <n v="2"/>
    <n v="0"/>
    <n v="19"/>
    <n v="42"/>
    <d v="1899-12-30T00:19:42"/>
    <d v="1899-12-30T00:09:51"/>
    <s v="YNHH"/>
    <s v="YNHH Treadmill"/>
    <n v="6.0913705583756395"/>
    <n v="0"/>
    <s v="Inside"/>
    <m/>
    <d v="1899-12-30T04:18:04"/>
    <d v="1899-12-30T02:09:02"/>
    <d v="1899-12-30T04:18:04"/>
    <d v="1899-12-30T05:10:28"/>
    <d v="1899-12-30T02:09:02"/>
    <d v="1899-12-30T02:35:14"/>
    <n v="1307"/>
    <x v="11"/>
    <x v="7"/>
    <x v="113"/>
    <x v="24"/>
    <n v="0"/>
  </r>
  <r>
    <n v="1816"/>
    <d v="2012-11-14T00:00:00"/>
    <d v="2012-11-14T00:00:00"/>
    <x v="0"/>
    <n v="1.42"/>
    <n v="1"/>
    <n v="0"/>
    <n v="0"/>
    <d v="1899-12-30T01:00:00"/>
    <d v="1899-12-30T00:42:15"/>
    <s v="NHS"/>
    <s v="Naug Masters Swim"/>
    <n v="1.420000000000001"/>
    <n v="0"/>
    <s v="Inside"/>
    <s v="2300"/>
    <d v="1899-12-30T01:41:25"/>
    <d v="1899-12-30T00:50:42"/>
    <d v="1899-12-30T18:27:03"/>
    <d v="1899-12-30T19:19:27"/>
    <d v="1899-12-30T09:13:31"/>
    <d v="1899-12-30T09:39:43"/>
    <n v="3101"/>
    <x v="11"/>
    <x v="7"/>
    <x v="113"/>
    <x v="24"/>
    <n v="2"/>
  </r>
  <r>
    <n v="1817"/>
    <d v="2012-11-15T00:00:00"/>
    <d v="2012-11-15T00:00:00"/>
    <x v="0"/>
    <n v="1.24"/>
    <n v="1"/>
    <n v="0"/>
    <n v="0"/>
    <d v="1899-12-30T01:00:00"/>
    <d v="1899-12-30T00:48:23"/>
    <s v="NHS"/>
    <s v="Naug Masters Swim"/>
    <n v="1.2400000000000011"/>
    <n v="0"/>
    <s v="Inside"/>
    <s v="2000"/>
    <d v="1899-12-30T01:56:08"/>
    <d v="1899-12-30T00:58:04"/>
    <d v="1899-12-30T21:07:45"/>
    <d v="1899-12-30T22:00:09"/>
    <d v="1899-12-30T10:33:52"/>
    <d v="1899-12-30T11:00:04"/>
    <n v="3130"/>
    <x v="11"/>
    <x v="7"/>
    <x v="113"/>
    <x v="24"/>
    <n v="0"/>
  </r>
  <r>
    <n v="1818"/>
    <d v="2012-11-18T00:00:00"/>
    <d v="2012-11-18T00:00:00"/>
    <x v="2"/>
    <n v="4.22"/>
    <n v="0"/>
    <n v="48"/>
    <n v="39"/>
    <d v="1899-12-30T00:48:39"/>
    <d v="1899-12-30T00:11:32"/>
    <s v="Newton"/>
    <s v="Bike Path Loop - Up"/>
    <n v="5.2045220966084313"/>
    <n v="0"/>
    <s v="Cold"/>
    <m/>
    <d v="1899-12-30T05:02:03"/>
    <d v="1899-12-30T02:31:01"/>
    <d v="1899-12-30T05:02:03"/>
    <d v="1899-12-30T05:54:27"/>
    <d v="1899-12-30T02:31:01"/>
    <d v="1899-12-30T02:57:13"/>
    <n v="2322"/>
    <x v="11"/>
    <x v="7"/>
    <x v="113"/>
    <x v="25"/>
    <n v="2"/>
  </r>
  <r>
    <n v="1819"/>
    <d v="2012-11-19T00:00:00"/>
    <d v="2012-11-19T00:00:00"/>
    <x v="0"/>
    <n v="0.86"/>
    <n v="1"/>
    <n v="0"/>
    <n v="0"/>
    <d v="1899-12-30T01:00:00"/>
    <d v="1899-12-30T01:09:46"/>
    <s v="NHS"/>
    <s v="Naug Masters Swim"/>
    <n v="0.86000000000000076"/>
    <n v="0"/>
    <s v="Inside"/>
    <s v="1400"/>
    <d v="1899-12-30T02:47:27"/>
    <d v="1899-12-30T01:23:43"/>
    <d v="1899-12-31T06:27:54"/>
    <d v="1899-12-31T07:20:18"/>
    <d v="1899-12-30T15:13:57"/>
    <d v="1899-12-30T15:40:09"/>
    <n v="3154"/>
    <x v="11"/>
    <x v="7"/>
    <x v="113"/>
    <x v="25"/>
    <n v="0"/>
  </r>
  <r>
    <n v="1820"/>
    <d v="2012-11-20T00:00:00"/>
    <d v="2012-11-20T00:00:00"/>
    <x v="1"/>
    <n v="13.3"/>
    <n v="0"/>
    <n v="35"/>
    <n v="20"/>
    <d v="1899-12-30T00:35:20"/>
    <d v="1899-12-30T00:02:39"/>
    <s v="YNHH"/>
    <s v="Spin Class"/>
    <n v="22.584905660377377"/>
    <n v="0"/>
    <s v="Inside"/>
    <m/>
    <d v="1899-12-30T04:57:33"/>
    <d v="1899-12-30T02:28:46"/>
    <d v="1899-12-30T01:09:36"/>
    <d v="1899-12-30T02:02:00"/>
    <d v="1899-12-30T00:34:48"/>
    <d v="1899-12-30T01:01:00"/>
    <n v="69"/>
    <x v="11"/>
    <x v="7"/>
    <x v="113"/>
    <x v="25"/>
    <n v="0"/>
  </r>
  <r>
    <n v="1821"/>
    <d v="2012-11-20T00:00:00"/>
    <d v="2012-11-20T00:00:00"/>
    <x v="0"/>
    <n v="1"/>
    <n v="0"/>
    <n v="45"/>
    <n v="0"/>
    <d v="1899-12-30T00:45:00"/>
    <d v="1899-12-30T00:45:00"/>
    <s v="NHS"/>
    <s v="Naug Masters Swim"/>
    <n v="1.3333333333333344"/>
    <n v="0"/>
    <s v="Inside"/>
    <s v="1600"/>
    <d v="1899-12-30T01:48:00"/>
    <d v="1899-12-30T00:54:00"/>
    <d v="1899-12-30T19:39:00"/>
    <d v="1899-12-30T20:31:24"/>
    <d v="1899-12-30T09:49:30"/>
    <d v="1899-12-30T10:15:42"/>
    <n v="3120"/>
    <x v="11"/>
    <x v="7"/>
    <x v="113"/>
    <x v="25"/>
    <n v="4"/>
  </r>
  <r>
    <n v="1822"/>
    <d v="2012-11-23T00:00:00"/>
    <d v="2012-11-23T00:00:00"/>
    <x v="1"/>
    <n v="12"/>
    <n v="0"/>
    <n v="30"/>
    <n v="0"/>
    <d v="1899-12-30T00:30:00"/>
    <d v="1899-12-30T00:02:30"/>
    <s v="YNHH"/>
    <s v="YNHH-Bike"/>
    <n v="24.000000000000021"/>
    <n v="0"/>
    <s v="Inside"/>
    <m/>
    <d v="1899-12-30T04:40:00"/>
    <d v="1899-12-30T02:20:00"/>
    <d v="1899-12-30T01:05:30"/>
    <d v="1899-12-30T01:57:54"/>
    <d v="1899-12-30T00:32:45"/>
    <d v="1899-12-30T00:58:57"/>
    <n v="35"/>
    <x v="11"/>
    <x v="7"/>
    <x v="113"/>
    <x v="25"/>
    <n v="2"/>
  </r>
  <r>
    <n v="1823"/>
    <d v="2012-11-24T00:00:00"/>
    <d v="2012-11-24T00:00:00"/>
    <x v="2"/>
    <n v="4"/>
    <n v="0"/>
    <n v="38"/>
    <n v="58"/>
    <d v="1899-12-30T00:38:58"/>
    <d v="1899-12-30T00:09:45"/>
    <s v="NB860v2"/>
    <s v="Treadmill"/>
    <n v="6.1591103507271212"/>
    <n v="0"/>
    <s v="Inside"/>
    <m/>
    <d v="1899-12-30T04:15:14"/>
    <d v="1899-12-30T02:07:37"/>
    <d v="1899-12-30T04:15:14"/>
    <d v="1899-12-30T05:07:38"/>
    <d v="1899-12-30T02:07:37"/>
    <d v="1899-12-30T02:33:49"/>
    <n v="1221"/>
    <x v="11"/>
    <x v="7"/>
    <x v="113"/>
    <x v="25"/>
    <n v="0"/>
  </r>
  <r>
    <n v="1824"/>
    <d v="2012-11-25T00:00:00"/>
    <d v="2012-11-25T00:00:00"/>
    <x v="1"/>
    <n v="20.399999999999999"/>
    <n v="1"/>
    <n v="31"/>
    <n v="48"/>
    <d v="1899-12-30T01:31:48"/>
    <d v="1899-12-30T00:04:30"/>
    <s v="Ciocci"/>
    <s v="Random"/>
    <n v="13.333333333333343"/>
    <n v="0"/>
    <s v="Freezing"/>
    <s v="http://app.strava.com/activities/29557151"/>
    <d v="1899-12-30T08:24:00"/>
    <d v="1899-12-30T04:12:00"/>
    <d v="1899-12-30T01:57:54"/>
    <d v="1899-12-30T02:50:18"/>
    <d v="1899-12-30T00:58:57"/>
    <d v="1899-12-30T01:25:09"/>
    <n v="590"/>
    <x v="11"/>
    <x v="7"/>
    <x v="113"/>
    <x v="26"/>
    <n v="4"/>
  </r>
  <r>
    <n v="1825"/>
    <d v="2012-11-26T00:00:00"/>
    <d v="2012-11-26T00:00:00"/>
    <x v="0"/>
    <n v="1.1000000000000001"/>
    <n v="0"/>
    <n v="45"/>
    <n v="0"/>
    <d v="1899-12-30T00:45:00"/>
    <d v="1899-12-30T00:40:55"/>
    <s v="NHS"/>
    <s v="Naug Masters Swim"/>
    <n v="1.4666666666666679"/>
    <n v="0"/>
    <s v="Inside"/>
    <s v="1800"/>
    <d v="1899-12-30T01:38:11"/>
    <d v="1899-12-30T00:49:05"/>
    <d v="1899-12-30T17:51:49"/>
    <d v="1899-12-30T18:44:13"/>
    <d v="1899-12-30T08:55:55"/>
    <d v="1899-12-30T09:22:07"/>
    <n v="3087"/>
    <x v="11"/>
    <x v="7"/>
    <x v="113"/>
    <x v="26"/>
    <n v="0"/>
  </r>
  <r>
    <n v="1826"/>
    <d v="2012-11-27T00:00:00"/>
    <d v="2012-11-27T00:00:00"/>
    <x v="1"/>
    <n v="5.75"/>
    <n v="0"/>
    <n v="20"/>
    <n v="0"/>
    <d v="1899-12-30T00:20:00"/>
    <d v="1899-12-30T00:03:29"/>
    <s v="YNHH"/>
    <s v="YNHH-Bike"/>
    <n v="17.250000000000014"/>
    <n v="0"/>
    <s v="Inside"/>
    <m/>
    <d v="1899-12-30T06:29:34"/>
    <d v="1899-12-30T03:14:47"/>
    <d v="1899-12-30T01:31:08"/>
    <d v="1899-12-30T02:23:32"/>
    <d v="1899-12-30T00:45:34"/>
    <d v="1899-12-30T01:11:46"/>
    <n v="261"/>
    <x v="11"/>
    <x v="7"/>
    <x v="113"/>
    <x v="26"/>
    <n v="0"/>
  </r>
  <r>
    <n v="1827"/>
    <d v="2012-11-28T00:00:00"/>
    <d v="2012-11-28T00:00:00"/>
    <x v="0"/>
    <n v="1.2"/>
    <n v="1"/>
    <n v="0"/>
    <n v="0"/>
    <d v="1899-12-30T01:00:00"/>
    <d v="1899-12-30T00:50:00"/>
    <s v="NHS"/>
    <s v="Naug Masters Swim"/>
    <n v="1.2000000000000008"/>
    <n v="0"/>
    <s v="Inside"/>
    <s v="1950"/>
    <d v="1899-12-30T02:00:00"/>
    <d v="1899-12-30T01:00:00"/>
    <d v="1899-12-30T21:50:00"/>
    <d v="1899-12-30T22:42:24"/>
    <d v="1899-12-30T10:55:00"/>
    <d v="1899-12-30T11:21:12"/>
    <n v="3135"/>
    <x v="11"/>
    <x v="7"/>
    <x v="113"/>
    <x v="26"/>
    <n v="3"/>
  </r>
  <r>
    <n v="1828"/>
    <d v="2012-11-29T00:00:00"/>
    <d v="2012-11-29T00:00:00"/>
    <x v="1"/>
    <n v="9.6999999999999993"/>
    <n v="0"/>
    <n v="30"/>
    <n v="30"/>
    <d v="1899-12-30T00:30:30"/>
    <d v="1899-12-30T00:03:09"/>
    <s v="YNHH"/>
    <s v="Spin Class"/>
    <n v="19.081967213114769"/>
    <n v="0"/>
    <s v="Inside"/>
    <m/>
    <d v="1899-12-30T05:52:10"/>
    <d v="1899-12-30T02:56:05"/>
    <d v="1899-12-30T01:22:23"/>
    <d v="1899-12-30T02:14:47"/>
    <d v="1899-12-30T00:41:11"/>
    <d v="1899-12-30T01:07:23"/>
    <n v="207"/>
    <x v="11"/>
    <x v="7"/>
    <x v="113"/>
    <x v="26"/>
    <n v="0"/>
  </r>
  <r>
    <n v="1829"/>
    <d v="2012-11-29T00:00:00"/>
    <d v="2012-11-29T00:00:00"/>
    <x v="0"/>
    <n v="0.96"/>
    <n v="0"/>
    <n v="30"/>
    <n v="0"/>
    <d v="1899-12-30T00:30:00"/>
    <d v="1899-12-30T00:31:15"/>
    <s v="NHS"/>
    <s v="Naug Masters Swim"/>
    <n v="1.9200000000000015"/>
    <n v="0"/>
    <s v="Inside"/>
    <s v="30 minutes time trial 31 round trips"/>
    <d v="1899-12-30T01:15:00"/>
    <d v="1899-12-30T00:37:30"/>
    <d v="1899-12-30T13:38:45"/>
    <d v="1899-12-30T14:31:09"/>
    <d v="1899-12-30T06:49:22"/>
    <d v="1899-12-30T07:15:35"/>
    <n v="2818"/>
    <x v="11"/>
    <x v="7"/>
    <x v="113"/>
    <x v="26"/>
    <n v="0"/>
  </r>
  <r>
    <n v="1830"/>
    <d v="2012-11-30T00:00:00"/>
    <d v="2012-11-30T00:00:00"/>
    <x v="2"/>
    <n v="1.5"/>
    <n v="0"/>
    <n v="15"/>
    <n v="0"/>
    <d v="1899-12-30T00:15:00"/>
    <d v="1899-12-30T00:10:00"/>
    <s v="Newton"/>
    <s v="YNHH Treadmill"/>
    <n v="6.0000000000000053"/>
    <n v="0"/>
    <s v="Inside"/>
    <s v="didn't feel like running"/>
    <d v="1899-12-30T04:22:00"/>
    <d v="1899-12-30T02:11:00"/>
    <d v="1899-12-30T04:22:00"/>
    <d v="1899-12-30T05:14:24"/>
    <d v="1899-12-30T02:11:00"/>
    <d v="1899-12-30T02:37:12"/>
    <n v="1419"/>
    <x v="11"/>
    <x v="7"/>
    <x v="113"/>
    <x v="26"/>
    <n v="2"/>
  </r>
  <r>
    <n v="1831"/>
    <d v="2012-12-02T00:00:00"/>
    <d v="2012-12-02T00:00:00"/>
    <x v="2"/>
    <n v="4"/>
    <n v="0"/>
    <n v="50"/>
    <n v="11"/>
    <d v="1899-12-30T00:50:11"/>
    <d v="1899-12-30T00:12:33"/>
    <s v="ZootKane"/>
    <s v="Middlebury Bike Path"/>
    <n v="4.7824642975755607"/>
    <n v="0"/>
    <s v="Cool"/>
    <s v="Pushed Hunter and Declan"/>
    <d v="1899-12-30T05:28:42"/>
    <d v="1899-12-30T02:44:21"/>
    <d v="1899-12-30T05:28:42"/>
    <d v="1899-12-30T06:21:06"/>
    <d v="1899-12-30T02:44:21"/>
    <d v="1899-12-30T03:10:33"/>
    <n v="2562"/>
    <x v="11"/>
    <x v="11"/>
    <x v="114"/>
    <x v="46"/>
    <n v="1"/>
  </r>
  <r>
    <n v="1832"/>
    <d v="2012-12-03T00:00:00"/>
    <d v="2012-12-03T00:00:00"/>
    <x v="0"/>
    <n v="1.31"/>
    <n v="0"/>
    <n v="55"/>
    <n v="0"/>
    <d v="1899-12-30T00:55:00"/>
    <d v="1899-12-30T00:41:59"/>
    <s v="NHS"/>
    <s v="Naug Masters Swim"/>
    <n v="1.4290909090909103"/>
    <n v="0"/>
    <s v="Inside"/>
    <s v="2100"/>
    <d v="1899-12-30T01:40:46"/>
    <d v="1899-12-30T00:50:23"/>
    <d v="1899-12-30T18:20:00"/>
    <d v="1899-12-30T19:12:24"/>
    <d v="1899-12-30T09:10:00"/>
    <d v="1899-12-30T09:36:12"/>
    <n v="3099"/>
    <x v="11"/>
    <x v="11"/>
    <x v="114"/>
    <x v="46"/>
    <n v="0"/>
  </r>
  <r>
    <n v="1833"/>
    <d v="2012-12-04T00:00:00"/>
    <d v="2012-12-04T00:00:00"/>
    <x v="1"/>
    <n v="9.6"/>
    <n v="0"/>
    <n v="26"/>
    <n v="10"/>
    <d v="1899-12-30T00:26:10"/>
    <d v="1899-12-30T00:02:44"/>
    <s v="YNHH"/>
    <s v="Spin Class"/>
    <n v="22.012738853503201"/>
    <n v="0"/>
    <s v="Inside"/>
    <m/>
    <d v="1899-12-30T05:05:17"/>
    <d v="1899-12-30T02:32:38"/>
    <d v="1899-12-30T01:11:25"/>
    <d v="1899-12-30T02:03:49"/>
    <d v="1899-12-30T00:35:42"/>
    <d v="1899-12-30T01:01:54"/>
    <n v="91"/>
    <x v="11"/>
    <x v="11"/>
    <x v="114"/>
    <x v="46"/>
    <n v="0"/>
  </r>
  <r>
    <n v="1834"/>
    <d v="2012-12-04T00:00:00"/>
    <d v="2012-12-04T00:00:00"/>
    <x v="0"/>
    <n v="1.0873999999999999"/>
    <n v="1"/>
    <n v="0"/>
    <n v="0"/>
    <d v="1899-12-30T01:00:00"/>
    <d v="1899-12-30T00:55:11"/>
    <s v="NHS"/>
    <s v="Naug Masters Swim"/>
    <n v="1.0874000000000008"/>
    <n v="0"/>
    <s v="Inside"/>
    <s v="1750 - Fast 100 1:28"/>
    <d v="1899-12-30T02:12:26"/>
    <d v="1899-12-30T01:06:13"/>
    <d v="1899-12-31T00:05:39"/>
    <d v="1899-12-31T00:58:03"/>
    <d v="1899-12-30T12:02:50"/>
    <d v="1899-12-30T12:29:02"/>
    <n v="3147"/>
    <x v="11"/>
    <x v="11"/>
    <x v="114"/>
    <x v="46"/>
    <n v="0"/>
  </r>
  <r>
    <n v="1835"/>
    <d v="2012-12-05T00:00:00"/>
    <d v="2012-12-05T00:00:00"/>
    <x v="0"/>
    <n v="0.65"/>
    <n v="0"/>
    <n v="30"/>
    <n v="0"/>
    <d v="1899-12-30T00:30:00"/>
    <d v="1899-12-30T00:46:09"/>
    <s v="NHS"/>
    <s v="Naug Masters Swim"/>
    <n v="1.3000000000000012"/>
    <n v="0"/>
    <s v="Inside"/>
    <m/>
    <d v="1899-12-30T01:50:46"/>
    <d v="1899-12-30T00:55:23"/>
    <d v="1899-12-30T20:09:14"/>
    <d v="1899-12-30T21:01:38"/>
    <d v="1899-12-30T10:04:37"/>
    <d v="1899-12-30T10:30:49"/>
    <n v="3125"/>
    <x v="11"/>
    <x v="11"/>
    <x v="114"/>
    <x v="46"/>
    <n v="2"/>
  </r>
  <r>
    <n v="1836"/>
    <d v="2012-12-06T00:00:00"/>
    <d v="2012-12-06T00:00:00"/>
    <x v="0"/>
    <n v="1.2"/>
    <n v="1"/>
    <n v="0"/>
    <n v="0"/>
    <d v="1899-12-30T01:00:00"/>
    <d v="1899-12-30T00:50:00"/>
    <s v="NHS"/>
    <s v="Naug Masters Swim"/>
    <n v="1.2000000000000008"/>
    <n v="0"/>
    <s v="Inside"/>
    <m/>
    <d v="1899-12-30T02:00:00"/>
    <d v="1899-12-30T01:00:00"/>
    <d v="1899-12-30T21:50:00"/>
    <d v="1899-12-30T22:42:24"/>
    <d v="1899-12-30T10:55:00"/>
    <d v="1899-12-30T11:21:12"/>
    <n v="3135"/>
    <x v="11"/>
    <x v="11"/>
    <x v="114"/>
    <x v="46"/>
    <n v="0"/>
  </r>
  <r>
    <n v="1837"/>
    <d v="2012-12-09T00:00:00"/>
    <d v="2012-12-09T00:00:00"/>
    <x v="2"/>
    <n v="7.5"/>
    <n v="1"/>
    <n v="15"/>
    <n v="41"/>
    <d v="1899-12-30T01:15:41"/>
    <d v="1899-12-30T00:10:05"/>
    <s v="ZootKane"/>
    <s v="Quassy Loop"/>
    <n v="5.945826910372169"/>
    <n v="0"/>
    <s v="Cool"/>
    <s v="http://runkeeper.com/user/ctkeane/activity/135570472"/>
    <d v="1899-12-30T04:24:23"/>
    <d v="1899-12-30T02:12:12"/>
    <d v="1899-12-30T04:24:23"/>
    <d v="1899-12-30T05:16:47"/>
    <d v="1899-12-30T02:12:12"/>
    <d v="1899-12-30T02:38:24"/>
    <n v="1505"/>
    <x v="11"/>
    <x v="11"/>
    <x v="114"/>
    <x v="49"/>
    <n v="2"/>
  </r>
  <r>
    <n v="1838"/>
    <d v="2012-12-10T00:00:00"/>
    <d v="2012-12-10T00:00:00"/>
    <x v="1"/>
    <n v="12.7"/>
    <n v="0"/>
    <n v="32"/>
    <n v="0"/>
    <d v="1899-12-30T00:32:00"/>
    <d v="1899-12-30T00:02:31"/>
    <s v="YNHH"/>
    <s v="SpinBike"/>
    <n v="23.812500000000014"/>
    <n v="0"/>
    <s v="Inside"/>
    <m/>
    <d v="1899-12-30T04:42:12"/>
    <d v="1899-12-30T02:21:06"/>
    <d v="1899-12-30T01:06:01"/>
    <d v="1899-12-30T01:58:25"/>
    <d v="1899-12-30T00:33:00"/>
    <d v="1899-12-30T00:59:12"/>
    <n v="40"/>
    <x v="11"/>
    <x v="11"/>
    <x v="114"/>
    <x v="49"/>
    <n v="0"/>
  </r>
  <r>
    <n v="1839"/>
    <d v="2012-12-10T00:00:00"/>
    <d v="2012-12-10T00:00:00"/>
    <x v="0"/>
    <n v="1.37"/>
    <n v="0"/>
    <n v="55"/>
    <n v="0"/>
    <d v="1899-12-30T00:55:00"/>
    <d v="1899-12-30T00:40:09"/>
    <s v="NHS"/>
    <s v="Naug Masters Swim"/>
    <n v="1.494545454545456"/>
    <n v="0"/>
    <s v="Inside"/>
    <s v="2200 - 900 in 16:40"/>
    <d v="1899-12-30T01:36:21"/>
    <d v="1899-12-30T00:48:11"/>
    <d v="1899-12-30T17:31:49"/>
    <d v="1899-12-30T18:24:14"/>
    <d v="1899-12-30T08:45:55"/>
    <d v="1899-12-30T09:12:07"/>
    <n v="3075"/>
    <x v="11"/>
    <x v="11"/>
    <x v="114"/>
    <x v="49"/>
    <n v="0"/>
  </r>
  <r>
    <n v="1840"/>
    <d v="2012-12-12T00:00:00"/>
    <d v="2012-12-12T00:00:00"/>
    <x v="2"/>
    <n v="3"/>
    <n v="0"/>
    <n v="29"/>
    <n v="54"/>
    <d v="1899-12-30T00:29:54"/>
    <d v="1899-12-30T00:09:58"/>
    <s v="Newton"/>
    <s v="YNHH Treadmill"/>
    <n v="6.0200668896321119"/>
    <n v="0"/>
    <s v="Inside"/>
    <m/>
    <d v="1899-12-30T04:21:08"/>
    <d v="1899-12-30T02:10:34"/>
    <d v="1899-12-30T04:21:08"/>
    <d v="1899-12-30T05:13:32"/>
    <d v="1899-12-30T02:10:34"/>
    <d v="1899-12-30T02:36:46"/>
    <n v="1394"/>
    <x v="11"/>
    <x v="11"/>
    <x v="114"/>
    <x v="49"/>
    <n v="5"/>
  </r>
  <r>
    <n v="1841"/>
    <d v="2012-12-12T00:00:00"/>
    <d v="2012-12-12T00:00:00"/>
    <x v="0"/>
    <n v="0.35"/>
    <n v="0"/>
    <n v="20"/>
    <n v="0"/>
    <d v="1899-12-30T00:20:00"/>
    <d v="1899-12-30T00:57:09"/>
    <s v="NHS"/>
    <s v="Naug Masters Swim"/>
    <n v="1.0500000000000009"/>
    <n v="0"/>
    <s v="Inside"/>
    <s v="Quick swim"/>
    <d v="1899-12-30T02:17:09"/>
    <d v="1899-12-30T01:08:34"/>
    <d v="1899-12-31T00:57:09"/>
    <d v="1899-12-31T01:49:33"/>
    <d v="1899-12-30T12:28:34"/>
    <d v="1899-12-30T12:54:46"/>
    <n v="3151"/>
    <x v="11"/>
    <x v="11"/>
    <x v="114"/>
    <x v="49"/>
    <n v="0"/>
  </r>
  <r>
    <n v="1842"/>
    <d v="2012-12-18T00:00:00"/>
    <d v="2012-12-18T00:00:00"/>
    <x v="1"/>
    <n v="11.7"/>
    <n v="0"/>
    <n v="32"/>
    <n v="30"/>
    <d v="1899-12-30T00:32:30"/>
    <d v="1899-12-30T00:02:47"/>
    <s v="YNHH"/>
    <s v="Spin Class"/>
    <n v="21.600000000000016"/>
    <n v="0"/>
    <s v="Inside"/>
    <m/>
    <d v="1899-12-30T05:11:07"/>
    <d v="1899-12-30T02:35:33"/>
    <d v="1899-12-30T01:12:47"/>
    <d v="1899-12-30T02:05:11"/>
    <d v="1899-12-30T00:36:23"/>
    <d v="1899-12-30T01:02:35"/>
    <n v="108"/>
    <x v="11"/>
    <x v="11"/>
    <x v="114"/>
    <x v="50"/>
    <n v="5"/>
  </r>
  <r>
    <n v="1843"/>
    <d v="2012-12-18T00:00:00"/>
    <d v="2012-12-18T00:00:00"/>
    <x v="0"/>
    <n v="1.1499999999999999"/>
    <n v="0"/>
    <n v="55"/>
    <n v="0"/>
    <d v="1899-12-30T00:55:00"/>
    <d v="1899-12-30T00:47:50"/>
    <s v="NHS"/>
    <s v="Naug Masters Swim"/>
    <n v="1.2545454545454555"/>
    <n v="0"/>
    <s v="Inside"/>
    <s v="1850"/>
    <d v="1899-12-30T01:54:47"/>
    <d v="1899-12-30T00:57:23"/>
    <d v="1899-12-30T20:53:03"/>
    <d v="1899-12-30T21:45:27"/>
    <d v="1899-12-30T10:26:31"/>
    <d v="1899-12-30T10:52:43"/>
    <n v="3128"/>
    <x v="11"/>
    <x v="11"/>
    <x v="114"/>
    <x v="50"/>
    <n v="0"/>
  </r>
  <r>
    <n v="1844"/>
    <d v="2012-12-19T00:00:00"/>
    <d v="2012-12-19T00:00:00"/>
    <x v="0"/>
    <n v="1"/>
    <n v="0"/>
    <n v="29"/>
    <n v="45"/>
    <d v="1899-12-30T00:29:45"/>
    <d v="1899-12-30T00:29:45"/>
    <s v="NHS"/>
    <s v="Naug Masters Swim"/>
    <n v="2.0168067226890773"/>
    <n v="0"/>
    <s v="Inside"/>
    <s v="1 Mile"/>
    <d v="1899-12-30T01:11:24"/>
    <d v="1899-12-30T00:35:42"/>
    <d v="1899-12-30T12:59:27"/>
    <d v="1899-12-30T13:51:51"/>
    <d v="1899-12-30T06:29:43"/>
    <d v="1899-12-30T06:55:56"/>
    <n v="2800"/>
    <x v="11"/>
    <x v="11"/>
    <x v="114"/>
    <x v="50"/>
    <n v="0"/>
  </r>
  <r>
    <n v="1845"/>
    <d v="2012-12-20T00:00:00"/>
    <d v="2012-12-20T00:00:00"/>
    <x v="0"/>
    <n v="1"/>
    <n v="0"/>
    <n v="29"/>
    <n v="15"/>
    <d v="1899-12-30T00:29:15"/>
    <d v="1899-12-30T00:29:15"/>
    <s v="NHS"/>
    <s v="Naug Masters Swim"/>
    <n v="2.0512820512820529"/>
    <n v="0"/>
    <s v="Inside"/>
    <s v="1 Mile Avg: 54.84"/>
    <d v="1899-12-30T01:10:12"/>
    <d v="1899-12-30T00:35:06"/>
    <d v="1899-12-30T12:46:21"/>
    <d v="1899-12-30T13:38:45"/>
    <d v="1899-12-30T06:23:11"/>
    <d v="1899-12-30T06:49:23"/>
    <n v="2797"/>
    <x v="11"/>
    <x v="11"/>
    <x v="114"/>
    <x v="50"/>
    <n v="7"/>
  </r>
  <r>
    <n v="1846"/>
    <d v="2012-12-20T00:00:00"/>
    <d v="2012-12-20T00:00:00"/>
    <x v="1"/>
    <n v="10.3"/>
    <n v="0"/>
    <n v="30"/>
    <n v="20"/>
    <d v="1899-12-30T00:30:20"/>
    <d v="1899-12-30T00:02:57"/>
    <s v="YNHH"/>
    <s v="Spin Class"/>
    <n v="20.37362637362639"/>
    <n v="0"/>
    <s v="Inside"/>
    <m/>
    <d v="1899-12-30T05:29:50"/>
    <d v="1899-12-30T02:44:55"/>
    <d v="1899-12-30T01:17:10"/>
    <d v="1899-12-30T02:09:34"/>
    <d v="1899-12-30T00:38:35"/>
    <d v="1899-12-30T01:04:47"/>
    <n v="166"/>
    <x v="11"/>
    <x v="11"/>
    <x v="114"/>
    <x v="50"/>
    <n v="0"/>
  </r>
  <r>
    <n v="1847"/>
    <d v="2012-12-21T00:00:00"/>
    <d v="2012-12-21T00:00:00"/>
    <x v="2"/>
    <n v="3"/>
    <n v="0"/>
    <n v="29"/>
    <n v="10"/>
    <d v="1899-12-30T00:29:10"/>
    <d v="1899-12-30T00:09:43"/>
    <s v="Newton"/>
    <s v="YNHH Treadmill"/>
    <n v="6.1714285714285761"/>
    <n v="0"/>
    <s v="Inside"/>
    <m/>
    <d v="1899-12-30T04:14:43"/>
    <d v="1899-12-30T02:07:22"/>
    <d v="1899-12-30T04:14:43"/>
    <d v="1899-12-30T05:07:07"/>
    <d v="1899-12-30T02:07:22"/>
    <d v="1899-12-30T02:33:34"/>
    <n v="1202"/>
    <x v="11"/>
    <x v="11"/>
    <x v="114"/>
    <x v="50"/>
    <n v="0"/>
  </r>
  <r>
    <n v="1848"/>
    <d v="2012-12-26T00:00:00"/>
    <d v="2012-12-26T00:00:00"/>
    <x v="2"/>
    <n v="3.1"/>
    <n v="0"/>
    <n v="30"/>
    <n v="0"/>
    <d v="1899-12-30T00:30:00"/>
    <d v="1899-12-30T00:09:41"/>
    <s v="ZootKane"/>
    <s v="Treadmill"/>
    <n v="6.2000000000000055"/>
    <n v="0"/>
    <s v="Inside"/>
    <m/>
    <d v="1899-12-30T04:13:33"/>
    <d v="1899-12-30T02:06:46"/>
    <d v="1899-12-30T04:13:33"/>
    <d v="1899-12-30T05:05:57"/>
    <d v="1899-12-30T02:06:46"/>
    <d v="1899-12-30T02:32:58"/>
    <n v="1160"/>
    <x v="11"/>
    <x v="11"/>
    <x v="114"/>
    <x v="52"/>
    <n v="4"/>
  </r>
  <r>
    <n v="1849"/>
    <d v="2012-12-28T00:00:00"/>
    <d v="2012-12-28T00:00:00"/>
    <x v="2"/>
    <n v="3.1"/>
    <n v="0"/>
    <n v="30"/>
    <n v="0"/>
    <d v="1899-12-30T00:30:00"/>
    <d v="1899-12-30T00:09:41"/>
    <s v="Newton"/>
    <s v="YNHH Treadmill"/>
    <n v="6.2000000000000055"/>
    <n v="0"/>
    <s v="Inside"/>
    <m/>
    <d v="1899-12-30T04:13:33"/>
    <d v="1899-12-30T02:06:46"/>
    <d v="1899-12-30T04:13:33"/>
    <d v="1899-12-30T05:05:57"/>
    <d v="1899-12-30T02:06:46"/>
    <d v="1899-12-30T02:32:58"/>
    <n v="1160"/>
    <x v="11"/>
    <x v="11"/>
    <x v="114"/>
    <x v="52"/>
    <n v="1"/>
  </r>
  <r>
    <n v="1850"/>
    <d v="2013-01-01T00:00:00"/>
    <d v="2013-01-01T00:00:00"/>
    <x v="2"/>
    <n v="6.87"/>
    <n v="1"/>
    <n v="16"/>
    <n v="34"/>
    <d v="1899-12-30T01:16:34"/>
    <d v="1899-12-30T00:11:09"/>
    <s v="ZootKane"/>
    <s v="53 -&gt; Qloop -&gt; 389"/>
    <n v="5.3835437527209438"/>
    <n v="143"/>
    <s v="Cold"/>
    <m/>
    <d v="1899-12-30T04:52:00"/>
    <d v="1899-12-30T02:26:00"/>
    <d v="1899-12-30T04:52:00"/>
    <d v="1899-12-30T05:44:24"/>
    <d v="1899-12-30T02:26:00"/>
    <d v="1899-12-30T02:52:12"/>
    <n v="2164"/>
    <x v="12"/>
    <x v="8"/>
    <x v="115"/>
    <x v="27"/>
    <n v="3"/>
  </r>
  <r>
    <n v="1851"/>
    <d v="2013-01-02T00:00:00"/>
    <d v="2013-01-02T00:00:00"/>
    <x v="1"/>
    <n v="17.3"/>
    <n v="0"/>
    <n v="40"/>
    <n v="0"/>
    <d v="1899-12-30T00:40:00"/>
    <d v="1899-12-30T00:02:19"/>
    <s v="YNHH"/>
    <s v="Threshold Test"/>
    <n v="25.950000000000021"/>
    <n v="0"/>
    <s v="Inside"/>
    <m/>
    <d v="1899-12-30T04:18:58"/>
    <d v="1899-12-30T02:09:29"/>
    <d v="1899-12-30T01:00:35"/>
    <d v="1899-12-30T01:52:59"/>
    <d v="1899-12-30T00:30:17"/>
    <d v="1899-12-30T00:56:29"/>
    <n v="21"/>
    <x v="12"/>
    <x v="8"/>
    <x v="115"/>
    <x v="27"/>
    <n v="0"/>
  </r>
  <r>
    <n v="1852"/>
    <d v="2013-01-03T00:00:00"/>
    <d v="2013-01-03T00:00:00"/>
    <x v="2"/>
    <n v="3.1"/>
    <n v="0"/>
    <n v="28"/>
    <n v="40"/>
    <d v="1899-12-30T00:28:40"/>
    <d v="1899-12-30T00:09:15"/>
    <s v="Newton"/>
    <s v="YNHH-Treadmill"/>
    <n v="6.4883720930232611"/>
    <n v="0"/>
    <s v="Inside"/>
    <m/>
    <d v="1899-12-30T04:02:17"/>
    <d v="1899-12-30T02:01:08"/>
    <d v="1899-12-30T04:02:17"/>
    <d v="1899-12-30T04:54:41"/>
    <d v="1899-12-30T02:01:08"/>
    <d v="1899-12-30T02:27:20"/>
    <n v="900"/>
    <x v="12"/>
    <x v="8"/>
    <x v="115"/>
    <x v="27"/>
    <n v="0"/>
  </r>
  <r>
    <n v="1853"/>
    <d v="2013-01-05T00:00:00"/>
    <d v="2013-01-05T00:00:00"/>
    <x v="1"/>
    <n v="30"/>
    <n v="2"/>
    <n v="0"/>
    <n v="0"/>
    <d v="1899-12-30T02:00:00"/>
    <d v="1899-12-30T00:04:00"/>
    <s v="B-Ciocc"/>
    <s v="1 hour sufferfest 1 hour free"/>
    <n v="15.000000000000014"/>
    <n v="127"/>
    <s v="Inside"/>
    <m/>
    <d v="1899-12-30T07:28:00"/>
    <d v="1899-12-30T03:44:00"/>
    <d v="1899-12-30T01:44:48"/>
    <d v="1899-12-30T02:37:12"/>
    <d v="1899-12-30T00:52:24"/>
    <d v="1899-12-30T01:18:36"/>
    <n v="434"/>
    <x v="12"/>
    <x v="8"/>
    <x v="115"/>
    <x v="27"/>
    <n v="1"/>
  </r>
  <r>
    <n v="1854"/>
    <d v="2013-01-06T00:00:00"/>
    <d v="2013-01-06T00:00:00"/>
    <x v="2"/>
    <n v="5.25"/>
    <n v="0"/>
    <n v="58"/>
    <n v="27"/>
    <d v="1899-12-30T00:58:27"/>
    <d v="1899-12-30T00:11:08"/>
    <s v="Newton"/>
    <s v="Bridgewater Run"/>
    <n v="5.3892215568862314"/>
    <n v="0"/>
    <s v="Cold"/>
    <s v="http://runkeeper.com/user/ctkeane/activity/140130339"/>
    <d v="1899-12-30T04:51:42"/>
    <d v="1899-12-30T02:25:51"/>
    <d v="1899-12-30T04:51:42"/>
    <d v="1899-12-30T05:44:06"/>
    <d v="1899-12-30T02:25:51"/>
    <d v="1899-12-30T02:52:03"/>
    <n v="2162"/>
    <x v="12"/>
    <x v="8"/>
    <x v="115"/>
    <x v="51"/>
    <n v="0"/>
  </r>
  <r>
    <n v="1855"/>
    <d v="2013-01-07T00:00:00"/>
    <d v="2013-01-07T00:00:00"/>
    <x v="2"/>
    <n v="3.5"/>
    <n v="0"/>
    <n v="31"/>
    <n v="39"/>
    <d v="1899-12-30T00:31:39"/>
    <d v="1899-12-30T00:09:03"/>
    <s v="Newton"/>
    <s v="YNHH Treadmill"/>
    <n v="6.6350710900473988"/>
    <n v="0"/>
    <s v="Inside"/>
    <s v="4x1000 @8:30 with 3 min rest"/>
    <d v="1899-12-30T03:56:55"/>
    <d v="1899-12-30T01:58:28"/>
    <d v="1899-12-30T03:56:55"/>
    <d v="1899-12-30T04:49:19"/>
    <d v="1899-12-30T01:58:28"/>
    <d v="1899-12-30T02:24:40"/>
    <n v="838"/>
    <x v="12"/>
    <x v="8"/>
    <x v="115"/>
    <x v="51"/>
    <n v="0"/>
  </r>
  <r>
    <n v="1856"/>
    <d v="2013-01-08T00:00:00"/>
    <d v="2013-01-08T00:00:00"/>
    <x v="1"/>
    <n v="8.5"/>
    <n v="0"/>
    <n v="24"/>
    <n v="0"/>
    <d v="1899-12-30T00:24:00"/>
    <d v="1899-12-30T00:02:49"/>
    <s v="YNHH"/>
    <s v="Spin Class"/>
    <n v="21.250000000000018"/>
    <n v="0"/>
    <s v="Inside"/>
    <m/>
    <d v="1899-12-30T05:16:14"/>
    <d v="1899-12-30T02:38:07"/>
    <d v="1899-12-30T01:13:59"/>
    <d v="1899-12-30T02:06:23"/>
    <d v="1899-12-30T00:36:59"/>
    <d v="1899-12-30T01:03:11"/>
    <n v="130"/>
    <x v="12"/>
    <x v="8"/>
    <x v="115"/>
    <x v="51"/>
    <n v="0"/>
  </r>
  <r>
    <n v="1857"/>
    <d v="2013-01-09T00:00:00"/>
    <d v="2013-01-09T00:00:00"/>
    <x v="7"/>
    <n v="3.1"/>
    <n v="0"/>
    <n v="24"/>
    <n v="56"/>
    <d v="1899-12-30T00:24:56"/>
    <d v="1899-12-30T00:08:03"/>
    <s v="RowMachine"/>
    <s v="YNHH Rowing Machine"/>
    <n v="7.4598930481283476"/>
    <n v="0"/>
    <s v="Inside"/>
    <m/>
    <d v="1899-12-30T00:00:00"/>
    <d v="1899-12-30T00:00:00"/>
    <d v="1899-12-30T03:30:44"/>
    <d v="1899-12-30T04:23:08"/>
    <d v="1899-12-30T01:45:22"/>
    <d v="1899-12-30T02:11:34"/>
    <n v="730"/>
    <x v="12"/>
    <x v="8"/>
    <x v="115"/>
    <x v="51"/>
    <n v="0"/>
  </r>
  <r>
    <n v="1858"/>
    <d v="2013-01-10T00:00:00"/>
    <d v="2013-01-10T00:00:00"/>
    <x v="1"/>
    <n v="12.7"/>
    <n v="0"/>
    <n v="30"/>
    <n v="0"/>
    <d v="1899-12-30T00:30:00"/>
    <d v="1899-12-30T00:02:22"/>
    <s v="YNHH"/>
    <s v="30 Mins Trainer"/>
    <n v="25.40000000000002"/>
    <n v="132"/>
    <s v="Inside"/>
    <m/>
    <d v="1899-12-30T04:24:34"/>
    <d v="1899-12-30T02:12:17"/>
    <d v="1899-12-30T01:01:53"/>
    <d v="1899-12-30T01:54:17"/>
    <d v="1899-12-30T00:30:57"/>
    <d v="1899-12-30T00:57:09"/>
    <n v="24"/>
    <x v="12"/>
    <x v="8"/>
    <x v="115"/>
    <x v="51"/>
    <n v="0"/>
  </r>
  <r>
    <n v="1859"/>
    <d v="2013-01-10T00:00:00"/>
    <d v="2013-01-10T00:00:00"/>
    <x v="2"/>
    <n v="1.05"/>
    <n v="0"/>
    <n v="10"/>
    <n v="1"/>
    <d v="1899-12-30T00:10:01"/>
    <d v="1899-12-30T00:09:32"/>
    <s v="Newton"/>
    <s v="YNHH Treadmill"/>
    <n v="6.2895174708818686"/>
    <n v="153"/>
    <s v="Inside"/>
    <m/>
    <d v="1899-12-30T04:09:56"/>
    <d v="1899-12-30T02:04:58"/>
    <d v="1899-12-30T04:09:56"/>
    <d v="1899-12-30T05:02:20"/>
    <d v="1899-12-30T02:04:58"/>
    <d v="1899-12-30T02:31:10"/>
    <n v="1070"/>
    <x v="12"/>
    <x v="8"/>
    <x v="115"/>
    <x v="51"/>
    <n v="0"/>
  </r>
  <r>
    <n v="1860"/>
    <d v="2013-01-11T00:00:00"/>
    <d v="2013-01-11T00:00:00"/>
    <x v="2"/>
    <n v="2.1"/>
    <n v="0"/>
    <n v="20"/>
    <n v="0"/>
    <d v="1899-12-30T00:20:00"/>
    <d v="1899-12-30T00:09:31"/>
    <s v="Newton"/>
    <s v="YNHH Treadmill"/>
    <n v="6.3000000000000052"/>
    <n v="0"/>
    <s v="Inside"/>
    <m/>
    <d v="1899-12-30T04:09:31"/>
    <d v="1899-12-30T02:04:46"/>
    <d v="1899-12-30T04:09:31"/>
    <d v="1899-12-30T05:01:55"/>
    <d v="1899-12-30T02:04:46"/>
    <d v="1899-12-30T02:30:58"/>
    <n v="1058"/>
    <x v="12"/>
    <x v="8"/>
    <x v="115"/>
    <x v="51"/>
    <n v="0"/>
  </r>
  <r>
    <n v="1861"/>
    <d v="2013-01-12T00:00:00"/>
    <d v="2013-01-12T00:00:00"/>
    <x v="1"/>
    <n v="20"/>
    <n v="1"/>
    <n v="30"/>
    <n v="0"/>
    <d v="1899-12-30T01:30:00"/>
    <d v="1899-12-30T00:04:30"/>
    <s v="B-Ciocc"/>
    <s v="90 Minutes"/>
    <n v="13.333333333333343"/>
    <n v="0"/>
    <s v="Inside"/>
    <m/>
    <d v="1899-12-30T08:24:00"/>
    <d v="1899-12-30T04:12:00"/>
    <d v="1899-12-30T01:57:54"/>
    <d v="1899-12-30T02:50:18"/>
    <d v="1899-12-30T00:58:57"/>
    <d v="1899-12-30T01:25:09"/>
    <n v="590"/>
    <x v="12"/>
    <x v="8"/>
    <x v="115"/>
    <x v="51"/>
    <n v="0"/>
  </r>
  <r>
    <n v="1862"/>
    <d v="2013-01-13T00:00:00"/>
    <d v="2013-01-13T00:00:00"/>
    <x v="2"/>
    <n v="6.87"/>
    <n v="1"/>
    <n v="13"/>
    <n v="9"/>
    <d v="1899-12-30T01:13:09"/>
    <d v="1899-12-30T00:10:39"/>
    <s v="ZootKane"/>
    <s v="53 -&gt; Qloop -&gt; 389"/>
    <n v="5.634996582365007"/>
    <n v="0"/>
    <s v="Cool"/>
    <s v="http://runkeeper.com/user/ctkeane/activity/141936743"/>
    <d v="1899-12-30T04:38:58"/>
    <d v="1899-12-30T02:19:29"/>
    <d v="1899-12-30T04:38:58"/>
    <d v="1899-12-30T05:31:22"/>
    <d v="1899-12-30T02:19:29"/>
    <d v="1899-12-30T02:45:41"/>
    <n v="1886"/>
    <x v="12"/>
    <x v="8"/>
    <x v="115"/>
    <x v="28"/>
    <n v="0"/>
  </r>
  <r>
    <n v="1863"/>
    <d v="2013-01-14T00:00:00"/>
    <d v="2013-01-14T00:00:00"/>
    <x v="2"/>
    <n v="3"/>
    <n v="0"/>
    <n v="27"/>
    <n v="36"/>
    <d v="1899-12-30T00:27:36"/>
    <d v="1899-12-30T00:09:12"/>
    <s v="Newton"/>
    <s v="YNHH Treadmill"/>
    <n v="6.5217391304347876"/>
    <n v="0"/>
    <s v="Inside"/>
    <m/>
    <d v="1899-12-30T04:01:02"/>
    <d v="1899-12-30T02:00:31"/>
    <d v="1899-12-30T04:01:02"/>
    <d v="1899-12-30T04:53:26"/>
    <d v="1899-12-30T02:00:31"/>
    <d v="1899-12-30T02:26:43"/>
    <n v="882"/>
    <x v="12"/>
    <x v="8"/>
    <x v="115"/>
    <x v="28"/>
    <n v="0"/>
  </r>
  <r>
    <n v="1864"/>
    <d v="2013-01-18T00:00:00"/>
    <d v="2013-01-18T00:00:00"/>
    <x v="2"/>
    <n v="2.1800000000000002"/>
    <n v="0"/>
    <n v="20"/>
    <n v="0"/>
    <d v="1899-12-30T00:20:00"/>
    <d v="1899-12-30T00:09:10"/>
    <s v="NB860v2"/>
    <s v="NYC Treadmill"/>
    <n v="6.5400000000000054"/>
    <n v="0"/>
    <s v="Inside"/>
    <m/>
    <d v="1899-12-30T04:00:22"/>
    <d v="1899-12-30T02:00:11"/>
    <d v="1899-12-30T04:00:22"/>
    <d v="1899-12-30T04:52:46"/>
    <d v="1899-12-30T02:00:11"/>
    <d v="1899-12-30T02:26:23"/>
    <n v="876"/>
    <x v="12"/>
    <x v="8"/>
    <x v="115"/>
    <x v="28"/>
    <n v="3"/>
  </r>
  <r>
    <n v="1865"/>
    <d v="2013-01-19T00:00:00"/>
    <d v="2013-01-19T00:00:00"/>
    <x v="1"/>
    <n v="30"/>
    <n v="1"/>
    <n v="45"/>
    <n v="0"/>
    <d v="1899-12-30T01:45:00"/>
    <d v="1899-12-30T00:03:30"/>
    <s v="B-Ciocc"/>
    <s v="Just ride"/>
    <n v="17.142857142857157"/>
    <n v="0"/>
    <s v="Inside"/>
    <m/>
    <d v="1899-12-30T06:32:00"/>
    <d v="1899-12-30T03:16:00"/>
    <d v="1899-12-30T01:31:42"/>
    <d v="1899-12-30T02:24:06"/>
    <d v="1899-12-30T00:45:51"/>
    <d v="1899-12-30T01:12:03"/>
    <n v="268"/>
    <x v="12"/>
    <x v="8"/>
    <x v="115"/>
    <x v="28"/>
    <n v="0"/>
  </r>
  <r>
    <n v="1866"/>
    <d v="2013-01-20T00:00:00"/>
    <d v="2013-01-20T00:00:00"/>
    <x v="2"/>
    <n v="6"/>
    <n v="1"/>
    <n v="7"/>
    <n v="57"/>
    <d v="1899-12-30T01:07:57"/>
    <d v="1899-12-30T00:11:19"/>
    <s v="ZootKane"/>
    <s v="Random"/>
    <n v="5.2980132450331174"/>
    <n v="0"/>
    <s v="Cold"/>
    <s v="http://runkeeper.com/user/ctkeane/activity/143382899"/>
    <d v="1899-12-30T04:56:43"/>
    <d v="1899-12-30T02:28:21"/>
    <d v="1899-12-30T04:56:43"/>
    <d v="1899-12-30T05:49:07"/>
    <d v="1899-12-30T02:28:21"/>
    <d v="1899-12-30T02:54:33"/>
    <n v="2244"/>
    <x v="12"/>
    <x v="8"/>
    <x v="115"/>
    <x v="48"/>
    <n v="0"/>
  </r>
  <r>
    <n v="1867"/>
    <d v="2013-01-21T00:00:00"/>
    <d v="2013-01-21T00:00:00"/>
    <x v="2"/>
    <n v="3"/>
    <n v="0"/>
    <n v="26"/>
    <n v="31"/>
    <d v="1899-12-30T00:26:31"/>
    <d v="1899-12-30T00:08:50"/>
    <s v="Newton"/>
    <s v="Treadmill"/>
    <n v="6.7881835323695841"/>
    <n v="0"/>
    <s v="Inside"/>
    <m/>
    <d v="1899-12-30T03:51:35"/>
    <d v="1899-12-30T01:55:47"/>
    <d v="1899-12-30T03:51:35"/>
    <d v="1899-12-30T04:43:59"/>
    <d v="1899-12-30T01:55:47"/>
    <d v="1899-12-30T02:21:59"/>
    <n v="795"/>
    <x v="12"/>
    <x v="8"/>
    <x v="115"/>
    <x v="48"/>
    <n v="0"/>
  </r>
  <r>
    <n v="1868"/>
    <d v="2013-01-22T00:00:00"/>
    <d v="2013-01-22T00:00:00"/>
    <x v="1"/>
    <n v="10.1"/>
    <n v="0"/>
    <n v="26"/>
    <n v="30"/>
    <d v="1899-12-30T00:26:30"/>
    <d v="1899-12-30T00:02:37"/>
    <s v="YNHH"/>
    <s v="Spin Class"/>
    <n v="22.867924528301902"/>
    <n v="0"/>
    <s v="Inside"/>
    <m/>
    <d v="1899-12-30T04:53:52"/>
    <d v="1899-12-30T02:26:56"/>
    <d v="1899-12-30T01:08:45"/>
    <d v="1899-12-30T02:01:09"/>
    <d v="1899-12-30T00:34:22"/>
    <d v="1899-12-30T01:00:34"/>
    <n v="62"/>
    <x v="12"/>
    <x v="8"/>
    <x v="115"/>
    <x v="48"/>
    <n v="0"/>
  </r>
  <r>
    <n v="1869"/>
    <d v="2013-01-24T00:00:00"/>
    <d v="2013-01-24T00:00:00"/>
    <x v="1"/>
    <n v="11.7"/>
    <n v="0"/>
    <n v="30"/>
    <n v="0"/>
    <d v="1899-12-30T00:30:00"/>
    <d v="1899-12-30T00:02:34"/>
    <s v="YNHH"/>
    <s v="Random"/>
    <n v="23.400000000000016"/>
    <n v="125"/>
    <s v="Inside"/>
    <m/>
    <d v="1899-12-30T04:47:11"/>
    <d v="1899-12-30T02:23:35"/>
    <d v="1899-12-30T01:07:11"/>
    <d v="1899-12-30T01:59:35"/>
    <d v="1899-12-30T00:33:35"/>
    <d v="1899-12-30T00:59:47"/>
    <n v="47"/>
    <x v="12"/>
    <x v="8"/>
    <x v="115"/>
    <x v="48"/>
    <n v="1"/>
  </r>
  <r>
    <n v="1870"/>
    <d v="2013-01-24T00:00:00"/>
    <d v="2013-01-24T00:00:00"/>
    <x v="2"/>
    <n v="1.59"/>
    <n v="0"/>
    <n v="15"/>
    <n v="0"/>
    <d v="1899-12-30T00:15:00"/>
    <d v="1899-12-30T00:09:26"/>
    <s v="NB860v2"/>
    <s v="YNHH Treadmill"/>
    <n v="6.3600000000000056"/>
    <n v="146"/>
    <s v="Inside"/>
    <m/>
    <d v="1899-12-30T04:07:10"/>
    <d v="1899-12-30T02:03:35"/>
    <d v="1899-12-30T04:07:10"/>
    <d v="1899-12-30T04:59:34"/>
    <d v="1899-12-30T02:03:35"/>
    <d v="1899-12-30T02:29:47"/>
    <n v="1006"/>
    <x v="12"/>
    <x v="8"/>
    <x v="115"/>
    <x v="48"/>
    <n v="0"/>
  </r>
  <r>
    <n v="1871"/>
    <d v="2013-01-24T00:00:00"/>
    <d v="2013-01-24T00:00:00"/>
    <x v="0"/>
    <n v="1.08"/>
    <n v="0"/>
    <n v="35"/>
    <n v="0"/>
    <d v="1899-12-30T00:35:00"/>
    <d v="1899-12-30T00:32:24"/>
    <s v="PHS"/>
    <s v="Pomperaug Swim"/>
    <n v="1.851428571428573"/>
    <n v="0"/>
    <s v="Inside"/>
    <s v="1750"/>
    <d v="1899-12-30T01:17:47"/>
    <d v="1899-12-30T00:38:53"/>
    <d v="1899-12-30T14:09:04"/>
    <d v="1899-12-30T15:01:28"/>
    <d v="1899-12-30T07:04:32"/>
    <d v="1899-12-30T07:30:44"/>
    <n v="2837"/>
    <x v="12"/>
    <x v="8"/>
    <x v="115"/>
    <x v="48"/>
    <n v="0"/>
  </r>
  <r>
    <n v="1872"/>
    <d v="2013-01-25T00:00:00"/>
    <d v="2013-01-25T00:00:00"/>
    <x v="7"/>
    <n v="0.31"/>
    <n v="0"/>
    <n v="2"/>
    <n v="4"/>
    <d v="1899-12-30T00:02:04"/>
    <d v="1899-12-30T00:06:40"/>
    <s v="RowMachine"/>
    <s v="Fit Test"/>
    <n v="9.0000000000000053"/>
    <n v="134"/>
    <s v="Inside"/>
    <m/>
    <d v="1899-12-30T00:00:00"/>
    <d v="1899-12-30T00:00:00"/>
    <d v="1899-12-30T02:54:40"/>
    <d v="1899-12-30T03:47:04"/>
    <d v="1899-12-30T01:27:20"/>
    <d v="1899-12-30T01:53:32"/>
    <n v="708"/>
    <x v="12"/>
    <x v="8"/>
    <x v="115"/>
    <x v="48"/>
    <n v="0"/>
  </r>
  <r>
    <n v="1873"/>
    <d v="2013-01-25T00:00:00"/>
    <d v="2013-01-25T00:00:00"/>
    <x v="1"/>
    <n v="5"/>
    <n v="0"/>
    <n v="10"/>
    <n v="40"/>
    <d v="1899-12-30T00:10:40"/>
    <d v="1899-12-30T00:02:08"/>
    <s v="YNHH"/>
    <s v="Fit Test"/>
    <n v="28.125000000000025"/>
    <n v="145"/>
    <s v="Inside"/>
    <m/>
    <d v="1899-12-30T03:58:56"/>
    <d v="1899-12-30T01:59:28"/>
    <d v="1899-12-30T00:55:54"/>
    <d v="1899-12-30T01:48:18"/>
    <d v="1899-12-30T00:27:57"/>
    <d v="1899-12-30T00:54:09"/>
    <n v="15"/>
    <x v="12"/>
    <x v="8"/>
    <x v="115"/>
    <x v="48"/>
    <n v="0"/>
  </r>
  <r>
    <n v="1874"/>
    <d v="2013-01-25T00:00:00"/>
    <d v="2013-01-25T00:00:00"/>
    <x v="2"/>
    <n v="2"/>
    <n v="0"/>
    <n v="19"/>
    <n v="4"/>
    <d v="1899-12-30T00:19:04"/>
    <d v="1899-12-30T00:09:32"/>
    <s v="NB860v2"/>
    <s v="Fit Test"/>
    <n v="6.2937062937062986"/>
    <n v="156"/>
    <s v="Inside"/>
    <m/>
    <d v="1899-12-30T04:09:46"/>
    <d v="1899-12-30T02:04:53"/>
    <d v="1899-12-30T04:09:46"/>
    <d v="1899-12-30T05:02:10"/>
    <d v="1899-12-30T02:04:53"/>
    <d v="1899-12-30T02:31:05"/>
    <n v="1065"/>
    <x v="12"/>
    <x v="8"/>
    <x v="115"/>
    <x v="48"/>
    <n v="0"/>
  </r>
  <r>
    <n v="1875"/>
    <d v="2013-01-27T00:00:00"/>
    <d v="2013-01-27T00:00:00"/>
    <x v="1"/>
    <n v="21.6"/>
    <n v="1"/>
    <n v="1"/>
    <n v="30"/>
    <d v="1899-12-30T01:01:30"/>
    <d v="1899-12-30T00:02:51"/>
    <s v="B-Ciocc"/>
    <s v="The Hunted - Sufferfest"/>
    <n v="21.073170731707336"/>
    <n v="0"/>
    <s v="Inside"/>
    <m/>
    <d v="1899-12-30T05:18:53"/>
    <d v="1899-12-30T02:39:27"/>
    <d v="1899-12-30T01:14:36"/>
    <d v="1899-12-30T02:07:00"/>
    <d v="1899-12-30T00:37:18"/>
    <d v="1899-12-30T01:03:30"/>
    <n v="135"/>
    <x v="12"/>
    <x v="8"/>
    <x v="115"/>
    <x v="29"/>
    <n v="1"/>
  </r>
  <r>
    <n v="1876"/>
    <d v="2013-01-29T00:00:00"/>
    <d v="2013-01-29T00:00:00"/>
    <x v="1"/>
    <n v="12.7"/>
    <n v="0"/>
    <n v="30"/>
    <n v="0"/>
    <d v="1899-12-30T00:30:00"/>
    <d v="1899-12-30T00:02:22"/>
    <s v="YNHH"/>
    <s v="3x6 min at 214w"/>
    <n v="25.40000000000002"/>
    <n v="0"/>
    <s v="Inside"/>
    <m/>
    <d v="1899-12-30T04:24:34"/>
    <d v="1899-12-30T02:12:17"/>
    <d v="1899-12-30T01:01:53"/>
    <d v="1899-12-30T01:54:17"/>
    <d v="1899-12-30T00:30:57"/>
    <d v="1899-12-30T00:57:09"/>
    <n v="24"/>
    <x v="12"/>
    <x v="8"/>
    <x v="115"/>
    <x v="29"/>
    <n v="1"/>
  </r>
  <r>
    <n v="1877"/>
    <d v="2013-01-30T00:00:00"/>
    <d v="2013-01-30T00:00:00"/>
    <x v="2"/>
    <n v="3.51"/>
    <n v="0"/>
    <n v="31"/>
    <n v="45"/>
    <d v="1899-12-30T00:31:45"/>
    <d v="1899-12-30T00:09:03"/>
    <s v="NB860v2"/>
    <s v="6xHalf Mile at 8 min mile (7.6)"/>
    <n v="6.6330708661417361"/>
    <n v="0"/>
    <s v="Inside"/>
    <m/>
    <d v="1899-12-30T03:57:00"/>
    <d v="1899-12-30T01:58:30"/>
    <d v="1899-12-30T03:57:00"/>
    <d v="1899-12-30T04:49:24"/>
    <d v="1899-12-30T01:58:30"/>
    <d v="1899-12-30T02:24:42"/>
    <n v="839"/>
    <x v="12"/>
    <x v="8"/>
    <x v="115"/>
    <x v="29"/>
    <n v="0"/>
  </r>
  <r>
    <n v="1878"/>
    <d v="2013-01-30T00:00:00"/>
    <d v="2013-01-30T00:00:00"/>
    <x v="0"/>
    <n v="1"/>
    <n v="0"/>
    <n v="45"/>
    <n v="0"/>
    <d v="1899-12-30T00:45:00"/>
    <d v="1899-12-30T00:45:00"/>
    <s v="PHS"/>
    <s v="Pomperaug Swim"/>
    <n v="1.3333333333333344"/>
    <n v="0"/>
    <s v="Inside"/>
    <m/>
    <d v="1899-12-30T01:48:00"/>
    <d v="1899-12-30T00:54:00"/>
    <d v="1899-12-30T19:39:00"/>
    <d v="1899-12-30T20:31:24"/>
    <d v="1899-12-30T09:49:30"/>
    <d v="1899-12-30T10:15:42"/>
    <n v="3120"/>
    <x v="12"/>
    <x v="8"/>
    <x v="115"/>
    <x v="29"/>
    <n v="0"/>
  </r>
  <r>
    <n v="1879"/>
    <d v="2013-02-01T00:00:00"/>
    <d v="2013-02-01T00:00:00"/>
    <x v="1"/>
    <n v="9"/>
    <n v="0"/>
    <n v="20"/>
    <n v="12"/>
    <d v="1899-12-30T00:20:12"/>
    <d v="1899-12-30T00:02:15"/>
    <s v="YNHH"/>
    <s v="20 mins trainer"/>
    <n v="26.732673267326753"/>
    <n v="0"/>
    <s v="Inside"/>
    <m/>
    <d v="1899-12-30T04:11:23"/>
    <d v="1899-12-30T02:05:41"/>
    <d v="1899-12-30T00:58:48"/>
    <d v="1899-12-30T01:51:12"/>
    <d v="1899-12-30T00:29:24"/>
    <d v="1899-12-30T00:55:36"/>
    <n v="19"/>
    <x v="12"/>
    <x v="9"/>
    <x v="116"/>
    <x v="29"/>
    <n v="1"/>
  </r>
  <r>
    <n v="1880"/>
    <d v="2013-02-01T00:00:00"/>
    <d v="2013-02-01T00:00:00"/>
    <x v="2"/>
    <n v="2"/>
    <n v="0"/>
    <n v="17"/>
    <n v="45"/>
    <d v="1899-12-30T00:17:45"/>
    <d v="1899-12-30T00:08:52"/>
    <s v="NB860v2"/>
    <s v="YNHH Treadmill"/>
    <n v="6.7605633802816953"/>
    <n v="0"/>
    <s v="Inside"/>
    <s v="2 miles under 18 minute"/>
    <d v="1899-12-30T03:52:32"/>
    <d v="1899-12-30T01:56:16"/>
    <d v="1899-12-30T03:52:32"/>
    <d v="1899-12-30T04:44:56"/>
    <d v="1899-12-30T01:56:16"/>
    <d v="1899-12-30T02:22:28"/>
    <n v="803"/>
    <x v="12"/>
    <x v="9"/>
    <x v="116"/>
    <x v="29"/>
    <n v="0"/>
  </r>
  <r>
    <n v="1881"/>
    <d v="2013-02-02T00:00:00"/>
    <d v="2013-02-02T00:00:00"/>
    <x v="1"/>
    <n v="30"/>
    <n v="2"/>
    <n v="0"/>
    <n v="0"/>
    <d v="1899-12-30T02:00:00"/>
    <d v="1899-12-30T00:04:00"/>
    <s v="B-Ciocc"/>
    <s v="2h Ride"/>
    <n v="15.000000000000014"/>
    <n v="0"/>
    <s v="Inside"/>
    <m/>
    <d v="1899-12-30T07:28:00"/>
    <d v="1899-12-30T03:44:00"/>
    <d v="1899-12-30T01:44:48"/>
    <d v="1899-12-30T02:37:12"/>
    <d v="1899-12-30T00:52:24"/>
    <d v="1899-12-30T01:18:36"/>
    <n v="434"/>
    <x v="12"/>
    <x v="9"/>
    <x v="116"/>
    <x v="29"/>
    <n v="0"/>
  </r>
  <r>
    <n v="1882"/>
    <d v="2013-02-03T00:00:00"/>
    <d v="2013-02-03T00:00:00"/>
    <x v="2"/>
    <n v="8.25"/>
    <n v="1"/>
    <n v="30"/>
    <n v="1"/>
    <d v="1899-12-30T01:30:01"/>
    <d v="1899-12-30T00:10:55"/>
    <s v="Newton"/>
    <s v="Sherman Ext 53 to 389"/>
    <n v="5.4989816700611041"/>
    <n v="0"/>
    <s v="Cold"/>
    <s v="Battery Died http://runkeeper.com/user/ctkeane/activity/146656360"/>
    <d v="1899-12-30T04:45:52"/>
    <d v="1899-12-30T02:22:56"/>
    <d v="1899-12-30T04:45:52"/>
    <d v="1899-12-30T05:38:16"/>
    <d v="1899-12-30T02:22:56"/>
    <d v="1899-12-30T02:49:08"/>
    <n v="2045"/>
    <x v="12"/>
    <x v="9"/>
    <x v="116"/>
    <x v="30"/>
    <n v="0"/>
  </r>
  <r>
    <n v="1883"/>
    <d v="2013-02-04T00:00:00"/>
    <d v="2013-02-04T00:00:00"/>
    <x v="2"/>
    <n v="3.1"/>
    <n v="0"/>
    <n v="26"/>
    <n v="50"/>
    <d v="1899-12-30T00:26:50"/>
    <d v="1899-12-30T00:08:39"/>
    <s v="NB860v2"/>
    <s v="YNHH Treadmill"/>
    <n v="6.9316770186335468"/>
    <n v="0"/>
    <s v="Inside"/>
    <s v="5k in under 27"/>
    <d v="1899-12-30T03:46:47"/>
    <d v="1899-12-30T01:53:24"/>
    <d v="1899-12-30T03:46:47"/>
    <d v="1899-12-30T04:39:11"/>
    <d v="1899-12-30T01:53:24"/>
    <d v="1899-12-30T02:19:36"/>
    <n v="773"/>
    <x v="12"/>
    <x v="9"/>
    <x v="116"/>
    <x v="30"/>
    <n v="0"/>
  </r>
  <r>
    <n v="1884"/>
    <d v="2013-02-04T00:00:00"/>
    <d v="2013-02-04T00:00:00"/>
    <x v="0"/>
    <n v="1.55"/>
    <n v="0"/>
    <n v="45"/>
    <n v="0"/>
    <d v="1899-12-30T00:45:00"/>
    <d v="1899-12-30T00:29:02"/>
    <s v="PHS"/>
    <s v="Pomperaug Swim"/>
    <n v="2.0666666666666682"/>
    <n v="0"/>
    <s v="Inside"/>
    <s v="2500"/>
    <d v="1899-12-30T01:09:41"/>
    <d v="1899-12-30T00:34:50"/>
    <d v="1899-12-30T12:40:39"/>
    <d v="1899-12-30T13:33:03"/>
    <d v="1899-12-30T06:20:19"/>
    <d v="1899-12-30T06:46:31"/>
    <n v="2795"/>
    <x v="12"/>
    <x v="9"/>
    <x v="116"/>
    <x v="30"/>
    <n v="0"/>
  </r>
  <r>
    <n v="1885"/>
    <d v="2013-02-05T00:00:00"/>
    <d v="2013-02-05T00:00:00"/>
    <x v="1"/>
    <n v="12"/>
    <n v="0"/>
    <n v="30"/>
    <n v="0"/>
    <d v="1899-12-30T00:30:00"/>
    <d v="1899-12-30T00:02:30"/>
    <s v="YNHH"/>
    <s v="30 Mins Trainer"/>
    <n v="24.000000000000021"/>
    <n v="124"/>
    <s v="Inside"/>
    <m/>
    <d v="1899-12-30T04:40:00"/>
    <d v="1899-12-30T02:20:00"/>
    <d v="1899-12-30T01:05:30"/>
    <d v="1899-12-30T01:57:54"/>
    <d v="1899-12-30T00:32:45"/>
    <d v="1899-12-30T00:58:57"/>
    <n v="35"/>
    <x v="12"/>
    <x v="9"/>
    <x v="116"/>
    <x v="30"/>
    <n v="0"/>
  </r>
  <r>
    <n v="1886"/>
    <d v="2013-02-09T00:00:00"/>
    <d v="2013-02-09T00:00:00"/>
    <x v="2"/>
    <n v="6.7"/>
    <n v="1"/>
    <n v="6"/>
    <n v="0"/>
    <d v="1899-12-30T01:06:00"/>
    <d v="1899-12-30T00:09:51"/>
    <s v="ZootKane"/>
    <s v="Zombie, Run"/>
    <n v="6.0909090909090953"/>
    <n v="0"/>
    <s v="Inside"/>
    <m/>
    <d v="1899-12-30T04:18:05"/>
    <d v="1899-12-30T02:09:03"/>
    <d v="1899-12-30T04:18:05"/>
    <d v="1899-12-30T05:10:29"/>
    <d v="1899-12-30T02:09:03"/>
    <d v="1899-12-30T02:35:15"/>
    <n v="1310"/>
    <x v="12"/>
    <x v="9"/>
    <x v="116"/>
    <x v="30"/>
    <n v="3"/>
  </r>
  <r>
    <n v="1887"/>
    <d v="2013-02-12T00:00:00"/>
    <d v="2013-02-12T00:00:00"/>
    <x v="1"/>
    <n v="8"/>
    <n v="0"/>
    <n v="26"/>
    <n v="0"/>
    <d v="1899-12-30T00:26:00"/>
    <d v="1899-12-30T00:03:15"/>
    <s v="B-Ciocc"/>
    <s v="Fight Club"/>
    <n v="18.461538461538474"/>
    <n v="0"/>
    <s v="Inside"/>
    <s v="Only did first half hour"/>
    <d v="1899-12-30T06:04:00"/>
    <d v="1899-12-30T03:02:00"/>
    <d v="1899-12-30T01:25:09"/>
    <d v="1899-12-30T02:17:33"/>
    <d v="1899-12-30T00:42:35"/>
    <d v="1899-12-30T01:08:47"/>
    <n v="215"/>
    <x v="12"/>
    <x v="9"/>
    <x v="116"/>
    <x v="31"/>
    <n v="2"/>
  </r>
  <r>
    <n v="1888"/>
    <d v="2013-02-18T00:00:00"/>
    <d v="2013-02-18T00:00:00"/>
    <x v="2"/>
    <n v="3"/>
    <n v="0"/>
    <n v="25"/>
    <n v="49"/>
    <d v="1899-12-30T00:25:49"/>
    <d v="1899-12-30T00:08:36"/>
    <s v="NB860v2"/>
    <s v="YNHH Treadmill"/>
    <n v="6.9722401549386754"/>
    <n v="0"/>
    <s v="Inside"/>
    <m/>
    <d v="1899-12-30T03:45:28"/>
    <d v="1899-12-30T01:52:44"/>
    <d v="1899-12-30T03:45:28"/>
    <d v="1899-12-30T04:37:52"/>
    <d v="1899-12-30T01:52:44"/>
    <d v="1899-12-30T02:18:56"/>
    <n v="767"/>
    <x v="12"/>
    <x v="9"/>
    <x v="116"/>
    <x v="32"/>
    <n v="5"/>
  </r>
  <r>
    <n v="1889"/>
    <d v="2013-02-19T00:00:00"/>
    <d v="2013-02-19T00:00:00"/>
    <x v="1"/>
    <n v="11.7"/>
    <n v="0"/>
    <n v="30"/>
    <n v="0"/>
    <d v="1899-12-30T00:30:00"/>
    <d v="1899-12-30T00:02:34"/>
    <s v="YNHH"/>
    <s v="Spin Class"/>
    <n v="23.400000000000016"/>
    <n v="124"/>
    <s v="Inside"/>
    <m/>
    <d v="1899-12-30T04:47:11"/>
    <d v="1899-12-30T02:23:35"/>
    <d v="1899-12-30T01:07:11"/>
    <d v="1899-12-30T01:59:35"/>
    <d v="1899-12-30T00:33:35"/>
    <d v="1899-12-30T00:59:47"/>
    <n v="47"/>
    <x v="12"/>
    <x v="9"/>
    <x v="116"/>
    <x v="32"/>
    <n v="0"/>
  </r>
  <r>
    <n v="1890"/>
    <d v="2013-02-20T00:00:00"/>
    <d v="2013-02-20T00:00:00"/>
    <x v="0"/>
    <n v="1.1000000000000001"/>
    <n v="0"/>
    <n v="36"/>
    <n v="42"/>
    <d v="1899-12-30T00:36:42"/>
    <d v="1899-12-30T00:33:22"/>
    <s v="PHS"/>
    <s v="Pomperaug Swim"/>
    <n v="1.7983651226158053"/>
    <n v="0"/>
    <s v="Inside"/>
    <s v="1800"/>
    <d v="1899-12-30T01:20:04"/>
    <d v="1899-12-30T00:40:02"/>
    <d v="1899-12-30T14:34:08"/>
    <d v="1899-12-30T15:26:32"/>
    <d v="1899-12-30T07:17:04"/>
    <d v="1899-12-30T07:43:16"/>
    <n v="2862"/>
    <x v="12"/>
    <x v="9"/>
    <x v="116"/>
    <x v="32"/>
    <n v="0"/>
  </r>
  <r>
    <n v="1891"/>
    <d v="2013-02-21T00:00:00"/>
    <d v="2013-02-21T00:00:00"/>
    <x v="1"/>
    <n v="12.4"/>
    <n v="0"/>
    <n v="30"/>
    <n v="0"/>
    <d v="1899-12-30T00:30:00"/>
    <d v="1899-12-30T00:02:25"/>
    <s v="YNHH"/>
    <s v="Random"/>
    <n v="24.800000000000022"/>
    <n v="117"/>
    <s v="Inside"/>
    <s v="High Cadence 85+"/>
    <d v="1899-12-30T04:30:58"/>
    <d v="1899-12-30T02:15:29"/>
    <d v="1899-12-30T01:03:23"/>
    <d v="1899-12-30T01:55:47"/>
    <d v="1899-12-30T00:31:42"/>
    <d v="1899-12-30T00:57:54"/>
    <n v="26"/>
    <x v="12"/>
    <x v="9"/>
    <x v="116"/>
    <x v="32"/>
    <n v="0"/>
  </r>
  <r>
    <n v="1892"/>
    <d v="2013-02-21T00:00:00"/>
    <d v="2013-02-21T00:00:00"/>
    <x v="2"/>
    <n v="3.4"/>
    <n v="0"/>
    <n v="31"/>
    <n v="40"/>
    <d v="1899-12-30T00:31:40"/>
    <d v="1899-12-30T00:09:19"/>
    <s v="NB860v2"/>
    <s v="YNHH Treadmill"/>
    <n v="6.4421052631578997"/>
    <n v="160"/>
    <s v="Inside"/>
    <m/>
    <d v="1899-12-30T04:04:01"/>
    <d v="1899-12-30T02:02:01"/>
    <d v="1899-12-30T04:04:01"/>
    <d v="1899-12-30T04:56:25"/>
    <d v="1899-12-30T02:02:01"/>
    <d v="1899-12-30T02:28:13"/>
    <n v="945"/>
    <x v="12"/>
    <x v="9"/>
    <x v="116"/>
    <x v="32"/>
    <n v="0"/>
  </r>
  <r>
    <n v="1893"/>
    <d v="2013-02-21T00:00:00"/>
    <d v="2013-02-21T00:00:00"/>
    <x v="0"/>
    <n v="1.05"/>
    <n v="1"/>
    <n v="40"/>
    <n v="0"/>
    <d v="1899-12-30T01:40:00"/>
    <d v="1899-12-30T01:35:14"/>
    <s v="PHS"/>
    <s v="Pomperaug Swim"/>
    <n v="0.63000000000000067"/>
    <n v="0"/>
    <m/>
    <s v="1700"/>
    <d v="1899-12-30T03:48:34"/>
    <d v="1899-12-30T01:54:17"/>
    <d v="1899-12-31T17:35:14"/>
    <d v="1899-12-31T18:27:38"/>
    <d v="1899-12-30T20:47:37"/>
    <d v="1899-12-30T21:13:49"/>
    <n v="3160"/>
    <x v="12"/>
    <x v="9"/>
    <x v="116"/>
    <x v="32"/>
    <n v="0"/>
  </r>
  <r>
    <n v="1894"/>
    <d v="2013-02-22T00:00:00"/>
    <d v="2013-02-22T00:00:00"/>
    <x v="2"/>
    <n v="3"/>
    <n v="0"/>
    <n v="28"/>
    <n v="39"/>
    <d v="1899-12-30T00:28:39"/>
    <d v="1899-12-30T00:09:33"/>
    <s v="NB860v2"/>
    <s v="YNHH Treadmill"/>
    <n v="6.282722513089011"/>
    <n v="144"/>
    <s v="Inside"/>
    <s v="HR around 145"/>
    <d v="1899-12-30T04:10:13"/>
    <d v="1899-12-30T02:05:06"/>
    <d v="1899-12-30T04:10:13"/>
    <d v="1899-12-30T05:02:37"/>
    <d v="1899-12-30T02:05:06"/>
    <d v="1899-12-30T02:31:18"/>
    <n v="1080"/>
    <x v="12"/>
    <x v="9"/>
    <x v="116"/>
    <x v="32"/>
    <n v="0"/>
  </r>
  <r>
    <n v="1895"/>
    <d v="2013-02-24T00:00:00"/>
    <d v="2013-02-24T00:00:00"/>
    <x v="2"/>
    <n v="7.5"/>
    <n v="1"/>
    <n v="9"/>
    <n v="57"/>
    <d v="1899-12-30T01:09:57"/>
    <d v="1899-12-30T00:09:20"/>
    <s v="Newton"/>
    <s v="Quassy Loop"/>
    <n v="6.4331665475339586"/>
    <n v="0"/>
    <s v="Cool"/>
    <s v="http://runkeeper.com/user/ctkeane/activity/151877795"/>
    <d v="1899-12-30T04:04:22"/>
    <d v="1899-12-30T02:02:11"/>
    <d v="1899-12-30T04:04:22"/>
    <d v="1899-12-30T04:56:46"/>
    <d v="1899-12-30T02:02:11"/>
    <d v="1899-12-30T02:28:23"/>
    <n v="950"/>
    <x v="12"/>
    <x v="9"/>
    <x v="116"/>
    <x v="33"/>
    <n v="1"/>
  </r>
  <r>
    <n v="1896"/>
    <d v="2013-02-25T00:00:00"/>
    <d v="2013-02-25T00:00:00"/>
    <x v="1"/>
    <n v="11.7"/>
    <n v="0"/>
    <n v="30"/>
    <n v="0"/>
    <d v="1899-12-30T00:30:00"/>
    <d v="1899-12-30T00:02:34"/>
    <s v="YNHH"/>
    <s v="Random"/>
    <n v="23.400000000000016"/>
    <n v="0"/>
    <s v="Inside"/>
    <m/>
    <d v="1899-12-30T04:47:11"/>
    <d v="1899-12-30T02:23:35"/>
    <d v="1899-12-30T01:07:11"/>
    <d v="1899-12-30T01:59:35"/>
    <d v="1899-12-30T00:33:35"/>
    <d v="1899-12-30T00:59:47"/>
    <n v="47"/>
    <x v="12"/>
    <x v="9"/>
    <x v="116"/>
    <x v="33"/>
    <n v="0"/>
  </r>
  <r>
    <n v="1897"/>
    <d v="2013-02-25T00:00:00"/>
    <d v="2013-02-25T00:00:00"/>
    <x v="0"/>
    <n v="0.85"/>
    <n v="0"/>
    <n v="28"/>
    <n v="0"/>
    <d v="1899-12-30T00:28:00"/>
    <d v="1899-12-30T00:32:56"/>
    <s v="PHS"/>
    <s v="Pomperaug Swim"/>
    <n v="1.8214285714285727"/>
    <n v="0"/>
    <s v="Inside"/>
    <m/>
    <d v="1899-12-30T01:19:04"/>
    <d v="1899-12-30T00:39:32"/>
    <d v="1899-12-30T14:23:04"/>
    <d v="1899-12-30T15:15:28"/>
    <d v="1899-12-30T07:11:32"/>
    <d v="1899-12-30T07:37:44"/>
    <n v="2850"/>
    <x v="12"/>
    <x v="9"/>
    <x v="116"/>
    <x v="33"/>
    <n v="0"/>
  </r>
  <r>
    <n v="1898"/>
    <d v="2013-02-26T00:00:00"/>
    <d v="2013-02-26T00:00:00"/>
    <x v="1"/>
    <n v="11.9"/>
    <n v="0"/>
    <n v="30"/>
    <n v="0"/>
    <d v="1899-12-30T00:30:00"/>
    <d v="1899-12-30T00:02:31"/>
    <s v="YNHH"/>
    <s v="Spin Class"/>
    <n v="23.800000000000022"/>
    <n v="124"/>
    <s v="Inside"/>
    <m/>
    <d v="1899-12-30T04:42:21"/>
    <d v="1899-12-30T02:21:11"/>
    <d v="1899-12-30T01:06:03"/>
    <d v="1899-12-30T01:58:27"/>
    <d v="1899-12-30T00:33:02"/>
    <d v="1899-12-30T00:59:14"/>
    <n v="41"/>
    <x v="12"/>
    <x v="9"/>
    <x v="116"/>
    <x v="33"/>
    <n v="0"/>
  </r>
  <r>
    <n v="1899"/>
    <d v="2013-02-27T00:00:00"/>
    <d v="2013-02-27T00:00:00"/>
    <x v="2"/>
    <n v="3"/>
    <n v="0"/>
    <n v="29"/>
    <n v="18"/>
    <d v="1899-12-30T00:29:18"/>
    <d v="1899-12-30T00:09:46"/>
    <s v="NB860v2"/>
    <s v="HR under 150"/>
    <n v="6.1433447098976162"/>
    <n v="146"/>
    <s v="Inside"/>
    <m/>
    <d v="1899-12-30T04:15:53"/>
    <d v="1899-12-30T02:07:57"/>
    <d v="1899-12-30T04:15:53"/>
    <d v="1899-12-30T05:08:17"/>
    <d v="1899-12-30T02:07:57"/>
    <d v="1899-12-30T02:34:09"/>
    <n v="1235"/>
    <x v="12"/>
    <x v="9"/>
    <x v="116"/>
    <x v="33"/>
    <n v="0"/>
  </r>
  <r>
    <n v="1900"/>
    <d v="2013-02-27T00:00:00"/>
    <d v="2013-02-27T00:00:00"/>
    <x v="0"/>
    <n v="2"/>
    <n v="1"/>
    <n v="5"/>
    <n v="44"/>
    <d v="1899-12-30T01:05:44"/>
    <d v="1899-12-30T00:32:52"/>
    <s v="PHS"/>
    <s v="Pomperaug Swim"/>
    <n v="1.8255578093306299"/>
    <n v="0"/>
    <s v="Inside"/>
    <s v="2 Mile Swim"/>
    <d v="1899-12-30T01:18:53"/>
    <d v="1899-12-30T00:39:26"/>
    <d v="1899-12-30T14:21:06"/>
    <d v="1899-12-30T15:13:30"/>
    <d v="1899-12-30T07:10:33"/>
    <d v="1899-12-30T07:36:45"/>
    <n v="2847"/>
    <x v="12"/>
    <x v="9"/>
    <x v="116"/>
    <x v="33"/>
    <n v="0"/>
  </r>
  <r>
    <n v="1901"/>
    <d v="2013-02-28T00:00:00"/>
    <d v="2013-02-28T00:00:00"/>
    <x v="1"/>
    <n v="10"/>
    <n v="0"/>
    <n v="29"/>
    <n v="21"/>
    <d v="1899-12-30T00:29:21"/>
    <d v="1899-12-30T00:02:56"/>
    <s v="YNHH"/>
    <s v="Spin Class"/>
    <n v="20.442930153321992"/>
    <n v="0"/>
    <s v="Inside"/>
    <m/>
    <d v="1899-12-30T05:28:43"/>
    <d v="1899-12-30T02:44:22"/>
    <d v="1899-12-30T01:16:54"/>
    <d v="1899-12-30T02:09:18"/>
    <d v="1899-12-30T00:38:27"/>
    <d v="1899-12-30T01:04:39"/>
    <n v="161"/>
    <x v="12"/>
    <x v="9"/>
    <x v="116"/>
    <x v="33"/>
    <n v="0"/>
  </r>
  <r>
    <n v="1902"/>
    <d v="2013-03-03T00:00:00"/>
    <d v="2013-03-03T00:00:00"/>
    <x v="2"/>
    <n v="7.6"/>
    <n v="1"/>
    <n v="7"/>
    <n v="34"/>
    <d v="1899-12-30T01:07:34"/>
    <d v="1899-12-30T00:08:53"/>
    <s v="Newton"/>
    <s v="Polar Bear Run"/>
    <n v="6.7488899851998081"/>
    <n v="0"/>
    <s v="cold"/>
    <s v="http://runkeeper.com/user/ctkeane/activity/153871607"/>
    <d v="1899-12-30T03:52:56"/>
    <d v="1899-12-30T01:56:28"/>
    <d v="1899-12-30T03:52:56"/>
    <d v="1899-12-30T04:45:20"/>
    <d v="1899-12-30T01:56:28"/>
    <d v="1899-12-30T02:22:40"/>
    <n v="807"/>
    <x v="12"/>
    <x v="10"/>
    <x v="117"/>
    <x v="34"/>
    <n v="2"/>
  </r>
  <r>
    <n v="1903"/>
    <d v="2013-03-04T00:00:00"/>
    <d v="2013-03-04T00:00:00"/>
    <x v="2"/>
    <n v="5"/>
    <n v="0"/>
    <n v="48"/>
    <n v="30"/>
    <d v="1899-12-30T00:48:30"/>
    <d v="1899-12-30T00:09:42"/>
    <s v="NB860v2"/>
    <s v="YNHH Treadmill"/>
    <n v="6.185567010309283"/>
    <n v="0"/>
    <s v="Inside"/>
    <s v="Recovery Run"/>
    <d v="1899-12-30T04:14:08"/>
    <d v="1899-12-30T02:07:04"/>
    <d v="1899-12-30T04:14:08"/>
    <d v="1899-12-30T05:06:32"/>
    <d v="1899-12-30T02:07:04"/>
    <d v="1899-12-30T02:33:16"/>
    <n v="1187"/>
    <x v="12"/>
    <x v="10"/>
    <x v="117"/>
    <x v="34"/>
    <n v="0"/>
  </r>
  <r>
    <n v="1904"/>
    <d v="2013-03-04T00:00:00"/>
    <d v="2013-03-04T00:00:00"/>
    <x v="0"/>
    <n v="1"/>
    <n v="0"/>
    <n v="35"/>
    <n v="0"/>
    <d v="1899-12-30T00:35:00"/>
    <d v="1899-12-30T00:35:00"/>
    <s v="PHS"/>
    <s v="Pomperaug Swim"/>
    <n v="1.7142857142857155"/>
    <n v="0"/>
    <s v="Inside"/>
    <s v="Lots of arm only laps"/>
    <d v="1899-12-30T01:24:00"/>
    <d v="1899-12-30T00:42:00"/>
    <d v="1899-12-30T15:17:00"/>
    <d v="1899-12-30T16:09:24"/>
    <d v="1899-12-30T07:38:30"/>
    <d v="1899-12-30T08:04:42"/>
    <n v="2908"/>
    <x v="12"/>
    <x v="10"/>
    <x v="117"/>
    <x v="34"/>
    <n v="0"/>
  </r>
  <r>
    <n v="1905"/>
    <d v="2013-03-06T00:00:00"/>
    <d v="2013-03-06T00:00:00"/>
    <x v="1"/>
    <n v="16.399999999999999"/>
    <n v="0"/>
    <n v="40"/>
    <n v="0"/>
    <d v="1899-12-30T00:40:00"/>
    <d v="1899-12-30T00:02:26"/>
    <s v="YNHH"/>
    <s v="Random"/>
    <n v="24.600000000000019"/>
    <n v="0"/>
    <s v="Inside"/>
    <s v="4x8 min at 210watts"/>
    <d v="1899-12-30T04:33:10"/>
    <d v="1899-12-30T02:16:35"/>
    <d v="1899-12-30T01:03:54"/>
    <d v="1899-12-30T01:56:18"/>
    <d v="1899-12-30T00:31:57"/>
    <d v="1899-12-30T00:58:09"/>
    <n v="29"/>
    <x v="12"/>
    <x v="10"/>
    <x v="117"/>
    <x v="34"/>
    <n v="1"/>
  </r>
  <r>
    <n v="1906"/>
    <d v="2013-03-06T00:00:00"/>
    <d v="2013-03-06T00:00:00"/>
    <x v="0"/>
    <n v="1.25"/>
    <n v="0"/>
    <n v="39"/>
    <n v="0"/>
    <d v="1899-12-30T00:39:00"/>
    <d v="1899-12-30T00:31:12"/>
    <s v="PHS"/>
    <s v="Pomperaug Swim"/>
    <n v="1.9230769230769245"/>
    <n v="0"/>
    <s v="Inside"/>
    <m/>
    <d v="1899-12-30T01:14:53"/>
    <d v="1899-12-30T00:37:26"/>
    <d v="1899-12-30T13:37:26"/>
    <d v="1899-12-30T14:29:50"/>
    <d v="1899-12-30T06:48:43"/>
    <d v="1899-12-30T07:14:55"/>
    <n v="2816"/>
    <x v="12"/>
    <x v="10"/>
    <x v="117"/>
    <x v="34"/>
    <n v="0"/>
  </r>
  <r>
    <n v="1907"/>
    <d v="2013-03-07T00:00:00"/>
    <d v="2013-03-07T00:00:00"/>
    <x v="2"/>
    <n v="3.11"/>
    <n v="0"/>
    <n v="28"/>
    <n v="30"/>
    <d v="1899-12-30T00:28:30"/>
    <d v="1899-12-30T00:09:10"/>
    <s v="ZootKane"/>
    <s v="YNHH Treadmill"/>
    <n v="6.5473684210526359"/>
    <n v="155"/>
    <s v="Inside"/>
    <s v="9:15 5k"/>
    <d v="1899-12-30T04:00:06"/>
    <d v="1899-12-30T02:00:03"/>
    <d v="1899-12-30T04:00:06"/>
    <d v="1899-12-30T04:52:30"/>
    <d v="1899-12-30T02:00:03"/>
    <d v="1899-12-30T02:26:15"/>
    <n v="871"/>
    <x v="12"/>
    <x v="10"/>
    <x v="117"/>
    <x v="34"/>
    <n v="0"/>
  </r>
  <r>
    <n v="1908"/>
    <d v="2013-03-10T00:00:00"/>
    <d v="2013-03-10T00:00:00"/>
    <x v="1"/>
    <n v="26.5"/>
    <n v="2"/>
    <n v="12"/>
    <n v="59"/>
    <d v="1899-12-30T02:12:59"/>
    <d v="1899-12-30T00:05:01"/>
    <s v="Ciocci"/>
    <s v="Random"/>
    <n v="11.956385511968927"/>
    <n v="0"/>
    <s v="Cold"/>
    <s v="http://app.strava.com/activities/43874544"/>
    <d v="1899-12-30T09:22:03"/>
    <d v="1899-12-30T04:41:01"/>
    <d v="1899-12-30T02:11:29"/>
    <d v="1899-12-30T03:03:53"/>
    <d v="1899-12-30T01:05:44"/>
    <d v="1899-12-30T01:31:56"/>
    <n v="668"/>
    <x v="12"/>
    <x v="10"/>
    <x v="117"/>
    <x v="35"/>
    <n v="2"/>
  </r>
  <r>
    <n v="1909"/>
    <d v="2013-03-10T00:00:00"/>
    <d v="2013-03-10T00:00:00"/>
    <x v="2"/>
    <n v="6.1"/>
    <n v="1"/>
    <n v="0"/>
    <n v="0"/>
    <d v="1899-12-30T01:00:00"/>
    <d v="1899-12-30T00:09:50"/>
    <s v="Newton"/>
    <s v="Treadmill"/>
    <n v="6.100000000000005"/>
    <n v="0"/>
    <s v="Inside"/>
    <m/>
    <d v="1899-12-30T04:17:42"/>
    <d v="1899-12-30T02:08:51"/>
    <d v="1899-12-30T04:17:42"/>
    <d v="1899-12-30T05:10:06"/>
    <d v="1899-12-30T02:08:51"/>
    <d v="1899-12-30T02:35:03"/>
    <n v="1300"/>
    <x v="12"/>
    <x v="10"/>
    <x v="117"/>
    <x v="35"/>
    <n v="0"/>
  </r>
  <r>
    <n v="1910"/>
    <d v="2013-03-11T00:00:00"/>
    <d v="2013-03-11T00:00:00"/>
    <x v="2"/>
    <n v="2.21"/>
    <n v="0"/>
    <n v="21"/>
    <n v="7"/>
    <d v="1899-12-30T00:21:07"/>
    <d v="1899-12-30T00:09:33"/>
    <s v="ZootKane"/>
    <s v="YNHH Treadmill"/>
    <n v="6.2794001578532015"/>
    <n v="0"/>
    <s v="Inside"/>
    <s v="6x .25 Mile at 8:06 90 Sec Rest"/>
    <d v="1899-12-30T04:10:21"/>
    <d v="1899-12-30T02:05:10"/>
    <d v="1899-12-30T04:10:21"/>
    <d v="1899-12-30T05:02:45"/>
    <d v="1899-12-30T02:05:10"/>
    <d v="1899-12-30T02:31:22"/>
    <n v="1086"/>
    <x v="12"/>
    <x v="10"/>
    <x v="117"/>
    <x v="35"/>
    <n v="0"/>
  </r>
  <r>
    <n v="1911"/>
    <d v="2013-03-13T00:00:00"/>
    <d v="2013-03-13T00:00:00"/>
    <x v="1"/>
    <n v="13.1"/>
    <n v="0"/>
    <n v="30"/>
    <n v="0"/>
    <d v="1899-12-30T00:30:00"/>
    <d v="1899-12-30T00:02:17"/>
    <s v="YNHH"/>
    <s v="Watts"/>
    <n v="26.200000000000021"/>
    <n v="0"/>
    <s v="Inside"/>
    <s v=" 3x8 min @195 Watts"/>
    <d v="1899-12-30T04:16:29"/>
    <d v="1899-12-30T02:08:15"/>
    <d v="1899-12-30T01:00:00"/>
    <d v="1899-12-30T01:52:24"/>
    <d v="1899-12-30T00:30:00"/>
    <d v="1899-12-30T00:56:12"/>
    <n v="20"/>
    <x v="12"/>
    <x v="10"/>
    <x v="117"/>
    <x v="35"/>
    <n v="1"/>
  </r>
  <r>
    <n v="1912"/>
    <d v="2013-03-13T00:00:00"/>
    <d v="2013-03-13T00:00:00"/>
    <x v="0"/>
    <n v="1.55"/>
    <n v="0"/>
    <n v="52"/>
    <n v="50"/>
    <d v="1899-12-30T00:52:50"/>
    <d v="1899-12-30T00:34:05"/>
    <s v="PHS"/>
    <s v="Jake's Swim"/>
    <n v="1.7602523659306006"/>
    <n v="0"/>
    <s v="Inside"/>
    <m/>
    <d v="1899-12-30T01:21:48"/>
    <d v="1899-12-30T00:40:54"/>
    <d v="1899-12-30T14:53:03"/>
    <d v="1899-12-30T15:45:27"/>
    <d v="1899-12-30T07:26:32"/>
    <d v="1899-12-30T07:52:44"/>
    <n v="2885"/>
    <x v="12"/>
    <x v="10"/>
    <x v="117"/>
    <x v="35"/>
    <n v="0"/>
  </r>
  <r>
    <n v="1913"/>
    <d v="2013-03-14T00:00:00"/>
    <d v="2013-03-14T00:00:00"/>
    <x v="2"/>
    <n v="2.21"/>
    <n v="0"/>
    <n v="20"/>
    <n v="0"/>
    <d v="1899-12-30T00:20:00"/>
    <d v="1899-12-30T00:09:03"/>
    <s v="ZootKane"/>
    <s v="YNHH Treadmill"/>
    <n v="6.6300000000000061"/>
    <n v="0"/>
    <s v="Inside"/>
    <m/>
    <d v="1899-12-30T03:57:06"/>
    <d v="1899-12-30T01:58:33"/>
    <d v="1899-12-30T03:57:06"/>
    <d v="1899-12-30T04:49:30"/>
    <d v="1899-12-30T01:58:33"/>
    <d v="1899-12-30T02:24:45"/>
    <n v="840"/>
    <x v="12"/>
    <x v="10"/>
    <x v="117"/>
    <x v="35"/>
    <n v="0"/>
  </r>
  <r>
    <n v="1914"/>
    <d v="2013-03-14T00:00:00"/>
    <d v="2013-03-14T00:00:00"/>
    <x v="0"/>
    <n v="1.46"/>
    <n v="0"/>
    <n v="45"/>
    <n v="0"/>
    <d v="1899-12-30T00:45:00"/>
    <d v="1899-12-30T00:30:49"/>
    <s v="PHS"/>
    <s v="Pomperaug Swim"/>
    <n v="1.9466666666666683"/>
    <n v="0"/>
    <s v="Inside"/>
    <s v="45 min swim 47 laps"/>
    <d v="1899-12-30T01:13:58"/>
    <d v="1899-12-30T00:36:59"/>
    <d v="1899-12-30T13:27:32"/>
    <d v="1899-12-30T14:19:56"/>
    <d v="1899-12-30T06:43:46"/>
    <d v="1899-12-30T07:09:58"/>
    <n v="2811"/>
    <x v="12"/>
    <x v="10"/>
    <x v="117"/>
    <x v="35"/>
    <n v="0"/>
  </r>
  <r>
    <n v="1915"/>
    <d v="2013-03-15T00:00:00"/>
    <d v="2013-03-15T00:00:00"/>
    <x v="1"/>
    <n v="12"/>
    <n v="0"/>
    <n v="30"/>
    <n v="0"/>
    <d v="1899-12-30T00:30:00"/>
    <d v="1899-12-30T00:02:30"/>
    <s v="YNHH"/>
    <s v="30 Spin"/>
    <n v="24.000000000000021"/>
    <n v="0"/>
    <s v="Inside"/>
    <m/>
    <d v="1899-12-30T04:40:00"/>
    <d v="1899-12-30T02:20:00"/>
    <d v="1899-12-30T01:05:30"/>
    <d v="1899-12-30T01:57:54"/>
    <d v="1899-12-30T00:32:45"/>
    <d v="1899-12-30T00:58:57"/>
    <n v="35"/>
    <x v="12"/>
    <x v="10"/>
    <x v="117"/>
    <x v="35"/>
    <n v="0"/>
  </r>
  <r>
    <n v="1916"/>
    <d v="2013-03-15T00:00:00"/>
    <d v="2013-03-15T00:00:00"/>
    <x v="2"/>
    <n v="1.1000000000000001"/>
    <n v="0"/>
    <n v="10"/>
    <n v="0"/>
    <d v="1899-12-30T00:10:00"/>
    <d v="1899-12-30T00:09:05"/>
    <s v="ZootKane"/>
    <s v="YNHH Treadmill"/>
    <n v="6.6000000000000059"/>
    <n v="0"/>
    <s v="Inside"/>
    <m/>
    <d v="1899-12-30T03:58:11"/>
    <d v="1899-12-30T01:59:05"/>
    <d v="1899-12-30T03:58:11"/>
    <d v="1899-12-30T04:50:35"/>
    <d v="1899-12-30T01:59:05"/>
    <d v="1899-12-30T02:25:17"/>
    <n v="851"/>
    <x v="12"/>
    <x v="10"/>
    <x v="117"/>
    <x v="35"/>
    <n v="0"/>
  </r>
  <r>
    <n v="1917"/>
    <d v="2013-03-16T00:00:00"/>
    <d v="2013-03-16T00:00:00"/>
    <x v="1"/>
    <n v="30"/>
    <n v="2"/>
    <n v="0"/>
    <n v="0"/>
    <d v="1899-12-30T02:00:00"/>
    <d v="1899-12-30T00:04:00"/>
    <s v="B-Ciocc"/>
    <s v="2 hour spin"/>
    <n v="15.000000000000014"/>
    <n v="0"/>
    <s v="Inside"/>
    <s v="booooriiiinnnggg"/>
    <d v="1899-12-30T07:28:00"/>
    <d v="1899-12-30T03:44:00"/>
    <d v="1899-12-30T01:44:48"/>
    <d v="1899-12-30T02:37:12"/>
    <d v="1899-12-30T00:52:24"/>
    <d v="1899-12-30T01:18:36"/>
    <n v="434"/>
    <x v="12"/>
    <x v="10"/>
    <x v="117"/>
    <x v="35"/>
    <n v="0"/>
  </r>
  <r>
    <n v="1918"/>
    <d v="2013-03-16T00:00:00"/>
    <d v="2013-03-16T00:00:00"/>
    <x v="2"/>
    <n v="1"/>
    <n v="0"/>
    <n v="9"/>
    <n v="55"/>
    <d v="1899-12-30T00:09:55"/>
    <d v="1899-12-30T00:09:55"/>
    <s v="NB860v2"/>
    <s v="Treadmill"/>
    <n v="6.050420168067232"/>
    <n v="0"/>
    <s v="Inside"/>
    <m/>
    <d v="1899-12-30T04:19:49"/>
    <d v="1899-12-30T02:09:55"/>
    <d v="1899-12-30T04:19:49"/>
    <d v="1899-12-30T05:12:13"/>
    <d v="1899-12-30T02:09:55"/>
    <d v="1899-12-30T02:36:07"/>
    <n v="1360"/>
    <x v="12"/>
    <x v="10"/>
    <x v="117"/>
    <x v="35"/>
    <n v="0"/>
  </r>
  <r>
    <n v="1919"/>
    <d v="2013-03-17T00:00:00"/>
    <d v="2013-03-17T00:00:00"/>
    <x v="2"/>
    <n v="6.82"/>
    <n v="1"/>
    <n v="13"/>
    <n v="48"/>
    <d v="1899-12-30T01:13:48"/>
    <d v="1899-12-30T00:10:49"/>
    <s v="Newton"/>
    <s v="Qloop to 389"/>
    <n v="5.5447154471544762"/>
    <n v="0"/>
    <s v="Cold"/>
    <m/>
    <d v="1899-12-30T04:43:31"/>
    <d v="1899-12-30T02:21:45"/>
    <d v="1899-12-30T04:43:31"/>
    <d v="1899-12-30T05:35:55"/>
    <d v="1899-12-30T02:21:45"/>
    <d v="1899-12-30T02:47:57"/>
    <n v="1989"/>
    <x v="12"/>
    <x v="10"/>
    <x v="117"/>
    <x v="36"/>
    <n v="0"/>
  </r>
  <r>
    <n v="1920"/>
    <d v="2013-03-18T00:00:00"/>
    <d v="2013-03-18T00:00:00"/>
    <x v="2"/>
    <n v="4.53"/>
    <n v="0"/>
    <n v="44"/>
    <n v="18"/>
    <d v="1899-12-30T00:44:18"/>
    <d v="1899-12-30T00:09:47"/>
    <s v="ZootKane"/>
    <s v="YNHH Treadmill"/>
    <n v="6.1354401805869134"/>
    <n v="0"/>
    <s v="Inside"/>
    <s v="8x800 @ 8:50 with 90 sec break"/>
    <d v="1899-12-30T04:16:13"/>
    <d v="1899-12-30T02:08:06"/>
    <d v="1899-12-30T04:16:13"/>
    <d v="1899-12-30T05:08:37"/>
    <d v="1899-12-30T02:08:06"/>
    <d v="1899-12-30T02:34:19"/>
    <n v="1246"/>
    <x v="12"/>
    <x v="10"/>
    <x v="117"/>
    <x v="36"/>
    <n v="0"/>
  </r>
  <r>
    <n v="1921"/>
    <d v="2013-03-19T00:00:00"/>
    <d v="2013-03-19T00:00:00"/>
    <x v="1"/>
    <n v="12"/>
    <n v="0"/>
    <n v="35"/>
    <n v="0"/>
    <d v="1899-12-30T00:35:00"/>
    <d v="1899-12-30T00:02:55"/>
    <s v="YNHH"/>
    <s v="Spin Class"/>
    <n v="20.571428571428587"/>
    <n v="0"/>
    <s v="Inside"/>
    <m/>
    <d v="1899-12-30T05:26:40"/>
    <d v="1899-12-30T02:43:20"/>
    <d v="1899-12-30T01:16:25"/>
    <d v="1899-12-30T02:08:49"/>
    <d v="1899-12-30T00:38:12"/>
    <d v="1899-12-30T01:04:25"/>
    <n v="159"/>
    <x v="12"/>
    <x v="10"/>
    <x v="117"/>
    <x v="36"/>
    <n v="0"/>
  </r>
  <r>
    <n v="1922"/>
    <d v="2013-03-20T00:00:00"/>
    <d v="2013-03-20T00:00:00"/>
    <x v="0"/>
    <n v="1"/>
    <n v="0"/>
    <n v="32"/>
    <n v="0"/>
    <d v="1899-12-30T00:32:00"/>
    <d v="1899-12-30T00:32:00"/>
    <s v="PHS"/>
    <s v="Pomperaug Swim"/>
    <n v="1.8750000000000013"/>
    <n v="0"/>
    <s v="Inside"/>
    <s v="1000 meters in 17:57"/>
    <d v="1899-12-30T01:16:48"/>
    <d v="1899-12-30T00:38:24"/>
    <d v="1899-12-30T13:58:24"/>
    <d v="1899-12-30T14:50:48"/>
    <d v="1899-12-30T06:59:12"/>
    <d v="1899-12-30T07:25:24"/>
    <n v="2827"/>
    <x v="12"/>
    <x v="10"/>
    <x v="117"/>
    <x v="36"/>
    <n v="0"/>
  </r>
  <r>
    <n v="1923"/>
    <d v="2013-03-21T00:00:00"/>
    <d v="2013-03-21T00:00:00"/>
    <x v="2"/>
    <n v="1.5"/>
    <n v="0"/>
    <n v="12"/>
    <n v="15"/>
    <d v="1899-12-30T00:12:15"/>
    <d v="1899-12-30T00:08:10"/>
    <s v="ZootKane"/>
    <s v="YNHH Treadmill"/>
    <n v="7.3469387755102105"/>
    <n v="0"/>
    <s v="Inside"/>
    <s v="Time Trial 1.5 miles"/>
    <d v="1899-12-30T03:33:58"/>
    <d v="1899-12-30T01:46:59"/>
    <d v="1899-12-30T03:33:58"/>
    <d v="1899-12-30T04:26:22"/>
    <d v="1899-12-30T01:46:59"/>
    <d v="1899-12-30T02:13:11"/>
    <n v="734"/>
    <x v="12"/>
    <x v="10"/>
    <x v="117"/>
    <x v="36"/>
    <n v="0"/>
  </r>
  <r>
    <n v="1924"/>
    <d v="2013-03-21T00:00:00"/>
    <d v="2013-03-21T00:00:00"/>
    <x v="1"/>
    <n v="12.2"/>
    <n v="0"/>
    <n v="30"/>
    <n v="0"/>
    <d v="1899-12-30T00:30:00"/>
    <d v="1899-12-30T00:02:28"/>
    <s v="YNHH"/>
    <s v="YNHH Spin Bike"/>
    <n v="24.40000000000002"/>
    <n v="0"/>
    <s v="Inside"/>
    <s v="Keep 200+ watts"/>
    <d v="1899-12-30T04:35:25"/>
    <d v="1899-12-30T02:17:42"/>
    <d v="1899-12-30T01:04:26"/>
    <d v="1899-12-30T01:56:50"/>
    <d v="1899-12-30T00:32:13"/>
    <d v="1899-12-30T00:58:25"/>
    <n v="32"/>
    <x v="12"/>
    <x v="10"/>
    <x v="117"/>
    <x v="36"/>
    <n v="0"/>
  </r>
  <r>
    <n v="1925"/>
    <d v="2013-03-22T00:00:00"/>
    <d v="2013-03-22T00:00:00"/>
    <x v="2"/>
    <n v="2.2999999999999998"/>
    <n v="0"/>
    <n v="20"/>
    <n v="0"/>
    <d v="1899-12-30T00:20:00"/>
    <d v="1899-12-30T00:08:42"/>
    <s v="ZootKane"/>
    <s v="YNHH Treadmill"/>
    <n v="6.9000000000000057"/>
    <n v="0"/>
    <s v="Inside"/>
    <m/>
    <d v="1899-12-30T03:47:50"/>
    <d v="1899-12-30T01:53:55"/>
    <d v="1899-12-30T03:47:50"/>
    <d v="1899-12-30T04:40:14"/>
    <d v="1899-12-30T01:53:55"/>
    <d v="1899-12-30T02:20:07"/>
    <n v="779"/>
    <x v="12"/>
    <x v="10"/>
    <x v="117"/>
    <x v="36"/>
    <n v="0"/>
  </r>
  <r>
    <n v="1926"/>
    <d v="2013-03-23T00:00:00"/>
    <d v="2013-03-23T00:00:00"/>
    <x v="2"/>
    <n v="8"/>
    <n v="1"/>
    <n v="16"/>
    <n v="20"/>
    <d v="1899-12-30T01:16:20"/>
    <d v="1899-12-30T00:09:32"/>
    <s v="Newton"/>
    <s v="Treadmill"/>
    <n v="6.2882096069869045"/>
    <n v="0"/>
    <s v="Inside"/>
    <m/>
    <d v="1899-12-30T04:09:59"/>
    <d v="1899-12-30T02:05:00"/>
    <d v="1899-12-30T04:09:59"/>
    <d v="1899-12-30T05:02:24"/>
    <d v="1899-12-30T02:05:00"/>
    <d v="1899-12-30T02:31:12"/>
    <n v="1071"/>
    <x v="12"/>
    <x v="10"/>
    <x v="117"/>
    <x v="36"/>
    <n v="0"/>
  </r>
  <r>
    <n v="1927"/>
    <d v="2013-03-24T00:00:00"/>
    <d v="2013-03-24T00:00:00"/>
    <x v="1"/>
    <n v="32.700000000000003"/>
    <n v="2"/>
    <n v="34"/>
    <n v="11"/>
    <d v="1899-12-30T02:34:11"/>
    <d v="1899-12-30T00:04:43"/>
    <s v="Ciocci"/>
    <s v="Tour De Flanders Up"/>
    <n v="12.725110798832571"/>
    <n v="0"/>
    <s v="Cold"/>
    <s v="http://app.strava.com/activities/45715316"/>
    <d v="1899-12-30T08:48:05"/>
    <d v="1899-12-30T04:24:03"/>
    <d v="1899-12-30T02:03:32"/>
    <d v="1899-12-30T02:55:56"/>
    <d v="1899-12-30T01:01:46"/>
    <d v="1899-12-30T01:27:58"/>
    <n v="638"/>
    <x v="12"/>
    <x v="10"/>
    <x v="117"/>
    <x v="37"/>
    <n v="0"/>
  </r>
  <r>
    <n v="1928"/>
    <d v="2013-03-25T00:00:00"/>
    <d v="2013-03-25T00:00:00"/>
    <x v="2"/>
    <n v="2.35"/>
    <n v="0"/>
    <n v="21"/>
    <n v="0"/>
    <d v="1899-12-30T00:21:00"/>
    <d v="1899-12-30T00:08:56"/>
    <s v="ZootKane"/>
    <s v="YNHH Treadmill"/>
    <n v="6.7142857142857197"/>
    <n v="0"/>
    <s v="Inside"/>
    <m/>
    <d v="1899-12-30T03:54:08"/>
    <d v="1899-12-30T01:57:04"/>
    <d v="1899-12-30T03:54:08"/>
    <d v="1899-12-30T04:46:32"/>
    <d v="1899-12-30T01:57:04"/>
    <d v="1899-12-30T02:23:16"/>
    <n v="814"/>
    <x v="12"/>
    <x v="10"/>
    <x v="117"/>
    <x v="37"/>
    <n v="0"/>
  </r>
  <r>
    <n v="1929"/>
    <d v="2013-03-26T00:00:00"/>
    <d v="2013-03-26T00:00:00"/>
    <x v="1"/>
    <n v="11.5"/>
    <n v="0"/>
    <n v="30"/>
    <n v="0"/>
    <d v="1899-12-30T00:30:00"/>
    <d v="1899-12-30T00:02:37"/>
    <s v="YNHH"/>
    <s v="Spin Class"/>
    <n v="23.000000000000021"/>
    <n v="126"/>
    <s v="Inside"/>
    <m/>
    <d v="1899-12-30T04:52:10"/>
    <d v="1899-12-30T02:26:05"/>
    <d v="1899-12-30T01:08:21"/>
    <d v="1899-12-30T02:00:45"/>
    <d v="1899-12-30T00:34:10"/>
    <d v="1899-12-30T01:00:22"/>
    <n v="56"/>
    <x v="12"/>
    <x v="10"/>
    <x v="117"/>
    <x v="37"/>
    <n v="0"/>
  </r>
  <r>
    <n v="1930"/>
    <d v="2013-03-28T00:00:00"/>
    <d v="2013-03-28T00:00:00"/>
    <x v="0"/>
    <n v="0.85"/>
    <n v="0"/>
    <n v="29"/>
    <n v="40"/>
    <d v="1899-12-30T00:29:40"/>
    <d v="1899-12-30T00:34:54"/>
    <s v="Y25Y"/>
    <s v="Yale 25 Yard"/>
    <n v="1.7191011235955067"/>
    <n v="0"/>
    <s v="Inside"/>
    <m/>
    <d v="1899-12-30T01:23:46"/>
    <d v="1899-12-30T00:41:53"/>
    <d v="1899-12-30T15:14:26"/>
    <d v="1899-12-30T16:06:50"/>
    <d v="1899-12-30T07:37:13"/>
    <d v="1899-12-30T08:03:25"/>
    <n v="2905"/>
    <x v="12"/>
    <x v="10"/>
    <x v="117"/>
    <x v="37"/>
    <n v="1"/>
  </r>
  <r>
    <n v="1931"/>
    <d v="2013-03-28T00:00:00"/>
    <d v="2013-03-28T00:00:00"/>
    <x v="1"/>
    <n v="11.5"/>
    <n v="0"/>
    <n v="30"/>
    <n v="0"/>
    <d v="1899-12-30T00:30:00"/>
    <d v="1899-12-30T00:02:37"/>
    <s v="YNHH"/>
    <s v="YNHH Spin Bike"/>
    <n v="23.000000000000021"/>
    <n v="124"/>
    <s v="Inside"/>
    <s v="30 min even"/>
    <d v="1899-12-30T04:52:10"/>
    <d v="1899-12-30T02:26:05"/>
    <d v="1899-12-30T01:08:21"/>
    <d v="1899-12-30T02:00:45"/>
    <d v="1899-12-30T00:34:10"/>
    <d v="1899-12-30T01:00:22"/>
    <n v="56"/>
    <x v="12"/>
    <x v="10"/>
    <x v="117"/>
    <x v="37"/>
    <n v="0"/>
  </r>
  <r>
    <n v="1932"/>
    <d v="2013-03-28T00:00:00"/>
    <d v="2013-03-28T00:00:00"/>
    <x v="2"/>
    <n v="1.6"/>
    <n v="0"/>
    <n v="15"/>
    <n v="0"/>
    <d v="1899-12-30T00:15:00"/>
    <d v="1899-12-30T00:09:22"/>
    <s v="ZootKane"/>
    <s v="YNHH Treadmill"/>
    <n v="6.4000000000000057"/>
    <n v="151"/>
    <s v="Inside"/>
    <s v="10 min easy and 5 minute + 30 seconds"/>
    <d v="1899-12-30T04:05:38"/>
    <d v="1899-12-30T02:02:49"/>
    <d v="1899-12-30T04:05:38"/>
    <d v="1899-12-30T04:58:02"/>
    <d v="1899-12-30T02:02:49"/>
    <d v="1899-12-30T02:29:01"/>
    <n v="972"/>
    <x v="12"/>
    <x v="10"/>
    <x v="117"/>
    <x v="37"/>
    <n v="0"/>
  </r>
  <r>
    <n v="1933"/>
    <d v="2013-03-29T00:00:00"/>
    <d v="2013-03-29T00:00:00"/>
    <x v="1"/>
    <n v="27.8"/>
    <n v="1"/>
    <n v="58"/>
    <n v="52"/>
    <d v="1899-12-30T01:58:52"/>
    <d v="1899-12-30T00:04:17"/>
    <s v="Ciocci"/>
    <s v="Rev3 Olympic"/>
    <n v="14.03252944475604"/>
    <n v="0"/>
    <s v="Chilly"/>
    <s v="http://app.strava.com/activities/46332934"/>
    <d v="1899-12-30T07:58:53"/>
    <d v="1899-12-30T03:59:27"/>
    <d v="1899-12-30T01:52:02"/>
    <d v="1899-12-30T02:44:26"/>
    <d v="1899-12-30T00:56:01"/>
    <d v="1899-12-30T01:22:13"/>
    <n v="537"/>
    <x v="12"/>
    <x v="10"/>
    <x v="117"/>
    <x v="37"/>
    <n v="0"/>
  </r>
  <r>
    <n v="1934"/>
    <d v="2013-03-31T00:00:00"/>
    <d v="2013-03-31T00:00:00"/>
    <x v="2"/>
    <n v="10.5"/>
    <n v="1"/>
    <n v="43"/>
    <n v="51"/>
    <d v="1899-12-30T01:43:51"/>
    <d v="1899-12-30T00:09:53"/>
    <s v="R201301"/>
    <s v="Griskus Sprint Bike Course"/>
    <n v="6.0664419836302397"/>
    <n v="0"/>
    <s v="Chilly"/>
    <s v="http://runkeeper.com/user/ctkeane/activity/162226940"/>
    <d v="1899-12-30T04:19:08"/>
    <d v="1899-12-30T02:09:34"/>
    <d v="1899-12-30T04:19:08"/>
    <d v="1899-12-30T05:11:32"/>
    <d v="1899-12-30T02:09:34"/>
    <d v="1899-12-30T02:35:46"/>
    <n v="1348"/>
    <x v="12"/>
    <x v="10"/>
    <x v="117"/>
    <x v="38"/>
    <n v="1"/>
  </r>
  <r>
    <n v="1935"/>
    <d v="2013-04-01T00:00:00"/>
    <d v="2013-04-01T00:00:00"/>
    <x v="2"/>
    <n v="3.2"/>
    <n v="0"/>
    <n v="30"/>
    <n v="47"/>
    <d v="1899-12-30T00:30:47"/>
    <d v="1899-12-30T00:09:37"/>
    <s v="ZootKane"/>
    <s v="YNHH Treadmill"/>
    <n v="6.2371413102328148"/>
    <n v="0"/>
    <s v="Inside"/>
    <s v="6x800 @8:00 with 90 sec break"/>
    <d v="1899-12-30T04:12:02"/>
    <d v="1899-12-30T02:06:01"/>
    <d v="1899-12-30T04:12:02"/>
    <d v="1899-12-30T05:04:26"/>
    <d v="1899-12-30T02:06:01"/>
    <d v="1899-12-30T02:32:13"/>
    <n v="1122"/>
    <x v="12"/>
    <x v="1"/>
    <x v="118"/>
    <x v="38"/>
    <n v="0"/>
  </r>
  <r>
    <n v="1936"/>
    <d v="2013-04-02T00:00:00"/>
    <d v="2013-04-02T00:00:00"/>
    <x v="1"/>
    <n v="11.5"/>
    <n v="0"/>
    <n v="30"/>
    <n v="15"/>
    <d v="1899-12-30T00:30:15"/>
    <d v="1899-12-30T00:02:38"/>
    <s v="YNHH"/>
    <s v="YNHH Spin Bike"/>
    <n v="22.809917355371923"/>
    <n v="0"/>
    <s v="Inside"/>
    <s v="3x6min @214+ wattage"/>
    <d v="1899-12-30T04:54:37"/>
    <d v="1899-12-30T02:27:18"/>
    <d v="1899-12-30T01:08:55"/>
    <d v="1899-12-30T02:01:19"/>
    <d v="1899-12-30T00:34:28"/>
    <d v="1899-12-30T01:00:40"/>
    <n v="63"/>
    <x v="12"/>
    <x v="1"/>
    <x v="118"/>
    <x v="38"/>
    <n v="0"/>
  </r>
  <r>
    <n v="1937"/>
    <d v="2013-04-03T00:00:00"/>
    <d v="2013-04-03T00:00:00"/>
    <x v="0"/>
    <n v="1.1000000000000001"/>
    <n v="0"/>
    <n v="34"/>
    <n v="14"/>
    <d v="1899-12-30T00:34:14"/>
    <d v="1899-12-30T00:31:07"/>
    <s v="Y25Y"/>
    <s v="Yale 25 Yard"/>
    <n v="1.927945472249271"/>
    <n v="0"/>
    <s v="Inside"/>
    <m/>
    <d v="1899-12-30T01:14:41"/>
    <d v="1899-12-30T00:37:21"/>
    <d v="1899-12-30T13:35:23"/>
    <d v="1899-12-30T14:27:47"/>
    <d v="1899-12-30T06:47:41"/>
    <d v="1899-12-30T07:13:53"/>
    <n v="2814"/>
    <x v="12"/>
    <x v="1"/>
    <x v="118"/>
    <x v="38"/>
    <n v="0"/>
  </r>
  <r>
    <n v="1938"/>
    <d v="2013-04-04T00:00:00"/>
    <d v="2013-04-04T00:00:00"/>
    <x v="1"/>
    <n v="10"/>
    <n v="0"/>
    <n v="26"/>
    <n v="9"/>
    <d v="1899-12-30T00:26:09"/>
    <d v="1899-12-30T00:02:37"/>
    <s v="YNHH"/>
    <s v="YNHH Spin Bike"/>
    <n v="22.944550669216085"/>
    <n v="0"/>
    <s v="Inside"/>
    <s v="Keep 200+ watts"/>
    <d v="1899-12-30T04:52:53"/>
    <d v="1899-12-30T02:26:26"/>
    <d v="1899-12-30T01:08:31"/>
    <d v="1899-12-30T02:00:55"/>
    <d v="1899-12-30T00:34:15"/>
    <d v="1899-12-30T01:00:27"/>
    <n v="60"/>
    <x v="12"/>
    <x v="1"/>
    <x v="118"/>
    <x v="38"/>
    <n v="0"/>
  </r>
  <r>
    <n v="1939"/>
    <d v="2013-04-04T00:00:00"/>
    <d v="2013-04-04T00:00:00"/>
    <x v="2"/>
    <n v="2"/>
    <n v="0"/>
    <n v="16"/>
    <n v="49"/>
    <d v="1899-12-30T00:16:49"/>
    <d v="1899-12-30T00:08:24"/>
    <s v="ZootKane"/>
    <s v="YNHH Treadmill"/>
    <n v="7.1357779980178453"/>
    <n v="0"/>
    <s v="Inside"/>
    <s v="2 mile time trial"/>
    <d v="1899-12-30T03:40:18"/>
    <d v="1899-12-30T01:50:09"/>
    <d v="1899-12-30T03:40:18"/>
    <d v="1899-12-30T04:32:42"/>
    <d v="1899-12-30T01:50:09"/>
    <d v="1899-12-30T02:16:21"/>
    <n v="746"/>
    <x v="12"/>
    <x v="1"/>
    <x v="118"/>
    <x v="38"/>
    <n v="0"/>
  </r>
  <r>
    <n v="1940"/>
    <d v="2013-04-05T00:00:00"/>
    <d v="2013-04-05T00:00:00"/>
    <x v="2"/>
    <n v="3.1"/>
    <n v="0"/>
    <n v="25"/>
    <n v="33"/>
    <d v="1899-12-30T00:25:33"/>
    <d v="1899-12-30T00:08:15"/>
    <s v="ZootKane"/>
    <s v="YNHH-5k"/>
    <n v="7.2798434442270112"/>
    <n v="0"/>
    <s v="Cool"/>
    <s v="http://runkeeper.com/user/ctkeane/activity/163994767"/>
    <d v="1899-12-30T03:35:56"/>
    <d v="1899-12-30T01:47:58"/>
    <d v="1899-12-30T03:35:56"/>
    <d v="1899-12-30T04:28:20"/>
    <d v="1899-12-30T01:47:58"/>
    <d v="1899-12-30T02:14:10"/>
    <n v="738"/>
    <x v="12"/>
    <x v="1"/>
    <x v="118"/>
    <x v="38"/>
    <n v="0"/>
  </r>
  <r>
    <n v="1941"/>
    <d v="2013-04-06T00:00:00"/>
    <d v="2013-04-06T00:00:00"/>
    <x v="1"/>
    <n v="43.7"/>
    <n v="3"/>
    <n v="14"/>
    <n v="15"/>
    <d v="1899-12-30T03:14:15"/>
    <d v="1899-12-30T00:04:27"/>
    <s v="Ciocci"/>
    <s v="Black Rock Climb with Rev3 Start"/>
    <n v="13.49806949806951"/>
    <n v="0"/>
    <s v="Cold &amp; Windy"/>
    <s v="http://app.strava.com/activities/47589115"/>
    <d v="1899-12-30T08:17:51"/>
    <d v="1899-12-30T04:08:55"/>
    <d v="1899-12-30T01:56:28"/>
    <d v="1899-12-30T02:48:52"/>
    <d v="1899-12-30T00:58:14"/>
    <d v="1899-12-30T01:24:26"/>
    <n v="576"/>
    <x v="12"/>
    <x v="1"/>
    <x v="118"/>
    <x v="38"/>
    <n v="0"/>
  </r>
  <r>
    <n v="1942"/>
    <d v="2013-04-07T00:00:00"/>
    <d v="2013-04-07T00:00:00"/>
    <x v="2"/>
    <n v="5"/>
    <n v="0"/>
    <n v="45"/>
    <n v="5"/>
    <d v="1899-12-30T00:45:05"/>
    <d v="1899-12-30T00:09:01"/>
    <s v="R201301"/>
    <s v="Treadmill"/>
    <n v="6.6543438077634063"/>
    <n v="0"/>
    <s v="Inside"/>
    <m/>
    <d v="1899-12-30T03:56:14"/>
    <d v="1899-12-30T01:58:07"/>
    <d v="1899-12-30T03:56:14"/>
    <d v="1899-12-30T04:48:38"/>
    <d v="1899-12-30T01:58:07"/>
    <d v="1899-12-30T02:24:19"/>
    <n v="830"/>
    <x v="12"/>
    <x v="1"/>
    <x v="118"/>
    <x v="1"/>
    <n v="0"/>
  </r>
  <r>
    <n v="1943"/>
    <d v="2013-04-08T00:00:00"/>
    <d v="2013-04-08T00:00:00"/>
    <x v="1"/>
    <n v="11"/>
    <n v="0"/>
    <n v="30"/>
    <n v="20"/>
    <d v="1899-12-30T00:30:20"/>
    <d v="1899-12-30T00:02:45"/>
    <s v="YNHH"/>
    <s v="YNHH Spin Bike"/>
    <n v="21.758241758241777"/>
    <n v="0"/>
    <s v="Inside"/>
    <m/>
    <d v="1899-12-30T05:08:51"/>
    <d v="1899-12-30T02:34:25"/>
    <d v="1899-12-30T01:12:15"/>
    <d v="1899-12-30T02:04:39"/>
    <d v="1899-12-30T00:36:07"/>
    <d v="1899-12-30T01:02:19"/>
    <n v="101"/>
    <x v="12"/>
    <x v="1"/>
    <x v="118"/>
    <x v="1"/>
    <n v="0"/>
  </r>
  <r>
    <n v="1944"/>
    <d v="2013-04-09T00:00:00"/>
    <d v="2013-04-09T00:00:00"/>
    <x v="1"/>
    <n v="6"/>
    <n v="0"/>
    <n v="21"/>
    <n v="0"/>
    <d v="1899-12-30T00:21:00"/>
    <d v="1899-12-30T00:03:30"/>
    <s v="YNHH"/>
    <s v="YNHH Spin Bike"/>
    <n v="17.14285714285716"/>
    <n v="0"/>
    <s v="Inside"/>
    <s v="easy spin"/>
    <d v="1899-12-30T06:32:00"/>
    <d v="1899-12-30T03:16:00"/>
    <d v="1899-12-30T01:31:42"/>
    <d v="1899-12-30T02:24:06"/>
    <d v="1899-12-30T00:45:51"/>
    <d v="1899-12-30T01:12:03"/>
    <n v="267"/>
    <x v="12"/>
    <x v="1"/>
    <x v="118"/>
    <x v="1"/>
    <n v="0"/>
  </r>
  <r>
    <n v="1945"/>
    <d v="2013-04-10T00:00:00"/>
    <d v="2013-04-10T00:00:00"/>
    <x v="0"/>
    <n v="0.90900000000000003"/>
    <n v="0"/>
    <n v="29"/>
    <n v="40"/>
    <d v="1899-12-30T00:29:40"/>
    <d v="1899-12-30T00:32:38"/>
    <s v="Y25Y"/>
    <s v="Yale 25 Yard"/>
    <n v="1.838426966292136"/>
    <n v="0"/>
    <s v="Inside"/>
    <m/>
    <d v="1899-12-30T01:18:20"/>
    <d v="1899-12-30T00:39:10"/>
    <d v="1899-12-30T14:15:05"/>
    <d v="1899-12-30T15:07:29"/>
    <d v="1899-12-30T07:07:32"/>
    <d v="1899-12-30T07:33:44"/>
    <n v="2844"/>
    <x v="12"/>
    <x v="1"/>
    <x v="118"/>
    <x v="1"/>
    <n v="0"/>
  </r>
  <r>
    <n v="1946"/>
    <d v="2013-04-11T00:00:00"/>
    <d v="2013-04-11T00:00:00"/>
    <x v="1"/>
    <n v="13.9"/>
    <n v="0"/>
    <n v="35"/>
    <n v="0"/>
    <d v="1899-12-30T00:35:00"/>
    <d v="1899-12-30T00:02:31"/>
    <s v="YNHH"/>
    <s v="YNHH Spin Bike"/>
    <n v="23.828571428571447"/>
    <n v="0"/>
    <s v="Inside"/>
    <m/>
    <d v="1899-12-30T04:42:01"/>
    <d v="1899-12-30T02:21:00"/>
    <d v="1899-12-30T01:05:58"/>
    <d v="1899-12-30T01:58:22"/>
    <d v="1899-12-30T00:32:59"/>
    <d v="1899-12-30T00:59:11"/>
    <n v="39"/>
    <x v="12"/>
    <x v="1"/>
    <x v="118"/>
    <x v="1"/>
    <n v="0"/>
  </r>
  <r>
    <n v="1947"/>
    <d v="2013-04-14T00:00:00"/>
    <d v="2013-04-14T00:00:00"/>
    <x v="2"/>
    <n v="4.2"/>
    <n v="0"/>
    <n v="41"/>
    <n v="26"/>
    <d v="1899-12-30T00:41:26"/>
    <d v="1899-12-30T00:09:52"/>
    <s v="ZootKane"/>
    <s v="Oasis of the Seas Track"/>
    <n v="6.082059533386972"/>
    <n v="0"/>
    <s v="HOT &amp; Humid"/>
    <s v="10 Laps Pushing Stroller"/>
    <d v="1899-12-30T04:18:28"/>
    <d v="1899-12-30T02:09:14"/>
    <d v="1899-12-30T04:18:28"/>
    <d v="1899-12-30T05:10:52"/>
    <d v="1899-12-30T02:09:14"/>
    <d v="1899-12-30T02:35:26"/>
    <n v="1325"/>
    <x v="12"/>
    <x v="1"/>
    <x v="118"/>
    <x v="2"/>
    <n v="2"/>
  </r>
  <r>
    <n v="1948"/>
    <d v="2013-04-17T00:00:00"/>
    <d v="2013-04-17T00:00:00"/>
    <x v="2"/>
    <n v="5"/>
    <n v="0"/>
    <n v="50"/>
    <n v="0"/>
    <d v="1899-12-30T00:50:00"/>
    <d v="1899-12-30T00:10:00"/>
    <s v="ZootKane"/>
    <s v="Oasis of the Seas Track"/>
    <n v="6.0000000000000044"/>
    <n v="0"/>
    <s v="HOT &amp; Humid"/>
    <s v="12 Laps Pushing Stroller"/>
    <d v="1899-12-30T04:22:00"/>
    <d v="1899-12-30T02:11:00"/>
    <d v="1899-12-30T04:22:00"/>
    <d v="1899-12-30T05:14:24"/>
    <d v="1899-12-30T02:11:00"/>
    <d v="1899-12-30T02:37:12"/>
    <n v="1440"/>
    <x v="12"/>
    <x v="1"/>
    <x v="118"/>
    <x v="2"/>
    <n v="2"/>
  </r>
  <r>
    <n v="1949"/>
    <d v="2013-04-19T00:00:00"/>
    <d v="2013-04-19T00:00:00"/>
    <x v="2"/>
    <n v="5"/>
    <n v="0"/>
    <n v="52"/>
    <n v="33"/>
    <d v="1899-12-30T00:52:33"/>
    <d v="1899-12-30T00:10:31"/>
    <s v="ZootKane"/>
    <s v="Oasis of the Seas Track"/>
    <n v="5.7088487155090446"/>
    <n v="0"/>
    <s v="HOT &amp; Humid"/>
    <s v="12 Laps Pushing Stroller"/>
    <d v="1899-12-30T04:35:22"/>
    <d v="1899-12-30T02:17:41"/>
    <d v="1899-12-30T04:35:22"/>
    <d v="1899-12-30T05:27:46"/>
    <d v="1899-12-30T02:17:41"/>
    <d v="1899-12-30T02:43:53"/>
    <n v="1811"/>
    <x v="12"/>
    <x v="1"/>
    <x v="118"/>
    <x v="2"/>
    <n v="1"/>
  </r>
  <r>
    <n v="1950"/>
    <d v="2013-04-22T00:00:00"/>
    <d v="2013-04-22T00:00:00"/>
    <x v="2"/>
    <n v="3.19"/>
    <n v="0"/>
    <n v="29"/>
    <n v="36"/>
    <d v="1899-12-30T00:29:36"/>
    <d v="1899-12-30T00:09:17"/>
    <s v="ZootKane"/>
    <s v="YNHH Treadmill"/>
    <n v="6.4662162162162211"/>
    <n v="0"/>
    <s v="Inside"/>
    <s v="3x1 mile 2 min rest"/>
    <d v="1899-12-30T04:03:07"/>
    <d v="1899-12-30T02:01:33"/>
    <d v="1899-12-30T04:03:07"/>
    <d v="1899-12-30T04:55:31"/>
    <d v="1899-12-30T02:01:33"/>
    <d v="1899-12-30T02:27:45"/>
    <n v="924"/>
    <x v="12"/>
    <x v="1"/>
    <x v="118"/>
    <x v="3"/>
    <n v="2"/>
  </r>
  <r>
    <n v="1951"/>
    <d v="2013-04-23T00:00:00"/>
    <d v="2013-04-23T00:00:00"/>
    <x v="1"/>
    <n v="11.1"/>
    <n v="0"/>
    <n v="31"/>
    <n v="1"/>
    <d v="1899-12-30T00:31:01"/>
    <d v="1899-12-30T00:02:48"/>
    <s v="YNHH"/>
    <s v="YNHH Spin Bike"/>
    <n v="21.472326706072021"/>
    <n v="0"/>
    <s v="Inside"/>
    <m/>
    <d v="1899-12-30T05:12:58"/>
    <d v="1899-12-30T02:36:29"/>
    <d v="1899-12-30T01:13:13"/>
    <d v="1899-12-30T02:05:37"/>
    <d v="1899-12-30T00:36:36"/>
    <d v="1899-12-30T01:02:48"/>
    <n v="114"/>
    <x v="12"/>
    <x v="1"/>
    <x v="118"/>
    <x v="3"/>
    <n v="0"/>
  </r>
  <r>
    <n v="1952"/>
    <d v="2013-04-25T00:00:00"/>
    <d v="2013-04-25T00:00:00"/>
    <x v="0"/>
    <n v="1.05"/>
    <n v="0"/>
    <n v="36"/>
    <n v="1"/>
    <d v="1899-12-30T00:36:01"/>
    <d v="1899-12-30T00:34:18"/>
    <s v="Y50M"/>
    <s v="Yale 50 Meter"/>
    <n v="1.7491901897269797"/>
    <n v="0"/>
    <s v="Inside"/>
    <s v="1700 meters"/>
    <d v="1899-12-30T01:22:19"/>
    <d v="1899-12-30T00:41:10"/>
    <d v="1899-12-30T14:58:42"/>
    <d v="1899-12-30T15:51:06"/>
    <d v="1899-12-30T07:29:21"/>
    <d v="1899-12-30T07:55:33"/>
    <n v="2890"/>
    <x v="12"/>
    <x v="1"/>
    <x v="118"/>
    <x v="3"/>
    <n v="1"/>
  </r>
  <r>
    <n v="1953"/>
    <d v="2013-04-26T00:00:00"/>
    <d v="2013-04-26T00:00:00"/>
    <x v="2"/>
    <n v="3.1"/>
    <n v="0"/>
    <n v="26"/>
    <n v="4"/>
    <d v="1899-12-30T00:26:04"/>
    <d v="1899-12-30T00:08:25"/>
    <s v="R201301"/>
    <s v="YNHH-5k"/>
    <n v="7.1355498721227688"/>
    <n v="0"/>
    <s v="Cool"/>
    <m/>
    <d v="1899-12-30T03:40:18"/>
    <d v="1899-12-30T01:50:09"/>
    <d v="1899-12-30T03:40:18"/>
    <d v="1899-12-30T04:32:42"/>
    <d v="1899-12-30T01:50:09"/>
    <d v="1899-12-30T02:16:21"/>
    <n v="747"/>
    <x v="12"/>
    <x v="1"/>
    <x v="118"/>
    <x v="3"/>
    <n v="0"/>
  </r>
  <r>
    <n v="1954"/>
    <d v="2013-04-28T00:00:00"/>
    <d v="2013-04-28T00:00:00"/>
    <x v="1"/>
    <n v="56.5"/>
    <n v="3"/>
    <n v="49"/>
    <n v="10"/>
    <d v="1899-12-30T03:49:10"/>
    <d v="1899-12-30T00:04:03"/>
    <s v="Ciocci"/>
    <s v="Past UJ"/>
    <n v="14.792727272727285"/>
    <n v="0"/>
    <s v="Nice!"/>
    <m/>
    <d v="1899-12-30T07:34:17"/>
    <d v="1899-12-30T03:47:08"/>
    <d v="1899-12-30T01:46:16"/>
    <d v="1899-12-30T02:38:40"/>
    <d v="1899-12-30T00:53:08"/>
    <d v="1899-12-30T01:19:20"/>
    <n v="474"/>
    <x v="12"/>
    <x v="1"/>
    <x v="118"/>
    <x v="4"/>
    <n v="1"/>
  </r>
  <r>
    <n v="1955"/>
    <d v="2013-04-29T00:00:00"/>
    <d v="2013-04-29T00:00:00"/>
    <x v="2"/>
    <n v="3"/>
    <n v="0"/>
    <n v="28"/>
    <n v="0"/>
    <d v="1899-12-30T00:28:00"/>
    <d v="1899-12-30T00:09:20"/>
    <s v="R201301"/>
    <s v="YNHH Treadmill"/>
    <n v="6.4285714285714342"/>
    <n v="0"/>
    <s v="Inside"/>
    <s v="6 x 1/2 mile at 7:50.  Second to Last one at 7:43.  Last one at 7:30"/>
    <d v="1899-12-30T04:04:32"/>
    <d v="1899-12-30T02:02:16"/>
    <d v="1899-12-30T04:04:32"/>
    <d v="1899-12-30T04:56:56"/>
    <d v="1899-12-30T02:02:16"/>
    <d v="1899-12-30T02:28:28"/>
    <n v="952"/>
    <x v="12"/>
    <x v="1"/>
    <x v="118"/>
    <x v="4"/>
    <n v="0"/>
  </r>
  <r>
    <n v="1956"/>
    <d v="2013-04-30T00:00:00"/>
    <d v="2013-04-30T00:00:00"/>
    <x v="1"/>
    <n v="9.7100000000000009"/>
    <n v="0"/>
    <n v="27"/>
    <n v="19"/>
    <d v="1899-12-30T00:27:19"/>
    <d v="1899-12-30T00:02:49"/>
    <s v="YNHH"/>
    <s v="YNHH Spin Bike"/>
    <n v="21.32763880414889"/>
    <n v="0"/>
    <s v="Inside"/>
    <m/>
    <d v="1899-12-30T05:15:05"/>
    <d v="1899-12-30T02:37:33"/>
    <d v="1899-12-30T01:13:42"/>
    <d v="1899-12-30T02:06:06"/>
    <d v="1899-12-30T00:36:51"/>
    <d v="1899-12-30T01:03:03"/>
    <n v="126"/>
    <x v="12"/>
    <x v="1"/>
    <x v="118"/>
    <x v="4"/>
    <n v="0"/>
  </r>
  <r>
    <n v="1957"/>
    <d v="2013-05-01T00:00:00"/>
    <d v="2013-05-01T00:00:00"/>
    <x v="0"/>
    <n v="1.25"/>
    <n v="0"/>
    <n v="44"/>
    <n v="32"/>
    <d v="1899-12-30T00:44:32"/>
    <d v="1899-12-30T00:35:38"/>
    <s v="Y50M"/>
    <s v="Yale 50 Meter"/>
    <n v="1.6841317365269475"/>
    <n v="0"/>
    <s v="Inside"/>
    <s v="2000 Meters"/>
    <d v="1899-12-30T01:25:30"/>
    <d v="1899-12-30T00:42:45"/>
    <d v="1899-12-30T15:33:25"/>
    <d v="1899-12-30T16:25:49"/>
    <d v="1899-12-30T07:46:43"/>
    <d v="1899-12-30T08:12:55"/>
    <n v="2934"/>
    <x v="12"/>
    <x v="2"/>
    <x v="119"/>
    <x v="4"/>
    <n v="0"/>
  </r>
  <r>
    <n v="1958"/>
    <d v="2013-05-02T00:00:00"/>
    <d v="2013-05-02T00:00:00"/>
    <x v="2"/>
    <n v="3.85"/>
    <n v="0"/>
    <n v="38"/>
    <n v="28"/>
    <d v="1899-12-30T00:38:28"/>
    <d v="1899-12-30T00:09:59"/>
    <s v="ZootKane"/>
    <s v="YNHH-4 Mile"/>
    <n v="6.0051993067591027"/>
    <n v="0"/>
    <s v="Nice!"/>
    <m/>
    <d v="1899-12-30T04:21:46"/>
    <d v="1899-12-30T02:10:53"/>
    <d v="1899-12-30T04:21:46"/>
    <d v="1899-12-30T05:14:10"/>
    <d v="1899-12-30T02:10:53"/>
    <d v="1899-12-30T02:37:05"/>
    <n v="1415"/>
    <x v="12"/>
    <x v="2"/>
    <x v="119"/>
    <x v="4"/>
    <n v="0"/>
  </r>
  <r>
    <n v="1959"/>
    <d v="2013-05-03T00:00:00"/>
    <d v="2013-05-03T00:00:00"/>
    <x v="2"/>
    <n v="7.9"/>
    <n v="1"/>
    <n v="8"/>
    <n v="1"/>
    <d v="1899-12-30T01:08:01"/>
    <d v="1899-12-30T00:08:37"/>
    <s v="R201301"/>
    <s v="Ragnar Leg 4"/>
    <n v="6.9688801764273522"/>
    <n v="0"/>
    <s v="Cool"/>
    <s v="Start Time 12:31"/>
    <d v="1899-12-30T03:45:34"/>
    <d v="1899-12-30T01:52:47"/>
    <d v="1899-12-30T03:45:34"/>
    <d v="1899-12-30T04:37:58"/>
    <d v="1899-12-30T01:52:47"/>
    <d v="1899-12-30T02:18:59"/>
    <n v="768"/>
    <x v="12"/>
    <x v="2"/>
    <x v="119"/>
    <x v="4"/>
    <n v="0"/>
  </r>
  <r>
    <n v="1960"/>
    <d v="2013-05-03T00:00:00"/>
    <d v="2013-05-03T00:00:00"/>
    <x v="2"/>
    <n v="3.92"/>
    <n v="0"/>
    <n v="32"/>
    <n v="55"/>
    <d v="1899-12-30T00:32:55"/>
    <d v="1899-12-30T00:08:24"/>
    <s v="R201301"/>
    <s v="Ragnar Leg 16"/>
    <n v="7.145316455696209"/>
    <n v="0"/>
    <s v="Cool"/>
    <s v="Night Run Started at 9:27"/>
    <d v="1899-12-30T03:40:00"/>
    <d v="1899-12-30T01:50:00"/>
    <d v="1899-12-30T03:40:00"/>
    <d v="1899-12-30T04:32:24"/>
    <d v="1899-12-30T01:50:00"/>
    <d v="1899-12-30T02:16:12"/>
    <n v="745"/>
    <x v="12"/>
    <x v="2"/>
    <x v="119"/>
    <x v="4"/>
    <n v="0"/>
  </r>
  <r>
    <n v="1961"/>
    <d v="2013-05-04T00:00:00"/>
    <d v="2013-05-04T00:00:00"/>
    <x v="2"/>
    <n v="5.63"/>
    <n v="0"/>
    <n v="50"/>
    <n v="23"/>
    <d v="1899-12-30T00:50:23"/>
    <d v="1899-12-30T00:08:57"/>
    <s v="R201301"/>
    <s v="Ragnar Leg 28"/>
    <n v="6.7045980813761208"/>
    <n v="0"/>
    <s v="Cool"/>
    <s v="Start Time 5:49"/>
    <d v="1899-12-30T03:54:28"/>
    <d v="1899-12-30T01:57:14"/>
    <d v="1899-12-30T03:54:28"/>
    <d v="1899-12-30T04:46:52"/>
    <d v="1899-12-30T01:57:14"/>
    <d v="1899-12-30T02:23:26"/>
    <n v="816"/>
    <x v="12"/>
    <x v="2"/>
    <x v="119"/>
    <x v="4"/>
    <n v="0"/>
  </r>
  <r>
    <n v="1962"/>
    <d v="2013-05-06T00:00:00"/>
    <d v="2013-05-06T00:00:00"/>
    <x v="2"/>
    <n v="3.37"/>
    <n v="0"/>
    <n v="32"/>
    <n v="50"/>
    <d v="1899-12-30T00:32:50"/>
    <d v="1899-12-30T00:09:45"/>
    <s v="R201301"/>
    <s v="YNHH Treadmill"/>
    <n v="6.1583756345177703"/>
    <n v="0"/>
    <s v="Inside"/>
    <s v="12 2min at 8min mile"/>
    <d v="1899-12-30T04:15:16"/>
    <d v="1899-12-30T02:07:38"/>
    <d v="1899-12-30T04:15:16"/>
    <d v="1899-12-30T05:07:40"/>
    <d v="1899-12-30T02:07:38"/>
    <d v="1899-12-30T02:33:50"/>
    <n v="1222"/>
    <x v="12"/>
    <x v="2"/>
    <x v="119"/>
    <x v="5"/>
    <n v="1"/>
  </r>
  <r>
    <n v="1963"/>
    <d v="2013-05-07T00:00:00"/>
    <d v="2013-05-07T00:00:00"/>
    <x v="1"/>
    <n v="25.6"/>
    <n v="1"/>
    <n v="45"/>
    <n v="27"/>
    <d v="1899-12-30T01:45:27"/>
    <d v="1899-12-30T00:04:07"/>
    <s v="Ciocci"/>
    <s v="Home to Work"/>
    <n v="14.566145092460895"/>
    <n v="0"/>
    <s v="Cool"/>
    <s v="http://app.strava.com/activities/52856200"/>
    <d v="1899-12-30T07:41:21"/>
    <d v="1899-12-30T03:50:40"/>
    <d v="1899-12-30T01:47:55"/>
    <d v="1899-12-30T02:40:19"/>
    <d v="1899-12-30T00:53:58"/>
    <d v="1899-12-30T01:20:10"/>
    <n v="493"/>
    <x v="12"/>
    <x v="2"/>
    <x v="119"/>
    <x v="5"/>
    <n v="0"/>
  </r>
  <r>
    <n v="1964"/>
    <d v="2013-05-07T00:00:00"/>
    <d v="2013-05-07T00:00:00"/>
    <x v="1"/>
    <n v="24.8"/>
    <n v="1"/>
    <n v="55"/>
    <n v="48"/>
    <d v="1899-12-30T01:55:48"/>
    <d v="1899-12-30T00:04:40"/>
    <s v="Ciocci"/>
    <s v="Work to Home"/>
    <n v="12.849740932642497"/>
    <n v="0"/>
    <s v="Warm"/>
    <s v="http://app.strava.com/activities/52992457"/>
    <d v="1899-12-30T08:42:58"/>
    <d v="1899-12-30T04:21:29"/>
    <d v="1899-12-30T02:02:20"/>
    <d v="1899-12-30T02:54:44"/>
    <d v="1899-12-30T01:01:10"/>
    <d v="1899-12-30T01:27:22"/>
    <n v="632"/>
    <x v="12"/>
    <x v="2"/>
    <x v="119"/>
    <x v="5"/>
    <n v="0"/>
  </r>
  <r>
    <n v="1965"/>
    <d v="2013-05-08T00:00:00"/>
    <d v="2013-05-08T00:00:00"/>
    <x v="0"/>
    <n v="0.65"/>
    <n v="0"/>
    <n v="22"/>
    <n v="18"/>
    <d v="1899-12-30T00:22:18"/>
    <d v="1899-12-30T00:34:18"/>
    <s v="Y50M"/>
    <s v="Yale 50 Meter"/>
    <n v="1.7488789237668174"/>
    <n v="0"/>
    <s v="Inside"/>
    <m/>
    <d v="1899-12-30T01:22:20"/>
    <d v="1899-12-30T00:41:10"/>
    <d v="1899-12-30T14:58:52"/>
    <d v="1899-12-30T15:51:16"/>
    <d v="1899-12-30T07:29:26"/>
    <d v="1899-12-30T07:55:38"/>
    <n v="2891"/>
    <x v="12"/>
    <x v="2"/>
    <x v="119"/>
    <x v="5"/>
    <n v="0"/>
  </r>
  <r>
    <n v="1966"/>
    <d v="2013-05-09T00:00:00"/>
    <d v="2013-05-09T00:00:00"/>
    <x v="2"/>
    <n v="3.1"/>
    <n v="0"/>
    <n v="26"/>
    <n v="36"/>
    <d v="1899-12-30T00:26:36"/>
    <d v="1899-12-30T00:08:35"/>
    <s v="R201301"/>
    <s v="YNHH-5k"/>
    <n v="6.9924812030075234"/>
    <n v="0"/>
    <s v="Warm"/>
    <s v="http://app.strava.com/activities/53282964"/>
    <d v="1899-12-30T03:44:49"/>
    <d v="1899-12-30T01:52:24"/>
    <d v="1899-12-30T03:44:49"/>
    <d v="1899-12-30T04:37:13"/>
    <d v="1899-12-30T01:52:24"/>
    <d v="1899-12-30T02:18:36"/>
    <n v="765"/>
    <x v="12"/>
    <x v="2"/>
    <x v="119"/>
    <x v="5"/>
    <n v="0"/>
  </r>
  <r>
    <n v="1967"/>
    <d v="2013-05-10T00:00:00"/>
    <d v="2013-05-10T00:00:00"/>
    <x v="2"/>
    <n v="5"/>
    <n v="0"/>
    <n v="43"/>
    <n v="48"/>
    <d v="1899-12-30T00:43:48"/>
    <d v="1899-12-30T00:08:46"/>
    <s v="R201301"/>
    <s v="YNHH-Edgerton 5"/>
    <n v="6.8493150684931567"/>
    <n v="0"/>
    <s v="Warm"/>
    <m/>
    <d v="1899-12-30T03:49:31"/>
    <d v="1899-12-30T01:54:45"/>
    <d v="1899-12-30T03:49:31"/>
    <d v="1899-12-30T04:41:55"/>
    <d v="1899-12-30T01:54:45"/>
    <d v="1899-12-30T02:20:57"/>
    <n v="787"/>
    <x v="12"/>
    <x v="2"/>
    <x v="119"/>
    <x v="5"/>
    <n v="0"/>
  </r>
  <r>
    <n v="1968"/>
    <d v="2013-05-13T00:00:00"/>
    <d v="2013-05-13T00:00:00"/>
    <x v="2"/>
    <n v="2.84"/>
    <n v="0"/>
    <n v="25"/>
    <n v="31"/>
    <d v="1899-12-30T00:25:31"/>
    <d v="1899-12-30T00:08:59"/>
    <s v="R201301"/>
    <s v="YNHH Treadmill"/>
    <n v="6.6779882429784507"/>
    <n v="0"/>
    <s v="Inside"/>
    <s v="6x.25 at sub 8"/>
    <d v="1899-12-30T03:55:24"/>
    <d v="1899-12-30T01:57:42"/>
    <d v="1899-12-30T03:55:24"/>
    <d v="1899-12-30T04:47:48"/>
    <d v="1899-12-30T01:57:42"/>
    <d v="1899-12-30T02:23:54"/>
    <n v="825"/>
    <x v="12"/>
    <x v="2"/>
    <x v="119"/>
    <x v="6"/>
    <n v="2"/>
  </r>
  <r>
    <n v="1969"/>
    <d v="2013-05-14T00:00:00"/>
    <d v="2013-05-14T00:00:00"/>
    <x v="1"/>
    <n v="14"/>
    <n v="0"/>
    <n v="38"/>
    <n v="30"/>
    <d v="1899-12-30T00:38:30"/>
    <d v="1899-12-30T00:02:45"/>
    <s v="YNHH"/>
    <s v="YNHH Spin Bike"/>
    <n v="21.818181818181834"/>
    <n v="0"/>
    <s v="Inside"/>
    <s v="Spin Class"/>
    <d v="1899-12-30T05:08:00"/>
    <d v="1899-12-30T02:34:00"/>
    <d v="1899-12-30T01:12:03"/>
    <d v="1899-12-30T02:04:27"/>
    <d v="1899-12-30T00:36:01"/>
    <d v="1899-12-30T01:02:14"/>
    <n v="99"/>
    <x v="12"/>
    <x v="2"/>
    <x v="119"/>
    <x v="6"/>
    <n v="0"/>
  </r>
  <r>
    <n v="1970"/>
    <d v="2013-05-16T00:00:00"/>
    <d v="2013-05-16T00:00:00"/>
    <x v="1"/>
    <n v="25"/>
    <n v="1"/>
    <n v="40"/>
    <n v="0"/>
    <d v="1899-12-30T01:40:00"/>
    <d v="1899-12-30T00:04:00"/>
    <s v="Ciocci"/>
    <s v="Home to Work"/>
    <n v="15.000000000000014"/>
    <n v="0"/>
    <s v="Warm"/>
    <s v="http://app.strava.com/activities/54491605"/>
    <d v="1899-12-30T07:28:00"/>
    <d v="1899-12-30T03:44:00"/>
    <d v="1899-12-30T01:44:48"/>
    <d v="1899-12-30T02:37:12"/>
    <d v="1899-12-30T00:52:24"/>
    <d v="1899-12-30T01:18:36"/>
    <n v="434"/>
    <x v="12"/>
    <x v="2"/>
    <x v="119"/>
    <x v="6"/>
    <n v="1"/>
  </r>
  <r>
    <n v="1971"/>
    <d v="2013-05-16T00:00:00"/>
    <d v="2013-05-16T00:00:00"/>
    <x v="1"/>
    <n v="25"/>
    <n v="1"/>
    <n v="59"/>
    <n v="48"/>
    <d v="1899-12-30T01:59:48"/>
    <d v="1899-12-30T00:04:48"/>
    <s v="Ciocci"/>
    <s v="Work to Home"/>
    <n v="12.520868113522546"/>
    <n v="0"/>
    <s v="Warm"/>
    <s v="http://app.strava.com/activities/54577819"/>
    <d v="1899-12-30T08:56:42"/>
    <d v="1899-12-30T04:28:21"/>
    <d v="1899-12-30T02:05:33"/>
    <d v="1899-12-30T02:57:57"/>
    <d v="1899-12-30T01:02:47"/>
    <d v="1899-12-30T01:28:59"/>
    <n v="648"/>
    <x v="12"/>
    <x v="2"/>
    <x v="119"/>
    <x v="6"/>
    <n v="0"/>
  </r>
  <r>
    <n v="1972"/>
    <d v="2013-05-17T00:00:00"/>
    <d v="2013-05-17T00:00:00"/>
    <x v="2"/>
    <n v="5.4"/>
    <n v="0"/>
    <n v="49"/>
    <n v="52"/>
    <d v="1899-12-30T00:49:52"/>
    <d v="1899-12-30T00:09:14"/>
    <s v="R201301"/>
    <s v="YNHH-EdgehillRd"/>
    <n v="6.4973262032085621"/>
    <n v="0"/>
    <s v="Warm"/>
    <m/>
    <d v="1899-12-30T04:01:57"/>
    <d v="1899-12-30T02:00:58"/>
    <d v="1899-12-30T04:01:57"/>
    <d v="1899-12-30T04:54:21"/>
    <d v="1899-12-30T02:00:58"/>
    <d v="1899-12-30T02:27:10"/>
    <n v="895"/>
    <x v="12"/>
    <x v="2"/>
    <x v="119"/>
    <x v="6"/>
    <n v="0"/>
  </r>
  <r>
    <n v="1973"/>
    <d v="2013-05-19T00:00:00"/>
    <d v="2013-05-19T00:00:00"/>
    <x v="1"/>
    <n v="87.1"/>
    <n v="5"/>
    <n v="50"/>
    <n v="57"/>
    <d v="1899-12-30T05:50:57"/>
    <d v="1899-12-30T00:04:02"/>
    <s v="Ciocci"/>
    <s v="All the Rev3s"/>
    <n v="14.891010115401064"/>
    <n v="134"/>
    <s v="Cold &amp; Rainy"/>
    <s v="http://app.strava.com/activities/55114194"/>
    <d v="1899-12-30T07:31:17"/>
    <d v="1899-12-30T03:45:38"/>
    <d v="1899-12-30T01:45:34"/>
    <d v="1899-12-30T02:37:58"/>
    <d v="1899-12-30T00:52:47"/>
    <d v="1899-12-30T01:18:59"/>
    <n v="466"/>
    <x v="12"/>
    <x v="2"/>
    <x v="119"/>
    <x v="7"/>
    <n v="1"/>
  </r>
  <r>
    <n v="1974"/>
    <d v="2013-05-20T00:00:00"/>
    <d v="2013-05-20T00:00:00"/>
    <x v="2"/>
    <n v="4.1399999999999997"/>
    <n v="0"/>
    <n v="38"/>
    <n v="47"/>
    <d v="1899-12-30T00:38:47"/>
    <d v="1899-12-30T00:09:22"/>
    <s v="R201301"/>
    <s v="YNHH Treadmill"/>
    <n v="6.4048130640309457"/>
    <n v="0"/>
    <s v="Inside"/>
    <m/>
    <d v="1899-12-30T04:05:26"/>
    <d v="1899-12-30T02:02:43"/>
    <d v="1899-12-30T04:05:26"/>
    <d v="1899-12-30T04:57:50"/>
    <d v="1899-12-30T02:02:43"/>
    <d v="1899-12-30T02:28:55"/>
    <n v="968"/>
    <x v="12"/>
    <x v="2"/>
    <x v="119"/>
    <x v="7"/>
    <n v="0"/>
  </r>
  <r>
    <n v="1975"/>
    <d v="2013-05-21T00:00:00"/>
    <d v="2013-05-21T00:00:00"/>
    <x v="1"/>
    <n v="11"/>
    <n v="0"/>
    <n v="30"/>
    <n v="38"/>
    <d v="1899-12-30T00:30:38"/>
    <d v="1899-12-30T00:02:47"/>
    <s v="YNHH"/>
    <s v="YNHH Spin Bike"/>
    <n v="21.545157780195883"/>
    <n v="0"/>
    <s v="Inside"/>
    <m/>
    <d v="1899-12-30T05:11:54"/>
    <d v="1899-12-30T02:35:57"/>
    <d v="1899-12-30T01:12:58"/>
    <d v="1899-12-30T02:05:22"/>
    <d v="1899-12-30T00:36:29"/>
    <d v="1899-12-30T01:02:41"/>
    <n v="112"/>
    <x v="12"/>
    <x v="2"/>
    <x v="119"/>
    <x v="7"/>
    <n v="0"/>
  </r>
  <r>
    <n v="1976"/>
    <d v="2013-05-23T00:00:00"/>
    <d v="2013-05-23T00:00:00"/>
    <x v="0"/>
    <n v="0.8"/>
    <n v="0"/>
    <n v="25"/>
    <n v="50"/>
    <d v="1899-12-30T00:25:50"/>
    <d v="1899-12-30T00:32:17"/>
    <s v="Ewood"/>
    <s v="Edgewood"/>
    <n v="1.8580645161290339"/>
    <n v="0"/>
    <s v="Cool"/>
    <s v="26 laps"/>
    <d v="1899-12-30T01:17:30"/>
    <d v="1899-12-30T00:38:45"/>
    <d v="1899-12-30T14:06:02"/>
    <d v="1899-12-30T14:58:27"/>
    <d v="1899-12-30T07:03:01"/>
    <d v="1899-12-30T07:29:13"/>
    <n v="2834"/>
    <x v="12"/>
    <x v="2"/>
    <x v="119"/>
    <x v="7"/>
    <n v="1"/>
  </r>
  <r>
    <n v="1977"/>
    <d v="2013-05-23T00:00:00"/>
    <d v="2013-05-23T00:00:00"/>
    <x v="1"/>
    <n v="10.3"/>
    <n v="0"/>
    <n v="30"/>
    <n v="0"/>
    <d v="1899-12-30T00:30:00"/>
    <d v="1899-12-30T00:02:55"/>
    <s v="YNHH"/>
    <s v="YNHH Spin Bike"/>
    <n v="20.600000000000019"/>
    <n v="0"/>
    <s v="Inside"/>
    <s v="Spin Class"/>
    <d v="1899-12-30T05:26:13"/>
    <d v="1899-12-30T02:43:06"/>
    <d v="1899-12-30T01:16:19"/>
    <d v="1899-12-30T02:08:43"/>
    <d v="1899-12-30T00:38:09"/>
    <d v="1899-12-30T01:04:21"/>
    <n v="157"/>
    <x v="12"/>
    <x v="2"/>
    <x v="119"/>
    <x v="7"/>
    <n v="0"/>
  </r>
  <r>
    <n v="1978"/>
    <d v="2013-05-23T00:00:00"/>
    <d v="2013-05-23T00:00:00"/>
    <x v="2"/>
    <n v="1.76"/>
    <n v="0"/>
    <n v="15"/>
    <n v="0"/>
    <d v="1899-12-30T00:15:00"/>
    <d v="1899-12-30T00:08:31"/>
    <s v="R201301"/>
    <s v="YNHH Treadmill"/>
    <n v="7.0400000000000054"/>
    <n v="0"/>
    <s v="Inside"/>
    <m/>
    <d v="1899-12-30T03:43:18"/>
    <d v="1899-12-30T01:51:39"/>
    <d v="1899-12-30T03:43:18"/>
    <d v="1899-12-30T04:35:42"/>
    <d v="1899-12-30T01:51:39"/>
    <d v="1899-12-30T02:17:51"/>
    <n v="758"/>
    <x v="12"/>
    <x v="2"/>
    <x v="119"/>
    <x v="7"/>
    <n v="0"/>
  </r>
  <r>
    <n v="1979"/>
    <d v="2013-05-24T00:00:00"/>
    <d v="2013-05-24T00:00:00"/>
    <x v="2"/>
    <n v="8.1999999999999993"/>
    <n v="1"/>
    <n v="20"/>
    <n v="55"/>
    <d v="1899-12-30T01:20:55"/>
    <d v="1899-12-30T00:09:52"/>
    <s v="R201301"/>
    <s v="YNHH-8"/>
    <n v="6.0803295571575733"/>
    <n v="0"/>
    <s v="Cold &amp; Rainy"/>
    <s v="http://runkeeper.com/user/ctkeane/activity/185068218"/>
    <d v="1899-12-30T04:18:32"/>
    <d v="1899-12-30T02:09:16"/>
    <d v="1899-12-30T04:18:32"/>
    <d v="1899-12-30T05:10:56"/>
    <d v="1899-12-30T02:09:16"/>
    <d v="1899-12-30T02:35:28"/>
    <n v="1329"/>
    <x v="12"/>
    <x v="2"/>
    <x v="119"/>
    <x v="7"/>
    <n v="0"/>
  </r>
  <r>
    <n v="1980"/>
    <d v="2013-05-26T00:00:00"/>
    <d v="2013-05-26T00:00:00"/>
    <x v="0"/>
    <n v="0.4"/>
    <n v="0"/>
    <n v="15"/>
    <n v="0"/>
    <d v="1899-12-30T00:15:00"/>
    <d v="1899-12-30T00:37:30"/>
    <s v="Lake"/>
    <s v="Lake"/>
    <n v="1.6000000000000014"/>
    <n v="0"/>
    <s v="Freezing"/>
    <m/>
    <d v="1899-12-30T01:30:00"/>
    <d v="1899-12-30T00:45:00"/>
    <d v="1899-12-30T16:22:30"/>
    <d v="1899-12-30T17:14:54"/>
    <d v="1899-12-30T08:11:15"/>
    <d v="1899-12-30T08:37:27"/>
    <n v="2989"/>
    <x v="12"/>
    <x v="2"/>
    <x v="119"/>
    <x v="8"/>
    <n v="1"/>
  </r>
  <r>
    <n v="1981"/>
    <d v="2013-05-27T00:00:00"/>
    <d v="2013-05-27T00:00:00"/>
    <x v="1"/>
    <n v="64.2"/>
    <n v="4"/>
    <n v="9"/>
    <n v="48"/>
    <d v="1899-12-30T04:09:48"/>
    <d v="1899-12-30T00:03:53"/>
    <s v="Ciocci"/>
    <s v="More than Rev3 Half"/>
    <n v="15.420336269015223"/>
    <n v="0"/>
    <s v="Cool"/>
    <s v="http://app.strava.com/activities/56636675"/>
    <d v="1899-12-30T07:15:47"/>
    <d v="1899-12-30T03:37:54"/>
    <d v="1899-12-30T01:41:57"/>
    <d v="1899-12-30T02:34:21"/>
    <d v="1899-12-30T00:50:58"/>
    <d v="1899-12-30T01:17:10"/>
    <n v="394"/>
    <x v="12"/>
    <x v="2"/>
    <x v="119"/>
    <x v="8"/>
    <n v="0"/>
  </r>
  <r>
    <n v="1982"/>
    <d v="2013-05-28T00:00:00"/>
    <d v="2013-05-28T00:00:00"/>
    <x v="1"/>
    <n v="10"/>
    <n v="0"/>
    <n v="26"/>
    <n v="10"/>
    <d v="1899-12-30T00:26:10"/>
    <d v="1899-12-30T00:02:37"/>
    <s v="YNHH"/>
    <s v="YNHH Spin Bike"/>
    <n v="22.9299363057325"/>
    <n v="0"/>
    <s v="Inside"/>
    <m/>
    <d v="1899-12-30T04:53:04"/>
    <d v="1899-12-30T02:26:32"/>
    <d v="1899-12-30T01:08:33"/>
    <d v="1899-12-30T02:00:57"/>
    <d v="1899-12-30T00:34:17"/>
    <d v="1899-12-30T01:00:29"/>
    <n v="61"/>
    <x v="12"/>
    <x v="2"/>
    <x v="119"/>
    <x v="8"/>
    <n v="0"/>
  </r>
  <r>
    <n v="1983"/>
    <d v="2013-05-29T00:00:00"/>
    <d v="2013-05-29T00:00:00"/>
    <x v="0"/>
    <n v="0.53"/>
    <n v="0"/>
    <n v="19"/>
    <n v="25"/>
    <d v="1899-12-30T00:19:25"/>
    <d v="1899-12-30T00:36:38"/>
    <s v="Ewood"/>
    <s v="Edgewood"/>
    <n v="1.6377682403433489"/>
    <n v="0"/>
    <s v="Cool"/>
    <s v="19 Laps"/>
    <d v="1899-12-30T01:27:55"/>
    <d v="1899-12-30T00:43:58"/>
    <d v="1899-12-30T15:59:51"/>
    <d v="1899-12-30T16:52:15"/>
    <d v="1899-12-30T07:59:55"/>
    <d v="1899-12-30T08:26:07"/>
    <n v="2969"/>
    <x v="12"/>
    <x v="2"/>
    <x v="119"/>
    <x v="8"/>
    <n v="0"/>
  </r>
  <r>
    <n v="1984"/>
    <d v="2013-05-30T00:00:00"/>
    <d v="2013-05-30T00:00:00"/>
    <x v="2"/>
    <n v="3.65"/>
    <n v="0"/>
    <n v="34"/>
    <n v="31"/>
    <d v="1899-12-30T00:34:31"/>
    <d v="1899-12-30T00:09:27"/>
    <s v="R201301"/>
    <s v="YNHH-BikePath-SheltonAve"/>
    <n v="6.3447609850313906"/>
    <n v="0"/>
    <s v="HOT &amp; Humid"/>
    <s v="http://runkeeper.com/user/ctkeane/activity/187805135"/>
    <d v="1899-12-30T04:07:46"/>
    <d v="1899-12-30T02:03:53"/>
    <d v="1899-12-30T04:07:46"/>
    <d v="1899-12-30T05:00:10"/>
    <d v="1899-12-30T02:03:53"/>
    <d v="1899-12-30T02:30:05"/>
    <n v="1014"/>
    <x v="12"/>
    <x v="2"/>
    <x v="119"/>
    <x v="8"/>
    <n v="0"/>
  </r>
  <r>
    <n v="1985"/>
    <d v="2013-06-01T00:00:00"/>
    <d v="2013-06-01T00:00:00"/>
    <x v="0"/>
    <n v="0.5"/>
    <n v="0"/>
    <n v="17"/>
    <n v="0"/>
    <d v="1899-12-30T00:17:00"/>
    <d v="1899-12-30T00:34:00"/>
    <s v="Lake"/>
    <s v="Lake"/>
    <n v="1.7647058823529427"/>
    <n v="0"/>
    <s v="Cool"/>
    <s v="Quick swim"/>
    <d v="1899-12-30T01:21:36"/>
    <d v="1899-12-30T00:40:48"/>
    <d v="1899-12-30T14:50:48"/>
    <d v="1899-12-30T15:43:12"/>
    <d v="1899-12-30T07:25:24"/>
    <d v="1899-12-30T07:51:36"/>
    <n v="2883"/>
    <x v="12"/>
    <x v="3"/>
    <x v="120"/>
    <x v="8"/>
    <n v="1"/>
  </r>
  <r>
    <n v="1986"/>
    <d v="2013-06-02T00:00:00"/>
    <d v="2013-06-02T00:00:00"/>
    <x v="0"/>
    <n v="1.2"/>
    <n v="0"/>
    <n v="41"/>
    <n v="52"/>
    <d v="1899-12-30T00:41:52"/>
    <d v="1899-12-30T00:34:53"/>
    <s v="Lake"/>
    <s v="Rev3 Half"/>
    <n v="1.7197452229299375"/>
    <n v="0"/>
    <s v="HOT &amp; Humid"/>
    <m/>
    <d v="1899-12-30T01:23:44"/>
    <d v="1899-12-30T00:41:52"/>
    <d v="1899-12-30T15:14:05"/>
    <d v="1899-12-30T16:06:29"/>
    <d v="1899-12-30T07:37:03"/>
    <d v="1899-12-30T08:03:15"/>
    <n v="2904"/>
    <x v="12"/>
    <x v="3"/>
    <x v="120"/>
    <x v="9"/>
    <n v="0"/>
  </r>
  <r>
    <n v="1987"/>
    <d v="2013-06-02T00:00:00"/>
    <d v="2013-06-02T00:00:00"/>
    <x v="1"/>
    <n v="56"/>
    <n v="3"/>
    <n v="15"/>
    <n v="53"/>
    <d v="1899-12-30T03:15:53"/>
    <d v="1899-12-30T00:03:30"/>
    <s v="Ciocci"/>
    <s v="Rev3 Half"/>
    <n v="17.153067301965468"/>
    <n v="154"/>
    <s v="HOT &amp; Humid"/>
    <m/>
    <d v="1899-12-30T06:31:46"/>
    <d v="1899-12-30T03:15:53"/>
    <d v="1899-12-30T01:31:39"/>
    <d v="1899-12-30T02:24:03"/>
    <d v="1899-12-30T00:45:49"/>
    <d v="1899-12-30T01:12:01"/>
    <n v="266"/>
    <x v="12"/>
    <x v="3"/>
    <x v="120"/>
    <x v="9"/>
    <n v="0"/>
  </r>
  <r>
    <n v="1988"/>
    <d v="2013-06-02T00:00:00"/>
    <d v="2013-06-02T00:00:00"/>
    <x v="2"/>
    <n v="13.1"/>
    <n v="2"/>
    <n v="46"/>
    <n v="5"/>
    <d v="1899-12-30T02:46:05"/>
    <d v="1899-12-30T00:12:41"/>
    <s v="R201301"/>
    <s v="Rev3 Half"/>
    <n v="4.7325639739086833"/>
    <n v="161"/>
    <s v="HOT &amp; Humid"/>
    <m/>
    <d v="1899-12-30T05:32:10"/>
    <d v="1899-12-30T02:46:05"/>
    <d v="1899-12-30T05:32:10"/>
    <d v="1899-12-30T06:24:34"/>
    <d v="1899-12-30T02:46:05"/>
    <d v="1899-12-30T03:12:17"/>
    <n v="2578"/>
    <x v="12"/>
    <x v="3"/>
    <x v="120"/>
    <x v="9"/>
    <n v="0"/>
  </r>
  <r>
    <n v="1989"/>
    <d v="2013-06-02T00:00:00"/>
    <d v="2013-06-02T00:00:00"/>
    <x v="8"/>
    <n v="1"/>
    <n v="0"/>
    <n v="9"/>
    <n v="26"/>
    <d v="1899-12-30T00:09:26"/>
    <d v="1899-12-30T00:09:26"/>
    <s v="R201301"/>
    <s v="Half Marathon Rev3 Quassy"/>
    <n v="6.3604240282685556"/>
    <n v="0"/>
    <s v="HOT &amp; Humid"/>
    <m/>
    <d v="1899-12-30T00:00:00"/>
    <d v="1899-12-30T00:00:00"/>
    <d v="1899-12-30T04:07:09"/>
    <d v="1899-12-30T04:59:33"/>
    <d v="1899-12-30T02:03:35"/>
    <d v="1899-12-30T02:29:47"/>
    <n v="1001"/>
    <x v="12"/>
    <x v="3"/>
    <x v="120"/>
    <x v="9"/>
    <n v="0"/>
  </r>
  <r>
    <n v="1990"/>
    <d v="2013-06-02T00:00:00"/>
    <d v="2013-06-02T00:00:00"/>
    <x v="9"/>
    <n v="1"/>
    <n v="0"/>
    <n v="11"/>
    <n v="12"/>
    <d v="1899-12-30T00:11:12"/>
    <d v="1899-12-30T00:11:12"/>
    <s v="R201301"/>
    <s v="Half Marathon Rev3 Quassy"/>
    <n v="5.3571428571428621"/>
    <n v="0"/>
    <s v="HOT &amp; Humid"/>
    <m/>
    <d v="1899-12-30T00:00:00"/>
    <d v="1899-12-30T00:00:00"/>
    <d v="1899-12-30T04:53:26"/>
    <d v="1899-12-30T05:45:50"/>
    <d v="1899-12-30T02:26:43"/>
    <d v="1899-12-30T02:52:55"/>
    <n v="2188"/>
    <x v="12"/>
    <x v="3"/>
    <x v="120"/>
    <x v="9"/>
    <n v="0"/>
  </r>
  <r>
    <n v="1991"/>
    <d v="2013-06-02T00:00:00"/>
    <d v="2013-06-02T00:00:00"/>
    <x v="10"/>
    <n v="1"/>
    <n v="0"/>
    <n v="12"/>
    <n v="35"/>
    <d v="1899-12-30T00:12:35"/>
    <d v="1899-12-30T00:12:35"/>
    <s v="R201301"/>
    <s v="Half Marathon Rev3 Quassy"/>
    <n v="4.7682119205298052"/>
    <n v="0"/>
    <s v="HOT &amp; Humid"/>
    <m/>
    <d v="1899-12-30T00:00:00"/>
    <d v="1899-12-30T00:00:00"/>
    <d v="1899-12-30T05:29:41"/>
    <d v="1899-12-30T06:22:05"/>
    <d v="1899-12-30T02:44:50"/>
    <d v="1899-12-30T03:11:03"/>
    <n v="2566"/>
    <x v="12"/>
    <x v="3"/>
    <x v="120"/>
    <x v="9"/>
    <n v="0"/>
  </r>
  <r>
    <n v="1992"/>
    <d v="2013-06-02T00:00:00"/>
    <d v="2013-06-02T00:00:00"/>
    <x v="11"/>
    <n v="1"/>
    <n v="0"/>
    <n v="13"/>
    <n v="11"/>
    <d v="1899-12-30T00:13:11"/>
    <d v="1899-12-30T00:13:11"/>
    <s v="R201301"/>
    <s v="Half Marathon Rev3 Quassy"/>
    <n v="4.5512010113780059"/>
    <n v="0"/>
    <s v="HOT &amp; Humid"/>
    <m/>
    <d v="1899-12-30T00:00:00"/>
    <d v="1899-12-30T00:00:00"/>
    <d v="1899-12-30T05:45:24"/>
    <d v="1899-12-30T06:37:48"/>
    <d v="1899-12-30T02:52:42"/>
    <d v="1899-12-30T03:18:54"/>
    <n v="2619"/>
    <x v="12"/>
    <x v="3"/>
    <x v="120"/>
    <x v="9"/>
    <n v="0"/>
  </r>
  <r>
    <n v="1993"/>
    <d v="2013-06-02T00:00:00"/>
    <d v="2013-06-02T00:00:00"/>
    <x v="12"/>
    <n v="1"/>
    <n v="0"/>
    <n v="14"/>
    <n v="23"/>
    <d v="1899-12-30T00:14:23"/>
    <d v="1899-12-30T00:14:23"/>
    <s v="R201301"/>
    <s v="Half Marathon Rev3 Quassy"/>
    <n v="4.1714947856315208"/>
    <n v="0"/>
    <s v="HOT &amp; Humid"/>
    <m/>
    <d v="1899-12-30T00:00:00"/>
    <d v="1899-12-30T00:00:00"/>
    <d v="1899-12-30T06:16:51"/>
    <d v="1899-12-30T07:09:15"/>
    <d v="1899-12-30T03:08:25"/>
    <d v="1899-12-30T03:34:37"/>
    <n v="2702"/>
    <x v="12"/>
    <x v="3"/>
    <x v="120"/>
    <x v="9"/>
    <n v="0"/>
  </r>
  <r>
    <n v="1994"/>
    <d v="2013-06-02T00:00:00"/>
    <d v="2013-06-02T00:00:00"/>
    <x v="13"/>
    <n v="1"/>
    <n v="0"/>
    <n v="12"/>
    <n v="52"/>
    <d v="1899-12-30T00:12:52"/>
    <d v="1899-12-30T00:12:52"/>
    <s v="R201301"/>
    <s v="Half Marathon Rev3 Quassy"/>
    <n v="4.6632124352331639"/>
    <n v="0"/>
    <s v="HOT &amp; Humid"/>
    <m/>
    <d v="1899-12-30T00:00:00"/>
    <d v="1899-12-30T00:00:00"/>
    <d v="1899-12-30T05:37:06"/>
    <d v="1899-12-30T06:29:30"/>
    <d v="1899-12-30T02:48:33"/>
    <d v="1899-12-30T03:14:45"/>
    <n v="2594"/>
    <x v="12"/>
    <x v="3"/>
    <x v="120"/>
    <x v="9"/>
    <n v="0"/>
  </r>
  <r>
    <n v="1995"/>
    <d v="2013-06-02T00:00:00"/>
    <d v="2013-06-02T00:00:00"/>
    <x v="14"/>
    <n v="1"/>
    <n v="0"/>
    <n v="13"/>
    <n v="18"/>
    <d v="1899-12-30T00:13:18"/>
    <d v="1899-12-30T00:13:18"/>
    <s v="R201301"/>
    <s v="Half Marathon Rev3 Quassy"/>
    <n v="4.5112781954887247"/>
    <n v="0"/>
    <s v="HOT &amp; Humid"/>
    <m/>
    <d v="1899-12-30T00:00:00"/>
    <d v="1899-12-30T00:00:00"/>
    <d v="1899-12-30T05:48:28"/>
    <d v="1899-12-30T06:40:52"/>
    <d v="1899-12-30T02:54:14"/>
    <d v="1899-12-30T03:20:26"/>
    <n v="2630"/>
    <x v="12"/>
    <x v="3"/>
    <x v="120"/>
    <x v="9"/>
    <n v="0"/>
  </r>
  <r>
    <n v="1996"/>
    <d v="2013-06-02T00:00:00"/>
    <d v="2013-06-02T00:00:00"/>
    <x v="15"/>
    <n v="1"/>
    <n v="0"/>
    <n v="13"/>
    <n v="57"/>
    <d v="1899-12-30T00:13:57"/>
    <d v="1899-12-30T00:13:57"/>
    <s v="R201301"/>
    <s v="Half Marathon Rev3 Quassy"/>
    <n v="4.3010752688172076"/>
    <n v="0"/>
    <s v="HOT &amp; Humid"/>
    <m/>
    <d v="1899-12-30T00:00:00"/>
    <d v="1899-12-30T00:00:00"/>
    <d v="1899-12-30T06:05:29"/>
    <d v="1899-12-30T06:57:53"/>
    <d v="1899-12-30T03:02:45"/>
    <d v="1899-12-30T03:28:57"/>
    <n v="2675"/>
    <x v="12"/>
    <x v="3"/>
    <x v="120"/>
    <x v="9"/>
    <n v="0"/>
  </r>
  <r>
    <n v="1997"/>
    <d v="2013-06-02T00:00:00"/>
    <d v="2013-06-02T00:00:00"/>
    <x v="16"/>
    <n v="1"/>
    <n v="0"/>
    <n v="11"/>
    <n v="4"/>
    <d v="1899-12-30T00:11:04"/>
    <d v="1899-12-30T00:11:04"/>
    <s v="R201301"/>
    <s v="Half Marathon Rev3 Quassy"/>
    <n v="5.4216867469879562"/>
    <n v="0"/>
    <s v="HOT &amp; Humid"/>
    <m/>
    <d v="1899-12-30T00:00:00"/>
    <d v="1899-12-30T00:00:00"/>
    <d v="1899-12-30T04:49:57"/>
    <d v="1899-12-30T05:42:21"/>
    <d v="1899-12-30T02:24:58"/>
    <d v="1899-12-30T02:51:10"/>
    <n v="2115"/>
    <x v="12"/>
    <x v="3"/>
    <x v="120"/>
    <x v="9"/>
    <n v="0"/>
  </r>
  <r>
    <n v="1998"/>
    <d v="2013-06-02T00:00:00"/>
    <d v="2013-06-02T00:00:00"/>
    <x v="17"/>
    <n v="1"/>
    <n v="0"/>
    <n v="11"/>
    <n v="16"/>
    <d v="1899-12-30T00:11:16"/>
    <d v="1899-12-30T00:11:16"/>
    <s v="R201301"/>
    <s v="Half Marathon Rev3 Quassy"/>
    <n v="5.3254437869822517"/>
    <n v="0"/>
    <s v="HOT &amp; Humid"/>
    <m/>
    <d v="1899-12-30T00:00:00"/>
    <d v="1899-12-30T00:00:00"/>
    <d v="1899-12-30T04:55:11"/>
    <d v="1899-12-30T05:47:35"/>
    <d v="1899-12-30T02:27:36"/>
    <d v="1899-12-30T02:53:48"/>
    <n v="2211"/>
    <x v="12"/>
    <x v="3"/>
    <x v="120"/>
    <x v="9"/>
    <n v="0"/>
  </r>
  <r>
    <n v="1999"/>
    <d v="2013-06-02T00:00:00"/>
    <d v="2013-06-02T00:00:00"/>
    <x v="18"/>
    <n v="1"/>
    <n v="0"/>
    <n v="13"/>
    <n v="18"/>
    <d v="1899-12-30T00:13:18"/>
    <d v="1899-12-30T00:13:18"/>
    <s v="R201301"/>
    <s v="Half Marathon Rev3 Quassy"/>
    <n v="4.5112781954887247"/>
    <n v="0"/>
    <s v="HOT &amp; Humid"/>
    <m/>
    <d v="1899-12-30T00:00:00"/>
    <d v="1899-12-30T00:00:00"/>
    <d v="1899-12-30T05:48:28"/>
    <d v="1899-12-30T06:40:52"/>
    <d v="1899-12-30T02:54:14"/>
    <d v="1899-12-30T03:20:26"/>
    <n v="2630"/>
    <x v="12"/>
    <x v="3"/>
    <x v="120"/>
    <x v="9"/>
    <n v="0"/>
  </r>
  <r>
    <n v="2000"/>
    <d v="2013-06-02T00:00:00"/>
    <d v="2013-06-02T00:00:00"/>
    <x v="19"/>
    <n v="1"/>
    <n v="0"/>
    <n v="15"/>
    <n v="42"/>
    <d v="1899-12-30T00:15:42"/>
    <d v="1899-12-30T00:15:42"/>
    <s v="R201301"/>
    <s v="Half Marathon Rev3 Quassy"/>
    <n v="3.8216560509554172"/>
    <n v="0"/>
    <s v="HOT &amp; Humid"/>
    <m/>
    <d v="1899-12-30T00:00:00"/>
    <d v="1899-12-30T00:00:00"/>
    <d v="1899-12-30T06:51:20"/>
    <d v="1899-12-30T07:43:44"/>
    <d v="1899-12-30T03:25:40"/>
    <d v="1899-12-30T03:51:52"/>
    <n v="2748"/>
    <x v="12"/>
    <x v="3"/>
    <x v="120"/>
    <x v="9"/>
    <n v="0"/>
  </r>
  <r>
    <n v="2001"/>
    <d v="2013-06-02T00:00:00"/>
    <d v="2013-06-02T00:00:00"/>
    <x v="20"/>
    <n v="1"/>
    <n v="0"/>
    <n v="14"/>
    <n v="48"/>
    <d v="1899-12-30T00:14:48"/>
    <d v="1899-12-30T00:14:48"/>
    <s v="R201301"/>
    <s v="Half Marathon Rev3 Quassy"/>
    <n v="4.0540540540540571"/>
    <n v="0"/>
    <s v="HOT &amp; Humid"/>
    <m/>
    <d v="1899-12-30T00:00:00"/>
    <d v="1899-12-30T00:00:00"/>
    <d v="1899-12-30T06:27:46"/>
    <d v="1899-12-30T07:20:10"/>
    <d v="1899-12-30T03:13:53"/>
    <d v="1899-12-30T03:40:05"/>
    <n v="2711"/>
    <x v="12"/>
    <x v="3"/>
    <x v="120"/>
    <x v="9"/>
    <n v="0"/>
  </r>
  <r>
    <n v="2002"/>
    <d v="2013-06-02T00:00:00"/>
    <d v="2013-06-02T00:00:00"/>
    <x v="3"/>
    <n v="0.01"/>
    <n v="0"/>
    <n v="2"/>
    <n v="59"/>
    <d v="1899-12-30T00:02:59"/>
    <d v="1899-12-30T04:58:20"/>
    <s v="R201301"/>
    <s v="Rev3 Half"/>
    <n v="0.20111731843575434"/>
    <n v="0"/>
    <s v="HOT &amp; Humid"/>
    <m/>
    <d v="1899-12-30T00:00:00"/>
    <d v="1899-12-30T00:00:00"/>
    <d v="1900-01-04T10:16:20"/>
    <d v="1900-01-04T11:08:44"/>
    <d v="1900-01-01T17:08:10"/>
    <d v="1900-01-01T17:34:22"/>
    <n v="3167"/>
    <x v="12"/>
    <x v="3"/>
    <x v="120"/>
    <x v="9"/>
    <n v="0"/>
  </r>
  <r>
    <n v="2003"/>
    <d v="2013-06-02T00:00:00"/>
    <d v="2013-06-02T00:00:00"/>
    <x v="4"/>
    <n v="0.01"/>
    <n v="0"/>
    <n v="3"/>
    <n v="9"/>
    <d v="1899-12-30T00:03:09"/>
    <d v="1899-12-30T05:15:00"/>
    <s v="R201301"/>
    <s v="Rev3 Half"/>
    <n v="0.19047619047619066"/>
    <n v="0"/>
    <s v="HOT &amp; Humid"/>
    <m/>
    <d v="1899-12-30T00:00:00"/>
    <d v="1899-12-30T00:00:00"/>
    <d v="1900-01-04T17:33:00"/>
    <d v="1900-01-04T18:25:24"/>
    <d v="1900-01-01T20:46:30"/>
    <d v="1900-01-01T21:12:42"/>
    <n v="3171"/>
    <x v="12"/>
    <x v="3"/>
    <x v="120"/>
    <x v="9"/>
    <n v="0"/>
  </r>
  <r>
    <n v="2004"/>
    <d v="2013-06-03T00:00:00"/>
    <d v="2013-06-03T00:00:00"/>
    <x v="2"/>
    <n v="2"/>
    <n v="0"/>
    <n v="21"/>
    <n v="0"/>
    <d v="1899-12-30T00:21:00"/>
    <d v="1899-12-30T00:10:30"/>
    <s v="ZootKane"/>
    <s v="YNHH Treadmill"/>
    <n v="5.7142857142857197"/>
    <n v="0"/>
    <s v="Inside"/>
    <m/>
    <d v="1899-12-30T04:35:06"/>
    <d v="1899-12-30T02:17:33"/>
    <d v="1899-12-30T04:35:06"/>
    <d v="1899-12-30T05:27:30"/>
    <d v="1899-12-30T02:17:33"/>
    <d v="1899-12-30T02:43:45"/>
    <n v="1800"/>
    <x v="12"/>
    <x v="3"/>
    <x v="120"/>
    <x v="9"/>
    <n v="0"/>
  </r>
  <r>
    <n v="2005"/>
    <d v="2013-06-04T00:00:00"/>
    <d v="2013-06-04T00:00:00"/>
    <x v="1"/>
    <n v="10.3"/>
    <n v="0"/>
    <n v="30"/>
    <n v="16"/>
    <d v="1899-12-30T00:30:16"/>
    <d v="1899-12-30T00:02:56"/>
    <s v="YNHH"/>
    <s v="YNHH Spin Bike"/>
    <n v="20.418502202643186"/>
    <n v="0"/>
    <s v="Inside"/>
    <m/>
    <d v="1899-12-30T05:29:07"/>
    <d v="1899-12-30T02:44:33"/>
    <d v="1899-12-30T01:16:59"/>
    <d v="1899-12-30T02:09:23"/>
    <d v="1899-12-30T00:38:30"/>
    <d v="1899-12-30T01:04:42"/>
    <n v="162"/>
    <x v="12"/>
    <x v="3"/>
    <x v="120"/>
    <x v="9"/>
    <n v="0"/>
  </r>
  <r>
    <n v="2006"/>
    <d v="2013-06-05T00:00:00"/>
    <d v="2013-06-05T00:00:00"/>
    <x v="2"/>
    <n v="4.0999999999999996"/>
    <n v="0"/>
    <n v="38"/>
    <n v="10"/>
    <d v="1899-12-30T00:38:10"/>
    <d v="1899-12-30T00:09:19"/>
    <s v="ZootKane"/>
    <s v="YNHH Lunch Run"/>
    <n v="6.4454148471615769"/>
    <n v="0"/>
    <s v="Nice!"/>
    <s v="http://app.strava.com/activities/58392885"/>
    <d v="1899-12-30T04:03:54"/>
    <d v="1899-12-30T02:01:57"/>
    <d v="1899-12-30T04:03:54"/>
    <d v="1899-12-30T04:56:18"/>
    <d v="1899-12-30T02:01:57"/>
    <d v="1899-12-30T02:28:09"/>
    <n v="943"/>
    <x v="12"/>
    <x v="3"/>
    <x v="120"/>
    <x v="9"/>
    <n v="0"/>
  </r>
  <r>
    <n v="2007"/>
    <d v="2013-06-06T00:00:00"/>
    <d v="2013-06-06T00:00:00"/>
    <x v="1"/>
    <n v="10.7"/>
    <n v="0"/>
    <n v="30"/>
    <n v="0"/>
    <d v="1899-12-30T00:30:00"/>
    <d v="1899-12-30T00:02:48"/>
    <s v="YNHH"/>
    <s v="YNHH Spin Bike"/>
    <n v="21.400000000000016"/>
    <n v="0"/>
    <s v="Inside"/>
    <m/>
    <d v="1899-12-30T05:14:01"/>
    <d v="1899-12-30T02:37:01"/>
    <d v="1899-12-30T01:13:27"/>
    <d v="1899-12-30T02:05:52"/>
    <d v="1899-12-30T00:36:44"/>
    <d v="1899-12-30T01:02:56"/>
    <n v="123"/>
    <x v="12"/>
    <x v="3"/>
    <x v="120"/>
    <x v="9"/>
    <n v="0"/>
  </r>
  <r>
    <n v="2008"/>
    <d v="2013-06-06T00:00:00"/>
    <d v="2013-06-06T00:00:00"/>
    <x v="2"/>
    <n v="2.9"/>
    <n v="0"/>
    <n v="25"/>
    <n v="48"/>
    <d v="1899-12-30T00:25:48"/>
    <d v="1899-12-30T00:08:54"/>
    <s v="ZootKane"/>
    <s v="Ynhh Bike Path 3M"/>
    <n v="6.7441860465116319"/>
    <n v="0"/>
    <s v="Warm"/>
    <m/>
    <d v="1899-12-30T03:53:05"/>
    <d v="1899-12-30T01:56:33"/>
    <d v="1899-12-30T03:53:05"/>
    <d v="1899-12-30T04:45:29"/>
    <d v="1899-12-30T01:56:33"/>
    <d v="1899-12-30T02:22:45"/>
    <n v="809"/>
    <x v="12"/>
    <x v="3"/>
    <x v="120"/>
    <x v="9"/>
    <n v="0"/>
  </r>
  <r>
    <n v="2009"/>
    <d v="2013-06-07T00:00:00"/>
    <d v="2013-06-07T00:00:00"/>
    <x v="2"/>
    <n v="3.11"/>
    <n v="0"/>
    <n v="26"/>
    <n v="47"/>
    <d v="1899-12-30T00:26:47"/>
    <d v="1899-12-30T00:08:37"/>
    <s v="ZootKane"/>
    <s v="YNHH Treadmill"/>
    <n v="6.9670192906036146"/>
    <n v="0"/>
    <s v="Inside"/>
    <m/>
    <d v="1899-12-30T03:45:38"/>
    <d v="1899-12-30T01:52:49"/>
    <d v="1899-12-30T03:45:38"/>
    <d v="1899-12-30T04:38:02"/>
    <d v="1899-12-30T01:52:49"/>
    <d v="1899-12-30T02:19:01"/>
    <n v="769"/>
    <x v="12"/>
    <x v="3"/>
    <x v="120"/>
    <x v="9"/>
    <n v="0"/>
  </r>
  <r>
    <n v="2010"/>
    <d v="2013-06-10T00:00:00"/>
    <d v="2013-06-10T00:00:00"/>
    <x v="2"/>
    <n v="4"/>
    <n v="0"/>
    <n v="37"/>
    <n v="6"/>
    <d v="1899-12-30T00:37:06"/>
    <d v="1899-12-30T00:09:16"/>
    <s v="R201301"/>
    <s v="Madison Run 1"/>
    <n v="6.4690026954177942"/>
    <n v="159"/>
    <s v="Warm"/>
    <m/>
    <d v="1899-12-30T04:03:00"/>
    <d v="1899-12-30T02:01:30"/>
    <d v="1899-12-30T04:03:00"/>
    <d v="1899-12-30T04:55:24"/>
    <d v="1899-12-30T02:01:30"/>
    <d v="1899-12-30T02:27:42"/>
    <n v="920"/>
    <x v="12"/>
    <x v="3"/>
    <x v="120"/>
    <x v="10"/>
    <n v="2"/>
  </r>
  <r>
    <n v="2011"/>
    <d v="2013-06-11T00:00:00"/>
    <d v="2013-06-11T00:00:00"/>
    <x v="2"/>
    <n v="9"/>
    <n v="1"/>
    <n v="39"/>
    <n v="15"/>
    <d v="1899-12-30T01:39:15"/>
    <d v="1899-12-30T00:11:02"/>
    <s v="R201301"/>
    <s v="Madison Run 2"/>
    <n v="5.4408060453400546"/>
    <n v="159"/>
    <s v="Warm"/>
    <m/>
    <d v="1899-12-30T04:48:56"/>
    <d v="1899-12-30T02:24:28"/>
    <d v="1899-12-30T04:48:56"/>
    <d v="1899-12-30T05:41:20"/>
    <d v="1899-12-30T02:24:28"/>
    <d v="1899-12-30T02:50:40"/>
    <n v="2095"/>
    <x v="12"/>
    <x v="3"/>
    <x v="120"/>
    <x v="10"/>
    <n v="0"/>
  </r>
  <r>
    <n v="2012"/>
    <d v="2013-06-15T00:00:00"/>
    <d v="2013-06-15T00:00:00"/>
    <x v="0"/>
    <n v="1"/>
    <n v="0"/>
    <n v="36"/>
    <n v="56"/>
    <d v="1899-12-30T00:36:56"/>
    <d v="1899-12-30T00:36:56"/>
    <s v="Lake"/>
    <s v="Griskus Olympic"/>
    <n v="1.6245487364620952"/>
    <n v="0"/>
    <s v="Cool"/>
    <m/>
    <d v="1899-12-30T01:28:38"/>
    <d v="1899-12-30T00:44:19"/>
    <d v="1899-12-30T16:07:39"/>
    <d v="1899-12-30T17:00:03"/>
    <d v="1899-12-30T08:03:50"/>
    <d v="1899-12-30T08:30:02"/>
    <n v="2979"/>
    <x v="12"/>
    <x v="3"/>
    <x v="120"/>
    <x v="10"/>
    <n v="3"/>
  </r>
  <r>
    <n v="2013"/>
    <d v="2013-06-15T00:00:00"/>
    <d v="2013-06-15T00:00:00"/>
    <x v="1"/>
    <n v="25"/>
    <n v="1"/>
    <n v="26"/>
    <n v="52"/>
    <d v="1899-12-30T01:26:52"/>
    <d v="1899-12-30T00:03:28"/>
    <s v="Ciocci"/>
    <s v="Griskus Olympic"/>
    <n v="17.267843438219504"/>
    <n v="0"/>
    <s v="Cool"/>
    <m/>
    <d v="1899-12-30T06:29:10"/>
    <d v="1899-12-30T03:14:35"/>
    <d v="1899-12-30T01:31:02"/>
    <d v="1899-12-30T02:23:26"/>
    <d v="1899-12-30T00:45:31"/>
    <d v="1899-12-30T01:11:43"/>
    <n v="257"/>
    <x v="12"/>
    <x v="3"/>
    <x v="120"/>
    <x v="10"/>
    <n v="0"/>
  </r>
  <r>
    <n v="2014"/>
    <d v="2013-06-15T00:00:00"/>
    <d v="2013-06-15T00:00:00"/>
    <x v="2"/>
    <n v="6.2"/>
    <n v="0"/>
    <n v="58"/>
    <n v="10"/>
    <d v="1899-12-30T00:58:10"/>
    <d v="1899-12-30T00:09:23"/>
    <s v="R201301"/>
    <s v="Griskus Olympic"/>
    <n v="6.3954154727793746"/>
    <n v="0"/>
    <s v="Cool"/>
    <m/>
    <d v="1899-12-30T04:05:48"/>
    <d v="1899-12-30T02:02:54"/>
    <d v="1899-12-30T04:05:48"/>
    <d v="1899-12-30T04:58:12"/>
    <d v="1899-12-30T02:02:54"/>
    <d v="1899-12-30T02:29:06"/>
    <n v="977"/>
    <x v="12"/>
    <x v="3"/>
    <x v="120"/>
    <x v="10"/>
    <n v="0"/>
  </r>
  <r>
    <n v="2015"/>
    <d v="2013-06-15T00:00:00"/>
    <d v="2013-06-15T00:00:00"/>
    <x v="3"/>
    <n v="1"/>
    <n v="0"/>
    <n v="3"/>
    <n v="24"/>
    <d v="1899-12-30T00:03:24"/>
    <d v="1899-12-30T00:03:24"/>
    <s v="R201301"/>
    <s v="Griskus Olympic"/>
    <n v="17.647058823529424"/>
    <n v="0"/>
    <s v="Cool"/>
    <m/>
    <d v="1899-12-30T00:00:00"/>
    <d v="1899-12-30T00:00:00"/>
    <d v="1899-12-30T01:29:05"/>
    <d v="1899-12-30T02:21:29"/>
    <d v="1899-12-30T00:44:32"/>
    <d v="1899-12-30T01:10:44"/>
    <n v="243"/>
    <x v="12"/>
    <x v="3"/>
    <x v="120"/>
    <x v="10"/>
    <n v="0"/>
  </r>
  <r>
    <n v="2016"/>
    <d v="2013-06-15T00:00:00"/>
    <d v="2013-06-15T00:00:00"/>
    <x v="4"/>
    <n v="1"/>
    <n v="0"/>
    <n v="1"/>
    <n v="53"/>
    <d v="1899-12-30T00:01:53"/>
    <d v="1899-12-30T00:01:53"/>
    <s v="R201301"/>
    <s v="Griskus Olympic"/>
    <n v="31.858407079646039"/>
    <n v="0"/>
    <s v="Cool"/>
    <m/>
    <d v="1899-12-30T00:00:00"/>
    <d v="1899-12-30T00:00:00"/>
    <d v="1899-12-30T00:49:21"/>
    <d v="1899-12-30T01:41:45"/>
    <d v="1899-12-30T00:24:40"/>
    <d v="1899-12-30T00:50:52"/>
    <n v="7"/>
    <x v="12"/>
    <x v="3"/>
    <x v="120"/>
    <x v="10"/>
    <n v="0"/>
  </r>
  <r>
    <n v="2017"/>
    <d v="2013-06-16T00:00:00"/>
    <d v="2013-06-16T00:00:00"/>
    <x v="1"/>
    <n v="101.3"/>
    <n v="6"/>
    <n v="11"/>
    <n v="15"/>
    <d v="1899-12-30T06:11:15"/>
    <d v="1899-12-30T00:03:40"/>
    <s v="Ciocci"/>
    <s v="Father's Day 100"/>
    <n v="16.371717171717183"/>
    <n v="0"/>
    <s v="Nice!"/>
    <s v="http://app.strava.com/activities/60773519"/>
    <d v="1899-12-30T06:50:28"/>
    <d v="1899-12-30T03:25:14"/>
    <d v="1899-12-30T01:36:01"/>
    <d v="1899-12-30T02:28:25"/>
    <d v="1899-12-30T00:48:01"/>
    <d v="1899-12-30T01:14:13"/>
    <n v="318"/>
    <x v="12"/>
    <x v="3"/>
    <x v="120"/>
    <x v="11"/>
    <n v="0"/>
  </r>
  <r>
    <n v="2018"/>
    <d v="2013-06-17T00:00:00"/>
    <d v="2013-06-17T00:00:00"/>
    <x v="2"/>
    <n v="2.5"/>
    <n v="0"/>
    <n v="24"/>
    <n v="47"/>
    <d v="1899-12-30T00:24:47"/>
    <d v="1899-12-30T00:09:55"/>
    <s v="ZootKane"/>
    <s v="YNHH Treadmill"/>
    <n v="6.0524546065904552"/>
    <n v="0"/>
    <s v="Inside"/>
    <s v="Intervals"/>
    <d v="1899-12-30T04:19:44"/>
    <d v="1899-12-30T02:09:52"/>
    <d v="1899-12-30T04:19:44"/>
    <d v="1899-12-30T05:12:08"/>
    <d v="1899-12-30T02:09:52"/>
    <d v="1899-12-30T02:36:04"/>
    <n v="1359"/>
    <x v="12"/>
    <x v="3"/>
    <x v="120"/>
    <x v="11"/>
    <n v="0"/>
  </r>
  <r>
    <n v="2019"/>
    <d v="2013-06-18T00:00:00"/>
    <d v="2013-06-18T00:00:00"/>
    <x v="1"/>
    <n v="10.8"/>
    <n v="0"/>
    <n v="30"/>
    <n v="28"/>
    <d v="1899-12-30T00:30:28"/>
    <d v="1899-12-30T00:02:49"/>
    <s v="YNHH"/>
    <s v="YNHH Spin Bike"/>
    <n v="21.269146608315118"/>
    <n v="0"/>
    <s v="Inside"/>
    <m/>
    <d v="1899-12-30T05:15:57"/>
    <d v="1899-12-30T02:37:59"/>
    <d v="1899-12-30T01:13:55"/>
    <d v="1899-12-30T02:06:19"/>
    <d v="1899-12-30T00:36:57"/>
    <d v="1899-12-30T01:03:09"/>
    <n v="128"/>
    <x v="12"/>
    <x v="3"/>
    <x v="120"/>
    <x v="11"/>
    <n v="0"/>
  </r>
  <r>
    <n v="2020"/>
    <d v="2013-06-20T00:00:00"/>
    <d v="2013-06-20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d v="1899-12-30T01:11:27"/>
    <d v="1899-12-30T02:03:51"/>
    <d v="1899-12-30T00:35:44"/>
    <d v="1899-12-30T01:01:56"/>
    <n v="92"/>
    <x v="12"/>
    <x v="3"/>
    <x v="120"/>
    <x v="11"/>
    <n v="1"/>
  </r>
  <r>
    <n v="2021"/>
    <d v="2013-06-21T00:00:00"/>
    <d v="2013-06-21T00:00:00"/>
    <x v="0"/>
    <n v="1"/>
    <n v="0"/>
    <n v="35"/>
    <n v="0"/>
    <d v="1899-12-30T00:35:00"/>
    <d v="1899-12-30T00:35:00"/>
    <s v="Ewood"/>
    <s v="Edgewood"/>
    <n v="1.7142857142857155"/>
    <n v="0"/>
    <s v="Cool"/>
    <m/>
    <d v="1899-12-30T01:24:00"/>
    <d v="1899-12-30T00:42:00"/>
    <d v="1899-12-30T15:17:00"/>
    <d v="1899-12-30T16:09:24"/>
    <d v="1899-12-30T07:38:30"/>
    <d v="1899-12-30T08:04:42"/>
    <n v="2908"/>
    <x v="12"/>
    <x v="3"/>
    <x v="120"/>
    <x v="11"/>
    <n v="0"/>
  </r>
  <r>
    <n v="2022"/>
    <d v="2013-06-21T00:00:00"/>
    <d v="2013-06-21T00:00:00"/>
    <x v="2"/>
    <n v="1.5"/>
    <n v="0"/>
    <n v="15"/>
    <n v="35"/>
    <d v="1899-12-30T00:15:35"/>
    <d v="1899-12-30T00:10:23"/>
    <s v="ZootKane"/>
    <s v="Edgewood"/>
    <n v="5.775401069518721"/>
    <n v="0"/>
    <s v="Cool"/>
    <m/>
    <d v="1899-12-30T04:32:11"/>
    <d v="1899-12-30T02:16:06"/>
    <d v="1899-12-30T04:32:11"/>
    <d v="1899-12-30T05:24:35"/>
    <d v="1899-12-30T02:16:06"/>
    <d v="1899-12-30T02:42:18"/>
    <n v="1727"/>
    <x v="12"/>
    <x v="3"/>
    <x v="120"/>
    <x v="11"/>
    <n v="0"/>
  </r>
  <r>
    <n v="2023"/>
    <d v="2013-06-21T00:00:00"/>
    <d v="2013-06-21T00:00:00"/>
    <x v="2"/>
    <n v="5.0999999999999996"/>
    <n v="0"/>
    <n v="49"/>
    <n v="10"/>
    <d v="1899-12-30T00:49:10"/>
    <d v="1899-12-30T00:09:38"/>
    <s v="ZootKane"/>
    <s v="Ynhh 5M Bike Path"/>
    <n v="6.2237288135593261"/>
    <n v="158"/>
    <s v="Warm"/>
    <m/>
    <d v="1899-12-30T04:12:35"/>
    <d v="1899-12-30T02:06:17"/>
    <d v="1899-12-30T04:12:35"/>
    <d v="1899-12-30T05:04:59"/>
    <d v="1899-12-30T02:06:17"/>
    <d v="1899-12-30T02:32:29"/>
    <n v="1135"/>
    <x v="12"/>
    <x v="3"/>
    <x v="120"/>
    <x v="11"/>
    <n v="0"/>
  </r>
  <r>
    <n v="2024"/>
    <d v="2013-06-23T00:00:00"/>
    <d v="2013-06-23T00:00:00"/>
    <x v="1"/>
    <n v="61.4"/>
    <n v="3"/>
    <n v="43"/>
    <n v="58"/>
    <d v="1899-12-30T03:43:58"/>
    <d v="1899-12-30T00:03:39"/>
    <s v="Ciocci"/>
    <s v="Lake Placid Training Day"/>
    <n v="16.448876320881094"/>
    <n v="0"/>
    <s v="Warm"/>
    <s v="http://app.strava.com/activities/62453304"/>
    <d v="1899-12-30T06:48:32"/>
    <d v="1899-12-30T03:24:16"/>
    <d v="1899-12-30T01:35:34"/>
    <d v="1899-12-30T02:27:58"/>
    <d v="1899-12-30T00:47:47"/>
    <d v="1899-12-30T01:13:59"/>
    <n v="314"/>
    <x v="12"/>
    <x v="3"/>
    <x v="120"/>
    <x v="39"/>
    <n v="1"/>
  </r>
  <r>
    <n v="2025"/>
    <d v="2013-06-23T00:00:00"/>
    <d v="2013-06-23T00:00:00"/>
    <x v="0"/>
    <n v="0.5"/>
    <n v="0"/>
    <n v="15"/>
    <n v="0"/>
    <d v="1899-12-30T00:15:00"/>
    <d v="1899-12-30T00:30:00"/>
    <s v="Mirror"/>
    <s v="Lake Placid Training Day"/>
    <n v="2.0000000000000018"/>
    <n v="0"/>
    <s v="Warm"/>
    <m/>
    <d v="1899-12-30T01:12:00"/>
    <d v="1899-12-30T00:36:00"/>
    <d v="1899-12-30T13:06:00"/>
    <d v="1899-12-30T13:58:24"/>
    <d v="1899-12-30T06:33:00"/>
    <d v="1899-12-30T06:59:12"/>
    <n v="2804"/>
    <x v="12"/>
    <x v="3"/>
    <x v="120"/>
    <x v="39"/>
    <n v="0"/>
  </r>
  <r>
    <n v="2026"/>
    <d v="2013-06-24T00:00:00"/>
    <d v="2013-06-24T00:00:00"/>
    <x v="2"/>
    <n v="4.43"/>
    <n v="0"/>
    <n v="43"/>
    <n v="1"/>
    <d v="1899-12-30T00:43:01"/>
    <d v="1899-12-30T00:09:43"/>
    <s v="ZootKane"/>
    <s v="YNHH Treadmill"/>
    <n v="6.179000387446731"/>
    <n v="0"/>
    <s v="Inside"/>
    <s v="14x2 min at 7:47"/>
    <d v="1899-12-30T04:14:25"/>
    <d v="1899-12-30T02:07:12"/>
    <d v="1899-12-30T04:14:25"/>
    <d v="1899-12-30T05:06:49"/>
    <d v="1899-12-30T02:07:12"/>
    <d v="1899-12-30T02:33:24"/>
    <n v="1195"/>
    <x v="12"/>
    <x v="3"/>
    <x v="120"/>
    <x v="39"/>
    <n v="0"/>
  </r>
  <r>
    <n v="2027"/>
    <d v="2013-06-25T00:00:00"/>
    <d v="2013-06-25T00:00:00"/>
    <x v="0"/>
    <n v="1.23"/>
    <n v="0"/>
    <n v="49"/>
    <n v="44"/>
    <d v="1899-12-30T00:49:44"/>
    <d v="1899-12-30T00:40:26"/>
    <s v="Lake"/>
    <s v="Gdock to Quassy"/>
    <n v="1.4839142091152824"/>
    <n v="0"/>
    <s v="Warm"/>
    <m/>
    <d v="1899-12-30T01:37:02"/>
    <d v="1899-12-30T00:48:31"/>
    <d v="1899-12-30T17:39:22"/>
    <d v="1899-12-30T18:31:46"/>
    <d v="1899-12-30T08:49:41"/>
    <d v="1899-12-30T09:15:53"/>
    <n v="3078"/>
    <x v="12"/>
    <x v="3"/>
    <x v="120"/>
    <x v="39"/>
    <n v="0"/>
  </r>
  <r>
    <n v="2028"/>
    <d v="2013-06-27T00:00:00"/>
    <d v="2013-06-27T00:00:00"/>
    <x v="2"/>
    <n v="5.01"/>
    <n v="0"/>
    <n v="43"/>
    <n v="33"/>
    <d v="1899-12-30T00:43:33"/>
    <d v="1899-12-30T00:08:42"/>
    <s v="R201301"/>
    <s v="Treadmill"/>
    <n v="6.9024110218140118"/>
    <n v="0"/>
    <s v="Inside"/>
    <m/>
    <d v="1899-12-30T03:47:45"/>
    <d v="1899-12-30T01:53:52"/>
    <d v="1899-12-30T03:47:45"/>
    <d v="1899-12-30T04:40:09"/>
    <d v="1899-12-30T01:53:52"/>
    <d v="1899-12-30T02:20:04"/>
    <n v="777"/>
    <x v="12"/>
    <x v="3"/>
    <x v="120"/>
    <x v="39"/>
    <n v="1"/>
  </r>
  <r>
    <n v="2029"/>
    <d v="2013-06-28T00:00:00"/>
    <d v="2013-06-28T00:00:00"/>
    <x v="2"/>
    <n v="6.3"/>
    <n v="1"/>
    <n v="14"/>
    <n v="53"/>
    <d v="1899-12-30T01:14:53"/>
    <d v="1899-12-30T00:11:53"/>
    <s v="R201301"/>
    <s v="Partial Rev3"/>
    <n v="5.0478522145559799"/>
    <n v="0"/>
    <s v="HOT &amp; Humid"/>
    <s v="http://app.strava.com/activities/63388595"/>
    <d v="1899-12-30T05:11:25"/>
    <d v="1899-12-30T02:35:43"/>
    <d v="1899-12-30T05:11:25"/>
    <d v="1899-12-30T06:03:49"/>
    <d v="1899-12-30T02:35:43"/>
    <d v="1899-12-30T03:01:55"/>
    <n v="2433"/>
    <x v="12"/>
    <x v="3"/>
    <x v="120"/>
    <x v="39"/>
    <n v="0"/>
  </r>
  <r>
    <n v="2030"/>
    <d v="2013-06-28T00:00:00"/>
    <d v="2013-06-28T00:00:00"/>
    <x v="2"/>
    <n v="4"/>
    <n v="0"/>
    <n v="36"/>
    <n v="48"/>
    <d v="1899-12-30T00:36:48"/>
    <d v="1899-12-30T00:09:12"/>
    <s v="ZootKane"/>
    <s v="Treadmill"/>
    <n v="6.5217391304347885"/>
    <n v="0"/>
    <s v="HOT &amp; Humid"/>
    <m/>
    <d v="1899-12-30T04:01:02"/>
    <d v="1899-12-30T02:00:31"/>
    <d v="1899-12-30T04:01:02"/>
    <d v="1899-12-30T04:53:26"/>
    <d v="1899-12-30T02:00:31"/>
    <d v="1899-12-30T02:26:43"/>
    <n v="881"/>
    <x v="12"/>
    <x v="3"/>
    <x v="120"/>
    <x v="39"/>
    <n v="0"/>
  </r>
  <r>
    <n v="2031"/>
    <d v="2013-06-30T00:00:00"/>
    <d v="2013-06-30T00:00:00"/>
    <x v="1"/>
    <n v="100.8"/>
    <n v="6"/>
    <n v="21"/>
    <n v="28"/>
    <d v="1899-12-30T06:21:28"/>
    <d v="1899-12-30T00:03:47"/>
    <s v="Ciocci"/>
    <s v="67 and 7 and 63"/>
    <n v="15.854596295001759"/>
    <n v="0"/>
    <s v="HOT &amp; Humid"/>
    <s v="http://app.strava.com/activities/63866156"/>
    <d v="1899-12-30T07:03:51"/>
    <d v="1899-12-30T03:31:56"/>
    <d v="1899-12-30T01:39:09"/>
    <d v="1899-12-30T02:31:33"/>
    <d v="1899-12-30T00:49:35"/>
    <d v="1899-12-30T01:15:47"/>
    <n v="365"/>
    <x v="12"/>
    <x v="3"/>
    <x v="120"/>
    <x v="40"/>
    <n v="1"/>
  </r>
  <r>
    <n v="2032"/>
    <d v="2013-07-02T00:00:00"/>
    <d v="2013-07-02T00:00:00"/>
    <x v="0"/>
    <n v="1.23"/>
    <n v="0"/>
    <n v="50"/>
    <n v="0"/>
    <d v="1899-12-30T00:50:00"/>
    <d v="1899-12-30T00:40:39"/>
    <s v="Lake"/>
    <s v="Gdock to Quassy"/>
    <n v="1.4760000000000011"/>
    <n v="0"/>
    <s v="Warm"/>
    <m/>
    <d v="1899-12-30T01:37:34"/>
    <d v="1899-12-30T00:48:47"/>
    <d v="1899-12-30T17:45:02"/>
    <d v="1899-12-30T18:37:26"/>
    <d v="1899-12-30T08:52:31"/>
    <d v="1899-12-30T09:18:43"/>
    <n v="3084"/>
    <x v="12"/>
    <x v="0"/>
    <x v="121"/>
    <x v="40"/>
    <n v="1"/>
  </r>
  <r>
    <n v="2033"/>
    <d v="2013-07-02T00:00:00"/>
    <d v="2013-07-02T00:00:00"/>
    <x v="1"/>
    <n v="9.1"/>
    <n v="0"/>
    <n v="26"/>
    <n v="50"/>
    <d v="1899-12-30T00:26:50"/>
    <d v="1899-12-30T00:02:57"/>
    <s v="YNHH"/>
    <s v="YNHH Spin Bike"/>
    <n v="20.347826086956537"/>
    <n v="0"/>
    <s v="Inside"/>
    <m/>
    <d v="1899-12-30T05:30:15"/>
    <d v="1899-12-30T02:45:08"/>
    <d v="1899-12-30T01:17:15"/>
    <d v="1899-12-30T02:09:39"/>
    <d v="1899-12-30T00:38:38"/>
    <d v="1899-12-30T01:04:50"/>
    <n v="167"/>
    <x v="12"/>
    <x v="0"/>
    <x v="121"/>
    <x v="40"/>
    <n v="0"/>
  </r>
  <r>
    <n v="2034"/>
    <d v="2013-07-04T00:00:00"/>
    <d v="2013-07-04T00:00:00"/>
    <x v="0"/>
    <n v="2.5"/>
    <n v="1"/>
    <n v="30"/>
    <n v="0"/>
    <d v="1899-12-30T01:30:00"/>
    <d v="1899-12-30T00:36:00"/>
    <s v="Lake"/>
    <s v="2x Gdock to Quassy"/>
    <n v="1.6666666666666679"/>
    <n v="0"/>
    <s v="Nice!"/>
    <m/>
    <d v="1899-12-30T01:26:24"/>
    <d v="1899-12-30T00:43:12"/>
    <d v="1899-12-30T15:43:12"/>
    <d v="1899-12-30T16:35:36"/>
    <d v="1899-12-30T07:51:36"/>
    <d v="1899-12-30T08:17:48"/>
    <n v="2947"/>
    <x v="12"/>
    <x v="0"/>
    <x v="121"/>
    <x v="40"/>
    <n v="1"/>
  </r>
  <r>
    <n v="2035"/>
    <d v="2013-07-05T00:00:00"/>
    <d v="2013-07-05T00:00:00"/>
    <x v="2"/>
    <n v="6.37"/>
    <n v="1"/>
    <n v="28"/>
    <n v="24"/>
    <d v="1899-12-30T01:28:24"/>
    <d v="1899-12-30T00:13:53"/>
    <s v="R201301"/>
    <s v="Random"/>
    <n v="4.3235294117647092"/>
    <n v="0"/>
    <s v="HOT &amp; Humid"/>
    <s v="http://runkeeper.com/user/ctkeane/activity/204518214?&amp;tripIdBase36=3drj9i"/>
    <d v="1899-12-30T06:03:36"/>
    <d v="1899-12-30T03:01:48"/>
    <d v="1899-12-30T06:03:36"/>
    <d v="1899-12-30T06:56:00"/>
    <d v="1899-12-30T03:01:48"/>
    <d v="1899-12-30T03:28:00"/>
    <n v="2668"/>
    <x v="12"/>
    <x v="0"/>
    <x v="121"/>
    <x v="40"/>
    <n v="0"/>
  </r>
  <r>
    <n v="2036"/>
    <d v="2013-07-06T00:00:00"/>
    <d v="2013-07-06T00:00:00"/>
    <x v="2"/>
    <n v="10"/>
    <n v="1"/>
    <n v="32"/>
    <n v="14"/>
    <d v="1899-12-30T01:32:14"/>
    <d v="1899-12-30T00:09:13"/>
    <s v="R201301"/>
    <s v="Treadmill"/>
    <n v="6.5052403324900663"/>
    <n v="0"/>
    <s v="Warm"/>
    <m/>
    <d v="1899-12-30T04:01:39"/>
    <d v="1899-12-30T02:00:50"/>
    <d v="1899-12-30T04:01:39"/>
    <d v="1899-12-30T04:54:03"/>
    <d v="1899-12-30T02:00:50"/>
    <d v="1899-12-30T02:27:02"/>
    <n v="889"/>
    <x v="12"/>
    <x v="0"/>
    <x v="121"/>
    <x v="40"/>
    <n v="0"/>
  </r>
  <r>
    <n v="2037"/>
    <d v="2013-07-07T00:00:00"/>
    <d v="2013-07-07T00:00:00"/>
    <x v="1"/>
    <n v="100.4"/>
    <n v="6"/>
    <n v="43"/>
    <n v="37"/>
    <d v="1899-12-30T06:43:37"/>
    <d v="1899-12-30T00:04:01"/>
    <s v="Ciocci"/>
    <s v="Waramaug Double"/>
    <n v="14.925052648965615"/>
    <n v="0"/>
    <s v="HOT &amp; Humid"/>
    <s v="http://app.strava.com/activities/65406491"/>
    <d v="1899-12-30T07:30:15"/>
    <d v="1899-12-30T03:45:07"/>
    <d v="1899-12-30T01:45:20"/>
    <d v="1899-12-30T02:37:44"/>
    <d v="1899-12-30T00:52:40"/>
    <d v="1899-12-30T01:18:52"/>
    <n v="459"/>
    <x v="12"/>
    <x v="0"/>
    <x v="121"/>
    <x v="0"/>
    <n v="0"/>
  </r>
  <r>
    <n v="2038"/>
    <d v="2013-07-09T00:00:00"/>
    <d v="2013-07-09T00:00:00"/>
    <x v="0"/>
    <n v="1.23"/>
    <n v="0"/>
    <n v="45"/>
    <n v="20"/>
    <d v="1899-12-30T00:45:20"/>
    <d v="1899-12-30T00:36:51"/>
    <s v="Lake"/>
    <s v="Gdock to Quassy"/>
    <n v="1.6279411764705893"/>
    <n v="0"/>
    <s v="HOT &amp; Humid"/>
    <m/>
    <d v="1899-12-30T01:28:27"/>
    <d v="1899-12-30T00:44:14"/>
    <d v="1899-12-30T16:05:38"/>
    <d v="1899-12-30T16:58:02"/>
    <d v="1899-12-30T08:02:49"/>
    <d v="1899-12-30T08:29:01"/>
    <n v="2977"/>
    <x v="12"/>
    <x v="0"/>
    <x v="121"/>
    <x v="0"/>
    <n v="1"/>
  </r>
  <r>
    <n v="2039"/>
    <d v="2013-07-09T00:00:00"/>
    <d v="2013-07-09T00:00:00"/>
    <x v="1"/>
    <n v="10"/>
    <n v="0"/>
    <n v="29"/>
    <n v="48"/>
    <d v="1899-12-30T00:29:48"/>
    <d v="1899-12-30T00:02:59"/>
    <s v="YNHH"/>
    <s v="YNHH Spin Bike"/>
    <n v="20.134228187919479"/>
    <n v="0"/>
    <s v="Inside"/>
    <m/>
    <d v="1899-12-30T05:33:46"/>
    <d v="1899-12-30T02:46:53"/>
    <d v="1899-12-30T01:18:05"/>
    <d v="1899-12-30T02:10:29"/>
    <d v="1899-12-30T00:39:02"/>
    <d v="1899-12-30T01:05:14"/>
    <n v="174"/>
    <x v="12"/>
    <x v="0"/>
    <x v="121"/>
    <x v="0"/>
    <n v="0"/>
  </r>
  <r>
    <n v="2040"/>
    <d v="2013-07-10T00:00:00"/>
    <d v="2013-07-10T00:00:00"/>
    <x v="0"/>
    <n v="0.5"/>
    <n v="0"/>
    <n v="17"/>
    <n v="15"/>
    <d v="1899-12-30T00:17:15"/>
    <d v="1899-12-30T00:34:30"/>
    <s v="Lake"/>
    <s v="Griskus Sprint"/>
    <n v="1.7391304347826102"/>
    <n v="0"/>
    <s v="HOT &amp; Humid"/>
    <m/>
    <d v="1899-12-30T01:22:48"/>
    <d v="1899-12-30T00:41:24"/>
    <d v="1899-12-30T15:03:54"/>
    <d v="1899-12-30T15:56:18"/>
    <d v="1899-12-30T07:31:57"/>
    <d v="1899-12-30T07:58:09"/>
    <n v="2895"/>
    <x v="12"/>
    <x v="0"/>
    <x v="121"/>
    <x v="0"/>
    <n v="0"/>
  </r>
  <r>
    <n v="2041"/>
    <d v="2013-07-10T00:00:00"/>
    <d v="2013-07-10T00:00:00"/>
    <x v="1"/>
    <n v="10.5"/>
    <n v="0"/>
    <n v="30"/>
    <n v="18"/>
    <d v="1899-12-30T00:30:18"/>
    <d v="1899-12-30T00:02:53"/>
    <s v="Ciocci"/>
    <s v="Griskus Sprint"/>
    <n v="20.792079207920807"/>
    <n v="0"/>
    <s v="HOT &amp; Humid"/>
    <m/>
    <d v="1899-12-30T05:23:12"/>
    <d v="1899-12-30T02:41:36"/>
    <d v="1899-12-30T01:15:36"/>
    <d v="1899-12-30T02:08:00"/>
    <d v="1899-12-30T00:37:48"/>
    <d v="1899-12-30T01:04:00"/>
    <n v="153"/>
    <x v="12"/>
    <x v="0"/>
    <x v="121"/>
    <x v="0"/>
    <n v="0"/>
  </r>
  <r>
    <n v="2042"/>
    <d v="2013-07-12T00:00:00"/>
    <d v="2013-07-12T00:00:00"/>
    <x v="2"/>
    <n v="10.1"/>
    <n v="1"/>
    <n v="42"/>
    <n v="36"/>
    <d v="1899-12-30T01:42:36"/>
    <d v="1899-12-30T00:10:10"/>
    <s v="R201301"/>
    <s v="YNHH 10miler"/>
    <n v="5.906432748538017"/>
    <n v="156"/>
    <s v="HOT &amp; Humid"/>
    <s v="http://app.strava.com/activities/66645981"/>
    <d v="1899-12-30T04:26:09"/>
    <d v="1899-12-30T02:13:05"/>
    <d v="1899-12-30T04:26:09"/>
    <d v="1899-12-30T05:18:33"/>
    <d v="1899-12-30T02:13:05"/>
    <d v="1899-12-30T02:39:17"/>
    <n v="1541"/>
    <x v="12"/>
    <x v="0"/>
    <x v="121"/>
    <x v="0"/>
    <n v="1"/>
  </r>
  <r>
    <n v="2043"/>
    <d v="2013-07-14T00:00:00"/>
    <d v="2013-07-14T00:00:00"/>
    <x v="0"/>
    <n v="2.5"/>
    <n v="1"/>
    <n v="30"/>
    <n v="0"/>
    <d v="1899-12-30T01:30:00"/>
    <d v="1899-12-30T00:36:00"/>
    <s v="Lake"/>
    <s v="2x Gdock to Quassy"/>
    <n v="1.6666666666666679"/>
    <n v="0"/>
    <s v="HOT &amp; Humid"/>
    <m/>
    <d v="1899-12-30T01:26:24"/>
    <d v="1899-12-30T00:43:12"/>
    <d v="1899-12-30T15:43:12"/>
    <d v="1899-12-30T16:35:36"/>
    <d v="1899-12-30T07:51:36"/>
    <d v="1899-12-30T08:17:48"/>
    <n v="2947"/>
    <x v="12"/>
    <x v="0"/>
    <x v="121"/>
    <x v="12"/>
    <n v="1"/>
  </r>
  <r>
    <n v="2044"/>
    <d v="2013-07-14T00:00:00"/>
    <d v="2013-07-14T00:00:00"/>
    <x v="1"/>
    <n v="46.6"/>
    <n v="3"/>
    <n v="20"/>
    <n v="56"/>
    <d v="1899-12-30T03:20:56"/>
    <d v="1899-12-30T00:04:19"/>
    <s v="Ciocci"/>
    <s v="Ride to 202"/>
    <n v="13.915063039150642"/>
    <n v="0"/>
    <s v="HOT &amp; Humid"/>
    <s v="http://app.strava.com/activities/67052854"/>
    <d v="1899-12-30T08:02:56"/>
    <d v="1899-12-30T04:01:28"/>
    <d v="1899-12-30T01:52:58"/>
    <d v="1899-12-30T02:45:22"/>
    <d v="1899-12-30T00:56:29"/>
    <d v="1899-12-30T01:22:41"/>
    <n v="544"/>
    <x v="12"/>
    <x v="0"/>
    <x v="121"/>
    <x v="12"/>
    <n v="0"/>
  </r>
  <r>
    <n v="2045"/>
    <d v="2013-07-16T00:00:00"/>
    <d v="2013-07-16T00:00:00"/>
    <x v="1"/>
    <n v="11.25"/>
    <n v="0"/>
    <n v="30"/>
    <n v="0"/>
    <d v="1899-12-30T00:30:00"/>
    <d v="1899-12-30T00:02:40"/>
    <s v="YNHH"/>
    <s v="YNHH Spin Bike"/>
    <n v="22.500000000000018"/>
    <n v="0"/>
    <s v="Inside"/>
    <m/>
    <d v="1899-12-30T04:58:40"/>
    <d v="1899-12-30T02:29:20"/>
    <d v="1899-12-30T01:09:52"/>
    <d v="1899-12-30T02:02:16"/>
    <d v="1899-12-30T00:34:56"/>
    <d v="1899-12-30T01:01:08"/>
    <n v="70"/>
    <x v="12"/>
    <x v="0"/>
    <x v="121"/>
    <x v="12"/>
    <n v="1"/>
  </r>
  <r>
    <n v="2046"/>
    <d v="2013-07-17T00:00:00"/>
    <d v="2013-07-17T00:00:00"/>
    <x v="0"/>
    <n v="1.23"/>
    <n v="0"/>
    <n v="42"/>
    <n v="40"/>
    <d v="1899-12-30T00:42:40"/>
    <d v="1899-12-30T00:34:41"/>
    <s v="Lake"/>
    <s v="Gdock to Quassy"/>
    <n v="1.7296875000000014"/>
    <n v="0"/>
    <s v="HOT &amp; Humid"/>
    <s v="Out: 20.51 Back: 21.49"/>
    <d v="1899-12-30T01:23:15"/>
    <d v="1899-12-30T00:41:38"/>
    <d v="1899-12-30T15:08:50"/>
    <d v="1899-12-30T16:01:14"/>
    <d v="1899-12-30T07:34:25"/>
    <d v="1899-12-30T08:00:37"/>
    <n v="2900"/>
    <x v="12"/>
    <x v="0"/>
    <x v="121"/>
    <x v="12"/>
    <n v="0"/>
  </r>
  <r>
    <n v="2047"/>
    <d v="2013-07-18T00:00:00"/>
    <d v="2013-07-18T00:00:00"/>
    <x v="1"/>
    <n v="5.9"/>
    <n v="0"/>
    <n v="15"/>
    <n v="0"/>
    <d v="1899-12-30T00:15:00"/>
    <d v="1899-12-30T00:02:33"/>
    <s v="YNHH"/>
    <s v="YNHH Spin Bike"/>
    <n v="23.600000000000023"/>
    <n v="0"/>
    <s v="Inside"/>
    <m/>
    <d v="1899-12-30T04:44:45"/>
    <d v="1899-12-30T02:22:22"/>
    <d v="1899-12-30T01:06:37"/>
    <d v="1899-12-30T01:59:01"/>
    <d v="1899-12-30T00:33:18"/>
    <d v="1899-12-30T00:59:30"/>
    <n v="44"/>
    <x v="12"/>
    <x v="0"/>
    <x v="121"/>
    <x v="12"/>
    <n v="0"/>
  </r>
  <r>
    <n v="2048"/>
    <d v="2013-07-18T00:00:00"/>
    <d v="2013-07-18T00:00:00"/>
    <x v="2"/>
    <n v="1.67"/>
    <n v="0"/>
    <n v="15"/>
    <n v="0"/>
    <d v="1899-12-30T00:15:00"/>
    <d v="1899-12-30T00:08:59"/>
    <s v="ZootKane"/>
    <s v="YNHH Treadmill"/>
    <n v="6.680000000000005"/>
    <n v="0"/>
    <s v="Inside"/>
    <m/>
    <d v="1899-12-30T03:55:20"/>
    <d v="1899-12-30T01:57:40"/>
    <d v="1899-12-30T03:55:20"/>
    <d v="1899-12-30T04:47:44"/>
    <d v="1899-12-30T01:57:40"/>
    <d v="1899-12-30T02:23:52"/>
    <n v="824"/>
    <x v="12"/>
    <x v="0"/>
    <x v="121"/>
    <x v="12"/>
    <n v="0"/>
  </r>
  <r>
    <n v="2049"/>
    <d v="2013-07-19T00:00:00"/>
    <d v="2013-07-19T00:00:00"/>
    <x v="2"/>
    <n v="5.63"/>
    <n v="1"/>
    <n v="8"/>
    <n v="47"/>
    <d v="1899-12-30T01:08:47"/>
    <d v="1899-12-30T00:12:13"/>
    <s v="R201301"/>
    <s v="Bike Path 5"/>
    <n v="4.9110734189483916"/>
    <n v="0"/>
    <s v="HOT &amp; Humid"/>
    <s v="http://app.strava.com/activities/68201823"/>
    <d v="1899-12-30T05:20:06"/>
    <d v="1899-12-30T02:40:03"/>
    <d v="1899-12-30T05:20:06"/>
    <d v="1899-12-30T06:12:30"/>
    <d v="1899-12-30T02:40:03"/>
    <d v="1899-12-30T03:06:15"/>
    <n v="2513"/>
    <x v="12"/>
    <x v="0"/>
    <x v="121"/>
    <x v="12"/>
    <n v="0"/>
  </r>
  <r>
    <n v="2050"/>
    <d v="2013-07-21T00:00:00"/>
    <d v="2013-07-21T00:00:00"/>
    <x v="0"/>
    <n v="1.23"/>
    <n v="0"/>
    <n v="45"/>
    <n v="13"/>
    <d v="1899-12-30T00:45:13"/>
    <d v="1899-12-30T00:36:46"/>
    <s v="Lake"/>
    <s v="Gdock to Quassy"/>
    <n v="1.6321415407298205"/>
    <n v="0"/>
    <s v="HOT &amp; Humid"/>
    <m/>
    <d v="1899-12-30T01:28:14"/>
    <d v="1899-12-30T00:44:07"/>
    <d v="1899-12-30T16:03:09"/>
    <d v="1899-12-30T16:55:33"/>
    <d v="1899-12-30T08:01:35"/>
    <d v="1899-12-30T08:27:47"/>
    <n v="2975"/>
    <x v="12"/>
    <x v="0"/>
    <x v="121"/>
    <x v="13"/>
    <n v="1"/>
  </r>
  <r>
    <n v="2051"/>
    <d v="2013-07-21T00:00:00"/>
    <d v="2013-07-21T00:00:00"/>
    <x v="1"/>
    <n v="33.9"/>
    <n v="2"/>
    <n v="5"/>
    <n v="41"/>
    <d v="1899-12-30T02:05:41"/>
    <d v="1899-12-30T00:03:42"/>
    <s v="Ciocci"/>
    <s v="Sunday Ride"/>
    <n v="16.183530035804278"/>
    <n v="0"/>
    <s v="HOT &amp; Humid"/>
    <s v="http://app.strava.com/activities/68728806"/>
    <d v="1899-12-30T06:55:14"/>
    <d v="1899-12-30T03:27:37"/>
    <d v="1899-12-30T01:37:08"/>
    <d v="1899-12-30T02:29:32"/>
    <d v="1899-12-30T00:48:34"/>
    <d v="1899-12-30T01:14:46"/>
    <n v="328"/>
    <x v="12"/>
    <x v="0"/>
    <x v="121"/>
    <x v="13"/>
    <n v="0"/>
  </r>
  <r>
    <n v="2052"/>
    <d v="2013-07-22T00:00:00"/>
    <d v="2013-07-22T00:00:00"/>
    <x v="2"/>
    <n v="3"/>
    <n v="0"/>
    <n v="27"/>
    <n v="10"/>
    <d v="1899-12-30T00:27:10"/>
    <d v="1899-12-30T00:09:03"/>
    <s v="ZootKane"/>
    <s v="YNHH Treadmill"/>
    <n v="6.6257668711656486"/>
    <n v="0"/>
    <s v="Inside"/>
    <m/>
    <d v="1899-12-30T03:57:15"/>
    <d v="1899-12-30T01:58:38"/>
    <d v="1899-12-30T03:57:15"/>
    <d v="1899-12-30T04:49:39"/>
    <d v="1899-12-30T01:58:38"/>
    <d v="1899-12-30T02:24:50"/>
    <n v="843"/>
    <x v="12"/>
    <x v="0"/>
    <x v="121"/>
    <x v="13"/>
    <n v="0"/>
  </r>
  <r>
    <n v="2053"/>
    <d v="2013-07-23T00:00:00"/>
    <d v="2013-07-23T00:00:00"/>
    <x v="1"/>
    <n v="12.8"/>
    <n v="0"/>
    <n v="30"/>
    <n v="0"/>
    <d v="1899-12-30T00:30:00"/>
    <d v="1899-12-30T00:02:21"/>
    <s v="YNHH"/>
    <s v="YNHH Spin Bike"/>
    <n v="25.600000000000023"/>
    <n v="0"/>
    <s v="Inside"/>
    <m/>
    <d v="1899-12-30T04:22:30"/>
    <d v="1899-12-30T02:11:15"/>
    <d v="1899-12-30T01:01:24"/>
    <d v="1899-12-30T01:53:48"/>
    <d v="1899-12-30T00:30:42"/>
    <d v="1899-12-30T00:56:54"/>
    <n v="23"/>
    <x v="12"/>
    <x v="0"/>
    <x v="121"/>
    <x v="13"/>
    <n v="0"/>
  </r>
  <r>
    <n v="2054"/>
    <d v="2013-07-24T00:00:00"/>
    <d v="2013-07-24T00:00:00"/>
    <x v="1"/>
    <n v="6"/>
    <n v="0"/>
    <n v="20"/>
    <n v="0"/>
    <d v="1899-12-30T00:20:00"/>
    <d v="1899-12-30T00:03:20"/>
    <s v="Ciocci"/>
    <s v="Mbury Garage to G2 Garage"/>
    <n v="18.000000000000014"/>
    <n v="0"/>
    <s v="Nice!"/>
    <m/>
    <d v="1899-12-30T06:13:20"/>
    <d v="1899-12-30T03:06:40"/>
    <d v="1899-12-30T01:27:20"/>
    <d v="1899-12-30T02:19:44"/>
    <d v="1899-12-30T00:43:40"/>
    <d v="1899-12-30T01:09:52"/>
    <n v="225"/>
    <x v="12"/>
    <x v="0"/>
    <x v="121"/>
    <x v="13"/>
    <n v="0"/>
  </r>
  <r>
    <n v="2055"/>
    <d v="2013-07-25T00:00:00"/>
    <d v="2013-07-25T00:00:00"/>
    <x v="1"/>
    <n v="1.8"/>
    <n v="0"/>
    <n v="6"/>
    <n v="0"/>
    <d v="1899-12-30T00:06:00"/>
    <d v="1899-12-30T00:03:20"/>
    <s v="Ciocci"/>
    <s v="Home to Mbury Garage"/>
    <n v="18.000000000000014"/>
    <n v="0"/>
    <s v="Chilly"/>
    <m/>
    <d v="1899-12-30T06:13:20"/>
    <d v="1899-12-30T03:06:40"/>
    <d v="1899-12-30T01:27:20"/>
    <d v="1899-12-30T02:19:44"/>
    <d v="1899-12-30T00:43:40"/>
    <d v="1899-12-30T01:09:52"/>
    <n v="225"/>
    <x v="12"/>
    <x v="0"/>
    <x v="121"/>
    <x v="13"/>
    <n v="0"/>
  </r>
  <r>
    <n v="2056"/>
    <d v="2013-07-25T00:00:00"/>
    <d v="2013-07-25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d v="1899-12-30T01:13:22"/>
    <d v="1899-12-30T02:05:46"/>
    <d v="1899-12-30T00:36:41"/>
    <d v="1899-12-30T01:02:53"/>
    <n v="116"/>
    <x v="12"/>
    <x v="0"/>
    <x v="121"/>
    <x v="13"/>
    <n v="0"/>
  </r>
  <r>
    <n v="2057"/>
    <d v="2013-07-26T00:00:00"/>
    <d v="2013-07-26T00:00:00"/>
    <x v="1"/>
    <n v="1.8"/>
    <n v="0"/>
    <n v="9"/>
    <n v="0"/>
    <d v="1899-12-30T00:09:00"/>
    <d v="1899-12-30T00:05:00"/>
    <s v="Ciocci"/>
    <s v="LP Airport to Town"/>
    <n v="12.000000000000011"/>
    <n v="0"/>
    <s v="Nice!"/>
    <m/>
    <d v="1899-12-30T09:20:00"/>
    <d v="1899-12-30T04:40:00"/>
    <d v="1899-12-30T02:11:00"/>
    <d v="1899-12-30T03:03:24"/>
    <d v="1899-12-30T01:05:30"/>
    <d v="1899-12-30T01:31:42"/>
    <n v="658"/>
    <x v="12"/>
    <x v="0"/>
    <x v="121"/>
    <x v="13"/>
    <n v="0"/>
  </r>
  <r>
    <n v="2058"/>
    <d v="2013-07-27T00:00:00"/>
    <d v="2013-07-27T00:00:00"/>
    <x v="0"/>
    <n v="0.5"/>
    <n v="0"/>
    <n v="20"/>
    <n v="0"/>
    <d v="1899-12-30T00:20:00"/>
    <d v="1899-12-30T00:40:00"/>
    <s v="Mirror"/>
    <s v="20 mins swim"/>
    <n v="1.5000000000000013"/>
    <n v="0"/>
    <s v="Nice!"/>
    <m/>
    <d v="1899-12-30T01:36:00"/>
    <d v="1899-12-30T00:48:00"/>
    <d v="1899-12-30T17:28:00"/>
    <d v="1899-12-30T18:20:24"/>
    <d v="1899-12-30T08:44:00"/>
    <d v="1899-12-30T09:10:12"/>
    <n v="3048"/>
    <x v="12"/>
    <x v="0"/>
    <x v="121"/>
    <x v="13"/>
    <n v="0"/>
  </r>
  <r>
    <n v="2059"/>
    <d v="2013-07-27T00:00:00"/>
    <d v="2013-07-27T00:00:00"/>
    <x v="1"/>
    <n v="14.2"/>
    <n v="0"/>
    <n v="58"/>
    <n v="19"/>
    <d v="1899-12-30T00:58:19"/>
    <d v="1899-12-30T00:04:06"/>
    <s v="Ciocci"/>
    <s v="IMLP Warmup"/>
    <n v="14.609888539582748"/>
    <n v="0"/>
    <s v="Nice!"/>
    <m/>
    <d v="1899-12-30T07:39:58"/>
    <d v="1899-12-30T03:49:59"/>
    <d v="1899-12-30T01:47:36"/>
    <d v="1899-12-30T02:40:00"/>
    <d v="1899-12-30T00:53:48"/>
    <d v="1899-12-30T01:20:00"/>
    <n v="487"/>
    <x v="12"/>
    <x v="0"/>
    <x v="121"/>
    <x v="13"/>
    <n v="0"/>
  </r>
  <r>
    <n v="2060"/>
    <d v="2013-07-28T00:00:00"/>
    <d v="2013-07-28T00:00:00"/>
    <x v="0"/>
    <n v="2.4"/>
    <n v="1"/>
    <n v="24"/>
    <n v="26"/>
    <d v="1899-12-30T01:24:26"/>
    <d v="1899-12-30T00:35:11"/>
    <s v="Mirror"/>
    <s v="Ironman Lake Placid"/>
    <n v="1.7054875641531795"/>
    <n v="0"/>
    <s v="Nice!"/>
    <m/>
    <d v="1899-12-30T01:24:26"/>
    <d v="1899-12-30T00:42:13"/>
    <d v="1899-12-30T15:21:44"/>
    <d v="1899-12-30T16:14:08"/>
    <d v="1899-12-30T07:40:52"/>
    <d v="1899-12-30T08:07:04"/>
    <n v="2918"/>
    <x v="12"/>
    <x v="0"/>
    <x v="121"/>
    <x v="14"/>
    <n v="0"/>
  </r>
  <r>
    <n v="2061"/>
    <d v="2013-07-28T00:00:00"/>
    <d v="2013-07-28T00:00:00"/>
    <x v="1"/>
    <n v="112"/>
    <n v="6"/>
    <n v="35"/>
    <n v="56"/>
    <d v="1899-12-30T06:35:56"/>
    <d v="1899-12-30T00:03:32"/>
    <s v="Ciocci"/>
    <s v="Ironman Lake Placid"/>
    <n v="16.972554302071067"/>
    <n v="0"/>
    <s v="Nice!"/>
    <m/>
    <d v="1899-12-30T06:35:56"/>
    <d v="1899-12-30T03:17:58"/>
    <d v="1899-12-30T01:32:37"/>
    <d v="1899-12-30T02:25:01"/>
    <d v="1899-12-30T00:46:19"/>
    <d v="1899-12-30T01:12:31"/>
    <n v="281"/>
    <x v="12"/>
    <x v="0"/>
    <x v="121"/>
    <x v="14"/>
    <n v="0"/>
  </r>
  <r>
    <n v="2062"/>
    <d v="2013-07-28T00:00:00"/>
    <d v="2013-07-28T00:00:00"/>
    <x v="2"/>
    <n v="26.2"/>
    <n v="5"/>
    <n v="56"/>
    <n v="59"/>
    <d v="1899-12-30T05:56:59"/>
    <d v="1899-12-30T00:13:38"/>
    <s v="R201301"/>
    <s v="Ironman Lake Placid"/>
    <n v="4.4035669265605337"/>
    <n v="0"/>
    <s v="Nice!"/>
    <m/>
    <d v="1899-12-30T05:56:59"/>
    <d v="1899-12-30T02:58:29"/>
    <d v="1899-12-30T05:56:59"/>
    <d v="1899-12-30T06:49:23"/>
    <d v="1899-12-30T02:58:29"/>
    <d v="1899-12-30T03:24:42"/>
    <n v="2655"/>
    <x v="12"/>
    <x v="0"/>
    <x v="121"/>
    <x v="14"/>
    <n v="0"/>
  </r>
  <r>
    <n v="2063"/>
    <d v="2013-07-28T00:00:00"/>
    <d v="2013-07-28T00:00:00"/>
    <x v="8"/>
    <n v="1"/>
    <n v="0"/>
    <n v="10"/>
    <n v="33"/>
    <d v="1899-12-30T00:10:33"/>
    <d v="1899-12-30T00:10:33"/>
    <s v="R201301"/>
    <s v="Ironman Lake Placid"/>
    <n v="5.6872037914691989"/>
    <n v="0"/>
    <s v="Nice!"/>
    <m/>
    <d v="1899-12-30T00:00:00"/>
    <d v="1899-12-30T00:00:00"/>
    <d v="1899-12-30T04:36:25"/>
    <d v="1899-12-30T05:28:49"/>
    <d v="1899-12-30T02:18:12"/>
    <d v="1899-12-30T02:44:24"/>
    <n v="1839"/>
    <x v="12"/>
    <x v="0"/>
    <x v="121"/>
    <x v="14"/>
    <n v="0"/>
  </r>
  <r>
    <n v="2064"/>
    <d v="2013-07-28T00:00:00"/>
    <d v="2013-07-28T00:00:00"/>
    <x v="9"/>
    <n v="1"/>
    <n v="0"/>
    <n v="11"/>
    <n v="7"/>
    <d v="1899-12-30T00:11:07"/>
    <d v="1899-12-30T00:11:07"/>
    <s v="R201301"/>
    <s v="Ironman Lake Placid"/>
    <n v="5.3973013493253408"/>
    <n v="0"/>
    <s v="Nice!"/>
    <m/>
    <d v="1899-12-30T00:00:00"/>
    <d v="1899-12-30T00:00:00"/>
    <d v="1899-12-30T04:51:15"/>
    <d v="1899-12-30T05:43:39"/>
    <d v="1899-12-30T02:25:38"/>
    <d v="1899-12-30T02:51:50"/>
    <n v="2151"/>
    <x v="12"/>
    <x v="0"/>
    <x v="121"/>
    <x v="14"/>
    <n v="0"/>
  </r>
  <r>
    <n v="2065"/>
    <d v="2013-07-28T00:00:00"/>
    <d v="2013-07-28T00:00:00"/>
    <x v="10"/>
    <n v="1"/>
    <n v="0"/>
    <n v="10"/>
    <n v="36"/>
    <d v="1899-12-30T00:10:36"/>
    <d v="1899-12-30T00:10:36"/>
    <s v="R201301"/>
    <s v="Ironman Lake Placid"/>
    <n v="5.660377358490571"/>
    <n v="0"/>
    <s v="Nice!"/>
    <m/>
    <d v="1899-12-30T00:00:00"/>
    <d v="1899-12-30T00:00:00"/>
    <d v="1899-12-30T04:37:43"/>
    <d v="1899-12-30T05:30:07"/>
    <d v="1899-12-30T02:18:52"/>
    <d v="1899-12-30T02:45:04"/>
    <n v="1864"/>
    <x v="12"/>
    <x v="0"/>
    <x v="121"/>
    <x v="14"/>
    <n v="0"/>
  </r>
  <r>
    <n v="2066"/>
    <d v="2013-07-28T00:00:00"/>
    <d v="2013-07-28T00:00:00"/>
    <x v="11"/>
    <n v="1"/>
    <n v="0"/>
    <n v="11"/>
    <n v="39"/>
    <d v="1899-12-30T00:11:39"/>
    <d v="1899-12-30T00:11:39"/>
    <s v="R201301"/>
    <s v="Ironman Lake Placid"/>
    <n v="5.1502145922746818"/>
    <n v="0"/>
    <s v="Nice!"/>
    <m/>
    <d v="1899-12-30T00:00:00"/>
    <d v="1899-12-30T00:00:00"/>
    <d v="1899-12-30T05:05:14"/>
    <d v="1899-12-30T05:57:38"/>
    <d v="1899-12-30T02:32:37"/>
    <d v="1899-12-30T02:58:49"/>
    <n v="2352"/>
    <x v="12"/>
    <x v="0"/>
    <x v="121"/>
    <x v="14"/>
    <n v="0"/>
  </r>
  <r>
    <n v="2067"/>
    <d v="2013-07-28T00:00:00"/>
    <d v="2013-07-28T00:00:00"/>
    <x v="12"/>
    <n v="1"/>
    <n v="0"/>
    <n v="10"/>
    <n v="58"/>
    <d v="1899-12-30T00:10:58"/>
    <d v="1899-12-30T00:10:58"/>
    <s v="R201301"/>
    <s v="Ironman Lake Placid"/>
    <n v="5.4711246200607944"/>
    <n v="0"/>
    <s v="Nice!"/>
    <m/>
    <d v="1899-12-30T00:00:00"/>
    <d v="1899-12-30T00:00:00"/>
    <d v="1899-12-30T04:47:20"/>
    <d v="1899-12-30T05:39:44"/>
    <d v="1899-12-30T02:23:40"/>
    <d v="1899-12-30T02:49:52"/>
    <n v="2062"/>
    <x v="12"/>
    <x v="0"/>
    <x v="121"/>
    <x v="14"/>
    <n v="0"/>
  </r>
  <r>
    <n v="2068"/>
    <d v="2013-07-28T00:00:00"/>
    <d v="2013-07-28T00:00:00"/>
    <x v="13"/>
    <n v="1"/>
    <n v="0"/>
    <n v="11"/>
    <n v="53"/>
    <d v="1899-12-30T00:11:53"/>
    <d v="1899-12-30T00:11:53"/>
    <s v="R201301"/>
    <s v="Ironman Lake Placid"/>
    <n v="5.0490883590462872"/>
    <n v="0"/>
    <s v="Nice!"/>
    <m/>
    <d v="1899-12-30T00:00:00"/>
    <d v="1899-12-30T00:00:00"/>
    <d v="1899-12-30T05:11:21"/>
    <d v="1899-12-30T06:03:45"/>
    <d v="1899-12-30T02:35:40"/>
    <d v="1899-12-30T03:01:52"/>
    <n v="2431"/>
    <x v="12"/>
    <x v="0"/>
    <x v="121"/>
    <x v="14"/>
    <n v="0"/>
  </r>
  <r>
    <n v="2069"/>
    <d v="2013-07-28T00:00:00"/>
    <d v="2013-07-28T00:00:00"/>
    <x v="14"/>
    <n v="1"/>
    <n v="0"/>
    <n v="12"/>
    <n v="35"/>
    <d v="1899-12-30T00:12:35"/>
    <d v="1899-12-30T00:12:35"/>
    <s v="R201301"/>
    <s v="Ironman Lake Placid"/>
    <n v="4.7682119205298052"/>
    <n v="0"/>
    <s v="Nice!"/>
    <m/>
    <d v="1899-12-30T00:00:00"/>
    <d v="1899-12-30T00:00:00"/>
    <d v="1899-12-30T05:29:41"/>
    <d v="1899-12-30T06:22:05"/>
    <d v="1899-12-30T02:44:50"/>
    <d v="1899-12-30T03:11:03"/>
    <n v="2566"/>
    <x v="12"/>
    <x v="0"/>
    <x v="121"/>
    <x v="14"/>
    <n v="0"/>
  </r>
  <r>
    <n v="2070"/>
    <d v="2013-07-28T00:00:00"/>
    <d v="2013-07-28T00:00:00"/>
    <x v="15"/>
    <n v="1"/>
    <n v="0"/>
    <n v="11"/>
    <n v="47"/>
    <d v="1899-12-30T00:11:47"/>
    <d v="1899-12-30T00:11:47"/>
    <s v="R201301"/>
    <s v="Ironman Lake Placid"/>
    <n v="5.0919377652050963"/>
    <n v="0"/>
    <s v="Nice!"/>
    <m/>
    <d v="1899-12-30T00:00:00"/>
    <d v="1899-12-30T00:00:00"/>
    <d v="1899-12-30T05:08:43"/>
    <d v="1899-12-30T06:01:07"/>
    <d v="1899-12-30T02:34:22"/>
    <d v="1899-12-30T03:00:34"/>
    <n v="2404"/>
    <x v="12"/>
    <x v="0"/>
    <x v="121"/>
    <x v="14"/>
    <n v="0"/>
  </r>
  <r>
    <n v="2071"/>
    <d v="2013-07-28T00:00:00"/>
    <d v="2013-07-28T00:00:00"/>
    <x v="16"/>
    <n v="1"/>
    <n v="0"/>
    <n v="13"/>
    <n v="51"/>
    <d v="1899-12-30T00:13:51"/>
    <d v="1899-12-30T00:13:51"/>
    <s v="R201301"/>
    <s v="Ironman Lake Placid"/>
    <n v="4.3321299638989208"/>
    <n v="0"/>
    <s v="Nice!"/>
    <m/>
    <d v="1899-12-30T00:00:00"/>
    <d v="1899-12-30T00:00:00"/>
    <d v="1899-12-30T06:02:52"/>
    <d v="1899-12-30T06:55:16"/>
    <d v="1899-12-30T03:01:26"/>
    <d v="1899-12-30T03:27:38"/>
    <n v="2667"/>
    <x v="12"/>
    <x v="0"/>
    <x v="121"/>
    <x v="14"/>
    <n v="0"/>
  </r>
  <r>
    <n v="2072"/>
    <d v="2013-07-28T00:00:00"/>
    <d v="2013-07-28T00:00:00"/>
    <x v="17"/>
    <n v="1"/>
    <n v="0"/>
    <n v="13"/>
    <n v="35"/>
    <d v="1899-12-30T00:13:35"/>
    <d v="1899-12-30T00:13:35"/>
    <s v="R201301"/>
    <s v="Ironman Lake Placid"/>
    <n v="4.4171779141104324"/>
    <n v="0"/>
    <s v="Nice!"/>
    <m/>
    <d v="1899-12-30T00:00:00"/>
    <d v="1899-12-30T00:00:00"/>
    <d v="1899-12-30T05:55:53"/>
    <d v="1899-12-30T06:48:17"/>
    <d v="1899-12-30T02:57:57"/>
    <d v="1899-12-30T03:24:09"/>
    <n v="2651"/>
    <x v="12"/>
    <x v="0"/>
    <x v="121"/>
    <x v="14"/>
    <n v="0"/>
  </r>
  <r>
    <n v="2073"/>
    <d v="2013-07-28T00:00:00"/>
    <d v="2013-07-28T00:00:00"/>
    <x v="18"/>
    <n v="1"/>
    <n v="0"/>
    <n v="13"/>
    <n v="25"/>
    <d v="1899-12-30T00:13:25"/>
    <d v="1899-12-30T00:13:25"/>
    <s v="R201301"/>
    <s v="Ironman Lake Placid"/>
    <n v="4.4720496894409978"/>
    <n v="0"/>
    <s v="Nice!"/>
    <m/>
    <d v="1899-12-30T00:00:00"/>
    <d v="1899-12-30T00:00:00"/>
    <d v="1899-12-30T05:51:31"/>
    <d v="1899-12-30T06:43:55"/>
    <d v="1899-12-30T02:55:45"/>
    <d v="1899-12-30T03:21:58"/>
    <n v="2642"/>
    <x v="12"/>
    <x v="0"/>
    <x v="121"/>
    <x v="14"/>
    <n v="0"/>
  </r>
  <r>
    <n v="2074"/>
    <d v="2013-07-28T00:00:00"/>
    <d v="2013-07-28T00:00:00"/>
    <x v="19"/>
    <n v="1"/>
    <n v="0"/>
    <n v="13"/>
    <n v="26"/>
    <d v="1899-12-30T00:13:26"/>
    <d v="1899-12-30T00:13:26"/>
    <s v="R201301"/>
    <s v="Ironman Lake Placid"/>
    <n v="4.4665012406947922"/>
    <n v="0"/>
    <s v="Nice!"/>
    <m/>
    <d v="1899-12-30T00:00:00"/>
    <d v="1899-12-30T00:00:00"/>
    <d v="1899-12-30T05:51:57"/>
    <d v="1899-12-30T06:44:21"/>
    <d v="1899-12-30T02:55:59"/>
    <d v="1899-12-30T03:22:11"/>
    <n v="2644"/>
    <x v="12"/>
    <x v="0"/>
    <x v="121"/>
    <x v="14"/>
    <n v="0"/>
  </r>
  <r>
    <n v="2075"/>
    <d v="2013-07-28T00:00:00"/>
    <d v="2013-07-28T00:00:00"/>
    <x v="20"/>
    <n v="1"/>
    <n v="0"/>
    <n v="12"/>
    <n v="53"/>
    <d v="1899-12-30T00:12:53"/>
    <d v="1899-12-30T00:12:53"/>
    <s v="R201301"/>
    <s v="Ironman Lake Placid"/>
    <n v="4.6571798188874558"/>
    <n v="0"/>
    <s v="Nice!"/>
    <m/>
    <d v="1899-12-30T00:00:00"/>
    <d v="1899-12-30T00:00:00"/>
    <d v="1899-12-30T05:37:33"/>
    <d v="1899-12-30T06:29:57"/>
    <d v="1899-12-30T02:48:46"/>
    <d v="1899-12-30T03:14:58"/>
    <n v="2596"/>
    <x v="12"/>
    <x v="0"/>
    <x v="121"/>
    <x v="14"/>
    <n v="0"/>
  </r>
  <r>
    <n v="2076"/>
    <d v="2013-07-28T00:00:00"/>
    <d v="2013-07-28T00:00:00"/>
    <x v="21"/>
    <n v="1"/>
    <n v="0"/>
    <n v="13"/>
    <n v="12"/>
    <d v="1899-12-30T00:13:12"/>
    <d v="1899-12-30T00:13:12"/>
    <s v="R201301"/>
    <s v="Ironman Lake Placid"/>
    <n v="4.5454545454545485"/>
    <n v="0"/>
    <s v="Nice!"/>
    <m/>
    <d v="1899-12-30T00:00:00"/>
    <d v="1899-12-30T00:00:00"/>
    <d v="1899-12-30T05:45:50"/>
    <d v="1899-12-30T06:38:14"/>
    <d v="1899-12-30T02:52:55"/>
    <d v="1899-12-30T03:19:07"/>
    <n v="2621"/>
    <x v="12"/>
    <x v="0"/>
    <x v="121"/>
    <x v="14"/>
    <n v="0"/>
  </r>
  <r>
    <n v="2077"/>
    <d v="2013-07-28T00:00:00"/>
    <d v="2013-07-28T00:00:00"/>
    <x v="25"/>
    <n v="1"/>
    <n v="0"/>
    <n v="13"/>
    <n v="55"/>
    <d v="1899-12-30T00:13:55"/>
    <d v="1899-12-30T00:13:55"/>
    <s v="R201301"/>
    <s v="Ironman Lake Placid"/>
    <n v="4.3113772455089858"/>
    <n v="0"/>
    <s v="Nice!"/>
    <m/>
    <d v="1899-12-30T00:00:00"/>
    <d v="1899-12-30T00:00:00"/>
    <d v="1899-12-30T06:04:37"/>
    <d v="1899-12-30T06:57:01"/>
    <d v="1899-12-30T03:02:18"/>
    <d v="1899-12-30T03:28:31"/>
    <n v="2674"/>
    <x v="12"/>
    <x v="0"/>
    <x v="121"/>
    <x v="14"/>
    <n v="0"/>
  </r>
  <r>
    <n v="2078"/>
    <d v="2013-07-28T00:00:00"/>
    <d v="2013-07-28T00:00:00"/>
    <x v="26"/>
    <n v="1"/>
    <n v="0"/>
    <n v="13"/>
    <n v="2"/>
    <d v="1899-12-30T00:13:02"/>
    <d v="1899-12-30T00:13:02"/>
    <s v="R201301"/>
    <s v="Ironman Lake Placid"/>
    <n v="4.6035805626598503"/>
    <n v="0"/>
    <s v="Nice!"/>
    <m/>
    <d v="1899-12-30T00:00:00"/>
    <d v="1899-12-30T00:00:00"/>
    <d v="1899-12-30T05:41:28"/>
    <d v="1899-12-30T06:33:52"/>
    <d v="1899-12-30T02:50:44"/>
    <d v="1899-12-30T03:16:56"/>
    <n v="2613"/>
    <x v="12"/>
    <x v="0"/>
    <x v="121"/>
    <x v="14"/>
    <n v="0"/>
  </r>
  <r>
    <n v="2079"/>
    <d v="2013-07-28T00:00:00"/>
    <d v="2013-07-28T00:00:00"/>
    <x v="27"/>
    <n v="1"/>
    <n v="0"/>
    <n v="13"/>
    <n v="54"/>
    <d v="1899-12-30T00:13:54"/>
    <d v="1899-12-30T00:13:54"/>
    <s v="R201301"/>
    <s v="Ironman Lake Placid"/>
    <n v="4.3165467625899314"/>
    <n v="0"/>
    <s v="Nice!"/>
    <m/>
    <d v="1899-12-30T00:00:00"/>
    <d v="1899-12-30T00:00:00"/>
    <d v="1899-12-30T06:04:11"/>
    <d v="1899-12-30T06:56:35"/>
    <d v="1899-12-30T03:02:05"/>
    <d v="1899-12-30T03:28:17"/>
    <n v="2671"/>
    <x v="12"/>
    <x v="0"/>
    <x v="121"/>
    <x v="14"/>
    <n v="0"/>
  </r>
  <r>
    <n v="2080"/>
    <d v="2013-07-28T00:00:00"/>
    <d v="2013-07-28T00:00:00"/>
    <x v="28"/>
    <n v="1"/>
    <n v="0"/>
    <n v="12"/>
    <n v="51"/>
    <d v="1899-12-30T00:12:51"/>
    <d v="1899-12-30T00:12:51"/>
    <s v="R201301"/>
    <s v="Ironman Lake Placid"/>
    <n v="4.6692607003891089"/>
    <n v="0"/>
    <s v="Nice!"/>
    <m/>
    <d v="1899-12-30T00:00:00"/>
    <d v="1899-12-30T00:00:00"/>
    <d v="1899-12-30T05:36:40"/>
    <d v="1899-12-30T06:29:04"/>
    <d v="1899-12-30T02:48:20"/>
    <d v="1899-12-30T03:14:32"/>
    <n v="2592"/>
    <x v="12"/>
    <x v="0"/>
    <x v="121"/>
    <x v="14"/>
    <n v="0"/>
  </r>
  <r>
    <n v="2081"/>
    <d v="2013-07-28T00:00:00"/>
    <d v="2013-07-28T00:00:00"/>
    <x v="29"/>
    <n v="1"/>
    <n v="0"/>
    <n v="15"/>
    <n v="37"/>
    <d v="1899-12-30T00:15:37"/>
    <d v="1899-12-30T00:15:37"/>
    <s v="R201301"/>
    <s v="Ironman Lake Placid"/>
    <n v="3.8420490928495226"/>
    <n v="0"/>
    <s v="Nice!"/>
    <m/>
    <d v="1899-12-30T00:00:00"/>
    <d v="1899-12-30T00:00:00"/>
    <d v="1899-12-30T06:49:09"/>
    <d v="1899-12-30T07:41:33"/>
    <d v="1899-12-30T03:24:35"/>
    <d v="1899-12-30T03:50:47"/>
    <n v="2746"/>
    <x v="12"/>
    <x v="0"/>
    <x v="121"/>
    <x v="14"/>
    <n v="0"/>
  </r>
  <r>
    <n v="2082"/>
    <d v="2013-07-28T00:00:00"/>
    <d v="2013-07-28T00:00:00"/>
    <x v="30"/>
    <n v="1"/>
    <n v="0"/>
    <n v="14"/>
    <n v="34"/>
    <d v="1899-12-30T00:14:34"/>
    <d v="1899-12-30T00:14:34"/>
    <s v="R201301"/>
    <s v="Ironman Lake Placid"/>
    <n v="4.1189931350114444"/>
    <n v="0"/>
    <s v="Nice!"/>
    <m/>
    <d v="1899-12-30T00:00:00"/>
    <d v="1899-12-30T00:00:00"/>
    <d v="1899-12-30T06:21:39"/>
    <d v="1899-12-30T07:14:03"/>
    <d v="1899-12-30T03:10:49"/>
    <d v="1899-12-30T03:37:01"/>
    <n v="2707"/>
    <x v="12"/>
    <x v="0"/>
    <x v="121"/>
    <x v="14"/>
    <n v="0"/>
  </r>
  <r>
    <n v="2083"/>
    <d v="2013-07-28T00:00:00"/>
    <d v="2013-07-28T00:00:00"/>
    <x v="31"/>
    <n v="1"/>
    <n v="0"/>
    <n v="13"/>
    <n v="53"/>
    <d v="1899-12-30T00:13:53"/>
    <d v="1899-12-30T00:13:53"/>
    <s v="R201301"/>
    <s v="Ironman Lake Placid"/>
    <n v="4.3217286914765936"/>
    <n v="0"/>
    <s v="Nice!"/>
    <m/>
    <d v="1899-12-30T00:00:00"/>
    <d v="1899-12-30T00:00:00"/>
    <d v="1899-12-30T06:03:45"/>
    <d v="1899-12-30T06:56:09"/>
    <d v="1899-12-30T03:01:52"/>
    <d v="1899-12-30T03:28:04"/>
    <n v="2669"/>
    <x v="12"/>
    <x v="0"/>
    <x v="121"/>
    <x v="14"/>
    <n v="0"/>
  </r>
  <r>
    <n v="2084"/>
    <d v="2013-07-28T00:00:00"/>
    <d v="2013-07-28T00:00:00"/>
    <x v="32"/>
    <n v="1"/>
    <n v="0"/>
    <n v="15"/>
    <n v="45"/>
    <d v="1899-12-30T00:15:45"/>
    <d v="1899-12-30T00:15:45"/>
    <s v="R201301"/>
    <s v="Ironman Lake Placid"/>
    <n v="3.809523809523812"/>
    <n v="0"/>
    <s v="Nice!"/>
    <m/>
    <d v="1899-12-30T00:00:00"/>
    <d v="1899-12-30T00:00:00"/>
    <d v="1899-12-30T06:52:39"/>
    <d v="1899-12-30T07:45:03"/>
    <d v="1899-12-30T03:26:20"/>
    <d v="1899-12-30T03:52:32"/>
    <n v="2750"/>
    <x v="12"/>
    <x v="0"/>
    <x v="121"/>
    <x v="14"/>
    <n v="0"/>
  </r>
  <r>
    <n v="2085"/>
    <d v="2013-07-28T00:00:00"/>
    <d v="2013-07-28T00:00:00"/>
    <x v="33"/>
    <n v="1"/>
    <n v="0"/>
    <n v="14"/>
    <n v="54"/>
    <d v="1899-12-30T00:14:54"/>
    <d v="1899-12-30T00:14:54"/>
    <s v="R201301"/>
    <s v="Ironman Lake Placid"/>
    <n v="4.0268456375838957"/>
    <n v="0"/>
    <s v="Nice!"/>
    <m/>
    <d v="1899-12-30T00:00:00"/>
    <d v="1899-12-30T00:00:00"/>
    <d v="1899-12-30T06:30:23"/>
    <d v="1899-12-30T07:22:47"/>
    <d v="1899-12-30T03:15:11"/>
    <d v="1899-12-30T03:41:23"/>
    <n v="2717"/>
    <x v="12"/>
    <x v="0"/>
    <x v="121"/>
    <x v="14"/>
    <n v="0"/>
  </r>
  <r>
    <n v="2086"/>
    <d v="2013-07-28T00:00:00"/>
    <d v="2013-07-28T00:00:00"/>
    <x v="34"/>
    <n v="1"/>
    <n v="0"/>
    <n v="15"/>
    <n v="47"/>
    <d v="1899-12-30T00:15:47"/>
    <d v="1899-12-30T00:15:47"/>
    <s v="R201301"/>
    <s v="Ironman Lake Placid"/>
    <n v="3.8014783526927167"/>
    <n v="0"/>
    <s v="Nice!"/>
    <m/>
    <d v="1899-12-30T00:00:00"/>
    <d v="1899-12-30T00:00:00"/>
    <d v="1899-12-30T06:53:31"/>
    <d v="1899-12-30T07:45:55"/>
    <d v="1899-12-30T03:26:46"/>
    <d v="1899-12-30T03:52:58"/>
    <n v="2751"/>
    <x v="12"/>
    <x v="0"/>
    <x v="121"/>
    <x v="14"/>
    <n v="0"/>
  </r>
  <r>
    <n v="2087"/>
    <d v="2013-07-28T00:00:00"/>
    <d v="2013-07-28T00:00:00"/>
    <x v="35"/>
    <n v="1"/>
    <n v="0"/>
    <n v="16"/>
    <n v="52"/>
    <d v="1899-12-30T00:16:52"/>
    <d v="1899-12-30T00:16:52"/>
    <s v="R201301"/>
    <s v="Ironman Lake Placid"/>
    <n v="3.557312252964429"/>
    <n v="0"/>
    <s v="Nice!"/>
    <m/>
    <d v="1899-12-30T00:00:00"/>
    <d v="1899-12-30T00:00:00"/>
    <d v="1899-12-30T07:21:54"/>
    <d v="1899-12-30T08:14:18"/>
    <d v="1899-12-30T03:40:57"/>
    <d v="1899-12-30T04:07:09"/>
    <n v="2769"/>
    <x v="12"/>
    <x v="0"/>
    <x v="121"/>
    <x v="14"/>
    <n v="0"/>
  </r>
  <r>
    <n v="2088"/>
    <d v="2013-07-28T00:00:00"/>
    <d v="2013-07-28T00:00:00"/>
    <x v="36"/>
    <n v="1"/>
    <n v="0"/>
    <n v="14"/>
    <n v="39"/>
    <d v="1899-12-30T00:14:39"/>
    <d v="1899-12-30T00:14:39"/>
    <s v="R201301"/>
    <s v="Ironman Lake Placid"/>
    <n v="4.0955631399317438"/>
    <n v="0"/>
    <s v="Nice!"/>
    <m/>
    <d v="1899-12-30T00:00:00"/>
    <d v="1899-12-30T00:00:00"/>
    <d v="1899-12-30T06:23:50"/>
    <d v="1899-12-30T07:16:14"/>
    <d v="1899-12-30T03:11:55"/>
    <d v="1899-12-30T03:38:07"/>
    <n v="2709"/>
    <x v="12"/>
    <x v="0"/>
    <x v="121"/>
    <x v="14"/>
    <n v="0"/>
  </r>
  <r>
    <n v="2089"/>
    <d v="2013-07-28T00:00:00"/>
    <d v="2013-07-28T00:00:00"/>
    <x v="38"/>
    <n v="30"/>
    <n v="1"/>
    <n v="32"/>
    <n v="9"/>
    <d v="1899-12-30T01:32:09"/>
    <d v="1899-12-30T00:03:04"/>
    <s v="Ciocci"/>
    <m/>
    <n v="19.533369506239843"/>
    <n v="0"/>
    <s v="Nice!"/>
    <m/>
    <d v="1899-12-30T00:00:00"/>
    <d v="1899-12-30T00:00:00"/>
    <d v="1899-12-30T01:20:29"/>
    <d v="1899-12-30T02:12:53"/>
    <d v="1899-12-30T00:40:14"/>
    <d v="1899-12-30T01:06:26"/>
    <n v="198"/>
    <x v="12"/>
    <x v="0"/>
    <x v="121"/>
    <x v="14"/>
    <n v="0"/>
  </r>
  <r>
    <n v="2090"/>
    <d v="2013-07-28T00:00:00"/>
    <d v="2013-07-28T00:00:00"/>
    <x v="39"/>
    <n v="26"/>
    <n v="1"/>
    <n v="45"/>
    <n v="31"/>
    <d v="1899-12-30T01:45:31"/>
    <d v="1899-12-30T00:04:03"/>
    <s v="Ciocci"/>
    <m/>
    <n v="14.78439425051336"/>
    <n v="0"/>
    <s v="Nice!"/>
    <m/>
    <d v="1899-12-30T00:00:00"/>
    <d v="1899-12-30T00:00:00"/>
    <d v="1899-12-30T01:46:20"/>
    <d v="1899-12-30T02:38:44"/>
    <d v="1899-12-30T00:53:10"/>
    <d v="1899-12-30T01:19:22"/>
    <n v="478"/>
    <x v="12"/>
    <x v="0"/>
    <x v="121"/>
    <x v="14"/>
    <n v="0"/>
  </r>
  <r>
    <n v="2091"/>
    <d v="2013-07-28T00:00:00"/>
    <d v="2013-07-28T00:00:00"/>
    <x v="38"/>
    <n v="30"/>
    <n v="1"/>
    <n v="30"/>
    <n v="27"/>
    <d v="1899-12-30T01:30:27"/>
    <d v="1899-12-30T00:03:01"/>
    <s v="Ciocci"/>
    <m/>
    <n v="19.90049751243783"/>
    <n v="0"/>
    <s v="Nice!"/>
    <m/>
    <d v="1899-12-30T00:00:00"/>
    <d v="1899-12-30T00:00:00"/>
    <d v="1899-12-30T01:19:00"/>
    <d v="1899-12-30T02:11:24"/>
    <d v="1899-12-30T00:39:30"/>
    <d v="1899-12-30T01:05:42"/>
    <n v="190"/>
    <x v="12"/>
    <x v="0"/>
    <x v="121"/>
    <x v="14"/>
    <n v="0"/>
  </r>
  <r>
    <n v="2092"/>
    <d v="2013-07-28T00:00:00"/>
    <d v="2013-07-28T00:00:00"/>
    <x v="39"/>
    <n v="26"/>
    <n v="1"/>
    <n v="47"/>
    <n v="49"/>
    <d v="1899-12-30T01:47:49"/>
    <d v="1899-12-30T00:04:09"/>
    <s v="Ciocci"/>
    <m/>
    <n v="14.469006028752524"/>
    <n v="0"/>
    <s v="Nice!"/>
    <m/>
    <d v="1899-12-30T00:00:00"/>
    <d v="1899-12-30T00:00:00"/>
    <d v="1899-12-30T01:48:39"/>
    <d v="1899-12-30T02:41:03"/>
    <d v="1899-12-30T00:54:19"/>
    <d v="1899-12-30T01:20:31"/>
    <n v="502"/>
    <x v="12"/>
    <x v="0"/>
    <x v="121"/>
    <x v="14"/>
    <n v="0"/>
  </r>
  <r>
    <n v="2093"/>
    <d v="2013-07-28T00:00:00"/>
    <d v="2013-07-28T00:00:00"/>
    <x v="3"/>
    <n v="1"/>
    <n v="0"/>
    <n v="9"/>
    <n v="47"/>
    <d v="1899-12-30T00:09:47"/>
    <d v="1899-12-30T00:09:47"/>
    <s v="n/a"/>
    <s v="Ironman Lake Placid"/>
    <n v="6.1328790459965976"/>
    <n v="0"/>
    <m/>
    <m/>
    <d v="1899-12-30T00:00:00"/>
    <d v="1899-12-30T00:00:00"/>
    <d v="1899-12-30T04:16:19"/>
    <d v="1899-12-30T05:08:43"/>
    <d v="1899-12-30T02:08:10"/>
    <d v="1899-12-30T02:34:22"/>
    <n v="1248"/>
    <x v="12"/>
    <x v="0"/>
    <x v="121"/>
    <x v="14"/>
    <n v="0"/>
  </r>
  <r>
    <n v="2094"/>
    <d v="2013-07-28T00:00:00"/>
    <d v="2013-07-28T00:00:00"/>
    <x v="4"/>
    <n v="1"/>
    <n v="0"/>
    <n v="7"/>
    <n v="11"/>
    <d v="1899-12-30T00:07:11"/>
    <d v="1899-12-30T00:07:11"/>
    <s v="n/a"/>
    <s v="Ironman Lake Placid"/>
    <n v="8.3526682134570827"/>
    <n v="0"/>
    <m/>
    <m/>
    <d v="1899-12-30T00:00:00"/>
    <d v="1899-12-30T00:00:00"/>
    <d v="1899-12-30T03:08:12"/>
    <d v="1899-12-30T04:00:36"/>
    <d v="1899-12-30T01:34:06"/>
    <d v="1899-12-30T02:00:18"/>
    <n v="717"/>
    <x v="12"/>
    <x v="0"/>
    <x v="121"/>
    <x v="14"/>
    <n v="0"/>
  </r>
  <r>
    <n v="2095"/>
    <d v="2013-08-07T00:00:00"/>
    <d v="2013-08-07T00:00:00"/>
    <x v="2"/>
    <n v="3.1"/>
    <n v="0"/>
    <n v="29"/>
    <n v="9"/>
    <d v="1899-12-30T00:29:09"/>
    <d v="1899-12-30T00:09:24"/>
    <s v="ZootKane"/>
    <s v="YNHH-5k"/>
    <n v="6.3807890222984627"/>
    <n v="0"/>
    <s v="Nice!"/>
    <s v="http://app.strava.com/activities/72904414"/>
    <d v="1899-12-30T04:06:22"/>
    <d v="1899-12-30T02:03:11"/>
    <d v="1899-12-30T04:06:22"/>
    <d v="1899-12-30T04:58:46"/>
    <d v="1899-12-30T02:03:11"/>
    <d v="1899-12-30T02:29:23"/>
    <n v="988"/>
    <x v="12"/>
    <x v="4"/>
    <x v="122"/>
    <x v="15"/>
    <n v="9"/>
  </r>
  <r>
    <n v="2096"/>
    <d v="2013-08-10T00:00:00"/>
    <d v="2013-08-10T00:00:00"/>
    <x v="1"/>
    <n v="4.4000000000000004"/>
    <n v="0"/>
    <n v="55"/>
    <n v="9"/>
    <d v="1899-12-30T00:55:09"/>
    <d v="1899-12-30T00:12:32"/>
    <s v="Si"/>
    <s v="Boys Bike Path"/>
    <n v="4.7869446962828688"/>
    <n v="0"/>
    <s v="Warm"/>
    <m/>
    <d v="1899-12-30T23:23:49"/>
    <d v="1899-12-30T11:41:55"/>
    <d v="1899-12-30T05:28:24"/>
    <d v="1899-12-30T06:20:48"/>
    <d v="1899-12-30T02:44:12"/>
    <d v="1899-12-30T03:10:24"/>
    <n v="2560"/>
    <x v="12"/>
    <x v="4"/>
    <x v="122"/>
    <x v="15"/>
    <n v="2"/>
  </r>
  <r>
    <n v="2097"/>
    <d v="2013-08-12T00:00:00"/>
    <d v="2013-08-12T00:00:00"/>
    <x v="2"/>
    <n v="3.1"/>
    <n v="0"/>
    <n v="37"/>
    <n v="37"/>
    <d v="1899-12-30T00:37:37"/>
    <d v="1899-12-30T00:12:08"/>
    <s v="ZootKane"/>
    <s v="YNHH-5k"/>
    <n v="4.9446167478954415"/>
    <n v="0"/>
    <s v="Warm"/>
    <m/>
    <d v="1899-12-30T05:17:55"/>
    <d v="1899-12-30T02:38:58"/>
    <d v="1899-12-30T05:17:55"/>
    <d v="1899-12-30T06:10:19"/>
    <d v="1899-12-30T02:38:58"/>
    <d v="1899-12-30T03:05:10"/>
    <n v="2500"/>
    <x v="12"/>
    <x v="4"/>
    <x v="122"/>
    <x v="16"/>
    <n v="1"/>
  </r>
  <r>
    <n v="2098"/>
    <d v="2013-08-19T00:00:00"/>
    <d v="2013-08-19T00:00:00"/>
    <x v="2"/>
    <n v="5"/>
    <n v="1"/>
    <n v="6"/>
    <n v="10"/>
    <d v="1899-12-30T01:06:10"/>
    <d v="1899-12-30T00:13:14"/>
    <s v="R201301"/>
    <s v="Hilton Head"/>
    <n v="4.5340050377833787"/>
    <n v="0"/>
    <s v="HOT &amp; Humid"/>
    <m/>
    <d v="1899-12-30T05:46:43"/>
    <d v="1899-12-30T02:53:21"/>
    <d v="1899-12-30T05:46:43"/>
    <d v="1899-12-30T06:39:07"/>
    <d v="1899-12-30T02:53:21"/>
    <d v="1899-12-30T03:19:33"/>
    <n v="2625"/>
    <x v="12"/>
    <x v="4"/>
    <x v="122"/>
    <x v="17"/>
    <n v="6"/>
  </r>
  <r>
    <n v="2099"/>
    <d v="2013-08-20T00:00:00"/>
    <d v="2013-08-20T00:00:00"/>
    <x v="1"/>
    <n v="6"/>
    <n v="0"/>
    <n v="59"/>
    <n v="59"/>
    <d v="1899-12-30T00:59:59"/>
    <d v="1899-12-30T00:10:00"/>
    <s v="HHH"/>
    <s v="Hilton Head"/>
    <n v="6.0016671297582702"/>
    <n v="0"/>
    <s v="HOT &amp; Humid"/>
    <m/>
    <d v="1899-12-30T18:39:41"/>
    <d v="1899-12-30T09:19:51"/>
    <d v="1899-12-30T04:21:56"/>
    <d v="1899-12-30T05:14:20"/>
    <d v="1899-12-30T02:10:58"/>
    <d v="1899-12-30T02:37:10"/>
    <n v="1418"/>
    <x v="12"/>
    <x v="4"/>
    <x v="122"/>
    <x v="17"/>
    <n v="0"/>
  </r>
  <r>
    <n v="2100"/>
    <d v="2013-08-21T00:00:00"/>
    <d v="2013-08-21T00:00:00"/>
    <x v="2"/>
    <n v="3.3"/>
    <n v="0"/>
    <n v="42"/>
    <n v="55"/>
    <d v="1899-12-30T00:42:55"/>
    <d v="1899-12-30T00:13:00"/>
    <s v="R201301"/>
    <s v="Hilton Head"/>
    <n v="4.6135922330097117"/>
    <n v="0"/>
    <s v="HOT &amp; Humid"/>
    <m/>
    <d v="1899-12-30T05:40:44"/>
    <d v="1899-12-30T02:50:22"/>
    <d v="1899-12-30T05:40:44"/>
    <d v="1899-12-30T06:33:08"/>
    <d v="1899-12-30T02:50:22"/>
    <d v="1899-12-30T03:16:34"/>
    <n v="2610"/>
    <x v="12"/>
    <x v="4"/>
    <x v="122"/>
    <x v="17"/>
    <n v="0"/>
  </r>
  <r>
    <n v="2101"/>
    <d v="2013-08-25T00:00:00"/>
    <d v="2013-08-25T00:00:00"/>
    <x v="2"/>
    <n v="7.5"/>
    <n v="1"/>
    <n v="22"/>
    <n v="44"/>
    <d v="1899-12-30T01:22:44"/>
    <d v="1899-12-30T00:11:02"/>
    <s v="R201301"/>
    <s v="Quassy Loop"/>
    <n v="5.4391619661563295"/>
    <n v="0"/>
    <s v="Nice!"/>
    <s v="http://app.strava.com/activities/77423130"/>
    <d v="1899-12-30T04:49:01"/>
    <d v="1899-12-30T02:24:30"/>
    <d v="1899-12-30T04:49:01"/>
    <d v="1899-12-30T05:41:25"/>
    <d v="1899-12-30T02:24:30"/>
    <d v="1899-12-30T02:50:42"/>
    <n v="2099"/>
    <x v="12"/>
    <x v="4"/>
    <x v="122"/>
    <x v="18"/>
    <n v="3"/>
  </r>
  <r>
    <n v="2102"/>
    <d v="2013-08-26T00:00:00"/>
    <d v="2013-08-26T00:00:00"/>
    <x v="2"/>
    <n v="2"/>
    <n v="0"/>
    <n v="19"/>
    <n v="20"/>
    <d v="1899-12-30T00:19:20"/>
    <d v="1899-12-30T00:09:40"/>
    <s v="ZK2"/>
    <s v="Treadmill"/>
    <n v="6.2068965517241432"/>
    <n v="0"/>
    <s v="Inside"/>
    <m/>
    <d v="1899-12-30T04:13:16"/>
    <d v="1899-12-30T02:06:38"/>
    <d v="1899-12-30T04:13:16"/>
    <d v="1899-12-30T05:05:40"/>
    <d v="1899-12-30T02:06:38"/>
    <d v="1899-12-30T02:32:50"/>
    <n v="1149"/>
    <x v="12"/>
    <x v="4"/>
    <x v="122"/>
    <x v="18"/>
    <n v="0"/>
  </r>
  <r>
    <n v="2103"/>
    <d v="2013-09-01T00:00:00"/>
    <d v="2013-09-01T00:00:00"/>
    <x v="0"/>
    <n v="0.6"/>
    <n v="0"/>
    <n v="19"/>
    <n v="8"/>
    <d v="1899-12-30T00:19:08"/>
    <d v="1899-12-30T00:31:53"/>
    <s v="Lake"/>
    <s v="Luck 2 Tuck Swim"/>
    <n v="1.8815331010452978"/>
    <n v="0"/>
    <s v="Nice!"/>
    <m/>
    <d v="1899-12-30T01:16:32"/>
    <d v="1899-12-30T00:38:16"/>
    <d v="1899-12-30T13:55:29"/>
    <d v="1899-12-30T14:47:53"/>
    <d v="1899-12-30T06:57:45"/>
    <d v="1899-12-30T07:23:57"/>
    <n v="2824"/>
    <x v="12"/>
    <x v="5"/>
    <x v="123"/>
    <x v="19"/>
    <n v="5"/>
  </r>
  <r>
    <n v="2104"/>
    <d v="2013-09-03T00:00:00"/>
    <d v="2013-09-03T00:00:00"/>
    <x v="2"/>
    <n v="2.1"/>
    <n v="0"/>
    <n v="20"/>
    <n v="0"/>
    <d v="1899-12-30T00:20:00"/>
    <d v="1899-12-30T00:09:31"/>
    <s v="ZootKane"/>
    <s v="Treadmill"/>
    <n v="6.3000000000000052"/>
    <n v="0"/>
    <s v="Inside"/>
    <m/>
    <d v="1899-12-30T04:09:31"/>
    <d v="1899-12-30T02:04:46"/>
    <d v="1899-12-30T04:09:31"/>
    <d v="1899-12-30T05:01:55"/>
    <d v="1899-12-30T02:04:46"/>
    <d v="1899-12-30T02:30:58"/>
    <n v="1058"/>
    <x v="12"/>
    <x v="5"/>
    <x v="123"/>
    <x v="19"/>
    <n v="1"/>
  </r>
  <r>
    <n v="2105"/>
    <d v="2013-09-05T00:00:00"/>
    <d v="2013-09-05T00:00:00"/>
    <x v="2"/>
    <n v="3.1"/>
    <n v="0"/>
    <n v="27"/>
    <n v="58"/>
    <d v="1899-12-30T00:27:58"/>
    <d v="1899-12-30T00:09:01"/>
    <s v="R201302"/>
    <s v="YNHH-5k"/>
    <n v="6.6507747318236055"/>
    <n v="158"/>
    <s v="Warm"/>
    <s v="http://app.strava.com/activities/80349302"/>
    <d v="1899-12-30T03:56:22"/>
    <d v="1899-12-30T01:58:11"/>
    <d v="1899-12-30T03:56:22"/>
    <d v="1899-12-30T04:48:46"/>
    <d v="1899-12-30T01:58:11"/>
    <d v="1899-12-30T02:24:23"/>
    <n v="832"/>
    <x v="12"/>
    <x v="5"/>
    <x v="123"/>
    <x v="19"/>
    <n v="1"/>
  </r>
  <r>
    <n v="2106"/>
    <d v="2013-09-06T00:00:00"/>
    <d v="2013-09-06T00:00:00"/>
    <x v="2"/>
    <n v="5.0999999999999996"/>
    <n v="0"/>
    <n v="49"/>
    <n v="21"/>
    <d v="1899-12-30T00:49:21"/>
    <d v="1899-12-30T00:09:41"/>
    <s v="R201302"/>
    <s v="Bridgewater Run"/>
    <n v="6.2006079027355669"/>
    <n v="155"/>
    <s v="Nice!"/>
    <s v="http://app.strava.com/activities/80551058"/>
    <d v="1899-12-30T04:13:31"/>
    <d v="1899-12-30T02:06:46"/>
    <d v="1899-12-30T04:13:31"/>
    <d v="1899-12-30T05:05:55"/>
    <d v="1899-12-30T02:06:46"/>
    <d v="1899-12-30T02:32:58"/>
    <n v="1159"/>
    <x v="12"/>
    <x v="5"/>
    <x v="123"/>
    <x v="19"/>
    <n v="0"/>
  </r>
  <r>
    <n v="2107"/>
    <d v="2013-09-08T00:00:00"/>
    <d v="2013-09-08T00:00:00"/>
    <x v="1"/>
    <n v="11.8"/>
    <n v="0"/>
    <n v="54"/>
    <n v="25"/>
    <d v="1899-12-30T00:54:25"/>
    <d v="1899-12-30T00:04:37"/>
    <s v="Ciocci"/>
    <s v="Random"/>
    <n v="13.010719754977041"/>
    <n v="0"/>
    <s v="Windy"/>
    <s v="http://app.strava.com/activities/81154184"/>
    <d v="1899-12-30T08:36:30"/>
    <d v="1899-12-30T04:18:15"/>
    <d v="1899-12-30T02:00:49"/>
    <d v="1899-12-30T02:53:13"/>
    <d v="1899-12-30T01:00:25"/>
    <d v="1899-12-30T01:26:37"/>
    <n v="618"/>
    <x v="12"/>
    <x v="5"/>
    <x v="123"/>
    <x v="20"/>
    <n v="1"/>
  </r>
  <r>
    <n v="2108"/>
    <d v="2013-09-10T00:00:00"/>
    <d v="2013-09-10T00:00:00"/>
    <x v="1"/>
    <n v="9.8000000000000007"/>
    <n v="0"/>
    <n v="28"/>
    <n v="12"/>
    <d v="1899-12-30T00:28:12"/>
    <d v="1899-12-30T00:02:53"/>
    <s v="YNHH"/>
    <s v="YNHH Spin Bike"/>
    <n v="20.851063829787254"/>
    <n v="0"/>
    <s v="Inside"/>
    <m/>
    <d v="1899-12-30T05:22:17"/>
    <d v="1899-12-30T02:41:09"/>
    <d v="1899-12-30T01:15:24"/>
    <d v="1899-12-30T02:07:48"/>
    <d v="1899-12-30T00:37:42"/>
    <d v="1899-12-30T01:03:54"/>
    <n v="150"/>
    <x v="12"/>
    <x v="5"/>
    <x v="123"/>
    <x v="20"/>
    <n v="1"/>
  </r>
  <r>
    <n v="2109"/>
    <d v="2013-09-15T00:00:00"/>
    <d v="2013-09-15T00:00:00"/>
    <x v="0"/>
    <n v="0.5"/>
    <n v="0"/>
    <n v="15"/>
    <n v="34"/>
    <d v="1899-12-30T00:15:34"/>
    <d v="1899-12-30T00:31:08"/>
    <s v="Ocean"/>
    <s v="Hammerfest Swim"/>
    <n v="1.9271948608137062"/>
    <n v="0"/>
    <s v="Chilly"/>
    <m/>
    <d v="1899-12-30T01:14:43"/>
    <d v="1899-12-30T00:37:22"/>
    <d v="1899-12-30T13:35:42"/>
    <d v="1899-12-30T14:28:06"/>
    <d v="1899-12-30T06:47:51"/>
    <d v="1899-12-30T07:14:03"/>
    <n v="2815"/>
    <x v="12"/>
    <x v="5"/>
    <x v="123"/>
    <x v="41"/>
    <n v="4"/>
  </r>
  <r>
    <n v="2110"/>
    <d v="2013-09-15T00:00:00"/>
    <d v="2013-09-15T00:00:00"/>
    <x v="1"/>
    <n v="14"/>
    <n v="0"/>
    <n v="37"/>
    <n v="46"/>
    <d v="1899-12-30T00:37:46"/>
    <d v="1899-12-30T00:02:42"/>
    <s v="Ciocci"/>
    <s v="Hammerfest Bike"/>
    <n v="22.241835834068858"/>
    <n v="0"/>
    <s v="Nice!"/>
    <s v="http://app.strava.com/activities/82648189"/>
    <d v="1899-12-30T05:02:08"/>
    <d v="1899-12-30T02:31:04"/>
    <d v="1899-12-30T01:10:41"/>
    <d v="1899-12-30T02:03:05"/>
    <d v="1899-12-30T00:35:20"/>
    <d v="1899-12-30T01:01:32"/>
    <n v="86"/>
    <x v="12"/>
    <x v="5"/>
    <x v="123"/>
    <x v="41"/>
    <n v="0"/>
  </r>
  <r>
    <n v="2111"/>
    <d v="2013-09-15T00:00:00"/>
    <d v="2013-09-15T00:00:00"/>
    <x v="2"/>
    <n v="3.6"/>
    <n v="0"/>
    <n v="35"/>
    <n v="18"/>
    <d v="1899-12-30T00:35:18"/>
    <d v="1899-12-30T00:09:48"/>
    <s v="R201302"/>
    <s v="Hammerfest Run"/>
    <n v="6.1189801699716764"/>
    <n v="0"/>
    <s v="Nice!"/>
    <s v="http://app.strava.com/activities/82648967"/>
    <d v="1899-12-30T04:16:54"/>
    <d v="1899-12-30T02:08:27"/>
    <d v="1899-12-30T04:16:54"/>
    <d v="1899-12-30T05:09:18"/>
    <d v="1899-12-30T02:08:27"/>
    <d v="1899-12-30T02:34:39"/>
    <n v="1264"/>
    <x v="12"/>
    <x v="5"/>
    <x v="123"/>
    <x v="41"/>
    <n v="0"/>
  </r>
  <r>
    <n v="2112"/>
    <d v="2013-09-17T00:00:00"/>
    <d v="2013-09-17T00:00:00"/>
    <x v="1"/>
    <n v="8.5"/>
    <n v="0"/>
    <n v="25"/>
    <n v="5"/>
    <d v="1899-12-30T00:25:05"/>
    <d v="1899-12-30T00:02:57"/>
    <s v="YNHH"/>
    <s v="YNHH Spin Bike"/>
    <n v="20.332225913621279"/>
    <n v="0"/>
    <s v="Inside"/>
    <m/>
    <d v="1899-12-30T05:30:31"/>
    <d v="1899-12-30T02:45:15"/>
    <d v="1899-12-30T01:17:19"/>
    <d v="1899-12-30T02:09:43"/>
    <d v="1899-12-30T00:38:39"/>
    <d v="1899-12-30T01:04:51"/>
    <n v="169"/>
    <x v="12"/>
    <x v="5"/>
    <x v="123"/>
    <x v="41"/>
    <n v="1"/>
  </r>
  <r>
    <n v="2113"/>
    <d v="2013-09-19T00:00:00"/>
    <d v="2013-09-19T00:00:00"/>
    <x v="2"/>
    <n v="3.1"/>
    <n v="0"/>
    <n v="30"/>
    <n v="28"/>
    <d v="1899-12-30T00:30:28"/>
    <d v="1899-12-30T00:09:50"/>
    <s v="R201302"/>
    <s v="YNHH-5k"/>
    <n v="6.1050328227571171"/>
    <n v="0"/>
    <s v="Nice!"/>
    <m/>
    <d v="1899-12-30T04:17:30"/>
    <d v="1899-12-30T02:08:45"/>
    <d v="1899-12-30T04:17:30"/>
    <d v="1899-12-30T05:09:54"/>
    <d v="1899-12-30T02:08:45"/>
    <d v="1899-12-30T02:34:57"/>
    <n v="1286"/>
    <x v="12"/>
    <x v="5"/>
    <x v="123"/>
    <x v="41"/>
    <n v="1"/>
  </r>
  <r>
    <n v="2114"/>
    <d v="2013-09-23T00:00:00"/>
    <d v="2013-09-23T00:00:00"/>
    <x v="2"/>
    <n v="3.1"/>
    <n v="0"/>
    <n v="28"/>
    <n v="43"/>
    <d v="1899-12-30T00:28:43"/>
    <d v="1899-12-30T00:09:16"/>
    <s v="R201302"/>
    <s v="YNHH-5k"/>
    <n v="6.4770748694138192"/>
    <n v="0"/>
    <s v="Nice!"/>
    <s v="http://app.strava.com/activities/84384370"/>
    <d v="1899-12-30T04:02:42"/>
    <d v="1899-12-30T02:01:21"/>
    <d v="1899-12-30T04:02:42"/>
    <d v="1899-12-30T04:55:06"/>
    <d v="1899-12-30T02:01:21"/>
    <d v="1899-12-30T02:27:33"/>
    <n v="908"/>
    <x v="12"/>
    <x v="5"/>
    <x v="123"/>
    <x v="42"/>
    <n v="3"/>
  </r>
  <r>
    <n v="2115"/>
    <d v="2013-09-27T00:00:00"/>
    <d v="2013-09-27T00:00:00"/>
    <x v="2"/>
    <n v="3.25"/>
    <n v="0"/>
    <n v="31"/>
    <n v="49"/>
    <d v="1899-12-30T00:31:49"/>
    <d v="1899-12-30T00:09:47"/>
    <s v="ZootKane"/>
    <s v="YNHH Division St 5k"/>
    <n v="6.1288632792037765"/>
    <n v="0"/>
    <s v="Cool"/>
    <s v="http://app.strava.com/activities/85295579"/>
    <d v="1899-12-30T04:16:29"/>
    <d v="1899-12-30T02:08:15"/>
    <d v="1899-12-30T04:16:29"/>
    <d v="1899-12-30T05:08:54"/>
    <d v="1899-12-30T02:08:15"/>
    <d v="1899-12-30T02:34:27"/>
    <n v="1252"/>
    <x v="12"/>
    <x v="5"/>
    <x v="123"/>
    <x v="42"/>
    <n v="3"/>
  </r>
  <r>
    <n v="2116"/>
    <d v="2013-10-03T00:00:00"/>
    <d v="2013-10-03T00:00:00"/>
    <x v="2"/>
    <n v="3.25"/>
    <n v="0"/>
    <n v="32"/>
    <n v="1"/>
    <d v="1899-12-30T00:32:01"/>
    <d v="1899-12-30T00:09:51"/>
    <s v="ZootKane"/>
    <s v="YNHH Division St 5k"/>
    <n v="6.090577824049979"/>
    <n v="161"/>
    <s v="Warm"/>
    <s v="http://app.strava.com/activities/86664831"/>
    <d v="1899-12-30T04:18:06"/>
    <d v="1899-12-30T02:09:03"/>
    <d v="1899-12-30T04:18:06"/>
    <d v="1899-12-30T05:10:30"/>
    <d v="1899-12-30T02:09:03"/>
    <d v="1899-12-30T02:35:15"/>
    <n v="1312"/>
    <x v="12"/>
    <x v="6"/>
    <x v="124"/>
    <x v="21"/>
    <n v="5"/>
  </r>
  <r>
    <n v="2117"/>
    <d v="2013-10-03T00:00:00"/>
    <d v="2013-10-03T00:00:00"/>
    <x v="2"/>
    <n v="1.5"/>
    <n v="0"/>
    <n v="14"/>
    <n v="39"/>
    <d v="1899-12-30T00:14:39"/>
    <d v="1899-12-30T00:09:46"/>
    <s v="Kinvara4"/>
    <s v="PHS 1.5 Miler"/>
    <n v="6.1433447098976162"/>
    <n v="0"/>
    <s v="Nice!"/>
    <m/>
    <d v="1899-12-30T04:15:53"/>
    <d v="1899-12-30T02:07:57"/>
    <d v="1899-12-30T04:15:53"/>
    <d v="1899-12-30T05:08:17"/>
    <d v="1899-12-30T02:07:57"/>
    <d v="1899-12-30T02:34:09"/>
    <n v="1235"/>
    <x v="12"/>
    <x v="6"/>
    <x v="124"/>
    <x v="21"/>
    <n v="0"/>
  </r>
  <r>
    <n v="2118"/>
    <d v="2013-10-07T00:00:00"/>
    <d v="2013-10-07T00:00:00"/>
    <x v="2"/>
    <n v="1"/>
    <n v="0"/>
    <n v="8"/>
    <n v="27"/>
    <d v="1899-12-30T00:08:27"/>
    <d v="1899-12-30T00:08:27"/>
    <s v="R201301"/>
    <s v="YNHH Treadmill"/>
    <n v="7.1005917159763383"/>
    <n v="0"/>
    <m/>
    <m/>
    <d v="1899-12-30T03:41:23"/>
    <d v="1899-12-30T01:50:42"/>
    <d v="1899-12-30T03:41:23"/>
    <d v="1899-12-30T04:33:47"/>
    <d v="1899-12-30T01:50:42"/>
    <d v="1899-12-30T02:16:54"/>
    <n v="751"/>
    <x v="12"/>
    <x v="6"/>
    <x v="124"/>
    <x v="43"/>
    <n v="3"/>
  </r>
  <r>
    <n v="2119"/>
    <d v="2013-10-10T00:00:00"/>
    <d v="2013-10-10T00:00:00"/>
    <x v="2"/>
    <n v="2"/>
    <n v="0"/>
    <n v="19"/>
    <n v="22"/>
    <d v="1899-12-30T00:19:22"/>
    <d v="1899-12-30T00:09:41"/>
    <s v="R201301"/>
    <s v="YNHH Treadmill"/>
    <n v="6.196213425129093"/>
    <n v="0"/>
    <m/>
    <m/>
    <d v="1899-12-30T04:13:42"/>
    <d v="1899-12-30T02:06:51"/>
    <d v="1899-12-30T04:13:42"/>
    <d v="1899-12-30T05:06:06"/>
    <d v="1899-12-30T02:06:51"/>
    <d v="1899-12-30T02:33:03"/>
    <n v="1168"/>
    <x v="12"/>
    <x v="6"/>
    <x v="124"/>
    <x v="43"/>
    <n v="2"/>
  </r>
  <r>
    <n v="2120"/>
    <d v="2013-10-10T00:00:00"/>
    <d v="2013-10-10T00:00:00"/>
    <x v="2"/>
    <n v="1.7"/>
    <n v="0"/>
    <n v="15"/>
    <n v="56"/>
    <d v="1899-12-30T00:15:56"/>
    <d v="1899-12-30T00:09:22"/>
    <s v="Kinvara4"/>
    <s v="PHS Track"/>
    <n v="6.4016736401673695"/>
    <n v="0"/>
    <s v="Cool"/>
    <s v="http://app.strava.com/activities/88101034"/>
    <d v="1899-12-30T04:05:34"/>
    <d v="1899-12-30T02:02:47"/>
    <d v="1899-12-30T04:05:34"/>
    <d v="1899-12-30T04:57:58"/>
    <d v="1899-12-30T02:02:47"/>
    <d v="1899-12-30T02:28:59"/>
    <n v="971"/>
    <x v="12"/>
    <x v="6"/>
    <x v="124"/>
    <x v="43"/>
    <n v="0"/>
  </r>
  <r>
    <n v="2121"/>
    <d v="2013-10-11T00:00:00"/>
    <d v="2013-10-11T00:00:00"/>
    <x v="2"/>
    <n v="1"/>
    <n v="0"/>
    <n v="9"/>
    <n v="30"/>
    <d v="1899-12-30T00:09:30"/>
    <d v="1899-12-30T00:09:30"/>
    <s v="R201301"/>
    <s v="YNHH Treadmill"/>
    <n v="6.3157894736842151"/>
    <n v="0"/>
    <m/>
    <m/>
    <d v="1899-12-30T04:08:54"/>
    <d v="1899-12-30T02:04:27"/>
    <d v="1899-12-30T04:08:54"/>
    <d v="1899-12-30T05:01:18"/>
    <d v="1899-12-30T02:04:27"/>
    <d v="1899-12-30T02:30:39"/>
    <n v="1040"/>
    <x v="12"/>
    <x v="6"/>
    <x v="124"/>
    <x v="43"/>
    <n v="0"/>
  </r>
  <r>
    <n v="2122"/>
    <d v="2013-10-11T00:00:00"/>
    <d v="2013-10-11T00:00:00"/>
    <x v="2"/>
    <n v="1"/>
    <n v="0"/>
    <n v="9"/>
    <n v="30"/>
    <d v="1899-12-30T00:09:30"/>
    <d v="1899-12-30T00:09:30"/>
    <s v="R201301"/>
    <s v="YNHH Treadmill"/>
    <n v="6.3157894736842151"/>
    <n v="0"/>
    <s v="Inside"/>
    <m/>
    <d v="1899-12-30T04:08:54"/>
    <d v="1899-12-30T02:04:27"/>
    <d v="1899-12-30T04:08:54"/>
    <d v="1899-12-30T05:01:18"/>
    <d v="1899-12-30T02:04:27"/>
    <d v="1899-12-30T02:30:39"/>
    <n v="1040"/>
    <x v="12"/>
    <x v="6"/>
    <x v="124"/>
    <x v="43"/>
    <n v="0"/>
  </r>
  <r>
    <n v="2123"/>
    <d v="2013-10-12T00:00:00"/>
    <d v="2013-10-12T00:00:00"/>
    <x v="1"/>
    <n v="15.6"/>
    <n v="1"/>
    <n v="8"/>
    <n v="32"/>
    <d v="1899-12-30T01:08:32"/>
    <d v="1899-12-30T00:04:24"/>
    <s v="Ciocci"/>
    <s v="Random"/>
    <n v="13.657587548638142"/>
    <n v="0"/>
    <s v="Cool"/>
    <s v="http://app.strava.com/activities/88679072"/>
    <d v="1899-12-30T08:12:02"/>
    <d v="1899-12-30T04:06:01"/>
    <d v="1899-12-30T01:55:06"/>
    <d v="1899-12-30T02:47:30"/>
    <d v="1899-12-30T00:57:33"/>
    <d v="1899-12-30T01:23:45"/>
    <n v="564"/>
    <x v="12"/>
    <x v="6"/>
    <x v="124"/>
    <x v="43"/>
    <n v="0"/>
  </r>
  <r>
    <n v="2124"/>
    <d v="2013-10-14T00:00:00"/>
    <d v="2013-10-14T00:00:00"/>
    <x v="2"/>
    <n v="1.5"/>
    <n v="0"/>
    <n v="20"/>
    <n v="1"/>
    <d v="1899-12-30T00:20:01"/>
    <d v="1899-12-30T00:13:21"/>
    <s v="R201301"/>
    <s v="YNHH Treadmill"/>
    <n v="4.4962531223980049"/>
    <n v="0"/>
    <s v="Inside"/>
    <m/>
    <d v="1899-12-30T05:49:37"/>
    <d v="1899-12-30T02:54:49"/>
    <d v="1899-12-30T05:49:37"/>
    <d v="1899-12-30T06:42:01"/>
    <d v="1899-12-30T02:54:49"/>
    <d v="1899-12-30T03:21:01"/>
    <n v="2638"/>
    <x v="12"/>
    <x v="6"/>
    <x v="124"/>
    <x v="22"/>
    <n v="1"/>
  </r>
  <r>
    <n v="2125"/>
    <d v="2013-10-16T00:00:00"/>
    <d v="2013-10-16T00:00:00"/>
    <x v="0"/>
    <n v="0.5"/>
    <n v="0"/>
    <n v="25"/>
    <n v="0"/>
    <d v="1899-12-30T00:25:00"/>
    <d v="1899-12-30T00:50:00"/>
    <s v="PHS"/>
    <s v="Random"/>
    <n v="1.2000000000000008"/>
    <n v="0"/>
    <m/>
    <m/>
    <d v="1899-12-30T02:00:00"/>
    <d v="1899-12-30T01:00:00"/>
    <d v="1899-12-30T21:50:00"/>
    <d v="1899-12-30T22:42:24"/>
    <d v="1899-12-30T10:55:00"/>
    <d v="1899-12-30T11:21:12"/>
    <n v="3135"/>
    <x v="12"/>
    <x v="6"/>
    <x v="124"/>
    <x v="22"/>
    <n v="1"/>
  </r>
  <r>
    <n v="2126"/>
    <d v="2013-10-17T00:00:00"/>
    <d v="2013-10-17T00:00:00"/>
    <x v="2"/>
    <n v="2"/>
    <n v="0"/>
    <n v="20"/>
    <n v="46"/>
    <d v="1899-12-30T00:20:46"/>
    <d v="1899-12-30T00:10:23"/>
    <s v="R201301"/>
    <s v="YNHH Treadmill"/>
    <n v="5.7784911717496037"/>
    <n v="0"/>
    <s v="Inside"/>
    <m/>
    <d v="1899-12-30T04:32:03"/>
    <d v="1899-12-30T02:16:01"/>
    <d v="1899-12-30T04:32:03"/>
    <d v="1899-12-30T05:24:27"/>
    <d v="1899-12-30T02:16:01"/>
    <d v="1899-12-30T02:42:13"/>
    <n v="1722"/>
    <x v="12"/>
    <x v="6"/>
    <x v="124"/>
    <x v="22"/>
    <n v="0"/>
  </r>
  <r>
    <n v="2127"/>
    <d v="2013-10-21T00:00:00"/>
    <d v="2013-10-21T00:00:00"/>
    <x v="0"/>
    <n v="0.8"/>
    <n v="0"/>
    <n v="35"/>
    <n v="0"/>
    <d v="1899-12-30T00:35:00"/>
    <d v="1899-12-30T00:43:45"/>
    <s v="PHS"/>
    <s v="A Workout - First Half"/>
    <n v="1.3714285714285726"/>
    <n v="0"/>
    <m/>
    <m/>
    <d v="1899-12-30T01:45:00"/>
    <d v="1899-12-30T00:52:30"/>
    <d v="1899-12-30T19:06:15"/>
    <d v="1899-12-30T19:58:39"/>
    <d v="1899-12-30T09:33:07"/>
    <d v="1899-12-30T09:59:20"/>
    <n v="3112"/>
    <x v="12"/>
    <x v="6"/>
    <x v="124"/>
    <x v="44"/>
    <n v="3"/>
  </r>
  <r>
    <n v="2128"/>
    <d v="2013-10-23T00:00:00"/>
    <d v="2013-10-23T00:00:00"/>
    <x v="2"/>
    <n v="1.6"/>
    <n v="0"/>
    <n v="15"/>
    <n v="0"/>
    <d v="1899-12-30T00:15:00"/>
    <d v="1899-12-30T00:09:22"/>
    <s v="Kinvara4"/>
    <s v="PHS Track"/>
    <n v="6.4000000000000057"/>
    <n v="0"/>
    <s v="cold"/>
    <s v="http://app.strava.com/activities/90912020"/>
    <d v="1899-12-30T04:05:38"/>
    <d v="1899-12-30T02:02:49"/>
    <d v="1899-12-30T04:05:38"/>
    <d v="1899-12-30T04:58:02"/>
    <d v="1899-12-30T02:02:49"/>
    <d v="1899-12-30T02:29:01"/>
    <n v="972"/>
    <x v="12"/>
    <x v="6"/>
    <x v="124"/>
    <x v="44"/>
    <n v="1"/>
  </r>
  <r>
    <n v="2129"/>
    <d v="2013-10-23T00:00:00"/>
    <d v="2013-10-23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d v="1899-12-30T17:28:00"/>
    <d v="1899-12-30T18:20:24"/>
    <d v="1899-12-30T08:44:00"/>
    <d v="1899-12-30T09:10:12"/>
    <n v="3048"/>
    <x v="12"/>
    <x v="6"/>
    <x v="124"/>
    <x v="44"/>
    <n v="0"/>
  </r>
  <r>
    <n v="2130"/>
    <d v="2013-10-24T00:00:00"/>
    <d v="2013-10-24T00:00:00"/>
    <x v="0"/>
    <n v="0.625"/>
    <n v="0"/>
    <n v="22"/>
    <n v="54"/>
    <d v="1899-12-30T00:22:54"/>
    <d v="1899-12-30T00:36:38"/>
    <s v="PHS"/>
    <s v="Random"/>
    <n v="1.6375545851528397"/>
    <n v="0"/>
    <m/>
    <m/>
    <d v="1899-12-30T01:27:56"/>
    <d v="1899-12-30T00:43:58"/>
    <d v="1899-12-30T15:59:58"/>
    <d v="1899-12-30T16:52:22"/>
    <d v="1899-12-30T07:59:59"/>
    <d v="1899-12-30T08:26:11"/>
    <n v="2970"/>
    <x v="12"/>
    <x v="6"/>
    <x v="124"/>
    <x v="44"/>
    <n v="0"/>
  </r>
  <r>
    <n v="2131"/>
    <d v="2013-10-28T00:00:00"/>
    <d v="2013-10-28T00:00:00"/>
    <x v="0"/>
    <n v="0.6"/>
    <n v="0"/>
    <n v="31"/>
    <n v="30"/>
    <d v="1899-12-30T00:31:30"/>
    <d v="1899-12-30T00:52:30"/>
    <s v="PHS"/>
    <s v="Random"/>
    <n v="1.1428571428571437"/>
    <n v="0"/>
    <m/>
    <m/>
    <d v="1899-12-30T02:06:00"/>
    <d v="1899-12-30T01:03:00"/>
    <d v="1899-12-30T22:55:30"/>
    <d v="1899-12-30T23:47:54"/>
    <d v="1899-12-30T11:27:45"/>
    <d v="1899-12-30T11:53:57"/>
    <n v="3145"/>
    <x v="12"/>
    <x v="6"/>
    <x v="124"/>
    <x v="45"/>
    <n v="3"/>
  </r>
  <r>
    <n v="2132"/>
    <d v="2013-10-30T00:00:00"/>
    <d v="2013-10-30T00:00:00"/>
    <x v="0"/>
    <n v="0.71"/>
    <n v="0"/>
    <n v="25"/>
    <n v="45"/>
    <d v="1899-12-30T00:25:45"/>
    <d v="1899-12-30T00:36:16"/>
    <s v="PHS"/>
    <s v="Random"/>
    <n v="1.6543689320388364"/>
    <n v="0"/>
    <m/>
    <m/>
    <d v="1899-12-30T01:27:03"/>
    <d v="1899-12-30T00:43:31"/>
    <d v="1899-12-30T15:50:13"/>
    <d v="1899-12-30T16:42:37"/>
    <d v="1899-12-30T07:55:06"/>
    <d v="1899-12-30T08:21:18"/>
    <n v="2956"/>
    <x v="12"/>
    <x v="6"/>
    <x v="124"/>
    <x v="45"/>
    <n v="1"/>
  </r>
  <r>
    <n v="2133"/>
    <d v="2013-11-02T00:00:00"/>
    <d v="2013-11-02T00:00:00"/>
    <x v="1"/>
    <n v="25"/>
    <n v="1"/>
    <n v="46"/>
    <n v="3"/>
    <d v="1899-12-30T01:46:03"/>
    <d v="1899-12-30T00:04:15"/>
    <s v="Ciocci"/>
    <s v="Random"/>
    <n v="14.144271570014153"/>
    <n v="0"/>
    <s v="cold"/>
    <s v="http://app.strava.com/activities/92724265"/>
    <d v="1899-12-30T07:55:06"/>
    <d v="1899-12-30T03:57:33"/>
    <d v="1899-12-30T01:51:08"/>
    <d v="1899-12-30T02:43:32"/>
    <d v="1899-12-30T00:55:34"/>
    <d v="1899-12-30T01:21:46"/>
    <n v="524"/>
    <x v="12"/>
    <x v="7"/>
    <x v="125"/>
    <x v="45"/>
    <n v="2"/>
  </r>
  <r>
    <n v="2134"/>
    <d v="2013-11-04T00:00:00"/>
    <d v="2013-11-04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d v="1899-12-30T17:28:00"/>
    <d v="1899-12-30T18:20:24"/>
    <d v="1899-12-30T08:44:00"/>
    <d v="1899-12-30T09:10:12"/>
    <n v="3048"/>
    <x v="12"/>
    <x v="7"/>
    <x v="125"/>
    <x v="23"/>
    <n v="1"/>
  </r>
  <r>
    <n v="2135"/>
    <d v="2013-11-05T00:00:00"/>
    <d v="2013-11-05T00:00:00"/>
    <x v="1"/>
    <n v="9"/>
    <n v="0"/>
    <n v="25"/>
    <n v="0"/>
    <d v="1899-12-30T00:25:00"/>
    <d v="1899-12-30T00:02:47"/>
    <s v="YNHH"/>
    <s v="YNHH Spin Bike"/>
    <n v="21.600000000000016"/>
    <n v="0"/>
    <s v="Inside"/>
    <m/>
    <d v="1899-12-30T05:11:07"/>
    <d v="1899-12-30T02:35:33"/>
    <d v="1899-12-30T01:12:47"/>
    <d v="1899-12-30T02:05:11"/>
    <d v="1899-12-30T00:36:23"/>
    <d v="1899-12-30T01:02:35"/>
    <n v="108"/>
    <x v="12"/>
    <x v="7"/>
    <x v="125"/>
    <x v="23"/>
    <n v="0"/>
  </r>
  <r>
    <n v="2136"/>
    <d v="2013-11-06T00:00:00"/>
    <d v="2013-11-06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d v="1899-12-30T17:28:00"/>
    <d v="1899-12-30T18:20:24"/>
    <d v="1899-12-30T08:44:00"/>
    <d v="1899-12-30T09:10:12"/>
    <n v="3048"/>
    <x v="12"/>
    <x v="7"/>
    <x v="125"/>
    <x v="23"/>
    <n v="0"/>
  </r>
  <r>
    <n v="2137"/>
    <d v="2013-11-10T00:00:00"/>
    <d v="2013-11-10T00:00:00"/>
    <x v="2"/>
    <n v="5.6"/>
    <n v="1"/>
    <n v="5"/>
    <n v="47"/>
    <d v="1899-12-30T01:05:47"/>
    <d v="1899-12-30T00:11:45"/>
    <s v="Kinvara4"/>
    <s v="53 - Rev3 Half"/>
    <n v="5.1076767164935442"/>
    <n v="158"/>
    <s v="Chilly"/>
    <s v="http://app.strava.com/activities/94304832"/>
    <d v="1899-12-30T05:07:46"/>
    <d v="1899-12-30T02:33:53"/>
    <d v="1899-12-30T05:07:46"/>
    <d v="1899-12-30T06:00:10"/>
    <d v="1899-12-30T02:33:53"/>
    <d v="1899-12-30T03:00:05"/>
    <n v="2387"/>
    <x v="12"/>
    <x v="7"/>
    <x v="125"/>
    <x v="24"/>
    <n v="3"/>
  </r>
  <r>
    <n v="2138"/>
    <d v="2013-11-11T00:00:00"/>
    <d v="2013-11-11T00:00:00"/>
    <x v="2"/>
    <n v="2.7"/>
    <n v="0"/>
    <n v="27"/>
    <n v="49"/>
    <d v="1899-12-30T00:27:49"/>
    <d v="1899-12-30T00:10:18"/>
    <s v="R201301"/>
    <s v="YNHH Random"/>
    <n v="5.8238466147393702"/>
    <n v="153"/>
    <s v="Chilly"/>
    <s v="http://app.strava.com/activities/94535432"/>
    <d v="1899-12-30T04:29:55"/>
    <d v="1899-12-30T02:14:58"/>
    <d v="1899-12-30T04:29:55"/>
    <d v="1899-12-30T05:22:20"/>
    <d v="1899-12-30T02:14:58"/>
    <d v="1899-12-30T02:41:10"/>
    <n v="1663"/>
    <x v="12"/>
    <x v="7"/>
    <x v="125"/>
    <x v="24"/>
    <n v="0"/>
  </r>
  <r>
    <n v="2139"/>
    <d v="2013-11-24T00:00:00"/>
    <d v="2013-11-24T00:00:00"/>
    <x v="2"/>
    <n v="5"/>
    <n v="0"/>
    <n v="49"/>
    <n v="58"/>
    <d v="1899-12-30T00:49:58"/>
    <d v="1899-12-30T00:10:00"/>
    <s v="Kinvara4"/>
    <s v="Fischang-Cicchetti Memorial"/>
    <n v="6.0040026684456347"/>
    <n v="0"/>
    <s v="Freezing"/>
    <m/>
    <d v="1899-12-30T04:21:50"/>
    <d v="1899-12-30T02:10:55"/>
    <d v="1899-12-30T04:21:50"/>
    <d v="1899-12-30T05:14:14"/>
    <d v="1899-12-30T02:10:55"/>
    <d v="1899-12-30T02:37:07"/>
    <n v="1416"/>
    <x v="12"/>
    <x v="7"/>
    <x v="125"/>
    <x v="26"/>
    <n v="12"/>
  </r>
  <r>
    <n v="2140"/>
    <d v="2013-11-25T00:00:00"/>
    <d v="2013-11-25T00:00:00"/>
    <x v="1"/>
    <n v="7"/>
    <n v="0"/>
    <n v="20"/>
    <n v="0"/>
    <d v="1899-12-30T00:20:00"/>
    <d v="1899-12-30T00:02:51"/>
    <s v="YNHH"/>
    <s v="YNHH Spin Bike"/>
    <n v="21.000000000000018"/>
    <n v="0"/>
    <m/>
    <m/>
    <d v="1899-12-30T05:20:00"/>
    <d v="1899-12-30T02:40:00"/>
    <d v="1899-12-30T01:14:51"/>
    <d v="1899-12-30T02:07:15"/>
    <d v="1899-12-30T00:37:26"/>
    <d v="1899-12-30T01:03:38"/>
    <n v="140"/>
    <x v="12"/>
    <x v="7"/>
    <x v="125"/>
    <x v="26"/>
    <n v="0"/>
  </r>
  <r>
    <n v="2141"/>
    <d v="2013-11-26T00:00:00"/>
    <d v="2013-11-26T00:00:00"/>
    <x v="1"/>
    <n v="10"/>
    <n v="0"/>
    <n v="29"/>
    <n v="0"/>
    <d v="1899-12-30T00:29:00"/>
    <d v="1899-12-30T00:02:54"/>
    <s v="YNHH"/>
    <s v="YNHH Spin Bike"/>
    <n v="20.689655172413811"/>
    <n v="0"/>
    <m/>
    <m/>
    <d v="1899-12-30T05:24:48"/>
    <d v="1899-12-30T02:42:24"/>
    <d v="1899-12-30T01:15:59"/>
    <d v="1899-12-30T02:08:23"/>
    <d v="1899-12-30T00:37:59"/>
    <d v="1899-12-30T01:04:11"/>
    <n v="154"/>
    <x v="12"/>
    <x v="7"/>
    <x v="125"/>
    <x v="26"/>
    <n v="0"/>
  </r>
  <r>
    <n v="2142"/>
    <d v="2013-11-28T00:00:00"/>
    <d v="2013-11-28T00:00:00"/>
    <x v="2"/>
    <n v="6.2"/>
    <n v="1"/>
    <n v="8"/>
    <n v="55"/>
    <d v="1899-12-30T01:08:55"/>
    <d v="1899-12-30T00:11:07"/>
    <s v="Kinvara4"/>
    <s v="Goshen Turkey Trot"/>
    <n v="5.3978234582829545"/>
    <n v="166"/>
    <s v="Freezing"/>
    <s v="http://www.strava.com/activities/97522399"/>
    <d v="1899-12-30T04:51:14"/>
    <d v="1899-12-30T02:25:37"/>
    <d v="1899-12-30T04:51:14"/>
    <d v="1899-12-30T05:43:38"/>
    <d v="1899-12-30T02:25:37"/>
    <d v="1899-12-30T02:51:49"/>
    <n v="2150"/>
    <x v="12"/>
    <x v="7"/>
    <x v="125"/>
    <x v="26"/>
    <n v="1"/>
  </r>
  <r>
    <n v="2143"/>
    <d v="2013-12-01T00:00:00"/>
    <d v="2013-12-01T00:00:00"/>
    <x v="2"/>
    <n v="6"/>
    <n v="1"/>
    <n v="1"/>
    <n v="13"/>
    <d v="1899-12-30T01:01:13"/>
    <d v="1899-12-30T00:10:12"/>
    <s v="Kinvara4"/>
    <s v="House 6"/>
    <n v="5.8807514293493099"/>
    <n v="161"/>
    <s v="Cool"/>
    <s v="http://www.strava.com/activities/98155467"/>
    <d v="1899-12-30T04:27:19"/>
    <d v="1899-12-30T02:13:39"/>
    <d v="1899-12-30T04:27:19"/>
    <d v="1899-12-30T05:19:43"/>
    <d v="1899-12-30T02:13:39"/>
    <d v="1899-12-30T02:39:51"/>
    <n v="1583"/>
    <x v="12"/>
    <x v="11"/>
    <x v="126"/>
    <x v="46"/>
    <n v="2"/>
  </r>
  <r>
    <n v="2144"/>
    <d v="2013-12-02T00:00:00"/>
    <d v="2013-12-02T00:00:00"/>
    <x v="2"/>
    <n v="2.1"/>
    <n v="0"/>
    <n v="25"/>
    <n v="0"/>
    <d v="1899-12-30T00:25:00"/>
    <d v="1899-12-30T00:11:54"/>
    <s v="R201301"/>
    <s v="YNHH Treadmill"/>
    <n v="5.0400000000000045"/>
    <n v="0"/>
    <s v="Inside"/>
    <s v="5x2min @8:20"/>
    <d v="1899-12-30T05:11:54"/>
    <d v="1899-12-30T02:35:57"/>
    <d v="1899-12-30T05:11:54"/>
    <d v="1899-12-30T06:04:18"/>
    <d v="1899-12-30T02:35:57"/>
    <d v="1899-12-30T03:02:09"/>
    <n v="2437"/>
    <x v="12"/>
    <x v="11"/>
    <x v="126"/>
    <x v="46"/>
    <n v="0"/>
  </r>
  <r>
    <n v="2145"/>
    <d v="2013-12-02T00:00:00"/>
    <d v="2013-12-02T00:00:00"/>
    <x v="0"/>
    <n v="0.72"/>
    <n v="0"/>
    <n v="25"/>
    <n v="43"/>
    <d v="1899-12-30T00:25:43"/>
    <d v="1899-12-30T00:35:43"/>
    <s v="PHS"/>
    <s v="Random"/>
    <n v="1.6798444588464043"/>
    <n v="0"/>
    <m/>
    <m/>
    <d v="1899-12-30T01:25:43"/>
    <d v="1899-12-30T00:42:52"/>
    <d v="1899-12-30T15:35:48"/>
    <d v="1899-12-30T16:28:12"/>
    <d v="1899-12-30T07:47:54"/>
    <d v="1899-12-30T08:14:06"/>
    <n v="2939"/>
    <x v="12"/>
    <x v="11"/>
    <x v="126"/>
    <x v="46"/>
    <n v="0"/>
  </r>
  <r>
    <n v="2146"/>
    <d v="2013-12-04T00:00:00"/>
    <d v="2013-12-04T00:00:00"/>
    <x v="0"/>
    <n v="0.65"/>
    <n v="0"/>
    <n v="24"/>
    <n v="0"/>
    <d v="1899-12-30T00:24:00"/>
    <d v="1899-12-30T00:36:55"/>
    <s v="PHS"/>
    <s v="Random"/>
    <n v="1.6250000000000013"/>
    <n v="0"/>
    <m/>
    <m/>
    <d v="1899-12-30T01:28:37"/>
    <d v="1899-12-30T00:44:18"/>
    <d v="1899-12-30T16:07:23"/>
    <d v="1899-12-30T16:59:47"/>
    <d v="1899-12-30T08:03:42"/>
    <d v="1899-12-30T08:29:54"/>
    <n v="2978"/>
    <x v="12"/>
    <x v="11"/>
    <x v="126"/>
    <x v="46"/>
    <n v="1"/>
  </r>
  <r>
    <n v="2147"/>
    <d v="2013-12-05T00:00:00"/>
    <d v="2013-12-05T00:00:00"/>
    <x v="0"/>
    <n v="0.9"/>
    <n v="0"/>
    <n v="33"/>
    <n v="8"/>
    <d v="1899-12-30T00:33:08"/>
    <d v="1899-12-30T00:36:49"/>
    <s v="PHS"/>
    <s v="Random"/>
    <n v="1.6297786720321947"/>
    <n v="0"/>
    <m/>
    <m/>
    <d v="1899-12-30T01:28:21"/>
    <d v="1899-12-30T00:44:11"/>
    <d v="1899-12-30T16:04:33"/>
    <d v="1899-12-30T16:56:57"/>
    <d v="1899-12-30T08:02:16"/>
    <d v="1899-12-30T08:28:28"/>
    <n v="2976"/>
    <x v="12"/>
    <x v="11"/>
    <x v="126"/>
    <x v="46"/>
    <n v="0"/>
  </r>
  <r>
    <n v="2148"/>
    <d v="2013-12-07T00:00:00"/>
    <d v="2013-12-07T00:00:00"/>
    <x v="2"/>
    <n v="3.1"/>
    <n v="0"/>
    <n v="38"/>
    <n v="36"/>
    <d v="1899-12-30T00:38:36"/>
    <d v="1899-12-30T00:12:27"/>
    <s v="Kinvara4"/>
    <s v="Jingle Bell Run Litchfield"/>
    <n v="4.8186528497409364"/>
    <n v="0"/>
    <s v="Freezing"/>
    <s v="Ran with Logan"/>
    <d v="1899-12-30T05:26:14"/>
    <d v="1899-12-30T02:43:07"/>
    <d v="1899-12-30T05:26:14"/>
    <d v="1899-12-30T06:18:38"/>
    <d v="1899-12-30T02:43:07"/>
    <d v="1899-12-30T03:09:19"/>
    <n v="2545"/>
    <x v="12"/>
    <x v="11"/>
    <x v="126"/>
    <x v="46"/>
    <n v="1"/>
  </r>
  <r>
    <n v="2149"/>
    <d v="2013-12-08T00:00:00"/>
    <d v="2013-12-08T00:00:00"/>
    <x v="2"/>
    <n v="5"/>
    <n v="1"/>
    <n v="3"/>
    <n v="33"/>
    <d v="1899-12-30T01:03:33"/>
    <d v="1899-12-30T00:12:43"/>
    <s v="Kinvara4"/>
    <s v="Lake Elise Loop"/>
    <n v="4.7206923682140092"/>
    <n v="0"/>
    <s v="Freezing"/>
    <m/>
    <d v="1899-12-30T05:33:00"/>
    <d v="1899-12-30T02:46:30"/>
    <d v="1899-12-30T05:33:00"/>
    <d v="1899-12-30T06:25:24"/>
    <d v="1899-12-30T02:46:30"/>
    <d v="1899-12-30T03:12:42"/>
    <n v="2581"/>
    <x v="12"/>
    <x v="11"/>
    <x v="126"/>
    <x v="49"/>
    <n v="0"/>
  </r>
  <r>
    <n v="2150"/>
    <d v="2013-12-09T00:00:00"/>
    <d v="2013-12-09T00:00:00"/>
    <x v="2"/>
    <n v="4"/>
    <n v="0"/>
    <n v="39"/>
    <n v="23"/>
    <d v="1899-12-30T00:39:23"/>
    <d v="1899-12-30T00:09:51"/>
    <s v="R201301"/>
    <s v="YNHH Treadmill"/>
    <n v="6.0939483707151973"/>
    <n v="0"/>
    <s v="Inside"/>
    <s v=".5 mile at 8:30 .1 mile walk - Repeat"/>
    <d v="1899-12-30T04:17:58"/>
    <d v="1899-12-30T02:08:59"/>
    <d v="1899-12-30T04:17:58"/>
    <d v="1899-12-30T05:10:22"/>
    <d v="1899-12-30T02:08:59"/>
    <d v="1899-12-30T02:35:11"/>
    <n v="1305"/>
    <x v="12"/>
    <x v="11"/>
    <x v="126"/>
    <x v="49"/>
    <n v="0"/>
  </r>
  <r>
    <n v="2151"/>
    <d v="2013-12-09T00:00:00"/>
    <d v="2013-12-09T00:00:00"/>
    <x v="0"/>
    <n v="1.02"/>
    <n v="0"/>
    <n v="40"/>
    <n v="45"/>
    <d v="1899-12-30T00:40:45"/>
    <d v="1899-12-30T00:39:57"/>
    <s v="PHS"/>
    <s v="Random"/>
    <n v="1.5018404907975471"/>
    <n v="0"/>
    <s v="Inside"/>
    <m/>
    <d v="1899-12-30T01:35:53"/>
    <d v="1899-12-30T00:47:56"/>
    <d v="1899-12-30T17:26:43"/>
    <d v="1899-12-30T18:19:07"/>
    <d v="1899-12-30T08:43:21"/>
    <d v="1899-12-30T09:09:33"/>
    <n v="3047"/>
    <x v="12"/>
    <x v="11"/>
    <x v="126"/>
    <x v="49"/>
    <n v="0"/>
  </r>
  <r>
    <n v="2152"/>
    <d v="2013-12-10T00:00:00"/>
    <d v="2013-12-10T00:00:00"/>
    <x v="1"/>
    <n v="10"/>
    <n v="0"/>
    <n v="28"/>
    <n v="18"/>
    <d v="1899-12-30T00:28:18"/>
    <d v="1899-12-30T00:02:50"/>
    <s v="YNHH"/>
    <s v="YNHH Spin Bike"/>
    <n v="21.20141342756185"/>
    <n v="0"/>
    <s v="Inside"/>
    <m/>
    <d v="1899-12-30T05:16:58"/>
    <d v="1899-12-30T02:38:29"/>
    <d v="1899-12-30T01:14:09"/>
    <d v="1899-12-30T02:06:33"/>
    <d v="1899-12-30T00:37:04"/>
    <d v="1899-12-30T01:03:16"/>
    <n v="133"/>
    <x v="12"/>
    <x v="11"/>
    <x v="126"/>
    <x v="49"/>
    <n v="0"/>
  </r>
  <r>
    <n v="2153"/>
    <d v="2013-12-12T00:00:00"/>
    <d v="2013-12-12T00:00:00"/>
    <x v="2"/>
    <n v="3"/>
    <n v="0"/>
    <n v="29"/>
    <n v="10"/>
    <d v="1899-12-30T00:29:10"/>
    <d v="1899-12-30T00:09:43"/>
    <s v="R201301"/>
    <s v="YNHH Treadmill"/>
    <n v="6.1714285714285761"/>
    <n v="152"/>
    <s v="Inside"/>
    <m/>
    <d v="1899-12-30T04:14:43"/>
    <d v="1899-12-30T02:07:22"/>
    <d v="1899-12-30T04:14:43"/>
    <d v="1899-12-30T05:07:07"/>
    <d v="1899-12-30T02:07:22"/>
    <d v="1899-12-30T02:33:34"/>
    <n v="1202"/>
    <x v="12"/>
    <x v="11"/>
    <x v="126"/>
    <x v="49"/>
    <n v="1"/>
  </r>
  <r>
    <n v="2154"/>
    <d v="2013-12-13T00:00:00"/>
    <d v="2013-12-13T00:00:00"/>
    <x v="40"/>
    <n v="1"/>
    <n v="0"/>
    <n v="45"/>
    <n v="0"/>
    <d v="1899-12-30T00:45:00"/>
    <d v="1899-12-30T00:45:00"/>
    <s v="Weights"/>
    <s v="Offseason Weight Plan"/>
    <n v="1.3333333333333344"/>
    <n v="0"/>
    <s v="Inside"/>
    <m/>
    <d v="1899-12-30T00:00:00"/>
    <d v="1899-12-30T00:00:00"/>
    <d v="1899-12-30T19:39:00"/>
    <d v="1899-12-30T20:31:24"/>
    <d v="1899-12-30T09:49:30"/>
    <d v="1899-12-30T10:15:42"/>
    <n v="3120"/>
    <x v="12"/>
    <x v="11"/>
    <x v="126"/>
    <x v="49"/>
    <n v="0"/>
  </r>
  <r>
    <n v="2155"/>
    <d v="2013-12-15T00:00:00"/>
    <d v="2013-12-15T00:00:00"/>
    <x v="2"/>
    <n v="3.2"/>
    <n v="0"/>
    <n v="30"/>
    <n v="3"/>
    <d v="1899-12-30T00:30:03"/>
    <d v="1899-12-30T00:09:23"/>
    <s v="R201301"/>
    <s v="Treadmill"/>
    <n v="6.389351081530787"/>
    <n v="0"/>
    <s v="Inside"/>
    <m/>
    <d v="1899-12-30T04:06:02"/>
    <d v="1899-12-30T02:03:01"/>
    <d v="1899-12-30T04:06:02"/>
    <d v="1899-12-30T04:58:26"/>
    <d v="1899-12-30T02:03:01"/>
    <d v="1899-12-30T02:29:13"/>
    <n v="984"/>
    <x v="12"/>
    <x v="11"/>
    <x v="126"/>
    <x v="50"/>
    <n v="1"/>
  </r>
  <r>
    <n v="2156"/>
    <d v="2013-12-16T00:00:00"/>
    <d v="2013-12-16T00:00:00"/>
    <x v="2"/>
    <n v="3.4"/>
    <n v="0"/>
    <n v="33"/>
    <n v="24"/>
    <d v="1899-12-30T00:33:24"/>
    <d v="1899-12-30T00:09:49"/>
    <s v="R201301"/>
    <s v="YNHH Treadmill"/>
    <n v="6.1077844311377296"/>
    <n v="0"/>
    <s v="Inside"/>
    <s v=".25 mile at 7:30 90 sec breat - Repeat 9 times"/>
    <d v="1899-12-30T04:17:23"/>
    <d v="1899-12-30T02:08:41"/>
    <d v="1899-12-30T04:17:23"/>
    <d v="1899-12-30T05:09:47"/>
    <d v="1899-12-30T02:08:41"/>
    <d v="1899-12-30T02:34:53"/>
    <n v="1283"/>
    <x v="12"/>
    <x v="11"/>
    <x v="126"/>
    <x v="50"/>
    <n v="0"/>
  </r>
  <r>
    <n v="2157"/>
    <d v="2013-12-16T00:00:00"/>
    <d v="2013-12-16T00:00:00"/>
    <x v="0"/>
    <n v="0.85"/>
    <n v="0"/>
    <n v="27"/>
    <n v="10"/>
    <d v="1899-12-30T00:27:10"/>
    <d v="1899-12-30T00:31:58"/>
    <s v="PHS"/>
    <s v="PHS Swim"/>
    <n v="1.8773006134969337"/>
    <n v="0"/>
    <s v="Inside"/>
    <m/>
    <d v="1899-12-30T01:16:42"/>
    <d v="1899-12-30T00:38:21"/>
    <d v="1899-12-30T13:57:22"/>
    <d v="1899-12-30T14:49:46"/>
    <d v="1899-12-30T06:58:41"/>
    <d v="1899-12-30T07:24:53"/>
    <n v="2825"/>
    <x v="12"/>
    <x v="11"/>
    <x v="126"/>
    <x v="50"/>
    <n v="0"/>
  </r>
  <r>
    <n v="2158"/>
    <d v="2013-12-22T00:00:00"/>
    <d v="2013-12-22T00:00:00"/>
    <x v="2"/>
    <n v="6.1"/>
    <n v="1"/>
    <n v="4"/>
    <n v="34"/>
    <d v="1899-12-30T01:04:34"/>
    <d v="1899-12-30T00:10:35"/>
    <s v="Kinvara4"/>
    <s v="House 6"/>
    <n v="5.6685596282911765"/>
    <n v="0"/>
    <s v="Cool"/>
    <m/>
    <d v="1899-12-30T04:37:19"/>
    <d v="1899-12-30T02:18:40"/>
    <d v="1899-12-30T04:37:19"/>
    <d v="1899-12-30T05:29:43"/>
    <d v="1899-12-30T02:18:40"/>
    <d v="1899-12-30T02:44:52"/>
    <n v="1857"/>
    <x v="12"/>
    <x v="11"/>
    <x v="126"/>
    <x v="52"/>
    <n v="5"/>
  </r>
  <r>
    <n v="2159"/>
    <d v="2013-12-24T00:00:00"/>
    <d v="2013-12-24T00:00:00"/>
    <x v="2"/>
    <n v="3"/>
    <n v="0"/>
    <n v="30"/>
    <n v="1"/>
    <d v="1899-12-30T00:30:01"/>
    <d v="1899-12-30T00:10:00"/>
    <s v="Old"/>
    <s v="Treadmill"/>
    <n v="5.9966685174902885"/>
    <n v="0"/>
    <s v="Inside"/>
    <m/>
    <d v="1899-12-30T04:22:09"/>
    <d v="1899-12-30T02:11:04"/>
    <d v="1899-12-30T04:22:09"/>
    <d v="1899-12-30T05:14:33"/>
    <d v="1899-12-30T02:11:04"/>
    <d v="1899-12-30T02:37:16"/>
    <n v="1449"/>
    <x v="12"/>
    <x v="11"/>
    <x v="126"/>
    <x v="52"/>
    <n v="1"/>
  </r>
  <r>
    <n v="2160"/>
    <d v="2013-12-26T00:00:00"/>
    <d v="2013-12-26T00:00:00"/>
    <x v="2"/>
    <n v="3"/>
    <n v="0"/>
    <n v="27"/>
    <n v="59"/>
    <d v="1899-12-30T00:27:59"/>
    <d v="1899-12-30T00:09:20"/>
    <s v="Old"/>
    <s v="Treadmill"/>
    <n v="6.43240023823705"/>
    <n v="0"/>
    <s v="Inside"/>
    <m/>
    <d v="1899-12-30T04:04:23"/>
    <d v="1899-12-30T02:02:12"/>
    <d v="1899-12-30T04:04:23"/>
    <d v="1899-12-30T04:56:47"/>
    <d v="1899-12-30T02:02:12"/>
    <d v="1899-12-30T02:28:24"/>
    <n v="951"/>
    <x v="12"/>
    <x v="11"/>
    <x v="126"/>
    <x v="52"/>
    <n v="1"/>
  </r>
  <r>
    <n v="2161"/>
    <d v="2013-12-29T00:00:00"/>
    <d v="2013-12-29T00:00:00"/>
    <x v="2"/>
    <n v="6.2"/>
    <n v="1"/>
    <n v="10"/>
    <n v="43"/>
    <d v="1899-12-30T01:10:43"/>
    <d v="1899-12-30T00:11:24"/>
    <s v="Old"/>
    <s v="BK 10k"/>
    <n v="5.2604289417864756"/>
    <n v="154"/>
    <s v="Chilly"/>
    <s v="http://app.strava.com/activities/102641555"/>
    <d v="1899-12-30T04:58:50"/>
    <d v="1899-12-30T02:29:25"/>
    <d v="1899-12-30T04:58:50"/>
    <d v="1899-12-30T05:51:14"/>
    <d v="1899-12-30T02:29:25"/>
    <d v="1899-12-30T02:55:37"/>
    <n v="2277"/>
    <x v="12"/>
    <x v="11"/>
    <x v="126"/>
    <x v="47"/>
    <n v="2"/>
  </r>
  <r>
    <n v="2162"/>
    <d v="2013-12-30T00:00:00"/>
    <d v="2013-12-30T00:00:00"/>
    <x v="2"/>
    <n v="2.5"/>
    <n v="0"/>
    <n v="25"/>
    <n v="0"/>
    <d v="1899-12-30T00:25:00"/>
    <d v="1899-12-30T00:10:00"/>
    <s v="R201301"/>
    <s v="YNHH Treadmill"/>
    <n v="6.0000000000000044"/>
    <n v="0"/>
    <s v="Inside"/>
    <s v="5x2min @8:00"/>
    <d v="1899-12-30T04:22:00"/>
    <d v="1899-12-30T02:11:00"/>
    <d v="1899-12-30T04:22:00"/>
    <d v="1899-12-30T05:14:24"/>
    <d v="1899-12-30T02:11:00"/>
    <d v="1899-12-30T02:37:12"/>
    <n v="1440"/>
    <x v="12"/>
    <x v="11"/>
    <x v="126"/>
    <x v="47"/>
    <n v="0"/>
  </r>
  <r>
    <n v="2163"/>
    <d v="2014-01-07T00:00:00"/>
    <d v="2014-01-07T00:00:00"/>
    <x v="1"/>
    <n v="10"/>
    <n v="0"/>
    <n v="26"/>
    <n v="48"/>
    <d v="1899-12-30T00:26:48"/>
    <d v="1899-12-30T00:02:41"/>
    <s v="YNHH"/>
    <s v="YNHH Spin Bike"/>
    <n v="22.388059701492558"/>
    <n v="0"/>
    <s v="Inside"/>
    <s v="Erin Led Class"/>
    <d v="1899-12-30T05:00:10"/>
    <d v="1899-12-30T02:30:05"/>
    <d v="1899-12-30T01:10:13"/>
    <d v="1899-12-30T02:02:37"/>
    <d v="1899-12-30T00:35:06"/>
    <d v="1899-12-30T01:01:18"/>
    <n v="76"/>
    <x v="13"/>
    <x v="8"/>
    <x v="127"/>
    <x v="51"/>
    <n v="7"/>
  </r>
  <r>
    <n v="2164"/>
    <d v="2014-01-08T00:00:00"/>
    <d v="2014-01-08T00:00:00"/>
    <x v="2"/>
    <n v="3"/>
    <n v="0"/>
    <n v="29"/>
    <n v="19"/>
    <d v="1899-12-30T00:29:19"/>
    <d v="1899-12-30T00:09:46"/>
    <s v="R201301"/>
    <s v="YNHH Treadmill"/>
    <n v="6.1398521887436095"/>
    <n v="0"/>
    <s v="Inside"/>
    <s v="Not fun"/>
    <d v="1899-12-30T04:16:02"/>
    <d v="1899-12-30T02:08:01"/>
    <d v="1899-12-30T04:16:02"/>
    <d v="1899-12-30T05:08:26"/>
    <d v="1899-12-30T02:08:01"/>
    <d v="1899-12-30T02:34:13"/>
    <n v="1242"/>
    <x v="13"/>
    <x v="8"/>
    <x v="127"/>
    <x v="51"/>
    <n v="0"/>
  </r>
  <r>
    <n v="2165"/>
    <d v="2014-01-08T00:00:00"/>
    <d v="2014-01-08T00:00:00"/>
    <x v="0"/>
    <n v="0.625"/>
    <n v="0"/>
    <n v="40"/>
    <n v="0"/>
    <d v="1899-12-30T00:40:00"/>
    <d v="1899-12-30T01:04:00"/>
    <s v="PHS"/>
    <s v="PHS Swim"/>
    <n v="0.93750000000000089"/>
    <n v="0"/>
    <s v="Inside"/>
    <s v="Random"/>
    <d v="1899-12-30T02:33:36"/>
    <d v="1899-12-30T01:16:48"/>
    <d v="1899-12-31T03:56:48"/>
    <d v="1899-12-31T04:49:12"/>
    <d v="1899-12-30T13:58:24"/>
    <d v="1899-12-30T14:24:36"/>
    <n v="3152"/>
    <x v="13"/>
    <x v="8"/>
    <x v="127"/>
    <x v="51"/>
    <n v="0"/>
  </r>
  <r>
    <n v="2166"/>
    <d v="2014-01-09T00:00:00"/>
    <d v="2014-01-09T00:00:00"/>
    <x v="2"/>
    <n v="3.6"/>
    <n v="0"/>
    <n v="35"/>
    <n v="1"/>
    <d v="1899-12-30T00:35:01"/>
    <d v="1899-12-30T00:09:44"/>
    <s v="Ghost"/>
    <s v="YNHH Treadmill"/>
    <n v="6.16849119466921"/>
    <n v="0"/>
    <s v="Inside"/>
    <m/>
    <d v="1899-12-30T04:14:51"/>
    <d v="1899-12-30T02:07:25"/>
    <d v="1899-12-30T04:14:51"/>
    <d v="1899-12-30T05:07:15"/>
    <d v="1899-12-30T02:07:25"/>
    <d v="1899-12-30T02:33:37"/>
    <n v="1211"/>
    <x v="13"/>
    <x v="8"/>
    <x v="127"/>
    <x v="51"/>
    <n v="0"/>
  </r>
  <r>
    <n v="2167"/>
    <d v="2014-01-09T00:00:00"/>
    <d v="2014-01-09T00:00:00"/>
    <x v="0"/>
    <n v="0.71"/>
    <n v="0"/>
    <n v="24"/>
    <n v="11"/>
    <d v="1899-12-30T00:24:11"/>
    <d v="1899-12-30T00:34:04"/>
    <s v="PHS"/>
    <s v="PHS Swim"/>
    <n v="1.7615437629221238"/>
    <n v="0"/>
    <s v="Inside"/>
    <s v="Random"/>
    <d v="1899-12-30T01:21:45"/>
    <d v="1899-12-30T00:40:52"/>
    <d v="1899-12-30T14:52:24"/>
    <d v="1899-12-30T15:44:48"/>
    <d v="1899-12-30T07:26:12"/>
    <d v="1899-12-30T07:52:24"/>
    <n v="2884"/>
    <x v="13"/>
    <x v="8"/>
    <x v="127"/>
    <x v="51"/>
    <n v="0"/>
  </r>
  <r>
    <n v="2168"/>
    <d v="2014-01-11T00:00:00"/>
    <d v="2014-01-11T00:00:00"/>
    <x v="2"/>
    <n v="4.0999999999999996"/>
    <n v="0"/>
    <n v="40"/>
    <n v="0"/>
    <d v="1899-12-30T00:40:00"/>
    <d v="1899-12-30T00:09:45"/>
    <s v="Ghost"/>
    <s v="Treadmill"/>
    <n v="6.1500000000000048"/>
    <n v="0"/>
    <s v="Inside"/>
    <m/>
    <d v="1899-12-30T04:15:37"/>
    <d v="1899-12-30T02:07:48"/>
    <d v="1899-12-30T04:15:37"/>
    <d v="1899-12-30T05:08:01"/>
    <d v="1899-12-30T02:07:48"/>
    <d v="1899-12-30T02:34:00"/>
    <n v="1228"/>
    <x v="13"/>
    <x v="8"/>
    <x v="127"/>
    <x v="51"/>
    <n v="1"/>
  </r>
  <r>
    <n v="2169"/>
    <d v="2014-01-12T00:00:00"/>
    <d v="2014-01-12T00:00:00"/>
    <x v="2"/>
    <n v="6.2"/>
    <n v="1"/>
    <n v="7"/>
    <n v="10"/>
    <d v="1899-12-30T01:07:10"/>
    <d v="1899-12-30T00:10:50"/>
    <s v="Ghost"/>
    <s v="BK 10k"/>
    <n v="5.5384615384615428"/>
    <n v="0"/>
    <s v="Chilly"/>
    <s v="http://app.strava.com/activities/105852639"/>
    <d v="1899-12-30T04:43:50"/>
    <d v="1899-12-30T02:21:55"/>
    <d v="1899-12-30T04:43:50"/>
    <d v="1899-12-30T05:36:14"/>
    <d v="1899-12-30T02:21:55"/>
    <d v="1899-12-30T02:48:07"/>
    <n v="1997"/>
    <x v="13"/>
    <x v="8"/>
    <x v="127"/>
    <x v="28"/>
    <n v="0"/>
  </r>
  <r>
    <n v="2170"/>
    <d v="2014-01-13T00:00:00"/>
    <d v="2014-01-13T00:00:00"/>
    <x v="2"/>
    <n v="3"/>
    <n v="0"/>
    <n v="25"/>
    <n v="31"/>
    <d v="1899-12-30T00:25:31"/>
    <d v="1899-12-30T00:08:30"/>
    <s v="Ghost"/>
    <s v="YNHH Treadmill"/>
    <n v="7.0542129327237157"/>
    <n v="0"/>
    <s v="Inside"/>
    <s v="Time Trial for Nick"/>
    <d v="1899-12-30T03:42:51"/>
    <d v="1899-12-30T01:51:25"/>
    <d v="1899-12-30T03:42:51"/>
    <d v="1899-12-30T04:35:15"/>
    <d v="1899-12-30T01:51:25"/>
    <d v="1899-12-30T02:17:37"/>
    <n v="756"/>
    <x v="13"/>
    <x v="8"/>
    <x v="127"/>
    <x v="28"/>
    <n v="0"/>
  </r>
  <r>
    <n v="2171"/>
    <d v="2014-01-13T00:00:00"/>
    <d v="2014-01-13T00:00:00"/>
    <x v="0"/>
    <n v="1"/>
    <n v="0"/>
    <n v="33"/>
    <n v="50"/>
    <d v="1899-12-30T00:33:50"/>
    <d v="1899-12-30T00:33:50"/>
    <s v="PHS"/>
    <s v="Mile Time Trial"/>
    <n v="1.7733990147783265"/>
    <n v="0"/>
    <s v="Inside"/>
    <m/>
    <d v="1899-12-30T01:21:12"/>
    <d v="1899-12-30T00:40:36"/>
    <d v="1899-12-30T14:46:26"/>
    <d v="1899-12-30T15:38:50"/>
    <d v="1899-12-30T07:23:13"/>
    <d v="1899-12-30T07:49:25"/>
    <n v="2880"/>
    <x v="13"/>
    <x v="8"/>
    <x v="127"/>
    <x v="28"/>
    <n v="0"/>
  </r>
  <r>
    <n v="2172"/>
    <d v="2014-01-14T00:00:00"/>
    <d v="2014-01-14T00:00:00"/>
    <x v="2"/>
    <n v="3.01"/>
    <n v="0"/>
    <n v="28"/>
    <n v="55"/>
    <d v="1899-12-30T00:28:55"/>
    <d v="1899-12-30T00:09:36"/>
    <s v="Ghost"/>
    <s v="YNHH Treadmill"/>
    <n v="6.2455331412103794"/>
    <n v="0"/>
    <s v="Inside"/>
    <m/>
    <d v="1899-12-30T04:11:42"/>
    <d v="1899-12-30T02:05:51"/>
    <d v="1899-12-30T04:11:42"/>
    <d v="1899-12-30T05:04:06"/>
    <d v="1899-12-30T02:05:51"/>
    <d v="1899-12-30T02:32:03"/>
    <n v="1113"/>
    <x v="13"/>
    <x v="8"/>
    <x v="127"/>
    <x v="28"/>
    <n v="0"/>
  </r>
  <r>
    <n v="2173"/>
    <d v="2014-01-15T00:00:00"/>
    <d v="2014-01-15T00:00:00"/>
    <x v="1"/>
    <n v="13"/>
    <n v="0"/>
    <n v="30"/>
    <n v="15"/>
    <d v="1899-12-30T00:30:15"/>
    <d v="1899-12-30T00:02:20"/>
    <s v="YNHH"/>
    <s v="YNHH Spin Bike"/>
    <n v="25.785123966942169"/>
    <n v="0"/>
    <s v="Inside"/>
    <s v="LT Test"/>
    <d v="1899-12-30T04:20:37"/>
    <d v="1899-12-30T02:10:18"/>
    <d v="1899-12-30T01:00:58"/>
    <d v="1899-12-30T01:53:22"/>
    <d v="1899-12-30T00:30:29"/>
    <d v="1899-12-30T00:56:41"/>
    <n v="22"/>
    <x v="13"/>
    <x v="8"/>
    <x v="127"/>
    <x v="28"/>
    <n v="0"/>
  </r>
  <r>
    <n v="2174"/>
    <d v="2014-01-15T00:00:00"/>
    <d v="2014-01-15T00:00:00"/>
    <x v="0"/>
    <n v="1"/>
    <n v="0"/>
    <n v="33"/>
    <n v="37"/>
    <d v="1899-12-30T00:33:37"/>
    <d v="1899-12-30T00:33:37"/>
    <s v="PHS"/>
    <s v="PHS Swim"/>
    <n v="1.78482895389192"/>
    <n v="0"/>
    <s v="Inside"/>
    <m/>
    <d v="1899-12-30T01:20:41"/>
    <d v="1899-12-30T00:40:20"/>
    <d v="1899-12-30T14:40:45"/>
    <d v="1899-12-30T15:33:09"/>
    <d v="1899-12-30T07:20:23"/>
    <d v="1899-12-30T07:46:35"/>
    <n v="2876"/>
    <x v="13"/>
    <x v="8"/>
    <x v="127"/>
    <x v="28"/>
    <n v="0"/>
  </r>
  <r>
    <n v="2175"/>
    <d v="2014-01-16T00:00:00"/>
    <d v="2014-01-16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3048"/>
    <x v="13"/>
    <x v="8"/>
    <x v="127"/>
    <x v="28"/>
    <n v="0"/>
  </r>
  <r>
    <n v="2176"/>
    <d v="2014-01-17T00:00:00"/>
    <d v="2014-01-17T00:00:00"/>
    <x v="2"/>
    <n v="1.05"/>
    <n v="0"/>
    <n v="10"/>
    <n v="28"/>
    <d v="1899-12-30T00:10:28"/>
    <d v="1899-12-30T00:09:58"/>
    <s v="Ghost"/>
    <s v="YNHH Treadmill"/>
    <n v="6.0191082802547822"/>
    <n v="0"/>
    <s v="Inside"/>
    <m/>
    <d v="1899-12-30T04:21:10"/>
    <d v="1899-12-30T02:10:35"/>
    <d v="1899-12-30T04:21:10"/>
    <d v="1899-12-30T05:13:34"/>
    <d v="1899-12-30T02:10:35"/>
    <d v="1899-12-30T02:36:47"/>
    <n v="1398"/>
    <x v="13"/>
    <x v="8"/>
    <x v="127"/>
    <x v="28"/>
    <n v="0"/>
  </r>
  <r>
    <n v="2177"/>
    <d v="2014-01-20T00:00:00"/>
    <d v="2014-01-20T00:00:00"/>
    <x v="2"/>
    <n v="7.9"/>
    <n v="1"/>
    <n v="27"/>
    <n v="18"/>
    <d v="1899-12-30T01:27:18"/>
    <d v="1899-12-30T00:11:03"/>
    <s v="Ghost"/>
    <s v="Last 5.5 of Rev3 Half and Home"/>
    <n v="5.4295532646048148"/>
    <n v="152"/>
    <s v="Cold"/>
    <s v="http://app.strava.com/activities/107823517"/>
    <d v="1899-12-30T04:49:32"/>
    <d v="1899-12-30T02:24:46"/>
    <d v="1899-12-30T04:49:32"/>
    <d v="1899-12-30T05:41:56"/>
    <d v="1899-12-30T02:24:46"/>
    <d v="1899-12-30T02:50:58"/>
    <n v="2109"/>
    <x v="13"/>
    <x v="8"/>
    <x v="127"/>
    <x v="48"/>
    <n v="2"/>
  </r>
  <r>
    <n v="2178"/>
    <d v="2014-01-21T00:00:00"/>
    <d v="2014-01-21T00:00:00"/>
    <x v="2"/>
    <n v="3.12"/>
    <n v="0"/>
    <n v="29"/>
    <n v="55"/>
    <d v="1899-12-30T00:29:55"/>
    <d v="1899-12-30T00:09:35"/>
    <s v="R201301"/>
    <s v="YNHH Treadmill"/>
    <n v="6.2573816155988906"/>
    <n v="0"/>
    <s v="Inside"/>
    <m/>
    <d v="1899-12-30T04:11:13"/>
    <d v="1899-12-30T02:05:37"/>
    <d v="1899-12-30T04:11:13"/>
    <d v="1899-12-30T05:03:37"/>
    <d v="1899-12-30T02:05:37"/>
    <d v="1899-12-30T02:31:49"/>
    <n v="1101"/>
    <x v="13"/>
    <x v="8"/>
    <x v="127"/>
    <x v="48"/>
    <n v="0"/>
  </r>
  <r>
    <n v="2179"/>
    <d v="2014-01-22T00:00:00"/>
    <d v="2014-01-22T00:00:00"/>
    <x v="1"/>
    <n v="10.7"/>
    <n v="0"/>
    <n v="30"/>
    <n v="0"/>
    <d v="1899-12-30T00:30:00"/>
    <d v="1899-12-30T00:02:48"/>
    <s v="YNHH"/>
    <s v="YNHH Spin Bike"/>
    <n v="21.400000000000016"/>
    <n v="0"/>
    <s v="Inside"/>
    <m/>
    <d v="1899-12-30T05:14:01"/>
    <d v="1899-12-30T02:37:01"/>
    <d v="1899-12-30T01:13:27"/>
    <d v="1899-12-30T02:05:52"/>
    <d v="1899-12-30T00:36:44"/>
    <d v="1899-12-30T01:02:56"/>
    <n v="123"/>
    <x v="13"/>
    <x v="8"/>
    <x v="127"/>
    <x v="48"/>
    <n v="0"/>
  </r>
  <r>
    <n v="2180"/>
    <d v="2014-01-24T00:00:00"/>
    <d v="2014-01-24T00:00:00"/>
    <x v="2"/>
    <n v="4.0999999999999996"/>
    <n v="0"/>
    <n v="40"/>
    <n v="2"/>
    <d v="1899-12-30T00:40:02"/>
    <d v="1899-12-30T00:09:46"/>
    <s v="R201301"/>
    <s v="YNHH Treadmill"/>
    <n v="6.1448792672772736"/>
    <n v="0"/>
    <s v="Inside"/>
    <m/>
    <d v="1899-12-30T04:15:49"/>
    <d v="1899-12-30T02:07:55"/>
    <d v="1899-12-30T04:15:49"/>
    <d v="1899-12-30T05:08:13"/>
    <d v="1899-12-30T02:07:55"/>
    <d v="1899-12-30T02:34:07"/>
    <n v="1234"/>
    <x v="13"/>
    <x v="8"/>
    <x v="127"/>
    <x v="48"/>
    <n v="1"/>
  </r>
  <r>
    <n v="2181"/>
    <d v="2014-01-25T00:00:00"/>
    <d v="2014-01-25T00:00:00"/>
    <x v="2"/>
    <n v="5.2"/>
    <n v="0"/>
    <n v="50"/>
    <n v="1"/>
    <d v="1899-12-30T00:50:01"/>
    <d v="1899-12-30T00:09:37"/>
    <s v="Ghost"/>
    <s v="Treadmill"/>
    <n v="6.2379206931023035"/>
    <n v="0"/>
    <s v="Inside"/>
    <m/>
    <d v="1899-12-30T04:12:00"/>
    <d v="1899-12-30T02:06:00"/>
    <d v="1899-12-30T04:12:00"/>
    <d v="1899-12-30T05:04:24"/>
    <d v="1899-12-30T02:06:00"/>
    <d v="1899-12-30T02:32:12"/>
    <n v="1121"/>
    <x v="13"/>
    <x v="8"/>
    <x v="127"/>
    <x v="48"/>
    <n v="0"/>
  </r>
  <r>
    <n v="2182"/>
    <d v="2014-01-27T00:00:00"/>
    <d v="2014-01-27T00:00:00"/>
    <x v="2"/>
    <n v="3.1"/>
    <n v="0"/>
    <n v="30"/>
    <n v="2"/>
    <d v="1899-12-30T00:30:02"/>
    <d v="1899-12-30T00:09:41"/>
    <s v="R201301"/>
    <s v="YNHH Treadmill"/>
    <n v="6.1931187569367427"/>
    <n v="0"/>
    <s v="Inside"/>
    <m/>
    <d v="1899-12-30T04:13:50"/>
    <d v="1899-12-30T02:06:55"/>
    <d v="1899-12-30T04:13:50"/>
    <d v="1899-12-30T05:06:14"/>
    <d v="1899-12-30T02:06:55"/>
    <d v="1899-12-30T02:33:07"/>
    <n v="1173"/>
    <x v="13"/>
    <x v="8"/>
    <x v="127"/>
    <x v="29"/>
    <n v="1"/>
  </r>
  <r>
    <n v="2183"/>
    <d v="2014-01-27T00:00:00"/>
    <d v="2014-01-27T00:00:00"/>
    <x v="0"/>
    <n v="1.4"/>
    <n v="0"/>
    <n v="40"/>
    <n v="29"/>
    <d v="1899-12-30T00:40:29"/>
    <d v="1899-12-30T00:28:55"/>
    <s v="PHS"/>
    <s v="PHS Swim"/>
    <n v="2.0749279538904912"/>
    <n v="0"/>
    <s v="Inside"/>
    <s v="2000 yards at 5x500 (slow, faster, fastest, slooow)"/>
    <d v="1899-12-30T01:09:24"/>
    <d v="1899-12-30T00:34:42"/>
    <d v="1899-12-30T12:37:37"/>
    <d v="1899-12-30T13:30:01"/>
    <d v="1899-12-30T06:18:49"/>
    <d v="1899-12-30T06:45:01"/>
    <n v="2794"/>
    <x v="13"/>
    <x v="8"/>
    <x v="127"/>
    <x v="29"/>
    <n v="0"/>
  </r>
  <r>
    <n v="2184"/>
    <d v="2014-01-28T00:00:00"/>
    <d v="2014-01-28T00:00:00"/>
    <x v="1"/>
    <n v="11"/>
    <n v="0"/>
    <n v="31"/>
    <n v="3"/>
    <d v="1899-12-30T00:31:03"/>
    <d v="1899-12-30T00:02:49"/>
    <s v="YNHH"/>
    <s v="YNHH Spin Bike"/>
    <n v="21.256038647343011"/>
    <n v="0"/>
    <s v="Inside"/>
    <m/>
    <d v="1899-12-30T05:16:09"/>
    <d v="1899-12-30T02:38:04"/>
    <d v="1899-12-30T01:13:57"/>
    <d v="1899-12-30T02:06:21"/>
    <d v="1899-12-30T00:36:59"/>
    <d v="1899-12-30T01:03:11"/>
    <n v="129"/>
    <x v="13"/>
    <x v="8"/>
    <x v="127"/>
    <x v="29"/>
    <n v="0"/>
  </r>
  <r>
    <n v="2185"/>
    <d v="2014-01-29T00:00:00"/>
    <d v="2014-01-29T00:00:00"/>
    <x v="2"/>
    <n v="3.3"/>
    <n v="0"/>
    <n v="30"/>
    <n v="1"/>
    <d v="1899-12-30T00:30:01"/>
    <d v="1899-12-30T00:09:06"/>
    <s v="R201301"/>
    <s v="YNHH Treadmill"/>
    <n v="6.5963353692393172"/>
    <n v="0"/>
    <s v="Inside"/>
    <m/>
    <d v="1899-12-30T03:58:19"/>
    <d v="1899-12-30T01:59:09"/>
    <d v="1899-12-30T03:58:19"/>
    <d v="1899-12-30T04:50:43"/>
    <d v="1899-12-30T01:59:09"/>
    <d v="1899-12-30T02:25:21"/>
    <n v="853"/>
    <x v="13"/>
    <x v="8"/>
    <x v="127"/>
    <x v="29"/>
    <n v="0"/>
  </r>
  <r>
    <n v="2186"/>
    <d v="2014-01-29T00:00:00"/>
    <d v="2014-01-29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3048"/>
    <x v="13"/>
    <x v="8"/>
    <x v="127"/>
    <x v="29"/>
    <n v="0"/>
  </r>
  <r>
    <n v="2187"/>
    <d v="2014-01-30T00:00:00"/>
    <d v="2014-01-30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3048"/>
    <x v="13"/>
    <x v="8"/>
    <x v="127"/>
    <x v="29"/>
    <n v="0"/>
  </r>
  <r>
    <n v="2188"/>
    <d v="2014-01-30T00:00:00"/>
    <d v="2014-01-30T00:00:00"/>
    <x v="1"/>
    <n v="9.3000000000000007"/>
    <n v="0"/>
    <n v="25"/>
    <n v="0"/>
    <d v="1899-12-30T00:25:00"/>
    <d v="1899-12-30T00:02:41"/>
    <s v="YNHH"/>
    <s v="YNHH Spin Bike"/>
    <n v="22.320000000000018"/>
    <n v="0"/>
    <s v="Inside"/>
    <m/>
    <d v="1899-12-30T05:01:05"/>
    <d v="1899-12-30T02:30:32"/>
    <d v="1899-12-30T01:10:26"/>
    <d v="1899-12-30T02:02:50"/>
    <d v="1899-12-30T00:35:13"/>
    <d v="1899-12-30T01:01:25"/>
    <n v="81"/>
    <x v="13"/>
    <x v="8"/>
    <x v="127"/>
    <x v="29"/>
    <n v="0"/>
  </r>
  <r>
    <n v="2189"/>
    <d v="2014-01-31T00:00:00"/>
    <d v="2014-01-31T00:00:00"/>
    <x v="2"/>
    <n v="3.05"/>
    <n v="0"/>
    <n v="30"/>
    <n v="1"/>
    <d v="1899-12-30T00:30:01"/>
    <d v="1899-12-30T00:09:50"/>
    <s v="R201301"/>
    <s v="YNHH Treadmill"/>
    <n v="6.0966129927817931"/>
    <n v="0"/>
    <s v="Inside"/>
    <m/>
    <d v="1899-12-30T04:17:51"/>
    <d v="1899-12-30T02:08:55"/>
    <d v="1899-12-30T04:17:51"/>
    <d v="1899-12-30T05:10:15"/>
    <d v="1899-12-30T02:08:55"/>
    <d v="1899-12-30T02:35:07"/>
    <n v="1302"/>
    <x v="13"/>
    <x v="8"/>
    <x v="127"/>
    <x v="29"/>
    <n v="0"/>
  </r>
  <r>
    <n v="2190"/>
    <d v="2014-02-02T00:00:00"/>
    <d v="2014-02-02T00:00:00"/>
    <x v="2"/>
    <n v="6.2"/>
    <n v="1"/>
    <n v="4"/>
    <n v="52"/>
    <d v="1899-12-30T01:04:52"/>
    <d v="1899-12-30T00:10:28"/>
    <s v="Ghost"/>
    <s v="BK 10k"/>
    <n v="5.7348406988694798"/>
    <n v="155"/>
    <s v="Nice!"/>
    <m/>
    <d v="1899-12-30T04:34:07"/>
    <d v="1899-12-30T02:17:03"/>
    <d v="1899-12-30T04:34:07"/>
    <d v="1899-12-30T05:26:31"/>
    <d v="1899-12-30T02:17:03"/>
    <d v="1899-12-30T02:43:15"/>
    <n v="1777"/>
    <x v="13"/>
    <x v="9"/>
    <x v="128"/>
    <x v="30"/>
    <n v="1"/>
  </r>
  <r>
    <n v="2191"/>
    <d v="2014-02-04T00:00:00"/>
    <d v="2014-02-04T00:00:00"/>
    <x v="2"/>
    <n v="3"/>
    <n v="0"/>
    <n v="30"/>
    <n v="5"/>
    <d v="1899-12-30T00:30:05"/>
    <d v="1899-12-30T00:10:02"/>
    <s v="R201301"/>
    <s v="YNHH Treadmill"/>
    <n v="5.9833795013850457"/>
    <n v="0"/>
    <s v="Inside"/>
    <s v="3x1 mile 2 min rest - Day 1 IMMT"/>
    <d v="1899-12-30T04:22:44"/>
    <d v="1899-12-30T02:11:22"/>
    <d v="1899-12-30T04:22:44"/>
    <d v="1899-12-30T05:15:08"/>
    <d v="1899-12-30T02:11:22"/>
    <d v="1899-12-30T02:37:34"/>
    <n v="1464"/>
    <x v="13"/>
    <x v="9"/>
    <x v="128"/>
    <x v="30"/>
    <n v="1"/>
  </r>
  <r>
    <n v="2192"/>
    <d v="2014-02-06T00:00:00"/>
    <d v="2014-02-06T00:00:00"/>
    <x v="1"/>
    <n v="8.5"/>
    <n v="0"/>
    <n v="25"/>
    <n v="0"/>
    <d v="1899-12-30T00:25:00"/>
    <d v="1899-12-30T00:02:56"/>
    <s v="YNHH"/>
    <s v="YNHH Spin Bike"/>
    <n v="20.400000000000016"/>
    <n v="0"/>
    <s v="Inside"/>
    <s v="Spin Class - Day 2 IMMT"/>
    <d v="1899-12-30T05:29:25"/>
    <d v="1899-12-30T02:44:42"/>
    <d v="1899-12-30T01:17:04"/>
    <d v="1899-12-30T02:09:28"/>
    <d v="1899-12-30T00:38:32"/>
    <d v="1899-12-30T01:04:44"/>
    <n v="163"/>
    <x v="13"/>
    <x v="9"/>
    <x v="128"/>
    <x v="30"/>
    <n v="1"/>
  </r>
  <r>
    <n v="2193"/>
    <d v="2014-02-06T00:00:00"/>
    <d v="2014-02-06T00:00:00"/>
    <x v="0"/>
    <n v="1"/>
    <n v="0"/>
    <n v="33"/>
    <n v="0"/>
    <d v="1899-12-30T00:33:00"/>
    <d v="1899-12-30T00:33:00"/>
    <s v="PHS"/>
    <s v="PHS Swim"/>
    <n v="1.8181818181818195"/>
    <n v="0"/>
    <s v="Inside"/>
    <s v="Day 3 IMMT"/>
    <d v="1899-12-30T01:19:12"/>
    <d v="1899-12-30T00:39:36"/>
    <d v="1899-12-30T14:24:36"/>
    <d v="1899-12-30T15:17:00"/>
    <d v="1899-12-30T07:12:18"/>
    <d v="1899-12-30T07:38:30"/>
    <n v="2851"/>
    <x v="13"/>
    <x v="9"/>
    <x v="128"/>
    <x v="30"/>
    <n v="0"/>
  </r>
  <r>
    <n v="2194"/>
    <d v="2014-02-07T00:00:00"/>
    <d v="2014-02-07T00:00:00"/>
    <x v="2"/>
    <n v="3"/>
    <n v="0"/>
    <n v="25"/>
    <n v="17"/>
    <d v="1899-12-30T00:25:17"/>
    <d v="1899-12-30T00:08:26"/>
    <s v="R201301"/>
    <s v="YNHH Treadmill"/>
    <n v="7.1193144363876115"/>
    <n v="0"/>
    <s v="Inside"/>
    <s v="Day 4 IMMT"/>
    <d v="1899-12-30T03:40:48"/>
    <d v="1899-12-30T01:50:24"/>
    <d v="1899-12-30T03:40:48"/>
    <d v="1899-12-30T04:33:12"/>
    <d v="1899-12-30T01:50:24"/>
    <d v="1899-12-30T02:16:36"/>
    <n v="749"/>
    <x v="13"/>
    <x v="9"/>
    <x v="128"/>
    <x v="30"/>
    <n v="0"/>
  </r>
  <r>
    <n v="2195"/>
    <d v="2014-02-09T00:00:00"/>
    <d v="2014-02-09T00:00:00"/>
    <x v="1"/>
    <n v="18"/>
    <n v="1"/>
    <n v="0"/>
    <n v="0"/>
    <d v="1899-12-30T01:00:00"/>
    <d v="1899-12-30T00:03:20"/>
    <s v="B-Ciocc"/>
    <s v="1h Ride"/>
    <n v="18.000000000000014"/>
    <n v="0"/>
    <s v="Inside"/>
    <s v="booooriiiinnnggg"/>
    <d v="1899-12-30T06:13:20"/>
    <d v="1899-12-30T03:06:40"/>
    <d v="1899-12-30T01:27:20"/>
    <d v="1899-12-30T02:19:44"/>
    <d v="1899-12-30T00:43:40"/>
    <d v="1899-12-30T01:09:52"/>
    <n v="225"/>
    <x v="13"/>
    <x v="9"/>
    <x v="128"/>
    <x v="31"/>
    <n v="1"/>
  </r>
  <r>
    <n v="2196"/>
    <d v="2014-02-10T00:00:00"/>
    <d v="2014-02-10T00:00:00"/>
    <x v="0"/>
    <n v="1"/>
    <n v="0"/>
    <n v="45"/>
    <n v="0"/>
    <d v="1899-12-30T00:45:00"/>
    <d v="1899-12-30T00:45:00"/>
    <s v="PHS"/>
    <s v="PHS Swim"/>
    <n v="1.3333333333333344"/>
    <n v="0"/>
    <s v="Inside"/>
    <m/>
    <d v="1899-12-30T01:48:00"/>
    <d v="1899-12-30T00:54:00"/>
    <d v="1899-12-30T19:39:00"/>
    <d v="1899-12-30T20:31:24"/>
    <d v="1899-12-30T09:49:30"/>
    <d v="1899-12-30T10:15:42"/>
    <n v="3120"/>
    <x v="13"/>
    <x v="9"/>
    <x v="128"/>
    <x v="31"/>
    <n v="0"/>
  </r>
  <r>
    <n v="2197"/>
    <d v="2014-02-10T00:00:00"/>
    <d v="2014-02-10T00:00:00"/>
    <x v="2"/>
    <n v="2.92"/>
    <n v="0"/>
    <n v="29"/>
    <n v="44"/>
    <d v="1899-12-30T00:29:44"/>
    <d v="1899-12-30T00:10:11"/>
    <s v="R201301"/>
    <s v="YNHH Treadmill"/>
    <n v="5.8923766816143539"/>
    <n v="0"/>
    <s v="Inside"/>
    <s v=".5 Warmup 4x.5 mile at 7:19"/>
    <d v="1899-12-30T04:26:47"/>
    <d v="1899-12-30T02:13:24"/>
    <d v="1899-12-30T04:26:47"/>
    <d v="1899-12-30T05:19:11"/>
    <d v="1899-12-30T02:13:24"/>
    <d v="1899-12-30T02:39:36"/>
    <n v="1567"/>
    <x v="13"/>
    <x v="9"/>
    <x v="128"/>
    <x v="31"/>
    <n v="0"/>
  </r>
  <r>
    <n v="2198"/>
    <d v="2014-02-11T00:00:00"/>
    <d v="2014-02-11T00:00:00"/>
    <x v="1"/>
    <n v="10"/>
    <n v="0"/>
    <n v="26"/>
    <n v="50"/>
    <d v="1899-12-30T00:26:50"/>
    <d v="1899-12-30T00:02:41"/>
    <s v="YNHH"/>
    <s v="YNHH Spin Bike"/>
    <n v="22.360248447204988"/>
    <n v="0"/>
    <s v="Inside"/>
    <s v="Spin Class"/>
    <d v="1899-12-30T05:00:32"/>
    <d v="1899-12-30T02:30:16"/>
    <d v="1899-12-30T01:10:18"/>
    <d v="1899-12-30T02:02:42"/>
    <d v="1899-12-30T00:35:09"/>
    <d v="1899-12-30T01:01:21"/>
    <n v="77"/>
    <x v="13"/>
    <x v="9"/>
    <x v="128"/>
    <x v="31"/>
    <n v="0"/>
  </r>
  <r>
    <n v="2199"/>
    <d v="2014-02-12T00:00:00"/>
    <d v="2014-02-12T00:00:00"/>
    <x v="0"/>
    <n v="1.1000000000000001"/>
    <n v="0"/>
    <n v="38"/>
    <n v="34"/>
    <d v="1899-12-30T00:38:34"/>
    <d v="1899-12-30T00:35:04"/>
    <s v="PHS"/>
    <s v="PHS Swim"/>
    <n v="1.7113223854796902"/>
    <n v="0"/>
    <s v="Inside"/>
    <m/>
    <d v="1899-12-30T01:24:09"/>
    <d v="1899-12-30T00:42:04"/>
    <d v="1899-12-30T15:18:35"/>
    <d v="1899-12-30T16:10:59"/>
    <d v="1899-12-30T07:39:18"/>
    <d v="1899-12-30T08:05:30"/>
    <n v="2915"/>
    <x v="13"/>
    <x v="9"/>
    <x v="128"/>
    <x v="31"/>
    <n v="0"/>
  </r>
  <r>
    <n v="2200"/>
    <d v="2014-02-13T00:00:00"/>
    <d v="2014-02-13T00:00:00"/>
    <x v="1"/>
    <n v="7.4"/>
    <n v="0"/>
    <n v="30"/>
    <n v="0"/>
    <d v="1899-12-30T00:30:00"/>
    <d v="1899-12-30T00:04:03"/>
    <s v="B-Ciocc"/>
    <s v="30 Mins Trainer"/>
    <n v="14.800000000000011"/>
    <n v="0"/>
    <s v="Inside"/>
    <m/>
    <d v="1899-12-30T07:34:03"/>
    <d v="1899-12-30T03:47:02"/>
    <d v="1899-12-30T01:46:13"/>
    <d v="1899-12-30T02:38:37"/>
    <d v="1899-12-30T00:53:06"/>
    <d v="1899-12-30T01:19:18"/>
    <n v="473"/>
    <x v="13"/>
    <x v="9"/>
    <x v="128"/>
    <x v="31"/>
    <n v="0"/>
  </r>
  <r>
    <n v="2201"/>
    <d v="2014-02-14T00:00:00"/>
    <d v="2014-02-14T00:00:00"/>
    <x v="2"/>
    <n v="1.02"/>
    <n v="0"/>
    <n v="9"/>
    <n v="41"/>
    <d v="1899-12-30T00:09:41"/>
    <d v="1899-12-30T00:09:30"/>
    <s v="R201301"/>
    <s v="YNHH Treadmill"/>
    <n v="6.3201376936316755"/>
    <n v="0"/>
    <s v="Inside"/>
    <m/>
    <d v="1899-12-30T04:08:44"/>
    <d v="1899-12-30T02:04:22"/>
    <d v="1899-12-30T04:08:44"/>
    <d v="1899-12-30T05:01:08"/>
    <d v="1899-12-30T02:04:22"/>
    <d v="1899-12-30T02:30:34"/>
    <n v="1036"/>
    <x v="13"/>
    <x v="9"/>
    <x v="128"/>
    <x v="31"/>
    <n v="0"/>
  </r>
  <r>
    <n v="2202"/>
    <d v="2014-02-16T00:00:00"/>
    <d v="2014-02-16T00:00:00"/>
    <x v="2"/>
    <n v="5"/>
    <n v="0"/>
    <n v="48"/>
    <n v="21"/>
    <d v="1899-12-30T00:48:21"/>
    <d v="1899-12-30T00:09:40"/>
    <s v="Ghost"/>
    <s v="Treadmill"/>
    <n v="6.2047569803516076"/>
    <n v="0"/>
    <s v="Inside"/>
    <m/>
    <d v="1899-12-30T04:13:21"/>
    <d v="1899-12-30T02:06:41"/>
    <d v="1899-12-30T04:13:21"/>
    <d v="1899-12-30T05:05:45"/>
    <d v="1899-12-30T02:06:41"/>
    <d v="1899-12-30T02:32:53"/>
    <n v="1154"/>
    <x v="13"/>
    <x v="9"/>
    <x v="128"/>
    <x v="32"/>
    <n v="1"/>
  </r>
  <r>
    <n v="2203"/>
    <d v="2014-02-17T00:00:00"/>
    <d v="2014-02-17T00:00:00"/>
    <x v="2"/>
    <n v="3.17"/>
    <n v="0"/>
    <n v="30"/>
    <n v="24"/>
    <d v="1899-12-30T00:30:24"/>
    <d v="1899-12-30T00:09:35"/>
    <s v="R201301"/>
    <s v="YNHH Treadmill"/>
    <n v="6.2565789473684266"/>
    <n v="147"/>
    <s v="Inside"/>
    <s v=".25 mile at 6:53 with 90 sec break"/>
    <d v="1899-12-30T04:11:15"/>
    <d v="1899-12-30T02:05:38"/>
    <d v="1899-12-30T04:11:15"/>
    <d v="1899-12-30T05:03:39"/>
    <d v="1899-12-30T02:05:38"/>
    <d v="1899-12-30T02:31:50"/>
    <n v="1102"/>
    <x v="13"/>
    <x v="9"/>
    <x v="128"/>
    <x v="32"/>
    <n v="0"/>
  </r>
  <r>
    <n v="2204"/>
    <d v="2014-02-18T00:00:00"/>
    <d v="2014-02-18T00:00:00"/>
    <x v="1"/>
    <n v="12"/>
    <n v="0"/>
    <n v="32"/>
    <n v="30"/>
    <d v="1899-12-30T00:32:30"/>
    <d v="1899-12-30T00:02:43"/>
    <s v="YNHH"/>
    <s v="YNHH Spin Bike"/>
    <n v="22.153846153846171"/>
    <n v="0"/>
    <s v="Inside"/>
    <m/>
    <d v="1899-12-30T05:03:20"/>
    <d v="1899-12-30T02:31:40"/>
    <d v="1899-12-30T01:10:57"/>
    <d v="1899-12-30T02:03:22"/>
    <d v="1899-12-30T00:35:29"/>
    <d v="1899-12-30T01:01:41"/>
    <n v="88"/>
    <x v="13"/>
    <x v="9"/>
    <x v="128"/>
    <x v="32"/>
    <n v="0"/>
  </r>
  <r>
    <n v="2205"/>
    <d v="2014-02-20T00:00:00"/>
    <d v="2014-02-20T00:00:00"/>
    <x v="1"/>
    <n v="11.7"/>
    <n v="0"/>
    <n v="31"/>
    <n v="30"/>
    <d v="1899-12-30T00:31:30"/>
    <d v="1899-12-30T00:02:42"/>
    <s v="YNHH"/>
    <s v="YNHH Treadmill"/>
    <n v="22.285714285714299"/>
    <n v="0"/>
    <s v="Inside"/>
    <m/>
    <d v="1899-12-30T05:01:32"/>
    <d v="1899-12-30T02:30:46"/>
    <d v="1899-12-30T01:10:32"/>
    <d v="1899-12-30T02:02:56"/>
    <d v="1899-12-30T00:35:16"/>
    <d v="1899-12-30T01:01:28"/>
    <n v="84"/>
    <x v="13"/>
    <x v="9"/>
    <x v="128"/>
    <x v="32"/>
    <n v="1"/>
  </r>
  <r>
    <n v="2206"/>
    <d v="2014-02-20T00:00:00"/>
    <d v="2014-02-20T00:00:00"/>
    <x v="2"/>
    <n v="1"/>
    <n v="0"/>
    <n v="9"/>
    <n v="16"/>
    <d v="1899-12-30T00:09:16"/>
    <d v="1899-12-30T00:09:16"/>
    <s v="R201301"/>
    <s v="YNHH Treadmill"/>
    <n v="6.4748201438848962"/>
    <n v="0"/>
    <s v="Inside"/>
    <m/>
    <d v="1899-12-30T04:02:47"/>
    <d v="1899-12-30T02:01:24"/>
    <d v="1899-12-30T04:02:47"/>
    <d v="1899-12-30T04:55:11"/>
    <d v="1899-12-30T02:01:24"/>
    <d v="1899-12-30T02:27:36"/>
    <n v="913"/>
    <x v="13"/>
    <x v="9"/>
    <x v="128"/>
    <x v="32"/>
    <n v="0"/>
  </r>
  <r>
    <n v="2207"/>
    <d v="2014-02-20T00:00:00"/>
    <d v="2014-02-20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d v="1899-12-30T15:17:00"/>
    <d v="1899-12-30T16:09:24"/>
    <d v="1899-12-30T07:38:30"/>
    <d v="1899-12-30T08:04:42"/>
    <n v="2908"/>
    <x v="13"/>
    <x v="9"/>
    <x v="128"/>
    <x v="32"/>
    <n v="0"/>
  </r>
  <r>
    <n v="2208"/>
    <d v="2014-02-21T00:00:00"/>
    <d v="2014-02-21T00:00:00"/>
    <x v="2"/>
    <n v="3.25"/>
    <n v="0"/>
    <n v="30"/>
    <n v="7"/>
    <d v="1899-12-30T00:30:07"/>
    <d v="1899-12-30T00:09:16"/>
    <s v="R201301"/>
    <s v="YNHH Treadmill"/>
    <n v="6.474820143884898"/>
    <n v="147"/>
    <s v="Inside"/>
    <m/>
    <d v="1899-12-30T04:02:47"/>
    <d v="1899-12-30T02:01:24"/>
    <d v="1899-12-30T04:02:47"/>
    <d v="1899-12-30T04:55:11"/>
    <d v="1899-12-30T02:01:24"/>
    <d v="1899-12-30T02:27:36"/>
    <n v="911"/>
    <x v="13"/>
    <x v="9"/>
    <x v="128"/>
    <x v="32"/>
    <n v="0"/>
  </r>
  <r>
    <n v="2209"/>
    <d v="2014-02-22T00:00:00"/>
    <d v="2014-02-22T00:00:00"/>
    <x v="2"/>
    <n v="9"/>
    <n v="1"/>
    <n v="42"/>
    <n v="18"/>
    <d v="1899-12-30T01:42:18"/>
    <d v="1899-12-30T00:11:22"/>
    <s v="Ghost"/>
    <s v="Home Rev3 Olympic"/>
    <n v="5.2785923753665731"/>
    <n v="153"/>
    <s v="Chilly"/>
    <s v="http://app.strava.com/activities/115186703"/>
    <d v="1899-12-30T04:57:48"/>
    <d v="1899-12-30T02:28:54"/>
    <d v="1899-12-30T04:57:48"/>
    <d v="1899-12-30T05:50:12"/>
    <d v="1899-12-30T02:28:54"/>
    <d v="1899-12-30T02:55:06"/>
    <n v="2265"/>
    <x v="13"/>
    <x v="9"/>
    <x v="128"/>
    <x v="32"/>
    <n v="0"/>
  </r>
  <r>
    <n v="2210"/>
    <d v="2014-02-24T00:00:00"/>
    <d v="2014-02-24T00:00:00"/>
    <x v="2"/>
    <n v="3.1"/>
    <n v="0"/>
    <n v="28"/>
    <n v="53"/>
    <d v="1899-12-30T00:28:53"/>
    <d v="1899-12-30T00:09:19"/>
    <s v="R201301"/>
    <s v="YNHH Treadmill"/>
    <n v="6.4396999422966017"/>
    <n v="145"/>
    <s v="Inside"/>
    <m/>
    <d v="1899-12-30T04:04:07"/>
    <d v="1899-12-30T02:02:03"/>
    <d v="1899-12-30T04:04:07"/>
    <d v="1899-12-30T04:56:31"/>
    <d v="1899-12-30T02:02:03"/>
    <d v="1899-12-30T02:28:15"/>
    <n v="948"/>
    <x v="13"/>
    <x v="9"/>
    <x v="128"/>
    <x v="33"/>
    <n v="1"/>
  </r>
  <r>
    <n v="2211"/>
    <d v="2014-02-24T00:00:00"/>
    <d v="2014-02-24T00:00:00"/>
    <x v="0"/>
    <n v="1"/>
    <n v="0"/>
    <n v="45"/>
    <n v="0"/>
    <d v="1899-12-30T00:45:00"/>
    <d v="1899-12-30T00:45:00"/>
    <s v="PHS"/>
    <s v="PHS Swim"/>
    <n v="1.3333333333333344"/>
    <n v="0"/>
    <s v="Inside"/>
    <m/>
    <d v="1899-12-30T01:48:00"/>
    <d v="1899-12-30T00:54:00"/>
    <d v="1899-12-30T19:39:00"/>
    <d v="1899-12-30T20:31:24"/>
    <d v="1899-12-30T09:49:30"/>
    <d v="1899-12-30T10:15:42"/>
    <n v="3120"/>
    <x v="13"/>
    <x v="9"/>
    <x v="128"/>
    <x v="33"/>
    <n v="0"/>
  </r>
  <r>
    <n v="2212"/>
    <d v="2014-02-25T00:00:00"/>
    <d v="2014-02-25T00:00:00"/>
    <x v="1"/>
    <n v="11.5"/>
    <n v="0"/>
    <n v="35"/>
    <n v="0"/>
    <d v="1899-12-30T00:35:00"/>
    <d v="1899-12-30T00:03:03"/>
    <s v="YNHH"/>
    <s v="YNHH Spin Bike"/>
    <n v="19.71428571428573"/>
    <n v="0"/>
    <s v="Inside"/>
    <m/>
    <d v="1899-12-30T05:40:52"/>
    <d v="1899-12-30T02:50:26"/>
    <d v="1899-12-30T01:19:44"/>
    <d v="1899-12-30T02:12:08"/>
    <d v="1899-12-30T00:39:52"/>
    <d v="1899-12-30T01:06:04"/>
    <n v="195"/>
    <x v="13"/>
    <x v="9"/>
    <x v="128"/>
    <x v="33"/>
    <n v="0"/>
  </r>
  <r>
    <n v="2213"/>
    <d v="2014-02-26T00:00:00"/>
    <d v="2014-02-26T00:00:00"/>
    <x v="0"/>
    <n v="1"/>
    <n v="0"/>
    <n v="33"/>
    <n v="13"/>
    <d v="1899-12-30T00:33:13"/>
    <d v="1899-12-30T00:33:13"/>
    <s v="PHS"/>
    <s v="PHS Swim"/>
    <n v="1.8063221274460624"/>
    <n v="0"/>
    <s v="Inside"/>
    <m/>
    <d v="1899-12-30T01:19:43"/>
    <d v="1899-12-30T00:39:52"/>
    <d v="1899-12-30T14:30:17"/>
    <d v="1899-12-30T15:22:41"/>
    <d v="1899-12-30T07:15:08"/>
    <d v="1899-12-30T07:41:20"/>
    <n v="2858"/>
    <x v="13"/>
    <x v="9"/>
    <x v="128"/>
    <x v="33"/>
    <n v="0"/>
  </r>
  <r>
    <n v="2214"/>
    <d v="2014-02-27T00:00:00"/>
    <d v="2014-02-27T00:00:00"/>
    <x v="1"/>
    <n v="11"/>
    <n v="0"/>
    <n v="31"/>
    <n v="40"/>
    <d v="1899-12-30T00:31:40"/>
    <d v="1899-12-30T00:02:53"/>
    <s v="YNHH"/>
    <s v="YNHH Spin Bike"/>
    <n v="20.842105263157912"/>
    <n v="0"/>
    <s v="Inside"/>
    <m/>
    <d v="1899-12-30T05:22:25"/>
    <d v="1899-12-30T02:41:13"/>
    <d v="1899-12-30T01:15:25"/>
    <d v="1899-12-30T02:07:49"/>
    <d v="1899-12-30T00:37:43"/>
    <d v="1899-12-30T01:03:55"/>
    <n v="151"/>
    <x v="13"/>
    <x v="9"/>
    <x v="128"/>
    <x v="33"/>
    <n v="0"/>
  </r>
  <r>
    <n v="2215"/>
    <d v="2014-02-27T00:00:00"/>
    <d v="2014-02-27T00:00:00"/>
    <x v="2"/>
    <n v="1"/>
    <n v="0"/>
    <n v="9"/>
    <n v="33"/>
    <d v="1899-12-30T00:09:33"/>
    <d v="1899-12-30T00:09:33"/>
    <s v="R201301"/>
    <s v="YNHH Treadmill"/>
    <n v="6.2827225130890101"/>
    <n v="0"/>
    <s v="Inside"/>
    <m/>
    <d v="1899-12-30T04:10:13"/>
    <d v="1899-12-30T02:05:06"/>
    <d v="1899-12-30T04:10:13"/>
    <d v="1899-12-30T05:02:37"/>
    <d v="1899-12-30T02:05:06"/>
    <d v="1899-12-30T02:31:18"/>
    <n v="1082"/>
    <x v="13"/>
    <x v="9"/>
    <x v="128"/>
    <x v="33"/>
    <n v="0"/>
  </r>
  <r>
    <n v="2216"/>
    <d v="2014-03-01T00:00:00"/>
    <d v="2014-03-01T00:00:00"/>
    <x v="1"/>
    <n v="15"/>
    <n v="1"/>
    <n v="0"/>
    <n v="0"/>
    <d v="1899-12-30T01:00:00"/>
    <d v="1899-12-30T00:04:00"/>
    <s v="B-Ciocc"/>
    <s v="1h Ride"/>
    <n v="15.000000000000014"/>
    <n v="0"/>
    <s v="Inside"/>
    <m/>
    <d v="1899-12-30T07:28:00"/>
    <d v="1899-12-30T03:44:00"/>
    <d v="1899-12-30T01:44:48"/>
    <d v="1899-12-30T02:37:12"/>
    <d v="1899-12-30T00:52:24"/>
    <d v="1899-12-30T01:18:36"/>
    <n v="434"/>
    <x v="13"/>
    <x v="10"/>
    <x v="129"/>
    <x v="33"/>
    <n v="1"/>
  </r>
  <r>
    <n v="2217"/>
    <d v="2014-03-02T00:00:00"/>
    <d v="2014-03-02T00:00:00"/>
    <x v="2"/>
    <n v="5.15"/>
    <n v="0"/>
    <n v="50"/>
    <n v="0"/>
    <d v="1899-12-30T00:50:00"/>
    <d v="1899-12-30T00:09:43"/>
    <s v="Ghost"/>
    <s v="Treadmill"/>
    <n v="6.180000000000005"/>
    <n v="0"/>
    <s v="Inside"/>
    <m/>
    <d v="1899-12-30T04:14:22"/>
    <d v="1899-12-30T02:07:11"/>
    <d v="1899-12-30T04:14:22"/>
    <d v="1899-12-30T05:06:46"/>
    <d v="1899-12-30T02:07:11"/>
    <d v="1899-12-30T02:33:23"/>
    <n v="1193"/>
    <x v="13"/>
    <x v="10"/>
    <x v="129"/>
    <x v="34"/>
    <n v="0"/>
  </r>
  <r>
    <n v="2218"/>
    <d v="2014-03-03T00:00:00"/>
    <d v="2014-03-03T00:00:00"/>
    <x v="2"/>
    <n v="3.11"/>
    <n v="0"/>
    <n v="29"/>
    <n v="50"/>
    <d v="1899-12-30T00:29:50"/>
    <d v="1899-12-30T00:09:36"/>
    <s v="R201301"/>
    <s v="YNHH Treadmill"/>
    <n v="6.2547486033519606"/>
    <n v="0"/>
    <s v="Inside"/>
    <m/>
    <d v="1899-12-30T04:11:20"/>
    <d v="1899-12-30T02:05:40"/>
    <d v="1899-12-30T04:11:20"/>
    <d v="1899-12-30T05:03:44"/>
    <d v="1899-12-30T02:05:40"/>
    <d v="1899-12-30T02:31:52"/>
    <n v="1104"/>
    <x v="13"/>
    <x v="10"/>
    <x v="129"/>
    <x v="34"/>
    <n v="0"/>
  </r>
  <r>
    <n v="2219"/>
    <d v="2014-03-03T00:00:00"/>
    <d v="2014-03-03T00:00:00"/>
    <x v="0"/>
    <n v="1"/>
    <n v="0"/>
    <n v="31"/>
    <n v="30"/>
    <d v="1899-12-30T00:31:30"/>
    <d v="1899-12-30T00:31:30"/>
    <s v="PHS"/>
    <s v="PHS Swim"/>
    <n v="1.904761904761906"/>
    <n v="0"/>
    <s v="Inside"/>
    <m/>
    <d v="1899-12-30T01:15:36"/>
    <d v="1899-12-30T00:37:48"/>
    <d v="1899-12-30T13:45:18"/>
    <d v="1899-12-30T14:37:42"/>
    <d v="1899-12-30T06:52:39"/>
    <d v="1899-12-30T07:18:51"/>
    <n v="2819"/>
    <x v="13"/>
    <x v="10"/>
    <x v="129"/>
    <x v="34"/>
    <n v="0"/>
  </r>
  <r>
    <n v="2220"/>
    <d v="2014-03-04T00:00:00"/>
    <d v="2014-03-04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d v="1899-12-30T01:09:52"/>
    <d v="1899-12-30T02:02:16"/>
    <d v="1899-12-30T00:34:56"/>
    <d v="1899-12-30T01:01:08"/>
    <n v="72"/>
    <x v="13"/>
    <x v="10"/>
    <x v="129"/>
    <x v="34"/>
    <n v="0"/>
  </r>
  <r>
    <n v="2221"/>
    <d v="2014-03-05T00:00:00"/>
    <d v="2014-03-05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3048"/>
    <x v="13"/>
    <x v="10"/>
    <x v="129"/>
    <x v="34"/>
    <n v="0"/>
  </r>
  <r>
    <n v="2222"/>
    <d v="2014-03-06T00:00:00"/>
    <d v="2014-03-06T00:00:00"/>
    <x v="1"/>
    <n v="9"/>
    <n v="0"/>
    <n v="27"/>
    <n v="0"/>
    <d v="1899-12-30T00:27:00"/>
    <d v="1899-12-30T00:03:00"/>
    <s v="YNHH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7"/>
    <x v="13"/>
    <x v="10"/>
    <x v="129"/>
    <x v="34"/>
    <n v="0"/>
  </r>
  <r>
    <n v="2223"/>
    <d v="2014-03-06T00:00:00"/>
    <d v="2014-03-06T00:00:00"/>
    <x v="2"/>
    <n v="1"/>
    <n v="0"/>
    <n v="8"/>
    <n v="57"/>
    <d v="1899-12-30T00:08:57"/>
    <d v="1899-12-30T00:08:57"/>
    <s v="R201301"/>
    <s v="YNHH Treadmill"/>
    <n v="6.7039106145251459"/>
    <n v="0"/>
    <s v="Inside"/>
    <m/>
    <d v="1899-12-30T03:54:29"/>
    <d v="1899-12-30T01:57:15"/>
    <d v="1899-12-30T03:54:29"/>
    <d v="1899-12-30T04:46:53"/>
    <d v="1899-12-30T01:57:15"/>
    <d v="1899-12-30T02:23:27"/>
    <n v="817"/>
    <x v="13"/>
    <x v="10"/>
    <x v="129"/>
    <x v="34"/>
    <n v="0"/>
  </r>
  <r>
    <n v="2224"/>
    <d v="2014-03-07T00:00:00"/>
    <d v="2014-03-07T00:00:00"/>
    <x v="2"/>
    <n v="3.5"/>
    <n v="0"/>
    <n v="33"/>
    <n v="49"/>
    <d v="1899-12-30T00:33:49"/>
    <d v="1899-12-30T00:09:40"/>
    <s v="R201301"/>
    <s v="YNHH Treadmill"/>
    <n v="6.2099556431739824"/>
    <n v="0"/>
    <s v="Inside"/>
    <m/>
    <d v="1899-12-30T04:13:09"/>
    <d v="1899-12-30T02:06:34"/>
    <d v="1899-12-30T04:13:09"/>
    <d v="1899-12-30T05:05:33"/>
    <d v="1899-12-30T02:06:34"/>
    <d v="1899-12-30T02:32:46"/>
    <n v="1145"/>
    <x v="13"/>
    <x v="10"/>
    <x v="129"/>
    <x v="34"/>
    <n v="0"/>
  </r>
  <r>
    <n v="2225"/>
    <d v="2014-03-08T00:00:00"/>
    <d v="2014-03-08T00:00:00"/>
    <x v="2"/>
    <n v="7.62"/>
    <n v="1"/>
    <n v="17"/>
    <n v="48"/>
    <d v="1899-12-30T01:17:48"/>
    <d v="1899-12-30T00:10:13"/>
    <s v="Ghost"/>
    <s v="10k + Munsun Loop"/>
    <n v="5.8766066838046322"/>
    <n v="160"/>
    <s v="Perfect"/>
    <m/>
    <d v="1899-12-30T04:27:30"/>
    <d v="1899-12-30T02:13:45"/>
    <d v="1899-12-30T04:27:30"/>
    <d v="1899-12-30T05:19:54"/>
    <d v="1899-12-30T02:13:45"/>
    <d v="1899-12-30T02:39:57"/>
    <n v="1589"/>
    <x v="13"/>
    <x v="10"/>
    <x v="129"/>
    <x v="34"/>
    <n v="0"/>
  </r>
  <r>
    <n v="2226"/>
    <d v="2014-03-09T00:00:00"/>
    <d v="2014-03-09T00:00:00"/>
    <x v="1"/>
    <n v="20"/>
    <n v="1"/>
    <n v="20"/>
    <n v="0"/>
    <d v="1899-12-30T01:20:00"/>
    <d v="1899-12-30T00:04:00"/>
    <s v="B-Ciocc"/>
    <s v="2 sessions of 40 each"/>
    <n v="15.000000000000014"/>
    <n v="0"/>
    <s v="Inside"/>
    <m/>
    <d v="1899-12-30T07:28:00"/>
    <d v="1899-12-30T03:44:00"/>
    <d v="1899-12-30T01:44:48"/>
    <d v="1899-12-30T02:37:12"/>
    <d v="1899-12-30T00:52:24"/>
    <d v="1899-12-30T01:18:36"/>
    <n v="434"/>
    <x v="13"/>
    <x v="10"/>
    <x v="129"/>
    <x v="35"/>
    <n v="0"/>
  </r>
  <r>
    <n v="2227"/>
    <d v="2014-03-10T00:00:00"/>
    <d v="2014-03-10T00:00:00"/>
    <x v="2"/>
    <n v="3"/>
    <n v="0"/>
    <n v="24"/>
    <n v="5"/>
    <d v="1899-12-30T00:24:05"/>
    <d v="1899-12-30T00:08:02"/>
    <s v="R201301"/>
    <s v="YNHH Treadmill"/>
    <n v="7.4740484429065814"/>
    <n v="0"/>
    <s v="Inside"/>
    <s v="Speed Test"/>
    <d v="1899-12-30T03:30:20"/>
    <d v="1899-12-30T01:45:10"/>
    <d v="1899-12-30T03:30:20"/>
    <d v="1899-12-30T04:22:44"/>
    <d v="1899-12-30T01:45:10"/>
    <d v="1899-12-30T02:11:22"/>
    <n v="728"/>
    <x v="13"/>
    <x v="10"/>
    <x v="129"/>
    <x v="35"/>
    <n v="0"/>
  </r>
  <r>
    <n v="2228"/>
    <d v="2014-03-10T00:00:00"/>
    <d v="2014-03-10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3048"/>
    <x v="13"/>
    <x v="10"/>
    <x v="129"/>
    <x v="35"/>
    <n v="0"/>
  </r>
  <r>
    <n v="2229"/>
    <d v="2014-03-11T00:00:00"/>
    <d v="2014-03-11T00:00:00"/>
    <x v="1"/>
    <n v="10"/>
    <n v="0"/>
    <n v="40"/>
    <n v="0"/>
    <d v="1899-12-30T00:40:00"/>
    <d v="1899-12-30T00:04:00"/>
    <s v="B-Ciocc"/>
    <s v="NBA 2k14 with Nolan"/>
    <n v="15.000000000000014"/>
    <n v="0"/>
    <s v="Inside"/>
    <m/>
    <d v="1899-12-30T07:28:00"/>
    <d v="1899-12-30T03:44:00"/>
    <d v="1899-12-30T01:44:48"/>
    <d v="1899-12-30T02:37:12"/>
    <d v="1899-12-30T00:52:24"/>
    <d v="1899-12-30T01:18:36"/>
    <n v="434"/>
    <x v="13"/>
    <x v="10"/>
    <x v="129"/>
    <x v="35"/>
    <n v="0"/>
  </r>
  <r>
    <n v="2230"/>
    <d v="2014-03-12T00:00:00"/>
    <d v="2014-03-12T00:00:00"/>
    <x v="2"/>
    <n v="3.1"/>
    <n v="0"/>
    <n v="28"/>
    <n v="0"/>
    <d v="1899-12-30T00:28:00"/>
    <d v="1899-12-30T00:09:02"/>
    <s v="R201301"/>
    <s v="YNHH-5k"/>
    <n v="6.6428571428571477"/>
    <n v="0"/>
    <s v="Nice!"/>
    <s v="http://www.strava.com/activities/120008170"/>
    <d v="1899-12-30T03:56:39"/>
    <d v="1899-12-30T01:58:19"/>
    <d v="1899-12-30T03:56:39"/>
    <d v="1899-12-30T04:49:03"/>
    <d v="1899-12-30T01:58:19"/>
    <d v="1899-12-30T02:24:31"/>
    <n v="834"/>
    <x v="13"/>
    <x v="10"/>
    <x v="129"/>
    <x v="35"/>
    <n v="0"/>
  </r>
  <r>
    <n v="2231"/>
    <d v="2014-03-13T00:00:00"/>
    <d v="2014-03-13T00:00:00"/>
    <x v="1"/>
    <n v="10"/>
    <n v="0"/>
    <n v="27"/>
    <n v="40"/>
    <d v="1899-12-30T00:27:40"/>
    <d v="1899-12-30T00:02:46"/>
    <s v="YNHH"/>
    <s v="YNHH Spin Bike"/>
    <n v="21.686746987951825"/>
    <n v="0"/>
    <s v="Inside"/>
    <m/>
    <d v="1899-12-30T05:09:52"/>
    <d v="1899-12-30T02:34:56"/>
    <d v="1899-12-30T01:12:29"/>
    <d v="1899-12-30T02:04:53"/>
    <d v="1899-12-30T00:36:15"/>
    <d v="1899-12-30T01:02:27"/>
    <n v="103"/>
    <x v="13"/>
    <x v="10"/>
    <x v="129"/>
    <x v="35"/>
    <n v="0"/>
  </r>
  <r>
    <n v="2232"/>
    <d v="2014-03-13T00:00:00"/>
    <d v="2014-03-13T00:00:00"/>
    <x v="0"/>
    <n v="0.625"/>
    <n v="0"/>
    <n v="21"/>
    <n v="0"/>
    <d v="1899-12-30T00:21:00"/>
    <d v="1899-12-30T00:33:36"/>
    <s v="PHS"/>
    <s v="PHS Swim"/>
    <n v="1.7857142857142874"/>
    <n v="0"/>
    <s v="Inside"/>
    <m/>
    <d v="1899-12-30T01:20:38"/>
    <d v="1899-12-30T00:40:19"/>
    <d v="1899-12-30T14:40:19"/>
    <d v="1899-12-30T15:32:43"/>
    <d v="1899-12-30T07:20:10"/>
    <d v="1899-12-30T07:46:22"/>
    <n v="2872"/>
    <x v="13"/>
    <x v="10"/>
    <x v="129"/>
    <x v="35"/>
    <n v="0"/>
  </r>
  <r>
    <n v="2233"/>
    <d v="2014-03-14T00:00:00"/>
    <d v="2014-03-14T00:00:00"/>
    <x v="2"/>
    <n v="3.5"/>
    <n v="0"/>
    <n v="33"/>
    <n v="20"/>
    <d v="1899-12-30T00:33:20"/>
    <d v="1899-12-30T00:09:31"/>
    <s v="R201301"/>
    <s v="YNHH Treadmill"/>
    <n v="6.3000000000000043"/>
    <n v="0"/>
    <s v="Inside"/>
    <m/>
    <d v="1899-12-30T04:09:31"/>
    <d v="1899-12-30T02:04:46"/>
    <d v="1899-12-30T04:09:31"/>
    <d v="1899-12-30T05:01:55"/>
    <d v="1899-12-30T02:04:46"/>
    <d v="1899-12-30T02:30:58"/>
    <n v="1061"/>
    <x v="13"/>
    <x v="10"/>
    <x v="129"/>
    <x v="35"/>
    <n v="0"/>
  </r>
  <r>
    <n v="2234"/>
    <d v="2014-03-15T00:00:00"/>
    <d v="2014-03-15T00:00:00"/>
    <x v="1"/>
    <n v="17.5"/>
    <n v="1"/>
    <n v="22"/>
    <n v="59"/>
    <d v="1899-12-30T01:22:59"/>
    <d v="1899-12-30T00:04:45"/>
    <s v="Ciocci"/>
    <s v="Jack's Hill"/>
    <n v="12.653143201446083"/>
    <n v="0"/>
    <s v="Chilly"/>
    <m/>
    <d v="1899-12-30T08:51:06"/>
    <d v="1899-12-30T04:25:33"/>
    <d v="1899-12-30T02:04:14"/>
    <d v="1899-12-30T02:56:38"/>
    <d v="1899-12-30T01:02:07"/>
    <d v="1899-12-30T01:28:19"/>
    <n v="644"/>
    <x v="13"/>
    <x v="10"/>
    <x v="129"/>
    <x v="35"/>
    <n v="0"/>
  </r>
  <r>
    <n v="2235"/>
    <d v="2014-03-25T00:00:00"/>
    <d v="2014-03-25T00:00:00"/>
    <x v="1"/>
    <n v="10"/>
    <n v="0"/>
    <n v="28"/>
    <n v="40"/>
    <d v="1899-12-30T00:28:40"/>
    <d v="1899-12-30T00:02:52"/>
    <s v="YNHH"/>
    <s v="YNHH Spin Bike"/>
    <n v="20.930232558139551"/>
    <n v="0"/>
    <s v="Inside"/>
    <m/>
    <d v="1899-12-30T05:21:04"/>
    <d v="1899-12-30T02:40:32"/>
    <d v="1899-12-30T01:15:06"/>
    <d v="1899-12-30T02:07:30"/>
    <d v="1899-12-30T00:37:33"/>
    <d v="1899-12-30T01:03:45"/>
    <n v="146"/>
    <x v="13"/>
    <x v="10"/>
    <x v="129"/>
    <x v="37"/>
    <n v="9"/>
  </r>
  <r>
    <n v="2236"/>
    <d v="2014-03-26T00:00:00"/>
    <d v="2014-03-26T00:00:00"/>
    <x v="2"/>
    <n v="2"/>
    <n v="0"/>
    <n v="19"/>
    <n v="7"/>
    <d v="1899-12-30T00:19:07"/>
    <d v="1899-12-30T00:09:33"/>
    <s v="R201301"/>
    <s v="YNHH Treadmill"/>
    <n v="6.277244986922411"/>
    <n v="0"/>
    <s v="Inside"/>
    <m/>
    <d v="1899-12-30T04:10:26"/>
    <d v="1899-12-30T02:05:13"/>
    <d v="1899-12-30T04:10:26"/>
    <d v="1899-12-30T05:02:50"/>
    <d v="1899-12-30T02:05:13"/>
    <d v="1899-12-30T02:31:25"/>
    <n v="1088"/>
    <x v="13"/>
    <x v="10"/>
    <x v="129"/>
    <x v="37"/>
    <n v="0"/>
  </r>
  <r>
    <n v="2237"/>
    <d v="2014-03-26T00:00:00"/>
    <d v="2014-03-26T00:00:00"/>
    <x v="0"/>
    <n v="0.56000000000000005"/>
    <n v="0"/>
    <n v="40"/>
    <n v="0"/>
    <d v="1899-12-30T00:40:00"/>
    <d v="1899-12-30T01:11:26"/>
    <s v="PHS"/>
    <s v="PHS Swim"/>
    <n v="0.84000000000000086"/>
    <n v="0"/>
    <s v="Inside"/>
    <m/>
    <d v="1899-12-30T02:51:26"/>
    <d v="1899-12-30T01:25:43"/>
    <d v="1899-12-31T07:11:26"/>
    <d v="1899-12-31T08:03:50"/>
    <d v="1899-12-30T15:35:43"/>
    <d v="1899-12-30T16:01:55"/>
    <n v="3155"/>
    <x v="13"/>
    <x v="10"/>
    <x v="129"/>
    <x v="37"/>
    <n v="0"/>
  </r>
  <r>
    <n v="2238"/>
    <d v="2014-03-27T00:00:00"/>
    <d v="2014-03-27T00:00:00"/>
    <x v="1"/>
    <n v="11"/>
    <n v="0"/>
    <n v="31"/>
    <n v="30"/>
    <d v="1899-12-30T00:31:30"/>
    <d v="1899-12-30T00:02:52"/>
    <s v="YNHH"/>
    <s v="YNHH Spin Bike"/>
    <n v="20.952380952380967"/>
    <n v="0"/>
    <s v="Inside"/>
    <m/>
    <d v="1899-12-30T05:20:44"/>
    <d v="1899-12-30T02:40:22"/>
    <d v="1899-12-30T01:15:02"/>
    <d v="1899-12-30T02:07:26"/>
    <d v="1899-12-30T00:37:31"/>
    <d v="1899-12-30T01:03:43"/>
    <n v="145"/>
    <x v="13"/>
    <x v="10"/>
    <x v="129"/>
    <x v="37"/>
    <n v="0"/>
  </r>
  <r>
    <n v="2239"/>
    <d v="2014-03-27T00:00:00"/>
    <d v="2014-03-27T00:00:00"/>
    <x v="2"/>
    <n v="1.01"/>
    <n v="0"/>
    <n v="9"/>
    <n v="40"/>
    <d v="1899-12-30T00:09:40"/>
    <d v="1899-12-30T00:09:34"/>
    <s v="R201301"/>
    <s v="YNHH Treadmill"/>
    <n v="6.2689655172413845"/>
    <n v="0"/>
    <s v="Inside"/>
    <m/>
    <d v="1899-12-30T04:10:46"/>
    <d v="1899-12-30T02:05:23"/>
    <d v="1899-12-30T04:10:46"/>
    <d v="1899-12-30T05:03:10"/>
    <d v="1899-12-30T02:05:23"/>
    <d v="1899-12-30T02:31:35"/>
    <n v="1094"/>
    <x v="13"/>
    <x v="10"/>
    <x v="129"/>
    <x v="37"/>
    <n v="0"/>
  </r>
  <r>
    <n v="2240"/>
    <d v="2014-03-27T00:00:00"/>
    <d v="2014-03-27T00:00:00"/>
    <x v="0"/>
    <n v="0.71"/>
    <n v="0"/>
    <n v="40"/>
    <n v="0"/>
    <d v="1899-12-30T00:40:00"/>
    <d v="1899-12-30T00:56:20"/>
    <s v="PHS"/>
    <s v="PHS Swim"/>
    <n v="1.0650000000000008"/>
    <n v="0"/>
    <s v="Inside"/>
    <m/>
    <d v="1899-12-30T02:15:13"/>
    <d v="1899-12-30T01:07:36"/>
    <d v="1899-12-31T00:36:03"/>
    <d v="1899-12-31T01:28:27"/>
    <d v="1899-12-30T12:18:02"/>
    <d v="1899-12-30T12:44:14"/>
    <n v="3149"/>
    <x v="13"/>
    <x v="10"/>
    <x v="129"/>
    <x v="37"/>
    <n v="0"/>
  </r>
  <r>
    <n v="2241"/>
    <d v="2014-03-28T00:00:00"/>
    <d v="2014-03-28T00:00:00"/>
    <x v="1"/>
    <n v="13.2"/>
    <n v="0"/>
    <n v="57"/>
    <n v="22"/>
    <d v="1899-12-30T00:57:22"/>
    <d v="1899-12-30T00:04:21"/>
    <s v="ElderShiv"/>
    <s v="Random"/>
    <n v="13.805926786751897"/>
    <n v="0"/>
    <s v="Raining"/>
    <m/>
    <d v="1899-12-30T08:06:45"/>
    <d v="1899-12-30T04:03:22"/>
    <d v="1899-12-30T01:53:52"/>
    <d v="1899-12-30T02:46:16"/>
    <d v="1899-12-30T00:56:56"/>
    <d v="1899-12-30T01:23:08"/>
    <n v="552"/>
    <x v="13"/>
    <x v="10"/>
    <x v="129"/>
    <x v="37"/>
    <n v="0"/>
  </r>
  <r>
    <n v="2242"/>
    <d v="2014-03-30T00:00:00"/>
    <d v="2014-03-30T00:00:00"/>
    <x v="1"/>
    <n v="17"/>
    <n v="1"/>
    <n v="0"/>
    <n v="0"/>
    <d v="1899-12-30T01:00:00"/>
    <d v="1899-12-30T00:03:32"/>
    <s v="B-Shiv"/>
    <s v="Basement"/>
    <n v="17.000000000000014"/>
    <n v="0"/>
    <s v="Inside"/>
    <m/>
    <d v="1899-12-30T06:35:18"/>
    <d v="1899-12-30T03:17:39"/>
    <d v="1899-12-30T01:32:28"/>
    <d v="1899-12-30T02:24:52"/>
    <d v="1899-12-30T00:46:14"/>
    <d v="1899-12-30T01:12:26"/>
    <n v="276"/>
    <x v="13"/>
    <x v="10"/>
    <x v="129"/>
    <x v="38"/>
    <n v="1"/>
  </r>
  <r>
    <n v="2243"/>
    <d v="2014-03-30T00:00:00"/>
    <d v="2014-03-30T00:00:00"/>
    <x v="2"/>
    <n v="3.14"/>
    <n v="0"/>
    <n v="33"/>
    <n v="42"/>
    <d v="1899-12-30T00:33:42"/>
    <d v="1899-12-30T00:10:44"/>
    <s v="Ghost"/>
    <s v="Treadmill"/>
    <n v="5.5905044510385791"/>
    <n v="0"/>
    <s v="Inside"/>
    <m/>
    <d v="1899-12-30T04:41:11"/>
    <d v="1899-12-30T02:20:36"/>
    <d v="1899-12-30T04:41:11"/>
    <d v="1899-12-30T05:33:35"/>
    <d v="1899-12-30T02:20:36"/>
    <d v="1899-12-30T02:46:48"/>
    <n v="1932"/>
    <x v="13"/>
    <x v="10"/>
    <x v="129"/>
    <x v="38"/>
    <n v="0"/>
  </r>
  <r>
    <n v="2244"/>
    <d v="2014-03-31T00:00:00"/>
    <d v="2014-03-31T00:00:00"/>
    <x v="2"/>
    <n v="3"/>
    <n v="0"/>
    <n v="32"/>
    <n v="15"/>
    <d v="1899-12-30T00:32:15"/>
    <d v="1899-12-30T00:10:45"/>
    <s v="Kinvara4"/>
    <s v="YNHH Treadmill"/>
    <n v="5.581395348837213"/>
    <n v="0"/>
    <s v="Inside"/>
    <s v="4xhalf mile at 7:53"/>
    <d v="1899-12-30T04:41:39"/>
    <d v="1899-12-30T02:20:50"/>
    <d v="1899-12-30T04:41:39"/>
    <d v="1899-12-30T05:34:03"/>
    <d v="1899-12-30T02:20:50"/>
    <d v="1899-12-30T02:47:02"/>
    <n v="1941"/>
    <x v="13"/>
    <x v="10"/>
    <x v="129"/>
    <x v="38"/>
    <n v="0"/>
  </r>
  <r>
    <n v="2245"/>
    <d v="2014-04-02T00:00:00"/>
    <d v="2014-04-02T00:00:00"/>
    <x v="1"/>
    <n v="10"/>
    <n v="0"/>
    <n v="27"/>
    <n v="53"/>
    <d v="1899-12-30T00:27:53"/>
    <d v="1899-12-30T00:02:47"/>
    <s v="YNHH"/>
    <s v="YNHH Spin Bike"/>
    <n v="21.518230723251662"/>
    <n v="0"/>
    <s v="Inside"/>
    <m/>
    <d v="1899-12-30T05:12:18"/>
    <d v="1899-12-30T02:36:09"/>
    <d v="1899-12-30T01:13:03"/>
    <d v="1899-12-30T02:05:27"/>
    <d v="1899-12-30T00:36:32"/>
    <d v="1899-12-30T01:02:44"/>
    <n v="113"/>
    <x v="13"/>
    <x v="1"/>
    <x v="130"/>
    <x v="38"/>
    <n v="1"/>
  </r>
  <r>
    <n v="2246"/>
    <d v="2014-04-02T00:00:00"/>
    <d v="2014-04-02T00:00:00"/>
    <x v="0"/>
    <n v="1.2"/>
    <n v="0"/>
    <n v="39"/>
    <n v="38"/>
    <d v="1899-12-30T00:39:38"/>
    <d v="1899-12-30T00:33:02"/>
    <s v="PHS"/>
    <s v="PHS Swim"/>
    <n v="1.8166526492851149"/>
    <n v="0"/>
    <s v="Inside"/>
    <m/>
    <d v="1899-12-30T01:19:16"/>
    <d v="1899-12-30T00:39:38"/>
    <d v="1899-12-30T14:25:20"/>
    <d v="1899-12-30T15:17:44"/>
    <d v="1899-12-30T07:12:40"/>
    <d v="1899-12-30T07:38:52"/>
    <n v="2853"/>
    <x v="13"/>
    <x v="1"/>
    <x v="130"/>
    <x v="38"/>
    <n v="0"/>
  </r>
  <r>
    <n v="2247"/>
    <d v="2014-04-03T00:00:00"/>
    <d v="2014-04-03T00:00:00"/>
    <x v="1"/>
    <n v="10"/>
    <n v="0"/>
    <n v="27"/>
    <n v="25"/>
    <d v="1899-12-30T00:27:25"/>
    <d v="1899-12-30T00:02:45"/>
    <s v="YNHH"/>
    <s v="YNHH Spin Bike"/>
    <n v="21.884498480243177"/>
    <n v="0"/>
    <s v="Inside"/>
    <m/>
    <d v="1899-12-30T05:07:04"/>
    <d v="1899-12-30T02:33:32"/>
    <d v="1899-12-30T01:11:50"/>
    <d v="1899-12-30T02:04:14"/>
    <d v="1899-12-30T00:35:55"/>
    <d v="1899-12-30T01:02:07"/>
    <n v="95"/>
    <x v="13"/>
    <x v="1"/>
    <x v="130"/>
    <x v="38"/>
    <n v="0"/>
  </r>
  <r>
    <n v="2248"/>
    <d v="2014-04-03T00:00:00"/>
    <d v="2014-04-03T00:00:00"/>
    <x v="2"/>
    <n v="3.1"/>
    <n v="0"/>
    <n v="29"/>
    <n v="55"/>
    <d v="1899-12-30T00:29:55"/>
    <d v="1899-12-30T00:09:39"/>
    <s v="G2host"/>
    <s v="YNHH-5k"/>
    <n v="6.2172701949860771"/>
    <n v="0"/>
    <s v="Nice!"/>
    <s v="http://www.strava.com/activities/126584619"/>
    <d v="1899-12-30T04:12:51"/>
    <d v="1899-12-30T02:06:25"/>
    <d v="1899-12-30T04:12:51"/>
    <d v="1899-12-30T05:05:15"/>
    <d v="1899-12-30T02:06:25"/>
    <d v="1899-12-30T02:32:37"/>
    <n v="1141"/>
    <x v="13"/>
    <x v="1"/>
    <x v="130"/>
    <x v="38"/>
    <n v="0"/>
  </r>
  <r>
    <n v="2249"/>
    <d v="2014-04-04T00:00:00"/>
    <d v="2014-04-04T00:00:00"/>
    <x v="2"/>
    <n v="3"/>
    <n v="0"/>
    <n v="28"/>
    <n v="30"/>
    <d v="1899-12-30T00:28:30"/>
    <d v="1899-12-30T00:09:30"/>
    <s v="G2host"/>
    <s v="YNHH Treadmill"/>
    <n v="6.3157894736842151"/>
    <n v="0"/>
    <s v="Inside"/>
    <m/>
    <d v="1899-12-30T04:08:54"/>
    <d v="1899-12-30T02:04:27"/>
    <d v="1899-12-30T04:08:54"/>
    <d v="1899-12-30T05:01:18"/>
    <d v="1899-12-30T02:04:27"/>
    <d v="1899-12-30T02:30:39"/>
    <n v="1040"/>
    <x v="13"/>
    <x v="1"/>
    <x v="130"/>
    <x v="38"/>
    <n v="3"/>
  </r>
  <r>
    <n v="2250"/>
    <d v="2014-04-05T00:00:00"/>
    <d v="2014-04-05T00:00:00"/>
    <x v="1"/>
    <n v="35.5"/>
    <n v="2"/>
    <n v="40"/>
    <n v="55"/>
    <d v="1899-12-30T02:40:55"/>
    <d v="1899-12-30T00:04:32"/>
    <s v="ElderShiv"/>
    <s v="Random"/>
    <n v="13.236664940445374"/>
    <n v="0"/>
    <s v="Chilly"/>
    <s v="http://app.strava.com/activities/127163945"/>
    <d v="1899-12-30T08:27:41"/>
    <d v="1899-12-30T04:13:50"/>
    <d v="1899-12-30T01:58:46"/>
    <d v="1899-12-30T02:51:10"/>
    <d v="1899-12-30T00:59:23"/>
    <d v="1899-12-30T01:25:35"/>
    <n v="607"/>
    <x v="13"/>
    <x v="1"/>
    <x v="130"/>
    <x v="38"/>
    <n v="0"/>
  </r>
  <r>
    <n v="2251"/>
    <d v="2014-04-07T00:00:00"/>
    <d v="2014-04-07T00:00:00"/>
    <x v="2"/>
    <n v="3.02"/>
    <n v="0"/>
    <n v="30"/>
    <n v="0"/>
    <d v="1899-12-30T00:30:00"/>
    <d v="1899-12-30T00:09:56"/>
    <s v="G2host"/>
    <s v="YNHH Treadmill"/>
    <n v="6.0400000000000054"/>
    <n v="0"/>
    <s v="Inside"/>
    <s v="1/2 mile repeats"/>
    <d v="1899-12-30T04:20:16"/>
    <d v="1899-12-30T02:10:08"/>
    <d v="1899-12-30T04:20:16"/>
    <d v="1899-12-30T05:12:40"/>
    <d v="1899-12-30T02:10:08"/>
    <d v="1899-12-30T02:36:20"/>
    <n v="1373"/>
    <x v="13"/>
    <x v="1"/>
    <x v="130"/>
    <x v="1"/>
    <n v="1"/>
  </r>
  <r>
    <n v="2252"/>
    <d v="2014-04-07T00:00:00"/>
    <d v="2014-04-07T00:00:00"/>
    <x v="0"/>
    <n v="1"/>
    <n v="0"/>
    <n v="29"/>
    <n v="55"/>
    <d v="1899-12-30T00:29:55"/>
    <d v="1899-12-30T00:29:55"/>
    <s v="PHS"/>
    <s v="PHS Swim"/>
    <n v="2.0055710306406698"/>
    <n v="0"/>
    <s v="Inside"/>
    <m/>
    <d v="1899-12-30T01:11:48"/>
    <d v="1899-12-30T00:35:54"/>
    <d v="1899-12-30T13:03:49"/>
    <d v="1899-12-30T13:56:13"/>
    <d v="1899-12-30T06:31:54"/>
    <d v="1899-12-30T06:58:07"/>
    <n v="2803"/>
    <x v="13"/>
    <x v="1"/>
    <x v="130"/>
    <x v="1"/>
    <n v="0"/>
  </r>
  <r>
    <n v="2253"/>
    <d v="2014-04-08T00:00:00"/>
    <d v="2014-04-08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d v="1899-12-30T01:14:40"/>
    <d v="1899-12-30T02:07:04"/>
    <d v="1899-12-30T00:37:20"/>
    <d v="1899-12-30T01:03:32"/>
    <n v="136"/>
    <x v="13"/>
    <x v="1"/>
    <x v="130"/>
    <x v="1"/>
    <n v="0"/>
  </r>
  <r>
    <n v="2254"/>
    <d v="2014-04-09T00:00:00"/>
    <d v="2014-04-09T00:00:00"/>
    <x v="2"/>
    <n v="4.0999999999999996"/>
    <n v="0"/>
    <n v="39"/>
    <n v="4"/>
    <d v="1899-12-30T00:39:04"/>
    <d v="1899-12-30T00:09:32"/>
    <s v="G2host"/>
    <s v="Random"/>
    <n v="6.2969283276450554"/>
    <n v="0"/>
    <s v="Nice!"/>
    <s v="http://app.strava.com/activities/128469509"/>
    <d v="1899-12-30T04:09:39"/>
    <d v="1899-12-30T02:04:49"/>
    <d v="1899-12-30T04:09:39"/>
    <d v="1899-12-30T05:02:03"/>
    <d v="1899-12-30T02:04:49"/>
    <d v="1899-12-30T02:31:01"/>
    <n v="1064"/>
    <x v="13"/>
    <x v="1"/>
    <x v="130"/>
    <x v="1"/>
    <n v="0"/>
  </r>
  <r>
    <n v="2255"/>
    <d v="2014-04-09T00:00:00"/>
    <d v="2014-04-09T00:00:00"/>
    <x v="0"/>
    <n v="1.1399999999999999"/>
    <n v="0"/>
    <n v="41"/>
    <n v="40"/>
    <d v="1899-12-30T00:41:40"/>
    <d v="1899-12-30T00:36:33"/>
    <s v="PHS"/>
    <s v="PHS Swim"/>
    <n v="1.6416000000000011"/>
    <n v="0"/>
    <s v="Inside"/>
    <m/>
    <d v="1899-12-30T01:27:43"/>
    <d v="1899-12-30T00:43:52"/>
    <d v="1899-12-30T15:57:36"/>
    <d v="1899-12-30T16:50:00"/>
    <d v="1899-12-30T07:58:48"/>
    <d v="1899-12-30T08:25:00"/>
    <n v="2965"/>
    <x v="13"/>
    <x v="1"/>
    <x v="130"/>
    <x v="1"/>
    <n v="0"/>
  </r>
  <r>
    <n v="2256"/>
    <d v="2014-04-10T00:00:00"/>
    <d v="2014-04-10T00:00:00"/>
    <x v="2"/>
    <n v="10.3"/>
    <n v="1"/>
    <n v="55"/>
    <n v="25"/>
    <d v="1899-12-30T01:55:25"/>
    <d v="1899-12-30T00:11:12"/>
    <s v="Ghost"/>
    <s v="Random"/>
    <n v="5.3545126353790664"/>
    <n v="0"/>
    <s v="cool"/>
    <s v="http://app.strava.com/activities/128742853"/>
    <d v="1899-12-30T04:53:35"/>
    <d v="1899-12-30T02:26:48"/>
    <d v="1899-12-30T04:53:35"/>
    <d v="1899-12-30T05:45:59"/>
    <d v="1899-12-30T02:26:48"/>
    <d v="1899-12-30T02:53:00"/>
    <n v="2190"/>
    <x v="13"/>
    <x v="1"/>
    <x v="130"/>
    <x v="1"/>
    <n v="0"/>
  </r>
  <r>
    <n v="2257"/>
    <d v="2014-04-10T00:00:00"/>
    <d v="2014-04-10T00:00:00"/>
    <x v="1"/>
    <n v="9.8000000000000007"/>
    <n v="0"/>
    <n v="39"/>
    <n v="31"/>
    <d v="1899-12-30T00:39:31"/>
    <d v="1899-12-30T00:04:02"/>
    <s v="ElderShiv"/>
    <s v="Random"/>
    <n v="14.87979755377479"/>
    <n v="0"/>
    <s v="cool"/>
    <s v="http://app.strava.com/activities/128823945"/>
    <d v="1899-12-30T07:31:37"/>
    <d v="1899-12-30T03:45:49"/>
    <d v="1899-12-30T01:45:39"/>
    <d v="1899-12-30T02:38:03"/>
    <d v="1899-12-30T00:52:49"/>
    <d v="1899-12-30T01:19:01"/>
    <n v="467"/>
    <x v="13"/>
    <x v="1"/>
    <x v="130"/>
    <x v="1"/>
    <n v="0"/>
  </r>
  <r>
    <n v="2258"/>
    <d v="2014-04-12T00:00:00"/>
    <d v="2014-04-12T00:00:00"/>
    <x v="1"/>
    <n v="46.3"/>
    <n v="3"/>
    <n v="22"/>
    <n v="48"/>
    <d v="1899-12-30T03:22:48"/>
    <d v="1899-12-30T00:04:23"/>
    <s v="ElderShiv"/>
    <s v="Random"/>
    <n v="13.698224852071014"/>
    <n v="0"/>
    <s v="cool"/>
    <s v="http://app.strava.com/activities/129478064"/>
    <d v="1899-12-30T08:10:34"/>
    <d v="1899-12-30T04:05:17"/>
    <d v="1899-12-30T01:54:46"/>
    <d v="1899-12-30T02:47:10"/>
    <d v="1899-12-30T00:57:23"/>
    <d v="1899-12-30T01:23:35"/>
    <n v="557"/>
    <x v="13"/>
    <x v="1"/>
    <x v="130"/>
    <x v="1"/>
    <n v="9"/>
  </r>
  <r>
    <n v="2259"/>
    <d v="2014-04-19T00:00:00"/>
    <d v="2014-04-19T00:00:00"/>
    <x v="1"/>
    <n v="20.8"/>
    <n v="1"/>
    <n v="32"/>
    <n v="6"/>
    <d v="1899-12-30T01:32:06"/>
    <d v="1899-12-30T00:04:26"/>
    <s v="ElderShiv"/>
    <s v="Random"/>
    <n v="13.550488599348544"/>
    <n v="0"/>
    <s v="cool"/>
    <s v="http://app.strava.com/activities/131959466"/>
    <d v="1899-12-30T08:15:55"/>
    <d v="1899-12-30T04:07:58"/>
    <d v="1899-12-30T01:56:01"/>
    <d v="1899-12-30T02:48:25"/>
    <d v="1899-12-30T00:58:00"/>
    <d v="1899-12-30T01:24:12"/>
    <n v="571"/>
    <x v="13"/>
    <x v="1"/>
    <x v="130"/>
    <x v="2"/>
    <n v="6"/>
  </r>
  <r>
    <n v="2260"/>
    <d v="2014-04-20T00:00:00"/>
    <d v="2014-04-20T00:00:00"/>
    <x v="2"/>
    <n v="7.5"/>
    <n v="1"/>
    <n v="12"/>
    <n v="55"/>
    <d v="1899-12-30T01:12:55"/>
    <d v="1899-12-30T00:09:43"/>
    <s v="Ghost"/>
    <s v="Quassy Loop"/>
    <n v="6.1714285714285761"/>
    <n v="0"/>
    <s v="Perfect"/>
    <s v="http://app.strava.com/activities/132351198"/>
    <d v="1899-12-30T04:14:43"/>
    <d v="1899-12-30T02:07:22"/>
    <d v="1899-12-30T04:14:43"/>
    <d v="1899-12-30T05:07:07"/>
    <d v="1899-12-30T02:07:22"/>
    <d v="1899-12-30T02:33:34"/>
    <n v="1202"/>
    <x v="13"/>
    <x v="1"/>
    <x v="130"/>
    <x v="3"/>
    <n v="0"/>
  </r>
  <r>
    <n v="2261"/>
    <d v="2014-04-21T00:00:00"/>
    <d v="2014-04-21T00:00:00"/>
    <x v="2"/>
    <n v="3.1"/>
    <n v="0"/>
    <n v="32"/>
    <n v="26"/>
    <d v="1899-12-30T00:32:26"/>
    <d v="1899-12-30T00:10:28"/>
    <s v="G2host"/>
    <s v="YNHH Treadmill"/>
    <n v="5.7348406988694824"/>
    <n v="0"/>
    <s v="Inside"/>
    <s v="1/4 mile repeats"/>
    <d v="1899-12-30T04:34:07"/>
    <d v="1899-12-30T02:17:03"/>
    <d v="1899-12-30T04:34:07"/>
    <d v="1899-12-30T05:26:31"/>
    <d v="1899-12-30T02:17:03"/>
    <d v="1899-12-30T02:43:15"/>
    <n v="1775"/>
    <x v="13"/>
    <x v="1"/>
    <x v="130"/>
    <x v="3"/>
    <n v="0"/>
  </r>
  <r>
    <n v="2262"/>
    <d v="2014-04-22T00:00:00"/>
    <d v="2014-04-22T00:00:00"/>
    <x v="2"/>
    <n v="3.2"/>
    <n v="0"/>
    <n v="33"/>
    <n v="57"/>
    <d v="1899-12-30T00:33:57"/>
    <d v="1899-12-30T00:10:37"/>
    <s v="G2host"/>
    <s v="YNHH Division St 5k"/>
    <n v="5.6553755522827727"/>
    <n v="0"/>
    <s v="Nice!"/>
    <m/>
    <d v="1899-12-30T04:37:58"/>
    <d v="1899-12-30T02:18:59"/>
    <d v="1899-12-30T04:37:58"/>
    <d v="1899-12-30T05:30:22"/>
    <d v="1899-12-30T02:18:59"/>
    <d v="1899-12-30T02:45:11"/>
    <n v="1870"/>
    <x v="13"/>
    <x v="1"/>
    <x v="130"/>
    <x v="3"/>
    <n v="0"/>
  </r>
  <r>
    <n v="2263"/>
    <d v="2014-04-23T00:00:00"/>
    <d v="2014-04-23T00:00:00"/>
    <x v="2"/>
    <n v="1.05"/>
    <n v="0"/>
    <n v="10"/>
    <n v="0"/>
    <d v="1899-12-30T00:10:00"/>
    <d v="1899-12-30T00:09:31"/>
    <s v="G2host"/>
    <s v="YNHH Treadmill"/>
    <n v="6.3000000000000052"/>
    <n v="0"/>
    <s v="Inside"/>
    <m/>
    <d v="1899-12-30T04:09:31"/>
    <d v="1899-12-30T02:04:46"/>
    <d v="1899-12-30T04:09:31"/>
    <d v="1899-12-30T05:01:55"/>
    <d v="1899-12-30T02:04:46"/>
    <d v="1899-12-30T02:30:58"/>
    <n v="1058"/>
    <x v="13"/>
    <x v="1"/>
    <x v="130"/>
    <x v="3"/>
    <n v="0"/>
  </r>
  <r>
    <n v="2264"/>
    <d v="2014-04-24T00:00:00"/>
    <d v="2014-04-24T00:00:00"/>
    <x v="2"/>
    <n v="1.5"/>
    <n v="0"/>
    <n v="12"/>
    <n v="5"/>
    <d v="1899-12-30T00:12:05"/>
    <d v="1899-12-30T00:08:03"/>
    <s v="G2host"/>
    <s v="YNHH Treadmill"/>
    <n v="7.4482758620689706"/>
    <n v="0"/>
    <s v="Inside"/>
    <s v="2nd half of brick"/>
    <d v="1899-12-30T03:31:03"/>
    <d v="1899-12-30T01:45:32"/>
    <d v="1899-12-30T03:31:03"/>
    <d v="1899-12-30T04:23:27"/>
    <d v="1899-12-30T01:45:32"/>
    <d v="1899-12-30T02:11:44"/>
    <n v="731"/>
    <x v="13"/>
    <x v="1"/>
    <x v="130"/>
    <x v="3"/>
    <n v="0"/>
  </r>
  <r>
    <n v="2265"/>
    <d v="2014-04-24T00:00:00"/>
    <d v="2014-04-24T00:00:00"/>
    <x v="1"/>
    <n v="10"/>
    <n v="0"/>
    <n v="28"/>
    <n v="2"/>
    <d v="1899-12-30T00:28:02"/>
    <d v="1899-12-30T00:02:48"/>
    <s v="YNHH"/>
    <s v="YNHH Spin Bike"/>
    <n v="21.403091557669455"/>
    <n v="0"/>
    <s v="Inside"/>
    <m/>
    <d v="1899-12-30T05:13:58"/>
    <d v="1899-12-30T02:36:59"/>
    <d v="1899-12-30T01:13:27"/>
    <d v="1899-12-30T02:05:51"/>
    <d v="1899-12-30T00:36:43"/>
    <d v="1899-12-30T01:02:55"/>
    <n v="122"/>
    <x v="13"/>
    <x v="1"/>
    <x v="130"/>
    <x v="3"/>
    <n v="0"/>
  </r>
  <r>
    <n v="2266"/>
    <d v="2014-04-25T00:00:00"/>
    <d v="2014-04-25T00:00:00"/>
    <x v="1"/>
    <n v="25"/>
    <n v="1"/>
    <n v="39"/>
    <n v="5"/>
    <d v="1899-12-30T01:39:05"/>
    <d v="1899-12-30T00:03:58"/>
    <s v="ElderShiv"/>
    <s v="Griskus Olympic"/>
    <n v="15.138772077375956"/>
    <n v="0"/>
    <s v="Nice!"/>
    <m/>
    <d v="1899-12-30T07:23:54"/>
    <d v="1899-12-30T03:41:57"/>
    <d v="1899-12-30T01:43:50"/>
    <d v="1899-12-30T02:36:14"/>
    <d v="1899-12-30T00:51:55"/>
    <d v="1899-12-30T01:18:07"/>
    <n v="421"/>
    <x v="13"/>
    <x v="1"/>
    <x v="130"/>
    <x v="3"/>
    <n v="0"/>
  </r>
  <r>
    <n v="2267"/>
    <d v="2014-04-27T00:00:00"/>
    <d v="2014-04-27T00:00:00"/>
    <x v="2"/>
    <n v="13.1"/>
    <n v="2"/>
    <n v="4"/>
    <n v="10"/>
    <d v="1899-12-30T02:04:10"/>
    <d v="1899-12-30T00:09:29"/>
    <s v="Ghost"/>
    <s v="Cheshire Half Marathon"/>
    <n v="6.3302013422818835"/>
    <n v="166"/>
    <s v="Cool"/>
    <m/>
    <d v="1899-12-30T04:08:20"/>
    <d v="1899-12-30T02:04:10"/>
    <d v="1899-12-30T04:08:20"/>
    <d v="1899-12-30T05:00:44"/>
    <d v="1899-12-30T02:04:10"/>
    <d v="1899-12-30T02:30:22"/>
    <n v="1023"/>
    <x v="13"/>
    <x v="1"/>
    <x v="130"/>
    <x v="4"/>
    <n v="1"/>
  </r>
  <r>
    <n v="2268"/>
    <d v="2014-04-27T00:00:00"/>
    <d v="2014-04-27T00:00:00"/>
    <x v="8"/>
    <n v="1"/>
    <n v="0"/>
    <n v="9"/>
    <n v="28"/>
    <d v="1899-12-30T00:09:28"/>
    <d v="1899-12-30T00:09:28"/>
    <s v="Ghost"/>
    <s v="Cheshire Half Marathon"/>
    <n v="6.3380281690140903"/>
    <n v="148"/>
    <s v="Cool"/>
    <m/>
    <d v="1899-12-30T00:00:00"/>
    <d v="1899-12-30T00:00:00"/>
    <d v="1899-12-30T04:08:02"/>
    <d v="1899-12-30T05:00:26"/>
    <d v="1899-12-30T02:04:01"/>
    <d v="1899-12-30T02:30:13"/>
    <n v="1019"/>
    <x v="13"/>
    <x v="1"/>
    <x v="130"/>
    <x v="4"/>
    <n v="0"/>
  </r>
  <r>
    <n v="2269"/>
    <d v="2014-04-27T00:00:00"/>
    <d v="2014-04-27T00:00:00"/>
    <x v="9"/>
    <n v="1"/>
    <n v="0"/>
    <n v="9"/>
    <n v="19"/>
    <d v="1899-12-30T00:09:19"/>
    <d v="1899-12-30T00:09:19"/>
    <s v="Ghost"/>
    <s v="Cheshire Half Marathon"/>
    <n v="6.4400715563506319"/>
    <n v="160"/>
    <s v="Cool"/>
    <m/>
    <d v="1899-12-30T00:00:00"/>
    <d v="1899-12-30T00:00:00"/>
    <d v="1899-12-30T04:04:06"/>
    <d v="1899-12-30T04:56:30"/>
    <d v="1899-12-30T02:02:03"/>
    <d v="1899-12-30T02:28:15"/>
    <n v="946"/>
    <x v="13"/>
    <x v="1"/>
    <x v="130"/>
    <x v="4"/>
    <n v="0"/>
  </r>
  <r>
    <n v="2270"/>
    <d v="2014-04-27T00:00:00"/>
    <d v="2014-04-27T00:00:00"/>
    <x v="10"/>
    <n v="1"/>
    <n v="0"/>
    <n v="9"/>
    <n v="3"/>
    <d v="1899-12-30T00:09:03"/>
    <d v="1899-12-30T00:09:03"/>
    <s v="Ghost"/>
    <s v="Cheshire Half Marathon"/>
    <n v="6.6298342541436508"/>
    <n v="161"/>
    <s v="Cool"/>
    <m/>
    <d v="1899-12-30T00:00:00"/>
    <d v="1899-12-30T00:00:00"/>
    <d v="1899-12-30T03:57:07"/>
    <d v="1899-12-30T04:49:31"/>
    <d v="1899-12-30T01:58:33"/>
    <d v="1899-12-30T02:24:45"/>
    <n v="841"/>
    <x v="13"/>
    <x v="1"/>
    <x v="130"/>
    <x v="4"/>
    <n v="0"/>
  </r>
  <r>
    <n v="2271"/>
    <d v="2014-04-27T00:00:00"/>
    <d v="2014-04-27T00:00:00"/>
    <x v="11"/>
    <n v="1"/>
    <n v="0"/>
    <n v="9"/>
    <n v="13"/>
    <d v="1899-12-30T00:09:13"/>
    <d v="1899-12-30T00:09:13"/>
    <s v="Ghost"/>
    <s v="Cheshire Half Marathon"/>
    <n v="6.5099457504520846"/>
    <n v="165"/>
    <s v="Cool"/>
    <m/>
    <d v="1899-12-30T00:00:00"/>
    <d v="1899-12-30T00:00:00"/>
    <d v="1899-12-30T04:01:29"/>
    <d v="1899-12-30T04:53:53"/>
    <d v="1899-12-30T02:00:44"/>
    <d v="1899-12-30T02:26:56"/>
    <n v="885"/>
    <x v="13"/>
    <x v="1"/>
    <x v="130"/>
    <x v="4"/>
    <n v="0"/>
  </r>
  <r>
    <n v="2272"/>
    <d v="2014-04-27T00:00:00"/>
    <d v="2014-04-27T00:00:00"/>
    <x v="12"/>
    <n v="1"/>
    <n v="0"/>
    <n v="9"/>
    <n v="20"/>
    <d v="1899-12-30T00:09:20"/>
    <d v="1899-12-30T00:09:20"/>
    <s v="Ghost"/>
    <s v="Cheshire Half Marathon"/>
    <n v="6.4285714285714342"/>
    <n v="166"/>
    <s v="Cool"/>
    <m/>
    <d v="1899-12-30T00:00:00"/>
    <d v="1899-12-30T00:00:00"/>
    <d v="1899-12-30T04:04:32"/>
    <d v="1899-12-30T04:56:56"/>
    <d v="1899-12-30T02:02:16"/>
    <d v="1899-12-30T02:28:28"/>
    <n v="952"/>
    <x v="13"/>
    <x v="1"/>
    <x v="130"/>
    <x v="4"/>
    <n v="0"/>
  </r>
  <r>
    <n v="2273"/>
    <d v="2014-04-27T00:00:00"/>
    <d v="2014-04-27T00:00:00"/>
    <x v="13"/>
    <n v="1"/>
    <n v="0"/>
    <n v="9"/>
    <n v="18"/>
    <d v="1899-12-30T00:09:18"/>
    <d v="1899-12-30T00:09:18"/>
    <s v="Ghost"/>
    <s v="Cheshire Half Marathon"/>
    <n v="6.4516129032258114"/>
    <n v="167"/>
    <s v="Cool"/>
    <m/>
    <d v="1899-12-30T00:00:00"/>
    <d v="1899-12-30T00:00:00"/>
    <d v="1899-12-30T04:03:40"/>
    <d v="1899-12-30T04:56:04"/>
    <d v="1899-12-30T02:01:50"/>
    <d v="1899-12-30T02:28:02"/>
    <n v="935"/>
    <x v="13"/>
    <x v="1"/>
    <x v="130"/>
    <x v="4"/>
    <n v="0"/>
  </r>
  <r>
    <n v="2274"/>
    <d v="2014-04-27T00:00:00"/>
    <d v="2014-04-27T00:00:00"/>
    <x v="14"/>
    <n v="1"/>
    <n v="0"/>
    <n v="9"/>
    <n v="8"/>
    <d v="1899-12-30T00:09:08"/>
    <d v="1899-12-30T00:09:08"/>
    <s v="Ghost"/>
    <s v="Cheshire Half Marathon"/>
    <n v="6.5693430656934373"/>
    <n v="168"/>
    <s v="Cool"/>
    <m/>
    <d v="1899-12-30T00:00:00"/>
    <d v="1899-12-30T00:00:00"/>
    <d v="1899-12-30T03:59:18"/>
    <d v="1899-12-30T04:51:42"/>
    <d v="1899-12-30T01:59:39"/>
    <d v="1899-12-30T02:25:51"/>
    <n v="864"/>
    <x v="13"/>
    <x v="1"/>
    <x v="130"/>
    <x v="4"/>
    <n v="0"/>
  </r>
  <r>
    <n v="2275"/>
    <d v="2014-04-27T00:00:00"/>
    <d v="2014-04-27T00:00:00"/>
    <x v="15"/>
    <n v="1"/>
    <n v="0"/>
    <n v="9"/>
    <n v="26"/>
    <d v="1899-12-30T00:09:26"/>
    <d v="1899-12-30T00:09:26"/>
    <s v="Ghost"/>
    <s v="Cheshire Half Marathon"/>
    <n v="6.3604240282685556"/>
    <n v="170"/>
    <s v="Cool"/>
    <m/>
    <d v="1899-12-30T00:00:00"/>
    <d v="1899-12-30T00:00:00"/>
    <d v="1899-12-30T04:07:09"/>
    <d v="1899-12-30T04:59:33"/>
    <d v="1899-12-30T02:03:35"/>
    <d v="1899-12-30T02:29:47"/>
    <n v="1001"/>
    <x v="13"/>
    <x v="1"/>
    <x v="130"/>
    <x v="4"/>
    <n v="0"/>
  </r>
  <r>
    <n v="2276"/>
    <d v="2014-04-27T00:00:00"/>
    <d v="2014-04-27T00:00:00"/>
    <x v="16"/>
    <n v="1"/>
    <n v="0"/>
    <n v="9"/>
    <n v="16"/>
    <d v="1899-12-30T00:09:16"/>
    <d v="1899-12-30T00:09:16"/>
    <s v="Ghost"/>
    <s v="Cheshire Half Marathon"/>
    <n v="6.4748201438848962"/>
    <n v="171"/>
    <s v="Cool"/>
    <m/>
    <d v="1899-12-30T00:00:00"/>
    <d v="1899-12-30T00:00:00"/>
    <d v="1899-12-30T04:02:47"/>
    <d v="1899-12-30T04:55:11"/>
    <d v="1899-12-30T02:01:24"/>
    <d v="1899-12-30T02:27:36"/>
    <n v="913"/>
    <x v="13"/>
    <x v="1"/>
    <x v="130"/>
    <x v="4"/>
    <n v="0"/>
  </r>
  <r>
    <n v="2277"/>
    <d v="2014-04-27T00:00:00"/>
    <d v="2014-04-27T00:00:00"/>
    <x v="17"/>
    <n v="1"/>
    <n v="0"/>
    <n v="9"/>
    <n v="53"/>
    <d v="1899-12-30T00:09:53"/>
    <d v="1899-12-30T00:09:53"/>
    <s v="Ghost"/>
    <s v="Cheshire Half Marathon"/>
    <n v="6.070826306914002"/>
    <n v="170"/>
    <s v="Cool"/>
    <m/>
    <d v="1899-12-30T00:00:00"/>
    <d v="1899-12-30T00:00:00"/>
    <d v="1899-12-30T04:18:57"/>
    <d v="1899-12-30T05:11:21"/>
    <d v="1899-12-30T02:09:28"/>
    <d v="1899-12-30T02:35:40"/>
    <n v="1339"/>
    <x v="13"/>
    <x v="1"/>
    <x v="130"/>
    <x v="4"/>
    <n v="0"/>
  </r>
  <r>
    <n v="2278"/>
    <d v="2014-04-27T00:00:00"/>
    <d v="2014-04-27T00:00:00"/>
    <x v="18"/>
    <n v="1"/>
    <n v="0"/>
    <n v="9"/>
    <n v="21"/>
    <d v="1899-12-30T00:09:21"/>
    <d v="1899-12-30T00:09:21"/>
    <s v="Ghost"/>
    <s v="Cheshire Half Marathon"/>
    <n v="6.4171122994652467"/>
    <n v="171"/>
    <s v="Cool"/>
    <m/>
    <d v="1899-12-30T00:00:00"/>
    <d v="1899-12-30T00:00:00"/>
    <d v="1899-12-30T04:04:58"/>
    <d v="1899-12-30T04:57:22"/>
    <d v="1899-12-30T02:02:29"/>
    <d v="1899-12-30T02:28:41"/>
    <n v="962"/>
    <x v="13"/>
    <x v="1"/>
    <x v="130"/>
    <x v="4"/>
    <n v="0"/>
  </r>
  <r>
    <n v="2279"/>
    <d v="2014-04-27T00:00:00"/>
    <d v="2014-04-27T00:00:00"/>
    <x v="19"/>
    <n v="1"/>
    <n v="0"/>
    <n v="9"/>
    <n v="44"/>
    <d v="1899-12-30T00:09:44"/>
    <d v="1899-12-30T00:09:44"/>
    <s v="Ghost"/>
    <s v="Cheshire Half Marathon"/>
    <n v="6.1643835616438407"/>
    <n v="172"/>
    <s v="Cool"/>
    <m/>
    <d v="1899-12-30T00:00:00"/>
    <d v="1899-12-30T00:00:00"/>
    <d v="1899-12-30T04:15:01"/>
    <d v="1899-12-30T05:07:25"/>
    <d v="1899-12-30T02:07:30"/>
    <d v="1899-12-30T02:33:42"/>
    <n v="1213"/>
    <x v="13"/>
    <x v="1"/>
    <x v="130"/>
    <x v="4"/>
    <n v="0"/>
  </r>
  <r>
    <n v="2280"/>
    <d v="2014-04-27T00:00:00"/>
    <d v="2014-04-27T00:00:00"/>
    <x v="20"/>
    <n v="1"/>
    <n v="0"/>
    <n v="9"/>
    <n v="44"/>
    <d v="1899-12-30T00:09:44"/>
    <d v="1899-12-30T00:09:44"/>
    <s v="Ghost"/>
    <s v="Cheshire Half Marathon"/>
    <n v="6.1643835616438407"/>
    <n v="177"/>
    <s v="Cool"/>
    <m/>
    <d v="1899-12-30T00:00:00"/>
    <d v="1899-12-30T00:00:00"/>
    <d v="1899-12-30T04:15:01"/>
    <d v="1899-12-30T05:07:25"/>
    <d v="1899-12-30T02:07:30"/>
    <d v="1899-12-30T02:33:42"/>
    <n v="1213"/>
    <x v="13"/>
    <x v="1"/>
    <x v="130"/>
    <x v="4"/>
    <n v="0"/>
  </r>
  <r>
    <n v="2281"/>
    <d v="2014-04-28T00:00:00"/>
    <d v="2014-04-28T00:00:00"/>
    <x v="1"/>
    <n v="9"/>
    <n v="0"/>
    <n v="28"/>
    <n v="0"/>
    <d v="1899-12-30T00:28:00"/>
    <d v="1899-12-30T00:03:07"/>
    <s v="YNHH"/>
    <s v="YNHH Spin Bike"/>
    <n v="19.285714285714299"/>
    <n v="0"/>
    <s v="Inside"/>
    <m/>
    <d v="1899-12-30T05:48:27"/>
    <d v="1899-12-30T02:54:13"/>
    <d v="1899-12-30T01:21:31"/>
    <d v="1899-12-30T02:13:55"/>
    <d v="1899-12-30T00:40:45"/>
    <d v="1899-12-30T01:06:57"/>
    <n v="204"/>
    <x v="13"/>
    <x v="1"/>
    <x v="130"/>
    <x v="4"/>
    <n v="0"/>
  </r>
  <r>
    <n v="2282"/>
    <d v="2014-04-29T00:00:00"/>
    <d v="2014-04-29T00:00:00"/>
    <x v="1"/>
    <n v="10.5"/>
    <n v="0"/>
    <n v="31"/>
    <n v="3"/>
    <d v="1899-12-30T00:31:03"/>
    <d v="1899-12-30T00:02:57"/>
    <s v="YNHH"/>
    <s v="YNHH Spin Bike"/>
    <n v="20.289855072463784"/>
    <n v="0"/>
    <s v="Inside"/>
    <m/>
    <d v="1899-12-30T05:31:12"/>
    <d v="1899-12-30T02:45:36"/>
    <d v="1899-12-30T01:17:29"/>
    <d v="1899-12-30T02:09:53"/>
    <d v="1899-12-30T00:38:44"/>
    <d v="1899-12-30T01:04:56"/>
    <n v="170"/>
    <x v="13"/>
    <x v="1"/>
    <x v="130"/>
    <x v="4"/>
    <n v="0"/>
  </r>
  <r>
    <n v="2283"/>
    <d v="2014-04-30T00:00:00"/>
    <d v="2014-04-30T00:00:00"/>
    <x v="2"/>
    <n v="3.25"/>
    <n v="0"/>
    <n v="30"/>
    <n v="0"/>
    <d v="1899-12-30T00:30:00"/>
    <d v="1899-12-30T00:09:14"/>
    <s v="Ghost"/>
    <s v="Treadmill"/>
    <n v="6.5000000000000053"/>
    <n v="0"/>
    <s v="Inside"/>
    <m/>
    <d v="1899-12-30T04:01:51"/>
    <d v="1899-12-30T02:00:55"/>
    <d v="1899-12-30T04:01:51"/>
    <d v="1899-12-30T04:54:15"/>
    <d v="1899-12-30T02:00:55"/>
    <d v="1899-12-30T02:27:07"/>
    <n v="891"/>
    <x v="13"/>
    <x v="1"/>
    <x v="130"/>
    <x v="4"/>
    <n v="0"/>
  </r>
  <r>
    <n v="2284"/>
    <d v="2014-05-01T00:00:00"/>
    <d v="2014-05-01T00:00:00"/>
    <x v="1"/>
    <n v="10"/>
    <n v="0"/>
    <n v="28"/>
    <n v="15"/>
    <d v="1899-12-30T00:28:15"/>
    <d v="1899-12-30T00:02:50"/>
    <s v="YNHH"/>
    <s v="YNHH Spin Bike"/>
    <n v="21.23893805309736"/>
    <n v="0"/>
    <s v="Inside"/>
    <m/>
    <d v="1899-12-30T05:16:24"/>
    <d v="1899-12-30T02:38:12"/>
    <d v="1899-12-30T01:14:01"/>
    <d v="1899-12-30T02:06:25"/>
    <d v="1899-12-30T00:37:00"/>
    <d v="1899-12-30T01:03:12"/>
    <n v="131"/>
    <x v="13"/>
    <x v="2"/>
    <x v="131"/>
    <x v="4"/>
    <n v="0"/>
  </r>
  <r>
    <n v="2285"/>
    <d v="2014-05-01T00:00:00"/>
    <d v="2014-05-01T00:00:00"/>
    <x v="2"/>
    <n v="1"/>
    <n v="0"/>
    <n v="9"/>
    <n v="19"/>
    <d v="1899-12-30T00:09:19"/>
    <d v="1899-12-30T00:09:19"/>
    <s v="G2host"/>
    <s v="YNHH Treadmill"/>
    <n v="6.4400715563506319"/>
    <n v="0"/>
    <s v="Inside"/>
    <m/>
    <d v="1899-12-30T04:04:06"/>
    <d v="1899-12-30T02:02:03"/>
    <d v="1899-12-30T04:04:06"/>
    <d v="1899-12-30T04:56:30"/>
    <d v="1899-12-30T02:02:03"/>
    <d v="1899-12-30T02:28:15"/>
    <n v="946"/>
    <x v="13"/>
    <x v="2"/>
    <x v="131"/>
    <x v="4"/>
    <n v="0"/>
  </r>
  <r>
    <n v="2286"/>
    <d v="2014-05-02T00:00:00"/>
    <d v="2014-05-02T00:00:00"/>
    <x v="2"/>
    <n v="8.1"/>
    <n v="1"/>
    <n v="36"/>
    <n v="48"/>
    <d v="1899-12-30T01:36:48"/>
    <d v="1899-12-30T00:11:57"/>
    <s v="Ghost"/>
    <s v="Long Quassy Loop"/>
    <n v="5.0206611570247963"/>
    <n v="145"/>
    <s v="cool"/>
    <s v="http://app.strava.com/activities/136487048"/>
    <d v="1899-12-30T05:13:06"/>
    <d v="1899-12-30T02:36:33"/>
    <d v="1899-12-30T05:13:06"/>
    <d v="1899-12-30T06:05:30"/>
    <d v="1899-12-30T02:36:33"/>
    <d v="1899-12-30T03:02:45"/>
    <n v="2451"/>
    <x v="13"/>
    <x v="2"/>
    <x v="131"/>
    <x v="4"/>
    <n v="0"/>
  </r>
  <r>
    <n v="2287"/>
    <d v="2014-05-02T00:00:00"/>
    <d v="2014-05-02T00:00:00"/>
    <x v="1"/>
    <n v="14.7"/>
    <n v="0"/>
    <n v="55"/>
    <n v="56"/>
    <d v="1899-12-30T00:55:56"/>
    <d v="1899-12-30T00:03:48"/>
    <s v="ElderShiv"/>
    <s v="Cows and Swamps"/>
    <n v="15.768772348033387"/>
    <n v="0"/>
    <s v="Cool"/>
    <s v="http://app.strava.com/activities/136580727"/>
    <d v="1899-12-30T07:06:10"/>
    <d v="1899-12-30T03:33:05"/>
    <d v="1899-12-30T01:39:41"/>
    <d v="1899-12-30T02:32:05"/>
    <d v="1899-12-30T00:49:51"/>
    <d v="1899-12-30T01:16:03"/>
    <n v="367"/>
    <x v="13"/>
    <x v="2"/>
    <x v="131"/>
    <x v="4"/>
    <n v="0"/>
  </r>
  <r>
    <n v="2288"/>
    <d v="2014-05-04T00:00:00"/>
    <d v="2014-05-04T00:00:00"/>
    <x v="1"/>
    <n v="41.7"/>
    <n v="2"/>
    <n v="59"/>
    <n v="56"/>
    <d v="1899-12-30T02:59:56"/>
    <d v="1899-12-30T00:04:19"/>
    <s v="ElderShiv"/>
    <s v="Almost to Waramaug"/>
    <n v="13.905150055576152"/>
    <n v="0"/>
    <s v="Cold &amp; Windy"/>
    <s v="http://app.strava.com/activities/137290392"/>
    <d v="1899-12-30T08:03:16"/>
    <d v="1899-12-30T04:01:38"/>
    <d v="1899-12-30T01:53:03"/>
    <d v="1899-12-30T02:45:27"/>
    <d v="1899-12-30T00:56:32"/>
    <d v="1899-12-30T01:22:44"/>
    <n v="545"/>
    <x v="13"/>
    <x v="2"/>
    <x v="131"/>
    <x v="5"/>
    <n v="1"/>
  </r>
  <r>
    <n v="2289"/>
    <d v="2014-05-05T00:00:00"/>
    <d v="2014-05-05T00:00:00"/>
    <x v="2"/>
    <n v="3.2"/>
    <n v="0"/>
    <n v="28"/>
    <n v="26"/>
    <d v="1899-12-30T00:28:26"/>
    <d v="1899-12-30T00:08:53"/>
    <s v="G2host"/>
    <s v="YNHH Division St 5k"/>
    <n v="6.7526377491207548"/>
    <n v="0"/>
    <s v="Nice!"/>
    <s v="http://app.strava.com/activities/137782522"/>
    <d v="1899-12-30T03:52:48"/>
    <d v="1899-12-30T01:56:24"/>
    <d v="1899-12-30T03:52:48"/>
    <d v="1899-12-30T04:45:12"/>
    <d v="1899-12-30T01:56:24"/>
    <d v="1899-12-30T02:22:36"/>
    <n v="806"/>
    <x v="13"/>
    <x v="2"/>
    <x v="131"/>
    <x v="5"/>
    <n v="0"/>
  </r>
  <r>
    <n v="2290"/>
    <d v="2014-05-06T00:00:00"/>
    <d v="2014-05-06T00:00:00"/>
    <x v="1"/>
    <n v="19.899999999999999"/>
    <n v="1"/>
    <n v="15"/>
    <n v="1"/>
    <d v="1899-12-30T01:15:01"/>
    <d v="1899-12-30T00:03:46"/>
    <s v="ElderShiv"/>
    <s v="Moyf to Ynnh "/>
    <n v="15.916463008220406"/>
    <n v="0"/>
    <s v="Chilly"/>
    <s v="http://app.strava.com/activities/138069959"/>
    <d v="1899-12-30T07:02:12"/>
    <d v="1899-12-30T03:31:06"/>
    <d v="1899-12-30T01:38:46"/>
    <d v="1899-12-30T02:31:10"/>
    <d v="1899-12-30T00:49:23"/>
    <d v="1899-12-30T01:15:35"/>
    <n v="360"/>
    <x v="13"/>
    <x v="2"/>
    <x v="131"/>
    <x v="5"/>
    <n v="0"/>
  </r>
  <r>
    <n v="2291"/>
    <d v="2014-05-06T00:00:00"/>
    <d v="2014-05-06T00:00:00"/>
    <x v="1"/>
    <n v="19.899999999999999"/>
    <n v="1"/>
    <n v="16"/>
    <n v="53"/>
    <d v="1899-12-30T01:16:53"/>
    <d v="1899-12-30T00:03:52"/>
    <s v="ElderShiv"/>
    <s v="YNHH to Mojy"/>
    <n v="15.530023845653599"/>
    <n v="0"/>
    <s v="Windy"/>
    <m/>
    <d v="1899-12-30T07:12:43"/>
    <d v="1899-12-30T03:36:21"/>
    <d v="1899-12-30T01:41:13"/>
    <d v="1899-12-30T02:33:37"/>
    <d v="1899-12-30T00:50:37"/>
    <d v="1899-12-30T01:16:49"/>
    <n v="384"/>
    <x v="13"/>
    <x v="2"/>
    <x v="131"/>
    <x v="5"/>
    <n v="0"/>
  </r>
  <r>
    <n v="2292"/>
    <d v="2014-05-07T00:00:00"/>
    <d v="2014-05-07T00:00:00"/>
    <x v="0"/>
    <n v="0.75"/>
    <n v="0"/>
    <n v="27"/>
    <n v="9"/>
    <d v="1899-12-30T00:27:09"/>
    <d v="1899-12-30T00:36:12"/>
    <s v="Y50M"/>
    <s v="Yale 50 Meter"/>
    <n v="1.6574585635359129"/>
    <n v="0"/>
    <s v="Inside"/>
    <s v="http://app.strava.com/activities/138560701"/>
    <d v="1899-12-30T01:26:53"/>
    <d v="1899-12-30T00:43:26"/>
    <d v="1899-12-30T15:48:26"/>
    <d v="1899-12-30T16:40:50"/>
    <d v="1899-12-30T07:54:13"/>
    <d v="1899-12-30T08:20:25"/>
    <n v="2954"/>
    <x v="13"/>
    <x v="2"/>
    <x v="131"/>
    <x v="5"/>
    <n v="0"/>
  </r>
  <r>
    <n v="2293"/>
    <d v="2014-05-08T00:00:00"/>
    <d v="2014-05-08T00:00:00"/>
    <x v="1"/>
    <n v="4.0999999999999996"/>
    <n v="0"/>
    <n v="10"/>
    <n v="0"/>
    <d v="1899-12-30T00:10:00"/>
    <d v="1899-12-30T00:02:26"/>
    <s v="YNHH"/>
    <s v="YNHH Spin Bike"/>
    <n v="24.600000000000019"/>
    <n v="0"/>
    <s v="Inside"/>
    <m/>
    <d v="1899-12-30T04:33:10"/>
    <d v="1899-12-30T02:16:35"/>
    <d v="1899-12-30T01:03:54"/>
    <d v="1899-12-30T01:56:18"/>
    <d v="1899-12-30T00:31:57"/>
    <d v="1899-12-30T00:58:09"/>
    <n v="29"/>
    <x v="13"/>
    <x v="2"/>
    <x v="131"/>
    <x v="5"/>
    <n v="0"/>
  </r>
  <r>
    <n v="2294"/>
    <d v="2014-05-09T00:00:00"/>
    <d v="2014-05-09T00:00:00"/>
    <x v="2"/>
    <n v="6.6"/>
    <n v="1"/>
    <n v="18"/>
    <n v="3"/>
    <d v="1899-12-30T01:18:03"/>
    <d v="1899-12-30T00:11:50"/>
    <s v="Ghost"/>
    <s v="Random"/>
    <n v="5.073670723894943"/>
    <n v="0"/>
    <s v="Raining"/>
    <m/>
    <d v="1899-12-30T05:09:50"/>
    <d v="1899-12-30T02:34:55"/>
    <d v="1899-12-30T05:09:50"/>
    <d v="1899-12-30T06:02:14"/>
    <d v="1899-12-30T02:34:55"/>
    <d v="1899-12-30T03:01:07"/>
    <n v="2414"/>
    <x v="13"/>
    <x v="2"/>
    <x v="131"/>
    <x v="5"/>
    <n v="0"/>
  </r>
  <r>
    <n v="2295"/>
    <d v="2014-05-09T00:00:00"/>
    <d v="2014-05-09T00:00:00"/>
    <x v="1"/>
    <n v="10.8"/>
    <n v="0"/>
    <n v="43"/>
    <n v="49"/>
    <d v="1899-12-30T00:43:49"/>
    <d v="1899-12-30T00:04:03"/>
    <s v="ElderShiv"/>
    <s v="Random"/>
    <n v="14.788893115252961"/>
    <n v="0"/>
    <s v="cool "/>
    <m/>
    <d v="1899-12-30T07:34:24"/>
    <d v="1899-12-30T03:47:12"/>
    <d v="1899-12-30T01:46:18"/>
    <d v="1899-12-30T02:38:42"/>
    <d v="1899-12-30T00:53:09"/>
    <d v="1899-12-30T01:19:21"/>
    <n v="477"/>
    <x v="13"/>
    <x v="2"/>
    <x v="131"/>
    <x v="5"/>
    <n v="0"/>
  </r>
  <r>
    <n v="2296"/>
    <d v="2014-05-10T00:00:00"/>
    <d v="2014-05-10T00:00:00"/>
    <x v="1"/>
    <n v="14"/>
    <n v="0"/>
    <n v="54"/>
    <n v="1"/>
    <d v="1899-12-30T00:54:01"/>
    <d v="1899-12-30T00:03:52"/>
    <s v="ElderShiv"/>
    <s v="Random"/>
    <n v="15.55075593952485"/>
    <n v="0"/>
    <s v="Warm"/>
    <s v="http://app.strava.com/activities/139623386"/>
    <d v="1899-12-30T07:12:08"/>
    <d v="1899-12-30T03:36:04"/>
    <d v="1899-12-30T01:41:05"/>
    <d v="1899-12-30T02:33:29"/>
    <d v="1899-12-30T00:50:33"/>
    <d v="1899-12-30T01:16:45"/>
    <n v="381"/>
    <x v="13"/>
    <x v="2"/>
    <x v="131"/>
    <x v="5"/>
    <n v="0"/>
  </r>
  <r>
    <n v="2297"/>
    <d v="2014-05-12T00:00:00"/>
    <d v="2014-05-12T00:00:00"/>
    <x v="2"/>
    <n v="3.6"/>
    <n v="0"/>
    <n v="34"/>
    <n v="20"/>
    <d v="1899-12-30T00:34:20"/>
    <d v="1899-12-30T00:09:32"/>
    <s v="G2host"/>
    <s v="YNHH Shelton Ave 3.5"/>
    <n v="6.2912621359223335"/>
    <n v="0"/>
    <s v="Warm"/>
    <s v="http://app.strava.com/activities/140317177"/>
    <d v="1899-12-30T04:09:52"/>
    <d v="1899-12-30T02:04:56"/>
    <d v="1899-12-30T04:09:52"/>
    <d v="1899-12-30T05:02:16"/>
    <d v="1899-12-30T02:04:56"/>
    <d v="1899-12-30T02:31:08"/>
    <n v="1069"/>
    <x v="13"/>
    <x v="2"/>
    <x v="131"/>
    <x v="6"/>
    <n v="1"/>
  </r>
  <r>
    <n v="2298"/>
    <d v="2014-05-13T00:00:00"/>
    <d v="2014-05-13T00:00:00"/>
    <x v="1"/>
    <n v="20.3"/>
    <n v="1"/>
    <n v="15"/>
    <n v="41"/>
    <d v="1899-12-30T01:15:41"/>
    <d v="1899-12-30T00:03:44"/>
    <s v="ElderShiv"/>
    <s v="Moyf to Ynnh "/>
    <n v="16.093371504074003"/>
    <n v="0"/>
    <s v="Cool"/>
    <s v="http://app.strava.com/activities/140606213"/>
    <d v="1899-12-30T06:57:34"/>
    <d v="1899-12-30T03:28:47"/>
    <d v="1899-12-30T01:37:41"/>
    <d v="1899-12-30T02:30:05"/>
    <d v="1899-12-30T00:48:50"/>
    <d v="1899-12-30T01:15:02"/>
    <n v="337"/>
    <x v="13"/>
    <x v="2"/>
    <x v="131"/>
    <x v="6"/>
    <n v="0"/>
  </r>
  <r>
    <n v="2299"/>
    <d v="2014-05-13T00:00:00"/>
    <d v="2014-05-13T00:00:00"/>
    <x v="1"/>
    <n v="20"/>
    <n v="1"/>
    <n v="11"/>
    <n v="37"/>
    <d v="1899-12-30T01:11:37"/>
    <d v="1899-12-30T00:03:35"/>
    <s v="ElderShiv"/>
    <s v="YNHH to Mojy"/>
    <n v="16.75587619269259"/>
    <n v="0"/>
    <s v="Cool"/>
    <s v="http://app.strava.com/activities/140810565"/>
    <d v="1899-12-30T06:41:03"/>
    <d v="1899-12-30T03:20:32"/>
    <d v="1899-12-30T01:33:49"/>
    <d v="1899-12-30T02:26:13"/>
    <d v="1899-12-30T00:46:55"/>
    <d v="1899-12-30T01:13:07"/>
    <n v="291"/>
    <x v="13"/>
    <x v="2"/>
    <x v="131"/>
    <x v="6"/>
    <n v="0"/>
  </r>
  <r>
    <n v="2300"/>
    <d v="2014-05-15T00:00:00"/>
    <d v="2014-05-15T00:00:00"/>
    <x v="2"/>
    <n v="6"/>
    <n v="0"/>
    <n v="57"/>
    <n v="7"/>
    <d v="1899-12-30T00:57:07"/>
    <d v="1899-12-30T00:09:31"/>
    <s v="G2host"/>
    <s v="Edgerton Park"/>
    <n v="6.3028888240443584"/>
    <n v="0"/>
    <s v="Humid"/>
    <s v="http://app.strava.com/activities/141446623"/>
    <d v="1899-12-30T04:09:25"/>
    <d v="1899-12-30T02:04:42"/>
    <d v="1899-12-30T04:09:25"/>
    <d v="1899-12-30T05:01:49"/>
    <d v="1899-12-30T02:04:42"/>
    <d v="1899-12-30T02:30:54"/>
    <n v="1056"/>
    <x v="13"/>
    <x v="2"/>
    <x v="131"/>
    <x v="6"/>
    <n v="1"/>
  </r>
  <r>
    <n v="2301"/>
    <d v="2014-05-16T00:00:00"/>
    <d v="2014-05-16T00:00:00"/>
    <x v="2"/>
    <n v="3.7"/>
    <n v="0"/>
    <n v="38"/>
    <n v="38"/>
    <d v="1899-12-30T00:38:38"/>
    <d v="1899-12-30T00:10:26"/>
    <s v="G2host"/>
    <s v="Random"/>
    <n v="5.7463330457290818"/>
    <n v="0"/>
    <s v="Humid"/>
    <m/>
    <d v="1899-12-30T04:33:34"/>
    <d v="1899-12-30T02:16:47"/>
    <d v="1899-12-30T04:33:34"/>
    <d v="1899-12-30T05:25:58"/>
    <d v="1899-12-30T02:16:47"/>
    <d v="1899-12-30T02:42:59"/>
    <n v="1761"/>
    <x v="13"/>
    <x v="2"/>
    <x v="131"/>
    <x v="6"/>
    <n v="0"/>
  </r>
  <r>
    <n v="2302"/>
    <d v="2014-05-17T00:00:00"/>
    <d v="2014-05-17T00:00:00"/>
    <x v="1"/>
    <n v="40.700000000000003"/>
    <n v="2"/>
    <n v="37"/>
    <n v="34"/>
    <d v="1899-12-30T02:37:34"/>
    <d v="1899-12-30T00:03:52"/>
    <s v="ElderShiv"/>
    <s v="Random"/>
    <n v="15.498201819335742"/>
    <n v="0"/>
    <s v="Nice!"/>
    <s v="http://app.strava.com/activities/142242138"/>
    <d v="1899-12-30T07:13:36"/>
    <d v="1899-12-30T03:36:48"/>
    <d v="1899-12-30T01:41:26"/>
    <d v="1899-12-30T02:33:50"/>
    <d v="1899-12-30T00:50:43"/>
    <d v="1899-12-30T01:16:55"/>
    <n v="385"/>
    <x v="13"/>
    <x v="2"/>
    <x v="131"/>
    <x v="6"/>
    <n v="0"/>
  </r>
  <r>
    <n v="2303"/>
    <d v="2014-05-18T00:00:00"/>
    <d v="2014-05-18T00:00:00"/>
    <x v="2"/>
    <n v="4.0999999999999996"/>
    <n v="0"/>
    <n v="40"/>
    <n v="10"/>
    <d v="1899-12-30T00:40:10"/>
    <d v="1899-12-30T00:09:48"/>
    <s v="Ghost"/>
    <s v="3xMunson Loop"/>
    <n v="6.1244813278008348"/>
    <n v="0"/>
    <s v="Nice!"/>
    <s v="http://app.strava.com/activities/142907340"/>
    <d v="1899-12-30T04:16:40"/>
    <d v="1899-12-30T02:08:20"/>
    <d v="1899-12-30T04:16:40"/>
    <d v="1899-12-30T05:09:05"/>
    <d v="1899-12-30T02:08:20"/>
    <d v="1899-12-30T02:34:32"/>
    <n v="1255"/>
    <x v="13"/>
    <x v="2"/>
    <x v="131"/>
    <x v="7"/>
    <n v="0"/>
  </r>
  <r>
    <n v="2304"/>
    <d v="2014-05-19T00:00:00"/>
    <d v="2014-05-19T00:00:00"/>
    <x v="2"/>
    <n v="3.1"/>
    <n v="0"/>
    <n v="33"/>
    <n v="22"/>
    <d v="1899-12-30T00:33:22"/>
    <d v="1899-12-30T00:10:46"/>
    <s v="G2host"/>
    <s v="YNHH-5k"/>
    <n v="5.5744255744255788"/>
    <n v="0"/>
    <s v="Windy"/>
    <m/>
    <d v="1899-12-30T04:42:00"/>
    <d v="1899-12-30T02:21:00"/>
    <d v="1899-12-30T04:42:00"/>
    <d v="1899-12-30T05:34:24"/>
    <d v="1899-12-30T02:21:00"/>
    <d v="1899-12-30T02:47:12"/>
    <n v="1956"/>
    <x v="13"/>
    <x v="2"/>
    <x v="131"/>
    <x v="7"/>
    <n v="0"/>
  </r>
  <r>
    <n v="2305"/>
    <d v="2014-05-20T00:00:00"/>
    <d v="2014-05-20T00:00:00"/>
    <x v="1"/>
    <n v="53.3"/>
    <n v="3"/>
    <n v="39"/>
    <n v="48"/>
    <d v="1899-12-30T03:39:48"/>
    <d v="1899-12-30T00:04:07"/>
    <s v="ElderShiv"/>
    <s v="Ride with Nick"/>
    <n v="14.549590536851694"/>
    <n v="0"/>
    <s v="Nice!"/>
    <s v="http://app.strava.com/activities/143473981"/>
    <d v="1899-12-30T07:41:52"/>
    <d v="1899-12-30T03:50:56"/>
    <d v="1899-12-30T01:48:03"/>
    <d v="1899-12-30T02:40:27"/>
    <d v="1899-12-30T00:54:01"/>
    <d v="1899-12-30T01:20:13"/>
    <n v="496"/>
    <x v="13"/>
    <x v="2"/>
    <x v="131"/>
    <x v="7"/>
    <n v="0"/>
  </r>
  <r>
    <n v="2306"/>
    <d v="2014-05-22T00:00:00"/>
    <d v="2014-05-22T00:00:00"/>
    <x v="1"/>
    <n v="10"/>
    <n v="0"/>
    <n v="26"/>
    <n v="2"/>
    <d v="1899-12-30T00:26:02"/>
    <d v="1899-12-30T00:02:36"/>
    <s v="YNHH"/>
    <s v="YNHH Spin Bike"/>
    <n v="23.047375160051232"/>
    <n v="0"/>
    <s v="Inside"/>
    <m/>
    <d v="1899-12-30T04:51:34"/>
    <d v="1899-12-30T02:25:47"/>
    <d v="1899-12-30T01:08:12"/>
    <d v="1899-12-30T02:00:36"/>
    <d v="1899-12-30T00:34:06"/>
    <d v="1899-12-30T01:00:18"/>
    <n v="55"/>
    <x v="13"/>
    <x v="2"/>
    <x v="131"/>
    <x v="7"/>
    <n v="1"/>
  </r>
  <r>
    <n v="2307"/>
    <d v="2014-05-22T00:00:00"/>
    <d v="2014-05-22T00:00:00"/>
    <x v="2"/>
    <n v="3.1"/>
    <n v="0"/>
    <n v="26"/>
    <n v="26"/>
    <d v="1899-12-30T00:26:26"/>
    <d v="1899-12-30T00:08:32"/>
    <s v="G2host"/>
    <s v="YNHH-5k"/>
    <n v="7.0365699873896652"/>
    <n v="0"/>
    <s v="Raining"/>
    <s v="http://app.strava.com/activities/144335514/overview"/>
    <d v="1899-12-30T03:43:24"/>
    <d v="1899-12-30T01:51:42"/>
    <d v="1899-12-30T03:43:24"/>
    <d v="1899-12-30T04:35:48"/>
    <d v="1899-12-30T01:51:42"/>
    <d v="1899-12-30T02:17:54"/>
    <n v="759"/>
    <x v="13"/>
    <x v="2"/>
    <x v="131"/>
    <x v="7"/>
    <n v="0"/>
  </r>
  <r>
    <n v="2308"/>
    <d v="2014-05-23T00:00:00"/>
    <d v="2014-05-23T00:00:00"/>
    <x v="2"/>
    <n v="11"/>
    <n v="2"/>
    <n v="6"/>
    <n v="18"/>
    <d v="1899-12-30T02:06:18"/>
    <d v="1899-12-30T00:11:29"/>
    <s v="Ghost"/>
    <s v="Most of Rev3 Half"/>
    <n v="5.2256532066508354"/>
    <n v="0"/>
    <s v="Cool"/>
    <m/>
    <d v="1899-12-30T05:00:49"/>
    <d v="1899-12-30T02:30:25"/>
    <d v="1899-12-30T05:00:49"/>
    <d v="1899-12-30T05:53:13"/>
    <d v="1899-12-30T02:30:25"/>
    <d v="1899-12-30T02:56:37"/>
    <n v="2303"/>
    <x v="13"/>
    <x v="2"/>
    <x v="131"/>
    <x v="7"/>
    <n v="0"/>
  </r>
  <r>
    <n v="2309"/>
    <d v="2014-05-25T00:00:00"/>
    <d v="2014-05-25T00:00:00"/>
    <x v="1"/>
    <n v="80.5"/>
    <n v="5"/>
    <n v="19"/>
    <n v="10"/>
    <d v="1899-12-30T05:19:10"/>
    <d v="1899-12-30T00:03:58"/>
    <s v="ElderShiv"/>
    <s v="Just a Couple of Hills"/>
    <n v="15.133159268929516"/>
    <n v="0"/>
    <s v="Nice!"/>
    <s v="http://app.strava.com/activities/145446239"/>
    <d v="1899-12-30T07:24:03"/>
    <d v="1899-12-30T03:42:02"/>
    <d v="1899-12-30T01:43:53"/>
    <d v="1899-12-30T02:36:17"/>
    <d v="1899-12-30T00:51:56"/>
    <d v="1899-12-30T01:18:08"/>
    <n v="422"/>
    <x v="13"/>
    <x v="2"/>
    <x v="131"/>
    <x v="8"/>
    <n v="1"/>
  </r>
  <r>
    <n v="2310"/>
    <d v="2014-05-26T00:00:00"/>
    <d v="2014-05-26T00:00:00"/>
    <x v="0"/>
    <n v="0.85"/>
    <n v="0"/>
    <n v="34"/>
    <n v="0"/>
    <d v="1899-12-30T00:34:00"/>
    <d v="1899-12-30T00:40:00"/>
    <s v="Lake"/>
    <s v="Random"/>
    <n v="1.5000000000000013"/>
    <n v="0"/>
    <s v="Nice!"/>
    <m/>
    <d v="1899-12-30T01:36:00"/>
    <d v="1899-12-30T00:48:00"/>
    <d v="1899-12-30T17:28:00"/>
    <d v="1899-12-30T18:20:24"/>
    <d v="1899-12-30T08:44:00"/>
    <d v="1899-12-30T09:10:12"/>
    <n v="3048"/>
    <x v="13"/>
    <x v="2"/>
    <x v="131"/>
    <x v="8"/>
    <n v="0"/>
  </r>
  <r>
    <n v="2311"/>
    <d v="2014-05-27T00:00:00"/>
    <d v="2014-05-27T00:00:00"/>
    <x v="2"/>
    <n v="3.1"/>
    <n v="0"/>
    <n v="32"/>
    <n v="44"/>
    <d v="1899-12-30T00:32:44"/>
    <d v="1899-12-30T00:10:34"/>
    <s v="G2host"/>
    <s v="YNHH Division St 5k"/>
    <n v="5.6822810590631407"/>
    <n v="0"/>
    <s v="Warm"/>
    <s v="http://app.strava.com/activities/146218031"/>
    <d v="1899-12-30T04:36:39"/>
    <d v="1899-12-30T02:18:19"/>
    <d v="1899-12-30T04:36:39"/>
    <d v="1899-12-30T05:29:03"/>
    <d v="1899-12-30T02:18:19"/>
    <d v="1899-12-30T02:44:31"/>
    <n v="1844"/>
    <x v="13"/>
    <x v="2"/>
    <x v="131"/>
    <x v="8"/>
    <n v="0"/>
  </r>
  <r>
    <n v="2312"/>
    <d v="2014-05-28T00:00:00"/>
    <d v="2014-05-28T00:00:00"/>
    <x v="0"/>
    <n v="0.6"/>
    <n v="0"/>
    <n v="22"/>
    <n v="0"/>
    <d v="1899-12-30T00:22:00"/>
    <d v="1899-12-30T00:36:40"/>
    <s v="Lake"/>
    <s v="Towards Boat House"/>
    <n v="1.6363636363636378"/>
    <n v="0"/>
    <s v="Chilly"/>
    <m/>
    <d v="1899-12-30T01:28:00"/>
    <d v="1899-12-30T00:44:00"/>
    <d v="1899-12-30T16:00:40"/>
    <d v="1899-12-30T16:53:04"/>
    <d v="1899-12-30T08:00:20"/>
    <d v="1899-12-30T08:26:32"/>
    <n v="2971"/>
    <x v="13"/>
    <x v="2"/>
    <x v="131"/>
    <x v="8"/>
    <n v="0"/>
  </r>
  <r>
    <n v="2313"/>
    <d v="2014-05-28T00:00:00"/>
    <d v="2014-05-28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d v="1899-12-30T01:14:40"/>
    <d v="1899-12-30T02:07:04"/>
    <d v="1899-12-30T00:37:20"/>
    <d v="1899-12-30T01:03:32"/>
    <n v="136"/>
    <x v="13"/>
    <x v="2"/>
    <x v="131"/>
    <x v="8"/>
    <n v="0"/>
  </r>
  <r>
    <n v="2314"/>
    <d v="2014-05-29T00:00:00"/>
    <d v="2014-05-29T00:00:00"/>
    <x v="2"/>
    <n v="4.1100000000000003"/>
    <n v="0"/>
    <n v="42"/>
    <n v="29"/>
    <d v="1899-12-30T00:42:29"/>
    <d v="1899-12-30T00:10:20"/>
    <s v="G2host"/>
    <s v="YNHH Highland 4m"/>
    <n v="5.8046292663789769"/>
    <n v="0"/>
    <s v="Perfect"/>
    <s v="http://app.strava.com/activities/146945319/overview"/>
    <d v="1899-12-30T04:30:49"/>
    <d v="1899-12-30T02:15:25"/>
    <d v="1899-12-30T04:30:49"/>
    <d v="1899-12-30T05:23:13"/>
    <d v="1899-12-30T02:15:25"/>
    <d v="1899-12-30T02:41:37"/>
    <n v="1683"/>
    <x v="13"/>
    <x v="2"/>
    <x v="131"/>
    <x v="8"/>
    <n v="0"/>
  </r>
  <r>
    <n v="2315"/>
    <d v="2014-05-30T00:00:00"/>
    <d v="2014-05-30T00:00:00"/>
    <x v="1"/>
    <n v="12.5"/>
    <n v="1"/>
    <n v="0"/>
    <n v="45"/>
    <d v="1899-12-30T01:00:45"/>
    <d v="1899-12-30T00:04:52"/>
    <s v="ElderShiv"/>
    <s v="Rev3 Run Course"/>
    <n v="12.345679012345691"/>
    <n v="0"/>
    <s v="Nice!"/>
    <m/>
    <d v="1899-12-30T09:04:19"/>
    <d v="1899-12-30T04:32:10"/>
    <d v="1899-12-30T02:07:20"/>
    <d v="1899-12-30T02:59:44"/>
    <d v="1899-12-30T01:03:40"/>
    <d v="1899-12-30T01:29:52"/>
    <n v="651"/>
    <x v="13"/>
    <x v="2"/>
    <x v="131"/>
    <x v="8"/>
    <n v="0"/>
  </r>
  <r>
    <n v="2316"/>
    <d v="2014-06-01T00:00:00"/>
    <d v="2014-06-01T00:00:00"/>
    <x v="0"/>
    <n v="1.2"/>
    <n v="0"/>
    <n v="43"/>
    <n v="11"/>
    <d v="1899-12-30T00:43:11"/>
    <d v="1899-12-30T00:35:59"/>
    <s v="Lake"/>
    <s v="Rev3 Half"/>
    <n v="1.6673099189502139"/>
    <n v="0"/>
    <s v="Nice!"/>
    <m/>
    <d v="1899-12-30T01:26:22"/>
    <d v="1899-12-30T00:43:11"/>
    <d v="1899-12-30T15:42:50"/>
    <d v="1899-12-30T16:35:14"/>
    <d v="1899-12-30T07:51:25"/>
    <d v="1899-12-30T08:17:37"/>
    <n v="2944"/>
    <x v="13"/>
    <x v="3"/>
    <x v="132"/>
    <x v="9"/>
    <n v="1"/>
  </r>
  <r>
    <n v="2317"/>
    <d v="2014-06-01T00:00:00"/>
    <d v="2014-06-01T00:00:00"/>
    <x v="1"/>
    <n v="56"/>
    <n v="3"/>
    <n v="8"/>
    <n v="42"/>
    <d v="1899-12-30T03:08:42"/>
    <d v="1899-12-30T00:03:22"/>
    <s v="ElderShiv"/>
    <s v="Rev3 Half"/>
    <n v="17.806041335453113"/>
    <n v="0"/>
    <s v="Nice!"/>
    <m/>
    <d v="1899-12-30T06:17:24"/>
    <d v="1899-12-30T03:08:42"/>
    <d v="1899-12-30T01:28:17"/>
    <d v="1899-12-30T02:20:41"/>
    <d v="1899-12-30T00:44:09"/>
    <d v="1899-12-30T01:10:21"/>
    <n v="238"/>
    <x v="13"/>
    <x v="3"/>
    <x v="132"/>
    <x v="9"/>
    <n v="0"/>
  </r>
  <r>
    <n v="2318"/>
    <d v="2014-06-01T00:00:00"/>
    <d v="2014-06-01T00:00:00"/>
    <x v="2"/>
    <n v="13.1"/>
    <n v="2"/>
    <n v="25"/>
    <n v="13"/>
    <d v="1899-12-30T02:25:13"/>
    <d v="1899-12-30T00:11:05"/>
    <s v="Ghost"/>
    <s v="Rev3 Half"/>
    <n v="5.412601859290719"/>
    <n v="0"/>
    <s v="Warm"/>
    <m/>
    <d v="1899-12-30T04:50:26"/>
    <d v="1899-12-30T02:25:13"/>
    <d v="1899-12-30T04:50:26"/>
    <d v="1899-12-30T05:42:50"/>
    <d v="1899-12-30T02:25:13"/>
    <d v="1899-12-30T02:51:25"/>
    <n v="2127"/>
    <x v="13"/>
    <x v="3"/>
    <x v="132"/>
    <x v="9"/>
    <n v="0"/>
  </r>
  <r>
    <n v="2319"/>
    <d v="2014-06-01T00:00:00"/>
    <d v="2014-06-01T00:00:00"/>
    <x v="8"/>
    <n v="1"/>
    <n v="0"/>
    <n v="9"/>
    <n v="7"/>
    <d v="1899-12-30T00:09:07"/>
    <d v="1899-12-30T00:09:07"/>
    <s v="Ghost"/>
    <s v="Rev3 Half"/>
    <n v="6.5813528336380296"/>
    <n v="0"/>
    <s v="Warm"/>
    <m/>
    <d v="1899-12-30T00:00:00"/>
    <d v="1899-12-30T00:00:00"/>
    <d v="1899-12-30T03:58:51"/>
    <d v="1899-12-30T04:51:15"/>
    <d v="1899-12-30T01:59:26"/>
    <d v="1899-12-30T02:25:38"/>
    <n v="858"/>
    <x v="13"/>
    <x v="3"/>
    <x v="132"/>
    <x v="9"/>
    <n v="0"/>
  </r>
  <r>
    <n v="2320"/>
    <d v="2014-06-01T00:00:00"/>
    <d v="2014-06-01T00:00:00"/>
    <x v="9"/>
    <n v="1"/>
    <n v="0"/>
    <n v="9"/>
    <n v="28"/>
    <d v="1899-12-30T00:09:28"/>
    <d v="1899-12-30T00:09:28"/>
    <s v="Ghost"/>
    <s v="Rev3 Half"/>
    <n v="6.3380281690140903"/>
    <n v="0"/>
    <s v="Warm"/>
    <m/>
    <d v="1899-12-30T00:00:00"/>
    <d v="1899-12-30T00:00:00"/>
    <d v="1899-12-30T04:08:02"/>
    <d v="1899-12-30T05:00:26"/>
    <d v="1899-12-30T02:04:01"/>
    <d v="1899-12-30T02:30:13"/>
    <n v="1019"/>
    <x v="13"/>
    <x v="3"/>
    <x v="132"/>
    <x v="9"/>
    <n v="0"/>
  </r>
  <r>
    <n v="2321"/>
    <d v="2014-06-01T00:00:00"/>
    <d v="2014-06-01T00:00:00"/>
    <x v="10"/>
    <n v="1"/>
    <n v="0"/>
    <n v="9"/>
    <n v="49"/>
    <d v="1899-12-30T00:09:49"/>
    <d v="1899-12-30T00:09:49"/>
    <s v="Ghost"/>
    <s v="Rev3 Half"/>
    <n v="6.1120543293718219"/>
    <n v="0"/>
    <s v="Warm"/>
    <m/>
    <d v="1899-12-30T00:00:00"/>
    <d v="1899-12-30T00:00:00"/>
    <d v="1899-12-30T04:17:12"/>
    <d v="1899-12-30T05:09:36"/>
    <d v="1899-12-30T02:08:36"/>
    <d v="1899-12-30T02:34:48"/>
    <n v="1271"/>
    <x v="13"/>
    <x v="3"/>
    <x v="132"/>
    <x v="9"/>
    <n v="0"/>
  </r>
  <r>
    <n v="2322"/>
    <d v="2014-06-01T00:00:00"/>
    <d v="2014-06-01T00:00:00"/>
    <x v="11"/>
    <n v="1"/>
    <n v="0"/>
    <n v="11"/>
    <n v="26"/>
    <d v="1899-12-30T00:11:26"/>
    <d v="1899-12-30T00:11:26"/>
    <s v="Ghost"/>
    <s v="Rev3 Half"/>
    <n v="5.2478134110787211"/>
    <n v="0"/>
    <s v="Warm"/>
    <m/>
    <d v="1899-12-30T00:00:00"/>
    <d v="1899-12-30T00:00:00"/>
    <d v="1899-12-30T04:59:33"/>
    <d v="1899-12-30T05:51:57"/>
    <d v="1899-12-30T02:29:47"/>
    <d v="1899-12-30T02:55:59"/>
    <n v="2282"/>
    <x v="13"/>
    <x v="3"/>
    <x v="132"/>
    <x v="9"/>
    <n v="0"/>
  </r>
  <r>
    <n v="2323"/>
    <d v="2014-06-01T00:00:00"/>
    <d v="2014-06-01T00:00:00"/>
    <x v="12"/>
    <n v="1"/>
    <n v="0"/>
    <n v="12"/>
    <n v="54"/>
    <d v="1899-12-30T00:12:54"/>
    <d v="1899-12-30T00:12:54"/>
    <s v="Ghost"/>
    <s v="Rev3 Half"/>
    <n v="4.6511627906976782"/>
    <n v="0"/>
    <s v="Warm"/>
    <m/>
    <d v="1899-12-30T00:00:00"/>
    <d v="1899-12-30T00:00:00"/>
    <d v="1899-12-30T05:37:59"/>
    <d v="1899-12-30T06:30:23"/>
    <d v="1899-12-30T02:48:59"/>
    <d v="1899-12-30T03:15:11"/>
    <n v="2599"/>
    <x v="13"/>
    <x v="3"/>
    <x v="132"/>
    <x v="9"/>
    <n v="0"/>
  </r>
  <r>
    <n v="2324"/>
    <d v="2014-06-01T00:00:00"/>
    <d v="2014-06-01T00:00:00"/>
    <x v="13"/>
    <n v="1"/>
    <n v="0"/>
    <n v="11"/>
    <n v="55"/>
    <d v="1899-12-30T00:11:55"/>
    <d v="1899-12-30T00:11:55"/>
    <s v="Ghost"/>
    <s v="Rev3 Half"/>
    <n v="5.0349650349650394"/>
    <n v="0"/>
    <s v="Warm"/>
    <m/>
    <d v="1899-12-30T00:00:00"/>
    <d v="1899-12-30T00:00:00"/>
    <d v="1899-12-30T05:12:13"/>
    <d v="1899-12-30T06:04:37"/>
    <d v="1899-12-30T02:36:06"/>
    <d v="1899-12-30T03:02:19"/>
    <n v="2443"/>
    <x v="13"/>
    <x v="3"/>
    <x v="132"/>
    <x v="9"/>
    <n v="0"/>
  </r>
  <r>
    <n v="2325"/>
    <d v="2014-06-01T00:00:00"/>
    <d v="2014-06-01T00:00:00"/>
    <x v="14"/>
    <n v="1"/>
    <n v="0"/>
    <n v="10"/>
    <n v="48"/>
    <d v="1899-12-30T00:10:48"/>
    <d v="1899-12-30T00:10:48"/>
    <s v="Ghost"/>
    <s v="Rev3 Half"/>
    <n v="5.5555555555555598"/>
    <n v="0"/>
    <s v="Warm"/>
    <m/>
    <d v="1899-12-30T00:00:00"/>
    <d v="1899-12-30T00:00:00"/>
    <d v="1899-12-30T04:42:58"/>
    <d v="1899-12-30T05:35:22"/>
    <d v="1899-12-30T02:21:29"/>
    <d v="1899-12-30T02:47:41"/>
    <n v="1975"/>
    <x v="13"/>
    <x v="3"/>
    <x v="132"/>
    <x v="9"/>
    <n v="0"/>
  </r>
  <r>
    <n v="2326"/>
    <d v="2014-06-01T00:00:00"/>
    <d v="2014-06-01T00:00:00"/>
    <x v="15"/>
    <n v="1"/>
    <n v="0"/>
    <n v="12"/>
    <n v="9"/>
    <d v="1899-12-30T00:12:09"/>
    <d v="1899-12-30T00:12:09"/>
    <s v="Ghost"/>
    <s v="Rev3 Half"/>
    <n v="4.9382716049382749"/>
    <n v="0"/>
    <s v="Warm"/>
    <m/>
    <d v="1899-12-30T00:00:00"/>
    <d v="1899-12-30T00:00:00"/>
    <d v="1899-12-30T05:18:20"/>
    <d v="1899-12-30T06:10:44"/>
    <d v="1899-12-30T02:39:10"/>
    <d v="1899-12-30T03:05:22"/>
    <n v="2502"/>
    <x v="13"/>
    <x v="3"/>
    <x v="132"/>
    <x v="9"/>
    <n v="0"/>
  </r>
  <r>
    <n v="2327"/>
    <d v="2014-06-01T00:00:00"/>
    <d v="2014-06-01T00:00:00"/>
    <x v="16"/>
    <n v="1"/>
    <n v="0"/>
    <n v="11"/>
    <n v="27"/>
    <d v="1899-12-30T00:11:27"/>
    <d v="1899-12-30T00:11:27"/>
    <s v="Ghost"/>
    <s v="Rev3 Half"/>
    <n v="5.2401746724890872"/>
    <n v="0"/>
    <s v="Warm"/>
    <m/>
    <d v="1899-12-30T00:00:00"/>
    <d v="1899-12-30T00:00:00"/>
    <d v="1899-12-30T04:59:59"/>
    <d v="1899-12-30T05:52:23"/>
    <d v="1899-12-30T02:30:00"/>
    <d v="1899-12-30T02:56:12"/>
    <n v="2295"/>
    <x v="13"/>
    <x v="3"/>
    <x v="132"/>
    <x v="9"/>
    <n v="0"/>
  </r>
  <r>
    <n v="2328"/>
    <d v="2014-06-01T00:00:00"/>
    <d v="2014-06-01T00:00:00"/>
    <x v="17"/>
    <n v="1"/>
    <n v="0"/>
    <n v="10"/>
    <n v="26"/>
    <d v="1899-12-30T00:10:26"/>
    <d v="1899-12-30T00:10:26"/>
    <s v="Ghost"/>
    <s v="Rev3 Half"/>
    <n v="5.750798722044733"/>
    <n v="0"/>
    <s v="Warm"/>
    <m/>
    <d v="1899-12-30T00:00:00"/>
    <d v="1899-12-30T00:00:00"/>
    <d v="1899-12-30T04:33:21"/>
    <d v="1899-12-30T05:25:45"/>
    <d v="1899-12-30T02:16:41"/>
    <d v="1899-12-30T02:42:53"/>
    <n v="1757"/>
    <x v="13"/>
    <x v="3"/>
    <x v="132"/>
    <x v="9"/>
    <n v="0"/>
  </r>
  <r>
    <n v="2329"/>
    <d v="2014-06-01T00:00:00"/>
    <d v="2014-06-01T00:00:00"/>
    <x v="18"/>
    <n v="1"/>
    <n v="0"/>
    <n v="11"/>
    <n v="51"/>
    <d v="1899-12-30T00:11:51"/>
    <d v="1899-12-30T00:11:51"/>
    <s v="Ghost"/>
    <s v="Rev3 Half"/>
    <n v="5.0632911392405111"/>
    <n v="0"/>
    <s v="Warm"/>
    <m/>
    <d v="1899-12-30T00:00:00"/>
    <d v="1899-12-30T00:00:00"/>
    <d v="1899-12-30T05:10:28"/>
    <d v="1899-12-30T06:02:52"/>
    <d v="1899-12-30T02:35:14"/>
    <d v="1899-12-30T03:01:26"/>
    <n v="2420"/>
    <x v="13"/>
    <x v="3"/>
    <x v="132"/>
    <x v="9"/>
    <n v="0"/>
  </r>
  <r>
    <n v="2330"/>
    <d v="2014-06-01T00:00:00"/>
    <d v="2014-06-01T00:00:00"/>
    <x v="19"/>
    <n v="1"/>
    <n v="0"/>
    <n v="13"/>
    <n v="20"/>
    <d v="1899-12-30T00:13:20"/>
    <d v="1899-12-30T00:13:20"/>
    <s v="Ghost"/>
    <s v="Rev3 Half"/>
    <n v="4.5000000000000027"/>
    <n v="0"/>
    <s v="Warm"/>
    <m/>
    <d v="1899-12-30T00:00:00"/>
    <d v="1899-12-30T00:00:00"/>
    <d v="1899-12-30T05:49:20"/>
    <d v="1899-12-30T06:41:44"/>
    <d v="1899-12-30T02:54:40"/>
    <d v="1899-12-30T03:20:52"/>
    <n v="2635"/>
    <x v="13"/>
    <x v="3"/>
    <x v="132"/>
    <x v="9"/>
    <n v="0"/>
  </r>
  <r>
    <n v="2331"/>
    <d v="2014-06-01T00:00:00"/>
    <d v="2014-06-01T00:00:00"/>
    <x v="20"/>
    <n v="1"/>
    <n v="0"/>
    <n v="10"/>
    <n v="33"/>
    <d v="1899-12-30T00:10:33"/>
    <d v="1899-12-30T00:10:33"/>
    <s v="Ghost"/>
    <s v="Rev3 Half"/>
    <n v="5.6872037914691989"/>
    <n v="0"/>
    <s v="Warm"/>
    <m/>
    <d v="1899-12-30T00:00:00"/>
    <d v="1899-12-30T00:00:00"/>
    <d v="1899-12-30T04:36:25"/>
    <d v="1899-12-30T05:28:49"/>
    <d v="1899-12-30T02:18:12"/>
    <d v="1899-12-30T02:44:24"/>
    <n v="1839"/>
    <x v="13"/>
    <x v="3"/>
    <x v="132"/>
    <x v="9"/>
    <n v="0"/>
  </r>
  <r>
    <n v="2332"/>
    <d v="2014-06-01T00:00:00"/>
    <d v="2014-06-01T00:00:00"/>
    <x v="3"/>
    <n v="0.01"/>
    <n v="0"/>
    <n v="3"/>
    <n v="2"/>
    <d v="1899-12-30T00:03:02"/>
    <d v="1899-12-30T05:03:20"/>
    <s v="Ghost"/>
    <s v="Rev3 Half"/>
    <n v="0.19780219780219796"/>
    <n v="0"/>
    <s v="Warm"/>
    <m/>
    <d v="1899-12-30T00:00:00"/>
    <d v="1899-12-30T00:00:00"/>
    <d v="1900-01-04T12:27:20"/>
    <d v="1900-01-04T13:19:44"/>
    <d v="1900-01-01T18:13:40"/>
    <d v="1900-01-01T18:39:52"/>
    <n v="3169"/>
    <x v="13"/>
    <x v="3"/>
    <x v="132"/>
    <x v="9"/>
    <n v="0"/>
  </r>
  <r>
    <n v="2333"/>
    <d v="2014-06-01T00:00:00"/>
    <d v="2014-06-01T00:00:00"/>
    <x v="4"/>
    <n v="0.01"/>
    <n v="0"/>
    <n v="3"/>
    <n v="0"/>
    <d v="1899-12-30T00:03:00"/>
    <d v="1899-12-30T05:00:00"/>
    <s v="Ghost"/>
    <s v="Rev3 Half"/>
    <n v="0.20000000000000018"/>
    <n v="0"/>
    <s v="Warm"/>
    <m/>
    <d v="1899-12-30T00:00:00"/>
    <d v="1899-12-30T00:00:00"/>
    <d v="1900-01-04T11:00:00"/>
    <d v="1900-01-04T11:52:24"/>
    <d v="1900-01-01T17:30:00"/>
    <d v="1900-01-01T17:56:12"/>
    <n v="3168"/>
    <x v="13"/>
    <x v="3"/>
    <x v="132"/>
    <x v="9"/>
    <n v="0"/>
  </r>
  <r>
    <n v="2334"/>
    <d v="2014-06-02T00:00:00"/>
    <d v="2014-06-02T00:00:00"/>
    <x v="1"/>
    <n v="8"/>
    <n v="0"/>
    <n v="26"/>
    <n v="30"/>
    <d v="1899-12-30T00:26:30"/>
    <d v="1899-12-30T00:03:19"/>
    <s v="YNHH"/>
    <s v="YNHH Spin Bike"/>
    <n v="18.113207547169825"/>
    <n v="0"/>
    <s v="Inside"/>
    <m/>
    <d v="1899-12-30T06:11:00"/>
    <d v="1899-12-30T03:05:30"/>
    <d v="1899-12-30T01:26:47"/>
    <d v="1899-12-30T02:19:11"/>
    <d v="1899-12-30T00:43:24"/>
    <d v="1899-12-30T01:09:36"/>
    <n v="223"/>
    <x v="13"/>
    <x v="3"/>
    <x v="132"/>
    <x v="9"/>
    <n v="0"/>
  </r>
  <r>
    <n v="2335"/>
    <d v="2014-06-03T00:00:00"/>
    <d v="2014-06-03T00:00:00"/>
    <x v="1"/>
    <n v="20.6"/>
    <n v="1"/>
    <n v="26"/>
    <n v="22"/>
    <d v="1899-12-30T01:26:22"/>
    <d v="1899-12-30T00:04:12"/>
    <s v="Ciocci"/>
    <s v="Moyf to Ynnh "/>
    <n v="14.311076804322665"/>
    <n v="0"/>
    <s v="Cool"/>
    <s v="http://app.strava.com/activities/148938504"/>
    <d v="1899-12-30T07:49:34"/>
    <d v="1899-12-30T03:54:47"/>
    <d v="1899-12-30T01:49:51"/>
    <d v="1899-12-30T02:42:15"/>
    <d v="1899-12-30T00:54:55"/>
    <d v="1899-12-30T01:21:07"/>
    <n v="517"/>
    <x v="13"/>
    <x v="3"/>
    <x v="132"/>
    <x v="9"/>
    <n v="0"/>
  </r>
  <r>
    <n v="2336"/>
    <d v="2014-06-03T00:00:00"/>
    <d v="2014-06-03T00:00:00"/>
    <x v="1"/>
    <n v="20.2"/>
    <n v="1"/>
    <n v="19"/>
    <n v="17"/>
    <d v="1899-12-30T01:19:17"/>
    <d v="1899-12-30T00:03:55"/>
    <s v="Ciocci"/>
    <s v="YNHH to Mojy"/>
    <n v="15.286945553920548"/>
    <n v="0"/>
    <s v="Warm"/>
    <s v="http://app.strava.com/activities/149212070"/>
    <d v="1899-12-30T07:19:35"/>
    <d v="1899-12-30T03:39:48"/>
    <d v="1899-12-30T01:42:50"/>
    <d v="1899-12-30T02:35:14"/>
    <d v="1899-12-30T00:51:25"/>
    <d v="1899-12-30T01:17:37"/>
    <n v="407"/>
    <x v="13"/>
    <x v="3"/>
    <x v="132"/>
    <x v="9"/>
    <n v="0"/>
  </r>
  <r>
    <n v="2337"/>
    <d v="2014-06-04T00:00:00"/>
    <d v="2014-06-04T00:00:00"/>
    <x v="0"/>
    <n v="1"/>
    <n v="0"/>
    <n v="38"/>
    <n v="20"/>
    <d v="1899-12-30T00:38:20"/>
    <d v="1899-12-30T00:38:20"/>
    <s v="Lake"/>
    <s v="Lake"/>
    <n v="1.5652173913043488"/>
    <n v="0"/>
    <s v="Nice!"/>
    <m/>
    <d v="1899-12-30T01:32:00"/>
    <d v="1899-12-30T00:46:00"/>
    <d v="1899-12-30T16:44:20"/>
    <d v="1899-12-30T17:36:44"/>
    <d v="1899-12-30T08:22:10"/>
    <d v="1899-12-30T08:48:22"/>
    <n v="3007"/>
    <x v="13"/>
    <x v="3"/>
    <x v="132"/>
    <x v="9"/>
    <n v="0"/>
  </r>
  <r>
    <n v="2338"/>
    <d v="2014-06-05T00:00:00"/>
    <d v="2014-06-05T00:00:00"/>
    <x v="2"/>
    <n v="1.6"/>
    <n v="0"/>
    <n v="17"/>
    <n v="35"/>
    <d v="1899-12-30T00:17:35"/>
    <d v="1899-12-30T00:10:59"/>
    <s v="Kinvara4"/>
    <s v="Middlebury Garage to Home"/>
    <n v="5.4597156398104323"/>
    <n v="0"/>
    <s v="Raining"/>
    <m/>
    <d v="1899-12-30T04:47:56"/>
    <d v="1899-12-30T02:23:58"/>
    <d v="1899-12-30T04:47:56"/>
    <d v="1899-12-30T05:40:20"/>
    <d v="1899-12-30T02:23:58"/>
    <d v="1899-12-30T02:50:10"/>
    <n v="2073"/>
    <x v="13"/>
    <x v="3"/>
    <x v="132"/>
    <x v="9"/>
    <n v="0"/>
  </r>
  <r>
    <n v="2339"/>
    <d v="2014-06-06T00:00:00"/>
    <d v="2014-06-06T00:00:00"/>
    <x v="2"/>
    <n v="2.8"/>
    <n v="0"/>
    <n v="27"/>
    <n v="35"/>
    <d v="1899-12-30T00:27:35"/>
    <d v="1899-12-30T00:09:51"/>
    <s v="G2host"/>
    <s v="Random "/>
    <n v="6.0906344410876176"/>
    <n v="0"/>
    <s v="Nice!"/>
    <s v="http://app.strava.com/activities/150242027"/>
    <d v="1899-12-30T04:18:06"/>
    <d v="1899-12-30T02:09:03"/>
    <d v="1899-12-30T04:18:06"/>
    <d v="1899-12-30T05:10:30"/>
    <d v="1899-12-30T02:09:03"/>
    <d v="1899-12-30T02:35:15"/>
    <n v="1311"/>
    <x v="13"/>
    <x v="3"/>
    <x v="132"/>
    <x v="9"/>
    <n v="0"/>
  </r>
  <r>
    <n v="2340"/>
    <d v="2014-06-08T00:00:00"/>
    <d v="2014-06-08T00:00:00"/>
    <x v="1"/>
    <n v="69.599999999999994"/>
    <n v="4"/>
    <n v="20"/>
    <n v="11"/>
    <d v="1899-12-30T04:20:11"/>
    <d v="1899-12-30T00:03:44"/>
    <s v="ElderShiv"/>
    <s v="Quassy, Bantam, Waramaug, Quassy"/>
    <n v="16.050220998014233"/>
    <n v="0"/>
    <s v="Nice!"/>
    <s v="http://app.strava.com/activities/151015636"/>
    <d v="1899-12-30T06:58:41"/>
    <d v="1899-12-30T03:29:21"/>
    <d v="1899-12-30T01:37:57"/>
    <d v="1899-12-30T02:30:21"/>
    <d v="1899-12-30T00:48:58"/>
    <d v="1899-12-30T01:15:10"/>
    <n v="340"/>
    <x v="13"/>
    <x v="3"/>
    <x v="132"/>
    <x v="10"/>
    <n v="1"/>
  </r>
  <r>
    <n v="2341"/>
    <d v="2014-06-09T00:00:00"/>
    <d v="2014-06-09T00:00:00"/>
    <x v="2"/>
    <n v="1"/>
    <n v="0"/>
    <n v="9"/>
    <n v="50"/>
    <d v="1899-12-30T00:09:50"/>
    <d v="1899-12-30T00:09:50"/>
    <s v="G2host"/>
    <s v="YNHH Treadmill"/>
    <n v="6.1016949152542415"/>
    <n v="0"/>
    <s v="Inside"/>
    <m/>
    <d v="1899-12-30T04:17:38"/>
    <d v="1899-12-30T02:08:49"/>
    <d v="1899-12-30T04:17:38"/>
    <d v="1899-12-30T05:10:02"/>
    <d v="1899-12-30T02:08:49"/>
    <d v="1899-12-30T02:35:01"/>
    <n v="1289"/>
    <x v="13"/>
    <x v="3"/>
    <x v="132"/>
    <x v="10"/>
    <n v="0"/>
  </r>
  <r>
    <n v="2342"/>
    <d v="2014-06-10T00:00:00"/>
    <d v="2014-06-10T00:00:00"/>
    <x v="1"/>
    <n v="20.5"/>
    <n v="1"/>
    <n v="21"/>
    <n v="1"/>
    <d v="1899-12-30T01:21:01"/>
    <d v="1899-12-30T00:03:57"/>
    <s v="Ciocci"/>
    <s v="Moyf to Ynnh "/>
    <n v="15.182061304258397"/>
    <n v="0"/>
    <s v="Raining"/>
    <s v="http://app.strava.com/activities/151776890"/>
    <d v="1899-12-30T07:22:38"/>
    <d v="1899-12-30T03:41:19"/>
    <d v="1899-12-30T01:43:33"/>
    <d v="1899-12-30T02:35:57"/>
    <d v="1899-12-30T00:51:46"/>
    <d v="1899-12-30T01:17:58"/>
    <n v="418"/>
    <x v="13"/>
    <x v="3"/>
    <x v="132"/>
    <x v="10"/>
    <n v="0"/>
  </r>
  <r>
    <n v="2343"/>
    <d v="2014-06-12T00:00:00"/>
    <d v="2014-06-12T00:00:00"/>
    <x v="2"/>
    <n v="1"/>
    <n v="0"/>
    <n v="9"/>
    <n v="27"/>
    <d v="1899-12-30T00:09:27"/>
    <d v="1899-12-30T00:09:27"/>
    <s v="G2host"/>
    <s v="YNHH Treadmill"/>
    <n v="6.3492063492063542"/>
    <n v="0"/>
    <s v="Inside"/>
    <m/>
    <d v="1899-12-30T04:07:35"/>
    <d v="1899-12-30T02:03:48"/>
    <d v="1899-12-30T04:07:35"/>
    <d v="1899-12-30T04:59:59"/>
    <d v="1899-12-30T02:03:48"/>
    <d v="1899-12-30T02:30:00"/>
    <n v="1009"/>
    <x v="13"/>
    <x v="3"/>
    <x v="132"/>
    <x v="10"/>
    <n v="1"/>
  </r>
  <r>
    <n v="2344"/>
    <d v="2014-06-12T00:00:00"/>
    <d v="2014-06-12T00:00:00"/>
    <x v="1"/>
    <n v="9.1999999999999993"/>
    <n v="0"/>
    <n v="25"/>
    <n v="33"/>
    <d v="1899-12-30T00:25:33"/>
    <d v="1899-12-30T00:02:47"/>
    <s v="YNHH"/>
    <s v="YNHH Spin Bike"/>
    <n v="21.604696673189839"/>
    <n v="0"/>
    <s v="Inside"/>
    <m/>
    <d v="1899-12-30T05:11:03"/>
    <d v="1899-12-30T02:35:31"/>
    <d v="1899-12-30T01:12:46"/>
    <d v="1899-12-30T02:05:10"/>
    <d v="1899-12-30T00:36:23"/>
    <d v="1899-12-30T01:02:35"/>
    <n v="106"/>
    <x v="13"/>
    <x v="3"/>
    <x v="132"/>
    <x v="10"/>
    <n v="0"/>
  </r>
  <r>
    <n v="2345"/>
    <d v="2014-06-13T00:00:00"/>
    <d v="2014-06-13T00:00:00"/>
    <x v="1"/>
    <n v="7.6"/>
    <n v="0"/>
    <n v="20"/>
    <n v="0"/>
    <d v="1899-12-30T00:20:00"/>
    <d v="1899-12-30T00:02:38"/>
    <s v="YNHH"/>
    <s v="YNHH Spin Bike"/>
    <n v="22.800000000000018"/>
    <n v="0"/>
    <s v="Inside"/>
    <m/>
    <d v="1899-12-30T04:54:44"/>
    <d v="1899-12-30T02:27:22"/>
    <d v="1899-12-30T01:08:57"/>
    <d v="1899-12-30T02:01:21"/>
    <d v="1899-12-30T00:34:28"/>
    <d v="1899-12-30T01:00:40"/>
    <n v="64"/>
    <x v="13"/>
    <x v="3"/>
    <x v="132"/>
    <x v="10"/>
    <n v="0"/>
  </r>
  <r>
    <n v="2346"/>
    <d v="2014-06-14T00:00:00"/>
    <d v="2014-06-14T00:00:00"/>
    <x v="0"/>
    <n v="1"/>
    <n v="0"/>
    <n v="33"/>
    <n v="28"/>
    <d v="1899-12-30T00:33:28"/>
    <d v="1899-12-30T00:33:28"/>
    <s v="Lake"/>
    <s v="Griskus Olympic"/>
    <n v="1.7928286852589654"/>
    <n v="0"/>
    <s v="Nice!"/>
    <m/>
    <d v="1899-12-30T01:20:19"/>
    <d v="1899-12-30T00:40:10"/>
    <d v="1899-12-30T14:36:50"/>
    <d v="1899-12-30T15:29:14"/>
    <d v="1899-12-30T07:18:25"/>
    <d v="1899-12-30T07:44:37"/>
    <n v="2865"/>
    <x v="13"/>
    <x v="3"/>
    <x v="132"/>
    <x v="10"/>
    <n v="0"/>
  </r>
  <r>
    <n v="2347"/>
    <d v="2014-06-14T00:00:00"/>
    <d v="2014-06-14T00:00:00"/>
    <x v="1"/>
    <n v="25"/>
    <n v="1"/>
    <n v="20"/>
    <n v="49"/>
    <d v="1899-12-30T01:20:49"/>
    <d v="1899-12-30T00:03:14"/>
    <s v="ElderShiv"/>
    <s v="Griskus Olympic"/>
    <n v="18.560527943905974"/>
    <n v="0"/>
    <s v="Nice!"/>
    <m/>
    <d v="1899-12-30T06:02:04"/>
    <d v="1899-12-30T03:01:02"/>
    <d v="1899-12-30T01:24:42"/>
    <d v="1899-12-30T02:17:06"/>
    <d v="1899-12-30T00:42:21"/>
    <d v="1899-12-30T01:08:33"/>
    <n v="210"/>
    <x v="13"/>
    <x v="3"/>
    <x v="132"/>
    <x v="10"/>
    <n v="0"/>
  </r>
  <r>
    <n v="2348"/>
    <d v="2014-06-14T00:00:00"/>
    <d v="2014-06-14T00:00:00"/>
    <x v="2"/>
    <n v="6.2"/>
    <n v="0"/>
    <n v="57"/>
    <n v="28"/>
    <d v="1899-12-30T00:57:28"/>
    <d v="1899-12-30T00:09:16"/>
    <s v="Ghost"/>
    <s v="Griskus Olympic"/>
    <n v="6.4733178654292383"/>
    <n v="0"/>
    <s v="Nice!"/>
    <m/>
    <d v="1899-12-30T04:02:51"/>
    <d v="1899-12-30T02:01:25"/>
    <d v="1899-12-30T04:02:51"/>
    <d v="1899-12-30T04:55:15"/>
    <d v="1899-12-30T02:01:25"/>
    <d v="1899-12-30T02:27:37"/>
    <n v="917"/>
    <x v="13"/>
    <x v="3"/>
    <x v="132"/>
    <x v="10"/>
    <n v="0"/>
  </r>
  <r>
    <n v="2349"/>
    <d v="2014-06-14T00:00:00"/>
    <d v="2014-06-14T00:00:00"/>
    <x v="3"/>
    <n v="1"/>
    <n v="0"/>
    <n v="2"/>
    <n v="52"/>
    <d v="1899-12-30T00:02:52"/>
    <d v="1899-12-30T00:02:52"/>
    <s v="Ghost"/>
    <s v="Griskus Olympic"/>
    <n v="20.930232558139551"/>
    <n v="0"/>
    <m/>
    <m/>
    <d v="1899-12-30T00:00:00"/>
    <d v="1899-12-30T00:00:00"/>
    <d v="1899-12-30T01:15:06"/>
    <d v="1899-12-30T02:07:30"/>
    <d v="1899-12-30T00:37:33"/>
    <d v="1899-12-30T01:03:45"/>
    <n v="146"/>
    <x v="13"/>
    <x v="3"/>
    <x v="132"/>
    <x v="10"/>
    <n v="0"/>
  </r>
  <r>
    <n v="2350"/>
    <d v="2014-06-14T00:00:00"/>
    <d v="2014-06-14T00:00:00"/>
    <x v="4"/>
    <n v="1"/>
    <n v="0"/>
    <n v="1"/>
    <n v="56"/>
    <d v="1899-12-30T00:01:56"/>
    <d v="1899-12-30T00:01:56"/>
    <s v="Ghost"/>
    <s v="Griskus Olympic"/>
    <n v="31.034482758620715"/>
    <n v="0"/>
    <m/>
    <m/>
    <d v="1899-12-30T00:00:00"/>
    <d v="1899-12-30T00:00:00"/>
    <d v="1899-12-30T00:50:39"/>
    <d v="1899-12-30T01:43:03"/>
    <d v="1899-12-30T00:25:20"/>
    <d v="1899-12-30T00:51:32"/>
    <n v="10"/>
    <x v="13"/>
    <x v="3"/>
    <x v="132"/>
    <x v="10"/>
    <n v="0"/>
  </r>
  <r>
    <n v="2351"/>
    <d v="2014-06-15T00:00:00"/>
    <d v="2014-06-15T00:00:00"/>
    <x v="2"/>
    <n v="3.5"/>
    <n v="0"/>
    <n v="38"/>
    <n v="30"/>
    <d v="1899-12-30T00:38:30"/>
    <d v="1899-12-30T00:11:00"/>
    <s v="Altera3"/>
    <s v="Random"/>
    <n v="5.4545454545454586"/>
    <n v="0"/>
    <s v="Warm"/>
    <s v="http://app.strava.com/activities/154230784"/>
    <d v="1899-12-30T04:48:12"/>
    <d v="1899-12-30T02:24:06"/>
    <d v="1899-12-30T04:48:12"/>
    <d v="1899-12-30T05:40:36"/>
    <d v="1899-12-30T02:24:06"/>
    <d v="1899-12-30T02:50:18"/>
    <n v="2084"/>
    <x v="13"/>
    <x v="3"/>
    <x v="132"/>
    <x v="11"/>
    <n v="0"/>
  </r>
  <r>
    <n v="2352"/>
    <d v="2014-06-16T00:00:00"/>
    <d v="2014-06-16T00:00:00"/>
    <x v="2"/>
    <n v="4.3"/>
    <n v="0"/>
    <n v="39"/>
    <n v="25"/>
    <d v="1899-12-30T00:39:25"/>
    <d v="1899-12-30T00:09:10"/>
    <s v="G2host"/>
    <s v="YNHH Treadmill"/>
    <n v="6.5454545454545512"/>
    <n v="0"/>
    <s v="Inside"/>
    <m/>
    <d v="1899-12-30T04:00:10"/>
    <d v="1899-12-30T02:00:05"/>
    <d v="1899-12-30T04:00:10"/>
    <d v="1899-12-30T04:52:34"/>
    <d v="1899-12-30T02:00:05"/>
    <d v="1899-12-30T02:26:17"/>
    <n v="874"/>
    <x v="13"/>
    <x v="3"/>
    <x v="132"/>
    <x v="11"/>
    <n v="0"/>
  </r>
  <r>
    <n v="2353"/>
    <d v="2014-06-17T00:00:00"/>
    <d v="2014-06-17T00:00:00"/>
    <x v="1"/>
    <n v="20.3"/>
    <n v="1"/>
    <n v="18"/>
    <n v="41"/>
    <d v="1899-12-30T01:18:41"/>
    <d v="1899-12-30T00:03:53"/>
    <s v="Ciocci"/>
    <s v="Moyf to Ynnh "/>
    <n v="15.47977123490787"/>
    <n v="0"/>
    <s v="Nice!"/>
    <s v="http://app.strava.com/activities/154604112"/>
    <d v="1899-12-30T07:14:07"/>
    <d v="1899-12-30T03:37:03"/>
    <d v="1899-12-30T01:41:33"/>
    <d v="1899-12-30T02:33:57"/>
    <d v="1899-12-30T00:50:47"/>
    <d v="1899-12-30T01:16:59"/>
    <n v="390"/>
    <x v="13"/>
    <x v="3"/>
    <x v="132"/>
    <x v="11"/>
    <n v="0"/>
  </r>
  <r>
    <n v="2354"/>
    <d v="2014-06-17T00:00:00"/>
    <d v="2014-06-17T00:00:00"/>
    <x v="1"/>
    <n v="20.3"/>
    <n v="1"/>
    <n v="10"/>
    <n v="48"/>
    <d v="1899-12-30T01:10:48"/>
    <d v="1899-12-30T00:03:29"/>
    <s v="Ciocci"/>
    <s v="YNHH to Mojy"/>
    <n v="17.203389830508488"/>
    <n v="0"/>
    <s v="Nice!"/>
    <s v="http://app.strava.com/activities/154890532"/>
    <d v="1899-12-30T06:30:37"/>
    <d v="1899-12-30T03:15:19"/>
    <d v="1899-12-30T01:31:23"/>
    <d v="1899-12-30T02:23:47"/>
    <d v="1899-12-30T00:45:41"/>
    <d v="1899-12-30T01:11:53"/>
    <n v="264"/>
    <x v="13"/>
    <x v="3"/>
    <x v="132"/>
    <x v="11"/>
    <n v="0"/>
  </r>
  <r>
    <n v="2355"/>
    <d v="2014-06-18T00:00:00"/>
    <d v="2014-06-18T00:00:00"/>
    <x v="0"/>
    <n v="0.61"/>
    <n v="0"/>
    <n v="27"/>
    <n v="0"/>
    <d v="1899-12-30T00:27:00"/>
    <d v="1899-12-30T00:44:16"/>
    <s v="Lake"/>
    <s v="Random"/>
    <n v="1.3555555555555567"/>
    <n v="0"/>
    <s v="Nice!"/>
    <m/>
    <d v="1899-12-30T01:46:14"/>
    <d v="1899-12-30T00:53:07"/>
    <d v="1899-12-30T19:19:40"/>
    <d v="1899-12-30T20:12:04"/>
    <d v="1899-12-30T09:39:50"/>
    <d v="1899-12-30T10:06:02"/>
    <n v="3113"/>
    <x v="13"/>
    <x v="3"/>
    <x v="132"/>
    <x v="11"/>
    <n v="0"/>
  </r>
  <r>
    <n v="2356"/>
    <d v="2014-06-18T00:00:00"/>
    <d v="2014-06-18T00:00:00"/>
    <x v="2"/>
    <n v="3.28"/>
    <n v="0"/>
    <n v="30"/>
    <n v="26"/>
    <d v="1899-12-30T00:30:26"/>
    <d v="1899-12-30T00:09:17"/>
    <s v="G2host"/>
    <s v="YNHH Treadmill"/>
    <n v="6.4665936473165431"/>
    <n v="0"/>
    <s v="Inside"/>
    <m/>
    <d v="1899-12-30T04:03:06"/>
    <d v="1899-12-30T02:01:33"/>
    <d v="1899-12-30T04:03:06"/>
    <d v="1899-12-30T04:55:30"/>
    <d v="1899-12-30T02:01:33"/>
    <d v="1899-12-30T02:27:45"/>
    <n v="923"/>
    <x v="13"/>
    <x v="3"/>
    <x v="132"/>
    <x v="11"/>
    <n v="0"/>
  </r>
  <r>
    <n v="2357"/>
    <d v="2014-06-19T00:00:00"/>
    <d v="2014-06-19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d v="1899-12-30T01:11:27"/>
    <d v="1899-12-30T02:03:51"/>
    <d v="1899-12-30T00:35:44"/>
    <d v="1899-12-30T01:01:56"/>
    <n v="92"/>
    <x v="13"/>
    <x v="3"/>
    <x v="132"/>
    <x v="11"/>
    <n v="0"/>
  </r>
  <r>
    <n v="2358"/>
    <d v="2014-06-20T00:00:00"/>
    <d v="2014-06-20T00:00:00"/>
    <x v="2"/>
    <n v="7"/>
    <n v="1"/>
    <n v="18"/>
    <n v="4"/>
    <d v="1899-12-30T01:18:04"/>
    <d v="1899-12-30T00:11:09"/>
    <s v="Ghost"/>
    <s v="Random"/>
    <n v="5.3800170794193045"/>
    <n v="0"/>
    <s v="Nice!"/>
    <s v="http://app.strava.com/activities/155804364"/>
    <d v="1899-12-30T04:52:12"/>
    <d v="1899-12-30T02:26:06"/>
    <d v="1899-12-30T04:52:12"/>
    <d v="1899-12-30T05:44:36"/>
    <d v="1899-12-30T02:26:06"/>
    <d v="1899-12-30T02:52:18"/>
    <n v="2171"/>
    <x v="13"/>
    <x v="3"/>
    <x v="132"/>
    <x v="11"/>
    <n v="0"/>
  </r>
  <r>
    <n v="2359"/>
    <d v="2014-06-20T00:00:00"/>
    <d v="2014-06-20T00:00:00"/>
    <x v="2"/>
    <n v="5"/>
    <n v="0"/>
    <n v="49"/>
    <n v="48"/>
    <d v="1899-12-30T00:49:48"/>
    <d v="1899-12-30T00:09:58"/>
    <s v="G2host"/>
    <s v="Edgerton Park"/>
    <n v="6.0240963855421734"/>
    <n v="0"/>
    <s v="Nice!"/>
    <s v="http://app.strava.com/activities/155903601"/>
    <d v="1899-12-30T04:20:57"/>
    <d v="1899-12-30T02:10:29"/>
    <d v="1899-12-30T04:20:57"/>
    <d v="1899-12-30T05:13:21"/>
    <d v="1899-12-30T02:10:29"/>
    <d v="1899-12-30T02:36:41"/>
    <n v="1390"/>
    <x v="13"/>
    <x v="3"/>
    <x v="132"/>
    <x v="11"/>
    <n v="0"/>
  </r>
  <r>
    <n v="2360"/>
    <d v="2014-06-22T00:00:00"/>
    <d v="2014-06-22T00:00:00"/>
    <x v="2"/>
    <n v="6.75"/>
    <n v="1"/>
    <n v="8"/>
    <n v="36"/>
    <d v="1899-12-30T01:08:36"/>
    <d v="1899-12-30T00:10:10"/>
    <s v="Ghost"/>
    <s v="MV Run"/>
    <n v="5.9037900874635616"/>
    <n v="0"/>
    <s v="Nice!"/>
    <s v="http://app.strava.com/activities/156697591"/>
    <d v="1899-12-30T04:26:16"/>
    <d v="1899-12-30T02:13:08"/>
    <d v="1899-12-30T04:26:16"/>
    <d v="1899-12-30T05:18:40"/>
    <d v="1899-12-30T02:13:08"/>
    <d v="1899-12-30T02:39:20"/>
    <n v="1545"/>
    <x v="13"/>
    <x v="3"/>
    <x v="132"/>
    <x v="39"/>
    <n v="1"/>
  </r>
  <r>
    <n v="2361"/>
    <d v="2014-06-22T00:00:00"/>
    <d v="2014-06-22T00:00:00"/>
    <x v="1"/>
    <n v="4.2"/>
    <n v="0"/>
    <n v="30"/>
    <n v="44"/>
    <d v="1899-12-30T00:30:44"/>
    <d v="1899-12-30T00:07:19"/>
    <s v="MV"/>
    <s v="MV Bike Back from Rental"/>
    <n v="8.1995661605206145"/>
    <n v="0"/>
    <s v="Nice!"/>
    <s v="http://app.strava.com/activities/156880577"/>
    <d v="1899-12-30T13:39:33"/>
    <d v="1899-12-30T06:49:47"/>
    <d v="1899-12-30T03:11:43"/>
    <d v="1899-12-30T04:04:07"/>
    <d v="1899-12-30T01:35:52"/>
    <d v="1899-12-30T02:02:04"/>
    <n v="719"/>
    <x v="13"/>
    <x v="3"/>
    <x v="132"/>
    <x v="39"/>
    <n v="0"/>
  </r>
  <r>
    <n v="2362"/>
    <d v="2014-06-23T00:00:00"/>
    <d v="2014-06-23T00:00:00"/>
    <x v="1"/>
    <n v="6"/>
    <n v="0"/>
    <n v="38"/>
    <n v="55"/>
    <d v="1899-12-30T00:38:55"/>
    <d v="1899-12-30T00:06:29"/>
    <s v="MV"/>
    <s v="MV Bike With Boys"/>
    <n v="9.2505353319057892"/>
    <n v="0"/>
    <s v="Nice!"/>
    <s v="http://app.strava.com/activities/157153774"/>
    <d v="1899-12-30T12:06:27"/>
    <d v="1899-12-30T06:03:13"/>
    <d v="1899-12-30T02:49:56"/>
    <d v="1899-12-30T03:42:20"/>
    <d v="1899-12-30T01:24:58"/>
    <d v="1899-12-30T01:51:10"/>
    <n v="707"/>
    <x v="13"/>
    <x v="3"/>
    <x v="132"/>
    <x v="39"/>
    <n v="0"/>
  </r>
  <r>
    <n v="2363"/>
    <d v="2014-06-23T00:00:00"/>
    <d v="2014-06-23T00:00:00"/>
    <x v="1"/>
    <n v="5.7"/>
    <n v="0"/>
    <n v="40"/>
    <n v="11"/>
    <d v="1899-12-30T00:40:11"/>
    <d v="1899-12-30T00:07:03"/>
    <s v="MV"/>
    <s v="MV Bike to Beach"/>
    <n v="8.5109912899212006"/>
    <n v="0"/>
    <s v="Nice!"/>
    <s v="http://app.strava.com/activities/157189138"/>
    <d v="1899-12-30T13:09:34"/>
    <d v="1899-12-30T06:34:47"/>
    <d v="1899-12-30T03:04:42"/>
    <d v="1899-12-30T03:57:06"/>
    <d v="1899-12-30T01:32:21"/>
    <d v="1899-12-30T01:58:33"/>
    <n v="715"/>
    <x v="13"/>
    <x v="3"/>
    <x v="132"/>
    <x v="39"/>
    <n v="0"/>
  </r>
  <r>
    <n v="2364"/>
    <d v="2014-06-23T00:00:00"/>
    <d v="2014-06-23T00:00:00"/>
    <x v="1"/>
    <n v="5.7"/>
    <n v="0"/>
    <n v="40"/>
    <n v="0"/>
    <d v="1899-12-30T00:40:00"/>
    <d v="1899-12-30T00:07:01"/>
    <s v="MV"/>
    <s v="MV Bike Back from Beach"/>
    <n v="8.5500000000000078"/>
    <n v="0"/>
    <s v="Nice!"/>
    <m/>
    <d v="1899-12-30T13:05:58"/>
    <d v="1899-12-30T06:32:59"/>
    <d v="1899-12-30T03:03:52"/>
    <d v="1899-12-30T03:56:16"/>
    <d v="1899-12-30T01:31:56"/>
    <d v="1899-12-30T01:58:08"/>
    <n v="714"/>
    <x v="13"/>
    <x v="3"/>
    <x v="132"/>
    <x v="39"/>
    <n v="0"/>
  </r>
  <r>
    <n v="2365"/>
    <d v="2014-06-24T00:00:00"/>
    <d v="2014-06-24T00:00:00"/>
    <x v="2"/>
    <n v="6.3"/>
    <n v="1"/>
    <n v="4"/>
    <n v="3"/>
    <d v="1899-12-30T01:04:03"/>
    <d v="1899-12-30T00:10:10"/>
    <s v="Ghost"/>
    <s v="MV Run"/>
    <n v="5.9016393442623007"/>
    <n v="0"/>
    <s v="Nice!"/>
    <s v="http://app.strava.com/activities/157542754"/>
    <d v="1899-12-30T04:26:22"/>
    <d v="1899-12-30T02:13:11"/>
    <d v="1899-12-30T04:26:22"/>
    <d v="1899-12-30T05:18:46"/>
    <d v="1899-12-30T02:13:11"/>
    <d v="1899-12-30T02:39:23"/>
    <n v="1546"/>
    <x v="13"/>
    <x v="3"/>
    <x v="132"/>
    <x v="39"/>
    <n v="0"/>
  </r>
  <r>
    <n v="2366"/>
    <d v="2014-06-25T00:00:00"/>
    <d v="2014-06-25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d v="1899-12-30T01:13:22"/>
    <d v="1899-12-30T02:05:46"/>
    <d v="1899-12-30T00:36:41"/>
    <d v="1899-12-30T01:02:53"/>
    <n v="116"/>
    <x v="13"/>
    <x v="3"/>
    <x v="132"/>
    <x v="39"/>
    <n v="0"/>
  </r>
  <r>
    <n v="2367"/>
    <d v="2014-06-25T00:00:00"/>
    <d v="2014-06-25T00:00:00"/>
    <x v="2"/>
    <n v="3.75"/>
    <n v="0"/>
    <n v="35"/>
    <n v="0"/>
    <d v="1899-12-30T00:35:00"/>
    <d v="1899-12-30T00:09:20"/>
    <s v="G2host"/>
    <s v="YNHH Treadmill"/>
    <n v="6.4285714285714342"/>
    <n v="0"/>
    <s v="Inside"/>
    <m/>
    <d v="1899-12-30T04:04:32"/>
    <d v="1899-12-30T02:02:16"/>
    <d v="1899-12-30T04:04:32"/>
    <d v="1899-12-30T04:56:56"/>
    <d v="1899-12-30T02:02:16"/>
    <d v="1899-12-30T02:28:28"/>
    <n v="952"/>
    <x v="13"/>
    <x v="3"/>
    <x v="132"/>
    <x v="39"/>
    <n v="0"/>
  </r>
  <r>
    <n v="2368"/>
    <d v="2014-06-26T00:00:00"/>
    <d v="2014-06-26T00:00:00"/>
    <x v="1"/>
    <n v="20.3"/>
    <n v="1"/>
    <n v="18"/>
    <n v="49"/>
    <d v="1899-12-30T01:18:49"/>
    <d v="1899-12-30T00:03:53"/>
    <s v="Ciocci"/>
    <s v="Moyf to Ynnh "/>
    <n v="15.453584267286967"/>
    <n v="0"/>
    <s v="Wet"/>
    <m/>
    <d v="1899-12-30T07:14:51"/>
    <d v="1899-12-30T03:37:26"/>
    <d v="1899-12-30T01:41:43"/>
    <d v="1899-12-30T02:34:07"/>
    <d v="1899-12-30T00:50:52"/>
    <d v="1899-12-30T01:17:04"/>
    <n v="393"/>
    <x v="13"/>
    <x v="3"/>
    <x v="132"/>
    <x v="39"/>
    <n v="0"/>
  </r>
  <r>
    <n v="2369"/>
    <d v="2014-06-26T00:00:00"/>
    <d v="2014-06-26T00:00:00"/>
    <x v="1"/>
    <n v="25.7"/>
    <n v="1"/>
    <n v="43"/>
    <n v="0"/>
    <d v="1899-12-30T01:43:00"/>
    <d v="1899-12-30T00:04:00"/>
    <s v="Ciocci"/>
    <s v="Canal Trail plus next section"/>
    <n v="14.970873786407775"/>
    <n v="0"/>
    <s v="Humid"/>
    <m/>
    <d v="1899-12-30T07:28:52"/>
    <d v="1899-12-30T03:44:26"/>
    <d v="1899-12-30T01:45:00"/>
    <d v="1899-12-30T02:37:24"/>
    <d v="1899-12-30T00:52:30"/>
    <d v="1899-12-30T01:18:42"/>
    <n v="454"/>
    <x v="13"/>
    <x v="3"/>
    <x v="132"/>
    <x v="39"/>
    <n v="0"/>
  </r>
  <r>
    <n v="2370"/>
    <d v="2014-06-27T00:00:00"/>
    <d v="2014-06-27T00:00:00"/>
    <x v="0"/>
    <n v="1"/>
    <n v="0"/>
    <n v="33"/>
    <n v="35"/>
    <d v="1899-12-30T00:33:35"/>
    <d v="1899-12-30T00:33:35"/>
    <s v="Lake"/>
    <s v="Lake"/>
    <n v="1.7866004962779169"/>
    <n v="0"/>
    <s v="Nice!"/>
    <m/>
    <d v="1899-12-30T01:20:36"/>
    <d v="1899-12-30T00:40:18"/>
    <d v="1899-12-30T14:39:53"/>
    <d v="1899-12-30T15:32:17"/>
    <d v="1899-12-30T07:19:57"/>
    <d v="1899-12-30T07:46:09"/>
    <n v="2871"/>
    <x v="13"/>
    <x v="3"/>
    <x v="132"/>
    <x v="39"/>
    <n v="0"/>
  </r>
  <r>
    <n v="2371"/>
    <d v="2014-06-27T00:00:00"/>
    <d v="2014-06-27T00:00:00"/>
    <x v="1"/>
    <n v="27"/>
    <n v="1"/>
    <n v="52"/>
    <n v="53"/>
    <d v="1899-12-30T01:52:53"/>
    <d v="1899-12-30T00:04:11"/>
    <s v="ElderShiv"/>
    <s v="Just Ride"/>
    <n v="14.35109995570649"/>
    <n v="0"/>
    <s v="Humid"/>
    <s v="http://app.strava.com/activities/158890731"/>
    <d v="1899-12-30T07:48:15"/>
    <d v="1899-12-30T03:54:08"/>
    <d v="1899-12-30T01:49:32"/>
    <d v="1899-12-30T02:41:56"/>
    <d v="1899-12-30T00:54:46"/>
    <d v="1899-12-30T01:20:58"/>
    <n v="515"/>
    <x v="13"/>
    <x v="3"/>
    <x v="132"/>
    <x v="39"/>
    <n v="0"/>
  </r>
  <r>
    <n v="2372"/>
    <d v="2014-06-28T00:00:00"/>
    <d v="2014-06-28T00:00:00"/>
    <x v="2"/>
    <n v="3"/>
    <n v="0"/>
    <n v="33"/>
    <n v="4"/>
    <d v="1899-12-30T00:33:04"/>
    <d v="1899-12-30T00:11:01"/>
    <s v="Ghost"/>
    <s v="Airport Runabout"/>
    <n v="5.4435483870967776"/>
    <n v="0"/>
    <s v="Humid"/>
    <s v="http://app.strava.com/activities/159139255"/>
    <d v="1899-12-30T04:48:47"/>
    <d v="1899-12-30T02:24:23"/>
    <d v="1899-12-30T04:48:47"/>
    <d v="1899-12-30T05:41:11"/>
    <d v="1899-12-30T02:24:23"/>
    <d v="1899-12-30T02:50:35"/>
    <n v="2094"/>
    <x v="13"/>
    <x v="3"/>
    <x v="132"/>
    <x v="39"/>
    <n v="0"/>
  </r>
  <r>
    <n v="2373"/>
    <d v="2014-06-30T00:00:00"/>
    <d v="2014-06-30T00:00:00"/>
    <x v="2"/>
    <n v="5"/>
    <n v="0"/>
    <n v="48"/>
    <n v="11"/>
    <d v="1899-12-30T00:48:11"/>
    <d v="1899-12-30T00:09:38"/>
    <s v="G2host"/>
    <s v="YNHH Treadmill"/>
    <n v="6.2262193012798388"/>
    <n v="0"/>
    <s v="Inside"/>
    <s v="5x1 mile at 8:30"/>
    <d v="1899-12-30T04:12:29"/>
    <d v="1899-12-30T02:06:14"/>
    <d v="1899-12-30T04:12:29"/>
    <d v="1899-12-30T05:04:53"/>
    <d v="1899-12-30T02:06:14"/>
    <d v="1899-12-30T02:32:26"/>
    <n v="1132"/>
    <x v="13"/>
    <x v="3"/>
    <x v="132"/>
    <x v="40"/>
    <n v="1"/>
  </r>
  <r>
    <n v="2374"/>
    <d v="2014-07-01T00:00:00"/>
    <d v="2014-07-01T00:00:00"/>
    <x v="1"/>
    <n v="25"/>
    <n v="1"/>
    <n v="31"/>
    <n v="33"/>
    <d v="1899-12-30T01:31:33"/>
    <d v="1899-12-30T00:03:40"/>
    <s v="ElderShiv"/>
    <s v="Home to Work"/>
    <n v="16.384489350081935"/>
    <n v="0"/>
    <s v="Humid"/>
    <s v="http://app.strava.com/activities/160296076/overview"/>
    <d v="1899-12-30T06:50:09"/>
    <d v="1899-12-30T03:25:04"/>
    <d v="1899-12-30T01:35:57"/>
    <d v="1899-12-30T02:28:21"/>
    <d v="1899-12-30T00:47:58"/>
    <d v="1899-12-30T01:14:10"/>
    <n v="317"/>
    <x v="13"/>
    <x v="0"/>
    <x v="133"/>
    <x v="40"/>
    <n v="0"/>
  </r>
  <r>
    <n v="2375"/>
    <d v="2014-07-01T00:00:00"/>
    <d v="2014-07-01T00:00:00"/>
    <x v="1"/>
    <n v="25"/>
    <n v="1"/>
    <n v="57"/>
    <n v="19"/>
    <d v="1899-12-30T01:57:19"/>
    <d v="1899-12-30T00:04:42"/>
    <s v="ElderShiv"/>
    <s v="Work to Home"/>
    <n v="12.785907089075163"/>
    <n v="0"/>
    <s v="HOT"/>
    <m/>
    <d v="1899-12-30T08:45:35"/>
    <d v="1899-12-30T04:22:47"/>
    <d v="1899-12-30T02:02:57"/>
    <d v="1899-12-30T02:55:21"/>
    <d v="1899-12-30T01:01:28"/>
    <d v="1899-12-30T01:27:40"/>
    <n v="637"/>
    <x v="13"/>
    <x v="0"/>
    <x v="133"/>
    <x v="40"/>
    <n v="0"/>
  </r>
  <r>
    <n v="2376"/>
    <d v="2014-07-02T00:00:00"/>
    <d v="2014-07-02T00:00:00"/>
    <x v="0"/>
    <n v="1.2"/>
    <n v="0"/>
    <n v="42"/>
    <n v="19"/>
    <d v="1899-12-30T00:42:19"/>
    <d v="1899-12-30T00:35:16"/>
    <s v="Lake"/>
    <s v="Gdock to Quassy"/>
    <n v="1.7014572666404109"/>
    <n v="0"/>
    <s v="Warm"/>
    <m/>
    <d v="1899-12-30T01:24:38"/>
    <d v="1899-12-30T00:42:19"/>
    <d v="1899-12-30T15:23:55"/>
    <d v="1899-12-30T16:16:19"/>
    <d v="1899-12-30T07:41:57"/>
    <d v="1899-12-30T08:08:09"/>
    <n v="2920"/>
    <x v="13"/>
    <x v="0"/>
    <x v="133"/>
    <x v="40"/>
    <n v="0"/>
  </r>
  <r>
    <n v="2377"/>
    <d v="2014-07-05T00:00:00"/>
    <d v="2014-07-05T00:00:00"/>
    <x v="2"/>
    <n v="6.25"/>
    <n v="1"/>
    <n v="0"/>
    <n v="54"/>
    <d v="1899-12-30T01:00:54"/>
    <d v="1899-12-30T00:09:45"/>
    <s v="Altera3"/>
    <s v="BK 10k"/>
    <n v="6.1576354679803007"/>
    <n v="156"/>
    <s v="Perfect"/>
    <s v="http://app.strava.com/activities/162025078"/>
    <d v="1899-12-30T04:15:18"/>
    <d v="1899-12-30T02:07:39"/>
    <d v="1899-12-30T04:15:18"/>
    <d v="1899-12-30T05:07:42"/>
    <d v="1899-12-30T02:07:39"/>
    <d v="1899-12-30T02:33:51"/>
    <n v="1224"/>
    <x v="13"/>
    <x v="0"/>
    <x v="133"/>
    <x v="40"/>
    <n v="2"/>
  </r>
  <r>
    <n v="2378"/>
    <d v="2014-07-06T00:00:00"/>
    <d v="2014-07-06T00:00:00"/>
    <x v="1"/>
    <n v="33.1"/>
    <n v="2"/>
    <n v="38"/>
    <n v="34"/>
    <d v="1899-12-30T02:38:34"/>
    <d v="1899-12-30T00:04:47"/>
    <s v="ElderShiv"/>
    <s v="Was going to be a 100 but not"/>
    <n v="12.524700441454709"/>
    <n v="0"/>
    <s v="Warm"/>
    <s v="2 flat tires"/>
    <d v="1899-12-30T08:56:32"/>
    <d v="1899-12-30T04:28:16"/>
    <d v="1899-12-30T02:05:31"/>
    <d v="1899-12-30T02:57:55"/>
    <d v="1899-12-30T01:02:45"/>
    <d v="1899-12-30T01:28:57"/>
    <n v="647"/>
    <x v="13"/>
    <x v="0"/>
    <x v="133"/>
    <x v="0"/>
    <n v="0"/>
  </r>
  <r>
    <n v="2379"/>
    <d v="2014-07-06T00:00:00"/>
    <d v="2014-07-06T00:00:00"/>
    <x v="1"/>
    <n v="12.2"/>
    <n v="0"/>
    <n v="56"/>
    <n v="56"/>
    <d v="1899-12-30T00:56:56"/>
    <d v="1899-12-30T00:04:40"/>
    <s v="ElderShiv"/>
    <s v="Random"/>
    <n v="12.85714285714287"/>
    <n v="0"/>
    <s v="Warm"/>
    <s v="Changed tire and test out bike"/>
    <d v="1899-12-30T08:42:40"/>
    <d v="1899-12-30T04:21:20"/>
    <d v="1899-12-30T02:02:16"/>
    <d v="1899-12-30T02:54:40"/>
    <d v="1899-12-30T01:01:08"/>
    <d v="1899-12-30T01:27:20"/>
    <n v="631"/>
    <x v="13"/>
    <x v="0"/>
    <x v="133"/>
    <x v="0"/>
    <n v="0"/>
  </r>
  <r>
    <n v="2380"/>
    <d v="2014-07-07T00:00:00"/>
    <d v="2014-07-07T00:00:00"/>
    <x v="2"/>
    <n v="2.9"/>
    <n v="0"/>
    <n v="27"/>
    <n v="30"/>
    <d v="1899-12-30T00:27:30"/>
    <d v="1899-12-30T00:09:29"/>
    <s v="G2host"/>
    <s v="YNHH Random"/>
    <n v="6.3272727272727334"/>
    <n v="0"/>
    <s v="Hot"/>
    <s v="http://app.strava.com/activities/162902425"/>
    <d v="1899-12-30T04:08:27"/>
    <d v="1899-12-30T02:04:13"/>
    <d v="1899-12-30T04:08:27"/>
    <d v="1899-12-30T05:00:51"/>
    <d v="1899-12-30T02:04:13"/>
    <d v="1899-12-30T02:30:25"/>
    <n v="1027"/>
    <x v="13"/>
    <x v="0"/>
    <x v="133"/>
    <x v="0"/>
    <n v="0"/>
  </r>
  <r>
    <n v="2381"/>
    <d v="2014-07-08T00:00:00"/>
    <d v="2014-07-08T00:00:00"/>
    <x v="0"/>
    <n v="0.72"/>
    <n v="0"/>
    <n v="25"/>
    <n v="23"/>
    <d v="1899-12-30T00:25:23"/>
    <d v="1899-12-30T00:35:15"/>
    <s v="Lake"/>
    <s v="Random"/>
    <n v="1.7019041365725556"/>
    <n v="0"/>
    <s v="Nice!"/>
    <m/>
    <d v="1899-12-30T01:24:37"/>
    <d v="1899-12-30T00:42:18"/>
    <d v="1899-12-30T15:23:40"/>
    <d v="1899-12-30T16:16:04"/>
    <d v="1899-12-30T07:41:50"/>
    <d v="1899-12-30T08:08:02"/>
    <n v="2919"/>
    <x v="13"/>
    <x v="0"/>
    <x v="133"/>
    <x v="0"/>
    <n v="0"/>
  </r>
  <r>
    <n v="2382"/>
    <d v="2014-07-09T00:00:00"/>
    <d v="2014-07-09T00:00:00"/>
    <x v="0"/>
    <n v="0.5"/>
    <n v="0"/>
    <n v="16"/>
    <n v="35"/>
    <d v="1899-12-30T00:16:35"/>
    <d v="1899-12-30T00:33:10"/>
    <s v="Lake"/>
    <s v="Griskus Sprint"/>
    <n v="1.8090452261306549"/>
    <n v="0"/>
    <s v="Nice!"/>
    <m/>
    <d v="1899-12-30T01:19:36"/>
    <d v="1899-12-30T00:39:48"/>
    <d v="1899-12-30T14:28:58"/>
    <d v="1899-12-30T15:21:22"/>
    <d v="1899-12-30T07:14:29"/>
    <d v="1899-12-30T07:40:41"/>
    <n v="2856"/>
    <x v="13"/>
    <x v="0"/>
    <x v="133"/>
    <x v="0"/>
    <n v="0"/>
  </r>
  <r>
    <n v="2383"/>
    <d v="2014-07-09T00:00:00"/>
    <d v="2014-07-09T00:00:00"/>
    <x v="1"/>
    <n v="10.5"/>
    <n v="0"/>
    <n v="32"/>
    <n v="26"/>
    <d v="1899-12-30T00:32:26"/>
    <d v="1899-12-30T00:03:05"/>
    <s v="ElderShiv"/>
    <s v="Griskus Sprint"/>
    <n v="19.424460431654698"/>
    <n v="0"/>
    <s v="Nice!"/>
    <m/>
    <d v="1899-12-30T05:45:57"/>
    <d v="1899-12-30T02:52:59"/>
    <d v="1899-12-30T01:20:56"/>
    <d v="1899-12-30T02:13:20"/>
    <d v="1899-12-30T00:40:28"/>
    <d v="1899-12-30T01:06:40"/>
    <n v="200"/>
    <x v="13"/>
    <x v="0"/>
    <x v="133"/>
    <x v="0"/>
    <n v="0"/>
  </r>
  <r>
    <n v="2384"/>
    <d v="2014-07-09T00:00:00"/>
    <d v="2014-07-09T00:00:00"/>
    <x v="2"/>
    <n v="3.1"/>
    <n v="0"/>
    <n v="27"/>
    <n v="50"/>
    <d v="1899-12-30T00:27:50"/>
    <d v="1899-12-30T00:08:59"/>
    <s v="Altera3"/>
    <s v="Griskus Sprint"/>
    <n v="6.6826347305389282"/>
    <n v="0"/>
    <s v="Nice!"/>
    <m/>
    <d v="1899-12-30T03:55:14"/>
    <d v="1899-12-30T01:57:37"/>
    <d v="1899-12-30T03:55:14"/>
    <d v="1899-12-30T04:47:38"/>
    <d v="1899-12-30T01:57:37"/>
    <d v="1899-12-30T02:23:49"/>
    <n v="823"/>
    <x v="13"/>
    <x v="0"/>
    <x v="133"/>
    <x v="0"/>
    <n v="0"/>
  </r>
  <r>
    <n v="2385"/>
    <d v="2014-07-09T00:00:00"/>
    <d v="2014-07-09T00:00:00"/>
    <x v="3"/>
    <n v="1"/>
    <n v="0"/>
    <n v="2"/>
    <n v="3"/>
    <d v="1899-12-30T00:02:03"/>
    <d v="1899-12-30T00:02:03"/>
    <s v="unk"/>
    <s v="Griskus Sprint"/>
    <n v="29.268292682926855"/>
    <n v="0"/>
    <m/>
    <m/>
    <d v="1899-12-30T00:00:00"/>
    <d v="1899-12-30T00:00:00"/>
    <d v="1899-12-30T00:53:43"/>
    <d v="1899-12-30T01:46:07"/>
    <d v="1899-12-30T00:26:51"/>
    <d v="1899-12-30T00:53:03"/>
    <n v="13"/>
    <x v="13"/>
    <x v="0"/>
    <x v="133"/>
    <x v="0"/>
    <n v="0"/>
  </r>
  <r>
    <n v="2386"/>
    <d v="2014-07-09T00:00:00"/>
    <d v="2014-07-09T00:00:00"/>
    <x v="4"/>
    <n v="1"/>
    <n v="0"/>
    <n v="1"/>
    <n v="11"/>
    <d v="1899-12-30T00:01:11"/>
    <d v="1899-12-30T00:01:11"/>
    <s v="unk"/>
    <s v="Griskus Sprint"/>
    <n v="50.704225352112722"/>
    <n v="0"/>
    <m/>
    <m/>
    <d v="1899-12-30T00:00:00"/>
    <d v="1899-12-30T00:00:00"/>
    <d v="1899-12-30T00:31:00"/>
    <d v="1899-12-30T01:23:24"/>
    <d v="1899-12-30T00:15:30"/>
    <d v="1899-12-30T00:41:42"/>
    <n v="3"/>
    <x v="13"/>
    <x v="0"/>
    <x v="133"/>
    <x v="0"/>
    <n v="0"/>
  </r>
  <r>
    <n v="2387"/>
    <d v="2014-07-10T00:00:00"/>
    <d v="2014-07-10T00:00:00"/>
    <x v="1"/>
    <n v="10"/>
    <n v="0"/>
    <n v="28"/>
    <n v="20"/>
    <d v="1899-12-30T00:28:20"/>
    <d v="1899-12-30T00:02:50"/>
    <s v="YNHH"/>
    <s v="YNHH Spin Bike"/>
    <n v="21.176470588235308"/>
    <n v="0"/>
    <s v="Inside"/>
    <m/>
    <d v="1899-12-30T05:17:20"/>
    <d v="1899-12-30T02:38:40"/>
    <d v="1899-12-30T01:14:14"/>
    <d v="1899-12-30T02:06:38"/>
    <d v="1899-12-30T00:37:07"/>
    <d v="1899-12-30T01:03:19"/>
    <n v="134"/>
    <x v="13"/>
    <x v="0"/>
    <x v="133"/>
    <x v="0"/>
    <n v="0"/>
  </r>
  <r>
    <n v="2388"/>
    <d v="2014-07-12T00:00:00"/>
    <d v="2014-07-12T00:00:00"/>
    <x v="0"/>
    <n v="1.2"/>
    <n v="0"/>
    <n v="42"/>
    <n v="43"/>
    <d v="1899-12-30T00:42:43"/>
    <d v="1899-12-30T00:35:36"/>
    <s v="IMMT"/>
    <s v="Ironman Mont Tremblant"/>
    <n v="1.6855247756535321"/>
    <n v="0"/>
    <s v="Nice!"/>
    <m/>
    <d v="1899-12-30T01:25:26"/>
    <d v="1899-12-30T00:42:43"/>
    <d v="1899-12-30T15:32:39"/>
    <d v="1899-12-30T16:25:03"/>
    <d v="1899-12-30T07:46:19"/>
    <d v="1899-12-30T08:12:31"/>
    <n v="2932"/>
    <x v="13"/>
    <x v="0"/>
    <x v="133"/>
    <x v="0"/>
    <n v="1"/>
  </r>
  <r>
    <n v="2389"/>
    <d v="2014-07-12T00:00:00"/>
    <d v="2014-07-12T00:00:00"/>
    <x v="1"/>
    <n v="60"/>
    <n v="4"/>
    <n v="15"/>
    <n v="45"/>
    <d v="1899-12-30T04:15:45"/>
    <d v="1899-12-30T00:04:16"/>
    <s v="ElderShiv"/>
    <s v="Ironman Mont Tremblant"/>
    <n v="14.076246334310861"/>
    <n v="0"/>
    <s v="Nice!"/>
    <s v="http://app.strava.com/activities/165646551"/>
    <d v="1899-12-30T07:57:24"/>
    <d v="1899-12-30T03:58:42"/>
    <d v="1899-12-30T01:51:41"/>
    <d v="1899-12-30T02:44:05"/>
    <d v="1899-12-30T00:55:50"/>
    <d v="1899-12-30T01:22:02"/>
    <n v="533"/>
    <x v="13"/>
    <x v="0"/>
    <x v="133"/>
    <x v="0"/>
    <n v="0"/>
  </r>
  <r>
    <n v="2390"/>
    <d v="2014-07-12T00:00:00"/>
    <d v="2014-07-12T00:00:00"/>
    <x v="2"/>
    <n v="1.5"/>
    <n v="0"/>
    <n v="16"/>
    <n v="15"/>
    <d v="1899-12-30T00:16:15"/>
    <d v="1899-12-30T00:10:50"/>
    <s v="Ghost"/>
    <s v="Tremblant Random"/>
    <n v="5.5384615384615428"/>
    <n v="0"/>
    <s v="Nice!"/>
    <s v="http://app.strava.com/activities/165645668"/>
    <d v="1899-12-30T04:43:50"/>
    <d v="1899-12-30T02:21:55"/>
    <d v="1899-12-30T04:43:50"/>
    <d v="1899-12-30T05:36:14"/>
    <d v="1899-12-30T02:21:55"/>
    <d v="1899-12-30T02:48:07"/>
    <n v="1996"/>
    <x v="13"/>
    <x v="0"/>
    <x v="133"/>
    <x v="0"/>
    <n v="0"/>
  </r>
  <r>
    <n v="2391"/>
    <d v="2014-07-13T00:00:00"/>
    <d v="2014-07-13T00:00:00"/>
    <x v="2"/>
    <n v="9.8000000000000007"/>
    <n v="1"/>
    <n v="50"/>
    <n v="42"/>
    <d v="1899-12-30T01:50:42"/>
    <d v="1899-12-30T00:11:18"/>
    <s v="Ghost"/>
    <s v="Tremblant first 10"/>
    <n v="5.3116531165311693"/>
    <n v="0"/>
    <s v="Nice!"/>
    <s v="http://app.strava.com/activities/165645693"/>
    <d v="1899-12-30T04:55:57"/>
    <d v="1899-12-30T02:27:59"/>
    <d v="1899-12-30T04:55:57"/>
    <d v="1899-12-30T05:48:21"/>
    <d v="1899-12-30T02:27:59"/>
    <d v="1899-12-30T02:54:11"/>
    <n v="2228"/>
    <x v="13"/>
    <x v="0"/>
    <x v="133"/>
    <x v="12"/>
    <n v="0"/>
  </r>
  <r>
    <n v="2392"/>
    <d v="2014-07-14T00:00:00"/>
    <d v="2014-07-14T00:00:00"/>
    <x v="2"/>
    <n v="1"/>
    <n v="0"/>
    <n v="9"/>
    <n v="50"/>
    <d v="1899-12-30T00:09:50"/>
    <d v="1899-12-30T00:09:50"/>
    <s v="G2host"/>
    <s v="YNHH Treadmill"/>
    <n v="6.1016949152542415"/>
    <n v="0"/>
    <s v="Inside"/>
    <m/>
    <d v="1899-12-30T04:17:38"/>
    <d v="1899-12-30T02:08:49"/>
    <d v="1899-12-30T04:17:38"/>
    <d v="1899-12-30T05:10:02"/>
    <d v="1899-12-30T02:08:49"/>
    <d v="1899-12-30T02:35:01"/>
    <n v="1289"/>
    <x v="13"/>
    <x v="0"/>
    <x v="133"/>
    <x v="12"/>
    <n v="0"/>
  </r>
  <r>
    <n v="2393"/>
    <d v="2014-07-14T00:00:00"/>
    <d v="2014-07-14T00:00:00"/>
    <x v="1"/>
    <n v="5"/>
    <n v="0"/>
    <n v="15"/>
    <n v="0"/>
    <d v="1899-12-30T00:15:00"/>
    <d v="1899-12-30T00:03:00"/>
    <s v="YNHH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7"/>
    <x v="13"/>
    <x v="0"/>
    <x v="133"/>
    <x v="12"/>
    <n v="0"/>
  </r>
  <r>
    <n v="2394"/>
    <d v="2014-07-15T00:00:00"/>
    <d v="2014-07-15T00:00:00"/>
    <x v="2"/>
    <n v="2.1800000000000002"/>
    <n v="0"/>
    <n v="18"/>
    <n v="44"/>
    <d v="1899-12-30T00:18:44"/>
    <d v="1899-12-30T00:08:36"/>
    <s v="G2host"/>
    <s v="YNHH Treadmill"/>
    <n v="6.9822064056939555"/>
    <n v="0"/>
    <s v="Inside"/>
    <m/>
    <d v="1899-12-30T03:45:09"/>
    <d v="1899-12-30T01:52:34"/>
    <d v="1899-12-30T03:45:09"/>
    <d v="1899-12-30T04:37:33"/>
    <d v="1899-12-30T01:52:34"/>
    <d v="1899-12-30T02:18:46"/>
    <n v="766"/>
    <x v="13"/>
    <x v="0"/>
    <x v="133"/>
    <x v="12"/>
    <n v="0"/>
  </r>
  <r>
    <n v="2395"/>
    <d v="2014-07-17T00:00:00"/>
    <d v="2014-07-17T00:00:00"/>
    <x v="0"/>
    <n v="1.2"/>
    <n v="0"/>
    <n v="42"/>
    <n v="43"/>
    <d v="1899-12-30T00:42:43"/>
    <d v="1899-12-30T00:35:36"/>
    <s v="Lake"/>
    <s v="Gdock to Quassy"/>
    <n v="1.6855247756535321"/>
    <n v="0"/>
    <s v="Nice!"/>
    <m/>
    <d v="1899-12-30T01:25:26"/>
    <d v="1899-12-30T00:42:43"/>
    <d v="1899-12-30T15:32:39"/>
    <d v="1899-12-30T16:25:03"/>
    <d v="1899-12-30T07:46:19"/>
    <d v="1899-12-30T08:12:31"/>
    <n v="2932"/>
    <x v="13"/>
    <x v="0"/>
    <x v="133"/>
    <x v="12"/>
    <n v="1"/>
  </r>
  <r>
    <n v="2396"/>
    <d v="2014-07-17T00:00:00"/>
    <d v="2014-07-17T00:00:00"/>
    <x v="1"/>
    <n v="12"/>
    <n v="0"/>
    <n v="34"/>
    <n v="20"/>
    <d v="1899-12-30T00:34:20"/>
    <d v="1899-12-30T00:02:52"/>
    <s v="YNHH"/>
    <s v="YNHH Spin Bike"/>
    <n v="20.970873786407779"/>
    <n v="0"/>
    <s v="Inside"/>
    <m/>
    <d v="1899-12-30T05:20:27"/>
    <d v="1899-12-30T02:40:13"/>
    <d v="1899-12-30T01:14:58"/>
    <d v="1899-12-30T02:07:22"/>
    <d v="1899-12-30T00:37:29"/>
    <d v="1899-12-30T01:03:41"/>
    <n v="144"/>
    <x v="13"/>
    <x v="0"/>
    <x v="133"/>
    <x v="12"/>
    <n v="0"/>
  </r>
  <r>
    <n v="2397"/>
    <d v="2014-07-18T00:00:00"/>
    <d v="2014-07-18T00:00:00"/>
    <x v="2"/>
    <n v="15.4"/>
    <n v="2"/>
    <n v="44"/>
    <n v="54"/>
    <d v="1899-12-30T02:44:54"/>
    <d v="1899-12-30T00:10:42"/>
    <s v="Ghost"/>
    <s v="Double Bike Loop"/>
    <n v="5.6033959975742924"/>
    <n v="0"/>
    <s v="Nice!"/>
    <m/>
    <d v="1899-12-30T04:40:33"/>
    <d v="1899-12-30T02:20:16"/>
    <d v="1899-12-30T04:40:33"/>
    <d v="1899-12-30T05:32:57"/>
    <d v="1899-12-30T02:20:16"/>
    <d v="1899-12-30T02:46:28"/>
    <n v="1917"/>
    <x v="13"/>
    <x v="0"/>
    <x v="133"/>
    <x v="12"/>
    <n v="0"/>
  </r>
  <r>
    <n v="2398"/>
    <d v="2014-07-19T00:00:00"/>
    <d v="2014-07-19T00:00:00"/>
    <x v="1"/>
    <n v="12"/>
    <n v="0"/>
    <n v="53"/>
    <n v="59"/>
    <d v="1899-12-30T00:53:59"/>
    <d v="1899-12-30T00:04:30"/>
    <s v="ElderShiv"/>
    <s v="Easy Lunch Ride"/>
    <n v="13.337449830194515"/>
    <n v="0"/>
    <s v="Nice!"/>
    <m/>
    <d v="1899-12-30T08:23:51"/>
    <d v="1899-12-30T04:11:55"/>
    <d v="1899-12-30T01:57:52"/>
    <d v="1899-12-30T02:50:16"/>
    <d v="1899-12-30T00:58:56"/>
    <d v="1899-12-30T01:25:08"/>
    <n v="589"/>
    <x v="13"/>
    <x v="0"/>
    <x v="133"/>
    <x v="12"/>
    <n v="0"/>
  </r>
  <r>
    <n v="2399"/>
    <d v="2014-07-21T00:00:00"/>
    <d v="2014-07-21T00:00:00"/>
    <x v="1"/>
    <n v="51.1"/>
    <n v="3"/>
    <n v="10"/>
    <n v="28"/>
    <d v="1899-12-30T03:10:28"/>
    <d v="1899-12-30T00:03:44"/>
    <s v="Ciocci"/>
    <s v="Virginia Beach Ride 1"/>
    <n v="16.097304865243274"/>
    <n v="124"/>
    <s v="Humid"/>
    <s v="http://app.strava.com/activities/168877355"/>
    <d v="1899-12-30T06:57:28"/>
    <d v="1899-12-30T03:28:44"/>
    <d v="1899-12-30T01:37:39"/>
    <d v="1899-12-30T02:30:03"/>
    <d v="1899-12-30T00:48:50"/>
    <d v="1899-12-30T01:15:02"/>
    <n v="336"/>
    <x v="13"/>
    <x v="0"/>
    <x v="133"/>
    <x v="13"/>
    <n v="1"/>
  </r>
  <r>
    <n v="2400"/>
    <d v="2014-07-23T00:00:00"/>
    <d v="2014-07-23T00:00:00"/>
    <x v="1"/>
    <n v="51.4"/>
    <n v="2"/>
    <n v="46"/>
    <n v="50"/>
    <d v="1899-12-30T02:46:50"/>
    <d v="1899-12-30T00:03:15"/>
    <s v="Ciocci"/>
    <s v="Virginia Beach to NC"/>
    <n v="18.4855144855145"/>
    <n v="135"/>
    <s v="Humid"/>
    <s v="http://app.strava.com/activities/169772814"/>
    <d v="1899-12-30T06:03:32"/>
    <d v="1899-12-30T03:01:46"/>
    <d v="1899-12-30T01:25:02"/>
    <d v="1899-12-30T02:17:26"/>
    <d v="1899-12-30T00:42:31"/>
    <d v="1899-12-30T01:08:43"/>
    <n v="214"/>
    <x v="13"/>
    <x v="0"/>
    <x v="133"/>
    <x v="13"/>
    <n v="1"/>
  </r>
  <r>
    <n v="2401"/>
    <d v="2014-07-24T00:00:00"/>
    <d v="2014-07-24T00:00:00"/>
    <x v="2"/>
    <n v="4.5"/>
    <n v="0"/>
    <n v="58"/>
    <n v="15"/>
    <d v="1899-12-30T00:58:15"/>
    <d v="1899-12-30T00:12:57"/>
    <s v="Ghost"/>
    <s v="Virginia Beach Run"/>
    <n v="4.6351931330472143"/>
    <n v="0"/>
    <s v="HOT &amp; Humid"/>
    <s v="http://app.strava.com/activities/170705917"/>
    <d v="1899-12-30T05:39:09"/>
    <d v="1899-12-30T02:49:34"/>
    <d v="1899-12-30T05:39:09"/>
    <d v="1899-12-30T06:31:33"/>
    <d v="1899-12-30T02:49:34"/>
    <d v="1899-12-30T03:15:46"/>
    <n v="2604"/>
    <x v="13"/>
    <x v="0"/>
    <x v="133"/>
    <x v="13"/>
    <n v="0"/>
  </r>
  <r>
    <n v="2402"/>
    <d v="2014-07-25T00:00:00"/>
    <d v="2014-07-25T00:00:00"/>
    <x v="2"/>
    <n v="5"/>
    <n v="0"/>
    <n v="55"/>
    <n v="5"/>
    <d v="1899-12-30T00:55:05"/>
    <d v="1899-12-30T00:11:01"/>
    <s v="Ghost"/>
    <s v="Virginia Beach Run"/>
    <n v="5.4462934947049968"/>
    <n v="0"/>
    <s v="HOT &amp; Humid"/>
    <s v="http://app.strava.com/activities/170705914"/>
    <d v="1899-12-30T04:48:38"/>
    <d v="1899-12-30T02:24:19"/>
    <d v="1899-12-30T04:48:38"/>
    <d v="1899-12-30T05:41:02"/>
    <d v="1899-12-30T02:24:19"/>
    <d v="1899-12-30T02:50:31"/>
    <n v="2088"/>
    <x v="13"/>
    <x v="0"/>
    <x v="133"/>
    <x v="13"/>
    <n v="0"/>
  </r>
  <r>
    <n v="2403"/>
    <d v="2014-07-27T00:00:00"/>
    <d v="2014-07-27T00:00:00"/>
    <x v="1"/>
    <n v="101.1"/>
    <n v="6"/>
    <n v="35"/>
    <n v="14"/>
    <d v="1899-12-30T06:35:14"/>
    <d v="1899-12-30T00:03:55"/>
    <s v="ElderShiv"/>
    <s v="Waramaug 100 via 254"/>
    <n v="15.347895757780224"/>
    <n v="131"/>
    <s v="Crazy"/>
    <s v="http://app.strava.com/activities/171753522"/>
    <d v="1899-12-30T07:17:51"/>
    <d v="1899-12-30T03:38:55"/>
    <d v="1899-12-30T01:42:25"/>
    <d v="1899-12-30T02:34:49"/>
    <d v="1899-12-30T00:51:13"/>
    <d v="1899-12-30T01:17:25"/>
    <n v="402"/>
    <x v="13"/>
    <x v="0"/>
    <x v="133"/>
    <x v="14"/>
    <n v="1"/>
  </r>
  <r>
    <n v="2404"/>
    <d v="2014-07-28T00:00:00"/>
    <d v="2014-07-28T00:00:00"/>
    <x v="2"/>
    <n v="2.1"/>
    <n v="0"/>
    <n v="23"/>
    <n v="0"/>
    <d v="1899-12-30T00:23:00"/>
    <d v="1899-12-30T00:10:57"/>
    <s v="Ghost"/>
    <s v="YNHH Random"/>
    <n v="5.4782608695652213"/>
    <n v="0"/>
    <s v="HOT &amp; Humid"/>
    <s v="http://app.strava.com/activities/172127219"/>
    <d v="1899-12-30T04:46:57"/>
    <d v="1899-12-30T02:23:29"/>
    <d v="1899-12-30T04:46:57"/>
    <d v="1899-12-30T05:39:21"/>
    <d v="1899-12-30T02:23:29"/>
    <d v="1899-12-30T02:49:41"/>
    <n v="2056"/>
    <x v="13"/>
    <x v="0"/>
    <x v="133"/>
    <x v="14"/>
    <n v="0"/>
  </r>
  <r>
    <n v="2405"/>
    <d v="2014-07-29T00:00:00"/>
    <d v="2014-07-29T00:00:00"/>
    <x v="0"/>
    <n v="1.2"/>
    <n v="0"/>
    <n v="45"/>
    <n v="0"/>
    <d v="1899-12-30T00:45:00"/>
    <d v="1899-12-30T00:37:30"/>
    <s v="Lake"/>
    <s v="Gdock to Quassy"/>
    <n v="1.6000000000000012"/>
    <n v="0"/>
    <m/>
    <m/>
    <d v="1899-12-30T01:30:00"/>
    <d v="1899-12-30T00:45:00"/>
    <d v="1899-12-30T16:22:30"/>
    <d v="1899-12-30T17:14:54"/>
    <d v="1899-12-30T08:11:15"/>
    <d v="1899-12-30T08:37:27"/>
    <n v="2993"/>
    <x v="13"/>
    <x v="0"/>
    <x v="133"/>
    <x v="14"/>
    <n v="0"/>
  </r>
  <r>
    <n v="2406"/>
    <d v="2014-07-30T00:00:00"/>
    <d v="2014-07-30T00:00:00"/>
    <x v="0"/>
    <n v="1.2"/>
    <n v="0"/>
    <n v="45"/>
    <n v="1"/>
    <d v="1899-12-30T00:45:01"/>
    <d v="1899-12-30T00:37:31"/>
    <s v="Lake"/>
    <s v="Gdock to Quassy"/>
    <n v="1.5994076268048882"/>
    <n v="0"/>
    <m/>
    <m/>
    <d v="1899-12-30T01:30:02"/>
    <d v="1899-12-30T00:45:01"/>
    <d v="1899-12-30T16:22:52"/>
    <d v="1899-12-30T17:15:16"/>
    <d v="1899-12-30T08:11:26"/>
    <d v="1899-12-30T08:37:38"/>
    <n v="2995"/>
    <x v="13"/>
    <x v="0"/>
    <x v="133"/>
    <x v="14"/>
    <n v="0"/>
  </r>
  <r>
    <n v="2407"/>
    <d v="2014-07-30T00:00:00"/>
    <d v="2014-07-30T00:00:00"/>
    <x v="2"/>
    <n v="3.1"/>
    <n v="0"/>
    <n v="29"/>
    <n v="28"/>
    <d v="1899-12-30T00:29:28"/>
    <d v="1899-12-30T00:09:30"/>
    <s v="Hoka"/>
    <s v="YNHH-5k"/>
    <n v="6.3122171945701409"/>
    <n v="0"/>
    <s v="HOT"/>
    <s v="http://app.strava.com/activities/173035345"/>
    <d v="1899-12-30T04:09:02"/>
    <d v="1899-12-30T02:04:31"/>
    <d v="1899-12-30T04:09:02"/>
    <d v="1899-12-30T05:01:26"/>
    <d v="1899-12-30T02:04:31"/>
    <d v="1899-12-30T02:30:43"/>
    <n v="1047"/>
    <x v="13"/>
    <x v="0"/>
    <x v="133"/>
    <x v="14"/>
    <n v="0"/>
  </r>
  <r>
    <n v="2408"/>
    <d v="2014-07-31T00:00:00"/>
    <d v="2014-07-31T00:00:00"/>
    <x v="1"/>
    <n v="11"/>
    <n v="0"/>
    <n v="31"/>
    <n v="28"/>
    <d v="1899-12-30T00:31:28"/>
    <d v="1899-12-30T00:02:52"/>
    <s v="YNHH"/>
    <s v="YNHH Spin Bike"/>
    <n v="20.974576271186461"/>
    <n v="0"/>
    <s v="Inside"/>
    <m/>
    <d v="1899-12-30T05:20:23"/>
    <d v="1899-12-30T02:40:12"/>
    <d v="1899-12-30T01:14:57"/>
    <d v="1899-12-30T02:07:21"/>
    <d v="1899-12-30T00:37:28"/>
    <d v="1899-12-30T01:03:40"/>
    <n v="143"/>
    <x v="13"/>
    <x v="0"/>
    <x v="133"/>
    <x v="14"/>
    <n v="0"/>
  </r>
  <r>
    <n v="2409"/>
    <d v="2014-08-01T00:00:00"/>
    <d v="2014-08-01T00:00:00"/>
    <x v="2"/>
    <n v="10.9"/>
    <n v="2"/>
    <n v="15"/>
    <n v="52"/>
    <d v="1899-12-30T02:15:52"/>
    <d v="1899-12-30T00:12:28"/>
    <s v="Ghost"/>
    <s v="Random "/>
    <n v="4.8135426889107"/>
    <n v="0"/>
    <s v="Humid"/>
    <s v="http://app.strava.com/activities/173890137"/>
    <d v="1899-12-30T05:26:35"/>
    <d v="1899-12-30T02:43:17"/>
    <d v="1899-12-30T05:26:35"/>
    <d v="1899-12-30T06:18:59"/>
    <d v="1899-12-30T02:43:17"/>
    <d v="1899-12-30T03:09:29"/>
    <n v="2546"/>
    <x v="13"/>
    <x v="4"/>
    <x v="134"/>
    <x v="14"/>
    <n v="0"/>
  </r>
  <r>
    <n v="2410"/>
    <d v="2014-08-03T00:00:00"/>
    <d v="2014-08-03T00:00:00"/>
    <x v="0"/>
    <n v="2.5"/>
    <n v="1"/>
    <n v="30"/>
    <n v="3"/>
    <d v="1899-12-30T01:30:03"/>
    <d v="1899-12-30T00:36:01"/>
    <s v="Lake"/>
    <s v="2x Gdock to Quassy"/>
    <n v="1.6657412548584132"/>
    <n v="0"/>
    <s v="Raining"/>
    <m/>
    <d v="1899-12-30T01:26:27"/>
    <d v="1899-12-30T00:43:13"/>
    <d v="1899-12-30T15:43:43"/>
    <d v="1899-12-30T16:36:07"/>
    <d v="1899-12-30T07:51:52"/>
    <d v="1899-12-30T08:18:04"/>
    <n v="2950"/>
    <x v="13"/>
    <x v="4"/>
    <x v="134"/>
    <x v="15"/>
    <n v="1"/>
  </r>
  <r>
    <n v="2411"/>
    <d v="2014-08-03T00:00:00"/>
    <d v="2014-08-03T00:00:00"/>
    <x v="1"/>
    <n v="13.8"/>
    <n v="0"/>
    <n v="53"/>
    <n v="44"/>
    <d v="1899-12-30T00:53:44"/>
    <d v="1899-12-30T00:03:54"/>
    <s v="ElderShiv"/>
    <s v="389 Plus Griskus Sprint"/>
    <n v="15.409429280397037"/>
    <n v="0"/>
    <s v="Raining"/>
    <s v="http://app.strava.com/activities/174809411"/>
    <d v="1899-12-30T07:16:06"/>
    <d v="1899-12-30T03:38:03"/>
    <d v="1899-12-30T01:42:01"/>
    <d v="1899-12-30T02:34:25"/>
    <d v="1899-12-30T00:51:00"/>
    <d v="1899-12-30T01:17:12"/>
    <n v="397"/>
    <x v="13"/>
    <x v="4"/>
    <x v="134"/>
    <x v="15"/>
    <n v="0"/>
  </r>
  <r>
    <n v="2412"/>
    <d v="2014-08-04T00:00:00"/>
    <d v="2014-08-04T00:00:00"/>
    <x v="2"/>
    <n v="3"/>
    <n v="0"/>
    <n v="30"/>
    <n v="56"/>
    <d v="1899-12-30T00:30:56"/>
    <d v="1899-12-30T00:10:19"/>
    <s v="YNHH"/>
    <s v="YNHH Treadmill"/>
    <n v="5.8189655172413843"/>
    <n v="0"/>
    <s v="Inside"/>
    <s v="5 minute warmup and 8x7:41 with 90 sec breaks"/>
    <d v="1899-12-30T04:30:09"/>
    <d v="1899-12-30T02:15:05"/>
    <d v="1899-12-30T04:30:09"/>
    <d v="1899-12-30T05:22:33"/>
    <d v="1899-12-30T02:15:05"/>
    <d v="1899-12-30T02:41:17"/>
    <n v="1667"/>
    <x v="13"/>
    <x v="4"/>
    <x v="134"/>
    <x v="15"/>
    <n v="0"/>
  </r>
  <r>
    <n v="2413"/>
    <d v="2014-08-05T00:00:00"/>
    <d v="2014-08-05T00:00:00"/>
    <x v="1"/>
    <n v="20.2"/>
    <n v="1"/>
    <n v="13"/>
    <n v="29"/>
    <d v="1899-12-30T01:13:29"/>
    <d v="1899-12-30T00:03:38"/>
    <s v="Ciocci"/>
    <s v="Moyf to Ynnh "/>
    <n v="16.493535949194843"/>
    <n v="0"/>
    <s v="Foggy"/>
    <s v="http://app.strava.com/activities/175733537"/>
    <d v="1899-12-30T06:47:26"/>
    <d v="1899-12-30T03:23:43"/>
    <d v="1899-12-30T01:35:19"/>
    <d v="1899-12-30T02:27:43"/>
    <d v="1899-12-30T00:47:39"/>
    <d v="1899-12-30T01:13:51"/>
    <n v="311"/>
    <x v="13"/>
    <x v="4"/>
    <x v="134"/>
    <x v="15"/>
    <n v="0"/>
  </r>
  <r>
    <n v="2414"/>
    <d v="2014-08-05T00:00:00"/>
    <d v="2014-08-05T00:00:00"/>
    <x v="1"/>
    <n v="20.3"/>
    <n v="1"/>
    <n v="7"/>
    <n v="39"/>
    <d v="1899-12-30T01:07:39"/>
    <d v="1899-12-30T00:03:20"/>
    <s v="Ciocci"/>
    <s v="YNHH to Mojy"/>
    <n v="18.004434589800461"/>
    <n v="0"/>
    <s v="Nice!"/>
    <s v="http://app.strava.com/activities/176020569"/>
    <d v="1899-12-30T06:13:14"/>
    <d v="1899-12-30T03:06:37"/>
    <d v="1899-12-30T01:27:19"/>
    <d v="1899-12-30T02:19:43"/>
    <d v="1899-12-30T00:43:39"/>
    <d v="1899-12-30T01:09:51"/>
    <n v="224"/>
    <x v="13"/>
    <x v="4"/>
    <x v="134"/>
    <x v="15"/>
    <n v="0"/>
  </r>
  <r>
    <n v="2415"/>
    <d v="2014-08-07T00:00:00"/>
    <d v="2014-08-07T00:00:00"/>
    <x v="0"/>
    <n v="0.75"/>
    <n v="0"/>
    <n v="28"/>
    <n v="0"/>
    <d v="1899-12-30T00:28:00"/>
    <d v="1899-12-30T00:37:20"/>
    <s v="Lake"/>
    <s v="Boat House"/>
    <n v="1.6071428571428585"/>
    <n v="0"/>
    <s v="Nice!"/>
    <m/>
    <d v="1899-12-30T01:29:36"/>
    <d v="1899-12-30T00:44:48"/>
    <d v="1899-12-30T16:18:08"/>
    <d v="1899-12-30T17:10:32"/>
    <d v="1899-12-30T08:09:04"/>
    <d v="1899-12-30T08:35:16"/>
    <n v="2986"/>
    <x v="13"/>
    <x v="4"/>
    <x v="134"/>
    <x v="15"/>
    <n v="1"/>
  </r>
  <r>
    <n v="2416"/>
    <d v="2014-08-07T00:00:00"/>
    <d v="2014-08-07T00:00:00"/>
    <x v="1"/>
    <n v="11.5"/>
    <n v="0"/>
    <n v="30"/>
    <n v="0"/>
    <d v="1899-12-30T00:30:00"/>
    <d v="1899-12-30T00:02:37"/>
    <s v="YNHH"/>
    <s v="YNHH Spin Bike"/>
    <n v="23.000000000000021"/>
    <n v="0"/>
    <s v="Inside"/>
    <m/>
    <d v="1899-12-30T04:52:10"/>
    <d v="1899-12-30T02:26:05"/>
    <d v="1899-12-30T01:08:21"/>
    <d v="1899-12-30T02:00:45"/>
    <d v="1899-12-30T00:34:10"/>
    <d v="1899-12-30T01:00:22"/>
    <n v="56"/>
    <x v="13"/>
    <x v="4"/>
    <x v="134"/>
    <x v="15"/>
    <n v="0"/>
  </r>
  <r>
    <n v="2417"/>
    <d v="2014-08-08T00:00:00"/>
    <d v="2014-08-08T00:00:00"/>
    <x v="2"/>
    <n v="8.1999999999999993"/>
    <n v="1"/>
    <n v="32"/>
    <n v="21"/>
    <d v="1899-12-30T01:32:21"/>
    <d v="1899-12-30T00:11:16"/>
    <s v="Ghost"/>
    <s v="Long Quassy Loop"/>
    <n v="5.327558202490529"/>
    <n v="140"/>
    <s v="Nice!"/>
    <s v=" "/>
    <d v="1899-12-30T04:55:04"/>
    <d v="1899-12-30T02:27:32"/>
    <d v="1899-12-30T04:55:04"/>
    <d v="1899-12-30T05:47:28"/>
    <d v="1899-12-30T02:27:32"/>
    <d v="1899-12-30T02:53:44"/>
    <n v="2210"/>
    <x v="13"/>
    <x v="4"/>
    <x v="134"/>
    <x v="15"/>
    <n v="0"/>
  </r>
  <r>
    <n v="2418"/>
    <d v="2014-08-10T00:00:00"/>
    <d v="2014-08-10T00:00:00"/>
    <x v="1"/>
    <n v="51.4"/>
    <n v="3"/>
    <n v="7"/>
    <n v="51"/>
    <d v="1899-12-30T03:07:51"/>
    <d v="1899-12-30T00:03:39"/>
    <s v="ElderShiv"/>
    <s v="Waramaug 50"/>
    <n v="16.417354272025566"/>
    <n v="0"/>
    <s v="Nice!"/>
    <s v="http://app.strava.com/activities/178242742"/>
    <d v="1899-12-30T06:49:19"/>
    <d v="1899-12-30T03:24:40"/>
    <d v="1899-12-30T01:35:45"/>
    <d v="1899-12-30T02:28:09"/>
    <d v="1899-12-30T00:47:53"/>
    <d v="1899-12-30T01:14:05"/>
    <n v="316"/>
    <x v="13"/>
    <x v="4"/>
    <x v="134"/>
    <x v="16"/>
    <n v="1"/>
  </r>
  <r>
    <n v="2419"/>
    <d v="2014-08-11T00:00:00"/>
    <d v="2014-08-11T00:00:00"/>
    <x v="2"/>
    <n v="3.2"/>
    <n v="0"/>
    <n v="28"/>
    <n v="9"/>
    <d v="1899-12-30T00:28:09"/>
    <d v="1899-12-30T00:08:48"/>
    <s v="G2host"/>
    <s v="YNHH Division St 5k"/>
    <n v="6.8206039076376621"/>
    <n v="0"/>
    <s v="Warm"/>
    <s v="http://app.strava.com/activities/178776014/overview"/>
    <d v="1899-12-30T03:50:29"/>
    <d v="1899-12-30T01:55:14"/>
    <d v="1899-12-30T03:50:29"/>
    <d v="1899-12-30T04:42:53"/>
    <d v="1899-12-30T01:55:14"/>
    <d v="1899-12-30T02:21:26"/>
    <n v="791"/>
    <x v="13"/>
    <x v="4"/>
    <x v="134"/>
    <x v="16"/>
    <n v="0"/>
  </r>
  <r>
    <n v="2420"/>
    <d v="2014-08-12T00:00:00"/>
    <d v="2014-08-12T00:00:00"/>
    <x v="0"/>
    <n v="0.75"/>
    <n v="0"/>
    <n v="26"/>
    <n v="40"/>
    <d v="1899-12-30T00:26:40"/>
    <d v="1899-12-30T00:35:33"/>
    <s v="Lake"/>
    <s v="Boat House"/>
    <n v="1.6875000000000011"/>
    <n v="0"/>
    <s v="Foggy"/>
    <m/>
    <d v="1899-12-30T01:25:20"/>
    <d v="1899-12-30T00:42:40"/>
    <d v="1899-12-30T15:31:33"/>
    <d v="1899-12-30T16:23:57"/>
    <d v="1899-12-30T07:45:47"/>
    <d v="1899-12-30T08:11:59"/>
    <n v="2931"/>
    <x v="13"/>
    <x v="4"/>
    <x v="134"/>
    <x v="16"/>
    <n v="0"/>
  </r>
  <r>
    <n v="2421"/>
    <d v="2014-08-15T00:00:00"/>
    <d v="2014-08-15T00:00:00"/>
    <x v="0"/>
    <n v="0.75"/>
    <n v="0"/>
    <n v="30"/>
    <n v="0"/>
    <d v="1899-12-30T00:30:00"/>
    <d v="1899-12-30T00:40:00"/>
    <s v="IMMT"/>
    <s v="Random"/>
    <n v="1.5000000000000013"/>
    <n v="0"/>
    <s v="Raining"/>
    <s v="Pre IMMT swim"/>
    <d v="1899-12-30T01:36:00"/>
    <d v="1899-12-30T00:48:00"/>
    <d v="1899-12-30T17:28:00"/>
    <d v="1899-12-30T18:20:24"/>
    <d v="1899-12-30T08:44:00"/>
    <d v="1899-12-30T09:10:12"/>
    <n v="3048"/>
    <x v="13"/>
    <x v="4"/>
    <x v="134"/>
    <x v="16"/>
    <n v="2"/>
  </r>
  <r>
    <n v="2422"/>
    <d v="2014-08-16T00:00:00"/>
    <d v="2014-08-16T00:00:00"/>
    <x v="1"/>
    <n v="11.4"/>
    <n v="0"/>
    <n v="51"/>
    <n v="8"/>
    <d v="1899-12-30T00:51:08"/>
    <d v="1899-12-30T00:04:29"/>
    <s v="ElderShiv"/>
    <s v="IMMT Pre-Ride"/>
    <n v="13.376792698826607"/>
    <n v="0"/>
    <s v="Raining"/>
    <s v="http://app.strava.com/activities/180921968"/>
    <d v="1899-12-30T08:22:22"/>
    <d v="1899-12-30T04:11:11"/>
    <d v="1899-12-30T01:57:31"/>
    <d v="1899-12-30T02:49:55"/>
    <d v="1899-12-30T00:58:46"/>
    <d v="1899-12-30T01:24:58"/>
    <n v="584"/>
    <x v="13"/>
    <x v="4"/>
    <x v="134"/>
    <x v="16"/>
    <n v="0"/>
  </r>
  <r>
    <n v="2423"/>
    <d v="2014-08-17T00:00:00"/>
    <d v="2014-08-17T00:00:00"/>
    <x v="0"/>
    <n v="2.4"/>
    <n v="1"/>
    <n v="23"/>
    <n v="21"/>
    <d v="1899-12-30T01:23:21"/>
    <d v="1899-12-30T00:34:44"/>
    <s v="IMMT"/>
    <s v="Ironman Mont Tremblant"/>
    <n v="1.7276544691061801"/>
    <n v="0"/>
    <s v="Cool"/>
    <m/>
    <d v="1899-12-30T01:23:21"/>
    <d v="1899-12-30T00:41:41"/>
    <d v="1899-12-30T15:09:54"/>
    <d v="1899-12-30T16:02:18"/>
    <d v="1899-12-30T07:34:57"/>
    <d v="1899-12-30T08:01:09"/>
    <n v="2901"/>
    <x v="13"/>
    <x v="4"/>
    <x v="134"/>
    <x v="17"/>
    <n v="0"/>
  </r>
  <r>
    <n v="2424"/>
    <d v="2014-08-17T00:00:00"/>
    <d v="2014-08-17T00:00:00"/>
    <x v="1"/>
    <n v="112"/>
    <n v="6"/>
    <n v="34"/>
    <n v="30"/>
    <d v="1899-12-30T06:34:30"/>
    <d v="1899-12-30T00:03:31"/>
    <s v="ElderShiv"/>
    <s v="Ironman Mont Tremblant"/>
    <n v="17.034220532319402"/>
    <n v="0"/>
    <s v="Windy"/>
    <s v="http://app.strava.com/activities/182213511"/>
    <d v="1899-12-30T06:34:30"/>
    <d v="1899-12-30T03:17:15"/>
    <d v="1899-12-30T01:32:17"/>
    <d v="1899-12-30T02:24:41"/>
    <d v="1899-12-30T00:46:09"/>
    <d v="1899-12-30T01:12:21"/>
    <n v="274"/>
    <x v="13"/>
    <x v="4"/>
    <x v="134"/>
    <x v="17"/>
    <n v="0"/>
  </r>
  <r>
    <n v="2425"/>
    <d v="2014-08-17T00:00:00"/>
    <d v="2014-08-17T00:00:00"/>
    <x v="2"/>
    <n v="26.2"/>
    <n v="6"/>
    <n v="21"/>
    <n v="11"/>
    <d v="1899-12-30T06:21:11"/>
    <d v="1899-12-30T00:14:33"/>
    <s v="Ghost"/>
    <s v="Ironman Mont Tremblant"/>
    <n v="4.1239998251060328"/>
    <n v="0"/>
    <s v="Cold &amp; Windy"/>
    <s v="http://app.strava.com/activities/182217636"/>
    <d v="1899-12-30T06:21:11"/>
    <d v="1899-12-30T03:10:36"/>
    <d v="1899-12-30T06:21:11"/>
    <d v="1899-12-30T07:13:35"/>
    <d v="1899-12-30T03:10:36"/>
    <d v="1899-12-30T03:36:48"/>
    <n v="2706"/>
    <x v="13"/>
    <x v="4"/>
    <x v="134"/>
    <x v="17"/>
    <n v="0"/>
  </r>
  <r>
    <n v="2426"/>
    <d v="2014-08-17T00:00:00"/>
    <d v="2014-08-17T00:00:00"/>
    <x v="8"/>
    <n v="1"/>
    <n v="0"/>
    <n v="12"/>
    <n v="30"/>
    <d v="1899-12-30T00:12:30"/>
    <d v="1899-12-30T00:12:30"/>
    <s v="Ghost"/>
    <s v="Ironman Mont Tremblant"/>
    <n v="4.8000000000000034"/>
    <n v="0"/>
    <s v="Cold &amp; Windy"/>
    <s v="http://app.strava.com/activities/182217636"/>
    <d v="1899-12-30T00:00:00"/>
    <d v="1899-12-30T00:00:00"/>
    <d v="1899-12-30T05:27:30"/>
    <d v="1899-12-30T06:19:54"/>
    <d v="1899-12-30T02:43:45"/>
    <d v="1899-12-30T03:09:57"/>
    <n v="2553"/>
    <x v="13"/>
    <x v="4"/>
    <x v="134"/>
    <x v="17"/>
    <n v="0"/>
  </r>
  <r>
    <n v="2427"/>
    <d v="2014-08-17T00:00:00"/>
    <d v="2014-08-17T00:00:00"/>
    <x v="9"/>
    <n v="1"/>
    <n v="0"/>
    <n v="13"/>
    <n v="42"/>
    <d v="1899-12-30T00:13:42"/>
    <d v="1899-12-30T00:13:42"/>
    <s v="Ghost"/>
    <s v="Ironman Mont Tremblant"/>
    <n v="4.379562043795624"/>
    <n v="0"/>
    <s v="Cold &amp; Windy"/>
    <s v="http://app.strava.com/activities/182217636"/>
    <d v="1899-12-30T00:00:00"/>
    <d v="1899-12-30T00:00:00"/>
    <d v="1899-12-30T05:58:56"/>
    <d v="1899-12-30T06:51:20"/>
    <d v="1899-12-30T02:59:28"/>
    <d v="1899-12-30T03:25:40"/>
    <n v="2657"/>
    <x v="13"/>
    <x v="4"/>
    <x v="134"/>
    <x v="17"/>
    <n v="0"/>
  </r>
  <r>
    <n v="2428"/>
    <d v="2014-08-17T00:00:00"/>
    <d v="2014-08-17T00:00:00"/>
    <x v="10"/>
    <n v="1"/>
    <n v="0"/>
    <n v="11"/>
    <n v="52"/>
    <d v="1899-12-30T00:11:52"/>
    <d v="1899-12-30T00:11:52"/>
    <s v="Ghost"/>
    <s v="Ironman Mont Tremblant"/>
    <n v="5.0561797752809028"/>
    <n v="0"/>
    <s v="Cold &amp; Windy"/>
    <s v="http://app.strava.com/activities/182217636"/>
    <d v="1899-12-30T00:00:00"/>
    <d v="1899-12-30T00:00:00"/>
    <d v="1899-12-30T05:10:54"/>
    <d v="1899-12-30T06:03:18"/>
    <d v="1899-12-30T02:35:27"/>
    <d v="1899-12-30T03:01:39"/>
    <n v="2426"/>
    <x v="13"/>
    <x v="4"/>
    <x v="134"/>
    <x v="17"/>
    <n v="0"/>
  </r>
  <r>
    <n v="2429"/>
    <d v="2014-08-17T00:00:00"/>
    <d v="2014-08-17T00:00:00"/>
    <x v="11"/>
    <n v="1"/>
    <n v="0"/>
    <n v="11"/>
    <n v="46"/>
    <d v="1899-12-30T00:11:46"/>
    <d v="1899-12-30T00:11:46"/>
    <s v="Ghost"/>
    <s v="Ironman Mont Tremblant"/>
    <n v="5.0991501416430633"/>
    <n v="0"/>
    <s v="Cold &amp; Windy"/>
    <s v="http://app.strava.com/activities/182217636"/>
    <d v="1899-12-30T00:00:00"/>
    <d v="1899-12-30T00:00:00"/>
    <d v="1899-12-30T05:08:17"/>
    <d v="1899-12-30T06:00:41"/>
    <d v="1899-12-30T02:34:09"/>
    <d v="1899-12-30T03:00:21"/>
    <n v="2402"/>
    <x v="13"/>
    <x v="4"/>
    <x v="134"/>
    <x v="17"/>
    <n v="0"/>
  </r>
  <r>
    <n v="2430"/>
    <d v="2014-08-17T00:00:00"/>
    <d v="2014-08-17T00:00:00"/>
    <x v="12"/>
    <n v="1"/>
    <n v="0"/>
    <n v="12"/>
    <n v="26"/>
    <d v="1899-12-30T00:12:26"/>
    <d v="1899-12-30T00:12:26"/>
    <s v="Ghost"/>
    <s v="Ironman Mont Tremblant"/>
    <n v="4.8257372654155528"/>
    <n v="0"/>
    <s v="Cold &amp; Windy"/>
    <s v="http://app.strava.com/activities/182217636"/>
    <d v="1899-12-30T00:00:00"/>
    <d v="1899-12-30T00:00:00"/>
    <d v="1899-12-30T05:25:45"/>
    <d v="1899-12-30T06:18:09"/>
    <d v="1899-12-30T02:42:53"/>
    <d v="1899-12-30T03:09:05"/>
    <n v="2543"/>
    <x v="13"/>
    <x v="4"/>
    <x v="134"/>
    <x v="17"/>
    <n v="0"/>
  </r>
  <r>
    <n v="2431"/>
    <d v="2014-08-17T00:00:00"/>
    <d v="2014-08-17T00:00:00"/>
    <x v="13"/>
    <n v="1"/>
    <n v="0"/>
    <n v="13"/>
    <n v="16"/>
    <d v="1899-12-30T00:13:16"/>
    <d v="1899-12-30T00:13:16"/>
    <s v="Ghost"/>
    <s v="Ironman Mont Tremblant"/>
    <n v="4.5226130653266372"/>
    <n v="0"/>
    <s v="Cold &amp; Windy"/>
    <s v="http://app.strava.com/activities/182217636"/>
    <d v="1899-12-30T00:00:00"/>
    <d v="1899-12-30T00:00:00"/>
    <d v="1899-12-30T05:47:35"/>
    <d v="1899-12-30T06:39:59"/>
    <d v="1899-12-30T02:53:48"/>
    <d v="1899-12-30T03:20:00"/>
    <n v="2628"/>
    <x v="13"/>
    <x v="4"/>
    <x v="134"/>
    <x v="17"/>
    <n v="0"/>
  </r>
  <r>
    <n v="2432"/>
    <d v="2014-08-17T00:00:00"/>
    <d v="2014-08-17T00:00:00"/>
    <x v="14"/>
    <n v="1"/>
    <n v="0"/>
    <n v="13"/>
    <n v="36"/>
    <d v="1899-12-30T00:13:36"/>
    <d v="1899-12-30T00:13:36"/>
    <s v="Ghost"/>
    <s v="Ironman Mont Tremblant"/>
    <n v="4.4117647058823559"/>
    <n v="0"/>
    <s v="Cold &amp; Windy"/>
    <s v="http://app.strava.com/activities/182217636"/>
    <d v="1899-12-30T00:00:00"/>
    <d v="1899-12-30T00:00:00"/>
    <d v="1899-12-30T05:56:19"/>
    <d v="1899-12-30T06:48:43"/>
    <d v="1899-12-30T02:58:10"/>
    <d v="1899-12-30T03:24:22"/>
    <n v="2652"/>
    <x v="13"/>
    <x v="4"/>
    <x v="134"/>
    <x v="17"/>
    <n v="0"/>
  </r>
  <r>
    <n v="2433"/>
    <d v="2014-08-17T00:00:00"/>
    <d v="2014-08-17T00:00:00"/>
    <x v="15"/>
    <n v="1"/>
    <n v="0"/>
    <n v="13"/>
    <n v="30"/>
    <d v="1899-12-30T00:13:30"/>
    <d v="1899-12-30T00:13:30"/>
    <s v="Ghost"/>
    <s v="Ironman Mont Tremblant"/>
    <n v="4.4444444444444482"/>
    <n v="0"/>
    <s v="Cold &amp; Windy"/>
    <s v="http://app.strava.com/activities/182217636"/>
    <d v="1899-12-30T00:00:00"/>
    <d v="1899-12-30T00:00:00"/>
    <d v="1899-12-30T05:53:42"/>
    <d v="1899-12-30T06:46:06"/>
    <d v="1899-12-30T02:56:51"/>
    <d v="1899-12-30T03:23:03"/>
    <n v="2648"/>
    <x v="13"/>
    <x v="4"/>
    <x v="134"/>
    <x v="17"/>
    <n v="0"/>
  </r>
  <r>
    <n v="2434"/>
    <d v="2014-08-17T00:00:00"/>
    <d v="2014-08-17T00:00:00"/>
    <x v="16"/>
    <n v="1"/>
    <n v="0"/>
    <n v="14"/>
    <n v="46"/>
    <d v="1899-12-30T00:14:46"/>
    <d v="1899-12-30T00:14:46"/>
    <s v="Ghost"/>
    <s v="Ironman Mont Tremblant"/>
    <n v="4.063205417607227"/>
    <n v="0"/>
    <s v="Cold &amp; Windy"/>
    <s v="http://app.strava.com/activities/182217636"/>
    <d v="1899-12-30T00:00:00"/>
    <d v="1899-12-30T00:00:00"/>
    <d v="1899-12-30T06:26:53"/>
    <d v="1899-12-30T07:19:17"/>
    <d v="1899-12-30T03:13:27"/>
    <d v="1899-12-30T03:39:39"/>
    <n v="2710"/>
    <x v="13"/>
    <x v="4"/>
    <x v="134"/>
    <x v="17"/>
    <n v="0"/>
  </r>
  <r>
    <n v="2435"/>
    <d v="2014-08-17T00:00:00"/>
    <d v="2014-08-17T00:00:00"/>
    <x v="17"/>
    <n v="1"/>
    <n v="0"/>
    <n v="17"/>
    <n v="5"/>
    <d v="1899-12-30T00:17:05"/>
    <d v="1899-12-30T00:17:05"/>
    <s v="Ghost"/>
    <s v="Ironman Mont Tremblant"/>
    <n v="3.5121951219512226"/>
    <n v="0"/>
    <s v="Cold &amp; Windy"/>
    <s v="http://app.strava.com/activities/182217636"/>
    <d v="1899-12-30T00:00:00"/>
    <d v="1899-12-30T00:00:00"/>
    <d v="1899-12-30T07:27:35"/>
    <d v="1899-12-30T08:19:59"/>
    <d v="1899-12-30T03:43:47"/>
    <d v="1899-12-30T04:10:00"/>
    <n v="2773"/>
    <x v="13"/>
    <x v="4"/>
    <x v="134"/>
    <x v="17"/>
    <n v="0"/>
  </r>
  <r>
    <n v="2436"/>
    <d v="2014-08-17T00:00:00"/>
    <d v="2014-08-17T00:00:00"/>
    <x v="18"/>
    <n v="1"/>
    <n v="0"/>
    <n v="16"/>
    <n v="46"/>
    <d v="1899-12-30T00:16:46"/>
    <d v="1899-12-30T00:16:46"/>
    <s v="Ghost"/>
    <s v="Ironman Mont Tremblant"/>
    <n v="3.5785288270377764"/>
    <n v="0"/>
    <s v="Cold &amp; Windy"/>
    <s v="http://app.strava.com/activities/182217636"/>
    <d v="1899-12-30T00:00:00"/>
    <d v="1899-12-30T00:00:00"/>
    <d v="1899-12-30T07:19:17"/>
    <d v="1899-12-30T08:11:41"/>
    <d v="1899-12-30T03:39:39"/>
    <d v="1899-12-30T04:05:51"/>
    <n v="2767"/>
    <x v="13"/>
    <x v="4"/>
    <x v="134"/>
    <x v="17"/>
    <n v="0"/>
  </r>
  <r>
    <n v="2437"/>
    <d v="2014-08-17T00:00:00"/>
    <d v="2014-08-17T00:00:00"/>
    <x v="19"/>
    <n v="1"/>
    <n v="0"/>
    <n v="15"/>
    <n v="29"/>
    <d v="1899-12-30T00:15:29"/>
    <d v="1899-12-30T00:15:29"/>
    <s v="Ghost"/>
    <s v="Ironman Mont Tremblant"/>
    <n v="3.8751345532831034"/>
    <n v="0"/>
    <s v="Cold &amp; Windy"/>
    <s v="http://app.strava.com/activities/182217636"/>
    <d v="1899-12-30T00:00:00"/>
    <d v="1899-12-30T00:00:00"/>
    <d v="1899-12-30T06:45:40"/>
    <d v="1899-12-30T07:38:04"/>
    <d v="1899-12-30T03:22:50"/>
    <d v="1899-12-30T03:49:02"/>
    <n v="2740"/>
    <x v="13"/>
    <x v="4"/>
    <x v="134"/>
    <x v="17"/>
    <n v="0"/>
  </r>
  <r>
    <n v="2438"/>
    <d v="2014-08-17T00:00:00"/>
    <d v="2014-08-17T00:00:00"/>
    <x v="20"/>
    <n v="1"/>
    <n v="0"/>
    <n v="16"/>
    <n v="12"/>
    <d v="1899-12-30T00:16:12"/>
    <d v="1899-12-30T00:16:12"/>
    <s v="Ghost"/>
    <s v="Ironman Mont Tremblant"/>
    <n v="3.7037037037037073"/>
    <n v="0"/>
    <s v="Cold &amp; Windy"/>
    <s v="http://app.strava.com/activities/182217636"/>
    <d v="1899-12-30T00:00:00"/>
    <d v="1899-12-30T00:00:00"/>
    <d v="1899-12-30T07:04:26"/>
    <d v="1899-12-30T07:56:50"/>
    <d v="1899-12-30T03:32:13"/>
    <d v="1899-12-30T03:58:25"/>
    <n v="2760"/>
    <x v="13"/>
    <x v="4"/>
    <x v="134"/>
    <x v="17"/>
    <n v="0"/>
  </r>
  <r>
    <n v="2439"/>
    <d v="2014-08-17T00:00:00"/>
    <d v="2014-08-17T00:00:00"/>
    <x v="21"/>
    <n v="1"/>
    <n v="0"/>
    <n v="16"/>
    <n v="52"/>
    <d v="1899-12-30T00:16:52"/>
    <d v="1899-12-30T00:16:52"/>
    <s v="Ghost"/>
    <s v="Ironman Mont Tremblant"/>
    <n v="3.557312252964429"/>
    <n v="0"/>
    <s v="Cold &amp; Windy"/>
    <s v="http://app.strava.com/activities/182217636"/>
    <d v="1899-12-30T00:00:00"/>
    <d v="1899-12-30T00:00:00"/>
    <d v="1899-12-30T07:21:54"/>
    <d v="1899-12-30T08:14:18"/>
    <d v="1899-12-30T03:40:57"/>
    <d v="1899-12-30T04:07:09"/>
    <n v="2769"/>
    <x v="13"/>
    <x v="4"/>
    <x v="134"/>
    <x v="17"/>
    <n v="0"/>
  </r>
  <r>
    <n v="2440"/>
    <d v="2014-08-17T00:00:00"/>
    <d v="2014-08-17T00:00:00"/>
    <x v="25"/>
    <n v="1"/>
    <n v="0"/>
    <n v="15"/>
    <n v="26"/>
    <d v="1899-12-30T00:15:26"/>
    <d v="1899-12-30T00:15:26"/>
    <s v="Ghost"/>
    <s v="Ironman Mont Tremblant"/>
    <n v="3.8876889848812124"/>
    <n v="0"/>
    <s v="Cold &amp; Windy"/>
    <s v="http://app.strava.com/activities/182217636"/>
    <d v="1899-12-30T00:00:00"/>
    <d v="1899-12-30T00:00:00"/>
    <d v="1899-12-30T06:44:21"/>
    <d v="1899-12-30T07:36:45"/>
    <d v="1899-12-30T03:22:11"/>
    <d v="1899-12-30T03:48:23"/>
    <n v="2736"/>
    <x v="13"/>
    <x v="4"/>
    <x v="134"/>
    <x v="17"/>
    <n v="0"/>
  </r>
  <r>
    <n v="2441"/>
    <d v="2014-08-17T00:00:00"/>
    <d v="2014-08-17T00:00:00"/>
    <x v="26"/>
    <n v="1"/>
    <n v="0"/>
    <n v="16"/>
    <n v="30"/>
    <d v="1899-12-30T00:16:30"/>
    <d v="1899-12-30T00:16:30"/>
    <s v="Ghost"/>
    <s v="Ironman Mont Tremblant"/>
    <n v="3.6363636363636389"/>
    <n v="0"/>
    <s v="Cold &amp; Windy"/>
    <s v="http://app.strava.com/activities/182217636"/>
    <d v="1899-12-30T00:00:00"/>
    <d v="1899-12-30T00:00:00"/>
    <d v="1899-12-30T07:12:18"/>
    <d v="1899-12-30T08:04:42"/>
    <d v="1899-12-30T03:36:09"/>
    <d v="1899-12-30T04:02:21"/>
    <n v="2764"/>
    <x v="13"/>
    <x v="4"/>
    <x v="134"/>
    <x v="17"/>
    <n v="0"/>
  </r>
  <r>
    <n v="2442"/>
    <d v="2014-08-17T00:00:00"/>
    <d v="2014-08-17T00:00:00"/>
    <x v="27"/>
    <n v="1"/>
    <n v="0"/>
    <n v="15"/>
    <n v="36"/>
    <d v="1899-12-30T00:15:36"/>
    <d v="1899-12-30T00:15:36"/>
    <s v="Ghost"/>
    <s v="Ironman Mont Tremblant"/>
    <n v="3.8461538461538489"/>
    <n v="0"/>
    <s v="Cold &amp; Windy"/>
    <s v="http://app.strava.com/activities/182217636"/>
    <d v="1899-12-30T00:00:00"/>
    <d v="1899-12-30T00:00:00"/>
    <d v="1899-12-30T06:48:43"/>
    <d v="1899-12-30T07:41:07"/>
    <d v="1899-12-30T03:24:22"/>
    <d v="1899-12-30T03:50:34"/>
    <n v="2745"/>
    <x v="13"/>
    <x v="4"/>
    <x v="134"/>
    <x v="17"/>
    <n v="0"/>
  </r>
  <r>
    <n v="2443"/>
    <d v="2014-08-17T00:00:00"/>
    <d v="2014-08-17T00:00:00"/>
    <x v="28"/>
    <n v="1"/>
    <n v="0"/>
    <n v="16"/>
    <n v="44"/>
    <d v="1899-12-30T00:16:44"/>
    <d v="1899-12-30T00:16:44"/>
    <s v="Ghost"/>
    <s v="Ironman Mont Tremblant"/>
    <n v="3.5856573705179309"/>
    <n v="0"/>
    <s v="Cold &amp; Windy"/>
    <s v="http://app.strava.com/activities/182217636"/>
    <d v="1899-12-30T00:00:00"/>
    <d v="1899-12-30T00:00:00"/>
    <d v="1899-12-30T07:18:25"/>
    <d v="1899-12-30T08:10:49"/>
    <d v="1899-12-30T03:39:12"/>
    <d v="1899-12-30T04:05:24"/>
    <n v="2766"/>
    <x v="13"/>
    <x v="4"/>
    <x v="134"/>
    <x v="17"/>
    <n v="0"/>
  </r>
  <r>
    <n v="2444"/>
    <d v="2014-08-17T00:00:00"/>
    <d v="2014-08-17T00:00:00"/>
    <x v="29"/>
    <n v="1"/>
    <n v="0"/>
    <n v="15"/>
    <n v="23"/>
    <d v="1899-12-30T00:15:23"/>
    <d v="1899-12-30T00:15:23"/>
    <s v="Ghost"/>
    <s v="Ironman Mont Tremblant"/>
    <n v="3.9003250270855934"/>
    <n v="0"/>
    <s v="Cold &amp; Windy"/>
    <s v="http://app.strava.com/activities/182217636"/>
    <d v="1899-12-30T00:00:00"/>
    <d v="1899-12-30T00:00:00"/>
    <d v="1899-12-30T06:43:03"/>
    <d v="1899-12-30T07:35:27"/>
    <d v="1899-12-30T03:21:31"/>
    <d v="1899-12-30T03:47:43"/>
    <n v="2734"/>
    <x v="13"/>
    <x v="4"/>
    <x v="134"/>
    <x v="17"/>
    <n v="0"/>
  </r>
  <r>
    <n v="2445"/>
    <d v="2014-08-17T00:00:00"/>
    <d v="2014-08-17T00:00:00"/>
    <x v="30"/>
    <n v="1"/>
    <n v="0"/>
    <n v="15"/>
    <n v="11"/>
    <d v="1899-12-30T00:15:11"/>
    <d v="1899-12-30T00:15:11"/>
    <s v="Ghost"/>
    <s v="Ironman Mont Tremblant"/>
    <n v="3.9517014270032966"/>
    <n v="0"/>
    <s v="Cold &amp; Windy"/>
    <s v="http://app.strava.com/activities/182217636"/>
    <d v="1899-12-30T00:00:00"/>
    <d v="1899-12-30T00:00:00"/>
    <d v="1899-12-30T06:37:48"/>
    <d v="1899-12-30T07:30:12"/>
    <d v="1899-12-30T03:18:54"/>
    <d v="1899-12-30T03:45:06"/>
    <n v="2727"/>
    <x v="13"/>
    <x v="4"/>
    <x v="134"/>
    <x v="17"/>
    <n v="0"/>
  </r>
  <r>
    <n v="2446"/>
    <d v="2014-08-17T00:00:00"/>
    <d v="2014-08-17T00:00:00"/>
    <x v="31"/>
    <n v="1"/>
    <n v="0"/>
    <n v="15"/>
    <n v="59"/>
    <d v="1899-12-30T00:15:59"/>
    <d v="1899-12-30T00:15:59"/>
    <s v="Ghost"/>
    <s v="Ironman Mont Tremblant"/>
    <n v="3.7539103232533915"/>
    <n v="0"/>
    <s v="Cold &amp; Windy"/>
    <s v="http://app.strava.com/activities/182217636"/>
    <d v="1899-12-30T00:00:00"/>
    <d v="1899-12-30T00:00:00"/>
    <d v="1899-12-30T06:58:46"/>
    <d v="1899-12-30T07:51:10"/>
    <d v="1899-12-30T03:29:23"/>
    <d v="1899-12-30T03:55:35"/>
    <n v="2757"/>
    <x v="13"/>
    <x v="4"/>
    <x v="134"/>
    <x v="17"/>
    <n v="0"/>
  </r>
  <r>
    <n v="2447"/>
    <d v="2014-08-17T00:00:00"/>
    <d v="2014-08-17T00:00:00"/>
    <x v="32"/>
    <n v="1"/>
    <n v="0"/>
    <n v="14"/>
    <n v="25"/>
    <d v="1899-12-30T00:14:25"/>
    <d v="1899-12-30T00:14:25"/>
    <s v="Ghost"/>
    <s v="Ironman Mont Tremblant"/>
    <n v="4.1618497109826622"/>
    <n v="0"/>
    <s v="Cold &amp; Windy"/>
    <s v="http://app.strava.com/activities/182217636"/>
    <d v="1899-12-30T00:00:00"/>
    <d v="1899-12-30T00:00:00"/>
    <d v="1899-12-30T06:17:43"/>
    <d v="1899-12-30T07:10:07"/>
    <d v="1899-12-30T03:08:52"/>
    <d v="1899-12-30T03:35:04"/>
    <n v="2703"/>
    <x v="13"/>
    <x v="4"/>
    <x v="134"/>
    <x v="17"/>
    <n v="0"/>
  </r>
  <r>
    <n v="2448"/>
    <d v="2014-08-17T00:00:00"/>
    <d v="2014-08-17T00:00:00"/>
    <x v="33"/>
    <n v="1"/>
    <n v="0"/>
    <n v="13"/>
    <n v="18"/>
    <d v="1899-12-30T00:13:18"/>
    <d v="1899-12-30T00:13:18"/>
    <s v="Ghost"/>
    <s v="Ironman Mont Tremblant"/>
    <n v="4.5112781954887247"/>
    <n v="0"/>
    <s v="Cold &amp; Windy"/>
    <s v="http://app.strava.com/activities/182217636"/>
    <d v="1899-12-30T00:00:00"/>
    <d v="1899-12-30T00:00:00"/>
    <d v="1899-12-30T05:48:28"/>
    <d v="1899-12-30T06:40:52"/>
    <d v="1899-12-30T02:54:14"/>
    <d v="1899-12-30T03:20:26"/>
    <n v="2630"/>
    <x v="13"/>
    <x v="4"/>
    <x v="134"/>
    <x v="17"/>
    <n v="0"/>
  </r>
  <r>
    <n v="2449"/>
    <d v="2014-08-17T00:00:00"/>
    <d v="2014-08-17T00:00:00"/>
    <x v="34"/>
    <n v="1"/>
    <n v="0"/>
    <n v="14"/>
    <n v="14"/>
    <d v="1899-12-30T00:14:14"/>
    <d v="1899-12-30T00:14:14"/>
    <s v="Ghost"/>
    <s v="Ironman Mont Tremblant"/>
    <n v="4.2154566744730717"/>
    <n v="0"/>
    <s v="Cold &amp; Windy"/>
    <s v="http://app.strava.com/activities/182217636"/>
    <d v="1899-12-30T00:00:00"/>
    <d v="1899-12-30T00:00:00"/>
    <d v="1899-12-30T06:12:55"/>
    <d v="1899-12-30T07:05:19"/>
    <d v="1899-12-30T03:06:27"/>
    <d v="1899-12-30T03:32:39"/>
    <n v="2693"/>
    <x v="13"/>
    <x v="4"/>
    <x v="134"/>
    <x v="17"/>
    <n v="0"/>
  </r>
  <r>
    <n v="2450"/>
    <d v="2014-08-17T00:00:00"/>
    <d v="2014-08-17T00:00:00"/>
    <x v="35"/>
    <n v="1"/>
    <n v="0"/>
    <n v="15"/>
    <n v="7"/>
    <d v="1899-12-30T00:15:07"/>
    <d v="1899-12-30T00:15:07"/>
    <s v="Ghost"/>
    <s v="Ironman Mont Tremblant"/>
    <n v="3.9691289966923953"/>
    <n v="0"/>
    <s v="Cold &amp; Windy"/>
    <s v="http://app.strava.com/activities/182217636"/>
    <d v="1899-12-30T00:00:00"/>
    <d v="1899-12-30T00:00:00"/>
    <d v="1899-12-30T06:36:03"/>
    <d v="1899-12-30T07:28:27"/>
    <d v="1899-12-30T03:18:02"/>
    <d v="1899-12-30T03:44:14"/>
    <n v="2725"/>
    <x v="13"/>
    <x v="4"/>
    <x v="134"/>
    <x v="17"/>
    <n v="0"/>
  </r>
  <r>
    <n v="2451"/>
    <d v="2014-08-17T00:00:00"/>
    <d v="2014-08-17T00:00:00"/>
    <x v="36"/>
    <n v="1"/>
    <n v="0"/>
    <n v="15"/>
    <n v="28"/>
    <d v="1899-12-30T00:15:28"/>
    <d v="1899-12-30T00:15:28"/>
    <s v="Ghost"/>
    <s v="Ironman Mont Tremblant"/>
    <n v="3.8793103448275894"/>
    <n v="0"/>
    <s v="Cold &amp; Windy"/>
    <s v="http://app.strava.com/activities/182217636"/>
    <d v="1899-12-30T00:00:00"/>
    <d v="1899-12-30T00:00:00"/>
    <d v="1899-12-30T06:45:14"/>
    <d v="1899-12-30T07:37:38"/>
    <d v="1899-12-30T03:22:37"/>
    <d v="1899-12-30T03:48:49"/>
    <n v="2739"/>
    <x v="13"/>
    <x v="4"/>
    <x v="134"/>
    <x v="17"/>
    <n v="0"/>
  </r>
  <r>
    <n v="2452"/>
    <d v="2014-08-17T00:00:00"/>
    <d v="2014-08-17T00:00:00"/>
    <x v="3"/>
    <n v="1"/>
    <n v="0"/>
    <n v="9"/>
    <n v="23"/>
    <d v="1899-12-30T00:09:23"/>
    <d v="1899-12-30T00:09:23"/>
    <s v="n/a"/>
    <s v="Ironman Mont Tremblant"/>
    <n v="6.3943161634103065"/>
    <n v="0"/>
    <m/>
    <m/>
    <d v="1899-12-30T00:00:00"/>
    <d v="1899-12-30T00:00:00"/>
    <d v="1899-12-30T04:05:51"/>
    <d v="1899-12-30T04:58:15"/>
    <d v="1899-12-30T02:02:55"/>
    <d v="1899-12-30T02:29:07"/>
    <n v="978"/>
    <x v="13"/>
    <x v="4"/>
    <x v="134"/>
    <x v="17"/>
    <n v="0"/>
  </r>
  <r>
    <n v="2453"/>
    <d v="2014-08-17T00:00:00"/>
    <d v="2014-08-17T00:00:00"/>
    <x v="4"/>
    <n v="1"/>
    <n v="0"/>
    <n v="6"/>
    <n v="21"/>
    <d v="1899-12-30T00:06:21"/>
    <d v="1899-12-30T00:06:21"/>
    <s v="n/a"/>
    <s v="Ironman Mont Tremblant"/>
    <n v="9.4488188976378034"/>
    <n v="0"/>
    <m/>
    <m/>
    <d v="1899-12-30T00:00:00"/>
    <d v="1899-12-30T00:00:00"/>
    <d v="1899-12-30T02:46:22"/>
    <d v="1899-12-30T03:38:46"/>
    <d v="1899-12-30T01:23:11"/>
    <d v="1899-12-30T01:49:23"/>
    <n v="702"/>
    <x v="13"/>
    <x v="4"/>
    <x v="134"/>
    <x v="17"/>
    <n v="0"/>
  </r>
  <r>
    <n v="2454"/>
    <d v="2014-08-22T00:00:00"/>
    <d v="2014-08-22T00:00:00"/>
    <x v="1"/>
    <n v="7.8"/>
    <n v="0"/>
    <n v="48"/>
    <n v="51"/>
    <d v="1899-12-30T00:48:51"/>
    <d v="1899-12-30T00:06:16"/>
    <s v="ElderShiv"/>
    <s v="Random"/>
    <n v="9.5803480040941729"/>
    <n v="0"/>
    <s v="Nice!"/>
    <s v="http://app.strava.com/activities/183826693"/>
    <d v="1899-12-30T11:41:26"/>
    <d v="1899-12-30T05:50:43"/>
    <d v="1899-12-30T02:44:05"/>
    <d v="1899-12-30T03:36:29"/>
    <d v="1899-12-30T01:22:03"/>
    <d v="1899-12-30T01:48:15"/>
    <n v="701"/>
    <x v="13"/>
    <x v="4"/>
    <x v="134"/>
    <x v="17"/>
    <n v="4"/>
  </r>
  <r>
    <n v="2455"/>
    <d v="2014-08-25T00:00:00"/>
    <d v="2014-08-25T00:00:00"/>
    <x v="2"/>
    <n v="2.35"/>
    <n v="0"/>
    <n v="23"/>
    <n v="39"/>
    <d v="1899-12-30T00:23:39"/>
    <d v="1899-12-30T00:10:04"/>
    <s v="Hoka"/>
    <s v="Random"/>
    <n v="5.9619450317124789"/>
    <n v="0"/>
    <s v="Warm"/>
    <s v="http://app.strava.com/activities/185197205"/>
    <d v="1899-12-30T04:23:40"/>
    <d v="1899-12-30T02:11:50"/>
    <d v="1899-12-30T04:23:40"/>
    <d v="1899-12-30T05:16:04"/>
    <d v="1899-12-30T02:11:50"/>
    <d v="1899-12-30T02:38:02"/>
    <n v="1490"/>
    <x v="13"/>
    <x v="4"/>
    <x v="134"/>
    <x v="18"/>
    <n v="2"/>
  </r>
  <r>
    <n v="2456"/>
    <d v="2014-08-26T00:00:00"/>
    <d v="2014-08-26T00:00:00"/>
    <x v="1"/>
    <n v="15.5"/>
    <n v="0"/>
    <n v="44"/>
    <n v="20"/>
    <d v="1899-12-30T00:44:20"/>
    <d v="1899-12-30T00:02:52"/>
    <s v="YNHH"/>
    <s v="YNHH Spin Bike"/>
    <n v="20.977443609022572"/>
    <n v="0"/>
    <s v="Inside"/>
    <m/>
    <d v="1899-12-30T05:20:21"/>
    <d v="1899-12-30T02:40:10"/>
    <d v="1899-12-30T01:14:56"/>
    <d v="1899-12-30T02:07:20"/>
    <d v="1899-12-30T00:37:28"/>
    <d v="1899-12-30T01:03:40"/>
    <n v="142"/>
    <x v="13"/>
    <x v="4"/>
    <x v="134"/>
    <x v="18"/>
    <n v="0"/>
  </r>
  <r>
    <n v="2457"/>
    <d v="2014-08-28T00:00:00"/>
    <d v="2014-08-28T00:00:00"/>
    <x v="1"/>
    <n v="10"/>
    <n v="0"/>
    <n v="26"/>
    <n v="50"/>
    <d v="1899-12-30T00:26:50"/>
    <d v="1899-12-30T00:02:41"/>
    <s v="YNHH"/>
    <s v="YNHH Spin Bike"/>
    <n v="22.360248447204988"/>
    <n v="0"/>
    <s v="Inside"/>
    <m/>
    <d v="1899-12-30T05:00:32"/>
    <d v="1899-12-30T02:30:16"/>
    <d v="1899-12-30T01:10:18"/>
    <d v="1899-12-30T02:02:42"/>
    <d v="1899-12-30T00:35:09"/>
    <d v="1899-12-30T01:01:21"/>
    <n v="77"/>
    <x v="13"/>
    <x v="4"/>
    <x v="134"/>
    <x v="18"/>
    <n v="1"/>
  </r>
  <r>
    <n v="2458"/>
    <d v="2014-08-31T00:00:00"/>
    <d v="2014-08-31T00:00:00"/>
    <x v="1"/>
    <n v="36"/>
    <n v="2"/>
    <n v="20"/>
    <n v="15"/>
    <d v="1899-12-30T02:20:15"/>
    <d v="1899-12-30T00:03:54"/>
    <s v="YNHH"/>
    <s v="Random"/>
    <n v="15.401069518716588"/>
    <n v="0"/>
    <s v="Humid"/>
    <s v="http://app.strava.com/activities/187836672"/>
    <d v="1899-12-30T07:16:20"/>
    <d v="1899-12-30T03:38:10"/>
    <d v="1899-12-30T01:42:04"/>
    <d v="1899-12-30T02:34:28"/>
    <d v="1899-12-30T00:51:02"/>
    <d v="1899-12-30T01:17:14"/>
    <n v="398"/>
    <x v="13"/>
    <x v="4"/>
    <x v="134"/>
    <x v="19"/>
    <n v="2"/>
  </r>
  <r>
    <n v="2459"/>
    <d v="2014-09-03T00:00:00"/>
    <d v="2014-09-03T00:00:00"/>
    <x v="2"/>
    <n v="2"/>
    <n v="0"/>
    <n v="19"/>
    <n v="13"/>
    <d v="1899-12-30T00:19:13"/>
    <d v="1899-12-30T00:09:36"/>
    <s v="Hoka"/>
    <s v="YNHH Treadmill"/>
    <n v="6.244579358196015"/>
    <n v="0"/>
    <s v="Inside"/>
    <m/>
    <d v="1899-12-30T04:11:44"/>
    <d v="1899-12-30T02:05:52"/>
    <d v="1899-12-30T04:11:44"/>
    <d v="1899-12-30T05:04:08"/>
    <d v="1899-12-30T02:05:52"/>
    <d v="1899-12-30T02:32:04"/>
    <n v="1115"/>
    <x v="13"/>
    <x v="5"/>
    <x v="135"/>
    <x v="19"/>
    <n v="2"/>
  </r>
  <r>
    <n v="2460"/>
    <d v="2014-09-05T00:00:00"/>
    <d v="2014-09-05T00:00:00"/>
    <x v="1"/>
    <n v="4.2"/>
    <n v="0"/>
    <n v="25"/>
    <n v="27"/>
    <d v="1899-12-30T00:25:27"/>
    <d v="1899-12-30T00:06:04"/>
    <s v="Ciocci"/>
    <s v="MG to Home via Artillary"/>
    <n v="9.9017681728880245"/>
    <n v="0"/>
    <s v="Humid"/>
    <s v="http://app.strava.com/activities/190141817"/>
    <d v="1899-12-30T11:18:40"/>
    <d v="1899-12-30T05:39:20"/>
    <d v="1899-12-30T02:38:46"/>
    <d v="1899-12-30T03:31:10"/>
    <d v="1899-12-30T01:19:23"/>
    <d v="1899-12-30T01:45:35"/>
    <n v="697"/>
    <x v="13"/>
    <x v="5"/>
    <x v="135"/>
    <x v="19"/>
    <n v="1"/>
  </r>
  <r>
    <n v="2461"/>
    <d v="2014-09-05T00:00:00"/>
    <d v="2014-09-05T00:00:00"/>
    <x v="1"/>
    <n v="9.4"/>
    <n v="0"/>
    <n v="39"/>
    <n v="59"/>
    <d v="1899-12-30T00:39:59"/>
    <d v="1899-12-30T00:04:15"/>
    <s v="Ciocci"/>
    <s v="Home to MG via Lake Winnemaug"/>
    <n v="14.105877448937067"/>
    <n v="0"/>
    <s v="Humid"/>
    <s v="http://app.strava.com/activities/191379767"/>
    <d v="1899-12-30T07:56:24"/>
    <d v="1899-12-30T03:58:12"/>
    <d v="1899-12-30T01:51:27"/>
    <d v="1899-12-30T02:43:51"/>
    <d v="1899-12-30T00:55:43"/>
    <d v="1899-12-30T01:21:55"/>
    <n v="529"/>
    <x v="13"/>
    <x v="5"/>
    <x v="135"/>
    <x v="19"/>
    <n v="0"/>
  </r>
  <r>
    <n v="2462"/>
    <d v="2014-09-07T00:00:00"/>
    <d v="2014-09-07T00:00:00"/>
    <x v="0"/>
    <n v="1.2"/>
    <n v="0"/>
    <n v="49"/>
    <n v="36"/>
    <d v="1899-12-30T00:49:36"/>
    <d v="1899-12-30T00:41:20"/>
    <s v="Hudson"/>
    <s v="Toughman Tri"/>
    <n v="1.4516129032258076"/>
    <n v="0"/>
    <s v="Warm"/>
    <s v="LONG LONG SWIM"/>
    <d v="1899-12-30T01:39:12"/>
    <d v="1899-12-30T00:49:36"/>
    <d v="1899-12-30T18:02:56"/>
    <d v="1899-12-30T18:55:20"/>
    <d v="1899-12-30T09:01:28"/>
    <d v="1899-12-30T09:27:40"/>
    <n v="3094"/>
    <x v="13"/>
    <x v="5"/>
    <x v="135"/>
    <x v="20"/>
    <n v="1"/>
  </r>
  <r>
    <n v="2463"/>
    <d v="2014-09-07T00:00:00"/>
    <d v="2014-09-07T00:00:00"/>
    <x v="1"/>
    <n v="56"/>
    <n v="3"/>
    <n v="12"/>
    <n v="41"/>
    <d v="1899-12-30T03:12:41"/>
    <d v="1899-12-30T00:03:26"/>
    <s v="ElderShiv"/>
    <s v="Toughman Tri"/>
    <n v="17.437937894645803"/>
    <n v="0"/>
    <s v="Warm"/>
    <m/>
    <d v="1899-12-30T06:25:22"/>
    <d v="1899-12-30T03:12:41"/>
    <d v="1899-12-30T01:30:09"/>
    <d v="1899-12-30T02:22:33"/>
    <d v="1899-12-30T00:45:04"/>
    <d v="1899-12-30T01:11:16"/>
    <n v="250"/>
    <x v="13"/>
    <x v="5"/>
    <x v="135"/>
    <x v="20"/>
    <n v="0"/>
  </r>
  <r>
    <n v="2464"/>
    <d v="2014-09-07T00:00:00"/>
    <d v="2014-09-07T00:00:00"/>
    <x v="2"/>
    <n v="13.1"/>
    <n v="2"/>
    <n v="48"/>
    <n v="59"/>
    <d v="1899-12-30T02:48:59"/>
    <d v="1899-12-30T00:12:54"/>
    <s v="Ghost"/>
    <s v="Toughman Tri"/>
    <n v="4.6513462866160404"/>
    <n v="0"/>
    <s v="Warm"/>
    <m/>
    <d v="1899-12-30T05:37:58"/>
    <d v="1899-12-30T02:48:59"/>
    <d v="1899-12-30T05:37:58"/>
    <d v="1899-12-30T06:30:22"/>
    <d v="1899-12-30T02:48:59"/>
    <d v="1899-12-30T03:15:11"/>
    <n v="2598"/>
    <x v="13"/>
    <x v="5"/>
    <x v="135"/>
    <x v="20"/>
    <n v="0"/>
  </r>
  <r>
    <n v="2465"/>
    <d v="2014-09-07T00:00:00"/>
    <d v="2014-09-07T00:00:00"/>
    <x v="3"/>
    <n v="1"/>
    <n v="0"/>
    <n v="2"/>
    <n v="26"/>
    <d v="1899-12-30T00:02:26"/>
    <d v="1899-12-30T00:02:26"/>
    <s v="n/a"/>
    <s v="Toughman Tri"/>
    <n v="24.657534246575359"/>
    <n v="0"/>
    <s v="Warm"/>
    <m/>
    <d v="1899-12-30T00:00:00"/>
    <d v="1899-12-30T00:00:00"/>
    <d v="1899-12-30T01:03:45"/>
    <d v="1899-12-30T01:56:09"/>
    <d v="1899-12-30T00:31:53"/>
    <d v="1899-12-30T00:58:05"/>
    <n v="27"/>
    <x v="13"/>
    <x v="5"/>
    <x v="135"/>
    <x v="20"/>
    <n v="0"/>
  </r>
  <r>
    <n v="2466"/>
    <d v="2014-09-07T00:00:00"/>
    <d v="2014-09-07T00:00:00"/>
    <x v="4"/>
    <n v="1"/>
    <n v="0"/>
    <n v="4"/>
    <n v="9"/>
    <d v="1899-12-30T00:04:09"/>
    <d v="1899-12-30T00:04:09"/>
    <s v="n/a"/>
    <s v="Toughman Tri"/>
    <n v="14.457831325301216"/>
    <n v="0"/>
    <s v="Warm"/>
    <m/>
    <d v="1899-12-30T00:00:00"/>
    <d v="1899-12-30T00:00:00"/>
    <d v="1899-12-30T01:48:44"/>
    <d v="1899-12-30T02:41:08"/>
    <d v="1899-12-30T00:54:22"/>
    <d v="1899-12-30T01:20:34"/>
    <n v="503"/>
    <x v="13"/>
    <x v="5"/>
    <x v="135"/>
    <x v="20"/>
    <n v="0"/>
  </r>
  <r>
    <n v="2467"/>
    <d v="2014-09-07T00:00:00"/>
    <d v="2014-09-07T00:00:00"/>
    <x v="8"/>
    <n v="1"/>
    <n v="0"/>
    <n v="10"/>
    <n v="3"/>
    <d v="1899-12-30T00:10:03"/>
    <d v="1899-12-30T00:10:03"/>
    <m/>
    <s v="Toughman Tri"/>
    <n v="5.9701492537313472"/>
    <n v="0"/>
    <s v="Warm"/>
    <m/>
    <d v="1899-12-30T00:00:00"/>
    <d v="1899-12-30T00:00:00"/>
    <d v="1899-12-30T04:23:19"/>
    <d v="1899-12-30T05:15:43"/>
    <d v="1899-12-30T02:11:39"/>
    <d v="1899-12-30T02:37:51"/>
    <n v="1480"/>
    <x v="13"/>
    <x v="5"/>
    <x v="135"/>
    <x v="20"/>
    <n v="0"/>
  </r>
  <r>
    <n v="2468"/>
    <d v="2014-09-07T00:00:00"/>
    <d v="2014-09-07T00:00:00"/>
    <x v="9"/>
    <n v="1"/>
    <n v="0"/>
    <n v="10"/>
    <n v="46"/>
    <d v="1899-12-30T00:10:46"/>
    <d v="1899-12-30T00:10:46"/>
    <m/>
    <s v="Toughman Tri"/>
    <n v="5.5727554179566603"/>
    <n v="0"/>
    <s v="Warm"/>
    <m/>
    <d v="1899-12-30T00:00:00"/>
    <d v="1899-12-30T00:00:00"/>
    <d v="1899-12-30T04:42:05"/>
    <d v="1899-12-30T05:34:29"/>
    <d v="1899-12-30T02:21:03"/>
    <d v="1899-12-30T02:47:15"/>
    <n v="1958"/>
    <x v="13"/>
    <x v="5"/>
    <x v="135"/>
    <x v="20"/>
    <n v="0"/>
  </r>
  <r>
    <n v="2469"/>
    <d v="2014-09-07T00:00:00"/>
    <d v="2014-09-07T00:00:00"/>
    <x v="10"/>
    <n v="1"/>
    <n v="0"/>
    <n v="13"/>
    <n v="42"/>
    <d v="1899-12-30T00:13:42"/>
    <d v="1899-12-30T00:13:42"/>
    <m/>
    <s v="Toughman Tri"/>
    <n v="4.379562043795624"/>
    <n v="0"/>
    <s v="Warm"/>
    <m/>
    <d v="1899-12-30T00:00:00"/>
    <d v="1899-12-30T00:00:00"/>
    <d v="1899-12-30T05:58:56"/>
    <d v="1899-12-30T06:51:20"/>
    <d v="1899-12-30T02:59:28"/>
    <d v="1899-12-30T03:25:40"/>
    <n v="2657"/>
    <x v="13"/>
    <x v="5"/>
    <x v="135"/>
    <x v="20"/>
    <n v="0"/>
  </r>
  <r>
    <n v="2470"/>
    <d v="2014-09-07T00:00:00"/>
    <d v="2014-09-07T00:00:00"/>
    <x v="11"/>
    <n v="1"/>
    <n v="0"/>
    <n v="11"/>
    <n v="39"/>
    <d v="1899-12-30T00:11:39"/>
    <d v="1899-12-30T00:11:39"/>
    <m/>
    <s v="Toughman Tri"/>
    <n v="5.1502145922746818"/>
    <n v="0"/>
    <s v="Warm"/>
    <m/>
    <d v="1899-12-30T00:00:00"/>
    <d v="1899-12-30T00:00:00"/>
    <d v="1899-12-30T05:05:14"/>
    <d v="1899-12-30T05:57:38"/>
    <d v="1899-12-30T02:32:37"/>
    <d v="1899-12-30T02:58:49"/>
    <n v="2352"/>
    <x v="13"/>
    <x v="5"/>
    <x v="135"/>
    <x v="20"/>
    <n v="0"/>
  </r>
  <r>
    <n v="2471"/>
    <d v="2014-09-07T00:00:00"/>
    <d v="2014-09-07T00:00:00"/>
    <x v="12"/>
    <n v="1"/>
    <n v="0"/>
    <n v="11"/>
    <n v="19"/>
    <d v="1899-12-30T00:11:19"/>
    <d v="1899-12-30T00:11:19"/>
    <m/>
    <s v="Toughman Tri"/>
    <n v="5.3019145802651"/>
    <n v="0"/>
    <s v="Warm"/>
    <m/>
    <d v="1899-12-30T00:00:00"/>
    <d v="1899-12-30T00:00:00"/>
    <d v="1899-12-30T04:56:30"/>
    <d v="1899-12-30T05:48:54"/>
    <d v="1899-12-30T02:28:15"/>
    <d v="1899-12-30T02:54:27"/>
    <n v="2237"/>
    <x v="13"/>
    <x v="5"/>
    <x v="135"/>
    <x v="20"/>
    <n v="0"/>
  </r>
  <r>
    <n v="2472"/>
    <d v="2014-09-07T00:00:00"/>
    <d v="2014-09-07T00:00:00"/>
    <x v="13"/>
    <n v="1"/>
    <n v="0"/>
    <n v="13"/>
    <n v="57"/>
    <d v="1899-12-30T00:13:57"/>
    <d v="1899-12-30T00:13:57"/>
    <m/>
    <s v="Toughman Tri"/>
    <n v="4.3010752688172076"/>
    <n v="0"/>
    <s v="Warm"/>
    <m/>
    <d v="1899-12-30T00:00:00"/>
    <d v="1899-12-30T00:00:00"/>
    <d v="1899-12-30T06:05:29"/>
    <d v="1899-12-30T06:57:53"/>
    <d v="1899-12-30T03:02:45"/>
    <d v="1899-12-30T03:28:57"/>
    <n v="2675"/>
    <x v="13"/>
    <x v="5"/>
    <x v="135"/>
    <x v="20"/>
    <n v="0"/>
  </r>
  <r>
    <n v="2473"/>
    <d v="2014-09-07T00:00:00"/>
    <d v="2014-09-07T00:00:00"/>
    <x v="14"/>
    <n v="1"/>
    <n v="0"/>
    <n v="14"/>
    <n v="53"/>
    <d v="1899-12-30T00:14:53"/>
    <d v="1899-12-30T00:14:53"/>
    <m/>
    <s v="Toughman Tri"/>
    <n v="4.0313549832026911"/>
    <n v="0"/>
    <s v="Warm"/>
    <m/>
    <d v="1899-12-30T00:00:00"/>
    <d v="1899-12-30T00:00:00"/>
    <d v="1899-12-30T06:29:57"/>
    <d v="1899-12-30T07:22:21"/>
    <d v="1899-12-30T03:14:58"/>
    <d v="1899-12-30T03:41:10"/>
    <n v="2714"/>
    <x v="13"/>
    <x v="5"/>
    <x v="135"/>
    <x v="20"/>
    <n v="0"/>
  </r>
  <r>
    <n v="2474"/>
    <d v="2014-09-07T00:00:00"/>
    <d v="2014-09-07T00:00:00"/>
    <x v="15"/>
    <n v="1"/>
    <n v="0"/>
    <n v="11"/>
    <n v="9"/>
    <d v="1899-12-30T00:11:09"/>
    <d v="1899-12-30T00:11:09"/>
    <m/>
    <s v="Toughman Tri"/>
    <n v="5.3811659192825152"/>
    <n v="0"/>
    <s v="Warm"/>
    <m/>
    <d v="1899-12-30T00:00:00"/>
    <d v="1899-12-30T00:00:00"/>
    <d v="1899-12-30T04:52:08"/>
    <d v="1899-12-30T05:44:32"/>
    <d v="1899-12-30T02:26:04"/>
    <d v="1899-12-30T02:52:16"/>
    <n v="2168"/>
    <x v="13"/>
    <x v="5"/>
    <x v="135"/>
    <x v="20"/>
    <n v="0"/>
  </r>
  <r>
    <n v="2475"/>
    <d v="2014-09-07T00:00:00"/>
    <d v="2014-09-07T00:00:00"/>
    <x v="16"/>
    <n v="1"/>
    <n v="0"/>
    <n v="12"/>
    <n v="55"/>
    <d v="1899-12-30T00:12:55"/>
    <d v="1899-12-30T00:12:55"/>
    <m/>
    <s v="Toughman Tri"/>
    <n v="4.6451612903225845"/>
    <n v="0"/>
    <s v="Warm"/>
    <m/>
    <d v="1899-12-30T00:00:00"/>
    <d v="1899-12-30T00:00:00"/>
    <d v="1899-12-30T05:38:25"/>
    <d v="1899-12-30T06:30:49"/>
    <d v="1899-12-30T02:49:12"/>
    <d v="1899-12-30T03:15:25"/>
    <n v="2601"/>
    <x v="13"/>
    <x v="5"/>
    <x v="135"/>
    <x v="20"/>
    <n v="0"/>
  </r>
  <r>
    <n v="2476"/>
    <d v="2014-09-07T00:00:00"/>
    <d v="2014-09-07T00:00:00"/>
    <x v="17"/>
    <n v="1"/>
    <n v="0"/>
    <n v="14"/>
    <n v="3"/>
    <d v="1899-12-30T00:14:03"/>
    <d v="1899-12-30T00:14:03"/>
    <m/>
    <s v="Toughman Tri"/>
    <n v="4.2704626334519604"/>
    <n v="0"/>
    <s v="Warm"/>
    <m/>
    <d v="1899-12-30T00:00:00"/>
    <d v="1899-12-30T00:00:00"/>
    <d v="1899-12-30T06:08:07"/>
    <d v="1899-12-30T07:00:31"/>
    <d v="1899-12-30T03:04:03"/>
    <d v="1899-12-30T03:30:15"/>
    <n v="2682"/>
    <x v="13"/>
    <x v="5"/>
    <x v="135"/>
    <x v="20"/>
    <n v="0"/>
  </r>
  <r>
    <n v="2477"/>
    <d v="2014-09-07T00:00:00"/>
    <d v="2014-09-07T00:00:00"/>
    <x v="18"/>
    <n v="1"/>
    <n v="0"/>
    <n v="12"/>
    <n v="34"/>
    <d v="1899-12-30T00:12:34"/>
    <d v="1899-12-30T00:12:34"/>
    <m/>
    <s v="Toughman Tri"/>
    <n v="4.7745358090185714"/>
    <n v="0"/>
    <s v="Warm"/>
    <m/>
    <d v="1899-12-30T00:00:00"/>
    <d v="1899-12-30T00:00:00"/>
    <d v="1899-12-30T05:29:15"/>
    <d v="1899-12-30T06:21:39"/>
    <d v="1899-12-30T02:44:37"/>
    <d v="1899-12-30T03:10:49"/>
    <n v="2565"/>
    <x v="13"/>
    <x v="5"/>
    <x v="135"/>
    <x v="20"/>
    <n v="0"/>
  </r>
  <r>
    <n v="2478"/>
    <d v="2014-09-07T00:00:00"/>
    <d v="2014-09-07T00:00:00"/>
    <x v="19"/>
    <n v="1"/>
    <n v="0"/>
    <n v="14"/>
    <n v="22"/>
    <d v="1899-12-30T00:14:22"/>
    <d v="1899-12-30T00:14:22"/>
    <m/>
    <s v="Toughman Tri"/>
    <n v="4.1763341067285413"/>
    <n v="0"/>
    <s v="Warm"/>
    <m/>
    <d v="1899-12-30T00:00:00"/>
    <d v="1899-12-30T00:00:00"/>
    <d v="1899-12-30T06:16:24"/>
    <d v="1899-12-30T07:08:48"/>
    <d v="1899-12-30T03:08:12"/>
    <d v="1899-12-30T03:34:24"/>
    <n v="2701"/>
    <x v="13"/>
    <x v="5"/>
    <x v="135"/>
    <x v="20"/>
    <n v="0"/>
  </r>
  <r>
    <n v="2479"/>
    <d v="2014-09-07T00:00:00"/>
    <d v="2014-09-07T00:00:00"/>
    <x v="20"/>
    <n v="1"/>
    <n v="0"/>
    <n v="14"/>
    <n v="14"/>
    <d v="1899-12-30T00:14:14"/>
    <d v="1899-12-30T00:14:14"/>
    <m/>
    <s v="Toughman Tri"/>
    <n v="4.2154566744730717"/>
    <n v="0"/>
    <s v="Warm"/>
    <m/>
    <d v="1899-12-30T00:00:00"/>
    <d v="1899-12-30T00:00:00"/>
    <d v="1899-12-30T06:12:55"/>
    <d v="1899-12-30T07:05:19"/>
    <d v="1899-12-30T03:06:27"/>
    <d v="1899-12-30T03:32:39"/>
    <n v="2693"/>
    <x v="13"/>
    <x v="5"/>
    <x v="135"/>
    <x v="20"/>
    <n v="0"/>
  </r>
  <r>
    <n v="2480"/>
    <d v="2014-09-09T00:00:00"/>
    <d v="1900-01-08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d v="1899-12-30T01:13:22"/>
    <d v="1899-12-30T02:05:46"/>
    <d v="1899-12-30T00:36:41"/>
    <d v="1899-12-30T01:02:53"/>
    <n v="116"/>
    <x v="13"/>
    <x v="5"/>
    <x v="135"/>
    <x v="20"/>
    <n v="1"/>
  </r>
  <r>
    <n v="2481"/>
    <d v="2014-09-11T00:00:00"/>
    <d v="2014-09-11T00:00:00"/>
    <x v="1"/>
    <n v="10"/>
    <n v="0"/>
    <n v="27"/>
    <n v="30"/>
    <d v="1899-12-30T00:27:30"/>
    <d v="1899-12-30T00:02:45"/>
    <s v="YNHH"/>
    <s v="YNHH Spin Bike"/>
    <n v="21.818181818181838"/>
    <n v="0"/>
    <s v="Inside"/>
    <m/>
    <d v="1899-12-30T05:08:00"/>
    <d v="1899-12-30T02:34:00"/>
    <d v="1899-12-30T01:12:03"/>
    <d v="1899-12-30T02:04:27"/>
    <d v="1899-12-30T00:36:01"/>
    <d v="1899-12-30T01:02:14"/>
    <n v="97"/>
    <x v="13"/>
    <x v="5"/>
    <x v="135"/>
    <x v="20"/>
    <n v="1"/>
  </r>
  <r>
    <n v="2482"/>
    <d v="2014-09-12T00:00:00"/>
    <d v="2014-09-12T00:00:00"/>
    <x v="2"/>
    <n v="2.8"/>
    <n v="0"/>
    <n v="33"/>
    <n v="29"/>
    <d v="1899-12-30T00:33:29"/>
    <d v="1899-12-30T00:11:57"/>
    <s v="Hoka"/>
    <s v="Random"/>
    <n v="5.0174216027874605"/>
    <n v="0"/>
    <s v="Cool"/>
    <s v="http://app.strava.com/activities/193403127"/>
    <d v="1899-12-30T05:13:19"/>
    <d v="1899-12-30T02:36:39"/>
    <d v="1899-12-30T05:13:19"/>
    <d v="1899-12-30T06:05:43"/>
    <d v="1899-12-30T02:36:39"/>
    <d v="1899-12-30T03:02:51"/>
    <n v="2453"/>
    <x v="13"/>
    <x v="5"/>
    <x v="135"/>
    <x v="20"/>
    <n v="0"/>
  </r>
  <r>
    <n v="2483"/>
    <d v="2014-09-12T00:00:00"/>
    <d v="2014-09-12T00:00:00"/>
    <x v="1"/>
    <n v="13.6"/>
    <n v="0"/>
    <n v="54"/>
    <n v="26"/>
    <d v="1899-12-30T00:54:26"/>
    <d v="1899-12-30T00:04:00"/>
    <s v="Ciocci"/>
    <s v="Rt6 Loop"/>
    <n v="14.990814451928976"/>
    <n v="0"/>
    <s v="Perfect"/>
    <s v="http://app.strava.com/activities/193520524"/>
    <d v="1899-12-30T07:28:16"/>
    <d v="1899-12-30T03:44:08"/>
    <d v="1899-12-30T01:44:52"/>
    <d v="1899-12-30T02:37:16"/>
    <d v="1899-12-30T00:52:26"/>
    <d v="1899-12-30T01:18:38"/>
    <n v="451"/>
    <x v="13"/>
    <x v="5"/>
    <x v="135"/>
    <x v="20"/>
    <n v="0"/>
  </r>
  <r>
    <n v="2484"/>
    <d v="2014-09-14T00:00:00"/>
    <d v="2014-09-14T00:00:00"/>
    <x v="2"/>
    <n v="3.1"/>
    <n v="0"/>
    <n v="38"/>
    <n v="27"/>
    <d v="1899-12-30T00:38:27"/>
    <d v="1899-12-30T00:12:24"/>
    <s v="Hoka"/>
    <s v="Pies &amp; Pints 5k"/>
    <n v="4.8374512353706152"/>
    <n v="0"/>
    <s v="Cool"/>
    <s v="http://app.strava.com/activities/194687822"/>
    <d v="1899-12-30T05:24:58"/>
    <d v="1899-12-30T02:42:29"/>
    <d v="1899-12-30T05:24:58"/>
    <d v="1899-12-30T06:17:22"/>
    <d v="1899-12-30T02:42:29"/>
    <d v="1899-12-30T03:08:41"/>
    <n v="2540"/>
    <x v="13"/>
    <x v="5"/>
    <x v="135"/>
    <x v="41"/>
    <n v="1"/>
  </r>
  <r>
    <n v="2485"/>
    <d v="2014-09-16T00:00:00"/>
    <d v="2014-09-16T00:00:00"/>
    <x v="1"/>
    <n v="9.5"/>
    <n v="0"/>
    <n v="25"/>
    <n v="30"/>
    <d v="1899-12-30T00:25:30"/>
    <d v="1899-12-30T00:02:41"/>
    <s v="YNHH"/>
    <s v="YNHH Spin Bike"/>
    <n v="22.352941176470605"/>
    <n v="0"/>
    <s v="Inside"/>
    <m/>
    <d v="1899-12-30T05:00:38"/>
    <d v="1899-12-30T02:30:19"/>
    <d v="1899-12-30T01:10:20"/>
    <d v="1899-12-30T02:02:44"/>
    <d v="1899-12-30T00:35:10"/>
    <d v="1899-12-30T01:01:22"/>
    <n v="80"/>
    <x v="13"/>
    <x v="5"/>
    <x v="135"/>
    <x v="41"/>
    <n v="1"/>
  </r>
  <r>
    <n v="2486"/>
    <d v="2014-09-18T00:00:00"/>
    <d v="2014-09-18T00:00:00"/>
    <x v="1"/>
    <n v="10"/>
    <n v="0"/>
    <n v="27"/>
    <n v="30"/>
    <d v="1899-12-30T00:27:30"/>
    <d v="1899-12-30T00:02:45"/>
    <s v="YNHH"/>
    <s v="YNHH Spin Bike"/>
    <n v="21.818181818181838"/>
    <n v="0"/>
    <s v="Inside"/>
    <m/>
    <d v="1899-12-30T05:08:00"/>
    <d v="1899-12-30T02:34:00"/>
    <d v="1899-12-30T01:12:03"/>
    <d v="1899-12-30T02:04:27"/>
    <d v="1899-12-30T00:36:01"/>
    <d v="1899-12-30T01:02:14"/>
    <n v="97"/>
    <x v="13"/>
    <x v="5"/>
    <x v="135"/>
    <x v="41"/>
    <n v="1"/>
  </r>
  <r>
    <n v="2487"/>
    <d v="2014-09-19T00:00:00"/>
    <d v="2014-09-19T00:00:00"/>
    <x v="2"/>
    <n v="3"/>
    <n v="0"/>
    <n v="30"/>
    <n v="28"/>
    <d v="1899-12-30T00:30:28"/>
    <d v="1899-12-30T00:10:09"/>
    <s v="G2host"/>
    <s v="YNYY Random"/>
    <n v="5.9080962800875323"/>
    <n v="0"/>
    <s v="Perfect"/>
    <s v="http://app.strava.com/activities/196635562"/>
    <d v="1899-12-30T04:26:05"/>
    <d v="1899-12-30T02:13:02"/>
    <d v="1899-12-30T04:26:05"/>
    <d v="1899-12-30T05:18:29"/>
    <d v="1899-12-30T02:13:02"/>
    <d v="1899-12-30T02:39:14"/>
    <n v="1537"/>
    <x v="13"/>
    <x v="5"/>
    <x v="135"/>
    <x v="41"/>
    <n v="0"/>
  </r>
  <r>
    <n v="2488"/>
    <d v="2014-09-19T00:00:00"/>
    <d v="2014-09-19T00:00:00"/>
    <x v="2"/>
    <n v="3"/>
    <n v="0"/>
    <n v="30"/>
    <n v="28"/>
    <d v="1899-12-30T00:30:28"/>
    <d v="1899-12-30T00:10:09"/>
    <s v="G2host"/>
    <s v="YNYY Random"/>
    <n v="5.9080962800875323"/>
    <n v="0"/>
    <s v="Perfect"/>
    <s v="http://app.strava.com/activities/196635562"/>
    <d v="1899-12-30T04:26:05"/>
    <d v="1899-12-30T02:13:02"/>
    <d v="1899-12-30T04:26:05"/>
    <d v="1899-12-30T05:18:29"/>
    <d v="1899-12-30T02:13:02"/>
    <d v="1899-12-30T02:39:14"/>
    <n v="1537"/>
    <x v="13"/>
    <x v="5"/>
    <x v="135"/>
    <x v="41"/>
    <n v="0"/>
  </r>
  <r>
    <n v="2489"/>
    <d v="2014-09-21T00:00:00"/>
    <d v="2014-09-21T00:00:00"/>
    <x v="1"/>
    <n v="26.9"/>
    <n v="2"/>
    <n v="0"/>
    <n v="57"/>
    <d v="1899-12-30T02:00:57"/>
    <d v="1899-12-30T00:04:30"/>
    <s v="Ciocci"/>
    <s v="Southbury Random"/>
    <n v="13.344357172385294"/>
    <n v="0"/>
    <s v="Wet"/>
    <s v="http://app.strava.com/activities/197611598"/>
    <d v="1899-12-30T08:23:35"/>
    <d v="1899-12-30T04:11:48"/>
    <d v="1899-12-30T01:57:48"/>
    <d v="1899-12-30T02:50:12"/>
    <d v="1899-12-30T00:58:54"/>
    <d v="1899-12-30T01:25:06"/>
    <n v="588"/>
    <x v="13"/>
    <x v="5"/>
    <x v="135"/>
    <x v="42"/>
    <n v="1"/>
  </r>
  <r>
    <n v="2490"/>
    <d v="2014-09-23T00:00:00"/>
    <d v="2014-09-23T00:00:00"/>
    <x v="1"/>
    <n v="8.5"/>
    <n v="0"/>
    <n v="25"/>
    <n v="0"/>
    <d v="1899-12-30T00:25:00"/>
    <d v="1899-12-30T00:02:56"/>
    <s v="YNHH"/>
    <s v="YNHH Spin Bike"/>
    <n v="20.400000000000016"/>
    <n v="0"/>
    <s v="Inside"/>
    <m/>
    <d v="1899-12-30T05:29:25"/>
    <d v="1899-12-30T02:44:42"/>
    <d v="1899-12-30T01:17:04"/>
    <d v="1899-12-30T02:09:28"/>
    <d v="1899-12-30T00:38:32"/>
    <d v="1899-12-30T01:04:44"/>
    <n v="163"/>
    <x v="13"/>
    <x v="5"/>
    <x v="135"/>
    <x v="42"/>
    <n v="1"/>
  </r>
  <r>
    <n v="2491"/>
    <d v="2014-09-23T00:00:00"/>
    <d v="2014-09-23T00:00:00"/>
    <x v="2"/>
    <n v="1"/>
    <n v="0"/>
    <n v="9"/>
    <n v="34"/>
    <d v="1899-12-30T00:09:34"/>
    <d v="1899-12-30T00:09:34"/>
    <s v="YNHH"/>
    <s v="YNHH Treadmill"/>
    <n v="6.2717770034843259"/>
    <n v="0"/>
    <s v="Inside"/>
    <m/>
    <d v="1899-12-30T04:10:39"/>
    <d v="1899-12-30T02:05:19"/>
    <d v="1899-12-30T04:10:39"/>
    <d v="1899-12-30T05:03:03"/>
    <d v="1899-12-30T02:05:19"/>
    <d v="1899-12-30T02:31:31"/>
    <n v="1091"/>
    <x v="13"/>
    <x v="5"/>
    <x v="135"/>
    <x v="42"/>
    <n v="0"/>
  </r>
  <r>
    <n v="2492"/>
    <d v="2014-09-25T00:00:00"/>
    <d v="2014-09-25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7"/>
    <x v="13"/>
    <x v="5"/>
    <x v="135"/>
    <x v="42"/>
    <n v="1"/>
  </r>
  <r>
    <n v="2493"/>
    <d v="2014-09-26T00:00:00"/>
    <d v="2014-09-26T00:00:00"/>
    <x v="2"/>
    <n v="1.6"/>
    <n v="0"/>
    <n v="18"/>
    <n v="46"/>
    <d v="1899-12-30T00:18:46"/>
    <d v="1899-12-30T00:11:44"/>
    <s v="Hoka"/>
    <s v="Middlebury Garage to Home"/>
    <n v="5.1154529307282459"/>
    <n v="0"/>
    <s v="Nice!"/>
    <m/>
    <d v="1899-12-30T05:07:18"/>
    <d v="1899-12-30T02:33:39"/>
    <d v="1899-12-30T05:07:18"/>
    <d v="1899-12-30T05:59:42"/>
    <d v="1899-12-30T02:33:39"/>
    <d v="1899-12-30T02:59:51"/>
    <n v="2382"/>
    <x v="13"/>
    <x v="5"/>
    <x v="135"/>
    <x v="42"/>
    <n v="0"/>
  </r>
  <r>
    <n v="2494"/>
    <d v="2014-09-26T00:00:00"/>
    <d v="2014-09-26T00:00:00"/>
    <x v="1"/>
    <n v="11"/>
    <n v="0"/>
    <n v="54"/>
    <n v="15"/>
    <d v="1899-12-30T00:54:15"/>
    <d v="1899-12-30T00:04:56"/>
    <s v="Ciocci"/>
    <s v="Random"/>
    <n v="12.16589861751153"/>
    <n v="0"/>
    <s v="Nice!"/>
    <s v="http://app.strava.com/activities/199696607"/>
    <d v="1899-12-30T09:12:22"/>
    <d v="1899-12-30T04:36:11"/>
    <d v="1899-12-30T02:09:13"/>
    <d v="1899-12-30T03:01:37"/>
    <d v="1899-12-30T01:04:36"/>
    <d v="1899-12-30T01:30:48"/>
    <n v="653"/>
    <x v="13"/>
    <x v="5"/>
    <x v="135"/>
    <x v="42"/>
    <n v="0"/>
  </r>
  <r>
    <n v="2495"/>
    <d v="2014-09-28T00:00:00"/>
    <d v="2014-09-28T00:00:00"/>
    <x v="2"/>
    <n v="3.1"/>
    <n v="0"/>
    <n v="31"/>
    <n v="50"/>
    <d v="1899-12-30T00:31:50"/>
    <d v="1899-12-30T00:10:16"/>
    <s v="Hoka"/>
    <s v="Pies &amp; Pints 5k"/>
    <n v="5.8429319371727804"/>
    <n v="0"/>
    <s v="Warm"/>
    <s v="http://app.strava.com/activities/200865941"/>
    <d v="1899-12-30T04:29:03"/>
    <d v="1899-12-30T02:14:31"/>
    <d v="1899-12-30T04:29:03"/>
    <d v="1899-12-30T05:21:27"/>
    <d v="1899-12-30T02:14:31"/>
    <d v="1899-12-30T02:40:43"/>
    <n v="1637"/>
    <x v="13"/>
    <x v="5"/>
    <x v="135"/>
    <x v="21"/>
    <n v="1"/>
  </r>
  <r>
    <n v="2496"/>
    <d v="2014-09-30T00:00:00"/>
    <d v="2014-09-30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7"/>
    <x v="13"/>
    <x v="5"/>
    <x v="135"/>
    <x v="21"/>
    <n v="1"/>
  </r>
  <r>
    <n v="2497"/>
    <d v="2014-10-01T00:00:00"/>
    <d v="2014-10-01T00:00:00"/>
    <x v="2"/>
    <n v="2.5"/>
    <n v="0"/>
    <n v="27"/>
    <n v="29"/>
    <d v="1899-12-30T00:27:29"/>
    <d v="1899-12-30T00:11:00"/>
    <s v="G2host"/>
    <s v="YNHH Treadmill"/>
    <n v="5.4578532443905443"/>
    <n v="0"/>
    <s v="Inside"/>
    <m/>
    <d v="1899-12-30T04:48:02"/>
    <d v="1899-12-30T02:24:01"/>
    <d v="1899-12-30T04:48:02"/>
    <d v="1899-12-30T05:40:26"/>
    <d v="1899-12-30T02:24:01"/>
    <d v="1899-12-30T02:50:13"/>
    <n v="2075"/>
    <x v="13"/>
    <x v="6"/>
    <x v="136"/>
    <x v="21"/>
    <n v="0"/>
  </r>
  <r>
    <n v="2498"/>
    <d v="2014-10-02T00:00:00"/>
    <d v="2014-10-02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7"/>
    <x v="13"/>
    <x v="6"/>
    <x v="136"/>
    <x v="21"/>
    <n v="0"/>
  </r>
  <r>
    <n v="2499"/>
    <d v="2014-10-05T00:00:00"/>
    <d v="2014-10-05T00:00:00"/>
    <x v="1"/>
    <n v="28.2"/>
    <n v="2"/>
    <n v="19"/>
    <n v="38"/>
    <d v="1899-12-30T02:19:38"/>
    <d v="1899-12-30T00:04:57"/>
    <s v="Ciocci"/>
    <s v="JRA - Just Riding Around"/>
    <n v="12.117450465504904"/>
    <n v="0"/>
    <s v="Cold &amp; Windy"/>
    <s v="http://app.strava.com/activities/203604989"/>
    <d v="1899-12-30T09:14:34"/>
    <d v="1899-12-30T04:37:17"/>
    <d v="1899-12-30T02:09:44"/>
    <d v="1899-12-30T03:02:08"/>
    <d v="1899-12-30T01:04:52"/>
    <d v="1899-12-30T01:31:04"/>
    <n v="654"/>
    <x v="13"/>
    <x v="6"/>
    <x v="136"/>
    <x v="43"/>
    <n v="2"/>
  </r>
  <r>
    <n v="2500"/>
    <d v="2014-10-07T00:00:00"/>
    <d v="2014-10-07T00:00:00"/>
    <x v="2"/>
    <n v="3.3"/>
    <n v="0"/>
    <n v="37"/>
    <n v="7"/>
    <d v="1899-12-30T00:37:07"/>
    <d v="1899-12-30T00:11:15"/>
    <s v="G2host"/>
    <s v="YNHH - Zone 2 Half Hour"/>
    <n v="5.3345307588684365"/>
    <n v="141"/>
    <s v="Nice!"/>
    <s v="http://app.strava.com/activities/204496998"/>
    <d v="1899-12-30T04:54:41"/>
    <d v="1899-12-30T02:27:21"/>
    <d v="1899-12-30T04:54:41"/>
    <d v="1899-12-30T05:47:05"/>
    <d v="1899-12-30T02:27:21"/>
    <d v="1899-12-30T02:53:33"/>
    <n v="2200"/>
    <x v="13"/>
    <x v="6"/>
    <x v="136"/>
    <x v="43"/>
    <n v="1"/>
  </r>
  <r>
    <n v="2501"/>
    <d v="2014-10-08T00:00:00"/>
    <d v="2014-10-08T00:00:00"/>
    <x v="1"/>
    <n v="12.8"/>
    <n v="0"/>
    <n v="33"/>
    <n v="0"/>
    <d v="1899-12-30T00:33:00"/>
    <d v="1899-12-30T00:02:35"/>
    <s v="YNHH"/>
    <s v="YNHH Spin Bike"/>
    <n v="23.272727272727288"/>
    <n v="123"/>
    <s v="Inside"/>
    <m/>
    <d v="1899-12-30T04:48:45"/>
    <d v="1899-12-30T02:24:22"/>
    <d v="1899-12-30T01:07:33"/>
    <d v="1899-12-30T01:59:57"/>
    <d v="1899-12-30T00:33:46"/>
    <d v="1899-12-30T00:59:58"/>
    <n v="52"/>
    <x v="13"/>
    <x v="6"/>
    <x v="136"/>
    <x v="43"/>
    <n v="0"/>
  </r>
  <r>
    <n v="2502"/>
    <d v="2014-10-10T00:00:00"/>
    <d v="2014-10-10T00:00:00"/>
    <x v="2"/>
    <n v="5.2"/>
    <n v="0"/>
    <n v="59"/>
    <n v="30"/>
    <d v="1899-12-30T00:59:30"/>
    <d v="1899-12-30T00:11:27"/>
    <s v="Hoka"/>
    <s v="YNHH East Rock Rd"/>
    <n v="5.2436974789916011"/>
    <n v="143"/>
    <s v="Nice!"/>
    <s v="http://app.strava.com/activities/205636802"/>
    <d v="1899-12-30T04:59:47"/>
    <d v="1899-12-30T02:29:54"/>
    <d v="1899-12-30T04:59:47"/>
    <d v="1899-12-30T05:52:11"/>
    <d v="1899-12-30T02:29:54"/>
    <d v="1899-12-30T02:56:06"/>
    <n v="2290"/>
    <x v="13"/>
    <x v="6"/>
    <x v="136"/>
    <x v="43"/>
    <n v="1"/>
  </r>
  <r>
    <n v="2503"/>
    <d v="2014-10-12T00:00:00"/>
    <d v="2014-10-12T00:00:00"/>
    <x v="1"/>
    <n v="32.1"/>
    <n v="2"/>
    <n v="28"/>
    <n v="46"/>
    <d v="1899-12-30T02:28:46"/>
    <d v="1899-12-30T00:04:38"/>
    <s v="Ciocci"/>
    <s v="Lake Zoar"/>
    <n v="12.946448577190241"/>
    <n v="0"/>
    <s v="Chilly"/>
    <s v="http://app.strava.com/activities/206447537"/>
    <d v="1899-12-30T08:39:04"/>
    <d v="1899-12-30T04:19:32"/>
    <d v="1899-12-30T02:01:25"/>
    <d v="1899-12-30T02:53:49"/>
    <d v="1899-12-30T01:00:43"/>
    <d v="1899-12-30T01:26:55"/>
    <n v="624"/>
    <x v="13"/>
    <x v="6"/>
    <x v="136"/>
    <x v="22"/>
    <n v="1"/>
  </r>
  <r>
    <n v="2504"/>
    <d v="2014-10-14T00:00:00"/>
    <d v="2014-10-14T00:00:00"/>
    <x v="2"/>
    <n v="3.3"/>
    <n v="0"/>
    <n v="36"/>
    <n v="19"/>
    <d v="1899-12-30T00:36:19"/>
    <d v="1899-12-30T00:11:00"/>
    <s v="G2host"/>
    <s v="YNHH - Zone 2 Half Hour"/>
    <n v="5.4520422212023902"/>
    <n v="141"/>
    <s v="Nice!"/>
    <s v="http://app.strava.com/activities/207275392"/>
    <d v="1899-12-30T04:48:20"/>
    <d v="1899-12-30T02:24:10"/>
    <d v="1899-12-30T04:48:20"/>
    <d v="1899-12-30T05:40:44"/>
    <d v="1899-12-30T02:24:10"/>
    <d v="1899-12-30T02:50:22"/>
    <n v="2086"/>
    <x v="13"/>
    <x v="6"/>
    <x v="136"/>
    <x v="22"/>
    <n v="1"/>
  </r>
  <r>
    <n v="2505"/>
    <d v="2014-10-15T00:00:00"/>
    <d v="2014-10-15T00:00:00"/>
    <x v="1"/>
    <n v="21"/>
    <n v="0"/>
    <n v="51"/>
    <n v="27"/>
    <d v="1899-12-30T00:51:27"/>
    <d v="1899-12-30T00:02:27"/>
    <s v="YNHH"/>
    <s v="YNHH Spin Bike"/>
    <n v="24.489795918367367"/>
    <n v="129"/>
    <s v="Inside"/>
    <m/>
    <d v="1899-12-30T04:34:24"/>
    <d v="1899-12-30T02:17:12"/>
    <d v="1899-12-30T01:04:11"/>
    <d v="1899-12-30T01:56:35"/>
    <d v="1899-12-30T00:32:06"/>
    <d v="1899-12-30T00:58:18"/>
    <n v="31"/>
    <x v="13"/>
    <x v="6"/>
    <x v="136"/>
    <x v="22"/>
    <n v="0"/>
  </r>
  <r>
    <n v="2506"/>
    <d v="2014-10-17T00:00:00"/>
    <d v="2014-10-17T00:00:00"/>
    <x v="2"/>
    <n v="5.4"/>
    <n v="1"/>
    <n v="2"/>
    <n v="3"/>
    <d v="1899-12-30T01:02:03"/>
    <d v="1899-12-30T00:11:29"/>
    <s v="G2host"/>
    <s v="Zone 2 Lunch Run"/>
    <n v="5.2215954875100774"/>
    <n v="144"/>
    <s v="Nice!"/>
    <s v="http://app.strava.com/activities/208428809"/>
    <d v="1899-12-30T05:01:03"/>
    <d v="1899-12-30T02:30:32"/>
    <d v="1899-12-30T05:01:03"/>
    <d v="1899-12-30T05:53:27"/>
    <d v="1899-12-30T02:30:32"/>
    <d v="1899-12-30T02:56:44"/>
    <n v="2308"/>
    <x v="13"/>
    <x v="6"/>
    <x v="136"/>
    <x v="22"/>
    <n v="1"/>
  </r>
  <r>
    <n v="2507"/>
    <d v="2014-10-19T00:00:00"/>
    <d v="2014-10-19T00:00:00"/>
    <x v="2"/>
    <n v="3"/>
    <n v="0"/>
    <n v="32"/>
    <n v="54"/>
    <d v="1899-12-30T00:32:54"/>
    <d v="1899-12-30T00:10:58"/>
    <s v="Hoka"/>
    <s v="Library 5k"/>
    <n v="5.4711246200607944"/>
    <n v="157"/>
    <s v="Chilly"/>
    <s v="Run with Logan http://app.strava.com/activities/209269717"/>
    <d v="1899-12-30T04:47:20"/>
    <d v="1899-12-30T02:23:40"/>
    <d v="1899-12-30T04:47:20"/>
    <d v="1899-12-30T05:39:44"/>
    <d v="1899-12-30T02:23:40"/>
    <d v="1899-12-30T02:49:52"/>
    <n v="2062"/>
    <x v="13"/>
    <x v="6"/>
    <x v="136"/>
    <x v="44"/>
    <n v="1"/>
  </r>
  <r>
    <n v="2508"/>
    <d v="2014-10-20T00:00:00"/>
    <d v="2014-10-20T00:00:00"/>
    <x v="0"/>
    <n v="0.75"/>
    <n v="0"/>
    <n v="30"/>
    <n v="0"/>
    <d v="1899-12-30T00:30:00"/>
    <d v="1899-12-30T00:40:00"/>
    <s v="PHS"/>
    <s v="Pomperaug Swim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3048"/>
    <x v="13"/>
    <x v="6"/>
    <x v="136"/>
    <x v="44"/>
    <n v="0"/>
  </r>
  <r>
    <n v="2509"/>
    <d v="2014-10-21T00:00:00"/>
    <d v="2014-10-21T00:00:00"/>
    <x v="2"/>
    <n v="3.2"/>
    <n v="0"/>
    <n v="36"/>
    <n v="55"/>
    <d v="1899-12-30T00:36:55"/>
    <d v="1899-12-30T00:11:32"/>
    <s v="G2host"/>
    <s v="YNHH Division St 5k"/>
    <n v="5.2009029345372513"/>
    <n v="142"/>
    <s v="Nice!"/>
    <s v="http://app.strava.com/activities/210426222"/>
    <d v="1899-12-30T05:02:15"/>
    <d v="1899-12-30T02:31:08"/>
    <d v="1899-12-30T05:02:15"/>
    <d v="1899-12-30T05:54:39"/>
    <d v="1899-12-30T02:31:08"/>
    <d v="1899-12-30T02:57:20"/>
    <n v="2324"/>
    <x v="13"/>
    <x v="6"/>
    <x v="136"/>
    <x v="44"/>
    <n v="0"/>
  </r>
  <r>
    <n v="2510"/>
    <d v="2014-10-24T00:00:00"/>
    <d v="2014-10-24T00:00:00"/>
    <x v="2"/>
    <n v="4.7"/>
    <n v="0"/>
    <n v="58"/>
    <n v="20"/>
    <d v="1899-12-30T00:58:20"/>
    <d v="1899-12-30T00:12:25"/>
    <s v="Hoka"/>
    <s v="Round the Hood"/>
    <n v="4.8342857142857181"/>
    <n v="143"/>
    <s v="Nice!"/>
    <s v="http://app.strava.com/activities/211116847"/>
    <d v="1899-12-30T05:25:11"/>
    <d v="1899-12-30T02:42:35"/>
    <d v="1899-12-30T05:25:11"/>
    <d v="1899-12-30T06:17:35"/>
    <d v="1899-12-30T02:42:35"/>
    <d v="1899-12-30T03:08:47"/>
    <n v="2542"/>
    <x v="13"/>
    <x v="6"/>
    <x v="136"/>
    <x v="44"/>
    <n v="2"/>
  </r>
  <r>
    <n v="2511"/>
    <d v="2014-10-27T00:00:00"/>
    <d v="2014-10-27T00:00:00"/>
    <x v="2"/>
    <n v="3.35"/>
    <n v="0"/>
    <n v="37"/>
    <n v="53"/>
    <d v="1899-12-30T00:37:53"/>
    <d v="1899-12-30T00:11:19"/>
    <s v="G2host"/>
    <s v="YNHH-Munson Loop"/>
    <n v="5.3057633084029963"/>
    <n v="138"/>
    <s v="Nice!"/>
    <s v="http://app.strava.com/activities/212368289"/>
    <d v="1899-12-30T04:56:17"/>
    <d v="1899-12-30T02:28:08"/>
    <d v="1899-12-30T04:56:17"/>
    <d v="1899-12-30T05:48:41"/>
    <d v="1899-12-30T02:28:08"/>
    <d v="1899-12-30T02:54:20"/>
    <n v="2234"/>
    <x v="13"/>
    <x v="6"/>
    <x v="136"/>
    <x v="45"/>
    <n v="2"/>
  </r>
  <r>
    <n v="2512"/>
    <d v="2014-10-27T00:00:00"/>
    <d v="2014-10-27T00:00:00"/>
    <x v="0"/>
    <n v="0.68"/>
    <n v="0"/>
    <n v="23"/>
    <n v="0"/>
    <d v="1899-12-30T00:23:00"/>
    <d v="1899-12-30T00:33:49"/>
    <s v="PHS"/>
    <s v="PHS Swim"/>
    <n v="1.773913043478262"/>
    <n v="0"/>
    <s v="Inside"/>
    <m/>
    <d v="1899-12-30T01:21:11"/>
    <d v="1899-12-30T00:40:35"/>
    <d v="1899-12-30T14:46:11"/>
    <d v="1899-12-30T15:38:35"/>
    <d v="1899-12-30T07:23:05"/>
    <d v="1899-12-30T07:49:17"/>
    <n v="2878"/>
    <x v="13"/>
    <x v="6"/>
    <x v="136"/>
    <x v="45"/>
    <n v="0"/>
  </r>
  <r>
    <n v="2513"/>
    <d v="2014-10-29T00:00:00"/>
    <d v="2014-10-29T00:00:00"/>
    <x v="1"/>
    <n v="17"/>
    <n v="0"/>
    <n v="47"/>
    <n v="0"/>
    <d v="1899-12-30T00:47:00"/>
    <d v="1899-12-30T00:02:46"/>
    <s v="YNHH"/>
    <s v="YNHH Spin Bike"/>
    <n v="21.702127659574483"/>
    <n v="128"/>
    <s v="Inside"/>
    <m/>
    <d v="1899-12-30T05:09:39"/>
    <d v="1899-12-30T02:34:49"/>
    <d v="1899-12-30T01:12:26"/>
    <d v="1899-12-30T02:04:50"/>
    <d v="1899-12-30T00:36:13"/>
    <d v="1899-12-30T01:02:25"/>
    <n v="102"/>
    <x v="13"/>
    <x v="6"/>
    <x v="136"/>
    <x v="45"/>
    <n v="1"/>
  </r>
  <r>
    <n v="2514"/>
    <d v="2014-10-30T00:00:00"/>
    <d v="2014-10-30T00:00:00"/>
    <x v="2"/>
    <n v="3"/>
    <n v="0"/>
    <n v="33"/>
    <n v="53"/>
    <d v="1899-12-30T00:33:53"/>
    <d v="1899-12-30T00:11:18"/>
    <s v="Hoka"/>
    <s v="YNHH Random"/>
    <n v="5.3123462862764432"/>
    <n v="141"/>
    <s v="Nice!"/>
    <s v="http://app.strava.com/activities/213578423"/>
    <d v="1899-12-30T04:55:55"/>
    <d v="1899-12-30T02:27:57"/>
    <d v="1899-12-30T04:55:55"/>
    <d v="1899-12-30T05:48:19"/>
    <d v="1899-12-30T02:27:57"/>
    <d v="1899-12-30T02:54:09"/>
    <n v="2224"/>
    <x v="13"/>
    <x v="6"/>
    <x v="136"/>
    <x v="45"/>
    <n v="0"/>
  </r>
  <r>
    <n v="2515"/>
    <d v="2014-10-31T00:00:00"/>
    <d v="2014-10-31T00:00:00"/>
    <x v="2"/>
    <n v="7.5"/>
    <n v="1"/>
    <n v="24"/>
    <n v="27"/>
    <d v="1899-12-30T01:24:27"/>
    <d v="1899-12-30T00:11:16"/>
    <s v="Hoka"/>
    <s v="Quassy Loop"/>
    <n v="5.3285968028419219"/>
    <n v="151"/>
    <s v="Chilly"/>
    <s v="http://app.strava.com/activities/213947315"/>
    <d v="1899-12-30T04:55:01"/>
    <d v="1899-12-30T02:27:30"/>
    <d v="1899-12-30T04:55:01"/>
    <d v="1899-12-30T05:47:25"/>
    <d v="1899-12-30T02:27:30"/>
    <d v="1899-12-30T02:53:42"/>
    <n v="2207"/>
    <x v="13"/>
    <x v="6"/>
    <x v="136"/>
    <x v="45"/>
    <n v="0"/>
  </r>
  <r>
    <n v="2516"/>
    <d v="2014-11-02T00:00:00"/>
    <d v="2014-11-02T00:00:00"/>
    <x v="1"/>
    <n v="26.2"/>
    <n v="1"/>
    <n v="56"/>
    <n v="44"/>
    <d v="1899-12-30T01:56:44"/>
    <d v="1899-12-30T00:04:27"/>
    <s v="Ciocci"/>
    <s v="JRA - Just Riding Around"/>
    <n v="13.466590519703038"/>
    <n v="0"/>
    <s v="Cold &amp; Windy"/>
    <s v="http://app.strava.com/activities/214714413 Ride with Greg"/>
    <d v="1899-12-30T08:19:01"/>
    <d v="1899-12-30T04:09:30"/>
    <d v="1899-12-30T01:56:44"/>
    <d v="1899-12-30T02:49:08"/>
    <d v="1899-12-30T00:58:22"/>
    <d v="1899-12-30T01:24:34"/>
    <n v="578"/>
    <x v="13"/>
    <x v="7"/>
    <x v="137"/>
    <x v="23"/>
    <n v="1"/>
  </r>
  <r>
    <n v="2517"/>
    <d v="2014-11-03T00:00:00"/>
    <d v="2014-11-03T00:00:00"/>
    <x v="0"/>
    <n v="1.25"/>
    <n v="0"/>
    <n v="45"/>
    <n v="0"/>
    <d v="1899-12-30T00:45:00"/>
    <d v="1899-12-30T00:36:00"/>
    <s v="PHS"/>
    <s v="PHS Swim"/>
    <n v="1.6666666666666679"/>
    <n v="0"/>
    <s v="Inside"/>
    <m/>
    <d v="1899-12-30T01:26:24"/>
    <d v="1899-12-30T00:43:12"/>
    <d v="1899-12-30T15:43:12"/>
    <d v="1899-12-30T16:35:36"/>
    <d v="1899-12-30T07:51:36"/>
    <d v="1899-12-30T08:17:48"/>
    <n v="2947"/>
    <x v="13"/>
    <x v="7"/>
    <x v="137"/>
    <x v="23"/>
    <e v="#REF!"/>
  </r>
  <r>
    <n v="2518"/>
    <d v="2014-11-04T00:00:00"/>
    <d v="2014-11-04T00:00:00"/>
    <x v="2"/>
    <n v="3.7"/>
    <n v="0"/>
    <n v="42"/>
    <n v="20"/>
    <d v="1899-12-30T00:42:20"/>
    <d v="1899-12-30T00:11:26"/>
    <s v="G2host"/>
    <s v="YNHH Random"/>
    <n v="5.2440944881889804"/>
    <n v="139"/>
    <s v="Nice!"/>
    <s v="http://app.strava.com/activities/215513396"/>
    <d v="1899-12-30T04:59:46"/>
    <d v="1899-12-30T02:29:53"/>
    <d v="1899-12-30T04:59:46"/>
    <d v="1899-12-30T05:52:10"/>
    <d v="1899-12-30T02:29:53"/>
    <d v="1899-12-30T02:56:05"/>
    <n v="2287"/>
    <x v="13"/>
    <x v="7"/>
    <x v="137"/>
    <x v="23"/>
    <n v="0"/>
  </r>
  <r>
    <n v="2519"/>
    <d v="2014-11-04T00:00:00"/>
    <d v="2014-11-04T00:00:00"/>
    <x v="2"/>
    <n v="3.7"/>
    <n v="0"/>
    <n v="42"/>
    <n v="20"/>
    <d v="1899-12-30T00:42:20"/>
    <d v="1899-12-30T00:11:26"/>
    <s v="G2host"/>
    <s v="YNHH Random"/>
    <n v="5.2440944881889804"/>
    <n v="139"/>
    <s v="Nice!"/>
    <s v="http://app.strava.com/activities/215513396"/>
    <d v="1899-12-30T04:59:46"/>
    <d v="1899-12-30T02:29:53"/>
    <d v="1899-12-30T04:59:46"/>
    <d v="1899-12-30T05:52:10"/>
    <d v="1899-12-30T02:29:53"/>
    <d v="1899-12-30T02:56:05"/>
    <n v="2287"/>
    <x v="13"/>
    <x v="7"/>
    <x v="137"/>
    <x v="23"/>
    <n v="0"/>
  </r>
  <r>
    <n v="2520"/>
    <d v="2014-11-06T00:00:00"/>
    <d v="2014-11-06T00:00:00"/>
    <x v="2"/>
    <n v="3"/>
    <n v="0"/>
    <n v="29"/>
    <n v="59"/>
    <d v="1899-12-30T00:29:59"/>
    <d v="1899-12-30T00:10:00"/>
    <s v="G2host"/>
    <s v="YNHH Treadmill"/>
    <n v="6.003335186214569"/>
    <n v="135"/>
    <s v="Inside"/>
    <m/>
    <d v="1899-12-30T04:21:51"/>
    <d v="1899-12-30T02:10:56"/>
    <d v="1899-12-30T04:21:51"/>
    <d v="1899-12-30T05:14:15"/>
    <d v="1899-12-30T02:10:56"/>
    <d v="1899-12-30T02:37:08"/>
    <n v="1417"/>
    <x v="13"/>
    <x v="7"/>
    <x v="137"/>
    <x v="23"/>
    <n v="1"/>
  </r>
  <r>
    <n v="2521"/>
    <d v="2014-11-07T00:00:00"/>
    <d v="2014-11-07T00:00:00"/>
    <x v="2"/>
    <n v="7.5"/>
    <n v="1"/>
    <n v="19"/>
    <n v="36"/>
    <d v="1899-12-30T01:19:36"/>
    <d v="1899-12-30T00:10:37"/>
    <s v="Ghost"/>
    <s v="Quassy Loop"/>
    <n v="5.6532663316582958"/>
    <n v="157"/>
    <s v="Chilly"/>
    <s v="http://app.strava.com/activities/216550613"/>
    <d v="1899-12-30T04:38:04"/>
    <d v="1899-12-30T02:19:02"/>
    <d v="1899-12-30T04:38:04"/>
    <d v="1899-12-30T05:30:28"/>
    <d v="1899-12-30T02:19:02"/>
    <d v="1899-12-30T02:45:14"/>
    <n v="1873"/>
    <x v="13"/>
    <x v="7"/>
    <x v="137"/>
    <x v="23"/>
    <n v="0"/>
  </r>
  <r>
    <n v="2522"/>
    <d v="2014-11-10T00:00:00"/>
    <d v="2014-11-10T00:00:00"/>
    <x v="0"/>
    <n v="0.56999999999999995"/>
    <n v="0"/>
    <n v="19"/>
    <n v="0"/>
    <d v="1899-12-30T00:19:00"/>
    <d v="1899-12-30T00:33:20"/>
    <s v="PHS"/>
    <s v="PHS Swim"/>
    <n v="1.8000000000000012"/>
    <n v="0"/>
    <s v="Inside"/>
    <m/>
    <d v="1899-12-30T01:20:00"/>
    <d v="1899-12-30T00:40:00"/>
    <d v="1899-12-30T14:33:20"/>
    <d v="1899-12-30T15:25:44"/>
    <d v="1899-12-30T07:16:40"/>
    <d v="1899-12-30T07:42:52"/>
    <n v="2861"/>
    <x v="13"/>
    <x v="7"/>
    <x v="137"/>
    <x v="24"/>
    <n v="2"/>
  </r>
  <r>
    <n v="2523"/>
    <d v="2014-11-11T00:00:00"/>
    <d v="2014-11-11T00:00:00"/>
    <x v="2"/>
    <n v="3.25"/>
    <n v="0"/>
    <n v="37"/>
    <n v="45"/>
    <d v="1899-12-30T00:37:45"/>
    <d v="1899-12-30T00:11:37"/>
    <s v="G2host"/>
    <s v="YNHH Division St 5k"/>
    <n v="5.1655629139072881"/>
    <n v="139"/>
    <s v="Nice!"/>
    <s v="http://app.strava.com/activities/218165388"/>
    <d v="1899-12-30T05:04:19"/>
    <d v="1899-12-30T02:32:10"/>
    <d v="1899-12-30T05:04:19"/>
    <d v="1899-12-30T05:56:43"/>
    <d v="1899-12-30T02:32:10"/>
    <d v="1899-12-30T02:58:22"/>
    <n v="2344"/>
    <x v="13"/>
    <x v="7"/>
    <x v="137"/>
    <x v="24"/>
    <n v="0"/>
  </r>
  <r>
    <n v="2524"/>
    <d v="2014-11-12T00:00:00"/>
    <d v="2014-11-12T00:00:00"/>
    <x v="0"/>
    <n v="1"/>
    <n v="0"/>
    <n v="32"/>
    <n v="7"/>
    <d v="1899-12-30T00:32:07"/>
    <d v="1899-12-30T00:32:07"/>
    <s v="PHS"/>
    <s v="PHS Swim"/>
    <n v="1.8681888946549057"/>
    <n v="0"/>
    <s v="Inside"/>
    <m/>
    <d v="1899-12-30T01:17:05"/>
    <d v="1899-12-30T00:38:32"/>
    <d v="1899-12-30T14:01:27"/>
    <d v="1899-12-30T14:53:51"/>
    <d v="1899-12-30T07:00:44"/>
    <d v="1899-12-30T07:26:56"/>
    <n v="2831"/>
    <x v="13"/>
    <x v="7"/>
    <x v="137"/>
    <x v="24"/>
    <n v="0"/>
  </r>
  <r>
    <n v="2525"/>
    <d v="2014-11-14T00:00:00"/>
    <d v="2014-11-14T00:00:00"/>
    <x v="2"/>
    <n v="4.8"/>
    <n v="0"/>
    <n v="51"/>
    <n v="20"/>
    <d v="1899-12-30T00:51:20"/>
    <d v="1899-12-30T00:10:42"/>
    <s v="Ghost"/>
    <s v="Tranquility Fenn Home"/>
    <n v="5.610389610389614"/>
    <n v="145"/>
    <s v="Chilly"/>
    <s v="http://app.strava.com/activities/219176492"/>
    <d v="1899-12-30T04:40:12"/>
    <d v="1899-12-30T02:20:06"/>
    <d v="1899-12-30T04:40:12"/>
    <d v="1899-12-30T05:32:36"/>
    <d v="1899-12-30T02:20:06"/>
    <d v="1899-12-30T02:46:18"/>
    <n v="1910"/>
    <x v="13"/>
    <x v="7"/>
    <x v="137"/>
    <x v="24"/>
    <n v="1"/>
  </r>
  <r>
    <n v="2526"/>
    <d v="2014-11-16T00:00:00"/>
    <d v="2014-11-16T00:00:00"/>
    <x v="1"/>
    <n v="10"/>
    <n v="0"/>
    <n v="45"/>
    <n v="0"/>
    <d v="1899-12-30T00:45:00"/>
    <d v="1899-12-30T00:04:30"/>
    <s v="B-Shiv"/>
    <s v="Basement"/>
    <n v="13.333333333333343"/>
    <n v="0"/>
    <s v="Inside"/>
    <m/>
    <d v="1899-12-30T08:24:00"/>
    <d v="1899-12-30T04:12:00"/>
    <d v="1899-12-30T01:57:54"/>
    <d v="1899-12-30T02:50:18"/>
    <d v="1899-12-30T00:58:57"/>
    <d v="1899-12-30T01:25:09"/>
    <n v="590"/>
    <x v="13"/>
    <x v="7"/>
    <x v="137"/>
    <x v="25"/>
    <n v="1"/>
  </r>
  <r>
    <n v="2527"/>
    <d v="2014-11-17T00:00:00"/>
    <d v="2014-11-17T00:00:00"/>
    <x v="0"/>
    <n v="1.1399999999999999"/>
    <n v="0"/>
    <n v="40"/>
    <n v="0"/>
    <d v="1899-12-30T00:40:00"/>
    <d v="1899-12-30T00:35:05"/>
    <s v="PHS"/>
    <s v="PHS Swim"/>
    <n v="1.7100000000000011"/>
    <n v="0"/>
    <s v="Inside"/>
    <s v="Tarpon Challenge week 1 wkout 1"/>
    <d v="1899-12-30T01:24:13"/>
    <d v="1899-12-30T00:42:06"/>
    <d v="1899-12-30T15:19:18"/>
    <d v="1899-12-30T16:11:42"/>
    <d v="1899-12-30T07:39:39"/>
    <d v="1899-12-30T08:05:51"/>
    <n v="2916"/>
    <x v="13"/>
    <x v="7"/>
    <x v="137"/>
    <x v="25"/>
    <n v="0"/>
  </r>
  <r>
    <n v="2528"/>
    <d v="2014-11-18T00:00:00"/>
    <d v="2014-11-18T00:00:00"/>
    <x v="2"/>
    <n v="4"/>
    <n v="0"/>
    <n v="45"/>
    <n v="0"/>
    <d v="1899-12-30T00:45:00"/>
    <d v="1899-12-30T00:11:15"/>
    <s v="G2host"/>
    <s v="YNHH Treadmill"/>
    <n v="5.3333333333333375"/>
    <n v="135"/>
    <s v="Inside"/>
    <m/>
    <d v="1899-12-30T04:54:45"/>
    <d v="1899-12-30T02:27:22"/>
    <d v="1899-12-30T04:54:45"/>
    <d v="1899-12-30T05:47:09"/>
    <d v="1899-12-30T02:27:22"/>
    <d v="1899-12-30T02:53:35"/>
    <n v="2201"/>
    <x v="13"/>
    <x v="7"/>
    <x v="137"/>
    <x v="25"/>
    <n v="0"/>
  </r>
  <r>
    <n v="2529"/>
    <d v="2014-11-19T00:00:00"/>
    <d v="2014-11-19T00:00:00"/>
    <x v="2"/>
    <n v="3.8"/>
    <n v="0"/>
    <n v="42"/>
    <n v="22"/>
    <d v="1899-12-30T00:42:22"/>
    <d v="1899-12-30T00:11:09"/>
    <s v="G2host"/>
    <s v="YNHH Treadmill"/>
    <n v="5.3815892997639692"/>
    <n v="140"/>
    <s v="Inside"/>
    <m/>
    <d v="1899-12-30T04:52:06"/>
    <d v="1899-12-30T02:26:03"/>
    <d v="1899-12-30T04:52:06"/>
    <d v="1899-12-30T05:44:30"/>
    <d v="1899-12-30T02:26:03"/>
    <d v="1899-12-30T02:52:15"/>
    <n v="2166"/>
    <x v="13"/>
    <x v="7"/>
    <x v="137"/>
    <x v="25"/>
    <n v="0"/>
  </r>
  <r>
    <n v="2530"/>
    <d v="2014-11-21T00:00:00"/>
    <d v="2014-11-21T00:00:00"/>
    <x v="2"/>
    <n v="5.26"/>
    <n v="0"/>
    <n v="59"/>
    <n v="59"/>
    <d v="1899-12-30T00:59:59"/>
    <d v="1899-12-30T00:11:24"/>
    <s v="Ghost"/>
    <s v="Treadmill"/>
    <n v="5.2614615170880832"/>
    <n v="142"/>
    <s v="Inside"/>
    <s v="Had to cut short for work"/>
    <d v="1899-12-30T04:58:47"/>
    <d v="1899-12-30T02:29:23"/>
    <d v="1899-12-30T04:58:47"/>
    <d v="1899-12-30T05:51:11"/>
    <d v="1899-12-30T02:29:23"/>
    <d v="1899-12-30T02:55:35"/>
    <n v="2276"/>
    <x v="13"/>
    <x v="7"/>
    <x v="137"/>
    <x v="25"/>
    <n v="1"/>
  </r>
  <r>
    <n v="2531"/>
    <d v="2014-11-23T00:00:00"/>
    <d v="2014-11-23T00:00:00"/>
    <x v="2"/>
    <n v="2.42"/>
    <n v="0"/>
    <n v="29"/>
    <n v="57"/>
    <d v="1899-12-30T00:29:57"/>
    <d v="1899-12-30T00:12:23"/>
    <s v="Hoka"/>
    <s v="Southern"/>
    <n v="4.8480801335559294"/>
    <n v="141"/>
    <s v="Chilly"/>
    <m/>
    <d v="1899-12-30T05:24:15"/>
    <d v="1899-12-30T02:42:08"/>
    <d v="1899-12-30T05:24:15"/>
    <d v="1899-12-30T06:16:39"/>
    <d v="1899-12-30T02:42:08"/>
    <d v="1899-12-30T03:08:20"/>
    <n v="2532"/>
    <x v="13"/>
    <x v="7"/>
    <x v="137"/>
    <x v="26"/>
    <n v="1"/>
  </r>
  <r>
    <n v="2532"/>
    <d v="2014-11-23T00:00:00"/>
    <d v="2014-11-23T00:00:00"/>
    <x v="1"/>
    <n v="20"/>
    <n v="1"/>
    <n v="30"/>
    <n v="0"/>
    <d v="1899-12-30T01:30:00"/>
    <d v="1899-12-30T00:04:30"/>
    <s v="B-Shiv"/>
    <s v="Basement"/>
    <n v="13.333333333333343"/>
    <n v="0"/>
    <s v="Inside"/>
    <m/>
    <d v="1899-12-30T08:24:00"/>
    <d v="1899-12-30T04:12:00"/>
    <d v="1899-12-30T01:57:54"/>
    <d v="1899-12-30T02:50:18"/>
    <d v="1899-12-30T00:58:57"/>
    <d v="1899-12-30T01:25:09"/>
    <n v="590"/>
    <x v="13"/>
    <x v="7"/>
    <x v="137"/>
    <x v="26"/>
    <n v="0"/>
  </r>
  <r>
    <n v="2533"/>
    <d v="2014-11-24T00:00:00"/>
    <d v="2014-11-24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d v="1899-12-30T15:17:00"/>
    <d v="1899-12-30T16:09:24"/>
    <d v="1899-12-30T07:38:30"/>
    <d v="1899-12-30T08:04:42"/>
    <n v="2908"/>
    <x v="13"/>
    <x v="7"/>
    <x v="137"/>
    <x v="26"/>
    <n v="0"/>
  </r>
  <r>
    <n v="2534"/>
    <d v="2014-11-25T00:00:00"/>
    <d v="2014-11-25T00:00:00"/>
    <x v="2"/>
    <n v="3.7"/>
    <n v="0"/>
    <n v="43"/>
    <n v="28"/>
    <d v="1899-12-30T00:43:28"/>
    <d v="1899-12-30T00:11:45"/>
    <s v="G2host"/>
    <s v="YNHH Random"/>
    <n v="5.1073619631901872"/>
    <n v="134"/>
    <s v="Chilly"/>
    <m/>
    <d v="1899-12-30T05:07:47"/>
    <d v="1899-12-30T02:33:54"/>
    <d v="1899-12-30T05:07:47"/>
    <d v="1899-12-30T06:00:11"/>
    <d v="1899-12-30T02:33:54"/>
    <d v="1899-12-30T03:00:06"/>
    <n v="2388"/>
    <x v="13"/>
    <x v="7"/>
    <x v="137"/>
    <x v="26"/>
    <n v="0"/>
  </r>
  <r>
    <n v="2535"/>
    <d v="2014-11-26T00:00:00"/>
    <d v="2014-11-26T00:00:00"/>
    <x v="2"/>
    <n v="2.75"/>
    <n v="0"/>
    <n v="30"/>
    <n v="0"/>
    <d v="1899-12-30T00:30:00"/>
    <d v="1899-12-30T00:10:55"/>
    <s v="G2host"/>
    <s v="YNHH Treadmill"/>
    <n v="5.5000000000000044"/>
    <n v="141"/>
    <s v="Inside"/>
    <s v="Treadmill Hills"/>
    <d v="1899-12-30T04:45:49"/>
    <d v="1899-12-30T02:22:55"/>
    <d v="1899-12-30T04:45:49"/>
    <d v="1899-12-30T05:38:13"/>
    <d v="1899-12-30T02:22:55"/>
    <d v="1899-12-30T02:49:07"/>
    <n v="2036"/>
    <x v="13"/>
    <x v="7"/>
    <x v="137"/>
    <x v="26"/>
    <n v="0"/>
  </r>
  <r>
    <n v="2536"/>
    <d v="2014-11-27T00:00:00"/>
    <d v="2014-11-27T00:00:00"/>
    <x v="2"/>
    <n v="3.1"/>
    <n v="0"/>
    <n v="32"/>
    <n v="6"/>
    <d v="1899-12-30T00:32:06"/>
    <d v="1899-12-30T00:10:21"/>
    <s v="Ghost"/>
    <s v="Southbury Turkey Trot"/>
    <n v="5.7943925233644906"/>
    <n v="0"/>
    <s v="Chilly"/>
    <s v="Ran with Logan"/>
    <d v="1899-12-30T04:31:18"/>
    <d v="1899-12-30T02:15:39"/>
    <d v="1899-12-30T04:31:18"/>
    <d v="1899-12-30T05:23:42"/>
    <d v="1899-12-30T02:15:39"/>
    <d v="1899-12-30T02:41:51"/>
    <n v="1701"/>
    <x v="13"/>
    <x v="7"/>
    <x v="137"/>
    <x v="26"/>
    <n v="0"/>
  </r>
  <r>
    <n v="2537"/>
    <d v="2014-11-28T00:00:00"/>
    <d v="2014-11-28T00:00:00"/>
    <x v="2"/>
    <n v="10.5"/>
    <n v="2"/>
    <n v="3"/>
    <n v="59"/>
    <d v="1899-12-30T02:03:59"/>
    <d v="1899-12-30T00:11:48"/>
    <s v="Ghost"/>
    <s v="Griskus Sprint Bike Course"/>
    <n v="5.081328135502087"/>
    <n v="145"/>
    <s v="Chilly"/>
    <s v="Zone 2"/>
    <d v="1899-12-30T05:09:22"/>
    <d v="1899-12-30T02:34:41"/>
    <d v="1899-12-30T05:09:22"/>
    <d v="1899-12-30T06:01:46"/>
    <d v="1899-12-30T02:34:41"/>
    <d v="1899-12-30T03:00:53"/>
    <n v="2407"/>
    <x v="13"/>
    <x v="7"/>
    <x v="137"/>
    <x v="26"/>
    <n v="0"/>
  </r>
  <r>
    <n v="2538"/>
    <d v="2014-12-01T00:00:00"/>
    <d v="2014-12-01T00:00:00"/>
    <x v="2"/>
    <n v="3.8"/>
    <n v="0"/>
    <n v="40"/>
    <n v="5"/>
    <d v="1899-12-30T00:40:05"/>
    <d v="1899-12-30T00:10:33"/>
    <s v="G2host"/>
    <s v="YNHH Random"/>
    <n v="5.688149688149692"/>
    <n v="0"/>
    <s v="Nice!"/>
    <m/>
    <d v="1899-12-30T04:36:22"/>
    <d v="1899-12-30T02:18:11"/>
    <d v="1899-12-30T04:36:22"/>
    <d v="1899-12-30T05:28:46"/>
    <d v="1899-12-30T02:18:11"/>
    <d v="1899-12-30T02:44:23"/>
    <n v="1838"/>
    <x v="13"/>
    <x v="11"/>
    <x v="138"/>
    <x v="46"/>
    <n v="2"/>
  </r>
  <r>
    <n v="2539"/>
    <d v="2014-12-01T00:00:00"/>
    <d v="2014-12-01T00:00:00"/>
    <x v="0"/>
    <n v="1"/>
    <n v="0"/>
    <n v="34"/>
    <n v="20"/>
    <d v="1899-12-30T00:34:20"/>
    <d v="1899-12-30T00:34:20"/>
    <s v="PHS"/>
    <s v="PHS Swim"/>
    <n v="1.7475728155339818"/>
    <n v="0"/>
    <s v="Inside"/>
    <m/>
    <d v="1899-12-30T01:22:24"/>
    <d v="1899-12-30T00:41:12"/>
    <d v="1899-12-30T14:59:32"/>
    <d v="1899-12-30T15:51:56"/>
    <d v="1899-12-30T07:29:46"/>
    <d v="1899-12-30T07:55:58"/>
    <n v="2892"/>
    <x v="13"/>
    <x v="11"/>
    <x v="138"/>
    <x v="46"/>
    <n v="0"/>
  </r>
  <r>
    <n v="2540"/>
    <d v="2014-12-03T00:00:00"/>
    <d v="2014-12-03T00:00:00"/>
    <x v="0"/>
    <n v="1"/>
    <n v="0"/>
    <n v="30"/>
    <n v="4"/>
    <d v="1899-12-30T00:30:04"/>
    <d v="1899-12-30T00:30:04"/>
    <s v="PHS"/>
    <s v="PHS Swim"/>
    <n v="1.9955654101995584"/>
    <n v="0"/>
    <s v="Inside"/>
    <m/>
    <d v="1899-12-30T01:12:10"/>
    <d v="1899-12-30T00:36:05"/>
    <d v="1899-12-30T13:07:45"/>
    <d v="1899-12-30T14:00:09"/>
    <d v="1899-12-30T06:33:52"/>
    <d v="1899-12-30T07:00:04"/>
    <n v="2806"/>
    <x v="13"/>
    <x v="11"/>
    <x v="138"/>
    <x v="46"/>
    <n v="1"/>
  </r>
  <r>
    <n v="2541"/>
    <d v="2014-12-05T00:00:00"/>
    <d v="2014-12-05T00:00:00"/>
    <x v="2"/>
    <n v="6.25"/>
    <n v="1"/>
    <n v="12"/>
    <n v="41"/>
    <d v="1899-12-30T01:12:41"/>
    <d v="1899-12-30T00:11:38"/>
    <s v="Ghost"/>
    <s v="BK 10k"/>
    <n v="5.1593671176335745"/>
    <n v="146"/>
    <s v="Chilly"/>
    <m/>
    <d v="1899-12-30T05:04:41"/>
    <d v="1899-12-30T02:32:21"/>
    <d v="1899-12-30T05:04:41"/>
    <d v="1899-12-30T05:57:05"/>
    <d v="1899-12-30T02:32:21"/>
    <d v="1899-12-30T02:58:33"/>
    <n v="2348"/>
    <x v="13"/>
    <x v="11"/>
    <x v="138"/>
    <x v="46"/>
    <n v="1"/>
  </r>
  <r>
    <n v="2542"/>
    <d v="2014-12-07T00:00:00"/>
    <d v="2014-12-07T00:00:00"/>
    <x v="1"/>
    <n v="14.4"/>
    <n v="1"/>
    <n v="15"/>
    <n v="22"/>
    <d v="1899-12-30T01:15:22"/>
    <d v="1899-12-30T00:05:14"/>
    <s v="Ciocci"/>
    <s v="Around"/>
    <n v="11.463954002653702"/>
    <n v="0"/>
    <s v="Cold &amp; Windy"/>
    <m/>
    <d v="1899-12-30T09:46:11"/>
    <d v="1899-12-30T04:53:06"/>
    <d v="1899-12-30T02:17:08"/>
    <d v="1899-12-30T03:09:32"/>
    <d v="1899-12-30T01:08:34"/>
    <d v="1899-12-30T01:34:46"/>
    <n v="677"/>
    <x v="13"/>
    <x v="11"/>
    <x v="138"/>
    <x v="49"/>
    <n v="1"/>
  </r>
  <r>
    <n v="2543"/>
    <d v="2014-12-08T00:00:00"/>
    <d v="2014-12-08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d v="1899-12-30T15:17:00"/>
    <d v="1899-12-30T16:09:24"/>
    <d v="1899-12-30T07:38:30"/>
    <d v="1899-12-30T08:04:42"/>
    <n v="2908"/>
    <x v="13"/>
    <x v="11"/>
    <x v="138"/>
    <x v="49"/>
    <n v="0"/>
  </r>
  <r>
    <n v="2544"/>
    <d v="2014-12-09T00:00:00"/>
    <d v="2014-12-09T00:00:00"/>
    <x v="2"/>
    <n v="4.5"/>
    <n v="0"/>
    <n v="50"/>
    <n v="0"/>
    <d v="1899-12-30T00:50:00"/>
    <d v="1899-12-30T00:11:07"/>
    <s v="Kinvara4"/>
    <s v="YNHH Treadmill"/>
    <n v="5.4000000000000039"/>
    <n v="134"/>
    <s v="Inside"/>
    <m/>
    <d v="1899-12-30T04:51:07"/>
    <d v="1899-12-30T02:25:33"/>
    <d v="1899-12-30T04:51:07"/>
    <d v="1899-12-30T05:43:31"/>
    <d v="1899-12-30T02:25:33"/>
    <d v="1899-12-30T02:51:45"/>
    <n v="2143"/>
    <x v="13"/>
    <x v="11"/>
    <x v="138"/>
    <x v="49"/>
    <n v="0"/>
  </r>
  <r>
    <n v="2545"/>
    <d v="2014-12-10T00:00:00"/>
    <d v="2014-12-10T00:00:00"/>
    <x v="2"/>
    <n v="3.2"/>
    <n v="0"/>
    <n v="35"/>
    <n v="12"/>
    <d v="1899-12-30T00:35:12"/>
    <d v="1899-12-30T00:11:00"/>
    <s v="G7"/>
    <s v="Treadmill"/>
    <n v="5.4545454545454586"/>
    <n v="134"/>
    <s v="Inside"/>
    <m/>
    <d v="1899-12-30T04:48:12"/>
    <d v="1899-12-30T02:24:06"/>
    <d v="1899-12-30T04:48:12"/>
    <d v="1899-12-30T05:40:36"/>
    <d v="1899-12-30T02:24:06"/>
    <d v="1899-12-30T02:50:18"/>
    <n v="2080"/>
    <x v="13"/>
    <x v="11"/>
    <x v="138"/>
    <x v="49"/>
    <n v="0"/>
  </r>
  <r>
    <n v="2546"/>
    <d v="2014-12-11T00:00:00"/>
    <d v="2014-12-11T00:00:00"/>
    <x v="2"/>
    <n v="3.8"/>
    <n v="0"/>
    <n v="47"/>
    <n v="27"/>
    <d v="1899-12-30T00:47:27"/>
    <d v="1899-12-30T00:12:29"/>
    <s v="G7"/>
    <s v="Mirey Dam Run"/>
    <n v="4.8050579557428899"/>
    <n v="146"/>
    <s v="Chilly"/>
    <m/>
    <d v="1899-12-30T05:27:09"/>
    <d v="1899-12-30T02:43:35"/>
    <d v="1899-12-30T05:27:09"/>
    <d v="1899-12-30T06:19:33"/>
    <d v="1899-12-30T02:43:35"/>
    <d v="1899-12-30T03:09:47"/>
    <n v="2548"/>
    <x v="13"/>
    <x v="11"/>
    <x v="138"/>
    <x v="49"/>
    <n v="0"/>
  </r>
  <r>
    <n v="2547"/>
    <d v="2014-12-14T00:00:00"/>
    <d v="2014-12-14T00:00:00"/>
    <x v="2"/>
    <n v="9.15"/>
    <n v="1"/>
    <n v="52"/>
    <n v="4"/>
    <d v="1899-12-30T01:52:04"/>
    <d v="1899-12-30T00:12:15"/>
    <s v="G7"/>
    <s v="Random"/>
    <n v="4.898869720404524"/>
    <n v="0"/>
    <s v="Chilly"/>
    <m/>
    <d v="1899-12-30T05:20:53"/>
    <d v="1899-12-30T02:40:27"/>
    <d v="1899-12-30T05:20:53"/>
    <d v="1899-12-30T06:13:17"/>
    <d v="1899-12-30T02:40:27"/>
    <d v="1899-12-30T03:06:39"/>
    <n v="2519"/>
    <x v="13"/>
    <x v="11"/>
    <x v="138"/>
    <x v="50"/>
    <n v="2"/>
  </r>
  <r>
    <n v="2548"/>
    <d v="2014-12-14T00:00:00"/>
    <d v="2014-12-14T00:00:00"/>
    <x v="1"/>
    <n v="15"/>
    <n v="1"/>
    <n v="0"/>
    <n v="0"/>
    <d v="1899-12-30T01:00:00"/>
    <d v="1899-12-30T00:04:00"/>
    <s v="B-Shiv"/>
    <s v="Basement"/>
    <n v="15.000000000000014"/>
    <n v="115"/>
    <s v="Inside"/>
    <m/>
    <d v="1899-12-30T07:28:00"/>
    <d v="1899-12-30T03:44:00"/>
    <d v="1899-12-30T01:44:48"/>
    <d v="1899-12-30T02:37:12"/>
    <d v="1899-12-30T00:52:24"/>
    <d v="1899-12-30T01:18:36"/>
    <n v="434"/>
    <x v="13"/>
    <x v="11"/>
    <x v="138"/>
    <x v="50"/>
    <n v="0"/>
  </r>
  <r>
    <n v="2549"/>
    <d v="2014-12-16T00:00:00"/>
    <d v="2014-12-16T00:00:00"/>
    <x v="1"/>
    <n v="15"/>
    <n v="0"/>
    <n v="45"/>
    <n v="0"/>
    <d v="1899-12-30T00:45:00"/>
    <d v="1899-12-30T00:03:00"/>
    <s v="YNHH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7"/>
    <x v="13"/>
    <x v="11"/>
    <x v="138"/>
    <x v="50"/>
    <n v="1"/>
  </r>
  <r>
    <n v="2550"/>
    <d v="2014-12-17T00:00:00"/>
    <d v="2014-12-17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7"/>
    <x v="13"/>
    <x v="11"/>
    <x v="138"/>
    <x v="50"/>
    <n v="0"/>
  </r>
  <r>
    <n v="2551"/>
    <d v="2014-12-17T00:00:00"/>
    <d v="2014-12-17T00:00:00"/>
    <x v="2"/>
    <n v="4.5"/>
    <n v="0"/>
    <n v="50"/>
    <n v="0"/>
    <d v="1899-12-30T00:50:00"/>
    <d v="1899-12-30T00:11:07"/>
    <s v="G7"/>
    <s v="Treadmill"/>
    <n v="5.4000000000000039"/>
    <n v="133"/>
    <s v="Inside"/>
    <m/>
    <d v="1899-12-30T04:51:07"/>
    <d v="1899-12-30T02:25:33"/>
    <d v="1899-12-30T04:51:07"/>
    <d v="1899-12-30T05:43:31"/>
    <d v="1899-12-30T02:25:33"/>
    <d v="1899-12-30T02:51:45"/>
    <n v="2143"/>
    <x v="13"/>
    <x v="11"/>
    <x v="138"/>
    <x v="50"/>
    <n v="0"/>
  </r>
  <r>
    <n v="2552"/>
    <d v="2014-12-18T00:00:00"/>
    <d v="2014-12-18T00:00:00"/>
    <x v="1"/>
    <n v="10"/>
    <n v="0"/>
    <n v="26"/>
    <n v="50"/>
    <d v="1899-12-30T00:26:50"/>
    <d v="1899-12-30T00:02:41"/>
    <s v="YNHH"/>
    <s v="YNHH Spin Bike"/>
    <n v="22.360248447204988"/>
    <n v="0"/>
    <s v="Inside"/>
    <m/>
    <d v="1899-12-30T05:00:32"/>
    <d v="1899-12-30T02:30:16"/>
    <d v="1899-12-30T01:10:18"/>
    <d v="1899-12-30T02:02:42"/>
    <d v="1899-12-30T00:35:09"/>
    <d v="1899-12-30T01:01:21"/>
    <n v="77"/>
    <x v="13"/>
    <x v="11"/>
    <x v="138"/>
    <x v="50"/>
    <n v="0"/>
  </r>
  <r>
    <n v="2553"/>
    <d v="2014-12-20T00:00:00"/>
    <d v="2014-12-20T00:00:00"/>
    <x v="2"/>
    <n v="10.5"/>
    <n v="2"/>
    <n v="12"/>
    <n v="38"/>
    <d v="1899-12-30T02:12:38"/>
    <d v="1899-12-30T00:12:38"/>
    <s v="G7"/>
    <s v="Griskus Sprint Bike Course"/>
    <n v="4.749937170143256"/>
    <n v="141"/>
    <s v="Chilly"/>
    <m/>
    <d v="1899-12-30T05:30:57"/>
    <d v="1899-12-30T02:45:29"/>
    <d v="1899-12-30T05:30:57"/>
    <d v="1899-12-30T06:23:21"/>
    <d v="1899-12-30T02:45:29"/>
    <d v="1899-12-30T03:11:41"/>
    <n v="2570"/>
    <x v="13"/>
    <x v="11"/>
    <x v="138"/>
    <x v="50"/>
    <n v="1"/>
  </r>
  <r>
    <n v="2554"/>
    <d v="2014-12-23T00:00:00"/>
    <d v="2014-12-23T00:00:00"/>
    <x v="2"/>
    <n v="2.75"/>
    <n v="0"/>
    <n v="30"/>
    <n v="0"/>
    <d v="1899-12-30T00:30:00"/>
    <d v="1899-12-30T00:10:55"/>
    <s v="Kinvara4"/>
    <s v="YNHH Treadmill"/>
    <n v="5.5000000000000044"/>
    <n v="136"/>
    <s v="Inside"/>
    <m/>
    <d v="1899-12-30T04:45:49"/>
    <d v="1899-12-30T02:22:55"/>
    <d v="1899-12-30T04:45:49"/>
    <d v="1899-12-30T05:38:13"/>
    <d v="1899-12-30T02:22:55"/>
    <d v="1899-12-30T02:49:07"/>
    <n v="2036"/>
    <x v="13"/>
    <x v="11"/>
    <x v="138"/>
    <x v="52"/>
    <n v="2"/>
  </r>
  <r>
    <n v="2555"/>
    <d v="2014-12-26T00:00:00"/>
    <d v="2014-12-26T00:00:00"/>
    <x v="2"/>
    <n v="5.4"/>
    <n v="1"/>
    <n v="4"/>
    <n v="55"/>
    <d v="1899-12-30T01:04:55"/>
    <d v="1899-12-30T00:12:01"/>
    <s v="G7"/>
    <s v="Lake Elise Judd Hill Loop"/>
    <n v="4.9910141206675274"/>
    <n v="145"/>
    <s v="Chilly"/>
    <m/>
    <d v="1899-12-30T05:14:58"/>
    <d v="1899-12-30T02:37:29"/>
    <d v="1899-12-30T05:14:58"/>
    <d v="1899-12-30T06:07:22"/>
    <d v="1899-12-30T02:37:29"/>
    <d v="1899-12-30T03:03:41"/>
    <n v="2477"/>
    <x v="13"/>
    <x v="11"/>
    <x v="138"/>
    <x v="52"/>
    <n v="2"/>
  </r>
  <r>
    <n v="2556"/>
    <d v="2014-12-27T00:00:00"/>
    <d v="2014-12-27T00:00:00"/>
    <x v="1"/>
    <n v="16.8"/>
    <n v="1"/>
    <n v="17"/>
    <n v="1"/>
    <d v="1899-12-30T01:17:01"/>
    <d v="1899-12-30T00:04:35"/>
    <s v="Ciocci"/>
    <s v="JRA - Just Riding Around"/>
    <n v="13.088076173988325"/>
    <n v="0"/>
    <s v="Nice!"/>
    <m/>
    <d v="1899-12-30T08:33:27"/>
    <d v="1899-12-30T04:16:43"/>
    <d v="1899-12-30T02:00:07"/>
    <d v="1899-12-30T02:52:31"/>
    <d v="1899-12-30T01:00:03"/>
    <d v="1899-12-30T01:26:15"/>
    <n v="615"/>
    <x v="13"/>
    <x v="11"/>
    <x v="138"/>
    <x v="52"/>
    <n v="0"/>
  </r>
  <r>
    <n v="2557"/>
    <d v="2014-12-30T00:00:00"/>
    <d v="2014-12-30T00:00:00"/>
    <x v="2"/>
    <n v="4.25"/>
    <n v="0"/>
    <n v="50"/>
    <n v="0"/>
    <d v="1899-12-30T00:50:00"/>
    <d v="1899-12-30T00:11:46"/>
    <s v="Kinvara4"/>
    <s v="YNHH Treadmill"/>
    <n v="5.1000000000000041"/>
    <n v="140"/>
    <s v="Inside"/>
    <m/>
    <d v="1899-12-30T05:08:14"/>
    <d v="1899-12-30T02:34:07"/>
    <d v="1899-12-30T05:08:14"/>
    <d v="1899-12-30T06:00:38"/>
    <d v="1899-12-30T02:34:07"/>
    <d v="1899-12-30T03:00:19"/>
    <n v="2398"/>
    <x v="13"/>
    <x v="11"/>
    <x v="138"/>
    <x v="47"/>
    <n v="2"/>
  </r>
  <r>
    <n v="2558"/>
    <d v="2015-01-01T00:00:00"/>
    <d v="2015-01-01T00:00:00"/>
    <x v="2"/>
    <n v="4.0999999999999996"/>
    <n v="0"/>
    <n v="39"/>
    <n v="29"/>
    <d v="1899-12-30T00:39:29"/>
    <d v="1899-12-30T00:09:38"/>
    <s v="G7"/>
    <s v="Brookfield New Years"/>
    <n v="6.2304769945124558"/>
    <n v="163"/>
    <s v="Fridged"/>
    <m/>
    <d v="1899-12-30T04:12:18"/>
    <d v="1899-12-30T02:06:09"/>
    <d v="1899-12-30T04:12:18"/>
    <d v="1899-12-30T05:04:43"/>
    <d v="1899-12-30T02:06:09"/>
    <d v="1899-12-30T02:32:21"/>
    <n v="1127"/>
    <x v="14"/>
    <x v="8"/>
    <x v="139"/>
    <x v="27"/>
    <n v="1"/>
  </r>
  <r>
    <n v="2559"/>
    <d v="2015-01-03T00:00:00"/>
    <d v="2015-01-03T00:00:00"/>
    <x v="2"/>
    <n v="10.4"/>
    <n v="1"/>
    <n v="59"/>
    <n v="19"/>
    <d v="1899-12-30T01:59:19"/>
    <d v="1899-12-30T00:11:28"/>
    <s v="G7"/>
    <s v="MRC Double Loop"/>
    <n v="5.2297806956278858"/>
    <n v="0"/>
    <s v="Snowy"/>
    <m/>
    <d v="1899-12-30T05:00:35"/>
    <d v="1899-12-30T02:30:18"/>
    <d v="1899-12-30T05:00:35"/>
    <d v="1899-12-30T05:52:59"/>
    <d v="1899-12-30T02:30:18"/>
    <d v="1899-12-30T02:56:30"/>
    <n v="2302"/>
    <x v="14"/>
    <x v="8"/>
    <x v="139"/>
    <x v="27"/>
    <n v="1"/>
  </r>
  <r>
    <n v="2560"/>
    <d v="2015-01-04T00:00:00"/>
    <d v="2015-01-04T00:00:00"/>
    <x v="2"/>
    <n v="5"/>
    <n v="0"/>
    <n v="45"/>
    <n v="20"/>
    <d v="1899-12-30T00:45:20"/>
    <d v="1899-12-30T00:09:04"/>
    <s v="G7"/>
    <s v="Treadmill"/>
    <n v="6.6176470588235334"/>
    <n v="128"/>
    <s v="Inside"/>
    <m/>
    <d v="1899-12-30T03:57:33"/>
    <d v="1899-12-30T01:58:46"/>
    <d v="1899-12-30T03:57:33"/>
    <d v="1899-12-30T04:49:57"/>
    <d v="1899-12-30T01:58:46"/>
    <d v="1899-12-30T02:24:58"/>
    <n v="845"/>
    <x v="14"/>
    <x v="8"/>
    <x v="139"/>
    <x v="51"/>
    <n v="0"/>
  </r>
  <r>
    <n v="2561"/>
    <d v="2015-01-04T00:00:00"/>
    <d v="2015-01-04T00:00:00"/>
    <x v="1"/>
    <n v="12"/>
    <n v="0"/>
    <n v="45"/>
    <n v="0"/>
    <d v="1899-12-30T00:45:00"/>
    <d v="1899-12-30T00:03:45"/>
    <s v="B-Shiv"/>
    <s v="Basement"/>
    <n v="16.000000000000014"/>
    <n v="115"/>
    <s v="Inside"/>
    <m/>
    <d v="1899-12-30T07:00:00"/>
    <d v="1899-12-30T03:30:00"/>
    <d v="1899-12-30T01:38:15"/>
    <d v="1899-12-30T02:30:39"/>
    <d v="1899-12-30T00:49:07"/>
    <d v="1899-12-30T01:15:20"/>
    <n v="343"/>
    <x v="14"/>
    <x v="8"/>
    <x v="139"/>
    <x v="51"/>
    <n v="0"/>
  </r>
  <r>
    <n v="2562"/>
    <d v="2015-01-05T00:00:00"/>
    <d v="2015-01-05T00:00:00"/>
    <x v="0"/>
    <n v="0.75"/>
    <n v="0"/>
    <n v="38"/>
    <n v="0"/>
    <d v="1899-12-30T00:38:00"/>
    <d v="1899-12-30T00:50:40"/>
    <s v="PHS"/>
    <s v="PHS Swim"/>
    <n v="1.1842105263157903"/>
    <n v="0"/>
    <s v="Inside"/>
    <m/>
    <d v="1899-12-30T02:01:36"/>
    <d v="1899-12-30T01:00:48"/>
    <d v="1899-12-30T22:07:28"/>
    <d v="1899-12-30T22:59:52"/>
    <d v="1899-12-30T11:03:44"/>
    <d v="1899-12-30T11:29:56"/>
    <n v="3140"/>
    <x v="14"/>
    <x v="8"/>
    <x v="139"/>
    <x v="51"/>
    <n v="0"/>
  </r>
  <r>
    <n v="2563"/>
    <d v="2015-01-07T00:00:00"/>
    <d v="2015-01-07T00:00:00"/>
    <x v="2"/>
    <n v="4"/>
    <n v="0"/>
    <n v="40"/>
    <n v="0"/>
    <d v="1899-12-30T00:40:00"/>
    <d v="1899-12-30T00:10:00"/>
    <s v="Kinvara4"/>
    <s v="Treadmill"/>
    <n v="6.0000000000000053"/>
    <n v="139"/>
    <s v="Inside"/>
    <m/>
    <d v="1899-12-30T04:22:00"/>
    <d v="1899-12-30T02:11:00"/>
    <d v="1899-12-30T04:22:00"/>
    <d v="1899-12-30T05:14:24"/>
    <d v="1899-12-30T02:11:00"/>
    <d v="1899-12-30T02:37:12"/>
    <n v="1419"/>
    <x v="14"/>
    <x v="8"/>
    <x v="139"/>
    <x v="51"/>
    <n v="1"/>
  </r>
  <r>
    <n v="2564"/>
    <d v="2015-01-11T00:00:00"/>
    <d v="2015-01-11T00:00:00"/>
    <x v="2"/>
    <n v="5.5"/>
    <n v="1"/>
    <n v="0"/>
    <n v="0"/>
    <d v="1899-12-30T01:00:00"/>
    <d v="1899-12-30T00:10:55"/>
    <s v="G7"/>
    <s v="Treadmill"/>
    <n v="5.5000000000000044"/>
    <n v="142"/>
    <s v="Inside"/>
    <m/>
    <d v="1899-12-30T04:45:49"/>
    <d v="1899-12-30T02:22:55"/>
    <d v="1899-12-30T04:45:49"/>
    <d v="1899-12-30T05:38:13"/>
    <d v="1899-12-30T02:22:55"/>
    <d v="1899-12-30T02:49:07"/>
    <n v="2036"/>
    <x v="14"/>
    <x v="8"/>
    <x v="139"/>
    <x v="28"/>
    <n v="3"/>
  </r>
  <r>
    <n v="2565"/>
    <d v="2015-01-13T00:00:00"/>
    <d v="2015-01-13T00:00:00"/>
    <x v="2"/>
    <n v="2.7"/>
    <n v="0"/>
    <n v="30"/>
    <n v="0"/>
    <d v="1899-12-30T00:30:00"/>
    <d v="1899-12-30T00:11:07"/>
    <s v="Kinvara4"/>
    <s v="YNHH Treadmill"/>
    <n v="5.4000000000000048"/>
    <n v="0"/>
    <s v="Inside"/>
    <m/>
    <d v="1899-12-30T04:51:07"/>
    <d v="1899-12-30T02:25:33"/>
    <d v="1899-12-30T04:51:07"/>
    <d v="1899-12-30T05:43:31"/>
    <d v="1899-12-30T02:25:33"/>
    <d v="1899-12-30T02:51:45"/>
    <n v="2137"/>
    <x v="14"/>
    <x v="8"/>
    <x v="139"/>
    <x v="28"/>
    <n v="1"/>
  </r>
  <r>
    <n v="2566"/>
    <d v="2015-01-14T00:00:00"/>
    <d v="2015-01-14T00:00:00"/>
    <x v="0"/>
    <n v="1.2"/>
    <n v="0"/>
    <n v="50"/>
    <n v="0"/>
    <d v="1899-12-30T00:50:00"/>
    <d v="1899-12-30T00:41:40"/>
    <s v="PHS"/>
    <s v="PHS Swim"/>
    <n v="1.4400000000000008"/>
    <n v="0"/>
    <s v="Inside"/>
    <m/>
    <d v="1899-12-30T01:40:00"/>
    <d v="1899-12-30T00:50:00"/>
    <d v="1899-12-30T18:11:40"/>
    <d v="1899-12-30T19:04:04"/>
    <d v="1899-12-30T09:05:50"/>
    <d v="1899-12-30T09:32:02"/>
    <n v="3097"/>
    <x v="14"/>
    <x v="8"/>
    <x v="139"/>
    <x v="28"/>
    <n v="0"/>
  </r>
  <r>
    <n v="2567"/>
    <d v="2015-01-14T00:00:00"/>
    <d v="2015-01-14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7"/>
    <x v="14"/>
    <x v="8"/>
    <x v="139"/>
    <x v="28"/>
    <e v="#REF!"/>
  </r>
  <r>
    <n v="2568"/>
    <d v="2015-01-16T00:00:00"/>
    <d v="2015-01-16T00:00:00"/>
    <x v="2"/>
    <n v="4.2"/>
    <n v="0"/>
    <n v="50"/>
    <n v="46"/>
    <d v="1899-12-30T00:50:46"/>
    <d v="1899-12-30T00:12:05"/>
    <s v="G7"/>
    <s v="Random"/>
    <n v="4.9638870650032869"/>
    <n v="145"/>
    <s v="Cold &amp; Windy"/>
    <m/>
    <d v="1899-12-30T05:16:41"/>
    <d v="1899-12-30T02:38:21"/>
    <d v="1899-12-30T05:16:41"/>
    <d v="1899-12-30T06:09:05"/>
    <d v="1899-12-30T02:38:21"/>
    <d v="1899-12-30T03:04:33"/>
    <n v="2488"/>
    <x v="14"/>
    <x v="8"/>
    <x v="139"/>
    <x v="28"/>
    <n v="1"/>
  </r>
  <r>
    <n v="2569"/>
    <d v="2015-01-17T00:00:00"/>
    <d v="2015-01-17T00:00:00"/>
    <x v="2"/>
    <n v="5.2"/>
    <n v="1"/>
    <n v="0"/>
    <n v="8"/>
    <d v="1899-12-30T01:00:08"/>
    <d v="1899-12-30T00:11:34"/>
    <s v="G7"/>
    <s v="MRC Loop"/>
    <n v="5.1884700665188523"/>
    <n v="142"/>
    <s v="Cold &amp; Windy"/>
    <m/>
    <d v="1899-12-30T05:02:59"/>
    <d v="1899-12-30T02:31:29"/>
    <d v="1899-12-30T05:02:59"/>
    <d v="1899-12-30T05:55:23"/>
    <d v="1899-12-30T02:31:29"/>
    <d v="1899-12-30T02:57:41"/>
    <n v="2331"/>
    <x v="14"/>
    <x v="8"/>
    <x v="139"/>
    <x v="28"/>
    <n v="0"/>
  </r>
  <r>
    <n v="2570"/>
    <d v="2015-01-18T00:00:00"/>
    <d v="2015-01-18T00:00:00"/>
    <x v="1"/>
    <n v="14.9"/>
    <n v="1"/>
    <n v="0"/>
    <n v="0"/>
    <d v="1899-12-30T01:00:00"/>
    <d v="1899-12-30T00:04:02"/>
    <s v="B-Shiv"/>
    <s v="Basement"/>
    <n v="14.900000000000013"/>
    <n v="111"/>
    <s v="Inside"/>
    <m/>
    <d v="1899-12-30T07:31:00"/>
    <d v="1899-12-30T03:45:30"/>
    <d v="1899-12-30T01:45:30"/>
    <d v="1899-12-30T02:37:54"/>
    <d v="1899-12-30T00:52:45"/>
    <d v="1899-12-30T01:18:57"/>
    <n v="465"/>
    <x v="14"/>
    <x v="8"/>
    <x v="139"/>
    <x v="48"/>
    <n v="0"/>
  </r>
  <r>
    <n v="2571"/>
    <d v="2015-01-19T00:00:00"/>
    <d v="2015-01-19T00:00:00"/>
    <x v="2"/>
    <n v="4.3"/>
    <n v="0"/>
    <n v="50"/>
    <n v="59"/>
    <d v="1899-12-30T00:50:59"/>
    <d v="1899-12-30T00:11:51"/>
    <s v="G7"/>
    <s v="Munson + Fenn's Pond"/>
    <n v="5.0604772801569178"/>
    <n v="143"/>
    <s v="Cold &amp; Windy"/>
    <m/>
    <d v="1899-12-30T05:10:39"/>
    <d v="1899-12-30T02:35:19"/>
    <d v="1899-12-30T05:10:39"/>
    <d v="1899-12-30T06:03:03"/>
    <d v="1899-12-30T02:35:19"/>
    <d v="1899-12-30T03:01:31"/>
    <n v="2423"/>
    <x v="14"/>
    <x v="8"/>
    <x v="139"/>
    <x v="48"/>
    <n v="0"/>
  </r>
  <r>
    <n v="2572"/>
    <d v="2015-01-20T00:00:00"/>
    <d v="2015-01-20T00:00:00"/>
    <x v="1"/>
    <n v="16.25"/>
    <n v="0"/>
    <n v="45"/>
    <n v="0"/>
    <d v="1899-12-30T00:45:00"/>
    <d v="1899-12-30T00:02:46"/>
    <s v="YNHH"/>
    <s v="YNHH Spin Bike"/>
    <n v="21.666666666666682"/>
    <n v="0"/>
    <s v="Inside"/>
    <m/>
    <d v="1899-12-30T05:10:09"/>
    <d v="1899-12-30T02:35:05"/>
    <d v="1899-12-30T01:12:33"/>
    <d v="1899-12-30T02:04:57"/>
    <d v="1899-12-30T00:36:17"/>
    <d v="1899-12-30T01:02:29"/>
    <n v="104"/>
    <x v="14"/>
    <x v="8"/>
    <x v="139"/>
    <x v="48"/>
    <n v="0"/>
  </r>
  <r>
    <n v="2573"/>
    <d v="2015-01-21T00:00:00"/>
    <d v="2015-01-21T00:00:00"/>
    <x v="2"/>
    <n v="4.25"/>
    <n v="0"/>
    <n v="50"/>
    <n v="0"/>
    <d v="1899-12-30T00:50:00"/>
    <d v="1899-12-30T00:11:46"/>
    <s v="Kinvara4"/>
    <s v="YNHH Treadmill"/>
    <n v="5.1000000000000041"/>
    <n v="138"/>
    <s v="Inside"/>
    <m/>
    <d v="1899-12-30T05:08:14"/>
    <d v="1899-12-30T02:34:07"/>
    <d v="1899-12-30T05:08:14"/>
    <d v="1899-12-30T06:00:38"/>
    <d v="1899-12-30T02:34:07"/>
    <d v="1899-12-30T03:00:19"/>
    <n v="2398"/>
    <x v="14"/>
    <x v="8"/>
    <x v="139"/>
    <x v="48"/>
    <n v="0"/>
  </r>
  <r>
    <n v="2574"/>
    <d v="2015-01-21T00:00:00"/>
    <d v="2015-01-21T00:00:00"/>
    <x v="0"/>
    <n v="1.1000000000000001"/>
    <n v="0"/>
    <n v="35"/>
    <n v="23"/>
    <d v="1899-12-30T00:35:23"/>
    <d v="1899-12-30T00:32:10"/>
    <s v="PHS"/>
    <s v="PHS Swim"/>
    <n v="1.8652849740932658"/>
    <n v="0"/>
    <s v="Inside"/>
    <m/>
    <d v="1899-12-30T01:17:12"/>
    <d v="1899-12-30T00:38:36"/>
    <d v="1899-12-30T14:02:46"/>
    <d v="1899-12-30T14:55:10"/>
    <d v="1899-12-30T07:01:23"/>
    <d v="1899-12-30T07:27:35"/>
    <n v="2832"/>
    <x v="14"/>
    <x v="8"/>
    <x v="139"/>
    <x v="48"/>
    <n v="0"/>
  </r>
  <r>
    <n v="2575"/>
    <d v="2015-01-22T00:00:00"/>
    <d v="2015-01-22T00:00:00"/>
    <x v="2"/>
    <n v="3.1"/>
    <n v="0"/>
    <n v="35"/>
    <n v="1"/>
    <d v="1899-12-30T00:35:01"/>
    <d v="1899-12-30T00:11:18"/>
    <s v="Kinvara4"/>
    <s v="YNHH Treadmill"/>
    <n v="5.3117563065207083"/>
    <n v="138"/>
    <s v="Inside"/>
    <m/>
    <d v="1899-12-30T04:55:57"/>
    <d v="1899-12-30T02:27:58"/>
    <d v="1899-12-30T04:55:57"/>
    <d v="1899-12-30T05:48:21"/>
    <d v="1899-12-30T02:27:58"/>
    <d v="1899-12-30T02:54:10"/>
    <n v="2227"/>
    <x v="14"/>
    <x v="8"/>
    <x v="139"/>
    <x v="48"/>
    <n v="0"/>
  </r>
  <r>
    <n v="2576"/>
    <d v="2015-01-24T00:00:00"/>
    <d v="2015-01-24T00:00:00"/>
    <x v="2"/>
    <n v="9"/>
    <n v="1"/>
    <n v="41"/>
    <n v="54"/>
    <d v="1899-12-30T01:41:54"/>
    <d v="1899-12-30T00:11:19"/>
    <s v="G7"/>
    <s v="Treadmill"/>
    <n v="5.2993130520117795"/>
    <n v="137"/>
    <s v="Inside"/>
    <m/>
    <d v="1899-12-30T04:56:39"/>
    <d v="1899-12-30T02:28:19"/>
    <d v="1899-12-30T04:56:39"/>
    <d v="1899-12-30T05:49:03"/>
    <d v="1899-12-30T02:28:19"/>
    <d v="1899-12-30T02:54:31"/>
    <n v="2242"/>
    <x v="14"/>
    <x v="8"/>
    <x v="139"/>
    <x v="48"/>
    <n v="1"/>
  </r>
  <r>
    <n v="2577"/>
    <d v="2015-01-25T00:00:00"/>
    <d v="2015-01-25T00:00:00"/>
    <x v="1"/>
    <n v="16.600000000000001"/>
    <n v="1"/>
    <n v="10"/>
    <n v="18"/>
    <d v="1899-12-30T01:10:18"/>
    <d v="1899-12-30T00:04:14"/>
    <s v="B-Shiv"/>
    <s v="Basement"/>
    <n v="14.167852062588917"/>
    <n v="110"/>
    <s v="Inside"/>
    <m/>
    <d v="1899-12-30T07:54:19"/>
    <d v="1899-12-30T03:57:09"/>
    <d v="1899-12-30T01:50:57"/>
    <d v="1899-12-30T02:43:21"/>
    <d v="1899-12-30T00:55:29"/>
    <d v="1899-12-30T01:21:41"/>
    <n v="522"/>
    <x v="14"/>
    <x v="8"/>
    <x v="139"/>
    <x v="29"/>
    <n v="0"/>
  </r>
  <r>
    <n v="2578"/>
    <d v="2015-01-27T00:00:00"/>
    <d v="2015-01-27T00:00:00"/>
    <x v="2"/>
    <n v="3.7"/>
    <n v="0"/>
    <n v="39"/>
    <n v="53"/>
    <d v="1899-12-30T00:39:53"/>
    <d v="1899-12-30T00:10:47"/>
    <s v="G7"/>
    <s v="Basement"/>
    <n v="5.5662348516506528"/>
    <n v="143"/>
    <s v="Inside"/>
    <m/>
    <d v="1899-12-30T04:42:25"/>
    <d v="1899-12-30T02:21:13"/>
    <d v="1899-12-30T04:42:25"/>
    <d v="1899-12-30T05:34:49"/>
    <d v="1899-12-30T02:21:13"/>
    <d v="1899-12-30T02:47:25"/>
    <n v="1966"/>
    <x v="14"/>
    <x v="8"/>
    <x v="139"/>
    <x v="29"/>
    <n v="1"/>
  </r>
  <r>
    <n v="2579"/>
    <d v="2015-01-28T00:00:00"/>
    <d v="2015-01-28T00:00:00"/>
    <x v="0"/>
    <n v="1"/>
    <n v="0"/>
    <n v="30"/>
    <n v="13"/>
    <d v="1899-12-30T00:30:13"/>
    <d v="1899-12-30T00:30:13"/>
    <s v="PHS"/>
    <s v="PHS Swim"/>
    <n v="1.985659128516273"/>
    <n v="0"/>
    <s v="Inside"/>
    <m/>
    <d v="1899-12-30T01:12:31"/>
    <d v="1899-12-30T00:36:16"/>
    <d v="1899-12-30T13:11:41"/>
    <d v="1899-12-30T14:04:05"/>
    <d v="1899-12-30T06:35:50"/>
    <d v="1899-12-30T07:02:02"/>
    <n v="2807"/>
    <x v="14"/>
    <x v="8"/>
    <x v="139"/>
    <x v="29"/>
    <n v="0"/>
  </r>
  <r>
    <n v="2580"/>
    <d v="2015-01-30T00:00:00"/>
    <d v="2015-01-30T00:00:00"/>
    <x v="2"/>
    <n v="2.75"/>
    <n v="0"/>
    <n v="31"/>
    <n v="33"/>
    <d v="1899-12-30T00:31:33"/>
    <d v="1899-12-30T00:11:28"/>
    <s v="Adidas"/>
    <s v="Treadmill"/>
    <n v="5.2297939778129985"/>
    <n v="135"/>
    <s v="Inside"/>
    <m/>
    <d v="1899-12-30T05:00:35"/>
    <d v="1899-12-30T02:30:18"/>
    <d v="1899-12-30T05:00:35"/>
    <d v="1899-12-30T05:52:59"/>
    <d v="1899-12-30T02:30:18"/>
    <d v="1899-12-30T02:56:30"/>
    <n v="2300"/>
    <x v="14"/>
    <x v="8"/>
    <x v="139"/>
    <x v="29"/>
    <n v="1"/>
  </r>
  <r>
    <n v="2581"/>
    <d v="2015-01-31T00:00:00"/>
    <d v="2015-01-31T00:00:00"/>
    <x v="2"/>
    <n v="8.5500000000000007"/>
    <n v="1"/>
    <n v="41"/>
    <n v="24"/>
    <d v="1899-12-30T01:41:24"/>
    <d v="1899-12-30T00:11:52"/>
    <s v="Adidas"/>
    <s v="Treadmill"/>
    <n v="5.0591715976331404"/>
    <n v="140"/>
    <s v="Inside"/>
    <m/>
    <d v="1899-12-30T05:10:43"/>
    <d v="1899-12-30T02:35:22"/>
    <d v="1899-12-30T05:10:43"/>
    <d v="1899-12-30T06:03:07"/>
    <d v="1899-12-30T02:35:22"/>
    <d v="1899-12-30T03:01:34"/>
    <n v="2424"/>
    <x v="14"/>
    <x v="8"/>
    <x v="139"/>
    <x v="29"/>
    <n v="0"/>
  </r>
  <r>
    <n v="2582"/>
    <d v="2015-02-02T00:00:00"/>
    <d v="2015-02-02T00:00:00"/>
    <x v="2"/>
    <n v="3.75"/>
    <n v="0"/>
    <n v="41"/>
    <n v="54"/>
    <d v="1899-12-30T00:41:54"/>
    <d v="1899-12-30T00:11:10"/>
    <s v="Adidas"/>
    <s v="Treadmill"/>
    <n v="5.3699284009546586"/>
    <n v="138"/>
    <s v="Inside"/>
    <m/>
    <d v="1899-12-30T04:52:44"/>
    <d v="1899-12-30T02:26:22"/>
    <d v="1899-12-30T04:52:44"/>
    <d v="1899-12-30T05:45:09"/>
    <d v="1899-12-30T02:26:22"/>
    <d v="1899-12-30T02:52:34"/>
    <n v="2177"/>
    <x v="14"/>
    <x v="9"/>
    <x v="140"/>
    <x v="30"/>
    <n v="1"/>
  </r>
  <r>
    <n v="2583"/>
    <d v="2015-02-03T00:00:00"/>
    <d v="2015-02-03T00:00:00"/>
    <x v="2"/>
    <n v="2.75"/>
    <n v="0"/>
    <n v="30"/>
    <n v="0"/>
    <d v="1899-12-30T00:30:00"/>
    <d v="1899-12-30T00:10:55"/>
    <s v="Adidas"/>
    <s v="YNHH Treadmill"/>
    <n v="5.5000000000000044"/>
    <n v="137"/>
    <s v="Inside"/>
    <m/>
    <d v="1899-12-30T04:45:49"/>
    <d v="1899-12-30T02:22:55"/>
    <d v="1899-12-30T04:45:49"/>
    <d v="1899-12-30T05:38:13"/>
    <d v="1899-12-30T02:22:55"/>
    <d v="1899-12-30T02:49:07"/>
    <n v="2036"/>
    <x v="14"/>
    <x v="9"/>
    <x v="140"/>
    <x v="30"/>
    <n v="0"/>
  </r>
  <r>
    <n v="2584"/>
    <d v="2015-02-06T00:00:00"/>
    <d v="2015-02-06T00:00:00"/>
    <x v="1"/>
    <n v="10"/>
    <n v="0"/>
    <n v="35"/>
    <n v="34"/>
    <d v="1899-12-30T00:35:34"/>
    <d v="1899-12-30T00:03:33"/>
    <s v="B-Shiv"/>
    <s v="Basement"/>
    <n v="16.869728209934408"/>
    <n v="123"/>
    <s v="Inside"/>
    <m/>
    <d v="1899-12-30T06:38:21"/>
    <d v="1899-12-30T03:19:10"/>
    <d v="1899-12-30T01:33:11"/>
    <d v="1899-12-30T02:25:35"/>
    <d v="1899-12-30T00:46:36"/>
    <d v="1899-12-30T01:12:48"/>
    <n v="286"/>
    <x v="14"/>
    <x v="9"/>
    <x v="140"/>
    <x v="30"/>
    <n v="2"/>
  </r>
  <r>
    <n v="2585"/>
    <d v="2015-02-07T00:00:00"/>
    <d v="2015-02-07T00:00:00"/>
    <x v="2"/>
    <n v="5.0999999999999996"/>
    <n v="1"/>
    <n v="0"/>
    <n v="0"/>
    <d v="1899-12-30T01:00:00"/>
    <d v="1899-12-30T00:11:46"/>
    <s v="Adidas"/>
    <s v="Basement"/>
    <n v="5.1000000000000041"/>
    <n v="143"/>
    <s v="Inside"/>
    <m/>
    <d v="1899-12-30T05:08:14"/>
    <d v="1899-12-30T02:34:07"/>
    <d v="1899-12-30T05:08:14"/>
    <d v="1899-12-30T06:00:38"/>
    <d v="1899-12-30T02:34:07"/>
    <d v="1899-12-30T03:00:19"/>
    <n v="2398"/>
    <x v="14"/>
    <x v="9"/>
    <x v="140"/>
    <x v="30"/>
    <n v="0"/>
  </r>
  <r>
    <n v="2586"/>
    <d v="2015-02-08T00:00:00"/>
    <d v="2015-02-08T00:00:00"/>
    <x v="1"/>
    <n v="15"/>
    <n v="1"/>
    <n v="0"/>
    <n v="0"/>
    <d v="1899-12-30T01:00:00"/>
    <d v="1899-12-30T00:04:00"/>
    <s v="B-Shiv"/>
    <s v="Basement"/>
    <n v="15.000000000000014"/>
    <n v="135"/>
    <s v="Inside"/>
    <m/>
    <d v="1899-12-30T07:28:00"/>
    <d v="1899-12-30T03:44:00"/>
    <d v="1899-12-30T01:44:48"/>
    <d v="1899-12-30T02:37:12"/>
    <d v="1899-12-30T00:52:24"/>
    <d v="1899-12-30T01:18:36"/>
    <n v="434"/>
    <x v="14"/>
    <x v="9"/>
    <x v="140"/>
    <x v="31"/>
    <n v="0"/>
  </r>
  <r>
    <n v="2587"/>
    <d v="2015-02-09T00:00:00"/>
    <d v="2015-02-09T00:00:00"/>
    <x v="2"/>
    <n v="2.75"/>
    <n v="0"/>
    <n v="30"/>
    <n v="0"/>
    <d v="1899-12-30T00:30:00"/>
    <d v="1899-12-30T00:10:55"/>
    <s v="Adidas"/>
    <s v="YNHH Treadmill"/>
    <n v="5.5000000000000044"/>
    <n v="139"/>
    <s v="Inside"/>
    <m/>
    <d v="1899-12-30T04:45:49"/>
    <d v="1899-12-30T02:22:55"/>
    <d v="1899-12-30T04:45:49"/>
    <d v="1899-12-30T05:38:13"/>
    <d v="1899-12-30T02:22:55"/>
    <d v="1899-12-30T02:49:07"/>
    <n v="2036"/>
    <x v="14"/>
    <x v="9"/>
    <x v="140"/>
    <x v="31"/>
    <n v="0"/>
  </r>
  <r>
    <n v="2588"/>
    <d v="2015-02-10T00:00:00"/>
    <d v="2015-02-10T00:00:00"/>
    <x v="1"/>
    <n v="12"/>
    <n v="0"/>
    <n v="35"/>
    <n v="0"/>
    <d v="1899-12-30T00:35:00"/>
    <d v="1899-12-30T00:02:55"/>
    <s v="YNHH"/>
    <s v="YNHH Spin Bike"/>
    <n v="20.571428571428587"/>
    <n v="0"/>
    <s v="Inside"/>
    <m/>
    <d v="1899-12-30T05:26:40"/>
    <d v="1899-12-30T02:43:20"/>
    <d v="1899-12-30T01:16:25"/>
    <d v="1899-12-30T02:08:49"/>
    <d v="1899-12-30T00:38:12"/>
    <d v="1899-12-30T01:04:25"/>
    <n v="159"/>
    <x v="14"/>
    <x v="9"/>
    <x v="140"/>
    <x v="31"/>
    <n v="0"/>
  </r>
  <r>
    <n v="2589"/>
    <d v="2015-02-11T00:00:00"/>
    <d v="2015-02-11T00:00:00"/>
    <x v="0"/>
    <n v="0.3"/>
    <n v="0"/>
    <n v="9"/>
    <n v="43"/>
    <d v="1899-12-30T00:09:43"/>
    <d v="1899-12-30T00:32:23"/>
    <s v="PHS"/>
    <s v="PHS Swim"/>
    <n v="1.8524871355060049"/>
    <n v="0"/>
    <s v="Inside"/>
    <m/>
    <d v="1899-12-30T01:17:44"/>
    <d v="1899-12-30T00:38:52"/>
    <d v="1899-12-30T14:08:35"/>
    <d v="1899-12-30T15:00:59"/>
    <d v="1899-12-30T07:04:18"/>
    <d v="1899-12-30T07:30:30"/>
    <n v="2836"/>
    <x v="14"/>
    <x v="9"/>
    <x v="140"/>
    <x v="31"/>
    <n v="0"/>
  </r>
  <r>
    <n v="2590"/>
    <d v="2015-02-14T00:00:00"/>
    <d v="2015-02-14T00:00:00"/>
    <x v="2"/>
    <n v="18"/>
    <n v="3"/>
    <n v="33"/>
    <n v="16"/>
    <d v="1899-12-30T03:33:16"/>
    <d v="1899-12-30T00:11:51"/>
    <s v="Adidas"/>
    <s v="Treadmill"/>
    <n v="5.0640825257893134"/>
    <n v="152"/>
    <s v="Inside"/>
    <m/>
    <d v="1899-12-30T05:10:25"/>
    <d v="1899-12-30T02:35:13"/>
    <d v="1899-12-30T05:10:25"/>
    <d v="1899-12-30T06:02:49"/>
    <d v="1899-12-30T02:35:13"/>
    <d v="1899-12-30T03:01:25"/>
    <n v="2419"/>
    <x v="14"/>
    <x v="9"/>
    <x v="140"/>
    <x v="31"/>
    <n v="2"/>
  </r>
  <r>
    <n v="2591"/>
    <d v="2015-02-15T00:00:00"/>
    <d v="2015-02-15T00:00:00"/>
    <x v="1"/>
    <n v="12"/>
    <n v="0"/>
    <n v="51"/>
    <n v="0"/>
    <d v="1899-12-30T00:51:00"/>
    <d v="1899-12-30T00:04:15"/>
    <s v="B-Shiv"/>
    <s v="Basement"/>
    <n v="14.117647058823541"/>
    <n v="104"/>
    <s v="Inside"/>
    <m/>
    <d v="1899-12-30T07:56:00"/>
    <d v="1899-12-30T03:58:00"/>
    <d v="1899-12-30T01:51:21"/>
    <d v="1899-12-30T02:43:45"/>
    <d v="1899-12-30T00:55:41"/>
    <d v="1899-12-30T01:21:53"/>
    <n v="527"/>
    <x v="14"/>
    <x v="9"/>
    <x v="140"/>
    <x v="32"/>
    <n v="0"/>
  </r>
  <r>
    <n v="2592"/>
    <d v="2015-02-17T00:00:00"/>
    <d v="2015-02-17T00:00:00"/>
    <x v="2"/>
    <n v="3.85"/>
    <n v="0"/>
    <n v="45"/>
    <n v="0"/>
    <d v="1899-12-30T00:45:00"/>
    <d v="1899-12-30T00:11:41"/>
    <s v="Adidas"/>
    <s v="YNHH Treadmill"/>
    <n v="5.1333333333333382"/>
    <n v="140"/>
    <s v="Inside"/>
    <m/>
    <d v="1899-12-30T05:06:14"/>
    <d v="1899-12-30T02:33:07"/>
    <d v="1899-12-30T05:06:14"/>
    <d v="1899-12-30T05:58:38"/>
    <d v="1899-12-30T02:33:07"/>
    <d v="1899-12-30T02:59:19"/>
    <n v="2367"/>
    <x v="14"/>
    <x v="9"/>
    <x v="140"/>
    <x v="32"/>
    <n v="1"/>
  </r>
  <r>
    <n v="2593"/>
    <d v="2015-02-18T00:00:00"/>
    <d v="2015-02-18T00:00:00"/>
    <x v="2"/>
    <n v="2.85"/>
    <n v="0"/>
    <n v="30"/>
    <n v="0"/>
    <d v="1899-12-30T00:30:00"/>
    <d v="1899-12-30T00:10:32"/>
    <s v="Adidas"/>
    <s v="YNHH Treadmill"/>
    <n v="5.7000000000000046"/>
    <n v="148"/>
    <s v="Inside"/>
    <m/>
    <d v="1899-12-30T04:35:47"/>
    <d v="1899-12-30T02:17:54"/>
    <d v="1899-12-30T04:35:47"/>
    <d v="1899-12-30T05:28:11"/>
    <d v="1899-12-30T02:17:54"/>
    <d v="1899-12-30T02:44:06"/>
    <n v="1824"/>
    <x v="14"/>
    <x v="9"/>
    <x v="140"/>
    <x v="32"/>
    <n v="0"/>
  </r>
  <r>
    <n v="2594"/>
    <d v="2015-02-20T00:00:00"/>
    <d v="2015-02-20T00:00:00"/>
    <x v="2"/>
    <n v="3.75"/>
    <n v="0"/>
    <n v="40"/>
    <n v="15"/>
    <d v="1899-12-30T00:40:15"/>
    <d v="1899-12-30T00:10:44"/>
    <s v="Adidas"/>
    <s v="Treadmill"/>
    <n v="5.590062111801247"/>
    <n v="146"/>
    <s v="Inside"/>
    <m/>
    <d v="1899-12-30T04:41:13"/>
    <d v="1899-12-30T02:20:36"/>
    <d v="1899-12-30T04:41:13"/>
    <d v="1899-12-30T05:33:37"/>
    <d v="1899-12-30T02:20:36"/>
    <d v="1899-12-30T02:46:48"/>
    <n v="1934"/>
    <x v="14"/>
    <x v="9"/>
    <x v="140"/>
    <x v="32"/>
    <n v="1"/>
  </r>
  <r>
    <n v="2595"/>
    <d v="2015-02-22T00:00:00"/>
    <d v="2015-02-22T00:00:00"/>
    <x v="2"/>
    <n v="20"/>
    <n v="3"/>
    <n v="54"/>
    <n v="55"/>
    <d v="1899-12-30T03:54:55"/>
    <d v="1899-12-30T00:11:45"/>
    <s v="Adidas"/>
    <s v="Treadmill"/>
    <n v="5.1081943951755981"/>
    <n v="158"/>
    <s v="Inside"/>
    <m/>
    <d v="1899-12-30T05:07:44"/>
    <d v="1899-12-30T02:33:52"/>
    <d v="1899-12-30T05:07:44"/>
    <d v="1899-12-30T06:00:08"/>
    <d v="1899-12-30T02:33:52"/>
    <d v="1899-12-30T03:00:04"/>
    <n v="2386"/>
    <x v="14"/>
    <x v="9"/>
    <x v="140"/>
    <x v="33"/>
    <n v="1"/>
  </r>
  <r>
    <n v="2596"/>
    <d v="2015-02-23T00:00:00"/>
    <d v="2015-02-23T00:00:00"/>
    <x v="0"/>
    <n v="0.6"/>
    <n v="0"/>
    <n v="18"/>
    <n v="59"/>
    <d v="1899-12-30T00:18:59"/>
    <d v="1899-12-30T00:31:38"/>
    <s v="PHS"/>
    <s v="PHS Swim"/>
    <n v="1.8964003511852514"/>
    <n v="0"/>
    <s v="Inside"/>
    <m/>
    <d v="1899-12-30T01:15:56"/>
    <d v="1899-12-30T00:37:58"/>
    <d v="1899-12-30T13:48:56"/>
    <d v="1899-12-30T14:41:20"/>
    <d v="1899-12-30T06:54:28"/>
    <d v="1899-12-30T07:20:40"/>
    <n v="2823"/>
    <x v="14"/>
    <x v="9"/>
    <x v="140"/>
    <x v="33"/>
    <n v="0"/>
  </r>
  <r>
    <n v="2597"/>
    <d v="2015-02-24T00:00:00"/>
    <d v="2015-02-24T00:00:00"/>
    <x v="2"/>
    <n v="4.5"/>
    <n v="0"/>
    <n v="51"/>
    <n v="0"/>
    <d v="1899-12-30T00:51:00"/>
    <d v="1899-12-30T00:11:20"/>
    <s v="Clifton"/>
    <s v="Treadmill"/>
    <n v="5.2941176470588278"/>
    <n v="137"/>
    <s v="Inside"/>
    <m/>
    <d v="1899-12-30T04:56:56"/>
    <d v="1899-12-30T02:28:28"/>
    <d v="1899-12-30T04:56:56"/>
    <d v="1899-12-30T05:49:20"/>
    <d v="1899-12-30T02:28:28"/>
    <d v="1899-12-30T02:54:40"/>
    <n v="2247"/>
    <x v="14"/>
    <x v="9"/>
    <x v="140"/>
    <x v="33"/>
    <n v="0"/>
  </r>
  <r>
    <n v="2598"/>
    <d v="2015-02-25T00:00:00"/>
    <d v="2015-02-25T00:00:00"/>
    <x v="0"/>
    <n v="0.6"/>
    <n v="0"/>
    <n v="20"/>
    <n v="28"/>
    <d v="1899-12-30T00:20:28"/>
    <d v="1899-12-30T00:34:07"/>
    <s v="PHS"/>
    <s v="PHS Swim"/>
    <n v="1.7589576547231285"/>
    <n v="0"/>
    <s v="Inside"/>
    <m/>
    <d v="1899-12-30T01:21:52"/>
    <d v="1899-12-30T00:40:56"/>
    <d v="1899-12-30T14:53:43"/>
    <d v="1899-12-30T15:46:07"/>
    <d v="1899-12-30T07:26:51"/>
    <d v="1899-12-30T07:53:03"/>
    <n v="2886"/>
    <x v="14"/>
    <x v="9"/>
    <x v="140"/>
    <x v="33"/>
    <n v="0"/>
  </r>
  <r>
    <n v="2599"/>
    <d v="2015-02-27T00:00:00"/>
    <d v="2015-02-27T00:00:00"/>
    <x v="2"/>
    <n v="5.25"/>
    <n v="1"/>
    <n v="0"/>
    <n v="0"/>
    <d v="1899-12-30T01:00:00"/>
    <d v="1899-12-30T00:11:26"/>
    <s v="Clifton"/>
    <s v="Treadmill"/>
    <n v="5.2500000000000044"/>
    <n v="153"/>
    <s v="Inside"/>
    <m/>
    <d v="1899-12-30T04:59:26"/>
    <d v="1899-12-30T02:29:43"/>
    <d v="1899-12-30T04:59:26"/>
    <d v="1899-12-30T05:51:50"/>
    <d v="1899-12-30T02:29:43"/>
    <d v="1899-12-30T02:55:55"/>
    <n v="2279"/>
    <x v="14"/>
    <x v="9"/>
    <x v="140"/>
    <x v="33"/>
    <n v="1"/>
  </r>
  <r>
    <n v="2600"/>
    <d v="2015-02-28T00:00:00"/>
    <d v="2015-02-28T00:00:00"/>
    <x v="2"/>
    <n v="4.25"/>
    <n v="0"/>
    <n v="52"/>
    <n v="21"/>
    <d v="1899-12-30T00:52:21"/>
    <d v="1899-12-30T00:12:19"/>
    <s v="Clifton"/>
    <s v="New Canaan"/>
    <n v="4.8710601719197744"/>
    <n v="145"/>
    <s v="Fridged"/>
    <m/>
    <d v="1899-12-30T05:22:43"/>
    <d v="1899-12-30T02:41:22"/>
    <d v="1899-12-30T05:22:43"/>
    <d v="1899-12-30T06:15:07"/>
    <d v="1899-12-30T02:41:22"/>
    <d v="1899-12-30T03:07:34"/>
    <n v="2528"/>
    <x v="14"/>
    <x v="9"/>
    <x v="140"/>
    <x v="33"/>
    <n v="0"/>
  </r>
  <r>
    <n v="2601"/>
    <d v="2015-03-01T00:00:00"/>
    <d v="2015-03-01T00:00:00"/>
    <x v="2"/>
    <n v="10"/>
    <n v="1"/>
    <n v="59"/>
    <n v="52"/>
    <d v="1899-12-30T01:59:52"/>
    <d v="1899-12-30T00:11:59"/>
    <s v="Adidas"/>
    <s v="Treadmill"/>
    <n v="5.0055617352614057"/>
    <n v="140"/>
    <s v="Inside"/>
    <m/>
    <d v="1899-12-30T05:14:03"/>
    <d v="1899-12-30T02:37:02"/>
    <d v="1899-12-30T05:14:03"/>
    <d v="1899-12-30T06:06:27"/>
    <d v="1899-12-30T02:37:02"/>
    <d v="1899-12-30T03:03:14"/>
    <n v="2458"/>
    <x v="14"/>
    <x v="10"/>
    <x v="141"/>
    <x v="34"/>
    <n v="0"/>
  </r>
  <r>
    <n v="2602"/>
    <d v="2015-03-02T00:00:00"/>
    <d v="2015-03-02T00:00:00"/>
    <x v="0"/>
    <n v="0.6"/>
    <n v="0"/>
    <n v="21"/>
    <n v="53"/>
    <d v="1899-12-30T00:21:53"/>
    <d v="1899-12-30T00:36:28"/>
    <s v="PHS"/>
    <s v="PHS Swim"/>
    <n v="1.6450875856816465"/>
    <n v="0"/>
    <s v="Inside"/>
    <m/>
    <d v="1899-12-30T01:27:32"/>
    <d v="1899-12-30T00:43:46"/>
    <d v="1899-12-30T15:55:34"/>
    <d v="1899-12-30T16:47:58"/>
    <d v="1899-12-30T07:57:47"/>
    <d v="1899-12-30T08:23:59"/>
    <n v="2963"/>
    <x v="14"/>
    <x v="10"/>
    <x v="141"/>
    <x v="34"/>
    <n v="0"/>
  </r>
  <r>
    <n v="2603"/>
    <d v="2015-03-03T00:00:00"/>
    <d v="2015-03-03T00:00:00"/>
    <x v="2"/>
    <n v="4.1500000000000004"/>
    <n v="0"/>
    <n v="45"/>
    <n v="6"/>
    <d v="1899-12-30T00:45:06"/>
    <d v="1899-12-30T00:10:52"/>
    <s v="Adidas"/>
    <s v="YNHH Treadmill"/>
    <n v="5.5210643015521104"/>
    <n v="140"/>
    <s v="Inside"/>
    <m/>
    <d v="1899-12-30T04:44:44"/>
    <d v="1899-12-30T02:22:22"/>
    <d v="1899-12-30T04:44:44"/>
    <d v="1899-12-30T05:37:08"/>
    <d v="1899-12-30T02:22:22"/>
    <d v="1899-12-30T02:48:34"/>
    <n v="2016"/>
    <x v="14"/>
    <x v="10"/>
    <x v="141"/>
    <x v="34"/>
    <n v="0"/>
  </r>
  <r>
    <n v="2604"/>
    <d v="2015-03-03T00:00:00"/>
    <d v="2015-03-03T00:00:00"/>
    <x v="1"/>
    <n v="11.5"/>
    <n v="0"/>
    <n v="47"/>
    <n v="23"/>
    <d v="1899-12-30T00:47:23"/>
    <d v="1899-12-30T00:04:07"/>
    <s v="B-Shiv"/>
    <s v="Basement"/>
    <n v="14.56208230742175"/>
    <n v="112"/>
    <s v="Inside"/>
    <m/>
    <d v="1899-12-30T07:41:28"/>
    <d v="1899-12-30T03:50:44"/>
    <d v="1899-12-30T01:47:57"/>
    <d v="1899-12-30T02:40:21"/>
    <d v="1899-12-30T00:53:59"/>
    <d v="1899-12-30T01:20:11"/>
    <n v="494"/>
    <x v="14"/>
    <x v="10"/>
    <x v="141"/>
    <x v="34"/>
    <n v="0"/>
  </r>
  <r>
    <n v="2605"/>
    <d v="2015-03-04T00:00:00"/>
    <d v="2015-03-04T00:00:00"/>
    <x v="2"/>
    <n v="3"/>
    <n v="0"/>
    <n v="32"/>
    <n v="31"/>
    <d v="1899-12-30T00:32:31"/>
    <d v="1899-12-30T00:10:50"/>
    <s v="Adidas"/>
    <s v="YNHH Treadmill"/>
    <n v="5.5356227575602297"/>
    <n v="145"/>
    <s v="Inside"/>
    <m/>
    <d v="1899-12-30T04:43:59"/>
    <d v="1899-12-30T02:21:59"/>
    <d v="1899-12-30T04:43:59"/>
    <d v="1899-12-30T05:36:23"/>
    <d v="1899-12-30T02:21:59"/>
    <d v="1899-12-30T02:48:11"/>
    <n v="2000"/>
    <x v="14"/>
    <x v="10"/>
    <x v="141"/>
    <x v="34"/>
    <n v="0"/>
  </r>
  <r>
    <n v="2606"/>
    <d v="2015-03-04T00:00:00"/>
    <d v="2015-03-04T00:00:00"/>
    <x v="0"/>
    <n v="0.72"/>
    <n v="0"/>
    <n v="25"/>
    <n v="6"/>
    <d v="1899-12-30T00:25:06"/>
    <d v="1899-12-30T00:34:52"/>
    <s v="PHS"/>
    <s v="PHS Swim"/>
    <n v="1.7211155378486067"/>
    <n v="0"/>
    <s v="Inside"/>
    <m/>
    <d v="1899-12-30T01:23:40"/>
    <d v="1899-12-30T00:41:50"/>
    <d v="1899-12-30T15:13:22"/>
    <d v="1899-12-30T16:05:46"/>
    <d v="1899-12-30T07:36:41"/>
    <d v="1899-12-30T08:02:53"/>
    <n v="2903"/>
    <x v="14"/>
    <x v="10"/>
    <x v="141"/>
    <x v="34"/>
    <n v="0"/>
  </r>
  <r>
    <n v="2607"/>
    <d v="2015-03-05T00:00:00"/>
    <d v="2015-03-05T00:00:00"/>
    <x v="2"/>
    <n v="3.5"/>
    <n v="0"/>
    <n v="40"/>
    <n v="9"/>
    <d v="1899-12-30T00:40:09"/>
    <d v="1899-12-30T00:11:28"/>
    <s v="Adidas"/>
    <s v="YNHH Treadmill"/>
    <n v="5.2303860523038646"/>
    <n v="131"/>
    <s v="Inside"/>
    <m/>
    <d v="1899-12-30T05:00:33"/>
    <d v="1899-12-30T02:30:17"/>
    <d v="1899-12-30T05:00:33"/>
    <d v="1899-12-30T05:52:57"/>
    <d v="1899-12-30T02:30:17"/>
    <d v="1899-12-30T02:56:29"/>
    <n v="2299"/>
    <x v="14"/>
    <x v="10"/>
    <x v="141"/>
    <x v="34"/>
    <n v="0"/>
  </r>
  <r>
    <n v="2608"/>
    <d v="2015-03-06T00:00:00"/>
    <d v="2015-03-06T00:00:00"/>
    <x v="2"/>
    <n v="3"/>
    <n v="0"/>
    <n v="30"/>
    <n v="0"/>
    <d v="1899-12-30T00:30:00"/>
    <d v="1899-12-30T00:10:00"/>
    <s v="Clifton"/>
    <s v="Treadmill"/>
    <n v="6.0000000000000053"/>
    <n v="141"/>
    <s v="Inside"/>
    <m/>
    <d v="1899-12-30T04:22:00"/>
    <d v="1899-12-30T02:11:00"/>
    <d v="1899-12-30T04:22:00"/>
    <d v="1899-12-30T05:14:24"/>
    <d v="1899-12-30T02:11:00"/>
    <d v="1899-12-30T02:37:12"/>
    <n v="1419"/>
    <x v="14"/>
    <x v="10"/>
    <x v="141"/>
    <x v="34"/>
    <n v="0"/>
  </r>
  <r>
    <n v="2609"/>
    <d v="2015-03-08T00:00:00"/>
    <d v="2015-03-08T00:00:00"/>
    <x v="2"/>
    <n v="10"/>
    <n v="2"/>
    <n v="7"/>
    <n v="41"/>
    <d v="1899-12-30T02:07:41"/>
    <d v="1899-12-30T00:12:46"/>
    <s v="Clifton"/>
    <s v="Outside!!!!"/>
    <n v="4.6991254405430141"/>
    <n v="142"/>
    <s v="Chilly"/>
    <s v="Hurt Foot"/>
    <d v="1899-12-30T05:34:32"/>
    <d v="1899-12-30T02:47:16"/>
    <d v="1899-12-30T05:34:32"/>
    <d v="1899-12-30T06:26:56"/>
    <d v="1899-12-30T02:47:16"/>
    <d v="1899-12-30T03:13:28"/>
    <n v="2586"/>
    <x v="14"/>
    <x v="10"/>
    <x v="141"/>
    <x v="35"/>
    <n v="1"/>
  </r>
  <r>
    <n v="2610"/>
    <d v="2015-03-08T00:00:00"/>
    <d v="2015-03-08T00:00:00"/>
    <x v="2"/>
    <n v="10"/>
    <n v="1"/>
    <n v="53"/>
    <n v="17"/>
    <d v="1899-12-30T01:53:17"/>
    <d v="1899-12-30T00:11:20"/>
    <s v="Adidas"/>
    <s v="Treadmill"/>
    <n v="5.2964543180815111"/>
    <n v="144"/>
    <s v="Inside"/>
    <s v="Foot Hurting"/>
    <d v="1899-12-30T04:56:48"/>
    <d v="1899-12-30T02:28:24"/>
    <d v="1899-12-30T04:56:48"/>
    <d v="1899-12-30T05:49:12"/>
    <d v="1899-12-30T02:28:24"/>
    <d v="1899-12-30T02:54:36"/>
    <n v="2245"/>
    <x v="14"/>
    <x v="10"/>
    <x v="141"/>
    <x v="35"/>
    <n v="0"/>
  </r>
  <r>
    <n v="2611"/>
    <d v="2015-03-09T00:00:00"/>
    <d v="2015-03-09T00:00:00"/>
    <x v="0"/>
    <n v="0.6"/>
    <n v="0"/>
    <n v="20"/>
    <n v="10"/>
    <d v="1899-12-30T00:20:10"/>
    <d v="1899-12-30T00:33:37"/>
    <s v="PHS"/>
    <s v="PHS Swim"/>
    <n v="1.7851239669421499"/>
    <n v="0"/>
    <s v="Inside"/>
    <m/>
    <d v="1899-12-30T01:20:40"/>
    <d v="1899-12-30T00:40:20"/>
    <d v="1899-12-30T14:40:37"/>
    <d v="1899-12-30T15:33:01"/>
    <d v="1899-12-30T07:20:18"/>
    <d v="1899-12-30T07:46:30"/>
    <n v="2873"/>
    <x v="14"/>
    <x v="10"/>
    <x v="141"/>
    <x v="35"/>
    <n v="0"/>
  </r>
  <r>
    <n v="2612"/>
    <d v="2015-03-11T00:00:00"/>
    <d v="2015-03-11T00:00:00"/>
    <x v="2"/>
    <n v="3"/>
    <n v="0"/>
    <n v="34"/>
    <n v="5"/>
    <d v="1899-12-30T00:34:05"/>
    <d v="1899-12-30T00:11:22"/>
    <s v="Adidas"/>
    <s v="YNHH Treadmill"/>
    <n v="5.2811735941320332"/>
    <n v="141"/>
    <s v="Inside"/>
    <m/>
    <d v="1899-12-30T04:57:40"/>
    <d v="1899-12-30T02:28:50"/>
    <d v="1899-12-30T04:57:40"/>
    <d v="1899-12-30T05:50:04"/>
    <d v="1899-12-30T02:28:50"/>
    <d v="1899-12-30T02:55:02"/>
    <n v="2260"/>
    <x v="14"/>
    <x v="10"/>
    <x v="141"/>
    <x v="35"/>
    <n v="1"/>
  </r>
  <r>
    <n v="2613"/>
    <d v="2015-03-14T00:00:00"/>
    <d v="2015-03-14T00:00:00"/>
    <x v="2"/>
    <n v="2.8"/>
    <n v="0"/>
    <n v="30"/>
    <n v="0"/>
    <d v="1899-12-30T00:30:00"/>
    <d v="1899-12-30T00:10:43"/>
    <s v="Adidas"/>
    <s v="Treadmill"/>
    <n v="5.6000000000000041"/>
    <n v="141"/>
    <s v="Inside"/>
    <m/>
    <d v="1899-12-30T04:40:43"/>
    <d v="1899-12-30T02:20:21"/>
    <d v="1899-12-30T04:40:43"/>
    <d v="1899-12-30T05:33:07"/>
    <d v="1899-12-30T02:20:21"/>
    <d v="1899-12-30T02:46:33"/>
    <n v="1921"/>
    <x v="14"/>
    <x v="10"/>
    <x v="141"/>
    <x v="35"/>
    <n v="2"/>
  </r>
  <r>
    <n v="2614"/>
    <d v="2015-03-15T00:00:00"/>
    <d v="2015-03-15T00:00:00"/>
    <x v="2"/>
    <n v="8"/>
    <n v="1"/>
    <n v="31"/>
    <n v="53"/>
    <d v="1899-12-30T01:31:53"/>
    <d v="1899-12-30T00:11:29"/>
    <s v="Adidas"/>
    <s v="Loop of quassy plus whatever to make it 8"/>
    <n v="5.2240159622709994"/>
    <n v="151"/>
    <s v="Chilly"/>
    <m/>
    <d v="1899-12-30T05:00:55"/>
    <d v="1899-12-30T02:30:28"/>
    <d v="1899-12-30T05:00:55"/>
    <d v="1899-12-30T05:53:19"/>
    <d v="1899-12-30T02:30:28"/>
    <d v="1899-12-30T02:56:40"/>
    <n v="2307"/>
    <x v="14"/>
    <x v="10"/>
    <x v="141"/>
    <x v="36"/>
    <n v="0"/>
  </r>
  <r>
    <n v="2615"/>
    <d v="2015-03-16T00:00:00"/>
    <d v="2015-03-16T00:00:00"/>
    <x v="0"/>
    <n v="1"/>
    <n v="0"/>
    <n v="31"/>
    <n v="2"/>
    <d v="1899-12-30T00:31:02"/>
    <d v="1899-12-30T00:31:02"/>
    <s v="PHS"/>
    <s v="PHS Swim"/>
    <n v="1.9334049409237393"/>
    <n v="0"/>
    <s v="Inside"/>
    <s v="200s"/>
    <d v="1899-12-30T01:14:29"/>
    <d v="1899-12-30T00:37:14"/>
    <d v="1899-12-30T13:33:04"/>
    <d v="1899-12-30T14:25:28"/>
    <d v="1899-12-30T06:46:32"/>
    <d v="1899-12-30T07:12:44"/>
    <n v="2812"/>
    <x v="14"/>
    <x v="10"/>
    <x v="141"/>
    <x v="36"/>
    <n v="0"/>
  </r>
  <r>
    <n v="2616"/>
    <d v="2015-03-17T00:00:00"/>
    <d v="2015-03-17T00:00:00"/>
    <x v="2"/>
    <n v="2"/>
    <n v="0"/>
    <n v="20"/>
    <n v="0"/>
    <d v="1899-12-30T00:20:00"/>
    <d v="1899-12-30T00:10:00"/>
    <s v="Ghost"/>
    <s v="YNHH Treadmill"/>
    <n v="6.0000000000000053"/>
    <n v="132"/>
    <s v="Inside"/>
    <m/>
    <d v="1899-12-30T04:22:00"/>
    <d v="1899-12-30T02:11:00"/>
    <d v="1899-12-30T04:22:00"/>
    <d v="1899-12-30T05:14:24"/>
    <d v="1899-12-30T02:11:00"/>
    <d v="1899-12-30T02:37:12"/>
    <n v="1419"/>
    <x v="14"/>
    <x v="10"/>
    <x v="141"/>
    <x v="36"/>
    <n v="0"/>
  </r>
  <r>
    <n v="2617"/>
    <d v="2015-03-18T00:00:00"/>
    <d v="2015-03-18T00:00:00"/>
    <x v="0"/>
    <n v="0.56000000000000005"/>
    <n v="0"/>
    <n v="19"/>
    <n v="45"/>
    <d v="1899-12-30T00:19:45"/>
    <d v="1899-12-30T00:35:16"/>
    <s v="PHS"/>
    <s v="PHS Swim"/>
    <n v="1.7012658227848116"/>
    <n v="0"/>
    <s v="Inside"/>
    <m/>
    <d v="1899-12-30T01:24:39"/>
    <d v="1899-12-30T00:42:19"/>
    <d v="1899-12-30T15:24:01"/>
    <d v="1899-12-30T16:16:25"/>
    <d v="1899-12-30T07:42:01"/>
    <d v="1899-12-30T08:08:13"/>
    <n v="2921"/>
    <x v="14"/>
    <x v="10"/>
    <x v="141"/>
    <x v="36"/>
    <n v="0"/>
  </r>
  <r>
    <n v="2618"/>
    <d v="2015-03-18T00:00:00"/>
    <d v="2015-03-18T00:00:00"/>
    <x v="1"/>
    <n v="10"/>
    <n v="0"/>
    <n v="30"/>
    <n v="31"/>
    <d v="1899-12-30T00:30:31"/>
    <d v="1899-12-30T00:03:03"/>
    <s v="YNHH"/>
    <s v="YNHH Spin Bike"/>
    <n v="19.661387220098323"/>
    <n v="0"/>
    <s v="Inside"/>
    <m/>
    <d v="1899-12-30T05:41:47"/>
    <d v="1899-12-30T02:50:54"/>
    <d v="1899-12-30T01:19:57"/>
    <d v="1899-12-30T02:12:21"/>
    <d v="1899-12-30T00:39:59"/>
    <d v="1899-12-30T01:06:11"/>
    <n v="197"/>
    <x v="14"/>
    <x v="10"/>
    <x v="141"/>
    <x v="36"/>
    <n v="0"/>
  </r>
  <r>
    <n v="2619"/>
    <d v="2015-03-21T00:00:00"/>
    <d v="2015-03-21T00:00:00"/>
    <x v="2"/>
    <n v="26.2"/>
    <n v="5"/>
    <n v="36"/>
    <n v="30"/>
    <d v="1899-12-30T05:36:30"/>
    <d v="1899-12-30T00:12:51"/>
    <s v="Adidas"/>
    <s v="Savin Rock Marathon"/>
    <n v="4.6716196136701367"/>
    <n v="158"/>
    <s v="Snowy"/>
    <m/>
    <d v="1899-12-30T05:36:30"/>
    <d v="1899-12-30T02:48:15"/>
    <d v="1899-12-30T05:36:30"/>
    <d v="1899-12-30T06:28:54"/>
    <d v="1899-12-30T02:48:15"/>
    <d v="1899-12-30T03:14:27"/>
    <n v="2591"/>
    <x v="14"/>
    <x v="10"/>
    <x v="141"/>
    <x v="36"/>
    <n v="2"/>
  </r>
  <r>
    <n v="2620"/>
    <d v="2015-03-21T00:00:00"/>
    <d v="2015-03-21T00:00:00"/>
    <x v="8"/>
    <n v="1"/>
    <n v="0"/>
    <n v="11"/>
    <n v="26"/>
    <d v="1899-12-30T00:11:26"/>
    <d v="1899-12-30T00:11:26"/>
    <s v="Adidas"/>
    <s v="Savin Rock Marathon"/>
    <n v="5.2478134110787211"/>
    <n v="157"/>
    <s v="Snowy"/>
    <m/>
    <d v="1899-12-30T00:00:00"/>
    <d v="1899-12-30T00:00:00"/>
    <d v="1899-12-30T04:59:33"/>
    <d v="1899-12-30T05:51:57"/>
    <d v="1899-12-30T02:29:47"/>
    <d v="1899-12-30T02:55:59"/>
    <n v="2282"/>
    <x v="14"/>
    <x v="10"/>
    <x v="141"/>
    <x v="36"/>
    <n v="0"/>
  </r>
  <r>
    <n v="2621"/>
    <d v="2015-03-21T00:00:00"/>
    <d v="2015-03-21T00:00:00"/>
    <x v="9"/>
    <n v="1"/>
    <n v="0"/>
    <n v="11"/>
    <n v="21"/>
    <d v="1899-12-30T00:11:21"/>
    <d v="1899-12-30T00:11:21"/>
    <s v="Adidas"/>
    <s v="Savin Rock Marathon"/>
    <n v="5.2863436123348064"/>
    <n v="161"/>
    <s v="Snowy"/>
    <m/>
    <d v="1899-12-30T00:00:00"/>
    <d v="1899-12-30T00:00:00"/>
    <d v="1899-12-30T04:57:22"/>
    <d v="1899-12-30T05:49:46"/>
    <d v="1899-12-30T02:28:41"/>
    <d v="1899-12-30T02:54:53"/>
    <n v="2256"/>
    <x v="14"/>
    <x v="10"/>
    <x v="141"/>
    <x v="36"/>
    <n v="0"/>
  </r>
  <r>
    <n v="2622"/>
    <d v="2015-03-21T00:00:00"/>
    <d v="2015-03-21T00:00:00"/>
    <x v="10"/>
    <n v="1"/>
    <n v="0"/>
    <n v="11"/>
    <n v="33"/>
    <d v="1899-12-30T00:11:33"/>
    <d v="1899-12-30T00:11:33"/>
    <s v="Adidas"/>
    <s v="Savin Rock Marathon"/>
    <n v="5.1948051948051992"/>
    <n v="161"/>
    <s v="Snowy"/>
    <m/>
    <d v="1899-12-30T00:00:00"/>
    <d v="1899-12-30T00:00:00"/>
    <d v="1899-12-30T05:02:37"/>
    <d v="1899-12-30T05:55:01"/>
    <d v="1899-12-30T02:31:18"/>
    <d v="1899-12-30T02:57:30"/>
    <n v="2328"/>
    <x v="14"/>
    <x v="10"/>
    <x v="141"/>
    <x v="36"/>
    <n v="0"/>
  </r>
  <r>
    <n v="2623"/>
    <d v="2015-03-21T00:00:00"/>
    <d v="2015-03-21T00:00:00"/>
    <x v="11"/>
    <n v="1"/>
    <n v="0"/>
    <n v="11"/>
    <n v="29"/>
    <d v="1899-12-30T00:11:29"/>
    <d v="1899-12-30T00:11:29"/>
    <s v="Adidas"/>
    <s v="Savin Rock Marathon"/>
    <n v="5.224963715529757"/>
    <n v="160"/>
    <s v="Snowy"/>
    <m/>
    <d v="1899-12-30T00:00:00"/>
    <d v="1899-12-30T00:00:00"/>
    <d v="1899-12-30T05:00:52"/>
    <d v="1899-12-30T05:53:16"/>
    <d v="1899-12-30T02:30:26"/>
    <d v="1899-12-30T02:56:38"/>
    <n v="2304"/>
    <x v="14"/>
    <x v="10"/>
    <x v="141"/>
    <x v="36"/>
    <n v="0"/>
  </r>
  <r>
    <n v="2624"/>
    <d v="2015-03-21T00:00:00"/>
    <d v="2015-03-21T00:00:00"/>
    <x v="12"/>
    <n v="1"/>
    <n v="0"/>
    <n v="11"/>
    <n v="36"/>
    <d v="1899-12-30T00:11:36"/>
    <d v="1899-12-30T00:11:36"/>
    <s v="Adidas"/>
    <s v="Savin Rock Marathon"/>
    <n v="5.1724137931034528"/>
    <n v="163"/>
    <s v="Snowy"/>
    <m/>
    <d v="1899-12-30T00:00:00"/>
    <d v="1899-12-30T00:00:00"/>
    <d v="1899-12-30T05:03:55"/>
    <d v="1899-12-30T05:56:19"/>
    <d v="1899-12-30T02:31:58"/>
    <d v="1899-12-30T02:58:10"/>
    <n v="2337"/>
    <x v="14"/>
    <x v="10"/>
    <x v="141"/>
    <x v="36"/>
    <n v="0"/>
  </r>
  <r>
    <n v="2625"/>
    <d v="2015-03-21T00:00:00"/>
    <d v="2015-03-21T00:00:00"/>
    <x v="13"/>
    <n v="1"/>
    <n v="0"/>
    <n v="12"/>
    <n v="7"/>
    <d v="1899-12-30T00:12:07"/>
    <d v="1899-12-30T00:12:07"/>
    <s v="Adidas"/>
    <s v="Savin Rock Marathon"/>
    <n v="4.9518569463548872"/>
    <n v="162"/>
    <s v="Snowy"/>
    <m/>
    <d v="1899-12-30T00:00:00"/>
    <d v="1899-12-30T00:00:00"/>
    <d v="1899-12-30T05:17:27"/>
    <d v="1899-12-30T06:09:51"/>
    <d v="1899-12-30T02:38:44"/>
    <d v="1899-12-30T03:04:56"/>
    <n v="2492"/>
    <x v="14"/>
    <x v="10"/>
    <x v="141"/>
    <x v="36"/>
    <n v="0"/>
  </r>
  <r>
    <n v="2626"/>
    <d v="2015-03-21T00:00:00"/>
    <d v="2015-03-21T00:00:00"/>
    <x v="14"/>
    <n v="1"/>
    <n v="0"/>
    <n v="11"/>
    <n v="26"/>
    <d v="1899-12-30T00:11:26"/>
    <d v="1899-12-30T00:11:26"/>
    <s v="Adidas"/>
    <s v="Savin Rock Marathon"/>
    <n v="5.2478134110787211"/>
    <n v="162"/>
    <s v="Snowy"/>
    <m/>
    <d v="1899-12-30T00:00:00"/>
    <d v="1899-12-30T00:00:00"/>
    <d v="1899-12-30T04:59:33"/>
    <d v="1899-12-30T05:51:57"/>
    <d v="1899-12-30T02:29:47"/>
    <d v="1899-12-30T02:55:59"/>
    <n v="2282"/>
    <x v="14"/>
    <x v="10"/>
    <x v="141"/>
    <x v="36"/>
    <n v="0"/>
  </r>
  <r>
    <n v="2627"/>
    <d v="2015-03-21T00:00:00"/>
    <d v="2015-03-21T00:00:00"/>
    <x v="15"/>
    <n v="1"/>
    <n v="0"/>
    <n v="11"/>
    <n v="42"/>
    <d v="1899-12-30T00:11:42"/>
    <d v="1899-12-30T00:11:42"/>
    <s v="Adidas"/>
    <s v="Savin Rock Marathon"/>
    <n v="5.1282051282051331"/>
    <n v="167"/>
    <s v="Snowy"/>
    <m/>
    <d v="1899-12-30T00:00:00"/>
    <d v="1899-12-30T00:00:00"/>
    <d v="1899-12-30T05:06:32"/>
    <d v="1899-12-30T05:58:56"/>
    <d v="1899-12-30T02:33:16"/>
    <d v="1899-12-30T02:59:28"/>
    <n v="2370"/>
    <x v="14"/>
    <x v="10"/>
    <x v="141"/>
    <x v="36"/>
    <n v="0"/>
  </r>
  <r>
    <n v="2628"/>
    <d v="2015-03-21T00:00:00"/>
    <d v="2015-03-21T00:00:00"/>
    <x v="16"/>
    <n v="1"/>
    <n v="0"/>
    <n v="12"/>
    <n v="3"/>
    <d v="1899-12-30T00:12:03"/>
    <d v="1899-12-30T00:12:03"/>
    <s v="Adidas"/>
    <s v="Savin Rock Marathon"/>
    <n v="4.9792531120331986"/>
    <n v="166"/>
    <s v="Snowy"/>
    <m/>
    <d v="1899-12-30T00:00:00"/>
    <d v="1899-12-30T00:00:00"/>
    <d v="1899-12-30T05:15:43"/>
    <d v="1899-12-30T06:08:07"/>
    <d v="1899-12-30T02:37:51"/>
    <d v="1899-12-30T03:04:03"/>
    <n v="2481"/>
    <x v="14"/>
    <x v="10"/>
    <x v="141"/>
    <x v="36"/>
    <n v="0"/>
  </r>
  <r>
    <n v="2629"/>
    <d v="2015-03-21T00:00:00"/>
    <d v="2015-03-21T00:00:00"/>
    <x v="17"/>
    <n v="1"/>
    <n v="0"/>
    <n v="11"/>
    <n v="4"/>
    <d v="1899-12-30T00:11:04"/>
    <d v="1899-12-30T00:11:04"/>
    <s v="Adidas"/>
    <s v="Savin Rock Marathon"/>
    <n v="5.4216867469879562"/>
    <n v="163"/>
    <s v="Snowy"/>
    <m/>
    <d v="1899-12-30T00:00:00"/>
    <d v="1899-12-30T00:00:00"/>
    <d v="1899-12-30T04:49:57"/>
    <d v="1899-12-30T05:42:21"/>
    <d v="1899-12-30T02:24:58"/>
    <d v="1899-12-30T02:51:10"/>
    <n v="2115"/>
    <x v="14"/>
    <x v="10"/>
    <x v="141"/>
    <x v="36"/>
    <n v="0"/>
  </r>
  <r>
    <n v="2630"/>
    <d v="2015-03-21T00:00:00"/>
    <d v="2015-03-21T00:00:00"/>
    <x v="18"/>
    <n v="1"/>
    <n v="0"/>
    <n v="11"/>
    <n v="43"/>
    <d v="1899-12-30T00:11:43"/>
    <d v="1899-12-30T00:11:43"/>
    <s v="Adidas"/>
    <s v="Savin Rock Marathon"/>
    <n v="5.1209103840682832"/>
    <n v="165"/>
    <s v="Snowy"/>
    <m/>
    <d v="1899-12-30T00:00:00"/>
    <d v="1899-12-30T00:00:00"/>
    <d v="1899-12-30T05:06:59"/>
    <d v="1899-12-30T05:59:23"/>
    <d v="1899-12-30T02:33:29"/>
    <d v="1899-12-30T02:59:41"/>
    <n v="2377"/>
    <x v="14"/>
    <x v="10"/>
    <x v="141"/>
    <x v="36"/>
    <n v="0"/>
  </r>
  <r>
    <n v="2631"/>
    <d v="2015-03-21T00:00:00"/>
    <d v="2015-03-21T00:00:00"/>
    <x v="19"/>
    <n v="1"/>
    <n v="0"/>
    <n v="11"/>
    <n v="49"/>
    <d v="1899-12-30T00:11:49"/>
    <d v="1899-12-30T00:11:49"/>
    <s v="Adidas"/>
    <s v="Savin Rock Marathon"/>
    <n v="5.0775740479548697"/>
    <n v="161"/>
    <s v="Snowy"/>
    <m/>
    <d v="1899-12-30T00:00:00"/>
    <d v="1899-12-30T00:00:00"/>
    <d v="1899-12-30T05:09:36"/>
    <d v="1899-12-30T06:02:00"/>
    <d v="1899-12-30T02:34:48"/>
    <d v="1899-12-30T03:01:00"/>
    <n v="2409"/>
    <x v="14"/>
    <x v="10"/>
    <x v="141"/>
    <x v="36"/>
    <n v="0"/>
  </r>
  <r>
    <n v="2632"/>
    <d v="2015-03-21T00:00:00"/>
    <d v="2015-03-21T00:00:00"/>
    <x v="20"/>
    <n v="1"/>
    <n v="0"/>
    <n v="11"/>
    <n v="43"/>
    <d v="1899-12-30T00:11:43"/>
    <d v="1899-12-30T00:11:43"/>
    <s v="Adidas"/>
    <s v="Savin Rock Marathon"/>
    <n v="5.1209103840682832"/>
    <n v="162"/>
    <s v="Snowy"/>
    <m/>
    <d v="1899-12-30T00:00:00"/>
    <d v="1899-12-30T00:00:00"/>
    <d v="1899-12-30T05:06:59"/>
    <d v="1899-12-30T05:59:23"/>
    <d v="1899-12-30T02:33:29"/>
    <d v="1899-12-30T02:59:41"/>
    <n v="2377"/>
    <x v="14"/>
    <x v="10"/>
    <x v="141"/>
    <x v="36"/>
    <n v="0"/>
  </r>
  <r>
    <n v="2633"/>
    <d v="2015-03-21T00:00:00"/>
    <d v="2015-03-21T00:00:00"/>
    <x v="21"/>
    <n v="1"/>
    <n v="0"/>
    <n v="12"/>
    <n v="24"/>
    <d v="1899-12-30T00:12:24"/>
    <d v="1899-12-30T00:12:24"/>
    <s v="Adidas"/>
    <s v="Savin Rock Marathon"/>
    <n v="4.8387096774193585"/>
    <n v="161"/>
    <s v="Snowy"/>
    <m/>
    <d v="1899-12-30T00:00:00"/>
    <d v="1899-12-30T00:00:00"/>
    <d v="1899-12-30T05:24:53"/>
    <d v="1899-12-30T06:17:17"/>
    <d v="1899-12-30T02:42:26"/>
    <d v="1899-12-30T03:08:38"/>
    <n v="2537"/>
    <x v="14"/>
    <x v="10"/>
    <x v="141"/>
    <x v="36"/>
    <n v="0"/>
  </r>
  <r>
    <n v="2634"/>
    <d v="2015-03-21T00:00:00"/>
    <d v="2015-03-21T00:00:00"/>
    <x v="25"/>
    <n v="1"/>
    <n v="0"/>
    <n v="12"/>
    <n v="44"/>
    <d v="1899-12-30T00:12:44"/>
    <d v="1899-12-30T00:12:44"/>
    <s v="Adidas"/>
    <s v="Savin Rock Marathon"/>
    <n v="4.7120418848167587"/>
    <n v="159"/>
    <s v="Snowy"/>
    <m/>
    <d v="1899-12-30T00:00:00"/>
    <d v="1899-12-30T00:00:00"/>
    <d v="1899-12-30T05:33:37"/>
    <d v="1899-12-30T06:26:01"/>
    <d v="1899-12-30T02:46:48"/>
    <d v="1899-12-30T03:13:00"/>
    <n v="2583"/>
    <x v="14"/>
    <x v="10"/>
    <x v="141"/>
    <x v="36"/>
    <n v="0"/>
  </r>
  <r>
    <n v="2635"/>
    <d v="2015-03-21T00:00:00"/>
    <d v="2015-03-21T00:00:00"/>
    <x v="26"/>
    <n v="1"/>
    <n v="0"/>
    <n v="14"/>
    <n v="13"/>
    <d v="1899-12-30T00:14:13"/>
    <d v="1899-12-30T00:14:13"/>
    <s v="Adidas"/>
    <s v="Savin Rock Marathon"/>
    <n v="4.2203985932004722"/>
    <n v="156"/>
    <s v="Cold &amp; Windy"/>
    <m/>
    <d v="1899-12-30T00:00:00"/>
    <d v="1899-12-30T00:00:00"/>
    <d v="1899-12-30T06:12:29"/>
    <d v="1899-12-30T07:04:53"/>
    <d v="1899-12-30T03:06:14"/>
    <d v="1899-12-30T03:32:26"/>
    <n v="2692"/>
    <x v="14"/>
    <x v="10"/>
    <x v="141"/>
    <x v="36"/>
    <n v="0"/>
  </r>
  <r>
    <n v="2636"/>
    <d v="2015-03-21T00:00:00"/>
    <d v="2015-03-21T00:00:00"/>
    <x v="27"/>
    <n v="1"/>
    <n v="0"/>
    <n v="13"/>
    <n v="23"/>
    <d v="1899-12-30T00:13:23"/>
    <d v="1899-12-30T00:13:23"/>
    <s v="Adidas"/>
    <s v="Savin Rock Marathon"/>
    <n v="4.4831880448318842"/>
    <n v="161"/>
    <s v="Cold &amp; Windy"/>
    <m/>
    <d v="1899-12-30T00:00:00"/>
    <d v="1899-12-30T00:00:00"/>
    <d v="1899-12-30T05:50:39"/>
    <d v="1899-12-30T06:43:03"/>
    <d v="1899-12-30T02:55:19"/>
    <d v="1899-12-30T03:21:31"/>
    <n v="2640"/>
    <x v="14"/>
    <x v="10"/>
    <x v="141"/>
    <x v="36"/>
    <n v="0"/>
  </r>
  <r>
    <n v="2637"/>
    <d v="2015-03-21T00:00:00"/>
    <d v="2015-03-21T00:00:00"/>
    <x v="28"/>
    <n v="1"/>
    <n v="0"/>
    <n v="13"/>
    <n v="37"/>
    <d v="1899-12-30T00:13:37"/>
    <d v="1899-12-30T00:13:37"/>
    <s v="Adidas"/>
    <s v="Savin Rock Marathon"/>
    <n v="4.4063647490820106"/>
    <n v="156"/>
    <s v="Cold &amp; Windy"/>
    <m/>
    <d v="1899-12-30T00:00:00"/>
    <d v="1899-12-30T00:00:00"/>
    <d v="1899-12-30T05:56:45"/>
    <d v="1899-12-30T06:49:09"/>
    <d v="1899-12-30T02:58:23"/>
    <d v="1899-12-30T03:24:35"/>
    <n v="2653"/>
    <x v="14"/>
    <x v="10"/>
    <x v="141"/>
    <x v="36"/>
    <n v="0"/>
  </r>
  <r>
    <n v="2638"/>
    <d v="2015-03-21T00:00:00"/>
    <d v="2015-03-21T00:00:00"/>
    <x v="29"/>
    <n v="1"/>
    <n v="0"/>
    <n v="13"/>
    <n v="54"/>
    <d v="1899-12-30T00:13:54"/>
    <d v="1899-12-30T00:13:54"/>
    <s v="Adidas"/>
    <s v="Savin Rock Marathon"/>
    <n v="4.3165467625899314"/>
    <n v="164"/>
    <s v="Cold &amp; Windy"/>
    <m/>
    <d v="1899-12-30T00:00:00"/>
    <d v="1899-12-30T00:00:00"/>
    <d v="1899-12-30T06:04:11"/>
    <d v="1899-12-30T06:56:35"/>
    <d v="1899-12-30T03:02:05"/>
    <d v="1899-12-30T03:28:17"/>
    <n v="2671"/>
    <x v="14"/>
    <x v="10"/>
    <x v="141"/>
    <x v="36"/>
    <n v="0"/>
  </r>
  <r>
    <n v="2639"/>
    <d v="2015-03-21T00:00:00"/>
    <d v="2015-03-21T00:00:00"/>
    <x v="30"/>
    <n v="1"/>
    <n v="0"/>
    <n v="15"/>
    <n v="5"/>
    <d v="1899-12-30T00:15:05"/>
    <d v="1899-12-30T00:15:05"/>
    <s v="Adidas"/>
    <s v="Savin Rock Marathon"/>
    <n v="3.977900552486191"/>
    <n v="152"/>
    <s v="Cold &amp; Windy"/>
    <m/>
    <d v="1899-12-30T00:00:00"/>
    <d v="1899-12-30T00:00:00"/>
    <d v="1899-12-30T06:35:11"/>
    <d v="1899-12-30T07:27:35"/>
    <d v="1899-12-30T03:17:36"/>
    <d v="1899-12-30T03:43:48"/>
    <n v="2722"/>
    <x v="14"/>
    <x v="10"/>
    <x v="141"/>
    <x v="36"/>
    <n v="0"/>
  </r>
  <r>
    <n v="2640"/>
    <d v="2015-03-21T00:00:00"/>
    <d v="2015-03-21T00:00:00"/>
    <x v="31"/>
    <n v="1"/>
    <n v="0"/>
    <n v="14"/>
    <n v="2"/>
    <d v="1899-12-30T00:14:02"/>
    <d v="1899-12-30T00:14:02"/>
    <s v="Adidas"/>
    <s v="Savin Rock Marathon"/>
    <n v="4.2755344418052283"/>
    <n v="161"/>
    <s v="Cold &amp; Windy"/>
    <m/>
    <d v="1899-12-30T00:00:00"/>
    <d v="1899-12-30T00:00:00"/>
    <d v="1899-12-30T06:07:40"/>
    <d v="1899-12-30T07:00:04"/>
    <d v="1899-12-30T03:03:50"/>
    <d v="1899-12-30T03:30:02"/>
    <n v="2679"/>
    <x v="14"/>
    <x v="10"/>
    <x v="141"/>
    <x v="36"/>
    <n v="0"/>
  </r>
  <r>
    <n v="2641"/>
    <d v="2015-03-21T00:00:00"/>
    <d v="2015-03-21T00:00:00"/>
    <x v="32"/>
    <n v="1"/>
    <n v="0"/>
    <n v="15"/>
    <n v="48"/>
    <d v="1899-12-30T00:15:48"/>
    <d v="1899-12-30T00:15:48"/>
    <s v="Adidas"/>
    <s v="Savin Rock Marathon"/>
    <n v="3.7974683544303822"/>
    <n v="154"/>
    <s v="Cold &amp; Windy"/>
    <m/>
    <d v="1899-12-30T00:00:00"/>
    <d v="1899-12-30T00:00:00"/>
    <d v="1899-12-30T06:53:58"/>
    <d v="1899-12-30T07:46:22"/>
    <d v="1899-12-30T03:26:59"/>
    <d v="1899-12-30T03:53:11"/>
    <n v="2753"/>
    <x v="14"/>
    <x v="10"/>
    <x v="141"/>
    <x v="36"/>
    <n v="0"/>
  </r>
  <r>
    <n v="2642"/>
    <d v="2015-03-21T00:00:00"/>
    <d v="2015-03-21T00:00:00"/>
    <x v="33"/>
    <n v="1"/>
    <n v="0"/>
    <n v="14"/>
    <n v="36"/>
    <d v="1899-12-30T00:14:36"/>
    <d v="1899-12-30T00:14:36"/>
    <s v="Adidas"/>
    <s v="Savin Rock Marathon"/>
    <n v="4.1095890410958935"/>
    <n v="148"/>
    <s v="Cold &amp; Windy"/>
    <m/>
    <d v="1899-12-30T00:00:00"/>
    <d v="1899-12-30T00:00:00"/>
    <d v="1899-12-30T06:22:31"/>
    <d v="1899-12-30T07:14:55"/>
    <d v="1899-12-30T03:11:16"/>
    <d v="1899-12-30T03:37:28"/>
    <n v="2708"/>
    <x v="14"/>
    <x v="10"/>
    <x v="141"/>
    <x v="36"/>
    <n v="0"/>
  </r>
  <r>
    <n v="2643"/>
    <d v="2015-03-21T00:00:00"/>
    <d v="2015-03-21T00:00:00"/>
    <x v="34"/>
    <n v="1"/>
    <n v="0"/>
    <n v="14"/>
    <n v="3"/>
    <d v="1899-12-30T00:14:03"/>
    <d v="1899-12-30T00:14:03"/>
    <s v="Adidas"/>
    <s v="Savin Rock Marathon"/>
    <n v="4.2704626334519604"/>
    <n v="148"/>
    <s v="Cold &amp; Windy"/>
    <m/>
    <d v="1899-12-30T00:00:00"/>
    <d v="1899-12-30T00:00:00"/>
    <d v="1899-12-30T06:08:07"/>
    <d v="1899-12-30T07:00:31"/>
    <d v="1899-12-30T03:04:03"/>
    <d v="1899-12-30T03:30:15"/>
    <n v="2682"/>
    <x v="14"/>
    <x v="10"/>
    <x v="141"/>
    <x v="36"/>
    <n v="0"/>
  </r>
  <r>
    <n v="2644"/>
    <d v="2015-03-21T00:00:00"/>
    <d v="2015-03-21T00:00:00"/>
    <x v="35"/>
    <n v="1"/>
    <n v="0"/>
    <n v="14"/>
    <n v="53"/>
    <d v="1899-12-30T00:14:53"/>
    <d v="1899-12-30T00:14:53"/>
    <s v="Adidas"/>
    <s v="Savin Rock Marathon"/>
    <n v="4.0313549832026911"/>
    <n v="149"/>
    <s v="Cold &amp; Windy"/>
    <m/>
    <d v="1899-12-30T00:00:00"/>
    <d v="1899-12-30T00:00:00"/>
    <d v="1899-12-30T06:29:57"/>
    <d v="1899-12-30T07:22:21"/>
    <d v="1899-12-30T03:14:58"/>
    <d v="1899-12-30T03:41:10"/>
    <n v="2714"/>
    <x v="14"/>
    <x v="10"/>
    <x v="141"/>
    <x v="36"/>
    <n v="0"/>
  </r>
  <r>
    <n v="2645"/>
    <d v="2015-03-21T00:00:00"/>
    <d v="2015-03-21T00:00:00"/>
    <x v="36"/>
    <n v="1"/>
    <n v="0"/>
    <n v="14"/>
    <n v="16"/>
    <d v="1899-12-30T00:14:16"/>
    <d v="1899-12-30T00:14:16"/>
    <s v="Adidas"/>
    <s v="Savin Rock Marathon"/>
    <n v="4.2056074766355174"/>
    <n v="149"/>
    <s v="Cold &amp; Windy"/>
    <m/>
    <d v="1899-12-30T00:00:00"/>
    <d v="1899-12-30T00:00:00"/>
    <d v="1899-12-30T06:13:47"/>
    <d v="1899-12-30T07:06:11"/>
    <d v="1899-12-30T03:06:54"/>
    <d v="1899-12-30T03:33:06"/>
    <n v="2696"/>
    <x v="14"/>
    <x v="10"/>
    <x v="141"/>
    <x v="36"/>
    <n v="0"/>
  </r>
  <r>
    <n v="2646"/>
    <d v="2015-03-24T00:00:00"/>
    <d v="2015-03-24T00:00:00"/>
    <x v="1"/>
    <n v="10"/>
    <n v="0"/>
    <n v="25"/>
    <n v="50"/>
    <d v="1899-12-30T00:25:50"/>
    <d v="1899-12-30T00:02:35"/>
    <s v="YNHH"/>
    <s v="YNHH Spin Bike"/>
    <n v="23.225806451612922"/>
    <n v="0"/>
    <s v="Inside"/>
    <m/>
    <d v="1899-12-30T04:49:20"/>
    <d v="1899-12-30T02:24:40"/>
    <d v="1899-12-30T01:07:41"/>
    <d v="1899-12-30T02:00:05"/>
    <d v="1899-12-30T00:33:51"/>
    <d v="1899-12-30T01:00:03"/>
    <n v="53"/>
    <x v="14"/>
    <x v="10"/>
    <x v="141"/>
    <x v="37"/>
    <n v="2"/>
  </r>
  <r>
    <n v="2647"/>
    <d v="2015-03-26T00:00:00"/>
    <d v="2015-03-26T00:00:00"/>
    <x v="1"/>
    <n v="12"/>
    <n v="0"/>
    <n v="36"/>
    <n v="30"/>
    <d v="1899-12-30T00:36:30"/>
    <d v="1899-12-30T00:03:02"/>
    <s v="YNHH"/>
    <s v="YNHH Spin Bike"/>
    <n v="19.726027397260292"/>
    <n v="119"/>
    <s v="Inside"/>
    <m/>
    <d v="1899-12-30T05:40:40"/>
    <d v="1899-12-30T02:50:20"/>
    <d v="1899-12-30T01:19:41"/>
    <d v="1899-12-30T02:12:06"/>
    <d v="1899-12-30T00:39:51"/>
    <d v="1899-12-30T01:06:03"/>
    <n v="194"/>
    <x v="14"/>
    <x v="10"/>
    <x v="141"/>
    <x v="37"/>
    <n v="1"/>
  </r>
  <r>
    <n v="2648"/>
    <d v="2015-03-28T00:00:00"/>
    <d v="2015-03-28T00:00:00"/>
    <x v="2"/>
    <n v="3"/>
    <n v="0"/>
    <n v="35"/>
    <n v="0"/>
    <d v="1899-12-30T00:35:00"/>
    <d v="1899-12-30T00:11:40"/>
    <s v="Adidas"/>
    <s v="Treadmill"/>
    <n v="5.1428571428571468"/>
    <n v="132"/>
    <s v="Inside"/>
    <m/>
    <d v="1899-12-30T05:05:40"/>
    <d v="1899-12-30T02:32:50"/>
    <d v="1899-12-30T05:05:40"/>
    <d v="1899-12-30T05:58:04"/>
    <d v="1899-12-30T02:32:50"/>
    <d v="1899-12-30T02:59:02"/>
    <n v="2359"/>
    <x v="14"/>
    <x v="10"/>
    <x v="141"/>
    <x v="37"/>
    <n v="1"/>
  </r>
  <r>
    <n v="2649"/>
    <d v="2015-03-29T00:00:00"/>
    <d v="2015-03-29T00:00:00"/>
    <x v="1"/>
    <n v="30.4"/>
    <n v="2"/>
    <n v="14"/>
    <n v="35"/>
    <d v="1899-12-30T02:14:35"/>
    <d v="1899-12-30T00:04:26"/>
    <s v="Ciocci"/>
    <s v="Griskus to Nettletown"/>
    <n v="13.5529411764706"/>
    <n v="137"/>
    <s v="Cold &amp; Windy"/>
    <m/>
    <d v="1899-12-30T08:15:50"/>
    <d v="1899-12-30T04:07:55"/>
    <d v="1899-12-30T01:55:59"/>
    <d v="1899-12-30T02:48:23"/>
    <d v="1899-12-30T00:58:00"/>
    <d v="1899-12-30T01:24:12"/>
    <n v="570"/>
    <x v="14"/>
    <x v="10"/>
    <x v="141"/>
    <x v="38"/>
    <n v="0"/>
  </r>
  <r>
    <n v="2650"/>
    <d v="2015-03-31T00:00:00"/>
    <d v="2015-03-31T00:00:00"/>
    <x v="1"/>
    <n v="16.100000000000001"/>
    <n v="0"/>
    <n v="45"/>
    <n v="0"/>
    <d v="1899-12-30T00:45:00"/>
    <d v="1899-12-30T00:02:48"/>
    <s v="YNHH"/>
    <s v="YNHH Spin Bike"/>
    <n v="21.466666666666686"/>
    <n v="118"/>
    <s v="Inside"/>
    <m/>
    <d v="1899-12-30T05:13:03"/>
    <d v="1899-12-30T02:36:31"/>
    <d v="1899-12-30T01:13:14"/>
    <d v="1899-12-30T02:05:38"/>
    <d v="1899-12-30T00:36:37"/>
    <d v="1899-12-30T01:02:49"/>
    <n v="115"/>
    <x v="14"/>
    <x v="10"/>
    <x v="141"/>
    <x v="38"/>
    <n v="1"/>
  </r>
  <r>
    <n v="2651"/>
    <d v="2015-04-01T00:00:00"/>
    <d v="2015-04-01T00:00:00"/>
    <x v="2"/>
    <n v="3.9"/>
    <n v="0"/>
    <n v="45"/>
    <n v="0"/>
    <d v="1899-12-30T00:45:00"/>
    <d v="1899-12-30T00:11:32"/>
    <s v="Ghost"/>
    <s v="YNHH Treadmill"/>
    <n v="5.2000000000000037"/>
    <n v="143"/>
    <s v="Inside"/>
    <m/>
    <d v="1899-12-30T05:02:18"/>
    <d v="1899-12-30T02:31:09"/>
    <d v="1899-12-30T05:02:18"/>
    <d v="1899-12-30T05:54:42"/>
    <d v="1899-12-30T02:31:09"/>
    <d v="1899-12-30T02:57:21"/>
    <n v="2327"/>
    <x v="14"/>
    <x v="1"/>
    <x v="142"/>
    <x v="38"/>
    <n v="0"/>
  </r>
  <r>
    <n v="2652"/>
    <d v="2015-04-02T00:00:00"/>
    <d v="2015-04-02T00:00:00"/>
    <x v="1"/>
    <n v="16"/>
    <n v="0"/>
    <n v="45"/>
    <n v="0"/>
    <d v="1899-12-30T00:45:00"/>
    <d v="1899-12-30T00:02:49"/>
    <s v="YNHH"/>
    <s v="YNHH Spin Bike"/>
    <n v="21.33333333333335"/>
    <n v="122"/>
    <s v="Inside"/>
    <m/>
    <d v="1899-12-30T05:15:00"/>
    <d v="1899-12-30T02:37:30"/>
    <d v="1899-12-30T01:13:41"/>
    <d v="1899-12-30T02:06:05"/>
    <d v="1899-12-30T00:36:51"/>
    <d v="1899-12-30T01:03:03"/>
    <n v="125"/>
    <x v="14"/>
    <x v="1"/>
    <x v="142"/>
    <x v="38"/>
    <n v="0"/>
  </r>
  <r>
    <n v="2653"/>
    <d v="2015-04-03T00:00:00"/>
    <d v="2015-04-03T00:00:00"/>
    <x v="2"/>
    <n v="5.0999999999999996"/>
    <n v="0"/>
    <n v="56"/>
    <n v="5"/>
    <d v="1899-12-30T00:56:05"/>
    <d v="1899-12-30T00:11:00"/>
    <s v="Adidas"/>
    <s v="Glenwood Loop"/>
    <n v="5.4561664190193202"/>
    <n v="156"/>
    <s v="Chilly"/>
    <m/>
    <d v="1899-12-30T04:48:07"/>
    <d v="1899-12-30T02:24:03"/>
    <d v="1899-12-30T04:48:07"/>
    <d v="1899-12-30T05:40:31"/>
    <d v="1899-12-30T02:24:03"/>
    <d v="1899-12-30T02:50:15"/>
    <n v="2078"/>
    <x v="14"/>
    <x v="1"/>
    <x v="142"/>
    <x v="38"/>
    <n v="0"/>
  </r>
  <r>
    <n v="2654"/>
    <d v="2015-04-04T00:00:00"/>
    <d v="2015-04-04T00:00:00"/>
    <x v="1"/>
    <n v="22"/>
    <n v="1"/>
    <n v="41"/>
    <n v="0"/>
    <d v="1899-12-30T01:41:00"/>
    <d v="1899-12-30T00:04:35"/>
    <s v="Ciocci"/>
    <s v="Random"/>
    <n v="13.069306930693079"/>
    <n v="135"/>
    <s v="Windy"/>
    <m/>
    <d v="1899-12-30T08:34:11"/>
    <d v="1899-12-30T04:17:05"/>
    <d v="1899-12-30T02:00:17"/>
    <d v="1899-12-30T02:52:41"/>
    <d v="1899-12-30T01:00:08"/>
    <d v="1899-12-30T01:26:20"/>
    <n v="616"/>
    <x v="14"/>
    <x v="1"/>
    <x v="142"/>
    <x v="38"/>
    <n v="0"/>
  </r>
  <r>
    <n v="2655"/>
    <d v="2015-04-06T00:00:00"/>
    <d v="2015-04-06T00:00:00"/>
    <x v="1"/>
    <n v="13"/>
    <n v="0"/>
    <n v="35"/>
    <n v="0"/>
    <d v="1899-12-30T00:35:00"/>
    <d v="1899-12-30T00:02:42"/>
    <s v="YNHH"/>
    <s v="YNHH Spin Bike"/>
    <n v="22.285714285714302"/>
    <n v="127"/>
    <m/>
    <m/>
    <d v="1899-12-30T05:01:32"/>
    <d v="1899-12-30T02:30:46"/>
    <d v="1899-12-30T01:10:32"/>
    <d v="1899-12-30T02:02:56"/>
    <d v="1899-12-30T00:35:16"/>
    <d v="1899-12-30T01:01:28"/>
    <n v="83"/>
    <x v="14"/>
    <x v="1"/>
    <x v="142"/>
    <x v="1"/>
    <n v="1"/>
  </r>
  <r>
    <n v="2656"/>
    <d v="2015-04-06T00:00:00"/>
    <d v="2015-04-06T00:00:00"/>
    <x v="0"/>
    <n v="1"/>
    <n v="0"/>
    <n v="32"/>
    <n v="0"/>
    <d v="1899-12-30T00:32:00"/>
    <d v="1899-12-30T00:32:00"/>
    <s v="PHS"/>
    <s v="PHS Swim"/>
    <n v="1.8750000000000013"/>
    <n v="0"/>
    <m/>
    <m/>
    <d v="1899-12-30T01:16:48"/>
    <d v="1899-12-30T00:38:24"/>
    <d v="1899-12-30T13:58:24"/>
    <d v="1899-12-30T14:50:48"/>
    <d v="1899-12-30T06:59:12"/>
    <d v="1899-12-30T07:25:24"/>
    <n v="2827"/>
    <x v="14"/>
    <x v="1"/>
    <x v="142"/>
    <x v="1"/>
    <n v="0"/>
  </r>
  <r>
    <n v="2657"/>
    <d v="2015-04-07T00:00:00"/>
    <d v="2015-04-07T00:00:00"/>
    <x v="2"/>
    <n v="3.1"/>
    <n v="0"/>
    <n v="31"/>
    <n v="57"/>
    <d v="1899-12-30T00:31:57"/>
    <d v="1899-12-30T00:10:18"/>
    <s v="Ghost"/>
    <s v="YNHH-5k"/>
    <n v="5.8215962441314604"/>
    <n v="151"/>
    <s v="Raining"/>
    <m/>
    <d v="1899-12-30T04:30:02"/>
    <d v="1899-12-30T02:15:01"/>
    <d v="1899-12-30T04:30:02"/>
    <d v="1899-12-30T05:22:26"/>
    <d v="1899-12-30T02:15:01"/>
    <d v="1899-12-30T02:41:13"/>
    <n v="1666"/>
    <x v="14"/>
    <x v="1"/>
    <x v="142"/>
    <x v="1"/>
    <n v="0"/>
  </r>
  <r>
    <n v="2658"/>
    <d v="2015-04-08T00:00:00"/>
    <d v="2015-04-08T00:00:00"/>
    <x v="0"/>
    <n v="1.1000000000000001"/>
    <n v="0"/>
    <n v="34"/>
    <n v="21"/>
    <d v="1899-12-30T00:34:21"/>
    <d v="1899-12-30T00:31:14"/>
    <s v="PHS"/>
    <s v="Masters Swim Class"/>
    <n v="1.9213973799126656"/>
    <n v="0"/>
    <m/>
    <m/>
    <d v="1899-12-30T01:14:57"/>
    <d v="1899-12-30T00:37:28"/>
    <d v="1899-12-30T13:38:09"/>
    <d v="1899-12-30T14:30:33"/>
    <d v="1899-12-30T06:49:05"/>
    <d v="1899-12-30T07:15:17"/>
    <n v="2817"/>
    <x v="14"/>
    <x v="1"/>
    <x v="142"/>
    <x v="1"/>
    <n v="0"/>
  </r>
  <r>
    <n v="2659"/>
    <d v="2015-04-10T00:00:00"/>
    <d v="2015-04-10T00:00:00"/>
    <x v="2"/>
    <n v="3.5"/>
    <n v="0"/>
    <n v="40"/>
    <n v="4"/>
    <d v="1899-12-30T00:40:04"/>
    <d v="1899-12-30T00:11:27"/>
    <s v="RedAdidas"/>
    <s v="Fenn's Pond and then some"/>
    <n v="5.2412645590682239"/>
    <n v="151"/>
    <s v="Misty"/>
    <m/>
    <d v="1899-12-30T04:59:56"/>
    <d v="1899-12-30T02:29:58"/>
    <d v="1899-12-30T04:59:56"/>
    <d v="1899-12-30T05:52:20"/>
    <d v="1899-12-30T02:29:58"/>
    <d v="1899-12-30T02:56:10"/>
    <n v="2293"/>
    <x v="14"/>
    <x v="1"/>
    <x v="142"/>
    <x v="1"/>
    <n v="1"/>
  </r>
  <r>
    <n v="2660"/>
    <d v="2015-04-12T00:00:00"/>
    <d v="2015-04-12T00:00:00"/>
    <x v="1"/>
    <n v="36"/>
    <n v="2"/>
    <n v="36"/>
    <n v="8"/>
    <d v="1899-12-30T02:36:08"/>
    <d v="1899-12-30T00:04:20"/>
    <s v="Ciocci"/>
    <s v="Random"/>
    <n v="13.834329632792496"/>
    <n v="144"/>
    <s v="Cold &amp; Windy"/>
    <m/>
    <d v="1899-12-30T08:05:45"/>
    <d v="1899-12-30T04:02:52"/>
    <d v="1899-12-30T01:53:38"/>
    <d v="1899-12-30T02:46:02"/>
    <d v="1899-12-30T00:56:49"/>
    <d v="1899-12-30T01:23:01"/>
    <n v="548"/>
    <x v="14"/>
    <x v="1"/>
    <x v="142"/>
    <x v="2"/>
    <n v="1"/>
  </r>
  <r>
    <n v="2661"/>
    <d v="2015-04-13T00:00:00"/>
    <d v="2015-04-13T00:00:00"/>
    <x v="2"/>
    <n v="7.5"/>
    <n v="1"/>
    <n v="27"/>
    <n v="33"/>
    <d v="1899-12-30T01:27:33"/>
    <d v="1899-12-30T00:11:40"/>
    <s v="Adidas"/>
    <s v="Quassy Loop"/>
    <n v="5.1399200456881822"/>
    <n v="148"/>
    <s v="Nice!"/>
    <m/>
    <d v="1899-12-30T05:05:50"/>
    <d v="1899-12-30T02:32:55"/>
    <d v="1899-12-30T05:05:50"/>
    <d v="1899-12-30T05:58:15"/>
    <d v="1899-12-30T02:32:55"/>
    <d v="1899-12-30T02:59:07"/>
    <n v="2363"/>
    <x v="14"/>
    <x v="1"/>
    <x v="142"/>
    <x v="2"/>
    <n v="0"/>
  </r>
  <r>
    <n v="2662"/>
    <d v="2015-04-14T00:00:00"/>
    <d v="2015-04-14T00:00:00"/>
    <x v="2"/>
    <n v="3"/>
    <n v="0"/>
    <n v="33"/>
    <n v="27"/>
    <d v="1899-12-30T00:33:27"/>
    <d v="1899-12-30T00:11:09"/>
    <s v="RedAdidas"/>
    <s v="WI John Nolen"/>
    <n v="5.3811659192825161"/>
    <n v="0"/>
    <s v="Nice!"/>
    <m/>
    <d v="1899-12-30T04:52:08"/>
    <d v="1899-12-30T02:26:04"/>
    <d v="1899-12-30T04:52:08"/>
    <d v="1899-12-30T05:44:32"/>
    <d v="1899-12-30T02:26:04"/>
    <d v="1899-12-30T02:52:16"/>
    <n v="2167"/>
    <x v="14"/>
    <x v="1"/>
    <x v="142"/>
    <x v="2"/>
    <n v="0"/>
  </r>
  <r>
    <n v="2663"/>
    <d v="2015-04-14T00:00:00"/>
    <d v="2015-04-14T00:00:00"/>
    <x v="1"/>
    <n v="13.5"/>
    <n v="1"/>
    <n v="2"/>
    <n v="0"/>
    <d v="1899-12-30T01:02:00"/>
    <d v="1899-12-30T00:04:36"/>
    <s v="Mad"/>
    <s v="Lake Manona Loop"/>
    <n v="13.064516129032267"/>
    <n v="0"/>
    <s v="Nice!"/>
    <m/>
    <d v="1899-12-30T08:34:22"/>
    <d v="1899-12-30T04:17:11"/>
    <d v="1899-12-30T02:00:20"/>
    <d v="1899-12-30T02:52:44"/>
    <d v="1899-12-30T01:00:10"/>
    <d v="1899-12-30T01:26:22"/>
    <n v="617"/>
    <x v="14"/>
    <x v="1"/>
    <x v="142"/>
    <x v="2"/>
    <n v="0"/>
  </r>
  <r>
    <n v="2664"/>
    <d v="2015-04-15T00:00:00"/>
    <d v="2015-04-15T00:00:00"/>
    <x v="2"/>
    <n v="3.6"/>
    <n v="0"/>
    <n v="41"/>
    <n v="50"/>
    <d v="1899-12-30T00:41:50"/>
    <d v="1899-12-30T00:11:37"/>
    <s v="RedAdidas"/>
    <s v="WI Random"/>
    <n v="5.1633466135458201"/>
    <n v="138"/>
    <s v="Nice!"/>
    <m/>
    <d v="1899-12-30T05:04:27"/>
    <d v="1899-12-30T02:32:14"/>
    <d v="1899-12-30T05:04:27"/>
    <d v="1899-12-30T05:56:51"/>
    <d v="1899-12-30T02:32:14"/>
    <d v="1899-12-30T02:58:26"/>
    <n v="2347"/>
    <x v="14"/>
    <x v="1"/>
    <x v="142"/>
    <x v="2"/>
    <n v="0"/>
  </r>
  <r>
    <n v="2665"/>
    <d v="2015-04-15T00:00:00"/>
    <d v="2015-04-15T00:00:00"/>
    <x v="1"/>
    <n v="6.3"/>
    <n v="0"/>
    <n v="34"/>
    <n v="26"/>
    <d v="1899-12-30T00:34:26"/>
    <d v="1899-12-30T00:05:28"/>
    <s v="Mad"/>
    <s v="WI Random"/>
    <n v="10.977734753146187"/>
    <n v="0"/>
    <s v="Nice!"/>
    <m/>
    <d v="1899-12-30T10:12:09"/>
    <d v="1899-12-30T05:06:04"/>
    <d v="1899-12-30T02:23:12"/>
    <d v="1899-12-30T03:15:36"/>
    <d v="1899-12-30T01:11:36"/>
    <d v="1899-12-30T01:37:48"/>
    <n v="686"/>
    <x v="14"/>
    <x v="1"/>
    <x v="142"/>
    <x v="2"/>
    <n v="0"/>
  </r>
  <r>
    <n v="2666"/>
    <d v="2015-04-16T00:00:00"/>
    <d v="2015-04-16T00:00:00"/>
    <x v="2"/>
    <n v="2.5"/>
    <n v="0"/>
    <n v="32"/>
    <n v="45"/>
    <d v="1899-12-30T00:32:45"/>
    <d v="1899-12-30T00:13:06"/>
    <s v="RedAdidas"/>
    <s v="WI Trail Run"/>
    <n v="4.5801526717557293"/>
    <n v="129"/>
    <s v="Nice!"/>
    <m/>
    <d v="1899-12-30T05:43:13"/>
    <d v="1899-12-30T02:51:37"/>
    <d v="1899-12-30T05:43:13"/>
    <d v="1899-12-30T06:35:37"/>
    <d v="1899-12-30T02:51:37"/>
    <d v="1899-12-30T03:17:49"/>
    <n v="2615"/>
    <x v="14"/>
    <x v="1"/>
    <x v="142"/>
    <x v="2"/>
    <n v="0"/>
  </r>
  <r>
    <n v="2667"/>
    <d v="2015-04-16T00:00:00"/>
    <d v="2015-04-16T00:00:00"/>
    <x v="2"/>
    <n v="14"/>
    <n v="2"/>
    <n v="51"/>
    <n v="20"/>
    <d v="1899-12-30T02:51:20"/>
    <d v="1899-12-30T00:12:14"/>
    <s v="RedAdidas"/>
    <s v="Epic To John Nolen"/>
    <n v="4.9027237354085642"/>
    <n v="153"/>
    <s v="Nice!"/>
    <m/>
    <d v="1899-12-30T05:20:38"/>
    <d v="1899-12-30T02:40:19"/>
    <d v="1899-12-30T05:20:38"/>
    <d v="1899-12-30T06:13:02"/>
    <d v="1899-12-30T02:40:19"/>
    <d v="1899-12-30T03:06:31"/>
    <n v="2518"/>
    <x v="14"/>
    <x v="1"/>
    <x v="142"/>
    <x v="2"/>
    <n v="0"/>
  </r>
  <r>
    <n v="2668"/>
    <d v="2015-04-19T00:00:00"/>
    <d v="2015-04-19T00:00:00"/>
    <x v="1"/>
    <n v="48.6"/>
    <n v="3"/>
    <n v="27"/>
    <n v="39"/>
    <d v="1899-12-30T03:27:39"/>
    <d v="1899-12-30T00:04:16"/>
    <s v="Ciocci"/>
    <s v="Rev3 Minus Out and Back"/>
    <n v="14.042860582711304"/>
    <n v="137"/>
    <s v="Nice!"/>
    <m/>
    <d v="1899-12-30T07:58:32"/>
    <d v="1899-12-30T03:59:16"/>
    <d v="1899-12-30T01:51:57"/>
    <d v="1899-12-30T02:44:21"/>
    <d v="1899-12-30T00:55:58"/>
    <d v="1899-12-30T01:22:10"/>
    <n v="536"/>
    <x v="14"/>
    <x v="1"/>
    <x v="142"/>
    <x v="3"/>
    <n v="2"/>
  </r>
  <r>
    <n v="2669"/>
    <d v="2015-04-20T00:00:00"/>
    <d v="2015-04-20T00:00:00"/>
    <x v="0"/>
    <n v="1"/>
    <n v="0"/>
    <n v="33"/>
    <n v="19"/>
    <d v="1899-12-30T00:33:19"/>
    <d v="1899-12-30T00:33:19"/>
    <s v="PHS"/>
    <s v="PHS Masters Swim"/>
    <n v="1.8009004502251138"/>
    <n v="0"/>
    <s v="Inside"/>
    <m/>
    <d v="1899-12-30T01:19:58"/>
    <d v="1899-12-30T00:39:59"/>
    <d v="1899-12-30T14:32:54"/>
    <d v="1899-12-30T15:25:18"/>
    <d v="1899-12-30T07:16:27"/>
    <d v="1899-12-30T07:42:39"/>
    <n v="2859"/>
    <x v="14"/>
    <x v="1"/>
    <x v="142"/>
    <x v="3"/>
    <n v="0"/>
  </r>
  <r>
    <n v="2670"/>
    <d v="2015-04-21T00:00:00"/>
    <d v="2015-04-21T00:00:00"/>
    <x v="2"/>
    <n v="3.1"/>
    <n v="0"/>
    <n v="32"/>
    <n v="23"/>
    <d v="1899-12-30T00:32:23"/>
    <d v="1899-12-30T00:10:27"/>
    <s v="Adidas"/>
    <s v="YNHH Division St 5k"/>
    <n v="5.7436953165208493"/>
    <n v="0"/>
    <s v="Nice!"/>
    <m/>
    <d v="1899-12-30T04:33:41"/>
    <d v="1899-12-30T02:16:51"/>
    <d v="1899-12-30T04:33:41"/>
    <d v="1899-12-30T05:26:06"/>
    <d v="1899-12-30T02:16:51"/>
    <d v="1899-12-30T02:43:03"/>
    <n v="1762"/>
    <x v="14"/>
    <x v="1"/>
    <x v="142"/>
    <x v="3"/>
    <n v="0"/>
  </r>
  <r>
    <n v="2671"/>
    <d v="2015-04-22T00:00:00"/>
    <d v="2015-04-22T00:00:00"/>
    <x v="0"/>
    <n v="1.1499999999999999"/>
    <n v="0"/>
    <n v="38"/>
    <n v="34"/>
    <d v="1899-12-30T00:38:34"/>
    <d v="1899-12-30T00:33:32"/>
    <s v="PHS"/>
    <s v="PHS Masters Swim"/>
    <n v="1.7891097666378579"/>
    <n v="0"/>
    <s v="Inside"/>
    <m/>
    <d v="1899-12-30T01:20:29"/>
    <d v="1899-12-30T00:40:15"/>
    <d v="1899-12-30T14:38:39"/>
    <d v="1899-12-30T15:31:03"/>
    <d v="1899-12-30T07:19:19"/>
    <d v="1899-12-30T07:45:31"/>
    <n v="2870"/>
    <x v="14"/>
    <x v="1"/>
    <x v="142"/>
    <x v="3"/>
    <n v="0"/>
  </r>
  <r>
    <n v="2672"/>
    <d v="2015-04-23T00:00:00"/>
    <d v="2015-04-23T00:00:00"/>
    <x v="2"/>
    <n v="3"/>
    <n v="0"/>
    <n v="29"/>
    <n v="35"/>
    <d v="1899-12-30T00:29:35"/>
    <d v="1899-12-30T00:09:52"/>
    <s v="Adidas"/>
    <s v="YNHH-5k"/>
    <n v="6.0845070422535263"/>
    <n v="0"/>
    <s v="Nice!"/>
    <m/>
    <d v="1899-12-30T04:18:22"/>
    <d v="1899-12-30T02:09:11"/>
    <d v="1899-12-30T04:18:22"/>
    <d v="1899-12-30T05:10:46"/>
    <d v="1899-12-30T02:09:11"/>
    <d v="1899-12-30T02:35:23"/>
    <n v="1321"/>
    <x v="14"/>
    <x v="1"/>
    <x v="142"/>
    <x v="3"/>
    <n v="0"/>
  </r>
  <r>
    <n v="2673"/>
    <d v="2015-04-26T00:00:00"/>
    <d v="2015-04-26T00:00:00"/>
    <x v="2"/>
    <n v="13.1"/>
    <n v="2"/>
    <n v="8"/>
    <n v="57"/>
    <d v="1899-12-30T02:08:57"/>
    <d v="1899-12-30T00:09:51"/>
    <s v="RedAdidas"/>
    <s v="Cheshire Half Marathon"/>
    <n v="6.0953858084528942"/>
    <n v="165"/>
    <s v="Chilly"/>
    <m/>
    <d v="1899-12-30T04:17:54"/>
    <d v="1899-12-30T02:08:57"/>
    <d v="1899-12-30T04:17:54"/>
    <d v="1899-12-30T05:10:18"/>
    <d v="1899-12-30T02:08:57"/>
    <d v="1899-12-30T02:35:09"/>
    <n v="1303"/>
    <x v="14"/>
    <x v="1"/>
    <x v="142"/>
    <x v="4"/>
    <n v="2"/>
  </r>
  <r>
    <n v="2674"/>
    <d v="2015-04-26T00:00:00"/>
    <d v="2015-04-26T00:00:00"/>
    <x v="8"/>
    <n v="1"/>
    <n v="0"/>
    <n v="9"/>
    <n v="58"/>
    <d v="1899-12-30T00:09:58"/>
    <d v="1899-12-30T00:09:58"/>
    <s v="RedAdidas"/>
    <s v="Cheshire Half Marathon"/>
    <n v="6.020066889632111"/>
    <n v="152"/>
    <s v="Chilly"/>
    <m/>
    <d v="1899-12-30T00:00:00"/>
    <d v="1899-12-30T00:00:00"/>
    <d v="1899-12-30T04:21:08"/>
    <d v="1899-12-30T05:13:32"/>
    <d v="1899-12-30T02:10:34"/>
    <d v="1899-12-30T02:36:46"/>
    <n v="1396"/>
    <x v="14"/>
    <x v="1"/>
    <x v="142"/>
    <x v="4"/>
    <n v="0"/>
  </r>
  <r>
    <n v="2675"/>
    <d v="2015-04-26T00:00:00"/>
    <d v="2015-04-26T00:00:00"/>
    <x v="9"/>
    <n v="1"/>
    <n v="0"/>
    <n v="9"/>
    <n v="46"/>
    <d v="1899-12-30T00:09:46"/>
    <d v="1899-12-30T00:09:46"/>
    <s v="RedAdidas"/>
    <s v="Cheshire Half Marathon"/>
    <n v="6.1433447098976153"/>
    <n v="161"/>
    <s v="Chilly"/>
    <m/>
    <d v="1899-12-30T00:00:00"/>
    <d v="1899-12-30T00:00:00"/>
    <d v="1899-12-30T04:15:53"/>
    <d v="1899-12-30T05:08:17"/>
    <d v="1899-12-30T02:07:57"/>
    <d v="1899-12-30T02:34:09"/>
    <n v="1238"/>
    <x v="14"/>
    <x v="1"/>
    <x v="142"/>
    <x v="4"/>
    <n v="0"/>
  </r>
  <r>
    <n v="2676"/>
    <d v="2015-04-26T00:00:00"/>
    <d v="2015-04-26T00:00:00"/>
    <x v="10"/>
    <n v="1"/>
    <n v="0"/>
    <n v="9"/>
    <n v="35"/>
    <d v="1899-12-30T00:09:35"/>
    <d v="1899-12-30T00:09:35"/>
    <s v="RedAdidas"/>
    <s v="Cheshire Half Marathon"/>
    <n v="6.2608695652173951"/>
    <n v="164"/>
    <s v="Chilly"/>
    <m/>
    <d v="1899-12-30T00:00:00"/>
    <d v="1899-12-30T00:00:00"/>
    <d v="1899-12-30T04:11:05"/>
    <d v="1899-12-30T05:03:29"/>
    <d v="1899-12-30T02:05:33"/>
    <d v="1899-12-30T02:31:45"/>
    <n v="1097"/>
    <x v="14"/>
    <x v="1"/>
    <x v="142"/>
    <x v="4"/>
    <n v="0"/>
  </r>
  <r>
    <n v="2677"/>
    <d v="2015-04-26T00:00:00"/>
    <d v="2015-04-26T00:00:00"/>
    <x v="11"/>
    <n v="1"/>
    <n v="0"/>
    <n v="9"/>
    <n v="49"/>
    <d v="1899-12-30T00:09:49"/>
    <d v="1899-12-30T00:09:49"/>
    <s v="RedAdidas"/>
    <s v="Cheshire Half Marathon"/>
    <n v="6.1120543293718219"/>
    <n v="167"/>
    <s v="Chilly"/>
    <m/>
    <d v="1899-12-30T00:00:00"/>
    <d v="1899-12-30T00:00:00"/>
    <d v="1899-12-30T04:17:12"/>
    <d v="1899-12-30T05:09:36"/>
    <d v="1899-12-30T02:08:36"/>
    <d v="1899-12-30T02:34:48"/>
    <n v="1271"/>
    <x v="14"/>
    <x v="1"/>
    <x v="142"/>
    <x v="4"/>
    <n v="0"/>
  </r>
  <r>
    <n v="2678"/>
    <d v="2015-04-26T00:00:00"/>
    <d v="2015-04-26T00:00:00"/>
    <x v="12"/>
    <n v="1"/>
    <n v="0"/>
    <n v="9"/>
    <n v="38"/>
    <d v="1899-12-30T00:09:38"/>
    <d v="1899-12-30T00:09:38"/>
    <s v="RedAdidas"/>
    <s v="Cheshire Half Marathon"/>
    <n v="6.228373702422151"/>
    <n v="168"/>
    <s v="Chilly"/>
    <m/>
    <d v="1899-12-30T00:00:00"/>
    <d v="1899-12-30T00:00:00"/>
    <d v="1899-12-30T04:12:24"/>
    <d v="1899-12-30T05:04:48"/>
    <d v="1899-12-30T02:06:12"/>
    <d v="1899-12-30T02:32:24"/>
    <n v="1128"/>
    <x v="14"/>
    <x v="1"/>
    <x v="142"/>
    <x v="4"/>
    <n v="0"/>
  </r>
  <r>
    <n v="2679"/>
    <d v="2015-04-26T00:00:00"/>
    <d v="2015-04-26T00:00:00"/>
    <x v="13"/>
    <n v="1"/>
    <n v="0"/>
    <n v="9"/>
    <n v="40"/>
    <d v="1899-12-30T00:09:40"/>
    <d v="1899-12-30T00:09:40"/>
    <s v="RedAdidas"/>
    <s v="Cheshire Half Marathon"/>
    <n v="6.2068965517241432"/>
    <n v="169"/>
    <s v="Chilly"/>
    <m/>
    <d v="1899-12-30T00:00:00"/>
    <d v="1899-12-30T00:00:00"/>
    <d v="1899-12-30T04:13:16"/>
    <d v="1899-12-30T05:05:40"/>
    <d v="1899-12-30T02:06:38"/>
    <d v="1899-12-30T02:32:50"/>
    <n v="1149"/>
    <x v="14"/>
    <x v="1"/>
    <x v="142"/>
    <x v="4"/>
    <n v="0"/>
  </r>
  <r>
    <n v="2680"/>
    <d v="2015-04-26T00:00:00"/>
    <d v="2015-04-26T00:00:00"/>
    <x v="14"/>
    <n v="1"/>
    <n v="0"/>
    <n v="9"/>
    <n v="31"/>
    <d v="1899-12-30T00:09:31"/>
    <d v="1899-12-30T00:09:31"/>
    <s v="RedAdidas"/>
    <s v="Cheshire Half Marathon"/>
    <n v="6.3047285464098115"/>
    <n v="171"/>
    <s v="Chilly"/>
    <m/>
    <d v="1899-12-30T00:00:00"/>
    <d v="1899-12-30T00:00:00"/>
    <d v="1899-12-30T04:09:20"/>
    <d v="1899-12-30T05:01:44"/>
    <d v="1899-12-30T02:04:40"/>
    <d v="1899-12-30T02:30:52"/>
    <n v="1053"/>
    <x v="14"/>
    <x v="1"/>
    <x v="142"/>
    <x v="4"/>
    <n v="0"/>
  </r>
  <r>
    <n v="2681"/>
    <d v="2015-04-26T00:00:00"/>
    <d v="2015-04-26T00:00:00"/>
    <x v="15"/>
    <n v="1"/>
    <n v="0"/>
    <n v="9"/>
    <n v="52"/>
    <d v="1899-12-30T00:09:52"/>
    <d v="1899-12-30T00:09:52"/>
    <s v="RedAdidas"/>
    <s v="Cheshire Half Marathon"/>
    <n v="6.081081081081086"/>
    <n v="170"/>
    <s v="Chilly"/>
    <m/>
    <d v="1899-12-30T00:00:00"/>
    <d v="1899-12-30T00:00:00"/>
    <d v="1899-12-30T04:18:30"/>
    <d v="1899-12-30T05:10:54"/>
    <d v="1899-12-30T02:09:15"/>
    <d v="1899-12-30T02:35:27"/>
    <n v="1326"/>
    <x v="14"/>
    <x v="1"/>
    <x v="142"/>
    <x v="4"/>
    <n v="0"/>
  </r>
  <r>
    <n v="2682"/>
    <d v="2015-04-26T00:00:00"/>
    <d v="2015-04-26T00:00:00"/>
    <x v="16"/>
    <n v="1"/>
    <n v="0"/>
    <n v="9"/>
    <n v="35"/>
    <d v="1899-12-30T00:09:35"/>
    <d v="1899-12-30T00:09:35"/>
    <s v="RedAdidas"/>
    <s v="Cheshire Half Marathon"/>
    <n v="6.2608695652173951"/>
    <n v="170"/>
    <s v="Chilly"/>
    <m/>
    <d v="1899-12-30T00:00:00"/>
    <d v="1899-12-30T00:00:00"/>
    <d v="1899-12-30T04:11:05"/>
    <d v="1899-12-30T05:03:29"/>
    <d v="1899-12-30T02:05:33"/>
    <d v="1899-12-30T02:31:45"/>
    <n v="1097"/>
    <x v="14"/>
    <x v="1"/>
    <x v="142"/>
    <x v="4"/>
    <n v="0"/>
  </r>
  <r>
    <n v="2683"/>
    <d v="2015-04-26T00:00:00"/>
    <d v="2015-04-26T00:00:00"/>
    <x v="17"/>
    <n v="1"/>
    <n v="0"/>
    <n v="10"/>
    <n v="6"/>
    <d v="1899-12-30T00:10:06"/>
    <d v="1899-12-30T00:10:06"/>
    <s v="RedAdidas"/>
    <s v="Cheshire Half Marathon"/>
    <n v="5.940594059405945"/>
    <n v="171"/>
    <s v="Chilly"/>
    <m/>
    <d v="1899-12-30T00:00:00"/>
    <d v="1899-12-30T00:00:00"/>
    <d v="1899-12-30T04:24:37"/>
    <d v="1899-12-30T05:17:01"/>
    <d v="1899-12-30T02:12:19"/>
    <d v="1899-12-30T02:38:31"/>
    <n v="1508"/>
    <x v="14"/>
    <x v="1"/>
    <x v="142"/>
    <x v="4"/>
    <n v="0"/>
  </r>
  <r>
    <n v="2684"/>
    <d v="2015-04-26T00:00:00"/>
    <d v="2015-04-26T00:00:00"/>
    <x v="18"/>
    <n v="1"/>
    <n v="0"/>
    <n v="9"/>
    <n v="43"/>
    <d v="1899-12-30T00:09:43"/>
    <d v="1899-12-30T00:09:43"/>
    <s v="RedAdidas"/>
    <s v="Cheshire Half Marathon"/>
    <n v="6.1749571183533494"/>
    <n v="170"/>
    <s v="Chilly"/>
    <m/>
    <d v="1899-12-30T00:00:00"/>
    <d v="1899-12-30T00:00:00"/>
    <d v="1899-12-30T04:14:35"/>
    <d v="1899-12-30T05:06:59"/>
    <d v="1899-12-30T02:07:17"/>
    <d v="1899-12-30T02:33:29"/>
    <n v="1197"/>
    <x v="14"/>
    <x v="1"/>
    <x v="142"/>
    <x v="4"/>
    <n v="0"/>
  </r>
  <r>
    <n v="2685"/>
    <d v="2015-04-26T00:00:00"/>
    <d v="2015-04-26T00:00:00"/>
    <x v="19"/>
    <n v="1"/>
    <n v="0"/>
    <n v="10"/>
    <n v="20"/>
    <d v="1899-12-30T00:10:20"/>
    <d v="1899-12-30T00:10:20"/>
    <s v="RedAdidas"/>
    <s v="Cheshire Half Marathon"/>
    <n v="5.8064516129032304"/>
    <n v="160"/>
    <s v="Chilly"/>
    <m/>
    <d v="1899-12-30T00:00:00"/>
    <d v="1899-12-30T00:00:00"/>
    <d v="1899-12-30T04:30:44"/>
    <d v="1899-12-30T05:23:08"/>
    <d v="1899-12-30T02:15:22"/>
    <d v="1899-12-30T02:41:34"/>
    <n v="1677"/>
    <x v="14"/>
    <x v="1"/>
    <x v="142"/>
    <x v="4"/>
    <n v="0"/>
  </r>
  <r>
    <n v="2686"/>
    <d v="2015-04-26T00:00:00"/>
    <d v="2015-04-26T00:00:00"/>
    <x v="20"/>
    <n v="1"/>
    <n v="0"/>
    <n v="9"/>
    <n v="50"/>
    <d v="1899-12-30T00:09:50"/>
    <d v="1899-12-30T00:09:50"/>
    <s v="RedAdidas"/>
    <s v="Cheshire Half Marathon"/>
    <n v="6.1016949152542415"/>
    <n v="151"/>
    <s v="Chilly"/>
    <m/>
    <d v="1899-12-30T00:00:00"/>
    <d v="1899-12-30T00:00:00"/>
    <d v="1899-12-30T04:17:38"/>
    <d v="1899-12-30T05:10:02"/>
    <d v="1899-12-30T02:08:49"/>
    <d v="1899-12-30T02:35:01"/>
    <n v="1289"/>
    <x v="14"/>
    <x v="1"/>
    <x v="142"/>
    <x v="4"/>
    <n v="0"/>
  </r>
  <r>
    <n v="2687"/>
    <d v="2015-04-27T00:00:00"/>
    <d v="2015-04-27T00:00:00"/>
    <x v="1"/>
    <n v="11"/>
    <n v="0"/>
    <n v="30"/>
    <n v="33"/>
    <d v="1899-12-30T00:30:33"/>
    <d v="1899-12-30T00:02:47"/>
    <s v="YNHH"/>
    <s v="YNHH Spin Bike"/>
    <n v="21.603927986906726"/>
    <n v="0"/>
    <s v="Inside"/>
    <m/>
    <d v="1899-12-30T05:11:03"/>
    <d v="1899-12-30T02:35:32"/>
    <d v="1899-12-30T01:12:46"/>
    <d v="1899-12-30T02:05:10"/>
    <d v="1899-12-30T00:36:23"/>
    <d v="1899-12-30T01:02:35"/>
    <n v="107"/>
    <x v="14"/>
    <x v="1"/>
    <x v="142"/>
    <x v="4"/>
    <n v="0"/>
  </r>
  <r>
    <n v="2688"/>
    <d v="2015-04-27T00:00:00"/>
    <d v="2015-04-27T00:00:00"/>
    <x v="0"/>
    <n v="1.2"/>
    <n v="0"/>
    <n v="40"/>
    <n v="0"/>
    <d v="1899-12-30T00:40:00"/>
    <d v="1899-12-30T00:33:20"/>
    <s v="PHS"/>
    <s v="PHS Masters Swim"/>
    <n v="1.8000000000000016"/>
    <n v="0"/>
    <s v="Inside"/>
    <m/>
    <d v="1899-12-30T01:20:00"/>
    <d v="1899-12-30T00:40:00"/>
    <d v="1899-12-30T14:33:20"/>
    <d v="1899-12-30T15:25:44"/>
    <d v="1899-12-30T07:16:40"/>
    <d v="1899-12-30T07:42:52"/>
    <n v="2860"/>
    <x v="14"/>
    <x v="1"/>
    <x v="142"/>
    <x v="4"/>
    <n v="0"/>
  </r>
  <r>
    <n v="2689"/>
    <d v="2015-04-29T00:00:00"/>
    <d v="2015-04-29T00:00:00"/>
    <x v="2"/>
    <n v="4.0599999999999996"/>
    <n v="0"/>
    <n v="43"/>
    <n v="8"/>
    <d v="1899-12-30T00:43:08"/>
    <d v="1899-12-30T00:10:37"/>
    <s v="Adidas"/>
    <s v="YNHH Hill Run"/>
    <n v="5.6476043276661549"/>
    <n v="146"/>
    <s v="Perfect"/>
    <m/>
    <d v="1899-12-30T04:38:21"/>
    <d v="1899-12-30T02:19:10"/>
    <d v="1899-12-30T04:38:21"/>
    <d v="1899-12-30T05:30:45"/>
    <d v="1899-12-30T02:19:10"/>
    <d v="1899-12-30T02:45:22"/>
    <n v="1879"/>
    <x v="14"/>
    <x v="1"/>
    <x v="142"/>
    <x v="4"/>
    <n v="1"/>
  </r>
  <r>
    <n v="2690"/>
    <d v="2015-04-29T00:00:00"/>
    <d v="2015-04-29T00:00:00"/>
    <x v="0"/>
    <n v="0.75"/>
    <n v="0"/>
    <n v="25"/>
    <n v="56"/>
    <d v="1899-12-30T00:25:56"/>
    <d v="1899-12-30T00:34:35"/>
    <s v="PHS"/>
    <s v="PHS Lap Swim"/>
    <n v="1.7352185089974306"/>
    <n v="0"/>
    <s v="Inside"/>
    <m/>
    <d v="1899-12-30T01:22:59"/>
    <d v="1899-12-30T00:41:30"/>
    <d v="1899-12-30T15:05:56"/>
    <d v="1899-12-30T15:58:20"/>
    <d v="1899-12-30T07:32:58"/>
    <d v="1899-12-30T07:59:10"/>
    <n v="2897"/>
    <x v="14"/>
    <x v="1"/>
    <x v="142"/>
    <x v="4"/>
    <n v="0"/>
  </r>
  <r>
    <n v="2691"/>
    <d v="2015-05-01T00:00:00"/>
    <d v="2015-05-01T00:00:00"/>
    <x v="2"/>
    <n v="7.25"/>
    <n v="1"/>
    <n v="22"/>
    <n v="58"/>
    <d v="1899-12-30T01:22:58"/>
    <d v="1899-12-30T00:11:27"/>
    <s v="RedAdidas"/>
    <s v="Reverse Quassy Loop"/>
    <n v="5.2430695058256367"/>
    <n v="149"/>
    <s v="Chilly"/>
    <m/>
    <d v="1899-12-30T04:59:49"/>
    <d v="1899-12-30T02:29:55"/>
    <d v="1899-12-30T04:59:49"/>
    <d v="1899-12-30T05:52:13"/>
    <d v="1899-12-30T02:29:55"/>
    <d v="1899-12-30T02:56:07"/>
    <n v="2291"/>
    <x v="14"/>
    <x v="2"/>
    <x v="143"/>
    <x v="4"/>
    <n v="1"/>
  </r>
  <r>
    <n v="2692"/>
    <d v="2015-05-01T00:00:00"/>
    <d v="2015-05-01T00:00:00"/>
    <x v="1"/>
    <n v="9.6"/>
    <n v="0"/>
    <n v="44"/>
    <n v="25"/>
    <d v="1899-12-30T00:44:25"/>
    <d v="1899-12-30T00:04:38"/>
    <s v="Shiv"/>
    <s v="Challenge Olympic Run Course"/>
    <n v="12.968105065666052"/>
    <n v="136"/>
    <s v="Chilly"/>
    <m/>
    <d v="1899-12-30T08:38:12"/>
    <d v="1899-12-30T04:19:06"/>
    <d v="1899-12-30T02:01:13"/>
    <d v="1899-12-30T02:53:37"/>
    <d v="1899-12-30T01:00:37"/>
    <d v="1899-12-30T01:26:49"/>
    <n v="622"/>
    <x v="14"/>
    <x v="2"/>
    <x v="143"/>
    <x v="4"/>
    <n v="0"/>
  </r>
  <r>
    <n v="2693"/>
    <d v="2015-05-03T00:00:00"/>
    <d v="2015-05-03T00:00:00"/>
    <x v="1"/>
    <n v="55.1"/>
    <n v="3"/>
    <n v="48"/>
    <n v="27"/>
    <d v="1899-12-30T03:48:27"/>
    <d v="1899-12-30T00:04:09"/>
    <s v="Shiv"/>
    <s v="Random"/>
    <n v="14.471437951411698"/>
    <n v="0"/>
    <s v="Nice!"/>
    <s v="https://www.strava.com/activities/297323394#kudos"/>
    <d v="1899-12-30T07:44:22"/>
    <d v="1899-12-30T03:52:11"/>
    <d v="1899-12-30T01:48:38"/>
    <d v="1899-12-30T02:41:02"/>
    <d v="1899-12-30T00:54:19"/>
    <d v="1899-12-30T01:20:31"/>
    <n v="500"/>
    <x v="14"/>
    <x v="2"/>
    <x v="143"/>
    <x v="5"/>
    <n v="1"/>
  </r>
  <r>
    <n v="2694"/>
    <d v="2015-05-04T00:00:00"/>
    <d v="2015-05-04T00:00:00"/>
    <x v="0"/>
    <n v="1.1499999999999999"/>
    <n v="0"/>
    <n v="36"/>
    <n v="47"/>
    <d v="1899-12-30T00:36:47"/>
    <d v="1899-12-30T00:31:59"/>
    <s v="PHS"/>
    <s v="PHS Masters Swim"/>
    <n v="1.8758495695514286"/>
    <n v="0"/>
    <s v="Inside"/>
    <s v="https://connect.garmin.com/modern/activity/765550969"/>
    <d v="1899-12-30T01:16:46"/>
    <d v="1899-12-30T00:38:23"/>
    <d v="1899-12-30T13:58:01"/>
    <d v="1899-12-30T14:50:25"/>
    <d v="1899-12-30T06:59:01"/>
    <d v="1899-12-30T07:25:13"/>
    <n v="2826"/>
    <x v="14"/>
    <x v="2"/>
    <x v="143"/>
    <x v="5"/>
    <n v="0"/>
  </r>
  <r>
    <n v="2695"/>
    <d v="2015-05-11T00:00:00"/>
    <d v="2015-05-11T00:00:00"/>
    <x v="1"/>
    <n v="11.5"/>
    <n v="0"/>
    <n v="31"/>
    <n v="0"/>
    <d v="1899-12-30T00:31:00"/>
    <d v="1899-12-30T00:02:42"/>
    <s v="YNHH"/>
    <s v="YNHH Spin Bike"/>
    <n v="22.258064516129046"/>
    <n v="0"/>
    <s v="Inside"/>
    <m/>
    <d v="1899-12-30T05:01:55"/>
    <d v="1899-12-30T02:30:57"/>
    <d v="1899-12-30T01:10:38"/>
    <d v="1899-12-30T02:03:02"/>
    <d v="1899-12-30T00:35:19"/>
    <d v="1899-12-30T01:01:31"/>
    <n v="85"/>
    <x v="14"/>
    <x v="2"/>
    <x v="143"/>
    <x v="6"/>
    <n v="6"/>
  </r>
  <r>
    <n v="2696"/>
    <d v="2015-05-11T00:00:00"/>
    <d v="2015-05-11T00:00:00"/>
    <x v="0"/>
    <n v="1"/>
    <n v="0"/>
    <n v="32"/>
    <n v="29"/>
    <d v="1899-12-30T00:32:29"/>
    <d v="1899-12-30T00:32:29"/>
    <s v="PHS"/>
    <s v="PHS Masters Swim"/>
    <n v="1.84710107747563"/>
    <n v="0"/>
    <s v="Inside"/>
    <m/>
    <d v="1899-12-30T01:17:58"/>
    <d v="1899-12-30T00:38:59"/>
    <d v="1899-12-30T14:11:04"/>
    <d v="1899-12-30T15:03:28"/>
    <d v="1899-12-30T07:05:32"/>
    <d v="1899-12-30T07:31:44"/>
    <n v="2839"/>
    <x v="14"/>
    <x v="2"/>
    <x v="143"/>
    <x v="6"/>
    <n v="0"/>
  </r>
  <r>
    <n v="2697"/>
    <d v="2015-05-12T00:00:00"/>
    <d v="2015-05-12T00:00:00"/>
    <x v="1"/>
    <n v="20.100000000000001"/>
    <n v="1"/>
    <n v="20"/>
    <n v="13"/>
    <d v="1899-12-30T01:20:13"/>
    <d v="1899-12-30T00:03:59"/>
    <s v="Ciocci"/>
    <s v="Mojy to Work"/>
    <n v="15.034282152503648"/>
    <n v="0"/>
    <s v="Wet"/>
    <s v="https://www.strava.com/activities/302944975"/>
    <d v="1899-12-30T07:26:59"/>
    <d v="1899-12-30T03:43:29"/>
    <d v="1899-12-30T01:44:34"/>
    <d v="1899-12-30T02:36:58"/>
    <d v="1899-12-30T00:52:17"/>
    <d v="1899-12-30T01:18:29"/>
    <n v="430"/>
    <x v="14"/>
    <x v="2"/>
    <x v="143"/>
    <x v="6"/>
    <n v="0"/>
  </r>
  <r>
    <n v="2698"/>
    <d v="2015-05-12T00:00:00"/>
    <d v="2015-05-12T00:00:00"/>
    <x v="1"/>
    <n v="20.100000000000001"/>
    <n v="1"/>
    <n v="11"/>
    <n v="50"/>
    <d v="1899-12-30T01:11:50"/>
    <d v="1899-12-30T00:03:34"/>
    <s v="Ciocci"/>
    <s v="Work to Mojy"/>
    <n v="16.788863109048737"/>
    <n v="0"/>
    <s v="HOT &amp; Humid"/>
    <s v="https://www.strava.com/activities/303296947"/>
    <d v="1899-12-30T06:40:16"/>
    <d v="1899-12-30T03:20:08"/>
    <d v="1899-12-30T01:33:38"/>
    <d v="1899-12-30T02:26:02"/>
    <d v="1899-12-30T00:46:49"/>
    <d v="1899-12-30T01:13:01"/>
    <n v="290"/>
    <x v="14"/>
    <x v="2"/>
    <x v="143"/>
    <x v="6"/>
    <n v="0"/>
  </r>
  <r>
    <n v="2699"/>
    <d v="2015-05-13T00:00:00"/>
    <d v="2015-05-13T00:00:00"/>
    <x v="2"/>
    <n v="3"/>
    <n v="0"/>
    <n v="31"/>
    <n v="5"/>
    <d v="1899-12-30T00:31:05"/>
    <d v="1899-12-30T00:10:22"/>
    <s v="Adidas"/>
    <s v="Random"/>
    <n v="5.7908847184986652"/>
    <n v="0"/>
    <s v="Cool"/>
    <s v="https://www.strava.com/activities/303763998"/>
    <d v="1899-12-30T04:31:28"/>
    <d v="1899-12-30T02:15:44"/>
    <d v="1899-12-30T04:31:28"/>
    <d v="1899-12-30T05:23:52"/>
    <d v="1899-12-30T02:15:44"/>
    <d v="1899-12-30T02:41:56"/>
    <n v="1705"/>
    <x v="14"/>
    <x v="2"/>
    <x v="143"/>
    <x v="6"/>
    <n v="0"/>
  </r>
  <r>
    <n v="2700"/>
    <d v="2015-05-13T00:00:00"/>
    <d v="2015-05-13T00:00:00"/>
    <x v="0"/>
    <n v="1"/>
    <n v="0"/>
    <n v="28"/>
    <n v="11"/>
    <d v="1899-12-30T00:28:11"/>
    <d v="1899-12-30T00:28:11"/>
    <s v="PHS"/>
    <s v="PHS Masters Swim"/>
    <n v="2.1289178001182751"/>
    <n v="0"/>
    <s v="Inside"/>
    <m/>
    <d v="1899-12-30T01:07:38"/>
    <d v="1899-12-30T00:33:49"/>
    <d v="1899-12-30T12:18:24"/>
    <d v="1899-12-30T13:10:48"/>
    <d v="1899-12-30T06:09:12"/>
    <d v="1899-12-30T06:35:24"/>
    <n v="2793"/>
    <x v="14"/>
    <x v="2"/>
    <x v="143"/>
    <x v="6"/>
    <n v="0"/>
  </r>
  <r>
    <n v="2701"/>
    <d v="2015-05-15T00:00:00"/>
    <d v="2015-05-15T00:00:00"/>
    <x v="1"/>
    <n v="12.5"/>
    <n v="0"/>
    <n v="50"/>
    <n v="16"/>
    <d v="1899-12-30T00:50:16"/>
    <d v="1899-12-30T00:04:01"/>
    <s v="Shiv"/>
    <s v="Random"/>
    <n v="14.920424403183036"/>
    <n v="128"/>
    <s v="Nice!"/>
    <s v="https://www.strava.com/activities/305076068/analysis"/>
    <d v="1899-12-30T07:30:23"/>
    <d v="1899-12-30T03:45:12"/>
    <d v="1899-12-30T01:45:22"/>
    <d v="1899-12-30T02:37:46"/>
    <d v="1899-12-30T00:52:41"/>
    <d v="1899-12-30T01:18:53"/>
    <n v="461"/>
    <x v="14"/>
    <x v="2"/>
    <x v="143"/>
    <x v="6"/>
    <n v="1"/>
  </r>
  <r>
    <n v="2702"/>
    <d v="2015-05-17T00:00:00"/>
    <d v="2015-05-17T00:00:00"/>
    <x v="1"/>
    <n v="62"/>
    <n v="4"/>
    <n v="10"/>
    <n v="1"/>
    <d v="1899-12-30T04:10:01"/>
    <d v="1899-12-30T00:04:02"/>
    <s v="Shiv"/>
    <s v="Waramaug and Rev254"/>
    <n v="14.879008066128936"/>
    <n v="144"/>
    <s v="Nice!"/>
    <s v="https://www.strava.com/activities/306376410"/>
    <d v="1899-12-30T07:31:39"/>
    <d v="1899-12-30T03:45:49"/>
    <d v="1899-12-30T01:45:39"/>
    <d v="1899-12-30T02:38:03"/>
    <d v="1899-12-30T00:52:50"/>
    <d v="1899-12-30T01:19:02"/>
    <n v="468"/>
    <x v="14"/>
    <x v="2"/>
    <x v="143"/>
    <x v="7"/>
    <n v="1"/>
  </r>
  <r>
    <n v="2703"/>
    <d v="2015-05-19T00:00:00"/>
    <d v="2015-05-19T00:00:00"/>
    <x v="2"/>
    <n v="3.3"/>
    <n v="0"/>
    <n v="33"/>
    <n v="52"/>
    <d v="1899-12-30T00:33:52"/>
    <d v="1899-12-30T00:10:16"/>
    <s v="RedAdidas"/>
    <s v="Madison Runabout"/>
    <n v="5.8464566929133897"/>
    <n v="0"/>
    <s v="Nice!"/>
    <s v="https://www.strava.com/activities/307886260"/>
    <d v="1899-12-30T04:28:53"/>
    <d v="1899-12-30T02:14:26"/>
    <d v="1899-12-30T04:28:53"/>
    <d v="1899-12-30T05:21:17"/>
    <d v="1899-12-30T02:14:26"/>
    <d v="1899-12-30T02:40:38"/>
    <n v="1631"/>
    <x v="14"/>
    <x v="2"/>
    <x v="143"/>
    <x v="7"/>
    <n v="1"/>
  </r>
  <r>
    <n v="2704"/>
    <d v="2015-05-21T00:00:00"/>
    <d v="2015-05-21T00:00:00"/>
    <x v="2"/>
    <n v="3.75"/>
    <n v="0"/>
    <n v="43"/>
    <n v="58"/>
    <d v="1899-12-30T00:43:58"/>
    <d v="1899-12-30T00:11:43"/>
    <s v="RedAdidas"/>
    <s v="Madison Hills"/>
    <n v="5.1175132676269941"/>
    <n v="143"/>
    <s v="Chilly"/>
    <s v="https://www.strava.com/activities/308759415"/>
    <d v="1899-12-30T05:07:11"/>
    <d v="1899-12-30T02:33:35"/>
    <d v="1899-12-30T05:07:11"/>
    <d v="1899-12-30T05:59:35"/>
    <d v="1899-12-30T02:33:35"/>
    <d v="1899-12-30T02:59:47"/>
    <n v="2381"/>
    <x v="14"/>
    <x v="2"/>
    <x v="143"/>
    <x v="7"/>
    <n v="1"/>
  </r>
  <r>
    <n v="2705"/>
    <d v="2015-05-22T00:00:00"/>
    <d v="2015-05-22T00:00:00"/>
    <x v="2"/>
    <n v="10"/>
    <n v="2"/>
    <n v="5"/>
    <n v="0"/>
    <d v="1899-12-30T02:05:00"/>
    <d v="1899-12-30T00:12:30"/>
    <s v="RedAdidas"/>
    <s v="Bonk Station"/>
    <n v="4.8000000000000034"/>
    <n v="152"/>
    <s v="Nice!"/>
    <s v="https://www.strava.com/activities/309598903"/>
    <d v="1899-12-30T05:27:30"/>
    <d v="1899-12-30T02:43:45"/>
    <d v="1899-12-30T05:27:30"/>
    <d v="1899-12-30T06:19:54"/>
    <d v="1899-12-30T02:43:45"/>
    <d v="1899-12-30T03:09:57"/>
    <n v="2553"/>
    <x v="14"/>
    <x v="2"/>
    <x v="143"/>
    <x v="7"/>
    <n v="0"/>
  </r>
  <r>
    <n v="2706"/>
    <d v="2015-05-23T00:00:00"/>
    <d v="2015-05-23T00:00:00"/>
    <x v="2"/>
    <n v="3.1"/>
    <n v="0"/>
    <n v="26"/>
    <n v="11"/>
    <d v="1899-12-30T00:26:11"/>
    <d v="1899-12-30T00:08:27"/>
    <s v="RedAdidas"/>
    <s v="Rubber Duck 5k"/>
    <n v="7.1037555697008328"/>
    <n v="0"/>
    <s v="Nice!"/>
    <s v="https://www.strava.com/activities/310053486"/>
    <d v="1899-12-30T03:41:17"/>
    <d v="1899-12-30T01:50:39"/>
    <d v="1899-12-30T03:41:17"/>
    <d v="1899-12-30T04:33:42"/>
    <d v="1899-12-30T01:50:39"/>
    <d v="1899-12-30T02:16:51"/>
    <n v="750"/>
    <x v="14"/>
    <x v="2"/>
    <x v="143"/>
    <x v="7"/>
    <n v="0"/>
  </r>
  <r>
    <n v="2707"/>
    <d v="2015-05-24T00:00:00"/>
    <d v="2015-05-24T00:00:00"/>
    <x v="0"/>
    <n v="0.75"/>
    <n v="0"/>
    <n v="30"/>
    <n v="28"/>
    <d v="1899-12-30T00:30:28"/>
    <d v="1899-12-30T00:40:37"/>
    <s v="Lake"/>
    <s v="GII to Dock"/>
    <n v="1.4770240700218831"/>
    <n v="0"/>
    <s v="Chilly"/>
    <s v="https://www.strava.com/activities/310633564"/>
    <d v="1899-12-30T01:37:30"/>
    <d v="1899-12-30T00:48:45"/>
    <d v="1899-12-30T17:44:18"/>
    <d v="1899-12-30T18:36:42"/>
    <d v="1899-12-30T08:52:09"/>
    <d v="1899-12-30T09:18:21"/>
    <n v="3083"/>
    <x v="14"/>
    <x v="2"/>
    <x v="143"/>
    <x v="8"/>
    <n v="0"/>
  </r>
  <r>
    <n v="2708"/>
    <d v="2015-05-24T00:00:00"/>
    <d v="2015-05-24T00:00:00"/>
    <x v="1"/>
    <n v="59"/>
    <n v="4"/>
    <n v="0"/>
    <n v="14"/>
    <d v="1899-12-30T04:00:14"/>
    <d v="1899-12-30T00:04:04"/>
    <s v="Shiv"/>
    <s v="Rev3 Quassy Bike"/>
    <n v="14.735673650617468"/>
    <n v="0"/>
    <s v="Nice!"/>
    <s v="https://www.strava.com/activities/310854677"/>
    <d v="1899-12-30T07:36:02"/>
    <d v="1899-12-30T03:48:01"/>
    <d v="1899-12-30T01:46:41"/>
    <d v="1899-12-30T02:39:05"/>
    <d v="1899-12-30T00:53:20"/>
    <d v="1899-12-30T01:19:32"/>
    <n v="479"/>
    <x v="14"/>
    <x v="2"/>
    <x v="143"/>
    <x v="8"/>
    <n v="0"/>
  </r>
  <r>
    <n v="2709"/>
    <d v="2015-05-25T00:00:00"/>
    <d v="2015-05-25T00:00:00"/>
    <x v="2"/>
    <n v="1.6"/>
    <n v="0"/>
    <n v="20"/>
    <n v="0"/>
    <d v="1899-12-30T00:20:00"/>
    <d v="1899-12-30T00:12:30"/>
    <s v="RedAdidas"/>
    <s v="53 to 389"/>
    <n v="4.8000000000000043"/>
    <n v="0"/>
    <s v="HOT &amp; Humid"/>
    <s v="Watch issues"/>
    <d v="1899-12-30T05:27:30"/>
    <d v="1899-12-30T02:43:45"/>
    <d v="1899-12-30T05:27:30"/>
    <d v="1899-12-30T06:19:54"/>
    <d v="1899-12-30T02:43:45"/>
    <d v="1899-12-30T03:09:57"/>
    <n v="2551"/>
    <x v="14"/>
    <x v="2"/>
    <x v="143"/>
    <x v="8"/>
    <n v="0"/>
  </r>
  <r>
    <n v="2710"/>
    <d v="2015-05-27T00:00:00"/>
    <d v="2015-05-27T00:00:00"/>
    <x v="0"/>
    <n v="0.53"/>
    <n v="0"/>
    <n v="21"/>
    <n v="27"/>
    <d v="1899-12-30T00:21:27"/>
    <d v="1899-12-30T00:40:28"/>
    <s v="Lake"/>
    <s v="Random"/>
    <n v="1.4825174825174838"/>
    <n v="0"/>
    <s v="Nice!"/>
    <s v="https://www.strava.com/activities/312755709"/>
    <d v="1899-12-30T01:37:08"/>
    <d v="1899-12-30T00:48:34"/>
    <d v="1899-12-30T17:40:22"/>
    <d v="1899-12-30T18:32:46"/>
    <d v="1899-12-30T08:50:11"/>
    <d v="1899-12-30T09:16:23"/>
    <n v="3079"/>
    <x v="14"/>
    <x v="2"/>
    <x v="143"/>
    <x v="8"/>
    <n v="1"/>
  </r>
  <r>
    <n v="2711"/>
    <d v="2015-05-28T00:00:00"/>
    <d v="2015-05-28T00:00:00"/>
    <x v="2"/>
    <n v="4.2"/>
    <n v="0"/>
    <n v="46"/>
    <n v="29"/>
    <d v="1899-12-30T00:46:29"/>
    <d v="1899-12-30T00:11:04"/>
    <s v="Adidas"/>
    <s v="Work Hill Backwards"/>
    <n v="5.4212979562567281"/>
    <n v="0"/>
    <s v="Nice!"/>
    <s v="https://www.strava.com/activities/313588061"/>
    <d v="1899-12-30T04:49:58"/>
    <d v="1899-12-30T02:24:59"/>
    <d v="1899-12-30T04:49:58"/>
    <d v="1899-12-30T05:42:22"/>
    <d v="1899-12-30T02:24:59"/>
    <d v="1899-12-30T02:51:11"/>
    <n v="2120"/>
    <x v="14"/>
    <x v="2"/>
    <x v="143"/>
    <x v="8"/>
    <n v="0"/>
  </r>
  <r>
    <n v="2712"/>
    <d v="2015-05-29T00:00:00"/>
    <d v="2015-05-29T00:00:00"/>
    <x v="0"/>
    <n v="1"/>
    <n v="0"/>
    <n v="36"/>
    <n v="37"/>
    <d v="1899-12-30T00:36:37"/>
    <d v="1899-12-30T00:36:37"/>
    <s v="Lake"/>
    <s v="Random"/>
    <n v="1.6385980883022315"/>
    <n v="0"/>
    <s v="Nice!"/>
    <m/>
    <d v="1899-12-30T01:27:53"/>
    <d v="1899-12-30T00:43:56"/>
    <d v="1899-12-30T15:59:21"/>
    <d v="1899-12-30T16:51:45"/>
    <d v="1899-12-30T07:59:41"/>
    <d v="1899-12-30T08:25:53"/>
    <n v="2966"/>
    <x v="14"/>
    <x v="2"/>
    <x v="143"/>
    <x v="8"/>
    <n v="0"/>
  </r>
  <r>
    <n v="2713"/>
    <d v="2015-05-29T00:00:00"/>
    <d v="2015-05-29T00:00:00"/>
    <x v="2"/>
    <n v="4.0999999999999996"/>
    <n v="0"/>
    <n v="58"/>
    <n v="35"/>
    <d v="1899-12-30T00:58:35"/>
    <d v="1899-12-30T00:14:17"/>
    <s v="RedAdidas"/>
    <s v="Flanders ShortCut"/>
    <n v="4.1991465149359906"/>
    <n v="0"/>
    <s v="HOT &amp; Humid"/>
    <s v="https://www.strava.com/activities/314167910"/>
    <d v="1899-12-30T06:14:22"/>
    <d v="1899-12-30T03:07:11"/>
    <d v="1899-12-30T06:14:22"/>
    <d v="1899-12-30T07:06:46"/>
    <d v="1899-12-30T03:07:11"/>
    <d v="1899-12-30T03:33:23"/>
    <n v="2698"/>
    <x v="14"/>
    <x v="2"/>
    <x v="143"/>
    <x v="8"/>
    <n v="0"/>
  </r>
  <r>
    <n v="2714"/>
    <d v="2015-05-29T00:00:00"/>
    <d v="2015-05-29T00:00:00"/>
    <x v="1"/>
    <n v="15.7"/>
    <n v="1"/>
    <n v="10"/>
    <n v="28"/>
    <d v="1899-12-30T01:10:28"/>
    <d v="1899-12-30T00:04:29"/>
    <s v="Shiv"/>
    <s v="Random"/>
    <n v="13.368022705771061"/>
    <n v="128"/>
    <s v="HOT &amp; Humid"/>
    <s v="https://www.strava.com/activities/314234730/analysis"/>
    <d v="1899-12-30T08:22:42"/>
    <d v="1899-12-30T04:11:21"/>
    <d v="1899-12-30T01:57:36"/>
    <d v="1899-12-30T02:50:00"/>
    <d v="1899-12-30T00:58:48"/>
    <d v="1899-12-30T01:25:00"/>
    <n v="585"/>
    <x v="14"/>
    <x v="2"/>
    <x v="143"/>
    <x v="8"/>
    <n v="0"/>
  </r>
  <r>
    <n v="2715"/>
    <d v="2015-05-31T00:00:00"/>
    <d v="2015-05-31T00:00:00"/>
    <x v="1"/>
    <n v="62.1"/>
    <n v="4"/>
    <n v="2"/>
    <n v="39"/>
    <d v="1899-12-30T04:02:39"/>
    <d v="1899-12-30T00:03:54"/>
    <s v="Shiv"/>
    <s v="Waramaug and Rev254"/>
    <n v="15.355450236966837"/>
    <n v="139"/>
    <s v="Raining"/>
    <s v="https://www.strava.com/activities/315602573"/>
    <d v="1899-12-30T07:17:38"/>
    <d v="1899-12-30T03:38:49"/>
    <d v="1899-12-30T01:42:22"/>
    <d v="1899-12-30T02:34:46"/>
    <d v="1899-12-30T00:51:11"/>
    <d v="1899-12-30T01:17:23"/>
    <n v="401"/>
    <x v="14"/>
    <x v="2"/>
    <x v="143"/>
    <x v="9"/>
    <n v="1"/>
  </r>
  <r>
    <n v="2716"/>
    <d v="2015-05-31T00:00:00"/>
    <d v="2015-05-31T00:00:00"/>
    <x v="2"/>
    <n v="7.2"/>
    <n v="1"/>
    <n v="39"/>
    <n v="9"/>
    <d v="1899-12-30T01:39:09"/>
    <d v="1899-12-30T00:13:46"/>
    <s v="RedAdidas"/>
    <s v="Reverse Quassy Loop"/>
    <n v="4.3570347957639983"/>
    <n v="143"/>
    <s v="HOT &amp; Humid"/>
    <s v="https://www.strava.com/activities/315602575"/>
    <d v="1899-12-30T06:00:48"/>
    <d v="1899-12-30T03:00:24"/>
    <d v="1899-12-30T06:00:48"/>
    <d v="1899-12-30T06:53:12"/>
    <d v="1899-12-30T03:00:24"/>
    <d v="1899-12-30T03:26:36"/>
    <n v="2662"/>
    <x v="14"/>
    <x v="2"/>
    <x v="143"/>
    <x v="9"/>
    <n v="0"/>
  </r>
  <r>
    <n v="2717"/>
    <d v="2015-06-03T00:00:00"/>
    <d v="2015-06-03T00:00:00"/>
    <x v="2"/>
    <n v="2"/>
    <n v="0"/>
    <n v="21"/>
    <n v="27"/>
    <d v="1899-12-30T00:21:27"/>
    <d v="1899-12-30T00:10:43"/>
    <s v="Adidas"/>
    <s v="Random"/>
    <n v="5.5944055944055995"/>
    <n v="137"/>
    <s v="Warm"/>
    <s v="https://www.strava.com/activities/317451619"/>
    <d v="1899-12-30T04:41:00"/>
    <d v="1899-12-30T02:20:30"/>
    <d v="1899-12-30T04:41:00"/>
    <d v="1899-12-30T05:33:24"/>
    <d v="1899-12-30T02:20:30"/>
    <d v="1899-12-30T02:46:42"/>
    <n v="1929"/>
    <x v="14"/>
    <x v="3"/>
    <x v="144"/>
    <x v="9"/>
    <n v="2"/>
  </r>
  <r>
    <n v="2718"/>
    <d v="2015-06-04T00:00:00"/>
    <d v="2015-06-04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d v="1899-12-30T01:11:27"/>
    <d v="1899-12-30T02:03:51"/>
    <d v="1899-12-30T00:35:44"/>
    <d v="1899-12-30T01:01:56"/>
    <n v="92"/>
    <x v="14"/>
    <x v="3"/>
    <x v="144"/>
    <x v="9"/>
    <n v="0"/>
  </r>
  <r>
    <n v="2719"/>
    <d v="2015-06-05T00:00:00"/>
    <d v="2015-06-05T00:00:00"/>
    <x v="0"/>
    <n v="1"/>
    <n v="0"/>
    <n v="30"/>
    <n v="24"/>
    <d v="1899-12-30T00:30:24"/>
    <d v="1899-12-30T00:30:24"/>
    <s v="Lake"/>
    <s v="Lake"/>
    <n v="1.9736842105263175"/>
    <n v="0"/>
    <s v="Nice!"/>
    <m/>
    <d v="1899-12-30T01:12:58"/>
    <d v="1899-12-30T00:36:29"/>
    <d v="1899-12-30T13:16:29"/>
    <d v="1899-12-30T14:08:53"/>
    <d v="1899-12-30T06:38:14"/>
    <d v="1899-12-30T07:04:26"/>
    <n v="2809"/>
    <x v="14"/>
    <x v="3"/>
    <x v="144"/>
    <x v="9"/>
    <n v="0"/>
  </r>
  <r>
    <n v="2720"/>
    <d v="2015-06-05T00:00:00"/>
    <d v="2015-06-05T00:00:00"/>
    <x v="1"/>
    <n v="6"/>
    <n v="0"/>
    <n v="33"/>
    <n v="4"/>
    <d v="1899-12-30T00:33:04"/>
    <d v="1899-12-30T00:05:31"/>
    <s v="Shiv"/>
    <s v="Random"/>
    <n v="10.887096774193555"/>
    <n v="0"/>
    <s v="Nice!"/>
    <m/>
    <d v="1899-12-30T10:17:15"/>
    <d v="1899-12-30T05:08:37"/>
    <d v="1899-12-30T02:24:23"/>
    <d v="1899-12-30T03:16:47"/>
    <d v="1899-12-30T01:12:12"/>
    <d v="1899-12-30T01:38:24"/>
    <n v="688"/>
    <x v="14"/>
    <x v="3"/>
    <x v="144"/>
    <x v="9"/>
    <n v="0"/>
  </r>
  <r>
    <n v="2721"/>
    <d v="2015-06-07T00:00:00"/>
    <d v="2015-06-07T00:00:00"/>
    <x v="0"/>
    <n v="1.2"/>
    <n v="0"/>
    <n v="38"/>
    <n v="55"/>
    <d v="1899-12-30T00:38:55"/>
    <d v="1899-12-30T00:32:26"/>
    <s v="Lake"/>
    <s v="Rev3 Half"/>
    <n v="1.8501070663811578"/>
    <n v="0"/>
    <s v="Nice!"/>
    <m/>
    <d v="1899-12-30T01:17:50"/>
    <d v="1899-12-30T00:38:55"/>
    <d v="1899-12-30T14:09:41"/>
    <d v="1899-12-30T15:02:05"/>
    <d v="1899-12-30T07:04:50"/>
    <d v="1899-12-30T07:31:02"/>
    <n v="2838"/>
    <x v="14"/>
    <x v="3"/>
    <x v="144"/>
    <x v="10"/>
    <n v="1"/>
  </r>
  <r>
    <n v="2722"/>
    <d v="2015-06-07T00:00:00"/>
    <d v="2015-06-07T00:00:00"/>
    <x v="1"/>
    <n v="56"/>
    <n v="3"/>
    <n v="24"/>
    <n v="10"/>
    <d v="1899-12-30T03:24:10"/>
    <d v="1899-12-30T00:03:39"/>
    <s v="Shiv"/>
    <s v="Rev3 Half"/>
    <n v="16.45714285714287"/>
    <n v="149"/>
    <s v="Nice!"/>
    <m/>
    <d v="1899-12-30T06:48:20"/>
    <d v="1899-12-30T03:24:10"/>
    <d v="1899-12-30T01:35:31"/>
    <d v="1899-12-30T02:27:55"/>
    <d v="1899-12-30T00:47:46"/>
    <d v="1899-12-30T01:13:58"/>
    <n v="312"/>
    <x v="14"/>
    <x v="3"/>
    <x v="144"/>
    <x v="10"/>
    <n v="0"/>
  </r>
  <r>
    <n v="2723"/>
    <d v="2015-06-07T00:00:00"/>
    <d v="2015-06-07T00:00:00"/>
    <x v="2"/>
    <n v="13.1"/>
    <n v="2"/>
    <n v="55"/>
    <n v="7"/>
    <d v="1899-12-30T02:55:07"/>
    <d v="1899-12-30T00:13:22"/>
    <s v="RedAdidas"/>
    <s v="Rev3 Half"/>
    <n v="4.4884362805748577"/>
    <n v="148"/>
    <s v="Nice!"/>
    <m/>
    <d v="1899-12-30T05:50:14"/>
    <d v="1899-12-30T02:55:07"/>
    <d v="1899-12-30T05:50:14"/>
    <d v="1899-12-30T06:42:38"/>
    <d v="1899-12-30T02:55:07"/>
    <d v="1899-12-30T03:21:19"/>
    <n v="2639"/>
    <x v="14"/>
    <x v="3"/>
    <x v="144"/>
    <x v="10"/>
    <n v="0"/>
  </r>
  <r>
    <n v="2724"/>
    <d v="2015-06-07T00:00:00"/>
    <d v="2015-06-07T00:00:00"/>
    <x v="3"/>
    <n v="1"/>
    <n v="0"/>
    <n v="3"/>
    <n v="15"/>
    <d v="1899-12-30T00:03:15"/>
    <d v="1899-12-30T00:03:15"/>
    <m/>
    <s v="Rev3 Half"/>
    <n v="18.461538461538474"/>
    <n v="0"/>
    <m/>
    <m/>
    <d v="1899-12-30T00:00:00"/>
    <d v="1899-12-30T00:00:00"/>
    <d v="1899-12-30T01:25:09"/>
    <d v="1899-12-30T02:17:33"/>
    <d v="1899-12-30T00:42:35"/>
    <d v="1899-12-30T01:08:47"/>
    <n v="215"/>
    <x v="14"/>
    <x v="3"/>
    <x v="144"/>
    <x v="10"/>
    <n v="0"/>
  </r>
  <r>
    <n v="2725"/>
    <d v="2015-06-07T00:00:00"/>
    <d v="2015-06-07T00:00:00"/>
    <x v="4"/>
    <n v="1"/>
    <n v="0"/>
    <n v="3"/>
    <n v="3"/>
    <d v="1899-12-30T00:03:03"/>
    <d v="1899-12-30T00:03:03"/>
    <m/>
    <s v="Rev3 Half"/>
    <n v="19.672131147541002"/>
    <n v="0"/>
    <m/>
    <m/>
    <d v="1899-12-30T00:00:00"/>
    <d v="1899-12-30T00:00:00"/>
    <d v="1899-12-30T01:19:55"/>
    <d v="1899-12-30T02:12:19"/>
    <d v="1899-12-30T00:39:57"/>
    <d v="1899-12-30T01:06:09"/>
    <n v="196"/>
    <x v="14"/>
    <x v="3"/>
    <x v="144"/>
    <x v="10"/>
    <n v="0"/>
  </r>
  <r>
    <n v="2726"/>
    <d v="2015-06-09T00:00:00"/>
    <d v="2015-06-09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7"/>
    <x v="14"/>
    <x v="3"/>
    <x v="144"/>
    <x v="10"/>
    <n v="1"/>
  </r>
  <r>
    <n v="2727"/>
    <d v="2015-06-10T00:00:00"/>
    <d v="2015-06-10T00:00:00"/>
    <x v="0"/>
    <n v="1"/>
    <n v="0"/>
    <n v="32"/>
    <n v="52"/>
    <d v="1899-12-30T00:32:52"/>
    <d v="1899-12-30T00:32:52"/>
    <s v="Lake"/>
    <s v="Random"/>
    <n v="1.8255578093306299"/>
    <n v="0"/>
    <s v="Chilly"/>
    <m/>
    <d v="1899-12-30T01:18:53"/>
    <d v="1899-12-30T00:39:26"/>
    <d v="1899-12-30T14:21:06"/>
    <d v="1899-12-30T15:13:30"/>
    <d v="1899-12-30T07:10:33"/>
    <d v="1899-12-30T07:36:45"/>
    <n v="2847"/>
    <x v="14"/>
    <x v="3"/>
    <x v="144"/>
    <x v="10"/>
    <n v="0"/>
  </r>
  <r>
    <n v="2728"/>
    <d v="2015-06-11T00:00:00"/>
    <d v="2015-06-11T00:00:00"/>
    <x v="2"/>
    <n v="2"/>
    <n v="0"/>
    <n v="21"/>
    <n v="0"/>
    <d v="1899-12-30T00:21:00"/>
    <d v="1899-12-30T00:10:30"/>
    <s v="Adidas"/>
    <s v="YNHH Treadmill"/>
    <n v="5.7142857142857197"/>
    <n v="0"/>
    <s v="Inside"/>
    <m/>
    <d v="1899-12-30T04:35:06"/>
    <d v="1899-12-30T02:17:33"/>
    <d v="1899-12-30T04:35:06"/>
    <d v="1899-12-30T05:27:30"/>
    <d v="1899-12-30T02:17:33"/>
    <d v="1899-12-30T02:43:45"/>
    <n v="1800"/>
    <x v="14"/>
    <x v="3"/>
    <x v="144"/>
    <x v="10"/>
    <n v="0"/>
  </r>
  <r>
    <n v="2729"/>
    <d v="2015-06-12T00:00:00"/>
    <d v="2015-06-12T00:00:00"/>
    <x v="1"/>
    <n v="12"/>
    <n v="0"/>
    <n v="47"/>
    <n v="23"/>
    <d v="1899-12-30T00:47:23"/>
    <d v="1899-12-30T00:03:57"/>
    <s v="Shiv"/>
    <s v="Random"/>
    <n v="15.195216320787914"/>
    <n v="0"/>
    <s v="Warm"/>
    <m/>
    <d v="1899-12-30T07:22:15"/>
    <d v="1899-12-30T03:41:07"/>
    <d v="1899-12-30T01:43:27"/>
    <d v="1899-12-30T02:35:51"/>
    <d v="1899-12-30T00:51:44"/>
    <d v="1899-12-30T01:17:56"/>
    <n v="417"/>
    <x v="14"/>
    <x v="3"/>
    <x v="144"/>
    <x v="10"/>
    <n v="0"/>
  </r>
  <r>
    <n v="2730"/>
    <d v="2015-06-12T00:00:00"/>
    <d v="2015-06-12T00:00:00"/>
    <x v="2"/>
    <n v="3.1"/>
    <n v="0"/>
    <n v="33"/>
    <n v="31"/>
    <d v="1899-12-30T00:33:31"/>
    <d v="1899-12-30T00:10:49"/>
    <s v="RedAdidas"/>
    <s v="Flanders 5k"/>
    <n v="5.5494778717056246"/>
    <n v="0"/>
    <s v="HOT &amp; Humid"/>
    <s v="https://www.strava.com/activities/324170319"/>
    <d v="1899-12-30T04:43:16"/>
    <d v="1899-12-30T02:21:38"/>
    <d v="1899-12-30T04:43:16"/>
    <d v="1899-12-30T05:35:40"/>
    <d v="1899-12-30T02:21:38"/>
    <d v="1899-12-30T02:47:50"/>
    <n v="1983"/>
    <x v="14"/>
    <x v="3"/>
    <x v="144"/>
    <x v="10"/>
    <n v="0"/>
  </r>
  <r>
    <n v="2731"/>
    <d v="2015-06-14T00:00:00"/>
    <d v="2015-06-14T00:00:00"/>
    <x v="1"/>
    <n v="78.8"/>
    <n v="5"/>
    <n v="19"/>
    <n v="41"/>
    <d v="1899-12-30T05:19:41"/>
    <d v="1899-12-30T00:04:03"/>
    <s v="Shiv"/>
    <s v="Random"/>
    <n v="14.789635576872959"/>
    <n v="0"/>
    <s v="Warm"/>
    <s v="https://www.strava.com/activities/325399612"/>
    <d v="1899-12-30T07:34:22"/>
    <d v="1899-12-30T03:47:11"/>
    <d v="1899-12-30T01:46:17"/>
    <d v="1899-12-30T02:38:41"/>
    <d v="1899-12-30T00:53:09"/>
    <d v="1899-12-30T01:19:21"/>
    <n v="476"/>
    <x v="14"/>
    <x v="3"/>
    <x v="144"/>
    <x v="11"/>
    <n v="1"/>
  </r>
  <r>
    <n v="2732"/>
    <d v="2015-06-16T00:00:00"/>
    <d v="2015-06-16T00:00:00"/>
    <x v="0"/>
    <n v="1"/>
    <n v="0"/>
    <n v="30"/>
    <n v="23"/>
    <d v="1899-12-30T00:30:23"/>
    <d v="1899-12-30T00:30:23"/>
    <s v="Lake"/>
    <s v="Random"/>
    <n v="1.9747668678003305"/>
    <n v="0"/>
    <s v="Nice!"/>
    <m/>
    <d v="1899-12-30T01:12:55"/>
    <d v="1899-12-30T00:36:28"/>
    <d v="1899-12-30T13:16:03"/>
    <d v="1899-12-30T14:08:27"/>
    <d v="1899-12-30T06:38:01"/>
    <d v="1899-12-30T07:04:13"/>
    <n v="2808"/>
    <x v="14"/>
    <x v="3"/>
    <x v="144"/>
    <x v="11"/>
    <n v="1"/>
  </r>
  <r>
    <n v="2733"/>
    <d v="2015-06-17T00:00:00"/>
    <d v="2015-06-17T00:00:00"/>
    <x v="2"/>
    <n v="4.1500000000000004"/>
    <n v="0"/>
    <n v="46"/>
    <n v="6"/>
    <d v="1899-12-30T00:46:06"/>
    <d v="1899-12-30T00:11:07"/>
    <s v="Adidas"/>
    <s v="Work Hill Backwards"/>
    <n v="5.4013015184381823"/>
    <n v="0"/>
    <s v="Nice!"/>
    <s v="https://www.strava.com/activities/327377810"/>
    <d v="1899-12-30T04:51:02"/>
    <d v="1899-12-30T02:25:31"/>
    <d v="1899-12-30T04:51:02"/>
    <d v="1899-12-30T05:43:26"/>
    <d v="1899-12-30T02:25:31"/>
    <d v="1899-12-30T02:51:43"/>
    <n v="2136"/>
    <x v="14"/>
    <x v="3"/>
    <x v="144"/>
    <x v="11"/>
    <n v="0"/>
  </r>
  <r>
    <n v="2734"/>
    <d v="2015-06-18T00:00:00"/>
    <d v="2015-06-18T00:00:00"/>
    <x v="0"/>
    <n v="1.65"/>
    <n v="0"/>
    <n v="55"/>
    <n v="49"/>
    <d v="1899-12-30T00:55:49"/>
    <d v="1899-12-30T00:33:50"/>
    <s v="Lake"/>
    <s v="Gjr to Quassy"/>
    <n v="1.7736637802329063"/>
    <n v="0"/>
    <s v="Nice!"/>
    <s v="https://www.strava.com/activities/327875067"/>
    <d v="1899-12-30T01:21:11"/>
    <d v="1899-12-30T00:40:36"/>
    <d v="1899-12-30T14:46:18"/>
    <d v="1899-12-30T15:38:42"/>
    <d v="1899-12-30T07:23:09"/>
    <d v="1899-12-30T07:49:21"/>
    <n v="2879"/>
    <x v="14"/>
    <x v="3"/>
    <x v="144"/>
    <x v="11"/>
    <n v="0"/>
  </r>
  <r>
    <n v="2735"/>
    <d v="2015-06-19T00:00:00"/>
    <d v="2015-06-19T00:00:00"/>
    <x v="1"/>
    <n v="101.4"/>
    <n v="6"/>
    <n v="22"/>
    <n v="53"/>
    <d v="1899-12-30T06:22:53"/>
    <d v="1899-12-30T00:03:47"/>
    <s v="Shiv"/>
    <s v="Ride to MA"/>
    <n v="15.889957776520275"/>
    <n v="137"/>
    <s v="Overcast"/>
    <s v="https://www.strava.com/activities/328687860/overview"/>
    <d v="1899-12-30T07:02:55"/>
    <d v="1899-12-30T03:31:27"/>
    <d v="1899-12-30T01:38:56"/>
    <d v="1899-12-30T02:31:20"/>
    <d v="1899-12-30T00:49:28"/>
    <d v="1899-12-30T01:15:40"/>
    <n v="362"/>
    <x v="14"/>
    <x v="3"/>
    <x v="144"/>
    <x v="11"/>
    <n v="0"/>
  </r>
  <r>
    <n v="2736"/>
    <d v="2015-06-19T00:00:00"/>
    <d v="2015-06-19T00:00:00"/>
    <x v="2"/>
    <n v="1.75"/>
    <n v="0"/>
    <n v="24"/>
    <n v="20"/>
    <d v="1899-12-30T00:24:20"/>
    <d v="1899-12-30T00:13:54"/>
    <s v="RedAdidas"/>
    <s v="Brick Run to 389"/>
    <n v="4.3150684931506884"/>
    <n v="0"/>
    <s v="HOT &amp; Humid"/>
    <s v="https://www.strava.com/activities/329532024"/>
    <d v="1899-12-30T06:04:18"/>
    <d v="1899-12-30T03:02:09"/>
    <d v="1899-12-30T06:04:18"/>
    <d v="1899-12-30T06:56:42"/>
    <d v="1899-12-30T03:02:09"/>
    <d v="1899-12-30T03:28:21"/>
    <n v="2673"/>
    <x v="14"/>
    <x v="3"/>
    <x v="144"/>
    <x v="11"/>
    <n v="0"/>
  </r>
  <r>
    <n v="2737"/>
    <d v="2015-06-20T00:00:00"/>
    <d v="2015-06-20T00:00:00"/>
    <x v="2"/>
    <n v="7.5"/>
    <n v="1"/>
    <n v="39"/>
    <n v="56"/>
    <d v="1899-12-30T01:39:56"/>
    <d v="1899-12-30T00:13:19"/>
    <s v="RedAdidas"/>
    <s v="Random"/>
    <n v="4.5030020013342265"/>
    <n v="119"/>
    <s v="Raining"/>
    <s v="Couldn't get HR up"/>
    <d v="1899-12-30T05:49:06"/>
    <d v="1899-12-30T02:54:33"/>
    <d v="1899-12-30T05:49:06"/>
    <d v="1899-12-30T06:41:30"/>
    <d v="1899-12-30T02:54:33"/>
    <d v="1899-12-30T03:20:45"/>
    <n v="2634"/>
    <x v="14"/>
    <x v="3"/>
    <x v="144"/>
    <x v="11"/>
    <n v="0"/>
  </r>
  <r>
    <n v="2738"/>
    <d v="2015-06-23T00:00:00"/>
    <d v="2015-06-23T00:00:00"/>
    <x v="0"/>
    <n v="1"/>
    <n v="0"/>
    <n v="32"/>
    <n v="30"/>
    <d v="1899-12-30T00:32:30"/>
    <d v="1899-12-30T00:32:30"/>
    <s v="Bahamas"/>
    <s v="Paridise Beach"/>
    <n v="1.8461538461538476"/>
    <n v="0"/>
    <s v="Perfect"/>
    <s v="https://www.strava.com/activities/331545813"/>
    <d v="1899-12-30T01:18:00"/>
    <d v="1899-12-30T00:39:00"/>
    <d v="1899-12-30T14:11:30"/>
    <d v="1899-12-30T15:03:54"/>
    <d v="1899-12-30T07:05:45"/>
    <d v="1899-12-30T07:31:57"/>
    <n v="2840"/>
    <x v="14"/>
    <x v="3"/>
    <x v="144"/>
    <x v="39"/>
    <n v="2"/>
  </r>
  <r>
    <n v="2739"/>
    <d v="2015-06-25T00:00:00"/>
    <d v="2015-06-25T00:00:00"/>
    <x v="2"/>
    <n v="2.5"/>
    <n v="0"/>
    <n v="29"/>
    <n v="37"/>
    <d v="1899-12-30T00:29:37"/>
    <d v="1899-12-30T00:11:51"/>
    <s v="RedAdidas"/>
    <s v="Bahama Bridges"/>
    <n v="5.0647158131682657"/>
    <n v="0"/>
    <s v="HOT &amp; Humid"/>
    <s v="https://www.strava.com/activities/332017356"/>
    <d v="1899-12-30T05:10:23"/>
    <d v="1899-12-30T02:35:11"/>
    <d v="1899-12-30T05:10:23"/>
    <d v="1899-12-30T06:02:47"/>
    <d v="1899-12-30T02:35:11"/>
    <d v="1899-12-30T03:01:23"/>
    <n v="2418"/>
    <x v="14"/>
    <x v="3"/>
    <x v="144"/>
    <x v="39"/>
    <n v="1"/>
  </r>
  <r>
    <n v="2740"/>
    <d v="2015-06-27T00:00:00"/>
    <d v="2015-06-27T00:00:00"/>
    <x v="1"/>
    <n v="92"/>
    <n v="6"/>
    <n v="10"/>
    <n v="1"/>
    <d v="1899-12-30T06:10:01"/>
    <d v="1899-12-30T00:04:01"/>
    <s v="Shiv"/>
    <s v="Loops of Waramaug"/>
    <n v="14.918246925814165"/>
    <n v="0"/>
    <s v="Raining"/>
    <s v="https://www.strava.com/activities/334341157"/>
    <d v="1899-12-30T07:30:27"/>
    <d v="1899-12-30T03:45:14"/>
    <d v="1899-12-30T01:45:22"/>
    <d v="1899-12-30T02:37:46"/>
    <d v="1899-12-30T00:52:41"/>
    <d v="1899-12-30T01:18:53"/>
    <n v="462"/>
    <x v="14"/>
    <x v="3"/>
    <x v="144"/>
    <x v="39"/>
    <n v="1"/>
  </r>
  <r>
    <n v="2741"/>
    <d v="2015-06-28T00:00:00"/>
    <d v="2015-06-28T00:00:00"/>
    <x v="2"/>
    <n v="9.5"/>
    <n v="2"/>
    <n v="3"/>
    <n v="23"/>
    <d v="1899-12-30T02:03:23"/>
    <d v="1899-12-30T00:12:59"/>
    <s v="RedAdidas"/>
    <s v="random"/>
    <n v="4.6197487505065551"/>
    <n v="129"/>
    <s v="Raining"/>
    <s v="https://www.strava.com/activities/335146824"/>
    <d v="1899-12-30T05:40:17"/>
    <d v="1899-12-30T02:50:08"/>
    <d v="1899-12-30T05:40:17"/>
    <d v="1899-12-30T06:32:41"/>
    <d v="1899-12-30T02:50:08"/>
    <d v="1899-12-30T03:16:20"/>
    <n v="2608"/>
    <x v="14"/>
    <x v="3"/>
    <x v="144"/>
    <x v="40"/>
    <n v="0"/>
  </r>
  <r>
    <n v="2742"/>
    <d v="2015-06-30T00:00:00"/>
    <d v="2015-06-30T00:00:00"/>
    <x v="1"/>
    <n v="20"/>
    <n v="1"/>
    <n v="14"/>
    <n v="12"/>
    <d v="1899-12-30T01:14:12"/>
    <d v="1899-12-30T00:03:43"/>
    <s v="Shiv"/>
    <s v="Mojy to Work"/>
    <n v="16.172506738544488"/>
    <n v="0"/>
    <s v="Nice!"/>
    <s v="https://www.strava.com/activities/336047433"/>
    <d v="1899-12-30T06:55:31"/>
    <d v="1899-12-30T03:27:46"/>
    <d v="1899-12-30T01:37:12"/>
    <d v="1899-12-30T02:29:36"/>
    <d v="1899-12-30T00:48:36"/>
    <d v="1899-12-30T01:14:48"/>
    <n v="331"/>
    <x v="14"/>
    <x v="3"/>
    <x v="144"/>
    <x v="40"/>
    <n v="1"/>
  </r>
  <r>
    <n v="2743"/>
    <d v="2015-06-30T00:00:00"/>
    <d v="2015-06-30T00:00:00"/>
    <x v="1"/>
    <n v="20"/>
    <n v="1"/>
    <n v="12"/>
    <n v="13"/>
    <d v="1899-12-30T01:12:13"/>
    <d v="1899-12-30T00:03:37"/>
    <s v="Shiv"/>
    <s v="Work to Mojy"/>
    <n v="16.616662820216952"/>
    <n v="0"/>
    <s v="Windy"/>
    <s v="https://www.strava.com/activities/336460345"/>
    <d v="1899-12-30T06:44:25"/>
    <d v="1899-12-30T03:22:12"/>
    <d v="1899-12-30T01:34:36"/>
    <d v="1899-12-30T02:27:00"/>
    <d v="1899-12-30T00:47:18"/>
    <d v="1899-12-30T01:13:30"/>
    <n v="301"/>
    <x v="14"/>
    <x v="3"/>
    <x v="144"/>
    <x v="40"/>
    <n v="0"/>
  </r>
  <r>
    <n v="2744"/>
    <d v="2015-07-02T00:00:00"/>
    <d v="2015-07-02T00:00:00"/>
    <x v="0"/>
    <n v="1"/>
    <n v="0"/>
    <n v="33"/>
    <n v="0"/>
    <d v="1899-12-30T00:33:00"/>
    <d v="1899-12-30T00:33:00"/>
    <s v="Lake"/>
    <s v="Random"/>
    <n v="1.8181818181818195"/>
    <n v="0"/>
    <s v="Nice!"/>
    <m/>
    <d v="1899-12-30T01:19:12"/>
    <d v="1899-12-30T00:39:36"/>
    <d v="1899-12-30T14:24:36"/>
    <d v="1899-12-30T15:17:00"/>
    <d v="1899-12-30T07:12:18"/>
    <d v="1899-12-30T07:38:30"/>
    <n v="2851"/>
    <x v="14"/>
    <x v="0"/>
    <x v="145"/>
    <x v="40"/>
    <n v="1"/>
  </r>
  <r>
    <n v="2745"/>
    <d v="2015-07-02T00:00:00"/>
    <d v="2015-07-02T00:00:00"/>
    <x v="2"/>
    <n v="7.1"/>
    <n v="1"/>
    <n v="23"/>
    <n v="17"/>
    <d v="1899-12-30T01:23:17"/>
    <d v="1899-12-30T00:11:44"/>
    <s v="Adidas"/>
    <s v="YNHH East Rock Random"/>
    <n v="5.1150690414248583"/>
    <n v="152"/>
    <m/>
    <s v="https://www.strava.com/activities/337705130"/>
    <d v="1899-12-30T05:07:20"/>
    <d v="1899-12-30T02:33:40"/>
    <d v="1899-12-30T05:07:20"/>
    <d v="1899-12-30T05:59:44"/>
    <d v="1899-12-30T02:33:40"/>
    <d v="1899-12-30T02:59:52"/>
    <n v="2383"/>
    <x v="14"/>
    <x v="0"/>
    <x v="145"/>
    <x v="40"/>
    <n v="0"/>
  </r>
  <r>
    <n v="2746"/>
    <d v="2015-07-03T00:00:00"/>
    <d v="2015-07-03T00:00:00"/>
    <x v="1"/>
    <n v="100.2"/>
    <n v="6"/>
    <n v="54"/>
    <n v="14"/>
    <d v="1899-12-30T06:54:14"/>
    <d v="1899-12-30T00:04:08"/>
    <s v="Shiv"/>
    <s v="random"/>
    <n v="14.513559185644175"/>
    <n v="136"/>
    <s v="Nice!"/>
    <s v="https://www.strava.com/activities/338355800/overview"/>
    <d v="1899-12-30T07:43:01"/>
    <d v="1899-12-30T03:51:30"/>
    <d v="1899-12-30T01:48:19"/>
    <d v="1899-12-30T02:40:43"/>
    <d v="1899-12-30T00:54:09"/>
    <d v="1899-12-30T01:20:21"/>
    <n v="498"/>
    <x v="14"/>
    <x v="0"/>
    <x v="145"/>
    <x v="40"/>
    <n v="0"/>
  </r>
  <r>
    <n v="2747"/>
    <d v="2015-07-03T00:00:00"/>
    <d v="2015-07-03T00:00:00"/>
    <x v="0"/>
    <n v="0.45"/>
    <n v="0"/>
    <n v="13"/>
    <n v="30"/>
    <d v="1899-12-30T00:13:30"/>
    <d v="1899-12-30T00:30:00"/>
    <s v="Lake"/>
    <s v="Swim with Connor"/>
    <n v="2.0000000000000018"/>
    <n v="0"/>
    <m/>
    <m/>
    <d v="1899-12-30T01:12:00"/>
    <d v="1899-12-30T00:36:00"/>
    <d v="1899-12-30T13:06:00"/>
    <d v="1899-12-30T13:58:24"/>
    <d v="1899-12-30T06:33:00"/>
    <d v="1899-12-30T06:59:12"/>
    <n v="2804"/>
    <x v="14"/>
    <x v="0"/>
    <x v="145"/>
    <x v="40"/>
    <n v="0"/>
  </r>
  <r>
    <n v="2748"/>
    <d v="2015-07-04T00:00:00"/>
    <d v="2015-07-04T00:00:00"/>
    <x v="2"/>
    <n v="3"/>
    <n v="0"/>
    <n v="29"/>
    <n v="36"/>
    <d v="1899-12-30T00:29:36"/>
    <d v="1899-12-30T00:09:52"/>
    <s v="RedAdidas"/>
    <s v="Griskus"/>
    <n v="6.081081081081086"/>
    <n v="0"/>
    <m/>
    <m/>
    <d v="1899-12-30T04:18:30"/>
    <d v="1899-12-30T02:09:15"/>
    <d v="1899-12-30T04:18:30"/>
    <d v="1899-12-30T05:10:54"/>
    <d v="1899-12-30T02:09:15"/>
    <d v="1899-12-30T02:35:27"/>
    <n v="1326"/>
    <x v="14"/>
    <x v="0"/>
    <x v="145"/>
    <x v="40"/>
    <n v="0"/>
  </r>
  <r>
    <n v="2749"/>
    <d v="2015-07-05T00:00:00"/>
    <d v="2015-07-05T00:00:00"/>
    <x v="2"/>
    <n v="10.25"/>
    <n v="2"/>
    <n v="5"/>
    <n v="24"/>
    <d v="1899-12-30T02:05:24"/>
    <d v="1899-12-30T00:12:14"/>
    <s v="RedAdidas"/>
    <s v="Random"/>
    <n v="4.9043062200956982"/>
    <n v="137"/>
    <s v="Nice!"/>
    <s v="https://www.strava.com/activities/339583705"/>
    <d v="1899-12-30T05:20:32"/>
    <d v="1899-12-30T02:40:16"/>
    <d v="1899-12-30T05:20:32"/>
    <d v="1899-12-30T06:12:56"/>
    <d v="1899-12-30T02:40:16"/>
    <d v="1899-12-30T03:06:28"/>
    <n v="2516"/>
    <x v="14"/>
    <x v="0"/>
    <x v="145"/>
    <x v="0"/>
    <n v="0"/>
  </r>
  <r>
    <n v="2750"/>
    <d v="2015-07-07T00:00:00"/>
    <d v="2015-07-07T00:00:00"/>
    <x v="0"/>
    <n v="0.2"/>
    <n v="0"/>
    <n v="8"/>
    <n v="0"/>
    <d v="1899-12-30T00:08:00"/>
    <d v="1899-12-30T00:40:00"/>
    <s v="Lake"/>
    <s v="Jr. to Sandy Beach Dock"/>
    <n v="1.5000000000000013"/>
    <n v="0"/>
    <s v="Foggy"/>
    <m/>
    <d v="1899-12-30T01:36:00"/>
    <d v="1899-12-30T00:48:00"/>
    <d v="1899-12-30T17:28:00"/>
    <d v="1899-12-30T18:20:24"/>
    <d v="1899-12-30T08:44:00"/>
    <d v="1899-12-30T09:10:12"/>
    <n v="3048"/>
    <x v="14"/>
    <x v="0"/>
    <x v="145"/>
    <x v="0"/>
    <n v="1"/>
  </r>
  <r>
    <n v="2751"/>
    <d v="2015-07-07T00:00:00"/>
    <d v="2015-07-07T00:00:00"/>
    <x v="0"/>
    <n v="0.2"/>
    <n v="0"/>
    <n v="10"/>
    <n v="0"/>
    <d v="1899-12-30T00:10:00"/>
    <d v="1899-12-30T00:50:00"/>
    <s v="Lake"/>
    <s v="Jr. to Sandy Beach Dock"/>
    <n v="1.2000000000000011"/>
    <n v="0"/>
    <s v="Thundering"/>
    <s v="With C"/>
    <d v="1899-12-30T02:00:00"/>
    <d v="1899-12-30T01:00:00"/>
    <d v="1899-12-30T21:50:00"/>
    <d v="1899-12-30T22:42:24"/>
    <d v="1899-12-30T10:55:00"/>
    <d v="1899-12-30T11:21:12"/>
    <n v="3134"/>
    <x v="14"/>
    <x v="0"/>
    <x v="145"/>
    <x v="0"/>
    <n v="0"/>
  </r>
  <r>
    <n v="2752"/>
    <d v="2015-07-08T00:00:00"/>
    <d v="2015-07-08T00:00:00"/>
    <x v="1"/>
    <n v="10.5"/>
    <n v="0"/>
    <n v="32"/>
    <n v="56"/>
    <d v="1899-12-30T00:32:56"/>
    <d v="1899-12-30T00:03:08"/>
    <s v="Shiv"/>
    <s v="Griskus Sprint"/>
    <n v="19.129554655870461"/>
    <n v="0"/>
    <s v="Muggy"/>
    <m/>
    <d v="1899-12-30T05:51:17"/>
    <d v="1899-12-30T02:55:39"/>
    <d v="1899-12-30T01:22:11"/>
    <d v="1899-12-30T02:14:35"/>
    <d v="1899-12-30T00:41:05"/>
    <d v="1899-12-30T01:07:17"/>
    <n v="206"/>
    <x v="14"/>
    <x v="0"/>
    <x v="145"/>
    <x v="0"/>
    <n v="0"/>
  </r>
  <r>
    <n v="2753"/>
    <d v="2015-07-10T00:00:00"/>
    <d v="2015-07-10T00:00:00"/>
    <x v="1"/>
    <n v="13.5"/>
    <n v="1"/>
    <n v="3"/>
    <n v="3"/>
    <d v="1899-12-30T01:03:03"/>
    <d v="1899-12-30T00:04:40"/>
    <s v="Shiv"/>
    <s v="Random"/>
    <n v="12.846946867565435"/>
    <n v="0"/>
    <s v="Nice!"/>
    <m/>
    <d v="1899-12-30T08:43:05"/>
    <d v="1899-12-30T04:21:32"/>
    <d v="1899-12-30T02:02:22"/>
    <d v="1899-12-30T02:54:46"/>
    <d v="1899-12-30T01:01:11"/>
    <d v="1899-12-30T01:27:23"/>
    <n v="633"/>
    <x v="14"/>
    <x v="0"/>
    <x v="145"/>
    <x v="0"/>
    <n v="1"/>
  </r>
  <r>
    <n v="2754"/>
    <d v="2015-07-11T00:00:00"/>
    <d v="2015-07-11T00:00:00"/>
    <x v="2"/>
    <n v="7.15"/>
    <n v="1"/>
    <n v="29"/>
    <n v="14"/>
    <d v="1899-12-30T01:29:14"/>
    <d v="1899-12-30T00:12:29"/>
    <s v="RedAdidas"/>
    <s v="Random"/>
    <n v="4.8076204706761336"/>
    <n v="0"/>
    <s v="Muggy"/>
    <s v="https://www.strava.com/activities/343675834"/>
    <d v="1899-12-30T05:26:59"/>
    <d v="1899-12-30T02:43:29"/>
    <d v="1899-12-30T05:26:59"/>
    <d v="1899-12-30T06:19:23"/>
    <d v="1899-12-30T02:43:29"/>
    <d v="1899-12-30T03:09:41"/>
    <n v="2547"/>
    <x v="14"/>
    <x v="0"/>
    <x v="145"/>
    <x v="0"/>
    <n v="0"/>
  </r>
  <r>
    <n v="2755"/>
    <d v="2015-07-13T00:00:00"/>
    <d v="2015-07-13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d v="1899-12-30T01:13:22"/>
    <d v="1899-12-30T02:05:46"/>
    <d v="1899-12-30T00:36:41"/>
    <d v="1899-12-30T01:02:53"/>
    <n v="116"/>
    <x v="14"/>
    <x v="0"/>
    <x v="145"/>
    <x v="12"/>
    <n v="1"/>
  </r>
  <r>
    <n v="2756"/>
    <d v="2015-07-15T00:00:00"/>
    <d v="2015-07-15T00:00:00"/>
    <x v="0"/>
    <n v="1.65"/>
    <n v="1"/>
    <n v="2"/>
    <n v="14"/>
    <d v="1899-12-30T01:02:14"/>
    <d v="1899-12-30T00:37:43"/>
    <s v="Lake"/>
    <s v="Jr. to Quassy"/>
    <n v="1.5907873594001083"/>
    <n v="0"/>
    <s v="Overcast"/>
    <m/>
    <d v="1899-12-30T01:30:31"/>
    <d v="1899-12-30T00:45:16"/>
    <d v="1899-12-30T16:28:11"/>
    <d v="1899-12-30T17:20:35"/>
    <d v="1899-12-30T08:14:06"/>
    <d v="1899-12-30T08:40:18"/>
    <n v="2997"/>
    <x v="14"/>
    <x v="0"/>
    <x v="145"/>
    <x v="12"/>
    <n v="1"/>
  </r>
  <r>
    <n v="2757"/>
    <d v="2015-07-16T00:00:00"/>
    <d v="2015-07-16T00:00:00"/>
    <x v="1"/>
    <n v="20.2"/>
    <n v="1"/>
    <n v="11"/>
    <n v="35"/>
    <d v="1899-12-30T01:11:35"/>
    <d v="1899-12-30T00:03:33"/>
    <s v="Shiv"/>
    <s v="Mojy to Work"/>
    <n v="16.931315483119917"/>
    <n v="0"/>
    <s v="Nice!"/>
    <m/>
    <d v="1899-12-30T06:36:54"/>
    <d v="1899-12-30T03:18:27"/>
    <d v="1899-12-30T01:32:51"/>
    <d v="1899-12-30T02:25:15"/>
    <d v="1899-12-30T00:46:25"/>
    <d v="1899-12-30T01:12:37"/>
    <n v="283"/>
    <x v="14"/>
    <x v="0"/>
    <x v="145"/>
    <x v="12"/>
    <n v="0"/>
  </r>
  <r>
    <n v="2758"/>
    <d v="2015-07-16T00:00:00"/>
    <d v="2015-07-16T00:00:00"/>
    <x v="1"/>
    <n v="20.2"/>
    <n v="1"/>
    <n v="11"/>
    <n v="21"/>
    <d v="1899-12-30T01:11:21"/>
    <d v="1899-12-30T00:03:32"/>
    <s v="Shiv"/>
    <s v="Work to Mojy"/>
    <n v="16.986685353889289"/>
    <n v="0"/>
    <s v="Nice!"/>
    <m/>
    <d v="1899-12-30T06:35:36"/>
    <d v="1899-12-30T03:17:48"/>
    <d v="1899-12-30T01:32:33"/>
    <d v="1899-12-30T02:24:57"/>
    <d v="1899-12-30T00:46:16"/>
    <d v="1899-12-30T01:12:28"/>
    <n v="280"/>
    <x v="14"/>
    <x v="0"/>
    <x v="145"/>
    <x v="12"/>
    <n v="0"/>
  </r>
  <r>
    <n v="2759"/>
    <d v="2015-07-16T00:00:00"/>
    <d v="2015-07-16T00:00:00"/>
    <x v="0"/>
    <n v="0.5"/>
    <n v="0"/>
    <n v="17"/>
    <n v="40"/>
    <d v="1899-12-30T00:17:40"/>
    <d v="1899-12-30T00:35:20"/>
    <s v="Lake"/>
    <s v="Swim with Connor"/>
    <n v="1.698113207547171"/>
    <n v="0"/>
    <s v="Nice!"/>
    <m/>
    <d v="1899-12-30T01:24:48"/>
    <d v="1899-12-30T00:42:24"/>
    <d v="1899-12-30T15:25:44"/>
    <d v="1899-12-30T16:18:08"/>
    <d v="1899-12-30T07:42:52"/>
    <d v="1899-12-30T08:09:04"/>
    <n v="2923"/>
    <x v="14"/>
    <x v="0"/>
    <x v="145"/>
    <x v="12"/>
    <n v="0"/>
  </r>
  <r>
    <n v="2760"/>
    <d v="2015-07-17T00:00:00"/>
    <d v="2015-07-17T00:00:00"/>
    <x v="2"/>
    <n v="5"/>
    <n v="0"/>
    <n v="53"/>
    <n v="59"/>
    <d v="1899-12-30T00:53:59"/>
    <d v="1899-12-30T00:10:48"/>
    <s v="RedAdidas"/>
    <s v="Sperm Loop"/>
    <n v="5.557270762581048"/>
    <n v="0"/>
    <s v="Warm"/>
    <s v="https://www.strava.com/activities/348084865"/>
    <d v="1899-12-30T04:42:52"/>
    <d v="1899-12-30T02:21:26"/>
    <d v="1899-12-30T04:42:52"/>
    <d v="1899-12-30T05:35:16"/>
    <d v="1899-12-30T02:21:26"/>
    <d v="1899-12-30T02:47:38"/>
    <n v="1973"/>
    <x v="14"/>
    <x v="0"/>
    <x v="145"/>
    <x v="12"/>
    <n v="0"/>
  </r>
  <r>
    <n v="2761"/>
    <d v="2015-07-19T00:00:00"/>
    <d v="2015-07-19T00:00:00"/>
    <x v="0"/>
    <n v="2.5"/>
    <n v="1"/>
    <n v="30"/>
    <n v="29"/>
    <d v="1899-12-30T01:30:29"/>
    <d v="1899-12-30T00:36:12"/>
    <s v="Lake"/>
    <s v="Lake Swim"/>
    <n v="1.6577638607478373"/>
    <n v="0"/>
    <s v="Nice!"/>
    <s v="https://connect.garmin.com/modern/activity/837977266"/>
    <d v="1899-12-30T01:26:52"/>
    <d v="1899-12-30T00:43:26"/>
    <d v="1899-12-30T15:48:16"/>
    <d v="1899-12-30T16:40:40"/>
    <d v="1899-12-30T07:54:08"/>
    <d v="1899-12-30T08:20:20"/>
    <n v="2953"/>
    <x v="14"/>
    <x v="0"/>
    <x v="145"/>
    <x v="13"/>
    <n v="1"/>
  </r>
  <r>
    <n v="2762"/>
    <d v="2015-07-19T00:00:00"/>
    <d v="2015-07-19T00:00:00"/>
    <x v="1"/>
    <n v="31.8"/>
    <n v="2"/>
    <n v="3"/>
    <n v="45"/>
    <d v="1899-12-30T02:03:45"/>
    <d v="1899-12-30T00:03:53"/>
    <s v="Shiv"/>
    <s v="Random"/>
    <n v="15.41818181818183"/>
    <n v="0"/>
    <s v="HOT &amp; Humid"/>
    <s v="https://www.strava.com/activities/349457042"/>
    <d v="1899-12-30T07:15:51"/>
    <d v="1899-12-30T03:37:55"/>
    <d v="1899-12-30T01:41:57"/>
    <d v="1899-12-30T02:34:21"/>
    <d v="1899-12-30T00:50:59"/>
    <d v="1899-12-30T01:17:11"/>
    <n v="395"/>
    <x v="14"/>
    <x v="0"/>
    <x v="145"/>
    <x v="13"/>
    <n v="0"/>
  </r>
  <r>
    <n v="2763"/>
    <d v="2015-07-21T00:00:00"/>
    <d v="2015-07-21T00:00:00"/>
    <x v="0"/>
    <n v="1.1000000000000001"/>
    <n v="0"/>
    <n v="39"/>
    <n v="17"/>
    <d v="1899-12-30T00:39:17"/>
    <d v="1899-12-30T00:35:43"/>
    <s v="Lake"/>
    <s v="Random"/>
    <n v="1.6801018243529926"/>
    <n v="0"/>
    <s v="Nice!"/>
    <m/>
    <d v="1899-12-30T01:25:43"/>
    <d v="1899-12-30T00:42:51"/>
    <d v="1899-12-30T15:35:39"/>
    <d v="1899-12-30T16:28:03"/>
    <d v="1899-12-30T07:47:50"/>
    <d v="1899-12-30T08:14:02"/>
    <n v="2938"/>
    <x v="14"/>
    <x v="0"/>
    <x v="145"/>
    <x v="13"/>
    <n v="1"/>
  </r>
  <r>
    <n v="2764"/>
    <d v="2015-07-24T00:00:00"/>
    <d v="2015-07-24T00:00:00"/>
    <x v="0"/>
    <n v="1.3"/>
    <n v="0"/>
    <n v="41"/>
    <n v="5"/>
    <d v="1899-12-30T00:41:05"/>
    <d v="1899-12-30T00:31:36"/>
    <s v="Mirror"/>
    <s v="Training Swim Mirror Lake"/>
    <n v="1.8985801217038554"/>
    <n v="0"/>
    <s v="Nice!"/>
    <m/>
    <d v="1899-12-30T01:15:51"/>
    <d v="1899-12-30T00:37:55"/>
    <d v="1899-12-30T13:47:59"/>
    <d v="1899-12-30T14:40:23"/>
    <d v="1899-12-30T06:54:00"/>
    <d v="1899-12-30T07:20:12"/>
    <n v="2822"/>
    <x v="14"/>
    <x v="0"/>
    <x v="145"/>
    <x v="13"/>
    <n v="2"/>
  </r>
  <r>
    <n v="2765"/>
    <d v="2015-07-25T00:00:00"/>
    <d v="2015-07-25T00:00:00"/>
    <x v="1"/>
    <n v="12.1"/>
    <n v="0"/>
    <n v="45"/>
    <n v="37"/>
    <d v="1899-12-30T00:45:37"/>
    <d v="1899-12-30T00:03:46"/>
    <s v="Shiv"/>
    <s v="LP Run Course on Bike"/>
    <n v="15.915235659481194"/>
    <n v="0"/>
    <s v="Nice!"/>
    <m/>
    <d v="1899-12-30T07:02:14"/>
    <d v="1899-12-30T03:31:07"/>
    <d v="1899-12-30T01:38:46"/>
    <d v="1899-12-30T02:31:10"/>
    <d v="1899-12-30T00:49:23"/>
    <d v="1899-12-30T01:15:35"/>
    <n v="361"/>
    <x v="14"/>
    <x v="0"/>
    <x v="145"/>
    <x v="13"/>
    <n v="0"/>
  </r>
  <r>
    <n v="2766"/>
    <d v="2015-07-25T00:00:00"/>
    <d v="2015-07-25T00:00:00"/>
    <x v="2"/>
    <n v="1.1000000000000001"/>
    <n v="0"/>
    <n v="12"/>
    <n v="3"/>
    <d v="1899-12-30T00:12:03"/>
    <d v="1899-12-30T00:10:57"/>
    <s v="RedAdidas"/>
    <s v="Quick Run"/>
    <n v="5.477178423236519"/>
    <n v="0"/>
    <s v="Nice!"/>
    <m/>
    <d v="1899-12-30T04:47:01"/>
    <d v="1899-12-30T02:23:30"/>
    <d v="1899-12-30T04:47:01"/>
    <d v="1899-12-30T05:39:25"/>
    <d v="1899-12-30T02:23:30"/>
    <d v="1899-12-30T02:49:42"/>
    <n v="2059"/>
    <x v="14"/>
    <x v="0"/>
    <x v="145"/>
    <x v="13"/>
    <n v="0"/>
  </r>
  <r>
    <n v="2767"/>
    <d v="2015-07-26T00:00:00"/>
    <d v="2015-07-26T00:00:00"/>
    <x v="0"/>
    <n v="2.4"/>
    <n v="1"/>
    <n v="25"/>
    <n v="34"/>
    <d v="1899-12-30T01:25:34"/>
    <d v="1899-12-30T00:35:39"/>
    <s v="Mirror"/>
    <s v="Ironman Lake Placid"/>
    <n v="1.6828983248928724"/>
    <n v="0"/>
    <s v="Nice!"/>
    <s v="https://www.strava.com/activities/354921448"/>
    <d v="1899-12-30T01:25:34"/>
    <d v="1899-12-30T00:42:47"/>
    <d v="1899-12-30T15:34:06"/>
    <d v="1899-12-30T16:26:30"/>
    <d v="1899-12-30T07:47:03"/>
    <d v="1899-12-30T08:13:15"/>
    <n v="2935"/>
    <x v="14"/>
    <x v="0"/>
    <x v="145"/>
    <x v="14"/>
    <n v="0"/>
  </r>
  <r>
    <n v="2768"/>
    <d v="2015-07-26T00:00:00"/>
    <d v="2015-07-26T00:00:00"/>
    <x v="3"/>
    <n v="1"/>
    <n v="0"/>
    <n v="9"/>
    <n v="46"/>
    <d v="1899-12-30T00:09:46"/>
    <d v="1899-12-30T00:09:46"/>
    <s v="T1"/>
    <s v="Ironman Lake Placid"/>
    <n v="6.1433447098976153"/>
    <n v="0"/>
    <s v="Nice!"/>
    <m/>
    <d v="1899-12-30T00:00:00"/>
    <d v="1899-12-30T00:00:00"/>
    <d v="1899-12-30T04:15:53"/>
    <d v="1899-12-30T05:08:17"/>
    <d v="1899-12-30T02:07:57"/>
    <d v="1899-12-30T02:34:09"/>
    <n v="1238"/>
    <x v="14"/>
    <x v="0"/>
    <x v="145"/>
    <x v="14"/>
    <n v="0"/>
  </r>
  <r>
    <n v="2769"/>
    <d v="2015-07-26T00:00:00"/>
    <d v="2015-07-26T00:00:00"/>
    <x v="1"/>
    <n v="112"/>
    <n v="6"/>
    <n v="41"/>
    <n v="38"/>
    <d v="1899-12-30T06:41:38"/>
    <d v="1899-12-30T00:03:35"/>
    <s v="Shiv"/>
    <s v="Ironman Lake Placid"/>
    <n v="16.731678977508523"/>
    <n v="0"/>
    <s v="HOT &amp; Humid"/>
    <s v="https://www.strava.com/activities/354921512"/>
    <d v="1899-12-30T06:41:38"/>
    <d v="1899-12-30T03:20:49"/>
    <d v="1899-12-30T01:33:57"/>
    <d v="1899-12-30T02:26:21"/>
    <d v="1899-12-30T00:46:59"/>
    <d v="1899-12-30T01:13:11"/>
    <n v="293"/>
    <x v="14"/>
    <x v="0"/>
    <x v="145"/>
    <x v="14"/>
    <n v="0"/>
  </r>
  <r>
    <n v="2770"/>
    <d v="2015-07-26T00:00:00"/>
    <d v="2015-07-26T00:00:00"/>
    <x v="4"/>
    <n v="1"/>
    <n v="0"/>
    <n v="8"/>
    <n v="41"/>
    <d v="1899-12-30T00:08:41"/>
    <d v="1899-12-30T00:08:41"/>
    <s v="t2"/>
    <s v="Ironman Lake Placid"/>
    <n v="6.9097888675623853"/>
    <n v="0"/>
    <s v="HOT &amp; Humid"/>
    <m/>
    <d v="1899-12-30T00:00:00"/>
    <d v="1899-12-30T00:00:00"/>
    <d v="1899-12-30T03:47:30"/>
    <d v="1899-12-30T04:39:54"/>
    <d v="1899-12-30T01:53:45"/>
    <d v="1899-12-30T02:19:57"/>
    <n v="776"/>
    <x v="14"/>
    <x v="0"/>
    <x v="145"/>
    <x v="14"/>
    <n v="0"/>
  </r>
  <r>
    <n v="2771"/>
    <d v="2015-07-26T00:00:00"/>
    <d v="2015-07-26T00:00:00"/>
    <x v="8"/>
    <n v="1"/>
    <n v="0"/>
    <n v="11"/>
    <n v="15"/>
    <d v="1899-12-30T00:11:15"/>
    <d v="1899-12-30T00:11:15"/>
    <s v="RedAdidas"/>
    <s v="Ironman Lake Placid"/>
    <n v="5.3333333333333375"/>
    <n v="149"/>
    <s v="HOT &amp; Humid"/>
    <m/>
    <d v="1899-12-30T00:00:00"/>
    <d v="1899-12-30T00:00:00"/>
    <d v="1899-12-30T04:54:45"/>
    <d v="1899-12-30T05:47:09"/>
    <d v="1899-12-30T02:27:22"/>
    <d v="1899-12-30T02:53:35"/>
    <n v="2201"/>
    <x v="14"/>
    <x v="0"/>
    <x v="145"/>
    <x v="14"/>
    <n v="0"/>
  </r>
  <r>
    <n v="2772"/>
    <d v="2015-07-26T00:00:00"/>
    <d v="2015-07-26T00:00:00"/>
    <x v="9"/>
    <n v="1"/>
    <n v="0"/>
    <n v="14"/>
    <n v="5"/>
    <d v="1899-12-30T00:14:05"/>
    <d v="1899-12-30T00:14:05"/>
    <s v="RedAdidas"/>
    <s v="Ironman Lake Placid"/>
    <n v="4.2603550295858028"/>
    <n v="150"/>
    <s v="HOT &amp; Humid"/>
    <m/>
    <d v="1899-12-30T00:00:00"/>
    <d v="1899-12-30T00:00:00"/>
    <d v="1899-12-30T06:08:59"/>
    <d v="1899-12-30T07:01:23"/>
    <d v="1899-12-30T03:04:29"/>
    <d v="1899-12-30T03:30:42"/>
    <n v="2686"/>
    <x v="14"/>
    <x v="0"/>
    <x v="145"/>
    <x v="14"/>
    <n v="0"/>
  </r>
  <r>
    <n v="2773"/>
    <d v="2015-07-26T00:00:00"/>
    <d v="2015-07-26T00:00:00"/>
    <x v="10"/>
    <n v="1"/>
    <n v="0"/>
    <n v="13"/>
    <n v="28"/>
    <d v="1899-12-30T00:13:28"/>
    <d v="1899-12-30T00:13:28"/>
    <s v="RedAdidas"/>
    <s v="Ironman Lake Placid"/>
    <n v="4.4554455445544585"/>
    <n v="148"/>
    <s v="HOT &amp; Humid"/>
    <m/>
    <d v="1899-12-30T00:00:00"/>
    <d v="1899-12-30T00:00:00"/>
    <d v="1899-12-30T05:52:50"/>
    <d v="1899-12-30T06:45:14"/>
    <d v="1899-12-30T02:56:25"/>
    <d v="1899-12-30T03:22:37"/>
    <n v="2647"/>
    <x v="14"/>
    <x v="0"/>
    <x v="145"/>
    <x v="14"/>
    <n v="0"/>
  </r>
  <r>
    <n v="2774"/>
    <d v="2015-07-26T00:00:00"/>
    <d v="2015-07-26T00:00:00"/>
    <x v="11"/>
    <n v="1"/>
    <n v="0"/>
    <n v="13"/>
    <n v="12"/>
    <d v="1899-12-30T00:13:12"/>
    <d v="1899-12-30T00:13:12"/>
    <s v="RedAdidas"/>
    <s v="Ironman Lake Placid"/>
    <n v="4.5454545454545485"/>
    <n v="147"/>
    <s v="HOT &amp; Humid"/>
    <m/>
    <d v="1899-12-30T00:00:00"/>
    <d v="1899-12-30T00:00:00"/>
    <d v="1899-12-30T05:45:50"/>
    <d v="1899-12-30T06:38:14"/>
    <d v="1899-12-30T02:52:55"/>
    <d v="1899-12-30T03:19:07"/>
    <n v="2621"/>
    <x v="14"/>
    <x v="0"/>
    <x v="145"/>
    <x v="14"/>
    <n v="0"/>
  </r>
  <r>
    <n v="2775"/>
    <d v="2015-07-26T00:00:00"/>
    <d v="2015-07-26T00:00:00"/>
    <x v="12"/>
    <n v="1"/>
    <n v="0"/>
    <n v="16"/>
    <n v="3"/>
    <d v="1899-12-30T00:16:03"/>
    <d v="1899-12-30T00:16:03"/>
    <s v="RedAdidas"/>
    <s v="Ironman Lake Placid"/>
    <n v="3.7383177570093484"/>
    <n v="141"/>
    <s v="HOT &amp; Humid"/>
    <m/>
    <d v="1899-12-30T00:00:00"/>
    <d v="1899-12-30T00:00:00"/>
    <d v="1899-12-30T07:00:31"/>
    <d v="1899-12-30T07:52:55"/>
    <d v="1899-12-30T03:30:15"/>
    <d v="1899-12-30T03:56:27"/>
    <n v="2759"/>
    <x v="14"/>
    <x v="0"/>
    <x v="145"/>
    <x v="14"/>
    <n v="0"/>
  </r>
  <r>
    <n v="2776"/>
    <d v="2015-07-26T00:00:00"/>
    <d v="2015-07-26T00:00:00"/>
    <x v="13"/>
    <n v="1"/>
    <n v="0"/>
    <n v="16"/>
    <n v="51"/>
    <d v="1899-12-30T00:16:51"/>
    <d v="1899-12-30T00:16:51"/>
    <s v="RedAdidas"/>
    <s v="Ironman Lake Placid"/>
    <n v="3.5608308605341268"/>
    <n v="136"/>
    <s v="HOT &amp; Humid"/>
    <m/>
    <d v="1899-12-30T00:00:00"/>
    <d v="1899-12-30T00:00:00"/>
    <d v="1899-12-30T07:21:28"/>
    <d v="1899-12-30T08:13:52"/>
    <d v="1899-12-30T03:40:44"/>
    <d v="1899-12-30T04:06:56"/>
    <n v="2768"/>
    <x v="14"/>
    <x v="0"/>
    <x v="145"/>
    <x v="14"/>
    <n v="0"/>
  </r>
  <r>
    <n v="2777"/>
    <d v="2015-07-26T00:00:00"/>
    <d v="2015-07-26T00:00:00"/>
    <x v="14"/>
    <n v="1"/>
    <n v="0"/>
    <n v="15"/>
    <n v="39"/>
    <d v="1899-12-30T00:15:39"/>
    <d v="1899-12-30T00:15:39"/>
    <s v="RedAdidas"/>
    <s v="Ironman Lake Placid"/>
    <n v="3.8338658146964883"/>
    <n v="137"/>
    <s v="HOT &amp; Humid"/>
    <m/>
    <d v="1899-12-30T00:00:00"/>
    <d v="1899-12-30T00:00:00"/>
    <d v="1899-12-30T06:50:02"/>
    <d v="1899-12-30T07:42:26"/>
    <d v="1899-12-30T03:25:01"/>
    <d v="1899-12-30T03:51:13"/>
    <n v="2747"/>
    <x v="14"/>
    <x v="0"/>
    <x v="145"/>
    <x v="14"/>
    <n v="0"/>
  </r>
  <r>
    <n v="2778"/>
    <d v="2015-07-26T00:00:00"/>
    <d v="2015-07-26T00:00:00"/>
    <x v="15"/>
    <n v="1"/>
    <n v="0"/>
    <n v="14"/>
    <n v="11"/>
    <d v="1899-12-30T00:14:11"/>
    <d v="1899-12-30T00:14:11"/>
    <s v="RedAdidas"/>
    <s v="Ironman Lake Placid"/>
    <n v="4.2303172737955377"/>
    <n v="140"/>
    <s v="HOT &amp; Humid"/>
    <m/>
    <d v="1899-12-30T00:00:00"/>
    <d v="1899-12-30T00:00:00"/>
    <d v="1899-12-30T06:11:36"/>
    <d v="1899-12-30T07:04:00"/>
    <d v="1899-12-30T03:05:48"/>
    <d v="1899-12-30T03:32:00"/>
    <n v="2691"/>
    <x v="14"/>
    <x v="0"/>
    <x v="145"/>
    <x v="14"/>
    <n v="0"/>
  </r>
  <r>
    <n v="2779"/>
    <d v="2015-07-26T00:00:00"/>
    <d v="2015-07-26T00:00:00"/>
    <x v="16"/>
    <n v="1"/>
    <n v="0"/>
    <n v="17"/>
    <n v="13"/>
    <d v="1899-12-30T00:17:13"/>
    <d v="1899-12-30T00:17:13"/>
    <s v="RedAdidas"/>
    <s v="Ironman Lake Placid"/>
    <n v="3.4849951597289479"/>
    <n v="130"/>
    <s v="HOT &amp; Humid"/>
    <m/>
    <d v="1899-12-30T00:00:00"/>
    <d v="1899-12-30T00:00:00"/>
    <d v="1899-12-30T07:31:05"/>
    <d v="1899-12-30T08:23:29"/>
    <d v="1899-12-30T03:45:32"/>
    <d v="1899-12-30T04:11:44"/>
    <n v="2775"/>
    <x v="14"/>
    <x v="0"/>
    <x v="145"/>
    <x v="14"/>
    <n v="0"/>
  </r>
  <r>
    <n v="2780"/>
    <d v="2015-07-26T00:00:00"/>
    <d v="2015-07-26T00:00:00"/>
    <x v="17"/>
    <n v="1"/>
    <n v="0"/>
    <n v="17"/>
    <n v="41"/>
    <d v="1899-12-30T00:17:41"/>
    <d v="1899-12-30T00:17:41"/>
    <s v="RedAdidas"/>
    <s v="Ironman Lake Placid"/>
    <n v="3.3930254476908606"/>
    <n v="131"/>
    <s v="HOT &amp; Humid"/>
    <m/>
    <d v="1899-12-30T00:00:00"/>
    <d v="1899-12-30T00:00:00"/>
    <d v="1899-12-30T07:43:18"/>
    <d v="1899-12-30T08:35:42"/>
    <d v="1899-12-30T03:51:39"/>
    <d v="1899-12-30T04:17:51"/>
    <n v="2779"/>
    <x v="14"/>
    <x v="0"/>
    <x v="145"/>
    <x v="14"/>
    <n v="0"/>
  </r>
  <r>
    <n v="2781"/>
    <d v="2015-07-26T00:00:00"/>
    <d v="2015-07-26T00:00:00"/>
    <x v="18"/>
    <n v="1"/>
    <n v="0"/>
    <n v="15"/>
    <n v="34"/>
    <d v="1899-12-30T00:15:34"/>
    <d v="1899-12-30T00:15:34"/>
    <s v="RedAdidas"/>
    <s v="Ironman Lake Placid"/>
    <n v="3.8543897216274123"/>
    <n v="139"/>
    <s v="HOT &amp; Humid"/>
    <m/>
    <d v="1899-12-30T00:00:00"/>
    <d v="1899-12-30T00:00:00"/>
    <d v="1899-12-30T06:47:51"/>
    <d v="1899-12-30T07:40:15"/>
    <d v="1899-12-30T03:23:55"/>
    <d v="1899-12-30T03:50:07"/>
    <n v="2743"/>
    <x v="14"/>
    <x v="0"/>
    <x v="145"/>
    <x v="14"/>
    <n v="0"/>
  </r>
  <r>
    <n v="2782"/>
    <d v="2015-07-26T00:00:00"/>
    <d v="2015-07-26T00:00:00"/>
    <x v="19"/>
    <n v="1"/>
    <n v="0"/>
    <n v="18"/>
    <n v="25"/>
    <d v="1899-12-30T00:18:25"/>
    <d v="1899-12-30T00:18:25"/>
    <s v="RedAdidas"/>
    <s v="Ironman Lake Placid"/>
    <n v="3.2579185520362017"/>
    <n v="131"/>
    <s v="HOT &amp; Humid"/>
    <m/>
    <d v="1899-12-30T00:00:00"/>
    <d v="1899-12-30T00:00:00"/>
    <d v="1899-12-30T08:02:31"/>
    <d v="1899-12-30T08:54:55"/>
    <d v="1899-12-30T04:01:15"/>
    <d v="1899-12-30T04:27:28"/>
    <n v="2781"/>
    <x v="14"/>
    <x v="0"/>
    <x v="145"/>
    <x v="14"/>
    <n v="0"/>
  </r>
  <r>
    <n v="2783"/>
    <d v="2015-07-26T00:00:00"/>
    <d v="2015-07-26T00:00:00"/>
    <x v="20"/>
    <n v="1"/>
    <n v="0"/>
    <n v="15"/>
    <n v="25"/>
    <d v="1899-12-30T00:15:25"/>
    <d v="1899-12-30T00:15:25"/>
    <s v="RedAdidas"/>
    <s v="Ironman Lake Placid"/>
    <n v="3.8918918918918952"/>
    <n v="129"/>
    <s v="HOT &amp; Humid"/>
    <m/>
    <d v="1899-12-30T00:00:00"/>
    <d v="1899-12-30T00:00:00"/>
    <d v="1899-12-30T06:43:55"/>
    <d v="1899-12-30T07:36:19"/>
    <d v="1899-12-30T03:21:57"/>
    <d v="1899-12-30T03:48:10"/>
    <n v="2735"/>
    <x v="14"/>
    <x v="0"/>
    <x v="145"/>
    <x v="14"/>
    <n v="0"/>
  </r>
  <r>
    <n v="2784"/>
    <d v="2015-07-26T00:00:00"/>
    <d v="2015-07-26T00:00:00"/>
    <x v="21"/>
    <n v="1"/>
    <n v="0"/>
    <n v="16"/>
    <n v="31"/>
    <d v="1899-12-30T00:16:31"/>
    <d v="1899-12-30T00:16:31"/>
    <s v="RedAdidas"/>
    <s v="Ironman Lake Placid"/>
    <n v="3.6326942482341096"/>
    <n v="129"/>
    <s v="HOT &amp; Humid"/>
    <m/>
    <d v="1899-12-30T00:00:00"/>
    <d v="1899-12-30T00:00:00"/>
    <d v="1899-12-30T07:12:44"/>
    <d v="1899-12-30T08:05:08"/>
    <d v="1899-12-30T03:36:22"/>
    <d v="1899-12-30T04:02:34"/>
    <n v="2765"/>
    <x v="14"/>
    <x v="0"/>
    <x v="145"/>
    <x v="14"/>
    <n v="0"/>
  </r>
  <r>
    <n v="2785"/>
    <d v="2015-07-26T00:00:00"/>
    <d v="2015-07-26T00:00:00"/>
    <x v="25"/>
    <n v="1"/>
    <n v="0"/>
    <n v="13"/>
    <n v="47"/>
    <d v="1899-12-30T00:13:47"/>
    <d v="1899-12-30T00:13:47"/>
    <s v="RedAdidas"/>
    <s v="Ironman Lake Placid"/>
    <n v="4.3530834340991573"/>
    <n v="138"/>
    <s v="HOT &amp; Humid"/>
    <m/>
    <d v="1899-12-30T00:00:00"/>
    <d v="1899-12-30T00:00:00"/>
    <d v="1899-12-30T06:01:07"/>
    <d v="1899-12-30T06:53:31"/>
    <d v="1899-12-30T03:00:34"/>
    <d v="1899-12-30T03:26:46"/>
    <n v="2664"/>
    <x v="14"/>
    <x v="0"/>
    <x v="145"/>
    <x v="14"/>
    <n v="0"/>
  </r>
  <r>
    <n v="2786"/>
    <d v="2015-07-26T00:00:00"/>
    <d v="2015-07-26T00:00:00"/>
    <x v="26"/>
    <n v="1"/>
    <n v="0"/>
    <n v="16"/>
    <n v="57"/>
    <d v="1899-12-30T00:16:57"/>
    <d v="1899-12-30T00:16:57"/>
    <s v="RedAdidas"/>
    <s v="Ironman Lake Placid"/>
    <n v="3.5398230088495604"/>
    <n v="126"/>
    <s v="HOT &amp; Humid"/>
    <m/>
    <d v="1899-12-30T00:00:00"/>
    <d v="1899-12-30T00:00:00"/>
    <d v="1899-12-30T07:24:05"/>
    <d v="1899-12-30T08:16:29"/>
    <d v="1899-12-30T03:42:03"/>
    <d v="1899-12-30T04:08:15"/>
    <n v="2771"/>
    <x v="14"/>
    <x v="0"/>
    <x v="145"/>
    <x v="14"/>
    <n v="0"/>
  </r>
  <r>
    <n v="2787"/>
    <d v="2015-07-26T00:00:00"/>
    <d v="2015-07-26T00:00:00"/>
    <x v="27"/>
    <n v="1"/>
    <n v="0"/>
    <n v="17"/>
    <n v="37"/>
    <d v="1899-12-30T00:17:37"/>
    <d v="1899-12-30T00:17:37"/>
    <s v="RedAdidas"/>
    <s v="Ironman Lake Placid"/>
    <n v="3.4058656575212893"/>
    <n v="121"/>
    <s v="HOT &amp; Humid"/>
    <m/>
    <d v="1899-12-30T00:00:00"/>
    <d v="1899-12-30T00:00:00"/>
    <d v="1899-12-30T07:41:33"/>
    <d v="1899-12-30T08:33:57"/>
    <d v="1899-12-30T03:50:47"/>
    <d v="1899-12-30T04:16:59"/>
    <n v="2778"/>
    <x v="14"/>
    <x v="0"/>
    <x v="145"/>
    <x v="14"/>
    <n v="0"/>
  </r>
  <r>
    <n v="2788"/>
    <d v="2015-07-26T00:00:00"/>
    <d v="2015-07-26T00:00:00"/>
    <x v="28"/>
    <n v="1"/>
    <n v="0"/>
    <n v="14"/>
    <n v="16"/>
    <d v="1899-12-30T00:14:16"/>
    <d v="1899-12-30T00:14:16"/>
    <s v="RedAdidas"/>
    <s v="Ironman Lake Placid"/>
    <n v="4.2056074766355174"/>
    <n v="131"/>
    <s v="HOT &amp; Humid"/>
    <m/>
    <d v="1899-12-30T00:00:00"/>
    <d v="1899-12-30T00:00:00"/>
    <d v="1899-12-30T06:13:47"/>
    <d v="1899-12-30T07:06:11"/>
    <d v="1899-12-30T03:06:54"/>
    <d v="1899-12-30T03:33:06"/>
    <n v="2696"/>
    <x v="14"/>
    <x v="0"/>
    <x v="145"/>
    <x v="14"/>
    <n v="0"/>
  </r>
  <r>
    <n v="2789"/>
    <d v="2015-07-26T00:00:00"/>
    <d v="2015-07-26T00:00:00"/>
    <x v="29"/>
    <n v="1"/>
    <n v="0"/>
    <n v="14"/>
    <n v="9"/>
    <d v="1899-12-30T00:14:09"/>
    <d v="1899-12-30T00:14:09"/>
    <s v="RedAdidas"/>
    <s v="Ironman Lake Placid"/>
    <n v="4.2402826855123701"/>
    <n v="137"/>
    <s v="HOT &amp; Humid"/>
    <m/>
    <d v="1899-12-30T00:00:00"/>
    <d v="1899-12-30T00:00:00"/>
    <d v="1899-12-30T06:10:44"/>
    <d v="1899-12-30T07:03:08"/>
    <d v="1899-12-30T03:05:22"/>
    <d v="1899-12-30T03:31:34"/>
    <n v="2689"/>
    <x v="14"/>
    <x v="0"/>
    <x v="145"/>
    <x v="14"/>
    <n v="0"/>
  </r>
  <r>
    <n v="2790"/>
    <d v="2015-07-26T00:00:00"/>
    <d v="2015-07-26T00:00:00"/>
    <x v="30"/>
    <n v="1"/>
    <n v="0"/>
    <n v="13"/>
    <n v="14"/>
    <d v="1899-12-30T00:13:14"/>
    <d v="1899-12-30T00:13:14"/>
    <s v="RedAdidas"/>
    <s v="Ironman Lake Placid"/>
    <n v="4.5340050377833796"/>
    <n v="143"/>
    <s v="HOT &amp; Humid"/>
    <m/>
    <d v="1899-12-30T00:00:00"/>
    <d v="1899-12-30T00:00:00"/>
    <d v="1899-12-30T05:46:43"/>
    <d v="1899-12-30T06:39:07"/>
    <d v="1899-12-30T02:53:21"/>
    <d v="1899-12-30T03:19:33"/>
    <n v="2624"/>
    <x v="14"/>
    <x v="0"/>
    <x v="145"/>
    <x v="14"/>
    <n v="0"/>
  </r>
  <r>
    <n v="2791"/>
    <d v="2015-07-26T00:00:00"/>
    <d v="2015-07-26T00:00:00"/>
    <x v="31"/>
    <n v="1"/>
    <n v="0"/>
    <n v="14"/>
    <n v="2"/>
    <d v="1899-12-30T00:14:02"/>
    <d v="1899-12-30T00:14:02"/>
    <s v="RedAdidas"/>
    <s v="Ironman Lake Placid"/>
    <n v="4.2755344418052283"/>
    <n v="141"/>
    <s v="HOT &amp; Humid"/>
    <m/>
    <d v="1899-12-30T00:00:00"/>
    <d v="1899-12-30T00:00:00"/>
    <d v="1899-12-30T06:07:40"/>
    <d v="1899-12-30T07:00:04"/>
    <d v="1899-12-30T03:03:50"/>
    <d v="1899-12-30T03:30:02"/>
    <n v="2679"/>
    <x v="14"/>
    <x v="0"/>
    <x v="145"/>
    <x v="14"/>
    <n v="0"/>
  </r>
  <r>
    <n v="2792"/>
    <d v="2015-07-26T00:00:00"/>
    <d v="2015-07-26T00:00:00"/>
    <x v="32"/>
    <n v="1"/>
    <n v="0"/>
    <n v="15"/>
    <n v="44"/>
    <d v="1899-12-30T00:15:44"/>
    <d v="1899-12-30T00:15:44"/>
    <s v="RedAdidas"/>
    <s v="Ironman Lake Placid"/>
    <n v="3.8135593220339019"/>
    <n v="133"/>
    <s v="HOT &amp; Humid"/>
    <m/>
    <d v="1899-12-30T00:00:00"/>
    <d v="1899-12-30T00:00:00"/>
    <d v="1899-12-30T06:52:13"/>
    <d v="1899-12-30T07:44:37"/>
    <d v="1899-12-30T03:26:06"/>
    <d v="1899-12-30T03:52:18"/>
    <n v="2749"/>
    <x v="14"/>
    <x v="0"/>
    <x v="145"/>
    <x v="14"/>
    <n v="0"/>
  </r>
  <r>
    <n v="2793"/>
    <d v="2015-07-26T00:00:00"/>
    <d v="2015-07-26T00:00:00"/>
    <x v="33"/>
    <n v="1"/>
    <n v="0"/>
    <n v="15"/>
    <n v="27"/>
    <d v="1899-12-30T00:15:27"/>
    <d v="1899-12-30T00:15:27"/>
    <s v="RedAdidas"/>
    <s v="Ironman Lake Placid"/>
    <n v="3.8834951456310711"/>
    <n v="136"/>
    <s v="HOT &amp; Humid"/>
    <m/>
    <d v="1899-12-30T00:00:00"/>
    <d v="1899-12-30T00:00:00"/>
    <d v="1899-12-30T06:44:47"/>
    <d v="1899-12-30T07:37:11"/>
    <d v="1899-12-30T03:22:24"/>
    <d v="1899-12-30T03:48:36"/>
    <n v="2738"/>
    <x v="14"/>
    <x v="0"/>
    <x v="145"/>
    <x v="14"/>
    <n v="0"/>
  </r>
  <r>
    <n v="2794"/>
    <d v="2015-07-26T00:00:00"/>
    <d v="2015-07-26T00:00:00"/>
    <x v="34"/>
    <n v="1"/>
    <n v="0"/>
    <n v="15"/>
    <n v="6"/>
    <d v="1899-12-30T00:15:06"/>
    <d v="1899-12-30T00:15:06"/>
    <s v="RedAdidas"/>
    <s v="Ironman Lake Placid"/>
    <n v="3.9735099337748374"/>
    <n v="138"/>
    <s v="HOT &amp; Humid"/>
    <m/>
    <d v="1899-12-30T00:00:00"/>
    <d v="1899-12-30T00:00:00"/>
    <d v="1899-12-30T06:35:37"/>
    <d v="1899-12-30T07:28:01"/>
    <d v="1899-12-30T03:17:49"/>
    <d v="1899-12-30T03:44:01"/>
    <n v="2724"/>
    <x v="14"/>
    <x v="0"/>
    <x v="145"/>
    <x v="14"/>
    <n v="0"/>
  </r>
  <r>
    <n v="2795"/>
    <d v="2015-07-26T00:00:00"/>
    <d v="2015-07-26T00:00:00"/>
    <x v="35"/>
    <n v="1"/>
    <n v="0"/>
    <n v="15"/>
    <n v="58"/>
    <d v="1899-12-30T00:15:58"/>
    <d v="1899-12-30T00:15:58"/>
    <s v="RedAdidas"/>
    <s v="Ironman Lake Placid"/>
    <n v="3.7578288100208792"/>
    <n v="137"/>
    <s v="HOT &amp; Humid"/>
    <m/>
    <d v="1899-12-30T00:00:00"/>
    <d v="1899-12-30T00:00:00"/>
    <d v="1899-12-30T06:58:20"/>
    <d v="1899-12-30T07:50:44"/>
    <d v="1899-12-30T03:29:10"/>
    <d v="1899-12-30T03:55:22"/>
    <n v="2756"/>
    <x v="14"/>
    <x v="0"/>
    <x v="145"/>
    <x v="14"/>
    <n v="0"/>
  </r>
  <r>
    <n v="2796"/>
    <d v="2015-07-26T00:00:00"/>
    <d v="2015-07-26T00:00:00"/>
    <x v="36"/>
    <n v="1"/>
    <n v="0"/>
    <n v="14"/>
    <n v="2"/>
    <d v="1899-12-30T00:14:02"/>
    <d v="1899-12-30T00:14:02"/>
    <s v="RedAdidas"/>
    <s v="Ironman Lake Placid"/>
    <n v="4.2755344418052283"/>
    <n v="136"/>
    <s v="HOT &amp; Humid"/>
    <m/>
    <d v="1899-12-30T00:00:00"/>
    <d v="1899-12-30T00:00:00"/>
    <d v="1899-12-30T06:07:40"/>
    <d v="1899-12-30T07:00:04"/>
    <d v="1899-12-30T03:03:50"/>
    <d v="1899-12-30T03:30:02"/>
    <n v="2679"/>
    <x v="14"/>
    <x v="0"/>
    <x v="145"/>
    <x v="14"/>
    <n v="0"/>
  </r>
  <r>
    <n v="2797"/>
    <d v="2015-07-26T00:00:00"/>
    <d v="2015-07-26T00:00:00"/>
    <x v="2"/>
    <n v="26.2"/>
    <n v="6"/>
    <n v="38"/>
    <n v="24"/>
    <d v="1899-12-30T06:38:24"/>
    <d v="1899-12-30T00:15:12"/>
    <s v="RedAdidas"/>
    <s v="Ironman Lake Placid"/>
    <n v="3.9457831325301234"/>
    <n v="136"/>
    <s v="HOT &amp; Humid"/>
    <s v="https://www.strava.com/activities/354921473"/>
    <d v="1899-12-30T06:38:24"/>
    <d v="1899-12-30T03:19:12"/>
    <d v="1899-12-30T06:38:24"/>
    <d v="1899-12-30T07:30:48"/>
    <d v="1899-12-30T03:19:12"/>
    <d v="1899-12-30T03:45:24"/>
    <n v="2728"/>
    <x v="14"/>
    <x v="0"/>
    <x v="145"/>
    <x v="14"/>
    <n v="0"/>
  </r>
  <r>
    <n v="2798"/>
    <d v="2015-07-31T00:00:00"/>
    <d v="2015-07-31T00:00:00"/>
    <x v="1"/>
    <n v="10"/>
    <n v="0"/>
    <n v="28"/>
    <n v="10"/>
    <d v="1899-12-30T00:28:10"/>
    <d v="1899-12-30T00:02:49"/>
    <s v="Shiv"/>
    <s v="Sandy Beach Triathlon"/>
    <n v="21.301775147929011"/>
    <n v="0"/>
    <s v="Perfect"/>
    <s v="https://www.strava.com/activities/358292762"/>
    <d v="1899-12-30T05:15:28"/>
    <d v="1899-12-30T02:37:44"/>
    <d v="1899-12-30T01:13:48"/>
    <d v="1899-12-30T02:06:12"/>
    <d v="1899-12-30T00:36:54"/>
    <d v="1899-12-30T01:03:06"/>
    <n v="127"/>
    <x v="14"/>
    <x v="0"/>
    <x v="145"/>
    <x v="14"/>
    <n v="4"/>
  </r>
  <r>
    <n v="2799"/>
    <d v="2015-08-03T00:00:00"/>
    <d v="2015-08-03T00:00:00"/>
    <x v="1"/>
    <n v="1.3"/>
    <n v="0"/>
    <n v="15"/>
    <n v="40"/>
    <d v="1899-12-30T00:15:40"/>
    <d v="1899-12-30T00:12:03"/>
    <s v="MV"/>
    <s v="MV to Beach"/>
    <n v="4.978723404255323"/>
    <n v="0"/>
    <s v="HOT &amp; Humid"/>
    <m/>
    <d v="1899-12-30T22:29:45"/>
    <d v="1899-12-30T11:14:52"/>
    <d v="1899-12-30T05:15:45"/>
    <d v="1899-12-30T06:08:09"/>
    <d v="1899-12-30T02:37:52"/>
    <d v="1899-12-30T03:04:04"/>
    <n v="2482"/>
    <x v="14"/>
    <x v="4"/>
    <x v="146"/>
    <x v="15"/>
    <n v="2"/>
  </r>
  <r>
    <n v="2800"/>
    <d v="2015-08-04T00:00:00"/>
    <d v="2015-08-04T00:00:00"/>
    <x v="1"/>
    <n v="7"/>
    <n v="0"/>
    <n v="45"/>
    <n v="18"/>
    <d v="1899-12-30T00:45:18"/>
    <d v="1899-12-30T00:06:28"/>
    <s v="MV"/>
    <s v="MV to End of South Beach"/>
    <n v="9.2715231788079553"/>
    <n v="0"/>
    <s v="HOT &amp; Humid"/>
    <m/>
    <d v="1899-12-30T12:04:48"/>
    <d v="1899-12-30T06:02:24"/>
    <d v="1899-12-30T02:49:33"/>
    <d v="1899-12-30T03:41:57"/>
    <d v="1899-12-30T01:24:47"/>
    <d v="1899-12-30T01:50:59"/>
    <n v="706"/>
    <x v="14"/>
    <x v="4"/>
    <x v="146"/>
    <x v="15"/>
    <n v="0"/>
  </r>
  <r>
    <n v="2801"/>
    <d v="2015-08-05T00:00:00"/>
    <d v="2015-08-05T00:00:00"/>
    <x v="1"/>
    <n v="4.7"/>
    <n v="0"/>
    <n v="41"/>
    <n v="5"/>
    <d v="1899-12-30T00:41:05"/>
    <d v="1899-12-30T00:08:44"/>
    <s v="MV"/>
    <s v="MV to State Beach"/>
    <n v="6.8640973630831699"/>
    <n v="0"/>
    <s v="HOT &amp; Humid"/>
    <m/>
    <d v="1899-12-30T16:19:00"/>
    <d v="1899-12-30T08:09:30"/>
    <d v="1899-12-30T03:49:01"/>
    <d v="1899-12-30T04:41:25"/>
    <d v="1899-12-30T01:54:31"/>
    <d v="1899-12-30T02:20:43"/>
    <n v="784"/>
    <x v="14"/>
    <x v="4"/>
    <x v="146"/>
    <x v="15"/>
    <n v="0"/>
  </r>
  <r>
    <n v="2802"/>
    <d v="2015-08-05T00:00:00"/>
    <d v="2015-08-05T00:00:00"/>
    <x v="1"/>
    <n v="4.7"/>
    <n v="0"/>
    <n v="39"/>
    <n v="14"/>
    <d v="1899-12-30T00:39:14"/>
    <d v="1899-12-30T00:08:21"/>
    <s v="MV"/>
    <s v="MV Home from State Beach"/>
    <n v="7.1877655055225222"/>
    <n v="0"/>
    <s v="HOT &amp; Humid"/>
    <m/>
    <d v="1899-12-30T15:34:55"/>
    <d v="1899-12-30T07:47:28"/>
    <d v="1899-12-30T03:38:42"/>
    <d v="1899-12-30T04:31:06"/>
    <d v="1899-12-30T01:49:21"/>
    <d v="1899-12-30T02:15:33"/>
    <n v="741"/>
    <x v="14"/>
    <x v="4"/>
    <x v="146"/>
    <x v="15"/>
    <n v="0"/>
  </r>
  <r>
    <n v="2803"/>
    <d v="2015-08-06T00:00:00"/>
    <d v="2015-08-06T00:00:00"/>
    <x v="2"/>
    <n v="4.3"/>
    <n v="0"/>
    <n v="48"/>
    <n v="12"/>
    <d v="1899-12-30T00:48:12"/>
    <d v="1899-12-30T00:11:13"/>
    <s v="RedAdidas"/>
    <s v="MV to End of South Beach"/>
    <n v="5.3526970954356887"/>
    <n v="0"/>
    <s v="HOT &amp; Humid"/>
    <m/>
    <d v="1899-12-30T04:53:41"/>
    <d v="1899-12-30T02:26:51"/>
    <d v="1899-12-30T04:53:41"/>
    <d v="1899-12-30T05:46:05"/>
    <d v="1899-12-30T02:26:51"/>
    <d v="1899-12-30T02:53:03"/>
    <n v="2191"/>
    <x v="14"/>
    <x v="4"/>
    <x v="146"/>
    <x v="15"/>
    <n v="0"/>
  </r>
  <r>
    <n v="2804"/>
    <d v="2015-08-08T00:00:00"/>
    <d v="2015-08-08T00:00:00"/>
    <x v="1"/>
    <n v="8"/>
    <n v="0"/>
    <n v="41"/>
    <n v="55"/>
    <d v="1899-12-30T00:41:55"/>
    <d v="1899-12-30T00:05:14"/>
    <s v="MV"/>
    <s v="MV Ride around"/>
    <n v="11.451292246520884"/>
    <n v="0"/>
    <s v="HOT &amp; Humid"/>
    <m/>
    <d v="1899-12-30T09:46:50"/>
    <d v="1899-12-30T04:53:25"/>
    <d v="1899-12-30T02:17:17"/>
    <d v="1899-12-30T03:09:41"/>
    <d v="1899-12-30T01:08:38"/>
    <d v="1899-12-30T01:34:50"/>
    <n v="678"/>
    <x v="14"/>
    <x v="4"/>
    <x v="146"/>
    <x v="15"/>
    <n v="1"/>
  </r>
  <r>
    <n v="2805"/>
    <d v="2015-08-09T00:00:00"/>
    <d v="2015-08-09T00:00:00"/>
    <x v="2"/>
    <n v="4.5"/>
    <n v="0"/>
    <n v="51"/>
    <n v="55"/>
    <d v="1899-12-30T00:51:55"/>
    <d v="1899-12-30T00:11:32"/>
    <s v="RedAdidas"/>
    <s v="MV Random"/>
    <n v="5.2006420545746428"/>
    <n v="0"/>
    <s v="HOT &amp; Humid"/>
    <m/>
    <d v="1899-12-30T05:02:16"/>
    <d v="1899-12-30T02:31:08"/>
    <d v="1899-12-30T05:02:16"/>
    <d v="1899-12-30T05:54:40"/>
    <d v="1899-12-30T02:31:08"/>
    <d v="1899-12-30T02:57:20"/>
    <n v="2325"/>
    <x v="14"/>
    <x v="4"/>
    <x v="146"/>
    <x v="16"/>
    <n v="0"/>
  </r>
  <r>
    <n v="2806"/>
    <d v="2015-08-12T00:00:00"/>
    <d v="2015-08-12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d v="1899-12-30T05:14:24"/>
    <d v="1899-12-30T06:06:48"/>
    <d v="1899-12-30T02:37:12"/>
    <d v="1899-12-30T03:03:24"/>
    <n v="2461"/>
    <x v="14"/>
    <x v="4"/>
    <x v="146"/>
    <x v="16"/>
    <n v="2"/>
  </r>
  <r>
    <n v="2807"/>
    <d v="2015-08-14T00:00:00"/>
    <d v="2015-08-14T00:00:00"/>
    <x v="2"/>
    <n v="5"/>
    <n v="1"/>
    <n v="1"/>
    <n v="6"/>
    <d v="1899-12-30T01:01:06"/>
    <d v="1899-12-30T00:12:13"/>
    <s v="Cascadia"/>
    <s v="Bridal Trail - Oxford"/>
    <n v="4.9099836333878928"/>
    <n v="0"/>
    <s v="HOT &amp; Humid"/>
    <m/>
    <d v="1899-12-30T05:20:10"/>
    <d v="1899-12-30T02:40:05"/>
    <d v="1899-12-30T05:20:10"/>
    <d v="1899-12-30T06:12:34"/>
    <d v="1899-12-30T02:40:05"/>
    <d v="1899-12-30T03:06:17"/>
    <n v="2514"/>
    <x v="14"/>
    <x v="4"/>
    <x v="146"/>
    <x v="16"/>
    <n v="1"/>
  </r>
  <r>
    <n v="2808"/>
    <d v="2015-08-16T00:00:00"/>
    <d v="2015-08-16T00:00:00"/>
    <x v="1"/>
    <n v="17.3"/>
    <n v="1"/>
    <n v="31"/>
    <n v="14"/>
    <d v="1899-12-30T01:31:14"/>
    <d v="1899-12-30T00:05:16"/>
    <s v="Shiv"/>
    <s v="Random"/>
    <n v="11.377420533430772"/>
    <n v="0"/>
    <s v="HOT &amp; Humid"/>
    <m/>
    <d v="1899-12-30T09:50:39"/>
    <d v="1899-12-30T04:55:19"/>
    <d v="1899-12-30T02:18:10"/>
    <d v="1899-12-30T03:10:34"/>
    <d v="1899-12-30T01:09:05"/>
    <d v="1899-12-30T01:35:17"/>
    <n v="679"/>
    <x v="14"/>
    <x v="4"/>
    <x v="146"/>
    <x v="17"/>
    <n v="1"/>
  </r>
  <r>
    <n v="2809"/>
    <d v="2015-08-18T00:00:00"/>
    <d v="2015-08-18T00:00:00"/>
    <x v="2"/>
    <n v="3"/>
    <n v="0"/>
    <n v="38"/>
    <n v="21"/>
    <d v="1899-12-30T00:38:21"/>
    <d v="1899-12-30T00:12:47"/>
    <s v="Adidas"/>
    <s v="YNHH Treadmill"/>
    <n v="4.6936114732724938"/>
    <n v="0"/>
    <s v="Inside"/>
    <m/>
    <d v="1899-12-30T05:34:55"/>
    <d v="1899-12-30T02:47:28"/>
    <d v="1899-12-30T05:34:55"/>
    <d v="1899-12-30T06:27:19"/>
    <d v="1899-12-30T02:47:28"/>
    <d v="1899-12-30T03:13:40"/>
    <n v="2587"/>
    <x v="14"/>
    <x v="4"/>
    <x v="146"/>
    <x v="17"/>
    <n v="1"/>
  </r>
  <r>
    <n v="2810"/>
    <d v="2015-08-19T00:00:00"/>
    <d v="2015-08-19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7"/>
    <x v="14"/>
    <x v="4"/>
    <x v="146"/>
    <x v="17"/>
    <n v="0"/>
  </r>
  <r>
    <n v="2811"/>
    <d v="2015-08-20T00:00:00"/>
    <d v="2015-08-20T00:00:00"/>
    <x v="2"/>
    <n v="2.5"/>
    <n v="0"/>
    <n v="30"/>
    <n v="28"/>
    <d v="1899-12-30T00:30:28"/>
    <d v="1899-12-30T00:12:11"/>
    <s v="YNHH"/>
    <s v="YNHH Treadmill"/>
    <n v="4.9234135667396108"/>
    <n v="0"/>
    <s v="Inside"/>
    <m/>
    <d v="1899-12-30T05:19:17"/>
    <d v="1899-12-30T02:39:39"/>
    <d v="1899-12-30T05:19:17"/>
    <d v="1899-12-30T06:11:41"/>
    <d v="1899-12-30T02:39:39"/>
    <d v="1899-12-30T03:05:51"/>
    <n v="2509"/>
    <x v="14"/>
    <x v="4"/>
    <x v="146"/>
    <x v="17"/>
    <n v="0"/>
  </r>
  <r>
    <n v="2812"/>
    <d v="2015-08-21T00:00:00"/>
    <d v="2015-08-21T00:00:00"/>
    <x v="2"/>
    <n v="3"/>
    <n v="0"/>
    <n v="43"/>
    <n v="33"/>
    <d v="1899-12-30T00:43:33"/>
    <d v="1899-12-30T00:14:31"/>
    <s v="Cascadia"/>
    <s v="Flanders WhYelWh"/>
    <n v="4.1331802525832408"/>
    <n v="153"/>
    <s v="HOT &amp; Humid"/>
    <s v="https://www.strava.com/activities/374172566"/>
    <d v="1899-12-30T06:20:20"/>
    <d v="1899-12-30T03:10:10"/>
    <d v="1899-12-30T06:20:20"/>
    <d v="1899-12-30T07:12:44"/>
    <d v="1899-12-30T03:10:10"/>
    <d v="1899-12-30T03:36:22"/>
    <n v="2705"/>
    <x v="14"/>
    <x v="4"/>
    <x v="146"/>
    <x v="17"/>
    <n v="0"/>
  </r>
  <r>
    <n v="2813"/>
    <d v="2015-08-23T00:00:00"/>
    <d v="2015-08-23T00:00:00"/>
    <x v="2"/>
    <n v="7.5"/>
    <n v="1"/>
    <n v="59"/>
    <n v="38"/>
    <d v="1899-12-30T01:59:38"/>
    <d v="1899-12-30T00:15:57"/>
    <s v="TrailAdidas"/>
    <s v="Flanders WhClock Plus"/>
    <n v="3.7614934522151051"/>
    <n v="0"/>
    <s v="HOT &amp; Humid"/>
    <s v="https://www.strava.com/activities/375664772"/>
    <d v="1899-12-30T06:57:55"/>
    <d v="1899-12-30T03:28:58"/>
    <d v="1899-12-30T06:57:55"/>
    <d v="1899-12-30T07:50:19"/>
    <d v="1899-12-30T03:28:58"/>
    <d v="1899-12-30T03:55:10"/>
    <n v="2755"/>
    <x v="14"/>
    <x v="4"/>
    <x v="146"/>
    <x v="18"/>
    <n v="1"/>
  </r>
  <r>
    <n v="2814"/>
    <d v="2015-08-24T00:00:00"/>
    <d v="2015-08-24T00:00:00"/>
    <x v="1"/>
    <n v="7.5"/>
    <n v="0"/>
    <n v="20"/>
    <n v="0"/>
    <d v="1899-12-30T00:20:00"/>
    <d v="1899-12-30T00:02:40"/>
    <s v="YNHH"/>
    <s v="YNHH Spin Bike"/>
    <n v="22.500000000000018"/>
    <n v="0"/>
    <s v="Inside"/>
    <m/>
    <d v="1899-12-30T04:58:40"/>
    <d v="1899-12-30T02:29:20"/>
    <d v="1899-12-30T01:09:52"/>
    <d v="1899-12-30T02:02:16"/>
    <d v="1899-12-30T00:34:56"/>
    <d v="1899-12-30T01:01:08"/>
    <n v="70"/>
    <x v="14"/>
    <x v="4"/>
    <x v="146"/>
    <x v="18"/>
    <n v="0"/>
  </r>
  <r>
    <n v="2815"/>
    <d v="2015-08-24T00:00:00"/>
    <d v="2015-08-24T00:00:00"/>
    <x v="2"/>
    <n v="1"/>
    <n v="0"/>
    <n v="10"/>
    <n v="0"/>
    <d v="1899-12-30T00:10:00"/>
    <d v="1899-12-30T00:10:00"/>
    <s v="Adidas"/>
    <s v="YNHH Treadmill"/>
    <n v="6.0000000000000053"/>
    <n v="0"/>
    <s v="Inside"/>
    <m/>
    <d v="1899-12-30T04:22:00"/>
    <d v="1899-12-30T02:11:00"/>
    <d v="1899-12-30T04:22:00"/>
    <d v="1899-12-30T05:14:24"/>
    <d v="1899-12-30T02:11:00"/>
    <d v="1899-12-30T02:37:12"/>
    <n v="1419"/>
    <x v="14"/>
    <x v="4"/>
    <x v="146"/>
    <x v="18"/>
    <n v="0"/>
  </r>
  <r>
    <n v="2816"/>
    <d v="2015-08-25T00:00:00"/>
    <d v="2015-08-25T00:00:00"/>
    <x v="2"/>
    <n v="1.5"/>
    <n v="0"/>
    <n v="15"/>
    <n v="0"/>
    <d v="1899-12-30T00:15:00"/>
    <d v="1899-12-30T00:10:00"/>
    <s v="Adidas"/>
    <s v="YNHH Treadmill"/>
    <n v="6.0000000000000053"/>
    <n v="0"/>
    <s v="Inside"/>
    <m/>
    <d v="1899-12-30T04:22:00"/>
    <d v="1899-12-30T02:11:00"/>
    <d v="1899-12-30T04:22:00"/>
    <d v="1899-12-30T05:14:24"/>
    <d v="1899-12-30T02:11:00"/>
    <d v="1899-12-30T02:37:12"/>
    <n v="1419"/>
    <x v="14"/>
    <x v="4"/>
    <x v="146"/>
    <x v="18"/>
    <n v="0"/>
  </r>
  <r>
    <n v="2817"/>
    <d v="2015-08-27T00:00:00"/>
    <d v="2015-08-27T00:00:00"/>
    <x v="2"/>
    <n v="3.4"/>
    <n v="0"/>
    <n v="36"/>
    <n v="23"/>
    <d v="1899-12-30T00:36:23"/>
    <d v="1899-12-30T00:10:42"/>
    <s v="Adidas"/>
    <s v="Marsh Botantical Gardens"/>
    <n v="5.6069628950984924"/>
    <n v="151"/>
    <s v="Warm"/>
    <s v="https://www.strava.com/activities/378665847"/>
    <d v="1899-12-30T04:40:22"/>
    <d v="1899-12-30T02:20:11"/>
    <d v="1899-12-30T04:40:22"/>
    <d v="1899-12-30T05:32:46"/>
    <d v="1899-12-30T02:20:11"/>
    <d v="1899-12-30T02:46:23"/>
    <n v="1915"/>
    <x v="14"/>
    <x v="4"/>
    <x v="146"/>
    <x v="18"/>
    <n v="1"/>
  </r>
  <r>
    <n v="2818"/>
    <d v="2015-08-28T00:00:00"/>
    <d v="2015-08-28T00:00:00"/>
    <x v="1"/>
    <n v="10.25"/>
    <n v="0"/>
    <n v="48"/>
    <n v="25"/>
    <d v="1899-12-30T00:48:25"/>
    <d v="1899-12-30T00:04:43"/>
    <s v="Shiv"/>
    <s v="Random"/>
    <n v="12.702237521514641"/>
    <n v="0"/>
    <s v="Nice!"/>
    <m/>
    <d v="1899-12-30T08:49:02"/>
    <d v="1899-12-30T04:24:31"/>
    <d v="1899-12-30T02:03:45"/>
    <d v="1899-12-30T02:56:09"/>
    <d v="1899-12-30T01:01:53"/>
    <d v="1899-12-30T01:28:05"/>
    <n v="639"/>
    <x v="14"/>
    <x v="4"/>
    <x v="146"/>
    <x v="18"/>
    <n v="0"/>
  </r>
  <r>
    <n v="2819"/>
    <d v="2015-08-28T00:00:00"/>
    <d v="2015-08-28T00:00:00"/>
    <x v="2"/>
    <n v="5"/>
    <n v="1"/>
    <n v="2"/>
    <n v="58"/>
    <d v="1899-12-30T01:02:58"/>
    <d v="1899-12-30T00:12:36"/>
    <s v="Cascadia"/>
    <s v="Lake Elise 5 Miler"/>
    <n v="4.7644256220222374"/>
    <n v="0"/>
    <s v="Nice!"/>
    <m/>
    <d v="1899-12-30T05:29:57"/>
    <d v="1899-12-30T02:44:58"/>
    <d v="1899-12-30T05:29:57"/>
    <d v="1899-12-30T06:22:21"/>
    <d v="1899-12-30T02:44:58"/>
    <d v="1899-12-30T03:11:10"/>
    <n v="2569"/>
    <x v="14"/>
    <x v="4"/>
    <x v="146"/>
    <x v="18"/>
    <n v="0"/>
  </r>
  <r>
    <n v="2820"/>
    <d v="2015-08-30T00:00:00"/>
    <d v="2015-08-30T00:00:00"/>
    <x v="2"/>
    <n v="14"/>
    <n v="3"/>
    <n v="1"/>
    <n v="5"/>
    <d v="1899-12-30T03:01:05"/>
    <d v="1899-12-30T00:12:56"/>
    <s v="A21didas"/>
    <s v="BridalTrail2HopBrook"/>
    <n v="4.6387482742751986"/>
    <n v="0"/>
    <s v="HOT &amp; Humid"/>
    <s v="https://www.strava.com/activities/380933738"/>
    <d v="1899-12-30T05:38:53"/>
    <d v="1899-12-30T02:49:27"/>
    <d v="1899-12-30T05:38:53"/>
    <d v="1899-12-30T06:31:17"/>
    <d v="1899-12-30T02:49:27"/>
    <d v="1899-12-30T03:15:39"/>
    <n v="2603"/>
    <x v="14"/>
    <x v="4"/>
    <x v="146"/>
    <x v="19"/>
    <n v="1"/>
  </r>
  <r>
    <n v="2821"/>
    <d v="2015-09-01T00:00:00"/>
    <d v="2015-09-01T00:00:00"/>
    <x v="2"/>
    <n v="3.1"/>
    <n v="0"/>
    <n v="33"/>
    <n v="1"/>
    <d v="1899-12-30T00:33:01"/>
    <d v="1899-12-30T00:10:39"/>
    <s v="Adidas"/>
    <s v="YNHH 5k"/>
    <n v="5.633518425037864"/>
    <n v="0"/>
    <s v="HOT &amp; Humid"/>
    <m/>
    <d v="1899-12-30T04:39:03"/>
    <d v="1899-12-30T02:19:31"/>
    <d v="1899-12-30T04:39:03"/>
    <d v="1899-12-30T05:31:27"/>
    <d v="1899-12-30T02:19:31"/>
    <d v="1899-12-30T02:45:43"/>
    <n v="1890"/>
    <x v="14"/>
    <x v="5"/>
    <x v="147"/>
    <x v="19"/>
    <n v="1"/>
  </r>
  <r>
    <n v="2822"/>
    <d v="2015-09-02T00:00:00"/>
    <d v="2015-09-02T00:00:00"/>
    <x v="2"/>
    <n v="3"/>
    <n v="0"/>
    <n v="35"/>
    <n v="6"/>
    <d v="1899-12-30T00:35:06"/>
    <d v="1899-12-30T00:11:42"/>
    <s v="Adidas"/>
    <s v="YNHH Treadmill"/>
    <n v="5.1282051282051313"/>
    <n v="0"/>
    <s v="Inside"/>
    <m/>
    <d v="1899-12-30T05:06:32"/>
    <d v="1899-12-30T02:33:16"/>
    <d v="1899-12-30T05:06:32"/>
    <d v="1899-12-30T05:58:56"/>
    <d v="1899-12-30T02:33:16"/>
    <d v="1899-12-30T02:59:28"/>
    <n v="2371"/>
    <x v="14"/>
    <x v="5"/>
    <x v="147"/>
    <x v="19"/>
    <n v="0"/>
  </r>
  <r>
    <n v="2823"/>
    <d v="2015-09-06T00:00:00"/>
    <d v="2015-09-06T00:00:00"/>
    <x v="2"/>
    <n v="16"/>
    <n v="3"/>
    <n v="59"/>
    <n v="14"/>
    <d v="1899-12-30T03:59:14"/>
    <d v="1899-12-30T00:14:57"/>
    <s v="A21didas"/>
    <s v="BridalTrail-67"/>
    <n v="4.0128187264873931"/>
    <n v="0"/>
    <s v="HOT &amp; Humid"/>
    <m/>
    <d v="1899-12-30T06:31:45"/>
    <d v="1899-12-30T03:15:52"/>
    <d v="1899-12-30T06:31:45"/>
    <d v="1899-12-30T07:24:09"/>
    <d v="1899-12-30T03:15:52"/>
    <d v="1899-12-30T03:42:04"/>
    <n v="2718"/>
    <x v="14"/>
    <x v="5"/>
    <x v="147"/>
    <x v="20"/>
    <n v="3"/>
  </r>
  <r>
    <n v="2824"/>
    <d v="2015-09-07T00:00:00"/>
    <d v="2015-09-07T00:00:00"/>
    <x v="2"/>
    <n v="3.1"/>
    <n v="0"/>
    <n v="29"/>
    <n v="32"/>
    <d v="1899-12-30T00:29:32"/>
    <d v="1899-12-30T00:09:32"/>
    <s v="A21didas"/>
    <s v="New Haven Road Race"/>
    <n v="6.2979683972912017"/>
    <n v="0"/>
    <s v="HOT &amp; Humid"/>
    <m/>
    <d v="1899-12-30T04:09:36"/>
    <d v="1899-12-30T02:04:48"/>
    <d v="1899-12-30T04:09:36"/>
    <d v="1899-12-30T05:02:00"/>
    <d v="1899-12-30T02:04:48"/>
    <d v="1899-12-30T02:31:00"/>
    <n v="1062"/>
    <x v="14"/>
    <x v="5"/>
    <x v="147"/>
    <x v="20"/>
    <n v="0"/>
  </r>
  <r>
    <n v="2825"/>
    <d v="2015-09-08T00:00:00"/>
    <d v="2015-09-08T00:00:00"/>
    <x v="1"/>
    <n v="10"/>
    <n v="0"/>
    <n v="28"/>
    <n v="30"/>
    <d v="1899-12-30T00:28:30"/>
    <d v="1899-12-30T00:02:51"/>
    <s v="Adidas"/>
    <s v="YNHH Spin Bike"/>
    <n v="21.052631578947388"/>
    <n v="0"/>
    <s v="Inside"/>
    <m/>
    <d v="1899-12-30T05:19:12"/>
    <d v="1899-12-30T02:39:36"/>
    <d v="1899-12-30T01:14:40"/>
    <d v="1899-12-30T02:07:04"/>
    <d v="1899-12-30T00:37:20"/>
    <d v="1899-12-30T01:03:32"/>
    <n v="136"/>
    <x v="14"/>
    <x v="5"/>
    <x v="147"/>
    <x v="20"/>
    <n v="0"/>
  </r>
  <r>
    <n v="2826"/>
    <d v="2015-09-09T00:00:00"/>
    <d v="2015-09-09T00:00:00"/>
    <x v="2"/>
    <n v="4.4000000000000004"/>
    <n v="0"/>
    <n v="45"/>
    <n v="0"/>
    <d v="1899-12-30T00:45:00"/>
    <d v="1899-12-30T00:10:14"/>
    <s v="RedAdidas"/>
    <s v="Treadmill"/>
    <n v="5.8666666666666716"/>
    <n v="0"/>
    <s v="Inside"/>
    <m/>
    <d v="1899-12-30T04:27:57"/>
    <d v="1899-12-30T02:13:59"/>
    <d v="1899-12-30T04:27:57"/>
    <d v="1899-12-30T05:20:21"/>
    <d v="1899-12-30T02:13:59"/>
    <d v="1899-12-30T02:40:11"/>
    <n v="1601"/>
    <x v="14"/>
    <x v="5"/>
    <x v="147"/>
    <x v="20"/>
    <n v="0"/>
  </r>
  <r>
    <n v="2827"/>
    <d v="2015-09-11T00:00:00"/>
    <d v="2015-09-11T00:00:00"/>
    <x v="2"/>
    <n v="3.2"/>
    <n v="0"/>
    <n v="52"/>
    <n v="9"/>
    <d v="1899-12-30T00:52:09"/>
    <d v="1899-12-30T00:16:18"/>
    <s v="A21didas"/>
    <s v="Flanders White/Red/White"/>
    <n v="3.6816874400767046"/>
    <n v="0"/>
    <s v="HOT &amp; Humid"/>
    <m/>
    <d v="1899-12-30T07:06:59"/>
    <d v="1899-12-30T03:33:29"/>
    <d v="1899-12-30T07:06:59"/>
    <d v="1899-12-30T07:59:23"/>
    <d v="1899-12-30T03:33:29"/>
    <d v="1899-12-30T03:59:41"/>
    <n v="2761"/>
    <x v="14"/>
    <x v="5"/>
    <x v="147"/>
    <x v="20"/>
    <n v="1"/>
  </r>
  <r>
    <n v="2828"/>
    <d v="2015-09-13T00:00:00"/>
    <d v="2015-09-13T00:00:00"/>
    <x v="2"/>
    <n v="13.8"/>
    <n v="3"/>
    <n v="14"/>
    <n v="46"/>
    <d v="1899-12-30T03:14:46"/>
    <d v="1899-12-30T00:14:07"/>
    <s v="A21didas"/>
    <s v="Flanders Half and Half"/>
    <n v="4.2512408009584162"/>
    <n v="0"/>
    <s v="HOT &amp; Humid"/>
    <m/>
    <d v="1899-12-30T06:09:46"/>
    <d v="1899-12-30T03:04:53"/>
    <d v="1899-12-30T06:09:46"/>
    <d v="1899-12-30T07:02:10"/>
    <d v="1899-12-30T03:04:53"/>
    <d v="1899-12-30T03:31:05"/>
    <n v="2688"/>
    <x v="14"/>
    <x v="5"/>
    <x v="147"/>
    <x v="41"/>
    <n v="1"/>
  </r>
  <r>
    <n v="2829"/>
    <d v="2015-09-18T00:00:00"/>
    <d v="2015-09-18T00:00:00"/>
    <x v="2"/>
    <n v="5.75"/>
    <n v="1"/>
    <n v="16"/>
    <n v="42"/>
    <d v="1899-12-30T01:16:42"/>
    <d v="1899-12-30T00:13:20"/>
    <s v="A21didas"/>
    <s v="Random"/>
    <n v="4.4980443285528064"/>
    <n v="0"/>
    <m/>
    <m/>
    <d v="1899-12-30T05:49:29"/>
    <d v="1899-12-30T02:54:45"/>
    <d v="1899-12-30T05:49:29"/>
    <d v="1899-12-30T06:41:53"/>
    <d v="1899-12-30T02:54:45"/>
    <d v="1899-12-30T03:20:57"/>
    <n v="2636"/>
    <x v="14"/>
    <x v="5"/>
    <x v="147"/>
    <x v="41"/>
    <n v="4"/>
  </r>
  <r>
    <n v="2830"/>
    <d v="2015-09-18T00:00:00"/>
    <d v="2015-09-18T00:00:00"/>
    <x v="2"/>
    <n v="3.3"/>
    <n v="0"/>
    <n v="52"/>
    <n v="45"/>
    <d v="1899-12-30T00:52:45"/>
    <d v="1899-12-30T00:15:59"/>
    <s v="Cascadia"/>
    <s v="Flanders White/Red/White"/>
    <n v="3.7535545023696706"/>
    <n v="0"/>
    <m/>
    <m/>
    <d v="1899-12-30T06:58:48"/>
    <d v="1899-12-30T03:29:24"/>
    <d v="1899-12-30T06:58:48"/>
    <d v="1899-12-30T07:51:12"/>
    <d v="1899-12-30T03:29:24"/>
    <d v="1899-12-30T03:55:36"/>
    <n v="2758"/>
    <x v="14"/>
    <x v="5"/>
    <x v="147"/>
    <x v="41"/>
    <n v="0"/>
  </r>
  <r>
    <n v="2831"/>
    <d v="2015-09-20T00:00:00"/>
    <d v="2015-09-20T00:00:00"/>
    <x v="2"/>
    <n v="1.75"/>
    <n v="0"/>
    <n v="21"/>
    <n v="7"/>
    <d v="1899-12-30T00:21:07"/>
    <d v="1899-12-30T00:12:04"/>
    <s v="Cascadia"/>
    <s v="Bites Warmup"/>
    <n v="4.9723756906077385"/>
    <n v="0"/>
    <m/>
    <m/>
    <d v="1899-12-30T05:16:09"/>
    <d v="1899-12-30T02:38:04"/>
    <d v="1899-12-30T05:16:09"/>
    <d v="1899-12-30T06:08:33"/>
    <d v="1899-12-30T02:38:04"/>
    <d v="1899-12-30T03:04:16"/>
    <n v="2484"/>
    <x v="14"/>
    <x v="5"/>
    <x v="147"/>
    <x v="42"/>
    <n v="1"/>
  </r>
  <r>
    <n v="2832"/>
    <d v="2015-09-20T00:00:00"/>
    <d v="2015-09-20T00:00:00"/>
    <x v="2"/>
    <n v="10"/>
    <n v="2"/>
    <n v="44"/>
    <n v="56"/>
    <d v="1899-12-30T02:44:56"/>
    <d v="1899-12-30T00:16:30"/>
    <s v="Cascadia"/>
    <s v="Bimbler Bites"/>
    <n v="3.637833468067909"/>
    <n v="0"/>
    <m/>
    <m/>
    <d v="1899-12-30T07:12:08"/>
    <d v="1899-12-30T03:36:04"/>
    <d v="1899-12-30T07:12:08"/>
    <d v="1899-12-30T08:04:32"/>
    <d v="1899-12-30T03:36:04"/>
    <d v="1899-12-30T04:02:16"/>
    <n v="2763"/>
    <x v="14"/>
    <x v="5"/>
    <x v="147"/>
    <x v="42"/>
    <n v="0"/>
  </r>
  <r>
    <n v="2833"/>
    <d v="2015-09-24T00:00:00"/>
    <d v="2015-09-24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d v="1899-12-30T05:14:24"/>
    <d v="1899-12-30T06:06:48"/>
    <d v="1899-12-30T02:37:12"/>
    <d v="1899-12-30T03:03:24"/>
    <n v="2461"/>
    <x v="14"/>
    <x v="5"/>
    <x v="147"/>
    <x v="42"/>
    <n v="3"/>
  </r>
  <r>
    <n v="2834"/>
    <d v="2015-09-25T00:00:00"/>
    <d v="2015-09-25T00:00:00"/>
    <x v="2"/>
    <n v="3"/>
    <n v="0"/>
    <n v="37"/>
    <n v="37"/>
    <d v="1899-12-30T00:37:37"/>
    <d v="1899-12-30T00:12:32"/>
    <s v="Cascadia"/>
    <s v="Random"/>
    <n v="4.7851129818342981"/>
    <n v="0"/>
    <m/>
    <m/>
    <d v="1899-12-30T05:28:31"/>
    <d v="1899-12-30T02:44:16"/>
    <d v="1899-12-30T05:28:31"/>
    <d v="1899-12-30T06:20:55"/>
    <d v="1899-12-30T02:44:16"/>
    <d v="1899-12-30T03:10:28"/>
    <n v="2561"/>
    <x v="14"/>
    <x v="5"/>
    <x v="147"/>
    <x v="42"/>
    <n v="0"/>
  </r>
  <r>
    <n v="2835"/>
    <d v="2015-09-25T00:00:00"/>
    <d v="2015-09-25T00:00:00"/>
    <x v="2"/>
    <n v="5.5"/>
    <n v="1"/>
    <n v="16"/>
    <n v="9"/>
    <d v="1899-12-30T01:16:09"/>
    <d v="1899-12-30T00:13:51"/>
    <s v="Cascadia"/>
    <s v="Flanders Quassy Loop"/>
    <n v="4.3335521996060447"/>
    <n v="0"/>
    <m/>
    <m/>
    <d v="1899-12-30T06:02:45"/>
    <d v="1899-12-30T03:01:23"/>
    <d v="1899-12-30T06:02:45"/>
    <d v="1899-12-30T06:55:09"/>
    <d v="1899-12-30T03:01:23"/>
    <d v="1899-12-30T03:27:35"/>
    <n v="2666"/>
    <x v="14"/>
    <x v="5"/>
    <x v="147"/>
    <x v="42"/>
    <n v="0"/>
  </r>
  <r>
    <n v="2836"/>
    <d v="2015-09-27T00:00:00"/>
    <d v="2015-09-27T00:00:00"/>
    <x v="2"/>
    <n v="3.1"/>
    <n v="0"/>
    <n v="37"/>
    <n v="27"/>
    <d v="1899-12-30T00:37:27"/>
    <d v="1899-12-30T00:12:05"/>
    <s v="Cascadia"/>
    <s v="Pies &amp; Pints 5k"/>
    <n v="4.9666221628838487"/>
    <n v="0"/>
    <m/>
    <s v="Ran with Logan"/>
    <d v="1899-12-30T05:16:31"/>
    <d v="1899-12-30T02:38:15"/>
    <d v="1899-12-30T05:16:31"/>
    <d v="1899-12-30T06:08:55"/>
    <d v="1899-12-30T02:38:15"/>
    <d v="1899-12-30T03:04:27"/>
    <n v="2486"/>
    <x v="14"/>
    <x v="5"/>
    <x v="147"/>
    <x v="21"/>
    <n v="1"/>
  </r>
  <r>
    <n v="2837"/>
    <d v="2015-09-27T00:00:00"/>
    <d v="2015-09-27T00:00:00"/>
    <x v="2"/>
    <n v="9"/>
    <n v="2"/>
    <n v="19"/>
    <n v="30"/>
    <d v="1899-12-30T02:19:30"/>
    <d v="1899-12-30T00:15:30"/>
    <s v="Cascadia"/>
    <s v="Random"/>
    <n v="3.8709677419354871"/>
    <n v="0"/>
    <s v="HOT &amp; Humid"/>
    <m/>
    <d v="1899-12-30T06:46:06"/>
    <d v="1899-12-30T03:23:03"/>
    <d v="1899-12-30T06:46:06"/>
    <d v="1899-12-30T07:38:30"/>
    <d v="1899-12-30T03:23:03"/>
    <d v="1899-12-30T03:49:15"/>
    <n v="2741"/>
    <x v="14"/>
    <x v="5"/>
    <x v="147"/>
    <x v="21"/>
    <n v="0"/>
  </r>
  <r>
    <n v="2838"/>
    <d v="2015-09-28T00:00:00"/>
    <d v="2015-09-28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d v="1899-12-30T01:18:36"/>
    <d v="1899-12-30T02:11:00"/>
    <d v="1899-12-30T00:39:18"/>
    <d v="1899-12-30T01:05:30"/>
    <n v="177"/>
    <x v="14"/>
    <x v="5"/>
    <x v="147"/>
    <x v="21"/>
    <n v="0"/>
  </r>
  <r>
    <n v="2839"/>
    <d v="2015-10-01T00:00:00"/>
    <d v="2015-10-01T00:00:00"/>
    <x v="2"/>
    <n v="3.1"/>
    <n v="0"/>
    <n v="30"/>
    <n v="5"/>
    <d v="1899-12-30T00:30:05"/>
    <d v="1899-12-30T00:09:42"/>
    <s v="Adidas"/>
    <s v="YNHH Treadmill"/>
    <n v="6.1828254847645479"/>
    <n v="0"/>
    <s v="Inside"/>
    <m/>
    <d v="1899-12-30T04:14:15"/>
    <d v="1899-12-30T02:07:08"/>
    <d v="1899-12-30T04:14:15"/>
    <d v="1899-12-30T05:06:39"/>
    <d v="1899-12-30T02:07:08"/>
    <d v="1899-12-30T02:33:20"/>
    <n v="1189"/>
    <x v="14"/>
    <x v="6"/>
    <x v="148"/>
    <x v="21"/>
    <n v="2"/>
  </r>
  <r>
    <n v="2840"/>
    <d v="2015-10-04T00:00:00"/>
    <d v="2015-10-04T00:00:00"/>
    <x v="2"/>
    <n v="18.100000000000001"/>
    <n v="4"/>
    <n v="37"/>
    <n v="13"/>
    <d v="1899-12-30T04:37:13"/>
    <d v="1899-12-30T00:15:19"/>
    <s v="Cascadia"/>
    <s v="Random"/>
    <n v="3.9175133770215869"/>
    <n v="0"/>
    <s v="Cool"/>
    <m/>
    <d v="1899-12-30T06:41:16"/>
    <d v="1899-12-30T03:20:38"/>
    <d v="1899-12-30T06:41:16"/>
    <d v="1899-12-30T07:33:41"/>
    <d v="1899-12-30T03:20:38"/>
    <d v="1899-12-30T03:46:50"/>
    <n v="2729"/>
    <x v="14"/>
    <x v="6"/>
    <x v="148"/>
    <x v="43"/>
    <n v="2"/>
  </r>
  <r>
    <n v="2841"/>
    <d v="2015-10-05T00:00:00"/>
    <d v="2015-10-05T00:00:00"/>
    <x v="1"/>
    <n v="10"/>
    <n v="0"/>
    <n v="26"/>
    <n v="30"/>
    <d v="1899-12-30T00:26:30"/>
    <d v="1899-12-30T00:02:39"/>
    <s v="YNHH"/>
    <s v="YNHH Spin Bike"/>
    <n v="22.64150943396228"/>
    <n v="0"/>
    <s v="Inside"/>
    <m/>
    <d v="1899-12-30T04:56:48"/>
    <d v="1899-12-30T02:28:24"/>
    <d v="1899-12-30T01:09:26"/>
    <d v="1899-12-30T02:01:50"/>
    <d v="1899-12-30T00:34:43"/>
    <d v="1899-12-30T01:00:55"/>
    <n v="66"/>
    <x v="14"/>
    <x v="6"/>
    <x v="148"/>
    <x v="43"/>
    <n v="0"/>
  </r>
  <r>
    <n v="2842"/>
    <d v="2015-10-06T00:00:00"/>
    <d v="2015-10-06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d v="1899-12-30T05:14:24"/>
    <d v="1899-12-30T06:06:48"/>
    <d v="1899-12-30T02:37:12"/>
    <d v="1899-12-30T03:03:24"/>
    <n v="2461"/>
    <x v="14"/>
    <x v="6"/>
    <x v="148"/>
    <x v="43"/>
    <n v="0"/>
  </r>
  <r>
    <n v="2843"/>
    <d v="2015-10-08T00:00:00"/>
    <d v="2015-10-08T00:00:00"/>
    <x v="2"/>
    <n v="3.2"/>
    <n v="0"/>
    <n v="33"/>
    <n v="31"/>
    <d v="1899-12-30T00:33:31"/>
    <d v="1899-12-30T00:10:28"/>
    <s v="Adidas"/>
    <s v="YNHH Division St 5k"/>
    <n v="5.7284932869219345"/>
    <n v="0"/>
    <s v="Nice!"/>
    <m/>
    <d v="1899-12-30T04:34:25"/>
    <d v="1899-12-30T02:17:13"/>
    <d v="1899-12-30T04:34:25"/>
    <d v="1899-12-30T05:26:49"/>
    <d v="1899-12-30T02:17:13"/>
    <d v="1899-12-30T02:43:25"/>
    <n v="1784"/>
    <x v="14"/>
    <x v="6"/>
    <x v="148"/>
    <x v="43"/>
    <n v="1"/>
  </r>
  <r>
    <n v="2844"/>
    <d v="2015-10-09T00:00:00"/>
    <d v="2015-10-09T00:00:00"/>
    <x v="2"/>
    <n v="5.5"/>
    <n v="1"/>
    <n v="13"/>
    <n v="55"/>
    <d v="1899-12-30T01:13:55"/>
    <d v="1899-12-30T00:13:26"/>
    <s v="Cascadia"/>
    <s v="Flanders Quassy Loop"/>
    <n v="4.4644870349492702"/>
    <n v="0"/>
    <s v="Nice!"/>
    <m/>
    <d v="1899-12-30T05:52:07"/>
    <d v="1899-12-30T02:56:03"/>
    <d v="1899-12-30T05:52:07"/>
    <d v="1899-12-30T06:44:31"/>
    <d v="1899-12-30T02:56:03"/>
    <d v="1899-12-30T03:22:15"/>
    <n v="2646"/>
    <x v="14"/>
    <x v="6"/>
    <x v="148"/>
    <x v="43"/>
    <n v="0"/>
  </r>
  <r>
    <n v="2845"/>
    <d v="2015-10-11T00:00:00"/>
    <d v="2015-10-11T00:00:00"/>
    <x v="2"/>
    <n v="3"/>
    <n v="0"/>
    <n v="35"/>
    <n v="28"/>
    <d v="1899-12-30T00:35:28"/>
    <d v="1899-12-30T00:11:49"/>
    <s v="Cascadia"/>
    <s v="Southbury Bend in the River"/>
    <n v="5.0751879699248166"/>
    <n v="0"/>
    <s v="cool"/>
    <m/>
    <d v="1899-12-30T05:09:45"/>
    <d v="1899-12-30T02:34:52"/>
    <d v="1899-12-30T05:09:45"/>
    <d v="1899-12-30T06:02:09"/>
    <d v="1899-12-30T02:34:52"/>
    <d v="1899-12-30T03:01:04"/>
    <n v="2412"/>
    <x v="14"/>
    <x v="6"/>
    <x v="148"/>
    <x v="22"/>
    <n v="1"/>
  </r>
  <r>
    <n v="2846"/>
    <d v="2015-10-15T00:00:00"/>
    <d v="2015-10-15T00:00:00"/>
    <x v="2"/>
    <n v="3.2"/>
    <n v="0"/>
    <n v="33"/>
    <n v="42"/>
    <d v="1899-12-30T00:33:42"/>
    <d v="1899-12-30T00:10:32"/>
    <s v="Adidas"/>
    <s v="YNHH Division St 5k"/>
    <n v="5.6973293768546034"/>
    <n v="0"/>
    <s v="Nice!"/>
    <m/>
    <d v="1899-12-30T04:35:55"/>
    <d v="1899-12-30T02:17:58"/>
    <d v="1899-12-30T04:35:55"/>
    <d v="1899-12-30T05:28:19"/>
    <d v="1899-12-30T02:17:58"/>
    <d v="1899-12-30T02:44:10"/>
    <n v="1828"/>
    <x v="14"/>
    <x v="6"/>
    <x v="148"/>
    <x v="22"/>
    <n v="3"/>
  </r>
  <r>
    <n v="2847"/>
    <d v="2015-10-18T00:00:00"/>
    <d v="2015-10-18T00:00:00"/>
    <x v="2"/>
    <n v="33.6"/>
    <n v="9"/>
    <n v="44"/>
    <n v="43"/>
    <d v="1899-12-30T09:44:43"/>
    <d v="1899-12-30T00:17:24"/>
    <s v="Cascadia"/>
    <s v="Bimbler's Bluff 50k"/>
    <n v="3.447823732291996"/>
    <n v="0"/>
    <s v="Cool"/>
    <s v="fucked up my calf"/>
    <d v="1899-12-30T07:35:56"/>
    <d v="1899-12-30T03:47:58"/>
    <d v="1899-12-30T07:35:56"/>
    <d v="1899-12-30T08:28:20"/>
    <d v="1899-12-30T03:47:58"/>
    <d v="1899-12-30T04:14:10"/>
    <n v="2776"/>
    <x v="14"/>
    <x v="6"/>
    <x v="148"/>
    <x v="44"/>
    <n v="2"/>
  </r>
  <r>
    <n v="2848"/>
    <d v="2015-11-04T00:00:00"/>
    <d v="2015-11-04T00:00:00"/>
    <x v="0"/>
    <n v="0.5"/>
    <n v="0"/>
    <n v="17"/>
    <n v="29"/>
    <d v="1899-12-30T00:17:29"/>
    <d v="1899-12-30T00:34:58"/>
    <s v="PHS"/>
    <s v="PHS Swim"/>
    <n v="1.7159199237368936"/>
    <n v="0"/>
    <m/>
    <m/>
    <d v="1899-12-30T01:23:55"/>
    <d v="1899-12-30T00:41:58"/>
    <d v="1899-12-30T15:16:08"/>
    <d v="1899-12-30T16:08:32"/>
    <d v="1899-12-30T07:38:04"/>
    <d v="1899-12-30T08:04:16"/>
    <n v="2906"/>
    <x v="14"/>
    <x v="7"/>
    <x v="149"/>
    <x v="23"/>
    <n v="16"/>
  </r>
  <r>
    <n v="2849"/>
    <d v="2015-11-11T00:00:00"/>
    <d v="2015-11-11T00:00:00"/>
    <x v="0"/>
    <n v="1"/>
    <n v="0"/>
    <n v="33"/>
    <n v="29"/>
    <d v="1899-12-30T00:33:29"/>
    <d v="1899-12-30T00:33:29"/>
    <s v="PHS"/>
    <s v="PHS Swim"/>
    <n v="1.7919362867098074"/>
    <n v="0"/>
    <m/>
    <m/>
    <d v="1899-12-30T01:20:22"/>
    <d v="1899-12-30T00:40:11"/>
    <d v="1899-12-30T14:37:16"/>
    <d v="1899-12-30T15:29:40"/>
    <d v="1899-12-30T07:18:38"/>
    <d v="1899-12-30T07:44:50"/>
    <n v="2867"/>
    <x v="14"/>
    <x v="7"/>
    <x v="149"/>
    <x v="24"/>
    <n v="6"/>
  </r>
  <r>
    <n v="2850"/>
    <d v="2015-11-13T00:00:00"/>
    <d v="2015-11-13T00:00:00"/>
    <x v="1"/>
    <n v="15"/>
    <n v="1"/>
    <n v="35"/>
    <n v="28"/>
    <d v="1899-12-30T01:35:28"/>
    <d v="1899-12-30T00:06:22"/>
    <s v="Si"/>
    <s v="Shaddock Bridal Path"/>
    <n v="9.4273743016759841"/>
    <n v="0"/>
    <m/>
    <s v="https://connect.garmin.com/modern/activity/955674161"/>
    <d v="1899-12-30T11:52:49"/>
    <d v="1899-12-30T05:56:25"/>
    <d v="1899-12-30T02:46:45"/>
    <d v="1899-12-30T03:39:09"/>
    <d v="1899-12-30T01:23:22"/>
    <d v="1899-12-30T01:49:34"/>
    <n v="703"/>
    <x v="14"/>
    <x v="7"/>
    <x v="149"/>
    <x v="24"/>
    <n v="1"/>
  </r>
  <r>
    <n v="2851"/>
    <d v="2015-11-16T00:00:00"/>
    <d v="2015-11-16T00:00:00"/>
    <x v="0"/>
    <n v="0.5"/>
    <n v="0"/>
    <n v="18"/>
    <n v="57"/>
    <d v="1899-12-30T00:18:57"/>
    <d v="1899-12-30T00:37:54"/>
    <s v="PHS"/>
    <s v="PHS Swim"/>
    <n v="1.5831134564643814"/>
    <n v="0"/>
    <m/>
    <m/>
    <d v="1899-12-30T01:30:58"/>
    <d v="1899-12-30T00:45:29"/>
    <d v="1899-12-30T16:32:59"/>
    <d v="1899-12-30T17:25:23"/>
    <d v="1899-12-30T08:16:29"/>
    <d v="1899-12-30T08:42:41"/>
    <n v="2999"/>
    <x v="14"/>
    <x v="7"/>
    <x v="149"/>
    <x v="25"/>
    <n v="2"/>
  </r>
  <r>
    <n v="2852"/>
    <d v="2015-11-20T00:00:00"/>
    <d v="2015-11-20T00:00:00"/>
    <x v="1"/>
    <n v="15"/>
    <n v="1"/>
    <n v="17"/>
    <n v="49"/>
    <d v="1899-12-30T01:17:49"/>
    <d v="1899-12-30T00:05:11"/>
    <s v="Ciocci"/>
    <s v="Dirt to Flanders"/>
    <n v="11.565645748554303"/>
    <n v="0"/>
    <m/>
    <m/>
    <d v="1899-12-30T09:41:02"/>
    <d v="1899-12-30T04:50:31"/>
    <d v="1899-12-30T02:15:55"/>
    <d v="1899-12-30T03:08:19"/>
    <d v="1899-12-30T01:07:58"/>
    <d v="1899-12-30T01:34:10"/>
    <n v="675"/>
    <x v="14"/>
    <x v="7"/>
    <x v="149"/>
    <x v="25"/>
    <n v="3"/>
  </r>
  <r>
    <n v="2853"/>
    <d v="2015-11-23T00:00:00"/>
    <d v="2015-11-23T00:00:00"/>
    <x v="0"/>
    <n v="0.75"/>
    <n v="0"/>
    <n v="24"/>
    <n v="14"/>
    <d v="1899-12-30T00:24:14"/>
    <d v="1899-12-30T00:32:19"/>
    <s v="PHS"/>
    <s v="PHS Swim"/>
    <n v="1.8569463548830825"/>
    <n v="0"/>
    <m/>
    <m/>
    <d v="1899-12-30T01:17:33"/>
    <d v="1899-12-30T00:38:46"/>
    <d v="1899-12-30T14:06:33"/>
    <d v="1899-12-30T14:58:57"/>
    <d v="1899-12-30T07:03:17"/>
    <d v="1899-12-30T07:29:29"/>
    <n v="2835"/>
    <x v="14"/>
    <x v="7"/>
    <x v="149"/>
    <x v="26"/>
    <n v="2"/>
  </r>
  <r>
    <n v="2854"/>
    <d v="2015-11-26T00:00:00"/>
    <d v="2015-11-26T00:00:00"/>
    <x v="2"/>
    <n v="1.35"/>
    <n v="0"/>
    <n v="15"/>
    <n v="40"/>
    <d v="1899-12-30T00:15:40"/>
    <d v="1899-12-30T00:11:36"/>
    <s v="RedAdidas"/>
    <s v="Munson Loop"/>
    <n v="5.1702127659574515"/>
    <n v="0"/>
    <m/>
    <s v="First Run Back"/>
    <d v="1899-12-30T05:04:03"/>
    <d v="1899-12-30T02:32:01"/>
    <d v="1899-12-30T05:04:03"/>
    <d v="1899-12-30T05:56:27"/>
    <d v="1899-12-30T02:32:01"/>
    <d v="1899-12-30T02:58:13"/>
    <n v="2339"/>
    <x v="14"/>
    <x v="7"/>
    <x v="149"/>
    <x v="26"/>
    <n v="2"/>
  </r>
  <r>
    <n v="2855"/>
    <d v="2015-11-27T00:00:00"/>
    <d v="2015-11-27T00:00:00"/>
    <x v="1"/>
    <n v="17.5"/>
    <n v="1"/>
    <n v="27"/>
    <n v="29"/>
    <d v="1899-12-30T01:27:29"/>
    <d v="1899-12-30T00:05:00"/>
    <s v="Ciocci"/>
    <s v="Random"/>
    <n v="12.002286149742817"/>
    <n v="0"/>
    <m/>
    <s v="Ride with Greg"/>
    <d v="1899-12-30T09:19:54"/>
    <d v="1899-12-30T04:39:57"/>
    <d v="1899-12-30T02:10:59"/>
    <d v="1899-12-30T03:03:23"/>
    <d v="1899-12-30T01:05:29"/>
    <d v="1899-12-30T01:31:41"/>
    <n v="657"/>
    <x v="14"/>
    <x v="7"/>
    <x v="149"/>
    <x v="26"/>
    <n v="0"/>
  </r>
  <r>
    <n v="2856"/>
    <d v="2015-11-30T00:00:00"/>
    <d v="2015-11-30T00:00:00"/>
    <x v="0"/>
    <n v="1"/>
    <n v="0"/>
    <n v="39"/>
    <n v="28"/>
    <d v="1899-12-30T00:39:28"/>
    <d v="1899-12-30T00:39:28"/>
    <s v="PHS"/>
    <s v="PHS Swim"/>
    <n v="1.5202702702702715"/>
    <n v="0"/>
    <m/>
    <m/>
    <d v="1899-12-30T01:34:43"/>
    <d v="1899-12-30T00:47:22"/>
    <d v="1899-12-30T17:14:02"/>
    <d v="1899-12-30T18:06:26"/>
    <d v="1899-12-30T08:37:01"/>
    <d v="1899-12-30T09:03:13"/>
    <n v="3040"/>
    <x v="14"/>
    <x v="7"/>
    <x v="149"/>
    <x v="46"/>
    <n v="2"/>
  </r>
  <r>
    <n v="2857"/>
    <d v="2015-11-30T00:00:00"/>
    <d v="2015-11-30T00:00:00"/>
    <x v="2"/>
    <n v="2"/>
    <n v="0"/>
    <n v="30"/>
    <n v="0"/>
    <d v="1899-12-30T00:30:00"/>
    <d v="1899-12-30T00:15:00"/>
    <s v="Adidas"/>
    <s v="YNHH Treadmill"/>
    <n v="4.0000000000000036"/>
    <n v="0"/>
    <m/>
    <m/>
    <d v="1899-12-30T06:33:00"/>
    <d v="1899-12-30T03:16:30"/>
    <d v="1899-12-30T06:33:00"/>
    <d v="1899-12-30T07:25:24"/>
    <d v="1899-12-30T03:16:30"/>
    <d v="1899-12-30T03:42:42"/>
    <n v="2720"/>
    <x v="14"/>
    <x v="7"/>
    <x v="149"/>
    <x v="46"/>
    <n v="0"/>
  </r>
  <r>
    <n v="2858"/>
    <d v="2015-12-02T00:00:00"/>
    <d v="2015-12-02T00:00:00"/>
    <x v="0"/>
    <n v="1"/>
    <n v="0"/>
    <n v="44"/>
    <n v="47"/>
    <d v="1899-12-30T00:44:47"/>
    <d v="1899-12-30T00:44:47"/>
    <s v="PHS"/>
    <s v="PHS Swim"/>
    <n v="1.3397841458876081"/>
    <n v="0"/>
    <m/>
    <m/>
    <d v="1899-12-30T01:47:29"/>
    <d v="1899-12-30T00:53:44"/>
    <d v="1899-12-30T19:33:19"/>
    <d v="1899-12-30T20:25:43"/>
    <d v="1899-12-30T09:46:40"/>
    <d v="1899-12-30T10:12:52"/>
    <n v="3119"/>
    <x v="14"/>
    <x v="11"/>
    <x v="150"/>
    <x v="46"/>
    <n v="1"/>
  </r>
  <r>
    <n v="2859"/>
    <d v="2015-12-04T00:00:00"/>
    <d v="2015-12-04T00:00:00"/>
    <x v="2"/>
    <n v="2.5"/>
    <n v="0"/>
    <n v="38"/>
    <n v="45"/>
    <d v="1899-12-30T00:38:45"/>
    <d v="1899-12-30T00:15:30"/>
    <s v="Cascadia"/>
    <s v="Flanders White/Yellow"/>
    <n v="3.8709677419354871"/>
    <n v="0"/>
    <m/>
    <m/>
    <d v="1899-12-30T06:46:06"/>
    <d v="1899-12-30T03:23:03"/>
    <d v="1899-12-30T06:46:06"/>
    <d v="1899-12-30T07:38:30"/>
    <d v="1899-12-30T03:23:03"/>
    <d v="1899-12-30T03:49:15"/>
    <n v="2741"/>
    <x v="14"/>
    <x v="11"/>
    <x v="150"/>
    <x v="46"/>
    <n v="1"/>
  </r>
  <r>
    <n v="2860"/>
    <d v="2015-12-05T00:00:00"/>
    <d v="2015-12-05T00:00:00"/>
    <x v="2"/>
    <n v="3.1"/>
    <n v="0"/>
    <n v="32"/>
    <n v="53"/>
    <d v="1899-12-30T00:32:53"/>
    <d v="1899-12-30T00:10:36"/>
    <s v="Cascadia"/>
    <s v="Jingle Bell 5k"/>
    <n v="5.6563608717688849"/>
    <n v="0"/>
    <m/>
    <s v="Ran with Hunter"/>
    <d v="1899-12-30T04:37:55"/>
    <d v="1899-12-30T02:18:58"/>
    <d v="1899-12-30T04:37:55"/>
    <d v="1899-12-30T05:30:19"/>
    <d v="1899-12-30T02:18:58"/>
    <d v="1899-12-30T02:45:10"/>
    <n v="1868"/>
    <x v="14"/>
    <x v="11"/>
    <x v="150"/>
    <x v="46"/>
    <n v="0"/>
  </r>
  <r>
    <n v="2861"/>
    <d v="2015-12-09T00:00:00"/>
    <d v="2015-12-09T00:00:00"/>
    <x v="0"/>
    <n v="0.75"/>
    <n v="0"/>
    <n v="22"/>
    <n v="9"/>
    <d v="1899-12-30T00:22:09"/>
    <d v="1899-12-30T00:29:32"/>
    <s v="PHS"/>
    <s v="PHS Swim"/>
    <n v="2.0316027088036135"/>
    <n v="0"/>
    <m/>
    <m/>
    <d v="1899-12-30T01:10:53"/>
    <d v="1899-12-30T00:35:26"/>
    <d v="1899-12-30T12:53:46"/>
    <d v="1899-12-30T13:46:10"/>
    <d v="1899-12-30T06:26:53"/>
    <d v="1899-12-30T06:53:05"/>
    <n v="2799"/>
    <x v="14"/>
    <x v="11"/>
    <x v="150"/>
    <x v="49"/>
    <n v="3"/>
  </r>
  <r>
    <n v="2862"/>
    <d v="2015-12-11T00:00:00"/>
    <d v="2015-12-11T00:00:00"/>
    <x v="1"/>
    <n v="16.170000000000002"/>
    <n v="1"/>
    <n v="17"/>
    <n v="27"/>
    <d v="1899-12-30T01:17:27"/>
    <d v="1899-12-30T00:04:47"/>
    <s v="Ciocci"/>
    <s v="Long Flanders Dirt"/>
    <n v="12.526791478373156"/>
    <n v="0"/>
    <m/>
    <m/>
    <d v="1899-12-30T08:56:27"/>
    <d v="1899-12-30T04:28:14"/>
    <d v="1899-12-30T02:05:29"/>
    <d v="1899-12-30T02:57:53"/>
    <d v="1899-12-30T01:02:45"/>
    <d v="1899-12-30T01:28:57"/>
    <n v="646"/>
    <x v="14"/>
    <x v="11"/>
    <x v="150"/>
    <x v="49"/>
    <n v="1"/>
  </r>
  <r>
    <n v="2863"/>
    <d v="2015-12-13T00:00:00"/>
    <d v="2015-12-13T00:00:00"/>
    <x v="1"/>
    <n v="20.25"/>
    <n v="1"/>
    <n v="42"/>
    <n v="49"/>
    <d v="1899-12-30T01:42:49"/>
    <d v="1899-12-30T00:05:05"/>
    <s v="Ciocci"/>
    <s v="Random"/>
    <n v="11.817150267466372"/>
    <n v="0"/>
    <m/>
    <m/>
    <d v="1899-12-30T09:28:40"/>
    <d v="1899-12-30T04:44:20"/>
    <d v="1899-12-30T02:13:02"/>
    <d v="1899-12-30T03:05:26"/>
    <d v="1899-12-30T01:06:31"/>
    <d v="1899-12-30T01:32:43"/>
    <n v="669"/>
    <x v="14"/>
    <x v="11"/>
    <x v="150"/>
    <x v="50"/>
    <n v="1"/>
  </r>
  <r>
    <n v="2864"/>
    <d v="2015-12-14T00:00:00"/>
    <d v="2015-12-14T00:00:00"/>
    <x v="2"/>
    <n v="2.2999999999999998"/>
    <n v="0"/>
    <n v="30"/>
    <n v="0"/>
    <d v="1899-12-30T00:30:00"/>
    <d v="1899-12-30T00:13:03"/>
    <s v="Adidas"/>
    <s v="YNHH Treadmill"/>
    <n v="4.6000000000000032"/>
    <n v="0"/>
    <m/>
    <m/>
    <d v="1899-12-30T05:41:44"/>
    <d v="1899-12-30T02:50:52"/>
    <d v="1899-12-30T05:41:44"/>
    <d v="1899-12-30T06:34:08"/>
    <d v="1899-12-30T02:50:52"/>
    <d v="1899-12-30T03:17:04"/>
    <n v="2614"/>
    <x v="14"/>
    <x v="11"/>
    <x v="150"/>
    <x v="50"/>
    <n v="0"/>
  </r>
  <r>
    <n v="2865"/>
    <d v="2015-12-16T00:00:00"/>
    <d v="2015-12-16T00:00:00"/>
    <x v="0"/>
    <n v="0.75"/>
    <n v="0"/>
    <n v="20"/>
    <n v="55"/>
    <d v="1899-12-30T00:20:55"/>
    <d v="1899-12-30T00:27:53"/>
    <s v="PHS"/>
    <s v="PHS Swim"/>
    <n v="2.1513944223107586"/>
    <n v="0"/>
    <m/>
    <m/>
    <d v="1899-12-30T01:06:56"/>
    <d v="1899-12-30T00:33:28"/>
    <d v="1899-12-30T12:10:41"/>
    <d v="1899-12-30T13:03:05"/>
    <d v="1899-12-30T06:05:21"/>
    <d v="1899-12-30T06:31:33"/>
    <n v="2791"/>
    <x v="14"/>
    <x v="11"/>
    <x v="150"/>
    <x v="50"/>
    <n v="1"/>
  </r>
  <r>
    <n v="2866"/>
    <d v="2015-12-18T00:00:00"/>
    <d v="2015-12-18T00:00:00"/>
    <x v="2"/>
    <n v="1.5"/>
    <n v="0"/>
    <n v="16"/>
    <n v="33"/>
    <d v="1899-12-30T00:16:33"/>
    <d v="1899-12-30T00:11:02"/>
    <s v="G2host"/>
    <s v="Middlebury Garage"/>
    <n v="5.438066465256802"/>
    <n v="0"/>
    <m/>
    <m/>
    <d v="1899-12-30T04:49:04"/>
    <d v="1899-12-30T02:24:32"/>
    <d v="1899-12-30T04:49:04"/>
    <d v="1899-12-30T05:41:28"/>
    <d v="1899-12-30T02:24:32"/>
    <d v="1899-12-30T02:50:44"/>
    <n v="2101"/>
    <x v="14"/>
    <x v="11"/>
    <x v="150"/>
    <x v="50"/>
    <n v="1"/>
  </r>
  <r>
    <n v="2867"/>
    <d v="2015-12-24T00:00:00"/>
    <d v="2015-12-24T00:00:00"/>
    <x v="1"/>
    <n v="24.5"/>
    <n v="1"/>
    <n v="48"/>
    <n v="26"/>
    <d v="1899-12-30T01:48:26"/>
    <d v="1899-12-30T00:04:26"/>
    <s v="Ciocci"/>
    <s v="Random"/>
    <n v="13.556716876729185"/>
    <n v="0"/>
    <s v="Nice!"/>
    <m/>
    <d v="1899-12-30T08:15:42"/>
    <d v="1899-12-30T04:07:51"/>
    <d v="1899-12-30T01:55:57"/>
    <d v="1899-12-30T02:48:21"/>
    <d v="1899-12-30T00:57:59"/>
    <d v="1899-12-30T01:24:11"/>
    <n v="569"/>
    <x v="14"/>
    <x v="11"/>
    <x v="150"/>
    <x v="52"/>
    <n v="5"/>
  </r>
  <r>
    <n v="2868"/>
    <d v="2015-12-26T00:00:00"/>
    <d v="2015-12-26T00:00:00"/>
    <x v="1"/>
    <n v="26.7"/>
    <n v="2"/>
    <n v="0"/>
    <n v="33"/>
    <d v="1899-12-30T02:00:33"/>
    <d v="1899-12-30T00:04:31"/>
    <s v="Ciocci"/>
    <s v="Random"/>
    <n v="13.289091663210295"/>
    <n v="0"/>
    <s v="Cool"/>
    <m/>
    <d v="1899-12-30T08:25:41"/>
    <d v="1899-12-30T04:12:50"/>
    <d v="1899-12-30T01:58:18"/>
    <d v="1899-12-30T02:50:42"/>
    <d v="1899-12-30T00:59:09"/>
    <d v="1899-12-30T01:25:21"/>
    <n v="602"/>
    <x v="14"/>
    <x v="11"/>
    <x v="150"/>
    <x v="52"/>
    <n v="1"/>
  </r>
  <r>
    <n v="2869"/>
    <d v="2015-12-28T00:00:00"/>
    <d v="2015-12-28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d v="1899-12-30T05:14:24"/>
    <d v="1899-12-30T06:06:48"/>
    <d v="1899-12-30T02:37:12"/>
    <d v="1899-12-30T03:03:24"/>
    <n v="2461"/>
    <x v="14"/>
    <x v="11"/>
    <x v="150"/>
    <x v="47"/>
    <n v="1"/>
  </r>
  <r>
    <n v="2870"/>
    <d v="2015-12-29T00:00:00"/>
    <d v="2015-12-29T00:00:00"/>
    <x v="1"/>
    <n v="13.5"/>
    <n v="0"/>
    <n v="33"/>
    <n v="25"/>
    <d v="1899-12-30T00:33:25"/>
    <d v="1899-12-30T00:02:29"/>
    <s v="YNHH"/>
    <s v="YNHH Spin Bike"/>
    <n v="24.239401496259372"/>
    <n v="0"/>
    <s v="Inside"/>
    <s v="spin class"/>
    <d v="1899-12-30T04:37:14"/>
    <d v="1899-12-30T02:18:37"/>
    <d v="1899-12-30T01:04:51"/>
    <d v="1899-12-30T01:57:15"/>
    <d v="1899-12-30T00:32:26"/>
    <d v="1899-12-30T00:58:38"/>
    <n v="34"/>
    <x v="14"/>
    <x v="11"/>
    <x v="150"/>
    <x v="47"/>
    <n v="0"/>
  </r>
  <r>
    <n v="2871"/>
    <d v="2016-01-01T00:00:00"/>
    <d v="2016-01-01T00:00:00"/>
    <x v="2"/>
    <n v="4"/>
    <n v="0"/>
    <n v="45"/>
    <n v="8"/>
    <d v="1899-12-30T00:45:08"/>
    <d v="1899-12-30T00:11:17"/>
    <s v="Cascadia"/>
    <s v="Brookfield New Years"/>
    <n v="5.3175775480059118"/>
    <n v="0"/>
    <s v="Cold &amp; Windy"/>
    <m/>
    <d v="1899-12-30T04:55:37"/>
    <d v="1899-12-30T02:27:49"/>
    <d v="1899-12-30T04:55:37"/>
    <d v="1899-12-30T05:48:01"/>
    <d v="1899-12-30T02:27:49"/>
    <d v="1899-12-30T02:54:01"/>
    <n v="2220"/>
    <x v="15"/>
    <x v="8"/>
    <x v="151"/>
    <x v="27"/>
    <n v="2"/>
  </r>
  <r>
    <n v="2872"/>
    <d v="2016-01-03T00:00:00"/>
    <d v="2016-01-03T00:00:00"/>
    <x v="2"/>
    <n v="3"/>
    <n v="0"/>
    <n v="37"/>
    <n v="8"/>
    <d v="1899-12-30T00:37:08"/>
    <d v="1899-12-30T00:12:23"/>
    <s v="Cascadia"/>
    <s v="Miss Porter Runaround"/>
    <n v="4.8473967684021577"/>
    <n v="0"/>
    <s v="Cold &amp; Windy"/>
    <m/>
    <d v="1899-12-30T05:24:18"/>
    <d v="1899-12-30T02:42:09"/>
    <d v="1899-12-30T05:24:18"/>
    <d v="1899-12-30T06:16:42"/>
    <d v="1899-12-30T02:42:09"/>
    <d v="1899-12-30T03:08:21"/>
    <n v="2533"/>
    <x v="15"/>
    <x v="8"/>
    <x v="151"/>
    <x v="51"/>
    <n v="1"/>
  </r>
  <r>
    <n v="2873"/>
    <d v="2016-01-05T00:00:00"/>
    <d v="2016-01-05T00:00:00"/>
    <x v="1"/>
    <n v="15"/>
    <n v="0"/>
    <n v="42"/>
    <n v="52"/>
    <d v="1899-12-30T00:42:52"/>
    <d v="1899-12-30T00:02:51"/>
    <s v="YNHH"/>
    <s v="YNHH Spin Bike"/>
    <n v="20.995334370139986"/>
    <n v="0"/>
    <s v="Inside"/>
    <m/>
    <d v="1899-12-30T05:20:04"/>
    <d v="1899-12-30T02:40:02"/>
    <d v="1899-12-30T01:14:52"/>
    <d v="1899-12-30T02:07:16"/>
    <d v="1899-12-30T00:37:26"/>
    <d v="1899-12-30T01:03:38"/>
    <n v="141"/>
    <x v="15"/>
    <x v="8"/>
    <x v="151"/>
    <x v="51"/>
    <n v="1"/>
  </r>
  <r>
    <n v="2874"/>
    <d v="2016-01-06T00:00:00"/>
    <d v="2016-01-06T00:00:00"/>
    <x v="0"/>
    <n v="0.75"/>
    <n v="0"/>
    <n v="30"/>
    <n v="0"/>
    <d v="1899-12-30T00:30:00"/>
    <d v="1899-12-30T00:40:00"/>
    <s v="PHS"/>
    <s v="PHS Swim"/>
    <n v="1.5000000000000013"/>
    <n v="0"/>
    <s v="Inside"/>
    <m/>
    <d v="1899-12-30T01:36:00"/>
    <d v="1899-12-30T00:48:00"/>
    <d v="1899-12-30T17:28:00"/>
    <d v="1899-12-30T18:20:24"/>
    <d v="1899-12-30T08:44:00"/>
    <d v="1899-12-30T09:10:12"/>
    <n v="3048"/>
    <x v="15"/>
    <x v="8"/>
    <x v="151"/>
    <x v="51"/>
    <n v="0"/>
  </r>
  <r>
    <n v="2875"/>
    <d v="2016-01-07T00:00:00"/>
    <d v="2016-01-07T00:00:00"/>
    <x v="1"/>
    <n v="17"/>
    <n v="0"/>
    <n v="42"/>
    <n v="55"/>
    <d v="1899-12-30T00:42:55"/>
    <d v="1899-12-30T00:02:31"/>
    <s v="YNHH"/>
    <s v="YNHH Spin Bike"/>
    <n v="23.766990291262154"/>
    <n v="0"/>
    <s v="Inside"/>
    <m/>
    <d v="1899-12-30T04:42:45"/>
    <d v="1899-12-30T02:21:22"/>
    <d v="1899-12-30T01:06:09"/>
    <d v="1899-12-30T01:58:33"/>
    <d v="1899-12-30T00:33:04"/>
    <d v="1899-12-30T00:59:16"/>
    <n v="42"/>
    <x v="15"/>
    <x v="8"/>
    <x v="151"/>
    <x v="51"/>
    <n v="0"/>
  </r>
  <r>
    <n v="2876"/>
    <d v="2016-01-08T00:00:00"/>
    <d v="2016-01-08T00:00:00"/>
    <x v="2"/>
    <n v="2.5"/>
    <n v="0"/>
    <n v="35"/>
    <n v="49"/>
    <d v="1899-12-30T00:35:49"/>
    <d v="1899-12-30T00:14:20"/>
    <s v="Cascadia"/>
    <s v="Flanders White/Yellow/Blue"/>
    <n v="4.1879944160074478"/>
    <n v="0"/>
    <s v="Cool"/>
    <m/>
    <d v="1899-12-30T06:15:22"/>
    <d v="1899-12-30T03:07:41"/>
    <d v="1899-12-30T06:15:22"/>
    <d v="1899-12-30T07:07:46"/>
    <d v="1899-12-30T03:07:41"/>
    <d v="1899-12-30T03:33:53"/>
    <n v="2699"/>
    <x v="15"/>
    <x v="8"/>
    <x v="151"/>
    <x v="51"/>
    <n v="0"/>
  </r>
  <r>
    <n v="2877"/>
    <d v="2016-01-09T00:00:00"/>
    <d v="2016-01-09T00:00:00"/>
    <x v="1"/>
    <n v="16.5"/>
    <n v="1"/>
    <n v="0"/>
    <n v="0"/>
    <d v="1899-12-30T01:00:00"/>
    <d v="1899-12-30T00:03:38"/>
    <s v="B-Shiv"/>
    <s v="Zwift-Richmond"/>
    <n v="16.500000000000014"/>
    <n v="124"/>
    <s v="Inside"/>
    <m/>
    <d v="1899-12-30T06:47:16"/>
    <d v="1899-12-30T03:23:38"/>
    <d v="1899-12-30T01:35:16"/>
    <d v="1899-12-30T02:27:40"/>
    <d v="1899-12-30T00:47:38"/>
    <d v="1899-12-30T01:13:50"/>
    <n v="310"/>
    <x v="15"/>
    <x v="8"/>
    <x v="151"/>
    <x v="51"/>
    <n v="0"/>
  </r>
  <r>
    <n v="2878"/>
    <d v="2016-01-12T00:00:00"/>
    <d v="2016-01-12T00:00:00"/>
    <x v="1"/>
    <n v="15"/>
    <n v="0"/>
    <n v="39"/>
    <n v="50"/>
    <d v="1899-12-30T00:39:50"/>
    <d v="1899-12-30T00:02:39"/>
    <s v="YNHH"/>
    <s v="YNHH Spin Bike"/>
    <n v="22.594142259414241"/>
    <n v="0"/>
    <s v="Inside"/>
    <m/>
    <d v="1899-12-30T04:57:25"/>
    <d v="1899-12-30T02:28:43"/>
    <d v="1899-12-30T01:09:35"/>
    <d v="1899-12-30T02:01:59"/>
    <d v="1899-12-30T00:34:47"/>
    <d v="1899-12-30T01:00:59"/>
    <n v="68"/>
    <x v="15"/>
    <x v="8"/>
    <x v="151"/>
    <x v="28"/>
    <n v="2"/>
  </r>
  <r>
    <n v="2879"/>
    <d v="2016-01-13T00:00:00"/>
    <d v="2016-01-13T00:00:00"/>
    <x v="0"/>
    <n v="0.6"/>
    <n v="0"/>
    <n v="20"/>
    <n v="48"/>
    <d v="1899-12-30T00:20:48"/>
    <d v="1899-12-30T00:34:40"/>
    <s v="PHS"/>
    <s v="PHS Swim"/>
    <n v="1.7307692307692319"/>
    <n v="0"/>
    <s v="Inside"/>
    <s v="1000 yards"/>
    <d v="1899-12-30T01:23:12"/>
    <d v="1899-12-30T00:41:36"/>
    <d v="1899-12-30T15:08:16"/>
    <d v="1899-12-30T16:00:40"/>
    <d v="1899-12-30T07:34:08"/>
    <d v="1899-12-30T08:00:20"/>
    <n v="2898"/>
    <x v="15"/>
    <x v="8"/>
    <x v="151"/>
    <x v="28"/>
    <n v="0"/>
  </r>
  <r>
    <n v="2880"/>
    <d v="2016-01-13T00:00:00"/>
    <d v="2016-01-13T00:00:00"/>
    <x v="2"/>
    <n v="2"/>
    <n v="0"/>
    <n v="20"/>
    <n v="2"/>
    <d v="1899-12-30T00:20:02"/>
    <d v="1899-12-30T00:10:01"/>
    <s v="Cascadia"/>
    <s v="YNHH Treadmill"/>
    <n v="5.9900166389351126"/>
    <n v="0"/>
    <s v="Inside"/>
    <m/>
    <d v="1899-12-30T04:22:26"/>
    <d v="1899-12-30T02:11:13"/>
    <d v="1899-12-30T04:22:26"/>
    <d v="1899-12-30T05:14:50"/>
    <d v="1899-12-30T02:11:13"/>
    <d v="1899-12-30T02:37:25"/>
    <n v="1454"/>
    <x v="15"/>
    <x v="8"/>
    <x v="151"/>
    <x v="28"/>
    <n v="0"/>
  </r>
  <r>
    <n v="2881"/>
    <d v="2016-01-15T00:00:00"/>
    <d v="2016-01-15T00:00:00"/>
    <x v="2"/>
    <n v="6.2"/>
    <n v="1"/>
    <n v="17"/>
    <n v="29"/>
    <d v="1899-12-30T01:17:29"/>
    <d v="1899-12-30T00:12:30"/>
    <s v="Cascadia"/>
    <s v="BK 10k"/>
    <n v="4.8010324801032516"/>
    <n v="0"/>
    <s v="Cool"/>
    <s v="not pretty"/>
    <d v="1899-12-30T05:27:26"/>
    <d v="1899-12-30T02:43:43"/>
    <d v="1899-12-30T05:27:26"/>
    <d v="1899-12-30T06:19:50"/>
    <d v="1899-12-30T02:43:43"/>
    <d v="1899-12-30T03:09:55"/>
    <n v="2550"/>
    <x v="15"/>
    <x v="8"/>
    <x v="151"/>
    <x v="28"/>
    <n v="1"/>
  </r>
  <r>
    <n v="2882"/>
    <d v="2016-01-16T00:00:00"/>
    <d v="2016-01-16T00:00:00"/>
    <x v="1"/>
    <n v="12.2"/>
    <n v="0"/>
    <n v="45"/>
    <n v="10"/>
    <d v="1899-12-30T00:45:10"/>
    <d v="1899-12-30T00:03:42"/>
    <s v="B-Shiv"/>
    <s v="Zwift-Richmond"/>
    <n v="16.206642066420677"/>
    <n v="130"/>
    <s v="Inside"/>
    <m/>
    <d v="1899-12-30T06:54:39"/>
    <d v="1899-12-30T03:27:19"/>
    <d v="1899-12-30T01:37:00"/>
    <d v="1899-12-30T02:29:24"/>
    <d v="1899-12-30T00:48:30"/>
    <d v="1899-12-30T01:14:42"/>
    <n v="324"/>
    <x v="15"/>
    <x v="8"/>
    <x v="151"/>
    <x v="28"/>
    <n v="0"/>
  </r>
  <r>
    <n v="2883"/>
    <d v="2016-01-18T00:00:00"/>
    <d v="2016-01-18T00:00:00"/>
    <x v="1"/>
    <n v="16"/>
    <n v="1"/>
    <n v="0"/>
    <n v="16"/>
    <d v="1899-12-30T01:00:16"/>
    <d v="1899-12-30T00:03:46"/>
    <s v="B-Shiv"/>
    <s v="Zwift-Watopia"/>
    <n v="15.929203539823019"/>
    <n v="134"/>
    <s v="Inside"/>
    <m/>
    <d v="1899-12-30T07:01:52"/>
    <d v="1899-12-30T03:30:56"/>
    <d v="1899-12-30T01:38:41"/>
    <d v="1899-12-30T02:31:05"/>
    <d v="1899-12-30T00:49:21"/>
    <d v="1899-12-30T01:15:33"/>
    <n v="359"/>
    <x v="15"/>
    <x v="8"/>
    <x v="151"/>
    <x v="48"/>
    <n v="1"/>
  </r>
  <r>
    <n v="2884"/>
    <d v="2016-01-19T00:00:00"/>
    <d v="2016-01-19T00:00:00"/>
    <x v="2"/>
    <n v="3"/>
    <n v="0"/>
    <n v="29"/>
    <n v="28"/>
    <d v="1899-12-30T00:29:28"/>
    <d v="1899-12-30T00:09:49"/>
    <s v="Adidas"/>
    <s v="YNHH Treadmill"/>
    <n v="6.1085972850678782"/>
    <n v="0"/>
    <s v="Inside"/>
    <m/>
    <d v="1899-12-30T04:17:21"/>
    <d v="1899-12-30T02:08:40"/>
    <d v="1899-12-30T04:17:21"/>
    <d v="1899-12-30T05:09:45"/>
    <d v="1899-12-30T02:08:40"/>
    <d v="1899-12-30T02:34:52"/>
    <n v="1281"/>
    <x v="15"/>
    <x v="8"/>
    <x v="151"/>
    <x v="48"/>
    <n v="0"/>
  </r>
  <r>
    <n v="2885"/>
    <d v="2016-01-20T00:00:00"/>
    <d v="2016-01-20T00:00:00"/>
    <x v="2"/>
    <n v="3"/>
    <n v="0"/>
    <n v="29"/>
    <n v="38"/>
    <d v="1899-12-30T00:29:38"/>
    <d v="1899-12-30T00:09:53"/>
    <s v="Adidas"/>
    <s v="YNHH Treadmill"/>
    <n v="6.0742407199100166"/>
    <n v="137"/>
    <s v="Inside"/>
    <m/>
    <d v="1899-12-30T04:18:48"/>
    <d v="1899-12-30T02:09:24"/>
    <d v="1899-12-30T04:18:48"/>
    <d v="1899-12-30T05:11:12"/>
    <d v="1899-12-30T02:09:24"/>
    <d v="1899-12-30T02:35:36"/>
    <n v="1338"/>
    <x v="15"/>
    <x v="8"/>
    <x v="151"/>
    <x v="48"/>
    <n v="0"/>
  </r>
  <r>
    <n v="2886"/>
    <d v="2016-01-20T00:00:00"/>
    <d v="2016-01-20T00:00:00"/>
    <x v="0"/>
    <n v="0.6"/>
    <n v="0"/>
    <n v="20"/>
    <n v="48"/>
    <d v="1899-12-30T00:20:48"/>
    <d v="1899-12-30T00:34:40"/>
    <s v="PHS"/>
    <s v="PHS Swim"/>
    <n v="1.7307692307692319"/>
    <n v="0"/>
    <s v="Inside"/>
    <m/>
    <d v="1899-12-30T01:23:12"/>
    <d v="1899-12-30T00:41:36"/>
    <d v="1899-12-30T15:08:16"/>
    <d v="1899-12-30T16:00:40"/>
    <d v="1899-12-30T07:34:08"/>
    <d v="1899-12-30T08:00:20"/>
    <n v="2898"/>
    <x v="15"/>
    <x v="8"/>
    <x v="151"/>
    <x v="48"/>
    <n v="0"/>
  </r>
  <r>
    <n v="2887"/>
    <d v="2016-01-21T00:00:00"/>
    <d v="2016-01-21T00:00:00"/>
    <x v="2"/>
    <n v="3"/>
    <n v="0"/>
    <n v="32"/>
    <n v="0"/>
    <d v="1899-12-30T00:32:00"/>
    <d v="1899-12-30T00:10:40"/>
    <s v="Adidas"/>
    <s v="YNHH Treadmill"/>
    <n v="5.6250000000000044"/>
    <n v="0"/>
    <s v="Inside"/>
    <m/>
    <d v="1899-12-30T04:39:28"/>
    <d v="1899-12-30T02:19:44"/>
    <d v="1899-12-30T04:39:28"/>
    <d v="1899-12-30T05:31:52"/>
    <d v="1899-12-30T02:19:44"/>
    <d v="1899-12-30T02:45:56"/>
    <n v="1898"/>
    <x v="15"/>
    <x v="8"/>
    <x v="151"/>
    <x v="48"/>
    <n v="0"/>
  </r>
  <r>
    <n v="2888"/>
    <d v="2016-01-22T00:00:00"/>
    <d v="2016-01-22T00:00:00"/>
    <x v="2"/>
    <n v="7.6"/>
    <n v="1"/>
    <n v="32"/>
    <n v="7"/>
    <d v="1899-12-30T01:32:07"/>
    <d v="1899-12-30T00:12:07"/>
    <s v="Cascadia"/>
    <s v="Quassy Loop"/>
    <n v="4.9502442554731356"/>
    <n v="150"/>
    <s v="Cold &amp; Windy"/>
    <m/>
    <d v="1899-12-30T05:17:34"/>
    <d v="1899-12-30T02:38:47"/>
    <d v="1899-12-30T05:17:34"/>
    <d v="1899-12-30T06:09:58"/>
    <d v="1899-12-30T02:38:47"/>
    <d v="1899-12-30T03:04:59"/>
    <n v="2494"/>
    <x v="15"/>
    <x v="8"/>
    <x v="151"/>
    <x v="48"/>
    <n v="0"/>
  </r>
  <r>
    <n v="2889"/>
    <d v="2016-01-22T00:00:00"/>
    <d v="2016-01-22T00:00:00"/>
    <x v="1"/>
    <n v="11"/>
    <n v="0"/>
    <n v="45"/>
    <n v="14"/>
    <d v="1899-12-30T00:45:14"/>
    <d v="1899-12-30T00:04:07"/>
    <s v="B-Shiv"/>
    <s v="Zwift-Richmond"/>
    <n v="14.591009579955797"/>
    <n v="129"/>
    <s v="Inside"/>
    <m/>
    <d v="1899-12-30T07:40:33"/>
    <d v="1899-12-30T03:50:17"/>
    <d v="1899-12-30T01:47:44"/>
    <d v="1899-12-30T02:40:08"/>
    <d v="1899-12-30T00:53:52"/>
    <d v="1899-12-30T01:20:04"/>
    <n v="489"/>
    <x v="15"/>
    <x v="8"/>
    <x v="151"/>
    <x v="48"/>
    <n v="0"/>
  </r>
  <r>
    <n v="2890"/>
    <d v="2016-01-23T00:00:00"/>
    <d v="2016-01-23T00:00:00"/>
    <x v="2"/>
    <n v="1.6"/>
    <n v="0"/>
    <n v="20"/>
    <n v="0"/>
    <d v="1899-12-30T00:20:00"/>
    <d v="1899-12-30T00:12:30"/>
    <s v="Cascadia"/>
    <s v="Treadmill"/>
    <n v="4.8000000000000043"/>
    <n v="0"/>
    <s v="Inside"/>
    <s v="calf hurts"/>
    <d v="1899-12-30T05:27:30"/>
    <d v="1899-12-30T02:43:45"/>
    <d v="1899-12-30T05:27:30"/>
    <d v="1899-12-30T06:19:54"/>
    <d v="1899-12-30T02:43:45"/>
    <d v="1899-12-30T03:09:57"/>
    <n v="2551"/>
    <x v="15"/>
    <x v="8"/>
    <x v="151"/>
    <x v="48"/>
    <n v="0"/>
  </r>
  <r>
    <n v="2891"/>
    <d v="2016-01-24T00:00:00"/>
    <d v="2016-01-24T00:00:00"/>
    <x v="2"/>
    <n v="1"/>
    <n v="0"/>
    <n v="10"/>
    <n v="24"/>
    <d v="1899-12-30T00:10:24"/>
    <d v="1899-12-30T00:10:24"/>
    <s v="Cascadia"/>
    <s v="Treadmill"/>
    <n v="5.7692307692307736"/>
    <n v="0"/>
    <s v="Inside"/>
    <s v="calf hurts"/>
    <d v="1899-12-30T04:32:29"/>
    <d v="1899-12-30T02:16:14"/>
    <d v="1899-12-30T04:32:29"/>
    <d v="1899-12-30T05:24:53"/>
    <d v="1899-12-30T02:16:14"/>
    <d v="1899-12-30T02:42:26"/>
    <n v="1734"/>
    <x v="15"/>
    <x v="8"/>
    <x v="151"/>
    <x v="29"/>
    <n v="0"/>
  </r>
  <r>
    <n v="2892"/>
    <d v="2016-01-24T00:00:00"/>
    <d v="2016-01-24T00:00:00"/>
    <x v="1"/>
    <n v="13.5"/>
    <n v="0"/>
    <n v="50"/>
    <n v="1"/>
    <d v="1899-12-30T00:50:01"/>
    <d v="1899-12-30T00:03:42"/>
    <s v="B-Shiv"/>
    <s v="Zwift-Watopia"/>
    <n v="16.19460179940021"/>
    <n v="133"/>
    <s v="Inside"/>
    <m/>
    <d v="1899-12-30T06:54:57"/>
    <d v="1899-12-30T03:27:29"/>
    <d v="1899-12-30T01:37:04"/>
    <d v="1899-12-30T02:29:28"/>
    <d v="1899-12-30T00:48:32"/>
    <d v="1899-12-30T01:14:44"/>
    <n v="326"/>
    <x v="15"/>
    <x v="8"/>
    <x v="151"/>
    <x v="29"/>
    <n v="0"/>
  </r>
  <r>
    <n v="2893"/>
    <d v="2016-01-26T00:00:00"/>
    <d v="2016-01-26T00:00:00"/>
    <x v="1"/>
    <n v="10"/>
    <n v="0"/>
    <n v="30"/>
    <n v="0"/>
    <d v="1899-12-30T00:30:00"/>
    <d v="1899-12-30T00:03:00"/>
    <s v="YNHH"/>
    <s v="YNHH Spin Bike"/>
    <n v="20.000000000000014"/>
    <n v="0"/>
    <s v="Inside"/>
    <s v="calf hurts"/>
    <d v="1899-12-30T05:36:00"/>
    <d v="1899-12-30T02:48:00"/>
    <d v="1899-12-30T01:18:36"/>
    <d v="1899-12-30T02:11:00"/>
    <d v="1899-12-30T00:39:18"/>
    <d v="1899-12-30T01:05:30"/>
    <n v="177"/>
    <x v="15"/>
    <x v="8"/>
    <x v="151"/>
    <x v="29"/>
    <n v="1"/>
  </r>
  <r>
    <n v="2894"/>
    <d v="2016-01-27T00:00:00"/>
    <d v="2016-01-27T00:00:00"/>
    <x v="0"/>
    <n v="0.6"/>
    <n v="0"/>
    <n v="20"/>
    <n v="10"/>
    <d v="1899-12-30T00:20:10"/>
    <d v="1899-12-30T00:33:37"/>
    <s v="PHS"/>
    <s v="PHS Swim"/>
    <n v="1.7851239669421499"/>
    <n v="0"/>
    <s v="Inside"/>
    <m/>
    <d v="1899-12-30T01:20:40"/>
    <d v="1899-12-30T00:40:20"/>
    <d v="1899-12-30T14:40:37"/>
    <d v="1899-12-30T15:33:01"/>
    <d v="1899-12-30T07:20:18"/>
    <d v="1899-12-30T07:46:30"/>
    <n v="2873"/>
    <x v="15"/>
    <x v="8"/>
    <x v="151"/>
    <x v="29"/>
    <n v="0"/>
  </r>
  <r>
    <n v="2895"/>
    <d v="2016-01-28T00:00:00"/>
    <d v="2016-01-28T00:00:00"/>
    <x v="2"/>
    <n v="1.5"/>
    <n v="0"/>
    <n v="18"/>
    <n v="0"/>
    <d v="1899-12-30T00:18:00"/>
    <d v="1899-12-30T00:12:00"/>
    <s v="Cascadia"/>
    <s v="YNHH Treadmill"/>
    <n v="5.0000000000000036"/>
    <n v="0"/>
    <s v="Inside"/>
    <m/>
    <d v="1899-12-30T05:14:24"/>
    <d v="1899-12-30T02:37:12"/>
    <d v="1899-12-30T05:14:24"/>
    <d v="1899-12-30T06:06:48"/>
    <d v="1899-12-30T02:37:12"/>
    <d v="1899-12-30T03:03:24"/>
    <n v="2461"/>
    <x v="15"/>
    <x v="8"/>
    <x v="151"/>
    <x v="29"/>
    <n v="0"/>
  </r>
  <r>
    <n v="2896"/>
    <d v="2016-01-29T00:00:00"/>
    <d v="2016-01-29T00:00:00"/>
    <x v="2"/>
    <n v="3.01"/>
    <n v="0"/>
    <n v="40"/>
    <n v="3"/>
    <d v="1899-12-30T00:40:03"/>
    <d v="1899-12-30T00:13:18"/>
    <s v="onCloud"/>
    <s v="Fenn's Pond"/>
    <n v="4.5093632958801528"/>
    <n v="0"/>
    <s v="Chilly"/>
    <s v="snowed"/>
    <d v="1899-12-30T05:48:36"/>
    <d v="1899-12-30T02:54:18"/>
    <d v="1899-12-30T05:48:36"/>
    <d v="1899-12-30T06:41:01"/>
    <d v="1899-12-30T02:54:18"/>
    <d v="1899-12-30T03:20:30"/>
    <n v="2633"/>
    <x v="15"/>
    <x v="8"/>
    <x v="151"/>
    <x v="29"/>
    <n v="0"/>
  </r>
  <r>
    <n v="2897"/>
    <d v="2016-01-30T00:00:00"/>
    <d v="2016-01-30T00:00:00"/>
    <x v="1"/>
    <n v="14.5"/>
    <n v="0"/>
    <n v="55"/>
    <n v="51"/>
    <d v="1899-12-30T00:55:51"/>
    <d v="1899-12-30T00:03:51"/>
    <s v="B-Shiv"/>
    <s v="Zwift-Richmond"/>
    <n v="15.577439570277539"/>
    <n v="0"/>
    <s v="Inside"/>
    <m/>
    <d v="1899-12-30T07:11:24"/>
    <d v="1899-12-30T03:35:42"/>
    <d v="1899-12-30T01:40:55"/>
    <d v="1899-12-30T02:33:19"/>
    <d v="1899-12-30T00:50:27"/>
    <d v="1899-12-30T01:16:39"/>
    <n v="379"/>
    <x v="15"/>
    <x v="8"/>
    <x v="151"/>
    <x v="29"/>
    <n v="0"/>
  </r>
  <r>
    <n v="2898"/>
    <d v="2016-02-02T00:00:00"/>
    <d v="2016-02-02T00:00:00"/>
    <x v="1"/>
    <n v="14"/>
    <n v="0"/>
    <n v="37"/>
    <n v="39"/>
    <d v="1899-12-30T00:37:39"/>
    <d v="1899-12-30T00:02:41"/>
    <s v="YNHH"/>
    <s v="YNHH Spin Bike"/>
    <n v="22.310756972111573"/>
    <n v="0"/>
    <s v="Inside"/>
    <m/>
    <d v="1899-12-30T05:01:12"/>
    <d v="1899-12-30T02:30:36"/>
    <d v="1899-12-30T01:10:28"/>
    <d v="1899-12-30T02:02:52"/>
    <d v="1899-12-30T00:35:14"/>
    <d v="1899-12-30T01:01:26"/>
    <n v="82"/>
    <x v="15"/>
    <x v="9"/>
    <x v="152"/>
    <x v="30"/>
    <n v="2"/>
  </r>
  <r>
    <n v="2899"/>
    <d v="2016-02-04T00:00:00"/>
    <d v="2016-02-04T00:00:00"/>
    <x v="2"/>
    <n v="2.2999999999999998"/>
    <n v="0"/>
    <n v="25"/>
    <n v="0"/>
    <d v="1899-12-30T00:25:00"/>
    <d v="1899-12-30T00:10:52"/>
    <s v="Adidas"/>
    <s v="YNHH Treadmill"/>
    <n v="5.520000000000004"/>
    <n v="0"/>
    <s v="Inside"/>
    <s v="calf hurts"/>
    <d v="1899-12-30T04:44:47"/>
    <d v="1899-12-30T02:22:23"/>
    <d v="1899-12-30T04:44:47"/>
    <d v="1899-12-30T05:37:11"/>
    <d v="1899-12-30T02:22:23"/>
    <d v="1899-12-30T02:48:35"/>
    <n v="2017"/>
    <x v="15"/>
    <x v="9"/>
    <x v="152"/>
    <x v="30"/>
    <n v="1"/>
  </r>
  <r>
    <n v="2900"/>
    <d v="2016-02-05T00:00:00"/>
    <d v="2016-02-05T00:00:00"/>
    <x v="2"/>
    <n v="3.5"/>
    <n v="0"/>
    <n v="35"/>
    <n v="57"/>
    <d v="1899-12-30T00:35:57"/>
    <d v="1899-12-30T00:10:16"/>
    <s v="onCloud"/>
    <s v="Treadmill"/>
    <n v="5.8414464534075137"/>
    <n v="0"/>
    <s v="Inside"/>
    <s v="No Calf PAIN!!!!!!!"/>
    <d v="1899-12-30T04:29:07"/>
    <d v="1899-12-30T02:14:33"/>
    <d v="1899-12-30T04:29:07"/>
    <d v="1899-12-30T05:21:31"/>
    <d v="1899-12-30T02:14:33"/>
    <d v="1899-12-30T02:40:45"/>
    <n v="1640"/>
    <x v="15"/>
    <x v="9"/>
    <x v="152"/>
    <x v="30"/>
    <n v="0"/>
  </r>
  <r>
    <n v="2901"/>
    <d v="2016-02-07T00:00:00"/>
    <d v="2016-02-07T00:00:00"/>
    <x v="1"/>
    <n v="17.2"/>
    <n v="1"/>
    <n v="0"/>
    <n v="0"/>
    <d v="1899-12-30T01:00:00"/>
    <d v="1899-12-30T00:03:29"/>
    <s v="B-Shiv"/>
    <s v="Zwift-Watopia"/>
    <n v="17.200000000000014"/>
    <n v="134"/>
    <s v="Inside"/>
    <m/>
    <d v="1899-12-30T06:30:42"/>
    <d v="1899-12-30T03:15:21"/>
    <d v="1899-12-30T01:31:24"/>
    <d v="1899-12-30T02:23:48"/>
    <d v="1899-12-30T00:45:42"/>
    <d v="1899-12-30T01:11:54"/>
    <n v="265"/>
    <x v="15"/>
    <x v="9"/>
    <x v="152"/>
    <x v="31"/>
    <n v="1"/>
  </r>
  <r>
    <n v="2902"/>
    <d v="2016-02-10T00:00:00"/>
    <d v="2016-02-10T00:00:00"/>
    <x v="2"/>
    <n v="3.6"/>
    <n v="0"/>
    <n v="40"/>
    <n v="0"/>
    <d v="1899-12-30T00:40:00"/>
    <d v="1899-12-30T00:11:07"/>
    <s v="onCloud"/>
    <s v="YNHH Treadmill"/>
    <n v="5.4000000000000048"/>
    <n v="0"/>
    <s v="Inside"/>
    <m/>
    <d v="1899-12-30T04:51:07"/>
    <d v="1899-12-30T02:25:33"/>
    <d v="1899-12-30T04:51:07"/>
    <d v="1899-12-30T05:43:31"/>
    <d v="1899-12-30T02:25:33"/>
    <d v="1899-12-30T02:51:45"/>
    <n v="2141"/>
    <x v="15"/>
    <x v="9"/>
    <x v="152"/>
    <x v="31"/>
    <n v="2"/>
  </r>
  <r>
    <n v="2903"/>
    <d v="2016-02-10T00:00:00"/>
    <d v="2016-02-10T00:00:00"/>
    <x v="0"/>
    <n v="0.5"/>
    <n v="0"/>
    <n v="20"/>
    <n v="38"/>
    <d v="1899-12-30T00:20:38"/>
    <d v="1899-12-30T00:41:16"/>
    <s v="PHS"/>
    <s v="PHS Swim"/>
    <n v="1.4539579967689835"/>
    <n v="0"/>
    <s v="Inside"/>
    <m/>
    <d v="1899-12-30T01:39:02"/>
    <d v="1899-12-30T00:49:31"/>
    <d v="1899-12-30T18:01:11"/>
    <d v="1899-12-30T18:53:35"/>
    <d v="1899-12-30T09:00:36"/>
    <d v="1899-12-30T09:26:48"/>
    <n v="3092"/>
    <x v="15"/>
    <x v="9"/>
    <x v="152"/>
    <x v="31"/>
    <n v="0"/>
  </r>
  <r>
    <n v="2904"/>
    <d v="2016-02-16T00:00:00"/>
    <d v="2016-02-16T00:00:00"/>
    <x v="2"/>
    <n v="3"/>
    <n v="0"/>
    <n v="33"/>
    <n v="31"/>
    <d v="1899-12-30T00:33:31"/>
    <d v="1899-12-30T00:11:10"/>
    <s v="onCloud"/>
    <s v="YNHH Treadmill"/>
    <n v="5.3704624564893138"/>
    <n v="0"/>
    <s v="Inside"/>
    <m/>
    <d v="1899-12-30T04:52:43"/>
    <d v="1899-12-30T02:26:21"/>
    <d v="1899-12-30T04:52:43"/>
    <d v="1899-12-30T05:45:07"/>
    <d v="1899-12-30T02:26:21"/>
    <d v="1899-12-30T02:52:33"/>
    <n v="2176"/>
    <x v="15"/>
    <x v="9"/>
    <x v="152"/>
    <x v="32"/>
    <n v="5"/>
  </r>
  <r>
    <n v="2905"/>
    <d v="2016-02-16T00:00:00"/>
    <d v="2016-02-16T00:00:00"/>
    <x v="1"/>
    <n v="19.399999999999999"/>
    <n v="1"/>
    <n v="0"/>
    <n v="0"/>
    <d v="1899-12-30T01:00:00"/>
    <d v="1899-12-30T00:03:06"/>
    <s v="onCloud"/>
    <s v="Zwift-Watopia"/>
    <n v="19.400000000000013"/>
    <n v="131"/>
    <s v="Inside"/>
    <m/>
    <d v="1899-12-30T05:46:24"/>
    <d v="1899-12-30T02:53:12"/>
    <d v="1899-12-30T01:21:02"/>
    <d v="1899-12-30T02:13:26"/>
    <d v="1899-12-30T00:40:31"/>
    <d v="1899-12-30T01:06:43"/>
    <n v="201"/>
    <x v="15"/>
    <x v="9"/>
    <x v="152"/>
    <x v="32"/>
    <n v="0"/>
  </r>
  <r>
    <n v="2906"/>
    <d v="2016-02-17T00:00:00"/>
    <d v="2016-02-17T00:00:00"/>
    <x v="0"/>
    <n v="0.5"/>
    <n v="0"/>
    <n v="19"/>
    <n v="42"/>
    <d v="1899-12-30T00:19:42"/>
    <d v="1899-12-30T00:39:24"/>
    <s v="PHS"/>
    <s v="PHS Swim"/>
    <n v="1.5228426395939099"/>
    <n v="0"/>
    <s v="Inside"/>
    <m/>
    <d v="1899-12-30T01:34:34"/>
    <d v="1899-12-30T00:47:17"/>
    <d v="1899-12-30T17:12:17"/>
    <d v="1899-12-30T18:04:41"/>
    <d v="1899-12-30T08:36:08"/>
    <d v="1899-12-30T09:02:20"/>
    <n v="3038"/>
    <x v="15"/>
    <x v="9"/>
    <x v="152"/>
    <x v="32"/>
    <n v="0"/>
  </r>
  <r>
    <n v="2907"/>
    <d v="2016-02-18T00:00:00"/>
    <d v="2016-02-18T00:00:00"/>
    <x v="2"/>
    <n v="2.5"/>
    <n v="0"/>
    <n v="30"/>
    <n v="0"/>
    <d v="1899-12-30T00:30:00"/>
    <d v="1899-12-30T00:12:00"/>
    <s v="onCloud"/>
    <s v="YNHH Treadmill"/>
    <n v="5.0000000000000036"/>
    <n v="0"/>
    <s v="Inside"/>
    <m/>
    <d v="1899-12-30T05:14:24"/>
    <d v="1899-12-30T02:37:12"/>
    <d v="1899-12-30T05:14:24"/>
    <d v="1899-12-30T06:06:48"/>
    <d v="1899-12-30T02:37:12"/>
    <d v="1899-12-30T03:03:24"/>
    <n v="2461"/>
    <x v="15"/>
    <x v="9"/>
    <x v="152"/>
    <x v="32"/>
    <n v="0"/>
  </r>
  <r>
    <n v="2908"/>
    <d v="2016-02-19T00:00:00"/>
    <d v="2016-02-19T00:00:00"/>
    <x v="2"/>
    <n v="6.2"/>
    <n v="1"/>
    <n v="23"/>
    <n v="15"/>
    <d v="1899-12-30T01:23:15"/>
    <d v="1899-12-30T00:13:26"/>
    <s v="Cascadia"/>
    <s v="BK 10k"/>
    <n v="4.4684684684684726"/>
    <n v="0"/>
    <s v="Chilly"/>
    <m/>
    <d v="1899-12-30T05:51:48"/>
    <d v="1899-12-30T02:55:54"/>
    <d v="1899-12-30T05:51:48"/>
    <d v="1899-12-30T06:44:12"/>
    <d v="1899-12-30T02:55:54"/>
    <d v="1899-12-30T03:22:06"/>
    <n v="2643"/>
    <x v="15"/>
    <x v="9"/>
    <x v="152"/>
    <x v="32"/>
    <n v="0"/>
  </r>
  <r>
    <n v="2909"/>
    <d v="2016-02-20T00:00:00"/>
    <d v="2016-02-20T00:00:00"/>
    <x v="1"/>
    <n v="20.2"/>
    <n v="1"/>
    <n v="33"/>
    <n v="28"/>
    <d v="1899-12-30T01:33:28"/>
    <d v="1899-12-30T00:04:38"/>
    <s v="Ciocci"/>
    <s v="Random"/>
    <n v="12.967189728958639"/>
    <n v="135"/>
    <s v="Chilly"/>
    <m/>
    <d v="1899-12-30T08:38:14"/>
    <d v="1899-12-30T04:19:07"/>
    <d v="1899-12-30T02:01:14"/>
    <d v="1899-12-30T02:53:38"/>
    <d v="1899-12-30T01:00:37"/>
    <d v="1899-12-30T01:26:49"/>
    <n v="623"/>
    <x v="15"/>
    <x v="9"/>
    <x v="152"/>
    <x v="32"/>
    <n v="0"/>
  </r>
  <r>
    <n v="2910"/>
    <d v="2016-02-22T00:00:00"/>
    <d v="2016-02-22T00:00:00"/>
    <x v="2"/>
    <n v="0.57999999999999996"/>
    <n v="0"/>
    <n v="7"/>
    <n v="20"/>
    <d v="1899-12-30T00:07:20"/>
    <d v="1899-12-30T00:12:39"/>
    <s v="onCloud"/>
    <s v="YNHH Treadmill"/>
    <n v="4.7454545454545487"/>
    <n v="0"/>
    <s v="Inside"/>
    <m/>
    <d v="1899-12-30T05:31:16"/>
    <d v="1899-12-30T02:45:38"/>
    <d v="1899-12-30T05:31:16"/>
    <d v="1899-12-30T06:23:40"/>
    <d v="1899-12-30T02:45:38"/>
    <d v="1899-12-30T03:11:50"/>
    <n v="2571"/>
    <x v="15"/>
    <x v="9"/>
    <x v="152"/>
    <x v="33"/>
    <n v="1"/>
  </r>
  <r>
    <n v="2911"/>
    <d v="2016-02-23T00:00:00"/>
    <d v="2016-02-23T00:00:00"/>
    <x v="2"/>
    <n v="2.57"/>
    <n v="0"/>
    <n v="35"/>
    <n v="0"/>
    <d v="1899-12-30T00:35:00"/>
    <d v="1899-12-30T00:13:37"/>
    <s v="onCloud"/>
    <s v="YNHH Treadmill"/>
    <n v="4.4057142857142884"/>
    <n v="0"/>
    <s v="Inside"/>
    <m/>
    <d v="1899-12-30T05:56:49"/>
    <d v="1899-12-30T02:58:24"/>
    <d v="1899-12-30T05:56:49"/>
    <d v="1899-12-30T06:49:13"/>
    <d v="1899-12-30T02:58:24"/>
    <d v="1899-12-30T03:24:36"/>
    <n v="2654"/>
    <x v="15"/>
    <x v="9"/>
    <x v="152"/>
    <x v="33"/>
    <n v="0"/>
  </r>
  <r>
    <n v="2912"/>
    <d v="2016-02-23T00:00:00"/>
    <d v="2016-02-23T00:00:00"/>
    <x v="1"/>
    <n v="20.5"/>
    <n v="1"/>
    <n v="13"/>
    <n v="6"/>
    <d v="1899-12-30T01:13:06"/>
    <d v="1899-12-30T00:03:34"/>
    <s v="B-Shiv"/>
    <s v="Zwift-Watopia"/>
    <n v="16.826265389876895"/>
    <n v="128"/>
    <s v="Inside"/>
    <s v="FTP Test"/>
    <d v="1899-12-30T06:39:23"/>
    <d v="1899-12-30T03:19:41"/>
    <d v="1899-12-30T01:33:26"/>
    <d v="1899-12-30T02:25:50"/>
    <d v="1899-12-30T00:46:43"/>
    <d v="1899-12-30T01:12:55"/>
    <n v="287"/>
    <x v="15"/>
    <x v="9"/>
    <x v="152"/>
    <x v="33"/>
    <n v="0"/>
  </r>
  <r>
    <n v="2913"/>
    <d v="2016-02-24T00:00:00"/>
    <d v="2016-02-24T00:00:00"/>
    <x v="0"/>
    <n v="0.68"/>
    <n v="0"/>
    <n v="22"/>
    <n v="47"/>
    <d v="1899-12-30T00:22:47"/>
    <d v="1899-12-30T00:33:30"/>
    <s v="PHS"/>
    <s v="PHS Swim"/>
    <n v="1.7907827359180701"/>
    <n v="0"/>
    <s v="Inside"/>
    <m/>
    <d v="1899-12-30T01:20:25"/>
    <d v="1899-12-30T00:40:12"/>
    <d v="1899-12-30T14:37:50"/>
    <d v="1899-12-30T15:30:14"/>
    <d v="1899-12-30T07:18:55"/>
    <d v="1899-12-30T07:45:07"/>
    <n v="2869"/>
    <x v="15"/>
    <x v="9"/>
    <x v="152"/>
    <x v="33"/>
    <n v="0"/>
  </r>
  <r>
    <n v="2914"/>
    <d v="2016-02-25T00:00:00"/>
    <d v="2016-02-25T00:00:00"/>
    <x v="2"/>
    <n v="3.1"/>
    <n v="0"/>
    <n v="32"/>
    <n v="30"/>
    <d v="1899-12-30T00:32:30"/>
    <d v="1899-12-30T00:10:29"/>
    <s v="onCloud"/>
    <s v="YNHH Treadmill"/>
    <n v="5.7230769230769285"/>
    <n v="0"/>
    <s v="Inside"/>
    <m/>
    <d v="1899-12-30T04:34:41"/>
    <d v="1899-12-30T02:17:20"/>
    <d v="1899-12-30T04:34:41"/>
    <d v="1899-12-30T05:27:05"/>
    <d v="1899-12-30T02:17:20"/>
    <d v="1899-12-30T02:43:32"/>
    <n v="1794"/>
    <x v="15"/>
    <x v="9"/>
    <x v="152"/>
    <x v="33"/>
    <n v="0"/>
  </r>
  <r>
    <n v="2915"/>
    <d v="2016-02-26T00:00:00"/>
    <d v="2016-02-26T00:00:00"/>
    <x v="2"/>
    <n v="6.25"/>
    <n v="1"/>
    <n v="22"/>
    <n v="49"/>
    <d v="1899-12-30T01:22:49"/>
    <d v="1899-12-30T00:13:15"/>
    <s v="BrAdRed"/>
    <s v="BK 10k"/>
    <n v="4.5280740591668378"/>
    <n v="145"/>
    <s v="Chilly"/>
    <m/>
    <d v="1899-12-30T05:47:10"/>
    <d v="1899-12-30T02:53:35"/>
    <d v="1899-12-30T05:47:10"/>
    <d v="1899-12-30T06:39:34"/>
    <d v="1899-12-30T02:53:35"/>
    <d v="1899-12-30T03:19:47"/>
    <n v="2626"/>
    <x v="15"/>
    <x v="9"/>
    <x v="152"/>
    <x v="33"/>
    <n v="0"/>
  </r>
  <r>
    <n v="2916"/>
    <d v="2016-02-27T00:00:00"/>
    <d v="2016-02-27T00:00:00"/>
    <x v="2"/>
    <n v="3"/>
    <n v="0"/>
    <n v="33"/>
    <n v="47"/>
    <d v="1899-12-30T00:33:47"/>
    <d v="1899-12-30T00:11:16"/>
    <s v="BrAdRed"/>
    <s v="West Rocks"/>
    <n v="5.3280710409472167"/>
    <n v="0"/>
    <s v="Chilly"/>
    <m/>
    <d v="1899-12-30T04:55:02"/>
    <d v="1899-12-30T02:27:31"/>
    <d v="1899-12-30T04:55:02"/>
    <d v="1899-12-30T05:47:26"/>
    <d v="1899-12-30T02:27:31"/>
    <d v="1899-12-30T02:53:43"/>
    <n v="2208"/>
    <x v="15"/>
    <x v="9"/>
    <x v="152"/>
    <x v="33"/>
    <n v="0"/>
  </r>
  <r>
    <n v="2917"/>
    <d v="2016-02-29T00:00:00"/>
    <d v="2016-02-29T00:00:00"/>
    <x v="0"/>
    <n v="0.73"/>
    <n v="0"/>
    <n v="28"/>
    <n v="39"/>
    <d v="1899-12-30T00:28:39"/>
    <d v="1899-12-30T00:39:15"/>
    <s v="PHS"/>
    <s v="PHS Swim"/>
    <n v="1.528795811518326"/>
    <n v="0"/>
    <s v="Inside"/>
    <m/>
    <d v="1899-12-30T01:34:12"/>
    <d v="1899-12-30T00:47:06"/>
    <d v="1899-12-30T17:08:16"/>
    <d v="1899-12-30T18:00:40"/>
    <d v="1899-12-30T08:34:08"/>
    <d v="1899-12-30T09:00:20"/>
    <n v="3033"/>
    <x v="15"/>
    <x v="9"/>
    <x v="152"/>
    <x v="34"/>
    <n v="1"/>
  </r>
  <r>
    <n v="2918"/>
    <d v="2016-02-29T00:00:00"/>
    <d v="2016-02-29T00:00:00"/>
    <x v="2"/>
    <n v="2.61"/>
    <n v="0"/>
    <n v="33"/>
    <n v="0"/>
    <d v="1899-12-30T00:33:00"/>
    <d v="1899-12-30T00:12:39"/>
    <s v="onCloud"/>
    <s v="YNHH Treadmill"/>
    <n v="4.7454545454545487"/>
    <n v="0"/>
    <s v="Inside"/>
    <m/>
    <d v="1899-12-30T05:31:16"/>
    <d v="1899-12-30T02:45:38"/>
    <d v="1899-12-30T05:31:16"/>
    <d v="1899-12-30T06:23:40"/>
    <d v="1899-12-30T02:45:38"/>
    <d v="1899-12-30T03:11:50"/>
    <n v="2571"/>
    <x v="15"/>
    <x v="9"/>
    <x v="152"/>
    <x v="34"/>
    <n v="0"/>
  </r>
  <r>
    <n v="2919"/>
    <d v="2016-03-01T00:00:00"/>
    <d v="2016-03-01T00:00:00"/>
    <x v="2"/>
    <n v="3.1"/>
    <n v="0"/>
    <n v="33"/>
    <n v="29"/>
    <d v="1899-12-30T00:33:29"/>
    <d v="1899-12-30T00:10:48"/>
    <s v="onCloud"/>
    <s v="YNHH Division St 5k"/>
    <n v="5.5550024888004037"/>
    <n v="0"/>
    <s v="Chilly"/>
    <m/>
    <d v="1899-12-30T04:42:59"/>
    <d v="1899-12-30T02:21:30"/>
    <d v="1899-12-30T04:42:59"/>
    <d v="1899-12-30T05:35:23"/>
    <d v="1899-12-30T02:21:30"/>
    <d v="1899-12-30T02:47:42"/>
    <n v="1977"/>
    <x v="15"/>
    <x v="10"/>
    <x v="153"/>
    <x v="34"/>
    <n v="0"/>
  </r>
  <r>
    <n v="2920"/>
    <d v="2016-03-02T00:00:00"/>
    <d v="2016-03-02T00:00:00"/>
    <x v="0"/>
    <n v="1"/>
    <n v="0"/>
    <n v="33"/>
    <n v="6"/>
    <d v="1899-12-30T00:33:06"/>
    <d v="1899-12-30T00:33:06"/>
    <s v="PHS"/>
    <s v="PHS Swim"/>
    <n v="1.8126888217522674"/>
    <n v="0"/>
    <s v="Inside"/>
    <m/>
    <d v="1899-12-30T01:19:26"/>
    <d v="1899-12-30T00:39:43"/>
    <d v="1899-12-30T14:27:13"/>
    <d v="1899-12-30T15:19:37"/>
    <d v="1899-12-30T07:13:37"/>
    <d v="1899-12-30T07:39:49"/>
    <n v="2854"/>
    <x v="15"/>
    <x v="10"/>
    <x v="153"/>
    <x v="34"/>
    <n v="0"/>
  </r>
  <r>
    <n v="2921"/>
    <d v="2016-03-03T00:00:00"/>
    <d v="2016-03-03T00:00:00"/>
    <x v="1"/>
    <n v="11"/>
    <n v="0"/>
    <n v="32"/>
    <n v="33"/>
    <d v="1899-12-30T00:32:33"/>
    <d v="1899-12-30T00:02:58"/>
    <s v="YNHH"/>
    <s v="YNHH Spin Bike"/>
    <n v="20.276497695852552"/>
    <n v="0"/>
    <s v="Inside"/>
    <m/>
    <d v="1899-12-30T05:31:25"/>
    <d v="1899-12-30T02:45:43"/>
    <d v="1899-12-30T01:17:32"/>
    <d v="1899-12-30T02:09:56"/>
    <d v="1899-12-30T00:38:46"/>
    <d v="1899-12-30T01:04:58"/>
    <n v="171"/>
    <x v="15"/>
    <x v="10"/>
    <x v="153"/>
    <x v="34"/>
    <n v="0"/>
  </r>
  <r>
    <n v="2922"/>
    <d v="2016-03-04T00:00:00"/>
    <d v="2016-03-04T00:00:00"/>
    <x v="2"/>
    <n v="6.25"/>
    <n v="1"/>
    <n v="15"/>
    <n v="46"/>
    <d v="1899-12-30T01:15:46"/>
    <d v="1899-12-30T00:12:07"/>
    <s v="BrAdRed"/>
    <s v="BK 10k"/>
    <n v="4.9494060712714516"/>
    <n v="152"/>
    <s v="Chilly"/>
    <m/>
    <d v="1899-12-30T05:17:37"/>
    <d v="1899-12-30T02:38:48"/>
    <d v="1899-12-30T05:17:37"/>
    <d v="1899-12-30T06:10:01"/>
    <d v="1899-12-30T02:38:48"/>
    <d v="1899-12-30T03:05:00"/>
    <n v="2496"/>
    <x v="15"/>
    <x v="10"/>
    <x v="153"/>
    <x v="34"/>
    <n v="0"/>
  </r>
  <r>
    <n v="2923"/>
    <d v="2016-03-05T00:00:00"/>
    <d v="2016-03-05T00:00:00"/>
    <x v="1"/>
    <n v="12.5"/>
    <n v="0"/>
    <n v="45"/>
    <n v="0"/>
    <d v="1899-12-30T00:45:00"/>
    <d v="1899-12-30T00:03:36"/>
    <s v="B-Shiv"/>
    <s v="Zwift-Watopia"/>
    <n v="16.666666666666679"/>
    <n v="120"/>
    <s v="Inside"/>
    <m/>
    <d v="1899-12-30T06:43:12"/>
    <d v="1899-12-30T03:21:36"/>
    <d v="1899-12-30T01:34:19"/>
    <d v="1899-12-30T02:26:43"/>
    <d v="1899-12-30T00:47:10"/>
    <d v="1899-12-30T01:13:22"/>
    <n v="296"/>
    <x v="15"/>
    <x v="10"/>
    <x v="153"/>
    <x v="34"/>
    <n v="0"/>
  </r>
  <r>
    <n v="2924"/>
    <d v="2016-03-06T00:00:00"/>
    <d v="2016-03-06T00:00:00"/>
    <x v="2"/>
    <n v="6"/>
    <n v="1"/>
    <n v="7"/>
    <n v="37"/>
    <d v="1899-12-30T01:07:37"/>
    <d v="1899-12-30T00:11:16"/>
    <s v="BrAdRed"/>
    <s v="Taft Runabou"/>
    <n v="5.3241311313778699"/>
    <n v="0"/>
    <s v="Chilly"/>
    <m/>
    <d v="1899-12-30T04:55:16"/>
    <d v="1899-12-30T02:27:38"/>
    <d v="1899-12-30T04:55:16"/>
    <d v="1899-12-30T05:47:40"/>
    <d v="1899-12-30T02:27:38"/>
    <d v="1899-12-30T02:53:50"/>
    <n v="2214"/>
    <x v="15"/>
    <x v="10"/>
    <x v="153"/>
    <x v="35"/>
    <n v="0"/>
  </r>
  <r>
    <n v="2925"/>
    <d v="2016-03-07T00:00:00"/>
    <d v="2016-03-07T00:00:00"/>
    <x v="1"/>
    <n v="10"/>
    <n v="0"/>
    <n v="28"/>
    <n v="45"/>
    <d v="1899-12-30T00:28:45"/>
    <d v="1899-12-30T00:02:53"/>
    <s v="YNHH"/>
    <s v="YNHH Spin Bike"/>
    <n v="20.869565217391319"/>
    <n v="0"/>
    <s v="Inside"/>
    <m/>
    <d v="1899-12-30T05:22:00"/>
    <d v="1899-12-30T02:41:00"/>
    <d v="1899-12-30T01:15:20"/>
    <d v="1899-12-30T02:07:44"/>
    <d v="1899-12-30T00:37:40"/>
    <d v="1899-12-30T01:03:52"/>
    <n v="149"/>
    <x v="15"/>
    <x v="10"/>
    <x v="153"/>
    <x v="35"/>
    <n v="0"/>
  </r>
  <r>
    <n v="2926"/>
    <d v="2016-03-09T00:00:00"/>
    <d v="2016-03-09T00:00:00"/>
    <x v="2"/>
    <n v="4.6500000000000004"/>
    <n v="0"/>
    <n v="52"/>
    <n v="56"/>
    <d v="1899-12-30T00:52:56"/>
    <d v="1899-12-30T00:11:23"/>
    <s v="onCloud"/>
    <s v="YNHH Highland Star Loop"/>
    <n v="5.2707808564231797"/>
    <n v="0"/>
    <s v="Perfect"/>
    <m/>
    <d v="1899-12-30T04:58:15"/>
    <d v="1899-12-30T02:29:07"/>
    <d v="1899-12-30T04:58:15"/>
    <d v="1899-12-30T05:50:39"/>
    <d v="1899-12-30T02:29:07"/>
    <d v="1899-12-30T02:55:19"/>
    <n v="2272"/>
    <x v="15"/>
    <x v="10"/>
    <x v="153"/>
    <x v="35"/>
    <n v="1"/>
  </r>
  <r>
    <n v="2927"/>
    <d v="2016-03-10T00:00:00"/>
    <d v="2016-03-10T00:00:00"/>
    <x v="2"/>
    <n v="3.1"/>
    <n v="0"/>
    <n v="32"/>
    <n v="5"/>
    <d v="1899-12-30T00:32:05"/>
    <d v="1899-12-30T00:10:21"/>
    <s v="onCloud"/>
    <s v="YNHH-5k"/>
    <n v="5.7974025974026029"/>
    <n v="0"/>
    <s v="Nice!"/>
    <m/>
    <d v="1899-12-30T04:31:09"/>
    <d v="1899-12-30T02:15:35"/>
    <d v="1899-12-30T04:31:09"/>
    <d v="1899-12-30T05:23:33"/>
    <d v="1899-12-30T02:15:35"/>
    <d v="1899-12-30T02:41:47"/>
    <n v="1696"/>
    <x v="15"/>
    <x v="10"/>
    <x v="153"/>
    <x v="35"/>
    <n v="0"/>
  </r>
  <r>
    <n v="2928"/>
    <d v="2016-03-11T00:00:00"/>
    <d v="2016-03-11T00:00:00"/>
    <x v="1"/>
    <n v="16.399999999999999"/>
    <n v="1"/>
    <n v="12"/>
    <n v="6"/>
    <d v="1899-12-30T01:12:06"/>
    <d v="1899-12-30T00:04:24"/>
    <s v="Ciocci"/>
    <s v="Long Flanders Dirt"/>
    <n v="13.647711511789192"/>
    <n v="138"/>
    <s v="Windy"/>
    <m/>
    <d v="1899-12-30T08:12:23"/>
    <d v="1899-12-30T04:06:12"/>
    <d v="1899-12-30T01:55:11"/>
    <d v="1899-12-30T02:47:35"/>
    <d v="1899-12-30T00:57:36"/>
    <d v="1899-12-30T01:23:48"/>
    <n v="565"/>
    <x v="15"/>
    <x v="10"/>
    <x v="153"/>
    <x v="35"/>
    <n v="0"/>
  </r>
  <r>
    <n v="2929"/>
    <d v="2016-03-12T00:00:00"/>
    <d v="2016-03-12T00:00:00"/>
    <x v="2"/>
    <n v="6.5"/>
    <n v="1"/>
    <n v="15"/>
    <n v="39"/>
    <d v="1899-12-30T01:15:39"/>
    <d v="1899-12-30T00:11:38"/>
    <s v="BrAdRed"/>
    <s v="Random Bridal Trail"/>
    <n v="5.1553205551883714"/>
    <n v="0"/>
    <s v="Chilly"/>
    <m/>
    <d v="1899-12-30T05:04:56"/>
    <d v="1899-12-30T02:32:28"/>
    <d v="1899-12-30T05:04:56"/>
    <d v="1899-12-30T05:57:20"/>
    <d v="1899-12-30T02:32:28"/>
    <d v="1899-12-30T02:58:40"/>
    <n v="2351"/>
    <x v="15"/>
    <x v="10"/>
    <x v="153"/>
    <x v="35"/>
    <n v="0"/>
  </r>
  <r>
    <n v="2930"/>
    <d v="2016-03-13T00:00:00"/>
    <d v="2016-03-13T00:00:00"/>
    <x v="1"/>
    <n v="29.3"/>
    <n v="2"/>
    <n v="6"/>
    <n v="43"/>
    <d v="1899-12-30T02:06:43"/>
    <d v="1899-12-30T00:04:19"/>
    <s v="Ciocci"/>
    <s v="Random"/>
    <n v="13.873470998290159"/>
    <n v="0"/>
    <s v="Chilly"/>
    <m/>
    <d v="1899-12-30T08:04:23"/>
    <d v="1899-12-30T04:02:11"/>
    <d v="1899-12-30T01:53:19"/>
    <d v="1899-12-30T02:45:43"/>
    <d v="1899-12-30T00:56:39"/>
    <d v="1899-12-30T01:22:51"/>
    <n v="546"/>
    <x v="15"/>
    <x v="10"/>
    <x v="153"/>
    <x v="36"/>
    <n v="0"/>
  </r>
  <r>
    <n v="2931"/>
    <d v="2016-03-14T00:00:00"/>
    <d v="2016-03-14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d v="1899-12-30T01:09:52"/>
    <d v="1899-12-30T02:02:16"/>
    <d v="1899-12-30T00:34:56"/>
    <d v="1899-12-30T01:01:08"/>
    <n v="72"/>
    <x v="15"/>
    <x v="10"/>
    <x v="153"/>
    <x v="36"/>
    <n v="0"/>
  </r>
  <r>
    <n v="2932"/>
    <d v="2016-03-16T00:00:00"/>
    <d v="2016-03-16T00:00:00"/>
    <x v="2"/>
    <n v="3.1"/>
    <n v="0"/>
    <n v="35"/>
    <n v="16"/>
    <d v="1899-12-30T00:35:16"/>
    <d v="1899-12-30T00:11:23"/>
    <s v="onCloud"/>
    <s v="YNHH Division St 5k"/>
    <n v="5.2741020793950897"/>
    <n v="0"/>
    <s v="Nice!"/>
    <m/>
    <d v="1899-12-30T04:58:04"/>
    <d v="1899-12-30T02:29:02"/>
    <d v="1899-12-30T04:58:04"/>
    <d v="1899-12-30T05:50:28"/>
    <d v="1899-12-30T02:29:02"/>
    <d v="1899-12-30T02:55:14"/>
    <n v="2267"/>
    <x v="15"/>
    <x v="10"/>
    <x v="153"/>
    <x v="36"/>
    <n v="1"/>
  </r>
  <r>
    <n v="2933"/>
    <d v="2016-03-16T00:00:00"/>
    <d v="2016-03-16T00:00:00"/>
    <x v="0"/>
    <n v="0.6"/>
    <n v="0"/>
    <n v="20"/>
    <n v="38"/>
    <d v="1899-12-30T00:20:38"/>
    <d v="1899-12-30T00:34:23"/>
    <s v="PHS"/>
    <s v="PHS Swim"/>
    <n v="1.7447495961227801"/>
    <n v="0"/>
    <s v="Inside"/>
    <m/>
    <d v="1899-12-30T01:22:32"/>
    <d v="1899-12-30T00:41:16"/>
    <d v="1899-12-30T15:00:59"/>
    <d v="1899-12-30T15:53:23"/>
    <d v="1899-12-30T07:30:30"/>
    <d v="1899-12-30T07:56:42"/>
    <n v="2894"/>
    <x v="15"/>
    <x v="10"/>
    <x v="153"/>
    <x v="36"/>
    <n v="0"/>
  </r>
  <r>
    <n v="2934"/>
    <d v="2016-03-18T00:00:00"/>
    <d v="2016-03-18T00:00:00"/>
    <x v="2"/>
    <n v="8.1"/>
    <n v="1"/>
    <n v="46"/>
    <n v="12"/>
    <d v="1899-12-30T01:46:12"/>
    <d v="1899-12-30T00:13:07"/>
    <s v="BrAdRed"/>
    <s v="All the Hills Loop"/>
    <n v="4.5762711864406818"/>
    <n v="144"/>
    <s v="Chilly"/>
    <s v="https://www.strava.com/activities/520292423"/>
    <d v="1899-12-30T05:43:31"/>
    <d v="1899-12-30T02:51:45"/>
    <d v="1899-12-30T05:43:31"/>
    <d v="1899-12-30T06:35:55"/>
    <d v="1899-12-30T02:51:45"/>
    <d v="1899-12-30T03:17:57"/>
    <n v="2616"/>
    <x v="15"/>
    <x v="10"/>
    <x v="153"/>
    <x v="36"/>
    <n v="1"/>
  </r>
  <r>
    <n v="2935"/>
    <d v="2016-03-19T00:00:00"/>
    <d v="2016-03-19T00:00:00"/>
    <x v="2"/>
    <n v="3.1"/>
    <n v="0"/>
    <n v="35"/>
    <n v="36"/>
    <d v="1899-12-30T00:35:36"/>
    <d v="1899-12-30T00:11:29"/>
    <s v="BrAdRed"/>
    <s v="Ion Bank 5k"/>
    <n v="5.2247191011235996"/>
    <n v="141"/>
    <s v="Nice!"/>
    <s v="Ran with Hunter"/>
    <d v="1899-12-30T05:00:53"/>
    <d v="1899-12-30T02:30:26"/>
    <d v="1899-12-30T05:00:53"/>
    <d v="1899-12-30T05:53:17"/>
    <d v="1899-12-30T02:30:26"/>
    <d v="1899-12-30T02:56:38"/>
    <n v="2306"/>
    <x v="15"/>
    <x v="10"/>
    <x v="153"/>
    <x v="36"/>
    <n v="0"/>
  </r>
  <r>
    <n v="2936"/>
    <d v="2016-03-20T00:00:00"/>
    <d v="2016-03-20T00:00:00"/>
    <x v="1"/>
    <n v="15.4"/>
    <n v="1"/>
    <n v="38"/>
    <n v="27"/>
    <d v="1899-12-30T01:38:27"/>
    <d v="1899-12-30T00:06:24"/>
    <s v="B-Shiv"/>
    <s v="Zwift Mountain Pass"/>
    <n v="9.3854748603352025"/>
    <n v="124"/>
    <s v="Inside"/>
    <m/>
    <d v="1899-12-30T11:56:00"/>
    <d v="1899-12-30T05:58:00"/>
    <d v="1899-12-30T02:47:30"/>
    <d v="1899-12-30T03:39:54"/>
    <d v="1899-12-30T01:23:45"/>
    <d v="1899-12-30T01:49:57"/>
    <n v="704"/>
    <x v="15"/>
    <x v="10"/>
    <x v="153"/>
    <x v="37"/>
    <n v="0"/>
  </r>
  <r>
    <n v="2937"/>
    <d v="2016-03-21T00:00:00"/>
    <d v="2016-03-21T00:00:00"/>
    <x v="0"/>
    <n v="0.7"/>
    <n v="0"/>
    <n v="23"/>
    <n v="55"/>
    <d v="1899-12-30T00:23:55"/>
    <d v="1899-12-30T00:34:10"/>
    <s v="Y25Y"/>
    <s v="Yale 25Y Pool"/>
    <n v="1.7560975609756109"/>
    <n v="0"/>
    <s v="Inside"/>
    <m/>
    <d v="1899-12-30T01:22:00"/>
    <d v="1899-12-30T00:41:00"/>
    <d v="1899-12-30T14:55:10"/>
    <d v="1899-12-30T15:47:34"/>
    <d v="1899-12-30T07:27:35"/>
    <d v="1899-12-30T07:53:47"/>
    <n v="2887"/>
    <x v="15"/>
    <x v="10"/>
    <x v="153"/>
    <x v="37"/>
    <n v="0"/>
  </r>
  <r>
    <n v="2938"/>
    <d v="2016-03-23T00:00:00"/>
    <d v="2016-03-23T00:00:00"/>
    <x v="2"/>
    <n v="4"/>
    <n v="0"/>
    <n v="41"/>
    <n v="22"/>
    <d v="1899-12-30T00:41:22"/>
    <d v="1899-12-30T00:10:20"/>
    <s v="onCloud"/>
    <s v="YNHH-4Miler"/>
    <n v="5.8017727639000851"/>
    <n v="0"/>
    <s v="Nice!"/>
    <m/>
    <d v="1899-12-30T04:30:57"/>
    <d v="1899-12-30T02:15:29"/>
    <d v="1899-12-30T04:30:57"/>
    <d v="1899-12-30T05:23:21"/>
    <d v="1899-12-30T02:15:29"/>
    <d v="1899-12-30T02:41:41"/>
    <n v="1689"/>
    <x v="15"/>
    <x v="10"/>
    <x v="153"/>
    <x v="37"/>
    <n v="1"/>
  </r>
  <r>
    <n v="2939"/>
    <d v="2016-03-24T00:00:00"/>
    <d v="2016-03-24T00:00:00"/>
    <x v="0"/>
    <n v="0.85"/>
    <n v="0"/>
    <n v="29"/>
    <n v="50"/>
    <d v="1899-12-30T00:29:50"/>
    <d v="1899-12-30T00:35:06"/>
    <s v="Y25Y"/>
    <s v="Yale 25Y Pool"/>
    <n v="1.709497206703912"/>
    <n v="0"/>
    <s v="Inside"/>
    <s v="1500 strait"/>
    <d v="1899-12-30T01:24:14"/>
    <d v="1899-12-30T00:42:07"/>
    <d v="1899-12-30T15:19:34"/>
    <d v="1899-12-30T16:11:58"/>
    <d v="1899-12-30T07:39:47"/>
    <d v="1899-12-30T08:05:59"/>
    <n v="2917"/>
    <x v="15"/>
    <x v="10"/>
    <x v="153"/>
    <x v="37"/>
    <n v="0"/>
  </r>
  <r>
    <n v="2940"/>
    <d v="2016-03-24T00:00:00"/>
    <d v="2016-03-24T00:00:00"/>
    <x v="1"/>
    <n v="13"/>
    <n v="0"/>
    <n v="45"/>
    <n v="0"/>
    <d v="1899-12-30T00:45:00"/>
    <d v="1899-12-30T00:03:28"/>
    <s v="B-Shiv"/>
    <s v="Zwift-Richmond"/>
    <n v="17.333333333333346"/>
    <n v="128"/>
    <s v="Inside"/>
    <m/>
    <d v="1899-12-30T06:27:42"/>
    <d v="1899-12-30T03:13:51"/>
    <d v="1899-12-30T01:30:42"/>
    <d v="1899-12-30T02:23:06"/>
    <d v="1899-12-30T00:45:21"/>
    <d v="1899-12-30T01:11:33"/>
    <n v="253"/>
    <x v="15"/>
    <x v="10"/>
    <x v="153"/>
    <x v="37"/>
    <n v="0"/>
  </r>
  <r>
    <n v="2941"/>
    <d v="2016-03-25T00:00:00"/>
    <d v="2016-03-25T00:00:00"/>
    <x v="1"/>
    <n v="8.6999999999999993"/>
    <n v="0"/>
    <n v="30"/>
    <n v="1"/>
    <d v="1899-12-30T00:30:01"/>
    <d v="1899-12-30T00:03:27"/>
    <s v="B-Shiv"/>
    <s v="Zwift-Richmond"/>
    <n v="17.390338700721834"/>
    <n v="126"/>
    <s v="Inside"/>
    <s v="Jon's Short Mix"/>
    <d v="1899-12-30T06:26:25"/>
    <d v="1899-12-30T03:13:13"/>
    <d v="1899-12-30T01:30:24"/>
    <d v="1899-12-30T02:22:48"/>
    <d v="1899-12-30T00:45:12"/>
    <d v="1899-12-30T01:11:24"/>
    <n v="251"/>
    <x v="15"/>
    <x v="10"/>
    <x v="153"/>
    <x v="37"/>
    <n v="0"/>
  </r>
  <r>
    <n v="2942"/>
    <d v="2016-03-25T00:00:00"/>
    <d v="2016-03-25T00:00:00"/>
    <x v="2"/>
    <n v="9.25"/>
    <n v="2"/>
    <n v="6"/>
    <n v="47"/>
    <d v="1899-12-30T02:06:47"/>
    <d v="1899-12-30T00:13:42"/>
    <s v="BrAdRed"/>
    <s v="Last R3 Loop from Home"/>
    <n v="4.3775469961877258"/>
    <n v="144"/>
    <s v="Raining"/>
    <m/>
    <d v="1899-12-30T05:59:06"/>
    <d v="1899-12-30T02:59:33"/>
    <d v="1899-12-30T05:59:06"/>
    <d v="1899-12-30T06:51:30"/>
    <d v="1899-12-30T02:59:33"/>
    <d v="1899-12-30T03:25:45"/>
    <n v="2659"/>
    <x v="15"/>
    <x v="10"/>
    <x v="153"/>
    <x v="37"/>
    <n v="0"/>
  </r>
  <r>
    <n v="2943"/>
    <d v="2016-03-27T00:00:00"/>
    <d v="2016-03-27T00:00:00"/>
    <x v="2"/>
    <n v="5"/>
    <n v="0"/>
    <n v="58"/>
    <n v="10"/>
    <d v="1899-12-30T00:58:10"/>
    <d v="1899-12-30T00:11:38"/>
    <s v="BrAdRed"/>
    <s v="Glenwood Loop"/>
    <n v="5.1575931232091738"/>
    <n v="140"/>
    <s v="Chilly"/>
    <m/>
    <d v="1899-12-30T05:04:48"/>
    <d v="1899-12-30T02:32:24"/>
    <d v="1899-12-30T05:04:48"/>
    <d v="1899-12-30T05:57:12"/>
    <d v="1899-12-30T02:32:24"/>
    <d v="1899-12-30T02:58:36"/>
    <n v="2349"/>
    <x v="15"/>
    <x v="10"/>
    <x v="153"/>
    <x v="38"/>
    <n v="1"/>
  </r>
  <r>
    <n v="2944"/>
    <d v="2016-03-27T00:00:00"/>
    <d v="2016-03-27T00:00:00"/>
    <x v="1"/>
    <n v="13.3"/>
    <n v="1"/>
    <n v="12"/>
    <n v="26"/>
    <d v="1899-12-30T01:12:26"/>
    <d v="1899-12-30T00:05:27"/>
    <s v="B-Shiv"/>
    <s v="Zwift Mountain Pass"/>
    <n v="11.0170271514036"/>
    <n v="128"/>
    <s v="Inside"/>
    <m/>
    <d v="1899-12-30T10:09:58"/>
    <d v="1899-12-30T05:04:59"/>
    <d v="1899-12-30T02:22:41"/>
    <d v="1899-12-30T03:15:05"/>
    <d v="1899-12-30T01:11:21"/>
    <d v="1899-12-30T01:37:33"/>
    <n v="685"/>
    <x v="15"/>
    <x v="10"/>
    <x v="153"/>
    <x v="38"/>
    <n v="0"/>
  </r>
  <r>
    <n v="2945"/>
    <d v="2016-03-29T00:00:00"/>
    <d v="2016-03-29T00:00:00"/>
    <x v="2"/>
    <n v="2.8"/>
    <n v="0"/>
    <n v="30"/>
    <n v="0"/>
    <d v="1899-12-30T00:30:00"/>
    <d v="1899-12-30T00:10:43"/>
    <s v="onCloud"/>
    <s v="YNHH Treadmill"/>
    <n v="5.6000000000000041"/>
    <n v="0"/>
    <s v="Inside"/>
    <s v="Ladder to 10 min (5 start) 5 (40 sec on 20 off)"/>
    <d v="1899-12-30T04:40:43"/>
    <d v="1899-12-30T02:20:21"/>
    <d v="1899-12-30T04:40:43"/>
    <d v="1899-12-30T05:33:07"/>
    <d v="1899-12-30T02:20:21"/>
    <d v="1899-12-30T02:46:33"/>
    <n v="1921"/>
    <x v="15"/>
    <x v="10"/>
    <x v="153"/>
    <x v="38"/>
    <n v="1"/>
  </r>
  <r>
    <n v="2946"/>
    <d v="2016-03-30T00:00:00"/>
    <d v="2016-03-30T00:00:00"/>
    <x v="0"/>
    <n v="1"/>
    <n v="0"/>
    <n v="34"/>
    <n v="49"/>
    <d v="1899-12-30T00:34:49"/>
    <d v="1899-12-30T00:34:49"/>
    <s v="Y50M"/>
    <s v="Yale 50 Meter"/>
    <n v="1.7233125897558654"/>
    <n v="0"/>
    <s v="Inside"/>
    <s v="https://www.strava.com/activities/530918244"/>
    <d v="1899-12-30T01:23:34"/>
    <d v="1899-12-30T00:41:47"/>
    <d v="1899-12-30T15:12:12"/>
    <d v="1899-12-30T16:04:36"/>
    <d v="1899-12-30T07:36:06"/>
    <d v="1899-12-30T08:02:18"/>
    <n v="2902"/>
    <x v="15"/>
    <x v="10"/>
    <x v="153"/>
    <x v="38"/>
    <n v="0"/>
  </r>
  <r>
    <n v="2947"/>
    <d v="2016-04-01T00:00:00"/>
    <d v="2016-04-01T00:00:00"/>
    <x v="1"/>
    <n v="11"/>
    <n v="0"/>
    <n v="50"/>
    <n v="4"/>
    <d v="1899-12-30T00:50:04"/>
    <d v="1899-12-30T00:04:33"/>
    <s v="B-Shiv"/>
    <s v="Zwift FTP Build Day1"/>
    <n v="13.182423435419448"/>
    <n v="128"/>
    <s v="Inside"/>
    <m/>
    <d v="1899-12-30T08:29:46"/>
    <d v="1899-12-30T04:14:53"/>
    <d v="1899-12-30T01:59:15"/>
    <d v="1899-12-30T02:51:39"/>
    <d v="1899-12-30T00:59:37"/>
    <d v="1899-12-30T01:25:50"/>
    <n v="610"/>
    <x v="15"/>
    <x v="1"/>
    <x v="154"/>
    <x v="38"/>
    <n v="1"/>
  </r>
  <r>
    <n v="2948"/>
    <d v="2016-04-01T00:00:00"/>
    <d v="2016-04-01T00:00:00"/>
    <x v="2"/>
    <n v="8.1"/>
    <n v="1"/>
    <n v="38"/>
    <n v="5"/>
    <d v="1899-12-30T01:38:05"/>
    <d v="1899-12-30T00:12:07"/>
    <s v="BrAdRed"/>
    <s v="All the Hills Loop"/>
    <n v="4.9549702633814805"/>
    <n v="158"/>
    <s v="Humid"/>
    <m/>
    <d v="1899-12-30T05:17:15"/>
    <d v="1899-12-30T02:38:38"/>
    <d v="1899-12-30T05:17:15"/>
    <d v="1899-12-30T06:09:39"/>
    <d v="1899-12-30T02:38:38"/>
    <d v="1899-12-30T03:04:50"/>
    <n v="2490"/>
    <x v="15"/>
    <x v="1"/>
    <x v="154"/>
    <x v="38"/>
    <n v="0"/>
  </r>
  <r>
    <n v="2949"/>
    <d v="2016-04-02T00:00:00"/>
    <d v="2016-04-02T00:00:00"/>
    <x v="2"/>
    <n v="3.1"/>
    <n v="0"/>
    <n v="30"/>
    <n v="5"/>
    <d v="1899-12-30T00:30:05"/>
    <d v="1899-12-30T00:09:42"/>
    <s v="BrAdRed"/>
    <s v="Run with Panthers 5k"/>
    <n v="6.1828254847645479"/>
    <n v="0"/>
    <s v="Raining"/>
    <s v="Ran with Hunter"/>
    <d v="1899-12-30T04:14:15"/>
    <d v="1899-12-30T02:07:08"/>
    <d v="1899-12-30T04:14:15"/>
    <d v="1899-12-30T05:06:39"/>
    <d v="1899-12-30T02:07:08"/>
    <d v="1899-12-30T02:33:20"/>
    <n v="1189"/>
    <x v="15"/>
    <x v="1"/>
    <x v="154"/>
    <x v="38"/>
    <n v="0"/>
  </r>
  <r>
    <n v="2950"/>
    <d v="2016-04-03T00:00:00"/>
    <d v="2016-04-03T00:00:00"/>
    <x v="2"/>
    <n v="10"/>
    <n v="1"/>
    <n v="47"/>
    <n v="0"/>
    <d v="1899-12-30T01:47:00"/>
    <d v="1899-12-30T00:10:42"/>
    <s v="BrAdRed"/>
    <s v="Treadmill"/>
    <n v="5.6074766355140229"/>
    <n v="0"/>
    <s v="Inside"/>
    <m/>
    <d v="1899-12-30T04:40:20"/>
    <d v="1899-12-30T02:20:10"/>
    <d v="1899-12-30T04:40:20"/>
    <d v="1899-12-30T05:32:44"/>
    <d v="1899-12-30T02:20:10"/>
    <d v="1899-12-30T02:46:22"/>
    <n v="1913"/>
    <x v="15"/>
    <x v="1"/>
    <x v="154"/>
    <x v="1"/>
    <n v="0"/>
  </r>
  <r>
    <n v="2951"/>
    <d v="2016-04-05T00:00:00"/>
    <d v="2016-04-05T00:00:00"/>
    <x v="2"/>
    <n v="3.1"/>
    <n v="0"/>
    <n v="30"/>
    <n v="2"/>
    <d v="1899-12-30T00:30:02"/>
    <d v="1899-12-30T00:09:41"/>
    <s v="BrAdRed"/>
    <s v="Treadmill"/>
    <n v="6.1931187569367427"/>
    <n v="0"/>
    <m/>
    <m/>
    <d v="1899-12-30T04:13:50"/>
    <d v="1899-12-30T02:06:55"/>
    <d v="1899-12-30T04:13:50"/>
    <d v="1899-12-30T05:06:14"/>
    <d v="1899-12-30T02:06:55"/>
    <d v="1899-12-30T02:33:07"/>
    <n v="1173"/>
    <x v="15"/>
    <x v="1"/>
    <x v="154"/>
    <x v="1"/>
    <n v="1"/>
  </r>
  <r>
    <n v="2952"/>
    <d v="2016-04-09T00:00:00"/>
    <d v="2016-04-09T00:00:00"/>
    <x v="2"/>
    <n v="3.5"/>
    <n v="0"/>
    <n v="37"/>
    <n v="21"/>
    <d v="1899-12-30T00:37:21"/>
    <d v="1899-12-30T00:10:40"/>
    <s v="BrAdRed"/>
    <s v="Cruise Run"/>
    <n v="5.6224899598393616"/>
    <n v="0"/>
    <s v="Humid"/>
    <m/>
    <d v="1899-12-30T04:39:35"/>
    <d v="1899-12-30T02:19:48"/>
    <d v="1899-12-30T04:39:35"/>
    <d v="1899-12-30T05:32:00"/>
    <d v="1899-12-30T02:19:48"/>
    <d v="1899-12-30T02:46:00"/>
    <n v="1903"/>
    <x v="15"/>
    <x v="1"/>
    <x v="154"/>
    <x v="1"/>
    <n v="3"/>
  </r>
  <r>
    <n v="2953"/>
    <d v="2016-04-11T00:00:00"/>
    <d v="2016-04-11T00:00:00"/>
    <x v="2"/>
    <n v="3.25"/>
    <n v="0"/>
    <n v="33"/>
    <n v="25"/>
    <d v="1899-12-30T00:33:25"/>
    <d v="1899-12-30T00:10:17"/>
    <s v="BrAdRed"/>
    <s v="Cruise Run"/>
    <n v="5.8354114713217013"/>
    <n v="0"/>
    <s v="Humid"/>
    <m/>
    <d v="1899-12-30T04:29:23"/>
    <d v="1899-12-30T02:14:42"/>
    <d v="1899-12-30T04:29:23"/>
    <d v="1899-12-30T05:21:47"/>
    <d v="1899-12-30T02:14:42"/>
    <d v="1899-12-30T02:40:54"/>
    <n v="1645"/>
    <x v="15"/>
    <x v="1"/>
    <x v="154"/>
    <x v="2"/>
    <n v="1"/>
  </r>
  <r>
    <n v="2954"/>
    <d v="2016-04-18T00:00:00"/>
    <d v="2016-04-18T00:00:00"/>
    <x v="1"/>
    <n v="9.9"/>
    <n v="0"/>
    <n v="44"/>
    <n v="40"/>
    <d v="1899-12-30T00:44:40"/>
    <d v="1899-12-30T00:04:31"/>
    <s v="Ciocci"/>
    <s v="Ups &amp; Downs"/>
    <n v="13.29850746268658"/>
    <n v="0"/>
    <s v="Nice!"/>
    <m/>
    <d v="1899-12-30T08:25:19"/>
    <d v="1899-12-30T04:12:40"/>
    <d v="1899-12-30T01:58:13"/>
    <d v="1899-12-30T02:50:37"/>
    <d v="1899-12-30T00:59:06"/>
    <d v="1899-12-30T01:25:18"/>
    <n v="601"/>
    <x v="15"/>
    <x v="1"/>
    <x v="154"/>
    <x v="3"/>
    <n v="6"/>
  </r>
  <r>
    <n v="2955"/>
    <d v="2016-04-20T00:00:00"/>
    <d v="2016-04-20T00:00:00"/>
    <x v="2"/>
    <n v="3.1"/>
    <n v="0"/>
    <n v="31"/>
    <n v="1"/>
    <d v="1899-12-30T00:31:01"/>
    <d v="1899-12-30T00:10:00"/>
    <s v="onCloud"/>
    <s v="YNHH 5k"/>
    <n v="5.996775926921015"/>
    <n v="156"/>
    <s v="Nice!"/>
    <m/>
    <d v="1899-12-30T04:22:08"/>
    <d v="1899-12-30T02:11:04"/>
    <d v="1899-12-30T04:22:08"/>
    <d v="1899-12-30T05:14:32"/>
    <d v="1899-12-30T02:11:04"/>
    <d v="1899-12-30T02:37:16"/>
    <n v="1448"/>
    <x v="15"/>
    <x v="1"/>
    <x v="154"/>
    <x v="3"/>
    <n v="1"/>
  </r>
  <r>
    <n v="2956"/>
    <d v="2016-04-22T00:00:00"/>
    <d v="2016-04-22T00:00:00"/>
    <x v="2"/>
    <n v="1.5"/>
    <n v="0"/>
    <n v="17"/>
    <n v="45"/>
    <d v="1899-12-30T00:17:45"/>
    <d v="1899-12-30T00:11:50"/>
    <s v="BrAdRed"/>
    <s v="Middlebury Garage"/>
    <n v="5.0704225352112715"/>
    <n v="0"/>
    <s v="Chilly"/>
    <m/>
    <d v="1899-12-30T05:10:02"/>
    <d v="1899-12-30T02:35:01"/>
    <d v="1899-12-30T05:10:02"/>
    <d v="1899-12-30T06:02:26"/>
    <d v="1899-12-30T02:35:01"/>
    <d v="1899-12-30T03:01:13"/>
    <n v="2416"/>
    <x v="15"/>
    <x v="1"/>
    <x v="154"/>
    <x v="3"/>
    <n v="1"/>
  </r>
  <r>
    <n v="2957"/>
    <d v="2016-04-22T00:00:00"/>
    <d v="2016-04-22T00:00:00"/>
    <x v="1"/>
    <n v="9.9"/>
    <n v="0"/>
    <n v="44"/>
    <n v="4"/>
    <d v="1899-12-30T00:44:04"/>
    <d v="1899-12-30T00:04:27"/>
    <s v="Shiv"/>
    <s v="Ups &amp; Downs"/>
    <n v="13.479576399394867"/>
    <n v="138"/>
    <s v="Nice!"/>
    <m/>
    <d v="1899-12-30T08:18:32"/>
    <d v="1899-12-30T04:09:16"/>
    <d v="1899-12-30T01:56:37"/>
    <d v="1899-12-30T02:49:01"/>
    <d v="1899-12-30T00:58:19"/>
    <d v="1899-12-30T01:24:31"/>
    <n v="577"/>
    <x v="15"/>
    <x v="1"/>
    <x v="154"/>
    <x v="3"/>
    <n v="0"/>
  </r>
  <r>
    <n v="2958"/>
    <d v="2016-04-24T00:00:00"/>
    <d v="2016-04-24T00:00:00"/>
    <x v="2"/>
    <n v="13.1"/>
    <n v="2"/>
    <n v="23"/>
    <n v="19"/>
    <d v="1899-12-30T02:23:19"/>
    <d v="1899-12-30T00:10:56"/>
    <s v="BrAdRed"/>
    <s v="Cheshire Half Marathon"/>
    <n v="5.4843586463542318"/>
    <n v="167"/>
    <s v="Nice!"/>
    <m/>
    <d v="1899-12-30T04:46:38"/>
    <d v="1899-12-30T02:23:19"/>
    <d v="1899-12-30T04:46:38"/>
    <d v="1899-12-30T05:39:02"/>
    <d v="1899-12-30T02:23:19"/>
    <d v="1899-12-30T02:49:31"/>
    <n v="2052"/>
    <x v="15"/>
    <x v="1"/>
    <x v="154"/>
    <x v="4"/>
    <n v="1"/>
  </r>
  <r>
    <n v="2959"/>
    <d v="2016-04-26T00:00:00"/>
    <d v="2016-04-26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d v="1899-12-30T01:13:22"/>
    <d v="1899-12-30T02:05:46"/>
    <d v="1899-12-30T00:36:41"/>
    <d v="1899-12-30T01:02:53"/>
    <n v="116"/>
    <x v="15"/>
    <x v="1"/>
    <x v="154"/>
    <x v="4"/>
    <n v="1"/>
  </r>
  <r>
    <n v="2960"/>
    <d v="2016-04-29T00:00:00"/>
    <d v="2016-04-29T00:00:00"/>
    <x v="2"/>
    <n v="3.1"/>
    <n v="0"/>
    <n v="33"/>
    <n v="45"/>
    <d v="1899-12-30T00:33:45"/>
    <d v="1899-12-30T00:10:53"/>
    <s v="BrAdRed"/>
    <s v="Fenn's Pond"/>
    <n v="5.5111111111111155"/>
    <n v="0"/>
    <s v="Chilly"/>
    <m/>
    <d v="1899-12-30T04:45:15"/>
    <d v="1899-12-30T02:22:37"/>
    <d v="1899-12-30T04:45:15"/>
    <d v="1899-12-30T05:37:39"/>
    <d v="1899-12-30T02:22:37"/>
    <d v="1899-12-30T02:48:49"/>
    <n v="2027"/>
    <x v="15"/>
    <x v="1"/>
    <x v="154"/>
    <x v="4"/>
    <n v="2"/>
  </r>
  <r>
    <n v="2961"/>
    <d v="2016-04-29T00:00:00"/>
    <d v="2016-04-29T00:00:00"/>
    <x v="1"/>
    <n v="15.2"/>
    <n v="1"/>
    <n v="6"/>
    <n v="50"/>
    <d v="1899-12-30T01:06:50"/>
    <d v="1899-12-30T00:04:24"/>
    <s v="Shiv"/>
    <s v="Around the Horn"/>
    <n v="13.645885286783052"/>
    <n v="0"/>
    <s v="Chilly"/>
    <m/>
    <d v="1899-12-30T08:12:27"/>
    <d v="1899-12-30T04:06:14"/>
    <d v="1899-12-30T01:55:12"/>
    <d v="1899-12-30T02:47:36"/>
    <d v="1899-12-30T00:57:36"/>
    <d v="1899-12-30T01:23:48"/>
    <n v="566"/>
    <x v="15"/>
    <x v="1"/>
    <x v="154"/>
    <x v="4"/>
    <n v="0"/>
  </r>
  <r>
    <n v="2962"/>
    <d v="2016-05-01T00:00:00"/>
    <d v="2016-05-01T00:00:00"/>
    <x v="1"/>
    <n v="30.3"/>
    <n v="2"/>
    <n v="8"/>
    <n v="51"/>
    <d v="1899-12-30T02:08:51"/>
    <d v="1899-12-30T00:04:15"/>
    <s v="Shiv"/>
    <s v="Black Rock Bail Out"/>
    <n v="14.109429569266601"/>
    <n v="0"/>
    <s v="Chilly"/>
    <s v="http://www.strava.com/activities/561963732#"/>
    <d v="1899-12-30T07:56:17"/>
    <d v="1899-12-30T03:58:08"/>
    <d v="1899-12-30T01:51:25"/>
    <d v="1899-12-30T02:43:49"/>
    <d v="1899-12-30T00:55:42"/>
    <d v="1899-12-30T01:21:54"/>
    <n v="528"/>
    <x v="15"/>
    <x v="2"/>
    <x v="155"/>
    <x v="5"/>
    <n v="1"/>
  </r>
  <r>
    <n v="2963"/>
    <d v="2016-05-02T00:00:00"/>
    <d v="2016-05-02T00:00:00"/>
    <x v="0"/>
    <n v="1"/>
    <n v="0"/>
    <n v="34"/>
    <n v="13"/>
    <d v="1899-12-30T00:34:13"/>
    <d v="1899-12-30T00:34:13"/>
    <s v="Y50M"/>
    <s v="Yale 50 Meter"/>
    <n v="1.7535314174378971"/>
    <n v="0"/>
    <s v="Inside"/>
    <m/>
    <d v="1899-12-30T01:22:07"/>
    <d v="1899-12-30T00:41:04"/>
    <d v="1899-12-30T14:56:29"/>
    <d v="1899-12-30T15:48:53"/>
    <d v="1899-12-30T07:28:14"/>
    <d v="1899-12-30T07:54:26"/>
    <n v="2888"/>
    <x v="15"/>
    <x v="2"/>
    <x v="155"/>
    <x v="5"/>
    <n v="0"/>
  </r>
  <r>
    <n v="2964"/>
    <d v="2016-05-06T00:00:00"/>
    <d v="2016-05-06T00:00:00"/>
    <x v="1"/>
    <n v="18"/>
    <n v="1"/>
    <n v="25"/>
    <n v="37"/>
    <d v="1899-12-30T01:25:37"/>
    <d v="1899-12-30T00:04:45"/>
    <s v="Shiv"/>
    <s v="Random"/>
    <n v="12.61436636168971"/>
    <n v="0"/>
    <s v="Raining"/>
    <m/>
    <d v="1899-12-30T08:52:44"/>
    <d v="1899-12-30T04:26:22"/>
    <d v="1899-12-30T02:04:37"/>
    <d v="1899-12-30T02:57:01"/>
    <d v="1899-12-30T01:02:19"/>
    <d v="1899-12-30T01:28:31"/>
    <n v="645"/>
    <x v="15"/>
    <x v="2"/>
    <x v="155"/>
    <x v="5"/>
    <n v="3"/>
  </r>
  <r>
    <n v="2965"/>
    <d v="2016-05-06T00:00:00"/>
    <d v="2016-05-06T00:00:00"/>
    <x v="2"/>
    <n v="5"/>
    <n v="0"/>
    <n v="55"/>
    <n v="0"/>
    <d v="1899-12-30T00:55:00"/>
    <d v="1899-12-30T00:11:00"/>
    <s v="BrAdRed"/>
    <s v="Treadmill"/>
    <n v="5.4545454545454595"/>
    <n v="0"/>
    <s v="Inside"/>
    <m/>
    <d v="1899-12-30T04:48:12"/>
    <d v="1899-12-30T02:24:06"/>
    <d v="1899-12-30T04:48:12"/>
    <d v="1899-12-30T05:40:36"/>
    <d v="1899-12-30T02:24:06"/>
    <d v="1899-12-30T02:50:18"/>
    <n v="2079"/>
    <x v="15"/>
    <x v="2"/>
    <x v="155"/>
    <x v="5"/>
    <n v="0"/>
  </r>
  <r>
    <n v="2966"/>
    <d v="2016-05-08T00:00:00"/>
    <d v="2016-05-08T00:00:00"/>
    <x v="2"/>
    <n v="6"/>
    <n v="1"/>
    <n v="9"/>
    <n v="0"/>
    <d v="1899-12-30T01:09:00"/>
    <d v="1899-12-30T00:11:30"/>
    <s v="BrAdRed"/>
    <s v="Outside"/>
    <n v="5.2173913043478306"/>
    <n v="148"/>
    <s v="Nice!"/>
    <m/>
    <d v="1899-12-30T05:01:18"/>
    <d v="1899-12-30T02:30:39"/>
    <d v="1899-12-30T05:01:18"/>
    <d v="1899-12-30T05:53:42"/>
    <d v="1899-12-30T02:30:39"/>
    <d v="1899-12-30T02:56:51"/>
    <n v="2312"/>
    <x v="15"/>
    <x v="2"/>
    <x v="155"/>
    <x v="6"/>
    <n v="1"/>
  </r>
  <r>
    <n v="2967"/>
    <d v="2016-05-09T00:00:00"/>
    <d v="2016-05-09T00:00:00"/>
    <x v="2"/>
    <n v="3.1"/>
    <n v="0"/>
    <n v="36"/>
    <n v="14"/>
    <d v="1899-12-30T00:36:14"/>
    <d v="1899-12-30T00:11:41"/>
    <s v="onCloud"/>
    <s v="YNHH Division St 5k"/>
    <n v="5.1333946642134354"/>
    <n v="141"/>
    <s v="Nice!"/>
    <m/>
    <d v="1899-12-30T05:06:14"/>
    <d v="1899-12-30T02:33:07"/>
    <d v="1899-12-30T05:06:14"/>
    <d v="1899-12-30T05:58:38"/>
    <d v="1899-12-30T02:33:07"/>
    <d v="1899-12-30T02:59:19"/>
    <n v="2366"/>
    <x v="15"/>
    <x v="2"/>
    <x v="155"/>
    <x v="6"/>
    <n v="0"/>
  </r>
  <r>
    <n v="2968"/>
    <d v="2016-05-11T00:00:00"/>
    <d v="2016-05-11T00:00:00"/>
    <x v="2"/>
    <n v="3.1"/>
    <n v="0"/>
    <n v="34"/>
    <n v="9"/>
    <d v="1899-12-30T00:34:09"/>
    <d v="1899-12-30T00:11:01"/>
    <s v="BrAdRed"/>
    <s v="Fenn's Pond"/>
    <n v="5.44655929721816"/>
    <n v="146"/>
    <s v="Chilly"/>
    <m/>
    <d v="1899-12-30T04:48:37"/>
    <d v="1899-12-30T02:24:19"/>
    <d v="1899-12-30T04:48:37"/>
    <d v="1899-12-30T05:41:01"/>
    <d v="1899-12-30T02:24:19"/>
    <d v="1899-12-30T02:50:31"/>
    <n v="2087"/>
    <x v="15"/>
    <x v="2"/>
    <x v="155"/>
    <x v="6"/>
    <n v="1"/>
  </r>
  <r>
    <n v="2969"/>
    <d v="2016-05-11T00:00:00"/>
    <d v="2016-05-11T00:00:00"/>
    <x v="1"/>
    <n v="10"/>
    <n v="0"/>
    <n v="25"/>
    <n v="42"/>
    <d v="1899-12-30T00:25:42"/>
    <d v="1899-12-30T00:02:34"/>
    <s v="YNHH"/>
    <s v="YNHH Spin Bike"/>
    <n v="23.346303501945542"/>
    <n v="0"/>
    <s v="Inside"/>
    <m/>
    <d v="1899-12-30T04:47:50"/>
    <d v="1899-12-30T02:23:55"/>
    <d v="1899-12-30T01:07:20"/>
    <d v="1899-12-30T01:59:44"/>
    <d v="1899-12-30T00:33:40"/>
    <d v="1899-12-30T00:59:52"/>
    <n v="50"/>
    <x v="15"/>
    <x v="2"/>
    <x v="155"/>
    <x v="6"/>
    <n v="0"/>
  </r>
  <r>
    <n v="2970"/>
    <d v="2016-05-12T00:00:00"/>
    <d v="2016-05-12T00:00:00"/>
    <x v="2"/>
    <n v="3.1"/>
    <n v="0"/>
    <n v="32"/>
    <n v="46"/>
    <d v="1899-12-30T00:32:46"/>
    <d v="1899-12-30T00:10:34"/>
    <s v="BrAdRed"/>
    <s v="Fenn's Pond"/>
    <n v="5.6765005086470044"/>
    <n v="0"/>
    <s v="Chilly"/>
    <m/>
    <d v="1899-12-30T04:36:56"/>
    <d v="1899-12-30T02:18:28"/>
    <d v="1899-12-30T04:36:56"/>
    <d v="1899-12-30T05:29:20"/>
    <d v="1899-12-30T02:18:28"/>
    <d v="1899-12-30T02:44:40"/>
    <n v="1852"/>
    <x v="15"/>
    <x v="2"/>
    <x v="155"/>
    <x v="6"/>
    <n v="0"/>
  </r>
  <r>
    <n v="2971"/>
    <d v="2016-05-13T00:00:00"/>
    <d v="2016-05-13T00:00:00"/>
    <x v="1"/>
    <n v="48.6"/>
    <n v="3"/>
    <n v="19"/>
    <n v="59"/>
    <d v="1899-12-30T03:19:59"/>
    <d v="1899-12-30T00:04:07"/>
    <s v="Shiv"/>
    <s v="Most of Rev3 Half"/>
    <n v="14.581215101258449"/>
    <n v="139"/>
    <m/>
    <m/>
    <d v="1899-12-30T07:40:52"/>
    <d v="1899-12-30T03:50:26"/>
    <d v="1899-12-30T01:47:49"/>
    <d v="1899-12-30T02:40:13"/>
    <d v="1899-12-30T00:53:54"/>
    <d v="1899-12-30T01:20:06"/>
    <n v="491"/>
    <x v="15"/>
    <x v="2"/>
    <x v="155"/>
    <x v="6"/>
    <n v="0"/>
  </r>
  <r>
    <n v="2972"/>
    <d v="2016-05-13T00:00:00"/>
    <d v="2016-05-13T00:00:00"/>
    <x v="2"/>
    <n v="1.2"/>
    <n v="0"/>
    <n v="13"/>
    <n v="17"/>
    <d v="1899-12-30T00:13:17"/>
    <d v="1899-12-30T00:11:04"/>
    <s v="BrAdRed"/>
    <s v="Munson quick brick"/>
    <n v="5.4203262233375202"/>
    <n v="150"/>
    <s v="Brick"/>
    <m/>
    <d v="1899-12-30T04:50:01"/>
    <d v="1899-12-30T02:25:01"/>
    <d v="1899-12-30T04:50:01"/>
    <d v="1899-12-30T05:42:25"/>
    <d v="1899-12-30T02:25:01"/>
    <d v="1899-12-30T02:51:13"/>
    <n v="2121"/>
    <x v="15"/>
    <x v="2"/>
    <x v="155"/>
    <x v="6"/>
    <n v="0"/>
  </r>
  <r>
    <n v="2973"/>
    <d v="2016-05-14T00:00:00"/>
    <d v="2016-05-14T00:00:00"/>
    <x v="2"/>
    <n v="3.5"/>
    <n v="0"/>
    <n v="38"/>
    <n v="44"/>
    <d v="1899-12-30T00:38:44"/>
    <d v="1899-12-30T00:11:04"/>
    <s v="BrAdRed"/>
    <s v="Weslyan Swim Meet Run"/>
    <n v="5.4216867469879562"/>
    <n v="0"/>
    <s v="Nice!"/>
    <m/>
    <d v="1899-12-30T04:49:57"/>
    <d v="1899-12-30T02:24:58"/>
    <d v="1899-12-30T04:49:57"/>
    <d v="1899-12-30T05:42:21"/>
    <d v="1899-12-30T02:24:58"/>
    <d v="1899-12-30T02:51:10"/>
    <n v="2115"/>
    <x v="15"/>
    <x v="2"/>
    <x v="155"/>
    <x v="6"/>
    <n v="0"/>
  </r>
  <r>
    <n v="2974"/>
    <d v="2016-05-15T00:00:00"/>
    <d v="2016-05-15T00:00:00"/>
    <x v="2"/>
    <n v="3.6"/>
    <n v="0"/>
    <n v="41"/>
    <n v="22"/>
    <d v="1899-12-30T00:41:22"/>
    <d v="1899-12-30T00:11:29"/>
    <s v="BrAdRed"/>
    <s v="Brookfield Swim Meet Run"/>
    <n v="5.2215954875100774"/>
    <n v="0"/>
    <s v="Nice!"/>
    <m/>
    <d v="1899-12-30T05:01:03"/>
    <d v="1899-12-30T02:30:32"/>
    <d v="1899-12-30T05:01:03"/>
    <d v="1899-12-30T05:53:27"/>
    <d v="1899-12-30T02:30:32"/>
    <d v="1899-12-30T02:56:44"/>
    <n v="2308"/>
    <x v="15"/>
    <x v="2"/>
    <x v="155"/>
    <x v="7"/>
    <n v="0"/>
  </r>
  <r>
    <n v="2975"/>
    <d v="2016-05-17T00:00:00"/>
    <d v="2016-05-17T00:00:00"/>
    <x v="2"/>
    <n v="3.1"/>
    <n v="0"/>
    <n v="32"/>
    <n v="26"/>
    <d v="1899-12-30T00:32:26"/>
    <d v="1899-12-30T00:10:28"/>
    <s v="VazeePrism"/>
    <s v="Fenn's Pond"/>
    <n v="5.7348406988694824"/>
    <n v="0"/>
    <s v="Chilly"/>
    <m/>
    <d v="1899-12-30T04:34:07"/>
    <d v="1899-12-30T02:17:03"/>
    <d v="1899-12-30T04:34:07"/>
    <d v="1899-12-30T05:26:31"/>
    <d v="1899-12-30T02:17:03"/>
    <d v="1899-12-30T02:43:15"/>
    <n v="1775"/>
    <x v="15"/>
    <x v="2"/>
    <x v="155"/>
    <x v="7"/>
    <n v="1"/>
  </r>
  <r>
    <n v="2976"/>
    <d v="2016-05-17T00:00:00"/>
    <d v="2016-05-17T00:00:00"/>
    <x v="1"/>
    <n v="15"/>
    <n v="0"/>
    <n v="42"/>
    <n v="25"/>
    <d v="1899-12-30T00:42:25"/>
    <d v="1899-12-30T00:02:50"/>
    <s v="YNHH"/>
    <s v="YNHH Spin Bike"/>
    <n v="21.218074656188627"/>
    <n v="0"/>
    <s v="Inside"/>
    <s v="spin class"/>
    <d v="1899-12-30T05:16:43"/>
    <d v="1899-12-30T02:38:21"/>
    <d v="1899-12-30T01:14:05"/>
    <d v="1899-12-30T02:06:29"/>
    <d v="1899-12-30T00:37:03"/>
    <d v="1899-12-30T01:03:15"/>
    <n v="132"/>
    <x v="15"/>
    <x v="2"/>
    <x v="155"/>
    <x v="7"/>
    <n v="0"/>
  </r>
  <r>
    <n v="2977"/>
    <d v="2016-05-18T00:00:00"/>
    <d v="2016-05-18T00:00:00"/>
    <x v="2"/>
    <n v="5.0599999999999996"/>
    <n v="0"/>
    <n v="55"/>
    <n v="46"/>
    <d v="1899-12-30T00:55:46"/>
    <d v="1899-12-30T00:11:01"/>
    <s v="VazeePrism"/>
    <s v="The Lasso"/>
    <n v="5.4441123729826693"/>
    <n v="147"/>
    <s v="Chilly"/>
    <m/>
    <d v="1899-12-30T04:48:45"/>
    <d v="1899-12-30T02:24:23"/>
    <d v="1899-12-30T04:48:45"/>
    <d v="1899-12-30T05:41:09"/>
    <d v="1899-12-30T02:24:23"/>
    <d v="1899-12-30T02:50:35"/>
    <n v="2093"/>
    <x v="15"/>
    <x v="2"/>
    <x v="155"/>
    <x v="7"/>
    <n v="0"/>
  </r>
  <r>
    <n v="2978"/>
    <d v="2016-05-19T00:00:00"/>
    <d v="2016-05-19T00:00:00"/>
    <x v="2"/>
    <n v="5.0999999999999996"/>
    <n v="0"/>
    <n v="57"/>
    <n v="32"/>
    <d v="1899-12-30T00:57:32"/>
    <d v="1899-12-30T00:11:17"/>
    <s v="VazeePrism"/>
    <s v="Central Rd Detour"/>
    <n v="5.3186558516801883"/>
    <n v="145"/>
    <s v="Chilly"/>
    <m/>
    <d v="1899-12-30T04:55:34"/>
    <d v="1899-12-30T02:27:47"/>
    <d v="1899-12-30T04:55:34"/>
    <d v="1899-12-30T05:47:58"/>
    <d v="1899-12-30T02:27:47"/>
    <d v="1899-12-30T02:53:59"/>
    <n v="2219"/>
    <x v="15"/>
    <x v="2"/>
    <x v="155"/>
    <x v="7"/>
    <n v="0"/>
  </r>
  <r>
    <n v="2979"/>
    <d v="2016-05-19T00:00:00"/>
    <d v="2016-05-19T00:00:00"/>
    <x v="1"/>
    <n v="15.5"/>
    <n v="0"/>
    <n v="45"/>
    <n v="0"/>
    <d v="1899-12-30T00:45:00"/>
    <d v="1899-12-30T00:02:54"/>
    <s v="YNHH"/>
    <s v="YNHH Spin Bike"/>
    <n v="20.666666666666682"/>
    <n v="0"/>
    <s v="Inside"/>
    <m/>
    <d v="1899-12-30T05:25:10"/>
    <d v="1899-12-30T02:42:35"/>
    <d v="1899-12-30T01:16:04"/>
    <d v="1899-12-30T02:08:28"/>
    <d v="1899-12-30T00:38:02"/>
    <d v="1899-12-30T01:04:14"/>
    <n v="155"/>
    <x v="15"/>
    <x v="2"/>
    <x v="155"/>
    <x v="7"/>
    <n v="0"/>
  </r>
  <r>
    <n v="2980"/>
    <d v="2016-05-20T00:00:00"/>
    <d v="2016-05-20T00:00:00"/>
    <x v="1"/>
    <n v="22.7"/>
    <n v="1"/>
    <n v="45"/>
    <n v="26"/>
    <d v="1899-12-30T01:45:26"/>
    <d v="1899-12-30T00:04:39"/>
    <s v="Shiv"/>
    <s v="From Home Rev3 Olympic"/>
    <n v="12.918115712930772"/>
    <n v="157"/>
    <s v="Chilly"/>
    <m/>
    <d v="1899-12-30T08:40:12"/>
    <d v="1899-12-30T04:20:06"/>
    <d v="1899-12-30T02:01:41"/>
    <d v="1899-12-30T02:54:05"/>
    <d v="1899-12-30T01:00:51"/>
    <d v="1899-12-30T01:27:03"/>
    <n v="626"/>
    <x v="15"/>
    <x v="2"/>
    <x v="155"/>
    <x v="7"/>
    <n v="0"/>
  </r>
  <r>
    <n v="2981"/>
    <d v="2016-05-20T00:00:00"/>
    <d v="2016-05-20T00:00:00"/>
    <x v="2"/>
    <n v="3.1"/>
    <n v="0"/>
    <n v="32"/>
    <n v="34"/>
    <d v="1899-12-30T00:32:34"/>
    <d v="1899-12-30T00:10:30"/>
    <s v="VazeePrism"/>
    <s v="Fenn's Pond"/>
    <n v="5.7113613101330651"/>
    <n v="151"/>
    <s v="Nice!"/>
    <m/>
    <d v="1899-12-30T04:35:14"/>
    <d v="1899-12-30T02:17:37"/>
    <d v="1899-12-30T04:35:14"/>
    <d v="1899-12-30T05:27:38"/>
    <d v="1899-12-30T02:17:37"/>
    <d v="1899-12-30T02:43:49"/>
    <n v="1807"/>
    <x v="15"/>
    <x v="2"/>
    <x v="155"/>
    <x v="7"/>
    <n v="0"/>
  </r>
  <r>
    <n v="2982"/>
    <d v="2016-05-22T00:00:00"/>
    <d v="2016-05-22T00:00:00"/>
    <x v="1"/>
    <n v="54.2"/>
    <n v="3"/>
    <n v="42"/>
    <n v="6"/>
    <d v="1899-12-30T03:42:06"/>
    <d v="1899-12-30T00:04:06"/>
    <s v="Shiv"/>
    <s v="Most of Rev3 Half"/>
    <n v="14.642053129221084"/>
    <n v="130"/>
    <s v="Chilly"/>
    <m/>
    <d v="1899-12-30T07:38:57"/>
    <d v="1899-12-30T03:49:29"/>
    <d v="1899-12-30T01:47:22"/>
    <d v="1899-12-30T02:39:46"/>
    <d v="1899-12-30T00:53:41"/>
    <d v="1899-12-30T01:19:53"/>
    <n v="486"/>
    <x v="15"/>
    <x v="2"/>
    <x v="155"/>
    <x v="8"/>
    <n v="1"/>
  </r>
  <r>
    <n v="2983"/>
    <d v="2016-05-23T00:00:00"/>
    <d v="2016-05-23T00:00:00"/>
    <x v="2"/>
    <n v="3.75"/>
    <n v="0"/>
    <n v="47"/>
    <n v="40"/>
    <d v="1899-12-30T00:47:40"/>
    <d v="1899-12-30T00:12:43"/>
    <s v="VazeePrism"/>
    <s v="Artiliary Loop"/>
    <n v="4.7202797202797253"/>
    <n v="126"/>
    <s v="Chilly"/>
    <s v="sucked"/>
    <d v="1899-12-30T05:33:02"/>
    <d v="1899-12-30T02:46:31"/>
    <d v="1899-12-30T05:33:02"/>
    <d v="1899-12-30T06:25:26"/>
    <d v="1899-12-30T02:46:31"/>
    <d v="1899-12-30T03:12:43"/>
    <n v="2582"/>
    <x v="15"/>
    <x v="2"/>
    <x v="155"/>
    <x v="8"/>
    <n v="0"/>
  </r>
  <r>
    <n v="2984"/>
    <d v="2016-05-24T00:00:00"/>
    <d v="2016-05-24T00:00:00"/>
    <x v="2"/>
    <n v="3.07"/>
    <n v="0"/>
    <n v="31"/>
    <n v="33"/>
    <d v="1899-12-30T00:31:33"/>
    <d v="1899-12-30T00:10:17"/>
    <s v="Adidas"/>
    <s v="YNHH Bend Loop"/>
    <n v="5.8383518225039657"/>
    <n v="146"/>
    <s v="Raining"/>
    <m/>
    <d v="1899-12-30T04:29:15"/>
    <d v="1899-12-30T02:14:38"/>
    <d v="1899-12-30T04:29:15"/>
    <d v="1899-12-30T05:21:39"/>
    <d v="1899-12-30T02:14:38"/>
    <d v="1899-12-30T02:40:50"/>
    <n v="1641"/>
    <x v="15"/>
    <x v="2"/>
    <x v="155"/>
    <x v="8"/>
    <n v="0"/>
  </r>
  <r>
    <n v="2985"/>
    <d v="2016-05-25T00:00:00"/>
    <d v="2016-05-25T00:00:00"/>
    <x v="2"/>
    <n v="4.2"/>
    <n v="0"/>
    <n v="45"/>
    <n v="47"/>
    <d v="1899-12-30T00:45:47"/>
    <d v="1899-12-30T00:10:54"/>
    <s v="VazeePrism"/>
    <s v="Home Short Bike Path Loop"/>
    <n v="5.5041863851474382"/>
    <n v="0"/>
    <s v="Nice!"/>
    <m/>
    <d v="1899-12-30T04:45:36"/>
    <d v="1899-12-30T02:22:48"/>
    <d v="1899-12-30T04:45:36"/>
    <d v="1899-12-30T05:38:00"/>
    <d v="1899-12-30T02:22:48"/>
    <d v="1899-12-30T02:49:00"/>
    <n v="2035"/>
    <x v="15"/>
    <x v="2"/>
    <x v="155"/>
    <x v="8"/>
    <n v="0"/>
  </r>
  <r>
    <n v="2986"/>
    <d v="2016-05-26T00:00:00"/>
    <d v="2016-05-26T00:00:00"/>
    <x v="2"/>
    <n v="3.1"/>
    <n v="0"/>
    <n v="34"/>
    <n v="2"/>
    <d v="1899-12-30T00:34:02"/>
    <d v="1899-12-30T00:10:59"/>
    <s v="Adidas"/>
    <s v="YNHH Division St 5k"/>
    <n v="5.4652301665034333"/>
    <n v="150"/>
    <s v="Humid"/>
    <m/>
    <d v="1899-12-30T04:47:38"/>
    <d v="1899-12-30T02:23:49"/>
    <d v="1899-12-30T04:47:38"/>
    <d v="1899-12-30T05:40:02"/>
    <d v="1899-12-30T02:23:49"/>
    <d v="1899-12-30T02:50:01"/>
    <n v="2068"/>
    <x v="15"/>
    <x v="2"/>
    <x v="155"/>
    <x v="8"/>
    <n v="0"/>
  </r>
  <r>
    <n v="2987"/>
    <d v="2016-05-27T00:00:00"/>
    <d v="2016-05-27T00:00:00"/>
    <x v="2"/>
    <n v="7.25"/>
    <n v="1"/>
    <n v="34"/>
    <n v="19"/>
    <d v="1899-12-30T01:34:19"/>
    <d v="1899-12-30T00:13:01"/>
    <s v="VazeePrism"/>
    <s v="Reverse Quassy Loop"/>
    <n v="4.6121222830888877"/>
    <n v="0"/>
    <s v="Humid"/>
    <m/>
    <d v="1899-12-30T05:40:50"/>
    <d v="1899-12-30T02:50:25"/>
    <d v="1899-12-30T05:40:50"/>
    <d v="1899-12-30T06:33:14"/>
    <d v="1899-12-30T02:50:25"/>
    <d v="1899-12-30T03:16:37"/>
    <n v="2611"/>
    <x v="15"/>
    <x v="2"/>
    <x v="155"/>
    <x v="8"/>
    <n v="0"/>
  </r>
  <r>
    <n v="2988"/>
    <d v="2016-05-27T00:00:00"/>
    <d v="2016-05-27T00:00:00"/>
    <x v="1"/>
    <n v="18.5"/>
    <n v="1"/>
    <n v="13"/>
    <n v="23"/>
    <d v="1899-12-30T01:13:23"/>
    <d v="1899-12-30T00:03:58"/>
    <s v="Shiv"/>
    <s v="Hard Hill Loop"/>
    <n v="15.126050420168077"/>
    <n v="0"/>
    <s v="Humid"/>
    <m/>
    <d v="1899-12-30T07:24:16"/>
    <d v="1899-12-30T03:42:08"/>
    <d v="1899-12-30T01:43:56"/>
    <d v="1899-12-30T02:36:20"/>
    <d v="1899-12-30T00:51:58"/>
    <d v="1899-12-30T01:18:10"/>
    <n v="424"/>
    <x v="15"/>
    <x v="2"/>
    <x v="155"/>
    <x v="8"/>
    <n v="0"/>
  </r>
  <r>
    <n v="2989"/>
    <d v="2016-05-28T00:00:00"/>
    <d v="2016-05-28T00:00:00"/>
    <x v="2"/>
    <n v="3.1"/>
    <n v="0"/>
    <n v="37"/>
    <n v="41"/>
    <d v="1899-12-30T00:37:41"/>
    <d v="1899-12-30T00:12:09"/>
    <s v="VazeePrism"/>
    <s v="Rubber Duck 5k"/>
    <n v="4.9358690844759003"/>
    <n v="0"/>
    <s v="Humid"/>
    <s v="Ran with Hunter"/>
    <d v="1899-12-30T05:18:29"/>
    <d v="1899-12-30T02:39:15"/>
    <d v="1899-12-30T05:18:29"/>
    <d v="1899-12-30T06:10:53"/>
    <d v="1899-12-30T02:39:15"/>
    <d v="1899-12-30T03:05:27"/>
    <n v="2504"/>
    <x v="15"/>
    <x v="2"/>
    <x v="155"/>
    <x v="8"/>
    <n v="0"/>
  </r>
  <r>
    <n v="2990"/>
    <d v="2016-05-28T00:00:00"/>
    <d v="2016-05-28T00:00:00"/>
    <x v="0"/>
    <n v="0.5"/>
    <n v="0"/>
    <n v="18"/>
    <n v="19"/>
    <d v="1899-12-30T00:18:19"/>
    <d v="1899-12-30T00:36:38"/>
    <s v="Lake"/>
    <s v="Random"/>
    <n v="1.6378525932666073"/>
    <n v="0"/>
    <s v="Nice!"/>
    <m/>
    <d v="1899-12-30T01:27:55"/>
    <d v="1899-12-30T00:43:58"/>
    <d v="1899-12-30T15:59:48"/>
    <d v="1899-12-30T16:52:12"/>
    <d v="1899-12-30T07:59:54"/>
    <d v="1899-12-30T08:26:06"/>
    <n v="2967"/>
    <x v="15"/>
    <x v="2"/>
    <x v="155"/>
    <x v="8"/>
    <n v="0"/>
  </r>
  <r>
    <n v="2991"/>
    <d v="2016-05-29T00:00:00"/>
    <d v="2016-05-29T00:00:00"/>
    <x v="1"/>
    <n v="50"/>
    <n v="3"/>
    <n v="29"/>
    <n v="56"/>
    <d v="1899-12-30T03:29:56"/>
    <d v="1899-12-30T00:04:12"/>
    <s v="Shiv"/>
    <s v="Most of Rev3 Half"/>
    <n v="14.290250873293122"/>
    <n v="0"/>
    <s v="Humid"/>
    <m/>
    <d v="1899-12-30T07:50:15"/>
    <d v="1899-12-30T03:55:08"/>
    <d v="1899-12-30T01:50:00"/>
    <d v="1899-12-30T02:42:24"/>
    <d v="1899-12-30T00:55:00"/>
    <d v="1899-12-30T01:21:12"/>
    <n v="519"/>
    <x v="15"/>
    <x v="2"/>
    <x v="155"/>
    <x v="9"/>
    <n v="0"/>
  </r>
  <r>
    <n v="2992"/>
    <d v="2016-05-31T00:00:00"/>
    <d v="2016-05-31T00:00:00"/>
    <x v="2"/>
    <n v="3.1"/>
    <n v="0"/>
    <n v="37"/>
    <n v="38"/>
    <d v="1899-12-30T00:37:38"/>
    <d v="1899-12-30T00:12:08"/>
    <s v="VazeePrism"/>
    <s v="Fenn's Pond"/>
    <n v="4.942426926483618"/>
    <n v="127"/>
    <s v="Humid"/>
    <m/>
    <d v="1899-12-30T05:18:04"/>
    <d v="1899-12-30T02:39:02"/>
    <d v="1899-12-30T05:18:04"/>
    <d v="1899-12-30T06:10:28"/>
    <d v="1899-12-30T02:39:02"/>
    <d v="1899-12-30T03:05:14"/>
    <n v="2501"/>
    <x v="15"/>
    <x v="2"/>
    <x v="155"/>
    <x v="9"/>
    <n v="1"/>
  </r>
  <r>
    <n v="2993"/>
    <d v="2016-06-01T00:00:00"/>
    <d v="2016-06-01T00:00:00"/>
    <x v="2"/>
    <n v="3.1"/>
    <n v="0"/>
    <n v="31"/>
    <n v="30"/>
    <d v="1899-12-30T00:31:30"/>
    <d v="1899-12-30T00:10:10"/>
    <s v="VazeePrism"/>
    <s v="Ginga Tryout"/>
    <n v="5.9047619047619087"/>
    <n v="0"/>
    <s v="Nice!"/>
    <m/>
    <d v="1899-12-30T04:26:14"/>
    <d v="1899-12-30T02:13:07"/>
    <d v="1899-12-30T04:26:14"/>
    <d v="1899-12-30T05:18:38"/>
    <d v="1899-12-30T02:13:07"/>
    <d v="1899-12-30T02:39:19"/>
    <n v="1544"/>
    <x v="15"/>
    <x v="3"/>
    <x v="156"/>
    <x v="9"/>
    <n v="0"/>
  </r>
  <r>
    <n v="2994"/>
    <d v="2016-06-03T00:00:00"/>
    <d v="2016-06-03T00:00:00"/>
    <x v="0"/>
    <n v="0.7"/>
    <n v="0"/>
    <n v="24"/>
    <n v="12"/>
    <d v="1899-12-30T00:24:12"/>
    <d v="1899-12-30T00:34:34"/>
    <s v="Lake"/>
    <s v="Random"/>
    <n v="1.735537190082646"/>
    <n v="0"/>
    <s v="Raining"/>
    <m/>
    <d v="1899-12-30T01:22:58"/>
    <d v="1899-12-30T00:41:29"/>
    <d v="1899-12-30T15:05:46"/>
    <d v="1899-12-30T15:58:10"/>
    <d v="1899-12-30T07:32:53"/>
    <d v="1899-12-30T07:59:05"/>
    <n v="2896"/>
    <x v="15"/>
    <x v="3"/>
    <x v="156"/>
    <x v="9"/>
    <n v="1"/>
  </r>
  <r>
    <n v="2995"/>
    <d v="2016-06-05T00:00:00"/>
    <d v="2016-06-05T00:00:00"/>
    <x v="0"/>
    <n v="1.2"/>
    <n v="0"/>
    <n v="43"/>
    <n v="43"/>
    <d v="1899-12-30T00:43:43"/>
    <d v="1899-12-30T00:36:26"/>
    <s v="Lake"/>
    <s v="Rev3 Half"/>
    <n v="1.6469691193290139"/>
    <n v="0"/>
    <s v="Raining"/>
    <m/>
    <d v="1899-12-30T01:27:26"/>
    <d v="1899-12-30T00:43:43"/>
    <d v="1899-12-30T15:54:29"/>
    <d v="1899-12-30T16:46:53"/>
    <d v="1899-12-30T07:57:14"/>
    <d v="1899-12-30T08:23:26"/>
    <n v="2961"/>
    <x v="15"/>
    <x v="3"/>
    <x v="156"/>
    <x v="10"/>
    <n v="1"/>
  </r>
  <r>
    <n v="2996"/>
    <d v="2016-06-05T00:00:00"/>
    <d v="2016-06-05T00:00:00"/>
    <x v="1"/>
    <n v="56"/>
    <n v="3"/>
    <n v="27"/>
    <n v="32"/>
    <d v="1899-12-30T03:27:32"/>
    <d v="1899-12-30T00:03:42"/>
    <s v="Shiv"/>
    <s v="Rev3 Half"/>
    <n v="16.190170253774504"/>
    <n v="0"/>
    <s v="Raining"/>
    <m/>
    <d v="1899-12-30T06:55:04"/>
    <d v="1899-12-30T03:27:32"/>
    <d v="1899-12-30T01:37:06"/>
    <d v="1899-12-30T02:29:30"/>
    <d v="1899-12-30T00:48:33"/>
    <d v="1899-12-30T01:14:45"/>
    <n v="327"/>
    <x v="15"/>
    <x v="3"/>
    <x v="156"/>
    <x v="10"/>
    <n v="0"/>
  </r>
  <r>
    <n v="2997"/>
    <d v="2016-06-05T00:00:00"/>
    <d v="2016-06-05T00:00:00"/>
    <x v="2"/>
    <n v="13.1"/>
    <n v="2"/>
    <n v="49"/>
    <n v="52"/>
    <d v="1899-12-30T02:49:52"/>
    <d v="1899-12-30T00:12:58"/>
    <s v="VazeePrism"/>
    <s v="Rev3 Half"/>
    <n v="4.6271585557299879"/>
    <n v="0"/>
    <s v="Raining"/>
    <m/>
    <d v="1899-12-30T05:39:44"/>
    <d v="1899-12-30T02:49:52"/>
    <d v="1899-12-30T05:39:44"/>
    <d v="1899-12-30T06:32:08"/>
    <d v="1899-12-30T02:49:52"/>
    <d v="1899-12-30T03:16:04"/>
    <n v="2606"/>
    <x v="15"/>
    <x v="3"/>
    <x v="156"/>
    <x v="10"/>
    <n v="0"/>
  </r>
  <r>
    <n v="2998"/>
    <d v="2016-06-05T00:00:00"/>
    <d v="2016-06-05T00:00:00"/>
    <x v="3"/>
    <n v="0.1"/>
    <n v="0"/>
    <n v="2"/>
    <n v="37"/>
    <d v="1899-12-30T00:02:37"/>
    <d v="1899-12-30T00:26:10"/>
    <s v="T1"/>
    <s v="Rev3 Half"/>
    <n v="2.2929936305732501"/>
    <n v="0"/>
    <s v="Raining"/>
    <m/>
    <d v="1899-12-30T00:00:00"/>
    <d v="1899-12-30T00:00:00"/>
    <d v="1899-12-30T11:25:34"/>
    <d v="1899-12-30T12:17:58"/>
    <d v="1899-12-30T05:42:47"/>
    <d v="1899-12-30T06:08:59"/>
    <n v="2789"/>
    <x v="15"/>
    <x v="3"/>
    <x v="156"/>
    <x v="10"/>
    <n v="0"/>
  </r>
  <r>
    <n v="2999"/>
    <d v="2016-06-05T00:00:00"/>
    <d v="2016-06-05T00:00:00"/>
    <x v="4"/>
    <n v="0.1"/>
    <n v="0"/>
    <n v="3"/>
    <n v="52"/>
    <d v="1899-12-30T00:03:52"/>
    <d v="1899-12-30T00:38:40"/>
    <s v="T2"/>
    <s v="Rev3 Half"/>
    <n v="1.5517241379310358"/>
    <n v="0"/>
    <s v="Raining"/>
    <m/>
    <d v="1899-12-30T00:00:00"/>
    <d v="1899-12-30T00:00:00"/>
    <d v="1899-12-30T16:53:04"/>
    <d v="1899-12-30T17:45:28"/>
    <d v="1899-12-30T08:26:32"/>
    <d v="1899-12-30T08:52:44"/>
    <n v="3015"/>
    <x v="15"/>
    <x v="3"/>
    <x v="156"/>
    <x v="10"/>
    <n v="0"/>
  </r>
  <r>
    <n v="3000"/>
    <d v="2016-06-09T00:00:00"/>
    <d v="2016-06-09T00:00:00"/>
    <x v="2"/>
    <n v="3.1"/>
    <n v="0"/>
    <n v="36"/>
    <n v="19"/>
    <d v="1899-12-30T00:36:19"/>
    <d v="1899-12-30T00:11:43"/>
    <s v="VazeePrism"/>
    <s v="Fenn's Pond"/>
    <n v="5.1216154199173971"/>
    <n v="135"/>
    <s v="Chilly"/>
    <s v="Legs were sore"/>
    <d v="1899-12-30T05:06:56"/>
    <d v="1899-12-30T02:33:28"/>
    <d v="1899-12-30T05:06:56"/>
    <d v="1899-12-30T05:59:20"/>
    <d v="1899-12-30T02:33:28"/>
    <d v="1899-12-30T02:59:40"/>
    <n v="2376"/>
    <x v="15"/>
    <x v="3"/>
    <x v="156"/>
    <x v="10"/>
    <n v="3"/>
  </r>
  <r>
    <n v="3001"/>
    <d v="2016-06-10T00:00:00"/>
    <d v="2016-06-10T00:00:00"/>
    <x v="2"/>
    <n v="3.1"/>
    <n v="0"/>
    <n v="32"/>
    <n v="31"/>
    <d v="1899-12-30T00:32:31"/>
    <d v="1899-12-30T00:10:29"/>
    <s v="Cascadia"/>
    <s v="Flanders Trail 5k"/>
    <n v="5.7201435161455718"/>
    <n v="0"/>
    <s v="Nice!"/>
    <m/>
    <d v="1899-12-30T04:34:49"/>
    <d v="1899-12-30T02:17:25"/>
    <d v="1899-12-30T04:34:49"/>
    <d v="1899-12-30T05:27:13"/>
    <d v="1899-12-30T02:17:25"/>
    <d v="1899-12-30T02:43:37"/>
    <n v="1798"/>
    <x v="15"/>
    <x v="3"/>
    <x v="156"/>
    <x v="10"/>
    <n v="0"/>
  </r>
  <r>
    <n v="3002"/>
    <d v="2016-06-12T00:00:00"/>
    <d v="2016-06-12T00:00:00"/>
    <x v="1"/>
    <n v="52.6"/>
    <n v="3"/>
    <n v="29"/>
    <n v="53"/>
    <d v="1899-12-30T03:29:53"/>
    <d v="1899-12-30T00:03:59"/>
    <s v="Shiv"/>
    <s v="Bantam Lake Loop"/>
    <n v="15.036925275946965"/>
    <n v="0"/>
    <s v="Nice!"/>
    <m/>
    <d v="1899-12-30T07:26:54"/>
    <d v="1899-12-30T03:43:27"/>
    <d v="1899-12-30T01:44:33"/>
    <d v="1899-12-30T02:36:57"/>
    <d v="1899-12-30T00:52:16"/>
    <d v="1899-12-30T01:18:28"/>
    <n v="429"/>
    <x v="15"/>
    <x v="3"/>
    <x v="156"/>
    <x v="11"/>
    <n v="1"/>
  </r>
  <r>
    <n v="3003"/>
    <d v="2016-06-14T00:00:00"/>
    <d v="2016-06-14T00:00:00"/>
    <x v="2"/>
    <n v="5.03"/>
    <n v="0"/>
    <n v="52"/>
    <n v="0"/>
    <d v="1899-12-30T00:52:00"/>
    <d v="1899-12-30T00:10:20"/>
    <s v="VazeePrism"/>
    <s v="The Lasso"/>
    <n v="5.8038461538461581"/>
    <n v="145"/>
    <s v="Chilly"/>
    <m/>
    <d v="1899-12-30T04:30:51"/>
    <d v="1899-12-30T02:15:26"/>
    <d v="1899-12-30T04:30:51"/>
    <d v="1899-12-30T05:23:15"/>
    <d v="1899-12-30T02:15:26"/>
    <d v="1899-12-30T02:41:38"/>
    <n v="1685"/>
    <x v="15"/>
    <x v="3"/>
    <x v="156"/>
    <x v="11"/>
    <n v="1"/>
  </r>
  <r>
    <n v="3004"/>
    <d v="2016-06-15T00:00:00"/>
    <d v="2016-06-15T00:00:00"/>
    <x v="0"/>
    <n v="1"/>
    <n v="0"/>
    <n v="33"/>
    <n v="58"/>
    <d v="1899-12-30T00:33:58"/>
    <d v="1899-12-30T00:33:58"/>
    <s v="Lake"/>
    <s v="Boat House Swim"/>
    <n v="1.7664376840039269"/>
    <n v="0"/>
    <s v="Chilly"/>
    <m/>
    <d v="1899-12-30T01:21:31"/>
    <d v="1899-12-30T00:40:46"/>
    <d v="1899-12-30T14:49:56"/>
    <d v="1899-12-30T15:42:20"/>
    <d v="1899-12-30T07:24:58"/>
    <d v="1899-12-30T07:51:10"/>
    <n v="2882"/>
    <x v="15"/>
    <x v="3"/>
    <x v="156"/>
    <x v="11"/>
    <n v="0"/>
  </r>
  <r>
    <n v="3005"/>
    <d v="2016-06-15T00:00:00"/>
    <d v="2016-06-15T00:00:00"/>
    <x v="2"/>
    <n v="3.1"/>
    <n v="0"/>
    <n v="32"/>
    <n v="23"/>
    <d v="1899-12-30T00:32:23"/>
    <d v="1899-12-30T00:10:27"/>
    <s v="Adidas"/>
    <s v="YNHH Division St 5k"/>
    <n v="5.7436953165208493"/>
    <n v="0"/>
    <s v="Nice!"/>
    <m/>
    <d v="1899-12-30T04:33:41"/>
    <d v="1899-12-30T02:16:51"/>
    <d v="1899-12-30T04:33:41"/>
    <d v="1899-12-30T05:26:06"/>
    <d v="1899-12-30T02:16:51"/>
    <d v="1899-12-30T02:43:03"/>
    <n v="1762"/>
    <x v="15"/>
    <x v="3"/>
    <x v="156"/>
    <x v="11"/>
    <n v="0"/>
  </r>
  <r>
    <n v="3006"/>
    <d v="2016-06-16T00:00:00"/>
    <d v="2016-06-16T00:00:00"/>
    <x v="1"/>
    <n v="10.7"/>
    <n v="0"/>
    <n v="48"/>
    <n v="21"/>
    <d v="1899-12-30T00:48:21"/>
    <d v="1899-12-30T00:04:31"/>
    <s v="Shiv"/>
    <s v="Morning Hills"/>
    <n v="13.278179937952437"/>
    <n v="0"/>
    <s v="Nice!"/>
    <m/>
    <d v="1899-12-30T08:26:06"/>
    <d v="1899-12-30T04:13:03"/>
    <d v="1899-12-30T01:58:23"/>
    <d v="1899-12-30T02:50:47"/>
    <d v="1899-12-30T00:59:12"/>
    <d v="1899-12-30T01:25:24"/>
    <n v="603"/>
    <x v="15"/>
    <x v="3"/>
    <x v="156"/>
    <x v="11"/>
    <n v="0"/>
  </r>
  <r>
    <n v="3007"/>
    <d v="2016-06-17T00:00:00"/>
    <d v="2016-06-17T00:00:00"/>
    <x v="2"/>
    <n v="7.85"/>
    <n v="1"/>
    <n v="32"/>
    <n v="0.2"/>
    <d v="1899-12-30T01:32:00"/>
    <d v="1899-12-30T00:11:43"/>
    <s v="VazeePrism"/>
    <s v="Lasso to Meadowview"/>
    <n v="5.1195652173913091"/>
    <n v="139"/>
    <s v="Nice!"/>
    <s v="https://www.strava.com/activities/611871113/overview"/>
    <d v="1899-12-30T05:07:03"/>
    <d v="1899-12-30T02:33:32"/>
    <d v="1899-12-30T05:07:03"/>
    <d v="1899-12-30T05:59:27"/>
    <d v="1899-12-30T02:33:32"/>
    <d v="1899-12-30T02:59:44"/>
    <n v="2380"/>
    <x v="15"/>
    <x v="3"/>
    <x v="156"/>
    <x v="11"/>
    <n v="0"/>
  </r>
  <r>
    <n v="3008"/>
    <d v="2016-06-18T00:00:00"/>
    <d v="2016-06-18T00:00:00"/>
    <x v="0"/>
    <n v="1"/>
    <n v="0"/>
    <n v="35"/>
    <n v="23"/>
    <d v="1899-12-30T00:35:23"/>
    <d v="1899-12-30T00:35:23"/>
    <s v="Lake"/>
    <s v="Griskus Olympic"/>
    <n v="1.6957136128120596"/>
    <n v="0"/>
    <s v="Nice!"/>
    <m/>
    <d v="1899-12-30T01:24:55"/>
    <d v="1899-12-30T00:42:28"/>
    <d v="1899-12-30T15:27:03"/>
    <d v="1899-12-30T16:19:27"/>
    <d v="1899-12-30T07:43:31"/>
    <d v="1899-12-30T08:09:43"/>
    <n v="2926"/>
    <x v="15"/>
    <x v="3"/>
    <x v="156"/>
    <x v="11"/>
    <n v="0"/>
  </r>
  <r>
    <n v="3009"/>
    <d v="2016-06-18T00:00:00"/>
    <d v="2016-06-18T00:00:00"/>
    <x v="1"/>
    <n v="25"/>
    <n v="1"/>
    <n v="20"/>
    <n v="49"/>
    <d v="1899-12-30T01:20:49"/>
    <d v="1899-12-30T00:03:14"/>
    <s v="Shiv"/>
    <s v="Griskus Olympic"/>
    <n v="18.560527943905974"/>
    <n v="0"/>
    <s v="Nice!"/>
    <m/>
    <d v="1899-12-30T06:02:04"/>
    <d v="1899-12-30T03:01:02"/>
    <d v="1899-12-30T01:24:42"/>
    <d v="1899-12-30T02:17:06"/>
    <d v="1899-12-30T00:42:21"/>
    <d v="1899-12-30T01:08:33"/>
    <n v="210"/>
    <x v="15"/>
    <x v="3"/>
    <x v="156"/>
    <x v="11"/>
    <n v="0"/>
  </r>
  <r>
    <n v="3010"/>
    <d v="2016-06-19T00:00:00"/>
    <d v="2016-06-19T00:00:00"/>
    <x v="1"/>
    <n v="62.5"/>
    <n v="4"/>
    <n v="4"/>
    <n v="7"/>
    <d v="1899-12-30T04:04:07"/>
    <d v="1899-12-30T00:03:54"/>
    <s v="Shiv"/>
    <s v="Lake 2 Lake"/>
    <n v="15.361507475933648"/>
    <n v="0"/>
    <s v="Nice!"/>
    <s v="https://www.strava.com/activities/614250150"/>
    <d v="1899-12-30T07:17:27"/>
    <d v="1899-12-30T03:38:44"/>
    <d v="1899-12-30T01:42:20"/>
    <d v="1899-12-30T02:34:44"/>
    <d v="1899-12-30T00:51:10"/>
    <d v="1899-12-30T01:17:22"/>
    <n v="399"/>
    <x v="15"/>
    <x v="3"/>
    <x v="156"/>
    <x v="39"/>
    <n v="0"/>
  </r>
  <r>
    <n v="3011"/>
    <d v="2016-06-19T00:00:00"/>
    <d v="2016-06-19T00:00:00"/>
    <x v="0"/>
    <n v="0.8"/>
    <n v="0"/>
    <n v="30"/>
    <n v="0"/>
    <d v="1899-12-30T00:30:00"/>
    <d v="1899-12-30T00:37:30"/>
    <s v="Lake"/>
    <s v="Dock &amp; Back"/>
    <n v="1.6000000000000014"/>
    <n v="0"/>
    <s v="Nice!"/>
    <s v="Swam with Logan"/>
    <d v="1899-12-30T01:30:00"/>
    <d v="1899-12-30T00:45:00"/>
    <d v="1899-12-30T16:22:30"/>
    <d v="1899-12-30T17:14:54"/>
    <d v="1899-12-30T08:11:15"/>
    <d v="1899-12-30T08:37:27"/>
    <n v="2989"/>
    <x v="15"/>
    <x v="3"/>
    <x v="156"/>
    <x v="39"/>
    <n v="0"/>
  </r>
  <r>
    <n v="3012"/>
    <d v="2016-06-21T00:00:00"/>
    <d v="2016-06-21T00:00:00"/>
    <x v="2"/>
    <n v="3.1"/>
    <n v="0"/>
    <n v="33"/>
    <n v="16"/>
    <d v="1899-12-30T00:33:16"/>
    <d v="1899-12-30T00:10:44"/>
    <s v="Adidas"/>
    <s v="YNHH Division St 5k"/>
    <n v="5.5911823647294643"/>
    <n v="0"/>
    <s v="HOT &amp; Humid"/>
    <s v="https://www.strava.com/activities/616228626"/>
    <d v="1899-12-30T04:41:09"/>
    <d v="1899-12-30T02:20:35"/>
    <d v="1899-12-30T04:41:09"/>
    <d v="1899-12-30T05:33:33"/>
    <d v="1899-12-30T02:20:35"/>
    <d v="1899-12-30T02:46:47"/>
    <n v="1931"/>
    <x v="15"/>
    <x v="3"/>
    <x v="156"/>
    <x v="39"/>
    <n v="1"/>
  </r>
  <r>
    <n v="3013"/>
    <d v="2016-06-22T00:00:00"/>
    <d v="2016-06-22T00:00:00"/>
    <x v="1"/>
    <n v="20.2"/>
    <n v="1"/>
    <n v="12"/>
    <n v="36"/>
    <d v="1899-12-30T01:12:36"/>
    <d v="1899-12-30T00:03:36"/>
    <s v="Ciocci"/>
    <s v="Mojy to Work"/>
    <n v="16.694214876033069"/>
    <n v="0"/>
    <s v="Nice!"/>
    <s v="https://www.strava.com/activities/617090014/segments/15061413229"/>
    <d v="1899-12-30T06:42:32"/>
    <d v="1899-12-30T03:21:16"/>
    <d v="1899-12-30T01:34:10"/>
    <d v="1899-12-30T02:26:34"/>
    <d v="1899-12-30T00:47:05"/>
    <d v="1899-12-30T01:13:17"/>
    <n v="295"/>
    <x v="15"/>
    <x v="3"/>
    <x v="156"/>
    <x v="39"/>
    <n v="0"/>
  </r>
  <r>
    <n v="3014"/>
    <d v="2016-06-22T00:00:00"/>
    <d v="2016-06-22T00:00:00"/>
    <x v="1"/>
    <n v="20.2"/>
    <n v="1"/>
    <n v="13"/>
    <n v="27"/>
    <d v="1899-12-30T01:13:27"/>
    <d v="1899-12-30T00:03:38"/>
    <s v="Ciocci"/>
    <s v="Work to Mojy"/>
    <n v="16.501021102791025"/>
    <n v="0"/>
    <s v="Windy"/>
    <s v="https://www.strava.com/activities/617671696"/>
    <d v="1899-12-30T06:47:15"/>
    <d v="1899-12-30T03:23:37"/>
    <d v="1899-12-30T01:35:16"/>
    <d v="1899-12-30T02:27:40"/>
    <d v="1899-12-30T00:47:38"/>
    <d v="1899-12-30T01:13:50"/>
    <n v="309"/>
    <x v="15"/>
    <x v="3"/>
    <x v="156"/>
    <x v="39"/>
    <n v="0"/>
  </r>
  <r>
    <n v="3015"/>
    <d v="2016-06-23T00:00:00"/>
    <d v="2016-06-23T00:00:00"/>
    <x v="2"/>
    <n v="3.7"/>
    <n v="0"/>
    <n v="38"/>
    <n v="22"/>
    <d v="1899-12-30T00:38:22"/>
    <d v="1899-12-30T00:10:22"/>
    <s v="Adidas"/>
    <s v="YNHH Science Park Loop"/>
    <n v="5.7862728062554343"/>
    <n v="0"/>
    <s v="Warm"/>
    <s v="https://www.strava.com/activities/618367504"/>
    <d v="1899-12-30T04:31:41"/>
    <d v="1899-12-30T02:15:50"/>
    <d v="1899-12-30T04:31:41"/>
    <d v="1899-12-30T05:24:05"/>
    <d v="1899-12-30T02:15:50"/>
    <d v="1899-12-30T02:42:02"/>
    <n v="1712"/>
    <x v="15"/>
    <x v="3"/>
    <x v="156"/>
    <x v="39"/>
    <n v="0"/>
  </r>
  <r>
    <n v="3016"/>
    <d v="2016-06-24T00:00:00"/>
    <d v="2016-06-24T00:00:00"/>
    <x v="1"/>
    <n v="74.2"/>
    <n v="5"/>
    <n v="14"/>
    <n v="32"/>
    <d v="1899-12-30T05:14:32"/>
    <d v="1899-12-30T00:04:14"/>
    <s v="Shiv"/>
    <s v="Zoar 34 and more"/>
    <n v="14.154302670623158"/>
    <n v="0"/>
    <s v="Warm"/>
    <s v="https://www.strava.com/activities/619408773/segments/15112644054"/>
    <d v="1899-12-30T07:54:46"/>
    <d v="1899-12-30T03:57:23"/>
    <d v="1899-12-30T01:51:04"/>
    <d v="1899-12-30T02:43:28"/>
    <d v="1899-12-30T00:55:32"/>
    <d v="1899-12-30T01:21:44"/>
    <n v="523"/>
    <x v="15"/>
    <x v="3"/>
    <x v="156"/>
    <x v="39"/>
    <n v="0"/>
  </r>
  <r>
    <n v="3017"/>
    <d v="2016-06-26T00:00:00"/>
    <d v="2016-06-26T00:00:00"/>
    <x v="2"/>
    <n v="3"/>
    <n v="0"/>
    <n v="33"/>
    <n v="47"/>
    <d v="1899-12-30T00:33:47"/>
    <d v="1899-12-30T00:11:16"/>
    <s v="NBFreshFoam"/>
    <s v="East Hartford Swim Meet"/>
    <n v="5.3280710409472167"/>
    <n v="0"/>
    <s v="HOT &amp; Humid"/>
    <s v="https://www.strava.com/activities/621313828"/>
    <d v="1899-12-30T04:55:02"/>
    <d v="1899-12-30T02:27:31"/>
    <d v="1899-12-30T04:55:02"/>
    <d v="1899-12-30T05:47:26"/>
    <d v="1899-12-30T02:27:31"/>
    <d v="1899-12-30T02:53:43"/>
    <n v="2208"/>
    <x v="15"/>
    <x v="3"/>
    <x v="156"/>
    <x v="40"/>
    <n v="1"/>
  </r>
  <r>
    <n v="3018"/>
    <d v="2016-06-27T00:00:00"/>
    <d v="2016-06-27T00:00:00"/>
    <x v="2"/>
    <n v="8"/>
    <n v="1"/>
    <n v="31"/>
    <n v="2"/>
    <d v="1899-12-30T01:31:02"/>
    <d v="1899-12-30T00:11:23"/>
    <s v="NBFreshFoam"/>
    <s v="Canal Trail from Quinnipiac"/>
    <n v="5.272793848407181"/>
    <n v="0"/>
    <s v="HOT &amp; Humid"/>
    <s v="https://www.strava.com/activities/622983954"/>
    <d v="1899-12-30T04:58:08"/>
    <d v="1899-12-30T02:29:04"/>
    <d v="1899-12-30T04:58:08"/>
    <d v="1899-12-30T05:50:32"/>
    <d v="1899-12-30T02:29:04"/>
    <d v="1899-12-30T02:55:16"/>
    <n v="2268"/>
    <x v="15"/>
    <x v="3"/>
    <x v="156"/>
    <x v="40"/>
    <n v="0"/>
  </r>
  <r>
    <n v="3019"/>
    <d v="2016-06-28T00:00:00"/>
    <d v="2016-06-28T00:00:00"/>
    <x v="0"/>
    <n v="1"/>
    <n v="0"/>
    <n v="32"/>
    <n v="2"/>
    <d v="1899-12-30T00:32:02"/>
    <d v="1899-12-30T00:32:02"/>
    <s v="Lake"/>
    <s v="Boat House Swim"/>
    <n v="1.8730489073881389"/>
    <n v="0"/>
    <s v="Humid"/>
    <s v="https://www.strava.com/activities/623339927"/>
    <d v="1899-12-30T01:16:53"/>
    <d v="1899-12-30T00:38:26"/>
    <d v="1899-12-30T13:59:16"/>
    <d v="1899-12-30T14:51:40"/>
    <d v="1899-12-30T06:59:38"/>
    <d v="1899-12-30T07:25:50"/>
    <n v="2830"/>
    <x v="15"/>
    <x v="3"/>
    <x v="156"/>
    <x v="40"/>
    <n v="0"/>
  </r>
  <r>
    <n v="3020"/>
    <d v="2016-06-28T00:00:00"/>
    <d v="2016-06-28T00:00:00"/>
    <x v="1"/>
    <n v="27.5"/>
    <n v="1"/>
    <n v="41"/>
    <n v="17"/>
    <d v="1899-12-30T01:41:17"/>
    <d v="1899-12-30T00:03:41"/>
    <s v="Shiv"/>
    <s v="Canal Trail from Quinnipiac"/>
    <n v="16.29093302616424"/>
    <n v="0"/>
    <s v="HOT &amp; Humid"/>
    <s v="https://www.strava.com/activities/623999216/overview"/>
    <d v="1899-12-30T06:52:30"/>
    <d v="1899-12-30T03:26:15"/>
    <d v="1899-12-30T01:36:30"/>
    <d v="1899-12-30T02:28:54"/>
    <d v="1899-12-30T00:48:15"/>
    <d v="1899-12-30T01:14:27"/>
    <n v="321"/>
    <x v="15"/>
    <x v="3"/>
    <x v="156"/>
    <x v="40"/>
    <n v="0"/>
  </r>
  <r>
    <n v="3021"/>
    <d v="2016-06-29T00:00:00"/>
    <d v="2016-06-29T00:00:00"/>
    <x v="2"/>
    <n v="3.1"/>
    <n v="0"/>
    <n v="35"/>
    <n v="54"/>
    <d v="1899-12-30T00:35:54"/>
    <d v="1899-12-30T00:11:35"/>
    <s v="Adidas"/>
    <s v="YNHH Division St 5k"/>
    <n v="5.1810584958217323"/>
    <n v="0"/>
    <s v="HOT &amp; Humid"/>
    <s v="https://www.strava.com/activities/624704933"/>
    <d v="1899-12-30T05:03:25"/>
    <d v="1899-12-30T02:31:42"/>
    <d v="1899-12-30T05:03:25"/>
    <d v="1899-12-30T05:55:49"/>
    <d v="1899-12-30T02:31:42"/>
    <d v="1899-12-30T02:57:54"/>
    <n v="2335"/>
    <x v="15"/>
    <x v="3"/>
    <x v="156"/>
    <x v="40"/>
    <n v="0"/>
  </r>
  <r>
    <n v="3022"/>
    <d v="2016-06-30T00:00:00"/>
    <d v="2016-06-30T00:00:00"/>
    <x v="1"/>
    <n v="20.2"/>
    <n v="1"/>
    <n v="9"/>
    <n v="14"/>
    <d v="1899-12-30T01:09:14"/>
    <d v="1899-12-30T00:03:26"/>
    <s v="Shiv"/>
    <s v="Mojy to Work"/>
    <n v="17.506018295618695"/>
    <n v="0"/>
    <s v="Humid"/>
    <s v="https://www.strava.com/activities/625452421"/>
    <d v="1899-12-30T06:23:52"/>
    <d v="1899-12-30T03:11:56"/>
    <d v="1899-12-30T01:29:48"/>
    <d v="1899-12-30T02:22:12"/>
    <d v="1899-12-30T00:44:54"/>
    <d v="1899-12-30T01:11:06"/>
    <n v="249"/>
    <x v="15"/>
    <x v="3"/>
    <x v="156"/>
    <x v="40"/>
    <n v="0"/>
  </r>
  <r>
    <n v="3023"/>
    <d v="2016-06-30T00:00:00"/>
    <d v="2016-06-30T00:00:00"/>
    <x v="1"/>
    <n v="20.2"/>
    <n v="1"/>
    <n v="8"/>
    <n v="32"/>
    <d v="1899-12-30T01:08:32"/>
    <d v="1899-12-30T00:03:24"/>
    <s v="Shiv"/>
    <s v="Work to Mojy"/>
    <n v="17.684824902723747"/>
    <n v="0"/>
    <s v="Humid"/>
    <s v="https://www.strava.com/activities/625994372"/>
    <d v="1899-12-30T06:19:59"/>
    <d v="1899-12-30T03:10:00"/>
    <d v="1899-12-30T01:28:53"/>
    <d v="1899-12-30T02:21:17"/>
    <d v="1899-12-30T00:44:27"/>
    <d v="1899-12-30T01:10:39"/>
    <n v="241"/>
    <x v="15"/>
    <x v="3"/>
    <x v="156"/>
    <x v="40"/>
    <n v="0"/>
  </r>
  <r>
    <n v="3024"/>
    <d v="2016-07-01T00:00:00"/>
    <d v="2016-07-01T00:00:00"/>
    <x v="2"/>
    <n v="4.25"/>
    <n v="1"/>
    <n v="5"/>
    <n v="11"/>
    <d v="1899-12-30T01:05:11"/>
    <d v="1899-12-30T00:15:20"/>
    <s v="NBFreshFoam"/>
    <s v="Random"/>
    <n v="3.9120429557657914"/>
    <n v="0"/>
    <s v="Humid"/>
    <s v="https://www.strava.com/activities/626591213"/>
    <d v="1899-12-30T06:41:50"/>
    <d v="1899-12-30T03:20:55"/>
    <d v="1899-12-30T06:41:50"/>
    <d v="1899-12-30T07:34:14"/>
    <d v="1899-12-30T03:20:55"/>
    <d v="1899-12-30T03:47:07"/>
    <n v="2732"/>
    <x v="15"/>
    <x v="0"/>
    <x v="157"/>
    <x v="40"/>
    <n v="0"/>
  </r>
  <r>
    <n v="3025"/>
    <d v="2016-07-01T00:00:00"/>
    <d v="2016-07-01T00:00:00"/>
    <x v="1"/>
    <n v="20.100000000000001"/>
    <n v="1"/>
    <n v="28"/>
    <n v="10"/>
    <d v="1899-12-30T01:28:10"/>
    <d v="1899-12-30T00:04:23"/>
    <s v="Shiv"/>
    <s v="Hilly"/>
    <n v="13.678638941398876"/>
    <n v="0"/>
    <s v="Humid"/>
    <s v="https://www.strava.com/activities/626733359/overview"/>
    <d v="1899-12-30T08:11:17"/>
    <d v="1899-12-30T04:05:38"/>
    <d v="1899-12-30T01:54:55"/>
    <d v="1899-12-30T02:47:19"/>
    <d v="1899-12-30T00:57:28"/>
    <d v="1899-12-30T01:23:40"/>
    <n v="561"/>
    <x v="15"/>
    <x v="0"/>
    <x v="157"/>
    <x v="40"/>
    <n v="0"/>
  </r>
  <r>
    <n v="3026"/>
    <d v="2016-07-03T00:00:00"/>
    <d v="2016-07-03T00:00:00"/>
    <x v="1"/>
    <n v="100.4"/>
    <n v="7"/>
    <n v="8"/>
    <n v="33"/>
    <d v="1899-12-30T07:08:33"/>
    <d v="1899-12-30T00:04:16"/>
    <s v="Shiv"/>
    <s v="Uphill all the way"/>
    <n v="14.056702835141769"/>
    <n v="0"/>
    <s v="HOT &amp; Humid"/>
    <s v="https://www.strava.com/activities/629128098"/>
    <d v="1899-12-30T07:58:04"/>
    <d v="1899-12-30T03:59:02"/>
    <d v="1899-12-30T01:51:50"/>
    <d v="1899-12-30T02:44:14"/>
    <d v="1899-12-30T00:55:55"/>
    <d v="1899-12-30T01:22:07"/>
    <n v="534"/>
    <x v="15"/>
    <x v="0"/>
    <x v="157"/>
    <x v="0"/>
    <n v="1"/>
  </r>
  <r>
    <n v="3027"/>
    <d v="2016-07-03T00:00:00"/>
    <d v="2016-07-03T00:00:00"/>
    <x v="0"/>
    <n v="0.5"/>
    <n v="0"/>
    <n v="20"/>
    <n v="0"/>
    <d v="1899-12-30T00:20:00"/>
    <d v="1899-12-30T00:40:00"/>
    <s v="Lake"/>
    <s v="Dock &amp; Back"/>
    <n v="1.5000000000000013"/>
    <n v="0"/>
    <s v="HOT &amp; Humid"/>
    <s v="Swam with Logan"/>
    <d v="1899-12-30T01:36:00"/>
    <d v="1899-12-30T00:48:00"/>
    <d v="1899-12-30T17:28:00"/>
    <d v="1899-12-30T18:20:24"/>
    <d v="1899-12-30T08:44:00"/>
    <d v="1899-12-30T09:10:12"/>
    <n v="3048"/>
    <x v="15"/>
    <x v="0"/>
    <x v="157"/>
    <x v="0"/>
    <n v="0"/>
  </r>
  <r>
    <n v="3028"/>
    <d v="2016-07-04T00:00:00"/>
    <d v="2016-07-04T00:00:00"/>
    <x v="0"/>
    <n v="0.5"/>
    <n v="0"/>
    <n v="17"/>
    <n v="40"/>
    <d v="1899-12-30T00:17:40"/>
    <d v="1899-12-30T00:35:20"/>
    <s v="Lake"/>
    <s v="Dock &amp; Back"/>
    <n v="1.698113207547171"/>
    <n v="0"/>
    <s v="HOT &amp; Humid"/>
    <s v="Swam with Logan"/>
    <d v="1899-12-30T01:24:48"/>
    <d v="1899-12-30T00:42:24"/>
    <d v="1899-12-30T15:25:44"/>
    <d v="1899-12-30T16:18:08"/>
    <d v="1899-12-30T07:42:52"/>
    <d v="1899-12-30T08:09:04"/>
    <n v="2923"/>
    <x v="15"/>
    <x v="0"/>
    <x v="157"/>
    <x v="0"/>
    <n v="0"/>
  </r>
  <r>
    <n v="3029"/>
    <d v="2016-07-06T00:00:00"/>
    <d v="2016-07-06T00:00:00"/>
    <x v="1"/>
    <n v="10.5"/>
    <n v="0"/>
    <n v="31"/>
    <n v="47"/>
    <d v="1899-12-30T00:31:47"/>
    <d v="1899-12-30T00:03:02"/>
    <s v="Shiv"/>
    <s v="Griskus Sprint"/>
    <n v="19.821709491347679"/>
    <n v="0"/>
    <s v="HOT &amp; Humid"/>
    <s v="Relay with Logan/Nolan"/>
    <d v="1899-12-30T05:39:01"/>
    <d v="1899-12-30T02:49:31"/>
    <d v="1899-12-30T01:19:18"/>
    <d v="1899-12-30T02:11:42"/>
    <d v="1899-12-30T00:39:39"/>
    <d v="1899-12-30T01:05:51"/>
    <n v="192"/>
    <x v="15"/>
    <x v="0"/>
    <x v="157"/>
    <x v="0"/>
    <n v="1"/>
  </r>
  <r>
    <n v="3030"/>
    <d v="2016-07-08T00:00:00"/>
    <d v="2016-07-08T00:00:00"/>
    <x v="2"/>
    <n v="6.1"/>
    <n v="1"/>
    <n v="13"/>
    <n v="0"/>
    <d v="1899-12-30T01:13:00"/>
    <d v="1899-12-30T00:11:58"/>
    <s v="NBFreshFoam"/>
    <s v="Lower 10k"/>
    <n v="5.0136986301369895"/>
    <n v="143"/>
    <s v="HOT &amp; Humid"/>
    <s v="https://www.strava.com/activities/634034440"/>
    <d v="1899-12-30T05:13:32"/>
    <d v="1899-12-30T02:36:46"/>
    <d v="1899-12-30T05:13:32"/>
    <d v="1899-12-30T06:05:56"/>
    <d v="1899-12-30T02:36:46"/>
    <d v="1899-12-30T03:02:58"/>
    <n v="2454"/>
    <x v="15"/>
    <x v="0"/>
    <x v="157"/>
    <x v="0"/>
    <n v="1"/>
  </r>
  <r>
    <n v="3031"/>
    <d v="2016-07-08T00:00:00"/>
    <d v="2016-07-08T00:00:00"/>
    <x v="1"/>
    <n v="21.6"/>
    <n v="1"/>
    <n v="28"/>
    <n v="57"/>
    <d v="1899-12-30T01:28:57"/>
    <d v="1899-12-30T00:04:07"/>
    <s v="Shiv"/>
    <s v="Taft to Gtown to Flanders"/>
    <n v="14.569983136593605"/>
    <n v="129"/>
    <s v="HOT &amp; Humid"/>
    <s v="https://www.strava.com/activities/634306785/overview"/>
    <d v="1899-12-30T07:41:13"/>
    <d v="1899-12-30T03:50:37"/>
    <d v="1899-12-30T01:47:54"/>
    <d v="1899-12-30T02:40:18"/>
    <d v="1899-12-30T00:53:57"/>
    <d v="1899-12-30T01:20:09"/>
    <n v="492"/>
    <x v="15"/>
    <x v="0"/>
    <x v="157"/>
    <x v="0"/>
    <n v="0"/>
  </r>
  <r>
    <n v="3032"/>
    <d v="2016-07-09T00:00:00"/>
    <d v="2016-07-09T00:00:00"/>
    <x v="1"/>
    <n v="10"/>
    <n v="0"/>
    <n v="45"/>
    <n v="0"/>
    <d v="1899-12-30T00:45:00"/>
    <d v="1899-12-30T00:04:30"/>
    <s v="Ciocci"/>
    <s v="End of Bike Path"/>
    <n v="13.333333333333343"/>
    <n v="0"/>
    <s v="HOT &amp; Humid"/>
    <s v="ride with boys"/>
    <d v="1899-12-30T08:24:00"/>
    <d v="1899-12-30T04:12:00"/>
    <d v="1899-12-30T01:57:54"/>
    <d v="1899-12-30T02:50:18"/>
    <d v="1899-12-30T00:58:57"/>
    <d v="1899-12-30T01:25:09"/>
    <n v="590"/>
    <x v="15"/>
    <x v="0"/>
    <x v="157"/>
    <x v="0"/>
    <n v="0"/>
  </r>
  <r>
    <n v="3033"/>
    <d v="2016-07-10T00:00:00"/>
    <d v="2016-07-10T00:00:00"/>
    <x v="1"/>
    <n v="52.5"/>
    <n v="3"/>
    <n v="30"/>
    <n v="21"/>
    <d v="1899-12-30T03:30:21"/>
    <d v="1899-12-30T00:04:00"/>
    <s v="Shiv"/>
    <s v="Random"/>
    <n v="14.975041597337784"/>
    <n v="120"/>
    <s v="Humid"/>
    <s v="https://www.strava.com/activities/636381950"/>
    <d v="1899-12-30T07:28:45"/>
    <d v="1899-12-30T03:44:22"/>
    <d v="1899-12-30T01:44:58"/>
    <d v="1899-12-30T02:37:23"/>
    <d v="1899-12-30T00:52:29"/>
    <d v="1899-12-30T01:18:41"/>
    <n v="453"/>
    <x v="15"/>
    <x v="0"/>
    <x v="157"/>
    <x v="12"/>
    <n v="0"/>
  </r>
  <r>
    <n v="3034"/>
    <d v="2016-07-10T00:00:00"/>
    <d v="2016-07-10T00:00:00"/>
    <x v="2"/>
    <n v="3"/>
    <n v="0"/>
    <n v="34"/>
    <n v="0"/>
    <d v="1899-12-30T00:34:00"/>
    <d v="1899-12-30T00:11:20"/>
    <s v="NBFreshFoam"/>
    <s v="Treadmill"/>
    <n v="5.2941176470588278"/>
    <n v="0"/>
    <s v="Inside"/>
    <m/>
    <d v="1899-12-30T04:56:56"/>
    <d v="1899-12-30T02:28:28"/>
    <d v="1899-12-30T04:56:56"/>
    <d v="1899-12-30T05:49:20"/>
    <d v="1899-12-30T02:28:28"/>
    <d v="1899-12-30T02:54:40"/>
    <n v="2247"/>
    <x v="15"/>
    <x v="0"/>
    <x v="157"/>
    <x v="12"/>
    <n v="0"/>
  </r>
  <r>
    <n v="3035"/>
    <d v="2016-07-11T00:00:00"/>
    <d v="2016-07-11T00:00:00"/>
    <x v="2"/>
    <n v="3.1"/>
    <n v="0"/>
    <n v="34"/>
    <n v="43"/>
    <d v="1899-12-30T00:34:43"/>
    <d v="1899-12-30T00:11:12"/>
    <s v="Adidas"/>
    <s v="YNHH Division St 5k"/>
    <n v="5.3576572251560286"/>
    <n v="0"/>
    <s v="HOT &amp; Humid"/>
    <s v="https://www.strava.com/activities/637551740"/>
    <d v="1899-12-30T04:53:25"/>
    <d v="1899-12-30T02:26:42"/>
    <d v="1899-12-30T04:53:25"/>
    <d v="1899-12-30T05:45:49"/>
    <d v="1899-12-30T02:26:42"/>
    <d v="1899-12-30T02:52:54"/>
    <n v="2187"/>
    <x v="15"/>
    <x v="0"/>
    <x v="157"/>
    <x v="12"/>
    <n v="0"/>
  </r>
  <r>
    <n v="3036"/>
    <d v="2016-07-11T00:00:00"/>
    <d v="2016-07-11T00:00:00"/>
    <x v="0"/>
    <n v="0.5"/>
    <n v="0"/>
    <n v="18"/>
    <n v="0"/>
    <d v="1899-12-30T00:18:00"/>
    <d v="1899-12-30T00:36:00"/>
    <s v="Lake"/>
    <s v="Mitch's Dock to Sr Dock"/>
    <n v="1.6666666666666681"/>
    <n v="0"/>
    <s v="Nice!"/>
    <m/>
    <d v="1899-12-30T01:26:24"/>
    <d v="1899-12-30T00:43:12"/>
    <d v="1899-12-30T15:43:12"/>
    <d v="1899-12-30T16:35:36"/>
    <d v="1899-12-30T07:51:36"/>
    <d v="1899-12-30T08:17:48"/>
    <n v="2945"/>
    <x v="15"/>
    <x v="0"/>
    <x v="157"/>
    <x v="12"/>
    <n v="0"/>
  </r>
  <r>
    <n v="3037"/>
    <d v="2016-07-12T00:00:00"/>
    <d v="2016-07-12T00:00:00"/>
    <x v="0"/>
    <n v="1"/>
    <n v="0"/>
    <n v="34"/>
    <n v="20"/>
    <d v="1899-12-30T00:34:20"/>
    <d v="1899-12-30T00:34:20"/>
    <s v="Lake"/>
    <s v="Sr Dock -&gt; Mitch Dock &amp; Back"/>
    <n v="1.7475728155339818"/>
    <n v="0"/>
    <s v="Nice!"/>
    <s v="https://www.strava.com/activities/638314317/overview"/>
    <d v="1899-12-30T01:22:24"/>
    <d v="1899-12-30T00:41:12"/>
    <d v="1899-12-30T14:59:32"/>
    <d v="1899-12-30T15:51:56"/>
    <d v="1899-12-30T07:29:46"/>
    <d v="1899-12-30T07:55:58"/>
    <n v="2892"/>
    <x v="15"/>
    <x v="0"/>
    <x v="157"/>
    <x v="12"/>
    <n v="0"/>
  </r>
  <r>
    <n v="3038"/>
    <d v="2016-07-12T00:00:00"/>
    <d v="2016-07-12T00:00:00"/>
    <x v="2"/>
    <n v="3.15"/>
    <n v="0"/>
    <n v="29"/>
    <n v="18"/>
    <d v="1899-12-30T00:29:18"/>
    <d v="1899-12-30T00:09:18"/>
    <s v="Adidas"/>
    <s v="YNHH Division St 5k"/>
    <n v="6.4505119453924964"/>
    <n v="0"/>
    <s v="HOT &amp; Humid"/>
    <s v="https://www.strava.com/activities/638597567"/>
    <d v="1899-12-30T04:03:42"/>
    <d v="1899-12-30T02:01:51"/>
    <d v="1899-12-30T04:03:42"/>
    <d v="1899-12-30T04:56:06"/>
    <d v="1899-12-30T02:01:51"/>
    <d v="1899-12-30T02:28:03"/>
    <n v="939"/>
    <x v="15"/>
    <x v="0"/>
    <x v="157"/>
    <x v="12"/>
    <n v="0"/>
  </r>
  <r>
    <n v="3039"/>
    <d v="2016-07-13T00:00:00"/>
    <d v="2016-07-13T00:00:00"/>
    <x v="2"/>
    <n v="5"/>
    <n v="0"/>
    <n v="55"/>
    <n v="58"/>
    <d v="1899-12-30T00:55:58"/>
    <d v="1899-12-30T00:11:12"/>
    <s v="NBFreshFoam"/>
    <s v="The Lasso"/>
    <n v="5.3603335318642085"/>
    <n v="140"/>
    <s v="HOT &amp; Humid"/>
    <s v="https://www.strava.com/activities/639423865"/>
    <d v="1899-12-30T04:53:16"/>
    <d v="1899-12-30T02:26:38"/>
    <d v="1899-12-30T04:53:16"/>
    <d v="1899-12-30T05:45:40"/>
    <d v="1899-12-30T02:26:38"/>
    <d v="1899-12-30T02:52:50"/>
    <n v="2186"/>
    <x v="15"/>
    <x v="0"/>
    <x v="157"/>
    <x v="12"/>
    <n v="0"/>
  </r>
  <r>
    <n v="3040"/>
    <d v="2016-07-13T00:00:00"/>
    <d v="2016-07-13T00:00:00"/>
    <x v="0"/>
    <n v="0.35"/>
    <n v="0"/>
    <n v="11"/>
    <n v="30"/>
    <d v="1899-12-30T00:11:30"/>
    <d v="1899-12-30T00:32:51"/>
    <s v="Lake"/>
    <s v="Random"/>
    <n v="1.8260869565217401"/>
    <n v="0"/>
    <s v="Nice!"/>
    <m/>
    <d v="1899-12-30T01:18:51"/>
    <d v="1899-12-30T00:39:26"/>
    <d v="1899-12-30T14:20:51"/>
    <d v="1899-12-30T15:13:15"/>
    <d v="1899-12-30T07:10:26"/>
    <d v="1899-12-30T07:36:38"/>
    <n v="2846"/>
    <x v="15"/>
    <x v="0"/>
    <x v="157"/>
    <x v="12"/>
    <n v="0"/>
  </r>
  <r>
    <n v="3041"/>
    <d v="2016-07-14T00:00:00"/>
    <d v="2016-07-14T00:00:00"/>
    <x v="0"/>
    <n v="1.5"/>
    <n v="0"/>
    <n v="57"/>
    <n v="10"/>
    <d v="1899-12-30T00:57:10"/>
    <d v="1899-12-30T00:38:07"/>
    <s v="Lake"/>
    <s v="Gjr to MRA"/>
    <n v="1.5743440233236166"/>
    <n v="0"/>
    <s v="Foggy"/>
    <s v="https://www.strava.com/activities/640535731"/>
    <d v="1899-12-30T01:31:28"/>
    <d v="1899-12-30T00:45:44"/>
    <d v="1899-12-30T16:38:31"/>
    <d v="1899-12-30T17:30:55"/>
    <d v="1899-12-30T08:19:15"/>
    <d v="1899-12-30T08:45:27"/>
    <n v="3005"/>
    <x v="15"/>
    <x v="0"/>
    <x v="157"/>
    <x v="12"/>
    <n v="0"/>
  </r>
  <r>
    <n v="3042"/>
    <d v="2016-07-15T00:00:00"/>
    <d v="2016-07-15T00:00:00"/>
    <x v="2"/>
    <n v="10"/>
    <n v="2"/>
    <n v="9"/>
    <n v="6"/>
    <d v="1899-12-30T02:09:06"/>
    <d v="1899-12-30T00:12:55"/>
    <s v="NBFreshFoam"/>
    <s v="Random"/>
    <n v="4.6475600309837368"/>
    <n v="143"/>
    <s v="HOT &amp; Humid"/>
    <s v="https://www.strava.com/activities/641664676"/>
    <d v="1899-12-30T05:38:15"/>
    <d v="1899-12-30T02:49:07"/>
    <d v="1899-12-30T05:38:15"/>
    <d v="1899-12-30T06:30:39"/>
    <d v="1899-12-30T02:49:07"/>
    <d v="1899-12-30T03:15:19"/>
    <n v="2600"/>
    <x v="15"/>
    <x v="0"/>
    <x v="157"/>
    <x v="12"/>
    <n v="0"/>
  </r>
  <r>
    <n v="3043"/>
    <d v="2016-07-16T00:00:00"/>
    <d v="2016-07-16T00:00:00"/>
    <x v="1"/>
    <n v="9.25"/>
    <n v="0"/>
    <n v="26"/>
    <n v="32"/>
    <d v="1899-12-30T00:26:32"/>
    <d v="1899-12-30T00:02:52"/>
    <s v="Shiv"/>
    <s v="Hopkins Inn Triathlon"/>
    <n v="20.917085427135696"/>
    <n v="0"/>
    <s v="HOT &amp; Humid"/>
    <s v="https://www.strava.com/activities/642844050"/>
    <d v="1899-12-30T05:21:16"/>
    <d v="1899-12-30T02:40:38"/>
    <d v="1899-12-30T01:15:09"/>
    <d v="1899-12-30T02:07:33"/>
    <d v="1899-12-30T00:37:35"/>
    <d v="1899-12-30T01:03:47"/>
    <n v="148"/>
    <x v="15"/>
    <x v="0"/>
    <x v="157"/>
    <x v="12"/>
    <n v="0"/>
  </r>
  <r>
    <n v="3044"/>
    <d v="2016-07-17T00:00:00"/>
    <d v="2016-07-17T00:00:00"/>
    <x v="1"/>
    <n v="100.4"/>
    <n v="6"/>
    <n v="34"/>
    <n v="27"/>
    <d v="1899-12-30T06:34:27"/>
    <d v="1899-12-30T00:03:56"/>
    <s v="Shiv"/>
    <s v="Hurlbut 100"/>
    <n v="15.27189757890735"/>
    <n v="0"/>
    <s v="HOT &amp; Humid"/>
    <s v="https://www.strava.com/activities/644258497"/>
    <d v="1899-12-30T07:20:01"/>
    <d v="1899-12-30T03:40:01"/>
    <d v="1899-12-30T01:42:56"/>
    <d v="1899-12-30T02:35:20"/>
    <d v="1899-12-30T00:51:28"/>
    <d v="1899-12-30T01:17:40"/>
    <n v="414"/>
    <x v="15"/>
    <x v="0"/>
    <x v="157"/>
    <x v="13"/>
    <n v="0"/>
  </r>
  <r>
    <n v="3045"/>
    <d v="2016-07-19T00:00:00"/>
    <d v="2016-07-19T00:00:00"/>
    <x v="2"/>
    <n v="3.15"/>
    <n v="0"/>
    <n v="32"/>
    <n v="24"/>
    <d v="1899-12-30T00:32:24"/>
    <d v="1899-12-30T00:10:17"/>
    <s v="Adidas"/>
    <s v="YNHH Division St 5k"/>
    <n v="5.8333333333333384"/>
    <n v="0"/>
    <s v="HOT &amp; Humid"/>
    <s v="https://www.strava.com/activities/646337259"/>
    <d v="1899-12-30T04:29:29"/>
    <d v="1899-12-30T02:14:45"/>
    <d v="1899-12-30T04:29:29"/>
    <d v="1899-12-30T05:21:53"/>
    <d v="1899-12-30T02:14:45"/>
    <d v="1899-12-30T02:40:57"/>
    <n v="1648"/>
    <x v="15"/>
    <x v="0"/>
    <x v="157"/>
    <x v="13"/>
    <n v="1"/>
  </r>
  <r>
    <n v="3046"/>
    <d v="2016-07-22T00:00:00"/>
    <d v="2016-07-22T00:00:00"/>
    <x v="2"/>
    <n v="10.9"/>
    <n v="2"/>
    <n v="23"/>
    <n v="49"/>
    <d v="1899-12-30T02:23:49"/>
    <d v="1899-12-30T00:13:12"/>
    <s v="NBFreshFoam"/>
    <s v="Random"/>
    <n v="4.5474562521729096"/>
    <n v="136"/>
    <s v="HOT &amp; Humid"/>
    <s v="https://www.strava.com/activities/649524046"/>
    <d v="1899-12-30T05:45:41"/>
    <d v="1899-12-30T02:52:51"/>
    <d v="1899-12-30T05:45:41"/>
    <d v="1899-12-30T06:38:05"/>
    <d v="1899-12-30T02:52:51"/>
    <d v="1899-12-30T03:19:03"/>
    <n v="2620"/>
    <x v="15"/>
    <x v="0"/>
    <x v="157"/>
    <x v="13"/>
    <n v="2"/>
  </r>
  <r>
    <n v="3047"/>
    <d v="2016-07-23T00:00:00"/>
    <d v="2016-07-23T00:00:00"/>
    <x v="0"/>
    <n v="1.8"/>
    <n v="1"/>
    <n v="17"/>
    <n v="26"/>
    <d v="1899-12-30T01:17:26"/>
    <d v="1899-12-30T00:43:01"/>
    <s v="Lake"/>
    <s v="Around the Quassy"/>
    <n v="1.3947481704692217"/>
    <n v="0"/>
    <s v="HOT &amp; Humid"/>
    <s v="no wetsuit and windy"/>
    <d v="1899-12-30T01:43:15"/>
    <d v="1899-12-30T00:51:37"/>
    <d v="1899-12-30T18:47:05"/>
    <d v="1899-12-30T19:39:29"/>
    <d v="1899-12-30T09:23:33"/>
    <d v="1899-12-30T09:49:45"/>
    <n v="3108"/>
    <x v="15"/>
    <x v="0"/>
    <x v="157"/>
    <x v="13"/>
    <n v="0"/>
  </r>
  <r>
    <n v="3048"/>
    <d v="2016-07-24T00:00:00"/>
    <d v="2016-07-24T00:00:00"/>
    <x v="1"/>
    <n v="102.5"/>
    <n v="6"/>
    <n v="24"/>
    <n v="27"/>
    <d v="1899-12-30T06:24:27"/>
    <d v="1899-12-30T00:03:45"/>
    <s v="Shiv"/>
    <s v="67 -&gt; Waramaug -&gt; Bantam -&gt; Score"/>
    <n v="15.996878657822876"/>
    <n v="0"/>
    <s v="HOT &amp; Humid"/>
    <s v="https://www.strava.com/activities/652168043"/>
    <d v="1899-12-30T07:00:05"/>
    <d v="1899-12-30T03:30:02"/>
    <d v="1899-12-30T01:38:16"/>
    <d v="1899-12-30T02:30:40"/>
    <d v="1899-12-30T00:49:08"/>
    <d v="1899-12-30T01:15:20"/>
    <n v="356"/>
    <x v="15"/>
    <x v="0"/>
    <x v="157"/>
    <x v="14"/>
    <n v="0"/>
  </r>
  <r>
    <n v="3049"/>
    <d v="2016-07-25T00:00:00"/>
    <d v="2016-07-25T00:00:00"/>
    <x v="0"/>
    <n v="1"/>
    <n v="0"/>
    <n v="36"/>
    <n v="0"/>
    <d v="1899-12-30T00:36:00"/>
    <d v="1899-12-30T00:36:00"/>
    <s v="Lake"/>
    <s v="Boat House Swim"/>
    <n v="1.6666666666666681"/>
    <n v="0"/>
    <s v="HOT &amp; Humid"/>
    <m/>
    <d v="1899-12-30T01:26:24"/>
    <d v="1899-12-30T00:43:12"/>
    <d v="1899-12-30T15:43:12"/>
    <d v="1899-12-30T16:35:36"/>
    <d v="1899-12-30T07:51:36"/>
    <d v="1899-12-30T08:17:48"/>
    <n v="2945"/>
    <x v="15"/>
    <x v="0"/>
    <x v="157"/>
    <x v="14"/>
    <n v="0"/>
  </r>
  <r>
    <n v="3050"/>
    <d v="2016-07-26T00:00:00"/>
    <d v="2016-07-26T00:00:00"/>
    <x v="0"/>
    <n v="0.5"/>
    <n v="0"/>
    <n v="20"/>
    <n v="0"/>
    <d v="1899-12-30T00:20:00"/>
    <d v="1899-12-30T00:40:00"/>
    <s v="Lake"/>
    <s v="Dock &amp; Back"/>
    <n v="1.5000000000000013"/>
    <n v="0"/>
    <s v="HOT &amp; Humid"/>
    <s v="Swam with Logan"/>
    <d v="1899-12-30T01:36:00"/>
    <d v="1899-12-30T00:48:00"/>
    <d v="1899-12-30T17:28:00"/>
    <d v="1899-12-30T18:20:24"/>
    <d v="1899-12-30T08:44:00"/>
    <d v="1899-12-30T09:10:12"/>
    <n v="3048"/>
    <x v="15"/>
    <x v="0"/>
    <x v="157"/>
    <x v="14"/>
    <n v="0"/>
  </r>
  <r>
    <n v="3051"/>
    <d v="2016-07-27T00:00:00"/>
    <d v="2016-07-27T00:00:00"/>
    <x v="2"/>
    <n v="3.1"/>
    <n v="0"/>
    <n v="33"/>
    <n v="2"/>
    <d v="1899-12-30T00:33:02"/>
    <d v="1899-12-30T00:10:39"/>
    <s v="VazeePrism"/>
    <s v="fenn's Pond"/>
    <n v="5.6306760847628698"/>
    <n v="134"/>
    <s v="HOT &amp; Humid"/>
    <s v="https://www.strava.com/activities/655070642"/>
    <d v="1899-12-30T04:39:11"/>
    <d v="1899-12-30T02:19:36"/>
    <d v="1899-12-30T04:39:11"/>
    <d v="1899-12-30T05:31:35"/>
    <d v="1899-12-30T02:19:36"/>
    <d v="1899-12-30T02:45:48"/>
    <n v="1893"/>
    <x v="15"/>
    <x v="0"/>
    <x v="157"/>
    <x v="14"/>
    <n v="0"/>
  </r>
  <r>
    <n v="3052"/>
    <d v="2016-07-28T00:00:00"/>
    <d v="2016-07-28T00:00:00"/>
    <x v="0"/>
    <n v="1.1000000000000001"/>
    <n v="0"/>
    <n v="43"/>
    <n v="8"/>
    <d v="1899-12-30T00:43:08"/>
    <d v="1899-12-30T00:39:13"/>
    <s v="lake"/>
    <s v="Jr -&gt; Boat House -&gt; Dock -&gt; Jr"/>
    <n v="1.5301391035548699"/>
    <n v="0"/>
    <s v="HOT &amp; Humid"/>
    <s v="https://www.strava.com/activities/656216344/laps"/>
    <d v="1899-12-30T01:34:07"/>
    <d v="1899-12-30T00:47:03"/>
    <d v="1899-12-30T17:07:21"/>
    <d v="1899-12-30T17:59:45"/>
    <d v="1899-12-30T08:33:41"/>
    <d v="1899-12-30T08:59:53"/>
    <n v="3032"/>
    <x v="15"/>
    <x v="0"/>
    <x v="157"/>
    <x v="14"/>
    <n v="0"/>
  </r>
  <r>
    <n v="3053"/>
    <d v="2016-07-29T00:00:00"/>
    <d v="2016-07-29T00:00:00"/>
    <x v="2"/>
    <n v="10.25"/>
    <n v="2"/>
    <n v="12"/>
    <n v="11"/>
    <d v="1899-12-30T02:12:11"/>
    <d v="1899-12-30T00:12:54"/>
    <s v="NBFreshFoam"/>
    <s v="Random"/>
    <n v="4.6526289244735883"/>
    <n v="0"/>
    <s v="HOT &amp; Humid"/>
    <s v="http://smashrun.com/bckeane/run/5313480"/>
    <d v="1899-12-30T05:37:52"/>
    <d v="1899-12-30T02:48:56"/>
    <d v="1899-12-30T05:37:52"/>
    <d v="1899-12-30T06:30:16"/>
    <d v="1899-12-30T02:48:56"/>
    <d v="1899-12-30T03:15:08"/>
    <n v="2597"/>
    <x v="15"/>
    <x v="0"/>
    <x v="157"/>
    <x v="14"/>
    <n v="0"/>
  </r>
  <r>
    <n v="3054"/>
    <d v="2016-07-29T00:00:00"/>
    <d v="2016-07-29T00:00:00"/>
    <x v="1"/>
    <n v="10"/>
    <n v="0"/>
    <n v="29"/>
    <n v="2"/>
    <d v="1899-12-30T00:29:02"/>
    <d v="1899-12-30T00:02:54"/>
    <s v="Shiv"/>
    <s v="Sandy Beach Triathlon"/>
    <n v="20.665901262916204"/>
    <n v="0"/>
    <s v="HOT &amp; Humid"/>
    <s v="https://www.strava.com/activities/657812167"/>
    <d v="1899-12-30T05:25:10"/>
    <d v="1899-12-30T02:42:35"/>
    <d v="1899-12-30T01:16:04"/>
    <d v="1899-12-30T02:08:28"/>
    <d v="1899-12-30T00:38:02"/>
    <d v="1899-12-30T01:04:14"/>
    <n v="156"/>
    <x v="15"/>
    <x v="0"/>
    <x v="157"/>
    <x v="14"/>
    <n v="0"/>
  </r>
  <r>
    <n v="3055"/>
    <d v="2016-07-30T00:00:00"/>
    <d v="2016-07-30T00:00:00"/>
    <x v="2"/>
    <n v="4.5"/>
    <n v="0"/>
    <n v="56"/>
    <n v="54"/>
    <d v="1899-12-30T00:56:54"/>
    <d v="1899-12-30T00:12:39"/>
    <s v="NBFreshFoam"/>
    <s v="Random"/>
    <n v="4.7451669595782109"/>
    <n v="0"/>
    <s v="HOT &amp; Humid"/>
    <s v="https://www.strava.com/activities/658442687"/>
    <d v="1899-12-30T05:31:17"/>
    <d v="1899-12-30T02:45:39"/>
    <d v="1899-12-30T05:31:17"/>
    <d v="1899-12-30T06:23:41"/>
    <d v="1899-12-30T02:45:39"/>
    <d v="1899-12-30T03:11:51"/>
    <n v="2573"/>
    <x v="15"/>
    <x v="0"/>
    <x v="157"/>
    <x v="14"/>
    <n v="0"/>
  </r>
  <r>
    <n v="3056"/>
    <d v="2016-08-02T00:00:00"/>
    <d v="2016-08-02T00:00:00"/>
    <x v="0"/>
    <n v="0.65"/>
    <n v="0"/>
    <n v="21"/>
    <n v="51"/>
    <d v="1899-12-30T00:21:51"/>
    <d v="1899-12-30T00:33:37"/>
    <s v="Atlantis"/>
    <s v="Atlantis Swim"/>
    <n v="1.7848970251716261"/>
    <n v="0"/>
    <s v="HOT &amp; Humid"/>
    <s v="https://www.strava.com/activities/665904362"/>
    <d v="1899-12-30T01:20:41"/>
    <d v="1899-12-30T00:40:20"/>
    <d v="1899-12-30T14:40:43"/>
    <d v="1899-12-30T15:33:07"/>
    <d v="1899-12-30T07:20:22"/>
    <d v="1899-12-30T07:46:34"/>
    <n v="2875"/>
    <x v="15"/>
    <x v="4"/>
    <x v="158"/>
    <x v="15"/>
    <n v="2"/>
  </r>
  <r>
    <n v="3057"/>
    <d v="2016-08-06T00:00:00"/>
    <d v="2016-08-06T00:00:00"/>
    <x v="2"/>
    <n v="8"/>
    <n v="1"/>
    <n v="37"/>
    <n v="21"/>
    <d v="1899-12-30T01:37:21"/>
    <d v="1899-12-30T00:12:10"/>
    <s v="NBFreshFoam"/>
    <s v="Lasso to Meadowview"/>
    <n v="4.9306625577812051"/>
    <n v="147"/>
    <s v="HOT &amp; Humid"/>
    <s v="https://www.strava.com/activities/666495279"/>
    <d v="1899-12-30T05:18:49"/>
    <d v="1899-12-30T02:39:25"/>
    <d v="1899-12-30T05:18:49"/>
    <d v="1899-12-30T06:11:13"/>
    <d v="1899-12-30T02:39:25"/>
    <d v="1899-12-30T03:05:37"/>
    <n v="2505"/>
    <x v="15"/>
    <x v="4"/>
    <x v="158"/>
    <x v="15"/>
    <n v="3"/>
  </r>
  <r>
    <n v="3058"/>
    <d v="2016-08-07T00:00:00"/>
    <d v="2016-08-07T00:00:00"/>
    <x v="0"/>
    <n v="1.5"/>
    <n v="0"/>
    <n v="54"/>
    <n v="19"/>
    <d v="1899-12-30T00:54:19"/>
    <d v="1899-12-30T00:36:13"/>
    <s v="Lake"/>
    <s v="Gjr to MRA"/>
    <n v="1.6569499846578717"/>
    <n v="0"/>
    <s v="Nice!"/>
    <s v="https://connect.garmin.com/modern/activity/1292397455"/>
    <d v="1899-12-30T01:26:54"/>
    <d v="1899-12-30T00:43:27"/>
    <d v="1899-12-30T15:48:44"/>
    <d v="1899-12-30T16:41:08"/>
    <d v="1899-12-30T07:54:22"/>
    <d v="1899-12-30T08:20:34"/>
    <n v="2955"/>
    <x v="15"/>
    <x v="4"/>
    <x v="158"/>
    <x v="16"/>
    <n v="0"/>
  </r>
  <r>
    <n v="3059"/>
    <d v="2016-08-07T00:00:00"/>
    <d v="2016-08-07T00:00:00"/>
    <x v="1"/>
    <n v="55"/>
    <n v="3"/>
    <n v="38"/>
    <n v="13"/>
    <d v="1899-12-30T03:38:13"/>
    <d v="1899-12-30T00:03:58"/>
    <s v="Shiv"/>
    <s v="Taper Ride"/>
    <n v="15.122584587184003"/>
    <n v="127"/>
    <s v="Nice!"/>
    <s v="https://connect.garmin.com/modern/activity/1292918822"/>
    <d v="1899-12-30T07:24:22"/>
    <d v="1899-12-30T03:42:11"/>
    <d v="1899-12-30T01:43:57"/>
    <d v="1899-12-30T02:36:21"/>
    <d v="1899-12-30T00:51:59"/>
    <d v="1899-12-30T01:18:11"/>
    <n v="425"/>
    <x v="15"/>
    <x v="4"/>
    <x v="158"/>
    <x v="16"/>
    <n v="0"/>
  </r>
  <r>
    <n v="3060"/>
    <d v="2016-08-09T00:00:00"/>
    <d v="2016-08-09T00:00:00"/>
    <x v="2"/>
    <n v="3.15"/>
    <n v="0"/>
    <n v="35"/>
    <n v="0"/>
    <d v="1899-12-30T00:35:00"/>
    <d v="1899-12-30T00:11:07"/>
    <s v="Adidas"/>
    <s v="YNHH Division St 5k"/>
    <n v="5.4000000000000039"/>
    <n v="139"/>
    <s v="HOT &amp; Humid"/>
    <s v="https://www.strava.com/activities/670183908"/>
    <d v="1899-12-30T04:51:07"/>
    <d v="1899-12-30T02:25:33"/>
    <d v="1899-12-30T04:51:07"/>
    <d v="1899-12-30T05:43:31"/>
    <d v="1899-12-30T02:25:33"/>
    <d v="1899-12-30T02:51:45"/>
    <n v="2143"/>
    <x v="15"/>
    <x v="4"/>
    <x v="158"/>
    <x v="16"/>
    <n v="1"/>
  </r>
  <r>
    <n v="3061"/>
    <d v="2016-08-10T00:00:00"/>
    <d v="2016-08-10T00:00:00"/>
    <x v="1"/>
    <n v="15.6"/>
    <n v="0"/>
    <n v="45"/>
    <n v="0"/>
    <d v="1899-12-30T00:45:00"/>
    <d v="1899-12-30T00:02:53"/>
    <s v="YNHH"/>
    <s v="YNHH Spin Bike"/>
    <n v="20.800000000000015"/>
    <n v="0"/>
    <s v="Inside"/>
    <m/>
    <d v="1899-12-30T05:23:05"/>
    <d v="1899-12-30T02:41:32"/>
    <d v="1899-12-30T01:15:35"/>
    <d v="1899-12-30T02:07:59"/>
    <d v="1899-12-30T00:37:47"/>
    <d v="1899-12-30T01:03:59"/>
    <n v="152"/>
    <x v="15"/>
    <x v="4"/>
    <x v="158"/>
    <x v="16"/>
    <n v="0"/>
  </r>
  <r>
    <n v="3062"/>
    <d v="2016-08-12T00:00:00"/>
    <d v="2016-08-12T00:00:00"/>
    <x v="0"/>
    <n v="1"/>
    <n v="0"/>
    <n v="35"/>
    <n v="0"/>
    <d v="1899-12-30T00:35:00"/>
    <d v="1899-12-30T00:35:00"/>
    <s v="Lake"/>
    <s v="Lake Swim"/>
    <n v="1.7142857142857155"/>
    <n v="0"/>
    <s v="HOT &amp; Humid"/>
    <m/>
    <d v="1899-12-30T01:24:00"/>
    <d v="1899-12-30T00:42:00"/>
    <d v="1899-12-30T15:17:00"/>
    <d v="1899-12-30T16:09:24"/>
    <d v="1899-12-30T07:38:30"/>
    <d v="1899-12-30T08:04:42"/>
    <n v="2908"/>
    <x v="15"/>
    <x v="4"/>
    <x v="158"/>
    <x v="16"/>
    <n v="1"/>
  </r>
  <r>
    <n v="3063"/>
    <d v="2016-08-13T00:00:00"/>
    <d v="2016-08-13T00:00:00"/>
    <x v="2"/>
    <n v="5.3"/>
    <n v="1"/>
    <n v="10"/>
    <n v="24"/>
    <d v="1899-12-30T01:10:24"/>
    <d v="1899-12-30T00:13:17"/>
    <s v="NBFreshFoam"/>
    <s v="Random"/>
    <n v="4.5170454545454577"/>
    <n v="0"/>
    <s v="HOT &amp; Humid"/>
    <s v="https://www.strava.com/activities/674349956"/>
    <d v="1899-12-30T05:48:01"/>
    <d v="1899-12-30T02:54:00"/>
    <d v="1899-12-30T05:48:01"/>
    <d v="1899-12-30T06:40:25"/>
    <d v="1899-12-30T02:54:00"/>
    <d v="1899-12-30T03:20:12"/>
    <n v="2629"/>
    <x v="15"/>
    <x v="4"/>
    <x v="158"/>
    <x v="16"/>
    <n v="0"/>
  </r>
  <r>
    <n v="3064"/>
    <d v="2016-08-14T00:00:00"/>
    <d v="2016-08-14T00:00:00"/>
    <x v="0"/>
    <n v="1.2"/>
    <n v="0"/>
    <n v="42"/>
    <n v="47"/>
    <d v="1899-12-30T00:42:47"/>
    <d v="1899-12-30T00:35:39"/>
    <s v="Lake"/>
    <s v="Lake Swim"/>
    <n v="1.6828983248928724"/>
    <n v="0"/>
    <s v="HOT &amp; Humid"/>
    <s v="https://www.strava.com/activities/675620460"/>
    <d v="1899-12-30T01:25:34"/>
    <d v="1899-12-30T00:42:47"/>
    <d v="1899-12-30T15:34:06"/>
    <d v="1899-12-30T16:26:30"/>
    <d v="1899-12-30T07:47:03"/>
    <d v="1899-12-30T08:13:15"/>
    <n v="2935"/>
    <x v="15"/>
    <x v="4"/>
    <x v="158"/>
    <x v="17"/>
    <n v="0"/>
  </r>
  <r>
    <n v="3065"/>
    <d v="2016-08-14T00:00:00"/>
    <d v="2016-08-14T00:00:00"/>
    <x v="1"/>
    <n v="29"/>
    <n v="1"/>
    <n v="54"/>
    <n v="53"/>
    <d v="1899-12-30T01:54:53"/>
    <d v="1899-12-30T00:03:58"/>
    <s v="Shiv"/>
    <s v="random"/>
    <n v="15.145800087044838"/>
    <n v="0"/>
    <s v="HOT &amp; Humid"/>
    <s v="https://www.strava.com/activities/675818841"/>
    <d v="1899-12-30T07:23:41"/>
    <d v="1899-12-30T03:41:51"/>
    <d v="1899-12-30T01:43:47"/>
    <d v="1899-12-30T02:36:11"/>
    <d v="1899-12-30T00:51:54"/>
    <d v="1899-12-30T01:18:06"/>
    <n v="419"/>
    <x v="15"/>
    <x v="4"/>
    <x v="158"/>
    <x v="17"/>
    <n v="0"/>
  </r>
  <r>
    <n v="3066"/>
    <d v="2016-08-17T00:00:00"/>
    <d v="2016-08-17T00:00:00"/>
    <x v="0"/>
    <n v="0.8"/>
    <n v="0"/>
    <n v="30"/>
    <n v="0"/>
    <d v="1899-12-30T00:30:00"/>
    <d v="1899-12-30T00:37:30"/>
    <s v="Lake"/>
    <s v="Boat House Swim"/>
    <n v="1.6000000000000014"/>
    <n v="0"/>
    <s v="Nice!"/>
    <s v="https://www.strava.com/activities/679139132"/>
    <d v="1899-12-30T01:30:00"/>
    <d v="1899-12-30T00:45:00"/>
    <d v="1899-12-30T16:22:30"/>
    <d v="1899-12-30T17:14:54"/>
    <d v="1899-12-30T08:11:15"/>
    <d v="1899-12-30T08:37:27"/>
    <n v="2989"/>
    <x v="15"/>
    <x v="4"/>
    <x v="158"/>
    <x v="17"/>
    <n v="2"/>
  </r>
  <r>
    <n v="3067"/>
    <d v="2016-08-19T00:00:00"/>
    <d v="2016-08-19T00:00:00"/>
    <x v="0"/>
    <n v="1"/>
    <n v="0"/>
    <n v="37"/>
    <n v="20"/>
    <d v="1899-12-30T00:37:20"/>
    <d v="1899-12-30T00:37:20"/>
    <s v="Tremblant"/>
    <s v="Tremblant Swim"/>
    <n v="1.6071428571428585"/>
    <n v="0"/>
    <s v="Nice!"/>
    <s v="https://connect.garmin.com/modern/activity/1311347390"/>
    <d v="1899-12-30T01:29:36"/>
    <d v="1899-12-30T00:44:48"/>
    <d v="1899-12-30T16:18:08"/>
    <d v="1899-12-30T17:10:32"/>
    <d v="1899-12-30T08:09:04"/>
    <d v="1899-12-30T08:35:16"/>
    <n v="2986"/>
    <x v="15"/>
    <x v="4"/>
    <x v="158"/>
    <x v="17"/>
    <n v="1"/>
  </r>
  <r>
    <n v="3068"/>
    <d v="2016-08-19T00:00:00"/>
    <d v="2016-08-19T00:00:00"/>
    <x v="1"/>
    <n v="10.5"/>
    <n v="0"/>
    <n v="49"/>
    <n v="41"/>
    <d v="1899-12-30T00:49:41"/>
    <d v="1899-12-30T00:04:44"/>
    <s v="Tremblant"/>
    <s v="Leg Check in Tremblant"/>
    <n v="12.680308621268042"/>
    <n v="0"/>
    <s v="Nice!"/>
    <s v="https://www.strava.com/activities/681863844"/>
    <d v="1899-12-30T08:49:57"/>
    <d v="1899-12-30T04:24:59"/>
    <d v="1899-12-30T02:03:58"/>
    <d v="1899-12-30T02:56:22"/>
    <d v="1899-12-30T01:01:59"/>
    <d v="1899-12-30T01:28:11"/>
    <n v="641"/>
    <x v="15"/>
    <x v="4"/>
    <x v="158"/>
    <x v="17"/>
    <n v="0"/>
  </r>
  <r>
    <n v="3069"/>
    <d v="2016-08-20T00:00:00"/>
    <d v="2016-08-20T00:00:00"/>
    <x v="0"/>
    <n v="0.7"/>
    <n v="0"/>
    <n v="28"/>
    <n v="21"/>
    <d v="1899-12-30T00:28:21"/>
    <d v="1899-12-30T00:40:30"/>
    <s v="Tremblant"/>
    <s v="Coffee Boat Swim"/>
    <n v="1.4814814814814825"/>
    <n v="0"/>
    <s v="Nice!"/>
    <s v="https://connect.garmin.com/modern/activity/1312541183"/>
    <d v="1899-12-30T01:37:12"/>
    <d v="1899-12-30T00:48:36"/>
    <d v="1899-12-30T17:41:06"/>
    <d v="1899-12-30T18:33:30"/>
    <d v="1899-12-30T08:50:33"/>
    <d v="1899-12-30T09:16:45"/>
    <n v="3080"/>
    <x v="15"/>
    <x v="4"/>
    <x v="158"/>
    <x v="17"/>
    <n v="0"/>
  </r>
  <r>
    <n v="3070"/>
    <d v="2016-08-21T00:00:00"/>
    <d v="2016-08-21T00:00:00"/>
    <x v="0"/>
    <n v="2.4"/>
    <n v="1"/>
    <n v="33"/>
    <n v="38"/>
    <d v="1899-12-30T01:33:38"/>
    <d v="1899-12-30T00:39:01"/>
    <s v="IMMT"/>
    <s v="Ironman Mont Tremblant"/>
    <n v="1.5379138483446078"/>
    <n v="0"/>
    <s v="Windy"/>
    <m/>
    <d v="1899-12-30T01:33:38"/>
    <d v="1899-12-30T00:46:49"/>
    <d v="1899-12-30T17:02:10"/>
    <d v="1899-12-30T17:54:34"/>
    <d v="1899-12-30T08:31:05"/>
    <d v="1899-12-30T08:57:17"/>
    <n v="3029"/>
    <x v="15"/>
    <x v="4"/>
    <x v="158"/>
    <x v="18"/>
    <n v="0"/>
  </r>
  <r>
    <n v="3071"/>
    <d v="2016-08-21T00:00:00"/>
    <d v="2016-08-21T00:00:00"/>
    <x v="3"/>
    <n v="1"/>
    <n v="0"/>
    <n v="8"/>
    <n v="55"/>
    <d v="1899-12-30T00:08:55"/>
    <d v="1899-12-30T00:08:55"/>
    <s v="IMMT"/>
    <s v="Ironman Mont Tremblant"/>
    <n v="6.7289719626168276"/>
    <n v="0"/>
    <s v="Windy"/>
    <m/>
    <d v="1899-12-30T00:00:00"/>
    <d v="1899-12-30T00:00:00"/>
    <d v="1899-12-30T03:53:37"/>
    <d v="1899-12-30T04:46:01"/>
    <d v="1899-12-30T01:56:49"/>
    <d v="1899-12-30T02:23:01"/>
    <n v="810"/>
    <x v="15"/>
    <x v="4"/>
    <x v="158"/>
    <x v="18"/>
    <n v="0"/>
  </r>
  <r>
    <n v="3072"/>
    <d v="2016-08-21T00:00:00"/>
    <d v="2016-08-21T00:00:00"/>
    <x v="1"/>
    <n v="112"/>
    <n v="6"/>
    <n v="29"/>
    <n v="6"/>
    <d v="1899-12-30T06:29:06"/>
    <d v="1899-12-30T00:03:28"/>
    <s v="Shiv"/>
    <s v="Ironman Mont Tremblant"/>
    <n v="17.270624518118748"/>
    <n v="0"/>
    <s v="Rain &amp; Wind"/>
    <s v="https://www.strava.com/activities/684504919"/>
    <d v="1899-12-30T06:29:06"/>
    <d v="1899-12-30T03:14:33"/>
    <d v="1899-12-30T01:31:01"/>
    <d v="1899-12-30T02:23:25"/>
    <d v="1899-12-30T00:45:31"/>
    <d v="1899-12-30T01:11:43"/>
    <n v="256"/>
    <x v="15"/>
    <x v="4"/>
    <x v="158"/>
    <x v="18"/>
    <n v="0"/>
  </r>
  <r>
    <n v="3073"/>
    <d v="2016-08-21T00:00:00"/>
    <d v="2016-08-21T00:00:00"/>
    <x v="4"/>
    <n v="1"/>
    <n v="0"/>
    <n v="8"/>
    <n v="58"/>
    <d v="1899-12-30T00:08:58"/>
    <d v="1899-12-30T00:08:58"/>
    <s v="IMMT"/>
    <s v="Ironman Mont Tremblant"/>
    <n v="6.6914498141263996"/>
    <n v="0"/>
    <s v="Rain &amp; Wind"/>
    <m/>
    <d v="1899-12-30T00:00:00"/>
    <d v="1899-12-30T00:00:00"/>
    <d v="1899-12-30T03:54:56"/>
    <d v="1899-12-30T04:47:20"/>
    <d v="1899-12-30T01:57:28"/>
    <d v="1899-12-30T02:23:40"/>
    <n v="821"/>
    <x v="15"/>
    <x v="4"/>
    <x v="158"/>
    <x v="18"/>
    <n v="0"/>
  </r>
  <r>
    <n v="3074"/>
    <d v="2016-08-21T00:00:00"/>
    <d v="2016-08-21T00:00:00"/>
    <x v="2"/>
    <n v="26.2"/>
    <n v="6"/>
    <n v="28"/>
    <n v="31"/>
    <d v="1899-12-30T06:28:31"/>
    <d v="1899-12-30T00:14:50"/>
    <s v="NBFreshFoam"/>
    <s v="Ironman Mont Tremblant"/>
    <n v="4.0461584659602794"/>
    <n v="0"/>
    <s v="Rain &amp; Wind"/>
    <m/>
    <d v="1899-12-30T06:28:31"/>
    <d v="1899-12-30T03:14:16"/>
    <d v="1899-12-30T06:28:31"/>
    <d v="1899-12-30T07:20:55"/>
    <d v="1899-12-30T03:14:16"/>
    <d v="1899-12-30T03:40:28"/>
    <n v="2713"/>
    <x v="15"/>
    <x v="4"/>
    <x v="158"/>
    <x v="18"/>
    <n v="0"/>
  </r>
  <r>
    <n v="3075"/>
    <d v="2016-08-28T00:00:00"/>
    <d v="2016-08-28T00:00:00"/>
    <x v="2"/>
    <n v="3"/>
    <n v="0"/>
    <n v="35"/>
    <n v="48"/>
    <d v="1899-12-30T00:35:48"/>
    <d v="1899-12-30T00:11:56"/>
    <s v="NBFreshFoam"/>
    <s v="Random Run with Nolan"/>
    <n v="5.0279329608938594"/>
    <n v="0"/>
    <s v="HOT &amp; Humid"/>
    <s v="https://www.strava.com/activities/692270490"/>
    <d v="1899-12-30T05:12:39"/>
    <d v="1899-12-30T02:36:20"/>
    <d v="1899-12-30T05:12:39"/>
    <d v="1899-12-30T06:05:03"/>
    <d v="1899-12-30T02:36:20"/>
    <d v="1899-12-30T03:02:32"/>
    <n v="2445"/>
    <x v="15"/>
    <x v="4"/>
    <x v="158"/>
    <x v="19"/>
    <n v="6"/>
  </r>
  <r>
    <n v="3076"/>
    <d v="2016-08-30T00:00:00"/>
    <d v="2016-08-30T00:00:00"/>
    <x v="2"/>
    <n v="2.2799999999999998"/>
    <n v="0"/>
    <n v="30"/>
    <n v="0"/>
    <d v="1899-12-30T00:30:00"/>
    <d v="1899-12-30T00:13:09"/>
    <s v="VazeePrism"/>
    <s v="YNHH Treadmill"/>
    <n v="4.5600000000000041"/>
    <n v="0"/>
    <s v="Inside"/>
    <m/>
    <d v="1899-12-30T05:44:44"/>
    <d v="1899-12-30T02:52:22"/>
    <d v="1899-12-30T05:44:44"/>
    <d v="1899-12-30T06:37:08"/>
    <d v="1899-12-30T02:52:22"/>
    <d v="1899-12-30T03:18:34"/>
    <n v="2617"/>
    <x v="15"/>
    <x v="4"/>
    <x v="158"/>
    <x v="19"/>
    <n v="1"/>
  </r>
  <r>
    <n v="3077"/>
    <d v="2016-09-04T00:00:00"/>
    <d v="2016-09-04T00:00:00"/>
    <x v="2"/>
    <n v="3.11"/>
    <n v="0"/>
    <n v="31"/>
    <n v="16"/>
    <d v="1899-12-30T00:31:16"/>
    <d v="1899-12-30T00:10:03"/>
    <s v="NBFreshFoam"/>
    <s v="PreSoccer Run"/>
    <n v="5.968017057569301"/>
    <n v="0"/>
    <s v="Nice!"/>
    <s v="https://www.strava.com/activities/700404448"/>
    <d v="1899-12-30T04:23:24"/>
    <d v="1899-12-30T02:11:42"/>
    <d v="1899-12-30T04:23:24"/>
    <d v="1899-12-30T05:15:48"/>
    <d v="1899-12-30T02:11:42"/>
    <d v="1899-12-30T02:37:54"/>
    <n v="1484"/>
    <x v="15"/>
    <x v="5"/>
    <x v="159"/>
    <x v="20"/>
    <n v="0"/>
  </r>
  <r>
    <n v="3078"/>
    <d v="2016-09-05T00:00:00"/>
    <d v="2016-09-05T00:00:00"/>
    <x v="2"/>
    <n v="3.1"/>
    <n v="0"/>
    <n v="27"/>
    <n v="23"/>
    <d v="1899-12-30T00:27:23"/>
    <d v="1899-12-30T00:08:50"/>
    <s v="NBFreshFoam"/>
    <s v="New Haven Road Race"/>
    <n v="6.792452830188684"/>
    <n v="0"/>
    <s v="Nice!"/>
    <m/>
    <d v="1899-12-30T03:51:26"/>
    <d v="1899-12-30T01:55:43"/>
    <d v="1899-12-30T03:51:26"/>
    <d v="1899-12-30T04:43:50"/>
    <d v="1899-12-30T01:55:43"/>
    <d v="1899-12-30T02:21:55"/>
    <n v="793"/>
    <x v="15"/>
    <x v="5"/>
    <x v="159"/>
    <x v="20"/>
    <n v="0"/>
  </r>
  <r>
    <n v="3079"/>
    <d v="2016-09-09T00:00:00"/>
    <d v="2016-09-09T00:00:00"/>
    <x v="2"/>
    <n v="2.7"/>
    <n v="0"/>
    <n v="29"/>
    <n v="4"/>
    <d v="1899-12-30T00:29:04"/>
    <d v="1899-12-30T00:10:46"/>
    <s v="NBFreshFoam"/>
    <s v="Random"/>
    <n v="5.5733944954128489"/>
    <n v="0"/>
    <s v="HOT &amp; Humid"/>
    <s v="https://www.strava.com/activities/705865793"/>
    <d v="1899-12-30T04:42:03"/>
    <d v="1899-12-30T02:21:02"/>
    <d v="1899-12-30T04:42:03"/>
    <d v="1899-12-30T05:34:27"/>
    <d v="1899-12-30T02:21:02"/>
    <d v="1899-12-30T02:47:14"/>
    <n v="1957"/>
    <x v="15"/>
    <x v="5"/>
    <x v="159"/>
    <x v="20"/>
    <n v="3"/>
  </r>
  <r>
    <n v="3080"/>
    <d v="2016-09-09T00:00:00"/>
    <d v="2016-09-09T00:00:00"/>
    <x v="1"/>
    <n v="12"/>
    <n v="0"/>
    <n v="57"/>
    <n v="51"/>
    <d v="1899-12-30T00:57:51"/>
    <d v="1899-12-30T00:04:49"/>
    <s v="Ciocci"/>
    <s v="Random"/>
    <n v="12.445980985306837"/>
    <n v="0"/>
    <s v="HOT &amp; Humid"/>
    <s v="https://www.strava.com/activities/706208856"/>
    <d v="1899-12-30T08:59:56"/>
    <d v="1899-12-30T04:29:58"/>
    <d v="1899-12-30T02:06:18"/>
    <d v="1899-12-30T02:58:42"/>
    <d v="1899-12-30T01:03:09"/>
    <d v="1899-12-30T01:29:21"/>
    <n v="649"/>
    <x v="15"/>
    <x v="5"/>
    <x v="159"/>
    <x v="20"/>
    <n v="0"/>
  </r>
  <r>
    <n v="3081"/>
    <d v="2016-09-11T00:00:00"/>
    <d v="2016-09-11T00:00:00"/>
    <x v="2"/>
    <n v="2"/>
    <n v="0"/>
    <n v="21"/>
    <n v="11"/>
    <d v="1899-12-30T00:21:11"/>
    <d v="1899-12-30T00:10:35"/>
    <s v="NBFreshFoam"/>
    <s v="Soccer Pre Run - Farmington"/>
    <n v="5.6648308418568103"/>
    <n v="0"/>
    <s v="Warm"/>
    <s v="https://www.strava.com/activities/711272116"/>
    <d v="1899-12-30T04:37:30"/>
    <d v="1899-12-30T02:18:45"/>
    <d v="1899-12-30T04:37:30"/>
    <d v="1899-12-30T05:29:54"/>
    <d v="1899-12-30T02:18:45"/>
    <d v="1899-12-30T02:44:57"/>
    <n v="1860"/>
    <x v="15"/>
    <x v="5"/>
    <x v="159"/>
    <x v="41"/>
    <n v="1"/>
  </r>
  <r>
    <n v="3082"/>
    <d v="2016-09-16T00:00:00"/>
    <d v="2016-09-16T00:00:00"/>
    <x v="1"/>
    <n v="13.9"/>
    <n v="1"/>
    <n v="4"/>
    <n v="38"/>
    <d v="1899-12-30T01:04:38"/>
    <d v="1899-12-30T00:04:39"/>
    <s v="Ciocci"/>
    <s v="Random"/>
    <n v="12.903558535327496"/>
    <n v="0"/>
    <s v="Warm"/>
    <s v="https://www.strava.com/activities/714450609"/>
    <d v="1899-12-30T08:40:47"/>
    <d v="1899-12-30T04:20:24"/>
    <d v="1899-12-30T02:01:50"/>
    <d v="1899-12-30T02:54:14"/>
    <d v="1899-12-30T01:00:55"/>
    <d v="1899-12-30T01:27:07"/>
    <n v="627"/>
    <x v="15"/>
    <x v="5"/>
    <x v="159"/>
    <x v="41"/>
    <n v="4"/>
  </r>
  <r>
    <n v="3083"/>
    <d v="2016-09-16T00:00:00"/>
    <d v="2016-09-16T00:00:00"/>
    <x v="2"/>
    <n v="3.5"/>
    <n v="0"/>
    <n v="41"/>
    <n v="50"/>
    <d v="1899-12-30T00:41:50"/>
    <d v="1899-12-30T00:11:57"/>
    <s v="NBFreshFoam"/>
    <s v="Long Way Middlebury Garage"/>
    <n v="5.0199203187251031"/>
    <n v="0"/>
    <s v="Nice!"/>
    <m/>
    <d v="1899-12-30T05:13:09"/>
    <d v="1899-12-30T02:36:35"/>
    <d v="1899-12-30T05:13:09"/>
    <d v="1899-12-30T06:05:33"/>
    <d v="1899-12-30T02:36:35"/>
    <d v="1899-12-30T03:02:47"/>
    <n v="2452"/>
    <x v="15"/>
    <x v="5"/>
    <x v="159"/>
    <x v="41"/>
    <n v="0"/>
  </r>
  <r>
    <n v="3084"/>
    <d v="2016-09-20T00:00:00"/>
    <d v="2016-09-20T00:00:00"/>
    <x v="2"/>
    <n v="3.1"/>
    <n v="0"/>
    <n v="37"/>
    <n v="35"/>
    <d v="1899-12-30T00:37:35"/>
    <d v="1899-12-30T00:12:07"/>
    <s v="VazeePrism"/>
    <s v="YNHH Division St 5k"/>
    <n v="4.9490022172949049"/>
    <n v="0"/>
    <s v="Warm"/>
    <m/>
    <d v="1899-12-30T05:17:38"/>
    <d v="1899-12-30T02:38:49"/>
    <d v="1899-12-30T05:17:38"/>
    <d v="1899-12-30T06:10:02"/>
    <d v="1899-12-30T02:38:49"/>
    <d v="1899-12-30T03:05:01"/>
    <n v="2497"/>
    <x v="15"/>
    <x v="5"/>
    <x v="159"/>
    <x v="42"/>
    <n v="3"/>
  </r>
  <r>
    <n v="3085"/>
    <d v="2016-09-21T00:00:00"/>
    <d v="2016-09-21T00:00:00"/>
    <x v="2"/>
    <n v="3.1"/>
    <n v="0"/>
    <n v="33"/>
    <n v="38"/>
    <d v="1899-12-30T00:33:38"/>
    <d v="1899-12-30T00:10:51"/>
    <s v="VazeePrism"/>
    <s v="YNHH Division St 5k"/>
    <n v="5.5302279484638301"/>
    <n v="0"/>
    <s v="Warm"/>
    <m/>
    <d v="1899-12-30T04:44:15"/>
    <d v="1899-12-30T02:22:08"/>
    <d v="1899-12-30T04:44:15"/>
    <d v="1899-12-30T05:36:39"/>
    <d v="1899-12-30T02:22:08"/>
    <d v="1899-12-30T02:48:20"/>
    <n v="2007"/>
    <x v="15"/>
    <x v="5"/>
    <x v="159"/>
    <x v="42"/>
    <n v="0"/>
  </r>
  <r>
    <n v="3086"/>
    <d v="2016-09-23T00:00:00"/>
    <d v="2016-09-23T00:00:00"/>
    <x v="2"/>
    <n v="3.8"/>
    <n v="0"/>
    <n v="57"/>
    <n v="22"/>
    <d v="1899-12-30T00:57:22"/>
    <d v="1899-12-30T00:15:06"/>
    <s v="Scott"/>
    <s v="Flanders White Trail"/>
    <n v="3.9744334689134253"/>
    <n v="0"/>
    <s v="Nice!"/>
    <m/>
    <d v="1899-12-30T06:35:32"/>
    <d v="1899-12-30T03:17:46"/>
    <d v="1899-12-30T06:35:32"/>
    <d v="1899-12-30T07:27:56"/>
    <d v="1899-12-30T03:17:46"/>
    <d v="1899-12-30T03:43:58"/>
    <n v="2723"/>
    <x v="15"/>
    <x v="5"/>
    <x v="159"/>
    <x v="42"/>
    <n v="1"/>
  </r>
  <r>
    <n v="3087"/>
    <d v="2016-09-27T00:00:00"/>
    <d v="2016-09-27T00:00:00"/>
    <x v="2"/>
    <n v="3.1"/>
    <n v="0"/>
    <n v="31"/>
    <n v="58"/>
    <d v="1899-12-30T00:31:58"/>
    <d v="1899-12-30T00:10:19"/>
    <s v="VazeePrism"/>
    <s v="YNHH 5k"/>
    <n v="5.8185610010427578"/>
    <n v="0"/>
    <s v="Nice!"/>
    <s v="https://www.strava.com/activities/726823078"/>
    <d v="1899-12-30T04:30:10"/>
    <d v="1899-12-30T02:15:05"/>
    <d v="1899-12-30T04:30:10"/>
    <d v="1899-12-30T05:22:34"/>
    <d v="1899-12-30T02:15:05"/>
    <d v="1899-12-30T02:41:17"/>
    <n v="1669"/>
    <x v="15"/>
    <x v="5"/>
    <x v="159"/>
    <x v="21"/>
    <n v="3"/>
  </r>
  <r>
    <n v="3088"/>
    <d v="2016-10-02T00:00:00"/>
    <d v="2016-10-02T00:00:00"/>
    <x v="2"/>
    <n v="3"/>
    <n v="0"/>
    <n v="31"/>
    <n v="30"/>
    <d v="1899-12-30T00:31:30"/>
    <d v="1899-12-30T00:10:30"/>
    <s v="NBFreshFoam"/>
    <s v="Treadmill"/>
    <n v="5.714285714285718"/>
    <n v="0"/>
    <s v="Inside"/>
    <m/>
    <d v="1899-12-30T04:35:06"/>
    <d v="1899-12-30T02:17:33"/>
    <d v="1899-12-30T04:35:06"/>
    <d v="1899-12-30T05:27:30"/>
    <d v="1899-12-30T02:17:33"/>
    <d v="1899-12-30T02:43:45"/>
    <n v="1805"/>
    <x v="15"/>
    <x v="6"/>
    <x v="160"/>
    <x v="43"/>
    <n v="4"/>
  </r>
  <r>
    <n v="3089"/>
    <d v="2016-10-03T00:00:00"/>
    <d v="2016-10-03T00:00:00"/>
    <x v="2"/>
    <n v="3.1"/>
    <n v="0"/>
    <n v="36"/>
    <n v="33"/>
    <d v="1899-12-30T00:36:33"/>
    <d v="1899-12-30T00:11:47"/>
    <s v="VazeePrism"/>
    <s v="YNHH Division St 5k"/>
    <n v="5.0889192886456946"/>
    <n v="0"/>
    <s v="Warm"/>
    <m/>
    <d v="1899-12-30T05:08:54"/>
    <d v="1899-12-30T02:34:27"/>
    <d v="1899-12-30T05:08:54"/>
    <d v="1899-12-30T06:01:18"/>
    <d v="1899-12-30T02:34:27"/>
    <d v="1899-12-30T03:00:39"/>
    <n v="2406"/>
    <x v="15"/>
    <x v="6"/>
    <x v="160"/>
    <x v="43"/>
    <n v="0"/>
  </r>
  <r>
    <n v="3090"/>
    <d v="2016-10-05T00:00:00"/>
    <d v="2016-10-05T00:00:00"/>
    <x v="2"/>
    <n v="3.1"/>
    <n v="0"/>
    <n v="34"/>
    <n v="30"/>
    <d v="1899-12-30T00:34:30"/>
    <d v="1899-12-30T00:11:08"/>
    <s v="VazeePrism"/>
    <s v="YNHH Division St 5k"/>
    <n v="5.3913043478260914"/>
    <n v="0"/>
    <s v="Warm"/>
    <m/>
    <d v="1899-12-30T04:51:35"/>
    <d v="1899-12-30T02:25:47"/>
    <d v="1899-12-30T04:51:35"/>
    <d v="1899-12-30T05:43:59"/>
    <d v="1899-12-30T02:25:47"/>
    <d v="1899-12-30T02:51:59"/>
    <n v="2156"/>
    <x v="15"/>
    <x v="6"/>
    <x v="160"/>
    <x v="43"/>
    <n v="1"/>
  </r>
  <r>
    <n v="3091"/>
    <d v="2016-10-07T00:00:00"/>
    <d v="2016-10-07T00:00:00"/>
    <x v="2"/>
    <n v="4.2"/>
    <n v="0"/>
    <n v="49"/>
    <n v="4"/>
    <d v="1899-12-30T00:49:04"/>
    <d v="1899-12-30T00:11:41"/>
    <s v="NBFreshFoam"/>
    <s v="Random"/>
    <n v="5.1358695652173951"/>
    <n v="0"/>
    <s v="Nice!"/>
    <m/>
    <d v="1899-12-30T05:06:05"/>
    <d v="1899-12-30T02:33:02"/>
    <d v="1899-12-30T05:06:05"/>
    <d v="1899-12-30T05:58:29"/>
    <d v="1899-12-30T02:33:02"/>
    <d v="1899-12-30T02:59:14"/>
    <n v="2364"/>
    <x v="15"/>
    <x v="6"/>
    <x v="160"/>
    <x v="43"/>
    <n v="1"/>
  </r>
  <r>
    <n v="3092"/>
    <d v="2016-10-13T00:00:00"/>
    <d v="2016-10-13T00:00:00"/>
    <x v="2"/>
    <n v="3.1"/>
    <n v="0"/>
    <n v="35"/>
    <n v="4"/>
    <d v="1899-12-30T00:35:04"/>
    <d v="1899-12-30T00:11:19"/>
    <s v="VazeePrism"/>
    <s v="YNHH Division St 5k"/>
    <n v="5.3041825095057069"/>
    <n v="0"/>
    <s v="Nice!"/>
    <m/>
    <d v="1899-12-30T04:56:22"/>
    <d v="1899-12-30T02:28:11"/>
    <d v="1899-12-30T04:56:22"/>
    <d v="1899-12-30T05:48:46"/>
    <d v="1899-12-30T02:28:11"/>
    <d v="1899-12-30T02:54:23"/>
    <n v="2236"/>
    <x v="15"/>
    <x v="6"/>
    <x v="160"/>
    <x v="22"/>
    <n v="5"/>
  </r>
  <r>
    <n v="3093"/>
    <d v="2016-10-14T00:00:00"/>
    <d v="2016-10-14T00:00:00"/>
    <x v="1"/>
    <n v="16.7"/>
    <n v="1"/>
    <n v="19"/>
    <n v="9"/>
    <d v="1899-12-30T01:19:09"/>
    <d v="1899-12-30T00:04:44"/>
    <s v="Ciocci"/>
    <s v="Random"/>
    <n v="12.659507264687313"/>
    <n v="0"/>
    <s v="Chilly"/>
    <s v="road with Chris"/>
    <d v="1899-12-30T08:50:50"/>
    <d v="1899-12-30T04:25:25"/>
    <d v="1899-12-30T02:04:11"/>
    <d v="1899-12-30T02:56:35"/>
    <d v="1899-12-30T01:02:05"/>
    <d v="1899-12-30T01:28:17"/>
    <n v="643"/>
    <x v="15"/>
    <x v="6"/>
    <x v="160"/>
    <x v="22"/>
    <n v="0"/>
  </r>
  <r>
    <n v="3094"/>
    <d v="2016-10-16T00:00:00"/>
    <d v="2016-10-16T00:00:00"/>
    <x v="2"/>
    <n v="3.1"/>
    <n v="0"/>
    <n v="32"/>
    <n v="17"/>
    <d v="1899-12-30T00:32:17"/>
    <d v="1899-12-30T00:10:25"/>
    <s v="NBFreshFoam"/>
    <s v="Library 5k"/>
    <n v="5.7614868353123434"/>
    <n v="0"/>
    <s v="Nice!"/>
    <s v="Ran with Hunter"/>
    <d v="1899-12-30T04:32:51"/>
    <d v="1899-12-30T02:16:25"/>
    <d v="1899-12-30T04:32:51"/>
    <d v="1899-12-30T05:25:15"/>
    <d v="1899-12-30T02:16:25"/>
    <d v="1899-12-30T02:42:37"/>
    <n v="1746"/>
    <x v="15"/>
    <x v="6"/>
    <x v="160"/>
    <x v="44"/>
    <n v="1"/>
  </r>
  <r>
    <n v="3095"/>
    <d v="2016-10-28T00:00:00"/>
    <d v="2016-10-28T00:00:00"/>
    <x v="2"/>
    <n v="3.1"/>
    <n v="0"/>
    <n v="34"/>
    <n v="0"/>
    <d v="1899-12-30T00:34:00"/>
    <d v="1899-12-30T00:10:58"/>
    <s v="NBFreshFoam"/>
    <s v="Treadmill"/>
    <n v="5.4705882352941222"/>
    <n v="0"/>
    <s v="Inside"/>
    <s v="Scrubs ep 1&amp;2"/>
    <d v="1899-12-30T04:47:21"/>
    <d v="1899-12-30T02:23:41"/>
    <d v="1899-12-30T04:47:21"/>
    <d v="1899-12-30T05:39:45"/>
    <d v="1899-12-30T02:23:41"/>
    <d v="1899-12-30T02:49:53"/>
    <n v="2067"/>
    <x v="15"/>
    <x v="6"/>
    <x v="160"/>
    <x v="45"/>
    <n v="11"/>
  </r>
  <r>
    <n v="3096"/>
    <d v="2016-10-30T00:00:00"/>
    <d v="2016-10-30T00:00:00"/>
    <x v="1"/>
    <n v="24"/>
    <n v="1"/>
    <n v="48"/>
    <n v="44"/>
    <d v="1899-12-30T01:48:44"/>
    <d v="1899-12-30T00:04:32"/>
    <s v="Ciocci"/>
    <s v="Random"/>
    <n v="13.243408951563469"/>
    <n v="0"/>
    <s v="Nice!"/>
    <m/>
    <d v="1899-12-30T08:27:25"/>
    <d v="1899-12-30T04:13:43"/>
    <d v="1899-12-30T01:58:42"/>
    <d v="1899-12-30T02:51:06"/>
    <d v="1899-12-30T00:59:21"/>
    <d v="1899-12-30T01:25:33"/>
    <n v="606"/>
    <x v="15"/>
    <x v="6"/>
    <x v="160"/>
    <x v="23"/>
    <n v="1"/>
  </r>
  <r>
    <n v="3097"/>
    <d v="2016-11-06T00:00:00"/>
    <d v="2016-11-06T00:00:00"/>
    <x v="2"/>
    <n v="1"/>
    <n v="0"/>
    <n v="11"/>
    <n v="0"/>
    <d v="1899-12-30T00:11:00"/>
    <d v="1899-12-30T00:11:00"/>
    <s v="NBFreshFoam"/>
    <s v="Treadmill"/>
    <n v="5.4545454545454586"/>
    <n v="0"/>
    <s v="Inside"/>
    <m/>
    <d v="1899-12-30T04:48:12"/>
    <d v="1899-12-30T02:24:06"/>
    <d v="1899-12-30T04:48:12"/>
    <d v="1899-12-30T05:40:36"/>
    <d v="1899-12-30T02:24:06"/>
    <d v="1899-12-30T02:50:18"/>
    <n v="2080"/>
    <x v="15"/>
    <x v="7"/>
    <x v="161"/>
    <x v="24"/>
    <n v="6"/>
  </r>
  <r>
    <n v="3098"/>
    <d v="2016-11-07T00:00:00"/>
    <d v="2016-11-07T00:00:00"/>
    <x v="2"/>
    <n v="2.75"/>
    <n v="0"/>
    <n v="30"/>
    <n v="0"/>
    <d v="1899-12-30T00:30:00"/>
    <d v="1899-12-30T00:10:55"/>
    <s v="NBFreshFoam"/>
    <s v="Treadmill"/>
    <n v="5.5000000000000044"/>
    <n v="0"/>
    <s v="Inside"/>
    <m/>
    <d v="1899-12-30T04:45:49"/>
    <d v="1899-12-30T02:22:55"/>
    <d v="1899-12-30T04:45:49"/>
    <d v="1899-12-30T05:38:13"/>
    <d v="1899-12-30T02:22:55"/>
    <d v="1899-12-30T02:49:07"/>
    <n v="2036"/>
    <x v="15"/>
    <x v="7"/>
    <x v="161"/>
    <x v="24"/>
    <n v="0"/>
  </r>
  <r>
    <n v="3099"/>
    <d v="2016-11-08T00:00:00"/>
    <d v="2016-11-08T00:00:00"/>
    <x v="2"/>
    <n v="3.1"/>
    <n v="0"/>
    <n v="31"/>
    <n v="46"/>
    <d v="1899-12-30T00:31:46"/>
    <d v="1899-12-30T00:10:15"/>
    <s v="ghost"/>
    <s v="Austin Run"/>
    <n v="5.8551941238195226"/>
    <n v="0"/>
    <s v="Humid"/>
    <m/>
    <d v="1899-12-30T04:28:29"/>
    <d v="1899-12-30T02:14:14"/>
    <d v="1899-12-30T04:28:29"/>
    <d v="1899-12-30T05:20:53"/>
    <d v="1899-12-30T02:14:14"/>
    <d v="1899-12-30T02:40:26"/>
    <n v="1617"/>
    <x v="15"/>
    <x v="7"/>
    <x v="161"/>
    <x v="24"/>
    <n v="0"/>
  </r>
  <r>
    <n v="3100"/>
    <d v="2016-11-16T00:00:00"/>
    <d v="2016-11-16T00:00:00"/>
    <x v="2"/>
    <n v="3.2"/>
    <n v="0"/>
    <n v="36"/>
    <n v="20"/>
    <d v="1899-12-30T00:36:20"/>
    <d v="1899-12-30T00:11:21"/>
    <s v="VazeePrism"/>
    <s v="YNHH Division St 5k"/>
    <n v="5.2844036697247745"/>
    <n v="0"/>
    <s v="Nice!"/>
    <m/>
    <d v="1899-12-30T04:57:29"/>
    <d v="1899-12-30T02:28:44"/>
    <d v="1899-12-30T04:57:29"/>
    <d v="1899-12-30T05:49:53"/>
    <d v="1899-12-30T02:28:44"/>
    <d v="1899-12-30T02:54:56"/>
    <n v="2257"/>
    <x v="15"/>
    <x v="7"/>
    <x v="161"/>
    <x v="25"/>
    <n v="7"/>
  </r>
  <r>
    <n v="3101"/>
    <d v="2016-11-20T00:00:00"/>
    <d v="2016-11-20T00:00:00"/>
    <x v="2"/>
    <n v="2.75"/>
    <n v="0"/>
    <n v="30"/>
    <n v="0"/>
    <d v="1899-12-30T00:30:00"/>
    <d v="1899-12-30T00:10:55"/>
    <s v="NBFreshFoam"/>
    <s v="Treadmill"/>
    <n v="5.5000000000000044"/>
    <n v="0"/>
    <s v="Inside"/>
    <m/>
    <d v="1899-12-30T04:45:49"/>
    <d v="1899-12-30T02:22:55"/>
    <d v="1899-12-30T04:45:49"/>
    <d v="1899-12-30T05:38:13"/>
    <d v="1899-12-30T02:22:55"/>
    <d v="1899-12-30T02:49:07"/>
    <n v="2036"/>
    <x v="15"/>
    <x v="7"/>
    <x v="161"/>
    <x v="26"/>
    <n v="3"/>
  </r>
  <r>
    <n v="3102"/>
    <d v="2016-11-22T00:00:00"/>
    <d v="2016-11-22T00:00:00"/>
    <x v="0"/>
    <n v="0.75"/>
    <n v="0"/>
    <n v="30"/>
    <n v="0"/>
    <d v="1899-12-30T00:30:00"/>
    <d v="1899-12-30T00:40:00"/>
    <s v="PHS "/>
    <s v="PHS Swim"/>
    <n v="1.5000000000000013"/>
    <n v="0"/>
    <s v="Inside"/>
    <n v="1200"/>
    <d v="1899-12-30T01:36:00"/>
    <d v="1899-12-30T00:48:00"/>
    <d v="1899-12-30T17:28:00"/>
    <d v="1899-12-30T18:20:24"/>
    <d v="1899-12-30T08:44:00"/>
    <d v="1899-12-30T09:10:12"/>
    <n v="3048"/>
    <x v="15"/>
    <x v="7"/>
    <x v="161"/>
    <x v="26"/>
    <n v="1"/>
  </r>
  <r>
    <n v="3103"/>
    <d v="2016-11-24T00:00:00"/>
    <d v="2016-11-24T00:00:00"/>
    <x v="2"/>
    <n v="3.1"/>
    <n v="0"/>
    <n v="38"/>
    <n v="54"/>
    <d v="1899-12-30T00:38:54"/>
    <d v="1899-12-30T00:12:33"/>
    <s v="NBFreshFoam"/>
    <s v="Turkey Trot"/>
    <n v="4.7814910025706983"/>
    <n v="0"/>
    <s v="Chilly"/>
    <m/>
    <d v="1899-12-30T05:28:46"/>
    <d v="1899-12-30T02:44:23"/>
    <d v="1899-12-30T05:28:46"/>
    <d v="1899-12-30T06:21:10"/>
    <d v="1899-12-30T02:44:23"/>
    <d v="1899-12-30T03:10:35"/>
    <n v="2563"/>
    <x v="15"/>
    <x v="7"/>
    <x v="161"/>
    <x v="26"/>
    <n v="1"/>
  </r>
  <r>
    <n v="3104"/>
    <d v="2016-11-25T00:00:00"/>
    <d v="2016-11-25T00:00:00"/>
    <x v="2"/>
    <n v="3.1"/>
    <n v="0"/>
    <n v="37"/>
    <n v="21"/>
    <d v="1899-12-30T00:37:21"/>
    <d v="1899-12-30T00:12:03"/>
    <s v="NBFreshFoam"/>
    <s v="Bunker Hill &amp; Back"/>
    <n v="4.9799196787148627"/>
    <n v="0"/>
    <s v="Nice!"/>
    <m/>
    <d v="1899-12-30T05:15:40"/>
    <d v="1899-12-30T02:37:50"/>
    <d v="1899-12-30T05:15:40"/>
    <d v="1899-12-30T06:08:04"/>
    <d v="1899-12-30T02:37:50"/>
    <d v="1899-12-30T03:04:02"/>
    <n v="2480"/>
    <x v="15"/>
    <x v="7"/>
    <x v="161"/>
    <x v="26"/>
    <n v="0"/>
  </r>
  <r>
    <n v="3105"/>
    <d v="2016-11-27T00:00:00"/>
    <d v="2016-11-27T00:00:00"/>
    <x v="2"/>
    <n v="5.25"/>
    <n v="0"/>
    <n v="58"/>
    <n v="55"/>
    <d v="1899-12-30T00:58:55"/>
    <d v="1899-12-30T00:11:13"/>
    <s v="NBFreshFoam"/>
    <s v="Harvest Ramble"/>
    <n v="5.3465346534653513"/>
    <n v="0"/>
    <s v="Chilly"/>
    <s v="Hilly"/>
    <d v="1899-12-30T04:54:01"/>
    <d v="1899-12-30T02:27:01"/>
    <d v="1899-12-30T04:54:01"/>
    <d v="1899-12-30T05:46:25"/>
    <d v="1899-12-30T02:27:01"/>
    <d v="1899-12-30T02:53:13"/>
    <n v="2194"/>
    <x v="15"/>
    <x v="7"/>
    <x v="161"/>
    <x v="46"/>
    <n v="1"/>
  </r>
  <r>
    <n v="3106"/>
    <d v="2016-11-28T00:00:00"/>
    <d v="2016-11-28T00:00:00"/>
    <x v="2"/>
    <n v="3.1"/>
    <n v="0"/>
    <n v="38"/>
    <n v="16"/>
    <d v="1899-12-30T00:38:16"/>
    <d v="1899-12-30T00:12:21"/>
    <s v="VazeePrism"/>
    <s v="YNHH Division St 5k"/>
    <n v="4.8606271777003522"/>
    <n v="0"/>
    <s v="Nice!"/>
    <m/>
    <d v="1899-12-30T05:23:25"/>
    <d v="1899-12-30T02:41:42"/>
    <d v="1899-12-30T05:23:25"/>
    <d v="1899-12-30T06:15:49"/>
    <d v="1899-12-30T02:41:42"/>
    <d v="1899-12-30T03:07:54"/>
    <n v="2530"/>
    <x v="15"/>
    <x v="7"/>
    <x v="161"/>
    <x v="46"/>
    <n v="0"/>
  </r>
  <r>
    <n v="3107"/>
    <d v="2016-11-29T00:00:00"/>
    <d v="2016-11-29T00:00:00"/>
    <x v="0"/>
    <n v="1"/>
    <n v="0"/>
    <n v="49"/>
    <n v="40"/>
    <d v="1899-12-30T00:49:40"/>
    <d v="1899-12-30T00:49:40"/>
    <s v="PHS "/>
    <s v="PHS Swim"/>
    <n v="1.2080536912751687"/>
    <n v="0"/>
    <s v="Inside"/>
    <m/>
    <d v="1899-12-30T01:59:12"/>
    <d v="1899-12-30T00:59:36"/>
    <d v="1899-12-30T21:41:16"/>
    <d v="1899-12-30T22:33:40"/>
    <d v="1899-12-30T10:50:38"/>
    <d v="1899-12-30T11:16:50"/>
    <n v="3133"/>
    <x v="15"/>
    <x v="7"/>
    <x v="161"/>
    <x v="46"/>
    <n v="0"/>
  </r>
  <r>
    <n v="3108"/>
    <d v="2016-12-01T00:00:00"/>
    <d v="2016-12-01T00:00:00"/>
    <x v="0"/>
    <n v="1"/>
    <n v="0"/>
    <n v="53"/>
    <n v="31"/>
    <d v="1899-12-30T00:53:31"/>
    <d v="1899-12-30T00:53:31"/>
    <s v="PHS "/>
    <s v="PHS Swim"/>
    <n v="1.1211460604173165"/>
    <n v="0"/>
    <s v="Inside"/>
    <m/>
    <d v="1899-12-30T02:08:26"/>
    <d v="1899-12-30T01:04:13"/>
    <d v="1899-12-30T23:22:08"/>
    <d v="1899-12-31T00:14:32"/>
    <d v="1899-12-30T11:41:04"/>
    <d v="1899-12-30T12:07:16"/>
    <n v="3146"/>
    <x v="15"/>
    <x v="11"/>
    <x v="162"/>
    <x v="46"/>
    <n v="1"/>
  </r>
  <r>
    <n v="3109"/>
    <d v="2016-12-02T00:00:00"/>
    <d v="2016-12-02T00:00:00"/>
    <x v="1"/>
    <n v="12.95"/>
    <n v="1"/>
    <n v="4"/>
    <n v="19"/>
    <d v="1899-12-30T01:04:19"/>
    <d v="1899-12-30T00:04:58"/>
    <s v="Ciocci"/>
    <s v="Reverse Griskus Sprint"/>
    <n v="12.080849961129836"/>
    <n v="0"/>
    <s v="Cold &amp; Windy"/>
    <m/>
    <d v="1899-12-30T09:16:15"/>
    <d v="1899-12-30T04:38:08"/>
    <d v="1899-12-30T02:10:07"/>
    <d v="1899-12-30T03:02:31"/>
    <d v="1899-12-30T01:05:04"/>
    <d v="1899-12-30T01:31:16"/>
    <n v="655"/>
    <x v="15"/>
    <x v="11"/>
    <x v="162"/>
    <x v="46"/>
    <n v="0"/>
  </r>
  <r>
    <n v="3110"/>
    <d v="2016-12-04T00:00:00"/>
    <d v="2016-12-04T00:00:00"/>
    <x v="2"/>
    <n v="3.1"/>
    <n v="0"/>
    <n v="37"/>
    <n v="8"/>
    <d v="1899-12-30T00:37:08"/>
    <d v="1899-12-30T00:11:59"/>
    <s v="NBFreshFoam"/>
    <s v="fenn's Pond"/>
    <n v="5.0089766606822304"/>
    <n v="0"/>
    <s v="Cold &amp; Windy"/>
    <m/>
    <d v="1899-12-30T05:13:50"/>
    <d v="1899-12-30T02:36:55"/>
    <d v="1899-12-30T05:13:50"/>
    <d v="1899-12-30T06:06:14"/>
    <d v="1899-12-30T02:36:55"/>
    <d v="1899-12-30T03:03:07"/>
    <n v="2456"/>
    <x v="15"/>
    <x v="11"/>
    <x v="162"/>
    <x v="49"/>
    <n v="1"/>
  </r>
  <r>
    <n v="3111"/>
    <d v="2016-12-05T00:00:00"/>
    <d v="2016-12-05T00:00:00"/>
    <x v="2"/>
    <n v="2.71"/>
    <n v="0"/>
    <n v="30"/>
    <n v="0"/>
    <d v="1899-12-30T00:30:00"/>
    <d v="1899-12-30T00:11:04"/>
    <s v="NBFreshFoam"/>
    <s v="Treadmill"/>
    <n v="5.4200000000000044"/>
    <n v="0"/>
    <s v="Inside"/>
    <m/>
    <d v="1899-12-30T04:50:02"/>
    <d v="1899-12-30T02:25:01"/>
    <d v="1899-12-30T04:50:02"/>
    <d v="1899-12-30T05:42:26"/>
    <d v="1899-12-30T02:25:01"/>
    <d v="1899-12-30T02:51:13"/>
    <n v="2123"/>
    <x v="15"/>
    <x v="11"/>
    <x v="162"/>
    <x v="49"/>
    <n v="0"/>
  </r>
  <r>
    <n v="3112"/>
    <d v="2016-12-06T00:00:00"/>
    <d v="2016-12-06T00:00:00"/>
    <x v="2"/>
    <n v="1.45"/>
    <n v="0"/>
    <n v="15"/>
    <n v="24"/>
    <d v="1899-12-30T00:15:24"/>
    <d v="1899-12-30T00:10:37"/>
    <s v="VazeePrism"/>
    <s v="YNHH Treadmill"/>
    <n v="5.6493506493506542"/>
    <n v="0"/>
    <s v="Inside"/>
    <m/>
    <d v="1899-12-30T04:38:16"/>
    <d v="1899-12-30T02:19:08"/>
    <d v="1899-12-30T04:38:16"/>
    <d v="1899-12-30T05:30:40"/>
    <d v="1899-12-30T02:19:08"/>
    <d v="1899-12-30T02:45:20"/>
    <n v="1876"/>
    <x v="15"/>
    <x v="11"/>
    <x v="162"/>
    <x v="49"/>
    <n v="0"/>
  </r>
  <r>
    <n v="3113"/>
    <d v="2016-12-06T00:00:00"/>
    <d v="2016-12-06T00:00:00"/>
    <x v="0"/>
    <n v="0.96599999999999997"/>
    <n v="0"/>
    <n v="35"/>
    <n v="10"/>
    <d v="1899-12-30T00:35:10"/>
    <d v="1899-12-30T00:36:24"/>
    <s v="PHS "/>
    <s v="Guppy Week 1 Wkout 1"/>
    <n v="1.648151658767774"/>
    <n v="0"/>
    <s v="Inside"/>
    <n v="1700"/>
    <d v="1899-12-30T01:27:22"/>
    <d v="1899-12-30T00:43:41"/>
    <d v="1899-12-30T15:53:48"/>
    <d v="1899-12-30T16:46:12"/>
    <d v="1899-12-30T07:56:54"/>
    <d v="1899-12-30T08:23:06"/>
    <n v="2960"/>
    <x v="15"/>
    <x v="11"/>
    <x v="162"/>
    <x v="49"/>
    <n v="0"/>
  </r>
  <r>
    <n v="3114"/>
    <d v="2016-12-07T00:00:00"/>
    <d v="2016-12-07T00:00:00"/>
    <x v="2"/>
    <n v="1.5"/>
    <n v="0"/>
    <n v="16"/>
    <n v="47"/>
    <d v="1899-12-30T00:16:47"/>
    <d v="1899-12-30T00:11:11"/>
    <s v="VazeePrism"/>
    <s v="YNHH Treadmill"/>
    <n v="5.3624627606752773"/>
    <n v="0"/>
    <s v="Inside"/>
    <m/>
    <d v="1899-12-30T04:53:09"/>
    <d v="1899-12-30T02:26:34"/>
    <d v="1899-12-30T04:53:09"/>
    <d v="1899-12-30T05:45:33"/>
    <d v="1899-12-30T02:26:34"/>
    <d v="1899-12-30T02:52:46"/>
    <n v="2185"/>
    <x v="15"/>
    <x v="11"/>
    <x v="162"/>
    <x v="49"/>
    <n v="0"/>
  </r>
  <r>
    <n v="3115"/>
    <d v="2016-12-08T00:00:00"/>
    <d v="2016-12-08T00:00:00"/>
    <x v="2"/>
    <n v="2.58"/>
    <n v="0"/>
    <n v="30"/>
    <n v="4"/>
    <d v="1899-12-30T00:30:04"/>
    <d v="1899-12-30T00:11:39"/>
    <s v="VazeePrism"/>
    <s v="YNHH Treadmill"/>
    <n v="5.1485587583148611"/>
    <n v="0"/>
    <s v="Inside"/>
    <m/>
    <d v="1899-12-30T05:05:20"/>
    <d v="1899-12-30T02:32:40"/>
    <d v="1899-12-30T05:05:20"/>
    <d v="1899-12-30T05:57:44"/>
    <d v="1899-12-30T02:32:40"/>
    <d v="1899-12-30T02:58:52"/>
    <n v="2356"/>
    <x v="15"/>
    <x v="11"/>
    <x v="162"/>
    <x v="49"/>
    <n v="0"/>
  </r>
  <r>
    <n v="3116"/>
    <d v="2016-12-08T00:00:00"/>
    <d v="2016-12-08T00:00:00"/>
    <x v="0"/>
    <n v="1.0229999999999999"/>
    <n v="0"/>
    <n v="37"/>
    <n v="31"/>
    <d v="1899-12-30T00:37:31"/>
    <d v="1899-12-30T00:36:40"/>
    <s v="PHS "/>
    <s v="Guppy Week 1 Wkout 2"/>
    <n v="1.6360728565082199"/>
    <n v="0"/>
    <s v="Inside"/>
    <n v="1800"/>
    <d v="1899-12-30T01:28:01"/>
    <d v="1899-12-30T00:44:00"/>
    <d v="1899-12-30T16:00:50"/>
    <d v="1899-12-30T16:53:14"/>
    <d v="1899-12-30T08:00:25"/>
    <d v="1899-12-30T08:26:37"/>
    <n v="2972"/>
    <x v="15"/>
    <x v="11"/>
    <x v="162"/>
    <x v="49"/>
    <n v="0"/>
  </r>
  <r>
    <n v="3117"/>
    <d v="2016-12-09T00:00:00"/>
    <d v="2016-12-09T00:00:00"/>
    <x v="2"/>
    <n v="2.89"/>
    <n v="0"/>
    <n v="30"/>
    <n v="16"/>
    <d v="1899-12-30T00:30:16"/>
    <d v="1899-12-30T00:10:28"/>
    <s v="NBFreshFoam"/>
    <s v="Treadmill"/>
    <n v="5.7290748898678459"/>
    <n v="0"/>
    <s v="Inside"/>
    <m/>
    <d v="1899-12-30T04:34:23"/>
    <d v="1899-12-30T02:17:12"/>
    <d v="1899-12-30T04:34:23"/>
    <d v="1899-12-30T05:26:47"/>
    <d v="1899-12-30T02:17:12"/>
    <d v="1899-12-30T02:43:24"/>
    <n v="1783"/>
    <x v="15"/>
    <x v="11"/>
    <x v="162"/>
    <x v="49"/>
    <n v="0"/>
  </r>
  <r>
    <n v="3118"/>
    <d v="2016-12-10T00:00:00"/>
    <d v="2016-12-10T00:00:00"/>
    <x v="2"/>
    <n v="3"/>
    <n v="0"/>
    <n v="31"/>
    <n v="8"/>
    <d v="1899-12-30T00:31:08"/>
    <d v="1899-12-30T00:10:23"/>
    <s v="NBFreshFoam"/>
    <s v="Treadmill"/>
    <n v="5.7815845824411181"/>
    <n v="0"/>
    <s v="Inside"/>
    <m/>
    <d v="1899-12-30T04:31:54"/>
    <d v="1899-12-30T02:15:57"/>
    <d v="1899-12-30T04:31:54"/>
    <d v="1899-12-30T05:24:18"/>
    <d v="1899-12-30T02:15:57"/>
    <d v="1899-12-30T02:42:09"/>
    <n v="1718"/>
    <x v="15"/>
    <x v="11"/>
    <x v="162"/>
    <x v="49"/>
    <n v="0"/>
  </r>
  <r>
    <n v="3119"/>
    <d v="2016-12-11T00:00:00"/>
    <d v="2016-12-11T00:00:00"/>
    <x v="2"/>
    <n v="3"/>
    <n v="0"/>
    <n v="31"/>
    <n v="34"/>
    <d v="1899-12-30T00:31:34"/>
    <d v="1899-12-30T00:10:31"/>
    <s v="NBFreshFoam"/>
    <s v="Treadmill"/>
    <n v="5.7022175290390757"/>
    <n v="0"/>
    <s v="Inside"/>
    <s v="5.7 and go"/>
    <d v="1899-12-30T04:35:41"/>
    <d v="1899-12-30T02:17:50"/>
    <d v="1899-12-30T04:35:41"/>
    <d v="1899-12-30T05:28:05"/>
    <d v="1899-12-30T02:17:50"/>
    <d v="1899-12-30T02:44:02"/>
    <n v="1819"/>
    <x v="15"/>
    <x v="11"/>
    <x v="162"/>
    <x v="50"/>
    <n v="0"/>
  </r>
  <r>
    <n v="3120"/>
    <d v="2016-12-12T00:00:00"/>
    <d v="2016-12-12T00:00:00"/>
    <x v="2"/>
    <n v="3"/>
    <n v="0"/>
    <n v="30"/>
    <n v="38"/>
    <d v="1899-12-30T00:30:38"/>
    <d v="1899-12-30T00:10:13"/>
    <s v="VazeePrism"/>
    <s v="YNHH Treadmill"/>
    <n v="5.8759521218716042"/>
    <n v="0"/>
    <s v="Inside"/>
    <s v="5.8 and go"/>
    <d v="1899-12-30T04:27:32"/>
    <d v="1899-12-30T02:13:46"/>
    <d v="1899-12-30T04:27:32"/>
    <d v="1899-12-30T05:19:56"/>
    <d v="1899-12-30T02:13:46"/>
    <d v="1899-12-30T02:39:58"/>
    <n v="1590"/>
    <x v="15"/>
    <x v="11"/>
    <x v="162"/>
    <x v="50"/>
    <n v="0"/>
  </r>
  <r>
    <n v="3121"/>
    <d v="2016-12-13T00:00:00"/>
    <d v="2016-12-13T00:00:00"/>
    <x v="2"/>
    <n v="3"/>
    <n v="0"/>
    <n v="30"/>
    <n v="9"/>
    <d v="1899-12-30T00:30:09"/>
    <d v="1899-12-30T00:10:03"/>
    <s v="VazeePrism"/>
    <s v="YNHH Treadmill"/>
    <n v="5.970149253731349"/>
    <n v="0"/>
    <s v="Inside"/>
    <s v="5.9 and go"/>
    <d v="1899-12-30T04:23:19"/>
    <d v="1899-12-30T02:11:39"/>
    <d v="1899-12-30T04:23:19"/>
    <d v="1899-12-30T05:15:43"/>
    <d v="1899-12-30T02:11:39"/>
    <d v="1899-12-30T02:37:51"/>
    <n v="1479"/>
    <x v="15"/>
    <x v="11"/>
    <x v="162"/>
    <x v="50"/>
    <n v="4"/>
  </r>
  <r>
    <n v="3122"/>
    <d v="2016-12-14T00:00:00"/>
    <d v="2016-12-14T00:00:00"/>
    <x v="2"/>
    <n v="3"/>
    <n v="0"/>
    <n v="29"/>
    <n v="56"/>
    <d v="1899-12-30T00:29:56"/>
    <d v="1899-12-30T00:09:59"/>
    <s v="VazeePrism"/>
    <s v="YNHH Treadmill"/>
    <n v="6.0133630289532345"/>
    <n v="0"/>
    <s v="Inside"/>
    <s v="6.0 and go"/>
    <d v="1899-12-30T04:21:25"/>
    <d v="1899-12-30T02:10:43"/>
    <d v="1899-12-30T04:21:25"/>
    <d v="1899-12-30T05:13:49"/>
    <d v="1899-12-30T02:10:43"/>
    <d v="1899-12-30T02:36:55"/>
    <n v="1404"/>
    <x v="15"/>
    <x v="11"/>
    <x v="162"/>
    <x v="50"/>
    <n v="0"/>
  </r>
  <r>
    <n v="3123"/>
    <d v="2016-12-15T00:00:00"/>
    <d v="2016-12-15T00:00:00"/>
    <x v="2"/>
    <n v="3.03"/>
    <n v="0"/>
    <n v="30"/>
    <n v="0"/>
    <d v="1899-12-30T00:30:00"/>
    <d v="1899-12-30T00:09:54"/>
    <s v="VazeePrism"/>
    <s v="YNHH Treadmill"/>
    <n v="6.0600000000000049"/>
    <n v="0"/>
    <s v="Inside"/>
    <s v="6.1 and go"/>
    <d v="1899-12-30T04:19:24"/>
    <d v="1899-12-30T02:09:42"/>
    <d v="1899-12-30T04:19:24"/>
    <d v="1899-12-30T05:11:48"/>
    <d v="1899-12-30T02:09:42"/>
    <d v="1899-12-30T02:35:54"/>
    <n v="1353"/>
    <x v="15"/>
    <x v="11"/>
    <x v="162"/>
    <x v="50"/>
    <n v="0"/>
  </r>
  <r>
    <n v="3124"/>
    <d v="2016-12-16T00:00:00"/>
    <d v="2016-12-16T00:00:00"/>
    <x v="2"/>
    <n v="3.06"/>
    <n v="0"/>
    <n v="30"/>
    <n v="0"/>
    <d v="1899-12-30T00:30:00"/>
    <d v="1899-12-30T00:09:48"/>
    <s v="NBFreshFoam"/>
    <s v="Treadmill"/>
    <n v="6.1200000000000054"/>
    <n v="0"/>
    <s v="Inside"/>
    <s v="6.2 and go"/>
    <d v="1899-12-30T04:16:52"/>
    <d v="1899-12-30T02:08:26"/>
    <d v="1899-12-30T04:16:52"/>
    <d v="1899-12-30T05:09:16"/>
    <d v="1899-12-30T02:08:26"/>
    <d v="1899-12-30T02:34:38"/>
    <n v="1260"/>
    <x v="15"/>
    <x v="11"/>
    <x v="162"/>
    <x v="50"/>
    <n v="0"/>
  </r>
  <r>
    <n v="3125"/>
    <d v="2016-12-17T00:00:00"/>
    <d v="2016-12-17T00:00:00"/>
    <x v="2"/>
    <n v="3"/>
    <n v="0"/>
    <n v="30"/>
    <n v="36"/>
    <d v="1899-12-30T00:30:36"/>
    <d v="1899-12-30T00:10:12"/>
    <s v="NBFreshFoam"/>
    <s v="Treadmill"/>
    <n v="5.8823529411764746"/>
    <n v="0"/>
    <s v="Inside"/>
    <m/>
    <d v="1899-12-30T04:27:14"/>
    <d v="1899-12-30T02:13:37"/>
    <d v="1899-12-30T04:27:14"/>
    <d v="1899-12-30T05:19:38"/>
    <d v="1899-12-30T02:13:37"/>
    <d v="1899-12-30T02:39:49"/>
    <n v="1579"/>
    <x v="15"/>
    <x v="11"/>
    <x v="162"/>
    <x v="50"/>
    <n v="0"/>
  </r>
  <r>
    <n v="3126"/>
    <d v="2016-12-18T00:00:00"/>
    <d v="2016-12-18T00:00:00"/>
    <x v="2"/>
    <n v="3.1"/>
    <n v="0"/>
    <n v="33"/>
    <n v="7"/>
    <d v="1899-12-30T00:33:07"/>
    <d v="1899-12-30T00:10:41"/>
    <s v="NBFreshFoam"/>
    <s v="fenn's Pond"/>
    <n v="5.616507297433321"/>
    <n v="0"/>
    <s v="Foggy"/>
    <m/>
    <d v="1899-12-30T04:39:53"/>
    <d v="1899-12-30T02:19:57"/>
    <d v="1899-12-30T04:39:53"/>
    <d v="1899-12-30T05:32:17"/>
    <d v="1899-12-30T02:19:57"/>
    <d v="1899-12-30T02:46:09"/>
    <n v="1904"/>
    <x v="15"/>
    <x v="11"/>
    <x v="162"/>
    <x v="52"/>
    <n v="0"/>
  </r>
  <r>
    <n v="3127"/>
    <d v="2016-12-19T00:00:00"/>
    <d v="2016-12-19T00:00:00"/>
    <x v="2"/>
    <n v="2.4900000000000002"/>
    <n v="0"/>
    <n v="27"/>
    <n v="54"/>
    <d v="1899-12-30T00:27:54"/>
    <d v="1899-12-30T00:11:12"/>
    <s v="VazeePrism"/>
    <s v="YNHH Treadmill"/>
    <n v="5.3548387096774235"/>
    <n v="0"/>
    <s v="Inside"/>
    <m/>
    <d v="1899-12-30T04:53:34"/>
    <d v="1899-12-30T02:26:47"/>
    <d v="1899-12-30T04:53:34"/>
    <d v="1899-12-30T05:45:58"/>
    <d v="1899-12-30T02:26:47"/>
    <d v="1899-12-30T02:52:59"/>
    <n v="2189"/>
    <x v="15"/>
    <x v="11"/>
    <x v="162"/>
    <x v="52"/>
    <n v="0"/>
  </r>
  <r>
    <n v="3128"/>
    <d v="2016-12-20T00:00:00"/>
    <d v="2016-12-20T00:00:00"/>
    <x v="2"/>
    <n v="3"/>
    <n v="0"/>
    <n v="30"/>
    <n v="25"/>
    <d v="1899-12-30T00:30:25"/>
    <d v="1899-12-30T00:10:08"/>
    <s v="NBFreshFoam"/>
    <s v="389 Treadmill"/>
    <n v="5.9178082191780872"/>
    <n v="0"/>
    <s v="Inside"/>
    <m/>
    <d v="1899-12-30T04:25:38"/>
    <d v="1899-12-30T02:12:49"/>
    <d v="1899-12-30T04:25:38"/>
    <d v="1899-12-30T05:18:02"/>
    <d v="1899-12-30T02:12:49"/>
    <d v="1899-12-30T02:39:01"/>
    <n v="1532"/>
    <x v="15"/>
    <x v="11"/>
    <x v="162"/>
    <x v="52"/>
    <n v="0"/>
  </r>
  <r>
    <n v="3129"/>
    <d v="2016-12-21T00:00:00"/>
    <d v="2016-12-21T00:00:00"/>
    <x v="2"/>
    <n v="2.42"/>
    <n v="0"/>
    <n v="30"/>
    <n v="0"/>
    <d v="1899-12-30T00:30:00"/>
    <d v="1899-12-30T00:12:24"/>
    <s v="VazeePrism"/>
    <s v="YNHH Treadmill"/>
    <n v="4.8400000000000034"/>
    <n v="0"/>
    <s v="Inside"/>
    <m/>
    <d v="1899-12-30T05:24:48"/>
    <d v="1899-12-30T02:42:24"/>
    <d v="1899-12-30T05:24:48"/>
    <d v="1899-12-30T06:17:12"/>
    <d v="1899-12-30T02:42:24"/>
    <d v="1899-12-30T03:08:36"/>
    <n v="2535"/>
    <x v="15"/>
    <x v="11"/>
    <x v="162"/>
    <x v="52"/>
    <n v="0"/>
  </r>
  <r>
    <n v="3130"/>
    <d v="2016-12-22T00:00:00"/>
    <d v="2016-12-22T00:00:00"/>
    <x v="2"/>
    <n v="2"/>
    <n v="0"/>
    <n v="22"/>
    <n v="5"/>
    <d v="1899-12-30T00:22:05"/>
    <d v="1899-12-30T00:11:02"/>
    <s v="VazeePrism"/>
    <s v="ynhh"/>
    <n v="5.4339622641509484"/>
    <n v="0"/>
    <s v="Inside"/>
    <m/>
    <d v="1899-12-30T04:49:17"/>
    <d v="1899-12-30T02:24:39"/>
    <d v="1899-12-30T04:49:17"/>
    <d v="1899-12-30T05:41:42"/>
    <d v="1899-12-30T02:24:39"/>
    <d v="1899-12-30T02:50:51"/>
    <n v="2105"/>
    <x v="15"/>
    <x v="11"/>
    <x v="162"/>
    <x v="52"/>
    <n v="0"/>
  </r>
  <r>
    <n v="3131"/>
    <d v="2016-12-13T00:00:00"/>
    <d v="2016-12-13T00:00:00"/>
    <x v="0"/>
    <n v="1"/>
    <n v="0"/>
    <n v="33"/>
    <n v="25"/>
    <d v="1899-12-30T00:33:25"/>
    <d v="1899-12-30T00:33:25"/>
    <s v="PHS "/>
    <s v="PHS Swim"/>
    <n v="1.7955112219451388"/>
    <n v="0"/>
    <s v="Inside"/>
    <m/>
    <d v="1899-12-30T01:20:12"/>
    <d v="1899-12-30T00:40:06"/>
    <d v="1899-12-30T14:35:31"/>
    <d v="1899-12-30T15:27:55"/>
    <d v="1899-12-30T07:17:45"/>
    <d v="1899-12-30T07:43:58"/>
    <n v="2863"/>
    <x v="15"/>
    <x v="11"/>
    <x v="162"/>
    <x v="50"/>
    <n v="0"/>
  </r>
  <r>
    <n v="3132"/>
    <d v="2016-12-15T00:00:00"/>
    <d v="2016-12-15T00:00:00"/>
    <x v="0"/>
    <n v="0.95"/>
    <n v="0"/>
    <n v="31"/>
    <n v="1"/>
    <d v="1899-12-30T00:31:01"/>
    <d v="1899-12-30T00:32:39"/>
    <s v="PHS "/>
    <s v="PHS Swim"/>
    <n v="1.8377216550241817"/>
    <n v="0"/>
    <s v="Inside"/>
    <m/>
    <d v="1899-12-30T01:18:21"/>
    <d v="1899-12-30T00:39:11"/>
    <d v="1899-12-30T14:15:24"/>
    <d v="1899-12-30T15:07:48"/>
    <d v="1899-12-30T07:07:42"/>
    <d v="1899-12-30T07:33:54"/>
    <n v="2845"/>
    <x v="15"/>
    <x v="11"/>
    <x v="162"/>
    <x v="50"/>
    <n v="1"/>
  </r>
  <r>
    <n v="3133"/>
    <d v="2016-12-23T00:00:00"/>
    <d v="2016-12-23T00:00:00"/>
    <x v="2"/>
    <n v="3.1"/>
    <n v="0"/>
    <n v="40"/>
    <n v="4"/>
    <d v="1899-12-30T00:40:04"/>
    <d v="1899-12-30T00:12:55"/>
    <s v="NBFreshFoam"/>
    <s v="fenn's Pond"/>
    <n v="4.6422628951747127"/>
    <n v="0"/>
    <s v="Chilly"/>
    <m/>
    <d v="1899-12-30T05:38:38"/>
    <d v="1899-12-30T02:49:19"/>
    <d v="1899-12-30T05:38:38"/>
    <d v="1899-12-30T06:31:02"/>
    <d v="1899-12-30T02:49:19"/>
    <d v="1899-12-30T03:15:31"/>
    <n v="2602"/>
    <x v="15"/>
    <x v="11"/>
    <x v="162"/>
    <x v="52"/>
    <n v="7"/>
  </r>
  <r>
    <n v="3134"/>
    <d v="2016-12-24T00:00:00"/>
    <d v="2016-12-24T00:00:00"/>
    <x v="1"/>
    <n v="7"/>
    <n v="0"/>
    <n v="31"/>
    <n v="13"/>
    <d v="1899-12-30T00:31:13"/>
    <d v="1899-12-30T00:04:28"/>
    <s v="B-Shiv"/>
    <s v="Zwift Watopia"/>
    <n v="13.454351308061945"/>
    <n v="0"/>
    <s v="Inside"/>
    <m/>
    <d v="1899-12-30T08:19:28"/>
    <d v="1899-12-30T04:09:44"/>
    <d v="1899-12-30T01:56:50"/>
    <d v="1899-12-30T02:49:14"/>
    <d v="1899-12-30T00:58:25"/>
    <d v="1899-12-30T01:24:37"/>
    <n v="579"/>
    <x v="15"/>
    <x v="11"/>
    <x v="162"/>
    <x v="52"/>
    <n v="0"/>
  </r>
  <r>
    <n v="3135"/>
    <d v="2016-12-26T00:00:00"/>
    <d v="2016-12-26T00:00:00"/>
    <x v="2"/>
    <n v="5"/>
    <n v="0"/>
    <n v="50"/>
    <n v="1"/>
    <d v="1899-12-30T00:50:01"/>
    <d v="1899-12-30T00:10:00"/>
    <s v="NBFreshFoam"/>
    <s v="Treadmill"/>
    <n v="5.9980006664445229"/>
    <n v="0"/>
    <s v="Inside"/>
    <m/>
    <d v="1899-12-30T04:22:05"/>
    <d v="1899-12-30T02:11:03"/>
    <d v="1899-12-30T04:22:05"/>
    <d v="1899-12-30T05:14:29"/>
    <d v="1899-12-30T02:11:03"/>
    <d v="1899-12-30T02:37:15"/>
    <n v="1444"/>
    <x v="15"/>
    <x v="11"/>
    <x v="162"/>
    <x v="47"/>
    <n v="1"/>
  </r>
  <r>
    <n v="3136"/>
    <d v="2016-12-27T00:00:00"/>
    <d v="2016-12-27T00:00:00"/>
    <x v="2"/>
    <n v="4.1500000000000004"/>
    <n v="0"/>
    <n v="44"/>
    <n v="3"/>
    <d v="1899-12-30T00:44:03"/>
    <d v="1899-12-30T00:10:37"/>
    <s v="VazeePrism"/>
    <s v="YNHH Prospect Hill Loop"/>
    <n v="5.6526674233825247"/>
    <n v="0"/>
    <s v="Perfect"/>
    <s v="https://www.strava.com/activities/813003654"/>
    <d v="1899-12-30T04:38:06"/>
    <d v="1899-12-30T02:19:03"/>
    <d v="1899-12-30T04:38:06"/>
    <d v="1899-12-30T05:30:30"/>
    <d v="1899-12-30T02:19:03"/>
    <d v="1899-12-30T02:45:15"/>
    <n v="1874"/>
    <x v="15"/>
    <x v="11"/>
    <x v="162"/>
    <x v="47"/>
    <n v="0"/>
  </r>
  <r>
    <n v="3137"/>
    <d v="2016-12-28T00:00:00"/>
    <d v="2016-12-28T00:00:00"/>
    <x v="2"/>
    <n v="4"/>
    <n v="0"/>
    <n v="39"/>
    <n v="30"/>
    <d v="1899-12-30T00:39:30"/>
    <d v="1899-12-30T00:09:52"/>
    <s v="Iso2"/>
    <s v="YNHH Bike Path 4 Miler"/>
    <n v="6.0759493670886124"/>
    <n v="0"/>
    <s v="Chilly"/>
    <s v="https://www.strava.com/activities/814007158"/>
    <d v="1899-12-30T04:18:43"/>
    <d v="1899-12-30T02:09:22"/>
    <d v="1899-12-30T04:18:43"/>
    <d v="1899-12-30T05:11:08"/>
    <d v="1899-12-30T02:09:22"/>
    <d v="1899-12-30T02:35:34"/>
    <n v="1332"/>
    <x v="15"/>
    <x v="11"/>
    <x v="162"/>
    <x v="47"/>
    <n v="0"/>
  </r>
  <r>
    <n v="3138"/>
    <d v="2016-12-29T00:00:00"/>
    <d v="2016-12-29T00:00:00"/>
    <x v="2"/>
    <n v="5"/>
    <n v="0"/>
    <n v="50"/>
    <n v="20"/>
    <d v="1899-12-30T00:50:20"/>
    <d v="1899-12-30T00:10:04"/>
    <s v="NBFreshFoam"/>
    <s v="Treadmill"/>
    <n v="5.9602649006622572"/>
    <n v="0"/>
    <s v="Inside"/>
    <m/>
    <d v="1899-12-30T04:23:45"/>
    <d v="1899-12-30T02:11:52"/>
    <d v="1899-12-30T04:23:45"/>
    <d v="1899-12-30T05:16:09"/>
    <d v="1899-12-30T02:11:52"/>
    <d v="1899-12-30T02:38:04"/>
    <n v="1491"/>
    <x v="15"/>
    <x v="11"/>
    <x v="162"/>
    <x v="47"/>
    <n v="0"/>
  </r>
  <r>
    <n v="3139"/>
    <d v="2016-12-30T00:00:00"/>
    <d v="2016-12-30T00:00:00"/>
    <x v="2"/>
    <n v="6.25"/>
    <n v="1"/>
    <n v="9"/>
    <n v="45"/>
    <d v="1899-12-30T01:09:45"/>
    <d v="1899-12-30T00:11:10"/>
    <s v="NBFreshFoam"/>
    <s v="BK 10k"/>
    <n v="5.3763440860215095"/>
    <n v="0"/>
    <s v="Chilly"/>
    <m/>
    <d v="1899-12-30T04:52:24"/>
    <d v="1899-12-30T02:26:12"/>
    <d v="1899-12-30T04:52:24"/>
    <d v="1899-12-30T05:44:48"/>
    <d v="1899-12-30T02:26:12"/>
    <d v="1899-12-30T02:52:24"/>
    <n v="2173"/>
    <x v="15"/>
    <x v="11"/>
    <x v="162"/>
    <x v="47"/>
    <n v="0"/>
  </r>
  <r>
    <n v="3140"/>
    <d v="2016-12-31T00:00:00"/>
    <d v="2016-12-31T00:00:00"/>
    <x v="1"/>
    <n v="8"/>
    <n v="0"/>
    <n v="55"/>
    <n v="0"/>
    <d v="1899-12-30T00:55:00"/>
    <d v="1899-12-30T00:06:52"/>
    <s v="B-Shiv"/>
    <s v="Jon's Mix"/>
    <n v="8.7272727272727355"/>
    <n v="0"/>
    <s v="Inside"/>
    <m/>
    <d v="1899-12-30T12:50:00"/>
    <d v="1899-12-30T06:25:00"/>
    <d v="1899-12-30T03:00:07"/>
    <d v="1899-12-30T03:52:32"/>
    <d v="1899-12-30T01:30:04"/>
    <d v="1899-12-30T01:56:16"/>
    <n v="709"/>
    <x v="15"/>
    <x v="11"/>
    <x v="162"/>
    <x v="47"/>
    <n v="0"/>
  </r>
  <r>
    <n v="3141"/>
    <d v="2017-01-01T00:00:00"/>
    <d v="2017-01-01T00:00:00"/>
    <x v="2"/>
    <n v="4"/>
    <n v="0"/>
    <n v="38"/>
    <n v="40"/>
    <d v="1899-12-30T00:38:40"/>
    <d v="1899-12-30T00:09:40"/>
    <s v="NBFreshFoam"/>
    <s v="Brookfield New Years"/>
    <n v="6.2068965517241432"/>
    <n v="0"/>
    <s v="Chilly"/>
    <m/>
    <d v="1899-12-30T04:13:16"/>
    <d v="1899-12-30T02:06:38"/>
    <d v="1899-12-30T04:13:16"/>
    <d v="1899-12-30T05:05:40"/>
    <d v="1899-12-30T02:06:38"/>
    <d v="1899-12-30T02:32:50"/>
    <n v="1149"/>
    <x v="16"/>
    <x v="8"/>
    <x v="163"/>
    <x v="27"/>
    <n v="0"/>
  </r>
  <r>
    <n v="3142"/>
    <d v="2017-01-03T00:00:00"/>
    <d v="2017-01-03T00:00:00"/>
    <x v="2"/>
    <n v="3"/>
    <n v="0"/>
    <n v="30"/>
    <n v="0"/>
    <d v="1899-12-30T00:30:00"/>
    <d v="1899-12-30T00:10:00"/>
    <s v="Iso2"/>
    <s v="YNHH Treadmill"/>
    <n v="6.0000000000000053"/>
    <n v="0"/>
    <s v="inside"/>
    <m/>
    <d v="1899-12-30T04:22:00"/>
    <d v="1899-12-30T02:11:00"/>
    <d v="1899-12-30T04:22:00"/>
    <d v="1899-12-30T05:14:24"/>
    <d v="1899-12-30T02:11:00"/>
    <d v="1899-12-30T02:37:12"/>
    <n v="1419"/>
    <x v="16"/>
    <x v="8"/>
    <x v="163"/>
    <x v="27"/>
    <n v="1"/>
  </r>
  <r>
    <n v="3143"/>
    <d v="2017-01-04T00:00:00"/>
    <d v="2017-01-04T00:00:00"/>
    <x v="2"/>
    <n v="3"/>
    <n v="0"/>
    <n v="30"/>
    <n v="20"/>
    <d v="1899-12-30T00:30:20"/>
    <d v="1899-12-30T00:10:07"/>
    <s v="Iso2"/>
    <s v="YNHH Hill Loop"/>
    <n v="5.9340659340659387"/>
    <n v="0"/>
    <s v="Chilly"/>
    <m/>
    <d v="1899-12-30T04:24:55"/>
    <d v="1899-12-30T02:12:27"/>
    <d v="1899-12-30T04:24:55"/>
    <d v="1899-12-30T05:17:19"/>
    <d v="1899-12-30T02:12:27"/>
    <d v="1899-12-30T02:38:39"/>
    <n v="1515"/>
    <x v="16"/>
    <x v="8"/>
    <x v="163"/>
    <x v="27"/>
    <n v="0"/>
  </r>
  <r>
    <n v="3144"/>
    <d v="2017-01-03T00:00:00"/>
    <d v="2017-01-03T00:00:00"/>
    <x v="0"/>
    <n v="1"/>
    <n v="0"/>
    <n v="38"/>
    <n v="30"/>
    <d v="1899-12-30T00:38:30"/>
    <d v="1899-12-30T00:38:30"/>
    <s v="PHS "/>
    <s v="PHS Swim"/>
    <n v="1.5584415584415596"/>
    <n v="0"/>
    <s v="Inside"/>
    <m/>
    <d v="1899-12-30T01:32:24"/>
    <d v="1899-12-30T00:46:12"/>
    <d v="1899-12-30T16:48:42"/>
    <d v="1899-12-30T17:41:06"/>
    <d v="1899-12-30T08:24:21"/>
    <d v="1899-12-30T08:50:33"/>
    <n v="3011"/>
    <x v="16"/>
    <x v="8"/>
    <x v="163"/>
    <x v="27"/>
    <n v="0"/>
  </r>
  <r>
    <n v="3145"/>
    <d v="2017-01-07T00:00:00"/>
    <d v="2017-01-07T00:00:00"/>
    <x v="2"/>
    <n v="2.5"/>
    <n v="0"/>
    <n v="26"/>
    <n v="30"/>
    <d v="1899-12-30T00:26:30"/>
    <d v="1899-12-30T00:10:36"/>
    <s v="AltraBlue"/>
    <s v="Treadmill"/>
    <n v="5.6603773584905701"/>
    <n v="0"/>
    <s v="Inside"/>
    <m/>
    <d v="1899-12-30T04:37:43"/>
    <d v="1899-12-30T02:18:52"/>
    <d v="1899-12-30T04:37:43"/>
    <d v="1899-12-30T05:30:07"/>
    <d v="1899-12-30T02:18:52"/>
    <d v="1899-12-30T02:45:04"/>
    <n v="1867"/>
    <x v="16"/>
    <x v="8"/>
    <x v="163"/>
    <x v="27"/>
    <n v="3"/>
  </r>
  <r>
    <n v="3146"/>
    <d v="2017-01-08T00:00:00"/>
    <d v="2017-01-08T00:00:00"/>
    <x v="2"/>
    <n v="7.4"/>
    <n v="1"/>
    <n v="25"/>
    <n v="4"/>
    <d v="1899-12-30T01:25:04"/>
    <d v="1899-12-30T00:11:30"/>
    <s v="AltraBlue"/>
    <s v="Quassy Loop"/>
    <n v="5.21943573667712"/>
    <n v="144"/>
    <s v="Cold &amp; Windy"/>
    <s v="https://www.strava.com/activities/825487175"/>
    <d v="1899-12-30T05:01:11"/>
    <d v="1899-12-30T02:30:35"/>
    <d v="1899-12-30T05:01:11"/>
    <d v="1899-12-30T05:53:35"/>
    <d v="1899-12-30T02:30:35"/>
    <d v="1899-12-30T02:56:47"/>
    <n v="2311"/>
    <x v="16"/>
    <x v="8"/>
    <x v="163"/>
    <x v="51"/>
    <n v="0"/>
  </r>
  <r>
    <n v="3147"/>
    <d v="2017-01-10T00:00:00"/>
    <d v="2017-01-10T00:00:00"/>
    <x v="2"/>
    <n v="1"/>
    <n v="0"/>
    <n v="9"/>
    <n v="55"/>
    <d v="1899-12-30T00:09:55"/>
    <d v="1899-12-30T00:09:55"/>
    <s v="Iso2"/>
    <s v="YNHH Treadmill"/>
    <n v="6.050420168067232"/>
    <n v="0"/>
    <s v="Inside"/>
    <s v="neck problems"/>
    <d v="1899-12-30T04:19:49"/>
    <d v="1899-12-30T02:09:55"/>
    <d v="1899-12-30T04:19:49"/>
    <d v="1899-12-30T05:12:13"/>
    <d v="1899-12-30T02:09:55"/>
    <d v="1899-12-30T02:36:07"/>
    <n v="1360"/>
    <x v="16"/>
    <x v="8"/>
    <x v="163"/>
    <x v="51"/>
    <n v="1"/>
  </r>
  <r>
    <n v="3148"/>
    <d v="2017-01-10T00:00:00"/>
    <d v="2017-01-10T00:00:00"/>
    <x v="1"/>
    <n v="10"/>
    <n v="0"/>
    <n v="45"/>
    <n v="0"/>
    <d v="1899-12-30T00:45:00"/>
    <d v="1899-12-30T00:04:30"/>
    <s v="B-Shiv"/>
    <s v="Zwift Hunter's Challenge - Cadance Challenge"/>
    <n v="13.333333333333343"/>
    <n v="0"/>
    <s v="Inside"/>
    <s v="didn't sync"/>
    <d v="1899-12-30T08:24:00"/>
    <d v="1899-12-30T04:12:00"/>
    <d v="1899-12-30T01:57:54"/>
    <d v="1899-12-30T02:50:18"/>
    <d v="1899-12-30T00:58:57"/>
    <d v="1899-12-30T01:25:09"/>
    <n v="590"/>
    <x v="16"/>
    <x v="8"/>
    <x v="163"/>
    <x v="51"/>
    <n v="0"/>
  </r>
  <r>
    <n v="3149"/>
    <d v="2017-01-11T00:00:00"/>
    <d v="2017-01-11T00:00:00"/>
    <x v="2"/>
    <n v="3"/>
    <n v="0"/>
    <n v="29"/>
    <n v="49"/>
    <d v="1899-12-30T00:29:49"/>
    <d v="1899-12-30T00:09:56"/>
    <s v="Iso2"/>
    <s v="YNHH Hill Loop"/>
    <n v="6.0368921185019611"/>
    <n v="0"/>
    <s v="Nice!"/>
    <m/>
    <d v="1899-12-30T04:20:24"/>
    <d v="1899-12-30T02:10:12"/>
    <d v="1899-12-30T04:20:24"/>
    <d v="1899-12-30T05:12:48"/>
    <d v="1899-12-30T02:10:12"/>
    <d v="1899-12-30T02:36:24"/>
    <n v="1377"/>
    <x v="16"/>
    <x v="8"/>
    <x v="163"/>
    <x v="51"/>
    <n v="0"/>
  </r>
  <r>
    <n v="3141"/>
    <d v="2017-01-12T00:00:00"/>
    <d v="2017-01-12T00:00:00"/>
    <x v="2"/>
    <n v="3.3"/>
    <n v="0"/>
    <n v="37"/>
    <n v="8"/>
    <d v="1899-12-30T00:37:08"/>
    <d v="1899-12-30T00:11:15"/>
    <s v="Iso2"/>
    <s v="YNHH Edward's Streen Loop"/>
    <n v="5.332136445242373"/>
    <n v="0"/>
    <s v="Chilly"/>
    <s v="https://www.strava.com/activities/829721746"/>
    <d v="1899-12-30T04:54:49"/>
    <d v="1899-12-30T02:27:24"/>
    <d v="1899-12-30T04:54:49"/>
    <d v="1899-12-30T05:47:13"/>
    <d v="1899-12-30T02:27:24"/>
    <d v="1899-12-30T02:53:36"/>
    <n v="2205"/>
    <x v="16"/>
    <x v="8"/>
    <x v="163"/>
    <x v="51"/>
    <n v="0"/>
  </r>
  <r>
    <n v="3142"/>
    <d v="2017-01-16T00:00:00"/>
    <d v="2017-01-16T00:00:00"/>
    <x v="2"/>
    <n v="5.25"/>
    <n v="0"/>
    <n v="58"/>
    <n v="38"/>
    <d v="1899-12-30T00:58:38"/>
    <d v="1899-12-30T00:11:10"/>
    <s v="AltraBlue"/>
    <s v="Bike Path 5"/>
    <n v="5.3723706651506582"/>
    <n v="148"/>
    <s v="Chilly"/>
    <s v="https://www.strava.com/activities/834096844"/>
    <d v="1899-12-30T04:52:36"/>
    <d v="1899-12-30T02:26:18"/>
    <d v="1899-12-30T04:52:36"/>
    <d v="1899-12-30T05:45:01"/>
    <d v="1899-12-30T02:26:18"/>
    <d v="1899-12-30T02:52:30"/>
    <n v="2175"/>
    <x v="16"/>
    <x v="8"/>
    <x v="163"/>
    <x v="28"/>
    <n v="3"/>
  </r>
  <r>
    <n v="3143"/>
    <d v="2017-01-19T00:00:00"/>
    <d v="2017-01-19T00:00:00"/>
    <x v="1"/>
    <n v="10"/>
    <n v="0"/>
    <n v="26"/>
    <n v="8"/>
    <d v="1899-12-30T00:26:08"/>
    <d v="1899-12-30T00:02:37"/>
    <s v="YNHH"/>
    <s v="YNHH Spin Bike"/>
    <n v="22.959183673469408"/>
    <n v="0"/>
    <s v="Inside"/>
    <m/>
    <d v="1899-12-30T04:52:42"/>
    <d v="1899-12-30T02:26:21"/>
    <d v="1899-12-30T01:08:28"/>
    <d v="1899-12-30T02:00:52"/>
    <d v="1899-12-30T00:34:14"/>
    <d v="1899-12-30T01:00:26"/>
    <n v="59"/>
    <x v="16"/>
    <x v="8"/>
    <x v="163"/>
    <x v="28"/>
    <n v="2"/>
  </r>
  <r>
    <n v="3144"/>
    <d v="2017-01-20T00:00:00"/>
    <d v="2017-01-20T00:00:00"/>
    <x v="2"/>
    <n v="6.2"/>
    <n v="1"/>
    <n v="10"/>
    <n v="31"/>
    <d v="1899-12-30T01:10:31"/>
    <d v="1899-12-30T00:11:22"/>
    <s v="AltraBlue"/>
    <s v="BK 10k"/>
    <n v="5.2753486173481487"/>
    <n v="0"/>
    <s v="Chilly"/>
    <s v="https://www.strava.com/activities/838363086"/>
    <d v="1899-12-30T04:57:59"/>
    <d v="1899-12-30T02:29:00"/>
    <d v="1899-12-30T04:57:59"/>
    <d v="1899-12-30T05:50:23"/>
    <d v="1899-12-30T02:29:00"/>
    <d v="1899-12-30T02:55:12"/>
    <n v="2266"/>
    <x v="16"/>
    <x v="8"/>
    <x v="163"/>
    <x v="28"/>
    <n v="0"/>
  </r>
  <r>
    <n v="3145"/>
    <d v="2017-01-23T00:00:00"/>
    <d v="2017-01-23T00:00:00"/>
    <x v="1"/>
    <n v="10"/>
    <n v="0"/>
    <n v="27"/>
    <n v="0"/>
    <d v="1899-12-30T00:27:00"/>
    <d v="1899-12-30T00:02:42"/>
    <s v="YNHH"/>
    <s v="YNHH Spin Bike"/>
    <n v="22.222222222222239"/>
    <n v="0"/>
    <s v="Inside"/>
    <m/>
    <d v="1899-12-30T05:02:24"/>
    <d v="1899-12-30T02:31:12"/>
    <d v="1899-12-30T01:10:44"/>
    <d v="1899-12-30T02:03:08"/>
    <d v="1899-12-30T00:35:22"/>
    <d v="1899-12-30T01:01:34"/>
    <n v="87"/>
    <x v="16"/>
    <x v="8"/>
    <x v="163"/>
    <x v="48"/>
    <n v="2"/>
  </r>
  <r>
    <n v="3146"/>
    <d v="2017-01-25T00:00:00"/>
    <d v="2017-01-25T00:00:00"/>
    <x v="2"/>
    <n v="3.5"/>
    <n v="0"/>
    <n v="35"/>
    <n v="8"/>
    <d v="1899-12-30T00:35:08"/>
    <d v="1899-12-30T00:10:02"/>
    <s v="YNHH"/>
    <s v="YNHH Shelton Ave 3.5"/>
    <n v="5.9772296015180322"/>
    <n v="0"/>
    <s v="Cold &amp; Windy"/>
    <s v="https://www.strava.com/activities/844015916"/>
    <d v="1899-12-30T04:23:00"/>
    <d v="1899-12-30T02:11:30"/>
    <d v="1899-12-30T04:23:00"/>
    <d v="1899-12-30T05:15:24"/>
    <d v="1899-12-30T02:11:30"/>
    <d v="1899-12-30T02:37:42"/>
    <n v="1471"/>
    <x v="16"/>
    <x v="8"/>
    <x v="163"/>
    <x v="48"/>
    <n v="1"/>
  </r>
  <r>
    <n v="3147"/>
    <d v="2017-01-27T00:00:00"/>
    <d v="2017-01-27T00:00:00"/>
    <x v="2"/>
    <n v="4.0999999999999996"/>
    <n v="0"/>
    <n v="46"/>
    <n v="30"/>
    <d v="1899-12-30T00:46:30"/>
    <d v="1899-12-30T00:11:20"/>
    <s v="AltraBlue"/>
    <s v="Breakneck Circle"/>
    <n v="5.2903225806451646"/>
    <n v="0"/>
    <s v="Cold &amp; Windy"/>
    <s v="https://www.strava.com/activities/846131426"/>
    <d v="1899-12-30T04:57:09"/>
    <d v="1899-12-30T02:28:34"/>
    <d v="1899-12-30T04:57:09"/>
    <d v="1899-12-30T05:49:33"/>
    <d v="1899-12-30T02:28:34"/>
    <d v="1899-12-30T02:54:46"/>
    <n v="2253"/>
    <x v="16"/>
    <x v="8"/>
    <x v="163"/>
    <x v="48"/>
    <n v="1"/>
  </r>
  <r>
    <n v="3148"/>
    <d v="2017-01-28T00:00:00"/>
    <d v="2017-01-28T00:00:00"/>
    <x v="2"/>
    <n v="3"/>
    <n v="0"/>
    <n v="34"/>
    <n v="50"/>
    <d v="1899-12-30T00:34:50"/>
    <d v="1899-12-30T00:11:37"/>
    <s v="AltraBlue"/>
    <s v="Treadmill"/>
    <n v="5.1674641148325398"/>
    <n v="0"/>
    <s v="Inside"/>
    <m/>
    <d v="1899-12-30T05:04:13"/>
    <d v="1899-12-30T02:32:06"/>
    <d v="1899-12-30T05:04:13"/>
    <d v="1899-12-30T05:56:37"/>
    <d v="1899-12-30T02:32:06"/>
    <d v="1899-12-30T02:58:18"/>
    <n v="2341"/>
    <x v="16"/>
    <x v="8"/>
    <x v="163"/>
    <x v="48"/>
    <n v="0"/>
  </r>
  <r>
    <n v="3149"/>
    <d v="2017-01-30T00:00:00"/>
    <d v="2017-01-30T00:00:00"/>
    <x v="2"/>
    <n v="3"/>
    <n v="0"/>
    <n v="31"/>
    <n v="21"/>
    <d v="1899-12-30T00:31:21"/>
    <d v="1899-12-30T00:10:27"/>
    <s v="NBFreshFoam"/>
    <s v="YNHH Treadmill"/>
    <n v="5.7416267942583774"/>
    <n v="0"/>
    <s v="Inside"/>
    <m/>
    <d v="1899-12-30T04:33:47"/>
    <d v="1899-12-30T02:16:54"/>
    <d v="1899-12-30T04:33:47"/>
    <d v="1899-12-30T05:26:11"/>
    <d v="1899-12-30T02:16:54"/>
    <d v="1899-12-30T02:43:06"/>
    <n v="1766"/>
    <x v="16"/>
    <x v="8"/>
    <x v="163"/>
    <x v="29"/>
    <n v="1"/>
  </r>
  <r>
    <n v="3150"/>
    <d v="2017-01-31T00:00:00"/>
    <d v="2017-01-31T00:00:00"/>
    <x v="1"/>
    <n v="10"/>
    <n v="0"/>
    <n v="32"/>
    <n v="40"/>
    <d v="1899-12-30T00:32:40"/>
    <d v="1899-12-30T00:03:16"/>
    <s v="B-Shiv"/>
    <s v="Zwift Volcano"/>
    <n v="18.367346938775526"/>
    <n v="128"/>
    <s v="Inside"/>
    <s v="https://www.strava.com/activities/851168897/overview"/>
    <d v="1899-12-30T06:05:52"/>
    <d v="1899-12-30T03:02:56"/>
    <d v="1899-12-30T01:25:35"/>
    <d v="1899-12-30T02:17:59"/>
    <d v="1899-12-30T00:42:48"/>
    <d v="1899-12-30T01:09:00"/>
    <n v="220"/>
    <x v="16"/>
    <x v="8"/>
    <x v="163"/>
    <x v="29"/>
    <n v="0"/>
  </r>
  <r>
    <n v="3149"/>
    <d v="2017-02-02T00:00:00"/>
    <d v="2017-02-02T00:00:00"/>
    <x v="0"/>
    <n v="0.8"/>
    <n v="0"/>
    <n v="26"/>
    <n v="33"/>
    <d v="1899-12-30T00:26:33"/>
    <d v="1899-12-30T00:33:11"/>
    <s v="PHS "/>
    <s v="PHS Swim"/>
    <n v="1.8079096045197756"/>
    <n v="0"/>
    <s v="Inside"/>
    <m/>
    <d v="1899-12-30T01:19:39"/>
    <d v="1899-12-30T00:39:49"/>
    <d v="1899-12-30T14:29:31"/>
    <d v="1899-12-30T15:21:55"/>
    <d v="1899-12-30T07:14:45"/>
    <d v="1899-12-30T07:40:57"/>
    <n v="2857"/>
    <x v="16"/>
    <x v="9"/>
    <x v="164"/>
    <x v="29"/>
    <n v="1"/>
  </r>
  <r>
    <n v="3150"/>
    <d v="2017-02-03T00:00:00"/>
    <d v="2017-02-03T00:00:00"/>
    <x v="2"/>
    <n v="5.05"/>
    <n v="0"/>
    <n v="57"/>
    <n v="7"/>
    <d v="1899-12-30T00:57:07"/>
    <d v="1899-12-30T00:11:19"/>
    <s v="AltraBlue"/>
    <s v="The Lasso"/>
    <n v="5.3049314269040009"/>
    <n v="0"/>
    <s v="Cold &amp; Windy"/>
    <s v="https://connect.garmin.com/modern/activity/1556323754"/>
    <d v="1899-12-30T04:56:20"/>
    <d v="1899-12-30T02:28:10"/>
    <d v="1899-12-30T04:56:20"/>
    <d v="1899-12-30T05:48:44"/>
    <d v="1899-12-30T02:28:10"/>
    <d v="1899-12-30T02:54:22"/>
    <n v="2235"/>
    <x v="16"/>
    <x v="9"/>
    <x v="164"/>
    <x v="29"/>
    <n v="0"/>
  </r>
  <r>
    <n v="3145"/>
    <d v="2017-02-05T00:00:00"/>
    <d v="2017-02-05T00:00:00"/>
    <x v="2"/>
    <n v="5.05"/>
    <n v="0"/>
    <n v="56"/>
    <n v="28"/>
    <d v="1899-12-30T00:56:28"/>
    <d v="1899-12-30T00:11:11"/>
    <s v="AltraBlue"/>
    <s v="The Lasso"/>
    <n v="5.3659976387249158"/>
    <n v="0"/>
    <s v="Cold &amp; Windy"/>
    <s v="https://www.strava.com/activities/856442742"/>
    <d v="1899-12-30T04:52:57"/>
    <d v="1899-12-30T02:26:29"/>
    <d v="1899-12-30T04:52:57"/>
    <d v="1899-12-30T05:45:21"/>
    <d v="1899-12-30T02:26:29"/>
    <d v="1899-12-30T02:52:41"/>
    <n v="2180"/>
    <x v="16"/>
    <x v="9"/>
    <x v="164"/>
    <x v="30"/>
    <n v="1"/>
  </r>
  <r>
    <n v="3146"/>
    <d v="2017-02-06T00:00:00"/>
    <d v="2017-02-06T00:00:00"/>
    <x v="2"/>
    <n v="2.5"/>
    <n v="0"/>
    <n v="25"/>
    <n v="0"/>
    <d v="1899-12-30T00:25:00"/>
    <d v="1899-12-30T00:10:00"/>
    <s v="NBFreshFoam"/>
    <s v="YNHH Treadmill"/>
    <n v="6.0000000000000044"/>
    <n v="0"/>
    <s v="Inside"/>
    <m/>
    <d v="1899-12-30T04:22:00"/>
    <d v="1899-12-30T02:11:00"/>
    <d v="1899-12-30T04:22:00"/>
    <d v="1899-12-30T05:14:24"/>
    <d v="1899-12-30T02:11:00"/>
    <d v="1899-12-30T02:37:12"/>
    <n v="1440"/>
    <x v="16"/>
    <x v="9"/>
    <x v="164"/>
    <x v="30"/>
    <n v="0"/>
  </r>
  <r>
    <n v="3147"/>
    <d v="2017-02-08T00:00:00"/>
    <d v="2017-02-08T00:00:00"/>
    <x v="2"/>
    <n v="3.1"/>
    <n v="0"/>
    <n v="32"/>
    <n v="54"/>
    <d v="1899-12-30T00:32:54"/>
    <d v="1899-12-30T00:10:37"/>
    <s v="NBFreshFoam"/>
    <s v="YNHH Division St 5k"/>
    <n v="5.6534954407294871"/>
    <n v="0"/>
    <s v="Perfect"/>
    <s v="https://www.strava.com/activities/859647873"/>
    <d v="1899-12-30T04:38:03"/>
    <d v="1899-12-30T02:19:02"/>
    <d v="1899-12-30T04:38:03"/>
    <d v="1899-12-30T05:30:28"/>
    <d v="1899-12-30T02:19:02"/>
    <d v="1899-12-30T02:45:14"/>
    <n v="1872"/>
    <x v="16"/>
    <x v="9"/>
    <x v="164"/>
    <x v="30"/>
    <n v="1"/>
  </r>
  <r>
    <n v="3148"/>
    <d v="2017-02-09T00:00:00"/>
    <d v="2017-02-09T00:00:00"/>
    <x v="1"/>
    <n v="10"/>
    <n v="0"/>
    <n v="40"/>
    <n v="8"/>
    <d v="1899-12-30T00:40:08"/>
    <d v="1899-12-30T00:04:01"/>
    <s v="B-Shiv"/>
    <s v="Zwift London"/>
    <n v="14.950166112956824"/>
    <n v="0"/>
    <s v="Inside"/>
    <s v="Blizzard w/Thundersnow"/>
    <d v="1899-12-30T07:29:30"/>
    <d v="1899-12-30T03:44:45"/>
    <d v="1899-12-30T01:45:09"/>
    <d v="1899-12-30T02:37:33"/>
    <d v="1899-12-30T00:52:34"/>
    <d v="1899-12-30T01:18:46"/>
    <n v="456"/>
    <x v="16"/>
    <x v="9"/>
    <x v="164"/>
    <x v="30"/>
    <n v="0"/>
  </r>
  <r>
    <n v="3149"/>
    <d v="2017-02-10T00:00:00"/>
    <d v="2017-02-10T00:00:00"/>
    <x v="2"/>
    <n v="3.1"/>
    <n v="0"/>
    <n v="31"/>
    <n v="32"/>
    <d v="1899-12-30T00:31:32"/>
    <d v="1899-12-30T00:10:10"/>
    <s v="AltraBlue"/>
    <s v="Treadmill"/>
    <n v="5.8985200845666013"/>
    <n v="0"/>
    <s v="Inside"/>
    <m/>
    <d v="1899-12-30T04:26:30"/>
    <d v="1899-12-30T02:13:15"/>
    <d v="1899-12-30T04:26:30"/>
    <d v="1899-12-30T05:18:54"/>
    <d v="1899-12-30T02:13:15"/>
    <d v="1899-12-30T02:39:27"/>
    <n v="1558"/>
    <x v="16"/>
    <x v="9"/>
    <x v="164"/>
    <x v="30"/>
    <n v="0"/>
  </r>
  <r>
    <n v="3150"/>
    <d v="2017-02-12T00:00:00"/>
    <d v="2017-02-12T00:00:00"/>
    <x v="1"/>
    <n v="13.8"/>
    <n v="0"/>
    <n v="50"/>
    <n v="8"/>
    <d v="1899-12-30T00:50:08"/>
    <d v="1899-12-30T00:03:38"/>
    <s v="B-Shiv"/>
    <s v="Zwift Watopia"/>
    <n v="16.515957446808525"/>
    <n v="0"/>
    <s v="Inside"/>
    <m/>
    <d v="1899-12-30T06:46:53"/>
    <d v="1899-12-30T03:23:26"/>
    <d v="1899-12-30T01:35:11"/>
    <d v="1899-12-30T02:27:35"/>
    <d v="1899-12-30T00:47:35"/>
    <d v="1899-12-30T01:13:47"/>
    <n v="308"/>
    <x v="16"/>
    <x v="9"/>
    <x v="164"/>
    <x v="31"/>
    <n v="1"/>
  </r>
  <r>
    <n v="3151"/>
    <d v="2017-02-13T00:00:00"/>
    <d v="2017-02-13T00:00:00"/>
    <x v="2"/>
    <n v="2"/>
    <n v="0"/>
    <n v="20"/>
    <n v="0"/>
    <d v="1899-12-30T00:20:00"/>
    <d v="1899-12-30T00:10:00"/>
    <s v="NBFreshFoam"/>
    <s v="YNHH Treadmill"/>
    <n v="6.0000000000000053"/>
    <n v="0"/>
    <s v="Inside"/>
    <s v="1/2 mile repeats"/>
    <d v="1899-12-30T04:22:00"/>
    <d v="1899-12-30T02:11:00"/>
    <d v="1899-12-30T04:22:00"/>
    <d v="1899-12-30T05:14:24"/>
    <d v="1899-12-30T02:11:00"/>
    <d v="1899-12-30T02:37:12"/>
    <n v="1419"/>
    <x v="16"/>
    <x v="9"/>
    <x v="164"/>
    <x v="31"/>
    <n v="0"/>
  </r>
  <r>
    <n v="3152"/>
    <d v="2017-02-14T00:00:00"/>
    <d v="2017-02-14T00:00:00"/>
    <x v="1"/>
    <n v="12.5"/>
    <n v="0"/>
    <n v="40"/>
    <n v="40"/>
    <d v="1899-12-30T00:40:40"/>
    <d v="1899-12-30T00:03:15"/>
    <s v="YNHH"/>
    <s v="YNHH Spin Bike"/>
    <n v="18.44262295081969"/>
    <n v="0"/>
    <s v="Inside"/>
    <s v="class"/>
    <d v="1899-12-30T06:04:22"/>
    <d v="1899-12-30T03:02:11"/>
    <d v="1899-12-30T01:25:14"/>
    <d v="1899-12-30T02:17:38"/>
    <d v="1899-12-30T00:42:37"/>
    <d v="1899-12-30T01:08:49"/>
    <n v="217"/>
    <x v="16"/>
    <x v="9"/>
    <x v="164"/>
    <x v="31"/>
    <n v="0"/>
  </r>
  <r>
    <n v="3153"/>
    <d v="2017-02-16T00:00:00"/>
    <d v="2017-02-16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d v="1899-12-30T01:09:52"/>
    <d v="1899-12-30T02:02:16"/>
    <d v="1899-12-30T00:34:56"/>
    <d v="1899-12-30T01:01:08"/>
    <n v="72"/>
    <x v="16"/>
    <x v="9"/>
    <x v="164"/>
    <x v="31"/>
    <n v="1"/>
  </r>
  <r>
    <n v="3154"/>
    <d v="2017-02-16T00:00:00"/>
    <d v="2017-02-16T00:00:00"/>
    <x v="0"/>
    <n v="1"/>
    <n v="0"/>
    <n v="30"/>
    <n v="27"/>
    <d v="1899-12-30T00:30:27"/>
    <d v="1899-12-30T00:30:27"/>
    <s v="PHS "/>
    <s v="PHS Swim"/>
    <n v="1.9704433497536962"/>
    <n v="0"/>
    <s v="Inside"/>
    <m/>
    <d v="1899-12-30T01:13:05"/>
    <d v="1899-12-30T00:36:32"/>
    <d v="1899-12-30T13:17:47"/>
    <d v="1899-12-30T14:10:11"/>
    <d v="1899-12-30T06:38:54"/>
    <d v="1899-12-30T07:05:06"/>
    <n v="2810"/>
    <x v="16"/>
    <x v="9"/>
    <x v="164"/>
    <x v="31"/>
    <n v="0"/>
  </r>
  <r>
    <n v="3155"/>
    <d v="2017-02-18T00:00:00"/>
    <d v="2017-02-18T00:00:00"/>
    <x v="2"/>
    <n v="3.1"/>
    <n v="0"/>
    <n v="34"/>
    <n v="12"/>
    <d v="1899-12-30T00:34:12"/>
    <d v="1899-12-30T00:11:02"/>
    <s v="AltraBlue"/>
    <s v="fenn's Pond"/>
    <n v="5.4385964912280738"/>
    <n v="0"/>
    <s v="Nice!"/>
    <m/>
    <d v="1899-12-30T04:49:03"/>
    <d v="1899-12-30T02:24:31"/>
    <d v="1899-12-30T04:49:03"/>
    <d v="1899-12-30T05:41:27"/>
    <d v="1899-12-30T02:24:31"/>
    <d v="1899-12-30T02:50:43"/>
    <n v="2100"/>
    <x v="16"/>
    <x v="9"/>
    <x v="164"/>
    <x v="31"/>
    <n v="1"/>
  </r>
  <r>
    <n v="3156"/>
    <d v="2017-02-19T00:00:00"/>
    <d v="2017-02-19T00:00:00"/>
    <x v="2"/>
    <n v="5"/>
    <n v="1"/>
    <n v="1"/>
    <n v="8"/>
    <d v="1899-12-30T01:01:08"/>
    <d v="1899-12-30T00:12:14"/>
    <s v="AltraBlue"/>
    <s v="Nothing But Hill"/>
    <n v="4.9073064340239947"/>
    <n v="0"/>
    <s v="Nice!"/>
    <m/>
    <d v="1899-12-30T05:20:20"/>
    <d v="1899-12-30T02:40:10"/>
    <d v="1899-12-30T05:20:20"/>
    <d v="1899-12-30T06:12:44"/>
    <d v="1899-12-30T02:40:10"/>
    <d v="1899-12-30T03:06:22"/>
    <n v="2515"/>
    <x v="16"/>
    <x v="9"/>
    <x v="164"/>
    <x v="32"/>
    <n v="0"/>
  </r>
  <r>
    <n v="3157"/>
    <d v="2017-02-20T00:00:00"/>
    <d v="2017-02-20T00:00:00"/>
    <x v="2"/>
    <n v="3.1"/>
    <n v="0"/>
    <n v="33"/>
    <n v="35"/>
    <d v="1899-12-30T00:33:35"/>
    <d v="1899-12-30T00:10:50"/>
    <s v="NBFreshFoam"/>
    <s v="YNHH Division St 5k"/>
    <n v="5.5384615384615428"/>
    <n v="0"/>
    <s v="Chilly"/>
    <m/>
    <d v="1899-12-30T04:43:50"/>
    <d v="1899-12-30T02:21:55"/>
    <d v="1899-12-30T04:43:50"/>
    <d v="1899-12-30T05:36:14"/>
    <d v="1899-12-30T02:21:55"/>
    <d v="1899-12-30T02:48:07"/>
    <n v="1997"/>
    <x v="16"/>
    <x v="9"/>
    <x v="164"/>
    <x v="32"/>
    <n v="0"/>
  </r>
  <r>
    <n v="3158"/>
    <d v="2017-02-22T00:00:00"/>
    <d v="2017-02-22T00:00:00"/>
    <x v="2"/>
    <n v="3.1"/>
    <n v="0"/>
    <n v="33"/>
    <n v="20"/>
    <d v="1899-12-30T00:33:20"/>
    <d v="1899-12-30T00:10:45"/>
    <s v="NBFreshFoam"/>
    <s v="YNHH Division St 5k"/>
    <n v="5.5800000000000036"/>
    <n v="0"/>
    <s v="Chilly"/>
    <s v="https://www.strava.com/activities/875937096"/>
    <d v="1899-12-30T04:41:43"/>
    <d v="1899-12-30T02:20:52"/>
    <d v="1899-12-30T04:41:43"/>
    <d v="1899-12-30T05:34:07"/>
    <d v="1899-12-30T02:20:52"/>
    <d v="1899-12-30T02:47:04"/>
    <n v="1945"/>
    <x v="16"/>
    <x v="9"/>
    <x v="164"/>
    <x v="32"/>
    <n v="1"/>
  </r>
  <r>
    <n v="3159"/>
    <d v="2017-02-23T00:00:00"/>
    <d v="2017-02-23T00:00:00"/>
    <x v="2"/>
    <n v="3.1"/>
    <n v="0"/>
    <n v="36"/>
    <n v="17"/>
    <d v="1899-12-30T00:36:17"/>
    <d v="1899-12-30T00:11:42"/>
    <s v="NBFreshFoam"/>
    <s v="YNHH Division St 5k"/>
    <n v="5.1263206247129123"/>
    <n v="119"/>
    <s v="Chilly"/>
    <m/>
    <d v="1899-12-30T05:06:39"/>
    <d v="1899-12-30T02:33:20"/>
    <d v="1899-12-30T05:06:39"/>
    <d v="1899-12-30T05:59:03"/>
    <d v="1899-12-30T02:33:20"/>
    <d v="1899-12-30T02:59:32"/>
    <n v="2374"/>
    <x v="16"/>
    <x v="9"/>
    <x v="164"/>
    <x v="32"/>
    <n v="0"/>
  </r>
  <r>
    <n v="3160"/>
    <d v="2017-02-24T00:00:00"/>
    <d v="2017-02-24T00:00:00"/>
    <x v="2"/>
    <n v="5.05"/>
    <n v="0"/>
    <n v="57"/>
    <n v="23"/>
    <d v="1899-12-30T00:57:23"/>
    <d v="1899-12-30T00:11:22"/>
    <s v="AltraBlue"/>
    <s v="The Lasso"/>
    <n v="5.2802788266047092"/>
    <n v="127"/>
    <s v="Perfect"/>
    <m/>
    <d v="1899-12-30T04:57:43"/>
    <d v="1899-12-30T02:28:51"/>
    <d v="1899-12-30T04:57:43"/>
    <d v="1899-12-30T05:50:07"/>
    <d v="1899-12-30T02:28:51"/>
    <d v="1899-12-30T02:55:03"/>
    <n v="2262"/>
    <x v="16"/>
    <x v="9"/>
    <x v="164"/>
    <x v="32"/>
    <n v="0"/>
  </r>
  <r>
    <n v="3161"/>
    <d v="2017-02-23T00:00:00"/>
    <d v="2017-02-23T00:00:00"/>
    <x v="0"/>
    <n v="1"/>
    <n v="0"/>
    <n v="35"/>
    <n v="0"/>
    <d v="1899-12-30T00:35:00"/>
    <d v="1899-12-30T00:35:00"/>
    <s v="PHS "/>
    <s v="PHS Swim"/>
    <n v="1.7142857142857155"/>
    <n v="0"/>
    <s v="Inside"/>
    <m/>
    <d v="1899-12-30T01:24:00"/>
    <d v="1899-12-30T00:42:00"/>
    <d v="1899-12-30T15:17:00"/>
    <d v="1899-12-30T16:09:24"/>
    <d v="1899-12-30T07:38:30"/>
    <d v="1899-12-30T08:04:42"/>
    <n v="2908"/>
    <x v="16"/>
    <x v="9"/>
    <x v="164"/>
    <x v="32"/>
    <n v="0"/>
  </r>
  <r>
    <n v="3162"/>
    <d v="2017-02-25T00:00:00"/>
    <d v="2017-02-25T00:00:00"/>
    <x v="1"/>
    <n v="16.5"/>
    <n v="1"/>
    <n v="16"/>
    <n v="52"/>
    <d v="1899-12-30T01:16:52"/>
    <d v="1899-12-30T00:04:40"/>
    <s v="Ciocci"/>
    <s v="Random"/>
    <n v="12.879444926279282"/>
    <n v="0"/>
    <s v="Perfect"/>
    <s v="https://www.strava.com/activities/879380507"/>
    <d v="1899-12-30T08:41:46"/>
    <d v="1899-12-30T04:20:53"/>
    <d v="1899-12-30T02:02:03"/>
    <d v="1899-12-30T02:54:27"/>
    <d v="1899-12-30T01:01:02"/>
    <d v="1899-12-30T01:27:14"/>
    <n v="630"/>
    <x v="16"/>
    <x v="9"/>
    <x v="164"/>
    <x v="32"/>
    <n v="1"/>
  </r>
  <r>
    <n v="3163"/>
    <d v="2017-02-26T00:00:00"/>
    <d v="2017-02-26T00:00:00"/>
    <x v="2"/>
    <n v="7.25"/>
    <n v="1"/>
    <n v="24"/>
    <n v="46"/>
    <d v="1899-12-30T01:24:46"/>
    <d v="1899-12-30T00:11:42"/>
    <s v="YellowNB"/>
    <s v="Reverse Quassy Loop"/>
    <n v="5.1317341722375192"/>
    <n v="132"/>
    <s v="Nice!"/>
    <s v="https://www.strava.com/activities/880738173"/>
    <d v="1899-12-30T05:06:20"/>
    <d v="1899-12-30T02:33:10"/>
    <d v="1899-12-30T05:06:20"/>
    <d v="1899-12-30T05:58:44"/>
    <d v="1899-12-30T02:33:10"/>
    <d v="1899-12-30T02:59:22"/>
    <n v="2368"/>
    <x v="16"/>
    <x v="9"/>
    <x v="164"/>
    <x v="33"/>
    <n v="0"/>
  </r>
  <r>
    <n v="3164"/>
    <d v="2017-02-28T00:00:00"/>
    <d v="2017-02-28T00:00:00"/>
    <x v="2"/>
    <n v="3.1"/>
    <n v="0"/>
    <n v="33"/>
    <n v="20"/>
    <d v="1899-12-30T00:33:20"/>
    <d v="1899-12-30T00:10:45"/>
    <s v="NBFreshFoam"/>
    <s v="YNHH Division St 5k"/>
    <n v="5.5800000000000036"/>
    <n v="154"/>
    <s v="Nice!"/>
    <s v="https://connect.garmin.com/modern/activity/1596375755"/>
    <d v="1899-12-30T04:41:43"/>
    <d v="1899-12-30T02:20:52"/>
    <d v="1899-12-30T04:41:43"/>
    <d v="1899-12-30T05:34:07"/>
    <d v="1899-12-30T02:20:52"/>
    <d v="1899-12-30T02:47:04"/>
    <n v="1945"/>
    <x v="16"/>
    <x v="9"/>
    <x v="164"/>
    <x v="33"/>
    <n v="1"/>
  </r>
  <r>
    <n v="3165"/>
    <d v="2017-03-02T00:00:00"/>
    <d v="2017-03-02T00:00:00"/>
    <x v="0"/>
    <n v="1"/>
    <n v="0"/>
    <n v="29"/>
    <n v="47"/>
    <d v="1899-12-30T00:29:47"/>
    <d v="1899-12-30T00:29:47"/>
    <s v="PHS "/>
    <s v="PHS Swim"/>
    <n v="2.0145495243424749"/>
    <n v="0"/>
    <s v="Inside"/>
    <m/>
    <d v="1899-12-30T01:11:29"/>
    <d v="1899-12-30T00:35:44"/>
    <d v="1899-12-30T13:00:19"/>
    <d v="1899-12-30T13:52:43"/>
    <d v="1899-12-30T06:30:10"/>
    <d v="1899-12-30T06:56:22"/>
    <n v="2801"/>
    <x v="16"/>
    <x v="10"/>
    <x v="165"/>
    <x v="33"/>
    <n v="1"/>
  </r>
  <r>
    <n v="3166"/>
    <d v="2017-03-03T00:00:00"/>
    <d v="2017-03-03T00:00:00"/>
    <x v="2"/>
    <n v="7.25"/>
    <n v="1"/>
    <n v="24"/>
    <n v="58"/>
    <d v="1899-12-30T01:24:58"/>
    <d v="1899-12-30T00:11:43"/>
    <s v="AltraBlue"/>
    <s v="Reverse Quassy Loop"/>
    <n v="5.119654766575132"/>
    <n v="0"/>
    <s v="Chilly"/>
    <m/>
    <d v="1899-12-30T05:07:03"/>
    <d v="1899-12-30T02:33:32"/>
    <d v="1899-12-30T05:07:03"/>
    <d v="1899-12-30T05:59:27"/>
    <d v="1899-12-30T02:33:32"/>
    <d v="1899-12-30T02:59:44"/>
    <n v="2379"/>
    <x v="16"/>
    <x v="10"/>
    <x v="165"/>
    <x v="33"/>
    <n v="0"/>
  </r>
  <r>
    <n v="3167"/>
    <d v="2017-03-04T00:00:00"/>
    <d v="2017-03-04T00:00:00"/>
    <x v="1"/>
    <n v="10"/>
    <n v="0"/>
    <n v="32"/>
    <n v="32"/>
    <d v="1899-12-30T00:32:32"/>
    <d v="1899-12-30T00:03:15"/>
    <s v="B-Shiv"/>
    <s v="Zwift Watopia"/>
    <n v="18.44262295081969"/>
    <n v="0"/>
    <s v="Inside"/>
    <m/>
    <d v="1899-12-30T06:04:22"/>
    <d v="1899-12-30T03:02:11"/>
    <d v="1899-12-30T01:25:14"/>
    <d v="1899-12-30T02:17:38"/>
    <d v="1899-12-30T00:42:37"/>
    <d v="1899-12-30T01:08:49"/>
    <n v="217"/>
    <x v="16"/>
    <x v="10"/>
    <x v="165"/>
    <x v="33"/>
    <n v="0"/>
  </r>
  <r>
    <n v="3168"/>
    <d v="2017-03-06T00:00:00"/>
    <d v="2017-03-06T00:00:00"/>
    <x v="2"/>
    <n v="3.17"/>
    <n v="0"/>
    <n v="32"/>
    <n v="48"/>
    <d v="1899-12-30T00:32:48"/>
    <d v="1899-12-30T00:10:21"/>
    <s v="NBFreshFoam"/>
    <s v="YNHH Division St 5k"/>
    <n v="5.7987804878048834"/>
    <n v="0"/>
    <s v="Chilly"/>
    <m/>
    <d v="1899-12-30T04:31:05"/>
    <d v="1899-12-30T02:15:33"/>
    <d v="1899-12-30T04:31:05"/>
    <d v="1899-12-30T05:23:30"/>
    <d v="1899-12-30T02:15:33"/>
    <d v="1899-12-30T02:41:45"/>
    <n v="1695"/>
    <x v="16"/>
    <x v="10"/>
    <x v="165"/>
    <x v="34"/>
    <n v="1"/>
  </r>
  <r>
    <n v="3169"/>
    <d v="2017-03-07T00:00:00"/>
    <d v="2017-03-07T00:00:00"/>
    <x v="1"/>
    <n v="14.5"/>
    <n v="0"/>
    <n v="43"/>
    <n v="20"/>
    <d v="1899-12-30T00:43:20"/>
    <d v="1899-12-30T00:02:59"/>
    <s v="YNHH"/>
    <s v="YNHH Spin Bike"/>
    <n v="20.076923076923091"/>
    <n v="0"/>
    <s v="Inside"/>
    <m/>
    <d v="1899-12-30T05:34:43"/>
    <d v="1899-12-30T02:47:21"/>
    <d v="1899-12-30T01:18:18"/>
    <d v="1899-12-30T02:10:42"/>
    <d v="1899-12-30T00:39:09"/>
    <d v="1899-12-30T01:05:21"/>
    <n v="176"/>
    <x v="16"/>
    <x v="10"/>
    <x v="165"/>
    <x v="34"/>
    <n v="0"/>
  </r>
  <r>
    <n v="3170"/>
    <d v="2017-03-08T00:00:00"/>
    <d v="2017-03-08T00:00:00"/>
    <x v="2"/>
    <n v="5"/>
    <n v="0"/>
    <n v="51"/>
    <n v="41"/>
    <d v="1899-12-30T00:51:41"/>
    <d v="1899-12-30T00:10:20"/>
    <s v="NBFreshFoam"/>
    <s v="YNHH Ogden 5er"/>
    <n v="5.8045791680103243"/>
    <n v="151"/>
    <s v="Nice!"/>
    <s v="https://www.strava.com/activities/892397229/overview"/>
    <d v="1899-12-30T04:30:49"/>
    <d v="1899-12-30T02:15:25"/>
    <d v="1899-12-30T04:30:49"/>
    <d v="1899-12-30T05:23:13"/>
    <d v="1899-12-30T02:15:25"/>
    <d v="1899-12-30T02:41:37"/>
    <n v="1684"/>
    <x v="16"/>
    <x v="10"/>
    <x v="165"/>
    <x v="34"/>
    <n v="0"/>
  </r>
  <r>
    <n v="3171"/>
    <d v="2017-03-09T00:00:00"/>
    <d v="2017-03-09T00:00:00"/>
    <x v="0"/>
    <n v="1"/>
    <n v="0"/>
    <n v="32"/>
    <n v="30"/>
    <d v="1899-12-30T00:32:30"/>
    <d v="1899-12-30T00:32:30"/>
    <s v="PHS "/>
    <s v="PHS Swim"/>
    <n v="1.8461538461538476"/>
    <n v="0"/>
    <s v="Inside"/>
    <m/>
    <d v="1899-12-30T01:18:00"/>
    <d v="1899-12-30T00:39:00"/>
    <d v="1899-12-30T14:11:30"/>
    <d v="1899-12-30T15:03:54"/>
    <d v="1899-12-30T07:05:45"/>
    <d v="1899-12-30T07:31:57"/>
    <n v="2840"/>
    <x v="16"/>
    <x v="10"/>
    <x v="165"/>
    <x v="34"/>
    <n v="0"/>
  </r>
  <r>
    <n v="3172"/>
    <m/>
    <d v="1899-12-30T00:00:00"/>
    <x v="41"/>
    <m/>
    <m/>
    <m/>
    <m/>
    <s v=""/>
    <s v=""/>
    <m/>
    <m/>
    <s v=""/>
    <n v="0"/>
    <m/>
    <m/>
    <d v="1899-12-30T00:00:00"/>
    <d v="1899-12-30T00:00:00"/>
    <e v="#VALUE!"/>
    <e v="#VALUE!"/>
    <e v="#VALUE!"/>
    <e v="#VALUE!"/>
    <e v="#VALUE!"/>
    <x v="17"/>
    <x v="8"/>
    <x v="166"/>
    <x v="53"/>
    <s v=" "/>
  </r>
  <r>
    <n v="3173"/>
    <m/>
    <d v="1899-12-30T00:00:00"/>
    <x v="41"/>
    <m/>
    <m/>
    <m/>
    <m/>
    <s v=""/>
    <s v=""/>
    <m/>
    <m/>
    <s v=""/>
    <n v="0"/>
    <m/>
    <m/>
    <d v="1899-12-30T00:00:00"/>
    <d v="1899-12-30T00:00:00"/>
    <e v="#VALUE!"/>
    <e v="#VALUE!"/>
    <e v="#VALUE!"/>
    <e v="#VALUE!"/>
    <e v="#VALUE!"/>
    <x v="17"/>
    <x v="8"/>
    <x v="166"/>
    <x v="53"/>
    <s v=" "/>
  </r>
  <r>
    <n v="3174"/>
    <m/>
    <d v="1899-12-30T00:00:00"/>
    <x v="41"/>
    <m/>
    <m/>
    <m/>
    <m/>
    <s v=""/>
    <s v=""/>
    <m/>
    <m/>
    <s v=""/>
    <n v="0"/>
    <m/>
    <m/>
    <d v="1899-12-30T00:00:00"/>
    <d v="1899-12-30T00:00:00"/>
    <e v="#VALUE!"/>
    <e v="#VALUE!"/>
    <e v="#VALUE!"/>
    <e v="#VALUE!"/>
    <e v="#VALUE!"/>
    <x v="17"/>
    <x v="8"/>
    <x v="166"/>
    <x v="53"/>
    <s v=" "/>
  </r>
  <r>
    <n v="3175"/>
    <m/>
    <d v="1899-12-30T00:00:00"/>
    <x v="41"/>
    <m/>
    <m/>
    <m/>
    <m/>
    <s v=""/>
    <s v=""/>
    <m/>
    <m/>
    <s v=""/>
    <n v="0"/>
    <m/>
    <m/>
    <d v="1899-12-30T00:00:00"/>
    <d v="1899-12-30T00:00:00"/>
    <e v="#VALUE!"/>
    <e v="#VALUE!"/>
    <e v="#VALUE!"/>
    <e v="#VALUE!"/>
    <e v="#VALUE!"/>
    <x v="17"/>
    <x v="8"/>
    <x v="166"/>
    <x v="53"/>
    <s v=" "/>
  </r>
  <r>
    <n v="3176"/>
    <m/>
    <d v="1899-12-30T00:00:00"/>
    <x v="41"/>
    <m/>
    <m/>
    <m/>
    <m/>
    <s v=""/>
    <s v=""/>
    <m/>
    <m/>
    <s v=""/>
    <n v="0"/>
    <m/>
    <m/>
    <d v="1899-12-30T00:00:00"/>
    <d v="1899-12-30T00:00:00"/>
    <e v="#VALUE!"/>
    <e v="#VALUE!"/>
    <e v="#VALUE!"/>
    <e v="#VALUE!"/>
    <e v="#VALUE!"/>
    <x v="17"/>
    <x v="8"/>
    <x v="166"/>
    <x v="53"/>
    <s v=" "/>
  </r>
  <r>
    <n v="3177"/>
    <m/>
    <d v="1899-12-30T00:00:00"/>
    <x v="41"/>
    <m/>
    <m/>
    <m/>
    <m/>
    <s v=""/>
    <s v=""/>
    <m/>
    <m/>
    <s v=""/>
    <n v="0"/>
    <m/>
    <m/>
    <d v="1899-12-30T00:00:00"/>
    <d v="1899-12-30T00:00:00"/>
    <e v="#VALUE!"/>
    <e v="#VALUE!"/>
    <e v="#VALUE!"/>
    <e v="#VALUE!"/>
    <e v="#VALUE!"/>
    <x v="17"/>
    <x v="8"/>
    <x v="166"/>
    <x v="53"/>
    <s v=" "/>
  </r>
  <r>
    <n v="3178"/>
    <m/>
    <d v="1899-12-30T00:00:00"/>
    <x v="41"/>
    <m/>
    <m/>
    <m/>
    <m/>
    <s v=""/>
    <s v=""/>
    <m/>
    <m/>
    <s v=""/>
    <n v="0"/>
    <m/>
    <m/>
    <d v="1899-12-30T00:00:00"/>
    <d v="1899-12-30T00:00:00"/>
    <e v="#VALUE!"/>
    <e v="#VALUE!"/>
    <e v="#VALUE!"/>
    <e v="#VALUE!"/>
    <e v="#VALUE!"/>
    <x v="17"/>
    <x v="8"/>
    <x v="166"/>
    <x v="53"/>
    <s v=" "/>
  </r>
  <r>
    <n v="3179"/>
    <m/>
    <d v="1899-12-30T00:00:00"/>
    <x v="41"/>
    <m/>
    <m/>
    <m/>
    <m/>
    <s v=""/>
    <s v=""/>
    <m/>
    <m/>
    <s v=""/>
    <n v="0"/>
    <m/>
    <m/>
    <d v="1899-12-30T00:00:00"/>
    <d v="1899-12-30T00:00:00"/>
    <e v="#VALUE!"/>
    <e v="#VALUE!"/>
    <e v="#VALUE!"/>
    <e v="#VALUE!"/>
    <e v="#VALUE!"/>
    <x v="17"/>
    <x v="8"/>
    <x v="166"/>
    <x v="53"/>
    <s v=" "/>
  </r>
  <r>
    <n v="3180"/>
    <m/>
    <d v="1899-12-30T00:00:00"/>
    <x v="41"/>
    <m/>
    <m/>
    <m/>
    <m/>
    <s v=""/>
    <s v=""/>
    <m/>
    <m/>
    <s v=""/>
    <n v="0"/>
    <m/>
    <m/>
    <d v="1899-12-30T00:00:00"/>
    <d v="1899-12-30T00:00:00"/>
    <e v="#VALUE!"/>
    <e v="#VALUE!"/>
    <e v="#VALUE!"/>
    <e v="#VALUE!"/>
    <e v="#VALUE!"/>
    <x v="17"/>
    <x v="8"/>
    <x v="166"/>
    <x v="53"/>
    <s v=" "/>
  </r>
  <r>
    <n v="3181"/>
    <m/>
    <d v="1899-12-30T00:00:00"/>
    <x v="41"/>
    <m/>
    <m/>
    <m/>
    <m/>
    <s v=""/>
    <s v=""/>
    <m/>
    <m/>
    <s v=""/>
    <n v="0"/>
    <m/>
    <m/>
    <d v="1899-12-30T00:00:00"/>
    <d v="1899-12-30T00:00:00"/>
    <e v="#VALUE!"/>
    <e v="#VALUE!"/>
    <e v="#VALUE!"/>
    <e v="#VALUE!"/>
    <e v="#VALUE!"/>
    <x v="17"/>
    <x v="8"/>
    <x v="166"/>
    <x v="53"/>
    <s v=" "/>
  </r>
  <r>
    <n v="3182"/>
    <m/>
    <d v="1899-12-30T00:00:00"/>
    <x v="41"/>
    <m/>
    <m/>
    <m/>
    <m/>
    <s v=""/>
    <s v=""/>
    <m/>
    <m/>
    <s v=""/>
    <n v="0"/>
    <m/>
    <m/>
    <d v="1899-12-30T00:00:00"/>
    <d v="1899-12-30T00:00:00"/>
    <e v="#VALUE!"/>
    <e v="#VALUE!"/>
    <e v="#VALUE!"/>
    <e v="#VALUE!"/>
    <e v="#VALUE!"/>
    <x v="17"/>
    <x v="8"/>
    <x v="166"/>
    <x v="53"/>
    <s v=" "/>
  </r>
  <r>
    <n v="3183"/>
    <m/>
    <d v="1899-12-30T00:00:00"/>
    <x v="41"/>
    <m/>
    <m/>
    <m/>
    <m/>
    <s v=""/>
    <s v=""/>
    <m/>
    <m/>
    <s v=""/>
    <n v="0"/>
    <m/>
    <m/>
    <d v="1899-12-30T00:00:00"/>
    <d v="1899-12-30T00:00:00"/>
    <e v="#VALUE!"/>
    <e v="#VALUE!"/>
    <e v="#VALUE!"/>
    <e v="#VALUE!"/>
    <e v="#VALUE!"/>
    <x v="17"/>
    <x v="8"/>
    <x v="166"/>
    <x v="53"/>
    <s v=" "/>
  </r>
  <r>
    <n v="3184"/>
    <m/>
    <d v="1899-12-30T00:00:00"/>
    <x v="41"/>
    <m/>
    <m/>
    <m/>
    <m/>
    <s v=""/>
    <s v=""/>
    <m/>
    <m/>
    <s v=""/>
    <n v="0"/>
    <m/>
    <m/>
    <d v="1899-12-30T00:00:00"/>
    <d v="1899-12-30T00:00:00"/>
    <e v="#VALUE!"/>
    <e v="#VALUE!"/>
    <e v="#VALUE!"/>
    <e v="#VALUE!"/>
    <e v="#VALUE!"/>
    <x v="17"/>
    <x v="8"/>
    <x v="166"/>
    <x v="53"/>
    <s v=" "/>
  </r>
  <r>
    <n v="3185"/>
    <m/>
    <d v="1899-12-30T00:00:00"/>
    <x v="41"/>
    <m/>
    <m/>
    <m/>
    <m/>
    <s v=""/>
    <s v=""/>
    <m/>
    <m/>
    <s v=""/>
    <n v="0"/>
    <m/>
    <m/>
    <d v="1899-12-30T00:00:00"/>
    <d v="1899-12-30T00:00:00"/>
    <e v="#VALUE!"/>
    <e v="#VALUE!"/>
    <e v="#VALUE!"/>
    <e v="#VALUE!"/>
    <e v="#VALUE!"/>
    <x v="17"/>
    <x v="8"/>
    <x v="166"/>
    <x v="53"/>
    <s v=" "/>
  </r>
  <r>
    <n v="3186"/>
    <m/>
    <d v="1899-12-30T00:00:00"/>
    <x v="41"/>
    <m/>
    <m/>
    <m/>
    <m/>
    <s v=""/>
    <s v=""/>
    <m/>
    <m/>
    <s v=""/>
    <n v="0"/>
    <m/>
    <m/>
    <d v="1899-12-30T00:00:00"/>
    <d v="1899-12-30T00:00:00"/>
    <e v="#VALUE!"/>
    <e v="#VALUE!"/>
    <e v="#VALUE!"/>
    <e v="#VALUE!"/>
    <e v="#VALUE!"/>
    <x v="17"/>
    <x v="8"/>
    <x v="166"/>
    <x v="53"/>
    <s v=" "/>
  </r>
  <r>
    <m/>
    <m/>
    <m/>
    <x v="41"/>
    <m/>
    <m/>
    <m/>
    <m/>
    <m/>
    <m/>
    <m/>
    <m/>
    <m/>
    <m/>
    <m/>
    <m/>
    <m/>
    <m/>
    <m/>
    <m/>
    <m/>
    <m/>
    <m/>
    <x v="18"/>
    <x v="12"/>
    <x v="167"/>
    <x v="5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updatedVersion="5" minRefreshableVersion="3" asteriskTotals="1" showMemberPropertyTips="0" useAutoFormatting="1" itemPrintTitles="1" createdVersion="3" indent="0" compact="0" compactData="0" gridDropZones="1">
  <location ref="A4:G172" firstHeaderRow="1" firstDataRow="2" firstDataCol="1" rowPageCount="2" colPageCount="1"/>
  <pivotFields count="28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56">
        <item m="1" x="52"/>
        <item m="1" x="46"/>
        <item m="1" x="48"/>
        <item h="1" x="6"/>
        <item h="1" x="7"/>
        <item h="1" x="3"/>
        <item h="1" x="4"/>
        <item h="1" m="1" x="47"/>
        <item h="1" m="1" x="44"/>
        <item h="1" m="1" x="49"/>
        <item h="1" m="1" x="50"/>
        <item h="1" m="1" x="51"/>
        <item h="1" m="1" x="45"/>
        <item h="1" m="1" x="42"/>
        <item h="1" m="1" x="53"/>
        <item h="1" m="1" x="43"/>
        <item h="1" x="41"/>
        <item h="1" x="22"/>
        <item h="1" m="1" x="54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axis="axisRow" compact="0" outline="0" subtotalTop="0" showAll="0" includeNewItemsInFilter="1" sortType="descending">
      <items count="169">
        <item h="1" x="167"/>
        <item x="104"/>
        <item x="103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h="1" x="166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81"/>
        <item x="82"/>
        <item x="83"/>
        <item x="84"/>
        <item x="85"/>
        <item x="86"/>
        <item x="87"/>
        <item x="88"/>
        <item x="89"/>
        <item x="122"/>
        <item x="123"/>
        <item x="124"/>
        <item x="125"/>
        <item x="126"/>
        <item x="127"/>
        <item x="70"/>
        <item x="71"/>
        <item x="72"/>
        <item x="73"/>
        <item x="74"/>
        <item x="75"/>
        <item x="76"/>
        <item x="77"/>
        <item x="78"/>
        <item x="79"/>
        <item x="80"/>
        <item x="90"/>
        <item x="128"/>
        <item x="129"/>
        <item x="130"/>
        <item x="0"/>
        <item x="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</pivotFields>
  <rowFields count="1">
    <field x="25"/>
  </rowFields>
  <rowItems count="167">
    <i>
      <x v="6"/>
    </i>
    <i>
      <x v="17"/>
    </i>
    <i>
      <x v="7"/>
    </i>
    <i>
      <x v="149"/>
    </i>
    <i>
      <x v="5"/>
    </i>
    <i>
      <x v="143"/>
    </i>
    <i>
      <x v="90"/>
    </i>
    <i>
      <x v="10"/>
    </i>
    <i>
      <x v="18"/>
    </i>
    <i>
      <x v="89"/>
    </i>
    <i>
      <x v="9"/>
    </i>
    <i>
      <x v="16"/>
    </i>
    <i>
      <x v="164"/>
    </i>
    <i>
      <x v="142"/>
    </i>
    <i>
      <x v="141"/>
    </i>
    <i>
      <x v="11"/>
    </i>
    <i>
      <x v="134"/>
    </i>
    <i>
      <x v="99"/>
    </i>
    <i>
      <x v="157"/>
    </i>
    <i>
      <x v="150"/>
    </i>
    <i>
      <x v="36"/>
    </i>
    <i>
      <x v="144"/>
    </i>
    <i>
      <x v="159"/>
    </i>
    <i>
      <x v="96"/>
    </i>
    <i>
      <x v="155"/>
    </i>
    <i>
      <x v="12"/>
    </i>
    <i>
      <x v="8"/>
    </i>
    <i>
      <x v="100"/>
    </i>
    <i>
      <x v="139"/>
    </i>
    <i>
      <x v="133"/>
    </i>
    <i>
      <x v="34"/>
    </i>
    <i>
      <x v="33"/>
    </i>
    <i>
      <x v="118"/>
    </i>
    <i>
      <x v="147"/>
    </i>
    <i>
      <x v="158"/>
    </i>
    <i>
      <x v="22"/>
    </i>
    <i>
      <x v="84"/>
    </i>
    <i>
      <x v="98"/>
    </i>
    <i>
      <x v="140"/>
    </i>
    <i>
      <x v="148"/>
    </i>
    <i>
      <x v="135"/>
    </i>
    <i>
      <x v="58"/>
    </i>
    <i>
      <x v="35"/>
    </i>
    <i>
      <x v="130"/>
    </i>
    <i>
      <x v="120"/>
    </i>
    <i>
      <x v="31"/>
    </i>
    <i>
      <x v="14"/>
    </i>
    <i>
      <x v="136"/>
    </i>
    <i>
      <x v="115"/>
    </i>
    <i>
      <x v="166"/>
    </i>
    <i>
      <x v="19"/>
    </i>
    <i>
      <x v="1"/>
    </i>
    <i>
      <x v="165"/>
    </i>
    <i>
      <x v="117"/>
    </i>
    <i>
      <x v="156"/>
    </i>
    <i>
      <x v="114"/>
    </i>
    <i>
      <x v="94"/>
    </i>
    <i>
      <x v="24"/>
    </i>
    <i>
      <x v="160"/>
    </i>
    <i>
      <x v="13"/>
    </i>
    <i>
      <x v="145"/>
    </i>
    <i>
      <x v="85"/>
    </i>
    <i>
      <x v="88"/>
    </i>
    <i>
      <x v="37"/>
    </i>
    <i>
      <x v="91"/>
    </i>
    <i>
      <x v="146"/>
    </i>
    <i>
      <x v="138"/>
    </i>
    <i>
      <x v="21"/>
    </i>
    <i>
      <x v="23"/>
    </i>
    <i>
      <x v="2"/>
    </i>
    <i>
      <x v="66"/>
    </i>
    <i>
      <x v="128"/>
    </i>
    <i>
      <x v="69"/>
    </i>
    <i>
      <x v="44"/>
    </i>
    <i>
      <x v="153"/>
    </i>
    <i>
      <x v="45"/>
    </i>
    <i>
      <x v="30"/>
    </i>
    <i>
      <x v="95"/>
    </i>
    <i>
      <x v="154"/>
    </i>
    <i>
      <x v="129"/>
    </i>
    <i>
      <x v="28"/>
    </i>
    <i>
      <x v="41"/>
    </i>
    <i>
      <x v="42"/>
    </i>
    <i>
      <x v="43"/>
    </i>
    <i>
      <x v="97"/>
    </i>
    <i>
      <x v="57"/>
    </i>
    <i>
      <x v="32"/>
    </i>
    <i>
      <x v="119"/>
    </i>
    <i>
      <x v="25"/>
    </i>
    <i>
      <x v="86"/>
    </i>
    <i>
      <x v="20"/>
    </i>
    <i>
      <x v="87"/>
    </i>
    <i>
      <x v="116"/>
    </i>
    <i>
      <x v="26"/>
    </i>
    <i>
      <x v="46"/>
    </i>
    <i>
      <x v="55"/>
    </i>
    <i>
      <x v="137"/>
    </i>
    <i>
      <x v="56"/>
    </i>
    <i>
      <x v="68"/>
    </i>
    <i>
      <x v="61"/>
    </i>
    <i>
      <x v="38"/>
    </i>
    <i>
      <x v="59"/>
    </i>
    <i>
      <x v="53"/>
    </i>
    <i>
      <x v="29"/>
    </i>
    <i>
      <x v="123"/>
    </i>
    <i>
      <x v="15"/>
    </i>
    <i>
      <x v="161"/>
    </i>
    <i>
      <x v="163"/>
    </i>
    <i>
      <x v="40"/>
    </i>
    <i>
      <x v="81"/>
    </i>
    <i>
      <x v="67"/>
    </i>
    <i>
      <x v="110"/>
    </i>
    <i>
      <x v="104"/>
    </i>
    <i>
      <x v="93"/>
    </i>
    <i>
      <x v="111"/>
    </i>
    <i>
      <x v="54"/>
    </i>
    <i>
      <x v="162"/>
    </i>
    <i>
      <x v="74"/>
    </i>
    <i>
      <x v="80"/>
    </i>
    <i>
      <x v="48"/>
    </i>
    <i>
      <x v="79"/>
    </i>
    <i>
      <x v="47"/>
    </i>
    <i>
      <x v="113"/>
    </i>
    <i>
      <x v="27"/>
    </i>
    <i>
      <x v="103"/>
    </i>
    <i>
      <x v="60"/>
    </i>
    <i>
      <x v="105"/>
    </i>
    <i>
      <x v="78"/>
    </i>
    <i>
      <x v="106"/>
    </i>
    <i>
      <x v="101"/>
    </i>
    <i>
      <x v="112"/>
    </i>
    <i>
      <x v="39"/>
    </i>
    <i>
      <x v="62"/>
    </i>
    <i>
      <x v="108"/>
    </i>
    <i>
      <x v="92"/>
    </i>
    <i>
      <x v="83"/>
    </i>
    <i>
      <x v="4"/>
    </i>
    <i>
      <x v="77"/>
    </i>
    <i>
      <x v="167"/>
    </i>
    <i>
      <x v="52"/>
    </i>
    <i>
      <x v="75"/>
    </i>
    <i>
      <x v="121"/>
    </i>
    <i>
      <x v="63"/>
    </i>
    <i>
      <x v="82"/>
    </i>
    <i>
      <x v="122"/>
    </i>
    <i>
      <x v="102"/>
    </i>
    <i>
      <x v="152"/>
    </i>
    <i>
      <x v="49"/>
    </i>
    <i>
      <x v="73"/>
    </i>
    <i>
      <x v="70"/>
    </i>
    <i>
      <x v="64"/>
    </i>
    <i>
      <x v="109"/>
    </i>
    <i>
      <x v="50"/>
    </i>
    <i>
      <x v="3"/>
    </i>
    <i>
      <x v="76"/>
    </i>
    <i>
      <x v="107"/>
    </i>
    <i>
      <x v="65"/>
    </i>
    <i>
      <x v="127"/>
    </i>
    <i>
      <x v="51"/>
    </i>
    <i>
      <x v="72"/>
    </i>
    <i>
      <x v="124"/>
    </i>
    <i>
      <x v="151"/>
    </i>
    <i>
      <x v="131"/>
    </i>
    <i>
      <x v="132"/>
    </i>
    <i>
      <x v="126"/>
    </i>
    <i>
      <x v="12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24" hier="0"/>
    <pageField fld="3" item="49" hier="0"/>
  </pageFields>
  <dataFields count="6">
    <dataField name="Count of Distance" fld="4" subtotal="count" baseField="0" baseItem="0"/>
    <dataField name="Sum of Distance" fld="4" baseField="0" baseItem="0" numFmtId="2"/>
    <dataField name="Average of Distance" fld="4" subtotal="average" baseField="0" baseItem="0" numFmtId="2"/>
    <dataField name="Sum of Time" fld="8" baseField="0" baseItem="0" numFmtId="164"/>
    <dataField name="Average of MPH" fld="12" subtotal="average" baseField="0" baseItem="0" numFmtId="2"/>
    <dataField name="Average of Rank" fld="22" subtotal="average" baseField="0" baseItem="0" numFmtId="2"/>
  </dataFields>
  <formats count="1">
    <format dxfId="126">
      <pivotArea type="all" dataOnly="0" outline="0" fieldPosition="0"/>
    </format>
  </formats>
  <conditionalFormats count="1">
    <conditionalFormat scope="field" priority="3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25" count="0" selected="0"/>
          </references>
        </pivotArea>
      </pivotAreas>
    </conditionalFormat>
  </conditional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3" autoFormatId="4115" applyNumberFormats="1" applyBorderFormats="1" applyFontFormats="1" applyPatternFormats="1" applyAlignmentFormats="1" applyWidthHeightFormats="1" dataCaption="Data" updatedVersion="5" minRefreshableVersion="3" asteriskTotals="1" showMemberPropertyTips="0" useAutoFormatting="1" itemPrintTitles="1" createdVersion="3" indent="0" compact="0" compactData="0" gridDropZones="1" chartFormat="1">
  <location ref="I11:Z66" firstHeaderRow="1" firstDataRow="2" firstDataCol="1" rowPageCount="1" colPageCount="1"/>
  <pivotFields count="28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56">
        <item h="1" m="1" x="52"/>
        <item h="1" m="1" x="46"/>
        <item m="1" x="48"/>
        <item h="1" x="6"/>
        <item h="1" x="7"/>
        <item h="1" x="3"/>
        <item h="1" x="4"/>
        <item h="1" m="1" x="47"/>
        <item h="1" m="1" x="44"/>
        <item h="1" m="1" x="49"/>
        <item h="1" m="1" x="50"/>
        <item h="1" m="1" x="51"/>
        <item h="1" m="1" x="45"/>
        <item h="1" m="1" x="42"/>
        <item h="1" m="1" x="53"/>
        <item h="1" m="1" x="43"/>
        <item h="1" x="41"/>
        <item h="1" x="22"/>
        <item h="1" m="1" x="54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0">
        <item h="1" x="18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h="1" x="2"/>
        <item x="1"/>
        <item x="0"/>
        <item h="1" x="17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h="1" x="53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h="1" x="54"/>
        <item t="default"/>
      </items>
    </pivotField>
    <pivotField compact="0" outline="0" subtotalTop="0" showAll="0" includeNewItemsInFilter="1"/>
  </pivotFields>
  <rowFields count="1">
    <field x="26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23"/>
  </colFields>
  <col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colItems>
  <pageFields count="1">
    <pageField fld="3" item="49" hier="0"/>
  </pageFields>
  <dataFields count="1">
    <dataField name="Sum of Distance" fld="4" baseField="0" baseItem="0" numFmtId="2"/>
  </dataFields>
  <formats count="3">
    <format dxfId="122">
      <pivotArea field="23" grandRow="1" outline="0" axis="axisCol" fieldPosition="0">
        <references count="1">
          <reference field="23" count="6" selected="0">
            <x v="10"/>
            <x v="11"/>
            <x v="12"/>
            <x v="13"/>
            <x v="14"/>
            <x v="15"/>
          </reference>
        </references>
      </pivotArea>
    </format>
    <format dxfId="121">
      <pivotArea outline="0" fieldPosition="0">
        <references count="1">
          <reference field="23" count="6" selected="0">
            <x v="10"/>
            <x v="11"/>
            <x v="12"/>
            <x v="13"/>
            <x v="14"/>
            <x v="15"/>
          </reference>
        </references>
      </pivotArea>
    </format>
    <format dxfId="120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Monthly" cacheId="0" dataOnRows="1" applyNumberFormats="0" applyBorderFormats="0" applyFontFormats="0" applyPatternFormats="0" applyAlignmentFormats="0" applyWidthHeightFormats="1" dataCaption="Data" updatedVersion="5" minRefreshableVersion="3" asteriskTotals="1" showMemberPropertyTips="0" useAutoFormatting="1" rowGrandTotals="0" itemPrintTitles="1" createdVersion="3" indent="0" compact="0" compactData="0" gridDropZones="1" chartFormat="2">
  <location ref="A8:E25" firstHeaderRow="1" firstDataRow="2" firstDataCol="1" rowPageCount="1" colPageCount="1"/>
  <pivotFields count="25"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5">
        <item h="1" m="1" x="47"/>
        <item h="1" m="1" x="50"/>
        <item h="1" m="1" x="45"/>
        <item h="1" x="41"/>
        <item h="1" m="1" x="43"/>
        <item h="1" m="1" x="44"/>
        <item h="1" m="1" x="42"/>
        <item h="1" m="1" x="52"/>
        <item h="1" m="1" x="49"/>
        <item m="1" x="48"/>
        <item m="1" x="46"/>
        <item m="1" x="51"/>
        <item h="1" x="6"/>
        <item h="1" x="3"/>
        <item h="1" x="4"/>
        <item h="1" x="7"/>
        <item h="1" x="22"/>
        <item h="1" m="1" x="53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h="1" x="38"/>
        <item h="1" x="39"/>
        <item h="1"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Row" compact="0" outline="0" subtotalTop="0" showAll="0" includeNewItemsInFilter="1" sortType="descending">
      <items count="19">
        <item x="17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6"/>
        <item t="default"/>
      </items>
    </pivotField>
    <pivotField axis="axisPage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compact="0" outline="0" subtotalTop="0" showAll="0" includeNewItemsInFilter="1"/>
  </pivotFields>
  <rowFields count="1">
    <field x="22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2"/>
  </colFields>
  <colItems count="4">
    <i>
      <x v="48"/>
    </i>
    <i>
      <x v="49"/>
    </i>
    <i>
      <x v="50"/>
    </i>
    <i t="grand">
      <x/>
    </i>
  </colItems>
  <pageFields count="1">
    <pageField fld="23" hier="0"/>
  </pageFields>
  <dataFields count="1">
    <dataField name="Sum of distance" fld="3" baseField="0" baseItem="0"/>
  </dataFields>
  <formats count="1">
    <format dxfId="123">
      <pivotArea type="all" dataOnly="0" outline="0" fieldPosition="0"/>
    </format>
  </formats>
  <chartFormats count="7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</chartFormats>
  <pivotTableStyleInfo name="PivotStyleDark9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4" cacheId="3" dataPosition="0" autoFormatId="4115" applyNumberFormats="1" applyBorderFormats="1" applyFontFormats="1" applyPatternFormats="1" applyAlignmentFormats="1" applyWidthHeightFormats="1" dataCaption="Data" updatedVersion="5" minRefreshableVersion="3" asteriskTotals="1" showMemberPropertyTips="0" preserveFormatting="0" useAutoFormatting="1" itemPrintTitles="1" createdVersion="3" indent="0" compact="0" compactData="0" gridDropZones="1" chartFormat="1">
  <location ref="A3:DX51" firstHeaderRow="1" firstDataRow="3" firstDataCol="2"/>
  <pivotFields count="28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m="1" x="48"/>
        <item m="1" x="46"/>
        <item m="1" x="52"/>
        <item h="1" m="1" x="47"/>
        <item h="1" m="1" x="50"/>
        <item h="1" m="1" x="51"/>
        <item h="1" m="1" x="45"/>
        <item h="1" x="41"/>
        <item h="1" m="1" x="43"/>
        <item h="1" m="1" x="44"/>
        <item h="1" m="1" x="42"/>
        <item h="1" m="1" x="53"/>
        <item h="1" m="1" x="49"/>
        <item h="1" x="6"/>
        <item h="1" x="3"/>
        <item h="1" x="4"/>
        <item h="1" x="7"/>
        <item h="1" x="22"/>
        <item h="1" m="1" x="54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0">
        <item h="1" x="18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h="1" x="17"/>
        <item t="default"/>
      </items>
    </pivotField>
    <pivotField axis="axisRow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3"/>
    <field x="24"/>
  </rowFields>
  <rowItems count="46">
    <i>
      <x v="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9"/>
    </i>
    <i>
      <x v="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0"/>
    </i>
    <i>
      <x v="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1"/>
    </i>
    <i>
      <x v="52"/>
      <x v="6"/>
    </i>
    <i t="default">
      <x v="52"/>
    </i>
    <i>
      <x v="53"/>
      <x v="6"/>
    </i>
    <i t="default">
      <x v="53"/>
    </i>
    <i>
      <x v="54"/>
      <x v="11"/>
    </i>
    <i t="default">
      <x v="54"/>
    </i>
    <i t="grand">
      <x/>
    </i>
  </rowItems>
  <colFields count="2">
    <field x="23"/>
    <field x="-2"/>
  </colFields>
  <colItems count="126"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3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4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5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6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7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8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9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0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1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2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3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4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5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6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7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Cnt" fld="4" subtotal="count" baseField="0" baseItem="0" numFmtId="3"/>
    <dataField name="Total Miles" fld="4" baseField="0" baseItem="0" numFmtId="4"/>
    <dataField name="Avg Miles" fld="4" subtotal="average" baseField="0" baseItem="0" numFmtId="4"/>
    <dataField name="Avg Pace" fld="9" subtotal="average" baseField="0" baseItem="0" numFmtId="165"/>
    <dataField name="Tot Time" fld="8" baseField="0" baseItem="0" numFmtId="165"/>
    <dataField name="Avg Time" fld="8" subtotal="average" baseField="0" baseItem="0" numFmtId="165"/>
    <dataField name="Avg MPH" fld="12" subtotal="average" baseField="0" baseItem="0" numFmtId="2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2" cacheId="0" autoFormatId="4115" applyNumberFormats="1" applyBorderFormats="1" applyFontFormats="1" applyPatternFormats="1" applyAlignmentFormats="1" applyWidthHeightFormats="1" dataCaption="Data" updatedVersion="5" minRefreshableVersion="3" asteriskTotals="1" showMemberPropertyTips="0" useAutoFormatting="1" itemPrintTitles="1" createdVersion="3" indent="0" compact="0" compactData="0" gridDropZones="1">
  <location ref="A4:I532" firstHeaderRow="0" firstDataRow="1" firstDataCol="3" rowPageCount="1" colPageCount="1"/>
  <pivotFields count="25">
    <pivotField axis="axisRow" dataField="1" compact="0" outline="0" subtotalTop="0" showAll="0" includeNewItemsInFilter="1">
      <items count="2267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2261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50"/>
        <item x="124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2"/>
        <item x="1283"/>
        <item x="1284"/>
        <item x="1285"/>
        <item x="1286"/>
        <item x="1281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m="1" x="2265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m="1" x="2264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1"/>
        <item x="1410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30"/>
        <item x="1429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m="1" x="2263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6"/>
        <item x="1058"/>
        <item x="1060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2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8"/>
        <item x="1577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m="1" x="2262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52"/>
        <item x="1054"/>
        <item x="1055"/>
        <item x="1057"/>
        <item x="1059"/>
        <item x="1061"/>
        <item x="1062"/>
        <item x="1063"/>
        <item x="1064"/>
        <item x="1065"/>
        <item x="1066"/>
        <item x="1067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0"/>
        <item x="1"/>
        <item x="1025"/>
        <item x="1037"/>
        <item x="1126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14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5">
        <item h="1" m="1" x="50"/>
        <item h="1" m="1" x="47"/>
        <item h="1" m="1" x="44"/>
        <item h="1" m="1" x="45"/>
        <item h="1" m="1" x="43"/>
        <item h="1" x="41"/>
        <item h="1" m="1" x="42"/>
        <item h="1" m="1" x="52"/>
        <item h="1" m="1" x="49"/>
        <item m="1" x="48"/>
        <item m="1" x="46"/>
        <item h="1" m="1" x="51"/>
        <item h="1" x="6"/>
        <item h="1" x="3"/>
        <item h="1" x="4"/>
        <item h="1" x="7"/>
        <item h="1" x="22"/>
        <item h="1" m="1" x="53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descending">
      <items count="121">
        <item h="1" sd="0" x="29"/>
        <item sd="0" x="62"/>
        <item sd="0" x="51"/>
        <item sd="0" x="65"/>
        <item h="1" sd="0" x="0"/>
        <item sd="0" x="31"/>
        <item sd="0" x="8"/>
        <item sd="0" x="36"/>
        <item sd="0" x="35"/>
        <item sd="0" x="21"/>
        <item sd="0" x="7"/>
        <item sd="0" x="12"/>
        <item sd="0" x="64"/>
        <item sd="0" x="37"/>
        <item sd="0" x="66"/>
        <item sd="0" x="48"/>
        <item sd="0" x="46"/>
        <item sd="0" x="47"/>
        <item sd="0" x="44"/>
        <item sd="0" x="43"/>
        <item sd="0" x="41"/>
        <item sd="0" x="40"/>
        <item sd="0" x="39"/>
        <item sd="0" x="38"/>
        <item sd="0" x="34"/>
        <item sd="0" x="33"/>
        <item sd="0" x="32"/>
        <item sd="0" x="30"/>
        <item sd="0" x="25"/>
        <item sd="0" x="24"/>
        <item sd="0" x="23"/>
        <item sd="0" x="22"/>
        <item sd="0" x="17"/>
        <item sd="0" x="10"/>
        <item sd="0" x="15"/>
        <item sd="0" x="6"/>
        <item sd="0" x="3"/>
        <item sd="0" x="2"/>
        <item sd="0" x="4"/>
        <item sd="0" x="1"/>
        <item sd="0" x="55"/>
        <item sd="0" x="49"/>
        <item sd="0" x="9"/>
        <item sd="0" x="5"/>
        <item sd="0" x="56"/>
        <item sd="0" x="20"/>
        <item sd="0" x="61"/>
        <item sd="0" x="50"/>
        <item sd="0" x="28"/>
        <item sd="0" x="52"/>
        <item sd="0" x="57"/>
        <item sd="0" x="27"/>
        <item sd="0" x="18"/>
        <item sd="0" x="14"/>
        <item sd="0" x="26"/>
        <item sd="0" x="54"/>
        <item sd="0" x="16"/>
        <item sd="0" x="13"/>
        <item sd="0" x="58"/>
        <item sd="0" x="59"/>
        <item sd="0" x="53"/>
        <item sd="0" x="19"/>
        <item sd="0" x="63"/>
        <item sd="0" x="11"/>
        <item sd="0" x="42"/>
        <item sd="0" x="60"/>
        <item sd="0" m="1" x="119"/>
        <item sd="0" m="1" x="118"/>
        <item sd="0" m="1" x="117"/>
        <item sd="0" m="1" x="116"/>
        <item sd="0" m="1" x="115"/>
        <item sd="0" m="1" x="114"/>
        <item sd="0" m="1" x="113"/>
        <item sd="0" m="1" x="112"/>
        <item sd="0" m="1" x="111"/>
        <item sd="0" m="1" x="110"/>
        <item sd="0" m="1" x="109"/>
        <item sd="0" m="1" x="108"/>
        <item sd="0" m="1" x="107"/>
        <item sd="0" m="1" x="106"/>
        <item sd="0" m="1" x="105"/>
        <item sd="0" m="1" x="104"/>
        <item x="67"/>
        <item x="68"/>
        <item x="69"/>
        <item sd="0" x="45"/>
        <item sd="0" x="71"/>
        <item sd="0" x="72"/>
        <item sd="0" x="73"/>
        <item x="74"/>
        <item sd="0" x="75"/>
        <item sd="0" x="76"/>
        <item x="90"/>
        <item x="78"/>
        <item sd="0" x="79"/>
        <item sd="0" x="80"/>
        <item x="81"/>
        <item x="82"/>
        <item sd="0" x="83"/>
        <item x="70"/>
        <item x="84"/>
        <item x="85"/>
        <item x="86"/>
        <item x="87"/>
        <item x="88"/>
        <item x="89"/>
        <item x="91"/>
        <item x="92"/>
        <item x="93"/>
        <item x="94"/>
        <item x="95"/>
        <item x="96"/>
        <item x="97"/>
        <item x="77"/>
        <item x="98"/>
        <item x="99"/>
        <item x="100"/>
        <item x="101"/>
        <item x="102"/>
        <item x="103"/>
        <item t="default" sd="0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Page" compact="0" outline="0" subtotalTop="0" showAll="0" includeNewItemsInFilter="1">
      <items count="19">
        <item x="7"/>
        <item x="6"/>
        <item x="5"/>
        <item x="4"/>
        <item x="3"/>
        <item x="2"/>
        <item h="1" x="16"/>
        <item h="1" x="17"/>
        <item x="11"/>
        <item x="10"/>
        <item x="12"/>
        <item x="9"/>
        <item x="13"/>
        <item x="8"/>
        <item x="0"/>
        <item x="1"/>
        <item x="14"/>
        <item x="15"/>
        <item t="default"/>
      </items>
    </pivotField>
    <pivotField compact="0" outline="0" subtotalTop="0" showAll="0" includeNewItemsInFilter="1"/>
    <pivotField compact="0" outline="0" subtotalTop="0" showAll="0" includeNewItemsInFilter="1"/>
  </pivotFields>
  <rowFields count="3">
    <field x="2"/>
    <field x="9"/>
    <field x="0"/>
  </rowFields>
  <rowItems count="528">
    <i>
      <x v="48"/>
      <x v="114"/>
      <x v="2167"/>
    </i>
    <i r="2">
      <x v="2168"/>
    </i>
    <i r="2">
      <x v="2172"/>
    </i>
    <i r="2">
      <x v="2176"/>
    </i>
    <i r="2">
      <x v="2178"/>
    </i>
    <i r="2">
      <x v="2181"/>
    </i>
    <i r="2">
      <x v="2183"/>
    </i>
    <i r="2">
      <x v="2187"/>
    </i>
    <i r="2">
      <x v="2194"/>
    </i>
    <i r="2">
      <x v="2195"/>
    </i>
    <i r="2">
      <x v="2197"/>
    </i>
    <i r="2">
      <x v="2202"/>
    </i>
    <i r="2">
      <x v="2207"/>
    </i>
    <i r="2">
      <x v="2208"/>
    </i>
    <i r="2">
      <x v="2210"/>
    </i>
    <i r="2">
      <x v="2211"/>
    </i>
    <i r="2">
      <x v="2212"/>
    </i>
    <i r="2">
      <x v="2213"/>
    </i>
    <i r="2">
      <x v="2214"/>
    </i>
    <i r="2">
      <x v="2219"/>
    </i>
    <i r="2">
      <x v="2222"/>
    </i>
    <i r="2">
      <x v="2225"/>
    </i>
    <i r="2">
      <x v="2226"/>
    </i>
    <i r="2">
      <x v="2228"/>
    </i>
    <i r="2">
      <x v="2229"/>
    </i>
    <i r="2">
      <x v="2232"/>
    </i>
    <i r="2">
      <x v="2234"/>
    </i>
    <i r="2">
      <x v="2235"/>
    </i>
    <i r="2">
      <x v="2236"/>
    </i>
    <i r="2">
      <x v="2241"/>
    </i>
    <i r="2">
      <x v="2242"/>
    </i>
    <i r="2">
      <x v="2246"/>
    </i>
    <i r="2">
      <x v="2247"/>
    </i>
    <i r="2">
      <x v="2248"/>
    </i>
    <i r="2">
      <x v="2253"/>
    </i>
    <i r="2">
      <x v="2254"/>
    </i>
    <i r="2">
      <x v="2255"/>
    </i>
    <i r="2">
      <x v="2257"/>
    </i>
    <i r="2">
      <x v="2260"/>
    </i>
    <i r="2">
      <x v="2262"/>
    </i>
    <i r="2">
      <x v="2265"/>
    </i>
    <i t="default" r="1">
      <x v="114"/>
    </i>
    <i r="1">
      <x v="119"/>
      <x v="2264"/>
    </i>
    <i t="default" r="1">
      <x v="119"/>
    </i>
    <i r="1">
      <x v="112"/>
      <x v="2137"/>
    </i>
    <i r="2">
      <x v="2138"/>
    </i>
    <i r="2">
      <x v="2139"/>
    </i>
    <i r="2">
      <x v="2140"/>
    </i>
    <i r="2">
      <x v="2142"/>
    </i>
    <i r="2">
      <x v="2144"/>
    </i>
    <i r="2">
      <x v="2146"/>
    </i>
    <i r="2">
      <x v="2147"/>
    </i>
    <i r="2">
      <x v="2149"/>
    </i>
    <i r="2">
      <x v="2150"/>
    </i>
    <i r="2">
      <x v="2152"/>
    </i>
    <i r="2">
      <x v="2154"/>
    </i>
    <i r="2">
      <x v="2157"/>
    </i>
    <i r="2">
      <x v="2160"/>
    </i>
    <i r="2">
      <x v="2192"/>
    </i>
    <i r="2">
      <x v="2209"/>
    </i>
    <i r="2">
      <x v="2215"/>
    </i>
    <i r="2">
      <x v="2216"/>
    </i>
    <i r="2">
      <x v="2218"/>
    </i>
    <i r="2">
      <x v="2220"/>
    </i>
    <i r="2">
      <x v="2221"/>
    </i>
    <i r="2">
      <x v="2223"/>
    </i>
    <i r="2">
      <x v="2231"/>
    </i>
    <i r="2">
      <x v="2237"/>
    </i>
    <i r="2">
      <x v="2243"/>
    </i>
    <i r="2">
      <x v="2244"/>
    </i>
    <i r="2">
      <x v="2245"/>
    </i>
    <i r="2">
      <x v="2249"/>
    </i>
    <i r="2">
      <x v="2250"/>
    </i>
    <i r="2">
      <x v="2251"/>
    </i>
    <i r="2">
      <x v="2252"/>
    </i>
    <i r="2">
      <x v="2256"/>
    </i>
    <i r="2">
      <x v="2258"/>
    </i>
    <i r="2">
      <x v="2259"/>
    </i>
    <i r="2">
      <x v="2263"/>
    </i>
    <i t="default" r="1">
      <x v="112"/>
    </i>
    <i r="1">
      <x v="91"/>
    </i>
    <i r="1">
      <x v="117"/>
      <x v="2217"/>
    </i>
    <i t="default" r="1">
      <x v="117"/>
    </i>
    <i r="1">
      <x v="102"/>
      <x v="1871"/>
    </i>
    <i r="2">
      <x v="1872"/>
    </i>
    <i r="2">
      <x v="1873"/>
    </i>
    <i r="2">
      <x v="1874"/>
    </i>
    <i r="2">
      <x v="1876"/>
    </i>
    <i r="2">
      <x v="1878"/>
    </i>
    <i r="2">
      <x v="1881"/>
    </i>
    <i r="2">
      <x v="1883"/>
    </i>
    <i r="2">
      <x v="1884"/>
    </i>
    <i r="2">
      <x v="1885"/>
    </i>
    <i r="2">
      <x v="1886"/>
    </i>
    <i r="2">
      <x v="1892"/>
    </i>
    <i r="2">
      <x v="1894"/>
    </i>
    <i r="2">
      <x v="1895"/>
    </i>
    <i r="2">
      <x v="1896"/>
    </i>
    <i r="2">
      <x v="1898"/>
    </i>
    <i r="2">
      <x v="1900"/>
    </i>
    <i r="2">
      <x v="1901"/>
    </i>
    <i r="2">
      <x v="1902"/>
    </i>
    <i r="2">
      <x v="1906"/>
    </i>
    <i r="2">
      <x v="1909"/>
    </i>
    <i r="2">
      <x v="1914"/>
    </i>
    <i r="2">
      <x v="1921"/>
    </i>
    <i r="2">
      <x v="1927"/>
    </i>
    <i r="2">
      <x v="1929"/>
    </i>
    <i r="2">
      <x v="1932"/>
    </i>
    <i r="2">
      <x v="1938"/>
    </i>
    <i r="2">
      <x v="1948"/>
    </i>
    <i r="2">
      <x v="1951"/>
    </i>
    <i r="2">
      <x v="1957"/>
    </i>
    <i r="2">
      <x v="1961"/>
    </i>
    <i r="2">
      <x v="1970"/>
    </i>
    <i r="2">
      <x v="1994"/>
    </i>
    <i r="2">
      <x v="1997"/>
    </i>
    <i r="2">
      <x v="2002"/>
    </i>
    <i r="2">
      <x v="2003"/>
    </i>
    <i r="2">
      <x v="2004"/>
    </i>
    <i r="2">
      <x v="2007"/>
    </i>
    <i r="2">
      <x v="2008"/>
    </i>
    <i r="2">
      <x v="2017"/>
    </i>
    <i r="2">
      <x v="2021"/>
    </i>
    <i r="2">
      <x v="2024"/>
    </i>
    <i r="2">
      <x v="2025"/>
    </i>
    <i r="2">
      <x v="2028"/>
    </i>
    <i r="2">
      <x v="2038"/>
    </i>
    <i r="2">
      <x v="2045"/>
    </i>
    <i r="2">
      <x v="2050"/>
    </i>
    <i r="2">
      <x v="2064"/>
    </i>
    <i r="2">
      <x v="2065"/>
    </i>
    <i r="2">
      <x v="2066"/>
    </i>
    <i r="2">
      <x v="2076"/>
    </i>
    <i r="2">
      <x v="2143"/>
    </i>
    <i r="2">
      <x v="2145"/>
    </i>
    <i r="2">
      <x v="2158"/>
    </i>
    <i r="2">
      <x v="2163"/>
    </i>
    <i r="2">
      <x v="2165"/>
    </i>
    <i r="2">
      <x v="2170"/>
    </i>
    <i r="2">
      <x v="2179"/>
    </i>
    <i r="2">
      <x v="2180"/>
    </i>
    <i r="2">
      <x v="2186"/>
    </i>
    <i r="2">
      <x v="2199"/>
    </i>
    <i t="default" r="1">
      <x v="102"/>
    </i>
    <i r="1">
      <x v="107"/>
      <x v="1995"/>
    </i>
    <i r="2">
      <x v="2000"/>
    </i>
    <i r="2">
      <x v="2005"/>
    </i>
    <i r="2">
      <x v="2015"/>
    </i>
    <i r="2">
      <x v="2016"/>
    </i>
    <i r="2">
      <x v="2018"/>
    </i>
    <i r="2">
      <x v="2019"/>
    </i>
    <i r="2">
      <x v="2022"/>
    </i>
    <i r="2">
      <x v="2026"/>
    </i>
    <i r="2">
      <x v="2027"/>
    </i>
    <i r="2">
      <x v="2029"/>
    </i>
    <i r="2">
      <x v="2040"/>
    </i>
    <i r="2">
      <x v="2041"/>
    </i>
    <i r="2">
      <x v="2052"/>
    </i>
    <i r="2">
      <x v="2053"/>
    </i>
    <i r="2">
      <x v="2057"/>
    </i>
    <i r="2">
      <x v="2060"/>
    </i>
    <i r="2">
      <x v="2061"/>
    </i>
    <i r="2">
      <x v="2067"/>
    </i>
    <i r="2">
      <x v="2068"/>
    </i>
    <i r="2">
      <x v="2069"/>
    </i>
    <i r="2">
      <x v="2072"/>
    </i>
    <i r="2">
      <x v="2083"/>
    </i>
    <i r="2">
      <x v="2155"/>
    </i>
    <i t="default" r="1">
      <x v="107"/>
    </i>
    <i r="1">
      <x v="111"/>
      <x v="2089"/>
    </i>
    <i r="2">
      <x v="2090"/>
    </i>
    <i r="2">
      <x v="2095"/>
    </i>
    <i r="2">
      <x v="2097"/>
    </i>
    <i r="2">
      <x v="2102"/>
    </i>
    <i r="2">
      <x v="2106"/>
    </i>
    <i r="2">
      <x v="2107"/>
    </i>
    <i r="2">
      <x v="2112"/>
    </i>
    <i r="2">
      <x v="2113"/>
    </i>
    <i r="2">
      <x v="2116"/>
    </i>
    <i r="2">
      <x v="2117"/>
    </i>
    <i r="2">
      <x v="2118"/>
    </i>
    <i r="2">
      <x v="2119"/>
    </i>
    <i r="2">
      <x v="2120"/>
    </i>
    <i r="2">
      <x v="2123"/>
    </i>
    <i r="2">
      <x v="2124"/>
    </i>
    <i r="2">
      <x v="2126"/>
    </i>
    <i r="2">
      <x v="2129"/>
    </i>
    <i r="2">
      <x v="2130"/>
    </i>
    <i r="2">
      <x v="2132"/>
    </i>
    <i r="2">
      <x v="2133"/>
    </i>
    <i r="2">
      <x v="2134"/>
    </i>
    <i r="2">
      <x v="2135"/>
    </i>
    <i r="2">
      <x v="2136"/>
    </i>
    <i r="2">
      <x v="2153"/>
    </i>
    <i t="default" r="1">
      <x v="111"/>
    </i>
    <i r="1">
      <x v="110"/>
      <x v="2073"/>
    </i>
    <i r="2">
      <x v="2077"/>
    </i>
    <i r="2">
      <x v="2079"/>
    </i>
    <i r="2">
      <x v="2080"/>
    </i>
    <i r="2">
      <x v="2082"/>
    </i>
    <i r="2">
      <x v="2085"/>
    </i>
    <i r="2">
      <x v="2086"/>
    </i>
    <i r="2">
      <x v="2088"/>
    </i>
    <i r="2">
      <x v="2091"/>
    </i>
    <i r="2">
      <x v="2092"/>
    </i>
    <i r="2">
      <x v="2099"/>
    </i>
    <i r="2">
      <x v="2100"/>
    </i>
    <i r="2">
      <x v="2105"/>
    </i>
    <i r="2">
      <x v="2110"/>
    </i>
    <i r="2">
      <x v="2114"/>
    </i>
    <i r="2">
      <x v="2122"/>
    </i>
    <i r="2">
      <x v="2131"/>
    </i>
    <i t="default" r="1">
      <x v="110"/>
    </i>
    <i r="1">
      <x v="94"/>
    </i>
    <i r="1">
      <x v="104"/>
      <x v="1919"/>
    </i>
    <i r="2">
      <x v="1922"/>
    </i>
    <i r="2">
      <x v="1923"/>
    </i>
    <i r="2">
      <x v="1924"/>
    </i>
    <i r="2">
      <x v="1930"/>
    </i>
    <i r="2">
      <x v="1933"/>
    </i>
    <i r="2">
      <x v="1941"/>
    </i>
    <i r="2">
      <x v="1942"/>
    </i>
    <i r="2">
      <x v="1943"/>
    </i>
    <i r="2">
      <x v="1944"/>
    </i>
    <i r="2">
      <x v="1946"/>
    </i>
    <i r="2">
      <x v="1949"/>
    </i>
    <i r="2">
      <x v="1950"/>
    </i>
    <i r="2">
      <x v="1954"/>
    </i>
    <i r="2">
      <x v="1958"/>
    </i>
    <i r="2">
      <x v="1963"/>
    </i>
    <i r="2">
      <x v="1964"/>
    </i>
    <i r="2">
      <x v="1966"/>
    </i>
    <i r="2">
      <x v="1968"/>
    </i>
    <i r="2">
      <x v="1972"/>
    </i>
    <i r="2">
      <x v="1973"/>
    </i>
    <i r="2">
      <x v="1977"/>
    </i>
    <i r="2">
      <x v="1981"/>
    </i>
    <i r="2">
      <x v="1985"/>
    </i>
    <i r="2">
      <x v="1986"/>
    </i>
    <i r="2">
      <x v="1991"/>
    </i>
    <i r="2">
      <x v="1993"/>
    </i>
    <i r="2">
      <x v="2012"/>
    </i>
    <i r="2">
      <x v="2036"/>
    </i>
    <i t="default" r="1">
      <x v="104"/>
    </i>
    <i r="1">
      <x v="109"/>
      <x v="2006"/>
    </i>
    <i r="2">
      <x v="2009"/>
    </i>
    <i r="2">
      <x v="2010"/>
    </i>
    <i r="2">
      <x v="2013"/>
    </i>
    <i r="2">
      <x v="2014"/>
    </i>
    <i r="2">
      <x v="2015"/>
    </i>
    <i t="default" r="1">
      <x v="109"/>
    </i>
    <i r="1">
      <x v="108"/>
      <x v="2001"/>
    </i>
    <i t="default" r="1">
      <x v="108"/>
    </i>
    <i r="1">
      <x v="2"/>
    </i>
    <i r="1">
      <x v="103"/>
      <x v="1888"/>
    </i>
    <i r="2">
      <x v="1890"/>
    </i>
    <i r="2">
      <x v="1891"/>
    </i>
    <i r="2">
      <x v="1897"/>
    </i>
    <i r="2">
      <x v="1898"/>
    </i>
    <i t="default" r="1">
      <x v="103"/>
    </i>
    <i r="1">
      <x v="101"/>
      <x v="1841"/>
    </i>
    <i r="2">
      <x v="1842"/>
    </i>
    <i r="2">
      <x v="1843"/>
    </i>
    <i r="2">
      <x v="1845"/>
    </i>
    <i r="2">
      <x v="1847"/>
    </i>
    <i r="2">
      <x v="1849"/>
    </i>
    <i r="2">
      <x v="1852"/>
    </i>
    <i r="2">
      <x v="1853"/>
    </i>
    <i r="2">
      <x v="1854"/>
    </i>
    <i r="2">
      <x v="1857"/>
    </i>
    <i r="2">
      <x v="1860"/>
    </i>
    <i r="2">
      <x v="1861"/>
    </i>
    <i r="2">
      <x v="1863"/>
    </i>
    <i r="2">
      <x v="1867"/>
    </i>
    <i r="2">
      <x v="1869"/>
    </i>
    <i t="default" r="1">
      <x v="101"/>
    </i>
    <i r="1">
      <x v="88"/>
    </i>
    <i r="1">
      <x v="98"/>
    </i>
    <i r="1">
      <x v="95"/>
    </i>
    <i r="1">
      <x v="14"/>
    </i>
    <i r="1">
      <x v="90"/>
    </i>
    <i r="1">
      <x v="1"/>
    </i>
    <i r="1">
      <x v="87"/>
    </i>
    <i r="1">
      <x v="86"/>
    </i>
    <i r="1">
      <x v="49"/>
    </i>
    <i r="1">
      <x v="50"/>
    </i>
    <i r="1">
      <x v="65"/>
    </i>
    <i r="1">
      <x v="59"/>
    </i>
    <i r="1">
      <x v="15"/>
    </i>
    <i r="1">
      <x v="16"/>
    </i>
    <i r="1">
      <x v="47"/>
    </i>
    <i r="1">
      <x v="17"/>
    </i>
    <i r="1">
      <x v="85"/>
    </i>
    <i r="1">
      <x v="18"/>
    </i>
    <i r="1">
      <x v="20"/>
    </i>
    <i r="1">
      <x v="19"/>
    </i>
    <i r="1">
      <x v="21"/>
    </i>
    <i r="1">
      <x v="23"/>
    </i>
    <i r="1">
      <x v="22"/>
    </i>
    <i r="1">
      <x v="24"/>
    </i>
    <i r="1">
      <x v="25"/>
    </i>
    <i r="1">
      <x v="27"/>
    </i>
    <i r="1">
      <x v="26"/>
    </i>
    <i r="1">
      <x v="29"/>
    </i>
    <i r="1">
      <x v="28"/>
    </i>
    <i r="1">
      <x v="30"/>
    </i>
    <i r="1">
      <x v="31"/>
    </i>
    <i r="1">
      <x v="32"/>
    </i>
    <i r="1">
      <x v="35"/>
    </i>
    <i r="1">
      <x v="33"/>
    </i>
    <i r="1">
      <x v="34"/>
    </i>
    <i r="1">
      <x v="36"/>
    </i>
    <i r="1">
      <x v="38"/>
    </i>
    <i r="1">
      <x v="37"/>
    </i>
    <i r="1">
      <x v="39"/>
    </i>
    <i t="default">
      <x v="48"/>
    </i>
    <i>
      <x v="49"/>
      <x v="93"/>
      <x v="1662"/>
    </i>
    <i r="2">
      <x v="1824"/>
    </i>
    <i r="2">
      <x v="1829"/>
    </i>
    <i r="2">
      <x v="1843"/>
    </i>
    <i r="2">
      <x v="1854"/>
    </i>
    <i r="2">
      <x v="1862"/>
    </i>
    <i r="2">
      <x v="1868"/>
    </i>
    <i r="2">
      <x v="1875"/>
    </i>
    <i r="2">
      <x v="1877"/>
    </i>
    <i r="2">
      <x v="1882"/>
    </i>
    <i r="2">
      <x v="1894"/>
    </i>
    <i r="2">
      <x v="2058"/>
    </i>
    <i r="2">
      <x v="2062"/>
    </i>
    <i r="2">
      <x v="2063"/>
    </i>
    <i r="2">
      <x v="2067"/>
    </i>
    <i r="2">
      <x v="2069"/>
    </i>
    <i r="2">
      <x v="2074"/>
    </i>
    <i r="2">
      <x v="2078"/>
    </i>
    <i r="2">
      <x v="2086"/>
    </i>
    <i r="2">
      <x v="2096"/>
    </i>
    <i r="2">
      <x v="2108"/>
    </i>
    <i r="2">
      <x v="2111"/>
    </i>
    <i r="2">
      <x v="2112"/>
    </i>
    <i r="2">
      <x v="2113"/>
    </i>
    <i r="2">
      <x v="2116"/>
    </i>
    <i r="2">
      <x v="2261"/>
    </i>
    <i t="default" r="1">
      <x v="93"/>
    </i>
    <i r="1">
      <x v="60"/>
    </i>
    <i r="1">
      <x v="92"/>
      <x v="1933"/>
    </i>
    <i r="2">
      <x v="1934"/>
    </i>
    <i r="2">
      <x v="1939"/>
    </i>
    <i r="2">
      <x v="1940"/>
    </i>
    <i r="2">
      <x v="1945"/>
    </i>
    <i r="2">
      <x v="1949"/>
    </i>
    <i r="2">
      <x v="1950"/>
    </i>
    <i r="2">
      <x v="1953"/>
    </i>
    <i r="2">
      <x v="1954"/>
    </i>
    <i r="2">
      <x v="1958"/>
    </i>
    <i r="2">
      <x v="1959"/>
    </i>
    <i r="2">
      <x v="1963"/>
    </i>
    <i r="2">
      <x v="1967"/>
    </i>
    <i r="2">
      <x v="1969"/>
    </i>
    <i r="2">
      <x v="1971"/>
    </i>
    <i r="2">
      <x v="1975"/>
    </i>
    <i r="2">
      <x v="1976"/>
    </i>
    <i r="2">
      <x v="1980"/>
    </i>
    <i r="2">
      <x v="1982"/>
    </i>
    <i r="2">
      <x v="1985"/>
    </i>
    <i r="2">
      <x v="1986"/>
    </i>
    <i r="2">
      <x v="1987"/>
    </i>
    <i r="2">
      <x v="1996"/>
    </i>
    <i r="2">
      <x v="2005"/>
    </i>
    <i r="2">
      <x v="2123"/>
    </i>
    <i r="2">
      <x v="2126"/>
    </i>
    <i r="2">
      <x v="2127"/>
    </i>
    <i r="2">
      <x v="2129"/>
    </i>
    <i r="2">
      <x v="2134"/>
    </i>
    <i r="2">
      <x v="2140"/>
    </i>
    <i r="2">
      <x v="2141"/>
    </i>
    <i r="2">
      <x v="2146"/>
    </i>
    <i r="2">
      <x v="2148"/>
    </i>
    <i r="2">
      <x v="2152"/>
    </i>
    <i r="2">
      <x v="2156"/>
    </i>
    <i r="2">
      <x v="2159"/>
    </i>
    <i r="2">
      <x v="2161"/>
    </i>
    <i r="2">
      <x v="2162"/>
    </i>
    <i r="2">
      <x v="2166"/>
    </i>
    <i r="2">
      <x v="2169"/>
    </i>
    <i r="2">
      <x v="2171"/>
    </i>
    <i r="2">
      <x v="2172"/>
    </i>
    <i r="2">
      <x v="2173"/>
    </i>
    <i r="2">
      <x v="2175"/>
    </i>
    <i r="2">
      <x v="2176"/>
    </i>
    <i r="2">
      <x v="2178"/>
    </i>
    <i r="2">
      <x v="2184"/>
    </i>
    <i r="2">
      <x v="2185"/>
    </i>
    <i r="2">
      <x v="2189"/>
    </i>
    <i r="2">
      <x v="2194"/>
    </i>
    <i r="2">
      <x v="2198"/>
    </i>
    <i r="2">
      <x v="2203"/>
    </i>
    <i r="2">
      <x v="2207"/>
    </i>
    <i t="default" r="1">
      <x v="92"/>
    </i>
    <i r="1">
      <x v="116"/>
      <x v="2205"/>
    </i>
    <i t="default" r="1">
      <x v="116"/>
    </i>
    <i r="1">
      <x v="2"/>
    </i>
    <i r="1">
      <x v="110"/>
      <x v="2080"/>
    </i>
    <i t="default" r="1">
      <x v="110"/>
    </i>
    <i r="1">
      <x v="11"/>
    </i>
    <i r="1">
      <x v="102"/>
      <x v="2011"/>
    </i>
    <i t="default" r="1">
      <x v="102"/>
    </i>
    <i r="1">
      <x v="96"/>
      <x v="1732"/>
    </i>
    <i r="2">
      <x v="1733"/>
    </i>
    <i r="2">
      <x v="1988"/>
    </i>
    <i r="2">
      <x v="1989"/>
    </i>
    <i r="2">
      <x v="1990"/>
    </i>
    <i r="2">
      <x v="1992"/>
    </i>
    <i t="default" r="1">
      <x v="96"/>
    </i>
    <i r="1">
      <x v="105"/>
      <x v="1922"/>
    </i>
    <i r="2">
      <x v="1923"/>
    </i>
    <i t="default" r="1">
      <x v="105"/>
    </i>
    <i r="1">
      <x v="113"/>
      <x v="1661"/>
    </i>
    <i r="2">
      <x v="1667"/>
    </i>
    <i r="2">
      <x v="1671"/>
    </i>
    <i r="2">
      <x v="1672"/>
    </i>
    <i r="2">
      <x v="1673"/>
    </i>
    <i r="2">
      <x v="1679"/>
    </i>
    <i r="2">
      <x v="1690"/>
    </i>
    <i r="2">
      <x v="1691"/>
    </i>
    <i r="2">
      <x v="1693"/>
    </i>
    <i r="2">
      <x v="1696"/>
    </i>
    <i r="2">
      <x v="1697"/>
    </i>
    <i r="2">
      <x v="1699"/>
    </i>
    <i r="2">
      <x v="1702"/>
    </i>
    <i r="2">
      <x v="1705"/>
    </i>
    <i r="2">
      <x v="1708"/>
    </i>
    <i r="2">
      <x v="1713"/>
    </i>
    <i r="2">
      <x v="1714"/>
    </i>
    <i r="2">
      <x v="1720"/>
    </i>
    <i r="2">
      <x v="1725"/>
    </i>
    <i r="2">
      <x v="1737"/>
    </i>
    <i r="2">
      <x v="1740"/>
    </i>
    <i r="2">
      <x v="1743"/>
    </i>
    <i r="2">
      <x v="1746"/>
    </i>
    <i r="2">
      <x v="1748"/>
    </i>
    <i r="2">
      <x v="1754"/>
    </i>
    <i r="2">
      <x v="1759"/>
    </i>
    <i r="2">
      <x v="1765"/>
    </i>
    <i r="2">
      <x v="1770"/>
    </i>
    <i r="2">
      <x v="1774"/>
    </i>
    <i r="2">
      <x v="1775"/>
    </i>
    <i r="2">
      <x v="1776"/>
    </i>
    <i r="2">
      <x v="1783"/>
    </i>
    <i t="default" r="1">
      <x v="113"/>
    </i>
    <i r="1">
      <x v="62"/>
    </i>
    <i r="1">
      <x v="58"/>
    </i>
    <i r="1">
      <x v="10"/>
    </i>
    <i r="1">
      <x v="47"/>
    </i>
    <i r="1">
      <x v="85"/>
    </i>
    <i r="1">
      <x v="64"/>
    </i>
    <i r="1">
      <x v="43"/>
    </i>
    <i r="1">
      <x v="63"/>
    </i>
    <i r="1">
      <x v="6"/>
    </i>
    <i r="1">
      <x v="23"/>
    </i>
    <i t="default">
      <x v="49"/>
    </i>
    <i>
      <x v="50"/>
      <x v="118"/>
      <x v="2233"/>
    </i>
    <i r="2">
      <x v="2238"/>
    </i>
    <i r="2">
      <x v="2239"/>
    </i>
    <i r="2">
      <x v="2243"/>
    </i>
    <i r="2">
      <x v="2245"/>
    </i>
    <i r="2">
      <x v="2250"/>
    </i>
    <i r="2">
      <x v="2252"/>
    </i>
    <i t="default" r="1">
      <x v="118"/>
    </i>
    <i r="1">
      <x v="97"/>
      <x v="1748"/>
    </i>
    <i r="2">
      <x v="1773"/>
    </i>
    <i r="2">
      <x v="1775"/>
    </i>
    <i r="2">
      <x v="2207"/>
    </i>
    <i t="default" r="1">
      <x v="97"/>
    </i>
    <i r="1">
      <x v="116"/>
      <x v="2205"/>
    </i>
    <i r="2">
      <x v="2206"/>
    </i>
    <i t="default" r="1">
      <x v="116"/>
    </i>
    <i r="1">
      <x v="55"/>
    </i>
    <i r="1">
      <x v="115"/>
      <x v="2196"/>
    </i>
    <i t="default" r="1">
      <x v="115"/>
    </i>
    <i r="1">
      <x v="82"/>
      <x v="1321"/>
    </i>
    <i r="2">
      <x v="1326"/>
    </i>
    <i r="2">
      <x v="1332"/>
    </i>
    <i r="2">
      <x v="1694"/>
    </i>
    <i r="2">
      <x v="2115"/>
    </i>
    <i r="2">
      <x v="2128"/>
    </i>
    <i t="default" r="1">
      <x v="82"/>
    </i>
    <i r="1">
      <x v="3"/>
    </i>
    <i r="1">
      <x v="41"/>
    </i>
    <i r="1">
      <x v="84"/>
      <x v="1365"/>
    </i>
    <i r="2">
      <x v="1439"/>
    </i>
    <i r="2">
      <x v="1440"/>
    </i>
    <i r="2">
      <x v="1984"/>
    </i>
    <i r="2">
      <x v="1986"/>
    </i>
    <i t="default" r="1">
      <x v="84"/>
    </i>
    <i r="1">
      <x v="106"/>
      <x v="1965"/>
    </i>
    <i t="default" r="1">
      <x v="106"/>
    </i>
    <i r="1">
      <x v="100"/>
      <x v="1783"/>
    </i>
    <i t="default" r="1">
      <x v="100"/>
    </i>
    <i r="1">
      <x v="44"/>
    </i>
    <i r="1">
      <x v="83"/>
      <x v="1342"/>
    </i>
    <i r="2">
      <x v="1348"/>
    </i>
    <i r="2">
      <x v="1364"/>
    </i>
    <i t="default" r="1">
      <x v="83"/>
    </i>
    <i r="1">
      <x v="46"/>
    </i>
    <i r="1">
      <x v="40"/>
    </i>
    <i r="1">
      <x v="85"/>
    </i>
    <i r="1">
      <x v="54"/>
    </i>
    <i r="1">
      <x v="53"/>
    </i>
    <i r="1">
      <x v="5"/>
    </i>
    <i r="1">
      <x v="48"/>
    </i>
    <i r="1">
      <x v="61"/>
    </i>
    <i r="1">
      <x v="51"/>
    </i>
    <i r="1">
      <x v="45"/>
    </i>
    <i r="1">
      <x v="56"/>
    </i>
    <i r="1">
      <x v="9"/>
    </i>
    <i r="1">
      <x v="52"/>
    </i>
    <i r="1">
      <x v="57"/>
    </i>
    <i r="1">
      <x v="42"/>
    </i>
    <i t="default">
      <x v="50"/>
    </i>
    <i>
      <x v="51"/>
      <x v="60"/>
    </i>
    <i t="default">
      <x v="51"/>
    </i>
    <i>
      <x v="52"/>
      <x v="60"/>
    </i>
    <i t="default">
      <x v="52"/>
    </i>
    <i>
      <x v="53"/>
      <x v="89"/>
      <x v="1492"/>
    </i>
    <i t="default" r="1">
      <x v="89"/>
    </i>
    <i t="default">
      <x v="5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22" hier="0"/>
  </pageFields>
  <dataFields count="6">
    <dataField name="Miles" fld="3" baseField="0" baseItem="0" numFmtId="2"/>
    <dataField name="#" fld="3" subtotal="count" baseField="0" baseItem="0"/>
    <dataField name="Avg Pace" fld="8" subtotal="average" baseField="0" baseItem="0" numFmtId="164"/>
    <dataField name="Avg MPH" fld="11" subtotal="average" baseField="0" baseItem="0" numFmtId="2"/>
    <dataField name="Avg Dist" fld="3" subtotal="average" baseField="0" baseItem="0" numFmtId="2"/>
    <dataField name="Last Date" fld="0" subtotal="max" baseField="9" baseItem="15" numFmtId="173"/>
  </dataFields>
  <formats count="3">
    <format dxfId="116">
      <pivotArea type="all" dataOnly="0" outline="0" fieldPosition="0"/>
    </format>
    <format dxfId="115">
      <pivotArea type="all" dataOnly="0" outline="0" fieldPosition="0"/>
    </format>
    <format dxfId="114">
      <pivotArea outline="0" fieldPosition="0">
        <references count="1">
          <reference field="4294967294" count="1">
            <x v="5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WeeklyAll" cacheId="1" dataPosition="0" autoFormatId="4115" applyNumberFormats="1" applyBorderFormats="1" applyFontFormats="1" applyPatternFormats="1" applyAlignmentFormats="1" applyWidthHeightFormats="1" dataCaption="Data" updatedVersion="5" minRefreshableVersion="3" asteriskTotals="1" showMemberPropertyTips="0" useAutoFormatting="1" pageWrap="1" colGrandTotals="0" itemPrintTitles="1" createdVersion="3" indent="0" compact="0" compactData="0" gridDropZones="1">
  <location ref="A7:NH64" firstHeaderRow="1" firstDataRow="4" firstDataCol="1"/>
  <pivotFields count="29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4">
        <item h="1" m="1" x="47"/>
        <item h="1" m="1" x="44"/>
        <item h="1" m="1" x="42"/>
        <item h="1" m="1" x="52"/>
        <item h="1" x="41"/>
        <item h="1" m="1" x="43"/>
        <item h="1" m="1" x="46"/>
        <item h="1" m="1" x="51"/>
        <item h="1" m="1" x="45"/>
        <item m="1" x="49"/>
        <item h="1" m="1" x="48"/>
        <item h="1" m="1" x="50"/>
        <item h="1" x="6"/>
        <item h="1" x="3"/>
        <item h="1" x="4"/>
        <item h="1" x="7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h="1" x="38"/>
        <item h="1"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19">
        <item h="1" sd="0" x="17"/>
        <item x="15"/>
        <item x="14"/>
        <item x="13"/>
        <item x="12"/>
        <item x="11"/>
        <item x="10"/>
        <item x="9"/>
        <item x="8"/>
        <item x="7"/>
        <item sd="0" x="6"/>
        <item sd="0" x="5"/>
        <item sd="0" x="4"/>
        <item x="3"/>
        <item sd="0" x="2"/>
        <item x="1"/>
        <item x="0"/>
        <item h="1" sd="0" x="16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h="1" x="53"/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h="1" x="54"/>
        <item t="default"/>
      </items>
    </pivotField>
    <pivotField dataField="1" compact="0" outline="0" subtotalTop="0" showAll="0" includeNewItemsInFilter="1"/>
    <pivotField compact="0" outline="0" subtotalTop="0" showAll="0" includeNewItemsInFilter="1"/>
  </pivotFields>
  <rowFields count="1">
    <field x="26"/>
  </rowFields>
  <rowItems count="5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3">
    <field x="3"/>
    <field x="23"/>
    <field x="-2"/>
  </colFields>
  <colItems count="371">
    <i>
      <x v="47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7"/>
    </i>
    <i t="default" i="1">
      <x v="47"/>
    </i>
    <i t="default" i="2">
      <x v="47"/>
    </i>
    <i t="default" i="3">
      <x v="47"/>
    </i>
    <i t="default" i="4">
      <x v="47"/>
    </i>
    <i t="default" i="5">
      <x v="47"/>
    </i>
    <i t="default" i="6">
      <x v="47"/>
    </i>
    <i>
      <x v="48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8"/>
    </i>
    <i t="default" i="1">
      <x v="48"/>
    </i>
    <i t="default" i="2">
      <x v="48"/>
    </i>
    <i t="default" i="3">
      <x v="48"/>
    </i>
    <i t="default" i="4">
      <x v="48"/>
    </i>
    <i t="default" i="5">
      <x v="48"/>
    </i>
    <i t="default" i="6">
      <x v="48"/>
    </i>
    <i>
      <x v="49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9"/>
    </i>
    <i t="default" i="1">
      <x v="49"/>
    </i>
    <i t="default" i="2">
      <x v="49"/>
    </i>
    <i t="default" i="3">
      <x v="49"/>
    </i>
    <i t="default" i="4">
      <x v="49"/>
    </i>
    <i t="default" i="5">
      <x v="49"/>
    </i>
    <i t="default" i="6">
      <x v="49"/>
    </i>
    <i>
      <x v="52"/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52"/>
    </i>
    <i t="default" i="1">
      <x v="52"/>
    </i>
    <i t="default" i="2">
      <x v="52"/>
    </i>
    <i t="default" i="3">
      <x v="52"/>
    </i>
    <i t="default" i="4">
      <x v="52"/>
    </i>
    <i t="default" i="5">
      <x v="52"/>
    </i>
    <i t="default" i="6">
      <x v="52"/>
    </i>
  </colItems>
  <dataFields count="7">
    <dataField name="Count" fld="4" subtotal="count" baseField="0" baseItem="0"/>
    <dataField name="Total" fld="4" baseField="0" baseItem="0"/>
    <dataField name="Avg Dist" fld="4" subtotal="average" baseField="0" baseItem="0" numFmtId="4"/>
    <dataField name="MinD" fld="4" subtotal="min" baseField="0" baseItem="0"/>
    <dataField name="MaxD" fld="4" subtotal="max" baseField="0" baseItem="0"/>
    <dataField name="Avg Pace" fld="9" subtotal="average" baseField="0" baseItem="0" numFmtId="168"/>
    <dataField name="Avg Rest" fld="27" subtotal="average" baseField="0" baseItem="0" numFmtId="2"/>
  </dataFields>
  <formats count="26">
    <format dxfId="99">
      <pivotArea type="all" dataOnly="0" outline="0" fieldPosition="0"/>
    </format>
    <format dxfId="98">
      <pivotArea outline="0" fieldPosition="0">
        <references count="4">
          <reference field="4294967294" count="1" selected="0">
            <x v="1"/>
          </reference>
          <reference field="3" count="0" selected="0"/>
          <reference field="23" count="1" selected="0">
            <x v="13"/>
          </reference>
          <reference field="26" count="1" selected="0">
            <x v="19"/>
          </reference>
        </references>
      </pivotArea>
    </format>
    <format dxfId="97">
      <pivotArea outline="0" fieldPosition="0">
        <references count="4">
          <reference field="4294967294" count="1" selected="0">
            <x v="1"/>
          </reference>
          <reference field="3" count="0" selected="0"/>
          <reference field="23" count="1" selected="0">
            <x v="13"/>
          </reference>
          <reference field="26" count="1" selected="0">
            <x v="19"/>
          </reference>
        </references>
      </pivotArea>
    </format>
    <format dxfId="96">
      <pivotArea outline="0" fieldPosition="0">
        <references count="4">
          <reference field="4294967294" count="1" selected="0">
            <x v="1"/>
          </reference>
          <reference field="3" count="0" selected="0"/>
          <reference field="23" count="1" selected="0">
            <x v="12"/>
          </reference>
          <reference field="26" count="1" selected="0">
            <x v="29"/>
          </reference>
        </references>
      </pivotArea>
    </format>
    <format dxfId="95">
      <pivotArea outline="0" fieldPosition="0">
        <references count="4">
          <reference field="4294967294" count="1" selected="0">
            <x v="1"/>
          </reference>
          <reference field="3" count="0" selected="0"/>
          <reference field="23" count="1" selected="0">
            <x v="14"/>
          </reference>
          <reference field="26" count="1" selected="0">
            <x v="24"/>
          </reference>
        </references>
      </pivotArea>
    </format>
    <format dxfId="94">
      <pivotArea outline="0" fieldPosition="0">
        <references count="1">
          <reference field="4294967294" count="1">
            <x v="5"/>
          </reference>
        </references>
      </pivotArea>
    </format>
    <format dxfId="93">
      <pivotArea outline="0" fieldPosition="0">
        <references count="1">
          <reference field="4294967294" count="1">
            <x v="6"/>
          </reference>
        </references>
      </pivotArea>
    </format>
    <format dxfId="92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3" count="1" selected="0">
            <x v="10"/>
          </reference>
          <reference field="26" count="0" selected="0"/>
        </references>
      </pivotArea>
    </format>
    <format dxfId="91">
      <pivotArea outline="0" fieldPosition="0">
        <references count="1">
          <reference field="4294967294" count="1">
            <x v="2"/>
          </reference>
        </references>
      </pivotArea>
    </format>
    <format dxfId="90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3" count="1" selected="0">
            <x v="10"/>
          </reference>
          <reference field="26" count="1" selected="0">
            <x v="1"/>
          </reference>
        </references>
      </pivotArea>
    </format>
    <format dxfId="89">
      <pivotArea outline="0" fieldPosition="0">
        <references count="1">
          <reference field="26" count="1" selected="0">
            <x v="53"/>
          </reference>
        </references>
      </pivotArea>
    </format>
    <format dxfId="88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3" count="1" selected="0">
            <x v="10"/>
          </reference>
          <reference field="26" count="48" selected="0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87">
      <pivotArea outline="0" fieldPosition="0">
        <references count="4">
          <reference field="4294967294" count="6" selected="0">
            <x v="1"/>
            <x v="2"/>
            <x v="3"/>
            <x v="4"/>
            <x v="5"/>
            <x v="6"/>
          </reference>
          <reference field="3" count="1" selected="0">
            <x v="1048832"/>
          </reference>
          <reference field="23" count="1" selected="0">
            <x v="10"/>
          </reference>
          <reference field="26" count="0" selected="0"/>
        </references>
      </pivotArea>
    </format>
    <format dxfId="86">
      <pivotArea outline="0" fieldPosition="0">
        <references count="4">
          <reference field="4294967294" count="1" selected="0">
            <x v="1"/>
          </reference>
          <reference field="3" count="1" selected="0">
            <x v="1048832"/>
          </reference>
          <reference field="23" count="1" selected="0">
            <x v="10"/>
          </reference>
          <reference field="26" count="0" selected="0"/>
        </references>
      </pivotArea>
    </format>
    <format dxfId="85">
      <pivotArea outline="0" fieldPosition="0">
        <references count="4">
          <reference field="4294967294" count="5" selected="0">
            <x v="2"/>
            <x v="3"/>
            <x v="4"/>
            <x v="5"/>
            <x v="6"/>
          </reference>
          <reference field="3" count="1" selected="0">
            <x v="1048832"/>
          </reference>
          <reference field="23" count="1" selected="0">
            <x v="10"/>
          </reference>
          <reference field="26" count="0" selected="0"/>
        </references>
      </pivotArea>
    </format>
    <format dxfId="84">
      <pivotArea outline="0" fieldPosition="0">
        <references count="4">
          <reference field="4294967294" count="1" selected="0">
            <x v="5"/>
          </reference>
          <reference field="3" count="1" selected="0">
            <x v="1048832"/>
          </reference>
          <reference field="23" count="1" selected="0">
            <x v="10"/>
          </reference>
          <reference field="26" count="0" selected="0"/>
        </references>
      </pivotArea>
    </format>
    <format dxfId="83">
      <pivotArea dataOnly="0" labelOnly="1" outline="0" fieldPosition="0">
        <references count="1">
          <reference field="26" count="17"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82">
      <pivotArea dataOnly="0" labelOnly="1" outline="0" fieldPosition="0">
        <references count="1">
          <reference field="26" count="37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81">
      <pivotArea dataOnly="0" labelOnly="1" outline="0" fieldPosition="0">
        <references count="1">
          <reference field="26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80">
      <pivotArea dataOnly="0" labelOnly="1" outline="0" fieldPosition="0">
        <references count="1">
          <reference field="26" count="3">
            <x v="51"/>
            <x v="52"/>
            <x v="53"/>
          </reference>
        </references>
      </pivotArea>
    </format>
    <format dxfId="79">
      <pivotArea outline="0" fieldPosition="0">
        <references count="2">
          <reference field="23" count="1" selected="0">
            <x v="10"/>
          </reference>
          <reference field="26" count="0" selected="0"/>
        </references>
      </pivotArea>
    </format>
    <format dxfId="78">
      <pivotArea outline="0" fieldPosition="0">
        <references count="2">
          <reference field="23" count="1" selected="0">
            <x v="11"/>
          </reference>
          <reference field="26" count="0" selected="0"/>
        </references>
      </pivotArea>
    </format>
    <format dxfId="77">
      <pivotArea outline="0" fieldPosition="0">
        <references count="2">
          <reference field="23" count="1" selected="0">
            <x v="12"/>
          </reference>
          <reference field="26" count="0" selected="0"/>
        </references>
      </pivotArea>
    </format>
    <format dxfId="76">
      <pivotArea outline="0" fieldPosition="0">
        <references count="2">
          <reference field="23" count="1" selected="0">
            <x v="13"/>
          </reference>
          <reference field="26" count="0" selected="0"/>
        </references>
      </pivotArea>
    </format>
    <format dxfId="75">
      <pivotArea outline="0" fieldPosition="0">
        <references count="2">
          <reference field="23" count="1" selected="0">
            <x v="14"/>
          </reference>
          <reference field="26" count="0" selected="0"/>
        </references>
      </pivotArea>
    </format>
    <format dxfId="74">
      <pivotArea type="all" dataOnly="0" outline="0" fieldPosition="0"/>
    </format>
  </formats>
  <conditionalFormats count="4">
    <conditionalFormat priority="29">
      <pivotAreas count="2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3" count="4" selected="0">
              <x v="9"/>
              <x v="10"/>
              <x v="11"/>
              <x v="12"/>
            </reference>
            <reference field="26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3" count="1" selected="0">
              <x v="14"/>
            </reference>
            <reference field="26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30">
      <pivotAreas count="2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3" count="4" selected="0">
              <x v="9"/>
              <x v="10"/>
              <x v="11"/>
              <x v="12"/>
            </reference>
            <reference field="26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3" count="1" selected="0">
              <x v="14"/>
            </reference>
            <reference field="26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3" count="1" selected="0">
              <x v="5"/>
            </reference>
            <reference field="26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3" count="1" selected="0">
              <x v="5"/>
            </reference>
            <reference field="26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</conditional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WeeklyPivotTB1" cacheId="1" dataPosition="0" autoFormatId="4115" applyNumberFormats="1" applyBorderFormats="1" applyFontFormats="1" applyPatternFormats="1" applyAlignmentFormats="1" applyWidthHeightFormats="1" dataCaption="Data" updatedVersion="5" minRefreshableVersion="3" asteriskTotals="1" showMemberPropertyTips="0" useAutoFormatting="1" pageWrap="2" rowGrandTotals="0" colGrandTotals="0" itemPrintTitles="1" createdVersion="3" indent="0" compact="0" compactData="0" gridDropZones="1">
  <location ref="A7:BD62" firstHeaderRow="1" firstDataRow="3" firstDataCol="1"/>
  <pivotFields count="29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4">
        <item m="1" x="50"/>
        <item m="1" x="48"/>
        <item m="1" x="49"/>
        <item h="1" m="1" x="47"/>
        <item h="1" m="1" x="44"/>
        <item h="1" m="1" x="42"/>
        <item h="1" m="1" x="52"/>
        <item h="1" x="41"/>
        <item h="1" m="1" x="43"/>
        <item h="1" m="1" x="46"/>
        <item h="1" m="1" x="51"/>
        <item h="1" m="1" x="45"/>
        <item h="1" x="6"/>
        <item h="1" x="3"/>
        <item h="1" x="4"/>
        <item h="1" x="7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19">
        <item h="1" sd="0" x="17"/>
        <item x="15"/>
        <item x="14"/>
        <item x="13"/>
        <item x="12"/>
        <item x="11"/>
        <item x="10"/>
        <item x="9"/>
        <item x="8"/>
        <item x="7"/>
        <item x="6"/>
        <item x="5"/>
        <item h="1" sd="0" x="4"/>
        <item h="1" x="3"/>
        <item h="1" sd="0" x="2"/>
        <item x="1"/>
        <item x="0"/>
        <item h="1" sd="0" x="16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x="53"/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x="54"/>
        <item t="default"/>
      </items>
    </pivotField>
    <pivotField compact="0" outline="0" subtotalTop="0" showAll="0" includeNewItemsInFilter="1"/>
    <pivotField compact="0" outline="0" subtotalTop="0" showAll="0" includeNewItemsInFilter="1"/>
  </pivotFields>
  <rowFields count="1">
    <field x="26"/>
  </rowFields>
  <rowItems count="5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rowItems>
  <colFields count="2">
    <field x="23"/>
    <field x="3"/>
  </colFields>
  <colItems count="55">
    <i>
      <x v="1"/>
      <x v="47"/>
    </i>
    <i r="1">
      <x v="48"/>
    </i>
    <i r="1">
      <x v="49"/>
    </i>
    <i t="default">
      <x v="1"/>
    </i>
    <i>
      <x v="2"/>
      <x v="47"/>
    </i>
    <i r="1">
      <x v="48"/>
    </i>
    <i r="1">
      <x v="49"/>
    </i>
    <i t="default">
      <x v="2"/>
    </i>
    <i>
      <x v="3"/>
      <x v="47"/>
    </i>
    <i r="1">
      <x v="48"/>
    </i>
    <i r="1">
      <x v="49"/>
    </i>
    <i t="default">
      <x v="3"/>
    </i>
    <i>
      <x v="4"/>
      <x v="47"/>
    </i>
    <i r="1">
      <x v="48"/>
    </i>
    <i r="1">
      <x v="49"/>
    </i>
    <i r="1">
      <x v="50"/>
    </i>
    <i r="1">
      <x v="51"/>
    </i>
    <i r="1">
      <x v="52"/>
    </i>
    <i t="default">
      <x v="4"/>
    </i>
    <i>
      <x v="5"/>
      <x v="47"/>
    </i>
    <i r="1">
      <x v="48"/>
    </i>
    <i r="1">
      <x v="49"/>
    </i>
    <i t="default">
      <x v="5"/>
    </i>
    <i>
      <x v="6"/>
      <x v="47"/>
    </i>
    <i r="1">
      <x v="48"/>
    </i>
    <i r="1">
      <x v="49"/>
    </i>
    <i t="default">
      <x v="6"/>
    </i>
    <i>
      <x v="7"/>
      <x v="47"/>
    </i>
    <i r="1">
      <x v="48"/>
    </i>
    <i r="1">
      <x v="49"/>
    </i>
    <i t="default">
      <x v="7"/>
    </i>
    <i>
      <x v="8"/>
      <x v="47"/>
    </i>
    <i r="1">
      <x v="48"/>
    </i>
    <i r="1">
      <x v="49"/>
    </i>
    <i t="default">
      <x v="8"/>
    </i>
    <i>
      <x v="9"/>
      <x v="47"/>
    </i>
    <i r="1">
      <x v="48"/>
    </i>
    <i r="1">
      <x v="49"/>
    </i>
    <i t="default">
      <x v="9"/>
    </i>
    <i>
      <x v="10"/>
      <x v="47"/>
    </i>
    <i r="1">
      <x v="48"/>
    </i>
    <i r="1">
      <x v="49"/>
    </i>
    <i t="default">
      <x v="10"/>
    </i>
    <i>
      <x v="11"/>
      <x v="47"/>
    </i>
    <i r="1">
      <x v="48"/>
    </i>
    <i r="1">
      <x v="49"/>
    </i>
    <i t="default">
      <x v="11"/>
    </i>
    <i>
      <x v="15"/>
      <x v="47"/>
    </i>
    <i r="1">
      <x v="48"/>
    </i>
    <i r="1">
      <x v="49"/>
    </i>
    <i t="default">
      <x v="15"/>
    </i>
    <i>
      <x v="16"/>
      <x v="47"/>
    </i>
    <i r="1">
      <x v="48"/>
    </i>
    <i r="1">
      <x v="49"/>
    </i>
    <i t="default">
      <x v="16"/>
    </i>
  </colItems>
  <dataFields count="1">
    <dataField name="Total" fld="4" baseField="0" baseItem="0"/>
  </dataFields>
  <formats count="12">
    <format dxfId="71">
      <pivotArea type="all" dataOnly="0" outline="0" fieldPosition="0"/>
    </format>
    <format dxfId="70">
      <pivotArea outline="0" fieldPosition="0">
        <references count="4">
          <reference field="4294967294" count="1" selected="0">
            <x v="0"/>
          </reference>
          <reference field="3" count="0" selected="0"/>
          <reference field="23" count="1" selected="0">
            <x v="13"/>
          </reference>
          <reference field="26" count="1" selected="0">
            <x v="19"/>
          </reference>
        </references>
      </pivotArea>
    </format>
    <format dxfId="69">
      <pivotArea outline="0" fieldPosition="0">
        <references count="4">
          <reference field="4294967294" count="1" selected="0">
            <x v="0"/>
          </reference>
          <reference field="3" count="0" selected="0"/>
          <reference field="23" count="1" selected="0">
            <x v="13"/>
          </reference>
          <reference field="26" count="1" selected="0">
            <x v="19"/>
          </reference>
        </references>
      </pivotArea>
    </format>
    <format dxfId="68">
      <pivotArea outline="0" fieldPosition="0">
        <references count="4">
          <reference field="4294967294" count="1" selected="0">
            <x v="0"/>
          </reference>
          <reference field="3" count="0" selected="0"/>
          <reference field="23" count="1" selected="0">
            <x v="12"/>
          </reference>
          <reference field="26" count="1" selected="0">
            <x v="29"/>
          </reference>
        </references>
      </pivotArea>
    </format>
    <format dxfId="67">
      <pivotArea outline="0" fieldPosition="0">
        <references count="4">
          <reference field="4294967294" count="1" selected="0">
            <x v="0"/>
          </reference>
          <reference field="3" count="0" selected="0"/>
          <reference field="23" count="1" selected="0">
            <x v="14"/>
          </reference>
          <reference field="26" count="1" selected="0">
            <x v="24"/>
          </reference>
        </references>
      </pivotArea>
    </format>
    <format dxfId="66">
      <pivotArea outline="0" fieldPosition="0">
        <references count="3">
          <reference field="3" count="0" selected="0"/>
          <reference field="23" count="1" selected="0">
            <x v="10"/>
          </reference>
          <reference field="26" count="0" selected="0"/>
        </references>
      </pivotArea>
    </format>
    <format dxfId="65">
      <pivotArea outline="0" fieldPosition="0">
        <references count="1">
          <reference field="3" count="2" selected="0">
            <x v="4"/>
            <x v="5"/>
          </reference>
        </references>
      </pivotArea>
    </format>
    <format dxfId="64">
      <pivotArea outline="0" fieldPosition="0">
        <references count="1">
          <reference field="3" count="1" selected="0">
            <x v="5"/>
          </reference>
        </references>
      </pivotArea>
    </format>
    <format dxfId="63">
      <pivotArea field="26" grandCol="1" outline="0" axis="axisRow" fieldPosition="0">
        <references count="1">
          <reference field="26" count="33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1"/>
            <x v="32"/>
            <x v="33"/>
            <x v="34"/>
            <x v="35"/>
          </reference>
        </references>
      </pivotArea>
    </format>
    <format dxfId="62">
      <pivotArea outline="0" fieldPosition="0">
        <references count="1">
          <reference field="26" count="15" selected="0">
            <x v="25"/>
            <x v="26"/>
            <x v="27"/>
            <x v="28"/>
            <x v="29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61">
      <pivotArea type="all" dataOnly="0" outline="0" fieldPosition="0"/>
    </format>
    <format dxfId="60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Course" cacheId="2" autoFormatId="4115" applyNumberFormats="1" applyBorderFormats="1" applyFontFormats="1" applyPatternFormats="1" applyAlignmentFormats="1" applyWidthHeightFormats="1" dataCaption="Data" updatedVersion="5" minRefreshableVersion="3" asteriskTotals="1" showMemberPropertyTips="0" useAutoFormatting="1" itemPrintTitles="1" createdVersion="3" indent="0" compact="0" compactData="0" gridDropZones="1">
  <location ref="A4:I270" firstHeaderRow="0" firstDataRow="1" firstDataCol="1" rowPageCount="1" colPageCount="1"/>
  <pivotFields count="29"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4"/>
        <item h="1" m="1" x="42"/>
        <item m="1" x="43"/>
        <item h="1" x="6"/>
        <item h="1" x="7"/>
        <item h="1" x="3"/>
        <item h="1" x="4"/>
        <item h="1" x="41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04">
        <item x="2"/>
        <item x="1"/>
        <item x="47"/>
        <item x="90"/>
        <item x="89"/>
        <item x="75"/>
        <item x="97"/>
        <item x="81"/>
        <item x="0"/>
        <item x="93"/>
        <item x="80"/>
        <item x="52"/>
        <item x="83"/>
        <item x="41"/>
        <item x="23"/>
        <item x="7"/>
        <item x="76"/>
        <item x="56"/>
        <item x="51"/>
        <item x="16"/>
        <item x="53"/>
        <item x="28"/>
        <item x="4"/>
        <item x="11"/>
        <item x="48"/>
        <item x="19"/>
        <item x="98"/>
        <item x="45"/>
        <item x="96"/>
        <item x="32"/>
        <item m="1" x="602"/>
        <item x="86"/>
        <item x="8"/>
        <item x="27"/>
        <item x="117"/>
        <item x="57"/>
        <item x="144"/>
        <item x="138"/>
        <item x="107"/>
        <item x="85"/>
        <item x="112"/>
        <item x="37"/>
        <item x="139"/>
        <item x="12"/>
        <item x="101"/>
        <item x="69"/>
        <item x="49"/>
        <item x="92"/>
        <item x="146"/>
        <item x="94"/>
        <item x="87"/>
        <item x="88"/>
        <item x="55"/>
        <item x="143"/>
        <item x="60"/>
        <item x="35"/>
        <item x="116"/>
        <item x="121"/>
        <item x="25"/>
        <item x="71"/>
        <item x="5"/>
        <item x="3"/>
        <item x="115"/>
        <item x="105"/>
        <item x="142"/>
        <item x="135"/>
        <item x="145"/>
        <item x="136"/>
        <item x="137"/>
        <item x="79"/>
        <item x="62"/>
        <item x="46"/>
        <item x="84"/>
        <item x="38"/>
        <item x="26"/>
        <item x="125"/>
        <item x="43"/>
        <item x="113"/>
        <item x="122"/>
        <item x="68"/>
        <item x="130"/>
        <item x="148"/>
        <item m="1" x="587"/>
        <item x="20"/>
        <item x="131"/>
        <item x="72"/>
        <item x="82"/>
        <item x="132"/>
        <item m="1" x="596"/>
        <item x="147"/>
        <item x="6"/>
        <item m="1" x="597"/>
        <item x="14"/>
        <item x="74"/>
        <item x="114"/>
        <item x="99"/>
        <item x="124"/>
        <item x="120"/>
        <item x="127"/>
        <item x="64"/>
        <item x="103"/>
        <item x="123"/>
        <item x="128"/>
        <item x="102"/>
        <item x="13"/>
        <item x="61"/>
        <item x="100"/>
        <item x="39"/>
        <item x="40"/>
        <item x="42"/>
        <item x="65"/>
        <item x="29"/>
        <item x="18"/>
        <item x="50"/>
        <item x="58"/>
        <item x="59"/>
        <item x="134"/>
        <item x="119"/>
        <item x="95"/>
        <item x="44"/>
        <item x="104"/>
        <item m="1" x="589"/>
        <item x="33"/>
        <item x="54"/>
        <item x="91"/>
        <item x="110"/>
        <item x="106"/>
        <item x="24"/>
        <item x="17"/>
        <item x="109"/>
        <item x="30"/>
        <item x="133"/>
        <item x="111"/>
        <item x="77"/>
        <item x="31"/>
        <item x="66"/>
        <item x="67"/>
        <item x="63"/>
        <item x="9"/>
        <item x="126"/>
        <item x="70"/>
        <item x="36"/>
        <item x="73"/>
        <item x="10"/>
        <item x="15"/>
        <item x="129"/>
        <item x="108"/>
        <item x="22"/>
        <item x="118"/>
        <item x="345"/>
        <item x="149"/>
        <item x="150"/>
        <item x="151"/>
        <item x="152"/>
        <item x="153"/>
        <item x="141"/>
        <item x="34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584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593"/>
        <item x="206"/>
        <item x="215"/>
        <item x="213"/>
        <item x="216"/>
        <item x="217"/>
        <item x="218"/>
        <item m="1" x="59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583"/>
        <item x="246"/>
        <item x="247"/>
        <item x="197"/>
        <item x="248"/>
        <item x="249"/>
        <item m="1" x="595"/>
        <item x="250"/>
        <item m="1" x="594"/>
        <item x="251"/>
        <item x="252"/>
        <item x="253"/>
        <item x="254"/>
        <item x="255"/>
        <item x="256"/>
        <item x="257"/>
        <item x="258"/>
        <item x="259"/>
        <item x="260"/>
        <item m="1" x="590"/>
        <item x="261"/>
        <item m="1" x="588"/>
        <item x="262"/>
        <item x="263"/>
        <item x="264"/>
        <item x="265"/>
        <item x="266"/>
        <item x="267"/>
        <item x="245"/>
        <item x="268"/>
        <item x="269"/>
        <item x="270"/>
        <item m="1" x="585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599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00"/>
        <item m="1" x="592"/>
        <item m="1" x="591"/>
        <item x="346"/>
        <item x="194"/>
        <item x="195"/>
        <item x="196"/>
        <item x="199"/>
        <item x="347"/>
        <item x="348"/>
        <item x="349"/>
        <item x="350"/>
        <item m="1" x="5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01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name="Course GT 3 Runs" axis="axisRow" compact="0" outline="0" subtotalTop="0" showAll="0" includeNewItemsInFilter="1" sortType="descending" defaultSubtotal="0">
      <items count="542">
        <item x="1"/>
        <item x="58"/>
        <item x="32"/>
        <item x="50"/>
        <item x="57"/>
        <item x="63"/>
        <item x="54"/>
        <item x="2"/>
        <item x="60"/>
        <item x="36"/>
        <item x="53"/>
        <item x="4"/>
        <item x="55"/>
        <item x="28"/>
        <item x="90"/>
        <item x="11"/>
        <item x="3"/>
        <item x="51"/>
        <item x="17"/>
        <item x="35"/>
        <item x="37"/>
        <item x="39"/>
        <item x="94"/>
        <item x="62"/>
        <item x="14"/>
        <item x="8"/>
        <item x="33"/>
        <item x="19"/>
        <item x="56"/>
        <item x="23"/>
        <item x="64"/>
        <item x="5"/>
        <item x="31"/>
        <item x="95"/>
        <item x="91"/>
        <item x="97"/>
        <item x="93"/>
        <item x="48"/>
        <item x="98"/>
        <item x="86"/>
        <item x="67"/>
        <item x="9"/>
        <item x="27"/>
        <item x="29"/>
        <item x="45"/>
        <item x="20"/>
        <item x="13"/>
        <item x="34"/>
        <item x="40"/>
        <item x="41"/>
        <item x="85"/>
        <item x="76"/>
        <item x="61"/>
        <item x="30"/>
        <item x="69"/>
        <item x="15"/>
        <item x="24"/>
        <item x="38"/>
        <item x="59"/>
        <item x="73"/>
        <item x="70"/>
        <item x="18"/>
        <item x="12"/>
        <item x="21"/>
        <item x="74"/>
        <item x="52"/>
        <item x="22"/>
        <item x="47"/>
        <item x="43"/>
        <item x="6"/>
        <item x="92"/>
        <item x="80"/>
        <item x="25"/>
        <item x="49"/>
        <item x="7"/>
        <item x="10"/>
        <item x="83"/>
        <item x="71"/>
        <item x="16"/>
        <item x="88"/>
        <item x="0"/>
        <item x="65"/>
        <item x="79"/>
        <item x="77"/>
        <item x="81"/>
        <item x="44"/>
        <item x="68"/>
        <item x="78"/>
        <item x="82"/>
        <item x="42"/>
        <item x="66"/>
        <item x="26"/>
        <item x="72"/>
        <item x="84"/>
        <item x="46"/>
        <item x="75"/>
        <item x="87"/>
        <item x="89"/>
        <item x="96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</pivotFields>
  <rowFields count="1">
    <field x="28"/>
  </rowFields>
  <rowItems count="266">
    <i>
      <x/>
    </i>
    <i>
      <x v="541"/>
    </i>
    <i>
      <x v="540"/>
    </i>
    <i>
      <x v="146"/>
    </i>
    <i>
      <x v="538"/>
    </i>
    <i>
      <x v="219"/>
    </i>
    <i>
      <x v="537"/>
    </i>
    <i>
      <x v="327"/>
    </i>
    <i>
      <x v="533"/>
    </i>
    <i>
      <x v="532"/>
    </i>
    <i>
      <x v="531"/>
    </i>
    <i>
      <x v="530"/>
    </i>
    <i>
      <x v="380"/>
    </i>
    <i>
      <x v="62"/>
    </i>
    <i>
      <x v="450"/>
    </i>
    <i>
      <x v="529"/>
    </i>
    <i>
      <x v="528"/>
    </i>
    <i>
      <x v="527"/>
    </i>
    <i>
      <x v="79"/>
    </i>
    <i>
      <x v="526"/>
    </i>
    <i>
      <x v="525"/>
    </i>
    <i>
      <x v="352"/>
    </i>
    <i>
      <x v="501"/>
    </i>
    <i>
      <x v="490"/>
    </i>
    <i>
      <x v="509"/>
    </i>
    <i>
      <x v="506"/>
    </i>
    <i>
      <x v="505"/>
    </i>
    <i>
      <x v="503"/>
    </i>
    <i>
      <x v="498"/>
    </i>
    <i>
      <x v="185"/>
    </i>
    <i>
      <x v="497"/>
    </i>
    <i>
      <x v="418"/>
    </i>
    <i>
      <x v="410"/>
    </i>
    <i>
      <x v="495"/>
    </i>
    <i>
      <x v="494"/>
    </i>
    <i>
      <x v="493"/>
    </i>
    <i>
      <x v="491"/>
    </i>
    <i>
      <x v="489"/>
    </i>
    <i>
      <x v="488"/>
    </i>
    <i>
      <x v="487"/>
    </i>
    <i>
      <x v="486"/>
    </i>
    <i>
      <x v="176"/>
    </i>
    <i>
      <x v="465"/>
    </i>
    <i>
      <x v="482"/>
    </i>
    <i>
      <x v="481"/>
    </i>
    <i>
      <x v="474"/>
    </i>
    <i>
      <x v="398"/>
    </i>
    <i>
      <x v="479"/>
    </i>
    <i>
      <x v="478"/>
    </i>
    <i>
      <x v="475"/>
    </i>
    <i>
      <x v="473"/>
    </i>
    <i>
      <x v="161"/>
    </i>
    <i>
      <x v="472"/>
    </i>
    <i>
      <x v="471"/>
    </i>
    <i>
      <x v="317"/>
    </i>
    <i>
      <x v="470"/>
    </i>
    <i>
      <x v="15"/>
    </i>
    <i>
      <x v="467"/>
    </i>
    <i>
      <x v="466"/>
    </i>
    <i>
      <x v="389"/>
    </i>
    <i>
      <x v="463"/>
    </i>
    <i>
      <x v="462"/>
    </i>
    <i>
      <x v="461"/>
    </i>
    <i>
      <x v="458"/>
    </i>
    <i>
      <x v="457"/>
    </i>
    <i>
      <x v="456"/>
    </i>
    <i>
      <x v="372"/>
    </i>
    <i>
      <x v="455"/>
    </i>
    <i>
      <x v="454"/>
    </i>
    <i>
      <x v="452"/>
    </i>
    <i>
      <x v="453"/>
    </i>
    <i>
      <x v="451"/>
    </i>
    <i>
      <x v="449"/>
    </i>
    <i>
      <x v="448"/>
    </i>
    <i>
      <x v="447"/>
    </i>
    <i>
      <x v="446"/>
    </i>
    <i>
      <x v="445"/>
    </i>
    <i>
      <x v="444"/>
    </i>
    <i>
      <x v="196"/>
    </i>
    <i>
      <x v="440"/>
    </i>
    <i>
      <x v="364"/>
    </i>
    <i>
      <x v="438"/>
    </i>
    <i>
      <x v="435"/>
    </i>
    <i>
      <x v="432"/>
    </i>
    <i>
      <x v="430"/>
    </i>
    <i>
      <x v="428"/>
    </i>
    <i>
      <x v="426"/>
    </i>
    <i>
      <x v="421"/>
    </i>
    <i>
      <x v="423"/>
    </i>
    <i>
      <x v="422"/>
    </i>
    <i>
      <x v="147"/>
    </i>
    <i>
      <x v="417"/>
    </i>
    <i>
      <x v="416"/>
    </i>
    <i>
      <x v="415"/>
    </i>
    <i>
      <x v="408"/>
    </i>
    <i>
      <x v="404"/>
    </i>
    <i>
      <x v="405"/>
    </i>
    <i>
      <x v="403"/>
    </i>
    <i>
      <x v="401"/>
    </i>
    <i>
      <x v="400"/>
    </i>
    <i>
      <x v="396"/>
    </i>
    <i>
      <x v="395"/>
    </i>
    <i>
      <x v="394"/>
    </i>
    <i>
      <x v="393"/>
    </i>
    <i>
      <x v="326"/>
    </i>
    <i>
      <x v="392"/>
    </i>
    <i>
      <x v="391"/>
    </i>
    <i>
      <x v="390"/>
    </i>
    <i>
      <x v="388"/>
    </i>
    <i>
      <x v="288"/>
    </i>
    <i>
      <x v="387"/>
    </i>
    <i>
      <x v="310"/>
    </i>
    <i>
      <x v="385"/>
    </i>
    <i>
      <x v="384"/>
    </i>
    <i>
      <x v="383"/>
    </i>
    <i>
      <x v="382"/>
    </i>
    <i>
      <x v="381"/>
    </i>
    <i>
      <x v="379"/>
    </i>
    <i>
      <x v="376"/>
    </i>
    <i>
      <x v="377"/>
    </i>
    <i>
      <x v="341"/>
    </i>
    <i>
      <x v="373"/>
    </i>
    <i>
      <x v="149"/>
    </i>
    <i>
      <x v="135"/>
    </i>
    <i>
      <x v="342"/>
    </i>
    <i>
      <x v="359"/>
    </i>
    <i>
      <x v="355"/>
    </i>
    <i>
      <x v="354"/>
    </i>
    <i>
      <x v="353"/>
    </i>
    <i>
      <x v="7"/>
    </i>
    <i>
      <x v="350"/>
    </i>
    <i>
      <x v="344"/>
    </i>
    <i>
      <x v="333"/>
    </i>
    <i>
      <x v="24"/>
    </i>
    <i>
      <x v="339"/>
    </i>
    <i>
      <x v="336"/>
    </i>
    <i>
      <x v="334"/>
    </i>
    <i>
      <x v="332"/>
    </i>
    <i>
      <x v="322"/>
    </i>
    <i>
      <x v="321"/>
    </i>
    <i>
      <x v="319"/>
    </i>
    <i>
      <x v="312"/>
    </i>
    <i>
      <x v="314"/>
    </i>
    <i>
      <x v="313"/>
    </i>
    <i>
      <x v="311"/>
    </i>
    <i>
      <x v="309"/>
    </i>
    <i>
      <x v="307"/>
    </i>
    <i>
      <x v="306"/>
    </i>
    <i>
      <x v="304"/>
    </i>
    <i>
      <x v="225"/>
    </i>
    <i>
      <x v="30"/>
    </i>
    <i>
      <x v="27"/>
    </i>
    <i>
      <x v="283"/>
    </i>
    <i>
      <x v="279"/>
    </i>
    <i>
      <x v="276"/>
    </i>
    <i>
      <x v="265"/>
    </i>
    <i>
      <x v="274"/>
    </i>
    <i>
      <x v="273"/>
    </i>
    <i>
      <x v="272"/>
    </i>
    <i>
      <x v="270"/>
    </i>
    <i>
      <x v="269"/>
    </i>
    <i>
      <x v="266"/>
    </i>
    <i>
      <x v="263"/>
    </i>
    <i>
      <x v="262"/>
    </i>
    <i>
      <x v="258"/>
    </i>
    <i>
      <x v="257"/>
    </i>
    <i>
      <x v="256"/>
    </i>
    <i>
      <x v="167"/>
    </i>
    <i>
      <x v="253"/>
    </i>
    <i>
      <x v="247"/>
    </i>
    <i>
      <x v="242"/>
    </i>
    <i>
      <x v="241"/>
    </i>
    <i>
      <x v="239"/>
    </i>
    <i>
      <x v="238"/>
    </i>
    <i>
      <x v="235"/>
    </i>
    <i>
      <x v="232"/>
    </i>
    <i>
      <x v="229"/>
    </i>
    <i>
      <x v="171"/>
    </i>
    <i>
      <x v="157"/>
    </i>
    <i>
      <x v="221"/>
    </i>
    <i>
      <x v="218"/>
    </i>
    <i>
      <x v="216"/>
    </i>
    <i>
      <x v="213"/>
    </i>
    <i>
      <x v="211"/>
    </i>
    <i>
      <x v="209"/>
    </i>
    <i>
      <x v="208"/>
    </i>
    <i>
      <x v="207"/>
    </i>
    <i>
      <x v="206"/>
    </i>
    <i>
      <x v="205"/>
    </i>
    <i>
      <x v="204"/>
    </i>
    <i>
      <x v="197"/>
    </i>
    <i>
      <x v="193"/>
    </i>
    <i>
      <x v="183"/>
    </i>
    <i>
      <x v="186"/>
    </i>
    <i>
      <x v="210"/>
    </i>
    <i>
      <x v="173"/>
    </i>
    <i>
      <x v="169"/>
    </i>
    <i>
      <x v="168"/>
    </i>
    <i>
      <x v="164"/>
    </i>
    <i>
      <x v="162"/>
    </i>
    <i>
      <x v="160"/>
    </i>
    <i>
      <x v="138"/>
    </i>
    <i>
      <x v="156"/>
    </i>
    <i>
      <x v="153"/>
    </i>
    <i>
      <x v="152"/>
    </i>
    <i>
      <x v="143"/>
    </i>
    <i>
      <x v="139"/>
    </i>
    <i>
      <x v="141"/>
    </i>
    <i>
      <x v="144"/>
    </i>
    <i>
      <x v="215"/>
    </i>
    <i>
      <x v="145"/>
    </i>
    <i>
      <x v="300"/>
    </i>
    <i>
      <x v="286"/>
    </i>
    <i>
      <x v="287"/>
    </i>
    <i>
      <x v="298"/>
    </i>
    <i>
      <x v="297"/>
    </i>
    <i>
      <x v="299"/>
    </i>
    <i>
      <x v="9"/>
    </i>
    <i>
      <x v="1"/>
    </i>
    <i>
      <x v="137"/>
    </i>
    <i>
      <x v="136"/>
    </i>
    <i>
      <x v="3"/>
    </i>
    <i>
      <x v="8"/>
    </i>
    <i>
      <x v="22"/>
    </i>
    <i>
      <x v="132"/>
    </i>
    <i>
      <x v="5"/>
    </i>
    <i>
      <x v="4"/>
    </i>
    <i>
      <x v="134"/>
    </i>
    <i>
      <x v="131"/>
    </i>
    <i>
      <x v="127"/>
    </i>
    <i>
      <x v="126"/>
    </i>
    <i>
      <x v="125"/>
    </i>
    <i>
      <x v="107"/>
    </i>
    <i>
      <x v="106"/>
    </i>
    <i>
      <x v="105"/>
    </i>
    <i>
      <x v="104"/>
    </i>
    <i>
      <x v="103"/>
    </i>
    <i>
      <x v="102"/>
    </i>
    <i>
      <x v="11"/>
    </i>
    <i>
      <x v="16"/>
    </i>
    <i>
      <x v="38"/>
    </i>
    <i>
      <x v="35"/>
    </i>
    <i>
      <x v="33"/>
    </i>
    <i>
      <x v="14"/>
    </i>
    <i>
      <x v="36"/>
    </i>
    <i>
      <x v="6"/>
    </i>
    <i>
      <x v="23"/>
    </i>
    <i>
      <x v="34"/>
    </i>
    <i>
      <x v="2"/>
    </i>
    <i>
      <x v="10"/>
    </i>
    <i>
      <x v="25"/>
    </i>
    <i>
      <x v="12"/>
    </i>
    <i>
      <x v="17"/>
    </i>
    <i>
      <x v="28"/>
    </i>
    <i>
      <x v="37"/>
    </i>
    <i>
      <x v="29"/>
    </i>
    <i>
      <x v="18"/>
    </i>
    <i>
      <x v="19"/>
    </i>
    <i>
      <x v="130"/>
    </i>
    <i>
      <x v="13"/>
    </i>
    <i>
      <x v="31"/>
    </i>
    <i>
      <x v="20"/>
    </i>
    <i>
      <x v="21"/>
    </i>
    <i>
      <x v="80"/>
    </i>
    <i>
      <x v="3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2" item="39" hier="0"/>
  </pageFields>
  <dataFields count="8">
    <dataField name="#" fld="3" subtotal="count" baseField="0" baseItem="0"/>
    <dataField name="Miles" fld="3" baseField="0" baseItem="0" numFmtId="2"/>
    <dataField name="Avg of MPH" fld="11" subtotal="average" baseField="0" baseItem="0" numFmtId="2"/>
    <dataField name="Avg of Pace" fld="8" subtotal="average" baseField="0" baseItem="0" numFmtId="164"/>
    <dataField name="Min of Pace" fld="8" subtotal="min" baseField="0" baseItem="0" numFmtId="164"/>
    <dataField name="Avg of Rank" fld="21" subtotal="average" baseField="0" baseItem="0" numFmtId="2"/>
    <dataField name="Min of Rank" fld="21" subtotal="min" baseField="0" baseItem="0"/>
    <dataField name="Last Date" fld="0" subtotal="max" baseField="0" baseItem="0" numFmtId="14"/>
  </dataFields>
  <formats count="1">
    <format dxfId="59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1" cacheId="2" autoFormatId="4112" applyNumberFormats="1" applyBorderFormats="1" applyFontFormats="1" applyPatternFormats="1" applyAlignmentFormats="1" applyWidthHeightFormats="1" dataCaption="Data" updatedVersion="5" minRefreshableVersion="3" asteriskTotals="1" showMemberPropertyTips="0" useAutoFormatting="1" itemPrintTitles="1" createdVersion="3" indent="0" compact="0" compactData="0" gridDropZones="1">
  <location ref="A4:F42" firstHeaderRow="0" firstDataRow="1" firstDataCol="1" rowPageCount="2" colPageCount="1"/>
  <pivotFields count="29"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4"/>
        <item h="1" m="1" x="42"/>
        <item m="1" x="43"/>
        <item h="1" x="6"/>
        <item h="1" x="7"/>
        <item h="1" x="22"/>
        <item h="1" x="3"/>
        <item h="1" x="4"/>
        <item h="1" x="5"/>
        <item h="1" x="41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04">
        <item x="99"/>
        <item x="124"/>
        <item x="120"/>
        <item x="127"/>
        <item x="64"/>
        <item x="103"/>
        <item x="123"/>
        <item x="75"/>
        <item x="128"/>
        <item x="80"/>
        <item x="146"/>
        <item x="93"/>
        <item x="94"/>
        <item x="87"/>
        <item x="88"/>
        <item x="55"/>
        <item x="102"/>
        <item x="143"/>
        <item x="60"/>
        <item x="28"/>
        <item x="35"/>
        <item x="116"/>
        <item x="121"/>
        <item x="56"/>
        <item x="25"/>
        <item x="47"/>
        <item x="71"/>
        <item x="5"/>
        <item x="90"/>
        <item x="3"/>
        <item x="27"/>
        <item x="115"/>
        <item x="13"/>
        <item x="61"/>
        <item x="100"/>
        <item x="39"/>
        <item x="40"/>
        <item x="81"/>
        <item x="42"/>
        <item x="117"/>
        <item x="105"/>
        <item x="65"/>
        <item x="19"/>
        <item x="29"/>
        <item x="0"/>
        <item x="18"/>
        <item x="50"/>
        <item x="142"/>
        <item x="57"/>
        <item x="58"/>
        <item x="59"/>
        <item x="134"/>
        <item x="135"/>
        <item x="98"/>
        <item x="144"/>
        <item x="145"/>
        <item x="138"/>
        <item x="136"/>
        <item x="137"/>
        <item x="79"/>
        <item x="119"/>
        <item x="62"/>
        <item x="95"/>
        <item x="23"/>
        <item x="44"/>
        <item x="46"/>
        <item x="45"/>
        <item x="104"/>
        <item m="1" x="589"/>
        <item x="33"/>
        <item x="7"/>
        <item x="54"/>
        <item x="91"/>
        <item x="84"/>
        <item x="4"/>
        <item x="110"/>
        <item x="38"/>
        <item x="107"/>
        <item x="85"/>
        <item x="26"/>
        <item x="106"/>
        <item x="24"/>
        <item x="125"/>
        <item x="43"/>
        <item x="1"/>
        <item x="113"/>
        <item x="112"/>
        <item x="122"/>
        <item x="52"/>
        <item x="68"/>
        <item x="130"/>
        <item x="148"/>
        <item x="96"/>
        <item x="11"/>
        <item x="37"/>
        <item x="51"/>
        <item x="89"/>
        <item m="1" x="587"/>
        <item x="16"/>
        <item x="139"/>
        <item x="17"/>
        <item x="12"/>
        <item x="20"/>
        <item x="101"/>
        <item x="109"/>
        <item x="131"/>
        <item x="76"/>
        <item x="72"/>
        <item x="30"/>
        <item x="83"/>
        <item x="133"/>
        <item x="111"/>
        <item x="69"/>
        <item x="82"/>
        <item x="77"/>
        <item x="41"/>
        <item x="31"/>
        <item x="32"/>
        <item x="66"/>
        <item x="67"/>
        <item m="1" x="602"/>
        <item x="63"/>
        <item x="97"/>
        <item x="132"/>
        <item x="53"/>
        <item x="9"/>
        <item x="126"/>
        <item m="1" x="596"/>
        <item x="70"/>
        <item x="36"/>
        <item x="73"/>
        <item x="10"/>
        <item x="2"/>
        <item x="15"/>
        <item x="129"/>
        <item x="108"/>
        <item x="22"/>
        <item x="147"/>
        <item x="48"/>
        <item x="6"/>
        <item m="1" x="597"/>
        <item x="14"/>
        <item x="118"/>
        <item x="86"/>
        <item x="74"/>
        <item x="49"/>
        <item x="92"/>
        <item x="8"/>
        <item x="114"/>
        <item x="345"/>
        <item x="149"/>
        <item x="150"/>
        <item x="151"/>
        <item x="152"/>
        <item x="153"/>
        <item x="141"/>
        <item x="34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584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593"/>
        <item x="206"/>
        <item x="215"/>
        <item x="213"/>
        <item x="216"/>
        <item x="217"/>
        <item x="218"/>
        <item m="1" x="59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583"/>
        <item x="246"/>
        <item x="247"/>
        <item x="197"/>
        <item x="248"/>
        <item x="249"/>
        <item m="1" x="595"/>
        <item x="250"/>
        <item m="1" x="594"/>
        <item x="251"/>
        <item x="252"/>
        <item x="253"/>
        <item x="254"/>
        <item x="255"/>
        <item x="256"/>
        <item x="257"/>
        <item x="258"/>
        <item x="259"/>
        <item x="260"/>
        <item m="1" x="590"/>
        <item x="261"/>
        <item m="1" x="588"/>
        <item x="262"/>
        <item x="263"/>
        <item x="264"/>
        <item x="265"/>
        <item x="266"/>
        <item x="267"/>
        <item x="245"/>
        <item x="268"/>
        <item x="269"/>
        <item x="270"/>
        <item m="1" x="585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599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00"/>
        <item m="1" x="592"/>
        <item m="1" x="591"/>
        <item x="346"/>
        <item x="194"/>
        <item x="195"/>
        <item x="196"/>
        <item x="199"/>
        <item x="347"/>
        <item x="348"/>
        <item x="349"/>
        <item x="350"/>
        <item m="1" x="5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01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axis="axisRow" compact="0" outline="0" subtotalTop="0" showAll="0" insertBlankRow="1" includeNewItemsInFilter="1">
      <items count="50">
        <item x="6"/>
        <item x="4"/>
        <item x="2"/>
        <item x="14"/>
        <item x="13"/>
        <item x="5"/>
        <item x="3"/>
        <item x="8"/>
        <item x="15"/>
        <item x="16"/>
        <item x="12"/>
        <item x="7"/>
        <item x="17"/>
        <item x="25"/>
        <item x="18"/>
        <item x="19"/>
        <item x="1"/>
        <item x="22"/>
        <item x="21"/>
        <item x="26"/>
        <item x="28"/>
        <item x="24"/>
        <item x="23"/>
        <item x="20"/>
        <item x="11"/>
        <item x="10"/>
        <item x="9"/>
        <item x="27"/>
        <item x="29"/>
        <item h="1" x="0"/>
        <item m="1" x="48"/>
        <item m="1" x="47"/>
        <item x="30"/>
        <item x="31"/>
        <item x="32"/>
        <item x="33"/>
        <item m="1" x="46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Page" compact="0" outline="0" subtotalTop="0" showAll="0" insertBlankRow="1" includeNewItemsInFilter="1">
      <items count="19">
        <item h="1" x="16"/>
        <item h="1" x="2"/>
        <item h="1" x="3"/>
        <item x="4"/>
        <item x="5"/>
        <item x="6"/>
        <item x="7"/>
        <item h="1" x="17"/>
        <item x="11"/>
        <item x="10"/>
        <item x="12"/>
        <item x="9"/>
        <item x="0"/>
        <item x="1"/>
        <item x="8"/>
        <item x="13"/>
        <item x="14"/>
        <item x="1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5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</items>
    </pivotField>
  </pivotFields>
  <rowFields count="1">
    <field x="1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6"/>
    </i>
    <i>
      <x v="27"/>
    </i>
    <i>
      <x v="32"/>
    </i>
    <i>
      <x v="33"/>
    </i>
    <i>
      <x v="34"/>
    </i>
    <i>
      <x v="35"/>
    </i>
    <i>
      <x v="37"/>
    </i>
    <i>
      <x v="38"/>
    </i>
    <i>
      <x v="42"/>
    </i>
    <i>
      <x v="43"/>
    </i>
    <i>
      <x v="44"/>
    </i>
    <i>
      <x v="46"/>
    </i>
    <i>
      <x v="47"/>
    </i>
    <i>
      <x v="4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2" item="39" hier="0"/>
    <pageField fld="22" hier="0"/>
  </pageFields>
  <dataFields count="5">
    <dataField name="Count of Distance" fld="3" subtotal="count" baseField="0" baseItem="0"/>
    <dataField name="Sum of Distance" fld="3" baseField="0" baseItem="0"/>
    <dataField name="Average of Pace" fld="8" subtotal="average" baseField="0" baseItem="0" numFmtId="164"/>
    <dataField name="Average of MPH" fld="11" subtotal="average" baseField="0" baseItem="0"/>
    <dataField name="Last Date" fld="0" subtotal="max" baseField="0" baseItem="0" numFmtId="14"/>
  </dataFields>
  <formats count="1">
    <format dxfId="58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1" cacheId="2" autoFormatId="4117" applyNumberFormats="1" applyBorderFormats="1" applyFontFormats="1" applyPatternFormats="1" applyAlignmentFormats="1" applyWidthHeightFormats="1" dataCaption="Data" updatedVersion="5" minRefreshableVersion="3" asteriskTotals="1" showMemberPropertyTips="0" useAutoFormatting="1" itemPrintTitles="1" createdVersion="3" indent="0" compact="0" compactData="0" gridDropZones="1" chartFormat="2">
  <location ref="A5:P19" firstHeaderRow="1" firstDataRow="2" firstDataCol="1" rowPageCount="1" colPageCount="1"/>
  <pivotFields count="29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4"/>
        <item h="1" m="1" x="42"/>
        <item m="1" x="43"/>
        <item h="1" x="6"/>
        <item h="1" x="7"/>
        <item h="1" x="22"/>
        <item h="1" x="3"/>
        <item h="1" x="4"/>
        <item h="1" x="41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04">
        <item x="99"/>
        <item x="124"/>
        <item x="120"/>
        <item x="127"/>
        <item x="64"/>
        <item x="154"/>
        <item x="103"/>
        <item x="123"/>
        <item x="75"/>
        <item x="128"/>
        <item x="80"/>
        <item x="146"/>
        <item x="159"/>
        <item x="141"/>
        <item x="93"/>
        <item x="94"/>
        <item x="87"/>
        <item x="88"/>
        <item x="55"/>
        <item x="102"/>
        <item x="143"/>
        <item x="60"/>
        <item x="28"/>
        <item x="35"/>
        <item x="116"/>
        <item x="156"/>
        <item x="121"/>
        <item x="56"/>
        <item x="25"/>
        <item x="47"/>
        <item x="71"/>
        <item x="5"/>
        <item x="90"/>
        <item x="3"/>
        <item x="27"/>
        <item x="115"/>
        <item x="13"/>
        <item x="61"/>
        <item x="100"/>
        <item x="39"/>
        <item x="40"/>
        <item x="81"/>
        <item x="42"/>
        <item x="117"/>
        <item x="105"/>
        <item x="65"/>
        <item x="19"/>
        <item x="29"/>
        <item x="0"/>
        <item x="18"/>
        <item x="50"/>
        <item x="142"/>
        <item x="57"/>
        <item x="58"/>
        <item x="59"/>
        <item x="134"/>
        <item x="135"/>
        <item x="98"/>
        <item x="153"/>
        <item x="144"/>
        <item x="145"/>
        <item x="138"/>
        <item x="136"/>
        <item x="137"/>
        <item x="79"/>
        <item x="119"/>
        <item x="62"/>
        <item x="95"/>
        <item x="23"/>
        <item x="44"/>
        <item x="46"/>
        <item x="45"/>
        <item x="104"/>
        <item m="1" x="589"/>
        <item x="33"/>
        <item x="7"/>
        <item x="54"/>
        <item x="91"/>
        <item x="84"/>
        <item x="4"/>
        <item x="110"/>
        <item x="38"/>
        <item x="107"/>
        <item x="85"/>
        <item x="26"/>
        <item x="106"/>
        <item x="24"/>
        <item x="125"/>
        <item x="43"/>
        <item x="1"/>
        <item x="113"/>
        <item x="112"/>
        <item x="122"/>
        <item x="52"/>
        <item x="68"/>
        <item x="130"/>
        <item x="150"/>
        <item x="148"/>
        <item x="151"/>
        <item x="96"/>
        <item x="11"/>
        <item x="37"/>
        <item x="51"/>
        <item x="89"/>
        <item m="1" x="587"/>
        <item x="16"/>
        <item x="155"/>
        <item x="34"/>
        <item x="139"/>
        <item x="17"/>
        <item x="12"/>
        <item x="20"/>
        <item x="101"/>
        <item x="109"/>
        <item x="131"/>
        <item x="76"/>
        <item x="72"/>
        <item x="30"/>
        <item x="83"/>
        <item x="133"/>
        <item x="111"/>
        <item x="69"/>
        <item x="82"/>
        <item x="77"/>
        <item x="41"/>
        <item x="31"/>
        <item x="32"/>
        <item x="66"/>
        <item x="67"/>
        <item m="1" x="602"/>
        <item x="63"/>
        <item x="97"/>
        <item x="132"/>
        <item x="53"/>
        <item x="149"/>
        <item x="158"/>
        <item x="9"/>
        <item x="152"/>
        <item x="126"/>
        <item x="157"/>
        <item m="1" x="596"/>
        <item x="70"/>
        <item x="36"/>
        <item x="73"/>
        <item x="10"/>
        <item x="2"/>
        <item x="15"/>
        <item x="129"/>
        <item x="108"/>
        <item x="22"/>
        <item x="147"/>
        <item x="48"/>
        <item x="6"/>
        <item m="1" x="597"/>
        <item x="14"/>
        <item x="118"/>
        <item x="86"/>
        <item x="74"/>
        <item x="49"/>
        <item x="92"/>
        <item x="8"/>
        <item x="114"/>
        <item x="345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584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593"/>
        <item x="206"/>
        <item x="215"/>
        <item x="213"/>
        <item x="216"/>
        <item x="217"/>
        <item x="218"/>
        <item m="1" x="59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583"/>
        <item x="246"/>
        <item x="247"/>
        <item x="197"/>
        <item x="248"/>
        <item x="249"/>
        <item m="1" x="595"/>
        <item x="250"/>
        <item m="1" x="594"/>
        <item x="251"/>
        <item x="252"/>
        <item x="253"/>
        <item x="254"/>
        <item x="255"/>
        <item x="256"/>
        <item x="257"/>
        <item x="258"/>
        <item x="259"/>
        <item x="260"/>
        <item m="1" x="590"/>
        <item x="261"/>
        <item m="1" x="588"/>
        <item x="262"/>
        <item x="263"/>
        <item x="264"/>
        <item x="265"/>
        <item x="266"/>
        <item x="267"/>
        <item x="245"/>
        <item x="268"/>
        <item x="269"/>
        <item x="270"/>
        <item m="1" x="585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599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00"/>
        <item m="1" x="592"/>
        <item m="1" x="591"/>
        <item x="346"/>
        <item x="194"/>
        <item x="195"/>
        <item x="196"/>
        <item x="199"/>
        <item x="347"/>
        <item x="348"/>
        <item x="349"/>
        <item x="350"/>
        <item m="1" x="5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01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19">
        <item h="1" x="17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h="1" x="3"/>
        <item h="1" x="2"/>
        <item x="1"/>
        <item x="0"/>
        <item h="1" x="16"/>
        <item t="default"/>
      </items>
    </pivotField>
    <pivotField axis="axisRow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5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</items>
    </pivotField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2"/>
  </colFields>
  <col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5"/>
    </i>
    <i>
      <x v="16"/>
    </i>
    <i t="grand">
      <x/>
    </i>
  </colItems>
  <pageFields count="1">
    <pageField fld="2" item="39" hier="0"/>
  </pageFields>
  <dataFields count="1">
    <dataField name="Average of Pace" fld="8" subtotal="average" baseField="0" baseItem="0" numFmtId="164"/>
  </dataFields>
  <formats count="1">
    <format dxfId="53">
      <pivotArea type="all" dataOnly="0" outline="0" fieldPosition="0"/>
    </format>
  </formats>
  <conditionalFormats count="6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2" count="1" selected="0">
              <x v="4"/>
            </reference>
            <reference field="23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2" count="1" selected="0">
              <x v="4"/>
            </reference>
            <reference field="23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2" count="1" selected="0">
              <x v="4"/>
            </reference>
            <reference field="23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2" count="7" selected="0">
              <x v="5"/>
              <x v="6"/>
              <x v="9"/>
              <x v="10"/>
              <x v="11"/>
              <x v="12"/>
              <x v="13"/>
            </reference>
            <reference field="23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2" count="7" selected="0">
              <x v="5"/>
              <x v="6"/>
              <x v="9"/>
              <x v="10"/>
              <x v="11"/>
              <x v="12"/>
              <x v="13"/>
            </reference>
            <reference field="23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2" count="7" selected="0">
              <x v="5"/>
              <x v="6"/>
              <x v="9"/>
              <x v="10"/>
              <x v="11"/>
              <x v="12"/>
              <x v="13"/>
            </reference>
            <reference field="23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5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6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</chartFormats>
  <pivotTableStyleInfo name="PivotStyleLight8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ExternalData_1" growShrinkType="overwriteClear" connectionId="1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le1" displayName="Table1" ref="A1:AY43" totalsRowShown="0" headerRowDxfId="52" dataDxfId="51">
  <autoFilter ref="A1:AY43"/>
  <tableColumns count="51">
    <tableColumn id="1" name="Swim Date" dataDxfId="50"/>
    <tableColumn id="2" name="Lap1" dataDxfId="49"/>
    <tableColumn id="3" name="Lap2" dataDxfId="48"/>
    <tableColumn id="4" name="Lap3" dataDxfId="47"/>
    <tableColumn id="5" name="Lap4" dataDxfId="46"/>
    <tableColumn id="6" name="Lap5" dataDxfId="45"/>
    <tableColumn id="7" name="Lap6" dataDxfId="44"/>
    <tableColumn id="8" name="Lap7" dataDxfId="43"/>
    <tableColumn id="9" name="Lap8" dataDxfId="42"/>
    <tableColumn id="10" name="Lap9" dataDxfId="41"/>
    <tableColumn id="11" name="Lap10" dataDxfId="40"/>
    <tableColumn id="12" name="Lap11" dataDxfId="39"/>
    <tableColumn id="13" name="Lap12" dataDxfId="38"/>
    <tableColumn id="14" name="Lap13" dataDxfId="37"/>
    <tableColumn id="15" name="Lap14" dataDxfId="36"/>
    <tableColumn id="16" name="Lap15" dataDxfId="35"/>
    <tableColumn id="17" name="Lap16" dataDxfId="34"/>
    <tableColumn id="18" name="Lap17" dataDxfId="33"/>
    <tableColumn id="19" name="Lap18" dataDxfId="32"/>
    <tableColumn id="20" name="Lap19" dataDxfId="31"/>
    <tableColumn id="21" name="Lap20" dataDxfId="30"/>
    <tableColumn id="22" name="Lap21" dataDxfId="29"/>
    <tableColumn id="23" name="Lap22" dataDxfId="28"/>
    <tableColumn id="24" name="Lap23" dataDxfId="27"/>
    <tableColumn id="25" name="Lap24" dataDxfId="26"/>
    <tableColumn id="26" name="Lap25" dataDxfId="25"/>
    <tableColumn id="27" name="Lap26" dataDxfId="24"/>
    <tableColumn id="28" name="Lap27" dataDxfId="23"/>
    <tableColumn id="29" name="Lap28" dataDxfId="22"/>
    <tableColumn id="30" name="Lap29" dataDxfId="21"/>
    <tableColumn id="31" name="Lap30" dataDxfId="20"/>
    <tableColumn id="32" name="Lap31" dataDxfId="19"/>
    <tableColumn id="33" name="Lap32" dataDxfId="18"/>
    <tableColumn id="34" name="Lap33" dataDxfId="17"/>
    <tableColumn id="35" name="Lap34" dataDxfId="16"/>
    <tableColumn id="36" name="Lap35" dataDxfId="15"/>
    <tableColumn id="37" name="Lap36" dataDxfId="14"/>
    <tableColumn id="38" name="Lap37" dataDxfId="13"/>
    <tableColumn id="39" name="Lap38" dataDxfId="12"/>
    <tableColumn id="40" name="Lap39" dataDxfId="11"/>
    <tableColumn id="41" name="Lap40" dataDxfId="10"/>
    <tableColumn id="42" name="Lap41" dataDxfId="9"/>
    <tableColumn id="43" name="Lap42" dataDxfId="8"/>
    <tableColumn id="44" name="Lap43" dataDxfId="7"/>
    <tableColumn id="45" name="Lap44" dataDxfId="6"/>
    <tableColumn id="46" name="Lap45" dataDxfId="5"/>
    <tableColumn id="47" name="Lap46" dataDxfId="4"/>
    <tableColumn id="48" name="Lap47" dataDxfId="3"/>
    <tableColumn id="49" name="Lap48" dataDxfId="2"/>
    <tableColumn id="50" name="Lap49" dataDxfId="1"/>
    <tableColumn id="51" name="Lap50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nikeplus.nike.com/plus/activity/running/bckeane/detail/2051242118" TargetMode="External"/><Relationship Id="rId18" Type="http://schemas.openxmlformats.org/officeDocument/2006/relationships/hyperlink" Target="http://app.strava.com/activities/52992457" TargetMode="External"/><Relationship Id="rId26" Type="http://schemas.openxmlformats.org/officeDocument/2006/relationships/hyperlink" Target="http://app.strava.com/activities/58392885" TargetMode="External"/><Relationship Id="rId39" Type="http://schemas.openxmlformats.org/officeDocument/2006/relationships/hyperlink" Target="http://app.strava.com/activities/80551058" TargetMode="External"/><Relationship Id="rId21" Type="http://schemas.openxmlformats.org/officeDocument/2006/relationships/hyperlink" Target="http://app.strava.com/activities/54577819" TargetMode="External"/><Relationship Id="rId34" Type="http://schemas.openxmlformats.org/officeDocument/2006/relationships/hyperlink" Target="http://app.strava.com/activities/68201823" TargetMode="External"/><Relationship Id="rId42" Type="http://schemas.openxmlformats.org/officeDocument/2006/relationships/hyperlink" Target="http://app.strava.com/activities/82648967" TargetMode="External"/><Relationship Id="rId47" Type="http://schemas.openxmlformats.org/officeDocument/2006/relationships/hyperlink" Target="http://app.strava.com/activities/88679072" TargetMode="External"/><Relationship Id="rId50" Type="http://schemas.openxmlformats.org/officeDocument/2006/relationships/hyperlink" Target="http://app.strava.com/activities/94304832" TargetMode="External"/><Relationship Id="rId55" Type="http://schemas.openxmlformats.org/officeDocument/2006/relationships/hyperlink" Target="http://app.strava.com/activities/105852639" TargetMode="External"/><Relationship Id="rId63" Type="http://schemas.openxmlformats.org/officeDocument/2006/relationships/hyperlink" Target="https://connect.garmin.com/modern/activity/1292918822" TargetMode="External"/><Relationship Id="rId7" Type="http://schemas.openxmlformats.org/officeDocument/2006/relationships/hyperlink" Target="http://app.strava.com/rides/19031432" TargetMode="External"/><Relationship Id="rId2" Type="http://schemas.openxmlformats.org/officeDocument/2006/relationships/hyperlink" Target="http://app.strava.com/rides/12450861" TargetMode="External"/><Relationship Id="rId16" Type="http://schemas.openxmlformats.org/officeDocument/2006/relationships/hyperlink" Target="http://app.strava.com/activities/47589115" TargetMode="External"/><Relationship Id="rId20" Type="http://schemas.openxmlformats.org/officeDocument/2006/relationships/hyperlink" Target="http://app.strava.com/activities/54491605" TargetMode="External"/><Relationship Id="rId29" Type="http://schemas.openxmlformats.org/officeDocument/2006/relationships/hyperlink" Target="http://app.strava.com/activities/63866156" TargetMode="External"/><Relationship Id="rId41" Type="http://schemas.openxmlformats.org/officeDocument/2006/relationships/hyperlink" Target="http://app.strava.com/activities/82648189" TargetMode="External"/><Relationship Id="rId54" Type="http://schemas.openxmlformats.org/officeDocument/2006/relationships/hyperlink" Target="http://app.strava.com/activities/102641555" TargetMode="External"/><Relationship Id="rId62" Type="http://schemas.openxmlformats.org/officeDocument/2006/relationships/hyperlink" Target="https://www.strava.com/activities/640535731" TargetMode="External"/><Relationship Id="rId1" Type="http://schemas.openxmlformats.org/officeDocument/2006/relationships/hyperlink" Target="http://app.strava.com/rides/11618254" TargetMode="External"/><Relationship Id="rId6" Type="http://schemas.openxmlformats.org/officeDocument/2006/relationships/hyperlink" Target="http://app.strava.com/rides/18078949" TargetMode="External"/><Relationship Id="rId11" Type="http://schemas.openxmlformats.org/officeDocument/2006/relationships/hyperlink" Target="http://runkeeper.com/user/ctkeane/activity/120180143" TargetMode="External"/><Relationship Id="rId24" Type="http://schemas.openxmlformats.org/officeDocument/2006/relationships/hyperlink" Target="http://app.strava.com/activities/56636675" TargetMode="External"/><Relationship Id="rId32" Type="http://schemas.openxmlformats.org/officeDocument/2006/relationships/hyperlink" Target="http://app.strava.com/activities/66645981" TargetMode="External"/><Relationship Id="rId37" Type="http://schemas.openxmlformats.org/officeDocument/2006/relationships/hyperlink" Target="http://app.strava.com/activities/77423130" TargetMode="External"/><Relationship Id="rId40" Type="http://schemas.openxmlformats.org/officeDocument/2006/relationships/hyperlink" Target="http://app.strava.com/activities/81154184" TargetMode="External"/><Relationship Id="rId45" Type="http://schemas.openxmlformats.org/officeDocument/2006/relationships/hyperlink" Target="http://app.strava.com/activities/86664831" TargetMode="External"/><Relationship Id="rId53" Type="http://schemas.openxmlformats.org/officeDocument/2006/relationships/hyperlink" Target="http://www.strava.com/activities/98155467" TargetMode="External"/><Relationship Id="rId58" Type="http://schemas.openxmlformats.org/officeDocument/2006/relationships/hyperlink" Target="http://app.strava.com/activities/205636802" TargetMode="External"/><Relationship Id="rId5" Type="http://schemas.openxmlformats.org/officeDocument/2006/relationships/hyperlink" Target="http://app.strava.com/rides/16687947" TargetMode="External"/><Relationship Id="rId15" Type="http://schemas.openxmlformats.org/officeDocument/2006/relationships/hyperlink" Target="http://app.strava.com/activities/46332934" TargetMode="External"/><Relationship Id="rId23" Type="http://schemas.openxmlformats.org/officeDocument/2006/relationships/hyperlink" Target="http://runkeeper.com/user/ctkeane/activity/185068218" TargetMode="External"/><Relationship Id="rId28" Type="http://schemas.openxmlformats.org/officeDocument/2006/relationships/hyperlink" Target="http://app.strava.com/activities/63388595" TargetMode="External"/><Relationship Id="rId36" Type="http://schemas.openxmlformats.org/officeDocument/2006/relationships/hyperlink" Target="http://app.strava.com/activities/72904414" TargetMode="External"/><Relationship Id="rId49" Type="http://schemas.openxmlformats.org/officeDocument/2006/relationships/hyperlink" Target="http://app.strava.com/activities/92724265" TargetMode="External"/><Relationship Id="rId57" Type="http://schemas.openxmlformats.org/officeDocument/2006/relationships/hyperlink" Target="http://app.strava.com/activities/148938504" TargetMode="External"/><Relationship Id="rId61" Type="http://schemas.openxmlformats.org/officeDocument/2006/relationships/hyperlink" Target="https://www.strava.com/activities/349457042" TargetMode="External"/><Relationship Id="rId10" Type="http://schemas.openxmlformats.org/officeDocument/2006/relationships/hyperlink" Target="http://runkeeper.com/user/ctkeane/activity/120180143" TargetMode="External"/><Relationship Id="rId19" Type="http://schemas.openxmlformats.org/officeDocument/2006/relationships/hyperlink" Target="http://app.strava.com/activities/53282964" TargetMode="External"/><Relationship Id="rId31" Type="http://schemas.openxmlformats.org/officeDocument/2006/relationships/hyperlink" Target="http://app.strava.com/activities/65406491" TargetMode="External"/><Relationship Id="rId44" Type="http://schemas.openxmlformats.org/officeDocument/2006/relationships/hyperlink" Target="http://app.strava.com/activities/85295579" TargetMode="External"/><Relationship Id="rId52" Type="http://schemas.openxmlformats.org/officeDocument/2006/relationships/hyperlink" Target="http://www.strava.com/activities/97522399" TargetMode="External"/><Relationship Id="rId60" Type="http://schemas.openxmlformats.org/officeDocument/2006/relationships/hyperlink" Target="https://www.strava.com/activities/310633564" TargetMode="External"/><Relationship Id="rId4" Type="http://schemas.openxmlformats.org/officeDocument/2006/relationships/hyperlink" Target="http://runkeeper.com/user/ctkeane/activity/103723729" TargetMode="External"/><Relationship Id="rId9" Type="http://schemas.openxmlformats.org/officeDocument/2006/relationships/hyperlink" Target="http://runkeeper.com/user/ctkeane/activity/119670590" TargetMode="External"/><Relationship Id="rId14" Type="http://schemas.openxmlformats.org/officeDocument/2006/relationships/hyperlink" Target="http://app.strava.com/activities/26918496" TargetMode="External"/><Relationship Id="rId22" Type="http://schemas.openxmlformats.org/officeDocument/2006/relationships/hyperlink" Target="http://app.strava.com/activities/55114194" TargetMode="External"/><Relationship Id="rId27" Type="http://schemas.openxmlformats.org/officeDocument/2006/relationships/hyperlink" Target="http://app.strava.com/activities/60773519" TargetMode="External"/><Relationship Id="rId30" Type="http://schemas.openxmlformats.org/officeDocument/2006/relationships/hyperlink" Target="http://runkeeper.com/user/ctkeane/activity/204518214?&amp;tripIdBase36=3drj9i" TargetMode="External"/><Relationship Id="rId35" Type="http://schemas.openxmlformats.org/officeDocument/2006/relationships/hyperlink" Target="http://app.strava.com/activities/68728806" TargetMode="External"/><Relationship Id="rId43" Type="http://schemas.openxmlformats.org/officeDocument/2006/relationships/hyperlink" Target="http://app.strava.com/activities/84384370" TargetMode="External"/><Relationship Id="rId48" Type="http://schemas.openxmlformats.org/officeDocument/2006/relationships/hyperlink" Target="http://app.strava.com/activities/90912020" TargetMode="External"/><Relationship Id="rId56" Type="http://schemas.openxmlformats.org/officeDocument/2006/relationships/hyperlink" Target="http://app.strava.com/activities/136580727" TargetMode="External"/><Relationship Id="rId64" Type="http://schemas.openxmlformats.org/officeDocument/2006/relationships/printerSettings" Target="../printerSettings/printerSettings1.bin"/><Relationship Id="rId8" Type="http://schemas.openxmlformats.org/officeDocument/2006/relationships/hyperlink" Target="http://runkeeper.com/user/ctkeane/activity/117903113" TargetMode="External"/><Relationship Id="rId51" Type="http://schemas.openxmlformats.org/officeDocument/2006/relationships/hyperlink" Target="http://app.strava.com/activities/94535432" TargetMode="External"/><Relationship Id="rId3" Type="http://schemas.openxmlformats.org/officeDocument/2006/relationships/hyperlink" Target="http://app.strava.com/rides/128161451" TargetMode="External"/><Relationship Id="rId12" Type="http://schemas.openxmlformats.org/officeDocument/2006/relationships/hyperlink" Target="http://runkeeper.com/user/ctkeane/activity/123256986" TargetMode="External"/><Relationship Id="rId17" Type="http://schemas.openxmlformats.org/officeDocument/2006/relationships/hyperlink" Target="http://app.strava.com/activities/52856200" TargetMode="External"/><Relationship Id="rId25" Type="http://schemas.openxmlformats.org/officeDocument/2006/relationships/hyperlink" Target="http://runkeeper.com/user/ctkeane/activity/187805135" TargetMode="External"/><Relationship Id="rId33" Type="http://schemas.openxmlformats.org/officeDocument/2006/relationships/hyperlink" Target="http://app.strava.com/activities/67052854" TargetMode="External"/><Relationship Id="rId38" Type="http://schemas.openxmlformats.org/officeDocument/2006/relationships/hyperlink" Target="http://app.strava.com/activities/80349302" TargetMode="External"/><Relationship Id="rId46" Type="http://schemas.openxmlformats.org/officeDocument/2006/relationships/hyperlink" Target="http://app.strava.com/activities/88101034" TargetMode="External"/><Relationship Id="rId59" Type="http://schemas.openxmlformats.org/officeDocument/2006/relationships/hyperlink" Target="http://app.strava.com/activities/214714413%20Ride%20with%20Gre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3462"/>
  <sheetViews>
    <sheetView tabSelected="1" zoomScale="90" zoomScaleNormal="90" zoomScalePageLayoutView="90" workbookViewId="0">
      <pane ySplit="1" topLeftCell="A3403" activePane="bottomLeft" state="frozen"/>
      <selection activeCell="Q13" sqref="Q13"/>
      <selection pane="bottomLeft" activeCell="F3423" sqref="F3423"/>
    </sheetView>
  </sheetViews>
  <sheetFormatPr defaultColWidth="8.75" defaultRowHeight="15" x14ac:dyDescent="0.25"/>
  <cols>
    <col min="1" max="1" width="7.875" style="50" bestFit="1" customWidth="1"/>
    <col min="2" max="2" width="10.75" style="51" bestFit="1" customWidth="1"/>
    <col min="3" max="3" width="12.75" style="52" bestFit="1" customWidth="1"/>
    <col min="4" max="4" width="7.875" style="50" customWidth="1"/>
    <col min="5" max="5" width="8.125" style="50" bestFit="1" customWidth="1"/>
    <col min="6" max="6" width="5.625" style="50" bestFit="1" customWidth="1"/>
    <col min="7" max="7" width="5.375" style="50" bestFit="1" customWidth="1"/>
    <col min="8" max="8" width="5.875" style="50" bestFit="1" customWidth="1"/>
    <col min="9" max="9" width="8.125" style="54" bestFit="1" customWidth="1"/>
    <col min="10" max="10" width="8.75" style="54"/>
    <col min="11" max="11" width="10.625" style="50" bestFit="1" customWidth="1"/>
    <col min="12" max="12" width="22" style="50" customWidth="1"/>
    <col min="13" max="13" width="7" style="55" bestFit="1" customWidth="1"/>
    <col min="14" max="14" width="8.375" style="50" bestFit="1" customWidth="1"/>
    <col min="15" max="15" width="12.375" style="50" bestFit="1" customWidth="1"/>
    <col min="16" max="16" width="32.125" style="50" customWidth="1"/>
    <col min="17" max="18" width="12.375" style="150" customWidth="1"/>
    <col min="19" max="19" width="13.125" style="50" bestFit="1" customWidth="1"/>
    <col min="20" max="20" width="12.375" style="50" bestFit="1" customWidth="1"/>
    <col min="21" max="22" width="12.375" style="50" customWidth="1"/>
    <col min="23" max="23" width="8.125" style="50" bestFit="1" customWidth="1"/>
    <col min="24" max="24" width="6.875" style="50" bestFit="1" customWidth="1"/>
    <col min="25" max="25" width="6" style="50" bestFit="1" customWidth="1"/>
    <col min="26" max="26" width="7.125" style="56" bestFit="1" customWidth="1"/>
    <col min="27" max="27" width="8.25" style="56" bestFit="1" customWidth="1"/>
    <col min="28" max="28" width="5.375" style="56" customWidth="1"/>
    <col min="29" max="29" width="8.375" style="56" customWidth="1"/>
    <col min="30" max="30" width="12.375" style="50" customWidth="1"/>
    <col min="31" max="31" width="8.375" style="56" customWidth="1"/>
    <col min="32" max="16384" width="8.75" style="57"/>
  </cols>
  <sheetData>
    <row r="1" spans="1:31" s="49" customFormat="1" x14ac:dyDescent="0.25">
      <c r="A1" s="45" t="s">
        <v>278</v>
      </c>
      <c r="B1" s="31" t="s">
        <v>279</v>
      </c>
      <c r="C1" s="46" t="s">
        <v>506</v>
      </c>
      <c r="D1" s="30" t="s">
        <v>280</v>
      </c>
      <c r="E1" s="30" t="s">
        <v>411</v>
      </c>
      <c r="F1" s="30" t="s">
        <v>407</v>
      </c>
      <c r="G1" s="30" t="s">
        <v>408</v>
      </c>
      <c r="H1" s="30" t="s">
        <v>281</v>
      </c>
      <c r="I1" s="47" t="s">
        <v>402</v>
      </c>
      <c r="J1" s="47" t="s">
        <v>409</v>
      </c>
      <c r="K1" s="30" t="s">
        <v>410</v>
      </c>
      <c r="L1" s="30" t="s">
        <v>282</v>
      </c>
      <c r="M1" s="48" t="s">
        <v>283</v>
      </c>
      <c r="N1" s="30" t="s">
        <v>284</v>
      </c>
      <c r="O1" s="30" t="s">
        <v>285</v>
      </c>
      <c r="P1" s="30" t="s">
        <v>286</v>
      </c>
      <c r="Q1" s="150" t="s">
        <v>1072</v>
      </c>
      <c r="R1" s="156" t="s">
        <v>1200</v>
      </c>
      <c r="S1" s="30" t="s">
        <v>675</v>
      </c>
      <c r="T1" s="30" t="s">
        <v>676</v>
      </c>
      <c r="U1" s="30" t="s">
        <v>944</v>
      </c>
      <c r="V1" s="30" t="s">
        <v>945</v>
      </c>
      <c r="W1" s="30" t="s">
        <v>352</v>
      </c>
      <c r="X1" s="30" t="s">
        <v>289</v>
      </c>
      <c r="Y1" s="30" t="s">
        <v>300</v>
      </c>
      <c r="Z1" s="45" t="s">
        <v>301</v>
      </c>
      <c r="AA1" s="45" t="s">
        <v>332</v>
      </c>
      <c r="AB1" s="45" t="s">
        <v>344</v>
      </c>
      <c r="AC1" s="45" t="s">
        <v>495</v>
      </c>
      <c r="AD1" s="30" t="s">
        <v>1089</v>
      </c>
      <c r="AE1" s="45" t="s">
        <v>1547</v>
      </c>
    </row>
    <row r="2" spans="1:31" x14ac:dyDescent="0.25">
      <c r="A2" s="50">
        <v>1</v>
      </c>
      <c r="B2" s="51">
        <v>37083</v>
      </c>
      <c r="C2" s="75">
        <f>B2</f>
        <v>37083</v>
      </c>
      <c r="D2" s="50" t="s">
        <v>1225</v>
      </c>
      <c r="E2" s="50">
        <v>0.5</v>
      </c>
      <c r="F2" s="50">
        <v>0</v>
      </c>
      <c r="G2" s="50">
        <v>21</v>
      </c>
      <c r="H2" s="50">
        <v>25</v>
      </c>
      <c r="I2" s="53">
        <f>IF(E2&gt;0,TIME(F2,G2,H2),"")</f>
        <v>1.4872685185185185E-2</v>
      </c>
      <c r="J2" s="54">
        <f>IF(E2&gt;0,TIME(F2,G2,H2)/E2,"")</f>
        <v>2.974537037037037E-2</v>
      </c>
      <c r="K2" s="50" t="s">
        <v>561</v>
      </c>
      <c r="L2" s="50" t="s">
        <v>29</v>
      </c>
      <c r="M2" s="55">
        <f>IF(D2&gt;0,0.0416666666666667/J2,"")</f>
        <v>1.4007782101167325</v>
      </c>
      <c r="N2" s="50">
        <v>0</v>
      </c>
      <c r="Q2" s="151">
        <f>IF("1-Swim"=D2,J2*2.4,IF("2-Bike"=D2,J2*112,IF("3-Run"=D2,J2*26.2,0)))</f>
        <v>7.1388888888888891E-2</v>
      </c>
      <c r="R2" s="151">
        <f>Q2/2</f>
        <v>3.5694444444444445E-2</v>
      </c>
      <c r="S2" s="53">
        <f>J2*26.2</f>
        <v>0.77932870370370366</v>
      </c>
      <c r="T2" s="53">
        <f>(J2+0.0013889)*26.2</f>
        <v>0.81571788370370368</v>
      </c>
      <c r="U2" s="53">
        <f>S2/2</f>
        <v>0.38966435185185183</v>
      </c>
      <c r="V2" s="53">
        <f>T2/2</f>
        <v>0.40785894185185184</v>
      </c>
      <c r="W2" s="50">
        <f>RANK(J2,J:J,1)</f>
        <v>3352</v>
      </c>
      <c r="X2" s="50">
        <f>YEAR(B2)</f>
        <v>2001</v>
      </c>
      <c r="Y2" s="50">
        <f>MONTH(B2)</f>
        <v>7</v>
      </c>
      <c r="Z2" s="56">
        <f>X2*100+Y2</f>
        <v>200107</v>
      </c>
      <c r="AA2" s="56">
        <f>WEEKNUM(B2,1)</f>
        <v>28</v>
      </c>
      <c r="AB2" s="58" t="e">
        <f>IF(ISBLANK(B2)," ",MAX(B2-B1-1,0))</f>
        <v>#VALUE!</v>
      </c>
      <c r="AC2" s="56">
        <f>DAY(B2)</f>
        <v>11</v>
      </c>
      <c r="AD2" s="53">
        <f>U2+V2</f>
        <v>0.79752329370370367</v>
      </c>
      <c r="AE2" s="56">
        <f>IF("1-Swim"=D2,E2*46.7,IF("2-Bike"=D2,E2,IF("3-Run"=D2,E2*4.27,0)))</f>
        <v>23.35</v>
      </c>
    </row>
    <row r="3" spans="1:31" x14ac:dyDescent="0.25">
      <c r="A3" s="50">
        <v>2</v>
      </c>
      <c r="B3" s="51">
        <v>37083</v>
      </c>
      <c r="C3" s="75">
        <f>B3</f>
        <v>37083</v>
      </c>
      <c r="D3" s="50" t="s">
        <v>1224</v>
      </c>
      <c r="E3" s="50">
        <v>10.5</v>
      </c>
      <c r="F3" s="50">
        <v>0</v>
      </c>
      <c r="G3" s="50">
        <v>46</v>
      </c>
      <c r="H3" s="50">
        <v>51</v>
      </c>
      <c r="I3" s="53">
        <f>IF(E3&gt;0,TIME(F3,G3,H3),"")</f>
        <v>3.2534722222222222E-2</v>
      </c>
      <c r="J3" s="54">
        <f>IF(E3&gt;0,TIME(F3,G3,H3)/E3,"")</f>
        <v>3.0985449735449733E-3</v>
      </c>
      <c r="K3" s="50" t="s">
        <v>561</v>
      </c>
      <c r="L3" s="50" t="s">
        <v>29</v>
      </c>
      <c r="M3" s="55">
        <f>IF(D3&gt;0,0.0416666666666667/J3,"")</f>
        <v>13.447171824973331</v>
      </c>
      <c r="N3" s="50">
        <v>0</v>
      </c>
      <c r="Q3" s="151">
        <f>IF("1-Swim"=D3,J3*2.4,IF("2-Bike"=D3,J3*112,IF("3-Run"=D3,J3*26.2,0)))</f>
        <v>0.34703703703703703</v>
      </c>
      <c r="R3" s="151">
        <f>Q3/2</f>
        <v>0.17351851851851852</v>
      </c>
      <c r="S3" s="53">
        <f>J3*26.2</f>
        <v>8.11818783068783E-2</v>
      </c>
      <c r="T3" s="53">
        <f>(J3+0.0013889)*26.2</f>
        <v>0.11757105830687829</v>
      </c>
      <c r="U3" s="53">
        <f>S3/2</f>
        <v>4.059093915343915E-2</v>
      </c>
      <c r="V3" s="53">
        <f>T3/2</f>
        <v>5.8785529153439146E-2</v>
      </c>
      <c r="W3" s="50">
        <f>RANK(J3,J:J,1)</f>
        <v>615</v>
      </c>
      <c r="X3" s="50">
        <f>YEAR(B3)</f>
        <v>2001</v>
      </c>
      <c r="Y3" s="50">
        <f>MONTH(B3)</f>
        <v>7</v>
      </c>
      <c r="Z3" s="56">
        <f>X3*100+Y3</f>
        <v>200107</v>
      </c>
      <c r="AA3" s="56">
        <f>WEEKNUM(B3,1)</f>
        <v>28</v>
      </c>
      <c r="AB3" s="58">
        <f>IF(ISBLANK(B3)," ",MAX(B3-B2-1,0))</f>
        <v>0</v>
      </c>
      <c r="AC3" s="56">
        <f>DAY(B3)</f>
        <v>11</v>
      </c>
      <c r="AD3" s="53">
        <f>U3+V3</f>
        <v>9.9376468306878296E-2</v>
      </c>
      <c r="AE3" s="56">
        <f>IF("1-Swim"=D3,E3*46.7,IF("2-Bike"=D3,E3,IF("3-Run"=D3,E3*4.27,0)))</f>
        <v>10.5</v>
      </c>
    </row>
    <row r="4" spans="1:31" x14ac:dyDescent="0.25">
      <c r="A4" s="50">
        <v>3</v>
      </c>
      <c r="B4" s="51">
        <v>37083</v>
      </c>
      <c r="C4" s="75">
        <f>B4</f>
        <v>37083</v>
      </c>
      <c r="D4" s="50" t="s">
        <v>1223</v>
      </c>
      <c r="E4" s="50">
        <v>3.1</v>
      </c>
      <c r="F4" s="50">
        <v>0</v>
      </c>
      <c r="G4" s="50">
        <v>42</v>
      </c>
      <c r="H4" s="50">
        <v>31</v>
      </c>
      <c r="I4" s="53">
        <f>IF(E4&gt;0,TIME(F4,G4,H4),"")</f>
        <v>2.9525462962962962E-2</v>
      </c>
      <c r="J4" s="54">
        <f>IF(E4&gt;0,TIME(F4,G4,H4)/E4,"")</f>
        <v>9.5243428912783739E-3</v>
      </c>
      <c r="K4" s="50" t="s">
        <v>561</v>
      </c>
      <c r="L4" s="50" t="s">
        <v>29</v>
      </c>
      <c r="M4" s="55">
        <f>IF(D4&gt;0,0.0416666666666667/J4,"")</f>
        <v>4.3747549980399887</v>
      </c>
      <c r="N4" s="50">
        <v>0</v>
      </c>
      <c r="Q4" s="151">
        <f>IF("1-Swim"=D4,J4*2.4,IF("2-Bike"=D4,J4*112,IF("3-Run"=D4,J4*26.2,0)))</f>
        <v>0.24953778375149338</v>
      </c>
      <c r="R4" s="151">
        <f>Q4/2</f>
        <v>0.12476889187574669</v>
      </c>
      <c r="S4" s="53">
        <f>J4*26.2</f>
        <v>0.24953778375149338</v>
      </c>
      <c r="T4" s="53">
        <f>(J4+0.0013889)*26.2</f>
        <v>0.2859269637514934</v>
      </c>
      <c r="U4" s="53">
        <f>S4/2</f>
        <v>0.12476889187574669</v>
      </c>
      <c r="V4" s="53">
        <f>T4/2</f>
        <v>0.1429634818757467</v>
      </c>
      <c r="W4" s="50">
        <f>RANK(J4,J:J,1)</f>
        <v>2821</v>
      </c>
      <c r="X4" s="50">
        <f>YEAR(B4)</f>
        <v>2001</v>
      </c>
      <c r="Y4" s="50">
        <f>MONTH(B4)</f>
        <v>7</v>
      </c>
      <c r="Z4" s="56">
        <f>X4*100+Y4</f>
        <v>200107</v>
      </c>
      <c r="AA4" s="56">
        <f>WEEKNUM(B4,1)</f>
        <v>28</v>
      </c>
      <c r="AB4" s="58">
        <f>IF(ISBLANK(B4)," ",MAX(B4-B3-1,0))</f>
        <v>0</v>
      </c>
      <c r="AC4" s="56">
        <f>DAY(B4)</f>
        <v>11</v>
      </c>
      <c r="AD4" s="53">
        <f>U4+V4</f>
        <v>0.26773237375149339</v>
      </c>
      <c r="AE4" s="56">
        <f>IF("1-Swim"=D4,E4*46.7,IF("2-Bike"=D4,E4,IF("3-Run"=D4,E4*4.27,0)))</f>
        <v>13.236999999999998</v>
      </c>
    </row>
    <row r="5" spans="1:31" x14ac:dyDescent="0.25">
      <c r="A5" s="50">
        <v>4</v>
      </c>
      <c r="B5" s="51">
        <v>37447</v>
      </c>
      <c r="C5" s="75">
        <f>B5</f>
        <v>37447</v>
      </c>
      <c r="D5" s="50" t="s">
        <v>1225</v>
      </c>
      <c r="E5" s="50">
        <v>0.5</v>
      </c>
      <c r="F5" s="50">
        <v>0</v>
      </c>
      <c r="G5" s="50">
        <v>20</v>
      </c>
      <c r="H5" s="50">
        <v>25</v>
      </c>
      <c r="I5" s="53">
        <f>IF(E5&gt;0,TIME(F5,G5,H5),"")</f>
        <v>1.4178240740740741E-2</v>
      </c>
      <c r="J5" s="54">
        <f>IF(E5&gt;0,TIME(F5,G5,H5)/E5,"")</f>
        <v>2.8356481481481483E-2</v>
      </c>
      <c r="K5" s="50" t="s">
        <v>561</v>
      </c>
      <c r="L5" s="50" t="s">
        <v>29</v>
      </c>
      <c r="M5" s="55">
        <f>IF(D5&gt;0,0.0416666666666667/J5,"")</f>
        <v>1.469387755102042</v>
      </c>
      <c r="N5" s="50">
        <v>0</v>
      </c>
      <c r="Q5" s="151">
        <f>IF("1-Swim"=D5,J5*2.4,IF("2-Bike"=D5,J5*112,IF("3-Run"=D5,J5*26.2,0)))</f>
        <v>6.805555555555555E-2</v>
      </c>
      <c r="R5" s="151">
        <f>Q5/2</f>
        <v>3.4027777777777775E-2</v>
      </c>
      <c r="S5" s="53">
        <f>J5*26.2</f>
        <v>0.74293981481481486</v>
      </c>
      <c r="T5" s="53">
        <f>(J5+0.0013889)*26.2</f>
        <v>0.77932899481481477</v>
      </c>
      <c r="U5" s="53">
        <f>S5/2</f>
        <v>0.37146990740740743</v>
      </c>
      <c r="V5" s="53">
        <f>T5/2</f>
        <v>0.38966449740740738</v>
      </c>
      <c r="W5" s="50">
        <f>RANK(J5,J:J,1)</f>
        <v>3331</v>
      </c>
      <c r="X5" s="50">
        <f>YEAR(B5)</f>
        <v>2002</v>
      </c>
      <c r="Y5" s="50">
        <f>MONTH(B5)</f>
        <v>7</v>
      </c>
      <c r="Z5" s="56">
        <f>X5*100+Y5</f>
        <v>200207</v>
      </c>
      <c r="AA5" s="56">
        <f>WEEKNUM(B5,1)</f>
        <v>28</v>
      </c>
      <c r="AB5" s="58">
        <f>IF(ISBLANK(B5)," ",MAX(B5-B4-1,0))</f>
        <v>363</v>
      </c>
      <c r="AC5" s="56">
        <f>DAY(B5)</f>
        <v>10</v>
      </c>
      <c r="AD5" s="53">
        <f>U5+V5</f>
        <v>0.76113440481481476</v>
      </c>
      <c r="AE5" s="56">
        <f>IF("1-Swim"=D5,E5*46.7,IF("2-Bike"=D5,E5,IF("3-Run"=D5,E5*4.27,0)))</f>
        <v>23.35</v>
      </c>
    </row>
    <row r="6" spans="1:31" x14ac:dyDescent="0.25">
      <c r="A6" s="50">
        <v>5</v>
      </c>
      <c r="B6" s="51">
        <v>37447</v>
      </c>
      <c r="C6" s="75">
        <f>B6</f>
        <v>37447</v>
      </c>
      <c r="D6" s="50" t="s">
        <v>1224</v>
      </c>
      <c r="E6" s="50">
        <v>10.5</v>
      </c>
      <c r="F6" s="50">
        <v>0</v>
      </c>
      <c r="G6" s="50">
        <v>37</v>
      </c>
      <c r="H6" s="50">
        <v>14</v>
      </c>
      <c r="I6" s="53">
        <f>IF(E6&gt;0,TIME(F6,G6,H6),"")</f>
        <v>2.585648148148148E-2</v>
      </c>
      <c r="J6" s="54">
        <f>IF(E6&gt;0,TIME(F6,G6,H6)/E6,"")</f>
        <v>2.4625220458553789E-3</v>
      </c>
      <c r="K6" s="50" t="s">
        <v>561</v>
      </c>
      <c r="L6" s="50" t="s">
        <v>29</v>
      </c>
      <c r="M6" s="55">
        <f>IF(D6&gt;0,0.0416666666666667/J6,"")</f>
        <v>16.920322291853193</v>
      </c>
      <c r="N6" s="50">
        <v>0</v>
      </c>
      <c r="Q6" s="151">
        <f>IF("1-Swim"=D6,J6*2.4,IF("2-Bike"=D6,J6*112,IF("3-Run"=D6,J6*26.2,0)))</f>
        <v>0.27580246913580242</v>
      </c>
      <c r="R6" s="151">
        <f>Q6/2</f>
        <v>0.13790123456790121</v>
      </c>
      <c r="S6" s="53">
        <f>J6*26.2</f>
        <v>6.4518077601410928E-2</v>
      </c>
      <c r="T6" s="53">
        <f>(J6+0.0013889)*26.2</f>
        <v>0.10090725760141092</v>
      </c>
      <c r="U6" s="53">
        <f>S6/2</f>
        <v>3.2259038800705464E-2</v>
      </c>
      <c r="V6" s="53">
        <f>T6/2</f>
        <v>5.0453628800705461E-2</v>
      </c>
      <c r="W6" s="50">
        <f>RANK(J6,J:J,1)</f>
        <v>296</v>
      </c>
      <c r="X6" s="50">
        <f>YEAR(B6)</f>
        <v>2002</v>
      </c>
      <c r="Y6" s="50">
        <f>MONTH(B6)</f>
        <v>7</v>
      </c>
      <c r="Z6" s="56">
        <f>X6*100+Y6</f>
        <v>200207</v>
      </c>
      <c r="AA6" s="56">
        <f>WEEKNUM(B6,1)</f>
        <v>28</v>
      </c>
      <c r="AB6" s="58">
        <f>IF(ISBLANK(B6)," ",MAX(B6-B5-1,0))</f>
        <v>0</v>
      </c>
      <c r="AC6" s="56">
        <f>DAY(B6)</f>
        <v>10</v>
      </c>
      <c r="AD6" s="53">
        <f>U6+V6</f>
        <v>8.2712667601410925E-2</v>
      </c>
      <c r="AE6" s="56">
        <f>IF("1-Swim"=D6,E6*46.7,IF("2-Bike"=D6,E6,IF("3-Run"=D6,E6*4.27,0)))</f>
        <v>10.5</v>
      </c>
    </row>
    <row r="7" spans="1:31" x14ac:dyDescent="0.25">
      <c r="A7" s="50">
        <v>6</v>
      </c>
      <c r="B7" s="51">
        <v>37447</v>
      </c>
      <c r="C7" s="75">
        <f>B7</f>
        <v>37447</v>
      </c>
      <c r="D7" s="50" t="s">
        <v>1223</v>
      </c>
      <c r="E7" s="50">
        <v>3.1</v>
      </c>
      <c r="F7" s="50">
        <v>0</v>
      </c>
      <c r="G7" s="50">
        <v>32</v>
      </c>
      <c r="H7" s="50">
        <v>43</v>
      </c>
      <c r="I7" s="53">
        <f>IF(E7&gt;0,TIME(F7,G7,H7),"")</f>
        <v>2.2719907407407411E-2</v>
      </c>
      <c r="J7" s="54">
        <f>IF(E7&gt;0,TIME(F7,G7,H7)/E7,"")</f>
        <v>7.3290023894862612E-3</v>
      </c>
      <c r="K7" s="50" t="s">
        <v>561</v>
      </c>
      <c r="L7" s="50" t="s">
        <v>29</v>
      </c>
      <c r="M7" s="55">
        <f>IF(D7&gt;0,0.0416666666666667/J7,"")</f>
        <v>5.6851757514009211</v>
      </c>
      <c r="N7" s="50">
        <v>0</v>
      </c>
      <c r="Q7" s="151">
        <f>IF("1-Swim"=D7,J7*2.4,IF("2-Bike"=D7,J7*112,IF("3-Run"=D7,J7*26.2,0)))</f>
        <v>0.19201986260454004</v>
      </c>
      <c r="R7" s="151">
        <f>Q7/2</f>
        <v>9.6009931302270021E-2</v>
      </c>
      <c r="S7" s="53">
        <f>J7*26.2</f>
        <v>0.19201986260454004</v>
      </c>
      <c r="T7" s="53">
        <f>(J7+0.0013889)*26.2</f>
        <v>0.22840904260454001</v>
      </c>
      <c r="U7" s="53">
        <f>S7/2</f>
        <v>9.6009931302270021E-2</v>
      </c>
      <c r="V7" s="53">
        <f>T7/2</f>
        <v>0.11420452130227</v>
      </c>
      <c r="W7" s="50">
        <f>RANK(J7,J:J,1)</f>
        <v>1921</v>
      </c>
      <c r="X7" s="50">
        <f>YEAR(B7)</f>
        <v>2002</v>
      </c>
      <c r="Y7" s="50">
        <f>MONTH(B7)</f>
        <v>7</v>
      </c>
      <c r="Z7" s="56">
        <f>X7*100+Y7</f>
        <v>200207</v>
      </c>
      <c r="AA7" s="56">
        <f>WEEKNUM(B7,1)</f>
        <v>28</v>
      </c>
      <c r="AB7" s="58">
        <f>IF(ISBLANK(B7)," ",MAX(B7-B6-1,0))</f>
        <v>0</v>
      </c>
      <c r="AC7" s="56">
        <f>DAY(B7)</f>
        <v>10</v>
      </c>
      <c r="AD7" s="53">
        <f>U7+V7</f>
        <v>0.21021445260454003</v>
      </c>
      <c r="AE7" s="56">
        <f>IF("1-Swim"=D7,E7*46.7,IF("2-Bike"=D7,E7,IF("3-Run"=D7,E7*4.27,0)))</f>
        <v>13.236999999999998</v>
      </c>
    </row>
    <row r="8" spans="1:31" x14ac:dyDescent="0.25">
      <c r="A8" s="50">
        <v>7</v>
      </c>
      <c r="B8" s="51">
        <v>37447</v>
      </c>
      <c r="C8" s="75">
        <f>B8</f>
        <v>37447</v>
      </c>
      <c r="D8" s="50" t="s">
        <v>515</v>
      </c>
      <c r="E8" s="50">
        <v>1</v>
      </c>
      <c r="F8" s="50">
        <v>0</v>
      </c>
      <c r="G8" s="50">
        <v>2</v>
      </c>
      <c r="H8" s="50">
        <f>6+37</f>
        <v>43</v>
      </c>
      <c r="I8" s="53">
        <f>IF(E8&gt;0,TIME(F8,G8,H8),"")</f>
        <v>1.8865740740740742E-3</v>
      </c>
      <c r="J8" s="54">
        <f>IF(E8&gt;0,TIME(F8,G8,H8)/E8,"")</f>
        <v>1.8865740740740742E-3</v>
      </c>
      <c r="K8" s="50" t="s">
        <v>561</v>
      </c>
      <c r="L8" s="50" t="s">
        <v>29</v>
      </c>
      <c r="M8" s="55">
        <f>IF(D8&gt;0,0.0416666666666667/J8,"")</f>
        <v>22.085889570552162</v>
      </c>
      <c r="N8" s="50">
        <v>0</v>
      </c>
      <c r="Q8" s="151">
        <f>IF("1-Swim"=D8,J8*2.4,IF("2-Bike"=D8,J8*112,IF("3-Run"=D8,J8*26.2,0)))</f>
        <v>0</v>
      </c>
      <c r="R8" s="151">
        <f>Q8/2</f>
        <v>0</v>
      </c>
      <c r="S8" s="53">
        <f>J8*26.2</f>
        <v>4.9428240740740745E-2</v>
      </c>
      <c r="T8" s="53">
        <f>(J8+0.0013889)*26.2</f>
        <v>8.5817420740740738E-2</v>
      </c>
      <c r="U8" s="53">
        <f>S8/2</f>
        <v>2.4714120370370372E-2</v>
      </c>
      <c r="V8" s="53">
        <f>T8/2</f>
        <v>4.2908710370370369E-2</v>
      </c>
      <c r="W8" s="50">
        <f>RANK(J8,J:J,1)</f>
        <v>92</v>
      </c>
      <c r="X8" s="50">
        <f>YEAR(B8)</f>
        <v>2002</v>
      </c>
      <c r="Y8" s="50">
        <f>MONTH(B8)</f>
        <v>7</v>
      </c>
      <c r="Z8" s="56">
        <f>X8*100+Y8</f>
        <v>200207</v>
      </c>
      <c r="AA8" s="56">
        <f>WEEKNUM(B8,1)</f>
        <v>28</v>
      </c>
      <c r="AB8" s="58">
        <f>IF(ISBLANK(B8)," ",MAX(B8-B7-1,0))</f>
        <v>0</v>
      </c>
      <c r="AC8" s="56">
        <f>DAY(B8)</f>
        <v>10</v>
      </c>
      <c r="AD8" s="53">
        <f>U8+V8</f>
        <v>6.7622830740740741E-2</v>
      </c>
      <c r="AE8" s="56">
        <f>IF("1-Swim"=D8,E8*46.7,IF("2-Bike"=D8,E8,IF("3-Run"=D8,E8*4.27,0)))</f>
        <v>0</v>
      </c>
    </row>
    <row r="9" spans="1:31" x14ac:dyDescent="0.25">
      <c r="A9" s="50">
        <v>8</v>
      </c>
      <c r="B9" s="51">
        <v>37717</v>
      </c>
      <c r="C9" s="52" t="s">
        <v>0</v>
      </c>
      <c r="D9" s="50" t="s">
        <v>1223</v>
      </c>
      <c r="E9" s="50">
        <v>3.1</v>
      </c>
      <c r="F9" s="50">
        <v>0</v>
      </c>
      <c r="G9" s="50">
        <v>29</v>
      </c>
      <c r="H9" s="50">
        <v>53</v>
      </c>
      <c r="I9" s="53">
        <f>IF(E9&gt;0,TIME(F9,G9,H9),"")</f>
        <v>2.0752314814814814E-2</v>
      </c>
      <c r="J9" s="54">
        <f>IF(E9&gt;0,TIME(F9,G9,H9)/E9,"")</f>
        <v>6.6942951015531655E-3</v>
      </c>
      <c r="K9" s="50" t="s">
        <v>561</v>
      </c>
      <c r="L9" s="50" t="s">
        <v>509</v>
      </c>
      <c r="M9" s="55">
        <f>IF(D9&gt;0,0.0416666666666667/J9,"")</f>
        <v>6.2242052426101564</v>
      </c>
      <c r="N9" s="50">
        <v>0</v>
      </c>
      <c r="Q9" s="151">
        <f>IF("1-Swim"=D9,J9*2.4,IF("2-Bike"=D9,J9*112,IF("3-Run"=D9,J9*26.2,0)))</f>
        <v>0.17539053166069293</v>
      </c>
      <c r="R9" s="151">
        <f>Q9/2</f>
        <v>8.7695265830346467E-2</v>
      </c>
      <c r="S9" s="53">
        <f>J9*26.2</f>
        <v>0.17539053166069293</v>
      </c>
      <c r="T9" s="53">
        <f>(J9+0.0013889)*26.2</f>
        <v>0.2117797116606929</v>
      </c>
      <c r="U9" s="53">
        <f>S9/2</f>
        <v>8.7695265830346467E-2</v>
      </c>
      <c r="V9" s="53">
        <f>T9/2</f>
        <v>0.10588985583034645</v>
      </c>
      <c r="W9" s="50">
        <f>RANK(J9,J:J,1)</f>
        <v>1183</v>
      </c>
      <c r="X9" s="50">
        <f>YEAR(B9)</f>
        <v>2003</v>
      </c>
      <c r="Y9" s="50">
        <f>MONTH(B9)</f>
        <v>4</v>
      </c>
      <c r="Z9" s="56">
        <f>X9*100+Y9</f>
        <v>200304</v>
      </c>
      <c r="AA9" s="56">
        <f>WEEKNUM(B9,1)</f>
        <v>15</v>
      </c>
      <c r="AC9" s="56">
        <f>DAY(B9)</f>
        <v>6</v>
      </c>
      <c r="AD9" s="53">
        <f>U9+V9</f>
        <v>0.19358512166069292</v>
      </c>
      <c r="AE9" s="56">
        <f>IF("1-Swim"=D9,E9*46.7,IF("2-Bike"=D9,E9,IF("3-Run"=D9,E9*4.27,0)))</f>
        <v>13.236999999999998</v>
      </c>
    </row>
    <row r="10" spans="1:31" x14ac:dyDescent="0.25">
      <c r="A10" s="50">
        <v>9</v>
      </c>
      <c r="B10" s="51">
        <v>37724</v>
      </c>
      <c r="C10" s="52" t="s">
        <v>0</v>
      </c>
      <c r="D10" s="50" t="s">
        <v>1224</v>
      </c>
      <c r="E10" s="50">
        <v>11.6</v>
      </c>
      <c r="F10" s="50">
        <v>1</v>
      </c>
      <c r="G10" s="50">
        <v>0</v>
      </c>
      <c r="H10" s="50">
        <v>0</v>
      </c>
      <c r="I10" s="53">
        <f>IF(E10&gt;0,TIME(F10,G10,H10),"")</f>
        <v>4.1666666666666664E-2</v>
      </c>
      <c r="J10" s="54">
        <f>IF(E10&gt;0,TIME(F10,G10,H10)/E10,"")</f>
        <v>3.5919540229885057E-3</v>
      </c>
      <c r="K10" s="50" t="s">
        <v>561</v>
      </c>
      <c r="L10" s="50" t="s">
        <v>509</v>
      </c>
      <c r="M10" s="55">
        <f>IF(D10&gt;0,0.0416666666666667/J10,"")</f>
        <v>11.600000000000009</v>
      </c>
      <c r="N10" s="50">
        <v>0</v>
      </c>
      <c r="Q10" s="151">
        <f>IF("1-Swim"=D10,J10*2.4,IF("2-Bike"=D10,J10*112,IF("3-Run"=D10,J10*26.2,0)))</f>
        <v>0.40229885057471265</v>
      </c>
      <c r="R10" s="151">
        <f>Q10/2</f>
        <v>0.20114942528735633</v>
      </c>
      <c r="S10" s="53">
        <f>J10*26.2</f>
        <v>9.4109195402298854E-2</v>
      </c>
      <c r="T10" s="53">
        <f>(J10+0.0013889)*26.2</f>
        <v>0.13049837540229886</v>
      </c>
      <c r="U10" s="53">
        <f>S10/2</f>
        <v>4.7054597701149427E-2</v>
      </c>
      <c r="V10" s="53">
        <f>T10/2</f>
        <v>6.524918770114943E-2</v>
      </c>
      <c r="W10" s="50">
        <f>RANK(J10,J:J,1)</f>
        <v>712</v>
      </c>
      <c r="X10" s="50">
        <f>YEAR(B10)</f>
        <v>2003</v>
      </c>
      <c r="Y10" s="50">
        <f>MONTH(B10)</f>
        <v>4</v>
      </c>
      <c r="Z10" s="56">
        <f>X10*100+Y10</f>
        <v>200304</v>
      </c>
      <c r="AA10" s="56">
        <f>WEEKNUM(B10,1)</f>
        <v>16</v>
      </c>
      <c r="AC10" s="56">
        <f>DAY(B10)</f>
        <v>13</v>
      </c>
      <c r="AD10" s="53">
        <f>U10+V10</f>
        <v>0.11230378540229885</v>
      </c>
      <c r="AE10" s="56">
        <f>IF("1-Swim"=D10,E10*46.7,IF("2-Bike"=D10,E10,IF("3-Run"=D10,E10*4.27,0)))</f>
        <v>11.6</v>
      </c>
    </row>
    <row r="11" spans="1:31" x14ac:dyDescent="0.25">
      <c r="A11" s="50">
        <v>10</v>
      </c>
      <c r="B11" s="51">
        <v>37724</v>
      </c>
      <c r="C11" s="52" t="s">
        <v>0</v>
      </c>
      <c r="D11" s="50" t="s">
        <v>1223</v>
      </c>
      <c r="E11" s="50">
        <v>3.1</v>
      </c>
      <c r="F11" s="50">
        <v>0</v>
      </c>
      <c r="G11" s="50">
        <v>32</v>
      </c>
      <c r="H11" s="50">
        <v>59</v>
      </c>
      <c r="I11" s="53">
        <f>IF(E11&gt;0,TIME(F11,G11,H11),"")</f>
        <v>2.2905092592592591E-2</v>
      </c>
      <c r="J11" s="54">
        <f>IF(E11&gt;0,TIME(F11,G11,H11)/E11,"")</f>
        <v>7.38873954599761E-3</v>
      </c>
      <c r="K11" s="50" t="s">
        <v>545</v>
      </c>
      <c r="L11" s="50" t="s">
        <v>509</v>
      </c>
      <c r="M11" s="55">
        <f>IF(D11&gt;0,0.0416666666666667/J11,"")</f>
        <v>5.6392117230924761</v>
      </c>
      <c r="N11" s="50">
        <v>0</v>
      </c>
      <c r="Q11" s="151">
        <f>IF("1-Swim"=D11,J11*2.4,IF("2-Bike"=D11,J11*112,IF("3-Run"=D11,J11*26.2,0)))</f>
        <v>0.19358497610513739</v>
      </c>
      <c r="R11" s="151">
        <f>Q11/2</f>
        <v>9.6792488052568695E-2</v>
      </c>
      <c r="S11" s="53">
        <f>J11*26.2</f>
        <v>0.19358497610513739</v>
      </c>
      <c r="T11" s="53">
        <f>(J11+0.0013889)*26.2</f>
        <v>0.22997415610513738</v>
      </c>
      <c r="U11" s="53">
        <f>S11/2</f>
        <v>9.6792488052568695E-2</v>
      </c>
      <c r="V11" s="53">
        <f>T11/2</f>
        <v>0.11498707805256869</v>
      </c>
      <c r="W11" s="50">
        <f>RANK(J11,J:J,1)</f>
        <v>1963</v>
      </c>
      <c r="X11" s="50">
        <f>YEAR(B11)</f>
        <v>2003</v>
      </c>
      <c r="Y11" s="50">
        <f>MONTH(B11)</f>
        <v>4</v>
      </c>
      <c r="Z11" s="56">
        <f>X11*100+Y11</f>
        <v>200304</v>
      </c>
      <c r="AA11" s="56">
        <f>WEEKNUM(B11,1)</f>
        <v>16</v>
      </c>
      <c r="AC11" s="56">
        <f>DAY(B11)</f>
        <v>13</v>
      </c>
      <c r="AD11" s="53">
        <f>U11+V11</f>
        <v>0.21177956610513737</v>
      </c>
      <c r="AE11" s="56">
        <f>IF("1-Swim"=D11,E11*46.7,IF("2-Bike"=D11,E11,IF("3-Run"=D11,E11*4.27,0)))</f>
        <v>13.236999999999998</v>
      </c>
    </row>
    <row r="12" spans="1:31" x14ac:dyDescent="0.25">
      <c r="A12" s="50">
        <v>11</v>
      </c>
      <c r="B12" s="51">
        <v>37728</v>
      </c>
      <c r="C12" s="52" t="s">
        <v>1</v>
      </c>
      <c r="D12" s="50" t="s">
        <v>1224</v>
      </c>
      <c r="E12" s="50">
        <v>6.3</v>
      </c>
      <c r="F12" s="50">
        <v>0</v>
      </c>
      <c r="G12" s="50">
        <v>28</v>
      </c>
      <c r="H12" s="50">
        <v>38</v>
      </c>
      <c r="I12" s="53">
        <f>IF(E12&gt;0,TIME(F12,G12,H12),"")</f>
        <v>1.9884259259259258E-2</v>
      </c>
      <c r="J12" s="54">
        <f>IF(E12&gt;0,TIME(F12,G12,H12)/E12,"")</f>
        <v>3.1562316284538504E-3</v>
      </c>
      <c r="K12" s="50" t="s">
        <v>561</v>
      </c>
      <c r="L12" s="50" t="s">
        <v>509</v>
      </c>
      <c r="M12" s="55">
        <f>IF(D12&gt;0,0.0416666666666667/J12,"")</f>
        <v>13.201396973224691</v>
      </c>
      <c r="N12" s="50">
        <v>0</v>
      </c>
      <c r="Q12" s="151">
        <f>IF("1-Swim"=D12,J12*2.4,IF("2-Bike"=D12,J12*112,IF("3-Run"=D12,J12*26.2,0)))</f>
        <v>0.35349794238683124</v>
      </c>
      <c r="R12" s="151">
        <f>Q12/2</f>
        <v>0.17674897119341562</v>
      </c>
      <c r="S12" s="53">
        <f>J12*26.2</f>
        <v>8.2693268665490871E-2</v>
      </c>
      <c r="T12" s="53">
        <f>(J12+0.0013889)*26.2</f>
        <v>0.11908244866549088</v>
      </c>
      <c r="U12" s="53">
        <f>S12/2</f>
        <v>4.1346634332745436E-2</v>
      </c>
      <c r="V12" s="53">
        <f>T12/2</f>
        <v>5.9541224332745439E-2</v>
      </c>
      <c r="W12" s="50">
        <f>RANK(J12,J:J,1)</f>
        <v>642</v>
      </c>
      <c r="X12" s="50">
        <f>YEAR(B12)</f>
        <v>2003</v>
      </c>
      <c r="Y12" s="50">
        <f>MONTH(B12)</f>
        <v>4</v>
      </c>
      <c r="Z12" s="56">
        <f>X12*100+Y12</f>
        <v>200304</v>
      </c>
      <c r="AA12" s="56">
        <f>WEEKNUM(B12,1)</f>
        <v>16</v>
      </c>
      <c r="AC12" s="56">
        <f>DAY(B12)</f>
        <v>17</v>
      </c>
      <c r="AD12" s="53">
        <f>U12+V12</f>
        <v>0.10088785866549088</v>
      </c>
      <c r="AE12" s="56">
        <f>IF("1-Swim"=D12,E12*46.7,IF("2-Bike"=D12,E12,IF("3-Run"=D12,E12*4.27,0)))</f>
        <v>6.3</v>
      </c>
    </row>
    <row r="13" spans="1:31" x14ac:dyDescent="0.25">
      <c r="A13" s="50">
        <v>12</v>
      </c>
      <c r="B13" s="51">
        <v>37729</v>
      </c>
      <c r="C13" s="52" t="s">
        <v>2</v>
      </c>
      <c r="D13" s="50" t="s">
        <v>1224</v>
      </c>
      <c r="E13" s="50">
        <v>2</v>
      </c>
      <c r="F13" s="50">
        <v>0</v>
      </c>
      <c r="G13" s="50">
        <v>8</v>
      </c>
      <c r="H13" s="50">
        <v>0</v>
      </c>
      <c r="I13" s="53">
        <f>IF(E13&gt;0,TIME(F13,G13,H13),"")</f>
        <v>5.5555555555555558E-3</v>
      </c>
      <c r="J13" s="54">
        <f>IF(E13&gt;0,TIME(F13,G13,H13)/E13,"")</f>
        <v>2.7777777777777779E-3</v>
      </c>
      <c r="K13" s="50" t="s">
        <v>561</v>
      </c>
      <c r="L13" s="50" t="s">
        <v>509</v>
      </c>
      <c r="M13" s="55">
        <f>IF(D13&gt;0,0.0416666666666667/J13,"")</f>
        <v>15.000000000000011</v>
      </c>
      <c r="N13" s="50">
        <v>0</v>
      </c>
      <c r="Q13" s="151">
        <f>IF("1-Swim"=D13,J13*2.4,IF("2-Bike"=D13,J13*112,IF("3-Run"=D13,J13*26.2,0)))</f>
        <v>0.31111111111111112</v>
      </c>
      <c r="R13" s="151">
        <f>Q13/2</f>
        <v>0.15555555555555556</v>
      </c>
      <c r="S13" s="53">
        <f>J13*26.2</f>
        <v>7.2777777777777775E-2</v>
      </c>
      <c r="T13" s="53">
        <f>(J13+0.0013889)*26.2</f>
        <v>0.10916695777777777</v>
      </c>
      <c r="U13" s="53">
        <f>S13/2</f>
        <v>3.6388888888888887E-2</v>
      </c>
      <c r="V13" s="53">
        <f>T13/2</f>
        <v>5.4583478888888884E-2</v>
      </c>
      <c r="W13" s="50">
        <f>RANK(J13,J:J,1)</f>
        <v>465</v>
      </c>
      <c r="X13" s="50">
        <f>YEAR(B13)</f>
        <v>2003</v>
      </c>
      <c r="Y13" s="50">
        <f>MONTH(B13)</f>
        <v>4</v>
      </c>
      <c r="Z13" s="56">
        <f>X13*100+Y13</f>
        <v>200304</v>
      </c>
      <c r="AA13" s="56">
        <f>WEEKNUM(B13,1)</f>
        <v>16</v>
      </c>
      <c r="AB13" s="58">
        <f>B13-B12</f>
        <v>1</v>
      </c>
      <c r="AC13" s="56">
        <f>DAY(B13)</f>
        <v>18</v>
      </c>
      <c r="AD13" s="53">
        <f>U13+V13</f>
        <v>9.0972367777777771E-2</v>
      </c>
      <c r="AE13" s="56">
        <f>IF("1-Swim"=D13,E13*46.7,IF("2-Bike"=D13,E13,IF("3-Run"=D13,E13*4.27,0)))</f>
        <v>2</v>
      </c>
    </row>
    <row r="14" spans="1:31" x14ac:dyDescent="0.25">
      <c r="A14" s="50">
        <v>13</v>
      </c>
      <c r="B14" s="51">
        <v>37732</v>
      </c>
      <c r="C14" s="52" t="s">
        <v>3</v>
      </c>
      <c r="D14" s="50" t="s">
        <v>1224</v>
      </c>
      <c r="E14" s="50">
        <v>10.7</v>
      </c>
      <c r="F14" s="50">
        <v>0</v>
      </c>
      <c r="G14" s="50">
        <v>45</v>
      </c>
      <c r="H14" s="50">
        <v>24</v>
      </c>
      <c r="I14" s="53">
        <f>IF(E14&gt;0,TIME(F14,G14,H14),"")</f>
        <v>3.1527777777777773E-2</v>
      </c>
      <c r="J14" s="54">
        <f>IF(E14&gt;0,TIME(F14,G14,H14)/E14,"")</f>
        <v>2.9465212876427825E-3</v>
      </c>
      <c r="K14" s="50" t="s">
        <v>561</v>
      </c>
      <c r="L14" s="50" t="s">
        <v>509</v>
      </c>
      <c r="M14" s="55">
        <f>IF(D14&gt;0,0.0416666666666667/J14,"")</f>
        <v>14.140969162995608</v>
      </c>
      <c r="N14" s="50">
        <v>0</v>
      </c>
      <c r="Q14" s="151">
        <f>IF("1-Swim"=D14,J14*2.4,IF("2-Bike"=D14,J14*112,IF("3-Run"=D14,J14*26.2,0)))</f>
        <v>0.33001038421599166</v>
      </c>
      <c r="R14" s="151">
        <f>Q14/2</f>
        <v>0.16500519210799583</v>
      </c>
      <c r="S14" s="53">
        <f>J14*26.2</f>
        <v>7.7198857736240897E-2</v>
      </c>
      <c r="T14" s="53">
        <f>(J14+0.0013889)*26.2</f>
        <v>0.1135880377362409</v>
      </c>
      <c r="U14" s="53">
        <f>S14/2</f>
        <v>3.8599428868120449E-2</v>
      </c>
      <c r="V14" s="53">
        <f>T14/2</f>
        <v>5.6794018868120452E-2</v>
      </c>
      <c r="W14" s="50">
        <f>RANK(J14,J:J,1)</f>
        <v>552</v>
      </c>
      <c r="X14" s="50">
        <f>YEAR(B14)</f>
        <v>2003</v>
      </c>
      <c r="Y14" s="50">
        <f>MONTH(B14)</f>
        <v>4</v>
      </c>
      <c r="Z14" s="56">
        <f>X14*100+Y14</f>
        <v>200304</v>
      </c>
      <c r="AA14" s="56">
        <f>WEEKNUM(B14,1)</f>
        <v>17</v>
      </c>
      <c r="AB14" s="58">
        <f>B14-B13</f>
        <v>3</v>
      </c>
      <c r="AC14" s="56">
        <f>DAY(B14)</f>
        <v>21</v>
      </c>
      <c r="AD14" s="53">
        <f>U14+V14</f>
        <v>9.5393447736240894E-2</v>
      </c>
      <c r="AE14" s="56">
        <f>IF("1-Swim"=D14,E14*46.7,IF("2-Bike"=D14,E14,IF("3-Run"=D14,E14*4.27,0)))</f>
        <v>10.7</v>
      </c>
    </row>
    <row r="15" spans="1:31" x14ac:dyDescent="0.25">
      <c r="A15" s="50">
        <v>14</v>
      </c>
      <c r="B15" s="51">
        <v>37736</v>
      </c>
      <c r="C15" s="52" t="s">
        <v>2</v>
      </c>
      <c r="D15" s="50" t="s">
        <v>1223</v>
      </c>
      <c r="E15" s="50">
        <v>2.4</v>
      </c>
      <c r="F15" s="50">
        <v>0</v>
      </c>
      <c r="G15" s="50">
        <v>26</v>
      </c>
      <c r="H15" s="50">
        <v>34</v>
      </c>
      <c r="I15" s="53">
        <f>IF(E15&gt;0,TIME(F15,G15,H15),"")</f>
        <v>1.8449074074074073E-2</v>
      </c>
      <c r="J15" s="54">
        <f>IF(E15&gt;0,TIME(F15,G15,H15)/E15,"")</f>
        <v>7.6871141975308642E-3</v>
      </c>
      <c r="K15" s="50" t="s">
        <v>545</v>
      </c>
      <c r="L15" s="50" t="s">
        <v>509</v>
      </c>
      <c r="M15" s="55">
        <f>IF(D15&gt;0,0.0416666666666667/J15,"")</f>
        <v>5.4203262233375202</v>
      </c>
      <c r="N15" s="50">
        <v>0</v>
      </c>
      <c r="Q15" s="151">
        <f>IF("1-Swim"=D15,J15*2.4,IF("2-Bike"=D15,J15*112,IF("3-Run"=D15,J15*26.2,0)))</f>
        <v>0.20140239197530863</v>
      </c>
      <c r="R15" s="151">
        <f>Q15/2</f>
        <v>0.10070119598765431</v>
      </c>
      <c r="S15" s="53">
        <f>J15*26.2</f>
        <v>0.20140239197530863</v>
      </c>
      <c r="T15" s="53">
        <f>(J15+0.0013889)*26.2</f>
        <v>0.23779157197530862</v>
      </c>
      <c r="U15" s="53">
        <f>S15/2</f>
        <v>0.10070119598765431</v>
      </c>
      <c r="V15" s="53">
        <f>T15/2</f>
        <v>0.11889578598765431</v>
      </c>
      <c r="W15" s="50">
        <f>RANK(J15,J:J,1)</f>
        <v>2222</v>
      </c>
      <c r="X15" s="50">
        <f>YEAR(B15)</f>
        <v>2003</v>
      </c>
      <c r="Y15" s="50">
        <f>MONTH(B15)</f>
        <v>4</v>
      </c>
      <c r="Z15" s="56">
        <f>X15*100+Y15</f>
        <v>200304</v>
      </c>
      <c r="AA15" s="56">
        <f>WEEKNUM(B15,1)</f>
        <v>17</v>
      </c>
      <c r="AB15" s="58">
        <f>B15-B14</f>
        <v>4</v>
      </c>
      <c r="AC15" s="56">
        <f>DAY(B15)</f>
        <v>25</v>
      </c>
      <c r="AD15" s="53">
        <f>U15+V15</f>
        <v>0.21959698197530864</v>
      </c>
      <c r="AE15" s="56">
        <f>IF("1-Swim"=D15,E15*46.7,IF("2-Bike"=D15,E15,IF("3-Run"=D15,E15*4.27,0)))</f>
        <v>10.247999999999999</v>
      </c>
    </row>
    <row r="16" spans="1:31" x14ac:dyDescent="0.25">
      <c r="A16" s="50">
        <v>15</v>
      </c>
      <c r="B16" s="51">
        <v>37740</v>
      </c>
      <c r="C16" s="52" t="s">
        <v>4</v>
      </c>
      <c r="D16" s="50" t="s">
        <v>1223</v>
      </c>
      <c r="E16" s="50">
        <v>2.4</v>
      </c>
      <c r="F16" s="50">
        <v>0</v>
      </c>
      <c r="G16" s="50">
        <v>25</v>
      </c>
      <c r="H16" s="50">
        <v>28</v>
      </c>
      <c r="I16" s="53">
        <f>IF(E16&gt;0,TIME(F16,G16,H16),"")</f>
        <v>1.7685185185185182E-2</v>
      </c>
      <c r="J16" s="54">
        <f>IF(E16&gt;0,TIME(F16,G16,H16)/E16,"")</f>
        <v>7.3688271604938262E-3</v>
      </c>
      <c r="K16" s="50" t="s">
        <v>545</v>
      </c>
      <c r="L16" s="50" t="s">
        <v>509</v>
      </c>
      <c r="M16" s="55">
        <f>IF(D16&gt;0,0.0416666666666667/J16,"")</f>
        <v>5.6544502617801102</v>
      </c>
      <c r="N16" s="50">
        <v>0</v>
      </c>
      <c r="Q16" s="151">
        <f>IF("1-Swim"=D16,J16*2.4,IF("2-Bike"=D16,J16*112,IF("3-Run"=D16,J16*26.2,0)))</f>
        <v>0.19306327160493825</v>
      </c>
      <c r="R16" s="151">
        <f>Q16/2</f>
        <v>9.6531635802469123E-2</v>
      </c>
      <c r="S16" s="53">
        <f>J16*26.2</f>
        <v>0.19306327160493825</v>
      </c>
      <c r="T16" s="53">
        <f>(J16+0.0013889)*26.2</f>
        <v>0.22945245160493824</v>
      </c>
      <c r="U16" s="53">
        <f>S16/2</f>
        <v>9.6531635802469123E-2</v>
      </c>
      <c r="V16" s="53">
        <f>T16/2</f>
        <v>0.11472622580246912</v>
      </c>
      <c r="W16" s="50">
        <f>RANK(J16,J:J,1)</f>
        <v>1951</v>
      </c>
      <c r="X16" s="50">
        <f>YEAR(B16)</f>
        <v>2003</v>
      </c>
      <c r="Y16" s="50">
        <f>MONTH(B16)</f>
        <v>4</v>
      </c>
      <c r="Z16" s="56">
        <f>X16*100+Y16</f>
        <v>200304</v>
      </c>
      <c r="AA16" s="56">
        <f>WEEKNUM(B16,1)</f>
        <v>18</v>
      </c>
      <c r="AB16" s="58">
        <f>IF(ISBLANK(B16)," ",MAX(B16-B15-1,0))</f>
        <v>3</v>
      </c>
      <c r="AC16" s="56">
        <f>DAY(B16)</f>
        <v>29</v>
      </c>
      <c r="AD16" s="53">
        <f>U16+V16</f>
        <v>0.21125786160493826</v>
      </c>
      <c r="AE16" s="56">
        <f>IF("1-Swim"=D16,E16*46.7,IF("2-Bike"=D16,E16,IF("3-Run"=D16,E16*4.27,0)))</f>
        <v>10.247999999999999</v>
      </c>
    </row>
    <row r="17" spans="1:31" x14ac:dyDescent="0.25">
      <c r="A17" s="50">
        <v>16</v>
      </c>
      <c r="B17" s="51">
        <v>37744</v>
      </c>
      <c r="C17" s="52" t="s">
        <v>5</v>
      </c>
      <c r="D17" s="50" t="s">
        <v>1223</v>
      </c>
      <c r="E17" s="50">
        <v>7.2</v>
      </c>
      <c r="F17" s="50">
        <v>1</v>
      </c>
      <c r="G17" s="50">
        <v>26</v>
      </c>
      <c r="H17" s="50">
        <v>27</v>
      </c>
      <c r="I17" s="53">
        <f>IF(E17&gt;0,TIME(F17,G17,H17),"")</f>
        <v>6.0034722222222225E-2</v>
      </c>
      <c r="J17" s="54">
        <f>IF(E17&gt;0,TIME(F17,G17,H17)/E17,"")</f>
        <v>8.3381558641975311E-3</v>
      </c>
      <c r="K17" s="50" t="s">
        <v>545</v>
      </c>
      <c r="L17" s="50" t="s">
        <v>509</v>
      </c>
      <c r="M17" s="55">
        <f>IF(D17&gt;0,0.0416666666666667/J17,"")</f>
        <v>4.9971081550028957</v>
      </c>
      <c r="N17" s="50">
        <v>0</v>
      </c>
      <c r="Q17" s="151">
        <f>IF("1-Swim"=D17,J17*2.4,IF("2-Bike"=D17,J17*112,IF("3-Run"=D17,J17*26.2,0)))</f>
        <v>0.21845968364197532</v>
      </c>
      <c r="R17" s="151">
        <f>Q17/2</f>
        <v>0.10922984182098766</v>
      </c>
      <c r="S17" s="53">
        <f>J17*26.2</f>
        <v>0.21845968364197532</v>
      </c>
      <c r="T17" s="53">
        <f>(J17+0.0013889)*26.2</f>
        <v>0.25484886364197529</v>
      </c>
      <c r="U17" s="53">
        <f>S17/2</f>
        <v>0.10922984182098766</v>
      </c>
      <c r="V17" s="53">
        <f>T17/2</f>
        <v>0.12742443182098764</v>
      </c>
      <c r="W17" s="50">
        <f>RANK(J17,J:J,1)</f>
        <v>2609</v>
      </c>
      <c r="X17" s="50">
        <f>YEAR(B17)</f>
        <v>2003</v>
      </c>
      <c r="Y17" s="50">
        <f>MONTH(B17)</f>
        <v>5</v>
      </c>
      <c r="Z17" s="56">
        <f>X17*100+Y17</f>
        <v>200305</v>
      </c>
      <c r="AA17" s="56">
        <f>WEEKNUM(B17,1)</f>
        <v>18</v>
      </c>
      <c r="AB17" s="58">
        <f>IF(ISBLANK(B17)," ",MAX(B17-B16-1,0))</f>
        <v>3</v>
      </c>
      <c r="AC17" s="56">
        <f>DAY(B17)</f>
        <v>3</v>
      </c>
      <c r="AD17" s="53">
        <f>U17+V17</f>
        <v>0.2366542736419753</v>
      </c>
      <c r="AE17" s="56">
        <f>IF("1-Swim"=D17,E17*46.7,IF("2-Bike"=D17,E17,IF("3-Run"=D17,E17*4.27,0)))</f>
        <v>30.743999999999996</v>
      </c>
    </row>
    <row r="18" spans="1:31" x14ac:dyDescent="0.25">
      <c r="A18" s="50">
        <v>17</v>
      </c>
      <c r="B18" s="51">
        <v>37745</v>
      </c>
      <c r="C18" s="52" t="s">
        <v>0</v>
      </c>
      <c r="D18" s="50" t="s">
        <v>1224</v>
      </c>
      <c r="E18" s="50">
        <v>10.44</v>
      </c>
      <c r="F18" s="50">
        <v>0</v>
      </c>
      <c r="G18" s="50">
        <v>45</v>
      </c>
      <c r="H18" s="50">
        <v>23</v>
      </c>
      <c r="I18" s="53">
        <f>IF(E18&gt;0,TIME(F18,G18,H18),"")</f>
        <v>3.1516203703703706E-2</v>
      </c>
      <c r="J18" s="54">
        <f>IF(E18&gt;0,TIME(F18,G18,H18)/E18,"")</f>
        <v>3.0187934582091673E-3</v>
      </c>
      <c r="K18" s="50" t="s">
        <v>561</v>
      </c>
      <c r="L18" s="50" t="s">
        <v>509</v>
      </c>
      <c r="M18" s="55">
        <f>IF(D18&gt;0,0.0416666666666667/J18,"")</f>
        <v>13.802423797282419</v>
      </c>
      <c r="N18" s="50">
        <v>0</v>
      </c>
      <c r="Q18" s="151">
        <f>IF("1-Swim"=D18,J18*2.4,IF("2-Bike"=D18,J18*112,IF("3-Run"=D18,J18*26.2,0)))</f>
        <v>0.33810486731942674</v>
      </c>
      <c r="R18" s="151">
        <f>Q18/2</f>
        <v>0.16905243365971337</v>
      </c>
      <c r="S18" s="53">
        <f>J18*26.2</f>
        <v>7.909238860508018E-2</v>
      </c>
      <c r="T18" s="53">
        <f>(J18+0.0013889)*26.2</f>
        <v>0.11548156860508019</v>
      </c>
      <c r="U18" s="53">
        <f>S18/2</f>
        <v>3.954619430254009E-2</v>
      </c>
      <c r="V18" s="53">
        <f>T18/2</f>
        <v>5.7740784302540094E-2</v>
      </c>
      <c r="W18" s="50">
        <f>RANK(J18,J:J,1)</f>
        <v>583</v>
      </c>
      <c r="X18" s="50">
        <f>YEAR(B18)</f>
        <v>2003</v>
      </c>
      <c r="Y18" s="50">
        <f>MONTH(B18)</f>
        <v>5</v>
      </c>
      <c r="Z18" s="56">
        <f>X18*100+Y18</f>
        <v>200305</v>
      </c>
      <c r="AA18" s="56">
        <f>WEEKNUM(B18,1)</f>
        <v>19</v>
      </c>
      <c r="AB18" s="58">
        <f>IF(ISBLANK(B18)," ",MAX(B18-B17-1,0))</f>
        <v>0</v>
      </c>
      <c r="AC18" s="56">
        <f>DAY(B18)</f>
        <v>4</v>
      </c>
      <c r="AD18" s="53">
        <f>U18+V18</f>
        <v>9.7286978605080177E-2</v>
      </c>
      <c r="AE18" s="56">
        <f>IF("1-Swim"=D18,E18*46.7,IF("2-Bike"=D18,E18,IF("3-Run"=D18,E18*4.27,0)))</f>
        <v>10.44</v>
      </c>
    </row>
    <row r="19" spans="1:31" x14ac:dyDescent="0.25">
      <c r="A19" s="50">
        <v>18</v>
      </c>
      <c r="B19" s="51">
        <v>37747</v>
      </c>
      <c r="C19" s="52" t="s">
        <v>4</v>
      </c>
      <c r="D19" s="50" t="s">
        <v>1223</v>
      </c>
      <c r="E19" s="50">
        <v>3</v>
      </c>
      <c r="F19" s="50">
        <v>0</v>
      </c>
      <c r="G19" s="50">
        <v>33</v>
      </c>
      <c r="H19" s="50">
        <v>39</v>
      </c>
      <c r="I19" s="53">
        <f>IF(E19&gt;0,TIME(F19,G19,H19),"")</f>
        <v>2.3368055555555555E-2</v>
      </c>
      <c r="J19" s="54">
        <f>IF(E19&gt;0,TIME(F19,G19,H19)/E19,"")</f>
        <v>7.789351851851852E-3</v>
      </c>
      <c r="K19" s="50" t="s">
        <v>545</v>
      </c>
      <c r="L19" s="50" t="s">
        <v>509</v>
      </c>
      <c r="M19" s="55">
        <f>IF(D19&gt;0,0.0416666666666667/J19,"")</f>
        <v>5.349182763744432</v>
      </c>
      <c r="N19" s="50">
        <v>0</v>
      </c>
      <c r="Q19" s="151">
        <f>IF("1-Swim"=D19,J19*2.4,IF("2-Bike"=D19,J19*112,IF("3-Run"=D19,J19*26.2,0)))</f>
        <v>0.20408101851851851</v>
      </c>
      <c r="R19" s="151">
        <f>Q19/2</f>
        <v>0.10204050925925925</v>
      </c>
      <c r="S19" s="53">
        <f>J19*26.2</f>
        <v>0.20408101851851851</v>
      </c>
      <c r="T19" s="53">
        <f>(J19+0.0013889)*26.2</f>
        <v>0.2404701985185185</v>
      </c>
      <c r="U19" s="53">
        <f>S19/2</f>
        <v>0.10204050925925925</v>
      </c>
      <c r="V19" s="53">
        <f>T19/2</f>
        <v>0.12023509925925925</v>
      </c>
      <c r="W19" s="50">
        <f>RANK(J19,J:J,1)</f>
        <v>2297</v>
      </c>
      <c r="X19" s="50">
        <f>YEAR(B19)</f>
        <v>2003</v>
      </c>
      <c r="Y19" s="50">
        <f>MONTH(B19)</f>
        <v>5</v>
      </c>
      <c r="Z19" s="56">
        <f>X19*100+Y19</f>
        <v>200305</v>
      </c>
      <c r="AA19" s="56">
        <f>WEEKNUM(B19,1)</f>
        <v>19</v>
      </c>
      <c r="AB19" s="58">
        <f>IF(ISBLANK(B19)," ",MAX(B19-B18-1,0))</f>
        <v>1</v>
      </c>
      <c r="AC19" s="56">
        <f>DAY(B19)</f>
        <v>6</v>
      </c>
      <c r="AD19" s="53">
        <f>U19+V19</f>
        <v>0.22227560851851852</v>
      </c>
      <c r="AE19" s="56">
        <f>IF("1-Swim"=D19,E19*46.7,IF("2-Bike"=D19,E19,IF("3-Run"=D19,E19*4.27,0)))</f>
        <v>12.809999999999999</v>
      </c>
    </row>
    <row r="20" spans="1:31" x14ac:dyDescent="0.25">
      <c r="A20" s="50">
        <v>19</v>
      </c>
      <c r="B20" s="51">
        <v>37749</v>
      </c>
      <c r="C20" s="52" t="s">
        <v>1</v>
      </c>
      <c r="D20" s="50" t="s">
        <v>1223</v>
      </c>
      <c r="E20" s="50">
        <v>3</v>
      </c>
      <c r="F20" s="50">
        <v>0</v>
      </c>
      <c r="G20" s="50">
        <v>33</v>
      </c>
      <c r="H20" s="50">
        <v>5</v>
      </c>
      <c r="I20" s="53">
        <f>IF(E20&gt;0,TIME(F20,G20,H20),"")</f>
        <v>2.297453703703704E-2</v>
      </c>
      <c r="J20" s="54">
        <f>IF(E20&gt;0,TIME(F20,G20,H20)/E20,"")</f>
        <v>7.6581790123456802E-3</v>
      </c>
      <c r="K20" s="50" t="s">
        <v>545</v>
      </c>
      <c r="L20" s="50" t="s">
        <v>509</v>
      </c>
      <c r="M20" s="55">
        <f>IF(D20&gt;0,0.0416666666666667/J20,"")</f>
        <v>5.4408060453400537</v>
      </c>
      <c r="N20" s="50">
        <v>0</v>
      </c>
      <c r="Q20" s="151">
        <f>IF("1-Swim"=D20,J20*2.4,IF("2-Bike"=D20,J20*112,IF("3-Run"=D20,J20*26.2,0)))</f>
        <v>0.2006442901234568</v>
      </c>
      <c r="R20" s="151">
        <f>Q20/2</f>
        <v>0.1003221450617284</v>
      </c>
      <c r="S20" s="53">
        <f>J20*26.2</f>
        <v>0.2006442901234568</v>
      </c>
      <c r="T20" s="53">
        <f>(J20+0.0013889)*26.2</f>
        <v>0.2370334701234568</v>
      </c>
      <c r="U20" s="53">
        <f>S20/2</f>
        <v>0.1003221450617284</v>
      </c>
      <c r="V20" s="53">
        <f>T20/2</f>
        <v>0.1185167350617284</v>
      </c>
      <c r="W20" s="50">
        <f>RANK(J20,J:J,1)</f>
        <v>2196</v>
      </c>
      <c r="X20" s="50">
        <f>YEAR(B20)</f>
        <v>2003</v>
      </c>
      <c r="Y20" s="50">
        <f>MONTH(B20)</f>
        <v>5</v>
      </c>
      <c r="Z20" s="56">
        <f>X20*100+Y20</f>
        <v>200305</v>
      </c>
      <c r="AA20" s="56">
        <f>WEEKNUM(B20,1)</f>
        <v>19</v>
      </c>
      <c r="AB20" s="58">
        <f>IF(ISBLANK(B20)," ",MAX(B20-B19-1,0))</f>
        <v>1</v>
      </c>
      <c r="AC20" s="56">
        <f>DAY(B20)</f>
        <v>8</v>
      </c>
      <c r="AD20" s="53">
        <f>U20+V20</f>
        <v>0.21883888012345681</v>
      </c>
      <c r="AE20" s="56">
        <f>IF("1-Swim"=D20,E20*46.7,IF("2-Bike"=D20,E20,IF("3-Run"=D20,E20*4.27,0)))</f>
        <v>12.809999999999999</v>
      </c>
    </row>
    <row r="21" spans="1:31" x14ac:dyDescent="0.25">
      <c r="A21" s="50">
        <v>20</v>
      </c>
      <c r="B21" s="51">
        <v>37751</v>
      </c>
      <c r="C21" s="52" t="s">
        <v>5</v>
      </c>
      <c r="D21" s="50" t="s">
        <v>1224</v>
      </c>
      <c r="E21" s="50">
        <v>12</v>
      </c>
      <c r="F21" s="50">
        <v>0</v>
      </c>
      <c r="G21" s="50">
        <v>48</v>
      </c>
      <c r="H21" s="50">
        <v>59</v>
      </c>
      <c r="I21" s="53">
        <f>IF(E21&gt;0,TIME(F21,G21,H21),"")</f>
        <v>3.4016203703703708E-2</v>
      </c>
      <c r="J21" s="54">
        <f>IF(E21&gt;0,TIME(F21,G21,H21)/E21,"")</f>
        <v>2.834683641975309E-3</v>
      </c>
      <c r="K21" s="50" t="s">
        <v>561</v>
      </c>
      <c r="L21" s="50" t="s">
        <v>509</v>
      </c>
      <c r="M21" s="55">
        <f>IF(D21&gt;0,0.0416666666666667/J21,"")</f>
        <v>14.698877169105147</v>
      </c>
      <c r="N21" s="50">
        <v>0</v>
      </c>
      <c r="Q21" s="151">
        <f>IF("1-Swim"=D21,J21*2.4,IF("2-Bike"=D21,J21*112,IF("3-Run"=D21,J21*26.2,0)))</f>
        <v>0.31748456790123458</v>
      </c>
      <c r="R21" s="151">
        <f>Q21/2</f>
        <v>0.15874228395061729</v>
      </c>
      <c r="S21" s="53">
        <f>J21*26.2</f>
        <v>7.4268711419753095E-2</v>
      </c>
      <c r="T21" s="53">
        <f>(J21+0.0013889)*26.2</f>
        <v>0.1106578914197531</v>
      </c>
      <c r="U21" s="53">
        <f>S21/2</f>
        <v>3.7134355709876547E-2</v>
      </c>
      <c r="V21" s="53">
        <f>T21/2</f>
        <v>5.5328945709876551E-2</v>
      </c>
      <c r="W21" s="50">
        <f>RANK(J21,J:J,1)</f>
        <v>500</v>
      </c>
      <c r="X21" s="50">
        <f>YEAR(B21)</f>
        <v>2003</v>
      </c>
      <c r="Y21" s="50">
        <f>MONTH(B21)</f>
        <v>5</v>
      </c>
      <c r="Z21" s="56">
        <f>X21*100+Y21</f>
        <v>200305</v>
      </c>
      <c r="AA21" s="56">
        <f>WEEKNUM(B21,1)</f>
        <v>19</v>
      </c>
      <c r="AB21" s="58">
        <f>IF(ISBLANK(B21)," ",MAX(B21-B20-1,0))</f>
        <v>1</v>
      </c>
      <c r="AC21" s="56">
        <f>DAY(B21)</f>
        <v>10</v>
      </c>
      <c r="AD21" s="53">
        <f>U21+V21</f>
        <v>9.2463301419753091E-2</v>
      </c>
      <c r="AE21" s="56">
        <f>IF("1-Swim"=D21,E21*46.7,IF("2-Bike"=D21,E21,IF("3-Run"=D21,E21*4.27,0)))</f>
        <v>12</v>
      </c>
    </row>
    <row r="22" spans="1:31" x14ac:dyDescent="0.25">
      <c r="A22" s="50">
        <v>21</v>
      </c>
      <c r="B22" s="51">
        <v>37751</v>
      </c>
      <c r="C22" s="52" t="s">
        <v>5</v>
      </c>
      <c r="D22" s="50" t="s">
        <v>1223</v>
      </c>
      <c r="E22" s="50">
        <v>3.1</v>
      </c>
      <c r="F22" s="50">
        <v>0</v>
      </c>
      <c r="G22" s="50">
        <v>29</v>
      </c>
      <c r="H22" s="50">
        <v>57</v>
      </c>
      <c r="I22" s="53">
        <f>IF(E22&gt;0,TIME(F22,G22,H22),"")</f>
        <v>2.0798611111111111E-2</v>
      </c>
      <c r="J22" s="54">
        <f>IF(E22&gt;0,TIME(F22,G22,H22)/E22,"")</f>
        <v>6.7092293906810038E-3</v>
      </c>
      <c r="K22" s="50" t="s">
        <v>545</v>
      </c>
      <c r="L22" s="50" t="s">
        <v>509</v>
      </c>
      <c r="M22" s="55">
        <f>IF(D22&gt;0,0.0416666666666667/J22,"")</f>
        <v>6.2103505843071831</v>
      </c>
      <c r="N22" s="50">
        <v>0</v>
      </c>
      <c r="Q22" s="151">
        <f>IF("1-Swim"=D22,J22*2.4,IF("2-Bike"=D22,J22*112,IF("3-Run"=D22,J22*26.2,0)))</f>
        <v>0.17578181003584228</v>
      </c>
      <c r="R22" s="151">
        <f>Q22/2</f>
        <v>8.7890905017921142E-2</v>
      </c>
      <c r="S22" s="53">
        <f>J22*26.2</f>
        <v>0.17578181003584228</v>
      </c>
      <c r="T22" s="53">
        <f>(J22+0.0013889)*26.2</f>
        <v>0.21217099003584231</v>
      </c>
      <c r="U22" s="53">
        <f>S22/2</f>
        <v>8.7890905017921142E-2</v>
      </c>
      <c r="V22" s="53">
        <f>T22/2</f>
        <v>0.10608549501792115</v>
      </c>
      <c r="W22" s="50">
        <f>RANK(J22,J:J,1)</f>
        <v>1193</v>
      </c>
      <c r="X22" s="50">
        <f>YEAR(B22)</f>
        <v>2003</v>
      </c>
      <c r="Y22" s="50">
        <f>MONTH(B22)</f>
        <v>5</v>
      </c>
      <c r="Z22" s="56">
        <f>X22*100+Y22</f>
        <v>200305</v>
      </c>
      <c r="AA22" s="56">
        <f>WEEKNUM(B22,1)</f>
        <v>19</v>
      </c>
      <c r="AB22" s="58">
        <f>IF(ISBLANK(B22)," ",MAX(B22-B21-1,0))</f>
        <v>0</v>
      </c>
      <c r="AC22" s="56">
        <f>DAY(B22)</f>
        <v>10</v>
      </c>
      <c r="AD22" s="53">
        <f>U22+V22</f>
        <v>0.19397640003584229</v>
      </c>
      <c r="AE22" s="56">
        <f>IF("1-Swim"=D22,E22*46.7,IF("2-Bike"=D22,E22,IF("3-Run"=D22,E22*4.27,0)))</f>
        <v>13.236999999999998</v>
      </c>
    </row>
    <row r="23" spans="1:31" x14ac:dyDescent="0.25">
      <c r="A23" s="50">
        <v>22</v>
      </c>
      <c r="B23" s="51">
        <v>37754</v>
      </c>
      <c r="C23" s="52" t="s">
        <v>4</v>
      </c>
      <c r="D23" s="50" t="s">
        <v>1223</v>
      </c>
      <c r="E23" s="50">
        <v>3</v>
      </c>
      <c r="F23" s="50">
        <v>0</v>
      </c>
      <c r="G23" s="50">
        <v>29</v>
      </c>
      <c r="H23" s="50">
        <v>12</v>
      </c>
      <c r="I23" s="53">
        <f>IF(E23&gt;0,TIME(F23,G23,H23),"")</f>
        <v>2.0277777777777777E-2</v>
      </c>
      <c r="J23" s="54">
        <f>IF(E23&gt;0,TIME(F23,G23,H23)/E23,"")</f>
        <v>6.7592592592592591E-3</v>
      </c>
      <c r="K23" s="50" t="s">
        <v>545</v>
      </c>
      <c r="L23" s="50" t="s">
        <v>17</v>
      </c>
      <c r="M23" s="55">
        <f>IF(D23&gt;0,0.0416666666666667/J23,"")</f>
        <v>6.1643835616438407</v>
      </c>
      <c r="N23" s="50">
        <v>0</v>
      </c>
      <c r="Q23" s="151">
        <f>IF("1-Swim"=D23,J23*2.4,IF("2-Bike"=D23,J23*112,IF("3-Run"=D23,J23*26.2,0)))</f>
        <v>0.17709259259259258</v>
      </c>
      <c r="R23" s="151">
        <f>Q23/2</f>
        <v>8.854629629629629E-2</v>
      </c>
      <c r="S23" s="53">
        <f>J23*26.2</f>
        <v>0.17709259259259258</v>
      </c>
      <c r="T23" s="53">
        <f>(J23+0.0013889)*26.2</f>
        <v>0.21348177259259257</v>
      </c>
      <c r="U23" s="53">
        <f>S23/2</f>
        <v>8.854629629629629E-2</v>
      </c>
      <c r="V23" s="53">
        <f>T23/2</f>
        <v>0.10674088629629629</v>
      </c>
      <c r="W23" s="50">
        <f>RANK(J23,J:J,1)</f>
        <v>1263</v>
      </c>
      <c r="X23" s="50">
        <f>YEAR(B23)</f>
        <v>2003</v>
      </c>
      <c r="Y23" s="50">
        <f>MONTH(B23)</f>
        <v>5</v>
      </c>
      <c r="Z23" s="56">
        <f>X23*100+Y23</f>
        <v>200305</v>
      </c>
      <c r="AA23" s="56">
        <f>WEEKNUM(B23,1)</f>
        <v>20</v>
      </c>
      <c r="AB23" s="58">
        <f>IF(ISBLANK(B23)," ",MAX(B23-B22-1,0))</f>
        <v>2</v>
      </c>
      <c r="AC23" s="56">
        <f>DAY(B23)</f>
        <v>13</v>
      </c>
      <c r="AD23" s="53">
        <f>U23+V23</f>
        <v>0.19528718259259259</v>
      </c>
      <c r="AE23" s="56">
        <f>IF("1-Swim"=D23,E23*46.7,IF("2-Bike"=D23,E23,IF("3-Run"=D23,E23*4.27,0)))</f>
        <v>12.809999999999999</v>
      </c>
    </row>
    <row r="24" spans="1:31" x14ac:dyDescent="0.25">
      <c r="A24" s="50">
        <v>23</v>
      </c>
      <c r="B24" s="51">
        <v>37756</v>
      </c>
      <c r="C24" s="52" t="s">
        <v>1</v>
      </c>
      <c r="D24" s="50" t="s">
        <v>1224</v>
      </c>
      <c r="E24" s="50">
        <v>11</v>
      </c>
      <c r="F24" s="50">
        <v>0</v>
      </c>
      <c r="G24" s="50">
        <v>48</v>
      </c>
      <c r="H24" s="50">
        <v>15</v>
      </c>
      <c r="I24" s="53">
        <f>IF(E24&gt;0,TIME(F24,G24,H24),"")</f>
        <v>3.3506944444444443E-2</v>
      </c>
      <c r="J24" s="54">
        <f>IF(E24&gt;0,TIME(F24,G24,H24)/E24,"")</f>
        <v>3.0460858585858587E-3</v>
      </c>
      <c r="K24" s="50" t="s">
        <v>561</v>
      </c>
      <c r="L24" s="50" t="s">
        <v>509</v>
      </c>
      <c r="M24" s="55">
        <f>IF(D24&gt;0,0.0416666666666667/J24,"")</f>
        <v>13.678756476683947</v>
      </c>
      <c r="N24" s="50">
        <v>0</v>
      </c>
      <c r="Q24" s="151">
        <f>IF("1-Swim"=D24,J24*2.4,IF("2-Bike"=D24,J24*112,IF("3-Run"=D24,J24*26.2,0)))</f>
        <v>0.34116161616161617</v>
      </c>
      <c r="R24" s="151">
        <f>Q24/2</f>
        <v>0.17058080808080808</v>
      </c>
      <c r="S24" s="53">
        <f>J24*26.2</f>
        <v>7.9807449494949501E-2</v>
      </c>
      <c r="T24" s="53">
        <f>(J24+0.0013889)*26.2</f>
        <v>0.11619662949494949</v>
      </c>
      <c r="U24" s="53">
        <f>S24/2</f>
        <v>3.990372474747475E-2</v>
      </c>
      <c r="V24" s="53">
        <f>T24/2</f>
        <v>5.8098314747474747E-2</v>
      </c>
      <c r="W24" s="50">
        <f>RANK(J24,J:J,1)</f>
        <v>591</v>
      </c>
      <c r="X24" s="50">
        <f>YEAR(B24)</f>
        <v>2003</v>
      </c>
      <c r="Y24" s="50">
        <f>MONTH(B24)</f>
        <v>5</v>
      </c>
      <c r="Z24" s="56">
        <f>X24*100+Y24</f>
        <v>200305</v>
      </c>
      <c r="AA24" s="56">
        <f>WEEKNUM(B24,1)</f>
        <v>20</v>
      </c>
      <c r="AB24" s="58">
        <f>IF(ISBLANK(B24)," ",MAX(B24-B23-1,0))</f>
        <v>1</v>
      </c>
      <c r="AC24" s="56">
        <f>DAY(B24)</f>
        <v>15</v>
      </c>
      <c r="AD24" s="53">
        <f>U24+V24</f>
        <v>9.8002039494949497E-2</v>
      </c>
      <c r="AE24" s="56">
        <f>IF("1-Swim"=D24,E24*46.7,IF("2-Bike"=D24,E24,IF("3-Run"=D24,E24*4.27,0)))</f>
        <v>11</v>
      </c>
    </row>
    <row r="25" spans="1:31" x14ac:dyDescent="0.25">
      <c r="A25" s="50">
        <v>24</v>
      </c>
      <c r="B25" s="51">
        <v>37757</v>
      </c>
      <c r="C25" s="52" t="s">
        <v>2</v>
      </c>
      <c r="D25" s="50" t="s">
        <v>1223</v>
      </c>
      <c r="E25" s="50">
        <v>4</v>
      </c>
      <c r="F25" s="50">
        <v>0</v>
      </c>
      <c r="G25" s="50">
        <v>45</v>
      </c>
      <c r="H25" s="50">
        <v>51</v>
      </c>
      <c r="I25" s="53">
        <f>IF(E25&gt;0,TIME(F25,G25,H25),"")</f>
        <v>3.184027777777778E-2</v>
      </c>
      <c r="J25" s="54">
        <f>IF(E25&gt;0,TIME(F25,G25,H25)/E25,"")</f>
        <v>7.960069444444445E-3</v>
      </c>
      <c r="K25" s="50" t="s">
        <v>545</v>
      </c>
      <c r="L25" s="50" t="s">
        <v>509</v>
      </c>
      <c r="M25" s="55">
        <f>IF(D25&gt;0,0.0416666666666667/J25,"")</f>
        <v>5.234460196292261</v>
      </c>
      <c r="N25" s="50">
        <v>0</v>
      </c>
      <c r="Q25" s="151">
        <f>IF("1-Swim"=D25,J25*2.4,IF("2-Bike"=D25,J25*112,IF("3-Run"=D25,J25*26.2,0)))</f>
        <v>0.20855381944444445</v>
      </c>
      <c r="R25" s="151">
        <f>Q25/2</f>
        <v>0.10427690972222223</v>
      </c>
      <c r="S25" s="53">
        <f>J25*26.2</f>
        <v>0.20855381944444445</v>
      </c>
      <c r="T25" s="53">
        <f>(J25+0.0013889)*26.2</f>
        <v>0.24494299944444445</v>
      </c>
      <c r="U25" s="53">
        <f>S25/2</f>
        <v>0.10427690972222223</v>
      </c>
      <c r="V25" s="53">
        <f>T25/2</f>
        <v>0.12247149972222222</v>
      </c>
      <c r="W25" s="50">
        <f>RANK(J25,J:J,1)</f>
        <v>2413</v>
      </c>
      <c r="X25" s="50">
        <f>YEAR(B25)</f>
        <v>2003</v>
      </c>
      <c r="Y25" s="50">
        <f>MONTH(B25)</f>
        <v>5</v>
      </c>
      <c r="Z25" s="56">
        <f>X25*100+Y25</f>
        <v>200305</v>
      </c>
      <c r="AA25" s="56">
        <f>WEEKNUM(B25,1)</f>
        <v>20</v>
      </c>
      <c r="AB25" s="58">
        <f>IF(ISBLANK(B25)," ",MAX(B25-B24-1,0))</f>
        <v>0</v>
      </c>
      <c r="AC25" s="56">
        <f>DAY(B25)</f>
        <v>16</v>
      </c>
      <c r="AD25" s="53">
        <f>U25+V25</f>
        <v>0.22674840944444447</v>
      </c>
      <c r="AE25" s="56">
        <f>IF("1-Swim"=D25,E25*46.7,IF("2-Bike"=D25,E25,IF("3-Run"=D25,E25*4.27,0)))</f>
        <v>17.079999999999998</v>
      </c>
    </row>
    <row r="26" spans="1:31" x14ac:dyDescent="0.25">
      <c r="A26" s="50">
        <v>25</v>
      </c>
      <c r="B26" s="51">
        <v>37760</v>
      </c>
      <c r="C26" s="52" t="s">
        <v>3</v>
      </c>
      <c r="D26" s="50" t="s">
        <v>1225</v>
      </c>
      <c r="E26" s="50">
        <v>0.746</v>
      </c>
      <c r="F26" s="50">
        <v>0</v>
      </c>
      <c r="G26" s="50">
        <v>29</v>
      </c>
      <c r="H26" s="50">
        <v>5</v>
      </c>
      <c r="I26" s="53">
        <f>IF(E26&gt;0,TIME(F26,G26,H26),"")</f>
        <v>2.0196759259259258E-2</v>
      </c>
      <c r="J26" s="54">
        <f>IF(E26&gt;0,TIME(F26,G26,H26)/E26,"")</f>
        <v>2.707340383278721E-2</v>
      </c>
      <c r="K26" s="50" t="s">
        <v>561</v>
      </c>
      <c r="L26" s="50" t="s">
        <v>509</v>
      </c>
      <c r="M26" s="55">
        <f>IF(D26&gt;0,0.0416666666666667/J26,"")</f>
        <v>1.5390257879656173</v>
      </c>
      <c r="N26" s="50">
        <v>0</v>
      </c>
      <c r="Q26" s="151">
        <f>IF("1-Swim"=D26,J26*2.4,IF("2-Bike"=D26,J26*112,IF("3-Run"=D26,J26*26.2,0)))</f>
        <v>6.4976169198689301E-2</v>
      </c>
      <c r="R26" s="151">
        <f>Q26/2</f>
        <v>3.2488084599344651E-2</v>
      </c>
      <c r="S26" s="53">
        <f>J26*26.2</f>
        <v>0.70932318041902487</v>
      </c>
      <c r="T26" s="53">
        <f>(J26+0.0013889)*26.2</f>
        <v>0.74571236041902489</v>
      </c>
      <c r="U26" s="53">
        <f>S26/2</f>
        <v>0.35466159020951243</v>
      </c>
      <c r="V26" s="53">
        <f>T26/2</f>
        <v>0.37285618020951244</v>
      </c>
      <c r="W26" s="50">
        <f>RANK(J26,J:J,1)</f>
        <v>3271</v>
      </c>
      <c r="X26" s="50">
        <f>YEAR(B26)</f>
        <v>2003</v>
      </c>
      <c r="Y26" s="50">
        <f>MONTH(B26)</f>
        <v>5</v>
      </c>
      <c r="Z26" s="56">
        <f>X26*100+Y26</f>
        <v>200305</v>
      </c>
      <c r="AA26" s="56">
        <f>WEEKNUM(B26,1)</f>
        <v>21</v>
      </c>
      <c r="AB26" s="58">
        <f>IF(ISBLANK(B26)," ",MAX(B26-B25-1,0))</f>
        <v>2</v>
      </c>
      <c r="AC26" s="56">
        <f>DAY(B26)</f>
        <v>19</v>
      </c>
      <c r="AD26" s="53">
        <f>U26+V26</f>
        <v>0.72751777041902488</v>
      </c>
      <c r="AE26" s="56">
        <f>IF("1-Swim"=D26,E26*46.7,IF("2-Bike"=D26,E26,IF("3-Run"=D26,E26*4.27,0)))</f>
        <v>34.838200000000001</v>
      </c>
    </row>
    <row r="27" spans="1:31" x14ac:dyDescent="0.25">
      <c r="A27" s="50">
        <v>26</v>
      </c>
      <c r="B27" s="51">
        <v>37761</v>
      </c>
      <c r="C27" s="52" t="s">
        <v>4</v>
      </c>
      <c r="D27" s="50" t="s">
        <v>1224</v>
      </c>
      <c r="E27" s="50">
        <v>14.8</v>
      </c>
      <c r="F27" s="50">
        <v>1</v>
      </c>
      <c r="G27" s="50">
        <v>10</v>
      </c>
      <c r="H27" s="50">
        <v>0</v>
      </c>
      <c r="I27" s="53">
        <f>IF(E27&gt;0,TIME(F27,G27,H27),"")</f>
        <v>4.8611111111111112E-2</v>
      </c>
      <c r="J27" s="54">
        <f>IF(E27&gt;0,TIME(F27,G27,H27)/E27,"")</f>
        <v>3.2845345345345342E-3</v>
      </c>
      <c r="K27" s="50" t="s">
        <v>561</v>
      </c>
      <c r="L27" s="50" t="s">
        <v>509</v>
      </c>
      <c r="M27" s="55">
        <f>IF(D27&gt;0,0.0416666666666667/J27,"")</f>
        <v>12.685714285714297</v>
      </c>
      <c r="N27" s="50">
        <v>0</v>
      </c>
      <c r="Q27" s="151">
        <f>IF("1-Swim"=D27,J27*2.4,IF("2-Bike"=D27,J27*112,IF("3-Run"=D27,J27*26.2,0)))</f>
        <v>0.36786786786786785</v>
      </c>
      <c r="R27" s="151">
        <f>Q27/2</f>
        <v>0.18393393393393392</v>
      </c>
      <c r="S27" s="53">
        <f>J27*26.2</f>
        <v>8.6054804804804791E-2</v>
      </c>
      <c r="T27" s="53">
        <f>(J27+0.0013889)*26.2</f>
        <v>0.1224439848048048</v>
      </c>
      <c r="U27" s="53">
        <f>S27/2</f>
        <v>4.3027402402402395E-2</v>
      </c>
      <c r="V27" s="53">
        <f>T27/2</f>
        <v>6.1221992402402399E-2</v>
      </c>
      <c r="W27" s="50">
        <f>RANK(J27,J:J,1)</f>
        <v>676</v>
      </c>
      <c r="X27" s="50">
        <f>YEAR(B27)</f>
        <v>2003</v>
      </c>
      <c r="Y27" s="50">
        <f>MONTH(B27)</f>
        <v>5</v>
      </c>
      <c r="Z27" s="56">
        <f>X27*100+Y27</f>
        <v>200305</v>
      </c>
      <c r="AA27" s="56">
        <f>WEEKNUM(B27,1)</f>
        <v>21</v>
      </c>
      <c r="AB27" s="58">
        <f>IF(ISBLANK(B27)," ",MAX(B27-B26-1,0))</f>
        <v>0</v>
      </c>
      <c r="AC27" s="56">
        <f>DAY(B27)</f>
        <v>20</v>
      </c>
      <c r="AD27" s="53">
        <f>U27+V27</f>
        <v>0.1042493948048048</v>
      </c>
      <c r="AE27" s="56">
        <f>IF("1-Swim"=D27,E27*46.7,IF("2-Bike"=D27,E27,IF("3-Run"=D27,E27*4.27,0)))</f>
        <v>14.8</v>
      </c>
    </row>
    <row r="28" spans="1:31" x14ac:dyDescent="0.25">
      <c r="A28" s="50">
        <v>27</v>
      </c>
      <c r="B28" s="51">
        <v>37762</v>
      </c>
      <c r="C28" s="52" t="s">
        <v>6</v>
      </c>
      <c r="D28" s="50" t="s">
        <v>1223</v>
      </c>
      <c r="E28" s="50">
        <v>2.25</v>
      </c>
      <c r="F28" s="50">
        <v>0</v>
      </c>
      <c r="G28" s="50">
        <v>23</v>
      </c>
      <c r="H28" s="50">
        <v>16</v>
      </c>
      <c r="I28" s="53">
        <f>IF(E28&gt;0,TIME(F28,G28,H28),"")</f>
        <v>1.6157407407407409E-2</v>
      </c>
      <c r="J28" s="54">
        <f>IF(E28&gt;0,TIME(F28,G28,H28)/E28,"")</f>
        <v>7.1810699588477373E-3</v>
      </c>
      <c r="K28" s="50" t="s">
        <v>545</v>
      </c>
      <c r="L28" s="50" t="s">
        <v>509</v>
      </c>
      <c r="M28" s="55">
        <f>IF(D28&gt;0,0.0416666666666667/J28,"")</f>
        <v>5.8022922636103189</v>
      </c>
      <c r="N28" s="50">
        <v>0</v>
      </c>
      <c r="Q28" s="151">
        <f>IF("1-Swim"=D28,J28*2.4,IF("2-Bike"=D28,J28*112,IF("3-Run"=D28,J28*26.2,0)))</f>
        <v>0.1881440329218107</v>
      </c>
      <c r="R28" s="151">
        <f>Q28/2</f>
        <v>9.407201646090535E-2</v>
      </c>
      <c r="S28" s="53">
        <f>J28*26.2</f>
        <v>0.1881440329218107</v>
      </c>
      <c r="T28" s="53">
        <f>(J28+0.0013889)*26.2</f>
        <v>0.22453321292181072</v>
      </c>
      <c r="U28" s="53">
        <f>S28/2</f>
        <v>9.407201646090535E-2</v>
      </c>
      <c r="V28" s="53">
        <f>T28/2</f>
        <v>0.11226660646090536</v>
      </c>
      <c r="W28" s="50">
        <f>RANK(J28,J:J,1)</f>
        <v>1759</v>
      </c>
      <c r="X28" s="50">
        <f>YEAR(B28)</f>
        <v>2003</v>
      </c>
      <c r="Y28" s="50">
        <f>MONTH(B28)</f>
        <v>5</v>
      </c>
      <c r="Z28" s="56">
        <f>X28*100+Y28</f>
        <v>200305</v>
      </c>
      <c r="AA28" s="56">
        <f>WEEKNUM(B28,1)</f>
        <v>21</v>
      </c>
      <c r="AB28" s="58">
        <f>IF(ISBLANK(B28)," ",MAX(B28-B27-1,0))</f>
        <v>0</v>
      </c>
      <c r="AC28" s="56">
        <f>DAY(B28)</f>
        <v>21</v>
      </c>
      <c r="AD28" s="53">
        <f>U28+V28</f>
        <v>0.20633862292181071</v>
      </c>
      <c r="AE28" s="56">
        <f>IF("1-Swim"=D28,E28*46.7,IF("2-Bike"=D28,E28,IF("3-Run"=D28,E28*4.27,0)))</f>
        <v>9.6074999999999982</v>
      </c>
    </row>
    <row r="29" spans="1:31" x14ac:dyDescent="0.25">
      <c r="A29" s="50">
        <v>28</v>
      </c>
      <c r="B29" s="51">
        <v>37764</v>
      </c>
      <c r="C29" s="52" t="s">
        <v>2</v>
      </c>
      <c r="D29" s="50" t="s">
        <v>1223</v>
      </c>
      <c r="E29" s="50">
        <v>3.1</v>
      </c>
      <c r="F29" s="50">
        <v>0</v>
      </c>
      <c r="G29" s="50">
        <v>29</v>
      </c>
      <c r="H29" s="50">
        <v>50</v>
      </c>
      <c r="I29" s="53">
        <f>IF(E29&gt;0,TIME(F29,G29,H29),"")</f>
        <v>2.071759259259259E-2</v>
      </c>
      <c r="J29" s="54">
        <f>IF(E29&gt;0,TIME(F29,G29,H29)/E29,"")</f>
        <v>6.6830943847072865E-3</v>
      </c>
      <c r="K29" s="50" t="s">
        <v>561</v>
      </c>
      <c r="L29" s="50" t="s">
        <v>509</v>
      </c>
      <c r="M29" s="55">
        <f>IF(D29&gt;0,0.0416666666666667/J29,"")</f>
        <v>6.2346368715083864</v>
      </c>
      <c r="N29" s="50">
        <v>0</v>
      </c>
      <c r="Q29" s="151">
        <f>IF("1-Swim"=D29,J29*2.4,IF("2-Bike"=D29,J29*112,IF("3-Run"=D29,J29*26.2,0)))</f>
        <v>0.17509707287933091</v>
      </c>
      <c r="R29" s="151">
        <f>Q29/2</f>
        <v>8.7548536439665453E-2</v>
      </c>
      <c r="S29" s="53">
        <f>J29*26.2</f>
        <v>0.17509707287933091</v>
      </c>
      <c r="T29" s="53">
        <f>(J29+0.0013889)*26.2</f>
        <v>0.21148625287933087</v>
      </c>
      <c r="U29" s="53">
        <f>S29/2</f>
        <v>8.7548536439665453E-2</v>
      </c>
      <c r="V29" s="53">
        <f>T29/2</f>
        <v>0.10574312643966544</v>
      </c>
      <c r="W29" s="50">
        <f>RANK(J29,J:J,1)</f>
        <v>1173</v>
      </c>
      <c r="X29" s="50">
        <f>YEAR(B29)</f>
        <v>2003</v>
      </c>
      <c r="Y29" s="50">
        <f>MONTH(B29)</f>
        <v>5</v>
      </c>
      <c r="Z29" s="56">
        <f>X29*100+Y29</f>
        <v>200305</v>
      </c>
      <c r="AA29" s="56">
        <f>WEEKNUM(B29,1)</f>
        <v>21</v>
      </c>
      <c r="AB29" s="58">
        <f>IF(ISBLANK(B29)," ",MAX(B29-B28-1,0))</f>
        <v>1</v>
      </c>
      <c r="AC29" s="56">
        <f>DAY(B29)</f>
        <v>23</v>
      </c>
      <c r="AD29" s="53">
        <f>U29+V29</f>
        <v>0.19329166287933089</v>
      </c>
      <c r="AE29" s="56">
        <f>IF("1-Swim"=D29,E29*46.7,IF("2-Bike"=D29,E29,IF("3-Run"=D29,E29*4.27,0)))</f>
        <v>13.236999999999998</v>
      </c>
    </row>
    <row r="30" spans="1:31" x14ac:dyDescent="0.25">
      <c r="A30" s="50">
        <v>29</v>
      </c>
      <c r="B30" s="51">
        <v>37766</v>
      </c>
      <c r="C30" s="52" t="s">
        <v>0</v>
      </c>
      <c r="D30" s="50" t="s">
        <v>1224</v>
      </c>
      <c r="E30" s="50">
        <v>13.5</v>
      </c>
      <c r="F30" s="50">
        <v>0</v>
      </c>
      <c r="G30" s="50">
        <v>54</v>
      </c>
      <c r="H30" s="50">
        <v>1</v>
      </c>
      <c r="I30" s="53">
        <f>IF(E30&gt;0,TIME(F30,G30,H30),"")</f>
        <v>3.7511574074074072E-2</v>
      </c>
      <c r="J30" s="54">
        <f>IF(E30&gt;0,TIME(F30,G30,H30)/E30,"")</f>
        <v>2.7786351165980795E-3</v>
      </c>
      <c r="K30" s="50" t="s">
        <v>561</v>
      </c>
      <c r="L30" s="50" t="s">
        <v>509</v>
      </c>
      <c r="M30" s="55">
        <f>IF(D30&gt;0,0.0416666666666667/J30,"")</f>
        <v>14.995371798827534</v>
      </c>
      <c r="N30" s="50">
        <v>0</v>
      </c>
      <c r="Q30" s="151">
        <f>IF("1-Swim"=D30,J30*2.4,IF("2-Bike"=D30,J30*112,IF("3-Run"=D30,J30*26.2,0)))</f>
        <v>0.3112071330589849</v>
      </c>
      <c r="R30" s="151">
        <f>Q30/2</f>
        <v>0.15560356652949245</v>
      </c>
      <c r="S30" s="53">
        <f>J30*26.2</f>
        <v>7.280024005486968E-2</v>
      </c>
      <c r="T30" s="53">
        <f>(J30+0.0013889)*26.2</f>
        <v>0.10918942005486967</v>
      </c>
      <c r="U30" s="53">
        <f>S30/2</f>
        <v>3.640012002743484E-2</v>
      </c>
      <c r="V30" s="53">
        <f>T30/2</f>
        <v>5.4594710027434837E-2</v>
      </c>
      <c r="W30" s="50">
        <f>RANK(J30,J:J,1)</f>
        <v>468</v>
      </c>
      <c r="X30" s="50">
        <f>YEAR(B30)</f>
        <v>2003</v>
      </c>
      <c r="Y30" s="50">
        <f>MONTH(B30)</f>
        <v>5</v>
      </c>
      <c r="Z30" s="56">
        <f>X30*100+Y30</f>
        <v>200305</v>
      </c>
      <c r="AA30" s="56">
        <f>WEEKNUM(B30,1)</f>
        <v>22</v>
      </c>
      <c r="AB30" s="58">
        <f>IF(ISBLANK(B30)," ",MAX(B30-B29-1,0))</f>
        <v>1</v>
      </c>
      <c r="AC30" s="56">
        <f>DAY(B30)</f>
        <v>25</v>
      </c>
      <c r="AD30" s="53">
        <f>U30+V30</f>
        <v>9.0994830054869677E-2</v>
      </c>
      <c r="AE30" s="56">
        <f>IF("1-Swim"=D30,E30*46.7,IF("2-Bike"=D30,E30,IF("3-Run"=D30,E30*4.27,0)))</f>
        <v>13.5</v>
      </c>
    </row>
    <row r="31" spans="1:31" x14ac:dyDescent="0.25">
      <c r="A31" s="50">
        <v>30</v>
      </c>
      <c r="B31" s="51">
        <v>37766</v>
      </c>
      <c r="C31" s="52" t="s">
        <v>0</v>
      </c>
      <c r="D31" s="50" t="s">
        <v>1223</v>
      </c>
      <c r="E31" s="50">
        <v>3.1</v>
      </c>
      <c r="F31" s="50">
        <v>0</v>
      </c>
      <c r="G31" s="50">
        <v>32</v>
      </c>
      <c r="H31" s="50">
        <v>24</v>
      </c>
      <c r="I31" s="53">
        <f>IF(E31&gt;0,TIME(F31,G31,H31),"")</f>
        <v>2.2499999999999996E-2</v>
      </c>
      <c r="J31" s="54">
        <f>IF(E31&gt;0,TIME(F31,G31,H31)/E31,"")</f>
        <v>7.2580645161290308E-3</v>
      </c>
      <c r="K31" s="50" t="s">
        <v>545</v>
      </c>
      <c r="L31" s="50" t="s">
        <v>509</v>
      </c>
      <c r="M31" s="55">
        <f>IF(D31&gt;0,0.0416666666666667/J31,"")</f>
        <v>5.7407407407407467</v>
      </c>
      <c r="N31" s="50">
        <v>0</v>
      </c>
      <c r="P31" s="50" t="s">
        <v>7</v>
      </c>
      <c r="Q31" s="151">
        <f>IF("1-Swim"=D31,J31*2.4,IF("2-Bike"=D31,J31*112,IF("3-Run"=D31,J31*26.2,0)))</f>
        <v>0.19016129032258061</v>
      </c>
      <c r="R31" s="151">
        <f>Q31/2</f>
        <v>9.5080645161290306E-2</v>
      </c>
      <c r="S31" s="53">
        <f>J31*26.2</f>
        <v>0.19016129032258061</v>
      </c>
      <c r="T31" s="53">
        <f>(J31+0.0013889)*26.2</f>
        <v>0.22655047032258058</v>
      </c>
      <c r="U31" s="53">
        <f>S31/2</f>
        <v>9.5080645161290306E-2</v>
      </c>
      <c r="V31" s="53">
        <f>T31/2</f>
        <v>0.11327523516129029</v>
      </c>
      <c r="W31" s="50">
        <f>RANK(J31,J:J,1)</f>
        <v>1844</v>
      </c>
      <c r="X31" s="50">
        <f>YEAR(B31)</f>
        <v>2003</v>
      </c>
      <c r="Y31" s="50">
        <f>MONTH(B31)</f>
        <v>5</v>
      </c>
      <c r="Z31" s="56">
        <f>X31*100+Y31</f>
        <v>200305</v>
      </c>
      <c r="AA31" s="56">
        <f>WEEKNUM(B31,1)</f>
        <v>22</v>
      </c>
      <c r="AB31" s="58">
        <f>IF(ISBLANK(B31)," ",MAX(B31-B30-1,0))</f>
        <v>0</v>
      </c>
      <c r="AC31" s="56">
        <f>DAY(B31)</f>
        <v>25</v>
      </c>
      <c r="AD31" s="53">
        <f>U31+V31</f>
        <v>0.20835588032258059</v>
      </c>
      <c r="AE31" s="56">
        <f>IF("1-Swim"=D31,E31*46.7,IF("2-Bike"=D31,E31,IF("3-Run"=D31,E31*4.27,0)))</f>
        <v>13.236999999999998</v>
      </c>
    </row>
    <row r="32" spans="1:31" x14ac:dyDescent="0.25">
      <c r="A32" s="50">
        <v>31</v>
      </c>
      <c r="B32" s="51">
        <v>37768</v>
      </c>
      <c r="C32" s="52" t="s">
        <v>4</v>
      </c>
      <c r="D32" s="50" t="s">
        <v>1223</v>
      </c>
      <c r="E32" s="50">
        <v>3.1</v>
      </c>
      <c r="F32" s="50">
        <v>0</v>
      </c>
      <c r="G32" s="50">
        <v>31</v>
      </c>
      <c r="H32" s="50">
        <v>14</v>
      </c>
      <c r="I32" s="53">
        <f>IF(E32&gt;0,TIME(F32,G32,H32),"")</f>
        <v>2.1689814814814815E-2</v>
      </c>
      <c r="J32" s="54">
        <f>IF(E32&gt;0,TIME(F32,G32,H32)/E32,"")</f>
        <v>6.996714456391875E-3</v>
      </c>
      <c r="K32" s="50" t="s">
        <v>545</v>
      </c>
      <c r="L32" s="50" t="s">
        <v>509</v>
      </c>
      <c r="M32" s="55">
        <f>IF(D32&gt;0,0.0416666666666667/J32,"")</f>
        <v>5.9551760939167604</v>
      </c>
      <c r="N32" s="50">
        <v>0</v>
      </c>
      <c r="P32" s="50" t="s">
        <v>8</v>
      </c>
      <c r="Q32" s="151">
        <f>IF("1-Swim"=D32,J32*2.4,IF("2-Bike"=D32,J32*112,IF("3-Run"=D32,J32*26.2,0)))</f>
        <v>0.18331391875746711</v>
      </c>
      <c r="R32" s="151">
        <f>Q32/2</f>
        <v>9.1656959378733555E-2</v>
      </c>
      <c r="S32" s="53">
        <f>J32*26.2</f>
        <v>0.18331391875746711</v>
      </c>
      <c r="T32" s="53">
        <f>(J32+0.0013889)*26.2</f>
        <v>0.21970309875746713</v>
      </c>
      <c r="U32" s="53">
        <f>S32/2</f>
        <v>9.1656959378733555E-2</v>
      </c>
      <c r="V32" s="53">
        <f>T32/2</f>
        <v>0.10985154937873357</v>
      </c>
      <c r="W32" s="50">
        <f>RANK(J32,J:J,1)</f>
        <v>1561</v>
      </c>
      <c r="X32" s="50">
        <f>YEAR(B32)</f>
        <v>2003</v>
      </c>
      <c r="Y32" s="50">
        <f>MONTH(B32)</f>
        <v>5</v>
      </c>
      <c r="Z32" s="56">
        <f>X32*100+Y32</f>
        <v>200305</v>
      </c>
      <c r="AA32" s="56">
        <f>WEEKNUM(B32,1)</f>
        <v>22</v>
      </c>
      <c r="AB32" s="58">
        <f>IF(ISBLANK(B32)," ",MAX(B32-B31-1,0))</f>
        <v>1</v>
      </c>
      <c r="AC32" s="56">
        <f>DAY(B32)</f>
        <v>27</v>
      </c>
      <c r="AD32" s="53">
        <f>U32+V32</f>
        <v>0.20150850875746712</v>
      </c>
      <c r="AE32" s="56">
        <f>IF("1-Swim"=D32,E32*46.7,IF("2-Bike"=D32,E32,IF("3-Run"=D32,E32*4.27,0)))</f>
        <v>13.236999999999998</v>
      </c>
    </row>
    <row r="33" spans="1:31" x14ac:dyDescent="0.25">
      <c r="A33" s="50">
        <v>32</v>
      </c>
      <c r="B33" s="51">
        <v>37770</v>
      </c>
      <c r="C33" s="52" t="s">
        <v>1</v>
      </c>
      <c r="D33" s="50" t="s">
        <v>1223</v>
      </c>
      <c r="E33" s="50">
        <v>4</v>
      </c>
      <c r="F33" s="50">
        <v>0</v>
      </c>
      <c r="G33" s="50">
        <v>43</v>
      </c>
      <c r="H33" s="50">
        <v>13</v>
      </c>
      <c r="I33" s="53">
        <f>IF(E33&gt;0,TIME(F33,G33,H33),"")</f>
        <v>3.0011574074074076E-2</v>
      </c>
      <c r="J33" s="54">
        <f>IF(E33&gt;0,TIME(F33,G33,H33)/E33,"")</f>
        <v>7.502893518518519E-3</v>
      </c>
      <c r="K33" s="50" t="s">
        <v>545</v>
      </c>
      <c r="L33" s="50" t="s">
        <v>9</v>
      </c>
      <c r="M33" s="55">
        <f>IF(D33&gt;0,0.0416666666666667/J33,"")</f>
        <v>5.553413035094489</v>
      </c>
      <c r="N33" s="50">
        <v>0</v>
      </c>
      <c r="P33" s="50" t="s">
        <v>9</v>
      </c>
      <c r="Q33" s="151">
        <f>IF("1-Swim"=D33,J33*2.4,IF("2-Bike"=D33,J33*112,IF("3-Run"=D33,J33*26.2,0)))</f>
        <v>0.19657581018518519</v>
      </c>
      <c r="R33" s="151">
        <f>Q33/2</f>
        <v>9.8287905092592595E-2</v>
      </c>
      <c r="S33" s="53">
        <f>J33*26.2</f>
        <v>0.19657581018518519</v>
      </c>
      <c r="T33" s="53">
        <f>(J33+0.0013889)*26.2</f>
        <v>0.23296499018518518</v>
      </c>
      <c r="U33" s="53">
        <f>S33/2</f>
        <v>9.8287905092592595E-2</v>
      </c>
      <c r="V33" s="53">
        <f>T33/2</f>
        <v>0.11648249509259259</v>
      </c>
      <c r="W33" s="50">
        <f>RANK(J33,J:J,1)</f>
        <v>2071</v>
      </c>
      <c r="X33" s="50">
        <f>YEAR(B33)</f>
        <v>2003</v>
      </c>
      <c r="Y33" s="50">
        <f>MONTH(B33)</f>
        <v>5</v>
      </c>
      <c r="Z33" s="56">
        <f>X33*100+Y33</f>
        <v>200305</v>
      </c>
      <c r="AA33" s="56">
        <f>WEEKNUM(B33,1)</f>
        <v>22</v>
      </c>
      <c r="AB33" s="58">
        <f>IF(ISBLANK(B33)," ",MAX(B33-B32-1,0))</f>
        <v>1</v>
      </c>
      <c r="AC33" s="56">
        <f>DAY(B33)</f>
        <v>29</v>
      </c>
      <c r="AD33" s="53">
        <f>U33+V33</f>
        <v>0.21477040018518517</v>
      </c>
      <c r="AE33" s="56">
        <f>IF("1-Swim"=D33,E33*46.7,IF("2-Bike"=D33,E33,IF("3-Run"=D33,E33*4.27,0)))</f>
        <v>17.079999999999998</v>
      </c>
    </row>
    <row r="34" spans="1:31" s="66" customFormat="1" x14ac:dyDescent="0.25">
      <c r="A34" s="50">
        <v>33</v>
      </c>
      <c r="B34" s="51">
        <v>37772</v>
      </c>
      <c r="C34" s="52" t="s">
        <v>5</v>
      </c>
      <c r="D34" s="50" t="s">
        <v>1224</v>
      </c>
      <c r="E34" s="50">
        <v>9.1</v>
      </c>
      <c r="F34" s="50">
        <v>0</v>
      </c>
      <c r="G34" s="50">
        <v>36</v>
      </c>
      <c r="H34" s="50">
        <v>20</v>
      </c>
      <c r="I34" s="53">
        <f>IF(E34&gt;0,TIME(F34,G34,H34),"")</f>
        <v>2.5231481481481483E-2</v>
      </c>
      <c r="J34" s="54">
        <f>IF(E34&gt;0,TIME(F34,G34,H34)/E34,"")</f>
        <v>2.7726902726902731E-3</v>
      </c>
      <c r="K34" s="50" t="s">
        <v>561</v>
      </c>
      <c r="L34" s="50" t="s">
        <v>509</v>
      </c>
      <c r="M34" s="55">
        <f>IF(D34&gt;0,0.0416666666666667/J34,"")</f>
        <v>15.027522935779826</v>
      </c>
      <c r="N34" s="50">
        <v>0</v>
      </c>
      <c r="O34" s="50"/>
      <c r="P34" s="50"/>
      <c r="Q34" s="151">
        <f>IF("1-Swim"=D34,J34*2.4,IF("2-Bike"=D34,J34*112,IF("3-Run"=D34,J34*26.2,0)))</f>
        <v>0.31054131054131057</v>
      </c>
      <c r="R34" s="151">
        <f>Q34/2</f>
        <v>0.15527065527065528</v>
      </c>
      <c r="S34" s="53">
        <f>J34*26.2</f>
        <v>7.2644485144485155E-2</v>
      </c>
      <c r="T34" s="53">
        <f>(J34+0.0013889)*26.2</f>
        <v>0.10903366514448515</v>
      </c>
      <c r="U34" s="53">
        <f>S34/2</f>
        <v>3.6322242572242577E-2</v>
      </c>
      <c r="V34" s="53">
        <f>T34/2</f>
        <v>5.4516832572242574E-2</v>
      </c>
      <c r="W34" s="50">
        <f>RANK(J34,J:J,1)</f>
        <v>450</v>
      </c>
      <c r="X34" s="50">
        <f>YEAR(B34)</f>
        <v>2003</v>
      </c>
      <c r="Y34" s="50">
        <f>MONTH(B34)</f>
        <v>5</v>
      </c>
      <c r="Z34" s="56">
        <f>X34*100+Y34</f>
        <v>200305</v>
      </c>
      <c r="AA34" s="56">
        <f>WEEKNUM(B34,1)</f>
        <v>22</v>
      </c>
      <c r="AB34" s="58">
        <f>IF(ISBLANK(B34)," ",MAX(B34-B33-1,0))</f>
        <v>1</v>
      </c>
      <c r="AC34" s="56">
        <f>DAY(B34)</f>
        <v>31</v>
      </c>
      <c r="AD34" s="53">
        <f>U34+V34</f>
        <v>9.0839075144485151E-2</v>
      </c>
      <c r="AE34" s="56">
        <f>IF("1-Swim"=D34,E34*46.7,IF("2-Bike"=D34,E34,IF("3-Run"=D34,E34*4.27,0)))</f>
        <v>9.1</v>
      </c>
    </row>
    <row r="35" spans="1:31" x14ac:dyDescent="0.25">
      <c r="A35" s="50">
        <v>34</v>
      </c>
      <c r="B35" s="51">
        <v>37772</v>
      </c>
      <c r="C35" s="52" t="s">
        <v>5</v>
      </c>
      <c r="D35" s="50" t="s">
        <v>1223</v>
      </c>
      <c r="E35" s="50">
        <v>2.7</v>
      </c>
      <c r="F35" s="50">
        <v>0</v>
      </c>
      <c r="G35" s="50">
        <v>30</v>
      </c>
      <c r="H35" s="50">
        <v>23</v>
      </c>
      <c r="I35" s="53">
        <f>IF(E35&gt;0,TIME(F35,G35,H35),"")</f>
        <v>2.1099537037037038E-2</v>
      </c>
      <c r="J35" s="54">
        <f>IF(E35&gt;0,TIME(F35,G35,H35)/E35,"")</f>
        <v>7.814643347050754E-3</v>
      </c>
      <c r="K35" s="50" t="s">
        <v>545</v>
      </c>
      <c r="L35" s="50" t="s">
        <v>509</v>
      </c>
      <c r="M35" s="55">
        <f>IF(D35&gt;0,0.0416666666666667/J35,"")</f>
        <v>5.3318705430608935</v>
      </c>
      <c r="N35" s="50">
        <v>0</v>
      </c>
      <c r="Q35" s="151">
        <f>IF("1-Swim"=D35,J35*2.4,IF("2-Bike"=D35,J35*112,IF("3-Run"=D35,J35*26.2,0)))</f>
        <v>0.20474365569272976</v>
      </c>
      <c r="R35" s="151">
        <f>Q35/2</f>
        <v>0.10237182784636488</v>
      </c>
      <c r="S35" s="53">
        <f>J35*26.2</f>
        <v>0.20474365569272976</v>
      </c>
      <c r="T35" s="53">
        <f>(J35+0.0013889)*26.2</f>
        <v>0.24113283569272975</v>
      </c>
      <c r="U35" s="53">
        <f>S35/2</f>
        <v>0.10237182784636488</v>
      </c>
      <c r="V35" s="53">
        <f>T35/2</f>
        <v>0.12056641784636488</v>
      </c>
      <c r="W35" s="50">
        <f>RANK(J35,J:J,1)</f>
        <v>2314</v>
      </c>
      <c r="X35" s="50">
        <f>YEAR(B35)</f>
        <v>2003</v>
      </c>
      <c r="Y35" s="50">
        <f>MONTH(B35)</f>
        <v>5</v>
      </c>
      <c r="Z35" s="56">
        <f>X35*100+Y35</f>
        <v>200305</v>
      </c>
      <c r="AA35" s="56">
        <f>WEEKNUM(B35,1)</f>
        <v>22</v>
      </c>
      <c r="AB35" s="58">
        <f>IF(ISBLANK(B35)," ",MAX(B35-B34-1,0))</f>
        <v>0</v>
      </c>
      <c r="AC35" s="56">
        <f>DAY(B35)</f>
        <v>31</v>
      </c>
      <c r="AD35" s="53">
        <f>U35+V35</f>
        <v>0.22293824569272974</v>
      </c>
      <c r="AE35" s="56">
        <f>IF("1-Swim"=D35,E35*46.7,IF("2-Bike"=D35,E35,IF("3-Run"=D35,E35*4.27,0)))</f>
        <v>11.529</v>
      </c>
    </row>
    <row r="36" spans="1:31" x14ac:dyDescent="0.25">
      <c r="A36" s="50">
        <v>35</v>
      </c>
      <c r="B36" s="51">
        <v>37774</v>
      </c>
      <c r="C36" s="52" t="s">
        <v>3</v>
      </c>
      <c r="D36" s="50" t="s">
        <v>1223</v>
      </c>
      <c r="E36" s="50">
        <v>2.1</v>
      </c>
      <c r="F36" s="50">
        <v>0</v>
      </c>
      <c r="G36" s="50">
        <v>21</v>
      </c>
      <c r="H36" s="50">
        <v>25</v>
      </c>
      <c r="I36" s="53">
        <f>IF(E36&gt;0,TIME(F36,G36,H36),"")</f>
        <v>1.4872685185185185E-2</v>
      </c>
      <c r="J36" s="54">
        <f>IF(E36&gt;0,TIME(F36,G36,H36)/E36,"")</f>
        <v>7.0822310405643735E-3</v>
      </c>
      <c r="K36" s="50" t="s">
        <v>545</v>
      </c>
      <c r="L36" s="50" t="s">
        <v>509</v>
      </c>
      <c r="M36" s="55">
        <f>IF(D36&gt;0,0.0416666666666667/J36,"")</f>
        <v>5.8832684824902772</v>
      </c>
      <c r="N36" s="50">
        <v>0</v>
      </c>
      <c r="Q36" s="151">
        <f>IF("1-Swim"=D36,J36*2.4,IF("2-Bike"=D36,J36*112,IF("3-Run"=D36,J36*26.2,0)))</f>
        <v>0.18555445326278658</v>
      </c>
      <c r="R36" s="151">
        <f>Q36/2</f>
        <v>9.2777226631393289E-2</v>
      </c>
      <c r="S36" s="53">
        <f>J36*26.2</f>
        <v>0.18555445326278658</v>
      </c>
      <c r="T36" s="53">
        <f>(J36+0.0013889)*26.2</f>
        <v>0.22194363326278657</v>
      </c>
      <c r="U36" s="53">
        <f>S36/2</f>
        <v>9.2777226631393289E-2</v>
      </c>
      <c r="V36" s="53">
        <f>T36/2</f>
        <v>0.11097181663139329</v>
      </c>
      <c r="W36" s="50">
        <f>RANK(J36,J:J,1)</f>
        <v>1644</v>
      </c>
      <c r="X36" s="50">
        <f>YEAR(B36)</f>
        <v>2003</v>
      </c>
      <c r="Y36" s="50">
        <f>MONTH(B36)</f>
        <v>6</v>
      </c>
      <c r="Z36" s="56">
        <f>X36*100+Y36</f>
        <v>200306</v>
      </c>
      <c r="AA36" s="56">
        <f>WEEKNUM(B36,1)</f>
        <v>23</v>
      </c>
      <c r="AB36" s="58">
        <f>IF(ISBLANK(B36)," ",MAX(B36-B35-1,0))</f>
        <v>1</v>
      </c>
      <c r="AC36" s="56">
        <f>DAY(B36)</f>
        <v>2</v>
      </c>
      <c r="AD36" s="53">
        <f>U36+V36</f>
        <v>0.20374904326278659</v>
      </c>
      <c r="AE36" s="56">
        <f>IF("1-Swim"=D36,E36*46.7,IF("2-Bike"=D36,E36,IF("3-Run"=D36,E36*4.27,0)))</f>
        <v>8.9669999999999987</v>
      </c>
    </row>
    <row r="37" spans="1:31" x14ac:dyDescent="0.25">
      <c r="A37" s="50">
        <v>36</v>
      </c>
      <c r="B37" s="51">
        <v>37775</v>
      </c>
      <c r="C37" s="52" t="s">
        <v>4</v>
      </c>
      <c r="D37" s="50" t="s">
        <v>1223</v>
      </c>
      <c r="E37" s="50">
        <v>2.8</v>
      </c>
      <c r="F37" s="50">
        <v>0</v>
      </c>
      <c r="G37" s="50">
        <v>28</v>
      </c>
      <c r="H37" s="50">
        <v>34</v>
      </c>
      <c r="I37" s="53">
        <f>IF(E37&gt;0,TIME(F37,G37,H37),"")</f>
        <v>1.9837962962962963E-2</v>
      </c>
      <c r="J37" s="54">
        <f>IF(E37&gt;0,TIME(F37,G37,H37)/E37,"")</f>
        <v>7.084986772486773E-3</v>
      </c>
      <c r="K37" s="50" t="s">
        <v>545</v>
      </c>
      <c r="L37" s="50" t="s">
        <v>509</v>
      </c>
      <c r="M37" s="55">
        <f>IF(D37&gt;0,0.0416666666666667/J37,"")</f>
        <v>5.8809801633605643</v>
      </c>
      <c r="N37" s="50">
        <v>0</v>
      </c>
      <c r="Q37" s="151">
        <f>IF("1-Swim"=D37,J37*2.4,IF("2-Bike"=D37,J37*112,IF("3-Run"=D37,J37*26.2,0)))</f>
        <v>0.18562665343915344</v>
      </c>
      <c r="R37" s="151">
        <f>Q37/2</f>
        <v>9.2813326719576719E-2</v>
      </c>
      <c r="S37" s="53">
        <f>J37*26.2</f>
        <v>0.18562665343915344</v>
      </c>
      <c r="T37" s="53">
        <f>(J37+0.0013889)*26.2</f>
        <v>0.22201583343915343</v>
      </c>
      <c r="U37" s="53">
        <f>S37/2</f>
        <v>9.2813326719576719E-2</v>
      </c>
      <c r="V37" s="53">
        <f>T37/2</f>
        <v>0.11100791671957672</v>
      </c>
      <c r="W37" s="50">
        <f>RANK(J37,J:J,1)</f>
        <v>1651</v>
      </c>
      <c r="X37" s="50">
        <f>YEAR(B37)</f>
        <v>2003</v>
      </c>
      <c r="Y37" s="50">
        <f>MONTH(B37)</f>
        <v>6</v>
      </c>
      <c r="Z37" s="56">
        <f>X37*100+Y37</f>
        <v>200306</v>
      </c>
      <c r="AA37" s="56">
        <f>WEEKNUM(B37,1)</f>
        <v>23</v>
      </c>
      <c r="AB37" s="58">
        <f>IF(ISBLANK(B37)," ",MAX(B37-B36-1,0))</f>
        <v>0</v>
      </c>
      <c r="AC37" s="56">
        <f>DAY(B37)</f>
        <v>3</v>
      </c>
      <c r="AD37" s="53">
        <f>U37+V37</f>
        <v>0.20382124343915342</v>
      </c>
      <c r="AE37" s="56">
        <f>IF("1-Swim"=D37,E37*46.7,IF("2-Bike"=D37,E37,IF("3-Run"=D37,E37*4.27,0)))</f>
        <v>11.955999999999998</v>
      </c>
    </row>
    <row r="38" spans="1:31" x14ac:dyDescent="0.25">
      <c r="A38" s="50">
        <v>37</v>
      </c>
      <c r="B38" s="51">
        <v>37777</v>
      </c>
      <c r="C38" s="52" t="s">
        <v>1</v>
      </c>
      <c r="D38" s="50" t="s">
        <v>1223</v>
      </c>
      <c r="E38" s="50">
        <v>4</v>
      </c>
      <c r="F38" s="50">
        <v>0</v>
      </c>
      <c r="G38" s="50">
        <v>47</v>
      </c>
      <c r="H38" s="50">
        <v>21</v>
      </c>
      <c r="I38" s="53">
        <f>IF(E38&gt;0,TIME(F38,G38,H38),"")</f>
        <v>3.2881944444444443E-2</v>
      </c>
      <c r="J38" s="54">
        <f>IF(E38&gt;0,TIME(F38,G38,H38)/E38,"")</f>
        <v>8.2204861111111107E-3</v>
      </c>
      <c r="K38" s="50" t="s">
        <v>545</v>
      </c>
      <c r="L38" s="50" t="s">
        <v>509</v>
      </c>
      <c r="M38" s="55">
        <f>IF(D38&gt;0,0.0416666666666667/J38,"")</f>
        <v>5.0686378035902893</v>
      </c>
      <c r="N38" s="50">
        <v>0</v>
      </c>
      <c r="Q38" s="151">
        <f>IF("1-Swim"=D38,J38*2.4,IF("2-Bike"=D38,J38*112,IF("3-Run"=D38,J38*26.2,0)))</f>
        <v>0.21537673611111111</v>
      </c>
      <c r="R38" s="151">
        <f>Q38/2</f>
        <v>0.10768836805555555</v>
      </c>
      <c r="S38" s="53">
        <f>J38*26.2</f>
        <v>0.21537673611111111</v>
      </c>
      <c r="T38" s="53">
        <f>(J38+0.0013889)*26.2</f>
        <v>0.2517659161111111</v>
      </c>
      <c r="U38" s="53">
        <f>S38/2</f>
        <v>0.10768836805555555</v>
      </c>
      <c r="V38" s="53">
        <f>T38/2</f>
        <v>0.12588295805555555</v>
      </c>
      <c r="W38" s="50">
        <f>RANK(J38,J:J,1)</f>
        <v>2545</v>
      </c>
      <c r="X38" s="50">
        <f>YEAR(B38)</f>
        <v>2003</v>
      </c>
      <c r="Y38" s="50">
        <f>MONTH(B38)</f>
        <v>6</v>
      </c>
      <c r="Z38" s="56">
        <f>X38*100+Y38</f>
        <v>200306</v>
      </c>
      <c r="AA38" s="56">
        <f>WEEKNUM(B38,1)</f>
        <v>23</v>
      </c>
      <c r="AB38" s="58">
        <f>IF(ISBLANK(B38)," ",MAX(B38-B37-1,0))</f>
        <v>1</v>
      </c>
      <c r="AC38" s="56">
        <f>DAY(B38)</f>
        <v>5</v>
      </c>
      <c r="AD38" s="53">
        <f>U38+V38</f>
        <v>0.23357132611111109</v>
      </c>
      <c r="AE38" s="56">
        <f>IF("1-Swim"=D38,E38*46.7,IF("2-Bike"=D38,E38,IF("3-Run"=D38,E38*4.27,0)))</f>
        <v>17.079999999999998</v>
      </c>
    </row>
    <row r="39" spans="1:31" x14ac:dyDescent="0.25">
      <c r="A39" s="50">
        <v>38</v>
      </c>
      <c r="B39" s="51">
        <v>37778</v>
      </c>
      <c r="C39" s="52" t="s">
        <v>2</v>
      </c>
      <c r="D39" s="50" t="s">
        <v>1224</v>
      </c>
      <c r="E39" s="50">
        <v>10.6</v>
      </c>
      <c r="F39" s="50">
        <v>0</v>
      </c>
      <c r="G39" s="50">
        <v>42</v>
      </c>
      <c r="H39" s="50">
        <v>21</v>
      </c>
      <c r="I39" s="53">
        <f>IF(E39&gt;0,TIME(F39,G39,H39),"")</f>
        <v>2.9409722222222223E-2</v>
      </c>
      <c r="J39" s="54">
        <f>IF(E39&gt;0,TIME(F39,G39,H39)/E39,"")</f>
        <v>2.7745020964360587E-3</v>
      </c>
      <c r="K39" s="50" t="s">
        <v>561</v>
      </c>
      <c r="L39" s="50" t="s">
        <v>29</v>
      </c>
      <c r="M39" s="55">
        <f>IF(D39&gt;0,0.0416666666666667/J39,"")</f>
        <v>15.01770956316412</v>
      </c>
      <c r="N39" s="50">
        <v>0</v>
      </c>
      <c r="Q39" s="151">
        <f>IF("1-Swim"=D39,J39*2.4,IF("2-Bike"=D39,J39*112,IF("3-Run"=D39,J39*26.2,0)))</f>
        <v>0.31074423480083857</v>
      </c>
      <c r="R39" s="151">
        <f>Q39/2</f>
        <v>0.15537211740041929</v>
      </c>
      <c r="S39" s="53">
        <f>J39*26.2</f>
        <v>7.2691954926624738E-2</v>
      </c>
      <c r="T39" s="53">
        <f>(J39+0.0013889)*26.2</f>
        <v>0.10908113492662475</v>
      </c>
      <c r="U39" s="53">
        <f>S39/2</f>
        <v>3.6345977463312369E-2</v>
      </c>
      <c r="V39" s="53">
        <f>T39/2</f>
        <v>5.4540567463312373E-2</v>
      </c>
      <c r="W39" s="50">
        <f>RANK(J39,J:J,1)</f>
        <v>451</v>
      </c>
      <c r="X39" s="50">
        <f>YEAR(B39)</f>
        <v>2003</v>
      </c>
      <c r="Y39" s="50">
        <f>MONTH(B39)</f>
        <v>6</v>
      </c>
      <c r="Z39" s="56">
        <f>X39*100+Y39</f>
        <v>200306</v>
      </c>
      <c r="AA39" s="56">
        <f>WEEKNUM(B39,1)</f>
        <v>23</v>
      </c>
      <c r="AB39" s="58">
        <f>IF(ISBLANK(B39)," ",MAX(B39-B38-1,0))</f>
        <v>0</v>
      </c>
      <c r="AC39" s="56">
        <f>DAY(B39)</f>
        <v>6</v>
      </c>
      <c r="AD39" s="53">
        <f>U39+V39</f>
        <v>9.0886544926624735E-2</v>
      </c>
      <c r="AE39" s="56">
        <f>IF("1-Swim"=D39,E39*46.7,IF("2-Bike"=D39,E39,IF("3-Run"=D39,E39*4.27,0)))</f>
        <v>10.6</v>
      </c>
    </row>
    <row r="40" spans="1:31" x14ac:dyDescent="0.25">
      <c r="A40" s="50">
        <v>39</v>
      </c>
      <c r="B40" s="51">
        <v>37779</v>
      </c>
      <c r="C40" s="52" t="s">
        <v>0</v>
      </c>
      <c r="D40" s="50" t="s">
        <v>1223</v>
      </c>
      <c r="E40" s="50">
        <v>2.2000000000000002</v>
      </c>
      <c r="F40" s="50">
        <v>0</v>
      </c>
      <c r="G40" s="50">
        <v>22</v>
      </c>
      <c r="H40" s="50">
        <v>50</v>
      </c>
      <c r="I40" s="53">
        <f>IF(E40&gt;0,TIME(F40,G40,H40),"")</f>
        <v>1.5856481481481482E-2</v>
      </c>
      <c r="J40" s="54">
        <f>IF(E40&gt;0,TIME(F40,G40,H40)/E40,"")</f>
        <v>7.2074915824915818E-3</v>
      </c>
      <c r="K40" s="50" t="s">
        <v>546</v>
      </c>
      <c r="L40" s="50" t="s">
        <v>509</v>
      </c>
      <c r="M40" s="55">
        <f>IF(D40&gt;0,0.0416666666666667/J40,"")</f>
        <v>5.7810218978102244</v>
      </c>
      <c r="N40" s="50">
        <v>0</v>
      </c>
      <c r="Q40" s="151">
        <f>IF("1-Swim"=D40,J40*2.4,IF("2-Bike"=D40,J40*112,IF("3-Run"=D40,J40*26.2,0)))</f>
        <v>0.18883627946127943</v>
      </c>
      <c r="R40" s="151">
        <f>Q40/2</f>
        <v>9.4418139730639714E-2</v>
      </c>
      <c r="S40" s="53">
        <f>J40*26.2</f>
        <v>0.18883627946127943</v>
      </c>
      <c r="T40" s="53">
        <f>(J40+0.0013889)*26.2</f>
        <v>0.22522545946127942</v>
      </c>
      <c r="U40" s="53">
        <f>S40/2</f>
        <v>9.4418139730639714E-2</v>
      </c>
      <c r="V40" s="53">
        <f>T40/2</f>
        <v>0.11261272973063971</v>
      </c>
      <c r="W40" s="50">
        <f>RANK(J40,J:J,1)</f>
        <v>1795</v>
      </c>
      <c r="X40" s="50">
        <f>YEAR(B40)</f>
        <v>2003</v>
      </c>
      <c r="Y40" s="50">
        <f>MONTH(B40)</f>
        <v>6</v>
      </c>
      <c r="Z40" s="56">
        <f>X40*100+Y40</f>
        <v>200306</v>
      </c>
      <c r="AA40" s="56">
        <f>WEEKNUM(B40,1)</f>
        <v>23</v>
      </c>
      <c r="AB40" s="58">
        <f>IF(ISBLANK(B40)," ",MAX(B40-B39-1,0))</f>
        <v>0</v>
      </c>
      <c r="AC40" s="56">
        <f>DAY(B40)</f>
        <v>7</v>
      </c>
      <c r="AD40" s="53">
        <f>U40+V40</f>
        <v>0.20703086946127941</v>
      </c>
      <c r="AE40" s="56">
        <f>IF("1-Swim"=D40,E40*46.7,IF("2-Bike"=D40,E40,IF("3-Run"=D40,E40*4.27,0)))</f>
        <v>9.3940000000000001</v>
      </c>
    </row>
    <row r="41" spans="1:31" x14ac:dyDescent="0.25">
      <c r="A41" s="50">
        <v>40</v>
      </c>
      <c r="B41" s="59">
        <v>37780</v>
      </c>
      <c r="C41" s="60" t="s">
        <v>0</v>
      </c>
      <c r="D41" s="61" t="s">
        <v>1223</v>
      </c>
      <c r="E41" s="61">
        <v>7</v>
      </c>
      <c r="F41" s="61">
        <v>1</v>
      </c>
      <c r="G41" s="61">
        <v>15</v>
      </c>
      <c r="H41" s="61">
        <v>1</v>
      </c>
      <c r="I41" s="62">
        <f>IF(E41&gt;0,TIME(F41,G41,H41),"")</f>
        <v>5.2094907407407409E-2</v>
      </c>
      <c r="J41" s="63">
        <f>IF(E41&gt;0,TIME(F41,G41,H41)/E41,"")</f>
        <v>7.4421296296296301E-3</v>
      </c>
      <c r="K41" s="61" t="s">
        <v>546</v>
      </c>
      <c r="L41" s="61" t="s">
        <v>50</v>
      </c>
      <c r="M41" s="55">
        <f>IF(D41&gt;0,0.0416666666666667/J41,"")</f>
        <v>5.5987558320373294</v>
      </c>
      <c r="N41" s="61">
        <v>0</v>
      </c>
      <c r="O41" s="61"/>
      <c r="P41" s="61"/>
      <c r="Q41" s="151">
        <f>IF("1-Swim"=D41,J41*2.4,IF("2-Bike"=D41,J41*112,IF("3-Run"=D41,J41*26.2,0)))</f>
        <v>0.19498379629629631</v>
      </c>
      <c r="R41" s="151">
        <f>Q41/2</f>
        <v>9.7491898148148154E-2</v>
      </c>
      <c r="S41" s="53">
        <f>J41*26.2</f>
        <v>0.19498379629629631</v>
      </c>
      <c r="T41" s="53">
        <f>(J41+0.0013889)*26.2</f>
        <v>0.2313729762962963</v>
      </c>
      <c r="U41" s="53">
        <f>S41/2</f>
        <v>9.7491898148148154E-2</v>
      </c>
      <c r="V41" s="53">
        <f>T41/2</f>
        <v>0.11568648814814815</v>
      </c>
      <c r="W41" s="61">
        <f>RANK(J41,J:J,1)</f>
        <v>2013</v>
      </c>
      <c r="X41" s="61">
        <f>YEAR(B41)</f>
        <v>2003</v>
      </c>
      <c r="Y41" s="61">
        <f>MONTH(B41)</f>
        <v>6</v>
      </c>
      <c r="Z41" s="64">
        <f>X41*100+Y41</f>
        <v>200306</v>
      </c>
      <c r="AA41" s="64">
        <f>WEEKNUM(B41,1)</f>
        <v>24</v>
      </c>
      <c r="AB41" s="65">
        <f>IF(ISBLANK(B41)," ",MAX(B41-B40-1,0))</f>
        <v>0</v>
      </c>
      <c r="AC41" s="56">
        <f>DAY(B41)</f>
        <v>8</v>
      </c>
      <c r="AD41" s="53">
        <f>U41+V41</f>
        <v>0.21317838629629632</v>
      </c>
      <c r="AE41" s="56">
        <f>IF("1-Swim"=D41,E41*46.7,IF("2-Bike"=D41,E41,IF("3-Run"=D41,E41*4.27,0)))</f>
        <v>29.889999999999997</v>
      </c>
    </row>
    <row r="42" spans="1:31" s="74" customFormat="1" x14ac:dyDescent="0.25">
      <c r="A42" s="50">
        <v>41</v>
      </c>
      <c r="B42" s="51">
        <v>37782</v>
      </c>
      <c r="C42" s="52" t="s">
        <v>4</v>
      </c>
      <c r="D42" s="50" t="s">
        <v>1225</v>
      </c>
      <c r="E42" s="50">
        <v>0.25</v>
      </c>
      <c r="F42" s="50">
        <v>0</v>
      </c>
      <c r="G42" s="50">
        <v>8</v>
      </c>
      <c r="H42" s="50">
        <v>52</v>
      </c>
      <c r="I42" s="53">
        <f>IF(E42&gt;0,TIME(F42,G42,H42),"")</f>
        <v>6.1574074074074074E-3</v>
      </c>
      <c r="J42" s="54">
        <f>IF(E42&gt;0,TIME(F42,G42,H42)/E42,"")</f>
        <v>2.462962962962963E-2</v>
      </c>
      <c r="K42" s="50" t="s">
        <v>561</v>
      </c>
      <c r="L42" s="50" t="s">
        <v>460</v>
      </c>
      <c r="M42" s="55">
        <f>IF(D42&gt;0,0.0416666666666667/J42,"")</f>
        <v>1.691729323308272</v>
      </c>
      <c r="N42" s="50">
        <v>0</v>
      </c>
      <c r="O42" s="50"/>
      <c r="P42" s="50"/>
      <c r="Q42" s="151">
        <f>IF("1-Swim"=D42,J42*2.4,IF("2-Bike"=D42,J42*112,IF("3-Run"=D42,J42*26.2,0)))</f>
        <v>5.9111111111111107E-2</v>
      </c>
      <c r="R42" s="151">
        <f>Q42/2</f>
        <v>2.9555555555555554E-2</v>
      </c>
      <c r="S42" s="53">
        <f>J42*26.2</f>
        <v>0.64529629629629626</v>
      </c>
      <c r="T42" s="53">
        <f>(J42+0.0013889)*26.2</f>
        <v>0.68168547629629628</v>
      </c>
      <c r="U42" s="53">
        <f>S42/2</f>
        <v>0.32264814814814813</v>
      </c>
      <c r="V42" s="53">
        <f>T42/2</f>
        <v>0.34084273814814814</v>
      </c>
      <c r="W42" s="50">
        <f>RANK(J42,J:J,1)</f>
        <v>3164</v>
      </c>
      <c r="X42" s="50">
        <f>YEAR(B42)</f>
        <v>2003</v>
      </c>
      <c r="Y42" s="50">
        <f>MONTH(B42)</f>
        <v>6</v>
      </c>
      <c r="Z42" s="56">
        <f>X42*100+Y42</f>
        <v>200306</v>
      </c>
      <c r="AA42" s="56">
        <f>WEEKNUM(B42,1)</f>
        <v>24</v>
      </c>
      <c r="AB42" s="58">
        <f>IF(ISBLANK(B42)," ",MAX(B42-B41-1,0))</f>
        <v>1</v>
      </c>
      <c r="AC42" s="56">
        <f>DAY(B42)</f>
        <v>10</v>
      </c>
      <c r="AD42" s="53">
        <f>U42+V42</f>
        <v>0.66349088629629627</v>
      </c>
      <c r="AE42" s="56">
        <f>IF("1-Swim"=D42,E42*46.7,IF("2-Bike"=D42,E42,IF("3-Run"=D42,E42*4.27,0)))</f>
        <v>11.675000000000001</v>
      </c>
    </row>
    <row r="43" spans="1:31" s="74" customFormat="1" x14ac:dyDescent="0.25">
      <c r="A43" s="50">
        <v>42</v>
      </c>
      <c r="B43" s="51">
        <v>37782</v>
      </c>
      <c r="C43" s="52" t="s">
        <v>4</v>
      </c>
      <c r="D43" s="50" t="s">
        <v>1224</v>
      </c>
      <c r="E43" s="50">
        <v>7</v>
      </c>
      <c r="F43" s="50">
        <v>0</v>
      </c>
      <c r="G43" s="50">
        <v>28</v>
      </c>
      <c r="H43" s="50">
        <v>40</v>
      </c>
      <c r="I43" s="53">
        <f>IF(E43&gt;0,TIME(F43,G43,H43),"")</f>
        <v>1.9907407407407408E-2</v>
      </c>
      <c r="J43" s="54">
        <f>IF(E43&gt;0,TIME(F43,G43,H43)/E43,"")</f>
        <v>2.8439153439153439E-3</v>
      </c>
      <c r="K43" s="50" t="s">
        <v>561</v>
      </c>
      <c r="L43" s="50" t="s">
        <v>460</v>
      </c>
      <c r="M43" s="55">
        <f>IF(D43&gt;0,0.0416666666666667/J43,"")</f>
        <v>14.651162790697686</v>
      </c>
      <c r="N43" s="50">
        <v>0</v>
      </c>
      <c r="O43" s="50"/>
      <c r="P43" s="50"/>
      <c r="Q43" s="151">
        <f>IF("1-Swim"=D43,J43*2.4,IF("2-Bike"=D43,J43*112,IF("3-Run"=D43,J43*26.2,0)))</f>
        <v>0.31851851851851853</v>
      </c>
      <c r="R43" s="151">
        <f>Q43/2</f>
        <v>0.15925925925925927</v>
      </c>
      <c r="S43" s="53">
        <f>J43*26.2</f>
        <v>7.4510582010582013E-2</v>
      </c>
      <c r="T43" s="53">
        <f>(J43+0.0013889)*26.2</f>
        <v>0.11089976201058201</v>
      </c>
      <c r="U43" s="53">
        <f>S43/2</f>
        <v>3.7255291005291007E-2</v>
      </c>
      <c r="V43" s="53">
        <f>T43/2</f>
        <v>5.5449881005291003E-2</v>
      </c>
      <c r="W43" s="50">
        <f>RANK(J43,J:J,1)</f>
        <v>505</v>
      </c>
      <c r="X43" s="50">
        <f>YEAR(B43)</f>
        <v>2003</v>
      </c>
      <c r="Y43" s="50">
        <f>MONTH(B43)</f>
        <v>6</v>
      </c>
      <c r="Z43" s="56">
        <f>X43*100+Y43</f>
        <v>200306</v>
      </c>
      <c r="AA43" s="56">
        <f>WEEKNUM(B43,1)</f>
        <v>24</v>
      </c>
      <c r="AB43" s="58">
        <f>IF(ISBLANK(B43)," ",MAX(B43-B42-1,0))</f>
        <v>0</v>
      </c>
      <c r="AC43" s="56">
        <f>DAY(B43)</f>
        <v>10</v>
      </c>
      <c r="AD43" s="53">
        <f>U43+V43</f>
        <v>9.270517201058201E-2</v>
      </c>
      <c r="AE43" s="56">
        <f>IF("1-Swim"=D43,E43*46.7,IF("2-Bike"=D43,E43,IF("3-Run"=D43,E43*4.27,0)))</f>
        <v>7</v>
      </c>
    </row>
    <row r="44" spans="1:31" s="74" customFormat="1" x14ac:dyDescent="0.25">
      <c r="A44" s="50">
        <v>43</v>
      </c>
      <c r="B44" s="51">
        <v>37782</v>
      </c>
      <c r="C44" s="52" t="s">
        <v>4</v>
      </c>
      <c r="D44" s="50" t="s">
        <v>1223</v>
      </c>
      <c r="E44" s="50">
        <v>3.1</v>
      </c>
      <c r="F44" s="50">
        <v>0</v>
      </c>
      <c r="G44" s="50">
        <v>36</v>
      </c>
      <c r="H44" s="50">
        <v>50</v>
      </c>
      <c r="I44" s="53">
        <f>IF(E44&gt;0,TIME(F44,G44,H44),"")</f>
        <v>2.5578703703703704E-2</v>
      </c>
      <c r="J44" s="54">
        <f>IF(E44&gt;0,TIME(F44,G44,H44)/E44,"")</f>
        <v>8.2511947431302274E-3</v>
      </c>
      <c r="K44" s="50" t="s">
        <v>546</v>
      </c>
      <c r="L44" s="50" t="s">
        <v>460</v>
      </c>
      <c r="M44" s="55">
        <f>IF(D44&gt;0,0.0416666666666667/J44,"")</f>
        <v>5.049773755656112</v>
      </c>
      <c r="N44" s="50">
        <v>0</v>
      </c>
      <c r="O44" s="50"/>
      <c r="P44" s="50"/>
      <c r="Q44" s="151">
        <f>IF("1-Swim"=D44,J44*2.4,IF("2-Bike"=D44,J44*112,IF("3-Run"=D44,J44*26.2,0)))</f>
        <v>0.21618130227001195</v>
      </c>
      <c r="R44" s="151">
        <f>Q44/2</f>
        <v>0.10809065113500597</v>
      </c>
      <c r="S44" s="53">
        <f>J44*26.2</f>
        <v>0.21618130227001195</v>
      </c>
      <c r="T44" s="53">
        <f>(J44+0.0013889)*26.2</f>
        <v>0.25257048227001194</v>
      </c>
      <c r="U44" s="53">
        <f>S44/2</f>
        <v>0.10809065113500597</v>
      </c>
      <c r="V44" s="53">
        <f>T44/2</f>
        <v>0.12628524113500597</v>
      </c>
      <c r="W44" s="50">
        <f>RANK(J44,J:J,1)</f>
        <v>2557</v>
      </c>
      <c r="X44" s="50">
        <f>YEAR(B44)</f>
        <v>2003</v>
      </c>
      <c r="Y44" s="50">
        <f>MONTH(B44)</f>
        <v>6</v>
      </c>
      <c r="Z44" s="56">
        <f>X44*100+Y44</f>
        <v>200306</v>
      </c>
      <c r="AA44" s="56">
        <f>WEEKNUM(B44,1)</f>
        <v>24</v>
      </c>
      <c r="AB44" s="58">
        <f>IF(ISBLANK(B44)," ",MAX(B44-B43-1,0))</f>
        <v>0</v>
      </c>
      <c r="AC44" s="56">
        <f>DAY(B44)</f>
        <v>10</v>
      </c>
      <c r="AD44" s="53">
        <f>U44+V44</f>
        <v>0.23437589227001193</v>
      </c>
      <c r="AE44" s="56">
        <f>IF("1-Swim"=D44,E44*46.7,IF("2-Bike"=D44,E44,IF("3-Run"=D44,E44*4.27,0)))</f>
        <v>13.236999999999998</v>
      </c>
    </row>
    <row r="45" spans="1:31" x14ac:dyDescent="0.25">
      <c r="A45" s="50">
        <v>44</v>
      </c>
      <c r="B45" s="51">
        <v>37784</v>
      </c>
      <c r="C45" s="52" t="s">
        <v>1</v>
      </c>
      <c r="D45" s="50" t="s">
        <v>1223</v>
      </c>
      <c r="E45" s="50">
        <v>4</v>
      </c>
      <c r="F45" s="50">
        <v>0</v>
      </c>
      <c r="G45" s="50">
        <v>45</v>
      </c>
      <c r="H45" s="50">
        <v>45</v>
      </c>
      <c r="I45" s="53">
        <f>IF(E45&gt;0,TIME(F45,G45,H45),"")</f>
        <v>3.1770833333333331E-2</v>
      </c>
      <c r="J45" s="54">
        <f>IF(E45&gt;0,TIME(F45,G45,H45)/E45,"")</f>
        <v>7.9427083333333329E-3</v>
      </c>
      <c r="K45" s="50" t="s">
        <v>546</v>
      </c>
      <c r="L45" s="50" t="s">
        <v>509</v>
      </c>
      <c r="M45" s="55">
        <f>IF(D45&gt;0,0.0416666666666667/J45,"")</f>
        <v>5.2459016393442663</v>
      </c>
      <c r="N45" s="50">
        <v>0</v>
      </c>
      <c r="Q45" s="151">
        <f>IF("1-Swim"=D45,J45*2.4,IF("2-Bike"=D45,J45*112,IF("3-Run"=D45,J45*26.2,0)))</f>
        <v>0.20809895833333331</v>
      </c>
      <c r="R45" s="151">
        <f>Q45/2</f>
        <v>0.10404947916666665</v>
      </c>
      <c r="S45" s="53">
        <f>J45*26.2</f>
        <v>0.20809895833333331</v>
      </c>
      <c r="T45" s="53">
        <f>(J45+0.0013889)*26.2</f>
        <v>0.24448813833333333</v>
      </c>
      <c r="U45" s="53">
        <f>S45/2</f>
        <v>0.10404947916666665</v>
      </c>
      <c r="V45" s="53">
        <f>T45/2</f>
        <v>0.12224406916666666</v>
      </c>
      <c r="W45" s="50">
        <f>RANK(J45,J:J,1)</f>
        <v>2401</v>
      </c>
      <c r="X45" s="50">
        <f>YEAR(B45)</f>
        <v>2003</v>
      </c>
      <c r="Y45" s="50">
        <f>MONTH(B45)</f>
        <v>6</v>
      </c>
      <c r="Z45" s="56">
        <f>X45*100+Y45</f>
        <v>200306</v>
      </c>
      <c r="AA45" s="56">
        <f>WEEKNUM(B45,1)</f>
        <v>24</v>
      </c>
      <c r="AB45" s="58">
        <f>IF(ISBLANK(B45)," ",MAX(B45-B44-1,0))</f>
        <v>1</v>
      </c>
      <c r="AC45" s="56">
        <f>DAY(B45)</f>
        <v>12</v>
      </c>
      <c r="AD45" s="53">
        <f>U45+V45</f>
        <v>0.22629354833333332</v>
      </c>
      <c r="AE45" s="56">
        <f>IF("1-Swim"=D45,E45*46.7,IF("2-Bike"=D45,E45,IF("3-Run"=D45,E45*4.27,0)))</f>
        <v>17.079999999999998</v>
      </c>
    </row>
    <row r="46" spans="1:31" x14ac:dyDescent="0.25">
      <c r="A46" s="50">
        <v>45</v>
      </c>
      <c r="B46" s="51">
        <v>37787</v>
      </c>
      <c r="C46" s="52" t="s">
        <v>0</v>
      </c>
      <c r="D46" s="50" t="s">
        <v>1225</v>
      </c>
      <c r="E46" s="50">
        <v>0.375</v>
      </c>
      <c r="F46" s="50">
        <v>0</v>
      </c>
      <c r="G46" s="50">
        <v>15</v>
      </c>
      <c r="H46" s="50">
        <v>53</v>
      </c>
      <c r="I46" s="53">
        <f>IF(E46&gt;0,TIME(F46,G46,H46),"")</f>
        <v>1.1030092592592591E-2</v>
      </c>
      <c r="J46" s="54">
        <f>IF(E46&gt;0,TIME(F46,G46,H46)/E46,"")</f>
        <v>2.9413580246913578E-2</v>
      </c>
      <c r="K46" s="50" t="s">
        <v>561</v>
      </c>
      <c r="L46" s="50" t="s">
        <v>461</v>
      </c>
      <c r="M46" s="55">
        <f>IF(D46&gt;0,0.0416666666666667/J46,"")</f>
        <v>1.4165792235047232</v>
      </c>
      <c r="N46" s="50">
        <v>0</v>
      </c>
      <c r="Q46" s="151">
        <f>IF("1-Swim"=D46,J46*2.4,IF("2-Bike"=D46,J46*112,IF("3-Run"=D46,J46*26.2,0)))</f>
        <v>7.0592592592592582E-2</v>
      </c>
      <c r="R46" s="151">
        <f>Q46/2</f>
        <v>3.5296296296296291E-2</v>
      </c>
      <c r="S46" s="53">
        <f>J46*26.2</f>
        <v>0.77063580246913577</v>
      </c>
      <c r="T46" s="53">
        <f>(J46+0.0013889)*26.2</f>
        <v>0.80702498246913568</v>
      </c>
      <c r="U46" s="53">
        <f>S46/2</f>
        <v>0.38531790123456788</v>
      </c>
      <c r="V46" s="53">
        <f>T46/2</f>
        <v>0.40351249123456784</v>
      </c>
      <c r="W46" s="50">
        <f>RANK(J46,J:J,1)</f>
        <v>3349</v>
      </c>
      <c r="X46" s="50">
        <f>YEAR(B46)</f>
        <v>2003</v>
      </c>
      <c r="Y46" s="50">
        <f>MONTH(B46)</f>
        <v>6</v>
      </c>
      <c r="Z46" s="56">
        <f>X46*100+Y46</f>
        <v>200306</v>
      </c>
      <c r="AA46" s="56">
        <f>WEEKNUM(B46,1)</f>
        <v>25</v>
      </c>
      <c r="AB46" s="58">
        <f>IF(ISBLANK(B46)," ",MAX(B46-B45-1,0))</f>
        <v>2</v>
      </c>
      <c r="AC46" s="56">
        <f>DAY(B46)</f>
        <v>15</v>
      </c>
      <c r="AD46" s="53">
        <f>U46+V46</f>
        <v>0.78883039246913578</v>
      </c>
      <c r="AE46" s="56">
        <f>IF("1-Swim"=D46,E46*46.7,IF("2-Bike"=D46,E46,IF("3-Run"=D46,E46*4.27,0)))</f>
        <v>17.512500000000003</v>
      </c>
    </row>
    <row r="47" spans="1:31" x14ac:dyDescent="0.25">
      <c r="A47" s="50">
        <v>46</v>
      </c>
      <c r="B47" s="51">
        <v>37787</v>
      </c>
      <c r="C47" s="52" t="s">
        <v>0</v>
      </c>
      <c r="D47" s="50" t="s">
        <v>1224</v>
      </c>
      <c r="E47" s="50">
        <v>9.5</v>
      </c>
      <c r="F47" s="50">
        <v>0</v>
      </c>
      <c r="G47" s="50">
        <v>33</v>
      </c>
      <c r="H47" s="50">
        <v>2</v>
      </c>
      <c r="I47" s="53">
        <f>IF(E47&gt;0,TIME(F47,G47,H47),"")</f>
        <v>2.2939814814814816E-2</v>
      </c>
      <c r="J47" s="54">
        <f>IF(E47&gt;0,TIME(F47,G47,H47)/E47,"")</f>
        <v>2.4147173489278751E-3</v>
      </c>
      <c r="K47" s="50" t="s">
        <v>561</v>
      </c>
      <c r="L47" s="50" t="s">
        <v>461</v>
      </c>
      <c r="M47" s="55">
        <f>IF(D47&gt;0,0.0416666666666667/J47,"")</f>
        <v>17.255297679112022</v>
      </c>
      <c r="N47" s="50">
        <v>0</v>
      </c>
      <c r="Q47" s="151">
        <f>IF("1-Swim"=D47,J47*2.4,IF("2-Bike"=D47,J47*112,IF("3-Run"=D47,J47*26.2,0)))</f>
        <v>0.27044834307992199</v>
      </c>
      <c r="R47" s="151">
        <f>Q47/2</f>
        <v>0.135224171539961</v>
      </c>
      <c r="S47" s="53">
        <f>J47*26.2</f>
        <v>6.326559454191033E-2</v>
      </c>
      <c r="T47" s="53">
        <f>(J47+0.0013889)*26.2</f>
        <v>9.9654774541910324E-2</v>
      </c>
      <c r="U47" s="53">
        <f>S47/2</f>
        <v>3.1632797270955165E-2</v>
      </c>
      <c r="V47" s="53">
        <f>T47/2</f>
        <v>4.9827387270955162E-2</v>
      </c>
      <c r="W47" s="50">
        <f>RANK(J47,J:J,1)</f>
        <v>267</v>
      </c>
      <c r="X47" s="50">
        <f>YEAR(B47)</f>
        <v>2003</v>
      </c>
      <c r="Y47" s="50">
        <f>MONTH(B47)</f>
        <v>6</v>
      </c>
      <c r="Z47" s="56">
        <f>X47*100+Y47</f>
        <v>200306</v>
      </c>
      <c r="AA47" s="56">
        <f>WEEKNUM(B47,1)</f>
        <v>25</v>
      </c>
      <c r="AB47" s="58">
        <f>IF(ISBLANK(B47)," ",MAX(B47-B46-1,0))</f>
        <v>0</v>
      </c>
      <c r="AC47" s="56">
        <f>DAY(B47)</f>
        <v>15</v>
      </c>
      <c r="AD47" s="53">
        <f>U47+V47</f>
        <v>8.1460184541910327E-2</v>
      </c>
      <c r="AE47" s="56">
        <f>IF("1-Swim"=D47,E47*46.7,IF("2-Bike"=D47,E47,IF("3-Run"=D47,E47*4.27,0)))</f>
        <v>9.5</v>
      </c>
    </row>
    <row r="48" spans="1:31" x14ac:dyDescent="0.25">
      <c r="A48" s="50">
        <v>47</v>
      </c>
      <c r="B48" s="51">
        <v>37787</v>
      </c>
      <c r="C48" s="52" t="s">
        <v>0</v>
      </c>
      <c r="D48" s="50" t="s">
        <v>1223</v>
      </c>
      <c r="E48" s="50">
        <v>3.1</v>
      </c>
      <c r="F48" s="50">
        <v>0</v>
      </c>
      <c r="G48" s="50">
        <v>33</v>
      </c>
      <c r="H48" s="50">
        <v>20</v>
      </c>
      <c r="I48" s="53">
        <f>IF(E48&gt;0,TIME(F48,G48,H48),"")</f>
        <v>2.314814814814815E-2</v>
      </c>
      <c r="J48" s="54">
        <f>IF(E48&gt;0,TIME(F48,G48,H48)/E48,"")</f>
        <v>7.4671445639187583E-3</v>
      </c>
      <c r="K48" s="50" t="s">
        <v>546</v>
      </c>
      <c r="L48" s="50" t="s">
        <v>461</v>
      </c>
      <c r="M48" s="55">
        <f>IF(D48&gt;0,0.0416666666666667/J48,"")</f>
        <v>5.5800000000000036</v>
      </c>
      <c r="N48" s="50">
        <v>0</v>
      </c>
      <c r="Q48" s="151">
        <f>IF("1-Swim"=D48,J48*2.4,IF("2-Bike"=D48,J48*112,IF("3-Run"=D48,J48*26.2,0)))</f>
        <v>0.19563918757467147</v>
      </c>
      <c r="R48" s="151">
        <f>Q48/2</f>
        <v>9.7819593787335735E-2</v>
      </c>
      <c r="S48" s="53">
        <f>J48*26.2</f>
        <v>0.19563918757467147</v>
      </c>
      <c r="T48" s="53">
        <f>(J48+0.0013889)*26.2</f>
        <v>0.23202836757467143</v>
      </c>
      <c r="U48" s="53">
        <f>S48/2</f>
        <v>9.7819593787335735E-2</v>
      </c>
      <c r="V48" s="53">
        <f>T48/2</f>
        <v>0.11601418378733572</v>
      </c>
      <c r="W48" s="50">
        <f>RANK(J48,J:J,1)</f>
        <v>2034</v>
      </c>
      <c r="X48" s="50">
        <f>YEAR(B48)</f>
        <v>2003</v>
      </c>
      <c r="Y48" s="50">
        <f>MONTH(B48)</f>
        <v>6</v>
      </c>
      <c r="Z48" s="56">
        <f>X48*100+Y48</f>
        <v>200306</v>
      </c>
      <c r="AA48" s="56">
        <f>WEEKNUM(B48,1)</f>
        <v>25</v>
      </c>
      <c r="AB48" s="58">
        <f>IF(ISBLANK(B48)," ",MAX(B48-B47-1,0))</f>
        <v>0</v>
      </c>
      <c r="AC48" s="56">
        <f>DAY(B48)</f>
        <v>15</v>
      </c>
      <c r="AD48" s="53">
        <f>U48+V48</f>
        <v>0.21383377757467145</v>
      </c>
      <c r="AE48" s="56">
        <f>IF("1-Swim"=D48,E48*46.7,IF("2-Bike"=D48,E48,IF("3-Run"=D48,E48*4.27,0)))</f>
        <v>13.236999999999998</v>
      </c>
    </row>
    <row r="49" spans="1:31" x14ac:dyDescent="0.25">
      <c r="A49" s="50">
        <v>48</v>
      </c>
      <c r="B49" s="67">
        <v>37790</v>
      </c>
      <c r="C49" s="68" t="s">
        <v>6</v>
      </c>
      <c r="D49" s="69" t="s">
        <v>1225</v>
      </c>
      <c r="E49" s="69">
        <v>0.5</v>
      </c>
      <c r="F49" s="69">
        <v>0</v>
      </c>
      <c r="G49" s="69">
        <v>19</v>
      </c>
      <c r="H49" s="69">
        <v>39</v>
      </c>
      <c r="I49" s="70">
        <f>IF(E49&gt;0,TIME(F49,G49,H49),"")</f>
        <v>1.3645833333333331E-2</v>
      </c>
      <c r="J49" s="71">
        <f>IF(E49&gt;0,TIME(F49,G49,H49)/E49,"")</f>
        <v>2.7291666666666662E-2</v>
      </c>
      <c r="K49" s="69" t="s">
        <v>561</v>
      </c>
      <c r="L49" s="69" t="s">
        <v>214</v>
      </c>
      <c r="M49" s="55">
        <f>IF(D49&gt;0,0.0416666666666667/J49,"")</f>
        <v>1.5267175572519098</v>
      </c>
      <c r="N49" s="69">
        <v>0</v>
      </c>
      <c r="O49" s="69"/>
      <c r="P49" s="69"/>
      <c r="Q49" s="151">
        <f>IF("1-Swim"=D49,J49*2.4,IF("2-Bike"=D49,J49*112,IF("3-Run"=D49,J49*26.2,0)))</f>
        <v>6.5499999999999989E-2</v>
      </c>
      <c r="R49" s="151">
        <f>Q49/2</f>
        <v>3.2749999999999994E-2</v>
      </c>
      <c r="S49" s="53">
        <f>J49*26.2</f>
        <v>0.71504166666666658</v>
      </c>
      <c r="T49" s="53">
        <f>(J49+0.0013889)*26.2</f>
        <v>0.75143084666666649</v>
      </c>
      <c r="U49" s="53">
        <f>S49/2</f>
        <v>0.35752083333333329</v>
      </c>
      <c r="V49" s="53">
        <f>T49/2</f>
        <v>0.37571542333333324</v>
      </c>
      <c r="W49" s="69">
        <f>RANK(J49,J:J,1)</f>
        <v>3279</v>
      </c>
      <c r="X49" s="69">
        <f>YEAR(B49)</f>
        <v>2003</v>
      </c>
      <c r="Y49" s="69">
        <f>MONTH(B49)</f>
        <v>6</v>
      </c>
      <c r="Z49" s="72">
        <f>X49*100+Y49</f>
        <v>200306</v>
      </c>
      <c r="AA49" s="72">
        <f>WEEKNUM(B49,1)</f>
        <v>25</v>
      </c>
      <c r="AB49" s="73">
        <f>IF(ISBLANK(B49)," ",MAX(B49-B48-1,0))</f>
        <v>2</v>
      </c>
      <c r="AC49" s="56">
        <f>DAY(B49)</f>
        <v>18</v>
      </c>
      <c r="AD49" s="53">
        <f>U49+V49</f>
        <v>0.73323625666666659</v>
      </c>
      <c r="AE49" s="56">
        <f>IF("1-Swim"=D49,E49*46.7,IF("2-Bike"=D49,E49,IF("3-Run"=D49,E49*4.27,0)))</f>
        <v>23.35</v>
      </c>
    </row>
    <row r="50" spans="1:31" x14ac:dyDescent="0.25">
      <c r="A50" s="50">
        <v>49</v>
      </c>
      <c r="B50" s="67">
        <v>37790</v>
      </c>
      <c r="C50" s="68" t="s">
        <v>6</v>
      </c>
      <c r="D50" s="69" t="s">
        <v>1224</v>
      </c>
      <c r="E50" s="69">
        <v>9.3000000000000007</v>
      </c>
      <c r="F50" s="69">
        <v>0</v>
      </c>
      <c r="G50" s="69">
        <v>33</v>
      </c>
      <c r="H50" s="69">
        <v>41</v>
      </c>
      <c r="I50" s="70">
        <f>IF(E50&gt;0,TIME(F50,G50,H50),"")</f>
        <v>2.3391203703703702E-2</v>
      </c>
      <c r="J50" s="71">
        <f>IF(E50&gt;0,TIME(F50,G50,H50)/E50,"")</f>
        <v>2.5151831939466346E-3</v>
      </c>
      <c r="K50" s="69" t="s">
        <v>561</v>
      </c>
      <c r="L50" s="69" t="s">
        <v>214</v>
      </c>
      <c r="M50" s="55">
        <f>IF(D50&gt;0,0.0416666666666667/J50,"")</f>
        <v>16.566056407718964</v>
      </c>
      <c r="N50" s="69">
        <v>0</v>
      </c>
      <c r="O50" s="69"/>
      <c r="P50" s="69"/>
      <c r="Q50" s="151">
        <f>IF("1-Swim"=D50,J50*2.4,IF("2-Bike"=D50,J50*112,IF("3-Run"=D50,J50*26.2,0)))</f>
        <v>0.28170051772202309</v>
      </c>
      <c r="R50" s="151">
        <f>Q50/2</f>
        <v>0.14085025886101155</v>
      </c>
      <c r="S50" s="53">
        <f>J50*26.2</f>
        <v>6.5897799681401831E-2</v>
      </c>
      <c r="T50" s="53">
        <f>(J50+0.0013889)*26.2</f>
        <v>0.10228697968140182</v>
      </c>
      <c r="U50" s="53">
        <f>S50/2</f>
        <v>3.2948899840700915E-2</v>
      </c>
      <c r="V50" s="53">
        <f>T50/2</f>
        <v>5.1143489840700912E-2</v>
      </c>
      <c r="W50" s="69">
        <f>RANK(J50,J:J,1)</f>
        <v>317</v>
      </c>
      <c r="X50" s="69">
        <f>YEAR(B50)</f>
        <v>2003</v>
      </c>
      <c r="Y50" s="69">
        <f>MONTH(B50)</f>
        <v>6</v>
      </c>
      <c r="Z50" s="72">
        <f>X50*100+Y50</f>
        <v>200306</v>
      </c>
      <c r="AA50" s="72">
        <f>WEEKNUM(B50,1)</f>
        <v>25</v>
      </c>
      <c r="AB50" s="73">
        <f>IF(ISBLANK(B50)," ",MAX(B50-B49-1,0))</f>
        <v>0</v>
      </c>
      <c r="AC50" s="56">
        <f>DAY(B50)</f>
        <v>18</v>
      </c>
      <c r="AD50" s="53">
        <f>U50+V50</f>
        <v>8.4092389681401827E-2</v>
      </c>
      <c r="AE50" s="56">
        <f>IF("1-Swim"=D50,E50*46.7,IF("2-Bike"=D50,E50,IF("3-Run"=D50,E50*4.27,0)))</f>
        <v>9.3000000000000007</v>
      </c>
    </row>
    <row r="51" spans="1:31" x14ac:dyDescent="0.25">
      <c r="A51" s="50">
        <v>50</v>
      </c>
      <c r="B51" s="67">
        <v>37790</v>
      </c>
      <c r="C51" s="68" t="s">
        <v>6</v>
      </c>
      <c r="D51" s="69" t="s">
        <v>1223</v>
      </c>
      <c r="E51" s="69">
        <v>3.1</v>
      </c>
      <c r="F51" s="69">
        <v>0</v>
      </c>
      <c r="G51" s="69">
        <v>36</v>
      </c>
      <c r="H51" s="69">
        <v>49</v>
      </c>
      <c r="I51" s="70">
        <f>IF(E51&gt;0,TIME(F51,G51,H51),"")</f>
        <v>2.5567129629629634E-2</v>
      </c>
      <c r="J51" s="71">
        <f>IF(E51&gt;0,TIME(F51,G51,H51)/E51,"")</f>
        <v>8.2474611708482689E-3</v>
      </c>
      <c r="K51" s="69" t="s">
        <v>546</v>
      </c>
      <c r="L51" s="69" t="s">
        <v>214</v>
      </c>
      <c r="M51" s="55">
        <f>IF(D51&gt;0,0.0416666666666667/J51,"")</f>
        <v>5.0520597555454989</v>
      </c>
      <c r="N51" s="69">
        <v>0</v>
      </c>
      <c r="O51" s="69"/>
      <c r="P51" s="69"/>
      <c r="Q51" s="151">
        <f>IF("1-Swim"=D51,J51*2.4,IF("2-Bike"=D51,J51*112,IF("3-Run"=D51,J51*26.2,0)))</f>
        <v>0.21608348267622465</v>
      </c>
      <c r="R51" s="151">
        <f>Q51/2</f>
        <v>0.10804174133811233</v>
      </c>
      <c r="S51" s="53">
        <f>J51*26.2</f>
        <v>0.21608348267622465</v>
      </c>
      <c r="T51" s="53">
        <f>(J51+0.0013889)*26.2</f>
        <v>0.25247266267622465</v>
      </c>
      <c r="U51" s="53">
        <f>S51/2</f>
        <v>0.10804174133811233</v>
      </c>
      <c r="V51" s="53">
        <f>T51/2</f>
        <v>0.12623633133811232</v>
      </c>
      <c r="W51" s="69">
        <f>RANK(J51,J:J,1)</f>
        <v>2555</v>
      </c>
      <c r="X51" s="69">
        <f>YEAR(B51)</f>
        <v>2003</v>
      </c>
      <c r="Y51" s="69">
        <f>MONTH(B51)</f>
        <v>6</v>
      </c>
      <c r="Z51" s="72">
        <f>X51*100+Y51</f>
        <v>200306</v>
      </c>
      <c r="AA51" s="72">
        <f>WEEKNUM(B51,1)</f>
        <v>25</v>
      </c>
      <c r="AB51" s="73">
        <f>IF(ISBLANK(B51)," ",MAX(B51-B50-1,0))</f>
        <v>0</v>
      </c>
      <c r="AC51" s="56">
        <f>DAY(B51)</f>
        <v>18</v>
      </c>
      <c r="AD51" s="53">
        <f>U51+V51</f>
        <v>0.23427807267622464</v>
      </c>
      <c r="AE51" s="56">
        <f>IF("1-Swim"=D51,E51*46.7,IF("2-Bike"=D51,E51,IF("3-Run"=D51,E51*4.27,0)))</f>
        <v>13.236999999999998</v>
      </c>
    </row>
    <row r="52" spans="1:31" x14ac:dyDescent="0.25">
      <c r="A52" s="50">
        <v>51</v>
      </c>
      <c r="B52" s="51">
        <v>37808</v>
      </c>
      <c r="C52" s="52" t="s">
        <v>0</v>
      </c>
      <c r="D52" s="50" t="s">
        <v>1225</v>
      </c>
      <c r="E52" s="50">
        <v>0.5</v>
      </c>
      <c r="F52" s="50">
        <v>0</v>
      </c>
      <c r="G52" s="50">
        <v>22</v>
      </c>
      <c r="H52" s="50">
        <v>9</v>
      </c>
      <c r="I52" s="53">
        <f>IF(E52&gt;0,TIME(F52,G52,H52),"")</f>
        <v>1.5381944444444443E-2</v>
      </c>
      <c r="J52" s="54">
        <f>IF(E52&gt;0,TIME(F52,G52,H52)/E52,"")</f>
        <v>3.0763888888888886E-2</v>
      </c>
      <c r="K52" s="50" t="s">
        <v>561</v>
      </c>
      <c r="L52" s="50" t="s">
        <v>509</v>
      </c>
      <c r="M52" s="55">
        <f>IF(D52&gt;0,0.0416666666666667/J52,"")</f>
        <v>1.3544018058690757</v>
      </c>
      <c r="N52" s="50">
        <v>0</v>
      </c>
      <c r="Q52" s="151">
        <f>IF("1-Swim"=D52,J52*2.4,IF("2-Bike"=D52,J52*112,IF("3-Run"=D52,J52*26.2,0)))</f>
        <v>7.383333333333332E-2</v>
      </c>
      <c r="R52" s="151">
        <f>Q52/2</f>
        <v>3.691666666666666E-2</v>
      </c>
      <c r="S52" s="53">
        <f>J52*26.2</f>
        <v>0.80601388888888881</v>
      </c>
      <c r="T52" s="53">
        <f>(J52+0.0013889)*26.2</f>
        <v>0.84240306888888883</v>
      </c>
      <c r="U52" s="53">
        <f>S52/2</f>
        <v>0.4030069444444444</v>
      </c>
      <c r="V52" s="53">
        <f>T52/2</f>
        <v>0.42120153444444441</v>
      </c>
      <c r="W52" s="50">
        <f>RANK(J52,J:J,1)</f>
        <v>3360</v>
      </c>
      <c r="X52" s="50">
        <f>YEAR(B52)</f>
        <v>2003</v>
      </c>
      <c r="Y52" s="50">
        <f>MONTH(B52)</f>
        <v>7</v>
      </c>
      <c r="Z52" s="56">
        <f>X52*100+Y52</f>
        <v>200307</v>
      </c>
      <c r="AA52" s="56">
        <f>WEEKNUM(B52,1)</f>
        <v>28</v>
      </c>
      <c r="AB52" s="58">
        <f>IF(ISBLANK(B52)," ",MAX(B52-B51-1,0))</f>
        <v>17</v>
      </c>
      <c r="AC52" s="56">
        <f>DAY(B52)</f>
        <v>6</v>
      </c>
      <c r="AD52" s="53">
        <f>U52+V52</f>
        <v>0.82420847888888882</v>
      </c>
      <c r="AE52" s="56">
        <f>IF("1-Swim"=D52,E52*46.7,IF("2-Bike"=D52,E52,IF("3-Run"=D52,E52*4.27,0)))</f>
        <v>23.35</v>
      </c>
    </row>
    <row r="53" spans="1:31" x14ac:dyDescent="0.25">
      <c r="A53" s="50">
        <v>52</v>
      </c>
      <c r="B53" s="51">
        <v>37808</v>
      </c>
      <c r="C53" s="52" t="s">
        <v>0</v>
      </c>
      <c r="D53" s="50" t="s">
        <v>1224</v>
      </c>
      <c r="E53" s="50">
        <v>10.5</v>
      </c>
      <c r="F53" s="50">
        <v>0</v>
      </c>
      <c r="G53" s="50">
        <v>40</v>
      </c>
      <c r="H53" s="50">
        <v>43</v>
      </c>
      <c r="I53" s="53">
        <f>IF(E53&gt;0,TIME(F53,G53,H53),"")</f>
        <v>2.8275462962962964E-2</v>
      </c>
      <c r="J53" s="54">
        <f>IF(E53&gt;0,TIME(F53,G53,H53)/E53,"")</f>
        <v>2.6929012345679013E-3</v>
      </c>
      <c r="K53" s="50" t="s">
        <v>561</v>
      </c>
      <c r="L53" s="50" t="s">
        <v>509</v>
      </c>
      <c r="M53" s="55">
        <f>IF(D53&gt;0,0.0416666666666667/J53,"")</f>
        <v>15.472779369627519</v>
      </c>
      <c r="N53" s="50">
        <v>0</v>
      </c>
      <c r="Q53" s="151">
        <f>IF("1-Swim"=D53,J53*2.4,IF("2-Bike"=D53,J53*112,IF("3-Run"=D53,J53*26.2,0)))</f>
        <v>0.30160493827160495</v>
      </c>
      <c r="R53" s="151">
        <f>Q53/2</f>
        <v>0.15080246913580247</v>
      </c>
      <c r="S53" s="53">
        <f>J53*26.2</f>
        <v>7.0554012345679012E-2</v>
      </c>
      <c r="T53" s="53">
        <f>(J53+0.0013889)*26.2</f>
        <v>0.10694319234567901</v>
      </c>
      <c r="U53" s="53">
        <f>S53/2</f>
        <v>3.5277006172839506E-2</v>
      </c>
      <c r="V53" s="53">
        <f>T53/2</f>
        <v>5.3471596172839503E-2</v>
      </c>
      <c r="W53" s="50">
        <f>RANK(J53,J:J,1)</f>
        <v>406</v>
      </c>
      <c r="X53" s="50">
        <f>YEAR(B53)</f>
        <v>2003</v>
      </c>
      <c r="Y53" s="50">
        <f>MONTH(B53)</f>
        <v>7</v>
      </c>
      <c r="Z53" s="56">
        <f>X53*100+Y53</f>
        <v>200307</v>
      </c>
      <c r="AA53" s="56">
        <f>WEEKNUM(B53,1)</f>
        <v>28</v>
      </c>
      <c r="AB53" s="58">
        <f>IF(ISBLANK(B53)," ",MAX(B53-B52-1,0))</f>
        <v>0</v>
      </c>
      <c r="AC53" s="56">
        <f>DAY(B53)</f>
        <v>6</v>
      </c>
      <c r="AD53" s="53">
        <f>U53+V53</f>
        <v>8.8748602345679009E-2</v>
      </c>
      <c r="AE53" s="56">
        <f>IF("1-Swim"=D53,E53*46.7,IF("2-Bike"=D53,E53,IF("3-Run"=D53,E53*4.27,0)))</f>
        <v>10.5</v>
      </c>
    </row>
    <row r="54" spans="1:31" x14ac:dyDescent="0.25">
      <c r="A54" s="50">
        <v>53</v>
      </c>
      <c r="B54" s="51">
        <v>37808</v>
      </c>
      <c r="C54" s="52" t="s">
        <v>0</v>
      </c>
      <c r="D54" s="50" t="s">
        <v>1223</v>
      </c>
      <c r="E54" s="50">
        <v>3.1</v>
      </c>
      <c r="F54" s="50">
        <v>0</v>
      </c>
      <c r="G54" s="50">
        <v>31</v>
      </c>
      <c r="H54" s="50">
        <v>41</v>
      </c>
      <c r="I54" s="53">
        <f>IF(E54&gt;0,TIME(F54,G54,H54),"")</f>
        <v>2.2002314814814818E-2</v>
      </c>
      <c r="J54" s="54">
        <f>IF(E54&gt;0,TIME(F54,G54,H54)/E54,"")</f>
        <v>7.0975209080047803E-3</v>
      </c>
      <c r="K54" s="50" t="s">
        <v>546</v>
      </c>
      <c r="L54" s="50" t="s">
        <v>509</v>
      </c>
      <c r="M54" s="55">
        <f>IF(D54&gt;0,0.0416666666666667/J54,"")</f>
        <v>5.8705944239873782</v>
      </c>
      <c r="N54" s="50">
        <v>0</v>
      </c>
      <c r="Q54" s="151">
        <f>IF("1-Swim"=D54,J54*2.4,IF("2-Bike"=D54,J54*112,IF("3-Run"=D54,J54*26.2,0)))</f>
        <v>0.18595504778972524</v>
      </c>
      <c r="R54" s="151">
        <f>Q54/2</f>
        <v>9.2977523894862621E-2</v>
      </c>
      <c r="S54" s="53">
        <f>J54*26.2</f>
        <v>0.18595504778972524</v>
      </c>
      <c r="T54" s="53">
        <f>(J54+0.0013889)*26.2</f>
        <v>0.22234422778972524</v>
      </c>
      <c r="U54" s="53">
        <f>S54/2</f>
        <v>9.2977523894862621E-2</v>
      </c>
      <c r="V54" s="53">
        <f>T54/2</f>
        <v>0.11117211389486262</v>
      </c>
      <c r="W54" s="50">
        <f>RANK(J54,J:J,1)</f>
        <v>1668</v>
      </c>
      <c r="X54" s="50">
        <f>YEAR(B54)</f>
        <v>2003</v>
      </c>
      <c r="Y54" s="50">
        <f>MONTH(B54)</f>
        <v>7</v>
      </c>
      <c r="Z54" s="56">
        <f>X54*100+Y54</f>
        <v>200307</v>
      </c>
      <c r="AA54" s="56">
        <f>WEEKNUM(B54,1)</f>
        <v>28</v>
      </c>
      <c r="AB54" s="58">
        <f>IF(ISBLANK(B54)," ",MAX(B54-B53-1,0))</f>
        <v>0</v>
      </c>
      <c r="AC54" s="56">
        <f>DAY(B54)</f>
        <v>6</v>
      </c>
      <c r="AD54" s="53">
        <f>U54+V54</f>
        <v>0.20414963778972522</v>
      </c>
      <c r="AE54" s="56">
        <f>IF("1-Swim"=D54,E54*46.7,IF("2-Bike"=D54,E54,IF("3-Run"=D54,E54*4.27,0)))</f>
        <v>13.236999999999998</v>
      </c>
    </row>
    <row r="55" spans="1:31" x14ac:dyDescent="0.25">
      <c r="A55" s="50">
        <v>54</v>
      </c>
      <c r="B55" s="51">
        <v>37811</v>
      </c>
      <c r="C55" s="52" t="s">
        <v>6</v>
      </c>
      <c r="D55" s="50" t="s">
        <v>1225</v>
      </c>
      <c r="E55" s="50">
        <v>0.5</v>
      </c>
      <c r="F55" s="50">
        <v>0</v>
      </c>
      <c r="G55" s="50">
        <v>19</v>
      </c>
      <c r="H55" s="50">
        <v>15</v>
      </c>
      <c r="I55" s="53">
        <f>IF(E55&gt;0,TIME(F55,G55,H55),"")</f>
        <v>1.3368055555555557E-2</v>
      </c>
      <c r="J55" s="54">
        <f>IF(E55&gt;0,TIME(F55,G55,H55)/E55,"")</f>
        <v>2.6736111111111113E-2</v>
      </c>
      <c r="K55" s="50" t="s">
        <v>561</v>
      </c>
      <c r="L55" s="50" t="s">
        <v>29</v>
      </c>
      <c r="M55" s="55">
        <f>IF(D55&gt;0,0.0416666666666667/J55,"")</f>
        <v>1.5584415584415596</v>
      </c>
      <c r="N55" s="50">
        <v>0</v>
      </c>
      <c r="Q55" s="151">
        <f>IF("1-Swim"=D55,J55*2.4,IF("2-Bike"=D55,J55*112,IF("3-Run"=D55,J55*26.2,0)))</f>
        <v>6.4166666666666664E-2</v>
      </c>
      <c r="R55" s="151">
        <f>Q55/2</f>
        <v>3.2083333333333332E-2</v>
      </c>
      <c r="S55" s="53">
        <f>J55*26.2</f>
        <v>0.70048611111111114</v>
      </c>
      <c r="T55" s="53">
        <f>(J55+0.0013889)*26.2</f>
        <v>0.73687529111111105</v>
      </c>
      <c r="U55" s="53">
        <f>S55/2</f>
        <v>0.35024305555555557</v>
      </c>
      <c r="V55" s="53">
        <f>T55/2</f>
        <v>0.36843764555555553</v>
      </c>
      <c r="W55" s="50">
        <f>RANK(J55,J:J,1)</f>
        <v>3255</v>
      </c>
      <c r="X55" s="50">
        <f>YEAR(B55)</f>
        <v>2003</v>
      </c>
      <c r="Y55" s="50">
        <f>MONTH(B55)</f>
        <v>7</v>
      </c>
      <c r="Z55" s="56">
        <f>X55*100+Y55</f>
        <v>200307</v>
      </c>
      <c r="AA55" s="56">
        <f>WEEKNUM(B55,1)</f>
        <v>28</v>
      </c>
      <c r="AB55" s="58">
        <f>IF(ISBLANK(B55)," ",MAX(B55-B54-1,0))</f>
        <v>2</v>
      </c>
      <c r="AC55" s="56">
        <f>DAY(B55)</f>
        <v>9</v>
      </c>
      <c r="AD55" s="53">
        <f>U55+V55</f>
        <v>0.71868070111111115</v>
      </c>
      <c r="AE55" s="56">
        <f>IF("1-Swim"=D55,E55*46.7,IF("2-Bike"=D55,E55,IF("3-Run"=D55,E55*4.27,0)))</f>
        <v>23.35</v>
      </c>
    </row>
    <row r="56" spans="1:31" x14ac:dyDescent="0.25">
      <c r="A56" s="50">
        <v>55</v>
      </c>
      <c r="B56" s="51">
        <v>37811</v>
      </c>
      <c r="C56" s="52" t="s">
        <v>6</v>
      </c>
      <c r="D56" s="50" t="s">
        <v>1224</v>
      </c>
      <c r="E56" s="50">
        <v>11</v>
      </c>
      <c r="F56" s="50">
        <v>0</v>
      </c>
      <c r="G56" s="50">
        <v>38</v>
      </c>
      <c r="H56" s="50">
        <v>19</v>
      </c>
      <c r="I56" s="53">
        <f>IF(E56&gt;0,TIME(F56,G56,H56),"")</f>
        <v>2.6608796296296297E-2</v>
      </c>
      <c r="J56" s="54">
        <f>IF(E56&gt;0,TIME(F56,G56,H56)/E56,"")</f>
        <v>2.4189814814814816E-3</v>
      </c>
      <c r="K56" s="50" t="s">
        <v>561</v>
      </c>
      <c r="L56" s="50" t="s">
        <v>29</v>
      </c>
      <c r="M56" s="55">
        <f>IF(D56&gt;0,0.0416666666666667/J56,"")</f>
        <v>17.224880382775133</v>
      </c>
      <c r="N56" s="50">
        <v>0</v>
      </c>
      <c r="Q56" s="151">
        <f>IF("1-Swim"=D56,J56*2.4,IF("2-Bike"=D56,J56*112,IF("3-Run"=D56,J56*26.2,0)))</f>
        <v>0.27092592592592596</v>
      </c>
      <c r="R56" s="151">
        <f>Q56/2</f>
        <v>0.13546296296296298</v>
      </c>
      <c r="S56" s="53">
        <f>J56*26.2</f>
        <v>6.3377314814814817E-2</v>
      </c>
      <c r="T56" s="53">
        <f>(J56+0.0013889)*26.2</f>
        <v>9.976649481481481E-2</v>
      </c>
      <c r="U56" s="53">
        <f>S56/2</f>
        <v>3.1688657407407408E-2</v>
      </c>
      <c r="V56" s="53">
        <f>T56/2</f>
        <v>4.9883247407407405E-2</v>
      </c>
      <c r="W56" s="50">
        <f>RANK(J56,J:J,1)</f>
        <v>273</v>
      </c>
      <c r="X56" s="50">
        <f>YEAR(B56)</f>
        <v>2003</v>
      </c>
      <c r="Y56" s="50">
        <f>MONTH(B56)</f>
        <v>7</v>
      </c>
      <c r="Z56" s="56">
        <f>X56*100+Y56</f>
        <v>200307</v>
      </c>
      <c r="AA56" s="56">
        <f>WEEKNUM(B56,1)</f>
        <v>28</v>
      </c>
      <c r="AB56" s="58">
        <f>IF(ISBLANK(B56)," ",MAX(B56-B55-1,0))</f>
        <v>0</v>
      </c>
      <c r="AC56" s="56">
        <f>DAY(B56)</f>
        <v>9</v>
      </c>
      <c r="AD56" s="53">
        <f>U56+V56</f>
        <v>8.1571904814814813E-2</v>
      </c>
      <c r="AE56" s="56">
        <f>IF("1-Swim"=D56,E56*46.7,IF("2-Bike"=D56,E56,IF("3-Run"=D56,E56*4.27,0)))</f>
        <v>11</v>
      </c>
    </row>
    <row r="57" spans="1:31" x14ac:dyDescent="0.25">
      <c r="A57" s="50">
        <v>56</v>
      </c>
      <c r="B57" s="51">
        <v>37811</v>
      </c>
      <c r="C57" s="52" t="s">
        <v>6</v>
      </c>
      <c r="D57" s="50" t="s">
        <v>1223</v>
      </c>
      <c r="E57" s="50">
        <v>3.1</v>
      </c>
      <c r="F57" s="50">
        <v>0</v>
      </c>
      <c r="G57" s="50">
        <v>32</v>
      </c>
      <c r="H57" s="50">
        <v>13</v>
      </c>
      <c r="I57" s="53">
        <f>IF(E57&gt;0,TIME(F57,G57,H57),"")</f>
        <v>2.2372685185185186E-2</v>
      </c>
      <c r="J57" s="54">
        <f>IF(E57&gt;0,TIME(F57,G57,H57)/E57,"")</f>
        <v>7.2169952210274797E-3</v>
      </c>
      <c r="K57" s="50" t="s">
        <v>546</v>
      </c>
      <c r="L57" s="50" t="s">
        <v>29</v>
      </c>
      <c r="M57" s="55">
        <f>IF(D57&gt;0,0.0416666666666667/J57,"")</f>
        <v>5.7734092084842255</v>
      </c>
      <c r="N57" s="50">
        <v>0</v>
      </c>
      <c r="Q57" s="151">
        <f>IF("1-Swim"=D57,J57*2.4,IF("2-Bike"=D57,J57*112,IF("3-Run"=D57,J57*26.2,0)))</f>
        <v>0.18908527479091997</v>
      </c>
      <c r="R57" s="151">
        <f>Q57/2</f>
        <v>9.4542637395459983E-2</v>
      </c>
      <c r="S57" s="53">
        <f>J57*26.2</f>
        <v>0.18908527479091997</v>
      </c>
      <c r="T57" s="53">
        <f>(J57+0.0013889)*26.2</f>
        <v>0.22547445479091996</v>
      </c>
      <c r="U57" s="53">
        <f>S57/2</f>
        <v>9.4542637395459983E-2</v>
      </c>
      <c r="V57" s="53">
        <f>T57/2</f>
        <v>0.11273722739545998</v>
      </c>
      <c r="W57" s="50">
        <f>RANK(J57,J:J,1)</f>
        <v>1806</v>
      </c>
      <c r="X57" s="50">
        <f>YEAR(B57)</f>
        <v>2003</v>
      </c>
      <c r="Y57" s="50">
        <f>MONTH(B57)</f>
        <v>7</v>
      </c>
      <c r="Z57" s="56">
        <f>X57*100+Y57</f>
        <v>200307</v>
      </c>
      <c r="AA57" s="56">
        <f>WEEKNUM(B57,1)</f>
        <v>28</v>
      </c>
      <c r="AB57" s="58">
        <f>IF(ISBLANK(B57)," ",MAX(B57-B56-1,0))</f>
        <v>0</v>
      </c>
      <c r="AC57" s="56">
        <f>DAY(B57)</f>
        <v>9</v>
      </c>
      <c r="AD57" s="53">
        <f>U57+V57</f>
        <v>0.20727986479091998</v>
      </c>
      <c r="AE57" s="56">
        <f>IF("1-Swim"=D57,E57*46.7,IF("2-Bike"=D57,E57,IF("3-Run"=D57,E57*4.27,0)))</f>
        <v>13.236999999999998</v>
      </c>
    </row>
    <row r="58" spans="1:31" x14ac:dyDescent="0.25">
      <c r="A58" s="50">
        <v>57</v>
      </c>
      <c r="B58" s="51">
        <v>37811</v>
      </c>
      <c r="C58" s="75">
        <f>B58</f>
        <v>37811</v>
      </c>
      <c r="D58" s="50" t="s">
        <v>515</v>
      </c>
      <c r="E58" s="50">
        <v>1</v>
      </c>
      <c r="F58" s="50">
        <v>0</v>
      </c>
      <c r="G58" s="50">
        <v>2</v>
      </c>
      <c r="H58" s="50">
        <v>36</v>
      </c>
      <c r="I58" s="53">
        <f>IF(E58&gt;0,TIME(F58,G58,H58),"")</f>
        <v>1.8055555555555557E-3</v>
      </c>
      <c r="J58" s="54">
        <f>IF(E58&gt;0,TIME(F58,G58,H58)/E58,"")</f>
        <v>1.8055555555555557E-3</v>
      </c>
      <c r="K58" s="50" t="s">
        <v>561</v>
      </c>
      <c r="L58" s="50" t="s">
        <v>29</v>
      </c>
      <c r="M58" s="55">
        <f>IF(D58&gt;0,0.0416666666666667/J58,"")</f>
        <v>23.076923076923094</v>
      </c>
      <c r="N58" s="50">
        <v>0</v>
      </c>
      <c r="Q58" s="151">
        <f>IF("1-Swim"=D58,J58*2.4,IF("2-Bike"=D58,J58*112,IF("3-Run"=D58,J58*26.2,0)))</f>
        <v>0</v>
      </c>
      <c r="R58" s="151">
        <f>Q58/2</f>
        <v>0</v>
      </c>
      <c r="S58" s="53">
        <f>J58*26.2</f>
        <v>4.7305555555555559E-2</v>
      </c>
      <c r="T58" s="53">
        <f>(J58+0.0013889)*26.2</f>
        <v>8.3694735555555552E-2</v>
      </c>
      <c r="U58" s="53">
        <f>S58/2</f>
        <v>2.365277777777778E-2</v>
      </c>
      <c r="V58" s="53">
        <f>T58/2</f>
        <v>4.1847367777777776E-2</v>
      </c>
      <c r="W58" s="50">
        <f>RANK(J58,J:J,1)</f>
        <v>55</v>
      </c>
      <c r="X58" s="50">
        <f>YEAR(B58)</f>
        <v>2003</v>
      </c>
      <c r="Y58" s="50">
        <f>MONTH(B58)</f>
        <v>7</v>
      </c>
      <c r="Z58" s="56">
        <f>X58*100+Y58</f>
        <v>200307</v>
      </c>
      <c r="AA58" s="56">
        <f>WEEKNUM(B58,1)</f>
        <v>28</v>
      </c>
      <c r="AB58" s="58">
        <f>IF(ISBLANK(B58)," ",MAX(B58-B57-1,0))</f>
        <v>0</v>
      </c>
      <c r="AC58" s="56">
        <f>DAY(B58)</f>
        <v>9</v>
      </c>
      <c r="AD58" s="53">
        <f>U58+V58</f>
        <v>6.5500145555555556E-2</v>
      </c>
      <c r="AE58" s="56">
        <f>IF("1-Swim"=D58,E58*46.7,IF("2-Bike"=D58,E58,IF("3-Run"=D58,E58*4.27,0)))</f>
        <v>0</v>
      </c>
    </row>
    <row r="59" spans="1:31" x14ac:dyDescent="0.25">
      <c r="A59" s="50">
        <v>58</v>
      </c>
      <c r="B59" s="51">
        <v>37815</v>
      </c>
      <c r="C59" s="52" t="s">
        <v>0</v>
      </c>
      <c r="D59" s="50" t="s">
        <v>1223</v>
      </c>
      <c r="E59" s="50">
        <v>2</v>
      </c>
      <c r="F59" s="50">
        <v>0</v>
      </c>
      <c r="G59" s="50">
        <v>19</v>
      </c>
      <c r="H59" s="50">
        <v>23</v>
      </c>
      <c r="I59" s="53">
        <f>IF(E59&gt;0,TIME(F59,G59,H59),"")</f>
        <v>1.3460648148148147E-2</v>
      </c>
      <c r="J59" s="54">
        <f>IF(E59&gt;0,TIME(F59,G59,H59)/E59,"")</f>
        <v>6.7303240740740735E-3</v>
      </c>
      <c r="K59" s="50" t="s">
        <v>547</v>
      </c>
      <c r="L59" s="50" t="s">
        <v>509</v>
      </c>
      <c r="M59" s="55">
        <f>IF(D59&gt;0,0.0416666666666667/J59,"")</f>
        <v>6.1908856405846997</v>
      </c>
      <c r="N59" s="50">
        <v>0</v>
      </c>
      <c r="Q59" s="151">
        <f>IF("1-Swim"=D59,J59*2.4,IF("2-Bike"=D59,J59*112,IF("3-Run"=D59,J59*26.2,0)))</f>
        <v>0.17633449074074073</v>
      </c>
      <c r="R59" s="151">
        <f>Q59/2</f>
        <v>8.8167245370370365E-2</v>
      </c>
      <c r="S59" s="53">
        <f>J59*26.2</f>
        <v>0.17633449074074073</v>
      </c>
      <c r="T59" s="53">
        <f>(J59+0.0013889)*26.2</f>
        <v>0.21272367074074069</v>
      </c>
      <c r="U59" s="53">
        <f>S59/2</f>
        <v>8.8167245370370365E-2</v>
      </c>
      <c r="V59" s="53">
        <f>T59/2</f>
        <v>0.10636183537037035</v>
      </c>
      <c r="W59" s="50">
        <f>RANK(J59,J:J,1)</f>
        <v>1228</v>
      </c>
      <c r="X59" s="50">
        <f>YEAR(B59)</f>
        <v>2003</v>
      </c>
      <c r="Y59" s="50">
        <f>MONTH(B59)</f>
        <v>7</v>
      </c>
      <c r="Z59" s="56">
        <f>X59*100+Y59</f>
        <v>200307</v>
      </c>
      <c r="AA59" s="56">
        <f>WEEKNUM(B59,1)</f>
        <v>29</v>
      </c>
      <c r="AB59" s="58">
        <f>IF(ISBLANK(B59)," ",MAX(B59-B58-1,0))</f>
        <v>3</v>
      </c>
      <c r="AC59" s="56">
        <f>DAY(B59)</f>
        <v>13</v>
      </c>
      <c r="AD59" s="53">
        <f>U59+V59</f>
        <v>0.19452908074074071</v>
      </c>
      <c r="AE59" s="56">
        <f>IF("1-Swim"=D59,E59*46.7,IF("2-Bike"=D59,E59,IF("3-Run"=D59,E59*4.27,0)))</f>
        <v>8.5399999999999991</v>
      </c>
    </row>
    <row r="60" spans="1:31" x14ac:dyDescent="0.25">
      <c r="A60" s="50">
        <v>59</v>
      </c>
      <c r="B60" s="51">
        <v>37817</v>
      </c>
      <c r="C60" s="52" t="s">
        <v>4</v>
      </c>
      <c r="D60" s="50" t="s">
        <v>1225</v>
      </c>
      <c r="E60" s="50">
        <v>0.25</v>
      </c>
      <c r="F60" s="50">
        <v>0</v>
      </c>
      <c r="G60" s="50">
        <v>9</v>
      </c>
      <c r="H60" s="50">
        <v>5</v>
      </c>
      <c r="I60" s="53">
        <f>IF(E60&gt;0,TIME(F60,G60,H60),"")</f>
        <v>6.3078703703703708E-3</v>
      </c>
      <c r="J60" s="54">
        <f>IF(E60&gt;0,TIME(F60,G60,H60)/E60,"")</f>
        <v>2.5231481481481483E-2</v>
      </c>
      <c r="K60" s="50" t="s">
        <v>561</v>
      </c>
      <c r="L60" s="50" t="s">
        <v>509</v>
      </c>
      <c r="M60" s="55">
        <f>IF(D60&gt;0,0.0416666666666667/J60,"")</f>
        <v>1.651376146788992</v>
      </c>
      <c r="N60" s="50">
        <v>0</v>
      </c>
      <c r="Q60" s="151">
        <f>IF("1-Swim"=D60,J60*2.4,IF("2-Bike"=D60,J60*112,IF("3-Run"=D60,J60*26.2,0)))</f>
        <v>6.0555555555555557E-2</v>
      </c>
      <c r="R60" s="151">
        <f>Q60/2</f>
        <v>3.0277777777777778E-2</v>
      </c>
      <c r="S60" s="53">
        <f>J60*26.2</f>
        <v>0.66106481481481483</v>
      </c>
      <c r="T60" s="53">
        <f>(J60+0.0013889)*26.2</f>
        <v>0.69745399481481485</v>
      </c>
      <c r="U60" s="53">
        <f>S60/2</f>
        <v>0.33053240740740741</v>
      </c>
      <c r="V60" s="53">
        <f>T60/2</f>
        <v>0.34872699740740742</v>
      </c>
      <c r="W60" s="50">
        <f>RANK(J60,J:J,1)</f>
        <v>3197</v>
      </c>
      <c r="X60" s="50">
        <f>YEAR(B60)</f>
        <v>2003</v>
      </c>
      <c r="Y60" s="50">
        <f>MONTH(B60)</f>
        <v>7</v>
      </c>
      <c r="Z60" s="56">
        <f>X60*100+Y60</f>
        <v>200307</v>
      </c>
      <c r="AA60" s="56">
        <f>WEEKNUM(B60,1)</f>
        <v>29</v>
      </c>
      <c r="AB60" s="58">
        <f>IF(ISBLANK(B60)," ",MAX(B60-B59-1,0))</f>
        <v>1</v>
      </c>
      <c r="AC60" s="56">
        <f>DAY(B60)</f>
        <v>15</v>
      </c>
      <c r="AD60" s="53">
        <f>U60+V60</f>
        <v>0.67925940481481484</v>
      </c>
      <c r="AE60" s="56">
        <f>IF("1-Swim"=D60,E60*46.7,IF("2-Bike"=D60,E60,IF("3-Run"=D60,E60*4.27,0)))</f>
        <v>11.675000000000001</v>
      </c>
    </row>
    <row r="61" spans="1:31" x14ac:dyDescent="0.25">
      <c r="A61" s="50">
        <v>60</v>
      </c>
      <c r="B61" s="51">
        <v>37817</v>
      </c>
      <c r="C61" s="52" t="s">
        <v>4</v>
      </c>
      <c r="D61" s="50" t="s">
        <v>1224</v>
      </c>
      <c r="E61" s="50">
        <v>7</v>
      </c>
      <c r="F61" s="50">
        <v>0</v>
      </c>
      <c r="G61" s="50">
        <v>31</v>
      </c>
      <c r="H61" s="50">
        <v>2</v>
      </c>
      <c r="I61" s="53">
        <f>IF(E61&gt;0,TIME(F61,G61,H61),"")</f>
        <v>2.1550925925925928E-2</v>
      </c>
      <c r="J61" s="54">
        <f>IF(E61&gt;0,TIME(F61,G61,H61)/E61,"")</f>
        <v>3.0787037037037042E-3</v>
      </c>
      <c r="K61" s="50" t="s">
        <v>561</v>
      </c>
      <c r="L61" s="50" t="s">
        <v>509</v>
      </c>
      <c r="M61" s="55">
        <f>IF(D61&gt;0,0.0416666666666667/J61,"")</f>
        <v>13.533834586466174</v>
      </c>
      <c r="N61" s="50">
        <v>0</v>
      </c>
      <c r="Q61" s="151">
        <f>IF("1-Swim"=D61,J61*2.4,IF("2-Bike"=D61,J61*112,IF("3-Run"=D61,J61*26.2,0)))</f>
        <v>0.34481481481481485</v>
      </c>
      <c r="R61" s="151">
        <f>Q61/2</f>
        <v>0.17240740740740743</v>
      </c>
      <c r="S61" s="53">
        <f>J61*26.2</f>
        <v>8.0662037037037046E-2</v>
      </c>
      <c r="T61" s="53">
        <f>(J61+0.0013889)*26.2</f>
        <v>0.11705121703703705</v>
      </c>
      <c r="U61" s="53">
        <f>S61/2</f>
        <v>4.0331018518518523E-2</v>
      </c>
      <c r="V61" s="53">
        <f>T61/2</f>
        <v>5.8525608518518527E-2</v>
      </c>
      <c r="W61" s="50">
        <f>RANK(J61,J:J,1)</f>
        <v>606</v>
      </c>
      <c r="X61" s="50">
        <f>YEAR(B61)</f>
        <v>2003</v>
      </c>
      <c r="Y61" s="50">
        <f>MONTH(B61)</f>
        <v>7</v>
      </c>
      <c r="Z61" s="56">
        <f>X61*100+Y61</f>
        <v>200307</v>
      </c>
      <c r="AA61" s="56">
        <f>WEEKNUM(B61,1)</f>
        <v>29</v>
      </c>
      <c r="AB61" s="58">
        <f>IF(ISBLANK(B61)," ",MAX(B61-B60-1,0))</f>
        <v>0</v>
      </c>
      <c r="AC61" s="56">
        <f>DAY(B61)</f>
        <v>15</v>
      </c>
      <c r="AD61" s="53">
        <f>U61+V61</f>
        <v>9.8856627037037043E-2</v>
      </c>
      <c r="AE61" s="56">
        <f>IF("1-Swim"=D61,E61*46.7,IF("2-Bike"=D61,E61,IF("3-Run"=D61,E61*4.27,0)))</f>
        <v>7</v>
      </c>
    </row>
    <row r="62" spans="1:31" x14ac:dyDescent="0.25">
      <c r="A62" s="50">
        <v>61</v>
      </c>
      <c r="B62" s="51">
        <v>37817</v>
      </c>
      <c r="C62" s="52" t="s">
        <v>4</v>
      </c>
      <c r="D62" s="50" t="s">
        <v>1223</v>
      </c>
      <c r="E62" s="50">
        <v>3.1</v>
      </c>
      <c r="F62" s="50">
        <v>0</v>
      </c>
      <c r="G62" s="50">
        <v>34</v>
      </c>
      <c r="H62" s="50">
        <v>59</v>
      </c>
      <c r="I62" s="53">
        <f>IF(E62&gt;0,TIME(F62,G62,H62),"")</f>
        <v>2.4293981481481482E-2</v>
      </c>
      <c r="J62" s="54">
        <f>IF(E62&gt;0,TIME(F62,G62,H62)/E62,"")</f>
        <v>7.8367682198327362E-3</v>
      </c>
      <c r="K62" s="50" t="s">
        <v>547</v>
      </c>
      <c r="L62" s="50" t="s">
        <v>509</v>
      </c>
      <c r="M62" s="55">
        <f>IF(D62&gt;0,0.0416666666666667/J62,"")</f>
        <v>5.3168175321581748</v>
      </c>
      <c r="N62" s="50">
        <v>0</v>
      </c>
      <c r="Q62" s="151">
        <f>IF("1-Swim"=D62,J62*2.4,IF("2-Bike"=D62,J62*112,IF("3-Run"=D62,J62*26.2,0)))</f>
        <v>0.2053233273596177</v>
      </c>
      <c r="R62" s="151">
        <f>Q62/2</f>
        <v>0.10266166367980885</v>
      </c>
      <c r="S62" s="53">
        <f>J62*26.2</f>
        <v>0.2053233273596177</v>
      </c>
      <c r="T62" s="53">
        <f>(J62+0.0013889)*26.2</f>
        <v>0.24171250735961769</v>
      </c>
      <c r="U62" s="53">
        <f>S62/2</f>
        <v>0.10266166367980885</v>
      </c>
      <c r="V62" s="53">
        <f>T62/2</f>
        <v>0.12085625367980884</v>
      </c>
      <c r="W62" s="50">
        <f>RANK(J62,J:J,1)</f>
        <v>2330</v>
      </c>
      <c r="X62" s="50">
        <f>YEAR(B62)</f>
        <v>2003</v>
      </c>
      <c r="Y62" s="50">
        <f>MONTH(B62)</f>
        <v>7</v>
      </c>
      <c r="Z62" s="56">
        <f>X62*100+Y62</f>
        <v>200307</v>
      </c>
      <c r="AA62" s="56">
        <f>WEEKNUM(B62,1)</f>
        <v>29</v>
      </c>
      <c r="AB62" s="58">
        <f>IF(ISBLANK(B62)," ",MAX(B62-B61-1,0))</f>
        <v>0</v>
      </c>
      <c r="AC62" s="56">
        <f>DAY(B62)</f>
        <v>15</v>
      </c>
      <c r="AD62" s="53">
        <f>U62+V62</f>
        <v>0.22351791735961768</v>
      </c>
      <c r="AE62" s="56">
        <f>IF("1-Swim"=D62,E62*46.7,IF("2-Bike"=D62,E62,IF("3-Run"=D62,E62*4.27,0)))</f>
        <v>13.236999999999998</v>
      </c>
    </row>
    <row r="63" spans="1:31" x14ac:dyDescent="0.25">
      <c r="A63" s="50">
        <v>62</v>
      </c>
      <c r="B63" s="51">
        <v>37820</v>
      </c>
      <c r="C63" s="52" t="s">
        <v>2</v>
      </c>
      <c r="D63" s="50" t="s">
        <v>1224</v>
      </c>
      <c r="E63" s="50">
        <v>10.6</v>
      </c>
      <c r="F63" s="50">
        <v>0</v>
      </c>
      <c r="G63" s="50">
        <v>40</v>
      </c>
      <c r="H63" s="50">
        <v>50</v>
      </c>
      <c r="I63" s="53">
        <f>IF(E63&gt;0,TIME(F63,G63,H63),"")</f>
        <v>2.8356481481481483E-2</v>
      </c>
      <c r="J63" s="54">
        <f>IF(E63&gt;0,TIME(F63,G63,H63)/E63,"")</f>
        <v>2.6751397624039134E-3</v>
      </c>
      <c r="K63" s="50" t="s">
        <v>561</v>
      </c>
      <c r="L63" s="50" t="s">
        <v>509</v>
      </c>
      <c r="M63" s="55">
        <f>IF(D63&gt;0,0.0416666666666667/J63,"")</f>
        <v>15.575510204081644</v>
      </c>
      <c r="N63" s="50">
        <v>0</v>
      </c>
      <c r="Q63" s="151">
        <f>IF("1-Swim"=D63,J63*2.4,IF("2-Bike"=D63,J63*112,IF("3-Run"=D63,J63*26.2,0)))</f>
        <v>0.29961565338923829</v>
      </c>
      <c r="R63" s="151">
        <f>Q63/2</f>
        <v>0.14980782669461915</v>
      </c>
      <c r="S63" s="53">
        <f>J63*26.2</f>
        <v>7.0088661774982533E-2</v>
      </c>
      <c r="T63" s="53">
        <f>(J63+0.0013889)*26.2</f>
        <v>0.10647784177498254</v>
      </c>
      <c r="U63" s="53">
        <f>S63/2</f>
        <v>3.5044330887491267E-2</v>
      </c>
      <c r="V63" s="53">
        <f>T63/2</f>
        <v>5.323892088749127E-2</v>
      </c>
      <c r="W63" s="50">
        <f>RANK(J63,J:J,1)</f>
        <v>395</v>
      </c>
      <c r="X63" s="50">
        <f>YEAR(B63)</f>
        <v>2003</v>
      </c>
      <c r="Y63" s="50">
        <f>MONTH(B63)</f>
        <v>7</v>
      </c>
      <c r="Z63" s="56">
        <f>X63*100+Y63</f>
        <v>200307</v>
      </c>
      <c r="AA63" s="56">
        <f>WEEKNUM(B63,1)</f>
        <v>29</v>
      </c>
      <c r="AB63" s="58">
        <f>IF(ISBLANK(B63)," ",MAX(B63-B62-1,0))</f>
        <v>2</v>
      </c>
      <c r="AC63" s="56">
        <f>DAY(B63)</f>
        <v>18</v>
      </c>
      <c r="AD63" s="53">
        <f>U63+V63</f>
        <v>8.828325177498253E-2</v>
      </c>
      <c r="AE63" s="56">
        <f>IF("1-Swim"=D63,E63*46.7,IF("2-Bike"=D63,E63,IF("3-Run"=D63,E63*4.27,0)))</f>
        <v>10.6</v>
      </c>
    </row>
    <row r="64" spans="1:31" x14ac:dyDescent="0.25">
      <c r="A64" s="50">
        <v>63</v>
      </c>
      <c r="B64" s="51">
        <v>37822</v>
      </c>
      <c r="C64" s="52" t="s">
        <v>0</v>
      </c>
      <c r="D64" s="50" t="s">
        <v>1223</v>
      </c>
      <c r="E64" s="50">
        <v>2.25</v>
      </c>
      <c r="F64" s="50">
        <v>0</v>
      </c>
      <c r="G64" s="50">
        <v>25</v>
      </c>
      <c r="H64" s="50">
        <v>0</v>
      </c>
      <c r="I64" s="53">
        <f>IF(E64&gt;0,TIME(F64,G64,H64),"")</f>
        <v>1.7361111111111112E-2</v>
      </c>
      <c r="J64" s="54">
        <f>IF(E64&gt;0,TIME(F64,G64,H64)/E64,"")</f>
        <v>7.7160493827160498E-3</v>
      </c>
      <c r="K64" s="50" t="s">
        <v>547</v>
      </c>
      <c r="L64" s="50" t="s">
        <v>509</v>
      </c>
      <c r="M64" s="55">
        <f>IF(D64&gt;0,0.0416666666666667/J64,"")</f>
        <v>5.4000000000000039</v>
      </c>
      <c r="N64" s="50">
        <v>0</v>
      </c>
      <c r="Q64" s="151">
        <f>IF("1-Swim"=D64,J64*2.4,IF("2-Bike"=D64,J64*112,IF("3-Run"=D64,J64*26.2,0)))</f>
        <v>0.2021604938271605</v>
      </c>
      <c r="R64" s="151">
        <f>Q64/2</f>
        <v>0.10108024691358025</v>
      </c>
      <c r="S64" s="53">
        <f>J64*26.2</f>
        <v>0.2021604938271605</v>
      </c>
      <c r="T64" s="53">
        <f>(J64+0.0013889)*26.2</f>
        <v>0.23854967382716047</v>
      </c>
      <c r="U64" s="53">
        <f>S64/2</f>
        <v>0.10108024691358025</v>
      </c>
      <c r="V64" s="53">
        <f>T64/2</f>
        <v>0.11927483691358023</v>
      </c>
      <c r="W64" s="50">
        <f>RANK(J64,J:J,1)</f>
        <v>2246</v>
      </c>
      <c r="X64" s="50">
        <f>YEAR(B64)</f>
        <v>2003</v>
      </c>
      <c r="Y64" s="50">
        <f>MONTH(B64)</f>
        <v>7</v>
      </c>
      <c r="Z64" s="56">
        <f>X64*100+Y64</f>
        <v>200307</v>
      </c>
      <c r="AA64" s="56">
        <f>WEEKNUM(B64,1)</f>
        <v>30</v>
      </c>
      <c r="AB64" s="58">
        <f>IF(ISBLANK(B64)," ",MAX(B64-B63-1,0))</f>
        <v>1</v>
      </c>
      <c r="AC64" s="56">
        <f>DAY(B64)</f>
        <v>20</v>
      </c>
      <c r="AD64" s="53">
        <f>U64+V64</f>
        <v>0.22035508382716049</v>
      </c>
      <c r="AE64" s="56">
        <f>IF("1-Swim"=D64,E64*46.7,IF("2-Bike"=D64,E64,IF("3-Run"=D64,E64*4.27,0)))</f>
        <v>9.6074999999999982</v>
      </c>
    </row>
    <row r="65" spans="1:31" x14ac:dyDescent="0.25">
      <c r="A65" s="50">
        <v>64</v>
      </c>
      <c r="B65" s="51">
        <v>37823</v>
      </c>
      <c r="C65" s="52" t="s">
        <v>3</v>
      </c>
      <c r="D65" s="50" t="s">
        <v>1223</v>
      </c>
      <c r="E65" s="50">
        <v>3</v>
      </c>
      <c r="F65" s="50">
        <v>0</v>
      </c>
      <c r="G65" s="50">
        <v>28</v>
      </c>
      <c r="H65" s="50">
        <v>45</v>
      </c>
      <c r="I65" s="53">
        <f>IF(E65&gt;0,TIME(F65,G65,H65),"")</f>
        <v>1.996527777777778E-2</v>
      </c>
      <c r="J65" s="54">
        <f>IF(E65&gt;0,TIME(F65,G65,H65)/E65,"")</f>
        <v>6.6550925925925935E-3</v>
      </c>
      <c r="K65" s="50" t="s">
        <v>547</v>
      </c>
      <c r="L65" s="50" t="s">
        <v>17</v>
      </c>
      <c r="M65" s="55">
        <f>IF(D65&gt;0,0.0416666666666667/J65,"")</f>
        <v>6.2608695652173951</v>
      </c>
      <c r="N65" s="50">
        <v>0</v>
      </c>
      <c r="Q65" s="151">
        <f>IF("1-Swim"=D65,J65*2.4,IF("2-Bike"=D65,J65*112,IF("3-Run"=D65,J65*26.2,0)))</f>
        <v>0.17436342592592594</v>
      </c>
      <c r="R65" s="151">
        <f>Q65/2</f>
        <v>8.7181712962962968E-2</v>
      </c>
      <c r="S65" s="53">
        <f>J65*26.2</f>
        <v>0.17436342592592594</v>
      </c>
      <c r="T65" s="53">
        <f>(J65+0.0013889)*26.2</f>
        <v>0.21075260592592593</v>
      </c>
      <c r="U65" s="53">
        <f>S65/2</f>
        <v>8.7181712962962968E-2</v>
      </c>
      <c r="V65" s="53">
        <f>T65/2</f>
        <v>0.10537630296296296</v>
      </c>
      <c r="W65" s="50">
        <f>RANK(J65,J:J,1)</f>
        <v>1146</v>
      </c>
      <c r="X65" s="50">
        <f>YEAR(B65)</f>
        <v>2003</v>
      </c>
      <c r="Y65" s="50">
        <f>MONTH(B65)</f>
        <v>7</v>
      </c>
      <c r="Z65" s="56">
        <f>X65*100+Y65</f>
        <v>200307</v>
      </c>
      <c r="AA65" s="56">
        <f>WEEKNUM(B65,1)</f>
        <v>30</v>
      </c>
      <c r="AB65" s="58">
        <f>IF(ISBLANK(B65)," ",MAX(B65-B64-1,0))</f>
        <v>0</v>
      </c>
      <c r="AC65" s="56">
        <f>DAY(B65)</f>
        <v>21</v>
      </c>
      <c r="AD65" s="53">
        <f>U65+V65</f>
        <v>0.19255801592592592</v>
      </c>
      <c r="AE65" s="56">
        <f>IF("1-Swim"=D65,E65*46.7,IF("2-Bike"=D65,E65,IF("3-Run"=D65,E65*4.27,0)))</f>
        <v>12.809999999999999</v>
      </c>
    </row>
    <row r="66" spans="1:31" x14ac:dyDescent="0.25">
      <c r="A66" s="50">
        <v>65</v>
      </c>
      <c r="B66" s="51">
        <v>37824</v>
      </c>
      <c r="C66" s="52" t="s">
        <v>4</v>
      </c>
      <c r="D66" s="50" t="s">
        <v>1224</v>
      </c>
      <c r="E66" s="50">
        <v>6.5</v>
      </c>
      <c r="F66" s="50">
        <v>0</v>
      </c>
      <c r="G66" s="50">
        <v>25</v>
      </c>
      <c r="H66" s="50">
        <v>0</v>
      </c>
      <c r="I66" s="53">
        <f>IF(E66&gt;0,TIME(F66,G66,H66),"")</f>
        <v>1.7361111111111112E-2</v>
      </c>
      <c r="J66" s="54">
        <f>IF(E66&gt;0,TIME(F66,G66,H66)/E66,"")</f>
        <v>2.670940170940171E-3</v>
      </c>
      <c r="K66" s="50" t="s">
        <v>561</v>
      </c>
      <c r="L66" s="50" t="s">
        <v>509</v>
      </c>
      <c r="M66" s="55">
        <f>IF(D66&gt;0,0.0416666666666667/J66,"")</f>
        <v>15.600000000000012</v>
      </c>
      <c r="N66" s="50">
        <v>0</v>
      </c>
      <c r="Q66" s="151">
        <f>IF("1-Swim"=D66,J66*2.4,IF("2-Bike"=D66,J66*112,IF("3-Run"=D66,J66*26.2,0)))</f>
        <v>0.29914529914529914</v>
      </c>
      <c r="R66" s="151">
        <f>Q66/2</f>
        <v>0.14957264957264957</v>
      </c>
      <c r="S66" s="53">
        <f>J66*26.2</f>
        <v>6.997863247863248E-2</v>
      </c>
      <c r="T66" s="53">
        <f>(J66+0.0013889)*26.2</f>
        <v>0.10636781247863249</v>
      </c>
      <c r="U66" s="53">
        <f>S66/2</f>
        <v>3.498931623931624E-2</v>
      </c>
      <c r="V66" s="53">
        <f>T66/2</f>
        <v>5.3183906239316243E-2</v>
      </c>
      <c r="W66" s="50">
        <f>RANK(J66,J:J,1)</f>
        <v>390</v>
      </c>
      <c r="X66" s="50">
        <f>YEAR(B66)</f>
        <v>2003</v>
      </c>
      <c r="Y66" s="50">
        <f>MONTH(B66)</f>
        <v>7</v>
      </c>
      <c r="Z66" s="56">
        <f>X66*100+Y66</f>
        <v>200307</v>
      </c>
      <c r="AA66" s="56">
        <f>WEEKNUM(B66,1)</f>
        <v>30</v>
      </c>
      <c r="AB66" s="58">
        <f>IF(ISBLANK(B66)," ",MAX(B66-B65-1,0))</f>
        <v>0</v>
      </c>
      <c r="AC66" s="56">
        <f>DAY(B66)</f>
        <v>22</v>
      </c>
      <c r="AD66" s="53">
        <f>U66+V66</f>
        <v>8.817322247863249E-2</v>
      </c>
      <c r="AE66" s="56">
        <f>IF("1-Swim"=D66,E66*46.7,IF("2-Bike"=D66,E66,IF("3-Run"=D66,E66*4.27,0)))</f>
        <v>6.5</v>
      </c>
    </row>
    <row r="67" spans="1:31" x14ac:dyDescent="0.25">
      <c r="A67" s="50">
        <v>66</v>
      </c>
      <c r="B67" s="51">
        <v>37824</v>
      </c>
      <c r="C67" s="52" t="s">
        <v>4</v>
      </c>
      <c r="D67" s="50" t="s">
        <v>1223</v>
      </c>
      <c r="E67" s="50">
        <v>1</v>
      </c>
      <c r="F67" s="50">
        <v>0</v>
      </c>
      <c r="G67" s="50">
        <v>8</v>
      </c>
      <c r="H67" s="50">
        <v>45</v>
      </c>
      <c r="I67" s="53">
        <f>IF(E67&gt;0,TIME(F67,G67,H67),"")</f>
        <v>6.076388888888889E-3</v>
      </c>
      <c r="J67" s="54">
        <f>IF(E67&gt;0,TIME(F67,G67,H67)/E67,"")</f>
        <v>6.076388888888889E-3</v>
      </c>
      <c r="K67" s="50" t="s">
        <v>547</v>
      </c>
      <c r="L67" s="50" t="s">
        <v>17</v>
      </c>
      <c r="M67" s="55">
        <f>IF(D67&gt;0,0.0416666666666667/J67,"")</f>
        <v>6.8571428571428621</v>
      </c>
      <c r="N67" s="50">
        <v>0</v>
      </c>
      <c r="Q67" s="151">
        <f>IF("1-Swim"=D67,J67*2.4,IF("2-Bike"=D67,J67*112,IF("3-Run"=D67,J67*26.2,0)))</f>
        <v>0.15920138888888888</v>
      </c>
      <c r="R67" s="151">
        <f>Q67/2</f>
        <v>7.9600694444444439E-2</v>
      </c>
      <c r="S67" s="53">
        <f>J67*26.2</f>
        <v>0.15920138888888888</v>
      </c>
      <c r="T67" s="53">
        <f>(J67+0.0013889)*26.2</f>
        <v>0.1955905688888889</v>
      </c>
      <c r="U67" s="53">
        <f>S67/2</f>
        <v>7.9600694444444439E-2</v>
      </c>
      <c r="V67" s="53">
        <f>T67/2</f>
        <v>9.779528444444445E-2</v>
      </c>
      <c r="W67" s="50">
        <f>RANK(J67,J:J,1)</f>
        <v>829</v>
      </c>
      <c r="X67" s="50">
        <f>YEAR(B67)</f>
        <v>2003</v>
      </c>
      <c r="Y67" s="50">
        <f>MONTH(B67)</f>
        <v>7</v>
      </c>
      <c r="Z67" s="56">
        <f>X67*100+Y67</f>
        <v>200307</v>
      </c>
      <c r="AA67" s="56">
        <f>WEEKNUM(B67,1)</f>
        <v>30</v>
      </c>
      <c r="AB67" s="58">
        <f>IF(ISBLANK(B67)," ",MAX(B67-B66-1,0))</f>
        <v>0</v>
      </c>
      <c r="AC67" s="56">
        <f>DAY(B67)</f>
        <v>22</v>
      </c>
      <c r="AD67" s="53">
        <f>U67+V67</f>
        <v>0.17739597888888889</v>
      </c>
      <c r="AE67" s="56">
        <f>IF("1-Swim"=D67,E67*46.7,IF("2-Bike"=D67,E67,IF("3-Run"=D67,E67*4.27,0)))</f>
        <v>4.2699999999999996</v>
      </c>
    </row>
    <row r="68" spans="1:31" x14ac:dyDescent="0.25">
      <c r="A68" s="50">
        <v>67</v>
      </c>
      <c r="B68" s="51">
        <v>37825</v>
      </c>
      <c r="C68" s="52" t="s">
        <v>6</v>
      </c>
      <c r="D68" s="50" t="s">
        <v>1224</v>
      </c>
      <c r="E68" s="50">
        <v>6.5</v>
      </c>
      <c r="F68" s="50">
        <v>0</v>
      </c>
      <c r="G68" s="50">
        <v>25</v>
      </c>
      <c r="H68" s="50">
        <v>0</v>
      </c>
      <c r="I68" s="53">
        <f>IF(E68&gt;0,TIME(F68,G68,H68),"")</f>
        <v>1.7361111111111112E-2</v>
      </c>
      <c r="J68" s="54">
        <f>IF(E68&gt;0,TIME(F68,G68,H68)/E68,"")</f>
        <v>2.670940170940171E-3</v>
      </c>
      <c r="K68" s="50" t="s">
        <v>561</v>
      </c>
      <c r="L68" s="50" t="s">
        <v>509</v>
      </c>
      <c r="M68" s="55">
        <f>IF(D68&gt;0,0.0416666666666667/J68,"")</f>
        <v>15.600000000000012</v>
      </c>
      <c r="N68" s="50">
        <v>0</v>
      </c>
      <c r="Q68" s="151">
        <f>IF("1-Swim"=D68,J68*2.4,IF("2-Bike"=D68,J68*112,IF("3-Run"=D68,J68*26.2,0)))</f>
        <v>0.29914529914529914</v>
      </c>
      <c r="R68" s="151">
        <f>Q68/2</f>
        <v>0.14957264957264957</v>
      </c>
      <c r="S68" s="53">
        <f>J68*26.2</f>
        <v>6.997863247863248E-2</v>
      </c>
      <c r="T68" s="53">
        <f>(J68+0.0013889)*26.2</f>
        <v>0.10636781247863249</v>
      </c>
      <c r="U68" s="53">
        <f>S68/2</f>
        <v>3.498931623931624E-2</v>
      </c>
      <c r="V68" s="53">
        <f>T68/2</f>
        <v>5.3183906239316243E-2</v>
      </c>
      <c r="W68" s="50">
        <f>RANK(J68,J:J,1)</f>
        <v>390</v>
      </c>
      <c r="X68" s="50">
        <f>YEAR(B68)</f>
        <v>2003</v>
      </c>
      <c r="Y68" s="50">
        <f>MONTH(B68)</f>
        <v>7</v>
      </c>
      <c r="Z68" s="56">
        <f>X68*100+Y68</f>
        <v>200307</v>
      </c>
      <c r="AA68" s="56">
        <f>WEEKNUM(B68,1)</f>
        <v>30</v>
      </c>
      <c r="AB68" s="58">
        <f>IF(ISBLANK(B68)," ",MAX(B68-B67-1,0))</f>
        <v>0</v>
      </c>
      <c r="AC68" s="56">
        <f>DAY(B68)</f>
        <v>23</v>
      </c>
      <c r="AD68" s="53">
        <f>U68+V68</f>
        <v>8.817322247863249E-2</v>
      </c>
      <c r="AE68" s="56">
        <f>IF("1-Swim"=D68,E68*46.7,IF("2-Bike"=D68,E68,IF("3-Run"=D68,E68*4.27,0)))</f>
        <v>6.5</v>
      </c>
    </row>
    <row r="69" spans="1:31" x14ac:dyDescent="0.25">
      <c r="A69" s="50">
        <v>68</v>
      </c>
      <c r="B69" s="51">
        <v>37826</v>
      </c>
      <c r="C69" s="52" t="s">
        <v>1</v>
      </c>
      <c r="D69" s="50" t="s">
        <v>1223</v>
      </c>
      <c r="E69" s="50">
        <v>3</v>
      </c>
      <c r="F69" s="50">
        <v>0</v>
      </c>
      <c r="G69" s="50">
        <v>27</v>
      </c>
      <c r="H69" s="50">
        <v>5</v>
      </c>
      <c r="I69" s="53">
        <f>IF(E69&gt;0,TIME(F69,G69,H69),"")</f>
        <v>1.8807870370370371E-2</v>
      </c>
      <c r="J69" s="54">
        <f>IF(E69&gt;0,TIME(F69,G69,H69)/E69,"")</f>
        <v>6.2692901234567902E-3</v>
      </c>
      <c r="K69" s="50" t="s">
        <v>547</v>
      </c>
      <c r="L69" s="50" t="s">
        <v>509</v>
      </c>
      <c r="M69" s="55">
        <f>IF(D69&gt;0,0.0416666666666667/J69,"")</f>
        <v>6.646153846153851</v>
      </c>
      <c r="N69" s="50">
        <v>0</v>
      </c>
      <c r="Q69" s="151">
        <f>IF("1-Swim"=D69,J69*2.4,IF("2-Bike"=D69,J69*112,IF("3-Run"=D69,J69*26.2,0)))</f>
        <v>0.16425540123456789</v>
      </c>
      <c r="R69" s="151">
        <f>Q69/2</f>
        <v>8.2127700617283944E-2</v>
      </c>
      <c r="S69" s="53">
        <f>J69*26.2</f>
        <v>0.16425540123456789</v>
      </c>
      <c r="T69" s="53">
        <f>(J69+0.0013889)*26.2</f>
        <v>0.20064458123456791</v>
      </c>
      <c r="U69" s="53">
        <f>S69/2</f>
        <v>8.2127700617283944E-2</v>
      </c>
      <c r="V69" s="53">
        <f>T69/2</f>
        <v>0.10032229061728395</v>
      </c>
      <c r="W69" s="50">
        <f>RANK(J69,J:J,1)</f>
        <v>879</v>
      </c>
      <c r="X69" s="50">
        <f>YEAR(B69)</f>
        <v>2003</v>
      </c>
      <c r="Y69" s="50">
        <f>MONTH(B69)</f>
        <v>7</v>
      </c>
      <c r="Z69" s="56">
        <f>X69*100+Y69</f>
        <v>200307</v>
      </c>
      <c r="AA69" s="56">
        <f>WEEKNUM(B69,1)</f>
        <v>30</v>
      </c>
      <c r="AB69" s="58">
        <f>IF(ISBLANK(B69)," ",MAX(B69-B68-1,0))</f>
        <v>0</v>
      </c>
      <c r="AC69" s="56">
        <f>DAY(B69)</f>
        <v>24</v>
      </c>
      <c r="AD69" s="53">
        <f>U69+V69</f>
        <v>0.1824499912345679</v>
      </c>
      <c r="AE69" s="56">
        <f>IF("1-Swim"=D69,E69*46.7,IF("2-Bike"=D69,E69,IF("3-Run"=D69,E69*4.27,0)))</f>
        <v>12.809999999999999</v>
      </c>
    </row>
    <row r="70" spans="1:31" x14ac:dyDescent="0.25">
      <c r="A70" s="50">
        <v>69</v>
      </c>
      <c r="B70" s="51">
        <v>37827</v>
      </c>
      <c r="C70" s="52" t="s">
        <v>2</v>
      </c>
      <c r="D70" s="50" t="s">
        <v>1224</v>
      </c>
      <c r="E70" s="50">
        <v>6.5</v>
      </c>
      <c r="F70" s="50">
        <v>0</v>
      </c>
      <c r="G70" s="50">
        <v>25</v>
      </c>
      <c r="H70" s="50">
        <v>0</v>
      </c>
      <c r="I70" s="53">
        <f>IF(E70&gt;0,TIME(F70,G70,H70),"")</f>
        <v>1.7361111111111112E-2</v>
      </c>
      <c r="J70" s="54">
        <f>IF(E70&gt;0,TIME(F70,G70,H70)/E70,"")</f>
        <v>2.670940170940171E-3</v>
      </c>
      <c r="K70" s="50" t="s">
        <v>561</v>
      </c>
      <c r="L70" s="50" t="s">
        <v>509</v>
      </c>
      <c r="M70" s="55">
        <f>IF(D70&gt;0,0.0416666666666667/J70,"")</f>
        <v>15.600000000000012</v>
      </c>
      <c r="N70" s="50">
        <v>0</v>
      </c>
      <c r="Q70" s="151">
        <f>IF("1-Swim"=D70,J70*2.4,IF("2-Bike"=D70,J70*112,IF("3-Run"=D70,J70*26.2,0)))</f>
        <v>0.29914529914529914</v>
      </c>
      <c r="R70" s="151">
        <f>Q70/2</f>
        <v>0.14957264957264957</v>
      </c>
      <c r="S70" s="53">
        <f>J70*26.2</f>
        <v>6.997863247863248E-2</v>
      </c>
      <c r="T70" s="53">
        <f>(J70+0.0013889)*26.2</f>
        <v>0.10636781247863249</v>
      </c>
      <c r="U70" s="53">
        <f>S70/2</f>
        <v>3.498931623931624E-2</v>
      </c>
      <c r="V70" s="53">
        <f>T70/2</f>
        <v>5.3183906239316243E-2</v>
      </c>
      <c r="W70" s="50">
        <f>RANK(J70,J:J,1)</f>
        <v>390</v>
      </c>
      <c r="X70" s="50">
        <f>YEAR(B70)</f>
        <v>2003</v>
      </c>
      <c r="Y70" s="50">
        <f>MONTH(B70)</f>
        <v>7</v>
      </c>
      <c r="Z70" s="56">
        <f>X70*100+Y70</f>
        <v>200307</v>
      </c>
      <c r="AA70" s="56">
        <f>WEEKNUM(B70,1)</f>
        <v>30</v>
      </c>
      <c r="AB70" s="58">
        <f>IF(ISBLANK(B70)," ",MAX(B70-B69-1,0))</f>
        <v>0</v>
      </c>
      <c r="AC70" s="56">
        <f>DAY(B70)</f>
        <v>25</v>
      </c>
      <c r="AD70" s="53">
        <f>U70+V70</f>
        <v>8.817322247863249E-2</v>
      </c>
      <c r="AE70" s="56">
        <f>IF("1-Swim"=D70,E70*46.7,IF("2-Bike"=D70,E70,IF("3-Run"=D70,E70*4.27,0)))</f>
        <v>6.5</v>
      </c>
    </row>
    <row r="71" spans="1:31" x14ac:dyDescent="0.25">
      <c r="A71" s="50">
        <v>70</v>
      </c>
      <c r="B71" s="51">
        <v>37827</v>
      </c>
      <c r="C71" s="52" t="s">
        <v>2</v>
      </c>
      <c r="D71" s="50" t="s">
        <v>1223</v>
      </c>
      <c r="E71" s="50">
        <v>1</v>
      </c>
      <c r="F71" s="50">
        <v>0</v>
      </c>
      <c r="G71" s="50">
        <v>7</v>
      </c>
      <c r="H71" s="50">
        <v>10</v>
      </c>
      <c r="I71" s="53">
        <f>IF(E71&gt;0,TIME(F71,G71,H71),"")</f>
        <v>4.9768518518518521E-3</v>
      </c>
      <c r="J71" s="54">
        <f>IF(E71&gt;0,TIME(F71,G71,H71)/E71,"")</f>
        <v>4.9768518518518521E-3</v>
      </c>
      <c r="K71" s="50" t="s">
        <v>547</v>
      </c>
      <c r="L71" s="50" t="s">
        <v>17</v>
      </c>
      <c r="M71" s="55">
        <f>IF(D71&gt;0,0.0416666666666667/J71,"")</f>
        <v>8.3720930232558199</v>
      </c>
      <c r="N71" s="50">
        <v>0</v>
      </c>
      <c r="Q71" s="151">
        <f>IF("1-Swim"=D71,J71*2.4,IF("2-Bike"=D71,J71*112,IF("3-Run"=D71,J71*26.2,0)))</f>
        <v>0.13039351851851852</v>
      </c>
      <c r="R71" s="151">
        <f>Q71/2</f>
        <v>6.519675925925926E-2</v>
      </c>
      <c r="S71" s="53">
        <f>J71*26.2</f>
        <v>0.13039351851851852</v>
      </c>
      <c r="T71" s="53">
        <f>(J71+0.0013889)*26.2</f>
        <v>0.16678269851851851</v>
      </c>
      <c r="U71" s="53">
        <f>S71/2</f>
        <v>6.519675925925926E-2</v>
      </c>
      <c r="V71" s="53">
        <f>T71/2</f>
        <v>8.3391349259259256E-2</v>
      </c>
      <c r="W71" s="50">
        <f>RANK(J71,J:J,1)</f>
        <v>759</v>
      </c>
      <c r="X71" s="50">
        <f>YEAR(B71)</f>
        <v>2003</v>
      </c>
      <c r="Y71" s="50">
        <f>MONTH(B71)</f>
        <v>7</v>
      </c>
      <c r="Z71" s="56">
        <f>X71*100+Y71</f>
        <v>200307</v>
      </c>
      <c r="AA71" s="56">
        <f>WEEKNUM(B71,1)</f>
        <v>30</v>
      </c>
      <c r="AB71" s="58">
        <f>IF(ISBLANK(B71)," ",MAX(B71-B70-1,0))</f>
        <v>0</v>
      </c>
      <c r="AC71" s="56">
        <f>DAY(B71)</f>
        <v>25</v>
      </c>
      <c r="AD71" s="53">
        <f>U71+V71</f>
        <v>0.1485881085185185</v>
      </c>
      <c r="AE71" s="56">
        <f>IF("1-Swim"=D71,E71*46.7,IF("2-Bike"=D71,E71,IF("3-Run"=D71,E71*4.27,0)))</f>
        <v>4.2699999999999996</v>
      </c>
    </row>
    <row r="72" spans="1:31" x14ac:dyDescent="0.25">
      <c r="A72" s="50">
        <v>71</v>
      </c>
      <c r="B72" s="51">
        <v>37829</v>
      </c>
      <c r="C72" s="52" t="s">
        <v>0</v>
      </c>
      <c r="D72" s="50" t="s">
        <v>1224</v>
      </c>
      <c r="E72" s="50">
        <v>10.6</v>
      </c>
      <c r="F72" s="50">
        <v>0</v>
      </c>
      <c r="G72" s="50">
        <v>37</v>
      </c>
      <c r="H72" s="50">
        <v>59</v>
      </c>
      <c r="I72" s="53">
        <f>IF(E72&gt;0,TIME(F72,G72,H72),"")</f>
        <v>2.6377314814814815E-2</v>
      </c>
      <c r="J72" s="54">
        <f>IF(E72&gt;0,TIME(F72,G72,H72)/E72,"")</f>
        <v>2.488425925925926E-3</v>
      </c>
      <c r="K72" s="50" t="s">
        <v>561</v>
      </c>
      <c r="L72" s="50" t="s">
        <v>509</v>
      </c>
      <c r="M72" s="55">
        <f>IF(D72&gt;0,0.0416666666666667/J72,"")</f>
        <v>16.74418604651164</v>
      </c>
      <c r="N72" s="50">
        <v>0</v>
      </c>
      <c r="Q72" s="151">
        <f>IF("1-Swim"=D72,J72*2.4,IF("2-Bike"=D72,J72*112,IF("3-Run"=D72,J72*26.2,0)))</f>
        <v>0.27870370370370373</v>
      </c>
      <c r="R72" s="151">
        <f>Q72/2</f>
        <v>0.13935185185185187</v>
      </c>
      <c r="S72" s="53">
        <f>J72*26.2</f>
        <v>6.519675925925926E-2</v>
      </c>
      <c r="T72" s="53">
        <f>(J72+0.0013889)*26.2</f>
        <v>0.10158593925925927</v>
      </c>
      <c r="U72" s="53">
        <f>S72/2</f>
        <v>3.259837962962963E-2</v>
      </c>
      <c r="V72" s="53">
        <f>T72/2</f>
        <v>5.0792969629629633E-2</v>
      </c>
      <c r="W72" s="50">
        <f>RANK(J72,J:J,1)</f>
        <v>304</v>
      </c>
      <c r="X72" s="50">
        <f>YEAR(B72)</f>
        <v>2003</v>
      </c>
      <c r="Y72" s="50">
        <f>MONTH(B72)</f>
        <v>7</v>
      </c>
      <c r="Z72" s="56">
        <f>X72*100+Y72</f>
        <v>200307</v>
      </c>
      <c r="AA72" s="56">
        <f>WEEKNUM(B72,1)</f>
        <v>31</v>
      </c>
      <c r="AB72" s="58">
        <f>IF(ISBLANK(B72)," ",MAX(B72-B71-1,0))</f>
        <v>1</v>
      </c>
      <c r="AC72" s="56">
        <f>DAY(B72)</f>
        <v>27</v>
      </c>
      <c r="AD72" s="53">
        <f>U72+V72</f>
        <v>8.3391349259259256E-2</v>
      </c>
      <c r="AE72" s="56">
        <f>IF("1-Swim"=D72,E72*46.7,IF("2-Bike"=D72,E72,IF("3-Run"=D72,E72*4.27,0)))</f>
        <v>10.6</v>
      </c>
    </row>
    <row r="73" spans="1:31" x14ac:dyDescent="0.25">
      <c r="A73" s="50">
        <v>72</v>
      </c>
      <c r="B73" s="51">
        <v>37831</v>
      </c>
      <c r="C73" s="52" t="s">
        <v>4</v>
      </c>
      <c r="D73" s="50" t="s">
        <v>1223</v>
      </c>
      <c r="E73" s="50">
        <v>3.5</v>
      </c>
      <c r="F73" s="50">
        <v>0</v>
      </c>
      <c r="G73" s="50">
        <v>37</v>
      </c>
      <c r="H73" s="50">
        <v>29</v>
      </c>
      <c r="I73" s="53">
        <f>IF(E73&gt;0,TIME(F73,G73,H73),"")</f>
        <v>2.6030092592592594E-2</v>
      </c>
      <c r="J73" s="54">
        <f>IF(E73&gt;0,TIME(F73,G73,H73)/E73,"")</f>
        <v>7.4371693121693125E-3</v>
      </c>
      <c r="K73" s="50" t="s">
        <v>547</v>
      </c>
      <c r="L73" s="50" t="s">
        <v>509</v>
      </c>
      <c r="M73" s="55">
        <f>IF(D73&gt;0,0.0416666666666667/J73,"")</f>
        <v>5.6024899955535838</v>
      </c>
      <c r="N73" s="50">
        <v>0</v>
      </c>
      <c r="Q73" s="151">
        <f>IF("1-Swim"=D73,J73*2.4,IF("2-Bike"=D73,J73*112,IF("3-Run"=D73,J73*26.2,0)))</f>
        <v>0.19485383597883599</v>
      </c>
      <c r="R73" s="151">
        <f>Q73/2</f>
        <v>9.7426917989417994E-2</v>
      </c>
      <c r="S73" s="53">
        <f>J73*26.2</f>
        <v>0.19485383597883599</v>
      </c>
      <c r="T73" s="53">
        <f>(J73+0.0013889)*26.2</f>
        <v>0.23124301597883595</v>
      </c>
      <c r="U73" s="53">
        <f>S73/2</f>
        <v>9.7426917989417994E-2</v>
      </c>
      <c r="V73" s="53">
        <f>T73/2</f>
        <v>0.11562150798941798</v>
      </c>
      <c r="W73" s="50">
        <f>RANK(J73,J:J,1)</f>
        <v>2004</v>
      </c>
      <c r="X73" s="50">
        <f>YEAR(B73)</f>
        <v>2003</v>
      </c>
      <c r="Y73" s="50">
        <f>MONTH(B73)</f>
        <v>7</v>
      </c>
      <c r="Z73" s="56">
        <f>X73*100+Y73</f>
        <v>200307</v>
      </c>
      <c r="AA73" s="56">
        <f>WEEKNUM(B73,1)</f>
        <v>31</v>
      </c>
      <c r="AB73" s="58">
        <f>IF(ISBLANK(B73)," ",MAX(B73-B72-1,0))</f>
        <v>1</v>
      </c>
      <c r="AC73" s="56">
        <f>DAY(B73)</f>
        <v>29</v>
      </c>
      <c r="AD73" s="53">
        <f>U73+V73</f>
        <v>0.21304842597883597</v>
      </c>
      <c r="AE73" s="56">
        <f>IF("1-Swim"=D73,E73*46.7,IF("2-Bike"=D73,E73,IF("3-Run"=D73,E73*4.27,0)))</f>
        <v>14.944999999999999</v>
      </c>
    </row>
    <row r="74" spans="1:31" x14ac:dyDescent="0.25">
      <c r="A74" s="50">
        <v>73</v>
      </c>
      <c r="B74" s="51">
        <v>37832</v>
      </c>
      <c r="C74" s="52" t="s">
        <v>6</v>
      </c>
      <c r="D74" s="50" t="s">
        <v>1225</v>
      </c>
      <c r="E74" s="50">
        <v>0.25</v>
      </c>
      <c r="F74" s="50">
        <v>0</v>
      </c>
      <c r="G74" s="50">
        <v>7</v>
      </c>
      <c r="H74" s="50">
        <v>17</v>
      </c>
      <c r="I74" s="53">
        <f>IF(E74&gt;0,TIME(F74,G74,H74),"")</f>
        <v>5.0578703703703706E-3</v>
      </c>
      <c r="J74" s="54">
        <f>IF(E74&gt;0,TIME(F74,G74,H74)/E74,"")</f>
        <v>2.0231481481481482E-2</v>
      </c>
      <c r="K74" s="50" t="s">
        <v>561</v>
      </c>
      <c r="L74" s="50" t="s">
        <v>509</v>
      </c>
      <c r="M74" s="55">
        <f>IF(D74&gt;0,0.0416666666666667/J74,"")</f>
        <v>2.0594965675057222</v>
      </c>
      <c r="N74" s="50">
        <v>0</v>
      </c>
      <c r="Q74" s="151">
        <f>IF("1-Swim"=D74,J74*2.4,IF("2-Bike"=D74,J74*112,IF("3-Run"=D74,J74*26.2,0)))</f>
        <v>4.8555555555555553E-2</v>
      </c>
      <c r="R74" s="151">
        <f>Q74/2</f>
        <v>2.4277777777777777E-2</v>
      </c>
      <c r="S74" s="53">
        <f>J74*26.2</f>
        <v>0.53006481481481482</v>
      </c>
      <c r="T74" s="53">
        <f>(J74+0.0013889)*26.2</f>
        <v>0.56645399481481473</v>
      </c>
      <c r="U74" s="53">
        <f>S74/2</f>
        <v>0.26503240740740741</v>
      </c>
      <c r="V74" s="53">
        <f>T74/2</f>
        <v>0.28322699740740737</v>
      </c>
      <c r="W74" s="50">
        <f>RANK(J74,J:J,1)</f>
        <v>3018</v>
      </c>
      <c r="X74" s="50">
        <f>YEAR(B74)</f>
        <v>2003</v>
      </c>
      <c r="Y74" s="50">
        <f>MONTH(B74)</f>
        <v>7</v>
      </c>
      <c r="Z74" s="56">
        <f>X74*100+Y74</f>
        <v>200307</v>
      </c>
      <c r="AA74" s="56">
        <f>WEEKNUM(B74,1)</f>
        <v>31</v>
      </c>
      <c r="AB74" s="58">
        <f>IF(ISBLANK(B74)," ",MAX(B74-B73-1,0))</f>
        <v>0</v>
      </c>
      <c r="AC74" s="56">
        <f>DAY(B74)</f>
        <v>30</v>
      </c>
      <c r="AD74" s="53">
        <f>U74+V74</f>
        <v>0.54825940481481483</v>
      </c>
      <c r="AE74" s="56">
        <f>IF("1-Swim"=D74,E74*46.7,IF("2-Bike"=D74,E74,IF("3-Run"=D74,E74*4.27,0)))</f>
        <v>11.675000000000001</v>
      </c>
    </row>
    <row r="75" spans="1:31" x14ac:dyDescent="0.25">
      <c r="A75" s="50">
        <v>74</v>
      </c>
      <c r="B75" s="51">
        <v>37832</v>
      </c>
      <c r="C75" s="52" t="s">
        <v>6</v>
      </c>
      <c r="D75" s="50" t="s">
        <v>1224</v>
      </c>
      <c r="E75" s="50">
        <v>7</v>
      </c>
      <c r="F75" s="50">
        <v>0</v>
      </c>
      <c r="G75" s="50">
        <v>34</v>
      </c>
      <c r="H75" s="50">
        <v>56</v>
      </c>
      <c r="I75" s="53">
        <f>IF(E75&gt;0,TIME(F75,G75,H75),"")</f>
        <v>2.4259259259259258E-2</v>
      </c>
      <c r="J75" s="54">
        <f>IF(E75&gt;0,TIME(F75,G75,H75)/E75,"")</f>
        <v>3.4656084656084656E-3</v>
      </c>
      <c r="K75" s="50" t="s">
        <v>561</v>
      </c>
      <c r="L75" s="50" t="s">
        <v>509</v>
      </c>
      <c r="M75" s="55">
        <f>IF(D75&gt;0,0.0416666666666667/J75,"")</f>
        <v>12.022900763358788</v>
      </c>
      <c r="N75" s="50">
        <v>0</v>
      </c>
      <c r="Q75" s="151">
        <f>IF("1-Swim"=D75,J75*2.4,IF("2-Bike"=D75,J75*112,IF("3-Run"=D75,J75*26.2,0)))</f>
        <v>0.38814814814814813</v>
      </c>
      <c r="R75" s="151">
        <f>Q75/2</f>
        <v>0.19407407407407407</v>
      </c>
      <c r="S75" s="53">
        <f>J75*26.2</f>
        <v>9.0798941798941796E-2</v>
      </c>
      <c r="T75" s="53">
        <f>(J75+0.0013889)*26.2</f>
        <v>0.12718812179894179</v>
      </c>
      <c r="U75" s="53">
        <f>S75/2</f>
        <v>4.5399470899470898E-2</v>
      </c>
      <c r="V75" s="53">
        <f>T75/2</f>
        <v>6.3594060899470894E-2</v>
      </c>
      <c r="W75" s="50">
        <f>RANK(J75,J:J,1)</f>
        <v>693</v>
      </c>
      <c r="X75" s="50">
        <f>YEAR(B75)</f>
        <v>2003</v>
      </c>
      <c r="Y75" s="50">
        <f>MONTH(B75)</f>
        <v>7</v>
      </c>
      <c r="Z75" s="56">
        <f>X75*100+Y75</f>
        <v>200307</v>
      </c>
      <c r="AA75" s="56">
        <f>WEEKNUM(B75,1)</f>
        <v>31</v>
      </c>
      <c r="AB75" s="58">
        <f>IF(ISBLANK(B75)," ",MAX(B75-B74-1,0))</f>
        <v>0</v>
      </c>
      <c r="AC75" s="56">
        <f>DAY(B75)</f>
        <v>30</v>
      </c>
      <c r="AD75" s="53">
        <f>U75+V75</f>
        <v>0.10899353179894179</v>
      </c>
      <c r="AE75" s="56">
        <f>IF("1-Swim"=D75,E75*46.7,IF("2-Bike"=D75,E75,IF("3-Run"=D75,E75*4.27,0)))</f>
        <v>7</v>
      </c>
    </row>
    <row r="76" spans="1:31" x14ac:dyDescent="0.25">
      <c r="A76" s="50">
        <v>75</v>
      </c>
      <c r="B76" s="51">
        <v>37833</v>
      </c>
      <c r="C76" s="52" t="s">
        <v>1</v>
      </c>
      <c r="D76" s="50" t="s">
        <v>1224</v>
      </c>
      <c r="E76" s="50">
        <v>6.76</v>
      </c>
      <c r="F76" s="50">
        <v>0</v>
      </c>
      <c r="G76" s="50">
        <v>26</v>
      </c>
      <c r="H76" s="50">
        <v>12</v>
      </c>
      <c r="I76" s="53">
        <f>IF(E76&gt;0,TIME(F76,G76,H76),"")</f>
        <v>1.8194444444444444E-2</v>
      </c>
      <c r="J76" s="54">
        <f>IF(E76&gt;0,TIME(F76,G76,H76)/E76,"")</f>
        <v>2.6914858645627877E-3</v>
      </c>
      <c r="K76" s="50" t="s">
        <v>561</v>
      </c>
      <c r="L76" s="50" t="s">
        <v>509</v>
      </c>
      <c r="M76" s="55">
        <f>IF(D76&gt;0,0.0416666666666667/J76,"")</f>
        <v>15.480916030534363</v>
      </c>
      <c r="N76" s="50">
        <v>0</v>
      </c>
      <c r="Q76" s="151">
        <f>IF("1-Swim"=D76,J76*2.4,IF("2-Bike"=D76,J76*112,IF("3-Run"=D76,J76*26.2,0)))</f>
        <v>0.30144641683103224</v>
      </c>
      <c r="R76" s="151">
        <f>Q76/2</f>
        <v>0.15072320841551612</v>
      </c>
      <c r="S76" s="53">
        <f>J76*26.2</f>
        <v>7.0516929651545032E-2</v>
      </c>
      <c r="T76" s="53">
        <f>(J76+0.0013889)*26.2</f>
        <v>0.10690610965154503</v>
      </c>
      <c r="U76" s="53">
        <f>S76/2</f>
        <v>3.5258464825772516E-2</v>
      </c>
      <c r="V76" s="53">
        <f>T76/2</f>
        <v>5.3453054825772513E-2</v>
      </c>
      <c r="W76" s="50">
        <f>RANK(J76,J:J,1)</f>
        <v>404</v>
      </c>
      <c r="X76" s="50">
        <f>YEAR(B76)</f>
        <v>2003</v>
      </c>
      <c r="Y76" s="50">
        <f>MONTH(B76)</f>
        <v>7</v>
      </c>
      <c r="Z76" s="56">
        <f>X76*100+Y76</f>
        <v>200307</v>
      </c>
      <c r="AA76" s="56">
        <f>WEEKNUM(B76,1)</f>
        <v>31</v>
      </c>
      <c r="AB76" s="58">
        <f>IF(ISBLANK(B76)," ",MAX(B76-B75-1,0))</f>
        <v>0</v>
      </c>
      <c r="AC76" s="56">
        <f>DAY(B76)</f>
        <v>31</v>
      </c>
      <c r="AD76" s="53">
        <f>U76+V76</f>
        <v>8.8711519651545029E-2</v>
      </c>
      <c r="AE76" s="56">
        <f>IF("1-Swim"=D76,E76*46.7,IF("2-Bike"=D76,E76,IF("3-Run"=D76,E76*4.27,0)))</f>
        <v>6.76</v>
      </c>
    </row>
    <row r="77" spans="1:31" x14ac:dyDescent="0.25">
      <c r="A77" s="50">
        <v>76</v>
      </c>
      <c r="B77" s="51">
        <v>37834</v>
      </c>
      <c r="C77" s="52" t="s">
        <v>2</v>
      </c>
      <c r="D77" s="50" t="s">
        <v>1225</v>
      </c>
      <c r="E77" s="50">
        <v>0.5</v>
      </c>
      <c r="F77" s="50">
        <v>0</v>
      </c>
      <c r="G77" s="50">
        <v>16</v>
      </c>
      <c r="H77" s="50">
        <v>55</v>
      </c>
      <c r="I77" s="53">
        <f>IF(E77&gt;0,TIME(F77,G77,H77),"")</f>
        <v>1.1747685185185186E-2</v>
      </c>
      <c r="J77" s="54">
        <f>IF(E77&gt;0,TIME(F77,G77,H77)/E77,"")</f>
        <v>2.3495370370370371E-2</v>
      </c>
      <c r="K77" s="50" t="s">
        <v>561</v>
      </c>
      <c r="L77" s="50" t="s">
        <v>509</v>
      </c>
      <c r="M77" s="55">
        <f>IF(D77&gt;0,0.0416666666666667/J77,"")</f>
        <v>1.7733990147783265</v>
      </c>
      <c r="N77" s="50">
        <v>0</v>
      </c>
      <c r="Q77" s="151">
        <f>IF("1-Swim"=D77,J77*2.4,IF("2-Bike"=D77,J77*112,IF("3-Run"=D77,J77*26.2,0)))</f>
        <v>5.6388888888888891E-2</v>
      </c>
      <c r="R77" s="151">
        <f>Q77/2</f>
        <v>2.8194444444444446E-2</v>
      </c>
      <c r="S77" s="53">
        <f>J77*26.2</f>
        <v>0.61557870370370371</v>
      </c>
      <c r="T77" s="53">
        <f>(J77+0.0013889)*26.2</f>
        <v>0.65196788370370362</v>
      </c>
      <c r="U77" s="53">
        <f>S77/2</f>
        <v>0.30778935185185186</v>
      </c>
      <c r="V77" s="53">
        <f>T77/2</f>
        <v>0.32598394185185181</v>
      </c>
      <c r="W77" s="50">
        <f>RANK(J77,J:J,1)</f>
        <v>3110</v>
      </c>
      <c r="X77" s="50">
        <f>YEAR(B77)</f>
        <v>2003</v>
      </c>
      <c r="Y77" s="50">
        <f>MONTH(B77)</f>
        <v>8</v>
      </c>
      <c r="Z77" s="56">
        <f>X77*100+Y77</f>
        <v>200308</v>
      </c>
      <c r="AA77" s="56">
        <f>WEEKNUM(B77,1)</f>
        <v>31</v>
      </c>
      <c r="AB77" s="58">
        <f>IF(ISBLANK(B77)," ",MAX(B77-B76-1,0))</f>
        <v>0</v>
      </c>
      <c r="AC77" s="56">
        <f>DAY(B77)</f>
        <v>1</v>
      </c>
      <c r="AD77" s="53">
        <f>U77+V77</f>
        <v>0.63377329370370372</v>
      </c>
      <c r="AE77" s="56">
        <f>IF("1-Swim"=D77,E77*46.7,IF("2-Bike"=D77,E77,IF("3-Run"=D77,E77*4.27,0)))</f>
        <v>23.35</v>
      </c>
    </row>
    <row r="78" spans="1:31" x14ac:dyDescent="0.25">
      <c r="A78" s="50">
        <v>77</v>
      </c>
      <c r="B78" s="51">
        <v>37834</v>
      </c>
      <c r="C78" s="52" t="s">
        <v>2</v>
      </c>
      <c r="D78" s="50" t="s">
        <v>1224</v>
      </c>
      <c r="E78" s="50">
        <v>10</v>
      </c>
      <c r="F78" s="50">
        <v>0</v>
      </c>
      <c r="G78" s="50">
        <v>34</v>
      </c>
      <c r="H78" s="50">
        <v>7</v>
      </c>
      <c r="I78" s="53">
        <f>IF(E78&gt;0,TIME(F78,G78,H78),"")</f>
        <v>2.3692129629629629E-2</v>
      </c>
      <c r="J78" s="54">
        <f>IF(E78&gt;0,TIME(F78,G78,H78)/E78,"")</f>
        <v>2.3692129629629627E-3</v>
      </c>
      <c r="K78" s="50" t="s">
        <v>561</v>
      </c>
      <c r="L78" s="50" t="s">
        <v>509</v>
      </c>
      <c r="M78" s="55">
        <f>IF(D78&gt;0,0.0416666666666667/J78,"")</f>
        <v>17.586712261846621</v>
      </c>
      <c r="N78" s="50">
        <v>0</v>
      </c>
      <c r="Q78" s="151">
        <f>IF("1-Swim"=D78,J78*2.4,IF("2-Bike"=D78,J78*112,IF("3-Run"=D78,J78*26.2,0)))</f>
        <v>0.26535185185185184</v>
      </c>
      <c r="R78" s="151">
        <f>Q78/2</f>
        <v>0.13267592592592592</v>
      </c>
      <c r="S78" s="53">
        <f>J78*26.2</f>
        <v>6.2073379629629624E-2</v>
      </c>
      <c r="T78" s="53">
        <f>(J78+0.0013889)*26.2</f>
        <v>9.8462559629629631E-2</v>
      </c>
      <c r="U78" s="53">
        <f>S78/2</f>
        <v>3.1036689814814812E-2</v>
      </c>
      <c r="V78" s="53">
        <f>T78/2</f>
        <v>4.9231279814814816E-2</v>
      </c>
      <c r="W78" s="50">
        <f>RANK(J78,J:J,1)</f>
        <v>254</v>
      </c>
      <c r="X78" s="50">
        <f>YEAR(B78)</f>
        <v>2003</v>
      </c>
      <c r="Y78" s="50">
        <f>MONTH(B78)</f>
        <v>8</v>
      </c>
      <c r="Z78" s="56">
        <f>X78*100+Y78</f>
        <v>200308</v>
      </c>
      <c r="AA78" s="56">
        <f>WEEKNUM(B78,1)</f>
        <v>31</v>
      </c>
      <c r="AB78" s="58">
        <f>IF(ISBLANK(B78)," ",MAX(B78-B77-1,0))</f>
        <v>0</v>
      </c>
      <c r="AC78" s="56">
        <f>DAY(B78)</f>
        <v>1</v>
      </c>
      <c r="AD78" s="53">
        <f>U78+V78</f>
        <v>8.0267969629629621E-2</v>
      </c>
      <c r="AE78" s="56">
        <f>IF("1-Swim"=D78,E78*46.7,IF("2-Bike"=D78,E78,IF("3-Run"=D78,E78*4.27,0)))</f>
        <v>10</v>
      </c>
    </row>
    <row r="79" spans="1:31" x14ac:dyDescent="0.25">
      <c r="A79" s="50">
        <v>78</v>
      </c>
      <c r="B79" s="51">
        <v>37834</v>
      </c>
      <c r="C79" s="52" t="s">
        <v>2</v>
      </c>
      <c r="D79" s="50" t="s">
        <v>1223</v>
      </c>
      <c r="E79" s="50">
        <v>3.1</v>
      </c>
      <c r="F79" s="50">
        <v>0</v>
      </c>
      <c r="G79" s="50">
        <v>36</v>
      </c>
      <c r="H79" s="50">
        <v>22</v>
      </c>
      <c r="I79" s="53">
        <f>IF(E79&gt;0,TIME(F79,G79,H79),"")</f>
        <v>2.525462962962963E-2</v>
      </c>
      <c r="J79" s="54">
        <f>IF(E79&gt;0,TIME(F79,G79,H79)/E79,"")</f>
        <v>8.1466547192353637E-3</v>
      </c>
      <c r="K79" s="50" t="s">
        <v>547</v>
      </c>
      <c r="L79" s="50" t="s">
        <v>509</v>
      </c>
      <c r="M79" s="55">
        <f>IF(D79&gt;0,0.0416666666666667/J79,"")</f>
        <v>5.1145737855178783</v>
      </c>
      <c r="N79" s="50">
        <v>0</v>
      </c>
      <c r="Q79" s="151">
        <f>IF("1-Swim"=D79,J79*2.4,IF("2-Bike"=D79,J79*112,IF("3-Run"=D79,J79*26.2,0)))</f>
        <v>0.21344235364396652</v>
      </c>
      <c r="R79" s="151">
        <f>Q79/2</f>
        <v>0.10672117682198326</v>
      </c>
      <c r="S79" s="53">
        <f>J79*26.2</f>
        <v>0.21344235364396652</v>
      </c>
      <c r="T79" s="53">
        <f>(J79+0.0013889)*26.2</f>
        <v>0.24983153364396651</v>
      </c>
      <c r="U79" s="53">
        <f>S79/2</f>
        <v>0.10672117682198326</v>
      </c>
      <c r="V79" s="53">
        <f>T79/2</f>
        <v>0.12491576682198326</v>
      </c>
      <c r="W79" s="50">
        <f>RANK(J79,J:J,1)</f>
        <v>2509</v>
      </c>
      <c r="X79" s="50">
        <f>YEAR(B79)</f>
        <v>2003</v>
      </c>
      <c r="Y79" s="50">
        <f>MONTH(B79)</f>
        <v>8</v>
      </c>
      <c r="Z79" s="56">
        <f>X79*100+Y79</f>
        <v>200308</v>
      </c>
      <c r="AA79" s="56">
        <f>WEEKNUM(B79,1)</f>
        <v>31</v>
      </c>
      <c r="AB79" s="58">
        <f>IF(ISBLANK(B79)," ",MAX(B79-B78-1,0))</f>
        <v>0</v>
      </c>
      <c r="AC79" s="56">
        <f>DAY(B79)</f>
        <v>1</v>
      </c>
      <c r="AD79" s="53">
        <f>U79+V79</f>
        <v>0.23163694364396653</v>
      </c>
      <c r="AE79" s="56">
        <f>IF("1-Swim"=D79,E79*46.7,IF("2-Bike"=D79,E79,IF("3-Run"=D79,E79*4.27,0)))</f>
        <v>13.236999999999998</v>
      </c>
    </row>
    <row r="80" spans="1:31" x14ac:dyDescent="0.25">
      <c r="A80" s="50">
        <v>79</v>
      </c>
      <c r="B80" s="51">
        <v>37836</v>
      </c>
      <c r="C80" s="52" t="s">
        <v>0</v>
      </c>
      <c r="D80" s="50" t="s">
        <v>1223</v>
      </c>
      <c r="E80" s="50">
        <v>2.5</v>
      </c>
      <c r="F80" s="50">
        <v>0</v>
      </c>
      <c r="G80" s="50">
        <v>24</v>
      </c>
      <c r="H80" s="50">
        <v>19</v>
      </c>
      <c r="I80" s="53">
        <f>IF(E80&gt;0,TIME(F80,G80,H80),"")</f>
        <v>1.6886574074074075E-2</v>
      </c>
      <c r="J80" s="54">
        <f>IF(E80&gt;0,TIME(F80,G80,H80)/E80,"")</f>
        <v>6.7546296296296295E-3</v>
      </c>
      <c r="K80" s="50" t="s">
        <v>561</v>
      </c>
      <c r="L80" s="50" t="s">
        <v>17</v>
      </c>
      <c r="M80" s="55">
        <f>IF(D80&gt;0,0.0416666666666667/J80,"")</f>
        <v>6.1686086360520953</v>
      </c>
      <c r="N80" s="50">
        <v>0</v>
      </c>
      <c r="Q80" s="151">
        <f>IF("1-Swim"=D80,J80*2.4,IF("2-Bike"=D80,J80*112,IF("3-Run"=D80,J80*26.2,0)))</f>
        <v>0.17697129629629629</v>
      </c>
      <c r="R80" s="151">
        <f>Q80/2</f>
        <v>8.8485648148148147E-2</v>
      </c>
      <c r="S80" s="53">
        <f>J80*26.2</f>
        <v>0.17697129629629629</v>
      </c>
      <c r="T80" s="53">
        <f>(J80+0.0013889)*26.2</f>
        <v>0.21336047629629629</v>
      </c>
      <c r="U80" s="53">
        <f>S80/2</f>
        <v>8.8485648148148147E-2</v>
      </c>
      <c r="V80" s="53">
        <f>T80/2</f>
        <v>0.10668023814814814</v>
      </c>
      <c r="W80" s="50">
        <f>RANK(J80,J:J,1)</f>
        <v>1260</v>
      </c>
      <c r="X80" s="50">
        <f>YEAR(B80)</f>
        <v>2003</v>
      </c>
      <c r="Y80" s="50">
        <f>MONTH(B80)</f>
        <v>8</v>
      </c>
      <c r="Z80" s="56">
        <f>X80*100+Y80</f>
        <v>200308</v>
      </c>
      <c r="AA80" s="56">
        <f>WEEKNUM(B80,1)</f>
        <v>32</v>
      </c>
      <c r="AB80" s="58">
        <f>IF(ISBLANK(B80)," ",MAX(B80-B79-1,0))</f>
        <v>1</v>
      </c>
      <c r="AC80" s="56">
        <f>DAY(B80)</f>
        <v>3</v>
      </c>
      <c r="AD80" s="53">
        <f>U80+V80</f>
        <v>0.19516588629629628</v>
      </c>
      <c r="AE80" s="56">
        <f>IF("1-Swim"=D80,E80*46.7,IF("2-Bike"=D80,E80,IF("3-Run"=D80,E80*4.27,0)))</f>
        <v>10.674999999999999</v>
      </c>
    </row>
    <row r="81" spans="1:31" x14ac:dyDescent="0.25">
      <c r="A81" s="50">
        <v>80</v>
      </c>
      <c r="B81" s="51">
        <v>37837</v>
      </c>
      <c r="C81" s="52" t="s">
        <v>3</v>
      </c>
      <c r="D81" s="50" t="s">
        <v>1225</v>
      </c>
      <c r="E81" s="50">
        <v>0.25</v>
      </c>
      <c r="F81" s="50">
        <v>0</v>
      </c>
      <c r="G81" s="50">
        <v>7</v>
      </c>
      <c r="H81" s="50">
        <v>22</v>
      </c>
      <c r="I81" s="53">
        <f>IF(E81&gt;0,TIME(F81,G81,H81),"")</f>
        <v>5.115740740740741E-3</v>
      </c>
      <c r="J81" s="54">
        <f>IF(E81&gt;0,TIME(F81,G81,H81)/E81,"")</f>
        <v>2.0462962962962964E-2</v>
      </c>
      <c r="K81" s="50" t="s">
        <v>561</v>
      </c>
      <c r="L81" s="50" t="s">
        <v>509</v>
      </c>
      <c r="M81" s="55">
        <f>IF(D81&gt;0,0.0416666666666667/J81,"")</f>
        <v>2.0361990950226261</v>
      </c>
      <c r="N81" s="50">
        <v>0</v>
      </c>
      <c r="Q81" s="151">
        <f>IF("1-Swim"=D81,J81*2.4,IF("2-Bike"=D81,J81*112,IF("3-Run"=D81,J81*26.2,0)))</f>
        <v>4.9111111111111112E-2</v>
      </c>
      <c r="R81" s="151">
        <f>Q81/2</f>
        <v>2.4555555555555556E-2</v>
      </c>
      <c r="S81" s="53">
        <f>J81*26.2</f>
        <v>0.53612962962962962</v>
      </c>
      <c r="T81" s="53">
        <f>(J81+0.0013889)*26.2</f>
        <v>0.57251880962962964</v>
      </c>
      <c r="U81" s="53">
        <f>S81/2</f>
        <v>0.26806481481481481</v>
      </c>
      <c r="V81" s="53">
        <f>T81/2</f>
        <v>0.28625940481481482</v>
      </c>
      <c r="W81" s="50">
        <f>RANK(J81,J:J,1)</f>
        <v>3020</v>
      </c>
      <c r="X81" s="50">
        <f>YEAR(B81)</f>
        <v>2003</v>
      </c>
      <c r="Y81" s="50">
        <f>MONTH(B81)</f>
        <v>8</v>
      </c>
      <c r="Z81" s="56">
        <f>X81*100+Y81</f>
        <v>200308</v>
      </c>
      <c r="AA81" s="56">
        <f>WEEKNUM(B81,1)</f>
        <v>32</v>
      </c>
      <c r="AB81" s="58">
        <f>IF(ISBLANK(B81)," ",MAX(B81-B80-1,0))</f>
        <v>0</v>
      </c>
      <c r="AC81" s="56">
        <f>DAY(B81)</f>
        <v>4</v>
      </c>
      <c r="AD81" s="53">
        <f>U81+V81</f>
        <v>0.55432421962962963</v>
      </c>
      <c r="AE81" s="56">
        <f>IF("1-Swim"=D81,E81*46.7,IF("2-Bike"=D81,E81,IF("3-Run"=D81,E81*4.27,0)))</f>
        <v>11.675000000000001</v>
      </c>
    </row>
    <row r="82" spans="1:31" x14ac:dyDescent="0.25">
      <c r="A82" s="50">
        <v>81</v>
      </c>
      <c r="B82" s="51">
        <v>37837</v>
      </c>
      <c r="C82" s="52" t="s">
        <v>3</v>
      </c>
      <c r="D82" s="50" t="s">
        <v>1224</v>
      </c>
      <c r="E82" s="50">
        <v>15.63</v>
      </c>
      <c r="F82" s="50">
        <v>1</v>
      </c>
      <c r="G82" s="50">
        <v>8</v>
      </c>
      <c r="H82" s="50">
        <v>6</v>
      </c>
      <c r="I82" s="53">
        <f>IF(E82&gt;0,TIME(F82,G82,H82),"")</f>
        <v>4.7291666666666669E-2</v>
      </c>
      <c r="J82" s="54">
        <f>IF(E82&gt;0,TIME(F82,G82,H82)/E82,"")</f>
        <v>3.025698443164854E-3</v>
      </c>
      <c r="K82" s="50" t="s">
        <v>561</v>
      </c>
      <c r="L82" s="50" t="s">
        <v>509</v>
      </c>
      <c r="M82" s="55">
        <f>IF(D82&gt;0,0.0416666666666667/J82,"")</f>
        <v>13.770925110132168</v>
      </c>
      <c r="N82" s="50">
        <v>0</v>
      </c>
      <c r="Q82" s="151">
        <f>IF("1-Swim"=D82,J82*2.4,IF("2-Bike"=D82,J82*112,IF("3-Run"=D82,J82*26.2,0)))</f>
        <v>0.33887822563446368</v>
      </c>
      <c r="R82" s="151">
        <f>Q82/2</f>
        <v>0.16943911281723184</v>
      </c>
      <c r="S82" s="53">
        <f>J82*26.2</f>
        <v>7.9273299210919176E-2</v>
      </c>
      <c r="T82" s="53">
        <f>(J82+0.0013889)*26.2</f>
        <v>0.11566247921091918</v>
      </c>
      <c r="U82" s="53">
        <f>S82/2</f>
        <v>3.9636649605459588E-2</v>
      </c>
      <c r="V82" s="53">
        <f>T82/2</f>
        <v>5.7831239605459592E-2</v>
      </c>
      <c r="W82" s="50">
        <f>RANK(J82,J:J,1)</f>
        <v>584</v>
      </c>
      <c r="X82" s="50">
        <f>YEAR(B82)</f>
        <v>2003</v>
      </c>
      <c r="Y82" s="50">
        <f>MONTH(B82)</f>
        <v>8</v>
      </c>
      <c r="Z82" s="56">
        <f>X82*100+Y82</f>
        <v>200308</v>
      </c>
      <c r="AA82" s="56">
        <f>WEEKNUM(B82,1)</f>
        <v>32</v>
      </c>
      <c r="AB82" s="58">
        <f>IF(ISBLANK(B82)," ",MAX(B82-B81-1,0))</f>
        <v>0</v>
      </c>
      <c r="AC82" s="56">
        <f>DAY(B82)</f>
        <v>4</v>
      </c>
      <c r="AD82" s="53">
        <f>U82+V82</f>
        <v>9.7467889210919173E-2</v>
      </c>
      <c r="AE82" s="56">
        <f>IF("1-Swim"=D82,E82*46.7,IF("2-Bike"=D82,E82,IF("3-Run"=D82,E82*4.27,0)))</f>
        <v>15.63</v>
      </c>
    </row>
    <row r="83" spans="1:31" x14ac:dyDescent="0.25">
      <c r="A83" s="50">
        <v>82</v>
      </c>
      <c r="B83" s="51">
        <v>37839</v>
      </c>
      <c r="C83" s="52" t="s">
        <v>6</v>
      </c>
      <c r="D83" s="50" t="s">
        <v>1224</v>
      </c>
      <c r="E83" s="50">
        <v>25</v>
      </c>
      <c r="F83" s="50">
        <v>1</v>
      </c>
      <c r="G83" s="50">
        <v>47</v>
      </c>
      <c r="H83" s="50">
        <v>10</v>
      </c>
      <c r="I83" s="53">
        <f>IF(E83&gt;0,TIME(F83,G83,H83),"")</f>
        <v>7.4421296296296291E-2</v>
      </c>
      <c r="J83" s="54">
        <f>IF(E83&gt;0,TIME(F83,G83,H83)/E83,"")</f>
        <v>2.9768518518518516E-3</v>
      </c>
      <c r="K83" s="50" t="s">
        <v>561</v>
      </c>
      <c r="L83" s="50" t="s">
        <v>509</v>
      </c>
      <c r="M83" s="55">
        <f>IF(D83&gt;0,0.0416666666666667/J83,"")</f>
        <v>13.996889580093324</v>
      </c>
      <c r="N83" s="50">
        <v>0</v>
      </c>
      <c r="Q83" s="151">
        <f>IF("1-Swim"=D83,J83*2.4,IF("2-Bike"=D83,J83*112,IF("3-Run"=D83,J83*26.2,0)))</f>
        <v>0.33340740740740737</v>
      </c>
      <c r="R83" s="151">
        <f>Q83/2</f>
        <v>0.16670370370370369</v>
      </c>
      <c r="S83" s="53">
        <f>J83*26.2</f>
        <v>7.7993518518518504E-2</v>
      </c>
      <c r="T83" s="53">
        <f>(J83+0.0013889)*26.2</f>
        <v>0.1143826985185185</v>
      </c>
      <c r="U83" s="53">
        <f>S83/2</f>
        <v>3.8996759259259252E-2</v>
      </c>
      <c r="V83" s="53">
        <f>T83/2</f>
        <v>5.7191349259259248E-2</v>
      </c>
      <c r="W83" s="50">
        <f>RANK(J83,J:J,1)</f>
        <v>570</v>
      </c>
      <c r="X83" s="50">
        <f>YEAR(B83)</f>
        <v>2003</v>
      </c>
      <c r="Y83" s="50">
        <f>MONTH(B83)</f>
        <v>8</v>
      </c>
      <c r="Z83" s="56">
        <f>X83*100+Y83</f>
        <v>200308</v>
      </c>
      <c r="AA83" s="56">
        <f>WEEKNUM(B83,1)</f>
        <v>32</v>
      </c>
      <c r="AB83" s="58">
        <f>IF(ISBLANK(B83)," ",MAX(B83-B82-1,0))</f>
        <v>1</v>
      </c>
      <c r="AC83" s="56">
        <f>DAY(B83)</f>
        <v>6</v>
      </c>
      <c r="AD83" s="53">
        <f>U83+V83</f>
        <v>9.61881085185185E-2</v>
      </c>
      <c r="AE83" s="56">
        <f>IF("1-Swim"=D83,E83*46.7,IF("2-Bike"=D83,E83,IF("3-Run"=D83,E83*4.27,0)))</f>
        <v>25</v>
      </c>
    </row>
    <row r="84" spans="1:31" x14ac:dyDescent="0.25">
      <c r="A84" s="50">
        <v>83</v>
      </c>
      <c r="B84" s="51">
        <v>37840</v>
      </c>
      <c r="C84" s="52" t="s">
        <v>1</v>
      </c>
      <c r="D84" s="50" t="s">
        <v>1223</v>
      </c>
      <c r="E84" s="50">
        <v>5</v>
      </c>
      <c r="F84" s="50">
        <v>0</v>
      </c>
      <c r="G84" s="50">
        <v>51</v>
      </c>
      <c r="H84" s="50">
        <v>51</v>
      </c>
      <c r="I84" s="53">
        <f>IF(E84&gt;0,TIME(F84,G84,H84),"")</f>
        <v>3.6006944444444446E-2</v>
      </c>
      <c r="J84" s="54">
        <f>IF(E84&gt;0,TIME(F84,G84,H84)/E84,"")</f>
        <v>7.2013888888888891E-3</v>
      </c>
      <c r="K84" s="50" t="s">
        <v>547</v>
      </c>
      <c r="L84" s="50" t="s">
        <v>509</v>
      </c>
      <c r="M84" s="55">
        <f>IF(D84&gt;0,0.0416666666666667/J84,"")</f>
        <v>5.7859209257473525</v>
      </c>
      <c r="N84" s="50">
        <v>0</v>
      </c>
      <c r="Q84" s="151">
        <f>IF("1-Swim"=D84,J84*2.4,IF("2-Bike"=D84,J84*112,IF("3-Run"=D84,J84*26.2,0)))</f>
        <v>0.18867638888888888</v>
      </c>
      <c r="R84" s="151">
        <f>Q84/2</f>
        <v>9.433819444444444E-2</v>
      </c>
      <c r="S84" s="53">
        <f>J84*26.2</f>
        <v>0.18867638888888888</v>
      </c>
      <c r="T84" s="53">
        <f>(J84+0.0013889)*26.2</f>
        <v>0.2250655688888889</v>
      </c>
      <c r="U84" s="53">
        <f>S84/2</f>
        <v>9.433819444444444E-2</v>
      </c>
      <c r="V84" s="53">
        <f>T84/2</f>
        <v>0.11253278444444445</v>
      </c>
      <c r="W84" s="50">
        <f>RANK(J84,J:J,1)</f>
        <v>1788</v>
      </c>
      <c r="X84" s="50">
        <f>YEAR(B84)</f>
        <v>2003</v>
      </c>
      <c r="Y84" s="50">
        <f>MONTH(B84)</f>
        <v>8</v>
      </c>
      <c r="Z84" s="56">
        <f>X84*100+Y84</f>
        <v>200308</v>
      </c>
      <c r="AA84" s="56">
        <f>WEEKNUM(B84,1)</f>
        <v>32</v>
      </c>
      <c r="AB84" s="58">
        <f>IF(ISBLANK(B84)," ",MAX(B84-B83-1,0))</f>
        <v>0</v>
      </c>
      <c r="AC84" s="56">
        <f>DAY(B84)</f>
        <v>7</v>
      </c>
      <c r="AD84" s="53">
        <f>U84+V84</f>
        <v>0.20687097888888889</v>
      </c>
      <c r="AE84" s="56">
        <f>IF("1-Swim"=D84,E84*46.7,IF("2-Bike"=D84,E84,IF("3-Run"=D84,E84*4.27,0)))</f>
        <v>21.349999999999998</v>
      </c>
    </row>
    <row r="85" spans="1:31" x14ac:dyDescent="0.25">
      <c r="A85" s="50">
        <v>84</v>
      </c>
      <c r="B85" s="51">
        <v>37843</v>
      </c>
      <c r="C85" s="52" t="s">
        <v>0</v>
      </c>
      <c r="D85" s="50" t="s">
        <v>1225</v>
      </c>
      <c r="E85" s="50">
        <v>0.5</v>
      </c>
      <c r="F85" s="50">
        <v>0</v>
      </c>
      <c r="G85" s="50">
        <v>19</v>
      </c>
      <c r="H85" s="50">
        <v>54</v>
      </c>
      <c r="I85" s="53">
        <f>IF(E85&gt;0,TIME(F85,G85,H85),"")</f>
        <v>1.3819444444444445E-2</v>
      </c>
      <c r="J85" s="54">
        <f>IF(E85&gt;0,TIME(F85,G85,H85)/E85,"")</f>
        <v>2.763888888888889E-2</v>
      </c>
      <c r="K85" s="50" t="s">
        <v>561</v>
      </c>
      <c r="L85" s="50" t="s">
        <v>509</v>
      </c>
      <c r="M85" s="55">
        <f>IF(D85&gt;0,0.0416666666666667/J85,"")</f>
        <v>1.5075376884422123</v>
      </c>
      <c r="N85" s="50">
        <v>0</v>
      </c>
      <c r="Q85" s="151">
        <f>IF("1-Swim"=D85,J85*2.4,IF("2-Bike"=D85,J85*112,IF("3-Run"=D85,J85*26.2,0)))</f>
        <v>6.6333333333333327E-2</v>
      </c>
      <c r="R85" s="151">
        <f>Q85/2</f>
        <v>3.3166666666666664E-2</v>
      </c>
      <c r="S85" s="53">
        <f>J85*26.2</f>
        <v>0.72413888888888889</v>
      </c>
      <c r="T85" s="53">
        <f>(J85+0.0013889)*26.2</f>
        <v>0.76052806888888891</v>
      </c>
      <c r="U85" s="53">
        <f>S85/2</f>
        <v>0.36206944444444444</v>
      </c>
      <c r="V85" s="53">
        <f>T85/2</f>
        <v>0.38026403444444445</v>
      </c>
      <c r="W85" s="50">
        <f>RANK(J85,J:J,1)</f>
        <v>3289</v>
      </c>
      <c r="X85" s="50">
        <f>YEAR(B85)</f>
        <v>2003</v>
      </c>
      <c r="Y85" s="50">
        <f>MONTH(B85)</f>
        <v>8</v>
      </c>
      <c r="Z85" s="56">
        <f>X85*100+Y85</f>
        <v>200308</v>
      </c>
      <c r="AA85" s="56">
        <f>WEEKNUM(B85,1)</f>
        <v>33</v>
      </c>
      <c r="AB85" s="58">
        <f>IF(ISBLANK(B85)," ",MAX(B85-B84-1,0))</f>
        <v>2</v>
      </c>
      <c r="AC85" s="56">
        <f>DAY(B85)</f>
        <v>10</v>
      </c>
      <c r="AD85" s="53">
        <f>U85+V85</f>
        <v>0.7423334788888889</v>
      </c>
      <c r="AE85" s="56">
        <f>IF("1-Swim"=D85,E85*46.7,IF("2-Bike"=D85,E85,IF("3-Run"=D85,E85*4.27,0)))</f>
        <v>23.35</v>
      </c>
    </row>
    <row r="86" spans="1:31" x14ac:dyDescent="0.25">
      <c r="A86" s="50">
        <v>85</v>
      </c>
      <c r="B86" s="51">
        <v>37843</v>
      </c>
      <c r="C86" s="52" t="s">
        <v>0</v>
      </c>
      <c r="D86" s="50" t="s">
        <v>1224</v>
      </c>
      <c r="E86" s="50">
        <v>12.5</v>
      </c>
      <c r="F86" s="50">
        <v>0</v>
      </c>
      <c r="G86" s="50">
        <v>37</v>
      </c>
      <c r="H86" s="50">
        <v>20</v>
      </c>
      <c r="I86" s="53">
        <f>IF(E86&gt;0,TIME(F86,G86,H86),"")</f>
        <v>2.5925925925925925E-2</v>
      </c>
      <c r="J86" s="54">
        <f>IF(E86&gt;0,TIME(F86,G86,H86)/E86,"")</f>
        <v>2.0740740740740741E-3</v>
      </c>
      <c r="K86" s="50" t="s">
        <v>561</v>
      </c>
      <c r="L86" s="50" t="s">
        <v>509</v>
      </c>
      <c r="M86" s="55">
        <f>IF(D86&gt;0,0.0416666666666667/J86,"")</f>
        <v>20.08928571428573</v>
      </c>
      <c r="N86" s="50">
        <v>0</v>
      </c>
      <c r="Q86" s="151">
        <f>IF("1-Swim"=D86,J86*2.4,IF("2-Bike"=D86,J86*112,IF("3-Run"=D86,J86*26.2,0)))</f>
        <v>0.23229629629629631</v>
      </c>
      <c r="R86" s="151">
        <f>Q86/2</f>
        <v>0.11614814814814815</v>
      </c>
      <c r="S86" s="53">
        <f>J86*26.2</f>
        <v>5.4340740740740738E-2</v>
      </c>
      <c r="T86" s="53">
        <f>(J86+0.0013889)*26.2</f>
        <v>9.0729920740740738E-2</v>
      </c>
      <c r="U86" s="53">
        <f>S86/2</f>
        <v>2.7170370370370369E-2</v>
      </c>
      <c r="V86" s="53">
        <f>T86/2</f>
        <v>4.5364960370370369E-2</v>
      </c>
      <c r="W86" s="50">
        <f>RANK(J86,J:J,1)</f>
        <v>181</v>
      </c>
      <c r="X86" s="50">
        <f>YEAR(B86)</f>
        <v>2003</v>
      </c>
      <c r="Y86" s="50">
        <f>MONTH(B86)</f>
        <v>8</v>
      </c>
      <c r="Z86" s="56">
        <f>X86*100+Y86</f>
        <v>200308</v>
      </c>
      <c r="AA86" s="56">
        <f>WEEKNUM(B86,1)</f>
        <v>33</v>
      </c>
      <c r="AB86" s="58">
        <f>IF(ISBLANK(B86)," ",MAX(B86-B85-1,0))</f>
        <v>0</v>
      </c>
      <c r="AC86" s="56">
        <f>DAY(B86)</f>
        <v>10</v>
      </c>
      <c r="AD86" s="53">
        <f>U86+V86</f>
        <v>7.2535330740740742E-2</v>
      </c>
      <c r="AE86" s="56">
        <f>IF("1-Swim"=D86,E86*46.7,IF("2-Bike"=D86,E86,IF("3-Run"=D86,E86*4.27,0)))</f>
        <v>12.5</v>
      </c>
    </row>
    <row r="87" spans="1:31" x14ac:dyDescent="0.25">
      <c r="A87" s="50">
        <v>86</v>
      </c>
      <c r="B87" s="51">
        <v>37843</v>
      </c>
      <c r="C87" s="52" t="s">
        <v>0</v>
      </c>
      <c r="D87" s="50" t="s">
        <v>1223</v>
      </c>
      <c r="E87" s="50">
        <v>3.5</v>
      </c>
      <c r="F87" s="50">
        <v>0</v>
      </c>
      <c r="G87" s="50">
        <v>33</v>
      </c>
      <c r="H87" s="50">
        <v>41</v>
      </c>
      <c r="I87" s="53">
        <f>IF(E87&gt;0,TIME(F87,G87,H87),"")</f>
        <v>2.3391203703703702E-2</v>
      </c>
      <c r="J87" s="54">
        <f>IF(E87&gt;0,TIME(F87,G87,H87)/E87,"")</f>
        <v>6.6832010582010574E-3</v>
      </c>
      <c r="K87" s="50" t="s">
        <v>547</v>
      </c>
      <c r="L87" s="50" t="s">
        <v>509</v>
      </c>
      <c r="M87" s="55">
        <f>IF(D87&gt;0,0.0416666666666667/J87,"")</f>
        <v>6.2345373577436964</v>
      </c>
      <c r="N87" s="50">
        <v>0</v>
      </c>
      <c r="Q87" s="151">
        <f>IF("1-Swim"=D87,J87*2.4,IF("2-Bike"=D87,J87*112,IF("3-Run"=D87,J87*26.2,0)))</f>
        <v>0.17509986772486769</v>
      </c>
      <c r="R87" s="151">
        <f>Q87/2</f>
        <v>8.7549933862433843E-2</v>
      </c>
      <c r="S87" s="53">
        <f>J87*26.2</f>
        <v>0.17509986772486769</v>
      </c>
      <c r="T87" s="53">
        <f>(J87+0.0013889)*26.2</f>
        <v>0.21148904772486768</v>
      </c>
      <c r="U87" s="53">
        <f>S87/2</f>
        <v>8.7549933862433843E-2</v>
      </c>
      <c r="V87" s="53">
        <f>T87/2</f>
        <v>0.10574452386243384</v>
      </c>
      <c r="W87" s="50">
        <f>RANK(J87,J:J,1)</f>
        <v>1174</v>
      </c>
      <c r="X87" s="50">
        <f>YEAR(B87)</f>
        <v>2003</v>
      </c>
      <c r="Y87" s="50">
        <f>MONTH(B87)</f>
        <v>8</v>
      </c>
      <c r="Z87" s="56">
        <f>X87*100+Y87</f>
        <v>200308</v>
      </c>
      <c r="AA87" s="56">
        <f>WEEKNUM(B87,1)</f>
        <v>33</v>
      </c>
      <c r="AB87" s="58">
        <f>IF(ISBLANK(B87)," ",MAX(B87-B86-1,0))</f>
        <v>0</v>
      </c>
      <c r="AC87" s="56">
        <f>DAY(B87)</f>
        <v>10</v>
      </c>
      <c r="AD87" s="53">
        <f>U87+V87</f>
        <v>0.1932944577248677</v>
      </c>
      <c r="AE87" s="56">
        <f>IF("1-Swim"=D87,E87*46.7,IF("2-Bike"=D87,E87,IF("3-Run"=D87,E87*4.27,0)))</f>
        <v>14.944999999999999</v>
      </c>
    </row>
    <row r="88" spans="1:31" x14ac:dyDescent="0.25">
      <c r="A88" s="50">
        <v>87</v>
      </c>
      <c r="B88" s="51">
        <v>37846</v>
      </c>
      <c r="C88" s="52" t="s">
        <v>6</v>
      </c>
      <c r="D88" s="50" t="s">
        <v>1224</v>
      </c>
      <c r="E88" s="50">
        <v>10.5</v>
      </c>
      <c r="F88" s="50">
        <v>0</v>
      </c>
      <c r="G88" s="50">
        <v>36</v>
      </c>
      <c r="H88" s="50">
        <v>53</v>
      </c>
      <c r="I88" s="53">
        <f>IF(E88&gt;0,TIME(F88,G88,H88),"")</f>
        <v>2.5613425925925925E-2</v>
      </c>
      <c r="J88" s="54">
        <f>IF(E88&gt;0,TIME(F88,G88,H88)/E88,"")</f>
        <v>2.4393738977072309E-3</v>
      </c>
      <c r="K88" s="50" t="s">
        <v>561</v>
      </c>
      <c r="L88" s="50" t="s">
        <v>509</v>
      </c>
      <c r="M88" s="55">
        <f>IF(D88&gt;0,0.0416666666666667/J88,"")</f>
        <v>17.08088567555356</v>
      </c>
      <c r="N88" s="50">
        <v>0</v>
      </c>
      <c r="Q88" s="151">
        <f>IF("1-Swim"=D88,J88*2.4,IF("2-Bike"=D88,J88*112,IF("3-Run"=D88,J88*26.2,0)))</f>
        <v>0.27320987654320988</v>
      </c>
      <c r="R88" s="151">
        <f>Q88/2</f>
        <v>0.13660493827160494</v>
      </c>
      <c r="S88" s="53">
        <f>J88*26.2</f>
        <v>6.3911596119929442E-2</v>
      </c>
      <c r="T88" s="53">
        <f>(J88+0.0013889)*26.2</f>
        <v>0.10030077611992944</v>
      </c>
      <c r="U88" s="53">
        <f>S88/2</f>
        <v>3.1955798059964721E-2</v>
      </c>
      <c r="V88" s="53">
        <f>T88/2</f>
        <v>5.0150388059964718E-2</v>
      </c>
      <c r="W88" s="50">
        <f>RANK(J88,J:J,1)</f>
        <v>282</v>
      </c>
      <c r="X88" s="50">
        <f>YEAR(B88)</f>
        <v>2003</v>
      </c>
      <c r="Y88" s="50">
        <f>MONTH(B88)</f>
        <v>8</v>
      </c>
      <c r="Z88" s="56">
        <f>X88*100+Y88</f>
        <v>200308</v>
      </c>
      <c r="AA88" s="56">
        <f>WEEKNUM(B88,1)</f>
        <v>33</v>
      </c>
      <c r="AB88" s="58">
        <f>IF(ISBLANK(B88)," ",MAX(B88-B87-1,0))</f>
        <v>2</v>
      </c>
      <c r="AC88" s="56">
        <f>DAY(B88)</f>
        <v>13</v>
      </c>
      <c r="AD88" s="53">
        <f>U88+V88</f>
        <v>8.2106186119929439E-2</v>
      </c>
      <c r="AE88" s="56">
        <f>IF("1-Swim"=D88,E88*46.7,IF("2-Bike"=D88,E88,IF("3-Run"=D88,E88*4.27,0)))</f>
        <v>10.5</v>
      </c>
    </row>
    <row r="89" spans="1:31" x14ac:dyDescent="0.25">
      <c r="A89" s="50">
        <v>88</v>
      </c>
      <c r="B89" s="51">
        <v>37847</v>
      </c>
      <c r="C89" s="52" t="s">
        <v>1</v>
      </c>
      <c r="D89" s="50" t="s">
        <v>1223</v>
      </c>
      <c r="E89" s="50">
        <v>3.5</v>
      </c>
      <c r="F89" s="50">
        <v>0</v>
      </c>
      <c r="G89" s="50">
        <v>38</v>
      </c>
      <c r="H89" s="50">
        <v>4</v>
      </c>
      <c r="I89" s="53">
        <f>IF(E89&gt;0,TIME(F89,G89,H89),"")</f>
        <v>2.6435185185185187E-2</v>
      </c>
      <c r="J89" s="54">
        <f>IF(E89&gt;0,TIME(F89,G89,H89)/E89,"")</f>
        <v>7.5529100529100534E-3</v>
      </c>
      <c r="K89" s="50" t="s">
        <v>548</v>
      </c>
      <c r="L89" s="50" t="s">
        <v>509</v>
      </c>
      <c r="M89" s="55">
        <f>IF(D89&gt;0,0.0416666666666667/J89,"")</f>
        <v>5.516637478108585</v>
      </c>
      <c r="N89" s="50">
        <v>0</v>
      </c>
      <c r="Q89" s="151">
        <f>IF("1-Swim"=D89,J89*2.4,IF("2-Bike"=D89,J89*112,IF("3-Run"=D89,J89*26.2,0)))</f>
        <v>0.19788624338624339</v>
      </c>
      <c r="R89" s="151">
        <f>Q89/2</f>
        <v>9.8943121693121694E-2</v>
      </c>
      <c r="S89" s="53">
        <f>J89*26.2</f>
        <v>0.19788624338624339</v>
      </c>
      <c r="T89" s="53">
        <f>(J89+0.0013889)*26.2</f>
        <v>0.23427542338624338</v>
      </c>
      <c r="U89" s="53">
        <f>S89/2</f>
        <v>9.8943121693121694E-2</v>
      </c>
      <c r="V89" s="53">
        <f>T89/2</f>
        <v>0.11713771169312169</v>
      </c>
      <c r="W89" s="50">
        <f>RANK(J89,J:J,1)</f>
        <v>2115</v>
      </c>
      <c r="X89" s="50">
        <f>YEAR(B89)</f>
        <v>2003</v>
      </c>
      <c r="Y89" s="50">
        <f>MONTH(B89)</f>
        <v>8</v>
      </c>
      <c r="Z89" s="56">
        <f>X89*100+Y89</f>
        <v>200308</v>
      </c>
      <c r="AA89" s="56">
        <f>WEEKNUM(B89,1)</f>
        <v>33</v>
      </c>
      <c r="AB89" s="58">
        <f>IF(ISBLANK(B89)," ",MAX(B89-B88-1,0))</f>
        <v>0</v>
      </c>
      <c r="AC89" s="56">
        <f>DAY(B89)</f>
        <v>14</v>
      </c>
      <c r="AD89" s="53">
        <f>U89+V89</f>
        <v>0.2160808333862434</v>
      </c>
      <c r="AE89" s="56">
        <f>IF("1-Swim"=D89,E89*46.7,IF("2-Bike"=D89,E89,IF("3-Run"=D89,E89*4.27,0)))</f>
        <v>14.944999999999999</v>
      </c>
    </row>
    <row r="90" spans="1:31" x14ac:dyDescent="0.25">
      <c r="A90" s="50">
        <v>89</v>
      </c>
      <c r="B90" s="51">
        <v>37849</v>
      </c>
      <c r="C90" s="52" t="s">
        <v>5</v>
      </c>
      <c r="D90" s="50" t="s">
        <v>1225</v>
      </c>
      <c r="E90" s="50">
        <v>0.28999999999999998</v>
      </c>
      <c r="F90" s="50">
        <v>0</v>
      </c>
      <c r="G90" s="50">
        <v>10</v>
      </c>
      <c r="H90" s="50">
        <v>14</v>
      </c>
      <c r="I90" s="53">
        <f>IF(E90&gt;0,TIME(F90,G90,H90),"")</f>
        <v>7.106481481481481E-3</v>
      </c>
      <c r="J90" s="54">
        <f>IF(E90&gt;0,TIME(F90,G90,H90)/E90,"")</f>
        <v>2.4505108556832696E-2</v>
      </c>
      <c r="K90" s="50" t="s">
        <v>561</v>
      </c>
      <c r="L90" s="50" t="s">
        <v>509</v>
      </c>
      <c r="M90" s="55">
        <f>IF(D90&gt;0,0.0416666666666667/J90,"")</f>
        <v>1.700325732899024</v>
      </c>
      <c r="N90" s="50">
        <v>0</v>
      </c>
      <c r="Q90" s="151">
        <f>IF("1-Swim"=D90,J90*2.4,IF("2-Bike"=D90,J90*112,IF("3-Run"=D90,J90*26.2,0)))</f>
        <v>5.8812260536398465E-2</v>
      </c>
      <c r="R90" s="151">
        <f>Q90/2</f>
        <v>2.9406130268199233E-2</v>
      </c>
      <c r="S90" s="53">
        <f>J90*26.2</f>
        <v>0.64203384418901666</v>
      </c>
      <c r="T90" s="53">
        <f>(J90+0.0013889)*26.2</f>
        <v>0.67842302418901657</v>
      </c>
      <c r="U90" s="53">
        <f>S90/2</f>
        <v>0.32101692209450833</v>
      </c>
      <c r="V90" s="53">
        <f>T90/2</f>
        <v>0.33921151209450828</v>
      </c>
      <c r="W90" s="50">
        <f>RANK(J90,J:J,1)</f>
        <v>3157</v>
      </c>
      <c r="X90" s="50">
        <f>YEAR(B90)</f>
        <v>2003</v>
      </c>
      <c r="Y90" s="50">
        <f>MONTH(B90)</f>
        <v>8</v>
      </c>
      <c r="Z90" s="56">
        <f>X90*100+Y90</f>
        <v>200308</v>
      </c>
      <c r="AA90" s="56">
        <f>WEEKNUM(B90,1)</f>
        <v>33</v>
      </c>
      <c r="AB90" s="58">
        <f>IF(ISBLANK(B90)," ",MAX(B90-B89-1,0))</f>
        <v>1</v>
      </c>
      <c r="AC90" s="56">
        <f>DAY(B90)</f>
        <v>16</v>
      </c>
      <c r="AD90" s="53">
        <f>U90+V90</f>
        <v>0.66022843418901656</v>
      </c>
      <c r="AE90" s="56">
        <f>IF("1-Swim"=D90,E90*46.7,IF("2-Bike"=D90,E90,IF("3-Run"=D90,E90*4.27,0)))</f>
        <v>13.542999999999999</v>
      </c>
    </row>
    <row r="91" spans="1:31" x14ac:dyDescent="0.25">
      <c r="A91" s="50">
        <v>90</v>
      </c>
      <c r="B91" s="51">
        <v>37849</v>
      </c>
      <c r="C91" s="52" t="s">
        <v>5</v>
      </c>
      <c r="D91" s="50" t="s">
        <v>1224</v>
      </c>
      <c r="E91" s="50">
        <v>12</v>
      </c>
      <c r="F91" s="50">
        <v>0</v>
      </c>
      <c r="G91" s="50">
        <v>44</v>
      </c>
      <c r="H91" s="50">
        <v>31</v>
      </c>
      <c r="I91" s="53">
        <f>IF(E91&gt;0,TIME(F91,G91,H91),"")</f>
        <v>3.0914351851851849E-2</v>
      </c>
      <c r="J91" s="54">
        <f>IF(E91&gt;0,TIME(F91,G91,H91)/E91,"")</f>
        <v>2.5761959876543206E-3</v>
      </c>
      <c r="K91" s="50" t="s">
        <v>561</v>
      </c>
      <c r="L91" s="50" t="s">
        <v>509</v>
      </c>
      <c r="M91" s="55">
        <f>IF(D91&gt;0,0.0416666666666667/J91,"")</f>
        <v>16.173717708723341</v>
      </c>
      <c r="N91" s="50">
        <v>0</v>
      </c>
      <c r="Q91" s="151">
        <f>IF("1-Swim"=D91,J91*2.4,IF("2-Bike"=D91,J91*112,IF("3-Run"=D91,J91*26.2,0)))</f>
        <v>0.28853395061728393</v>
      </c>
      <c r="R91" s="151">
        <f>Q91/2</f>
        <v>0.14426697530864196</v>
      </c>
      <c r="S91" s="53">
        <f>J91*26.2</f>
        <v>6.7496334876543204E-2</v>
      </c>
      <c r="T91" s="53">
        <f>(J91+0.0013889)*26.2</f>
        <v>0.1038855148765432</v>
      </c>
      <c r="U91" s="53">
        <f>S91/2</f>
        <v>3.3748167438271602E-2</v>
      </c>
      <c r="V91" s="53">
        <f>T91/2</f>
        <v>5.1942757438271599E-2</v>
      </c>
      <c r="W91" s="50">
        <f>RANK(J91,J:J,1)</f>
        <v>344</v>
      </c>
      <c r="X91" s="50">
        <f>YEAR(B91)</f>
        <v>2003</v>
      </c>
      <c r="Y91" s="50">
        <f>MONTH(B91)</f>
        <v>8</v>
      </c>
      <c r="Z91" s="56">
        <f>X91*100+Y91</f>
        <v>200308</v>
      </c>
      <c r="AA91" s="56">
        <f>WEEKNUM(B91,1)</f>
        <v>33</v>
      </c>
      <c r="AB91" s="58">
        <f>IF(ISBLANK(B91)," ",MAX(B91-B90-1,0))</f>
        <v>0</v>
      </c>
      <c r="AC91" s="56">
        <f>DAY(B91)</f>
        <v>16</v>
      </c>
      <c r="AD91" s="53">
        <f>U91+V91</f>
        <v>8.5690924876543201E-2</v>
      </c>
      <c r="AE91" s="56">
        <f>IF("1-Swim"=D91,E91*46.7,IF("2-Bike"=D91,E91,IF("3-Run"=D91,E91*4.27,0)))</f>
        <v>12</v>
      </c>
    </row>
    <row r="92" spans="1:31" x14ac:dyDescent="0.25">
      <c r="A92" s="50">
        <v>91</v>
      </c>
      <c r="B92" s="51">
        <v>37849</v>
      </c>
      <c r="C92" s="52" t="s">
        <v>5</v>
      </c>
      <c r="D92" s="50" t="s">
        <v>1223</v>
      </c>
      <c r="E92" s="50">
        <v>3.1</v>
      </c>
      <c r="F92" s="50">
        <v>0</v>
      </c>
      <c r="G92" s="50">
        <v>37</v>
      </c>
      <c r="H92" s="50">
        <v>16</v>
      </c>
      <c r="I92" s="53">
        <f>IF(E92&gt;0,TIME(F92,G92,H92),"")</f>
        <v>2.5879629629629627E-2</v>
      </c>
      <c r="J92" s="54">
        <f>IF(E92&gt;0,TIME(F92,G92,H92)/E92,"")</f>
        <v>8.3482676224611706E-3</v>
      </c>
      <c r="K92" s="50" t="s">
        <v>548</v>
      </c>
      <c r="L92" s="50" t="s">
        <v>509</v>
      </c>
      <c r="M92" s="55">
        <f>IF(D92&gt;0,0.0416666666666667/J92,"")</f>
        <v>4.9910554561717388</v>
      </c>
      <c r="N92" s="50">
        <v>0</v>
      </c>
      <c r="Q92" s="151">
        <f>IF("1-Swim"=D92,J92*2.4,IF("2-Bike"=D92,J92*112,IF("3-Run"=D92,J92*26.2,0)))</f>
        <v>0.21872461170848267</v>
      </c>
      <c r="R92" s="151">
        <f>Q92/2</f>
        <v>0.10936230585424134</v>
      </c>
      <c r="S92" s="53">
        <f>J92*26.2</f>
        <v>0.21872461170848267</v>
      </c>
      <c r="T92" s="53">
        <f>(J92+0.0013889)*26.2</f>
        <v>0.2551137917084827</v>
      </c>
      <c r="U92" s="53">
        <f>S92/2</f>
        <v>0.10936230585424134</v>
      </c>
      <c r="V92" s="53">
        <f>T92/2</f>
        <v>0.12755689585424135</v>
      </c>
      <c r="W92" s="50">
        <f>RANK(J92,J:J,1)</f>
        <v>2612</v>
      </c>
      <c r="X92" s="50">
        <f>YEAR(B92)</f>
        <v>2003</v>
      </c>
      <c r="Y92" s="50">
        <f>MONTH(B92)</f>
        <v>8</v>
      </c>
      <c r="Z92" s="56">
        <f>X92*100+Y92</f>
        <v>200308</v>
      </c>
      <c r="AA92" s="56">
        <f>WEEKNUM(B92,1)</f>
        <v>33</v>
      </c>
      <c r="AB92" s="58">
        <f>IF(ISBLANK(B92)," ",MAX(B92-B91-1,0))</f>
        <v>0</v>
      </c>
      <c r="AC92" s="56">
        <f>DAY(B92)</f>
        <v>16</v>
      </c>
      <c r="AD92" s="53">
        <f>U92+V92</f>
        <v>0.23691920170848269</v>
      </c>
      <c r="AE92" s="56">
        <f>IF("1-Swim"=D92,E92*46.7,IF("2-Bike"=D92,E92,IF("3-Run"=D92,E92*4.27,0)))</f>
        <v>13.236999999999998</v>
      </c>
    </row>
    <row r="93" spans="1:31" x14ac:dyDescent="0.25">
      <c r="A93" s="50">
        <v>92</v>
      </c>
      <c r="B93" s="51">
        <v>37851</v>
      </c>
      <c r="C93" s="52" t="s">
        <v>3</v>
      </c>
      <c r="D93" s="50" t="s">
        <v>1225</v>
      </c>
      <c r="E93" s="50">
        <v>0.25</v>
      </c>
      <c r="F93" s="50">
        <v>0</v>
      </c>
      <c r="G93" s="50">
        <v>10</v>
      </c>
      <c r="H93" s="50">
        <v>55</v>
      </c>
      <c r="I93" s="53">
        <f>IF(E93&gt;0,TIME(F93,G93,H93),"")</f>
        <v>7.5810185185185182E-3</v>
      </c>
      <c r="J93" s="54">
        <f>IF(E93&gt;0,TIME(F93,G93,H93)/E93,"")</f>
        <v>3.0324074074074073E-2</v>
      </c>
      <c r="K93" s="50" t="s">
        <v>561</v>
      </c>
      <c r="L93" s="50" t="s">
        <v>509</v>
      </c>
      <c r="M93" s="55">
        <f>IF(D93&gt;0,0.0416666666666667/J93,"")</f>
        <v>1.3740458015267187</v>
      </c>
      <c r="N93" s="50">
        <v>0</v>
      </c>
      <c r="Q93" s="151">
        <f>IF("1-Swim"=D93,J93*2.4,IF("2-Bike"=D93,J93*112,IF("3-Run"=D93,J93*26.2,0)))</f>
        <v>7.2777777777777775E-2</v>
      </c>
      <c r="R93" s="151">
        <f>Q93/2</f>
        <v>3.6388888888888887E-2</v>
      </c>
      <c r="S93" s="53">
        <f>J93*26.2</f>
        <v>0.79449074074074066</v>
      </c>
      <c r="T93" s="53">
        <f>(J93+0.0013889)*26.2</f>
        <v>0.83087992074074069</v>
      </c>
      <c r="U93" s="53">
        <f>S93/2</f>
        <v>0.39724537037037033</v>
      </c>
      <c r="V93" s="53">
        <f>T93/2</f>
        <v>0.41543996037037034</v>
      </c>
      <c r="W93" s="50">
        <f>RANK(J93,J:J,1)</f>
        <v>3357</v>
      </c>
      <c r="X93" s="50">
        <f>YEAR(B93)</f>
        <v>2003</v>
      </c>
      <c r="Y93" s="50">
        <f>MONTH(B93)</f>
        <v>8</v>
      </c>
      <c r="Z93" s="56">
        <f>X93*100+Y93</f>
        <v>200308</v>
      </c>
      <c r="AA93" s="56">
        <f>WEEKNUM(B93,1)</f>
        <v>34</v>
      </c>
      <c r="AB93" s="58">
        <f>IF(ISBLANK(B93)," ",MAX(B93-B92-1,0))</f>
        <v>1</v>
      </c>
      <c r="AC93" s="56">
        <f>DAY(B93)</f>
        <v>18</v>
      </c>
      <c r="AD93" s="53">
        <f>U93+V93</f>
        <v>0.81268533074074067</v>
      </c>
      <c r="AE93" s="56">
        <f>IF("1-Swim"=D93,E93*46.7,IF("2-Bike"=D93,E93,IF("3-Run"=D93,E93*4.27,0)))</f>
        <v>11.675000000000001</v>
      </c>
    </row>
    <row r="94" spans="1:31" x14ac:dyDescent="0.25">
      <c r="A94" s="50">
        <v>93</v>
      </c>
      <c r="B94" s="51">
        <v>37853</v>
      </c>
      <c r="C94" s="52" t="s">
        <v>6</v>
      </c>
      <c r="D94" s="50" t="s">
        <v>1223</v>
      </c>
      <c r="E94" s="50">
        <v>4.125</v>
      </c>
      <c r="F94" s="50">
        <v>0</v>
      </c>
      <c r="G94" s="50">
        <v>49</v>
      </c>
      <c r="H94" s="50">
        <v>53</v>
      </c>
      <c r="I94" s="53">
        <f>IF(E94&gt;0,TIME(F94,G94,H94),"")</f>
        <v>3.4641203703703702E-2</v>
      </c>
      <c r="J94" s="54">
        <f>IF(E94&gt;0,TIME(F94,G94,H94)/E94,"")</f>
        <v>8.39786756453423E-3</v>
      </c>
      <c r="K94" s="50" t="s">
        <v>547</v>
      </c>
      <c r="L94" s="50" t="s">
        <v>509</v>
      </c>
      <c r="M94" s="55">
        <f>IF(D94&gt;0,0.0416666666666667/J94,"")</f>
        <v>4.9615770130304089</v>
      </c>
      <c r="N94" s="50">
        <v>0</v>
      </c>
      <c r="Q94" s="151">
        <f>IF("1-Swim"=D94,J94*2.4,IF("2-Bike"=D94,J94*112,IF("3-Run"=D94,J94*26.2,0)))</f>
        <v>0.22002413019079681</v>
      </c>
      <c r="R94" s="151">
        <f>Q94/2</f>
        <v>0.1100120650953984</v>
      </c>
      <c r="S94" s="53">
        <f>J94*26.2</f>
        <v>0.22002413019079681</v>
      </c>
      <c r="T94" s="53">
        <f>(J94+0.0013889)*26.2</f>
        <v>0.25641331019079683</v>
      </c>
      <c r="U94" s="53">
        <f>S94/2</f>
        <v>0.1100120650953984</v>
      </c>
      <c r="V94" s="53">
        <f>T94/2</f>
        <v>0.12820665509539841</v>
      </c>
      <c r="W94" s="50">
        <f>RANK(J94,J:J,1)</f>
        <v>2627</v>
      </c>
      <c r="X94" s="50">
        <f>YEAR(B94)</f>
        <v>2003</v>
      </c>
      <c r="Y94" s="50">
        <f>MONTH(B94)</f>
        <v>8</v>
      </c>
      <c r="Z94" s="56">
        <f>X94*100+Y94</f>
        <v>200308</v>
      </c>
      <c r="AA94" s="56">
        <f>WEEKNUM(B94,1)</f>
        <v>34</v>
      </c>
      <c r="AB94" s="58">
        <f>IF(ISBLANK(B94)," ",MAX(B94-B93-1,0))</f>
        <v>1</v>
      </c>
      <c r="AC94" s="56">
        <f>DAY(B94)</f>
        <v>20</v>
      </c>
      <c r="AD94" s="53">
        <f>U94+V94</f>
        <v>0.23821872019079682</v>
      </c>
      <c r="AE94" s="56">
        <f>IF("1-Swim"=D94,E94*46.7,IF("2-Bike"=D94,E94,IF("3-Run"=D94,E94*4.27,0)))</f>
        <v>17.61375</v>
      </c>
    </row>
    <row r="95" spans="1:31" x14ac:dyDescent="0.25">
      <c r="A95" s="50">
        <v>94</v>
      </c>
      <c r="B95" s="51">
        <v>37854</v>
      </c>
      <c r="C95" s="52" t="s">
        <v>1</v>
      </c>
      <c r="D95" s="50" t="s">
        <v>1223</v>
      </c>
      <c r="E95" s="50">
        <v>4.125</v>
      </c>
      <c r="F95" s="50">
        <v>0</v>
      </c>
      <c r="G95" s="50">
        <v>45</v>
      </c>
      <c r="H95" s="50">
        <v>48</v>
      </c>
      <c r="I95" s="53">
        <f>IF(E95&gt;0,TIME(F95,G95,H95),"")</f>
        <v>3.1805555555555552E-2</v>
      </c>
      <c r="J95" s="54">
        <f>IF(E95&gt;0,TIME(F95,G95,H95)/E95,"")</f>
        <v>7.7104377104377092E-3</v>
      </c>
      <c r="K95" s="50" t="s">
        <v>547</v>
      </c>
      <c r="L95" s="50" t="s">
        <v>509</v>
      </c>
      <c r="M95" s="55">
        <f>IF(D95&gt;0,0.0416666666666667/J95,"")</f>
        <v>5.4039301310043717</v>
      </c>
      <c r="N95" s="50">
        <v>0</v>
      </c>
      <c r="Q95" s="151">
        <f>IF("1-Swim"=D95,J95*2.4,IF("2-Bike"=D95,J95*112,IF("3-Run"=D95,J95*26.2,0)))</f>
        <v>0.20201346801346798</v>
      </c>
      <c r="R95" s="151">
        <f>Q95/2</f>
        <v>0.10100673400673399</v>
      </c>
      <c r="S95" s="53">
        <f>J95*26.2</f>
        <v>0.20201346801346798</v>
      </c>
      <c r="T95" s="53">
        <f>(J95+0.0013889)*26.2</f>
        <v>0.23840264801346797</v>
      </c>
      <c r="U95" s="53">
        <f>S95/2</f>
        <v>0.10100673400673399</v>
      </c>
      <c r="V95" s="53">
        <f>T95/2</f>
        <v>0.11920132400673399</v>
      </c>
      <c r="W95" s="50">
        <f>RANK(J95,J:J,1)</f>
        <v>2238</v>
      </c>
      <c r="X95" s="50">
        <f>YEAR(B95)</f>
        <v>2003</v>
      </c>
      <c r="Y95" s="50">
        <f>MONTH(B95)</f>
        <v>8</v>
      </c>
      <c r="Z95" s="56">
        <f>X95*100+Y95</f>
        <v>200308</v>
      </c>
      <c r="AA95" s="56">
        <f>WEEKNUM(B95,1)</f>
        <v>34</v>
      </c>
      <c r="AB95" s="58">
        <f>IF(ISBLANK(B95)," ",MAX(B95-B94-1,0))</f>
        <v>0</v>
      </c>
      <c r="AC95" s="56">
        <f>DAY(B95)</f>
        <v>21</v>
      </c>
      <c r="AD95" s="53">
        <f>U95+V95</f>
        <v>0.22020805801346799</v>
      </c>
      <c r="AE95" s="56">
        <f>IF("1-Swim"=D95,E95*46.7,IF("2-Bike"=D95,E95,IF("3-Run"=D95,E95*4.27,0)))</f>
        <v>17.61375</v>
      </c>
    </row>
    <row r="96" spans="1:31" x14ac:dyDescent="0.25">
      <c r="A96" s="50">
        <v>95</v>
      </c>
      <c r="B96" s="51">
        <v>37855</v>
      </c>
      <c r="C96" s="52" t="s">
        <v>2</v>
      </c>
      <c r="D96" s="50" t="s">
        <v>1224</v>
      </c>
      <c r="E96" s="50">
        <v>10.5</v>
      </c>
      <c r="F96" s="50">
        <v>0</v>
      </c>
      <c r="G96" s="50">
        <v>41</v>
      </c>
      <c r="H96" s="50">
        <v>44</v>
      </c>
      <c r="I96" s="53">
        <f>IF(E96&gt;0,TIME(F96,G96,H96),"")</f>
        <v>2.8981481481481483E-2</v>
      </c>
      <c r="J96" s="54">
        <f>IF(E96&gt;0,TIME(F96,G96,H96)/E96,"")</f>
        <v>2.7601410934744268E-3</v>
      </c>
      <c r="K96" s="50" t="s">
        <v>561</v>
      </c>
      <c r="L96" s="50" t="s">
        <v>509</v>
      </c>
      <c r="M96" s="55">
        <f>IF(D96&gt;0,0.0416666666666667/J96,"")</f>
        <v>15.095846645367423</v>
      </c>
      <c r="N96" s="50">
        <v>0</v>
      </c>
      <c r="Q96" s="151">
        <f>IF("1-Swim"=D96,J96*2.4,IF("2-Bike"=D96,J96*112,IF("3-Run"=D96,J96*26.2,0)))</f>
        <v>0.3091358024691358</v>
      </c>
      <c r="R96" s="151">
        <f>Q96/2</f>
        <v>0.1545679012345679</v>
      </c>
      <c r="S96" s="53">
        <f>J96*26.2</f>
        <v>7.2315696649029981E-2</v>
      </c>
      <c r="T96" s="53">
        <f>(J96+0.0013889)*26.2</f>
        <v>0.10870487664902999</v>
      </c>
      <c r="U96" s="53">
        <f>S96/2</f>
        <v>3.6157848324514991E-2</v>
      </c>
      <c r="V96" s="53">
        <f>T96/2</f>
        <v>5.4352438324514994E-2</v>
      </c>
      <c r="W96" s="50">
        <f>RANK(J96,J:J,1)</f>
        <v>442</v>
      </c>
      <c r="X96" s="50">
        <f>YEAR(B96)</f>
        <v>2003</v>
      </c>
      <c r="Y96" s="50">
        <f>MONTH(B96)</f>
        <v>8</v>
      </c>
      <c r="Z96" s="56">
        <f>X96*100+Y96</f>
        <v>200308</v>
      </c>
      <c r="AA96" s="56">
        <f>WEEKNUM(B96,1)</f>
        <v>34</v>
      </c>
      <c r="AB96" s="58">
        <f>IF(ISBLANK(B96)," ",MAX(B96-B95-1,0))</f>
        <v>0</v>
      </c>
      <c r="AC96" s="56">
        <f>DAY(B96)</f>
        <v>22</v>
      </c>
      <c r="AD96" s="53">
        <f>U96+V96</f>
        <v>9.0510286649029992E-2</v>
      </c>
      <c r="AE96" s="56">
        <f>IF("1-Swim"=D96,E96*46.7,IF("2-Bike"=D96,E96,IF("3-Run"=D96,E96*4.27,0)))</f>
        <v>10.5</v>
      </c>
    </row>
    <row r="97" spans="1:31" x14ac:dyDescent="0.25">
      <c r="A97" s="50">
        <v>96</v>
      </c>
      <c r="B97" s="51">
        <v>37856</v>
      </c>
      <c r="C97" s="52" t="s">
        <v>5</v>
      </c>
      <c r="D97" s="50" t="s">
        <v>1223</v>
      </c>
      <c r="E97" s="50">
        <v>2.125</v>
      </c>
      <c r="F97" s="50">
        <v>0</v>
      </c>
      <c r="G97" s="50">
        <v>20</v>
      </c>
      <c r="H97" s="50">
        <v>10</v>
      </c>
      <c r="I97" s="53">
        <f>IF(E97&gt;0,TIME(F97,G97,H97),"")</f>
        <v>1.4004629629629631E-2</v>
      </c>
      <c r="J97" s="54">
        <f>IF(E97&gt;0,TIME(F97,G97,H97)/E97,"")</f>
        <v>6.5904139433551204E-3</v>
      </c>
      <c r="K97" s="50" t="s">
        <v>547</v>
      </c>
      <c r="L97" s="50" t="s">
        <v>17</v>
      </c>
      <c r="M97" s="55">
        <f>IF(D97&gt;0,0.0416666666666667/J97,"")</f>
        <v>6.3223140495867813</v>
      </c>
      <c r="N97" s="50">
        <v>0</v>
      </c>
      <c r="Q97" s="151">
        <f>IF("1-Swim"=D97,J97*2.4,IF("2-Bike"=D97,J97*112,IF("3-Run"=D97,J97*26.2,0)))</f>
        <v>0.17266884531590415</v>
      </c>
      <c r="R97" s="151">
        <f>Q97/2</f>
        <v>8.6334422657952076E-2</v>
      </c>
      <c r="S97" s="53">
        <f>J97*26.2</f>
        <v>0.17266884531590415</v>
      </c>
      <c r="T97" s="53">
        <f>(J97+0.0013889)*26.2</f>
        <v>0.20905802531590414</v>
      </c>
      <c r="U97" s="53">
        <f>S97/2</f>
        <v>8.6334422657952076E-2</v>
      </c>
      <c r="V97" s="53">
        <f>T97/2</f>
        <v>0.10452901265795207</v>
      </c>
      <c r="W97" s="50">
        <f>RANK(J97,J:J,1)</f>
        <v>1081</v>
      </c>
      <c r="X97" s="50">
        <f>YEAR(B97)</f>
        <v>2003</v>
      </c>
      <c r="Y97" s="50">
        <f>MONTH(B97)</f>
        <v>8</v>
      </c>
      <c r="Z97" s="56">
        <f>X97*100+Y97</f>
        <v>200308</v>
      </c>
      <c r="AA97" s="56">
        <f>WEEKNUM(B97,1)</f>
        <v>34</v>
      </c>
      <c r="AB97" s="58">
        <f>IF(ISBLANK(B97)," ",MAX(B97-B96-1,0))</f>
        <v>0</v>
      </c>
      <c r="AC97" s="56">
        <f>DAY(B97)</f>
        <v>23</v>
      </c>
      <c r="AD97" s="53">
        <f>U97+V97</f>
        <v>0.19086343531590416</v>
      </c>
      <c r="AE97" s="56">
        <f>IF("1-Swim"=D97,E97*46.7,IF("2-Bike"=D97,E97,IF("3-Run"=D97,E97*4.27,0)))</f>
        <v>9.0737499999999986</v>
      </c>
    </row>
    <row r="98" spans="1:31" x14ac:dyDescent="0.25">
      <c r="A98" s="50">
        <v>97</v>
      </c>
      <c r="B98" s="51">
        <v>37857</v>
      </c>
      <c r="C98" s="52" t="s">
        <v>0</v>
      </c>
      <c r="D98" s="50" t="s">
        <v>1224</v>
      </c>
      <c r="E98" s="50">
        <v>25</v>
      </c>
      <c r="F98" s="50">
        <v>1</v>
      </c>
      <c r="G98" s="50">
        <v>56</v>
      </c>
      <c r="H98" s="50">
        <v>27</v>
      </c>
      <c r="I98" s="53">
        <f>IF(E98&gt;0,TIME(F98,G98,H98),"")</f>
        <v>8.0868055555555554E-2</v>
      </c>
      <c r="J98" s="54">
        <f>IF(E98&gt;0,TIME(F98,G98,H98)/E98,"")</f>
        <v>3.2347222222222222E-3</v>
      </c>
      <c r="K98" s="50" t="s">
        <v>561</v>
      </c>
      <c r="L98" s="50" t="s">
        <v>509</v>
      </c>
      <c r="M98" s="55">
        <f>IF(D98&gt;0,0.0416666666666667/J98,"")</f>
        <v>12.881064834693012</v>
      </c>
      <c r="N98" s="50">
        <v>0</v>
      </c>
      <c r="Q98" s="151">
        <f>IF("1-Swim"=D98,J98*2.4,IF("2-Bike"=D98,J98*112,IF("3-Run"=D98,J98*26.2,0)))</f>
        <v>0.36228888888888888</v>
      </c>
      <c r="R98" s="151">
        <f>Q98/2</f>
        <v>0.18114444444444444</v>
      </c>
      <c r="S98" s="53">
        <f>J98*26.2</f>
        <v>8.4749722222222212E-2</v>
      </c>
      <c r="T98" s="53">
        <f>(J98+0.0013889)*26.2</f>
        <v>0.12113890222222222</v>
      </c>
      <c r="U98" s="53">
        <f>S98/2</f>
        <v>4.2374861111111106E-2</v>
      </c>
      <c r="V98" s="53">
        <f>T98/2</f>
        <v>6.056945111111111E-2</v>
      </c>
      <c r="W98" s="50">
        <f>RANK(J98,J:J,1)</f>
        <v>665</v>
      </c>
      <c r="X98" s="50">
        <f>YEAR(B98)</f>
        <v>2003</v>
      </c>
      <c r="Y98" s="50">
        <f>MONTH(B98)</f>
        <v>8</v>
      </c>
      <c r="Z98" s="56">
        <f>X98*100+Y98</f>
        <v>200308</v>
      </c>
      <c r="AA98" s="56">
        <f>WEEKNUM(B98,1)</f>
        <v>35</v>
      </c>
      <c r="AB98" s="58">
        <f>IF(ISBLANK(B98)," ",MAX(B98-B97-1,0))</f>
        <v>0</v>
      </c>
      <c r="AC98" s="56">
        <f>DAY(B98)</f>
        <v>24</v>
      </c>
      <c r="AD98" s="53">
        <f>U98+V98</f>
        <v>0.10294431222222222</v>
      </c>
      <c r="AE98" s="56">
        <f>IF("1-Swim"=D98,E98*46.7,IF("2-Bike"=D98,E98,IF("3-Run"=D98,E98*4.27,0)))</f>
        <v>25</v>
      </c>
    </row>
    <row r="99" spans="1:31" x14ac:dyDescent="0.25">
      <c r="A99" s="50">
        <v>98</v>
      </c>
      <c r="B99" s="51">
        <v>37859</v>
      </c>
      <c r="C99" s="52" t="s">
        <v>4</v>
      </c>
      <c r="D99" s="50" t="s">
        <v>1223</v>
      </c>
      <c r="E99" s="50">
        <v>3.5</v>
      </c>
      <c r="F99" s="50">
        <v>0</v>
      </c>
      <c r="G99" s="50">
        <v>35</v>
      </c>
      <c r="H99" s="50">
        <v>39</v>
      </c>
      <c r="I99" s="53">
        <f>IF(E99&gt;0,TIME(F99,G99,H99),"")</f>
        <v>2.4756944444444443E-2</v>
      </c>
      <c r="J99" s="54">
        <f>IF(E99&gt;0,TIME(F99,G99,H99)/E99,"")</f>
        <v>7.0734126984126977E-3</v>
      </c>
      <c r="K99" s="50" t="s">
        <v>547</v>
      </c>
      <c r="L99" s="50" t="s">
        <v>509</v>
      </c>
      <c r="M99" s="55">
        <f>IF(D99&gt;0,0.0416666666666667/J99,"")</f>
        <v>5.8906030855540026</v>
      </c>
      <c r="N99" s="50">
        <v>0</v>
      </c>
      <c r="Q99" s="151">
        <f>IF("1-Swim"=D99,J99*2.4,IF("2-Bike"=D99,J99*112,IF("3-Run"=D99,J99*26.2,0)))</f>
        <v>0.18532341269841268</v>
      </c>
      <c r="R99" s="151">
        <f>Q99/2</f>
        <v>9.2661706349206341E-2</v>
      </c>
      <c r="S99" s="53">
        <f>J99*26.2</f>
        <v>0.18532341269841268</v>
      </c>
      <c r="T99" s="53">
        <f>(J99+0.0013889)*26.2</f>
        <v>0.22171259269841265</v>
      </c>
      <c r="U99" s="53">
        <f>S99/2</f>
        <v>9.2661706349206341E-2</v>
      </c>
      <c r="V99" s="53">
        <f>T99/2</f>
        <v>0.11085629634920632</v>
      </c>
      <c r="W99" s="50">
        <f>RANK(J99,J:J,1)</f>
        <v>1640</v>
      </c>
      <c r="X99" s="50">
        <f>YEAR(B99)</f>
        <v>2003</v>
      </c>
      <c r="Y99" s="50">
        <f>MONTH(B99)</f>
        <v>8</v>
      </c>
      <c r="Z99" s="56">
        <f>X99*100+Y99</f>
        <v>200308</v>
      </c>
      <c r="AA99" s="56">
        <f>WEEKNUM(B99,1)</f>
        <v>35</v>
      </c>
      <c r="AB99" s="58">
        <f>IF(ISBLANK(B99)," ",MAX(B99-B98-1,0))</f>
        <v>1</v>
      </c>
      <c r="AC99" s="56">
        <f>DAY(B99)</f>
        <v>26</v>
      </c>
      <c r="AD99" s="53">
        <f>U99+V99</f>
        <v>0.20351800269841266</v>
      </c>
      <c r="AE99" s="56">
        <f>IF("1-Swim"=D99,E99*46.7,IF("2-Bike"=D99,E99,IF("3-Run"=D99,E99*4.27,0)))</f>
        <v>14.944999999999999</v>
      </c>
    </row>
    <row r="100" spans="1:31" x14ac:dyDescent="0.25">
      <c r="A100" s="50">
        <v>99</v>
      </c>
      <c r="B100" s="51">
        <v>37860</v>
      </c>
      <c r="C100" s="52" t="s">
        <v>6</v>
      </c>
      <c r="D100" s="50" t="s">
        <v>1224</v>
      </c>
      <c r="E100" s="50">
        <v>15</v>
      </c>
      <c r="F100" s="50">
        <v>0</v>
      </c>
      <c r="G100" s="50">
        <v>51</v>
      </c>
      <c r="H100" s="50">
        <v>58</v>
      </c>
      <c r="I100" s="53">
        <f>IF(E100&gt;0,TIME(F100,G100,H100),"")</f>
        <v>3.6087962962962968E-2</v>
      </c>
      <c r="J100" s="54">
        <f>IF(E100&gt;0,TIME(F100,G100,H100)/E100,"")</f>
        <v>2.4058641975308647E-3</v>
      </c>
      <c r="K100" s="50" t="s">
        <v>561</v>
      </c>
      <c r="L100" s="50" t="s">
        <v>509</v>
      </c>
      <c r="M100" s="55">
        <f>IF(D100&gt;0,0.0416666666666667/J100,"")</f>
        <v>17.318794098781279</v>
      </c>
      <c r="N100" s="50">
        <v>0</v>
      </c>
      <c r="Q100" s="151">
        <f>IF("1-Swim"=D100,J100*2.4,IF("2-Bike"=D100,J100*112,IF("3-Run"=D100,J100*26.2,0)))</f>
        <v>0.26945679012345686</v>
      </c>
      <c r="R100" s="151">
        <f>Q100/2</f>
        <v>0.13472839506172843</v>
      </c>
      <c r="S100" s="53">
        <f>J100*26.2</f>
        <v>6.3033641975308655E-2</v>
      </c>
      <c r="T100" s="53">
        <f>(J100+0.0013889)*26.2</f>
        <v>9.9422821975308662E-2</v>
      </c>
      <c r="U100" s="53">
        <f>S100/2</f>
        <v>3.1516820987654327E-2</v>
      </c>
      <c r="V100" s="53">
        <f>T100/2</f>
        <v>4.9711410987654331E-2</v>
      </c>
      <c r="W100" s="50">
        <f>RANK(J100,J:J,1)</f>
        <v>263</v>
      </c>
      <c r="X100" s="50">
        <f>YEAR(B100)</f>
        <v>2003</v>
      </c>
      <c r="Y100" s="50">
        <f>MONTH(B100)</f>
        <v>8</v>
      </c>
      <c r="Z100" s="56">
        <f>X100*100+Y100</f>
        <v>200308</v>
      </c>
      <c r="AA100" s="56">
        <f>WEEKNUM(B100,1)</f>
        <v>35</v>
      </c>
      <c r="AB100" s="58">
        <f>IF(ISBLANK(B100)," ",MAX(B100-B99-1,0))</f>
        <v>0</v>
      </c>
      <c r="AC100" s="56">
        <f>DAY(B100)</f>
        <v>27</v>
      </c>
      <c r="AD100" s="53">
        <f>U100+V100</f>
        <v>8.1228231975308651E-2</v>
      </c>
      <c r="AE100" s="56">
        <f>IF("1-Swim"=D100,E100*46.7,IF("2-Bike"=D100,E100,IF("3-Run"=D100,E100*4.27,0)))</f>
        <v>15</v>
      </c>
    </row>
    <row r="101" spans="1:31" x14ac:dyDescent="0.25">
      <c r="A101" s="50">
        <v>100</v>
      </c>
      <c r="B101" s="51">
        <v>37861</v>
      </c>
      <c r="C101" s="52" t="s">
        <v>1</v>
      </c>
      <c r="D101" s="50" t="s">
        <v>1223</v>
      </c>
      <c r="E101" s="50">
        <v>5</v>
      </c>
      <c r="F101" s="50">
        <v>0</v>
      </c>
      <c r="G101" s="50">
        <v>50</v>
      </c>
      <c r="H101" s="50">
        <v>48</v>
      </c>
      <c r="I101" s="53">
        <f>IF(E101&gt;0,TIME(F101,G101,H101),"")</f>
        <v>3.5277777777777776E-2</v>
      </c>
      <c r="J101" s="54">
        <f>IF(E101&gt;0,TIME(F101,G101,H101)/E101,"")</f>
        <v>7.0555555555555554E-3</v>
      </c>
      <c r="K101" s="50" t="s">
        <v>547</v>
      </c>
      <c r="L101" s="50" t="s">
        <v>509</v>
      </c>
      <c r="M101" s="55">
        <f>IF(D101&gt;0,0.0416666666666667/J101,"")</f>
        <v>5.9055118110236267</v>
      </c>
      <c r="N101" s="50">
        <v>0</v>
      </c>
      <c r="Q101" s="151">
        <f>IF("1-Swim"=D101,J101*2.4,IF("2-Bike"=D101,J101*112,IF("3-Run"=D101,J101*26.2,0)))</f>
        <v>0.18485555555555555</v>
      </c>
      <c r="R101" s="151">
        <f>Q101/2</f>
        <v>9.2427777777777775E-2</v>
      </c>
      <c r="S101" s="53">
        <f>J101*26.2</f>
        <v>0.18485555555555555</v>
      </c>
      <c r="T101" s="53">
        <f>(J101+0.0013889)*26.2</f>
        <v>0.22124473555555552</v>
      </c>
      <c r="U101" s="53">
        <f>S101/2</f>
        <v>9.2427777777777775E-2</v>
      </c>
      <c r="V101" s="53">
        <f>T101/2</f>
        <v>0.11062236777777776</v>
      </c>
      <c r="W101" s="50">
        <f>RANK(J101,J:J,1)</f>
        <v>1609</v>
      </c>
      <c r="X101" s="50">
        <f>YEAR(B101)</f>
        <v>2003</v>
      </c>
      <c r="Y101" s="50">
        <f>MONTH(B101)</f>
        <v>8</v>
      </c>
      <c r="Z101" s="56">
        <f>X101*100+Y101</f>
        <v>200308</v>
      </c>
      <c r="AA101" s="56">
        <f>WEEKNUM(B101,1)</f>
        <v>35</v>
      </c>
      <c r="AB101" s="58">
        <f>IF(ISBLANK(B101)," ",MAX(B101-B100-1,0))</f>
        <v>0</v>
      </c>
      <c r="AC101" s="56">
        <f>DAY(B101)</f>
        <v>28</v>
      </c>
      <c r="AD101" s="53">
        <f>U101+V101</f>
        <v>0.20305014555555553</v>
      </c>
      <c r="AE101" s="56">
        <f>IF("1-Swim"=D101,E101*46.7,IF("2-Bike"=D101,E101,IF("3-Run"=D101,E101*4.27,0)))</f>
        <v>21.349999999999998</v>
      </c>
    </row>
    <row r="102" spans="1:31" x14ac:dyDescent="0.25">
      <c r="A102" s="50">
        <v>101</v>
      </c>
      <c r="B102" s="51">
        <v>37862</v>
      </c>
      <c r="C102" s="52" t="s">
        <v>2</v>
      </c>
      <c r="D102" s="50" t="s">
        <v>1224</v>
      </c>
      <c r="E102" s="50">
        <v>10.5</v>
      </c>
      <c r="F102" s="50">
        <v>0</v>
      </c>
      <c r="G102" s="50">
        <v>46</v>
      </c>
      <c r="H102" s="50">
        <v>50</v>
      </c>
      <c r="I102" s="53">
        <f>IF(E102&gt;0,TIME(F102,G102,H102),"")</f>
        <v>3.2523148148148148E-2</v>
      </c>
      <c r="J102" s="54">
        <f>IF(E102&gt;0,TIME(F102,G102,H102)/E102,"")</f>
        <v>3.0974426807760143E-3</v>
      </c>
      <c r="K102" s="50" t="s">
        <v>561</v>
      </c>
      <c r="L102" s="50" t="s">
        <v>509</v>
      </c>
      <c r="M102" s="55">
        <f>IF(D102&gt;0,0.0416666666666667/J102,"")</f>
        <v>13.451957295373676</v>
      </c>
      <c r="N102" s="50">
        <v>0</v>
      </c>
      <c r="Q102" s="151">
        <f>IF("1-Swim"=D102,J102*2.4,IF("2-Bike"=D102,J102*112,IF("3-Run"=D102,J102*26.2,0)))</f>
        <v>0.3469135802469136</v>
      </c>
      <c r="R102" s="151">
        <f>Q102/2</f>
        <v>0.1734567901234568</v>
      </c>
      <c r="S102" s="53">
        <f>J102*26.2</f>
        <v>8.1152998236331569E-2</v>
      </c>
      <c r="T102" s="53">
        <f>(J102+0.0013889)*26.2</f>
        <v>0.11754217823633158</v>
      </c>
      <c r="U102" s="53">
        <f>S102/2</f>
        <v>4.0576499118165785E-2</v>
      </c>
      <c r="V102" s="53">
        <f>T102/2</f>
        <v>5.8771089118165788E-2</v>
      </c>
      <c r="W102" s="50">
        <f>RANK(J102,J:J,1)</f>
        <v>614</v>
      </c>
      <c r="X102" s="50">
        <f>YEAR(B102)</f>
        <v>2003</v>
      </c>
      <c r="Y102" s="50">
        <f>MONTH(B102)</f>
        <v>8</v>
      </c>
      <c r="Z102" s="56">
        <f>X102*100+Y102</f>
        <v>200308</v>
      </c>
      <c r="AA102" s="56">
        <f>WEEKNUM(B102,1)</f>
        <v>35</v>
      </c>
      <c r="AB102" s="58">
        <f>IF(ISBLANK(B102)," ",MAX(B102-B101-1,0))</f>
        <v>0</v>
      </c>
      <c r="AC102" s="56">
        <f>DAY(B102)</f>
        <v>29</v>
      </c>
      <c r="AD102" s="53">
        <f>U102+V102</f>
        <v>9.934758823633158E-2</v>
      </c>
      <c r="AE102" s="56">
        <f>IF("1-Swim"=D102,E102*46.7,IF("2-Bike"=D102,E102,IF("3-Run"=D102,E102*4.27,0)))</f>
        <v>10.5</v>
      </c>
    </row>
    <row r="103" spans="1:31" x14ac:dyDescent="0.25">
      <c r="A103" s="50">
        <v>102</v>
      </c>
      <c r="B103" s="51">
        <v>37863</v>
      </c>
      <c r="C103" s="52" t="s">
        <v>5</v>
      </c>
      <c r="D103" s="50" t="s">
        <v>1223</v>
      </c>
      <c r="E103" s="50">
        <v>3.1</v>
      </c>
      <c r="F103" s="50">
        <v>0</v>
      </c>
      <c r="G103" s="50">
        <v>26</v>
      </c>
      <c r="H103" s="50">
        <v>14</v>
      </c>
      <c r="I103" s="53">
        <f>IF(E103&gt;0,TIME(F103,G103,H103),"")</f>
        <v>1.8217592592592594E-2</v>
      </c>
      <c r="J103" s="54">
        <f>IF(E103&gt;0,TIME(F103,G103,H103)/E103,"")</f>
        <v>5.8766427718040621E-3</v>
      </c>
      <c r="K103" s="50" t="s">
        <v>547</v>
      </c>
      <c r="L103" s="50" t="s">
        <v>114</v>
      </c>
      <c r="M103" s="55">
        <f>IF(D103&gt;0,0.0416666666666667/J103,"")</f>
        <v>7.0902160101651894</v>
      </c>
      <c r="N103" s="50">
        <v>0</v>
      </c>
      <c r="Q103" s="151">
        <f>IF("1-Swim"=D103,J103*2.4,IF("2-Bike"=D103,J103*112,IF("3-Run"=D103,J103*26.2,0)))</f>
        <v>0.15396804062126643</v>
      </c>
      <c r="R103" s="151">
        <f>Q103/2</f>
        <v>7.6984020310633214E-2</v>
      </c>
      <c r="S103" s="53">
        <f>J103*26.2</f>
        <v>0.15396804062126643</v>
      </c>
      <c r="T103" s="53">
        <f>(J103+0.0013889)*26.2</f>
        <v>0.19035722062126642</v>
      </c>
      <c r="U103" s="53">
        <f>S103/2</f>
        <v>7.6984020310633214E-2</v>
      </c>
      <c r="V103" s="53">
        <f>T103/2</f>
        <v>9.517861031063321E-2</v>
      </c>
      <c r="W103" s="50">
        <f>RANK(J103,J:J,1)</f>
        <v>796</v>
      </c>
      <c r="X103" s="50">
        <f>YEAR(B103)</f>
        <v>2003</v>
      </c>
      <c r="Y103" s="50">
        <f>MONTH(B103)</f>
        <v>8</v>
      </c>
      <c r="Z103" s="56">
        <f>X103*100+Y103</f>
        <v>200308</v>
      </c>
      <c r="AA103" s="56">
        <f>WEEKNUM(B103,1)</f>
        <v>35</v>
      </c>
      <c r="AB103" s="58">
        <f>IF(ISBLANK(B103)," ",MAX(B103-B102-1,0))</f>
        <v>0</v>
      </c>
      <c r="AC103" s="56">
        <f>DAY(B103)</f>
        <v>30</v>
      </c>
      <c r="AD103" s="53">
        <f>U103+V103</f>
        <v>0.17216263062126641</v>
      </c>
      <c r="AE103" s="56">
        <f>IF("1-Swim"=D103,E103*46.7,IF("2-Bike"=D103,E103,IF("3-Run"=D103,E103*4.27,0)))</f>
        <v>13.236999999999998</v>
      </c>
    </row>
    <row r="104" spans="1:31" x14ac:dyDescent="0.25">
      <c r="A104" s="50">
        <v>103</v>
      </c>
      <c r="B104" s="51">
        <v>37864</v>
      </c>
      <c r="C104" s="52" t="s">
        <v>0</v>
      </c>
      <c r="D104" s="50" t="s">
        <v>1224</v>
      </c>
      <c r="E104" s="50">
        <v>4.3</v>
      </c>
      <c r="F104" s="50">
        <v>0</v>
      </c>
      <c r="G104" s="50">
        <v>30</v>
      </c>
      <c r="H104" s="50">
        <v>0</v>
      </c>
      <c r="I104" s="53">
        <f>IF(E104&gt;0,TIME(F104,G104,H104),"")</f>
        <v>2.0833333333333332E-2</v>
      </c>
      <c r="J104" s="54">
        <f>IF(E104&gt;0,TIME(F104,G104,H104)/E104,"")</f>
        <v>4.8449612403100775E-3</v>
      </c>
      <c r="K104" s="50" t="s">
        <v>452</v>
      </c>
      <c r="L104" s="50" t="s">
        <v>509</v>
      </c>
      <c r="M104" s="55">
        <f>IF(D104&gt;0,0.0416666666666667/J104,"")</f>
        <v>8.6000000000000068</v>
      </c>
      <c r="N104" s="50">
        <v>0</v>
      </c>
      <c r="Q104" s="151">
        <f>IF("1-Swim"=D104,J104*2.4,IF("2-Bike"=D104,J104*112,IF("3-Run"=D104,J104*26.2,0)))</f>
        <v>0.54263565891472865</v>
      </c>
      <c r="R104" s="151">
        <f>Q104/2</f>
        <v>0.27131782945736432</v>
      </c>
      <c r="S104" s="53">
        <f>J104*26.2</f>
        <v>0.12693798449612403</v>
      </c>
      <c r="T104" s="53">
        <f>(J104+0.0013889)*26.2</f>
        <v>0.16332716449612403</v>
      </c>
      <c r="U104" s="53">
        <f>S104/2</f>
        <v>6.3468992248062017E-2</v>
      </c>
      <c r="V104" s="53">
        <f>T104/2</f>
        <v>8.1663582248062014E-2</v>
      </c>
      <c r="W104" s="50">
        <f>RANK(J104,J:J,1)</f>
        <v>755</v>
      </c>
      <c r="X104" s="50">
        <f>YEAR(B104)</f>
        <v>2003</v>
      </c>
      <c r="Y104" s="50">
        <f>MONTH(B104)</f>
        <v>8</v>
      </c>
      <c r="Z104" s="56">
        <f>X104*100+Y104</f>
        <v>200308</v>
      </c>
      <c r="AA104" s="56">
        <f>WEEKNUM(B104,1)</f>
        <v>36</v>
      </c>
      <c r="AB104" s="58">
        <f>IF(ISBLANK(B104)," ",MAX(B104-B103-1,0))</f>
        <v>0</v>
      </c>
      <c r="AC104" s="56">
        <f>DAY(B104)</f>
        <v>31</v>
      </c>
      <c r="AD104" s="53">
        <f>U104+V104</f>
        <v>0.14513257449612404</v>
      </c>
      <c r="AE104" s="56">
        <f>IF("1-Swim"=D104,E104*46.7,IF("2-Bike"=D104,E104,IF("3-Run"=D104,E104*4.27,0)))</f>
        <v>4.3</v>
      </c>
    </row>
    <row r="105" spans="1:31" x14ac:dyDescent="0.25">
      <c r="A105" s="50">
        <v>104</v>
      </c>
      <c r="B105" s="51">
        <v>37868</v>
      </c>
      <c r="C105" s="52" t="s">
        <v>1</v>
      </c>
      <c r="D105" s="50" t="s">
        <v>1223</v>
      </c>
      <c r="E105" s="50">
        <v>2.5</v>
      </c>
      <c r="F105" s="50">
        <v>0</v>
      </c>
      <c r="G105" s="50">
        <v>25</v>
      </c>
      <c r="H105" s="50">
        <v>49</v>
      </c>
      <c r="I105" s="53">
        <f>IF(E105&gt;0,TIME(F105,G105,H105),"")</f>
        <v>1.7928240740740741E-2</v>
      </c>
      <c r="J105" s="54">
        <f>IF(E105&gt;0,TIME(F105,G105,H105)/E105,"")</f>
        <v>7.1712962962962963E-3</v>
      </c>
      <c r="K105" s="50" t="s">
        <v>547</v>
      </c>
      <c r="L105" s="50" t="s">
        <v>509</v>
      </c>
      <c r="M105" s="55">
        <f>IF(D105&gt;0,0.0416666666666667/J105,"")</f>
        <v>5.8102001291155627</v>
      </c>
      <c r="N105" s="50">
        <v>0</v>
      </c>
      <c r="Q105" s="151">
        <f>IF("1-Swim"=D105,J105*2.4,IF("2-Bike"=D105,J105*112,IF("3-Run"=D105,J105*26.2,0)))</f>
        <v>0.18788796296296295</v>
      </c>
      <c r="R105" s="151">
        <f>Q105/2</f>
        <v>9.3943981481481476E-2</v>
      </c>
      <c r="S105" s="53">
        <f>J105*26.2</f>
        <v>0.18788796296296295</v>
      </c>
      <c r="T105" s="53">
        <f>(J105+0.0013889)*26.2</f>
        <v>0.22427714296296294</v>
      </c>
      <c r="U105" s="53">
        <f>S105/2</f>
        <v>9.3943981481481476E-2</v>
      </c>
      <c r="V105" s="53">
        <f>T105/2</f>
        <v>0.11213857148148147</v>
      </c>
      <c r="W105" s="50">
        <f>RANK(J105,J:J,1)</f>
        <v>1746</v>
      </c>
      <c r="X105" s="50">
        <f>YEAR(B105)</f>
        <v>2003</v>
      </c>
      <c r="Y105" s="50">
        <f>MONTH(B105)</f>
        <v>9</v>
      </c>
      <c r="Z105" s="56">
        <f>X105*100+Y105</f>
        <v>200309</v>
      </c>
      <c r="AA105" s="56">
        <f>WEEKNUM(B105,1)</f>
        <v>36</v>
      </c>
      <c r="AB105" s="58">
        <f>IF(ISBLANK(B105)," ",MAX(B105-B104-1,0))</f>
        <v>3</v>
      </c>
      <c r="AC105" s="56">
        <f>DAY(B105)</f>
        <v>4</v>
      </c>
      <c r="AD105" s="53">
        <f>U105+V105</f>
        <v>0.20608255296296296</v>
      </c>
      <c r="AE105" s="56">
        <f>IF("1-Swim"=D105,E105*46.7,IF("2-Bike"=D105,E105,IF("3-Run"=D105,E105*4.27,0)))</f>
        <v>10.674999999999999</v>
      </c>
    </row>
    <row r="106" spans="1:31" x14ac:dyDescent="0.25">
      <c r="A106" s="50">
        <v>105</v>
      </c>
      <c r="B106" s="51">
        <v>37870</v>
      </c>
      <c r="C106" s="52" t="s">
        <v>5</v>
      </c>
      <c r="D106" s="50" t="s">
        <v>1225</v>
      </c>
      <c r="E106" s="50">
        <v>0.25</v>
      </c>
      <c r="F106" s="50">
        <v>0</v>
      </c>
      <c r="G106" s="50">
        <v>6</v>
      </c>
      <c r="H106" s="50">
        <v>35</v>
      </c>
      <c r="I106" s="53">
        <f>IF(E106&gt;0,TIME(F106,G106,H106),"")</f>
        <v>4.5717592592592589E-3</v>
      </c>
      <c r="J106" s="54">
        <f>IF(E106&gt;0,TIME(F106,G106,H106)/E106,"")</f>
        <v>1.8287037037037036E-2</v>
      </c>
      <c r="K106" s="50" t="s">
        <v>561</v>
      </c>
      <c r="L106" s="50" t="s">
        <v>509</v>
      </c>
      <c r="M106" s="55">
        <f>IF(D106&gt;0,0.0416666666666667/J106,"")</f>
        <v>2.2784810126582298</v>
      </c>
      <c r="N106" s="50">
        <v>0</v>
      </c>
      <c r="Q106" s="151">
        <f>IF("1-Swim"=D106,J106*2.4,IF("2-Bike"=D106,J106*112,IF("3-Run"=D106,J106*26.2,0)))</f>
        <v>4.3888888888888887E-2</v>
      </c>
      <c r="R106" s="151">
        <f>Q106/2</f>
        <v>2.1944444444444444E-2</v>
      </c>
      <c r="S106" s="53">
        <f>J106*26.2</f>
        <v>0.47912037037037031</v>
      </c>
      <c r="T106" s="53">
        <f>(J106+0.0013889)*26.2</f>
        <v>0.51550955037037027</v>
      </c>
      <c r="U106" s="53">
        <f>S106/2</f>
        <v>0.23956018518518515</v>
      </c>
      <c r="V106" s="53">
        <f>T106/2</f>
        <v>0.25775477518518514</v>
      </c>
      <c r="W106" s="50">
        <f>RANK(J106,J:J,1)</f>
        <v>3012</v>
      </c>
      <c r="X106" s="50">
        <f>YEAR(B106)</f>
        <v>2003</v>
      </c>
      <c r="Y106" s="50">
        <f>MONTH(B106)</f>
        <v>9</v>
      </c>
      <c r="Z106" s="56">
        <f>X106*100+Y106</f>
        <v>200309</v>
      </c>
      <c r="AA106" s="56">
        <f>WEEKNUM(B106,1)</f>
        <v>36</v>
      </c>
      <c r="AB106" s="58">
        <f>IF(ISBLANK(B106)," ",MAX(B106-B105-1,0))</f>
        <v>1</v>
      </c>
      <c r="AC106" s="56">
        <f>DAY(B106)</f>
        <v>6</v>
      </c>
      <c r="AD106" s="53">
        <f>U106+V106</f>
        <v>0.49731496037037026</v>
      </c>
      <c r="AE106" s="56">
        <f>IF("1-Swim"=D106,E106*46.7,IF("2-Bike"=D106,E106,IF("3-Run"=D106,E106*4.27,0)))</f>
        <v>11.675000000000001</v>
      </c>
    </row>
    <row r="107" spans="1:31" x14ac:dyDescent="0.25">
      <c r="A107" s="50">
        <v>106</v>
      </c>
      <c r="B107" s="51">
        <v>37870</v>
      </c>
      <c r="C107" s="52" t="s">
        <v>5</v>
      </c>
      <c r="D107" s="50" t="s">
        <v>1224</v>
      </c>
      <c r="E107" s="50">
        <v>6.65</v>
      </c>
      <c r="F107" s="50">
        <v>0</v>
      </c>
      <c r="G107" s="50">
        <v>28</v>
      </c>
      <c r="H107" s="50">
        <v>20</v>
      </c>
      <c r="I107" s="53">
        <f>IF(E107&gt;0,TIME(F107,G107,H107),"")</f>
        <v>1.9675925925925927E-2</v>
      </c>
      <c r="J107" s="54">
        <f>IF(E107&gt;0,TIME(F107,G107,H107)/E107,"")</f>
        <v>2.9587858535226955E-3</v>
      </c>
      <c r="K107" s="50" t="s">
        <v>561</v>
      </c>
      <c r="L107" s="50" t="s">
        <v>509</v>
      </c>
      <c r="M107" s="55">
        <f>IF(D107&gt;0,0.0416666666666667/J107,"")</f>
        <v>14.082352941176483</v>
      </c>
      <c r="N107" s="50">
        <v>0</v>
      </c>
      <c r="Q107" s="151">
        <f>IF("1-Swim"=D107,J107*2.4,IF("2-Bike"=D107,J107*112,IF("3-Run"=D107,J107*26.2,0)))</f>
        <v>0.33138401559454189</v>
      </c>
      <c r="R107" s="151">
        <f>Q107/2</f>
        <v>0.16569200779727095</v>
      </c>
      <c r="S107" s="53">
        <f>J107*26.2</f>
        <v>7.7520189362294614E-2</v>
      </c>
      <c r="T107" s="53">
        <f>(J107+0.0013889)*26.2</f>
        <v>0.11390936936229462</v>
      </c>
      <c r="U107" s="53">
        <f>S107/2</f>
        <v>3.8760094681147307E-2</v>
      </c>
      <c r="V107" s="53">
        <f>T107/2</f>
        <v>5.6954684681147311E-2</v>
      </c>
      <c r="W107" s="50">
        <f>RANK(J107,J:J,1)</f>
        <v>558</v>
      </c>
      <c r="X107" s="50">
        <f>YEAR(B107)</f>
        <v>2003</v>
      </c>
      <c r="Y107" s="50">
        <f>MONTH(B107)</f>
        <v>9</v>
      </c>
      <c r="Z107" s="56">
        <f>X107*100+Y107</f>
        <v>200309</v>
      </c>
      <c r="AA107" s="56">
        <f>WEEKNUM(B107,1)</f>
        <v>36</v>
      </c>
      <c r="AB107" s="58">
        <f>IF(ISBLANK(B107)," ",MAX(B107-B106-1,0))</f>
        <v>0</v>
      </c>
      <c r="AC107" s="56">
        <f>DAY(B107)</f>
        <v>6</v>
      </c>
      <c r="AD107" s="53">
        <f>U107+V107</f>
        <v>9.5714779362294611E-2</v>
      </c>
      <c r="AE107" s="56">
        <f>IF("1-Swim"=D107,E107*46.7,IF("2-Bike"=D107,E107,IF("3-Run"=D107,E107*4.27,0)))</f>
        <v>6.65</v>
      </c>
    </row>
    <row r="108" spans="1:31" x14ac:dyDescent="0.25">
      <c r="A108" s="50">
        <v>107</v>
      </c>
      <c r="B108" s="51">
        <v>37873</v>
      </c>
      <c r="C108" s="52" t="s">
        <v>4</v>
      </c>
      <c r="D108" s="50" t="s">
        <v>1223</v>
      </c>
      <c r="E108" s="50">
        <v>2</v>
      </c>
      <c r="F108" s="50">
        <v>0</v>
      </c>
      <c r="G108" s="50">
        <v>20</v>
      </c>
      <c r="H108" s="50">
        <v>5</v>
      </c>
      <c r="I108" s="53">
        <f>IF(E108&gt;0,TIME(F108,G108,H108),"")</f>
        <v>1.3946759259259258E-2</v>
      </c>
      <c r="J108" s="54">
        <f>IF(E108&gt;0,TIME(F108,G108,H108)/E108,"")</f>
        <v>6.9733796296296289E-3</v>
      </c>
      <c r="K108" s="50" t="s">
        <v>547</v>
      </c>
      <c r="L108" s="50" t="s">
        <v>17</v>
      </c>
      <c r="M108" s="55">
        <f>IF(D108&gt;0,0.0416666666666667/J108,"")</f>
        <v>5.9751037344398394</v>
      </c>
      <c r="N108" s="50">
        <v>0</v>
      </c>
      <c r="Q108" s="151">
        <f>IF("1-Swim"=D108,J108*2.4,IF("2-Bike"=D108,J108*112,IF("3-Run"=D108,J108*26.2,0)))</f>
        <v>0.18270254629629626</v>
      </c>
      <c r="R108" s="151">
        <f>Q108/2</f>
        <v>9.1351273148148129E-2</v>
      </c>
      <c r="S108" s="53">
        <f>J108*26.2</f>
        <v>0.18270254629629626</v>
      </c>
      <c r="T108" s="53">
        <f>(J108+0.0013889)*26.2</f>
        <v>0.21909172629629625</v>
      </c>
      <c r="U108" s="53">
        <f>S108/2</f>
        <v>9.1351273148148129E-2</v>
      </c>
      <c r="V108" s="53">
        <f>T108/2</f>
        <v>0.10954586314814813</v>
      </c>
      <c r="W108" s="50">
        <f>RANK(J108,J:J,1)</f>
        <v>1538</v>
      </c>
      <c r="X108" s="50">
        <f>YEAR(B108)</f>
        <v>2003</v>
      </c>
      <c r="Y108" s="50">
        <f>MONTH(B108)</f>
        <v>9</v>
      </c>
      <c r="Z108" s="56">
        <f>X108*100+Y108</f>
        <v>200309</v>
      </c>
      <c r="AA108" s="56">
        <f>WEEKNUM(B108,1)</f>
        <v>37</v>
      </c>
      <c r="AB108" s="58">
        <f>IF(ISBLANK(B108)," ",MAX(B108-B107-1,0))</f>
        <v>2</v>
      </c>
      <c r="AC108" s="56">
        <f>DAY(B108)</f>
        <v>9</v>
      </c>
      <c r="AD108" s="53">
        <f>U108+V108</f>
        <v>0.20089713629629624</v>
      </c>
      <c r="AE108" s="56">
        <f>IF("1-Swim"=D108,E108*46.7,IF("2-Bike"=D108,E108,IF("3-Run"=D108,E108*4.27,0)))</f>
        <v>8.5399999999999991</v>
      </c>
    </row>
    <row r="109" spans="1:31" x14ac:dyDescent="0.25">
      <c r="A109" s="50">
        <v>108</v>
      </c>
      <c r="B109" s="51">
        <v>37876</v>
      </c>
      <c r="C109" s="52" t="s">
        <v>2</v>
      </c>
      <c r="D109" s="50" t="s">
        <v>1224</v>
      </c>
      <c r="E109" s="50">
        <v>8</v>
      </c>
      <c r="F109" s="50">
        <v>0</v>
      </c>
      <c r="G109" s="50">
        <v>37</v>
      </c>
      <c r="H109" s="50">
        <v>0</v>
      </c>
      <c r="I109" s="53">
        <f>IF(E109&gt;0,TIME(F109,G109,H109),"")</f>
        <v>2.5694444444444447E-2</v>
      </c>
      <c r="J109" s="54">
        <f>IF(E109&gt;0,TIME(F109,G109,H109)/E109,"")</f>
        <v>3.2118055555555559E-3</v>
      </c>
      <c r="K109" s="50" t="s">
        <v>561</v>
      </c>
      <c r="L109" s="50" t="s">
        <v>509</v>
      </c>
      <c r="M109" s="55">
        <f>IF(D109&gt;0,0.0416666666666667/J109,"")</f>
        <v>12.972972972972983</v>
      </c>
      <c r="N109" s="50">
        <v>0</v>
      </c>
      <c r="Q109" s="151">
        <f>IF("1-Swim"=D109,J109*2.4,IF("2-Bike"=D109,J109*112,IF("3-Run"=D109,J109*26.2,0)))</f>
        <v>0.35972222222222228</v>
      </c>
      <c r="R109" s="151">
        <f>Q109/2</f>
        <v>0.17986111111111114</v>
      </c>
      <c r="S109" s="53">
        <f>J109*26.2</f>
        <v>8.4149305555555567E-2</v>
      </c>
      <c r="T109" s="53">
        <f>(J109+0.0013889)*26.2</f>
        <v>0.12053848555555556</v>
      </c>
      <c r="U109" s="53">
        <f>S109/2</f>
        <v>4.2074652777777784E-2</v>
      </c>
      <c r="V109" s="53">
        <f>T109/2</f>
        <v>6.026924277777778E-2</v>
      </c>
      <c r="W109" s="50">
        <f>RANK(J109,J:J,1)</f>
        <v>656</v>
      </c>
      <c r="X109" s="50">
        <f>YEAR(B109)</f>
        <v>2003</v>
      </c>
      <c r="Y109" s="50">
        <f>MONTH(B109)</f>
        <v>9</v>
      </c>
      <c r="Z109" s="56">
        <f>X109*100+Y109</f>
        <v>200309</v>
      </c>
      <c r="AA109" s="56">
        <f>WEEKNUM(B109,1)</f>
        <v>37</v>
      </c>
      <c r="AB109" s="58">
        <f>IF(ISBLANK(B109)," ",MAX(B109-B108-1,0))</f>
        <v>2</v>
      </c>
      <c r="AC109" s="56">
        <f>DAY(B109)</f>
        <v>12</v>
      </c>
      <c r="AD109" s="53">
        <f>U109+V109</f>
        <v>0.10234389555555556</v>
      </c>
      <c r="AE109" s="56">
        <f>IF("1-Swim"=D109,E109*46.7,IF("2-Bike"=D109,E109,IF("3-Run"=D109,E109*4.27,0)))</f>
        <v>8</v>
      </c>
    </row>
    <row r="110" spans="1:31" x14ac:dyDescent="0.25">
      <c r="A110" s="50">
        <v>109</v>
      </c>
      <c r="B110" s="51">
        <v>37877</v>
      </c>
      <c r="C110" s="52" t="s">
        <v>5</v>
      </c>
      <c r="D110" s="50" t="s">
        <v>1225</v>
      </c>
      <c r="E110" s="50">
        <v>0.5</v>
      </c>
      <c r="F110" s="50">
        <v>0</v>
      </c>
      <c r="G110" s="50">
        <v>16</v>
      </c>
      <c r="H110" s="50">
        <v>8</v>
      </c>
      <c r="I110" s="53">
        <f>IF(E110&gt;0,TIME(F110,G110,H110),"")</f>
        <v>1.1203703703703704E-2</v>
      </c>
      <c r="J110" s="54">
        <f>IF(E110&gt;0,TIME(F110,G110,H110)/E110,"")</f>
        <v>2.2407407407407407E-2</v>
      </c>
      <c r="K110" s="50" t="s">
        <v>561</v>
      </c>
      <c r="L110" s="50" t="s">
        <v>509</v>
      </c>
      <c r="M110" s="55">
        <f>IF(D110&gt;0,0.0416666666666667/J110,"")</f>
        <v>1.8595041322314065</v>
      </c>
      <c r="N110" s="50">
        <v>0</v>
      </c>
      <c r="Q110" s="151">
        <f>IF("1-Swim"=D110,J110*2.4,IF("2-Bike"=D110,J110*112,IF("3-Run"=D110,J110*26.2,0)))</f>
        <v>5.3777777777777779E-2</v>
      </c>
      <c r="R110" s="151">
        <f>Q110/2</f>
        <v>2.6888888888888889E-2</v>
      </c>
      <c r="S110" s="53">
        <f>J110*26.2</f>
        <v>0.58707407407407408</v>
      </c>
      <c r="T110" s="53">
        <f>(J110+0.0013889)*26.2</f>
        <v>0.62346325407407399</v>
      </c>
      <c r="U110" s="53">
        <f>S110/2</f>
        <v>0.29353703703703704</v>
      </c>
      <c r="V110" s="53">
        <f>T110/2</f>
        <v>0.311731627037037</v>
      </c>
      <c r="W110" s="50">
        <f>RANK(J110,J:J,1)</f>
        <v>3058</v>
      </c>
      <c r="X110" s="50">
        <f>YEAR(B110)</f>
        <v>2003</v>
      </c>
      <c r="Y110" s="50">
        <f>MONTH(B110)</f>
        <v>9</v>
      </c>
      <c r="Z110" s="56">
        <f>X110*100+Y110</f>
        <v>200309</v>
      </c>
      <c r="AA110" s="56">
        <f>WEEKNUM(B110,1)</f>
        <v>37</v>
      </c>
      <c r="AB110" s="58">
        <f>IF(ISBLANK(B110)," ",MAX(B110-B109-1,0))</f>
        <v>0</v>
      </c>
      <c r="AC110" s="56">
        <f>DAY(B110)</f>
        <v>13</v>
      </c>
      <c r="AD110" s="53">
        <f>U110+V110</f>
        <v>0.60526866407407409</v>
      </c>
      <c r="AE110" s="56">
        <f>IF("1-Swim"=D110,E110*46.7,IF("2-Bike"=D110,E110,IF("3-Run"=D110,E110*4.27,0)))</f>
        <v>23.35</v>
      </c>
    </row>
    <row r="111" spans="1:31" x14ac:dyDescent="0.25">
      <c r="A111" s="50">
        <v>110</v>
      </c>
      <c r="B111" s="51">
        <v>37877</v>
      </c>
      <c r="C111" s="52" t="s">
        <v>5</v>
      </c>
      <c r="D111" s="50" t="s">
        <v>1224</v>
      </c>
      <c r="E111" s="50">
        <v>13</v>
      </c>
      <c r="F111" s="50">
        <v>0</v>
      </c>
      <c r="G111" s="50">
        <v>44</v>
      </c>
      <c r="H111" s="50">
        <v>4</v>
      </c>
      <c r="I111" s="53">
        <f>IF(E111&gt;0,TIME(F111,G111,H111),"")</f>
        <v>3.0601851851851852E-2</v>
      </c>
      <c r="J111" s="54">
        <f>IF(E111&gt;0,TIME(F111,G111,H111)/E111,"")</f>
        <v>2.3539886039886039E-3</v>
      </c>
      <c r="K111" s="50" t="s">
        <v>561</v>
      </c>
      <c r="L111" s="50" t="s">
        <v>509</v>
      </c>
      <c r="M111" s="55">
        <f>IF(D111&gt;0,0.0416666666666667/J111,"")</f>
        <v>17.700453857791238</v>
      </c>
      <c r="N111" s="50">
        <v>0</v>
      </c>
      <c r="Q111" s="151">
        <f>IF("1-Swim"=D111,J111*2.4,IF("2-Bike"=D111,J111*112,IF("3-Run"=D111,J111*26.2,0)))</f>
        <v>0.26364672364672365</v>
      </c>
      <c r="R111" s="151">
        <f>Q111/2</f>
        <v>0.13182336182336182</v>
      </c>
      <c r="S111" s="53">
        <f>J111*26.2</f>
        <v>6.167450142450142E-2</v>
      </c>
      <c r="T111" s="53">
        <f>(J111+0.0013889)*26.2</f>
        <v>9.806368142450142E-2</v>
      </c>
      <c r="U111" s="53">
        <f>S111/2</f>
        <v>3.083725071225071E-2</v>
      </c>
      <c r="V111" s="53">
        <f>T111/2</f>
        <v>4.903184071225071E-2</v>
      </c>
      <c r="W111" s="50">
        <f>RANK(J111,J:J,1)</f>
        <v>248</v>
      </c>
      <c r="X111" s="50">
        <f>YEAR(B111)</f>
        <v>2003</v>
      </c>
      <c r="Y111" s="50">
        <f>MONTH(B111)</f>
        <v>9</v>
      </c>
      <c r="Z111" s="56">
        <f>X111*100+Y111</f>
        <v>200309</v>
      </c>
      <c r="AA111" s="56">
        <f>WEEKNUM(B111,1)</f>
        <v>37</v>
      </c>
      <c r="AB111" s="58">
        <f>IF(ISBLANK(B111)," ",MAX(B111-B110-1,0))</f>
        <v>0</v>
      </c>
      <c r="AC111" s="56">
        <f>DAY(B111)</f>
        <v>13</v>
      </c>
      <c r="AD111" s="53">
        <f>U111+V111</f>
        <v>7.9869091424501423E-2</v>
      </c>
      <c r="AE111" s="56">
        <f>IF("1-Swim"=D111,E111*46.7,IF("2-Bike"=D111,E111,IF("3-Run"=D111,E111*4.27,0)))</f>
        <v>13</v>
      </c>
    </row>
    <row r="112" spans="1:31" x14ac:dyDescent="0.25">
      <c r="A112" s="50">
        <v>111</v>
      </c>
      <c r="B112" s="51">
        <v>37877</v>
      </c>
      <c r="C112" s="52" t="s">
        <v>5</v>
      </c>
      <c r="D112" s="50" t="s">
        <v>1223</v>
      </c>
      <c r="E112" s="50">
        <v>3.1</v>
      </c>
      <c r="F112" s="50">
        <v>0</v>
      </c>
      <c r="G112" s="50">
        <v>31</v>
      </c>
      <c r="H112" s="50">
        <v>6</v>
      </c>
      <c r="I112" s="53">
        <f>IF(E112&gt;0,TIME(F112,G112,H112),"")</f>
        <v>2.1597222222222223E-2</v>
      </c>
      <c r="J112" s="54">
        <f>IF(E112&gt;0,TIME(F112,G112,H112)/E112,"")</f>
        <v>6.9668458781362002E-3</v>
      </c>
      <c r="K112" s="50" t="s">
        <v>547</v>
      </c>
      <c r="L112" s="50" t="s">
        <v>509</v>
      </c>
      <c r="M112" s="55">
        <f>IF(D112&gt;0,0.0416666666666667/J112,"")</f>
        <v>5.9807073954983974</v>
      </c>
      <c r="N112" s="50">
        <v>0</v>
      </c>
      <c r="Q112" s="151">
        <f>IF("1-Swim"=D112,J112*2.4,IF("2-Bike"=D112,J112*112,IF("3-Run"=D112,J112*26.2,0)))</f>
        <v>0.18253136200716844</v>
      </c>
      <c r="R112" s="151">
        <f>Q112/2</f>
        <v>9.1265681003584218E-2</v>
      </c>
      <c r="S112" s="53">
        <f>J112*26.2</f>
        <v>0.18253136200716844</v>
      </c>
      <c r="T112" s="53">
        <f>(J112+0.0013889)*26.2</f>
        <v>0.21892054200716846</v>
      </c>
      <c r="U112" s="53">
        <f>S112/2</f>
        <v>9.1265681003584218E-2</v>
      </c>
      <c r="V112" s="53">
        <f>T112/2</f>
        <v>0.10946027100358423</v>
      </c>
      <c r="W112" s="50">
        <f>RANK(J112,J:J,1)</f>
        <v>1527</v>
      </c>
      <c r="X112" s="50">
        <f>YEAR(B112)</f>
        <v>2003</v>
      </c>
      <c r="Y112" s="50">
        <f>MONTH(B112)</f>
        <v>9</v>
      </c>
      <c r="Z112" s="56">
        <f>X112*100+Y112</f>
        <v>200309</v>
      </c>
      <c r="AA112" s="56">
        <f>WEEKNUM(B112,1)</f>
        <v>37</v>
      </c>
      <c r="AB112" s="58">
        <f>IF(ISBLANK(B112)," ",MAX(B112-B111-1,0))</f>
        <v>0</v>
      </c>
      <c r="AC112" s="56">
        <f>DAY(B112)</f>
        <v>13</v>
      </c>
      <c r="AD112" s="53">
        <f>U112+V112</f>
        <v>0.20072595200716845</v>
      </c>
      <c r="AE112" s="56">
        <f>IF("1-Swim"=D112,E112*46.7,IF("2-Bike"=D112,E112,IF("3-Run"=D112,E112*4.27,0)))</f>
        <v>13.236999999999998</v>
      </c>
    </row>
    <row r="113" spans="1:31" x14ac:dyDescent="0.25">
      <c r="A113" s="50">
        <v>112</v>
      </c>
      <c r="B113" s="51">
        <v>37898</v>
      </c>
      <c r="C113" s="52" t="s">
        <v>5</v>
      </c>
      <c r="D113" s="50" t="s">
        <v>1225</v>
      </c>
      <c r="E113" s="50">
        <v>1</v>
      </c>
      <c r="F113" s="50">
        <v>0</v>
      </c>
      <c r="G113" s="50">
        <v>29</v>
      </c>
      <c r="H113" s="50">
        <v>50</v>
      </c>
      <c r="I113" s="53">
        <f>IF(E113&gt;0,TIME(F113,G113,H113),"")</f>
        <v>2.071759259259259E-2</v>
      </c>
      <c r="J113" s="54">
        <f>IF(E113&gt;0,TIME(F113,G113,H113)/E113,"")</f>
        <v>2.071759259259259E-2</v>
      </c>
      <c r="K113" s="50" t="s">
        <v>561</v>
      </c>
      <c r="L113" s="50" t="s">
        <v>509</v>
      </c>
      <c r="M113" s="55">
        <f>IF(D113&gt;0,0.0416666666666667/J113,"")</f>
        <v>2.0111731843575438</v>
      </c>
      <c r="N113" s="50">
        <v>0</v>
      </c>
      <c r="Q113" s="151">
        <f>IF("1-Swim"=D113,J113*2.4,IF("2-Bike"=D113,J113*112,IF("3-Run"=D113,J113*26.2,0)))</f>
        <v>4.9722222222222216E-2</v>
      </c>
      <c r="R113" s="151">
        <f>Q113/2</f>
        <v>2.4861111111111108E-2</v>
      </c>
      <c r="S113" s="53">
        <f>J113*26.2</f>
        <v>0.54280092592592588</v>
      </c>
      <c r="T113" s="53">
        <f>(J113+0.0013889)*26.2</f>
        <v>0.57919010592592579</v>
      </c>
      <c r="U113" s="53">
        <f>S113/2</f>
        <v>0.27140046296296294</v>
      </c>
      <c r="V113" s="53">
        <f>T113/2</f>
        <v>0.2895950529629629</v>
      </c>
      <c r="W113" s="50">
        <f>RANK(J113,J:J,1)</f>
        <v>3024</v>
      </c>
      <c r="X113" s="50">
        <f>YEAR(B113)</f>
        <v>2003</v>
      </c>
      <c r="Y113" s="50">
        <f>MONTH(B113)</f>
        <v>10</v>
      </c>
      <c r="Z113" s="56">
        <f>X113*100+Y113</f>
        <v>200310</v>
      </c>
      <c r="AA113" s="56">
        <f>WEEKNUM(B113,1)</f>
        <v>40</v>
      </c>
      <c r="AB113" s="58">
        <f>IF(ISBLANK(B113)," ",MAX(B113-B112-1,0))</f>
        <v>20</v>
      </c>
      <c r="AC113" s="56">
        <f>DAY(B113)</f>
        <v>4</v>
      </c>
      <c r="AD113" s="53">
        <f>U113+V113</f>
        <v>0.56099551592592589</v>
      </c>
      <c r="AE113" s="56">
        <f>IF("1-Swim"=D113,E113*46.7,IF("2-Bike"=D113,E113,IF("3-Run"=D113,E113*4.27,0)))</f>
        <v>46.7</v>
      </c>
    </row>
    <row r="114" spans="1:31" x14ac:dyDescent="0.25">
      <c r="A114" s="50">
        <v>113</v>
      </c>
      <c r="B114" s="51">
        <v>37898</v>
      </c>
      <c r="C114" s="52" t="s">
        <v>5</v>
      </c>
      <c r="D114" s="50" t="s">
        <v>1224</v>
      </c>
      <c r="E114" s="50">
        <v>22</v>
      </c>
      <c r="F114" s="50">
        <v>1</v>
      </c>
      <c r="G114" s="50">
        <v>26</v>
      </c>
      <c r="H114" s="50">
        <v>2</v>
      </c>
      <c r="I114" s="53">
        <f>IF(E114&gt;0,TIME(F114,G114,H114),"")</f>
        <v>5.9745370370370372E-2</v>
      </c>
      <c r="J114" s="54">
        <f>IF(E114&gt;0,TIME(F114,G114,H114)/E114,"")</f>
        <v>2.7156986531986535E-3</v>
      </c>
      <c r="K114" s="50" t="s">
        <v>561</v>
      </c>
      <c r="L114" s="50" t="s">
        <v>509</v>
      </c>
      <c r="M114" s="55">
        <f>IF(D114&gt;0,0.0416666666666667/J114,"")</f>
        <v>15.34289035257653</v>
      </c>
      <c r="N114" s="50">
        <v>0</v>
      </c>
      <c r="Q114" s="151">
        <f>IF("1-Swim"=D114,J114*2.4,IF("2-Bike"=D114,J114*112,IF("3-Run"=D114,J114*26.2,0)))</f>
        <v>0.30415824915824918</v>
      </c>
      <c r="R114" s="151">
        <f>Q114/2</f>
        <v>0.15207912457912459</v>
      </c>
      <c r="S114" s="53">
        <f>J114*26.2</f>
        <v>7.1151304713804722E-2</v>
      </c>
      <c r="T114" s="53">
        <f>(J114+0.0013889)*26.2</f>
        <v>0.10754048471380472</v>
      </c>
      <c r="U114" s="53">
        <f>S114/2</f>
        <v>3.5575652356902361E-2</v>
      </c>
      <c r="V114" s="53">
        <f>T114/2</f>
        <v>5.3770242356902358E-2</v>
      </c>
      <c r="W114" s="50">
        <f>RANK(J114,J:J,1)</f>
        <v>418</v>
      </c>
      <c r="X114" s="50">
        <f>YEAR(B114)</f>
        <v>2003</v>
      </c>
      <c r="Y114" s="50">
        <f>MONTH(B114)</f>
        <v>10</v>
      </c>
      <c r="Z114" s="56">
        <f>X114*100+Y114</f>
        <v>200310</v>
      </c>
      <c r="AA114" s="56">
        <f>WEEKNUM(B114,1)</f>
        <v>40</v>
      </c>
      <c r="AB114" s="58">
        <f>IF(ISBLANK(B114)," ",MAX(B114-B113-1,0))</f>
        <v>0</v>
      </c>
      <c r="AC114" s="56">
        <f>DAY(B114)</f>
        <v>4</v>
      </c>
      <c r="AD114" s="53">
        <f>U114+V114</f>
        <v>8.9345894713804719E-2</v>
      </c>
      <c r="AE114" s="56">
        <f>IF("1-Swim"=D114,E114*46.7,IF("2-Bike"=D114,E114,IF("3-Run"=D114,E114*4.27,0)))</f>
        <v>22</v>
      </c>
    </row>
    <row r="115" spans="1:31" x14ac:dyDescent="0.25">
      <c r="A115" s="50">
        <v>114</v>
      </c>
      <c r="B115" s="51">
        <v>37898</v>
      </c>
      <c r="C115" s="52" t="s">
        <v>5</v>
      </c>
      <c r="D115" s="50" t="s">
        <v>1223</v>
      </c>
      <c r="E115" s="50">
        <v>6.4</v>
      </c>
      <c r="F115" s="50">
        <v>1</v>
      </c>
      <c r="G115" s="50">
        <v>25</v>
      </c>
      <c r="H115" s="50">
        <v>23</v>
      </c>
      <c r="I115" s="53">
        <f>IF(E115&gt;0,TIME(F115,G115,H115),"")</f>
        <v>5.9293981481481482E-2</v>
      </c>
      <c r="J115" s="54">
        <f>IF(E115&gt;0,TIME(F115,G115,H115)/E115,"")</f>
        <v>9.2646846064814818E-3</v>
      </c>
      <c r="K115" s="50" t="s">
        <v>547</v>
      </c>
      <c r="L115" s="50" t="s">
        <v>509</v>
      </c>
      <c r="M115" s="55">
        <f>IF(D115&gt;0,0.0416666666666667/J115,"")</f>
        <v>4.4973648252976801</v>
      </c>
      <c r="N115" s="50">
        <v>0</v>
      </c>
      <c r="Q115" s="151">
        <f>IF("1-Swim"=D115,J115*2.4,IF("2-Bike"=D115,J115*112,IF("3-Run"=D115,J115*26.2,0)))</f>
        <v>0.24273473668981482</v>
      </c>
      <c r="R115" s="151">
        <f>Q115/2</f>
        <v>0.12136736834490741</v>
      </c>
      <c r="S115" s="53">
        <f>J115*26.2</f>
        <v>0.24273473668981482</v>
      </c>
      <c r="T115" s="53">
        <f>(J115+0.0013889)*26.2</f>
        <v>0.27912391668981484</v>
      </c>
      <c r="U115" s="53">
        <f>S115/2</f>
        <v>0.12136736834490741</v>
      </c>
      <c r="V115" s="53">
        <f>T115/2</f>
        <v>0.13956195834490742</v>
      </c>
      <c r="W115" s="50">
        <f>RANK(J115,J:J,1)</f>
        <v>2797</v>
      </c>
      <c r="X115" s="50">
        <f>YEAR(B115)</f>
        <v>2003</v>
      </c>
      <c r="Y115" s="50">
        <f>MONTH(B115)</f>
        <v>10</v>
      </c>
      <c r="Z115" s="56">
        <f>X115*100+Y115</f>
        <v>200310</v>
      </c>
      <c r="AA115" s="56">
        <f>WEEKNUM(B115,1)</f>
        <v>40</v>
      </c>
      <c r="AB115" s="58">
        <f>IF(ISBLANK(B115)," ",MAX(B115-B114-1,0))</f>
        <v>0</v>
      </c>
      <c r="AC115" s="56">
        <f>DAY(B115)</f>
        <v>4</v>
      </c>
      <c r="AD115" s="53">
        <f>U115+V115</f>
        <v>0.26092932668981483</v>
      </c>
      <c r="AE115" s="56">
        <f>IF("1-Swim"=D115,E115*46.7,IF("2-Bike"=D115,E115,IF("3-Run"=D115,E115*4.27,0)))</f>
        <v>27.327999999999999</v>
      </c>
    </row>
    <row r="116" spans="1:31" x14ac:dyDescent="0.25">
      <c r="A116" s="50">
        <v>115</v>
      </c>
      <c r="B116" s="51">
        <v>37906</v>
      </c>
      <c r="C116" s="52" t="s">
        <v>0</v>
      </c>
      <c r="D116" s="50" t="s">
        <v>1224</v>
      </c>
      <c r="E116" s="50">
        <v>11</v>
      </c>
      <c r="F116" s="50">
        <v>0</v>
      </c>
      <c r="G116" s="50">
        <v>40</v>
      </c>
      <c r="H116" s="50">
        <v>55</v>
      </c>
      <c r="I116" s="53">
        <f>IF(E116&gt;0,TIME(F116,G116,H116),"")</f>
        <v>2.8414351851851847E-2</v>
      </c>
      <c r="J116" s="54">
        <f>IF(E116&gt;0,TIME(F116,G116,H116)/E116,"")</f>
        <v>2.5831228956228951E-3</v>
      </c>
      <c r="K116" s="50" t="s">
        <v>561</v>
      </c>
      <c r="L116" s="50" t="s">
        <v>509</v>
      </c>
      <c r="M116" s="55">
        <f>IF(D116&gt;0,0.0416666666666667/J116,"")</f>
        <v>16.130346232179242</v>
      </c>
      <c r="N116" s="50">
        <v>0</v>
      </c>
      <c r="Q116" s="151">
        <f>IF("1-Swim"=D116,J116*2.4,IF("2-Bike"=D116,J116*112,IF("3-Run"=D116,J116*26.2,0)))</f>
        <v>0.28930976430976424</v>
      </c>
      <c r="R116" s="151">
        <f>Q116/2</f>
        <v>0.14465488215488212</v>
      </c>
      <c r="S116" s="53">
        <f>J116*26.2</f>
        <v>6.7677819865319844E-2</v>
      </c>
      <c r="T116" s="53">
        <f>(J116+0.0013889)*26.2</f>
        <v>0.10406699986531984</v>
      </c>
      <c r="U116" s="53">
        <f>S116/2</f>
        <v>3.3838909932659922E-2</v>
      </c>
      <c r="V116" s="53">
        <f>T116/2</f>
        <v>5.2033499932659918E-2</v>
      </c>
      <c r="W116" s="50">
        <f>RANK(J116,J:J,1)</f>
        <v>346</v>
      </c>
      <c r="X116" s="50">
        <f>YEAR(B116)</f>
        <v>2003</v>
      </c>
      <c r="Y116" s="50">
        <f>MONTH(B116)</f>
        <v>10</v>
      </c>
      <c r="Z116" s="56">
        <f>X116*100+Y116</f>
        <v>200310</v>
      </c>
      <c r="AA116" s="56">
        <f>WEEKNUM(B116,1)</f>
        <v>42</v>
      </c>
      <c r="AB116" s="58">
        <f>IF(ISBLANK(B116)," ",MAX(B116-B115-1,0))</f>
        <v>7</v>
      </c>
      <c r="AC116" s="56">
        <f>DAY(B116)</f>
        <v>12</v>
      </c>
      <c r="AD116" s="53">
        <f>U116+V116</f>
        <v>8.587240986531984E-2</v>
      </c>
      <c r="AE116" s="56">
        <f>IF("1-Swim"=D116,E116*46.7,IF("2-Bike"=D116,E116,IF("3-Run"=D116,E116*4.27,0)))</f>
        <v>11</v>
      </c>
    </row>
    <row r="117" spans="1:31" x14ac:dyDescent="0.25">
      <c r="A117" s="50">
        <v>116</v>
      </c>
      <c r="B117" s="51">
        <v>37906</v>
      </c>
      <c r="C117" s="52" t="s">
        <v>0</v>
      </c>
      <c r="D117" s="50" t="s">
        <v>1223</v>
      </c>
      <c r="E117" s="50">
        <v>4</v>
      </c>
      <c r="F117" s="50">
        <v>0</v>
      </c>
      <c r="G117" s="50">
        <v>39</v>
      </c>
      <c r="H117" s="50">
        <v>54</v>
      </c>
      <c r="I117" s="53">
        <f>IF(E117&gt;0,TIME(F117,G117,H117),"")</f>
        <v>2.7708333333333331E-2</v>
      </c>
      <c r="J117" s="54">
        <f>IF(E117&gt;0,TIME(F117,G117,H117)/E117,"")</f>
        <v>6.9270833333333328E-3</v>
      </c>
      <c r="K117" s="50" t="s">
        <v>547</v>
      </c>
      <c r="L117" s="50" t="s">
        <v>17</v>
      </c>
      <c r="M117" s="55">
        <f>IF(D117&gt;0,0.0416666666666667/J117,"")</f>
        <v>6.0150375939849674</v>
      </c>
      <c r="N117" s="50">
        <v>0</v>
      </c>
      <c r="Q117" s="151">
        <f>IF("1-Swim"=D117,J117*2.4,IF("2-Bike"=D117,J117*112,IF("3-Run"=D117,J117*26.2,0)))</f>
        <v>0.18148958333333332</v>
      </c>
      <c r="R117" s="151">
        <f>Q117/2</f>
        <v>9.0744791666666658E-2</v>
      </c>
      <c r="S117" s="53">
        <f>J117*26.2</f>
        <v>0.18148958333333332</v>
      </c>
      <c r="T117" s="53">
        <f>(J117+0.0013889)*26.2</f>
        <v>0.21787876333333331</v>
      </c>
      <c r="U117" s="53">
        <f>S117/2</f>
        <v>9.0744791666666658E-2</v>
      </c>
      <c r="V117" s="53">
        <f>T117/2</f>
        <v>0.10893938166666665</v>
      </c>
      <c r="W117" s="50">
        <f>RANK(J117,J:J,1)</f>
        <v>1462</v>
      </c>
      <c r="X117" s="50">
        <f>YEAR(B117)</f>
        <v>2003</v>
      </c>
      <c r="Y117" s="50">
        <f>MONTH(B117)</f>
        <v>10</v>
      </c>
      <c r="Z117" s="56">
        <f>X117*100+Y117</f>
        <v>200310</v>
      </c>
      <c r="AA117" s="56">
        <f>WEEKNUM(B117,1)</f>
        <v>42</v>
      </c>
      <c r="AB117" s="58">
        <f>IF(ISBLANK(B117)," ",MAX(B117-B116-1,0))</f>
        <v>0</v>
      </c>
      <c r="AC117" s="56">
        <f>DAY(B117)</f>
        <v>12</v>
      </c>
      <c r="AD117" s="53">
        <f>U117+V117</f>
        <v>0.19968417333333333</v>
      </c>
      <c r="AE117" s="56">
        <f>IF("1-Swim"=D117,E117*46.7,IF("2-Bike"=D117,E117,IF("3-Run"=D117,E117*4.27,0)))</f>
        <v>17.079999999999998</v>
      </c>
    </row>
    <row r="118" spans="1:31" x14ac:dyDescent="0.25">
      <c r="A118" s="50">
        <v>117</v>
      </c>
      <c r="B118" s="51">
        <v>37933</v>
      </c>
      <c r="C118" s="52" t="s">
        <v>5</v>
      </c>
      <c r="D118" s="50" t="s">
        <v>1223</v>
      </c>
      <c r="E118" s="50">
        <v>4.97</v>
      </c>
      <c r="F118" s="50">
        <v>0</v>
      </c>
      <c r="G118" s="50">
        <v>49</v>
      </c>
      <c r="H118" s="50">
        <v>29</v>
      </c>
      <c r="I118" s="53">
        <f>IF(E118&gt;0,TIME(F118,G118,H118),"")</f>
        <v>3.4363425925925929E-2</v>
      </c>
      <c r="J118" s="54">
        <f>IF(E118&gt;0,TIME(F118,G118,H118)/E118,"")</f>
        <v>6.9141702064237287E-3</v>
      </c>
      <c r="K118" s="50" t="s">
        <v>561</v>
      </c>
      <c r="L118" s="50" t="s">
        <v>509</v>
      </c>
      <c r="M118" s="55">
        <f>IF(D118&gt;0,0.0416666666666667/J118,"")</f>
        <v>6.0262714718760559</v>
      </c>
      <c r="N118" s="50">
        <v>0</v>
      </c>
      <c r="Q118" s="151">
        <f>IF("1-Swim"=D118,J118*2.4,IF("2-Bike"=D118,J118*112,IF("3-Run"=D118,J118*26.2,0)))</f>
        <v>0.18115125940830168</v>
      </c>
      <c r="R118" s="151">
        <f>Q118/2</f>
        <v>9.057562970415084E-2</v>
      </c>
      <c r="S118" s="53">
        <f>J118*26.2</f>
        <v>0.18115125940830168</v>
      </c>
      <c r="T118" s="53">
        <f>(J118+0.0013889)*26.2</f>
        <v>0.21754043940830167</v>
      </c>
      <c r="U118" s="53">
        <f>S118/2</f>
        <v>9.057562970415084E-2</v>
      </c>
      <c r="V118" s="53">
        <f>T118/2</f>
        <v>0.10877021970415084</v>
      </c>
      <c r="W118" s="50">
        <f>RANK(J118,J:J,1)</f>
        <v>1444</v>
      </c>
      <c r="X118" s="50">
        <f>YEAR(B118)</f>
        <v>2003</v>
      </c>
      <c r="Y118" s="50">
        <f>MONTH(B118)</f>
        <v>11</v>
      </c>
      <c r="Z118" s="56">
        <f>X118*100+Y118</f>
        <v>200311</v>
      </c>
      <c r="AA118" s="56">
        <f>WEEKNUM(B118,1)</f>
        <v>45</v>
      </c>
      <c r="AB118" s="58">
        <f>IF(ISBLANK(B118)," ",MAX(B118-B117-1,0))</f>
        <v>26</v>
      </c>
      <c r="AC118" s="56">
        <f>DAY(B118)</f>
        <v>8</v>
      </c>
      <c r="AD118" s="53">
        <f>U118+V118</f>
        <v>0.19934584940830169</v>
      </c>
      <c r="AE118" s="56">
        <f>IF("1-Swim"=D118,E118*46.7,IF("2-Bike"=D118,E118,IF("3-Run"=D118,E118*4.27,0)))</f>
        <v>21.221899999999998</v>
      </c>
    </row>
    <row r="119" spans="1:31" x14ac:dyDescent="0.25">
      <c r="A119" s="50">
        <v>118</v>
      </c>
      <c r="B119" s="51">
        <v>37940</v>
      </c>
      <c r="C119" s="52" t="s">
        <v>5</v>
      </c>
      <c r="D119" s="50" t="s">
        <v>1223</v>
      </c>
      <c r="E119" s="50">
        <v>6</v>
      </c>
      <c r="F119" s="50">
        <v>1</v>
      </c>
      <c r="G119" s="50">
        <v>4</v>
      </c>
      <c r="H119" s="50">
        <v>0</v>
      </c>
      <c r="I119" s="53">
        <f>IF(E119&gt;0,TIME(F119,G119,H119),"")</f>
        <v>4.4444444444444446E-2</v>
      </c>
      <c r="J119" s="54">
        <f>IF(E119&gt;0,TIME(F119,G119,H119)/E119,"")</f>
        <v>7.4074074074074077E-3</v>
      </c>
      <c r="K119" s="50" t="s">
        <v>561</v>
      </c>
      <c r="L119" s="50" t="s">
        <v>509</v>
      </c>
      <c r="M119" s="55">
        <f>IF(D119&gt;0,0.0416666666666667/J119,"")</f>
        <v>5.6250000000000044</v>
      </c>
      <c r="N119" s="50">
        <v>0</v>
      </c>
      <c r="Q119" s="151">
        <f>IF("1-Swim"=D119,J119*2.4,IF("2-Bike"=D119,J119*112,IF("3-Run"=D119,J119*26.2,0)))</f>
        <v>0.19407407407407407</v>
      </c>
      <c r="R119" s="151">
        <f>Q119/2</f>
        <v>9.7037037037037033E-2</v>
      </c>
      <c r="S119" s="53">
        <f>J119*26.2</f>
        <v>0.19407407407407407</v>
      </c>
      <c r="T119" s="53">
        <f>(J119+0.0013889)*26.2</f>
        <v>0.23046325407407409</v>
      </c>
      <c r="U119" s="53">
        <f>S119/2</f>
        <v>9.7037037037037033E-2</v>
      </c>
      <c r="V119" s="53">
        <f>T119/2</f>
        <v>0.11523162703703704</v>
      </c>
      <c r="W119" s="50">
        <f>RANK(J119,J:J,1)</f>
        <v>1980</v>
      </c>
      <c r="X119" s="50">
        <f>YEAR(B119)</f>
        <v>2003</v>
      </c>
      <c r="Y119" s="50">
        <f>MONTH(B119)</f>
        <v>11</v>
      </c>
      <c r="Z119" s="56">
        <f>X119*100+Y119</f>
        <v>200311</v>
      </c>
      <c r="AA119" s="56">
        <f>WEEKNUM(B119,1)</f>
        <v>46</v>
      </c>
      <c r="AB119" s="58">
        <f>IF(ISBLANK(B119)," ",MAX(B119-B118-1,0))</f>
        <v>6</v>
      </c>
      <c r="AC119" s="56">
        <f>DAY(B119)</f>
        <v>15</v>
      </c>
      <c r="AD119" s="53">
        <f>U119+V119</f>
        <v>0.21226866407407408</v>
      </c>
      <c r="AE119" s="56">
        <f>IF("1-Swim"=D119,E119*46.7,IF("2-Bike"=D119,E119,IF("3-Run"=D119,E119*4.27,0)))</f>
        <v>25.619999999999997</v>
      </c>
    </row>
    <row r="120" spans="1:31" x14ac:dyDescent="0.25">
      <c r="A120" s="50">
        <v>119</v>
      </c>
      <c r="B120" s="51">
        <v>37947</v>
      </c>
      <c r="C120" s="52" t="s">
        <v>5</v>
      </c>
      <c r="D120" s="50" t="s">
        <v>1223</v>
      </c>
      <c r="E120" s="50">
        <v>3.1</v>
      </c>
      <c r="F120" s="50">
        <v>0</v>
      </c>
      <c r="G120" s="50">
        <v>32</v>
      </c>
      <c r="H120" s="50">
        <v>10</v>
      </c>
      <c r="I120" s="53">
        <f>IF(E120&gt;0,TIME(F120,G120,H120),"")</f>
        <v>2.2337962962962962E-2</v>
      </c>
      <c r="J120" s="54">
        <f>IF(E120&gt;0,TIME(F120,G120,H120)/E120,"")</f>
        <v>7.2057945041816007E-3</v>
      </c>
      <c r="K120" s="50" t="s">
        <v>561</v>
      </c>
      <c r="L120" s="50" t="s">
        <v>509</v>
      </c>
      <c r="M120" s="55">
        <f>IF(D120&gt;0,0.0416666666666667/J120,"")</f>
        <v>5.7823834196891237</v>
      </c>
      <c r="N120" s="50">
        <v>0</v>
      </c>
      <c r="Q120" s="151">
        <f>IF("1-Swim"=D120,J120*2.4,IF("2-Bike"=D120,J120*112,IF("3-Run"=D120,J120*26.2,0)))</f>
        <v>0.18879181600955794</v>
      </c>
      <c r="R120" s="151">
        <f>Q120/2</f>
        <v>9.4395908004778969E-2</v>
      </c>
      <c r="S120" s="53">
        <f>J120*26.2</f>
        <v>0.18879181600955794</v>
      </c>
      <c r="T120" s="53">
        <f>(J120+0.0013889)*26.2</f>
        <v>0.22518099600955793</v>
      </c>
      <c r="U120" s="53">
        <f>S120/2</f>
        <v>9.4395908004778969E-2</v>
      </c>
      <c r="V120" s="53">
        <f>T120/2</f>
        <v>0.11259049800477897</v>
      </c>
      <c r="W120" s="50">
        <f>RANK(J120,J:J,1)</f>
        <v>1792</v>
      </c>
      <c r="X120" s="50">
        <f>YEAR(B120)</f>
        <v>2003</v>
      </c>
      <c r="Y120" s="50">
        <f>MONTH(B120)</f>
        <v>11</v>
      </c>
      <c r="Z120" s="56">
        <f>X120*100+Y120</f>
        <v>200311</v>
      </c>
      <c r="AA120" s="56">
        <f>WEEKNUM(B120,1)</f>
        <v>47</v>
      </c>
      <c r="AB120" s="58">
        <f>IF(ISBLANK(B120)," ",MAX(B120-B119-1,0))</f>
        <v>6</v>
      </c>
      <c r="AC120" s="56">
        <f>DAY(B120)</f>
        <v>22</v>
      </c>
      <c r="AD120" s="53">
        <f>U120+V120</f>
        <v>0.20698640600955792</v>
      </c>
      <c r="AE120" s="56">
        <f>IF("1-Swim"=D120,E120*46.7,IF("2-Bike"=D120,E120,IF("3-Run"=D120,E120*4.27,0)))</f>
        <v>13.236999999999998</v>
      </c>
    </row>
    <row r="121" spans="1:31" x14ac:dyDescent="0.25">
      <c r="A121" s="50">
        <v>120</v>
      </c>
      <c r="B121" s="51">
        <v>37948</v>
      </c>
      <c r="C121" s="52" t="s">
        <v>0</v>
      </c>
      <c r="D121" s="50" t="s">
        <v>1224</v>
      </c>
      <c r="E121" s="50">
        <v>12</v>
      </c>
      <c r="F121" s="50">
        <v>1</v>
      </c>
      <c r="G121" s="50">
        <v>10</v>
      </c>
      <c r="H121" s="50">
        <v>0</v>
      </c>
      <c r="I121" s="53">
        <f>IF(E121&gt;0,TIME(F121,G121,H121),"")</f>
        <v>4.8611111111111112E-2</v>
      </c>
      <c r="J121" s="54">
        <f>IF(E121&gt;0,TIME(F121,G121,H121)/E121,"")</f>
        <v>4.0509259259259257E-3</v>
      </c>
      <c r="K121" s="50" t="s">
        <v>561</v>
      </c>
      <c r="L121" s="50" t="s">
        <v>509</v>
      </c>
      <c r="M121" s="55">
        <f>IF(D121&gt;0,0.0416666666666667/J121,"")</f>
        <v>10.285714285714294</v>
      </c>
      <c r="N121" s="50">
        <v>0</v>
      </c>
      <c r="Q121" s="151">
        <f>IF("1-Swim"=D121,J121*2.4,IF("2-Bike"=D121,J121*112,IF("3-Run"=D121,J121*26.2,0)))</f>
        <v>0.45370370370370366</v>
      </c>
      <c r="R121" s="151">
        <f>Q121/2</f>
        <v>0.22685185185185183</v>
      </c>
      <c r="S121" s="53">
        <f>J121*26.2</f>
        <v>0.10613425925925925</v>
      </c>
      <c r="T121" s="53">
        <f>(J121+0.0013889)*26.2</f>
        <v>0.14252343925925925</v>
      </c>
      <c r="U121" s="53">
        <f>S121/2</f>
        <v>5.3067129629629624E-2</v>
      </c>
      <c r="V121" s="53">
        <f>T121/2</f>
        <v>7.1261719629629627E-2</v>
      </c>
      <c r="W121" s="50">
        <f>RANK(J121,J:J,1)</f>
        <v>734</v>
      </c>
      <c r="X121" s="50">
        <f>YEAR(B121)</f>
        <v>2003</v>
      </c>
      <c r="Y121" s="50">
        <f>MONTH(B121)</f>
        <v>11</v>
      </c>
      <c r="Z121" s="56">
        <f>X121*100+Y121</f>
        <v>200311</v>
      </c>
      <c r="AA121" s="56">
        <f>WEEKNUM(B121,1)</f>
        <v>48</v>
      </c>
      <c r="AB121" s="58">
        <f>IF(ISBLANK(B121)," ",MAX(B121-B120-1,0))</f>
        <v>0</v>
      </c>
      <c r="AC121" s="56">
        <f>DAY(B121)</f>
        <v>23</v>
      </c>
      <c r="AD121" s="53">
        <f>U121+V121</f>
        <v>0.12432884925925924</v>
      </c>
      <c r="AE121" s="56">
        <f>IF("1-Swim"=D121,E121*46.7,IF("2-Bike"=D121,E121,IF("3-Run"=D121,E121*4.27,0)))</f>
        <v>12</v>
      </c>
    </row>
    <row r="122" spans="1:31" x14ac:dyDescent="0.25">
      <c r="A122" s="50">
        <v>121</v>
      </c>
      <c r="B122" s="51">
        <v>37987</v>
      </c>
      <c r="C122" s="52" t="s">
        <v>1</v>
      </c>
      <c r="D122" s="50" t="s">
        <v>1223</v>
      </c>
      <c r="E122" s="50">
        <v>5</v>
      </c>
      <c r="F122" s="50">
        <v>0</v>
      </c>
      <c r="G122" s="50">
        <v>53</v>
      </c>
      <c r="H122" s="50">
        <v>52</v>
      </c>
      <c r="I122" s="53">
        <f>IF(E122&gt;0,TIME(F122,G122,H122),"")</f>
        <v>3.740740740740741E-2</v>
      </c>
      <c r="J122" s="54">
        <f>IF(E122&gt;0,TIME(F122,G122,H122)/E122,"")</f>
        <v>7.4814814814814822E-3</v>
      </c>
      <c r="K122" s="50" t="s">
        <v>549</v>
      </c>
      <c r="L122" s="50" t="s">
        <v>509</v>
      </c>
      <c r="M122" s="55">
        <f>IF(D122&gt;0,0.0416666666666667/J122,"")</f>
        <v>5.5693069306930729</v>
      </c>
      <c r="N122" s="50">
        <v>0</v>
      </c>
      <c r="Q122" s="151">
        <f>IF("1-Swim"=D122,J122*2.4,IF("2-Bike"=D122,J122*112,IF("3-Run"=D122,J122*26.2,0)))</f>
        <v>0.19601481481481484</v>
      </c>
      <c r="R122" s="151">
        <f>Q122/2</f>
        <v>9.8007407407407418E-2</v>
      </c>
      <c r="S122" s="53">
        <f>J122*26.2</f>
        <v>0.19601481481481484</v>
      </c>
      <c r="T122" s="53">
        <f>(J122+0.0013889)*26.2</f>
        <v>0.2324039948148148</v>
      </c>
      <c r="U122" s="53">
        <f>S122/2</f>
        <v>9.8007407407407418E-2</v>
      </c>
      <c r="V122" s="53">
        <f>T122/2</f>
        <v>0.1162019974074074</v>
      </c>
      <c r="W122" s="50">
        <f>RANK(J122,J:J,1)</f>
        <v>2050</v>
      </c>
      <c r="X122" s="50">
        <f>YEAR(B122)</f>
        <v>2004</v>
      </c>
      <c r="Y122" s="50">
        <f>MONTH(B122)</f>
        <v>1</v>
      </c>
      <c r="Z122" s="56">
        <f>X122*100+Y122</f>
        <v>200401</v>
      </c>
      <c r="AA122" s="56">
        <f>WEEKNUM(B122,1)</f>
        <v>1</v>
      </c>
      <c r="AB122" s="58">
        <f>IF(ISBLANK(B122)," ",MAX(B122-B121-1,0))</f>
        <v>38</v>
      </c>
      <c r="AC122" s="56">
        <f>DAY(B122)</f>
        <v>1</v>
      </c>
      <c r="AD122" s="53">
        <f>U122+V122</f>
        <v>0.21420940481481482</v>
      </c>
      <c r="AE122" s="56">
        <f>IF("1-Swim"=D122,E122*46.7,IF("2-Bike"=D122,E122,IF("3-Run"=D122,E122*4.27,0)))</f>
        <v>21.349999999999998</v>
      </c>
    </row>
    <row r="123" spans="1:31" x14ac:dyDescent="0.25">
      <c r="A123" s="50">
        <v>122</v>
      </c>
      <c r="B123" s="51">
        <v>37989</v>
      </c>
      <c r="C123" s="52" t="s">
        <v>5</v>
      </c>
      <c r="D123" s="50" t="s">
        <v>1223</v>
      </c>
      <c r="E123" s="50">
        <v>3</v>
      </c>
      <c r="F123" s="50">
        <v>0</v>
      </c>
      <c r="G123" s="50">
        <v>30</v>
      </c>
      <c r="H123" s="50">
        <v>0</v>
      </c>
      <c r="I123" s="53">
        <f>IF(E123&gt;0,TIME(F123,G123,H123),"")</f>
        <v>2.0833333333333332E-2</v>
      </c>
      <c r="J123" s="54">
        <f>IF(E123&gt;0,TIME(F123,G123,H123)/E123,"")</f>
        <v>6.9444444444444441E-3</v>
      </c>
      <c r="K123" s="50" t="s">
        <v>549</v>
      </c>
      <c r="L123" s="50" t="s">
        <v>17</v>
      </c>
      <c r="M123" s="55">
        <f>IF(D123&gt;0,0.0416666666666667/J123,"")</f>
        <v>6.0000000000000053</v>
      </c>
      <c r="N123" s="50">
        <v>0</v>
      </c>
      <c r="Q123" s="151">
        <f>IF("1-Swim"=D123,J123*2.4,IF("2-Bike"=D123,J123*112,IF("3-Run"=D123,J123*26.2,0)))</f>
        <v>0.18194444444444444</v>
      </c>
      <c r="R123" s="151">
        <f>Q123/2</f>
        <v>9.0972222222222218E-2</v>
      </c>
      <c r="S123" s="53">
        <f>J123*26.2</f>
        <v>0.18194444444444444</v>
      </c>
      <c r="T123" s="53">
        <f>(J123+0.0013889)*26.2</f>
        <v>0.21833362444444443</v>
      </c>
      <c r="U123" s="53">
        <f>S123/2</f>
        <v>9.0972222222222218E-2</v>
      </c>
      <c r="V123" s="53">
        <f>T123/2</f>
        <v>0.10916681222222221</v>
      </c>
      <c r="W123" s="50">
        <f>RANK(J123,J:J,1)</f>
        <v>1479</v>
      </c>
      <c r="X123" s="50">
        <f>YEAR(B123)</f>
        <v>2004</v>
      </c>
      <c r="Y123" s="50">
        <f>MONTH(B123)</f>
        <v>1</v>
      </c>
      <c r="Z123" s="56">
        <f>X123*100+Y123</f>
        <v>200401</v>
      </c>
      <c r="AA123" s="56">
        <f>WEEKNUM(B123,1)</f>
        <v>1</v>
      </c>
      <c r="AB123" s="58">
        <f>IF(ISBLANK(B123)," ",MAX(B123-B122-1,0))</f>
        <v>1</v>
      </c>
      <c r="AC123" s="56">
        <f>DAY(B123)</f>
        <v>3</v>
      </c>
      <c r="AD123" s="53">
        <f>U123+V123</f>
        <v>0.20013903444444442</v>
      </c>
      <c r="AE123" s="56">
        <f>IF("1-Swim"=D123,E123*46.7,IF("2-Bike"=D123,E123,IF("3-Run"=D123,E123*4.27,0)))</f>
        <v>12.809999999999999</v>
      </c>
    </row>
    <row r="124" spans="1:31" x14ac:dyDescent="0.25">
      <c r="A124" s="50">
        <v>123</v>
      </c>
      <c r="B124" s="51">
        <v>37997</v>
      </c>
      <c r="C124" s="52" t="s">
        <v>0</v>
      </c>
      <c r="D124" s="50" t="s">
        <v>1223</v>
      </c>
      <c r="E124" s="50">
        <v>2.4</v>
      </c>
      <c r="F124" s="50">
        <v>0</v>
      </c>
      <c r="G124" s="50">
        <v>24</v>
      </c>
      <c r="H124" s="50">
        <v>0</v>
      </c>
      <c r="I124" s="53">
        <f>IF(E124&gt;0,TIME(F124,G124,H124),"")</f>
        <v>1.6666666666666666E-2</v>
      </c>
      <c r="J124" s="54">
        <f>IF(E124&gt;0,TIME(F124,G124,H124)/E124,"")</f>
        <v>6.9444444444444449E-3</v>
      </c>
      <c r="K124" s="50" t="s">
        <v>549</v>
      </c>
      <c r="L124" s="50" t="s">
        <v>17</v>
      </c>
      <c r="M124" s="55">
        <f>IF(D124&gt;0,0.0416666666666667/J124,"")</f>
        <v>6.0000000000000044</v>
      </c>
      <c r="N124" s="50">
        <v>0</v>
      </c>
      <c r="Q124" s="151">
        <f>IF("1-Swim"=D124,J124*2.4,IF("2-Bike"=D124,J124*112,IF("3-Run"=D124,J124*26.2,0)))</f>
        <v>0.18194444444444446</v>
      </c>
      <c r="R124" s="151">
        <f>Q124/2</f>
        <v>9.0972222222222232E-2</v>
      </c>
      <c r="S124" s="53">
        <f>J124*26.2</f>
        <v>0.18194444444444446</v>
      </c>
      <c r="T124" s="53">
        <f>(J124+0.0013889)*26.2</f>
        <v>0.21833362444444443</v>
      </c>
      <c r="U124" s="53">
        <f>S124/2</f>
        <v>9.0972222222222232E-2</v>
      </c>
      <c r="V124" s="53">
        <f>T124/2</f>
        <v>0.10916681222222221</v>
      </c>
      <c r="W124" s="50">
        <f>RANK(J124,J:J,1)</f>
        <v>1500</v>
      </c>
      <c r="X124" s="50">
        <f>YEAR(B124)</f>
        <v>2004</v>
      </c>
      <c r="Y124" s="50">
        <f>MONTH(B124)</f>
        <v>1</v>
      </c>
      <c r="Z124" s="56">
        <f>X124*100+Y124</f>
        <v>200401</v>
      </c>
      <c r="AA124" s="56">
        <f>WEEKNUM(B124,1)</f>
        <v>3</v>
      </c>
      <c r="AB124" s="58">
        <f>IF(ISBLANK(B124)," ",MAX(B124-B123-1,0))</f>
        <v>7</v>
      </c>
      <c r="AC124" s="56">
        <f>DAY(B124)</f>
        <v>11</v>
      </c>
      <c r="AD124" s="53">
        <f>U124+V124</f>
        <v>0.20013903444444445</v>
      </c>
      <c r="AE124" s="56">
        <f>IF("1-Swim"=D124,E124*46.7,IF("2-Bike"=D124,E124,IF("3-Run"=D124,E124*4.27,0)))</f>
        <v>10.247999999999999</v>
      </c>
    </row>
    <row r="125" spans="1:31" x14ac:dyDescent="0.25">
      <c r="A125" s="50">
        <v>124</v>
      </c>
      <c r="B125" s="51">
        <v>37998</v>
      </c>
      <c r="C125" s="52" t="s">
        <v>3</v>
      </c>
      <c r="D125" s="50" t="s">
        <v>1225</v>
      </c>
      <c r="E125" s="50">
        <v>0.5</v>
      </c>
      <c r="F125" s="50">
        <v>0</v>
      </c>
      <c r="G125" s="50">
        <v>24</v>
      </c>
      <c r="H125" s="50">
        <v>14</v>
      </c>
      <c r="I125" s="53">
        <f>IF(E125&gt;0,TIME(F125,G125,H125),"")</f>
        <v>1.6828703703703703E-2</v>
      </c>
      <c r="J125" s="54">
        <f>IF(E125&gt;0,TIME(F125,G125,H125)/E125,"")</f>
        <v>3.3657407407407407E-2</v>
      </c>
      <c r="K125" s="50" t="s">
        <v>561</v>
      </c>
      <c r="L125" s="50" t="s">
        <v>509</v>
      </c>
      <c r="M125" s="55">
        <f>IF(D125&gt;0,0.0416666666666667/J125,"")</f>
        <v>1.2379642365887218</v>
      </c>
      <c r="N125" s="50">
        <v>0</v>
      </c>
      <c r="Q125" s="151">
        <f>IF("1-Swim"=D125,J125*2.4,IF("2-Bike"=D125,J125*112,IF("3-Run"=D125,J125*26.2,0)))</f>
        <v>8.0777777777777768E-2</v>
      </c>
      <c r="R125" s="151">
        <f>Q125/2</f>
        <v>4.0388888888888884E-2</v>
      </c>
      <c r="S125" s="53">
        <f>J125*26.2</f>
        <v>0.88182407407407404</v>
      </c>
      <c r="T125" s="53">
        <f>(J125+0.0013889)*26.2</f>
        <v>0.91821325407407395</v>
      </c>
      <c r="U125" s="53">
        <f>S125/2</f>
        <v>0.44091203703703702</v>
      </c>
      <c r="V125" s="53">
        <f>T125/2</f>
        <v>0.45910662703703697</v>
      </c>
      <c r="W125" s="50">
        <f>RANK(J125,J:J,1)</f>
        <v>3378</v>
      </c>
      <c r="X125" s="50">
        <f>YEAR(B125)</f>
        <v>2004</v>
      </c>
      <c r="Y125" s="50">
        <f>MONTH(B125)</f>
        <v>1</v>
      </c>
      <c r="Z125" s="56">
        <f>X125*100+Y125</f>
        <v>200401</v>
      </c>
      <c r="AA125" s="56">
        <f>WEEKNUM(B125,1)</f>
        <v>3</v>
      </c>
      <c r="AB125" s="58">
        <f>IF(ISBLANK(B125)," ",MAX(B125-B124-1,0))</f>
        <v>0</v>
      </c>
      <c r="AC125" s="56">
        <f>DAY(B125)</f>
        <v>12</v>
      </c>
      <c r="AD125" s="53">
        <f>U125+V125</f>
        <v>0.90001866407407394</v>
      </c>
      <c r="AE125" s="56">
        <f>IF("1-Swim"=D125,E125*46.7,IF("2-Bike"=D125,E125,IF("3-Run"=D125,E125*4.27,0)))</f>
        <v>23.35</v>
      </c>
    </row>
    <row r="126" spans="1:31" x14ac:dyDescent="0.25">
      <c r="A126" s="50">
        <v>125</v>
      </c>
      <c r="B126" s="51">
        <v>37999</v>
      </c>
      <c r="C126" s="52" t="s">
        <v>4</v>
      </c>
      <c r="D126" s="50" t="s">
        <v>1224</v>
      </c>
      <c r="E126" s="50">
        <v>7.3</v>
      </c>
      <c r="F126" s="50">
        <v>0</v>
      </c>
      <c r="G126" s="50">
        <v>30</v>
      </c>
      <c r="H126" s="50">
        <v>0</v>
      </c>
      <c r="I126" s="53">
        <f>IF(E126&gt;0,TIME(F126,G126,H126),"")</f>
        <v>2.0833333333333332E-2</v>
      </c>
      <c r="J126" s="54">
        <f>IF(E126&gt;0,TIME(F126,G126,H126)/E126,"")</f>
        <v>2.8538812785388126E-3</v>
      </c>
      <c r="K126" s="50" t="s">
        <v>452</v>
      </c>
      <c r="L126" s="50" t="s">
        <v>509</v>
      </c>
      <c r="M126" s="55">
        <f>IF(D126&gt;0,0.0416666666666667/J126,"")</f>
        <v>14.600000000000012</v>
      </c>
      <c r="N126" s="50">
        <v>0</v>
      </c>
      <c r="Q126" s="151">
        <f>IF("1-Swim"=D126,J126*2.4,IF("2-Bike"=D126,J126*112,IF("3-Run"=D126,J126*26.2,0)))</f>
        <v>0.31963470319634701</v>
      </c>
      <c r="R126" s="151">
        <f>Q126/2</f>
        <v>0.15981735159817351</v>
      </c>
      <c r="S126" s="53">
        <f>J126*26.2</f>
        <v>7.4771689497716884E-2</v>
      </c>
      <c r="T126" s="53">
        <f>(J126+0.0013889)*26.2</f>
        <v>0.11116086949771689</v>
      </c>
      <c r="U126" s="53">
        <f>S126/2</f>
        <v>3.7385844748858442E-2</v>
      </c>
      <c r="V126" s="53">
        <f>T126/2</f>
        <v>5.5580434748858445E-2</v>
      </c>
      <c r="W126" s="50">
        <f>RANK(J126,J:J,1)</f>
        <v>509</v>
      </c>
      <c r="X126" s="50">
        <f>YEAR(B126)</f>
        <v>2004</v>
      </c>
      <c r="Y126" s="50">
        <f>MONTH(B126)</f>
        <v>1</v>
      </c>
      <c r="Z126" s="56">
        <f>X126*100+Y126</f>
        <v>200401</v>
      </c>
      <c r="AA126" s="56">
        <f>WEEKNUM(B126,1)</f>
        <v>3</v>
      </c>
      <c r="AB126" s="58">
        <f>IF(ISBLANK(B126)," ",MAX(B126-B125-1,0))</f>
        <v>0</v>
      </c>
      <c r="AC126" s="56">
        <f>DAY(B126)</f>
        <v>13</v>
      </c>
      <c r="AD126" s="53">
        <f>U126+V126</f>
        <v>9.296627949771688E-2</v>
      </c>
      <c r="AE126" s="56">
        <f>IF("1-Swim"=D126,E126*46.7,IF("2-Bike"=D126,E126,IF("3-Run"=D126,E126*4.27,0)))</f>
        <v>7.3</v>
      </c>
    </row>
    <row r="127" spans="1:31" x14ac:dyDescent="0.25">
      <c r="A127" s="50">
        <v>126</v>
      </c>
      <c r="B127" s="51">
        <v>38000</v>
      </c>
      <c r="C127" s="52" t="s">
        <v>6</v>
      </c>
      <c r="D127" s="50" t="s">
        <v>1223</v>
      </c>
      <c r="E127" s="50">
        <v>3.1</v>
      </c>
      <c r="F127" s="50">
        <v>0</v>
      </c>
      <c r="G127" s="50">
        <v>32</v>
      </c>
      <c r="H127" s="50">
        <v>19</v>
      </c>
      <c r="I127" s="53">
        <f>IF(E127&gt;0,TIME(F127,G127,H127),"")</f>
        <v>2.2442129629629631E-2</v>
      </c>
      <c r="J127" s="54">
        <f>IF(E127&gt;0,TIME(F127,G127,H127)/E127,"")</f>
        <v>7.2393966547192358E-3</v>
      </c>
      <c r="K127" s="50" t="s">
        <v>549</v>
      </c>
      <c r="L127" s="50" t="s">
        <v>509</v>
      </c>
      <c r="M127" s="55">
        <f>IF(D127&gt;0,0.0416666666666667/J127,"")</f>
        <v>5.7555440948942795</v>
      </c>
      <c r="N127" s="50">
        <v>0</v>
      </c>
      <c r="Q127" s="151">
        <f>IF("1-Swim"=D127,J127*2.4,IF("2-Bike"=D127,J127*112,IF("3-Run"=D127,J127*26.2,0)))</f>
        <v>0.18967219235364396</v>
      </c>
      <c r="R127" s="151">
        <f>Q127/2</f>
        <v>9.4836096176821982E-2</v>
      </c>
      <c r="S127" s="53">
        <f>J127*26.2</f>
        <v>0.18967219235364396</v>
      </c>
      <c r="T127" s="53">
        <f>(J127+0.0013889)*26.2</f>
        <v>0.22606137235364399</v>
      </c>
      <c r="U127" s="53">
        <f>S127/2</f>
        <v>9.4836096176821982E-2</v>
      </c>
      <c r="V127" s="53">
        <f>T127/2</f>
        <v>0.11303068617682199</v>
      </c>
      <c r="W127" s="50">
        <f>RANK(J127,J:J,1)</f>
        <v>1829</v>
      </c>
      <c r="X127" s="50">
        <f>YEAR(B127)</f>
        <v>2004</v>
      </c>
      <c r="Y127" s="50">
        <f>MONTH(B127)</f>
        <v>1</v>
      </c>
      <c r="Z127" s="56">
        <f>X127*100+Y127</f>
        <v>200401</v>
      </c>
      <c r="AA127" s="56">
        <f>WEEKNUM(B127,1)</f>
        <v>3</v>
      </c>
      <c r="AB127" s="58">
        <f>IF(ISBLANK(B127)," ",MAX(B127-B126-1,0))</f>
        <v>0</v>
      </c>
      <c r="AC127" s="56">
        <f>DAY(B127)</f>
        <v>14</v>
      </c>
      <c r="AD127" s="53">
        <f>U127+V127</f>
        <v>0.20786678235364398</v>
      </c>
      <c r="AE127" s="56">
        <f>IF("1-Swim"=D127,E127*46.7,IF("2-Bike"=D127,E127,IF("3-Run"=D127,E127*4.27,0)))</f>
        <v>13.236999999999998</v>
      </c>
    </row>
    <row r="128" spans="1:31" x14ac:dyDescent="0.25">
      <c r="A128" s="50">
        <v>127</v>
      </c>
      <c r="B128" s="51">
        <v>38017</v>
      </c>
      <c r="C128" s="52" t="s">
        <v>5</v>
      </c>
      <c r="D128" s="50" t="s">
        <v>1224</v>
      </c>
      <c r="E128" s="50">
        <v>10</v>
      </c>
      <c r="F128" s="50">
        <v>0</v>
      </c>
      <c r="G128" s="50">
        <v>35</v>
      </c>
      <c r="H128" s="50">
        <v>0</v>
      </c>
      <c r="I128" s="53">
        <f>IF(E128&gt;0,TIME(F128,G128,H128),"")</f>
        <v>2.4305555555555556E-2</v>
      </c>
      <c r="J128" s="54">
        <f>IF(E128&gt;0,TIME(F128,G128,H128)/E128,"")</f>
        <v>2.4305555555555556E-3</v>
      </c>
      <c r="K128" s="50" t="s">
        <v>452</v>
      </c>
      <c r="L128" s="50" t="s">
        <v>509</v>
      </c>
      <c r="M128" s="55">
        <f>IF(D128&gt;0,0.0416666666666667/J128,"")</f>
        <v>17.142857142857157</v>
      </c>
      <c r="N128" s="50">
        <v>0</v>
      </c>
      <c r="Q128" s="151">
        <f>IF("1-Swim"=D128,J128*2.4,IF("2-Bike"=D128,J128*112,IF("3-Run"=D128,J128*26.2,0)))</f>
        <v>0.27222222222222225</v>
      </c>
      <c r="R128" s="151">
        <f>Q128/2</f>
        <v>0.13611111111111113</v>
      </c>
      <c r="S128" s="53">
        <f>J128*26.2</f>
        <v>6.368055555555556E-2</v>
      </c>
      <c r="T128" s="53">
        <f>(J128+0.0013889)*26.2</f>
        <v>0.10006973555555555</v>
      </c>
      <c r="U128" s="53">
        <f>S128/2</f>
        <v>3.184027777777778E-2</v>
      </c>
      <c r="V128" s="53">
        <f>T128/2</f>
        <v>5.0034867777777776E-2</v>
      </c>
      <c r="W128" s="50">
        <f>RANK(J128,J:J,1)</f>
        <v>278</v>
      </c>
      <c r="X128" s="50">
        <f>YEAR(B128)</f>
        <v>2004</v>
      </c>
      <c r="Y128" s="50">
        <f>MONTH(B128)</f>
        <v>1</v>
      </c>
      <c r="Z128" s="56">
        <f>X128*100+Y128</f>
        <v>200401</v>
      </c>
      <c r="AA128" s="56">
        <f>WEEKNUM(B128,1)</f>
        <v>5</v>
      </c>
      <c r="AB128" s="58">
        <f>IF(ISBLANK(B128)," ",MAX(B128-B127-1,0))</f>
        <v>16</v>
      </c>
      <c r="AC128" s="56">
        <f>DAY(B128)</f>
        <v>31</v>
      </c>
      <c r="AD128" s="53">
        <f>U128+V128</f>
        <v>8.1875145555555556E-2</v>
      </c>
      <c r="AE128" s="56">
        <f>IF("1-Swim"=D128,E128*46.7,IF("2-Bike"=D128,E128,IF("3-Run"=D128,E128*4.27,0)))</f>
        <v>10</v>
      </c>
    </row>
    <row r="129" spans="1:31" x14ac:dyDescent="0.25">
      <c r="A129" s="50">
        <v>128</v>
      </c>
      <c r="B129" s="51">
        <v>38017</v>
      </c>
      <c r="C129" s="52" t="s">
        <v>5</v>
      </c>
      <c r="D129" s="50" t="s">
        <v>1223</v>
      </c>
      <c r="E129" s="50">
        <v>2.6</v>
      </c>
      <c r="F129" s="50">
        <v>0</v>
      </c>
      <c r="G129" s="50">
        <v>30</v>
      </c>
      <c r="H129" s="50">
        <v>0</v>
      </c>
      <c r="I129" s="53">
        <f>IF(E129&gt;0,TIME(F129,G129,H129),"")</f>
        <v>2.0833333333333332E-2</v>
      </c>
      <c r="J129" s="54">
        <f>IF(E129&gt;0,TIME(F129,G129,H129)/E129,"")</f>
        <v>8.0128205128205121E-3</v>
      </c>
      <c r="K129" s="50" t="s">
        <v>549</v>
      </c>
      <c r="L129" s="50" t="s">
        <v>509</v>
      </c>
      <c r="M129" s="55">
        <f>IF(D129&gt;0,0.0416666666666667/J129,"")</f>
        <v>5.2000000000000046</v>
      </c>
      <c r="N129" s="50">
        <v>0</v>
      </c>
      <c r="Q129" s="151">
        <f>IF("1-Swim"=D129,J129*2.4,IF("2-Bike"=D129,J129*112,IF("3-Run"=D129,J129*26.2,0)))</f>
        <v>0.20993589743589741</v>
      </c>
      <c r="R129" s="151">
        <f>Q129/2</f>
        <v>0.10496794871794871</v>
      </c>
      <c r="S129" s="53">
        <f>J129*26.2</f>
        <v>0.20993589743589741</v>
      </c>
      <c r="T129" s="53">
        <f>(J129+0.0013889)*26.2</f>
        <v>0.2463250774358974</v>
      </c>
      <c r="U129" s="53">
        <f>S129/2</f>
        <v>0.10496794871794871</v>
      </c>
      <c r="V129" s="53">
        <f>T129/2</f>
        <v>0.1231625387179487</v>
      </c>
      <c r="W129" s="50">
        <f>RANK(J129,J:J,1)</f>
        <v>2447</v>
      </c>
      <c r="X129" s="50">
        <f>YEAR(B129)</f>
        <v>2004</v>
      </c>
      <c r="Y129" s="50">
        <f>MONTH(B129)</f>
        <v>1</v>
      </c>
      <c r="Z129" s="56">
        <f>X129*100+Y129</f>
        <v>200401</v>
      </c>
      <c r="AA129" s="56">
        <f>WEEKNUM(B129,1)</f>
        <v>5</v>
      </c>
      <c r="AB129" s="58">
        <f>IF(ISBLANK(B129)," ",MAX(B129-B128-1,0))</f>
        <v>0</v>
      </c>
      <c r="AC129" s="56">
        <f>DAY(B129)</f>
        <v>31</v>
      </c>
      <c r="AD129" s="53">
        <f>U129+V129</f>
        <v>0.22813048743589742</v>
      </c>
      <c r="AE129" s="56">
        <f>IF("1-Swim"=D129,E129*46.7,IF("2-Bike"=D129,E129,IF("3-Run"=D129,E129*4.27,0)))</f>
        <v>11.101999999999999</v>
      </c>
    </row>
    <row r="130" spans="1:31" x14ac:dyDescent="0.25">
      <c r="A130" s="50">
        <v>129</v>
      </c>
      <c r="B130" s="51">
        <v>38021</v>
      </c>
      <c r="C130" s="52" t="s">
        <v>6</v>
      </c>
      <c r="D130" s="50" t="s">
        <v>1225</v>
      </c>
      <c r="E130" s="50">
        <v>1.022</v>
      </c>
      <c r="F130" s="50">
        <v>0</v>
      </c>
      <c r="G130" s="50">
        <v>45</v>
      </c>
      <c r="H130" s="50">
        <v>45</v>
      </c>
      <c r="I130" s="53">
        <f>IF(E130&gt;0,TIME(F130,G130,H130),"")</f>
        <v>3.1770833333333331E-2</v>
      </c>
      <c r="J130" s="54">
        <f>IF(E130&gt;0,TIME(F130,G130,H130)/E130,"")</f>
        <v>3.1086921069797779E-2</v>
      </c>
      <c r="K130" s="50" t="s">
        <v>561</v>
      </c>
      <c r="L130" s="50" t="s">
        <v>509</v>
      </c>
      <c r="M130" s="55">
        <f>IF(D130&gt;0,0.0416666666666667/J130,"")</f>
        <v>1.3403278688524602</v>
      </c>
      <c r="N130" s="50">
        <v>0</v>
      </c>
      <c r="Q130" s="151">
        <f>IF("1-Swim"=D130,J130*2.4,IF("2-Bike"=D130,J130*112,IF("3-Run"=D130,J130*26.2,0)))</f>
        <v>7.4608610567514666E-2</v>
      </c>
      <c r="R130" s="151">
        <f>Q130/2</f>
        <v>3.7304305283757333E-2</v>
      </c>
      <c r="S130" s="53">
        <f>J130*26.2</f>
        <v>0.81447733202870176</v>
      </c>
      <c r="T130" s="53">
        <f>(J130+0.0013889)*26.2</f>
        <v>0.85086651202870178</v>
      </c>
      <c r="U130" s="53">
        <f>S130/2</f>
        <v>0.40723866601435088</v>
      </c>
      <c r="V130" s="53">
        <f>T130/2</f>
        <v>0.42543325601435089</v>
      </c>
      <c r="W130" s="50">
        <f>RANK(J130,J:J,1)</f>
        <v>3364</v>
      </c>
      <c r="X130" s="50">
        <f>YEAR(B130)</f>
        <v>2004</v>
      </c>
      <c r="Y130" s="50">
        <f>MONTH(B130)</f>
        <v>2</v>
      </c>
      <c r="Z130" s="56">
        <f>X130*100+Y130</f>
        <v>200402</v>
      </c>
      <c r="AA130" s="56">
        <f>WEEKNUM(B130,1)</f>
        <v>6</v>
      </c>
      <c r="AB130" s="58">
        <f>IF(ISBLANK(B130)," ",MAX(B130-B129-1,0))</f>
        <v>3</v>
      </c>
      <c r="AC130" s="56">
        <f>DAY(B130)</f>
        <v>4</v>
      </c>
      <c r="AD130" s="53">
        <f>U130+V130</f>
        <v>0.83267192202870177</v>
      </c>
      <c r="AE130" s="56">
        <f>IF("1-Swim"=D130,E130*46.7,IF("2-Bike"=D130,E130,IF("3-Run"=D130,E130*4.27,0)))</f>
        <v>47.727400000000003</v>
      </c>
    </row>
    <row r="131" spans="1:31" x14ac:dyDescent="0.25">
      <c r="A131" s="50">
        <v>130</v>
      </c>
      <c r="B131" s="51">
        <v>38023</v>
      </c>
      <c r="C131" s="52" t="s">
        <v>2</v>
      </c>
      <c r="D131" s="50" t="s">
        <v>1223</v>
      </c>
      <c r="E131" s="50">
        <v>3</v>
      </c>
      <c r="F131" s="50">
        <v>0</v>
      </c>
      <c r="G131" s="50">
        <v>32</v>
      </c>
      <c r="H131" s="50">
        <v>0</v>
      </c>
      <c r="I131" s="53">
        <f>IF(E131&gt;0,TIME(F131,G131,H131),"")</f>
        <v>2.2222222222222223E-2</v>
      </c>
      <c r="J131" s="54">
        <f>IF(E131&gt;0,TIME(F131,G131,H131)/E131,"")</f>
        <v>7.4074074074074077E-3</v>
      </c>
      <c r="K131" s="50" t="s">
        <v>549</v>
      </c>
      <c r="L131" s="50" t="s">
        <v>509</v>
      </c>
      <c r="M131" s="55">
        <f>IF(D131&gt;0,0.0416666666666667/J131,"")</f>
        <v>5.6250000000000044</v>
      </c>
      <c r="N131" s="50">
        <v>0</v>
      </c>
      <c r="Q131" s="151">
        <f>IF("1-Swim"=D131,J131*2.4,IF("2-Bike"=D131,J131*112,IF("3-Run"=D131,J131*26.2,0)))</f>
        <v>0.19407407407407407</v>
      </c>
      <c r="R131" s="151">
        <f>Q131/2</f>
        <v>9.7037037037037033E-2</v>
      </c>
      <c r="S131" s="53">
        <f>J131*26.2</f>
        <v>0.19407407407407407</v>
      </c>
      <c r="T131" s="53">
        <f>(J131+0.0013889)*26.2</f>
        <v>0.23046325407407409</v>
      </c>
      <c r="U131" s="53">
        <f>S131/2</f>
        <v>9.7037037037037033E-2</v>
      </c>
      <c r="V131" s="53">
        <f>T131/2</f>
        <v>0.11523162703703704</v>
      </c>
      <c r="W131" s="50">
        <f>RANK(J131,J:J,1)</f>
        <v>1980</v>
      </c>
      <c r="X131" s="50">
        <f>YEAR(B131)</f>
        <v>2004</v>
      </c>
      <c r="Y131" s="50">
        <f>MONTH(B131)</f>
        <v>2</v>
      </c>
      <c r="Z131" s="56">
        <f>X131*100+Y131</f>
        <v>200402</v>
      </c>
      <c r="AA131" s="56">
        <f>WEEKNUM(B131,1)</f>
        <v>6</v>
      </c>
      <c r="AB131" s="58">
        <f>IF(ISBLANK(B131)," ",MAX(B131-B130-1,0))</f>
        <v>1</v>
      </c>
      <c r="AC131" s="56">
        <f>DAY(B131)</f>
        <v>6</v>
      </c>
      <c r="AD131" s="53">
        <f>U131+V131</f>
        <v>0.21226866407407408</v>
      </c>
      <c r="AE131" s="56">
        <f>IF("1-Swim"=D131,E131*46.7,IF("2-Bike"=D131,E131,IF("3-Run"=D131,E131*4.27,0)))</f>
        <v>12.809999999999999</v>
      </c>
    </row>
    <row r="132" spans="1:31" x14ac:dyDescent="0.25">
      <c r="A132" s="50">
        <v>131</v>
      </c>
      <c r="B132" s="51">
        <v>38024</v>
      </c>
      <c r="C132" s="52" t="s">
        <v>5</v>
      </c>
      <c r="D132" s="50" t="s">
        <v>1224</v>
      </c>
      <c r="E132" s="50">
        <v>20</v>
      </c>
      <c r="F132" s="50">
        <v>1</v>
      </c>
      <c r="G132" s="50">
        <v>20</v>
      </c>
      <c r="H132" s="50">
        <v>0</v>
      </c>
      <c r="I132" s="53">
        <f>IF(E132&gt;0,TIME(F132,G132,H132),"")</f>
        <v>5.5555555555555552E-2</v>
      </c>
      <c r="J132" s="54">
        <f>IF(E132&gt;0,TIME(F132,G132,H132)/E132,"")</f>
        <v>2.7777777777777775E-3</v>
      </c>
      <c r="K132" s="50" t="s">
        <v>323</v>
      </c>
      <c r="L132" s="50" t="s">
        <v>16</v>
      </c>
      <c r="M132" s="55">
        <f>IF(D132&gt;0,0.0416666666666667/J132,"")</f>
        <v>15.000000000000014</v>
      </c>
      <c r="N132" s="50">
        <v>0</v>
      </c>
      <c r="P132" s="50" t="s">
        <v>11</v>
      </c>
      <c r="Q132" s="151">
        <f>IF("1-Swim"=D132,J132*2.4,IF("2-Bike"=D132,J132*112,IF("3-Run"=D132,J132*26.2,0)))</f>
        <v>0.31111111111111106</v>
      </c>
      <c r="R132" s="151">
        <f>Q132/2</f>
        <v>0.15555555555555553</v>
      </c>
      <c r="S132" s="53">
        <f>J132*26.2</f>
        <v>7.2777777777777761E-2</v>
      </c>
      <c r="T132" s="53">
        <f>(J132+0.0013889)*26.2</f>
        <v>0.10916695777777777</v>
      </c>
      <c r="U132" s="53">
        <f>S132/2</f>
        <v>3.638888888888888E-2</v>
      </c>
      <c r="V132" s="53">
        <f>T132/2</f>
        <v>5.4583478888888884E-2</v>
      </c>
      <c r="W132" s="50">
        <f>RANK(J132,J:J,1)</f>
        <v>452</v>
      </c>
      <c r="X132" s="50">
        <f>YEAR(B132)</f>
        <v>2004</v>
      </c>
      <c r="Y132" s="50">
        <f>MONTH(B132)</f>
        <v>2</v>
      </c>
      <c r="Z132" s="56">
        <f>X132*100+Y132</f>
        <v>200402</v>
      </c>
      <c r="AA132" s="56">
        <f>WEEKNUM(B132,1)</f>
        <v>6</v>
      </c>
      <c r="AB132" s="58">
        <f>IF(ISBLANK(B132)," ",MAX(B132-B131-1,0))</f>
        <v>0</v>
      </c>
      <c r="AC132" s="56">
        <f>DAY(B132)</f>
        <v>7</v>
      </c>
      <c r="AD132" s="53">
        <f>U132+V132</f>
        <v>9.0972367777777757E-2</v>
      </c>
      <c r="AE132" s="56">
        <f>IF("1-Swim"=D132,E132*46.7,IF("2-Bike"=D132,E132,IF("3-Run"=D132,E132*4.27,0)))</f>
        <v>20</v>
      </c>
    </row>
    <row r="133" spans="1:31" x14ac:dyDescent="0.25">
      <c r="A133" s="50">
        <v>132</v>
      </c>
      <c r="B133" s="51">
        <v>38025</v>
      </c>
      <c r="C133" s="52" t="s">
        <v>0</v>
      </c>
      <c r="D133" s="50" t="s">
        <v>1223</v>
      </c>
      <c r="E133" s="50">
        <v>4</v>
      </c>
      <c r="F133" s="50">
        <v>0</v>
      </c>
      <c r="G133" s="50">
        <v>42</v>
      </c>
      <c r="H133" s="50">
        <v>15</v>
      </c>
      <c r="I133" s="53">
        <f>IF(E133&gt;0,TIME(F133,G133,H133),"")</f>
        <v>2.9340277777777781E-2</v>
      </c>
      <c r="J133" s="54">
        <f>IF(E133&gt;0,TIME(F133,G133,H133)/E133,"")</f>
        <v>7.3350694444444453E-3</v>
      </c>
      <c r="K133" s="50" t="s">
        <v>549</v>
      </c>
      <c r="L133" s="50" t="s">
        <v>17</v>
      </c>
      <c r="M133" s="55">
        <f>IF(D133&gt;0,0.0416666666666667/J133,"")</f>
        <v>5.6804733727810692</v>
      </c>
      <c r="N133" s="50">
        <v>0</v>
      </c>
      <c r="P133" s="50" t="s">
        <v>12</v>
      </c>
      <c r="Q133" s="151">
        <f>IF("1-Swim"=D133,J133*2.4,IF("2-Bike"=D133,J133*112,IF("3-Run"=D133,J133*26.2,0)))</f>
        <v>0.19217881944444445</v>
      </c>
      <c r="R133" s="151">
        <f>Q133/2</f>
        <v>9.6089409722222227E-2</v>
      </c>
      <c r="S133" s="53">
        <f>J133*26.2</f>
        <v>0.19217881944444445</v>
      </c>
      <c r="T133" s="53">
        <f>(J133+0.0013889)*26.2</f>
        <v>0.22856799944444445</v>
      </c>
      <c r="U133" s="53">
        <f>S133/2</f>
        <v>9.6089409722222227E-2</v>
      </c>
      <c r="V133" s="53">
        <f>T133/2</f>
        <v>0.11428399972222222</v>
      </c>
      <c r="W133" s="50">
        <f>RANK(J133,J:J,1)</f>
        <v>1926</v>
      </c>
      <c r="X133" s="50">
        <f>YEAR(B133)</f>
        <v>2004</v>
      </c>
      <c r="Y133" s="50">
        <f>MONTH(B133)</f>
        <v>2</v>
      </c>
      <c r="Z133" s="56">
        <f>X133*100+Y133</f>
        <v>200402</v>
      </c>
      <c r="AA133" s="56">
        <f>WEEKNUM(B133,1)</f>
        <v>7</v>
      </c>
      <c r="AB133" s="58">
        <f>IF(ISBLANK(B133)," ",MAX(B133-B132-1,0))</f>
        <v>0</v>
      </c>
      <c r="AC133" s="56">
        <f>DAY(B133)</f>
        <v>8</v>
      </c>
      <c r="AD133" s="53">
        <f>U133+V133</f>
        <v>0.21037340944444444</v>
      </c>
      <c r="AE133" s="56">
        <f>IF("1-Swim"=D133,E133*46.7,IF("2-Bike"=D133,E133,IF("3-Run"=D133,E133*4.27,0)))</f>
        <v>17.079999999999998</v>
      </c>
    </row>
    <row r="134" spans="1:31" x14ac:dyDescent="0.25">
      <c r="A134" s="50">
        <v>133</v>
      </c>
      <c r="B134" s="51">
        <v>38026</v>
      </c>
      <c r="C134" s="52" t="s">
        <v>3</v>
      </c>
      <c r="D134" s="50" t="s">
        <v>1224</v>
      </c>
      <c r="E134" s="50">
        <v>14.5</v>
      </c>
      <c r="F134" s="50">
        <v>0</v>
      </c>
      <c r="G134" s="50">
        <v>43</v>
      </c>
      <c r="H134" s="50">
        <v>0</v>
      </c>
      <c r="I134" s="53">
        <f>IF(E134&gt;0,TIME(F134,G134,H134),"")</f>
        <v>2.9861111111111113E-2</v>
      </c>
      <c r="J134" s="54">
        <f>IF(E134&gt;0,TIME(F134,G134,H134)/E134,"")</f>
        <v>2.0593869731800767E-3</v>
      </c>
      <c r="K134" s="50" t="s">
        <v>26</v>
      </c>
      <c r="L134" s="50" t="s">
        <v>26</v>
      </c>
      <c r="M134" s="55">
        <f>IF(D134&gt;0,0.0416666666666667/J134,"")</f>
        <v>20.232558139534898</v>
      </c>
      <c r="N134" s="50">
        <v>0</v>
      </c>
      <c r="P134" s="50" t="s">
        <v>14</v>
      </c>
      <c r="Q134" s="151">
        <f>IF("1-Swim"=D134,J134*2.4,IF("2-Bike"=D134,J134*112,IF("3-Run"=D134,J134*26.2,0)))</f>
        <v>0.2306513409961686</v>
      </c>
      <c r="R134" s="151">
        <f>Q134/2</f>
        <v>0.1153256704980843</v>
      </c>
      <c r="S134" s="53">
        <f>J134*26.2</f>
        <v>5.3955938697318011E-2</v>
      </c>
      <c r="T134" s="53">
        <f>(J134+0.0013889)*26.2</f>
        <v>9.0345118697317997E-2</v>
      </c>
      <c r="U134" s="53">
        <f>S134/2</f>
        <v>2.6977969348659005E-2</v>
      </c>
      <c r="V134" s="53">
        <f>T134/2</f>
        <v>4.5172559348658999E-2</v>
      </c>
      <c r="W134" s="50">
        <f>RANK(J134,J:J,1)</f>
        <v>177</v>
      </c>
      <c r="X134" s="50">
        <f>YEAR(B134)</f>
        <v>2004</v>
      </c>
      <c r="Y134" s="50">
        <f>MONTH(B134)</f>
        <v>2</v>
      </c>
      <c r="Z134" s="56">
        <f>X134*100+Y134</f>
        <v>200402</v>
      </c>
      <c r="AA134" s="56">
        <f>WEEKNUM(B134,1)</f>
        <v>7</v>
      </c>
      <c r="AB134" s="58">
        <f>IF(ISBLANK(B134)," ",MAX(B134-B133-1,0))</f>
        <v>0</v>
      </c>
      <c r="AC134" s="56">
        <f>DAY(B134)</f>
        <v>9</v>
      </c>
      <c r="AD134" s="53">
        <f>U134+V134</f>
        <v>7.2150528697318E-2</v>
      </c>
      <c r="AE134" s="56">
        <f>IF("1-Swim"=D134,E134*46.7,IF("2-Bike"=D134,E134,IF("3-Run"=D134,E134*4.27,0)))</f>
        <v>14.5</v>
      </c>
    </row>
    <row r="135" spans="1:31" x14ac:dyDescent="0.25">
      <c r="A135" s="50">
        <v>134</v>
      </c>
      <c r="B135" s="51">
        <v>38028</v>
      </c>
      <c r="C135" s="52" t="s">
        <v>6</v>
      </c>
      <c r="D135" s="50" t="s">
        <v>1223</v>
      </c>
      <c r="E135" s="50">
        <v>2.5499999999999998</v>
      </c>
      <c r="F135" s="50">
        <v>0</v>
      </c>
      <c r="G135" s="50">
        <v>26</v>
      </c>
      <c r="H135" s="50">
        <v>0</v>
      </c>
      <c r="I135" s="53">
        <f>IF(E135&gt;0,TIME(F135,G135,H135),"")</f>
        <v>1.8055555555555557E-2</v>
      </c>
      <c r="J135" s="54">
        <f>IF(E135&gt;0,TIME(F135,G135,H135)/E135,"")</f>
        <v>7.0806100217864938E-3</v>
      </c>
      <c r="K135" s="50" t="s">
        <v>549</v>
      </c>
      <c r="L135" s="50" t="s">
        <v>509</v>
      </c>
      <c r="M135" s="55">
        <f>IF(D135&gt;0,0.0416666666666667/J135,"")</f>
        <v>5.8846153846153877</v>
      </c>
      <c r="N135" s="50">
        <v>0</v>
      </c>
      <c r="Q135" s="151">
        <f>IF("1-Swim"=D135,J135*2.4,IF("2-Bike"=D135,J135*112,IF("3-Run"=D135,J135*26.2,0)))</f>
        <v>0.18551198257080614</v>
      </c>
      <c r="R135" s="151">
        <f>Q135/2</f>
        <v>9.2755991285403072E-2</v>
      </c>
      <c r="S135" s="53">
        <f>J135*26.2</f>
        <v>0.18551198257080614</v>
      </c>
      <c r="T135" s="53">
        <f>(J135+0.0013889)*26.2</f>
        <v>0.22190116257080614</v>
      </c>
      <c r="U135" s="53">
        <f>S135/2</f>
        <v>9.2755991285403072E-2</v>
      </c>
      <c r="V135" s="53">
        <f>T135/2</f>
        <v>0.11095058128540307</v>
      </c>
      <c r="W135" s="50">
        <f>RANK(J135,J:J,1)</f>
        <v>1643</v>
      </c>
      <c r="X135" s="50">
        <f>YEAR(B135)</f>
        <v>2004</v>
      </c>
      <c r="Y135" s="50">
        <f>MONTH(B135)</f>
        <v>2</v>
      </c>
      <c r="Z135" s="56">
        <f>X135*100+Y135</f>
        <v>200402</v>
      </c>
      <c r="AA135" s="56">
        <f>WEEKNUM(B135,1)</f>
        <v>7</v>
      </c>
      <c r="AB135" s="58">
        <f>IF(ISBLANK(B135)," ",MAX(B135-B134-1,0))</f>
        <v>1</v>
      </c>
      <c r="AC135" s="56">
        <f>DAY(B135)</f>
        <v>11</v>
      </c>
      <c r="AD135" s="53">
        <f>U135+V135</f>
        <v>0.20370657257080615</v>
      </c>
      <c r="AE135" s="56">
        <f>IF("1-Swim"=D135,E135*46.7,IF("2-Bike"=D135,E135,IF("3-Run"=D135,E135*4.27,0)))</f>
        <v>10.888499999999999</v>
      </c>
    </row>
    <row r="136" spans="1:31" x14ac:dyDescent="0.25">
      <c r="A136" s="50">
        <v>135</v>
      </c>
      <c r="B136" s="51">
        <v>38031</v>
      </c>
      <c r="C136" s="52" t="s">
        <v>5</v>
      </c>
      <c r="D136" s="50" t="s">
        <v>1223</v>
      </c>
      <c r="E136" s="50">
        <v>4.25</v>
      </c>
      <c r="F136" s="50">
        <v>0</v>
      </c>
      <c r="G136" s="50">
        <v>44</v>
      </c>
      <c r="H136" s="50">
        <v>0</v>
      </c>
      <c r="I136" s="53">
        <f>IF(E136&gt;0,TIME(F136,G136,H136),"")</f>
        <v>3.0555555555555555E-2</v>
      </c>
      <c r="J136" s="54">
        <f>IF(E136&gt;0,TIME(F136,G136,H136)/E136,"")</f>
        <v>7.1895424836601303E-3</v>
      </c>
      <c r="K136" s="50" t="s">
        <v>549</v>
      </c>
      <c r="L136" s="50" t="s">
        <v>17</v>
      </c>
      <c r="M136" s="55">
        <f>IF(D136&gt;0,0.0416666666666667/J136,"")</f>
        <v>5.7954545454545503</v>
      </c>
      <c r="N136" s="50">
        <v>0</v>
      </c>
      <c r="P136" s="50" t="s">
        <v>15</v>
      </c>
      <c r="Q136" s="151">
        <f>IF("1-Swim"=D136,J136*2.4,IF("2-Bike"=D136,J136*112,IF("3-Run"=D136,J136*26.2,0)))</f>
        <v>0.18836601307189541</v>
      </c>
      <c r="R136" s="151">
        <f>Q136/2</f>
        <v>9.4183006535947703E-2</v>
      </c>
      <c r="S136" s="53">
        <f>J136*26.2</f>
        <v>0.18836601307189541</v>
      </c>
      <c r="T136" s="53">
        <f>(J136+0.0013889)*26.2</f>
        <v>0.2247551930718954</v>
      </c>
      <c r="U136" s="53">
        <f>S136/2</f>
        <v>9.4183006535947703E-2</v>
      </c>
      <c r="V136" s="53">
        <f>T136/2</f>
        <v>0.1123775965359477</v>
      </c>
      <c r="W136" s="50">
        <f>RANK(J136,J:J,1)</f>
        <v>1773</v>
      </c>
      <c r="X136" s="50">
        <f>YEAR(B136)</f>
        <v>2004</v>
      </c>
      <c r="Y136" s="50">
        <f>MONTH(B136)</f>
        <v>2</v>
      </c>
      <c r="Z136" s="56">
        <f>X136*100+Y136</f>
        <v>200402</v>
      </c>
      <c r="AA136" s="56">
        <f>WEEKNUM(B136,1)</f>
        <v>7</v>
      </c>
      <c r="AB136" s="58">
        <f>IF(ISBLANK(B136)," ",MAX(B136-B135-1,0))</f>
        <v>2</v>
      </c>
      <c r="AC136" s="56">
        <f>DAY(B136)</f>
        <v>14</v>
      </c>
      <c r="AD136" s="53">
        <f>U136+V136</f>
        <v>0.20656060307189539</v>
      </c>
      <c r="AE136" s="56">
        <f>IF("1-Swim"=D136,E136*46.7,IF("2-Bike"=D136,E136,IF("3-Run"=D136,E136*4.27,0)))</f>
        <v>18.147499999999997</v>
      </c>
    </row>
    <row r="137" spans="1:31" x14ac:dyDescent="0.25">
      <c r="A137" s="50">
        <v>136</v>
      </c>
      <c r="B137" s="51">
        <v>38032</v>
      </c>
      <c r="C137" s="52" t="s">
        <v>0</v>
      </c>
      <c r="D137" s="50" t="s">
        <v>1224</v>
      </c>
      <c r="E137" s="50">
        <v>22</v>
      </c>
      <c r="F137" s="50">
        <v>1</v>
      </c>
      <c r="G137" s="50">
        <v>28</v>
      </c>
      <c r="H137" s="50">
        <v>0</v>
      </c>
      <c r="I137" s="53">
        <f>IF(E137&gt;0,TIME(F137,G137,H137),"")</f>
        <v>6.1111111111111116E-2</v>
      </c>
      <c r="J137" s="54">
        <f>IF(E137&gt;0,TIME(F137,G137,H137)/E137,"")</f>
        <v>2.7777777777777779E-3</v>
      </c>
      <c r="K137" s="50" t="s">
        <v>323</v>
      </c>
      <c r="L137" s="50" t="s">
        <v>16</v>
      </c>
      <c r="M137" s="55">
        <f>IF(D137&gt;0,0.0416666666666667/J137,"")</f>
        <v>15.000000000000011</v>
      </c>
      <c r="N137" s="50">
        <v>0</v>
      </c>
      <c r="P137" s="50" t="s">
        <v>16</v>
      </c>
      <c r="Q137" s="151">
        <f>IF("1-Swim"=D137,J137*2.4,IF("2-Bike"=D137,J137*112,IF("3-Run"=D137,J137*26.2,0)))</f>
        <v>0.31111111111111112</v>
      </c>
      <c r="R137" s="151">
        <f>Q137/2</f>
        <v>0.15555555555555556</v>
      </c>
      <c r="S137" s="53">
        <f>J137*26.2</f>
        <v>7.2777777777777775E-2</v>
      </c>
      <c r="T137" s="53">
        <f>(J137+0.0013889)*26.2</f>
        <v>0.10916695777777777</v>
      </c>
      <c r="U137" s="53">
        <f>S137/2</f>
        <v>3.6388888888888887E-2</v>
      </c>
      <c r="V137" s="53">
        <f>T137/2</f>
        <v>5.4583478888888884E-2</v>
      </c>
      <c r="W137" s="50">
        <f>RANK(J137,J:J,1)</f>
        <v>465</v>
      </c>
      <c r="X137" s="50">
        <f>YEAR(B137)</f>
        <v>2004</v>
      </c>
      <c r="Y137" s="50">
        <f>MONTH(B137)</f>
        <v>2</v>
      </c>
      <c r="Z137" s="56">
        <f>X137*100+Y137</f>
        <v>200402</v>
      </c>
      <c r="AA137" s="56">
        <f>WEEKNUM(B137,1)</f>
        <v>8</v>
      </c>
      <c r="AB137" s="58">
        <f>IF(ISBLANK(B137)," ",MAX(B137-B136-1,0))</f>
        <v>0</v>
      </c>
      <c r="AC137" s="56">
        <f>DAY(B137)</f>
        <v>15</v>
      </c>
      <c r="AD137" s="53">
        <f>U137+V137</f>
        <v>9.0972367777777771E-2</v>
      </c>
      <c r="AE137" s="56">
        <f>IF("1-Swim"=D137,E137*46.7,IF("2-Bike"=D137,E137,IF("3-Run"=D137,E137*4.27,0)))</f>
        <v>22</v>
      </c>
    </row>
    <row r="138" spans="1:31" x14ac:dyDescent="0.25">
      <c r="A138" s="50">
        <v>137</v>
      </c>
      <c r="B138" s="51">
        <v>38033</v>
      </c>
      <c r="C138" s="52" t="s">
        <v>3</v>
      </c>
      <c r="D138" s="50" t="s">
        <v>1223</v>
      </c>
      <c r="E138" s="50">
        <v>2.15</v>
      </c>
      <c r="F138" s="50">
        <v>0</v>
      </c>
      <c r="G138" s="50">
        <v>20</v>
      </c>
      <c r="H138" s="50">
        <v>0</v>
      </c>
      <c r="I138" s="53">
        <f>IF(E138&gt;0,TIME(F138,G138,H138),"")</f>
        <v>1.3888888888888888E-2</v>
      </c>
      <c r="J138" s="54">
        <f>IF(E138&gt;0,TIME(F138,G138,H138)/E138,"")</f>
        <v>6.4599483204134363E-3</v>
      </c>
      <c r="K138" s="50" t="s">
        <v>549</v>
      </c>
      <c r="L138" s="50" t="s">
        <v>17</v>
      </c>
      <c r="M138" s="55">
        <f>IF(D138&gt;0,0.0416666666666667/J138,"")</f>
        <v>6.4500000000000055</v>
      </c>
      <c r="N138" s="50">
        <v>0</v>
      </c>
      <c r="P138" s="50" t="s">
        <v>17</v>
      </c>
      <c r="Q138" s="151">
        <f>IF("1-Swim"=D138,J138*2.4,IF("2-Bike"=D138,J138*112,IF("3-Run"=D138,J138*26.2,0)))</f>
        <v>0.16925064599483203</v>
      </c>
      <c r="R138" s="151">
        <f>Q138/2</f>
        <v>8.4625322997416014E-2</v>
      </c>
      <c r="S138" s="53">
        <f>J138*26.2</f>
        <v>0.16925064599483203</v>
      </c>
      <c r="T138" s="53">
        <f>(J138+0.0013889)*26.2</f>
        <v>0.20563982599483202</v>
      </c>
      <c r="U138" s="53">
        <f>S138/2</f>
        <v>8.4625322997416014E-2</v>
      </c>
      <c r="V138" s="53">
        <f>T138/2</f>
        <v>0.10281991299741601</v>
      </c>
      <c r="W138" s="50">
        <f>RANK(J138,J:J,1)</f>
        <v>987</v>
      </c>
      <c r="X138" s="50">
        <f>YEAR(B138)</f>
        <v>2004</v>
      </c>
      <c r="Y138" s="50">
        <f>MONTH(B138)</f>
        <v>2</v>
      </c>
      <c r="Z138" s="56">
        <f>X138*100+Y138</f>
        <v>200402</v>
      </c>
      <c r="AA138" s="56">
        <f>WEEKNUM(B138,1)</f>
        <v>8</v>
      </c>
      <c r="AB138" s="58">
        <f>IF(ISBLANK(B138)," ",MAX(B138-B137-1,0))</f>
        <v>0</v>
      </c>
      <c r="AC138" s="56">
        <f>DAY(B138)</f>
        <v>16</v>
      </c>
      <c r="AD138" s="53">
        <f>U138+V138</f>
        <v>0.18744523599483204</v>
      </c>
      <c r="AE138" s="56">
        <f>IF("1-Swim"=D138,E138*46.7,IF("2-Bike"=D138,E138,IF("3-Run"=D138,E138*4.27,0)))</f>
        <v>9.1804999999999986</v>
      </c>
    </row>
    <row r="139" spans="1:31" x14ac:dyDescent="0.25">
      <c r="A139" s="50">
        <v>138</v>
      </c>
      <c r="B139" s="51">
        <v>38035</v>
      </c>
      <c r="C139" s="52" t="s">
        <v>6</v>
      </c>
      <c r="D139" s="50" t="s">
        <v>1224</v>
      </c>
      <c r="E139" s="50">
        <v>14.5</v>
      </c>
      <c r="F139" s="50">
        <v>0</v>
      </c>
      <c r="G139" s="50">
        <v>45</v>
      </c>
      <c r="H139" s="50">
        <v>0</v>
      </c>
      <c r="I139" s="53">
        <f>IF(E139&gt;0,TIME(F139,G139,H139),"")</f>
        <v>3.125E-2</v>
      </c>
      <c r="J139" s="54">
        <f>IF(E139&gt;0,TIME(F139,G139,H139)/E139,"")</f>
        <v>2.1551724137931034E-3</v>
      </c>
      <c r="K139" s="50" t="s">
        <v>26</v>
      </c>
      <c r="L139" s="50" t="s">
        <v>26</v>
      </c>
      <c r="M139" s="55">
        <f>IF(D139&gt;0,0.0416666666666667/J139,"")</f>
        <v>19.33333333333335</v>
      </c>
      <c r="N139" s="50">
        <v>0</v>
      </c>
      <c r="P139" s="50" t="s">
        <v>18</v>
      </c>
      <c r="Q139" s="151">
        <f>IF("1-Swim"=D139,J139*2.4,IF("2-Bike"=D139,J139*112,IF("3-Run"=D139,J139*26.2,0)))</f>
        <v>0.24137931034482757</v>
      </c>
      <c r="R139" s="151">
        <f>Q139/2</f>
        <v>0.12068965517241378</v>
      </c>
      <c r="S139" s="53">
        <f>J139*26.2</f>
        <v>5.6465517241379305E-2</v>
      </c>
      <c r="T139" s="53">
        <f>(J139+0.0013889)*26.2</f>
        <v>9.2854697241379319E-2</v>
      </c>
      <c r="U139" s="53">
        <f>S139/2</f>
        <v>2.8232758620689653E-2</v>
      </c>
      <c r="V139" s="53">
        <f>T139/2</f>
        <v>4.642734862068966E-2</v>
      </c>
      <c r="W139" s="50">
        <f>RANK(J139,J:J,1)</f>
        <v>208</v>
      </c>
      <c r="X139" s="50">
        <f>YEAR(B139)</f>
        <v>2004</v>
      </c>
      <c r="Y139" s="50">
        <f>MONTH(B139)</f>
        <v>2</v>
      </c>
      <c r="Z139" s="56">
        <f>X139*100+Y139</f>
        <v>200402</v>
      </c>
      <c r="AA139" s="56">
        <f>WEEKNUM(B139,1)</f>
        <v>8</v>
      </c>
      <c r="AB139" s="58">
        <f>IF(ISBLANK(B139)," ",MAX(B139-B138-1,0))</f>
        <v>1</v>
      </c>
      <c r="AC139" s="56">
        <f>DAY(B139)</f>
        <v>18</v>
      </c>
      <c r="AD139" s="53">
        <f>U139+V139</f>
        <v>7.4660107241379309E-2</v>
      </c>
      <c r="AE139" s="56">
        <f>IF("1-Swim"=D139,E139*46.7,IF("2-Bike"=D139,E139,IF("3-Run"=D139,E139*4.27,0)))</f>
        <v>14.5</v>
      </c>
    </row>
    <row r="140" spans="1:31" x14ac:dyDescent="0.25">
      <c r="A140" s="50">
        <v>139</v>
      </c>
      <c r="B140" s="51">
        <v>38039</v>
      </c>
      <c r="C140" s="52" t="s">
        <v>0</v>
      </c>
      <c r="D140" s="50" t="s">
        <v>1223</v>
      </c>
      <c r="E140" s="50">
        <v>4.3</v>
      </c>
      <c r="F140" s="50">
        <v>0</v>
      </c>
      <c r="G140" s="50">
        <v>46</v>
      </c>
      <c r="H140" s="50">
        <v>0</v>
      </c>
      <c r="I140" s="53">
        <f>IF(E140&gt;0,TIME(F140,G140,H140),"")</f>
        <v>3.1944444444444449E-2</v>
      </c>
      <c r="J140" s="54">
        <f>IF(E140&gt;0,TIME(F140,G140,H140)/E140,"")</f>
        <v>7.4289405684754535E-3</v>
      </c>
      <c r="K140" s="50" t="s">
        <v>561</v>
      </c>
      <c r="L140" s="50" t="s">
        <v>509</v>
      </c>
      <c r="M140" s="55">
        <f>IF(D140&gt;0,0.0416666666666667/J140,"")</f>
        <v>5.6086956521739166</v>
      </c>
      <c r="N140" s="50">
        <v>0</v>
      </c>
      <c r="Q140" s="151">
        <f>IF("1-Swim"=D140,J140*2.4,IF("2-Bike"=D140,J140*112,IF("3-Run"=D140,J140*26.2,0)))</f>
        <v>0.19463824289405687</v>
      </c>
      <c r="R140" s="151">
        <f>Q140/2</f>
        <v>9.7319121447028437E-2</v>
      </c>
      <c r="S140" s="53">
        <f>J140*26.2</f>
        <v>0.19463824289405687</v>
      </c>
      <c r="T140" s="53">
        <f>(J140+0.0013889)*26.2</f>
        <v>0.23102742289405687</v>
      </c>
      <c r="U140" s="53">
        <f>S140/2</f>
        <v>9.7319121447028437E-2</v>
      </c>
      <c r="V140" s="53">
        <f>T140/2</f>
        <v>0.11551371144702843</v>
      </c>
      <c r="W140" s="50">
        <f>RANK(J140,J:J,1)</f>
        <v>1997</v>
      </c>
      <c r="X140" s="50">
        <f>YEAR(B140)</f>
        <v>2004</v>
      </c>
      <c r="Y140" s="50">
        <f>MONTH(B140)</f>
        <v>2</v>
      </c>
      <c r="Z140" s="56">
        <f>X140*100+Y140</f>
        <v>200402</v>
      </c>
      <c r="AA140" s="56">
        <f>WEEKNUM(B140,1)</f>
        <v>9</v>
      </c>
      <c r="AB140" s="58">
        <f>IF(ISBLANK(B140)," ",MAX(B140-B139-1,0))</f>
        <v>3</v>
      </c>
      <c r="AC140" s="56">
        <f>DAY(B140)</f>
        <v>22</v>
      </c>
      <c r="AD140" s="53">
        <f>U140+V140</f>
        <v>0.21283283289405686</v>
      </c>
      <c r="AE140" s="56">
        <f>IF("1-Swim"=D140,E140*46.7,IF("2-Bike"=D140,E140,IF("3-Run"=D140,E140*4.27,0)))</f>
        <v>18.360999999999997</v>
      </c>
    </row>
    <row r="141" spans="1:31" x14ac:dyDescent="0.25">
      <c r="A141" s="50">
        <v>140</v>
      </c>
      <c r="B141" s="51">
        <v>38041</v>
      </c>
      <c r="C141" s="52" t="s">
        <v>4</v>
      </c>
      <c r="D141" s="50" t="s">
        <v>1225</v>
      </c>
      <c r="E141" s="50">
        <v>0.68</v>
      </c>
      <c r="F141" s="50">
        <v>0</v>
      </c>
      <c r="G141" s="50">
        <v>27</v>
      </c>
      <c r="H141" s="50">
        <v>43</v>
      </c>
      <c r="I141" s="53">
        <f>IF(E141&gt;0,TIME(F141,G141,H141),"")</f>
        <v>1.9247685185185184E-2</v>
      </c>
      <c r="J141" s="54">
        <f>IF(E141&gt;0,TIME(F141,G141,H141)/E141,"")</f>
        <v>2.8305419389978208E-2</v>
      </c>
      <c r="K141" s="50" t="s">
        <v>19</v>
      </c>
      <c r="L141" s="50" t="s">
        <v>509</v>
      </c>
      <c r="M141" s="55">
        <f>IF(D141&gt;0,0.0416666666666667/J141,"")</f>
        <v>1.4720384846662673</v>
      </c>
      <c r="N141" s="50">
        <v>0</v>
      </c>
      <c r="Q141" s="151">
        <f>IF("1-Swim"=D141,J141*2.4,IF("2-Bike"=D141,J141*112,IF("3-Run"=D141,J141*26.2,0)))</f>
        <v>6.7933006535947693E-2</v>
      </c>
      <c r="R141" s="151">
        <f>Q141/2</f>
        <v>3.3966503267973847E-2</v>
      </c>
      <c r="S141" s="53">
        <f>J141*26.2</f>
        <v>0.74160198801742905</v>
      </c>
      <c r="T141" s="53">
        <f>(J141+0.0013889)*26.2</f>
        <v>0.77799116801742896</v>
      </c>
      <c r="U141" s="53">
        <f>S141/2</f>
        <v>0.37080099400871452</v>
      </c>
      <c r="V141" s="53">
        <f>T141/2</f>
        <v>0.38899558400871448</v>
      </c>
      <c r="W141" s="50">
        <f>RANK(J141,J:J,1)</f>
        <v>3330</v>
      </c>
      <c r="X141" s="50">
        <f>YEAR(B141)</f>
        <v>2004</v>
      </c>
      <c r="Y141" s="50">
        <f>MONTH(B141)</f>
        <v>2</v>
      </c>
      <c r="Z141" s="56">
        <f>X141*100+Y141</f>
        <v>200402</v>
      </c>
      <c r="AA141" s="56">
        <f>WEEKNUM(B141,1)</f>
        <v>9</v>
      </c>
      <c r="AB141" s="58">
        <f>IF(ISBLANK(B141)," ",MAX(B141-B140-1,0))</f>
        <v>1</v>
      </c>
      <c r="AC141" s="56">
        <f>DAY(B141)</f>
        <v>24</v>
      </c>
      <c r="AD141" s="53">
        <f>U141+V141</f>
        <v>0.75979657801742895</v>
      </c>
      <c r="AE141" s="56">
        <f>IF("1-Swim"=D141,E141*46.7,IF("2-Bike"=D141,E141,IF("3-Run"=D141,E141*4.27,0)))</f>
        <v>31.756000000000004</v>
      </c>
    </row>
    <row r="142" spans="1:31" x14ac:dyDescent="0.25">
      <c r="A142" s="50">
        <v>141</v>
      </c>
      <c r="B142" s="51">
        <v>38042</v>
      </c>
      <c r="C142" s="52" t="s">
        <v>6</v>
      </c>
      <c r="D142" s="50" t="s">
        <v>1223</v>
      </c>
      <c r="E142" s="50">
        <v>2.4500000000000002</v>
      </c>
      <c r="F142" s="50">
        <v>0</v>
      </c>
      <c r="G142" s="50">
        <v>25</v>
      </c>
      <c r="H142" s="50">
        <v>0</v>
      </c>
      <c r="I142" s="53">
        <f>IF(E142&gt;0,TIME(F142,G142,H142),"")</f>
        <v>1.7361111111111112E-2</v>
      </c>
      <c r="J142" s="54">
        <f>IF(E142&gt;0,TIME(F142,G142,H142)/E142,"")</f>
        <v>7.0861678004535142E-3</v>
      </c>
      <c r="K142" s="50" t="s">
        <v>549</v>
      </c>
      <c r="L142" s="50" t="s">
        <v>17</v>
      </c>
      <c r="M142" s="55">
        <f>IF(D142&gt;0,0.0416666666666667/J142,"")</f>
        <v>5.8800000000000052</v>
      </c>
      <c r="N142" s="50">
        <v>0</v>
      </c>
      <c r="P142" s="50" t="s">
        <v>20</v>
      </c>
      <c r="Q142" s="151">
        <f>IF("1-Swim"=D142,J142*2.4,IF("2-Bike"=D142,J142*112,IF("3-Run"=D142,J142*26.2,0)))</f>
        <v>0.18565759637188206</v>
      </c>
      <c r="R142" s="151">
        <f>Q142/2</f>
        <v>9.282879818594103E-2</v>
      </c>
      <c r="S142" s="53">
        <f>J142*26.2</f>
        <v>0.18565759637188206</v>
      </c>
      <c r="T142" s="53">
        <f>(J142+0.0013889)*26.2</f>
        <v>0.22204677637188205</v>
      </c>
      <c r="U142" s="53">
        <f>S142/2</f>
        <v>9.282879818594103E-2</v>
      </c>
      <c r="V142" s="53">
        <f>T142/2</f>
        <v>0.11102338818594103</v>
      </c>
      <c r="W142" s="50">
        <f>RANK(J142,J:J,1)</f>
        <v>1655</v>
      </c>
      <c r="X142" s="50">
        <f>YEAR(B142)</f>
        <v>2004</v>
      </c>
      <c r="Y142" s="50">
        <f>MONTH(B142)</f>
        <v>2</v>
      </c>
      <c r="Z142" s="56">
        <f>X142*100+Y142</f>
        <v>200402</v>
      </c>
      <c r="AA142" s="56">
        <f>WEEKNUM(B142,1)</f>
        <v>9</v>
      </c>
      <c r="AB142" s="58">
        <f>IF(ISBLANK(B142)," ",MAX(B142-B141-1,0))</f>
        <v>0</v>
      </c>
      <c r="AC142" s="56">
        <f>DAY(B142)</f>
        <v>25</v>
      </c>
      <c r="AD142" s="53">
        <f>U142+V142</f>
        <v>0.20385218637188207</v>
      </c>
      <c r="AE142" s="56">
        <f>IF("1-Swim"=D142,E142*46.7,IF("2-Bike"=D142,E142,IF("3-Run"=D142,E142*4.27,0)))</f>
        <v>10.461499999999999</v>
      </c>
    </row>
    <row r="143" spans="1:31" x14ac:dyDescent="0.25">
      <c r="A143" s="50">
        <v>142</v>
      </c>
      <c r="B143" s="51">
        <v>38046</v>
      </c>
      <c r="C143" s="52" t="s">
        <v>0</v>
      </c>
      <c r="D143" s="50" t="s">
        <v>1223</v>
      </c>
      <c r="E143" s="50">
        <v>7.8</v>
      </c>
      <c r="F143" s="50">
        <v>1</v>
      </c>
      <c r="G143" s="50">
        <v>23</v>
      </c>
      <c r="H143" s="50">
        <v>42</v>
      </c>
      <c r="I143" s="53">
        <f>IF(E143&gt;0,TIME(F143,G143,H143),"")</f>
        <v>5.8125000000000003E-2</v>
      </c>
      <c r="J143" s="54">
        <f>IF(E143&gt;0,TIME(F143,G143,H143)/E143,"")</f>
        <v>7.4519230769230773E-3</v>
      </c>
      <c r="K143" s="50" t="s">
        <v>549</v>
      </c>
      <c r="L143" s="50" t="s">
        <v>136</v>
      </c>
      <c r="M143" s="55">
        <f>IF(D143&gt;0,0.0416666666666667/J143,"")</f>
        <v>5.5913978494623695</v>
      </c>
      <c r="N143" s="50">
        <v>0</v>
      </c>
      <c r="P143" s="50" t="s">
        <v>21</v>
      </c>
      <c r="Q143" s="151">
        <f>IF("1-Swim"=D143,J143*2.4,IF("2-Bike"=D143,J143*112,IF("3-Run"=D143,J143*26.2,0)))</f>
        <v>0.19524038461538462</v>
      </c>
      <c r="R143" s="151">
        <f>Q143/2</f>
        <v>9.7620192307692311E-2</v>
      </c>
      <c r="S143" s="53">
        <f>J143*26.2</f>
        <v>0.19524038461538462</v>
      </c>
      <c r="T143" s="53">
        <f>(J143+0.0013889)*26.2</f>
        <v>0.23162956461538461</v>
      </c>
      <c r="U143" s="53">
        <f>S143/2</f>
        <v>9.7620192307692311E-2</v>
      </c>
      <c r="V143" s="53">
        <f>T143/2</f>
        <v>0.11581478230769231</v>
      </c>
      <c r="W143" s="50">
        <f>RANK(J143,J:J,1)</f>
        <v>2018</v>
      </c>
      <c r="X143" s="50">
        <f>YEAR(B143)</f>
        <v>2004</v>
      </c>
      <c r="Y143" s="50">
        <f>MONTH(B143)</f>
        <v>2</v>
      </c>
      <c r="Z143" s="56">
        <f>X143*100+Y143</f>
        <v>200402</v>
      </c>
      <c r="AA143" s="56">
        <f>WEEKNUM(B143,1)</f>
        <v>10</v>
      </c>
      <c r="AB143" s="58">
        <f>IF(ISBLANK(B143)," ",MAX(B143-B142-1,0))</f>
        <v>3</v>
      </c>
      <c r="AC143" s="56">
        <f>DAY(B143)</f>
        <v>29</v>
      </c>
      <c r="AD143" s="53">
        <f>U143+V143</f>
        <v>0.21343497461538463</v>
      </c>
      <c r="AE143" s="56">
        <f>IF("1-Swim"=D143,E143*46.7,IF("2-Bike"=D143,E143,IF("3-Run"=D143,E143*4.27,0)))</f>
        <v>33.305999999999997</v>
      </c>
    </row>
    <row r="144" spans="1:31" x14ac:dyDescent="0.25">
      <c r="A144" s="50">
        <v>143</v>
      </c>
      <c r="B144" s="51">
        <v>38047</v>
      </c>
      <c r="C144" s="52" t="s">
        <v>3</v>
      </c>
      <c r="D144" s="50" t="s">
        <v>1223</v>
      </c>
      <c r="E144" s="50">
        <v>2</v>
      </c>
      <c r="F144" s="50">
        <v>0</v>
      </c>
      <c r="G144" s="50">
        <v>21</v>
      </c>
      <c r="H144" s="50">
        <v>0</v>
      </c>
      <c r="I144" s="53">
        <f>IF(E144&gt;0,TIME(F144,G144,H144),"")</f>
        <v>1.4583333333333332E-2</v>
      </c>
      <c r="J144" s="54">
        <f>IF(E144&gt;0,TIME(F144,G144,H144)/E144,"")</f>
        <v>7.2916666666666659E-3</v>
      </c>
      <c r="K144" s="50" t="s">
        <v>549</v>
      </c>
      <c r="L144" s="50" t="s">
        <v>509</v>
      </c>
      <c r="M144" s="55">
        <f>IF(D144&gt;0,0.0416666666666667/J144,"")</f>
        <v>5.7142857142857197</v>
      </c>
      <c r="N144" s="50">
        <v>0</v>
      </c>
      <c r="Q144" s="151">
        <f>IF("1-Swim"=D144,J144*2.4,IF("2-Bike"=D144,J144*112,IF("3-Run"=D144,J144*26.2,0)))</f>
        <v>0.19104166666666664</v>
      </c>
      <c r="R144" s="151">
        <f>Q144/2</f>
        <v>9.5520833333333319E-2</v>
      </c>
      <c r="S144" s="53">
        <f>J144*26.2</f>
        <v>0.19104166666666664</v>
      </c>
      <c r="T144" s="53">
        <f>(J144+0.0013889)*26.2</f>
        <v>0.22743084666666663</v>
      </c>
      <c r="U144" s="53">
        <f>S144/2</f>
        <v>9.5520833333333319E-2</v>
      </c>
      <c r="V144" s="53">
        <f>T144/2</f>
        <v>0.11371542333333332</v>
      </c>
      <c r="W144" s="50">
        <f>RANK(J144,J:J,1)</f>
        <v>1878</v>
      </c>
      <c r="X144" s="50">
        <f>YEAR(B144)</f>
        <v>2004</v>
      </c>
      <c r="Y144" s="50">
        <f>MONTH(B144)</f>
        <v>3</v>
      </c>
      <c r="Z144" s="56">
        <f>X144*100+Y144</f>
        <v>200403</v>
      </c>
      <c r="AA144" s="56">
        <f>WEEKNUM(B144,1)</f>
        <v>10</v>
      </c>
      <c r="AB144" s="58">
        <f>IF(ISBLANK(B144)," ",MAX(B144-B143-1,0))</f>
        <v>0</v>
      </c>
      <c r="AC144" s="56">
        <f>DAY(B144)</f>
        <v>1</v>
      </c>
      <c r="AD144" s="53">
        <f>U144+V144</f>
        <v>0.20923625666666662</v>
      </c>
      <c r="AE144" s="56">
        <f>IF("1-Swim"=D144,E144*46.7,IF("2-Bike"=D144,E144,IF("3-Run"=D144,E144*4.27,0)))</f>
        <v>8.5399999999999991</v>
      </c>
    </row>
    <row r="145" spans="1:31" x14ac:dyDescent="0.25">
      <c r="A145" s="50">
        <v>144</v>
      </c>
      <c r="B145" s="51">
        <v>38049</v>
      </c>
      <c r="C145" s="52" t="s">
        <v>6</v>
      </c>
      <c r="D145" s="50" t="s">
        <v>1223</v>
      </c>
      <c r="E145" s="50">
        <v>2</v>
      </c>
      <c r="F145" s="50">
        <v>0</v>
      </c>
      <c r="G145" s="50">
        <v>19</v>
      </c>
      <c r="H145" s="50">
        <v>45</v>
      </c>
      <c r="I145" s="53">
        <f>IF(E145&gt;0,TIME(F145,G145,H145),"")</f>
        <v>1.3715277777777778E-2</v>
      </c>
      <c r="J145" s="54">
        <f>IF(E145&gt;0,TIME(F145,G145,H145)/E145,"")</f>
        <v>6.8576388888888888E-3</v>
      </c>
      <c r="K145" s="50" t="s">
        <v>550</v>
      </c>
      <c r="L145" s="50" t="s">
        <v>509</v>
      </c>
      <c r="M145" s="55">
        <f>IF(D145&gt;0,0.0416666666666667/J145,"")</f>
        <v>6.0759493670886124</v>
      </c>
      <c r="N145" s="50">
        <v>0</v>
      </c>
      <c r="Q145" s="151">
        <f>IF("1-Swim"=D145,J145*2.4,IF("2-Bike"=D145,J145*112,IF("3-Run"=D145,J145*26.2,0)))</f>
        <v>0.17967013888888889</v>
      </c>
      <c r="R145" s="151">
        <f>Q145/2</f>
        <v>8.9835069444444443E-2</v>
      </c>
      <c r="S145" s="53">
        <f>J145*26.2</f>
        <v>0.17967013888888889</v>
      </c>
      <c r="T145" s="53">
        <f>(J145+0.0013889)*26.2</f>
        <v>0.21605931888888888</v>
      </c>
      <c r="U145" s="53">
        <f>S145/2</f>
        <v>8.9835069444444443E-2</v>
      </c>
      <c r="V145" s="53">
        <f>T145/2</f>
        <v>0.10802965944444444</v>
      </c>
      <c r="W145" s="50">
        <f>RANK(J145,J:J,1)</f>
        <v>1387</v>
      </c>
      <c r="X145" s="50">
        <f>YEAR(B145)</f>
        <v>2004</v>
      </c>
      <c r="Y145" s="50">
        <f>MONTH(B145)</f>
        <v>3</v>
      </c>
      <c r="Z145" s="56">
        <f>X145*100+Y145</f>
        <v>200403</v>
      </c>
      <c r="AA145" s="56">
        <f>WEEKNUM(B145,1)</f>
        <v>10</v>
      </c>
      <c r="AB145" s="58">
        <f>IF(ISBLANK(B145)," ",MAX(B145-B144-1,0))</f>
        <v>1</v>
      </c>
      <c r="AC145" s="56">
        <f>DAY(B145)</f>
        <v>3</v>
      </c>
      <c r="AD145" s="53">
        <f>U145+V145</f>
        <v>0.1978647288888889</v>
      </c>
      <c r="AE145" s="56">
        <f>IF("1-Swim"=D145,E145*46.7,IF("2-Bike"=D145,E145,IF("3-Run"=D145,E145*4.27,0)))</f>
        <v>8.5399999999999991</v>
      </c>
    </row>
    <row r="146" spans="1:31" x14ac:dyDescent="0.25">
      <c r="A146" s="50">
        <v>145</v>
      </c>
      <c r="B146" s="51">
        <v>38054</v>
      </c>
      <c r="C146" s="52" t="s">
        <v>3</v>
      </c>
      <c r="D146" s="50" t="s">
        <v>1224</v>
      </c>
      <c r="E146" s="50">
        <v>14</v>
      </c>
      <c r="F146" s="50">
        <v>0</v>
      </c>
      <c r="G146" s="50">
        <v>55</v>
      </c>
      <c r="H146" s="50">
        <v>0</v>
      </c>
      <c r="I146" s="53">
        <f>IF(E146&gt;0,TIME(F146,G146,H146),"")</f>
        <v>3.8194444444444441E-2</v>
      </c>
      <c r="J146" s="54">
        <f>IF(E146&gt;0,TIME(F146,G146,H146)/E146,"")</f>
        <v>2.728174603174603E-3</v>
      </c>
      <c r="K146" s="50" t="s">
        <v>323</v>
      </c>
      <c r="L146" s="50" t="s">
        <v>16</v>
      </c>
      <c r="M146" s="55">
        <f>IF(D146&gt;0,0.0416666666666667/J146,"")</f>
        <v>15.272727272727286</v>
      </c>
      <c r="N146" s="50">
        <v>0</v>
      </c>
      <c r="P146" s="50" t="s">
        <v>22</v>
      </c>
      <c r="Q146" s="151">
        <f>IF("1-Swim"=D146,J146*2.4,IF("2-Bike"=D146,J146*112,IF("3-Run"=D146,J146*26.2,0)))</f>
        <v>0.30555555555555552</v>
      </c>
      <c r="R146" s="151">
        <f>Q146/2</f>
        <v>0.15277777777777776</v>
      </c>
      <c r="S146" s="53">
        <f>J146*26.2</f>
        <v>7.1478174603174599E-2</v>
      </c>
      <c r="T146" s="53">
        <f>(J146+0.0013889)*26.2</f>
        <v>0.10786735460317461</v>
      </c>
      <c r="U146" s="53">
        <f>S146/2</f>
        <v>3.57390873015873E-2</v>
      </c>
      <c r="V146" s="53">
        <f>T146/2</f>
        <v>5.3933677301587303E-2</v>
      </c>
      <c r="W146" s="50">
        <f>RANK(J146,J:J,1)</f>
        <v>424</v>
      </c>
      <c r="X146" s="50">
        <f>YEAR(B146)</f>
        <v>2004</v>
      </c>
      <c r="Y146" s="50">
        <f>MONTH(B146)</f>
        <v>3</v>
      </c>
      <c r="Z146" s="56">
        <f>X146*100+Y146</f>
        <v>200403</v>
      </c>
      <c r="AA146" s="56">
        <f>WEEKNUM(B146,1)</f>
        <v>11</v>
      </c>
      <c r="AB146" s="58">
        <f>IF(ISBLANK(B146)," ",MAX(B146-B145-1,0))</f>
        <v>4</v>
      </c>
      <c r="AC146" s="56">
        <f>DAY(B146)</f>
        <v>8</v>
      </c>
      <c r="AD146" s="53">
        <f>U146+V146</f>
        <v>8.967276460317461E-2</v>
      </c>
      <c r="AE146" s="56">
        <f>IF("1-Swim"=D146,E146*46.7,IF("2-Bike"=D146,E146,IF("3-Run"=D146,E146*4.27,0)))</f>
        <v>14</v>
      </c>
    </row>
    <row r="147" spans="1:31" x14ac:dyDescent="0.25">
      <c r="A147" s="50">
        <v>146</v>
      </c>
      <c r="B147" s="51">
        <v>38055</v>
      </c>
      <c r="C147" s="52" t="s">
        <v>4</v>
      </c>
      <c r="D147" s="50" t="s">
        <v>1224</v>
      </c>
      <c r="E147" s="50">
        <v>14</v>
      </c>
      <c r="F147" s="50">
        <v>0</v>
      </c>
      <c r="G147" s="50">
        <v>55</v>
      </c>
      <c r="H147" s="50">
        <v>0</v>
      </c>
      <c r="I147" s="53">
        <f>IF(E147&gt;0,TIME(F147,G147,H147),"")</f>
        <v>3.8194444444444441E-2</v>
      </c>
      <c r="J147" s="54">
        <f>IF(E147&gt;0,TIME(F147,G147,H147)/E147,"")</f>
        <v>2.728174603174603E-3</v>
      </c>
      <c r="K147" s="50" t="s">
        <v>323</v>
      </c>
      <c r="L147" s="50" t="s">
        <v>16</v>
      </c>
      <c r="M147" s="55">
        <f>IF(D147&gt;0,0.0416666666666667/J147,"")</f>
        <v>15.272727272727286</v>
      </c>
      <c r="N147" s="50">
        <v>0</v>
      </c>
      <c r="P147" s="50" t="s">
        <v>22</v>
      </c>
      <c r="Q147" s="151">
        <f>IF("1-Swim"=D147,J147*2.4,IF("2-Bike"=D147,J147*112,IF("3-Run"=D147,J147*26.2,0)))</f>
        <v>0.30555555555555552</v>
      </c>
      <c r="R147" s="151">
        <f>Q147/2</f>
        <v>0.15277777777777776</v>
      </c>
      <c r="S147" s="53">
        <f>J147*26.2</f>
        <v>7.1478174603174599E-2</v>
      </c>
      <c r="T147" s="53">
        <f>(J147+0.0013889)*26.2</f>
        <v>0.10786735460317461</v>
      </c>
      <c r="U147" s="53">
        <f>S147/2</f>
        <v>3.57390873015873E-2</v>
      </c>
      <c r="V147" s="53">
        <f>T147/2</f>
        <v>5.3933677301587303E-2</v>
      </c>
      <c r="W147" s="50">
        <f>RANK(J147,J:J,1)</f>
        <v>424</v>
      </c>
      <c r="X147" s="50">
        <f>YEAR(B147)</f>
        <v>2004</v>
      </c>
      <c r="Y147" s="50">
        <f>MONTH(B147)</f>
        <v>3</v>
      </c>
      <c r="Z147" s="56">
        <f>X147*100+Y147</f>
        <v>200403</v>
      </c>
      <c r="AA147" s="56">
        <f>WEEKNUM(B147,1)</f>
        <v>11</v>
      </c>
      <c r="AB147" s="58">
        <f>IF(ISBLANK(B147)," ",MAX(B147-B146-1,0))</f>
        <v>0</v>
      </c>
      <c r="AC147" s="56">
        <f>DAY(B147)</f>
        <v>9</v>
      </c>
      <c r="AD147" s="53">
        <f>U147+V147</f>
        <v>8.967276460317461E-2</v>
      </c>
      <c r="AE147" s="56">
        <f>IF("1-Swim"=D147,E147*46.7,IF("2-Bike"=D147,E147,IF("3-Run"=D147,E147*4.27,0)))</f>
        <v>14</v>
      </c>
    </row>
    <row r="148" spans="1:31" x14ac:dyDescent="0.25">
      <c r="A148" s="50">
        <v>147</v>
      </c>
      <c r="B148" s="51">
        <v>38056</v>
      </c>
      <c r="C148" s="52" t="s">
        <v>6</v>
      </c>
      <c r="D148" s="50" t="s">
        <v>1224</v>
      </c>
      <c r="E148" s="50">
        <v>14</v>
      </c>
      <c r="F148" s="50">
        <v>0</v>
      </c>
      <c r="G148" s="50">
        <v>55</v>
      </c>
      <c r="H148" s="50">
        <v>0</v>
      </c>
      <c r="I148" s="53">
        <f>IF(E148&gt;0,TIME(F148,G148,H148),"")</f>
        <v>3.8194444444444441E-2</v>
      </c>
      <c r="J148" s="54">
        <f>IF(E148&gt;0,TIME(F148,G148,H148)/E148,"")</f>
        <v>2.728174603174603E-3</v>
      </c>
      <c r="K148" s="50" t="s">
        <v>323</v>
      </c>
      <c r="L148" s="50" t="s">
        <v>16</v>
      </c>
      <c r="M148" s="55">
        <f>IF(D148&gt;0,0.0416666666666667/J148,"")</f>
        <v>15.272727272727286</v>
      </c>
      <c r="N148" s="50">
        <v>0</v>
      </c>
      <c r="P148" s="50" t="s">
        <v>22</v>
      </c>
      <c r="Q148" s="151">
        <f>IF("1-Swim"=D148,J148*2.4,IF("2-Bike"=D148,J148*112,IF("3-Run"=D148,J148*26.2,0)))</f>
        <v>0.30555555555555552</v>
      </c>
      <c r="R148" s="151">
        <f>Q148/2</f>
        <v>0.15277777777777776</v>
      </c>
      <c r="S148" s="53">
        <f>J148*26.2</f>
        <v>7.1478174603174599E-2</v>
      </c>
      <c r="T148" s="53">
        <f>(J148+0.0013889)*26.2</f>
        <v>0.10786735460317461</v>
      </c>
      <c r="U148" s="53">
        <f>S148/2</f>
        <v>3.57390873015873E-2</v>
      </c>
      <c r="V148" s="53">
        <f>T148/2</f>
        <v>5.3933677301587303E-2</v>
      </c>
      <c r="W148" s="50">
        <f>RANK(J148,J:J,1)</f>
        <v>424</v>
      </c>
      <c r="X148" s="50">
        <f>YEAR(B148)</f>
        <v>2004</v>
      </c>
      <c r="Y148" s="50">
        <f>MONTH(B148)</f>
        <v>3</v>
      </c>
      <c r="Z148" s="56">
        <f>X148*100+Y148</f>
        <v>200403</v>
      </c>
      <c r="AA148" s="56">
        <f>WEEKNUM(B148,1)</f>
        <v>11</v>
      </c>
      <c r="AB148" s="58">
        <f>IF(ISBLANK(B148)," ",MAX(B148-B147-1,0))</f>
        <v>0</v>
      </c>
      <c r="AC148" s="56">
        <f>DAY(B148)</f>
        <v>10</v>
      </c>
      <c r="AD148" s="53">
        <f>U148+V148</f>
        <v>8.967276460317461E-2</v>
      </c>
      <c r="AE148" s="56">
        <f>IF("1-Swim"=D148,E148*46.7,IF("2-Bike"=D148,E148,IF("3-Run"=D148,E148*4.27,0)))</f>
        <v>14</v>
      </c>
    </row>
    <row r="149" spans="1:31" x14ac:dyDescent="0.25">
      <c r="A149" s="50">
        <v>148</v>
      </c>
      <c r="B149" s="51">
        <v>38057</v>
      </c>
      <c r="C149" s="52" t="s">
        <v>1</v>
      </c>
      <c r="D149" s="50" t="s">
        <v>1223</v>
      </c>
      <c r="E149" s="50">
        <v>2</v>
      </c>
      <c r="F149" s="50">
        <v>0</v>
      </c>
      <c r="G149" s="50">
        <v>20</v>
      </c>
      <c r="H149" s="50">
        <v>0</v>
      </c>
      <c r="I149" s="53">
        <f>IF(E149&gt;0,TIME(F149,G149,H149),"")</f>
        <v>1.3888888888888888E-2</v>
      </c>
      <c r="J149" s="54">
        <f>IF(E149&gt;0,TIME(F149,G149,H149)/E149,"")</f>
        <v>6.9444444444444441E-3</v>
      </c>
      <c r="K149" s="50" t="s">
        <v>561</v>
      </c>
      <c r="L149" s="50" t="s">
        <v>17</v>
      </c>
      <c r="M149" s="55">
        <f>IF(D149&gt;0,0.0416666666666667/J149,"")</f>
        <v>6.0000000000000053</v>
      </c>
      <c r="N149" s="50">
        <v>0</v>
      </c>
      <c r="Q149" s="151">
        <f>IF("1-Swim"=D149,J149*2.4,IF("2-Bike"=D149,J149*112,IF("3-Run"=D149,J149*26.2,0)))</f>
        <v>0.18194444444444444</v>
      </c>
      <c r="R149" s="151">
        <f>Q149/2</f>
        <v>9.0972222222222218E-2</v>
      </c>
      <c r="S149" s="53">
        <f>J149*26.2</f>
        <v>0.18194444444444444</v>
      </c>
      <c r="T149" s="53">
        <f>(J149+0.0013889)*26.2</f>
        <v>0.21833362444444443</v>
      </c>
      <c r="U149" s="53">
        <f>S149/2</f>
        <v>9.0972222222222218E-2</v>
      </c>
      <c r="V149" s="53">
        <f>T149/2</f>
        <v>0.10916681222222221</v>
      </c>
      <c r="W149" s="50">
        <f>RANK(J149,J:J,1)</f>
        <v>1479</v>
      </c>
      <c r="X149" s="50">
        <f>YEAR(B149)</f>
        <v>2004</v>
      </c>
      <c r="Y149" s="50">
        <f>MONTH(B149)</f>
        <v>3</v>
      </c>
      <c r="Z149" s="56">
        <f>X149*100+Y149</f>
        <v>200403</v>
      </c>
      <c r="AA149" s="56">
        <f>WEEKNUM(B149,1)</f>
        <v>11</v>
      </c>
      <c r="AB149" s="58">
        <f>IF(ISBLANK(B149)," ",MAX(B149-B148-1,0))</f>
        <v>0</v>
      </c>
      <c r="AC149" s="56">
        <f>DAY(B149)</f>
        <v>11</v>
      </c>
      <c r="AD149" s="53">
        <f>U149+V149</f>
        <v>0.20013903444444442</v>
      </c>
      <c r="AE149" s="56">
        <f>IF("1-Swim"=D149,E149*46.7,IF("2-Bike"=D149,E149,IF("3-Run"=D149,E149*4.27,0)))</f>
        <v>8.5399999999999991</v>
      </c>
    </row>
    <row r="150" spans="1:31" x14ac:dyDescent="0.25">
      <c r="A150" s="50">
        <v>149</v>
      </c>
      <c r="B150" s="51">
        <v>38058</v>
      </c>
      <c r="C150" s="52" t="s">
        <v>2</v>
      </c>
      <c r="D150" s="50" t="s">
        <v>1223</v>
      </c>
      <c r="E150" s="50">
        <v>2</v>
      </c>
      <c r="F150" s="50">
        <v>0</v>
      </c>
      <c r="G150" s="50">
        <v>19</v>
      </c>
      <c r="H150" s="50">
        <v>0</v>
      </c>
      <c r="I150" s="53">
        <f>IF(E150&gt;0,TIME(F150,G150,H150),"")</f>
        <v>1.3194444444444444E-2</v>
      </c>
      <c r="J150" s="54">
        <f>IF(E150&gt;0,TIME(F150,G150,H150)/E150,"")</f>
        <v>6.5972222222222222E-3</v>
      </c>
      <c r="K150" s="50" t="s">
        <v>550</v>
      </c>
      <c r="L150" s="50" t="s">
        <v>17</v>
      </c>
      <c r="M150" s="55">
        <f>IF(D150&gt;0,0.0416666666666667/J150,"")</f>
        <v>6.3157894736842151</v>
      </c>
      <c r="N150" s="50">
        <v>0</v>
      </c>
      <c r="Q150" s="151">
        <f>IF("1-Swim"=D150,J150*2.4,IF("2-Bike"=D150,J150*112,IF("3-Run"=D150,J150*26.2,0)))</f>
        <v>0.17284722222222221</v>
      </c>
      <c r="R150" s="151">
        <f>Q150/2</f>
        <v>8.6423611111111104E-2</v>
      </c>
      <c r="S150" s="53">
        <f>J150*26.2</f>
        <v>0.17284722222222221</v>
      </c>
      <c r="T150" s="53">
        <f>(J150+0.0013889)*26.2</f>
        <v>0.2092364022222222</v>
      </c>
      <c r="U150" s="53">
        <f>S150/2</f>
        <v>8.6423611111111104E-2</v>
      </c>
      <c r="V150" s="53">
        <f>T150/2</f>
        <v>0.1046182011111111</v>
      </c>
      <c r="W150" s="50">
        <f>RANK(J150,J:J,1)</f>
        <v>1088</v>
      </c>
      <c r="X150" s="50">
        <f>YEAR(B150)</f>
        <v>2004</v>
      </c>
      <c r="Y150" s="50">
        <f>MONTH(B150)</f>
        <v>3</v>
      </c>
      <c r="Z150" s="56">
        <f>X150*100+Y150</f>
        <v>200403</v>
      </c>
      <c r="AA150" s="56">
        <f>WEEKNUM(B150,1)</f>
        <v>11</v>
      </c>
      <c r="AB150" s="58">
        <f>IF(ISBLANK(B150)," ",MAX(B150-B149-1,0))</f>
        <v>0</v>
      </c>
      <c r="AC150" s="56">
        <f>DAY(B150)</f>
        <v>12</v>
      </c>
      <c r="AD150" s="53">
        <f>U150+V150</f>
        <v>0.19104181222222222</v>
      </c>
      <c r="AE150" s="56">
        <f>IF("1-Swim"=D150,E150*46.7,IF("2-Bike"=D150,E150,IF("3-Run"=D150,E150*4.27,0)))</f>
        <v>8.5399999999999991</v>
      </c>
    </row>
    <row r="151" spans="1:31" x14ac:dyDescent="0.25">
      <c r="A151" s="50">
        <v>150</v>
      </c>
      <c r="B151" s="51">
        <v>38059</v>
      </c>
      <c r="C151" s="52" t="s">
        <v>5</v>
      </c>
      <c r="D151" s="50" t="s">
        <v>1224</v>
      </c>
      <c r="E151" s="50">
        <v>14</v>
      </c>
      <c r="F151" s="50">
        <v>0</v>
      </c>
      <c r="G151" s="50">
        <v>55</v>
      </c>
      <c r="H151" s="50">
        <v>0</v>
      </c>
      <c r="I151" s="53">
        <f>IF(E151&gt;0,TIME(F151,G151,H151),"")</f>
        <v>3.8194444444444441E-2</v>
      </c>
      <c r="J151" s="54">
        <f>IF(E151&gt;0,TIME(F151,G151,H151)/E151,"")</f>
        <v>2.728174603174603E-3</v>
      </c>
      <c r="K151" s="50" t="s">
        <v>323</v>
      </c>
      <c r="L151" s="50" t="s">
        <v>16</v>
      </c>
      <c r="M151" s="55">
        <f>IF(D151&gt;0,0.0416666666666667/J151,"")</f>
        <v>15.272727272727286</v>
      </c>
      <c r="N151" s="50">
        <v>0</v>
      </c>
      <c r="P151" s="50" t="s">
        <v>22</v>
      </c>
      <c r="Q151" s="151">
        <f>IF("1-Swim"=D151,J151*2.4,IF("2-Bike"=D151,J151*112,IF("3-Run"=D151,J151*26.2,0)))</f>
        <v>0.30555555555555552</v>
      </c>
      <c r="R151" s="151">
        <f>Q151/2</f>
        <v>0.15277777777777776</v>
      </c>
      <c r="S151" s="53">
        <f>J151*26.2</f>
        <v>7.1478174603174599E-2</v>
      </c>
      <c r="T151" s="53">
        <f>(J151+0.0013889)*26.2</f>
        <v>0.10786735460317461</v>
      </c>
      <c r="U151" s="53">
        <f>S151/2</f>
        <v>3.57390873015873E-2</v>
      </c>
      <c r="V151" s="53">
        <f>T151/2</f>
        <v>5.3933677301587303E-2</v>
      </c>
      <c r="W151" s="50">
        <f>RANK(J151,J:J,1)</f>
        <v>424</v>
      </c>
      <c r="X151" s="50">
        <f>YEAR(B151)</f>
        <v>2004</v>
      </c>
      <c r="Y151" s="50">
        <f>MONTH(B151)</f>
        <v>3</v>
      </c>
      <c r="Z151" s="56">
        <f>X151*100+Y151</f>
        <v>200403</v>
      </c>
      <c r="AA151" s="56">
        <f>WEEKNUM(B151,1)</f>
        <v>11</v>
      </c>
      <c r="AB151" s="58">
        <f>IF(ISBLANK(B151)," ",MAX(B151-B150-1,0))</f>
        <v>0</v>
      </c>
      <c r="AC151" s="56">
        <f>DAY(B151)</f>
        <v>13</v>
      </c>
      <c r="AD151" s="53">
        <f>U151+V151</f>
        <v>8.967276460317461E-2</v>
      </c>
      <c r="AE151" s="56">
        <f>IF("1-Swim"=D151,E151*46.7,IF("2-Bike"=D151,E151,IF("3-Run"=D151,E151*4.27,0)))</f>
        <v>14</v>
      </c>
    </row>
    <row r="152" spans="1:31" x14ac:dyDescent="0.25">
      <c r="A152" s="50">
        <v>151</v>
      </c>
      <c r="B152" s="51">
        <v>38061</v>
      </c>
      <c r="C152" s="52" t="s">
        <v>3</v>
      </c>
      <c r="D152" s="50" t="s">
        <v>1223</v>
      </c>
      <c r="E152" s="50">
        <v>2</v>
      </c>
      <c r="F152" s="50">
        <v>0</v>
      </c>
      <c r="G152" s="50">
        <v>18</v>
      </c>
      <c r="H152" s="50">
        <v>35</v>
      </c>
      <c r="I152" s="53">
        <f>IF(E152&gt;0,TIME(F152,G152,H152),"")</f>
        <v>1.2905092592592591E-2</v>
      </c>
      <c r="J152" s="54">
        <f>IF(E152&gt;0,TIME(F152,G152,H152)/E152,"")</f>
        <v>6.4525462962962956E-3</v>
      </c>
      <c r="K152" s="50" t="s">
        <v>549</v>
      </c>
      <c r="L152" s="50" t="s">
        <v>17</v>
      </c>
      <c r="M152" s="55">
        <f>IF(D152&gt;0,0.0416666666666667/J152,"")</f>
        <v>6.4573991031390188</v>
      </c>
      <c r="N152" s="50">
        <v>0</v>
      </c>
      <c r="Q152" s="151">
        <f>IF("1-Swim"=D152,J152*2.4,IF("2-Bike"=D152,J152*112,IF("3-Run"=D152,J152*26.2,0)))</f>
        <v>0.16905671296296293</v>
      </c>
      <c r="R152" s="151">
        <f>Q152/2</f>
        <v>8.4528356481481465E-2</v>
      </c>
      <c r="S152" s="53">
        <f>J152*26.2</f>
        <v>0.16905671296296293</v>
      </c>
      <c r="T152" s="53">
        <f>(J152+0.0013889)*26.2</f>
        <v>0.20544589296296292</v>
      </c>
      <c r="U152" s="53">
        <f>S152/2</f>
        <v>8.4528356481481465E-2</v>
      </c>
      <c r="V152" s="53">
        <f>T152/2</f>
        <v>0.10272294648148146</v>
      </c>
      <c r="W152" s="50">
        <f>RANK(J152,J:J,1)</f>
        <v>979</v>
      </c>
      <c r="X152" s="50">
        <f>YEAR(B152)</f>
        <v>2004</v>
      </c>
      <c r="Y152" s="50">
        <f>MONTH(B152)</f>
        <v>3</v>
      </c>
      <c r="Z152" s="56">
        <f>X152*100+Y152</f>
        <v>200403</v>
      </c>
      <c r="AA152" s="56">
        <f>WEEKNUM(B152,1)</f>
        <v>12</v>
      </c>
      <c r="AB152" s="58">
        <f>IF(ISBLANK(B152)," ",MAX(B152-B151-1,0))</f>
        <v>1</v>
      </c>
      <c r="AC152" s="56">
        <f>DAY(B152)</f>
        <v>15</v>
      </c>
      <c r="AD152" s="53">
        <f>U152+V152</f>
        <v>0.18725130296296294</v>
      </c>
      <c r="AE152" s="56">
        <f>IF("1-Swim"=D152,E152*46.7,IF("2-Bike"=D152,E152,IF("3-Run"=D152,E152*4.27,0)))</f>
        <v>8.5399999999999991</v>
      </c>
    </row>
    <row r="153" spans="1:31" x14ac:dyDescent="0.25">
      <c r="A153" s="50">
        <v>152</v>
      </c>
      <c r="B153" s="51">
        <v>38063</v>
      </c>
      <c r="C153" s="52" t="s">
        <v>6</v>
      </c>
      <c r="D153" s="50" t="s">
        <v>1224</v>
      </c>
      <c r="E153" s="50">
        <v>8</v>
      </c>
      <c r="F153" s="50">
        <v>0</v>
      </c>
      <c r="G153" s="50">
        <v>30</v>
      </c>
      <c r="H153" s="50">
        <v>0</v>
      </c>
      <c r="I153" s="53">
        <f>IF(E153&gt;0,TIME(F153,G153,H153),"")</f>
        <v>2.0833333333333332E-2</v>
      </c>
      <c r="J153" s="54">
        <f>IF(E153&gt;0,TIME(F153,G153,H153)/E153,"")</f>
        <v>2.6041666666666665E-3</v>
      </c>
      <c r="K153" s="50" t="s">
        <v>33</v>
      </c>
      <c r="L153" s="50" t="s">
        <v>509</v>
      </c>
      <c r="M153" s="55">
        <f>IF(D153&gt;0,0.0416666666666667/J153,"")</f>
        <v>16.000000000000014</v>
      </c>
      <c r="N153" s="50">
        <v>0</v>
      </c>
      <c r="Q153" s="151">
        <f>IF("1-Swim"=D153,J153*2.4,IF("2-Bike"=D153,J153*112,IF("3-Run"=D153,J153*26.2,0)))</f>
        <v>0.29166666666666663</v>
      </c>
      <c r="R153" s="151">
        <f>Q153/2</f>
        <v>0.14583333333333331</v>
      </c>
      <c r="S153" s="53">
        <f>J153*26.2</f>
        <v>6.822916666666666E-2</v>
      </c>
      <c r="T153" s="53">
        <f>(J153+0.0013889)*26.2</f>
        <v>0.10461834666666665</v>
      </c>
      <c r="U153" s="53">
        <f>S153/2</f>
        <v>3.411458333333333E-2</v>
      </c>
      <c r="V153" s="53">
        <f>T153/2</f>
        <v>5.2309173333333327E-2</v>
      </c>
      <c r="W153" s="50">
        <f>RANK(J153,J:J,1)</f>
        <v>357</v>
      </c>
      <c r="X153" s="50">
        <f>YEAR(B153)</f>
        <v>2004</v>
      </c>
      <c r="Y153" s="50">
        <f>MONTH(B153)</f>
        <v>3</v>
      </c>
      <c r="Z153" s="56">
        <f>X153*100+Y153</f>
        <v>200403</v>
      </c>
      <c r="AA153" s="56">
        <f>WEEKNUM(B153,1)</f>
        <v>12</v>
      </c>
      <c r="AB153" s="58">
        <f>IF(ISBLANK(B153)," ",MAX(B153-B152-1,0))</f>
        <v>1</v>
      </c>
      <c r="AC153" s="56">
        <f>DAY(B153)</f>
        <v>17</v>
      </c>
      <c r="AD153" s="53">
        <f>U153+V153</f>
        <v>8.6423756666666657E-2</v>
      </c>
      <c r="AE153" s="56">
        <f>IF("1-Swim"=D153,E153*46.7,IF("2-Bike"=D153,E153,IF("3-Run"=D153,E153*4.27,0)))</f>
        <v>8</v>
      </c>
    </row>
    <row r="154" spans="1:31" x14ac:dyDescent="0.25">
      <c r="A154" s="50">
        <v>153</v>
      </c>
      <c r="B154" s="51">
        <v>38066</v>
      </c>
      <c r="C154" s="52" t="s">
        <v>5</v>
      </c>
      <c r="D154" s="50" t="s">
        <v>1223</v>
      </c>
      <c r="E154" s="50">
        <v>5</v>
      </c>
      <c r="F154" s="50">
        <v>0</v>
      </c>
      <c r="G154" s="50">
        <v>55</v>
      </c>
      <c r="H154" s="50">
        <v>29</v>
      </c>
      <c r="I154" s="53">
        <f>IF(E154&gt;0,TIME(F154,G154,H154),"")</f>
        <v>3.8530092592592595E-2</v>
      </c>
      <c r="J154" s="54">
        <f>IF(E154&gt;0,TIME(F154,G154,H154)/E154,"")</f>
        <v>7.7060185185185192E-3</v>
      </c>
      <c r="K154" s="50" t="s">
        <v>550</v>
      </c>
      <c r="L154" s="50" t="s">
        <v>509</v>
      </c>
      <c r="M154" s="55">
        <f>IF(D154&gt;0,0.0416666666666667/J154,"")</f>
        <v>5.4070291378792463</v>
      </c>
      <c r="N154" s="50">
        <v>0</v>
      </c>
      <c r="Q154" s="151">
        <f>IF("1-Swim"=D154,J154*2.4,IF("2-Bike"=D154,J154*112,IF("3-Run"=D154,J154*26.2,0)))</f>
        <v>0.20189768518518519</v>
      </c>
      <c r="R154" s="151">
        <f>Q154/2</f>
        <v>0.1009488425925926</v>
      </c>
      <c r="S154" s="53">
        <f>J154*26.2</f>
        <v>0.20189768518518519</v>
      </c>
      <c r="T154" s="53">
        <f>(J154+0.0013889)*26.2</f>
        <v>0.23828686518518519</v>
      </c>
      <c r="U154" s="53">
        <f>S154/2</f>
        <v>0.1009488425925926</v>
      </c>
      <c r="V154" s="53">
        <f>T154/2</f>
        <v>0.11914343259259259</v>
      </c>
      <c r="W154" s="50">
        <f>RANK(J154,J:J,1)</f>
        <v>2234</v>
      </c>
      <c r="X154" s="50">
        <f>YEAR(B154)</f>
        <v>2004</v>
      </c>
      <c r="Y154" s="50">
        <f>MONTH(B154)</f>
        <v>3</v>
      </c>
      <c r="Z154" s="56">
        <f>X154*100+Y154</f>
        <v>200403</v>
      </c>
      <c r="AA154" s="56">
        <f>WEEKNUM(B154,1)</f>
        <v>12</v>
      </c>
      <c r="AB154" s="58">
        <f>IF(ISBLANK(B154)," ",MAX(B154-B153-1,0))</f>
        <v>2</v>
      </c>
      <c r="AC154" s="56">
        <f>DAY(B154)</f>
        <v>20</v>
      </c>
      <c r="AD154" s="53">
        <f>U154+V154</f>
        <v>0.2200922751851852</v>
      </c>
      <c r="AE154" s="56">
        <f>IF("1-Swim"=D154,E154*46.7,IF("2-Bike"=D154,E154,IF("3-Run"=D154,E154*4.27,0)))</f>
        <v>21.349999999999998</v>
      </c>
    </row>
    <row r="155" spans="1:31" x14ac:dyDescent="0.25">
      <c r="A155" s="50">
        <v>154</v>
      </c>
      <c r="B155" s="51">
        <v>38070</v>
      </c>
      <c r="C155" s="52" t="s">
        <v>6</v>
      </c>
      <c r="D155" s="50" t="s">
        <v>1224</v>
      </c>
      <c r="E155" s="50">
        <v>7</v>
      </c>
      <c r="F155" s="50">
        <v>0</v>
      </c>
      <c r="G155" s="50">
        <v>31</v>
      </c>
      <c r="H155" s="50">
        <v>0</v>
      </c>
      <c r="I155" s="53">
        <f>IF(E155&gt;0,TIME(F155,G155,H155),"")</f>
        <v>2.1527777777777781E-2</v>
      </c>
      <c r="J155" s="54">
        <f>IF(E155&gt;0,TIME(F155,G155,H155)/E155,"")</f>
        <v>3.0753968253968257E-3</v>
      </c>
      <c r="K155" s="50" t="s">
        <v>33</v>
      </c>
      <c r="L155" s="50" t="s">
        <v>509</v>
      </c>
      <c r="M155" s="55">
        <f>IF(D155&gt;0,0.0416666666666667/J155,"")</f>
        <v>13.548387096774203</v>
      </c>
      <c r="N155" s="50">
        <v>0</v>
      </c>
      <c r="Q155" s="151">
        <f>IF("1-Swim"=D155,J155*2.4,IF("2-Bike"=D155,J155*112,IF("3-Run"=D155,J155*26.2,0)))</f>
        <v>0.3444444444444445</v>
      </c>
      <c r="R155" s="151">
        <f>Q155/2</f>
        <v>0.17222222222222225</v>
      </c>
      <c r="S155" s="53">
        <f>J155*26.2</f>
        <v>8.0575396825396828E-2</v>
      </c>
      <c r="T155" s="53">
        <f>(J155+0.0013889)*26.2</f>
        <v>0.11696457682539683</v>
      </c>
      <c r="U155" s="53">
        <f>S155/2</f>
        <v>4.0287698412698414E-2</v>
      </c>
      <c r="V155" s="53">
        <f>T155/2</f>
        <v>5.8482288412698417E-2</v>
      </c>
      <c r="W155" s="50">
        <f>RANK(J155,J:J,1)</f>
        <v>605</v>
      </c>
      <c r="X155" s="50">
        <f>YEAR(B155)</f>
        <v>2004</v>
      </c>
      <c r="Y155" s="50">
        <f>MONTH(B155)</f>
        <v>3</v>
      </c>
      <c r="Z155" s="56">
        <f>X155*100+Y155</f>
        <v>200403</v>
      </c>
      <c r="AA155" s="56">
        <f>WEEKNUM(B155,1)</f>
        <v>13</v>
      </c>
      <c r="AB155" s="58">
        <f>IF(ISBLANK(B155)," ",MAX(B155-B154-1,0))</f>
        <v>3</v>
      </c>
      <c r="AC155" s="56">
        <f>DAY(B155)</f>
        <v>24</v>
      </c>
      <c r="AD155" s="53">
        <f>U155+V155</f>
        <v>9.8769986825396838E-2</v>
      </c>
      <c r="AE155" s="56">
        <f>IF("1-Swim"=D155,E155*46.7,IF("2-Bike"=D155,E155,IF("3-Run"=D155,E155*4.27,0)))</f>
        <v>7</v>
      </c>
    </row>
    <row r="156" spans="1:31" x14ac:dyDescent="0.25">
      <c r="A156" s="50">
        <v>155</v>
      </c>
      <c r="B156" s="51">
        <v>38072</v>
      </c>
      <c r="C156" s="52" t="s">
        <v>2</v>
      </c>
      <c r="D156" s="50" t="s">
        <v>1223</v>
      </c>
      <c r="E156" s="50">
        <v>1.75</v>
      </c>
      <c r="F156" s="50">
        <v>0</v>
      </c>
      <c r="G156" s="50">
        <v>19</v>
      </c>
      <c r="H156" s="50">
        <v>10</v>
      </c>
      <c r="I156" s="53">
        <f>IF(E156&gt;0,TIME(F156,G156,H156),"")</f>
        <v>1.3310185185185187E-2</v>
      </c>
      <c r="J156" s="54">
        <f>IF(E156&gt;0,TIME(F156,G156,H156)/E156,"")</f>
        <v>7.6058201058201071E-3</v>
      </c>
      <c r="K156" s="50" t="s">
        <v>550</v>
      </c>
      <c r="L156" s="50" t="s">
        <v>509</v>
      </c>
      <c r="M156" s="55">
        <f>IF(D156&gt;0,0.0416666666666667/J156,"")</f>
        <v>5.4782608695652204</v>
      </c>
      <c r="N156" s="50">
        <v>0</v>
      </c>
      <c r="Q156" s="151">
        <f>IF("1-Swim"=D156,J156*2.4,IF("2-Bike"=D156,J156*112,IF("3-Run"=D156,J156*26.2,0)))</f>
        <v>0.1992724867724868</v>
      </c>
      <c r="R156" s="151">
        <f>Q156/2</f>
        <v>9.9636243386243398E-2</v>
      </c>
      <c r="S156" s="53">
        <f>J156*26.2</f>
        <v>0.1992724867724868</v>
      </c>
      <c r="T156" s="53">
        <f>(J156+0.0013889)*26.2</f>
        <v>0.23566166677248682</v>
      </c>
      <c r="U156" s="53">
        <f>S156/2</f>
        <v>9.9636243386243398E-2</v>
      </c>
      <c r="V156" s="53">
        <f>T156/2</f>
        <v>0.11783083338624341</v>
      </c>
      <c r="W156" s="50">
        <f>RANK(J156,J:J,1)</f>
        <v>2156</v>
      </c>
      <c r="X156" s="50">
        <f>YEAR(B156)</f>
        <v>2004</v>
      </c>
      <c r="Y156" s="50">
        <f>MONTH(B156)</f>
        <v>3</v>
      </c>
      <c r="Z156" s="56">
        <f>X156*100+Y156</f>
        <v>200403</v>
      </c>
      <c r="AA156" s="56">
        <f>WEEKNUM(B156,1)</f>
        <v>13</v>
      </c>
      <c r="AB156" s="58">
        <f>IF(ISBLANK(B156)," ",MAX(B156-B155-1,0))</f>
        <v>1</v>
      </c>
      <c r="AC156" s="56">
        <f>DAY(B156)</f>
        <v>26</v>
      </c>
      <c r="AD156" s="53">
        <f>U156+V156</f>
        <v>0.21746707677248681</v>
      </c>
      <c r="AE156" s="56">
        <f>IF("1-Swim"=D156,E156*46.7,IF("2-Bike"=D156,E156,IF("3-Run"=D156,E156*4.27,0)))</f>
        <v>7.4724999999999993</v>
      </c>
    </row>
    <row r="157" spans="1:31" x14ac:dyDescent="0.25">
      <c r="A157" s="50">
        <v>156</v>
      </c>
      <c r="B157" s="51">
        <v>38073</v>
      </c>
      <c r="C157" s="52" t="s">
        <v>5</v>
      </c>
      <c r="D157" s="50" t="s">
        <v>1224</v>
      </c>
      <c r="E157" s="50">
        <v>15</v>
      </c>
      <c r="F157" s="50">
        <v>1</v>
      </c>
      <c r="G157" s="50">
        <v>15</v>
      </c>
      <c r="H157" s="50">
        <v>0</v>
      </c>
      <c r="I157" s="53">
        <f>IF(E157&gt;0,TIME(F157,G157,H157),"")</f>
        <v>5.2083333333333336E-2</v>
      </c>
      <c r="J157" s="54">
        <f>IF(E157&gt;0,TIME(F157,G157,H157)/E157,"")</f>
        <v>3.4722222222222225E-3</v>
      </c>
      <c r="K157" s="50" t="s">
        <v>33</v>
      </c>
      <c r="L157" s="50" t="s">
        <v>509</v>
      </c>
      <c r="M157" s="55">
        <f>IF(D157&gt;0,0.0416666666666667/J157,"")</f>
        <v>12.000000000000009</v>
      </c>
      <c r="N157" s="50">
        <v>0</v>
      </c>
      <c r="Q157" s="151">
        <f>IF("1-Swim"=D157,J157*2.4,IF("2-Bike"=D157,J157*112,IF("3-Run"=D157,J157*26.2,0)))</f>
        <v>0.3888888888888889</v>
      </c>
      <c r="R157" s="151">
        <f>Q157/2</f>
        <v>0.19444444444444445</v>
      </c>
      <c r="S157" s="53">
        <f>J157*26.2</f>
        <v>9.0972222222222232E-2</v>
      </c>
      <c r="T157" s="53">
        <f>(J157+0.0013889)*26.2</f>
        <v>0.12736140222222223</v>
      </c>
      <c r="U157" s="53">
        <f>S157/2</f>
        <v>4.5486111111111116E-2</v>
      </c>
      <c r="V157" s="53">
        <f>T157/2</f>
        <v>6.3680701111111113E-2</v>
      </c>
      <c r="W157" s="50">
        <f>RANK(J157,J:J,1)</f>
        <v>700</v>
      </c>
      <c r="X157" s="50">
        <f>YEAR(B157)</f>
        <v>2004</v>
      </c>
      <c r="Y157" s="50">
        <f>MONTH(B157)</f>
        <v>3</v>
      </c>
      <c r="Z157" s="56">
        <f>X157*100+Y157</f>
        <v>200403</v>
      </c>
      <c r="AA157" s="56">
        <f>WEEKNUM(B157,1)</f>
        <v>13</v>
      </c>
      <c r="AB157" s="58">
        <f>IF(ISBLANK(B157)," ",MAX(B157-B156-1,0))</f>
        <v>0</v>
      </c>
      <c r="AC157" s="56">
        <f>DAY(B157)</f>
        <v>27</v>
      </c>
      <c r="AD157" s="53">
        <f>U157+V157</f>
        <v>0.10916681222222223</v>
      </c>
      <c r="AE157" s="56">
        <f>IF("1-Swim"=D157,E157*46.7,IF("2-Bike"=D157,E157,IF("3-Run"=D157,E157*4.27,0)))</f>
        <v>15</v>
      </c>
    </row>
    <row r="158" spans="1:31" x14ac:dyDescent="0.25">
      <c r="A158" s="50">
        <v>157</v>
      </c>
      <c r="B158" s="51">
        <v>38074</v>
      </c>
      <c r="C158" s="52" t="s">
        <v>0</v>
      </c>
      <c r="D158" s="50" t="s">
        <v>1223</v>
      </c>
      <c r="E158" s="50">
        <v>2</v>
      </c>
      <c r="F158" s="50">
        <v>0</v>
      </c>
      <c r="G158" s="50">
        <v>20</v>
      </c>
      <c r="H158" s="50">
        <v>4</v>
      </c>
      <c r="I158" s="53">
        <f>IF(E158&gt;0,TIME(F158,G158,H158),"")</f>
        <v>1.3935185185185184E-2</v>
      </c>
      <c r="J158" s="54">
        <f>IF(E158&gt;0,TIME(F158,G158,H158)/E158,"")</f>
        <v>6.9675925925925921E-3</v>
      </c>
      <c r="K158" s="50" t="s">
        <v>550</v>
      </c>
      <c r="L158" s="50" t="s">
        <v>17</v>
      </c>
      <c r="M158" s="55">
        <f>IF(D158&gt;0,0.0416666666666667/J158,"")</f>
        <v>5.9800664451827297</v>
      </c>
      <c r="N158" s="50">
        <v>0</v>
      </c>
      <c r="Q158" s="151">
        <f>IF("1-Swim"=D158,J158*2.4,IF("2-Bike"=D158,J158*112,IF("3-Run"=D158,J158*26.2,0)))</f>
        <v>0.18255092592592589</v>
      </c>
      <c r="R158" s="151">
        <f>Q158/2</f>
        <v>9.1275462962962947E-2</v>
      </c>
      <c r="S158" s="53">
        <f>J158*26.2</f>
        <v>0.18255092592592589</v>
      </c>
      <c r="T158" s="53">
        <f>(J158+0.0013889)*26.2</f>
        <v>0.21894010592592589</v>
      </c>
      <c r="U158" s="53">
        <f>S158/2</f>
        <v>9.1275462962962947E-2</v>
      </c>
      <c r="V158" s="53">
        <f>T158/2</f>
        <v>0.10947005296296294</v>
      </c>
      <c r="W158" s="50">
        <f>RANK(J158,J:J,1)</f>
        <v>1528</v>
      </c>
      <c r="X158" s="50">
        <f>YEAR(B158)</f>
        <v>2004</v>
      </c>
      <c r="Y158" s="50">
        <f>MONTH(B158)</f>
        <v>3</v>
      </c>
      <c r="Z158" s="56">
        <f>X158*100+Y158</f>
        <v>200403</v>
      </c>
      <c r="AA158" s="56">
        <f>WEEKNUM(B158,1)</f>
        <v>14</v>
      </c>
      <c r="AB158" s="58">
        <f>IF(ISBLANK(B158)," ",MAX(B158-B157-1,0))</f>
        <v>0</v>
      </c>
      <c r="AC158" s="56">
        <f>DAY(B158)</f>
        <v>28</v>
      </c>
      <c r="AD158" s="53">
        <f>U158+V158</f>
        <v>0.20074551592592588</v>
      </c>
      <c r="AE158" s="56">
        <f>IF("1-Swim"=D158,E158*46.7,IF("2-Bike"=D158,E158,IF("3-Run"=D158,E158*4.27,0)))</f>
        <v>8.5399999999999991</v>
      </c>
    </row>
    <row r="159" spans="1:31" x14ac:dyDescent="0.25">
      <c r="A159" s="50">
        <v>158</v>
      </c>
      <c r="B159" s="51">
        <v>38077</v>
      </c>
      <c r="C159" s="52" t="s">
        <v>6</v>
      </c>
      <c r="D159" s="50" t="s">
        <v>1224</v>
      </c>
      <c r="E159" s="50">
        <v>5</v>
      </c>
      <c r="F159" s="50">
        <v>0</v>
      </c>
      <c r="G159" s="50">
        <v>30</v>
      </c>
      <c r="H159" s="50">
        <v>0</v>
      </c>
      <c r="I159" s="53">
        <f>IF(E159&gt;0,TIME(F159,G159,H159),"")</f>
        <v>2.0833333333333332E-2</v>
      </c>
      <c r="J159" s="54">
        <f>IF(E159&gt;0,TIME(F159,G159,H159)/E159,"")</f>
        <v>4.1666666666666666E-3</v>
      </c>
      <c r="K159" s="50" t="s">
        <v>26</v>
      </c>
      <c r="L159" s="50" t="s">
        <v>26</v>
      </c>
      <c r="M159" s="55">
        <f>IF(D159&gt;0,0.0416666666666667/J159,"")</f>
        <v>10.000000000000007</v>
      </c>
      <c r="N159" s="50">
        <v>0</v>
      </c>
      <c r="Q159" s="151">
        <f>IF("1-Swim"=D159,J159*2.4,IF("2-Bike"=D159,J159*112,IF("3-Run"=D159,J159*26.2,0)))</f>
        <v>0.46666666666666667</v>
      </c>
      <c r="R159" s="151">
        <f>Q159/2</f>
        <v>0.23333333333333334</v>
      </c>
      <c r="S159" s="53">
        <f>J159*26.2</f>
        <v>0.10916666666666666</v>
      </c>
      <c r="T159" s="53">
        <f>(J159+0.0013889)*26.2</f>
        <v>0.14555584666666666</v>
      </c>
      <c r="U159" s="53">
        <f>S159/2</f>
        <v>5.4583333333333331E-2</v>
      </c>
      <c r="V159" s="53">
        <f>T159/2</f>
        <v>7.2777923333333328E-2</v>
      </c>
      <c r="W159" s="50">
        <f>RANK(J159,J:J,1)</f>
        <v>735</v>
      </c>
      <c r="X159" s="50">
        <f>YEAR(B159)</f>
        <v>2004</v>
      </c>
      <c r="Y159" s="50">
        <f>MONTH(B159)</f>
        <v>3</v>
      </c>
      <c r="Z159" s="56">
        <f>X159*100+Y159</f>
        <v>200403</v>
      </c>
      <c r="AA159" s="56">
        <f>WEEKNUM(B159,1)</f>
        <v>14</v>
      </c>
      <c r="AB159" s="58">
        <f>IF(ISBLANK(B159)," ",MAX(B159-B158-1,0))</f>
        <v>2</v>
      </c>
      <c r="AC159" s="56">
        <f>DAY(B159)</f>
        <v>31</v>
      </c>
      <c r="AD159" s="53">
        <f>U159+V159</f>
        <v>0.12736125666666664</v>
      </c>
      <c r="AE159" s="56">
        <f>IF("1-Swim"=D159,E159*46.7,IF("2-Bike"=D159,E159,IF("3-Run"=D159,E159*4.27,0)))</f>
        <v>5</v>
      </c>
    </row>
    <row r="160" spans="1:31" x14ac:dyDescent="0.25">
      <c r="A160" s="50">
        <v>159</v>
      </c>
      <c r="B160" s="51">
        <v>38080</v>
      </c>
      <c r="C160" s="52" t="s">
        <v>5</v>
      </c>
      <c r="D160" s="50" t="s">
        <v>1224</v>
      </c>
      <c r="E160" s="50">
        <v>7</v>
      </c>
      <c r="F160" s="50">
        <v>0</v>
      </c>
      <c r="G160" s="50">
        <v>30</v>
      </c>
      <c r="H160" s="50">
        <v>0</v>
      </c>
      <c r="I160" s="53">
        <f>IF(E160&gt;0,TIME(F160,G160,H160),"")</f>
        <v>2.0833333333333332E-2</v>
      </c>
      <c r="J160" s="54">
        <f>IF(E160&gt;0,TIME(F160,G160,H160)/E160,"")</f>
        <v>2.976190476190476E-3</v>
      </c>
      <c r="K160" s="50" t="s">
        <v>323</v>
      </c>
      <c r="L160" s="50" t="s">
        <v>16</v>
      </c>
      <c r="M160" s="55">
        <f>IF(D160&gt;0,0.0416666666666667/J160,"")</f>
        <v>14.000000000000012</v>
      </c>
      <c r="N160" s="50">
        <v>0</v>
      </c>
      <c r="P160" s="50" t="s">
        <v>16</v>
      </c>
      <c r="Q160" s="151">
        <f>IF("1-Swim"=D160,J160*2.4,IF("2-Bike"=D160,J160*112,IF("3-Run"=D160,J160*26.2,0)))</f>
        <v>0.33333333333333331</v>
      </c>
      <c r="R160" s="151">
        <f>Q160/2</f>
        <v>0.16666666666666666</v>
      </c>
      <c r="S160" s="53">
        <f>J160*26.2</f>
        <v>7.7976190476190463E-2</v>
      </c>
      <c r="T160" s="53">
        <f>(J160+0.0013889)*26.2</f>
        <v>0.11436537047619047</v>
      </c>
      <c r="U160" s="53">
        <f>S160/2</f>
        <v>3.8988095238095231E-2</v>
      </c>
      <c r="V160" s="53">
        <f>T160/2</f>
        <v>5.7182685238095235E-2</v>
      </c>
      <c r="W160" s="50">
        <f>RANK(J160,J:J,1)</f>
        <v>568</v>
      </c>
      <c r="X160" s="50">
        <f>YEAR(B160)</f>
        <v>2004</v>
      </c>
      <c r="Y160" s="50">
        <f>MONTH(B160)</f>
        <v>4</v>
      </c>
      <c r="Z160" s="56">
        <f>X160*100+Y160</f>
        <v>200404</v>
      </c>
      <c r="AA160" s="56">
        <f>WEEKNUM(B160,1)</f>
        <v>14</v>
      </c>
      <c r="AB160" s="58">
        <f>IF(ISBLANK(B160)," ",MAX(B160-B159-1,0))</f>
        <v>2</v>
      </c>
      <c r="AC160" s="56">
        <f>DAY(B160)</f>
        <v>3</v>
      </c>
      <c r="AD160" s="53">
        <f>U160+V160</f>
        <v>9.6170780476190459E-2</v>
      </c>
      <c r="AE160" s="56">
        <f>IF("1-Swim"=D160,E160*46.7,IF("2-Bike"=D160,E160,IF("3-Run"=D160,E160*4.27,0)))</f>
        <v>7</v>
      </c>
    </row>
    <row r="161" spans="1:31" x14ac:dyDescent="0.25">
      <c r="A161" s="50">
        <v>160</v>
      </c>
      <c r="B161" s="51">
        <v>38081</v>
      </c>
      <c r="C161" s="52" t="s">
        <v>0</v>
      </c>
      <c r="D161" s="50" t="s">
        <v>1225</v>
      </c>
      <c r="E161" s="50">
        <v>0.5</v>
      </c>
      <c r="F161" s="50">
        <v>0</v>
      </c>
      <c r="G161" s="50">
        <v>25</v>
      </c>
      <c r="H161" s="50">
        <v>0</v>
      </c>
      <c r="I161" s="53">
        <f>IF(E161&gt;0,TIME(F161,G161,H161),"")</f>
        <v>1.7361111111111112E-2</v>
      </c>
      <c r="J161" s="54">
        <f>IF(E161&gt;0,TIME(F161,G161,H161)/E161,"")</f>
        <v>3.4722222222222224E-2</v>
      </c>
      <c r="K161" s="50" t="s">
        <v>561</v>
      </c>
      <c r="L161" s="50" t="s">
        <v>509</v>
      </c>
      <c r="M161" s="55">
        <f>IF(D161&gt;0,0.0416666666666667/J161,"")</f>
        <v>1.2000000000000008</v>
      </c>
      <c r="N161" s="50">
        <v>0</v>
      </c>
      <c r="P161" s="50" t="s">
        <v>23</v>
      </c>
      <c r="Q161" s="151">
        <f>IF("1-Swim"=D161,J161*2.4,IF("2-Bike"=D161,J161*112,IF("3-Run"=D161,J161*26.2,0)))</f>
        <v>8.3333333333333329E-2</v>
      </c>
      <c r="R161" s="151">
        <f>Q161/2</f>
        <v>4.1666666666666664E-2</v>
      </c>
      <c r="S161" s="53">
        <f>J161*26.2</f>
        <v>0.90972222222222221</v>
      </c>
      <c r="T161" s="53">
        <f>(J161+0.0013889)*26.2</f>
        <v>0.94611140222222223</v>
      </c>
      <c r="U161" s="53">
        <f>S161/2</f>
        <v>0.4548611111111111</v>
      </c>
      <c r="V161" s="53">
        <f>T161/2</f>
        <v>0.47305570111111112</v>
      </c>
      <c r="W161" s="50">
        <f>RANK(J161,J:J,1)</f>
        <v>3382</v>
      </c>
      <c r="X161" s="50">
        <f>YEAR(B161)</f>
        <v>2004</v>
      </c>
      <c r="Y161" s="50">
        <f>MONTH(B161)</f>
        <v>4</v>
      </c>
      <c r="Z161" s="56">
        <f>X161*100+Y161</f>
        <v>200404</v>
      </c>
      <c r="AA161" s="56">
        <f>WEEKNUM(B161,1)</f>
        <v>15</v>
      </c>
      <c r="AB161" s="58">
        <f>IF(ISBLANK(B161)," ",MAX(B161-B160-1,0))</f>
        <v>0</v>
      </c>
      <c r="AC161" s="56">
        <f>DAY(B161)</f>
        <v>4</v>
      </c>
      <c r="AD161" s="53">
        <f>U161+V161</f>
        <v>0.92791681222222222</v>
      </c>
      <c r="AE161" s="56">
        <f>IF("1-Swim"=D161,E161*46.7,IF("2-Bike"=D161,E161,IF("3-Run"=D161,E161*4.27,0)))</f>
        <v>23.35</v>
      </c>
    </row>
    <row r="162" spans="1:31" x14ac:dyDescent="0.25">
      <c r="A162" s="50">
        <v>161</v>
      </c>
      <c r="B162" s="51">
        <v>38081</v>
      </c>
      <c r="C162" s="52" t="s">
        <v>0</v>
      </c>
      <c r="D162" s="50" t="s">
        <v>1223</v>
      </c>
      <c r="E162" s="50">
        <v>3.036</v>
      </c>
      <c r="F162" s="50">
        <v>0</v>
      </c>
      <c r="G162" s="50">
        <v>30</v>
      </c>
      <c r="H162" s="50">
        <v>34</v>
      </c>
      <c r="I162" s="53">
        <f>IF(E162&gt;0,TIME(F162,G162,H162),"")</f>
        <v>2.1226851851851854E-2</v>
      </c>
      <c r="J162" s="54">
        <f>IF(E162&gt;0,TIME(F162,G162,H162)/E162,"")</f>
        <v>6.9917166837456697E-3</v>
      </c>
      <c r="K162" s="50" t="s">
        <v>550</v>
      </c>
      <c r="L162" s="50" t="s">
        <v>509</v>
      </c>
      <c r="M162" s="55">
        <f>IF(D162&gt;0,0.0416666666666667/J162,"")</f>
        <v>5.9594329334787393</v>
      </c>
      <c r="N162" s="50">
        <v>0</v>
      </c>
      <c r="Q162" s="151">
        <f>IF("1-Swim"=D162,J162*2.4,IF("2-Bike"=D162,J162*112,IF("3-Run"=D162,J162*26.2,0)))</f>
        <v>0.18318297711413653</v>
      </c>
      <c r="R162" s="151">
        <f>Q162/2</f>
        <v>9.1591488557068265E-2</v>
      </c>
      <c r="S162" s="53">
        <f>J162*26.2</f>
        <v>0.18318297711413653</v>
      </c>
      <c r="T162" s="53">
        <f>(J162+0.0013889)*26.2</f>
        <v>0.21957215711413655</v>
      </c>
      <c r="U162" s="53">
        <f>S162/2</f>
        <v>9.1591488557068265E-2</v>
      </c>
      <c r="V162" s="53">
        <f>T162/2</f>
        <v>0.10978607855706828</v>
      </c>
      <c r="W162" s="50">
        <f>RANK(J162,J:J,1)</f>
        <v>1560</v>
      </c>
      <c r="X162" s="50">
        <f>YEAR(B162)</f>
        <v>2004</v>
      </c>
      <c r="Y162" s="50">
        <f>MONTH(B162)</f>
        <v>4</v>
      </c>
      <c r="Z162" s="56">
        <f>X162*100+Y162</f>
        <v>200404</v>
      </c>
      <c r="AA162" s="56">
        <f>WEEKNUM(B162,1)</f>
        <v>15</v>
      </c>
      <c r="AB162" s="58">
        <f>IF(ISBLANK(B162)," ",MAX(B162-B161-1,0))</f>
        <v>0</v>
      </c>
      <c r="AC162" s="56">
        <f>DAY(B162)</f>
        <v>4</v>
      </c>
      <c r="AD162" s="53">
        <f>U162+V162</f>
        <v>0.20137756711413654</v>
      </c>
      <c r="AE162" s="56">
        <f>IF("1-Swim"=D162,E162*46.7,IF("2-Bike"=D162,E162,IF("3-Run"=D162,E162*4.27,0)))</f>
        <v>12.963719999999999</v>
      </c>
    </row>
    <row r="163" spans="1:31" x14ac:dyDescent="0.25">
      <c r="A163" s="50">
        <v>162</v>
      </c>
      <c r="B163" s="51">
        <v>38082</v>
      </c>
      <c r="C163" s="52" t="s">
        <v>3</v>
      </c>
      <c r="D163" s="50" t="s">
        <v>1223</v>
      </c>
      <c r="E163" s="50">
        <v>2.4</v>
      </c>
      <c r="F163" s="50">
        <v>0</v>
      </c>
      <c r="G163" s="50">
        <v>28</v>
      </c>
      <c r="H163" s="50">
        <v>0</v>
      </c>
      <c r="I163" s="53">
        <f>IF(E163&gt;0,TIME(F163,G163,H163),"")</f>
        <v>1.9444444444444445E-2</v>
      </c>
      <c r="J163" s="54">
        <f>IF(E163&gt;0,TIME(F163,G163,H163)/E163,"")</f>
        <v>8.1018518518518531E-3</v>
      </c>
      <c r="K163" s="50" t="s">
        <v>549</v>
      </c>
      <c r="L163" s="50" t="s">
        <v>17</v>
      </c>
      <c r="M163" s="55">
        <f>IF(D163&gt;0,0.0416666666666667/J163,"")</f>
        <v>5.1428571428571459</v>
      </c>
      <c r="N163" s="50">
        <v>0</v>
      </c>
      <c r="P163" s="50" t="s">
        <v>24</v>
      </c>
      <c r="Q163" s="151">
        <f>IF("1-Swim"=D163,J163*2.4,IF("2-Bike"=D163,J163*112,IF("3-Run"=D163,J163*26.2,0)))</f>
        <v>0.21226851851851855</v>
      </c>
      <c r="R163" s="151">
        <f>Q163/2</f>
        <v>0.10613425925925928</v>
      </c>
      <c r="S163" s="53">
        <f>J163*26.2</f>
        <v>0.21226851851851855</v>
      </c>
      <c r="T163" s="53">
        <f>(J163+0.0013889)*26.2</f>
        <v>0.24865769851851854</v>
      </c>
      <c r="U163" s="53">
        <f>S163/2</f>
        <v>0.10613425925925928</v>
      </c>
      <c r="V163" s="53">
        <f>T163/2</f>
        <v>0.12432884925925927</v>
      </c>
      <c r="W163" s="50">
        <f>RANK(J163,J:J,1)</f>
        <v>2483</v>
      </c>
      <c r="X163" s="50">
        <f>YEAR(B163)</f>
        <v>2004</v>
      </c>
      <c r="Y163" s="50">
        <f>MONTH(B163)</f>
        <v>4</v>
      </c>
      <c r="Z163" s="56">
        <f>X163*100+Y163</f>
        <v>200404</v>
      </c>
      <c r="AA163" s="56">
        <f>WEEKNUM(B163,1)</f>
        <v>15</v>
      </c>
      <c r="AB163" s="58">
        <f>IF(ISBLANK(B163)," ",MAX(B163-B162-1,0))</f>
        <v>0</v>
      </c>
      <c r="AC163" s="56">
        <f>DAY(B163)</f>
        <v>5</v>
      </c>
      <c r="AD163" s="53">
        <f>U163+V163</f>
        <v>0.23046310851851853</v>
      </c>
      <c r="AE163" s="56">
        <f>IF("1-Swim"=D163,E163*46.7,IF("2-Bike"=D163,E163,IF("3-Run"=D163,E163*4.27,0)))</f>
        <v>10.247999999999999</v>
      </c>
    </row>
    <row r="164" spans="1:31" x14ac:dyDescent="0.25">
      <c r="A164" s="50">
        <v>163</v>
      </c>
      <c r="B164" s="51">
        <v>38083</v>
      </c>
      <c r="C164" s="52" t="s">
        <v>4</v>
      </c>
      <c r="D164" s="50" t="s">
        <v>1225</v>
      </c>
      <c r="E164" s="50">
        <v>0.48299999999999998</v>
      </c>
      <c r="F164" s="50">
        <v>0</v>
      </c>
      <c r="G164" s="50">
        <v>24</v>
      </c>
      <c r="H164" s="50">
        <v>51</v>
      </c>
      <c r="I164" s="53">
        <f>IF(E164&gt;0,TIME(F164,G164,H164),"")</f>
        <v>1.7256944444444446E-2</v>
      </c>
      <c r="J164" s="54">
        <f>IF(E164&gt;0,TIME(F164,G164,H164)/E164,"")</f>
        <v>3.5728663446054756E-2</v>
      </c>
      <c r="K164" s="50" t="s">
        <v>561</v>
      </c>
      <c r="L164" s="50" t="s">
        <v>509</v>
      </c>
      <c r="M164" s="55">
        <f>IF(D164&gt;0,0.0416666666666667/J164,"")</f>
        <v>1.1661971830985922</v>
      </c>
      <c r="N164" s="50">
        <v>0</v>
      </c>
      <c r="P164" s="50" t="s">
        <v>25</v>
      </c>
      <c r="Q164" s="151">
        <f>IF("1-Swim"=D164,J164*2.4,IF("2-Bike"=D164,J164*112,IF("3-Run"=D164,J164*26.2,0)))</f>
        <v>8.5748792270531407E-2</v>
      </c>
      <c r="R164" s="151">
        <f>Q164/2</f>
        <v>4.2874396135265704E-2</v>
      </c>
      <c r="S164" s="53">
        <f>J164*26.2</f>
        <v>0.93609098228663457</v>
      </c>
      <c r="T164" s="53">
        <f>(J164+0.0013889)*26.2</f>
        <v>0.97248016228663459</v>
      </c>
      <c r="U164" s="53">
        <f>S164/2</f>
        <v>0.46804549114331728</v>
      </c>
      <c r="V164" s="53">
        <f>T164/2</f>
        <v>0.48624008114331729</v>
      </c>
      <c r="W164" s="50">
        <f>RANK(J164,J:J,1)</f>
        <v>3389</v>
      </c>
      <c r="X164" s="50">
        <f>YEAR(B164)</f>
        <v>2004</v>
      </c>
      <c r="Y164" s="50">
        <f>MONTH(B164)</f>
        <v>4</v>
      </c>
      <c r="Z164" s="56">
        <f>X164*100+Y164</f>
        <v>200404</v>
      </c>
      <c r="AA164" s="56">
        <f>WEEKNUM(B164,1)</f>
        <v>15</v>
      </c>
      <c r="AB164" s="58">
        <f>IF(ISBLANK(B164)," ",MAX(B164-B163-1,0))</f>
        <v>0</v>
      </c>
      <c r="AC164" s="56">
        <f>DAY(B164)</f>
        <v>6</v>
      </c>
      <c r="AD164" s="53">
        <f>U164+V164</f>
        <v>0.95428557228663458</v>
      </c>
      <c r="AE164" s="56">
        <f>IF("1-Swim"=D164,E164*46.7,IF("2-Bike"=D164,E164,IF("3-Run"=D164,E164*4.27,0)))</f>
        <v>22.556100000000001</v>
      </c>
    </row>
    <row r="165" spans="1:31" x14ac:dyDescent="0.25">
      <c r="A165" s="50">
        <v>164</v>
      </c>
      <c r="B165" s="51">
        <v>38083</v>
      </c>
      <c r="C165" s="52" t="s">
        <v>4</v>
      </c>
      <c r="D165" s="50" t="s">
        <v>1224</v>
      </c>
      <c r="E165" s="50">
        <v>8</v>
      </c>
      <c r="F165" s="50">
        <v>0</v>
      </c>
      <c r="G165" s="50">
        <v>40</v>
      </c>
      <c r="H165" s="50">
        <v>0</v>
      </c>
      <c r="I165" s="53">
        <f>IF(E165&gt;0,TIME(F165,G165,H165),"")</f>
        <v>2.7777777777777776E-2</v>
      </c>
      <c r="J165" s="54">
        <f>IF(E165&gt;0,TIME(F165,G165,H165)/E165,"")</f>
        <v>3.472222222222222E-3</v>
      </c>
      <c r="K165" s="50" t="s">
        <v>26</v>
      </c>
      <c r="L165" s="50" t="s">
        <v>26</v>
      </c>
      <c r="M165" s="55">
        <f>IF(D165&gt;0,0.0416666666666667/J165,"")</f>
        <v>12.000000000000011</v>
      </c>
      <c r="N165" s="50">
        <v>0</v>
      </c>
      <c r="P165" s="50" t="s">
        <v>26</v>
      </c>
      <c r="Q165" s="151">
        <f>IF("1-Swim"=D165,J165*2.4,IF("2-Bike"=D165,J165*112,IF("3-Run"=D165,J165*26.2,0)))</f>
        <v>0.38888888888888884</v>
      </c>
      <c r="R165" s="151">
        <f>Q165/2</f>
        <v>0.19444444444444442</v>
      </c>
      <c r="S165" s="53">
        <f>J165*26.2</f>
        <v>9.0972222222222218E-2</v>
      </c>
      <c r="T165" s="53">
        <f>(J165+0.0013889)*26.2</f>
        <v>0.12736140222222223</v>
      </c>
      <c r="U165" s="53">
        <f>S165/2</f>
        <v>4.5486111111111109E-2</v>
      </c>
      <c r="V165" s="53">
        <f>T165/2</f>
        <v>6.3680701111111113E-2</v>
      </c>
      <c r="W165" s="50">
        <f>RANK(J165,J:J,1)</f>
        <v>695</v>
      </c>
      <c r="X165" s="50">
        <f>YEAR(B165)</f>
        <v>2004</v>
      </c>
      <c r="Y165" s="50">
        <f>MONTH(B165)</f>
        <v>4</v>
      </c>
      <c r="Z165" s="56">
        <f>X165*100+Y165</f>
        <v>200404</v>
      </c>
      <c r="AA165" s="56">
        <f>WEEKNUM(B165,1)</f>
        <v>15</v>
      </c>
      <c r="AB165" s="58">
        <f>IF(ISBLANK(B165)," ",MAX(B165-B164-1,0))</f>
        <v>0</v>
      </c>
      <c r="AC165" s="56">
        <f>DAY(B165)</f>
        <v>6</v>
      </c>
      <c r="AD165" s="53">
        <f>U165+V165</f>
        <v>0.10916681222222221</v>
      </c>
      <c r="AE165" s="56">
        <f>IF("1-Swim"=D165,E165*46.7,IF("2-Bike"=D165,E165,IF("3-Run"=D165,E165*4.27,0)))</f>
        <v>8</v>
      </c>
    </row>
    <row r="166" spans="1:31" x14ac:dyDescent="0.25">
      <c r="A166" s="50">
        <v>165</v>
      </c>
      <c r="B166" s="51">
        <v>38084</v>
      </c>
      <c r="C166" s="52" t="s">
        <v>6</v>
      </c>
      <c r="D166" s="50" t="s">
        <v>1223</v>
      </c>
      <c r="E166" s="50">
        <v>2.2999999999999998</v>
      </c>
      <c r="F166" s="50">
        <v>0</v>
      </c>
      <c r="G166" s="50">
        <v>25</v>
      </c>
      <c r="H166" s="50">
        <v>0</v>
      </c>
      <c r="I166" s="53">
        <f>IF(E166&gt;0,TIME(F166,G166,H166),"")</f>
        <v>1.7361111111111112E-2</v>
      </c>
      <c r="J166" s="54">
        <f>IF(E166&gt;0,TIME(F166,G166,H166)/E166,"")</f>
        <v>7.5483091787439619E-3</v>
      </c>
      <c r="K166" s="50" t="s">
        <v>550</v>
      </c>
      <c r="L166" s="50" t="s">
        <v>509</v>
      </c>
      <c r="M166" s="55">
        <f>IF(D166&gt;0,0.0416666666666667/J166,"")</f>
        <v>5.520000000000004</v>
      </c>
      <c r="N166" s="50">
        <v>0</v>
      </c>
      <c r="Q166" s="151">
        <f>IF("1-Swim"=D166,J166*2.4,IF("2-Bike"=D166,J166*112,IF("3-Run"=D166,J166*26.2,0)))</f>
        <v>0.19776570048309181</v>
      </c>
      <c r="R166" s="151">
        <f>Q166/2</f>
        <v>9.8882850241545903E-2</v>
      </c>
      <c r="S166" s="53">
        <f>J166*26.2</f>
        <v>0.19776570048309181</v>
      </c>
      <c r="T166" s="53">
        <f>(J166+0.0013889)*26.2</f>
        <v>0.2341548804830918</v>
      </c>
      <c r="U166" s="53">
        <f>S166/2</f>
        <v>9.8882850241545903E-2</v>
      </c>
      <c r="V166" s="53">
        <f>T166/2</f>
        <v>0.1170774402415459</v>
      </c>
      <c r="W166" s="50">
        <f>RANK(J166,J:J,1)</f>
        <v>2110</v>
      </c>
      <c r="X166" s="50">
        <f>YEAR(B166)</f>
        <v>2004</v>
      </c>
      <c r="Y166" s="50">
        <f>MONTH(B166)</f>
        <v>4</v>
      </c>
      <c r="Z166" s="56">
        <f>X166*100+Y166</f>
        <v>200404</v>
      </c>
      <c r="AA166" s="56">
        <f>WEEKNUM(B166,1)</f>
        <v>15</v>
      </c>
      <c r="AB166" s="58">
        <f>IF(ISBLANK(B166)," ",MAX(B166-B165-1,0))</f>
        <v>0</v>
      </c>
      <c r="AC166" s="56">
        <f>DAY(B166)</f>
        <v>7</v>
      </c>
      <c r="AD166" s="53">
        <f>U166+V166</f>
        <v>0.21596029048309179</v>
      </c>
      <c r="AE166" s="56">
        <f>IF("1-Swim"=D166,E166*46.7,IF("2-Bike"=D166,E166,IF("3-Run"=D166,E166*4.27,0)))</f>
        <v>9.820999999999998</v>
      </c>
    </row>
    <row r="167" spans="1:31" x14ac:dyDescent="0.25">
      <c r="A167" s="50">
        <v>166</v>
      </c>
      <c r="B167" s="51">
        <v>38087</v>
      </c>
      <c r="C167" s="52" t="s">
        <v>5</v>
      </c>
      <c r="D167" s="50" t="s">
        <v>1224</v>
      </c>
      <c r="E167" s="50">
        <v>25.1</v>
      </c>
      <c r="F167" s="50">
        <v>2</v>
      </c>
      <c r="G167" s="50">
        <v>15</v>
      </c>
      <c r="H167" s="50">
        <v>0</v>
      </c>
      <c r="I167" s="53">
        <f>IF(E167&gt;0,TIME(F167,G167,H167),"")</f>
        <v>9.375E-2</v>
      </c>
      <c r="J167" s="54">
        <f>IF(E167&gt;0,TIME(F167,G167,H167)/E167,"")</f>
        <v>3.735059760956175E-3</v>
      </c>
      <c r="K167" s="50" t="s">
        <v>33</v>
      </c>
      <c r="L167" s="50" t="s">
        <v>159</v>
      </c>
      <c r="M167" s="55">
        <f>IF(D167&gt;0,0.0416666666666667/J167,"")</f>
        <v>11.155555555555566</v>
      </c>
      <c r="N167" s="50">
        <v>0</v>
      </c>
      <c r="P167" s="50" t="s">
        <v>27</v>
      </c>
      <c r="Q167" s="151">
        <f>IF("1-Swim"=D167,J167*2.4,IF("2-Bike"=D167,J167*112,IF("3-Run"=D167,J167*26.2,0)))</f>
        <v>0.41832669322709159</v>
      </c>
      <c r="R167" s="151">
        <f>Q167/2</f>
        <v>0.2091633466135458</v>
      </c>
      <c r="S167" s="53">
        <f>J167*26.2</f>
        <v>9.7858565737051789E-2</v>
      </c>
      <c r="T167" s="53">
        <f>(J167+0.0013889)*26.2</f>
        <v>0.13424774573705178</v>
      </c>
      <c r="U167" s="53">
        <f>S167/2</f>
        <v>4.8929282868525895E-2</v>
      </c>
      <c r="V167" s="53">
        <f>T167/2</f>
        <v>6.7123872868525891E-2</v>
      </c>
      <c r="W167" s="50">
        <f>RANK(J167,J:J,1)</f>
        <v>722</v>
      </c>
      <c r="X167" s="50">
        <f>YEAR(B167)</f>
        <v>2004</v>
      </c>
      <c r="Y167" s="50">
        <f>MONTH(B167)</f>
        <v>4</v>
      </c>
      <c r="Z167" s="56">
        <f>X167*100+Y167</f>
        <v>200404</v>
      </c>
      <c r="AA167" s="56">
        <f>WEEKNUM(B167,1)</f>
        <v>15</v>
      </c>
      <c r="AB167" s="58">
        <f>IF(ISBLANK(B167)," ",MAX(B167-B166-1,0))</f>
        <v>2</v>
      </c>
      <c r="AC167" s="56">
        <f>DAY(B167)</f>
        <v>10</v>
      </c>
      <c r="AD167" s="53">
        <f>U167+V167</f>
        <v>0.11605315573705179</v>
      </c>
      <c r="AE167" s="56">
        <f>IF("1-Swim"=D167,E167*46.7,IF("2-Bike"=D167,E167,IF("3-Run"=D167,E167*4.27,0)))</f>
        <v>25.1</v>
      </c>
    </row>
    <row r="168" spans="1:31" x14ac:dyDescent="0.25">
      <c r="A168" s="50">
        <v>167</v>
      </c>
      <c r="B168" s="51">
        <v>38088</v>
      </c>
      <c r="C168" s="52" t="s">
        <v>0</v>
      </c>
      <c r="D168" s="50" t="s">
        <v>1223</v>
      </c>
      <c r="E168" s="50">
        <v>5.0960000000000001</v>
      </c>
      <c r="F168" s="50">
        <v>0</v>
      </c>
      <c r="G168" s="50">
        <v>55</v>
      </c>
      <c r="H168" s="50">
        <v>25</v>
      </c>
      <c r="I168" s="53">
        <f>IF(E168&gt;0,TIME(F168,G168,H168),"")</f>
        <v>3.8483796296296294E-2</v>
      </c>
      <c r="J168" s="54">
        <f>IF(E168&gt;0,TIME(F168,G168,H168)/E168,"")</f>
        <v>7.5517653642653637E-3</v>
      </c>
      <c r="K168" s="50" t="s">
        <v>549</v>
      </c>
      <c r="L168" s="50" t="s">
        <v>509</v>
      </c>
      <c r="M168" s="55">
        <f>IF(D168&gt;0,0.0416666666666667/J168,"")</f>
        <v>5.5174736842105307</v>
      </c>
      <c r="N168" s="50">
        <v>0</v>
      </c>
      <c r="P168" s="50" t="s">
        <v>28</v>
      </c>
      <c r="Q168" s="151">
        <f>IF("1-Swim"=D168,J168*2.4,IF("2-Bike"=D168,J168*112,IF("3-Run"=D168,J168*26.2,0)))</f>
        <v>0.19785625254375253</v>
      </c>
      <c r="R168" s="151">
        <f>Q168/2</f>
        <v>9.8928126271876263E-2</v>
      </c>
      <c r="S168" s="53">
        <f>J168*26.2</f>
        <v>0.19785625254375253</v>
      </c>
      <c r="T168" s="53">
        <f>(J168+0.0013889)*26.2</f>
        <v>0.23424543254375252</v>
      </c>
      <c r="U168" s="53">
        <f>S168/2</f>
        <v>9.8928126271876263E-2</v>
      </c>
      <c r="V168" s="53">
        <f>T168/2</f>
        <v>0.11712271627187626</v>
      </c>
      <c r="W168" s="50">
        <f>RANK(J168,J:J,1)</f>
        <v>2113</v>
      </c>
      <c r="X168" s="50">
        <f>YEAR(B168)</f>
        <v>2004</v>
      </c>
      <c r="Y168" s="50">
        <f>MONTH(B168)</f>
        <v>4</v>
      </c>
      <c r="Z168" s="56">
        <f>X168*100+Y168</f>
        <v>200404</v>
      </c>
      <c r="AA168" s="56">
        <f>WEEKNUM(B168,1)</f>
        <v>16</v>
      </c>
      <c r="AB168" s="58">
        <f>IF(ISBLANK(B168)," ",MAX(B168-B167-1,0))</f>
        <v>0</v>
      </c>
      <c r="AC168" s="56">
        <f>DAY(B168)</f>
        <v>11</v>
      </c>
      <c r="AD168" s="53">
        <f>U168+V168</f>
        <v>0.21605084254375251</v>
      </c>
      <c r="AE168" s="56">
        <f>IF("1-Swim"=D168,E168*46.7,IF("2-Bike"=D168,E168,IF("3-Run"=D168,E168*4.27,0)))</f>
        <v>21.759919999999997</v>
      </c>
    </row>
    <row r="169" spans="1:31" x14ac:dyDescent="0.25">
      <c r="A169" s="50">
        <v>168</v>
      </c>
      <c r="B169" s="51">
        <v>38091</v>
      </c>
      <c r="C169" s="52" t="s">
        <v>6</v>
      </c>
      <c r="D169" s="50" t="s">
        <v>1223</v>
      </c>
      <c r="E169" s="50">
        <v>2</v>
      </c>
      <c r="F169" s="50">
        <v>0</v>
      </c>
      <c r="G169" s="50">
        <v>23</v>
      </c>
      <c r="H169" s="50">
        <v>30</v>
      </c>
      <c r="I169" s="53">
        <f>IF(E169&gt;0,TIME(F169,G169,H169),"")</f>
        <v>1.6319444444444445E-2</v>
      </c>
      <c r="J169" s="54">
        <f>IF(E169&gt;0,TIME(F169,G169,H169)/E169,"")</f>
        <v>8.1597222222222227E-3</v>
      </c>
      <c r="K169" s="50" t="s">
        <v>549</v>
      </c>
      <c r="L169" s="50" t="s">
        <v>17</v>
      </c>
      <c r="M169" s="55">
        <f>IF(D169&gt;0,0.0416666666666667/J169,"")</f>
        <v>5.1063829787234081</v>
      </c>
      <c r="N169" s="50">
        <v>0</v>
      </c>
      <c r="P169" s="50" t="s">
        <v>24</v>
      </c>
      <c r="Q169" s="151">
        <f>IF("1-Swim"=D169,J169*2.4,IF("2-Bike"=D169,J169*112,IF("3-Run"=D169,J169*26.2,0)))</f>
        <v>0.21378472222222222</v>
      </c>
      <c r="R169" s="151">
        <f>Q169/2</f>
        <v>0.10689236111111111</v>
      </c>
      <c r="S169" s="53">
        <f>J169*26.2</f>
        <v>0.21378472222222222</v>
      </c>
      <c r="T169" s="53">
        <f>(J169+0.0013889)*26.2</f>
        <v>0.25017390222222224</v>
      </c>
      <c r="U169" s="53">
        <f>S169/2</f>
        <v>0.10689236111111111</v>
      </c>
      <c r="V169" s="53">
        <f>T169/2</f>
        <v>0.12508695111111112</v>
      </c>
      <c r="W169" s="50">
        <f>RANK(J169,J:J,1)</f>
        <v>2516</v>
      </c>
      <c r="X169" s="50">
        <f>YEAR(B169)</f>
        <v>2004</v>
      </c>
      <c r="Y169" s="50">
        <f>MONTH(B169)</f>
        <v>4</v>
      </c>
      <c r="Z169" s="56">
        <f>X169*100+Y169</f>
        <v>200404</v>
      </c>
      <c r="AA169" s="56">
        <f>WEEKNUM(B169,1)</f>
        <v>16</v>
      </c>
      <c r="AB169" s="58">
        <f>IF(ISBLANK(B169)," ",MAX(B169-B168-1,0))</f>
        <v>2</v>
      </c>
      <c r="AC169" s="56">
        <f>DAY(B169)</f>
        <v>14</v>
      </c>
      <c r="AD169" s="53">
        <f>U169+V169</f>
        <v>0.23197931222222223</v>
      </c>
      <c r="AE169" s="56">
        <f>IF("1-Swim"=D169,E169*46.7,IF("2-Bike"=D169,E169,IF("3-Run"=D169,E169*4.27,0)))</f>
        <v>8.5399999999999991</v>
      </c>
    </row>
    <row r="170" spans="1:31" x14ac:dyDescent="0.25">
      <c r="A170" s="50">
        <v>169</v>
      </c>
      <c r="B170" s="51">
        <v>38092</v>
      </c>
      <c r="C170" s="52" t="s">
        <v>1</v>
      </c>
      <c r="D170" s="50" t="s">
        <v>1225</v>
      </c>
      <c r="E170" s="50">
        <v>0.627</v>
      </c>
      <c r="F170" s="50">
        <v>0</v>
      </c>
      <c r="G170" s="50">
        <v>25</v>
      </c>
      <c r="H170" s="50">
        <v>42</v>
      </c>
      <c r="I170" s="53">
        <f>IF(E170&gt;0,TIME(F170,G170,H170),"")</f>
        <v>1.7847222222222223E-2</v>
      </c>
      <c r="J170" s="54">
        <f>IF(E170&gt;0,TIME(F170,G170,H170)/E170,"")</f>
        <v>2.8464469253942939E-2</v>
      </c>
      <c r="K170" s="50" t="s">
        <v>561</v>
      </c>
      <c r="L170" s="50" t="s">
        <v>509</v>
      </c>
      <c r="M170" s="55">
        <f>IF(D170&gt;0,0.0416666666666667/J170,"")</f>
        <v>1.4638132295719855</v>
      </c>
      <c r="N170" s="50">
        <v>0</v>
      </c>
      <c r="Q170" s="151">
        <f>IF("1-Swim"=D170,J170*2.4,IF("2-Bike"=D170,J170*112,IF("3-Run"=D170,J170*26.2,0)))</f>
        <v>6.831472620946305E-2</v>
      </c>
      <c r="R170" s="151">
        <f>Q170/2</f>
        <v>3.4157363104731525E-2</v>
      </c>
      <c r="S170" s="53">
        <f>J170*26.2</f>
        <v>0.74576909445330497</v>
      </c>
      <c r="T170" s="53">
        <f>(J170+0.0013889)*26.2</f>
        <v>0.78215827445330488</v>
      </c>
      <c r="U170" s="53">
        <f>S170/2</f>
        <v>0.37288454722665249</v>
      </c>
      <c r="V170" s="53">
        <f>T170/2</f>
        <v>0.39107913722665244</v>
      </c>
      <c r="W170" s="50">
        <f>RANK(J170,J:J,1)</f>
        <v>3333</v>
      </c>
      <c r="X170" s="50">
        <f>YEAR(B170)</f>
        <v>2004</v>
      </c>
      <c r="Y170" s="50">
        <f>MONTH(B170)</f>
        <v>4</v>
      </c>
      <c r="Z170" s="56">
        <f>X170*100+Y170</f>
        <v>200404</v>
      </c>
      <c r="AA170" s="56">
        <f>WEEKNUM(B170,1)</f>
        <v>16</v>
      </c>
      <c r="AB170" s="58">
        <f>IF(ISBLANK(B170)," ",MAX(B170-B169-1,0))</f>
        <v>0</v>
      </c>
      <c r="AC170" s="56">
        <f>DAY(B170)</f>
        <v>15</v>
      </c>
      <c r="AD170" s="53">
        <f>U170+V170</f>
        <v>0.76396368445330487</v>
      </c>
      <c r="AE170" s="56">
        <f>IF("1-Swim"=D170,E170*46.7,IF("2-Bike"=D170,E170,IF("3-Run"=D170,E170*4.27,0)))</f>
        <v>29.280900000000003</v>
      </c>
    </row>
    <row r="171" spans="1:31" x14ac:dyDescent="0.25">
      <c r="A171" s="50">
        <v>170</v>
      </c>
      <c r="B171" s="51">
        <v>38093</v>
      </c>
      <c r="C171" s="52" t="s">
        <v>2</v>
      </c>
      <c r="D171" s="50" t="s">
        <v>1224</v>
      </c>
      <c r="E171" s="50">
        <v>10.5</v>
      </c>
      <c r="F171" s="50">
        <v>0</v>
      </c>
      <c r="G171" s="50">
        <v>45</v>
      </c>
      <c r="H171" s="50">
        <v>0</v>
      </c>
      <c r="I171" s="53">
        <f>IF(E171&gt;0,TIME(F171,G171,H171),"")</f>
        <v>3.125E-2</v>
      </c>
      <c r="J171" s="54">
        <f>IF(E171&gt;0,TIME(F171,G171,H171)/E171,"")</f>
        <v>2.976190476190476E-3</v>
      </c>
      <c r="K171" s="50" t="s">
        <v>324</v>
      </c>
      <c r="L171" s="50" t="s">
        <v>29</v>
      </c>
      <c r="M171" s="55">
        <f>IF(D171&gt;0,0.0416666666666667/J171,"")</f>
        <v>14.000000000000012</v>
      </c>
      <c r="N171" s="50">
        <v>0</v>
      </c>
      <c r="P171" s="50" t="s">
        <v>29</v>
      </c>
      <c r="Q171" s="151">
        <f>IF("1-Swim"=D171,J171*2.4,IF("2-Bike"=D171,J171*112,IF("3-Run"=D171,J171*26.2,0)))</f>
        <v>0.33333333333333331</v>
      </c>
      <c r="R171" s="151">
        <f>Q171/2</f>
        <v>0.16666666666666666</v>
      </c>
      <c r="S171" s="53">
        <f>J171*26.2</f>
        <v>7.7976190476190463E-2</v>
      </c>
      <c r="T171" s="53">
        <f>(J171+0.0013889)*26.2</f>
        <v>0.11436537047619047</v>
      </c>
      <c r="U171" s="53">
        <f>S171/2</f>
        <v>3.8988095238095231E-2</v>
      </c>
      <c r="V171" s="53">
        <f>T171/2</f>
        <v>5.7182685238095235E-2</v>
      </c>
      <c r="W171" s="50">
        <f>RANK(J171,J:J,1)</f>
        <v>568</v>
      </c>
      <c r="X171" s="50">
        <f>YEAR(B171)</f>
        <v>2004</v>
      </c>
      <c r="Y171" s="50">
        <f>MONTH(B171)</f>
        <v>4</v>
      </c>
      <c r="Z171" s="56">
        <f>X171*100+Y171</f>
        <v>200404</v>
      </c>
      <c r="AA171" s="56">
        <f>WEEKNUM(B171,1)</f>
        <v>16</v>
      </c>
      <c r="AB171" s="58">
        <f>IF(ISBLANK(B171)," ",MAX(B171-B170-1,0))</f>
        <v>0</v>
      </c>
      <c r="AC171" s="56">
        <f>DAY(B171)</f>
        <v>16</v>
      </c>
      <c r="AD171" s="53">
        <f>U171+V171</f>
        <v>9.6170780476190459E-2</v>
      </c>
      <c r="AE171" s="56">
        <f>IF("1-Swim"=D171,E171*46.7,IF("2-Bike"=D171,E171,IF("3-Run"=D171,E171*4.27,0)))</f>
        <v>10.5</v>
      </c>
    </row>
    <row r="172" spans="1:31" x14ac:dyDescent="0.25">
      <c r="A172" s="50">
        <v>171</v>
      </c>
      <c r="B172" s="51">
        <v>38094</v>
      </c>
      <c r="C172" s="52" t="s">
        <v>5</v>
      </c>
      <c r="D172" s="50" t="s">
        <v>1223</v>
      </c>
      <c r="E172" s="50">
        <v>2.25</v>
      </c>
      <c r="F172" s="50">
        <v>0</v>
      </c>
      <c r="G172" s="50">
        <v>25</v>
      </c>
      <c r="H172" s="50">
        <v>0</v>
      </c>
      <c r="I172" s="53">
        <f>IF(E172&gt;0,TIME(F172,G172,H172),"")</f>
        <v>1.7361111111111112E-2</v>
      </c>
      <c r="J172" s="54">
        <f>IF(E172&gt;0,TIME(F172,G172,H172)/E172,"")</f>
        <v>7.7160493827160498E-3</v>
      </c>
      <c r="K172" s="50" t="s">
        <v>549</v>
      </c>
      <c r="L172" s="50" t="s">
        <v>509</v>
      </c>
      <c r="M172" s="55">
        <f>IF(D172&gt;0,0.0416666666666667/J172,"")</f>
        <v>5.4000000000000039</v>
      </c>
      <c r="N172" s="50">
        <v>0</v>
      </c>
      <c r="Q172" s="151">
        <f>IF("1-Swim"=D172,J172*2.4,IF("2-Bike"=D172,J172*112,IF("3-Run"=D172,J172*26.2,0)))</f>
        <v>0.2021604938271605</v>
      </c>
      <c r="R172" s="151">
        <f>Q172/2</f>
        <v>0.10108024691358025</v>
      </c>
      <c r="S172" s="53">
        <f>J172*26.2</f>
        <v>0.2021604938271605</v>
      </c>
      <c r="T172" s="53">
        <f>(J172+0.0013889)*26.2</f>
        <v>0.23854967382716047</v>
      </c>
      <c r="U172" s="53">
        <f>S172/2</f>
        <v>0.10108024691358025</v>
      </c>
      <c r="V172" s="53">
        <f>T172/2</f>
        <v>0.11927483691358023</v>
      </c>
      <c r="W172" s="50">
        <f>RANK(J172,J:J,1)</f>
        <v>2246</v>
      </c>
      <c r="X172" s="50">
        <f>YEAR(B172)</f>
        <v>2004</v>
      </c>
      <c r="Y172" s="50">
        <f>MONTH(B172)</f>
        <v>4</v>
      </c>
      <c r="Z172" s="56">
        <f>X172*100+Y172</f>
        <v>200404</v>
      </c>
      <c r="AA172" s="56">
        <f>WEEKNUM(B172,1)</f>
        <v>16</v>
      </c>
      <c r="AB172" s="58">
        <f>IF(ISBLANK(B172)," ",MAX(B172-B171-1,0))</f>
        <v>0</v>
      </c>
      <c r="AC172" s="56">
        <f>DAY(B172)</f>
        <v>17</v>
      </c>
      <c r="AD172" s="53">
        <f>U172+V172</f>
        <v>0.22035508382716049</v>
      </c>
      <c r="AE172" s="56">
        <f>IF("1-Swim"=D172,E172*46.7,IF("2-Bike"=D172,E172,IF("3-Run"=D172,E172*4.27,0)))</f>
        <v>9.6074999999999982</v>
      </c>
    </row>
    <row r="173" spans="1:31" x14ac:dyDescent="0.25">
      <c r="A173" s="50">
        <v>172</v>
      </c>
      <c r="B173" s="51">
        <v>38095</v>
      </c>
      <c r="C173" s="52" t="s">
        <v>0</v>
      </c>
      <c r="D173" s="50" t="s">
        <v>1224</v>
      </c>
      <c r="E173" s="50">
        <v>10.5</v>
      </c>
      <c r="F173" s="50">
        <v>0</v>
      </c>
      <c r="G173" s="50">
        <v>39</v>
      </c>
      <c r="H173" s="50">
        <v>32</v>
      </c>
      <c r="I173" s="53">
        <f>IF(E173&gt;0,TIME(F173,G173,H173),"")</f>
        <v>2.7453703703703702E-2</v>
      </c>
      <c r="J173" s="54">
        <f>IF(E173&gt;0,TIME(F173,G173,H173)/E173,"")</f>
        <v>2.6146384479717811E-3</v>
      </c>
      <c r="K173" s="50" t="s">
        <v>324</v>
      </c>
      <c r="L173" s="50" t="s">
        <v>29</v>
      </c>
      <c r="M173" s="55">
        <f>IF(D173&gt;0,0.0416666666666667/J173,"")</f>
        <v>15.935919055649254</v>
      </c>
      <c r="N173" s="50">
        <v>0</v>
      </c>
      <c r="P173" s="50" t="s">
        <v>29</v>
      </c>
      <c r="Q173" s="151">
        <f>IF("1-Swim"=D173,J173*2.4,IF("2-Bike"=D173,J173*112,IF("3-Run"=D173,J173*26.2,0)))</f>
        <v>0.29283950617283949</v>
      </c>
      <c r="R173" s="151">
        <f>Q173/2</f>
        <v>0.14641975308641975</v>
      </c>
      <c r="S173" s="53">
        <f>J173*26.2</f>
        <v>6.8503527336860659E-2</v>
      </c>
      <c r="T173" s="53">
        <f>(J173+0.0013889)*26.2</f>
        <v>0.10489270733686067</v>
      </c>
      <c r="U173" s="53">
        <f>S173/2</f>
        <v>3.4251763668430329E-2</v>
      </c>
      <c r="V173" s="53">
        <f>T173/2</f>
        <v>5.2446353668430333E-2</v>
      </c>
      <c r="W173" s="50">
        <f>RANK(J173,J:J,1)</f>
        <v>373</v>
      </c>
      <c r="X173" s="50">
        <f>YEAR(B173)</f>
        <v>2004</v>
      </c>
      <c r="Y173" s="50">
        <f>MONTH(B173)</f>
        <v>4</v>
      </c>
      <c r="Z173" s="56">
        <f>X173*100+Y173</f>
        <v>200404</v>
      </c>
      <c r="AA173" s="56">
        <f>WEEKNUM(B173,1)</f>
        <v>17</v>
      </c>
      <c r="AB173" s="58">
        <f>IF(ISBLANK(B173)," ",MAX(B173-B172-1,0))</f>
        <v>0</v>
      </c>
      <c r="AC173" s="56">
        <f>DAY(B173)</f>
        <v>18</v>
      </c>
      <c r="AD173" s="53">
        <f>U173+V173</f>
        <v>8.6698117336860669E-2</v>
      </c>
      <c r="AE173" s="56">
        <f>IF("1-Swim"=D173,E173*46.7,IF("2-Bike"=D173,E173,IF("3-Run"=D173,E173*4.27,0)))</f>
        <v>10.5</v>
      </c>
    </row>
    <row r="174" spans="1:31" x14ac:dyDescent="0.25">
      <c r="A174" s="50">
        <v>173</v>
      </c>
      <c r="B174" s="51">
        <v>38096</v>
      </c>
      <c r="C174" s="52" t="s">
        <v>3</v>
      </c>
      <c r="D174" s="50" t="s">
        <v>1224</v>
      </c>
      <c r="E174" s="50">
        <v>5</v>
      </c>
      <c r="F174" s="50">
        <v>0</v>
      </c>
      <c r="G174" s="50">
        <v>20</v>
      </c>
      <c r="H174" s="50">
        <v>0</v>
      </c>
      <c r="I174" s="53">
        <f>IF(E174&gt;0,TIME(F174,G174,H174),"")</f>
        <v>1.3888888888888888E-2</v>
      </c>
      <c r="J174" s="54">
        <f>IF(E174&gt;0,TIME(F174,G174,H174)/E174,"")</f>
        <v>2.7777777777777775E-3</v>
      </c>
      <c r="K174" s="50" t="s">
        <v>26</v>
      </c>
      <c r="L174" s="50" t="s">
        <v>31</v>
      </c>
      <c r="M174" s="55">
        <f>IF(D174&gt;0,0.0416666666666667/J174,"")</f>
        <v>15.000000000000014</v>
      </c>
      <c r="N174" s="50">
        <v>0</v>
      </c>
      <c r="P174" s="50" t="s">
        <v>31</v>
      </c>
      <c r="Q174" s="151">
        <f>IF("1-Swim"=D174,J174*2.4,IF("2-Bike"=D174,J174*112,IF("3-Run"=D174,J174*26.2,0)))</f>
        <v>0.31111111111111106</v>
      </c>
      <c r="R174" s="151">
        <f>Q174/2</f>
        <v>0.15555555555555553</v>
      </c>
      <c r="S174" s="53">
        <f>J174*26.2</f>
        <v>7.2777777777777761E-2</v>
      </c>
      <c r="T174" s="53">
        <f>(J174+0.0013889)*26.2</f>
        <v>0.10916695777777777</v>
      </c>
      <c r="U174" s="53">
        <f>S174/2</f>
        <v>3.638888888888888E-2</v>
      </c>
      <c r="V174" s="53">
        <f>T174/2</f>
        <v>5.4583478888888884E-2</v>
      </c>
      <c r="W174" s="50">
        <f>RANK(J174,J:J,1)</f>
        <v>452</v>
      </c>
      <c r="X174" s="50">
        <f>YEAR(B174)</f>
        <v>2004</v>
      </c>
      <c r="Y174" s="50">
        <f>MONTH(B174)</f>
        <v>4</v>
      </c>
      <c r="Z174" s="56">
        <f>X174*100+Y174</f>
        <v>200404</v>
      </c>
      <c r="AA174" s="56">
        <f>WEEKNUM(B174,1)</f>
        <v>17</v>
      </c>
      <c r="AB174" s="58">
        <f>IF(ISBLANK(B174)," ",MAX(B174-B173-1,0))</f>
        <v>0</v>
      </c>
      <c r="AC174" s="56">
        <f>DAY(B174)</f>
        <v>19</v>
      </c>
      <c r="AD174" s="53">
        <f>U174+V174</f>
        <v>9.0972367777777757E-2</v>
      </c>
      <c r="AE174" s="56">
        <f>IF("1-Swim"=D174,E174*46.7,IF("2-Bike"=D174,E174,IF("3-Run"=D174,E174*4.27,0)))</f>
        <v>5</v>
      </c>
    </row>
    <row r="175" spans="1:31" x14ac:dyDescent="0.25">
      <c r="A175" s="50">
        <v>174</v>
      </c>
      <c r="B175" s="51">
        <v>38096</v>
      </c>
      <c r="C175" s="52" t="s">
        <v>3</v>
      </c>
      <c r="D175" s="50" t="s">
        <v>1223</v>
      </c>
      <c r="E175" s="50">
        <v>3.1</v>
      </c>
      <c r="F175" s="50">
        <v>0</v>
      </c>
      <c r="G175" s="50">
        <v>28</v>
      </c>
      <c r="H175" s="50">
        <v>18</v>
      </c>
      <c r="I175" s="53">
        <f>IF(E175&gt;0,TIME(F175,G175,H175),"")</f>
        <v>1.9652777777777779E-2</v>
      </c>
      <c r="J175" s="54">
        <f>IF(E175&gt;0,TIME(F175,G175,H175)/E175,"")</f>
        <v>6.3396057347670258E-3</v>
      </c>
      <c r="K175" s="50" t="s">
        <v>550</v>
      </c>
      <c r="L175" s="50" t="s">
        <v>509</v>
      </c>
      <c r="M175" s="55">
        <f>IF(D175&gt;0,0.0416666666666667/J175,"")</f>
        <v>6.5724381625441737</v>
      </c>
      <c r="N175" s="50">
        <v>0</v>
      </c>
      <c r="P175" s="50" t="s">
        <v>30</v>
      </c>
      <c r="Q175" s="151">
        <f>IF("1-Swim"=D175,J175*2.4,IF("2-Bike"=D175,J175*112,IF("3-Run"=D175,J175*26.2,0)))</f>
        <v>0.16609767025089606</v>
      </c>
      <c r="R175" s="151">
        <f>Q175/2</f>
        <v>8.3048835125448028E-2</v>
      </c>
      <c r="S175" s="53">
        <f>J175*26.2</f>
        <v>0.16609767025089606</v>
      </c>
      <c r="T175" s="53">
        <f>(J175+0.0013889)*26.2</f>
        <v>0.20248685025089608</v>
      </c>
      <c r="U175" s="53">
        <f>S175/2</f>
        <v>8.3048835125448028E-2</v>
      </c>
      <c r="V175" s="53">
        <f>T175/2</f>
        <v>0.10124342512544804</v>
      </c>
      <c r="W175" s="50">
        <f>RANK(J175,J:J,1)</f>
        <v>909</v>
      </c>
      <c r="X175" s="50">
        <f>YEAR(B175)</f>
        <v>2004</v>
      </c>
      <c r="Y175" s="50">
        <f>MONTH(B175)</f>
        <v>4</v>
      </c>
      <c r="Z175" s="56">
        <f>X175*100+Y175</f>
        <v>200404</v>
      </c>
      <c r="AA175" s="56">
        <f>WEEKNUM(B175,1)</f>
        <v>17</v>
      </c>
      <c r="AB175" s="58">
        <f>IF(ISBLANK(B175)," ",MAX(B175-B174-1,0))</f>
        <v>0</v>
      </c>
      <c r="AC175" s="56">
        <f>DAY(B175)</f>
        <v>19</v>
      </c>
      <c r="AD175" s="53">
        <f>U175+V175</f>
        <v>0.18429226025089607</v>
      </c>
      <c r="AE175" s="56">
        <f>IF("1-Swim"=D175,E175*46.7,IF("2-Bike"=D175,E175,IF("3-Run"=D175,E175*4.27,0)))</f>
        <v>13.236999999999998</v>
      </c>
    </row>
    <row r="176" spans="1:31" x14ac:dyDescent="0.25">
      <c r="A176" s="50">
        <v>175</v>
      </c>
      <c r="B176" s="51">
        <v>38098</v>
      </c>
      <c r="C176" s="52" t="s">
        <v>6</v>
      </c>
      <c r="D176" s="50" t="s">
        <v>1223</v>
      </c>
      <c r="E176" s="50">
        <v>2</v>
      </c>
      <c r="F176" s="50">
        <v>0</v>
      </c>
      <c r="G176" s="50">
        <v>22</v>
      </c>
      <c r="H176" s="50">
        <v>40</v>
      </c>
      <c r="I176" s="53">
        <f>IF(E176&gt;0,TIME(F176,G176,H176),"")</f>
        <v>1.5740740740740743E-2</v>
      </c>
      <c r="J176" s="54">
        <f>IF(E176&gt;0,TIME(F176,G176,H176)/E176,"")</f>
        <v>7.8703703703703713E-3</v>
      </c>
      <c r="K176" s="50" t="s">
        <v>550</v>
      </c>
      <c r="L176" s="50" t="s">
        <v>17</v>
      </c>
      <c r="M176" s="55">
        <f>IF(D176&gt;0,0.0416666666666667/J176,"")</f>
        <v>5.2941176470588269</v>
      </c>
      <c r="N176" s="50">
        <v>0</v>
      </c>
      <c r="P176" s="50" t="s">
        <v>24</v>
      </c>
      <c r="Q176" s="151">
        <f>IF("1-Swim"=D176,J176*2.4,IF("2-Bike"=D176,J176*112,IF("3-Run"=D176,J176*26.2,0)))</f>
        <v>0.20620370370370372</v>
      </c>
      <c r="R176" s="151">
        <f>Q176/2</f>
        <v>0.10310185185185186</v>
      </c>
      <c r="S176" s="53">
        <f>J176*26.2</f>
        <v>0.20620370370370372</v>
      </c>
      <c r="T176" s="53">
        <f>(J176+0.0013889)*26.2</f>
        <v>0.24259288370370372</v>
      </c>
      <c r="U176" s="53">
        <f>S176/2</f>
        <v>0.10310185185185186</v>
      </c>
      <c r="V176" s="53">
        <f>T176/2</f>
        <v>0.12129644185185186</v>
      </c>
      <c r="W176" s="50">
        <f>RANK(J176,J:J,1)</f>
        <v>2360</v>
      </c>
      <c r="X176" s="50">
        <f>YEAR(B176)</f>
        <v>2004</v>
      </c>
      <c r="Y176" s="50">
        <f>MONTH(B176)</f>
        <v>4</v>
      </c>
      <c r="Z176" s="56">
        <f>X176*100+Y176</f>
        <v>200404</v>
      </c>
      <c r="AA176" s="56">
        <f>WEEKNUM(B176,1)</f>
        <v>17</v>
      </c>
      <c r="AB176" s="58">
        <f>IF(ISBLANK(B176)," ",MAX(B176-B175-1,0))</f>
        <v>1</v>
      </c>
      <c r="AC176" s="56">
        <f>DAY(B176)</f>
        <v>21</v>
      </c>
      <c r="AD176" s="53">
        <f>U176+V176</f>
        <v>0.22439829370370373</v>
      </c>
      <c r="AE176" s="56">
        <f>IF("1-Swim"=D176,E176*46.7,IF("2-Bike"=D176,E176,IF("3-Run"=D176,E176*4.27,0)))</f>
        <v>8.5399999999999991</v>
      </c>
    </row>
    <row r="177" spans="1:31" x14ac:dyDescent="0.25">
      <c r="A177" s="50">
        <v>176</v>
      </c>
      <c r="B177" s="51">
        <v>38101</v>
      </c>
      <c r="C177" s="52" t="s">
        <v>5</v>
      </c>
      <c r="D177" s="50" t="s">
        <v>1223</v>
      </c>
      <c r="E177" s="50">
        <v>3.1</v>
      </c>
      <c r="F177" s="50">
        <v>0</v>
      </c>
      <c r="G177" s="50">
        <v>30</v>
      </c>
      <c r="H177" s="50">
        <v>3</v>
      </c>
      <c r="I177" s="53">
        <f>IF(E177&gt;0,TIME(F177,G177,H177),"")</f>
        <v>2.0868055555555556E-2</v>
      </c>
      <c r="J177" s="54">
        <f>IF(E177&gt;0,TIME(F177,G177,H177)/E177,"")</f>
        <v>6.7316308243727599E-3</v>
      </c>
      <c r="K177" s="50" t="s">
        <v>550</v>
      </c>
      <c r="L177" s="50" t="s">
        <v>32</v>
      </c>
      <c r="M177" s="55">
        <f>IF(D177&gt;0,0.0416666666666667/J177,"")</f>
        <v>6.1896838602329503</v>
      </c>
      <c r="N177" s="50">
        <v>0</v>
      </c>
      <c r="P177" s="50" t="s">
        <v>32</v>
      </c>
      <c r="Q177" s="151">
        <f>IF("1-Swim"=D177,J177*2.4,IF("2-Bike"=D177,J177*112,IF("3-Run"=D177,J177*26.2,0)))</f>
        <v>0.17636872759856631</v>
      </c>
      <c r="R177" s="151">
        <f>Q177/2</f>
        <v>8.8184363799283155E-2</v>
      </c>
      <c r="S177" s="53">
        <f>J177*26.2</f>
        <v>0.17636872759856631</v>
      </c>
      <c r="T177" s="53">
        <f>(J177+0.0013889)*26.2</f>
        <v>0.2127579075985663</v>
      </c>
      <c r="U177" s="53">
        <f>S177/2</f>
        <v>8.8184363799283155E-2</v>
      </c>
      <c r="V177" s="53">
        <f>T177/2</f>
        <v>0.10637895379928315</v>
      </c>
      <c r="W177" s="50">
        <f>RANK(J177,J:J,1)</f>
        <v>1229</v>
      </c>
      <c r="X177" s="50">
        <f>YEAR(B177)</f>
        <v>2004</v>
      </c>
      <c r="Y177" s="50">
        <f>MONTH(B177)</f>
        <v>4</v>
      </c>
      <c r="Z177" s="56">
        <f>X177*100+Y177</f>
        <v>200404</v>
      </c>
      <c r="AA177" s="56">
        <f>WEEKNUM(B177,1)</f>
        <v>17</v>
      </c>
      <c r="AB177" s="58">
        <f>IF(ISBLANK(B177)," ",MAX(B177-B176-1,0))</f>
        <v>2</v>
      </c>
      <c r="AC177" s="56">
        <f>DAY(B177)</f>
        <v>24</v>
      </c>
      <c r="AD177" s="53">
        <f>U177+V177</f>
        <v>0.19456331759856632</v>
      </c>
      <c r="AE177" s="56">
        <f>IF("1-Swim"=D177,E177*46.7,IF("2-Bike"=D177,E177,IF("3-Run"=D177,E177*4.27,0)))</f>
        <v>13.236999999999998</v>
      </c>
    </row>
    <row r="178" spans="1:31" x14ac:dyDescent="0.25">
      <c r="A178" s="50">
        <v>177</v>
      </c>
      <c r="B178" s="51">
        <v>38102</v>
      </c>
      <c r="C178" s="52" t="s">
        <v>0</v>
      </c>
      <c r="D178" s="50" t="s">
        <v>1224</v>
      </c>
      <c r="E178" s="50">
        <v>34</v>
      </c>
      <c r="F178" s="50">
        <v>2</v>
      </c>
      <c r="G178" s="50">
        <v>21</v>
      </c>
      <c r="H178" s="50">
        <v>16</v>
      </c>
      <c r="I178" s="53">
        <f>IF(E178&gt;0,TIME(F178,G178,H178),"")</f>
        <v>9.8101851851851843E-2</v>
      </c>
      <c r="J178" s="54">
        <f>IF(E178&gt;0,TIME(F178,G178,H178)/E178,"")</f>
        <v>2.8853485838779953E-3</v>
      </c>
      <c r="K178" s="50" t="s">
        <v>33</v>
      </c>
      <c r="L178" s="50" t="s">
        <v>34</v>
      </c>
      <c r="M178" s="55">
        <f>IF(D178&gt;0,0.0416666666666667/J178,"")</f>
        <v>14.440773949976418</v>
      </c>
      <c r="N178" s="50">
        <v>0</v>
      </c>
      <c r="P178" s="50" t="s">
        <v>34</v>
      </c>
      <c r="Q178" s="151">
        <f>IF("1-Swim"=D178,J178*2.4,IF("2-Bike"=D178,J178*112,IF("3-Run"=D178,J178*26.2,0)))</f>
        <v>0.32315904139433549</v>
      </c>
      <c r="R178" s="151">
        <f>Q178/2</f>
        <v>0.16157952069716774</v>
      </c>
      <c r="S178" s="53">
        <f>J178*26.2</f>
        <v>7.5596132897603474E-2</v>
      </c>
      <c r="T178" s="53">
        <f>(J178+0.0013889)*26.2</f>
        <v>0.11198531289760347</v>
      </c>
      <c r="U178" s="53">
        <f>S178/2</f>
        <v>3.7798066448801737E-2</v>
      </c>
      <c r="V178" s="53">
        <f>T178/2</f>
        <v>5.5992656448801734E-2</v>
      </c>
      <c r="W178" s="50">
        <f>RANK(J178,J:J,1)</f>
        <v>531</v>
      </c>
      <c r="X178" s="50">
        <f>YEAR(B178)</f>
        <v>2004</v>
      </c>
      <c r="Y178" s="50">
        <f>MONTH(B178)</f>
        <v>4</v>
      </c>
      <c r="Z178" s="56">
        <f>X178*100+Y178</f>
        <v>200404</v>
      </c>
      <c r="AA178" s="56">
        <f>WEEKNUM(B178,1)</f>
        <v>18</v>
      </c>
      <c r="AB178" s="58">
        <f>IF(ISBLANK(B178)," ",MAX(B178-B177-1,0))</f>
        <v>0</v>
      </c>
      <c r="AC178" s="56">
        <f>DAY(B178)</f>
        <v>25</v>
      </c>
      <c r="AD178" s="53">
        <f>U178+V178</f>
        <v>9.3790722897603471E-2</v>
      </c>
      <c r="AE178" s="56">
        <f>IF("1-Swim"=D178,E178*46.7,IF("2-Bike"=D178,E178,IF("3-Run"=D178,E178*4.27,0)))</f>
        <v>34</v>
      </c>
    </row>
    <row r="179" spans="1:31" x14ac:dyDescent="0.25">
      <c r="A179" s="50">
        <v>178</v>
      </c>
      <c r="B179" s="51">
        <v>38103</v>
      </c>
      <c r="C179" s="52" t="s">
        <v>3</v>
      </c>
      <c r="D179" s="50" t="s">
        <v>1223</v>
      </c>
      <c r="E179" s="50">
        <v>2</v>
      </c>
      <c r="F179" s="50">
        <v>0</v>
      </c>
      <c r="G179" s="50">
        <v>22</v>
      </c>
      <c r="H179" s="50">
        <v>17</v>
      </c>
      <c r="I179" s="53">
        <f>IF(E179&gt;0,TIME(F179,G179,H179),"")</f>
        <v>1.5474537037037038E-2</v>
      </c>
      <c r="J179" s="54">
        <f>IF(E179&gt;0,TIME(F179,G179,H179)/E179,"")</f>
        <v>7.7372685185185192E-3</v>
      </c>
      <c r="K179" s="50" t="s">
        <v>550</v>
      </c>
      <c r="L179" s="50" t="s">
        <v>17</v>
      </c>
      <c r="M179" s="55">
        <f>IF(D179&gt;0,0.0416666666666667/J179,"")</f>
        <v>5.3851907255048657</v>
      </c>
      <c r="N179" s="50">
        <v>0</v>
      </c>
      <c r="P179" s="50" t="s">
        <v>24</v>
      </c>
      <c r="Q179" s="151">
        <f>IF("1-Swim"=D179,J179*2.4,IF("2-Bike"=D179,J179*112,IF("3-Run"=D179,J179*26.2,0)))</f>
        <v>0.2027164351851852</v>
      </c>
      <c r="R179" s="151">
        <f>Q179/2</f>
        <v>0.1013582175925926</v>
      </c>
      <c r="S179" s="53">
        <f>J179*26.2</f>
        <v>0.2027164351851852</v>
      </c>
      <c r="T179" s="53">
        <f>(J179+0.0013889)*26.2</f>
        <v>0.23910561518518517</v>
      </c>
      <c r="U179" s="53">
        <f>S179/2</f>
        <v>0.1013582175925926</v>
      </c>
      <c r="V179" s="53">
        <f>T179/2</f>
        <v>0.11955280759259258</v>
      </c>
      <c r="W179" s="50">
        <f>RANK(J179,J:J,1)</f>
        <v>2266</v>
      </c>
      <c r="X179" s="50">
        <f>YEAR(B179)</f>
        <v>2004</v>
      </c>
      <c r="Y179" s="50">
        <f>MONTH(B179)</f>
        <v>4</v>
      </c>
      <c r="Z179" s="56">
        <f>X179*100+Y179</f>
        <v>200404</v>
      </c>
      <c r="AA179" s="56">
        <f>WEEKNUM(B179,1)</f>
        <v>18</v>
      </c>
      <c r="AB179" s="58">
        <f>IF(ISBLANK(B179)," ",MAX(B179-B178-1,0))</f>
        <v>0</v>
      </c>
      <c r="AC179" s="56">
        <f>DAY(B179)</f>
        <v>26</v>
      </c>
      <c r="AD179" s="53">
        <f>U179+V179</f>
        <v>0.22091102518518518</v>
      </c>
      <c r="AE179" s="56">
        <f>IF("1-Swim"=D179,E179*46.7,IF("2-Bike"=D179,E179,IF("3-Run"=D179,E179*4.27,0)))</f>
        <v>8.5399999999999991</v>
      </c>
    </row>
    <row r="180" spans="1:31" x14ac:dyDescent="0.25">
      <c r="A180" s="50">
        <v>179</v>
      </c>
      <c r="B180" s="51">
        <v>38105</v>
      </c>
      <c r="C180" s="52" t="s">
        <v>6</v>
      </c>
      <c r="D180" s="50" t="s">
        <v>1223</v>
      </c>
      <c r="E180" s="50">
        <v>2.6</v>
      </c>
      <c r="F180" s="50">
        <v>0</v>
      </c>
      <c r="G180" s="50">
        <v>26</v>
      </c>
      <c r="H180" s="50">
        <v>14</v>
      </c>
      <c r="I180" s="53">
        <f>IF(E180&gt;0,TIME(F180,G180,H180),"")</f>
        <v>1.8217592592592594E-2</v>
      </c>
      <c r="J180" s="54">
        <f>IF(E180&gt;0,TIME(F180,G180,H180)/E180,"")</f>
        <v>7.0067663817663817E-3</v>
      </c>
      <c r="K180" s="50" t="s">
        <v>549</v>
      </c>
      <c r="L180" s="50" t="s">
        <v>17</v>
      </c>
      <c r="M180" s="55">
        <f>IF(D180&gt;0,0.0416666666666667/J180,"")</f>
        <v>5.9466327827191918</v>
      </c>
      <c r="N180" s="50">
        <v>0</v>
      </c>
      <c r="P180" s="50" t="s">
        <v>17</v>
      </c>
      <c r="Q180" s="151">
        <f>IF("1-Swim"=D180,J180*2.4,IF("2-Bike"=D180,J180*112,IF("3-Run"=D180,J180*26.2,0)))</f>
        <v>0.1835772792022792</v>
      </c>
      <c r="R180" s="151">
        <f>Q180/2</f>
        <v>9.1788639601139602E-2</v>
      </c>
      <c r="S180" s="53">
        <f>J180*26.2</f>
        <v>0.1835772792022792</v>
      </c>
      <c r="T180" s="53">
        <f>(J180+0.0013889)*26.2</f>
        <v>0.2199664592022792</v>
      </c>
      <c r="U180" s="53">
        <f>S180/2</f>
        <v>9.1788639601139602E-2</v>
      </c>
      <c r="V180" s="53">
        <f>T180/2</f>
        <v>0.1099832296011396</v>
      </c>
      <c r="W180" s="50">
        <f>RANK(J180,J:J,1)</f>
        <v>1568</v>
      </c>
      <c r="X180" s="50">
        <f>YEAR(B180)</f>
        <v>2004</v>
      </c>
      <c r="Y180" s="50">
        <f>MONTH(B180)</f>
        <v>4</v>
      </c>
      <c r="Z180" s="56">
        <f>X180*100+Y180</f>
        <v>200404</v>
      </c>
      <c r="AA180" s="56">
        <f>WEEKNUM(B180,1)</f>
        <v>18</v>
      </c>
      <c r="AB180" s="58">
        <f>IF(ISBLANK(B180)," ",MAX(B180-B179-1,0))</f>
        <v>1</v>
      </c>
      <c r="AC180" s="56">
        <f>DAY(B180)</f>
        <v>28</v>
      </c>
      <c r="AD180" s="53">
        <f>U180+V180</f>
        <v>0.20177186920227919</v>
      </c>
      <c r="AE180" s="56">
        <f>IF("1-Swim"=D180,E180*46.7,IF("2-Bike"=D180,E180,IF("3-Run"=D180,E180*4.27,0)))</f>
        <v>11.101999999999999</v>
      </c>
    </row>
    <row r="181" spans="1:31" x14ac:dyDescent="0.25">
      <c r="A181" s="50">
        <v>180</v>
      </c>
      <c r="B181" s="51">
        <v>38108</v>
      </c>
      <c r="C181" s="52" t="s">
        <v>5</v>
      </c>
      <c r="D181" s="50" t="s">
        <v>1223</v>
      </c>
      <c r="E181" s="50">
        <v>7.5</v>
      </c>
      <c r="F181" s="50">
        <v>1</v>
      </c>
      <c r="G181" s="50">
        <v>23</v>
      </c>
      <c r="H181" s="50">
        <v>29</v>
      </c>
      <c r="I181" s="53">
        <f>IF(E181&gt;0,TIME(F181,G181,H181),"")</f>
        <v>5.7974537037037033E-2</v>
      </c>
      <c r="J181" s="54">
        <f>IF(E181&gt;0,TIME(F181,G181,H181)/E181,"")</f>
        <v>7.7299382716049378E-3</v>
      </c>
      <c r="K181" s="50" t="s">
        <v>550</v>
      </c>
      <c r="L181" s="50" t="s">
        <v>35</v>
      </c>
      <c r="M181" s="55">
        <f>IF(D181&gt;0,0.0416666666666667/J181,"")</f>
        <v>5.3902974645637896</v>
      </c>
      <c r="N181" s="50">
        <v>0</v>
      </c>
      <c r="Q181" s="151">
        <f>IF("1-Swim"=D181,J181*2.4,IF("2-Bike"=D181,J181*112,IF("3-Run"=D181,J181*26.2,0)))</f>
        <v>0.20252438271604936</v>
      </c>
      <c r="R181" s="151">
        <f>Q181/2</f>
        <v>0.10126219135802468</v>
      </c>
      <c r="S181" s="53">
        <f>J181*26.2</f>
        <v>0.20252438271604936</v>
      </c>
      <c r="T181" s="53">
        <f>(J181+0.0013889)*26.2</f>
        <v>0.23891356271604935</v>
      </c>
      <c r="U181" s="53">
        <f>S181/2</f>
        <v>0.10126219135802468</v>
      </c>
      <c r="V181" s="53">
        <f>T181/2</f>
        <v>0.11945678135802468</v>
      </c>
      <c r="W181" s="50">
        <f>RANK(J181,J:J,1)</f>
        <v>2262</v>
      </c>
      <c r="X181" s="50">
        <f>YEAR(B181)</f>
        <v>2004</v>
      </c>
      <c r="Y181" s="50">
        <f>MONTH(B181)</f>
        <v>5</v>
      </c>
      <c r="Z181" s="56">
        <f>X181*100+Y181</f>
        <v>200405</v>
      </c>
      <c r="AA181" s="56">
        <f>WEEKNUM(B181,1)</f>
        <v>18</v>
      </c>
      <c r="AB181" s="58">
        <f>IF(ISBLANK(B181)," ",MAX(B181-B180-1,0))</f>
        <v>2</v>
      </c>
      <c r="AC181" s="56">
        <f>DAY(B181)</f>
        <v>1</v>
      </c>
      <c r="AD181" s="53">
        <f>U181+V181</f>
        <v>0.22071897271604934</v>
      </c>
      <c r="AE181" s="56">
        <f>IF("1-Swim"=D181,E181*46.7,IF("2-Bike"=D181,E181,IF("3-Run"=D181,E181*4.27,0)))</f>
        <v>32.024999999999999</v>
      </c>
    </row>
    <row r="182" spans="1:31" x14ac:dyDescent="0.25">
      <c r="A182" s="50">
        <v>181</v>
      </c>
      <c r="B182" s="51">
        <v>38109</v>
      </c>
      <c r="C182" s="52" t="s">
        <v>0</v>
      </c>
      <c r="D182" s="50" t="s">
        <v>1223</v>
      </c>
      <c r="E182" s="50">
        <v>2.246</v>
      </c>
      <c r="F182" s="50">
        <v>0</v>
      </c>
      <c r="G182" s="50">
        <v>22</v>
      </c>
      <c r="H182" s="50">
        <v>23</v>
      </c>
      <c r="I182" s="53">
        <f>IF(E182&gt;0,TIME(F182,G182,H182),"")</f>
        <v>1.554398148148148E-2</v>
      </c>
      <c r="J182" s="54">
        <f>IF(E182&gt;0,TIME(F182,G182,H182)/E182,"")</f>
        <v>6.9207397513274625E-3</v>
      </c>
      <c r="K182" s="50" t="s">
        <v>549</v>
      </c>
      <c r="L182" s="50" t="s">
        <v>17</v>
      </c>
      <c r="M182" s="55">
        <f>IF(D182&gt;0,0.0416666666666667/J182,"")</f>
        <v>6.0205510052122166</v>
      </c>
      <c r="N182" s="50">
        <v>0</v>
      </c>
      <c r="Q182" s="151">
        <f>IF("1-Swim"=D182,J182*2.4,IF("2-Bike"=D182,J182*112,IF("3-Run"=D182,J182*26.2,0)))</f>
        <v>0.1813233814847795</v>
      </c>
      <c r="R182" s="151">
        <f>Q182/2</f>
        <v>9.066169074238975E-2</v>
      </c>
      <c r="S182" s="53">
        <f>J182*26.2</f>
        <v>0.1813233814847795</v>
      </c>
      <c r="T182" s="53">
        <f>(J182+0.0013889)*26.2</f>
        <v>0.21771256148477952</v>
      </c>
      <c r="U182" s="53">
        <f>S182/2</f>
        <v>9.066169074238975E-2</v>
      </c>
      <c r="V182" s="53">
        <f>T182/2</f>
        <v>0.10885628074238976</v>
      </c>
      <c r="W182" s="50">
        <f>RANK(J182,J:J,1)</f>
        <v>1452</v>
      </c>
      <c r="X182" s="50">
        <f>YEAR(B182)</f>
        <v>2004</v>
      </c>
      <c r="Y182" s="50">
        <f>MONTH(B182)</f>
        <v>5</v>
      </c>
      <c r="Z182" s="56">
        <f>X182*100+Y182</f>
        <v>200405</v>
      </c>
      <c r="AA182" s="56">
        <f>WEEKNUM(B182,1)</f>
        <v>19</v>
      </c>
      <c r="AB182" s="58">
        <f>IF(ISBLANK(B182)," ",MAX(B182-B181-1,0))</f>
        <v>0</v>
      </c>
      <c r="AC182" s="56">
        <f>DAY(B182)</f>
        <v>2</v>
      </c>
      <c r="AD182" s="53">
        <f>U182+V182</f>
        <v>0.19951797148477951</v>
      </c>
      <c r="AE182" s="56">
        <f>IF("1-Swim"=D182,E182*46.7,IF("2-Bike"=D182,E182,IF("3-Run"=D182,E182*4.27,0)))</f>
        <v>9.5904199999999982</v>
      </c>
    </row>
    <row r="183" spans="1:31" x14ac:dyDescent="0.25">
      <c r="A183" s="50">
        <v>182</v>
      </c>
      <c r="B183" s="51">
        <v>38110</v>
      </c>
      <c r="C183" s="52" t="s">
        <v>3</v>
      </c>
      <c r="D183" s="50" t="s">
        <v>1223</v>
      </c>
      <c r="E183" s="50">
        <v>2</v>
      </c>
      <c r="F183" s="50">
        <v>0</v>
      </c>
      <c r="G183" s="50">
        <v>20</v>
      </c>
      <c r="H183" s="50">
        <v>40</v>
      </c>
      <c r="I183" s="53">
        <f>IF(E183&gt;0,TIME(F183,G183,H183),"")</f>
        <v>1.4351851851851852E-2</v>
      </c>
      <c r="J183" s="54">
        <f>IF(E183&gt;0,TIME(F183,G183,H183)/E183,"")</f>
        <v>7.1759259259259259E-3</v>
      </c>
      <c r="K183" s="50" t="s">
        <v>550</v>
      </c>
      <c r="L183" s="50" t="s">
        <v>17</v>
      </c>
      <c r="M183" s="55">
        <f>IF(D183&gt;0,0.0416666666666667/J183,"")</f>
        <v>5.8064516129032304</v>
      </c>
      <c r="N183" s="50">
        <v>0</v>
      </c>
      <c r="P183" s="50" t="s">
        <v>24</v>
      </c>
      <c r="Q183" s="151">
        <f>IF("1-Swim"=D183,J183*2.4,IF("2-Bike"=D183,J183*112,IF("3-Run"=D183,J183*26.2,0)))</f>
        <v>0.18800925925925926</v>
      </c>
      <c r="R183" s="151">
        <f>Q183/2</f>
        <v>9.4004629629629632E-2</v>
      </c>
      <c r="S183" s="53">
        <f>J183*26.2</f>
        <v>0.18800925925925926</v>
      </c>
      <c r="T183" s="53">
        <f>(J183+0.0013889)*26.2</f>
        <v>0.22439843925925926</v>
      </c>
      <c r="U183" s="53">
        <f>S183/2</f>
        <v>9.4004629629629632E-2</v>
      </c>
      <c r="V183" s="53">
        <f>T183/2</f>
        <v>0.11219921962962963</v>
      </c>
      <c r="W183" s="50">
        <f>RANK(J183,J:J,1)</f>
        <v>1750</v>
      </c>
      <c r="X183" s="50">
        <f>YEAR(B183)</f>
        <v>2004</v>
      </c>
      <c r="Y183" s="50">
        <f>MONTH(B183)</f>
        <v>5</v>
      </c>
      <c r="Z183" s="56">
        <f>X183*100+Y183</f>
        <v>200405</v>
      </c>
      <c r="AA183" s="56">
        <f>WEEKNUM(B183,1)</f>
        <v>19</v>
      </c>
      <c r="AB183" s="58">
        <f>IF(ISBLANK(B183)," ",MAX(B183-B182-1,0))</f>
        <v>0</v>
      </c>
      <c r="AC183" s="56">
        <f>DAY(B183)</f>
        <v>3</v>
      </c>
      <c r="AD183" s="53">
        <f>U183+V183</f>
        <v>0.20620384925925928</v>
      </c>
      <c r="AE183" s="56">
        <f>IF("1-Swim"=D183,E183*46.7,IF("2-Bike"=D183,E183,IF("3-Run"=D183,E183*4.27,0)))</f>
        <v>8.5399999999999991</v>
      </c>
    </row>
    <row r="184" spans="1:31" x14ac:dyDescent="0.25">
      <c r="A184" s="50">
        <v>183</v>
      </c>
      <c r="B184" s="51">
        <v>38112</v>
      </c>
      <c r="C184" s="52" t="s">
        <v>6</v>
      </c>
      <c r="D184" s="50" t="s">
        <v>1223</v>
      </c>
      <c r="E184" s="50">
        <v>3.1</v>
      </c>
      <c r="F184" s="50">
        <v>0</v>
      </c>
      <c r="G184" s="50">
        <v>29</v>
      </c>
      <c r="H184" s="50">
        <v>38</v>
      </c>
      <c r="I184" s="53">
        <f>IF(E184&gt;0,TIME(F184,G184,H184),"")</f>
        <v>2.0578703703703703E-2</v>
      </c>
      <c r="J184" s="54">
        <f>IF(E184&gt;0,TIME(F184,G184,H184)/E184,"")</f>
        <v>6.6382915173237751E-3</v>
      </c>
      <c r="K184" s="50" t="s">
        <v>549</v>
      </c>
      <c r="L184" s="50" t="s">
        <v>17</v>
      </c>
      <c r="M184" s="55">
        <f>IF(D184&gt;0,0.0416666666666667/J184,"")</f>
        <v>6.2767154105736838</v>
      </c>
      <c r="N184" s="50">
        <v>0</v>
      </c>
      <c r="P184" s="50" t="s">
        <v>36</v>
      </c>
      <c r="Q184" s="151">
        <f>IF("1-Swim"=D184,J184*2.4,IF("2-Bike"=D184,J184*112,IF("3-Run"=D184,J184*26.2,0)))</f>
        <v>0.17392323775388291</v>
      </c>
      <c r="R184" s="151">
        <f>Q184/2</f>
        <v>8.6961618876941454E-2</v>
      </c>
      <c r="S184" s="53">
        <f>J184*26.2</f>
        <v>0.17392323775388291</v>
      </c>
      <c r="T184" s="53">
        <f>(J184+0.0013889)*26.2</f>
        <v>0.2103124177538829</v>
      </c>
      <c r="U184" s="53">
        <f>S184/2</f>
        <v>8.6961618876941454E-2</v>
      </c>
      <c r="V184" s="53">
        <f>T184/2</f>
        <v>0.10515620887694145</v>
      </c>
      <c r="W184" s="50">
        <f>RANK(J184,J:J,1)</f>
        <v>1138</v>
      </c>
      <c r="X184" s="50">
        <f>YEAR(B184)</f>
        <v>2004</v>
      </c>
      <c r="Y184" s="50">
        <f>MONTH(B184)</f>
        <v>5</v>
      </c>
      <c r="Z184" s="56">
        <f>X184*100+Y184</f>
        <v>200405</v>
      </c>
      <c r="AA184" s="56">
        <f>WEEKNUM(B184,1)</f>
        <v>19</v>
      </c>
      <c r="AB184" s="58">
        <f>IF(ISBLANK(B184)," ",MAX(B184-B183-1,0))</f>
        <v>1</v>
      </c>
      <c r="AC184" s="56">
        <f>DAY(B184)</f>
        <v>5</v>
      </c>
      <c r="AD184" s="53">
        <f>U184+V184</f>
        <v>0.19211782775388292</v>
      </c>
      <c r="AE184" s="56">
        <f>IF("1-Swim"=D184,E184*46.7,IF("2-Bike"=D184,E184,IF("3-Run"=D184,E184*4.27,0)))</f>
        <v>13.236999999999998</v>
      </c>
    </row>
    <row r="185" spans="1:31" x14ac:dyDescent="0.25">
      <c r="A185" s="50">
        <v>184</v>
      </c>
      <c r="B185" s="51">
        <v>38114</v>
      </c>
      <c r="C185" s="52" t="s">
        <v>2</v>
      </c>
      <c r="D185" s="50" t="s">
        <v>1224</v>
      </c>
      <c r="E185" s="50">
        <v>13</v>
      </c>
      <c r="F185" s="50">
        <v>1</v>
      </c>
      <c r="G185" s="50">
        <v>3</v>
      </c>
      <c r="H185" s="50">
        <v>0</v>
      </c>
      <c r="I185" s="53">
        <f>IF(E185&gt;0,TIME(F185,G185,H185),"")</f>
        <v>4.3750000000000004E-2</v>
      </c>
      <c r="J185" s="54">
        <f>IF(E185&gt;0,TIME(F185,G185,H185)/E185,"")</f>
        <v>3.3653846153846156E-3</v>
      </c>
      <c r="K185" s="50" t="s">
        <v>33</v>
      </c>
      <c r="L185" s="50" t="s">
        <v>29</v>
      </c>
      <c r="M185" s="55">
        <f>IF(D185&gt;0,0.0416666666666667/J185,"")</f>
        <v>12.38095238095239</v>
      </c>
      <c r="N185" s="50">
        <v>0</v>
      </c>
      <c r="P185" s="50" t="s">
        <v>37</v>
      </c>
      <c r="Q185" s="151">
        <f>IF("1-Swim"=D185,J185*2.4,IF("2-Bike"=D185,J185*112,IF("3-Run"=D185,J185*26.2,0)))</f>
        <v>0.37692307692307692</v>
      </c>
      <c r="R185" s="151">
        <f>Q185/2</f>
        <v>0.18846153846153846</v>
      </c>
      <c r="S185" s="53">
        <f>J185*26.2</f>
        <v>8.8173076923076923E-2</v>
      </c>
      <c r="T185" s="53">
        <f>(J185+0.0013889)*26.2</f>
        <v>0.12456225692307693</v>
      </c>
      <c r="U185" s="53">
        <f>S185/2</f>
        <v>4.4086538461538462E-2</v>
      </c>
      <c r="V185" s="53">
        <f>T185/2</f>
        <v>6.2281128461538465E-2</v>
      </c>
      <c r="W185" s="50">
        <f>RANK(J185,J:J,1)</f>
        <v>687</v>
      </c>
      <c r="X185" s="50">
        <f>YEAR(B185)</f>
        <v>2004</v>
      </c>
      <c r="Y185" s="50">
        <f>MONTH(B185)</f>
        <v>5</v>
      </c>
      <c r="Z185" s="56">
        <f>X185*100+Y185</f>
        <v>200405</v>
      </c>
      <c r="AA185" s="56">
        <f>WEEKNUM(B185,1)</f>
        <v>19</v>
      </c>
      <c r="AB185" s="58">
        <f>IF(ISBLANK(B185)," ",MAX(B185-B184-1,0))</f>
        <v>1</v>
      </c>
      <c r="AC185" s="56">
        <f>DAY(B185)</f>
        <v>7</v>
      </c>
      <c r="AD185" s="53">
        <f>U185+V185</f>
        <v>0.10636766692307692</v>
      </c>
      <c r="AE185" s="56">
        <f>IF("1-Swim"=D185,E185*46.7,IF("2-Bike"=D185,E185,IF("3-Run"=D185,E185*4.27,0)))</f>
        <v>13</v>
      </c>
    </row>
    <row r="186" spans="1:31" x14ac:dyDescent="0.25">
      <c r="A186" s="50">
        <v>185</v>
      </c>
      <c r="B186" s="51">
        <v>38115</v>
      </c>
      <c r="C186" s="52" t="s">
        <v>5</v>
      </c>
      <c r="D186" s="50" t="s">
        <v>1224</v>
      </c>
      <c r="E186" s="50">
        <v>7.25</v>
      </c>
      <c r="F186" s="50">
        <v>0</v>
      </c>
      <c r="G186" s="50">
        <v>50</v>
      </c>
      <c r="H186" s="50">
        <v>0</v>
      </c>
      <c r="I186" s="53">
        <f>IF(E186&gt;0,TIME(F186,G186,H186),"")</f>
        <v>3.4722222222222224E-2</v>
      </c>
      <c r="J186" s="54">
        <f>IF(E186&gt;0,TIME(F186,G186,H186)/E186,"")</f>
        <v>4.7892720306513415E-3</v>
      </c>
      <c r="K186" s="50" t="s">
        <v>324</v>
      </c>
      <c r="L186" s="50" t="s">
        <v>315</v>
      </c>
      <c r="M186" s="55">
        <f>IF(D186&gt;0,0.0416666666666667/J186,"")</f>
        <v>8.7000000000000064</v>
      </c>
      <c r="N186" s="50">
        <v>0</v>
      </c>
      <c r="P186" s="50" t="s">
        <v>38</v>
      </c>
      <c r="Q186" s="151">
        <f>IF("1-Swim"=D186,J186*2.4,IF("2-Bike"=D186,J186*112,IF("3-Run"=D186,J186*26.2,0)))</f>
        <v>0.53639846743295028</v>
      </c>
      <c r="R186" s="151">
        <f>Q186/2</f>
        <v>0.26819923371647514</v>
      </c>
      <c r="S186" s="53">
        <f>J186*26.2</f>
        <v>0.12547892720306514</v>
      </c>
      <c r="T186" s="53">
        <f>(J186+0.0013889)*26.2</f>
        <v>0.16186810720306516</v>
      </c>
      <c r="U186" s="53">
        <f>S186/2</f>
        <v>6.2739463601532569E-2</v>
      </c>
      <c r="V186" s="53">
        <f>T186/2</f>
        <v>8.093405360153258E-2</v>
      </c>
      <c r="W186" s="50">
        <f>RANK(J186,J:J,1)</f>
        <v>752</v>
      </c>
      <c r="X186" s="50">
        <f>YEAR(B186)</f>
        <v>2004</v>
      </c>
      <c r="Y186" s="50">
        <f>MONTH(B186)</f>
        <v>5</v>
      </c>
      <c r="Z186" s="56">
        <f>X186*100+Y186</f>
        <v>200405</v>
      </c>
      <c r="AA186" s="56">
        <f>WEEKNUM(B186,1)</f>
        <v>19</v>
      </c>
      <c r="AB186" s="58">
        <f>IF(ISBLANK(B186)," ",MAX(B186-B185-1,0))</f>
        <v>0</v>
      </c>
      <c r="AC186" s="56">
        <f>DAY(B186)</f>
        <v>8</v>
      </c>
      <c r="AD186" s="53">
        <f>U186+V186</f>
        <v>0.14367351720306515</v>
      </c>
      <c r="AE186" s="56">
        <f>IF("1-Swim"=D186,E186*46.7,IF("2-Bike"=D186,E186,IF("3-Run"=D186,E186*4.27,0)))</f>
        <v>7.25</v>
      </c>
    </row>
    <row r="187" spans="1:31" x14ac:dyDescent="0.25">
      <c r="A187" s="50">
        <v>186</v>
      </c>
      <c r="B187" s="51">
        <v>38115</v>
      </c>
      <c r="C187" s="52" t="s">
        <v>5</v>
      </c>
      <c r="D187" s="50" t="s">
        <v>1223</v>
      </c>
      <c r="E187" s="50">
        <v>7</v>
      </c>
      <c r="F187" s="50">
        <v>1</v>
      </c>
      <c r="G187" s="50">
        <v>17</v>
      </c>
      <c r="H187" s="50">
        <v>43</v>
      </c>
      <c r="I187" s="53">
        <f>IF(E187&gt;0,TIME(F187,G187,H187),"")</f>
        <v>5.3969907407407404E-2</v>
      </c>
      <c r="J187" s="54">
        <f>IF(E187&gt;0,TIME(F187,G187,H187)/E187,"")</f>
        <v>7.7099867724867719E-3</v>
      </c>
      <c r="K187" s="50" t="s">
        <v>550</v>
      </c>
      <c r="L187" s="50" t="s">
        <v>509</v>
      </c>
      <c r="M187" s="55">
        <f>IF(D187&gt;0,0.0416666666666667/J187,"")</f>
        <v>5.4042461934377055</v>
      </c>
      <c r="N187" s="50">
        <v>0</v>
      </c>
      <c r="Q187" s="151">
        <f>IF("1-Swim"=D187,J187*2.4,IF("2-Bike"=D187,J187*112,IF("3-Run"=D187,J187*26.2,0)))</f>
        <v>0.20200165343915341</v>
      </c>
      <c r="R187" s="151">
        <f>Q187/2</f>
        <v>0.10100082671957671</v>
      </c>
      <c r="S187" s="53">
        <f>J187*26.2</f>
        <v>0.20200165343915341</v>
      </c>
      <c r="T187" s="53">
        <f>(J187+0.0013889)*26.2</f>
        <v>0.2383908334391534</v>
      </c>
      <c r="U187" s="53">
        <f>S187/2</f>
        <v>0.10100082671957671</v>
      </c>
      <c r="V187" s="53">
        <f>T187/2</f>
        <v>0.1191954167195767</v>
      </c>
      <c r="W187" s="50">
        <f>RANK(J187,J:J,1)</f>
        <v>2237</v>
      </c>
      <c r="X187" s="50">
        <f>YEAR(B187)</f>
        <v>2004</v>
      </c>
      <c r="Y187" s="50">
        <f>MONTH(B187)</f>
        <v>5</v>
      </c>
      <c r="Z187" s="56">
        <f>X187*100+Y187</f>
        <v>200405</v>
      </c>
      <c r="AA187" s="56">
        <f>WEEKNUM(B187,1)</f>
        <v>19</v>
      </c>
      <c r="AB187" s="58">
        <f>IF(ISBLANK(B187)," ",MAX(B187-B186-1,0))</f>
        <v>0</v>
      </c>
      <c r="AC187" s="56">
        <f>DAY(B187)</f>
        <v>8</v>
      </c>
      <c r="AD187" s="53">
        <f>U187+V187</f>
        <v>0.22019624343915339</v>
      </c>
      <c r="AE187" s="56">
        <f>IF("1-Swim"=D187,E187*46.7,IF("2-Bike"=D187,E187,IF("3-Run"=D187,E187*4.27,0)))</f>
        <v>29.889999999999997</v>
      </c>
    </row>
    <row r="188" spans="1:31" x14ac:dyDescent="0.25">
      <c r="A188" s="50">
        <v>187</v>
      </c>
      <c r="B188" s="51">
        <v>38116</v>
      </c>
      <c r="C188" s="52" t="s">
        <v>0</v>
      </c>
      <c r="D188" s="50" t="s">
        <v>1223</v>
      </c>
      <c r="E188" s="50">
        <v>1.33</v>
      </c>
      <c r="F188" s="50">
        <v>0</v>
      </c>
      <c r="G188" s="50">
        <v>14</v>
      </c>
      <c r="H188" s="50">
        <v>10</v>
      </c>
      <c r="I188" s="53">
        <f>IF(E188&gt;0,TIME(F188,G188,H188),"")</f>
        <v>9.8379629629629633E-3</v>
      </c>
      <c r="J188" s="54">
        <f>IF(E188&gt;0,TIME(F188,G188,H188)/E188,"")</f>
        <v>7.3969646338067387E-3</v>
      </c>
      <c r="K188" s="50" t="s">
        <v>550</v>
      </c>
      <c r="L188" s="50" t="s">
        <v>509</v>
      </c>
      <c r="M188" s="55">
        <f>IF(D188&gt;0,0.0416666666666667/J188,"")</f>
        <v>5.6329411764705926</v>
      </c>
      <c r="N188" s="50">
        <v>0</v>
      </c>
      <c r="Q188" s="151">
        <f>IF("1-Swim"=D188,J188*2.4,IF("2-Bike"=D188,J188*112,IF("3-Run"=D188,J188*26.2,0)))</f>
        <v>0.19380047340573656</v>
      </c>
      <c r="R188" s="151">
        <f>Q188/2</f>
        <v>9.6900236702868278E-2</v>
      </c>
      <c r="S188" s="53">
        <f>J188*26.2</f>
        <v>0.19380047340573656</v>
      </c>
      <c r="T188" s="53">
        <f>(J188+0.0013889)*26.2</f>
        <v>0.23018965340573655</v>
      </c>
      <c r="U188" s="53">
        <f>S188/2</f>
        <v>9.6900236702868278E-2</v>
      </c>
      <c r="V188" s="53">
        <f>T188/2</f>
        <v>0.11509482670286827</v>
      </c>
      <c r="W188" s="50">
        <f>RANK(J188,J:J,1)</f>
        <v>1972</v>
      </c>
      <c r="X188" s="50">
        <f>YEAR(B188)</f>
        <v>2004</v>
      </c>
      <c r="Y188" s="50">
        <f>MONTH(B188)</f>
        <v>5</v>
      </c>
      <c r="Z188" s="56">
        <f>X188*100+Y188</f>
        <v>200405</v>
      </c>
      <c r="AA188" s="56">
        <f>WEEKNUM(B188,1)</f>
        <v>20</v>
      </c>
      <c r="AB188" s="58">
        <f>IF(ISBLANK(B188)," ",MAX(B188-B187-1,0))</f>
        <v>0</v>
      </c>
      <c r="AC188" s="56">
        <f>DAY(B188)</f>
        <v>9</v>
      </c>
      <c r="AD188" s="53">
        <f>U188+V188</f>
        <v>0.21199506340573654</v>
      </c>
      <c r="AE188" s="56">
        <f>IF("1-Swim"=D188,E188*46.7,IF("2-Bike"=D188,E188,IF("3-Run"=D188,E188*4.27,0)))</f>
        <v>5.6791</v>
      </c>
    </row>
    <row r="189" spans="1:31" x14ac:dyDescent="0.25">
      <c r="A189" s="50">
        <v>188</v>
      </c>
      <c r="B189" s="51">
        <v>38117</v>
      </c>
      <c r="C189" s="52" t="s">
        <v>3</v>
      </c>
      <c r="D189" s="50" t="s">
        <v>1224</v>
      </c>
      <c r="E189" s="50">
        <v>20</v>
      </c>
      <c r="F189" s="50">
        <v>1</v>
      </c>
      <c r="G189" s="50">
        <v>28</v>
      </c>
      <c r="H189" s="50">
        <v>42</v>
      </c>
      <c r="I189" s="53">
        <f>IF(E189&gt;0,TIME(F189,G189,H189),"")</f>
        <v>6.159722222222222E-2</v>
      </c>
      <c r="J189" s="54">
        <f>IF(E189&gt;0,TIME(F189,G189,H189)/E189,"")</f>
        <v>3.0798611111111109E-3</v>
      </c>
      <c r="K189" s="50" t="s">
        <v>33</v>
      </c>
      <c r="L189" s="50" t="s">
        <v>39</v>
      </c>
      <c r="M189" s="55">
        <f>IF(D189&gt;0,0.0416666666666667/J189,"")</f>
        <v>13.528748590755367</v>
      </c>
      <c r="N189" s="50">
        <v>0</v>
      </c>
      <c r="P189" s="50" t="s">
        <v>39</v>
      </c>
      <c r="Q189" s="151">
        <f>IF("1-Swim"=D189,J189*2.4,IF("2-Bike"=D189,J189*112,IF("3-Run"=D189,J189*26.2,0)))</f>
        <v>0.34494444444444444</v>
      </c>
      <c r="R189" s="151">
        <f>Q189/2</f>
        <v>0.17247222222222222</v>
      </c>
      <c r="S189" s="53">
        <f>J189*26.2</f>
        <v>8.0692361111111097E-2</v>
      </c>
      <c r="T189" s="53">
        <f>(J189+0.0013889)*26.2</f>
        <v>0.11708154111111109</v>
      </c>
      <c r="U189" s="53">
        <f>S189/2</f>
        <v>4.0346180555555548E-2</v>
      </c>
      <c r="V189" s="53">
        <f>T189/2</f>
        <v>5.8540770555555545E-2</v>
      </c>
      <c r="W189" s="50">
        <f>RANK(J189,J:J,1)</f>
        <v>607</v>
      </c>
      <c r="X189" s="50">
        <f>YEAR(B189)</f>
        <v>2004</v>
      </c>
      <c r="Y189" s="50">
        <f>MONTH(B189)</f>
        <v>5</v>
      </c>
      <c r="Z189" s="56">
        <f>X189*100+Y189</f>
        <v>200405</v>
      </c>
      <c r="AA189" s="56">
        <f>WEEKNUM(B189,1)</f>
        <v>20</v>
      </c>
      <c r="AB189" s="58">
        <f>IF(ISBLANK(B189)," ",MAX(B189-B188-1,0))</f>
        <v>0</v>
      </c>
      <c r="AC189" s="56">
        <f>DAY(B189)</f>
        <v>10</v>
      </c>
      <c r="AD189" s="53">
        <f>U189+V189</f>
        <v>9.8886951111111093E-2</v>
      </c>
      <c r="AE189" s="56">
        <f>IF("1-Swim"=D189,E189*46.7,IF("2-Bike"=D189,E189,IF("3-Run"=D189,E189*4.27,0)))</f>
        <v>20</v>
      </c>
    </row>
    <row r="190" spans="1:31" x14ac:dyDescent="0.25">
      <c r="A190" s="50">
        <v>189</v>
      </c>
      <c r="B190" s="51">
        <v>38118</v>
      </c>
      <c r="C190" s="52" t="s">
        <v>4</v>
      </c>
      <c r="D190" s="50" t="s">
        <v>1225</v>
      </c>
      <c r="E190" s="50">
        <v>1.026</v>
      </c>
      <c r="F190" s="50">
        <v>0</v>
      </c>
      <c r="G190" s="50">
        <v>43</v>
      </c>
      <c r="H190" s="50">
        <v>8</v>
      </c>
      <c r="I190" s="53">
        <f>IF(E190&gt;0,TIME(F190,G190,H190),"")</f>
        <v>2.9953703703703705E-2</v>
      </c>
      <c r="J190" s="54">
        <f>IF(E190&gt;0,TIME(F190,G190,H190)/E190,"")</f>
        <v>2.9194642986065989E-2</v>
      </c>
      <c r="K190" s="50" t="s">
        <v>561</v>
      </c>
      <c r="L190" s="50" t="s">
        <v>509</v>
      </c>
      <c r="M190" s="55">
        <f>IF(D190&gt;0,0.0416666666666667/J190,"")</f>
        <v>1.4272024729520876</v>
      </c>
      <c r="N190" s="50">
        <v>0</v>
      </c>
      <c r="Q190" s="151">
        <f>IF("1-Swim"=D190,J190*2.4,IF("2-Bike"=D190,J190*112,IF("3-Run"=D190,J190*26.2,0)))</f>
        <v>7.0067143166558377E-2</v>
      </c>
      <c r="R190" s="151">
        <f>Q190/2</f>
        <v>3.5033571583279188E-2</v>
      </c>
      <c r="S190" s="53">
        <f>J190*26.2</f>
        <v>0.7648996462349289</v>
      </c>
      <c r="T190" s="53">
        <f>(J190+0.0013889)*26.2</f>
        <v>0.80128882623492881</v>
      </c>
      <c r="U190" s="53">
        <f>S190/2</f>
        <v>0.38244982311746445</v>
      </c>
      <c r="V190" s="53">
        <f>T190/2</f>
        <v>0.4006444131174644</v>
      </c>
      <c r="W190" s="50">
        <f>RANK(J190,J:J,1)</f>
        <v>3345</v>
      </c>
      <c r="X190" s="50">
        <f>YEAR(B190)</f>
        <v>2004</v>
      </c>
      <c r="Y190" s="50">
        <f>MONTH(B190)</f>
        <v>5</v>
      </c>
      <c r="Z190" s="56">
        <f>X190*100+Y190</f>
        <v>200405</v>
      </c>
      <c r="AA190" s="56">
        <f>WEEKNUM(B190,1)</f>
        <v>20</v>
      </c>
      <c r="AB190" s="58">
        <f>IF(ISBLANK(B190)," ",MAX(B190-B189-1,0))</f>
        <v>0</v>
      </c>
      <c r="AC190" s="56">
        <f>DAY(B190)</f>
        <v>11</v>
      </c>
      <c r="AD190" s="53">
        <f>U190+V190</f>
        <v>0.78309423623492891</v>
      </c>
      <c r="AE190" s="56">
        <f>IF("1-Swim"=D190,E190*46.7,IF("2-Bike"=D190,E190,IF("3-Run"=D190,E190*4.27,0)))</f>
        <v>47.914200000000001</v>
      </c>
    </row>
    <row r="191" spans="1:31" x14ac:dyDescent="0.25">
      <c r="A191" s="50">
        <v>190</v>
      </c>
      <c r="B191" s="51">
        <v>38119</v>
      </c>
      <c r="C191" s="52" t="s">
        <v>6</v>
      </c>
      <c r="D191" s="50" t="s">
        <v>1225</v>
      </c>
      <c r="E191" s="50">
        <v>0.6</v>
      </c>
      <c r="F191" s="50">
        <v>0</v>
      </c>
      <c r="G191" s="50">
        <v>21</v>
      </c>
      <c r="H191" s="50">
        <v>30</v>
      </c>
      <c r="I191" s="53">
        <f>IF(E191&gt;0,TIME(F191,G191,H191),"")</f>
        <v>1.4930555555555556E-2</v>
      </c>
      <c r="J191" s="54">
        <f>IF(E191&gt;0,TIME(F191,G191,H191)/E191,"")</f>
        <v>2.4884259259259262E-2</v>
      </c>
      <c r="K191" s="50" t="s">
        <v>561</v>
      </c>
      <c r="L191" s="50" t="s">
        <v>509</v>
      </c>
      <c r="M191" s="55">
        <f>IF(D191&gt;0,0.0416666666666667/J191,"")</f>
        <v>1.674418604651164</v>
      </c>
      <c r="N191" s="50">
        <v>0</v>
      </c>
      <c r="P191" s="50" t="s">
        <v>40</v>
      </c>
      <c r="Q191" s="151">
        <f>IF("1-Swim"=D191,J191*2.4,IF("2-Bike"=D191,J191*112,IF("3-Run"=D191,J191*26.2,0)))</f>
        <v>5.9722222222222225E-2</v>
      </c>
      <c r="R191" s="151">
        <f>Q191/2</f>
        <v>2.9861111111111113E-2</v>
      </c>
      <c r="S191" s="53">
        <f>J191*26.2</f>
        <v>0.65196759259259263</v>
      </c>
      <c r="T191" s="53">
        <f>(J191+0.0013889)*26.2</f>
        <v>0.68835677259259265</v>
      </c>
      <c r="U191" s="53">
        <f>S191/2</f>
        <v>0.32598379629629631</v>
      </c>
      <c r="V191" s="53">
        <f>T191/2</f>
        <v>0.34417838629629632</v>
      </c>
      <c r="W191" s="50">
        <f>RANK(J191,J:J,1)</f>
        <v>3179</v>
      </c>
      <c r="X191" s="50">
        <f>YEAR(B191)</f>
        <v>2004</v>
      </c>
      <c r="Y191" s="50">
        <f>MONTH(B191)</f>
        <v>5</v>
      </c>
      <c r="Z191" s="56">
        <f>X191*100+Y191</f>
        <v>200405</v>
      </c>
      <c r="AA191" s="56">
        <f>WEEKNUM(B191,1)</f>
        <v>20</v>
      </c>
      <c r="AB191" s="58">
        <f>IF(ISBLANK(B191)," ",MAX(B191-B190-1,0))</f>
        <v>0</v>
      </c>
      <c r="AC191" s="56">
        <f>DAY(B191)</f>
        <v>12</v>
      </c>
      <c r="AD191" s="53">
        <f>U191+V191</f>
        <v>0.67016218259259264</v>
      </c>
      <c r="AE191" s="56">
        <f>IF("1-Swim"=D191,E191*46.7,IF("2-Bike"=D191,E191,IF("3-Run"=D191,E191*4.27,0)))</f>
        <v>28.02</v>
      </c>
    </row>
    <row r="192" spans="1:31" x14ac:dyDescent="0.25">
      <c r="A192" s="50">
        <v>191</v>
      </c>
      <c r="B192" s="51">
        <v>38119</v>
      </c>
      <c r="C192" s="52" t="s">
        <v>6</v>
      </c>
      <c r="D192" s="50" t="s">
        <v>1224</v>
      </c>
      <c r="E192" s="50">
        <v>25</v>
      </c>
      <c r="F192" s="50">
        <v>1</v>
      </c>
      <c r="G192" s="50">
        <v>46</v>
      </c>
      <c r="H192" s="50">
        <v>33</v>
      </c>
      <c r="I192" s="53">
        <f>IF(E192&gt;0,TIME(F192,G192,H192),"")</f>
        <v>7.3993055555555562E-2</v>
      </c>
      <c r="J192" s="54">
        <f>IF(E192&gt;0,TIME(F192,G192,H192)/E192,"")</f>
        <v>2.9597222222222225E-3</v>
      </c>
      <c r="K192" s="50" t="s">
        <v>33</v>
      </c>
      <c r="L192" s="50" t="s">
        <v>41</v>
      </c>
      <c r="M192" s="55">
        <f>IF(D192&gt;0,0.0416666666666667/J192,"")</f>
        <v>14.077897700610052</v>
      </c>
      <c r="N192" s="50">
        <v>0</v>
      </c>
      <c r="P192" s="50" t="s">
        <v>41</v>
      </c>
      <c r="Q192" s="151">
        <f>IF("1-Swim"=D192,J192*2.4,IF("2-Bike"=D192,J192*112,IF("3-Run"=D192,J192*26.2,0)))</f>
        <v>0.33148888888888894</v>
      </c>
      <c r="R192" s="151">
        <f>Q192/2</f>
        <v>0.16574444444444447</v>
      </c>
      <c r="S192" s="53">
        <f>J192*26.2</f>
        <v>7.7544722222222223E-2</v>
      </c>
      <c r="T192" s="53">
        <f>(J192+0.0013889)*26.2</f>
        <v>0.11393390222222222</v>
      </c>
      <c r="U192" s="53">
        <f>S192/2</f>
        <v>3.8772361111111112E-2</v>
      </c>
      <c r="V192" s="53">
        <f>T192/2</f>
        <v>5.6966951111111108E-2</v>
      </c>
      <c r="W192" s="50">
        <f>RANK(J192,J:J,1)</f>
        <v>559</v>
      </c>
      <c r="X192" s="50">
        <f>YEAR(B192)</f>
        <v>2004</v>
      </c>
      <c r="Y192" s="50">
        <f>MONTH(B192)</f>
        <v>5</v>
      </c>
      <c r="Z192" s="56">
        <f>X192*100+Y192</f>
        <v>200405</v>
      </c>
      <c r="AA192" s="56">
        <f>WEEKNUM(B192,1)</f>
        <v>20</v>
      </c>
      <c r="AB192" s="58">
        <f>IF(ISBLANK(B192)," ",MAX(B192-B191-1,0))</f>
        <v>0</v>
      </c>
      <c r="AC192" s="56">
        <f>DAY(B192)</f>
        <v>12</v>
      </c>
      <c r="AD192" s="53">
        <f>U192+V192</f>
        <v>9.573931222222222E-2</v>
      </c>
      <c r="AE192" s="56">
        <f>IF("1-Swim"=D192,E192*46.7,IF("2-Bike"=D192,E192,IF("3-Run"=D192,E192*4.27,0)))</f>
        <v>25</v>
      </c>
    </row>
    <row r="193" spans="1:31" x14ac:dyDescent="0.25">
      <c r="A193" s="50">
        <v>192</v>
      </c>
      <c r="B193" s="51">
        <v>38120</v>
      </c>
      <c r="C193" s="52" t="s">
        <v>1</v>
      </c>
      <c r="D193" s="50" t="s">
        <v>1223</v>
      </c>
      <c r="E193" s="50">
        <v>6.1</v>
      </c>
      <c r="F193" s="50">
        <v>1</v>
      </c>
      <c r="G193" s="50">
        <v>16</v>
      </c>
      <c r="H193" s="50">
        <v>27</v>
      </c>
      <c r="I193" s="53">
        <f>IF(E193&gt;0,TIME(F193,G193,H193),"")</f>
        <v>5.3090277777777778E-2</v>
      </c>
      <c r="J193" s="54">
        <f>IF(E193&gt;0,TIME(F193,G193,H193)/E193,"")</f>
        <v>8.7033242258652103E-3</v>
      </c>
      <c r="K193" s="50" t="s">
        <v>549</v>
      </c>
      <c r="L193" s="50" t="s">
        <v>509</v>
      </c>
      <c r="M193" s="55">
        <f>IF(D193&gt;0,0.0416666666666667/J193,"")</f>
        <v>4.7874427730542868</v>
      </c>
      <c r="N193" s="50">
        <v>0</v>
      </c>
      <c r="P193" s="50" t="s">
        <v>42</v>
      </c>
      <c r="Q193" s="151">
        <f>IF("1-Swim"=D193,J193*2.4,IF("2-Bike"=D193,J193*112,IF("3-Run"=D193,J193*26.2,0)))</f>
        <v>0.22802709471766849</v>
      </c>
      <c r="R193" s="151">
        <f>Q193/2</f>
        <v>0.11401354735883425</v>
      </c>
      <c r="S193" s="53">
        <f>J193*26.2</f>
        <v>0.22802709471766849</v>
      </c>
      <c r="T193" s="53">
        <f>(J193+0.0013889)*26.2</f>
        <v>0.26441627471766849</v>
      </c>
      <c r="U193" s="53">
        <f>S193/2</f>
        <v>0.11401354735883425</v>
      </c>
      <c r="V193" s="53">
        <f>T193/2</f>
        <v>0.13220813735883424</v>
      </c>
      <c r="W193" s="50">
        <f>RANK(J193,J:J,1)</f>
        <v>2707</v>
      </c>
      <c r="X193" s="50">
        <f>YEAR(B193)</f>
        <v>2004</v>
      </c>
      <c r="Y193" s="50">
        <f>MONTH(B193)</f>
        <v>5</v>
      </c>
      <c r="Z193" s="56">
        <f>X193*100+Y193</f>
        <v>200405</v>
      </c>
      <c r="AA193" s="56">
        <f>WEEKNUM(B193,1)</f>
        <v>20</v>
      </c>
      <c r="AB193" s="58">
        <f>IF(ISBLANK(B193)," ",MAX(B193-B192-1,0))</f>
        <v>0</v>
      </c>
      <c r="AC193" s="56">
        <f>DAY(B193)</f>
        <v>13</v>
      </c>
      <c r="AD193" s="53">
        <f>U193+V193</f>
        <v>0.24622168471766848</v>
      </c>
      <c r="AE193" s="56">
        <f>IF("1-Swim"=D193,E193*46.7,IF("2-Bike"=D193,E193,IF("3-Run"=D193,E193*4.27,0)))</f>
        <v>26.046999999999997</v>
      </c>
    </row>
    <row r="194" spans="1:31" x14ac:dyDescent="0.25">
      <c r="A194" s="50">
        <v>193</v>
      </c>
      <c r="B194" s="51">
        <v>38121</v>
      </c>
      <c r="C194" s="52" t="s">
        <v>2</v>
      </c>
      <c r="D194" s="50" t="s">
        <v>1224</v>
      </c>
      <c r="E194" s="50">
        <v>25</v>
      </c>
      <c r="F194" s="50">
        <v>1</v>
      </c>
      <c r="G194" s="50">
        <v>48</v>
      </c>
      <c r="H194" s="50">
        <v>23</v>
      </c>
      <c r="I194" s="53">
        <f>IF(E194&gt;0,TIME(F194,G194,H194),"")</f>
        <v>7.5266203703703696E-2</v>
      </c>
      <c r="J194" s="54">
        <f>IF(E194&gt;0,TIME(F194,G194,H194)/E194,"")</f>
        <v>3.0106481481481477E-3</v>
      </c>
      <c r="K194" s="50" t="s">
        <v>33</v>
      </c>
      <c r="L194" s="50" t="s">
        <v>509</v>
      </c>
      <c r="M194" s="55">
        <f>IF(D194&gt;0,0.0416666666666667/J194,"")</f>
        <v>13.839766261725371</v>
      </c>
      <c r="N194" s="50">
        <v>0</v>
      </c>
      <c r="Q194" s="151">
        <f>IF("1-Swim"=D194,J194*2.4,IF("2-Bike"=D194,J194*112,IF("3-Run"=D194,J194*26.2,0)))</f>
        <v>0.33719259259259254</v>
      </c>
      <c r="R194" s="151">
        <f>Q194/2</f>
        <v>0.16859629629629627</v>
      </c>
      <c r="S194" s="53">
        <f>J194*26.2</f>
        <v>7.8878981481481467E-2</v>
      </c>
      <c r="T194" s="53">
        <f>(J194+0.0013889)*26.2</f>
        <v>0.11526816148148147</v>
      </c>
      <c r="U194" s="53">
        <f>S194/2</f>
        <v>3.9439490740740733E-2</v>
      </c>
      <c r="V194" s="53">
        <f>T194/2</f>
        <v>5.7634080740740737E-2</v>
      </c>
      <c r="W194" s="50">
        <f>RANK(J194,J:J,1)</f>
        <v>577</v>
      </c>
      <c r="X194" s="50">
        <f>YEAR(B194)</f>
        <v>2004</v>
      </c>
      <c r="Y194" s="50">
        <f>MONTH(B194)</f>
        <v>5</v>
      </c>
      <c r="Z194" s="56">
        <f>X194*100+Y194</f>
        <v>200405</v>
      </c>
      <c r="AA194" s="56">
        <f>WEEKNUM(B194,1)</f>
        <v>20</v>
      </c>
      <c r="AB194" s="58">
        <f>IF(ISBLANK(B194)," ",MAX(B194-B193-1,0))</f>
        <v>0</v>
      </c>
      <c r="AC194" s="56">
        <f>DAY(B194)</f>
        <v>14</v>
      </c>
      <c r="AD194" s="53">
        <f>U194+V194</f>
        <v>9.7073571481481463E-2</v>
      </c>
      <c r="AE194" s="56">
        <f>IF("1-Swim"=D194,E194*46.7,IF("2-Bike"=D194,E194,IF("3-Run"=D194,E194*4.27,0)))</f>
        <v>25</v>
      </c>
    </row>
    <row r="195" spans="1:31" x14ac:dyDescent="0.25">
      <c r="A195" s="50">
        <v>194</v>
      </c>
      <c r="B195" s="51">
        <v>38121</v>
      </c>
      <c r="C195" s="52" t="s">
        <v>2</v>
      </c>
      <c r="D195" s="50" t="s">
        <v>1223</v>
      </c>
      <c r="E195" s="50">
        <v>5</v>
      </c>
      <c r="F195" s="50">
        <v>0</v>
      </c>
      <c r="G195" s="50">
        <v>59</v>
      </c>
      <c r="H195" s="50">
        <v>55</v>
      </c>
      <c r="I195" s="53">
        <f>IF(E195&gt;0,TIME(F195,G195,H195),"")</f>
        <v>4.1608796296296297E-2</v>
      </c>
      <c r="J195" s="54">
        <f>IF(E195&gt;0,TIME(F195,G195,H195)/E195,"")</f>
        <v>8.3217592592592596E-3</v>
      </c>
      <c r="K195" s="50" t="s">
        <v>550</v>
      </c>
      <c r="L195" s="50" t="s">
        <v>509</v>
      </c>
      <c r="M195" s="55">
        <f>IF(D195&gt;0,0.0416666666666667/J195,"")</f>
        <v>5.0069541029207265</v>
      </c>
      <c r="N195" s="50">
        <v>0</v>
      </c>
      <c r="Q195" s="151">
        <f>IF("1-Swim"=D195,J195*2.4,IF("2-Bike"=D195,J195*112,IF("3-Run"=D195,J195*26.2,0)))</f>
        <v>0.21803009259259259</v>
      </c>
      <c r="R195" s="151">
        <f>Q195/2</f>
        <v>0.1090150462962963</v>
      </c>
      <c r="S195" s="53">
        <f>J195*26.2</f>
        <v>0.21803009259259259</v>
      </c>
      <c r="T195" s="53">
        <f>(J195+0.0013889)*26.2</f>
        <v>0.25441927259259262</v>
      </c>
      <c r="U195" s="53">
        <f>S195/2</f>
        <v>0.1090150462962963</v>
      </c>
      <c r="V195" s="53">
        <f>T195/2</f>
        <v>0.12720963629629631</v>
      </c>
      <c r="W195" s="50">
        <f>RANK(J195,J:J,1)</f>
        <v>2592</v>
      </c>
      <c r="X195" s="50">
        <f>YEAR(B195)</f>
        <v>2004</v>
      </c>
      <c r="Y195" s="50">
        <f>MONTH(B195)</f>
        <v>5</v>
      </c>
      <c r="Z195" s="56">
        <f>X195*100+Y195</f>
        <v>200405</v>
      </c>
      <c r="AA195" s="56">
        <f>WEEKNUM(B195,1)</f>
        <v>20</v>
      </c>
      <c r="AB195" s="58">
        <f>IF(ISBLANK(B195)," ",MAX(B195-B194-1,0))</f>
        <v>0</v>
      </c>
      <c r="AC195" s="56">
        <f>DAY(B195)</f>
        <v>14</v>
      </c>
      <c r="AD195" s="53">
        <f>U195+V195</f>
        <v>0.23622468259259261</v>
      </c>
      <c r="AE195" s="56">
        <f>IF("1-Swim"=D195,E195*46.7,IF("2-Bike"=D195,E195,IF("3-Run"=D195,E195*4.27,0)))</f>
        <v>21.349999999999998</v>
      </c>
    </row>
    <row r="196" spans="1:31" x14ac:dyDescent="0.25">
      <c r="A196" s="50">
        <v>195</v>
      </c>
      <c r="B196" s="51">
        <v>38125</v>
      </c>
      <c r="C196" s="52" t="s">
        <v>4</v>
      </c>
      <c r="D196" s="50" t="s">
        <v>1223</v>
      </c>
      <c r="E196" s="50">
        <v>6.2119999999999997</v>
      </c>
      <c r="F196" s="50">
        <v>1</v>
      </c>
      <c r="G196" s="50">
        <v>9</v>
      </c>
      <c r="H196" s="50">
        <v>38</v>
      </c>
      <c r="I196" s="53">
        <f>IF(E196&gt;0,TIME(F196,G196,H196),"")</f>
        <v>4.8356481481481479E-2</v>
      </c>
      <c r="J196" s="54">
        <f>IF(E196&gt;0,TIME(F196,G196,H196)/E196,"")</f>
        <v>7.7843659822088669E-3</v>
      </c>
      <c r="K196" s="50" t="s">
        <v>550</v>
      </c>
      <c r="L196" s="50" t="s">
        <v>509</v>
      </c>
      <c r="M196" s="55">
        <f>IF(D196&gt;0,0.0416666666666667/J196,"")</f>
        <v>5.3526089037817179</v>
      </c>
      <c r="N196" s="50">
        <v>0</v>
      </c>
      <c r="Q196" s="151">
        <f>IF("1-Swim"=D196,J196*2.4,IF("2-Bike"=D196,J196*112,IF("3-Run"=D196,J196*26.2,0)))</f>
        <v>0.20395038873387231</v>
      </c>
      <c r="R196" s="151">
        <f>Q196/2</f>
        <v>0.10197519436693615</v>
      </c>
      <c r="S196" s="53">
        <f>J196*26.2</f>
        <v>0.20395038873387231</v>
      </c>
      <c r="T196" s="53">
        <f>(J196+0.0013889)*26.2</f>
        <v>0.2403395687338723</v>
      </c>
      <c r="U196" s="53">
        <f>S196/2</f>
        <v>0.10197519436693615</v>
      </c>
      <c r="V196" s="53">
        <f>T196/2</f>
        <v>0.12016978436693615</v>
      </c>
      <c r="W196" s="50">
        <f>RANK(J196,J:J,1)</f>
        <v>2296</v>
      </c>
      <c r="X196" s="50">
        <f>YEAR(B196)</f>
        <v>2004</v>
      </c>
      <c r="Y196" s="50">
        <f>MONTH(B196)</f>
        <v>5</v>
      </c>
      <c r="Z196" s="56">
        <f>X196*100+Y196</f>
        <v>200405</v>
      </c>
      <c r="AA196" s="56">
        <f>WEEKNUM(B196,1)</f>
        <v>21</v>
      </c>
      <c r="AB196" s="58">
        <f>IF(ISBLANK(B196)," ",MAX(B196-B195-1,0))</f>
        <v>3</v>
      </c>
      <c r="AC196" s="56">
        <f>DAY(B196)</f>
        <v>18</v>
      </c>
      <c r="AD196" s="53">
        <f>U196+V196</f>
        <v>0.22214497873387229</v>
      </c>
      <c r="AE196" s="56">
        <f>IF("1-Swim"=D196,E196*46.7,IF("2-Bike"=D196,E196,IF("3-Run"=D196,E196*4.27,0)))</f>
        <v>26.525239999999997</v>
      </c>
    </row>
    <row r="197" spans="1:31" x14ac:dyDescent="0.25">
      <c r="A197" s="50">
        <v>196</v>
      </c>
      <c r="B197" s="51">
        <v>38126</v>
      </c>
      <c r="C197" s="52" t="s">
        <v>6</v>
      </c>
      <c r="D197" s="50" t="s">
        <v>1224</v>
      </c>
      <c r="E197" s="50">
        <v>25</v>
      </c>
      <c r="F197" s="50">
        <v>1</v>
      </c>
      <c r="G197" s="50">
        <v>43</v>
      </c>
      <c r="H197" s="50">
        <v>30</v>
      </c>
      <c r="I197" s="53">
        <f>IF(E197&gt;0,TIME(F197,G197,H197),"")</f>
        <v>7.1875000000000008E-2</v>
      </c>
      <c r="J197" s="54">
        <f>IF(E197&gt;0,TIME(F197,G197,H197)/E197,"")</f>
        <v>2.8750000000000004E-3</v>
      </c>
      <c r="K197" s="50" t="s">
        <v>33</v>
      </c>
      <c r="L197" s="50" t="s">
        <v>509</v>
      </c>
      <c r="M197" s="55">
        <f>IF(D197&gt;0,0.0416666666666667/J197,"")</f>
        <v>14.492753623188415</v>
      </c>
      <c r="N197" s="50">
        <v>0</v>
      </c>
      <c r="Q197" s="151">
        <f>IF("1-Swim"=D197,J197*2.4,IF("2-Bike"=D197,J197*112,IF("3-Run"=D197,J197*26.2,0)))</f>
        <v>0.32200000000000006</v>
      </c>
      <c r="R197" s="151">
        <f>Q197/2</f>
        <v>0.16100000000000003</v>
      </c>
      <c r="S197" s="53">
        <f>J197*26.2</f>
        <v>7.5325000000000003E-2</v>
      </c>
      <c r="T197" s="53">
        <f>(J197+0.0013889)*26.2</f>
        <v>0.11171418</v>
      </c>
      <c r="U197" s="53">
        <f>S197/2</f>
        <v>3.7662500000000002E-2</v>
      </c>
      <c r="V197" s="53">
        <f>T197/2</f>
        <v>5.5857089999999998E-2</v>
      </c>
      <c r="W197" s="50">
        <f>RANK(J197,J:J,1)</f>
        <v>522</v>
      </c>
      <c r="X197" s="50">
        <f>YEAR(B197)</f>
        <v>2004</v>
      </c>
      <c r="Y197" s="50">
        <f>MONTH(B197)</f>
        <v>5</v>
      </c>
      <c r="Z197" s="56">
        <f>X197*100+Y197</f>
        <v>200405</v>
      </c>
      <c r="AA197" s="56">
        <f>WEEKNUM(B197,1)</f>
        <v>21</v>
      </c>
      <c r="AB197" s="58">
        <f>IF(ISBLANK(B197)," ",MAX(B197-B196-1,0))</f>
        <v>0</v>
      </c>
      <c r="AC197" s="56">
        <f>DAY(B197)</f>
        <v>19</v>
      </c>
      <c r="AD197" s="53">
        <f>U197+V197</f>
        <v>9.351959E-2</v>
      </c>
      <c r="AE197" s="56">
        <f>IF("1-Swim"=D197,E197*46.7,IF("2-Bike"=D197,E197,IF("3-Run"=D197,E197*4.27,0)))</f>
        <v>25</v>
      </c>
    </row>
    <row r="198" spans="1:31" x14ac:dyDescent="0.25">
      <c r="A198" s="50">
        <v>197</v>
      </c>
      <c r="B198" s="51">
        <v>38127</v>
      </c>
      <c r="C198" s="52" t="s">
        <v>1</v>
      </c>
      <c r="D198" s="50" t="s">
        <v>1224</v>
      </c>
      <c r="E198" s="50">
        <v>25</v>
      </c>
      <c r="F198" s="50">
        <v>1</v>
      </c>
      <c r="G198" s="50">
        <v>47</v>
      </c>
      <c r="H198" s="50">
        <v>6</v>
      </c>
      <c r="I198" s="53">
        <f>IF(E198&gt;0,TIME(F198,G198,H198),"")</f>
        <v>7.4375000000000011E-2</v>
      </c>
      <c r="J198" s="54">
        <f>IF(E198&gt;0,TIME(F198,G198,H198)/E198,"")</f>
        <v>2.9750000000000002E-3</v>
      </c>
      <c r="K198" s="50" t="s">
        <v>33</v>
      </c>
      <c r="L198" s="50" t="s">
        <v>39</v>
      </c>
      <c r="M198" s="55">
        <f>IF(D198&gt;0,0.0416666666666667/J198,"")</f>
        <v>14.005602240896369</v>
      </c>
      <c r="N198" s="50">
        <v>0</v>
      </c>
      <c r="P198" s="50" t="s">
        <v>43</v>
      </c>
      <c r="Q198" s="151">
        <f>IF("1-Swim"=D198,J198*2.4,IF("2-Bike"=D198,J198*112,IF("3-Run"=D198,J198*26.2,0)))</f>
        <v>0.33320000000000005</v>
      </c>
      <c r="R198" s="151">
        <f>Q198/2</f>
        <v>0.16660000000000003</v>
      </c>
      <c r="S198" s="53">
        <f>J198*26.2</f>
        <v>7.7945E-2</v>
      </c>
      <c r="T198" s="53">
        <f>(J198+0.0013889)*26.2</f>
        <v>0.11433418000000001</v>
      </c>
      <c r="U198" s="53">
        <f>S198/2</f>
        <v>3.89725E-2</v>
      </c>
      <c r="V198" s="53">
        <f>T198/2</f>
        <v>5.7167090000000004E-2</v>
      </c>
      <c r="W198" s="50">
        <f>RANK(J198,J:J,1)</f>
        <v>567</v>
      </c>
      <c r="X198" s="50">
        <f>YEAR(B198)</f>
        <v>2004</v>
      </c>
      <c r="Y198" s="50">
        <f>MONTH(B198)</f>
        <v>5</v>
      </c>
      <c r="Z198" s="56">
        <f>X198*100+Y198</f>
        <v>200405</v>
      </c>
      <c r="AA198" s="56">
        <f>WEEKNUM(B198,1)</f>
        <v>21</v>
      </c>
      <c r="AB198" s="58">
        <f>IF(ISBLANK(B198)," ",MAX(B198-B197-1,0))</f>
        <v>0</v>
      </c>
      <c r="AC198" s="56">
        <f>DAY(B198)</f>
        <v>20</v>
      </c>
      <c r="AD198" s="53">
        <f>U198+V198</f>
        <v>9.6139589999999997E-2</v>
      </c>
      <c r="AE198" s="56">
        <f>IF("1-Swim"=D198,E198*46.7,IF("2-Bike"=D198,E198,IF("3-Run"=D198,E198*4.27,0)))</f>
        <v>25</v>
      </c>
    </row>
    <row r="199" spans="1:31" x14ac:dyDescent="0.25">
      <c r="A199" s="50">
        <v>198</v>
      </c>
      <c r="B199" s="51">
        <v>38127</v>
      </c>
      <c r="C199" s="52" t="s">
        <v>1</v>
      </c>
      <c r="D199" s="50" t="s">
        <v>1223</v>
      </c>
      <c r="E199" s="50">
        <v>6.1</v>
      </c>
      <c r="F199" s="50">
        <v>1</v>
      </c>
      <c r="G199" s="50">
        <v>10</v>
      </c>
      <c r="H199" s="50">
        <v>17</v>
      </c>
      <c r="I199" s="53">
        <f>IF(E199&gt;0,TIME(F199,G199,H199),"")</f>
        <v>4.880787037037037E-2</v>
      </c>
      <c r="J199" s="54">
        <f>IF(E199&gt;0,TIME(F199,G199,H199)/E199,"")</f>
        <v>8.0012902246508807E-3</v>
      </c>
      <c r="K199" s="50" t="s">
        <v>550</v>
      </c>
      <c r="L199" s="50" t="s">
        <v>509</v>
      </c>
      <c r="M199" s="55">
        <f>IF(D199&gt;0,0.0416666666666667/J199,"")</f>
        <v>5.2074934787763851</v>
      </c>
      <c r="N199" s="50">
        <v>0</v>
      </c>
      <c r="Q199" s="151">
        <f>IF("1-Swim"=D199,J199*2.4,IF("2-Bike"=D199,J199*112,IF("3-Run"=D199,J199*26.2,0)))</f>
        <v>0.20963380388585307</v>
      </c>
      <c r="R199" s="151">
        <f>Q199/2</f>
        <v>0.10481690194292653</v>
      </c>
      <c r="S199" s="53">
        <f>J199*26.2</f>
        <v>0.20963380388585307</v>
      </c>
      <c r="T199" s="53">
        <f>(J199+0.0013889)*26.2</f>
        <v>0.24602298388585309</v>
      </c>
      <c r="U199" s="53">
        <f>S199/2</f>
        <v>0.10481690194292653</v>
      </c>
      <c r="V199" s="53">
        <f>T199/2</f>
        <v>0.12301149194292654</v>
      </c>
      <c r="W199" s="50">
        <f>RANK(J199,J:J,1)</f>
        <v>2440</v>
      </c>
      <c r="X199" s="50">
        <f>YEAR(B199)</f>
        <v>2004</v>
      </c>
      <c r="Y199" s="50">
        <f>MONTH(B199)</f>
        <v>5</v>
      </c>
      <c r="Z199" s="56">
        <f>X199*100+Y199</f>
        <v>200405</v>
      </c>
      <c r="AA199" s="56">
        <f>WEEKNUM(B199,1)</f>
        <v>21</v>
      </c>
      <c r="AB199" s="58">
        <f>IF(ISBLANK(B199)," ",MAX(B199-B198-1,0))</f>
        <v>0</v>
      </c>
      <c r="AC199" s="56">
        <f>DAY(B199)</f>
        <v>20</v>
      </c>
      <c r="AD199" s="53">
        <f>U199+V199</f>
        <v>0.22782839388585308</v>
      </c>
      <c r="AE199" s="56">
        <f>IF("1-Swim"=D199,E199*46.7,IF("2-Bike"=D199,E199,IF("3-Run"=D199,E199*4.27,0)))</f>
        <v>26.046999999999997</v>
      </c>
    </row>
    <row r="200" spans="1:31" x14ac:dyDescent="0.25">
      <c r="A200" s="50">
        <v>199</v>
      </c>
      <c r="B200" s="51">
        <v>38128</v>
      </c>
      <c r="C200" s="52" t="s">
        <v>2</v>
      </c>
      <c r="D200" s="50" t="s">
        <v>1225</v>
      </c>
      <c r="E200" s="50">
        <v>0.55000000000000004</v>
      </c>
      <c r="F200" s="50">
        <v>0</v>
      </c>
      <c r="G200" s="50">
        <v>19</v>
      </c>
      <c r="H200" s="50">
        <v>47</v>
      </c>
      <c r="I200" s="53">
        <f>IF(E200&gt;0,TIME(F200,G200,H200),"")</f>
        <v>1.3738425925925926E-2</v>
      </c>
      <c r="J200" s="54">
        <f>IF(E200&gt;0,TIME(F200,G200,H200)/E200,"")</f>
        <v>2.4978956228956229E-2</v>
      </c>
      <c r="K200" s="50" t="s">
        <v>561</v>
      </c>
      <c r="L200" s="50" t="s">
        <v>509</v>
      </c>
      <c r="M200" s="55">
        <f>IF(D200&gt;0,0.0416666666666667/J200,"")</f>
        <v>1.6680707666385859</v>
      </c>
      <c r="N200" s="50">
        <v>0</v>
      </c>
      <c r="Q200" s="151">
        <f>IF("1-Swim"=D200,J200*2.4,IF("2-Bike"=D200,J200*112,IF("3-Run"=D200,J200*26.2,0)))</f>
        <v>5.9949494949494947E-2</v>
      </c>
      <c r="R200" s="151">
        <f>Q200/2</f>
        <v>2.9974747474747473E-2</v>
      </c>
      <c r="S200" s="53">
        <f>J200*26.2</f>
        <v>0.6544486531986532</v>
      </c>
      <c r="T200" s="53">
        <f>(J200+0.0013889)*26.2</f>
        <v>0.69083783319865311</v>
      </c>
      <c r="U200" s="53">
        <f>S200/2</f>
        <v>0.3272243265993266</v>
      </c>
      <c r="V200" s="53">
        <f>T200/2</f>
        <v>0.34541891659932655</v>
      </c>
      <c r="W200" s="50">
        <f>RANK(J200,J:J,1)</f>
        <v>3182</v>
      </c>
      <c r="X200" s="50">
        <f>YEAR(B200)</f>
        <v>2004</v>
      </c>
      <c r="Y200" s="50">
        <f>MONTH(B200)</f>
        <v>5</v>
      </c>
      <c r="Z200" s="56">
        <f>X200*100+Y200</f>
        <v>200405</v>
      </c>
      <c r="AA200" s="56">
        <f>WEEKNUM(B200,1)</f>
        <v>21</v>
      </c>
      <c r="AB200" s="58">
        <f>IF(ISBLANK(B200)," ",MAX(B200-B199-1,0))</f>
        <v>0</v>
      </c>
      <c r="AC200" s="56">
        <f>DAY(B200)</f>
        <v>21</v>
      </c>
      <c r="AD200" s="53">
        <f>U200+V200</f>
        <v>0.6726432431986531</v>
      </c>
      <c r="AE200" s="56">
        <f>IF("1-Swim"=D200,E200*46.7,IF("2-Bike"=D200,E200,IF("3-Run"=D200,E200*4.27,0)))</f>
        <v>25.685000000000002</v>
      </c>
    </row>
    <row r="201" spans="1:31" x14ac:dyDescent="0.25">
      <c r="A201" s="50">
        <v>200</v>
      </c>
      <c r="B201" s="51">
        <v>38129</v>
      </c>
      <c r="C201" s="52" t="s">
        <v>5</v>
      </c>
      <c r="D201" s="50" t="s">
        <v>1224</v>
      </c>
      <c r="E201" s="50">
        <v>25</v>
      </c>
      <c r="F201" s="50">
        <v>1</v>
      </c>
      <c r="G201" s="50">
        <v>42</v>
      </c>
      <c r="H201" s="50">
        <v>13</v>
      </c>
      <c r="I201" s="53">
        <f>IF(E201&gt;0,TIME(F201,G201,H201),"")</f>
        <v>7.0983796296296295E-2</v>
      </c>
      <c r="J201" s="54">
        <f>IF(E201&gt;0,TIME(F201,G201,H201)/E201,"")</f>
        <v>2.8393518518518516E-3</v>
      </c>
      <c r="K201" s="50" t="s">
        <v>33</v>
      </c>
      <c r="L201" s="50" t="s">
        <v>41</v>
      </c>
      <c r="M201" s="55">
        <f>IF(D201&gt;0,0.0416666666666667/J201,"")</f>
        <v>14.674710582096866</v>
      </c>
      <c r="N201" s="50">
        <v>0</v>
      </c>
      <c r="P201" s="50" t="s">
        <v>44</v>
      </c>
      <c r="Q201" s="151">
        <f>IF("1-Swim"=D201,J201*2.4,IF("2-Bike"=D201,J201*112,IF("3-Run"=D201,J201*26.2,0)))</f>
        <v>0.31800740740740741</v>
      </c>
      <c r="R201" s="151">
        <f>Q201/2</f>
        <v>0.1590037037037037</v>
      </c>
      <c r="S201" s="53">
        <f>J201*26.2</f>
        <v>7.4391018518518509E-2</v>
      </c>
      <c r="T201" s="53">
        <f>(J201+0.0013889)*26.2</f>
        <v>0.11078019851851852</v>
      </c>
      <c r="U201" s="53">
        <f>S201/2</f>
        <v>3.7195509259259255E-2</v>
      </c>
      <c r="V201" s="53">
        <f>T201/2</f>
        <v>5.5390099259259258E-2</v>
      </c>
      <c r="W201" s="50">
        <f>RANK(J201,J:J,1)</f>
        <v>503</v>
      </c>
      <c r="X201" s="50">
        <f>YEAR(B201)</f>
        <v>2004</v>
      </c>
      <c r="Y201" s="50">
        <f>MONTH(B201)</f>
        <v>5</v>
      </c>
      <c r="Z201" s="56">
        <f>X201*100+Y201</f>
        <v>200405</v>
      </c>
      <c r="AA201" s="56">
        <f>WEEKNUM(B201,1)</f>
        <v>21</v>
      </c>
      <c r="AB201" s="58">
        <f>IF(ISBLANK(B201)," ",MAX(B201-B200-1,0))</f>
        <v>0</v>
      </c>
      <c r="AC201" s="56">
        <f>DAY(B201)</f>
        <v>22</v>
      </c>
      <c r="AD201" s="53">
        <f>U201+V201</f>
        <v>9.258560851851852E-2</v>
      </c>
      <c r="AE201" s="56">
        <f>IF("1-Swim"=D201,E201*46.7,IF("2-Bike"=D201,E201,IF("3-Run"=D201,E201*4.27,0)))</f>
        <v>25</v>
      </c>
    </row>
    <row r="202" spans="1:31" x14ac:dyDescent="0.25">
      <c r="A202" s="50">
        <v>201</v>
      </c>
      <c r="B202" s="51">
        <v>38132</v>
      </c>
      <c r="C202" s="52" t="s">
        <v>4</v>
      </c>
      <c r="D202" s="50" t="s">
        <v>1224</v>
      </c>
      <c r="E202" s="50">
        <v>8</v>
      </c>
      <c r="F202" s="50">
        <v>0</v>
      </c>
      <c r="G202" s="50">
        <v>45</v>
      </c>
      <c r="H202" s="50">
        <v>0</v>
      </c>
      <c r="I202" s="53">
        <f>IF(E202&gt;0,TIME(F202,G202,H202),"")</f>
        <v>3.125E-2</v>
      </c>
      <c r="J202" s="54">
        <f>IF(E202&gt;0,TIME(F202,G202,H202)/E202,"")</f>
        <v>3.90625E-3</v>
      </c>
      <c r="K202" s="50" t="s">
        <v>323</v>
      </c>
      <c r="L202" s="50" t="s">
        <v>16</v>
      </c>
      <c r="M202" s="55">
        <f>IF(D202&gt;0,0.0416666666666667/J202,"")</f>
        <v>10.666666666666675</v>
      </c>
      <c r="N202" s="50">
        <v>0</v>
      </c>
      <c r="P202" s="50" t="s">
        <v>45</v>
      </c>
      <c r="Q202" s="151">
        <f>IF("1-Swim"=D202,J202*2.4,IF("2-Bike"=D202,J202*112,IF("3-Run"=D202,J202*26.2,0)))</f>
        <v>0.4375</v>
      </c>
      <c r="R202" s="151">
        <f>Q202/2</f>
        <v>0.21875</v>
      </c>
      <c r="S202" s="53">
        <f>J202*26.2</f>
        <v>0.10234375</v>
      </c>
      <c r="T202" s="53">
        <f>(J202+0.0013889)*26.2</f>
        <v>0.13873293</v>
      </c>
      <c r="U202" s="53">
        <f>S202/2</f>
        <v>5.1171874999999999E-2</v>
      </c>
      <c r="V202" s="53">
        <f>T202/2</f>
        <v>6.9366465000000002E-2</v>
      </c>
      <c r="W202" s="50">
        <f>RANK(J202,J:J,1)</f>
        <v>728</v>
      </c>
      <c r="X202" s="50">
        <f>YEAR(B202)</f>
        <v>2004</v>
      </c>
      <c r="Y202" s="50">
        <f>MONTH(B202)</f>
        <v>5</v>
      </c>
      <c r="Z202" s="56">
        <f>X202*100+Y202</f>
        <v>200405</v>
      </c>
      <c r="AA202" s="56">
        <f>WEEKNUM(B202,1)</f>
        <v>22</v>
      </c>
      <c r="AB202" s="58">
        <f>IF(ISBLANK(B202)," ",MAX(B202-B201-1,0))</f>
        <v>2</v>
      </c>
      <c r="AC202" s="56">
        <f>DAY(B202)</f>
        <v>25</v>
      </c>
      <c r="AD202" s="53">
        <f>U202+V202</f>
        <v>0.12053833999999999</v>
      </c>
      <c r="AE202" s="56">
        <f>IF("1-Swim"=D202,E202*46.7,IF("2-Bike"=D202,E202,IF("3-Run"=D202,E202*4.27,0)))</f>
        <v>8</v>
      </c>
    </row>
    <row r="203" spans="1:31" x14ac:dyDescent="0.25">
      <c r="A203" s="50">
        <v>202</v>
      </c>
      <c r="B203" s="51">
        <v>38133</v>
      </c>
      <c r="C203" s="52" t="s">
        <v>6</v>
      </c>
      <c r="D203" s="50" t="s">
        <v>1225</v>
      </c>
      <c r="E203" s="50">
        <v>1</v>
      </c>
      <c r="F203" s="50">
        <v>0</v>
      </c>
      <c r="G203" s="50">
        <v>41</v>
      </c>
      <c r="H203" s="50">
        <v>58</v>
      </c>
      <c r="I203" s="53">
        <f>IF(E203&gt;0,TIME(F203,G203,H203),"")</f>
        <v>2.9143518518518517E-2</v>
      </c>
      <c r="J203" s="54">
        <f>IF(E203&gt;0,TIME(F203,G203,H203)/E203,"")</f>
        <v>2.9143518518518517E-2</v>
      </c>
      <c r="K203" s="50" t="s">
        <v>561</v>
      </c>
      <c r="L203" s="50" t="s">
        <v>509</v>
      </c>
      <c r="M203" s="55">
        <f>IF(D203&gt;0,0.0416666666666667/J203,"")</f>
        <v>1.4297061159650528</v>
      </c>
      <c r="N203" s="50">
        <v>0</v>
      </c>
      <c r="P203" s="50" t="s">
        <v>46</v>
      </c>
      <c r="Q203" s="151">
        <f>IF("1-Swim"=D203,J203*2.4,IF("2-Bike"=D203,J203*112,IF("3-Run"=D203,J203*26.2,0)))</f>
        <v>6.9944444444444434E-2</v>
      </c>
      <c r="R203" s="151">
        <f>Q203/2</f>
        <v>3.4972222222222217E-2</v>
      </c>
      <c r="S203" s="53">
        <f>J203*26.2</f>
        <v>0.76356018518518509</v>
      </c>
      <c r="T203" s="53">
        <f>(J203+0.0013889)*26.2</f>
        <v>0.79994936518518511</v>
      </c>
      <c r="U203" s="53">
        <f>S203/2</f>
        <v>0.38178009259259255</v>
      </c>
      <c r="V203" s="53">
        <f>T203/2</f>
        <v>0.39997468259259256</v>
      </c>
      <c r="W203" s="50">
        <f>RANK(J203,J:J,1)</f>
        <v>3343</v>
      </c>
      <c r="X203" s="50">
        <f>YEAR(B203)</f>
        <v>2004</v>
      </c>
      <c r="Y203" s="50">
        <f>MONTH(B203)</f>
        <v>5</v>
      </c>
      <c r="Z203" s="56">
        <f>X203*100+Y203</f>
        <v>200405</v>
      </c>
      <c r="AA203" s="56">
        <f>WEEKNUM(B203,1)</f>
        <v>22</v>
      </c>
      <c r="AB203" s="58">
        <f>IF(ISBLANK(B203)," ",MAX(B203-B202-1,0))</f>
        <v>0</v>
      </c>
      <c r="AC203" s="56">
        <f>DAY(B203)</f>
        <v>26</v>
      </c>
      <c r="AD203" s="53">
        <f>U203+V203</f>
        <v>0.7817547751851851</v>
      </c>
      <c r="AE203" s="56">
        <f>IF("1-Swim"=D203,E203*46.7,IF("2-Bike"=D203,E203,IF("3-Run"=D203,E203*4.27,0)))</f>
        <v>46.7</v>
      </c>
    </row>
    <row r="204" spans="1:31" x14ac:dyDescent="0.25">
      <c r="A204" s="50">
        <v>203</v>
      </c>
      <c r="B204" s="51">
        <v>38134</v>
      </c>
      <c r="C204" s="52" t="s">
        <v>1</v>
      </c>
      <c r="D204" s="50" t="s">
        <v>1225</v>
      </c>
      <c r="E204" s="50">
        <v>0.5</v>
      </c>
      <c r="F204" s="50">
        <v>0</v>
      </c>
      <c r="G204" s="50">
        <v>18</v>
      </c>
      <c r="H204" s="50">
        <v>33</v>
      </c>
      <c r="I204" s="53">
        <f>IF(E204&gt;0,TIME(F204,G204,H204),"")</f>
        <v>1.2881944444444446E-2</v>
      </c>
      <c r="J204" s="54">
        <f>IF(E204&gt;0,TIME(F204,G204,H204)/E204,"")</f>
        <v>2.5763888888888892E-2</v>
      </c>
      <c r="K204" s="50" t="s">
        <v>561</v>
      </c>
      <c r="L204" s="50" t="s">
        <v>509</v>
      </c>
      <c r="M204" s="55">
        <f>IF(D204&gt;0,0.0416666666666667/J204,"")</f>
        <v>1.6172506738544485</v>
      </c>
      <c r="N204" s="50">
        <v>0</v>
      </c>
      <c r="P204" s="50" t="s">
        <v>47</v>
      </c>
      <c r="Q204" s="151">
        <f>IF("1-Swim"=D204,J204*2.4,IF("2-Bike"=D204,J204*112,IF("3-Run"=D204,J204*26.2,0)))</f>
        <v>6.1833333333333337E-2</v>
      </c>
      <c r="R204" s="151">
        <f>Q204/2</f>
        <v>3.0916666666666669E-2</v>
      </c>
      <c r="S204" s="53">
        <f>J204*26.2</f>
        <v>0.67501388888888891</v>
      </c>
      <c r="T204" s="53">
        <f>(J204+0.0013889)*26.2</f>
        <v>0.71140306888888893</v>
      </c>
      <c r="U204" s="53">
        <f>S204/2</f>
        <v>0.33750694444444446</v>
      </c>
      <c r="V204" s="53">
        <f>T204/2</f>
        <v>0.35570153444444447</v>
      </c>
      <c r="W204" s="50">
        <f>RANK(J204,J:J,1)</f>
        <v>3225</v>
      </c>
      <c r="X204" s="50">
        <f>YEAR(B204)</f>
        <v>2004</v>
      </c>
      <c r="Y204" s="50">
        <f>MONTH(B204)</f>
        <v>5</v>
      </c>
      <c r="Z204" s="56">
        <f>X204*100+Y204</f>
        <v>200405</v>
      </c>
      <c r="AA204" s="56">
        <f>WEEKNUM(B204,1)</f>
        <v>22</v>
      </c>
      <c r="AB204" s="58">
        <f>IF(ISBLANK(B204)," ",MAX(B204-B203-1,0))</f>
        <v>0</v>
      </c>
      <c r="AC204" s="56">
        <f>DAY(B204)</f>
        <v>27</v>
      </c>
      <c r="AD204" s="53">
        <f>U204+V204</f>
        <v>0.69320847888888892</v>
      </c>
      <c r="AE204" s="56">
        <f>IF("1-Swim"=D204,E204*46.7,IF("2-Bike"=D204,E204,IF("3-Run"=D204,E204*4.27,0)))</f>
        <v>23.35</v>
      </c>
    </row>
    <row r="205" spans="1:31" x14ac:dyDescent="0.25">
      <c r="A205" s="50">
        <v>204</v>
      </c>
      <c r="B205" s="51">
        <v>38134</v>
      </c>
      <c r="C205" s="52" t="s">
        <v>1</v>
      </c>
      <c r="D205" s="50" t="s">
        <v>1224</v>
      </c>
      <c r="E205" s="50">
        <v>8</v>
      </c>
      <c r="F205" s="50">
        <v>0</v>
      </c>
      <c r="G205" s="50">
        <v>45</v>
      </c>
      <c r="H205" s="50">
        <v>0</v>
      </c>
      <c r="I205" s="53">
        <f>IF(E205&gt;0,TIME(F205,G205,H205),"")</f>
        <v>3.125E-2</v>
      </c>
      <c r="J205" s="54">
        <f>IF(E205&gt;0,TIME(F205,G205,H205)/E205,"")</f>
        <v>3.90625E-3</v>
      </c>
      <c r="K205" s="50" t="s">
        <v>323</v>
      </c>
      <c r="L205" s="50" t="s">
        <v>16</v>
      </c>
      <c r="M205" s="55">
        <f>IF(D205&gt;0,0.0416666666666667/J205,"")</f>
        <v>10.666666666666675</v>
      </c>
      <c r="N205" s="50">
        <v>0</v>
      </c>
      <c r="P205" s="50" t="s">
        <v>45</v>
      </c>
      <c r="Q205" s="151">
        <f>IF("1-Swim"=D205,J205*2.4,IF("2-Bike"=D205,J205*112,IF("3-Run"=D205,J205*26.2,0)))</f>
        <v>0.4375</v>
      </c>
      <c r="R205" s="151">
        <f>Q205/2</f>
        <v>0.21875</v>
      </c>
      <c r="S205" s="53">
        <f>J205*26.2</f>
        <v>0.10234375</v>
      </c>
      <c r="T205" s="53">
        <f>(J205+0.0013889)*26.2</f>
        <v>0.13873293</v>
      </c>
      <c r="U205" s="53">
        <f>S205/2</f>
        <v>5.1171874999999999E-2</v>
      </c>
      <c r="V205" s="53">
        <f>T205/2</f>
        <v>6.9366465000000002E-2</v>
      </c>
      <c r="W205" s="50">
        <f>RANK(J205,J:J,1)</f>
        <v>728</v>
      </c>
      <c r="X205" s="50">
        <f>YEAR(B205)</f>
        <v>2004</v>
      </c>
      <c r="Y205" s="50">
        <f>MONTH(B205)</f>
        <v>5</v>
      </c>
      <c r="Z205" s="56">
        <f>X205*100+Y205</f>
        <v>200405</v>
      </c>
      <c r="AA205" s="56">
        <f>WEEKNUM(B205,1)</f>
        <v>22</v>
      </c>
      <c r="AB205" s="58">
        <f>IF(ISBLANK(B205)," ",MAX(B205-B204-1,0))</f>
        <v>0</v>
      </c>
      <c r="AC205" s="56">
        <f>DAY(B205)</f>
        <v>27</v>
      </c>
      <c r="AD205" s="53">
        <f>U205+V205</f>
        <v>0.12053833999999999</v>
      </c>
      <c r="AE205" s="56">
        <f>IF("1-Swim"=D205,E205*46.7,IF("2-Bike"=D205,E205,IF("3-Run"=D205,E205*4.27,0)))</f>
        <v>8</v>
      </c>
    </row>
    <row r="206" spans="1:31" x14ac:dyDescent="0.25">
      <c r="A206" s="50">
        <v>205</v>
      </c>
      <c r="B206" s="51">
        <v>38134</v>
      </c>
      <c r="C206" s="52" t="s">
        <v>1</v>
      </c>
      <c r="D206" s="50" t="s">
        <v>1223</v>
      </c>
      <c r="E206" s="50">
        <v>1</v>
      </c>
      <c r="F206" s="50">
        <v>0</v>
      </c>
      <c r="G206" s="50">
        <v>8</v>
      </c>
      <c r="H206" s="50">
        <v>53</v>
      </c>
      <c r="I206" s="53">
        <f>IF(E206&gt;0,TIME(F206,G206,H206),"")</f>
        <v>6.168981481481481E-3</v>
      </c>
      <c r="J206" s="54">
        <f>IF(E206&gt;0,TIME(F206,G206,H206)/E206,"")</f>
        <v>6.168981481481481E-3</v>
      </c>
      <c r="K206" s="50" t="s">
        <v>550</v>
      </c>
      <c r="L206" s="50" t="s">
        <v>17</v>
      </c>
      <c r="M206" s="55">
        <f>IF(D206&gt;0,0.0416666666666667/J206,"")</f>
        <v>6.7542213883677356</v>
      </c>
      <c r="N206" s="50">
        <v>0</v>
      </c>
      <c r="P206" s="50" t="s">
        <v>17</v>
      </c>
      <c r="Q206" s="151">
        <f>IF("1-Swim"=D206,J206*2.4,IF("2-Bike"=D206,J206*112,IF("3-Run"=D206,J206*26.2,0)))</f>
        <v>0.16162731481481479</v>
      </c>
      <c r="R206" s="151">
        <f>Q206/2</f>
        <v>8.0813657407407397E-2</v>
      </c>
      <c r="S206" s="53">
        <f>J206*26.2</f>
        <v>0.16162731481481479</v>
      </c>
      <c r="T206" s="53">
        <f>(J206+0.0013889)*26.2</f>
        <v>0.19801649481481481</v>
      </c>
      <c r="U206" s="53">
        <f>S206/2</f>
        <v>8.0813657407407397E-2</v>
      </c>
      <c r="V206" s="53">
        <f>T206/2</f>
        <v>9.9008247407407407E-2</v>
      </c>
      <c r="W206" s="50">
        <f>RANK(J206,J:J,1)</f>
        <v>850</v>
      </c>
      <c r="X206" s="50">
        <f>YEAR(B206)</f>
        <v>2004</v>
      </c>
      <c r="Y206" s="50">
        <f>MONTH(B206)</f>
        <v>5</v>
      </c>
      <c r="Z206" s="56">
        <f>X206*100+Y206</f>
        <v>200405</v>
      </c>
      <c r="AA206" s="56">
        <f>WEEKNUM(B206,1)</f>
        <v>22</v>
      </c>
      <c r="AB206" s="58">
        <f>IF(ISBLANK(B206)," ",MAX(B206-B205-1,0))</f>
        <v>0</v>
      </c>
      <c r="AC206" s="56">
        <f>DAY(B206)</f>
        <v>27</v>
      </c>
      <c r="AD206" s="53">
        <f>U206+V206</f>
        <v>0.1798219048148148</v>
      </c>
      <c r="AE206" s="56">
        <f>IF("1-Swim"=D206,E206*46.7,IF("2-Bike"=D206,E206,IF("3-Run"=D206,E206*4.27,0)))</f>
        <v>4.2699999999999996</v>
      </c>
    </row>
    <row r="207" spans="1:31" x14ac:dyDescent="0.25">
      <c r="A207" s="50">
        <v>206</v>
      </c>
      <c r="B207" s="51">
        <v>38135</v>
      </c>
      <c r="C207" s="52" t="s">
        <v>2</v>
      </c>
      <c r="D207" s="50" t="s">
        <v>1223</v>
      </c>
      <c r="E207" s="50">
        <v>3</v>
      </c>
      <c r="F207" s="50">
        <v>0</v>
      </c>
      <c r="G207" s="50">
        <v>25</v>
      </c>
      <c r="H207" s="50">
        <v>38</v>
      </c>
      <c r="I207" s="53">
        <f>IF(E207&gt;0,TIME(F207,G207,H207),"")</f>
        <v>1.7800925925925925E-2</v>
      </c>
      <c r="J207" s="54">
        <f>IF(E207&gt;0,TIME(F207,G207,H207)/E207,"")</f>
        <v>5.9336419753086419E-3</v>
      </c>
      <c r="K207" s="50" t="s">
        <v>550</v>
      </c>
      <c r="L207" s="50" t="s">
        <v>17</v>
      </c>
      <c r="M207" s="55">
        <f>IF(D207&gt;0,0.0416666666666667/J207,"")</f>
        <v>7.0221066319896028</v>
      </c>
      <c r="N207" s="50">
        <v>0</v>
      </c>
      <c r="P207" s="50" t="s">
        <v>17</v>
      </c>
      <c r="Q207" s="151">
        <f>IF("1-Swim"=D207,J207*2.4,IF("2-Bike"=D207,J207*112,IF("3-Run"=D207,J207*26.2,0)))</f>
        <v>0.15546141975308642</v>
      </c>
      <c r="R207" s="151">
        <f>Q207/2</f>
        <v>7.7730709876543208E-2</v>
      </c>
      <c r="S207" s="53">
        <f>J207*26.2</f>
        <v>0.15546141975308642</v>
      </c>
      <c r="T207" s="53">
        <f>(J207+0.0013889)*26.2</f>
        <v>0.19185059975308641</v>
      </c>
      <c r="U207" s="53">
        <f>S207/2</f>
        <v>7.7730709876543208E-2</v>
      </c>
      <c r="V207" s="53">
        <f>T207/2</f>
        <v>9.5925299876543205E-2</v>
      </c>
      <c r="W207" s="50">
        <f>RANK(J207,J:J,1)</f>
        <v>805</v>
      </c>
      <c r="X207" s="50">
        <f>YEAR(B207)</f>
        <v>2004</v>
      </c>
      <c r="Y207" s="50">
        <f>MONTH(B207)</f>
        <v>5</v>
      </c>
      <c r="Z207" s="56">
        <f>X207*100+Y207</f>
        <v>200405</v>
      </c>
      <c r="AA207" s="56">
        <f>WEEKNUM(B207,1)</f>
        <v>22</v>
      </c>
      <c r="AB207" s="58">
        <f>IF(ISBLANK(B207)," ",MAX(B207-B206-1,0))</f>
        <v>0</v>
      </c>
      <c r="AC207" s="56">
        <f>DAY(B207)</f>
        <v>28</v>
      </c>
      <c r="AD207" s="53">
        <f>U207+V207</f>
        <v>0.17365600975308643</v>
      </c>
      <c r="AE207" s="56">
        <f>IF("1-Swim"=D207,E207*46.7,IF("2-Bike"=D207,E207,IF("3-Run"=D207,E207*4.27,0)))</f>
        <v>12.809999999999999</v>
      </c>
    </row>
    <row r="208" spans="1:31" x14ac:dyDescent="0.25">
      <c r="A208" s="50">
        <v>207</v>
      </c>
      <c r="B208" s="51">
        <v>38136</v>
      </c>
      <c r="C208" s="52" t="s">
        <v>5</v>
      </c>
      <c r="D208" s="50" t="s">
        <v>1224</v>
      </c>
      <c r="E208" s="50">
        <v>8</v>
      </c>
      <c r="F208" s="50">
        <v>0</v>
      </c>
      <c r="G208" s="50">
        <v>45</v>
      </c>
      <c r="H208" s="50">
        <v>0</v>
      </c>
      <c r="I208" s="53">
        <f>IF(E208&gt;0,TIME(F208,G208,H208),"")</f>
        <v>3.125E-2</v>
      </c>
      <c r="J208" s="54">
        <f>IF(E208&gt;0,TIME(F208,G208,H208)/E208,"")</f>
        <v>3.90625E-3</v>
      </c>
      <c r="K208" s="50" t="s">
        <v>323</v>
      </c>
      <c r="L208" s="50" t="s">
        <v>16</v>
      </c>
      <c r="M208" s="55">
        <f>IF(D208&gt;0,0.0416666666666667/J208,"")</f>
        <v>10.666666666666675</v>
      </c>
      <c r="N208" s="50">
        <v>0</v>
      </c>
      <c r="P208" s="50" t="s">
        <v>45</v>
      </c>
      <c r="Q208" s="151">
        <f>IF("1-Swim"=D208,J208*2.4,IF("2-Bike"=D208,J208*112,IF("3-Run"=D208,J208*26.2,0)))</f>
        <v>0.4375</v>
      </c>
      <c r="R208" s="151">
        <f>Q208/2</f>
        <v>0.21875</v>
      </c>
      <c r="S208" s="53">
        <f>J208*26.2</f>
        <v>0.10234375</v>
      </c>
      <c r="T208" s="53">
        <f>(J208+0.0013889)*26.2</f>
        <v>0.13873293</v>
      </c>
      <c r="U208" s="53">
        <f>S208/2</f>
        <v>5.1171874999999999E-2</v>
      </c>
      <c r="V208" s="53">
        <f>T208/2</f>
        <v>6.9366465000000002E-2</v>
      </c>
      <c r="W208" s="50">
        <f>RANK(J208,J:J,1)</f>
        <v>728</v>
      </c>
      <c r="X208" s="50">
        <f>YEAR(B208)</f>
        <v>2004</v>
      </c>
      <c r="Y208" s="50">
        <f>MONTH(B208)</f>
        <v>5</v>
      </c>
      <c r="Z208" s="56">
        <f>X208*100+Y208</f>
        <v>200405</v>
      </c>
      <c r="AA208" s="56">
        <f>WEEKNUM(B208,1)</f>
        <v>22</v>
      </c>
      <c r="AB208" s="58">
        <f>IF(ISBLANK(B208)," ",MAX(B208-B207-1,0))</f>
        <v>0</v>
      </c>
      <c r="AC208" s="56">
        <f>DAY(B208)</f>
        <v>29</v>
      </c>
      <c r="AD208" s="53">
        <f>U208+V208</f>
        <v>0.12053833999999999</v>
      </c>
      <c r="AE208" s="56">
        <f>IF("1-Swim"=D208,E208*46.7,IF("2-Bike"=D208,E208,IF("3-Run"=D208,E208*4.27,0)))</f>
        <v>8</v>
      </c>
    </row>
    <row r="209" spans="1:31" x14ac:dyDescent="0.25">
      <c r="A209" s="50">
        <v>208</v>
      </c>
      <c r="B209" s="51">
        <v>38138</v>
      </c>
      <c r="C209" s="52" t="s">
        <v>3</v>
      </c>
      <c r="D209" s="50" t="s">
        <v>1223</v>
      </c>
      <c r="E209" s="50">
        <v>6.1</v>
      </c>
      <c r="F209" s="50">
        <v>1</v>
      </c>
      <c r="G209" s="50">
        <v>0</v>
      </c>
      <c r="H209" s="50">
        <v>7</v>
      </c>
      <c r="I209" s="53">
        <f>IF(E209&gt;0,TIME(F209,G209,H209),"")</f>
        <v>4.1747685185185186E-2</v>
      </c>
      <c r="J209" s="54">
        <f>IF(E209&gt;0,TIME(F209,G209,H209)/E209,"")</f>
        <v>6.8438828172434733E-3</v>
      </c>
      <c r="K209" s="50" t="s">
        <v>549</v>
      </c>
      <c r="L209" s="50" t="s">
        <v>509</v>
      </c>
      <c r="M209" s="55">
        <f>IF(D209&gt;0,0.0416666666666667/J209,"")</f>
        <v>6.0881619074022781</v>
      </c>
      <c r="N209" s="50">
        <v>0</v>
      </c>
      <c r="Q209" s="151">
        <f>IF("1-Swim"=D209,J209*2.4,IF("2-Bike"=D209,J209*112,IF("3-Run"=D209,J209*26.2,0)))</f>
        <v>0.17930972981177901</v>
      </c>
      <c r="R209" s="151">
        <f>Q209/2</f>
        <v>8.9654864905889503E-2</v>
      </c>
      <c r="S209" s="53">
        <f>J209*26.2</f>
        <v>0.17930972981177901</v>
      </c>
      <c r="T209" s="53">
        <f>(J209+0.0013889)*26.2</f>
        <v>0.215698909811779</v>
      </c>
      <c r="U209" s="53">
        <f>S209/2</f>
        <v>8.9654864905889503E-2</v>
      </c>
      <c r="V209" s="53">
        <f>T209/2</f>
        <v>0.1078494549058895</v>
      </c>
      <c r="W209" s="50">
        <f>RANK(J209,J:J,1)</f>
        <v>1367</v>
      </c>
      <c r="X209" s="50">
        <f>YEAR(B209)</f>
        <v>2004</v>
      </c>
      <c r="Y209" s="50">
        <f>MONTH(B209)</f>
        <v>5</v>
      </c>
      <c r="Z209" s="56">
        <f>X209*100+Y209</f>
        <v>200405</v>
      </c>
      <c r="AA209" s="56">
        <f>WEEKNUM(B209,1)</f>
        <v>23</v>
      </c>
      <c r="AB209" s="58">
        <f>IF(ISBLANK(B209)," ",MAX(B209-B208-1,0))</f>
        <v>1</v>
      </c>
      <c r="AC209" s="56">
        <f>DAY(B209)</f>
        <v>31</v>
      </c>
      <c r="AD209" s="53">
        <f>U209+V209</f>
        <v>0.19750431981177902</v>
      </c>
      <c r="AE209" s="56">
        <f>IF("1-Swim"=D209,E209*46.7,IF("2-Bike"=D209,E209,IF("3-Run"=D209,E209*4.27,0)))</f>
        <v>26.046999999999997</v>
      </c>
    </row>
    <row r="210" spans="1:31" s="66" customFormat="1" x14ac:dyDescent="0.25">
      <c r="A210" s="50">
        <v>209</v>
      </c>
      <c r="B210" s="51">
        <v>38140</v>
      </c>
      <c r="C210" s="52" t="s">
        <v>6</v>
      </c>
      <c r="D210" s="50" t="s">
        <v>1225</v>
      </c>
      <c r="E210" s="50">
        <v>0.75</v>
      </c>
      <c r="F210" s="50">
        <v>0</v>
      </c>
      <c r="G210" s="50">
        <v>27</v>
      </c>
      <c r="H210" s="50">
        <v>56</v>
      </c>
      <c r="I210" s="53">
        <f>IF(E210&gt;0,TIME(F210,G210,H210),"")</f>
        <v>1.9398148148148147E-2</v>
      </c>
      <c r="J210" s="54">
        <f>IF(E210&gt;0,TIME(F210,G210,H210)/E210,"")</f>
        <v>2.5864197530864195E-2</v>
      </c>
      <c r="K210" s="50" t="s">
        <v>561</v>
      </c>
      <c r="L210" s="50" t="s">
        <v>509</v>
      </c>
      <c r="M210" s="55">
        <f>IF(D210&gt;0,0.0416666666666667/J210,"")</f>
        <v>1.6109785202863975</v>
      </c>
      <c r="N210" s="50">
        <v>0</v>
      </c>
      <c r="O210" s="50"/>
      <c r="P210" s="50"/>
      <c r="Q210" s="151">
        <f>IF("1-Swim"=D210,J210*2.4,IF("2-Bike"=D210,J210*112,IF("3-Run"=D210,J210*26.2,0)))</f>
        <v>6.2074074074074066E-2</v>
      </c>
      <c r="R210" s="151">
        <f>Q210/2</f>
        <v>3.1037037037037033E-2</v>
      </c>
      <c r="S210" s="53">
        <f>J210*26.2</f>
        <v>0.6776419753086419</v>
      </c>
      <c r="T210" s="53">
        <f>(J210+0.0013889)*26.2</f>
        <v>0.71403115530864181</v>
      </c>
      <c r="U210" s="53">
        <f>S210/2</f>
        <v>0.33882098765432095</v>
      </c>
      <c r="V210" s="53">
        <f>T210/2</f>
        <v>0.3570155776543209</v>
      </c>
      <c r="W210" s="50">
        <f>RANK(J210,J:J,1)</f>
        <v>3226</v>
      </c>
      <c r="X210" s="50">
        <f>YEAR(B210)</f>
        <v>2004</v>
      </c>
      <c r="Y210" s="50">
        <f>MONTH(B210)</f>
        <v>6</v>
      </c>
      <c r="Z210" s="56">
        <f>X210*100+Y210</f>
        <v>200406</v>
      </c>
      <c r="AA210" s="56">
        <f>WEEKNUM(B210,1)</f>
        <v>23</v>
      </c>
      <c r="AB210" s="58">
        <f>IF(ISBLANK(B210)," ",MAX(B210-B209-1,0))</f>
        <v>1</v>
      </c>
      <c r="AC210" s="56">
        <f>DAY(B210)</f>
        <v>2</v>
      </c>
      <c r="AD210" s="53">
        <f>U210+V210</f>
        <v>0.6958365653086418</v>
      </c>
      <c r="AE210" s="56">
        <f>IF("1-Swim"=D210,E210*46.7,IF("2-Bike"=D210,E210,IF("3-Run"=D210,E210*4.27,0)))</f>
        <v>35.025000000000006</v>
      </c>
    </row>
    <row r="211" spans="1:31" x14ac:dyDescent="0.25">
      <c r="A211" s="50">
        <v>210</v>
      </c>
      <c r="B211" s="51">
        <v>38141</v>
      </c>
      <c r="C211" s="52" t="s">
        <v>1</v>
      </c>
      <c r="D211" s="50" t="s">
        <v>1225</v>
      </c>
      <c r="E211" s="50">
        <v>0.25</v>
      </c>
      <c r="F211" s="50">
        <v>0</v>
      </c>
      <c r="G211" s="50">
        <v>9</v>
      </c>
      <c r="H211" s="50">
        <v>23</v>
      </c>
      <c r="I211" s="53">
        <f>IF(E211&gt;0,TIME(F211,G211,H211),"")</f>
        <v>6.5162037037037037E-3</v>
      </c>
      <c r="J211" s="54">
        <f>IF(E211&gt;0,TIME(F211,G211,H211)/E211,"")</f>
        <v>2.6064814814814815E-2</v>
      </c>
      <c r="K211" s="50" t="s">
        <v>561</v>
      </c>
      <c r="L211" s="50" t="s">
        <v>509</v>
      </c>
      <c r="M211" s="55">
        <f>IF(D211&gt;0,0.0416666666666667/J211,"")</f>
        <v>1.5985790408525766</v>
      </c>
      <c r="N211" s="50">
        <v>0</v>
      </c>
      <c r="Q211" s="151">
        <f>IF("1-Swim"=D211,J211*2.4,IF("2-Bike"=D211,J211*112,IF("3-Run"=D211,J211*26.2,0)))</f>
        <v>6.2555555555555559E-2</v>
      </c>
      <c r="R211" s="151">
        <f>Q211/2</f>
        <v>3.1277777777777779E-2</v>
      </c>
      <c r="S211" s="53">
        <f>J211*26.2</f>
        <v>0.68289814814814809</v>
      </c>
      <c r="T211" s="53">
        <f>(J211+0.0013889)*26.2</f>
        <v>0.71928732814814811</v>
      </c>
      <c r="U211" s="53">
        <f>S211/2</f>
        <v>0.34144907407407404</v>
      </c>
      <c r="V211" s="53">
        <f>T211/2</f>
        <v>0.35964366407407405</v>
      </c>
      <c r="W211" s="50">
        <f>RANK(J211,J:J,1)</f>
        <v>3238</v>
      </c>
      <c r="X211" s="50">
        <f>YEAR(B211)</f>
        <v>2004</v>
      </c>
      <c r="Y211" s="50">
        <f>MONTH(B211)</f>
        <v>6</v>
      </c>
      <c r="Z211" s="56">
        <f>X211*100+Y211</f>
        <v>200406</v>
      </c>
      <c r="AA211" s="56">
        <f>WEEKNUM(B211,1)</f>
        <v>23</v>
      </c>
      <c r="AB211" s="58">
        <f>IF(ISBLANK(B211)," ",MAX(B211-B210-1,0))</f>
        <v>0</v>
      </c>
      <c r="AC211" s="56">
        <f>DAY(B211)</f>
        <v>3</v>
      </c>
      <c r="AD211" s="53">
        <f>U211+V211</f>
        <v>0.7010927381481481</v>
      </c>
      <c r="AE211" s="56">
        <f>IF("1-Swim"=D211,E211*46.7,IF("2-Bike"=D211,E211,IF("3-Run"=D211,E211*4.27,0)))</f>
        <v>11.675000000000001</v>
      </c>
    </row>
    <row r="212" spans="1:31" s="74" customFormat="1" x14ac:dyDescent="0.25">
      <c r="A212" s="50">
        <v>211</v>
      </c>
      <c r="B212" s="51">
        <v>38143</v>
      </c>
      <c r="C212" s="52" t="s">
        <v>5</v>
      </c>
      <c r="D212" s="50" t="s">
        <v>1224</v>
      </c>
      <c r="E212" s="50">
        <v>9.31</v>
      </c>
      <c r="F212" s="50">
        <v>1</v>
      </c>
      <c r="G212" s="50">
        <v>5</v>
      </c>
      <c r="H212" s="50">
        <v>0</v>
      </c>
      <c r="I212" s="53">
        <f>IF(E212&gt;0,TIME(F212,G212,H212),"")</f>
        <v>4.5138888888888888E-2</v>
      </c>
      <c r="J212" s="54">
        <f>IF(E212&gt;0,TIME(F212,G212,H212)/E212,"")</f>
        <v>4.8484306003102988E-3</v>
      </c>
      <c r="K212" s="50" t="s">
        <v>33</v>
      </c>
      <c r="L212" s="50" t="s">
        <v>378</v>
      </c>
      <c r="M212" s="55">
        <f>IF(D212&gt;0,0.0416666666666667/J212,"")</f>
        <v>8.5938461538461617</v>
      </c>
      <c r="N212" s="50">
        <v>0</v>
      </c>
      <c r="O212" s="50"/>
      <c r="P212" s="50" t="s">
        <v>38</v>
      </c>
      <c r="Q212" s="151">
        <f>IF("1-Swim"=D212,J212*2.4,IF("2-Bike"=D212,J212*112,IF("3-Run"=D212,J212*26.2,0)))</f>
        <v>0.54302422723475341</v>
      </c>
      <c r="R212" s="151">
        <f>Q212/2</f>
        <v>0.2715121136173767</v>
      </c>
      <c r="S212" s="53">
        <f>J212*26.2</f>
        <v>0.12702888172812982</v>
      </c>
      <c r="T212" s="53">
        <f>(J212+0.0013889)*26.2</f>
        <v>0.16341806172812984</v>
      </c>
      <c r="U212" s="53">
        <f>S212/2</f>
        <v>6.3514440864064908E-2</v>
      </c>
      <c r="V212" s="53">
        <f>T212/2</f>
        <v>8.1709030864064919E-2</v>
      </c>
      <c r="W212" s="50">
        <f>RANK(J212,J:J,1)</f>
        <v>756</v>
      </c>
      <c r="X212" s="50">
        <f>YEAR(B212)</f>
        <v>2004</v>
      </c>
      <c r="Y212" s="50">
        <f>MONTH(B212)</f>
        <v>6</v>
      </c>
      <c r="Z212" s="56">
        <f>X212*100+Y212</f>
        <v>200406</v>
      </c>
      <c r="AA212" s="56">
        <f>WEEKNUM(B212,1)</f>
        <v>23</v>
      </c>
      <c r="AB212" s="58">
        <f>IF(ISBLANK(B212)," ",MAX(B212-B211-1,0))</f>
        <v>1</v>
      </c>
      <c r="AC212" s="56">
        <f>DAY(B212)</f>
        <v>5</v>
      </c>
      <c r="AD212" s="53">
        <f>U212+V212</f>
        <v>0.14522347172812983</v>
      </c>
      <c r="AE212" s="56">
        <f>IF("1-Swim"=D212,E212*46.7,IF("2-Bike"=D212,E212,IF("3-Run"=D212,E212*4.27,0)))</f>
        <v>9.31</v>
      </c>
    </row>
    <row r="213" spans="1:31" s="74" customFormat="1" x14ac:dyDescent="0.25">
      <c r="A213" s="50">
        <v>212</v>
      </c>
      <c r="B213" s="51">
        <v>38143</v>
      </c>
      <c r="C213" s="52" t="s">
        <v>5</v>
      </c>
      <c r="D213" s="50" t="s">
        <v>1223</v>
      </c>
      <c r="E213" s="50">
        <v>5</v>
      </c>
      <c r="F213" s="50">
        <v>0</v>
      </c>
      <c r="G213" s="50">
        <v>50</v>
      </c>
      <c r="H213" s="50">
        <v>48</v>
      </c>
      <c r="I213" s="53">
        <f>IF(E213&gt;0,TIME(F213,G213,H213),"")</f>
        <v>3.5277777777777776E-2</v>
      </c>
      <c r="J213" s="54">
        <f>IF(E213&gt;0,TIME(F213,G213,H213)/E213,"")</f>
        <v>7.0555555555555554E-3</v>
      </c>
      <c r="K213" s="50" t="s">
        <v>549</v>
      </c>
      <c r="L213" s="50" t="s">
        <v>509</v>
      </c>
      <c r="M213" s="55">
        <f>IF(D213&gt;0,0.0416666666666667/J213,"")</f>
        <v>5.9055118110236267</v>
      </c>
      <c r="N213" s="50">
        <v>0</v>
      </c>
      <c r="O213" s="50"/>
      <c r="P213" s="50"/>
      <c r="Q213" s="151">
        <f>IF("1-Swim"=D213,J213*2.4,IF("2-Bike"=D213,J213*112,IF("3-Run"=D213,J213*26.2,0)))</f>
        <v>0.18485555555555555</v>
      </c>
      <c r="R213" s="151">
        <f>Q213/2</f>
        <v>9.2427777777777775E-2</v>
      </c>
      <c r="S213" s="53">
        <f>J213*26.2</f>
        <v>0.18485555555555555</v>
      </c>
      <c r="T213" s="53">
        <f>(J213+0.0013889)*26.2</f>
        <v>0.22124473555555552</v>
      </c>
      <c r="U213" s="53">
        <f>S213/2</f>
        <v>9.2427777777777775E-2</v>
      </c>
      <c r="V213" s="53">
        <f>T213/2</f>
        <v>0.11062236777777776</v>
      </c>
      <c r="W213" s="50">
        <f>RANK(J213,J:J,1)</f>
        <v>1609</v>
      </c>
      <c r="X213" s="50">
        <f>YEAR(B213)</f>
        <v>2004</v>
      </c>
      <c r="Y213" s="50">
        <f>MONTH(B213)</f>
        <v>6</v>
      </c>
      <c r="Z213" s="56">
        <f>X213*100+Y213</f>
        <v>200406</v>
      </c>
      <c r="AA213" s="56">
        <f>WEEKNUM(B213,1)</f>
        <v>23</v>
      </c>
      <c r="AB213" s="58">
        <f>IF(ISBLANK(B213)," ",MAX(B213-B212-1,0))</f>
        <v>0</v>
      </c>
      <c r="AC213" s="56">
        <f>DAY(B213)</f>
        <v>5</v>
      </c>
      <c r="AD213" s="53">
        <f>U213+V213</f>
        <v>0.20305014555555553</v>
      </c>
      <c r="AE213" s="56">
        <f>IF("1-Swim"=D213,E213*46.7,IF("2-Bike"=D213,E213,IF("3-Run"=D213,E213*4.27,0)))</f>
        <v>21.349999999999998</v>
      </c>
    </row>
    <row r="214" spans="1:31" s="74" customFormat="1" x14ac:dyDescent="0.25">
      <c r="A214" s="50">
        <v>213</v>
      </c>
      <c r="B214" s="51">
        <v>38144</v>
      </c>
      <c r="C214" s="52" t="s">
        <v>0</v>
      </c>
      <c r="D214" s="50" t="s">
        <v>1224</v>
      </c>
      <c r="E214" s="50">
        <v>26.1</v>
      </c>
      <c r="F214" s="50">
        <v>1</v>
      </c>
      <c r="G214" s="50">
        <v>29</v>
      </c>
      <c r="H214" s="50">
        <v>6</v>
      </c>
      <c r="I214" s="53">
        <f>IF(E214&gt;0,TIME(F214,G214,H214),"")</f>
        <v>6.1875000000000006E-2</v>
      </c>
      <c r="J214" s="54">
        <f>IF(E214&gt;0,TIME(F214,G214,H214)/E214,"")</f>
        <v>2.3706896551724138E-3</v>
      </c>
      <c r="K214" s="50" t="s">
        <v>33</v>
      </c>
      <c r="L214" s="50" t="s">
        <v>1473</v>
      </c>
      <c r="M214" s="55">
        <f>IF(D214&gt;0,0.0416666666666667/J214,"")</f>
        <v>17.575757575757589</v>
      </c>
      <c r="N214" s="50">
        <v>0</v>
      </c>
      <c r="O214" s="50"/>
      <c r="P214" s="50" t="s">
        <v>48</v>
      </c>
      <c r="Q214" s="151">
        <f>IF("1-Swim"=D214,J214*2.4,IF("2-Bike"=D214,J214*112,IF("3-Run"=D214,J214*26.2,0)))</f>
        <v>0.26551724137931032</v>
      </c>
      <c r="R214" s="151">
        <f>Q214/2</f>
        <v>0.13275862068965516</v>
      </c>
      <c r="S214" s="53">
        <f>J214*26.2</f>
        <v>6.2112068965517242E-2</v>
      </c>
      <c r="T214" s="53">
        <f>(J214+0.0013889)*26.2</f>
        <v>9.8501248965517235E-2</v>
      </c>
      <c r="U214" s="53">
        <f>S214/2</f>
        <v>3.1056034482758621E-2</v>
      </c>
      <c r="V214" s="53">
        <f>T214/2</f>
        <v>4.9250624482758618E-2</v>
      </c>
      <c r="W214" s="50">
        <f>RANK(J214,J:J,1)</f>
        <v>255</v>
      </c>
      <c r="X214" s="50">
        <f>YEAR(B214)</f>
        <v>2004</v>
      </c>
      <c r="Y214" s="50">
        <f>MONTH(B214)</f>
        <v>6</v>
      </c>
      <c r="Z214" s="56">
        <f>X214*100+Y214</f>
        <v>200406</v>
      </c>
      <c r="AA214" s="56">
        <f>WEEKNUM(B214,1)</f>
        <v>24</v>
      </c>
      <c r="AB214" s="58">
        <f>IF(ISBLANK(B214)," ",MAX(B214-B213-1,0))</f>
        <v>0</v>
      </c>
      <c r="AC214" s="56">
        <f>DAY(B214)</f>
        <v>6</v>
      </c>
      <c r="AD214" s="53">
        <f>U214+V214</f>
        <v>8.0306658965517239E-2</v>
      </c>
      <c r="AE214" s="56">
        <f>IF("1-Swim"=D214,E214*46.7,IF("2-Bike"=D214,E214,IF("3-Run"=D214,E214*4.27,0)))</f>
        <v>26.1</v>
      </c>
    </row>
    <row r="215" spans="1:31" s="74" customFormat="1" x14ac:dyDescent="0.25">
      <c r="A215" s="50">
        <v>214</v>
      </c>
      <c r="B215" s="51">
        <v>38146</v>
      </c>
      <c r="C215" s="52" t="s">
        <v>4</v>
      </c>
      <c r="D215" s="50" t="s">
        <v>1224</v>
      </c>
      <c r="E215" s="50">
        <v>7</v>
      </c>
      <c r="F215" s="50">
        <v>0</v>
      </c>
      <c r="G215" s="50">
        <v>32</v>
      </c>
      <c r="H215" s="50">
        <v>50</v>
      </c>
      <c r="I215" s="53">
        <f>IF(E215&gt;0,TIME(F215,G215,H215),"")</f>
        <v>2.2800925925925929E-2</v>
      </c>
      <c r="J215" s="54">
        <f>IF(E215&gt;0,TIME(F215,G215,H215)/E215,"")</f>
        <v>3.2572751322751327E-3</v>
      </c>
      <c r="K215" s="50" t="s">
        <v>33</v>
      </c>
      <c r="L215" s="50" t="s">
        <v>379</v>
      </c>
      <c r="M215" s="55">
        <f>IF(D215&gt;0,0.0416666666666667/J215,"")</f>
        <v>12.791878172588842</v>
      </c>
      <c r="N215" s="50">
        <v>0</v>
      </c>
      <c r="O215" s="50"/>
      <c r="P215" s="50" t="s">
        <v>49</v>
      </c>
      <c r="Q215" s="151">
        <f>IF("1-Swim"=D215,J215*2.4,IF("2-Bike"=D215,J215*112,IF("3-Run"=D215,J215*26.2,0)))</f>
        <v>0.36481481481481487</v>
      </c>
      <c r="R215" s="151">
        <f>Q215/2</f>
        <v>0.18240740740740743</v>
      </c>
      <c r="S215" s="53">
        <f>J215*26.2</f>
        <v>8.5340608465608481E-2</v>
      </c>
      <c r="T215" s="53">
        <f>(J215+0.0013889)*26.2</f>
        <v>0.12172978846560847</v>
      </c>
      <c r="U215" s="53">
        <f>S215/2</f>
        <v>4.267030423280424E-2</v>
      </c>
      <c r="V215" s="53">
        <f>T215/2</f>
        <v>6.0864894232804237E-2</v>
      </c>
      <c r="W215" s="50">
        <f>RANK(J215,J:J,1)</f>
        <v>671</v>
      </c>
      <c r="X215" s="50">
        <f>YEAR(B215)</f>
        <v>2004</v>
      </c>
      <c r="Y215" s="50">
        <f>MONTH(B215)</f>
        <v>6</v>
      </c>
      <c r="Z215" s="56">
        <f>X215*100+Y215</f>
        <v>200406</v>
      </c>
      <c r="AA215" s="56">
        <f>WEEKNUM(B215,1)</f>
        <v>24</v>
      </c>
      <c r="AB215" s="58">
        <f>IF(ISBLANK(B215)," ",MAX(B215-B214-1,0))</f>
        <v>1</v>
      </c>
      <c r="AC215" s="56">
        <f>DAY(B215)</f>
        <v>8</v>
      </c>
      <c r="AD215" s="53">
        <f>U215+V215</f>
        <v>0.10353519846560848</v>
      </c>
      <c r="AE215" s="56">
        <f>IF("1-Swim"=D215,E215*46.7,IF("2-Bike"=D215,E215,IF("3-Run"=D215,E215*4.27,0)))</f>
        <v>7</v>
      </c>
    </row>
    <row r="216" spans="1:31" s="74" customFormat="1" x14ac:dyDescent="0.25">
      <c r="A216" s="50">
        <v>215</v>
      </c>
      <c r="B216" s="51">
        <v>38146</v>
      </c>
      <c r="C216" s="52" t="s">
        <v>4</v>
      </c>
      <c r="D216" s="50" t="s">
        <v>1223</v>
      </c>
      <c r="E216" s="50">
        <v>7.1070000000000002</v>
      </c>
      <c r="F216" s="50">
        <v>1</v>
      </c>
      <c r="G216" s="50">
        <v>27</v>
      </c>
      <c r="H216" s="50">
        <v>23</v>
      </c>
      <c r="I216" s="53">
        <f>IF(E216&gt;0,TIME(F216,G216,H216),"")</f>
        <v>6.0682870370370373E-2</v>
      </c>
      <c r="J216" s="54">
        <f>IF(E216&gt;0,TIME(F216,G216,H216)/E216,"")</f>
        <v>8.5384649458801701E-3</v>
      </c>
      <c r="K216" s="50" t="s">
        <v>549</v>
      </c>
      <c r="L216" s="50" t="s">
        <v>50</v>
      </c>
      <c r="M216" s="55">
        <f>IF(D216&gt;0,0.0416666666666667/J216,"")</f>
        <v>4.8798779324814072</v>
      </c>
      <c r="N216" s="50">
        <v>0</v>
      </c>
      <c r="O216" s="50"/>
      <c r="P216" s="50"/>
      <c r="Q216" s="151">
        <f>IF("1-Swim"=D216,J216*2.4,IF("2-Bike"=D216,J216*112,IF("3-Run"=D216,J216*26.2,0)))</f>
        <v>0.22370778158206045</v>
      </c>
      <c r="R216" s="151">
        <f>Q216/2</f>
        <v>0.11185389079103022</v>
      </c>
      <c r="S216" s="53">
        <f>J216*26.2</f>
        <v>0.22370778158206045</v>
      </c>
      <c r="T216" s="53">
        <f>(J216+0.0013889)*26.2</f>
        <v>0.26009696158206047</v>
      </c>
      <c r="U216" s="53">
        <f>S216/2</f>
        <v>0.11185389079103022</v>
      </c>
      <c r="V216" s="53">
        <f>T216/2</f>
        <v>0.13004848079103024</v>
      </c>
      <c r="W216" s="50">
        <f>RANK(J216,J:J,1)</f>
        <v>2666</v>
      </c>
      <c r="X216" s="50">
        <f>YEAR(B216)</f>
        <v>2004</v>
      </c>
      <c r="Y216" s="50">
        <f>MONTH(B216)</f>
        <v>6</v>
      </c>
      <c r="Z216" s="56">
        <f>X216*100+Y216</f>
        <v>200406</v>
      </c>
      <c r="AA216" s="56">
        <f>WEEKNUM(B216,1)</f>
        <v>24</v>
      </c>
      <c r="AB216" s="58">
        <f>IF(ISBLANK(B216)," ",MAX(B216-B215-1,0))</f>
        <v>0</v>
      </c>
      <c r="AC216" s="56">
        <f>DAY(B216)</f>
        <v>8</v>
      </c>
      <c r="AD216" s="53">
        <f>U216+V216</f>
        <v>0.24190237158206046</v>
      </c>
      <c r="AE216" s="56">
        <f>IF("1-Swim"=D216,E216*46.7,IF("2-Bike"=D216,E216,IF("3-Run"=D216,E216*4.27,0)))</f>
        <v>30.346889999999998</v>
      </c>
    </row>
    <row r="217" spans="1:31" x14ac:dyDescent="0.25">
      <c r="A217" s="50">
        <v>216</v>
      </c>
      <c r="B217" s="51">
        <v>38150</v>
      </c>
      <c r="C217" s="52" t="s">
        <v>5</v>
      </c>
      <c r="D217" s="50" t="s">
        <v>1224</v>
      </c>
      <c r="E217" s="50">
        <v>10.5</v>
      </c>
      <c r="F217" s="50">
        <v>0</v>
      </c>
      <c r="G217" s="50">
        <v>38</v>
      </c>
      <c r="H217" s="50">
        <v>29</v>
      </c>
      <c r="I217" s="53">
        <f>IF(E217&gt;0,TIME(F217,G217,H217),"")</f>
        <v>2.6724537037037036E-2</v>
      </c>
      <c r="J217" s="54">
        <f>IF(E217&gt;0,TIME(F217,G217,H217)/E217,"")</f>
        <v>2.5451940035273366E-3</v>
      </c>
      <c r="K217" s="50" t="s">
        <v>33</v>
      </c>
      <c r="L217" s="50" t="s">
        <v>29</v>
      </c>
      <c r="M217" s="55">
        <f>IF(D217&gt;0,0.0416666666666667/J217,"")</f>
        <v>16.370723256821147</v>
      </c>
      <c r="N217" s="50">
        <v>0</v>
      </c>
      <c r="P217" s="50" t="s">
        <v>29</v>
      </c>
      <c r="Q217" s="151">
        <f>IF("1-Swim"=D217,J217*2.4,IF("2-Bike"=D217,J217*112,IF("3-Run"=D217,J217*26.2,0)))</f>
        <v>0.28506172839506172</v>
      </c>
      <c r="R217" s="151">
        <f>Q217/2</f>
        <v>0.14253086419753086</v>
      </c>
      <c r="S217" s="53">
        <f>J217*26.2</f>
        <v>6.6684082892416216E-2</v>
      </c>
      <c r="T217" s="53">
        <f>(J217+0.0013889)*26.2</f>
        <v>0.10307326289241621</v>
      </c>
      <c r="U217" s="53">
        <f>S217/2</f>
        <v>3.3342041446208108E-2</v>
      </c>
      <c r="V217" s="53">
        <f>T217/2</f>
        <v>5.1536631446208105E-2</v>
      </c>
      <c r="W217" s="50">
        <f>RANK(J217,J:J,1)</f>
        <v>333</v>
      </c>
      <c r="X217" s="50">
        <f>YEAR(B217)</f>
        <v>2004</v>
      </c>
      <c r="Y217" s="50">
        <f>MONTH(B217)</f>
        <v>6</v>
      </c>
      <c r="Z217" s="56">
        <f>X217*100+Y217</f>
        <v>200406</v>
      </c>
      <c r="AA217" s="56">
        <f>WEEKNUM(B217,1)</f>
        <v>24</v>
      </c>
      <c r="AB217" s="58">
        <f>IF(ISBLANK(B217)," ",MAX(B217-B216-1,0))</f>
        <v>3</v>
      </c>
      <c r="AC217" s="56">
        <f>DAY(B217)</f>
        <v>12</v>
      </c>
      <c r="AD217" s="53">
        <f>U217+V217</f>
        <v>8.4878672892416213E-2</v>
      </c>
      <c r="AE217" s="56">
        <f>IF("1-Swim"=D217,E217*46.7,IF("2-Bike"=D217,E217,IF("3-Run"=D217,E217*4.27,0)))</f>
        <v>10.5</v>
      </c>
    </row>
    <row r="218" spans="1:31" s="74" customFormat="1" x14ac:dyDescent="0.25">
      <c r="A218" s="50">
        <v>217</v>
      </c>
      <c r="B218" s="59">
        <v>38151</v>
      </c>
      <c r="C218" s="60" t="s">
        <v>0</v>
      </c>
      <c r="D218" s="61" t="s">
        <v>1223</v>
      </c>
      <c r="E218" s="61">
        <v>7</v>
      </c>
      <c r="F218" s="61">
        <v>1</v>
      </c>
      <c r="G218" s="61">
        <v>12</v>
      </c>
      <c r="H218" s="61">
        <v>59</v>
      </c>
      <c r="I218" s="62">
        <f>IF(E218&gt;0,TIME(F218,G218,H218),"")</f>
        <v>5.0682870370370371E-2</v>
      </c>
      <c r="J218" s="63">
        <f>IF(E218&gt;0,TIME(F218,G218,H218)/E218,"")</f>
        <v>7.2404100529100531E-3</v>
      </c>
      <c r="K218" s="61" t="s">
        <v>549</v>
      </c>
      <c r="L218" s="61" t="s">
        <v>50</v>
      </c>
      <c r="M218" s="55">
        <f>IF(D218&gt;0,0.0416666666666667/J218,"")</f>
        <v>5.754738524777351</v>
      </c>
      <c r="N218" s="61">
        <v>0</v>
      </c>
      <c r="O218" s="61"/>
      <c r="P218" s="61"/>
      <c r="Q218" s="151">
        <f>IF("1-Swim"=D218,J218*2.4,IF("2-Bike"=D218,J218*112,IF("3-Run"=D218,J218*26.2,0)))</f>
        <v>0.18969874338624337</v>
      </c>
      <c r="R218" s="151">
        <f>Q218/2</f>
        <v>9.4849371693121687E-2</v>
      </c>
      <c r="S218" s="53">
        <f>J218*26.2</f>
        <v>0.18969874338624337</v>
      </c>
      <c r="T218" s="53">
        <f>(J218+0.0013889)*26.2</f>
        <v>0.22608792338624337</v>
      </c>
      <c r="U218" s="53">
        <f>S218/2</f>
        <v>9.4849371693121687E-2</v>
      </c>
      <c r="V218" s="53">
        <f>T218/2</f>
        <v>0.11304396169312168</v>
      </c>
      <c r="W218" s="61">
        <f>RANK(J218,J:J,1)</f>
        <v>1830</v>
      </c>
      <c r="X218" s="61">
        <f>YEAR(B218)</f>
        <v>2004</v>
      </c>
      <c r="Y218" s="61">
        <f>MONTH(B218)</f>
        <v>6</v>
      </c>
      <c r="Z218" s="64">
        <f>X218*100+Y218</f>
        <v>200406</v>
      </c>
      <c r="AA218" s="64">
        <f>WEEKNUM(B218,1)</f>
        <v>25</v>
      </c>
      <c r="AB218" s="65">
        <f>IF(ISBLANK(B218)," ",MAX(B218-B217-1,0))</f>
        <v>0</v>
      </c>
      <c r="AC218" s="56">
        <f>DAY(B218)</f>
        <v>13</v>
      </c>
      <c r="AD218" s="53">
        <f>U218+V218</f>
        <v>0.20789333338624338</v>
      </c>
      <c r="AE218" s="56">
        <f>IF("1-Swim"=D218,E218*46.7,IF("2-Bike"=D218,E218,IF("3-Run"=D218,E218*4.27,0)))</f>
        <v>29.889999999999997</v>
      </c>
    </row>
    <row r="219" spans="1:31" s="74" customFormat="1" x14ac:dyDescent="0.25">
      <c r="A219" s="50">
        <v>218</v>
      </c>
      <c r="B219" s="51">
        <v>38153</v>
      </c>
      <c r="C219" s="52" t="s">
        <v>4</v>
      </c>
      <c r="D219" s="50" t="s">
        <v>1224</v>
      </c>
      <c r="E219" s="50">
        <v>25</v>
      </c>
      <c r="F219" s="50">
        <v>1</v>
      </c>
      <c r="G219" s="50">
        <v>42</v>
      </c>
      <c r="H219" s="50">
        <v>9</v>
      </c>
      <c r="I219" s="53">
        <f>IF(E219&gt;0,TIME(F219,G219,H219),"")</f>
        <v>7.0937500000000001E-2</v>
      </c>
      <c r="J219" s="54">
        <f>IF(E219&gt;0,TIME(F219,G219,H219)/E219,"")</f>
        <v>2.8375000000000002E-3</v>
      </c>
      <c r="K219" s="50" t="s">
        <v>33</v>
      </c>
      <c r="L219" s="50" t="s">
        <v>41</v>
      </c>
      <c r="M219" s="55">
        <f>IF(D219&gt;0,0.0416666666666667/J219,"")</f>
        <v>14.684287812041127</v>
      </c>
      <c r="N219" s="50">
        <v>0</v>
      </c>
      <c r="O219" s="50"/>
      <c r="P219" s="50" t="s">
        <v>44</v>
      </c>
      <c r="Q219" s="151">
        <f>IF("1-Swim"=D219,J219*2.4,IF("2-Bike"=D219,J219*112,IF("3-Run"=D219,J219*26.2,0)))</f>
        <v>0.31780000000000003</v>
      </c>
      <c r="R219" s="151">
        <f>Q219/2</f>
        <v>0.15890000000000001</v>
      </c>
      <c r="S219" s="53">
        <f>J219*26.2</f>
        <v>7.4342500000000006E-2</v>
      </c>
      <c r="T219" s="53">
        <f>(J219+0.0013889)*26.2</f>
        <v>0.11073168</v>
      </c>
      <c r="U219" s="53">
        <f>S219/2</f>
        <v>3.7171250000000003E-2</v>
      </c>
      <c r="V219" s="53">
        <f>T219/2</f>
        <v>5.5365839999999999E-2</v>
      </c>
      <c r="W219" s="50">
        <f>RANK(J219,J:J,1)</f>
        <v>501</v>
      </c>
      <c r="X219" s="50">
        <f>YEAR(B219)</f>
        <v>2004</v>
      </c>
      <c r="Y219" s="50">
        <f>MONTH(B219)</f>
        <v>6</v>
      </c>
      <c r="Z219" s="56">
        <f>X219*100+Y219</f>
        <v>200406</v>
      </c>
      <c r="AA219" s="56">
        <f>WEEKNUM(B219,1)</f>
        <v>25</v>
      </c>
      <c r="AB219" s="58">
        <f>IF(ISBLANK(B219)," ",MAX(B219-B218-1,0))</f>
        <v>1</v>
      </c>
      <c r="AC219" s="56">
        <f>DAY(B219)</f>
        <v>15</v>
      </c>
      <c r="AD219" s="53">
        <f>U219+V219</f>
        <v>9.2537090000000002E-2</v>
      </c>
      <c r="AE219" s="56">
        <f>IF("1-Swim"=D219,E219*46.7,IF("2-Bike"=D219,E219,IF("3-Run"=D219,E219*4.27,0)))</f>
        <v>25</v>
      </c>
    </row>
    <row r="220" spans="1:31" s="74" customFormat="1" x14ac:dyDescent="0.25">
      <c r="A220" s="50">
        <v>219</v>
      </c>
      <c r="B220" s="67">
        <v>38157</v>
      </c>
      <c r="C220" s="68" t="s">
        <v>5</v>
      </c>
      <c r="D220" s="69" t="s">
        <v>1225</v>
      </c>
      <c r="E220" s="69">
        <v>0.65</v>
      </c>
      <c r="F220" s="69">
        <v>0</v>
      </c>
      <c r="G220" s="69">
        <v>20</v>
      </c>
      <c r="H220" s="69">
        <v>29</v>
      </c>
      <c r="I220" s="70">
        <f>IF(E220&gt;0,TIME(F220,G220,H220),"")</f>
        <v>1.4224537037037037E-2</v>
      </c>
      <c r="J220" s="71">
        <f>IF(E220&gt;0,TIME(F220,G220,H220)/E220,"")</f>
        <v>2.1883903133903135E-2</v>
      </c>
      <c r="K220" s="69" t="s">
        <v>954</v>
      </c>
      <c r="L220" s="69" t="s">
        <v>41</v>
      </c>
      <c r="M220" s="55">
        <f>IF(D220&gt;0,0.0416666666666667/J220,"")</f>
        <v>1.9039869812855994</v>
      </c>
      <c r="N220" s="69">
        <v>0</v>
      </c>
      <c r="O220" s="69"/>
      <c r="P220" s="69"/>
      <c r="Q220" s="151">
        <f>IF("1-Swim"=D220,J220*2.4,IF("2-Bike"=D220,J220*112,IF("3-Run"=D220,J220*26.2,0)))</f>
        <v>5.2521367521367525E-2</v>
      </c>
      <c r="R220" s="151">
        <f>Q220/2</f>
        <v>2.6260683760683762E-2</v>
      </c>
      <c r="S220" s="53">
        <f>J220*26.2</f>
        <v>0.57335826210826213</v>
      </c>
      <c r="T220" s="53">
        <f>(J220+0.0013889)*26.2</f>
        <v>0.60974744210826204</v>
      </c>
      <c r="U220" s="53">
        <f>S220/2</f>
        <v>0.28667913105413106</v>
      </c>
      <c r="V220" s="53">
        <f>T220/2</f>
        <v>0.30487372105413102</v>
      </c>
      <c r="W220" s="69">
        <f>RANK(J220,J:J,1)</f>
        <v>3045</v>
      </c>
      <c r="X220" s="69">
        <f>YEAR(B220)</f>
        <v>2004</v>
      </c>
      <c r="Y220" s="69">
        <f>MONTH(B220)</f>
        <v>6</v>
      </c>
      <c r="Z220" s="72">
        <f>X220*100+Y220</f>
        <v>200406</v>
      </c>
      <c r="AA220" s="72">
        <f>WEEKNUM(B220,1)</f>
        <v>25</v>
      </c>
      <c r="AB220" s="73">
        <f>IF(ISBLANK(B220)," ",MAX(B220-B219-1,0))</f>
        <v>3</v>
      </c>
      <c r="AC220" s="56">
        <f>DAY(B220)</f>
        <v>19</v>
      </c>
      <c r="AD220" s="53">
        <f>U220+V220</f>
        <v>0.59155285210826203</v>
      </c>
      <c r="AE220" s="56">
        <f>IF("1-Swim"=D220,E220*46.7,IF("2-Bike"=D220,E220,IF("3-Run"=D220,E220*4.27,0)))</f>
        <v>30.355000000000004</v>
      </c>
    </row>
    <row r="221" spans="1:31" x14ac:dyDescent="0.25">
      <c r="A221" s="50">
        <v>220</v>
      </c>
      <c r="B221" s="67">
        <v>38157</v>
      </c>
      <c r="C221" s="68" t="s">
        <v>5</v>
      </c>
      <c r="D221" s="69" t="s">
        <v>1224</v>
      </c>
      <c r="E221" s="69">
        <v>25</v>
      </c>
      <c r="F221" s="69">
        <v>1</v>
      </c>
      <c r="G221" s="69">
        <v>27</v>
      </c>
      <c r="H221" s="69">
        <v>53</v>
      </c>
      <c r="I221" s="70">
        <f>IF(E221&gt;0,TIME(F221,G221,H221),"")</f>
        <v>6.1030092592592594E-2</v>
      </c>
      <c r="J221" s="71">
        <f>IF(E221&gt;0,TIME(F221,G221,H221)/E221,"")</f>
        <v>2.4412037037037037E-3</v>
      </c>
      <c r="K221" s="69" t="s">
        <v>33</v>
      </c>
      <c r="L221" s="69" t="s">
        <v>41</v>
      </c>
      <c r="M221" s="55">
        <f>IF(D221&gt;0,0.0416666666666667/J221,"")</f>
        <v>17.068082685378357</v>
      </c>
      <c r="N221" s="69">
        <v>0</v>
      </c>
      <c r="O221" s="69"/>
      <c r="P221" s="69"/>
      <c r="Q221" s="151">
        <f>IF("1-Swim"=D221,J221*2.4,IF("2-Bike"=D221,J221*112,IF("3-Run"=D221,J221*26.2,0)))</f>
        <v>0.27341481481481483</v>
      </c>
      <c r="R221" s="151">
        <f>Q221/2</f>
        <v>0.13670740740740742</v>
      </c>
      <c r="S221" s="53">
        <f>J221*26.2</f>
        <v>6.3959537037037037E-2</v>
      </c>
      <c r="T221" s="53">
        <f>(J221+0.0013889)*26.2</f>
        <v>0.10034871703703703</v>
      </c>
      <c r="U221" s="53">
        <f>S221/2</f>
        <v>3.1979768518518518E-2</v>
      </c>
      <c r="V221" s="53">
        <f>T221/2</f>
        <v>5.0174358518518515E-2</v>
      </c>
      <c r="W221" s="69">
        <f>RANK(J221,J:J,1)</f>
        <v>283</v>
      </c>
      <c r="X221" s="69">
        <f>YEAR(B221)</f>
        <v>2004</v>
      </c>
      <c r="Y221" s="69">
        <f>MONTH(B221)</f>
        <v>6</v>
      </c>
      <c r="Z221" s="72">
        <f>X221*100+Y221</f>
        <v>200406</v>
      </c>
      <c r="AA221" s="72">
        <f>WEEKNUM(B221,1)</f>
        <v>25</v>
      </c>
      <c r="AB221" s="73">
        <f>IF(ISBLANK(B221)," ",MAX(B221-B220-1,0))</f>
        <v>0</v>
      </c>
      <c r="AC221" s="56">
        <f>DAY(B221)</f>
        <v>19</v>
      </c>
      <c r="AD221" s="53">
        <f>U221+V221</f>
        <v>8.2154127037037034E-2</v>
      </c>
      <c r="AE221" s="56">
        <f>IF("1-Swim"=D221,E221*46.7,IF("2-Bike"=D221,E221,IF("3-Run"=D221,E221*4.27,0)))</f>
        <v>25</v>
      </c>
    </row>
    <row r="222" spans="1:31" x14ac:dyDescent="0.25">
      <c r="A222" s="50">
        <v>221</v>
      </c>
      <c r="B222" s="67">
        <v>38157</v>
      </c>
      <c r="C222" s="68" t="s">
        <v>5</v>
      </c>
      <c r="D222" s="69" t="s">
        <v>1223</v>
      </c>
      <c r="E222" s="69">
        <v>6.2</v>
      </c>
      <c r="F222" s="69">
        <v>1</v>
      </c>
      <c r="G222" s="69">
        <v>14</v>
      </c>
      <c r="H222" s="69">
        <v>45</v>
      </c>
      <c r="I222" s="70">
        <f>IF(E222&gt;0,TIME(F222,G222,H222),"")</f>
        <v>5.1909722222222225E-2</v>
      </c>
      <c r="J222" s="71">
        <f>IF(E222&gt;0,TIME(F222,G222,H222)/E222,"")</f>
        <v>8.3725358422939069E-3</v>
      </c>
      <c r="K222" s="69" t="s">
        <v>549</v>
      </c>
      <c r="L222" s="69" t="s">
        <v>41</v>
      </c>
      <c r="M222" s="55">
        <f>IF(D222&gt;0,0.0416666666666667/J222,"")</f>
        <v>4.9765886287625456</v>
      </c>
      <c r="N222" s="69">
        <v>0</v>
      </c>
      <c r="O222" s="69"/>
      <c r="P222" s="69"/>
      <c r="Q222" s="151">
        <f>IF("1-Swim"=D222,J222*2.4,IF("2-Bike"=D222,J222*112,IF("3-Run"=D222,J222*26.2,0)))</f>
        <v>0.21936043906810035</v>
      </c>
      <c r="R222" s="151">
        <f>Q222/2</f>
        <v>0.10968021953405017</v>
      </c>
      <c r="S222" s="53">
        <f>J222*26.2</f>
        <v>0.21936043906810035</v>
      </c>
      <c r="T222" s="53">
        <f>(J222+0.0013889)*26.2</f>
        <v>0.25574961906810034</v>
      </c>
      <c r="U222" s="53">
        <f>S222/2</f>
        <v>0.10968021953405017</v>
      </c>
      <c r="V222" s="53">
        <f>T222/2</f>
        <v>0.12787480953405017</v>
      </c>
      <c r="W222" s="69">
        <f>RANK(J222,J:J,1)</f>
        <v>2620</v>
      </c>
      <c r="X222" s="69">
        <f>YEAR(B222)</f>
        <v>2004</v>
      </c>
      <c r="Y222" s="69">
        <f>MONTH(B222)</f>
        <v>6</v>
      </c>
      <c r="Z222" s="72">
        <f>X222*100+Y222</f>
        <v>200406</v>
      </c>
      <c r="AA222" s="72">
        <f>WEEKNUM(B222,1)</f>
        <v>25</v>
      </c>
      <c r="AB222" s="73">
        <f>IF(ISBLANK(B222)," ",MAX(B222-B220-1,0))</f>
        <v>0</v>
      </c>
      <c r="AC222" s="56">
        <f>DAY(B222)</f>
        <v>19</v>
      </c>
      <c r="AD222" s="53">
        <f>U222+V222</f>
        <v>0.23755502906810033</v>
      </c>
      <c r="AE222" s="56">
        <f>IF("1-Swim"=D222,E222*46.7,IF("2-Bike"=D222,E222,IF("3-Run"=D222,E222*4.27,0)))</f>
        <v>26.473999999999997</v>
      </c>
    </row>
    <row r="223" spans="1:31" x14ac:dyDescent="0.25">
      <c r="A223" s="50">
        <v>222</v>
      </c>
      <c r="B223" s="67">
        <v>38157</v>
      </c>
      <c r="C223" s="68" t="s">
        <v>5</v>
      </c>
      <c r="D223" s="69" t="s">
        <v>515</v>
      </c>
      <c r="E223" s="69">
        <v>1</v>
      </c>
      <c r="F223" s="69">
        <v>0</v>
      </c>
      <c r="G223" s="69">
        <v>2</v>
      </c>
      <c r="H223" s="69">
        <v>28</v>
      </c>
      <c r="I223" s="70">
        <f>IF(E223&gt;0,TIME(F223,G223,H223),"")</f>
        <v>1.712962962962963E-3</v>
      </c>
      <c r="J223" s="71">
        <f>IF(E223&gt;0,TIME(F223,G223,H223)/E223,"")</f>
        <v>1.712962962962963E-3</v>
      </c>
      <c r="K223" s="69" t="s">
        <v>549</v>
      </c>
      <c r="L223" s="69" t="s">
        <v>41</v>
      </c>
      <c r="M223" s="55">
        <f>IF(D223&gt;0,0.0416666666666667/J223,"")</f>
        <v>24.324324324324344</v>
      </c>
      <c r="N223" s="69">
        <v>0</v>
      </c>
      <c r="O223" s="69"/>
      <c r="P223" s="69"/>
      <c r="Q223" s="151">
        <f>IF("1-Swim"=D223,J223*2.4,IF("2-Bike"=D223,J223*112,IF("3-Run"=D223,J223*26.2,0)))</f>
        <v>0</v>
      </c>
      <c r="R223" s="151">
        <f>Q223/2</f>
        <v>0</v>
      </c>
      <c r="S223" s="53">
        <f>J223*26.2</f>
        <v>4.487962962962963E-2</v>
      </c>
      <c r="T223" s="53">
        <f>(J223+0.0013889)*26.2</f>
        <v>8.1268809629629638E-2</v>
      </c>
      <c r="U223" s="53">
        <f>S223/2</f>
        <v>2.2439814814814815E-2</v>
      </c>
      <c r="V223" s="53">
        <f>T223/2</f>
        <v>4.0634404814814819E-2</v>
      </c>
      <c r="W223" s="69">
        <f>RANK(J223,J:J,1)</f>
        <v>33</v>
      </c>
      <c r="X223" s="69">
        <f>YEAR(B223)</f>
        <v>2004</v>
      </c>
      <c r="Y223" s="69">
        <f>MONTH(B223)</f>
        <v>6</v>
      </c>
      <c r="Z223" s="72">
        <f>X223*100+Y223</f>
        <v>200406</v>
      </c>
      <c r="AA223" s="72">
        <f>WEEKNUM(B223,1)</f>
        <v>25</v>
      </c>
      <c r="AB223" s="73">
        <f>IF(ISBLANK(B223)," ",MAX(B223-B220-1,0))</f>
        <v>0</v>
      </c>
      <c r="AC223" s="56">
        <f>DAY(B223)</f>
        <v>19</v>
      </c>
      <c r="AD223" s="53">
        <f>U223+V223</f>
        <v>6.3074219629629641E-2</v>
      </c>
      <c r="AE223" s="56">
        <f>IF("1-Swim"=D223,E223*46.7,IF("2-Bike"=D223,E223,IF("3-Run"=D223,E223*4.27,0)))</f>
        <v>0</v>
      </c>
    </row>
    <row r="224" spans="1:31" x14ac:dyDescent="0.25">
      <c r="A224" s="50">
        <v>223</v>
      </c>
      <c r="B224" s="67">
        <v>38157</v>
      </c>
      <c r="C224" s="68" t="s">
        <v>5</v>
      </c>
      <c r="D224" s="69" t="s">
        <v>516</v>
      </c>
      <c r="E224" s="69">
        <v>1</v>
      </c>
      <c r="F224" s="69">
        <v>0</v>
      </c>
      <c r="G224" s="69">
        <v>0</v>
      </c>
      <c r="H224" s="69">
        <v>42</v>
      </c>
      <c r="I224" s="70">
        <f>IF(E224&gt;0,TIME(F224,G224,H224),"")</f>
        <v>4.8611111111111104E-4</v>
      </c>
      <c r="J224" s="71">
        <f>IF(E224&gt;0,TIME(F224,G224,H224)/E224,"")</f>
        <v>4.8611111111111104E-4</v>
      </c>
      <c r="K224" s="69" t="s">
        <v>549</v>
      </c>
      <c r="L224" s="69" t="s">
        <v>41</v>
      </c>
      <c r="M224" s="55">
        <f>IF(D224&gt;0,0.0416666666666667/J224,"")</f>
        <v>85.714285714285793</v>
      </c>
      <c r="N224" s="69">
        <v>0</v>
      </c>
      <c r="O224" s="69"/>
      <c r="P224" s="69"/>
      <c r="Q224" s="151">
        <f>IF("1-Swim"=D224,J224*2.4,IF("2-Bike"=D224,J224*112,IF("3-Run"=D224,J224*26.2,0)))</f>
        <v>0</v>
      </c>
      <c r="R224" s="151">
        <f>Q224/2</f>
        <v>0</v>
      </c>
      <c r="S224" s="53">
        <f>J224*26.2</f>
        <v>1.273611111111111E-2</v>
      </c>
      <c r="T224" s="53">
        <f>(J224+0.0013889)*26.2</f>
        <v>4.9125291111111108E-2</v>
      </c>
      <c r="U224" s="53">
        <f>S224/2</f>
        <v>6.3680555555555548E-3</v>
      </c>
      <c r="V224" s="53">
        <f>T224/2</f>
        <v>2.4562645555555554E-2</v>
      </c>
      <c r="W224" s="69">
        <f>RANK(J224,J:J,1)</f>
        <v>1</v>
      </c>
      <c r="X224" s="69">
        <f>YEAR(B224)</f>
        <v>2004</v>
      </c>
      <c r="Y224" s="69">
        <f>MONTH(B224)</f>
        <v>6</v>
      </c>
      <c r="Z224" s="72">
        <f>X224*100+Y224</f>
        <v>200406</v>
      </c>
      <c r="AA224" s="72">
        <f>WEEKNUM(B224,1)</f>
        <v>25</v>
      </c>
      <c r="AB224" s="73">
        <f>IF(ISBLANK(B224)," ",MAX(B224-B221-1,0))</f>
        <v>0</v>
      </c>
      <c r="AC224" s="56">
        <f>DAY(B224)</f>
        <v>19</v>
      </c>
      <c r="AD224" s="53">
        <f>U224+V224</f>
        <v>3.0930701111111108E-2</v>
      </c>
      <c r="AE224" s="56">
        <f>IF("1-Swim"=D224,E224*46.7,IF("2-Bike"=D224,E224,IF("3-Run"=D224,E224*4.27,0)))</f>
        <v>0</v>
      </c>
    </row>
    <row r="225" spans="1:31" x14ac:dyDescent="0.25">
      <c r="A225" s="50">
        <v>224</v>
      </c>
      <c r="B225" s="51">
        <v>38160</v>
      </c>
      <c r="C225" s="52" t="s">
        <v>4</v>
      </c>
      <c r="D225" s="50" t="s">
        <v>1225</v>
      </c>
      <c r="E225" s="50">
        <v>0.25</v>
      </c>
      <c r="F225" s="50">
        <v>0</v>
      </c>
      <c r="G225" s="50">
        <v>12</v>
      </c>
      <c r="H225" s="50">
        <v>49</v>
      </c>
      <c r="I225" s="53">
        <f>IF(E225&gt;0,TIME(F225,G225,H225),"")</f>
        <v>8.9004629629629625E-3</v>
      </c>
      <c r="J225" s="54">
        <f>IF(E225&gt;0,TIME(F225,G225,H225)/E225,"")</f>
        <v>3.560185185185185E-2</v>
      </c>
      <c r="K225" s="50" t="s">
        <v>561</v>
      </c>
      <c r="L225" s="50" t="s">
        <v>509</v>
      </c>
      <c r="M225" s="55">
        <f>IF(D225&gt;0,0.0416666666666667/J225,"")</f>
        <v>1.1703511053316005</v>
      </c>
      <c r="N225" s="50">
        <v>0</v>
      </c>
      <c r="Q225" s="151">
        <f>IF("1-Swim"=D225,J225*2.4,IF("2-Bike"=D225,J225*112,IF("3-Run"=D225,J225*26.2,0)))</f>
        <v>8.5444444444444434E-2</v>
      </c>
      <c r="R225" s="151">
        <f>Q225/2</f>
        <v>4.2722222222222217E-2</v>
      </c>
      <c r="S225" s="53">
        <f>J225*26.2</f>
        <v>0.93276851851851839</v>
      </c>
      <c r="T225" s="53">
        <f>(J225+0.0013889)*26.2</f>
        <v>0.96915769851851841</v>
      </c>
      <c r="U225" s="53">
        <f>S225/2</f>
        <v>0.46638425925925919</v>
      </c>
      <c r="V225" s="53">
        <f>T225/2</f>
        <v>0.4845788492592592</v>
      </c>
      <c r="W225" s="50">
        <f>RANK(J225,J:J,1)</f>
        <v>3388</v>
      </c>
      <c r="X225" s="50">
        <f>YEAR(B225)</f>
        <v>2004</v>
      </c>
      <c r="Y225" s="50">
        <f>MONTH(B225)</f>
        <v>6</v>
      </c>
      <c r="Z225" s="56">
        <f>X225*100+Y225</f>
        <v>200406</v>
      </c>
      <c r="AA225" s="56">
        <f>WEEKNUM(B225,1)</f>
        <v>26</v>
      </c>
      <c r="AB225" s="58">
        <f>IF(ISBLANK(B225)," ",MAX(B225-B224-1,0))</f>
        <v>2</v>
      </c>
      <c r="AC225" s="56">
        <f>DAY(B225)</f>
        <v>22</v>
      </c>
      <c r="AD225" s="53">
        <f>U225+V225</f>
        <v>0.9509631085185184</v>
      </c>
      <c r="AE225" s="56">
        <f>IF("1-Swim"=D225,E225*46.7,IF("2-Bike"=D225,E225,IF("3-Run"=D225,E225*4.27,0)))</f>
        <v>11.675000000000001</v>
      </c>
    </row>
    <row r="226" spans="1:31" x14ac:dyDescent="0.25">
      <c r="A226" s="50">
        <v>225</v>
      </c>
      <c r="B226" s="67">
        <v>38161</v>
      </c>
      <c r="C226" s="68" t="s">
        <v>6</v>
      </c>
      <c r="D226" s="69" t="s">
        <v>1225</v>
      </c>
      <c r="E226" s="69">
        <v>0.5</v>
      </c>
      <c r="F226" s="69">
        <v>0</v>
      </c>
      <c r="G226" s="69">
        <v>16</v>
      </c>
      <c r="H226" s="69">
        <v>15</v>
      </c>
      <c r="I226" s="70">
        <f>IF(E226&gt;0,TIME(F226,G226,H226),"")</f>
        <v>1.1284722222222222E-2</v>
      </c>
      <c r="J226" s="71">
        <f>IF(E226&gt;0,TIME(F226,G226,H226)/E226,"")</f>
        <v>2.2569444444444444E-2</v>
      </c>
      <c r="K226" s="69" t="s">
        <v>683</v>
      </c>
      <c r="L226" s="69" t="s">
        <v>214</v>
      </c>
      <c r="M226" s="55">
        <f>IF(D226&gt;0,0.0416666666666667/J226,"")</f>
        <v>1.8461538461538476</v>
      </c>
      <c r="N226" s="69">
        <v>0</v>
      </c>
      <c r="O226" s="69"/>
      <c r="P226" s="69"/>
      <c r="Q226" s="151">
        <f>IF("1-Swim"=D226,J226*2.4,IF("2-Bike"=D226,J226*112,IF("3-Run"=D226,J226*26.2,0)))</f>
        <v>5.4166666666666662E-2</v>
      </c>
      <c r="R226" s="151">
        <f>Q226/2</f>
        <v>2.7083333333333331E-2</v>
      </c>
      <c r="S226" s="53">
        <f>J226*26.2</f>
        <v>0.5913194444444444</v>
      </c>
      <c r="T226" s="53">
        <f>(J226+0.0013889)*26.2</f>
        <v>0.62770862444444442</v>
      </c>
      <c r="U226" s="53">
        <f>S226/2</f>
        <v>0.2956597222222222</v>
      </c>
      <c r="V226" s="53">
        <f>T226/2</f>
        <v>0.31385431222222221</v>
      </c>
      <c r="W226" s="69">
        <f>RANK(J226,J:J,1)</f>
        <v>3065</v>
      </c>
      <c r="X226" s="69">
        <f>YEAR(B226)</f>
        <v>2004</v>
      </c>
      <c r="Y226" s="69">
        <f>MONTH(B226)</f>
        <v>6</v>
      </c>
      <c r="Z226" s="72">
        <f>X226*100+Y226</f>
        <v>200406</v>
      </c>
      <c r="AA226" s="72">
        <f>WEEKNUM(B226,1)</f>
        <v>26</v>
      </c>
      <c r="AB226" s="73">
        <f>IF(ISBLANK(B226)," ",MAX(B226-B225-1,0))</f>
        <v>0</v>
      </c>
      <c r="AC226" s="56">
        <f>DAY(B226)</f>
        <v>23</v>
      </c>
      <c r="AD226" s="53">
        <f>U226+V226</f>
        <v>0.60951403444444441</v>
      </c>
      <c r="AE226" s="56">
        <f>IF("1-Swim"=D226,E226*46.7,IF("2-Bike"=D226,E226,IF("3-Run"=D226,E226*4.27,0)))</f>
        <v>23.35</v>
      </c>
    </row>
    <row r="227" spans="1:31" x14ac:dyDescent="0.25">
      <c r="A227" s="50">
        <v>226</v>
      </c>
      <c r="B227" s="67">
        <v>38161</v>
      </c>
      <c r="C227" s="68" t="s">
        <v>6</v>
      </c>
      <c r="D227" s="69" t="s">
        <v>1224</v>
      </c>
      <c r="E227" s="69">
        <v>9.3000000000000007</v>
      </c>
      <c r="F227" s="69">
        <v>0</v>
      </c>
      <c r="G227" s="69">
        <v>32</v>
      </c>
      <c r="H227" s="69">
        <v>16</v>
      </c>
      <c r="I227" s="70">
        <f>IF(E227&gt;0,TIME(F227,G227,H227),"")</f>
        <v>2.2407407407407407E-2</v>
      </c>
      <c r="J227" s="71">
        <f>IF(E227&gt;0,TIME(F227,G227,H227)/E227,"")</f>
        <v>2.4093986459577856E-3</v>
      </c>
      <c r="K227" s="69" t="s">
        <v>33</v>
      </c>
      <c r="L227" s="69" t="s">
        <v>214</v>
      </c>
      <c r="M227" s="55">
        <f>IF(D227&gt;0,0.0416666666666667/J227,"")</f>
        <v>17.293388429752081</v>
      </c>
      <c r="N227" s="69">
        <v>0</v>
      </c>
      <c r="O227" s="69"/>
      <c r="P227" s="69"/>
      <c r="Q227" s="151">
        <f>IF("1-Swim"=D227,J227*2.4,IF("2-Bike"=D227,J227*112,IF("3-Run"=D227,J227*26.2,0)))</f>
        <v>0.26985264834727196</v>
      </c>
      <c r="R227" s="151">
        <f>Q227/2</f>
        <v>0.13492632417363598</v>
      </c>
      <c r="S227" s="53">
        <f>J227*26.2</f>
        <v>6.3126244524093988E-2</v>
      </c>
      <c r="T227" s="53">
        <f>(J227+0.0013889)*26.2</f>
        <v>9.9515424524093982E-2</v>
      </c>
      <c r="U227" s="53">
        <f>S227/2</f>
        <v>3.1563122262046994E-2</v>
      </c>
      <c r="V227" s="53">
        <f>T227/2</f>
        <v>4.9757712262046991E-2</v>
      </c>
      <c r="W227" s="69">
        <f>RANK(J227,J:J,1)</f>
        <v>264</v>
      </c>
      <c r="X227" s="69">
        <f>YEAR(B227)</f>
        <v>2004</v>
      </c>
      <c r="Y227" s="69">
        <f>MONTH(B227)</f>
        <v>6</v>
      </c>
      <c r="Z227" s="72">
        <f>X227*100+Y227</f>
        <v>200406</v>
      </c>
      <c r="AA227" s="72">
        <f>WEEKNUM(B227,1)</f>
        <v>26</v>
      </c>
      <c r="AB227" s="73">
        <f>IF(ISBLANK(B227)," ",MAX(B227-B226-1,0))</f>
        <v>0</v>
      </c>
      <c r="AC227" s="56">
        <f>DAY(B227)</f>
        <v>23</v>
      </c>
      <c r="AD227" s="53">
        <f>U227+V227</f>
        <v>8.1320834524093985E-2</v>
      </c>
      <c r="AE227" s="56">
        <f>IF("1-Swim"=D227,E227*46.7,IF("2-Bike"=D227,E227,IF("3-Run"=D227,E227*4.27,0)))</f>
        <v>9.3000000000000007</v>
      </c>
    </row>
    <row r="228" spans="1:31" x14ac:dyDescent="0.25">
      <c r="A228" s="50">
        <v>227</v>
      </c>
      <c r="B228" s="67">
        <v>38161</v>
      </c>
      <c r="C228" s="68" t="s">
        <v>6</v>
      </c>
      <c r="D228" s="69" t="s">
        <v>1223</v>
      </c>
      <c r="E228" s="69">
        <v>3.1</v>
      </c>
      <c r="F228" s="69">
        <v>0</v>
      </c>
      <c r="G228" s="69">
        <v>38</v>
      </c>
      <c r="H228" s="69">
        <v>7</v>
      </c>
      <c r="I228" s="70">
        <f>IF(E228&gt;0,TIME(F228,G228,H228),"")</f>
        <v>2.6469907407407411E-2</v>
      </c>
      <c r="J228" s="71">
        <f>IF(E228&gt;0,TIME(F228,G228,H228)/E228,"")</f>
        <v>8.5386798088411004E-3</v>
      </c>
      <c r="K228" s="69" t="s">
        <v>550</v>
      </c>
      <c r="L228" s="69" t="s">
        <v>214</v>
      </c>
      <c r="M228" s="55">
        <f>IF(D228&gt;0,0.0416666666666667/J228,"")</f>
        <v>4.8797551377350272</v>
      </c>
      <c r="N228" s="69">
        <v>0</v>
      </c>
      <c r="O228" s="69"/>
      <c r="P228" s="69"/>
      <c r="Q228" s="151">
        <f>IF("1-Swim"=D228,J228*2.4,IF("2-Bike"=D228,J228*112,IF("3-Run"=D228,J228*26.2,0)))</f>
        <v>0.22371341099163683</v>
      </c>
      <c r="R228" s="151">
        <f>Q228/2</f>
        <v>0.11185670549581841</v>
      </c>
      <c r="S228" s="53">
        <f>J228*26.2</f>
        <v>0.22371341099163683</v>
      </c>
      <c r="T228" s="53">
        <f>(J228+0.0013889)*26.2</f>
        <v>0.26010259099163685</v>
      </c>
      <c r="U228" s="53">
        <f>S228/2</f>
        <v>0.11185670549581841</v>
      </c>
      <c r="V228" s="53">
        <f>T228/2</f>
        <v>0.13005129549581843</v>
      </c>
      <c r="W228" s="69">
        <f>RANK(J228,J:J,1)</f>
        <v>2667</v>
      </c>
      <c r="X228" s="69">
        <f>YEAR(B228)</f>
        <v>2004</v>
      </c>
      <c r="Y228" s="69">
        <f>MONTH(B228)</f>
        <v>6</v>
      </c>
      <c r="Z228" s="72">
        <f>X228*100+Y228</f>
        <v>200406</v>
      </c>
      <c r="AA228" s="72">
        <f>WEEKNUM(B228,1)</f>
        <v>26</v>
      </c>
      <c r="AB228" s="73">
        <f>IF(ISBLANK(B228)," ",MAX(B228-B227-1,0))</f>
        <v>0</v>
      </c>
      <c r="AC228" s="56">
        <f>DAY(B228)</f>
        <v>23</v>
      </c>
      <c r="AD228" s="53">
        <f>U228+V228</f>
        <v>0.24190800099163684</v>
      </c>
      <c r="AE228" s="56">
        <f>IF("1-Swim"=D228,E228*46.7,IF("2-Bike"=D228,E228,IF("3-Run"=D228,E228*4.27,0)))</f>
        <v>13.236999999999998</v>
      </c>
    </row>
    <row r="229" spans="1:31" x14ac:dyDescent="0.25">
      <c r="A229" s="50">
        <v>228</v>
      </c>
      <c r="B229" s="51">
        <v>38164</v>
      </c>
      <c r="C229" s="52" t="s">
        <v>5</v>
      </c>
      <c r="D229" s="50" t="s">
        <v>1223</v>
      </c>
      <c r="E229" s="50">
        <v>2</v>
      </c>
      <c r="F229" s="50">
        <v>0</v>
      </c>
      <c r="G229" s="50">
        <v>18</v>
      </c>
      <c r="H229" s="50">
        <v>54</v>
      </c>
      <c r="I229" s="53">
        <f>IF(E229&gt;0,TIME(F229,G229,H229),"")</f>
        <v>1.3125E-2</v>
      </c>
      <c r="J229" s="54">
        <f>IF(E229&gt;0,TIME(F229,G229,H229)/E229,"")</f>
        <v>6.5624999999999998E-3</v>
      </c>
      <c r="K229" s="50" t="s">
        <v>550</v>
      </c>
      <c r="L229" s="50" t="s">
        <v>380</v>
      </c>
      <c r="M229" s="55">
        <f>IF(D229&gt;0,0.0416666666666667/J229,"")</f>
        <v>6.3492063492063542</v>
      </c>
      <c r="N229" s="50">
        <v>0</v>
      </c>
      <c r="P229" s="50" t="s">
        <v>51</v>
      </c>
      <c r="Q229" s="151">
        <f>IF("1-Swim"=D229,J229*2.4,IF("2-Bike"=D229,J229*112,IF("3-Run"=D229,J229*26.2,0)))</f>
        <v>0.17193749999999999</v>
      </c>
      <c r="R229" s="151">
        <f>Q229/2</f>
        <v>8.5968749999999997E-2</v>
      </c>
      <c r="S229" s="53">
        <f>J229*26.2</f>
        <v>0.17193749999999999</v>
      </c>
      <c r="T229" s="53">
        <f>(J229+0.0013889)*26.2</f>
        <v>0.20832667999999996</v>
      </c>
      <c r="U229" s="53">
        <f>S229/2</f>
        <v>8.5968749999999997E-2</v>
      </c>
      <c r="V229" s="53">
        <f>T229/2</f>
        <v>0.10416333999999998</v>
      </c>
      <c r="W229" s="50">
        <f>RANK(J229,J:J,1)</f>
        <v>1056</v>
      </c>
      <c r="X229" s="50">
        <f>YEAR(B229)</f>
        <v>2004</v>
      </c>
      <c r="Y229" s="50">
        <f>MONTH(B229)</f>
        <v>6</v>
      </c>
      <c r="Z229" s="56">
        <f>X229*100+Y229</f>
        <v>200406</v>
      </c>
      <c r="AA229" s="56">
        <f>WEEKNUM(B229,1)</f>
        <v>26</v>
      </c>
      <c r="AB229" s="58">
        <f>IF(ISBLANK(B229)," ",MAX(B229-B228-1,0))</f>
        <v>2</v>
      </c>
      <c r="AC229" s="56">
        <f>DAY(B229)</f>
        <v>26</v>
      </c>
      <c r="AD229" s="53">
        <f>U229+V229</f>
        <v>0.19013208999999998</v>
      </c>
      <c r="AE229" s="56">
        <f>IF("1-Swim"=D229,E229*46.7,IF("2-Bike"=D229,E229,IF("3-Run"=D229,E229*4.27,0)))</f>
        <v>8.5399999999999991</v>
      </c>
    </row>
    <row r="230" spans="1:31" x14ac:dyDescent="0.25">
      <c r="A230" s="50">
        <v>229</v>
      </c>
      <c r="B230" s="51">
        <v>38165</v>
      </c>
      <c r="C230" s="52" t="s">
        <v>0</v>
      </c>
      <c r="D230" s="50" t="s">
        <v>1224</v>
      </c>
      <c r="E230" s="50">
        <v>10.5</v>
      </c>
      <c r="F230" s="50">
        <v>0</v>
      </c>
      <c r="G230" s="50">
        <v>37</v>
      </c>
      <c r="H230" s="50">
        <v>17</v>
      </c>
      <c r="I230" s="53">
        <f>IF(E230&gt;0,TIME(F230,G230,H230),"")</f>
        <v>2.5891203703703704E-2</v>
      </c>
      <c r="J230" s="54">
        <f>IF(E230&gt;0,TIME(F230,G230,H230)/E230,"")</f>
        <v>2.4658289241622578E-3</v>
      </c>
      <c r="K230" s="50" t="s">
        <v>33</v>
      </c>
      <c r="L230" s="50" t="s">
        <v>29</v>
      </c>
      <c r="M230" s="55">
        <f>IF(D230&gt;0,0.0416666666666667/J230,"")</f>
        <v>16.897630755476094</v>
      </c>
      <c r="N230" s="50">
        <v>0</v>
      </c>
      <c r="P230" s="50" t="s">
        <v>29</v>
      </c>
      <c r="Q230" s="151">
        <f>IF("1-Swim"=D230,J230*2.4,IF("2-Bike"=D230,J230*112,IF("3-Run"=D230,J230*26.2,0)))</f>
        <v>0.27617283950617288</v>
      </c>
      <c r="R230" s="151">
        <f>Q230/2</f>
        <v>0.13808641975308644</v>
      </c>
      <c r="S230" s="53">
        <f>J230*26.2</f>
        <v>6.4604717813051146E-2</v>
      </c>
      <c r="T230" s="53">
        <f>(J230+0.0013889)*26.2</f>
        <v>0.10099389781305115</v>
      </c>
      <c r="U230" s="53">
        <f>S230/2</f>
        <v>3.2302358906525573E-2</v>
      </c>
      <c r="V230" s="53">
        <f>T230/2</f>
        <v>5.0496948906525577E-2</v>
      </c>
      <c r="W230" s="50">
        <f>RANK(J230,J:J,1)</f>
        <v>297</v>
      </c>
      <c r="X230" s="50">
        <f>YEAR(B230)</f>
        <v>2004</v>
      </c>
      <c r="Y230" s="50">
        <f>MONTH(B230)</f>
        <v>6</v>
      </c>
      <c r="Z230" s="56">
        <f>X230*100+Y230</f>
        <v>200406</v>
      </c>
      <c r="AA230" s="56">
        <f>WEEKNUM(B230,1)</f>
        <v>27</v>
      </c>
      <c r="AB230" s="58">
        <f>IF(ISBLANK(B230)," ",MAX(B230-B229-1,0))</f>
        <v>0</v>
      </c>
      <c r="AC230" s="56">
        <f>DAY(B230)</f>
        <v>27</v>
      </c>
      <c r="AD230" s="53">
        <f>U230+V230</f>
        <v>8.2799307813051143E-2</v>
      </c>
      <c r="AE230" s="56">
        <f>IF("1-Swim"=D230,E230*46.7,IF("2-Bike"=D230,E230,IF("3-Run"=D230,E230*4.27,0)))</f>
        <v>10.5</v>
      </c>
    </row>
    <row r="231" spans="1:31" x14ac:dyDescent="0.25">
      <c r="A231" s="50">
        <v>230</v>
      </c>
      <c r="B231" s="51">
        <v>38165</v>
      </c>
      <c r="C231" s="52" t="s">
        <v>0</v>
      </c>
      <c r="D231" s="50" t="s">
        <v>1223</v>
      </c>
      <c r="E231" s="50">
        <v>3.1</v>
      </c>
      <c r="F231" s="50">
        <v>0</v>
      </c>
      <c r="G231" s="50">
        <v>34</v>
      </c>
      <c r="H231" s="50">
        <v>30</v>
      </c>
      <c r="I231" s="53">
        <f>IF(E231&gt;0,TIME(F231,G231,H231),"")</f>
        <v>2.3958333333333331E-2</v>
      </c>
      <c r="J231" s="54">
        <f>IF(E231&gt;0,TIME(F231,G231,H231)/E231,"")</f>
        <v>7.7284946236559132E-3</v>
      </c>
      <c r="K231" s="50" t="s">
        <v>550</v>
      </c>
      <c r="L231" s="50" t="s">
        <v>29</v>
      </c>
      <c r="M231" s="55">
        <f>IF(D231&gt;0,0.0416666666666667/J231,"")</f>
        <v>5.3913043478260914</v>
      </c>
      <c r="N231" s="50">
        <v>0</v>
      </c>
      <c r="P231" s="50" t="s">
        <v>29</v>
      </c>
      <c r="Q231" s="151">
        <f>IF("1-Swim"=D231,J231*2.4,IF("2-Bike"=D231,J231*112,IF("3-Run"=D231,J231*26.2,0)))</f>
        <v>0.20248655913978492</v>
      </c>
      <c r="R231" s="151">
        <f>Q231/2</f>
        <v>0.10124327956989246</v>
      </c>
      <c r="S231" s="53">
        <f>J231*26.2</f>
        <v>0.20248655913978492</v>
      </c>
      <c r="T231" s="53">
        <f>(J231+0.0013889)*26.2</f>
        <v>0.23887573913978491</v>
      </c>
      <c r="U231" s="53">
        <f>S231/2</f>
        <v>0.10124327956989246</v>
      </c>
      <c r="V231" s="53">
        <f>T231/2</f>
        <v>0.11943786956989245</v>
      </c>
      <c r="W231" s="50">
        <f>RANK(J231,J:J,1)</f>
        <v>2259</v>
      </c>
      <c r="X231" s="50">
        <f>YEAR(B231)</f>
        <v>2004</v>
      </c>
      <c r="Y231" s="50">
        <f>MONTH(B231)</f>
        <v>6</v>
      </c>
      <c r="Z231" s="56">
        <f>X231*100+Y231</f>
        <v>200406</v>
      </c>
      <c r="AA231" s="56">
        <f>WEEKNUM(B231,1)</f>
        <v>27</v>
      </c>
      <c r="AB231" s="58">
        <f>IF(ISBLANK(B231)," ",MAX(B231-B230-1,0))</f>
        <v>0</v>
      </c>
      <c r="AC231" s="56">
        <f>DAY(B231)</f>
        <v>27</v>
      </c>
      <c r="AD231" s="53">
        <f>U231+V231</f>
        <v>0.22068114913978493</v>
      </c>
      <c r="AE231" s="56">
        <f>IF("1-Swim"=D231,E231*46.7,IF("2-Bike"=D231,E231,IF("3-Run"=D231,E231*4.27,0)))</f>
        <v>13.236999999999998</v>
      </c>
    </row>
    <row r="232" spans="1:31" x14ac:dyDescent="0.25">
      <c r="A232" s="50">
        <v>231</v>
      </c>
      <c r="B232" s="51">
        <v>38168</v>
      </c>
      <c r="C232" s="52" t="s">
        <v>6</v>
      </c>
      <c r="D232" s="50" t="s">
        <v>1223</v>
      </c>
      <c r="E232" s="50">
        <v>3.1</v>
      </c>
      <c r="F232" s="50">
        <v>0</v>
      </c>
      <c r="G232" s="50">
        <v>28</v>
      </c>
      <c r="H232" s="50">
        <v>10</v>
      </c>
      <c r="I232" s="53">
        <f>IF(E232&gt;0,TIME(F232,G232,H232),"")</f>
        <v>1.9560185185185184E-2</v>
      </c>
      <c r="J232" s="54">
        <f>IF(E232&gt;0,TIME(F232,G232,H232)/E232,"")</f>
        <v>6.3097371565113492E-3</v>
      </c>
      <c r="K232" s="50" t="s">
        <v>549</v>
      </c>
      <c r="L232" s="50" t="s">
        <v>29</v>
      </c>
      <c r="M232" s="55">
        <f>IF(D232&gt;0,0.0416666666666667/J232,"")</f>
        <v>6.6035502958579944</v>
      </c>
      <c r="N232" s="50">
        <v>0</v>
      </c>
      <c r="P232" s="50" t="s">
        <v>29</v>
      </c>
      <c r="Q232" s="151">
        <f>IF("1-Swim"=D232,J232*2.4,IF("2-Bike"=D232,J232*112,IF("3-Run"=D232,J232*26.2,0)))</f>
        <v>0.16531511350059735</v>
      </c>
      <c r="R232" s="151">
        <f>Q232/2</f>
        <v>8.2657556750298677E-2</v>
      </c>
      <c r="S232" s="53">
        <f>J232*26.2</f>
        <v>0.16531511350059735</v>
      </c>
      <c r="T232" s="53">
        <f>(J232+0.0013889)*26.2</f>
        <v>0.20170429350059735</v>
      </c>
      <c r="U232" s="53">
        <f>S232/2</f>
        <v>8.2657556750298677E-2</v>
      </c>
      <c r="V232" s="53">
        <f>T232/2</f>
        <v>0.10085214675029867</v>
      </c>
      <c r="W232" s="50">
        <f>RANK(J232,J:J,1)</f>
        <v>895</v>
      </c>
      <c r="X232" s="50">
        <f>YEAR(B232)</f>
        <v>2004</v>
      </c>
      <c r="Y232" s="50">
        <f>MONTH(B232)</f>
        <v>6</v>
      </c>
      <c r="Z232" s="56">
        <f>X232*100+Y232</f>
        <v>200406</v>
      </c>
      <c r="AA232" s="56">
        <f>WEEKNUM(B232,1)</f>
        <v>27</v>
      </c>
      <c r="AB232" s="58">
        <f>IF(ISBLANK(B232)," ",MAX(B232-B231-1,0))</f>
        <v>2</v>
      </c>
      <c r="AC232" s="56">
        <f>DAY(B232)</f>
        <v>30</v>
      </c>
      <c r="AD232" s="53">
        <f>U232+V232</f>
        <v>0.18350970350059737</v>
      </c>
      <c r="AE232" s="56">
        <f>IF("1-Swim"=D232,E232*46.7,IF("2-Bike"=D232,E232,IF("3-Run"=D232,E232*4.27,0)))</f>
        <v>13.236999999999998</v>
      </c>
    </row>
    <row r="233" spans="1:31" x14ac:dyDescent="0.25">
      <c r="A233" s="50">
        <v>232</v>
      </c>
      <c r="B233" s="51">
        <v>38169</v>
      </c>
      <c r="C233" s="52" t="s">
        <v>1</v>
      </c>
      <c r="D233" s="50" t="s">
        <v>1223</v>
      </c>
      <c r="E233" s="50">
        <v>2</v>
      </c>
      <c r="F233" s="50">
        <v>0</v>
      </c>
      <c r="G233" s="50">
        <v>17</v>
      </c>
      <c r="H233" s="50">
        <v>32</v>
      </c>
      <c r="I233" s="53">
        <f>IF(E233&gt;0,TIME(F233,G233,H233),"")</f>
        <v>1.2175925925925929E-2</v>
      </c>
      <c r="J233" s="54">
        <f>IF(E233&gt;0,TIME(F233,G233,H233)/E233,"")</f>
        <v>6.0879629629629643E-3</v>
      </c>
      <c r="K233" s="50" t="s">
        <v>550</v>
      </c>
      <c r="L233" s="50" t="s">
        <v>380</v>
      </c>
      <c r="M233" s="55">
        <f>IF(D233&gt;0,0.0416666666666667/J233,"")</f>
        <v>6.8441064638783304</v>
      </c>
      <c r="N233" s="50">
        <v>0</v>
      </c>
      <c r="P233" s="50" t="s">
        <v>51</v>
      </c>
      <c r="Q233" s="151">
        <f>IF("1-Swim"=D233,J233*2.4,IF("2-Bike"=D233,J233*112,IF("3-Run"=D233,J233*26.2,0)))</f>
        <v>0.15950462962962966</v>
      </c>
      <c r="R233" s="151">
        <f>Q233/2</f>
        <v>7.9752314814814831E-2</v>
      </c>
      <c r="S233" s="53">
        <f>J233*26.2</f>
        <v>0.15950462962962966</v>
      </c>
      <c r="T233" s="53">
        <f>(J233+0.0013889)*26.2</f>
        <v>0.19589380962962966</v>
      </c>
      <c r="U233" s="53">
        <f>S233/2</f>
        <v>7.9752314814814831E-2</v>
      </c>
      <c r="V233" s="53">
        <f>T233/2</f>
        <v>9.7946904814814828E-2</v>
      </c>
      <c r="W233" s="50">
        <f>RANK(J233,J:J,1)</f>
        <v>835</v>
      </c>
      <c r="X233" s="50">
        <f>YEAR(B233)</f>
        <v>2004</v>
      </c>
      <c r="Y233" s="50">
        <f>MONTH(B233)</f>
        <v>7</v>
      </c>
      <c r="Z233" s="56">
        <f>X233*100+Y233</f>
        <v>200407</v>
      </c>
      <c r="AA233" s="56">
        <f>WEEKNUM(B233,1)</f>
        <v>27</v>
      </c>
      <c r="AB233" s="58">
        <f>IF(ISBLANK(B233)," ",MAX(B233-B232-1,0))</f>
        <v>0</v>
      </c>
      <c r="AC233" s="56">
        <f>DAY(B233)</f>
        <v>1</v>
      </c>
      <c r="AD233" s="53">
        <f>U233+V233</f>
        <v>0.17769921962962965</v>
      </c>
      <c r="AE233" s="56">
        <f>IF("1-Swim"=D233,E233*46.7,IF("2-Bike"=D233,E233,IF("3-Run"=D233,E233*4.27,0)))</f>
        <v>8.5399999999999991</v>
      </c>
    </row>
    <row r="234" spans="1:31" x14ac:dyDescent="0.25">
      <c r="A234" s="50">
        <v>233</v>
      </c>
      <c r="B234" s="51">
        <v>38170</v>
      </c>
      <c r="C234" s="52" t="s">
        <v>2</v>
      </c>
      <c r="D234" s="50" t="s">
        <v>1224</v>
      </c>
      <c r="E234" s="50">
        <v>6</v>
      </c>
      <c r="F234" s="50">
        <v>0</v>
      </c>
      <c r="G234" s="50">
        <v>28</v>
      </c>
      <c r="H234" s="50">
        <v>9</v>
      </c>
      <c r="I234" s="53">
        <f>IF(E234&gt;0,TIME(F234,G234,H234),"")</f>
        <v>1.954861111111111E-2</v>
      </c>
      <c r="J234" s="54">
        <f>IF(E234&gt;0,TIME(F234,G234,H234)/E234,"")</f>
        <v>3.2581018518518519E-3</v>
      </c>
      <c r="K234" s="50" t="s">
        <v>33</v>
      </c>
      <c r="L234" s="50" t="s">
        <v>379</v>
      </c>
      <c r="M234" s="55">
        <f>IF(D234&gt;0,0.0416666666666667/J234,"")</f>
        <v>12.788632326820613</v>
      </c>
      <c r="N234" s="50">
        <v>0</v>
      </c>
      <c r="P234" s="50" t="s">
        <v>52</v>
      </c>
      <c r="Q234" s="151">
        <f>IF("1-Swim"=D234,J234*2.4,IF("2-Bike"=D234,J234*112,IF("3-Run"=D234,J234*26.2,0)))</f>
        <v>0.3649074074074074</v>
      </c>
      <c r="R234" s="151">
        <f>Q234/2</f>
        <v>0.1824537037037037</v>
      </c>
      <c r="S234" s="53">
        <f>J234*26.2</f>
        <v>8.5362268518518511E-2</v>
      </c>
      <c r="T234" s="53">
        <f>(J234+0.0013889)*26.2</f>
        <v>0.1217514485185185</v>
      </c>
      <c r="U234" s="53">
        <f>S234/2</f>
        <v>4.2681134259259255E-2</v>
      </c>
      <c r="V234" s="53">
        <f>T234/2</f>
        <v>6.0875724259259252E-2</v>
      </c>
      <c r="W234" s="50">
        <f>RANK(J234,J:J,1)</f>
        <v>672</v>
      </c>
      <c r="X234" s="50">
        <f>YEAR(B234)</f>
        <v>2004</v>
      </c>
      <c r="Y234" s="50">
        <f>MONTH(B234)</f>
        <v>7</v>
      </c>
      <c r="Z234" s="56">
        <f>X234*100+Y234</f>
        <v>200407</v>
      </c>
      <c r="AA234" s="56">
        <f>WEEKNUM(B234,1)</f>
        <v>27</v>
      </c>
      <c r="AB234" s="58">
        <f>IF(ISBLANK(B234)," ",MAX(B234-B233-1,0))</f>
        <v>0</v>
      </c>
      <c r="AC234" s="56">
        <f>DAY(B234)</f>
        <v>2</v>
      </c>
      <c r="AD234" s="53">
        <f>U234+V234</f>
        <v>0.10355685851851851</v>
      </c>
      <c r="AE234" s="56">
        <f>IF("1-Swim"=D234,E234*46.7,IF("2-Bike"=D234,E234,IF("3-Run"=D234,E234*4.27,0)))</f>
        <v>6</v>
      </c>
    </row>
    <row r="235" spans="1:31" x14ac:dyDescent="0.25">
      <c r="A235" s="50">
        <v>234</v>
      </c>
      <c r="B235" s="51">
        <v>38171</v>
      </c>
      <c r="C235" s="52" t="s">
        <v>5</v>
      </c>
      <c r="D235" s="50" t="s">
        <v>1223</v>
      </c>
      <c r="E235" s="50">
        <v>3.1</v>
      </c>
      <c r="F235" s="50">
        <v>0</v>
      </c>
      <c r="G235" s="50">
        <v>29</v>
      </c>
      <c r="H235" s="50">
        <v>20</v>
      </c>
      <c r="I235" s="53">
        <f>IF(E235&gt;0,TIME(F235,G235,H235),"")</f>
        <v>2.0370370370370369E-2</v>
      </c>
      <c r="J235" s="54">
        <f>IF(E235&gt;0,TIME(F235,G235,H235)/E235,"")</f>
        <v>6.5710872162485058E-3</v>
      </c>
      <c r="K235" s="50" t="s">
        <v>550</v>
      </c>
      <c r="L235" s="50" t="s">
        <v>29</v>
      </c>
      <c r="M235" s="55">
        <f>IF(D235&gt;0,0.0416666666666667/J235,"")</f>
        <v>6.3409090909090962</v>
      </c>
      <c r="N235" s="50">
        <v>0</v>
      </c>
      <c r="P235" s="50" t="s">
        <v>29</v>
      </c>
      <c r="Q235" s="151">
        <f>IF("1-Swim"=D235,J235*2.4,IF("2-Bike"=D235,J235*112,IF("3-Run"=D235,J235*26.2,0)))</f>
        <v>0.17216248506571086</v>
      </c>
      <c r="R235" s="151">
        <f>Q235/2</f>
        <v>8.6081242532855429E-2</v>
      </c>
      <c r="S235" s="53">
        <f>J235*26.2</f>
        <v>0.17216248506571086</v>
      </c>
      <c r="T235" s="53">
        <f>(J235+0.0013889)*26.2</f>
        <v>0.20855166506571082</v>
      </c>
      <c r="U235" s="53">
        <f>S235/2</f>
        <v>8.6081242532855429E-2</v>
      </c>
      <c r="V235" s="53">
        <f>T235/2</f>
        <v>0.10427583253285541</v>
      </c>
      <c r="W235" s="50">
        <f>RANK(J235,J:J,1)</f>
        <v>1064</v>
      </c>
      <c r="X235" s="50">
        <f>YEAR(B235)</f>
        <v>2004</v>
      </c>
      <c r="Y235" s="50">
        <f>MONTH(B235)</f>
        <v>7</v>
      </c>
      <c r="Z235" s="56">
        <f>X235*100+Y235</f>
        <v>200407</v>
      </c>
      <c r="AA235" s="56">
        <f>WEEKNUM(B235,1)</f>
        <v>27</v>
      </c>
      <c r="AB235" s="58">
        <f>IF(ISBLANK(B235)," ",MAX(B235-B234-1,0))</f>
        <v>0</v>
      </c>
      <c r="AC235" s="56">
        <f>DAY(B235)</f>
        <v>3</v>
      </c>
      <c r="AD235" s="53">
        <f>U235+V235</f>
        <v>0.19035707506571084</v>
      </c>
      <c r="AE235" s="56">
        <f>IF("1-Swim"=D235,E235*46.7,IF("2-Bike"=D235,E235,IF("3-Run"=D235,E235*4.27,0)))</f>
        <v>13.236999999999998</v>
      </c>
    </row>
    <row r="236" spans="1:31" x14ac:dyDescent="0.25">
      <c r="A236" s="50">
        <v>235</v>
      </c>
      <c r="B236" s="51">
        <v>38172</v>
      </c>
      <c r="C236" s="52" t="s">
        <v>0</v>
      </c>
      <c r="D236" s="50" t="s">
        <v>1224</v>
      </c>
      <c r="E236" s="50">
        <v>25</v>
      </c>
      <c r="F236" s="50">
        <v>1</v>
      </c>
      <c r="G236" s="50">
        <v>33</v>
      </c>
      <c r="H236" s="50">
        <v>20</v>
      </c>
      <c r="I236" s="53">
        <f>IF(E236&gt;0,TIME(F236,G236,H236),"")</f>
        <v>6.4814814814814811E-2</v>
      </c>
      <c r="J236" s="54">
        <f>IF(E236&gt;0,TIME(F236,G236,H236)/E236,"")</f>
        <v>2.5925925925925925E-3</v>
      </c>
      <c r="K236" s="50" t="s">
        <v>33</v>
      </c>
      <c r="L236" s="50" t="s">
        <v>41</v>
      </c>
      <c r="M236" s="55">
        <f>IF(D236&gt;0,0.0416666666666667/J236,"")</f>
        <v>16.071428571428584</v>
      </c>
      <c r="N236" s="50">
        <v>0</v>
      </c>
      <c r="P236" s="50" t="s">
        <v>41</v>
      </c>
      <c r="Q236" s="151">
        <f>IF("1-Swim"=D236,J236*2.4,IF("2-Bike"=D236,J236*112,IF("3-Run"=D236,J236*26.2,0)))</f>
        <v>0.29037037037037039</v>
      </c>
      <c r="R236" s="151">
        <f>Q236/2</f>
        <v>0.14518518518518519</v>
      </c>
      <c r="S236" s="53">
        <f>J236*26.2</f>
        <v>6.7925925925925917E-2</v>
      </c>
      <c r="T236" s="53">
        <f>(J236+0.0013889)*26.2</f>
        <v>0.10431510592592592</v>
      </c>
      <c r="U236" s="53">
        <f>S236/2</f>
        <v>3.3962962962962959E-2</v>
      </c>
      <c r="V236" s="53">
        <f>T236/2</f>
        <v>5.2157552962962962E-2</v>
      </c>
      <c r="W236" s="50">
        <f>RANK(J236,J:J,1)</f>
        <v>353</v>
      </c>
      <c r="X236" s="50">
        <f>YEAR(B236)</f>
        <v>2004</v>
      </c>
      <c r="Y236" s="50">
        <f>MONTH(B236)</f>
        <v>7</v>
      </c>
      <c r="Z236" s="56">
        <f>X236*100+Y236</f>
        <v>200407</v>
      </c>
      <c r="AA236" s="56">
        <f>WEEKNUM(B236,1)</f>
        <v>28</v>
      </c>
      <c r="AB236" s="58">
        <f>IF(ISBLANK(B236)," ",MAX(B236-B235-1,0))</f>
        <v>0</v>
      </c>
      <c r="AC236" s="56">
        <f>DAY(B236)</f>
        <v>4</v>
      </c>
      <c r="AD236" s="53">
        <f>U236+V236</f>
        <v>8.6120515925925928E-2</v>
      </c>
      <c r="AE236" s="56">
        <f>IF("1-Swim"=D236,E236*46.7,IF("2-Bike"=D236,E236,IF("3-Run"=D236,E236*4.27,0)))</f>
        <v>25</v>
      </c>
    </row>
    <row r="237" spans="1:31" x14ac:dyDescent="0.25">
      <c r="A237" s="50">
        <v>236</v>
      </c>
      <c r="B237" s="51">
        <v>38175</v>
      </c>
      <c r="C237" s="52" t="s">
        <v>6</v>
      </c>
      <c r="D237" s="50" t="s">
        <v>1225</v>
      </c>
      <c r="E237" s="50">
        <v>0.5</v>
      </c>
      <c r="F237" s="50">
        <v>0</v>
      </c>
      <c r="G237" s="50">
        <v>16</v>
      </c>
      <c r="H237" s="50">
        <v>44</v>
      </c>
      <c r="I237" s="53">
        <f>IF(E237&gt;0,TIME(F237,G237,H237),"")</f>
        <v>1.1620370370370371E-2</v>
      </c>
      <c r="J237" s="54">
        <f>IF(E237&gt;0,TIME(F237,G237,H237)/E237,"")</f>
        <v>2.3240740740740742E-2</v>
      </c>
      <c r="K237" s="50" t="s">
        <v>561</v>
      </c>
      <c r="L237" s="50" t="s">
        <v>29</v>
      </c>
      <c r="M237" s="55">
        <f>IF(D237&gt;0,0.0416666666666667/J237,"")</f>
        <v>1.7928286852589654</v>
      </c>
      <c r="N237" s="50">
        <v>0</v>
      </c>
      <c r="P237" s="50" t="s">
        <v>29</v>
      </c>
      <c r="Q237" s="151">
        <f>IF("1-Swim"=D237,J237*2.4,IF("2-Bike"=D237,J237*112,IF("3-Run"=D237,J237*26.2,0)))</f>
        <v>5.577777777777778E-2</v>
      </c>
      <c r="R237" s="151">
        <f>Q237/2</f>
        <v>2.788888888888889E-2</v>
      </c>
      <c r="S237" s="53">
        <f>J237*26.2</f>
        <v>0.60890740740740745</v>
      </c>
      <c r="T237" s="53">
        <f>(J237+0.0013889)*26.2</f>
        <v>0.64529658740740736</v>
      </c>
      <c r="U237" s="53">
        <f>S237/2</f>
        <v>0.30445370370370373</v>
      </c>
      <c r="V237" s="53">
        <f>T237/2</f>
        <v>0.32264829370370368</v>
      </c>
      <c r="W237" s="50">
        <f>RANK(J237,J:J,1)</f>
        <v>3092</v>
      </c>
      <c r="X237" s="50">
        <f>YEAR(B237)</f>
        <v>2004</v>
      </c>
      <c r="Y237" s="50">
        <f>MONTH(B237)</f>
        <v>7</v>
      </c>
      <c r="Z237" s="56">
        <f>X237*100+Y237</f>
        <v>200407</v>
      </c>
      <c r="AA237" s="56">
        <f>WEEKNUM(B237,1)</f>
        <v>28</v>
      </c>
      <c r="AB237" s="58">
        <f>IF(ISBLANK(B237)," ",MAX(B237-B236-1,0))</f>
        <v>2</v>
      </c>
      <c r="AC237" s="56">
        <f>DAY(B237)</f>
        <v>7</v>
      </c>
      <c r="AD237" s="53">
        <f>U237+V237</f>
        <v>0.62710199740740746</v>
      </c>
      <c r="AE237" s="56">
        <f>IF("1-Swim"=D237,E237*46.7,IF("2-Bike"=D237,E237,IF("3-Run"=D237,E237*4.27,0)))</f>
        <v>23.35</v>
      </c>
    </row>
    <row r="238" spans="1:31" x14ac:dyDescent="0.25">
      <c r="A238" s="50">
        <v>237</v>
      </c>
      <c r="B238" s="51">
        <v>38175</v>
      </c>
      <c r="C238" s="52" t="s">
        <v>6</v>
      </c>
      <c r="D238" s="50" t="s">
        <v>1224</v>
      </c>
      <c r="E238" s="50">
        <v>10.5</v>
      </c>
      <c r="F238" s="50">
        <v>0</v>
      </c>
      <c r="G238" s="50">
        <v>36</v>
      </c>
      <c r="H238" s="50">
        <v>32</v>
      </c>
      <c r="I238" s="53">
        <f>IF(E238&gt;0,TIME(F238,G238,H238),"")</f>
        <v>2.5370370370370366E-2</v>
      </c>
      <c r="J238" s="54">
        <f>IF(E238&gt;0,TIME(F238,G238,H238)/E238,"")</f>
        <v>2.4162257495590825E-3</v>
      </c>
      <c r="K238" s="50" t="s">
        <v>33</v>
      </c>
      <c r="L238" s="50" t="s">
        <v>29</v>
      </c>
      <c r="M238" s="55">
        <f>IF(D238&gt;0,0.0416666666666667/J238,"")</f>
        <v>17.244525547445271</v>
      </c>
      <c r="N238" s="50">
        <v>0</v>
      </c>
      <c r="P238" s="50" t="s">
        <v>29</v>
      </c>
      <c r="Q238" s="151">
        <f>IF("1-Swim"=D238,J238*2.4,IF("2-Bike"=D238,J238*112,IF("3-Run"=D238,J238*26.2,0)))</f>
        <v>0.27061728395061724</v>
      </c>
      <c r="R238" s="151">
        <f>Q238/2</f>
        <v>0.13530864197530862</v>
      </c>
      <c r="S238" s="53">
        <f>J238*26.2</f>
        <v>6.3305114638447957E-2</v>
      </c>
      <c r="T238" s="53">
        <f>(J238+0.0013889)*26.2</f>
        <v>9.9694294638447964E-2</v>
      </c>
      <c r="U238" s="53">
        <f>S238/2</f>
        <v>3.1652557319223978E-2</v>
      </c>
      <c r="V238" s="53">
        <f>T238/2</f>
        <v>4.9847147319223982E-2</v>
      </c>
      <c r="W238" s="50">
        <f>RANK(J238,J:J,1)</f>
        <v>271</v>
      </c>
      <c r="X238" s="50">
        <f>YEAR(B238)</f>
        <v>2004</v>
      </c>
      <c r="Y238" s="50">
        <f>MONTH(B238)</f>
        <v>7</v>
      </c>
      <c r="Z238" s="56">
        <f>X238*100+Y238</f>
        <v>200407</v>
      </c>
      <c r="AA238" s="56">
        <f>WEEKNUM(B238,1)</f>
        <v>28</v>
      </c>
      <c r="AB238" s="58">
        <f>IF(ISBLANK(B238)," ",MAX(B238-B237-1,0))</f>
        <v>0</v>
      </c>
      <c r="AC238" s="56">
        <f>DAY(B238)</f>
        <v>7</v>
      </c>
      <c r="AD238" s="53">
        <f>U238+V238</f>
        <v>8.1499704638447967E-2</v>
      </c>
      <c r="AE238" s="56">
        <f>IF("1-Swim"=D238,E238*46.7,IF("2-Bike"=D238,E238,IF("3-Run"=D238,E238*4.27,0)))</f>
        <v>10.5</v>
      </c>
    </row>
    <row r="239" spans="1:31" x14ac:dyDescent="0.25">
      <c r="A239" s="50">
        <v>238</v>
      </c>
      <c r="B239" s="51">
        <v>38175</v>
      </c>
      <c r="C239" s="52" t="s">
        <v>6</v>
      </c>
      <c r="D239" s="50" t="s">
        <v>1223</v>
      </c>
      <c r="E239" s="50">
        <v>3.1</v>
      </c>
      <c r="F239" s="50">
        <v>0</v>
      </c>
      <c r="G239" s="50">
        <v>36</v>
      </c>
      <c r="H239" s="50">
        <v>53</v>
      </c>
      <c r="I239" s="53">
        <f>IF(E239&gt;0,TIME(F239,G239,H239),"")</f>
        <v>2.5613425925925925E-2</v>
      </c>
      <c r="J239" s="54">
        <f>IF(E239&gt;0,TIME(F239,G239,H239)/E239,"")</f>
        <v>8.2623954599761046E-3</v>
      </c>
      <c r="K239" s="50" t="s">
        <v>549</v>
      </c>
      <c r="L239" s="50" t="s">
        <v>29</v>
      </c>
      <c r="M239" s="55">
        <f>IF(D239&gt;0,0.0416666666666667/J239,"")</f>
        <v>5.0429281518300995</v>
      </c>
      <c r="N239" s="50">
        <v>0</v>
      </c>
      <c r="P239" s="50" t="s">
        <v>29</v>
      </c>
      <c r="Q239" s="151">
        <f>IF("1-Swim"=D239,J239*2.4,IF("2-Bike"=D239,J239*112,IF("3-Run"=D239,J239*26.2,0)))</f>
        <v>0.21647476105137392</v>
      </c>
      <c r="R239" s="151">
        <f>Q239/2</f>
        <v>0.10823738052568696</v>
      </c>
      <c r="S239" s="53">
        <f>J239*26.2</f>
        <v>0.21647476105137392</v>
      </c>
      <c r="T239" s="53">
        <f>(J239+0.0013889)*26.2</f>
        <v>0.25286394105137394</v>
      </c>
      <c r="U239" s="53">
        <f>S239/2</f>
        <v>0.10823738052568696</v>
      </c>
      <c r="V239" s="53">
        <f>T239/2</f>
        <v>0.12643197052568697</v>
      </c>
      <c r="W239" s="50">
        <f>RANK(J239,J:J,1)</f>
        <v>2564</v>
      </c>
      <c r="X239" s="50">
        <f>YEAR(B239)</f>
        <v>2004</v>
      </c>
      <c r="Y239" s="50">
        <f>MONTH(B239)</f>
        <v>7</v>
      </c>
      <c r="Z239" s="56">
        <f>X239*100+Y239</f>
        <v>200407</v>
      </c>
      <c r="AA239" s="56">
        <f>WEEKNUM(B239,1)</f>
        <v>28</v>
      </c>
      <c r="AB239" s="58">
        <f>IF(ISBLANK(B239)," ",MAX(B239-B238-1,0))</f>
        <v>0</v>
      </c>
      <c r="AC239" s="56">
        <f>DAY(B239)</f>
        <v>7</v>
      </c>
      <c r="AD239" s="53">
        <f>U239+V239</f>
        <v>0.23466935105137393</v>
      </c>
      <c r="AE239" s="56">
        <f>IF("1-Swim"=D239,E239*46.7,IF("2-Bike"=D239,E239,IF("3-Run"=D239,E239*4.27,0)))</f>
        <v>13.236999999999998</v>
      </c>
    </row>
    <row r="240" spans="1:31" x14ac:dyDescent="0.25">
      <c r="A240" s="50">
        <v>239</v>
      </c>
      <c r="B240" s="51">
        <v>38175</v>
      </c>
      <c r="C240" s="75">
        <f>B240</f>
        <v>38175</v>
      </c>
      <c r="D240" s="50" t="s">
        <v>515</v>
      </c>
      <c r="E240" s="50">
        <v>1</v>
      </c>
      <c r="F240" s="50">
        <v>0</v>
      </c>
      <c r="G240" s="50">
        <v>3</v>
      </c>
      <c r="H240" s="50">
        <v>8</v>
      </c>
      <c r="I240" s="53">
        <f>IF(E240&gt;0,TIME(F240,G240,H240),"")</f>
        <v>2.1759259259259258E-3</v>
      </c>
      <c r="J240" s="54">
        <f>IF(E240&gt;0,TIME(F240,G240,H240)/E240,"")</f>
        <v>2.1759259259259258E-3</v>
      </c>
      <c r="K240" s="50" t="s">
        <v>561</v>
      </c>
      <c r="L240" s="50" t="s">
        <v>29</v>
      </c>
      <c r="M240" s="55">
        <f>IF(D240&gt;0,0.0416666666666667/J240,"")</f>
        <v>19.148936170212782</v>
      </c>
      <c r="N240" s="50">
        <v>0</v>
      </c>
      <c r="Q240" s="151">
        <f>IF("1-Swim"=D240,J240*2.4,IF("2-Bike"=D240,J240*112,IF("3-Run"=D240,J240*26.2,0)))</f>
        <v>0</v>
      </c>
      <c r="R240" s="151">
        <f>Q240/2</f>
        <v>0</v>
      </c>
      <c r="S240" s="53">
        <f>J240*26.2</f>
        <v>5.7009259259259253E-2</v>
      </c>
      <c r="T240" s="53">
        <f>(J240+0.0013889)*26.2</f>
        <v>9.3398439259259253E-2</v>
      </c>
      <c r="U240" s="53">
        <f>S240/2</f>
        <v>2.8504629629629626E-2</v>
      </c>
      <c r="V240" s="53">
        <f>T240/2</f>
        <v>4.6699219629629626E-2</v>
      </c>
      <c r="W240" s="50">
        <f>RANK(J240,J:J,1)</f>
        <v>211</v>
      </c>
      <c r="X240" s="50">
        <f>YEAR(B240)</f>
        <v>2004</v>
      </c>
      <c r="Y240" s="50">
        <f>MONTH(B240)</f>
        <v>7</v>
      </c>
      <c r="Z240" s="56">
        <f>X240*100+Y240</f>
        <v>200407</v>
      </c>
      <c r="AA240" s="56">
        <f>WEEKNUM(B240,1)</f>
        <v>28</v>
      </c>
      <c r="AB240" s="58">
        <f>IF(ISBLANK(B240)," ",MAX(B240-B239-1,0))</f>
        <v>0</v>
      </c>
      <c r="AC240" s="56">
        <f>DAY(B240)</f>
        <v>7</v>
      </c>
      <c r="AD240" s="53">
        <f>U240+V240</f>
        <v>7.5203849259259256E-2</v>
      </c>
      <c r="AE240" s="56">
        <f>IF("1-Swim"=D240,E240*46.7,IF("2-Bike"=D240,E240,IF("3-Run"=D240,E240*4.27,0)))</f>
        <v>0</v>
      </c>
    </row>
    <row r="241" spans="1:31" x14ac:dyDescent="0.25">
      <c r="A241" s="50">
        <v>240</v>
      </c>
      <c r="B241" s="51">
        <v>38176</v>
      </c>
      <c r="C241" s="52" t="s">
        <v>1</v>
      </c>
      <c r="D241" s="50" t="s">
        <v>1224</v>
      </c>
      <c r="E241" s="50">
        <v>8.86</v>
      </c>
      <c r="F241" s="50">
        <v>0</v>
      </c>
      <c r="G241" s="50">
        <v>37</v>
      </c>
      <c r="H241" s="50">
        <v>10</v>
      </c>
      <c r="I241" s="53">
        <f>IF(E241&gt;0,TIME(F241,G241,H241),"")</f>
        <v>2.5810185185185183E-2</v>
      </c>
      <c r="J241" s="54">
        <f>IF(E241&gt;0,TIME(F241,G241,H241)/E241,"")</f>
        <v>2.9131134520525037E-3</v>
      </c>
      <c r="K241" s="50" t="s">
        <v>33</v>
      </c>
      <c r="L241" s="50" t="s">
        <v>317</v>
      </c>
      <c r="M241" s="55">
        <f>IF(D241&gt;0,0.0416666666666667/J241,"")</f>
        <v>14.303139013452927</v>
      </c>
      <c r="N241" s="50">
        <v>0</v>
      </c>
      <c r="P241" s="50" t="s">
        <v>53</v>
      </c>
      <c r="Q241" s="151">
        <f>IF("1-Swim"=D241,J241*2.4,IF("2-Bike"=D241,J241*112,IF("3-Run"=D241,J241*26.2,0)))</f>
        <v>0.32626870662988039</v>
      </c>
      <c r="R241" s="151">
        <f>Q241/2</f>
        <v>0.16313435331494019</v>
      </c>
      <c r="S241" s="53">
        <f>J241*26.2</f>
        <v>7.6323572443775592E-2</v>
      </c>
      <c r="T241" s="53">
        <f>(J241+0.0013889)*26.2</f>
        <v>0.11271275244377559</v>
      </c>
      <c r="U241" s="53">
        <f>S241/2</f>
        <v>3.8161786221887796E-2</v>
      </c>
      <c r="V241" s="53">
        <f>T241/2</f>
        <v>5.6356376221887793E-2</v>
      </c>
      <c r="W241" s="50">
        <f>RANK(J241,J:J,1)</f>
        <v>544</v>
      </c>
      <c r="X241" s="50">
        <f>YEAR(B241)</f>
        <v>2004</v>
      </c>
      <c r="Y241" s="50">
        <f>MONTH(B241)</f>
        <v>7</v>
      </c>
      <c r="Z241" s="56">
        <f>X241*100+Y241</f>
        <v>200407</v>
      </c>
      <c r="AA241" s="56">
        <f>WEEKNUM(B241,1)</f>
        <v>28</v>
      </c>
      <c r="AB241" s="58">
        <f>IF(ISBLANK(B241)," ",MAX(B241-B240-1,0))</f>
        <v>0</v>
      </c>
      <c r="AC241" s="56">
        <f>DAY(B241)</f>
        <v>8</v>
      </c>
      <c r="AD241" s="53">
        <f>U241+V241</f>
        <v>9.4518162443775589E-2</v>
      </c>
      <c r="AE241" s="56">
        <f>IF("1-Swim"=D241,E241*46.7,IF("2-Bike"=D241,E241,IF("3-Run"=D241,E241*4.27,0)))</f>
        <v>8.86</v>
      </c>
    </row>
    <row r="242" spans="1:31" x14ac:dyDescent="0.25">
      <c r="A242" s="50">
        <v>241</v>
      </c>
      <c r="B242" s="51">
        <v>38176</v>
      </c>
      <c r="C242" s="52" t="s">
        <v>1</v>
      </c>
      <c r="D242" s="50" t="s">
        <v>1223</v>
      </c>
      <c r="E242" s="50">
        <v>1.117</v>
      </c>
      <c r="F242" s="50">
        <v>0</v>
      </c>
      <c r="G242" s="50">
        <v>10</v>
      </c>
      <c r="H242" s="50">
        <v>50</v>
      </c>
      <c r="I242" s="53">
        <f>IF(E242&gt;0,TIME(F242,G242,H242),"")</f>
        <v>7.5231481481481477E-3</v>
      </c>
      <c r="J242" s="54">
        <f>IF(E242&gt;0,TIME(F242,G242,H242)/E242,"")</f>
        <v>6.7351371066679926E-3</v>
      </c>
      <c r="K242" s="50" t="s">
        <v>550</v>
      </c>
      <c r="L242" s="50" t="s">
        <v>314</v>
      </c>
      <c r="M242" s="55">
        <f>IF(D242&gt;0,0.0416666666666667/J242,"")</f>
        <v>6.1864615384615433</v>
      </c>
      <c r="N242" s="50">
        <v>0</v>
      </c>
      <c r="P242" s="50" t="s">
        <v>53</v>
      </c>
      <c r="Q242" s="151">
        <f>IF("1-Swim"=D242,J242*2.4,IF("2-Bike"=D242,J242*112,IF("3-Run"=D242,J242*26.2,0)))</f>
        <v>0.17646059219470139</v>
      </c>
      <c r="R242" s="151">
        <f>Q242/2</f>
        <v>8.8230296097350697E-2</v>
      </c>
      <c r="S242" s="53">
        <f>J242*26.2</f>
        <v>0.17646059219470139</v>
      </c>
      <c r="T242" s="53">
        <f>(J242+0.0013889)*26.2</f>
        <v>0.21284977219470141</v>
      </c>
      <c r="U242" s="53">
        <f>S242/2</f>
        <v>8.8230296097350697E-2</v>
      </c>
      <c r="V242" s="53">
        <f>T242/2</f>
        <v>0.10642488609735071</v>
      </c>
      <c r="W242" s="50">
        <f>RANK(J242,J:J,1)</f>
        <v>1232</v>
      </c>
      <c r="X242" s="50">
        <f>YEAR(B242)</f>
        <v>2004</v>
      </c>
      <c r="Y242" s="50">
        <f>MONTH(B242)</f>
        <v>7</v>
      </c>
      <c r="Z242" s="56">
        <f>X242*100+Y242</f>
        <v>200407</v>
      </c>
      <c r="AA242" s="56">
        <f>WEEKNUM(B242,1)</f>
        <v>28</v>
      </c>
      <c r="AB242" s="58">
        <f>IF(ISBLANK(B242)," ",MAX(B242-B241-1,0))</f>
        <v>0</v>
      </c>
      <c r="AC242" s="56">
        <f>DAY(B242)</f>
        <v>8</v>
      </c>
      <c r="AD242" s="53">
        <f>U242+V242</f>
        <v>0.1946551821947014</v>
      </c>
      <c r="AE242" s="56">
        <f>IF("1-Swim"=D242,E242*46.7,IF("2-Bike"=D242,E242,IF("3-Run"=D242,E242*4.27,0)))</f>
        <v>4.7695899999999991</v>
      </c>
    </row>
    <row r="243" spans="1:31" x14ac:dyDescent="0.25">
      <c r="A243" s="50">
        <v>242</v>
      </c>
      <c r="B243" s="51">
        <v>38179</v>
      </c>
      <c r="C243" s="52" t="s">
        <v>0</v>
      </c>
      <c r="D243" s="50" t="s">
        <v>1225</v>
      </c>
      <c r="E243" s="50">
        <v>0.5</v>
      </c>
      <c r="F243" s="50">
        <v>0</v>
      </c>
      <c r="G243" s="50">
        <v>17</v>
      </c>
      <c r="H243" s="50">
        <v>42</v>
      </c>
      <c r="I243" s="53">
        <f>IF(E243&gt;0,TIME(F243,G243,H243),"")</f>
        <v>1.2291666666666666E-2</v>
      </c>
      <c r="J243" s="54">
        <f>IF(E243&gt;0,TIME(F243,G243,H243)/E243,"")</f>
        <v>2.4583333333333332E-2</v>
      </c>
      <c r="K243" s="50" t="s">
        <v>561</v>
      </c>
      <c r="L243" s="50" t="s">
        <v>509</v>
      </c>
      <c r="M243" s="55">
        <f>IF(D243&gt;0,0.0416666666666667/J243,"")</f>
        <v>1.6949152542372896</v>
      </c>
      <c r="N243" s="50">
        <v>0</v>
      </c>
      <c r="P243" s="50" t="s">
        <v>54</v>
      </c>
      <c r="Q243" s="151">
        <f>IF("1-Swim"=D243,J243*2.4,IF("2-Bike"=D243,J243*112,IF("3-Run"=D243,J243*26.2,0)))</f>
        <v>5.8999999999999997E-2</v>
      </c>
      <c r="R243" s="151">
        <f>Q243/2</f>
        <v>2.9499999999999998E-2</v>
      </c>
      <c r="S243" s="53">
        <f>J243*26.2</f>
        <v>0.64408333333333323</v>
      </c>
      <c r="T243" s="53">
        <f>(J243+0.0013889)*26.2</f>
        <v>0.68047251333333325</v>
      </c>
      <c r="U243" s="53">
        <f>S243/2</f>
        <v>0.32204166666666662</v>
      </c>
      <c r="V243" s="53">
        <f>T243/2</f>
        <v>0.34023625666666663</v>
      </c>
      <c r="W243" s="50">
        <f>RANK(J243,J:J,1)</f>
        <v>3162</v>
      </c>
      <c r="X243" s="50">
        <f>YEAR(B243)</f>
        <v>2004</v>
      </c>
      <c r="Y243" s="50">
        <f>MONTH(B243)</f>
        <v>7</v>
      </c>
      <c r="Z243" s="56">
        <f>X243*100+Y243</f>
        <v>200407</v>
      </c>
      <c r="AA243" s="56">
        <f>WEEKNUM(B243,1)</f>
        <v>29</v>
      </c>
      <c r="AB243" s="58">
        <f>IF(ISBLANK(B243)," ",MAX(B243-B242-1,0))</f>
        <v>2</v>
      </c>
      <c r="AC243" s="56">
        <f>DAY(B243)</f>
        <v>11</v>
      </c>
      <c r="AD243" s="53">
        <f>U243+V243</f>
        <v>0.66227792333333324</v>
      </c>
      <c r="AE243" s="56">
        <f>IF("1-Swim"=D243,E243*46.7,IF("2-Bike"=D243,E243,IF("3-Run"=D243,E243*4.27,0)))</f>
        <v>23.35</v>
      </c>
    </row>
    <row r="244" spans="1:31" x14ac:dyDescent="0.25">
      <c r="A244" s="50">
        <v>243</v>
      </c>
      <c r="B244" s="51">
        <v>38179</v>
      </c>
      <c r="C244" s="52" t="s">
        <v>0</v>
      </c>
      <c r="D244" s="50" t="s">
        <v>1224</v>
      </c>
      <c r="E244" s="50">
        <v>12.5</v>
      </c>
      <c r="F244" s="50">
        <v>0</v>
      </c>
      <c r="G244" s="50">
        <v>36</v>
      </c>
      <c r="H244" s="50">
        <v>27</v>
      </c>
      <c r="I244" s="53">
        <f>IF(E244&gt;0,TIME(F244,G244,H244),"")</f>
        <v>2.5312500000000002E-2</v>
      </c>
      <c r="J244" s="54">
        <f>IF(E244&gt;0,TIME(F244,G244,H244)/E244,"")</f>
        <v>2.0250000000000003E-3</v>
      </c>
      <c r="K244" s="50" t="s">
        <v>33</v>
      </c>
      <c r="L244" s="50" t="s">
        <v>54</v>
      </c>
      <c r="M244" s="55">
        <f>IF(D244&gt;0,0.0416666666666667/J244,"")</f>
        <v>20.57613168724281</v>
      </c>
      <c r="N244" s="50">
        <v>0</v>
      </c>
      <c r="P244" s="50" t="s">
        <v>54</v>
      </c>
      <c r="Q244" s="151">
        <f>IF("1-Swim"=D244,J244*2.4,IF("2-Bike"=D244,J244*112,IF("3-Run"=D244,J244*26.2,0)))</f>
        <v>0.22680000000000003</v>
      </c>
      <c r="R244" s="151">
        <f>Q244/2</f>
        <v>0.11340000000000001</v>
      </c>
      <c r="S244" s="53">
        <f>J244*26.2</f>
        <v>5.3055000000000005E-2</v>
      </c>
      <c r="T244" s="53">
        <f>(J244+0.0013889)*26.2</f>
        <v>8.9444179999999998E-2</v>
      </c>
      <c r="U244" s="53">
        <f>S244/2</f>
        <v>2.6527500000000002E-2</v>
      </c>
      <c r="V244" s="53">
        <f>T244/2</f>
        <v>4.4722089999999999E-2</v>
      </c>
      <c r="W244" s="50">
        <f>RANK(J244,J:J,1)</f>
        <v>163</v>
      </c>
      <c r="X244" s="50">
        <f>YEAR(B244)</f>
        <v>2004</v>
      </c>
      <c r="Y244" s="50">
        <f>MONTH(B244)</f>
        <v>7</v>
      </c>
      <c r="Z244" s="56">
        <f>X244*100+Y244</f>
        <v>200407</v>
      </c>
      <c r="AA244" s="56">
        <f>WEEKNUM(B244,1)</f>
        <v>29</v>
      </c>
      <c r="AB244" s="58">
        <f>IF(ISBLANK(B244)," ",MAX(B244-B243-1,0))</f>
        <v>0</v>
      </c>
      <c r="AC244" s="56">
        <f>DAY(B244)</f>
        <v>11</v>
      </c>
      <c r="AD244" s="53">
        <f>U244+V244</f>
        <v>7.1249590000000002E-2</v>
      </c>
      <c r="AE244" s="56">
        <f>IF("1-Swim"=D244,E244*46.7,IF("2-Bike"=D244,E244,IF("3-Run"=D244,E244*4.27,0)))</f>
        <v>12.5</v>
      </c>
    </row>
    <row r="245" spans="1:31" x14ac:dyDescent="0.25">
      <c r="A245" s="50">
        <v>244</v>
      </c>
      <c r="B245" s="51">
        <v>38179</v>
      </c>
      <c r="C245" s="52" t="s">
        <v>0</v>
      </c>
      <c r="D245" s="50" t="s">
        <v>1223</v>
      </c>
      <c r="E245" s="50">
        <v>3.1</v>
      </c>
      <c r="F245" s="50">
        <v>0</v>
      </c>
      <c r="G245" s="50">
        <v>31</v>
      </c>
      <c r="H245" s="50">
        <v>5</v>
      </c>
      <c r="I245" s="53">
        <f>IF(E245&gt;0,TIME(F245,G245,H245),"")</f>
        <v>2.1585648148148145E-2</v>
      </c>
      <c r="J245" s="54">
        <f>IF(E245&gt;0,TIME(F245,G245,H245)/E245,"")</f>
        <v>6.96311230585424E-3</v>
      </c>
      <c r="K245" s="50" t="s">
        <v>550</v>
      </c>
      <c r="L245" s="50" t="s">
        <v>54</v>
      </c>
      <c r="M245" s="55">
        <f>IF(D245&gt;0,0.0416666666666667/J245,"")</f>
        <v>5.9839142091152873</v>
      </c>
      <c r="N245" s="50">
        <v>0</v>
      </c>
      <c r="P245" s="50" t="s">
        <v>54</v>
      </c>
      <c r="Q245" s="151">
        <f>IF("1-Swim"=D245,J245*2.4,IF("2-Bike"=D245,J245*112,IF("3-Run"=D245,J245*26.2,0)))</f>
        <v>0.18243354241338108</v>
      </c>
      <c r="R245" s="151">
        <f>Q245/2</f>
        <v>9.1216771206690542E-2</v>
      </c>
      <c r="S245" s="53">
        <f>J245*26.2</f>
        <v>0.18243354241338108</v>
      </c>
      <c r="T245" s="53">
        <f>(J245+0.0013889)*26.2</f>
        <v>0.21882272241338108</v>
      </c>
      <c r="U245" s="53">
        <f>S245/2</f>
        <v>9.1216771206690542E-2</v>
      </c>
      <c r="V245" s="53">
        <f>T245/2</f>
        <v>0.10941136120669054</v>
      </c>
      <c r="W245" s="50">
        <f>RANK(J245,J:J,1)</f>
        <v>1524</v>
      </c>
      <c r="X245" s="50">
        <f>YEAR(B245)</f>
        <v>2004</v>
      </c>
      <c r="Y245" s="50">
        <f>MONTH(B245)</f>
        <v>7</v>
      </c>
      <c r="Z245" s="56">
        <f>X245*100+Y245</f>
        <v>200407</v>
      </c>
      <c r="AA245" s="56">
        <f>WEEKNUM(B245,1)</f>
        <v>29</v>
      </c>
      <c r="AB245" s="58">
        <f>IF(ISBLANK(B245)," ",MAX(B245-B244-1,0))</f>
        <v>0</v>
      </c>
      <c r="AC245" s="56">
        <f>DAY(B245)</f>
        <v>11</v>
      </c>
      <c r="AD245" s="53">
        <f>U245+V245</f>
        <v>0.20062813241338107</v>
      </c>
      <c r="AE245" s="56">
        <f>IF("1-Swim"=D245,E245*46.7,IF("2-Bike"=D245,E245,IF("3-Run"=D245,E245*4.27,0)))</f>
        <v>13.236999999999998</v>
      </c>
    </row>
    <row r="246" spans="1:31" x14ac:dyDescent="0.25">
      <c r="A246" s="50">
        <v>245</v>
      </c>
      <c r="B246" s="51">
        <v>38182</v>
      </c>
      <c r="C246" s="52" t="s">
        <v>6</v>
      </c>
      <c r="D246" s="50" t="s">
        <v>1223</v>
      </c>
      <c r="E246" s="50">
        <v>3.1</v>
      </c>
      <c r="F246" s="50">
        <v>0</v>
      </c>
      <c r="G246" s="50">
        <v>33</v>
      </c>
      <c r="H246" s="50">
        <v>27</v>
      </c>
      <c r="I246" s="53">
        <f>IF(E246&gt;0,TIME(F246,G246,H246),"")</f>
        <v>2.3229166666666665E-2</v>
      </c>
      <c r="J246" s="54">
        <f>IF(E246&gt;0,TIME(F246,G246,H246)/E246,"")</f>
        <v>7.4932795698924729E-3</v>
      </c>
      <c r="K246" s="50" t="s">
        <v>549</v>
      </c>
      <c r="L246" s="50" t="s">
        <v>55</v>
      </c>
      <c r="M246" s="55">
        <f>IF(D246&gt;0,0.0416666666666667/J246,"")</f>
        <v>5.5605381165919328</v>
      </c>
      <c r="N246" s="50">
        <v>0</v>
      </c>
      <c r="P246" s="50" t="s">
        <v>55</v>
      </c>
      <c r="Q246" s="151">
        <f>IF("1-Swim"=D246,J246*2.4,IF("2-Bike"=D246,J246*112,IF("3-Run"=D246,J246*26.2,0)))</f>
        <v>0.19632392473118279</v>
      </c>
      <c r="R246" s="151">
        <f>Q246/2</f>
        <v>9.8161962365591396E-2</v>
      </c>
      <c r="S246" s="53">
        <f>J246*26.2</f>
        <v>0.19632392473118279</v>
      </c>
      <c r="T246" s="53">
        <f>(J246+0.0013889)*26.2</f>
        <v>0.23271310473118276</v>
      </c>
      <c r="U246" s="53">
        <f>S246/2</f>
        <v>9.8161962365591396E-2</v>
      </c>
      <c r="V246" s="53">
        <f>T246/2</f>
        <v>0.11635655236559138</v>
      </c>
      <c r="W246" s="50">
        <f>RANK(J246,J:J,1)</f>
        <v>2061</v>
      </c>
      <c r="X246" s="50">
        <f>YEAR(B246)</f>
        <v>2004</v>
      </c>
      <c r="Y246" s="50">
        <f>MONTH(B246)</f>
        <v>7</v>
      </c>
      <c r="Z246" s="56">
        <f>X246*100+Y246</f>
        <v>200407</v>
      </c>
      <c r="AA246" s="56">
        <f>WEEKNUM(B246,1)</f>
        <v>29</v>
      </c>
      <c r="AB246" s="58">
        <f>IF(ISBLANK(B246)," ",MAX(B246-B245-1,0))</f>
        <v>2</v>
      </c>
      <c r="AC246" s="56">
        <f>DAY(B246)</f>
        <v>14</v>
      </c>
      <c r="AD246" s="53">
        <f>U246+V246</f>
        <v>0.21451851473118277</v>
      </c>
      <c r="AE246" s="56">
        <f>IF("1-Swim"=D246,E246*46.7,IF("2-Bike"=D246,E246,IF("3-Run"=D246,E246*4.27,0)))</f>
        <v>13.236999999999998</v>
      </c>
    </row>
    <row r="247" spans="1:31" x14ac:dyDescent="0.25">
      <c r="A247" s="50">
        <v>246</v>
      </c>
      <c r="B247" s="51">
        <v>38185</v>
      </c>
      <c r="C247" s="52" t="s">
        <v>5</v>
      </c>
      <c r="D247" s="50" t="s">
        <v>1224</v>
      </c>
      <c r="E247" s="50">
        <v>12</v>
      </c>
      <c r="F247" s="50">
        <v>0</v>
      </c>
      <c r="G247" s="50">
        <v>46</v>
      </c>
      <c r="H247" s="50">
        <v>30</v>
      </c>
      <c r="I247" s="53">
        <f>IF(E247&gt;0,TIME(F247,G247,H247),"")</f>
        <v>3.229166666666667E-2</v>
      </c>
      <c r="J247" s="54">
        <f>IF(E247&gt;0,TIME(F247,G247,H247)/E247,"")</f>
        <v>2.6909722222222226E-3</v>
      </c>
      <c r="K247" s="50" t="s">
        <v>33</v>
      </c>
      <c r="L247" s="50" t="s">
        <v>55</v>
      </c>
      <c r="M247" s="55">
        <f>IF(D247&gt;0,0.0416666666666667/J247,"")</f>
        <v>15.483870967741945</v>
      </c>
      <c r="N247" s="50">
        <v>0</v>
      </c>
      <c r="P247" s="50" t="s">
        <v>55</v>
      </c>
      <c r="Q247" s="151">
        <f>IF("1-Swim"=D247,J247*2.4,IF("2-Bike"=D247,J247*112,IF("3-Run"=D247,J247*26.2,0)))</f>
        <v>0.30138888888888893</v>
      </c>
      <c r="R247" s="151">
        <f>Q247/2</f>
        <v>0.15069444444444446</v>
      </c>
      <c r="S247" s="53">
        <f>J247*26.2</f>
        <v>7.0503472222222224E-2</v>
      </c>
      <c r="T247" s="53">
        <f>(J247+0.0013889)*26.2</f>
        <v>0.10689265222222222</v>
      </c>
      <c r="U247" s="53">
        <f>S247/2</f>
        <v>3.5251736111111112E-2</v>
      </c>
      <c r="V247" s="53">
        <f>T247/2</f>
        <v>5.3446326111111109E-2</v>
      </c>
      <c r="W247" s="50">
        <f>RANK(J247,J:J,1)</f>
        <v>403</v>
      </c>
      <c r="X247" s="50">
        <f>YEAR(B247)</f>
        <v>2004</v>
      </c>
      <c r="Y247" s="50">
        <f>MONTH(B247)</f>
        <v>7</v>
      </c>
      <c r="Z247" s="56">
        <f>X247*100+Y247</f>
        <v>200407</v>
      </c>
      <c r="AA247" s="56">
        <f>WEEKNUM(B247,1)</f>
        <v>29</v>
      </c>
      <c r="AB247" s="58">
        <f>IF(ISBLANK(B247)," ",MAX(B247-B246-1,0))</f>
        <v>2</v>
      </c>
      <c r="AC247" s="56">
        <f>DAY(B247)</f>
        <v>17</v>
      </c>
      <c r="AD247" s="53">
        <f>U247+V247</f>
        <v>8.8698062222222221E-2</v>
      </c>
      <c r="AE247" s="56">
        <f>IF("1-Swim"=D247,E247*46.7,IF("2-Bike"=D247,E247,IF("3-Run"=D247,E247*4.27,0)))</f>
        <v>12</v>
      </c>
    </row>
    <row r="248" spans="1:31" x14ac:dyDescent="0.25">
      <c r="A248" s="50">
        <v>247</v>
      </c>
      <c r="B248" s="51">
        <v>38185</v>
      </c>
      <c r="C248" s="52" t="s">
        <v>5</v>
      </c>
      <c r="D248" s="50" t="s">
        <v>1223</v>
      </c>
      <c r="E248" s="50">
        <v>6.2</v>
      </c>
      <c r="F248" s="50">
        <v>1</v>
      </c>
      <c r="G248" s="50">
        <v>13</v>
      </c>
      <c r="H248" s="50">
        <v>20</v>
      </c>
      <c r="I248" s="53">
        <f>IF(E248&gt;0,TIME(F248,G248,H248),"")</f>
        <v>5.092592592592593E-2</v>
      </c>
      <c r="J248" s="54">
        <f>IF(E248&gt;0,TIME(F248,G248,H248)/E248,"")</f>
        <v>8.2138590203106338E-3</v>
      </c>
      <c r="K248" s="50" t="s">
        <v>550</v>
      </c>
      <c r="L248" s="50" t="s">
        <v>55</v>
      </c>
      <c r="M248" s="55">
        <f>IF(D248&gt;0,0.0416666666666667/J248,"")</f>
        <v>5.0727272727272759</v>
      </c>
      <c r="N248" s="50">
        <v>0</v>
      </c>
      <c r="Q248" s="151">
        <f>IF("1-Swim"=D248,J248*2.4,IF("2-Bike"=D248,J248*112,IF("3-Run"=D248,J248*26.2,0)))</f>
        <v>0.2152031063321386</v>
      </c>
      <c r="R248" s="151">
        <f>Q248/2</f>
        <v>0.1076015531660693</v>
      </c>
      <c r="S248" s="53">
        <f>J248*26.2</f>
        <v>0.2152031063321386</v>
      </c>
      <c r="T248" s="53">
        <f>(J248+0.0013889)*26.2</f>
        <v>0.25159228633213859</v>
      </c>
      <c r="U248" s="53">
        <f>S248/2</f>
        <v>0.1076015531660693</v>
      </c>
      <c r="V248" s="53">
        <f>T248/2</f>
        <v>0.1257961431660693</v>
      </c>
      <c r="W248" s="50">
        <f>RANK(J248,J:J,1)</f>
        <v>2543</v>
      </c>
      <c r="X248" s="50">
        <f>YEAR(B248)</f>
        <v>2004</v>
      </c>
      <c r="Y248" s="50">
        <f>MONTH(B248)</f>
        <v>7</v>
      </c>
      <c r="Z248" s="56">
        <f>X248*100+Y248</f>
        <v>200407</v>
      </c>
      <c r="AA248" s="56">
        <f>WEEKNUM(B248,1)</f>
        <v>29</v>
      </c>
      <c r="AB248" s="58">
        <f>IF(ISBLANK(B248)," ",MAX(B248-B247-1,0))</f>
        <v>0</v>
      </c>
      <c r="AC248" s="56">
        <f>DAY(B248)</f>
        <v>17</v>
      </c>
      <c r="AD248" s="53">
        <f>U248+V248</f>
        <v>0.23339769633213858</v>
      </c>
      <c r="AE248" s="56">
        <f>IF("1-Swim"=D248,E248*46.7,IF("2-Bike"=D248,E248,IF("3-Run"=D248,E248*4.27,0)))</f>
        <v>26.473999999999997</v>
      </c>
    </row>
    <row r="249" spans="1:31" x14ac:dyDescent="0.25">
      <c r="A249" s="50">
        <v>248</v>
      </c>
      <c r="B249" s="51">
        <v>38188</v>
      </c>
      <c r="C249" s="52" t="s">
        <v>4</v>
      </c>
      <c r="D249" s="50" t="s">
        <v>1223</v>
      </c>
      <c r="E249" s="50">
        <v>2</v>
      </c>
      <c r="F249" s="50">
        <v>0</v>
      </c>
      <c r="G249" s="50">
        <v>18</v>
      </c>
      <c r="H249" s="50">
        <v>37</v>
      </c>
      <c r="I249" s="53">
        <f>IF(E249&gt;0,TIME(F249,G249,H249),"")</f>
        <v>1.292824074074074E-2</v>
      </c>
      <c r="J249" s="54">
        <f>IF(E249&gt;0,TIME(F249,G249,H249)/E249,"")</f>
        <v>6.4641203703703701E-3</v>
      </c>
      <c r="K249" s="50" t="s">
        <v>550</v>
      </c>
      <c r="L249" s="50" t="s">
        <v>380</v>
      </c>
      <c r="M249" s="55">
        <f>IF(D249&gt;0,0.0416666666666667/J249,"")</f>
        <v>6.445837063563121</v>
      </c>
      <c r="N249" s="50">
        <v>0</v>
      </c>
      <c r="P249" s="50" t="s">
        <v>51</v>
      </c>
      <c r="Q249" s="151">
        <f>IF("1-Swim"=D249,J249*2.4,IF("2-Bike"=D249,J249*112,IF("3-Run"=D249,J249*26.2,0)))</f>
        <v>0.16935995370370369</v>
      </c>
      <c r="R249" s="151">
        <f>Q249/2</f>
        <v>8.4679976851851843E-2</v>
      </c>
      <c r="S249" s="53">
        <f>J249*26.2</f>
        <v>0.16935995370370369</v>
      </c>
      <c r="T249" s="53">
        <f>(J249+0.0013889)*26.2</f>
        <v>0.20574913370370371</v>
      </c>
      <c r="U249" s="53">
        <f>S249/2</f>
        <v>8.4679976851851843E-2</v>
      </c>
      <c r="V249" s="53">
        <f>T249/2</f>
        <v>0.10287456685185185</v>
      </c>
      <c r="W249" s="50">
        <f>RANK(J249,J:J,1)</f>
        <v>989</v>
      </c>
      <c r="X249" s="50">
        <f>YEAR(B249)</f>
        <v>2004</v>
      </c>
      <c r="Y249" s="50">
        <f>MONTH(B249)</f>
        <v>7</v>
      </c>
      <c r="Z249" s="56">
        <f>X249*100+Y249</f>
        <v>200407</v>
      </c>
      <c r="AA249" s="56">
        <f>WEEKNUM(B249,1)</f>
        <v>30</v>
      </c>
      <c r="AB249" s="58">
        <f>IF(ISBLANK(B249)," ",MAX(B249-B248-1,0))</f>
        <v>2</v>
      </c>
      <c r="AC249" s="56">
        <f>DAY(B249)</f>
        <v>20</v>
      </c>
      <c r="AD249" s="53">
        <f>U249+V249</f>
        <v>0.1875545437037037</v>
      </c>
      <c r="AE249" s="56">
        <f>IF("1-Swim"=D249,E249*46.7,IF("2-Bike"=D249,E249,IF("3-Run"=D249,E249*4.27,0)))</f>
        <v>8.5399999999999991</v>
      </c>
    </row>
    <row r="250" spans="1:31" x14ac:dyDescent="0.25">
      <c r="A250" s="50">
        <v>249</v>
      </c>
      <c r="B250" s="51">
        <v>38190</v>
      </c>
      <c r="C250" s="52" t="s">
        <v>1</v>
      </c>
      <c r="D250" s="50" t="s">
        <v>1225</v>
      </c>
      <c r="E250" s="50">
        <v>0.27</v>
      </c>
      <c r="F250" s="50">
        <v>0</v>
      </c>
      <c r="G250" s="50">
        <v>10</v>
      </c>
      <c r="H250" s="50">
        <v>31</v>
      </c>
      <c r="I250" s="53">
        <f>IF(E250&gt;0,TIME(F250,G250,H250),"")</f>
        <v>7.3032407407407412E-3</v>
      </c>
      <c r="J250" s="54">
        <f>IF(E250&gt;0,TIME(F250,G250,H250)/E250,"")</f>
        <v>2.7049039780521263E-2</v>
      </c>
      <c r="K250" s="50" t="s">
        <v>561</v>
      </c>
      <c r="L250" s="50" t="s">
        <v>509</v>
      </c>
      <c r="M250" s="55">
        <f>IF(D250&gt;0,0.0416666666666667/J250,"")</f>
        <v>1.5404120443740106</v>
      </c>
      <c r="N250" s="50">
        <v>0</v>
      </c>
      <c r="P250" s="50" t="s">
        <v>51</v>
      </c>
      <c r="Q250" s="151">
        <f>IF("1-Swim"=D250,J250*2.4,IF("2-Bike"=D250,J250*112,IF("3-Run"=D250,J250*26.2,0)))</f>
        <v>6.4917695473251033E-2</v>
      </c>
      <c r="R250" s="151">
        <f>Q250/2</f>
        <v>3.2458847736625517E-2</v>
      </c>
      <c r="S250" s="53">
        <f>J250*26.2</f>
        <v>0.70868484224965711</v>
      </c>
      <c r="T250" s="53">
        <f>(J250+0.0013889)*26.2</f>
        <v>0.74507402224965702</v>
      </c>
      <c r="U250" s="53">
        <f>S250/2</f>
        <v>0.35434242112482855</v>
      </c>
      <c r="V250" s="53">
        <f>T250/2</f>
        <v>0.37253701112482851</v>
      </c>
      <c r="W250" s="50">
        <f>RANK(J250,J:J,1)</f>
        <v>3270</v>
      </c>
      <c r="X250" s="50">
        <f>YEAR(B250)</f>
        <v>2004</v>
      </c>
      <c r="Y250" s="50">
        <f>MONTH(B250)</f>
        <v>7</v>
      </c>
      <c r="Z250" s="56">
        <f>X250*100+Y250</f>
        <v>200407</v>
      </c>
      <c r="AA250" s="56">
        <f>WEEKNUM(B250,1)</f>
        <v>30</v>
      </c>
      <c r="AB250" s="58">
        <f>IF(ISBLANK(B250)," ",MAX(B250-B249-1,0))</f>
        <v>1</v>
      </c>
      <c r="AC250" s="56">
        <f>DAY(B250)</f>
        <v>22</v>
      </c>
      <c r="AD250" s="53">
        <f>U250+V250</f>
        <v>0.72687943224965701</v>
      </c>
      <c r="AE250" s="56">
        <f>IF("1-Swim"=D250,E250*46.7,IF("2-Bike"=D250,E250,IF("3-Run"=D250,E250*4.27,0)))</f>
        <v>12.609000000000002</v>
      </c>
    </row>
    <row r="251" spans="1:31" x14ac:dyDescent="0.25">
      <c r="A251" s="50">
        <v>250</v>
      </c>
      <c r="B251" s="51">
        <v>38193</v>
      </c>
      <c r="C251" s="52" t="s">
        <v>0</v>
      </c>
      <c r="D251" s="50" t="s">
        <v>1223</v>
      </c>
      <c r="E251" s="50">
        <v>5</v>
      </c>
      <c r="F251" s="50">
        <v>0</v>
      </c>
      <c r="G251" s="50">
        <v>56</v>
      </c>
      <c r="H251" s="50">
        <v>42</v>
      </c>
      <c r="I251" s="53">
        <f>IF(E251&gt;0,TIME(F251,G251,H251),"")</f>
        <v>3.9375E-2</v>
      </c>
      <c r="J251" s="54">
        <f>IF(E251&gt;0,TIME(F251,G251,H251)/E251,"")</f>
        <v>7.8750000000000001E-3</v>
      </c>
      <c r="K251" s="50" t="s">
        <v>549</v>
      </c>
      <c r="L251" s="50" t="s">
        <v>56</v>
      </c>
      <c r="M251" s="55">
        <f>IF(D251&gt;0,0.0416666666666667/J251,"")</f>
        <v>5.2910052910052947</v>
      </c>
      <c r="N251" s="50">
        <v>0</v>
      </c>
      <c r="P251" s="50" t="s">
        <v>56</v>
      </c>
      <c r="Q251" s="151">
        <f>IF("1-Swim"=D251,J251*2.4,IF("2-Bike"=D251,J251*112,IF("3-Run"=D251,J251*26.2,0)))</f>
        <v>0.20632500000000001</v>
      </c>
      <c r="R251" s="151">
        <f>Q251/2</f>
        <v>0.1031625</v>
      </c>
      <c r="S251" s="53">
        <f>J251*26.2</f>
        <v>0.20632500000000001</v>
      </c>
      <c r="T251" s="53">
        <f>(J251+0.0013889)*26.2</f>
        <v>0.24271418</v>
      </c>
      <c r="U251" s="53">
        <f>S251/2</f>
        <v>0.1031625</v>
      </c>
      <c r="V251" s="53">
        <f>T251/2</f>
        <v>0.12135709</v>
      </c>
      <c r="W251" s="50">
        <f>RANK(J251,J:J,1)</f>
        <v>2362</v>
      </c>
      <c r="X251" s="50">
        <f>YEAR(B251)</f>
        <v>2004</v>
      </c>
      <c r="Y251" s="50">
        <f>MONTH(B251)</f>
        <v>7</v>
      </c>
      <c r="Z251" s="56">
        <f>X251*100+Y251</f>
        <v>200407</v>
      </c>
      <c r="AA251" s="56">
        <f>WEEKNUM(B251,1)</f>
        <v>31</v>
      </c>
      <c r="AB251" s="58">
        <f>IF(ISBLANK(B251)," ",MAX(B251-B250-1,0))</f>
        <v>2</v>
      </c>
      <c r="AC251" s="56">
        <f>DAY(B251)</f>
        <v>25</v>
      </c>
      <c r="AD251" s="53">
        <f>U251+V251</f>
        <v>0.22451958999999999</v>
      </c>
      <c r="AE251" s="56">
        <f>IF("1-Swim"=D251,E251*46.7,IF("2-Bike"=D251,E251,IF("3-Run"=D251,E251*4.27,0)))</f>
        <v>21.349999999999998</v>
      </c>
    </row>
    <row r="252" spans="1:31" x14ac:dyDescent="0.25">
      <c r="A252" s="50">
        <v>251</v>
      </c>
      <c r="B252" s="51">
        <v>38196</v>
      </c>
      <c r="C252" s="52" t="s">
        <v>6</v>
      </c>
      <c r="D252" s="50" t="s">
        <v>1223</v>
      </c>
      <c r="E252" s="50">
        <v>2</v>
      </c>
      <c r="F252" s="50">
        <v>0</v>
      </c>
      <c r="G252" s="50">
        <v>17</v>
      </c>
      <c r="H252" s="50">
        <v>54</v>
      </c>
      <c r="I252" s="53">
        <f>IF(E252&gt;0,TIME(F252,G252,H252),"")</f>
        <v>1.2430555555555554E-2</v>
      </c>
      <c r="J252" s="54">
        <f>IF(E252&gt;0,TIME(F252,G252,H252)/E252,"")</f>
        <v>6.215277777777777E-3</v>
      </c>
      <c r="K252" s="50" t="s">
        <v>549</v>
      </c>
      <c r="L252" s="50" t="s">
        <v>380</v>
      </c>
      <c r="M252" s="55">
        <f>IF(D252&gt;0,0.0416666666666667/J252,"")</f>
        <v>6.7039106145251459</v>
      </c>
      <c r="N252" s="50">
        <v>0</v>
      </c>
      <c r="P252" s="50" t="s">
        <v>51</v>
      </c>
      <c r="Q252" s="151">
        <f>IF("1-Swim"=D252,J252*2.4,IF("2-Bike"=D252,J252*112,IF("3-Run"=D252,J252*26.2,0)))</f>
        <v>0.16284027777777776</v>
      </c>
      <c r="R252" s="151">
        <f>Q252/2</f>
        <v>8.1420138888888882E-2</v>
      </c>
      <c r="S252" s="53">
        <f>J252*26.2</f>
        <v>0.16284027777777776</v>
      </c>
      <c r="T252" s="53">
        <f>(J252+0.0013889)*26.2</f>
        <v>0.19922945777777776</v>
      </c>
      <c r="U252" s="53">
        <f>S252/2</f>
        <v>8.1420138888888882E-2</v>
      </c>
      <c r="V252" s="53">
        <f>T252/2</f>
        <v>9.9614728888888879E-2</v>
      </c>
      <c r="W252" s="50">
        <f>RANK(J252,J:J,1)</f>
        <v>863</v>
      </c>
      <c r="X252" s="50">
        <f>YEAR(B252)</f>
        <v>2004</v>
      </c>
      <c r="Y252" s="50">
        <f>MONTH(B252)</f>
        <v>7</v>
      </c>
      <c r="Z252" s="56">
        <f>X252*100+Y252</f>
        <v>200407</v>
      </c>
      <c r="AA252" s="56">
        <f>WEEKNUM(B252,1)</f>
        <v>31</v>
      </c>
      <c r="AB252" s="58">
        <f>IF(ISBLANK(B252)," ",MAX(B252-B251-1,0))</f>
        <v>2</v>
      </c>
      <c r="AC252" s="56">
        <f>DAY(B252)</f>
        <v>28</v>
      </c>
      <c r="AD252" s="53">
        <f>U252+V252</f>
        <v>0.18103486777777777</v>
      </c>
      <c r="AE252" s="56">
        <f>IF("1-Swim"=D252,E252*46.7,IF("2-Bike"=D252,E252,IF("3-Run"=D252,E252*4.27,0)))</f>
        <v>8.5399999999999991</v>
      </c>
    </row>
    <row r="253" spans="1:31" x14ac:dyDescent="0.25">
      <c r="A253" s="50">
        <v>252</v>
      </c>
      <c r="B253" s="51">
        <v>38197</v>
      </c>
      <c r="C253" s="52" t="s">
        <v>1</v>
      </c>
      <c r="D253" s="50" t="s">
        <v>1224</v>
      </c>
      <c r="E253" s="50">
        <v>12.6</v>
      </c>
      <c r="F253" s="50">
        <v>0</v>
      </c>
      <c r="G253" s="50">
        <v>51</v>
      </c>
      <c r="H253" s="50">
        <v>50</v>
      </c>
      <c r="I253" s="53">
        <f>IF(E253&gt;0,TIME(F253,G253,H253),"")</f>
        <v>3.5995370370370372E-2</v>
      </c>
      <c r="J253" s="54">
        <f>IF(E253&gt;0,TIME(F253,G253,H253)/E253,"")</f>
        <v>2.8567754262198708E-3</v>
      </c>
      <c r="K253" s="50" t="s">
        <v>33</v>
      </c>
      <c r="L253" s="50" t="s">
        <v>57</v>
      </c>
      <c r="M253" s="55">
        <f>IF(D253&gt;0,0.0416666666666667/J253,"")</f>
        <v>14.585209003215445</v>
      </c>
      <c r="N253" s="50">
        <v>0</v>
      </c>
      <c r="P253" s="50" t="s">
        <v>57</v>
      </c>
      <c r="Q253" s="151">
        <f>IF("1-Swim"=D253,J253*2.4,IF("2-Bike"=D253,J253*112,IF("3-Run"=D253,J253*26.2,0)))</f>
        <v>0.31995884773662553</v>
      </c>
      <c r="R253" s="151">
        <f>Q253/2</f>
        <v>0.15997942386831276</v>
      </c>
      <c r="S253" s="53">
        <f>J253*26.2</f>
        <v>7.4847516166960615E-2</v>
      </c>
      <c r="T253" s="53">
        <f>(J253+0.0013889)*26.2</f>
        <v>0.11123669616696062</v>
      </c>
      <c r="U253" s="53">
        <f>S253/2</f>
        <v>3.7423758083480307E-2</v>
      </c>
      <c r="V253" s="53">
        <f>T253/2</f>
        <v>5.5618348083480311E-2</v>
      </c>
      <c r="W253" s="50">
        <f>RANK(J253,J:J,1)</f>
        <v>511</v>
      </c>
      <c r="X253" s="50">
        <f>YEAR(B253)</f>
        <v>2004</v>
      </c>
      <c r="Y253" s="50">
        <f>MONTH(B253)</f>
        <v>7</v>
      </c>
      <c r="Z253" s="56">
        <f>X253*100+Y253</f>
        <v>200407</v>
      </c>
      <c r="AA253" s="56">
        <f>WEEKNUM(B253,1)</f>
        <v>31</v>
      </c>
      <c r="AB253" s="58">
        <f>IF(ISBLANK(B253)," ",MAX(B253-B252-1,0))</f>
        <v>0</v>
      </c>
      <c r="AC253" s="56">
        <f>DAY(B253)</f>
        <v>29</v>
      </c>
      <c r="AD253" s="53">
        <f>U253+V253</f>
        <v>9.3042106166960625E-2</v>
      </c>
      <c r="AE253" s="56">
        <f>IF("1-Swim"=D253,E253*46.7,IF("2-Bike"=D253,E253,IF("3-Run"=D253,E253*4.27,0)))</f>
        <v>12.6</v>
      </c>
    </row>
    <row r="254" spans="1:31" x14ac:dyDescent="0.25">
      <c r="A254" s="50">
        <v>253</v>
      </c>
      <c r="B254" s="51">
        <v>38199</v>
      </c>
      <c r="C254" s="52" t="s">
        <v>5</v>
      </c>
      <c r="D254" s="50" t="s">
        <v>1224</v>
      </c>
      <c r="E254" s="50">
        <v>20</v>
      </c>
      <c r="F254" s="50">
        <v>1</v>
      </c>
      <c r="G254" s="50">
        <v>43</v>
      </c>
      <c r="H254" s="50">
        <v>10</v>
      </c>
      <c r="I254" s="53">
        <f>IF(E254&gt;0,TIME(F254,G254,H254),"")</f>
        <v>7.1643518518518523E-2</v>
      </c>
      <c r="J254" s="54">
        <f>IF(E254&gt;0,TIME(F254,G254,H254)/E254,"")</f>
        <v>3.5821759259259262E-3</v>
      </c>
      <c r="K254" s="50" t="s">
        <v>33</v>
      </c>
      <c r="L254" s="50" t="s">
        <v>315</v>
      </c>
      <c r="M254" s="55">
        <f>IF(D254&gt;0,0.0416666666666667/J254,"")</f>
        <v>11.631663974151866</v>
      </c>
      <c r="N254" s="50">
        <v>0</v>
      </c>
      <c r="P254" s="50" t="s">
        <v>58</v>
      </c>
      <c r="Q254" s="151">
        <f>IF("1-Swim"=D254,J254*2.4,IF("2-Bike"=D254,J254*112,IF("3-Run"=D254,J254*26.2,0)))</f>
        <v>0.40120370370370373</v>
      </c>
      <c r="R254" s="151">
        <f>Q254/2</f>
        <v>0.20060185185185186</v>
      </c>
      <c r="S254" s="53">
        <f>J254*26.2</f>
        <v>9.3853009259259268E-2</v>
      </c>
      <c r="T254" s="53">
        <f>(J254+0.0013889)*26.2</f>
        <v>0.13024218925925926</v>
      </c>
      <c r="U254" s="53">
        <f>S254/2</f>
        <v>4.6926504629629634E-2</v>
      </c>
      <c r="V254" s="53">
        <f>T254/2</f>
        <v>6.5121094629629631E-2</v>
      </c>
      <c r="W254" s="50">
        <f>RANK(J254,J:J,1)</f>
        <v>710</v>
      </c>
      <c r="X254" s="50">
        <f>YEAR(B254)</f>
        <v>2004</v>
      </c>
      <c r="Y254" s="50">
        <f>MONTH(B254)</f>
        <v>7</v>
      </c>
      <c r="Z254" s="56">
        <f>X254*100+Y254</f>
        <v>200407</v>
      </c>
      <c r="AA254" s="56">
        <f>WEEKNUM(B254,1)</f>
        <v>31</v>
      </c>
      <c r="AB254" s="58">
        <f>IF(ISBLANK(B254)," ",MAX(B254-B253-1,0))</f>
        <v>1</v>
      </c>
      <c r="AC254" s="56">
        <f>DAY(B254)</f>
        <v>31</v>
      </c>
      <c r="AD254" s="53">
        <f>U254+V254</f>
        <v>0.11204759925925926</v>
      </c>
      <c r="AE254" s="56">
        <f>IF("1-Swim"=D254,E254*46.7,IF("2-Bike"=D254,E254,IF("3-Run"=D254,E254*4.27,0)))</f>
        <v>20</v>
      </c>
    </row>
    <row r="255" spans="1:31" x14ac:dyDescent="0.25">
      <c r="A255" s="50">
        <v>254</v>
      </c>
      <c r="B255" s="51">
        <v>38199</v>
      </c>
      <c r="C255" s="52" t="s">
        <v>5</v>
      </c>
      <c r="D255" s="50" t="s">
        <v>1223</v>
      </c>
      <c r="E255" s="50">
        <v>1</v>
      </c>
      <c r="F255" s="50">
        <v>0</v>
      </c>
      <c r="G255" s="50">
        <v>10</v>
      </c>
      <c r="H255" s="50">
        <v>7</v>
      </c>
      <c r="I255" s="53">
        <f>IF(E255&gt;0,TIME(F255,G255,H255),"")</f>
        <v>7.0254629629629634E-3</v>
      </c>
      <c r="J255" s="54">
        <f>IF(E255&gt;0,TIME(F255,G255,H255)/E255,"")</f>
        <v>7.0254629629629634E-3</v>
      </c>
      <c r="K255" s="50" t="s">
        <v>549</v>
      </c>
      <c r="L255" s="50" t="s">
        <v>509</v>
      </c>
      <c r="M255" s="55">
        <f>IF(D255&gt;0,0.0416666666666667/J255,"")</f>
        <v>5.9308072487644194</v>
      </c>
      <c r="N255" s="50">
        <v>0</v>
      </c>
      <c r="Q255" s="151">
        <f>IF("1-Swim"=D255,J255*2.4,IF("2-Bike"=D255,J255*112,IF("3-Run"=D255,J255*26.2,0)))</f>
        <v>0.18406712962962962</v>
      </c>
      <c r="R255" s="151">
        <f>Q255/2</f>
        <v>9.2033564814814811E-2</v>
      </c>
      <c r="S255" s="53">
        <f>J255*26.2</f>
        <v>0.18406712962962962</v>
      </c>
      <c r="T255" s="53">
        <f>(J255+0.0013889)*26.2</f>
        <v>0.22045630962962962</v>
      </c>
      <c r="U255" s="53">
        <f>S255/2</f>
        <v>9.2033564814814811E-2</v>
      </c>
      <c r="V255" s="53">
        <f>T255/2</f>
        <v>0.11022815481481481</v>
      </c>
      <c r="W255" s="50">
        <f>RANK(J255,J:J,1)</f>
        <v>1582</v>
      </c>
      <c r="X255" s="50">
        <f>YEAR(B255)</f>
        <v>2004</v>
      </c>
      <c r="Y255" s="50">
        <f>MONTH(B255)</f>
        <v>7</v>
      </c>
      <c r="Z255" s="56">
        <f>X255*100+Y255</f>
        <v>200407</v>
      </c>
      <c r="AA255" s="56">
        <f>WEEKNUM(B255,1)</f>
        <v>31</v>
      </c>
      <c r="AB255" s="58">
        <f>IF(ISBLANK(B255)," ",MAX(B255-B254-1,0))</f>
        <v>0</v>
      </c>
      <c r="AC255" s="56">
        <f>DAY(B255)</f>
        <v>31</v>
      </c>
      <c r="AD255" s="53">
        <f>U255+V255</f>
        <v>0.20226171962962963</v>
      </c>
      <c r="AE255" s="56">
        <f>IF("1-Swim"=D255,E255*46.7,IF("2-Bike"=D255,E255,IF("3-Run"=D255,E255*4.27,0)))</f>
        <v>4.2699999999999996</v>
      </c>
    </row>
    <row r="256" spans="1:31" x14ac:dyDescent="0.25">
      <c r="A256" s="50">
        <v>255</v>
      </c>
      <c r="B256" s="51">
        <v>38200</v>
      </c>
      <c r="C256" s="52" t="s">
        <v>0</v>
      </c>
      <c r="D256" s="50" t="s">
        <v>1223</v>
      </c>
      <c r="E256" s="50">
        <v>2.5</v>
      </c>
      <c r="F256" s="50">
        <v>0</v>
      </c>
      <c r="G256" s="50">
        <v>31</v>
      </c>
      <c r="H256" s="50">
        <v>0</v>
      </c>
      <c r="I256" s="53">
        <f>IF(E256&gt;0,TIME(F256,G256,H256),"")</f>
        <v>2.1527777777777781E-2</v>
      </c>
      <c r="J256" s="54">
        <f>IF(E256&gt;0,TIME(F256,G256,H256)/E256,"")</f>
        <v>8.6111111111111128E-3</v>
      </c>
      <c r="K256" s="50" t="s">
        <v>550</v>
      </c>
      <c r="L256" s="50" t="s">
        <v>509</v>
      </c>
      <c r="M256" s="55">
        <f>IF(D256&gt;0,0.0416666666666667/J256,"")</f>
        <v>4.8387096774193576</v>
      </c>
      <c r="N256" s="50">
        <v>0</v>
      </c>
      <c r="Q256" s="151">
        <f>IF("1-Swim"=D256,J256*2.4,IF("2-Bike"=D256,J256*112,IF("3-Run"=D256,J256*26.2,0)))</f>
        <v>0.22561111111111115</v>
      </c>
      <c r="R256" s="151">
        <f>Q256/2</f>
        <v>0.11280555555555558</v>
      </c>
      <c r="S256" s="53">
        <f>J256*26.2</f>
        <v>0.22561111111111115</v>
      </c>
      <c r="T256" s="53">
        <f>(J256+0.0013889)*26.2</f>
        <v>0.26200029111111117</v>
      </c>
      <c r="U256" s="53">
        <f>S256/2</f>
        <v>0.11280555555555558</v>
      </c>
      <c r="V256" s="53">
        <f>T256/2</f>
        <v>0.13100014555555559</v>
      </c>
      <c r="W256" s="50">
        <f>RANK(J256,J:J,1)</f>
        <v>2685</v>
      </c>
      <c r="X256" s="50">
        <f>YEAR(B256)</f>
        <v>2004</v>
      </c>
      <c r="Y256" s="50">
        <f>MONTH(B256)</f>
        <v>8</v>
      </c>
      <c r="Z256" s="56">
        <f>X256*100+Y256</f>
        <v>200408</v>
      </c>
      <c r="AA256" s="56">
        <f>WEEKNUM(B256,1)</f>
        <v>32</v>
      </c>
      <c r="AB256" s="58">
        <f>IF(ISBLANK(B256)," ",MAX(B256-B255-1,0))</f>
        <v>0</v>
      </c>
      <c r="AC256" s="56">
        <f>DAY(B256)</f>
        <v>1</v>
      </c>
      <c r="AD256" s="53">
        <f>U256+V256</f>
        <v>0.24380570111111116</v>
      </c>
      <c r="AE256" s="56">
        <f>IF("1-Swim"=D256,E256*46.7,IF("2-Bike"=D256,E256,IF("3-Run"=D256,E256*4.27,0)))</f>
        <v>10.674999999999999</v>
      </c>
    </row>
    <row r="257" spans="1:31" x14ac:dyDescent="0.25">
      <c r="A257" s="50">
        <v>256</v>
      </c>
      <c r="B257" s="51">
        <v>38202</v>
      </c>
      <c r="C257" s="52" t="s">
        <v>4</v>
      </c>
      <c r="D257" s="50" t="s">
        <v>1224</v>
      </c>
      <c r="E257" s="50">
        <v>32.1</v>
      </c>
      <c r="F257" s="50">
        <v>1</v>
      </c>
      <c r="G257" s="50">
        <v>58</v>
      </c>
      <c r="H257" s="50">
        <v>55</v>
      </c>
      <c r="I257" s="53">
        <f>IF(E257&gt;0,TIME(F257,G257,H257),"")</f>
        <v>8.2581018518518512E-2</v>
      </c>
      <c r="J257" s="54">
        <f>IF(E257&gt;0,TIME(F257,G257,H257)/E257,"")</f>
        <v>2.5726173993307947E-3</v>
      </c>
      <c r="K257" s="50" t="s">
        <v>33</v>
      </c>
      <c r="L257" s="50" t="str">
        <f>P257</f>
        <v>Ridgefield to Work &amp; Back</v>
      </c>
      <c r="M257" s="55">
        <f>IF(D257&gt;0,0.0416666666666667/J257,"")</f>
        <v>16.196215837421178</v>
      </c>
      <c r="N257" s="50">
        <v>0</v>
      </c>
      <c r="P257" s="50" t="s">
        <v>59</v>
      </c>
      <c r="Q257" s="151">
        <f>IF("1-Swim"=D257,J257*2.4,IF("2-Bike"=D257,J257*112,IF("3-Run"=D257,J257*26.2,0)))</f>
        <v>0.28813314872504903</v>
      </c>
      <c r="R257" s="151">
        <f>Q257/2</f>
        <v>0.14406657436252451</v>
      </c>
      <c r="S257" s="53">
        <f>J257*26.2</f>
        <v>6.7402575862466813E-2</v>
      </c>
      <c r="T257" s="53">
        <f>(J257+0.0013889)*26.2</f>
        <v>0.10379175586246681</v>
      </c>
      <c r="U257" s="53">
        <f>S257/2</f>
        <v>3.3701287931233406E-2</v>
      </c>
      <c r="V257" s="53">
        <f>T257/2</f>
        <v>5.1895877931233403E-2</v>
      </c>
      <c r="W257" s="50">
        <f>RANK(J257,J:J,1)</f>
        <v>339</v>
      </c>
      <c r="X257" s="50">
        <f>YEAR(B257)</f>
        <v>2004</v>
      </c>
      <c r="Y257" s="50">
        <f>MONTH(B257)</f>
        <v>8</v>
      </c>
      <c r="Z257" s="56">
        <f>X257*100+Y257</f>
        <v>200408</v>
      </c>
      <c r="AA257" s="56">
        <f>WEEKNUM(B257,1)</f>
        <v>32</v>
      </c>
      <c r="AB257" s="58">
        <f>IF(ISBLANK(B257)," ",MAX(B257-B256-1,0))</f>
        <v>1</v>
      </c>
      <c r="AC257" s="56">
        <f>DAY(B257)</f>
        <v>3</v>
      </c>
      <c r="AD257" s="53">
        <f>U257+V257</f>
        <v>8.5597165862466809E-2</v>
      </c>
      <c r="AE257" s="56">
        <f>IF("1-Swim"=D257,E257*46.7,IF("2-Bike"=D257,E257,IF("3-Run"=D257,E257*4.27,0)))</f>
        <v>32.1</v>
      </c>
    </row>
    <row r="258" spans="1:31" x14ac:dyDescent="0.25">
      <c r="A258" s="50">
        <v>257</v>
      </c>
      <c r="B258" s="51">
        <v>38206</v>
      </c>
      <c r="C258" s="52" t="s">
        <v>5</v>
      </c>
      <c r="D258" s="50" t="s">
        <v>1225</v>
      </c>
      <c r="E258" s="50">
        <v>0.5</v>
      </c>
      <c r="F258" s="50">
        <v>0</v>
      </c>
      <c r="G258" s="50">
        <v>17</v>
      </c>
      <c r="H258" s="50">
        <v>29</v>
      </c>
      <c r="I258" s="53">
        <f>IF(E258&gt;0,TIME(F258,G258,H258),"")</f>
        <v>1.2141203703703704E-2</v>
      </c>
      <c r="J258" s="54">
        <f>IF(E258&gt;0,TIME(F258,G258,H258)/E258,"")</f>
        <v>2.4282407407407409E-2</v>
      </c>
      <c r="K258" s="50" t="s">
        <v>561</v>
      </c>
      <c r="L258" s="50" t="s">
        <v>509</v>
      </c>
      <c r="M258" s="55">
        <f>IF(D258&gt;0,0.0416666666666667/J258,"")</f>
        <v>1.7159199237368936</v>
      </c>
      <c r="N258" s="50">
        <v>0</v>
      </c>
      <c r="P258" s="50" t="s">
        <v>60</v>
      </c>
      <c r="Q258" s="151">
        <f>IF("1-Swim"=D258,J258*2.4,IF("2-Bike"=D258,J258*112,IF("3-Run"=D258,J258*26.2,0)))</f>
        <v>5.8277777777777776E-2</v>
      </c>
      <c r="R258" s="151">
        <f>Q258/2</f>
        <v>2.9138888888888888E-2</v>
      </c>
      <c r="S258" s="53">
        <f>J258*26.2</f>
        <v>0.63619907407407406</v>
      </c>
      <c r="T258" s="53">
        <f>(J258+0.0013889)*26.2</f>
        <v>0.67258825407407408</v>
      </c>
      <c r="U258" s="53">
        <f>S258/2</f>
        <v>0.31809953703703703</v>
      </c>
      <c r="V258" s="53">
        <f>T258/2</f>
        <v>0.33629412703703704</v>
      </c>
      <c r="W258" s="50">
        <f>RANK(J258,J:J,1)</f>
        <v>3138</v>
      </c>
      <c r="X258" s="50">
        <f>YEAR(B258)</f>
        <v>2004</v>
      </c>
      <c r="Y258" s="50">
        <f>MONTH(B258)</f>
        <v>8</v>
      </c>
      <c r="Z258" s="56">
        <f>X258*100+Y258</f>
        <v>200408</v>
      </c>
      <c r="AA258" s="56">
        <f>WEEKNUM(B258,1)</f>
        <v>32</v>
      </c>
      <c r="AB258" s="58">
        <f>IF(ISBLANK(B258)," ",MAX(B258-B257-1,0))</f>
        <v>3</v>
      </c>
      <c r="AC258" s="56">
        <f>DAY(B258)</f>
        <v>7</v>
      </c>
      <c r="AD258" s="53">
        <f>U258+V258</f>
        <v>0.65439366407407407</v>
      </c>
      <c r="AE258" s="56">
        <f>IF("1-Swim"=D258,E258*46.7,IF("2-Bike"=D258,E258,IF("3-Run"=D258,E258*4.27,0)))</f>
        <v>23.35</v>
      </c>
    </row>
    <row r="259" spans="1:31" x14ac:dyDescent="0.25">
      <c r="A259" s="50">
        <v>258</v>
      </c>
      <c r="B259" s="51">
        <v>38206</v>
      </c>
      <c r="C259" s="52" t="s">
        <v>5</v>
      </c>
      <c r="D259" s="50" t="s">
        <v>1224</v>
      </c>
      <c r="E259" s="50">
        <v>10</v>
      </c>
      <c r="F259" s="50">
        <v>0</v>
      </c>
      <c r="G259" s="50">
        <v>34</v>
      </c>
      <c r="H259" s="50">
        <v>9</v>
      </c>
      <c r="I259" s="53">
        <f>IF(E259&gt;0,TIME(F259,G259,H259),"")</f>
        <v>2.3715277777777776E-2</v>
      </c>
      <c r="J259" s="54">
        <f>IF(E259&gt;0,TIME(F259,G259,H259)/E259,"")</f>
        <v>2.3715277777777775E-3</v>
      </c>
      <c r="K259" s="50" t="s">
        <v>33</v>
      </c>
      <c r="L259" s="50" t="s">
        <v>60</v>
      </c>
      <c r="M259" s="55">
        <f>IF(D259&gt;0,0.0416666666666667/J259,"")</f>
        <v>17.569546120058579</v>
      </c>
      <c r="N259" s="50">
        <v>0</v>
      </c>
      <c r="P259" s="50" t="s">
        <v>60</v>
      </c>
      <c r="Q259" s="151">
        <f>IF("1-Swim"=D259,J259*2.4,IF("2-Bike"=D259,J259*112,IF("3-Run"=D259,J259*26.2,0)))</f>
        <v>0.26561111111111108</v>
      </c>
      <c r="R259" s="151">
        <f>Q259/2</f>
        <v>0.13280555555555554</v>
      </c>
      <c r="S259" s="53">
        <f>J259*26.2</f>
        <v>6.2134027777777767E-2</v>
      </c>
      <c r="T259" s="53">
        <f>(J259+0.0013889)*26.2</f>
        <v>9.852320777777776E-2</v>
      </c>
      <c r="U259" s="53">
        <f>S259/2</f>
        <v>3.1067013888888884E-2</v>
      </c>
      <c r="V259" s="53">
        <f>T259/2</f>
        <v>4.926160388888888E-2</v>
      </c>
      <c r="W259" s="50">
        <f>RANK(J259,J:J,1)</f>
        <v>256</v>
      </c>
      <c r="X259" s="50">
        <f>YEAR(B259)</f>
        <v>2004</v>
      </c>
      <c r="Y259" s="50">
        <f>MONTH(B259)</f>
        <v>8</v>
      </c>
      <c r="Z259" s="56">
        <f>X259*100+Y259</f>
        <v>200408</v>
      </c>
      <c r="AA259" s="56">
        <f>WEEKNUM(B259,1)</f>
        <v>32</v>
      </c>
      <c r="AB259" s="58">
        <f>IF(ISBLANK(B259)," ",MAX(B259-B258-1,0))</f>
        <v>0</v>
      </c>
      <c r="AC259" s="56">
        <f>DAY(B259)</f>
        <v>7</v>
      </c>
      <c r="AD259" s="53">
        <f>U259+V259</f>
        <v>8.0328617777777764E-2</v>
      </c>
      <c r="AE259" s="56">
        <f>IF("1-Swim"=D259,E259*46.7,IF("2-Bike"=D259,E259,IF("3-Run"=D259,E259*4.27,0)))</f>
        <v>10</v>
      </c>
    </row>
    <row r="260" spans="1:31" x14ac:dyDescent="0.25">
      <c r="A260" s="50">
        <v>259</v>
      </c>
      <c r="B260" s="51">
        <v>38206</v>
      </c>
      <c r="C260" s="52" t="s">
        <v>5</v>
      </c>
      <c r="D260" s="50" t="s">
        <v>1223</v>
      </c>
      <c r="E260" s="50">
        <v>3.1</v>
      </c>
      <c r="F260" s="50">
        <v>0</v>
      </c>
      <c r="G260" s="50">
        <v>33</v>
      </c>
      <c r="H260" s="50">
        <v>40</v>
      </c>
      <c r="I260" s="53">
        <f>IF(E260&gt;0,TIME(F260,G260,H260),"")</f>
        <v>2.3379629629629629E-2</v>
      </c>
      <c r="J260" s="54">
        <f>IF(E260&gt;0,TIME(F260,G260,H260)/E260,"")</f>
        <v>7.5418160095579445E-3</v>
      </c>
      <c r="K260" s="50" t="s">
        <v>549</v>
      </c>
      <c r="L260" s="50" t="s">
        <v>105</v>
      </c>
      <c r="M260" s="55">
        <f>IF(D260&gt;0,0.0416666666666667/J260,"")</f>
        <v>5.5247524752475297</v>
      </c>
      <c r="N260" s="50">
        <v>0</v>
      </c>
      <c r="P260" s="50" t="s">
        <v>60</v>
      </c>
      <c r="Q260" s="151">
        <f>IF("1-Swim"=D260,J260*2.4,IF("2-Bike"=D260,J260*112,IF("3-Run"=D260,J260*26.2,0)))</f>
        <v>0.19759557945041814</v>
      </c>
      <c r="R260" s="151">
        <f>Q260/2</f>
        <v>9.879778972520907E-2</v>
      </c>
      <c r="S260" s="53">
        <f>J260*26.2</f>
        <v>0.19759557945041814</v>
      </c>
      <c r="T260" s="53">
        <f>(J260+0.0013889)*26.2</f>
        <v>0.23398475945041813</v>
      </c>
      <c r="U260" s="53">
        <f>S260/2</f>
        <v>9.879778972520907E-2</v>
      </c>
      <c r="V260" s="53">
        <f>T260/2</f>
        <v>0.11699237972520907</v>
      </c>
      <c r="W260" s="50">
        <f>RANK(J260,J:J,1)</f>
        <v>2107</v>
      </c>
      <c r="X260" s="50">
        <f>YEAR(B260)</f>
        <v>2004</v>
      </c>
      <c r="Y260" s="50">
        <f>MONTH(B260)</f>
        <v>8</v>
      </c>
      <c r="Z260" s="56">
        <f>X260*100+Y260</f>
        <v>200408</v>
      </c>
      <c r="AA260" s="56">
        <f>WEEKNUM(B260,1)</f>
        <v>32</v>
      </c>
      <c r="AB260" s="58">
        <f>IF(ISBLANK(B260)," ",MAX(B260-B259-1,0))</f>
        <v>0</v>
      </c>
      <c r="AC260" s="56">
        <f>DAY(B260)</f>
        <v>7</v>
      </c>
      <c r="AD260" s="53">
        <f>U260+V260</f>
        <v>0.21579016945041812</v>
      </c>
      <c r="AE260" s="56">
        <f>IF("1-Swim"=D260,E260*46.7,IF("2-Bike"=D260,E260,IF("3-Run"=D260,E260*4.27,0)))</f>
        <v>13.236999999999998</v>
      </c>
    </row>
    <row r="261" spans="1:31" x14ac:dyDescent="0.25">
      <c r="A261" s="50">
        <v>260</v>
      </c>
      <c r="B261" s="51">
        <v>38207</v>
      </c>
      <c r="C261" s="52" t="s">
        <v>0</v>
      </c>
      <c r="D261" s="50" t="s">
        <v>1223</v>
      </c>
      <c r="E261" s="50">
        <v>7.5</v>
      </c>
      <c r="F261" s="50">
        <v>1</v>
      </c>
      <c r="G261" s="50">
        <v>22</v>
      </c>
      <c r="H261" s="50">
        <v>38</v>
      </c>
      <c r="I261" s="53">
        <f>IF(E261&gt;0,TIME(F261,G261,H261),"")</f>
        <v>5.7384259259259253E-2</v>
      </c>
      <c r="J261" s="54">
        <f>IF(E261&gt;0,TIME(F261,G261,H261)/E261,"")</f>
        <v>7.6512345679012337E-3</v>
      </c>
      <c r="K261" s="50" t="s">
        <v>549</v>
      </c>
      <c r="L261" s="50" t="s">
        <v>35</v>
      </c>
      <c r="M261" s="55">
        <f>IF(D261&gt;0,0.0416666666666667/J261,"")</f>
        <v>5.4457442517144061</v>
      </c>
      <c r="N261" s="50">
        <v>0</v>
      </c>
      <c r="Q261" s="151">
        <f>IF("1-Swim"=D261,J261*2.4,IF("2-Bike"=D261,J261*112,IF("3-Run"=D261,J261*26.2,0)))</f>
        <v>0.2004623456790123</v>
      </c>
      <c r="R261" s="151">
        <f>Q261/2</f>
        <v>0.10023117283950615</v>
      </c>
      <c r="S261" s="53">
        <f>J261*26.2</f>
        <v>0.2004623456790123</v>
      </c>
      <c r="T261" s="53">
        <f>(J261+0.0013889)*26.2</f>
        <v>0.2368515256790123</v>
      </c>
      <c r="U261" s="53">
        <f>S261/2</f>
        <v>0.10023117283950615</v>
      </c>
      <c r="V261" s="53">
        <f>T261/2</f>
        <v>0.11842576283950615</v>
      </c>
      <c r="W261" s="50">
        <f>RANK(J261,J:J,1)</f>
        <v>2191</v>
      </c>
      <c r="X261" s="50">
        <f>YEAR(B261)</f>
        <v>2004</v>
      </c>
      <c r="Y261" s="50">
        <f>MONTH(B261)</f>
        <v>8</v>
      </c>
      <c r="Z261" s="56">
        <f>X261*100+Y261</f>
        <v>200408</v>
      </c>
      <c r="AA261" s="56">
        <f>WEEKNUM(B261,1)</f>
        <v>33</v>
      </c>
      <c r="AB261" s="58">
        <f>IF(ISBLANK(B261)," ",MAX(B261-B260-1,0))</f>
        <v>0</v>
      </c>
      <c r="AC261" s="56">
        <f>DAY(B261)</f>
        <v>8</v>
      </c>
      <c r="AD261" s="53">
        <f>U261+V261</f>
        <v>0.21865693567901229</v>
      </c>
      <c r="AE261" s="56">
        <f>IF("1-Swim"=D261,E261*46.7,IF("2-Bike"=D261,E261,IF("3-Run"=D261,E261*4.27,0)))</f>
        <v>32.024999999999999</v>
      </c>
    </row>
    <row r="262" spans="1:31" x14ac:dyDescent="0.25">
      <c r="A262" s="50">
        <v>261</v>
      </c>
      <c r="B262" s="51">
        <v>38213</v>
      </c>
      <c r="C262" s="52" t="s">
        <v>5</v>
      </c>
      <c r="D262" s="50" t="s">
        <v>1224</v>
      </c>
      <c r="E262" s="50">
        <v>20</v>
      </c>
      <c r="F262" s="50">
        <v>1</v>
      </c>
      <c r="G262" s="50">
        <v>17</v>
      </c>
      <c r="H262" s="50">
        <v>29</v>
      </c>
      <c r="I262" s="53">
        <f>IF(E262&gt;0,TIME(F262,G262,H262),"")</f>
        <v>5.3807870370370374E-2</v>
      </c>
      <c r="J262" s="54">
        <f>IF(E262&gt;0,TIME(F262,G262,H262)/E262,"")</f>
        <v>2.6903935185185186E-3</v>
      </c>
      <c r="K262" s="50" t="s">
        <v>33</v>
      </c>
      <c r="L262" s="50" t="s">
        <v>381</v>
      </c>
      <c r="M262" s="55">
        <f>IF(D262&gt;0,0.0416666666666667/J262,"")</f>
        <v>15.487201548720167</v>
      </c>
      <c r="N262" s="50">
        <v>0</v>
      </c>
      <c r="P262" s="50" t="s">
        <v>61</v>
      </c>
      <c r="Q262" s="151">
        <f>IF("1-Swim"=D262,J262*2.4,IF("2-Bike"=D262,J262*112,IF("3-Run"=D262,J262*26.2,0)))</f>
        <v>0.30132407407407408</v>
      </c>
      <c r="R262" s="151">
        <f>Q262/2</f>
        <v>0.15066203703703704</v>
      </c>
      <c r="S262" s="53">
        <f>J262*26.2</f>
        <v>7.0488310185185185E-2</v>
      </c>
      <c r="T262" s="53">
        <f>(J262+0.0013889)*26.2</f>
        <v>0.10687749018518518</v>
      </c>
      <c r="U262" s="53">
        <f>S262/2</f>
        <v>3.5244155092592593E-2</v>
      </c>
      <c r="V262" s="53">
        <f>T262/2</f>
        <v>5.3438745092592589E-2</v>
      </c>
      <c r="W262" s="50">
        <f>RANK(J262,J:J,1)</f>
        <v>401</v>
      </c>
      <c r="X262" s="50">
        <f>YEAR(B262)</f>
        <v>2004</v>
      </c>
      <c r="Y262" s="50">
        <f>MONTH(B262)</f>
        <v>8</v>
      </c>
      <c r="Z262" s="56">
        <f>X262*100+Y262</f>
        <v>200408</v>
      </c>
      <c r="AA262" s="56">
        <f>WEEKNUM(B262,1)</f>
        <v>33</v>
      </c>
      <c r="AB262" s="58">
        <f>IF(ISBLANK(B262)," ",MAX(B262-B261-1,0))</f>
        <v>5</v>
      </c>
      <c r="AC262" s="56">
        <f>DAY(B262)</f>
        <v>14</v>
      </c>
      <c r="AD262" s="53">
        <f>U262+V262</f>
        <v>8.8682900185185182E-2</v>
      </c>
      <c r="AE262" s="56">
        <f>IF("1-Swim"=D262,E262*46.7,IF("2-Bike"=D262,E262,IF("3-Run"=D262,E262*4.27,0)))</f>
        <v>20</v>
      </c>
    </row>
    <row r="263" spans="1:31" x14ac:dyDescent="0.25">
      <c r="A263" s="50">
        <v>262</v>
      </c>
      <c r="B263" s="51">
        <v>38221</v>
      </c>
      <c r="C263" s="52" t="s">
        <v>0</v>
      </c>
      <c r="D263" s="50" t="s">
        <v>1223</v>
      </c>
      <c r="E263" s="50">
        <v>7.5</v>
      </c>
      <c r="F263" s="50">
        <v>1</v>
      </c>
      <c r="G263" s="50">
        <v>21</v>
      </c>
      <c r="H263" s="50">
        <v>18</v>
      </c>
      <c r="I263" s="53">
        <f>IF(E263&gt;0,TIME(F263,G263,H263),"")</f>
        <v>5.6458333333333333E-2</v>
      </c>
      <c r="J263" s="54">
        <f>IF(E263&gt;0,TIME(F263,G263,H263)/E263,"")</f>
        <v>7.5277777777777773E-3</v>
      </c>
      <c r="K263" s="50" t="s">
        <v>549</v>
      </c>
      <c r="L263" s="50" t="s">
        <v>35</v>
      </c>
      <c r="M263" s="55">
        <f>IF(D263&gt;0,0.0416666666666667/J263,"")</f>
        <v>5.5350553505535105</v>
      </c>
      <c r="N263" s="50">
        <v>0</v>
      </c>
      <c r="Q263" s="151">
        <f>IF("1-Swim"=D263,J263*2.4,IF("2-Bike"=D263,J263*112,IF("3-Run"=D263,J263*26.2,0)))</f>
        <v>0.19722777777777775</v>
      </c>
      <c r="R263" s="151">
        <f>Q263/2</f>
        <v>9.8613888888888876E-2</v>
      </c>
      <c r="S263" s="53">
        <f>J263*26.2</f>
        <v>0.19722777777777775</v>
      </c>
      <c r="T263" s="53">
        <f>(J263+0.0013889)*26.2</f>
        <v>0.23361695777777777</v>
      </c>
      <c r="U263" s="53">
        <f>S263/2</f>
        <v>9.8613888888888876E-2</v>
      </c>
      <c r="V263" s="53">
        <f>T263/2</f>
        <v>0.11680847888888889</v>
      </c>
      <c r="W263" s="50">
        <f>RANK(J263,J:J,1)</f>
        <v>2094</v>
      </c>
      <c r="X263" s="50">
        <f>YEAR(B263)</f>
        <v>2004</v>
      </c>
      <c r="Y263" s="50">
        <f>MONTH(B263)</f>
        <v>8</v>
      </c>
      <c r="Z263" s="56">
        <f>X263*100+Y263</f>
        <v>200408</v>
      </c>
      <c r="AA263" s="56">
        <f>WEEKNUM(B263,1)</f>
        <v>35</v>
      </c>
      <c r="AB263" s="58">
        <f>IF(ISBLANK(B263)," ",MAX(B263-B262-1,0))</f>
        <v>7</v>
      </c>
      <c r="AC263" s="56">
        <f>DAY(B263)</f>
        <v>22</v>
      </c>
      <c r="AD263" s="53">
        <f>U263+V263</f>
        <v>0.21542236777777776</v>
      </c>
      <c r="AE263" s="56">
        <f>IF("1-Swim"=D263,E263*46.7,IF("2-Bike"=D263,E263,IF("3-Run"=D263,E263*4.27,0)))</f>
        <v>32.024999999999999</v>
      </c>
    </row>
    <row r="264" spans="1:31" x14ac:dyDescent="0.25">
      <c r="A264" s="50">
        <v>263</v>
      </c>
      <c r="B264" s="51">
        <v>38224</v>
      </c>
      <c r="C264" s="52" t="s">
        <v>6</v>
      </c>
      <c r="D264" s="50" t="s">
        <v>1223</v>
      </c>
      <c r="E264" s="50">
        <v>1.55</v>
      </c>
      <c r="F264" s="50">
        <v>0</v>
      </c>
      <c r="G264" s="50">
        <v>15</v>
      </c>
      <c r="H264" s="50">
        <v>0</v>
      </c>
      <c r="I264" s="53">
        <f>IF(E264&gt;0,TIME(F264,G264,H264),"")</f>
        <v>1.0416666666666666E-2</v>
      </c>
      <c r="J264" s="54">
        <f>IF(E264&gt;0,TIME(F264,G264,H264)/E264,"")</f>
        <v>6.720430107526881E-3</v>
      </c>
      <c r="K264" s="50" t="s">
        <v>550</v>
      </c>
      <c r="L264" s="50" t="s">
        <v>17</v>
      </c>
      <c r="M264" s="55">
        <f>IF(D264&gt;0,0.0416666666666667/J264,"")</f>
        <v>6.2000000000000055</v>
      </c>
      <c r="N264" s="50">
        <v>0</v>
      </c>
      <c r="P264" s="50" t="s">
        <v>62</v>
      </c>
      <c r="Q264" s="151">
        <f>IF("1-Swim"=D264,J264*2.4,IF("2-Bike"=D264,J264*112,IF("3-Run"=D264,J264*26.2,0)))</f>
        <v>0.17607526881720428</v>
      </c>
      <c r="R264" s="151">
        <f>Q264/2</f>
        <v>8.8037634408602142E-2</v>
      </c>
      <c r="S264" s="53">
        <f>J264*26.2</f>
        <v>0.17607526881720428</v>
      </c>
      <c r="T264" s="53">
        <f>(J264+0.0013889)*26.2</f>
        <v>0.21246444881720428</v>
      </c>
      <c r="U264" s="53">
        <f>S264/2</f>
        <v>8.8037634408602142E-2</v>
      </c>
      <c r="V264" s="53">
        <f>T264/2</f>
        <v>0.10623222440860214</v>
      </c>
      <c r="W264" s="50">
        <f>RANK(J264,J:J,1)</f>
        <v>1209</v>
      </c>
      <c r="X264" s="50">
        <f>YEAR(B264)</f>
        <v>2004</v>
      </c>
      <c r="Y264" s="50">
        <f>MONTH(B264)</f>
        <v>8</v>
      </c>
      <c r="Z264" s="56">
        <f>X264*100+Y264</f>
        <v>200408</v>
      </c>
      <c r="AA264" s="56">
        <f>WEEKNUM(B264,1)</f>
        <v>35</v>
      </c>
      <c r="AB264" s="58">
        <f>IF(ISBLANK(B264)," ",MAX(B264-B263-1,0))</f>
        <v>2</v>
      </c>
      <c r="AC264" s="56">
        <f>DAY(B264)</f>
        <v>25</v>
      </c>
      <c r="AD264" s="53">
        <f>U264+V264</f>
        <v>0.19426985881720427</v>
      </c>
      <c r="AE264" s="56">
        <f>IF("1-Swim"=D264,E264*46.7,IF("2-Bike"=D264,E264,IF("3-Run"=D264,E264*4.27,0)))</f>
        <v>6.6184999999999992</v>
      </c>
    </row>
    <row r="265" spans="1:31" x14ac:dyDescent="0.25">
      <c r="A265" s="50">
        <v>264</v>
      </c>
      <c r="B265" s="51">
        <v>38227</v>
      </c>
      <c r="C265" s="52" t="s">
        <v>5</v>
      </c>
      <c r="D265" s="50" t="s">
        <v>1223</v>
      </c>
      <c r="E265" s="50">
        <v>3</v>
      </c>
      <c r="F265" s="50">
        <v>0</v>
      </c>
      <c r="G265" s="50">
        <v>29</v>
      </c>
      <c r="H265" s="50">
        <v>57</v>
      </c>
      <c r="I265" s="53">
        <f>IF(E265&gt;0,TIME(F265,G265,H265),"")</f>
        <v>2.0798611111111111E-2</v>
      </c>
      <c r="J265" s="54">
        <f>IF(E265&gt;0,TIME(F265,G265,H265)/E265,"")</f>
        <v>6.9328703703703705E-3</v>
      </c>
      <c r="K265" s="50" t="s">
        <v>550</v>
      </c>
      <c r="L265" s="50" t="s">
        <v>114</v>
      </c>
      <c r="M265" s="55">
        <f>IF(D265&gt;0,0.0416666666666667/J265,"")</f>
        <v>6.0100166944908224</v>
      </c>
      <c r="N265" s="50">
        <v>0</v>
      </c>
      <c r="P265" s="50" t="s">
        <v>63</v>
      </c>
      <c r="Q265" s="151">
        <f>IF("1-Swim"=D265,J265*2.4,IF("2-Bike"=D265,J265*112,IF("3-Run"=D265,J265*26.2,0)))</f>
        <v>0.18164120370370371</v>
      </c>
      <c r="R265" s="151">
        <f>Q265/2</f>
        <v>9.0820601851851854E-2</v>
      </c>
      <c r="S265" s="53">
        <f>J265*26.2</f>
        <v>0.18164120370370371</v>
      </c>
      <c r="T265" s="53">
        <f>(J265+0.0013889)*26.2</f>
        <v>0.2180303837037037</v>
      </c>
      <c r="U265" s="53">
        <f>S265/2</f>
        <v>9.0820601851851854E-2</v>
      </c>
      <c r="V265" s="53">
        <f>T265/2</f>
        <v>0.10901519185185185</v>
      </c>
      <c r="W265" s="50">
        <f>RANK(J265,J:J,1)</f>
        <v>1471</v>
      </c>
      <c r="X265" s="50">
        <f>YEAR(B265)</f>
        <v>2004</v>
      </c>
      <c r="Y265" s="50">
        <f>MONTH(B265)</f>
        <v>8</v>
      </c>
      <c r="Z265" s="56">
        <f>X265*100+Y265</f>
        <v>200408</v>
      </c>
      <c r="AA265" s="56">
        <f>WEEKNUM(B265,1)</f>
        <v>35</v>
      </c>
      <c r="AB265" s="58">
        <f>IF(ISBLANK(B265)," ",MAX(B265-B264-1,0))</f>
        <v>2</v>
      </c>
      <c r="AC265" s="56">
        <f>DAY(B265)</f>
        <v>28</v>
      </c>
      <c r="AD265" s="53">
        <f>U265+V265</f>
        <v>0.19983579370370369</v>
      </c>
      <c r="AE265" s="56">
        <f>IF("1-Swim"=D265,E265*46.7,IF("2-Bike"=D265,E265,IF("3-Run"=D265,E265*4.27,0)))</f>
        <v>12.809999999999999</v>
      </c>
    </row>
    <row r="266" spans="1:31" x14ac:dyDescent="0.25">
      <c r="A266" s="50">
        <v>265</v>
      </c>
      <c r="B266" s="51">
        <v>38228</v>
      </c>
      <c r="C266" s="52" t="s">
        <v>0</v>
      </c>
      <c r="D266" s="50" t="s">
        <v>1223</v>
      </c>
      <c r="E266" s="50">
        <v>8</v>
      </c>
      <c r="F266" s="50">
        <v>1</v>
      </c>
      <c r="G266" s="50">
        <v>55</v>
      </c>
      <c r="H266" s="50">
        <v>36</v>
      </c>
      <c r="I266" s="53">
        <f>IF(E266&gt;0,TIME(F266,G266,H266),"")</f>
        <v>8.0277777777777781E-2</v>
      </c>
      <c r="J266" s="54">
        <f>IF(E266&gt;0,TIME(F266,G266,H266)/E266,"")</f>
        <v>1.0034722222222223E-2</v>
      </c>
      <c r="K266" s="50" t="s">
        <v>549</v>
      </c>
      <c r="L266" s="50" t="s">
        <v>664</v>
      </c>
      <c r="M266" s="55">
        <f>IF(D266&gt;0,0.0416666666666667/J266,"")</f>
        <v>4.1522491349481001</v>
      </c>
      <c r="N266" s="50">
        <v>0</v>
      </c>
      <c r="P266" s="50" t="s">
        <v>64</v>
      </c>
      <c r="Q266" s="151">
        <f>IF("1-Swim"=D266,J266*2.4,IF("2-Bike"=D266,J266*112,IF("3-Run"=D266,J266*26.2,0)))</f>
        <v>0.26290972222222225</v>
      </c>
      <c r="R266" s="151">
        <f>Q266/2</f>
        <v>0.13145486111111113</v>
      </c>
      <c r="S266" s="53">
        <f>J266*26.2</f>
        <v>0.26290972222222225</v>
      </c>
      <c r="T266" s="53">
        <f>(J266+0.0013889)*26.2</f>
        <v>0.29929890222222222</v>
      </c>
      <c r="U266" s="53">
        <f>S266/2</f>
        <v>0.13145486111111113</v>
      </c>
      <c r="V266" s="53">
        <f>T266/2</f>
        <v>0.14964945111111111</v>
      </c>
      <c r="W266" s="50">
        <f>RANK(J266,J:J,1)</f>
        <v>2877</v>
      </c>
      <c r="X266" s="50">
        <f>YEAR(B266)</f>
        <v>2004</v>
      </c>
      <c r="Y266" s="50">
        <f>MONTH(B266)</f>
        <v>8</v>
      </c>
      <c r="Z266" s="56">
        <f>X266*100+Y266</f>
        <v>200408</v>
      </c>
      <c r="AA266" s="56">
        <f>WEEKNUM(B266,1)</f>
        <v>36</v>
      </c>
      <c r="AB266" s="58">
        <f>IF(ISBLANK(B266)," ",MAX(B266-B265-1,0))</f>
        <v>0</v>
      </c>
      <c r="AC266" s="56">
        <f>DAY(B266)</f>
        <v>29</v>
      </c>
      <c r="AD266" s="53">
        <f>U266+V266</f>
        <v>0.28110431222222221</v>
      </c>
      <c r="AE266" s="56">
        <f>IF("1-Swim"=D266,E266*46.7,IF("2-Bike"=D266,E266,IF("3-Run"=D266,E266*4.27,0)))</f>
        <v>34.159999999999997</v>
      </c>
    </row>
    <row r="267" spans="1:31" x14ac:dyDescent="0.25">
      <c r="A267" s="50">
        <v>266</v>
      </c>
      <c r="B267" s="51">
        <v>38231</v>
      </c>
      <c r="C267" s="52" t="s">
        <v>6</v>
      </c>
      <c r="D267" s="50" t="s">
        <v>1223</v>
      </c>
      <c r="E267" s="50">
        <v>1.57</v>
      </c>
      <c r="F267" s="50">
        <v>0</v>
      </c>
      <c r="G267" s="50">
        <v>15</v>
      </c>
      <c r="H267" s="50">
        <v>0</v>
      </c>
      <c r="I267" s="53">
        <f>IF(E267&gt;0,TIME(F267,G267,H267),"")</f>
        <v>1.0416666666666666E-2</v>
      </c>
      <c r="J267" s="54">
        <f>IF(E267&gt;0,TIME(F267,G267,H267)/E267,"")</f>
        <v>6.6348195329087043E-3</v>
      </c>
      <c r="K267" s="50" t="s">
        <v>550</v>
      </c>
      <c r="L267" s="50" t="s">
        <v>17</v>
      </c>
      <c r="M267" s="55">
        <f>IF(D267&gt;0,0.0416666666666667/J267,"")</f>
        <v>6.2800000000000056</v>
      </c>
      <c r="N267" s="50">
        <v>0</v>
      </c>
      <c r="P267" s="50" t="s">
        <v>62</v>
      </c>
      <c r="Q267" s="151">
        <f>IF("1-Swim"=D267,J267*2.4,IF("2-Bike"=D267,J267*112,IF("3-Run"=D267,J267*26.2,0)))</f>
        <v>0.17383227176220806</v>
      </c>
      <c r="R267" s="151">
        <f>Q267/2</f>
        <v>8.6916135881104029E-2</v>
      </c>
      <c r="S267" s="53">
        <f>J267*26.2</f>
        <v>0.17383227176220806</v>
      </c>
      <c r="T267" s="53">
        <f>(J267+0.0013889)*26.2</f>
        <v>0.21022145176220802</v>
      </c>
      <c r="U267" s="53">
        <f>S267/2</f>
        <v>8.6916135881104029E-2</v>
      </c>
      <c r="V267" s="53">
        <f>T267/2</f>
        <v>0.10511072588110401</v>
      </c>
      <c r="W267" s="50">
        <f>RANK(J267,J:J,1)</f>
        <v>1133</v>
      </c>
      <c r="X267" s="50">
        <f>YEAR(B267)</f>
        <v>2004</v>
      </c>
      <c r="Y267" s="50">
        <f>MONTH(B267)</f>
        <v>9</v>
      </c>
      <c r="Z267" s="56">
        <f>X267*100+Y267</f>
        <v>200409</v>
      </c>
      <c r="AA267" s="56">
        <f>WEEKNUM(B267,1)</f>
        <v>36</v>
      </c>
      <c r="AB267" s="58">
        <f>IF(ISBLANK(B267)," ",MAX(B267-B266-1,0))</f>
        <v>2</v>
      </c>
      <c r="AC267" s="56">
        <f>DAY(B267)</f>
        <v>1</v>
      </c>
      <c r="AD267" s="53">
        <f>U267+V267</f>
        <v>0.19202686176220804</v>
      </c>
      <c r="AE267" s="56">
        <f>IF("1-Swim"=D267,E267*46.7,IF("2-Bike"=D267,E267,IF("3-Run"=D267,E267*4.27,0)))</f>
        <v>6.7039</v>
      </c>
    </row>
    <row r="268" spans="1:31" x14ac:dyDescent="0.25">
      <c r="A268" s="50">
        <v>267</v>
      </c>
      <c r="B268" s="51">
        <v>38234</v>
      </c>
      <c r="C268" s="52" t="s">
        <v>5</v>
      </c>
      <c r="D268" s="50" t="s">
        <v>1224</v>
      </c>
      <c r="E268" s="50">
        <v>25</v>
      </c>
      <c r="F268" s="50">
        <v>1</v>
      </c>
      <c r="G268" s="50">
        <v>45</v>
      </c>
      <c r="H268" s="50">
        <v>0</v>
      </c>
      <c r="I268" s="53">
        <f>IF(E268&gt;0,TIME(F268,G268,H268),"")</f>
        <v>7.2916666666666671E-2</v>
      </c>
      <c r="J268" s="54">
        <f>IF(E268&gt;0,TIME(F268,G268,H268)/E268,"")</f>
        <v>2.9166666666666668E-3</v>
      </c>
      <c r="K268" s="50" t="s">
        <v>33</v>
      </c>
      <c r="L268" s="50" t="s">
        <v>41</v>
      </c>
      <c r="M268" s="55">
        <f>IF(D268&gt;0,0.0416666666666667/J268,"")</f>
        <v>14.285714285714295</v>
      </c>
      <c r="N268" s="50">
        <v>0</v>
      </c>
      <c r="P268" s="50" t="s">
        <v>41</v>
      </c>
      <c r="Q268" s="151">
        <f>IF("1-Swim"=D268,J268*2.4,IF("2-Bike"=D268,J268*112,IF("3-Run"=D268,J268*26.2,0)))</f>
        <v>0.32666666666666666</v>
      </c>
      <c r="R268" s="151">
        <f>Q268/2</f>
        <v>0.16333333333333333</v>
      </c>
      <c r="S268" s="53">
        <f>J268*26.2</f>
        <v>7.6416666666666674E-2</v>
      </c>
      <c r="T268" s="53">
        <f>(J268+0.0013889)*26.2</f>
        <v>0.11280584666666667</v>
      </c>
      <c r="U268" s="53">
        <f>S268/2</f>
        <v>3.8208333333333337E-2</v>
      </c>
      <c r="V268" s="53">
        <f>T268/2</f>
        <v>5.6402923333333334E-2</v>
      </c>
      <c r="W268" s="50">
        <f>RANK(J268,J:J,1)</f>
        <v>547</v>
      </c>
      <c r="X268" s="50">
        <f>YEAR(B268)</f>
        <v>2004</v>
      </c>
      <c r="Y268" s="50">
        <f>MONTH(B268)</f>
        <v>9</v>
      </c>
      <c r="Z268" s="56">
        <f>X268*100+Y268</f>
        <v>200409</v>
      </c>
      <c r="AA268" s="56">
        <f>WEEKNUM(B268,1)</f>
        <v>36</v>
      </c>
      <c r="AB268" s="58">
        <f>IF(ISBLANK(B268)," ",MAX(B268-B267-1,0))</f>
        <v>2</v>
      </c>
      <c r="AC268" s="56">
        <f>DAY(B268)</f>
        <v>4</v>
      </c>
      <c r="AD268" s="53">
        <f>U268+V268</f>
        <v>9.4611256666666671E-2</v>
      </c>
      <c r="AE268" s="56">
        <f>IF("1-Swim"=D268,E268*46.7,IF("2-Bike"=D268,E268,IF("3-Run"=D268,E268*4.27,0)))</f>
        <v>25</v>
      </c>
    </row>
    <row r="269" spans="1:31" x14ac:dyDescent="0.25">
      <c r="A269" s="50">
        <v>268</v>
      </c>
      <c r="B269" s="51">
        <v>38235</v>
      </c>
      <c r="C269" s="52" t="s">
        <v>0</v>
      </c>
      <c r="D269" s="50" t="s">
        <v>1223</v>
      </c>
      <c r="E269" s="50">
        <v>5</v>
      </c>
      <c r="F269" s="50">
        <v>0</v>
      </c>
      <c r="G269" s="50">
        <v>51</v>
      </c>
      <c r="H269" s="50">
        <v>12</v>
      </c>
      <c r="I269" s="53">
        <f>IF(E269&gt;0,TIME(F269,G269,H269),"")</f>
        <v>3.5555555555555556E-2</v>
      </c>
      <c r="J269" s="54">
        <f>IF(E269&gt;0,TIME(F269,G269,H269)/E269,"")</f>
        <v>7.1111111111111115E-3</v>
      </c>
      <c r="K269" s="50" t="s">
        <v>549</v>
      </c>
      <c r="L269" s="50" t="s">
        <v>56</v>
      </c>
      <c r="M269" s="55">
        <f>IF(D269&gt;0,0.0416666666666667/J269,"")</f>
        <v>5.8593750000000044</v>
      </c>
      <c r="N269" s="50">
        <v>0</v>
      </c>
      <c r="P269" s="50" t="s">
        <v>309</v>
      </c>
      <c r="Q269" s="151">
        <f>IF("1-Swim"=D269,J269*2.4,IF("2-Bike"=D269,J269*112,IF("3-Run"=D269,J269*26.2,0)))</f>
        <v>0.18631111111111112</v>
      </c>
      <c r="R269" s="151">
        <f>Q269/2</f>
        <v>9.3155555555555561E-2</v>
      </c>
      <c r="S269" s="53">
        <f>J269*26.2</f>
        <v>0.18631111111111112</v>
      </c>
      <c r="T269" s="53">
        <f>(J269+0.0013889)*26.2</f>
        <v>0.22270029111111111</v>
      </c>
      <c r="U269" s="53">
        <f>S269/2</f>
        <v>9.3155555555555561E-2</v>
      </c>
      <c r="V269" s="53">
        <f>T269/2</f>
        <v>0.11135014555555556</v>
      </c>
      <c r="W269" s="50">
        <f>RANK(J269,J:J,1)</f>
        <v>1678</v>
      </c>
      <c r="X269" s="50">
        <f>YEAR(B269)</f>
        <v>2004</v>
      </c>
      <c r="Y269" s="50">
        <f>MONTH(B269)</f>
        <v>9</v>
      </c>
      <c r="Z269" s="56">
        <f>X269*100+Y269</f>
        <v>200409</v>
      </c>
      <c r="AA269" s="56">
        <f>WEEKNUM(B269,1)</f>
        <v>37</v>
      </c>
      <c r="AB269" s="58">
        <f>IF(ISBLANK(B269)," ",MAX(B269-B268-1,0))</f>
        <v>0</v>
      </c>
      <c r="AC269" s="56">
        <f>DAY(B269)</f>
        <v>5</v>
      </c>
      <c r="AD269" s="53">
        <f>U269+V269</f>
        <v>0.2045057011111111</v>
      </c>
      <c r="AE269" s="56">
        <f>IF("1-Swim"=D269,E269*46.7,IF("2-Bike"=D269,E269,IF("3-Run"=D269,E269*4.27,0)))</f>
        <v>21.349999999999998</v>
      </c>
    </row>
    <row r="270" spans="1:31" x14ac:dyDescent="0.25">
      <c r="A270" s="50">
        <v>269</v>
      </c>
      <c r="B270" s="51">
        <v>38241</v>
      </c>
      <c r="C270" s="52" t="s">
        <v>5</v>
      </c>
      <c r="D270" s="50" t="s">
        <v>1223</v>
      </c>
      <c r="E270" s="50">
        <v>5</v>
      </c>
      <c r="F270" s="50">
        <v>0</v>
      </c>
      <c r="G270" s="50">
        <v>51</v>
      </c>
      <c r="H270" s="50">
        <v>17</v>
      </c>
      <c r="I270" s="53">
        <f>IF(E270&gt;0,TIME(F270,G270,H270),"")</f>
        <v>3.5613425925925923E-2</v>
      </c>
      <c r="J270" s="54">
        <f>IF(E270&gt;0,TIME(F270,G270,H270)/E270,"")</f>
        <v>7.122685185185185E-3</v>
      </c>
      <c r="K270" s="50" t="s">
        <v>550</v>
      </c>
      <c r="L270" s="50" t="s">
        <v>56</v>
      </c>
      <c r="M270" s="55">
        <f>IF(D270&gt;0,0.0416666666666667/J270,"")</f>
        <v>5.8498537536561637</v>
      </c>
      <c r="N270" s="50">
        <v>0</v>
      </c>
      <c r="P270" s="50" t="s">
        <v>310</v>
      </c>
      <c r="Q270" s="151">
        <f>IF("1-Swim"=D270,J270*2.4,IF("2-Bike"=D270,J270*112,IF("3-Run"=D270,J270*26.2,0)))</f>
        <v>0.18661435185185185</v>
      </c>
      <c r="R270" s="151">
        <f>Q270/2</f>
        <v>9.3307175925925925E-2</v>
      </c>
      <c r="S270" s="53">
        <f>J270*26.2</f>
        <v>0.18661435185185185</v>
      </c>
      <c r="T270" s="53">
        <f>(J270+0.0013889)*26.2</f>
        <v>0.22300353185185184</v>
      </c>
      <c r="U270" s="53">
        <f>S270/2</f>
        <v>9.3307175925925925E-2</v>
      </c>
      <c r="V270" s="53">
        <f>T270/2</f>
        <v>0.11150176592592592</v>
      </c>
      <c r="W270" s="50">
        <f>RANK(J270,J:J,1)</f>
        <v>1697</v>
      </c>
      <c r="X270" s="50">
        <f>YEAR(B270)</f>
        <v>2004</v>
      </c>
      <c r="Y270" s="50">
        <f>MONTH(B270)</f>
        <v>9</v>
      </c>
      <c r="Z270" s="56">
        <f>X270*100+Y270</f>
        <v>200409</v>
      </c>
      <c r="AA270" s="56">
        <f>WEEKNUM(B270,1)</f>
        <v>37</v>
      </c>
      <c r="AB270" s="58">
        <f>IF(ISBLANK(B270)," ",MAX(B270-B269-1,0))</f>
        <v>5</v>
      </c>
      <c r="AC270" s="56">
        <f>DAY(B270)</f>
        <v>11</v>
      </c>
      <c r="AD270" s="53">
        <f>U270+V270</f>
        <v>0.20480894185185183</v>
      </c>
      <c r="AE270" s="56">
        <f>IF("1-Swim"=D270,E270*46.7,IF("2-Bike"=D270,E270,IF("3-Run"=D270,E270*4.27,0)))</f>
        <v>21.349999999999998</v>
      </c>
    </row>
    <row r="271" spans="1:31" x14ac:dyDescent="0.25">
      <c r="A271" s="50">
        <v>270</v>
      </c>
      <c r="B271" s="51">
        <v>38242</v>
      </c>
      <c r="C271" s="52" t="s">
        <v>0</v>
      </c>
      <c r="D271" s="50" t="s">
        <v>1223</v>
      </c>
      <c r="E271" s="50">
        <v>2</v>
      </c>
      <c r="F271" s="50">
        <v>0</v>
      </c>
      <c r="G271" s="50">
        <v>20</v>
      </c>
      <c r="H271" s="50">
        <v>14</v>
      </c>
      <c r="I271" s="53">
        <f>IF(E271&gt;0,TIME(F271,G271,H271),"")</f>
        <v>1.4050925925925927E-2</v>
      </c>
      <c r="J271" s="54">
        <f>IF(E271&gt;0,TIME(F271,G271,H271)/E271,"")</f>
        <v>7.0254629629629634E-3</v>
      </c>
      <c r="K271" s="50" t="s">
        <v>550</v>
      </c>
      <c r="L271" s="50" t="s">
        <v>380</v>
      </c>
      <c r="M271" s="55">
        <f>IF(D271&gt;0,0.0416666666666667/J271,"")</f>
        <v>5.9308072487644194</v>
      </c>
      <c r="N271" s="50">
        <v>0</v>
      </c>
      <c r="P271" s="50" t="s">
        <v>51</v>
      </c>
      <c r="Q271" s="151">
        <f>IF("1-Swim"=D271,J271*2.4,IF("2-Bike"=D271,J271*112,IF("3-Run"=D271,J271*26.2,0)))</f>
        <v>0.18406712962962962</v>
      </c>
      <c r="R271" s="151">
        <f>Q271/2</f>
        <v>9.2033564814814811E-2</v>
      </c>
      <c r="S271" s="53">
        <f>J271*26.2</f>
        <v>0.18406712962962962</v>
      </c>
      <c r="T271" s="53">
        <f>(J271+0.0013889)*26.2</f>
        <v>0.22045630962962962</v>
      </c>
      <c r="U271" s="53">
        <f>S271/2</f>
        <v>9.2033564814814811E-2</v>
      </c>
      <c r="V271" s="53">
        <f>T271/2</f>
        <v>0.11022815481481481</v>
      </c>
      <c r="W271" s="50">
        <f>RANK(J271,J:J,1)</f>
        <v>1582</v>
      </c>
      <c r="X271" s="50">
        <f>YEAR(B271)</f>
        <v>2004</v>
      </c>
      <c r="Y271" s="50">
        <f>MONTH(B271)</f>
        <v>9</v>
      </c>
      <c r="Z271" s="56">
        <f>X271*100+Y271</f>
        <v>200409</v>
      </c>
      <c r="AA271" s="56">
        <f>WEEKNUM(B271,1)</f>
        <v>38</v>
      </c>
      <c r="AB271" s="58">
        <f>IF(ISBLANK(B271)," ",MAX(B271-B270-1,0))</f>
        <v>0</v>
      </c>
      <c r="AC271" s="56">
        <f>DAY(B271)</f>
        <v>12</v>
      </c>
      <c r="AD271" s="53">
        <f>U271+V271</f>
        <v>0.20226171962962963</v>
      </c>
      <c r="AE271" s="56">
        <f>IF("1-Swim"=D271,E271*46.7,IF("2-Bike"=D271,E271,IF("3-Run"=D271,E271*4.27,0)))</f>
        <v>8.5399999999999991</v>
      </c>
    </row>
    <row r="272" spans="1:31" x14ac:dyDescent="0.25">
      <c r="A272" s="50">
        <v>271</v>
      </c>
      <c r="B272" s="51">
        <v>38248</v>
      </c>
      <c r="C272" s="52" t="s">
        <v>5</v>
      </c>
      <c r="D272" s="50" t="s">
        <v>1223</v>
      </c>
      <c r="E272" s="50">
        <v>5.25</v>
      </c>
      <c r="F272" s="50">
        <v>0</v>
      </c>
      <c r="G272" s="50">
        <v>54</v>
      </c>
      <c r="H272" s="50">
        <v>53</v>
      </c>
      <c r="I272" s="53">
        <f>IF(E272&gt;0,TIME(F272,G272,H272),"")</f>
        <v>3.8113425925925926E-2</v>
      </c>
      <c r="J272" s="54">
        <f>IF(E272&gt;0,TIME(F272,G272,H272)/E272,"")</f>
        <v>7.259700176366843E-3</v>
      </c>
      <c r="K272" s="50" t="s">
        <v>549</v>
      </c>
      <c r="L272" s="50" t="s">
        <v>308</v>
      </c>
      <c r="M272" s="55">
        <f>IF(D272&gt;0,0.0416666666666667/J272,"")</f>
        <v>5.7394473124810252</v>
      </c>
      <c r="N272" s="50">
        <v>0</v>
      </c>
      <c r="P272" s="50" t="s">
        <v>311</v>
      </c>
      <c r="Q272" s="151">
        <f>IF("1-Swim"=D272,J272*2.4,IF("2-Bike"=D272,J272*112,IF("3-Run"=D272,J272*26.2,0)))</f>
        <v>0.19020414462081128</v>
      </c>
      <c r="R272" s="151">
        <f>Q272/2</f>
        <v>9.5102072310405641E-2</v>
      </c>
      <c r="S272" s="53">
        <f>J272*26.2</f>
        <v>0.19020414462081128</v>
      </c>
      <c r="T272" s="53">
        <f>(J272+0.0013889)*26.2</f>
        <v>0.22659332462081128</v>
      </c>
      <c r="U272" s="53">
        <f>S272/2</f>
        <v>9.5102072310405641E-2</v>
      </c>
      <c r="V272" s="53">
        <f>T272/2</f>
        <v>0.11329666231040564</v>
      </c>
      <c r="W272" s="50">
        <f>RANK(J272,J:J,1)</f>
        <v>1847</v>
      </c>
      <c r="X272" s="50">
        <f>YEAR(B272)</f>
        <v>2004</v>
      </c>
      <c r="Y272" s="50">
        <f>MONTH(B272)</f>
        <v>9</v>
      </c>
      <c r="Z272" s="56">
        <f>X272*100+Y272</f>
        <v>200409</v>
      </c>
      <c r="AA272" s="56">
        <f>WEEKNUM(B272,1)</f>
        <v>38</v>
      </c>
      <c r="AB272" s="58">
        <f>IF(ISBLANK(B272)," ",MAX(B272-B271-1,0))</f>
        <v>5</v>
      </c>
      <c r="AC272" s="56">
        <f>DAY(B272)</f>
        <v>18</v>
      </c>
      <c r="AD272" s="53">
        <f>U272+V272</f>
        <v>0.20839873462081127</v>
      </c>
      <c r="AE272" s="56">
        <f>IF("1-Swim"=D272,E272*46.7,IF("2-Bike"=D272,E272,IF("3-Run"=D272,E272*4.27,0)))</f>
        <v>22.417499999999997</v>
      </c>
    </row>
    <row r="273" spans="1:31" x14ac:dyDescent="0.25">
      <c r="A273" s="50">
        <v>272</v>
      </c>
      <c r="B273" s="51">
        <v>38252</v>
      </c>
      <c r="C273" s="52" t="s">
        <v>6</v>
      </c>
      <c r="D273" s="50" t="s">
        <v>1223</v>
      </c>
      <c r="E273" s="50">
        <v>2.0499999999999998</v>
      </c>
      <c r="F273" s="50">
        <v>0</v>
      </c>
      <c r="G273" s="50">
        <v>20</v>
      </c>
      <c r="H273" s="50">
        <v>0</v>
      </c>
      <c r="I273" s="53">
        <f>IF(E273&gt;0,TIME(F273,G273,H273),"")</f>
        <v>1.3888888888888888E-2</v>
      </c>
      <c r="J273" s="54">
        <f>IF(E273&gt;0,TIME(F273,G273,H273)/E273,"")</f>
        <v>6.7750677506775072E-3</v>
      </c>
      <c r="K273" s="50" t="s">
        <v>551</v>
      </c>
      <c r="L273" s="50" t="s">
        <v>17</v>
      </c>
      <c r="M273" s="55">
        <f>IF(D273&gt;0,0.0416666666666667/J273,"")</f>
        <v>6.1500000000000048</v>
      </c>
      <c r="N273" s="50">
        <v>0</v>
      </c>
      <c r="Q273" s="151">
        <f>IF("1-Swim"=D273,J273*2.4,IF("2-Bike"=D273,J273*112,IF("3-Run"=D273,J273*26.2,0)))</f>
        <v>0.17750677506775067</v>
      </c>
      <c r="R273" s="151">
        <f>Q273/2</f>
        <v>8.8753387533875336E-2</v>
      </c>
      <c r="S273" s="53">
        <f>J273*26.2</f>
        <v>0.17750677506775067</v>
      </c>
      <c r="T273" s="53">
        <f>(J273+0.0013889)*26.2</f>
        <v>0.21389595506775069</v>
      </c>
      <c r="U273" s="53">
        <f>S273/2</f>
        <v>8.8753387533875336E-2</v>
      </c>
      <c r="V273" s="53">
        <f>T273/2</f>
        <v>0.10694797753387535</v>
      </c>
      <c r="W273" s="50">
        <f>RANK(J273,J:J,1)</f>
        <v>1278</v>
      </c>
      <c r="X273" s="50">
        <f>YEAR(B273)</f>
        <v>2004</v>
      </c>
      <c r="Y273" s="50">
        <f>MONTH(B273)</f>
        <v>9</v>
      </c>
      <c r="Z273" s="56">
        <f>X273*100+Y273</f>
        <v>200409</v>
      </c>
      <c r="AA273" s="56">
        <f>WEEKNUM(B273,1)</f>
        <v>39</v>
      </c>
      <c r="AB273" s="58">
        <f>IF(ISBLANK(B273)," ",MAX(B273-B272-1,0))</f>
        <v>3</v>
      </c>
      <c r="AC273" s="56">
        <f>DAY(B273)</f>
        <v>22</v>
      </c>
      <c r="AD273" s="53">
        <f>U273+V273</f>
        <v>0.19570136506775068</v>
      </c>
      <c r="AE273" s="56">
        <f>IF("1-Swim"=D273,E273*46.7,IF("2-Bike"=D273,E273,IF("3-Run"=D273,E273*4.27,0)))</f>
        <v>8.7534999999999989</v>
      </c>
    </row>
    <row r="274" spans="1:31" x14ac:dyDescent="0.25">
      <c r="A274" s="50">
        <v>273</v>
      </c>
      <c r="B274" s="51">
        <v>38256</v>
      </c>
      <c r="C274" s="52" t="s">
        <v>0</v>
      </c>
      <c r="D274" s="50" t="s">
        <v>1224</v>
      </c>
      <c r="E274" s="50">
        <v>13</v>
      </c>
      <c r="F274" s="50">
        <v>1</v>
      </c>
      <c r="G274" s="50">
        <v>0</v>
      </c>
      <c r="H274" s="50">
        <v>0</v>
      </c>
      <c r="I274" s="53">
        <f>IF(E274&gt;0,TIME(F274,G274,H274),"")</f>
        <v>4.1666666666666664E-2</v>
      </c>
      <c r="J274" s="54">
        <f>IF(E274&gt;0,TIME(F274,G274,H274)/E274,"")</f>
        <v>3.205128205128205E-3</v>
      </c>
      <c r="K274" s="50" t="s">
        <v>33</v>
      </c>
      <c r="L274" s="50" t="s">
        <v>316</v>
      </c>
      <c r="M274" s="55">
        <f>IF(D274&gt;0,0.0416666666666667/J274,"")</f>
        <v>13.000000000000011</v>
      </c>
      <c r="N274" s="50">
        <v>0</v>
      </c>
      <c r="P274" s="50" t="s">
        <v>65</v>
      </c>
      <c r="Q274" s="151">
        <f>IF("1-Swim"=D274,J274*2.4,IF("2-Bike"=D274,J274*112,IF("3-Run"=D274,J274*26.2,0)))</f>
        <v>0.35897435897435898</v>
      </c>
      <c r="R274" s="151">
        <f>Q274/2</f>
        <v>0.17948717948717949</v>
      </c>
      <c r="S274" s="53">
        <f>J274*26.2</f>
        <v>8.3974358974358967E-2</v>
      </c>
      <c r="T274" s="53">
        <f>(J274+0.0013889)*26.2</f>
        <v>0.12036353897435897</v>
      </c>
      <c r="U274" s="53">
        <f>S274/2</f>
        <v>4.1987179487179484E-2</v>
      </c>
      <c r="V274" s="53">
        <f>T274/2</f>
        <v>6.0181769487179487E-2</v>
      </c>
      <c r="W274" s="50">
        <f>RANK(J274,J:J,1)</f>
        <v>653</v>
      </c>
      <c r="X274" s="50">
        <f>YEAR(B274)</f>
        <v>2004</v>
      </c>
      <c r="Y274" s="50">
        <f>MONTH(B274)</f>
        <v>9</v>
      </c>
      <c r="Z274" s="56">
        <f>X274*100+Y274</f>
        <v>200409</v>
      </c>
      <c r="AA274" s="56">
        <f>WEEKNUM(B274,1)</f>
        <v>40</v>
      </c>
      <c r="AB274" s="58">
        <f>IF(ISBLANK(B274)," ",MAX(B274-B273-1,0))</f>
        <v>3</v>
      </c>
      <c r="AC274" s="56">
        <f>DAY(B274)</f>
        <v>26</v>
      </c>
      <c r="AD274" s="53">
        <f>U274+V274</f>
        <v>0.10216894897435896</v>
      </c>
      <c r="AE274" s="56">
        <f>IF("1-Swim"=D274,E274*46.7,IF("2-Bike"=D274,E274,IF("3-Run"=D274,E274*4.27,0)))</f>
        <v>13</v>
      </c>
    </row>
    <row r="275" spans="1:31" x14ac:dyDescent="0.25">
      <c r="A275" s="50">
        <v>274</v>
      </c>
      <c r="B275" s="51">
        <v>38257</v>
      </c>
      <c r="C275" s="52" t="s">
        <v>3</v>
      </c>
      <c r="D275" s="50" t="s">
        <v>1223</v>
      </c>
      <c r="E275" s="50">
        <v>2</v>
      </c>
      <c r="F275" s="50">
        <v>0</v>
      </c>
      <c r="G275" s="50">
        <v>19</v>
      </c>
      <c r="H275" s="50">
        <v>57</v>
      </c>
      <c r="I275" s="53">
        <f>IF(E275&gt;0,TIME(F275,G275,H275),"")</f>
        <v>1.3854166666666666E-2</v>
      </c>
      <c r="J275" s="54">
        <f>IF(E275&gt;0,TIME(F275,G275,H275)/E275,"")</f>
        <v>6.9270833333333328E-3</v>
      </c>
      <c r="K275" s="50" t="s">
        <v>551</v>
      </c>
      <c r="L275" s="50" t="s">
        <v>17</v>
      </c>
      <c r="M275" s="55">
        <f>IF(D275&gt;0,0.0416666666666667/J275,"")</f>
        <v>6.0150375939849674</v>
      </c>
      <c r="N275" s="50">
        <v>0</v>
      </c>
      <c r="P275" s="50" t="s">
        <v>17</v>
      </c>
      <c r="Q275" s="151">
        <f>IF("1-Swim"=D275,J275*2.4,IF("2-Bike"=D275,J275*112,IF("3-Run"=D275,J275*26.2,0)))</f>
        <v>0.18148958333333332</v>
      </c>
      <c r="R275" s="151">
        <f>Q275/2</f>
        <v>9.0744791666666658E-2</v>
      </c>
      <c r="S275" s="53">
        <f>J275*26.2</f>
        <v>0.18148958333333332</v>
      </c>
      <c r="T275" s="53">
        <f>(J275+0.0013889)*26.2</f>
        <v>0.21787876333333331</v>
      </c>
      <c r="U275" s="53">
        <f>S275/2</f>
        <v>9.0744791666666658E-2</v>
      </c>
      <c r="V275" s="53">
        <f>T275/2</f>
        <v>0.10893938166666665</v>
      </c>
      <c r="W275" s="50">
        <f>RANK(J275,J:J,1)</f>
        <v>1462</v>
      </c>
      <c r="X275" s="50">
        <f>YEAR(B275)</f>
        <v>2004</v>
      </c>
      <c r="Y275" s="50">
        <f>MONTH(B275)</f>
        <v>9</v>
      </c>
      <c r="Z275" s="56">
        <f>X275*100+Y275</f>
        <v>200409</v>
      </c>
      <c r="AA275" s="56">
        <f>WEEKNUM(B275,1)</f>
        <v>40</v>
      </c>
      <c r="AB275" s="58">
        <f>IF(ISBLANK(B275)," ",MAX(B275-B274-1,0))</f>
        <v>0</v>
      </c>
      <c r="AC275" s="56">
        <f>DAY(B275)</f>
        <v>27</v>
      </c>
      <c r="AD275" s="53">
        <f>U275+V275</f>
        <v>0.19968417333333333</v>
      </c>
      <c r="AE275" s="56">
        <f>IF("1-Swim"=D275,E275*46.7,IF("2-Bike"=D275,E275,IF("3-Run"=D275,E275*4.27,0)))</f>
        <v>8.5399999999999991</v>
      </c>
    </row>
    <row r="276" spans="1:31" x14ac:dyDescent="0.25">
      <c r="A276" s="50">
        <v>275</v>
      </c>
      <c r="B276" s="51">
        <v>38262</v>
      </c>
      <c r="C276" s="52" t="s">
        <v>5</v>
      </c>
      <c r="D276" s="50" t="s">
        <v>1223</v>
      </c>
      <c r="E276" s="50">
        <v>5</v>
      </c>
      <c r="F276" s="50">
        <v>0</v>
      </c>
      <c r="G276" s="50">
        <v>56</v>
      </c>
      <c r="H276" s="50">
        <v>37</v>
      </c>
      <c r="I276" s="53">
        <f>IF(E276&gt;0,TIME(F276,G276,H276),"")</f>
        <v>3.9317129629629625E-2</v>
      </c>
      <c r="J276" s="54">
        <f>IF(E276&gt;0,TIME(F276,G276,H276)/E276,"")</f>
        <v>7.8634259259259248E-3</v>
      </c>
      <c r="K276" s="50" t="s">
        <v>551</v>
      </c>
      <c r="L276" s="50" t="s">
        <v>56</v>
      </c>
      <c r="M276" s="55">
        <f>IF(D276&gt;0,0.0416666666666667/J276,"")</f>
        <v>5.2987930526935578</v>
      </c>
      <c r="N276" s="50">
        <v>0</v>
      </c>
      <c r="P276" s="50" t="s">
        <v>312</v>
      </c>
      <c r="Q276" s="151">
        <f>IF("1-Swim"=D276,J276*2.4,IF("2-Bike"=D276,J276*112,IF("3-Run"=D276,J276*26.2,0)))</f>
        <v>0.20602175925925922</v>
      </c>
      <c r="R276" s="151">
        <f>Q276/2</f>
        <v>0.10301087962962961</v>
      </c>
      <c r="S276" s="53">
        <f>J276*26.2</f>
        <v>0.20602175925925922</v>
      </c>
      <c r="T276" s="53">
        <f>(J276+0.0013889)*26.2</f>
        <v>0.24241093925925922</v>
      </c>
      <c r="U276" s="53">
        <f>S276/2</f>
        <v>0.10301087962962961</v>
      </c>
      <c r="V276" s="53">
        <f>T276/2</f>
        <v>0.12120546962962961</v>
      </c>
      <c r="W276" s="50">
        <f>RANK(J276,J:J,1)</f>
        <v>2351</v>
      </c>
      <c r="X276" s="50">
        <f>YEAR(B276)</f>
        <v>2004</v>
      </c>
      <c r="Y276" s="50">
        <f>MONTH(B276)</f>
        <v>10</v>
      </c>
      <c r="Z276" s="56">
        <f>X276*100+Y276</f>
        <v>200410</v>
      </c>
      <c r="AA276" s="56">
        <f>WEEKNUM(B276,1)</f>
        <v>40</v>
      </c>
      <c r="AB276" s="58">
        <f>IF(ISBLANK(B276)," ",MAX(B276-B275-1,0))</f>
        <v>4</v>
      </c>
      <c r="AC276" s="56">
        <f>DAY(B276)</f>
        <v>2</v>
      </c>
      <c r="AD276" s="53">
        <f>U276+V276</f>
        <v>0.22421634925925921</v>
      </c>
      <c r="AE276" s="56">
        <f>IF("1-Swim"=D276,E276*46.7,IF("2-Bike"=D276,E276,IF("3-Run"=D276,E276*4.27,0)))</f>
        <v>21.349999999999998</v>
      </c>
    </row>
    <row r="277" spans="1:31" x14ac:dyDescent="0.25">
      <c r="A277" s="50">
        <v>276</v>
      </c>
      <c r="B277" s="51">
        <v>38269</v>
      </c>
      <c r="C277" s="52" t="s">
        <v>5</v>
      </c>
      <c r="D277" s="50" t="s">
        <v>1223</v>
      </c>
      <c r="E277" s="50">
        <v>4.5</v>
      </c>
      <c r="F277" s="50">
        <v>1</v>
      </c>
      <c r="G277" s="50">
        <v>7</v>
      </c>
      <c r="H277" s="50">
        <v>29</v>
      </c>
      <c r="I277" s="53">
        <f>IF(E277&gt;0,TIME(F277,G277,H277),"")</f>
        <v>4.6863425925925926E-2</v>
      </c>
      <c r="J277" s="54">
        <f>IF(E277&gt;0,TIME(F277,G277,H277)/E277,"")</f>
        <v>1.0414094650205761E-2</v>
      </c>
      <c r="K277" s="50" t="s">
        <v>551</v>
      </c>
      <c r="L277" s="50" t="s">
        <v>509</v>
      </c>
      <c r="M277" s="55">
        <f>IF(D277&gt;0,0.0416666666666667/J277,"")</f>
        <v>4.0009878982464837</v>
      </c>
      <c r="N277" s="50">
        <v>0</v>
      </c>
      <c r="Q277" s="151">
        <f>IF("1-Swim"=D277,J277*2.4,IF("2-Bike"=D277,J277*112,IF("3-Run"=D277,J277*26.2,0)))</f>
        <v>0.27284927983539092</v>
      </c>
      <c r="R277" s="151">
        <f>Q277/2</f>
        <v>0.13642463991769546</v>
      </c>
      <c r="S277" s="53">
        <f>J277*26.2</f>
        <v>0.27284927983539092</v>
      </c>
      <c r="T277" s="53">
        <f>(J277+0.0013889)*26.2</f>
        <v>0.30923845983539094</v>
      </c>
      <c r="U277" s="53">
        <f>S277/2</f>
        <v>0.13642463991769546</v>
      </c>
      <c r="V277" s="53">
        <f>T277/2</f>
        <v>0.15461922991769547</v>
      </c>
      <c r="W277" s="50">
        <f>RANK(J277,J:J,1)</f>
        <v>2906</v>
      </c>
      <c r="X277" s="50">
        <f>YEAR(B277)</f>
        <v>2004</v>
      </c>
      <c r="Y277" s="50">
        <f>MONTH(B277)</f>
        <v>10</v>
      </c>
      <c r="Z277" s="56">
        <f>X277*100+Y277</f>
        <v>200410</v>
      </c>
      <c r="AA277" s="56">
        <f>WEEKNUM(B277,1)</f>
        <v>41</v>
      </c>
      <c r="AB277" s="58">
        <f>IF(ISBLANK(B277)," ",MAX(B277-B276-1,0))</f>
        <v>6</v>
      </c>
      <c r="AC277" s="56">
        <f>DAY(B277)</f>
        <v>9</v>
      </c>
      <c r="AD277" s="53">
        <f>U277+V277</f>
        <v>0.29104386983539093</v>
      </c>
      <c r="AE277" s="56">
        <f>IF("1-Swim"=D277,E277*46.7,IF("2-Bike"=D277,E277,IF("3-Run"=D277,E277*4.27,0)))</f>
        <v>19.214999999999996</v>
      </c>
    </row>
    <row r="278" spans="1:31" x14ac:dyDescent="0.25">
      <c r="A278" s="50">
        <v>277</v>
      </c>
      <c r="B278" s="51">
        <v>38271</v>
      </c>
      <c r="C278" s="52" t="s">
        <v>3</v>
      </c>
      <c r="D278" s="50" t="s">
        <v>1223</v>
      </c>
      <c r="E278" s="50">
        <v>1.9</v>
      </c>
      <c r="F278" s="50">
        <v>0</v>
      </c>
      <c r="G278" s="50">
        <v>20</v>
      </c>
      <c r="H278" s="50">
        <v>0</v>
      </c>
      <c r="I278" s="53">
        <f>IF(E278&gt;0,TIME(F278,G278,H278),"")</f>
        <v>1.3888888888888888E-2</v>
      </c>
      <c r="J278" s="54">
        <f>IF(E278&gt;0,TIME(F278,G278,H278)/E278,"")</f>
        <v>7.3099415204678359E-3</v>
      </c>
      <c r="K278" s="50" t="s">
        <v>550</v>
      </c>
      <c r="L278" s="50" t="s">
        <v>17</v>
      </c>
      <c r="M278" s="55">
        <f>IF(D278&gt;0,0.0416666666666667/J278,"")</f>
        <v>5.7000000000000046</v>
      </c>
      <c r="N278" s="50">
        <v>0</v>
      </c>
      <c r="P278" s="50" t="s">
        <v>17</v>
      </c>
      <c r="Q278" s="151">
        <f>IF("1-Swim"=D278,J278*2.4,IF("2-Bike"=D278,J278*112,IF("3-Run"=D278,J278*26.2,0)))</f>
        <v>0.19152046783625729</v>
      </c>
      <c r="R278" s="151">
        <f>Q278/2</f>
        <v>9.5760233918128643E-2</v>
      </c>
      <c r="S278" s="53">
        <f>J278*26.2</f>
        <v>0.19152046783625729</v>
      </c>
      <c r="T278" s="53">
        <f>(J278+0.0013889)*26.2</f>
        <v>0.22790964783625731</v>
      </c>
      <c r="U278" s="53">
        <f>S278/2</f>
        <v>9.5760233918128643E-2</v>
      </c>
      <c r="V278" s="53">
        <f>T278/2</f>
        <v>0.11395482391812865</v>
      </c>
      <c r="W278" s="50">
        <f>RANK(J278,J:J,1)</f>
        <v>1903</v>
      </c>
      <c r="X278" s="50">
        <f>YEAR(B278)</f>
        <v>2004</v>
      </c>
      <c r="Y278" s="50">
        <f>MONTH(B278)</f>
        <v>10</v>
      </c>
      <c r="Z278" s="56">
        <f>X278*100+Y278</f>
        <v>200410</v>
      </c>
      <c r="AA278" s="56">
        <f>WEEKNUM(B278,1)</f>
        <v>42</v>
      </c>
      <c r="AB278" s="58">
        <f>IF(ISBLANK(B278)," ",MAX(B278-B277-1,0))</f>
        <v>1</v>
      </c>
      <c r="AC278" s="56">
        <f>DAY(B278)</f>
        <v>11</v>
      </c>
      <c r="AD278" s="53">
        <f>U278+V278</f>
        <v>0.2097150578362573</v>
      </c>
      <c r="AE278" s="56">
        <f>IF("1-Swim"=D278,E278*46.7,IF("2-Bike"=D278,E278,IF("3-Run"=D278,E278*4.27,0)))</f>
        <v>8.1129999999999995</v>
      </c>
    </row>
    <row r="279" spans="1:31" x14ac:dyDescent="0.25">
      <c r="A279" s="50">
        <v>278</v>
      </c>
      <c r="B279" s="51">
        <v>38272</v>
      </c>
      <c r="C279" s="52" t="s">
        <v>4</v>
      </c>
      <c r="D279" s="50" t="s">
        <v>1223</v>
      </c>
      <c r="E279" s="50">
        <v>2</v>
      </c>
      <c r="F279" s="50">
        <v>0</v>
      </c>
      <c r="G279" s="50">
        <v>23</v>
      </c>
      <c r="H279" s="50">
        <v>0</v>
      </c>
      <c r="I279" s="53">
        <f>IF(E279&gt;0,TIME(F279,G279,H279),"")</f>
        <v>1.5972222222222224E-2</v>
      </c>
      <c r="J279" s="54">
        <f>IF(E279&gt;0,TIME(F279,G279,H279)/E279,"")</f>
        <v>7.9861111111111122E-3</v>
      </c>
      <c r="K279" s="50" t="s">
        <v>551</v>
      </c>
      <c r="L279" s="50" t="s">
        <v>313</v>
      </c>
      <c r="M279" s="55">
        <f>IF(D279&gt;0,0.0416666666666667/J279,"")</f>
        <v>5.2173913043478297</v>
      </c>
      <c r="N279" s="50">
        <v>0</v>
      </c>
      <c r="P279" s="50" t="s">
        <v>66</v>
      </c>
      <c r="Q279" s="151">
        <f>IF("1-Swim"=D279,J279*2.4,IF("2-Bike"=D279,J279*112,IF("3-Run"=D279,J279*26.2,0)))</f>
        <v>0.20923611111111112</v>
      </c>
      <c r="R279" s="151">
        <f>Q279/2</f>
        <v>0.10461805555555556</v>
      </c>
      <c r="S279" s="53">
        <f>J279*26.2</f>
        <v>0.20923611111111112</v>
      </c>
      <c r="T279" s="53">
        <f>(J279+0.0013889)*26.2</f>
        <v>0.24562529111111114</v>
      </c>
      <c r="U279" s="53">
        <f>S279/2</f>
        <v>0.10461805555555556</v>
      </c>
      <c r="V279" s="53">
        <f>T279/2</f>
        <v>0.12281264555555557</v>
      </c>
      <c r="W279" s="50">
        <f>RANK(J279,J:J,1)</f>
        <v>2433</v>
      </c>
      <c r="X279" s="50">
        <f>YEAR(B279)</f>
        <v>2004</v>
      </c>
      <c r="Y279" s="50">
        <f>MONTH(B279)</f>
        <v>10</v>
      </c>
      <c r="Z279" s="56">
        <f>X279*100+Y279</f>
        <v>200410</v>
      </c>
      <c r="AA279" s="56">
        <f>WEEKNUM(B279,1)</f>
        <v>42</v>
      </c>
      <c r="AB279" s="58">
        <f>IF(ISBLANK(B279)," ",MAX(B279-B278-1,0))</f>
        <v>0</v>
      </c>
      <c r="AC279" s="56">
        <f>DAY(B279)</f>
        <v>12</v>
      </c>
      <c r="AD279" s="53">
        <f>U279+V279</f>
        <v>0.22743070111111113</v>
      </c>
      <c r="AE279" s="56">
        <f>IF("1-Swim"=D279,E279*46.7,IF("2-Bike"=D279,E279,IF("3-Run"=D279,E279*4.27,0)))</f>
        <v>8.5399999999999991</v>
      </c>
    </row>
    <row r="280" spans="1:31" x14ac:dyDescent="0.25">
      <c r="A280" s="50">
        <v>279</v>
      </c>
      <c r="B280" s="51">
        <v>38276</v>
      </c>
      <c r="C280" s="52" t="s">
        <v>5</v>
      </c>
      <c r="D280" s="50" t="s">
        <v>1223</v>
      </c>
      <c r="E280" s="50">
        <v>3.661</v>
      </c>
      <c r="F280" s="50">
        <v>0</v>
      </c>
      <c r="G280" s="50">
        <v>39</v>
      </c>
      <c r="H280" s="50">
        <v>27</v>
      </c>
      <c r="I280" s="53">
        <f>IF(E280&gt;0,TIME(F280,G280,H280),"")</f>
        <v>2.7395833333333338E-2</v>
      </c>
      <c r="J280" s="54">
        <f>IF(E280&gt;0,TIME(F280,G280,H280)/E280,"")</f>
        <v>7.483155786215061E-3</v>
      </c>
      <c r="K280" s="50" t="s">
        <v>550</v>
      </c>
      <c r="L280" s="50" t="s">
        <v>378</v>
      </c>
      <c r="M280" s="55">
        <f>IF(D280&gt;0,0.0416666666666667/J280,"")</f>
        <v>5.5680608365019042</v>
      </c>
      <c r="N280" s="50">
        <v>0</v>
      </c>
      <c r="P280" s="50" t="s">
        <v>67</v>
      </c>
      <c r="Q280" s="151">
        <f>IF("1-Swim"=D280,J280*2.4,IF("2-Bike"=D280,J280*112,IF("3-Run"=D280,J280*26.2,0)))</f>
        <v>0.19605868159883461</v>
      </c>
      <c r="R280" s="151">
        <f>Q280/2</f>
        <v>9.8029340799417303E-2</v>
      </c>
      <c r="S280" s="53">
        <f>J280*26.2</f>
        <v>0.19605868159883461</v>
      </c>
      <c r="T280" s="53">
        <f>(J280+0.0013889)*26.2</f>
        <v>0.23244786159883457</v>
      </c>
      <c r="U280" s="53">
        <f>S280/2</f>
        <v>9.8029340799417303E-2</v>
      </c>
      <c r="V280" s="53">
        <f>T280/2</f>
        <v>0.11622393079941729</v>
      </c>
      <c r="W280" s="50">
        <f>RANK(J280,J:J,1)</f>
        <v>2051</v>
      </c>
      <c r="X280" s="50">
        <f>YEAR(B280)</f>
        <v>2004</v>
      </c>
      <c r="Y280" s="50">
        <f>MONTH(B280)</f>
        <v>10</v>
      </c>
      <c r="Z280" s="56">
        <f>X280*100+Y280</f>
        <v>200410</v>
      </c>
      <c r="AA280" s="56">
        <f>WEEKNUM(B280,1)</f>
        <v>42</v>
      </c>
      <c r="AB280" s="58">
        <f>IF(ISBLANK(B280)," ",MAX(B280-B279-1,0))</f>
        <v>3</v>
      </c>
      <c r="AC280" s="56">
        <f>DAY(B280)</f>
        <v>16</v>
      </c>
      <c r="AD280" s="53">
        <f>U280+V280</f>
        <v>0.21425327159883459</v>
      </c>
      <c r="AE280" s="56">
        <f>IF("1-Swim"=D280,E280*46.7,IF("2-Bike"=D280,E280,IF("3-Run"=D280,E280*4.27,0)))</f>
        <v>15.632469999999998</v>
      </c>
    </row>
    <row r="281" spans="1:31" x14ac:dyDescent="0.25">
      <c r="A281" s="50">
        <v>280</v>
      </c>
      <c r="B281" s="51">
        <v>38277</v>
      </c>
      <c r="C281" s="52" t="s">
        <v>0</v>
      </c>
      <c r="D281" s="50" t="s">
        <v>1224</v>
      </c>
      <c r="E281" s="50">
        <v>3</v>
      </c>
      <c r="F281" s="50">
        <v>0</v>
      </c>
      <c r="G281" s="50">
        <v>11</v>
      </c>
      <c r="H281" s="50">
        <v>30</v>
      </c>
      <c r="I281" s="53">
        <f>IF(E281&gt;0,TIME(F281,G281,H281),"")</f>
        <v>7.9861111111111122E-3</v>
      </c>
      <c r="J281" s="54">
        <f>IF(E281&gt;0,TIME(F281,G281,H281)/E281,"")</f>
        <v>2.6620370370370374E-3</v>
      </c>
      <c r="K281" s="50" t="s">
        <v>26</v>
      </c>
      <c r="L281" s="50" t="s">
        <v>26</v>
      </c>
      <c r="M281" s="55">
        <f>IF(D281&gt;0,0.0416666666666667/J281,"")</f>
        <v>15.652173913043487</v>
      </c>
      <c r="N281" s="50">
        <v>0</v>
      </c>
      <c r="P281" s="50" t="s">
        <v>26</v>
      </c>
      <c r="Q281" s="151">
        <f>IF("1-Swim"=D281,J281*2.4,IF("2-Bike"=D281,J281*112,IF("3-Run"=D281,J281*26.2,0)))</f>
        <v>0.29814814814814816</v>
      </c>
      <c r="R281" s="151">
        <f>Q281/2</f>
        <v>0.14907407407407408</v>
      </c>
      <c r="S281" s="53">
        <f>J281*26.2</f>
        <v>6.9745370370370374E-2</v>
      </c>
      <c r="T281" s="53">
        <f>(J281+0.0013889)*26.2</f>
        <v>0.10613455037037038</v>
      </c>
      <c r="U281" s="53">
        <f>S281/2</f>
        <v>3.4872685185185187E-2</v>
      </c>
      <c r="V281" s="53">
        <f>T281/2</f>
        <v>5.3067275185185191E-2</v>
      </c>
      <c r="W281" s="50">
        <f>RANK(J281,J:J,1)</f>
        <v>388</v>
      </c>
      <c r="X281" s="50">
        <f>YEAR(B281)</f>
        <v>2004</v>
      </c>
      <c r="Y281" s="50">
        <f>MONTH(B281)</f>
        <v>10</v>
      </c>
      <c r="Z281" s="56">
        <f>X281*100+Y281</f>
        <v>200410</v>
      </c>
      <c r="AA281" s="56">
        <f>WEEKNUM(B281,1)</f>
        <v>43</v>
      </c>
      <c r="AB281" s="58">
        <f>IF(ISBLANK(B281)," ",MAX(B281-B280-1,0))</f>
        <v>0</v>
      </c>
      <c r="AC281" s="56">
        <f>DAY(B281)</f>
        <v>17</v>
      </c>
      <c r="AD281" s="53">
        <f>U281+V281</f>
        <v>8.7939960370370385E-2</v>
      </c>
      <c r="AE281" s="56">
        <f>IF("1-Swim"=D281,E281*46.7,IF("2-Bike"=D281,E281,IF("3-Run"=D281,E281*4.27,0)))</f>
        <v>3</v>
      </c>
    </row>
    <row r="282" spans="1:31" x14ac:dyDescent="0.25">
      <c r="A282" s="50">
        <v>281</v>
      </c>
      <c r="B282" s="51">
        <v>38278</v>
      </c>
      <c r="C282" s="52" t="s">
        <v>3</v>
      </c>
      <c r="D282" s="50" t="s">
        <v>1223</v>
      </c>
      <c r="E282" s="50">
        <v>2.25</v>
      </c>
      <c r="F282" s="50">
        <v>0</v>
      </c>
      <c r="G282" s="50">
        <v>22</v>
      </c>
      <c r="H282" s="50">
        <v>15</v>
      </c>
      <c r="I282" s="53">
        <f>IF(E282&gt;0,TIME(F282,G282,H282),"")</f>
        <v>1.545138888888889E-2</v>
      </c>
      <c r="J282" s="54">
        <f>IF(E282&gt;0,TIME(F282,G282,H282)/E282,"")</f>
        <v>6.8672839506172846E-3</v>
      </c>
      <c r="K282" s="50" t="s">
        <v>550</v>
      </c>
      <c r="L282" s="50" t="s">
        <v>17</v>
      </c>
      <c r="M282" s="55">
        <f>IF(D282&gt;0,0.0416666666666667/J282,"")</f>
        <v>6.0674157303370828</v>
      </c>
      <c r="N282" s="50">
        <v>0</v>
      </c>
      <c r="P282" s="50" t="s">
        <v>17</v>
      </c>
      <c r="Q282" s="151">
        <f>IF("1-Swim"=D282,J282*2.4,IF("2-Bike"=D282,J282*112,IF("3-Run"=D282,J282*26.2,0)))</f>
        <v>0.17992283950617285</v>
      </c>
      <c r="R282" s="151">
        <f>Q282/2</f>
        <v>8.9961419753086427E-2</v>
      </c>
      <c r="S282" s="53">
        <f>J282*26.2</f>
        <v>0.17992283950617285</v>
      </c>
      <c r="T282" s="53">
        <f>(J282+0.0013889)*26.2</f>
        <v>0.21631201950617285</v>
      </c>
      <c r="U282" s="53">
        <f>S282/2</f>
        <v>8.9961419753086427E-2</v>
      </c>
      <c r="V282" s="53">
        <f>T282/2</f>
        <v>0.10815600975308642</v>
      </c>
      <c r="W282" s="50">
        <f>RANK(J282,J:J,1)</f>
        <v>1401</v>
      </c>
      <c r="X282" s="50">
        <f>YEAR(B282)</f>
        <v>2004</v>
      </c>
      <c r="Y282" s="50">
        <f>MONTH(B282)</f>
        <v>10</v>
      </c>
      <c r="Z282" s="56">
        <f>X282*100+Y282</f>
        <v>200410</v>
      </c>
      <c r="AA282" s="56">
        <f>WEEKNUM(B282,1)</f>
        <v>43</v>
      </c>
      <c r="AB282" s="58">
        <f>IF(ISBLANK(B282)," ",MAX(B282-B281-1,0))</f>
        <v>0</v>
      </c>
      <c r="AC282" s="56">
        <f>DAY(B282)</f>
        <v>18</v>
      </c>
      <c r="AD282" s="53">
        <f>U282+V282</f>
        <v>0.19811742950617284</v>
      </c>
      <c r="AE282" s="56">
        <f>IF("1-Swim"=D282,E282*46.7,IF("2-Bike"=D282,E282,IF("3-Run"=D282,E282*4.27,0)))</f>
        <v>9.6074999999999982</v>
      </c>
    </row>
    <row r="283" spans="1:31" x14ac:dyDescent="0.25">
      <c r="A283" s="50">
        <v>282</v>
      </c>
      <c r="B283" s="51">
        <v>38279</v>
      </c>
      <c r="C283" s="52" t="s">
        <v>4</v>
      </c>
      <c r="D283" s="50" t="s">
        <v>1223</v>
      </c>
      <c r="E283" s="50">
        <v>2.42</v>
      </c>
      <c r="F283" s="50">
        <v>0</v>
      </c>
      <c r="G283" s="50">
        <v>25</v>
      </c>
      <c r="H283" s="50">
        <v>0</v>
      </c>
      <c r="I283" s="53">
        <f>IF(E283&gt;0,TIME(F283,G283,H283),"")</f>
        <v>1.7361111111111112E-2</v>
      </c>
      <c r="J283" s="54">
        <f>IF(E283&gt;0,TIME(F283,G283,H283)/E283,"")</f>
        <v>7.1740128558310384E-3</v>
      </c>
      <c r="K283" s="50" t="s">
        <v>550</v>
      </c>
      <c r="L283" s="50" t="s">
        <v>17</v>
      </c>
      <c r="M283" s="55">
        <f>IF(D283&gt;0,0.0416666666666667/J283,"")</f>
        <v>5.8080000000000043</v>
      </c>
      <c r="N283" s="50">
        <v>0</v>
      </c>
      <c r="P283" s="50" t="s">
        <v>17</v>
      </c>
      <c r="Q283" s="151">
        <f>IF("1-Swim"=D283,J283*2.4,IF("2-Bike"=D283,J283*112,IF("3-Run"=D283,J283*26.2,0)))</f>
        <v>0.18795913682277321</v>
      </c>
      <c r="R283" s="151">
        <f>Q283/2</f>
        <v>9.3979568411386605E-2</v>
      </c>
      <c r="S283" s="53">
        <f>J283*26.2</f>
        <v>0.18795913682277321</v>
      </c>
      <c r="T283" s="53">
        <f>(J283+0.0013889)*26.2</f>
        <v>0.2243483168227732</v>
      </c>
      <c r="U283" s="53">
        <f>S283/2</f>
        <v>9.3979568411386605E-2</v>
      </c>
      <c r="V283" s="53">
        <f>T283/2</f>
        <v>0.1121741584113866</v>
      </c>
      <c r="W283" s="50">
        <f>RANK(J283,J:J,1)</f>
        <v>1749</v>
      </c>
      <c r="X283" s="50">
        <f>YEAR(B283)</f>
        <v>2004</v>
      </c>
      <c r="Y283" s="50">
        <f>MONTH(B283)</f>
        <v>10</v>
      </c>
      <c r="Z283" s="56">
        <f>X283*100+Y283</f>
        <v>200410</v>
      </c>
      <c r="AA283" s="56">
        <f>WEEKNUM(B283,1)</f>
        <v>43</v>
      </c>
      <c r="AB283" s="58">
        <f>IF(ISBLANK(B283)," ",MAX(B283-B282-1,0))</f>
        <v>0</v>
      </c>
      <c r="AC283" s="56">
        <f>DAY(B283)</f>
        <v>19</v>
      </c>
      <c r="AD283" s="53">
        <f>U283+V283</f>
        <v>0.20615372682277322</v>
      </c>
      <c r="AE283" s="56">
        <f>IF("1-Swim"=D283,E283*46.7,IF("2-Bike"=D283,E283,IF("3-Run"=D283,E283*4.27,0)))</f>
        <v>10.333399999999999</v>
      </c>
    </row>
    <row r="284" spans="1:31" x14ac:dyDescent="0.25">
      <c r="A284" s="50">
        <v>283</v>
      </c>
      <c r="B284" s="51">
        <v>38284</v>
      </c>
      <c r="C284" s="52" t="s">
        <v>0</v>
      </c>
      <c r="D284" s="50" t="s">
        <v>1223</v>
      </c>
      <c r="E284" s="50">
        <v>3.65</v>
      </c>
      <c r="F284" s="50">
        <v>0</v>
      </c>
      <c r="G284" s="50">
        <v>40</v>
      </c>
      <c r="H284" s="50">
        <v>0</v>
      </c>
      <c r="I284" s="53">
        <f>IF(E284&gt;0,TIME(F284,G284,H284),"")</f>
        <v>2.7777777777777776E-2</v>
      </c>
      <c r="J284" s="54">
        <f>IF(E284&gt;0,TIME(F284,G284,H284)/E284,"")</f>
        <v>7.6103500761035003E-3</v>
      </c>
      <c r="K284" s="50" t="s">
        <v>550</v>
      </c>
      <c r="L284" s="50" t="s">
        <v>17</v>
      </c>
      <c r="M284" s="55">
        <f>IF(D284&gt;0,0.0416666666666667/J284,"")</f>
        <v>5.475000000000005</v>
      </c>
      <c r="N284" s="50">
        <v>0</v>
      </c>
      <c r="P284" s="50" t="s">
        <v>68</v>
      </c>
      <c r="Q284" s="151">
        <f>IF("1-Swim"=D284,J284*2.4,IF("2-Bike"=D284,J284*112,IF("3-Run"=D284,J284*26.2,0)))</f>
        <v>0.19939117199391171</v>
      </c>
      <c r="R284" s="151">
        <f>Q284/2</f>
        <v>9.9695585996955854E-2</v>
      </c>
      <c r="S284" s="53">
        <f>J284*26.2</f>
        <v>0.19939117199391171</v>
      </c>
      <c r="T284" s="53">
        <f>(J284+0.0013889)*26.2</f>
        <v>0.2357803519939117</v>
      </c>
      <c r="U284" s="53">
        <f>S284/2</f>
        <v>9.9695585996955854E-2</v>
      </c>
      <c r="V284" s="53">
        <f>T284/2</f>
        <v>0.11789017599695585</v>
      </c>
      <c r="W284" s="50">
        <f>RANK(J284,J:J,1)</f>
        <v>2160</v>
      </c>
      <c r="X284" s="50">
        <f>YEAR(B284)</f>
        <v>2004</v>
      </c>
      <c r="Y284" s="50">
        <f>MONTH(B284)</f>
        <v>10</v>
      </c>
      <c r="Z284" s="56">
        <f>X284*100+Y284</f>
        <v>200410</v>
      </c>
      <c r="AA284" s="56">
        <f>WEEKNUM(B284,1)</f>
        <v>44</v>
      </c>
      <c r="AB284" s="58">
        <f>IF(ISBLANK(B284)," ",MAX(B284-B283-1,0))</f>
        <v>4</v>
      </c>
      <c r="AC284" s="56">
        <f>DAY(B284)</f>
        <v>24</v>
      </c>
      <c r="AD284" s="53">
        <f>U284+V284</f>
        <v>0.21758576199391172</v>
      </c>
      <c r="AE284" s="56">
        <f>IF("1-Swim"=D284,E284*46.7,IF("2-Bike"=D284,E284,IF("3-Run"=D284,E284*4.27,0)))</f>
        <v>15.585499999999998</v>
      </c>
    </row>
    <row r="285" spans="1:31" x14ac:dyDescent="0.25">
      <c r="A285" s="50">
        <v>284</v>
      </c>
      <c r="B285" s="51">
        <v>38285</v>
      </c>
      <c r="C285" s="52" t="s">
        <v>3</v>
      </c>
      <c r="D285" s="50" t="s">
        <v>1224</v>
      </c>
      <c r="E285" s="50">
        <v>7.55</v>
      </c>
      <c r="F285" s="50">
        <v>0</v>
      </c>
      <c r="G285" s="50">
        <v>25</v>
      </c>
      <c r="H285" s="50">
        <v>0</v>
      </c>
      <c r="I285" s="53">
        <f>IF(E285&gt;0,TIME(F285,G285,H285),"")</f>
        <v>1.7361111111111112E-2</v>
      </c>
      <c r="J285" s="54">
        <f>IF(E285&gt;0,TIME(F285,G285,H285)/E285,"")</f>
        <v>2.2994849153789554E-3</v>
      </c>
      <c r="K285" s="50" t="s">
        <v>26</v>
      </c>
      <c r="L285" s="50" t="s">
        <v>26</v>
      </c>
      <c r="M285" s="55">
        <f>IF(D285&gt;0,0.0416666666666667/J285,"")</f>
        <v>18.120000000000012</v>
      </c>
      <c r="N285" s="50">
        <v>0</v>
      </c>
      <c r="P285" s="50" t="s">
        <v>69</v>
      </c>
      <c r="Q285" s="151">
        <f>IF("1-Swim"=D285,J285*2.4,IF("2-Bike"=D285,J285*112,IF("3-Run"=D285,J285*26.2,0)))</f>
        <v>0.25754231052244303</v>
      </c>
      <c r="R285" s="151">
        <f>Q285/2</f>
        <v>0.12877115526122151</v>
      </c>
      <c r="S285" s="53">
        <f>J285*26.2</f>
        <v>6.0246504782928631E-2</v>
      </c>
      <c r="T285" s="53">
        <f>(J285+0.0013889)*26.2</f>
        <v>9.6635684782928624E-2</v>
      </c>
      <c r="U285" s="53">
        <f>S285/2</f>
        <v>3.0123252391464315E-2</v>
      </c>
      <c r="V285" s="53">
        <f>T285/2</f>
        <v>4.8317842391464312E-2</v>
      </c>
      <c r="W285" s="50">
        <f>RANK(J285,J:J,1)</f>
        <v>230</v>
      </c>
      <c r="X285" s="50">
        <f>YEAR(B285)</f>
        <v>2004</v>
      </c>
      <c r="Y285" s="50">
        <f>MONTH(B285)</f>
        <v>10</v>
      </c>
      <c r="Z285" s="56">
        <f>X285*100+Y285</f>
        <v>200410</v>
      </c>
      <c r="AA285" s="56">
        <f>WEEKNUM(B285,1)</f>
        <v>44</v>
      </c>
      <c r="AB285" s="58">
        <f>IF(ISBLANK(B285)," ",MAX(B285-B284-1,0))</f>
        <v>0</v>
      </c>
      <c r="AC285" s="56">
        <f>DAY(B285)</f>
        <v>25</v>
      </c>
      <c r="AD285" s="53">
        <f>U285+V285</f>
        <v>7.8441094782928628E-2</v>
      </c>
      <c r="AE285" s="56">
        <f>IF("1-Swim"=D285,E285*46.7,IF("2-Bike"=D285,E285,IF("3-Run"=D285,E285*4.27,0)))</f>
        <v>7.55</v>
      </c>
    </row>
    <row r="286" spans="1:31" x14ac:dyDescent="0.25">
      <c r="A286" s="50">
        <v>285</v>
      </c>
      <c r="B286" s="51">
        <v>38286</v>
      </c>
      <c r="C286" s="52" t="s">
        <v>4</v>
      </c>
      <c r="D286" s="50" t="s">
        <v>1223</v>
      </c>
      <c r="E286" s="50">
        <v>1.75</v>
      </c>
      <c r="F286" s="50">
        <v>0</v>
      </c>
      <c r="G286" s="50">
        <v>20</v>
      </c>
      <c r="H286" s="50">
        <v>50</v>
      </c>
      <c r="I286" s="53">
        <f>IF(E286&gt;0,TIME(F286,G286,H286),"")</f>
        <v>1.4467592592592593E-2</v>
      </c>
      <c r="J286" s="54">
        <f>IF(E286&gt;0,TIME(F286,G286,H286)/E286,"")</f>
        <v>8.2671957671957667E-3</v>
      </c>
      <c r="K286" s="50" t="s">
        <v>550</v>
      </c>
      <c r="L286" s="50" t="s">
        <v>17</v>
      </c>
      <c r="M286" s="55">
        <f>IF(D286&gt;0,0.0416666666666667/J286,"")</f>
        <v>5.0400000000000045</v>
      </c>
      <c r="N286" s="50">
        <v>0</v>
      </c>
      <c r="P286" s="50" t="s">
        <v>70</v>
      </c>
      <c r="Q286" s="151">
        <f>IF("1-Swim"=D286,J286*2.4,IF("2-Bike"=D286,J286*112,IF("3-Run"=D286,J286*26.2,0)))</f>
        <v>0.21660052910052907</v>
      </c>
      <c r="R286" s="151">
        <f>Q286/2</f>
        <v>0.10830026455026454</v>
      </c>
      <c r="S286" s="53">
        <f>J286*26.2</f>
        <v>0.21660052910052907</v>
      </c>
      <c r="T286" s="53">
        <f>(J286+0.0013889)*26.2</f>
        <v>0.25298970910052909</v>
      </c>
      <c r="U286" s="53">
        <f>S286/2</f>
        <v>0.10830026455026454</v>
      </c>
      <c r="V286" s="53">
        <f>T286/2</f>
        <v>0.12649485455026455</v>
      </c>
      <c r="W286" s="50">
        <f>RANK(J286,J:J,1)</f>
        <v>2568</v>
      </c>
      <c r="X286" s="50">
        <f>YEAR(B286)</f>
        <v>2004</v>
      </c>
      <c r="Y286" s="50">
        <f>MONTH(B286)</f>
        <v>10</v>
      </c>
      <c r="Z286" s="56">
        <f>X286*100+Y286</f>
        <v>200410</v>
      </c>
      <c r="AA286" s="56">
        <f>WEEKNUM(B286,1)</f>
        <v>44</v>
      </c>
      <c r="AB286" s="58">
        <f>IF(ISBLANK(B286)," ",MAX(B286-B285-1,0))</f>
        <v>0</v>
      </c>
      <c r="AC286" s="56">
        <f>DAY(B286)</f>
        <v>26</v>
      </c>
      <c r="AD286" s="53">
        <f>U286+V286</f>
        <v>0.23479511910052908</v>
      </c>
      <c r="AE286" s="56">
        <f>IF("1-Swim"=D286,E286*46.7,IF("2-Bike"=D286,E286,IF("3-Run"=D286,E286*4.27,0)))</f>
        <v>7.4724999999999993</v>
      </c>
    </row>
    <row r="287" spans="1:31" x14ac:dyDescent="0.25">
      <c r="A287" s="50">
        <v>286</v>
      </c>
      <c r="B287" s="51">
        <v>38291</v>
      </c>
      <c r="C287" s="52" t="s">
        <v>0</v>
      </c>
      <c r="D287" s="50" t="s">
        <v>1223</v>
      </c>
      <c r="E287" s="50">
        <v>2.5</v>
      </c>
      <c r="F287" s="50">
        <v>0</v>
      </c>
      <c r="G287" s="50">
        <v>50</v>
      </c>
      <c r="H287" s="50">
        <v>0</v>
      </c>
      <c r="I287" s="53">
        <f>IF(E287&gt;0,TIME(F287,G287,H287),"")</f>
        <v>3.4722222222222224E-2</v>
      </c>
      <c r="J287" s="54">
        <f>IF(E287&gt;0,TIME(F287,G287,H287)/E287,"")</f>
        <v>1.388888888888889E-2</v>
      </c>
      <c r="K287" s="50" t="s">
        <v>550</v>
      </c>
      <c r="L287" s="50" t="s">
        <v>17</v>
      </c>
      <c r="M287" s="55">
        <f>IF(D287&gt;0,0.0416666666666667/J287,"")</f>
        <v>3.0000000000000022</v>
      </c>
      <c r="N287" s="50">
        <v>0</v>
      </c>
      <c r="P287" s="50" t="s">
        <v>71</v>
      </c>
      <c r="Q287" s="151">
        <f>IF("1-Swim"=D287,J287*2.4,IF("2-Bike"=D287,J287*112,IF("3-Run"=D287,J287*26.2,0)))</f>
        <v>0.36388888888888893</v>
      </c>
      <c r="R287" s="151">
        <f>Q287/2</f>
        <v>0.18194444444444446</v>
      </c>
      <c r="S287" s="53">
        <f>J287*26.2</f>
        <v>0.36388888888888893</v>
      </c>
      <c r="T287" s="53">
        <f>(J287+0.0013889)*26.2</f>
        <v>0.40027806888888889</v>
      </c>
      <c r="U287" s="53">
        <f>S287/2</f>
        <v>0.18194444444444446</v>
      </c>
      <c r="V287" s="53">
        <f>T287/2</f>
        <v>0.20013903444444445</v>
      </c>
      <c r="W287" s="50">
        <f>RANK(J287,J:J,1)</f>
        <v>3005</v>
      </c>
      <c r="X287" s="50">
        <f>YEAR(B287)</f>
        <v>2004</v>
      </c>
      <c r="Y287" s="50">
        <f>MONTH(B287)</f>
        <v>10</v>
      </c>
      <c r="Z287" s="56">
        <f>X287*100+Y287</f>
        <v>200410</v>
      </c>
      <c r="AA287" s="56">
        <f>WEEKNUM(B287,1)</f>
        <v>45</v>
      </c>
      <c r="AB287" s="58">
        <f>IF(ISBLANK(B287)," ",MAX(B287-B286-1,0))</f>
        <v>4</v>
      </c>
      <c r="AC287" s="56">
        <f>DAY(B287)</f>
        <v>31</v>
      </c>
      <c r="AD287" s="53">
        <f>U287+V287</f>
        <v>0.38208347888888894</v>
      </c>
      <c r="AE287" s="56">
        <f>IF("1-Swim"=D287,E287*46.7,IF("2-Bike"=D287,E287,IF("3-Run"=D287,E287*4.27,0)))</f>
        <v>10.674999999999999</v>
      </c>
    </row>
    <row r="288" spans="1:31" x14ac:dyDescent="0.25">
      <c r="A288" s="50">
        <v>287</v>
      </c>
      <c r="B288" s="51">
        <v>38292</v>
      </c>
      <c r="C288" s="52" t="s">
        <v>3</v>
      </c>
      <c r="D288" s="50" t="s">
        <v>1223</v>
      </c>
      <c r="E288" s="50">
        <v>2.41</v>
      </c>
      <c r="F288" s="50">
        <v>0</v>
      </c>
      <c r="G288" s="50">
        <v>24</v>
      </c>
      <c r="H288" s="50">
        <v>0</v>
      </c>
      <c r="I288" s="53">
        <f>IF(E288&gt;0,TIME(F288,G288,H288),"")</f>
        <v>1.6666666666666666E-2</v>
      </c>
      <c r="J288" s="54">
        <f>IF(E288&gt;0,TIME(F288,G288,H288)/E288,"")</f>
        <v>6.9156293222683261E-3</v>
      </c>
      <c r="K288" s="50" t="s">
        <v>550</v>
      </c>
      <c r="L288" s="50" t="s">
        <v>17</v>
      </c>
      <c r="M288" s="55">
        <f>IF(D288&gt;0,0.0416666666666667/J288,"")</f>
        <v>6.0250000000000048</v>
      </c>
      <c r="N288" s="50">
        <v>0</v>
      </c>
      <c r="P288" s="50" t="s">
        <v>17</v>
      </c>
      <c r="Q288" s="151">
        <f>IF("1-Swim"=D288,J288*2.4,IF("2-Bike"=D288,J288*112,IF("3-Run"=D288,J288*26.2,0)))</f>
        <v>0.18118948824343015</v>
      </c>
      <c r="R288" s="151">
        <f>Q288/2</f>
        <v>9.0594744121715073E-2</v>
      </c>
      <c r="S288" s="53">
        <f>J288*26.2</f>
        <v>0.18118948824343015</v>
      </c>
      <c r="T288" s="53">
        <f>(J288+0.0013889)*26.2</f>
        <v>0.21757866824343014</v>
      </c>
      <c r="U288" s="53">
        <f>S288/2</f>
        <v>9.0594744121715073E-2</v>
      </c>
      <c r="V288" s="53">
        <f>T288/2</f>
        <v>0.10878933412171507</v>
      </c>
      <c r="W288" s="50">
        <f>RANK(J288,J:J,1)</f>
        <v>1448</v>
      </c>
      <c r="X288" s="50">
        <f>YEAR(B288)</f>
        <v>2004</v>
      </c>
      <c r="Y288" s="50">
        <f>MONTH(B288)</f>
        <v>11</v>
      </c>
      <c r="Z288" s="56">
        <f>X288*100+Y288</f>
        <v>200411</v>
      </c>
      <c r="AA288" s="56">
        <f>WEEKNUM(B288,1)</f>
        <v>45</v>
      </c>
      <c r="AB288" s="58">
        <f>IF(ISBLANK(B288)," ",MAX(B288-B287-1,0))</f>
        <v>0</v>
      </c>
      <c r="AC288" s="56">
        <f>DAY(B288)</f>
        <v>1</v>
      </c>
      <c r="AD288" s="53">
        <f>U288+V288</f>
        <v>0.19938407824343013</v>
      </c>
      <c r="AE288" s="56">
        <f>IF("1-Swim"=D288,E288*46.7,IF("2-Bike"=D288,E288,IF("3-Run"=D288,E288*4.27,0)))</f>
        <v>10.290699999999999</v>
      </c>
    </row>
    <row r="289" spans="1:31" x14ac:dyDescent="0.25">
      <c r="A289" s="50">
        <v>288</v>
      </c>
      <c r="B289" s="51">
        <v>38296</v>
      </c>
      <c r="C289" s="52" t="s">
        <v>2</v>
      </c>
      <c r="D289" s="50" t="s">
        <v>1223</v>
      </c>
      <c r="E289" s="50">
        <v>3</v>
      </c>
      <c r="F289" s="50">
        <v>0</v>
      </c>
      <c r="G289" s="50">
        <v>31</v>
      </c>
      <c r="H289" s="50">
        <v>10</v>
      </c>
      <c r="I289" s="53">
        <f>IF(E289&gt;0,TIME(F289,G289,H289),"")</f>
        <v>2.164351851851852E-2</v>
      </c>
      <c r="J289" s="54">
        <f>IF(E289&gt;0,TIME(F289,G289,H289)/E289,"")</f>
        <v>7.2145061728395065E-3</v>
      </c>
      <c r="K289" s="50" t="s">
        <v>550</v>
      </c>
      <c r="L289" s="50" t="s">
        <v>17</v>
      </c>
      <c r="M289" s="55">
        <f>IF(D289&gt;0,0.0416666666666667/J289,"")</f>
        <v>5.775401069518721</v>
      </c>
      <c r="N289" s="50">
        <v>0</v>
      </c>
      <c r="P289" s="50" t="s">
        <v>17</v>
      </c>
      <c r="Q289" s="151">
        <f>IF("1-Swim"=D289,J289*2.4,IF("2-Bike"=D289,J289*112,IF("3-Run"=D289,J289*26.2,0)))</f>
        <v>0.18902006172839506</v>
      </c>
      <c r="R289" s="151">
        <f>Q289/2</f>
        <v>9.4510030864197528E-2</v>
      </c>
      <c r="S289" s="53">
        <f>J289*26.2</f>
        <v>0.18902006172839506</v>
      </c>
      <c r="T289" s="53">
        <f>(J289+0.0013889)*26.2</f>
        <v>0.22540924172839505</v>
      </c>
      <c r="U289" s="53">
        <f>S289/2</f>
        <v>9.4510030864197528E-2</v>
      </c>
      <c r="V289" s="53">
        <f>T289/2</f>
        <v>0.11270462086419752</v>
      </c>
      <c r="W289" s="50">
        <f>RANK(J289,J:J,1)</f>
        <v>1802</v>
      </c>
      <c r="X289" s="50">
        <f>YEAR(B289)</f>
        <v>2004</v>
      </c>
      <c r="Y289" s="50">
        <f>MONTH(B289)</f>
        <v>11</v>
      </c>
      <c r="Z289" s="56">
        <f>X289*100+Y289</f>
        <v>200411</v>
      </c>
      <c r="AA289" s="56">
        <f>WEEKNUM(B289,1)</f>
        <v>45</v>
      </c>
      <c r="AB289" s="58">
        <f>IF(ISBLANK(B289)," ",MAX(B289-B288-1,0))</f>
        <v>3</v>
      </c>
      <c r="AC289" s="56">
        <f>DAY(B289)</f>
        <v>5</v>
      </c>
      <c r="AD289" s="53">
        <f>U289+V289</f>
        <v>0.20721465172839504</v>
      </c>
      <c r="AE289" s="56">
        <f>IF("1-Swim"=D289,E289*46.7,IF("2-Bike"=D289,E289,IF("3-Run"=D289,E289*4.27,0)))</f>
        <v>12.809999999999999</v>
      </c>
    </row>
    <row r="290" spans="1:31" x14ac:dyDescent="0.25">
      <c r="A290" s="50">
        <v>289</v>
      </c>
      <c r="B290" s="51">
        <v>38304</v>
      </c>
      <c r="C290" s="52" t="s">
        <v>5</v>
      </c>
      <c r="D290" s="50" t="s">
        <v>1224</v>
      </c>
      <c r="E290" s="50">
        <v>6</v>
      </c>
      <c r="F290" s="50">
        <v>0</v>
      </c>
      <c r="G290" s="50">
        <v>25</v>
      </c>
      <c r="H290" s="50">
        <v>0</v>
      </c>
      <c r="I290" s="53">
        <f>IF(E290&gt;0,TIME(F290,G290,H290),"")</f>
        <v>1.7361111111111112E-2</v>
      </c>
      <c r="J290" s="54">
        <f>IF(E290&gt;0,TIME(F290,G290,H290)/E290,"")</f>
        <v>2.8935185185185188E-3</v>
      </c>
      <c r="K290" s="50" t="s">
        <v>26</v>
      </c>
      <c r="L290" s="50" t="s">
        <v>26</v>
      </c>
      <c r="M290" s="55">
        <f>IF(D290&gt;0,0.0416666666666667/J290,"")</f>
        <v>14.400000000000009</v>
      </c>
      <c r="N290" s="50">
        <v>0</v>
      </c>
      <c r="P290" s="50" t="s">
        <v>69</v>
      </c>
      <c r="Q290" s="151">
        <f>IF("1-Swim"=D290,J290*2.4,IF("2-Bike"=D290,J290*112,IF("3-Run"=D290,J290*26.2,0)))</f>
        <v>0.32407407407407413</v>
      </c>
      <c r="R290" s="151">
        <f>Q290/2</f>
        <v>0.16203703703703706</v>
      </c>
      <c r="S290" s="53">
        <f>J290*26.2</f>
        <v>7.5810185185185189E-2</v>
      </c>
      <c r="T290" s="53">
        <f>(J290+0.0013889)*26.2</f>
        <v>0.11219936518518518</v>
      </c>
      <c r="U290" s="53">
        <f>S290/2</f>
        <v>3.7905092592592594E-2</v>
      </c>
      <c r="V290" s="53">
        <f>T290/2</f>
        <v>5.6099682592592591E-2</v>
      </c>
      <c r="W290" s="50">
        <f>RANK(J290,J:J,1)</f>
        <v>534</v>
      </c>
      <c r="X290" s="50">
        <f>YEAR(B290)</f>
        <v>2004</v>
      </c>
      <c r="Y290" s="50">
        <f>MONTH(B290)</f>
        <v>11</v>
      </c>
      <c r="Z290" s="56">
        <f>X290*100+Y290</f>
        <v>200411</v>
      </c>
      <c r="AA290" s="56">
        <f>WEEKNUM(B290,1)</f>
        <v>46</v>
      </c>
      <c r="AB290" s="58">
        <f>IF(ISBLANK(B290)," ",MAX(B290-B289-1,0))</f>
        <v>7</v>
      </c>
      <c r="AC290" s="56">
        <f>DAY(B290)</f>
        <v>13</v>
      </c>
      <c r="AD290" s="53">
        <f>U290+V290</f>
        <v>9.4004775185185185E-2</v>
      </c>
      <c r="AE290" s="56">
        <f>IF("1-Swim"=D290,E290*46.7,IF("2-Bike"=D290,E290,IF("3-Run"=D290,E290*4.27,0)))</f>
        <v>6</v>
      </c>
    </row>
    <row r="291" spans="1:31" x14ac:dyDescent="0.25">
      <c r="A291" s="50">
        <v>290</v>
      </c>
      <c r="B291" s="51">
        <v>38305</v>
      </c>
      <c r="C291" s="52" t="s">
        <v>0</v>
      </c>
      <c r="D291" s="50" t="s">
        <v>1223</v>
      </c>
      <c r="E291" s="50">
        <v>5.05</v>
      </c>
      <c r="F291" s="50">
        <v>0</v>
      </c>
      <c r="G291" s="50">
        <v>53</v>
      </c>
      <c r="H291" s="50">
        <v>18</v>
      </c>
      <c r="I291" s="53">
        <f>IF(E291&gt;0,TIME(F291,G291,H291),"")</f>
        <v>3.7013888888888888E-2</v>
      </c>
      <c r="J291" s="54">
        <f>IF(E291&gt;0,TIME(F291,G291,H291)/E291,"")</f>
        <v>7.3294829482948298E-3</v>
      </c>
      <c r="K291" s="50" t="s">
        <v>550</v>
      </c>
      <c r="L291" s="50" t="s">
        <v>72</v>
      </c>
      <c r="M291" s="55">
        <f>IF(D291&gt;0,0.0416666666666667/J291,"")</f>
        <v>5.684803001876177</v>
      </c>
      <c r="N291" s="50">
        <v>0</v>
      </c>
      <c r="Q291" s="151">
        <f>IF("1-Swim"=D291,J291*2.4,IF("2-Bike"=D291,J291*112,IF("3-Run"=D291,J291*26.2,0)))</f>
        <v>0.19203245324532453</v>
      </c>
      <c r="R291" s="151">
        <f>Q291/2</f>
        <v>9.6016226622662265E-2</v>
      </c>
      <c r="S291" s="53">
        <f>J291*26.2</f>
        <v>0.19203245324532453</v>
      </c>
      <c r="T291" s="53">
        <f>(J291+0.0013889)*26.2</f>
        <v>0.22842163324532455</v>
      </c>
      <c r="U291" s="53">
        <f>S291/2</f>
        <v>9.6016226622662265E-2</v>
      </c>
      <c r="V291" s="53">
        <f>T291/2</f>
        <v>0.11421081662266228</v>
      </c>
      <c r="W291" s="50">
        <f>RANK(J291,J:J,1)</f>
        <v>1922</v>
      </c>
      <c r="X291" s="50">
        <f>YEAR(B291)</f>
        <v>2004</v>
      </c>
      <c r="Y291" s="50">
        <f>MONTH(B291)</f>
        <v>11</v>
      </c>
      <c r="Z291" s="56">
        <f>X291*100+Y291</f>
        <v>200411</v>
      </c>
      <c r="AA291" s="56">
        <f>WEEKNUM(B291,1)</f>
        <v>47</v>
      </c>
      <c r="AB291" s="58">
        <f>IF(ISBLANK(B291)," ",MAX(B291-B290-1,0))</f>
        <v>0</v>
      </c>
      <c r="AC291" s="56">
        <f>DAY(B291)</f>
        <v>14</v>
      </c>
      <c r="AD291" s="53">
        <f>U291+V291</f>
        <v>0.21022704324532454</v>
      </c>
      <c r="AE291" s="56">
        <f>IF("1-Swim"=D291,E291*46.7,IF("2-Bike"=D291,E291,IF("3-Run"=D291,E291*4.27,0)))</f>
        <v>21.563499999999998</v>
      </c>
    </row>
    <row r="292" spans="1:31" x14ac:dyDescent="0.25">
      <c r="A292" s="50">
        <v>291</v>
      </c>
      <c r="B292" s="51">
        <v>38307</v>
      </c>
      <c r="C292" s="52" t="s">
        <v>4</v>
      </c>
      <c r="D292" s="50" t="s">
        <v>1224</v>
      </c>
      <c r="E292" s="50">
        <v>6</v>
      </c>
      <c r="F292" s="50">
        <v>0</v>
      </c>
      <c r="G292" s="50">
        <v>25</v>
      </c>
      <c r="H292" s="50">
        <v>0</v>
      </c>
      <c r="I292" s="53">
        <f>IF(E292&gt;0,TIME(F292,G292,H292),"")</f>
        <v>1.7361111111111112E-2</v>
      </c>
      <c r="J292" s="54">
        <f>IF(E292&gt;0,TIME(F292,G292,H292)/E292,"")</f>
        <v>2.8935185185185188E-3</v>
      </c>
      <c r="K292" s="50" t="s">
        <v>26</v>
      </c>
      <c r="L292" s="50" t="s">
        <v>26</v>
      </c>
      <c r="M292" s="55">
        <f>IF(D292&gt;0,0.0416666666666667/J292,"")</f>
        <v>14.400000000000009</v>
      </c>
      <c r="N292" s="50">
        <v>0</v>
      </c>
      <c r="P292" s="50" t="s">
        <v>69</v>
      </c>
      <c r="Q292" s="151">
        <f>IF("1-Swim"=D292,J292*2.4,IF("2-Bike"=D292,J292*112,IF("3-Run"=D292,J292*26.2,0)))</f>
        <v>0.32407407407407413</v>
      </c>
      <c r="R292" s="151">
        <f>Q292/2</f>
        <v>0.16203703703703706</v>
      </c>
      <c r="S292" s="53">
        <f>J292*26.2</f>
        <v>7.5810185185185189E-2</v>
      </c>
      <c r="T292" s="53">
        <f>(J292+0.0013889)*26.2</f>
        <v>0.11219936518518518</v>
      </c>
      <c r="U292" s="53">
        <f>S292/2</f>
        <v>3.7905092592592594E-2</v>
      </c>
      <c r="V292" s="53">
        <f>T292/2</f>
        <v>5.6099682592592591E-2</v>
      </c>
      <c r="W292" s="50">
        <f>RANK(J292,J:J,1)</f>
        <v>534</v>
      </c>
      <c r="X292" s="50">
        <f>YEAR(B292)</f>
        <v>2004</v>
      </c>
      <c r="Y292" s="50">
        <f>MONTH(B292)</f>
        <v>11</v>
      </c>
      <c r="Z292" s="56">
        <f>X292*100+Y292</f>
        <v>200411</v>
      </c>
      <c r="AA292" s="56">
        <f>WEEKNUM(B292,1)</f>
        <v>47</v>
      </c>
      <c r="AB292" s="58">
        <f>IF(ISBLANK(B292)," ",MAX(B292-B291-1,0))</f>
        <v>1</v>
      </c>
      <c r="AC292" s="56">
        <f>DAY(B292)</f>
        <v>16</v>
      </c>
      <c r="AD292" s="53">
        <f>U292+V292</f>
        <v>9.4004775185185185E-2</v>
      </c>
      <c r="AE292" s="56">
        <f>IF("1-Swim"=D292,E292*46.7,IF("2-Bike"=D292,E292,IF("3-Run"=D292,E292*4.27,0)))</f>
        <v>6</v>
      </c>
    </row>
    <row r="293" spans="1:31" x14ac:dyDescent="0.25">
      <c r="A293" s="50">
        <v>292</v>
      </c>
      <c r="B293" s="51">
        <v>38315</v>
      </c>
      <c r="C293" s="52" t="s">
        <v>6</v>
      </c>
      <c r="D293" s="50" t="s">
        <v>1223</v>
      </c>
      <c r="E293" s="50">
        <v>2.5499999999999998</v>
      </c>
      <c r="F293" s="50">
        <v>0</v>
      </c>
      <c r="G293" s="50">
        <v>30</v>
      </c>
      <c r="H293" s="50">
        <v>0</v>
      </c>
      <c r="I293" s="53">
        <f>IF(E293&gt;0,TIME(F293,G293,H293),"")</f>
        <v>2.0833333333333332E-2</v>
      </c>
      <c r="J293" s="54">
        <f>IF(E293&gt;0,TIME(F293,G293,H293)/E293,"")</f>
        <v>8.1699346405228763E-3</v>
      </c>
      <c r="K293" s="50" t="s">
        <v>550</v>
      </c>
      <c r="L293" s="50" t="s">
        <v>313</v>
      </c>
      <c r="M293" s="55">
        <f>IF(D293&gt;0,0.0416666666666667/J293,"")</f>
        <v>5.1000000000000041</v>
      </c>
      <c r="N293" s="50">
        <v>0</v>
      </c>
      <c r="P293" s="50" t="s">
        <v>66</v>
      </c>
      <c r="Q293" s="151">
        <f>IF("1-Swim"=D293,J293*2.4,IF("2-Bike"=D293,J293*112,IF("3-Run"=D293,J293*26.2,0)))</f>
        <v>0.21405228758169936</v>
      </c>
      <c r="R293" s="151">
        <f>Q293/2</f>
        <v>0.10702614379084968</v>
      </c>
      <c r="S293" s="53">
        <f>J293*26.2</f>
        <v>0.21405228758169936</v>
      </c>
      <c r="T293" s="53">
        <f>(J293+0.0013889)*26.2</f>
        <v>0.25044146758169938</v>
      </c>
      <c r="U293" s="53">
        <f>S293/2</f>
        <v>0.10702614379084968</v>
      </c>
      <c r="V293" s="53">
        <f>T293/2</f>
        <v>0.12522073379084969</v>
      </c>
      <c r="W293" s="50">
        <f>RANK(J293,J:J,1)</f>
        <v>2525</v>
      </c>
      <c r="X293" s="50">
        <f>YEAR(B293)</f>
        <v>2004</v>
      </c>
      <c r="Y293" s="50">
        <f>MONTH(B293)</f>
        <v>11</v>
      </c>
      <c r="Z293" s="56">
        <f>X293*100+Y293</f>
        <v>200411</v>
      </c>
      <c r="AA293" s="56">
        <f>WEEKNUM(B293,1)</f>
        <v>48</v>
      </c>
      <c r="AB293" s="58">
        <f>IF(ISBLANK(B293)," ",MAX(B293-B292-1,0))</f>
        <v>7</v>
      </c>
      <c r="AC293" s="56">
        <f>DAY(B293)</f>
        <v>24</v>
      </c>
      <c r="AD293" s="53">
        <f>U293+V293</f>
        <v>0.23224687758169937</v>
      </c>
      <c r="AE293" s="56">
        <f>IF("1-Swim"=D293,E293*46.7,IF("2-Bike"=D293,E293,IF("3-Run"=D293,E293*4.27,0)))</f>
        <v>10.888499999999999</v>
      </c>
    </row>
    <row r="294" spans="1:31" x14ac:dyDescent="0.25">
      <c r="A294" s="50">
        <v>293</v>
      </c>
      <c r="B294" s="51">
        <v>38321</v>
      </c>
      <c r="C294" s="52" t="s">
        <v>4</v>
      </c>
      <c r="D294" s="50" t="s">
        <v>1223</v>
      </c>
      <c r="E294" s="50">
        <v>2</v>
      </c>
      <c r="F294" s="50">
        <v>0</v>
      </c>
      <c r="G294" s="50">
        <v>21</v>
      </c>
      <c r="H294" s="50">
        <v>50</v>
      </c>
      <c r="I294" s="53">
        <f>IF(E294&gt;0,TIME(F294,G294,H294),"")</f>
        <v>1.5162037037037036E-2</v>
      </c>
      <c r="J294" s="54">
        <f>IF(E294&gt;0,TIME(F294,G294,H294)/E294,"")</f>
        <v>7.5810185185185182E-3</v>
      </c>
      <c r="K294" s="50" t="s">
        <v>550</v>
      </c>
      <c r="L294" s="50" t="s">
        <v>17</v>
      </c>
      <c r="M294" s="55">
        <f>IF(D294&gt;0,0.0416666666666667/J294,"")</f>
        <v>5.4961832061068749</v>
      </c>
      <c r="N294" s="50">
        <v>0</v>
      </c>
      <c r="P294" s="50" t="s">
        <v>17</v>
      </c>
      <c r="Q294" s="151">
        <f>IF("1-Swim"=D294,J294*2.4,IF("2-Bike"=D294,J294*112,IF("3-Run"=D294,J294*26.2,0)))</f>
        <v>0.19862268518518517</v>
      </c>
      <c r="R294" s="151">
        <f>Q294/2</f>
        <v>9.9311342592592583E-2</v>
      </c>
      <c r="S294" s="53">
        <f>J294*26.2</f>
        <v>0.19862268518518517</v>
      </c>
      <c r="T294" s="53">
        <f>(J294+0.0013889)*26.2</f>
        <v>0.23501186518518519</v>
      </c>
      <c r="U294" s="53">
        <f>S294/2</f>
        <v>9.9311342592592583E-2</v>
      </c>
      <c r="V294" s="53">
        <f>T294/2</f>
        <v>0.11750593259259259</v>
      </c>
      <c r="W294" s="50">
        <f>RANK(J294,J:J,1)</f>
        <v>2141</v>
      </c>
      <c r="X294" s="50">
        <f>YEAR(B294)</f>
        <v>2004</v>
      </c>
      <c r="Y294" s="50">
        <f>MONTH(B294)</f>
        <v>11</v>
      </c>
      <c r="Z294" s="56">
        <f>X294*100+Y294</f>
        <v>200411</v>
      </c>
      <c r="AA294" s="56">
        <f>WEEKNUM(B294,1)</f>
        <v>49</v>
      </c>
      <c r="AB294" s="58">
        <f>IF(ISBLANK(B294)," ",MAX(B294-B293-1,0))</f>
        <v>5</v>
      </c>
      <c r="AC294" s="56">
        <f>DAY(B294)</f>
        <v>30</v>
      </c>
      <c r="AD294" s="53">
        <f>U294+V294</f>
        <v>0.21681727518518518</v>
      </c>
      <c r="AE294" s="56">
        <f>IF("1-Swim"=D294,E294*46.7,IF("2-Bike"=D294,E294,IF("3-Run"=D294,E294*4.27,0)))</f>
        <v>8.5399999999999991</v>
      </c>
    </row>
    <row r="295" spans="1:31" x14ac:dyDescent="0.25">
      <c r="A295" s="50">
        <v>294</v>
      </c>
      <c r="B295" s="51">
        <v>38347</v>
      </c>
      <c r="C295" s="52" t="s">
        <v>0</v>
      </c>
      <c r="D295" s="50" t="s">
        <v>1224</v>
      </c>
      <c r="E295" s="50">
        <v>10</v>
      </c>
      <c r="F295" s="50">
        <v>0</v>
      </c>
      <c r="G295" s="50">
        <v>40</v>
      </c>
      <c r="H295" s="50">
        <v>24</v>
      </c>
      <c r="I295" s="53">
        <f>IF(E295&gt;0,TIME(F295,G295,H295),"")</f>
        <v>2.8055555555555556E-2</v>
      </c>
      <c r="J295" s="54">
        <f>IF(E295&gt;0,TIME(F295,G295,H295)/E295,"")</f>
        <v>2.8055555555555555E-3</v>
      </c>
      <c r="K295" s="50" t="s">
        <v>323</v>
      </c>
      <c r="L295" s="50" t="s">
        <v>16</v>
      </c>
      <c r="M295" s="55">
        <f>IF(D295&gt;0,0.0416666666666667/J295,"")</f>
        <v>14.851485148514863</v>
      </c>
      <c r="N295" s="50">
        <v>0</v>
      </c>
      <c r="P295" s="50" t="s">
        <v>73</v>
      </c>
      <c r="Q295" s="151">
        <f>IF("1-Swim"=D295,J295*2.4,IF("2-Bike"=D295,J295*112,IF("3-Run"=D295,J295*26.2,0)))</f>
        <v>0.31422222222222224</v>
      </c>
      <c r="R295" s="151">
        <f>Q295/2</f>
        <v>0.15711111111111112</v>
      </c>
      <c r="S295" s="53">
        <f>J295*26.2</f>
        <v>7.3505555555555546E-2</v>
      </c>
      <c r="T295" s="53">
        <f>(J295+0.0013889)*26.2</f>
        <v>0.10989473555555554</v>
      </c>
      <c r="U295" s="53">
        <f>S295/2</f>
        <v>3.6752777777777773E-2</v>
      </c>
      <c r="V295" s="53">
        <f>T295/2</f>
        <v>5.494736777777777E-2</v>
      </c>
      <c r="W295" s="50">
        <f>RANK(J295,J:J,1)</f>
        <v>488</v>
      </c>
      <c r="X295" s="50">
        <f>YEAR(B295)</f>
        <v>2004</v>
      </c>
      <c r="Y295" s="50">
        <f>MONTH(B295)</f>
        <v>12</v>
      </c>
      <c r="Z295" s="56">
        <f>X295*100+Y295</f>
        <v>200412</v>
      </c>
      <c r="AA295" s="56">
        <f>WEEKNUM(B295,1)</f>
        <v>53</v>
      </c>
      <c r="AB295" s="58">
        <f>IF(ISBLANK(B295)," ",MAX(B295-B294-1,0))</f>
        <v>25</v>
      </c>
      <c r="AC295" s="56">
        <f>DAY(B295)</f>
        <v>26</v>
      </c>
      <c r="AD295" s="53">
        <f>U295+V295</f>
        <v>9.1700145555555543E-2</v>
      </c>
      <c r="AE295" s="56">
        <f>IF("1-Swim"=D295,E295*46.7,IF("2-Bike"=D295,E295,IF("3-Run"=D295,E295*4.27,0)))</f>
        <v>10</v>
      </c>
    </row>
    <row r="296" spans="1:31" x14ac:dyDescent="0.25">
      <c r="A296" s="50">
        <v>295</v>
      </c>
      <c r="B296" s="51">
        <v>38348</v>
      </c>
      <c r="C296" s="52" t="s">
        <v>3</v>
      </c>
      <c r="D296" s="50" t="s">
        <v>1223</v>
      </c>
      <c r="E296" s="50">
        <v>2.2999999999999998</v>
      </c>
      <c r="F296" s="50">
        <v>0</v>
      </c>
      <c r="G296" s="50">
        <v>28</v>
      </c>
      <c r="H296" s="50">
        <v>0</v>
      </c>
      <c r="I296" s="53">
        <f>IF(E296&gt;0,TIME(F296,G296,H296),"")</f>
        <v>1.9444444444444445E-2</v>
      </c>
      <c r="J296" s="54">
        <f>IF(E296&gt;0,TIME(F296,G296,H296)/E296,"")</f>
        <v>8.4541062801932378E-3</v>
      </c>
      <c r="K296" s="50" t="s">
        <v>550</v>
      </c>
      <c r="L296" s="50" t="s">
        <v>17</v>
      </c>
      <c r="M296" s="55">
        <f>IF(D296&gt;0,0.0416666666666667/J296,"")</f>
        <v>4.9285714285714315</v>
      </c>
      <c r="N296" s="50">
        <v>0</v>
      </c>
      <c r="P296" s="50" t="s">
        <v>74</v>
      </c>
      <c r="Q296" s="151">
        <f>IF("1-Swim"=D296,J296*2.4,IF("2-Bike"=D296,J296*112,IF("3-Run"=D296,J296*26.2,0)))</f>
        <v>0.22149758454106283</v>
      </c>
      <c r="R296" s="151">
        <f>Q296/2</f>
        <v>0.11074879227053142</v>
      </c>
      <c r="S296" s="53">
        <f>J296*26.2</f>
        <v>0.22149758454106283</v>
      </c>
      <c r="T296" s="53">
        <f>(J296+0.0013889)*26.2</f>
        <v>0.25788676454106285</v>
      </c>
      <c r="U296" s="53">
        <f>S296/2</f>
        <v>0.11074879227053142</v>
      </c>
      <c r="V296" s="53">
        <f>T296/2</f>
        <v>0.12894338227053143</v>
      </c>
      <c r="W296" s="50">
        <f>RANK(J296,J:J,1)</f>
        <v>2646</v>
      </c>
      <c r="X296" s="50">
        <f>YEAR(B296)</f>
        <v>2004</v>
      </c>
      <c r="Y296" s="50">
        <f>MONTH(B296)</f>
        <v>12</v>
      </c>
      <c r="Z296" s="56">
        <f>X296*100+Y296</f>
        <v>200412</v>
      </c>
      <c r="AA296" s="56">
        <f>WEEKNUM(B296,1)</f>
        <v>53</v>
      </c>
      <c r="AB296" s="58">
        <f>IF(ISBLANK(B296)," ",MAX(B296-B295-1,0))</f>
        <v>0</v>
      </c>
      <c r="AC296" s="56">
        <f>DAY(B296)</f>
        <v>27</v>
      </c>
      <c r="AD296" s="53">
        <f>U296+V296</f>
        <v>0.23969217454106284</v>
      </c>
      <c r="AE296" s="56">
        <f>IF("1-Swim"=D296,E296*46.7,IF("2-Bike"=D296,E296,IF("3-Run"=D296,E296*4.27,0)))</f>
        <v>9.820999999999998</v>
      </c>
    </row>
    <row r="297" spans="1:31" x14ac:dyDescent="0.25">
      <c r="A297" s="50">
        <v>296</v>
      </c>
      <c r="B297" s="51">
        <v>38350</v>
      </c>
      <c r="C297" s="52" t="s">
        <v>6</v>
      </c>
      <c r="D297" s="50" t="s">
        <v>1223</v>
      </c>
      <c r="E297" s="50">
        <v>2.5</v>
      </c>
      <c r="F297" s="50">
        <v>0</v>
      </c>
      <c r="G297" s="50">
        <v>25</v>
      </c>
      <c r="H297" s="50">
        <v>10</v>
      </c>
      <c r="I297" s="53">
        <f>IF(E297&gt;0,TIME(F297,G297,H297),"")</f>
        <v>1.7476851851851851E-2</v>
      </c>
      <c r="J297" s="54">
        <f>IF(E297&gt;0,TIME(F297,G297,H297)/E297,"")</f>
        <v>6.9907407407407401E-3</v>
      </c>
      <c r="K297" s="50" t="s">
        <v>550</v>
      </c>
      <c r="L297" s="50" t="s">
        <v>17</v>
      </c>
      <c r="M297" s="55">
        <f>IF(D297&gt;0,0.0416666666666667/J297,"")</f>
        <v>5.9602649006622572</v>
      </c>
      <c r="N297" s="50">
        <v>0</v>
      </c>
      <c r="P297" s="50" t="s">
        <v>17</v>
      </c>
      <c r="Q297" s="151">
        <f>IF("1-Swim"=D297,J297*2.4,IF("2-Bike"=D297,J297*112,IF("3-Run"=D297,J297*26.2,0)))</f>
        <v>0.18315740740740738</v>
      </c>
      <c r="R297" s="151">
        <f>Q297/2</f>
        <v>9.157870370370369E-2</v>
      </c>
      <c r="S297" s="53">
        <f>J297*26.2</f>
        <v>0.18315740740740738</v>
      </c>
      <c r="T297" s="53">
        <f>(J297+0.0013889)*26.2</f>
        <v>0.2195465874074074</v>
      </c>
      <c r="U297" s="53">
        <f>S297/2</f>
        <v>9.157870370370369E-2</v>
      </c>
      <c r="V297" s="53">
        <f>T297/2</f>
        <v>0.1097732937037037</v>
      </c>
      <c r="W297" s="50">
        <f>RANK(J297,J:J,1)</f>
        <v>1554</v>
      </c>
      <c r="X297" s="50">
        <f>YEAR(B297)</f>
        <v>2004</v>
      </c>
      <c r="Y297" s="50">
        <f>MONTH(B297)</f>
        <v>12</v>
      </c>
      <c r="Z297" s="56">
        <f>X297*100+Y297</f>
        <v>200412</v>
      </c>
      <c r="AA297" s="56">
        <f>WEEKNUM(B297,1)</f>
        <v>53</v>
      </c>
      <c r="AB297" s="58">
        <f>IF(ISBLANK(B297)," ",MAX(B297-B296-1,0))</f>
        <v>1</v>
      </c>
      <c r="AC297" s="56">
        <f>DAY(B297)</f>
        <v>29</v>
      </c>
      <c r="AD297" s="53">
        <f>U297+V297</f>
        <v>0.20135199740740739</v>
      </c>
      <c r="AE297" s="56">
        <f>IF("1-Swim"=D297,E297*46.7,IF("2-Bike"=D297,E297,IF("3-Run"=D297,E297*4.27,0)))</f>
        <v>10.674999999999999</v>
      </c>
    </row>
    <row r="298" spans="1:31" x14ac:dyDescent="0.25">
      <c r="A298" s="50">
        <v>297</v>
      </c>
      <c r="B298" s="51">
        <v>38353</v>
      </c>
      <c r="C298" s="52" t="s">
        <v>5</v>
      </c>
      <c r="D298" s="50" t="s">
        <v>1225</v>
      </c>
      <c r="E298" s="50">
        <v>0.25</v>
      </c>
      <c r="F298" s="50">
        <v>0</v>
      </c>
      <c r="G298" s="50">
        <v>10</v>
      </c>
      <c r="H298" s="50">
        <v>34</v>
      </c>
      <c r="I298" s="53">
        <f>IF(E298&gt;0,TIME(F298,G298,H298),"")</f>
        <v>7.3379629629629628E-3</v>
      </c>
      <c r="J298" s="54">
        <f>IF(E298&gt;0,TIME(F298,G298,H298)/E298,"")</f>
        <v>2.9351851851851851E-2</v>
      </c>
      <c r="K298" s="50" t="s">
        <v>10</v>
      </c>
      <c r="L298" s="50" t="s">
        <v>75</v>
      </c>
      <c r="M298" s="55">
        <f>IF(D298&gt;0,0.0416666666666667/J298,"")</f>
        <v>1.4195583596214523</v>
      </c>
      <c r="N298" s="50">
        <v>0</v>
      </c>
      <c r="Q298" s="151">
        <f>IF("1-Swim"=D298,J298*2.4,IF("2-Bike"=D298,J298*112,IF("3-Run"=D298,J298*26.2,0)))</f>
        <v>7.0444444444444435E-2</v>
      </c>
      <c r="R298" s="151">
        <f>Q298/2</f>
        <v>3.5222222222222217E-2</v>
      </c>
      <c r="S298" s="53">
        <f>J298*26.2</f>
        <v>0.76901851851851843</v>
      </c>
      <c r="T298" s="53">
        <f>(J298+0.0013889)*26.2</f>
        <v>0.80540769851851846</v>
      </c>
      <c r="U298" s="53">
        <f>S298/2</f>
        <v>0.38450925925925922</v>
      </c>
      <c r="V298" s="53">
        <f>T298/2</f>
        <v>0.40270384925925923</v>
      </c>
      <c r="W298" s="50">
        <f>RANK(J298,J:J,1)</f>
        <v>3347</v>
      </c>
      <c r="X298" s="50">
        <f>YEAR(B298)</f>
        <v>2005</v>
      </c>
      <c r="Y298" s="50">
        <f>MONTH(B298)</f>
        <v>1</v>
      </c>
      <c r="Z298" s="56">
        <f>X298*100+Y298</f>
        <v>200501</v>
      </c>
      <c r="AA298" s="56">
        <f>WEEKNUM(B298,1)</f>
        <v>1</v>
      </c>
      <c r="AB298" s="58">
        <f>IF(ISBLANK(B298)," ",MAX(B298-B297-1,0))</f>
        <v>2</v>
      </c>
      <c r="AC298" s="56">
        <f>DAY(B298)</f>
        <v>1</v>
      </c>
      <c r="AD298" s="53">
        <f>U298+V298</f>
        <v>0.78721310851851845</v>
      </c>
      <c r="AE298" s="56">
        <f>IF("1-Swim"=D298,E298*46.7,IF("2-Bike"=D298,E298,IF("3-Run"=D298,E298*4.27,0)))</f>
        <v>11.675000000000001</v>
      </c>
    </row>
    <row r="299" spans="1:31" x14ac:dyDescent="0.25">
      <c r="A299" s="50">
        <v>298</v>
      </c>
      <c r="B299" s="51">
        <v>38361</v>
      </c>
      <c r="C299" s="52" t="s">
        <v>0</v>
      </c>
      <c r="D299" s="50" t="s">
        <v>1224</v>
      </c>
      <c r="E299" s="50">
        <v>6</v>
      </c>
      <c r="F299" s="50">
        <v>0</v>
      </c>
      <c r="G299" s="50">
        <v>25</v>
      </c>
      <c r="H299" s="50">
        <v>0</v>
      </c>
      <c r="I299" s="53">
        <f>IF(E299&gt;0,TIME(F299,G299,H299),"")</f>
        <v>1.7361111111111112E-2</v>
      </c>
      <c r="J299" s="54">
        <f>IF(E299&gt;0,TIME(F299,G299,H299)/E299,"")</f>
        <v>2.8935185185185188E-3</v>
      </c>
      <c r="K299" s="50" t="s">
        <v>33</v>
      </c>
      <c r="L299" s="50" t="s">
        <v>509</v>
      </c>
      <c r="M299" s="55">
        <f>IF(D299&gt;0,0.0416666666666667/J299,"")</f>
        <v>14.400000000000009</v>
      </c>
      <c r="N299" s="50">
        <v>0</v>
      </c>
      <c r="Q299" s="151">
        <f>IF("1-Swim"=D299,J299*2.4,IF("2-Bike"=D299,J299*112,IF("3-Run"=D299,J299*26.2,0)))</f>
        <v>0.32407407407407413</v>
      </c>
      <c r="R299" s="151">
        <f>Q299/2</f>
        <v>0.16203703703703706</v>
      </c>
      <c r="S299" s="53">
        <f>J299*26.2</f>
        <v>7.5810185185185189E-2</v>
      </c>
      <c r="T299" s="53">
        <f>(J299+0.0013889)*26.2</f>
        <v>0.11219936518518518</v>
      </c>
      <c r="U299" s="53">
        <f>S299/2</f>
        <v>3.7905092592592594E-2</v>
      </c>
      <c r="V299" s="53">
        <f>T299/2</f>
        <v>5.6099682592592591E-2</v>
      </c>
      <c r="W299" s="50">
        <f>RANK(J299,J:J,1)</f>
        <v>534</v>
      </c>
      <c r="X299" s="50">
        <f>YEAR(B299)</f>
        <v>2005</v>
      </c>
      <c r="Y299" s="50">
        <f>MONTH(B299)</f>
        <v>1</v>
      </c>
      <c r="Z299" s="56">
        <f>X299*100+Y299</f>
        <v>200501</v>
      </c>
      <c r="AA299" s="56">
        <f>WEEKNUM(B299,1)</f>
        <v>3</v>
      </c>
      <c r="AB299" s="58">
        <f>IF(ISBLANK(B299)," ",MAX(B299-B298-1,0))</f>
        <v>7</v>
      </c>
      <c r="AC299" s="56">
        <f>DAY(B299)</f>
        <v>9</v>
      </c>
      <c r="AD299" s="53">
        <f>U299+V299</f>
        <v>9.4004775185185185E-2</v>
      </c>
      <c r="AE299" s="56">
        <f>IF("1-Swim"=D299,E299*46.7,IF("2-Bike"=D299,E299,IF("3-Run"=D299,E299*4.27,0)))</f>
        <v>6</v>
      </c>
    </row>
    <row r="300" spans="1:31" x14ac:dyDescent="0.25">
      <c r="A300" s="50">
        <v>299</v>
      </c>
      <c r="B300" s="51">
        <v>38368</v>
      </c>
      <c r="C300" s="52" t="s">
        <v>0</v>
      </c>
      <c r="D300" s="50" t="s">
        <v>1223</v>
      </c>
      <c r="E300" s="50">
        <v>2.75</v>
      </c>
      <c r="F300" s="50">
        <v>0</v>
      </c>
      <c r="G300" s="50">
        <v>30</v>
      </c>
      <c r="H300" s="50">
        <v>0</v>
      </c>
      <c r="I300" s="53">
        <f>IF(E300&gt;0,TIME(F300,G300,H300),"")</f>
        <v>2.0833333333333332E-2</v>
      </c>
      <c r="J300" s="54">
        <f>IF(E300&gt;0,TIME(F300,G300,H300)/E300,"")</f>
        <v>7.5757575757575751E-3</v>
      </c>
      <c r="K300" s="50" t="s">
        <v>549</v>
      </c>
      <c r="L300" s="50" t="s">
        <v>17</v>
      </c>
      <c r="M300" s="55">
        <f>IF(D300&gt;0,0.0416666666666667/J300,"")</f>
        <v>5.5000000000000044</v>
      </c>
      <c r="N300" s="50">
        <v>0</v>
      </c>
      <c r="P300" s="50" t="s">
        <v>76</v>
      </c>
      <c r="Q300" s="151">
        <f>IF("1-Swim"=D300,J300*2.4,IF("2-Bike"=D300,J300*112,IF("3-Run"=D300,J300*26.2,0)))</f>
        <v>0.19848484848484846</v>
      </c>
      <c r="R300" s="151">
        <f>Q300/2</f>
        <v>9.9242424242424229E-2</v>
      </c>
      <c r="S300" s="53">
        <f>J300*26.2</f>
        <v>0.19848484848484846</v>
      </c>
      <c r="T300" s="53">
        <f>(J300+0.0013889)*26.2</f>
        <v>0.23487402848484845</v>
      </c>
      <c r="U300" s="53">
        <f>S300/2</f>
        <v>9.9242424242424229E-2</v>
      </c>
      <c r="V300" s="53">
        <f>T300/2</f>
        <v>0.11743701424242423</v>
      </c>
      <c r="W300" s="50">
        <f>RANK(J300,J:J,1)</f>
        <v>2131</v>
      </c>
      <c r="X300" s="50">
        <f>YEAR(B300)</f>
        <v>2005</v>
      </c>
      <c r="Y300" s="50">
        <f>MONTH(B300)</f>
        <v>1</v>
      </c>
      <c r="Z300" s="56">
        <f>X300*100+Y300</f>
        <v>200501</v>
      </c>
      <c r="AA300" s="56">
        <f>WEEKNUM(B300,1)</f>
        <v>4</v>
      </c>
      <c r="AB300" s="58">
        <f>IF(ISBLANK(B300)," ",MAX(B300-B299-1,0))</f>
        <v>6</v>
      </c>
      <c r="AC300" s="56">
        <f>DAY(B300)</f>
        <v>16</v>
      </c>
      <c r="AD300" s="53">
        <f>U300+V300</f>
        <v>0.21667943848484844</v>
      </c>
      <c r="AE300" s="56">
        <f>IF("1-Swim"=D300,E300*46.7,IF("2-Bike"=D300,E300,IF("3-Run"=D300,E300*4.27,0)))</f>
        <v>11.7425</v>
      </c>
    </row>
    <row r="301" spans="1:31" x14ac:dyDescent="0.25">
      <c r="A301" s="50">
        <v>300</v>
      </c>
      <c r="B301" s="51">
        <v>38370</v>
      </c>
      <c r="C301" s="52" t="s">
        <v>4</v>
      </c>
      <c r="D301" s="50" t="s">
        <v>1223</v>
      </c>
      <c r="E301" s="50">
        <v>2.36</v>
      </c>
      <c r="F301" s="50">
        <v>0</v>
      </c>
      <c r="G301" s="50">
        <v>25</v>
      </c>
      <c r="H301" s="50">
        <v>0</v>
      </c>
      <c r="I301" s="53">
        <f>IF(E301&gt;0,TIME(F301,G301,H301),"")</f>
        <v>1.7361111111111112E-2</v>
      </c>
      <c r="J301" s="54">
        <f>IF(E301&gt;0,TIME(F301,G301,H301)/E301,"")</f>
        <v>7.3564030131826746E-3</v>
      </c>
      <c r="K301" s="50" t="s">
        <v>550</v>
      </c>
      <c r="L301" s="50" t="s">
        <v>17</v>
      </c>
      <c r="M301" s="55">
        <f>IF(D301&gt;0,0.0416666666666667/J301,"")</f>
        <v>5.6640000000000041</v>
      </c>
      <c r="N301" s="50">
        <v>0</v>
      </c>
      <c r="P301" s="50" t="s">
        <v>77</v>
      </c>
      <c r="Q301" s="151">
        <f>IF("1-Swim"=D301,J301*2.4,IF("2-Bike"=D301,J301*112,IF("3-Run"=D301,J301*26.2,0)))</f>
        <v>0.19273775894538608</v>
      </c>
      <c r="R301" s="151">
        <f>Q301/2</f>
        <v>9.6368879472693042E-2</v>
      </c>
      <c r="S301" s="53">
        <f>J301*26.2</f>
        <v>0.19273775894538608</v>
      </c>
      <c r="T301" s="53">
        <f>(J301+0.0013889)*26.2</f>
        <v>0.22912693894538608</v>
      </c>
      <c r="U301" s="53">
        <f>S301/2</f>
        <v>9.6368879472693042E-2</v>
      </c>
      <c r="V301" s="53">
        <f>T301/2</f>
        <v>0.11456346947269304</v>
      </c>
      <c r="W301" s="50">
        <f>RANK(J301,J:J,1)</f>
        <v>1942</v>
      </c>
      <c r="X301" s="50">
        <f>YEAR(B301)</f>
        <v>2005</v>
      </c>
      <c r="Y301" s="50">
        <f>MONTH(B301)</f>
        <v>1</v>
      </c>
      <c r="Z301" s="56">
        <f>X301*100+Y301</f>
        <v>200501</v>
      </c>
      <c r="AA301" s="56">
        <f>WEEKNUM(B301,1)</f>
        <v>4</v>
      </c>
      <c r="AB301" s="58">
        <f>IF(ISBLANK(B301)," ",MAX(B301-B300-1,0))</f>
        <v>1</v>
      </c>
      <c r="AC301" s="56">
        <f>DAY(B301)</f>
        <v>18</v>
      </c>
      <c r="AD301" s="53">
        <f>U301+V301</f>
        <v>0.21093234894538609</v>
      </c>
      <c r="AE301" s="56">
        <f>IF("1-Swim"=D301,E301*46.7,IF("2-Bike"=D301,E301,IF("3-Run"=D301,E301*4.27,0)))</f>
        <v>10.077199999999998</v>
      </c>
    </row>
    <row r="302" spans="1:31" x14ac:dyDescent="0.25">
      <c r="A302" s="50">
        <v>301</v>
      </c>
      <c r="B302" s="51">
        <v>38376</v>
      </c>
      <c r="C302" s="52" t="s">
        <v>3</v>
      </c>
      <c r="D302" s="50" t="s">
        <v>1223</v>
      </c>
      <c r="E302" s="50">
        <v>1</v>
      </c>
      <c r="F302" s="50">
        <v>0</v>
      </c>
      <c r="G302" s="50">
        <v>10</v>
      </c>
      <c r="H302" s="50">
        <v>6</v>
      </c>
      <c r="I302" s="53">
        <f>IF(E302&gt;0,TIME(F302,G302,H302),"")</f>
        <v>7.013888888888889E-3</v>
      </c>
      <c r="J302" s="54">
        <f>IF(E302&gt;0,TIME(F302,G302,H302)/E302,"")</f>
        <v>7.013888888888889E-3</v>
      </c>
      <c r="K302" s="50" t="s">
        <v>550</v>
      </c>
      <c r="L302" s="50" t="s">
        <v>509</v>
      </c>
      <c r="M302" s="55">
        <f>IF(D302&gt;0,0.0416666666666667/J302,"")</f>
        <v>5.940594059405945</v>
      </c>
      <c r="N302" s="50">
        <v>0</v>
      </c>
      <c r="Q302" s="151">
        <f>IF("1-Swim"=D302,J302*2.4,IF("2-Bike"=D302,J302*112,IF("3-Run"=D302,J302*26.2,0)))</f>
        <v>0.18376388888888889</v>
      </c>
      <c r="R302" s="151">
        <f>Q302/2</f>
        <v>9.1881944444444447E-2</v>
      </c>
      <c r="S302" s="53">
        <f>J302*26.2</f>
        <v>0.18376388888888889</v>
      </c>
      <c r="T302" s="53">
        <f>(J302+0.0013889)*26.2</f>
        <v>0.22015306888888889</v>
      </c>
      <c r="U302" s="53">
        <f>S302/2</f>
        <v>9.1881944444444447E-2</v>
      </c>
      <c r="V302" s="53">
        <f>T302/2</f>
        <v>0.11007653444444444</v>
      </c>
      <c r="W302" s="50">
        <f>RANK(J302,J:J,1)</f>
        <v>1572</v>
      </c>
      <c r="X302" s="50">
        <f>YEAR(B302)</f>
        <v>2005</v>
      </c>
      <c r="Y302" s="50">
        <f>MONTH(B302)</f>
        <v>1</v>
      </c>
      <c r="Z302" s="56">
        <f>X302*100+Y302</f>
        <v>200501</v>
      </c>
      <c r="AA302" s="56">
        <f>WEEKNUM(B302,1)</f>
        <v>5</v>
      </c>
      <c r="AB302" s="58">
        <f>IF(ISBLANK(B302)," ",MAX(B302-B301-1,0))</f>
        <v>5</v>
      </c>
      <c r="AC302" s="56">
        <f>DAY(B302)</f>
        <v>24</v>
      </c>
      <c r="AD302" s="53">
        <f>U302+V302</f>
        <v>0.2019584788888889</v>
      </c>
      <c r="AE302" s="56">
        <f>IF("1-Swim"=D302,E302*46.7,IF("2-Bike"=D302,E302,IF("3-Run"=D302,E302*4.27,0)))</f>
        <v>4.2699999999999996</v>
      </c>
    </row>
    <row r="303" spans="1:31" x14ac:dyDescent="0.25">
      <c r="A303" s="50">
        <v>302</v>
      </c>
      <c r="B303" s="51">
        <v>38382</v>
      </c>
      <c r="C303" s="52" t="s">
        <v>0</v>
      </c>
      <c r="D303" s="50" t="s">
        <v>1223</v>
      </c>
      <c r="E303" s="50">
        <v>3.1</v>
      </c>
      <c r="F303" s="50">
        <v>0</v>
      </c>
      <c r="G303" s="50">
        <v>32</v>
      </c>
      <c r="H303" s="50">
        <v>4</v>
      </c>
      <c r="I303" s="53">
        <f>IF(E303&gt;0,TIME(F303,G303,H303),"")</f>
        <v>2.2268518518518521E-2</v>
      </c>
      <c r="J303" s="54">
        <f>IF(E303&gt;0,TIME(F303,G303,H303)/E303,"")</f>
        <v>7.1833930704898455E-3</v>
      </c>
      <c r="K303" s="50" t="s">
        <v>550</v>
      </c>
      <c r="L303" s="50" t="s">
        <v>509</v>
      </c>
      <c r="M303" s="55">
        <f>IF(D303&gt;0,0.0416666666666667/J303,"")</f>
        <v>5.800415800415804</v>
      </c>
      <c r="N303" s="50">
        <v>0</v>
      </c>
      <c r="Q303" s="151">
        <f>IF("1-Swim"=D303,J303*2.4,IF("2-Bike"=D303,J303*112,IF("3-Run"=D303,J303*26.2,0)))</f>
        <v>0.18820489844683394</v>
      </c>
      <c r="R303" s="151">
        <f>Q303/2</f>
        <v>9.410244922341697E-2</v>
      </c>
      <c r="S303" s="53">
        <f>J303*26.2</f>
        <v>0.18820489844683394</v>
      </c>
      <c r="T303" s="53">
        <f>(J303+0.0013889)*26.2</f>
        <v>0.22459407844683393</v>
      </c>
      <c r="U303" s="53">
        <f>S303/2</f>
        <v>9.410244922341697E-2</v>
      </c>
      <c r="V303" s="53">
        <f>T303/2</f>
        <v>0.11229703922341697</v>
      </c>
      <c r="W303" s="50">
        <f>RANK(J303,J:J,1)</f>
        <v>1764</v>
      </c>
      <c r="X303" s="50">
        <f>YEAR(B303)</f>
        <v>2005</v>
      </c>
      <c r="Y303" s="50">
        <f>MONTH(B303)</f>
        <v>1</v>
      </c>
      <c r="Z303" s="56">
        <f>X303*100+Y303</f>
        <v>200501</v>
      </c>
      <c r="AA303" s="56">
        <f>WEEKNUM(B303,1)</f>
        <v>6</v>
      </c>
      <c r="AB303" s="58">
        <f>IF(ISBLANK(B303)," ",MAX(B303-B302-1,0))</f>
        <v>5</v>
      </c>
      <c r="AC303" s="56">
        <f>DAY(B303)</f>
        <v>30</v>
      </c>
      <c r="AD303" s="53">
        <f>U303+V303</f>
        <v>0.20639948844683392</v>
      </c>
      <c r="AE303" s="56">
        <f>IF("1-Swim"=D303,E303*46.7,IF("2-Bike"=D303,E303,IF("3-Run"=D303,E303*4.27,0)))</f>
        <v>13.236999999999998</v>
      </c>
    </row>
    <row r="304" spans="1:31" x14ac:dyDescent="0.25">
      <c r="A304" s="50">
        <v>303</v>
      </c>
      <c r="B304" s="51">
        <v>38384</v>
      </c>
      <c r="C304" s="52" t="s">
        <v>4</v>
      </c>
      <c r="D304" s="50" t="s">
        <v>1223</v>
      </c>
      <c r="E304" s="50">
        <v>2</v>
      </c>
      <c r="F304" s="50">
        <v>0</v>
      </c>
      <c r="G304" s="50">
        <v>20</v>
      </c>
      <c r="H304" s="50">
        <v>43</v>
      </c>
      <c r="I304" s="53">
        <f>IF(E304&gt;0,TIME(F304,G304,H304),"")</f>
        <v>1.4386574074074072E-2</v>
      </c>
      <c r="J304" s="54">
        <f>IF(E304&gt;0,TIME(F304,G304,H304)/E304,"")</f>
        <v>7.1932870370370362E-3</v>
      </c>
      <c r="K304" s="50" t="s">
        <v>550</v>
      </c>
      <c r="L304" s="50" t="s">
        <v>509</v>
      </c>
      <c r="M304" s="55">
        <f>IF(D304&gt;0,0.0416666666666667/J304,"")</f>
        <v>5.7924376508447359</v>
      </c>
      <c r="N304" s="50">
        <v>0</v>
      </c>
      <c r="Q304" s="151">
        <f>IF("1-Swim"=D304,J304*2.4,IF("2-Bike"=D304,J304*112,IF("3-Run"=D304,J304*26.2,0)))</f>
        <v>0.18846412037037033</v>
      </c>
      <c r="R304" s="151">
        <f>Q304/2</f>
        <v>9.4232060185185165E-2</v>
      </c>
      <c r="S304" s="53">
        <f>J304*26.2</f>
        <v>0.18846412037037033</v>
      </c>
      <c r="T304" s="53">
        <f>(J304+0.0013889)*26.2</f>
        <v>0.22485330037037035</v>
      </c>
      <c r="U304" s="53">
        <f>S304/2</f>
        <v>9.4232060185185165E-2</v>
      </c>
      <c r="V304" s="53">
        <f>T304/2</f>
        <v>0.11242665018518518</v>
      </c>
      <c r="W304" s="50">
        <f>RANK(J304,J:J,1)</f>
        <v>1779</v>
      </c>
      <c r="X304" s="50">
        <f>YEAR(B304)</f>
        <v>2005</v>
      </c>
      <c r="Y304" s="50">
        <f>MONTH(B304)</f>
        <v>2</v>
      </c>
      <c r="Z304" s="56">
        <f>X304*100+Y304</f>
        <v>200502</v>
      </c>
      <c r="AA304" s="56">
        <f>WEEKNUM(B304,1)</f>
        <v>6</v>
      </c>
      <c r="AB304" s="58">
        <f>IF(ISBLANK(B304)," ",MAX(B304-B303-1,0))</f>
        <v>1</v>
      </c>
      <c r="AC304" s="56">
        <f>DAY(B304)</f>
        <v>1</v>
      </c>
      <c r="AD304" s="53">
        <f>U304+V304</f>
        <v>0.20665871037037034</v>
      </c>
      <c r="AE304" s="56">
        <f>IF("1-Swim"=D304,E304*46.7,IF("2-Bike"=D304,E304,IF("3-Run"=D304,E304*4.27,0)))</f>
        <v>8.5399999999999991</v>
      </c>
    </row>
    <row r="305" spans="1:31" x14ac:dyDescent="0.25">
      <c r="A305" s="50">
        <v>304</v>
      </c>
      <c r="B305" s="51">
        <v>38399</v>
      </c>
      <c r="C305" s="52" t="s">
        <v>6</v>
      </c>
      <c r="D305" s="50" t="s">
        <v>1223</v>
      </c>
      <c r="E305" s="50">
        <v>2</v>
      </c>
      <c r="F305" s="50">
        <v>0</v>
      </c>
      <c r="G305" s="50">
        <v>21</v>
      </c>
      <c r="H305" s="50">
        <v>23</v>
      </c>
      <c r="I305" s="53">
        <f>IF(E305&gt;0,TIME(F305,G305,H305),"")</f>
        <v>1.4849537037037036E-2</v>
      </c>
      <c r="J305" s="54">
        <f>IF(E305&gt;0,TIME(F305,G305,H305)/E305,"")</f>
        <v>7.424768518518518E-3</v>
      </c>
      <c r="K305" s="50" t="s">
        <v>550</v>
      </c>
      <c r="L305" s="50" t="s">
        <v>509</v>
      </c>
      <c r="M305" s="55">
        <f>IF(D305&gt;0,0.0416666666666667/J305,"")</f>
        <v>5.6118472330475493</v>
      </c>
      <c r="N305" s="50">
        <v>0</v>
      </c>
      <c r="Q305" s="151">
        <f>IF("1-Swim"=D305,J305*2.4,IF("2-Bike"=D305,J305*112,IF("3-Run"=D305,J305*26.2,0)))</f>
        <v>0.19452893518518516</v>
      </c>
      <c r="R305" s="151">
        <f>Q305/2</f>
        <v>9.7264467592592579E-2</v>
      </c>
      <c r="S305" s="53">
        <f>J305*26.2</f>
        <v>0.19452893518518516</v>
      </c>
      <c r="T305" s="53">
        <f>(J305+0.0013889)*26.2</f>
        <v>0.23091811518518518</v>
      </c>
      <c r="U305" s="53">
        <f>S305/2</f>
        <v>9.7264467592592579E-2</v>
      </c>
      <c r="V305" s="53">
        <f>T305/2</f>
        <v>0.11545905759259259</v>
      </c>
      <c r="W305" s="50">
        <f>RANK(J305,J:J,1)</f>
        <v>1994</v>
      </c>
      <c r="X305" s="50">
        <f>YEAR(B305)</f>
        <v>2005</v>
      </c>
      <c r="Y305" s="50">
        <f>MONTH(B305)</f>
        <v>2</v>
      </c>
      <c r="Z305" s="56">
        <f>X305*100+Y305</f>
        <v>200502</v>
      </c>
      <c r="AA305" s="56">
        <f>WEEKNUM(B305,1)</f>
        <v>8</v>
      </c>
      <c r="AB305" s="58">
        <f>IF(ISBLANK(B305)," ",MAX(B305-B304-1,0))</f>
        <v>14</v>
      </c>
      <c r="AC305" s="56">
        <f>DAY(B305)</f>
        <v>16</v>
      </c>
      <c r="AD305" s="53">
        <f>U305+V305</f>
        <v>0.21272352518518517</v>
      </c>
      <c r="AE305" s="56">
        <f>IF("1-Swim"=D305,E305*46.7,IF("2-Bike"=D305,E305,IF("3-Run"=D305,E305*4.27,0)))</f>
        <v>8.5399999999999991</v>
      </c>
    </row>
    <row r="306" spans="1:31" x14ac:dyDescent="0.25">
      <c r="A306" s="50">
        <v>305</v>
      </c>
      <c r="B306" s="51">
        <v>38410</v>
      </c>
      <c r="C306" s="52" t="s">
        <v>0</v>
      </c>
      <c r="D306" s="50" t="s">
        <v>1223</v>
      </c>
      <c r="E306" s="50">
        <v>7.6</v>
      </c>
      <c r="F306" s="50">
        <v>1</v>
      </c>
      <c r="G306" s="50">
        <v>29</v>
      </c>
      <c r="H306" s="50">
        <v>22</v>
      </c>
      <c r="I306" s="53">
        <f>IF(E306&gt;0,TIME(F306,G306,H306),"")</f>
        <v>6.206018518518519E-2</v>
      </c>
      <c r="J306" s="54">
        <f>IF(E306&gt;0,TIME(F306,G306,H306)/E306,"")</f>
        <v>8.1658138401559457E-3</v>
      </c>
      <c r="K306" s="50" t="s">
        <v>552</v>
      </c>
      <c r="L306" s="50" t="s">
        <v>136</v>
      </c>
      <c r="M306" s="55">
        <f>IF(D306&gt;0,0.0416666666666667/J306,"")</f>
        <v>5.1025736665423391</v>
      </c>
      <c r="N306" s="50">
        <v>175</v>
      </c>
      <c r="Q306" s="151">
        <f>IF("1-Swim"=D306,J306*2.4,IF("2-Bike"=D306,J306*112,IF("3-Run"=D306,J306*26.2,0)))</f>
        <v>0.21394432261208576</v>
      </c>
      <c r="R306" s="151">
        <f>Q306/2</f>
        <v>0.10697216130604288</v>
      </c>
      <c r="S306" s="53">
        <f>J306*26.2</f>
        <v>0.21394432261208576</v>
      </c>
      <c r="T306" s="53">
        <f>(J306+0.0013889)*26.2</f>
        <v>0.25033350261208576</v>
      </c>
      <c r="U306" s="53">
        <f>S306/2</f>
        <v>0.10697216130604288</v>
      </c>
      <c r="V306" s="53">
        <f>T306/2</f>
        <v>0.12516675130604288</v>
      </c>
      <c r="W306" s="50">
        <f>RANK(J306,J:J,1)</f>
        <v>2523</v>
      </c>
      <c r="X306" s="50">
        <f>YEAR(B306)</f>
        <v>2005</v>
      </c>
      <c r="Y306" s="50">
        <f>MONTH(B306)</f>
        <v>2</v>
      </c>
      <c r="Z306" s="56">
        <f>X306*100+Y306</f>
        <v>200502</v>
      </c>
      <c r="AA306" s="56">
        <f>WEEKNUM(B306,1)</f>
        <v>10</v>
      </c>
      <c r="AB306" s="58">
        <f>IF(ISBLANK(B306)," ",MAX(B306-B305-1,0))</f>
        <v>10</v>
      </c>
      <c r="AC306" s="56">
        <f>DAY(B306)</f>
        <v>27</v>
      </c>
      <c r="AD306" s="53">
        <f>U306+V306</f>
        <v>0.23213891261208575</v>
      </c>
      <c r="AE306" s="56">
        <f>IF("1-Swim"=D306,E306*46.7,IF("2-Bike"=D306,E306,IF("3-Run"=D306,E306*4.27,0)))</f>
        <v>32.451999999999998</v>
      </c>
    </row>
    <row r="307" spans="1:31" x14ac:dyDescent="0.25">
      <c r="A307" s="50">
        <v>306</v>
      </c>
      <c r="B307" s="51">
        <v>38412</v>
      </c>
      <c r="C307" s="52" t="s">
        <v>4</v>
      </c>
      <c r="D307" s="50" t="s">
        <v>1223</v>
      </c>
      <c r="E307" s="50">
        <v>2</v>
      </c>
      <c r="F307" s="50">
        <v>0</v>
      </c>
      <c r="G307" s="50">
        <v>22</v>
      </c>
      <c r="H307" s="50">
        <v>30</v>
      </c>
      <c r="I307" s="53">
        <f>IF(E307&gt;0,TIME(F307,G307,H307),"")</f>
        <v>1.5625E-2</v>
      </c>
      <c r="J307" s="54">
        <f>IF(E307&gt;0,TIME(F307,G307,H307)/E307,"")</f>
        <v>7.8125E-3</v>
      </c>
      <c r="K307" s="50" t="s">
        <v>552</v>
      </c>
      <c r="L307" s="50" t="s">
        <v>17</v>
      </c>
      <c r="M307" s="55">
        <f>IF(D307&gt;0,0.0416666666666667/J307,"")</f>
        <v>5.3333333333333375</v>
      </c>
      <c r="N307" s="50">
        <v>0</v>
      </c>
      <c r="P307" s="50" t="s">
        <v>78</v>
      </c>
      <c r="Q307" s="151">
        <f>IF("1-Swim"=D307,J307*2.4,IF("2-Bike"=D307,J307*112,IF("3-Run"=D307,J307*26.2,0)))</f>
        <v>0.20468749999999999</v>
      </c>
      <c r="R307" s="151">
        <f>Q307/2</f>
        <v>0.10234375</v>
      </c>
      <c r="S307" s="53">
        <f>J307*26.2</f>
        <v>0.20468749999999999</v>
      </c>
      <c r="T307" s="53">
        <f>(J307+0.0013889)*26.2</f>
        <v>0.24107667999999999</v>
      </c>
      <c r="U307" s="53">
        <f>S307/2</f>
        <v>0.10234375</v>
      </c>
      <c r="V307" s="53">
        <f>T307/2</f>
        <v>0.12053833999999999</v>
      </c>
      <c r="W307" s="50">
        <f>RANK(J307,J:J,1)</f>
        <v>2309</v>
      </c>
      <c r="X307" s="50">
        <f>YEAR(B307)</f>
        <v>2005</v>
      </c>
      <c r="Y307" s="50">
        <f>MONTH(B307)</f>
        <v>3</v>
      </c>
      <c r="Z307" s="56">
        <f>X307*100+Y307</f>
        <v>200503</v>
      </c>
      <c r="AA307" s="56">
        <f>WEEKNUM(B307,1)</f>
        <v>10</v>
      </c>
      <c r="AB307" s="58">
        <f>IF(ISBLANK(B307)," ",MAX(B307-B306-1,0))</f>
        <v>1</v>
      </c>
      <c r="AC307" s="56">
        <f>DAY(B307)</f>
        <v>1</v>
      </c>
      <c r="AD307" s="53">
        <f>U307+V307</f>
        <v>0.22288208999999998</v>
      </c>
      <c r="AE307" s="56">
        <f>IF("1-Swim"=D307,E307*46.7,IF("2-Bike"=D307,E307,IF("3-Run"=D307,E307*4.27,0)))</f>
        <v>8.5399999999999991</v>
      </c>
    </row>
    <row r="308" spans="1:31" x14ac:dyDescent="0.25">
      <c r="A308" s="50">
        <v>307</v>
      </c>
      <c r="B308" s="51">
        <v>38418</v>
      </c>
      <c r="C308" s="52" t="s">
        <v>3</v>
      </c>
      <c r="D308" s="50" t="s">
        <v>1223</v>
      </c>
      <c r="E308" s="50">
        <v>2</v>
      </c>
      <c r="F308" s="50">
        <v>0</v>
      </c>
      <c r="G308" s="50">
        <v>20</v>
      </c>
      <c r="H308" s="50">
        <v>0</v>
      </c>
      <c r="I308" s="53">
        <f>IF(E308&gt;0,TIME(F308,G308,H308),"")</f>
        <v>1.3888888888888888E-2</v>
      </c>
      <c r="J308" s="54">
        <f>IF(E308&gt;0,TIME(F308,G308,H308)/E308,"")</f>
        <v>6.9444444444444441E-3</v>
      </c>
      <c r="K308" s="50" t="s">
        <v>552</v>
      </c>
      <c r="L308" s="50" t="s">
        <v>17</v>
      </c>
      <c r="M308" s="55">
        <f>IF(D308&gt;0,0.0416666666666667/J308,"")</f>
        <v>6.0000000000000053</v>
      </c>
      <c r="N308" s="50">
        <v>0</v>
      </c>
      <c r="P308" s="50" t="s">
        <v>79</v>
      </c>
      <c r="Q308" s="151">
        <f>IF("1-Swim"=D308,J308*2.4,IF("2-Bike"=D308,J308*112,IF("3-Run"=D308,J308*26.2,0)))</f>
        <v>0.18194444444444444</v>
      </c>
      <c r="R308" s="151">
        <f>Q308/2</f>
        <v>9.0972222222222218E-2</v>
      </c>
      <c r="S308" s="53">
        <f>J308*26.2</f>
        <v>0.18194444444444444</v>
      </c>
      <c r="T308" s="53">
        <f>(J308+0.0013889)*26.2</f>
        <v>0.21833362444444443</v>
      </c>
      <c r="U308" s="53">
        <f>S308/2</f>
        <v>9.0972222222222218E-2</v>
      </c>
      <c r="V308" s="53">
        <f>T308/2</f>
        <v>0.10916681222222221</v>
      </c>
      <c r="W308" s="50">
        <f>RANK(J308,J:J,1)</f>
        <v>1479</v>
      </c>
      <c r="X308" s="50">
        <f>YEAR(B308)</f>
        <v>2005</v>
      </c>
      <c r="Y308" s="50">
        <f>MONTH(B308)</f>
        <v>3</v>
      </c>
      <c r="Z308" s="56">
        <f>X308*100+Y308</f>
        <v>200503</v>
      </c>
      <c r="AA308" s="56">
        <f>WEEKNUM(B308,1)</f>
        <v>11</v>
      </c>
      <c r="AB308" s="58">
        <f>IF(ISBLANK(B308)," ",MAX(B308-B307-1,0))</f>
        <v>5</v>
      </c>
      <c r="AC308" s="56">
        <f>DAY(B308)</f>
        <v>7</v>
      </c>
      <c r="AD308" s="53">
        <f>U308+V308</f>
        <v>0.20013903444444442</v>
      </c>
      <c r="AE308" s="56">
        <f>IF("1-Swim"=D308,E308*46.7,IF("2-Bike"=D308,E308,IF("3-Run"=D308,E308*4.27,0)))</f>
        <v>8.5399999999999991</v>
      </c>
    </row>
    <row r="309" spans="1:31" x14ac:dyDescent="0.25">
      <c r="A309" s="50">
        <v>308</v>
      </c>
      <c r="B309" s="51">
        <v>38424</v>
      </c>
      <c r="C309" s="52" t="s">
        <v>0</v>
      </c>
      <c r="D309" s="50" t="s">
        <v>1224</v>
      </c>
      <c r="E309" s="50">
        <v>8</v>
      </c>
      <c r="F309" s="50">
        <v>0</v>
      </c>
      <c r="G309" s="50">
        <v>30</v>
      </c>
      <c r="H309" s="50">
        <v>15</v>
      </c>
      <c r="I309" s="53">
        <f>IF(E309&gt;0,TIME(F309,G309,H309),"")</f>
        <v>2.1006944444444443E-2</v>
      </c>
      <c r="J309" s="54">
        <f>IF(E309&gt;0,TIME(F309,G309,H309)/E309,"")</f>
        <v>2.6258680555555553E-3</v>
      </c>
      <c r="K309" s="50" t="s">
        <v>323</v>
      </c>
      <c r="L309" s="50" t="s">
        <v>80</v>
      </c>
      <c r="M309" s="55">
        <f>IF(D309&gt;0,0.0416666666666667/J309,"")</f>
        <v>15.867768595041335</v>
      </c>
      <c r="N309" s="50">
        <v>0</v>
      </c>
      <c r="Q309" s="151">
        <f>IF("1-Swim"=D309,J309*2.4,IF("2-Bike"=D309,J309*112,IF("3-Run"=D309,J309*26.2,0)))</f>
        <v>0.29409722222222218</v>
      </c>
      <c r="R309" s="151">
        <f>Q309/2</f>
        <v>0.14704861111111109</v>
      </c>
      <c r="S309" s="53">
        <f>J309*26.2</f>
        <v>6.8797743055555555E-2</v>
      </c>
      <c r="T309" s="53">
        <f>(J309+0.0013889)*26.2</f>
        <v>0.10518692305555553</v>
      </c>
      <c r="U309" s="53">
        <f>S309/2</f>
        <v>3.4398871527777777E-2</v>
      </c>
      <c r="V309" s="53">
        <f>T309/2</f>
        <v>5.2593461527777767E-2</v>
      </c>
      <c r="W309" s="50">
        <f>RANK(J309,J:J,1)</f>
        <v>378</v>
      </c>
      <c r="X309" s="50">
        <f>YEAR(B309)</f>
        <v>2005</v>
      </c>
      <c r="Y309" s="50">
        <f>MONTH(B309)</f>
        <v>3</v>
      </c>
      <c r="Z309" s="56">
        <f>X309*100+Y309</f>
        <v>200503</v>
      </c>
      <c r="AA309" s="56">
        <f>WEEKNUM(B309,1)</f>
        <v>12</v>
      </c>
      <c r="AB309" s="58">
        <f>IF(ISBLANK(B309)," ",MAX(B309-B308-1,0))</f>
        <v>5</v>
      </c>
      <c r="AC309" s="56">
        <f>DAY(B309)</f>
        <v>13</v>
      </c>
      <c r="AD309" s="53">
        <f>U309+V309</f>
        <v>8.6992333055555537E-2</v>
      </c>
      <c r="AE309" s="56">
        <f>IF("1-Swim"=D309,E309*46.7,IF("2-Bike"=D309,E309,IF("3-Run"=D309,E309*4.27,0)))</f>
        <v>8</v>
      </c>
    </row>
    <row r="310" spans="1:31" x14ac:dyDescent="0.25">
      <c r="A310" s="50">
        <v>309</v>
      </c>
      <c r="B310" s="51">
        <v>38424</v>
      </c>
      <c r="C310" s="52" t="s">
        <v>0</v>
      </c>
      <c r="D310" s="50" t="s">
        <v>1223</v>
      </c>
      <c r="E310" s="50">
        <v>1</v>
      </c>
      <c r="F310" s="50">
        <v>0</v>
      </c>
      <c r="G310" s="50">
        <v>9</v>
      </c>
      <c r="H310" s="50">
        <v>24</v>
      </c>
      <c r="I310" s="53">
        <f>IF(E310&gt;0,TIME(F310,G310,H310),"")</f>
        <v>6.5277777777777782E-3</v>
      </c>
      <c r="J310" s="54">
        <f>IF(E310&gt;0,TIME(F310,G310,H310)/E310,"")</f>
        <v>6.5277777777777782E-3</v>
      </c>
      <c r="K310" s="50" t="s">
        <v>552</v>
      </c>
      <c r="L310" s="50" t="s">
        <v>17</v>
      </c>
      <c r="M310" s="55">
        <f>IF(D310&gt;0,0.0416666666666667/J310,"")</f>
        <v>6.3829787234042596</v>
      </c>
      <c r="N310" s="50">
        <v>0</v>
      </c>
      <c r="Q310" s="151">
        <f>IF("1-Swim"=D310,J310*2.4,IF("2-Bike"=D310,J310*112,IF("3-Run"=D310,J310*26.2,0)))</f>
        <v>0.17102777777777778</v>
      </c>
      <c r="R310" s="151">
        <f>Q310/2</f>
        <v>8.5513888888888889E-2</v>
      </c>
      <c r="S310" s="53">
        <f>J310*26.2</f>
        <v>0.17102777777777778</v>
      </c>
      <c r="T310" s="53">
        <f>(J310+0.0013889)*26.2</f>
        <v>0.2074169577777778</v>
      </c>
      <c r="U310" s="53">
        <f>S310/2</f>
        <v>8.5513888888888889E-2</v>
      </c>
      <c r="V310" s="53">
        <f>T310/2</f>
        <v>0.1037084788888889</v>
      </c>
      <c r="W310" s="50">
        <f>RANK(J310,J:J,1)</f>
        <v>1033</v>
      </c>
      <c r="X310" s="50">
        <f>YEAR(B310)</f>
        <v>2005</v>
      </c>
      <c r="Y310" s="50">
        <f>MONTH(B310)</f>
        <v>3</v>
      </c>
      <c r="Z310" s="56">
        <f>X310*100+Y310</f>
        <v>200503</v>
      </c>
      <c r="AA310" s="56">
        <f>WEEKNUM(B310,1)</f>
        <v>12</v>
      </c>
      <c r="AB310" s="58">
        <f>IF(ISBLANK(B310)," ",MAX(B310-B309-1,0))</f>
        <v>0</v>
      </c>
      <c r="AC310" s="56">
        <f>DAY(B310)</f>
        <v>13</v>
      </c>
      <c r="AD310" s="53">
        <f>U310+V310</f>
        <v>0.18922236777777779</v>
      </c>
      <c r="AE310" s="56">
        <f>IF("1-Swim"=D310,E310*46.7,IF("2-Bike"=D310,E310,IF("3-Run"=D310,E310*4.27,0)))</f>
        <v>4.2699999999999996</v>
      </c>
    </row>
    <row r="311" spans="1:31" x14ac:dyDescent="0.25">
      <c r="A311" s="50">
        <v>310</v>
      </c>
      <c r="B311" s="51">
        <v>38425</v>
      </c>
      <c r="C311" s="52" t="s">
        <v>3</v>
      </c>
      <c r="D311" s="50" t="s">
        <v>1223</v>
      </c>
      <c r="E311" s="50">
        <v>2.5</v>
      </c>
      <c r="F311" s="50">
        <v>0</v>
      </c>
      <c r="G311" s="50">
        <v>26</v>
      </c>
      <c r="H311" s="50">
        <v>20</v>
      </c>
      <c r="I311" s="53">
        <f>IF(E311&gt;0,TIME(F311,G311,H311),"")</f>
        <v>1.8287037037037036E-2</v>
      </c>
      <c r="J311" s="54">
        <f>IF(E311&gt;0,TIME(F311,G311,H311)/E311,"")</f>
        <v>7.3148148148148139E-3</v>
      </c>
      <c r="K311" s="50" t="s">
        <v>552</v>
      </c>
      <c r="L311" s="50" t="s">
        <v>17</v>
      </c>
      <c r="M311" s="55">
        <f>IF(D311&gt;0,0.0416666666666667/J311,"")</f>
        <v>5.6962025316455751</v>
      </c>
      <c r="N311" s="50">
        <v>0</v>
      </c>
      <c r="Q311" s="151">
        <f>IF("1-Swim"=D311,J311*2.4,IF("2-Bike"=D311,J311*112,IF("3-Run"=D311,J311*26.2,0)))</f>
        <v>0.19164814814814812</v>
      </c>
      <c r="R311" s="151">
        <f>Q311/2</f>
        <v>9.5824074074074062E-2</v>
      </c>
      <c r="S311" s="53">
        <f>J311*26.2</f>
        <v>0.19164814814814812</v>
      </c>
      <c r="T311" s="53">
        <f>(J311+0.0013889)*26.2</f>
        <v>0.22803732814814812</v>
      </c>
      <c r="U311" s="53">
        <f>S311/2</f>
        <v>9.5824074074074062E-2</v>
      </c>
      <c r="V311" s="53">
        <f>T311/2</f>
        <v>0.11401866407407406</v>
      </c>
      <c r="W311" s="50">
        <f>RANK(J311,J:J,1)</f>
        <v>1910</v>
      </c>
      <c r="X311" s="50">
        <f>YEAR(B311)</f>
        <v>2005</v>
      </c>
      <c r="Y311" s="50">
        <f>MONTH(B311)</f>
        <v>3</v>
      </c>
      <c r="Z311" s="56">
        <f>X311*100+Y311</f>
        <v>200503</v>
      </c>
      <c r="AA311" s="56">
        <f>WEEKNUM(B311,1)</f>
        <v>12</v>
      </c>
      <c r="AB311" s="58">
        <f>IF(ISBLANK(B311)," ",MAX(B311-B310-1,0))</f>
        <v>0</v>
      </c>
      <c r="AC311" s="56">
        <f>DAY(B311)</f>
        <v>14</v>
      </c>
      <c r="AD311" s="53">
        <f>U311+V311</f>
        <v>0.20984273814814813</v>
      </c>
      <c r="AE311" s="56">
        <f>IF("1-Swim"=D311,E311*46.7,IF("2-Bike"=D311,E311,IF("3-Run"=D311,E311*4.27,0)))</f>
        <v>10.674999999999999</v>
      </c>
    </row>
    <row r="312" spans="1:31" x14ac:dyDescent="0.25">
      <c r="A312" s="50">
        <v>311</v>
      </c>
      <c r="B312" s="51">
        <v>38427</v>
      </c>
      <c r="C312" s="52" t="s">
        <v>6</v>
      </c>
      <c r="D312" s="50" t="s">
        <v>1223</v>
      </c>
      <c r="E312" s="50">
        <v>2.2999999999999998</v>
      </c>
      <c r="F312" s="50">
        <v>0</v>
      </c>
      <c r="G312" s="50">
        <v>24</v>
      </c>
      <c r="H312" s="50">
        <v>40</v>
      </c>
      <c r="I312" s="53">
        <f>IF(E312&gt;0,TIME(F312,G312,H312),"")</f>
        <v>1.712962962962963E-2</v>
      </c>
      <c r="J312" s="54">
        <f>IF(E312&gt;0,TIME(F312,G312,H312)/E312,"")</f>
        <v>7.4476650563607095E-3</v>
      </c>
      <c r="K312" s="50" t="s">
        <v>552</v>
      </c>
      <c r="L312" s="50" t="s">
        <v>17</v>
      </c>
      <c r="M312" s="55">
        <f>IF(D312&gt;0,0.0416666666666667/J312,"")</f>
        <v>5.5945945945945983</v>
      </c>
      <c r="N312" s="50">
        <v>0</v>
      </c>
      <c r="P312" s="50" t="s">
        <v>81</v>
      </c>
      <c r="Q312" s="151">
        <f>IF("1-Swim"=D312,J312*2.4,IF("2-Bike"=D312,J312*112,IF("3-Run"=D312,J312*26.2,0)))</f>
        <v>0.19512882447665059</v>
      </c>
      <c r="R312" s="151">
        <f>Q312/2</f>
        <v>9.7564412238325293E-2</v>
      </c>
      <c r="S312" s="53">
        <f>J312*26.2</f>
        <v>0.19512882447665059</v>
      </c>
      <c r="T312" s="53">
        <f>(J312+0.0013889)*26.2</f>
        <v>0.23151800447665055</v>
      </c>
      <c r="U312" s="53">
        <f>S312/2</f>
        <v>9.7564412238325293E-2</v>
      </c>
      <c r="V312" s="53">
        <f>T312/2</f>
        <v>0.11575900223832528</v>
      </c>
      <c r="W312" s="50">
        <f>RANK(J312,J:J,1)</f>
        <v>2016</v>
      </c>
      <c r="X312" s="50">
        <f>YEAR(B312)</f>
        <v>2005</v>
      </c>
      <c r="Y312" s="50">
        <f>MONTH(B312)</f>
        <v>3</v>
      </c>
      <c r="Z312" s="56">
        <f>X312*100+Y312</f>
        <v>200503</v>
      </c>
      <c r="AA312" s="56">
        <f>WEEKNUM(B312,1)</f>
        <v>12</v>
      </c>
      <c r="AB312" s="58">
        <f>IF(ISBLANK(B312)," ",MAX(B312-B311-1,0))</f>
        <v>1</v>
      </c>
      <c r="AC312" s="56">
        <f>DAY(B312)</f>
        <v>16</v>
      </c>
      <c r="AD312" s="53">
        <f>U312+V312</f>
        <v>0.21332341447665057</v>
      </c>
      <c r="AE312" s="56">
        <f>IF("1-Swim"=D312,E312*46.7,IF("2-Bike"=D312,E312,IF("3-Run"=D312,E312*4.27,0)))</f>
        <v>9.820999999999998</v>
      </c>
    </row>
    <row r="313" spans="1:31" x14ac:dyDescent="0.25">
      <c r="A313" s="50">
        <v>312</v>
      </c>
      <c r="B313" s="51">
        <v>38430</v>
      </c>
      <c r="C313" s="52" t="s">
        <v>5</v>
      </c>
      <c r="D313" s="50" t="s">
        <v>1223</v>
      </c>
      <c r="E313" s="50">
        <v>5</v>
      </c>
      <c r="F313" s="50">
        <v>0</v>
      </c>
      <c r="G313" s="50">
        <v>55</v>
      </c>
      <c r="H313" s="50">
        <v>29</v>
      </c>
      <c r="I313" s="53">
        <f>IF(E313&gt;0,TIME(F313,G313,H313),"")</f>
        <v>3.8530092592592595E-2</v>
      </c>
      <c r="J313" s="54">
        <f>IF(E313&gt;0,TIME(F313,G313,H313)/E313,"")</f>
        <v>7.7060185185185192E-3</v>
      </c>
      <c r="K313" s="50" t="s">
        <v>552</v>
      </c>
      <c r="L313" s="50" t="s">
        <v>509</v>
      </c>
      <c r="M313" s="55">
        <f>IF(D313&gt;0,0.0416666666666667/J313,"")</f>
        <v>5.4070291378792463</v>
      </c>
      <c r="N313" s="50">
        <v>0</v>
      </c>
      <c r="Q313" s="151">
        <f>IF("1-Swim"=D313,J313*2.4,IF("2-Bike"=D313,J313*112,IF("3-Run"=D313,J313*26.2,0)))</f>
        <v>0.20189768518518519</v>
      </c>
      <c r="R313" s="151">
        <f>Q313/2</f>
        <v>0.1009488425925926</v>
      </c>
      <c r="S313" s="53">
        <f>J313*26.2</f>
        <v>0.20189768518518519</v>
      </c>
      <c r="T313" s="53">
        <f>(J313+0.0013889)*26.2</f>
        <v>0.23828686518518519</v>
      </c>
      <c r="U313" s="53">
        <f>S313/2</f>
        <v>0.1009488425925926</v>
      </c>
      <c r="V313" s="53">
        <f>T313/2</f>
        <v>0.11914343259259259</v>
      </c>
      <c r="W313" s="50">
        <f>RANK(J313,J:J,1)</f>
        <v>2234</v>
      </c>
      <c r="X313" s="50">
        <f>YEAR(B313)</f>
        <v>2005</v>
      </c>
      <c r="Y313" s="50">
        <f>MONTH(B313)</f>
        <v>3</v>
      </c>
      <c r="Z313" s="56">
        <f>X313*100+Y313</f>
        <v>200503</v>
      </c>
      <c r="AA313" s="56">
        <f>WEEKNUM(B313,1)</f>
        <v>12</v>
      </c>
      <c r="AB313" s="58">
        <f>IF(ISBLANK(B313)," ",MAX(B313-B312-1,0))</f>
        <v>2</v>
      </c>
      <c r="AC313" s="56">
        <f>DAY(B313)</f>
        <v>19</v>
      </c>
      <c r="AD313" s="53">
        <f>U313+V313</f>
        <v>0.2200922751851852</v>
      </c>
      <c r="AE313" s="56">
        <f>IF("1-Swim"=D313,E313*46.7,IF("2-Bike"=D313,E313,IF("3-Run"=D313,E313*4.27,0)))</f>
        <v>21.349999999999998</v>
      </c>
    </row>
    <row r="314" spans="1:31" x14ac:dyDescent="0.25">
      <c r="A314" s="50">
        <v>313</v>
      </c>
      <c r="B314" s="51">
        <v>38431</v>
      </c>
      <c r="C314" s="52" t="s">
        <v>0</v>
      </c>
      <c r="D314" s="50" t="s">
        <v>1224</v>
      </c>
      <c r="E314" s="50">
        <v>12</v>
      </c>
      <c r="F314" s="50">
        <v>0</v>
      </c>
      <c r="G314" s="50">
        <v>45</v>
      </c>
      <c r="H314" s="50">
        <v>0</v>
      </c>
      <c r="I314" s="53">
        <f>IF(E314&gt;0,TIME(F314,G314,H314),"")</f>
        <v>3.125E-2</v>
      </c>
      <c r="J314" s="54">
        <f>IF(E314&gt;0,TIME(F314,G314,H314)/E314,"")</f>
        <v>2.6041666666666665E-3</v>
      </c>
      <c r="K314" s="50" t="s">
        <v>323</v>
      </c>
      <c r="L314" s="50" t="s">
        <v>16</v>
      </c>
      <c r="M314" s="55">
        <f>IF(D314&gt;0,0.0416666666666667/J314,"")</f>
        <v>16.000000000000014</v>
      </c>
      <c r="N314" s="50">
        <v>0</v>
      </c>
      <c r="Q314" s="151">
        <f>IF("1-Swim"=D314,J314*2.4,IF("2-Bike"=D314,J314*112,IF("3-Run"=D314,J314*26.2,0)))</f>
        <v>0.29166666666666663</v>
      </c>
      <c r="R314" s="151">
        <f>Q314/2</f>
        <v>0.14583333333333331</v>
      </c>
      <c r="S314" s="53">
        <f>J314*26.2</f>
        <v>6.822916666666666E-2</v>
      </c>
      <c r="T314" s="53">
        <f>(J314+0.0013889)*26.2</f>
        <v>0.10461834666666665</v>
      </c>
      <c r="U314" s="53">
        <f>S314/2</f>
        <v>3.411458333333333E-2</v>
      </c>
      <c r="V314" s="53">
        <f>T314/2</f>
        <v>5.2309173333333327E-2</v>
      </c>
      <c r="W314" s="50">
        <f>RANK(J314,J:J,1)</f>
        <v>357</v>
      </c>
      <c r="X314" s="50">
        <f>YEAR(B314)</f>
        <v>2005</v>
      </c>
      <c r="Y314" s="50">
        <f>MONTH(B314)</f>
        <v>3</v>
      </c>
      <c r="Z314" s="56">
        <f>X314*100+Y314</f>
        <v>200503</v>
      </c>
      <c r="AA314" s="56">
        <f>WEEKNUM(B314,1)</f>
        <v>13</v>
      </c>
      <c r="AB314" s="58">
        <f>IF(ISBLANK(B314)," ",MAX(B314-B313-1,0))</f>
        <v>0</v>
      </c>
      <c r="AC314" s="56">
        <f>DAY(B314)</f>
        <v>20</v>
      </c>
      <c r="AD314" s="53">
        <f>U314+V314</f>
        <v>8.6423756666666657E-2</v>
      </c>
      <c r="AE314" s="56">
        <f>IF("1-Swim"=D314,E314*46.7,IF("2-Bike"=D314,E314,IF("3-Run"=D314,E314*4.27,0)))</f>
        <v>12</v>
      </c>
    </row>
    <row r="315" spans="1:31" x14ac:dyDescent="0.25">
      <c r="A315" s="50">
        <v>314</v>
      </c>
      <c r="B315" s="51">
        <v>38432</v>
      </c>
      <c r="C315" s="52" t="s">
        <v>3</v>
      </c>
      <c r="D315" s="50" t="s">
        <v>1223</v>
      </c>
      <c r="E315" s="50">
        <v>2.1</v>
      </c>
      <c r="F315" s="50">
        <v>0</v>
      </c>
      <c r="G315" s="50">
        <v>22</v>
      </c>
      <c r="H315" s="50">
        <v>35</v>
      </c>
      <c r="I315" s="53">
        <f>IF(E315&gt;0,TIME(F315,G315,H315),"")</f>
        <v>1.5682870370370371E-2</v>
      </c>
      <c r="J315" s="54">
        <f>IF(E315&gt;0,TIME(F315,G315,H315)/E315,"")</f>
        <v>7.4680335097001768E-3</v>
      </c>
      <c r="K315" s="50" t="s">
        <v>552</v>
      </c>
      <c r="L315" s="50" t="s">
        <v>509</v>
      </c>
      <c r="M315" s="55">
        <f>IF(D315&gt;0,0.0416666666666667/J315,"")</f>
        <v>5.5793357933579379</v>
      </c>
      <c r="N315" s="50">
        <v>0</v>
      </c>
      <c r="Q315" s="151">
        <f>IF("1-Swim"=D315,J315*2.4,IF("2-Bike"=D315,J315*112,IF("3-Run"=D315,J315*26.2,0)))</f>
        <v>0.19566247795414463</v>
      </c>
      <c r="R315" s="151">
        <f>Q315/2</f>
        <v>9.7831238977072313E-2</v>
      </c>
      <c r="S315" s="53">
        <f>J315*26.2</f>
        <v>0.19566247795414463</v>
      </c>
      <c r="T315" s="53">
        <f>(J315+0.0013889)*26.2</f>
        <v>0.23205165795414462</v>
      </c>
      <c r="U315" s="53">
        <f>S315/2</f>
        <v>9.7831238977072313E-2</v>
      </c>
      <c r="V315" s="53">
        <f>T315/2</f>
        <v>0.11602582897707231</v>
      </c>
      <c r="W315" s="50">
        <f>RANK(J315,J:J,1)</f>
        <v>2037</v>
      </c>
      <c r="X315" s="50">
        <f>YEAR(B315)</f>
        <v>2005</v>
      </c>
      <c r="Y315" s="50">
        <f>MONTH(B315)</f>
        <v>3</v>
      </c>
      <c r="Z315" s="56">
        <f>X315*100+Y315</f>
        <v>200503</v>
      </c>
      <c r="AA315" s="56">
        <f>WEEKNUM(B315,1)</f>
        <v>13</v>
      </c>
      <c r="AB315" s="58">
        <f>IF(ISBLANK(B315)," ",MAX(B315-B314-1,0))</f>
        <v>0</v>
      </c>
      <c r="AC315" s="56">
        <f>DAY(B315)</f>
        <v>21</v>
      </c>
      <c r="AD315" s="53">
        <f>U315+V315</f>
        <v>0.21385706795414461</v>
      </c>
      <c r="AE315" s="56">
        <f>IF("1-Swim"=D315,E315*46.7,IF("2-Bike"=D315,E315,IF("3-Run"=D315,E315*4.27,0)))</f>
        <v>8.9669999999999987</v>
      </c>
    </row>
    <row r="316" spans="1:31" x14ac:dyDescent="0.25">
      <c r="A316" s="50">
        <v>315</v>
      </c>
      <c r="B316" s="51">
        <v>38434</v>
      </c>
      <c r="C316" s="52" t="s">
        <v>6</v>
      </c>
      <c r="D316" s="50" t="s">
        <v>1224</v>
      </c>
      <c r="E316" s="50">
        <v>8</v>
      </c>
      <c r="F316" s="50">
        <v>0</v>
      </c>
      <c r="G316" s="50">
        <v>30</v>
      </c>
      <c r="H316" s="50">
        <v>0</v>
      </c>
      <c r="I316" s="53">
        <f>IF(E316&gt;0,TIME(F316,G316,H316),"")</f>
        <v>2.0833333333333332E-2</v>
      </c>
      <c r="J316" s="54">
        <f>IF(E316&gt;0,TIME(F316,G316,H316)/E316,"")</f>
        <v>2.6041666666666665E-3</v>
      </c>
      <c r="K316" s="50" t="s">
        <v>323</v>
      </c>
      <c r="L316" s="50" t="s">
        <v>16</v>
      </c>
      <c r="M316" s="55">
        <f>IF(D316&gt;0,0.0416666666666667/J316,"")</f>
        <v>16.000000000000014</v>
      </c>
      <c r="N316" s="50">
        <v>0</v>
      </c>
      <c r="Q316" s="151">
        <f>IF("1-Swim"=D316,J316*2.4,IF("2-Bike"=D316,J316*112,IF("3-Run"=D316,J316*26.2,0)))</f>
        <v>0.29166666666666663</v>
      </c>
      <c r="R316" s="151">
        <f>Q316/2</f>
        <v>0.14583333333333331</v>
      </c>
      <c r="S316" s="53">
        <f>J316*26.2</f>
        <v>6.822916666666666E-2</v>
      </c>
      <c r="T316" s="53">
        <f>(J316+0.0013889)*26.2</f>
        <v>0.10461834666666665</v>
      </c>
      <c r="U316" s="53">
        <f>S316/2</f>
        <v>3.411458333333333E-2</v>
      </c>
      <c r="V316" s="53">
        <f>T316/2</f>
        <v>5.2309173333333327E-2</v>
      </c>
      <c r="W316" s="50">
        <f>RANK(J316,J:J,1)</f>
        <v>357</v>
      </c>
      <c r="X316" s="50">
        <f>YEAR(B316)</f>
        <v>2005</v>
      </c>
      <c r="Y316" s="50">
        <f>MONTH(B316)</f>
        <v>3</v>
      </c>
      <c r="Z316" s="56">
        <f>X316*100+Y316</f>
        <v>200503</v>
      </c>
      <c r="AA316" s="56">
        <f>WEEKNUM(B316,1)</f>
        <v>13</v>
      </c>
      <c r="AB316" s="58">
        <f>IF(ISBLANK(B316)," ",MAX(B316-B315-1,0))</f>
        <v>1</v>
      </c>
      <c r="AC316" s="56">
        <f>DAY(B316)</f>
        <v>23</v>
      </c>
      <c r="AD316" s="53">
        <f>U316+V316</f>
        <v>8.6423756666666657E-2</v>
      </c>
      <c r="AE316" s="56">
        <f>IF("1-Swim"=D316,E316*46.7,IF("2-Bike"=D316,E316,IF("3-Run"=D316,E316*4.27,0)))</f>
        <v>8</v>
      </c>
    </row>
    <row r="317" spans="1:31" x14ac:dyDescent="0.25">
      <c r="A317" s="50">
        <v>316</v>
      </c>
      <c r="B317" s="51">
        <v>38439</v>
      </c>
      <c r="C317" s="52" t="s">
        <v>3</v>
      </c>
      <c r="D317" s="50" t="s">
        <v>1223</v>
      </c>
      <c r="E317" s="50">
        <v>2.5</v>
      </c>
      <c r="F317" s="50">
        <v>0</v>
      </c>
      <c r="G317" s="50">
        <v>25</v>
      </c>
      <c r="H317" s="50">
        <v>30</v>
      </c>
      <c r="I317" s="53">
        <f>IF(E317&gt;0,TIME(F317,G317,H317),"")</f>
        <v>1.7708333333333333E-2</v>
      </c>
      <c r="J317" s="54">
        <f>IF(E317&gt;0,TIME(F317,G317,H317)/E317,"")</f>
        <v>7.083333333333333E-3</v>
      </c>
      <c r="K317" s="50" t="s">
        <v>552</v>
      </c>
      <c r="L317" s="50" t="s">
        <v>17</v>
      </c>
      <c r="M317" s="55">
        <f>IF(D317&gt;0,0.0416666666666667/J317,"")</f>
        <v>5.8823529411764754</v>
      </c>
      <c r="N317" s="50">
        <v>0</v>
      </c>
      <c r="Q317" s="151">
        <f>IF("1-Swim"=D317,J317*2.4,IF("2-Bike"=D317,J317*112,IF("3-Run"=D317,J317*26.2,0)))</f>
        <v>0.18558333333333332</v>
      </c>
      <c r="R317" s="151">
        <f>Q317/2</f>
        <v>9.2791666666666661E-2</v>
      </c>
      <c r="S317" s="53">
        <f>J317*26.2</f>
        <v>0.18558333333333332</v>
      </c>
      <c r="T317" s="53">
        <f>(J317+0.0013889)*26.2</f>
        <v>0.22197251333333329</v>
      </c>
      <c r="U317" s="53">
        <f>S317/2</f>
        <v>9.2791666666666661E-2</v>
      </c>
      <c r="V317" s="53">
        <f>T317/2</f>
        <v>0.11098625666666664</v>
      </c>
      <c r="W317" s="50">
        <f>RANK(J317,J:J,1)</f>
        <v>1645</v>
      </c>
      <c r="X317" s="50">
        <f>YEAR(B317)</f>
        <v>2005</v>
      </c>
      <c r="Y317" s="50">
        <f>MONTH(B317)</f>
        <v>3</v>
      </c>
      <c r="Z317" s="56">
        <f>X317*100+Y317</f>
        <v>200503</v>
      </c>
      <c r="AA317" s="56">
        <f>WEEKNUM(B317,1)</f>
        <v>14</v>
      </c>
      <c r="AB317" s="58">
        <f>IF(ISBLANK(B317)," ",MAX(B317-B316-1,0))</f>
        <v>4</v>
      </c>
      <c r="AC317" s="56">
        <f>DAY(B317)</f>
        <v>28</v>
      </c>
      <c r="AD317" s="53">
        <f>U317+V317</f>
        <v>0.20377792333333331</v>
      </c>
      <c r="AE317" s="56">
        <f>IF("1-Swim"=D317,E317*46.7,IF("2-Bike"=D317,E317,IF("3-Run"=D317,E317*4.27,0)))</f>
        <v>10.674999999999999</v>
      </c>
    </row>
    <row r="318" spans="1:31" x14ac:dyDescent="0.25">
      <c r="A318" s="50">
        <v>317</v>
      </c>
      <c r="B318" s="51">
        <v>38441</v>
      </c>
      <c r="C318" s="52" t="s">
        <v>6</v>
      </c>
      <c r="D318" s="50" t="s">
        <v>1223</v>
      </c>
      <c r="E318" s="50">
        <v>2.1</v>
      </c>
      <c r="F318" s="50">
        <v>0</v>
      </c>
      <c r="G318" s="50">
        <v>22</v>
      </c>
      <c r="H318" s="50">
        <v>23</v>
      </c>
      <c r="I318" s="53">
        <f>IF(E318&gt;0,TIME(F318,G318,H318),"")</f>
        <v>1.554398148148148E-2</v>
      </c>
      <c r="J318" s="54">
        <f>IF(E318&gt;0,TIME(F318,G318,H318)/E318,"")</f>
        <v>7.4018959435626095E-3</v>
      </c>
      <c r="K318" s="50" t="s">
        <v>552</v>
      </c>
      <c r="L318" s="50" t="s">
        <v>509</v>
      </c>
      <c r="M318" s="55">
        <f>IF(D318&gt;0,0.0416666666666667/J318,"")</f>
        <v>5.6291883842144506</v>
      </c>
      <c r="N318" s="50">
        <v>0</v>
      </c>
      <c r="Q318" s="151">
        <f>IF("1-Swim"=D318,J318*2.4,IF("2-Bike"=D318,J318*112,IF("3-Run"=D318,J318*26.2,0)))</f>
        <v>0.19392967372134037</v>
      </c>
      <c r="R318" s="151">
        <f>Q318/2</f>
        <v>9.6964836860670187E-2</v>
      </c>
      <c r="S318" s="53">
        <f>J318*26.2</f>
        <v>0.19392967372134037</v>
      </c>
      <c r="T318" s="53">
        <f>(J318+0.0013889)*26.2</f>
        <v>0.23031885372134034</v>
      </c>
      <c r="U318" s="53">
        <f>S318/2</f>
        <v>9.6964836860670187E-2</v>
      </c>
      <c r="V318" s="53">
        <f>T318/2</f>
        <v>0.11515942686067017</v>
      </c>
      <c r="W318" s="50">
        <f>RANK(J318,J:J,1)</f>
        <v>1975</v>
      </c>
      <c r="X318" s="50">
        <f>YEAR(B318)</f>
        <v>2005</v>
      </c>
      <c r="Y318" s="50">
        <f>MONTH(B318)</f>
        <v>3</v>
      </c>
      <c r="Z318" s="56">
        <f>X318*100+Y318</f>
        <v>200503</v>
      </c>
      <c r="AA318" s="56">
        <f>WEEKNUM(B318,1)</f>
        <v>14</v>
      </c>
      <c r="AB318" s="58">
        <f>IF(ISBLANK(B318)," ",MAX(B318-B317-1,0))</f>
        <v>1</v>
      </c>
      <c r="AC318" s="56">
        <f>DAY(B318)</f>
        <v>30</v>
      </c>
      <c r="AD318" s="53">
        <f>U318+V318</f>
        <v>0.21212426372134036</v>
      </c>
      <c r="AE318" s="56">
        <f>IF("1-Swim"=D318,E318*46.7,IF("2-Bike"=D318,E318,IF("3-Run"=D318,E318*4.27,0)))</f>
        <v>8.9669999999999987</v>
      </c>
    </row>
    <row r="319" spans="1:31" x14ac:dyDescent="0.25">
      <c r="A319" s="50">
        <v>318</v>
      </c>
      <c r="B319" s="51">
        <v>38446</v>
      </c>
      <c r="C319" s="52" t="s">
        <v>3</v>
      </c>
      <c r="D319" s="50" t="s">
        <v>1223</v>
      </c>
      <c r="E319" s="50">
        <v>2</v>
      </c>
      <c r="F319" s="50">
        <v>0</v>
      </c>
      <c r="G319" s="50">
        <v>20</v>
      </c>
      <c r="H319" s="50">
        <v>2</v>
      </c>
      <c r="I319" s="53">
        <f>IF(E319&gt;0,TIME(F319,G319,H319),"")</f>
        <v>1.3912037037037037E-2</v>
      </c>
      <c r="J319" s="54">
        <f>IF(E319&gt;0,TIME(F319,G319,H319)/E319,"")</f>
        <v>6.9560185185185185E-3</v>
      </c>
      <c r="K319" s="50" t="s">
        <v>549</v>
      </c>
      <c r="L319" s="50" t="s">
        <v>82</v>
      </c>
      <c r="M319" s="55">
        <f>IF(D319&gt;0,0.0416666666666667/J319,"")</f>
        <v>5.9900166389351126</v>
      </c>
      <c r="N319" s="50">
        <v>0</v>
      </c>
      <c r="Q319" s="151">
        <f>IF("1-Swim"=D319,J319*2.4,IF("2-Bike"=D319,J319*112,IF("3-Run"=D319,J319*26.2,0)))</f>
        <v>0.18224768518518519</v>
      </c>
      <c r="R319" s="151">
        <f>Q319/2</f>
        <v>9.1123842592592597E-2</v>
      </c>
      <c r="S319" s="53">
        <f>J319*26.2</f>
        <v>0.18224768518518519</v>
      </c>
      <c r="T319" s="53">
        <f>(J319+0.0013889)*26.2</f>
        <v>0.21863686518518516</v>
      </c>
      <c r="U319" s="53">
        <f>S319/2</f>
        <v>9.1123842592592597E-2</v>
      </c>
      <c r="V319" s="53">
        <f>T319/2</f>
        <v>0.10931843259259258</v>
      </c>
      <c r="W319" s="50">
        <f>RANK(J319,J:J,1)</f>
        <v>1516</v>
      </c>
      <c r="X319" s="50">
        <f>YEAR(B319)</f>
        <v>2005</v>
      </c>
      <c r="Y319" s="50">
        <f>MONTH(B319)</f>
        <v>4</v>
      </c>
      <c r="Z319" s="56">
        <f>X319*100+Y319</f>
        <v>200504</v>
      </c>
      <c r="AA319" s="56">
        <f>WEEKNUM(B319,1)</f>
        <v>15</v>
      </c>
      <c r="AB319" s="58">
        <f>IF(ISBLANK(B319)," ",MAX(B319-B318-1,0))</f>
        <v>4</v>
      </c>
      <c r="AC319" s="56">
        <f>DAY(B319)</f>
        <v>4</v>
      </c>
      <c r="AD319" s="53">
        <f>U319+V319</f>
        <v>0.20044227518518518</v>
      </c>
      <c r="AE319" s="56">
        <f>IF("1-Swim"=D319,E319*46.7,IF("2-Bike"=D319,E319,IF("3-Run"=D319,E319*4.27,0)))</f>
        <v>8.5399999999999991</v>
      </c>
    </row>
    <row r="320" spans="1:31" x14ac:dyDescent="0.25">
      <c r="A320" s="50">
        <v>319</v>
      </c>
      <c r="B320" s="51">
        <v>38447</v>
      </c>
      <c r="C320" s="52" t="s">
        <v>4</v>
      </c>
      <c r="D320" s="50" t="s">
        <v>1223</v>
      </c>
      <c r="E320" s="50">
        <v>2</v>
      </c>
      <c r="F320" s="50">
        <v>0</v>
      </c>
      <c r="G320" s="50">
        <v>19</v>
      </c>
      <c r="H320" s="50">
        <v>19</v>
      </c>
      <c r="I320" s="53">
        <f>IF(E320&gt;0,TIME(F320,G320,H320),"")</f>
        <v>1.3414351851851851E-2</v>
      </c>
      <c r="J320" s="54">
        <f>IF(E320&gt;0,TIME(F320,G320,H320)/E320,"")</f>
        <v>6.7071759259259255E-3</v>
      </c>
      <c r="K320" s="50" t="s">
        <v>549</v>
      </c>
      <c r="L320" s="50" t="s">
        <v>82</v>
      </c>
      <c r="M320" s="55">
        <f>IF(D320&gt;0,0.0416666666666667/J320,"")</f>
        <v>6.2122519413287369</v>
      </c>
      <c r="N320" s="50">
        <v>0</v>
      </c>
      <c r="Q320" s="151">
        <f>IF("1-Swim"=D320,J320*2.4,IF("2-Bike"=D320,J320*112,IF("3-Run"=D320,J320*26.2,0)))</f>
        <v>0.17572800925925924</v>
      </c>
      <c r="R320" s="151">
        <f>Q320/2</f>
        <v>8.7864004629629622E-2</v>
      </c>
      <c r="S320" s="53">
        <f>J320*26.2</f>
        <v>0.17572800925925924</v>
      </c>
      <c r="T320" s="53">
        <f>(J320+0.0013889)*26.2</f>
        <v>0.21211718925925924</v>
      </c>
      <c r="U320" s="53">
        <f>S320/2</f>
        <v>8.7864004629629622E-2</v>
      </c>
      <c r="V320" s="53">
        <f>T320/2</f>
        <v>0.10605859462962962</v>
      </c>
      <c r="W320" s="50">
        <f>RANK(J320,J:J,1)</f>
        <v>1192</v>
      </c>
      <c r="X320" s="50">
        <f>YEAR(B320)</f>
        <v>2005</v>
      </c>
      <c r="Y320" s="50">
        <f>MONTH(B320)</f>
        <v>4</v>
      </c>
      <c r="Z320" s="56">
        <f>X320*100+Y320</f>
        <v>200504</v>
      </c>
      <c r="AA320" s="56">
        <f>WEEKNUM(B320,1)</f>
        <v>15</v>
      </c>
      <c r="AB320" s="58">
        <f>IF(ISBLANK(B320)," ",MAX(B320-B319-1,0))</f>
        <v>0</v>
      </c>
      <c r="AC320" s="56">
        <f>DAY(B320)</f>
        <v>5</v>
      </c>
      <c r="AD320" s="53">
        <f>U320+V320</f>
        <v>0.19392259925925925</v>
      </c>
      <c r="AE320" s="56">
        <f>IF("1-Swim"=D320,E320*46.7,IF("2-Bike"=D320,E320,IF("3-Run"=D320,E320*4.27,0)))</f>
        <v>8.5399999999999991</v>
      </c>
    </row>
    <row r="321" spans="1:31" x14ac:dyDescent="0.25">
      <c r="A321" s="50">
        <v>320</v>
      </c>
      <c r="B321" s="51">
        <v>38448</v>
      </c>
      <c r="C321" s="52" t="s">
        <v>6</v>
      </c>
      <c r="D321" s="50" t="s">
        <v>1223</v>
      </c>
      <c r="E321" s="50">
        <v>2</v>
      </c>
      <c r="F321" s="50">
        <v>0</v>
      </c>
      <c r="G321" s="50">
        <v>19</v>
      </c>
      <c r="H321" s="50">
        <v>5</v>
      </c>
      <c r="I321" s="53">
        <f>IF(E321&gt;0,TIME(F321,G321,H321),"")</f>
        <v>1.3252314814814814E-2</v>
      </c>
      <c r="J321" s="54">
        <f>IF(E321&gt;0,TIME(F321,G321,H321)/E321,"")</f>
        <v>6.626157407407407E-3</v>
      </c>
      <c r="K321" s="50" t="s">
        <v>549</v>
      </c>
      <c r="L321" s="50" t="s">
        <v>82</v>
      </c>
      <c r="M321" s="55">
        <f>IF(D321&gt;0,0.0416666666666667/J321,"")</f>
        <v>6.2882096069869045</v>
      </c>
      <c r="N321" s="50">
        <v>0</v>
      </c>
      <c r="Q321" s="151">
        <f>IF("1-Swim"=D321,J321*2.4,IF("2-Bike"=D321,J321*112,IF("3-Run"=D321,J321*26.2,0)))</f>
        <v>0.17360532407407406</v>
      </c>
      <c r="R321" s="151">
        <f>Q321/2</f>
        <v>8.6802662037037029E-2</v>
      </c>
      <c r="S321" s="53">
        <f>J321*26.2</f>
        <v>0.17360532407407406</v>
      </c>
      <c r="T321" s="53">
        <f>(J321+0.0013889)*26.2</f>
        <v>0.20999450407407405</v>
      </c>
      <c r="U321" s="53">
        <f>S321/2</f>
        <v>8.6802662037037029E-2</v>
      </c>
      <c r="V321" s="53">
        <f>T321/2</f>
        <v>0.10499725203703703</v>
      </c>
      <c r="W321" s="50">
        <f>RANK(J321,J:J,1)</f>
        <v>1120</v>
      </c>
      <c r="X321" s="50">
        <f>YEAR(B321)</f>
        <v>2005</v>
      </c>
      <c r="Y321" s="50">
        <f>MONTH(B321)</f>
        <v>4</v>
      </c>
      <c r="Z321" s="56">
        <f>X321*100+Y321</f>
        <v>200504</v>
      </c>
      <c r="AA321" s="56">
        <f>WEEKNUM(B321,1)</f>
        <v>15</v>
      </c>
      <c r="AB321" s="58">
        <f>IF(ISBLANK(B321)," ",MAX(B321-B320-1,0))</f>
        <v>0</v>
      </c>
      <c r="AC321" s="56">
        <f>DAY(B321)</f>
        <v>6</v>
      </c>
      <c r="AD321" s="53">
        <f>U321+V321</f>
        <v>0.19179991407407404</v>
      </c>
      <c r="AE321" s="56">
        <f>IF("1-Swim"=D321,E321*46.7,IF("2-Bike"=D321,E321,IF("3-Run"=D321,E321*4.27,0)))</f>
        <v>8.5399999999999991</v>
      </c>
    </row>
    <row r="322" spans="1:31" x14ac:dyDescent="0.25">
      <c r="A322" s="50">
        <v>321</v>
      </c>
      <c r="B322" s="51">
        <v>38450</v>
      </c>
      <c r="C322" s="52" t="s">
        <v>2</v>
      </c>
      <c r="D322" s="50" t="s">
        <v>1224</v>
      </c>
      <c r="E322" s="50">
        <v>8</v>
      </c>
      <c r="F322" s="50">
        <v>0</v>
      </c>
      <c r="G322" s="50">
        <v>30</v>
      </c>
      <c r="H322" s="50">
        <v>0</v>
      </c>
      <c r="I322" s="53">
        <f>IF(E322&gt;0,TIME(F322,G322,H322),"")</f>
        <v>2.0833333333333332E-2</v>
      </c>
      <c r="J322" s="54">
        <f>IF(E322&gt;0,TIME(F322,G322,H322)/E322,"")</f>
        <v>2.6041666666666665E-3</v>
      </c>
      <c r="K322" s="50" t="s">
        <v>323</v>
      </c>
      <c r="L322" s="50" t="s">
        <v>16</v>
      </c>
      <c r="M322" s="55">
        <f>IF(D322&gt;0,0.0416666666666667/J322,"")</f>
        <v>16.000000000000014</v>
      </c>
      <c r="N322" s="50">
        <v>0</v>
      </c>
      <c r="Q322" s="151">
        <f>IF("1-Swim"=D322,J322*2.4,IF("2-Bike"=D322,J322*112,IF("3-Run"=D322,J322*26.2,0)))</f>
        <v>0.29166666666666663</v>
      </c>
      <c r="R322" s="151">
        <f>Q322/2</f>
        <v>0.14583333333333331</v>
      </c>
      <c r="S322" s="53">
        <f>J322*26.2</f>
        <v>6.822916666666666E-2</v>
      </c>
      <c r="T322" s="53">
        <f>(J322+0.0013889)*26.2</f>
        <v>0.10461834666666665</v>
      </c>
      <c r="U322" s="53">
        <f>S322/2</f>
        <v>3.411458333333333E-2</v>
      </c>
      <c r="V322" s="53">
        <f>T322/2</f>
        <v>5.2309173333333327E-2</v>
      </c>
      <c r="W322" s="50">
        <f>RANK(J322,J:J,1)</f>
        <v>357</v>
      </c>
      <c r="X322" s="50">
        <f>YEAR(B322)</f>
        <v>2005</v>
      </c>
      <c r="Y322" s="50">
        <f>MONTH(B322)</f>
        <v>4</v>
      </c>
      <c r="Z322" s="56">
        <f>X322*100+Y322</f>
        <v>200504</v>
      </c>
      <c r="AA322" s="56">
        <f>WEEKNUM(B322,1)</f>
        <v>15</v>
      </c>
      <c r="AB322" s="58">
        <f>IF(ISBLANK(B322)," ",MAX(B322-B321-1,0))</f>
        <v>1</v>
      </c>
      <c r="AC322" s="56">
        <f>DAY(B322)</f>
        <v>8</v>
      </c>
      <c r="AD322" s="53">
        <f>U322+V322</f>
        <v>8.6423756666666657E-2</v>
      </c>
      <c r="AE322" s="56">
        <f>IF("1-Swim"=D322,E322*46.7,IF("2-Bike"=D322,E322,IF("3-Run"=D322,E322*4.27,0)))</f>
        <v>8</v>
      </c>
    </row>
    <row r="323" spans="1:31" x14ac:dyDescent="0.25">
      <c r="A323" s="50">
        <v>322</v>
      </c>
      <c r="B323" s="51">
        <v>38453</v>
      </c>
      <c r="C323" s="52" t="s">
        <v>3</v>
      </c>
      <c r="D323" s="50" t="s">
        <v>1224</v>
      </c>
      <c r="E323" s="50">
        <v>3.5</v>
      </c>
      <c r="F323" s="50">
        <v>0</v>
      </c>
      <c r="G323" s="50">
        <v>13</v>
      </c>
      <c r="H323" s="50">
        <v>31</v>
      </c>
      <c r="I323" s="53">
        <f>IF(E323&gt;0,TIME(F323,G323,H323),"")</f>
        <v>9.386574074074075E-3</v>
      </c>
      <c r="J323" s="54">
        <f>IF(E323&gt;0,TIME(F323,G323,H323)/E323,"")</f>
        <v>2.681878306878307E-3</v>
      </c>
      <c r="K323" s="50" t="s">
        <v>33</v>
      </c>
      <c r="L323" s="50" t="s">
        <v>83</v>
      </c>
      <c r="M323" s="55">
        <f>IF(D323&gt;0,0.0416666666666667/J323,"")</f>
        <v>15.536374845869309</v>
      </c>
      <c r="N323" s="50">
        <v>0</v>
      </c>
      <c r="Q323" s="151">
        <f>IF("1-Swim"=D323,J323*2.4,IF("2-Bike"=D323,J323*112,IF("3-Run"=D323,J323*26.2,0)))</f>
        <v>0.3003703703703704</v>
      </c>
      <c r="R323" s="151">
        <f>Q323/2</f>
        <v>0.1501851851851852</v>
      </c>
      <c r="S323" s="53">
        <f>J323*26.2</f>
        <v>7.0265211640211642E-2</v>
      </c>
      <c r="T323" s="53">
        <f>(J323+0.0013889)*26.2</f>
        <v>0.10665439164021165</v>
      </c>
      <c r="U323" s="53">
        <f>S323/2</f>
        <v>3.5132605820105821E-2</v>
      </c>
      <c r="V323" s="53">
        <f>T323/2</f>
        <v>5.3327195820105824E-2</v>
      </c>
      <c r="W323" s="50">
        <f>RANK(J323,J:J,1)</f>
        <v>397</v>
      </c>
      <c r="X323" s="50">
        <f>YEAR(B323)</f>
        <v>2005</v>
      </c>
      <c r="Y323" s="50">
        <f>MONTH(B323)</f>
        <v>4</v>
      </c>
      <c r="Z323" s="56">
        <f>X323*100+Y323</f>
        <v>200504</v>
      </c>
      <c r="AA323" s="56">
        <f>WEEKNUM(B323,1)</f>
        <v>16</v>
      </c>
      <c r="AB323" s="58">
        <f>IF(ISBLANK(B323)," ",MAX(B323-B322-1,0))</f>
        <v>2</v>
      </c>
      <c r="AC323" s="56">
        <f>DAY(B323)</f>
        <v>11</v>
      </c>
      <c r="AD323" s="53">
        <f>U323+V323</f>
        <v>8.8459801640211638E-2</v>
      </c>
      <c r="AE323" s="56">
        <f>IF("1-Swim"=D323,E323*46.7,IF("2-Bike"=D323,E323,IF("3-Run"=D323,E323*4.27,0)))</f>
        <v>3.5</v>
      </c>
    </row>
    <row r="324" spans="1:31" x14ac:dyDescent="0.25">
      <c r="A324" s="50">
        <v>323</v>
      </c>
      <c r="B324" s="51">
        <v>38454</v>
      </c>
      <c r="C324" s="52" t="s">
        <v>4</v>
      </c>
      <c r="D324" s="50" t="s">
        <v>1223</v>
      </c>
      <c r="E324" s="50">
        <v>2.25</v>
      </c>
      <c r="F324" s="50">
        <v>0</v>
      </c>
      <c r="G324" s="50">
        <v>23</v>
      </c>
      <c r="H324" s="50">
        <v>25</v>
      </c>
      <c r="I324" s="53">
        <f>IF(E324&gt;0,TIME(F324,G324,H324),"")</f>
        <v>1.6261574074074074E-2</v>
      </c>
      <c r="J324" s="54">
        <f>IF(E324&gt;0,TIME(F324,G324,H324)/E324,"")</f>
        <v>7.2273662551440333E-3</v>
      </c>
      <c r="K324" s="50" t="s">
        <v>552</v>
      </c>
      <c r="L324" s="50" t="s">
        <v>84</v>
      </c>
      <c r="M324" s="55">
        <f>IF(D324&gt;0,0.0416666666666667/J324,"")</f>
        <v>5.7651245551601464</v>
      </c>
      <c r="N324" s="50">
        <v>0</v>
      </c>
      <c r="Q324" s="151">
        <f>IF("1-Swim"=D324,J324*2.4,IF("2-Bike"=D324,J324*112,IF("3-Run"=D324,J324*26.2,0)))</f>
        <v>0.18935699588477367</v>
      </c>
      <c r="R324" s="151">
        <f>Q324/2</f>
        <v>9.4678497942386836E-2</v>
      </c>
      <c r="S324" s="53">
        <f>J324*26.2</f>
        <v>0.18935699588477367</v>
      </c>
      <c r="T324" s="53">
        <f>(J324+0.0013889)*26.2</f>
        <v>0.22574617588477366</v>
      </c>
      <c r="U324" s="53">
        <f>S324/2</f>
        <v>9.4678497942386836E-2</v>
      </c>
      <c r="V324" s="53">
        <f>T324/2</f>
        <v>0.11287308794238683</v>
      </c>
      <c r="W324" s="50">
        <f>RANK(J324,J:J,1)</f>
        <v>1818</v>
      </c>
      <c r="X324" s="50">
        <f>YEAR(B324)</f>
        <v>2005</v>
      </c>
      <c r="Y324" s="50">
        <f>MONTH(B324)</f>
        <v>4</v>
      </c>
      <c r="Z324" s="56">
        <f>X324*100+Y324</f>
        <v>200504</v>
      </c>
      <c r="AA324" s="56">
        <f>WEEKNUM(B324,1)</f>
        <v>16</v>
      </c>
      <c r="AB324" s="58">
        <f>IF(ISBLANK(B324)," ",MAX(B324-B323-1,0))</f>
        <v>0</v>
      </c>
      <c r="AC324" s="56">
        <f>DAY(B324)</f>
        <v>12</v>
      </c>
      <c r="AD324" s="53">
        <f>U324+V324</f>
        <v>0.20755158588477368</v>
      </c>
      <c r="AE324" s="56">
        <f>IF("1-Swim"=D324,E324*46.7,IF("2-Bike"=D324,E324,IF("3-Run"=D324,E324*4.27,0)))</f>
        <v>9.6074999999999982</v>
      </c>
    </row>
    <row r="325" spans="1:31" x14ac:dyDescent="0.25">
      <c r="A325" s="50">
        <v>324</v>
      </c>
      <c r="B325" s="51">
        <v>38455</v>
      </c>
      <c r="C325" s="52" t="s">
        <v>6</v>
      </c>
      <c r="D325" s="50" t="s">
        <v>1224</v>
      </c>
      <c r="E325" s="50">
        <v>6</v>
      </c>
      <c r="F325" s="50">
        <v>0</v>
      </c>
      <c r="G325" s="50">
        <v>27</v>
      </c>
      <c r="H325" s="50">
        <v>27</v>
      </c>
      <c r="I325" s="53">
        <f>IF(E325&gt;0,TIME(F325,G325,H325),"")</f>
        <v>1.90625E-2</v>
      </c>
      <c r="J325" s="54">
        <f>IF(E325&gt;0,TIME(F325,G325,H325)/E325,"")</f>
        <v>3.1770833333333334E-3</v>
      </c>
      <c r="K325" s="50" t="s">
        <v>324</v>
      </c>
      <c r="L325" s="50" t="s">
        <v>382</v>
      </c>
      <c r="M325" s="55">
        <f>IF(D325&gt;0,0.0416666666666667/J325,"")</f>
        <v>13.114754098360665</v>
      </c>
      <c r="N325" s="50">
        <v>0</v>
      </c>
      <c r="Q325" s="151">
        <f>IF("1-Swim"=D325,J325*2.4,IF("2-Bike"=D325,J325*112,IF("3-Run"=D325,J325*26.2,0)))</f>
        <v>0.35583333333333333</v>
      </c>
      <c r="R325" s="151">
        <f>Q325/2</f>
        <v>0.17791666666666667</v>
      </c>
      <c r="S325" s="53">
        <f>J325*26.2</f>
        <v>8.3239583333333339E-2</v>
      </c>
      <c r="T325" s="53">
        <f>(J325+0.0013889)*26.2</f>
        <v>0.11962876333333333</v>
      </c>
      <c r="U325" s="53">
        <f>S325/2</f>
        <v>4.161979166666667E-2</v>
      </c>
      <c r="V325" s="53">
        <f>T325/2</f>
        <v>5.9814381666666666E-2</v>
      </c>
      <c r="W325" s="50">
        <f>RANK(J325,J:J,1)</f>
        <v>648</v>
      </c>
      <c r="X325" s="50">
        <f>YEAR(B325)</f>
        <v>2005</v>
      </c>
      <c r="Y325" s="50">
        <f>MONTH(B325)</f>
        <v>4</v>
      </c>
      <c r="Z325" s="56">
        <f>X325*100+Y325</f>
        <v>200504</v>
      </c>
      <c r="AA325" s="56">
        <f>WEEKNUM(B325,1)</f>
        <v>16</v>
      </c>
      <c r="AB325" s="58">
        <f>IF(ISBLANK(B325)," ",MAX(B325-B324-1,0))</f>
        <v>0</v>
      </c>
      <c r="AC325" s="56">
        <f>DAY(B325)</f>
        <v>13</v>
      </c>
      <c r="AD325" s="53">
        <f>U325+V325</f>
        <v>0.10143417333333334</v>
      </c>
      <c r="AE325" s="56">
        <f>IF("1-Swim"=D325,E325*46.7,IF("2-Bike"=D325,E325,IF("3-Run"=D325,E325*4.27,0)))</f>
        <v>6</v>
      </c>
    </row>
    <row r="326" spans="1:31" x14ac:dyDescent="0.25">
      <c r="A326" s="50">
        <v>325</v>
      </c>
      <c r="B326" s="51">
        <v>38458</v>
      </c>
      <c r="C326" s="52" t="s">
        <v>5</v>
      </c>
      <c r="D326" s="50" t="s">
        <v>1223</v>
      </c>
      <c r="E326" s="50">
        <v>2.4</v>
      </c>
      <c r="F326" s="50">
        <v>0</v>
      </c>
      <c r="G326" s="50">
        <v>24</v>
      </c>
      <c r="H326" s="50">
        <v>43</v>
      </c>
      <c r="I326" s="53">
        <f>IF(E326&gt;0,TIME(F326,G326,H326),"")</f>
        <v>1.7164351851851851E-2</v>
      </c>
      <c r="J326" s="54">
        <f>IF(E326&gt;0,TIME(F326,G326,H326)/E326,"")</f>
        <v>7.1518132716049381E-3</v>
      </c>
      <c r="K326" s="50" t="s">
        <v>552</v>
      </c>
      <c r="L326" s="50" t="s">
        <v>383</v>
      </c>
      <c r="M326" s="55">
        <f>IF(D326&gt;0,0.0416666666666667/J326,"")</f>
        <v>5.8260283209710098</v>
      </c>
      <c r="N326" s="50">
        <v>0</v>
      </c>
      <c r="Q326" s="151">
        <f>IF("1-Swim"=D326,J326*2.4,IF("2-Bike"=D326,J326*112,IF("3-Run"=D326,J326*26.2,0)))</f>
        <v>0.18737750771604939</v>
      </c>
      <c r="R326" s="151">
        <f>Q326/2</f>
        <v>9.3688753858024693E-2</v>
      </c>
      <c r="S326" s="53">
        <f>J326*26.2</f>
        <v>0.18737750771604939</v>
      </c>
      <c r="T326" s="53">
        <f>(J326+0.0013889)*26.2</f>
        <v>0.22376668771604938</v>
      </c>
      <c r="U326" s="53">
        <f>S326/2</f>
        <v>9.3688753858024693E-2</v>
      </c>
      <c r="V326" s="53">
        <f>T326/2</f>
        <v>0.11188334385802469</v>
      </c>
      <c r="W326" s="50">
        <f>RANK(J326,J:J,1)</f>
        <v>1730</v>
      </c>
      <c r="X326" s="50">
        <f>YEAR(B326)</f>
        <v>2005</v>
      </c>
      <c r="Y326" s="50">
        <f>MONTH(B326)</f>
        <v>4</v>
      </c>
      <c r="Z326" s="56">
        <f>X326*100+Y326</f>
        <v>200504</v>
      </c>
      <c r="AA326" s="56">
        <f>WEEKNUM(B326,1)</f>
        <v>16</v>
      </c>
      <c r="AB326" s="58">
        <f>IF(ISBLANK(B326)," ",MAX(B326-B325-1,0))</f>
        <v>2</v>
      </c>
      <c r="AC326" s="56">
        <f>DAY(B326)</f>
        <v>16</v>
      </c>
      <c r="AD326" s="53">
        <f>U326+V326</f>
        <v>0.2055720977160494</v>
      </c>
      <c r="AE326" s="56">
        <f>IF("1-Swim"=D326,E326*46.7,IF("2-Bike"=D326,E326,IF("3-Run"=D326,E326*4.27,0)))</f>
        <v>10.247999999999999</v>
      </c>
    </row>
    <row r="327" spans="1:31" x14ac:dyDescent="0.25">
      <c r="A327" s="50">
        <v>326</v>
      </c>
      <c r="B327" s="51">
        <v>38461</v>
      </c>
      <c r="C327" s="52" t="s">
        <v>4</v>
      </c>
      <c r="D327" s="50" t="s">
        <v>1223</v>
      </c>
      <c r="E327" s="50">
        <v>2.5</v>
      </c>
      <c r="F327" s="50">
        <v>0</v>
      </c>
      <c r="G327" s="50">
        <v>25</v>
      </c>
      <c r="H327" s="50">
        <v>27</v>
      </c>
      <c r="I327" s="53">
        <f>IF(E327&gt;0,TIME(F327,G327,H327),"")</f>
        <v>1.7673611111111109E-2</v>
      </c>
      <c r="J327" s="54">
        <f>IF(E327&gt;0,TIME(F327,G327,H327)/E327,"")</f>
        <v>7.0694444444444433E-3</v>
      </c>
      <c r="K327" s="50" t="s">
        <v>552</v>
      </c>
      <c r="L327" s="50" t="s">
        <v>383</v>
      </c>
      <c r="M327" s="55">
        <f>IF(D327&gt;0,0.0416666666666667/J327,"")</f>
        <v>5.8939096267190623</v>
      </c>
      <c r="N327" s="50">
        <v>0</v>
      </c>
      <c r="Q327" s="151">
        <f>IF("1-Swim"=D327,J327*2.4,IF("2-Bike"=D327,J327*112,IF("3-Run"=D327,J327*26.2,0)))</f>
        <v>0.18521944444444441</v>
      </c>
      <c r="R327" s="151">
        <f>Q327/2</f>
        <v>9.2609722222222204E-2</v>
      </c>
      <c r="S327" s="53">
        <f>J327*26.2</f>
        <v>0.18521944444444441</v>
      </c>
      <c r="T327" s="53">
        <f>(J327+0.0013889)*26.2</f>
        <v>0.2216086244444444</v>
      </c>
      <c r="U327" s="53">
        <f>S327/2</f>
        <v>9.2609722222222204E-2</v>
      </c>
      <c r="V327" s="53">
        <f>T327/2</f>
        <v>0.1108043122222222</v>
      </c>
      <c r="W327" s="50">
        <f>RANK(J327,J:J,1)</f>
        <v>1635</v>
      </c>
      <c r="X327" s="50">
        <f>YEAR(B327)</f>
        <v>2005</v>
      </c>
      <c r="Y327" s="50">
        <f>MONTH(B327)</f>
        <v>4</v>
      </c>
      <c r="Z327" s="56">
        <f>X327*100+Y327</f>
        <v>200504</v>
      </c>
      <c r="AA327" s="56">
        <f>WEEKNUM(B327,1)</f>
        <v>17</v>
      </c>
      <c r="AB327" s="58">
        <f>IF(ISBLANK(B327)," ",MAX(B327-B326-1,0))</f>
        <v>2</v>
      </c>
      <c r="AC327" s="56">
        <f>DAY(B327)</f>
        <v>19</v>
      </c>
      <c r="AD327" s="53">
        <f>U327+V327</f>
        <v>0.20341403444444439</v>
      </c>
      <c r="AE327" s="56">
        <f>IF("1-Swim"=D327,E327*46.7,IF("2-Bike"=D327,E327,IF("3-Run"=D327,E327*4.27,0)))</f>
        <v>10.674999999999999</v>
      </c>
    </row>
    <row r="328" spans="1:31" x14ac:dyDescent="0.25">
      <c r="A328" s="50">
        <v>327</v>
      </c>
      <c r="B328" s="51">
        <v>38462</v>
      </c>
      <c r="C328" s="52" t="s">
        <v>6</v>
      </c>
      <c r="D328" s="50" t="s">
        <v>1223</v>
      </c>
      <c r="E328" s="50">
        <v>2</v>
      </c>
      <c r="F328" s="50">
        <v>0</v>
      </c>
      <c r="G328" s="50">
        <v>18</v>
      </c>
      <c r="H328" s="50">
        <v>46</v>
      </c>
      <c r="I328" s="53">
        <f>IF(E328&gt;0,TIME(F328,G328,H328),"")</f>
        <v>1.3032407407407407E-2</v>
      </c>
      <c r="J328" s="54">
        <f>IF(E328&gt;0,TIME(F328,G328,H328)/E328,"")</f>
        <v>6.5162037037037037E-3</v>
      </c>
      <c r="K328" s="50" t="s">
        <v>552</v>
      </c>
      <c r="L328" s="50" t="s">
        <v>82</v>
      </c>
      <c r="M328" s="55">
        <f>IF(D328&gt;0,0.0416666666666667/J328,"")</f>
        <v>6.3943161634103065</v>
      </c>
      <c r="N328" s="50">
        <v>0</v>
      </c>
      <c r="Q328" s="151">
        <f>IF("1-Swim"=D328,J328*2.4,IF("2-Bike"=D328,J328*112,IF("3-Run"=D328,J328*26.2,0)))</f>
        <v>0.17072453703703702</v>
      </c>
      <c r="R328" s="151">
        <f>Q328/2</f>
        <v>8.5362268518518511E-2</v>
      </c>
      <c r="S328" s="53">
        <f>J328*26.2</f>
        <v>0.17072453703703702</v>
      </c>
      <c r="T328" s="53">
        <f>(J328+0.0013889)*26.2</f>
        <v>0.20711371703703702</v>
      </c>
      <c r="U328" s="53">
        <f>S328/2</f>
        <v>8.5362268518518511E-2</v>
      </c>
      <c r="V328" s="53">
        <f>T328/2</f>
        <v>0.10355685851851851</v>
      </c>
      <c r="W328" s="50">
        <f>RANK(J328,J:J,1)</f>
        <v>1025</v>
      </c>
      <c r="X328" s="50">
        <f>YEAR(B328)</f>
        <v>2005</v>
      </c>
      <c r="Y328" s="50">
        <f>MONTH(B328)</f>
        <v>4</v>
      </c>
      <c r="Z328" s="56">
        <f>X328*100+Y328</f>
        <v>200504</v>
      </c>
      <c r="AA328" s="56">
        <f>WEEKNUM(B328,1)</f>
        <v>17</v>
      </c>
      <c r="AB328" s="58">
        <f>IF(ISBLANK(B328)," ",MAX(B328-B327-1,0))</f>
        <v>0</v>
      </c>
      <c r="AC328" s="56">
        <f>DAY(B328)</f>
        <v>20</v>
      </c>
      <c r="AD328" s="53">
        <f>U328+V328</f>
        <v>0.188919127037037</v>
      </c>
      <c r="AE328" s="56">
        <f>IF("1-Swim"=D328,E328*46.7,IF("2-Bike"=D328,E328,IF("3-Run"=D328,E328*4.27,0)))</f>
        <v>8.5399999999999991</v>
      </c>
    </row>
    <row r="329" spans="1:31" x14ac:dyDescent="0.25">
      <c r="A329" s="50">
        <v>328</v>
      </c>
      <c r="B329" s="51">
        <v>38463</v>
      </c>
      <c r="C329" s="52" t="s">
        <v>1</v>
      </c>
      <c r="D329" s="50" t="s">
        <v>1224</v>
      </c>
      <c r="E329" s="50">
        <v>10.5</v>
      </c>
      <c r="F329" s="50">
        <v>0</v>
      </c>
      <c r="G329" s="50">
        <v>42</v>
      </c>
      <c r="H329" s="50">
        <v>3</v>
      </c>
      <c r="I329" s="53">
        <f>IF(E329&gt;0,TIME(F329,G329,H329),"")</f>
        <v>2.9201388888888888E-2</v>
      </c>
      <c r="J329" s="54">
        <f>IF(E329&gt;0,TIME(F329,G329,H329)/E329,"")</f>
        <v>2.7810846560846559E-3</v>
      </c>
      <c r="K329" s="50" t="s">
        <v>324</v>
      </c>
      <c r="L329" s="50" t="s">
        <v>29</v>
      </c>
      <c r="M329" s="55">
        <f>IF(D329&gt;0,0.0416666666666667/J329,"")</f>
        <v>14.982164090368622</v>
      </c>
      <c r="N329" s="50">
        <v>0</v>
      </c>
      <c r="Q329" s="151">
        <f>IF("1-Swim"=D329,J329*2.4,IF("2-Bike"=D329,J329*112,IF("3-Run"=D329,J329*26.2,0)))</f>
        <v>0.31148148148148147</v>
      </c>
      <c r="R329" s="151">
        <f>Q329/2</f>
        <v>0.15574074074074074</v>
      </c>
      <c r="S329" s="53">
        <f>J329*26.2</f>
        <v>7.2864417989417979E-2</v>
      </c>
      <c r="T329" s="53">
        <f>(J329+0.0013889)*26.2</f>
        <v>0.10925359798941799</v>
      </c>
      <c r="U329" s="53">
        <f>S329/2</f>
        <v>3.6432208994708989E-2</v>
      </c>
      <c r="V329" s="53">
        <f>T329/2</f>
        <v>5.4626798994708993E-2</v>
      </c>
      <c r="W329" s="50">
        <f>RANK(J329,J:J,1)</f>
        <v>471</v>
      </c>
      <c r="X329" s="50">
        <f>YEAR(B329)</f>
        <v>2005</v>
      </c>
      <c r="Y329" s="50">
        <f>MONTH(B329)</f>
        <v>4</v>
      </c>
      <c r="Z329" s="56">
        <f>X329*100+Y329</f>
        <v>200504</v>
      </c>
      <c r="AA329" s="56">
        <f>WEEKNUM(B329,1)</f>
        <v>17</v>
      </c>
      <c r="AB329" s="58">
        <f>IF(ISBLANK(B329)," ",MAX(B329-B328-1,0))</f>
        <v>0</v>
      </c>
      <c r="AC329" s="56">
        <f>DAY(B329)</f>
        <v>21</v>
      </c>
      <c r="AD329" s="53">
        <f>U329+V329</f>
        <v>9.1059007989417989E-2</v>
      </c>
      <c r="AE329" s="56">
        <f>IF("1-Swim"=D329,E329*46.7,IF("2-Bike"=D329,E329,IF("3-Run"=D329,E329*4.27,0)))</f>
        <v>10.5</v>
      </c>
    </row>
    <row r="330" spans="1:31" x14ac:dyDescent="0.25">
      <c r="A330" s="50">
        <v>329</v>
      </c>
      <c r="B330" s="51">
        <v>38463</v>
      </c>
      <c r="C330" s="52" t="s">
        <v>1</v>
      </c>
      <c r="D330" s="50" t="s">
        <v>1223</v>
      </c>
      <c r="E330" s="50">
        <v>3.1</v>
      </c>
      <c r="F330" s="50">
        <v>0</v>
      </c>
      <c r="G330" s="50">
        <v>33</v>
      </c>
      <c r="H330" s="50">
        <v>12</v>
      </c>
      <c r="I330" s="53">
        <f>IF(E330&gt;0,TIME(F330,G330,H330),"")</f>
        <v>2.3055555555555555E-2</v>
      </c>
      <c r="J330" s="54">
        <f>IF(E330&gt;0,TIME(F330,G330,H330)/E330,"")</f>
        <v>7.4372759856630817E-3</v>
      </c>
      <c r="K330" s="50" t="s">
        <v>552</v>
      </c>
      <c r="L330" s="50" t="s">
        <v>29</v>
      </c>
      <c r="M330" s="55">
        <f>IF(D330&gt;0,0.0416666666666667/J330,"")</f>
        <v>5.6024096385542217</v>
      </c>
      <c r="N330" s="50">
        <v>0</v>
      </c>
      <c r="Q330" s="151">
        <f>IF("1-Swim"=D330,J330*2.4,IF("2-Bike"=D330,J330*112,IF("3-Run"=D330,J330*26.2,0)))</f>
        <v>0.19485663082437274</v>
      </c>
      <c r="R330" s="151">
        <f>Q330/2</f>
        <v>9.742831541218637E-2</v>
      </c>
      <c r="S330" s="53">
        <f>J330*26.2</f>
        <v>0.19485663082437274</v>
      </c>
      <c r="T330" s="53">
        <f>(J330+0.0013889)*26.2</f>
        <v>0.23124581082437271</v>
      </c>
      <c r="U330" s="53">
        <f>S330/2</f>
        <v>9.742831541218637E-2</v>
      </c>
      <c r="V330" s="53">
        <f>T330/2</f>
        <v>0.11562290541218635</v>
      </c>
      <c r="W330" s="50">
        <f>RANK(J330,J:J,1)</f>
        <v>2005</v>
      </c>
      <c r="X330" s="50">
        <f>YEAR(B330)</f>
        <v>2005</v>
      </c>
      <c r="Y330" s="50">
        <f>MONTH(B330)</f>
        <v>4</v>
      </c>
      <c r="Z330" s="56">
        <f>X330*100+Y330</f>
        <v>200504</v>
      </c>
      <c r="AA330" s="56">
        <f>WEEKNUM(B330,1)</f>
        <v>17</v>
      </c>
      <c r="AB330" s="58">
        <f>IF(ISBLANK(B330)," ",MAX(B330-B329-1,0))</f>
        <v>0</v>
      </c>
      <c r="AC330" s="56">
        <f>DAY(B330)</f>
        <v>21</v>
      </c>
      <c r="AD330" s="53">
        <f>U330+V330</f>
        <v>0.21305122082437272</v>
      </c>
      <c r="AE330" s="56">
        <f>IF("1-Swim"=D330,E330*46.7,IF("2-Bike"=D330,E330,IF("3-Run"=D330,E330*4.27,0)))</f>
        <v>13.236999999999998</v>
      </c>
    </row>
    <row r="331" spans="1:31" x14ac:dyDescent="0.25">
      <c r="A331" s="50">
        <v>330</v>
      </c>
      <c r="B331" s="51">
        <v>38467</v>
      </c>
      <c r="C331" s="52" t="s">
        <v>3</v>
      </c>
      <c r="D331" s="50" t="s">
        <v>1223</v>
      </c>
      <c r="E331" s="50">
        <v>2</v>
      </c>
      <c r="F331" s="50">
        <v>0</v>
      </c>
      <c r="G331" s="50">
        <v>19</v>
      </c>
      <c r="H331" s="50">
        <v>50</v>
      </c>
      <c r="I331" s="53">
        <f>IF(E331&gt;0,TIME(F331,G331,H331),"")</f>
        <v>1.3773148148148147E-2</v>
      </c>
      <c r="J331" s="54">
        <f>IF(E331&gt;0,TIME(F331,G331,H331)/E331,"")</f>
        <v>6.8865740740740736E-3</v>
      </c>
      <c r="K331" s="50" t="s">
        <v>552</v>
      </c>
      <c r="L331" s="50" t="s">
        <v>82</v>
      </c>
      <c r="M331" s="55">
        <f>IF(D331&gt;0,0.0416666666666667/J331,"")</f>
        <v>6.050420168067232</v>
      </c>
      <c r="N331" s="50">
        <v>0</v>
      </c>
      <c r="Q331" s="151">
        <f>IF("1-Swim"=D331,J331*2.4,IF("2-Bike"=D331,J331*112,IF("3-Run"=D331,J331*26.2,0)))</f>
        <v>0.18042824074074074</v>
      </c>
      <c r="R331" s="151">
        <f>Q331/2</f>
        <v>9.0214120370370368E-2</v>
      </c>
      <c r="S331" s="53">
        <f>J331*26.2</f>
        <v>0.18042824074074074</v>
      </c>
      <c r="T331" s="53">
        <f>(J331+0.0013889)*26.2</f>
        <v>0.2168174207407407</v>
      </c>
      <c r="U331" s="53">
        <f>S331/2</f>
        <v>9.0214120370370368E-2</v>
      </c>
      <c r="V331" s="53">
        <f>T331/2</f>
        <v>0.10840871037037035</v>
      </c>
      <c r="W331" s="50">
        <f>RANK(J331,J:J,1)</f>
        <v>1416</v>
      </c>
      <c r="X331" s="50">
        <f>YEAR(B331)</f>
        <v>2005</v>
      </c>
      <c r="Y331" s="50">
        <f>MONTH(B331)</f>
        <v>4</v>
      </c>
      <c r="Z331" s="56">
        <f>X331*100+Y331</f>
        <v>200504</v>
      </c>
      <c r="AA331" s="56">
        <f>WEEKNUM(B331,1)</f>
        <v>18</v>
      </c>
      <c r="AB331" s="58">
        <f>IF(ISBLANK(B331)," ",MAX(B331-B330-1,0))</f>
        <v>3</v>
      </c>
      <c r="AC331" s="56">
        <f>DAY(B331)</f>
        <v>25</v>
      </c>
      <c r="AD331" s="53">
        <f>U331+V331</f>
        <v>0.19862283074074072</v>
      </c>
      <c r="AE331" s="56">
        <f>IF("1-Swim"=D331,E331*46.7,IF("2-Bike"=D331,E331,IF("3-Run"=D331,E331*4.27,0)))</f>
        <v>8.5399999999999991</v>
      </c>
    </row>
    <row r="332" spans="1:31" x14ac:dyDescent="0.25">
      <c r="A332" s="50">
        <v>331</v>
      </c>
      <c r="B332" s="51">
        <v>38474</v>
      </c>
      <c r="C332" s="52" t="s">
        <v>3</v>
      </c>
      <c r="D332" s="50" t="s">
        <v>1223</v>
      </c>
      <c r="E332" s="50">
        <v>2</v>
      </c>
      <c r="F332" s="50">
        <v>0</v>
      </c>
      <c r="G332" s="50">
        <v>18</v>
      </c>
      <c r="H332" s="50">
        <v>46</v>
      </c>
      <c r="I332" s="53">
        <f>IF(E332&gt;0,TIME(F332,G332,H332),"")</f>
        <v>1.3032407407407407E-2</v>
      </c>
      <c r="J332" s="54">
        <f>IF(E332&gt;0,TIME(F332,G332,H332)/E332,"")</f>
        <v>6.5162037037037037E-3</v>
      </c>
      <c r="K332" s="50" t="s">
        <v>552</v>
      </c>
      <c r="L332" s="50" t="s">
        <v>82</v>
      </c>
      <c r="M332" s="55">
        <f>IF(D332&gt;0,0.0416666666666667/J332,"")</f>
        <v>6.3943161634103065</v>
      </c>
      <c r="N332" s="50">
        <v>0</v>
      </c>
      <c r="Q332" s="151">
        <f>IF("1-Swim"=D332,J332*2.4,IF("2-Bike"=D332,J332*112,IF("3-Run"=D332,J332*26.2,0)))</f>
        <v>0.17072453703703702</v>
      </c>
      <c r="R332" s="151">
        <f>Q332/2</f>
        <v>8.5362268518518511E-2</v>
      </c>
      <c r="S332" s="53">
        <f>J332*26.2</f>
        <v>0.17072453703703702</v>
      </c>
      <c r="T332" s="53">
        <f>(J332+0.0013889)*26.2</f>
        <v>0.20711371703703702</v>
      </c>
      <c r="U332" s="53">
        <f>S332/2</f>
        <v>8.5362268518518511E-2</v>
      </c>
      <c r="V332" s="53">
        <f>T332/2</f>
        <v>0.10355685851851851</v>
      </c>
      <c r="W332" s="50">
        <f>RANK(J332,J:J,1)</f>
        <v>1025</v>
      </c>
      <c r="X332" s="50">
        <f>YEAR(B332)</f>
        <v>2005</v>
      </c>
      <c r="Y332" s="50">
        <f>MONTH(B332)</f>
        <v>5</v>
      </c>
      <c r="Z332" s="56">
        <f>X332*100+Y332</f>
        <v>200505</v>
      </c>
      <c r="AA332" s="56">
        <f>WEEKNUM(B332,1)</f>
        <v>19</v>
      </c>
      <c r="AB332" s="58">
        <f>IF(ISBLANK(B332)," ",MAX(B332-B331-1,0))</f>
        <v>6</v>
      </c>
      <c r="AC332" s="56">
        <f>DAY(B332)</f>
        <v>2</v>
      </c>
      <c r="AD332" s="53">
        <f>U332+V332</f>
        <v>0.188919127037037</v>
      </c>
      <c r="AE332" s="56">
        <f>IF("1-Swim"=D332,E332*46.7,IF("2-Bike"=D332,E332,IF("3-Run"=D332,E332*4.27,0)))</f>
        <v>8.5399999999999991</v>
      </c>
    </row>
    <row r="333" spans="1:31" x14ac:dyDescent="0.25">
      <c r="A333" s="50">
        <v>332</v>
      </c>
      <c r="B333" s="51">
        <v>38475</v>
      </c>
      <c r="C333" s="52" t="s">
        <v>4</v>
      </c>
      <c r="D333" s="50" t="s">
        <v>1223</v>
      </c>
      <c r="E333" s="50">
        <v>2.5</v>
      </c>
      <c r="F333" s="50">
        <v>0</v>
      </c>
      <c r="G333" s="50">
        <v>24</v>
      </c>
      <c r="H333" s="50">
        <v>48</v>
      </c>
      <c r="I333" s="53">
        <f>IF(E333&gt;0,TIME(F333,G333,H333),"")</f>
        <v>1.7222222222222222E-2</v>
      </c>
      <c r="J333" s="54">
        <f>IF(E333&gt;0,TIME(F333,G333,H333)/E333,"")</f>
        <v>6.8888888888888888E-3</v>
      </c>
      <c r="K333" s="50" t="s">
        <v>552</v>
      </c>
      <c r="L333" s="50" t="s">
        <v>383</v>
      </c>
      <c r="M333" s="55">
        <f>IF(D333&gt;0,0.0416666666666667/J333,"")</f>
        <v>6.0483870967741984</v>
      </c>
      <c r="N333" s="50">
        <v>0</v>
      </c>
      <c r="Q333" s="151">
        <f>IF("1-Swim"=D333,J333*2.4,IF("2-Bike"=D333,J333*112,IF("3-Run"=D333,J333*26.2,0)))</f>
        <v>0.18048888888888889</v>
      </c>
      <c r="R333" s="151">
        <f>Q333/2</f>
        <v>9.0244444444444447E-2</v>
      </c>
      <c r="S333" s="53">
        <f>J333*26.2</f>
        <v>0.18048888888888889</v>
      </c>
      <c r="T333" s="53">
        <f>(J333+0.0013889)*26.2</f>
        <v>0.21687806888888889</v>
      </c>
      <c r="U333" s="53">
        <f>S333/2</f>
        <v>9.0244444444444447E-2</v>
      </c>
      <c r="V333" s="53">
        <f>T333/2</f>
        <v>0.10843903444444444</v>
      </c>
      <c r="W333" s="50">
        <f>RANK(J333,J:J,1)</f>
        <v>1424</v>
      </c>
      <c r="X333" s="50">
        <f>YEAR(B333)</f>
        <v>2005</v>
      </c>
      <c r="Y333" s="50">
        <f>MONTH(B333)</f>
        <v>5</v>
      </c>
      <c r="Z333" s="56">
        <f>X333*100+Y333</f>
        <v>200505</v>
      </c>
      <c r="AA333" s="56">
        <f>WEEKNUM(B333,1)</f>
        <v>19</v>
      </c>
      <c r="AB333" s="58">
        <f>IF(ISBLANK(B333)," ",MAX(B333-B332-1,0))</f>
        <v>0</v>
      </c>
      <c r="AC333" s="56">
        <f>DAY(B333)</f>
        <v>3</v>
      </c>
      <c r="AD333" s="53">
        <f>U333+V333</f>
        <v>0.19868347888888888</v>
      </c>
      <c r="AE333" s="56">
        <f>IF("1-Swim"=D333,E333*46.7,IF("2-Bike"=D333,E333,IF("3-Run"=D333,E333*4.27,0)))</f>
        <v>10.674999999999999</v>
      </c>
    </row>
    <row r="334" spans="1:31" x14ac:dyDescent="0.25">
      <c r="A334" s="50">
        <v>333</v>
      </c>
      <c r="B334" s="51">
        <v>38482</v>
      </c>
      <c r="C334" s="52" t="s">
        <v>4</v>
      </c>
      <c r="D334" s="50" t="s">
        <v>1223</v>
      </c>
      <c r="E334" s="50">
        <v>3</v>
      </c>
      <c r="F334" s="50">
        <v>0</v>
      </c>
      <c r="G334" s="50">
        <v>32</v>
      </c>
      <c r="H334" s="50">
        <v>34</v>
      </c>
      <c r="I334" s="53">
        <f>IF(E334&gt;0,TIME(F334,G334,H334),"")</f>
        <v>2.2615740740740742E-2</v>
      </c>
      <c r="J334" s="54">
        <f>IF(E334&gt;0,TIME(F334,G334,H334)/E334,"")</f>
        <v>7.5385802469135803E-3</v>
      </c>
      <c r="K334" s="50" t="s">
        <v>552</v>
      </c>
      <c r="L334" s="50" t="s">
        <v>384</v>
      </c>
      <c r="M334" s="55">
        <f>IF(D334&gt;0,0.0416666666666667/J334,"")</f>
        <v>5.5271238485158696</v>
      </c>
      <c r="N334" s="50">
        <v>0</v>
      </c>
      <c r="Q334" s="151">
        <f>IF("1-Swim"=D334,J334*2.4,IF("2-Bike"=D334,J334*112,IF("3-Run"=D334,J334*26.2,0)))</f>
        <v>0.1975108024691358</v>
      </c>
      <c r="R334" s="151">
        <f>Q334/2</f>
        <v>9.8755401234567899E-2</v>
      </c>
      <c r="S334" s="53">
        <f>J334*26.2</f>
        <v>0.1975108024691358</v>
      </c>
      <c r="T334" s="53">
        <f>(J334+0.0013889)*26.2</f>
        <v>0.23389998246913579</v>
      </c>
      <c r="U334" s="53">
        <f>S334/2</f>
        <v>9.8755401234567899E-2</v>
      </c>
      <c r="V334" s="53">
        <f>T334/2</f>
        <v>0.1169499912345679</v>
      </c>
      <c r="W334" s="50">
        <f>RANK(J334,J:J,1)</f>
        <v>2106</v>
      </c>
      <c r="X334" s="50">
        <f>YEAR(B334)</f>
        <v>2005</v>
      </c>
      <c r="Y334" s="50">
        <f>MONTH(B334)</f>
        <v>5</v>
      </c>
      <c r="Z334" s="56">
        <f>X334*100+Y334</f>
        <v>200505</v>
      </c>
      <c r="AA334" s="56">
        <f>WEEKNUM(B334,1)</f>
        <v>20</v>
      </c>
      <c r="AB334" s="58">
        <f>IF(ISBLANK(B334)," ",MAX(B334-B333-1,0))</f>
        <v>6</v>
      </c>
      <c r="AC334" s="56">
        <f>DAY(B334)</f>
        <v>10</v>
      </c>
      <c r="AD334" s="53">
        <f>U334+V334</f>
        <v>0.21570539246913578</v>
      </c>
      <c r="AE334" s="56">
        <f>IF("1-Swim"=D334,E334*46.7,IF("2-Bike"=D334,E334,IF("3-Run"=D334,E334*4.27,0)))</f>
        <v>12.809999999999999</v>
      </c>
    </row>
    <row r="335" spans="1:31" x14ac:dyDescent="0.25">
      <c r="A335" s="50">
        <v>334</v>
      </c>
      <c r="B335" s="51">
        <v>38483</v>
      </c>
      <c r="C335" s="52" t="s">
        <v>6</v>
      </c>
      <c r="D335" s="50" t="s">
        <v>1223</v>
      </c>
      <c r="E335" s="50">
        <v>3</v>
      </c>
      <c r="F335" s="50">
        <v>0</v>
      </c>
      <c r="G335" s="50">
        <v>28</v>
      </c>
      <c r="H335" s="50">
        <v>30</v>
      </c>
      <c r="I335" s="53">
        <f>IF(E335&gt;0,TIME(F335,G335,H335),"")</f>
        <v>1.9791666666666666E-2</v>
      </c>
      <c r="J335" s="54">
        <f>IF(E335&gt;0,TIME(F335,G335,H335)/E335,"")</f>
        <v>6.5972222222222222E-3</v>
      </c>
      <c r="K335" s="50" t="s">
        <v>552</v>
      </c>
      <c r="L335" s="50" t="s">
        <v>102</v>
      </c>
      <c r="M335" s="55">
        <f>IF(D335&gt;0,0.0416666666666667/J335,"")</f>
        <v>6.3157894736842151</v>
      </c>
      <c r="N335" s="50">
        <v>0</v>
      </c>
      <c r="Q335" s="151">
        <f>IF("1-Swim"=D335,J335*2.4,IF("2-Bike"=D335,J335*112,IF("3-Run"=D335,J335*26.2,0)))</f>
        <v>0.17284722222222221</v>
      </c>
      <c r="R335" s="151">
        <f>Q335/2</f>
        <v>8.6423611111111104E-2</v>
      </c>
      <c r="S335" s="53">
        <f>J335*26.2</f>
        <v>0.17284722222222221</v>
      </c>
      <c r="T335" s="53">
        <f>(J335+0.0013889)*26.2</f>
        <v>0.2092364022222222</v>
      </c>
      <c r="U335" s="53">
        <f>S335/2</f>
        <v>8.6423611111111104E-2</v>
      </c>
      <c r="V335" s="53">
        <f>T335/2</f>
        <v>0.1046182011111111</v>
      </c>
      <c r="W335" s="50">
        <f>RANK(J335,J:J,1)</f>
        <v>1088</v>
      </c>
      <c r="X335" s="50">
        <f>YEAR(B335)</f>
        <v>2005</v>
      </c>
      <c r="Y335" s="50">
        <f>MONTH(B335)</f>
        <v>5</v>
      </c>
      <c r="Z335" s="56">
        <f>X335*100+Y335</f>
        <v>200505</v>
      </c>
      <c r="AA335" s="56">
        <f>WEEKNUM(B335,1)</f>
        <v>20</v>
      </c>
      <c r="AB335" s="58">
        <f>IF(ISBLANK(B335)," ",MAX(B335-B334-1,0))</f>
        <v>0</v>
      </c>
      <c r="AC335" s="56">
        <f>DAY(B335)</f>
        <v>11</v>
      </c>
      <c r="AD335" s="53">
        <f>U335+V335</f>
        <v>0.19104181222222222</v>
      </c>
      <c r="AE335" s="56">
        <f>IF("1-Swim"=D335,E335*46.7,IF("2-Bike"=D335,E335,IF("3-Run"=D335,E335*4.27,0)))</f>
        <v>12.809999999999999</v>
      </c>
    </row>
    <row r="336" spans="1:31" x14ac:dyDescent="0.25">
      <c r="A336" s="50">
        <v>335</v>
      </c>
      <c r="B336" s="51">
        <v>38484</v>
      </c>
      <c r="C336" s="52" t="s">
        <v>1</v>
      </c>
      <c r="D336" s="50" t="s">
        <v>1223</v>
      </c>
      <c r="E336" s="50">
        <v>2</v>
      </c>
      <c r="F336" s="50">
        <v>0</v>
      </c>
      <c r="G336" s="50">
        <v>19</v>
      </c>
      <c r="H336" s="50">
        <v>40</v>
      </c>
      <c r="I336" s="53">
        <f>IF(E336&gt;0,TIME(F336,G336,H336),"")</f>
        <v>1.3657407407407408E-2</v>
      </c>
      <c r="J336" s="54">
        <f>IF(E336&gt;0,TIME(F336,G336,H336)/E336,"")</f>
        <v>6.828703703703704E-3</v>
      </c>
      <c r="K336" s="50" t="s">
        <v>550</v>
      </c>
      <c r="L336" s="50" t="s">
        <v>17</v>
      </c>
      <c r="M336" s="55">
        <f>IF(D336&gt;0,0.0416666666666667/J336,"")</f>
        <v>6.1016949152542415</v>
      </c>
      <c r="N336" s="50">
        <v>0</v>
      </c>
      <c r="Q336" s="151">
        <f>IF("1-Swim"=D336,J336*2.4,IF("2-Bike"=D336,J336*112,IF("3-Run"=D336,J336*26.2,0)))</f>
        <v>0.17891203703703704</v>
      </c>
      <c r="R336" s="151">
        <f>Q336/2</f>
        <v>8.9456018518518518E-2</v>
      </c>
      <c r="S336" s="53">
        <f>J336*26.2</f>
        <v>0.17891203703703704</v>
      </c>
      <c r="T336" s="53">
        <f>(J336+0.0013889)*26.2</f>
        <v>0.21530121703703703</v>
      </c>
      <c r="U336" s="53">
        <f>S336/2</f>
        <v>8.9456018518518518E-2</v>
      </c>
      <c r="V336" s="53">
        <f>T336/2</f>
        <v>0.10765060851851851</v>
      </c>
      <c r="W336" s="50">
        <f>RANK(J336,J:J,1)</f>
        <v>1342</v>
      </c>
      <c r="X336" s="50">
        <f>YEAR(B336)</f>
        <v>2005</v>
      </c>
      <c r="Y336" s="50">
        <f>MONTH(B336)</f>
        <v>5</v>
      </c>
      <c r="Z336" s="56">
        <f>X336*100+Y336</f>
        <v>200505</v>
      </c>
      <c r="AA336" s="56">
        <f>WEEKNUM(B336,1)</f>
        <v>20</v>
      </c>
      <c r="AB336" s="58">
        <f>IF(ISBLANK(B336)," ",MAX(B336-B335-1,0))</f>
        <v>0</v>
      </c>
      <c r="AC336" s="56">
        <f>DAY(B336)</f>
        <v>12</v>
      </c>
      <c r="AD336" s="53">
        <f>U336+V336</f>
        <v>0.19710662703703702</v>
      </c>
      <c r="AE336" s="56">
        <f>IF("1-Swim"=D336,E336*46.7,IF("2-Bike"=D336,E336,IF("3-Run"=D336,E336*4.27,0)))</f>
        <v>8.5399999999999991</v>
      </c>
    </row>
    <row r="337" spans="1:31" x14ac:dyDescent="0.25">
      <c r="A337" s="50">
        <v>336</v>
      </c>
      <c r="B337" s="51">
        <v>38485</v>
      </c>
      <c r="C337" s="52" t="s">
        <v>2</v>
      </c>
      <c r="D337" s="50" t="s">
        <v>1223</v>
      </c>
      <c r="E337" s="50">
        <v>3</v>
      </c>
      <c r="F337" s="50">
        <v>0</v>
      </c>
      <c r="G337" s="50">
        <v>29</v>
      </c>
      <c r="H337" s="50">
        <v>1</v>
      </c>
      <c r="I337" s="53">
        <f>IF(E337&gt;0,TIME(F337,G337,H337),"")</f>
        <v>2.0150462962962964E-2</v>
      </c>
      <c r="J337" s="54">
        <f>IF(E337&gt;0,TIME(F337,G337,H337)/E337,"")</f>
        <v>6.7168209876543213E-3</v>
      </c>
      <c r="K337" s="50" t="s">
        <v>552</v>
      </c>
      <c r="L337" s="50" t="s">
        <v>509</v>
      </c>
      <c r="M337" s="55">
        <f>IF(D337&gt;0,0.0416666666666667/J337,"")</f>
        <v>6.2033314187248756</v>
      </c>
      <c r="N337" s="50">
        <v>0</v>
      </c>
      <c r="Q337" s="151">
        <f>IF("1-Swim"=D337,J337*2.4,IF("2-Bike"=D337,J337*112,IF("3-Run"=D337,J337*26.2,0)))</f>
        <v>0.17598070987654321</v>
      </c>
      <c r="R337" s="151">
        <f>Q337/2</f>
        <v>8.7990354938271606E-2</v>
      </c>
      <c r="S337" s="53">
        <f>J337*26.2</f>
        <v>0.17598070987654321</v>
      </c>
      <c r="T337" s="53">
        <f>(J337+0.0013889)*26.2</f>
        <v>0.21236988987654321</v>
      </c>
      <c r="U337" s="53">
        <f>S337/2</f>
        <v>8.7990354938271606E-2</v>
      </c>
      <c r="V337" s="53">
        <f>T337/2</f>
        <v>0.1061849449382716</v>
      </c>
      <c r="W337" s="50">
        <f>RANK(J337,J:J,1)</f>
        <v>1205</v>
      </c>
      <c r="X337" s="50">
        <f>YEAR(B337)</f>
        <v>2005</v>
      </c>
      <c r="Y337" s="50">
        <f>MONTH(B337)</f>
        <v>5</v>
      </c>
      <c r="Z337" s="56">
        <f>X337*100+Y337</f>
        <v>200505</v>
      </c>
      <c r="AA337" s="56">
        <f>WEEKNUM(B337,1)</f>
        <v>20</v>
      </c>
      <c r="AB337" s="58">
        <f>IF(ISBLANK(B337)," ",MAX(B337-B336-1,0))</f>
        <v>0</v>
      </c>
      <c r="AC337" s="56">
        <f>DAY(B337)</f>
        <v>13</v>
      </c>
      <c r="AD337" s="53">
        <f>U337+V337</f>
        <v>0.19417529987654319</v>
      </c>
      <c r="AE337" s="56">
        <f>IF("1-Swim"=D337,E337*46.7,IF("2-Bike"=D337,E337,IF("3-Run"=D337,E337*4.27,0)))</f>
        <v>12.809999999999999</v>
      </c>
    </row>
    <row r="338" spans="1:31" x14ac:dyDescent="0.25">
      <c r="A338" s="50">
        <v>337</v>
      </c>
      <c r="B338" s="51">
        <v>38486</v>
      </c>
      <c r="C338" s="52" t="s">
        <v>5</v>
      </c>
      <c r="D338" s="50" t="s">
        <v>687</v>
      </c>
      <c r="E338" s="50">
        <v>2.5</v>
      </c>
      <c r="F338" s="50">
        <v>1</v>
      </c>
      <c r="G338" s="50">
        <v>5</v>
      </c>
      <c r="H338" s="50">
        <v>0</v>
      </c>
      <c r="I338" s="53">
        <f>IF(E338&gt;0,TIME(F338,G338,H338),"")</f>
        <v>4.5138888888888888E-2</v>
      </c>
      <c r="J338" s="54">
        <f>IF(E338&gt;0,TIME(F338,G338,H338)/E338,"")</f>
        <v>1.8055555555555554E-2</v>
      </c>
      <c r="K338" s="50" t="s">
        <v>550</v>
      </c>
      <c r="L338" s="50" t="s">
        <v>85</v>
      </c>
      <c r="M338" s="55">
        <f>IF(D338&gt;0,0.0416666666666667/J338,"")</f>
        <v>2.3076923076923097</v>
      </c>
      <c r="N338" s="50">
        <v>0</v>
      </c>
      <c r="Q338" s="151">
        <f>IF("1-Swim"=D338,J338*2.4,IF("2-Bike"=D338,J338*112,IF("3-Run"=D338,J338*26.2,0)))</f>
        <v>0</v>
      </c>
      <c r="R338" s="151">
        <f>Q338/2</f>
        <v>0</v>
      </c>
      <c r="S338" s="53">
        <f>J338*26.2</f>
        <v>0.47305555555555551</v>
      </c>
      <c r="T338" s="53">
        <f>(J338+0.0013889)*26.2</f>
        <v>0.50944473555555547</v>
      </c>
      <c r="U338" s="53">
        <f>S338/2</f>
        <v>0.23652777777777775</v>
      </c>
      <c r="V338" s="53">
        <f>T338/2</f>
        <v>0.25472236777777774</v>
      </c>
      <c r="W338" s="50">
        <f>RANK(J338,J:J,1)</f>
        <v>3010</v>
      </c>
      <c r="X338" s="50">
        <f>YEAR(B338)</f>
        <v>2005</v>
      </c>
      <c r="Y338" s="50">
        <f>MONTH(B338)</f>
        <v>5</v>
      </c>
      <c r="Z338" s="56">
        <f>X338*100+Y338</f>
        <v>200505</v>
      </c>
      <c r="AA338" s="56">
        <f>WEEKNUM(B338,1)</f>
        <v>20</v>
      </c>
      <c r="AB338" s="58">
        <f>IF(ISBLANK(B338)," ",MAX(B338-B337-1,0))</f>
        <v>0</v>
      </c>
      <c r="AC338" s="56">
        <f>DAY(B338)</f>
        <v>14</v>
      </c>
      <c r="AD338" s="53">
        <f>U338+V338</f>
        <v>0.49125014555555546</v>
      </c>
      <c r="AE338" s="56">
        <f>IF("1-Swim"=D338,E338*46.7,IF("2-Bike"=D338,E338,IF("3-Run"=D338,E338*4.27,0)))</f>
        <v>0</v>
      </c>
    </row>
    <row r="339" spans="1:31" x14ac:dyDescent="0.25">
      <c r="A339" s="50">
        <v>338</v>
      </c>
      <c r="B339" s="51">
        <v>38489</v>
      </c>
      <c r="C339" s="52" t="s">
        <v>4</v>
      </c>
      <c r="D339" s="50" t="s">
        <v>1223</v>
      </c>
      <c r="E339" s="50">
        <v>2.9</v>
      </c>
      <c r="F339" s="50">
        <v>0</v>
      </c>
      <c r="G339" s="50">
        <v>27</v>
      </c>
      <c r="H339" s="50">
        <v>10</v>
      </c>
      <c r="I339" s="53">
        <f>IF(E339&gt;0,TIME(F339,G339,H339),"")</f>
        <v>1.8865740740740742E-2</v>
      </c>
      <c r="J339" s="54">
        <f>IF(E339&gt;0,TIME(F339,G339,H339)/E339,"")</f>
        <v>6.5054278416347387E-3</v>
      </c>
      <c r="K339" s="50" t="s">
        <v>552</v>
      </c>
      <c r="L339" s="50" t="s">
        <v>102</v>
      </c>
      <c r="M339" s="55">
        <f>IF(D339&gt;0,0.0416666666666667/J339,"")</f>
        <v>6.4049079754601275</v>
      </c>
      <c r="N339" s="50">
        <v>0</v>
      </c>
      <c r="Q339" s="151">
        <f>IF("1-Swim"=D339,J339*2.4,IF("2-Bike"=D339,J339*112,IF("3-Run"=D339,J339*26.2,0)))</f>
        <v>0.17044220945083016</v>
      </c>
      <c r="R339" s="151">
        <f>Q339/2</f>
        <v>8.5221104725415081E-2</v>
      </c>
      <c r="S339" s="53">
        <f>J339*26.2</f>
        <v>0.17044220945083016</v>
      </c>
      <c r="T339" s="53">
        <f>(J339+0.0013889)*26.2</f>
        <v>0.20683138945083016</v>
      </c>
      <c r="U339" s="53">
        <f>S339/2</f>
        <v>8.5221104725415081E-2</v>
      </c>
      <c r="V339" s="53">
        <f>T339/2</f>
        <v>0.10341569472541508</v>
      </c>
      <c r="W339" s="50">
        <f>RANK(J339,J:J,1)</f>
        <v>1014</v>
      </c>
      <c r="X339" s="50">
        <f>YEAR(B339)</f>
        <v>2005</v>
      </c>
      <c r="Y339" s="50">
        <f>MONTH(B339)</f>
        <v>5</v>
      </c>
      <c r="Z339" s="56">
        <f>X339*100+Y339</f>
        <v>200505</v>
      </c>
      <c r="AA339" s="56">
        <f>WEEKNUM(B339,1)</f>
        <v>21</v>
      </c>
      <c r="AB339" s="58">
        <f>IF(ISBLANK(B339)," ",MAX(B339-B338-1,0))</f>
        <v>2</v>
      </c>
      <c r="AC339" s="56">
        <f>DAY(B339)</f>
        <v>17</v>
      </c>
      <c r="AD339" s="53">
        <f>U339+V339</f>
        <v>0.18863679945083017</v>
      </c>
      <c r="AE339" s="56">
        <f>IF("1-Swim"=D339,E339*46.7,IF("2-Bike"=D339,E339,IF("3-Run"=D339,E339*4.27,0)))</f>
        <v>12.382999999999999</v>
      </c>
    </row>
    <row r="340" spans="1:31" x14ac:dyDescent="0.25">
      <c r="A340" s="50">
        <v>339</v>
      </c>
      <c r="B340" s="51">
        <v>38490</v>
      </c>
      <c r="C340" s="52" t="s">
        <v>6</v>
      </c>
      <c r="D340" s="50" t="s">
        <v>1223</v>
      </c>
      <c r="E340" s="50">
        <v>2.9</v>
      </c>
      <c r="F340" s="50">
        <v>0</v>
      </c>
      <c r="G340" s="50">
        <v>29</v>
      </c>
      <c r="H340" s="50">
        <v>10</v>
      </c>
      <c r="I340" s="53">
        <f>IF(E340&gt;0,TIME(F340,G340,H340),"")</f>
        <v>2.0254629629629629E-2</v>
      </c>
      <c r="J340" s="54">
        <f>IF(E340&gt;0,TIME(F340,G340,H340)/E340,"")</f>
        <v>6.9843550446998725E-3</v>
      </c>
      <c r="K340" s="50" t="s">
        <v>552</v>
      </c>
      <c r="L340" s="50" t="s">
        <v>102</v>
      </c>
      <c r="M340" s="55">
        <f>IF(D340&gt;0,0.0416666666666667/J340,"")</f>
        <v>5.9657142857142897</v>
      </c>
      <c r="N340" s="50">
        <v>0</v>
      </c>
      <c r="Q340" s="151">
        <f>IF("1-Swim"=D340,J340*2.4,IF("2-Bike"=D340,J340*112,IF("3-Run"=D340,J340*26.2,0)))</f>
        <v>0.18299010217113665</v>
      </c>
      <c r="R340" s="151">
        <f>Q340/2</f>
        <v>9.1495051085568324E-2</v>
      </c>
      <c r="S340" s="53">
        <f>J340*26.2</f>
        <v>0.18299010217113665</v>
      </c>
      <c r="T340" s="53">
        <f>(J340+0.0013889)*26.2</f>
        <v>0.21937928217113664</v>
      </c>
      <c r="U340" s="53">
        <f>S340/2</f>
        <v>9.1495051085568324E-2</v>
      </c>
      <c r="V340" s="53">
        <f>T340/2</f>
        <v>0.10968964108556832</v>
      </c>
      <c r="W340" s="50">
        <f>RANK(J340,J:J,1)</f>
        <v>1548</v>
      </c>
      <c r="X340" s="50">
        <f>YEAR(B340)</f>
        <v>2005</v>
      </c>
      <c r="Y340" s="50">
        <f>MONTH(B340)</f>
        <v>5</v>
      </c>
      <c r="Z340" s="56">
        <f>X340*100+Y340</f>
        <v>200505</v>
      </c>
      <c r="AA340" s="56">
        <f>WEEKNUM(B340,1)</f>
        <v>21</v>
      </c>
      <c r="AB340" s="58">
        <f>IF(ISBLANK(B340)," ",MAX(B340-B339-1,0))</f>
        <v>0</v>
      </c>
      <c r="AC340" s="56">
        <f>DAY(B340)</f>
        <v>18</v>
      </c>
      <c r="AD340" s="53">
        <f>U340+V340</f>
        <v>0.20118469217113666</v>
      </c>
      <c r="AE340" s="56">
        <f>IF("1-Swim"=D340,E340*46.7,IF("2-Bike"=D340,E340,IF("3-Run"=D340,E340*4.27,0)))</f>
        <v>12.382999999999999</v>
      </c>
    </row>
    <row r="341" spans="1:31" x14ac:dyDescent="0.25">
      <c r="A341" s="50">
        <v>340</v>
      </c>
      <c r="B341" s="51">
        <v>38493</v>
      </c>
      <c r="C341" s="52" t="s">
        <v>5</v>
      </c>
      <c r="D341" s="50" t="s">
        <v>687</v>
      </c>
      <c r="E341" s="50">
        <v>1.6</v>
      </c>
      <c r="F341" s="50">
        <v>0</v>
      </c>
      <c r="G341" s="50">
        <v>45</v>
      </c>
      <c r="H341" s="50">
        <v>0</v>
      </c>
      <c r="I341" s="53">
        <f>IF(E341&gt;0,TIME(F341,G341,H341),"")</f>
        <v>3.125E-2</v>
      </c>
      <c r="J341" s="54">
        <f>IF(E341&gt;0,TIME(F341,G341,H341)/E341,"")</f>
        <v>1.953125E-2</v>
      </c>
      <c r="K341" s="50" t="s">
        <v>552</v>
      </c>
      <c r="L341" s="50" t="s">
        <v>85</v>
      </c>
      <c r="M341" s="55">
        <f>IF(D341&gt;0,0.0416666666666667/J341,"")</f>
        <v>2.1333333333333351</v>
      </c>
      <c r="N341" s="50">
        <v>0</v>
      </c>
      <c r="Q341" s="151">
        <f>IF("1-Swim"=D341,J341*2.4,IF("2-Bike"=D341,J341*112,IF("3-Run"=D341,J341*26.2,0)))</f>
        <v>0</v>
      </c>
      <c r="R341" s="151">
        <f>Q341/2</f>
        <v>0</v>
      </c>
      <c r="S341" s="53">
        <f>J341*26.2</f>
        <v>0.51171875</v>
      </c>
      <c r="T341" s="53">
        <f>(J341+0.0013889)*26.2</f>
        <v>0.54810792999999991</v>
      </c>
      <c r="U341" s="53">
        <f>S341/2</f>
        <v>0.255859375</v>
      </c>
      <c r="V341" s="53">
        <f>T341/2</f>
        <v>0.27405396499999995</v>
      </c>
      <c r="W341" s="50">
        <f>RANK(J341,J:J,1)</f>
        <v>3014</v>
      </c>
      <c r="X341" s="50">
        <f>YEAR(B341)</f>
        <v>2005</v>
      </c>
      <c r="Y341" s="50">
        <f>MONTH(B341)</f>
        <v>5</v>
      </c>
      <c r="Z341" s="56">
        <f>X341*100+Y341</f>
        <v>200505</v>
      </c>
      <c r="AA341" s="56">
        <f>WEEKNUM(B341,1)</f>
        <v>21</v>
      </c>
      <c r="AB341" s="58">
        <f>IF(ISBLANK(B341)," ",MAX(B341-B340-1,0))</f>
        <v>2</v>
      </c>
      <c r="AC341" s="56">
        <f>DAY(B341)</f>
        <v>21</v>
      </c>
      <c r="AD341" s="53">
        <f>U341+V341</f>
        <v>0.52991334000000001</v>
      </c>
      <c r="AE341" s="56">
        <f>IF("1-Swim"=D341,E341*46.7,IF("2-Bike"=D341,E341,IF("3-Run"=D341,E341*4.27,0)))</f>
        <v>0</v>
      </c>
    </row>
    <row r="342" spans="1:31" x14ac:dyDescent="0.25">
      <c r="A342" s="50">
        <v>341</v>
      </c>
      <c r="B342" s="51">
        <v>38495</v>
      </c>
      <c r="C342" s="52" t="s">
        <v>3</v>
      </c>
      <c r="D342" s="50" t="s">
        <v>1223</v>
      </c>
      <c r="E342" s="50">
        <v>2.9</v>
      </c>
      <c r="F342" s="50">
        <v>0</v>
      </c>
      <c r="G342" s="50">
        <v>29</v>
      </c>
      <c r="H342" s="50">
        <v>10</v>
      </c>
      <c r="I342" s="53">
        <f>IF(E342&gt;0,TIME(F342,G342,H342),"")</f>
        <v>2.0254629629629629E-2</v>
      </c>
      <c r="J342" s="54">
        <f>IF(E342&gt;0,TIME(F342,G342,H342)/E342,"")</f>
        <v>6.9843550446998725E-3</v>
      </c>
      <c r="K342" s="50" t="s">
        <v>552</v>
      </c>
      <c r="L342" s="50" t="s">
        <v>102</v>
      </c>
      <c r="M342" s="55">
        <f>IF(D342&gt;0,0.0416666666666667/J342,"")</f>
        <v>5.9657142857142897</v>
      </c>
      <c r="N342" s="50">
        <v>0</v>
      </c>
      <c r="Q342" s="151">
        <f>IF("1-Swim"=D342,J342*2.4,IF("2-Bike"=D342,J342*112,IF("3-Run"=D342,J342*26.2,0)))</f>
        <v>0.18299010217113665</v>
      </c>
      <c r="R342" s="151">
        <f>Q342/2</f>
        <v>9.1495051085568324E-2</v>
      </c>
      <c r="S342" s="53">
        <f>J342*26.2</f>
        <v>0.18299010217113665</v>
      </c>
      <c r="T342" s="53">
        <f>(J342+0.0013889)*26.2</f>
        <v>0.21937928217113664</v>
      </c>
      <c r="U342" s="53">
        <f>S342/2</f>
        <v>9.1495051085568324E-2</v>
      </c>
      <c r="V342" s="53">
        <f>T342/2</f>
        <v>0.10968964108556832</v>
      </c>
      <c r="W342" s="50">
        <f>RANK(J342,J:J,1)</f>
        <v>1548</v>
      </c>
      <c r="X342" s="50">
        <f>YEAR(B342)</f>
        <v>2005</v>
      </c>
      <c r="Y342" s="50">
        <f>MONTH(B342)</f>
        <v>5</v>
      </c>
      <c r="Z342" s="56">
        <f>X342*100+Y342</f>
        <v>200505</v>
      </c>
      <c r="AA342" s="56">
        <f>WEEKNUM(B342,1)</f>
        <v>22</v>
      </c>
      <c r="AB342" s="58">
        <f>IF(ISBLANK(B342)," ",MAX(B342-B341-1,0))</f>
        <v>1</v>
      </c>
      <c r="AC342" s="56">
        <f>DAY(B342)</f>
        <v>23</v>
      </c>
      <c r="AD342" s="53">
        <f>U342+V342</f>
        <v>0.20118469217113666</v>
      </c>
      <c r="AE342" s="56">
        <f>IF("1-Swim"=D342,E342*46.7,IF("2-Bike"=D342,E342,IF("3-Run"=D342,E342*4.27,0)))</f>
        <v>12.382999999999999</v>
      </c>
    </row>
    <row r="343" spans="1:31" x14ac:dyDescent="0.25">
      <c r="A343" s="50">
        <v>342</v>
      </c>
      <c r="B343" s="51">
        <v>38496</v>
      </c>
      <c r="C343" s="52" t="s">
        <v>4</v>
      </c>
      <c r="D343" s="50" t="s">
        <v>1223</v>
      </c>
      <c r="E343" s="50">
        <v>3</v>
      </c>
      <c r="F343" s="50">
        <v>0</v>
      </c>
      <c r="G343" s="50">
        <v>28</v>
      </c>
      <c r="H343" s="50">
        <v>31</v>
      </c>
      <c r="I343" s="53">
        <f>IF(E343&gt;0,TIME(F343,G343,H343),"")</f>
        <v>1.9803240740740739E-2</v>
      </c>
      <c r="J343" s="54">
        <f>IF(E343&gt;0,TIME(F343,G343,H343)/E343,"")</f>
        <v>6.6010802469135795E-3</v>
      </c>
      <c r="K343" s="50" t="s">
        <v>552</v>
      </c>
      <c r="L343" s="50" t="s">
        <v>102</v>
      </c>
      <c r="M343" s="55">
        <f>IF(D343&gt;0,0.0416666666666667/J343,"")</f>
        <v>6.3120981881940441</v>
      </c>
      <c r="N343" s="50">
        <v>0</v>
      </c>
      <c r="Q343" s="151">
        <f>IF("1-Swim"=D343,J343*2.4,IF("2-Bike"=D343,J343*112,IF("3-Run"=D343,J343*26.2,0)))</f>
        <v>0.17294830246913578</v>
      </c>
      <c r="R343" s="151">
        <f>Q343/2</f>
        <v>8.6474151234567892E-2</v>
      </c>
      <c r="S343" s="53">
        <f>J343*26.2</f>
        <v>0.17294830246913578</v>
      </c>
      <c r="T343" s="53">
        <f>(J343+0.0013889)*26.2</f>
        <v>0.20933748246913575</v>
      </c>
      <c r="U343" s="53">
        <f>S343/2</f>
        <v>8.6474151234567892E-2</v>
      </c>
      <c r="V343" s="53">
        <f>T343/2</f>
        <v>0.10466874123456787</v>
      </c>
      <c r="W343" s="50">
        <f>RANK(J343,J:J,1)</f>
        <v>1096</v>
      </c>
      <c r="X343" s="50">
        <f>YEAR(B343)</f>
        <v>2005</v>
      </c>
      <c r="Y343" s="50">
        <f>MONTH(B343)</f>
        <v>5</v>
      </c>
      <c r="Z343" s="56">
        <f>X343*100+Y343</f>
        <v>200505</v>
      </c>
      <c r="AA343" s="56">
        <f>WEEKNUM(B343,1)</f>
        <v>22</v>
      </c>
      <c r="AB343" s="58">
        <f>IF(ISBLANK(B343)," ",MAX(B343-B342-1,0))</f>
        <v>0</v>
      </c>
      <c r="AC343" s="56">
        <f>DAY(B343)</f>
        <v>24</v>
      </c>
      <c r="AD343" s="53">
        <f>U343+V343</f>
        <v>0.19114289246913577</v>
      </c>
      <c r="AE343" s="56">
        <f>IF("1-Swim"=D343,E343*46.7,IF("2-Bike"=D343,E343,IF("3-Run"=D343,E343*4.27,0)))</f>
        <v>12.809999999999999</v>
      </c>
    </row>
    <row r="344" spans="1:31" x14ac:dyDescent="0.25">
      <c r="A344" s="50">
        <v>343</v>
      </c>
      <c r="B344" s="51">
        <v>38498</v>
      </c>
      <c r="C344" s="52" t="s">
        <v>1</v>
      </c>
      <c r="D344" s="50" t="s">
        <v>1223</v>
      </c>
      <c r="E344" s="50">
        <v>3.1</v>
      </c>
      <c r="F344" s="50">
        <v>0</v>
      </c>
      <c r="G344" s="50">
        <v>31</v>
      </c>
      <c r="H344" s="50">
        <v>9</v>
      </c>
      <c r="I344" s="53">
        <f>IF(E344&gt;0,TIME(F344,G344,H344),"")</f>
        <v>2.1631944444444443E-2</v>
      </c>
      <c r="J344" s="54">
        <f>IF(E344&gt;0,TIME(F344,G344,H344)/E344,"")</f>
        <v>6.9780465949820783E-3</v>
      </c>
      <c r="K344" s="50" t="s">
        <v>552</v>
      </c>
      <c r="L344" s="50" t="s">
        <v>86</v>
      </c>
      <c r="M344" s="55">
        <f>IF(D344&gt;0,0.0416666666666667/J344,"")</f>
        <v>5.9711075441412573</v>
      </c>
      <c r="N344" s="50">
        <v>0</v>
      </c>
      <c r="Q344" s="151">
        <f>IF("1-Swim"=D344,J344*2.4,IF("2-Bike"=D344,J344*112,IF("3-Run"=D344,J344*26.2,0)))</f>
        <v>0.18282482078853043</v>
      </c>
      <c r="R344" s="151">
        <f>Q344/2</f>
        <v>9.1412410394265217E-2</v>
      </c>
      <c r="S344" s="53">
        <f>J344*26.2</f>
        <v>0.18282482078853043</v>
      </c>
      <c r="T344" s="53">
        <f>(J344+0.0013889)*26.2</f>
        <v>0.21921400078853043</v>
      </c>
      <c r="U344" s="53">
        <f>S344/2</f>
        <v>9.1412410394265217E-2</v>
      </c>
      <c r="V344" s="53">
        <f>T344/2</f>
        <v>0.10960700039426521</v>
      </c>
      <c r="W344" s="50">
        <f>RANK(J344,J:J,1)</f>
        <v>1540</v>
      </c>
      <c r="X344" s="50">
        <f>YEAR(B344)</f>
        <v>2005</v>
      </c>
      <c r="Y344" s="50">
        <f>MONTH(B344)</f>
        <v>5</v>
      </c>
      <c r="Z344" s="56">
        <f>X344*100+Y344</f>
        <v>200505</v>
      </c>
      <c r="AA344" s="56">
        <f>WEEKNUM(B344,1)</f>
        <v>22</v>
      </c>
      <c r="AB344" s="58">
        <f>IF(ISBLANK(B344)," ",MAX(B344-B343-1,0))</f>
        <v>1</v>
      </c>
      <c r="AC344" s="56">
        <f>DAY(B344)</f>
        <v>26</v>
      </c>
      <c r="AD344" s="53">
        <f>U344+V344</f>
        <v>0.20101941078853042</v>
      </c>
      <c r="AE344" s="56">
        <f>IF("1-Swim"=D344,E344*46.7,IF("2-Bike"=D344,E344,IF("3-Run"=D344,E344*4.27,0)))</f>
        <v>13.236999999999998</v>
      </c>
    </row>
    <row r="345" spans="1:31" x14ac:dyDescent="0.25">
      <c r="A345" s="50">
        <v>344</v>
      </c>
      <c r="B345" s="51">
        <v>38502</v>
      </c>
      <c r="C345" s="52" t="s">
        <v>3</v>
      </c>
      <c r="D345" s="50" t="s">
        <v>1224</v>
      </c>
      <c r="E345" s="50">
        <v>17.170000000000002</v>
      </c>
      <c r="F345" s="50">
        <v>1</v>
      </c>
      <c r="G345" s="50">
        <v>13</v>
      </c>
      <c r="H345" s="50">
        <v>20</v>
      </c>
      <c r="I345" s="53">
        <f>IF(E345&gt;0,TIME(F345,G345,H345),"")</f>
        <v>5.092592592592593E-2</v>
      </c>
      <c r="J345" s="54">
        <f>IF(E345&gt;0,TIME(F345,G345,H345)/E345,"")</f>
        <v>2.9659828727970836E-3</v>
      </c>
      <c r="K345" s="50" t="s">
        <v>33</v>
      </c>
      <c r="L345" s="50" t="s">
        <v>87</v>
      </c>
      <c r="M345" s="55">
        <f>IF(D345&gt;0,0.0416666666666667/J345,"")</f>
        <v>14.048181818181829</v>
      </c>
      <c r="N345" s="50">
        <v>0</v>
      </c>
      <c r="Q345" s="151">
        <f>IF("1-Swim"=D345,J345*2.4,IF("2-Bike"=D345,J345*112,IF("3-Run"=D345,J345*26.2,0)))</f>
        <v>0.33219008175327336</v>
      </c>
      <c r="R345" s="151">
        <f>Q345/2</f>
        <v>0.16609504087663668</v>
      </c>
      <c r="S345" s="53">
        <f>J345*26.2</f>
        <v>7.7708751267283591E-2</v>
      </c>
      <c r="T345" s="53">
        <f>(J345+0.0013889)*26.2</f>
        <v>0.1140979312672836</v>
      </c>
      <c r="U345" s="53">
        <f>S345/2</f>
        <v>3.8854375633641795E-2</v>
      </c>
      <c r="V345" s="53">
        <f>T345/2</f>
        <v>5.7048965633641799E-2</v>
      </c>
      <c r="W345" s="50">
        <f>RANK(J345,J:J,1)</f>
        <v>564</v>
      </c>
      <c r="X345" s="50">
        <f>YEAR(B345)</f>
        <v>2005</v>
      </c>
      <c r="Y345" s="50">
        <f>MONTH(B345)</f>
        <v>5</v>
      </c>
      <c r="Z345" s="56">
        <f>X345*100+Y345</f>
        <v>200505</v>
      </c>
      <c r="AA345" s="56">
        <f>WEEKNUM(B345,1)</f>
        <v>23</v>
      </c>
      <c r="AB345" s="58">
        <f>IF(ISBLANK(B345)," ",MAX(B345-B344-1,0))</f>
        <v>3</v>
      </c>
      <c r="AC345" s="56">
        <f>DAY(B345)</f>
        <v>30</v>
      </c>
      <c r="AD345" s="53">
        <f>U345+V345</f>
        <v>9.5903341267283587E-2</v>
      </c>
      <c r="AE345" s="56">
        <f>IF("1-Swim"=D345,E345*46.7,IF("2-Bike"=D345,E345,IF("3-Run"=D345,E345*4.27,0)))</f>
        <v>17.170000000000002</v>
      </c>
    </row>
    <row r="346" spans="1:31" x14ac:dyDescent="0.25">
      <c r="A346" s="50">
        <v>345</v>
      </c>
      <c r="B346" s="51">
        <v>38503</v>
      </c>
      <c r="C346" s="52" t="s">
        <v>4</v>
      </c>
      <c r="D346" s="50" t="s">
        <v>1223</v>
      </c>
      <c r="E346" s="50">
        <v>2.9</v>
      </c>
      <c r="F346" s="50">
        <v>0</v>
      </c>
      <c r="G346" s="50">
        <v>28</v>
      </c>
      <c r="H346" s="50">
        <v>3</v>
      </c>
      <c r="I346" s="53">
        <f>IF(E346&gt;0,TIME(F346,G346,H346),"")</f>
        <v>1.9479166666666669E-2</v>
      </c>
      <c r="J346" s="54">
        <f>IF(E346&gt;0,TIME(F346,G346,H346)/E346,"")</f>
        <v>6.7169540229885067E-3</v>
      </c>
      <c r="K346" s="50" t="s">
        <v>552</v>
      </c>
      <c r="L346" s="50" t="s">
        <v>102</v>
      </c>
      <c r="M346" s="55">
        <f>IF(D346&gt;0,0.0416666666666667/J346,"")</f>
        <v>6.2032085561497361</v>
      </c>
      <c r="N346" s="50">
        <v>0</v>
      </c>
      <c r="Q346" s="151">
        <f>IF("1-Swim"=D346,J346*2.4,IF("2-Bike"=D346,J346*112,IF("3-Run"=D346,J346*26.2,0)))</f>
        <v>0.17598419540229887</v>
      </c>
      <c r="R346" s="151">
        <f>Q346/2</f>
        <v>8.7992097701149435E-2</v>
      </c>
      <c r="S346" s="53">
        <f>J346*26.2</f>
        <v>0.17598419540229887</v>
      </c>
      <c r="T346" s="53">
        <f>(J346+0.0013889)*26.2</f>
        <v>0.21237337540229886</v>
      </c>
      <c r="U346" s="53">
        <f>S346/2</f>
        <v>8.7992097701149435E-2</v>
      </c>
      <c r="V346" s="53">
        <f>T346/2</f>
        <v>0.10618668770114943</v>
      </c>
      <c r="W346" s="50">
        <f>RANK(J346,J:J,1)</f>
        <v>1206</v>
      </c>
      <c r="X346" s="50">
        <f>YEAR(B346)</f>
        <v>2005</v>
      </c>
      <c r="Y346" s="50">
        <f>MONTH(B346)</f>
        <v>5</v>
      </c>
      <c r="Z346" s="56">
        <f>X346*100+Y346</f>
        <v>200505</v>
      </c>
      <c r="AA346" s="56">
        <f>WEEKNUM(B346,1)</f>
        <v>23</v>
      </c>
      <c r="AB346" s="58">
        <f>IF(ISBLANK(B346)," ",MAX(B346-B345-1,0))</f>
        <v>0</v>
      </c>
      <c r="AC346" s="56">
        <f>DAY(B346)</f>
        <v>31</v>
      </c>
      <c r="AD346" s="53">
        <f>U346+V346</f>
        <v>0.19417878540229888</v>
      </c>
      <c r="AE346" s="56">
        <f>IF("1-Swim"=D346,E346*46.7,IF("2-Bike"=D346,E346,IF("3-Run"=D346,E346*4.27,0)))</f>
        <v>12.382999999999999</v>
      </c>
    </row>
    <row r="347" spans="1:31" x14ac:dyDescent="0.25">
      <c r="A347" s="50">
        <v>346</v>
      </c>
      <c r="B347" s="51">
        <v>38504</v>
      </c>
      <c r="C347" s="52" t="s">
        <v>6</v>
      </c>
      <c r="D347" s="50" t="s">
        <v>1223</v>
      </c>
      <c r="E347" s="50">
        <v>3.42</v>
      </c>
      <c r="F347" s="50">
        <v>0</v>
      </c>
      <c r="G347" s="50">
        <v>33</v>
      </c>
      <c r="H347" s="50">
        <v>17</v>
      </c>
      <c r="I347" s="53">
        <f>IF(E347&gt;0,TIME(F347,G347,H347),"")</f>
        <v>2.3113425925925926E-2</v>
      </c>
      <c r="J347" s="54">
        <f>IF(E347&gt;0,TIME(F347,G347,H347)/E347,"")</f>
        <v>6.7583116742473467E-3</v>
      </c>
      <c r="K347" s="50" t="s">
        <v>552</v>
      </c>
      <c r="L347" s="50" t="s">
        <v>88</v>
      </c>
      <c r="M347" s="55">
        <f>IF(D347&gt;0,0.0416666666666667/J347,"")</f>
        <v>6.1652478718077166</v>
      </c>
      <c r="N347" s="50">
        <v>0</v>
      </c>
      <c r="Q347" s="151">
        <f>IF("1-Swim"=D347,J347*2.4,IF("2-Bike"=D347,J347*112,IF("3-Run"=D347,J347*26.2,0)))</f>
        <v>0.17706776586528047</v>
      </c>
      <c r="R347" s="151">
        <f>Q347/2</f>
        <v>8.8533882932640237E-2</v>
      </c>
      <c r="S347" s="53">
        <f>J347*26.2</f>
        <v>0.17706776586528047</v>
      </c>
      <c r="T347" s="53">
        <f>(J347+0.0013889)*26.2</f>
        <v>0.2134569458652805</v>
      </c>
      <c r="U347" s="53">
        <f>S347/2</f>
        <v>8.8533882932640237E-2</v>
      </c>
      <c r="V347" s="53">
        <f>T347/2</f>
        <v>0.10672847293264025</v>
      </c>
      <c r="W347" s="50">
        <f>RANK(J347,J:J,1)</f>
        <v>1262</v>
      </c>
      <c r="X347" s="50">
        <f>YEAR(B347)</f>
        <v>2005</v>
      </c>
      <c r="Y347" s="50">
        <f>MONTH(B347)</f>
        <v>6</v>
      </c>
      <c r="Z347" s="56">
        <f>X347*100+Y347</f>
        <v>200506</v>
      </c>
      <c r="AA347" s="56">
        <f>WEEKNUM(B347,1)</f>
        <v>23</v>
      </c>
      <c r="AB347" s="58">
        <f>IF(ISBLANK(B347)," ",MAX(B347-B346-1,0))</f>
        <v>0</v>
      </c>
      <c r="AC347" s="56">
        <f>DAY(B347)</f>
        <v>1</v>
      </c>
      <c r="AD347" s="53">
        <f>U347+V347</f>
        <v>0.19526235586528048</v>
      </c>
      <c r="AE347" s="56">
        <f>IF("1-Swim"=D347,E347*46.7,IF("2-Bike"=D347,E347,IF("3-Run"=D347,E347*4.27,0)))</f>
        <v>14.603399999999999</v>
      </c>
    </row>
    <row r="348" spans="1:31" x14ac:dyDescent="0.25">
      <c r="A348" s="50">
        <v>347</v>
      </c>
      <c r="B348" s="51">
        <v>38505</v>
      </c>
      <c r="C348" s="52" t="s">
        <v>1</v>
      </c>
      <c r="D348" s="50" t="s">
        <v>1223</v>
      </c>
      <c r="E348" s="50">
        <v>2.9</v>
      </c>
      <c r="F348" s="50">
        <v>0</v>
      </c>
      <c r="G348" s="50">
        <v>28</v>
      </c>
      <c r="H348" s="50">
        <v>33</v>
      </c>
      <c r="I348" s="53">
        <f>IF(E348&gt;0,TIME(F348,G348,H348),"")</f>
        <v>1.982638888888889E-2</v>
      </c>
      <c r="J348" s="54">
        <f>IF(E348&gt;0,TIME(F348,G348,H348)/E348,"")</f>
        <v>6.8366858237547895E-3</v>
      </c>
      <c r="K348" s="50" t="s">
        <v>552</v>
      </c>
      <c r="L348" s="50" t="s">
        <v>102</v>
      </c>
      <c r="M348" s="55">
        <f>IF(D348&gt;0,0.0416666666666667/J348,"")</f>
        <v>6.094570928196152</v>
      </c>
      <c r="N348" s="50">
        <v>0</v>
      </c>
      <c r="Q348" s="151">
        <f>IF("1-Swim"=D348,J348*2.4,IF("2-Bike"=D348,J348*112,IF("3-Run"=D348,J348*26.2,0)))</f>
        <v>0.17912116858237548</v>
      </c>
      <c r="R348" s="151">
        <f>Q348/2</f>
        <v>8.9560584291187739E-2</v>
      </c>
      <c r="S348" s="53">
        <f>J348*26.2</f>
        <v>0.17912116858237548</v>
      </c>
      <c r="T348" s="53">
        <f>(J348+0.0013889)*26.2</f>
        <v>0.21551034858237547</v>
      </c>
      <c r="U348" s="53">
        <f>S348/2</f>
        <v>8.9560584291187739E-2</v>
      </c>
      <c r="V348" s="53">
        <f>T348/2</f>
        <v>0.10775517429118774</v>
      </c>
      <c r="W348" s="50">
        <f>RANK(J348,J:J,1)</f>
        <v>1357</v>
      </c>
      <c r="X348" s="50">
        <f>YEAR(B348)</f>
        <v>2005</v>
      </c>
      <c r="Y348" s="50">
        <f>MONTH(B348)</f>
        <v>6</v>
      </c>
      <c r="Z348" s="56">
        <f>X348*100+Y348</f>
        <v>200506</v>
      </c>
      <c r="AA348" s="56">
        <f>WEEKNUM(B348,1)</f>
        <v>23</v>
      </c>
      <c r="AB348" s="58">
        <f>IF(ISBLANK(B348)," ",MAX(B348-B347-1,0))</f>
        <v>0</v>
      </c>
      <c r="AC348" s="56">
        <f>DAY(B348)</f>
        <v>2</v>
      </c>
      <c r="AD348" s="53">
        <f>U348+V348</f>
        <v>0.19731575858237549</v>
      </c>
      <c r="AE348" s="56">
        <f>IF("1-Swim"=D348,E348*46.7,IF("2-Bike"=D348,E348,IF("3-Run"=D348,E348*4.27,0)))</f>
        <v>12.382999999999999</v>
      </c>
    </row>
    <row r="349" spans="1:31" x14ac:dyDescent="0.25">
      <c r="A349" s="50">
        <v>348</v>
      </c>
      <c r="B349" s="51">
        <v>38506</v>
      </c>
      <c r="C349" s="52" t="s">
        <v>2</v>
      </c>
      <c r="D349" s="50" t="s">
        <v>1223</v>
      </c>
      <c r="E349" s="50">
        <v>2.9</v>
      </c>
      <c r="F349" s="50">
        <v>0</v>
      </c>
      <c r="G349" s="50">
        <v>28</v>
      </c>
      <c r="H349" s="50">
        <v>48</v>
      </c>
      <c r="I349" s="53">
        <f>IF(E349&gt;0,TIME(F349,G349,H349),"")</f>
        <v>0.02</v>
      </c>
      <c r="J349" s="54">
        <f>IF(E349&gt;0,TIME(F349,G349,H349)/E349,"")</f>
        <v>6.8965517241379318E-3</v>
      </c>
      <c r="K349" s="50" t="s">
        <v>552</v>
      </c>
      <c r="L349" s="50" t="s">
        <v>102</v>
      </c>
      <c r="M349" s="55">
        <f>IF(D349&gt;0,0.0416666666666667/J349,"")</f>
        <v>6.0416666666666705</v>
      </c>
      <c r="N349" s="50">
        <v>0</v>
      </c>
      <c r="Q349" s="151">
        <f>IF("1-Swim"=D349,J349*2.4,IF("2-Bike"=D349,J349*112,IF("3-Run"=D349,J349*26.2,0)))</f>
        <v>0.18068965517241381</v>
      </c>
      <c r="R349" s="151">
        <f>Q349/2</f>
        <v>9.0344827586206905E-2</v>
      </c>
      <c r="S349" s="53">
        <f>J349*26.2</f>
        <v>0.18068965517241381</v>
      </c>
      <c r="T349" s="53">
        <f>(J349+0.0013889)*26.2</f>
        <v>0.2170788351724138</v>
      </c>
      <c r="U349" s="53">
        <f>S349/2</f>
        <v>9.0344827586206905E-2</v>
      </c>
      <c r="V349" s="53">
        <f>T349/2</f>
        <v>0.1085394175862069</v>
      </c>
      <c r="W349" s="50">
        <f>RANK(J349,J:J,1)</f>
        <v>1429</v>
      </c>
      <c r="X349" s="50">
        <f>YEAR(B349)</f>
        <v>2005</v>
      </c>
      <c r="Y349" s="50">
        <f>MONTH(B349)</f>
        <v>6</v>
      </c>
      <c r="Z349" s="56">
        <f>X349*100+Y349</f>
        <v>200506</v>
      </c>
      <c r="AA349" s="56">
        <f>WEEKNUM(B349,1)</f>
        <v>23</v>
      </c>
      <c r="AB349" s="58">
        <f>IF(ISBLANK(B349)," ",MAX(B349-B348-1,0))</f>
        <v>0</v>
      </c>
      <c r="AC349" s="56">
        <f>DAY(B349)</f>
        <v>3</v>
      </c>
      <c r="AD349" s="53">
        <f>U349+V349</f>
        <v>0.19888424517241382</v>
      </c>
      <c r="AE349" s="56">
        <f>IF("1-Swim"=D349,E349*46.7,IF("2-Bike"=D349,E349,IF("3-Run"=D349,E349*4.27,0)))</f>
        <v>12.382999999999999</v>
      </c>
    </row>
    <row r="350" spans="1:31" x14ac:dyDescent="0.25">
      <c r="A350" s="50">
        <v>349</v>
      </c>
      <c r="B350" s="51">
        <v>38509</v>
      </c>
      <c r="C350" s="52" t="s">
        <v>3</v>
      </c>
      <c r="D350" s="50" t="s">
        <v>1223</v>
      </c>
      <c r="E350" s="50">
        <v>2.9</v>
      </c>
      <c r="F350" s="50">
        <v>0</v>
      </c>
      <c r="G350" s="50">
        <v>29</v>
      </c>
      <c r="H350" s="50">
        <v>1</v>
      </c>
      <c r="I350" s="53">
        <f>IF(E350&gt;0,TIME(F350,G350,H350),"")</f>
        <v>2.0150462962962964E-2</v>
      </c>
      <c r="J350" s="54">
        <f>IF(E350&gt;0,TIME(F350,G350,H350)/E350,"")</f>
        <v>6.9484355044699877E-3</v>
      </c>
      <c r="K350" s="50" t="s">
        <v>552</v>
      </c>
      <c r="L350" s="50" t="s">
        <v>102</v>
      </c>
      <c r="M350" s="55">
        <f>IF(D350&gt;0,0.0416666666666667/J350,"")</f>
        <v>5.9965537047673791</v>
      </c>
      <c r="N350" s="50">
        <v>0</v>
      </c>
      <c r="Q350" s="151">
        <f>IF("1-Swim"=D350,J350*2.4,IF("2-Bike"=D350,J350*112,IF("3-Run"=D350,J350*26.2,0)))</f>
        <v>0.18204901021711367</v>
      </c>
      <c r="R350" s="151">
        <f>Q350/2</f>
        <v>9.1024505108556836E-2</v>
      </c>
      <c r="S350" s="53">
        <f>J350*26.2</f>
        <v>0.18204901021711367</v>
      </c>
      <c r="T350" s="53">
        <f>(J350+0.0013889)*26.2</f>
        <v>0.21843819021711366</v>
      </c>
      <c r="U350" s="53">
        <f>S350/2</f>
        <v>9.1024505108556836E-2</v>
      </c>
      <c r="V350" s="53">
        <f>T350/2</f>
        <v>0.10921909510855683</v>
      </c>
      <c r="W350" s="50">
        <f>RANK(J350,J:J,1)</f>
        <v>1510</v>
      </c>
      <c r="X350" s="50">
        <f>YEAR(B350)</f>
        <v>2005</v>
      </c>
      <c r="Y350" s="50">
        <f>MONTH(B350)</f>
        <v>6</v>
      </c>
      <c r="Z350" s="56">
        <f>X350*100+Y350</f>
        <v>200506</v>
      </c>
      <c r="AA350" s="56">
        <f>WEEKNUM(B350,1)</f>
        <v>24</v>
      </c>
      <c r="AB350" s="58">
        <f>IF(ISBLANK(B350)," ",MAX(B350-B349-1,0))</f>
        <v>2</v>
      </c>
      <c r="AC350" s="56">
        <f>DAY(B350)</f>
        <v>6</v>
      </c>
      <c r="AD350" s="53">
        <f>U350+V350</f>
        <v>0.20024360021711368</v>
      </c>
      <c r="AE350" s="56">
        <f>IF("1-Swim"=D350,E350*46.7,IF("2-Bike"=D350,E350,IF("3-Run"=D350,E350*4.27,0)))</f>
        <v>12.382999999999999</v>
      </c>
    </row>
    <row r="351" spans="1:31" x14ac:dyDescent="0.25">
      <c r="A351" s="50">
        <v>350</v>
      </c>
      <c r="B351" s="51">
        <v>38510</v>
      </c>
      <c r="C351" s="52" t="s">
        <v>4</v>
      </c>
      <c r="D351" s="50" t="s">
        <v>1223</v>
      </c>
      <c r="E351" s="50">
        <v>3</v>
      </c>
      <c r="F351" s="50">
        <v>0</v>
      </c>
      <c r="G351" s="50">
        <v>31</v>
      </c>
      <c r="H351" s="50">
        <v>0</v>
      </c>
      <c r="I351" s="53">
        <f>IF(E351&gt;0,TIME(F351,G351,H351),"")</f>
        <v>2.1527777777777781E-2</v>
      </c>
      <c r="J351" s="54">
        <f>IF(E351&gt;0,TIME(F351,G351,H351)/E351,"")</f>
        <v>7.1759259259259267E-3</v>
      </c>
      <c r="K351" s="50" t="s">
        <v>552</v>
      </c>
      <c r="L351" s="50" t="s">
        <v>102</v>
      </c>
      <c r="M351" s="55">
        <f>IF(D351&gt;0,0.0416666666666667/J351,"")</f>
        <v>5.8064516129032295</v>
      </c>
      <c r="N351" s="50">
        <v>0</v>
      </c>
      <c r="Q351" s="151">
        <f>IF("1-Swim"=D351,J351*2.4,IF("2-Bike"=D351,J351*112,IF("3-Run"=D351,J351*26.2,0)))</f>
        <v>0.18800925925925926</v>
      </c>
      <c r="R351" s="151">
        <f>Q351/2</f>
        <v>9.4004629629629632E-2</v>
      </c>
      <c r="S351" s="53">
        <f>J351*26.2</f>
        <v>0.18800925925925926</v>
      </c>
      <c r="T351" s="53">
        <f>(J351+0.0013889)*26.2</f>
        <v>0.22439843925925926</v>
      </c>
      <c r="U351" s="53">
        <f>S351/2</f>
        <v>9.4004629629629632E-2</v>
      </c>
      <c r="V351" s="53">
        <f>T351/2</f>
        <v>0.11219921962962963</v>
      </c>
      <c r="W351" s="50">
        <f>RANK(J351,J:J,1)</f>
        <v>1754</v>
      </c>
      <c r="X351" s="50">
        <f>YEAR(B351)</f>
        <v>2005</v>
      </c>
      <c r="Y351" s="50">
        <f>MONTH(B351)</f>
        <v>6</v>
      </c>
      <c r="Z351" s="56">
        <f>X351*100+Y351</f>
        <v>200506</v>
      </c>
      <c r="AA351" s="56">
        <f>WEEKNUM(B351,1)</f>
        <v>24</v>
      </c>
      <c r="AB351" s="58">
        <f>IF(ISBLANK(B351)," ",MAX(B351-B350-1,0))</f>
        <v>0</v>
      </c>
      <c r="AC351" s="56">
        <f>DAY(B351)</f>
        <v>7</v>
      </c>
      <c r="AD351" s="53">
        <f>U351+V351</f>
        <v>0.20620384925925928</v>
      </c>
      <c r="AE351" s="56">
        <f>IF("1-Swim"=D351,E351*46.7,IF("2-Bike"=D351,E351,IF("3-Run"=D351,E351*4.27,0)))</f>
        <v>12.809999999999999</v>
      </c>
    </row>
    <row r="352" spans="1:31" s="74" customFormat="1" x14ac:dyDescent="0.25">
      <c r="A352" s="50">
        <v>351</v>
      </c>
      <c r="B352" s="51">
        <v>38511</v>
      </c>
      <c r="C352" s="52" t="s">
        <v>6</v>
      </c>
      <c r="D352" s="50" t="s">
        <v>1225</v>
      </c>
      <c r="E352" s="50">
        <v>0.25</v>
      </c>
      <c r="F352" s="50">
        <v>0</v>
      </c>
      <c r="G352" s="50">
        <v>11</v>
      </c>
      <c r="H352" s="50">
        <v>7</v>
      </c>
      <c r="I352" s="53">
        <f>IF(E352&gt;0,TIME(F352,G352,H352),"")</f>
        <v>7.719907407407408E-3</v>
      </c>
      <c r="J352" s="54">
        <f>IF(E352&gt;0,TIME(F352,G352,H352)/E352,"")</f>
        <v>3.0879629629629632E-2</v>
      </c>
      <c r="K352" s="50" t="s">
        <v>10</v>
      </c>
      <c r="L352" s="50" t="s">
        <v>75</v>
      </c>
      <c r="M352" s="55">
        <f>IF(D352&gt;0,0.0416666666666667/J352,"")</f>
        <v>1.3493253373313352</v>
      </c>
      <c r="N352" s="50">
        <v>0</v>
      </c>
      <c r="O352" s="50"/>
      <c r="P352" s="50"/>
      <c r="Q352" s="151">
        <f>IF("1-Swim"=D352,J352*2.4,IF("2-Bike"=D352,J352*112,IF("3-Run"=D352,J352*26.2,0)))</f>
        <v>7.4111111111111114E-2</v>
      </c>
      <c r="R352" s="151">
        <f>Q352/2</f>
        <v>3.7055555555555557E-2</v>
      </c>
      <c r="S352" s="53">
        <f>J352*26.2</f>
        <v>0.80904629629629632</v>
      </c>
      <c r="T352" s="53">
        <f>(J352+0.0013889)*26.2</f>
        <v>0.84543547629629634</v>
      </c>
      <c r="U352" s="53">
        <f>S352/2</f>
        <v>0.40452314814814816</v>
      </c>
      <c r="V352" s="53">
        <f>T352/2</f>
        <v>0.42271773814814817</v>
      </c>
      <c r="W352" s="50">
        <f>RANK(J352,J:J,1)</f>
        <v>3361</v>
      </c>
      <c r="X352" s="50">
        <f>YEAR(B352)</f>
        <v>2005</v>
      </c>
      <c r="Y352" s="50">
        <f>MONTH(B352)</f>
        <v>6</v>
      </c>
      <c r="Z352" s="56">
        <f>X352*100+Y352</f>
        <v>200506</v>
      </c>
      <c r="AA352" s="56">
        <f>WEEKNUM(B352,1)</f>
        <v>24</v>
      </c>
      <c r="AB352" s="58">
        <f>IF(ISBLANK(B352)," ",MAX(B352-B351-1,0))</f>
        <v>0</v>
      </c>
      <c r="AC352" s="56">
        <f>DAY(B352)</f>
        <v>8</v>
      </c>
      <c r="AD352" s="53">
        <f>U352+V352</f>
        <v>0.82724088629629633</v>
      </c>
      <c r="AE352" s="56">
        <f>IF("1-Swim"=D352,E352*46.7,IF("2-Bike"=D352,E352,IF("3-Run"=D352,E352*4.27,0)))</f>
        <v>11.675000000000001</v>
      </c>
    </row>
    <row r="353" spans="1:31" s="74" customFormat="1" x14ac:dyDescent="0.25">
      <c r="A353" s="50">
        <v>352</v>
      </c>
      <c r="B353" s="51">
        <v>38512</v>
      </c>
      <c r="C353" s="52" t="s">
        <v>1</v>
      </c>
      <c r="D353" s="50" t="s">
        <v>1224</v>
      </c>
      <c r="E353" s="50">
        <v>10.5</v>
      </c>
      <c r="F353" s="50">
        <v>0</v>
      </c>
      <c r="G353" s="50">
        <v>41</v>
      </c>
      <c r="H353" s="50">
        <v>10</v>
      </c>
      <c r="I353" s="53">
        <f>IF(E353&gt;0,TIME(F353,G353,H353),"")</f>
        <v>2.8587962962962964E-2</v>
      </c>
      <c r="J353" s="54">
        <f>IF(E353&gt;0,TIME(F353,G353,H353)/E353,"")</f>
        <v>2.7226631393298061E-3</v>
      </c>
      <c r="K353" s="50" t="s">
        <v>33</v>
      </c>
      <c r="L353" s="50" t="s">
        <v>29</v>
      </c>
      <c r="M353" s="55">
        <f>IF(D353&gt;0,0.0416666666666667/J353,"")</f>
        <v>15.303643724696368</v>
      </c>
      <c r="N353" s="50">
        <v>0</v>
      </c>
      <c r="O353" s="50"/>
      <c r="P353" s="50"/>
      <c r="Q353" s="151">
        <f>IF("1-Swim"=D353,J353*2.4,IF("2-Bike"=D353,J353*112,IF("3-Run"=D353,J353*26.2,0)))</f>
        <v>0.3049382716049383</v>
      </c>
      <c r="R353" s="151">
        <f>Q353/2</f>
        <v>0.15246913580246915</v>
      </c>
      <c r="S353" s="53">
        <f>J353*26.2</f>
        <v>7.1333774250440921E-2</v>
      </c>
      <c r="T353" s="53">
        <f>(J353+0.0013889)*26.2</f>
        <v>0.10772295425044091</v>
      </c>
      <c r="U353" s="53">
        <f>S353/2</f>
        <v>3.566688712522046E-2</v>
      </c>
      <c r="V353" s="53">
        <f>T353/2</f>
        <v>5.3861477125220457E-2</v>
      </c>
      <c r="W353" s="50">
        <f>RANK(J353,J:J,1)</f>
        <v>421</v>
      </c>
      <c r="X353" s="50">
        <f>YEAR(B353)</f>
        <v>2005</v>
      </c>
      <c r="Y353" s="50">
        <f>MONTH(B353)</f>
        <v>6</v>
      </c>
      <c r="Z353" s="56">
        <f>X353*100+Y353</f>
        <v>200506</v>
      </c>
      <c r="AA353" s="56">
        <f>WEEKNUM(B353,1)</f>
        <v>24</v>
      </c>
      <c r="AB353" s="58">
        <f>IF(ISBLANK(B353)," ",MAX(B353-B352-1,0))</f>
        <v>0</v>
      </c>
      <c r="AC353" s="56">
        <f>DAY(B353)</f>
        <v>9</v>
      </c>
      <c r="AD353" s="53">
        <f>U353+V353</f>
        <v>8.9528364250440917E-2</v>
      </c>
      <c r="AE353" s="56">
        <f>IF("1-Swim"=D353,E353*46.7,IF("2-Bike"=D353,E353,IF("3-Run"=D353,E353*4.27,0)))</f>
        <v>10.5</v>
      </c>
    </row>
    <row r="354" spans="1:31" s="74" customFormat="1" x14ac:dyDescent="0.25">
      <c r="A354" s="50">
        <v>353</v>
      </c>
      <c r="B354" s="51">
        <v>38513</v>
      </c>
      <c r="C354" s="52" t="s">
        <v>2</v>
      </c>
      <c r="D354" s="50" t="s">
        <v>1223</v>
      </c>
      <c r="E354" s="50">
        <v>2</v>
      </c>
      <c r="F354" s="50">
        <v>0</v>
      </c>
      <c r="G354" s="50">
        <v>19</v>
      </c>
      <c r="H354" s="50">
        <v>40</v>
      </c>
      <c r="I354" s="53">
        <f>IF(E354&gt;0,TIME(F354,G354,H354),"")</f>
        <v>1.3657407407407408E-2</v>
      </c>
      <c r="J354" s="54">
        <f>IF(E354&gt;0,TIME(F354,G354,H354)/E354,"")</f>
        <v>6.828703703703704E-3</v>
      </c>
      <c r="K354" s="50" t="s">
        <v>552</v>
      </c>
      <c r="L354" s="50" t="s">
        <v>117</v>
      </c>
      <c r="M354" s="55">
        <f>IF(D354&gt;0,0.0416666666666667/J354,"")</f>
        <v>6.1016949152542415</v>
      </c>
      <c r="N354" s="50">
        <v>0</v>
      </c>
      <c r="O354" s="50"/>
      <c r="P354" s="50"/>
      <c r="Q354" s="151">
        <f>IF("1-Swim"=D354,J354*2.4,IF("2-Bike"=D354,J354*112,IF("3-Run"=D354,J354*26.2,0)))</f>
        <v>0.17891203703703704</v>
      </c>
      <c r="R354" s="151">
        <f>Q354/2</f>
        <v>8.9456018518518518E-2</v>
      </c>
      <c r="S354" s="53">
        <f>J354*26.2</f>
        <v>0.17891203703703704</v>
      </c>
      <c r="T354" s="53">
        <f>(J354+0.0013889)*26.2</f>
        <v>0.21530121703703703</v>
      </c>
      <c r="U354" s="53">
        <f>S354/2</f>
        <v>8.9456018518518518E-2</v>
      </c>
      <c r="V354" s="53">
        <f>T354/2</f>
        <v>0.10765060851851851</v>
      </c>
      <c r="W354" s="50">
        <f>RANK(J354,J:J,1)</f>
        <v>1342</v>
      </c>
      <c r="X354" s="50">
        <f>YEAR(B354)</f>
        <v>2005</v>
      </c>
      <c r="Y354" s="50">
        <f>MONTH(B354)</f>
        <v>6</v>
      </c>
      <c r="Z354" s="56">
        <f>X354*100+Y354</f>
        <v>200506</v>
      </c>
      <c r="AA354" s="56">
        <f>WEEKNUM(B354,1)</f>
        <v>24</v>
      </c>
      <c r="AB354" s="58">
        <f>IF(ISBLANK(B354)," ",MAX(B354-B353-1,0))</f>
        <v>0</v>
      </c>
      <c r="AC354" s="56">
        <f>DAY(B354)</f>
        <v>10</v>
      </c>
      <c r="AD354" s="53">
        <f>U354+V354</f>
        <v>0.19710662703703702</v>
      </c>
      <c r="AE354" s="56">
        <f>IF("1-Swim"=D354,E354*46.7,IF("2-Bike"=D354,E354,IF("3-Run"=D354,E354*4.27,0)))</f>
        <v>8.5399999999999991</v>
      </c>
    </row>
    <row r="355" spans="1:31" x14ac:dyDescent="0.25">
      <c r="A355" s="50">
        <v>354</v>
      </c>
      <c r="B355" s="51">
        <v>38515</v>
      </c>
      <c r="C355" s="52" t="s">
        <v>0</v>
      </c>
      <c r="D355" s="50" t="s">
        <v>1225</v>
      </c>
      <c r="E355" s="50">
        <v>0.25</v>
      </c>
      <c r="F355" s="50">
        <v>0</v>
      </c>
      <c r="G355" s="50">
        <v>13</v>
      </c>
      <c r="H355" s="50">
        <v>5</v>
      </c>
      <c r="I355" s="53">
        <f>IF(E355&gt;0,TIME(F355,G355,H355),"")</f>
        <v>9.0856481481481483E-3</v>
      </c>
      <c r="J355" s="54">
        <f>IF(E355&gt;0,TIME(F355,G355,H355)/E355,"")</f>
        <v>3.6342592592592593E-2</v>
      </c>
      <c r="K355" s="50" t="s">
        <v>10</v>
      </c>
      <c r="L355" s="50" t="s">
        <v>75</v>
      </c>
      <c r="M355" s="55">
        <f>IF(D355&gt;0,0.0416666666666667/J355,"")</f>
        <v>1.1464968152866251</v>
      </c>
      <c r="N355" s="50">
        <v>0</v>
      </c>
      <c r="Q355" s="151">
        <f>IF("1-Swim"=D355,J355*2.4,IF("2-Bike"=D355,J355*112,IF("3-Run"=D355,J355*26.2,0)))</f>
        <v>8.7222222222222215E-2</v>
      </c>
      <c r="R355" s="151">
        <f>Q355/2</f>
        <v>4.3611111111111107E-2</v>
      </c>
      <c r="S355" s="53">
        <f>J355*26.2</f>
        <v>0.95217592592592593</v>
      </c>
      <c r="T355" s="53">
        <f>(J355+0.0013889)*26.2</f>
        <v>0.98856510592592584</v>
      </c>
      <c r="U355" s="53">
        <f>S355/2</f>
        <v>0.47608796296296296</v>
      </c>
      <c r="V355" s="53">
        <f>T355/2</f>
        <v>0.49428255296296292</v>
      </c>
      <c r="W355" s="50">
        <f>RANK(J355,J:J,1)</f>
        <v>3391</v>
      </c>
      <c r="X355" s="50">
        <f>YEAR(B355)</f>
        <v>2005</v>
      </c>
      <c r="Y355" s="50">
        <f>MONTH(B355)</f>
        <v>6</v>
      </c>
      <c r="Z355" s="56">
        <f>X355*100+Y355</f>
        <v>200506</v>
      </c>
      <c r="AA355" s="56">
        <f>WEEKNUM(B355,1)</f>
        <v>25</v>
      </c>
      <c r="AB355" s="58">
        <f>IF(ISBLANK(B355)," ",MAX(B355-B354-1,0))</f>
        <v>1</v>
      </c>
      <c r="AC355" s="56">
        <f>DAY(B355)</f>
        <v>12</v>
      </c>
      <c r="AD355" s="53">
        <f>U355+V355</f>
        <v>0.97037051592592594</v>
      </c>
      <c r="AE355" s="56">
        <f>IF("1-Swim"=D355,E355*46.7,IF("2-Bike"=D355,E355,IF("3-Run"=D355,E355*4.27,0)))</f>
        <v>11.675000000000001</v>
      </c>
    </row>
    <row r="356" spans="1:31" x14ac:dyDescent="0.25">
      <c r="A356" s="50">
        <v>355</v>
      </c>
      <c r="B356" s="51">
        <v>38515</v>
      </c>
      <c r="C356" s="52" t="s">
        <v>0</v>
      </c>
      <c r="D356" s="50" t="s">
        <v>1224</v>
      </c>
      <c r="E356" s="50">
        <v>10.5</v>
      </c>
      <c r="F356" s="50">
        <v>0</v>
      </c>
      <c r="G356" s="50">
        <v>38</v>
      </c>
      <c r="H356" s="50">
        <v>57</v>
      </c>
      <c r="I356" s="53">
        <f>IF(E356&gt;0,TIME(F356,G356,H356),"")</f>
        <v>2.704861111111111E-2</v>
      </c>
      <c r="J356" s="54">
        <f>IF(E356&gt;0,TIME(F356,G356,H356)/E356,"")</f>
        <v>2.5760582010582009E-3</v>
      </c>
      <c r="K356" s="50" t="s">
        <v>33</v>
      </c>
      <c r="L356" s="50" t="s">
        <v>29</v>
      </c>
      <c r="M356" s="55">
        <f>IF(D356&gt;0,0.0416666666666667/J356,"")</f>
        <v>16.174582798459578</v>
      </c>
      <c r="N356" s="50">
        <v>0</v>
      </c>
      <c r="Q356" s="151">
        <f>IF("1-Swim"=D356,J356*2.4,IF("2-Bike"=D356,J356*112,IF("3-Run"=D356,J356*26.2,0)))</f>
        <v>0.28851851851851851</v>
      </c>
      <c r="R356" s="151">
        <f>Q356/2</f>
        <v>0.14425925925925925</v>
      </c>
      <c r="S356" s="53">
        <f>J356*26.2</f>
        <v>6.7492724867724868E-2</v>
      </c>
      <c r="T356" s="53">
        <f>(J356+0.0013889)*26.2</f>
        <v>0.10388190486772486</v>
      </c>
      <c r="U356" s="53">
        <f>S356/2</f>
        <v>3.3746362433862434E-2</v>
      </c>
      <c r="V356" s="53">
        <f>T356/2</f>
        <v>5.1940952433862431E-2</v>
      </c>
      <c r="W356" s="50">
        <f>RANK(J356,J:J,1)</f>
        <v>343</v>
      </c>
      <c r="X356" s="50">
        <f>YEAR(B356)</f>
        <v>2005</v>
      </c>
      <c r="Y356" s="50">
        <f>MONTH(B356)</f>
        <v>6</v>
      </c>
      <c r="Z356" s="56">
        <f>X356*100+Y356</f>
        <v>200506</v>
      </c>
      <c r="AA356" s="56">
        <f>WEEKNUM(B356,1)</f>
        <v>25</v>
      </c>
      <c r="AB356" s="58">
        <f>IF(ISBLANK(B356)," ",MAX(B356-B355-1,0))</f>
        <v>0</v>
      </c>
      <c r="AC356" s="56">
        <f>DAY(B356)</f>
        <v>12</v>
      </c>
      <c r="AD356" s="53">
        <f>U356+V356</f>
        <v>8.5687314867724865E-2</v>
      </c>
      <c r="AE356" s="56">
        <f>IF("1-Swim"=D356,E356*46.7,IF("2-Bike"=D356,E356,IF("3-Run"=D356,E356*4.27,0)))</f>
        <v>10.5</v>
      </c>
    </row>
    <row r="357" spans="1:31" x14ac:dyDescent="0.25">
      <c r="A357" s="50">
        <v>356</v>
      </c>
      <c r="B357" s="51">
        <v>38516</v>
      </c>
      <c r="C357" s="52" t="s">
        <v>3</v>
      </c>
      <c r="D357" s="50" t="s">
        <v>1225</v>
      </c>
      <c r="E357" s="50">
        <v>0.25</v>
      </c>
      <c r="F357" s="50">
        <v>0</v>
      </c>
      <c r="G357" s="50">
        <v>9</v>
      </c>
      <c r="H357" s="50">
        <v>47</v>
      </c>
      <c r="I357" s="53">
        <f>IF(E357&gt;0,TIME(F357,G357,H357),"")</f>
        <v>6.7939814814814816E-3</v>
      </c>
      <c r="J357" s="54">
        <f>IF(E357&gt;0,TIME(F357,G357,H357)/E357,"")</f>
        <v>2.7175925925925926E-2</v>
      </c>
      <c r="K357" s="50" t="s">
        <v>10</v>
      </c>
      <c r="L357" s="50" t="s">
        <v>75</v>
      </c>
      <c r="M357" s="55">
        <f>IF(D357&gt;0,0.0416666666666667/J357,"")</f>
        <v>1.5332197614991494</v>
      </c>
      <c r="N357" s="50">
        <v>0</v>
      </c>
      <c r="Q357" s="151">
        <f>IF("1-Swim"=D357,J357*2.4,IF("2-Bike"=D357,J357*112,IF("3-Run"=D357,J357*26.2,0)))</f>
        <v>6.5222222222222223E-2</v>
      </c>
      <c r="R357" s="151">
        <f>Q357/2</f>
        <v>3.2611111111111112E-2</v>
      </c>
      <c r="S357" s="53">
        <f>J357*26.2</f>
        <v>0.71200925925925929</v>
      </c>
      <c r="T357" s="53">
        <f>(J357+0.0013889)*26.2</f>
        <v>0.7483984392592592</v>
      </c>
      <c r="U357" s="53">
        <f>S357/2</f>
        <v>0.35600462962962964</v>
      </c>
      <c r="V357" s="53">
        <f>T357/2</f>
        <v>0.3741992196296296</v>
      </c>
      <c r="W357" s="50">
        <f>RANK(J357,J:J,1)</f>
        <v>3275</v>
      </c>
      <c r="X357" s="50">
        <f>YEAR(B357)</f>
        <v>2005</v>
      </c>
      <c r="Y357" s="50">
        <f>MONTH(B357)</f>
        <v>6</v>
      </c>
      <c r="Z357" s="56">
        <f>X357*100+Y357</f>
        <v>200506</v>
      </c>
      <c r="AA357" s="56">
        <f>WEEKNUM(B357,1)</f>
        <v>25</v>
      </c>
      <c r="AB357" s="58">
        <f>IF(ISBLANK(B357)," ",MAX(B357-B356-1,0))</f>
        <v>0</v>
      </c>
      <c r="AC357" s="56">
        <f>DAY(B357)</f>
        <v>13</v>
      </c>
      <c r="AD357" s="53">
        <f>U357+V357</f>
        <v>0.7302038492592593</v>
      </c>
      <c r="AE357" s="56">
        <f>IF("1-Swim"=D357,E357*46.7,IF("2-Bike"=D357,E357,IF("3-Run"=D357,E357*4.27,0)))</f>
        <v>11.675000000000001</v>
      </c>
    </row>
    <row r="358" spans="1:31" x14ac:dyDescent="0.25">
      <c r="A358" s="50">
        <v>357</v>
      </c>
      <c r="B358" s="51">
        <v>38517</v>
      </c>
      <c r="C358" s="52" t="s">
        <v>4</v>
      </c>
      <c r="D358" s="50" t="s">
        <v>1225</v>
      </c>
      <c r="E358" s="50">
        <v>0.25</v>
      </c>
      <c r="F358" s="50">
        <v>0</v>
      </c>
      <c r="G358" s="50">
        <v>9</v>
      </c>
      <c r="H358" s="50">
        <v>59</v>
      </c>
      <c r="I358" s="53">
        <f>IF(E358&gt;0,TIME(F358,G358,H358),"")</f>
        <v>6.9328703703703696E-3</v>
      </c>
      <c r="J358" s="54">
        <f>IF(E358&gt;0,TIME(F358,G358,H358)/E358,"")</f>
        <v>2.7731481481481478E-2</v>
      </c>
      <c r="K358" s="50" t="s">
        <v>10</v>
      </c>
      <c r="L358" s="50" t="s">
        <v>75</v>
      </c>
      <c r="M358" s="55">
        <f>IF(D358&gt;0,0.0416666666666667/J358,"")</f>
        <v>1.5025041736227058</v>
      </c>
      <c r="N358" s="50">
        <v>0</v>
      </c>
      <c r="Q358" s="151">
        <f>IF("1-Swim"=D358,J358*2.4,IF("2-Bike"=D358,J358*112,IF("3-Run"=D358,J358*26.2,0)))</f>
        <v>6.6555555555555548E-2</v>
      </c>
      <c r="R358" s="151">
        <f>Q358/2</f>
        <v>3.3277777777777774E-2</v>
      </c>
      <c r="S358" s="53">
        <f>J358*26.2</f>
        <v>0.72656481481481472</v>
      </c>
      <c r="T358" s="53">
        <f>(J358+0.0013889)*26.2</f>
        <v>0.76295399481481463</v>
      </c>
      <c r="U358" s="53">
        <f>S358/2</f>
        <v>0.36328240740740736</v>
      </c>
      <c r="V358" s="53">
        <f>T358/2</f>
        <v>0.38147699740740731</v>
      </c>
      <c r="W358" s="50">
        <f>RANK(J358,J:J,1)</f>
        <v>3291</v>
      </c>
      <c r="X358" s="50">
        <f>YEAR(B358)</f>
        <v>2005</v>
      </c>
      <c r="Y358" s="50">
        <f>MONTH(B358)</f>
        <v>6</v>
      </c>
      <c r="Z358" s="56">
        <f>X358*100+Y358</f>
        <v>200506</v>
      </c>
      <c r="AA358" s="56">
        <f>WEEKNUM(B358,1)</f>
        <v>25</v>
      </c>
      <c r="AB358" s="58">
        <f>IF(ISBLANK(B358)," ",MAX(B358-B357-1,0))</f>
        <v>0</v>
      </c>
      <c r="AC358" s="56">
        <f>DAY(B358)</f>
        <v>14</v>
      </c>
      <c r="AD358" s="53">
        <f>U358+V358</f>
        <v>0.74475940481481473</v>
      </c>
      <c r="AE358" s="56">
        <f>IF("1-Swim"=D358,E358*46.7,IF("2-Bike"=D358,E358,IF("3-Run"=D358,E358*4.27,0)))</f>
        <v>11.675000000000001</v>
      </c>
    </row>
    <row r="359" spans="1:31" x14ac:dyDescent="0.25">
      <c r="A359" s="50">
        <v>358</v>
      </c>
      <c r="B359" s="51">
        <v>38518</v>
      </c>
      <c r="C359" s="52" t="s">
        <v>6</v>
      </c>
      <c r="D359" s="50" t="s">
        <v>1223</v>
      </c>
      <c r="E359" s="50">
        <v>3.25</v>
      </c>
      <c r="F359" s="50">
        <v>0</v>
      </c>
      <c r="G359" s="50">
        <v>33</v>
      </c>
      <c r="H359" s="50">
        <v>10</v>
      </c>
      <c r="I359" s="53">
        <f>IF(E359&gt;0,TIME(F359,G359,H359),"")</f>
        <v>2.3032407407407404E-2</v>
      </c>
      <c r="J359" s="54">
        <f>IF(E359&gt;0,TIME(F359,G359,H359)/E359,"")</f>
        <v>7.0868945868945857E-3</v>
      </c>
      <c r="K359" s="50" t="s">
        <v>552</v>
      </c>
      <c r="L359" s="50" t="s">
        <v>86</v>
      </c>
      <c r="M359" s="55">
        <f>IF(D359&gt;0,0.0416666666666667/J359,"")</f>
        <v>5.8793969849246288</v>
      </c>
      <c r="N359" s="50">
        <v>0</v>
      </c>
      <c r="Q359" s="151">
        <f>IF("1-Swim"=D359,J359*2.4,IF("2-Bike"=D359,J359*112,IF("3-Run"=D359,J359*26.2,0)))</f>
        <v>0.18567663817663815</v>
      </c>
      <c r="R359" s="151">
        <f>Q359/2</f>
        <v>9.2838319088319077E-2</v>
      </c>
      <c r="S359" s="53">
        <f>J359*26.2</f>
        <v>0.18567663817663815</v>
      </c>
      <c r="T359" s="53">
        <f>(J359+0.0013889)*26.2</f>
        <v>0.22206581817663812</v>
      </c>
      <c r="U359" s="53">
        <f>S359/2</f>
        <v>9.2838319088319077E-2</v>
      </c>
      <c r="V359" s="53">
        <f>T359/2</f>
        <v>0.11103290908831906</v>
      </c>
      <c r="W359" s="50">
        <f>RANK(J359,J:J,1)</f>
        <v>1657</v>
      </c>
      <c r="X359" s="50">
        <f>YEAR(B359)</f>
        <v>2005</v>
      </c>
      <c r="Y359" s="50">
        <f>MONTH(B359)</f>
        <v>6</v>
      </c>
      <c r="Z359" s="56">
        <f>X359*100+Y359</f>
        <v>200506</v>
      </c>
      <c r="AA359" s="56">
        <f>WEEKNUM(B359,1)</f>
        <v>25</v>
      </c>
      <c r="AB359" s="58">
        <f>IF(ISBLANK(B359)," ",MAX(B359-B358-1,0))</f>
        <v>0</v>
      </c>
      <c r="AC359" s="56">
        <f>DAY(B359)</f>
        <v>15</v>
      </c>
      <c r="AD359" s="53">
        <f>U359+V359</f>
        <v>0.20387122817663814</v>
      </c>
      <c r="AE359" s="56">
        <f>IF("1-Swim"=D359,E359*46.7,IF("2-Bike"=D359,E359,IF("3-Run"=D359,E359*4.27,0)))</f>
        <v>13.877499999999998</v>
      </c>
    </row>
    <row r="360" spans="1:31" x14ac:dyDescent="0.25">
      <c r="A360" s="50">
        <v>359</v>
      </c>
      <c r="B360" s="51">
        <v>38524</v>
      </c>
      <c r="C360" s="52" t="s">
        <v>4</v>
      </c>
      <c r="D360" s="50" t="s">
        <v>1223</v>
      </c>
      <c r="E360" s="50">
        <v>2.25</v>
      </c>
      <c r="F360" s="50">
        <v>0</v>
      </c>
      <c r="G360" s="50">
        <v>20</v>
      </c>
      <c r="H360" s="50">
        <v>22</v>
      </c>
      <c r="I360" s="53">
        <f>IF(E360&gt;0,TIME(F360,G360,H360),"")</f>
        <v>1.4143518518518519E-2</v>
      </c>
      <c r="J360" s="54">
        <f>IF(E360&gt;0,TIME(F360,G360,H360)/E360,"")</f>
        <v>6.2860082304526752E-3</v>
      </c>
      <c r="K360" s="50" t="s">
        <v>552</v>
      </c>
      <c r="L360" s="50" t="s">
        <v>89</v>
      </c>
      <c r="M360" s="55">
        <f>IF(D360&gt;0,0.0416666666666667/J360,"")</f>
        <v>6.6284779050736544</v>
      </c>
      <c r="N360" s="50">
        <v>0</v>
      </c>
      <c r="Q360" s="151">
        <f>IF("1-Swim"=D360,J360*2.4,IF("2-Bike"=D360,J360*112,IF("3-Run"=D360,J360*26.2,0)))</f>
        <v>0.16469341563786008</v>
      </c>
      <c r="R360" s="151">
        <f>Q360/2</f>
        <v>8.234670781893004E-2</v>
      </c>
      <c r="S360" s="53">
        <f>J360*26.2</f>
        <v>0.16469341563786008</v>
      </c>
      <c r="T360" s="53">
        <f>(J360+0.0013889)*26.2</f>
        <v>0.2010825956378601</v>
      </c>
      <c r="U360" s="53">
        <f>S360/2</f>
        <v>8.234670781893004E-2</v>
      </c>
      <c r="V360" s="53">
        <f>T360/2</f>
        <v>0.10054129781893005</v>
      </c>
      <c r="W360" s="50">
        <f>RANK(J360,J:J,1)</f>
        <v>888</v>
      </c>
      <c r="X360" s="50">
        <f>YEAR(B360)</f>
        <v>2005</v>
      </c>
      <c r="Y360" s="50">
        <f>MONTH(B360)</f>
        <v>6</v>
      </c>
      <c r="Z360" s="56">
        <f>X360*100+Y360</f>
        <v>200506</v>
      </c>
      <c r="AA360" s="56">
        <f>WEEKNUM(B360,1)</f>
        <v>26</v>
      </c>
      <c r="AB360" s="58">
        <f>IF(ISBLANK(B360)," ",MAX(B360-B359-1,0))</f>
        <v>5</v>
      </c>
      <c r="AC360" s="56">
        <f>DAY(B360)</f>
        <v>21</v>
      </c>
      <c r="AD360" s="53">
        <f>U360+V360</f>
        <v>0.18288800563786009</v>
      </c>
      <c r="AE360" s="56">
        <f>IF("1-Swim"=D360,E360*46.7,IF("2-Bike"=D360,E360,IF("3-Run"=D360,E360*4.27,0)))</f>
        <v>9.6074999999999982</v>
      </c>
    </row>
    <row r="361" spans="1:31" x14ac:dyDescent="0.25">
      <c r="A361" s="50">
        <v>360</v>
      </c>
      <c r="B361" s="67">
        <v>38525</v>
      </c>
      <c r="C361" s="68" t="s">
        <v>6</v>
      </c>
      <c r="D361" s="69" t="s">
        <v>1225</v>
      </c>
      <c r="E361" s="69">
        <v>0.5</v>
      </c>
      <c r="F361" s="69">
        <v>0</v>
      </c>
      <c r="G361" s="69">
        <v>18</v>
      </c>
      <c r="H361" s="69">
        <v>31</v>
      </c>
      <c r="I361" s="70">
        <f>IF(E361&gt;0,TIME(F361,G361,H361),"")</f>
        <v>1.2858796296296297E-2</v>
      </c>
      <c r="J361" s="71">
        <f>IF(E361&gt;0,TIME(F361,G361,H361)/E361,"")</f>
        <v>2.5717592592592594E-2</v>
      </c>
      <c r="K361" s="69" t="s">
        <v>90</v>
      </c>
      <c r="L361" s="69" t="s">
        <v>91</v>
      </c>
      <c r="M361" s="55">
        <f>IF(D361&gt;0,0.0416666666666667/J361,"")</f>
        <v>1.6201620162016213</v>
      </c>
      <c r="N361" s="69">
        <v>0</v>
      </c>
      <c r="O361" s="69"/>
      <c r="P361" s="69"/>
      <c r="Q361" s="151">
        <f>IF("1-Swim"=D361,J361*2.4,IF("2-Bike"=D361,J361*112,IF("3-Run"=D361,J361*26.2,0)))</f>
        <v>6.172222222222222E-2</v>
      </c>
      <c r="R361" s="151">
        <f>Q361/2</f>
        <v>3.086111111111111E-2</v>
      </c>
      <c r="S361" s="53">
        <f>J361*26.2</f>
        <v>0.673800925925926</v>
      </c>
      <c r="T361" s="53">
        <f>(J361+0.0013889)*26.2</f>
        <v>0.71019010592592591</v>
      </c>
      <c r="U361" s="53">
        <f>S361/2</f>
        <v>0.336900462962963</v>
      </c>
      <c r="V361" s="53">
        <f>T361/2</f>
        <v>0.35509505296296295</v>
      </c>
      <c r="W361" s="69">
        <f>RANK(J361,J:J,1)</f>
        <v>3223</v>
      </c>
      <c r="X361" s="69">
        <f>YEAR(B361)</f>
        <v>2005</v>
      </c>
      <c r="Y361" s="69">
        <f>MONTH(B361)</f>
        <v>6</v>
      </c>
      <c r="Z361" s="72">
        <f>X361*100+Y361</f>
        <v>200506</v>
      </c>
      <c r="AA361" s="72">
        <f>WEEKNUM(B361,1)</f>
        <v>26</v>
      </c>
      <c r="AB361" s="73">
        <f>IF(ISBLANK(B361)," ",MAX(B361-B360-1,0))</f>
        <v>0</v>
      </c>
      <c r="AC361" s="56">
        <f>DAY(B361)</f>
        <v>22</v>
      </c>
      <c r="AD361" s="53">
        <f>U361+V361</f>
        <v>0.6919955159259259</v>
      </c>
      <c r="AE361" s="56">
        <f>IF("1-Swim"=D361,E361*46.7,IF("2-Bike"=D361,E361,IF("3-Run"=D361,E361*4.27,0)))</f>
        <v>23.35</v>
      </c>
    </row>
    <row r="362" spans="1:31" x14ac:dyDescent="0.25">
      <c r="A362" s="50">
        <v>361</v>
      </c>
      <c r="B362" s="67">
        <v>38525</v>
      </c>
      <c r="C362" s="68" t="s">
        <v>6</v>
      </c>
      <c r="D362" s="69" t="s">
        <v>1224</v>
      </c>
      <c r="E362" s="69">
        <v>9.1</v>
      </c>
      <c r="F362" s="69">
        <v>0</v>
      </c>
      <c r="G362" s="69">
        <v>32</v>
      </c>
      <c r="H362" s="69">
        <v>48</v>
      </c>
      <c r="I362" s="70">
        <f>IF(E362&gt;0,TIME(F362,G362,H362),"")</f>
        <v>2.2777777777777775E-2</v>
      </c>
      <c r="J362" s="71">
        <f>IF(E362&gt;0,TIME(F362,G362,H362)/E362,"")</f>
        <v>2.5030525030525028E-3</v>
      </c>
      <c r="K362" s="69" t="s">
        <v>33</v>
      </c>
      <c r="L362" s="69" t="s">
        <v>91</v>
      </c>
      <c r="M362" s="55">
        <f>IF(D362&gt;0,0.0416666666666667/J362,"")</f>
        <v>16.64634146341465</v>
      </c>
      <c r="N362" s="69">
        <v>0</v>
      </c>
      <c r="O362" s="69"/>
      <c r="P362" s="69"/>
      <c r="Q362" s="151">
        <f>IF("1-Swim"=D362,J362*2.4,IF("2-Bike"=D362,J362*112,IF("3-Run"=D362,J362*26.2,0)))</f>
        <v>0.28034188034188035</v>
      </c>
      <c r="R362" s="151">
        <f>Q362/2</f>
        <v>0.14017094017094017</v>
      </c>
      <c r="S362" s="53">
        <f>J362*26.2</f>
        <v>6.5579975579975566E-2</v>
      </c>
      <c r="T362" s="53">
        <f>(J362+0.0013889)*26.2</f>
        <v>0.10196915557997557</v>
      </c>
      <c r="U362" s="53">
        <f>S362/2</f>
        <v>3.2789987789987783E-2</v>
      </c>
      <c r="V362" s="53">
        <f>T362/2</f>
        <v>5.0984577789987787E-2</v>
      </c>
      <c r="W362" s="69">
        <f>RANK(J362,J:J,1)</f>
        <v>310</v>
      </c>
      <c r="X362" s="69">
        <f>YEAR(B362)</f>
        <v>2005</v>
      </c>
      <c r="Y362" s="69">
        <f>MONTH(B362)</f>
        <v>6</v>
      </c>
      <c r="Z362" s="72">
        <f>X362*100+Y362</f>
        <v>200506</v>
      </c>
      <c r="AA362" s="72">
        <f>WEEKNUM(B362,1)</f>
        <v>26</v>
      </c>
      <c r="AB362" s="73">
        <f>IF(ISBLANK(B362)," ",MAX(B362-B361-1,0))</f>
        <v>0</v>
      </c>
      <c r="AC362" s="56">
        <f>DAY(B362)</f>
        <v>22</v>
      </c>
      <c r="AD362" s="53">
        <f>U362+V362</f>
        <v>8.3774565579975563E-2</v>
      </c>
      <c r="AE362" s="56">
        <f>IF("1-Swim"=D362,E362*46.7,IF("2-Bike"=D362,E362,IF("3-Run"=D362,E362*4.27,0)))</f>
        <v>9.1</v>
      </c>
    </row>
    <row r="363" spans="1:31" x14ac:dyDescent="0.25">
      <c r="A363" s="50">
        <v>362</v>
      </c>
      <c r="B363" s="67">
        <v>38525</v>
      </c>
      <c r="C363" s="68" t="s">
        <v>6</v>
      </c>
      <c r="D363" s="69" t="s">
        <v>1223</v>
      </c>
      <c r="E363" s="69">
        <v>3.1</v>
      </c>
      <c r="F363" s="69">
        <v>0</v>
      </c>
      <c r="G363" s="69">
        <v>36</v>
      </c>
      <c r="H363" s="69">
        <v>57</v>
      </c>
      <c r="I363" s="70">
        <f>IF(E363&gt;0,TIME(F363,G363,H363),"")</f>
        <v>2.5659722222222223E-2</v>
      </c>
      <c r="J363" s="71">
        <f>IF(E363&gt;0,TIME(F363,G363,H363)/E363,"")</f>
        <v>8.277329749103942E-3</v>
      </c>
      <c r="K363" s="69" t="s">
        <v>552</v>
      </c>
      <c r="L363" s="69" t="s">
        <v>214</v>
      </c>
      <c r="M363" s="55">
        <f>IF(D363&gt;0,0.0416666666666667/J363,"")</f>
        <v>5.0338294993234145</v>
      </c>
      <c r="N363" s="69">
        <v>0</v>
      </c>
      <c r="O363" s="69"/>
      <c r="P363" s="69"/>
      <c r="Q363" s="151">
        <f>IF("1-Swim"=D363,J363*2.4,IF("2-Bike"=D363,J363*112,IF("3-Run"=D363,J363*26.2,0)))</f>
        <v>0.21686603942652327</v>
      </c>
      <c r="R363" s="151">
        <f>Q363/2</f>
        <v>0.10843301971326164</v>
      </c>
      <c r="S363" s="53">
        <f>J363*26.2</f>
        <v>0.21686603942652327</v>
      </c>
      <c r="T363" s="53">
        <f>(J363+0.0013889)*26.2</f>
        <v>0.25325521942652329</v>
      </c>
      <c r="U363" s="53">
        <f>S363/2</f>
        <v>0.10843301971326164</v>
      </c>
      <c r="V363" s="53">
        <f>T363/2</f>
        <v>0.12662760971326165</v>
      </c>
      <c r="W363" s="69">
        <f>RANK(J363,J:J,1)</f>
        <v>2575</v>
      </c>
      <c r="X363" s="69">
        <f>YEAR(B363)</f>
        <v>2005</v>
      </c>
      <c r="Y363" s="69">
        <f>MONTH(B363)</f>
        <v>6</v>
      </c>
      <c r="Z363" s="72">
        <f>X363*100+Y363</f>
        <v>200506</v>
      </c>
      <c r="AA363" s="72">
        <f>WEEKNUM(B363,1)</f>
        <v>26</v>
      </c>
      <c r="AB363" s="73">
        <f>IF(ISBLANK(B363)," ",MAX(B363-B362-1,0))</f>
        <v>0</v>
      </c>
      <c r="AC363" s="56">
        <f>DAY(B363)</f>
        <v>22</v>
      </c>
      <c r="AD363" s="53">
        <f>U363+V363</f>
        <v>0.23506062942652328</v>
      </c>
      <c r="AE363" s="56">
        <f>IF("1-Swim"=D363,E363*46.7,IF("2-Bike"=D363,E363,IF("3-Run"=D363,E363*4.27,0)))</f>
        <v>13.236999999999998</v>
      </c>
    </row>
    <row r="364" spans="1:31" x14ac:dyDescent="0.25">
      <c r="A364" s="50">
        <v>363</v>
      </c>
      <c r="B364" s="51">
        <v>38527</v>
      </c>
      <c r="C364" s="52" t="s">
        <v>2</v>
      </c>
      <c r="D364" s="50" t="s">
        <v>1223</v>
      </c>
      <c r="E364" s="50">
        <v>2.25</v>
      </c>
      <c r="F364" s="50">
        <v>0</v>
      </c>
      <c r="G364" s="50">
        <v>23</v>
      </c>
      <c r="H364" s="50">
        <v>10</v>
      </c>
      <c r="I364" s="53">
        <f>IF(E364&gt;0,TIME(F364,G364,H364),"")</f>
        <v>1.6087962962962964E-2</v>
      </c>
      <c r="J364" s="54">
        <f>IF(E364&gt;0,TIME(F364,G364,H364)/E364,"")</f>
        <v>7.150205761316873E-3</v>
      </c>
      <c r="K364" s="50" t="s">
        <v>552</v>
      </c>
      <c r="L364" s="50" t="s">
        <v>89</v>
      </c>
      <c r="M364" s="55">
        <f>IF(D364&gt;0,0.0416666666666667/J364,"")</f>
        <v>5.8273381294964066</v>
      </c>
      <c r="N364" s="50">
        <v>0</v>
      </c>
      <c r="Q364" s="151">
        <f>IF("1-Swim"=D364,J364*2.4,IF("2-Bike"=D364,J364*112,IF("3-Run"=D364,J364*26.2,0)))</f>
        <v>0.18733539094650206</v>
      </c>
      <c r="R364" s="151">
        <f>Q364/2</f>
        <v>9.3667695473251031E-2</v>
      </c>
      <c r="S364" s="53">
        <f>J364*26.2</f>
        <v>0.18733539094650206</v>
      </c>
      <c r="T364" s="53">
        <f>(J364+0.0013889)*26.2</f>
        <v>0.22372457094650205</v>
      </c>
      <c r="U364" s="53">
        <f>S364/2</f>
        <v>9.3667695473251031E-2</v>
      </c>
      <c r="V364" s="53">
        <f>T364/2</f>
        <v>0.11186228547325103</v>
      </c>
      <c r="W364" s="50">
        <f>RANK(J364,J:J,1)</f>
        <v>1727</v>
      </c>
      <c r="X364" s="50">
        <f>YEAR(B364)</f>
        <v>2005</v>
      </c>
      <c r="Y364" s="50">
        <f>MONTH(B364)</f>
        <v>6</v>
      </c>
      <c r="Z364" s="56">
        <f>X364*100+Y364</f>
        <v>200506</v>
      </c>
      <c r="AA364" s="56">
        <f>WEEKNUM(B364,1)</f>
        <v>26</v>
      </c>
      <c r="AB364" s="58">
        <f>IF(ISBLANK(B364)," ",MAX(B364-B363-1,0))</f>
        <v>1</v>
      </c>
      <c r="AC364" s="56">
        <f>DAY(B364)</f>
        <v>24</v>
      </c>
      <c r="AD364" s="53">
        <f>U364+V364</f>
        <v>0.20552998094650204</v>
      </c>
      <c r="AE364" s="56">
        <f>IF("1-Swim"=D364,E364*46.7,IF("2-Bike"=D364,E364,IF("3-Run"=D364,E364*4.27,0)))</f>
        <v>9.6074999999999982</v>
      </c>
    </row>
    <row r="365" spans="1:31" x14ac:dyDescent="0.25">
      <c r="A365" s="50">
        <v>364</v>
      </c>
      <c r="B365" s="51">
        <v>38528</v>
      </c>
      <c r="C365" s="52" t="s">
        <v>5</v>
      </c>
      <c r="D365" s="50" t="s">
        <v>1223</v>
      </c>
      <c r="E365" s="50">
        <v>4</v>
      </c>
      <c r="F365" s="50">
        <v>0</v>
      </c>
      <c r="G365" s="50">
        <v>46</v>
      </c>
      <c r="H365" s="50">
        <v>8</v>
      </c>
      <c r="I365" s="53">
        <f>IF(E365&gt;0,TIME(F365,G365,H365),"")</f>
        <v>3.2037037037037037E-2</v>
      </c>
      <c r="J365" s="54">
        <f>IF(E365&gt;0,TIME(F365,G365,H365)/E365,"")</f>
        <v>8.0092592592592594E-3</v>
      </c>
      <c r="K365" s="50" t="s">
        <v>552</v>
      </c>
      <c r="L365" s="50" t="s">
        <v>92</v>
      </c>
      <c r="M365" s="55">
        <f>IF(D365&gt;0,0.0416666666666667/J365,"")</f>
        <v>5.2023121387283275</v>
      </c>
      <c r="N365" s="50">
        <v>0</v>
      </c>
      <c r="Q365" s="151">
        <f>IF("1-Swim"=D365,J365*2.4,IF("2-Bike"=D365,J365*112,IF("3-Run"=D365,J365*26.2,0)))</f>
        <v>0.20984259259259258</v>
      </c>
      <c r="R365" s="151">
        <f>Q365/2</f>
        <v>0.10492129629629629</v>
      </c>
      <c r="S365" s="53">
        <f>J365*26.2</f>
        <v>0.20984259259259258</v>
      </c>
      <c r="T365" s="53">
        <f>(J365+0.0013889)*26.2</f>
        <v>0.2462317725925926</v>
      </c>
      <c r="U365" s="53">
        <f>S365/2</f>
        <v>0.10492129629629629</v>
      </c>
      <c r="V365" s="53">
        <f>T365/2</f>
        <v>0.1231158862962963</v>
      </c>
      <c r="W365" s="50">
        <f>RANK(J365,J:J,1)</f>
        <v>2444</v>
      </c>
      <c r="X365" s="50">
        <f>YEAR(B365)</f>
        <v>2005</v>
      </c>
      <c r="Y365" s="50">
        <f>MONTH(B365)</f>
        <v>6</v>
      </c>
      <c r="Z365" s="56">
        <f>X365*100+Y365</f>
        <v>200506</v>
      </c>
      <c r="AA365" s="56">
        <f>WEEKNUM(B365,1)</f>
        <v>26</v>
      </c>
      <c r="AB365" s="58">
        <f>IF(ISBLANK(B365)," ",MAX(B365-B364-1,0))</f>
        <v>0</v>
      </c>
      <c r="AC365" s="56">
        <f>DAY(B365)</f>
        <v>25</v>
      </c>
      <c r="AD365" s="53">
        <f>U365+V365</f>
        <v>0.22803718259259259</v>
      </c>
      <c r="AE365" s="56">
        <f>IF("1-Swim"=D365,E365*46.7,IF("2-Bike"=D365,E365,IF("3-Run"=D365,E365*4.27,0)))</f>
        <v>17.079999999999998</v>
      </c>
    </row>
    <row r="366" spans="1:31" x14ac:dyDescent="0.25">
      <c r="A366" s="50">
        <v>365</v>
      </c>
      <c r="B366" s="51">
        <v>38529</v>
      </c>
      <c r="C366" s="52" t="s">
        <v>0</v>
      </c>
      <c r="D366" s="50" t="s">
        <v>1224</v>
      </c>
      <c r="E366" s="50">
        <v>25</v>
      </c>
      <c r="F366" s="50">
        <v>1</v>
      </c>
      <c r="G366" s="50">
        <v>46</v>
      </c>
      <c r="H366" s="50">
        <v>7</v>
      </c>
      <c r="I366" s="53">
        <f>IF(E366&gt;0,TIME(F366,G366,H366),"")</f>
        <v>7.3692129629629635E-2</v>
      </c>
      <c r="J366" s="54">
        <f>IF(E366&gt;0,TIME(F366,G366,H366)/E366,"")</f>
        <v>2.9476851851851856E-3</v>
      </c>
      <c r="K366" s="50" t="s">
        <v>33</v>
      </c>
      <c r="L366" s="50" t="s">
        <v>41</v>
      </c>
      <c r="M366" s="55">
        <f>IF(D366&gt;0,0.0416666666666667/J366,"")</f>
        <v>14.135385581906716</v>
      </c>
      <c r="N366" s="50">
        <v>0</v>
      </c>
      <c r="Q366" s="151">
        <f>IF("1-Swim"=D366,J366*2.4,IF("2-Bike"=D366,J366*112,IF("3-Run"=D366,J366*26.2,0)))</f>
        <v>0.33014074074074079</v>
      </c>
      <c r="R366" s="151">
        <f>Q366/2</f>
        <v>0.1650703703703704</v>
      </c>
      <c r="S366" s="53">
        <f>J366*26.2</f>
        <v>7.7229351851851855E-2</v>
      </c>
      <c r="T366" s="53">
        <f>(J366+0.0013889)*26.2</f>
        <v>0.11361853185185185</v>
      </c>
      <c r="U366" s="53">
        <f>S366/2</f>
        <v>3.8614675925925927E-2</v>
      </c>
      <c r="V366" s="53">
        <f>T366/2</f>
        <v>5.6809265925925924E-2</v>
      </c>
      <c r="W366" s="50">
        <f>RANK(J366,J:J,1)</f>
        <v>553</v>
      </c>
      <c r="X366" s="50">
        <f>YEAR(B366)</f>
        <v>2005</v>
      </c>
      <c r="Y366" s="50">
        <f>MONTH(B366)</f>
        <v>6</v>
      </c>
      <c r="Z366" s="56">
        <f>X366*100+Y366</f>
        <v>200506</v>
      </c>
      <c r="AA366" s="56">
        <f>WEEKNUM(B366,1)</f>
        <v>27</v>
      </c>
      <c r="AB366" s="58">
        <f>IF(ISBLANK(B366)," ",MAX(B366-B365-1,0))</f>
        <v>0</v>
      </c>
      <c r="AC366" s="56">
        <f>DAY(B366)</f>
        <v>26</v>
      </c>
      <c r="AD366" s="53">
        <f>U366+V366</f>
        <v>9.5423941851851851E-2</v>
      </c>
      <c r="AE366" s="56">
        <f>IF("1-Swim"=D366,E366*46.7,IF("2-Bike"=D366,E366,IF("3-Run"=D366,E366*4.27,0)))</f>
        <v>25</v>
      </c>
    </row>
    <row r="367" spans="1:31" x14ac:dyDescent="0.25">
      <c r="A367" s="50">
        <v>366</v>
      </c>
      <c r="B367" s="51">
        <v>38530</v>
      </c>
      <c r="C367" s="52" t="s">
        <v>3</v>
      </c>
      <c r="D367" s="50" t="s">
        <v>1223</v>
      </c>
      <c r="E367" s="50">
        <v>3.1</v>
      </c>
      <c r="F367" s="50">
        <v>0</v>
      </c>
      <c r="G367" s="50">
        <v>34</v>
      </c>
      <c r="H367" s="50">
        <v>58</v>
      </c>
      <c r="I367" s="53">
        <f>IF(E367&gt;0,TIME(F367,G367,H367),"")</f>
        <v>2.4282407407407409E-2</v>
      </c>
      <c r="J367" s="54">
        <f>IF(E367&gt;0,TIME(F367,G367,H367)/E367,"")</f>
        <v>7.833034647550776E-3</v>
      </c>
      <c r="K367" s="50" t="s">
        <v>552</v>
      </c>
      <c r="L367" s="50" t="s">
        <v>93</v>
      </c>
      <c r="M367" s="55">
        <f>IF(D367&gt;0,0.0416666666666667/J367,"")</f>
        <v>5.319351763584371</v>
      </c>
      <c r="N367" s="50">
        <v>0</v>
      </c>
      <c r="Q367" s="151">
        <f>IF("1-Swim"=D367,J367*2.4,IF("2-Bike"=D367,J367*112,IF("3-Run"=D367,J367*26.2,0)))</f>
        <v>0.20522550776583032</v>
      </c>
      <c r="R367" s="151">
        <f>Q367/2</f>
        <v>0.10261275388291516</v>
      </c>
      <c r="S367" s="53">
        <f>J367*26.2</f>
        <v>0.20522550776583032</v>
      </c>
      <c r="T367" s="53">
        <f>(J367+0.0013889)*26.2</f>
        <v>0.24161468776583034</v>
      </c>
      <c r="U367" s="53">
        <f>S367/2</f>
        <v>0.10261275388291516</v>
      </c>
      <c r="V367" s="53">
        <f>T367/2</f>
        <v>0.12080734388291517</v>
      </c>
      <c r="W367" s="50">
        <f>RANK(J367,J:J,1)</f>
        <v>2326</v>
      </c>
      <c r="X367" s="50">
        <f>YEAR(B367)</f>
        <v>2005</v>
      </c>
      <c r="Y367" s="50">
        <f>MONTH(B367)</f>
        <v>6</v>
      </c>
      <c r="Z367" s="56">
        <f>X367*100+Y367</f>
        <v>200506</v>
      </c>
      <c r="AA367" s="56">
        <f>WEEKNUM(B367,1)</f>
        <v>27</v>
      </c>
      <c r="AB367" s="58">
        <f>IF(ISBLANK(B367)," ",MAX(B367-B366-1,0))</f>
        <v>0</v>
      </c>
      <c r="AC367" s="56">
        <f>DAY(B367)</f>
        <v>27</v>
      </c>
      <c r="AD367" s="53">
        <f>U367+V367</f>
        <v>0.22342009776583033</v>
      </c>
      <c r="AE367" s="56">
        <f>IF("1-Swim"=D367,E367*46.7,IF("2-Bike"=D367,E367,IF("3-Run"=D367,E367*4.27,0)))</f>
        <v>13.236999999999998</v>
      </c>
    </row>
    <row r="368" spans="1:31" x14ac:dyDescent="0.25">
      <c r="A368" s="50">
        <v>367</v>
      </c>
      <c r="B368" s="51">
        <v>38531</v>
      </c>
      <c r="C368" s="52" t="s">
        <v>4</v>
      </c>
      <c r="D368" s="50" t="s">
        <v>1223</v>
      </c>
      <c r="E368" s="50">
        <v>3.1</v>
      </c>
      <c r="F368" s="50">
        <v>0</v>
      </c>
      <c r="G368" s="50">
        <v>30</v>
      </c>
      <c r="H368" s="50">
        <v>34</v>
      </c>
      <c r="I368" s="53">
        <f>IF(E368&gt;0,TIME(F368,G368,H368),"")</f>
        <v>2.1226851851851854E-2</v>
      </c>
      <c r="J368" s="54">
        <f>IF(E368&gt;0,TIME(F368,G368,H368)/E368,"")</f>
        <v>6.8473715651135008E-3</v>
      </c>
      <c r="K368" s="50" t="s">
        <v>552</v>
      </c>
      <c r="L368" s="50" t="s">
        <v>93</v>
      </c>
      <c r="M368" s="55">
        <f>IF(D368&gt;0,0.0416666666666667/J368,"")</f>
        <v>6.0850599781897534</v>
      </c>
      <c r="N368" s="50">
        <v>0</v>
      </c>
      <c r="Q368" s="151">
        <f>IF("1-Swim"=D368,J368*2.4,IF("2-Bike"=D368,J368*112,IF("3-Run"=D368,J368*26.2,0)))</f>
        <v>0.17940113500597371</v>
      </c>
      <c r="R368" s="151">
        <f>Q368/2</f>
        <v>8.9700567502986855E-2</v>
      </c>
      <c r="S368" s="53">
        <f>J368*26.2</f>
        <v>0.17940113500597371</v>
      </c>
      <c r="T368" s="53">
        <f>(J368+0.0013889)*26.2</f>
        <v>0.21579031500597373</v>
      </c>
      <c r="U368" s="53">
        <f>S368/2</f>
        <v>8.9700567502986855E-2</v>
      </c>
      <c r="V368" s="53">
        <f>T368/2</f>
        <v>0.10789515750298687</v>
      </c>
      <c r="W368" s="50">
        <f>RANK(J368,J:J,1)</f>
        <v>1373</v>
      </c>
      <c r="X368" s="50">
        <f>YEAR(B368)</f>
        <v>2005</v>
      </c>
      <c r="Y368" s="50">
        <f>MONTH(B368)</f>
        <v>6</v>
      </c>
      <c r="Z368" s="56">
        <f>X368*100+Y368</f>
        <v>200506</v>
      </c>
      <c r="AA368" s="56">
        <f>WEEKNUM(B368,1)</f>
        <v>27</v>
      </c>
      <c r="AB368" s="58">
        <f>IF(ISBLANK(B368)," ",MAX(B368-B367-1,0))</f>
        <v>0</v>
      </c>
      <c r="AC368" s="56">
        <f>DAY(B368)</f>
        <v>28</v>
      </c>
      <c r="AD368" s="53">
        <f>U368+V368</f>
        <v>0.19759572500597372</v>
      </c>
      <c r="AE368" s="56">
        <f>IF("1-Swim"=D368,E368*46.7,IF("2-Bike"=D368,E368,IF("3-Run"=D368,E368*4.27,0)))</f>
        <v>13.236999999999998</v>
      </c>
    </row>
    <row r="369" spans="1:31" x14ac:dyDescent="0.25">
      <c r="A369" s="50">
        <v>368</v>
      </c>
      <c r="B369" s="51">
        <v>38533</v>
      </c>
      <c r="C369" s="52" t="s">
        <v>1</v>
      </c>
      <c r="D369" s="50" t="s">
        <v>1223</v>
      </c>
      <c r="E369" s="50">
        <v>3.1</v>
      </c>
      <c r="F369" s="50">
        <v>0</v>
      </c>
      <c r="G369" s="50">
        <v>30</v>
      </c>
      <c r="H369" s="50">
        <v>43</v>
      </c>
      <c r="I369" s="53">
        <f>IF(E369&gt;0,TIME(F369,G369,H369),"")</f>
        <v>2.1331018518518517E-2</v>
      </c>
      <c r="J369" s="54">
        <f>IF(E369&gt;0,TIME(F369,G369,H369)/E369,"")</f>
        <v>6.8809737156511341E-3</v>
      </c>
      <c r="K369" s="50" t="s">
        <v>550</v>
      </c>
      <c r="L369" s="50" t="s">
        <v>93</v>
      </c>
      <c r="M369" s="55">
        <f>IF(D369&gt;0,0.0416666666666667/J369,"")</f>
        <v>6.0553445469343519</v>
      </c>
      <c r="N369" s="50">
        <v>0</v>
      </c>
      <c r="Q369" s="151">
        <f>IF("1-Swim"=D369,J369*2.4,IF("2-Bike"=D369,J369*112,IF("3-Run"=D369,J369*26.2,0)))</f>
        <v>0.18028151135005971</v>
      </c>
      <c r="R369" s="151">
        <f>Q369/2</f>
        <v>9.0140755675029854E-2</v>
      </c>
      <c r="S369" s="53">
        <f>J369*26.2</f>
        <v>0.18028151135005971</v>
      </c>
      <c r="T369" s="53">
        <f>(J369+0.0013889)*26.2</f>
        <v>0.2166706913500597</v>
      </c>
      <c r="U369" s="53">
        <f>S369/2</f>
        <v>9.0140755675029854E-2</v>
      </c>
      <c r="V369" s="53">
        <f>T369/2</f>
        <v>0.10833534567502985</v>
      </c>
      <c r="W369" s="50">
        <f>RANK(J369,J:J,1)</f>
        <v>1412</v>
      </c>
      <c r="X369" s="50">
        <f>YEAR(B369)</f>
        <v>2005</v>
      </c>
      <c r="Y369" s="50">
        <f>MONTH(B369)</f>
        <v>6</v>
      </c>
      <c r="Z369" s="56">
        <f>X369*100+Y369</f>
        <v>200506</v>
      </c>
      <c r="AA369" s="56">
        <f>WEEKNUM(B369,1)</f>
        <v>27</v>
      </c>
      <c r="AB369" s="58">
        <f>IF(ISBLANK(B369)," ",MAX(B369-B368-1,0))</f>
        <v>1</v>
      </c>
      <c r="AC369" s="56">
        <f>DAY(B369)</f>
        <v>30</v>
      </c>
      <c r="AD369" s="53">
        <f>U369+V369</f>
        <v>0.19847610135005972</v>
      </c>
      <c r="AE369" s="56">
        <f>IF("1-Swim"=D369,E369*46.7,IF("2-Bike"=D369,E369,IF("3-Run"=D369,E369*4.27,0)))</f>
        <v>13.236999999999998</v>
      </c>
    </row>
    <row r="370" spans="1:31" x14ac:dyDescent="0.25">
      <c r="A370" s="50">
        <v>369</v>
      </c>
      <c r="B370" s="51">
        <v>38534</v>
      </c>
      <c r="C370" s="52" t="s">
        <v>2</v>
      </c>
      <c r="D370" s="50" t="s">
        <v>1223</v>
      </c>
      <c r="E370" s="50">
        <v>3.1</v>
      </c>
      <c r="F370" s="50">
        <v>0</v>
      </c>
      <c r="G370" s="50">
        <v>30</v>
      </c>
      <c r="H370" s="50">
        <v>21</v>
      </c>
      <c r="I370" s="53">
        <f>IF(E370&gt;0,TIME(F370,G370,H370),"")</f>
        <v>2.1076388888888891E-2</v>
      </c>
      <c r="J370" s="54">
        <f>IF(E370&gt;0,TIME(F370,G370,H370)/E370,"")</f>
        <v>6.7988351254480292E-3</v>
      </c>
      <c r="K370" s="50" t="s">
        <v>550</v>
      </c>
      <c r="L370" s="50" t="s">
        <v>93</v>
      </c>
      <c r="M370" s="55">
        <f>IF(D370&gt;0,0.0416666666666667/J370,"")</f>
        <v>6.1285008237232335</v>
      </c>
      <c r="N370" s="50">
        <v>0</v>
      </c>
      <c r="Q370" s="151">
        <f>IF("1-Swim"=D370,J370*2.4,IF("2-Bike"=D370,J370*112,IF("3-Run"=D370,J370*26.2,0)))</f>
        <v>0.17812948028673836</v>
      </c>
      <c r="R370" s="151">
        <f>Q370/2</f>
        <v>8.9064740143369181E-2</v>
      </c>
      <c r="S370" s="53">
        <f>J370*26.2</f>
        <v>0.17812948028673836</v>
      </c>
      <c r="T370" s="53">
        <f>(J370+0.0013889)*26.2</f>
        <v>0.21451866028673833</v>
      </c>
      <c r="U370" s="53">
        <f>S370/2</f>
        <v>8.9064740143369181E-2</v>
      </c>
      <c r="V370" s="53">
        <f>T370/2</f>
        <v>0.10725933014336916</v>
      </c>
      <c r="W370" s="50">
        <f>RANK(J370,J:J,1)</f>
        <v>1305</v>
      </c>
      <c r="X370" s="50">
        <f>YEAR(B370)</f>
        <v>2005</v>
      </c>
      <c r="Y370" s="50">
        <f>MONTH(B370)</f>
        <v>7</v>
      </c>
      <c r="Z370" s="56">
        <f>X370*100+Y370</f>
        <v>200507</v>
      </c>
      <c r="AA370" s="56">
        <f>WEEKNUM(B370,1)</f>
        <v>27</v>
      </c>
      <c r="AB370" s="58">
        <f>IF(ISBLANK(B370)," ",MAX(B370-B369-1,0))</f>
        <v>0</v>
      </c>
      <c r="AC370" s="56">
        <f>DAY(B370)</f>
        <v>1</v>
      </c>
      <c r="AD370" s="53">
        <f>U370+V370</f>
        <v>0.19632407028673834</v>
      </c>
      <c r="AE370" s="56">
        <f>IF("1-Swim"=D370,E370*46.7,IF("2-Bike"=D370,E370,IF("3-Run"=D370,E370*4.27,0)))</f>
        <v>13.236999999999998</v>
      </c>
    </row>
    <row r="371" spans="1:31" x14ac:dyDescent="0.25">
      <c r="A371" s="50">
        <v>370</v>
      </c>
      <c r="B371" s="51">
        <v>38536</v>
      </c>
      <c r="C371" s="52" t="s">
        <v>0</v>
      </c>
      <c r="D371" s="50" t="s">
        <v>1223</v>
      </c>
      <c r="E371" s="50">
        <v>2</v>
      </c>
      <c r="F371" s="50">
        <v>0</v>
      </c>
      <c r="G371" s="50">
        <v>20</v>
      </c>
      <c r="H371" s="50">
        <v>55</v>
      </c>
      <c r="I371" s="53">
        <f>IF(E371&gt;0,TIME(F371,G371,H371),"")</f>
        <v>1.4525462962962964E-2</v>
      </c>
      <c r="J371" s="54">
        <f>IF(E371&gt;0,TIME(F371,G371,H371)/E371,"")</f>
        <v>7.262731481481482E-3</v>
      </c>
      <c r="K371" s="50" t="s">
        <v>552</v>
      </c>
      <c r="L371" s="50" t="s">
        <v>94</v>
      </c>
      <c r="M371" s="55">
        <f>IF(D371&gt;0,0.0416666666666667/J371,"")</f>
        <v>5.737051792828689</v>
      </c>
      <c r="N371" s="50">
        <v>0</v>
      </c>
      <c r="Q371" s="151">
        <f>IF("1-Swim"=D371,J371*2.4,IF("2-Bike"=D371,J371*112,IF("3-Run"=D371,J371*26.2,0)))</f>
        <v>0.19028356481481482</v>
      </c>
      <c r="R371" s="151">
        <f>Q371/2</f>
        <v>9.5141782407407408E-2</v>
      </c>
      <c r="S371" s="53">
        <f>J371*26.2</f>
        <v>0.19028356481481482</v>
      </c>
      <c r="T371" s="53">
        <f>(J371+0.0013889)*26.2</f>
        <v>0.22667274481481481</v>
      </c>
      <c r="U371" s="53">
        <f>S371/2</f>
        <v>9.5141782407407408E-2</v>
      </c>
      <c r="V371" s="53">
        <f>T371/2</f>
        <v>0.1133363724074074</v>
      </c>
      <c r="W371" s="50">
        <f>RANK(J371,J:J,1)</f>
        <v>1849</v>
      </c>
      <c r="X371" s="50">
        <f>YEAR(B371)</f>
        <v>2005</v>
      </c>
      <c r="Y371" s="50">
        <f>MONTH(B371)</f>
        <v>7</v>
      </c>
      <c r="Z371" s="56">
        <f>X371*100+Y371</f>
        <v>200507</v>
      </c>
      <c r="AA371" s="56">
        <f>WEEKNUM(B371,1)</f>
        <v>28</v>
      </c>
      <c r="AB371" s="58">
        <f>IF(ISBLANK(B371)," ",MAX(B371-B370-1,0))</f>
        <v>1</v>
      </c>
      <c r="AC371" s="56">
        <f>DAY(B371)</f>
        <v>3</v>
      </c>
      <c r="AD371" s="53">
        <f>U371+V371</f>
        <v>0.2084781548148148</v>
      </c>
      <c r="AE371" s="56">
        <f>IF("1-Swim"=D371,E371*46.7,IF("2-Bike"=D371,E371,IF("3-Run"=D371,E371*4.27,0)))</f>
        <v>8.5399999999999991</v>
      </c>
    </row>
    <row r="372" spans="1:31" x14ac:dyDescent="0.25">
      <c r="A372" s="50">
        <v>371</v>
      </c>
      <c r="B372" s="51">
        <v>38537</v>
      </c>
      <c r="C372" s="52" t="s">
        <v>3</v>
      </c>
      <c r="D372" s="50" t="s">
        <v>1224</v>
      </c>
      <c r="E372" s="50">
        <v>8</v>
      </c>
      <c r="F372" s="50">
        <v>2</v>
      </c>
      <c r="G372" s="50">
        <v>0</v>
      </c>
      <c r="H372" s="50">
        <v>0</v>
      </c>
      <c r="I372" s="53">
        <f>IF(E372&gt;0,TIME(F372,G372,H372),"")</f>
        <v>8.3333333333333329E-2</v>
      </c>
      <c r="J372" s="54">
        <f>IF(E372&gt;0,TIME(F372,G372,H372)/E372,"")</f>
        <v>1.0416666666666666E-2</v>
      </c>
      <c r="K372" s="50" t="s">
        <v>452</v>
      </c>
      <c r="L372" s="50" t="s">
        <v>95</v>
      </c>
      <c r="M372" s="55">
        <f>IF(D372&gt;0,0.0416666666666667/J372,"")</f>
        <v>4.0000000000000036</v>
      </c>
      <c r="N372" s="50">
        <v>0</v>
      </c>
      <c r="Q372" s="151">
        <f>IF("1-Swim"=D372,J372*2.4,IF("2-Bike"=D372,J372*112,IF("3-Run"=D372,J372*26.2,0)))</f>
        <v>1.1666666666666665</v>
      </c>
      <c r="R372" s="151">
        <f>Q372/2</f>
        <v>0.58333333333333326</v>
      </c>
      <c r="S372" s="53">
        <f>J372*26.2</f>
        <v>0.27291666666666664</v>
      </c>
      <c r="T372" s="53">
        <f>(J372+0.0013889)*26.2</f>
        <v>0.30930584666666666</v>
      </c>
      <c r="U372" s="53">
        <f>S372/2</f>
        <v>0.13645833333333332</v>
      </c>
      <c r="V372" s="53">
        <f>T372/2</f>
        <v>0.15465292333333333</v>
      </c>
      <c r="W372" s="50">
        <f>RANK(J372,J:J,1)</f>
        <v>2907</v>
      </c>
      <c r="X372" s="50">
        <f>YEAR(B372)</f>
        <v>2005</v>
      </c>
      <c r="Y372" s="50">
        <f>MONTH(B372)</f>
        <v>7</v>
      </c>
      <c r="Z372" s="56">
        <f>X372*100+Y372</f>
        <v>200507</v>
      </c>
      <c r="AA372" s="56">
        <f>WEEKNUM(B372,1)</f>
        <v>28</v>
      </c>
      <c r="AB372" s="58">
        <f>IF(ISBLANK(B372)," ",MAX(B372-B371-1,0))</f>
        <v>0</v>
      </c>
      <c r="AC372" s="56">
        <f>DAY(B372)</f>
        <v>4</v>
      </c>
      <c r="AD372" s="53">
        <f>U372+V372</f>
        <v>0.29111125666666665</v>
      </c>
      <c r="AE372" s="56">
        <f>IF("1-Swim"=D372,E372*46.7,IF("2-Bike"=D372,E372,IF("3-Run"=D372,E372*4.27,0)))</f>
        <v>8</v>
      </c>
    </row>
    <row r="373" spans="1:31" x14ac:dyDescent="0.25">
      <c r="A373" s="50">
        <v>372</v>
      </c>
      <c r="B373" s="51">
        <v>38539</v>
      </c>
      <c r="C373" s="52" t="s">
        <v>6</v>
      </c>
      <c r="D373" s="50" t="s">
        <v>1224</v>
      </c>
      <c r="E373" s="50">
        <v>5</v>
      </c>
      <c r="F373" s="50">
        <v>0</v>
      </c>
      <c r="G373" s="50">
        <v>25</v>
      </c>
      <c r="H373" s="50">
        <v>0</v>
      </c>
      <c r="I373" s="53">
        <f>IF(E373&gt;0,TIME(F373,G373,H373),"")</f>
        <v>1.7361111111111112E-2</v>
      </c>
      <c r="J373" s="54">
        <f>IF(E373&gt;0,TIME(F373,G373,H373)/E373,"")</f>
        <v>3.4722222222222225E-3</v>
      </c>
      <c r="K373" s="50" t="s">
        <v>452</v>
      </c>
      <c r="L373" s="50" t="s">
        <v>96</v>
      </c>
      <c r="M373" s="55">
        <f>IF(D373&gt;0,0.0416666666666667/J373,"")</f>
        <v>12.000000000000009</v>
      </c>
      <c r="N373" s="50">
        <v>0</v>
      </c>
      <c r="Q373" s="151">
        <f>IF("1-Swim"=D373,J373*2.4,IF("2-Bike"=D373,J373*112,IF("3-Run"=D373,J373*26.2,0)))</f>
        <v>0.3888888888888889</v>
      </c>
      <c r="R373" s="151">
        <f>Q373/2</f>
        <v>0.19444444444444445</v>
      </c>
      <c r="S373" s="53">
        <f>J373*26.2</f>
        <v>9.0972222222222232E-2</v>
      </c>
      <c r="T373" s="53">
        <f>(J373+0.0013889)*26.2</f>
        <v>0.12736140222222223</v>
      </c>
      <c r="U373" s="53">
        <f>S373/2</f>
        <v>4.5486111111111116E-2</v>
      </c>
      <c r="V373" s="53">
        <f>T373/2</f>
        <v>6.3680701111111113E-2</v>
      </c>
      <c r="W373" s="50">
        <f>RANK(J373,J:J,1)</f>
        <v>700</v>
      </c>
      <c r="X373" s="50">
        <f>YEAR(B373)</f>
        <v>2005</v>
      </c>
      <c r="Y373" s="50">
        <f>MONTH(B373)</f>
        <v>7</v>
      </c>
      <c r="Z373" s="56">
        <f>X373*100+Y373</f>
        <v>200507</v>
      </c>
      <c r="AA373" s="56">
        <f>WEEKNUM(B373,1)</f>
        <v>28</v>
      </c>
      <c r="AB373" s="58">
        <f>IF(ISBLANK(B373)," ",MAX(B373-B372-1,0))</f>
        <v>1</v>
      </c>
      <c r="AC373" s="56">
        <f>DAY(B373)</f>
        <v>6</v>
      </c>
      <c r="AD373" s="53">
        <f>U373+V373</f>
        <v>0.10916681222222223</v>
      </c>
      <c r="AE373" s="56">
        <f>IF("1-Swim"=D373,E373*46.7,IF("2-Bike"=D373,E373,IF("3-Run"=D373,E373*4.27,0)))</f>
        <v>5</v>
      </c>
    </row>
    <row r="374" spans="1:31" x14ac:dyDescent="0.25">
      <c r="A374" s="50">
        <v>373</v>
      </c>
      <c r="B374" s="51">
        <v>38539</v>
      </c>
      <c r="C374" s="52" t="s">
        <v>6</v>
      </c>
      <c r="D374" s="50" t="s">
        <v>1223</v>
      </c>
      <c r="E374" s="50">
        <v>2</v>
      </c>
      <c r="F374" s="50">
        <v>0</v>
      </c>
      <c r="G374" s="50">
        <v>25</v>
      </c>
      <c r="H374" s="50">
        <v>0</v>
      </c>
      <c r="I374" s="53">
        <f>IF(E374&gt;0,TIME(F374,G374,H374),"")</f>
        <v>1.7361111111111112E-2</v>
      </c>
      <c r="J374" s="54">
        <f>IF(E374&gt;0,TIME(F374,G374,H374)/E374,"")</f>
        <v>8.6805555555555559E-3</v>
      </c>
      <c r="K374" s="50" t="s">
        <v>552</v>
      </c>
      <c r="L374" s="50" t="s">
        <v>509</v>
      </c>
      <c r="M374" s="55">
        <f>IF(D374&gt;0,0.0416666666666667/J374,"")</f>
        <v>4.8000000000000034</v>
      </c>
      <c r="N374" s="50">
        <v>0</v>
      </c>
      <c r="Q374" s="151">
        <f>IF("1-Swim"=D374,J374*2.4,IF("2-Bike"=D374,J374*112,IF("3-Run"=D374,J374*26.2,0)))</f>
        <v>0.22743055555555555</v>
      </c>
      <c r="R374" s="151">
        <f>Q374/2</f>
        <v>0.11371527777777778</v>
      </c>
      <c r="S374" s="53">
        <f>J374*26.2</f>
        <v>0.22743055555555555</v>
      </c>
      <c r="T374" s="53">
        <f>(J374+0.0013889)*26.2</f>
        <v>0.26381973555555555</v>
      </c>
      <c r="U374" s="53">
        <f>S374/2</f>
        <v>0.11371527777777778</v>
      </c>
      <c r="V374" s="53">
        <f>T374/2</f>
        <v>0.13190986777777777</v>
      </c>
      <c r="W374" s="50">
        <f>RANK(J374,J:J,1)</f>
        <v>2701</v>
      </c>
      <c r="X374" s="50">
        <f>YEAR(B374)</f>
        <v>2005</v>
      </c>
      <c r="Y374" s="50">
        <f>MONTH(B374)</f>
        <v>7</v>
      </c>
      <c r="Z374" s="56">
        <f>X374*100+Y374</f>
        <v>200507</v>
      </c>
      <c r="AA374" s="56">
        <f>WEEKNUM(B374,1)</f>
        <v>28</v>
      </c>
      <c r="AB374" s="58">
        <f>IF(ISBLANK(B374)," ",MAX(B374-B373-1,0))</f>
        <v>0</v>
      </c>
      <c r="AC374" s="56">
        <f>DAY(B374)</f>
        <v>6</v>
      </c>
      <c r="AD374" s="53">
        <f>U374+V374</f>
        <v>0.24562514555555554</v>
      </c>
      <c r="AE374" s="56">
        <f>IF("1-Swim"=D374,E374*46.7,IF("2-Bike"=D374,E374,IF("3-Run"=D374,E374*4.27,0)))</f>
        <v>8.5399999999999991</v>
      </c>
    </row>
    <row r="375" spans="1:31" x14ac:dyDescent="0.25">
      <c r="A375" s="50">
        <v>374</v>
      </c>
      <c r="B375" s="51">
        <v>38540</v>
      </c>
      <c r="C375" s="52" t="s">
        <v>1</v>
      </c>
      <c r="D375" s="50" t="s">
        <v>1223</v>
      </c>
      <c r="E375" s="50">
        <v>2</v>
      </c>
      <c r="F375" s="50">
        <v>0</v>
      </c>
      <c r="G375" s="50">
        <v>23</v>
      </c>
      <c r="H375" s="50">
        <v>0</v>
      </c>
      <c r="I375" s="53">
        <f>IF(E375&gt;0,TIME(F375,G375,H375),"")</f>
        <v>1.5972222222222224E-2</v>
      </c>
      <c r="J375" s="54">
        <f>IF(E375&gt;0,TIME(F375,G375,H375)/E375,"")</f>
        <v>7.9861111111111122E-3</v>
      </c>
      <c r="K375" s="50" t="s">
        <v>552</v>
      </c>
      <c r="L375" s="50" t="s">
        <v>94</v>
      </c>
      <c r="M375" s="55">
        <f>IF(D375&gt;0,0.0416666666666667/J375,"")</f>
        <v>5.2173913043478297</v>
      </c>
      <c r="N375" s="50">
        <v>0</v>
      </c>
      <c r="Q375" s="151">
        <f>IF("1-Swim"=D375,J375*2.4,IF("2-Bike"=D375,J375*112,IF("3-Run"=D375,J375*26.2,0)))</f>
        <v>0.20923611111111112</v>
      </c>
      <c r="R375" s="151">
        <f>Q375/2</f>
        <v>0.10461805555555556</v>
      </c>
      <c r="S375" s="53">
        <f>J375*26.2</f>
        <v>0.20923611111111112</v>
      </c>
      <c r="T375" s="53">
        <f>(J375+0.0013889)*26.2</f>
        <v>0.24562529111111114</v>
      </c>
      <c r="U375" s="53">
        <f>S375/2</f>
        <v>0.10461805555555556</v>
      </c>
      <c r="V375" s="53">
        <f>T375/2</f>
        <v>0.12281264555555557</v>
      </c>
      <c r="W375" s="50">
        <f>RANK(J375,J:J,1)</f>
        <v>2433</v>
      </c>
      <c r="X375" s="50">
        <f>YEAR(B375)</f>
        <v>2005</v>
      </c>
      <c r="Y375" s="50">
        <f>MONTH(B375)</f>
        <v>7</v>
      </c>
      <c r="Z375" s="56">
        <f>X375*100+Y375</f>
        <v>200507</v>
      </c>
      <c r="AA375" s="56">
        <f>WEEKNUM(B375,1)</f>
        <v>28</v>
      </c>
      <c r="AB375" s="58">
        <f>IF(ISBLANK(B375)," ",MAX(B375-B374-1,0))</f>
        <v>0</v>
      </c>
      <c r="AC375" s="56">
        <f>DAY(B375)</f>
        <v>7</v>
      </c>
      <c r="AD375" s="53">
        <f>U375+V375</f>
        <v>0.22743070111111113</v>
      </c>
      <c r="AE375" s="56">
        <f>IF("1-Swim"=D375,E375*46.7,IF("2-Bike"=D375,E375,IF("3-Run"=D375,E375*4.27,0)))</f>
        <v>8.5399999999999991</v>
      </c>
    </row>
    <row r="376" spans="1:31" x14ac:dyDescent="0.25">
      <c r="A376" s="50">
        <v>375</v>
      </c>
      <c r="B376" s="51">
        <v>38541</v>
      </c>
      <c r="C376" s="52" t="s">
        <v>2</v>
      </c>
      <c r="D376" s="50" t="s">
        <v>1224</v>
      </c>
      <c r="E376" s="50">
        <v>5</v>
      </c>
      <c r="F376" s="50">
        <v>0</v>
      </c>
      <c r="G376" s="50">
        <v>25</v>
      </c>
      <c r="H376" s="50">
        <v>0</v>
      </c>
      <c r="I376" s="53">
        <f>IF(E376&gt;0,TIME(F376,G376,H376),"")</f>
        <v>1.7361111111111112E-2</v>
      </c>
      <c r="J376" s="54">
        <f>IF(E376&gt;0,TIME(F376,G376,H376)/E376,"")</f>
        <v>3.4722222222222225E-3</v>
      </c>
      <c r="K376" s="50" t="s">
        <v>452</v>
      </c>
      <c r="L376" s="50" t="s">
        <v>96</v>
      </c>
      <c r="M376" s="55">
        <f>IF(D376&gt;0,0.0416666666666667/J376,"")</f>
        <v>12.000000000000009</v>
      </c>
      <c r="N376" s="50">
        <v>0</v>
      </c>
      <c r="Q376" s="151">
        <f>IF("1-Swim"=D376,J376*2.4,IF("2-Bike"=D376,J376*112,IF("3-Run"=D376,J376*26.2,0)))</f>
        <v>0.3888888888888889</v>
      </c>
      <c r="R376" s="151">
        <f>Q376/2</f>
        <v>0.19444444444444445</v>
      </c>
      <c r="S376" s="53">
        <f>J376*26.2</f>
        <v>9.0972222222222232E-2</v>
      </c>
      <c r="T376" s="53">
        <f>(J376+0.0013889)*26.2</f>
        <v>0.12736140222222223</v>
      </c>
      <c r="U376" s="53">
        <f>S376/2</f>
        <v>4.5486111111111116E-2</v>
      </c>
      <c r="V376" s="53">
        <f>T376/2</f>
        <v>6.3680701111111113E-2</v>
      </c>
      <c r="W376" s="50">
        <f>RANK(J376,J:J,1)</f>
        <v>700</v>
      </c>
      <c r="X376" s="50">
        <f>YEAR(B376)</f>
        <v>2005</v>
      </c>
      <c r="Y376" s="50">
        <f>MONTH(B376)</f>
        <v>7</v>
      </c>
      <c r="Z376" s="56">
        <f>X376*100+Y376</f>
        <v>200507</v>
      </c>
      <c r="AA376" s="56">
        <f>WEEKNUM(B376,1)</f>
        <v>28</v>
      </c>
      <c r="AB376" s="58">
        <f>IF(ISBLANK(B376)," ",MAX(B376-B375-1,0))</f>
        <v>0</v>
      </c>
      <c r="AC376" s="56">
        <f>DAY(B376)</f>
        <v>8</v>
      </c>
      <c r="AD376" s="53">
        <f>U376+V376</f>
        <v>0.10916681222222223</v>
      </c>
      <c r="AE376" s="56">
        <f>IF("1-Swim"=D376,E376*46.7,IF("2-Bike"=D376,E376,IF("3-Run"=D376,E376*4.27,0)))</f>
        <v>5</v>
      </c>
    </row>
    <row r="377" spans="1:31" x14ac:dyDescent="0.25">
      <c r="A377" s="50">
        <v>376</v>
      </c>
      <c r="B377" s="51">
        <v>38543</v>
      </c>
      <c r="C377" s="52" t="s">
        <v>0</v>
      </c>
      <c r="D377" s="50" t="s">
        <v>1223</v>
      </c>
      <c r="E377" s="50">
        <v>4.5</v>
      </c>
      <c r="F377" s="50">
        <v>0</v>
      </c>
      <c r="G377" s="50">
        <v>50</v>
      </c>
      <c r="H377" s="50">
        <v>1</v>
      </c>
      <c r="I377" s="53">
        <f>IF(E377&gt;0,TIME(F377,G377,H377),"")</f>
        <v>3.4733796296296297E-2</v>
      </c>
      <c r="J377" s="54">
        <f>IF(E377&gt;0,TIME(F377,G377,H377)/E377,"")</f>
        <v>7.7186213991769547E-3</v>
      </c>
      <c r="K377" s="50" t="s">
        <v>552</v>
      </c>
      <c r="L377" s="50" t="s">
        <v>97</v>
      </c>
      <c r="M377" s="55">
        <f>IF(D377&gt;0,0.0416666666666667/J377,"")</f>
        <v>5.3982005998000711</v>
      </c>
      <c r="N377" s="50">
        <v>0</v>
      </c>
      <c r="Q377" s="151">
        <f>IF("1-Swim"=D377,J377*2.4,IF("2-Bike"=D377,J377*112,IF("3-Run"=D377,J377*26.2,0)))</f>
        <v>0.20222788065843619</v>
      </c>
      <c r="R377" s="151">
        <f>Q377/2</f>
        <v>0.1011139403292181</v>
      </c>
      <c r="S377" s="53">
        <f>J377*26.2</f>
        <v>0.20222788065843619</v>
      </c>
      <c r="T377" s="53">
        <f>(J377+0.0013889)*26.2</f>
        <v>0.23861706065843619</v>
      </c>
      <c r="U377" s="53">
        <f>S377/2</f>
        <v>0.1011139403292181</v>
      </c>
      <c r="V377" s="53">
        <f>T377/2</f>
        <v>0.11930853032921809</v>
      </c>
      <c r="W377" s="50">
        <f>RANK(J377,J:J,1)</f>
        <v>2252</v>
      </c>
      <c r="X377" s="50">
        <f>YEAR(B377)</f>
        <v>2005</v>
      </c>
      <c r="Y377" s="50">
        <f>MONTH(B377)</f>
        <v>7</v>
      </c>
      <c r="Z377" s="56">
        <f>X377*100+Y377</f>
        <v>200507</v>
      </c>
      <c r="AA377" s="56">
        <f>WEEKNUM(B377,1)</f>
        <v>29</v>
      </c>
      <c r="AB377" s="58">
        <f>IF(ISBLANK(B377)," ",MAX(B377-B376-1,0))</f>
        <v>1</v>
      </c>
      <c r="AC377" s="56">
        <f>DAY(B377)</f>
        <v>10</v>
      </c>
      <c r="AD377" s="53">
        <f>U377+V377</f>
        <v>0.22042247065843618</v>
      </c>
      <c r="AE377" s="56">
        <f>IF("1-Swim"=D377,E377*46.7,IF("2-Bike"=D377,E377,IF("3-Run"=D377,E377*4.27,0)))</f>
        <v>19.214999999999996</v>
      </c>
    </row>
    <row r="378" spans="1:31" x14ac:dyDescent="0.25">
      <c r="A378" s="50">
        <v>377</v>
      </c>
      <c r="B378" s="51">
        <v>38544</v>
      </c>
      <c r="C378" s="52" t="s">
        <v>3</v>
      </c>
      <c r="D378" s="50" t="s">
        <v>1223</v>
      </c>
      <c r="E378" s="50">
        <v>2.25</v>
      </c>
      <c r="F378" s="50">
        <v>0</v>
      </c>
      <c r="G378" s="50">
        <v>21</v>
      </c>
      <c r="H378" s="50">
        <v>53</v>
      </c>
      <c r="I378" s="53">
        <f>IF(E378&gt;0,TIME(F378,G378,H378),"")</f>
        <v>1.5196759259259259E-2</v>
      </c>
      <c r="J378" s="54">
        <f>IF(E378&gt;0,TIME(F378,G378,H378)/E378,"")</f>
        <v>6.7541152263374486E-3</v>
      </c>
      <c r="K378" s="50" t="s">
        <v>552</v>
      </c>
      <c r="L378" s="50" t="s">
        <v>89</v>
      </c>
      <c r="M378" s="55">
        <f>IF(D378&gt;0,0.0416666666666667/J378,"")</f>
        <v>6.1690784463061741</v>
      </c>
      <c r="N378" s="50">
        <v>0</v>
      </c>
      <c r="Q378" s="151">
        <f>IF("1-Swim"=D378,J378*2.4,IF("2-Bike"=D378,J378*112,IF("3-Run"=D378,J378*26.2,0)))</f>
        <v>0.17695781893004114</v>
      </c>
      <c r="R378" s="151">
        <f>Q378/2</f>
        <v>8.8478909465020572E-2</v>
      </c>
      <c r="S378" s="53">
        <f>J378*26.2</f>
        <v>0.17695781893004114</v>
      </c>
      <c r="T378" s="53">
        <f>(J378+0.0013889)*26.2</f>
        <v>0.21334699893004117</v>
      </c>
      <c r="U378" s="53">
        <f>S378/2</f>
        <v>8.8478909465020572E-2</v>
      </c>
      <c r="V378" s="53">
        <f>T378/2</f>
        <v>0.10667349946502058</v>
      </c>
      <c r="W378" s="50">
        <f>RANK(J378,J:J,1)</f>
        <v>1259</v>
      </c>
      <c r="X378" s="50">
        <f>YEAR(B378)</f>
        <v>2005</v>
      </c>
      <c r="Y378" s="50">
        <f>MONTH(B378)</f>
        <v>7</v>
      </c>
      <c r="Z378" s="56">
        <f>X378*100+Y378</f>
        <v>200507</v>
      </c>
      <c r="AA378" s="56">
        <f>WEEKNUM(B378,1)</f>
        <v>29</v>
      </c>
      <c r="AB378" s="58">
        <f>IF(ISBLANK(B378)," ",MAX(B378-B377-1,0))</f>
        <v>0</v>
      </c>
      <c r="AC378" s="56">
        <f>DAY(B378)</f>
        <v>11</v>
      </c>
      <c r="AD378" s="53">
        <f>U378+V378</f>
        <v>0.19515240893004115</v>
      </c>
      <c r="AE378" s="56">
        <f>IF("1-Swim"=D378,E378*46.7,IF("2-Bike"=D378,E378,IF("3-Run"=D378,E378*4.27,0)))</f>
        <v>9.6074999999999982</v>
      </c>
    </row>
    <row r="379" spans="1:31" x14ac:dyDescent="0.25">
      <c r="A379" s="50">
        <v>378</v>
      </c>
      <c r="B379" s="51">
        <v>38545</v>
      </c>
      <c r="C379" s="52" t="s">
        <v>4</v>
      </c>
      <c r="D379" s="50" t="s">
        <v>1225</v>
      </c>
      <c r="E379" s="50">
        <v>0.25</v>
      </c>
      <c r="F379" s="50">
        <v>0</v>
      </c>
      <c r="G379" s="50">
        <v>10</v>
      </c>
      <c r="H379" s="50">
        <v>0</v>
      </c>
      <c r="I379" s="53">
        <f>IF(E379&gt;0,TIME(F379,G379,H379),"")</f>
        <v>6.9444444444444441E-3</v>
      </c>
      <c r="J379" s="54">
        <f>IF(E379&gt;0,TIME(F379,G379,H379)/E379,"")</f>
        <v>2.7777777777777776E-2</v>
      </c>
      <c r="K379" s="50" t="s">
        <v>10</v>
      </c>
      <c r="L379" s="50" t="s">
        <v>75</v>
      </c>
      <c r="M379" s="55">
        <f>IF(D379&gt;0,0.0416666666666667/J379,"")</f>
        <v>1.5000000000000013</v>
      </c>
      <c r="N379" s="50">
        <v>0</v>
      </c>
      <c r="Q379" s="151">
        <f>IF("1-Swim"=D379,J379*2.4,IF("2-Bike"=D379,J379*112,IF("3-Run"=D379,J379*26.2,0)))</f>
        <v>6.6666666666666666E-2</v>
      </c>
      <c r="R379" s="151">
        <f>Q379/2</f>
        <v>3.3333333333333333E-2</v>
      </c>
      <c r="S379" s="53">
        <f>J379*26.2</f>
        <v>0.72777777777777775</v>
      </c>
      <c r="T379" s="53">
        <f>(J379+0.0013889)*26.2</f>
        <v>0.76416695777777766</v>
      </c>
      <c r="U379" s="53">
        <f>S379/2</f>
        <v>0.36388888888888887</v>
      </c>
      <c r="V379" s="53">
        <f>T379/2</f>
        <v>0.38208347888888883</v>
      </c>
      <c r="W379" s="50">
        <f>RANK(J379,J:J,1)</f>
        <v>3293</v>
      </c>
      <c r="X379" s="50">
        <f>YEAR(B379)</f>
        <v>2005</v>
      </c>
      <c r="Y379" s="50">
        <f>MONTH(B379)</f>
        <v>7</v>
      </c>
      <c r="Z379" s="56">
        <f>X379*100+Y379</f>
        <v>200507</v>
      </c>
      <c r="AA379" s="56">
        <f>WEEKNUM(B379,1)</f>
        <v>29</v>
      </c>
      <c r="AB379" s="58">
        <f>IF(ISBLANK(B379)," ",MAX(B379-B378-1,0))</f>
        <v>0</v>
      </c>
      <c r="AC379" s="56">
        <f>DAY(B379)</f>
        <v>12</v>
      </c>
      <c r="AD379" s="53">
        <f>U379+V379</f>
        <v>0.74597236777777765</v>
      </c>
      <c r="AE379" s="56">
        <f>IF("1-Swim"=D379,E379*46.7,IF("2-Bike"=D379,E379,IF("3-Run"=D379,E379*4.27,0)))</f>
        <v>11.675000000000001</v>
      </c>
    </row>
    <row r="380" spans="1:31" x14ac:dyDescent="0.25">
      <c r="A380" s="50">
        <v>379</v>
      </c>
      <c r="B380" s="51">
        <v>38546</v>
      </c>
      <c r="C380" s="52" t="s">
        <v>6</v>
      </c>
      <c r="D380" s="50" t="s">
        <v>1225</v>
      </c>
      <c r="E380" s="50">
        <v>0.25</v>
      </c>
      <c r="F380" s="50">
        <v>0</v>
      </c>
      <c r="G380" s="50">
        <v>9</v>
      </c>
      <c r="H380" s="50">
        <v>16</v>
      </c>
      <c r="I380" s="53">
        <f>IF(E380&gt;0,TIME(F380,G380,H380),"")</f>
        <v>6.4351851851851861E-3</v>
      </c>
      <c r="J380" s="54">
        <f>IF(E380&gt;0,TIME(F380,G380,H380)/E380,"")</f>
        <v>2.5740740740740745E-2</v>
      </c>
      <c r="K380" s="50" t="s">
        <v>10</v>
      </c>
      <c r="L380" s="50" t="s">
        <v>75</v>
      </c>
      <c r="M380" s="55">
        <f>IF(D380&gt;0,0.0416666666666667/J380,"")</f>
        <v>1.6187050359712241</v>
      </c>
      <c r="N380" s="50">
        <v>0</v>
      </c>
      <c r="Q380" s="151">
        <f>IF("1-Swim"=D380,J380*2.4,IF("2-Bike"=D380,J380*112,IF("3-Run"=D380,J380*26.2,0)))</f>
        <v>6.1777777777777786E-2</v>
      </c>
      <c r="R380" s="151">
        <f>Q380/2</f>
        <v>3.0888888888888893E-2</v>
      </c>
      <c r="S380" s="53">
        <f>J380*26.2</f>
        <v>0.67440740740740746</v>
      </c>
      <c r="T380" s="53">
        <f>(J380+0.0013889)*26.2</f>
        <v>0.71079658740740748</v>
      </c>
      <c r="U380" s="53">
        <f>S380/2</f>
        <v>0.33720370370370373</v>
      </c>
      <c r="V380" s="53">
        <f>T380/2</f>
        <v>0.35539829370370374</v>
      </c>
      <c r="W380" s="50">
        <f>RANK(J380,J:J,1)</f>
        <v>3224</v>
      </c>
      <c r="X380" s="50">
        <f>YEAR(B380)</f>
        <v>2005</v>
      </c>
      <c r="Y380" s="50">
        <f>MONTH(B380)</f>
        <v>7</v>
      </c>
      <c r="Z380" s="56">
        <f>X380*100+Y380</f>
        <v>200507</v>
      </c>
      <c r="AA380" s="56">
        <f>WEEKNUM(B380,1)</f>
        <v>29</v>
      </c>
      <c r="AB380" s="58">
        <f>IF(ISBLANK(B380)," ",MAX(B380-B379-1,0))</f>
        <v>0</v>
      </c>
      <c r="AC380" s="56">
        <f>DAY(B380)</f>
        <v>13</v>
      </c>
      <c r="AD380" s="53">
        <f>U380+V380</f>
        <v>0.69260199740740747</v>
      </c>
      <c r="AE380" s="56">
        <f>IF("1-Swim"=D380,E380*46.7,IF("2-Bike"=D380,E380,IF("3-Run"=D380,E380*4.27,0)))</f>
        <v>11.675000000000001</v>
      </c>
    </row>
    <row r="381" spans="1:31" x14ac:dyDescent="0.25">
      <c r="A381" s="50">
        <v>380</v>
      </c>
      <c r="B381" s="51">
        <v>38546</v>
      </c>
      <c r="C381" s="52" t="s">
        <v>6</v>
      </c>
      <c r="D381" s="50" t="s">
        <v>1223</v>
      </c>
      <c r="E381" s="50">
        <v>2.35</v>
      </c>
      <c r="F381" s="50">
        <v>0</v>
      </c>
      <c r="G381" s="50">
        <v>22</v>
      </c>
      <c r="H381" s="50">
        <v>35</v>
      </c>
      <c r="I381" s="53">
        <f>IF(E381&gt;0,TIME(F381,G381,H381),"")</f>
        <v>1.5682870370370371E-2</v>
      </c>
      <c r="J381" s="54">
        <f>IF(E381&gt;0,TIME(F381,G381,H381)/E381,"")</f>
        <v>6.6735618597320726E-3</v>
      </c>
      <c r="K381" s="50" t="s">
        <v>550</v>
      </c>
      <c r="L381" s="50" t="s">
        <v>89</v>
      </c>
      <c r="M381" s="55">
        <f>IF(D381&gt;0,0.0416666666666667/J381,"")</f>
        <v>6.2435424354243594</v>
      </c>
      <c r="N381" s="50">
        <v>0</v>
      </c>
      <c r="Q381" s="151">
        <f>IF("1-Swim"=D381,J381*2.4,IF("2-Bike"=D381,J381*112,IF("3-Run"=D381,J381*26.2,0)))</f>
        <v>0.1748473207249803</v>
      </c>
      <c r="R381" s="151">
        <f>Q381/2</f>
        <v>8.7423660362490149E-2</v>
      </c>
      <c r="S381" s="53">
        <f>J381*26.2</f>
        <v>0.1748473207249803</v>
      </c>
      <c r="T381" s="53">
        <f>(J381+0.0013889)*26.2</f>
        <v>0.21123650072498029</v>
      </c>
      <c r="U381" s="53">
        <f>S381/2</f>
        <v>8.7423660362490149E-2</v>
      </c>
      <c r="V381" s="53">
        <f>T381/2</f>
        <v>0.10561825036249015</v>
      </c>
      <c r="W381" s="50">
        <f>RANK(J381,J:J,1)</f>
        <v>1166</v>
      </c>
      <c r="X381" s="50">
        <f>YEAR(B381)</f>
        <v>2005</v>
      </c>
      <c r="Y381" s="50">
        <f>MONTH(B381)</f>
        <v>7</v>
      </c>
      <c r="Z381" s="56">
        <f>X381*100+Y381</f>
        <v>200507</v>
      </c>
      <c r="AA381" s="56">
        <f>WEEKNUM(B381,1)</f>
        <v>29</v>
      </c>
      <c r="AB381" s="58">
        <f>IF(ISBLANK(B381)," ",MAX(B381-B380-1,0))</f>
        <v>0</v>
      </c>
      <c r="AC381" s="56">
        <f>DAY(B381)</f>
        <v>13</v>
      </c>
      <c r="AD381" s="53">
        <f>U381+V381</f>
        <v>0.19304191072498028</v>
      </c>
      <c r="AE381" s="56">
        <f>IF("1-Swim"=D381,E381*46.7,IF("2-Bike"=D381,E381,IF("3-Run"=D381,E381*4.27,0)))</f>
        <v>10.0345</v>
      </c>
    </row>
    <row r="382" spans="1:31" x14ac:dyDescent="0.25">
      <c r="A382" s="50">
        <v>381</v>
      </c>
      <c r="B382" s="51">
        <v>38548</v>
      </c>
      <c r="C382" s="52" t="s">
        <v>2</v>
      </c>
      <c r="D382" s="50" t="s">
        <v>1225</v>
      </c>
      <c r="E382" s="50">
        <v>0.5</v>
      </c>
      <c r="F382" s="50">
        <v>0</v>
      </c>
      <c r="G382" s="50">
        <v>18</v>
      </c>
      <c r="H382" s="50">
        <v>12</v>
      </c>
      <c r="I382" s="53">
        <f>IF(E382&gt;0,TIME(F382,G382,H382),"")</f>
        <v>1.2638888888888889E-2</v>
      </c>
      <c r="J382" s="54">
        <f>IF(E382&gt;0,TIME(F382,G382,H382)/E382,"")</f>
        <v>2.5277777777777777E-2</v>
      </c>
      <c r="K382" s="50" t="s">
        <v>10</v>
      </c>
      <c r="L382" s="50" t="s">
        <v>98</v>
      </c>
      <c r="M382" s="55">
        <f>IF(D382&gt;0,0.0416666666666667/J382,"")</f>
        <v>1.6483516483516496</v>
      </c>
      <c r="N382" s="50">
        <v>0</v>
      </c>
      <c r="Q382" s="151">
        <f>IF("1-Swim"=D382,J382*2.4,IF("2-Bike"=D382,J382*112,IF("3-Run"=D382,J382*26.2,0)))</f>
        <v>6.066666666666666E-2</v>
      </c>
      <c r="R382" s="151">
        <f>Q382/2</f>
        <v>3.033333333333333E-2</v>
      </c>
      <c r="S382" s="53">
        <f>J382*26.2</f>
        <v>0.66227777777777774</v>
      </c>
      <c r="T382" s="53">
        <f>(J382+0.0013889)*26.2</f>
        <v>0.69866695777777776</v>
      </c>
      <c r="U382" s="53">
        <f>S382/2</f>
        <v>0.33113888888888887</v>
      </c>
      <c r="V382" s="53">
        <f>T382/2</f>
        <v>0.34933347888888888</v>
      </c>
      <c r="W382" s="50">
        <f>RANK(J382,J:J,1)</f>
        <v>3198</v>
      </c>
      <c r="X382" s="50">
        <f>YEAR(B382)</f>
        <v>2005</v>
      </c>
      <c r="Y382" s="50">
        <f>MONTH(B382)</f>
        <v>7</v>
      </c>
      <c r="Z382" s="56">
        <f>X382*100+Y382</f>
        <v>200507</v>
      </c>
      <c r="AA382" s="56">
        <f>WEEKNUM(B382,1)</f>
        <v>29</v>
      </c>
      <c r="AB382" s="58">
        <f>IF(ISBLANK(B382)," ",MAX(B382-B381-1,0))</f>
        <v>1</v>
      </c>
      <c r="AC382" s="56">
        <f>DAY(B382)</f>
        <v>15</v>
      </c>
      <c r="AD382" s="53">
        <f>U382+V382</f>
        <v>0.68047236777777775</v>
      </c>
      <c r="AE382" s="56">
        <f>IF("1-Swim"=D382,E382*46.7,IF("2-Bike"=D382,E382,IF("3-Run"=D382,E382*4.27,0)))</f>
        <v>23.35</v>
      </c>
    </row>
    <row r="383" spans="1:31" x14ac:dyDescent="0.25">
      <c r="A383" s="50">
        <v>382</v>
      </c>
      <c r="B383" s="51">
        <v>38548</v>
      </c>
      <c r="C383" s="52" t="s">
        <v>2</v>
      </c>
      <c r="D383" s="50" t="s">
        <v>1223</v>
      </c>
      <c r="E383" s="50">
        <v>3.1</v>
      </c>
      <c r="F383" s="50">
        <v>0</v>
      </c>
      <c r="G383" s="50">
        <v>31</v>
      </c>
      <c r="H383" s="50">
        <v>16</v>
      </c>
      <c r="I383" s="53">
        <f>IF(E383&gt;0,TIME(F383,G383,H383),"")</f>
        <v>2.1712962962962962E-2</v>
      </c>
      <c r="J383" s="54">
        <f>IF(E383&gt;0,TIME(F383,G383,H383)/E383,"")</f>
        <v>7.0041816009557938E-3</v>
      </c>
      <c r="K383" s="50" t="s">
        <v>550</v>
      </c>
      <c r="L383" s="50" t="s">
        <v>93</v>
      </c>
      <c r="M383" s="55">
        <f>IF(D383&gt;0,0.0416666666666667/J383,"")</f>
        <v>5.9488272921108791</v>
      </c>
      <c r="N383" s="50">
        <v>0</v>
      </c>
      <c r="Q383" s="151">
        <f>IF("1-Swim"=D383,J383*2.4,IF("2-Bike"=D383,J383*112,IF("3-Run"=D383,J383*26.2,0)))</f>
        <v>0.18350955794504178</v>
      </c>
      <c r="R383" s="151">
        <f>Q383/2</f>
        <v>9.1754778972520892E-2</v>
      </c>
      <c r="S383" s="53">
        <f>J383*26.2</f>
        <v>0.18350955794504178</v>
      </c>
      <c r="T383" s="53">
        <f>(J383+0.0013889)*26.2</f>
        <v>0.21989873794504181</v>
      </c>
      <c r="U383" s="53">
        <f>S383/2</f>
        <v>9.1754778972520892E-2</v>
      </c>
      <c r="V383" s="53">
        <f>T383/2</f>
        <v>0.1099493689725209</v>
      </c>
      <c r="W383" s="50">
        <f>RANK(J383,J:J,1)</f>
        <v>1565</v>
      </c>
      <c r="X383" s="50">
        <f>YEAR(B383)</f>
        <v>2005</v>
      </c>
      <c r="Y383" s="50">
        <f>MONTH(B383)</f>
        <v>7</v>
      </c>
      <c r="Z383" s="56">
        <f>X383*100+Y383</f>
        <v>200507</v>
      </c>
      <c r="AA383" s="56">
        <f>WEEKNUM(B383,1)</f>
        <v>29</v>
      </c>
      <c r="AB383" s="58">
        <f>IF(ISBLANK(B383)," ",MAX(B383-B382-1,0))</f>
        <v>0</v>
      </c>
      <c r="AC383" s="56">
        <f>DAY(B383)</f>
        <v>15</v>
      </c>
      <c r="AD383" s="53">
        <f>U383+V383</f>
        <v>0.2017041479450418</v>
      </c>
      <c r="AE383" s="56">
        <f>IF("1-Swim"=D383,E383*46.7,IF("2-Bike"=D383,E383,IF("3-Run"=D383,E383*4.27,0)))</f>
        <v>13.236999999999998</v>
      </c>
    </row>
    <row r="384" spans="1:31" x14ac:dyDescent="0.25">
      <c r="A384" s="50">
        <v>383</v>
      </c>
      <c r="B384" s="51">
        <v>38549</v>
      </c>
      <c r="C384" s="52" t="s">
        <v>5</v>
      </c>
      <c r="D384" s="50" t="s">
        <v>1223</v>
      </c>
      <c r="E384" s="50">
        <v>3</v>
      </c>
      <c r="F384" s="50">
        <v>0</v>
      </c>
      <c r="G384" s="50">
        <v>32</v>
      </c>
      <c r="H384" s="50">
        <v>3</v>
      </c>
      <c r="I384" s="53">
        <f>IF(E384&gt;0,TIME(F384,G384,H384),"")</f>
        <v>2.225694444444444E-2</v>
      </c>
      <c r="J384" s="54">
        <f>IF(E384&gt;0,TIME(F384,G384,H384)/E384,"")</f>
        <v>7.4189814814814804E-3</v>
      </c>
      <c r="K384" s="50" t="s">
        <v>552</v>
      </c>
      <c r="L384" s="50" t="s">
        <v>385</v>
      </c>
      <c r="M384" s="55">
        <f>IF(D384&gt;0,0.0416666666666667/J384,"")</f>
        <v>5.6162246489859644</v>
      </c>
      <c r="N384" s="50">
        <v>0</v>
      </c>
      <c r="Q384" s="151">
        <f>IF("1-Swim"=D384,J384*2.4,IF("2-Bike"=D384,J384*112,IF("3-Run"=D384,J384*26.2,0)))</f>
        <v>0.19437731481481479</v>
      </c>
      <c r="R384" s="151">
        <f>Q384/2</f>
        <v>9.7188657407407397E-2</v>
      </c>
      <c r="S384" s="53">
        <f>J384*26.2</f>
        <v>0.19437731481481479</v>
      </c>
      <c r="T384" s="53">
        <f>(J384+0.0013889)*26.2</f>
        <v>0.23076649481481476</v>
      </c>
      <c r="U384" s="53">
        <f>S384/2</f>
        <v>9.7188657407407397E-2</v>
      </c>
      <c r="V384" s="53">
        <f>T384/2</f>
        <v>0.11538324740740738</v>
      </c>
      <c r="W384" s="50">
        <f>RANK(J384,J:J,1)</f>
        <v>1990</v>
      </c>
      <c r="X384" s="50">
        <f>YEAR(B384)</f>
        <v>2005</v>
      </c>
      <c r="Y384" s="50">
        <f>MONTH(B384)</f>
        <v>7</v>
      </c>
      <c r="Z384" s="56">
        <f>X384*100+Y384</f>
        <v>200507</v>
      </c>
      <c r="AA384" s="56">
        <f>WEEKNUM(B384,1)</f>
        <v>29</v>
      </c>
      <c r="AB384" s="58">
        <f>IF(ISBLANK(B384)," ",MAX(B384-B383-1,0))</f>
        <v>0</v>
      </c>
      <c r="AC384" s="56">
        <f>DAY(B384)</f>
        <v>16</v>
      </c>
      <c r="AD384" s="53">
        <f>U384+V384</f>
        <v>0.21257190481481478</v>
      </c>
      <c r="AE384" s="56">
        <f>IF("1-Swim"=D384,E384*46.7,IF("2-Bike"=D384,E384,IF("3-Run"=D384,E384*4.27,0)))</f>
        <v>12.809999999999999</v>
      </c>
    </row>
    <row r="385" spans="1:31" x14ac:dyDescent="0.25">
      <c r="A385" s="50">
        <v>384</v>
      </c>
      <c r="B385" s="51">
        <v>38551</v>
      </c>
      <c r="C385" s="52" t="s">
        <v>3</v>
      </c>
      <c r="D385" s="50" t="s">
        <v>1223</v>
      </c>
      <c r="E385" s="50">
        <v>2.9</v>
      </c>
      <c r="F385" s="50">
        <v>0</v>
      </c>
      <c r="G385" s="50">
        <v>30</v>
      </c>
      <c r="H385" s="50">
        <v>31</v>
      </c>
      <c r="I385" s="53">
        <f>IF(E385&gt;0,TIME(F385,G385,H385),"")</f>
        <v>2.119212962962963E-2</v>
      </c>
      <c r="J385" s="54">
        <f>IF(E385&gt;0,TIME(F385,G385,H385)/E385,"")</f>
        <v>7.3076309067688378E-3</v>
      </c>
      <c r="K385" s="50" t="s">
        <v>550</v>
      </c>
      <c r="L385" s="50" t="s">
        <v>102</v>
      </c>
      <c r="M385" s="55">
        <f>IF(D385&gt;0,0.0416666666666667/J385,"")</f>
        <v>5.7018022938285133</v>
      </c>
      <c r="N385" s="50">
        <v>0</v>
      </c>
      <c r="Q385" s="151">
        <f>IF("1-Swim"=D385,J385*2.4,IF("2-Bike"=D385,J385*112,IF("3-Run"=D385,J385*26.2,0)))</f>
        <v>0.19145992975734355</v>
      </c>
      <c r="R385" s="151">
        <f>Q385/2</f>
        <v>9.5729964878671775E-2</v>
      </c>
      <c r="S385" s="53">
        <f>J385*26.2</f>
        <v>0.19145992975734355</v>
      </c>
      <c r="T385" s="53">
        <f>(J385+0.0013889)*26.2</f>
        <v>0.22784910975734354</v>
      </c>
      <c r="U385" s="53">
        <f>S385/2</f>
        <v>9.5729964878671775E-2</v>
      </c>
      <c r="V385" s="53">
        <f>T385/2</f>
        <v>0.11392455487867177</v>
      </c>
      <c r="W385" s="50">
        <f>RANK(J385,J:J,1)</f>
        <v>1899</v>
      </c>
      <c r="X385" s="50">
        <f>YEAR(B385)</f>
        <v>2005</v>
      </c>
      <c r="Y385" s="50">
        <f>MONTH(B385)</f>
        <v>7</v>
      </c>
      <c r="Z385" s="56">
        <f>X385*100+Y385</f>
        <v>200507</v>
      </c>
      <c r="AA385" s="56">
        <f>WEEKNUM(B385,1)</f>
        <v>30</v>
      </c>
      <c r="AB385" s="58">
        <f>IF(ISBLANK(B385)," ",MAX(B385-B384-1,0))</f>
        <v>1</v>
      </c>
      <c r="AC385" s="56">
        <f>DAY(B385)</f>
        <v>18</v>
      </c>
      <c r="AD385" s="53">
        <f>U385+V385</f>
        <v>0.20965451975734356</v>
      </c>
      <c r="AE385" s="56">
        <f>IF("1-Swim"=D385,E385*46.7,IF("2-Bike"=D385,E385,IF("3-Run"=D385,E385*4.27,0)))</f>
        <v>12.382999999999999</v>
      </c>
    </row>
    <row r="386" spans="1:31" x14ac:dyDescent="0.25">
      <c r="A386" s="50">
        <v>385</v>
      </c>
      <c r="B386" s="51">
        <v>38552</v>
      </c>
      <c r="C386" s="52" t="s">
        <v>4</v>
      </c>
      <c r="D386" s="50" t="s">
        <v>1225</v>
      </c>
      <c r="E386" s="50">
        <v>0.25</v>
      </c>
      <c r="F386" s="50">
        <v>0</v>
      </c>
      <c r="G386" s="50">
        <v>9</v>
      </c>
      <c r="H386" s="50">
        <v>42</v>
      </c>
      <c r="I386" s="53">
        <f>IF(E386&gt;0,TIME(F386,G386,H386),"")</f>
        <v>6.7361111111111103E-3</v>
      </c>
      <c r="J386" s="54">
        <f>IF(E386&gt;0,TIME(F386,G386,H386)/E386,"")</f>
        <v>2.6944444444444441E-2</v>
      </c>
      <c r="K386" s="50" t="s">
        <v>10</v>
      </c>
      <c r="L386" s="50" t="s">
        <v>75</v>
      </c>
      <c r="M386" s="55">
        <f>IF(D386&gt;0,0.0416666666666667/J386,"")</f>
        <v>1.546391752577321</v>
      </c>
      <c r="N386" s="50">
        <v>0</v>
      </c>
      <c r="Q386" s="151">
        <f>IF("1-Swim"=D386,J386*2.4,IF("2-Bike"=D386,J386*112,IF("3-Run"=D386,J386*26.2,0)))</f>
        <v>6.466666666666665E-2</v>
      </c>
      <c r="R386" s="151">
        <f>Q386/2</f>
        <v>3.2333333333333325E-2</v>
      </c>
      <c r="S386" s="53">
        <f>J386*26.2</f>
        <v>0.70594444444444437</v>
      </c>
      <c r="T386" s="53">
        <f>(J386+0.0013889)*26.2</f>
        <v>0.74233362444444428</v>
      </c>
      <c r="U386" s="53">
        <f>S386/2</f>
        <v>0.35297222222222219</v>
      </c>
      <c r="V386" s="53">
        <f>T386/2</f>
        <v>0.37116681222222214</v>
      </c>
      <c r="W386" s="50">
        <f>RANK(J386,J:J,1)</f>
        <v>3262</v>
      </c>
      <c r="X386" s="50">
        <f>YEAR(B386)</f>
        <v>2005</v>
      </c>
      <c r="Y386" s="50">
        <f>MONTH(B386)</f>
        <v>7</v>
      </c>
      <c r="Z386" s="56">
        <f>X386*100+Y386</f>
        <v>200507</v>
      </c>
      <c r="AA386" s="56">
        <f>WEEKNUM(B386,1)</f>
        <v>30</v>
      </c>
      <c r="AB386" s="58">
        <f>IF(ISBLANK(B386)," ",MAX(B386-B385-1,0))</f>
        <v>0</v>
      </c>
      <c r="AC386" s="56">
        <f>DAY(B386)</f>
        <v>19</v>
      </c>
      <c r="AD386" s="53">
        <f>U386+V386</f>
        <v>0.72413903444444427</v>
      </c>
      <c r="AE386" s="56">
        <f>IF("1-Swim"=D386,E386*46.7,IF("2-Bike"=D386,E386,IF("3-Run"=D386,E386*4.27,0)))</f>
        <v>11.675000000000001</v>
      </c>
    </row>
    <row r="387" spans="1:31" x14ac:dyDescent="0.25">
      <c r="A387" s="50">
        <v>386</v>
      </c>
      <c r="B387" s="51">
        <v>38552</v>
      </c>
      <c r="C387" s="52" t="s">
        <v>4</v>
      </c>
      <c r="D387" s="50" t="s">
        <v>1223</v>
      </c>
      <c r="E387" s="50">
        <v>2.82</v>
      </c>
      <c r="F387" s="50">
        <v>0</v>
      </c>
      <c r="G387" s="50">
        <v>30</v>
      </c>
      <c r="H387" s="50">
        <v>0</v>
      </c>
      <c r="I387" s="53">
        <f>IF(E387&gt;0,TIME(F387,G387,H387),"")</f>
        <v>2.0833333333333332E-2</v>
      </c>
      <c r="J387" s="54">
        <f>IF(E387&gt;0,TIME(F387,G387,H387)/E387,"")</f>
        <v>7.3877068557919624E-3</v>
      </c>
      <c r="K387" s="50" t="s">
        <v>552</v>
      </c>
      <c r="L387" s="50" t="s">
        <v>17</v>
      </c>
      <c r="M387" s="55">
        <f>IF(D387&gt;0,0.0416666666666667/J387,"")</f>
        <v>5.6400000000000041</v>
      </c>
      <c r="N387" s="50">
        <v>0</v>
      </c>
      <c r="Q387" s="151">
        <f>IF("1-Swim"=D387,J387*2.4,IF("2-Bike"=D387,J387*112,IF("3-Run"=D387,J387*26.2,0)))</f>
        <v>0.1935579196217494</v>
      </c>
      <c r="R387" s="151">
        <f>Q387/2</f>
        <v>9.6778959810874698E-2</v>
      </c>
      <c r="S387" s="53">
        <f>J387*26.2</f>
        <v>0.1935579196217494</v>
      </c>
      <c r="T387" s="53">
        <f>(J387+0.0013889)*26.2</f>
        <v>0.22994709962174942</v>
      </c>
      <c r="U387" s="53">
        <f>S387/2</f>
        <v>9.6778959810874698E-2</v>
      </c>
      <c r="V387" s="53">
        <f>T387/2</f>
        <v>0.11497354981087471</v>
      </c>
      <c r="W387" s="50">
        <f>RANK(J387,J:J,1)</f>
        <v>1962</v>
      </c>
      <c r="X387" s="50">
        <f>YEAR(B387)</f>
        <v>2005</v>
      </c>
      <c r="Y387" s="50">
        <f>MONTH(B387)</f>
        <v>7</v>
      </c>
      <c r="Z387" s="56">
        <f>X387*100+Y387</f>
        <v>200507</v>
      </c>
      <c r="AA387" s="56">
        <f>WEEKNUM(B387,1)</f>
        <v>30</v>
      </c>
      <c r="AB387" s="58">
        <f>IF(ISBLANK(B387)," ",MAX(B387-B386-1,0))</f>
        <v>0</v>
      </c>
      <c r="AC387" s="56">
        <f>DAY(B387)</f>
        <v>19</v>
      </c>
      <c r="AD387" s="53">
        <f>U387+V387</f>
        <v>0.21175250962174941</v>
      </c>
      <c r="AE387" s="56">
        <f>IF("1-Swim"=D387,E387*46.7,IF("2-Bike"=D387,E387,IF("3-Run"=D387,E387*4.27,0)))</f>
        <v>12.041399999999998</v>
      </c>
    </row>
    <row r="388" spans="1:31" x14ac:dyDescent="0.25">
      <c r="A388" s="50">
        <v>387</v>
      </c>
      <c r="B388" s="51">
        <v>38553</v>
      </c>
      <c r="C388" s="52" t="s">
        <v>6</v>
      </c>
      <c r="D388" s="50" t="s">
        <v>1223</v>
      </c>
      <c r="E388" s="50">
        <v>2.9</v>
      </c>
      <c r="F388" s="50">
        <v>0</v>
      </c>
      <c r="G388" s="50">
        <v>28</v>
      </c>
      <c r="H388" s="50">
        <v>40</v>
      </c>
      <c r="I388" s="53">
        <f>IF(E388&gt;0,TIME(F388,G388,H388),"")</f>
        <v>1.9907407407407408E-2</v>
      </c>
      <c r="J388" s="54">
        <f>IF(E388&gt;0,TIME(F388,G388,H388)/E388,"")</f>
        <v>6.8646232439335897E-3</v>
      </c>
      <c r="K388" s="50" t="s">
        <v>552</v>
      </c>
      <c r="L388" s="50" t="s">
        <v>102</v>
      </c>
      <c r="M388" s="55">
        <f>IF(D388&gt;0,0.0416666666666667/J388,"")</f>
        <v>6.0697674418604688</v>
      </c>
      <c r="N388" s="50">
        <v>0</v>
      </c>
      <c r="Q388" s="151">
        <f>IF("1-Swim"=D388,J388*2.4,IF("2-Bike"=D388,J388*112,IF("3-Run"=D388,J388*26.2,0)))</f>
        <v>0.17985312899106004</v>
      </c>
      <c r="R388" s="151">
        <f>Q388/2</f>
        <v>8.992656449553002E-2</v>
      </c>
      <c r="S388" s="53">
        <f>J388*26.2</f>
        <v>0.17985312899106004</v>
      </c>
      <c r="T388" s="53">
        <f>(J388+0.0013889)*26.2</f>
        <v>0.21624230899106003</v>
      </c>
      <c r="U388" s="53">
        <f>S388/2</f>
        <v>8.992656449553002E-2</v>
      </c>
      <c r="V388" s="53">
        <f>T388/2</f>
        <v>0.10812115449553002</v>
      </c>
      <c r="W388" s="50">
        <f>RANK(J388,J:J,1)</f>
        <v>1399</v>
      </c>
      <c r="X388" s="50">
        <f>YEAR(B388)</f>
        <v>2005</v>
      </c>
      <c r="Y388" s="50">
        <f>MONTH(B388)</f>
        <v>7</v>
      </c>
      <c r="Z388" s="56">
        <f>X388*100+Y388</f>
        <v>200507</v>
      </c>
      <c r="AA388" s="56">
        <f>WEEKNUM(B388,1)</f>
        <v>30</v>
      </c>
      <c r="AB388" s="58">
        <f>IF(ISBLANK(B388)," ",MAX(B388-B387-1,0))</f>
        <v>0</v>
      </c>
      <c r="AC388" s="56">
        <f>DAY(B388)</f>
        <v>20</v>
      </c>
      <c r="AD388" s="53">
        <f>U388+V388</f>
        <v>0.19804771899106005</v>
      </c>
      <c r="AE388" s="56">
        <f>IF("1-Swim"=D388,E388*46.7,IF("2-Bike"=D388,E388,IF("3-Run"=D388,E388*4.27,0)))</f>
        <v>12.382999999999999</v>
      </c>
    </row>
    <row r="389" spans="1:31" x14ac:dyDescent="0.25">
      <c r="A389" s="50">
        <v>388</v>
      </c>
      <c r="B389" s="51">
        <v>38554</v>
      </c>
      <c r="C389" s="52" t="s">
        <v>1</v>
      </c>
      <c r="D389" s="50" t="s">
        <v>1223</v>
      </c>
      <c r="E389" s="50">
        <v>2.5499999999999998</v>
      </c>
      <c r="F389" s="50">
        <v>0</v>
      </c>
      <c r="G389" s="50">
        <v>27</v>
      </c>
      <c r="H389" s="50">
        <v>34</v>
      </c>
      <c r="I389" s="53">
        <f>IF(E389&gt;0,TIME(F389,G389,H389),"")</f>
        <v>1.9143518518518518E-2</v>
      </c>
      <c r="J389" s="54">
        <f>IF(E389&gt;0,TIME(F389,G389,H389)/E389,"")</f>
        <v>7.5072621641249096E-3</v>
      </c>
      <c r="K389" s="50" t="s">
        <v>552</v>
      </c>
      <c r="L389" s="50" t="s">
        <v>89</v>
      </c>
      <c r="M389" s="55">
        <f>IF(D389&gt;0,0.0416666666666667/J389,"")</f>
        <v>5.5501813784764247</v>
      </c>
      <c r="N389" s="50">
        <v>0</v>
      </c>
      <c r="Q389" s="151">
        <f>IF("1-Swim"=D389,J389*2.4,IF("2-Bike"=D389,J389*112,IF("3-Run"=D389,J389*26.2,0)))</f>
        <v>0.19669026870007264</v>
      </c>
      <c r="R389" s="151">
        <f>Q389/2</f>
        <v>9.834513435003632E-2</v>
      </c>
      <c r="S389" s="53">
        <f>J389*26.2</f>
        <v>0.19669026870007264</v>
      </c>
      <c r="T389" s="53">
        <f>(J389+0.0013889)*26.2</f>
        <v>0.23307944870007261</v>
      </c>
      <c r="U389" s="53">
        <f>S389/2</f>
        <v>9.834513435003632E-2</v>
      </c>
      <c r="V389" s="53">
        <f>T389/2</f>
        <v>0.1165397243500363</v>
      </c>
      <c r="W389" s="50">
        <f>RANK(J389,J:J,1)</f>
        <v>2074</v>
      </c>
      <c r="X389" s="50">
        <f>YEAR(B389)</f>
        <v>2005</v>
      </c>
      <c r="Y389" s="50">
        <f>MONTH(B389)</f>
        <v>7</v>
      </c>
      <c r="Z389" s="56">
        <f>X389*100+Y389</f>
        <v>200507</v>
      </c>
      <c r="AA389" s="56">
        <f>WEEKNUM(B389,1)</f>
        <v>30</v>
      </c>
      <c r="AB389" s="58">
        <f>IF(ISBLANK(B389)," ",MAX(B389-B388-1,0))</f>
        <v>0</v>
      </c>
      <c r="AC389" s="56">
        <f>DAY(B389)</f>
        <v>21</v>
      </c>
      <c r="AD389" s="53">
        <f>U389+V389</f>
        <v>0.21488485870007262</v>
      </c>
      <c r="AE389" s="56">
        <f>IF("1-Swim"=D389,E389*46.7,IF("2-Bike"=D389,E389,IF("3-Run"=D389,E389*4.27,0)))</f>
        <v>10.888499999999999</v>
      </c>
    </row>
    <row r="390" spans="1:31" x14ac:dyDescent="0.25">
      <c r="A390" s="50">
        <v>389</v>
      </c>
      <c r="B390" s="51">
        <v>38555</v>
      </c>
      <c r="C390" s="52" t="s">
        <v>2</v>
      </c>
      <c r="D390" s="50" t="s">
        <v>1225</v>
      </c>
      <c r="E390" s="50">
        <v>0.5</v>
      </c>
      <c r="F390" s="50">
        <v>0</v>
      </c>
      <c r="G390" s="50">
        <v>19</v>
      </c>
      <c r="H390" s="50">
        <v>50</v>
      </c>
      <c r="I390" s="53">
        <f>IF(E390&gt;0,TIME(F390,G390,H390),"")</f>
        <v>1.3773148148148147E-2</v>
      </c>
      <c r="J390" s="54">
        <f>IF(E390&gt;0,TIME(F390,G390,H390)/E390,"")</f>
        <v>2.7546296296296294E-2</v>
      </c>
      <c r="K390" s="50" t="s">
        <v>10</v>
      </c>
      <c r="L390" s="50" t="s">
        <v>98</v>
      </c>
      <c r="M390" s="55">
        <f>IF(D390&gt;0,0.0416666666666667/J390,"")</f>
        <v>1.512605042016808</v>
      </c>
      <c r="N390" s="50">
        <v>0</v>
      </c>
      <c r="Q390" s="151">
        <f>IF("1-Swim"=D390,J390*2.4,IF("2-Bike"=D390,J390*112,IF("3-Run"=D390,J390*26.2,0)))</f>
        <v>6.6111111111111107E-2</v>
      </c>
      <c r="R390" s="151">
        <f>Q390/2</f>
        <v>3.3055555555555553E-2</v>
      </c>
      <c r="S390" s="53">
        <f>J390*26.2</f>
        <v>0.72171296296296295</v>
      </c>
      <c r="T390" s="53">
        <f>(J390+0.0013889)*26.2</f>
        <v>0.75810214296296285</v>
      </c>
      <c r="U390" s="53">
        <f>S390/2</f>
        <v>0.36085648148148147</v>
      </c>
      <c r="V390" s="53">
        <f>T390/2</f>
        <v>0.37905107148148143</v>
      </c>
      <c r="W390" s="50">
        <f>RANK(J390,J:J,1)</f>
        <v>3288</v>
      </c>
      <c r="X390" s="50">
        <f>YEAR(B390)</f>
        <v>2005</v>
      </c>
      <c r="Y390" s="50">
        <f>MONTH(B390)</f>
        <v>7</v>
      </c>
      <c r="Z390" s="56">
        <f>X390*100+Y390</f>
        <v>200507</v>
      </c>
      <c r="AA390" s="56">
        <f>WEEKNUM(B390,1)</f>
        <v>30</v>
      </c>
      <c r="AB390" s="58">
        <f>IF(ISBLANK(B390)," ",MAX(B390-B389-1,0))</f>
        <v>0</v>
      </c>
      <c r="AC390" s="56">
        <f>DAY(B390)</f>
        <v>22</v>
      </c>
      <c r="AD390" s="53">
        <f>U390+V390</f>
        <v>0.73990755296296284</v>
      </c>
      <c r="AE390" s="56">
        <f>IF("1-Swim"=D390,E390*46.7,IF("2-Bike"=D390,E390,IF("3-Run"=D390,E390*4.27,0)))</f>
        <v>23.35</v>
      </c>
    </row>
    <row r="391" spans="1:31" x14ac:dyDescent="0.25">
      <c r="A391" s="50">
        <v>390</v>
      </c>
      <c r="B391" s="51">
        <v>38555</v>
      </c>
      <c r="C391" s="52" t="s">
        <v>2</v>
      </c>
      <c r="D391" s="50" t="s">
        <v>1224</v>
      </c>
      <c r="E391" s="50">
        <v>11</v>
      </c>
      <c r="F391" s="50">
        <v>0</v>
      </c>
      <c r="G391" s="50">
        <v>38</v>
      </c>
      <c r="H391" s="50">
        <v>50</v>
      </c>
      <c r="I391" s="53">
        <f>IF(E391&gt;0,TIME(F391,G391,H391),"")</f>
        <v>2.6967592592592595E-2</v>
      </c>
      <c r="J391" s="54">
        <f>IF(E391&gt;0,TIME(F391,G391,H391)/E391,"")</f>
        <v>2.4515993265993266E-3</v>
      </c>
      <c r="K391" s="50" t="s">
        <v>33</v>
      </c>
      <c r="L391" s="50" t="s">
        <v>99</v>
      </c>
      <c r="M391" s="55">
        <f>IF(D391&gt;0,0.0416666666666667/J391,"")</f>
        <v>16.995708154506449</v>
      </c>
      <c r="N391" s="50">
        <v>0</v>
      </c>
      <c r="Q391" s="151">
        <f>IF("1-Swim"=D391,J391*2.4,IF("2-Bike"=D391,J391*112,IF("3-Run"=D391,J391*26.2,0)))</f>
        <v>0.27457912457912459</v>
      </c>
      <c r="R391" s="151">
        <f>Q391/2</f>
        <v>0.13728956228956229</v>
      </c>
      <c r="S391" s="53">
        <f>J391*26.2</f>
        <v>6.4231902356902362E-2</v>
      </c>
      <c r="T391" s="53">
        <f>(J391+0.0013889)*26.2</f>
        <v>0.10062108235690236</v>
      </c>
      <c r="U391" s="53">
        <f>S391/2</f>
        <v>3.2115951178451181E-2</v>
      </c>
      <c r="V391" s="53">
        <f>T391/2</f>
        <v>5.0310541178451178E-2</v>
      </c>
      <c r="W391" s="50">
        <f>RANK(J391,J:J,1)</f>
        <v>290</v>
      </c>
      <c r="X391" s="50">
        <f>YEAR(B391)</f>
        <v>2005</v>
      </c>
      <c r="Y391" s="50">
        <f>MONTH(B391)</f>
        <v>7</v>
      </c>
      <c r="Z391" s="56">
        <f>X391*100+Y391</f>
        <v>200507</v>
      </c>
      <c r="AA391" s="56">
        <f>WEEKNUM(B391,1)</f>
        <v>30</v>
      </c>
      <c r="AB391" s="58">
        <f>IF(ISBLANK(B391)," ",MAX(B391-B390-1,0))</f>
        <v>0</v>
      </c>
      <c r="AC391" s="56">
        <f>DAY(B391)</f>
        <v>22</v>
      </c>
      <c r="AD391" s="53">
        <f>U391+V391</f>
        <v>8.2426492356902359E-2</v>
      </c>
      <c r="AE391" s="56">
        <f>IF("1-Swim"=D391,E391*46.7,IF("2-Bike"=D391,E391,IF("3-Run"=D391,E391*4.27,0)))</f>
        <v>11</v>
      </c>
    </row>
    <row r="392" spans="1:31" x14ac:dyDescent="0.25">
      <c r="A392" s="50">
        <v>391</v>
      </c>
      <c r="B392" s="51">
        <v>38557</v>
      </c>
      <c r="C392" s="52" t="s">
        <v>0</v>
      </c>
      <c r="D392" s="50" t="s">
        <v>1224</v>
      </c>
      <c r="E392" s="50">
        <v>25</v>
      </c>
      <c r="F392" s="50">
        <v>1</v>
      </c>
      <c r="G392" s="50">
        <v>39</v>
      </c>
      <c r="H392" s="50">
        <v>35</v>
      </c>
      <c r="I392" s="53">
        <f>IF(E392&gt;0,TIME(F392,G392,H392),"")</f>
        <v>6.9155092592592601E-2</v>
      </c>
      <c r="J392" s="54">
        <f>IF(E392&gt;0,TIME(F392,G392,H392)/E392,"")</f>
        <v>2.7662037037037039E-3</v>
      </c>
      <c r="K392" s="50" t="s">
        <v>33</v>
      </c>
      <c r="L392" s="50" t="s">
        <v>41</v>
      </c>
      <c r="M392" s="55">
        <f>IF(D392&gt;0,0.0416666666666667/J392,"")</f>
        <v>15.062761506276161</v>
      </c>
      <c r="N392" s="50">
        <v>0</v>
      </c>
      <c r="Q392" s="151">
        <f>IF("1-Swim"=D392,J392*2.4,IF("2-Bike"=D392,J392*112,IF("3-Run"=D392,J392*26.2,0)))</f>
        <v>0.30981481481481482</v>
      </c>
      <c r="R392" s="151">
        <f>Q392/2</f>
        <v>0.15490740740740741</v>
      </c>
      <c r="S392" s="53">
        <f>J392*26.2</f>
        <v>7.2474537037037046E-2</v>
      </c>
      <c r="T392" s="53">
        <f>(J392+0.0013889)*26.2</f>
        <v>0.10886371703703704</v>
      </c>
      <c r="U392" s="53">
        <f>S392/2</f>
        <v>3.6237268518518523E-2</v>
      </c>
      <c r="V392" s="53">
        <f>T392/2</f>
        <v>5.4431858518518519E-2</v>
      </c>
      <c r="W392" s="50">
        <f>RANK(J392,J:J,1)</f>
        <v>445</v>
      </c>
      <c r="X392" s="50">
        <f>YEAR(B392)</f>
        <v>2005</v>
      </c>
      <c r="Y392" s="50">
        <f>MONTH(B392)</f>
        <v>7</v>
      </c>
      <c r="Z392" s="56">
        <f>X392*100+Y392</f>
        <v>200507</v>
      </c>
      <c r="AA392" s="56">
        <f>WEEKNUM(B392,1)</f>
        <v>31</v>
      </c>
      <c r="AB392" s="58">
        <f>IF(ISBLANK(B392)," ",MAX(B392-B391-1,0))</f>
        <v>1</v>
      </c>
      <c r="AC392" s="56">
        <f>DAY(B392)</f>
        <v>24</v>
      </c>
      <c r="AD392" s="53">
        <f>U392+V392</f>
        <v>9.0669127037037042E-2</v>
      </c>
      <c r="AE392" s="56">
        <f>IF("1-Swim"=D392,E392*46.7,IF("2-Bike"=D392,E392,IF("3-Run"=D392,E392*4.27,0)))</f>
        <v>25</v>
      </c>
    </row>
    <row r="393" spans="1:31" x14ac:dyDescent="0.25">
      <c r="A393" s="50">
        <v>392</v>
      </c>
      <c r="B393" s="51">
        <v>38558</v>
      </c>
      <c r="C393" s="52" t="s">
        <v>3</v>
      </c>
      <c r="D393" s="50" t="s">
        <v>1225</v>
      </c>
      <c r="E393" s="50">
        <v>0.25</v>
      </c>
      <c r="F393" s="50">
        <v>0</v>
      </c>
      <c r="G393" s="50">
        <v>9</v>
      </c>
      <c r="H393" s="50">
        <v>21</v>
      </c>
      <c r="I393" s="53">
        <f>IF(E393&gt;0,TIME(F393,G393,H393),"")</f>
        <v>6.4930555555555549E-3</v>
      </c>
      <c r="J393" s="54">
        <f>IF(E393&gt;0,TIME(F393,G393,H393)/E393,"")</f>
        <v>2.5972222222222219E-2</v>
      </c>
      <c r="K393" s="50" t="s">
        <v>10</v>
      </c>
      <c r="L393" s="50" t="s">
        <v>75</v>
      </c>
      <c r="M393" s="55">
        <f>IF(D393&gt;0,0.0416666666666667/J393,"")</f>
        <v>1.6042780748663117</v>
      </c>
      <c r="N393" s="50">
        <v>0</v>
      </c>
      <c r="Q393" s="151">
        <f>IF("1-Swim"=D393,J393*2.4,IF("2-Bike"=D393,J393*112,IF("3-Run"=D393,J393*26.2,0)))</f>
        <v>6.2333333333333324E-2</v>
      </c>
      <c r="R393" s="151">
        <f>Q393/2</f>
        <v>3.1166666666666662E-2</v>
      </c>
      <c r="S393" s="53">
        <f>J393*26.2</f>
        <v>0.68047222222222215</v>
      </c>
      <c r="T393" s="53">
        <f>(J393+0.0013889)*26.2</f>
        <v>0.71686140222222205</v>
      </c>
      <c r="U393" s="53">
        <f>S393/2</f>
        <v>0.34023611111111107</v>
      </c>
      <c r="V393" s="53">
        <f>T393/2</f>
        <v>0.35843070111111103</v>
      </c>
      <c r="W393" s="50">
        <f>RANK(J393,J:J,1)</f>
        <v>3230</v>
      </c>
      <c r="X393" s="50">
        <f>YEAR(B393)</f>
        <v>2005</v>
      </c>
      <c r="Y393" s="50">
        <f>MONTH(B393)</f>
        <v>7</v>
      </c>
      <c r="Z393" s="56">
        <f>X393*100+Y393</f>
        <v>200507</v>
      </c>
      <c r="AA393" s="56">
        <f>WEEKNUM(B393,1)</f>
        <v>31</v>
      </c>
      <c r="AB393" s="58">
        <f>IF(ISBLANK(B393)," ",MAX(B393-B392-1,0))</f>
        <v>0</v>
      </c>
      <c r="AC393" s="56">
        <f>DAY(B393)</f>
        <v>25</v>
      </c>
      <c r="AD393" s="53">
        <f>U393+V393</f>
        <v>0.69866681222222216</v>
      </c>
      <c r="AE393" s="56">
        <f>IF("1-Swim"=D393,E393*46.7,IF("2-Bike"=D393,E393,IF("3-Run"=D393,E393*4.27,0)))</f>
        <v>11.675000000000001</v>
      </c>
    </row>
    <row r="394" spans="1:31" x14ac:dyDescent="0.25">
      <c r="A394" s="50">
        <v>393</v>
      </c>
      <c r="B394" s="51">
        <v>38559</v>
      </c>
      <c r="C394" s="52" t="s">
        <v>4</v>
      </c>
      <c r="D394" s="50" t="s">
        <v>1223</v>
      </c>
      <c r="E394" s="50">
        <v>3</v>
      </c>
      <c r="F394" s="50">
        <v>0</v>
      </c>
      <c r="G394" s="50">
        <v>30</v>
      </c>
      <c r="H394" s="50">
        <v>24</v>
      </c>
      <c r="I394" s="53">
        <f>IF(E394&gt;0,TIME(F394,G394,H394),"")</f>
        <v>2.1111111111111108E-2</v>
      </c>
      <c r="J394" s="54">
        <f>IF(E394&gt;0,TIME(F394,G394,H394)/E394,"")</f>
        <v>7.0370370370370361E-3</v>
      </c>
      <c r="K394" s="50" t="s">
        <v>552</v>
      </c>
      <c r="L394" s="50" t="s">
        <v>17</v>
      </c>
      <c r="M394" s="55">
        <f>IF(D394&gt;0,0.0416666666666667/J394,"")</f>
        <v>5.9210526315789531</v>
      </c>
      <c r="N394" s="50">
        <v>0</v>
      </c>
      <c r="Q394" s="151">
        <f>IF("1-Swim"=D394,J394*2.4,IF("2-Bike"=D394,J394*112,IF("3-Run"=D394,J394*26.2,0)))</f>
        <v>0.18437037037037035</v>
      </c>
      <c r="R394" s="151">
        <f>Q394/2</f>
        <v>9.2185185185185176E-2</v>
      </c>
      <c r="S394" s="53">
        <f>J394*26.2</f>
        <v>0.18437037037037035</v>
      </c>
      <c r="T394" s="53">
        <f>(J394+0.0013889)*26.2</f>
        <v>0.22075955037037034</v>
      </c>
      <c r="U394" s="53">
        <f>S394/2</f>
        <v>9.2185185185185176E-2</v>
      </c>
      <c r="V394" s="53">
        <f>T394/2</f>
        <v>0.11037977518518517</v>
      </c>
      <c r="W394" s="50">
        <f>RANK(J394,J:J,1)</f>
        <v>1592</v>
      </c>
      <c r="X394" s="50">
        <f>YEAR(B394)</f>
        <v>2005</v>
      </c>
      <c r="Y394" s="50">
        <f>MONTH(B394)</f>
        <v>7</v>
      </c>
      <c r="Z394" s="56">
        <f>X394*100+Y394</f>
        <v>200507</v>
      </c>
      <c r="AA394" s="56">
        <f>WEEKNUM(B394,1)</f>
        <v>31</v>
      </c>
      <c r="AB394" s="58">
        <f>IF(ISBLANK(B394)," ",MAX(B394-B393-1,0))</f>
        <v>0</v>
      </c>
      <c r="AC394" s="56">
        <f>DAY(B394)</f>
        <v>26</v>
      </c>
      <c r="AD394" s="53">
        <f>U394+V394</f>
        <v>0.20256496037037036</v>
      </c>
      <c r="AE394" s="56">
        <f>IF("1-Swim"=D394,E394*46.7,IF("2-Bike"=D394,E394,IF("3-Run"=D394,E394*4.27,0)))</f>
        <v>12.809999999999999</v>
      </c>
    </row>
    <row r="395" spans="1:31" x14ac:dyDescent="0.25">
      <c r="A395" s="50">
        <v>394</v>
      </c>
      <c r="B395" s="51">
        <v>38560</v>
      </c>
      <c r="C395" s="52" t="s">
        <v>6</v>
      </c>
      <c r="D395" s="50" t="s">
        <v>1223</v>
      </c>
      <c r="E395" s="50">
        <v>3</v>
      </c>
      <c r="F395" s="50">
        <v>0</v>
      </c>
      <c r="G395" s="50">
        <v>29</v>
      </c>
      <c r="H395" s="50">
        <v>18</v>
      </c>
      <c r="I395" s="53">
        <f>IF(E395&gt;0,TIME(F395,G395,H395),"")</f>
        <v>2.0347222222222221E-2</v>
      </c>
      <c r="J395" s="54">
        <f>IF(E395&gt;0,TIME(F395,G395,H395)/E395,"")</f>
        <v>6.7824074074074071E-3</v>
      </c>
      <c r="K395" s="50" t="s">
        <v>552</v>
      </c>
      <c r="L395" s="50" t="s">
        <v>17</v>
      </c>
      <c r="M395" s="55">
        <f>IF(D395&gt;0,0.0416666666666667/J395,"")</f>
        <v>6.1433447098976162</v>
      </c>
      <c r="N395" s="50">
        <v>0</v>
      </c>
      <c r="Q395" s="151">
        <f>IF("1-Swim"=D395,J395*2.4,IF("2-Bike"=D395,J395*112,IF("3-Run"=D395,J395*26.2,0)))</f>
        <v>0.17769907407407406</v>
      </c>
      <c r="R395" s="151">
        <f>Q395/2</f>
        <v>8.8849537037037032E-2</v>
      </c>
      <c r="S395" s="53">
        <f>J395*26.2</f>
        <v>0.17769907407407406</v>
      </c>
      <c r="T395" s="53">
        <f>(J395+0.0013889)*26.2</f>
        <v>0.21408825407407406</v>
      </c>
      <c r="U395" s="53">
        <f>S395/2</f>
        <v>8.8849537037037032E-2</v>
      </c>
      <c r="V395" s="53">
        <f>T395/2</f>
        <v>0.10704412703703703</v>
      </c>
      <c r="W395" s="50">
        <f>RANK(J395,J:J,1)</f>
        <v>1285</v>
      </c>
      <c r="X395" s="50">
        <f>YEAR(B395)</f>
        <v>2005</v>
      </c>
      <c r="Y395" s="50">
        <f>MONTH(B395)</f>
        <v>7</v>
      </c>
      <c r="Z395" s="56">
        <f>X395*100+Y395</f>
        <v>200507</v>
      </c>
      <c r="AA395" s="56">
        <f>WEEKNUM(B395,1)</f>
        <v>31</v>
      </c>
      <c r="AB395" s="58">
        <f>IF(ISBLANK(B395)," ",MAX(B395-B394-1,0))</f>
        <v>0</v>
      </c>
      <c r="AC395" s="56">
        <f>DAY(B395)</f>
        <v>27</v>
      </c>
      <c r="AD395" s="53">
        <f>U395+V395</f>
        <v>0.19589366407407405</v>
      </c>
      <c r="AE395" s="56">
        <f>IF("1-Swim"=D395,E395*46.7,IF("2-Bike"=D395,E395,IF("3-Run"=D395,E395*4.27,0)))</f>
        <v>12.809999999999999</v>
      </c>
    </row>
    <row r="396" spans="1:31" x14ac:dyDescent="0.25">
      <c r="A396" s="50">
        <v>395</v>
      </c>
      <c r="B396" s="51">
        <v>38561</v>
      </c>
      <c r="C396" s="52" t="s">
        <v>1</v>
      </c>
      <c r="D396" s="50" t="s">
        <v>1225</v>
      </c>
      <c r="E396" s="50">
        <v>0.5</v>
      </c>
      <c r="F396" s="50">
        <v>0</v>
      </c>
      <c r="G396" s="50">
        <v>17</v>
      </c>
      <c r="H396" s="50">
        <v>40</v>
      </c>
      <c r="I396" s="53">
        <f>IF(E396&gt;0,TIME(F396,G396,H396),"")</f>
        <v>1.2268518518518519E-2</v>
      </c>
      <c r="J396" s="54">
        <f>IF(E396&gt;0,TIME(F396,G396,H396)/E396,"")</f>
        <v>2.4537037037037038E-2</v>
      </c>
      <c r="K396" s="50" t="s">
        <v>10</v>
      </c>
      <c r="L396" s="50" t="s">
        <v>100</v>
      </c>
      <c r="M396" s="55">
        <f>IF(D396&gt;0,0.0416666666666667/J396,"")</f>
        <v>1.698113207547171</v>
      </c>
      <c r="N396" s="50">
        <v>0</v>
      </c>
      <c r="Q396" s="151">
        <f>IF("1-Swim"=D396,J396*2.4,IF("2-Bike"=D396,J396*112,IF("3-Run"=D396,J396*26.2,0)))</f>
        <v>5.8888888888888886E-2</v>
      </c>
      <c r="R396" s="151">
        <f>Q396/2</f>
        <v>2.9444444444444443E-2</v>
      </c>
      <c r="S396" s="53">
        <f>J396*26.2</f>
        <v>0.64287037037037043</v>
      </c>
      <c r="T396" s="53">
        <f>(J396+0.0013889)*26.2</f>
        <v>0.67925955037037034</v>
      </c>
      <c r="U396" s="53">
        <f>S396/2</f>
        <v>0.32143518518518521</v>
      </c>
      <c r="V396" s="53">
        <f>T396/2</f>
        <v>0.33962977518518517</v>
      </c>
      <c r="W396" s="50">
        <f>RANK(J396,J:J,1)</f>
        <v>3158</v>
      </c>
      <c r="X396" s="50">
        <f>YEAR(B396)</f>
        <v>2005</v>
      </c>
      <c r="Y396" s="50">
        <f>MONTH(B396)</f>
        <v>7</v>
      </c>
      <c r="Z396" s="56">
        <f>X396*100+Y396</f>
        <v>200507</v>
      </c>
      <c r="AA396" s="56">
        <f>WEEKNUM(B396,1)</f>
        <v>31</v>
      </c>
      <c r="AB396" s="58">
        <f>IF(ISBLANK(B396)," ",MAX(B396-B395-1,0))</f>
        <v>0</v>
      </c>
      <c r="AC396" s="56">
        <f>DAY(B396)</f>
        <v>28</v>
      </c>
      <c r="AD396" s="53">
        <f>U396+V396</f>
        <v>0.66106496037037044</v>
      </c>
      <c r="AE396" s="56">
        <f>IF("1-Swim"=D396,E396*46.7,IF("2-Bike"=D396,E396,IF("3-Run"=D396,E396*4.27,0)))</f>
        <v>23.35</v>
      </c>
    </row>
    <row r="397" spans="1:31" x14ac:dyDescent="0.25">
      <c r="A397" s="50">
        <v>396</v>
      </c>
      <c r="B397" s="51">
        <v>38563</v>
      </c>
      <c r="C397" s="52" t="s">
        <v>5</v>
      </c>
      <c r="D397" s="50" t="s">
        <v>1224</v>
      </c>
      <c r="E397" s="50">
        <v>45</v>
      </c>
      <c r="F397" s="50">
        <v>3</v>
      </c>
      <c r="G397" s="50">
        <v>4</v>
      </c>
      <c r="H397" s="50">
        <v>10</v>
      </c>
      <c r="I397" s="53">
        <f>IF(E397&gt;0,TIME(F397,G397,H397),"")</f>
        <v>0.12789351851851852</v>
      </c>
      <c r="J397" s="54">
        <f>IF(E397&gt;0,TIME(F397,G397,H397)/E397,"")</f>
        <v>2.8420781893004113E-3</v>
      </c>
      <c r="K397" s="50" t="s">
        <v>33</v>
      </c>
      <c r="L397" s="50" t="s">
        <v>101</v>
      </c>
      <c r="M397" s="55">
        <f>IF(D397&gt;0,0.0416666666666667/J397,"")</f>
        <v>14.660633484162908</v>
      </c>
      <c r="N397" s="50">
        <v>0</v>
      </c>
      <c r="Q397" s="151">
        <f>IF("1-Swim"=D397,J397*2.4,IF("2-Bike"=D397,J397*112,IF("3-Run"=D397,J397*26.2,0)))</f>
        <v>0.31831275720164609</v>
      </c>
      <c r="R397" s="151">
        <f>Q397/2</f>
        <v>0.15915637860082305</v>
      </c>
      <c r="S397" s="53">
        <f>J397*26.2</f>
        <v>7.4462448559670769E-2</v>
      </c>
      <c r="T397" s="53">
        <f>(J397+0.0013889)*26.2</f>
        <v>0.11085162855967076</v>
      </c>
      <c r="U397" s="53">
        <f>S397/2</f>
        <v>3.7231224279835384E-2</v>
      </c>
      <c r="V397" s="53">
        <f>T397/2</f>
        <v>5.5425814279835381E-2</v>
      </c>
      <c r="W397" s="50">
        <f>RANK(J397,J:J,1)</f>
        <v>504</v>
      </c>
      <c r="X397" s="50">
        <f>YEAR(B397)</f>
        <v>2005</v>
      </c>
      <c r="Y397" s="50">
        <f>MONTH(B397)</f>
        <v>7</v>
      </c>
      <c r="Z397" s="56">
        <f>X397*100+Y397</f>
        <v>200507</v>
      </c>
      <c r="AA397" s="56">
        <f>WEEKNUM(B397,1)</f>
        <v>31</v>
      </c>
      <c r="AB397" s="58">
        <f>IF(ISBLANK(B397)," ",MAX(B397-B396-1,0))</f>
        <v>1</v>
      </c>
      <c r="AC397" s="56">
        <f>DAY(B397)</f>
        <v>30</v>
      </c>
      <c r="AD397" s="53">
        <f>U397+V397</f>
        <v>9.2657038559670765E-2</v>
      </c>
      <c r="AE397" s="56">
        <f>IF("1-Swim"=D397,E397*46.7,IF("2-Bike"=D397,E397,IF("3-Run"=D397,E397*4.27,0)))</f>
        <v>45</v>
      </c>
    </row>
    <row r="398" spans="1:31" x14ac:dyDescent="0.25">
      <c r="A398" s="50">
        <v>397</v>
      </c>
      <c r="B398" s="51">
        <v>38564</v>
      </c>
      <c r="C398" s="52" t="s">
        <v>0</v>
      </c>
      <c r="D398" s="50" t="s">
        <v>687</v>
      </c>
      <c r="E398" s="50">
        <v>2.5</v>
      </c>
      <c r="F398" s="50">
        <v>0</v>
      </c>
      <c r="G398" s="50">
        <v>50</v>
      </c>
      <c r="H398" s="50">
        <v>1</v>
      </c>
      <c r="I398" s="53">
        <f>IF(E398&gt;0,TIME(F398,G398,H398),"")</f>
        <v>3.4733796296296297E-2</v>
      </c>
      <c r="J398" s="54">
        <f>IF(E398&gt;0,TIME(F398,G398,H398)/E398,"")</f>
        <v>1.3893518518518519E-2</v>
      </c>
      <c r="K398" s="50" t="s">
        <v>550</v>
      </c>
      <c r="L398" s="50" t="s">
        <v>85</v>
      </c>
      <c r="M398" s="55">
        <f>IF(D398&gt;0,0.0416666666666667/J398,"")</f>
        <v>2.9990003332222614</v>
      </c>
      <c r="N398" s="50">
        <v>0</v>
      </c>
      <c r="Q398" s="151">
        <f>IF("1-Swim"=D398,J398*2.4,IF("2-Bike"=D398,J398*112,IF("3-Run"=D398,J398*26.2,0)))</f>
        <v>0</v>
      </c>
      <c r="R398" s="151">
        <f>Q398/2</f>
        <v>0</v>
      </c>
      <c r="S398" s="53">
        <f>J398*26.2</f>
        <v>0.36401018518518519</v>
      </c>
      <c r="T398" s="53">
        <f>(J398+0.0013889)*26.2</f>
        <v>0.40039936518518521</v>
      </c>
      <c r="U398" s="53">
        <f>S398/2</f>
        <v>0.18200509259259259</v>
      </c>
      <c r="V398" s="53">
        <f>T398/2</f>
        <v>0.2001996825925926</v>
      </c>
      <c r="W398" s="50">
        <f>RANK(J398,J:J,1)</f>
        <v>3006</v>
      </c>
      <c r="X398" s="50">
        <f>YEAR(B398)</f>
        <v>2005</v>
      </c>
      <c r="Y398" s="50">
        <f>MONTH(B398)</f>
        <v>7</v>
      </c>
      <c r="Z398" s="56">
        <f>X398*100+Y398</f>
        <v>200507</v>
      </c>
      <c r="AA398" s="56">
        <f>WEEKNUM(B398,1)</f>
        <v>32</v>
      </c>
      <c r="AB398" s="58">
        <f>IF(ISBLANK(B398)," ",MAX(B398-B397-1,0))</f>
        <v>0</v>
      </c>
      <c r="AC398" s="56">
        <f>DAY(B398)</f>
        <v>31</v>
      </c>
      <c r="AD398" s="53">
        <f>U398+V398</f>
        <v>0.3822047751851852</v>
      </c>
      <c r="AE398" s="56">
        <f>IF("1-Swim"=D398,E398*46.7,IF("2-Bike"=D398,E398,IF("3-Run"=D398,E398*4.27,0)))</f>
        <v>0</v>
      </c>
    </row>
    <row r="399" spans="1:31" x14ac:dyDescent="0.25">
      <c r="A399" s="50">
        <v>398</v>
      </c>
      <c r="B399" s="51">
        <v>38566</v>
      </c>
      <c r="C399" s="52" t="s">
        <v>4</v>
      </c>
      <c r="D399" s="50" t="s">
        <v>1223</v>
      </c>
      <c r="E399" s="50">
        <v>2.9</v>
      </c>
      <c r="F399" s="50">
        <v>0</v>
      </c>
      <c r="G399" s="50">
        <v>29</v>
      </c>
      <c r="H399" s="50">
        <v>42</v>
      </c>
      <c r="I399" s="53">
        <f>IF(E399&gt;0,TIME(F399,G399,H399),"")</f>
        <v>2.0625000000000001E-2</v>
      </c>
      <c r="J399" s="54">
        <f>IF(E399&gt;0,TIME(F399,G399,H399)/E399,"")</f>
        <v>7.1120689655172417E-3</v>
      </c>
      <c r="K399" s="50" t="s">
        <v>552</v>
      </c>
      <c r="L399" s="50" t="s">
        <v>102</v>
      </c>
      <c r="M399" s="55">
        <f>IF(D399&gt;0,0.0416666666666667/J399,"")</f>
        <v>5.8585858585858626</v>
      </c>
      <c r="N399" s="50">
        <v>0</v>
      </c>
      <c r="Q399" s="151">
        <f>IF("1-Swim"=D399,J399*2.4,IF("2-Bike"=D399,J399*112,IF("3-Run"=D399,J399*26.2,0)))</f>
        <v>0.18633620689655173</v>
      </c>
      <c r="R399" s="151">
        <f>Q399/2</f>
        <v>9.3168103448275863E-2</v>
      </c>
      <c r="S399" s="53">
        <f>J399*26.2</f>
        <v>0.18633620689655173</v>
      </c>
      <c r="T399" s="53">
        <f>(J399+0.0013889)*26.2</f>
        <v>0.22272538689655172</v>
      </c>
      <c r="U399" s="53">
        <f>S399/2</f>
        <v>9.3168103448275863E-2</v>
      </c>
      <c r="V399" s="53">
        <f>T399/2</f>
        <v>0.11136269344827586</v>
      </c>
      <c r="W399" s="50">
        <f>RANK(J399,J:J,1)</f>
        <v>1680</v>
      </c>
      <c r="X399" s="50">
        <f>YEAR(B399)</f>
        <v>2005</v>
      </c>
      <c r="Y399" s="50">
        <f>MONTH(B399)</f>
        <v>8</v>
      </c>
      <c r="Z399" s="56">
        <f>X399*100+Y399</f>
        <v>200508</v>
      </c>
      <c r="AA399" s="56">
        <f>WEEKNUM(B399,1)</f>
        <v>32</v>
      </c>
      <c r="AB399" s="58">
        <f>IF(ISBLANK(B399)," ",MAX(B399-B398-1,0))</f>
        <v>1</v>
      </c>
      <c r="AC399" s="56">
        <f>DAY(B399)</f>
        <v>2</v>
      </c>
      <c r="AD399" s="53">
        <f>U399+V399</f>
        <v>0.20453079689655174</v>
      </c>
      <c r="AE399" s="56">
        <f>IF("1-Swim"=D399,E399*46.7,IF("2-Bike"=D399,E399,IF("3-Run"=D399,E399*4.27,0)))</f>
        <v>12.382999999999999</v>
      </c>
    </row>
    <row r="400" spans="1:31" x14ac:dyDescent="0.25">
      <c r="A400" s="50">
        <v>399</v>
      </c>
      <c r="B400" s="51">
        <v>38568</v>
      </c>
      <c r="C400" s="52" t="s">
        <v>1</v>
      </c>
      <c r="D400" s="50" t="s">
        <v>1223</v>
      </c>
      <c r="E400" s="50">
        <v>1.5</v>
      </c>
      <c r="F400" s="50">
        <v>0</v>
      </c>
      <c r="G400" s="50">
        <v>15</v>
      </c>
      <c r="H400" s="50">
        <v>0</v>
      </c>
      <c r="I400" s="53">
        <f>IF(E400&gt;0,TIME(F400,G400,H400),"")</f>
        <v>1.0416666666666666E-2</v>
      </c>
      <c r="J400" s="54">
        <f>IF(E400&gt;0,TIME(F400,G400,H400)/E400,"")</f>
        <v>6.9444444444444441E-3</v>
      </c>
      <c r="K400" s="50" t="s">
        <v>552</v>
      </c>
      <c r="L400" s="50" t="s">
        <v>17</v>
      </c>
      <c r="M400" s="55">
        <f>IF(D400&gt;0,0.0416666666666667/J400,"")</f>
        <v>6.0000000000000053</v>
      </c>
      <c r="N400" s="50">
        <v>0</v>
      </c>
      <c r="Q400" s="151">
        <f>IF("1-Swim"=D400,J400*2.4,IF("2-Bike"=D400,J400*112,IF("3-Run"=D400,J400*26.2,0)))</f>
        <v>0.18194444444444444</v>
      </c>
      <c r="R400" s="151">
        <f>Q400/2</f>
        <v>9.0972222222222218E-2</v>
      </c>
      <c r="S400" s="53">
        <f>J400*26.2</f>
        <v>0.18194444444444444</v>
      </c>
      <c r="T400" s="53">
        <f>(J400+0.0013889)*26.2</f>
        <v>0.21833362444444443</v>
      </c>
      <c r="U400" s="53">
        <f>S400/2</f>
        <v>9.0972222222222218E-2</v>
      </c>
      <c r="V400" s="53">
        <f>T400/2</f>
        <v>0.10916681222222221</v>
      </c>
      <c r="W400" s="50">
        <f>RANK(J400,J:J,1)</f>
        <v>1479</v>
      </c>
      <c r="X400" s="50">
        <f>YEAR(B400)</f>
        <v>2005</v>
      </c>
      <c r="Y400" s="50">
        <f>MONTH(B400)</f>
        <v>8</v>
      </c>
      <c r="Z400" s="56">
        <f>X400*100+Y400</f>
        <v>200508</v>
      </c>
      <c r="AA400" s="56">
        <f>WEEKNUM(B400,1)</f>
        <v>32</v>
      </c>
      <c r="AB400" s="58">
        <f>IF(ISBLANK(B400)," ",MAX(B400-B399-1,0))</f>
        <v>1</v>
      </c>
      <c r="AC400" s="56">
        <f>DAY(B400)</f>
        <v>4</v>
      </c>
      <c r="AD400" s="53">
        <f>U400+V400</f>
        <v>0.20013903444444442</v>
      </c>
      <c r="AE400" s="56">
        <f>IF("1-Swim"=D400,E400*46.7,IF("2-Bike"=D400,E400,IF("3-Run"=D400,E400*4.27,0)))</f>
        <v>6.4049999999999994</v>
      </c>
    </row>
    <row r="401" spans="1:31" x14ac:dyDescent="0.25">
      <c r="A401" s="50">
        <v>400</v>
      </c>
      <c r="B401" s="51">
        <v>38569</v>
      </c>
      <c r="C401" s="52" t="s">
        <v>2</v>
      </c>
      <c r="D401" s="50" t="s">
        <v>1225</v>
      </c>
      <c r="E401" s="50">
        <v>0.5</v>
      </c>
      <c r="F401" s="50">
        <v>0</v>
      </c>
      <c r="G401" s="50">
        <v>18</v>
      </c>
      <c r="H401" s="50">
        <v>21</v>
      </c>
      <c r="I401" s="53">
        <f>IF(E401&gt;0,TIME(F401,G401,H401),"")</f>
        <v>1.2743055555555556E-2</v>
      </c>
      <c r="J401" s="54">
        <f>IF(E401&gt;0,TIME(F401,G401,H401)/E401,"")</f>
        <v>2.5486111111111112E-2</v>
      </c>
      <c r="K401" s="50" t="s">
        <v>103</v>
      </c>
      <c r="L401" s="50" t="s">
        <v>104</v>
      </c>
      <c r="M401" s="55">
        <f>IF(D401&gt;0,0.0416666666666667/J401,"")</f>
        <v>1.6348773841961866</v>
      </c>
      <c r="N401" s="50">
        <v>0</v>
      </c>
      <c r="Q401" s="151">
        <f>IF("1-Swim"=D401,J401*2.4,IF("2-Bike"=D401,J401*112,IF("3-Run"=D401,J401*26.2,0)))</f>
        <v>6.1166666666666668E-2</v>
      </c>
      <c r="R401" s="151">
        <f>Q401/2</f>
        <v>3.0583333333333334E-2</v>
      </c>
      <c r="S401" s="53">
        <f>J401*26.2</f>
        <v>0.66773611111111109</v>
      </c>
      <c r="T401" s="53">
        <f>(J401+0.0013889)*26.2</f>
        <v>0.70412529111111111</v>
      </c>
      <c r="U401" s="53">
        <f>S401/2</f>
        <v>0.33386805555555554</v>
      </c>
      <c r="V401" s="53">
        <f>T401/2</f>
        <v>0.35206264555555555</v>
      </c>
      <c r="W401" s="50">
        <f>RANK(J401,J:J,1)</f>
        <v>3213</v>
      </c>
      <c r="X401" s="50">
        <f>YEAR(B401)</f>
        <v>2005</v>
      </c>
      <c r="Y401" s="50">
        <f>MONTH(B401)</f>
        <v>8</v>
      </c>
      <c r="Z401" s="56">
        <f>X401*100+Y401</f>
        <v>200508</v>
      </c>
      <c r="AA401" s="56">
        <f>WEEKNUM(B401,1)</f>
        <v>32</v>
      </c>
      <c r="AB401" s="58">
        <f>IF(ISBLANK(B401)," ",MAX(B401-B400-1,0))</f>
        <v>0</v>
      </c>
      <c r="AC401" s="56">
        <f>DAY(B401)</f>
        <v>5</v>
      </c>
      <c r="AD401" s="53">
        <f>U401+V401</f>
        <v>0.6859307011111111</v>
      </c>
      <c r="AE401" s="56">
        <f>IF("1-Swim"=D401,E401*46.7,IF("2-Bike"=D401,E401,IF("3-Run"=D401,E401*4.27,0)))</f>
        <v>23.35</v>
      </c>
    </row>
    <row r="402" spans="1:31" x14ac:dyDescent="0.25">
      <c r="A402" s="50">
        <v>401</v>
      </c>
      <c r="B402" s="51">
        <v>38569</v>
      </c>
      <c r="C402" s="52" t="s">
        <v>2</v>
      </c>
      <c r="D402" s="50" t="s">
        <v>1224</v>
      </c>
      <c r="E402" s="50">
        <v>10</v>
      </c>
      <c r="F402" s="50">
        <v>0</v>
      </c>
      <c r="G402" s="50">
        <v>33</v>
      </c>
      <c r="H402" s="50">
        <v>58</v>
      </c>
      <c r="I402" s="53">
        <f>IF(E402&gt;0,TIME(F402,G402,H402),"")</f>
        <v>2.3587962962962963E-2</v>
      </c>
      <c r="J402" s="54">
        <f>IF(E402&gt;0,TIME(F402,G402,H402)/E402,"")</f>
        <v>2.3587962962962963E-3</v>
      </c>
      <c r="K402" s="50" t="s">
        <v>33</v>
      </c>
      <c r="L402" s="50" t="s">
        <v>106</v>
      </c>
      <c r="M402" s="55">
        <f>IF(D402&gt;0,0.0416666666666667/J402,"")</f>
        <v>17.664376840039267</v>
      </c>
      <c r="N402" s="50">
        <v>0</v>
      </c>
      <c r="Q402" s="151">
        <f>IF("1-Swim"=D402,J402*2.4,IF("2-Bike"=D402,J402*112,IF("3-Run"=D402,J402*26.2,0)))</f>
        <v>0.26418518518518519</v>
      </c>
      <c r="R402" s="151">
        <f>Q402/2</f>
        <v>0.13209259259259259</v>
      </c>
      <c r="S402" s="53">
        <f>J402*26.2</f>
        <v>6.180046296296296E-2</v>
      </c>
      <c r="T402" s="53">
        <f>(J402+0.0013889)*26.2</f>
        <v>9.8189642962962967E-2</v>
      </c>
      <c r="U402" s="53">
        <f>S402/2</f>
        <v>3.090023148148148E-2</v>
      </c>
      <c r="V402" s="53">
        <f>T402/2</f>
        <v>4.9094821481481483E-2</v>
      </c>
      <c r="W402" s="50">
        <f>RANK(J402,J:J,1)</f>
        <v>250</v>
      </c>
      <c r="X402" s="50">
        <f>YEAR(B402)</f>
        <v>2005</v>
      </c>
      <c r="Y402" s="50">
        <f>MONTH(B402)</f>
        <v>8</v>
      </c>
      <c r="Z402" s="56">
        <f>X402*100+Y402</f>
        <v>200508</v>
      </c>
      <c r="AA402" s="56">
        <f>WEEKNUM(B402,1)</f>
        <v>32</v>
      </c>
      <c r="AB402" s="58">
        <f>IF(ISBLANK(B402)," ",MAX(B402-B401-1,0))</f>
        <v>0</v>
      </c>
      <c r="AC402" s="56">
        <f>DAY(B402)</f>
        <v>5</v>
      </c>
      <c r="AD402" s="53">
        <f>U402+V402</f>
        <v>7.999505296296297E-2</v>
      </c>
      <c r="AE402" s="56">
        <f>IF("1-Swim"=D402,E402*46.7,IF("2-Bike"=D402,E402,IF("3-Run"=D402,E402*4.27,0)))</f>
        <v>10</v>
      </c>
    </row>
    <row r="403" spans="1:31" x14ac:dyDescent="0.25">
      <c r="A403" s="50">
        <v>402</v>
      </c>
      <c r="B403" s="51">
        <v>38569</v>
      </c>
      <c r="C403" s="52" t="s">
        <v>2</v>
      </c>
      <c r="D403" s="50" t="s">
        <v>1223</v>
      </c>
      <c r="E403" s="50">
        <v>3.1</v>
      </c>
      <c r="F403" s="50">
        <v>0</v>
      </c>
      <c r="G403" s="50">
        <v>34</v>
      </c>
      <c r="H403" s="50">
        <v>35</v>
      </c>
      <c r="I403" s="53">
        <f>IF(E403&gt;0,TIME(F403,G403,H403),"")</f>
        <v>2.4016203703703706E-2</v>
      </c>
      <c r="J403" s="54">
        <f>IF(E403&gt;0,TIME(F403,G403,H403)/E403,"")</f>
        <v>7.7471624850657117E-3</v>
      </c>
      <c r="K403" s="50" t="s">
        <v>550</v>
      </c>
      <c r="L403" s="50" t="s">
        <v>105</v>
      </c>
      <c r="M403" s="55">
        <f>IF(D403&gt;0,0.0416666666666667/J403,"")</f>
        <v>5.3783132530120517</v>
      </c>
      <c r="N403" s="50">
        <v>0</v>
      </c>
      <c r="Q403" s="151">
        <f>IF("1-Swim"=D403,J403*2.4,IF("2-Bike"=D403,J403*112,IF("3-Run"=D403,J403*26.2,0)))</f>
        <v>0.20297565710872165</v>
      </c>
      <c r="R403" s="151">
        <f>Q403/2</f>
        <v>0.10148782855436082</v>
      </c>
      <c r="S403" s="53">
        <f>J403*26.2</f>
        <v>0.20297565710872165</v>
      </c>
      <c r="T403" s="53">
        <f>(J403+0.0013889)*26.2</f>
        <v>0.23936483710872164</v>
      </c>
      <c r="U403" s="53">
        <f>S403/2</f>
        <v>0.10148782855436082</v>
      </c>
      <c r="V403" s="53">
        <f>T403/2</f>
        <v>0.11968241855436082</v>
      </c>
      <c r="W403" s="50">
        <f>RANK(J403,J:J,1)</f>
        <v>2275</v>
      </c>
      <c r="X403" s="50">
        <f>YEAR(B403)</f>
        <v>2005</v>
      </c>
      <c r="Y403" s="50">
        <f>MONTH(B403)</f>
        <v>8</v>
      </c>
      <c r="Z403" s="56">
        <f>X403*100+Y403</f>
        <v>200508</v>
      </c>
      <c r="AA403" s="56">
        <f>WEEKNUM(B403,1)</f>
        <v>32</v>
      </c>
      <c r="AB403" s="58">
        <f>IF(ISBLANK(B403)," ",MAX(B403-B402-1,0))</f>
        <v>0</v>
      </c>
      <c r="AC403" s="56">
        <f>DAY(B403)</f>
        <v>5</v>
      </c>
      <c r="AD403" s="53">
        <f>U403+V403</f>
        <v>0.22117024710872163</v>
      </c>
      <c r="AE403" s="56">
        <f>IF("1-Swim"=D403,E403*46.7,IF("2-Bike"=D403,E403,IF("3-Run"=D403,E403*4.27,0)))</f>
        <v>13.236999999999998</v>
      </c>
    </row>
    <row r="404" spans="1:31" x14ac:dyDescent="0.25">
      <c r="A404" s="50">
        <v>403</v>
      </c>
      <c r="B404" s="51">
        <v>38571</v>
      </c>
      <c r="C404" s="52" t="s">
        <v>0</v>
      </c>
      <c r="D404" s="50" t="s">
        <v>1224</v>
      </c>
      <c r="E404" s="50">
        <v>10.5</v>
      </c>
      <c r="F404" s="50">
        <v>0</v>
      </c>
      <c r="G404" s="50">
        <v>42</v>
      </c>
      <c r="H404" s="50">
        <v>30</v>
      </c>
      <c r="I404" s="53">
        <f>IF(E404&gt;0,TIME(F404,G404,H404),"")</f>
        <v>2.9513888888888892E-2</v>
      </c>
      <c r="J404" s="54">
        <f>IF(E404&gt;0,TIME(F404,G404,H404)/E404,"")</f>
        <v>2.8108465608465611E-3</v>
      </c>
      <c r="K404" s="50" t="s">
        <v>33</v>
      </c>
      <c r="L404" s="50" t="s">
        <v>29</v>
      </c>
      <c r="M404" s="55">
        <f>IF(D404&gt;0,0.0416666666666667/J404,"")</f>
        <v>14.823529411764715</v>
      </c>
      <c r="N404" s="50">
        <v>0</v>
      </c>
      <c r="Q404" s="151">
        <f>IF("1-Swim"=D404,J404*2.4,IF("2-Bike"=D404,J404*112,IF("3-Run"=D404,J404*26.2,0)))</f>
        <v>0.31481481481481483</v>
      </c>
      <c r="R404" s="151">
        <f>Q404/2</f>
        <v>0.15740740740740741</v>
      </c>
      <c r="S404" s="53">
        <f>J404*26.2</f>
        <v>7.3644179894179901E-2</v>
      </c>
      <c r="T404" s="53">
        <f>(J404+0.0013889)*26.2</f>
        <v>0.11003335989417989</v>
      </c>
      <c r="U404" s="53">
        <f>S404/2</f>
        <v>3.682208994708995E-2</v>
      </c>
      <c r="V404" s="53">
        <f>T404/2</f>
        <v>5.5016679947089947E-2</v>
      </c>
      <c r="W404" s="50">
        <f>RANK(J404,J:J,1)</f>
        <v>491</v>
      </c>
      <c r="X404" s="50">
        <f>YEAR(B404)</f>
        <v>2005</v>
      </c>
      <c r="Y404" s="50">
        <f>MONTH(B404)</f>
        <v>8</v>
      </c>
      <c r="Z404" s="56">
        <f>X404*100+Y404</f>
        <v>200508</v>
      </c>
      <c r="AA404" s="56">
        <f>WEEKNUM(B404,1)</f>
        <v>33</v>
      </c>
      <c r="AB404" s="58">
        <f>IF(ISBLANK(B404)," ",MAX(B404-B403-1,0))</f>
        <v>1</v>
      </c>
      <c r="AC404" s="56">
        <f>DAY(B404)</f>
        <v>7</v>
      </c>
      <c r="AD404" s="53">
        <f>U404+V404</f>
        <v>9.1838769894179897E-2</v>
      </c>
      <c r="AE404" s="56">
        <f>IF("1-Swim"=D404,E404*46.7,IF("2-Bike"=D404,E404,IF("3-Run"=D404,E404*4.27,0)))</f>
        <v>10.5</v>
      </c>
    </row>
    <row r="405" spans="1:31" x14ac:dyDescent="0.25">
      <c r="A405" s="50">
        <v>404</v>
      </c>
      <c r="B405" s="51">
        <v>38571</v>
      </c>
      <c r="C405" s="52" t="s">
        <v>0</v>
      </c>
      <c r="D405" s="50" t="s">
        <v>687</v>
      </c>
      <c r="E405" s="50">
        <v>1.6</v>
      </c>
      <c r="F405" s="50">
        <v>0</v>
      </c>
      <c r="G405" s="50">
        <v>35</v>
      </c>
      <c r="H405" s="50">
        <v>0</v>
      </c>
      <c r="I405" s="53">
        <f>IF(E405&gt;0,TIME(F405,G405,H405),"")</f>
        <v>2.4305555555555556E-2</v>
      </c>
      <c r="J405" s="54">
        <f>IF(E405&gt;0,TIME(F405,G405,H405)/E405,"")</f>
        <v>1.5190972222222222E-2</v>
      </c>
      <c r="K405" s="50" t="s">
        <v>552</v>
      </c>
      <c r="L405" s="50" t="s">
        <v>85</v>
      </c>
      <c r="M405" s="55">
        <f>IF(D405&gt;0,0.0416666666666667/J405,"")</f>
        <v>2.7428571428571451</v>
      </c>
      <c r="N405" s="50">
        <v>0</v>
      </c>
      <c r="Q405" s="151">
        <f>IF("1-Swim"=D405,J405*2.4,IF("2-Bike"=D405,J405*112,IF("3-Run"=D405,J405*26.2,0)))</f>
        <v>0</v>
      </c>
      <c r="R405" s="151">
        <f>Q405/2</f>
        <v>0</v>
      </c>
      <c r="S405" s="53">
        <f>J405*26.2</f>
        <v>0.39800347222222221</v>
      </c>
      <c r="T405" s="53">
        <f>(J405+0.0013889)*26.2</f>
        <v>0.43439265222222223</v>
      </c>
      <c r="U405" s="53">
        <f>S405/2</f>
        <v>0.1990017361111111</v>
      </c>
      <c r="V405" s="53">
        <f>T405/2</f>
        <v>0.21719632611111112</v>
      </c>
      <c r="W405" s="50">
        <f>RANK(J405,J:J,1)</f>
        <v>3007</v>
      </c>
      <c r="X405" s="50">
        <f>YEAR(B405)</f>
        <v>2005</v>
      </c>
      <c r="Y405" s="50">
        <f>MONTH(B405)</f>
        <v>8</v>
      </c>
      <c r="Z405" s="56">
        <f>X405*100+Y405</f>
        <v>200508</v>
      </c>
      <c r="AA405" s="56">
        <f>WEEKNUM(B405,1)</f>
        <v>33</v>
      </c>
      <c r="AB405" s="58">
        <f>IF(ISBLANK(B405)," ",MAX(B405-B404-1,0))</f>
        <v>0</v>
      </c>
      <c r="AC405" s="56">
        <f>DAY(B405)</f>
        <v>7</v>
      </c>
      <c r="AD405" s="53">
        <f>U405+V405</f>
        <v>0.41619806222222222</v>
      </c>
      <c r="AE405" s="56">
        <f>IF("1-Swim"=D405,E405*46.7,IF("2-Bike"=D405,E405,IF("3-Run"=D405,E405*4.27,0)))</f>
        <v>0</v>
      </c>
    </row>
    <row r="406" spans="1:31" x14ac:dyDescent="0.25">
      <c r="A406" s="50">
        <v>405</v>
      </c>
      <c r="B406" s="51">
        <v>38573</v>
      </c>
      <c r="C406" s="52" t="s">
        <v>4</v>
      </c>
      <c r="D406" s="50" t="s">
        <v>1223</v>
      </c>
      <c r="E406" s="50">
        <v>2.5</v>
      </c>
      <c r="F406" s="50">
        <v>0</v>
      </c>
      <c r="G406" s="50">
        <v>27</v>
      </c>
      <c r="H406" s="50">
        <v>0</v>
      </c>
      <c r="I406" s="53">
        <f>IF(E406&gt;0,TIME(F406,G406,H406),"")</f>
        <v>1.8749999999999999E-2</v>
      </c>
      <c r="J406" s="54">
        <f>IF(E406&gt;0,TIME(F406,G406,H406)/E406,"")</f>
        <v>7.4999999999999997E-3</v>
      </c>
      <c r="K406" s="50" t="s">
        <v>552</v>
      </c>
      <c r="L406" s="50" t="s">
        <v>17</v>
      </c>
      <c r="M406" s="55">
        <f>IF(D406&gt;0,0.0416666666666667/J406,"")</f>
        <v>5.5555555555555598</v>
      </c>
      <c r="N406" s="50">
        <v>0</v>
      </c>
      <c r="Q406" s="151">
        <f>IF("1-Swim"=D406,J406*2.4,IF("2-Bike"=D406,J406*112,IF("3-Run"=D406,J406*26.2,0)))</f>
        <v>0.19649999999999998</v>
      </c>
      <c r="R406" s="151">
        <f>Q406/2</f>
        <v>9.824999999999999E-2</v>
      </c>
      <c r="S406" s="53">
        <f>J406*26.2</f>
        <v>0.19649999999999998</v>
      </c>
      <c r="T406" s="53">
        <f>(J406+0.0013889)*26.2</f>
        <v>0.23288918</v>
      </c>
      <c r="U406" s="53">
        <f>S406/2</f>
        <v>9.824999999999999E-2</v>
      </c>
      <c r="V406" s="53">
        <f>T406/2</f>
        <v>0.11644459</v>
      </c>
      <c r="W406" s="50">
        <f>RANK(J406,J:J,1)</f>
        <v>2066</v>
      </c>
      <c r="X406" s="50">
        <f>YEAR(B406)</f>
        <v>2005</v>
      </c>
      <c r="Y406" s="50">
        <f>MONTH(B406)</f>
        <v>8</v>
      </c>
      <c r="Z406" s="56">
        <f>X406*100+Y406</f>
        <v>200508</v>
      </c>
      <c r="AA406" s="56">
        <f>WEEKNUM(B406,1)</f>
        <v>33</v>
      </c>
      <c r="AB406" s="58">
        <f>IF(ISBLANK(B406)," ",MAX(B406-B405-1,0))</f>
        <v>1</v>
      </c>
      <c r="AC406" s="56">
        <f>DAY(B406)</f>
        <v>9</v>
      </c>
      <c r="AD406" s="53">
        <f>U406+V406</f>
        <v>0.21469458999999999</v>
      </c>
      <c r="AE406" s="56">
        <f>IF("1-Swim"=D406,E406*46.7,IF("2-Bike"=D406,E406,IF("3-Run"=D406,E406*4.27,0)))</f>
        <v>10.674999999999999</v>
      </c>
    </row>
    <row r="407" spans="1:31" x14ac:dyDescent="0.25">
      <c r="A407" s="50">
        <v>406</v>
      </c>
      <c r="B407" s="51">
        <v>38574</v>
      </c>
      <c r="C407" s="52" t="s">
        <v>6</v>
      </c>
      <c r="D407" s="50" t="s">
        <v>1223</v>
      </c>
      <c r="E407" s="50">
        <v>2.9</v>
      </c>
      <c r="F407" s="50">
        <v>0</v>
      </c>
      <c r="G407" s="50">
        <v>29</v>
      </c>
      <c r="H407" s="50">
        <v>30</v>
      </c>
      <c r="I407" s="53">
        <f>IF(E407&gt;0,TIME(F407,G407,H407),"")</f>
        <v>2.0486111111111111E-2</v>
      </c>
      <c r="J407" s="54">
        <f>IF(E407&gt;0,TIME(F407,G407,H407)/E407,"")</f>
        <v>7.0641762452107286E-3</v>
      </c>
      <c r="K407" s="50" t="s">
        <v>552</v>
      </c>
      <c r="L407" s="50" t="s">
        <v>102</v>
      </c>
      <c r="M407" s="55">
        <f>IF(D407&gt;0,0.0416666666666667/J407,"")</f>
        <v>5.8983050847457665</v>
      </c>
      <c r="N407" s="50">
        <v>0</v>
      </c>
      <c r="Q407" s="151">
        <f>IF("1-Swim"=D407,J407*2.4,IF("2-Bike"=D407,J407*112,IF("3-Run"=D407,J407*26.2,0)))</f>
        <v>0.18508141762452107</v>
      </c>
      <c r="R407" s="151">
        <f>Q407/2</f>
        <v>9.2540708812260536E-2</v>
      </c>
      <c r="S407" s="53">
        <f>J407*26.2</f>
        <v>0.18508141762452107</v>
      </c>
      <c r="T407" s="53">
        <f>(J407+0.0013889)*26.2</f>
        <v>0.22147059762452109</v>
      </c>
      <c r="U407" s="53">
        <f>S407/2</f>
        <v>9.2540708812260536E-2</v>
      </c>
      <c r="V407" s="53">
        <f>T407/2</f>
        <v>0.11073529881226055</v>
      </c>
      <c r="W407" s="50">
        <f>RANK(J407,J:J,1)</f>
        <v>1628</v>
      </c>
      <c r="X407" s="50">
        <f>YEAR(B407)</f>
        <v>2005</v>
      </c>
      <c r="Y407" s="50">
        <f>MONTH(B407)</f>
        <v>8</v>
      </c>
      <c r="Z407" s="56">
        <f>X407*100+Y407</f>
        <v>200508</v>
      </c>
      <c r="AA407" s="56">
        <f>WEEKNUM(B407,1)</f>
        <v>33</v>
      </c>
      <c r="AB407" s="58">
        <f>IF(ISBLANK(B407)," ",MAX(B407-B406-1,0))</f>
        <v>0</v>
      </c>
      <c r="AC407" s="56">
        <f>DAY(B407)</f>
        <v>10</v>
      </c>
      <c r="AD407" s="53">
        <f>U407+V407</f>
        <v>0.20327600762452108</v>
      </c>
      <c r="AE407" s="56">
        <f>IF("1-Swim"=D407,E407*46.7,IF("2-Bike"=D407,E407,IF("3-Run"=D407,E407*4.27,0)))</f>
        <v>12.382999999999999</v>
      </c>
    </row>
    <row r="408" spans="1:31" x14ac:dyDescent="0.25">
      <c r="A408" s="50">
        <v>407</v>
      </c>
      <c r="B408" s="51">
        <v>38578</v>
      </c>
      <c r="C408" s="52" t="s">
        <v>0</v>
      </c>
      <c r="D408" s="50" t="s">
        <v>1225</v>
      </c>
      <c r="E408" s="50">
        <v>1</v>
      </c>
      <c r="F408" s="50">
        <v>0</v>
      </c>
      <c r="G408" s="50">
        <v>38</v>
      </c>
      <c r="H408" s="50">
        <v>49</v>
      </c>
      <c r="I408" s="53">
        <f>IF(E408&gt;0,TIME(F408,G408,H408),"")</f>
        <v>2.6956018518518522E-2</v>
      </c>
      <c r="J408" s="54">
        <f>IF(E408&gt;0,TIME(F408,G408,H408)/E408,"")</f>
        <v>2.6956018518518522E-2</v>
      </c>
      <c r="K408" s="50" t="s">
        <v>107</v>
      </c>
      <c r="L408" s="50" t="s">
        <v>108</v>
      </c>
      <c r="M408" s="55">
        <f>IF(D408&gt;0,0.0416666666666667/J408,"")</f>
        <v>1.5457277801631613</v>
      </c>
      <c r="N408" s="50">
        <v>0</v>
      </c>
      <c r="Q408" s="151">
        <f>IF("1-Swim"=D408,J408*2.4,IF("2-Bike"=D408,J408*112,IF("3-Run"=D408,J408*26.2,0)))</f>
        <v>6.4694444444444443E-2</v>
      </c>
      <c r="R408" s="151">
        <f>Q408/2</f>
        <v>3.2347222222222222E-2</v>
      </c>
      <c r="S408" s="53">
        <f>J408*26.2</f>
        <v>0.70624768518518521</v>
      </c>
      <c r="T408" s="53">
        <f>(J408+0.0013889)*26.2</f>
        <v>0.74263686518518524</v>
      </c>
      <c r="U408" s="53">
        <f>S408/2</f>
        <v>0.35312384259259261</v>
      </c>
      <c r="V408" s="53">
        <f>T408/2</f>
        <v>0.37131843259259262</v>
      </c>
      <c r="W408" s="50">
        <f>RANK(J408,J:J,1)</f>
        <v>3263</v>
      </c>
      <c r="X408" s="50">
        <f>YEAR(B408)</f>
        <v>2005</v>
      </c>
      <c r="Y408" s="50">
        <f>MONTH(B408)</f>
        <v>8</v>
      </c>
      <c r="Z408" s="56">
        <f>X408*100+Y408</f>
        <v>200508</v>
      </c>
      <c r="AA408" s="56">
        <f>WEEKNUM(B408,1)</f>
        <v>34</v>
      </c>
      <c r="AB408" s="58">
        <f>IF(ISBLANK(B408)," ",MAX(B408-B407-1,0))</f>
        <v>3</v>
      </c>
      <c r="AC408" s="56">
        <f>DAY(B408)</f>
        <v>14</v>
      </c>
      <c r="AD408" s="53">
        <f>U408+V408</f>
        <v>0.72444227518518522</v>
      </c>
      <c r="AE408" s="56">
        <f>IF("1-Swim"=D408,E408*46.7,IF("2-Bike"=D408,E408,IF("3-Run"=D408,E408*4.27,0)))</f>
        <v>46.7</v>
      </c>
    </row>
    <row r="409" spans="1:31" x14ac:dyDescent="0.25">
      <c r="A409" s="50">
        <v>408</v>
      </c>
      <c r="B409" s="51">
        <v>38578</v>
      </c>
      <c r="C409" s="52" t="s">
        <v>0</v>
      </c>
      <c r="D409" s="50" t="s">
        <v>1224</v>
      </c>
      <c r="E409" s="50">
        <v>25</v>
      </c>
      <c r="F409" s="50">
        <v>1</v>
      </c>
      <c r="G409" s="50">
        <v>18</v>
      </c>
      <c r="H409" s="50">
        <v>45</v>
      </c>
      <c r="I409" s="53">
        <f>IF(E409&gt;0,TIME(F409,G409,H409),"")</f>
        <v>5.46875E-2</v>
      </c>
      <c r="J409" s="54">
        <f>IF(E409&gt;0,TIME(F409,G409,H409)/E409,"")</f>
        <v>2.1875000000000002E-3</v>
      </c>
      <c r="K409" s="50" t="s">
        <v>33</v>
      </c>
      <c r="L409" s="50" t="s">
        <v>108</v>
      </c>
      <c r="M409" s="55">
        <f>IF(D409&gt;0,0.0416666666666667/J409,"")</f>
        <v>19.047619047619062</v>
      </c>
      <c r="N409" s="50">
        <v>0</v>
      </c>
      <c r="Q409" s="151">
        <f>IF("1-Swim"=D409,J409*2.4,IF("2-Bike"=D409,J409*112,IF("3-Run"=D409,J409*26.2,0)))</f>
        <v>0.24500000000000002</v>
      </c>
      <c r="R409" s="151">
        <f>Q409/2</f>
        <v>0.12250000000000001</v>
      </c>
      <c r="S409" s="53">
        <f>J409*26.2</f>
        <v>5.7312500000000002E-2</v>
      </c>
      <c r="T409" s="53">
        <f>(J409+0.0013889)*26.2</f>
        <v>9.3701680000000009E-2</v>
      </c>
      <c r="U409" s="53">
        <f>S409/2</f>
        <v>2.8656250000000001E-2</v>
      </c>
      <c r="V409" s="53">
        <f>T409/2</f>
        <v>4.6850840000000005E-2</v>
      </c>
      <c r="W409" s="50">
        <f>RANK(J409,J:J,1)</f>
        <v>215</v>
      </c>
      <c r="X409" s="50">
        <f>YEAR(B409)</f>
        <v>2005</v>
      </c>
      <c r="Y409" s="50">
        <f>MONTH(B409)</f>
        <v>8</v>
      </c>
      <c r="Z409" s="56">
        <f>X409*100+Y409</f>
        <v>200508</v>
      </c>
      <c r="AA409" s="56">
        <f>WEEKNUM(B409,1)</f>
        <v>34</v>
      </c>
      <c r="AB409" s="58">
        <f>IF(ISBLANK(B409)," ",MAX(B409-B408-1,0))</f>
        <v>0</v>
      </c>
      <c r="AC409" s="56">
        <f>DAY(B409)</f>
        <v>14</v>
      </c>
      <c r="AD409" s="53">
        <f>U409+V409</f>
        <v>7.5507089999999999E-2</v>
      </c>
      <c r="AE409" s="56">
        <f>IF("1-Swim"=D409,E409*46.7,IF("2-Bike"=D409,E409,IF("3-Run"=D409,E409*4.27,0)))</f>
        <v>25</v>
      </c>
    </row>
    <row r="410" spans="1:31" x14ac:dyDescent="0.25">
      <c r="A410" s="50">
        <v>409</v>
      </c>
      <c r="B410" s="51">
        <v>38578</v>
      </c>
      <c r="C410" s="52" t="s">
        <v>0</v>
      </c>
      <c r="D410" s="50" t="s">
        <v>1223</v>
      </c>
      <c r="E410" s="50">
        <v>6.2</v>
      </c>
      <c r="F410" s="50">
        <v>1</v>
      </c>
      <c r="G410" s="50">
        <v>27</v>
      </c>
      <c r="H410" s="50">
        <v>27</v>
      </c>
      <c r="I410" s="53">
        <f>IF(E410&gt;0,TIME(F410,G410,H410),"")</f>
        <v>6.0729166666666667E-2</v>
      </c>
      <c r="J410" s="54">
        <f>IF(E410&gt;0,TIME(F410,G410,H410)/E410,"")</f>
        <v>9.7950268817204294E-3</v>
      </c>
      <c r="K410" s="50" t="s">
        <v>550</v>
      </c>
      <c r="L410" s="50" t="s">
        <v>108</v>
      </c>
      <c r="M410" s="55">
        <f>IF(D410&gt;0,0.0416666666666667/J410,"")</f>
        <v>4.2538593481989748</v>
      </c>
      <c r="N410" s="50">
        <v>0</v>
      </c>
      <c r="Q410" s="151">
        <f>IF("1-Swim"=D410,J410*2.4,IF("2-Bike"=D410,J410*112,IF("3-Run"=D410,J410*26.2,0)))</f>
        <v>0.25662970430107523</v>
      </c>
      <c r="R410" s="151">
        <f>Q410/2</f>
        <v>0.12831485215053762</v>
      </c>
      <c r="S410" s="53">
        <f>J410*26.2</f>
        <v>0.25662970430107523</v>
      </c>
      <c r="T410" s="53">
        <f>(J410+0.0013889)*26.2</f>
        <v>0.29301888430107526</v>
      </c>
      <c r="U410" s="53">
        <f>S410/2</f>
        <v>0.12831485215053762</v>
      </c>
      <c r="V410" s="53">
        <f>T410/2</f>
        <v>0.14650944215053763</v>
      </c>
      <c r="W410" s="50">
        <f>RANK(J410,J:J,1)</f>
        <v>2852</v>
      </c>
      <c r="X410" s="50">
        <f>YEAR(B410)</f>
        <v>2005</v>
      </c>
      <c r="Y410" s="50">
        <f>MONTH(B410)</f>
        <v>8</v>
      </c>
      <c r="Z410" s="56">
        <f>X410*100+Y410</f>
        <v>200508</v>
      </c>
      <c r="AA410" s="56">
        <f>WEEKNUM(B410,1)</f>
        <v>34</v>
      </c>
      <c r="AB410" s="58">
        <f>IF(ISBLANK(B410)," ",MAX(B410-B409-1,0))</f>
        <v>0</v>
      </c>
      <c r="AC410" s="56">
        <f>DAY(B410)</f>
        <v>14</v>
      </c>
      <c r="AD410" s="53">
        <f>U410+V410</f>
        <v>0.27482429430107524</v>
      </c>
      <c r="AE410" s="56">
        <f>IF("1-Swim"=D410,E410*46.7,IF("2-Bike"=D410,E410,IF("3-Run"=D410,E410*4.27,0)))</f>
        <v>26.473999999999997</v>
      </c>
    </row>
    <row r="411" spans="1:31" x14ac:dyDescent="0.25">
      <c r="A411" s="50">
        <v>410</v>
      </c>
      <c r="B411" s="51">
        <v>38580</v>
      </c>
      <c r="C411" s="52" t="s">
        <v>4</v>
      </c>
      <c r="D411" s="50" t="s">
        <v>1223</v>
      </c>
      <c r="E411" s="50">
        <v>2.1</v>
      </c>
      <c r="F411" s="50">
        <v>0</v>
      </c>
      <c r="G411" s="50">
        <v>20</v>
      </c>
      <c r="H411" s="50">
        <v>39</v>
      </c>
      <c r="I411" s="53">
        <f>IF(E411&gt;0,TIME(F411,G411,H411),"")</f>
        <v>1.4340277777777776E-2</v>
      </c>
      <c r="J411" s="54">
        <f>IF(E411&gt;0,TIME(F411,G411,H411)/E411,"")</f>
        <v>6.8287037037037032E-3</v>
      </c>
      <c r="K411" s="50" t="s">
        <v>552</v>
      </c>
      <c r="L411" s="50" t="s">
        <v>109</v>
      </c>
      <c r="M411" s="55">
        <f>IF(D411&gt;0,0.0416666666666667/J411,"")</f>
        <v>6.1016949152542423</v>
      </c>
      <c r="N411" s="50">
        <v>0</v>
      </c>
      <c r="Q411" s="151">
        <f>IF("1-Swim"=D411,J411*2.4,IF("2-Bike"=D411,J411*112,IF("3-Run"=D411,J411*26.2,0)))</f>
        <v>0.17891203703703701</v>
      </c>
      <c r="R411" s="151">
        <f>Q411/2</f>
        <v>8.9456018518518504E-2</v>
      </c>
      <c r="S411" s="53">
        <f>J411*26.2</f>
        <v>0.17891203703703701</v>
      </c>
      <c r="T411" s="53">
        <f>(J411+0.0013889)*26.2</f>
        <v>0.21530121703703703</v>
      </c>
      <c r="U411" s="53">
        <f>S411/2</f>
        <v>8.9456018518518504E-2</v>
      </c>
      <c r="V411" s="53">
        <f>T411/2</f>
        <v>0.10765060851851851</v>
      </c>
      <c r="W411" s="50">
        <f>RANK(J411,J:J,1)</f>
        <v>1340</v>
      </c>
      <c r="X411" s="50">
        <f>YEAR(B411)</f>
        <v>2005</v>
      </c>
      <c r="Y411" s="50">
        <f>MONTH(B411)</f>
        <v>8</v>
      </c>
      <c r="Z411" s="56">
        <f>X411*100+Y411</f>
        <v>200508</v>
      </c>
      <c r="AA411" s="56">
        <f>WEEKNUM(B411,1)</f>
        <v>34</v>
      </c>
      <c r="AB411" s="58">
        <f>IF(ISBLANK(B411)," ",MAX(B411-B410-1,0))</f>
        <v>1</v>
      </c>
      <c r="AC411" s="56">
        <f>DAY(B411)</f>
        <v>16</v>
      </c>
      <c r="AD411" s="53">
        <f>U411+V411</f>
        <v>0.19710662703703702</v>
      </c>
      <c r="AE411" s="56">
        <f>IF("1-Swim"=D411,E411*46.7,IF("2-Bike"=D411,E411,IF("3-Run"=D411,E411*4.27,0)))</f>
        <v>8.9669999999999987</v>
      </c>
    </row>
    <row r="412" spans="1:31" x14ac:dyDescent="0.25">
      <c r="A412" s="50">
        <v>411</v>
      </c>
      <c r="B412" s="51">
        <v>38582</v>
      </c>
      <c r="C412" s="52" t="s">
        <v>1</v>
      </c>
      <c r="D412" s="50" t="s">
        <v>1223</v>
      </c>
      <c r="E412" s="50">
        <v>2</v>
      </c>
      <c r="F412" s="50">
        <v>0</v>
      </c>
      <c r="G412" s="50">
        <v>18</v>
      </c>
      <c r="H412" s="50">
        <v>39</v>
      </c>
      <c r="I412" s="53">
        <f>IF(E412&gt;0,TIME(F412,G412,H412),"")</f>
        <v>1.2951388888888887E-2</v>
      </c>
      <c r="J412" s="54">
        <f>IF(E412&gt;0,TIME(F412,G412,H412)/E412,"")</f>
        <v>6.4756944444444436E-3</v>
      </c>
      <c r="K412" s="50" t="s">
        <v>552</v>
      </c>
      <c r="L412" s="50" t="s">
        <v>117</v>
      </c>
      <c r="M412" s="55">
        <f>IF(D412&gt;0,0.0416666666666667/J412,"")</f>
        <v>6.4343163538874055</v>
      </c>
      <c r="N412" s="50">
        <v>0</v>
      </c>
      <c r="Q412" s="151">
        <f>IF("1-Swim"=D412,J412*2.4,IF("2-Bike"=D412,J412*112,IF("3-Run"=D412,J412*26.2,0)))</f>
        <v>0.16966319444444442</v>
      </c>
      <c r="R412" s="151">
        <f>Q412/2</f>
        <v>8.4831597222222208E-2</v>
      </c>
      <c r="S412" s="53">
        <f>J412*26.2</f>
        <v>0.16966319444444442</v>
      </c>
      <c r="T412" s="53">
        <f>(J412+0.0013889)*26.2</f>
        <v>0.20605237444444444</v>
      </c>
      <c r="U412" s="53">
        <f>S412/2</f>
        <v>8.4831597222222208E-2</v>
      </c>
      <c r="V412" s="53">
        <f>T412/2</f>
        <v>0.10302618722222222</v>
      </c>
      <c r="W412" s="50">
        <f>RANK(J412,J:J,1)</f>
        <v>996</v>
      </c>
      <c r="X412" s="50">
        <f>YEAR(B412)</f>
        <v>2005</v>
      </c>
      <c r="Y412" s="50">
        <f>MONTH(B412)</f>
        <v>8</v>
      </c>
      <c r="Z412" s="56">
        <f>X412*100+Y412</f>
        <v>200508</v>
      </c>
      <c r="AA412" s="56">
        <f>WEEKNUM(B412,1)</f>
        <v>34</v>
      </c>
      <c r="AB412" s="58">
        <f>IF(ISBLANK(B412)," ",MAX(B412-B411-1,0))</f>
        <v>1</v>
      </c>
      <c r="AC412" s="56">
        <f>DAY(B412)</f>
        <v>18</v>
      </c>
      <c r="AD412" s="53">
        <f>U412+V412</f>
        <v>0.18785778444444443</v>
      </c>
      <c r="AE412" s="56">
        <f>IF("1-Swim"=D412,E412*46.7,IF("2-Bike"=D412,E412,IF("3-Run"=D412,E412*4.27,0)))</f>
        <v>8.5399999999999991</v>
      </c>
    </row>
    <row r="413" spans="1:31" x14ac:dyDescent="0.25">
      <c r="A413" s="50">
        <v>412</v>
      </c>
      <c r="B413" s="51">
        <v>38584</v>
      </c>
      <c r="C413" s="52" t="s">
        <v>5</v>
      </c>
      <c r="D413" s="50" t="s">
        <v>1224</v>
      </c>
      <c r="E413" s="50">
        <v>4.2</v>
      </c>
      <c r="F413" s="50">
        <v>0</v>
      </c>
      <c r="G413" s="50">
        <v>18</v>
      </c>
      <c r="H413" s="50">
        <v>30</v>
      </c>
      <c r="I413" s="53">
        <f>IF(E413&gt;0,TIME(F413,G413,H413),"")</f>
        <v>1.2847222222222223E-2</v>
      </c>
      <c r="J413" s="54">
        <f>IF(E413&gt;0,TIME(F413,G413,H413)/E413,"")</f>
        <v>3.0588624338624341E-3</v>
      </c>
      <c r="K413" s="50" t="s">
        <v>33</v>
      </c>
      <c r="L413" s="50" t="s">
        <v>509</v>
      </c>
      <c r="M413" s="55">
        <f>IF(D413&gt;0,0.0416666666666667/J413,"")</f>
        <v>13.621621621621632</v>
      </c>
      <c r="N413" s="50">
        <v>0</v>
      </c>
      <c r="Q413" s="151">
        <f>IF("1-Swim"=D413,J413*2.4,IF("2-Bike"=D413,J413*112,IF("3-Run"=D413,J413*26.2,0)))</f>
        <v>0.34259259259259262</v>
      </c>
      <c r="R413" s="151">
        <f>Q413/2</f>
        <v>0.17129629629629631</v>
      </c>
      <c r="S413" s="53">
        <f>J413*26.2</f>
        <v>8.0142195767195779E-2</v>
      </c>
      <c r="T413" s="53">
        <f>(J413+0.0013889)*26.2</f>
        <v>0.11653137576719577</v>
      </c>
      <c r="U413" s="53">
        <f>S413/2</f>
        <v>4.0071097883597889E-2</v>
      </c>
      <c r="V413" s="53">
        <f>T413/2</f>
        <v>5.8265687883597886E-2</v>
      </c>
      <c r="W413" s="50">
        <f>RANK(J413,J:J,1)</f>
        <v>598</v>
      </c>
      <c r="X413" s="50">
        <f>YEAR(B413)</f>
        <v>2005</v>
      </c>
      <c r="Y413" s="50">
        <f>MONTH(B413)</f>
        <v>8</v>
      </c>
      <c r="Z413" s="56">
        <f>X413*100+Y413</f>
        <v>200508</v>
      </c>
      <c r="AA413" s="56">
        <f>WEEKNUM(B413,1)</f>
        <v>34</v>
      </c>
      <c r="AB413" s="58">
        <f>IF(ISBLANK(B413)," ",MAX(B413-B412-1,0))</f>
        <v>1</v>
      </c>
      <c r="AC413" s="56">
        <f>DAY(B413)</f>
        <v>20</v>
      </c>
      <c r="AD413" s="53">
        <f>U413+V413</f>
        <v>9.8336785767195775E-2</v>
      </c>
      <c r="AE413" s="56">
        <f>IF("1-Swim"=D413,E413*46.7,IF("2-Bike"=D413,E413,IF("3-Run"=D413,E413*4.27,0)))</f>
        <v>4.2</v>
      </c>
    </row>
    <row r="414" spans="1:31" x14ac:dyDescent="0.25">
      <c r="A414" s="50">
        <v>413</v>
      </c>
      <c r="B414" s="51">
        <v>38585</v>
      </c>
      <c r="C414" s="52" t="s">
        <v>0</v>
      </c>
      <c r="D414" s="50" t="s">
        <v>1225</v>
      </c>
      <c r="E414" s="50">
        <v>1.2</v>
      </c>
      <c r="F414" s="50">
        <v>0</v>
      </c>
      <c r="G414" s="50">
        <v>43</v>
      </c>
      <c r="H414" s="50">
        <v>25</v>
      </c>
      <c r="I414" s="53">
        <f>IF(E414&gt;0,TIME(F414,G414,H414),"")</f>
        <v>3.0150462962962962E-2</v>
      </c>
      <c r="J414" s="54">
        <f>IF(E414&gt;0,TIME(F414,G414,H414)/E414,"")</f>
        <v>2.5125385802469136E-2</v>
      </c>
      <c r="K414" s="50" t="s">
        <v>13</v>
      </c>
      <c r="L414" s="50" t="s">
        <v>110</v>
      </c>
      <c r="M414" s="55">
        <f>IF(D414&gt;0,0.0416666666666667/J414,"")</f>
        <v>1.6583493282149724</v>
      </c>
      <c r="N414" s="50">
        <v>0</v>
      </c>
      <c r="Q414" s="151">
        <f>IF("1-Swim"=D414,J414*2.4,IF("2-Bike"=D414,J414*112,IF("3-Run"=D414,J414*26.2,0)))</f>
        <v>6.0300925925925924E-2</v>
      </c>
      <c r="R414" s="151">
        <f>Q414/2</f>
        <v>3.0150462962962962E-2</v>
      </c>
      <c r="S414" s="53">
        <f>J414*26.2</f>
        <v>0.65828510802469131</v>
      </c>
      <c r="T414" s="53">
        <f>(J414+0.0013889)*26.2</f>
        <v>0.69467428802469133</v>
      </c>
      <c r="U414" s="53">
        <f>S414/2</f>
        <v>0.32914255401234566</v>
      </c>
      <c r="V414" s="53">
        <f>T414/2</f>
        <v>0.34733714401234567</v>
      </c>
      <c r="W414" s="50">
        <f>RANK(J414,J:J,1)</f>
        <v>3191</v>
      </c>
      <c r="X414" s="50">
        <f>YEAR(B414)</f>
        <v>2005</v>
      </c>
      <c r="Y414" s="50">
        <f>MONTH(B414)</f>
        <v>8</v>
      </c>
      <c r="Z414" s="56">
        <f>X414*100+Y414</f>
        <v>200508</v>
      </c>
      <c r="AA414" s="56">
        <f>WEEKNUM(B414,1)</f>
        <v>35</v>
      </c>
      <c r="AB414" s="58">
        <f>IF(ISBLANK(B414)," ",MAX(B414-B413-1,0))</f>
        <v>0</v>
      </c>
      <c r="AC414" s="56">
        <f>DAY(B414)</f>
        <v>21</v>
      </c>
      <c r="AD414" s="53">
        <f>U414+V414</f>
        <v>0.67647969802469132</v>
      </c>
      <c r="AE414" s="56">
        <f>IF("1-Swim"=D414,E414*46.7,IF("2-Bike"=D414,E414,IF("3-Run"=D414,E414*4.27,0)))</f>
        <v>56.04</v>
      </c>
    </row>
    <row r="415" spans="1:31" x14ac:dyDescent="0.25">
      <c r="A415" s="50">
        <v>414</v>
      </c>
      <c r="B415" s="51">
        <v>38585</v>
      </c>
      <c r="C415" s="52" t="s">
        <v>0</v>
      </c>
      <c r="D415" s="50" t="s">
        <v>1224</v>
      </c>
      <c r="E415" s="50">
        <v>56</v>
      </c>
      <c r="F415" s="50">
        <v>3</v>
      </c>
      <c r="G415" s="50">
        <v>28</v>
      </c>
      <c r="H415" s="50">
        <v>25</v>
      </c>
      <c r="I415" s="53">
        <f>IF(E415&gt;0,TIME(F415,G415,H415),"")</f>
        <v>0.14473379629629629</v>
      </c>
      <c r="J415" s="54">
        <f>IF(E415&gt;0,TIME(F415,G415,H415)/E415,"")</f>
        <v>2.5845320767195765E-3</v>
      </c>
      <c r="K415" s="50" t="s">
        <v>33</v>
      </c>
      <c r="L415" s="50" t="s">
        <v>110</v>
      </c>
      <c r="M415" s="55">
        <f>IF(D415&gt;0,0.0416666666666667/J415,"")</f>
        <v>16.121551379448235</v>
      </c>
      <c r="N415" s="50">
        <v>0</v>
      </c>
      <c r="Q415" s="151">
        <f>IF("1-Swim"=D415,J415*2.4,IF("2-Bike"=D415,J415*112,IF("3-Run"=D415,J415*26.2,0)))</f>
        <v>0.28946759259259258</v>
      </c>
      <c r="R415" s="151">
        <f>Q415/2</f>
        <v>0.14473379629629629</v>
      </c>
      <c r="S415" s="53">
        <f>J415*26.2</f>
        <v>6.7714740410052904E-2</v>
      </c>
      <c r="T415" s="53">
        <f>(J415+0.0013889)*26.2</f>
        <v>0.10410392041005291</v>
      </c>
      <c r="U415" s="53">
        <f>S415/2</f>
        <v>3.3857370205026452E-2</v>
      </c>
      <c r="V415" s="53">
        <f>T415/2</f>
        <v>5.2051960205026455E-2</v>
      </c>
      <c r="W415" s="50">
        <f>RANK(J415,J:J,1)</f>
        <v>347</v>
      </c>
      <c r="X415" s="50">
        <f>YEAR(B415)</f>
        <v>2005</v>
      </c>
      <c r="Y415" s="50">
        <f>MONTH(B415)</f>
        <v>8</v>
      </c>
      <c r="Z415" s="56">
        <f>X415*100+Y415</f>
        <v>200508</v>
      </c>
      <c r="AA415" s="56">
        <f>WEEKNUM(B415,1)</f>
        <v>35</v>
      </c>
      <c r="AB415" s="58">
        <f>IF(ISBLANK(B415)," ",MAX(B415-B414-1,0))</f>
        <v>0</v>
      </c>
      <c r="AC415" s="56">
        <f>DAY(B415)</f>
        <v>21</v>
      </c>
      <c r="AD415" s="53">
        <f>U415+V415</f>
        <v>8.5909330410052914E-2</v>
      </c>
      <c r="AE415" s="56">
        <f>IF("1-Swim"=D415,E415*46.7,IF("2-Bike"=D415,E415,IF("3-Run"=D415,E415*4.27,0)))</f>
        <v>56</v>
      </c>
    </row>
    <row r="416" spans="1:31" x14ac:dyDescent="0.25">
      <c r="A416" s="50">
        <v>415</v>
      </c>
      <c r="B416" s="51">
        <v>38589</v>
      </c>
      <c r="C416" s="52" t="s">
        <v>1</v>
      </c>
      <c r="D416" s="50" t="s">
        <v>1223</v>
      </c>
      <c r="E416" s="50">
        <v>2.1</v>
      </c>
      <c r="F416" s="50">
        <v>0</v>
      </c>
      <c r="G416" s="50">
        <v>19</v>
      </c>
      <c r="H416" s="50">
        <v>6</v>
      </c>
      <c r="I416" s="53">
        <f>IF(E416&gt;0,TIME(F416,G416,H416),"")</f>
        <v>1.3263888888888889E-2</v>
      </c>
      <c r="J416" s="54">
        <f>IF(E416&gt;0,TIME(F416,G416,H416)/E416,"")</f>
        <v>6.316137566137566E-3</v>
      </c>
      <c r="K416" s="50" t="s">
        <v>552</v>
      </c>
      <c r="L416" s="50" t="s">
        <v>109</v>
      </c>
      <c r="M416" s="55">
        <f>IF(D416&gt;0,0.0416666666666667/J416,"")</f>
        <v>6.5968586387434609</v>
      </c>
      <c r="N416" s="50">
        <v>0</v>
      </c>
      <c r="Q416" s="151">
        <f>IF("1-Swim"=D416,J416*2.4,IF("2-Bike"=D416,J416*112,IF("3-Run"=D416,J416*26.2,0)))</f>
        <v>0.16548280423280423</v>
      </c>
      <c r="R416" s="151">
        <f>Q416/2</f>
        <v>8.2741402116402116E-2</v>
      </c>
      <c r="S416" s="53">
        <f>J416*26.2</f>
        <v>0.16548280423280423</v>
      </c>
      <c r="T416" s="53">
        <f>(J416+0.0013889)*26.2</f>
        <v>0.20187198423280422</v>
      </c>
      <c r="U416" s="53">
        <f>S416/2</f>
        <v>8.2741402116402116E-2</v>
      </c>
      <c r="V416" s="53">
        <f>T416/2</f>
        <v>0.10093599211640211</v>
      </c>
      <c r="W416" s="50">
        <f>RANK(J416,J:J,1)</f>
        <v>898</v>
      </c>
      <c r="X416" s="50">
        <f>YEAR(B416)</f>
        <v>2005</v>
      </c>
      <c r="Y416" s="50">
        <f>MONTH(B416)</f>
        <v>8</v>
      </c>
      <c r="Z416" s="56">
        <f>X416*100+Y416</f>
        <v>200508</v>
      </c>
      <c r="AA416" s="56">
        <f>WEEKNUM(B416,1)</f>
        <v>35</v>
      </c>
      <c r="AB416" s="58">
        <f>IF(ISBLANK(B416)," ",MAX(B416-B415-1,0))</f>
        <v>3</v>
      </c>
      <c r="AC416" s="56">
        <f>DAY(B416)</f>
        <v>25</v>
      </c>
      <c r="AD416" s="53">
        <f>U416+V416</f>
        <v>0.18367739423280421</v>
      </c>
      <c r="AE416" s="56">
        <f>IF("1-Swim"=D416,E416*46.7,IF("2-Bike"=D416,E416,IF("3-Run"=D416,E416*4.27,0)))</f>
        <v>8.9669999999999987</v>
      </c>
    </row>
    <row r="417" spans="1:31" x14ac:dyDescent="0.25">
      <c r="A417" s="50">
        <v>416</v>
      </c>
      <c r="B417" s="51">
        <v>38590</v>
      </c>
      <c r="C417" s="52" t="s">
        <v>2</v>
      </c>
      <c r="D417" s="50" t="s">
        <v>1223</v>
      </c>
      <c r="E417" s="50">
        <v>3.1</v>
      </c>
      <c r="F417" s="50">
        <v>0</v>
      </c>
      <c r="G417" s="50">
        <v>32</v>
      </c>
      <c r="H417" s="50">
        <v>21</v>
      </c>
      <c r="I417" s="53">
        <f>IF(E417&gt;0,TIME(F417,G417,H417),"")</f>
        <v>2.2465277777777778E-2</v>
      </c>
      <c r="J417" s="54">
        <f>IF(E417&gt;0,TIME(F417,G417,H417)/E417,"")</f>
        <v>7.2468637992831545E-3</v>
      </c>
      <c r="K417" s="50" t="s">
        <v>552</v>
      </c>
      <c r="L417" s="50" t="s">
        <v>111</v>
      </c>
      <c r="M417" s="55">
        <f>IF(D417&gt;0,0.0416666666666667/J417,"")</f>
        <v>5.7496136012364802</v>
      </c>
      <c r="N417" s="50">
        <v>0</v>
      </c>
      <c r="Q417" s="151">
        <f>IF("1-Swim"=D417,J417*2.4,IF("2-Bike"=D417,J417*112,IF("3-Run"=D417,J417*26.2,0)))</f>
        <v>0.18986783154121864</v>
      </c>
      <c r="R417" s="151">
        <f>Q417/2</f>
        <v>9.493391577060932E-2</v>
      </c>
      <c r="S417" s="53">
        <f>J417*26.2</f>
        <v>0.18986783154121864</v>
      </c>
      <c r="T417" s="53">
        <f>(J417+0.0013889)*26.2</f>
        <v>0.22625701154121866</v>
      </c>
      <c r="U417" s="53">
        <f>S417/2</f>
        <v>9.493391577060932E-2</v>
      </c>
      <c r="V417" s="53">
        <f>T417/2</f>
        <v>0.11312850577060933</v>
      </c>
      <c r="W417" s="50">
        <f>RANK(J417,J:J,1)</f>
        <v>1835</v>
      </c>
      <c r="X417" s="50">
        <f>YEAR(B417)</f>
        <v>2005</v>
      </c>
      <c r="Y417" s="50">
        <f>MONTH(B417)</f>
        <v>8</v>
      </c>
      <c r="Z417" s="56">
        <f>X417*100+Y417</f>
        <v>200508</v>
      </c>
      <c r="AA417" s="56">
        <f>WEEKNUM(B417,1)</f>
        <v>35</v>
      </c>
      <c r="AB417" s="58">
        <f>IF(ISBLANK(B417)," ",MAX(B417-B416-1,0))</f>
        <v>0</v>
      </c>
      <c r="AC417" s="56">
        <f>DAY(B417)</f>
        <v>26</v>
      </c>
      <c r="AD417" s="53">
        <f>U417+V417</f>
        <v>0.20806242154121865</v>
      </c>
      <c r="AE417" s="56">
        <f>IF("1-Swim"=D417,E417*46.7,IF("2-Bike"=D417,E417,IF("3-Run"=D417,E417*4.27,0)))</f>
        <v>13.236999999999998</v>
      </c>
    </row>
    <row r="418" spans="1:31" x14ac:dyDescent="0.25">
      <c r="A418" s="50">
        <v>417</v>
      </c>
      <c r="B418" s="51">
        <v>38593</v>
      </c>
      <c r="C418" s="52" t="s">
        <v>3</v>
      </c>
      <c r="D418" s="50" t="s">
        <v>1223</v>
      </c>
      <c r="E418" s="50">
        <v>2.75</v>
      </c>
      <c r="F418" s="50">
        <v>0</v>
      </c>
      <c r="G418" s="50">
        <v>27</v>
      </c>
      <c r="H418" s="50">
        <v>40</v>
      </c>
      <c r="I418" s="53">
        <f>IF(E418&gt;0,TIME(F418,G418,H418),"")</f>
        <v>1.9212962962962963E-2</v>
      </c>
      <c r="J418" s="54">
        <f>IF(E418&gt;0,TIME(F418,G418,H418)/E418,"")</f>
        <v>6.9865319865319861E-3</v>
      </c>
      <c r="K418" s="50" t="s">
        <v>552</v>
      </c>
      <c r="L418" s="50" t="s">
        <v>112</v>
      </c>
      <c r="M418" s="55">
        <f>IF(D418&gt;0,0.0416666666666667/J418,"")</f>
        <v>5.9638554216867519</v>
      </c>
      <c r="N418" s="50">
        <v>0</v>
      </c>
      <c r="Q418" s="151">
        <f>IF("1-Swim"=D418,J418*2.4,IF("2-Bike"=D418,J418*112,IF("3-Run"=D418,J418*26.2,0)))</f>
        <v>0.18304713804713804</v>
      </c>
      <c r="R418" s="151">
        <f>Q418/2</f>
        <v>9.1523569023569021E-2</v>
      </c>
      <c r="S418" s="53">
        <f>J418*26.2</f>
        <v>0.18304713804713804</v>
      </c>
      <c r="T418" s="53">
        <f>(J418+0.0013889)*26.2</f>
        <v>0.21943631804713801</v>
      </c>
      <c r="U418" s="53">
        <f>S418/2</f>
        <v>9.1523569023569021E-2</v>
      </c>
      <c r="V418" s="53">
        <f>T418/2</f>
        <v>0.109718159023569</v>
      </c>
      <c r="W418" s="50">
        <f>RANK(J418,J:J,1)</f>
        <v>1550</v>
      </c>
      <c r="X418" s="50">
        <f>YEAR(B418)</f>
        <v>2005</v>
      </c>
      <c r="Y418" s="50">
        <f>MONTH(B418)</f>
        <v>8</v>
      </c>
      <c r="Z418" s="56">
        <f>X418*100+Y418</f>
        <v>200508</v>
      </c>
      <c r="AA418" s="56">
        <f>WEEKNUM(B418,1)</f>
        <v>36</v>
      </c>
      <c r="AB418" s="58">
        <f>IF(ISBLANK(B418)," ",MAX(B418-B417-1,0))</f>
        <v>2</v>
      </c>
      <c r="AC418" s="56">
        <f>DAY(B418)</f>
        <v>29</v>
      </c>
      <c r="AD418" s="53">
        <f>U418+V418</f>
        <v>0.20124172804713802</v>
      </c>
      <c r="AE418" s="56">
        <f>IF("1-Swim"=D418,E418*46.7,IF("2-Bike"=D418,E418,IF("3-Run"=D418,E418*4.27,0)))</f>
        <v>11.7425</v>
      </c>
    </row>
    <row r="419" spans="1:31" x14ac:dyDescent="0.25">
      <c r="A419" s="50">
        <v>418</v>
      </c>
      <c r="B419" s="51">
        <v>38594</v>
      </c>
      <c r="C419" s="52" t="s">
        <v>4</v>
      </c>
      <c r="D419" s="50" t="s">
        <v>1223</v>
      </c>
      <c r="E419" s="50">
        <v>3</v>
      </c>
      <c r="F419" s="50">
        <v>0</v>
      </c>
      <c r="G419" s="50">
        <v>33</v>
      </c>
      <c r="H419" s="50">
        <v>52</v>
      </c>
      <c r="I419" s="53">
        <f>IF(E419&gt;0,TIME(F419,G419,H419),"")</f>
        <v>2.3518518518518518E-2</v>
      </c>
      <c r="J419" s="54">
        <f>IF(E419&gt;0,TIME(F419,G419,H419)/E419,"")</f>
        <v>7.8395061728395062E-3</v>
      </c>
      <c r="K419" s="50" t="s">
        <v>552</v>
      </c>
      <c r="L419" s="50" t="s">
        <v>102</v>
      </c>
      <c r="M419" s="55">
        <f>IF(D419&gt;0,0.0416666666666667/J419,"")</f>
        <v>5.3149606299212637</v>
      </c>
      <c r="N419" s="50">
        <v>0</v>
      </c>
      <c r="Q419" s="151">
        <f>IF("1-Swim"=D419,J419*2.4,IF("2-Bike"=D419,J419*112,IF("3-Run"=D419,J419*26.2,0)))</f>
        <v>0.20539506172839506</v>
      </c>
      <c r="R419" s="151">
        <f>Q419/2</f>
        <v>0.10269753086419753</v>
      </c>
      <c r="S419" s="53">
        <f>J419*26.2</f>
        <v>0.20539506172839506</v>
      </c>
      <c r="T419" s="53">
        <f>(J419+0.0013889)*26.2</f>
        <v>0.24178424172839505</v>
      </c>
      <c r="U419" s="53">
        <f>S419/2</f>
        <v>0.10269753086419753</v>
      </c>
      <c r="V419" s="53">
        <f>T419/2</f>
        <v>0.12089212086419752</v>
      </c>
      <c r="W419" s="50">
        <f>RANK(J419,J:J,1)</f>
        <v>2331</v>
      </c>
      <c r="X419" s="50">
        <f>YEAR(B419)</f>
        <v>2005</v>
      </c>
      <c r="Y419" s="50">
        <f>MONTH(B419)</f>
        <v>8</v>
      </c>
      <c r="Z419" s="56">
        <f>X419*100+Y419</f>
        <v>200508</v>
      </c>
      <c r="AA419" s="56">
        <f>WEEKNUM(B419,1)</f>
        <v>36</v>
      </c>
      <c r="AB419" s="58">
        <f>IF(ISBLANK(B419)," ",MAX(B419-B418-1,0))</f>
        <v>0</v>
      </c>
      <c r="AC419" s="56">
        <f>DAY(B419)</f>
        <v>30</v>
      </c>
      <c r="AD419" s="53">
        <f>U419+V419</f>
        <v>0.22358965172839507</v>
      </c>
      <c r="AE419" s="56">
        <f>IF("1-Swim"=D419,E419*46.7,IF("2-Bike"=D419,E419,IF("3-Run"=D419,E419*4.27,0)))</f>
        <v>12.809999999999999</v>
      </c>
    </row>
    <row r="420" spans="1:31" x14ac:dyDescent="0.25">
      <c r="A420" s="50">
        <v>419</v>
      </c>
      <c r="B420" s="51">
        <v>38595</v>
      </c>
      <c r="C420" s="52" t="s">
        <v>6</v>
      </c>
      <c r="D420" s="50" t="s">
        <v>1223</v>
      </c>
      <c r="E420" s="50">
        <v>3</v>
      </c>
      <c r="F420" s="50">
        <v>0</v>
      </c>
      <c r="G420" s="50">
        <v>36</v>
      </c>
      <c r="H420" s="50">
        <v>35</v>
      </c>
      <c r="I420" s="53">
        <f>IF(E420&gt;0,TIME(F420,G420,H420),"")</f>
        <v>2.5405092592592594E-2</v>
      </c>
      <c r="J420" s="54">
        <f>IF(E420&gt;0,TIME(F420,G420,H420)/E420,"")</f>
        <v>8.468364197530864E-3</v>
      </c>
      <c r="K420" s="50" t="s">
        <v>552</v>
      </c>
      <c r="L420" s="50" t="s">
        <v>102</v>
      </c>
      <c r="M420" s="55">
        <f>IF(D420&gt;0,0.0416666666666667/J420,"")</f>
        <v>4.9202733485193662</v>
      </c>
      <c r="N420" s="50">
        <v>0</v>
      </c>
      <c r="Q420" s="151">
        <f>IF("1-Swim"=D420,J420*2.4,IF("2-Bike"=D420,J420*112,IF("3-Run"=D420,J420*26.2,0)))</f>
        <v>0.22187114197530863</v>
      </c>
      <c r="R420" s="151">
        <f>Q420/2</f>
        <v>0.11093557098765432</v>
      </c>
      <c r="S420" s="53">
        <f>J420*26.2</f>
        <v>0.22187114197530863</v>
      </c>
      <c r="T420" s="53">
        <f>(J420+0.0013889)*26.2</f>
        <v>0.25826032197530863</v>
      </c>
      <c r="U420" s="53">
        <f>S420/2</f>
        <v>0.11093557098765432</v>
      </c>
      <c r="V420" s="53">
        <f>T420/2</f>
        <v>0.12913016098765431</v>
      </c>
      <c r="W420" s="50">
        <f>RANK(J420,J:J,1)</f>
        <v>2650</v>
      </c>
      <c r="X420" s="50">
        <f>YEAR(B420)</f>
        <v>2005</v>
      </c>
      <c r="Y420" s="50">
        <f>MONTH(B420)</f>
        <v>8</v>
      </c>
      <c r="Z420" s="56">
        <f>X420*100+Y420</f>
        <v>200508</v>
      </c>
      <c r="AA420" s="56">
        <f>WEEKNUM(B420,1)</f>
        <v>36</v>
      </c>
      <c r="AB420" s="58">
        <f>IF(ISBLANK(B420)," ",MAX(B420-B419-1,0))</f>
        <v>0</v>
      </c>
      <c r="AC420" s="56">
        <f>DAY(B420)</f>
        <v>31</v>
      </c>
      <c r="AD420" s="53">
        <f>U420+V420</f>
        <v>0.24006573197530862</v>
      </c>
      <c r="AE420" s="56">
        <f>IF("1-Swim"=D420,E420*46.7,IF("2-Bike"=D420,E420,IF("3-Run"=D420,E420*4.27,0)))</f>
        <v>12.809999999999999</v>
      </c>
    </row>
    <row r="421" spans="1:31" x14ac:dyDescent="0.25">
      <c r="A421" s="50">
        <v>420</v>
      </c>
      <c r="B421" s="51">
        <v>38596</v>
      </c>
      <c r="C421" s="52" t="s">
        <v>1</v>
      </c>
      <c r="D421" s="50" t="s">
        <v>1225</v>
      </c>
      <c r="E421" s="50">
        <v>0.25</v>
      </c>
      <c r="F421" s="50">
        <v>0</v>
      </c>
      <c r="G421" s="50">
        <v>9</v>
      </c>
      <c r="H421" s="50">
        <v>7</v>
      </c>
      <c r="I421" s="53">
        <f>IF(E421&gt;0,TIME(F421,G421,H421),"")</f>
        <v>6.3310185185185197E-3</v>
      </c>
      <c r="J421" s="54">
        <f>IF(E421&gt;0,TIME(F421,G421,H421)/E421,"")</f>
        <v>2.5324074074074079E-2</v>
      </c>
      <c r="K421" s="50" t="s">
        <v>10</v>
      </c>
      <c r="L421" s="50" t="s">
        <v>75</v>
      </c>
      <c r="M421" s="55">
        <f>IF(D421&gt;0,0.0416666666666667/J421,"")</f>
        <v>1.6453382084095074</v>
      </c>
      <c r="N421" s="50">
        <v>0</v>
      </c>
      <c r="Q421" s="151">
        <f>IF("1-Swim"=D421,J421*2.4,IF("2-Bike"=D421,J421*112,IF("3-Run"=D421,J421*26.2,0)))</f>
        <v>6.0777777777777785E-2</v>
      </c>
      <c r="R421" s="151">
        <f>Q421/2</f>
        <v>3.0388888888888892E-2</v>
      </c>
      <c r="S421" s="53">
        <f>J421*26.2</f>
        <v>0.66349074074074088</v>
      </c>
      <c r="T421" s="53">
        <f>(J421+0.0013889)*26.2</f>
        <v>0.69987992074074079</v>
      </c>
      <c r="U421" s="53">
        <f>S421/2</f>
        <v>0.33174537037037044</v>
      </c>
      <c r="V421" s="53">
        <f>T421/2</f>
        <v>0.3499399603703704</v>
      </c>
      <c r="W421" s="50">
        <f>RANK(J421,J:J,1)</f>
        <v>3201</v>
      </c>
      <c r="X421" s="50">
        <f>YEAR(B421)</f>
        <v>2005</v>
      </c>
      <c r="Y421" s="50">
        <f>MONTH(B421)</f>
        <v>9</v>
      </c>
      <c r="Z421" s="56">
        <f>X421*100+Y421</f>
        <v>200509</v>
      </c>
      <c r="AA421" s="56">
        <f>WEEKNUM(B421,1)</f>
        <v>36</v>
      </c>
      <c r="AB421" s="58">
        <f>IF(ISBLANK(B421)," ",MAX(B421-B420-1,0))</f>
        <v>0</v>
      </c>
      <c r="AC421" s="56">
        <f>DAY(B421)</f>
        <v>1</v>
      </c>
      <c r="AD421" s="53">
        <f>U421+V421</f>
        <v>0.68168533074074089</v>
      </c>
      <c r="AE421" s="56">
        <f>IF("1-Swim"=D421,E421*46.7,IF("2-Bike"=D421,E421,IF("3-Run"=D421,E421*4.27,0)))</f>
        <v>11.675000000000001</v>
      </c>
    </row>
    <row r="422" spans="1:31" x14ac:dyDescent="0.25">
      <c r="A422" s="50">
        <v>421</v>
      </c>
      <c r="B422" s="51">
        <v>38597</v>
      </c>
      <c r="C422" s="52" t="s">
        <v>2</v>
      </c>
      <c r="D422" s="50" t="s">
        <v>1223</v>
      </c>
      <c r="E422" s="50">
        <v>3</v>
      </c>
      <c r="F422" s="50">
        <v>0</v>
      </c>
      <c r="G422" s="50">
        <v>30</v>
      </c>
      <c r="H422" s="50">
        <v>45</v>
      </c>
      <c r="I422" s="53">
        <f>IF(E422&gt;0,TIME(F422,G422,H422),"")</f>
        <v>2.1354166666666664E-2</v>
      </c>
      <c r="J422" s="54">
        <f>IF(E422&gt;0,TIME(F422,G422,H422)/E422,"")</f>
        <v>7.1180555555555546E-3</v>
      </c>
      <c r="K422" s="50" t="s">
        <v>552</v>
      </c>
      <c r="L422" s="50" t="s">
        <v>102</v>
      </c>
      <c r="M422" s="55">
        <f>IF(D422&gt;0,0.0416666666666667/J422,"")</f>
        <v>5.8536585365853711</v>
      </c>
      <c r="N422" s="50">
        <v>0</v>
      </c>
      <c r="Q422" s="151">
        <f>IF("1-Swim"=D422,J422*2.4,IF("2-Bike"=D422,J422*112,IF("3-Run"=D422,J422*26.2,0)))</f>
        <v>0.18649305555555554</v>
      </c>
      <c r="R422" s="151">
        <f>Q422/2</f>
        <v>9.3246527777777768E-2</v>
      </c>
      <c r="S422" s="53">
        <f>J422*26.2</f>
        <v>0.18649305555555554</v>
      </c>
      <c r="T422" s="53">
        <f>(J422+0.0013889)*26.2</f>
        <v>0.22288223555555553</v>
      </c>
      <c r="U422" s="53">
        <f>S422/2</f>
        <v>9.3246527777777768E-2</v>
      </c>
      <c r="V422" s="53">
        <f>T422/2</f>
        <v>0.11144111777777777</v>
      </c>
      <c r="W422" s="50">
        <f>RANK(J422,J:J,1)</f>
        <v>1689</v>
      </c>
      <c r="X422" s="50">
        <f>YEAR(B422)</f>
        <v>2005</v>
      </c>
      <c r="Y422" s="50">
        <f>MONTH(B422)</f>
        <v>9</v>
      </c>
      <c r="Z422" s="56">
        <f>X422*100+Y422</f>
        <v>200509</v>
      </c>
      <c r="AA422" s="56">
        <f>WEEKNUM(B422,1)</f>
        <v>36</v>
      </c>
      <c r="AB422" s="58">
        <f>IF(ISBLANK(B422)," ",MAX(B422-B421-1,0))</f>
        <v>0</v>
      </c>
      <c r="AC422" s="56">
        <f>DAY(B422)</f>
        <v>2</v>
      </c>
      <c r="AD422" s="53">
        <f>U422+V422</f>
        <v>0.20468764555555552</v>
      </c>
      <c r="AE422" s="56">
        <f>IF("1-Swim"=D422,E422*46.7,IF("2-Bike"=D422,E422,IF("3-Run"=D422,E422*4.27,0)))</f>
        <v>12.809999999999999</v>
      </c>
    </row>
    <row r="423" spans="1:31" x14ac:dyDescent="0.25">
      <c r="A423" s="50">
        <v>422</v>
      </c>
      <c r="B423" s="51">
        <v>38598</v>
      </c>
      <c r="C423" s="52" t="s">
        <v>5</v>
      </c>
      <c r="D423" s="50" t="s">
        <v>1224</v>
      </c>
      <c r="E423" s="50">
        <v>15</v>
      </c>
      <c r="F423" s="50">
        <v>1</v>
      </c>
      <c r="G423" s="50">
        <v>15</v>
      </c>
      <c r="H423" s="50">
        <v>1</v>
      </c>
      <c r="I423" s="53">
        <f>IF(E423&gt;0,TIME(F423,G423,H423),"")</f>
        <v>5.2094907407407409E-2</v>
      </c>
      <c r="J423" s="54">
        <f>IF(E423&gt;0,TIME(F423,G423,H423)/E423,"")</f>
        <v>3.4729938271604939E-3</v>
      </c>
      <c r="K423" s="50" t="s">
        <v>33</v>
      </c>
      <c r="L423" s="50" t="s">
        <v>113</v>
      </c>
      <c r="M423" s="55">
        <f>IF(D423&gt;0,0.0416666666666667/J423,"")</f>
        <v>11.997333925794276</v>
      </c>
      <c r="N423" s="50">
        <v>0</v>
      </c>
      <c r="Q423" s="151">
        <f>IF("1-Swim"=D423,J423*2.4,IF("2-Bike"=D423,J423*112,IF("3-Run"=D423,J423*26.2,0)))</f>
        <v>0.38897530864197533</v>
      </c>
      <c r="R423" s="151">
        <f>Q423/2</f>
        <v>0.19448765432098766</v>
      </c>
      <c r="S423" s="53">
        <f>J423*26.2</f>
        <v>9.0992438271604942E-2</v>
      </c>
      <c r="T423" s="53">
        <f>(J423+0.0013889)*26.2</f>
        <v>0.12738161827160493</v>
      </c>
      <c r="U423" s="53">
        <f>S423/2</f>
        <v>4.5496219135802471E-2</v>
      </c>
      <c r="V423" s="53">
        <f>T423/2</f>
        <v>6.3690809135802467E-2</v>
      </c>
      <c r="W423" s="50">
        <f>RANK(J423,J:J,1)</f>
        <v>704</v>
      </c>
      <c r="X423" s="50">
        <f>YEAR(B423)</f>
        <v>2005</v>
      </c>
      <c r="Y423" s="50">
        <f>MONTH(B423)</f>
        <v>9</v>
      </c>
      <c r="Z423" s="56">
        <f>X423*100+Y423</f>
        <v>200509</v>
      </c>
      <c r="AA423" s="56">
        <f>WEEKNUM(B423,1)</f>
        <v>36</v>
      </c>
      <c r="AB423" s="58">
        <f>IF(ISBLANK(B423)," ",MAX(B423-B422-1,0))</f>
        <v>0</v>
      </c>
      <c r="AC423" s="56">
        <f>DAY(B423)</f>
        <v>3</v>
      </c>
      <c r="AD423" s="53">
        <f>U423+V423</f>
        <v>0.10918702827160494</v>
      </c>
      <c r="AE423" s="56">
        <f>IF("1-Swim"=D423,E423*46.7,IF("2-Bike"=D423,E423,IF("3-Run"=D423,E423*4.27,0)))</f>
        <v>15</v>
      </c>
    </row>
    <row r="424" spans="1:31" x14ac:dyDescent="0.25">
      <c r="A424" s="50">
        <v>423</v>
      </c>
      <c r="B424" s="51">
        <v>38602</v>
      </c>
      <c r="C424" s="52" t="s">
        <v>6</v>
      </c>
      <c r="D424" s="50" t="s">
        <v>1223</v>
      </c>
      <c r="E424" s="50">
        <v>2.9</v>
      </c>
      <c r="F424" s="50">
        <v>0</v>
      </c>
      <c r="G424" s="50">
        <v>30</v>
      </c>
      <c r="H424" s="50">
        <v>33</v>
      </c>
      <c r="I424" s="53">
        <f>IF(E424&gt;0,TIME(F424,G424,H424),"")</f>
        <v>2.1215277777777777E-2</v>
      </c>
      <c r="J424" s="54">
        <f>IF(E424&gt;0,TIME(F424,G424,H424)/E424,"")</f>
        <v>7.3156130268199233E-3</v>
      </c>
      <c r="K424" s="50" t="s">
        <v>552</v>
      </c>
      <c r="L424" s="50" t="s">
        <v>102</v>
      </c>
      <c r="M424" s="55">
        <f>IF(D424&gt;0,0.0416666666666667/J424,"")</f>
        <v>5.6955810147299557</v>
      </c>
      <c r="N424" s="50">
        <v>0</v>
      </c>
      <c r="Q424" s="151">
        <f>IF("1-Swim"=D424,J424*2.4,IF("2-Bike"=D424,J424*112,IF("3-Run"=D424,J424*26.2,0)))</f>
        <v>0.19166906130268199</v>
      </c>
      <c r="R424" s="151">
        <f>Q424/2</f>
        <v>9.5834530651340996E-2</v>
      </c>
      <c r="S424" s="53">
        <f>J424*26.2</f>
        <v>0.19166906130268199</v>
      </c>
      <c r="T424" s="53">
        <f>(J424+0.0013889)*26.2</f>
        <v>0.22805824130268199</v>
      </c>
      <c r="U424" s="53">
        <f>S424/2</f>
        <v>9.5834530651340996E-2</v>
      </c>
      <c r="V424" s="53">
        <f>T424/2</f>
        <v>0.11402912065134099</v>
      </c>
      <c r="W424" s="50">
        <f>RANK(J424,J:J,1)</f>
        <v>1914</v>
      </c>
      <c r="X424" s="50">
        <f>YEAR(B424)</f>
        <v>2005</v>
      </c>
      <c r="Y424" s="50">
        <f>MONTH(B424)</f>
        <v>9</v>
      </c>
      <c r="Z424" s="56">
        <f>X424*100+Y424</f>
        <v>200509</v>
      </c>
      <c r="AA424" s="56">
        <f>WEEKNUM(B424,1)</f>
        <v>37</v>
      </c>
      <c r="AB424" s="58">
        <f>IF(ISBLANK(B424)," ",MAX(B424-B423-1,0))</f>
        <v>3</v>
      </c>
      <c r="AC424" s="56">
        <f>DAY(B424)</f>
        <v>7</v>
      </c>
      <c r="AD424" s="53">
        <f>U424+V424</f>
        <v>0.20986365130268197</v>
      </c>
      <c r="AE424" s="56">
        <f>IF("1-Swim"=D424,E424*46.7,IF("2-Bike"=D424,E424,IF("3-Run"=D424,E424*4.27,0)))</f>
        <v>12.382999999999999</v>
      </c>
    </row>
    <row r="425" spans="1:31" x14ac:dyDescent="0.25">
      <c r="A425" s="50">
        <v>424</v>
      </c>
      <c r="B425" s="51">
        <v>38603</v>
      </c>
      <c r="C425" s="52" t="s">
        <v>1</v>
      </c>
      <c r="D425" s="50" t="s">
        <v>1223</v>
      </c>
      <c r="E425" s="50">
        <v>1.02</v>
      </c>
      <c r="F425" s="50">
        <v>0</v>
      </c>
      <c r="G425" s="50">
        <v>10</v>
      </c>
      <c r="H425" s="50">
        <v>1</v>
      </c>
      <c r="I425" s="53">
        <f>IF(E425&gt;0,TIME(F425,G425,H425),"")</f>
        <v>6.9560185185185185E-3</v>
      </c>
      <c r="J425" s="54">
        <f>IF(E425&gt;0,TIME(F425,G425,H425)/E425,"")</f>
        <v>6.8196259985475668E-3</v>
      </c>
      <c r="K425" s="50" t="s">
        <v>552</v>
      </c>
      <c r="L425" s="50" t="s">
        <v>17</v>
      </c>
      <c r="M425" s="55">
        <f>IF(D425&gt;0,0.0416666666666667/J425,"")</f>
        <v>6.1098169717138155</v>
      </c>
      <c r="N425" s="50">
        <v>0</v>
      </c>
      <c r="Q425" s="151">
        <f>IF("1-Swim"=D425,J425*2.4,IF("2-Bike"=D425,J425*112,IF("3-Run"=D425,J425*26.2,0)))</f>
        <v>0.17867420116194624</v>
      </c>
      <c r="R425" s="151">
        <f>Q425/2</f>
        <v>8.9337100580973119E-2</v>
      </c>
      <c r="S425" s="53">
        <f>J425*26.2</f>
        <v>0.17867420116194624</v>
      </c>
      <c r="T425" s="53">
        <f>(J425+0.0013889)*26.2</f>
        <v>0.21506338116194626</v>
      </c>
      <c r="U425" s="53">
        <f>S425/2</f>
        <v>8.9337100580973119E-2</v>
      </c>
      <c r="V425" s="53">
        <f>T425/2</f>
        <v>0.10753169058097313</v>
      </c>
      <c r="W425" s="50">
        <f>RANK(J425,J:J,1)</f>
        <v>1329</v>
      </c>
      <c r="X425" s="50">
        <f>YEAR(B425)</f>
        <v>2005</v>
      </c>
      <c r="Y425" s="50">
        <f>MONTH(B425)</f>
        <v>9</v>
      </c>
      <c r="Z425" s="56">
        <f>X425*100+Y425</f>
        <v>200509</v>
      </c>
      <c r="AA425" s="56">
        <f>WEEKNUM(B425,1)</f>
        <v>37</v>
      </c>
      <c r="AB425" s="58">
        <f>IF(ISBLANK(B425)," ",MAX(B425-B424-1,0))</f>
        <v>0</v>
      </c>
      <c r="AC425" s="56">
        <f>DAY(B425)</f>
        <v>8</v>
      </c>
      <c r="AD425" s="53">
        <f>U425+V425</f>
        <v>0.19686879116194625</v>
      </c>
      <c r="AE425" s="56">
        <f>IF("1-Swim"=D425,E425*46.7,IF("2-Bike"=D425,E425,IF("3-Run"=D425,E425*4.27,0)))</f>
        <v>4.3553999999999995</v>
      </c>
    </row>
    <row r="426" spans="1:31" x14ac:dyDescent="0.25">
      <c r="A426" s="50">
        <v>425</v>
      </c>
      <c r="B426" s="51">
        <v>38605</v>
      </c>
      <c r="C426" s="52" t="s">
        <v>5</v>
      </c>
      <c r="D426" s="50" t="s">
        <v>1223</v>
      </c>
      <c r="E426" s="50">
        <v>3.1</v>
      </c>
      <c r="F426" s="50">
        <v>0</v>
      </c>
      <c r="G426" s="50">
        <v>27</v>
      </c>
      <c r="H426" s="50">
        <v>43</v>
      </c>
      <c r="I426" s="53">
        <f>IF(E426&gt;0,TIME(F426,G426,H426),"")</f>
        <v>1.9247685185185184E-2</v>
      </c>
      <c r="J426" s="54">
        <f>IF(E426&gt;0,TIME(F426,G426,H426)/E426,"")</f>
        <v>6.2089307048984466E-3</v>
      </c>
      <c r="K426" s="50" t="s">
        <v>550</v>
      </c>
      <c r="L426" s="50" t="s">
        <v>114</v>
      </c>
      <c r="M426" s="55">
        <f>IF(D426&gt;0,0.0416666666666667/J426,"")</f>
        <v>6.7107636800962176</v>
      </c>
      <c r="N426" s="50">
        <v>0</v>
      </c>
      <c r="Q426" s="151">
        <f>IF("1-Swim"=D426,J426*2.4,IF("2-Bike"=D426,J426*112,IF("3-Run"=D426,J426*26.2,0)))</f>
        <v>0.16267398446833931</v>
      </c>
      <c r="R426" s="151">
        <f>Q426/2</f>
        <v>8.1336992234169653E-2</v>
      </c>
      <c r="S426" s="53">
        <f>J426*26.2</f>
        <v>0.16267398446833931</v>
      </c>
      <c r="T426" s="53">
        <f>(J426+0.0013889)*26.2</f>
        <v>0.1990631644683393</v>
      </c>
      <c r="U426" s="53">
        <f>S426/2</f>
        <v>8.1336992234169653E-2</v>
      </c>
      <c r="V426" s="53">
        <f>T426/2</f>
        <v>9.9531582234169649E-2</v>
      </c>
      <c r="W426" s="50">
        <f>RANK(J426,J:J,1)</f>
        <v>861</v>
      </c>
      <c r="X426" s="50">
        <f>YEAR(B426)</f>
        <v>2005</v>
      </c>
      <c r="Y426" s="50">
        <f>MONTH(B426)</f>
        <v>9</v>
      </c>
      <c r="Z426" s="56">
        <f>X426*100+Y426</f>
        <v>200509</v>
      </c>
      <c r="AA426" s="56">
        <f>WEEKNUM(B426,1)</f>
        <v>37</v>
      </c>
      <c r="AB426" s="58">
        <f>IF(ISBLANK(B426)," ",MAX(B426-B425-1,0))</f>
        <v>1</v>
      </c>
      <c r="AC426" s="56">
        <f>DAY(B426)</f>
        <v>10</v>
      </c>
      <c r="AD426" s="53">
        <f>U426+V426</f>
        <v>0.18086857446833932</v>
      </c>
      <c r="AE426" s="56">
        <f>IF("1-Swim"=D426,E426*46.7,IF("2-Bike"=D426,E426,IF("3-Run"=D426,E426*4.27,0)))</f>
        <v>13.236999999999998</v>
      </c>
    </row>
    <row r="427" spans="1:31" x14ac:dyDescent="0.25">
      <c r="A427" s="50">
        <v>426</v>
      </c>
      <c r="B427" s="51">
        <v>38607</v>
      </c>
      <c r="C427" s="52" t="s">
        <v>3</v>
      </c>
      <c r="D427" s="50" t="s">
        <v>1223</v>
      </c>
      <c r="E427" s="50">
        <v>3</v>
      </c>
      <c r="F427" s="50">
        <v>0</v>
      </c>
      <c r="G427" s="50">
        <v>30</v>
      </c>
      <c r="H427" s="50">
        <v>45</v>
      </c>
      <c r="I427" s="53">
        <f>IF(E427&gt;0,TIME(F427,G427,H427),"")</f>
        <v>2.1354166666666664E-2</v>
      </c>
      <c r="J427" s="54">
        <f>IF(E427&gt;0,TIME(F427,G427,H427)/E427,"")</f>
        <v>7.1180555555555546E-3</v>
      </c>
      <c r="K427" s="50" t="s">
        <v>549</v>
      </c>
      <c r="L427" s="50" t="s">
        <v>102</v>
      </c>
      <c r="M427" s="55">
        <f>IF(D427&gt;0,0.0416666666666667/J427,"")</f>
        <v>5.8536585365853711</v>
      </c>
      <c r="N427" s="50">
        <v>0</v>
      </c>
      <c r="Q427" s="151">
        <f>IF("1-Swim"=D427,J427*2.4,IF("2-Bike"=D427,J427*112,IF("3-Run"=D427,J427*26.2,0)))</f>
        <v>0.18649305555555554</v>
      </c>
      <c r="R427" s="151">
        <f>Q427/2</f>
        <v>9.3246527777777768E-2</v>
      </c>
      <c r="S427" s="53">
        <f>J427*26.2</f>
        <v>0.18649305555555554</v>
      </c>
      <c r="T427" s="53">
        <f>(J427+0.0013889)*26.2</f>
        <v>0.22288223555555553</v>
      </c>
      <c r="U427" s="53">
        <f>S427/2</f>
        <v>9.3246527777777768E-2</v>
      </c>
      <c r="V427" s="53">
        <f>T427/2</f>
        <v>0.11144111777777777</v>
      </c>
      <c r="W427" s="50">
        <f>RANK(J427,J:J,1)</f>
        <v>1689</v>
      </c>
      <c r="X427" s="50">
        <f>YEAR(B427)</f>
        <v>2005</v>
      </c>
      <c r="Y427" s="50">
        <f>MONTH(B427)</f>
        <v>9</v>
      </c>
      <c r="Z427" s="56">
        <f>X427*100+Y427</f>
        <v>200509</v>
      </c>
      <c r="AA427" s="56">
        <f>WEEKNUM(B427,1)</f>
        <v>38</v>
      </c>
      <c r="AB427" s="58">
        <f>IF(ISBLANK(B427)," ",MAX(B427-B426-1,0))</f>
        <v>1</v>
      </c>
      <c r="AC427" s="56">
        <f>DAY(B427)</f>
        <v>12</v>
      </c>
      <c r="AD427" s="53">
        <f>U427+V427</f>
        <v>0.20468764555555552</v>
      </c>
      <c r="AE427" s="56">
        <f>IF("1-Swim"=D427,E427*46.7,IF("2-Bike"=D427,E427,IF("3-Run"=D427,E427*4.27,0)))</f>
        <v>12.809999999999999</v>
      </c>
    </row>
    <row r="428" spans="1:31" x14ac:dyDescent="0.25">
      <c r="A428" s="50">
        <v>427</v>
      </c>
      <c r="B428" s="51">
        <v>38609</v>
      </c>
      <c r="C428" s="52" t="s">
        <v>6</v>
      </c>
      <c r="D428" s="50" t="s">
        <v>1223</v>
      </c>
      <c r="E428" s="50">
        <v>2.8</v>
      </c>
      <c r="F428" s="50">
        <v>0</v>
      </c>
      <c r="G428" s="50">
        <v>28</v>
      </c>
      <c r="H428" s="50">
        <v>4</v>
      </c>
      <c r="I428" s="53">
        <f>IF(E428&gt;0,TIME(F428,G428,H428),"")</f>
        <v>1.9490740740740743E-2</v>
      </c>
      <c r="J428" s="54">
        <f>IF(E428&gt;0,TIME(F428,G428,H428)/E428,"")</f>
        <v>6.960978835978837E-3</v>
      </c>
      <c r="K428" s="50" t="s">
        <v>550</v>
      </c>
      <c r="L428" s="50" t="s">
        <v>115</v>
      </c>
      <c r="M428" s="55">
        <f>IF(D428&gt;0,0.0416666666666667/J428,"")</f>
        <v>5.9857482185273199</v>
      </c>
      <c r="N428" s="50">
        <v>0</v>
      </c>
      <c r="Q428" s="151">
        <f>IF("1-Swim"=D428,J428*2.4,IF("2-Bike"=D428,J428*112,IF("3-Run"=D428,J428*26.2,0)))</f>
        <v>0.18237764550264551</v>
      </c>
      <c r="R428" s="151">
        <f>Q428/2</f>
        <v>9.1188822751322757E-2</v>
      </c>
      <c r="S428" s="53">
        <f>J428*26.2</f>
        <v>0.18237764550264551</v>
      </c>
      <c r="T428" s="53">
        <f>(J428+0.0013889)*26.2</f>
        <v>0.21876682550264551</v>
      </c>
      <c r="U428" s="53">
        <f>S428/2</f>
        <v>9.1188822751322757E-2</v>
      </c>
      <c r="V428" s="53">
        <f>T428/2</f>
        <v>0.10938341275132275</v>
      </c>
      <c r="W428" s="50">
        <f>RANK(J428,J:J,1)</f>
        <v>1522</v>
      </c>
      <c r="X428" s="50">
        <f>YEAR(B428)</f>
        <v>2005</v>
      </c>
      <c r="Y428" s="50">
        <f>MONTH(B428)</f>
        <v>9</v>
      </c>
      <c r="Z428" s="56">
        <f>X428*100+Y428</f>
        <v>200509</v>
      </c>
      <c r="AA428" s="56">
        <f>WEEKNUM(B428,1)</f>
        <v>38</v>
      </c>
      <c r="AB428" s="58">
        <f>IF(ISBLANK(B428)," ",MAX(B428-B427-1,0))</f>
        <v>1</v>
      </c>
      <c r="AC428" s="56">
        <f>DAY(B428)</f>
        <v>14</v>
      </c>
      <c r="AD428" s="53">
        <f>U428+V428</f>
        <v>0.20057223550264552</v>
      </c>
      <c r="AE428" s="56">
        <f>IF("1-Swim"=D428,E428*46.7,IF("2-Bike"=D428,E428,IF("3-Run"=D428,E428*4.27,0)))</f>
        <v>11.955999999999998</v>
      </c>
    </row>
    <row r="429" spans="1:31" x14ac:dyDescent="0.25">
      <c r="A429" s="50">
        <v>428</v>
      </c>
      <c r="B429" s="51">
        <v>38610</v>
      </c>
      <c r="C429" s="52" t="s">
        <v>1</v>
      </c>
      <c r="D429" s="50" t="s">
        <v>1223</v>
      </c>
      <c r="E429" s="50">
        <v>2</v>
      </c>
      <c r="F429" s="50">
        <v>0</v>
      </c>
      <c r="G429" s="50">
        <v>19</v>
      </c>
      <c r="H429" s="50">
        <v>31</v>
      </c>
      <c r="I429" s="53">
        <f>IF(E429&gt;0,TIME(F429,G429,H429),"")</f>
        <v>1.3553240740740741E-2</v>
      </c>
      <c r="J429" s="54">
        <f>IF(E429&gt;0,TIME(F429,G429,H429)/E429,"")</f>
        <v>6.7766203703703703E-3</v>
      </c>
      <c r="K429" s="50" t="s">
        <v>552</v>
      </c>
      <c r="L429" s="50" t="s">
        <v>82</v>
      </c>
      <c r="M429" s="55">
        <f>IF(D429&gt;0,0.0416666666666667/J429,"")</f>
        <v>6.1485909479077758</v>
      </c>
      <c r="N429" s="50">
        <v>0</v>
      </c>
      <c r="Q429" s="151">
        <f>IF("1-Swim"=D429,J429*2.4,IF("2-Bike"=D429,J429*112,IF("3-Run"=D429,J429*26.2,0)))</f>
        <v>0.1775474537037037</v>
      </c>
      <c r="R429" s="151">
        <f>Q429/2</f>
        <v>8.877372685185185E-2</v>
      </c>
      <c r="S429" s="53">
        <f>J429*26.2</f>
        <v>0.1775474537037037</v>
      </c>
      <c r="T429" s="53">
        <f>(J429+0.0013889)*26.2</f>
        <v>0.21393663370370369</v>
      </c>
      <c r="U429" s="53">
        <f>S429/2</f>
        <v>8.877372685185185E-2</v>
      </c>
      <c r="V429" s="53">
        <f>T429/2</f>
        <v>0.10696831685185185</v>
      </c>
      <c r="W429" s="50">
        <f>RANK(J429,J:J,1)</f>
        <v>1281</v>
      </c>
      <c r="X429" s="50">
        <f>YEAR(B429)</f>
        <v>2005</v>
      </c>
      <c r="Y429" s="50">
        <f>MONTH(B429)</f>
        <v>9</v>
      </c>
      <c r="Z429" s="56">
        <f>X429*100+Y429</f>
        <v>200509</v>
      </c>
      <c r="AA429" s="56">
        <f>WEEKNUM(B429,1)</f>
        <v>38</v>
      </c>
      <c r="AB429" s="58">
        <f>IF(ISBLANK(B429)," ",MAX(B429-B428-1,0))</f>
        <v>0</v>
      </c>
      <c r="AC429" s="56">
        <f>DAY(B429)</f>
        <v>15</v>
      </c>
      <c r="AD429" s="53">
        <f>U429+V429</f>
        <v>0.19574204370370368</v>
      </c>
      <c r="AE429" s="56">
        <f>IF("1-Swim"=D429,E429*46.7,IF("2-Bike"=D429,E429,IF("3-Run"=D429,E429*4.27,0)))</f>
        <v>8.5399999999999991</v>
      </c>
    </row>
    <row r="430" spans="1:31" x14ac:dyDescent="0.25">
      <c r="A430" s="50">
        <v>429</v>
      </c>
      <c r="B430" s="51">
        <v>38611</v>
      </c>
      <c r="C430" s="52" t="s">
        <v>2</v>
      </c>
      <c r="D430" s="50" t="s">
        <v>1223</v>
      </c>
      <c r="E430" s="50">
        <v>4</v>
      </c>
      <c r="F430" s="50">
        <v>0</v>
      </c>
      <c r="G430" s="50">
        <v>40</v>
      </c>
      <c r="H430" s="50">
        <v>31</v>
      </c>
      <c r="I430" s="53">
        <f>IF(E430&gt;0,TIME(F430,G430,H430),"")</f>
        <v>2.8136574074074074E-2</v>
      </c>
      <c r="J430" s="54">
        <f>IF(E430&gt;0,TIME(F430,G430,H430)/E430,"")</f>
        <v>7.0341435185185186E-3</v>
      </c>
      <c r="K430" s="50" t="s">
        <v>550</v>
      </c>
      <c r="L430" s="50" t="s">
        <v>143</v>
      </c>
      <c r="M430" s="55">
        <f>IF(D430&gt;0,0.0416666666666667/J430,"")</f>
        <v>5.9234882764294579</v>
      </c>
      <c r="N430" s="50">
        <v>0</v>
      </c>
      <c r="Q430" s="151">
        <f>IF("1-Swim"=D430,J430*2.4,IF("2-Bike"=D430,J430*112,IF("3-Run"=D430,J430*26.2,0)))</f>
        <v>0.18429456018518517</v>
      </c>
      <c r="R430" s="151">
        <f>Q430/2</f>
        <v>9.2147280092592584E-2</v>
      </c>
      <c r="S430" s="53">
        <f>J430*26.2</f>
        <v>0.18429456018518517</v>
      </c>
      <c r="T430" s="53">
        <f>(J430+0.0013889)*26.2</f>
        <v>0.22068374018518516</v>
      </c>
      <c r="U430" s="53">
        <f>S430/2</f>
        <v>9.2147280092592584E-2</v>
      </c>
      <c r="V430" s="53">
        <f>T430/2</f>
        <v>0.11034187009259258</v>
      </c>
      <c r="W430" s="50">
        <f>RANK(J430,J:J,1)</f>
        <v>1591</v>
      </c>
      <c r="X430" s="50">
        <f>YEAR(B430)</f>
        <v>2005</v>
      </c>
      <c r="Y430" s="50">
        <f>MONTH(B430)</f>
        <v>9</v>
      </c>
      <c r="Z430" s="56">
        <f>X430*100+Y430</f>
        <v>200509</v>
      </c>
      <c r="AA430" s="56">
        <f>WEEKNUM(B430,1)</f>
        <v>38</v>
      </c>
      <c r="AB430" s="58">
        <f>IF(ISBLANK(B430)," ",MAX(B430-B429-1,0))</f>
        <v>0</v>
      </c>
      <c r="AC430" s="56">
        <f>DAY(B430)</f>
        <v>16</v>
      </c>
      <c r="AD430" s="53">
        <f>U430+V430</f>
        <v>0.20248915018518515</v>
      </c>
      <c r="AE430" s="56">
        <f>IF("1-Swim"=D430,E430*46.7,IF("2-Bike"=D430,E430,IF("3-Run"=D430,E430*4.27,0)))</f>
        <v>17.079999999999998</v>
      </c>
    </row>
    <row r="431" spans="1:31" x14ac:dyDescent="0.25">
      <c r="A431" s="50">
        <v>430</v>
      </c>
      <c r="B431" s="51">
        <v>38613</v>
      </c>
      <c r="C431" s="52" t="s">
        <v>0</v>
      </c>
      <c r="D431" s="50" t="s">
        <v>1224</v>
      </c>
      <c r="E431" s="50">
        <v>10.5</v>
      </c>
      <c r="F431" s="50">
        <v>0</v>
      </c>
      <c r="G431" s="50">
        <v>38</v>
      </c>
      <c r="H431" s="50">
        <v>17</v>
      </c>
      <c r="I431" s="53">
        <f>IF(E431&gt;0,TIME(F431,G431,H431),"")</f>
        <v>2.6585648148148146E-2</v>
      </c>
      <c r="J431" s="54">
        <f>IF(E431&gt;0,TIME(F431,G431,H431)/E431,"")</f>
        <v>2.5319664902998234E-3</v>
      </c>
      <c r="K431" s="50" t="s">
        <v>33</v>
      </c>
      <c r="L431" s="50" t="s">
        <v>29</v>
      </c>
      <c r="M431" s="55">
        <f>IF(D431&gt;0,0.0416666666666667/J431,"")</f>
        <v>16.456247279059657</v>
      </c>
      <c r="N431" s="50">
        <v>0</v>
      </c>
      <c r="Q431" s="151">
        <f>IF("1-Swim"=D431,J431*2.4,IF("2-Bike"=D431,J431*112,IF("3-Run"=D431,J431*26.2,0)))</f>
        <v>0.28358024691358019</v>
      </c>
      <c r="R431" s="151">
        <f>Q431/2</f>
        <v>0.1417901234567901</v>
      </c>
      <c r="S431" s="53">
        <f>J431*26.2</f>
        <v>6.6337522045855371E-2</v>
      </c>
      <c r="T431" s="53">
        <f>(J431+0.0013889)*26.2</f>
        <v>0.10272670204585538</v>
      </c>
      <c r="U431" s="53">
        <f>S431/2</f>
        <v>3.3168761022927686E-2</v>
      </c>
      <c r="V431" s="53">
        <f>T431/2</f>
        <v>5.1363351022927689E-2</v>
      </c>
      <c r="W431" s="50">
        <f>RANK(J431,J:J,1)</f>
        <v>326</v>
      </c>
      <c r="X431" s="50">
        <f>YEAR(B431)</f>
        <v>2005</v>
      </c>
      <c r="Y431" s="50">
        <f>MONTH(B431)</f>
        <v>9</v>
      </c>
      <c r="Z431" s="56">
        <f>X431*100+Y431</f>
        <v>200509</v>
      </c>
      <c r="AA431" s="56">
        <f>WEEKNUM(B431,1)</f>
        <v>39</v>
      </c>
      <c r="AB431" s="58">
        <f>IF(ISBLANK(B431)," ",MAX(B431-B430-1,0))</f>
        <v>1</v>
      </c>
      <c r="AC431" s="56">
        <f>DAY(B431)</f>
        <v>18</v>
      </c>
      <c r="AD431" s="53">
        <f>U431+V431</f>
        <v>8.4532112045855368E-2</v>
      </c>
      <c r="AE431" s="56">
        <f>IF("1-Swim"=D431,E431*46.7,IF("2-Bike"=D431,E431,IF("3-Run"=D431,E431*4.27,0)))</f>
        <v>10.5</v>
      </c>
    </row>
    <row r="432" spans="1:31" x14ac:dyDescent="0.25">
      <c r="A432" s="50">
        <v>431</v>
      </c>
      <c r="B432" s="51">
        <v>38615</v>
      </c>
      <c r="C432" s="52" t="s">
        <v>4</v>
      </c>
      <c r="D432" s="50" t="s">
        <v>1223</v>
      </c>
      <c r="E432" s="50">
        <v>2.9</v>
      </c>
      <c r="F432" s="50">
        <v>0</v>
      </c>
      <c r="G432" s="50">
        <v>29</v>
      </c>
      <c r="H432" s="50">
        <v>18</v>
      </c>
      <c r="I432" s="53">
        <f>IF(E432&gt;0,TIME(F432,G432,H432),"")</f>
        <v>2.0347222222222221E-2</v>
      </c>
      <c r="J432" s="54">
        <f>IF(E432&gt;0,TIME(F432,G432,H432)/E432,"")</f>
        <v>7.0162835249042146E-3</v>
      </c>
      <c r="K432" s="50" t="s">
        <v>552</v>
      </c>
      <c r="L432" s="50" t="s">
        <v>102</v>
      </c>
      <c r="M432" s="55">
        <f>IF(D432&gt;0,0.0416666666666667/J432,"")</f>
        <v>5.9385665529010288</v>
      </c>
      <c r="N432" s="50">
        <v>0</v>
      </c>
      <c r="Q432" s="151">
        <f>IF("1-Swim"=D432,J432*2.4,IF("2-Bike"=D432,J432*112,IF("3-Run"=D432,J432*26.2,0)))</f>
        <v>0.18382662835249042</v>
      </c>
      <c r="R432" s="151">
        <f>Q432/2</f>
        <v>9.1913314176245209E-2</v>
      </c>
      <c r="S432" s="53">
        <f>J432*26.2</f>
        <v>0.18382662835249042</v>
      </c>
      <c r="T432" s="53">
        <f>(J432+0.0013889)*26.2</f>
        <v>0.22021580835249041</v>
      </c>
      <c r="U432" s="53">
        <f>S432/2</f>
        <v>9.1913314176245209E-2</v>
      </c>
      <c r="V432" s="53">
        <f>T432/2</f>
        <v>0.11010790417624521</v>
      </c>
      <c r="W432" s="50">
        <f>RANK(J432,J:J,1)</f>
        <v>1577</v>
      </c>
      <c r="X432" s="50">
        <f>YEAR(B432)</f>
        <v>2005</v>
      </c>
      <c r="Y432" s="50">
        <f>MONTH(B432)</f>
        <v>9</v>
      </c>
      <c r="Z432" s="56">
        <f>X432*100+Y432</f>
        <v>200509</v>
      </c>
      <c r="AA432" s="56">
        <f>WEEKNUM(B432,1)</f>
        <v>39</v>
      </c>
      <c r="AB432" s="58">
        <f>IF(ISBLANK(B432)," ",MAX(B432-B431-1,0))</f>
        <v>1</v>
      </c>
      <c r="AC432" s="56">
        <f>DAY(B432)</f>
        <v>20</v>
      </c>
      <c r="AD432" s="53">
        <f>U432+V432</f>
        <v>0.20202121835249043</v>
      </c>
      <c r="AE432" s="56">
        <f>IF("1-Swim"=D432,E432*46.7,IF("2-Bike"=D432,E432,IF("3-Run"=D432,E432*4.27,0)))</f>
        <v>12.382999999999999</v>
      </c>
    </row>
    <row r="433" spans="1:31" x14ac:dyDescent="0.25">
      <c r="A433" s="50">
        <v>432</v>
      </c>
      <c r="B433" s="51">
        <v>38616</v>
      </c>
      <c r="C433" s="52" t="s">
        <v>6</v>
      </c>
      <c r="D433" s="50" t="s">
        <v>1223</v>
      </c>
      <c r="E433" s="50">
        <v>2.9</v>
      </c>
      <c r="F433" s="50">
        <v>0</v>
      </c>
      <c r="G433" s="50">
        <v>29</v>
      </c>
      <c r="H433" s="50">
        <v>22</v>
      </c>
      <c r="I433" s="53">
        <f>IF(E433&gt;0,TIME(F433,G433,H433),"")</f>
        <v>2.0393518518518519E-2</v>
      </c>
      <c r="J433" s="54">
        <f>IF(E433&gt;0,TIME(F433,G433,H433)/E433,"")</f>
        <v>7.0322477650063865E-3</v>
      </c>
      <c r="K433" s="50" t="s">
        <v>552</v>
      </c>
      <c r="L433" s="50" t="s">
        <v>102</v>
      </c>
      <c r="M433" s="55">
        <f>IF(D433&gt;0,0.0416666666666667/J433,"")</f>
        <v>5.9250851305334882</v>
      </c>
      <c r="N433" s="50">
        <v>0</v>
      </c>
      <c r="Q433" s="151">
        <f>IF("1-Swim"=D433,J433*2.4,IF("2-Bike"=D433,J433*112,IF("3-Run"=D433,J433*26.2,0)))</f>
        <v>0.18424489144316733</v>
      </c>
      <c r="R433" s="151">
        <f>Q433/2</f>
        <v>9.2122445721583665E-2</v>
      </c>
      <c r="S433" s="53">
        <f>J433*26.2</f>
        <v>0.18424489144316733</v>
      </c>
      <c r="T433" s="53">
        <f>(J433+0.0013889)*26.2</f>
        <v>0.22063407144316732</v>
      </c>
      <c r="U433" s="53">
        <f>S433/2</f>
        <v>9.2122445721583665E-2</v>
      </c>
      <c r="V433" s="53">
        <f>T433/2</f>
        <v>0.11031703572158366</v>
      </c>
      <c r="W433" s="50">
        <f>RANK(J433,J:J,1)</f>
        <v>1589</v>
      </c>
      <c r="X433" s="50">
        <f>YEAR(B433)</f>
        <v>2005</v>
      </c>
      <c r="Y433" s="50">
        <f>MONTH(B433)</f>
        <v>9</v>
      </c>
      <c r="Z433" s="56">
        <f>X433*100+Y433</f>
        <v>200509</v>
      </c>
      <c r="AA433" s="56">
        <f>WEEKNUM(B433,1)</f>
        <v>39</v>
      </c>
      <c r="AB433" s="58">
        <f>IF(ISBLANK(B433)," ",MAX(B433-B432-1,0))</f>
        <v>0</v>
      </c>
      <c r="AC433" s="56">
        <f>DAY(B433)</f>
        <v>21</v>
      </c>
      <c r="AD433" s="53">
        <f>U433+V433</f>
        <v>0.20243948144316731</v>
      </c>
      <c r="AE433" s="56">
        <f>IF("1-Swim"=D433,E433*46.7,IF("2-Bike"=D433,E433,IF("3-Run"=D433,E433*4.27,0)))</f>
        <v>12.382999999999999</v>
      </c>
    </row>
    <row r="434" spans="1:31" x14ac:dyDescent="0.25">
      <c r="A434" s="50">
        <v>433</v>
      </c>
      <c r="B434" s="51">
        <v>38617</v>
      </c>
      <c r="C434" s="52" t="s">
        <v>1</v>
      </c>
      <c r="D434" s="50" t="s">
        <v>1223</v>
      </c>
      <c r="E434" s="50">
        <v>3.42</v>
      </c>
      <c r="F434" s="50">
        <v>0</v>
      </c>
      <c r="G434" s="50">
        <v>34</v>
      </c>
      <c r="H434" s="50">
        <v>43</v>
      </c>
      <c r="I434" s="53">
        <f>IF(E434&gt;0,TIME(F434,G434,H434),"")</f>
        <v>2.4108796296296298E-2</v>
      </c>
      <c r="J434" s="54">
        <f>IF(E434&gt;0,TIME(F434,G434,H434)/E434,"")</f>
        <v>7.0493556421919006E-3</v>
      </c>
      <c r="K434" s="50" t="s">
        <v>552</v>
      </c>
      <c r="L434" s="50" t="s">
        <v>88</v>
      </c>
      <c r="M434" s="55">
        <f>IF(D434&gt;0,0.0416666666666667/J434,"")</f>
        <v>5.9107057129140701</v>
      </c>
      <c r="N434" s="50">
        <v>0</v>
      </c>
      <c r="Q434" s="151">
        <f>IF("1-Swim"=D434,J434*2.4,IF("2-Bike"=D434,J434*112,IF("3-Run"=D434,J434*26.2,0)))</f>
        <v>0.1846931178254278</v>
      </c>
      <c r="R434" s="151">
        <f>Q434/2</f>
        <v>9.23465589127139E-2</v>
      </c>
      <c r="S434" s="53">
        <f>J434*26.2</f>
        <v>0.1846931178254278</v>
      </c>
      <c r="T434" s="53">
        <f>(J434+0.0013889)*26.2</f>
        <v>0.22108229782542779</v>
      </c>
      <c r="U434" s="53">
        <f>S434/2</f>
        <v>9.23465589127139E-2</v>
      </c>
      <c r="V434" s="53">
        <f>T434/2</f>
        <v>0.1105411489127139</v>
      </c>
      <c r="W434" s="50">
        <f>RANK(J434,J:J,1)</f>
        <v>1602</v>
      </c>
      <c r="X434" s="50">
        <f>YEAR(B434)</f>
        <v>2005</v>
      </c>
      <c r="Y434" s="50">
        <f>MONTH(B434)</f>
        <v>9</v>
      </c>
      <c r="Z434" s="56">
        <f>X434*100+Y434</f>
        <v>200509</v>
      </c>
      <c r="AA434" s="56">
        <f>WEEKNUM(B434,1)</f>
        <v>39</v>
      </c>
      <c r="AB434" s="58">
        <f>IF(ISBLANK(B434)," ",MAX(B434-B433-1,0))</f>
        <v>0</v>
      </c>
      <c r="AC434" s="56">
        <f>DAY(B434)</f>
        <v>22</v>
      </c>
      <c r="AD434" s="53">
        <f>U434+V434</f>
        <v>0.20288770782542781</v>
      </c>
      <c r="AE434" s="56">
        <f>IF("1-Swim"=D434,E434*46.7,IF("2-Bike"=D434,E434,IF("3-Run"=D434,E434*4.27,0)))</f>
        <v>14.603399999999999</v>
      </c>
    </row>
    <row r="435" spans="1:31" x14ac:dyDescent="0.25">
      <c r="A435" s="50">
        <v>434</v>
      </c>
      <c r="B435" s="51">
        <v>38618</v>
      </c>
      <c r="C435" s="52" t="s">
        <v>2</v>
      </c>
      <c r="D435" s="50" t="s">
        <v>1223</v>
      </c>
      <c r="E435" s="50">
        <v>3</v>
      </c>
      <c r="F435" s="50">
        <v>0</v>
      </c>
      <c r="G435" s="50">
        <v>35</v>
      </c>
      <c r="H435" s="50">
        <v>21</v>
      </c>
      <c r="I435" s="53">
        <f>IF(E435&gt;0,TIME(F435,G435,H435),"")</f>
        <v>2.4548611111111115E-2</v>
      </c>
      <c r="J435" s="54">
        <f>IF(E435&gt;0,TIME(F435,G435,H435)/E435,"")</f>
        <v>8.1828703703703716E-3</v>
      </c>
      <c r="K435" s="50" t="s">
        <v>552</v>
      </c>
      <c r="L435" s="50" t="s">
        <v>116</v>
      </c>
      <c r="M435" s="55">
        <f>IF(D435&gt;0,0.0416666666666667/J435,"")</f>
        <v>5.0919377652050954</v>
      </c>
      <c r="N435" s="50">
        <v>0</v>
      </c>
      <c r="Q435" s="151">
        <f>IF("1-Swim"=D435,J435*2.4,IF("2-Bike"=D435,J435*112,IF("3-Run"=D435,J435*26.2,0)))</f>
        <v>0.21439120370370374</v>
      </c>
      <c r="R435" s="151">
        <f>Q435/2</f>
        <v>0.10719560185185187</v>
      </c>
      <c r="S435" s="53">
        <f>J435*26.2</f>
        <v>0.21439120370370374</v>
      </c>
      <c r="T435" s="53">
        <f>(J435+0.0013889)*26.2</f>
        <v>0.25078038370370376</v>
      </c>
      <c r="U435" s="53">
        <f>S435/2</f>
        <v>0.10719560185185187</v>
      </c>
      <c r="V435" s="53">
        <f>T435/2</f>
        <v>0.12539019185185188</v>
      </c>
      <c r="W435" s="50">
        <f>RANK(J435,J:J,1)</f>
        <v>2532</v>
      </c>
      <c r="X435" s="50">
        <f>YEAR(B435)</f>
        <v>2005</v>
      </c>
      <c r="Y435" s="50">
        <f>MONTH(B435)</f>
        <v>9</v>
      </c>
      <c r="Z435" s="56">
        <f>X435*100+Y435</f>
        <v>200509</v>
      </c>
      <c r="AA435" s="56">
        <f>WEEKNUM(B435,1)</f>
        <v>39</v>
      </c>
      <c r="AB435" s="58">
        <f>IF(ISBLANK(B435)," ",MAX(B435-B434-1,0))</f>
        <v>0</v>
      </c>
      <c r="AC435" s="56">
        <f>DAY(B435)</f>
        <v>23</v>
      </c>
      <c r="AD435" s="53">
        <f>U435+V435</f>
        <v>0.23258579370370375</v>
      </c>
      <c r="AE435" s="56">
        <f>IF("1-Swim"=D435,E435*46.7,IF("2-Bike"=D435,E435,IF("3-Run"=D435,E435*4.27,0)))</f>
        <v>12.809999999999999</v>
      </c>
    </row>
    <row r="436" spans="1:31" x14ac:dyDescent="0.25">
      <c r="A436" s="50">
        <v>435</v>
      </c>
      <c r="B436" s="51">
        <v>38621</v>
      </c>
      <c r="C436" s="52" t="s">
        <v>3</v>
      </c>
      <c r="D436" s="50" t="s">
        <v>1223</v>
      </c>
      <c r="E436" s="50">
        <v>2.9</v>
      </c>
      <c r="F436" s="50">
        <v>0</v>
      </c>
      <c r="G436" s="50">
        <v>30</v>
      </c>
      <c r="H436" s="50">
        <v>12</v>
      </c>
      <c r="I436" s="53">
        <f>IF(E436&gt;0,TIME(F436,G436,H436),"")</f>
        <v>2.0972222222222222E-2</v>
      </c>
      <c r="J436" s="54">
        <f>IF(E436&gt;0,TIME(F436,G436,H436)/E436,"")</f>
        <v>7.2318007662835254E-3</v>
      </c>
      <c r="K436" s="50" t="s">
        <v>552</v>
      </c>
      <c r="L436" s="50" t="s">
        <v>102</v>
      </c>
      <c r="M436" s="55">
        <f>IF(D436&gt;0,0.0416666666666667/J436,"")</f>
        <v>5.761589403973514</v>
      </c>
      <c r="N436" s="50">
        <v>157</v>
      </c>
      <c r="Q436" s="151">
        <f>IF("1-Swim"=D436,J436*2.4,IF("2-Bike"=D436,J436*112,IF("3-Run"=D436,J436*26.2,0)))</f>
        <v>0.18947318007662836</v>
      </c>
      <c r="R436" s="151">
        <f>Q436/2</f>
        <v>9.4736590038314181E-2</v>
      </c>
      <c r="S436" s="53">
        <f>J436*26.2</f>
        <v>0.18947318007662836</v>
      </c>
      <c r="T436" s="53">
        <f>(J436+0.0013889)*26.2</f>
        <v>0.22586236007662835</v>
      </c>
      <c r="U436" s="53">
        <f>S436/2</f>
        <v>9.4736590038314181E-2</v>
      </c>
      <c r="V436" s="53">
        <f>T436/2</f>
        <v>0.11293118003831418</v>
      </c>
      <c r="W436" s="50">
        <f>RANK(J436,J:J,1)</f>
        <v>1820</v>
      </c>
      <c r="X436" s="50">
        <f>YEAR(B436)</f>
        <v>2005</v>
      </c>
      <c r="Y436" s="50">
        <f>MONTH(B436)</f>
        <v>9</v>
      </c>
      <c r="Z436" s="56">
        <f>X436*100+Y436</f>
        <v>200509</v>
      </c>
      <c r="AA436" s="56">
        <f>WEEKNUM(B436,1)</f>
        <v>40</v>
      </c>
      <c r="AB436" s="58">
        <f>IF(ISBLANK(B436)," ",MAX(B436-B435-1,0))</f>
        <v>2</v>
      </c>
      <c r="AC436" s="56">
        <f>DAY(B436)</f>
        <v>26</v>
      </c>
      <c r="AD436" s="53">
        <f>U436+V436</f>
        <v>0.20766777007662834</v>
      </c>
      <c r="AE436" s="56">
        <f>IF("1-Swim"=D436,E436*46.7,IF("2-Bike"=D436,E436,IF("3-Run"=D436,E436*4.27,0)))</f>
        <v>12.382999999999999</v>
      </c>
    </row>
    <row r="437" spans="1:31" x14ac:dyDescent="0.25">
      <c r="A437" s="50">
        <v>436</v>
      </c>
      <c r="B437" s="51">
        <v>38624</v>
      </c>
      <c r="C437" s="52" t="s">
        <v>1</v>
      </c>
      <c r="D437" s="50" t="s">
        <v>1224</v>
      </c>
      <c r="E437" s="50">
        <v>2.5</v>
      </c>
      <c r="F437" s="50">
        <v>0</v>
      </c>
      <c r="G437" s="50">
        <v>8</v>
      </c>
      <c r="H437" s="50">
        <v>30</v>
      </c>
      <c r="I437" s="53">
        <f>IF(E437&gt;0,TIME(F437,G437,H437),"")</f>
        <v>5.9027777777777776E-3</v>
      </c>
      <c r="J437" s="54">
        <f>IF(E437&gt;0,TIME(F437,G437,H437)/E437,"")</f>
        <v>2.3611111111111111E-3</v>
      </c>
      <c r="K437" s="50" t="s">
        <v>33</v>
      </c>
      <c r="L437" s="50" t="s">
        <v>118</v>
      </c>
      <c r="M437" s="55">
        <f>IF(D437&gt;0,0.0416666666666667/J437,"")</f>
        <v>17.647058823529424</v>
      </c>
      <c r="N437" s="50">
        <v>0</v>
      </c>
      <c r="Q437" s="151">
        <f>IF("1-Swim"=D437,J437*2.4,IF("2-Bike"=D437,J437*112,IF("3-Run"=D437,J437*26.2,0)))</f>
        <v>0.26444444444444443</v>
      </c>
      <c r="R437" s="151">
        <f>Q437/2</f>
        <v>0.13222222222222221</v>
      </c>
      <c r="S437" s="53">
        <f>J437*26.2</f>
        <v>6.186111111111111E-2</v>
      </c>
      <c r="T437" s="53">
        <f>(J437+0.0013889)*26.2</f>
        <v>9.825029111111111E-2</v>
      </c>
      <c r="U437" s="53">
        <f>S437/2</f>
        <v>3.0930555555555555E-2</v>
      </c>
      <c r="V437" s="53">
        <f>T437/2</f>
        <v>4.9125145555555555E-2</v>
      </c>
      <c r="W437" s="50">
        <f>RANK(J437,J:J,1)</f>
        <v>251</v>
      </c>
      <c r="X437" s="50">
        <f>YEAR(B437)</f>
        <v>2005</v>
      </c>
      <c r="Y437" s="50">
        <f>MONTH(B437)</f>
        <v>9</v>
      </c>
      <c r="Z437" s="56">
        <f>X437*100+Y437</f>
        <v>200509</v>
      </c>
      <c r="AA437" s="56">
        <f>WEEKNUM(B437,1)</f>
        <v>40</v>
      </c>
      <c r="AB437" s="58">
        <f>IF(ISBLANK(B437)," ",MAX(B437-B436-1,0))</f>
        <v>2</v>
      </c>
      <c r="AC437" s="56">
        <f>DAY(B437)</f>
        <v>29</v>
      </c>
      <c r="AD437" s="53">
        <f>U437+V437</f>
        <v>8.0055701111111113E-2</v>
      </c>
      <c r="AE437" s="56">
        <f>IF("1-Swim"=D437,E437*46.7,IF("2-Bike"=D437,E437,IF("3-Run"=D437,E437*4.27,0)))</f>
        <v>2.5</v>
      </c>
    </row>
    <row r="438" spans="1:31" x14ac:dyDescent="0.25">
      <c r="A438" s="50">
        <v>437</v>
      </c>
      <c r="B438" s="51">
        <v>38624</v>
      </c>
      <c r="C438" s="52" t="s">
        <v>1</v>
      </c>
      <c r="D438" s="50" t="s">
        <v>1223</v>
      </c>
      <c r="E438" s="50">
        <v>1.6</v>
      </c>
      <c r="F438" s="50">
        <v>0</v>
      </c>
      <c r="G438" s="50">
        <v>15</v>
      </c>
      <c r="H438" s="50">
        <v>30</v>
      </c>
      <c r="I438" s="53">
        <f>IF(E438&gt;0,TIME(F438,G438,H438),"")</f>
        <v>1.0763888888888891E-2</v>
      </c>
      <c r="J438" s="54">
        <f>IF(E438&gt;0,TIME(F438,G438,H438)/E438,"")</f>
        <v>6.7274305555555559E-3</v>
      </c>
      <c r="K438" s="50" t="s">
        <v>552</v>
      </c>
      <c r="L438" s="50" t="s">
        <v>747</v>
      </c>
      <c r="M438" s="55">
        <f>IF(D438&gt;0,0.0416666666666667/J438,"")</f>
        <v>6.1935483870967785</v>
      </c>
      <c r="N438" s="50">
        <v>162</v>
      </c>
      <c r="Q438" s="151">
        <f>IF("1-Swim"=D438,J438*2.4,IF("2-Bike"=D438,J438*112,IF("3-Run"=D438,J438*26.2,0)))</f>
        <v>0.17625868055555557</v>
      </c>
      <c r="R438" s="151">
        <f>Q438/2</f>
        <v>8.8129340277777787E-2</v>
      </c>
      <c r="S438" s="53">
        <f>J438*26.2</f>
        <v>0.17625868055555557</v>
      </c>
      <c r="T438" s="53">
        <f>(J438+0.0013889)*26.2</f>
        <v>0.21264786055555557</v>
      </c>
      <c r="U438" s="53">
        <f>S438/2</f>
        <v>8.8129340277777787E-2</v>
      </c>
      <c r="V438" s="53">
        <f>T438/2</f>
        <v>0.10632393027777778</v>
      </c>
      <c r="W438" s="50">
        <f>RANK(J438,J:J,1)</f>
        <v>1221</v>
      </c>
      <c r="X438" s="50">
        <f>YEAR(B438)</f>
        <v>2005</v>
      </c>
      <c r="Y438" s="50">
        <f>MONTH(B438)</f>
        <v>9</v>
      </c>
      <c r="Z438" s="56">
        <f>X438*100+Y438</f>
        <v>200509</v>
      </c>
      <c r="AA438" s="56">
        <f>WEEKNUM(B438,1)</f>
        <v>40</v>
      </c>
      <c r="AB438" s="58">
        <f>IF(ISBLANK(B438)," ",MAX(B438-B437-1,0))</f>
        <v>0</v>
      </c>
      <c r="AC438" s="56">
        <f>DAY(B438)</f>
        <v>29</v>
      </c>
      <c r="AD438" s="53">
        <f>U438+V438</f>
        <v>0.19445327055555556</v>
      </c>
      <c r="AE438" s="56">
        <f>IF("1-Swim"=D438,E438*46.7,IF("2-Bike"=D438,E438,IF("3-Run"=D438,E438*4.27,0)))</f>
        <v>6.8319999999999999</v>
      </c>
    </row>
    <row r="439" spans="1:31" x14ac:dyDescent="0.25">
      <c r="A439" s="50">
        <v>438</v>
      </c>
      <c r="B439" s="51">
        <v>38626</v>
      </c>
      <c r="C439" s="52" t="s">
        <v>5</v>
      </c>
      <c r="D439" s="50" t="s">
        <v>1225</v>
      </c>
      <c r="E439" s="50">
        <v>1</v>
      </c>
      <c r="F439" s="50">
        <v>0</v>
      </c>
      <c r="G439" s="50">
        <v>31</v>
      </c>
      <c r="H439" s="50">
        <v>30</v>
      </c>
      <c r="I439" s="53">
        <f>IF(E439&gt;0,TIME(F439,G439,H439),"")</f>
        <v>2.1875000000000002E-2</v>
      </c>
      <c r="J439" s="54">
        <f>IF(E439&gt;0,TIME(F439,G439,H439)/E439,"")</f>
        <v>2.1875000000000002E-2</v>
      </c>
      <c r="K439" s="50" t="s">
        <v>107</v>
      </c>
      <c r="L439" s="50" t="s">
        <v>119</v>
      </c>
      <c r="M439" s="55">
        <f>IF(D439&gt;0,0.0416666666666667/J439,"")</f>
        <v>1.904761904761906</v>
      </c>
      <c r="N439" s="50">
        <v>0</v>
      </c>
      <c r="Q439" s="151">
        <f>IF("1-Swim"=D439,J439*2.4,IF("2-Bike"=D439,J439*112,IF("3-Run"=D439,J439*26.2,0)))</f>
        <v>5.2500000000000005E-2</v>
      </c>
      <c r="R439" s="151">
        <f>Q439/2</f>
        <v>2.6250000000000002E-2</v>
      </c>
      <c r="S439" s="53">
        <f>J439*26.2</f>
        <v>0.573125</v>
      </c>
      <c r="T439" s="53">
        <f>(J439+0.0013889)*26.2</f>
        <v>0.60951418000000002</v>
      </c>
      <c r="U439" s="53">
        <f>S439/2</f>
        <v>0.2865625</v>
      </c>
      <c r="V439" s="53">
        <f>T439/2</f>
        <v>0.30475709000000001</v>
      </c>
      <c r="W439" s="50">
        <f>RANK(J439,J:J,1)</f>
        <v>3043</v>
      </c>
      <c r="X439" s="50">
        <f>YEAR(B439)</f>
        <v>2005</v>
      </c>
      <c r="Y439" s="50">
        <f>MONTH(B439)</f>
        <v>10</v>
      </c>
      <c r="Z439" s="56">
        <f>X439*100+Y439</f>
        <v>200510</v>
      </c>
      <c r="AA439" s="56">
        <f>WEEKNUM(B439,1)</f>
        <v>40</v>
      </c>
      <c r="AB439" s="58">
        <f>IF(ISBLANK(B439)," ",MAX(B439-B438-1,0))</f>
        <v>1</v>
      </c>
      <c r="AC439" s="56">
        <f>DAY(B439)</f>
        <v>1</v>
      </c>
      <c r="AD439" s="53">
        <f>U439+V439</f>
        <v>0.59131959000000001</v>
      </c>
      <c r="AE439" s="56">
        <f>IF("1-Swim"=D439,E439*46.7,IF("2-Bike"=D439,E439,IF("3-Run"=D439,E439*4.27,0)))</f>
        <v>46.7</v>
      </c>
    </row>
    <row r="440" spans="1:31" x14ac:dyDescent="0.25">
      <c r="A440" s="50">
        <v>439</v>
      </c>
      <c r="B440" s="51">
        <v>38626</v>
      </c>
      <c r="C440" s="52" t="s">
        <v>5</v>
      </c>
      <c r="D440" s="50" t="s">
        <v>1224</v>
      </c>
      <c r="E440" s="50">
        <v>25</v>
      </c>
      <c r="F440" s="50">
        <v>1</v>
      </c>
      <c r="G440" s="50">
        <v>38</v>
      </c>
      <c r="H440" s="50">
        <v>32</v>
      </c>
      <c r="I440" s="53">
        <f>IF(E440&gt;0,TIME(F440,G440,H440),"")</f>
        <v>6.8425925925925932E-2</v>
      </c>
      <c r="J440" s="54">
        <f>IF(E440&gt;0,TIME(F440,G440,H440)/E440,"")</f>
        <v>2.7370370370370374E-3</v>
      </c>
      <c r="K440" s="50" t="s">
        <v>33</v>
      </c>
      <c r="L440" s="50" t="s">
        <v>119</v>
      </c>
      <c r="M440" s="55">
        <f>IF(D440&gt;0,0.0416666666666667/J440,"")</f>
        <v>15.223274695534515</v>
      </c>
      <c r="N440" s="50">
        <v>0</v>
      </c>
      <c r="Q440" s="151">
        <f>IF("1-Swim"=D440,J440*2.4,IF("2-Bike"=D440,J440*112,IF("3-Run"=D440,J440*26.2,0)))</f>
        <v>0.30654814814814818</v>
      </c>
      <c r="R440" s="151">
        <f>Q440/2</f>
        <v>0.15327407407407409</v>
      </c>
      <c r="S440" s="53">
        <f>J440*26.2</f>
        <v>7.1710370370370383E-2</v>
      </c>
      <c r="T440" s="53">
        <f>(J440+0.0013889)*26.2</f>
        <v>0.10809955037037038</v>
      </c>
      <c r="U440" s="53">
        <f>S440/2</f>
        <v>3.5855185185185191E-2</v>
      </c>
      <c r="V440" s="53">
        <f>T440/2</f>
        <v>5.4049775185185188E-2</v>
      </c>
      <c r="W440" s="50">
        <f>RANK(J440,J:J,1)</f>
        <v>431</v>
      </c>
      <c r="X440" s="50">
        <f>YEAR(B440)</f>
        <v>2005</v>
      </c>
      <c r="Y440" s="50">
        <f>MONTH(B440)</f>
        <v>10</v>
      </c>
      <c r="Z440" s="56">
        <f>X440*100+Y440</f>
        <v>200510</v>
      </c>
      <c r="AA440" s="56">
        <f>WEEKNUM(B440,1)</f>
        <v>40</v>
      </c>
      <c r="AB440" s="58">
        <f>IF(ISBLANK(B440)," ",MAX(B440-B439-1,0))</f>
        <v>0</v>
      </c>
      <c r="AC440" s="56">
        <f>DAY(B440)</f>
        <v>1</v>
      </c>
      <c r="AD440" s="53">
        <f>U440+V440</f>
        <v>8.9904960370370379E-2</v>
      </c>
      <c r="AE440" s="56">
        <f>IF("1-Swim"=D440,E440*46.7,IF("2-Bike"=D440,E440,IF("3-Run"=D440,E440*4.27,0)))</f>
        <v>25</v>
      </c>
    </row>
    <row r="441" spans="1:31" x14ac:dyDescent="0.25">
      <c r="A441" s="50">
        <v>440</v>
      </c>
      <c r="B441" s="51">
        <v>38626</v>
      </c>
      <c r="C441" s="52" t="s">
        <v>5</v>
      </c>
      <c r="D441" s="50" t="s">
        <v>1223</v>
      </c>
      <c r="E441" s="50">
        <v>6.2</v>
      </c>
      <c r="F441" s="50">
        <v>1</v>
      </c>
      <c r="G441" s="50">
        <v>11</v>
      </c>
      <c r="H441" s="50">
        <v>20</v>
      </c>
      <c r="I441" s="53">
        <f>IF(E441&gt;0,TIME(F441,G441,H441),"")</f>
        <v>4.9537037037037039E-2</v>
      </c>
      <c r="J441" s="54">
        <f>IF(E441&gt;0,TIME(F441,G441,H441)/E441,"")</f>
        <v>7.9898446833930707E-3</v>
      </c>
      <c r="K441" s="50" t="s">
        <v>550</v>
      </c>
      <c r="L441" s="50" t="s">
        <v>119</v>
      </c>
      <c r="M441" s="55">
        <f>IF(D441&gt;0,0.0416666666666667/J441,"")</f>
        <v>5.2149532710280413</v>
      </c>
      <c r="N441" s="50">
        <v>0</v>
      </c>
      <c r="Q441" s="151">
        <f>IF("1-Swim"=D441,J441*2.4,IF("2-Bike"=D441,J441*112,IF("3-Run"=D441,J441*26.2,0)))</f>
        <v>0.20933393070489845</v>
      </c>
      <c r="R441" s="151">
        <f>Q441/2</f>
        <v>0.10466696535244922</v>
      </c>
      <c r="S441" s="53">
        <f>J441*26.2</f>
        <v>0.20933393070489845</v>
      </c>
      <c r="T441" s="53">
        <f>(J441+0.0013889)*26.2</f>
        <v>0.24572311070489844</v>
      </c>
      <c r="U441" s="53">
        <f>S441/2</f>
        <v>0.10466696535244922</v>
      </c>
      <c r="V441" s="53">
        <f>T441/2</f>
        <v>0.12286155535244922</v>
      </c>
      <c r="W441" s="50">
        <f>RANK(J441,J:J,1)</f>
        <v>2436</v>
      </c>
      <c r="X441" s="50">
        <f>YEAR(B441)</f>
        <v>2005</v>
      </c>
      <c r="Y441" s="50">
        <f>MONTH(B441)</f>
        <v>10</v>
      </c>
      <c r="Z441" s="56">
        <f>X441*100+Y441</f>
        <v>200510</v>
      </c>
      <c r="AA441" s="56">
        <f>WEEKNUM(B441,1)</f>
        <v>40</v>
      </c>
      <c r="AB441" s="58">
        <f>IF(ISBLANK(B441)," ",MAX(B441-B440-1,0))</f>
        <v>0</v>
      </c>
      <c r="AC441" s="56">
        <f>DAY(B441)</f>
        <v>1</v>
      </c>
      <c r="AD441" s="53">
        <f>U441+V441</f>
        <v>0.22752852070489843</v>
      </c>
      <c r="AE441" s="56">
        <f>IF("1-Swim"=D441,E441*46.7,IF("2-Bike"=D441,E441,IF("3-Run"=D441,E441*4.27,0)))</f>
        <v>26.473999999999997</v>
      </c>
    </row>
    <row r="442" spans="1:31" x14ac:dyDescent="0.25">
      <c r="A442" s="50">
        <v>441</v>
      </c>
      <c r="B442" s="51">
        <v>38628</v>
      </c>
      <c r="C442" s="52" t="s">
        <v>3</v>
      </c>
      <c r="D442" s="50" t="s">
        <v>1223</v>
      </c>
      <c r="E442" s="50">
        <v>2.6</v>
      </c>
      <c r="F442" s="50">
        <v>0</v>
      </c>
      <c r="G442" s="50">
        <v>32</v>
      </c>
      <c r="H442" s="50">
        <v>40</v>
      </c>
      <c r="I442" s="53">
        <f>IF(E442&gt;0,TIME(F442,G442,H442),"")</f>
        <v>2.2685185185185183E-2</v>
      </c>
      <c r="J442" s="54">
        <f>IF(E442&gt;0,TIME(F442,G442,H442)/E442,"")</f>
        <v>8.7250712250712247E-3</v>
      </c>
      <c r="K442" s="50" t="s">
        <v>552</v>
      </c>
      <c r="L442" s="50" t="s">
        <v>116</v>
      </c>
      <c r="M442" s="55">
        <f>IF(D442&gt;0,0.0416666666666667/J442,"")</f>
        <v>4.7755102040816366</v>
      </c>
      <c r="N442" s="50">
        <v>0</v>
      </c>
      <c r="Q442" s="151">
        <f>IF("1-Swim"=D442,J442*2.4,IF("2-Bike"=D442,J442*112,IF("3-Run"=D442,J442*26.2,0)))</f>
        <v>0.22859686609686608</v>
      </c>
      <c r="R442" s="151">
        <f>Q442/2</f>
        <v>0.11429843304843304</v>
      </c>
      <c r="S442" s="53">
        <f>J442*26.2</f>
        <v>0.22859686609686608</v>
      </c>
      <c r="T442" s="53">
        <f>(J442+0.0013889)*26.2</f>
        <v>0.2649860460968661</v>
      </c>
      <c r="U442" s="53">
        <f>S442/2</f>
        <v>0.11429843304843304</v>
      </c>
      <c r="V442" s="53">
        <f>T442/2</f>
        <v>0.13249302304843305</v>
      </c>
      <c r="W442" s="50">
        <f>RANK(J442,J:J,1)</f>
        <v>2712</v>
      </c>
      <c r="X442" s="50">
        <f>YEAR(B442)</f>
        <v>2005</v>
      </c>
      <c r="Y442" s="50">
        <f>MONTH(B442)</f>
        <v>10</v>
      </c>
      <c r="Z442" s="56">
        <f>X442*100+Y442</f>
        <v>200510</v>
      </c>
      <c r="AA442" s="56">
        <f>WEEKNUM(B442,1)</f>
        <v>41</v>
      </c>
      <c r="AB442" s="58">
        <f>IF(ISBLANK(B442)," ",MAX(B442-B441-1,0))</f>
        <v>1</v>
      </c>
      <c r="AC442" s="56">
        <f>DAY(B442)</f>
        <v>3</v>
      </c>
      <c r="AD442" s="53">
        <f>U442+V442</f>
        <v>0.24679145609686609</v>
      </c>
      <c r="AE442" s="56">
        <f>IF("1-Swim"=D442,E442*46.7,IF("2-Bike"=D442,E442,IF("3-Run"=D442,E442*4.27,0)))</f>
        <v>11.101999999999999</v>
      </c>
    </row>
    <row r="443" spans="1:31" x14ac:dyDescent="0.25">
      <c r="A443" s="50">
        <v>442</v>
      </c>
      <c r="B443" s="51">
        <v>38631</v>
      </c>
      <c r="C443" s="52" t="s">
        <v>1</v>
      </c>
      <c r="D443" s="50" t="s">
        <v>1223</v>
      </c>
      <c r="E443" s="50">
        <v>2</v>
      </c>
      <c r="F443" s="50">
        <v>0</v>
      </c>
      <c r="G443" s="50">
        <v>19</v>
      </c>
      <c r="H443" s="50">
        <v>6</v>
      </c>
      <c r="I443" s="53">
        <f>IF(E443&gt;0,TIME(F443,G443,H443),"")</f>
        <v>1.3263888888888889E-2</v>
      </c>
      <c r="J443" s="54">
        <f>IF(E443&gt;0,TIME(F443,G443,H443)/E443,"")</f>
        <v>6.6319444444444446E-3</v>
      </c>
      <c r="K443" s="50" t="s">
        <v>552</v>
      </c>
      <c r="L443" s="50" t="s">
        <v>116</v>
      </c>
      <c r="M443" s="55">
        <f>IF(D443&gt;0,0.0416666666666667/J443,"")</f>
        <v>6.2827225130890101</v>
      </c>
      <c r="N443" s="50">
        <v>157</v>
      </c>
      <c r="Q443" s="151">
        <f>IF("1-Swim"=D443,J443*2.4,IF("2-Bike"=D443,J443*112,IF("3-Run"=D443,J443*26.2,0)))</f>
        <v>0.17375694444444445</v>
      </c>
      <c r="R443" s="151">
        <f>Q443/2</f>
        <v>8.6878472222222225E-2</v>
      </c>
      <c r="S443" s="53">
        <f>J443*26.2</f>
        <v>0.17375694444444445</v>
      </c>
      <c r="T443" s="53">
        <f>(J443+0.0013889)*26.2</f>
        <v>0.21014612444444442</v>
      </c>
      <c r="U443" s="53">
        <f>S443/2</f>
        <v>8.6878472222222225E-2</v>
      </c>
      <c r="V443" s="53">
        <f>T443/2</f>
        <v>0.10507306222222221</v>
      </c>
      <c r="W443" s="50">
        <f>RANK(J443,J:J,1)</f>
        <v>1131</v>
      </c>
      <c r="X443" s="50">
        <f>YEAR(B443)</f>
        <v>2005</v>
      </c>
      <c r="Y443" s="50">
        <f>MONTH(B443)</f>
        <v>10</v>
      </c>
      <c r="Z443" s="56">
        <f>X443*100+Y443</f>
        <v>200510</v>
      </c>
      <c r="AA443" s="56">
        <f>WEEKNUM(B443,1)</f>
        <v>41</v>
      </c>
      <c r="AB443" s="58">
        <f>IF(ISBLANK(B443)," ",MAX(B443-B442-1,0))</f>
        <v>2</v>
      </c>
      <c r="AC443" s="56">
        <f>DAY(B443)</f>
        <v>6</v>
      </c>
      <c r="AD443" s="53">
        <f>U443+V443</f>
        <v>0.19195153444444443</v>
      </c>
      <c r="AE443" s="56">
        <f>IF("1-Swim"=D443,E443*46.7,IF("2-Bike"=D443,E443,IF("3-Run"=D443,E443*4.27,0)))</f>
        <v>8.5399999999999991</v>
      </c>
    </row>
    <row r="444" spans="1:31" x14ac:dyDescent="0.25">
      <c r="A444" s="50">
        <v>443</v>
      </c>
      <c r="B444" s="51">
        <v>38632</v>
      </c>
      <c r="C444" s="52" t="s">
        <v>2</v>
      </c>
      <c r="D444" s="50" t="s">
        <v>1223</v>
      </c>
      <c r="E444" s="50">
        <v>2.7</v>
      </c>
      <c r="F444" s="50">
        <v>0</v>
      </c>
      <c r="G444" s="50">
        <v>25</v>
      </c>
      <c r="H444" s="50">
        <v>36</v>
      </c>
      <c r="I444" s="53">
        <f>IF(E444&gt;0,TIME(F444,G444,H444),"")</f>
        <v>1.7777777777777778E-2</v>
      </c>
      <c r="J444" s="54">
        <f>IF(E444&gt;0,TIME(F444,G444,H444)/E444,"")</f>
        <v>6.5843621399176953E-3</v>
      </c>
      <c r="K444" s="50" t="s">
        <v>549</v>
      </c>
      <c r="L444" s="50" t="s">
        <v>245</v>
      </c>
      <c r="M444" s="55">
        <f>IF(D444&gt;0,0.0416666666666667/J444,"")</f>
        <v>6.3281250000000053</v>
      </c>
      <c r="N444" s="50">
        <v>155</v>
      </c>
      <c r="Q444" s="151">
        <f>IF("1-Swim"=D444,J444*2.4,IF("2-Bike"=D444,J444*112,IF("3-Run"=D444,J444*26.2,0)))</f>
        <v>0.17251028806584362</v>
      </c>
      <c r="R444" s="151">
        <f>Q444/2</f>
        <v>8.625514403292181E-2</v>
      </c>
      <c r="S444" s="53">
        <f>J444*26.2</f>
        <v>0.17251028806584362</v>
      </c>
      <c r="T444" s="53">
        <f>(J444+0.0013889)*26.2</f>
        <v>0.20889946806584361</v>
      </c>
      <c r="U444" s="53">
        <f>S444/2</f>
        <v>8.625514403292181E-2</v>
      </c>
      <c r="V444" s="53">
        <f>T444/2</f>
        <v>0.10444973403292181</v>
      </c>
      <c r="W444" s="50">
        <f>RANK(J444,J:J,1)</f>
        <v>1074</v>
      </c>
      <c r="X444" s="50">
        <f>YEAR(B444)</f>
        <v>2005</v>
      </c>
      <c r="Y444" s="50">
        <f>MONTH(B444)</f>
        <v>10</v>
      </c>
      <c r="Z444" s="56">
        <f>X444*100+Y444</f>
        <v>200510</v>
      </c>
      <c r="AA444" s="56">
        <f>WEEKNUM(B444,1)</f>
        <v>41</v>
      </c>
      <c r="AB444" s="58">
        <f>IF(ISBLANK(B444)," ",MAX(B444-B443-1,0))</f>
        <v>0</v>
      </c>
      <c r="AC444" s="56">
        <f>DAY(B444)</f>
        <v>7</v>
      </c>
      <c r="AD444" s="53">
        <f>U444+V444</f>
        <v>0.19070487806584363</v>
      </c>
      <c r="AE444" s="56">
        <f>IF("1-Swim"=D444,E444*46.7,IF("2-Bike"=D444,E444,IF("3-Run"=D444,E444*4.27,0)))</f>
        <v>11.529</v>
      </c>
    </row>
    <row r="445" spans="1:31" x14ac:dyDescent="0.25">
      <c r="A445" s="50">
        <v>444</v>
      </c>
      <c r="B445" s="51">
        <v>38635</v>
      </c>
      <c r="C445" s="52" t="s">
        <v>3</v>
      </c>
      <c r="D445" s="50" t="s">
        <v>1223</v>
      </c>
      <c r="E445" s="50">
        <v>3.42</v>
      </c>
      <c r="F445" s="50">
        <v>0</v>
      </c>
      <c r="G445" s="50">
        <v>36</v>
      </c>
      <c r="H445" s="50">
        <v>36</v>
      </c>
      <c r="I445" s="53">
        <f>IF(E445&gt;0,TIME(F445,G445,H445),"")</f>
        <v>2.5416666666666667E-2</v>
      </c>
      <c r="J445" s="54">
        <f>IF(E445&gt;0,TIME(F445,G445,H445)/E445,"")</f>
        <v>7.4317738791423006E-3</v>
      </c>
      <c r="K445" s="50" t="s">
        <v>549</v>
      </c>
      <c r="L445" s="50" t="s">
        <v>88</v>
      </c>
      <c r="M445" s="55">
        <f>IF(D445&gt;0,0.0416666666666667/J445,"")</f>
        <v>5.6065573770491843</v>
      </c>
      <c r="N445" s="50">
        <v>0</v>
      </c>
      <c r="Q445" s="151">
        <f>IF("1-Swim"=D445,J445*2.4,IF("2-Bike"=D445,J445*112,IF("3-Run"=D445,J445*26.2,0)))</f>
        <v>0.19471247563352828</v>
      </c>
      <c r="R445" s="151">
        <f>Q445/2</f>
        <v>9.7356237816764141E-2</v>
      </c>
      <c r="S445" s="53">
        <f>J445*26.2</f>
        <v>0.19471247563352828</v>
      </c>
      <c r="T445" s="53">
        <f>(J445+0.0013889)*26.2</f>
        <v>0.23110165563352825</v>
      </c>
      <c r="U445" s="53">
        <f>S445/2</f>
        <v>9.7356237816764141E-2</v>
      </c>
      <c r="V445" s="53">
        <f>T445/2</f>
        <v>0.11555082781676412</v>
      </c>
      <c r="W445" s="50">
        <f>RANK(J445,J:J,1)</f>
        <v>2002</v>
      </c>
      <c r="X445" s="50">
        <f>YEAR(B445)</f>
        <v>2005</v>
      </c>
      <c r="Y445" s="50">
        <f>MONTH(B445)</f>
        <v>10</v>
      </c>
      <c r="Z445" s="56">
        <f>X445*100+Y445</f>
        <v>200510</v>
      </c>
      <c r="AA445" s="56">
        <f>WEEKNUM(B445,1)</f>
        <v>42</v>
      </c>
      <c r="AB445" s="58">
        <f>IF(ISBLANK(B445)," ",MAX(B445-B444-1,0))</f>
        <v>2</v>
      </c>
      <c r="AC445" s="56">
        <f>DAY(B445)</f>
        <v>10</v>
      </c>
      <c r="AD445" s="53">
        <f>U445+V445</f>
        <v>0.21290706563352826</v>
      </c>
      <c r="AE445" s="56">
        <f>IF("1-Swim"=D445,E445*46.7,IF("2-Bike"=D445,E445,IF("3-Run"=D445,E445*4.27,0)))</f>
        <v>14.603399999999999</v>
      </c>
    </row>
    <row r="446" spans="1:31" x14ac:dyDescent="0.25">
      <c r="A446" s="50">
        <v>445</v>
      </c>
      <c r="B446" s="51">
        <v>38638</v>
      </c>
      <c r="C446" s="52" t="s">
        <v>1</v>
      </c>
      <c r="D446" s="50" t="s">
        <v>1223</v>
      </c>
      <c r="E446" s="50">
        <v>1.25</v>
      </c>
      <c r="F446" s="50">
        <v>0</v>
      </c>
      <c r="G446" s="50">
        <v>15</v>
      </c>
      <c r="H446" s="50">
        <v>0</v>
      </c>
      <c r="I446" s="53">
        <f>IF(E446&gt;0,TIME(F446,G446,H446),"")</f>
        <v>1.0416666666666666E-2</v>
      </c>
      <c r="J446" s="54">
        <f>IF(E446&gt;0,TIME(F446,G446,H446)/E446,"")</f>
        <v>8.3333333333333332E-3</v>
      </c>
      <c r="K446" s="50" t="s">
        <v>549</v>
      </c>
      <c r="L446" s="50" t="s">
        <v>129</v>
      </c>
      <c r="M446" s="55">
        <f>IF(D446&gt;0,0.0416666666666667/J446,"")</f>
        <v>5.0000000000000036</v>
      </c>
      <c r="N446" s="50">
        <v>0</v>
      </c>
      <c r="Q446" s="151">
        <f>IF("1-Swim"=D446,J446*2.4,IF("2-Bike"=D446,J446*112,IF("3-Run"=D446,J446*26.2,0)))</f>
        <v>0.21833333333333332</v>
      </c>
      <c r="R446" s="151">
        <f>Q446/2</f>
        <v>0.10916666666666666</v>
      </c>
      <c r="S446" s="53">
        <f>J446*26.2</f>
        <v>0.21833333333333332</v>
      </c>
      <c r="T446" s="53">
        <f>(J446+0.0013889)*26.2</f>
        <v>0.25472251333333334</v>
      </c>
      <c r="U446" s="53">
        <f>S446/2</f>
        <v>0.10916666666666666</v>
      </c>
      <c r="V446" s="53">
        <f>T446/2</f>
        <v>0.12736125666666667</v>
      </c>
      <c r="W446" s="50">
        <f>RANK(J446,J:J,1)</f>
        <v>2597</v>
      </c>
      <c r="X446" s="50">
        <f>YEAR(B446)</f>
        <v>2005</v>
      </c>
      <c r="Y446" s="50">
        <f>MONTH(B446)</f>
        <v>10</v>
      </c>
      <c r="Z446" s="56">
        <f>X446*100+Y446</f>
        <v>200510</v>
      </c>
      <c r="AA446" s="56">
        <f>WEEKNUM(B446,1)</f>
        <v>42</v>
      </c>
      <c r="AB446" s="58">
        <f>IF(ISBLANK(B446)," ",MAX(B446-B445-1,0))</f>
        <v>2</v>
      </c>
      <c r="AC446" s="56">
        <f>DAY(B446)</f>
        <v>13</v>
      </c>
      <c r="AD446" s="53">
        <f>U446+V446</f>
        <v>0.23652792333333333</v>
      </c>
      <c r="AE446" s="56">
        <f>IF("1-Swim"=D446,E446*46.7,IF("2-Bike"=D446,E446,IF("3-Run"=D446,E446*4.27,0)))</f>
        <v>5.3374999999999995</v>
      </c>
    </row>
    <row r="447" spans="1:31" x14ac:dyDescent="0.25">
      <c r="A447" s="50">
        <v>446</v>
      </c>
      <c r="B447" s="51">
        <v>38639</v>
      </c>
      <c r="C447" s="52" t="s">
        <v>2</v>
      </c>
      <c r="D447" s="50" t="s">
        <v>1223</v>
      </c>
      <c r="E447" s="50">
        <v>2.61</v>
      </c>
      <c r="F447" s="50">
        <v>0</v>
      </c>
      <c r="G447" s="50">
        <v>30</v>
      </c>
      <c r="H447" s="50">
        <v>0</v>
      </c>
      <c r="I447" s="53">
        <f>IF(E447&gt;0,TIME(F447,G447,H447),"")</f>
        <v>2.0833333333333332E-2</v>
      </c>
      <c r="J447" s="54">
        <f>IF(E447&gt;0,TIME(F447,G447,H447)/E447,"")</f>
        <v>7.9821200510855686E-3</v>
      </c>
      <c r="K447" s="50" t="s">
        <v>549</v>
      </c>
      <c r="L447" s="50" t="s">
        <v>129</v>
      </c>
      <c r="M447" s="55">
        <f>IF(D447&gt;0,0.0416666666666667/J447,"")</f>
        <v>5.2200000000000042</v>
      </c>
      <c r="N447" s="50">
        <v>0</v>
      </c>
      <c r="Q447" s="151">
        <f>IF("1-Swim"=D447,J447*2.4,IF("2-Bike"=D447,J447*112,IF("3-Run"=D447,J447*26.2,0)))</f>
        <v>0.20913154533844189</v>
      </c>
      <c r="R447" s="151">
        <f>Q447/2</f>
        <v>0.10456577266922094</v>
      </c>
      <c r="S447" s="53">
        <f>J447*26.2</f>
        <v>0.20913154533844189</v>
      </c>
      <c r="T447" s="53">
        <f>(J447+0.0013889)*26.2</f>
        <v>0.24552072533844191</v>
      </c>
      <c r="U447" s="53">
        <f>S447/2</f>
        <v>0.10456577266922094</v>
      </c>
      <c r="V447" s="53">
        <f>T447/2</f>
        <v>0.12276036266922095</v>
      </c>
      <c r="W447" s="50">
        <f>RANK(J447,J:J,1)</f>
        <v>2430</v>
      </c>
      <c r="X447" s="50">
        <f>YEAR(B447)</f>
        <v>2005</v>
      </c>
      <c r="Y447" s="50">
        <f>MONTH(B447)</f>
        <v>10</v>
      </c>
      <c r="Z447" s="56">
        <f>X447*100+Y447</f>
        <v>200510</v>
      </c>
      <c r="AA447" s="56">
        <f>WEEKNUM(B447,1)</f>
        <v>42</v>
      </c>
      <c r="AB447" s="58">
        <f>IF(ISBLANK(B447)," ",MAX(B447-B446-1,0))</f>
        <v>0</v>
      </c>
      <c r="AC447" s="56">
        <f>DAY(B447)</f>
        <v>14</v>
      </c>
      <c r="AD447" s="53">
        <f>U447+V447</f>
        <v>0.2273261353384419</v>
      </c>
      <c r="AE447" s="56">
        <f>IF("1-Swim"=D447,E447*46.7,IF("2-Bike"=D447,E447,IF("3-Run"=D447,E447*4.27,0)))</f>
        <v>11.144699999999998</v>
      </c>
    </row>
    <row r="448" spans="1:31" x14ac:dyDescent="0.25">
      <c r="A448" s="50">
        <v>447</v>
      </c>
      <c r="B448" s="51">
        <v>38642</v>
      </c>
      <c r="C448" s="52" t="s">
        <v>3</v>
      </c>
      <c r="D448" s="50" t="s">
        <v>1223</v>
      </c>
      <c r="E448" s="50">
        <v>2.7</v>
      </c>
      <c r="F448" s="50">
        <v>0</v>
      </c>
      <c r="G448" s="50">
        <v>30</v>
      </c>
      <c r="H448" s="50">
        <v>6</v>
      </c>
      <c r="I448" s="53">
        <f>IF(E448&gt;0,TIME(F448,G448,H448),"")</f>
        <v>2.0902777777777781E-2</v>
      </c>
      <c r="J448" s="54">
        <f>IF(E448&gt;0,TIME(F448,G448,H448)/E448,"")</f>
        <v>7.7417695473251035E-3</v>
      </c>
      <c r="K448" s="50" t="s">
        <v>549</v>
      </c>
      <c r="L448" s="50" t="s">
        <v>245</v>
      </c>
      <c r="M448" s="55">
        <f>IF(D448&gt;0,0.0416666666666667/J448,"")</f>
        <v>5.3820598006644556</v>
      </c>
      <c r="N448" s="50">
        <v>151</v>
      </c>
      <c r="Q448" s="151">
        <f>IF("1-Swim"=D448,J448*2.4,IF("2-Bike"=D448,J448*112,IF("3-Run"=D448,J448*26.2,0)))</f>
        <v>0.20283436213991771</v>
      </c>
      <c r="R448" s="151">
        <f>Q448/2</f>
        <v>0.10141718106995885</v>
      </c>
      <c r="S448" s="53">
        <f>J448*26.2</f>
        <v>0.20283436213991771</v>
      </c>
      <c r="T448" s="53">
        <f>(J448+0.0013889)*26.2</f>
        <v>0.2392235421399177</v>
      </c>
      <c r="U448" s="53">
        <f>S448/2</f>
        <v>0.10141718106995885</v>
      </c>
      <c r="V448" s="53">
        <f>T448/2</f>
        <v>0.11961177106995885</v>
      </c>
      <c r="W448" s="50">
        <f>RANK(J448,J:J,1)</f>
        <v>2268</v>
      </c>
      <c r="X448" s="50">
        <f>YEAR(B448)</f>
        <v>2005</v>
      </c>
      <c r="Y448" s="50">
        <f>MONTH(B448)</f>
        <v>10</v>
      </c>
      <c r="Z448" s="56">
        <f>X448*100+Y448</f>
        <v>200510</v>
      </c>
      <c r="AA448" s="56">
        <f>WEEKNUM(B448,1)</f>
        <v>43</v>
      </c>
      <c r="AB448" s="58">
        <f>IF(ISBLANK(B448)," ",MAX(B448-B447-1,0))</f>
        <v>2</v>
      </c>
      <c r="AC448" s="56">
        <f>DAY(B448)</f>
        <v>17</v>
      </c>
      <c r="AD448" s="53">
        <f>U448+V448</f>
        <v>0.22102895213991769</v>
      </c>
      <c r="AE448" s="56">
        <f>IF("1-Swim"=D448,E448*46.7,IF("2-Bike"=D448,E448,IF("3-Run"=D448,E448*4.27,0)))</f>
        <v>11.529</v>
      </c>
    </row>
    <row r="449" spans="1:31" x14ac:dyDescent="0.25">
      <c r="A449" s="50">
        <v>448</v>
      </c>
      <c r="B449" s="51">
        <v>38643</v>
      </c>
      <c r="C449" s="52" t="s">
        <v>4</v>
      </c>
      <c r="D449" s="50" t="s">
        <v>1223</v>
      </c>
      <c r="E449" s="50">
        <v>2.9</v>
      </c>
      <c r="F449" s="50">
        <v>0</v>
      </c>
      <c r="G449" s="50">
        <v>26</v>
      </c>
      <c r="H449" s="50">
        <v>34</v>
      </c>
      <c r="I449" s="53">
        <f>IF(E449&gt;0,TIME(F449,G449,H449),"")</f>
        <v>1.8449074074074073E-2</v>
      </c>
      <c r="J449" s="54">
        <f>IF(E449&gt;0,TIME(F449,G449,H449)/E449,"")</f>
        <v>6.3617496807151976E-3</v>
      </c>
      <c r="K449" s="50" t="s">
        <v>553</v>
      </c>
      <c r="L449" s="50" t="s">
        <v>102</v>
      </c>
      <c r="M449" s="55">
        <f>IF(D449&gt;0,0.0416666666666667/J449,"")</f>
        <v>6.5495608531995035</v>
      </c>
      <c r="N449" s="50">
        <v>167</v>
      </c>
      <c r="Q449" s="151">
        <f>IF("1-Swim"=D449,J449*2.4,IF("2-Bike"=D449,J449*112,IF("3-Run"=D449,J449*26.2,0)))</f>
        <v>0.16667784163473817</v>
      </c>
      <c r="R449" s="151">
        <f>Q449/2</f>
        <v>8.3338920817369086E-2</v>
      </c>
      <c r="S449" s="53">
        <f>J449*26.2</f>
        <v>0.16667784163473817</v>
      </c>
      <c r="T449" s="53">
        <f>(J449+0.0013889)*26.2</f>
        <v>0.20306702163473817</v>
      </c>
      <c r="U449" s="53">
        <f>S449/2</f>
        <v>8.3338920817369086E-2</v>
      </c>
      <c r="V449" s="53">
        <f>T449/2</f>
        <v>0.10153351081736908</v>
      </c>
      <c r="W449" s="50">
        <f>RANK(J449,J:J,1)</f>
        <v>916</v>
      </c>
      <c r="X449" s="50">
        <f>YEAR(B449)</f>
        <v>2005</v>
      </c>
      <c r="Y449" s="50">
        <f>MONTH(B449)</f>
        <v>10</v>
      </c>
      <c r="Z449" s="56">
        <f>X449*100+Y449</f>
        <v>200510</v>
      </c>
      <c r="AA449" s="56">
        <f>WEEKNUM(B449,1)</f>
        <v>43</v>
      </c>
      <c r="AB449" s="58">
        <f>IF(ISBLANK(B449)," ",MAX(B449-B448-1,0))</f>
        <v>0</v>
      </c>
      <c r="AC449" s="56">
        <f>DAY(B449)</f>
        <v>18</v>
      </c>
      <c r="AD449" s="53">
        <f>U449+V449</f>
        <v>0.18487243163473815</v>
      </c>
      <c r="AE449" s="56">
        <f>IF("1-Swim"=D449,E449*46.7,IF("2-Bike"=D449,E449,IF("3-Run"=D449,E449*4.27,0)))</f>
        <v>12.382999999999999</v>
      </c>
    </row>
    <row r="450" spans="1:31" x14ac:dyDescent="0.25">
      <c r="A450" s="50">
        <v>449</v>
      </c>
      <c r="B450" s="51">
        <v>38644</v>
      </c>
      <c r="C450" s="52" t="s">
        <v>6</v>
      </c>
      <c r="D450" s="50" t="s">
        <v>1223</v>
      </c>
      <c r="E450" s="50">
        <v>3.42</v>
      </c>
      <c r="F450" s="50">
        <v>0</v>
      </c>
      <c r="G450" s="50">
        <v>35</v>
      </c>
      <c r="H450" s="50">
        <v>56</v>
      </c>
      <c r="I450" s="53">
        <f>IF(E450&gt;0,TIME(F450,G450,H450),"")</f>
        <v>2.49537037037037E-2</v>
      </c>
      <c r="J450" s="54">
        <f>IF(E450&gt;0,TIME(F450,G450,H450)/E450,"")</f>
        <v>7.2964045917262282E-3</v>
      </c>
      <c r="K450" s="50" t="s">
        <v>553</v>
      </c>
      <c r="L450" s="50" t="s">
        <v>88</v>
      </c>
      <c r="M450" s="55">
        <f>IF(D450&gt;0,0.0416666666666667/J450,"")</f>
        <v>5.7105751391465729</v>
      </c>
      <c r="N450" s="50">
        <v>0</v>
      </c>
      <c r="Q450" s="151">
        <f>IF("1-Swim"=D450,J450*2.4,IF("2-Bike"=D450,J450*112,IF("3-Run"=D450,J450*26.2,0)))</f>
        <v>0.19116580030322716</v>
      </c>
      <c r="R450" s="151">
        <f>Q450/2</f>
        <v>9.5582900151613581E-2</v>
      </c>
      <c r="S450" s="53">
        <f>J450*26.2</f>
        <v>0.19116580030322716</v>
      </c>
      <c r="T450" s="53">
        <f>(J450+0.0013889)*26.2</f>
        <v>0.22755498030322718</v>
      </c>
      <c r="U450" s="53">
        <f>S450/2</f>
        <v>9.5582900151613581E-2</v>
      </c>
      <c r="V450" s="53">
        <f>T450/2</f>
        <v>0.11377749015161359</v>
      </c>
      <c r="W450" s="50">
        <f>RANK(J450,J:J,1)</f>
        <v>1889</v>
      </c>
      <c r="X450" s="50">
        <f>YEAR(B450)</f>
        <v>2005</v>
      </c>
      <c r="Y450" s="50">
        <f>MONTH(B450)</f>
        <v>10</v>
      </c>
      <c r="Z450" s="56">
        <f>X450*100+Y450</f>
        <v>200510</v>
      </c>
      <c r="AA450" s="56">
        <f>WEEKNUM(B450,1)</f>
        <v>43</v>
      </c>
      <c r="AB450" s="58">
        <f>IF(ISBLANK(B450)," ",MAX(B450-B449-1,0))</f>
        <v>0</v>
      </c>
      <c r="AC450" s="56">
        <f>DAY(B450)</f>
        <v>19</v>
      </c>
      <c r="AD450" s="53">
        <f>U450+V450</f>
        <v>0.20936039030322717</v>
      </c>
      <c r="AE450" s="56">
        <f>IF("1-Swim"=D450,E450*46.7,IF("2-Bike"=D450,E450,IF("3-Run"=D450,E450*4.27,0)))</f>
        <v>14.603399999999999</v>
      </c>
    </row>
    <row r="451" spans="1:31" x14ac:dyDescent="0.25">
      <c r="A451" s="50">
        <v>450</v>
      </c>
      <c r="B451" s="51">
        <v>38649</v>
      </c>
      <c r="C451" s="52" t="s">
        <v>3</v>
      </c>
      <c r="D451" s="50" t="s">
        <v>1223</v>
      </c>
      <c r="E451" s="50">
        <v>2.9</v>
      </c>
      <c r="F451" s="50">
        <v>0</v>
      </c>
      <c r="G451" s="50">
        <v>29</v>
      </c>
      <c r="H451" s="50">
        <v>35</v>
      </c>
      <c r="I451" s="53">
        <f>IF(E451&gt;0,TIME(F451,G451,H451),"")</f>
        <v>2.0543981481481479E-2</v>
      </c>
      <c r="J451" s="54">
        <f>IF(E451&gt;0,TIME(F451,G451,H451)/E451,"")</f>
        <v>7.0841315453384415E-3</v>
      </c>
      <c r="K451" s="50" t="s">
        <v>553</v>
      </c>
      <c r="L451" s="50" t="s">
        <v>102</v>
      </c>
      <c r="M451" s="55">
        <f>IF(D451&gt;0,0.0416666666666667/J451,"")</f>
        <v>5.881690140845075</v>
      </c>
      <c r="N451" s="50">
        <v>0</v>
      </c>
      <c r="Q451" s="151">
        <f>IF("1-Swim"=D451,J451*2.4,IF("2-Bike"=D451,J451*112,IF("3-Run"=D451,J451*26.2,0)))</f>
        <v>0.18560424648786716</v>
      </c>
      <c r="R451" s="151">
        <f>Q451/2</f>
        <v>9.2802123243933582E-2</v>
      </c>
      <c r="S451" s="53">
        <f>J451*26.2</f>
        <v>0.18560424648786716</v>
      </c>
      <c r="T451" s="53">
        <f>(J451+0.0013889)*26.2</f>
        <v>0.22199342648786716</v>
      </c>
      <c r="U451" s="53">
        <f>S451/2</f>
        <v>9.2802123243933582E-2</v>
      </c>
      <c r="V451" s="53">
        <f>T451/2</f>
        <v>0.11099671324393358</v>
      </c>
      <c r="W451" s="50">
        <f>RANK(J451,J:J,1)</f>
        <v>1650</v>
      </c>
      <c r="X451" s="50">
        <f>YEAR(B451)</f>
        <v>2005</v>
      </c>
      <c r="Y451" s="50">
        <f>MONTH(B451)</f>
        <v>10</v>
      </c>
      <c r="Z451" s="56">
        <f>X451*100+Y451</f>
        <v>200510</v>
      </c>
      <c r="AA451" s="56">
        <f>WEEKNUM(B451,1)</f>
        <v>44</v>
      </c>
      <c r="AB451" s="58">
        <f>IF(ISBLANK(B451)," ",MAX(B451-B450-1,0))</f>
        <v>4</v>
      </c>
      <c r="AC451" s="56">
        <f>DAY(B451)</f>
        <v>24</v>
      </c>
      <c r="AD451" s="53">
        <f>U451+V451</f>
        <v>0.20379883648786717</v>
      </c>
      <c r="AE451" s="56">
        <f>IF("1-Swim"=D451,E451*46.7,IF("2-Bike"=D451,E451,IF("3-Run"=D451,E451*4.27,0)))</f>
        <v>12.382999999999999</v>
      </c>
    </row>
    <row r="452" spans="1:31" x14ac:dyDescent="0.25">
      <c r="A452" s="50">
        <v>451</v>
      </c>
      <c r="B452" s="51">
        <v>38652</v>
      </c>
      <c r="C452" s="52" t="s">
        <v>1</v>
      </c>
      <c r="D452" s="50" t="s">
        <v>1223</v>
      </c>
      <c r="E452" s="50">
        <v>2.9</v>
      </c>
      <c r="F452" s="50">
        <v>0</v>
      </c>
      <c r="G452" s="50">
        <v>29</v>
      </c>
      <c r="H452" s="50">
        <v>40</v>
      </c>
      <c r="I452" s="53">
        <f>IF(E452&gt;0,TIME(F452,G452,H452),"")</f>
        <v>2.0601851851851854E-2</v>
      </c>
      <c r="J452" s="54">
        <f>IF(E452&gt;0,TIME(F452,G452,H452)/E452,"")</f>
        <v>7.1040868454661571E-3</v>
      </c>
      <c r="K452" s="50" t="s">
        <v>549</v>
      </c>
      <c r="L452" s="50" t="s">
        <v>102</v>
      </c>
      <c r="M452" s="55">
        <f>IF(D452&gt;0,0.0416666666666667/J452,"")</f>
        <v>5.8651685393258459</v>
      </c>
      <c r="N452" s="50">
        <v>0</v>
      </c>
      <c r="Q452" s="151">
        <f>IF("1-Swim"=D452,J452*2.4,IF("2-Bike"=D452,J452*112,IF("3-Run"=D452,J452*26.2,0)))</f>
        <v>0.18612707535121331</v>
      </c>
      <c r="R452" s="151">
        <f>Q452/2</f>
        <v>9.3063537675606656E-2</v>
      </c>
      <c r="S452" s="53">
        <f>J452*26.2</f>
        <v>0.18612707535121331</v>
      </c>
      <c r="T452" s="53">
        <f>(J452+0.0013889)*26.2</f>
        <v>0.2225162553512133</v>
      </c>
      <c r="U452" s="53">
        <f>S452/2</f>
        <v>9.3063537675606656E-2</v>
      </c>
      <c r="V452" s="53">
        <f>T452/2</f>
        <v>0.11125812767560665</v>
      </c>
      <c r="W452" s="50">
        <f>RANK(J452,J:J,1)</f>
        <v>1675</v>
      </c>
      <c r="X452" s="50">
        <f>YEAR(B452)</f>
        <v>2005</v>
      </c>
      <c r="Y452" s="50">
        <f>MONTH(B452)</f>
        <v>10</v>
      </c>
      <c r="Z452" s="56">
        <f>X452*100+Y452</f>
        <v>200510</v>
      </c>
      <c r="AA452" s="56">
        <f>WEEKNUM(B452,1)</f>
        <v>44</v>
      </c>
      <c r="AB452" s="58">
        <f>IF(ISBLANK(B452)," ",MAX(B452-B451-1,0))</f>
        <v>2</v>
      </c>
      <c r="AC452" s="56">
        <f>DAY(B452)</f>
        <v>27</v>
      </c>
      <c r="AD452" s="53">
        <f>U452+V452</f>
        <v>0.20432166535121332</v>
      </c>
      <c r="AE452" s="56">
        <f>IF("1-Swim"=D452,E452*46.7,IF("2-Bike"=D452,E452,IF("3-Run"=D452,E452*4.27,0)))</f>
        <v>12.382999999999999</v>
      </c>
    </row>
    <row r="453" spans="1:31" x14ac:dyDescent="0.25">
      <c r="A453" s="50">
        <v>452</v>
      </c>
      <c r="B453" s="51">
        <v>38656</v>
      </c>
      <c r="C453" s="52" t="s">
        <v>3</v>
      </c>
      <c r="D453" s="50" t="s">
        <v>1223</v>
      </c>
      <c r="E453" s="50">
        <v>3</v>
      </c>
      <c r="F453" s="50">
        <v>0</v>
      </c>
      <c r="G453" s="50">
        <v>28</v>
      </c>
      <c r="H453" s="50">
        <v>28</v>
      </c>
      <c r="I453" s="53">
        <f>IF(E453&gt;0,TIME(F453,G453,H453),"")</f>
        <v>1.9768518518518515E-2</v>
      </c>
      <c r="J453" s="54">
        <f>IF(E453&gt;0,TIME(F453,G453,H453)/E453,"")</f>
        <v>6.589506172839505E-3</v>
      </c>
      <c r="K453" s="50" t="s">
        <v>553</v>
      </c>
      <c r="L453" s="50" t="s">
        <v>102</v>
      </c>
      <c r="M453" s="55">
        <f>IF(D453&gt;0,0.0416666666666667/J453,"")</f>
        <v>6.323185011709608</v>
      </c>
      <c r="N453" s="50">
        <v>0</v>
      </c>
      <c r="Q453" s="151">
        <f>IF("1-Swim"=D453,J453*2.4,IF("2-Bike"=D453,J453*112,IF("3-Run"=D453,J453*26.2,0)))</f>
        <v>0.17264506172839503</v>
      </c>
      <c r="R453" s="151">
        <f>Q453/2</f>
        <v>8.6322530864197514E-2</v>
      </c>
      <c r="S453" s="53">
        <f>J453*26.2</f>
        <v>0.17264506172839503</v>
      </c>
      <c r="T453" s="53">
        <f>(J453+0.0013889)*26.2</f>
        <v>0.20903424172839502</v>
      </c>
      <c r="U453" s="53">
        <f>S453/2</f>
        <v>8.6322530864197514E-2</v>
      </c>
      <c r="V453" s="53">
        <f>T453/2</f>
        <v>0.10451712086419751</v>
      </c>
      <c r="W453" s="50">
        <f>RANK(J453,J:J,1)</f>
        <v>1078</v>
      </c>
      <c r="X453" s="50">
        <f>YEAR(B453)</f>
        <v>2005</v>
      </c>
      <c r="Y453" s="50">
        <f>MONTH(B453)</f>
        <v>10</v>
      </c>
      <c r="Z453" s="56">
        <f>X453*100+Y453</f>
        <v>200510</v>
      </c>
      <c r="AA453" s="56">
        <f>WEEKNUM(B453,1)</f>
        <v>45</v>
      </c>
      <c r="AB453" s="58">
        <f>IF(ISBLANK(B453)," ",MAX(B453-B452-1,0))</f>
        <v>3</v>
      </c>
      <c r="AC453" s="56">
        <f>DAY(B453)</f>
        <v>31</v>
      </c>
      <c r="AD453" s="53">
        <f>U453+V453</f>
        <v>0.19083965172839501</v>
      </c>
      <c r="AE453" s="56">
        <f>IF("1-Swim"=D453,E453*46.7,IF("2-Bike"=D453,E453,IF("3-Run"=D453,E453*4.27,0)))</f>
        <v>12.809999999999999</v>
      </c>
    </row>
    <row r="454" spans="1:31" x14ac:dyDescent="0.25">
      <c r="A454" s="50">
        <v>453</v>
      </c>
      <c r="B454" s="51">
        <v>38657</v>
      </c>
      <c r="C454" s="52" t="s">
        <v>4</v>
      </c>
      <c r="D454" s="50" t="s">
        <v>1223</v>
      </c>
      <c r="E454" s="50">
        <v>2.9</v>
      </c>
      <c r="F454" s="50">
        <v>0</v>
      </c>
      <c r="G454" s="50">
        <v>26</v>
      </c>
      <c r="H454" s="50">
        <v>50</v>
      </c>
      <c r="I454" s="53">
        <f>IF(E454&gt;0,TIME(F454,G454,H454),"")</f>
        <v>1.8634259259259257E-2</v>
      </c>
      <c r="J454" s="54">
        <f>IF(E454&gt;0,TIME(F454,G454,H454)/E454,"")</f>
        <v>6.4256066411238818E-3</v>
      </c>
      <c r="K454" s="50" t="s">
        <v>553</v>
      </c>
      <c r="L454" s="50" t="s">
        <v>102</v>
      </c>
      <c r="M454" s="55">
        <f>IF(D454&gt;0,0.0416666666666667/J454,"")</f>
        <v>6.4844720496894466</v>
      </c>
      <c r="N454" s="50">
        <v>0</v>
      </c>
      <c r="Q454" s="151">
        <f>IF("1-Swim"=D454,J454*2.4,IF("2-Bike"=D454,J454*112,IF("3-Run"=D454,J454*26.2,0)))</f>
        <v>0.16835089399744571</v>
      </c>
      <c r="R454" s="151">
        <f>Q454/2</f>
        <v>8.4175446998722855E-2</v>
      </c>
      <c r="S454" s="53">
        <f>J454*26.2</f>
        <v>0.16835089399744571</v>
      </c>
      <c r="T454" s="53">
        <f>(J454+0.0013889)*26.2</f>
        <v>0.2047400739974457</v>
      </c>
      <c r="U454" s="53">
        <f>S454/2</f>
        <v>8.4175446998722855E-2</v>
      </c>
      <c r="V454" s="53">
        <f>T454/2</f>
        <v>0.10237003699872285</v>
      </c>
      <c r="W454" s="50">
        <f>RANK(J454,J:J,1)</f>
        <v>952</v>
      </c>
      <c r="X454" s="50">
        <f>YEAR(B454)</f>
        <v>2005</v>
      </c>
      <c r="Y454" s="50">
        <f>MONTH(B454)</f>
        <v>11</v>
      </c>
      <c r="Z454" s="56">
        <f>X454*100+Y454</f>
        <v>200511</v>
      </c>
      <c r="AA454" s="56">
        <f>WEEKNUM(B454,1)</f>
        <v>45</v>
      </c>
      <c r="AB454" s="58">
        <f>IF(ISBLANK(B454)," ",MAX(B454-B453-1,0))</f>
        <v>0</v>
      </c>
      <c r="AC454" s="56">
        <f>DAY(B454)</f>
        <v>1</v>
      </c>
      <c r="AD454" s="53">
        <f>U454+V454</f>
        <v>0.18654548399744569</v>
      </c>
      <c r="AE454" s="56">
        <f>IF("1-Swim"=D454,E454*46.7,IF("2-Bike"=D454,E454,IF("3-Run"=D454,E454*4.27,0)))</f>
        <v>12.382999999999999</v>
      </c>
    </row>
    <row r="455" spans="1:31" x14ac:dyDescent="0.25">
      <c r="A455" s="50">
        <v>454</v>
      </c>
      <c r="B455" s="51">
        <v>38663</v>
      </c>
      <c r="C455" s="52" t="s">
        <v>3</v>
      </c>
      <c r="D455" s="50" t="s">
        <v>1223</v>
      </c>
      <c r="E455" s="50">
        <v>2.9</v>
      </c>
      <c r="F455" s="50">
        <v>0</v>
      </c>
      <c r="G455" s="50">
        <v>26</v>
      </c>
      <c r="H455" s="50">
        <v>55</v>
      </c>
      <c r="I455" s="53">
        <f>IF(E455&gt;0,TIME(F455,G455,H455),"")</f>
        <v>1.8692129629629631E-2</v>
      </c>
      <c r="J455" s="54">
        <f>IF(E455&gt;0,TIME(F455,G455,H455)/E455,"")</f>
        <v>6.4455619412515973E-3</v>
      </c>
      <c r="K455" s="50" t="s">
        <v>553</v>
      </c>
      <c r="L455" s="50" t="s">
        <v>102</v>
      </c>
      <c r="M455" s="55">
        <f>IF(D455&gt;0,0.0416666666666667/J455,"")</f>
        <v>6.4643962848297258</v>
      </c>
      <c r="N455" s="50">
        <v>172</v>
      </c>
      <c r="Q455" s="151">
        <f>IF("1-Swim"=D455,J455*2.4,IF("2-Bike"=D455,J455*112,IF("3-Run"=D455,J455*26.2,0)))</f>
        <v>0.16887372286079186</v>
      </c>
      <c r="R455" s="151">
        <f>Q455/2</f>
        <v>8.4436861430395929E-2</v>
      </c>
      <c r="S455" s="53">
        <f>J455*26.2</f>
        <v>0.16887372286079186</v>
      </c>
      <c r="T455" s="53">
        <f>(J455+0.0013889)*26.2</f>
        <v>0.20526290286079182</v>
      </c>
      <c r="U455" s="53">
        <f>S455/2</f>
        <v>8.4436861430395929E-2</v>
      </c>
      <c r="V455" s="53">
        <f>T455/2</f>
        <v>0.10263145143039591</v>
      </c>
      <c r="W455" s="50">
        <f>RANK(J455,J:J,1)</f>
        <v>973</v>
      </c>
      <c r="X455" s="50">
        <f>YEAR(B455)</f>
        <v>2005</v>
      </c>
      <c r="Y455" s="50">
        <f>MONTH(B455)</f>
        <v>11</v>
      </c>
      <c r="Z455" s="56">
        <f>X455*100+Y455</f>
        <v>200511</v>
      </c>
      <c r="AA455" s="56">
        <f>WEEKNUM(B455,1)</f>
        <v>46</v>
      </c>
      <c r="AB455" s="58">
        <f>IF(ISBLANK(B455)," ",MAX(B455-B454-1,0))</f>
        <v>5</v>
      </c>
      <c r="AC455" s="56">
        <f>DAY(B455)</f>
        <v>7</v>
      </c>
      <c r="AD455" s="53">
        <f>U455+V455</f>
        <v>0.18706831286079184</v>
      </c>
      <c r="AE455" s="56">
        <f>IF("1-Swim"=D455,E455*46.7,IF("2-Bike"=D455,E455,IF("3-Run"=D455,E455*4.27,0)))</f>
        <v>12.382999999999999</v>
      </c>
    </row>
    <row r="456" spans="1:31" x14ac:dyDescent="0.25">
      <c r="A456" s="50">
        <v>455</v>
      </c>
      <c r="B456" s="51">
        <v>38664</v>
      </c>
      <c r="C456" s="52" t="s">
        <v>4</v>
      </c>
      <c r="D456" s="50" t="s">
        <v>1223</v>
      </c>
      <c r="E456" s="50">
        <v>2.25</v>
      </c>
      <c r="F456" s="50">
        <v>0</v>
      </c>
      <c r="G456" s="50">
        <v>25</v>
      </c>
      <c r="H456" s="50">
        <v>0</v>
      </c>
      <c r="I456" s="53">
        <f>IF(E456&gt;0,TIME(F456,G456,H456),"")</f>
        <v>1.7361111111111112E-2</v>
      </c>
      <c r="J456" s="54">
        <f>IF(E456&gt;0,TIME(F456,G456,H456)/E456,"")</f>
        <v>7.7160493827160498E-3</v>
      </c>
      <c r="K456" s="50" t="s">
        <v>553</v>
      </c>
      <c r="L456" s="50" t="s">
        <v>129</v>
      </c>
      <c r="M456" s="55">
        <f>IF(D456&gt;0,0.0416666666666667/J456,"")</f>
        <v>5.4000000000000039</v>
      </c>
      <c r="N456" s="50">
        <v>0</v>
      </c>
      <c r="Q456" s="151">
        <f>IF("1-Swim"=D456,J456*2.4,IF("2-Bike"=D456,J456*112,IF("3-Run"=D456,J456*26.2,0)))</f>
        <v>0.2021604938271605</v>
      </c>
      <c r="R456" s="151">
        <f>Q456/2</f>
        <v>0.10108024691358025</v>
      </c>
      <c r="S456" s="53">
        <f>J456*26.2</f>
        <v>0.2021604938271605</v>
      </c>
      <c r="T456" s="53">
        <f>(J456+0.0013889)*26.2</f>
        <v>0.23854967382716047</v>
      </c>
      <c r="U456" s="53">
        <f>S456/2</f>
        <v>0.10108024691358025</v>
      </c>
      <c r="V456" s="53">
        <f>T456/2</f>
        <v>0.11927483691358023</v>
      </c>
      <c r="W456" s="50">
        <f>RANK(J456,J:J,1)</f>
        <v>2246</v>
      </c>
      <c r="X456" s="50">
        <f>YEAR(B456)</f>
        <v>2005</v>
      </c>
      <c r="Y456" s="50">
        <f>MONTH(B456)</f>
        <v>11</v>
      </c>
      <c r="Z456" s="56">
        <f>X456*100+Y456</f>
        <v>200511</v>
      </c>
      <c r="AA456" s="56">
        <f>WEEKNUM(B456,1)</f>
        <v>46</v>
      </c>
      <c r="AB456" s="58">
        <f>IF(ISBLANK(B456)," ",MAX(B456-B455-1,0))</f>
        <v>0</v>
      </c>
      <c r="AC456" s="56">
        <f>DAY(B456)</f>
        <v>8</v>
      </c>
      <c r="AD456" s="53">
        <f>U456+V456</f>
        <v>0.22035508382716049</v>
      </c>
      <c r="AE456" s="56">
        <f>IF("1-Swim"=D456,E456*46.7,IF("2-Bike"=D456,E456,IF("3-Run"=D456,E456*4.27,0)))</f>
        <v>9.6074999999999982</v>
      </c>
    </row>
    <row r="457" spans="1:31" x14ac:dyDescent="0.25">
      <c r="A457" s="50">
        <v>456</v>
      </c>
      <c r="B457" s="51">
        <v>38670</v>
      </c>
      <c r="C457" s="52" t="s">
        <v>3</v>
      </c>
      <c r="D457" s="50" t="s">
        <v>1223</v>
      </c>
      <c r="E457" s="50">
        <v>2.9</v>
      </c>
      <c r="F457" s="50">
        <v>0</v>
      </c>
      <c r="G457" s="50">
        <v>29</v>
      </c>
      <c r="H457" s="50">
        <v>45</v>
      </c>
      <c r="I457" s="53">
        <f>IF(E457&gt;0,TIME(F457,G457,H457),"")</f>
        <v>2.0659722222222222E-2</v>
      </c>
      <c r="J457" s="54">
        <f>IF(E457&gt;0,TIME(F457,G457,H457)/E457,"")</f>
        <v>7.12404214559387E-3</v>
      </c>
      <c r="K457" s="50" t="s">
        <v>553</v>
      </c>
      <c r="L457" s="50" t="s">
        <v>102</v>
      </c>
      <c r="M457" s="55">
        <f>IF(D457&gt;0,0.0416666666666667/J457,"")</f>
        <v>5.8487394957983234</v>
      </c>
      <c r="N457" s="50">
        <v>167</v>
      </c>
      <c r="Q457" s="151">
        <f>IF("1-Swim"=D457,J457*2.4,IF("2-Bike"=D457,J457*112,IF("3-Run"=D457,J457*26.2,0)))</f>
        <v>0.18664990421455938</v>
      </c>
      <c r="R457" s="151">
        <f>Q457/2</f>
        <v>9.3324952107279688E-2</v>
      </c>
      <c r="S457" s="53">
        <f>J457*26.2</f>
        <v>0.18664990421455938</v>
      </c>
      <c r="T457" s="53">
        <f>(J457+0.0013889)*26.2</f>
        <v>0.22303908421455937</v>
      </c>
      <c r="U457" s="53">
        <f>S457/2</f>
        <v>9.3324952107279688E-2</v>
      </c>
      <c r="V457" s="53">
        <f>T457/2</f>
        <v>0.11151954210727968</v>
      </c>
      <c r="W457" s="50">
        <f>RANK(J457,J:J,1)</f>
        <v>1699</v>
      </c>
      <c r="X457" s="50">
        <f>YEAR(B457)</f>
        <v>2005</v>
      </c>
      <c r="Y457" s="50">
        <f>MONTH(B457)</f>
        <v>11</v>
      </c>
      <c r="Z457" s="56">
        <f>X457*100+Y457</f>
        <v>200511</v>
      </c>
      <c r="AA457" s="56">
        <f>WEEKNUM(B457,1)</f>
        <v>47</v>
      </c>
      <c r="AB457" s="58">
        <f>IF(ISBLANK(B457)," ",MAX(B457-B456-1,0))</f>
        <v>5</v>
      </c>
      <c r="AC457" s="56">
        <f>DAY(B457)</f>
        <v>14</v>
      </c>
      <c r="AD457" s="53">
        <f>U457+V457</f>
        <v>0.20484449421455936</v>
      </c>
      <c r="AE457" s="56">
        <f>IF("1-Swim"=D457,E457*46.7,IF("2-Bike"=D457,E457,IF("3-Run"=D457,E457*4.27,0)))</f>
        <v>12.382999999999999</v>
      </c>
    </row>
    <row r="458" spans="1:31" x14ac:dyDescent="0.25">
      <c r="A458" s="50">
        <v>457</v>
      </c>
      <c r="B458" s="51">
        <v>38671</v>
      </c>
      <c r="C458" s="52" t="s">
        <v>4</v>
      </c>
      <c r="D458" s="50" t="s">
        <v>1223</v>
      </c>
      <c r="E458" s="50">
        <v>3</v>
      </c>
      <c r="F458" s="50">
        <v>0</v>
      </c>
      <c r="G458" s="50">
        <v>31</v>
      </c>
      <c r="H458" s="50">
        <v>19</v>
      </c>
      <c r="I458" s="53">
        <f>IF(E458&gt;0,TIME(F458,G458,H458),"")</f>
        <v>2.1747685185185186E-2</v>
      </c>
      <c r="J458" s="54">
        <f>IF(E458&gt;0,TIME(F458,G458,H458)/E458,"")</f>
        <v>7.2492283950617289E-3</v>
      </c>
      <c r="K458" s="50" t="s">
        <v>553</v>
      </c>
      <c r="L458" s="50" t="s">
        <v>102</v>
      </c>
      <c r="M458" s="55">
        <f>IF(D458&gt;0,0.0416666666666667/J458,"")</f>
        <v>5.7477381585950011</v>
      </c>
      <c r="N458" s="50">
        <v>0</v>
      </c>
      <c r="Q458" s="151">
        <f>IF("1-Swim"=D458,J458*2.4,IF("2-Bike"=D458,J458*112,IF("3-Run"=D458,J458*26.2,0)))</f>
        <v>0.1899297839506173</v>
      </c>
      <c r="R458" s="151">
        <f>Q458/2</f>
        <v>9.4964891975308649E-2</v>
      </c>
      <c r="S458" s="53">
        <f>J458*26.2</f>
        <v>0.1899297839506173</v>
      </c>
      <c r="T458" s="53">
        <f>(J458+0.0013889)*26.2</f>
        <v>0.22631896395061726</v>
      </c>
      <c r="U458" s="53">
        <f>S458/2</f>
        <v>9.4964891975308649E-2</v>
      </c>
      <c r="V458" s="53">
        <f>T458/2</f>
        <v>0.11315948197530863</v>
      </c>
      <c r="W458" s="50">
        <f>RANK(J458,J:J,1)</f>
        <v>1836</v>
      </c>
      <c r="X458" s="50">
        <f>YEAR(B458)</f>
        <v>2005</v>
      </c>
      <c r="Y458" s="50">
        <f>MONTH(B458)</f>
        <v>11</v>
      </c>
      <c r="Z458" s="56">
        <f>X458*100+Y458</f>
        <v>200511</v>
      </c>
      <c r="AA458" s="56">
        <f>WEEKNUM(B458,1)</f>
        <v>47</v>
      </c>
      <c r="AB458" s="58">
        <f>IF(ISBLANK(B458)," ",MAX(B458-B457-1,0))</f>
        <v>0</v>
      </c>
      <c r="AC458" s="56">
        <f>DAY(B458)</f>
        <v>15</v>
      </c>
      <c r="AD458" s="53">
        <f>U458+V458</f>
        <v>0.20812437395061728</v>
      </c>
      <c r="AE458" s="56">
        <f>IF("1-Swim"=D458,E458*46.7,IF("2-Bike"=D458,E458,IF("3-Run"=D458,E458*4.27,0)))</f>
        <v>12.809999999999999</v>
      </c>
    </row>
    <row r="459" spans="1:31" x14ac:dyDescent="0.25">
      <c r="A459" s="50">
        <v>458</v>
      </c>
      <c r="B459" s="51">
        <v>38672</v>
      </c>
      <c r="C459" s="52" t="s">
        <v>6</v>
      </c>
      <c r="D459" s="50" t="s">
        <v>1223</v>
      </c>
      <c r="E459" s="50">
        <v>3.1</v>
      </c>
      <c r="F459" s="50">
        <v>0</v>
      </c>
      <c r="G459" s="50">
        <v>33</v>
      </c>
      <c r="H459" s="50">
        <v>8</v>
      </c>
      <c r="I459" s="53">
        <f>IF(E459&gt;0,TIME(F459,G459,H459),"")</f>
        <v>2.3009259259259257E-2</v>
      </c>
      <c r="J459" s="54">
        <f>IF(E459&gt;0,TIME(F459,G459,H459)/E459,"")</f>
        <v>7.4223416965352442E-3</v>
      </c>
      <c r="K459" s="50" t="s">
        <v>553</v>
      </c>
      <c r="L459" s="50" t="s">
        <v>102</v>
      </c>
      <c r="M459" s="55">
        <f>IF(D459&gt;0,0.0416666666666667/J459,"")</f>
        <v>5.6136820925553366</v>
      </c>
      <c r="N459" s="50">
        <v>164</v>
      </c>
      <c r="P459" s="50" t="s">
        <v>120</v>
      </c>
      <c r="Q459" s="151">
        <f>IF("1-Swim"=D459,J459*2.4,IF("2-Bike"=D459,J459*112,IF("3-Run"=D459,J459*26.2,0)))</f>
        <v>0.19446535244922339</v>
      </c>
      <c r="R459" s="151">
        <f>Q459/2</f>
        <v>9.7232676224611694E-2</v>
      </c>
      <c r="S459" s="53">
        <f>J459*26.2</f>
        <v>0.19446535244922339</v>
      </c>
      <c r="T459" s="53">
        <f>(J459+0.0013889)*26.2</f>
        <v>0.23085453244922338</v>
      </c>
      <c r="U459" s="53">
        <f>S459/2</f>
        <v>9.7232676224611694E-2</v>
      </c>
      <c r="V459" s="53">
        <f>T459/2</f>
        <v>0.11542726622461169</v>
      </c>
      <c r="W459" s="50">
        <f>RANK(J459,J:J,1)</f>
        <v>1992</v>
      </c>
      <c r="X459" s="50">
        <f>YEAR(B459)</f>
        <v>2005</v>
      </c>
      <c r="Y459" s="50">
        <f>MONTH(B459)</f>
        <v>11</v>
      </c>
      <c r="Z459" s="56">
        <f>X459*100+Y459</f>
        <v>200511</v>
      </c>
      <c r="AA459" s="56">
        <f>WEEKNUM(B459,1)</f>
        <v>47</v>
      </c>
      <c r="AB459" s="58">
        <f>IF(ISBLANK(B459)," ",MAX(B459-B458-1,0))</f>
        <v>0</v>
      </c>
      <c r="AC459" s="56">
        <f>DAY(B459)</f>
        <v>16</v>
      </c>
      <c r="AD459" s="53">
        <f>U459+V459</f>
        <v>0.21265994244922337</v>
      </c>
      <c r="AE459" s="56">
        <f>IF("1-Swim"=D459,E459*46.7,IF("2-Bike"=D459,E459,IF("3-Run"=D459,E459*4.27,0)))</f>
        <v>13.236999999999998</v>
      </c>
    </row>
    <row r="460" spans="1:31" x14ac:dyDescent="0.25">
      <c r="A460" s="50">
        <v>459</v>
      </c>
      <c r="B460" s="51">
        <v>38676</v>
      </c>
      <c r="C460" s="52" t="s">
        <v>0</v>
      </c>
      <c r="D460" s="50" t="s">
        <v>1223</v>
      </c>
      <c r="E460" s="50">
        <v>1.4</v>
      </c>
      <c r="F460" s="50">
        <v>0</v>
      </c>
      <c r="G460" s="50">
        <v>14</v>
      </c>
      <c r="H460" s="50">
        <v>36</v>
      </c>
      <c r="I460" s="53">
        <f>IF(E460&gt;0,TIME(F460,G460,H460),"")</f>
        <v>1.0138888888888888E-2</v>
      </c>
      <c r="J460" s="54">
        <f>IF(E460&gt;0,TIME(F460,G460,H460)/E460,"")</f>
        <v>7.2420634920634924E-3</v>
      </c>
      <c r="K460" s="50" t="s">
        <v>552</v>
      </c>
      <c r="L460" s="50" t="s">
        <v>121</v>
      </c>
      <c r="M460" s="55">
        <f>IF(D460&gt;0,0.0416666666666667/J460,"")</f>
        <v>5.7534246575342509</v>
      </c>
      <c r="N460" s="50">
        <v>0</v>
      </c>
      <c r="Q460" s="151">
        <f>IF("1-Swim"=D460,J460*2.4,IF("2-Bike"=D460,J460*112,IF("3-Run"=D460,J460*26.2,0)))</f>
        <v>0.18974206349206349</v>
      </c>
      <c r="R460" s="151">
        <f>Q460/2</f>
        <v>9.4871031746031745E-2</v>
      </c>
      <c r="S460" s="53">
        <f>J460*26.2</f>
        <v>0.18974206349206349</v>
      </c>
      <c r="T460" s="53">
        <f>(J460+0.0013889)*26.2</f>
        <v>0.22613124349206351</v>
      </c>
      <c r="U460" s="53">
        <f>S460/2</f>
        <v>9.4871031746031745E-2</v>
      </c>
      <c r="V460" s="53">
        <f>T460/2</f>
        <v>0.11306562174603176</v>
      </c>
      <c r="W460" s="50">
        <f>RANK(J460,J:J,1)</f>
        <v>1831</v>
      </c>
      <c r="X460" s="50">
        <f>YEAR(B460)</f>
        <v>2005</v>
      </c>
      <c r="Y460" s="50">
        <f>MONTH(B460)</f>
        <v>11</v>
      </c>
      <c r="Z460" s="56">
        <f>X460*100+Y460</f>
        <v>200511</v>
      </c>
      <c r="AA460" s="56">
        <f>WEEKNUM(B460,1)</f>
        <v>48</v>
      </c>
      <c r="AB460" s="58">
        <f>IF(ISBLANK(B460)," ",MAX(B460-B459-1,0))</f>
        <v>3</v>
      </c>
      <c r="AC460" s="56">
        <f>DAY(B460)</f>
        <v>20</v>
      </c>
      <c r="AD460" s="53">
        <f>U460+V460</f>
        <v>0.2079366534920635</v>
      </c>
      <c r="AE460" s="56">
        <f>IF("1-Swim"=D460,E460*46.7,IF("2-Bike"=D460,E460,IF("3-Run"=D460,E460*4.27,0)))</f>
        <v>5.9779999999999989</v>
      </c>
    </row>
    <row r="461" spans="1:31" x14ac:dyDescent="0.25">
      <c r="A461" s="50">
        <v>460</v>
      </c>
      <c r="B461" s="51">
        <v>38677</v>
      </c>
      <c r="C461" s="52" t="s">
        <v>3</v>
      </c>
      <c r="D461" s="50" t="s">
        <v>1223</v>
      </c>
      <c r="E461" s="50">
        <v>3.42</v>
      </c>
      <c r="F461" s="50">
        <v>0</v>
      </c>
      <c r="G461" s="50">
        <v>37</v>
      </c>
      <c r="H461" s="50">
        <v>0</v>
      </c>
      <c r="I461" s="53">
        <f>IF(E461&gt;0,TIME(F461,G461,H461),"")</f>
        <v>2.5694444444444447E-2</v>
      </c>
      <c r="J461" s="54">
        <f>IF(E461&gt;0,TIME(F461,G461,H461)/E461,"")</f>
        <v>7.5129954515919433E-3</v>
      </c>
      <c r="K461" s="50" t="s">
        <v>553</v>
      </c>
      <c r="L461" s="50" t="s">
        <v>88</v>
      </c>
      <c r="M461" s="55">
        <f>IF(D461&gt;0,0.0416666666666667/J461,"")</f>
        <v>5.5459459459459497</v>
      </c>
      <c r="N461" s="50">
        <v>0</v>
      </c>
      <c r="Q461" s="151">
        <f>IF("1-Swim"=D461,J461*2.4,IF("2-Bike"=D461,J461*112,IF("3-Run"=D461,J461*26.2,0)))</f>
        <v>0.19684048083170891</v>
      </c>
      <c r="R461" s="151">
        <f>Q461/2</f>
        <v>9.8420240415854454E-2</v>
      </c>
      <c r="S461" s="53">
        <f>J461*26.2</f>
        <v>0.19684048083170891</v>
      </c>
      <c r="T461" s="53">
        <f>(J461+0.0013889)*26.2</f>
        <v>0.2332296608317089</v>
      </c>
      <c r="U461" s="53">
        <f>S461/2</f>
        <v>9.8420240415854454E-2</v>
      </c>
      <c r="V461" s="53">
        <f>T461/2</f>
        <v>0.11661483041585445</v>
      </c>
      <c r="W461" s="50">
        <f>RANK(J461,J:J,1)</f>
        <v>2079</v>
      </c>
      <c r="X461" s="50">
        <f>YEAR(B461)</f>
        <v>2005</v>
      </c>
      <c r="Y461" s="50">
        <f>MONTH(B461)</f>
        <v>11</v>
      </c>
      <c r="Z461" s="56">
        <f>X461*100+Y461</f>
        <v>200511</v>
      </c>
      <c r="AA461" s="56">
        <f>WEEKNUM(B461,1)</f>
        <v>48</v>
      </c>
      <c r="AB461" s="58">
        <f>IF(ISBLANK(B461)," ",MAX(B461-B460-1,0))</f>
        <v>0</v>
      </c>
      <c r="AC461" s="56">
        <f>DAY(B461)</f>
        <v>21</v>
      </c>
      <c r="AD461" s="53">
        <f>U461+V461</f>
        <v>0.21503507083170892</v>
      </c>
      <c r="AE461" s="56">
        <f>IF("1-Swim"=D461,E461*46.7,IF("2-Bike"=D461,E461,IF("3-Run"=D461,E461*4.27,0)))</f>
        <v>14.603399999999999</v>
      </c>
    </row>
    <row r="462" spans="1:31" x14ac:dyDescent="0.25">
      <c r="A462" s="50">
        <v>461</v>
      </c>
      <c r="B462" s="51">
        <v>38679</v>
      </c>
      <c r="C462" s="52" t="s">
        <v>6</v>
      </c>
      <c r="D462" s="50" t="s">
        <v>1223</v>
      </c>
      <c r="E462" s="50">
        <v>1.35</v>
      </c>
      <c r="F462" s="50">
        <v>0</v>
      </c>
      <c r="G462" s="50">
        <v>15</v>
      </c>
      <c r="H462" s="50">
        <v>0</v>
      </c>
      <c r="I462" s="53">
        <f>IF(E462&gt;0,TIME(F462,G462,H462),"")</f>
        <v>1.0416666666666666E-2</v>
      </c>
      <c r="J462" s="54">
        <f>IF(E462&gt;0,TIME(F462,G462,H462)/E462,"")</f>
        <v>7.7160493827160481E-3</v>
      </c>
      <c r="K462" s="50" t="s">
        <v>553</v>
      </c>
      <c r="L462" s="50" t="s">
        <v>129</v>
      </c>
      <c r="M462" s="55">
        <f>IF(D462&gt;0,0.0416666666666667/J462,"")</f>
        <v>5.4000000000000048</v>
      </c>
      <c r="N462" s="50">
        <v>0</v>
      </c>
      <c r="Q462" s="151">
        <f>IF("1-Swim"=D462,J462*2.4,IF("2-Bike"=D462,J462*112,IF("3-Run"=D462,J462*26.2,0)))</f>
        <v>0.20216049382716045</v>
      </c>
      <c r="R462" s="151">
        <f>Q462/2</f>
        <v>0.10108024691358022</v>
      </c>
      <c r="S462" s="53">
        <f>J462*26.2</f>
        <v>0.20216049382716045</v>
      </c>
      <c r="T462" s="53">
        <f>(J462+0.0013889)*26.2</f>
        <v>0.23854967382716044</v>
      </c>
      <c r="U462" s="53">
        <f>S462/2</f>
        <v>0.10108024691358022</v>
      </c>
      <c r="V462" s="53">
        <f>T462/2</f>
        <v>0.11927483691358022</v>
      </c>
      <c r="W462" s="50">
        <f>RANK(J462,J:J,1)</f>
        <v>2240</v>
      </c>
      <c r="X462" s="50">
        <f>YEAR(B462)</f>
        <v>2005</v>
      </c>
      <c r="Y462" s="50">
        <f>MONTH(B462)</f>
        <v>11</v>
      </c>
      <c r="Z462" s="56">
        <f>X462*100+Y462</f>
        <v>200511</v>
      </c>
      <c r="AA462" s="56">
        <f>WEEKNUM(B462,1)</f>
        <v>48</v>
      </c>
      <c r="AB462" s="58">
        <f>IF(ISBLANK(B462)," ",MAX(B462-B461-1,0))</f>
        <v>1</v>
      </c>
      <c r="AC462" s="56">
        <f>DAY(B462)</f>
        <v>23</v>
      </c>
      <c r="AD462" s="53">
        <f>U462+V462</f>
        <v>0.22035508382716046</v>
      </c>
      <c r="AE462" s="56">
        <f>IF("1-Swim"=D462,E462*46.7,IF("2-Bike"=D462,E462,IF("3-Run"=D462,E462*4.27,0)))</f>
        <v>5.7645</v>
      </c>
    </row>
    <row r="463" spans="1:31" x14ac:dyDescent="0.25">
      <c r="A463" s="50">
        <v>462</v>
      </c>
      <c r="B463" s="51">
        <v>38685</v>
      </c>
      <c r="C463" s="52" t="s">
        <v>4</v>
      </c>
      <c r="D463" s="50" t="s">
        <v>1223</v>
      </c>
      <c r="E463" s="50">
        <v>4</v>
      </c>
      <c r="F463" s="50">
        <v>0</v>
      </c>
      <c r="G463" s="50">
        <v>45</v>
      </c>
      <c r="H463" s="50">
        <v>36</v>
      </c>
      <c r="I463" s="53">
        <f>IF(E463&gt;0,TIME(F463,G463,H463),"")</f>
        <v>3.1666666666666669E-2</v>
      </c>
      <c r="J463" s="54">
        <f>IF(E463&gt;0,TIME(F463,G463,H463)/E463,"")</f>
        <v>7.9166666666666673E-3</v>
      </c>
      <c r="K463" s="50" t="s">
        <v>553</v>
      </c>
      <c r="L463" s="50" t="s">
        <v>143</v>
      </c>
      <c r="M463" s="55">
        <f>IF(D463&gt;0,0.0416666666666667/J463,"")</f>
        <v>5.263157894736846</v>
      </c>
      <c r="N463" s="50">
        <v>158</v>
      </c>
      <c r="P463" s="50" t="s">
        <v>122</v>
      </c>
      <c r="Q463" s="151">
        <f>IF("1-Swim"=D463,J463*2.4,IF("2-Bike"=D463,J463*112,IF("3-Run"=D463,J463*26.2,0)))</f>
        <v>0.20741666666666667</v>
      </c>
      <c r="R463" s="151">
        <f>Q463/2</f>
        <v>0.10370833333333333</v>
      </c>
      <c r="S463" s="53">
        <f>J463*26.2</f>
        <v>0.20741666666666667</v>
      </c>
      <c r="T463" s="53">
        <f>(J463+0.0013889)*26.2</f>
        <v>0.24380584666666669</v>
      </c>
      <c r="U463" s="53">
        <f>S463/2</f>
        <v>0.10370833333333333</v>
      </c>
      <c r="V463" s="53">
        <f>T463/2</f>
        <v>0.12190292333333334</v>
      </c>
      <c r="W463" s="50">
        <f>RANK(J463,J:J,1)</f>
        <v>2388</v>
      </c>
      <c r="X463" s="50">
        <f>YEAR(B463)</f>
        <v>2005</v>
      </c>
      <c r="Y463" s="50">
        <f>MONTH(B463)</f>
        <v>11</v>
      </c>
      <c r="Z463" s="56">
        <f>X463*100+Y463</f>
        <v>200511</v>
      </c>
      <c r="AA463" s="56">
        <f>WEEKNUM(B463,1)</f>
        <v>49</v>
      </c>
      <c r="AB463" s="58">
        <f>IF(ISBLANK(B463)," ",MAX(B463-B462-1,0))</f>
        <v>5</v>
      </c>
      <c r="AC463" s="56">
        <f>DAY(B463)</f>
        <v>29</v>
      </c>
      <c r="AD463" s="53">
        <f>U463+V463</f>
        <v>0.22561125666666668</v>
      </c>
      <c r="AE463" s="56">
        <f>IF("1-Swim"=D463,E463*46.7,IF("2-Bike"=D463,E463,IF("3-Run"=D463,E463*4.27,0)))</f>
        <v>17.079999999999998</v>
      </c>
    </row>
    <row r="464" spans="1:31" x14ac:dyDescent="0.25">
      <c r="A464" s="50">
        <v>463</v>
      </c>
      <c r="B464" s="51">
        <v>38687</v>
      </c>
      <c r="C464" s="52" t="s">
        <v>1</v>
      </c>
      <c r="D464" s="50" t="s">
        <v>1223</v>
      </c>
      <c r="E464" s="50">
        <v>2.9</v>
      </c>
      <c r="F464" s="50">
        <v>0</v>
      </c>
      <c r="G464" s="50">
        <v>28</v>
      </c>
      <c r="H464" s="50">
        <v>31</v>
      </c>
      <c r="I464" s="53">
        <f>IF(E464&gt;0,TIME(F464,G464,H464),"")</f>
        <v>1.9803240740740739E-2</v>
      </c>
      <c r="J464" s="54">
        <f>IF(E464&gt;0,TIME(F464,G464,H464)/E464,"")</f>
        <v>6.8287037037037032E-3</v>
      </c>
      <c r="K464" s="50" t="s">
        <v>553</v>
      </c>
      <c r="L464" s="50" t="s">
        <v>102</v>
      </c>
      <c r="M464" s="55">
        <f>IF(D464&gt;0,0.0416666666666667/J464,"")</f>
        <v>6.1016949152542423</v>
      </c>
      <c r="N464" s="50">
        <v>167</v>
      </c>
      <c r="Q464" s="151">
        <f>IF("1-Swim"=D464,J464*2.4,IF("2-Bike"=D464,J464*112,IF("3-Run"=D464,J464*26.2,0)))</f>
        <v>0.17891203703703701</v>
      </c>
      <c r="R464" s="151">
        <f>Q464/2</f>
        <v>8.9456018518518504E-2</v>
      </c>
      <c r="S464" s="53">
        <f>J464*26.2</f>
        <v>0.17891203703703701</v>
      </c>
      <c r="T464" s="53">
        <f>(J464+0.0013889)*26.2</f>
        <v>0.21530121703703703</v>
      </c>
      <c r="U464" s="53">
        <f>S464/2</f>
        <v>8.9456018518518504E-2</v>
      </c>
      <c r="V464" s="53">
        <f>T464/2</f>
        <v>0.10765060851851851</v>
      </c>
      <c r="W464" s="50">
        <f>RANK(J464,J:J,1)</f>
        <v>1340</v>
      </c>
      <c r="X464" s="50">
        <f>YEAR(B464)</f>
        <v>2005</v>
      </c>
      <c r="Y464" s="50">
        <f>MONTH(B464)</f>
        <v>12</v>
      </c>
      <c r="Z464" s="56">
        <f>X464*100+Y464</f>
        <v>200512</v>
      </c>
      <c r="AA464" s="56">
        <f>WEEKNUM(B464,1)</f>
        <v>49</v>
      </c>
      <c r="AB464" s="58">
        <f>IF(ISBLANK(B464)," ",MAX(B464-B463-1,0))</f>
        <v>1</v>
      </c>
      <c r="AC464" s="56">
        <f>DAY(B464)</f>
        <v>1</v>
      </c>
      <c r="AD464" s="53">
        <f>U464+V464</f>
        <v>0.19710662703703702</v>
      </c>
      <c r="AE464" s="56">
        <f>IF("1-Swim"=D464,E464*46.7,IF("2-Bike"=D464,E464,IF("3-Run"=D464,E464*4.27,0)))</f>
        <v>12.382999999999999</v>
      </c>
    </row>
    <row r="465" spans="1:31" x14ac:dyDescent="0.25">
      <c r="A465" s="50">
        <v>464</v>
      </c>
      <c r="B465" s="51">
        <v>38688</v>
      </c>
      <c r="C465" s="52" t="s">
        <v>2</v>
      </c>
      <c r="D465" s="50" t="s">
        <v>1223</v>
      </c>
      <c r="E465" s="50">
        <v>3</v>
      </c>
      <c r="F465" s="50">
        <v>0</v>
      </c>
      <c r="G465" s="50">
        <v>32</v>
      </c>
      <c r="H465" s="50">
        <v>40</v>
      </c>
      <c r="I465" s="53">
        <f>IF(E465&gt;0,TIME(F465,G465,H465),"")</f>
        <v>2.2685185185185183E-2</v>
      </c>
      <c r="J465" s="54">
        <f>IF(E465&gt;0,TIME(F465,G465,H465)/E465,"")</f>
        <v>7.5617283950617275E-3</v>
      </c>
      <c r="K465" s="50" t="s">
        <v>553</v>
      </c>
      <c r="L465" s="50" t="s">
        <v>125</v>
      </c>
      <c r="M465" s="55">
        <f>IF(D465&gt;0,0.0416666666666667/J465,"")</f>
        <v>5.5102040816326578</v>
      </c>
      <c r="N465" s="50">
        <v>0</v>
      </c>
      <c r="Q465" s="151">
        <f>IF("1-Swim"=D465,J465*2.4,IF("2-Bike"=D465,J465*112,IF("3-Run"=D465,J465*26.2,0)))</f>
        <v>0.19811728395061726</v>
      </c>
      <c r="R465" s="151">
        <f>Q465/2</f>
        <v>9.9058641975308628E-2</v>
      </c>
      <c r="S465" s="53">
        <f>J465*26.2</f>
        <v>0.19811728395061726</v>
      </c>
      <c r="T465" s="53">
        <f>(J465+0.0013889)*26.2</f>
        <v>0.23450646395061722</v>
      </c>
      <c r="U465" s="53">
        <f>S465/2</f>
        <v>9.9058641975308628E-2</v>
      </c>
      <c r="V465" s="53">
        <f>T465/2</f>
        <v>0.11725323197530861</v>
      </c>
      <c r="W465" s="50">
        <f>RANK(J465,J:J,1)</f>
        <v>2122</v>
      </c>
      <c r="X465" s="50">
        <f>YEAR(B465)</f>
        <v>2005</v>
      </c>
      <c r="Y465" s="50">
        <f>MONTH(B465)</f>
        <v>12</v>
      </c>
      <c r="Z465" s="56">
        <f>X465*100+Y465</f>
        <v>200512</v>
      </c>
      <c r="AA465" s="56">
        <f>WEEKNUM(B465,1)</f>
        <v>49</v>
      </c>
      <c r="AB465" s="58">
        <f>IF(ISBLANK(B465)," ",MAX(B465-B464-1,0))</f>
        <v>0</v>
      </c>
      <c r="AC465" s="56">
        <f>DAY(B465)</f>
        <v>2</v>
      </c>
      <c r="AD465" s="53">
        <f>U465+V465</f>
        <v>0.21631187395061724</v>
      </c>
      <c r="AE465" s="56">
        <f>IF("1-Swim"=D465,E465*46.7,IF("2-Bike"=D465,E465,IF("3-Run"=D465,E465*4.27,0)))</f>
        <v>12.809999999999999</v>
      </c>
    </row>
    <row r="466" spans="1:31" x14ac:dyDescent="0.25">
      <c r="A466" s="50">
        <v>465</v>
      </c>
      <c r="B466" s="51">
        <v>38689</v>
      </c>
      <c r="C466" s="52" t="s">
        <v>5</v>
      </c>
      <c r="D466" s="50" t="s">
        <v>1223</v>
      </c>
      <c r="E466" s="50">
        <v>3.1</v>
      </c>
      <c r="F466" s="50">
        <v>0</v>
      </c>
      <c r="G466" s="50">
        <v>32</v>
      </c>
      <c r="H466" s="50">
        <v>8</v>
      </c>
      <c r="I466" s="53">
        <f>IF(E466&gt;0,TIME(F466,G466,H466),"")</f>
        <v>2.2314814814814815E-2</v>
      </c>
      <c r="J466" s="54">
        <f>IF(E466&gt;0,TIME(F466,G466,H466)/E466,"")</f>
        <v>7.198327359617682E-3</v>
      </c>
      <c r="K466" s="50" t="s">
        <v>553</v>
      </c>
      <c r="L466" s="50" t="s">
        <v>123</v>
      </c>
      <c r="M466" s="55">
        <f>IF(D466&gt;0,0.0416666666666667/J466,"")</f>
        <v>5.7883817427385935</v>
      </c>
      <c r="N466" s="50">
        <v>0</v>
      </c>
      <c r="Q466" s="151">
        <f>IF("1-Swim"=D466,J466*2.4,IF("2-Bike"=D466,J466*112,IF("3-Run"=D466,J466*26.2,0)))</f>
        <v>0.18859617682198326</v>
      </c>
      <c r="R466" s="151">
        <f>Q466/2</f>
        <v>9.4298088410991632E-2</v>
      </c>
      <c r="S466" s="53">
        <f>J466*26.2</f>
        <v>0.18859617682198326</v>
      </c>
      <c r="T466" s="53">
        <f>(J466+0.0013889)*26.2</f>
        <v>0.22498535682198326</v>
      </c>
      <c r="U466" s="53">
        <f>S466/2</f>
        <v>9.4298088410991632E-2</v>
      </c>
      <c r="V466" s="53">
        <f>T466/2</f>
        <v>0.11249267841099163</v>
      </c>
      <c r="W466" s="50">
        <f>RANK(J466,J:J,1)</f>
        <v>1784</v>
      </c>
      <c r="X466" s="50">
        <f>YEAR(B466)</f>
        <v>2005</v>
      </c>
      <c r="Y466" s="50">
        <f>MONTH(B466)</f>
        <v>12</v>
      </c>
      <c r="Z466" s="56">
        <f>X466*100+Y466</f>
        <v>200512</v>
      </c>
      <c r="AA466" s="56">
        <f>WEEKNUM(B466,1)</f>
        <v>49</v>
      </c>
      <c r="AB466" s="58">
        <f>IF(ISBLANK(B466)," ",MAX(B466-B465-1,0))</f>
        <v>0</v>
      </c>
      <c r="AC466" s="56">
        <f>DAY(B466)</f>
        <v>3</v>
      </c>
      <c r="AD466" s="53">
        <f>U466+V466</f>
        <v>0.20679076682198327</v>
      </c>
      <c r="AE466" s="56">
        <f>IF("1-Swim"=D466,E466*46.7,IF("2-Bike"=D466,E466,IF("3-Run"=D466,E466*4.27,0)))</f>
        <v>13.236999999999998</v>
      </c>
    </row>
    <row r="467" spans="1:31" x14ac:dyDescent="0.25">
      <c r="A467" s="50">
        <v>466</v>
      </c>
      <c r="B467" s="51">
        <v>38693</v>
      </c>
      <c r="C467" s="52" t="s">
        <v>6</v>
      </c>
      <c r="D467" s="50" t="s">
        <v>1223</v>
      </c>
      <c r="E467" s="50">
        <v>1</v>
      </c>
      <c r="F467" s="50">
        <v>0</v>
      </c>
      <c r="G467" s="50">
        <v>9</v>
      </c>
      <c r="H467" s="50">
        <v>55</v>
      </c>
      <c r="I467" s="53">
        <f>IF(E467&gt;0,TIME(F467,G467,H467),"")</f>
        <v>6.8865740740740736E-3</v>
      </c>
      <c r="J467" s="54">
        <f>IF(E467&gt;0,TIME(F467,G467,H467)/E467,"")</f>
        <v>6.8865740740740736E-3</v>
      </c>
      <c r="K467" s="50" t="s">
        <v>552</v>
      </c>
      <c r="L467" s="50" t="s">
        <v>17</v>
      </c>
      <c r="M467" s="55">
        <f>IF(D467&gt;0,0.0416666666666667/J467,"")</f>
        <v>6.050420168067232</v>
      </c>
      <c r="N467" s="50">
        <v>0</v>
      </c>
      <c r="Q467" s="151">
        <f>IF("1-Swim"=D467,J467*2.4,IF("2-Bike"=D467,J467*112,IF("3-Run"=D467,J467*26.2,0)))</f>
        <v>0.18042824074074074</v>
      </c>
      <c r="R467" s="151">
        <f>Q467/2</f>
        <v>9.0214120370370368E-2</v>
      </c>
      <c r="S467" s="53">
        <f>J467*26.2</f>
        <v>0.18042824074074074</v>
      </c>
      <c r="T467" s="53">
        <f>(J467+0.0013889)*26.2</f>
        <v>0.2168174207407407</v>
      </c>
      <c r="U467" s="53">
        <f>S467/2</f>
        <v>9.0214120370370368E-2</v>
      </c>
      <c r="V467" s="53">
        <f>T467/2</f>
        <v>0.10840871037037035</v>
      </c>
      <c r="W467" s="50">
        <f>RANK(J467,J:J,1)</f>
        <v>1416</v>
      </c>
      <c r="X467" s="50">
        <f>YEAR(B467)</f>
        <v>2005</v>
      </c>
      <c r="Y467" s="50">
        <f>MONTH(B467)</f>
        <v>12</v>
      </c>
      <c r="Z467" s="56">
        <f>X467*100+Y467</f>
        <v>200512</v>
      </c>
      <c r="AA467" s="56">
        <f>WEEKNUM(B467,1)</f>
        <v>50</v>
      </c>
      <c r="AB467" s="58">
        <f>IF(ISBLANK(B467)," ",MAX(B467-B466-1,0))</f>
        <v>3</v>
      </c>
      <c r="AC467" s="56">
        <f>DAY(B467)</f>
        <v>7</v>
      </c>
      <c r="AD467" s="53">
        <f>U467+V467</f>
        <v>0.19862283074074072</v>
      </c>
      <c r="AE467" s="56">
        <f>IF("1-Swim"=D467,E467*46.7,IF("2-Bike"=D467,E467,IF("3-Run"=D467,E467*4.27,0)))</f>
        <v>4.2699999999999996</v>
      </c>
    </row>
    <row r="468" spans="1:31" x14ac:dyDescent="0.25">
      <c r="A468" s="50">
        <v>467</v>
      </c>
      <c r="B468" s="51">
        <v>38698</v>
      </c>
      <c r="C468" s="52" t="s">
        <v>3</v>
      </c>
      <c r="D468" s="50" t="s">
        <v>1223</v>
      </c>
      <c r="E468" s="50">
        <v>1.75</v>
      </c>
      <c r="F468" s="50">
        <v>0</v>
      </c>
      <c r="G468" s="50">
        <v>20</v>
      </c>
      <c r="H468" s="50">
        <v>0</v>
      </c>
      <c r="I468" s="53">
        <f>IF(E468&gt;0,TIME(F468,G468,H468),"")</f>
        <v>1.3888888888888888E-2</v>
      </c>
      <c r="J468" s="54">
        <f>IF(E468&gt;0,TIME(F468,G468,H468)/E468,"")</f>
        <v>7.9365079365079361E-3</v>
      </c>
      <c r="K468" s="50" t="s">
        <v>553</v>
      </c>
      <c r="L468" s="50" t="s">
        <v>17</v>
      </c>
      <c r="M468" s="55">
        <f>IF(D468&gt;0,0.0416666666666667/J468,"")</f>
        <v>5.2500000000000044</v>
      </c>
      <c r="N468" s="50">
        <v>0</v>
      </c>
      <c r="Q468" s="151">
        <f>IF("1-Swim"=D468,J468*2.4,IF("2-Bike"=D468,J468*112,IF("3-Run"=D468,J468*26.2,0)))</f>
        <v>0.20793650793650792</v>
      </c>
      <c r="R468" s="151">
        <f>Q468/2</f>
        <v>0.10396825396825396</v>
      </c>
      <c r="S468" s="53">
        <f>J468*26.2</f>
        <v>0.20793650793650792</v>
      </c>
      <c r="T468" s="53">
        <f>(J468+0.0013889)*26.2</f>
        <v>0.24432568793650791</v>
      </c>
      <c r="U468" s="53">
        <f>S468/2</f>
        <v>0.10396825396825396</v>
      </c>
      <c r="V468" s="53">
        <f>T468/2</f>
        <v>0.12216284396825396</v>
      </c>
      <c r="W468" s="50">
        <f>RANK(J468,J:J,1)</f>
        <v>2395</v>
      </c>
      <c r="X468" s="50">
        <f>YEAR(B468)</f>
        <v>2005</v>
      </c>
      <c r="Y468" s="50">
        <f>MONTH(B468)</f>
        <v>12</v>
      </c>
      <c r="Z468" s="56">
        <f>X468*100+Y468</f>
        <v>200512</v>
      </c>
      <c r="AA468" s="56">
        <f>WEEKNUM(B468,1)</f>
        <v>51</v>
      </c>
      <c r="AB468" s="58">
        <f>IF(ISBLANK(B468)," ",MAX(B468-B467-1,0))</f>
        <v>4</v>
      </c>
      <c r="AC468" s="56">
        <f>DAY(B468)</f>
        <v>12</v>
      </c>
      <c r="AD468" s="53">
        <f>U468+V468</f>
        <v>0.22613109793650793</v>
      </c>
      <c r="AE468" s="56">
        <f>IF("1-Swim"=D468,E468*46.7,IF("2-Bike"=D468,E468,IF("3-Run"=D468,E468*4.27,0)))</f>
        <v>7.4724999999999993</v>
      </c>
    </row>
    <row r="469" spans="1:31" x14ac:dyDescent="0.25">
      <c r="A469" s="50">
        <v>468</v>
      </c>
      <c r="B469" s="51">
        <v>38713</v>
      </c>
      <c r="C469" s="52" t="s">
        <v>4</v>
      </c>
      <c r="D469" s="50" t="s">
        <v>1223</v>
      </c>
      <c r="E469" s="50">
        <v>1.8</v>
      </c>
      <c r="F469" s="50">
        <v>0</v>
      </c>
      <c r="G469" s="50">
        <v>20</v>
      </c>
      <c r="H469" s="50">
        <v>0</v>
      </c>
      <c r="I469" s="53">
        <f>IF(E469&gt;0,TIME(F469,G469,H469),"")</f>
        <v>1.3888888888888888E-2</v>
      </c>
      <c r="J469" s="54">
        <f>IF(E469&gt;0,TIME(F469,G469,H469)/E469,"")</f>
        <v>7.716049382716049E-3</v>
      </c>
      <c r="K469" s="50" t="s">
        <v>553</v>
      </c>
      <c r="L469" s="50" t="s">
        <v>129</v>
      </c>
      <c r="M469" s="55">
        <f>IF(D469&gt;0,0.0416666666666667/J469,"")</f>
        <v>5.4000000000000048</v>
      </c>
      <c r="N469" s="50">
        <v>0</v>
      </c>
      <c r="Q469" s="151">
        <f>IF("1-Swim"=D469,J469*2.4,IF("2-Bike"=D469,J469*112,IF("3-Run"=D469,J469*26.2,0)))</f>
        <v>0.20216049382716048</v>
      </c>
      <c r="R469" s="151">
        <f>Q469/2</f>
        <v>0.10108024691358024</v>
      </c>
      <c r="S469" s="53">
        <f>J469*26.2</f>
        <v>0.20216049382716048</v>
      </c>
      <c r="T469" s="53">
        <f>(J469+0.0013889)*26.2</f>
        <v>0.23854967382716047</v>
      </c>
      <c r="U469" s="53">
        <f>S469/2</f>
        <v>0.10108024691358024</v>
      </c>
      <c r="V469" s="53">
        <f>T469/2</f>
        <v>0.11927483691358023</v>
      </c>
      <c r="W469" s="50">
        <f>RANK(J469,J:J,1)</f>
        <v>2244</v>
      </c>
      <c r="X469" s="50">
        <f>YEAR(B469)</f>
        <v>2005</v>
      </c>
      <c r="Y469" s="50">
        <f>MONTH(B469)</f>
        <v>12</v>
      </c>
      <c r="Z469" s="56">
        <f>X469*100+Y469</f>
        <v>200512</v>
      </c>
      <c r="AA469" s="56">
        <f>WEEKNUM(B469,1)</f>
        <v>53</v>
      </c>
      <c r="AB469" s="58">
        <f>IF(ISBLANK(B469)," ",MAX(B469-B468-1,0))</f>
        <v>14</v>
      </c>
      <c r="AC469" s="56">
        <f>DAY(B469)</f>
        <v>27</v>
      </c>
      <c r="AD469" s="53">
        <f>U469+V469</f>
        <v>0.22035508382716046</v>
      </c>
      <c r="AE469" s="56">
        <f>IF("1-Swim"=D469,E469*46.7,IF("2-Bike"=D469,E469,IF("3-Run"=D469,E469*4.27,0)))</f>
        <v>7.6859999999999991</v>
      </c>
    </row>
    <row r="470" spans="1:31" x14ac:dyDescent="0.25">
      <c r="A470" s="50">
        <v>469</v>
      </c>
      <c r="B470" s="51">
        <v>38714</v>
      </c>
      <c r="C470" s="52" t="s">
        <v>6</v>
      </c>
      <c r="D470" s="50" t="s">
        <v>1223</v>
      </c>
      <c r="E470" s="50">
        <v>2.9</v>
      </c>
      <c r="F470" s="50">
        <v>0</v>
      </c>
      <c r="G470" s="50">
        <v>30</v>
      </c>
      <c r="H470" s="50">
        <v>15</v>
      </c>
      <c r="I470" s="53">
        <f>IF(E470&gt;0,TIME(F470,G470,H470),"")</f>
        <v>2.1006944444444443E-2</v>
      </c>
      <c r="J470" s="54">
        <f>IF(E470&gt;0,TIME(F470,G470,H470)/E470,"")</f>
        <v>7.2437739463601528E-3</v>
      </c>
      <c r="K470" s="50" t="s">
        <v>553</v>
      </c>
      <c r="L470" s="50" t="s">
        <v>102</v>
      </c>
      <c r="M470" s="55">
        <f>IF(D470&gt;0,0.0416666666666667/J470,"")</f>
        <v>5.7520661157024842</v>
      </c>
      <c r="N470" s="50">
        <v>0</v>
      </c>
      <c r="Q470" s="151">
        <f>IF("1-Swim"=D470,J470*2.4,IF("2-Bike"=D470,J470*112,IF("3-Run"=D470,J470*26.2,0)))</f>
        <v>0.18978687739463601</v>
      </c>
      <c r="R470" s="151">
        <f>Q470/2</f>
        <v>9.4893438697318006E-2</v>
      </c>
      <c r="S470" s="53">
        <f>J470*26.2</f>
        <v>0.18978687739463601</v>
      </c>
      <c r="T470" s="53">
        <f>(J470+0.0013889)*26.2</f>
        <v>0.22617605739463598</v>
      </c>
      <c r="U470" s="53">
        <f>S470/2</f>
        <v>9.4893438697318006E-2</v>
      </c>
      <c r="V470" s="53">
        <f>T470/2</f>
        <v>0.11308802869731799</v>
      </c>
      <c r="W470" s="50">
        <f>RANK(J470,J:J,1)</f>
        <v>1832</v>
      </c>
      <c r="X470" s="50">
        <f>YEAR(B470)</f>
        <v>2005</v>
      </c>
      <c r="Y470" s="50">
        <f>MONTH(B470)</f>
        <v>12</v>
      </c>
      <c r="Z470" s="56">
        <f>X470*100+Y470</f>
        <v>200512</v>
      </c>
      <c r="AA470" s="56">
        <f>WEEKNUM(B470,1)</f>
        <v>53</v>
      </c>
      <c r="AB470" s="58">
        <f>IF(ISBLANK(B470)," ",MAX(B470-B469-1,0))</f>
        <v>0</v>
      </c>
      <c r="AC470" s="56">
        <f>DAY(B470)</f>
        <v>28</v>
      </c>
      <c r="AD470" s="53">
        <f>U470+V470</f>
        <v>0.20798146739463599</v>
      </c>
      <c r="AE470" s="56">
        <f>IF("1-Swim"=D470,E470*46.7,IF("2-Bike"=D470,E470,IF("3-Run"=D470,E470*4.27,0)))</f>
        <v>12.382999999999999</v>
      </c>
    </row>
    <row r="471" spans="1:31" x14ac:dyDescent="0.25">
      <c r="A471" s="50">
        <v>470</v>
      </c>
      <c r="B471" s="51">
        <v>38718</v>
      </c>
      <c r="C471" s="52" t="s">
        <v>0</v>
      </c>
      <c r="D471" s="50" t="s">
        <v>1223</v>
      </c>
      <c r="E471" s="50">
        <v>5</v>
      </c>
      <c r="F471" s="50">
        <v>0</v>
      </c>
      <c r="G471" s="50">
        <v>56</v>
      </c>
      <c r="H471" s="50">
        <v>56</v>
      </c>
      <c r="I471" s="53">
        <f>IF(E471&gt;0,TIME(F471,G471,H471),"")</f>
        <v>3.953703703703703E-2</v>
      </c>
      <c r="J471" s="54">
        <f>IF(E471&gt;0,TIME(F471,G471,H471)/E471,"")</f>
        <v>7.9074074074074064E-3</v>
      </c>
      <c r="K471" s="50" t="s">
        <v>554</v>
      </c>
      <c r="L471" s="50" t="s">
        <v>124</v>
      </c>
      <c r="M471" s="55">
        <f>IF(D471&gt;0,0.0416666666666667/J471,"")</f>
        <v>5.2693208430913394</v>
      </c>
      <c r="N471" s="50">
        <v>0</v>
      </c>
      <c r="Q471" s="151">
        <f>IF("1-Swim"=D471,J471*2.4,IF("2-Bike"=D471,J471*112,IF("3-Run"=D471,J471*26.2,0)))</f>
        <v>0.20717407407407404</v>
      </c>
      <c r="R471" s="151">
        <f>Q471/2</f>
        <v>0.10358703703703702</v>
      </c>
      <c r="S471" s="53">
        <f>J471*26.2</f>
        <v>0.20717407407407404</v>
      </c>
      <c r="T471" s="53">
        <f>(J471+0.0013889)*26.2</f>
        <v>0.24356325407407406</v>
      </c>
      <c r="U471" s="53">
        <f>S471/2</f>
        <v>0.10358703703703702</v>
      </c>
      <c r="V471" s="53">
        <f>T471/2</f>
        <v>0.12178162703703703</v>
      </c>
      <c r="W471" s="50">
        <f>RANK(J471,J:J,1)</f>
        <v>2387</v>
      </c>
      <c r="X471" s="50">
        <f>YEAR(B471)</f>
        <v>2006</v>
      </c>
      <c r="Y471" s="50">
        <f>MONTH(B471)</f>
        <v>1</v>
      </c>
      <c r="Z471" s="56">
        <f>X471*100+Y471</f>
        <v>200601</v>
      </c>
      <c r="AA471" s="56">
        <f>WEEKNUM(B471,1)</f>
        <v>1</v>
      </c>
      <c r="AB471" s="58">
        <f>IF(ISBLANK(B471)," ",MAX(B471-B470-1,0))</f>
        <v>3</v>
      </c>
      <c r="AC471" s="56">
        <f>DAY(B471)</f>
        <v>1</v>
      </c>
      <c r="AD471" s="53">
        <f>U471+V471</f>
        <v>0.22536866407407405</v>
      </c>
      <c r="AE471" s="56">
        <f>IF("1-Swim"=D471,E471*46.7,IF("2-Bike"=D471,E471,IF("3-Run"=D471,E471*4.27,0)))</f>
        <v>21.349999999999998</v>
      </c>
    </row>
    <row r="472" spans="1:31" x14ac:dyDescent="0.25">
      <c r="A472" s="50">
        <v>471</v>
      </c>
      <c r="B472" s="51">
        <v>38722</v>
      </c>
      <c r="C472" s="52" t="s">
        <v>1</v>
      </c>
      <c r="D472" s="50" t="s">
        <v>1223</v>
      </c>
      <c r="E472" s="50">
        <v>2</v>
      </c>
      <c r="F472" s="50">
        <v>0</v>
      </c>
      <c r="G472" s="50">
        <v>25</v>
      </c>
      <c r="H472" s="50">
        <v>0</v>
      </c>
      <c r="I472" s="53">
        <f>IF(E472&gt;0,TIME(F472,G472,H472),"")</f>
        <v>1.7361111111111112E-2</v>
      </c>
      <c r="J472" s="54">
        <f>IF(E472&gt;0,TIME(F472,G472,H472)/E472,"")</f>
        <v>8.6805555555555559E-3</v>
      </c>
      <c r="K472" s="50" t="s">
        <v>555</v>
      </c>
      <c r="L472" s="50" t="s">
        <v>17</v>
      </c>
      <c r="M472" s="55">
        <f>IF(D472&gt;0,0.0416666666666667/J472,"")</f>
        <v>4.8000000000000034</v>
      </c>
      <c r="N472" s="50">
        <v>0</v>
      </c>
      <c r="Q472" s="151">
        <f>IF("1-Swim"=D472,J472*2.4,IF("2-Bike"=D472,J472*112,IF("3-Run"=D472,J472*26.2,0)))</f>
        <v>0.22743055555555555</v>
      </c>
      <c r="R472" s="151">
        <f>Q472/2</f>
        <v>0.11371527777777778</v>
      </c>
      <c r="S472" s="53">
        <f>J472*26.2</f>
        <v>0.22743055555555555</v>
      </c>
      <c r="T472" s="53">
        <f>(J472+0.0013889)*26.2</f>
        <v>0.26381973555555555</v>
      </c>
      <c r="U472" s="53">
        <f>S472/2</f>
        <v>0.11371527777777778</v>
      </c>
      <c r="V472" s="53">
        <f>T472/2</f>
        <v>0.13190986777777777</v>
      </c>
      <c r="W472" s="50">
        <f>RANK(J472,J:J,1)</f>
        <v>2701</v>
      </c>
      <c r="X472" s="50">
        <f>YEAR(B472)</f>
        <v>2006</v>
      </c>
      <c r="Y472" s="50">
        <f>MONTH(B472)</f>
        <v>1</v>
      </c>
      <c r="Z472" s="56">
        <f>X472*100+Y472</f>
        <v>200601</v>
      </c>
      <c r="AA472" s="56">
        <f>WEEKNUM(B472,1)</f>
        <v>1</v>
      </c>
      <c r="AB472" s="58">
        <f>IF(ISBLANK(B472)," ",MAX(B472-B471-1,0))</f>
        <v>3</v>
      </c>
      <c r="AC472" s="56">
        <f>DAY(B472)</f>
        <v>5</v>
      </c>
      <c r="AD472" s="53">
        <f>U472+V472</f>
        <v>0.24562514555555554</v>
      </c>
      <c r="AE472" s="56">
        <f>IF("1-Swim"=D472,E472*46.7,IF("2-Bike"=D472,E472,IF("3-Run"=D472,E472*4.27,0)))</f>
        <v>8.5399999999999991</v>
      </c>
    </row>
    <row r="473" spans="1:31" x14ac:dyDescent="0.25">
      <c r="A473" s="50">
        <v>472</v>
      </c>
      <c r="B473" s="51">
        <v>38723</v>
      </c>
      <c r="C473" s="52" t="s">
        <v>2</v>
      </c>
      <c r="D473" s="50" t="s">
        <v>1223</v>
      </c>
      <c r="E473" s="50">
        <v>2.1</v>
      </c>
      <c r="F473" s="50">
        <v>0</v>
      </c>
      <c r="G473" s="50">
        <v>25</v>
      </c>
      <c r="H473" s="50">
        <v>0</v>
      </c>
      <c r="I473" s="53">
        <f>IF(E473&gt;0,TIME(F473,G473,H473),"")</f>
        <v>1.7361111111111112E-2</v>
      </c>
      <c r="J473" s="54">
        <f>IF(E473&gt;0,TIME(F473,G473,H473)/E473,"")</f>
        <v>8.2671957671957667E-3</v>
      </c>
      <c r="K473" s="50" t="s">
        <v>555</v>
      </c>
      <c r="L473" s="50" t="s">
        <v>17</v>
      </c>
      <c r="M473" s="55">
        <f>IF(D473&gt;0,0.0416666666666667/J473,"")</f>
        <v>5.0400000000000045</v>
      </c>
      <c r="N473" s="50">
        <v>0</v>
      </c>
      <c r="Q473" s="151">
        <f>IF("1-Swim"=D473,J473*2.4,IF("2-Bike"=D473,J473*112,IF("3-Run"=D473,J473*26.2,0)))</f>
        <v>0.21660052910052907</v>
      </c>
      <c r="R473" s="151">
        <f>Q473/2</f>
        <v>0.10830026455026454</v>
      </c>
      <c r="S473" s="53">
        <f>J473*26.2</f>
        <v>0.21660052910052907</v>
      </c>
      <c r="T473" s="53">
        <f>(J473+0.0013889)*26.2</f>
        <v>0.25298970910052909</v>
      </c>
      <c r="U473" s="53">
        <f>S473/2</f>
        <v>0.10830026455026454</v>
      </c>
      <c r="V473" s="53">
        <f>T473/2</f>
        <v>0.12649485455026455</v>
      </c>
      <c r="W473" s="50">
        <f>RANK(J473,J:J,1)</f>
        <v>2568</v>
      </c>
      <c r="X473" s="50">
        <f>YEAR(B473)</f>
        <v>2006</v>
      </c>
      <c r="Y473" s="50">
        <f>MONTH(B473)</f>
        <v>1</v>
      </c>
      <c r="Z473" s="56">
        <f>X473*100+Y473</f>
        <v>200601</v>
      </c>
      <c r="AA473" s="56">
        <f>WEEKNUM(B473,1)</f>
        <v>1</v>
      </c>
      <c r="AB473" s="58">
        <f>IF(ISBLANK(B473)," ",MAX(B473-B472-1,0))</f>
        <v>0</v>
      </c>
      <c r="AC473" s="56">
        <f>DAY(B473)</f>
        <v>6</v>
      </c>
      <c r="AD473" s="53">
        <f>U473+V473</f>
        <v>0.23479511910052908</v>
      </c>
      <c r="AE473" s="56">
        <f>IF("1-Swim"=D473,E473*46.7,IF("2-Bike"=D473,E473,IF("3-Run"=D473,E473*4.27,0)))</f>
        <v>8.9669999999999987</v>
      </c>
    </row>
    <row r="474" spans="1:31" x14ac:dyDescent="0.25">
      <c r="A474" s="50">
        <v>473</v>
      </c>
      <c r="B474" s="51">
        <v>38726</v>
      </c>
      <c r="C474" s="52" t="s">
        <v>3</v>
      </c>
      <c r="D474" s="50" t="s">
        <v>1223</v>
      </c>
      <c r="E474" s="50">
        <v>2.9</v>
      </c>
      <c r="F474" s="50">
        <v>0</v>
      </c>
      <c r="G474" s="50">
        <v>29</v>
      </c>
      <c r="H474" s="50">
        <v>7</v>
      </c>
      <c r="I474" s="53">
        <f>IF(E474&gt;0,TIME(F474,G474,H474),"")</f>
        <v>2.0219907407407409E-2</v>
      </c>
      <c r="J474" s="54">
        <f>IF(E474&gt;0,TIME(F474,G474,H474)/E474,"")</f>
        <v>6.9723818646232442E-3</v>
      </c>
      <c r="K474" s="50" t="s">
        <v>554</v>
      </c>
      <c r="L474" s="50" t="s">
        <v>102</v>
      </c>
      <c r="M474" s="55">
        <f>IF(D474&gt;0,0.0416666666666667/J474,"")</f>
        <v>5.9759587864911321</v>
      </c>
      <c r="N474" s="50">
        <v>0</v>
      </c>
      <c r="Q474" s="151">
        <f>IF("1-Swim"=D474,J474*2.4,IF("2-Bike"=D474,J474*112,IF("3-Run"=D474,J474*26.2,0)))</f>
        <v>0.182676404853129</v>
      </c>
      <c r="R474" s="151">
        <f>Q474/2</f>
        <v>9.1338202426564499E-2</v>
      </c>
      <c r="S474" s="53">
        <f>J474*26.2</f>
        <v>0.182676404853129</v>
      </c>
      <c r="T474" s="53">
        <f>(J474+0.0013889)*26.2</f>
        <v>0.21906558485312899</v>
      </c>
      <c r="U474" s="53">
        <f>S474/2</f>
        <v>9.1338202426564499E-2</v>
      </c>
      <c r="V474" s="53">
        <f>T474/2</f>
        <v>0.1095327924265645</v>
      </c>
      <c r="W474" s="50">
        <f>RANK(J474,J:J,1)</f>
        <v>1535</v>
      </c>
      <c r="X474" s="50">
        <f>YEAR(B474)</f>
        <v>2006</v>
      </c>
      <c r="Y474" s="50">
        <f>MONTH(B474)</f>
        <v>1</v>
      </c>
      <c r="Z474" s="56">
        <f>X474*100+Y474</f>
        <v>200601</v>
      </c>
      <c r="AA474" s="56">
        <f>WEEKNUM(B474,1)</f>
        <v>2</v>
      </c>
      <c r="AB474" s="58">
        <f>IF(ISBLANK(B474)," ",MAX(B474-B473-1,0))</f>
        <v>2</v>
      </c>
      <c r="AC474" s="56">
        <f>DAY(B474)</f>
        <v>9</v>
      </c>
      <c r="AD474" s="53">
        <f>U474+V474</f>
        <v>0.20087099485312898</v>
      </c>
      <c r="AE474" s="56">
        <f>IF("1-Swim"=D474,E474*46.7,IF("2-Bike"=D474,E474,IF("3-Run"=D474,E474*4.27,0)))</f>
        <v>12.382999999999999</v>
      </c>
    </row>
    <row r="475" spans="1:31" x14ac:dyDescent="0.25">
      <c r="A475" s="50">
        <v>474</v>
      </c>
      <c r="B475" s="51">
        <v>38728</v>
      </c>
      <c r="C475" s="52" t="s">
        <v>6</v>
      </c>
      <c r="D475" s="50" t="s">
        <v>1223</v>
      </c>
      <c r="E475" s="50">
        <v>2.9</v>
      </c>
      <c r="F475" s="50">
        <v>0</v>
      </c>
      <c r="G475" s="50">
        <v>28</v>
      </c>
      <c r="H475" s="50">
        <v>53</v>
      </c>
      <c r="I475" s="53">
        <f>IF(E475&gt;0,TIME(F475,G475,H475),"")</f>
        <v>2.0057870370370368E-2</v>
      </c>
      <c r="J475" s="54">
        <f>IF(E475&gt;0,TIME(F475,G475,H475)/E475,"")</f>
        <v>6.9165070242656447E-3</v>
      </c>
      <c r="K475" s="50" t="s">
        <v>554</v>
      </c>
      <c r="L475" s="50" t="s">
        <v>102</v>
      </c>
      <c r="M475" s="55">
        <f>IF(D475&gt;0,0.0416666666666667/J475,"")</f>
        <v>6.0242354298903686</v>
      </c>
      <c r="N475" s="50">
        <v>0</v>
      </c>
      <c r="Q475" s="151">
        <f>IF("1-Swim"=D475,J475*2.4,IF("2-Bike"=D475,J475*112,IF("3-Run"=D475,J475*26.2,0)))</f>
        <v>0.18121248403575987</v>
      </c>
      <c r="R475" s="151">
        <f>Q475/2</f>
        <v>9.0606242017879937E-2</v>
      </c>
      <c r="S475" s="53">
        <f>J475*26.2</f>
        <v>0.18121248403575987</v>
      </c>
      <c r="T475" s="53">
        <f>(J475+0.0013889)*26.2</f>
        <v>0.21760166403575987</v>
      </c>
      <c r="U475" s="53">
        <f>S475/2</f>
        <v>9.0606242017879937E-2</v>
      </c>
      <c r="V475" s="53">
        <f>T475/2</f>
        <v>0.10880083201787993</v>
      </c>
      <c r="W475" s="50">
        <f>RANK(J475,J:J,1)</f>
        <v>1449</v>
      </c>
      <c r="X475" s="50">
        <f>YEAR(B475)</f>
        <v>2006</v>
      </c>
      <c r="Y475" s="50">
        <f>MONTH(B475)</f>
        <v>1</v>
      </c>
      <c r="Z475" s="56">
        <f>X475*100+Y475</f>
        <v>200601</v>
      </c>
      <c r="AA475" s="56">
        <f>WEEKNUM(B475,1)</f>
        <v>2</v>
      </c>
      <c r="AB475" s="58">
        <f>IF(ISBLANK(B475)," ",MAX(B475-B474-1,0))</f>
        <v>1</v>
      </c>
      <c r="AC475" s="56">
        <f>DAY(B475)</f>
        <v>11</v>
      </c>
      <c r="AD475" s="53">
        <f>U475+V475</f>
        <v>0.19940707403575986</v>
      </c>
      <c r="AE475" s="56">
        <f>IF("1-Swim"=D475,E475*46.7,IF("2-Bike"=D475,E475,IF("3-Run"=D475,E475*4.27,0)))</f>
        <v>12.382999999999999</v>
      </c>
    </row>
    <row r="476" spans="1:31" x14ac:dyDescent="0.25">
      <c r="A476" s="50">
        <v>475</v>
      </c>
      <c r="B476" s="51">
        <v>38730</v>
      </c>
      <c r="C476" s="52" t="s">
        <v>2</v>
      </c>
      <c r="D476" s="50" t="s">
        <v>1223</v>
      </c>
      <c r="E476" s="50">
        <v>3</v>
      </c>
      <c r="F476" s="50">
        <v>0</v>
      </c>
      <c r="G476" s="50">
        <v>29</v>
      </c>
      <c r="H476" s="50">
        <v>29</v>
      </c>
      <c r="I476" s="53">
        <f>IF(E476&gt;0,TIME(F476,G476,H476),"")</f>
        <v>2.0474537037037038E-2</v>
      </c>
      <c r="J476" s="54">
        <f>IF(E476&gt;0,TIME(F476,G476,H476)/E476,"")</f>
        <v>6.8248456790123459E-3</v>
      </c>
      <c r="K476" s="50" t="s">
        <v>554</v>
      </c>
      <c r="L476" s="50" t="s">
        <v>125</v>
      </c>
      <c r="M476" s="55">
        <f>IF(D476&gt;0,0.0416666666666667/J476,"")</f>
        <v>6.1051441492368612</v>
      </c>
      <c r="N476" s="50">
        <v>154</v>
      </c>
      <c r="Q476" s="151">
        <f>IF("1-Swim"=D476,J476*2.4,IF("2-Bike"=D476,J476*112,IF("3-Run"=D476,J476*26.2,0)))</f>
        <v>0.17881095679012346</v>
      </c>
      <c r="R476" s="151">
        <f>Q476/2</f>
        <v>8.940547839506173E-2</v>
      </c>
      <c r="S476" s="53">
        <f>J476*26.2</f>
        <v>0.17881095679012346</v>
      </c>
      <c r="T476" s="53">
        <f>(J476+0.0013889)*26.2</f>
        <v>0.21520013679012345</v>
      </c>
      <c r="U476" s="53">
        <f>S476/2</f>
        <v>8.940547839506173E-2</v>
      </c>
      <c r="V476" s="53">
        <f>T476/2</f>
        <v>0.10760006839506173</v>
      </c>
      <c r="W476" s="50">
        <f>RANK(J476,J:J,1)</f>
        <v>1337</v>
      </c>
      <c r="X476" s="50">
        <f>YEAR(B476)</f>
        <v>2006</v>
      </c>
      <c r="Y476" s="50">
        <f>MONTH(B476)</f>
        <v>1</v>
      </c>
      <c r="Z476" s="56">
        <f>X476*100+Y476</f>
        <v>200601</v>
      </c>
      <c r="AA476" s="56">
        <f>WEEKNUM(B476,1)</f>
        <v>2</v>
      </c>
      <c r="AB476" s="58">
        <f>IF(ISBLANK(B476)," ",MAX(B476-B475-1,0))</f>
        <v>1</v>
      </c>
      <c r="AC476" s="56">
        <f>DAY(B476)</f>
        <v>13</v>
      </c>
      <c r="AD476" s="53">
        <f>U476+V476</f>
        <v>0.19700554679012344</v>
      </c>
      <c r="AE476" s="56">
        <f>IF("1-Swim"=D476,E476*46.7,IF("2-Bike"=D476,E476,IF("3-Run"=D476,E476*4.27,0)))</f>
        <v>12.809999999999999</v>
      </c>
    </row>
    <row r="477" spans="1:31" x14ac:dyDescent="0.25">
      <c r="A477" s="50">
        <v>476</v>
      </c>
      <c r="B477" s="51">
        <v>38733</v>
      </c>
      <c r="C477" s="52" t="s">
        <v>3</v>
      </c>
      <c r="D477" s="50" t="s">
        <v>1224</v>
      </c>
      <c r="E477" s="50">
        <v>10</v>
      </c>
      <c r="F477" s="50">
        <v>0</v>
      </c>
      <c r="G477" s="50">
        <v>41</v>
      </c>
      <c r="H477" s="50">
        <v>30</v>
      </c>
      <c r="I477" s="53">
        <f>IF(E477&gt;0,TIME(F477,G477,H477),"")</f>
        <v>2.8819444444444443E-2</v>
      </c>
      <c r="J477" s="54">
        <f>IF(E477&gt;0,TIME(F477,G477,H477)/E477,"")</f>
        <v>2.8819444444444444E-3</v>
      </c>
      <c r="K477" s="50" t="s">
        <v>323</v>
      </c>
      <c r="L477" s="50" t="s">
        <v>16</v>
      </c>
      <c r="M477" s="55">
        <f>IF(D477&gt;0,0.0416666666666667/J477,"")</f>
        <v>14.457831325301216</v>
      </c>
      <c r="N477" s="50">
        <v>0</v>
      </c>
      <c r="Q477" s="151">
        <f>IF("1-Swim"=D477,J477*2.4,IF("2-Bike"=D477,J477*112,IF("3-Run"=D477,J477*26.2,0)))</f>
        <v>0.32277777777777777</v>
      </c>
      <c r="R477" s="151">
        <f>Q477/2</f>
        <v>0.16138888888888889</v>
      </c>
      <c r="S477" s="53">
        <f>J477*26.2</f>
        <v>7.5506944444444446E-2</v>
      </c>
      <c r="T477" s="53">
        <f>(J477+0.0013889)*26.2</f>
        <v>0.11189612444444444</v>
      </c>
      <c r="U477" s="53">
        <f>S477/2</f>
        <v>3.7753472222222223E-2</v>
      </c>
      <c r="V477" s="53">
        <f>T477/2</f>
        <v>5.594806222222222E-2</v>
      </c>
      <c r="W477" s="50">
        <f>RANK(J477,J:J,1)</f>
        <v>527</v>
      </c>
      <c r="X477" s="50">
        <f>YEAR(B477)</f>
        <v>2006</v>
      </c>
      <c r="Y477" s="50">
        <f>MONTH(B477)</f>
        <v>1</v>
      </c>
      <c r="Z477" s="56">
        <f>X477*100+Y477</f>
        <v>200601</v>
      </c>
      <c r="AA477" s="56">
        <f>WEEKNUM(B477,1)</f>
        <v>3</v>
      </c>
      <c r="AB477" s="58">
        <f>IF(ISBLANK(B477)," ",MAX(B477-B476-1,0))</f>
        <v>2</v>
      </c>
      <c r="AC477" s="56">
        <f>DAY(B477)</f>
        <v>16</v>
      </c>
      <c r="AD477" s="53">
        <f>U477+V477</f>
        <v>9.3701534444444443E-2</v>
      </c>
      <c r="AE477" s="56">
        <f>IF("1-Swim"=D477,E477*46.7,IF("2-Bike"=D477,E477,IF("3-Run"=D477,E477*4.27,0)))</f>
        <v>10</v>
      </c>
    </row>
    <row r="478" spans="1:31" x14ac:dyDescent="0.25">
      <c r="A478" s="50">
        <v>477</v>
      </c>
      <c r="B478" s="51">
        <v>38736</v>
      </c>
      <c r="C478" s="52" t="s">
        <v>1</v>
      </c>
      <c r="D478" s="50" t="s">
        <v>1223</v>
      </c>
      <c r="E478" s="50">
        <v>2.9</v>
      </c>
      <c r="F478" s="50">
        <v>0</v>
      </c>
      <c r="G478" s="50">
        <v>29</v>
      </c>
      <c r="H478" s="50">
        <v>7</v>
      </c>
      <c r="I478" s="53">
        <f>IF(E478&gt;0,TIME(F478,G478,H478),"")</f>
        <v>2.0219907407407409E-2</v>
      </c>
      <c r="J478" s="54">
        <f>IF(E478&gt;0,TIME(F478,G478,H478)/E478,"")</f>
        <v>6.9723818646232442E-3</v>
      </c>
      <c r="K478" s="50" t="s">
        <v>554</v>
      </c>
      <c r="L478" s="50" t="s">
        <v>102</v>
      </c>
      <c r="M478" s="55">
        <f>IF(D478&gt;0,0.0416666666666667/J478,"")</f>
        <v>5.9759587864911321</v>
      </c>
      <c r="N478" s="50">
        <v>0</v>
      </c>
      <c r="Q478" s="151">
        <f>IF("1-Swim"=D478,J478*2.4,IF("2-Bike"=D478,J478*112,IF("3-Run"=D478,J478*26.2,0)))</f>
        <v>0.182676404853129</v>
      </c>
      <c r="R478" s="151">
        <f>Q478/2</f>
        <v>9.1338202426564499E-2</v>
      </c>
      <c r="S478" s="53">
        <f>J478*26.2</f>
        <v>0.182676404853129</v>
      </c>
      <c r="T478" s="53">
        <f>(J478+0.0013889)*26.2</f>
        <v>0.21906558485312899</v>
      </c>
      <c r="U478" s="53">
        <f>S478/2</f>
        <v>9.1338202426564499E-2</v>
      </c>
      <c r="V478" s="53">
        <f>T478/2</f>
        <v>0.1095327924265645</v>
      </c>
      <c r="W478" s="50">
        <f>RANK(J478,J:J,1)</f>
        <v>1535</v>
      </c>
      <c r="X478" s="50">
        <f>YEAR(B478)</f>
        <v>2006</v>
      </c>
      <c r="Y478" s="50">
        <f>MONTH(B478)</f>
        <v>1</v>
      </c>
      <c r="Z478" s="56">
        <f>X478*100+Y478</f>
        <v>200601</v>
      </c>
      <c r="AA478" s="56">
        <f>WEEKNUM(B478,1)</f>
        <v>3</v>
      </c>
      <c r="AB478" s="58">
        <f>IF(ISBLANK(B478)," ",MAX(B478-B477-1,0))</f>
        <v>2</v>
      </c>
      <c r="AC478" s="56">
        <f>DAY(B478)</f>
        <v>19</v>
      </c>
      <c r="AD478" s="53">
        <f>U478+V478</f>
        <v>0.20087099485312898</v>
      </c>
      <c r="AE478" s="56">
        <f>IF("1-Swim"=D478,E478*46.7,IF("2-Bike"=D478,E478,IF("3-Run"=D478,E478*4.27,0)))</f>
        <v>12.382999999999999</v>
      </c>
    </row>
    <row r="479" spans="1:31" x14ac:dyDescent="0.25">
      <c r="A479" s="50">
        <v>478</v>
      </c>
      <c r="B479" s="51">
        <v>38738</v>
      </c>
      <c r="C479" s="52" t="s">
        <v>5</v>
      </c>
      <c r="D479" s="50" t="s">
        <v>1223</v>
      </c>
      <c r="E479" s="50">
        <v>3.1</v>
      </c>
      <c r="F479" s="50">
        <v>0</v>
      </c>
      <c r="G479" s="50">
        <v>31</v>
      </c>
      <c r="H479" s="50">
        <v>9</v>
      </c>
      <c r="I479" s="53">
        <f>IF(E479&gt;0,TIME(F479,G479,H479),"")</f>
        <v>2.1631944444444443E-2</v>
      </c>
      <c r="J479" s="54">
        <f>IF(E479&gt;0,TIME(F479,G479,H479)/E479,"")</f>
        <v>6.9780465949820783E-3</v>
      </c>
      <c r="K479" s="50" t="s">
        <v>554</v>
      </c>
      <c r="L479" s="50" t="s">
        <v>29</v>
      </c>
      <c r="M479" s="55">
        <f>IF(D479&gt;0,0.0416666666666667/J479,"")</f>
        <v>5.9711075441412573</v>
      </c>
      <c r="N479" s="50">
        <v>170</v>
      </c>
      <c r="Q479" s="151">
        <f>IF("1-Swim"=D479,J479*2.4,IF("2-Bike"=D479,J479*112,IF("3-Run"=D479,J479*26.2,0)))</f>
        <v>0.18282482078853043</v>
      </c>
      <c r="R479" s="151">
        <f>Q479/2</f>
        <v>9.1412410394265217E-2</v>
      </c>
      <c r="S479" s="53">
        <f>J479*26.2</f>
        <v>0.18282482078853043</v>
      </c>
      <c r="T479" s="53">
        <f>(J479+0.0013889)*26.2</f>
        <v>0.21921400078853043</v>
      </c>
      <c r="U479" s="53">
        <f>S479/2</f>
        <v>9.1412410394265217E-2</v>
      </c>
      <c r="V479" s="53">
        <f>T479/2</f>
        <v>0.10960700039426521</v>
      </c>
      <c r="W479" s="50">
        <f>RANK(J479,J:J,1)</f>
        <v>1540</v>
      </c>
      <c r="X479" s="50">
        <f>YEAR(B479)</f>
        <v>2006</v>
      </c>
      <c r="Y479" s="50">
        <f>MONTH(B479)</f>
        <v>1</v>
      </c>
      <c r="Z479" s="56">
        <f>X479*100+Y479</f>
        <v>200601</v>
      </c>
      <c r="AA479" s="56">
        <f>WEEKNUM(B479,1)</f>
        <v>3</v>
      </c>
      <c r="AB479" s="58">
        <f>IF(ISBLANK(B479)," ",MAX(B479-B478-1,0))</f>
        <v>1</v>
      </c>
      <c r="AC479" s="56">
        <f>DAY(B479)</f>
        <v>21</v>
      </c>
      <c r="AD479" s="53">
        <f>U479+V479</f>
        <v>0.20101941078853042</v>
      </c>
      <c r="AE479" s="56">
        <f>IF("1-Swim"=D479,E479*46.7,IF("2-Bike"=D479,E479,IF("3-Run"=D479,E479*4.27,0)))</f>
        <v>13.236999999999998</v>
      </c>
    </row>
    <row r="480" spans="1:31" x14ac:dyDescent="0.25">
      <c r="A480" s="50">
        <v>479</v>
      </c>
      <c r="B480" s="51">
        <v>38740</v>
      </c>
      <c r="C480" s="52" t="s">
        <v>3</v>
      </c>
      <c r="D480" s="50" t="s">
        <v>1223</v>
      </c>
      <c r="E480" s="50">
        <v>0.5</v>
      </c>
      <c r="F480" s="50">
        <v>0</v>
      </c>
      <c r="G480" s="50">
        <v>4</v>
      </c>
      <c r="H480" s="50">
        <v>45</v>
      </c>
      <c r="I480" s="53">
        <f>IF(E480&gt;0,TIME(F480,G480,H480),"")</f>
        <v>3.2986111111111111E-3</v>
      </c>
      <c r="J480" s="54">
        <f>IF(E480&gt;0,TIME(F480,G480,H480)/E480,"")</f>
        <v>6.5972222222222222E-3</v>
      </c>
      <c r="K480" s="50" t="s">
        <v>554</v>
      </c>
      <c r="L480" s="50" t="s">
        <v>17</v>
      </c>
      <c r="M480" s="55">
        <f>IF(D480&gt;0,0.0416666666666667/J480,"")</f>
        <v>6.3157894736842151</v>
      </c>
      <c r="N480" s="50">
        <v>0</v>
      </c>
      <c r="Q480" s="151">
        <f>IF("1-Swim"=D480,J480*2.4,IF("2-Bike"=D480,J480*112,IF("3-Run"=D480,J480*26.2,0)))</f>
        <v>0.17284722222222221</v>
      </c>
      <c r="R480" s="151">
        <f>Q480/2</f>
        <v>8.6423611111111104E-2</v>
      </c>
      <c r="S480" s="53">
        <f>J480*26.2</f>
        <v>0.17284722222222221</v>
      </c>
      <c r="T480" s="53">
        <f>(J480+0.0013889)*26.2</f>
        <v>0.2092364022222222</v>
      </c>
      <c r="U480" s="53">
        <f>S480/2</f>
        <v>8.6423611111111104E-2</v>
      </c>
      <c r="V480" s="53">
        <f>T480/2</f>
        <v>0.1046182011111111</v>
      </c>
      <c r="W480" s="50">
        <f>RANK(J480,J:J,1)</f>
        <v>1088</v>
      </c>
      <c r="X480" s="50">
        <f>YEAR(B480)</f>
        <v>2006</v>
      </c>
      <c r="Y480" s="50">
        <f>MONTH(B480)</f>
        <v>1</v>
      </c>
      <c r="Z480" s="56">
        <f>X480*100+Y480</f>
        <v>200601</v>
      </c>
      <c r="AA480" s="56">
        <f>WEEKNUM(B480,1)</f>
        <v>4</v>
      </c>
      <c r="AB480" s="58">
        <f>IF(ISBLANK(B480)," ",MAX(B480-B479-1,0))</f>
        <v>1</v>
      </c>
      <c r="AC480" s="56">
        <f>DAY(B480)</f>
        <v>23</v>
      </c>
      <c r="AD480" s="53">
        <f>U480+V480</f>
        <v>0.19104181222222222</v>
      </c>
      <c r="AE480" s="56">
        <f>IF("1-Swim"=D480,E480*46.7,IF("2-Bike"=D480,E480,IF("3-Run"=D480,E480*4.27,0)))</f>
        <v>2.1349999999999998</v>
      </c>
    </row>
    <row r="481" spans="1:31" x14ac:dyDescent="0.25">
      <c r="A481" s="50">
        <v>480</v>
      </c>
      <c r="B481" s="51">
        <v>38741</v>
      </c>
      <c r="C481" s="52" t="s">
        <v>4</v>
      </c>
      <c r="D481" s="50" t="s">
        <v>1223</v>
      </c>
      <c r="E481" s="50">
        <v>2.9</v>
      </c>
      <c r="F481" s="50">
        <v>0</v>
      </c>
      <c r="G481" s="50">
        <v>26</v>
      </c>
      <c r="H481" s="50">
        <v>50</v>
      </c>
      <c r="I481" s="53">
        <f>IF(E481&gt;0,TIME(F481,G481,H481),"")</f>
        <v>1.8634259259259257E-2</v>
      </c>
      <c r="J481" s="54">
        <f>IF(E481&gt;0,TIME(F481,G481,H481)/E481,"")</f>
        <v>6.4256066411238818E-3</v>
      </c>
      <c r="K481" s="50" t="s">
        <v>554</v>
      </c>
      <c r="L481" s="50" t="s">
        <v>102</v>
      </c>
      <c r="M481" s="55">
        <f>IF(D481&gt;0,0.0416666666666667/J481,"")</f>
        <v>6.4844720496894466</v>
      </c>
      <c r="N481" s="50">
        <v>166</v>
      </c>
      <c r="Q481" s="151">
        <f>IF("1-Swim"=D481,J481*2.4,IF("2-Bike"=D481,J481*112,IF("3-Run"=D481,J481*26.2,0)))</f>
        <v>0.16835089399744571</v>
      </c>
      <c r="R481" s="151">
        <f>Q481/2</f>
        <v>8.4175446998722855E-2</v>
      </c>
      <c r="S481" s="53">
        <f>J481*26.2</f>
        <v>0.16835089399744571</v>
      </c>
      <c r="T481" s="53">
        <f>(J481+0.0013889)*26.2</f>
        <v>0.2047400739974457</v>
      </c>
      <c r="U481" s="53">
        <f>S481/2</f>
        <v>8.4175446998722855E-2</v>
      </c>
      <c r="V481" s="53">
        <f>T481/2</f>
        <v>0.10237003699872285</v>
      </c>
      <c r="W481" s="50">
        <f>RANK(J481,J:J,1)</f>
        <v>952</v>
      </c>
      <c r="X481" s="50">
        <f>YEAR(B481)</f>
        <v>2006</v>
      </c>
      <c r="Y481" s="50">
        <f>MONTH(B481)</f>
        <v>1</v>
      </c>
      <c r="Z481" s="56">
        <f>X481*100+Y481</f>
        <v>200601</v>
      </c>
      <c r="AA481" s="56">
        <f>WEEKNUM(B481,1)</f>
        <v>4</v>
      </c>
      <c r="AB481" s="58">
        <f>IF(ISBLANK(B481)," ",MAX(B481-B480-1,0))</f>
        <v>0</v>
      </c>
      <c r="AC481" s="56">
        <f>DAY(B481)</f>
        <v>24</v>
      </c>
      <c r="AD481" s="53">
        <f>U481+V481</f>
        <v>0.18654548399744569</v>
      </c>
      <c r="AE481" s="56">
        <f>IF("1-Swim"=D481,E481*46.7,IF("2-Bike"=D481,E481,IF("3-Run"=D481,E481*4.27,0)))</f>
        <v>12.382999999999999</v>
      </c>
    </row>
    <row r="482" spans="1:31" x14ac:dyDescent="0.25">
      <c r="A482" s="50">
        <v>481</v>
      </c>
      <c r="B482" s="51">
        <v>38743</v>
      </c>
      <c r="C482" s="52" t="s">
        <v>1</v>
      </c>
      <c r="D482" s="50" t="s">
        <v>1223</v>
      </c>
      <c r="E482" s="50">
        <v>3</v>
      </c>
      <c r="F482" s="50">
        <v>0</v>
      </c>
      <c r="G482" s="50">
        <v>31</v>
      </c>
      <c r="H482" s="50">
        <v>8</v>
      </c>
      <c r="I482" s="53">
        <f>IF(E482&gt;0,TIME(F482,G482,H482),"")</f>
        <v>2.162037037037037E-2</v>
      </c>
      <c r="J482" s="54">
        <f>IF(E482&gt;0,TIME(F482,G482,H482)/E482,"")</f>
        <v>7.2067901234567902E-3</v>
      </c>
      <c r="K482" s="50" t="s">
        <v>554</v>
      </c>
      <c r="L482" s="50" t="s">
        <v>126</v>
      </c>
      <c r="M482" s="55">
        <f>IF(D482&gt;0,0.0416666666666667/J482,"")</f>
        <v>5.7815845824411181</v>
      </c>
      <c r="N482" s="50">
        <v>160</v>
      </c>
      <c r="Q482" s="151">
        <f>IF("1-Swim"=D482,J482*2.4,IF("2-Bike"=D482,J482*112,IF("3-Run"=D482,J482*26.2,0)))</f>
        <v>0.1888179012345679</v>
      </c>
      <c r="R482" s="151">
        <f>Q482/2</f>
        <v>9.4408950617283952E-2</v>
      </c>
      <c r="S482" s="53">
        <f>J482*26.2</f>
        <v>0.1888179012345679</v>
      </c>
      <c r="T482" s="53">
        <f>(J482+0.0013889)*26.2</f>
        <v>0.22520708123456787</v>
      </c>
      <c r="U482" s="53">
        <f>S482/2</f>
        <v>9.4408950617283952E-2</v>
      </c>
      <c r="V482" s="53">
        <f>T482/2</f>
        <v>0.11260354061728393</v>
      </c>
      <c r="W482" s="50">
        <f>RANK(J482,J:J,1)</f>
        <v>1793</v>
      </c>
      <c r="X482" s="50">
        <f>YEAR(B482)</f>
        <v>2006</v>
      </c>
      <c r="Y482" s="50">
        <f>MONTH(B482)</f>
        <v>1</v>
      </c>
      <c r="Z482" s="56">
        <f>X482*100+Y482</f>
        <v>200601</v>
      </c>
      <c r="AA482" s="56">
        <f>WEEKNUM(B482,1)</f>
        <v>4</v>
      </c>
      <c r="AB482" s="58">
        <f>IF(ISBLANK(B482)," ",MAX(B482-B481-1,0))</f>
        <v>1</v>
      </c>
      <c r="AC482" s="56">
        <f>DAY(B482)</f>
        <v>26</v>
      </c>
      <c r="AD482" s="53">
        <f>U482+V482</f>
        <v>0.20701249123456789</v>
      </c>
      <c r="AE482" s="56">
        <f>IF("1-Swim"=D482,E482*46.7,IF("2-Bike"=D482,E482,IF("3-Run"=D482,E482*4.27,0)))</f>
        <v>12.809999999999999</v>
      </c>
    </row>
    <row r="483" spans="1:31" x14ac:dyDescent="0.25">
      <c r="A483" s="50">
        <v>482</v>
      </c>
      <c r="B483" s="51">
        <v>38752</v>
      </c>
      <c r="C483" s="52" t="s">
        <v>5</v>
      </c>
      <c r="D483" s="50" t="s">
        <v>1223</v>
      </c>
      <c r="E483" s="50">
        <v>3</v>
      </c>
      <c r="F483" s="50">
        <v>0</v>
      </c>
      <c r="G483" s="50">
        <v>33</v>
      </c>
      <c r="H483" s="50">
        <v>40</v>
      </c>
      <c r="I483" s="53">
        <f>IF(E483&gt;0,TIME(F483,G483,H483),"")</f>
        <v>2.3379629629629629E-2</v>
      </c>
      <c r="J483" s="54">
        <f>IF(E483&gt;0,TIME(F483,G483,H483)/E483,"")</f>
        <v>7.7932098765432093E-3</v>
      </c>
      <c r="K483" s="50" t="s">
        <v>554</v>
      </c>
      <c r="L483" s="50" t="s">
        <v>127</v>
      </c>
      <c r="M483" s="55">
        <f>IF(D483&gt;0,0.0416666666666667/J483,"")</f>
        <v>5.3465346534653513</v>
      </c>
      <c r="N483" s="50">
        <v>166</v>
      </c>
      <c r="Q483" s="151">
        <f>IF("1-Swim"=D483,J483*2.4,IF("2-Bike"=D483,J483*112,IF("3-Run"=D483,J483*26.2,0)))</f>
        <v>0.20418209876543209</v>
      </c>
      <c r="R483" s="151">
        <f>Q483/2</f>
        <v>0.10209104938271604</v>
      </c>
      <c r="S483" s="53">
        <f>J483*26.2</f>
        <v>0.20418209876543209</v>
      </c>
      <c r="T483" s="53">
        <f>(J483+0.0013889)*26.2</f>
        <v>0.24057127876543205</v>
      </c>
      <c r="U483" s="53">
        <f>S483/2</f>
        <v>0.10209104938271604</v>
      </c>
      <c r="V483" s="53">
        <f>T483/2</f>
        <v>0.12028563938271603</v>
      </c>
      <c r="W483" s="50">
        <f>RANK(J483,J:J,1)</f>
        <v>2300</v>
      </c>
      <c r="X483" s="50">
        <f>YEAR(B483)</f>
        <v>2006</v>
      </c>
      <c r="Y483" s="50">
        <f>MONTH(B483)</f>
        <v>2</v>
      </c>
      <c r="Z483" s="56">
        <f>X483*100+Y483</f>
        <v>200602</v>
      </c>
      <c r="AA483" s="56">
        <f>WEEKNUM(B483,1)</f>
        <v>5</v>
      </c>
      <c r="AB483" s="58">
        <f>IF(ISBLANK(B483)," ",MAX(B483-B482-1,0))</f>
        <v>8</v>
      </c>
      <c r="AC483" s="56">
        <f>DAY(B483)</f>
        <v>4</v>
      </c>
      <c r="AD483" s="53">
        <f>U483+V483</f>
        <v>0.22237668876543207</v>
      </c>
      <c r="AE483" s="56">
        <f>IF("1-Swim"=D483,E483*46.7,IF("2-Bike"=D483,E483,IF("3-Run"=D483,E483*4.27,0)))</f>
        <v>12.809999999999999</v>
      </c>
    </row>
    <row r="484" spans="1:31" x14ac:dyDescent="0.25">
      <c r="A484" s="50">
        <v>483</v>
      </c>
      <c r="B484" s="51">
        <v>38753</v>
      </c>
      <c r="C484" s="52" t="s">
        <v>0</v>
      </c>
      <c r="D484" s="50" t="s">
        <v>1223</v>
      </c>
      <c r="E484" s="50">
        <v>6</v>
      </c>
      <c r="F484" s="50">
        <v>1</v>
      </c>
      <c r="G484" s="50">
        <v>10</v>
      </c>
      <c r="H484" s="50">
        <v>2</v>
      </c>
      <c r="I484" s="53">
        <f>IF(E484&gt;0,TIME(F484,G484,H484),"")</f>
        <v>4.8634259259259259E-2</v>
      </c>
      <c r="J484" s="54">
        <f>IF(E484&gt;0,TIME(F484,G484,H484)/E484,"")</f>
        <v>8.1057098765432104E-3</v>
      </c>
      <c r="K484" s="50" t="s">
        <v>554</v>
      </c>
      <c r="L484" s="50" t="s">
        <v>128</v>
      </c>
      <c r="M484" s="55">
        <f>IF(D484&gt;0,0.0416666666666667/J484,"")</f>
        <v>5.1404093288910078</v>
      </c>
      <c r="N484" s="50">
        <v>161</v>
      </c>
      <c r="Q484" s="151">
        <f>IF("1-Swim"=D484,J484*2.4,IF("2-Bike"=D484,J484*112,IF("3-Run"=D484,J484*26.2,0)))</f>
        <v>0.2123695987654321</v>
      </c>
      <c r="R484" s="151">
        <f>Q484/2</f>
        <v>0.10618479938271605</v>
      </c>
      <c r="S484" s="53">
        <f>J484*26.2</f>
        <v>0.2123695987654321</v>
      </c>
      <c r="T484" s="53">
        <f>(J484+0.0013889)*26.2</f>
        <v>0.24875877876543212</v>
      </c>
      <c r="U484" s="53">
        <f>S484/2</f>
        <v>0.10618479938271605</v>
      </c>
      <c r="V484" s="53">
        <f>T484/2</f>
        <v>0.12437938938271606</v>
      </c>
      <c r="W484" s="50">
        <f>RANK(J484,J:J,1)</f>
        <v>2484</v>
      </c>
      <c r="X484" s="50">
        <f>YEAR(B484)</f>
        <v>2006</v>
      </c>
      <c r="Y484" s="50">
        <f>MONTH(B484)</f>
        <v>2</v>
      </c>
      <c r="Z484" s="56">
        <f>X484*100+Y484</f>
        <v>200602</v>
      </c>
      <c r="AA484" s="56">
        <f>WEEKNUM(B484,1)</f>
        <v>6</v>
      </c>
      <c r="AB484" s="58">
        <f>IF(ISBLANK(B484)," ",MAX(B484-B483-1,0))</f>
        <v>0</v>
      </c>
      <c r="AC484" s="56">
        <f>DAY(B484)</f>
        <v>5</v>
      </c>
      <c r="AD484" s="53">
        <f>U484+V484</f>
        <v>0.23056418876543211</v>
      </c>
      <c r="AE484" s="56">
        <f>IF("1-Swim"=D484,E484*46.7,IF("2-Bike"=D484,E484,IF("3-Run"=D484,E484*4.27,0)))</f>
        <v>25.619999999999997</v>
      </c>
    </row>
    <row r="485" spans="1:31" x14ac:dyDescent="0.25">
      <c r="A485" s="50">
        <v>484</v>
      </c>
      <c r="B485" s="51">
        <v>38755</v>
      </c>
      <c r="C485" s="52" t="s">
        <v>4</v>
      </c>
      <c r="D485" s="50" t="s">
        <v>1223</v>
      </c>
      <c r="E485" s="50">
        <v>3</v>
      </c>
      <c r="F485" s="50">
        <v>0</v>
      </c>
      <c r="G485" s="50">
        <v>32</v>
      </c>
      <c r="H485" s="50">
        <v>9</v>
      </c>
      <c r="I485" s="53">
        <f>IF(E485&gt;0,TIME(F485,G485,H485),"")</f>
        <v>2.2326388888888885E-2</v>
      </c>
      <c r="J485" s="54">
        <f>IF(E485&gt;0,TIME(F485,G485,H485)/E485,"")</f>
        <v>7.4421296296296284E-3</v>
      </c>
      <c r="K485" s="50" t="s">
        <v>554</v>
      </c>
      <c r="L485" s="50" t="s">
        <v>17</v>
      </c>
      <c r="M485" s="55">
        <f>IF(D485&gt;0,0.0416666666666667/J485,"")</f>
        <v>5.5987558320373303</v>
      </c>
      <c r="N485" s="50">
        <v>170</v>
      </c>
      <c r="Q485" s="151">
        <f>IF("1-Swim"=D485,J485*2.4,IF("2-Bike"=D485,J485*112,IF("3-Run"=D485,J485*26.2,0)))</f>
        <v>0.19498379629629625</v>
      </c>
      <c r="R485" s="151">
        <f>Q485/2</f>
        <v>9.7491898148148126E-2</v>
      </c>
      <c r="S485" s="53">
        <f>J485*26.2</f>
        <v>0.19498379629629625</v>
      </c>
      <c r="T485" s="53">
        <f>(J485+0.0013889)*26.2</f>
        <v>0.23137297629629627</v>
      </c>
      <c r="U485" s="53">
        <f>S485/2</f>
        <v>9.7491898148148126E-2</v>
      </c>
      <c r="V485" s="53">
        <f>T485/2</f>
        <v>0.11568648814814814</v>
      </c>
      <c r="W485" s="50">
        <f>RANK(J485,J:J,1)</f>
        <v>2011</v>
      </c>
      <c r="X485" s="50">
        <f>YEAR(B485)</f>
        <v>2006</v>
      </c>
      <c r="Y485" s="50">
        <f>MONTH(B485)</f>
        <v>2</v>
      </c>
      <c r="Z485" s="56">
        <f>X485*100+Y485</f>
        <v>200602</v>
      </c>
      <c r="AA485" s="56">
        <f>WEEKNUM(B485,1)</f>
        <v>6</v>
      </c>
      <c r="AB485" s="58">
        <f>IF(ISBLANK(B485)," ",MAX(B485-B484-1,0))</f>
        <v>1</v>
      </c>
      <c r="AC485" s="56">
        <f>DAY(B485)</f>
        <v>7</v>
      </c>
      <c r="AD485" s="53">
        <f>U485+V485</f>
        <v>0.21317838629629626</v>
      </c>
      <c r="AE485" s="56">
        <f>IF("1-Swim"=D485,E485*46.7,IF("2-Bike"=D485,E485,IF("3-Run"=D485,E485*4.27,0)))</f>
        <v>12.809999999999999</v>
      </c>
    </row>
    <row r="486" spans="1:31" x14ac:dyDescent="0.25">
      <c r="A486" s="50">
        <v>485</v>
      </c>
      <c r="B486" s="51">
        <v>38756</v>
      </c>
      <c r="C486" s="52" t="s">
        <v>6</v>
      </c>
      <c r="D486" s="50" t="s">
        <v>1223</v>
      </c>
      <c r="E486" s="50">
        <v>2</v>
      </c>
      <c r="F486" s="50">
        <v>0</v>
      </c>
      <c r="G486" s="50">
        <v>25</v>
      </c>
      <c r="H486" s="50">
        <v>0</v>
      </c>
      <c r="I486" s="53">
        <f>IF(E486&gt;0,TIME(F486,G486,H486),"")</f>
        <v>1.7361111111111112E-2</v>
      </c>
      <c r="J486" s="54">
        <f>IF(E486&gt;0,TIME(F486,G486,H486)/E486,"")</f>
        <v>8.6805555555555559E-3</v>
      </c>
      <c r="K486" s="50" t="s">
        <v>554</v>
      </c>
      <c r="L486" s="50" t="s">
        <v>129</v>
      </c>
      <c r="M486" s="55">
        <f>IF(D486&gt;0,0.0416666666666667/J486,"")</f>
        <v>4.8000000000000034</v>
      </c>
      <c r="N486" s="50">
        <v>126</v>
      </c>
      <c r="Q486" s="151">
        <f>IF("1-Swim"=D486,J486*2.4,IF("2-Bike"=D486,J486*112,IF("3-Run"=D486,J486*26.2,0)))</f>
        <v>0.22743055555555555</v>
      </c>
      <c r="R486" s="151">
        <f>Q486/2</f>
        <v>0.11371527777777778</v>
      </c>
      <c r="S486" s="53">
        <f>J486*26.2</f>
        <v>0.22743055555555555</v>
      </c>
      <c r="T486" s="53">
        <f>(J486+0.0013889)*26.2</f>
        <v>0.26381973555555555</v>
      </c>
      <c r="U486" s="53">
        <f>S486/2</f>
        <v>0.11371527777777778</v>
      </c>
      <c r="V486" s="53">
        <f>T486/2</f>
        <v>0.13190986777777777</v>
      </c>
      <c r="W486" s="50">
        <f>RANK(J486,J:J,1)</f>
        <v>2701</v>
      </c>
      <c r="X486" s="50">
        <f>YEAR(B486)</f>
        <v>2006</v>
      </c>
      <c r="Y486" s="50">
        <f>MONTH(B486)</f>
        <v>2</v>
      </c>
      <c r="Z486" s="56">
        <f>X486*100+Y486</f>
        <v>200602</v>
      </c>
      <c r="AA486" s="56">
        <f>WEEKNUM(B486,1)</f>
        <v>6</v>
      </c>
      <c r="AB486" s="58">
        <f>IF(ISBLANK(B486)," ",MAX(B486-B485-1,0))</f>
        <v>0</v>
      </c>
      <c r="AC486" s="56">
        <f>DAY(B486)</f>
        <v>8</v>
      </c>
      <c r="AD486" s="53">
        <f>U486+V486</f>
        <v>0.24562514555555554</v>
      </c>
      <c r="AE486" s="56">
        <f>IF("1-Swim"=D486,E486*46.7,IF("2-Bike"=D486,E486,IF("3-Run"=D486,E486*4.27,0)))</f>
        <v>8.5399999999999991</v>
      </c>
    </row>
    <row r="487" spans="1:31" x14ac:dyDescent="0.25">
      <c r="A487" s="50">
        <v>486</v>
      </c>
      <c r="B487" s="51">
        <v>38757</v>
      </c>
      <c r="C487" s="52" t="s">
        <v>1</v>
      </c>
      <c r="D487" s="50" t="s">
        <v>1223</v>
      </c>
      <c r="E487" s="50">
        <v>3</v>
      </c>
      <c r="F487" s="50">
        <v>0</v>
      </c>
      <c r="G487" s="50">
        <v>30</v>
      </c>
      <c r="H487" s="50">
        <v>39</v>
      </c>
      <c r="I487" s="53">
        <f>IF(E487&gt;0,TIME(F487,G487,H487),"")</f>
        <v>2.1284722222222222E-2</v>
      </c>
      <c r="J487" s="54">
        <f>IF(E487&gt;0,TIME(F487,G487,H487)/E487,"")</f>
        <v>7.0949074074074074E-3</v>
      </c>
      <c r="K487" s="50" t="s">
        <v>554</v>
      </c>
      <c r="L487" s="50" t="s">
        <v>17</v>
      </c>
      <c r="M487" s="55">
        <f>IF(D487&gt;0,0.0416666666666667/J487,"")</f>
        <v>5.872756933115828</v>
      </c>
      <c r="N487" s="50">
        <v>164</v>
      </c>
      <c r="Q487" s="151">
        <f>IF("1-Swim"=D487,J487*2.4,IF("2-Bike"=D487,J487*112,IF("3-Run"=D487,J487*26.2,0)))</f>
        <v>0.18588657407407408</v>
      </c>
      <c r="R487" s="151">
        <f>Q487/2</f>
        <v>9.294328703703704E-2</v>
      </c>
      <c r="S487" s="53">
        <f>J487*26.2</f>
        <v>0.18588657407407408</v>
      </c>
      <c r="T487" s="53">
        <f>(J487+0.0013889)*26.2</f>
        <v>0.22227575407407407</v>
      </c>
      <c r="U487" s="53">
        <f>S487/2</f>
        <v>9.294328703703704E-2</v>
      </c>
      <c r="V487" s="53">
        <f>T487/2</f>
        <v>0.11113787703703704</v>
      </c>
      <c r="W487" s="50">
        <f>RANK(J487,J:J,1)</f>
        <v>1662</v>
      </c>
      <c r="X487" s="50">
        <f>YEAR(B487)</f>
        <v>2006</v>
      </c>
      <c r="Y487" s="50">
        <f>MONTH(B487)</f>
        <v>2</v>
      </c>
      <c r="Z487" s="56">
        <f>X487*100+Y487</f>
        <v>200602</v>
      </c>
      <c r="AA487" s="56">
        <f>WEEKNUM(B487,1)</f>
        <v>6</v>
      </c>
      <c r="AB487" s="58">
        <f>IF(ISBLANK(B487)," ",MAX(B487-B486-1,0))</f>
        <v>0</v>
      </c>
      <c r="AC487" s="56">
        <f>DAY(B487)</f>
        <v>9</v>
      </c>
      <c r="AD487" s="53">
        <f>U487+V487</f>
        <v>0.20408116407407406</v>
      </c>
      <c r="AE487" s="56">
        <f>IF("1-Swim"=D487,E487*46.7,IF("2-Bike"=D487,E487,IF("3-Run"=D487,E487*4.27,0)))</f>
        <v>12.809999999999999</v>
      </c>
    </row>
    <row r="488" spans="1:31" x14ac:dyDescent="0.25">
      <c r="A488" s="50">
        <v>487</v>
      </c>
      <c r="B488" s="51">
        <v>38762</v>
      </c>
      <c r="C488" s="52" t="s">
        <v>4</v>
      </c>
      <c r="D488" s="50" t="s">
        <v>1223</v>
      </c>
      <c r="E488" s="50">
        <v>3</v>
      </c>
      <c r="F488" s="50">
        <v>0</v>
      </c>
      <c r="G488" s="50">
        <v>30</v>
      </c>
      <c r="H488" s="50">
        <v>50</v>
      </c>
      <c r="I488" s="53">
        <f>IF(E488&gt;0,TIME(F488,G488,H488),"")</f>
        <v>2.1412037037037035E-2</v>
      </c>
      <c r="J488" s="54">
        <f>IF(E488&gt;0,TIME(F488,G488,H488)/E488,"")</f>
        <v>7.1373456790123453E-3</v>
      </c>
      <c r="K488" s="50" t="s">
        <v>554</v>
      </c>
      <c r="L488" s="50" t="s">
        <v>17</v>
      </c>
      <c r="M488" s="55">
        <f>IF(D488&gt;0,0.0416666666666667/J488,"")</f>
        <v>5.837837837837843</v>
      </c>
      <c r="N488" s="50">
        <v>167</v>
      </c>
      <c r="Q488" s="151">
        <f>IF("1-Swim"=D488,J488*2.4,IF("2-Bike"=D488,J488*112,IF("3-Run"=D488,J488*26.2,0)))</f>
        <v>0.18699845679012345</v>
      </c>
      <c r="R488" s="151">
        <f>Q488/2</f>
        <v>9.3499228395061723E-2</v>
      </c>
      <c r="S488" s="53">
        <f>J488*26.2</f>
        <v>0.18699845679012345</v>
      </c>
      <c r="T488" s="53">
        <f>(J488+0.0013889)*26.2</f>
        <v>0.22338763679012341</v>
      </c>
      <c r="U488" s="53">
        <f>S488/2</f>
        <v>9.3499228395061723E-2</v>
      </c>
      <c r="V488" s="53">
        <f>T488/2</f>
        <v>0.11169381839506171</v>
      </c>
      <c r="W488" s="50">
        <f>RANK(J488,J:J,1)</f>
        <v>1712</v>
      </c>
      <c r="X488" s="50">
        <f>YEAR(B488)</f>
        <v>2006</v>
      </c>
      <c r="Y488" s="50">
        <f>MONTH(B488)</f>
        <v>2</v>
      </c>
      <c r="Z488" s="56">
        <f>X488*100+Y488</f>
        <v>200602</v>
      </c>
      <c r="AA488" s="56">
        <f>WEEKNUM(B488,1)</f>
        <v>7</v>
      </c>
      <c r="AB488" s="58">
        <f>IF(ISBLANK(B488)," ",MAX(B488-B487-1,0))</f>
        <v>4</v>
      </c>
      <c r="AC488" s="56">
        <f>DAY(B488)</f>
        <v>14</v>
      </c>
      <c r="AD488" s="53">
        <f>U488+V488</f>
        <v>0.20519304679012343</v>
      </c>
      <c r="AE488" s="56">
        <f>IF("1-Swim"=D488,E488*46.7,IF("2-Bike"=D488,E488,IF("3-Run"=D488,E488*4.27,0)))</f>
        <v>12.809999999999999</v>
      </c>
    </row>
    <row r="489" spans="1:31" x14ac:dyDescent="0.25">
      <c r="A489" s="50">
        <v>488</v>
      </c>
      <c r="B489" s="51">
        <v>38764</v>
      </c>
      <c r="C489" s="52" t="s">
        <v>1</v>
      </c>
      <c r="D489" s="50" t="s">
        <v>1223</v>
      </c>
      <c r="E489" s="50">
        <v>3.5</v>
      </c>
      <c r="F489" s="50">
        <v>0</v>
      </c>
      <c r="G489" s="50">
        <v>37</v>
      </c>
      <c r="H489" s="50">
        <v>52</v>
      </c>
      <c r="I489" s="53">
        <f>IF(E489&gt;0,TIME(F489,G489,H489),"")</f>
        <v>2.6296296296296293E-2</v>
      </c>
      <c r="J489" s="54">
        <f>IF(E489&gt;0,TIME(F489,G489,H489)/E489,"")</f>
        <v>7.5132275132275125E-3</v>
      </c>
      <c r="K489" s="50" t="s">
        <v>554</v>
      </c>
      <c r="L489" s="50" t="s">
        <v>130</v>
      </c>
      <c r="M489" s="55">
        <f>IF(D489&gt;0,0.0416666666666667/J489,"")</f>
        <v>5.5457746478873284</v>
      </c>
      <c r="N489" s="50">
        <v>0</v>
      </c>
      <c r="P489" s="50" t="s">
        <v>131</v>
      </c>
      <c r="Q489" s="151">
        <f>IF("1-Swim"=D489,J489*2.4,IF("2-Bike"=D489,J489*112,IF("3-Run"=D489,J489*26.2,0)))</f>
        <v>0.19684656084656083</v>
      </c>
      <c r="R489" s="151">
        <f>Q489/2</f>
        <v>9.8423280423280413E-2</v>
      </c>
      <c r="S489" s="53">
        <f>J489*26.2</f>
        <v>0.19684656084656083</v>
      </c>
      <c r="T489" s="53">
        <f>(J489+0.0013889)*26.2</f>
        <v>0.23323574084656079</v>
      </c>
      <c r="U489" s="53">
        <f>S489/2</f>
        <v>9.8423280423280413E-2</v>
      </c>
      <c r="V489" s="53">
        <f>T489/2</f>
        <v>0.1166178704232804</v>
      </c>
      <c r="W489" s="50">
        <f>RANK(J489,J:J,1)</f>
        <v>2080</v>
      </c>
      <c r="X489" s="50">
        <f>YEAR(B489)</f>
        <v>2006</v>
      </c>
      <c r="Y489" s="50">
        <f>MONTH(B489)</f>
        <v>2</v>
      </c>
      <c r="Z489" s="56">
        <f>X489*100+Y489</f>
        <v>200602</v>
      </c>
      <c r="AA489" s="56">
        <f>WEEKNUM(B489,1)</f>
        <v>7</v>
      </c>
      <c r="AB489" s="58">
        <f>IF(ISBLANK(B489)," ",MAX(B489-B488-1,0))</f>
        <v>1</v>
      </c>
      <c r="AC489" s="56">
        <f>DAY(B489)</f>
        <v>16</v>
      </c>
      <c r="AD489" s="53">
        <f>U489+V489</f>
        <v>0.21504115084656081</v>
      </c>
      <c r="AE489" s="56">
        <f>IF("1-Swim"=D489,E489*46.7,IF("2-Bike"=D489,E489,IF("3-Run"=D489,E489*4.27,0)))</f>
        <v>14.944999999999999</v>
      </c>
    </row>
    <row r="490" spans="1:31" x14ac:dyDescent="0.25">
      <c r="A490" s="50">
        <v>489</v>
      </c>
      <c r="B490" s="51">
        <v>38765</v>
      </c>
      <c r="C490" s="52" t="s">
        <v>2</v>
      </c>
      <c r="D490" s="50" t="s">
        <v>1223</v>
      </c>
      <c r="E490" s="50">
        <v>2.9</v>
      </c>
      <c r="F490" s="50">
        <v>0</v>
      </c>
      <c r="G490" s="50">
        <v>28</v>
      </c>
      <c r="H490" s="50">
        <v>21</v>
      </c>
      <c r="I490" s="53">
        <f>IF(E490&gt;0,TIME(F490,G490,H490),"")</f>
        <v>1.96875E-2</v>
      </c>
      <c r="J490" s="54">
        <f>IF(E490&gt;0,TIME(F490,G490,H490)/E490,"")</f>
        <v>6.7887931034482764E-3</v>
      </c>
      <c r="K490" s="50" t="s">
        <v>554</v>
      </c>
      <c r="L490" s="50" t="s">
        <v>102</v>
      </c>
      <c r="M490" s="55">
        <f>IF(D490&gt;0,0.0416666666666667/J490,"")</f>
        <v>6.1375661375661421</v>
      </c>
      <c r="N490" s="50">
        <v>153</v>
      </c>
      <c r="P490" s="50" t="s">
        <v>132</v>
      </c>
      <c r="Q490" s="151">
        <f>IF("1-Swim"=D490,J490*2.4,IF("2-Bike"=D490,J490*112,IF("3-Run"=D490,J490*26.2,0)))</f>
        <v>0.17786637931034482</v>
      </c>
      <c r="R490" s="151">
        <f>Q490/2</f>
        <v>8.8933189655172412E-2</v>
      </c>
      <c r="S490" s="53">
        <f>J490*26.2</f>
        <v>0.17786637931034482</v>
      </c>
      <c r="T490" s="53">
        <f>(J490+0.0013889)*26.2</f>
        <v>0.21425555931034482</v>
      </c>
      <c r="U490" s="53">
        <f>S490/2</f>
        <v>8.8933189655172412E-2</v>
      </c>
      <c r="V490" s="53">
        <f>T490/2</f>
        <v>0.10712777965517241</v>
      </c>
      <c r="W490" s="50">
        <f>RANK(J490,J:J,1)</f>
        <v>1295</v>
      </c>
      <c r="X490" s="50">
        <f>YEAR(B490)</f>
        <v>2006</v>
      </c>
      <c r="Y490" s="50">
        <f>MONTH(B490)</f>
        <v>2</v>
      </c>
      <c r="Z490" s="56">
        <f>X490*100+Y490</f>
        <v>200602</v>
      </c>
      <c r="AA490" s="56">
        <f>WEEKNUM(B490,1)</f>
        <v>7</v>
      </c>
      <c r="AB490" s="58">
        <f>IF(ISBLANK(B490)," ",MAX(B490-B489-1,0))</f>
        <v>0</v>
      </c>
      <c r="AC490" s="56">
        <f>DAY(B490)</f>
        <v>17</v>
      </c>
      <c r="AD490" s="53">
        <f>U490+V490</f>
        <v>0.19606096931034483</v>
      </c>
      <c r="AE490" s="56">
        <f>IF("1-Swim"=D490,E490*46.7,IF("2-Bike"=D490,E490,IF("3-Run"=D490,E490*4.27,0)))</f>
        <v>12.382999999999999</v>
      </c>
    </row>
    <row r="491" spans="1:31" x14ac:dyDescent="0.25">
      <c r="A491" s="50">
        <v>490</v>
      </c>
      <c r="B491" s="51">
        <v>38768</v>
      </c>
      <c r="C491" s="52" t="s">
        <v>3</v>
      </c>
      <c r="D491" s="50" t="s">
        <v>1223</v>
      </c>
      <c r="E491" s="50">
        <v>3</v>
      </c>
      <c r="F491" s="50">
        <v>0</v>
      </c>
      <c r="G491" s="50">
        <v>33</v>
      </c>
      <c r="H491" s="50">
        <v>45</v>
      </c>
      <c r="I491" s="53">
        <f>IF(E491&gt;0,TIME(F491,G491,H491),"")</f>
        <v>2.34375E-2</v>
      </c>
      <c r="J491" s="54">
        <f>IF(E491&gt;0,TIME(F491,G491,H491)/E491,"")</f>
        <v>7.8125E-3</v>
      </c>
      <c r="K491" s="50" t="s">
        <v>556</v>
      </c>
      <c r="L491" s="50" t="s">
        <v>17</v>
      </c>
      <c r="M491" s="55">
        <f>IF(D491&gt;0,0.0416666666666667/J491,"")</f>
        <v>5.3333333333333375</v>
      </c>
      <c r="N491" s="50">
        <v>0</v>
      </c>
      <c r="P491" s="50" t="s">
        <v>133</v>
      </c>
      <c r="Q491" s="151">
        <f>IF("1-Swim"=D491,J491*2.4,IF("2-Bike"=D491,J491*112,IF("3-Run"=D491,J491*26.2,0)))</f>
        <v>0.20468749999999999</v>
      </c>
      <c r="R491" s="151">
        <f>Q491/2</f>
        <v>0.10234375</v>
      </c>
      <c r="S491" s="53">
        <f>J491*26.2</f>
        <v>0.20468749999999999</v>
      </c>
      <c r="T491" s="53">
        <f>(J491+0.0013889)*26.2</f>
        <v>0.24107667999999999</v>
      </c>
      <c r="U491" s="53">
        <f>S491/2</f>
        <v>0.10234375</v>
      </c>
      <c r="V491" s="53">
        <f>T491/2</f>
        <v>0.12053833999999999</v>
      </c>
      <c r="W491" s="50">
        <f>RANK(J491,J:J,1)</f>
        <v>2309</v>
      </c>
      <c r="X491" s="50">
        <f>YEAR(B491)</f>
        <v>2006</v>
      </c>
      <c r="Y491" s="50">
        <f>MONTH(B491)</f>
        <v>2</v>
      </c>
      <c r="Z491" s="56">
        <f>X491*100+Y491</f>
        <v>200602</v>
      </c>
      <c r="AA491" s="56">
        <f>WEEKNUM(B491,1)</f>
        <v>8</v>
      </c>
      <c r="AB491" s="58">
        <f>IF(ISBLANK(B491)," ",MAX(B491-B490-1,0))</f>
        <v>2</v>
      </c>
      <c r="AC491" s="56">
        <f>DAY(B491)</f>
        <v>20</v>
      </c>
      <c r="AD491" s="53">
        <f>U491+V491</f>
        <v>0.22288208999999998</v>
      </c>
      <c r="AE491" s="56">
        <f>IF("1-Swim"=D491,E491*46.7,IF("2-Bike"=D491,E491,IF("3-Run"=D491,E491*4.27,0)))</f>
        <v>12.809999999999999</v>
      </c>
    </row>
    <row r="492" spans="1:31" x14ac:dyDescent="0.25">
      <c r="A492" s="50">
        <v>491</v>
      </c>
      <c r="B492" s="51">
        <v>38769</v>
      </c>
      <c r="C492" s="52" t="s">
        <v>4</v>
      </c>
      <c r="D492" s="50" t="s">
        <v>1223</v>
      </c>
      <c r="E492" s="50">
        <v>3</v>
      </c>
      <c r="F492" s="50">
        <v>0</v>
      </c>
      <c r="G492" s="50">
        <v>31</v>
      </c>
      <c r="H492" s="50">
        <v>25</v>
      </c>
      <c r="I492" s="53">
        <f>IF(E492&gt;0,TIME(F492,G492,H492),"")</f>
        <v>2.1817129629629631E-2</v>
      </c>
      <c r="J492" s="54">
        <f>IF(E492&gt;0,TIME(F492,G492,H492)/E492,"")</f>
        <v>7.2723765432098769E-3</v>
      </c>
      <c r="K492" s="50" t="s">
        <v>554</v>
      </c>
      <c r="L492" s="50" t="s">
        <v>334</v>
      </c>
      <c r="M492" s="55">
        <f>IF(D492&gt;0,0.0416666666666667/J492,"")</f>
        <v>5.7294429708222854</v>
      </c>
      <c r="N492" s="50">
        <v>162</v>
      </c>
      <c r="P492" s="50" t="s">
        <v>134</v>
      </c>
      <c r="Q492" s="151">
        <f>IF("1-Swim"=D492,J492*2.4,IF("2-Bike"=D492,J492*112,IF("3-Run"=D492,J492*26.2,0)))</f>
        <v>0.19053626543209878</v>
      </c>
      <c r="R492" s="151">
        <f>Q492/2</f>
        <v>9.5268132716049392E-2</v>
      </c>
      <c r="S492" s="53">
        <f>J492*26.2</f>
        <v>0.19053626543209878</v>
      </c>
      <c r="T492" s="53">
        <f>(J492+0.0013889)*26.2</f>
        <v>0.22692544543209878</v>
      </c>
      <c r="U492" s="53">
        <f>S492/2</f>
        <v>9.5268132716049392E-2</v>
      </c>
      <c r="V492" s="53">
        <f>T492/2</f>
        <v>0.11346272271604939</v>
      </c>
      <c r="W492" s="50">
        <f>RANK(J492,J:J,1)</f>
        <v>1858</v>
      </c>
      <c r="X492" s="50">
        <f>YEAR(B492)</f>
        <v>2006</v>
      </c>
      <c r="Y492" s="50">
        <f>MONTH(B492)</f>
        <v>2</v>
      </c>
      <c r="Z492" s="56">
        <f>X492*100+Y492</f>
        <v>200602</v>
      </c>
      <c r="AA492" s="56">
        <f>WEEKNUM(B492,1)</f>
        <v>8</v>
      </c>
      <c r="AB492" s="58">
        <f>IF(ISBLANK(B492)," ",MAX(B492-B491-1,0))</f>
        <v>0</v>
      </c>
      <c r="AC492" s="56">
        <f>DAY(B492)</f>
        <v>21</v>
      </c>
      <c r="AD492" s="53">
        <f>U492+V492</f>
        <v>0.20873085543209879</v>
      </c>
      <c r="AE492" s="56">
        <f>IF("1-Swim"=D492,E492*46.7,IF("2-Bike"=D492,E492,IF("3-Run"=D492,E492*4.27,0)))</f>
        <v>12.809999999999999</v>
      </c>
    </row>
    <row r="493" spans="1:31" x14ac:dyDescent="0.25">
      <c r="A493" s="50">
        <v>492</v>
      </c>
      <c r="B493" s="51">
        <v>38771</v>
      </c>
      <c r="C493" s="52" t="s">
        <v>1</v>
      </c>
      <c r="D493" s="50" t="s">
        <v>1223</v>
      </c>
      <c r="E493" s="50">
        <v>3</v>
      </c>
      <c r="F493" s="50">
        <v>0</v>
      </c>
      <c r="G493" s="50">
        <v>30</v>
      </c>
      <c r="H493" s="50">
        <v>30</v>
      </c>
      <c r="I493" s="53">
        <f>IF(E493&gt;0,TIME(F493,G493,H493),"")</f>
        <v>2.1180555555555553E-2</v>
      </c>
      <c r="J493" s="54">
        <f>IF(E493&gt;0,TIME(F493,G493,H493)/E493,"")</f>
        <v>7.0601851851851841E-3</v>
      </c>
      <c r="K493" s="50" t="s">
        <v>554</v>
      </c>
      <c r="L493" s="50" t="s">
        <v>17</v>
      </c>
      <c r="M493" s="55">
        <f>IF(D493&gt;0,0.0416666666666667/J493,"")</f>
        <v>5.9016393442623007</v>
      </c>
      <c r="N493" s="50">
        <v>170</v>
      </c>
      <c r="P493" s="50" t="s">
        <v>135</v>
      </c>
      <c r="Q493" s="151">
        <f>IF("1-Swim"=D493,J493*2.4,IF("2-Bike"=D493,J493*112,IF("3-Run"=D493,J493*26.2,0)))</f>
        <v>0.18497685185185181</v>
      </c>
      <c r="R493" s="151">
        <f>Q493/2</f>
        <v>9.2488425925925905E-2</v>
      </c>
      <c r="S493" s="53">
        <f>J493*26.2</f>
        <v>0.18497685185185181</v>
      </c>
      <c r="T493" s="53">
        <f>(J493+0.0013889)*26.2</f>
        <v>0.2213660318518518</v>
      </c>
      <c r="U493" s="53">
        <f>S493/2</f>
        <v>9.2488425925925905E-2</v>
      </c>
      <c r="V493" s="53">
        <f>T493/2</f>
        <v>0.1106830159259259</v>
      </c>
      <c r="W493" s="50">
        <f>RANK(J493,J:J,1)</f>
        <v>1613</v>
      </c>
      <c r="X493" s="50">
        <f>YEAR(B493)</f>
        <v>2006</v>
      </c>
      <c r="Y493" s="50">
        <f>MONTH(B493)</f>
        <v>2</v>
      </c>
      <c r="Z493" s="56">
        <f>X493*100+Y493</f>
        <v>200602</v>
      </c>
      <c r="AA493" s="56">
        <f>WEEKNUM(B493,1)</f>
        <v>8</v>
      </c>
      <c r="AB493" s="58">
        <f>IF(ISBLANK(B493)," ",MAX(B493-B492-1,0))</f>
        <v>1</v>
      </c>
      <c r="AC493" s="56">
        <f>DAY(B493)</f>
        <v>23</v>
      </c>
      <c r="AD493" s="53">
        <f>U493+V493</f>
        <v>0.20317144185185182</v>
      </c>
      <c r="AE493" s="56">
        <f>IF("1-Swim"=D493,E493*46.7,IF("2-Bike"=D493,E493,IF("3-Run"=D493,E493*4.27,0)))</f>
        <v>12.809999999999999</v>
      </c>
    </row>
    <row r="494" spans="1:31" x14ac:dyDescent="0.25">
      <c r="A494" s="50">
        <v>493</v>
      </c>
      <c r="B494" s="51">
        <v>38774</v>
      </c>
      <c r="C494" s="52" t="s">
        <v>0</v>
      </c>
      <c r="D494" s="50" t="s">
        <v>1223</v>
      </c>
      <c r="E494" s="50">
        <v>7.8</v>
      </c>
      <c r="F494" s="50">
        <v>1</v>
      </c>
      <c r="G494" s="50">
        <v>21</v>
      </c>
      <c r="H494" s="50">
        <v>35</v>
      </c>
      <c r="I494" s="53">
        <f>IF(E494&gt;0,TIME(F494,G494,H494),"")</f>
        <v>5.6655092592592597E-2</v>
      </c>
      <c r="J494" s="54">
        <f>IF(E494&gt;0,TIME(F494,G494,H494)/E494,"")</f>
        <v>7.2634734093067433E-3</v>
      </c>
      <c r="K494" s="50" t="s">
        <v>554</v>
      </c>
      <c r="L494" s="50" t="s">
        <v>136</v>
      </c>
      <c r="M494" s="55">
        <f>IF(D494&gt;0,0.0416666666666667/J494,"")</f>
        <v>5.7364657814096054</v>
      </c>
      <c r="N494" s="50">
        <v>0</v>
      </c>
      <c r="Q494" s="151">
        <f>IF("1-Swim"=D494,J494*2.4,IF("2-Bike"=D494,J494*112,IF("3-Run"=D494,J494*26.2,0)))</f>
        <v>0.19030300332383668</v>
      </c>
      <c r="R494" s="151">
        <f>Q494/2</f>
        <v>9.5151501661918339E-2</v>
      </c>
      <c r="S494" s="53">
        <f>J494*26.2</f>
        <v>0.19030300332383668</v>
      </c>
      <c r="T494" s="53">
        <f>(J494+0.0013889)*26.2</f>
        <v>0.22669218332383664</v>
      </c>
      <c r="U494" s="53">
        <f>S494/2</f>
        <v>9.5151501661918339E-2</v>
      </c>
      <c r="V494" s="53">
        <f>T494/2</f>
        <v>0.11334609166191832</v>
      </c>
      <c r="W494" s="50">
        <f>RANK(J494,J:J,1)</f>
        <v>1850</v>
      </c>
      <c r="X494" s="50">
        <f>YEAR(B494)</f>
        <v>2006</v>
      </c>
      <c r="Y494" s="50">
        <f>MONTH(B494)</f>
        <v>2</v>
      </c>
      <c r="Z494" s="56">
        <f>X494*100+Y494</f>
        <v>200602</v>
      </c>
      <c r="AA494" s="56">
        <f>WEEKNUM(B494,1)</f>
        <v>9</v>
      </c>
      <c r="AB494" s="58">
        <f>IF(ISBLANK(B494)," ",MAX(B494-B493-1,0))</f>
        <v>2</v>
      </c>
      <c r="AC494" s="56">
        <f>DAY(B494)</f>
        <v>26</v>
      </c>
      <c r="AD494" s="53">
        <f>U494+V494</f>
        <v>0.20849759332383666</v>
      </c>
      <c r="AE494" s="56">
        <f>IF("1-Swim"=D494,E494*46.7,IF("2-Bike"=D494,E494,IF("3-Run"=D494,E494*4.27,0)))</f>
        <v>33.305999999999997</v>
      </c>
    </row>
    <row r="495" spans="1:31" x14ac:dyDescent="0.25">
      <c r="A495" s="50">
        <v>494</v>
      </c>
      <c r="B495" s="51">
        <v>38776</v>
      </c>
      <c r="C495" s="52" t="s">
        <v>4</v>
      </c>
      <c r="D495" s="50" t="s">
        <v>1223</v>
      </c>
      <c r="E495" s="50">
        <v>3</v>
      </c>
      <c r="F495" s="50">
        <v>0</v>
      </c>
      <c r="G495" s="50">
        <v>31</v>
      </c>
      <c r="H495" s="50">
        <v>33</v>
      </c>
      <c r="I495" s="53">
        <f>IF(E495&gt;0,TIME(F495,G495,H495),"")</f>
        <v>2.1909722222222223E-2</v>
      </c>
      <c r="J495" s="54">
        <f>IF(E495&gt;0,TIME(F495,G495,H495)/E495,"")</f>
        <v>7.3032407407407412E-3</v>
      </c>
      <c r="K495" s="50" t="s">
        <v>554</v>
      </c>
      <c r="L495" s="50" t="s">
        <v>17</v>
      </c>
      <c r="M495" s="55">
        <f>IF(D495&gt;0,0.0416666666666667/J495,"")</f>
        <v>5.7052297939778169</v>
      </c>
      <c r="N495" s="50">
        <v>0</v>
      </c>
      <c r="Q495" s="151">
        <f>IF("1-Swim"=D495,J495*2.4,IF("2-Bike"=D495,J495*112,IF("3-Run"=D495,J495*26.2,0)))</f>
        <v>0.19134490740740742</v>
      </c>
      <c r="R495" s="151">
        <f>Q495/2</f>
        <v>9.5672453703703711E-2</v>
      </c>
      <c r="S495" s="53">
        <f>J495*26.2</f>
        <v>0.19134490740740742</v>
      </c>
      <c r="T495" s="53">
        <f>(J495+0.0013889)*26.2</f>
        <v>0.22773408740740739</v>
      </c>
      <c r="U495" s="53">
        <f>S495/2</f>
        <v>9.5672453703703711E-2</v>
      </c>
      <c r="V495" s="53">
        <f>T495/2</f>
        <v>0.11386704370370369</v>
      </c>
      <c r="W495" s="50">
        <f>RANK(J495,J:J,1)</f>
        <v>1892</v>
      </c>
      <c r="X495" s="50">
        <f>YEAR(B495)</f>
        <v>2006</v>
      </c>
      <c r="Y495" s="50">
        <f>MONTH(B495)</f>
        <v>2</v>
      </c>
      <c r="Z495" s="56">
        <f>X495*100+Y495</f>
        <v>200602</v>
      </c>
      <c r="AA495" s="56">
        <f>WEEKNUM(B495,1)</f>
        <v>9</v>
      </c>
      <c r="AB495" s="58">
        <f>IF(ISBLANK(B495)," ",MAX(B495-B494-1,0))</f>
        <v>1</v>
      </c>
      <c r="AC495" s="56">
        <f>DAY(B495)</f>
        <v>28</v>
      </c>
      <c r="AD495" s="53">
        <f>U495+V495</f>
        <v>0.2095394974074074</v>
      </c>
      <c r="AE495" s="56">
        <f>IF("1-Swim"=D495,E495*46.7,IF("2-Bike"=D495,E495,IF("3-Run"=D495,E495*4.27,0)))</f>
        <v>12.809999999999999</v>
      </c>
    </row>
    <row r="496" spans="1:31" x14ac:dyDescent="0.25">
      <c r="A496" s="50">
        <v>495</v>
      </c>
      <c r="B496" s="51">
        <v>38778</v>
      </c>
      <c r="C496" s="52" t="s">
        <v>1</v>
      </c>
      <c r="D496" s="50" t="s">
        <v>1223</v>
      </c>
      <c r="E496" s="50">
        <v>0.5</v>
      </c>
      <c r="F496" s="50">
        <v>0</v>
      </c>
      <c r="G496" s="50">
        <v>5</v>
      </c>
      <c r="H496" s="50">
        <v>7</v>
      </c>
      <c r="I496" s="53">
        <f>IF(E496&gt;0,TIME(F496,G496,H496),"")</f>
        <v>3.5532407407407405E-3</v>
      </c>
      <c r="J496" s="54">
        <f>IF(E496&gt;0,TIME(F496,G496,H496)/E496,"")</f>
        <v>7.106481481481481E-3</v>
      </c>
      <c r="K496" s="50" t="s">
        <v>556</v>
      </c>
      <c r="L496" s="50" t="s">
        <v>17</v>
      </c>
      <c r="M496" s="55">
        <f>IF(D496&gt;0,0.0416666666666667/J496,"")</f>
        <v>5.8631921824104287</v>
      </c>
      <c r="N496" s="50">
        <v>0</v>
      </c>
      <c r="P496" s="50" t="s">
        <v>137</v>
      </c>
      <c r="Q496" s="151">
        <f>IF("1-Swim"=D496,J496*2.4,IF("2-Bike"=D496,J496*112,IF("3-Run"=D496,J496*26.2,0)))</f>
        <v>0.18618981481481481</v>
      </c>
      <c r="R496" s="151">
        <f>Q496/2</f>
        <v>9.3094907407407404E-2</v>
      </c>
      <c r="S496" s="53">
        <f>J496*26.2</f>
        <v>0.18618981481481481</v>
      </c>
      <c r="T496" s="53">
        <f>(J496+0.0013889)*26.2</f>
        <v>0.2225789948148148</v>
      </c>
      <c r="U496" s="53">
        <f>S496/2</f>
        <v>9.3094907407407404E-2</v>
      </c>
      <c r="V496" s="53">
        <f>T496/2</f>
        <v>0.1112894974074074</v>
      </c>
      <c r="W496" s="50">
        <f>RANK(J496,J:J,1)</f>
        <v>1676</v>
      </c>
      <c r="X496" s="50">
        <f>YEAR(B496)</f>
        <v>2006</v>
      </c>
      <c r="Y496" s="50">
        <f>MONTH(B496)</f>
        <v>3</v>
      </c>
      <c r="Z496" s="56">
        <f>X496*100+Y496</f>
        <v>200603</v>
      </c>
      <c r="AA496" s="56">
        <f>WEEKNUM(B496,1)</f>
        <v>9</v>
      </c>
      <c r="AB496" s="58">
        <f>IF(ISBLANK(B496)," ",MAX(B496-B495-1,0))</f>
        <v>1</v>
      </c>
      <c r="AC496" s="56">
        <f>DAY(B496)</f>
        <v>2</v>
      </c>
      <c r="AD496" s="53">
        <f>U496+V496</f>
        <v>0.20438440481481479</v>
      </c>
      <c r="AE496" s="56">
        <f>IF("1-Swim"=D496,E496*46.7,IF("2-Bike"=D496,E496,IF("3-Run"=D496,E496*4.27,0)))</f>
        <v>2.1349999999999998</v>
      </c>
    </row>
    <row r="497" spans="1:31" x14ac:dyDescent="0.25">
      <c r="A497" s="50">
        <v>496</v>
      </c>
      <c r="B497" s="51">
        <v>38779</v>
      </c>
      <c r="C497" s="52" t="s">
        <v>2</v>
      </c>
      <c r="D497" s="50" t="s">
        <v>1223</v>
      </c>
      <c r="E497" s="50">
        <v>3</v>
      </c>
      <c r="F497" s="50">
        <v>0</v>
      </c>
      <c r="G497" s="50">
        <v>33</v>
      </c>
      <c r="H497" s="50">
        <v>10</v>
      </c>
      <c r="I497" s="53">
        <f>IF(E497&gt;0,TIME(F497,G497,H497),"")</f>
        <v>2.3032407407407404E-2</v>
      </c>
      <c r="J497" s="54">
        <f>IF(E497&gt;0,TIME(F497,G497,H497)/E497,"")</f>
        <v>7.6774691358024684E-3</v>
      </c>
      <c r="K497" s="50" t="s">
        <v>556</v>
      </c>
      <c r="L497" s="50" t="s">
        <v>17</v>
      </c>
      <c r="M497" s="55">
        <f>IF(D497&gt;0,0.0416666666666667/J497,"")</f>
        <v>5.4271356783919646</v>
      </c>
      <c r="N497" s="50">
        <v>164</v>
      </c>
      <c r="P497" s="50" t="s">
        <v>138</v>
      </c>
      <c r="Q497" s="151">
        <f>IF("1-Swim"=D497,J497*2.4,IF("2-Bike"=D497,J497*112,IF("3-Run"=D497,J497*26.2,0)))</f>
        <v>0.20114969135802466</v>
      </c>
      <c r="R497" s="151">
        <f>Q497/2</f>
        <v>0.10057484567901233</v>
      </c>
      <c r="S497" s="53">
        <f>J497*26.2</f>
        <v>0.20114969135802466</v>
      </c>
      <c r="T497" s="53">
        <f>(J497+0.0013889)*26.2</f>
        <v>0.23753887135802465</v>
      </c>
      <c r="U497" s="53">
        <f>S497/2</f>
        <v>0.10057484567901233</v>
      </c>
      <c r="V497" s="53">
        <f>T497/2</f>
        <v>0.11876943567901233</v>
      </c>
      <c r="W497" s="50">
        <f>RANK(J497,J:J,1)</f>
        <v>2212</v>
      </c>
      <c r="X497" s="50">
        <f>YEAR(B497)</f>
        <v>2006</v>
      </c>
      <c r="Y497" s="50">
        <f>MONTH(B497)</f>
        <v>3</v>
      </c>
      <c r="Z497" s="56">
        <f>X497*100+Y497</f>
        <v>200603</v>
      </c>
      <c r="AA497" s="56">
        <f>WEEKNUM(B497,1)</f>
        <v>9</v>
      </c>
      <c r="AB497" s="58">
        <f>IF(ISBLANK(B497)," ",MAX(B497-B496-1,0))</f>
        <v>0</v>
      </c>
      <c r="AC497" s="56">
        <f>DAY(B497)</f>
        <v>3</v>
      </c>
      <c r="AD497" s="53">
        <f>U497+V497</f>
        <v>0.21934428135802464</v>
      </c>
      <c r="AE497" s="56">
        <f>IF("1-Swim"=D497,E497*46.7,IF("2-Bike"=D497,E497,IF("3-Run"=D497,E497*4.27,0)))</f>
        <v>12.809999999999999</v>
      </c>
    </row>
    <row r="498" spans="1:31" x14ac:dyDescent="0.25">
      <c r="A498" s="50">
        <v>497</v>
      </c>
      <c r="B498" s="51">
        <v>38780</v>
      </c>
      <c r="C498" s="52" t="s">
        <v>5</v>
      </c>
      <c r="D498" s="50" t="s">
        <v>1223</v>
      </c>
      <c r="E498" s="50">
        <v>3</v>
      </c>
      <c r="F498" s="50">
        <v>0</v>
      </c>
      <c r="G498" s="50">
        <v>34</v>
      </c>
      <c r="H498" s="50">
        <v>50</v>
      </c>
      <c r="I498" s="53">
        <f>IF(E498&gt;0,TIME(F498,G498,H498),"")</f>
        <v>2.4189814814814817E-2</v>
      </c>
      <c r="J498" s="54">
        <f>IF(E498&gt;0,TIME(F498,G498,H498)/E498,"")</f>
        <v>8.0632716049382717E-3</v>
      </c>
      <c r="K498" s="50" t="s">
        <v>554</v>
      </c>
      <c r="L498" s="50" t="s">
        <v>17</v>
      </c>
      <c r="M498" s="55">
        <f>IF(D498&gt;0,0.0416666666666667/J498,"")</f>
        <v>5.1674641148325398</v>
      </c>
      <c r="N498" s="50">
        <v>0</v>
      </c>
      <c r="P498" s="50" t="s">
        <v>139</v>
      </c>
      <c r="Q498" s="151">
        <f>IF("1-Swim"=D498,J498*2.4,IF("2-Bike"=D498,J498*112,IF("3-Run"=D498,J498*26.2,0)))</f>
        <v>0.2112577160493827</v>
      </c>
      <c r="R498" s="151">
        <f>Q498/2</f>
        <v>0.10562885802469135</v>
      </c>
      <c r="S498" s="53">
        <f>J498*26.2</f>
        <v>0.2112577160493827</v>
      </c>
      <c r="T498" s="53">
        <f>(J498+0.0013889)*26.2</f>
        <v>0.24764689604938273</v>
      </c>
      <c r="U498" s="53">
        <f>S498/2</f>
        <v>0.10562885802469135</v>
      </c>
      <c r="V498" s="53">
        <f>T498/2</f>
        <v>0.12382344802469136</v>
      </c>
      <c r="W498" s="50">
        <f>RANK(J498,J:J,1)</f>
        <v>2463</v>
      </c>
      <c r="X498" s="50">
        <f>YEAR(B498)</f>
        <v>2006</v>
      </c>
      <c r="Y498" s="50">
        <f>MONTH(B498)</f>
        <v>3</v>
      </c>
      <c r="Z498" s="56">
        <f>X498*100+Y498</f>
        <v>200603</v>
      </c>
      <c r="AA498" s="56">
        <f>WEEKNUM(B498,1)</f>
        <v>9</v>
      </c>
      <c r="AB498" s="58">
        <f>IF(ISBLANK(B498)," ",MAX(B498-B497-1,0))</f>
        <v>0</v>
      </c>
      <c r="AC498" s="56">
        <f>DAY(B498)</f>
        <v>4</v>
      </c>
      <c r="AD498" s="53">
        <f>U498+V498</f>
        <v>0.22945230604938271</v>
      </c>
      <c r="AE498" s="56">
        <f>IF("1-Swim"=D498,E498*46.7,IF("2-Bike"=D498,E498,IF("3-Run"=D498,E498*4.27,0)))</f>
        <v>12.809999999999999</v>
      </c>
    </row>
    <row r="499" spans="1:31" x14ac:dyDescent="0.25">
      <c r="A499" s="50">
        <v>498</v>
      </c>
      <c r="B499" s="51">
        <v>38781</v>
      </c>
      <c r="C499" s="52" t="s">
        <v>0</v>
      </c>
      <c r="D499" s="50" t="s">
        <v>1223</v>
      </c>
      <c r="E499" s="50">
        <v>7.5</v>
      </c>
      <c r="F499" s="50">
        <v>1</v>
      </c>
      <c r="G499" s="50">
        <v>23</v>
      </c>
      <c r="H499" s="50">
        <v>30</v>
      </c>
      <c r="I499" s="53">
        <f>IF(E499&gt;0,TIME(F499,G499,H499),"")</f>
        <v>5.7986111111111106E-2</v>
      </c>
      <c r="J499" s="54">
        <f>IF(E499&gt;0,TIME(F499,G499,H499)/E499,"")</f>
        <v>7.7314814814814807E-3</v>
      </c>
      <c r="K499" s="50" t="s">
        <v>554</v>
      </c>
      <c r="L499" s="50" t="s">
        <v>35</v>
      </c>
      <c r="M499" s="55">
        <f>IF(D499&gt;0,0.0416666666666667/J499,"")</f>
        <v>5.3892215568862323</v>
      </c>
      <c r="N499" s="50">
        <v>0</v>
      </c>
      <c r="Q499" s="151">
        <f>IF("1-Swim"=D499,J499*2.4,IF("2-Bike"=D499,J499*112,IF("3-Run"=D499,J499*26.2,0)))</f>
        <v>0.20256481481481478</v>
      </c>
      <c r="R499" s="151">
        <f>Q499/2</f>
        <v>0.10128240740740739</v>
      </c>
      <c r="S499" s="53">
        <f>J499*26.2</f>
        <v>0.20256481481481478</v>
      </c>
      <c r="T499" s="53">
        <f>(J499+0.0013889)*26.2</f>
        <v>0.23895399481481477</v>
      </c>
      <c r="U499" s="53">
        <f>S499/2</f>
        <v>0.10128240740740739</v>
      </c>
      <c r="V499" s="53">
        <f>T499/2</f>
        <v>0.11947699740740739</v>
      </c>
      <c r="W499" s="50">
        <f>RANK(J499,J:J,1)</f>
        <v>2264</v>
      </c>
      <c r="X499" s="50">
        <f>YEAR(B499)</f>
        <v>2006</v>
      </c>
      <c r="Y499" s="50">
        <f>MONTH(B499)</f>
        <v>3</v>
      </c>
      <c r="Z499" s="56">
        <f>X499*100+Y499</f>
        <v>200603</v>
      </c>
      <c r="AA499" s="56">
        <f>WEEKNUM(B499,1)</f>
        <v>10</v>
      </c>
      <c r="AB499" s="58">
        <f>IF(ISBLANK(B499)," ",MAX(B499-B498-1,0))</f>
        <v>0</v>
      </c>
      <c r="AC499" s="56">
        <f>DAY(B499)</f>
        <v>5</v>
      </c>
      <c r="AD499" s="53">
        <f>U499+V499</f>
        <v>0.22075940481481476</v>
      </c>
      <c r="AE499" s="56">
        <f>IF("1-Swim"=D499,E499*46.7,IF("2-Bike"=D499,E499,IF("3-Run"=D499,E499*4.27,0)))</f>
        <v>32.024999999999999</v>
      </c>
    </row>
    <row r="500" spans="1:31" x14ac:dyDescent="0.25">
      <c r="A500" s="50">
        <v>499</v>
      </c>
      <c r="B500" s="51">
        <v>38782</v>
      </c>
      <c r="C500" s="52" t="s">
        <v>3</v>
      </c>
      <c r="D500" s="50" t="s">
        <v>1223</v>
      </c>
      <c r="E500" s="50">
        <v>1.35</v>
      </c>
      <c r="F500" s="50">
        <v>0</v>
      </c>
      <c r="G500" s="50">
        <v>15</v>
      </c>
      <c r="H500" s="50">
        <v>0</v>
      </c>
      <c r="I500" s="53">
        <f>IF(E500&gt;0,TIME(F500,G500,H500),"")</f>
        <v>1.0416666666666666E-2</v>
      </c>
      <c r="J500" s="54">
        <f>IF(E500&gt;0,TIME(F500,G500,H500)/E500,"")</f>
        <v>7.7160493827160481E-3</v>
      </c>
      <c r="K500" s="50" t="s">
        <v>554</v>
      </c>
      <c r="L500" s="50" t="s">
        <v>129</v>
      </c>
      <c r="M500" s="55">
        <f>IF(D500&gt;0,0.0416666666666667/J500,"")</f>
        <v>5.4000000000000048</v>
      </c>
      <c r="N500" s="50">
        <v>0</v>
      </c>
      <c r="Q500" s="151">
        <f>IF("1-Swim"=D500,J500*2.4,IF("2-Bike"=D500,J500*112,IF("3-Run"=D500,J500*26.2,0)))</f>
        <v>0.20216049382716045</v>
      </c>
      <c r="R500" s="151">
        <f>Q500/2</f>
        <v>0.10108024691358022</v>
      </c>
      <c r="S500" s="53">
        <f>J500*26.2</f>
        <v>0.20216049382716045</v>
      </c>
      <c r="T500" s="53">
        <f>(J500+0.0013889)*26.2</f>
        <v>0.23854967382716044</v>
      </c>
      <c r="U500" s="53">
        <f>S500/2</f>
        <v>0.10108024691358022</v>
      </c>
      <c r="V500" s="53">
        <f>T500/2</f>
        <v>0.11927483691358022</v>
      </c>
      <c r="W500" s="50">
        <f>RANK(J500,J:J,1)</f>
        <v>2240</v>
      </c>
      <c r="X500" s="50">
        <f>YEAR(B500)</f>
        <v>2006</v>
      </c>
      <c r="Y500" s="50">
        <f>MONTH(B500)</f>
        <v>3</v>
      </c>
      <c r="Z500" s="56">
        <f>X500*100+Y500</f>
        <v>200603</v>
      </c>
      <c r="AA500" s="56">
        <f>WEEKNUM(B500,1)</f>
        <v>10</v>
      </c>
      <c r="AB500" s="58">
        <f>IF(ISBLANK(B500)," ",MAX(B500-B499-1,0))</f>
        <v>0</v>
      </c>
      <c r="AC500" s="56">
        <f>DAY(B500)</f>
        <v>6</v>
      </c>
      <c r="AD500" s="53">
        <f>U500+V500</f>
        <v>0.22035508382716046</v>
      </c>
      <c r="AE500" s="56">
        <f>IF("1-Swim"=D500,E500*46.7,IF("2-Bike"=D500,E500,IF("3-Run"=D500,E500*4.27,0)))</f>
        <v>5.7645</v>
      </c>
    </row>
    <row r="501" spans="1:31" x14ac:dyDescent="0.25">
      <c r="A501" s="50">
        <v>500</v>
      </c>
      <c r="B501" s="51">
        <v>38783</v>
      </c>
      <c r="C501" s="52" t="s">
        <v>4</v>
      </c>
      <c r="D501" s="50" t="s">
        <v>1223</v>
      </c>
      <c r="E501" s="50">
        <v>3</v>
      </c>
      <c r="F501" s="50">
        <v>0</v>
      </c>
      <c r="G501" s="50">
        <v>29</v>
      </c>
      <c r="H501" s="50">
        <v>30</v>
      </c>
      <c r="I501" s="53">
        <f>IF(E501&gt;0,TIME(F501,G501,H501),"")</f>
        <v>2.0486111111111111E-2</v>
      </c>
      <c r="J501" s="54">
        <f>IF(E501&gt;0,TIME(F501,G501,H501)/E501,"")</f>
        <v>6.828703703703704E-3</v>
      </c>
      <c r="K501" s="50" t="s">
        <v>554</v>
      </c>
      <c r="L501" s="50" t="s">
        <v>334</v>
      </c>
      <c r="M501" s="55">
        <f>IF(D501&gt;0,0.0416666666666667/J501,"")</f>
        <v>6.1016949152542415</v>
      </c>
      <c r="N501" s="50">
        <v>165</v>
      </c>
      <c r="Q501" s="151">
        <f>IF("1-Swim"=D501,J501*2.4,IF("2-Bike"=D501,J501*112,IF("3-Run"=D501,J501*26.2,0)))</f>
        <v>0.17891203703703704</v>
      </c>
      <c r="R501" s="151">
        <f>Q501/2</f>
        <v>8.9456018518518518E-2</v>
      </c>
      <c r="S501" s="53">
        <f>J501*26.2</f>
        <v>0.17891203703703704</v>
      </c>
      <c r="T501" s="53">
        <f>(J501+0.0013889)*26.2</f>
        <v>0.21530121703703703</v>
      </c>
      <c r="U501" s="53">
        <f>S501/2</f>
        <v>8.9456018518518518E-2</v>
      </c>
      <c r="V501" s="53">
        <f>T501/2</f>
        <v>0.10765060851851851</v>
      </c>
      <c r="W501" s="50">
        <f>RANK(J501,J:J,1)</f>
        <v>1342</v>
      </c>
      <c r="X501" s="50">
        <f>YEAR(B501)</f>
        <v>2006</v>
      </c>
      <c r="Y501" s="50">
        <f>MONTH(B501)</f>
        <v>3</v>
      </c>
      <c r="Z501" s="56">
        <f>X501*100+Y501</f>
        <v>200603</v>
      </c>
      <c r="AA501" s="56">
        <f>WEEKNUM(B501,1)</f>
        <v>10</v>
      </c>
      <c r="AB501" s="58">
        <f>IF(ISBLANK(B501)," ",MAX(B501-B500-1,0))</f>
        <v>0</v>
      </c>
      <c r="AC501" s="56">
        <f>DAY(B501)</f>
        <v>7</v>
      </c>
      <c r="AD501" s="53">
        <f>U501+V501</f>
        <v>0.19710662703703702</v>
      </c>
      <c r="AE501" s="56">
        <f>IF("1-Swim"=D501,E501*46.7,IF("2-Bike"=D501,E501,IF("3-Run"=D501,E501*4.27,0)))</f>
        <v>12.809999999999999</v>
      </c>
    </row>
    <row r="502" spans="1:31" x14ac:dyDescent="0.25">
      <c r="A502" s="50">
        <v>501</v>
      </c>
      <c r="B502" s="51">
        <v>38784</v>
      </c>
      <c r="C502" s="52" t="s">
        <v>6</v>
      </c>
      <c r="D502" s="50" t="s">
        <v>1224</v>
      </c>
      <c r="E502" s="50">
        <v>5.5</v>
      </c>
      <c r="F502" s="50">
        <v>0</v>
      </c>
      <c r="G502" s="50">
        <v>25</v>
      </c>
      <c r="H502" s="50">
        <v>0</v>
      </c>
      <c r="I502" s="53">
        <f>IF(E502&gt;0,TIME(F502,G502,H502),"")</f>
        <v>1.7361111111111112E-2</v>
      </c>
      <c r="J502" s="54">
        <f>IF(E502&gt;0,TIME(F502,G502,H502)/E502,"")</f>
        <v>3.1565656565656565E-3</v>
      </c>
      <c r="K502" s="50" t="s">
        <v>323</v>
      </c>
      <c r="L502" s="50" t="s">
        <v>140</v>
      </c>
      <c r="M502" s="55">
        <f>IF(D502&gt;0,0.0416666666666667/J502,"")</f>
        <v>13.20000000000001</v>
      </c>
      <c r="N502" s="50">
        <v>0</v>
      </c>
      <c r="P502" s="50" t="s">
        <v>141</v>
      </c>
      <c r="Q502" s="151">
        <f>IF("1-Swim"=D502,J502*2.4,IF("2-Bike"=D502,J502*112,IF("3-Run"=D502,J502*26.2,0)))</f>
        <v>0.35353535353535354</v>
      </c>
      <c r="R502" s="151">
        <f>Q502/2</f>
        <v>0.17676767676767677</v>
      </c>
      <c r="S502" s="53">
        <f>J502*26.2</f>
        <v>8.2702020202020193E-2</v>
      </c>
      <c r="T502" s="53">
        <f>(J502+0.0013889)*26.2</f>
        <v>0.11909120020202019</v>
      </c>
      <c r="U502" s="53">
        <f>S502/2</f>
        <v>4.1351010101010097E-2</v>
      </c>
      <c r="V502" s="53">
        <f>T502/2</f>
        <v>5.9545600101010093E-2</v>
      </c>
      <c r="W502" s="50">
        <f>RANK(J502,J:J,1)</f>
        <v>643</v>
      </c>
      <c r="X502" s="50">
        <f>YEAR(B502)</f>
        <v>2006</v>
      </c>
      <c r="Y502" s="50">
        <f>MONTH(B502)</f>
        <v>3</v>
      </c>
      <c r="Z502" s="56">
        <f>X502*100+Y502</f>
        <v>200603</v>
      </c>
      <c r="AA502" s="56">
        <f>WEEKNUM(B502,1)</f>
        <v>10</v>
      </c>
      <c r="AB502" s="58">
        <f>IF(ISBLANK(B502)," ",MAX(B502-B501-1,0))</f>
        <v>0</v>
      </c>
      <c r="AC502" s="56">
        <f>DAY(B502)</f>
        <v>8</v>
      </c>
      <c r="AD502" s="53">
        <f>U502+V502</f>
        <v>0.10089661020202019</v>
      </c>
      <c r="AE502" s="56">
        <f>IF("1-Swim"=D502,E502*46.7,IF("2-Bike"=D502,E502,IF("3-Run"=D502,E502*4.27,0)))</f>
        <v>5.5</v>
      </c>
    </row>
    <row r="503" spans="1:31" x14ac:dyDescent="0.25">
      <c r="A503" s="50">
        <v>502</v>
      </c>
      <c r="B503" s="51">
        <v>38785</v>
      </c>
      <c r="C503" s="52" t="s">
        <v>1</v>
      </c>
      <c r="D503" s="50" t="s">
        <v>1223</v>
      </c>
      <c r="E503" s="50">
        <v>3.5</v>
      </c>
      <c r="F503" s="50">
        <v>0</v>
      </c>
      <c r="G503" s="50">
        <v>36</v>
      </c>
      <c r="H503" s="50">
        <v>49</v>
      </c>
      <c r="I503" s="53">
        <f>IF(E503&gt;0,TIME(F503,G503,H503),"")</f>
        <v>2.5567129629629634E-2</v>
      </c>
      <c r="J503" s="54">
        <f>IF(E503&gt;0,TIME(F503,G503,H503)/E503,"")</f>
        <v>7.3048941798941813E-3</v>
      </c>
      <c r="K503" s="50" t="s">
        <v>554</v>
      </c>
      <c r="L503" s="50" t="s">
        <v>130</v>
      </c>
      <c r="M503" s="55">
        <f>IF(D503&gt;0,0.0416666666666667/J503,"")</f>
        <v>5.7039384336804018</v>
      </c>
      <c r="N503" s="50">
        <v>157</v>
      </c>
      <c r="P503" s="50" t="s">
        <v>142</v>
      </c>
      <c r="Q503" s="151">
        <f>IF("1-Swim"=D503,J503*2.4,IF("2-Bike"=D503,J503*112,IF("3-Run"=D503,J503*26.2,0)))</f>
        <v>0.19138822751322754</v>
      </c>
      <c r="R503" s="151">
        <f>Q503/2</f>
        <v>9.5694113756613769E-2</v>
      </c>
      <c r="S503" s="53">
        <f>J503*26.2</f>
        <v>0.19138822751322754</v>
      </c>
      <c r="T503" s="53">
        <f>(J503+0.0013889)*26.2</f>
        <v>0.22777740751322753</v>
      </c>
      <c r="U503" s="53">
        <f>S503/2</f>
        <v>9.5694113756613769E-2</v>
      </c>
      <c r="V503" s="53">
        <f>T503/2</f>
        <v>0.11388870375661377</v>
      </c>
      <c r="W503" s="50">
        <f>RANK(J503,J:J,1)</f>
        <v>1896</v>
      </c>
      <c r="X503" s="50">
        <f>YEAR(B503)</f>
        <v>2006</v>
      </c>
      <c r="Y503" s="50">
        <f>MONTH(B503)</f>
        <v>3</v>
      </c>
      <c r="Z503" s="56">
        <f>X503*100+Y503</f>
        <v>200603</v>
      </c>
      <c r="AA503" s="56">
        <f>WEEKNUM(B503,1)</f>
        <v>10</v>
      </c>
      <c r="AB503" s="58">
        <f>IF(ISBLANK(B503)," ",MAX(B503-B502-1,0))</f>
        <v>0</v>
      </c>
      <c r="AC503" s="56">
        <f>DAY(B503)</f>
        <v>9</v>
      </c>
      <c r="AD503" s="53">
        <f>U503+V503</f>
        <v>0.20958281751322755</v>
      </c>
      <c r="AE503" s="56">
        <f>IF("1-Swim"=D503,E503*46.7,IF("2-Bike"=D503,E503,IF("3-Run"=D503,E503*4.27,0)))</f>
        <v>14.944999999999999</v>
      </c>
    </row>
    <row r="504" spans="1:31" x14ac:dyDescent="0.25">
      <c r="A504" s="50">
        <v>503</v>
      </c>
      <c r="B504" s="51">
        <v>38786</v>
      </c>
      <c r="C504" s="52" t="s">
        <v>2</v>
      </c>
      <c r="D504" s="50" t="s">
        <v>1223</v>
      </c>
      <c r="E504" s="50">
        <v>4</v>
      </c>
      <c r="F504" s="50">
        <v>0</v>
      </c>
      <c r="G504" s="50">
        <v>42</v>
      </c>
      <c r="H504" s="50">
        <v>26</v>
      </c>
      <c r="I504" s="53">
        <f>IF(E504&gt;0,TIME(F504,G504,H504),"")</f>
        <v>2.946759259259259E-2</v>
      </c>
      <c r="J504" s="54">
        <f>IF(E504&gt;0,TIME(F504,G504,H504)/E504,"")</f>
        <v>7.3668981481481476E-3</v>
      </c>
      <c r="K504" s="50" t="s">
        <v>554</v>
      </c>
      <c r="L504" s="50" t="s">
        <v>143</v>
      </c>
      <c r="M504" s="55">
        <f>IF(D504&gt;0,0.0416666666666667/J504,"")</f>
        <v>5.6559308719560146</v>
      </c>
      <c r="N504" s="50">
        <v>159</v>
      </c>
      <c r="P504" s="50" t="s">
        <v>144</v>
      </c>
      <c r="Q504" s="151">
        <f>IF("1-Swim"=D504,J504*2.4,IF("2-Bike"=D504,J504*112,IF("3-Run"=D504,J504*26.2,0)))</f>
        <v>0.19301273148148146</v>
      </c>
      <c r="R504" s="151">
        <f>Q504/2</f>
        <v>9.6506365740740729E-2</v>
      </c>
      <c r="S504" s="53">
        <f>J504*26.2</f>
        <v>0.19301273148148146</v>
      </c>
      <c r="T504" s="53">
        <f>(J504+0.0013889)*26.2</f>
        <v>0.22940191148148145</v>
      </c>
      <c r="U504" s="53">
        <f>S504/2</f>
        <v>9.6506365740740729E-2</v>
      </c>
      <c r="V504" s="53">
        <f>T504/2</f>
        <v>0.11470095574074073</v>
      </c>
      <c r="W504" s="50">
        <f>RANK(J504,J:J,1)</f>
        <v>1949</v>
      </c>
      <c r="X504" s="50">
        <f>YEAR(B504)</f>
        <v>2006</v>
      </c>
      <c r="Y504" s="50">
        <f>MONTH(B504)</f>
        <v>3</v>
      </c>
      <c r="Z504" s="56">
        <f>X504*100+Y504</f>
        <v>200603</v>
      </c>
      <c r="AA504" s="56">
        <f>WEEKNUM(B504,1)</f>
        <v>10</v>
      </c>
      <c r="AB504" s="58">
        <f>IF(ISBLANK(B504)," ",MAX(B504-B503-1,0))</f>
        <v>0</v>
      </c>
      <c r="AC504" s="56">
        <f>DAY(B504)</f>
        <v>10</v>
      </c>
      <c r="AD504" s="53">
        <f>U504+V504</f>
        <v>0.21120732148148147</v>
      </c>
      <c r="AE504" s="56">
        <f>IF("1-Swim"=D504,E504*46.7,IF("2-Bike"=D504,E504,IF("3-Run"=D504,E504*4.27,0)))</f>
        <v>17.079999999999998</v>
      </c>
    </row>
    <row r="505" spans="1:31" x14ac:dyDescent="0.25">
      <c r="A505" s="50">
        <v>504</v>
      </c>
      <c r="B505" s="51">
        <v>38788</v>
      </c>
      <c r="C505" s="52" t="s">
        <v>0</v>
      </c>
      <c r="D505" s="50" t="s">
        <v>1223</v>
      </c>
      <c r="E505" s="50">
        <v>5.5</v>
      </c>
      <c r="F505" s="50">
        <v>1</v>
      </c>
      <c r="G505" s="50">
        <v>0</v>
      </c>
      <c r="H505" s="50">
        <v>0</v>
      </c>
      <c r="I505" s="53">
        <f>IF(E505&gt;0,TIME(F505,G505,H505),"")</f>
        <v>4.1666666666666664E-2</v>
      </c>
      <c r="J505" s="54">
        <f>IF(E505&gt;0,TIME(F505,G505,H505)/E505,"")</f>
        <v>7.5757575757575751E-3</v>
      </c>
      <c r="K505" s="50" t="s">
        <v>554</v>
      </c>
      <c r="L505" s="50" t="s">
        <v>17</v>
      </c>
      <c r="M505" s="55">
        <f>IF(D505&gt;0,0.0416666666666667/J505,"")</f>
        <v>5.5000000000000044</v>
      </c>
      <c r="N505" s="50">
        <v>157</v>
      </c>
      <c r="P505" s="50" t="s">
        <v>145</v>
      </c>
      <c r="Q505" s="151">
        <f>IF("1-Swim"=D505,J505*2.4,IF("2-Bike"=D505,J505*112,IF("3-Run"=D505,J505*26.2,0)))</f>
        <v>0.19848484848484846</v>
      </c>
      <c r="R505" s="151">
        <f>Q505/2</f>
        <v>9.9242424242424229E-2</v>
      </c>
      <c r="S505" s="53">
        <f>J505*26.2</f>
        <v>0.19848484848484846</v>
      </c>
      <c r="T505" s="53">
        <f>(J505+0.0013889)*26.2</f>
        <v>0.23487402848484845</v>
      </c>
      <c r="U505" s="53">
        <f>S505/2</f>
        <v>9.9242424242424229E-2</v>
      </c>
      <c r="V505" s="53">
        <f>T505/2</f>
        <v>0.11743701424242423</v>
      </c>
      <c r="W505" s="50">
        <f>RANK(J505,J:J,1)</f>
        <v>2131</v>
      </c>
      <c r="X505" s="50">
        <f>YEAR(B505)</f>
        <v>2006</v>
      </c>
      <c r="Y505" s="50">
        <f>MONTH(B505)</f>
        <v>3</v>
      </c>
      <c r="Z505" s="56">
        <f>X505*100+Y505</f>
        <v>200603</v>
      </c>
      <c r="AA505" s="56">
        <f>WEEKNUM(B505,1)</f>
        <v>11</v>
      </c>
      <c r="AB505" s="58">
        <f>IF(ISBLANK(B505)," ",MAX(B505-B504-1,0))</f>
        <v>1</v>
      </c>
      <c r="AC505" s="56">
        <f>DAY(B505)</f>
        <v>12</v>
      </c>
      <c r="AD505" s="53">
        <f>U505+V505</f>
        <v>0.21667943848484844</v>
      </c>
      <c r="AE505" s="56">
        <f>IF("1-Swim"=D505,E505*46.7,IF("2-Bike"=D505,E505,IF("3-Run"=D505,E505*4.27,0)))</f>
        <v>23.484999999999999</v>
      </c>
    </row>
    <row r="506" spans="1:31" x14ac:dyDescent="0.25">
      <c r="A506" s="50">
        <v>505</v>
      </c>
      <c r="B506" s="51">
        <v>38793</v>
      </c>
      <c r="C506" s="52" t="s">
        <v>2</v>
      </c>
      <c r="D506" s="50" t="s">
        <v>1223</v>
      </c>
      <c r="E506" s="50">
        <v>3.1</v>
      </c>
      <c r="F506" s="50">
        <v>0</v>
      </c>
      <c r="G506" s="50">
        <v>30</v>
      </c>
      <c r="H506" s="50">
        <v>53</v>
      </c>
      <c r="I506" s="53">
        <f>IF(E506&gt;0,TIME(F506,G506,H506),"")</f>
        <v>2.1446759259259259E-2</v>
      </c>
      <c r="J506" s="54">
        <f>IF(E506&gt;0,TIME(F506,G506,H506)/E506,"")</f>
        <v>6.9183094384707286E-3</v>
      </c>
      <c r="K506" s="50" t="s">
        <v>554</v>
      </c>
      <c r="L506" s="50" t="s">
        <v>17</v>
      </c>
      <c r="M506" s="55">
        <f>IF(D506&gt;0,0.0416666666666667/J506,"")</f>
        <v>6.0226659471127952</v>
      </c>
      <c r="N506" s="50">
        <v>0</v>
      </c>
      <c r="P506" s="50" t="s">
        <v>146</v>
      </c>
      <c r="Q506" s="151">
        <f>IF("1-Swim"=D506,J506*2.4,IF("2-Bike"=D506,J506*112,IF("3-Run"=D506,J506*26.2,0)))</f>
        <v>0.18125970728793309</v>
      </c>
      <c r="R506" s="151">
        <f>Q506/2</f>
        <v>9.0629853643966543E-2</v>
      </c>
      <c r="S506" s="53">
        <f>J506*26.2</f>
        <v>0.18125970728793309</v>
      </c>
      <c r="T506" s="53">
        <f>(J506+0.0013889)*26.2</f>
        <v>0.21764888728793305</v>
      </c>
      <c r="U506" s="53">
        <f>S506/2</f>
        <v>9.0629853643966543E-2</v>
      </c>
      <c r="V506" s="53">
        <f>T506/2</f>
        <v>0.10882444364396653</v>
      </c>
      <c r="W506" s="50">
        <f>RANK(J506,J:J,1)</f>
        <v>1451</v>
      </c>
      <c r="X506" s="50">
        <f>YEAR(B506)</f>
        <v>2006</v>
      </c>
      <c r="Y506" s="50">
        <f>MONTH(B506)</f>
        <v>3</v>
      </c>
      <c r="Z506" s="56">
        <f>X506*100+Y506</f>
        <v>200603</v>
      </c>
      <c r="AA506" s="56">
        <f>WEEKNUM(B506,1)</f>
        <v>11</v>
      </c>
      <c r="AB506" s="58">
        <f>IF(ISBLANK(B506)," ",MAX(B506-B505-1,0))</f>
        <v>4</v>
      </c>
      <c r="AC506" s="56">
        <f>DAY(B506)</f>
        <v>17</v>
      </c>
      <c r="AD506" s="53">
        <f>U506+V506</f>
        <v>0.19945429728793307</v>
      </c>
      <c r="AE506" s="56">
        <f>IF("1-Swim"=D506,E506*46.7,IF("2-Bike"=D506,E506,IF("3-Run"=D506,E506*4.27,0)))</f>
        <v>13.236999999999998</v>
      </c>
    </row>
    <row r="507" spans="1:31" x14ac:dyDescent="0.25">
      <c r="A507" s="50">
        <v>506</v>
      </c>
      <c r="B507" s="51">
        <v>38794</v>
      </c>
      <c r="C507" s="52" t="s">
        <v>5</v>
      </c>
      <c r="D507" s="50" t="s">
        <v>1224</v>
      </c>
      <c r="E507" s="50">
        <v>3</v>
      </c>
      <c r="F507" s="50">
        <v>0</v>
      </c>
      <c r="G507" s="50">
        <v>10</v>
      </c>
      <c r="H507" s="50">
        <v>0</v>
      </c>
      <c r="I507" s="53">
        <f>IF(E507&gt;0,TIME(F507,G507,H507),"")</f>
        <v>6.9444444444444441E-3</v>
      </c>
      <c r="J507" s="54">
        <f>IF(E507&gt;0,TIME(F507,G507,H507)/E507,"")</f>
        <v>2.3148148148148147E-3</v>
      </c>
      <c r="K507" s="50" t="s">
        <v>323</v>
      </c>
      <c r="L507" s="50" t="s">
        <v>16</v>
      </c>
      <c r="M507" s="55">
        <f>IF(D507&gt;0,0.0416666666666667/J507,"")</f>
        <v>18.000000000000014</v>
      </c>
      <c r="N507" s="50">
        <v>117</v>
      </c>
      <c r="Q507" s="151">
        <f>IF("1-Swim"=D507,J507*2.4,IF("2-Bike"=D507,J507*112,IF("3-Run"=D507,J507*26.2,0)))</f>
        <v>0.25925925925925924</v>
      </c>
      <c r="R507" s="151">
        <f>Q507/2</f>
        <v>0.12962962962962962</v>
      </c>
      <c r="S507" s="53">
        <f>J507*26.2</f>
        <v>6.0648148148148145E-2</v>
      </c>
      <c r="T507" s="53">
        <f>(J507+0.0013889)*26.2</f>
        <v>9.7037328148148153E-2</v>
      </c>
      <c r="U507" s="53">
        <f>S507/2</f>
        <v>3.0324074074074073E-2</v>
      </c>
      <c r="V507" s="53">
        <f>T507/2</f>
        <v>4.8518664074074076E-2</v>
      </c>
      <c r="W507" s="50">
        <f>RANK(J507,J:J,1)</f>
        <v>233</v>
      </c>
      <c r="X507" s="50">
        <f>YEAR(B507)</f>
        <v>2006</v>
      </c>
      <c r="Y507" s="50">
        <f>MONTH(B507)</f>
        <v>3</v>
      </c>
      <c r="Z507" s="56">
        <f>X507*100+Y507</f>
        <v>200603</v>
      </c>
      <c r="AA507" s="56">
        <f>WEEKNUM(B507,1)</f>
        <v>11</v>
      </c>
      <c r="AB507" s="58">
        <f>IF(ISBLANK(B507)," ",MAX(B507-B506-1,0))</f>
        <v>0</v>
      </c>
      <c r="AC507" s="56">
        <f>DAY(B507)</f>
        <v>18</v>
      </c>
      <c r="AD507" s="53">
        <f>U507+V507</f>
        <v>7.8842738148148156E-2</v>
      </c>
      <c r="AE507" s="56">
        <f>IF("1-Swim"=D507,E507*46.7,IF("2-Bike"=D507,E507,IF("3-Run"=D507,E507*4.27,0)))</f>
        <v>3</v>
      </c>
    </row>
    <row r="508" spans="1:31" x14ac:dyDescent="0.25">
      <c r="A508" s="50">
        <v>507</v>
      </c>
      <c r="B508" s="51">
        <v>38794</v>
      </c>
      <c r="C508" s="52" t="s">
        <v>5</v>
      </c>
      <c r="D508" s="50" t="s">
        <v>1223</v>
      </c>
      <c r="E508" s="50">
        <v>2.25</v>
      </c>
      <c r="F508" s="50">
        <v>0</v>
      </c>
      <c r="G508" s="50">
        <v>20</v>
      </c>
      <c r="H508" s="50">
        <v>25</v>
      </c>
      <c r="I508" s="53">
        <f>IF(E508&gt;0,TIME(F508,G508,H508),"")</f>
        <v>1.4178240740740741E-2</v>
      </c>
      <c r="J508" s="54">
        <f>IF(E508&gt;0,TIME(F508,G508,H508)/E508,"")</f>
        <v>6.3014403292181069E-3</v>
      </c>
      <c r="K508" s="50" t="s">
        <v>554</v>
      </c>
      <c r="L508" s="50" t="s">
        <v>17</v>
      </c>
      <c r="M508" s="55">
        <f>IF(D508&gt;0,0.0416666666666667/J508,"")</f>
        <v>6.6122448979591892</v>
      </c>
      <c r="N508" s="50">
        <v>154</v>
      </c>
      <c r="Q508" s="151">
        <f>IF("1-Swim"=D508,J508*2.4,IF("2-Bike"=D508,J508*112,IF("3-Run"=D508,J508*26.2,0)))</f>
        <v>0.16509773662551439</v>
      </c>
      <c r="R508" s="151">
        <f>Q508/2</f>
        <v>8.2548868312757193E-2</v>
      </c>
      <c r="S508" s="53">
        <f>J508*26.2</f>
        <v>0.16509773662551439</v>
      </c>
      <c r="T508" s="53">
        <f>(J508+0.0013889)*26.2</f>
        <v>0.20148691662551441</v>
      </c>
      <c r="U508" s="53">
        <f>S508/2</f>
        <v>8.2548868312757193E-2</v>
      </c>
      <c r="V508" s="53">
        <f>T508/2</f>
        <v>0.1007434583127572</v>
      </c>
      <c r="W508" s="50">
        <f>RANK(J508,J:J,1)</f>
        <v>892</v>
      </c>
      <c r="X508" s="50">
        <f>YEAR(B508)</f>
        <v>2006</v>
      </c>
      <c r="Y508" s="50">
        <f>MONTH(B508)</f>
        <v>3</v>
      </c>
      <c r="Z508" s="56">
        <f>X508*100+Y508</f>
        <v>200603</v>
      </c>
      <c r="AA508" s="56">
        <f>WEEKNUM(B508,1)</f>
        <v>11</v>
      </c>
      <c r="AB508" s="58">
        <f>IF(ISBLANK(B508)," ",MAX(B508-B507-1,0))</f>
        <v>0</v>
      </c>
      <c r="AC508" s="56">
        <f>DAY(B508)</f>
        <v>18</v>
      </c>
      <c r="AD508" s="53">
        <f>U508+V508</f>
        <v>0.1832923266255144</v>
      </c>
      <c r="AE508" s="56">
        <f>IF("1-Swim"=D508,E508*46.7,IF("2-Bike"=D508,E508,IF("3-Run"=D508,E508*4.27,0)))</f>
        <v>9.6074999999999982</v>
      </c>
    </row>
    <row r="509" spans="1:31" x14ac:dyDescent="0.25">
      <c r="A509" s="50">
        <v>508</v>
      </c>
      <c r="B509" s="51">
        <v>38797</v>
      </c>
      <c r="C509" s="52" t="s">
        <v>4</v>
      </c>
      <c r="D509" s="50" t="s">
        <v>1223</v>
      </c>
      <c r="E509" s="50">
        <v>4.25</v>
      </c>
      <c r="F509" s="50">
        <v>0</v>
      </c>
      <c r="G509" s="50">
        <v>47</v>
      </c>
      <c r="H509" s="50">
        <v>55</v>
      </c>
      <c r="I509" s="53">
        <f>IF(E509&gt;0,TIME(F509,G509,H509),"")</f>
        <v>3.3275462962962958E-2</v>
      </c>
      <c r="J509" s="54">
        <f>IF(E509&gt;0,TIME(F509,G509,H509)/E509,"")</f>
        <v>7.8295206971677554E-3</v>
      </c>
      <c r="K509" s="50" t="s">
        <v>554</v>
      </c>
      <c r="L509" s="50" t="s">
        <v>147</v>
      </c>
      <c r="M509" s="55">
        <f>IF(D509&gt;0,0.0416666666666667/J509,"")</f>
        <v>5.3217391304347874</v>
      </c>
      <c r="N509" s="50">
        <v>155</v>
      </c>
      <c r="Q509" s="151">
        <f>IF("1-Swim"=D509,J509*2.4,IF("2-Bike"=D509,J509*112,IF("3-Run"=D509,J509*26.2,0)))</f>
        <v>0.20513344226579519</v>
      </c>
      <c r="R509" s="151">
        <f>Q509/2</f>
        <v>0.1025667211328976</v>
      </c>
      <c r="S509" s="53">
        <f>J509*26.2</f>
        <v>0.20513344226579519</v>
      </c>
      <c r="T509" s="53">
        <f>(J509+0.0013889)*26.2</f>
        <v>0.24152262226579518</v>
      </c>
      <c r="U509" s="53">
        <f>S509/2</f>
        <v>0.1025667211328976</v>
      </c>
      <c r="V509" s="53">
        <f>T509/2</f>
        <v>0.12076131113289759</v>
      </c>
      <c r="W509" s="50">
        <f>RANK(J509,J:J,1)</f>
        <v>2323</v>
      </c>
      <c r="X509" s="50">
        <f>YEAR(B509)</f>
        <v>2006</v>
      </c>
      <c r="Y509" s="50">
        <f>MONTH(B509)</f>
        <v>3</v>
      </c>
      <c r="Z509" s="56">
        <f>X509*100+Y509</f>
        <v>200603</v>
      </c>
      <c r="AA509" s="56">
        <f>WEEKNUM(B509,1)</f>
        <v>12</v>
      </c>
      <c r="AB509" s="58">
        <f>IF(ISBLANK(B509)," ",MAX(B509-B508-1,0))</f>
        <v>2</v>
      </c>
      <c r="AC509" s="56">
        <f>DAY(B509)</f>
        <v>21</v>
      </c>
      <c r="AD509" s="53">
        <f>U509+V509</f>
        <v>0.22332803226579517</v>
      </c>
      <c r="AE509" s="56">
        <f>IF("1-Swim"=D509,E509*46.7,IF("2-Bike"=D509,E509,IF("3-Run"=D509,E509*4.27,0)))</f>
        <v>18.147499999999997</v>
      </c>
    </row>
    <row r="510" spans="1:31" x14ac:dyDescent="0.25">
      <c r="A510" s="50">
        <v>509</v>
      </c>
      <c r="B510" s="51">
        <v>38798</v>
      </c>
      <c r="C510" s="52" t="s">
        <v>6</v>
      </c>
      <c r="D510" s="50" t="s">
        <v>1223</v>
      </c>
      <c r="E510" s="50">
        <v>2.9</v>
      </c>
      <c r="F510" s="50">
        <v>0</v>
      </c>
      <c r="G510" s="50">
        <v>25</v>
      </c>
      <c r="H510" s="50">
        <v>17</v>
      </c>
      <c r="I510" s="53">
        <f>IF(E510&gt;0,TIME(F510,G510,H510),"")</f>
        <v>1.7557870370370373E-2</v>
      </c>
      <c r="J510" s="54">
        <f>IF(E510&gt;0,TIME(F510,G510,H510)/E510,"")</f>
        <v>6.0544380587484042E-3</v>
      </c>
      <c r="K510" s="50" t="s">
        <v>554</v>
      </c>
      <c r="L510" s="50" t="s">
        <v>102</v>
      </c>
      <c r="M510" s="55">
        <f>IF(D510&gt;0,0.0416666666666667/J510,"")</f>
        <v>6.8820039551746914</v>
      </c>
      <c r="N510" s="50">
        <v>165</v>
      </c>
      <c r="Q510" s="151">
        <f>IF("1-Swim"=D510,J510*2.4,IF("2-Bike"=D510,J510*112,IF("3-Run"=D510,J510*26.2,0)))</f>
        <v>0.15862627713920818</v>
      </c>
      <c r="R510" s="151">
        <f>Q510/2</f>
        <v>7.9313138569604091E-2</v>
      </c>
      <c r="S510" s="53">
        <f>J510*26.2</f>
        <v>0.15862627713920818</v>
      </c>
      <c r="T510" s="53">
        <f>(J510+0.0013889)*26.2</f>
        <v>0.1950154571392082</v>
      </c>
      <c r="U510" s="53">
        <f>S510/2</f>
        <v>7.9313138569604091E-2</v>
      </c>
      <c r="V510" s="53">
        <f>T510/2</f>
        <v>9.7507728569604102E-2</v>
      </c>
      <c r="W510" s="50">
        <f>RANK(J510,J:J,1)</f>
        <v>825</v>
      </c>
      <c r="X510" s="50">
        <f>YEAR(B510)</f>
        <v>2006</v>
      </c>
      <c r="Y510" s="50">
        <f>MONTH(B510)</f>
        <v>3</v>
      </c>
      <c r="Z510" s="56">
        <f>X510*100+Y510</f>
        <v>200603</v>
      </c>
      <c r="AA510" s="56">
        <f>WEEKNUM(B510,1)</f>
        <v>12</v>
      </c>
      <c r="AB510" s="58">
        <f>IF(ISBLANK(B510)," ",MAX(B510-B509-1,0))</f>
        <v>0</v>
      </c>
      <c r="AC510" s="56">
        <f>DAY(B510)</f>
        <v>22</v>
      </c>
      <c r="AD510" s="53">
        <f>U510+V510</f>
        <v>0.17682086713920819</v>
      </c>
      <c r="AE510" s="56">
        <f>IF("1-Swim"=D510,E510*46.7,IF("2-Bike"=D510,E510,IF("3-Run"=D510,E510*4.27,0)))</f>
        <v>12.382999999999999</v>
      </c>
    </row>
    <row r="511" spans="1:31" x14ac:dyDescent="0.25">
      <c r="A511" s="50">
        <v>510</v>
      </c>
      <c r="B511" s="51">
        <v>38800</v>
      </c>
      <c r="C511" s="52" t="s">
        <v>2</v>
      </c>
      <c r="D511" s="50" t="s">
        <v>1223</v>
      </c>
      <c r="E511" s="50">
        <v>4</v>
      </c>
      <c r="F511" s="50">
        <v>0</v>
      </c>
      <c r="G511" s="50">
        <v>43</v>
      </c>
      <c r="H511" s="50">
        <v>9</v>
      </c>
      <c r="I511" s="53">
        <f>IF(E511&gt;0,TIME(F511,G511,H511),"")</f>
        <v>2.9965277777777775E-2</v>
      </c>
      <c r="J511" s="54">
        <f>IF(E511&gt;0,TIME(F511,G511,H511)/E511,"")</f>
        <v>7.4913194444444437E-3</v>
      </c>
      <c r="K511" s="50" t="s">
        <v>554</v>
      </c>
      <c r="L511" s="50" t="s">
        <v>143</v>
      </c>
      <c r="M511" s="55">
        <f>IF(D511&gt;0,0.0416666666666667/J511,"")</f>
        <v>5.5619930475086958</v>
      </c>
      <c r="N511" s="50">
        <v>152</v>
      </c>
      <c r="P511" s="50" t="s">
        <v>148</v>
      </c>
      <c r="Q511" s="151">
        <f>IF("1-Swim"=D511,J511*2.4,IF("2-Bike"=D511,J511*112,IF("3-Run"=D511,J511*26.2,0)))</f>
        <v>0.19627256944444441</v>
      </c>
      <c r="R511" s="151">
        <f>Q511/2</f>
        <v>9.8136284722222203E-2</v>
      </c>
      <c r="S511" s="53">
        <f>J511*26.2</f>
        <v>0.19627256944444441</v>
      </c>
      <c r="T511" s="53">
        <f>(J511+0.0013889)*26.2</f>
        <v>0.2326617494444444</v>
      </c>
      <c r="U511" s="53">
        <f>S511/2</f>
        <v>9.8136284722222203E-2</v>
      </c>
      <c r="V511" s="53">
        <f>T511/2</f>
        <v>0.1163308747222222</v>
      </c>
      <c r="W511" s="50">
        <f>RANK(J511,J:J,1)</f>
        <v>2060</v>
      </c>
      <c r="X511" s="50">
        <f>YEAR(B511)</f>
        <v>2006</v>
      </c>
      <c r="Y511" s="50">
        <f>MONTH(B511)</f>
        <v>3</v>
      </c>
      <c r="Z511" s="56">
        <f>X511*100+Y511</f>
        <v>200603</v>
      </c>
      <c r="AA511" s="56">
        <f>WEEKNUM(B511,1)</f>
        <v>12</v>
      </c>
      <c r="AB511" s="58">
        <f>IF(ISBLANK(B511)," ",MAX(B511-B510-1,0))</f>
        <v>1</v>
      </c>
      <c r="AC511" s="56">
        <f>DAY(B511)</f>
        <v>24</v>
      </c>
      <c r="AD511" s="53">
        <f>U511+V511</f>
        <v>0.21446715944444439</v>
      </c>
      <c r="AE511" s="56">
        <f>IF("1-Swim"=D511,E511*46.7,IF("2-Bike"=D511,E511,IF("3-Run"=D511,E511*4.27,0)))</f>
        <v>17.079999999999998</v>
      </c>
    </row>
    <row r="512" spans="1:31" x14ac:dyDescent="0.25">
      <c r="A512" s="50">
        <v>511</v>
      </c>
      <c r="B512" s="51">
        <v>38801</v>
      </c>
      <c r="C512" s="52" t="s">
        <v>5</v>
      </c>
      <c r="D512" s="50" t="s">
        <v>1223</v>
      </c>
      <c r="E512" s="50">
        <v>7.5</v>
      </c>
      <c r="F512" s="50">
        <v>1</v>
      </c>
      <c r="G512" s="50">
        <v>19</v>
      </c>
      <c r="H512" s="50">
        <v>30</v>
      </c>
      <c r="I512" s="53">
        <f>IF(E512&gt;0,TIME(F512,G512,H512),"")</f>
        <v>5.5208333333333331E-2</v>
      </c>
      <c r="J512" s="54">
        <f>IF(E512&gt;0,TIME(F512,G512,H512)/E512,"")</f>
        <v>7.3611111111111108E-3</v>
      </c>
      <c r="K512" s="50" t="s">
        <v>554</v>
      </c>
      <c r="L512" s="50" t="s">
        <v>35</v>
      </c>
      <c r="M512" s="55">
        <f>IF(D512&gt;0,0.0416666666666667/J512,"")</f>
        <v>5.660377358490571</v>
      </c>
      <c r="N512" s="50">
        <v>0</v>
      </c>
      <c r="Q512" s="151">
        <f>IF("1-Swim"=D512,J512*2.4,IF("2-Bike"=D512,J512*112,IF("3-Run"=D512,J512*26.2,0)))</f>
        <v>0.19286111111111109</v>
      </c>
      <c r="R512" s="151">
        <f>Q512/2</f>
        <v>9.6430555555555547E-2</v>
      </c>
      <c r="S512" s="53">
        <f>J512*26.2</f>
        <v>0.19286111111111109</v>
      </c>
      <c r="T512" s="53">
        <f>(J512+0.0013889)*26.2</f>
        <v>0.22925029111111109</v>
      </c>
      <c r="U512" s="53">
        <f>S512/2</f>
        <v>9.6430555555555547E-2</v>
      </c>
      <c r="V512" s="53">
        <f>T512/2</f>
        <v>0.11462514555555554</v>
      </c>
      <c r="W512" s="50">
        <f>RANK(J512,J:J,1)</f>
        <v>1944</v>
      </c>
      <c r="X512" s="50">
        <f>YEAR(B512)</f>
        <v>2006</v>
      </c>
      <c r="Y512" s="50">
        <f>MONTH(B512)</f>
        <v>3</v>
      </c>
      <c r="Z512" s="56">
        <f>X512*100+Y512</f>
        <v>200603</v>
      </c>
      <c r="AA512" s="56">
        <f>WEEKNUM(B512,1)</f>
        <v>12</v>
      </c>
      <c r="AB512" s="58">
        <f>IF(ISBLANK(B512)," ",MAX(B512-B511-1,0))</f>
        <v>0</v>
      </c>
      <c r="AC512" s="56">
        <f>DAY(B512)</f>
        <v>25</v>
      </c>
      <c r="AD512" s="53">
        <f>U512+V512</f>
        <v>0.2110557011111111</v>
      </c>
      <c r="AE512" s="56">
        <f>IF("1-Swim"=D512,E512*46.7,IF("2-Bike"=D512,E512,IF("3-Run"=D512,E512*4.27,0)))</f>
        <v>32.024999999999999</v>
      </c>
    </row>
    <row r="513" spans="1:31" x14ac:dyDescent="0.25">
      <c r="A513" s="50">
        <v>512</v>
      </c>
      <c r="B513" s="51">
        <v>38803</v>
      </c>
      <c r="C513" s="52" t="s">
        <v>3</v>
      </c>
      <c r="D513" s="50" t="s">
        <v>1223</v>
      </c>
      <c r="E513" s="50">
        <v>3</v>
      </c>
      <c r="F513" s="50">
        <v>0</v>
      </c>
      <c r="G513" s="50">
        <v>28</v>
      </c>
      <c r="H513" s="50">
        <v>9</v>
      </c>
      <c r="I513" s="53">
        <f>IF(E513&gt;0,TIME(F513,G513,H513),"")</f>
        <v>1.954861111111111E-2</v>
      </c>
      <c r="J513" s="54">
        <f>IF(E513&gt;0,TIME(F513,G513,H513)/E513,"")</f>
        <v>6.5162037037037037E-3</v>
      </c>
      <c r="K513" s="50" t="s">
        <v>554</v>
      </c>
      <c r="L513" s="50" t="s">
        <v>334</v>
      </c>
      <c r="M513" s="55">
        <f>IF(D513&gt;0,0.0416666666666667/J513,"")</f>
        <v>6.3943161634103065</v>
      </c>
      <c r="N513" s="50">
        <v>0</v>
      </c>
      <c r="P513" s="50" t="s">
        <v>149</v>
      </c>
      <c r="Q513" s="151">
        <f>IF("1-Swim"=D513,J513*2.4,IF("2-Bike"=D513,J513*112,IF("3-Run"=D513,J513*26.2,0)))</f>
        <v>0.17072453703703702</v>
      </c>
      <c r="R513" s="151">
        <f>Q513/2</f>
        <v>8.5362268518518511E-2</v>
      </c>
      <c r="S513" s="53">
        <f>J513*26.2</f>
        <v>0.17072453703703702</v>
      </c>
      <c r="T513" s="53">
        <f>(J513+0.0013889)*26.2</f>
        <v>0.20711371703703702</v>
      </c>
      <c r="U513" s="53">
        <f>S513/2</f>
        <v>8.5362268518518511E-2</v>
      </c>
      <c r="V513" s="53">
        <f>T513/2</f>
        <v>0.10355685851851851</v>
      </c>
      <c r="W513" s="50">
        <f>RANK(J513,J:J,1)</f>
        <v>1025</v>
      </c>
      <c r="X513" s="50">
        <f>YEAR(B513)</f>
        <v>2006</v>
      </c>
      <c r="Y513" s="50">
        <f>MONTH(B513)</f>
        <v>3</v>
      </c>
      <c r="Z513" s="56">
        <f>X513*100+Y513</f>
        <v>200603</v>
      </c>
      <c r="AA513" s="56">
        <f>WEEKNUM(B513,1)</f>
        <v>13</v>
      </c>
      <c r="AB513" s="58">
        <f>IF(ISBLANK(B513)," ",MAX(B513-B512-1,0))</f>
        <v>1</v>
      </c>
      <c r="AC513" s="56">
        <f>DAY(B513)</f>
        <v>27</v>
      </c>
      <c r="AD513" s="53">
        <f>U513+V513</f>
        <v>0.188919127037037</v>
      </c>
      <c r="AE513" s="56">
        <f>IF("1-Swim"=D513,E513*46.7,IF("2-Bike"=D513,E513,IF("3-Run"=D513,E513*4.27,0)))</f>
        <v>12.809999999999999</v>
      </c>
    </row>
    <row r="514" spans="1:31" x14ac:dyDescent="0.25">
      <c r="A514" s="50">
        <v>513</v>
      </c>
      <c r="B514" s="51">
        <v>38804</v>
      </c>
      <c r="C514" s="52" t="s">
        <v>4</v>
      </c>
      <c r="D514" s="50" t="s">
        <v>1223</v>
      </c>
      <c r="E514" s="50">
        <v>4.25</v>
      </c>
      <c r="F514" s="50">
        <v>0</v>
      </c>
      <c r="G514" s="50">
        <v>45</v>
      </c>
      <c r="H514" s="50">
        <v>59</v>
      </c>
      <c r="I514" s="53">
        <f>IF(E514&gt;0,TIME(F514,G514,H514),"")</f>
        <v>3.1932870370370368E-2</v>
      </c>
      <c r="J514" s="54">
        <f>IF(E514&gt;0,TIME(F514,G514,H514)/E514,"")</f>
        <v>7.5136165577342042E-3</v>
      </c>
      <c r="K514" s="50" t="s">
        <v>556</v>
      </c>
      <c r="L514" s="50" t="s">
        <v>147</v>
      </c>
      <c r="M514" s="55">
        <f>IF(D514&gt;0,0.0416666666666667/J514,"")</f>
        <v>5.545487495469378</v>
      </c>
      <c r="N514" s="50">
        <v>152</v>
      </c>
      <c r="P514" s="50" t="s">
        <v>150</v>
      </c>
      <c r="Q514" s="151">
        <f>IF("1-Swim"=D514,J514*2.4,IF("2-Bike"=D514,J514*112,IF("3-Run"=D514,J514*26.2,0)))</f>
        <v>0.19685675381263615</v>
      </c>
      <c r="R514" s="151">
        <f>Q514/2</f>
        <v>9.8428376906318074E-2</v>
      </c>
      <c r="S514" s="53">
        <f>J514*26.2</f>
        <v>0.19685675381263615</v>
      </c>
      <c r="T514" s="53">
        <f>(J514+0.0013889)*26.2</f>
        <v>0.23324593381263611</v>
      </c>
      <c r="U514" s="53">
        <f>S514/2</f>
        <v>9.8428376906318074E-2</v>
      </c>
      <c r="V514" s="53">
        <f>T514/2</f>
        <v>0.11662296690631806</v>
      </c>
      <c r="W514" s="50">
        <f>RANK(J514,J:J,1)</f>
        <v>2081</v>
      </c>
      <c r="X514" s="50">
        <f>YEAR(B514)</f>
        <v>2006</v>
      </c>
      <c r="Y514" s="50">
        <f>MONTH(B514)</f>
        <v>3</v>
      </c>
      <c r="Z514" s="56">
        <f>X514*100+Y514</f>
        <v>200603</v>
      </c>
      <c r="AA514" s="56">
        <f>WEEKNUM(B514,1)</f>
        <v>13</v>
      </c>
      <c r="AB514" s="58">
        <f>IF(ISBLANK(B514)," ",MAX(B514-B513-1,0))</f>
        <v>0</v>
      </c>
      <c r="AC514" s="56">
        <f>DAY(B514)</f>
        <v>28</v>
      </c>
      <c r="AD514" s="53">
        <f>U514+V514</f>
        <v>0.21505134381263613</v>
      </c>
      <c r="AE514" s="56">
        <f>IF("1-Swim"=D514,E514*46.7,IF("2-Bike"=D514,E514,IF("3-Run"=D514,E514*4.27,0)))</f>
        <v>18.147499999999997</v>
      </c>
    </row>
    <row r="515" spans="1:31" x14ac:dyDescent="0.25">
      <c r="A515" s="50">
        <v>514</v>
      </c>
      <c r="B515" s="51">
        <v>38806</v>
      </c>
      <c r="C515" s="52" t="s">
        <v>1</v>
      </c>
      <c r="D515" s="50" t="s">
        <v>1223</v>
      </c>
      <c r="E515" s="50">
        <v>3</v>
      </c>
      <c r="F515" s="50">
        <v>0</v>
      </c>
      <c r="G515" s="50">
        <v>28</v>
      </c>
      <c r="H515" s="50">
        <v>2</v>
      </c>
      <c r="I515" s="53">
        <f>IF(E515&gt;0,TIME(F515,G515,H515),"")</f>
        <v>1.9467592592592595E-2</v>
      </c>
      <c r="J515" s="54">
        <f>IF(E515&gt;0,TIME(F515,G515,H515)/E515,"")</f>
        <v>6.4891975308641985E-3</v>
      </c>
      <c r="K515" s="50" t="s">
        <v>556</v>
      </c>
      <c r="L515" s="50" t="s">
        <v>125</v>
      </c>
      <c r="M515" s="55">
        <f>IF(D515&gt;0,0.0416666666666667/J515,"")</f>
        <v>6.4209274673008361</v>
      </c>
      <c r="N515" s="50">
        <v>0</v>
      </c>
      <c r="P515" s="50" t="s">
        <v>151</v>
      </c>
      <c r="Q515" s="151">
        <f>IF("1-Swim"=D515,J515*2.4,IF("2-Bike"=D515,J515*112,IF("3-Run"=D515,J515*26.2,0)))</f>
        <v>0.17001697530864199</v>
      </c>
      <c r="R515" s="151">
        <f>Q515/2</f>
        <v>8.5008487654320994E-2</v>
      </c>
      <c r="S515" s="53">
        <f>J515*26.2</f>
        <v>0.17001697530864199</v>
      </c>
      <c r="T515" s="53">
        <f>(J515+0.0013889)*26.2</f>
        <v>0.20640615530864201</v>
      </c>
      <c r="U515" s="53">
        <f>S515/2</f>
        <v>8.5008487654320994E-2</v>
      </c>
      <c r="V515" s="53">
        <f>T515/2</f>
        <v>0.103203077654321</v>
      </c>
      <c r="W515" s="50">
        <f>RANK(J515,J:J,1)</f>
        <v>1007</v>
      </c>
      <c r="X515" s="50">
        <f>YEAR(B515)</f>
        <v>2006</v>
      </c>
      <c r="Y515" s="50">
        <f>MONTH(B515)</f>
        <v>3</v>
      </c>
      <c r="Z515" s="56">
        <f>X515*100+Y515</f>
        <v>200603</v>
      </c>
      <c r="AA515" s="56">
        <f>WEEKNUM(B515,1)</f>
        <v>13</v>
      </c>
      <c r="AB515" s="58">
        <f>IF(ISBLANK(B515)," ",MAX(B515-B514-1,0))</f>
        <v>1</v>
      </c>
      <c r="AC515" s="56">
        <f>DAY(B515)</f>
        <v>30</v>
      </c>
      <c r="AD515" s="53">
        <f>U515+V515</f>
        <v>0.188211565308642</v>
      </c>
      <c r="AE515" s="56">
        <f>IF("1-Swim"=D515,E515*46.7,IF("2-Bike"=D515,E515,IF("3-Run"=D515,E515*4.27,0)))</f>
        <v>12.809999999999999</v>
      </c>
    </row>
    <row r="516" spans="1:31" x14ac:dyDescent="0.25">
      <c r="A516" s="50">
        <v>515</v>
      </c>
      <c r="B516" s="51">
        <v>38807</v>
      </c>
      <c r="C516" s="52" t="s">
        <v>2</v>
      </c>
      <c r="D516" s="50" t="s">
        <v>1223</v>
      </c>
      <c r="E516" s="50">
        <v>4.4000000000000004</v>
      </c>
      <c r="F516" s="50">
        <v>0</v>
      </c>
      <c r="G516" s="50">
        <v>45</v>
      </c>
      <c r="H516" s="50">
        <v>44</v>
      </c>
      <c r="I516" s="53">
        <f>IF(E516&gt;0,TIME(F516,G516,H516),"")</f>
        <v>3.1759259259259258E-2</v>
      </c>
      <c r="J516" s="54">
        <f>IF(E516&gt;0,TIME(F516,G516,H516)/E516,"")</f>
        <v>7.2180134680134671E-3</v>
      </c>
      <c r="K516" s="50" t="s">
        <v>556</v>
      </c>
      <c r="L516" s="50" t="s">
        <v>152</v>
      </c>
      <c r="M516" s="55">
        <f>IF(D516&gt;0,0.0416666666666667/J516,"")</f>
        <v>5.7725947521865946</v>
      </c>
      <c r="N516" s="50">
        <v>154</v>
      </c>
      <c r="P516" s="50" t="s">
        <v>153</v>
      </c>
      <c r="Q516" s="151">
        <f>IF("1-Swim"=D516,J516*2.4,IF("2-Bike"=D516,J516*112,IF("3-Run"=D516,J516*26.2,0)))</f>
        <v>0.18911195286195284</v>
      </c>
      <c r="R516" s="151">
        <f>Q516/2</f>
        <v>9.4555976430976421E-2</v>
      </c>
      <c r="S516" s="53">
        <f>J516*26.2</f>
        <v>0.18911195286195284</v>
      </c>
      <c r="T516" s="53">
        <f>(J516+0.0013889)*26.2</f>
        <v>0.22550113286195284</v>
      </c>
      <c r="U516" s="53">
        <f>S516/2</f>
        <v>9.4555976430976421E-2</v>
      </c>
      <c r="V516" s="53">
        <f>T516/2</f>
        <v>0.11275056643097642</v>
      </c>
      <c r="W516" s="50">
        <f>RANK(J516,J:J,1)</f>
        <v>1807</v>
      </c>
      <c r="X516" s="50">
        <f>YEAR(B516)</f>
        <v>2006</v>
      </c>
      <c r="Y516" s="50">
        <f>MONTH(B516)</f>
        <v>3</v>
      </c>
      <c r="Z516" s="56">
        <f>X516*100+Y516</f>
        <v>200603</v>
      </c>
      <c r="AA516" s="56">
        <f>WEEKNUM(B516,1)</f>
        <v>13</v>
      </c>
      <c r="AB516" s="58">
        <f>IF(ISBLANK(B516)," ",MAX(B516-B515-1,0))</f>
        <v>0</v>
      </c>
      <c r="AC516" s="56">
        <f>DAY(B516)</f>
        <v>31</v>
      </c>
      <c r="AD516" s="53">
        <f>U516+V516</f>
        <v>0.20730654286195282</v>
      </c>
      <c r="AE516" s="56">
        <f>IF("1-Swim"=D516,E516*46.7,IF("2-Bike"=D516,E516,IF("3-Run"=D516,E516*4.27,0)))</f>
        <v>18.788</v>
      </c>
    </row>
    <row r="517" spans="1:31" x14ac:dyDescent="0.25">
      <c r="A517" s="50">
        <v>516</v>
      </c>
      <c r="B517" s="51">
        <v>38808</v>
      </c>
      <c r="C517" s="52" t="s">
        <v>5</v>
      </c>
      <c r="D517" s="50" t="s">
        <v>1223</v>
      </c>
      <c r="E517" s="50">
        <v>4.0999999999999996</v>
      </c>
      <c r="F517" s="50">
        <v>0</v>
      </c>
      <c r="G517" s="50">
        <v>43</v>
      </c>
      <c r="H517" s="50">
        <v>33</v>
      </c>
      <c r="I517" s="53">
        <f>IF(E517&gt;0,TIME(F517,G517,H517),"")</f>
        <v>3.0243055555555554E-2</v>
      </c>
      <c r="J517" s="54">
        <f>IF(E517&gt;0,TIME(F517,G517,H517)/E517,"")</f>
        <v>7.3763550135501361E-3</v>
      </c>
      <c r="K517" s="50" t="s">
        <v>556</v>
      </c>
      <c r="L517" s="50" t="s">
        <v>154</v>
      </c>
      <c r="M517" s="55">
        <f>IF(D517&gt;0,0.0416666666666667/J517,"")</f>
        <v>5.6486796785304287</v>
      </c>
      <c r="N517" s="50">
        <v>155</v>
      </c>
      <c r="P517" s="50" t="s">
        <v>155</v>
      </c>
      <c r="Q517" s="151">
        <f>IF("1-Swim"=D517,J517*2.4,IF("2-Bike"=D517,J517*112,IF("3-Run"=D517,J517*26.2,0)))</f>
        <v>0.19326050135501355</v>
      </c>
      <c r="R517" s="151">
        <f>Q517/2</f>
        <v>9.6630250677506774E-2</v>
      </c>
      <c r="S517" s="53">
        <f>J517*26.2</f>
        <v>0.19326050135501355</v>
      </c>
      <c r="T517" s="53">
        <f>(J517+0.0013889)*26.2</f>
        <v>0.22964968135501357</v>
      </c>
      <c r="U517" s="53">
        <f>S517/2</f>
        <v>9.6630250677506774E-2</v>
      </c>
      <c r="V517" s="53">
        <f>T517/2</f>
        <v>0.11482484067750678</v>
      </c>
      <c r="W517" s="50">
        <f>RANK(J517,J:J,1)</f>
        <v>1958</v>
      </c>
      <c r="X517" s="50">
        <f>YEAR(B517)</f>
        <v>2006</v>
      </c>
      <c r="Y517" s="50">
        <f>MONTH(B517)</f>
        <v>4</v>
      </c>
      <c r="Z517" s="56">
        <f>X517*100+Y517</f>
        <v>200604</v>
      </c>
      <c r="AA517" s="56">
        <f>WEEKNUM(B517,1)</f>
        <v>13</v>
      </c>
      <c r="AB517" s="58">
        <f>IF(ISBLANK(B517)," ",MAX(B517-B516-1,0))</f>
        <v>0</v>
      </c>
      <c r="AC517" s="56">
        <f>DAY(B517)</f>
        <v>1</v>
      </c>
      <c r="AD517" s="53">
        <f>U517+V517</f>
        <v>0.21145509135501356</v>
      </c>
      <c r="AE517" s="56">
        <f>IF("1-Swim"=D517,E517*46.7,IF("2-Bike"=D517,E517,IF("3-Run"=D517,E517*4.27,0)))</f>
        <v>17.506999999999998</v>
      </c>
    </row>
    <row r="518" spans="1:31" x14ac:dyDescent="0.25">
      <c r="A518" s="50">
        <v>517</v>
      </c>
      <c r="B518" s="51">
        <v>38809</v>
      </c>
      <c r="C518" s="52" t="s">
        <v>0</v>
      </c>
      <c r="D518" s="50" t="s">
        <v>1224</v>
      </c>
      <c r="E518" s="50">
        <v>3</v>
      </c>
      <c r="F518" s="50">
        <v>0</v>
      </c>
      <c r="G518" s="50">
        <v>15</v>
      </c>
      <c r="H518" s="50">
        <v>0</v>
      </c>
      <c r="I518" s="53">
        <f>IF(E518&gt;0,TIME(F518,G518,H518),"")</f>
        <v>1.0416666666666666E-2</v>
      </c>
      <c r="J518" s="54">
        <f>IF(E518&gt;0,TIME(F518,G518,H518)/E518,"")</f>
        <v>3.472222222222222E-3</v>
      </c>
      <c r="K518" s="50" t="s">
        <v>323</v>
      </c>
      <c r="L518" s="50" t="s">
        <v>16</v>
      </c>
      <c r="M518" s="55">
        <f>IF(D518&gt;0,0.0416666666666667/J518,"")</f>
        <v>12.000000000000011</v>
      </c>
      <c r="N518" s="50">
        <v>0</v>
      </c>
      <c r="P518" s="50" t="s">
        <v>156</v>
      </c>
      <c r="Q518" s="151">
        <f>IF("1-Swim"=D518,J518*2.4,IF("2-Bike"=D518,J518*112,IF("3-Run"=D518,J518*26.2,0)))</f>
        <v>0.38888888888888884</v>
      </c>
      <c r="R518" s="151">
        <f>Q518/2</f>
        <v>0.19444444444444442</v>
      </c>
      <c r="S518" s="53">
        <f>J518*26.2</f>
        <v>9.0972222222222218E-2</v>
      </c>
      <c r="T518" s="53">
        <f>(J518+0.0013889)*26.2</f>
        <v>0.12736140222222223</v>
      </c>
      <c r="U518" s="53">
        <f>S518/2</f>
        <v>4.5486111111111109E-2</v>
      </c>
      <c r="V518" s="53">
        <f>T518/2</f>
        <v>6.3680701111111113E-2</v>
      </c>
      <c r="W518" s="50">
        <f>RANK(J518,J:J,1)</f>
        <v>695</v>
      </c>
      <c r="X518" s="50">
        <f>YEAR(B518)</f>
        <v>2006</v>
      </c>
      <c r="Y518" s="50">
        <f>MONTH(B518)</f>
        <v>4</v>
      </c>
      <c r="Z518" s="56">
        <f>X518*100+Y518</f>
        <v>200604</v>
      </c>
      <c r="AA518" s="56">
        <f>WEEKNUM(B518,1)</f>
        <v>14</v>
      </c>
      <c r="AB518" s="58">
        <f>IF(ISBLANK(B518)," ",MAX(B518-B517-1,0))</f>
        <v>0</v>
      </c>
      <c r="AC518" s="56">
        <f>DAY(B518)</f>
        <v>2</v>
      </c>
      <c r="AD518" s="53">
        <f>U518+V518</f>
        <v>0.10916681222222221</v>
      </c>
      <c r="AE518" s="56">
        <f>IF("1-Swim"=D518,E518*46.7,IF("2-Bike"=D518,E518,IF("3-Run"=D518,E518*4.27,0)))</f>
        <v>3</v>
      </c>
    </row>
    <row r="519" spans="1:31" x14ac:dyDescent="0.25">
      <c r="A519" s="50">
        <v>518</v>
      </c>
      <c r="B519" s="51">
        <v>38810</v>
      </c>
      <c r="C519" s="52" t="s">
        <v>3</v>
      </c>
      <c r="D519" s="50" t="s">
        <v>1223</v>
      </c>
      <c r="E519" s="50">
        <v>3</v>
      </c>
      <c r="F519" s="50">
        <v>0</v>
      </c>
      <c r="G519" s="50">
        <v>30</v>
      </c>
      <c r="H519" s="50">
        <v>18</v>
      </c>
      <c r="I519" s="53">
        <f>IF(E519&gt;0,TIME(F519,G519,H519),"")</f>
        <v>2.1041666666666667E-2</v>
      </c>
      <c r="J519" s="54">
        <f>IF(E519&gt;0,TIME(F519,G519,H519)/E519,"")</f>
        <v>7.013888888888889E-3</v>
      </c>
      <c r="K519" s="50" t="s">
        <v>554</v>
      </c>
      <c r="L519" s="50" t="s">
        <v>126</v>
      </c>
      <c r="M519" s="55">
        <f>IF(D519&gt;0,0.0416666666666667/J519,"")</f>
        <v>5.940594059405945</v>
      </c>
      <c r="N519" s="50">
        <v>0</v>
      </c>
      <c r="P519" s="50" t="s">
        <v>157</v>
      </c>
      <c r="Q519" s="151">
        <f>IF("1-Swim"=D519,J519*2.4,IF("2-Bike"=D519,J519*112,IF("3-Run"=D519,J519*26.2,0)))</f>
        <v>0.18376388888888889</v>
      </c>
      <c r="R519" s="151">
        <f>Q519/2</f>
        <v>9.1881944444444447E-2</v>
      </c>
      <c r="S519" s="53">
        <f>J519*26.2</f>
        <v>0.18376388888888889</v>
      </c>
      <c r="T519" s="53">
        <f>(J519+0.0013889)*26.2</f>
        <v>0.22015306888888889</v>
      </c>
      <c r="U519" s="53">
        <f>S519/2</f>
        <v>9.1881944444444447E-2</v>
      </c>
      <c r="V519" s="53">
        <f>T519/2</f>
        <v>0.11007653444444444</v>
      </c>
      <c r="W519" s="50">
        <f>RANK(J519,J:J,1)</f>
        <v>1572</v>
      </c>
      <c r="X519" s="50">
        <f>YEAR(B519)</f>
        <v>2006</v>
      </c>
      <c r="Y519" s="50">
        <f>MONTH(B519)</f>
        <v>4</v>
      </c>
      <c r="Z519" s="56">
        <f>X519*100+Y519</f>
        <v>200604</v>
      </c>
      <c r="AA519" s="56">
        <f>WEEKNUM(B519,1)</f>
        <v>14</v>
      </c>
      <c r="AB519" s="58">
        <f>IF(ISBLANK(B519)," ",MAX(B519-B518-1,0))</f>
        <v>0</v>
      </c>
      <c r="AC519" s="56">
        <f>DAY(B519)</f>
        <v>3</v>
      </c>
      <c r="AD519" s="53">
        <f>U519+V519</f>
        <v>0.2019584788888889</v>
      </c>
      <c r="AE519" s="56">
        <f>IF("1-Swim"=D519,E519*46.7,IF("2-Bike"=D519,E519,IF("3-Run"=D519,E519*4.27,0)))</f>
        <v>12.809999999999999</v>
      </c>
    </row>
    <row r="520" spans="1:31" x14ac:dyDescent="0.25">
      <c r="A520" s="50">
        <v>519</v>
      </c>
      <c r="B520" s="51">
        <v>38811</v>
      </c>
      <c r="C520" s="52" t="s">
        <v>4</v>
      </c>
      <c r="D520" s="50" t="s">
        <v>1223</v>
      </c>
      <c r="E520" s="50">
        <v>2.9</v>
      </c>
      <c r="F520" s="50">
        <v>0</v>
      </c>
      <c r="G520" s="50">
        <v>25</v>
      </c>
      <c r="H520" s="50">
        <v>20</v>
      </c>
      <c r="I520" s="53">
        <f>IF(E520&gt;0,TIME(F520,G520,H520),"")</f>
        <v>1.7592592592592594E-2</v>
      </c>
      <c r="J520" s="54">
        <f>IF(E520&gt;0,TIME(F520,G520,H520)/E520,"")</f>
        <v>6.0664112388250325E-3</v>
      </c>
      <c r="K520" s="50" t="s">
        <v>554</v>
      </c>
      <c r="L520" s="50" t="s">
        <v>102</v>
      </c>
      <c r="M520" s="55">
        <f>IF(D520&gt;0,0.0416666666666667/J520,"")</f>
        <v>6.8684210526315832</v>
      </c>
      <c r="N520" s="50">
        <v>159</v>
      </c>
      <c r="P520" s="50" t="s">
        <v>158</v>
      </c>
      <c r="Q520" s="151">
        <f>IF("1-Swim"=D520,J520*2.4,IF("2-Bike"=D520,J520*112,IF("3-Run"=D520,J520*26.2,0)))</f>
        <v>0.15893997445721586</v>
      </c>
      <c r="R520" s="151">
        <f>Q520/2</f>
        <v>7.946998722860793E-2</v>
      </c>
      <c r="S520" s="53">
        <f>J520*26.2</f>
        <v>0.15893997445721586</v>
      </c>
      <c r="T520" s="53">
        <f>(J520+0.0013889)*26.2</f>
        <v>0.19532915445721585</v>
      </c>
      <c r="U520" s="53">
        <f>S520/2</f>
        <v>7.946998722860793E-2</v>
      </c>
      <c r="V520" s="53">
        <f>T520/2</f>
        <v>9.7664577228607927E-2</v>
      </c>
      <c r="W520" s="50">
        <f>RANK(J520,J:J,1)</f>
        <v>826</v>
      </c>
      <c r="X520" s="50">
        <f>YEAR(B520)</f>
        <v>2006</v>
      </c>
      <c r="Y520" s="50">
        <f>MONTH(B520)</f>
        <v>4</v>
      </c>
      <c r="Z520" s="56">
        <f>X520*100+Y520</f>
        <v>200604</v>
      </c>
      <c r="AA520" s="56">
        <f>WEEKNUM(B520,1)</f>
        <v>14</v>
      </c>
      <c r="AB520" s="58">
        <f>IF(ISBLANK(B520)," ",MAX(B520-B519-1,0))</f>
        <v>0</v>
      </c>
      <c r="AC520" s="56">
        <f>DAY(B520)</f>
        <v>4</v>
      </c>
      <c r="AD520" s="53">
        <f>U520+V520</f>
        <v>0.17713456445721587</v>
      </c>
      <c r="AE520" s="56">
        <f>IF("1-Swim"=D520,E520*46.7,IF("2-Bike"=D520,E520,IF("3-Run"=D520,E520*4.27,0)))</f>
        <v>12.382999999999999</v>
      </c>
    </row>
    <row r="521" spans="1:31" x14ac:dyDescent="0.25">
      <c r="A521" s="50">
        <v>520</v>
      </c>
      <c r="B521" s="51">
        <v>38813</v>
      </c>
      <c r="C521" s="52" t="s">
        <v>1</v>
      </c>
      <c r="D521" s="50" t="s">
        <v>1223</v>
      </c>
      <c r="E521" s="50">
        <v>3.5</v>
      </c>
      <c r="F521" s="50">
        <v>0</v>
      </c>
      <c r="G521" s="50">
        <v>37</v>
      </c>
      <c r="H521" s="50">
        <v>4</v>
      </c>
      <c r="I521" s="53">
        <f>IF(E521&gt;0,TIME(F521,G521,H521),"")</f>
        <v>2.5740740740740745E-2</v>
      </c>
      <c r="J521" s="54">
        <f>IF(E521&gt;0,TIME(F521,G521,H521)/E521,"")</f>
        <v>7.3544973544973557E-3</v>
      </c>
      <c r="K521" s="50" t="s">
        <v>554</v>
      </c>
      <c r="L521" s="50" t="s">
        <v>130</v>
      </c>
      <c r="M521" s="55">
        <f>IF(D521&gt;0,0.0416666666666667/J521,"")</f>
        <v>5.665467625899284</v>
      </c>
      <c r="N521" s="50">
        <v>0</v>
      </c>
      <c r="Q521" s="151">
        <f>IF("1-Swim"=D521,J521*2.4,IF("2-Bike"=D521,J521*112,IF("3-Run"=D521,J521*26.2,0)))</f>
        <v>0.19268783068783071</v>
      </c>
      <c r="R521" s="151">
        <f>Q521/2</f>
        <v>9.6343915343915357E-2</v>
      </c>
      <c r="S521" s="53">
        <f>J521*26.2</f>
        <v>0.19268783068783071</v>
      </c>
      <c r="T521" s="53">
        <f>(J521+0.0013889)*26.2</f>
        <v>0.22907701068783071</v>
      </c>
      <c r="U521" s="53">
        <f>S521/2</f>
        <v>9.6343915343915357E-2</v>
      </c>
      <c r="V521" s="53">
        <f>T521/2</f>
        <v>0.11453850534391535</v>
      </c>
      <c r="W521" s="50">
        <f>RANK(J521,J:J,1)</f>
        <v>1939</v>
      </c>
      <c r="X521" s="50">
        <f>YEAR(B521)</f>
        <v>2006</v>
      </c>
      <c r="Y521" s="50">
        <f>MONTH(B521)</f>
        <v>4</v>
      </c>
      <c r="Z521" s="56">
        <f>X521*100+Y521</f>
        <v>200604</v>
      </c>
      <c r="AA521" s="56">
        <f>WEEKNUM(B521,1)</f>
        <v>14</v>
      </c>
      <c r="AB521" s="58">
        <f>IF(ISBLANK(B521)," ",MAX(B521-B520-1,0))</f>
        <v>1</v>
      </c>
      <c r="AC521" s="56">
        <f>DAY(B521)</f>
        <v>6</v>
      </c>
      <c r="AD521" s="53">
        <f>U521+V521</f>
        <v>0.2108824206878307</v>
      </c>
      <c r="AE521" s="56">
        <f>IF("1-Swim"=D521,E521*46.7,IF("2-Bike"=D521,E521,IF("3-Run"=D521,E521*4.27,0)))</f>
        <v>14.944999999999999</v>
      </c>
    </row>
    <row r="522" spans="1:31" x14ac:dyDescent="0.25">
      <c r="A522" s="50">
        <v>521</v>
      </c>
      <c r="B522" s="51">
        <v>38817</v>
      </c>
      <c r="C522" s="52" t="s">
        <v>3</v>
      </c>
      <c r="D522" s="50" t="s">
        <v>1224</v>
      </c>
      <c r="E522" s="50">
        <v>4.2</v>
      </c>
      <c r="F522" s="50">
        <v>0</v>
      </c>
      <c r="G522" s="50">
        <v>16</v>
      </c>
      <c r="H522" s="50">
        <v>21</v>
      </c>
      <c r="I522" s="53">
        <f>IF(E522&gt;0,TIME(F522,G522,H522),"")</f>
        <v>1.1354166666666667E-2</v>
      </c>
      <c r="J522" s="54">
        <f>IF(E522&gt;0,TIME(F522,G522,H522)/E522,"")</f>
        <v>2.7033730158730158E-3</v>
      </c>
      <c r="K522" s="50" t="s">
        <v>33</v>
      </c>
      <c r="L522" s="50" t="s">
        <v>378</v>
      </c>
      <c r="M522" s="55">
        <f>IF(D522&gt;0,0.0416666666666667/J522,"")</f>
        <v>15.41284403669726</v>
      </c>
      <c r="N522" s="50">
        <v>0</v>
      </c>
      <c r="P522" s="50" t="s">
        <v>160</v>
      </c>
      <c r="Q522" s="151">
        <f>IF("1-Swim"=D522,J522*2.4,IF("2-Bike"=D522,J522*112,IF("3-Run"=D522,J522*26.2,0)))</f>
        <v>0.30277777777777776</v>
      </c>
      <c r="R522" s="151">
        <f>Q522/2</f>
        <v>0.15138888888888888</v>
      </c>
      <c r="S522" s="53">
        <f>J522*26.2</f>
        <v>7.0828373015873011E-2</v>
      </c>
      <c r="T522" s="53">
        <f>(J522+0.0013889)*26.2</f>
        <v>0.10721755301587302</v>
      </c>
      <c r="U522" s="53">
        <f>S522/2</f>
        <v>3.5414186507936506E-2</v>
      </c>
      <c r="V522" s="53">
        <f>T522/2</f>
        <v>5.3608776507936509E-2</v>
      </c>
      <c r="W522" s="50">
        <f>RANK(J522,J:J,1)</f>
        <v>411</v>
      </c>
      <c r="X522" s="50">
        <f>YEAR(B522)</f>
        <v>2006</v>
      </c>
      <c r="Y522" s="50">
        <f>MONTH(B522)</f>
        <v>4</v>
      </c>
      <c r="Z522" s="56">
        <f>X522*100+Y522</f>
        <v>200604</v>
      </c>
      <c r="AA522" s="56">
        <f>WEEKNUM(B522,1)</f>
        <v>15</v>
      </c>
      <c r="AB522" s="58">
        <f>IF(ISBLANK(B522)," ",MAX(B522-B521-1,0))</f>
        <v>3</v>
      </c>
      <c r="AC522" s="56">
        <f>DAY(B522)</f>
        <v>10</v>
      </c>
      <c r="AD522" s="53">
        <f>U522+V522</f>
        <v>8.9022963015873008E-2</v>
      </c>
      <c r="AE522" s="56">
        <f>IF("1-Swim"=D522,E522*46.7,IF("2-Bike"=D522,E522,IF("3-Run"=D522,E522*4.27,0)))</f>
        <v>4.2</v>
      </c>
    </row>
    <row r="523" spans="1:31" x14ac:dyDescent="0.25">
      <c r="A523" s="50">
        <v>522</v>
      </c>
      <c r="B523" s="51">
        <v>38817</v>
      </c>
      <c r="C523" s="52" t="s">
        <v>3</v>
      </c>
      <c r="D523" s="50" t="s">
        <v>1223</v>
      </c>
      <c r="E523" s="50">
        <v>4</v>
      </c>
      <c r="F523" s="50">
        <v>0</v>
      </c>
      <c r="G523" s="50">
        <v>41</v>
      </c>
      <c r="H523" s="50">
        <v>4</v>
      </c>
      <c r="I523" s="53">
        <f>IF(E523&gt;0,TIME(F523,G523,H523),"")</f>
        <v>2.8518518518518523E-2</v>
      </c>
      <c r="J523" s="54">
        <f>IF(E523&gt;0,TIME(F523,G523,H523)/E523,"")</f>
        <v>7.1296296296296307E-3</v>
      </c>
      <c r="K523" s="50" t="s">
        <v>554</v>
      </c>
      <c r="L523" s="50" t="s">
        <v>143</v>
      </c>
      <c r="M523" s="55">
        <f>IF(D523&gt;0,0.0416666666666667/J523,"")</f>
        <v>5.8441558441558481</v>
      </c>
      <c r="N523" s="50">
        <v>154</v>
      </c>
      <c r="P523" s="50" t="s">
        <v>161</v>
      </c>
      <c r="Q523" s="151">
        <f>IF("1-Swim"=D523,J523*2.4,IF("2-Bike"=D523,J523*112,IF("3-Run"=D523,J523*26.2,0)))</f>
        <v>0.18679629629629632</v>
      </c>
      <c r="R523" s="151">
        <f>Q523/2</f>
        <v>9.3398148148148161E-2</v>
      </c>
      <c r="S523" s="53">
        <f>J523*26.2</f>
        <v>0.18679629629629632</v>
      </c>
      <c r="T523" s="53">
        <f>(J523+0.0013889)*26.2</f>
        <v>0.22318547629629631</v>
      </c>
      <c r="U523" s="53">
        <f>S523/2</f>
        <v>9.3398148148148161E-2</v>
      </c>
      <c r="V523" s="53">
        <f>T523/2</f>
        <v>0.11159273814814816</v>
      </c>
      <c r="W523" s="50">
        <f>RANK(J523,J:J,1)</f>
        <v>1702</v>
      </c>
      <c r="X523" s="50">
        <f>YEAR(B523)</f>
        <v>2006</v>
      </c>
      <c r="Y523" s="50">
        <f>MONTH(B523)</f>
        <v>4</v>
      </c>
      <c r="Z523" s="56">
        <f>X523*100+Y523</f>
        <v>200604</v>
      </c>
      <c r="AA523" s="56">
        <f>WEEKNUM(B523,1)</f>
        <v>15</v>
      </c>
      <c r="AB523" s="58">
        <f>IF(ISBLANK(B523)," ",MAX(B523-B522-1,0))</f>
        <v>0</v>
      </c>
      <c r="AC523" s="56">
        <f>DAY(B523)</f>
        <v>10</v>
      </c>
      <c r="AD523" s="53">
        <f>U523+V523</f>
        <v>0.2049908862962963</v>
      </c>
      <c r="AE523" s="56">
        <f>IF("1-Swim"=D523,E523*46.7,IF("2-Bike"=D523,E523,IF("3-Run"=D523,E523*4.27,0)))</f>
        <v>17.079999999999998</v>
      </c>
    </row>
    <row r="524" spans="1:31" x14ac:dyDescent="0.25">
      <c r="A524" s="50">
        <v>523</v>
      </c>
      <c r="B524" s="51">
        <v>38818</v>
      </c>
      <c r="C524" s="52" t="s">
        <v>4</v>
      </c>
      <c r="D524" s="50" t="s">
        <v>1223</v>
      </c>
      <c r="E524" s="50">
        <v>2.9</v>
      </c>
      <c r="F524" s="50">
        <v>0</v>
      </c>
      <c r="G524" s="50">
        <v>25</v>
      </c>
      <c r="H524" s="50">
        <v>20</v>
      </c>
      <c r="I524" s="53">
        <f>IF(E524&gt;0,TIME(F524,G524,H524),"")</f>
        <v>1.7592592592592594E-2</v>
      </c>
      <c r="J524" s="54">
        <f>IF(E524&gt;0,TIME(F524,G524,H524)/E524,"")</f>
        <v>6.0664112388250325E-3</v>
      </c>
      <c r="K524" s="50" t="s">
        <v>554</v>
      </c>
      <c r="L524" s="50" t="s">
        <v>102</v>
      </c>
      <c r="M524" s="55">
        <f>IF(D524&gt;0,0.0416666666666667/J524,"")</f>
        <v>6.8684210526315832</v>
      </c>
      <c r="N524" s="50">
        <v>164</v>
      </c>
      <c r="P524" s="50" t="s">
        <v>162</v>
      </c>
      <c r="Q524" s="151">
        <f>IF("1-Swim"=D524,J524*2.4,IF("2-Bike"=D524,J524*112,IF("3-Run"=D524,J524*26.2,0)))</f>
        <v>0.15893997445721586</v>
      </c>
      <c r="R524" s="151">
        <f>Q524/2</f>
        <v>7.946998722860793E-2</v>
      </c>
      <c r="S524" s="53">
        <f>J524*26.2</f>
        <v>0.15893997445721586</v>
      </c>
      <c r="T524" s="53">
        <f>(J524+0.0013889)*26.2</f>
        <v>0.19532915445721585</v>
      </c>
      <c r="U524" s="53">
        <f>S524/2</f>
        <v>7.946998722860793E-2</v>
      </c>
      <c r="V524" s="53">
        <f>T524/2</f>
        <v>9.7664577228607927E-2</v>
      </c>
      <c r="W524" s="50">
        <f>RANK(J524,J:J,1)</f>
        <v>826</v>
      </c>
      <c r="X524" s="50">
        <f>YEAR(B524)</f>
        <v>2006</v>
      </c>
      <c r="Y524" s="50">
        <f>MONTH(B524)</f>
        <v>4</v>
      </c>
      <c r="Z524" s="56">
        <f>X524*100+Y524</f>
        <v>200604</v>
      </c>
      <c r="AA524" s="56">
        <f>WEEKNUM(B524,1)</f>
        <v>15</v>
      </c>
      <c r="AB524" s="58">
        <f>IF(ISBLANK(B524)," ",MAX(B524-B523-1,0))</f>
        <v>0</v>
      </c>
      <c r="AC524" s="56">
        <f>DAY(B524)</f>
        <v>11</v>
      </c>
      <c r="AD524" s="53">
        <f>U524+V524</f>
        <v>0.17713456445721587</v>
      </c>
      <c r="AE524" s="56">
        <f>IF("1-Swim"=D524,E524*46.7,IF("2-Bike"=D524,E524,IF("3-Run"=D524,E524*4.27,0)))</f>
        <v>12.382999999999999</v>
      </c>
    </row>
    <row r="525" spans="1:31" x14ac:dyDescent="0.25">
      <c r="A525" s="50">
        <v>524</v>
      </c>
      <c r="B525" s="51">
        <v>38819</v>
      </c>
      <c r="C525" s="52" t="s">
        <v>6</v>
      </c>
      <c r="D525" s="50" t="s">
        <v>1224</v>
      </c>
      <c r="E525" s="50">
        <v>5</v>
      </c>
      <c r="F525" s="50">
        <v>0</v>
      </c>
      <c r="G525" s="50">
        <v>19</v>
      </c>
      <c r="H525" s="50">
        <v>32</v>
      </c>
      <c r="I525" s="53">
        <f>IF(E525&gt;0,TIME(F525,G525,H525),"")</f>
        <v>1.3564814814814816E-2</v>
      </c>
      <c r="J525" s="54">
        <f>IF(E525&gt;0,TIME(F525,G525,H525)/E525,"")</f>
        <v>2.712962962962963E-3</v>
      </c>
      <c r="K525" s="50" t="s">
        <v>33</v>
      </c>
      <c r="L525" s="50" t="s">
        <v>386</v>
      </c>
      <c r="M525" s="55">
        <f>IF(D525&gt;0,0.0416666666666667/J525,"")</f>
        <v>15.358361774744038</v>
      </c>
      <c r="N525" s="50">
        <v>0</v>
      </c>
      <c r="Q525" s="151">
        <f>IF("1-Swim"=D525,J525*2.4,IF("2-Bike"=D525,J525*112,IF("3-Run"=D525,J525*26.2,0)))</f>
        <v>0.30385185185185187</v>
      </c>
      <c r="R525" s="151">
        <f>Q525/2</f>
        <v>0.15192592592592594</v>
      </c>
      <c r="S525" s="53">
        <f>J525*26.2</f>
        <v>7.1079629629629631E-2</v>
      </c>
      <c r="T525" s="53">
        <f>(J525+0.0013889)*26.2</f>
        <v>0.10746880962962964</v>
      </c>
      <c r="U525" s="53">
        <f>S525/2</f>
        <v>3.5539814814814816E-2</v>
      </c>
      <c r="V525" s="53">
        <f>T525/2</f>
        <v>5.3734404814814819E-2</v>
      </c>
      <c r="W525" s="50">
        <f>RANK(J525,J:J,1)</f>
        <v>415</v>
      </c>
      <c r="X525" s="50">
        <f>YEAR(B525)</f>
        <v>2006</v>
      </c>
      <c r="Y525" s="50">
        <f>MONTH(B525)</f>
        <v>4</v>
      </c>
      <c r="Z525" s="56">
        <f>X525*100+Y525</f>
        <v>200604</v>
      </c>
      <c r="AA525" s="56">
        <f>WEEKNUM(B525,1)</f>
        <v>15</v>
      </c>
      <c r="AB525" s="58">
        <f>IF(ISBLANK(B525)," ",MAX(B525-B524-1,0))</f>
        <v>0</v>
      </c>
      <c r="AC525" s="56">
        <f>DAY(B525)</f>
        <v>12</v>
      </c>
      <c r="AD525" s="53">
        <f>U525+V525</f>
        <v>8.9274219629629642E-2</v>
      </c>
      <c r="AE525" s="56">
        <f>IF("1-Swim"=D525,E525*46.7,IF("2-Bike"=D525,E525,IF("3-Run"=D525,E525*4.27,0)))</f>
        <v>5</v>
      </c>
    </row>
    <row r="526" spans="1:31" x14ac:dyDescent="0.25">
      <c r="A526" s="50">
        <v>525</v>
      </c>
      <c r="B526" s="51">
        <v>38820</v>
      </c>
      <c r="C526" s="52" t="s">
        <v>1</v>
      </c>
      <c r="D526" s="50" t="s">
        <v>1223</v>
      </c>
      <c r="E526" s="50">
        <v>2.9</v>
      </c>
      <c r="F526" s="50">
        <v>0</v>
      </c>
      <c r="G526" s="50">
        <v>25</v>
      </c>
      <c r="H526" s="50">
        <v>43</v>
      </c>
      <c r="I526" s="53">
        <f>IF(E526&gt;0,TIME(F526,G526,H526),"")</f>
        <v>1.7858796296296296E-2</v>
      </c>
      <c r="J526" s="54">
        <f>IF(E526&gt;0,TIME(F526,G526,H526)/E526,"")</f>
        <v>6.158205619412516E-3</v>
      </c>
      <c r="K526" s="50" t="s">
        <v>554</v>
      </c>
      <c r="L526" s="50" t="s">
        <v>102</v>
      </c>
      <c r="M526" s="55">
        <f>IF(D526&gt;0,0.0416666666666667/J526,"")</f>
        <v>6.7660401814646844</v>
      </c>
      <c r="N526" s="50">
        <v>160</v>
      </c>
      <c r="P526" s="50" t="s">
        <v>163</v>
      </c>
      <c r="Q526" s="151">
        <f>IF("1-Swim"=D526,J526*2.4,IF("2-Bike"=D526,J526*112,IF("3-Run"=D526,J526*26.2,0)))</f>
        <v>0.16134498722860791</v>
      </c>
      <c r="R526" s="151">
        <f>Q526/2</f>
        <v>8.0672493614303953E-2</v>
      </c>
      <c r="S526" s="53">
        <f>J526*26.2</f>
        <v>0.16134498722860791</v>
      </c>
      <c r="T526" s="53">
        <f>(J526+0.0013889)*26.2</f>
        <v>0.19773416722860793</v>
      </c>
      <c r="U526" s="53">
        <f>S526/2</f>
        <v>8.0672493614303953E-2</v>
      </c>
      <c r="V526" s="53">
        <f>T526/2</f>
        <v>9.8867083614303963E-2</v>
      </c>
      <c r="W526" s="50">
        <f>RANK(J526,J:J,1)</f>
        <v>848</v>
      </c>
      <c r="X526" s="50">
        <f>YEAR(B526)</f>
        <v>2006</v>
      </c>
      <c r="Y526" s="50">
        <f>MONTH(B526)</f>
        <v>4</v>
      </c>
      <c r="Z526" s="56">
        <f>X526*100+Y526</f>
        <v>200604</v>
      </c>
      <c r="AA526" s="56">
        <f>WEEKNUM(B526,1)</f>
        <v>15</v>
      </c>
      <c r="AB526" s="58">
        <f>IF(ISBLANK(B526)," ",MAX(B526-B525-1,0))</f>
        <v>0</v>
      </c>
      <c r="AC526" s="56">
        <f>DAY(B526)</f>
        <v>13</v>
      </c>
      <c r="AD526" s="53">
        <f>U526+V526</f>
        <v>0.17953957722860792</v>
      </c>
      <c r="AE526" s="56">
        <f>IF("1-Swim"=D526,E526*46.7,IF("2-Bike"=D526,E526,IF("3-Run"=D526,E526*4.27,0)))</f>
        <v>12.382999999999999</v>
      </c>
    </row>
    <row r="527" spans="1:31" x14ac:dyDescent="0.25">
      <c r="A527" s="50">
        <v>526</v>
      </c>
      <c r="B527" s="51">
        <v>38821</v>
      </c>
      <c r="C527" s="52" t="s">
        <v>2</v>
      </c>
      <c r="D527" s="50" t="s">
        <v>1223</v>
      </c>
      <c r="E527" s="50">
        <v>6.5</v>
      </c>
      <c r="F527" s="50">
        <v>1</v>
      </c>
      <c r="G527" s="50">
        <v>6</v>
      </c>
      <c r="H527" s="50">
        <v>56</v>
      </c>
      <c r="I527" s="53">
        <f>IF(E527&gt;0,TIME(F527,G527,H527),"")</f>
        <v>4.6481481481481485E-2</v>
      </c>
      <c r="J527" s="54">
        <f>IF(E527&gt;0,TIME(F527,G527,H527)/E527,"")</f>
        <v>7.1509971509971515E-3</v>
      </c>
      <c r="K527" s="50" t="s">
        <v>554</v>
      </c>
      <c r="L527" s="50" t="s">
        <v>164</v>
      </c>
      <c r="M527" s="55">
        <f>IF(D527&gt;0,0.0416666666666667/J527,"")</f>
        <v>5.8266932270916376</v>
      </c>
      <c r="N527" s="50">
        <v>163</v>
      </c>
      <c r="P527" s="50" t="s">
        <v>165</v>
      </c>
      <c r="Q527" s="151">
        <f>IF("1-Swim"=D527,J527*2.4,IF("2-Bike"=D527,J527*112,IF("3-Run"=D527,J527*26.2,0)))</f>
        <v>0.18735612535612536</v>
      </c>
      <c r="R527" s="151">
        <f>Q527/2</f>
        <v>9.3678062678062682E-2</v>
      </c>
      <c r="S527" s="53">
        <f>J527*26.2</f>
        <v>0.18735612535612536</v>
      </c>
      <c r="T527" s="53">
        <f>(J527+0.0013889)*26.2</f>
        <v>0.22374530535612536</v>
      </c>
      <c r="U527" s="53">
        <f>S527/2</f>
        <v>9.3678062678062682E-2</v>
      </c>
      <c r="V527" s="53">
        <f>T527/2</f>
        <v>0.11187265267806268</v>
      </c>
      <c r="W527" s="50">
        <f>RANK(J527,J:J,1)</f>
        <v>1729</v>
      </c>
      <c r="X527" s="50">
        <f>YEAR(B527)</f>
        <v>2006</v>
      </c>
      <c r="Y527" s="50">
        <f>MONTH(B527)</f>
        <v>4</v>
      </c>
      <c r="Z527" s="56">
        <f>X527*100+Y527</f>
        <v>200604</v>
      </c>
      <c r="AA527" s="56">
        <f>WEEKNUM(B527,1)</f>
        <v>15</v>
      </c>
      <c r="AB527" s="58">
        <f>IF(ISBLANK(B527)," ",MAX(B527-B526-1,0))</f>
        <v>0</v>
      </c>
      <c r="AC527" s="56">
        <f>DAY(B527)</f>
        <v>14</v>
      </c>
      <c r="AD527" s="53">
        <f>U527+V527</f>
        <v>0.20555071535612535</v>
      </c>
      <c r="AE527" s="56">
        <f>IF("1-Swim"=D527,E527*46.7,IF("2-Bike"=D527,E527,IF("3-Run"=D527,E527*4.27,0)))</f>
        <v>27.754999999999995</v>
      </c>
    </row>
    <row r="528" spans="1:31" x14ac:dyDescent="0.25">
      <c r="A528" s="50">
        <v>527</v>
      </c>
      <c r="B528" s="51">
        <v>38822</v>
      </c>
      <c r="C528" s="52" t="s">
        <v>5</v>
      </c>
      <c r="D528" s="50" t="s">
        <v>1224</v>
      </c>
      <c r="E528" s="50">
        <v>24.08</v>
      </c>
      <c r="F528" s="50">
        <v>1</v>
      </c>
      <c r="G528" s="50">
        <v>18</v>
      </c>
      <c r="H528" s="50">
        <v>52</v>
      </c>
      <c r="I528" s="53">
        <f>IF(E528&gt;0,TIME(F528,G528,H528),"")</f>
        <v>5.4768518518518522E-2</v>
      </c>
      <c r="J528" s="54">
        <f>IF(E528&gt;0,TIME(F528,G528,H528)/E528,"")</f>
        <v>2.2744401378122312E-3</v>
      </c>
      <c r="K528" s="50" t="s">
        <v>33</v>
      </c>
      <c r="L528" s="50" t="s">
        <v>29</v>
      </c>
      <c r="M528" s="55">
        <f>IF(D528&gt;0,0.0416666666666667/J528,"")</f>
        <v>18.319526627218945</v>
      </c>
      <c r="N528" s="50">
        <v>0</v>
      </c>
      <c r="P528" s="50" t="s">
        <v>166</v>
      </c>
      <c r="Q528" s="151">
        <f>IF("1-Swim"=D528,J528*2.4,IF("2-Bike"=D528,J528*112,IF("3-Run"=D528,J528*26.2,0)))</f>
        <v>0.25473729543496992</v>
      </c>
      <c r="R528" s="151">
        <f>Q528/2</f>
        <v>0.12736864771748496</v>
      </c>
      <c r="S528" s="53">
        <f>J528*26.2</f>
        <v>5.9590331610680454E-2</v>
      </c>
      <c r="T528" s="53">
        <f>(J528+0.0013889)*26.2</f>
        <v>9.5979511610680454E-2</v>
      </c>
      <c r="U528" s="53">
        <f>S528/2</f>
        <v>2.9795165805340227E-2</v>
      </c>
      <c r="V528" s="53">
        <f>T528/2</f>
        <v>4.7989755805340227E-2</v>
      </c>
      <c r="W528" s="50">
        <f>RANK(J528,J:J,1)</f>
        <v>227</v>
      </c>
      <c r="X528" s="50">
        <f>YEAR(B528)</f>
        <v>2006</v>
      </c>
      <c r="Y528" s="50">
        <f>MONTH(B528)</f>
        <v>4</v>
      </c>
      <c r="Z528" s="56">
        <f>X528*100+Y528</f>
        <v>200604</v>
      </c>
      <c r="AA528" s="56">
        <f>WEEKNUM(B528,1)</f>
        <v>15</v>
      </c>
      <c r="AB528" s="58">
        <f>IF(ISBLANK(B528)," ",MAX(B528-B527-1,0))</f>
        <v>0</v>
      </c>
      <c r="AC528" s="56">
        <f>DAY(B528)</f>
        <v>15</v>
      </c>
      <c r="AD528" s="53">
        <f>U528+V528</f>
        <v>7.7784921610680458E-2</v>
      </c>
      <c r="AE528" s="56">
        <f>IF("1-Swim"=D528,E528*46.7,IF("2-Bike"=D528,E528,IF("3-Run"=D528,E528*4.27,0)))</f>
        <v>24.08</v>
      </c>
    </row>
    <row r="529" spans="1:31" x14ac:dyDescent="0.25">
      <c r="A529" s="50">
        <v>528</v>
      </c>
      <c r="B529" s="51">
        <v>38824</v>
      </c>
      <c r="C529" s="52" t="s">
        <v>3</v>
      </c>
      <c r="D529" s="50" t="s">
        <v>1224</v>
      </c>
      <c r="E529" s="50">
        <v>4.25</v>
      </c>
      <c r="F529" s="50">
        <v>0</v>
      </c>
      <c r="G529" s="50">
        <v>19</v>
      </c>
      <c r="H529" s="50">
        <v>5</v>
      </c>
      <c r="I529" s="53">
        <f>IF(E529&gt;0,TIME(F529,G529,H529),"")</f>
        <v>1.3252314814814814E-2</v>
      </c>
      <c r="J529" s="54">
        <f>IF(E529&gt;0,TIME(F529,G529,H529)/E529,"")</f>
        <v>3.1181917211328975E-3</v>
      </c>
      <c r="K529" s="50" t="s">
        <v>33</v>
      </c>
      <c r="L529" s="50" t="s">
        <v>378</v>
      </c>
      <c r="M529" s="55">
        <f>IF(D529&gt;0,0.0416666666666667/J529,"")</f>
        <v>13.362445414847173</v>
      </c>
      <c r="N529" s="50">
        <v>0</v>
      </c>
      <c r="Q529" s="151">
        <f>IF("1-Swim"=D529,J529*2.4,IF("2-Bike"=D529,J529*112,IF("3-Run"=D529,J529*26.2,0)))</f>
        <v>0.34923747276688455</v>
      </c>
      <c r="R529" s="151">
        <f>Q529/2</f>
        <v>0.17461873638344227</v>
      </c>
      <c r="S529" s="53">
        <f>J529*26.2</f>
        <v>8.1696623093681919E-2</v>
      </c>
      <c r="T529" s="53">
        <f>(J529+0.0013889)*26.2</f>
        <v>0.11808580309368191</v>
      </c>
      <c r="U529" s="53">
        <f>S529/2</f>
        <v>4.084831154684096E-2</v>
      </c>
      <c r="V529" s="53">
        <f>T529/2</f>
        <v>5.9042901546840956E-2</v>
      </c>
      <c r="W529" s="50">
        <f>RANK(J529,J:J,1)</f>
        <v>621</v>
      </c>
      <c r="X529" s="50">
        <f>YEAR(B529)</f>
        <v>2006</v>
      </c>
      <c r="Y529" s="50">
        <f>MONTH(B529)</f>
        <v>4</v>
      </c>
      <c r="Z529" s="56">
        <f>X529*100+Y529</f>
        <v>200604</v>
      </c>
      <c r="AA529" s="56">
        <f>WEEKNUM(B529,1)</f>
        <v>16</v>
      </c>
      <c r="AB529" s="58">
        <f>IF(ISBLANK(B529)," ",MAX(B529-B528-1,0))</f>
        <v>1</v>
      </c>
      <c r="AC529" s="56">
        <f>DAY(B529)</f>
        <v>17</v>
      </c>
      <c r="AD529" s="53">
        <f>U529+V529</f>
        <v>9.9891213093681916E-2</v>
      </c>
      <c r="AE529" s="56">
        <f>IF("1-Swim"=D529,E529*46.7,IF("2-Bike"=D529,E529,IF("3-Run"=D529,E529*4.27,0)))</f>
        <v>4.25</v>
      </c>
    </row>
    <row r="530" spans="1:31" x14ac:dyDescent="0.25">
      <c r="A530" s="50">
        <v>529</v>
      </c>
      <c r="B530" s="51">
        <v>38824</v>
      </c>
      <c r="C530" s="52" t="s">
        <v>3</v>
      </c>
      <c r="D530" s="50" t="s">
        <v>1223</v>
      </c>
      <c r="E530" s="50">
        <v>4</v>
      </c>
      <c r="F530" s="50">
        <v>0</v>
      </c>
      <c r="G530" s="50">
        <v>41</v>
      </c>
      <c r="H530" s="50">
        <v>48</v>
      </c>
      <c r="I530" s="53">
        <f>IF(E530&gt;0,TIME(F530,G530,H530),"")</f>
        <v>2.9027777777777777E-2</v>
      </c>
      <c r="J530" s="54">
        <f>IF(E530&gt;0,TIME(F530,G530,H530)/E530,"")</f>
        <v>7.2569444444444443E-3</v>
      </c>
      <c r="K530" s="50" t="s">
        <v>554</v>
      </c>
      <c r="L530" s="50" t="s">
        <v>143</v>
      </c>
      <c r="M530" s="55">
        <f>IF(D530&gt;0,0.0416666666666667/J530,"")</f>
        <v>5.7416267942583774</v>
      </c>
      <c r="N530" s="50">
        <v>149</v>
      </c>
      <c r="P530" s="50" t="s">
        <v>167</v>
      </c>
      <c r="Q530" s="151">
        <f>IF("1-Swim"=D530,J530*2.4,IF("2-Bike"=D530,J530*112,IF("3-Run"=D530,J530*26.2,0)))</f>
        <v>0.19013194444444442</v>
      </c>
      <c r="R530" s="151">
        <f>Q530/2</f>
        <v>9.5065972222222211E-2</v>
      </c>
      <c r="S530" s="53">
        <f>J530*26.2</f>
        <v>0.19013194444444442</v>
      </c>
      <c r="T530" s="53">
        <f>(J530+0.0013889)*26.2</f>
        <v>0.22652112444444444</v>
      </c>
      <c r="U530" s="53">
        <f>S530/2</f>
        <v>9.5065972222222211E-2</v>
      </c>
      <c r="V530" s="53">
        <f>T530/2</f>
        <v>0.11326056222222222</v>
      </c>
      <c r="W530" s="50">
        <f>RANK(J530,J:J,1)</f>
        <v>1842</v>
      </c>
      <c r="X530" s="50">
        <f>YEAR(B530)</f>
        <v>2006</v>
      </c>
      <c r="Y530" s="50">
        <f>MONTH(B530)</f>
        <v>4</v>
      </c>
      <c r="Z530" s="56">
        <f>X530*100+Y530</f>
        <v>200604</v>
      </c>
      <c r="AA530" s="56">
        <f>WEEKNUM(B530,1)</f>
        <v>16</v>
      </c>
      <c r="AB530" s="58">
        <f>IF(ISBLANK(B530)," ",MAX(B530-B529-1,0))</f>
        <v>0</v>
      </c>
      <c r="AC530" s="56">
        <f>DAY(B530)</f>
        <v>17</v>
      </c>
      <c r="AD530" s="53">
        <f>U530+V530</f>
        <v>0.20832653444444443</v>
      </c>
      <c r="AE530" s="56">
        <f>IF("1-Swim"=D530,E530*46.7,IF("2-Bike"=D530,E530,IF("3-Run"=D530,E530*4.27,0)))</f>
        <v>17.079999999999998</v>
      </c>
    </row>
    <row r="531" spans="1:31" x14ac:dyDescent="0.25">
      <c r="A531" s="50">
        <v>530</v>
      </c>
      <c r="B531" s="51">
        <v>38826</v>
      </c>
      <c r="C531" s="52" t="s">
        <v>6</v>
      </c>
      <c r="D531" s="50" t="s">
        <v>1224</v>
      </c>
      <c r="E531" s="50">
        <v>2.25</v>
      </c>
      <c r="F531" s="50">
        <v>0</v>
      </c>
      <c r="G531" s="50">
        <v>9</v>
      </c>
      <c r="H531" s="50">
        <v>50</v>
      </c>
      <c r="I531" s="53">
        <f>IF(E531&gt;0,TIME(F531,G531,H531),"")</f>
        <v>6.828703703703704E-3</v>
      </c>
      <c r="J531" s="54">
        <f>IF(E531&gt;0,TIME(F531,G531,H531)/E531,"")</f>
        <v>3.034979423868313E-3</v>
      </c>
      <c r="K531" s="50" t="s">
        <v>33</v>
      </c>
      <c r="L531" s="50" t="s">
        <v>380</v>
      </c>
      <c r="M531" s="55">
        <f>IF(D531&gt;0,0.0416666666666667/J531,"")</f>
        <v>13.728813559322044</v>
      </c>
      <c r="N531" s="50">
        <v>0</v>
      </c>
      <c r="Q531" s="151">
        <f>IF("1-Swim"=D531,J531*2.4,IF("2-Bike"=D531,J531*112,IF("3-Run"=D531,J531*26.2,0)))</f>
        <v>0.33991769547325107</v>
      </c>
      <c r="R531" s="151">
        <f>Q531/2</f>
        <v>0.16995884773662553</v>
      </c>
      <c r="S531" s="53">
        <f>J531*26.2</f>
        <v>7.9516460905349792E-2</v>
      </c>
      <c r="T531" s="53">
        <f>(J531+0.0013889)*26.2</f>
        <v>0.1159056409053498</v>
      </c>
      <c r="U531" s="53">
        <f>S531/2</f>
        <v>3.9758230452674896E-2</v>
      </c>
      <c r="V531" s="53">
        <f>T531/2</f>
        <v>5.79528204526749E-2</v>
      </c>
      <c r="W531" s="50">
        <f>RANK(J531,J:J,1)</f>
        <v>586</v>
      </c>
      <c r="X531" s="50">
        <f>YEAR(B531)</f>
        <v>2006</v>
      </c>
      <c r="Y531" s="50">
        <f>MONTH(B531)</f>
        <v>4</v>
      </c>
      <c r="Z531" s="56">
        <f>X531*100+Y531</f>
        <v>200604</v>
      </c>
      <c r="AA531" s="56">
        <f>WEEKNUM(B531,1)</f>
        <v>16</v>
      </c>
      <c r="AB531" s="58">
        <f>IF(ISBLANK(B531)," ",MAX(B531-B530-1,0))</f>
        <v>1</v>
      </c>
      <c r="AC531" s="56">
        <f>DAY(B531)</f>
        <v>19</v>
      </c>
      <c r="AD531" s="53">
        <f>U531+V531</f>
        <v>9.7711050905349789E-2</v>
      </c>
      <c r="AE531" s="56">
        <f>IF("1-Swim"=D531,E531*46.7,IF("2-Bike"=D531,E531,IF("3-Run"=D531,E531*4.27,0)))</f>
        <v>2.25</v>
      </c>
    </row>
    <row r="532" spans="1:31" x14ac:dyDescent="0.25">
      <c r="A532" s="50">
        <v>531</v>
      </c>
      <c r="B532" s="51">
        <v>38826</v>
      </c>
      <c r="C532" s="52" t="s">
        <v>6</v>
      </c>
      <c r="D532" s="50" t="s">
        <v>1223</v>
      </c>
      <c r="E532" s="50">
        <v>3</v>
      </c>
      <c r="F532" s="50">
        <v>0</v>
      </c>
      <c r="G532" s="50">
        <v>28</v>
      </c>
      <c r="H532" s="50">
        <v>51</v>
      </c>
      <c r="I532" s="53">
        <f>IF(E532&gt;0,TIME(F532,G532,H532),"")</f>
        <v>2.0034722222222221E-2</v>
      </c>
      <c r="J532" s="54">
        <f>IF(E532&gt;0,TIME(F532,G532,H532)/E532,"")</f>
        <v>6.6782407407407407E-3</v>
      </c>
      <c r="K532" s="50" t="s">
        <v>555</v>
      </c>
      <c r="L532" s="50" t="s">
        <v>334</v>
      </c>
      <c r="M532" s="55">
        <f>IF(D532&gt;0,0.0416666666666667/J532,"")</f>
        <v>6.2391681109185493</v>
      </c>
      <c r="N532" s="50">
        <v>0</v>
      </c>
      <c r="Q532" s="151">
        <f>IF("1-Swim"=D532,J532*2.4,IF("2-Bike"=D532,J532*112,IF("3-Run"=D532,J532*26.2,0)))</f>
        <v>0.17496990740740739</v>
      </c>
      <c r="R532" s="151">
        <f>Q532/2</f>
        <v>8.7484953703703697E-2</v>
      </c>
      <c r="S532" s="53">
        <f>J532*26.2</f>
        <v>0.17496990740740739</v>
      </c>
      <c r="T532" s="53">
        <f>(J532+0.0013889)*26.2</f>
        <v>0.21135908740740739</v>
      </c>
      <c r="U532" s="53">
        <f>S532/2</f>
        <v>8.7484953703703697E-2</v>
      </c>
      <c r="V532" s="53">
        <f>T532/2</f>
        <v>0.10567954370370369</v>
      </c>
      <c r="W532" s="50">
        <f>RANK(J532,J:J,1)</f>
        <v>1168</v>
      </c>
      <c r="X532" s="50">
        <f>YEAR(B532)</f>
        <v>2006</v>
      </c>
      <c r="Y532" s="50">
        <f>MONTH(B532)</f>
        <v>4</v>
      </c>
      <c r="Z532" s="56">
        <f>X532*100+Y532</f>
        <v>200604</v>
      </c>
      <c r="AA532" s="56">
        <f>WEEKNUM(B532,1)</f>
        <v>16</v>
      </c>
      <c r="AB532" s="58">
        <f>IF(ISBLANK(B532)," ",MAX(B532-B531-1,0))</f>
        <v>0</v>
      </c>
      <c r="AC532" s="56">
        <f>DAY(B532)</f>
        <v>19</v>
      </c>
      <c r="AD532" s="53">
        <f>U532+V532</f>
        <v>0.19316449740740738</v>
      </c>
      <c r="AE532" s="56">
        <f>IF("1-Swim"=D532,E532*46.7,IF("2-Bike"=D532,E532,IF("3-Run"=D532,E532*4.27,0)))</f>
        <v>12.809999999999999</v>
      </c>
    </row>
    <row r="533" spans="1:31" x14ac:dyDescent="0.25">
      <c r="A533" s="50">
        <v>532</v>
      </c>
      <c r="B533" s="51">
        <v>38827</v>
      </c>
      <c r="C533" s="52" t="s">
        <v>1</v>
      </c>
      <c r="D533" s="50" t="s">
        <v>1223</v>
      </c>
      <c r="E533" s="50">
        <v>3</v>
      </c>
      <c r="F533" s="50">
        <v>0</v>
      </c>
      <c r="G533" s="50">
        <v>28</v>
      </c>
      <c r="H533" s="50">
        <v>29</v>
      </c>
      <c r="I533" s="53">
        <f>IF(E533&gt;0,TIME(F533,G533,H533),"")</f>
        <v>1.9780092592592592E-2</v>
      </c>
      <c r="J533" s="54">
        <f>IF(E533&gt;0,TIME(F533,G533,H533)/E533,"")</f>
        <v>6.5933641975308641E-3</v>
      </c>
      <c r="K533" s="50" t="s">
        <v>555</v>
      </c>
      <c r="L533" s="50" t="s">
        <v>334</v>
      </c>
      <c r="M533" s="55">
        <f>IF(D533&gt;0,0.0416666666666667/J533,"")</f>
        <v>6.3194850789935684</v>
      </c>
      <c r="N533" s="50">
        <v>169</v>
      </c>
      <c r="P533" s="50" t="s">
        <v>168</v>
      </c>
      <c r="Q533" s="151">
        <f>IF("1-Swim"=D533,J533*2.4,IF("2-Bike"=D533,J533*112,IF("3-Run"=D533,J533*26.2,0)))</f>
        <v>0.17274614197530863</v>
      </c>
      <c r="R533" s="151">
        <f>Q533/2</f>
        <v>8.6373070987654316E-2</v>
      </c>
      <c r="S533" s="53">
        <f>J533*26.2</f>
        <v>0.17274614197530863</v>
      </c>
      <c r="T533" s="53">
        <f>(J533+0.0013889)*26.2</f>
        <v>0.20913532197530862</v>
      </c>
      <c r="U533" s="53">
        <f>S533/2</f>
        <v>8.6373070987654316E-2</v>
      </c>
      <c r="V533" s="53">
        <f>T533/2</f>
        <v>0.10456766098765431</v>
      </c>
      <c r="W533" s="50">
        <f>RANK(J533,J:J,1)</f>
        <v>1085</v>
      </c>
      <c r="X533" s="50">
        <f>YEAR(B533)</f>
        <v>2006</v>
      </c>
      <c r="Y533" s="50">
        <f>MONTH(B533)</f>
        <v>4</v>
      </c>
      <c r="Z533" s="56">
        <f>X533*100+Y533</f>
        <v>200604</v>
      </c>
      <c r="AA533" s="56">
        <f>WEEKNUM(B533,1)</f>
        <v>16</v>
      </c>
      <c r="AB533" s="58">
        <f>IF(ISBLANK(B533)," ",MAX(B533-B532-1,0))</f>
        <v>0</v>
      </c>
      <c r="AC533" s="56">
        <f>DAY(B533)</f>
        <v>20</v>
      </c>
      <c r="AD533" s="53">
        <f>U533+V533</f>
        <v>0.19094073197530864</v>
      </c>
      <c r="AE533" s="56">
        <f>IF("1-Swim"=D533,E533*46.7,IF("2-Bike"=D533,E533,IF("3-Run"=D533,E533*4.27,0)))</f>
        <v>12.809999999999999</v>
      </c>
    </row>
    <row r="534" spans="1:31" x14ac:dyDescent="0.25">
      <c r="A534" s="50">
        <v>533</v>
      </c>
      <c r="B534" s="51">
        <v>38828</v>
      </c>
      <c r="C534" s="52" t="s">
        <v>2</v>
      </c>
      <c r="D534" s="50" t="s">
        <v>1223</v>
      </c>
      <c r="E534" s="50">
        <v>3.5</v>
      </c>
      <c r="F534" s="50">
        <v>0</v>
      </c>
      <c r="G534" s="50">
        <v>37</v>
      </c>
      <c r="H534" s="50">
        <v>35</v>
      </c>
      <c r="I534" s="53">
        <f>IF(E534&gt;0,TIME(F534,G534,H534),"")</f>
        <v>2.6099537037037036E-2</v>
      </c>
      <c r="J534" s="54">
        <f>IF(E534&gt;0,TIME(F534,G534,H534)/E534,"")</f>
        <v>7.4570105820105812E-3</v>
      </c>
      <c r="K534" s="50" t="s">
        <v>555</v>
      </c>
      <c r="L534" s="50" t="s">
        <v>130</v>
      </c>
      <c r="M534" s="55">
        <f>IF(D534&gt;0,0.0416666666666667/J534,"")</f>
        <v>5.587583148558763</v>
      </c>
      <c r="N534" s="50">
        <v>0</v>
      </c>
      <c r="P534" s="50" t="s">
        <v>169</v>
      </c>
      <c r="Q534" s="151">
        <f>IF("1-Swim"=D534,J534*2.4,IF("2-Bike"=D534,J534*112,IF("3-Run"=D534,J534*26.2,0)))</f>
        <v>0.19537367724867721</v>
      </c>
      <c r="R534" s="151">
        <f>Q534/2</f>
        <v>9.7686838624338607E-2</v>
      </c>
      <c r="S534" s="53">
        <f>J534*26.2</f>
        <v>0.19537367724867721</v>
      </c>
      <c r="T534" s="53">
        <f>(J534+0.0013889)*26.2</f>
        <v>0.23176285724867721</v>
      </c>
      <c r="U534" s="53">
        <f>S534/2</f>
        <v>9.7686838624338607E-2</v>
      </c>
      <c r="V534" s="53">
        <f>T534/2</f>
        <v>0.1158814286243386</v>
      </c>
      <c r="W534" s="50">
        <f>RANK(J534,J:J,1)</f>
        <v>2026</v>
      </c>
      <c r="X534" s="50">
        <f>YEAR(B534)</f>
        <v>2006</v>
      </c>
      <c r="Y534" s="50">
        <f>MONTH(B534)</f>
        <v>4</v>
      </c>
      <c r="Z534" s="56">
        <f>X534*100+Y534</f>
        <v>200604</v>
      </c>
      <c r="AA534" s="56">
        <f>WEEKNUM(B534,1)</f>
        <v>16</v>
      </c>
      <c r="AB534" s="58">
        <f>IF(ISBLANK(B534)," ",MAX(B534-B533-1,0))</f>
        <v>0</v>
      </c>
      <c r="AC534" s="56">
        <f>DAY(B534)</f>
        <v>21</v>
      </c>
      <c r="AD534" s="53">
        <f>U534+V534</f>
        <v>0.21356826724867722</v>
      </c>
      <c r="AE534" s="56">
        <f>IF("1-Swim"=D534,E534*46.7,IF("2-Bike"=D534,E534,IF("3-Run"=D534,E534*4.27,0)))</f>
        <v>14.944999999999999</v>
      </c>
    </row>
    <row r="535" spans="1:31" x14ac:dyDescent="0.25">
      <c r="A535" s="50">
        <v>534</v>
      </c>
      <c r="B535" s="51">
        <v>38831</v>
      </c>
      <c r="C535" s="52" t="s">
        <v>3</v>
      </c>
      <c r="D535" s="50" t="s">
        <v>1224</v>
      </c>
      <c r="E535" s="50">
        <v>2.5</v>
      </c>
      <c r="F535" s="50">
        <v>0</v>
      </c>
      <c r="G535" s="50">
        <v>9</v>
      </c>
      <c r="H535" s="50">
        <v>50</v>
      </c>
      <c r="I535" s="53">
        <f>IF(E535&gt;0,TIME(F535,G535,H535),"")</f>
        <v>6.828703703703704E-3</v>
      </c>
      <c r="J535" s="54">
        <f>IF(E535&gt;0,TIME(F535,G535,H535)/E535,"")</f>
        <v>2.7314814814814814E-3</v>
      </c>
      <c r="K535" s="50" t="s">
        <v>33</v>
      </c>
      <c r="L535" s="50" t="s">
        <v>380</v>
      </c>
      <c r="M535" s="55">
        <f>IF(D535&gt;0,0.0416666666666667/J535,"")</f>
        <v>15.254237288135606</v>
      </c>
      <c r="N535" s="50">
        <v>0</v>
      </c>
      <c r="Q535" s="151">
        <f>IF("1-Swim"=D535,J535*2.4,IF("2-Bike"=D535,J535*112,IF("3-Run"=D535,J535*26.2,0)))</f>
        <v>0.30592592592592593</v>
      </c>
      <c r="R535" s="151">
        <f>Q535/2</f>
        <v>0.15296296296296297</v>
      </c>
      <c r="S535" s="53">
        <f>J535*26.2</f>
        <v>7.1564814814814817E-2</v>
      </c>
      <c r="T535" s="53">
        <f>(J535+0.0013889)*26.2</f>
        <v>0.10795399481481481</v>
      </c>
      <c r="U535" s="53">
        <f>S535/2</f>
        <v>3.5782407407407409E-2</v>
      </c>
      <c r="V535" s="53">
        <f>T535/2</f>
        <v>5.3976997407407405E-2</v>
      </c>
      <c r="W535" s="50">
        <f>RANK(J535,J:J,1)</f>
        <v>430</v>
      </c>
      <c r="X535" s="50">
        <f>YEAR(B535)</f>
        <v>2006</v>
      </c>
      <c r="Y535" s="50">
        <f>MONTH(B535)</f>
        <v>4</v>
      </c>
      <c r="Z535" s="56">
        <f>X535*100+Y535</f>
        <v>200604</v>
      </c>
      <c r="AA535" s="56">
        <f>WEEKNUM(B535,1)</f>
        <v>17</v>
      </c>
      <c r="AB535" s="58">
        <f>IF(ISBLANK(B535)," ",MAX(B535-B534-1,0))</f>
        <v>2</v>
      </c>
      <c r="AC535" s="56">
        <f>DAY(B535)</f>
        <v>24</v>
      </c>
      <c r="AD535" s="53">
        <f>U535+V535</f>
        <v>8.9759404814814814E-2</v>
      </c>
      <c r="AE535" s="56">
        <f>IF("1-Swim"=D535,E535*46.7,IF("2-Bike"=D535,E535,IF("3-Run"=D535,E535*4.27,0)))</f>
        <v>2.5</v>
      </c>
    </row>
    <row r="536" spans="1:31" x14ac:dyDescent="0.25">
      <c r="A536" s="50">
        <v>535</v>
      </c>
      <c r="B536" s="51">
        <v>38831</v>
      </c>
      <c r="C536" s="52" t="s">
        <v>3</v>
      </c>
      <c r="D536" s="50" t="s">
        <v>1223</v>
      </c>
      <c r="E536" s="50">
        <v>3</v>
      </c>
      <c r="F536" s="50">
        <v>0</v>
      </c>
      <c r="G536" s="50">
        <v>29</v>
      </c>
      <c r="H536" s="50">
        <v>28</v>
      </c>
      <c r="I536" s="53">
        <f>IF(E536&gt;0,TIME(F536,G536,H536),"")</f>
        <v>2.0462962962962964E-2</v>
      </c>
      <c r="J536" s="54">
        <f>IF(E536&gt;0,TIME(F536,G536,H536)/E536,"")</f>
        <v>6.8209876543209877E-3</v>
      </c>
      <c r="K536" s="50" t="s">
        <v>555</v>
      </c>
      <c r="L536" s="50" t="s">
        <v>334</v>
      </c>
      <c r="M536" s="55">
        <f>IF(D536&gt;0,0.0416666666666667/J536,"")</f>
        <v>6.1085972850678782</v>
      </c>
      <c r="N536" s="50">
        <v>158</v>
      </c>
      <c r="P536" s="50" t="s">
        <v>170</v>
      </c>
      <c r="Q536" s="151">
        <f>IF("1-Swim"=D536,J536*2.4,IF("2-Bike"=D536,J536*112,IF("3-Run"=D536,J536*26.2,0)))</f>
        <v>0.17870987654320988</v>
      </c>
      <c r="R536" s="151">
        <f>Q536/2</f>
        <v>8.9354938271604942E-2</v>
      </c>
      <c r="S536" s="53">
        <f>J536*26.2</f>
        <v>0.17870987654320988</v>
      </c>
      <c r="T536" s="53">
        <f>(J536+0.0013889)*26.2</f>
        <v>0.21509905654320985</v>
      </c>
      <c r="U536" s="53">
        <f>S536/2</f>
        <v>8.9354938271604942E-2</v>
      </c>
      <c r="V536" s="53">
        <f>T536/2</f>
        <v>0.10754952827160492</v>
      </c>
      <c r="W536" s="50">
        <f>RANK(J536,J:J,1)</f>
        <v>1334</v>
      </c>
      <c r="X536" s="50">
        <f>YEAR(B536)</f>
        <v>2006</v>
      </c>
      <c r="Y536" s="50">
        <f>MONTH(B536)</f>
        <v>4</v>
      </c>
      <c r="Z536" s="56">
        <f>X536*100+Y536</f>
        <v>200604</v>
      </c>
      <c r="AA536" s="56">
        <f>WEEKNUM(B536,1)</f>
        <v>17</v>
      </c>
      <c r="AB536" s="58">
        <f>IF(ISBLANK(B536)," ",MAX(B536-B535-1,0))</f>
        <v>0</v>
      </c>
      <c r="AC536" s="56">
        <f>DAY(B536)</f>
        <v>24</v>
      </c>
      <c r="AD536" s="53">
        <f>U536+V536</f>
        <v>0.19690446654320987</v>
      </c>
      <c r="AE536" s="56">
        <f>IF("1-Swim"=D536,E536*46.7,IF("2-Bike"=D536,E536,IF("3-Run"=D536,E536*4.27,0)))</f>
        <v>12.809999999999999</v>
      </c>
    </row>
    <row r="537" spans="1:31" x14ac:dyDescent="0.25">
      <c r="A537" s="50">
        <v>536</v>
      </c>
      <c r="B537" s="51">
        <v>38832</v>
      </c>
      <c r="C537" s="52" t="s">
        <v>4</v>
      </c>
      <c r="D537" s="50" t="s">
        <v>1223</v>
      </c>
      <c r="E537" s="50">
        <v>5</v>
      </c>
      <c r="F537" s="50">
        <v>0</v>
      </c>
      <c r="G537" s="50">
        <v>48</v>
      </c>
      <c r="H537" s="50">
        <v>41</v>
      </c>
      <c r="I537" s="53">
        <f>IF(E537&gt;0,TIME(F537,G537,H537),"")</f>
        <v>3.380787037037037E-2</v>
      </c>
      <c r="J537" s="54">
        <f>IF(E537&gt;0,TIME(F537,G537,H537)/E537,"")</f>
        <v>6.7615740740740744E-3</v>
      </c>
      <c r="K537" s="50" t="s">
        <v>555</v>
      </c>
      <c r="L537" s="50" t="s">
        <v>171</v>
      </c>
      <c r="M537" s="55">
        <f>IF(D537&gt;0,0.0416666666666667/J537,"")</f>
        <v>6.1622731941116102</v>
      </c>
      <c r="N537" s="50">
        <v>161</v>
      </c>
      <c r="P537" s="50" t="s">
        <v>172</v>
      </c>
      <c r="Q537" s="151">
        <f>IF("1-Swim"=D537,J537*2.4,IF("2-Bike"=D537,J537*112,IF("3-Run"=D537,J537*26.2,0)))</f>
        <v>0.17715324074074074</v>
      </c>
      <c r="R537" s="151">
        <f>Q537/2</f>
        <v>8.8576620370370368E-2</v>
      </c>
      <c r="S537" s="53">
        <f>J537*26.2</f>
        <v>0.17715324074074074</v>
      </c>
      <c r="T537" s="53">
        <f>(J537+0.0013889)*26.2</f>
        <v>0.21354242074074076</v>
      </c>
      <c r="U537" s="53">
        <f>S537/2</f>
        <v>8.8576620370370368E-2</v>
      </c>
      <c r="V537" s="53">
        <f>T537/2</f>
        <v>0.10677121037037038</v>
      </c>
      <c r="W537" s="50">
        <f>RANK(J537,J:J,1)</f>
        <v>1268</v>
      </c>
      <c r="X537" s="50">
        <f>YEAR(B537)</f>
        <v>2006</v>
      </c>
      <c r="Y537" s="50">
        <f>MONTH(B537)</f>
        <v>4</v>
      </c>
      <c r="Z537" s="56">
        <f>X537*100+Y537</f>
        <v>200604</v>
      </c>
      <c r="AA537" s="56">
        <f>WEEKNUM(B537,1)</f>
        <v>17</v>
      </c>
      <c r="AB537" s="58">
        <f>IF(ISBLANK(B537)," ",MAX(B537-B536-1,0))</f>
        <v>0</v>
      </c>
      <c r="AC537" s="56">
        <f>DAY(B537)</f>
        <v>25</v>
      </c>
      <c r="AD537" s="53">
        <f>U537+V537</f>
        <v>0.19534783074074075</v>
      </c>
      <c r="AE537" s="56">
        <f>IF("1-Swim"=D537,E537*46.7,IF("2-Bike"=D537,E537,IF("3-Run"=D537,E537*4.27,0)))</f>
        <v>21.349999999999998</v>
      </c>
    </row>
    <row r="538" spans="1:31" x14ac:dyDescent="0.25">
      <c r="A538" s="50">
        <v>537</v>
      </c>
      <c r="B538" s="51">
        <v>38835</v>
      </c>
      <c r="C538" s="52" t="s">
        <v>2</v>
      </c>
      <c r="D538" s="50" t="s">
        <v>1223</v>
      </c>
      <c r="E538" s="50">
        <v>5</v>
      </c>
      <c r="F538" s="50">
        <v>0</v>
      </c>
      <c r="G538" s="50">
        <v>48</v>
      </c>
      <c r="H538" s="50">
        <v>37</v>
      </c>
      <c r="I538" s="53">
        <f>IF(E538&gt;0,TIME(F538,G538,H538),"")</f>
        <v>3.3761574074074076E-2</v>
      </c>
      <c r="J538" s="54">
        <f>IF(E538&gt;0,TIME(F538,G538,H538)/E538,"")</f>
        <v>6.7523148148148152E-3</v>
      </c>
      <c r="K538" s="50" t="s">
        <v>555</v>
      </c>
      <c r="L538" s="50" t="s">
        <v>171</v>
      </c>
      <c r="M538" s="55">
        <f>IF(D538&gt;0,0.0416666666666667/J538,"")</f>
        <v>6.1707233459033297</v>
      </c>
      <c r="N538" s="50">
        <v>0</v>
      </c>
      <c r="P538" s="50" t="s">
        <v>173</v>
      </c>
      <c r="Q538" s="151">
        <f>IF("1-Swim"=D538,J538*2.4,IF("2-Bike"=D538,J538*112,IF("3-Run"=D538,J538*26.2,0)))</f>
        <v>0.17691064814814816</v>
      </c>
      <c r="R538" s="151">
        <f>Q538/2</f>
        <v>8.8455324074074082E-2</v>
      </c>
      <c r="S538" s="53">
        <f>J538*26.2</f>
        <v>0.17691064814814816</v>
      </c>
      <c r="T538" s="53">
        <f>(J538+0.0013889)*26.2</f>
        <v>0.21329982814814816</v>
      </c>
      <c r="U538" s="53">
        <f>S538/2</f>
        <v>8.8455324074074082E-2</v>
      </c>
      <c r="V538" s="53">
        <f>T538/2</f>
        <v>0.10664991407407408</v>
      </c>
      <c r="W538" s="50">
        <f>RANK(J538,J:J,1)</f>
        <v>1255</v>
      </c>
      <c r="X538" s="50">
        <f>YEAR(B538)</f>
        <v>2006</v>
      </c>
      <c r="Y538" s="50">
        <f>MONTH(B538)</f>
        <v>4</v>
      </c>
      <c r="Z538" s="56">
        <f>X538*100+Y538</f>
        <v>200604</v>
      </c>
      <c r="AA538" s="56">
        <f>WEEKNUM(B538,1)</f>
        <v>17</v>
      </c>
      <c r="AB538" s="58">
        <f>IF(ISBLANK(B538)," ",MAX(B538-B537-1,0))</f>
        <v>2</v>
      </c>
      <c r="AC538" s="56">
        <f>DAY(B538)</f>
        <v>28</v>
      </c>
      <c r="AD538" s="53">
        <f>U538+V538</f>
        <v>0.19510523814814817</v>
      </c>
      <c r="AE538" s="56">
        <f>IF("1-Swim"=D538,E538*46.7,IF("2-Bike"=D538,E538,IF("3-Run"=D538,E538*4.27,0)))</f>
        <v>21.349999999999998</v>
      </c>
    </row>
    <row r="539" spans="1:31" x14ac:dyDescent="0.25">
      <c r="A539" s="50">
        <v>538</v>
      </c>
      <c r="B539" s="51">
        <v>38837</v>
      </c>
      <c r="C539" s="52" t="s">
        <v>0</v>
      </c>
      <c r="D539" s="50" t="s">
        <v>1224</v>
      </c>
      <c r="E539" s="50">
        <v>25</v>
      </c>
      <c r="F539" s="50">
        <v>1</v>
      </c>
      <c r="G539" s="50">
        <v>41</v>
      </c>
      <c r="H539" s="50">
        <v>25</v>
      </c>
      <c r="I539" s="53">
        <f>IF(E539&gt;0,TIME(F539,G539,H539),"")</f>
        <v>7.0428240740740736E-2</v>
      </c>
      <c r="J539" s="54">
        <f>IF(E539&gt;0,TIME(F539,G539,H539)/E539,"")</f>
        <v>2.8171296296296295E-3</v>
      </c>
      <c r="K539" s="50" t="s">
        <v>33</v>
      </c>
      <c r="L539" s="50" t="s">
        <v>41</v>
      </c>
      <c r="M539" s="55">
        <f>IF(D539&gt;0,0.0416666666666667/J539,"")</f>
        <v>14.790468364831565</v>
      </c>
      <c r="N539" s="50">
        <v>0</v>
      </c>
      <c r="P539" s="50" t="s">
        <v>174</v>
      </c>
      <c r="Q539" s="151">
        <f>IF("1-Swim"=D539,J539*2.4,IF("2-Bike"=D539,J539*112,IF("3-Run"=D539,J539*26.2,0)))</f>
        <v>0.31551851851851853</v>
      </c>
      <c r="R539" s="151">
        <f>Q539/2</f>
        <v>0.15775925925925927</v>
      </c>
      <c r="S539" s="53">
        <f>J539*26.2</f>
        <v>7.3808796296296289E-2</v>
      </c>
      <c r="T539" s="53">
        <f>(J539+0.0013889)*26.2</f>
        <v>0.1101979762962963</v>
      </c>
      <c r="U539" s="53">
        <f>S539/2</f>
        <v>3.6904398148148145E-2</v>
      </c>
      <c r="V539" s="53">
        <f>T539/2</f>
        <v>5.5098988148148148E-2</v>
      </c>
      <c r="W539" s="50">
        <f>RANK(J539,J:J,1)</f>
        <v>495</v>
      </c>
      <c r="X539" s="50">
        <f>YEAR(B539)</f>
        <v>2006</v>
      </c>
      <c r="Y539" s="50">
        <f>MONTH(B539)</f>
        <v>4</v>
      </c>
      <c r="Z539" s="56">
        <f>X539*100+Y539</f>
        <v>200604</v>
      </c>
      <c r="AA539" s="56">
        <f>WEEKNUM(B539,1)</f>
        <v>18</v>
      </c>
      <c r="AB539" s="58">
        <f>IF(ISBLANK(B539)," ",MAX(B539-B538-1,0))</f>
        <v>1</v>
      </c>
      <c r="AC539" s="56">
        <f>DAY(B539)</f>
        <v>30</v>
      </c>
      <c r="AD539" s="53">
        <f>U539+V539</f>
        <v>9.2003386296296286E-2</v>
      </c>
      <c r="AE539" s="56">
        <f>IF("1-Swim"=D539,E539*46.7,IF("2-Bike"=D539,E539,IF("3-Run"=D539,E539*4.27,0)))</f>
        <v>25</v>
      </c>
    </row>
    <row r="540" spans="1:31" x14ac:dyDescent="0.25">
      <c r="A540" s="50">
        <v>539</v>
      </c>
      <c r="B540" s="51">
        <v>38838</v>
      </c>
      <c r="C540" s="52" t="s">
        <v>3</v>
      </c>
      <c r="D540" s="50" t="s">
        <v>1224</v>
      </c>
      <c r="E540" s="50">
        <v>2</v>
      </c>
      <c r="F540" s="50">
        <v>0</v>
      </c>
      <c r="G540" s="50">
        <v>8</v>
      </c>
      <c r="H540" s="50">
        <v>0</v>
      </c>
      <c r="I540" s="53">
        <f>IF(E540&gt;0,TIME(F540,G540,H540),"")</f>
        <v>5.5555555555555558E-3</v>
      </c>
      <c r="J540" s="54">
        <f>IF(E540&gt;0,TIME(F540,G540,H540)/E540,"")</f>
        <v>2.7777777777777779E-3</v>
      </c>
      <c r="K540" s="50" t="s">
        <v>324</v>
      </c>
      <c r="L540" s="50" t="s">
        <v>82</v>
      </c>
      <c r="M540" s="55">
        <f>IF(D540&gt;0,0.0416666666666667/J540,"")</f>
        <v>15.000000000000011</v>
      </c>
      <c r="N540" s="50">
        <v>0</v>
      </c>
      <c r="P540" s="50" t="s">
        <v>175</v>
      </c>
      <c r="Q540" s="151">
        <f>IF("1-Swim"=D540,J540*2.4,IF("2-Bike"=D540,J540*112,IF("3-Run"=D540,J540*26.2,0)))</f>
        <v>0.31111111111111112</v>
      </c>
      <c r="R540" s="151">
        <f>Q540/2</f>
        <v>0.15555555555555556</v>
      </c>
      <c r="S540" s="53">
        <f>J540*26.2</f>
        <v>7.2777777777777775E-2</v>
      </c>
      <c r="T540" s="53">
        <f>(J540+0.0013889)*26.2</f>
        <v>0.10916695777777777</v>
      </c>
      <c r="U540" s="53">
        <f>S540/2</f>
        <v>3.6388888888888887E-2</v>
      </c>
      <c r="V540" s="53">
        <f>T540/2</f>
        <v>5.4583478888888884E-2</v>
      </c>
      <c r="W540" s="50">
        <f>RANK(J540,J:J,1)</f>
        <v>465</v>
      </c>
      <c r="X540" s="50">
        <f>YEAR(B540)</f>
        <v>2006</v>
      </c>
      <c r="Y540" s="50">
        <f>MONTH(B540)</f>
        <v>5</v>
      </c>
      <c r="Z540" s="56">
        <f>X540*100+Y540</f>
        <v>200605</v>
      </c>
      <c r="AA540" s="56">
        <f>WEEKNUM(B540,1)</f>
        <v>18</v>
      </c>
      <c r="AB540" s="58">
        <f>IF(ISBLANK(B540)," ",MAX(B540-B539-1,0))</f>
        <v>0</v>
      </c>
      <c r="AC540" s="56">
        <f>DAY(B540)</f>
        <v>1</v>
      </c>
      <c r="AD540" s="53">
        <f>U540+V540</f>
        <v>9.0972367777777771E-2</v>
      </c>
      <c r="AE540" s="56">
        <f>IF("1-Swim"=D540,E540*46.7,IF("2-Bike"=D540,E540,IF("3-Run"=D540,E540*4.27,0)))</f>
        <v>2</v>
      </c>
    </row>
    <row r="541" spans="1:31" x14ac:dyDescent="0.25">
      <c r="A541" s="50">
        <v>540</v>
      </c>
      <c r="B541" s="51">
        <v>38838</v>
      </c>
      <c r="C541" s="52" t="s">
        <v>3</v>
      </c>
      <c r="D541" s="50" t="s">
        <v>1223</v>
      </c>
      <c r="E541" s="50">
        <v>3.5</v>
      </c>
      <c r="F541" s="50">
        <v>0</v>
      </c>
      <c r="G541" s="50">
        <v>36</v>
      </c>
      <c r="H541" s="50">
        <v>40</v>
      </c>
      <c r="I541" s="53">
        <f>IF(E541&gt;0,TIME(F541,G541,H541),"")</f>
        <v>2.5462962962962962E-2</v>
      </c>
      <c r="J541" s="54">
        <f>IF(E541&gt;0,TIME(F541,G541,H541)/E541,"")</f>
        <v>7.2751322751322747E-3</v>
      </c>
      <c r="K541" s="50" t="s">
        <v>555</v>
      </c>
      <c r="L541" s="50" t="s">
        <v>130</v>
      </c>
      <c r="M541" s="55">
        <f>IF(D541&gt;0,0.0416666666666667/J541,"")</f>
        <v>5.727272727272732</v>
      </c>
      <c r="N541" s="50">
        <v>143</v>
      </c>
      <c r="P541" s="50" t="s">
        <v>176</v>
      </c>
      <c r="Q541" s="151">
        <f>IF("1-Swim"=D541,J541*2.4,IF("2-Bike"=D541,J541*112,IF("3-Run"=D541,J541*26.2,0)))</f>
        <v>0.19060846560846559</v>
      </c>
      <c r="R541" s="151">
        <f>Q541/2</f>
        <v>9.5304232804232794E-2</v>
      </c>
      <c r="S541" s="53">
        <f>J541*26.2</f>
        <v>0.19060846560846559</v>
      </c>
      <c r="T541" s="53">
        <f>(J541+0.0013889)*26.2</f>
        <v>0.22699764560846561</v>
      </c>
      <c r="U541" s="53">
        <f>S541/2</f>
        <v>9.5304232804232794E-2</v>
      </c>
      <c r="V541" s="53">
        <f>T541/2</f>
        <v>0.1134988228042328</v>
      </c>
      <c r="W541" s="50">
        <f>RANK(J541,J:J,1)</f>
        <v>1863</v>
      </c>
      <c r="X541" s="50">
        <f>YEAR(B541)</f>
        <v>2006</v>
      </c>
      <c r="Y541" s="50">
        <f>MONTH(B541)</f>
        <v>5</v>
      </c>
      <c r="Z541" s="56">
        <f>X541*100+Y541</f>
        <v>200605</v>
      </c>
      <c r="AA541" s="56">
        <f>WEEKNUM(B541,1)</f>
        <v>18</v>
      </c>
      <c r="AB541" s="58">
        <f>IF(ISBLANK(B541)," ",MAX(B541-B540-1,0))</f>
        <v>0</v>
      </c>
      <c r="AC541" s="56">
        <f>DAY(B541)</f>
        <v>1</v>
      </c>
      <c r="AD541" s="53">
        <f>U541+V541</f>
        <v>0.2088030556084656</v>
      </c>
      <c r="AE541" s="56">
        <f>IF("1-Swim"=D541,E541*46.7,IF("2-Bike"=D541,E541,IF("3-Run"=D541,E541*4.27,0)))</f>
        <v>14.944999999999999</v>
      </c>
    </row>
    <row r="542" spans="1:31" x14ac:dyDescent="0.25">
      <c r="A542" s="50">
        <v>541</v>
      </c>
      <c r="B542" s="51">
        <v>38839</v>
      </c>
      <c r="C542" s="52" t="s">
        <v>4</v>
      </c>
      <c r="D542" s="50" t="s">
        <v>1223</v>
      </c>
      <c r="E542" s="50">
        <v>5</v>
      </c>
      <c r="F542" s="50">
        <v>0</v>
      </c>
      <c r="G542" s="50">
        <v>52</v>
      </c>
      <c r="H542" s="50">
        <v>38</v>
      </c>
      <c r="I542" s="53">
        <f>IF(E542&gt;0,TIME(F542,G542,H542),"")</f>
        <v>3.6550925925925924E-2</v>
      </c>
      <c r="J542" s="54">
        <f>IF(E542&gt;0,TIME(F542,G542,H542)/E542,"")</f>
        <v>7.3101851851851852E-3</v>
      </c>
      <c r="K542" s="50" t="s">
        <v>555</v>
      </c>
      <c r="L542" s="50" t="s">
        <v>171</v>
      </c>
      <c r="M542" s="55">
        <f>IF(D542&gt;0,0.0416666666666667/J542,"")</f>
        <v>5.6998100063331263</v>
      </c>
      <c r="N542" s="50">
        <v>150</v>
      </c>
      <c r="P542" s="50" t="s">
        <v>177</v>
      </c>
      <c r="Q542" s="151">
        <f>IF("1-Swim"=D542,J542*2.4,IF("2-Bike"=D542,J542*112,IF("3-Run"=D542,J542*26.2,0)))</f>
        <v>0.19152685185185184</v>
      </c>
      <c r="R542" s="151">
        <f>Q542/2</f>
        <v>9.5763425925925919E-2</v>
      </c>
      <c r="S542" s="53">
        <f>J542*26.2</f>
        <v>0.19152685185185184</v>
      </c>
      <c r="T542" s="53">
        <f>(J542+0.0013889)*26.2</f>
        <v>0.22791603185185186</v>
      </c>
      <c r="U542" s="53">
        <f>S542/2</f>
        <v>9.5763425925925919E-2</v>
      </c>
      <c r="V542" s="53">
        <f>T542/2</f>
        <v>0.11395801592592593</v>
      </c>
      <c r="W542" s="50">
        <f>RANK(J542,J:J,1)</f>
        <v>1905</v>
      </c>
      <c r="X542" s="50">
        <f>YEAR(B542)</f>
        <v>2006</v>
      </c>
      <c r="Y542" s="50">
        <f>MONTH(B542)</f>
        <v>5</v>
      </c>
      <c r="Z542" s="56">
        <f>X542*100+Y542</f>
        <v>200605</v>
      </c>
      <c r="AA542" s="56">
        <f>WEEKNUM(B542,1)</f>
        <v>18</v>
      </c>
      <c r="AB542" s="58">
        <f>IF(ISBLANK(B542)," ",MAX(B542-B541-1,0))</f>
        <v>0</v>
      </c>
      <c r="AC542" s="56">
        <f>DAY(B542)</f>
        <v>2</v>
      </c>
      <c r="AD542" s="53">
        <f>U542+V542</f>
        <v>0.20972144185185185</v>
      </c>
      <c r="AE542" s="56">
        <f>IF("1-Swim"=D542,E542*46.7,IF("2-Bike"=D542,E542,IF("3-Run"=D542,E542*4.27,0)))</f>
        <v>21.349999999999998</v>
      </c>
    </row>
    <row r="543" spans="1:31" x14ac:dyDescent="0.25">
      <c r="A543" s="50">
        <v>542</v>
      </c>
      <c r="B543" s="51">
        <v>38840</v>
      </c>
      <c r="C543" s="52" t="s">
        <v>6</v>
      </c>
      <c r="D543" s="50" t="s">
        <v>1223</v>
      </c>
      <c r="E543" s="50">
        <v>3</v>
      </c>
      <c r="F543" s="50">
        <v>0</v>
      </c>
      <c r="G543" s="50">
        <v>30</v>
      </c>
      <c r="H543" s="50">
        <v>32</v>
      </c>
      <c r="I543" s="53">
        <f>IF(E543&gt;0,TIME(F543,G543,H543),"")</f>
        <v>2.1203703703703707E-2</v>
      </c>
      <c r="J543" s="54">
        <f>IF(E543&gt;0,TIME(F543,G543,H543)/E543,"")</f>
        <v>7.0679012345679021E-3</v>
      </c>
      <c r="K543" s="50" t="s">
        <v>555</v>
      </c>
      <c r="L543" s="50" t="s">
        <v>334</v>
      </c>
      <c r="M543" s="55">
        <f>IF(D543&gt;0,0.0416666666666667/J543,"")</f>
        <v>5.8951965065502225</v>
      </c>
      <c r="N543" s="50">
        <v>0</v>
      </c>
      <c r="Q543" s="151">
        <f>IF("1-Swim"=D543,J543*2.4,IF("2-Bike"=D543,J543*112,IF("3-Run"=D543,J543*26.2,0)))</f>
        <v>0.18517901234567902</v>
      </c>
      <c r="R543" s="151">
        <f>Q543/2</f>
        <v>9.2589506172839509E-2</v>
      </c>
      <c r="S543" s="53">
        <f>J543*26.2</f>
        <v>0.18517901234567902</v>
      </c>
      <c r="T543" s="53">
        <f>(J543+0.0013889)*26.2</f>
        <v>0.22156819234567901</v>
      </c>
      <c r="U543" s="53">
        <f>S543/2</f>
        <v>9.2589506172839509E-2</v>
      </c>
      <c r="V543" s="53">
        <f>T543/2</f>
        <v>0.11078409617283951</v>
      </c>
      <c r="W543" s="50">
        <f>RANK(J543,J:J,1)</f>
        <v>1632</v>
      </c>
      <c r="X543" s="50">
        <f>YEAR(B543)</f>
        <v>2006</v>
      </c>
      <c r="Y543" s="50">
        <f>MONTH(B543)</f>
        <v>5</v>
      </c>
      <c r="Z543" s="56">
        <f>X543*100+Y543</f>
        <v>200605</v>
      </c>
      <c r="AA543" s="56">
        <f>WEEKNUM(B543,1)</f>
        <v>18</v>
      </c>
      <c r="AB543" s="58">
        <f>IF(ISBLANK(B543)," ",MAX(B543-B542-1,0))</f>
        <v>0</v>
      </c>
      <c r="AC543" s="56">
        <f>DAY(B543)</f>
        <v>3</v>
      </c>
      <c r="AD543" s="53">
        <f>U543+V543</f>
        <v>0.20337360234567903</v>
      </c>
      <c r="AE543" s="56">
        <f>IF("1-Swim"=D543,E543*46.7,IF("2-Bike"=D543,E543,IF("3-Run"=D543,E543*4.27,0)))</f>
        <v>12.809999999999999</v>
      </c>
    </row>
    <row r="544" spans="1:31" x14ac:dyDescent="0.25">
      <c r="A544" s="50">
        <v>543</v>
      </c>
      <c r="B544" s="51">
        <v>38842</v>
      </c>
      <c r="C544" s="52" t="s">
        <v>2</v>
      </c>
      <c r="D544" s="50" t="s">
        <v>1223</v>
      </c>
      <c r="E544" s="50">
        <v>3</v>
      </c>
      <c r="F544" s="50">
        <v>0</v>
      </c>
      <c r="G544" s="50">
        <v>31</v>
      </c>
      <c r="H544" s="50">
        <v>6</v>
      </c>
      <c r="I544" s="53">
        <f>IF(E544&gt;0,TIME(F544,G544,H544),"")</f>
        <v>2.1597222222222223E-2</v>
      </c>
      <c r="J544" s="54">
        <f>IF(E544&gt;0,TIME(F544,G544,H544)/E544,"")</f>
        <v>7.1990740740740739E-3</v>
      </c>
      <c r="K544" s="50" t="s">
        <v>555</v>
      </c>
      <c r="L544" s="50" t="s">
        <v>334</v>
      </c>
      <c r="M544" s="55">
        <f>IF(D544&gt;0,0.0416666666666667/J544,"")</f>
        <v>5.7877813504823195</v>
      </c>
      <c r="N544" s="50">
        <v>160</v>
      </c>
      <c r="P544" s="50" t="s">
        <v>178</v>
      </c>
      <c r="Q544" s="151">
        <f>IF("1-Swim"=D544,J544*2.4,IF("2-Bike"=D544,J544*112,IF("3-Run"=D544,J544*26.2,0)))</f>
        <v>0.18861574074074072</v>
      </c>
      <c r="R544" s="151">
        <f>Q544/2</f>
        <v>9.4307870370370361E-2</v>
      </c>
      <c r="S544" s="53">
        <f>J544*26.2</f>
        <v>0.18861574074074072</v>
      </c>
      <c r="T544" s="53">
        <f>(J544+0.0013889)*26.2</f>
        <v>0.22500492074074072</v>
      </c>
      <c r="U544" s="53">
        <f>S544/2</f>
        <v>9.4307870370370361E-2</v>
      </c>
      <c r="V544" s="53">
        <f>T544/2</f>
        <v>0.11250246037037036</v>
      </c>
      <c r="W544" s="50">
        <f>RANK(J544,J:J,1)</f>
        <v>1785</v>
      </c>
      <c r="X544" s="50">
        <f>YEAR(B544)</f>
        <v>2006</v>
      </c>
      <c r="Y544" s="50">
        <f>MONTH(B544)</f>
        <v>5</v>
      </c>
      <c r="Z544" s="56">
        <f>X544*100+Y544</f>
        <v>200605</v>
      </c>
      <c r="AA544" s="56">
        <f>WEEKNUM(B544,1)</f>
        <v>18</v>
      </c>
      <c r="AB544" s="58">
        <f>IF(ISBLANK(B544)," ",MAX(B544-B543-1,0))</f>
        <v>1</v>
      </c>
      <c r="AC544" s="56">
        <f>DAY(B544)</f>
        <v>5</v>
      </c>
      <c r="AD544" s="53">
        <f>U544+V544</f>
        <v>0.20681033074074073</v>
      </c>
      <c r="AE544" s="56">
        <f>IF("1-Swim"=D544,E544*46.7,IF("2-Bike"=D544,E544,IF("3-Run"=D544,E544*4.27,0)))</f>
        <v>12.809999999999999</v>
      </c>
    </row>
    <row r="545" spans="1:31" x14ac:dyDescent="0.25">
      <c r="A545" s="50">
        <v>544</v>
      </c>
      <c r="B545" s="51">
        <v>38845</v>
      </c>
      <c r="C545" s="52" t="s">
        <v>3</v>
      </c>
      <c r="D545" s="50" t="s">
        <v>1224</v>
      </c>
      <c r="E545" s="50">
        <v>4.5</v>
      </c>
      <c r="F545" s="50">
        <v>0</v>
      </c>
      <c r="G545" s="50">
        <v>24</v>
      </c>
      <c r="H545" s="50">
        <v>29</v>
      </c>
      <c r="I545" s="53">
        <f>IF(E545&gt;0,TIME(F545,G545,H545),"")</f>
        <v>1.7002314814814814E-2</v>
      </c>
      <c r="J545" s="54">
        <f>IF(E545&gt;0,TIME(F545,G545,H545)/E545,"")</f>
        <v>3.7782921810699584E-3</v>
      </c>
      <c r="K545" s="50" t="s">
        <v>324</v>
      </c>
      <c r="L545" s="50" t="s">
        <v>378</v>
      </c>
      <c r="M545" s="55">
        <f>IF(D545&gt;0,0.0416666666666667/J545,"")</f>
        <v>11.027910142954401</v>
      </c>
      <c r="N545" s="50">
        <v>138</v>
      </c>
      <c r="Q545" s="151">
        <f>IF("1-Swim"=D545,J545*2.4,IF("2-Bike"=D545,J545*112,IF("3-Run"=D545,J545*26.2,0)))</f>
        <v>0.42316872427983532</v>
      </c>
      <c r="R545" s="151">
        <f>Q545/2</f>
        <v>0.21158436213991766</v>
      </c>
      <c r="S545" s="53">
        <f>J545*26.2</f>
        <v>9.8991255144032911E-2</v>
      </c>
      <c r="T545" s="53">
        <f>(J545+0.0013889)*26.2</f>
        <v>0.13538043514403292</v>
      </c>
      <c r="U545" s="53">
        <f>S545/2</f>
        <v>4.9495627572016455E-2</v>
      </c>
      <c r="V545" s="53">
        <f>T545/2</f>
        <v>6.7690217572016459E-2</v>
      </c>
      <c r="W545" s="50">
        <f>RANK(J545,J:J,1)</f>
        <v>723</v>
      </c>
      <c r="X545" s="50">
        <f>YEAR(B545)</f>
        <v>2006</v>
      </c>
      <c r="Y545" s="50">
        <f>MONTH(B545)</f>
        <v>5</v>
      </c>
      <c r="Z545" s="56">
        <f>X545*100+Y545</f>
        <v>200605</v>
      </c>
      <c r="AA545" s="56">
        <f>WEEKNUM(B545,1)</f>
        <v>19</v>
      </c>
      <c r="AB545" s="58">
        <f>IF(ISBLANK(B545)," ",MAX(B545-B544-1,0))</f>
        <v>2</v>
      </c>
      <c r="AC545" s="56">
        <f>DAY(B545)</f>
        <v>8</v>
      </c>
      <c r="AD545" s="53">
        <f>U545+V545</f>
        <v>0.11718584514403291</v>
      </c>
      <c r="AE545" s="56">
        <f>IF("1-Swim"=D545,E545*46.7,IF("2-Bike"=D545,E545,IF("3-Run"=D545,E545*4.27,0)))</f>
        <v>4.5</v>
      </c>
    </row>
    <row r="546" spans="1:31" x14ac:dyDescent="0.25">
      <c r="A546" s="50">
        <v>545</v>
      </c>
      <c r="B546" s="51">
        <v>38845</v>
      </c>
      <c r="C546" s="52" t="s">
        <v>3</v>
      </c>
      <c r="D546" s="50" t="s">
        <v>1223</v>
      </c>
      <c r="E546" s="50">
        <v>3</v>
      </c>
      <c r="F546" s="50">
        <v>0</v>
      </c>
      <c r="G546" s="50">
        <v>32</v>
      </c>
      <c r="H546" s="50">
        <v>16</v>
      </c>
      <c r="I546" s="53">
        <f>IF(E546&gt;0,TIME(F546,G546,H546),"")</f>
        <v>2.2407407407407407E-2</v>
      </c>
      <c r="J546" s="54">
        <f>IF(E546&gt;0,TIME(F546,G546,H546)/E546,"")</f>
        <v>7.4691358024691354E-3</v>
      </c>
      <c r="K546" s="50" t="s">
        <v>555</v>
      </c>
      <c r="L546" s="50" t="s">
        <v>334</v>
      </c>
      <c r="M546" s="55">
        <f>IF(D546&gt;0,0.0416666666666667/J546,"")</f>
        <v>5.5785123966942196</v>
      </c>
      <c r="N546" s="50">
        <v>152</v>
      </c>
      <c r="P546" s="50" t="s">
        <v>179</v>
      </c>
      <c r="Q546" s="151">
        <f>IF("1-Swim"=D546,J546*2.4,IF("2-Bike"=D546,J546*112,IF("3-Run"=D546,J546*26.2,0)))</f>
        <v>0.19569135802469134</v>
      </c>
      <c r="R546" s="151">
        <f>Q546/2</f>
        <v>9.7845679012345671E-2</v>
      </c>
      <c r="S546" s="53">
        <f>J546*26.2</f>
        <v>0.19569135802469134</v>
      </c>
      <c r="T546" s="53">
        <f>(J546+0.0013889)*26.2</f>
        <v>0.23208053802469134</v>
      </c>
      <c r="U546" s="53">
        <f>S546/2</f>
        <v>9.7845679012345671E-2</v>
      </c>
      <c r="V546" s="53">
        <f>T546/2</f>
        <v>0.11604026901234567</v>
      </c>
      <c r="W546" s="50">
        <f>RANK(J546,J:J,1)</f>
        <v>2039</v>
      </c>
      <c r="X546" s="50">
        <f>YEAR(B546)</f>
        <v>2006</v>
      </c>
      <c r="Y546" s="50">
        <f>MONTH(B546)</f>
        <v>5</v>
      </c>
      <c r="Z546" s="56">
        <f>X546*100+Y546</f>
        <v>200605</v>
      </c>
      <c r="AA546" s="56">
        <f>WEEKNUM(B546,1)</f>
        <v>19</v>
      </c>
      <c r="AB546" s="58">
        <f>IF(ISBLANK(B546)," ",MAX(B546-B545-1,0))</f>
        <v>0</v>
      </c>
      <c r="AC546" s="56">
        <f>DAY(B546)</f>
        <v>8</v>
      </c>
      <c r="AD546" s="53">
        <f>U546+V546</f>
        <v>0.21388594802469135</v>
      </c>
      <c r="AE546" s="56">
        <f>IF("1-Swim"=D546,E546*46.7,IF("2-Bike"=D546,E546,IF("3-Run"=D546,E546*4.27,0)))</f>
        <v>12.809999999999999</v>
      </c>
    </row>
    <row r="547" spans="1:31" x14ac:dyDescent="0.25">
      <c r="A547" s="50">
        <v>546</v>
      </c>
      <c r="B547" s="51">
        <v>38846</v>
      </c>
      <c r="C547" s="52" t="s">
        <v>4</v>
      </c>
      <c r="D547" s="50" t="s">
        <v>1223</v>
      </c>
      <c r="E547" s="50">
        <v>4</v>
      </c>
      <c r="F547" s="50">
        <v>0</v>
      </c>
      <c r="G547" s="50">
        <v>42</v>
      </c>
      <c r="H547" s="50">
        <v>16</v>
      </c>
      <c r="I547" s="53">
        <f>IF(E547&gt;0,TIME(F547,G547,H547),"")</f>
        <v>2.9351851851851851E-2</v>
      </c>
      <c r="J547" s="54">
        <f>IF(E547&gt;0,TIME(F547,G547,H547)/E547,"")</f>
        <v>7.3379629629629628E-3</v>
      </c>
      <c r="K547" s="50" t="s">
        <v>555</v>
      </c>
      <c r="L547" s="50" t="s">
        <v>143</v>
      </c>
      <c r="M547" s="55">
        <f>IF(D547&gt;0,0.0416666666666667/J547,"")</f>
        <v>5.6782334384858091</v>
      </c>
      <c r="N547" s="50">
        <v>0</v>
      </c>
      <c r="Q547" s="151">
        <f>IF("1-Swim"=D547,J547*2.4,IF("2-Bike"=D547,J547*112,IF("3-Run"=D547,J547*26.2,0)))</f>
        <v>0.19225462962962961</v>
      </c>
      <c r="R547" s="151">
        <f>Q547/2</f>
        <v>9.6127314814814804E-2</v>
      </c>
      <c r="S547" s="53">
        <f>J547*26.2</f>
        <v>0.19225462962962961</v>
      </c>
      <c r="T547" s="53">
        <f>(J547+0.0013889)*26.2</f>
        <v>0.22864380962962963</v>
      </c>
      <c r="U547" s="53">
        <f>S547/2</f>
        <v>9.6127314814814804E-2</v>
      </c>
      <c r="V547" s="53">
        <f>T547/2</f>
        <v>0.11432190481481481</v>
      </c>
      <c r="W547" s="50">
        <f>RANK(J547,J:J,1)</f>
        <v>1927</v>
      </c>
      <c r="X547" s="50">
        <f>YEAR(B547)</f>
        <v>2006</v>
      </c>
      <c r="Y547" s="50">
        <f>MONTH(B547)</f>
        <v>5</v>
      </c>
      <c r="Z547" s="56">
        <f>X547*100+Y547</f>
        <v>200605</v>
      </c>
      <c r="AA547" s="56">
        <f>WEEKNUM(B547,1)</f>
        <v>19</v>
      </c>
      <c r="AB547" s="58">
        <f>IF(ISBLANK(B547)," ",MAX(B547-B546-1,0))</f>
        <v>0</v>
      </c>
      <c r="AC547" s="56">
        <f>DAY(B547)</f>
        <v>9</v>
      </c>
      <c r="AD547" s="53">
        <f>U547+V547</f>
        <v>0.21044921962962962</v>
      </c>
      <c r="AE547" s="56">
        <f>IF("1-Swim"=D547,E547*46.7,IF("2-Bike"=D547,E547,IF("3-Run"=D547,E547*4.27,0)))</f>
        <v>17.079999999999998</v>
      </c>
    </row>
    <row r="548" spans="1:31" x14ac:dyDescent="0.25">
      <c r="A548" s="50">
        <v>547</v>
      </c>
      <c r="B548" s="51">
        <v>38847</v>
      </c>
      <c r="C548" s="52" t="s">
        <v>6</v>
      </c>
      <c r="D548" s="50" t="s">
        <v>1223</v>
      </c>
      <c r="E548" s="50">
        <v>5</v>
      </c>
      <c r="F548" s="50">
        <v>0</v>
      </c>
      <c r="G548" s="50">
        <v>48</v>
      </c>
      <c r="H548" s="50">
        <v>43</v>
      </c>
      <c r="I548" s="53">
        <f>IF(E548&gt;0,TIME(F548,G548,H548),"")</f>
        <v>3.3831018518518517E-2</v>
      </c>
      <c r="J548" s="54">
        <f>IF(E548&gt;0,TIME(F548,G548,H548)/E548,"")</f>
        <v>6.7662037037037031E-3</v>
      </c>
      <c r="K548" s="50" t="s">
        <v>555</v>
      </c>
      <c r="L548" s="50" t="s">
        <v>171</v>
      </c>
      <c r="M548" s="55">
        <f>IF(D548&gt;0,0.0416666666666667/J548,"")</f>
        <v>6.1580567909681889</v>
      </c>
      <c r="N548" s="50">
        <v>160</v>
      </c>
      <c r="P548" s="50" t="s">
        <v>180</v>
      </c>
      <c r="Q548" s="151">
        <f>IF("1-Swim"=D548,J548*2.4,IF("2-Bike"=D548,J548*112,IF("3-Run"=D548,J548*26.2,0)))</f>
        <v>0.17727453703703702</v>
      </c>
      <c r="R548" s="151">
        <f>Q548/2</f>
        <v>8.8637268518518511E-2</v>
      </c>
      <c r="S548" s="53">
        <f>J548*26.2</f>
        <v>0.17727453703703702</v>
      </c>
      <c r="T548" s="53">
        <f>(J548+0.0013889)*26.2</f>
        <v>0.21366371703703702</v>
      </c>
      <c r="U548" s="53">
        <f>S548/2</f>
        <v>8.8637268518518511E-2</v>
      </c>
      <c r="V548" s="53">
        <f>T548/2</f>
        <v>0.10683185851851851</v>
      </c>
      <c r="W548" s="50">
        <f>RANK(J548,J:J,1)</f>
        <v>1273</v>
      </c>
      <c r="X548" s="50">
        <f>YEAR(B548)</f>
        <v>2006</v>
      </c>
      <c r="Y548" s="50">
        <f>MONTH(B548)</f>
        <v>5</v>
      </c>
      <c r="Z548" s="56">
        <f>X548*100+Y548</f>
        <v>200605</v>
      </c>
      <c r="AA548" s="56">
        <f>WEEKNUM(B548,1)</f>
        <v>19</v>
      </c>
      <c r="AB548" s="58">
        <f>IF(ISBLANK(B548)," ",MAX(B548-B547-1,0))</f>
        <v>0</v>
      </c>
      <c r="AC548" s="56">
        <f>DAY(B548)</f>
        <v>10</v>
      </c>
      <c r="AD548" s="53">
        <f>U548+V548</f>
        <v>0.195469127037037</v>
      </c>
      <c r="AE548" s="56">
        <f>IF("1-Swim"=D548,E548*46.7,IF("2-Bike"=D548,E548,IF("3-Run"=D548,E548*4.27,0)))</f>
        <v>21.349999999999998</v>
      </c>
    </row>
    <row r="549" spans="1:31" x14ac:dyDescent="0.25">
      <c r="A549" s="50">
        <v>548</v>
      </c>
      <c r="B549" s="51">
        <v>38848</v>
      </c>
      <c r="C549" s="52" t="s">
        <v>1</v>
      </c>
      <c r="D549" s="50" t="s">
        <v>1223</v>
      </c>
      <c r="E549" s="50">
        <v>5</v>
      </c>
      <c r="F549" s="50">
        <v>0</v>
      </c>
      <c r="G549" s="50">
        <v>48</v>
      </c>
      <c r="H549" s="50">
        <v>0</v>
      </c>
      <c r="I549" s="53">
        <f>IF(E549&gt;0,TIME(F549,G549,H549),"")</f>
        <v>3.3333333333333333E-2</v>
      </c>
      <c r="J549" s="54">
        <f>IF(E549&gt;0,TIME(F549,G549,H549)/E549,"")</f>
        <v>6.6666666666666662E-3</v>
      </c>
      <c r="K549" s="50" t="s">
        <v>555</v>
      </c>
      <c r="L549" s="50" t="s">
        <v>171</v>
      </c>
      <c r="M549" s="55">
        <f>IF(D549&gt;0,0.0416666666666667/J549,"")</f>
        <v>6.2500000000000053</v>
      </c>
      <c r="N549" s="50">
        <v>161</v>
      </c>
      <c r="P549" s="50" t="s">
        <v>181</v>
      </c>
      <c r="Q549" s="151">
        <f>IF("1-Swim"=D549,J549*2.4,IF("2-Bike"=D549,J549*112,IF("3-Run"=D549,J549*26.2,0)))</f>
        <v>0.17466666666666664</v>
      </c>
      <c r="R549" s="151">
        <f>Q549/2</f>
        <v>8.7333333333333318E-2</v>
      </c>
      <c r="S549" s="53">
        <f>J549*26.2</f>
        <v>0.17466666666666664</v>
      </c>
      <c r="T549" s="53">
        <f>(J549+0.0013889)*26.2</f>
        <v>0.21105584666666666</v>
      </c>
      <c r="U549" s="53">
        <f>S549/2</f>
        <v>8.7333333333333318E-2</v>
      </c>
      <c r="V549" s="53">
        <f>T549/2</f>
        <v>0.10552792333333333</v>
      </c>
      <c r="W549" s="50">
        <f>RANK(J549,J:J,1)</f>
        <v>1155</v>
      </c>
      <c r="X549" s="50">
        <f>YEAR(B549)</f>
        <v>2006</v>
      </c>
      <c r="Y549" s="50">
        <f>MONTH(B549)</f>
        <v>5</v>
      </c>
      <c r="Z549" s="56">
        <f>X549*100+Y549</f>
        <v>200605</v>
      </c>
      <c r="AA549" s="56">
        <f>WEEKNUM(B549,1)</f>
        <v>19</v>
      </c>
      <c r="AB549" s="58">
        <f>IF(ISBLANK(B549)," ",MAX(B549-B548-1,0))</f>
        <v>0</v>
      </c>
      <c r="AC549" s="56">
        <f>DAY(B549)</f>
        <v>11</v>
      </c>
      <c r="AD549" s="53">
        <f>U549+V549</f>
        <v>0.19286125666666665</v>
      </c>
      <c r="AE549" s="56">
        <f>IF("1-Swim"=D549,E549*46.7,IF("2-Bike"=D549,E549,IF("3-Run"=D549,E549*4.27,0)))</f>
        <v>21.349999999999998</v>
      </c>
    </row>
    <row r="550" spans="1:31" x14ac:dyDescent="0.25">
      <c r="A550" s="50">
        <v>549</v>
      </c>
      <c r="B550" s="51">
        <v>38850</v>
      </c>
      <c r="C550" s="52" t="s">
        <v>5</v>
      </c>
      <c r="D550" s="50" t="s">
        <v>1223</v>
      </c>
      <c r="E550" s="50">
        <v>0.1</v>
      </c>
      <c r="F550" s="50">
        <v>0</v>
      </c>
      <c r="G550" s="50">
        <v>0</v>
      </c>
      <c r="H550" s="50">
        <v>55</v>
      </c>
      <c r="I550" s="53">
        <f>IF(E550&gt;0,TIME(F550,G550,H550),"")</f>
        <v>6.3657407407407402E-4</v>
      </c>
      <c r="J550" s="54">
        <f>IF(E550&gt;0,TIME(F550,G550,H550)/E550,"")</f>
        <v>6.3657407407407395E-3</v>
      </c>
      <c r="K550" s="50" t="s">
        <v>561</v>
      </c>
      <c r="L550" s="50" t="s">
        <v>17</v>
      </c>
      <c r="M550" s="55">
        <f>IF(D550&gt;0,0.0416666666666667/J550,"")</f>
        <v>6.5454545454545521</v>
      </c>
      <c r="N550" s="50">
        <v>0</v>
      </c>
      <c r="P550" s="50" t="s">
        <v>376</v>
      </c>
      <c r="Q550" s="151">
        <f>IF("1-Swim"=D550,J550*2.4,IF("2-Bike"=D550,J550*112,IF("3-Run"=D550,J550*26.2,0)))</f>
        <v>0.16678240740740738</v>
      </c>
      <c r="R550" s="151">
        <f>Q550/2</f>
        <v>8.339120370370369E-2</v>
      </c>
      <c r="S550" s="53">
        <f>J550*26.2</f>
        <v>0.16678240740740738</v>
      </c>
      <c r="T550" s="53">
        <f>(J550+0.0013889)*26.2</f>
        <v>0.20317158740740737</v>
      </c>
      <c r="U550" s="53">
        <f>S550/2</f>
        <v>8.339120370370369E-2</v>
      </c>
      <c r="V550" s="53">
        <f>T550/2</f>
        <v>0.10158579370370369</v>
      </c>
      <c r="W550" s="50">
        <f>RANK(J550,J:J,1)</f>
        <v>918</v>
      </c>
      <c r="X550" s="50">
        <f>YEAR(B550)</f>
        <v>2006</v>
      </c>
      <c r="Y550" s="50">
        <f>MONTH(B550)</f>
        <v>5</v>
      </c>
      <c r="Z550" s="56">
        <f>X550*100+Y550</f>
        <v>200605</v>
      </c>
      <c r="AA550" s="56">
        <f>WEEKNUM(B550,1)</f>
        <v>19</v>
      </c>
      <c r="AB550" s="58">
        <f>IF(ISBLANK(B550)," ",MAX(B550-B549-1,0))</f>
        <v>1</v>
      </c>
      <c r="AC550" s="56">
        <f>DAY(B550)</f>
        <v>13</v>
      </c>
      <c r="AD550" s="53">
        <f>U550+V550</f>
        <v>0.18497699740740736</v>
      </c>
      <c r="AE550" s="56">
        <f>IF("1-Swim"=D550,E550*46.7,IF("2-Bike"=D550,E550,IF("3-Run"=D550,E550*4.27,0)))</f>
        <v>0.42699999999999999</v>
      </c>
    </row>
    <row r="551" spans="1:31" x14ac:dyDescent="0.25">
      <c r="A551" s="50">
        <v>550</v>
      </c>
      <c r="B551" s="51">
        <v>38852</v>
      </c>
      <c r="C551" s="52" t="s">
        <v>3</v>
      </c>
      <c r="D551" s="50" t="s">
        <v>1223</v>
      </c>
      <c r="E551" s="50">
        <v>2</v>
      </c>
      <c r="F551" s="50">
        <v>0</v>
      </c>
      <c r="G551" s="50">
        <v>19</v>
      </c>
      <c r="H551" s="50">
        <v>16</v>
      </c>
      <c r="I551" s="53">
        <f>IF(E551&gt;0,TIME(F551,G551,H551),"")</f>
        <v>1.3379629629629628E-2</v>
      </c>
      <c r="J551" s="54">
        <f>IF(E551&gt;0,TIME(F551,G551,H551)/E551,"")</f>
        <v>6.6898148148148142E-3</v>
      </c>
      <c r="K551" s="50" t="s">
        <v>554</v>
      </c>
      <c r="L551" s="50" t="s">
        <v>380</v>
      </c>
      <c r="M551" s="55">
        <f>IF(D551&gt;0,0.0416666666666667/J551,"")</f>
        <v>6.228373702422151</v>
      </c>
      <c r="N551" s="50">
        <v>162</v>
      </c>
      <c r="P551" s="50" t="s">
        <v>182</v>
      </c>
      <c r="Q551" s="151">
        <f>IF("1-Swim"=D551,J551*2.4,IF("2-Bike"=D551,J551*112,IF("3-Run"=D551,J551*26.2,0)))</f>
        <v>0.17527314814814812</v>
      </c>
      <c r="R551" s="151">
        <f>Q551/2</f>
        <v>8.7636574074074061E-2</v>
      </c>
      <c r="S551" s="53">
        <f>J551*26.2</f>
        <v>0.17527314814814812</v>
      </c>
      <c r="T551" s="53">
        <f>(J551+0.0013889)*26.2</f>
        <v>0.21166232814814812</v>
      </c>
      <c r="U551" s="53">
        <f>S551/2</f>
        <v>8.7636574074074061E-2</v>
      </c>
      <c r="V551" s="53">
        <f>T551/2</f>
        <v>0.10583116407407406</v>
      </c>
      <c r="W551" s="50">
        <f>RANK(J551,J:J,1)</f>
        <v>1177</v>
      </c>
      <c r="X551" s="50">
        <f>YEAR(B551)</f>
        <v>2006</v>
      </c>
      <c r="Y551" s="50">
        <f>MONTH(B551)</f>
        <v>5</v>
      </c>
      <c r="Z551" s="56">
        <f>X551*100+Y551</f>
        <v>200605</v>
      </c>
      <c r="AA551" s="56">
        <f>WEEKNUM(B551,1)</f>
        <v>20</v>
      </c>
      <c r="AB551" s="58">
        <f>IF(ISBLANK(B551)," ",MAX(B551-B550-1,0))</f>
        <v>1</v>
      </c>
      <c r="AC551" s="56">
        <f>DAY(B551)</f>
        <v>15</v>
      </c>
      <c r="AD551" s="53">
        <f>U551+V551</f>
        <v>0.19346773814814811</v>
      </c>
      <c r="AE551" s="56">
        <f>IF("1-Swim"=D551,E551*46.7,IF("2-Bike"=D551,E551,IF("3-Run"=D551,E551*4.27,0)))</f>
        <v>8.5399999999999991</v>
      </c>
    </row>
    <row r="552" spans="1:31" x14ac:dyDescent="0.25">
      <c r="A552" s="50">
        <v>551</v>
      </c>
      <c r="B552" s="51">
        <v>38853</v>
      </c>
      <c r="C552" s="52" t="s">
        <v>4</v>
      </c>
      <c r="D552" s="50" t="s">
        <v>1223</v>
      </c>
      <c r="E552" s="50">
        <v>3.5</v>
      </c>
      <c r="F552" s="50">
        <v>0</v>
      </c>
      <c r="G552" s="50">
        <v>35</v>
      </c>
      <c r="H552" s="50">
        <v>3</v>
      </c>
      <c r="I552" s="53">
        <f>IF(E552&gt;0,TIME(F552,G552,H552),"")</f>
        <v>2.4340277777777777E-2</v>
      </c>
      <c r="J552" s="54">
        <f>IF(E552&gt;0,TIME(F552,G552,H552)/E552,"")</f>
        <v>6.9543650793650793E-3</v>
      </c>
      <c r="K552" s="50" t="s">
        <v>555</v>
      </c>
      <c r="L552" s="50" t="s">
        <v>130</v>
      </c>
      <c r="M552" s="55">
        <f>IF(D552&gt;0,0.0416666666666667/J552,"")</f>
        <v>5.9914407988587781</v>
      </c>
      <c r="N552" s="50">
        <v>153</v>
      </c>
      <c r="O552" s="50" t="s">
        <v>621</v>
      </c>
      <c r="P552" s="50" t="s">
        <v>183</v>
      </c>
      <c r="Q552" s="151">
        <f>IF("1-Swim"=D552,J552*2.4,IF("2-Bike"=D552,J552*112,IF("3-Run"=D552,J552*26.2,0)))</f>
        <v>0.18220436507936508</v>
      </c>
      <c r="R552" s="151">
        <f>Q552/2</f>
        <v>9.1102182539682539E-2</v>
      </c>
      <c r="S552" s="53">
        <f>J552*26.2</f>
        <v>0.18220436507936508</v>
      </c>
      <c r="T552" s="53">
        <f>(J552+0.0013889)*26.2</f>
        <v>0.21859354507936507</v>
      </c>
      <c r="U552" s="53">
        <f>S552/2</f>
        <v>9.1102182539682539E-2</v>
      </c>
      <c r="V552" s="53">
        <f>T552/2</f>
        <v>0.10929677253968254</v>
      </c>
      <c r="W552" s="50">
        <f>RANK(J552,J:J,1)</f>
        <v>1514</v>
      </c>
      <c r="X552" s="50">
        <f>YEAR(B552)</f>
        <v>2006</v>
      </c>
      <c r="Y552" s="50">
        <f>MONTH(B552)</f>
        <v>5</v>
      </c>
      <c r="Z552" s="56">
        <f>X552*100+Y552</f>
        <v>200605</v>
      </c>
      <c r="AA552" s="56">
        <f>WEEKNUM(B552,1)</f>
        <v>20</v>
      </c>
      <c r="AB552" s="58">
        <f>IF(ISBLANK(B552)," ",MAX(B552-B551-1,0))</f>
        <v>0</v>
      </c>
      <c r="AC552" s="56">
        <f>DAY(B552)</f>
        <v>16</v>
      </c>
      <c r="AD552" s="53">
        <f>U552+V552</f>
        <v>0.20039895507936506</v>
      </c>
      <c r="AE552" s="56">
        <f>IF("1-Swim"=D552,E552*46.7,IF("2-Bike"=D552,E552,IF("3-Run"=D552,E552*4.27,0)))</f>
        <v>14.944999999999999</v>
      </c>
    </row>
    <row r="553" spans="1:31" x14ac:dyDescent="0.25">
      <c r="A553" s="50">
        <v>552</v>
      </c>
      <c r="B553" s="51">
        <v>38854</v>
      </c>
      <c r="C553" s="52" t="s">
        <v>6</v>
      </c>
      <c r="D553" s="50" t="s">
        <v>1223</v>
      </c>
      <c r="E553" s="50">
        <v>4</v>
      </c>
      <c r="F553" s="50">
        <v>0</v>
      </c>
      <c r="G553" s="50">
        <v>41</v>
      </c>
      <c r="H553" s="50">
        <v>19</v>
      </c>
      <c r="I553" s="53">
        <f>IF(E553&gt;0,TIME(F553,G553,H553),"")</f>
        <v>2.8692129629629633E-2</v>
      </c>
      <c r="J553" s="54">
        <f>IF(E553&gt;0,TIME(F553,G553,H553)/E553,"")</f>
        <v>7.1730324074074083E-3</v>
      </c>
      <c r="K553" s="50" t="s">
        <v>554</v>
      </c>
      <c r="L553" s="50" t="s">
        <v>143</v>
      </c>
      <c r="M553" s="55">
        <f>IF(D553&gt;0,0.0416666666666667/J553,"")</f>
        <v>5.8087938684953651</v>
      </c>
      <c r="N553" s="50">
        <v>161</v>
      </c>
      <c r="O553" s="50" t="s">
        <v>184</v>
      </c>
      <c r="P553" s="50" t="s">
        <v>185</v>
      </c>
      <c r="Q553" s="151">
        <f>IF("1-Swim"=D553,J553*2.4,IF("2-Bike"=D553,J553*112,IF("3-Run"=D553,J553*26.2,0)))</f>
        <v>0.18793344907407408</v>
      </c>
      <c r="R553" s="151">
        <f>Q553/2</f>
        <v>9.3966724537037041E-2</v>
      </c>
      <c r="S553" s="53">
        <f>J553*26.2</f>
        <v>0.18793344907407408</v>
      </c>
      <c r="T553" s="53">
        <f>(J553+0.0013889)*26.2</f>
        <v>0.22432262907407408</v>
      </c>
      <c r="U553" s="53">
        <f>S553/2</f>
        <v>9.3966724537037041E-2</v>
      </c>
      <c r="V553" s="53">
        <f>T553/2</f>
        <v>0.11216131453703704</v>
      </c>
      <c r="W553" s="50">
        <f>RANK(J553,J:J,1)</f>
        <v>1748</v>
      </c>
      <c r="X553" s="50">
        <f>YEAR(B553)</f>
        <v>2006</v>
      </c>
      <c r="Y553" s="50">
        <f>MONTH(B553)</f>
        <v>5</v>
      </c>
      <c r="Z553" s="56">
        <f>X553*100+Y553</f>
        <v>200605</v>
      </c>
      <c r="AA553" s="56">
        <f>WEEKNUM(B553,1)</f>
        <v>20</v>
      </c>
      <c r="AB553" s="58">
        <f>IF(ISBLANK(B553)," ",MAX(B553-B552-1,0))</f>
        <v>0</v>
      </c>
      <c r="AC553" s="56">
        <f>DAY(B553)</f>
        <v>17</v>
      </c>
      <c r="AD553" s="53">
        <f>U553+V553</f>
        <v>0.20612803907407407</v>
      </c>
      <c r="AE553" s="56">
        <f>IF("1-Swim"=D553,E553*46.7,IF("2-Bike"=D553,E553,IF("3-Run"=D553,E553*4.27,0)))</f>
        <v>17.079999999999998</v>
      </c>
    </row>
    <row r="554" spans="1:31" x14ac:dyDescent="0.25">
      <c r="A554" s="50">
        <v>553</v>
      </c>
      <c r="B554" s="51">
        <v>38855</v>
      </c>
      <c r="C554" s="52" t="s">
        <v>1</v>
      </c>
      <c r="D554" s="50" t="s">
        <v>1223</v>
      </c>
      <c r="E554" s="50">
        <v>3</v>
      </c>
      <c r="F554" s="50">
        <v>0</v>
      </c>
      <c r="G554" s="50">
        <v>32</v>
      </c>
      <c r="H554" s="50">
        <v>12</v>
      </c>
      <c r="I554" s="53">
        <f>IF(E554&gt;0,TIME(F554,G554,H554),"")</f>
        <v>2.2361111111111113E-2</v>
      </c>
      <c r="J554" s="54">
        <f>IF(E554&gt;0,TIME(F554,G554,H554)/E554,"")</f>
        <v>7.4537037037037046E-3</v>
      </c>
      <c r="K554" s="50" t="s">
        <v>554</v>
      </c>
      <c r="L554" s="50" t="s">
        <v>334</v>
      </c>
      <c r="M554" s="55">
        <f>IF(D554&gt;0,0.0416666666666667/J554,"")</f>
        <v>5.5900621118012461</v>
      </c>
      <c r="N554" s="50">
        <v>158</v>
      </c>
      <c r="O554" s="50" t="s">
        <v>184</v>
      </c>
      <c r="Q554" s="151">
        <f>IF("1-Swim"=D554,J554*2.4,IF("2-Bike"=D554,J554*112,IF("3-Run"=D554,J554*26.2,0)))</f>
        <v>0.19528703703703706</v>
      </c>
      <c r="R554" s="151">
        <f>Q554/2</f>
        <v>9.7643518518518532E-2</v>
      </c>
      <c r="S554" s="53">
        <f>J554*26.2</f>
        <v>0.19528703703703706</v>
      </c>
      <c r="T554" s="53">
        <f>(J554+0.0013889)*26.2</f>
        <v>0.23167621703703703</v>
      </c>
      <c r="U554" s="53">
        <f>S554/2</f>
        <v>9.7643518518518532E-2</v>
      </c>
      <c r="V554" s="53">
        <f>T554/2</f>
        <v>0.11583810851851851</v>
      </c>
      <c r="W554" s="50">
        <f>RANK(J554,J:J,1)</f>
        <v>2025</v>
      </c>
      <c r="X554" s="50">
        <f>YEAR(B554)</f>
        <v>2006</v>
      </c>
      <c r="Y554" s="50">
        <f>MONTH(B554)</f>
        <v>5</v>
      </c>
      <c r="Z554" s="56">
        <f>X554*100+Y554</f>
        <v>200605</v>
      </c>
      <c r="AA554" s="56">
        <f>WEEKNUM(B554,1)</f>
        <v>20</v>
      </c>
      <c r="AB554" s="58">
        <f>IF(ISBLANK(B554)," ",MAX(B554-B553-1,0))</f>
        <v>0</v>
      </c>
      <c r="AC554" s="56">
        <f>DAY(B554)</f>
        <v>18</v>
      </c>
      <c r="AD554" s="53">
        <f>U554+V554</f>
        <v>0.21348162703703705</v>
      </c>
      <c r="AE554" s="56">
        <f>IF("1-Swim"=D554,E554*46.7,IF("2-Bike"=D554,E554,IF("3-Run"=D554,E554*4.27,0)))</f>
        <v>12.809999999999999</v>
      </c>
    </row>
    <row r="555" spans="1:31" x14ac:dyDescent="0.25">
      <c r="A555" s="50">
        <v>554</v>
      </c>
      <c r="B555" s="51">
        <v>38859</v>
      </c>
      <c r="C555" s="52" t="s">
        <v>3</v>
      </c>
      <c r="D555" s="50" t="s">
        <v>1224</v>
      </c>
      <c r="E555" s="50">
        <v>1.5</v>
      </c>
      <c r="F555" s="50">
        <v>0</v>
      </c>
      <c r="G555" s="50">
        <v>15</v>
      </c>
      <c r="H555" s="50">
        <v>0</v>
      </c>
      <c r="I555" s="53">
        <f>IF(E555&gt;0,TIME(F555,G555,H555),"")</f>
        <v>1.0416666666666666E-2</v>
      </c>
      <c r="J555" s="54">
        <f>IF(E555&gt;0,TIME(F555,G555,H555)/E555,"")</f>
        <v>6.9444444444444441E-3</v>
      </c>
      <c r="K555" s="50" t="s">
        <v>452</v>
      </c>
      <c r="L555" s="50" t="s">
        <v>509</v>
      </c>
      <c r="M555" s="55">
        <f>IF(D555&gt;0,0.0416666666666667/J555,"")</f>
        <v>6.0000000000000053</v>
      </c>
      <c r="N555" s="50">
        <v>0</v>
      </c>
      <c r="Q555" s="151">
        <f>IF("1-Swim"=D555,J555*2.4,IF("2-Bike"=D555,J555*112,IF("3-Run"=D555,J555*26.2,0)))</f>
        <v>0.77777777777777768</v>
      </c>
      <c r="R555" s="151">
        <f>Q555/2</f>
        <v>0.38888888888888884</v>
      </c>
      <c r="S555" s="53">
        <f>J555*26.2</f>
        <v>0.18194444444444444</v>
      </c>
      <c r="T555" s="53">
        <f>(J555+0.0013889)*26.2</f>
        <v>0.21833362444444443</v>
      </c>
      <c r="U555" s="53">
        <f>S555/2</f>
        <v>9.0972222222222218E-2</v>
      </c>
      <c r="V555" s="53">
        <f>T555/2</f>
        <v>0.10916681222222221</v>
      </c>
      <c r="W555" s="50">
        <f>RANK(J555,J:J,1)</f>
        <v>1479</v>
      </c>
      <c r="X555" s="50">
        <f>YEAR(B555)</f>
        <v>2006</v>
      </c>
      <c r="Y555" s="50">
        <f>MONTH(B555)</f>
        <v>5</v>
      </c>
      <c r="Z555" s="56">
        <f>X555*100+Y555</f>
        <v>200605</v>
      </c>
      <c r="AA555" s="56">
        <f>WEEKNUM(B555,1)</f>
        <v>21</v>
      </c>
      <c r="AB555" s="58">
        <f>IF(ISBLANK(B555)," ",MAX(B555-B554-1,0))</f>
        <v>3</v>
      </c>
      <c r="AC555" s="56">
        <f>DAY(B555)</f>
        <v>22</v>
      </c>
      <c r="AD555" s="53">
        <f>U555+V555</f>
        <v>0.20013903444444442</v>
      </c>
      <c r="AE555" s="56">
        <f>IF("1-Swim"=D555,E555*46.7,IF("2-Bike"=D555,E555,IF("3-Run"=D555,E555*4.27,0)))</f>
        <v>1.5</v>
      </c>
    </row>
    <row r="556" spans="1:31" x14ac:dyDescent="0.25">
      <c r="A556" s="50">
        <v>555</v>
      </c>
      <c r="B556" s="51">
        <v>38859</v>
      </c>
      <c r="C556" s="52" t="s">
        <v>3</v>
      </c>
      <c r="D556" s="50" t="s">
        <v>1223</v>
      </c>
      <c r="E556" s="50">
        <v>4</v>
      </c>
      <c r="F556" s="50">
        <v>0</v>
      </c>
      <c r="G556" s="50">
        <v>43</v>
      </c>
      <c r="H556" s="50">
        <v>0</v>
      </c>
      <c r="I556" s="53">
        <f>IF(E556&gt;0,TIME(F556,G556,H556),"")</f>
        <v>2.9861111111111113E-2</v>
      </c>
      <c r="J556" s="54">
        <f>IF(E556&gt;0,TIME(F556,G556,H556)/E556,"")</f>
        <v>7.4652777777777781E-3</v>
      </c>
      <c r="K556" s="50" t="s">
        <v>556</v>
      </c>
      <c r="L556" s="50" t="s">
        <v>186</v>
      </c>
      <c r="M556" s="55">
        <f>IF(D556&gt;0,0.0416666666666667/J556,"")</f>
        <v>5.581395348837213</v>
      </c>
      <c r="N556" s="50">
        <v>0</v>
      </c>
      <c r="Q556" s="151">
        <f>IF("1-Swim"=D556,J556*2.4,IF("2-Bike"=D556,J556*112,IF("3-Run"=D556,J556*26.2,0)))</f>
        <v>0.19559027777777779</v>
      </c>
      <c r="R556" s="151">
        <f>Q556/2</f>
        <v>9.7795138888888897E-2</v>
      </c>
      <c r="S556" s="53">
        <f>J556*26.2</f>
        <v>0.19559027777777779</v>
      </c>
      <c r="T556" s="53">
        <f>(J556+0.0013889)*26.2</f>
        <v>0.23197945777777776</v>
      </c>
      <c r="U556" s="53">
        <f>S556/2</f>
        <v>9.7795138888888897E-2</v>
      </c>
      <c r="V556" s="53">
        <f>T556/2</f>
        <v>0.11598972888888888</v>
      </c>
      <c r="W556" s="50">
        <f>RANK(J556,J:J,1)</f>
        <v>2030</v>
      </c>
      <c r="X556" s="50">
        <f>YEAR(B556)</f>
        <v>2006</v>
      </c>
      <c r="Y556" s="50">
        <f>MONTH(B556)</f>
        <v>5</v>
      </c>
      <c r="Z556" s="56">
        <f>X556*100+Y556</f>
        <v>200605</v>
      </c>
      <c r="AA556" s="56">
        <f>WEEKNUM(B556,1)</f>
        <v>21</v>
      </c>
      <c r="AB556" s="58">
        <f>IF(ISBLANK(B556)," ",MAX(B556-B555-1,0))</f>
        <v>0</v>
      </c>
      <c r="AC556" s="56">
        <f>DAY(B556)</f>
        <v>22</v>
      </c>
      <c r="AD556" s="53">
        <f>U556+V556</f>
        <v>0.21378486777777778</v>
      </c>
      <c r="AE556" s="56">
        <f>IF("1-Swim"=D556,E556*46.7,IF("2-Bike"=D556,E556,IF("3-Run"=D556,E556*4.27,0)))</f>
        <v>17.079999999999998</v>
      </c>
    </row>
    <row r="557" spans="1:31" x14ac:dyDescent="0.25">
      <c r="A557" s="50">
        <v>556</v>
      </c>
      <c r="B557" s="51">
        <v>38860</v>
      </c>
      <c r="C557" s="52" t="s">
        <v>4</v>
      </c>
      <c r="D557" s="50" t="s">
        <v>1224</v>
      </c>
      <c r="E557" s="50">
        <v>0.75</v>
      </c>
      <c r="F557" s="50">
        <v>0</v>
      </c>
      <c r="G557" s="50">
        <v>4</v>
      </c>
      <c r="H557" s="50">
        <v>0</v>
      </c>
      <c r="I557" s="53">
        <f>IF(E557&gt;0,TIME(F557,G557,H557),"")</f>
        <v>2.7777777777777779E-3</v>
      </c>
      <c r="J557" s="54">
        <f>IF(E557&gt;0,TIME(F557,G557,H557)/E557,"")</f>
        <v>3.7037037037037038E-3</v>
      </c>
      <c r="K557" s="50" t="s">
        <v>452</v>
      </c>
      <c r="L557" s="50" t="s">
        <v>509</v>
      </c>
      <c r="M557" s="55">
        <f>IF(D557&gt;0,0.0416666666666667/J557,"")</f>
        <v>11.250000000000009</v>
      </c>
      <c r="N557" s="50">
        <v>0</v>
      </c>
      <c r="Q557" s="151">
        <f>IF("1-Swim"=D557,J557*2.4,IF("2-Bike"=D557,J557*112,IF("3-Run"=D557,J557*26.2,0)))</f>
        <v>0.41481481481481486</v>
      </c>
      <c r="R557" s="151">
        <f>Q557/2</f>
        <v>0.20740740740740743</v>
      </c>
      <c r="S557" s="53">
        <f>J557*26.2</f>
        <v>9.7037037037037033E-2</v>
      </c>
      <c r="T557" s="53">
        <f>(J557+0.0013889)*26.2</f>
        <v>0.13342621703703705</v>
      </c>
      <c r="U557" s="53">
        <f>S557/2</f>
        <v>4.8518518518518516E-2</v>
      </c>
      <c r="V557" s="53">
        <f>T557/2</f>
        <v>6.6713108518518527E-2</v>
      </c>
      <c r="W557" s="50">
        <f>RANK(J557,J:J,1)</f>
        <v>721</v>
      </c>
      <c r="X557" s="50">
        <f>YEAR(B557)</f>
        <v>2006</v>
      </c>
      <c r="Y557" s="50">
        <f>MONTH(B557)</f>
        <v>5</v>
      </c>
      <c r="Z557" s="56">
        <f>X557*100+Y557</f>
        <v>200605</v>
      </c>
      <c r="AA557" s="56">
        <f>WEEKNUM(B557,1)</f>
        <v>21</v>
      </c>
      <c r="AB557" s="58">
        <f>IF(ISBLANK(B557)," ",MAX(B557-B556-1,0))</f>
        <v>0</v>
      </c>
      <c r="AC557" s="56">
        <f>DAY(B557)</f>
        <v>23</v>
      </c>
      <c r="AD557" s="53">
        <f>U557+V557</f>
        <v>0.11523162703703704</v>
      </c>
      <c r="AE557" s="56">
        <f>IF("1-Swim"=D557,E557*46.7,IF("2-Bike"=D557,E557,IF("3-Run"=D557,E557*4.27,0)))</f>
        <v>0.75</v>
      </c>
    </row>
    <row r="558" spans="1:31" x14ac:dyDescent="0.25">
      <c r="A558" s="50">
        <v>557</v>
      </c>
      <c r="B558" s="51">
        <v>38860</v>
      </c>
      <c r="C558" s="52" t="s">
        <v>4</v>
      </c>
      <c r="D558" s="50" t="s">
        <v>1223</v>
      </c>
      <c r="E558" s="50">
        <v>0.75</v>
      </c>
      <c r="F558" s="50">
        <v>0</v>
      </c>
      <c r="G558" s="50">
        <v>8</v>
      </c>
      <c r="H558" s="50">
        <v>8</v>
      </c>
      <c r="I558" s="53">
        <f>IF(E558&gt;0,TIME(F558,G558,H558),"")</f>
        <v>5.6481481481481478E-3</v>
      </c>
      <c r="J558" s="54">
        <f>IF(E558&gt;0,TIME(F558,G558,H558)/E558,"")</f>
        <v>7.530864197530864E-3</v>
      </c>
      <c r="K558" s="50" t="s">
        <v>556</v>
      </c>
      <c r="L558" s="50" t="s">
        <v>186</v>
      </c>
      <c r="M558" s="55">
        <f>IF(D558&gt;0,0.0416666666666667/J558,"")</f>
        <v>5.5327868852459057</v>
      </c>
      <c r="N558" s="50">
        <v>0</v>
      </c>
      <c r="Q558" s="151">
        <f>IF("1-Swim"=D558,J558*2.4,IF("2-Bike"=D558,J558*112,IF("3-Run"=D558,J558*26.2,0)))</f>
        <v>0.19730864197530862</v>
      </c>
      <c r="R558" s="151">
        <f>Q558/2</f>
        <v>9.8654320987654309E-2</v>
      </c>
      <c r="S558" s="53">
        <f>J558*26.2</f>
        <v>0.19730864197530862</v>
      </c>
      <c r="T558" s="53">
        <f>(J558+0.0013889)*26.2</f>
        <v>0.23369782197530861</v>
      </c>
      <c r="U558" s="53">
        <f>S558/2</f>
        <v>9.8654320987654309E-2</v>
      </c>
      <c r="V558" s="53">
        <f>T558/2</f>
        <v>0.11684891098765431</v>
      </c>
      <c r="W558" s="50">
        <f>RANK(J558,J:J,1)</f>
        <v>2096</v>
      </c>
      <c r="X558" s="50">
        <f>YEAR(B558)</f>
        <v>2006</v>
      </c>
      <c r="Y558" s="50">
        <f>MONTH(B558)</f>
        <v>5</v>
      </c>
      <c r="Z558" s="56">
        <f>X558*100+Y558</f>
        <v>200605</v>
      </c>
      <c r="AA558" s="56">
        <f>WEEKNUM(B558,1)</f>
        <v>21</v>
      </c>
      <c r="AB558" s="58">
        <f>IF(ISBLANK(B558)," ",MAX(B558-B557-1,0))</f>
        <v>0</v>
      </c>
      <c r="AC558" s="56">
        <f>DAY(B558)</f>
        <v>23</v>
      </c>
      <c r="AD558" s="53">
        <f>U558+V558</f>
        <v>0.21550323197530863</v>
      </c>
      <c r="AE558" s="56">
        <f>IF("1-Swim"=D558,E558*46.7,IF("2-Bike"=D558,E558,IF("3-Run"=D558,E558*4.27,0)))</f>
        <v>3.2024999999999997</v>
      </c>
    </row>
    <row r="559" spans="1:31" x14ac:dyDescent="0.25">
      <c r="A559" s="50">
        <v>558</v>
      </c>
      <c r="B559" s="51">
        <v>38861</v>
      </c>
      <c r="C559" s="52" t="s">
        <v>6</v>
      </c>
      <c r="D559" s="50" t="s">
        <v>1224</v>
      </c>
      <c r="E559" s="50">
        <v>1.5</v>
      </c>
      <c r="F559" s="50">
        <v>0</v>
      </c>
      <c r="G559" s="50">
        <v>15</v>
      </c>
      <c r="H559" s="50">
        <v>0</v>
      </c>
      <c r="I559" s="53">
        <f>IF(E559&gt;0,TIME(F559,G559,H559),"")</f>
        <v>1.0416666666666666E-2</v>
      </c>
      <c r="J559" s="54">
        <f>IF(E559&gt;0,TIME(F559,G559,H559)/E559,"")</f>
        <v>6.9444444444444441E-3</v>
      </c>
      <c r="K559" s="50" t="s">
        <v>452</v>
      </c>
      <c r="L559" s="50" t="s">
        <v>509</v>
      </c>
      <c r="M559" s="55">
        <f>IF(D559&gt;0,0.0416666666666667/J559,"")</f>
        <v>6.0000000000000053</v>
      </c>
      <c r="N559" s="50">
        <v>0</v>
      </c>
      <c r="Q559" s="151">
        <f>IF("1-Swim"=D559,J559*2.4,IF("2-Bike"=D559,J559*112,IF("3-Run"=D559,J559*26.2,0)))</f>
        <v>0.77777777777777768</v>
      </c>
      <c r="R559" s="151">
        <f>Q559/2</f>
        <v>0.38888888888888884</v>
      </c>
      <c r="S559" s="53">
        <f>J559*26.2</f>
        <v>0.18194444444444444</v>
      </c>
      <c r="T559" s="53">
        <f>(J559+0.0013889)*26.2</f>
        <v>0.21833362444444443</v>
      </c>
      <c r="U559" s="53">
        <f>S559/2</f>
        <v>9.0972222222222218E-2</v>
      </c>
      <c r="V559" s="53">
        <f>T559/2</f>
        <v>0.10916681222222221</v>
      </c>
      <c r="W559" s="50">
        <f>RANK(J559,J:J,1)</f>
        <v>1479</v>
      </c>
      <c r="X559" s="50">
        <f>YEAR(B559)</f>
        <v>2006</v>
      </c>
      <c r="Y559" s="50">
        <f>MONTH(B559)</f>
        <v>5</v>
      </c>
      <c r="Z559" s="56">
        <f>X559*100+Y559</f>
        <v>200605</v>
      </c>
      <c r="AA559" s="56">
        <f>WEEKNUM(B559,1)</f>
        <v>21</v>
      </c>
      <c r="AB559" s="58">
        <f>IF(ISBLANK(B559)," ",MAX(B559-B558-1,0))</f>
        <v>0</v>
      </c>
      <c r="AC559" s="56">
        <f>DAY(B559)</f>
        <v>24</v>
      </c>
      <c r="AD559" s="53">
        <f>U559+V559</f>
        <v>0.20013903444444442</v>
      </c>
      <c r="AE559" s="56">
        <f>IF("1-Swim"=D559,E559*46.7,IF("2-Bike"=D559,E559,IF("3-Run"=D559,E559*4.27,0)))</f>
        <v>1.5</v>
      </c>
    </row>
    <row r="560" spans="1:31" x14ac:dyDescent="0.25">
      <c r="A560" s="50">
        <v>559</v>
      </c>
      <c r="B560" s="51">
        <v>38861</v>
      </c>
      <c r="C560" s="52" t="s">
        <v>6</v>
      </c>
      <c r="D560" s="50" t="s">
        <v>1223</v>
      </c>
      <c r="E560" s="50">
        <v>4</v>
      </c>
      <c r="F560" s="50">
        <v>0</v>
      </c>
      <c r="G560" s="50">
        <v>40</v>
      </c>
      <c r="H560" s="50">
        <v>43</v>
      </c>
      <c r="I560" s="53">
        <f>IF(E560&gt;0,TIME(F560,G560,H560),"")</f>
        <v>2.8275462962962964E-2</v>
      </c>
      <c r="J560" s="54">
        <f>IF(E560&gt;0,TIME(F560,G560,H560)/E560,"")</f>
        <v>7.068865740740741E-3</v>
      </c>
      <c r="K560" s="50" t="s">
        <v>556</v>
      </c>
      <c r="L560" s="50" t="s">
        <v>186</v>
      </c>
      <c r="M560" s="55">
        <f>IF(D560&gt;0,0.0416666666666667/J560,"")</f>
        <v>5.8943921408104831</v>
      </c>
      <c r="N560" s="50">
        <v>0</v>
      </c>
      <c r="Q560" s="151">
        <f>IF("1-Swim"=D560,J560*2.4,IF("2-Bike"=D560,J560*112,IF("3-Run"=D560,J560*26.2,0)))</f>
        <v>0.18520428240740741</v>
      </c>
      <c r="R560" s="151">
        <f>Q560/2</f>
        <v>9.2602141203703706E-2</v>
      </c>
      <c r="S560" s="53">
        <f>J560*26.2</f>
        <v>0.18520428240740741</v>
      </c>
      <c r="T560" s="53">
        <f>(J560+0.0013889)*26.2</f>
        <v>0.2215934624074074</v>
      </c>
      <c r="U560" s="53">
        <f>S560/2</f>
        <v>9.2602141203703706E-2</v>
      </c>
      <c r="V560" s="53">
        <f>T560/2</f>
        <v>0.1107967312037037</v>
      </c>
      <c r="W560" s="50">
        <f>RANK(J560,J:J,1)</f>
        <v>1634</v>
      </c>
      <c r="X560" s="50">
        <f>YEAR(B560)</f>
        <v>2006</v>
      </c>
      <c r="Y560" s="50">
        <f>MONTH(B560)</f>
        <v>5</v>
      </c>
      <c r="Z560" s="56">
        <f>X560*100+Y560</f>
        <v>200605</v>
      </c>
      <c r="AA560" s="56">
        <f>WEEKNUM(B560,1)</f>
        <v>21</v>
      </c>
      <c r="AB560" s="58">
        <f>IF(ISBLANK(B560)," ",MAX(B560-B559-1,0))</f>
        <v>0</v>
      </c>
      <c r="AC560" s="56">
        <f>DAY(B560)</f>
        <v>24</v>
      </c>
      <c r="AD560" s="53">
        <f>U560+V560</f>
        <v>0.20339887240740739</v>
      </c>
      <c r="AE560" s="56">
        <f>IF("1-Swim"=D560,E560*46.7,IF("2-Bike"=D560,E560,IF("3-Run"=D560,E560*4.27,0)))</f>
        <v>17.079999999999998</v>
      </c>
    </row>
    <row r="561" spans="1:31" x14ac:dyDescent="0.25">
      <c r="A561" s="50">
        <v>560</v>
      </c>
      <c r="B561" s="51">
        <v>38862</v>
      </c>
      <c r="C561" s="52" t="s">
        <v>1</v>
      </c>
      <c r="D561" s="50" t="s">
        <v>1224</v>
      </c>
      <c r="E561" s="50">
        <v>10</v>
      </c>
      <c r="F561" s="50">
        <v>1</v>
      </c>
      <c r="G561" s="50">
        <v>0</v>
      </c>
      <c r="H561" s="50">
        <v>0</v>
      </c>
      <c r="I561" s="53">
        <f>IF(E561&gt;0,TIME(F561,G561,H561),"")</f>
        <v>4.1666666666666664E-2</v>
      </c>
      <c r="J561" s="54">
        <f>IF(E561&gt;0,TIME(F561,G561,H561)/E561,"")</f>
        <v>4.1666666666666666E-3</v>
      </c>
      <c r="K561" s="50" t="s">
        <v>452</v>
      </c>
      <c r="L561" s="50" t="s">
        <v>186</v>
      </c>
      <c r="M561" s="55">
        <f>IF(D561&gt;0,0.0416666666666667/J561,"")</f>
        <v>10.000000000000007</v>
      </c>
      <c r="N561" s="50">
        <v>0</v>
      </c>
      <c r="Q561" s="151">
        <f>IF("1-Swim"=D561,J561*2.4,IF("2-Bike"=D561,J561*112,IF("3-Run"=D561,J561*26.2,0)))</f>
        <v>0.46666666666666667</v>
      </c>
      <c r="R561" s="151">
        <f>Q561/2</f>
        <v>0.23333333333333334</v>
      </c>
      <c r="S561" s="53">
        <f>J561*26.2</f>
        <v>0.10916666666666666</v>
      </c>
      <c r="T561" s="53">
        <f>(J561+0.0013889)*26.2</f>
        <v>0.14555584666666666</v>
      </c>
      <c r="U561" s="53">
        <f>S561/2</f>
        <v>5.4583333333333331E-2</v>
      </c>
      <c r="V561" s="53">
        <f>T561/2</f>
        <v>7.2777923333333328E-2</v>
      </c>
      <c r="W561" s="50">
        <f>RANK(J561,J:J,1)</f>
        <v>735</v>
      </c>
      <c r="X561" s="50">
        <f>YEAR(B561)</f>
        <v>2006</v>
      </c>
      <c r="Y561" s="50">
        <f>MONTH(B561)</f>
        <v>5</v>
      </c>
      <c r="Z561" s="56">
        <f>X561*100+Y561</f>
        <v>200605</v>
      </c>
      <c r="AA561" s="56">
        <f>WEEKNUM(B561,1)</f>
        <v>21</v>
      </c>
      <c r="AB561" s="58">
        <f>IF(ISBLANK(B561)," ",MAX(B561-B560-1,0))</f>
        <v>0</v>
      </c>
      <c r="AC561" s="56">
        <f>DAY(B561)</f>
        <v>25</v>
      </c>
      <c r="AD561" s="53">
        <f>U561+V561</f>
        <v>0.12736125666666664</v>
      </c>
      <c r="AE561" s="56">
        <f>IF("1-Swim"=D561,E561*46.7,IF("2-Bike"=D561,E561,IF("3-Run"=D561,E561*4.27,0)))</f>
        <v>10</v>
      </c>
    </row>
    <row r="562" spans="1:31" x14ac:dyDescent="0.25">
      <c r="A562" s="50">
        <v>561</v>
      </c>
      <c r="B562" s="51">
        <v>38863</v>
      </c>
      <c r="C562" s="52" t="s">
        <v>2</v>
      </c>
      <c r="D562" s="50" t="s">
        <v>1224</v>
      </c>
      <c r="E562" s="50">
        <v>1.5</v>
      </c>
      <c r="F562" s="50">
        <v>0</v>
      </c>
      <c r="G562" s="50">
        <v>15</v>
      </c>
      <c r="H562" s="50">
        <v>0</v>
      </c>
      <c r="I562" s="53">
        <f>IF(E562&gt;0,TIME(F562,G562,H562),"")</f>
        <v>1.0416666666666666E-2</v>
      </c>
      <c r="J562" s="54">
        <f>IF(E562&gt;0,TIME(F562,G562,H562)/E562,"")</f>
        <v>6.9444444444444441E-3</v>
      </c>
      <c r="K562" s="50" t="s">
        <v>452</v>
      </c>
      <c r="L562" s="50" t="s">
        <v>186</v>
      </c>
      <c r="M562" s="55">
        <f>IF(D562&gt;0,0.0416666666666667/J562,"")</f>
        <v>6.0000000000000053</v>
      </c>
      <c r="N562" s="50">
        <v>0</v>
      </c>
      <c r="Q562" s="151">
        <f>IF("1-Swim"=D562,J562*2.4,IF("2-Bike"=D562,J562*112,IF("3-Run"=D562,J562*26.2,0)))</f>
        <v>0.77777777777777768</v>
      </c>
      <c r="R562" s="151">
        <f>Q562/2</f>
        <v>0.38888888888888884</v>
      </c>
      <c r="S562" s="53">
        <f>J562*26.2</f>
        <v>0.18194444444444444</v>
      </c>
      <c r="T562" s="53">
        <f>(J562+0.0013889)*26.2</f>
        <v>0.21833362444444443</v>
      </c>
      <c r="U562" s="53">
        <f>S562/2</f>
        <v>9.0972222222222218E-2</v>
      </c>
      <c r="V562" s="53">
        <f>T562/2</f>
        <v>0.10916681222222221</v>
      </c>
      <c r="W562" s="50">
        <f>RANK(J562,J:J,1)</f>
        <v>1479</v>
      </c>
      <c r="X562" s="50">
        <f>YEAR(B562)</f>
        <v>2006</v>
      </c>
      <c r="Y562" s="50">
        <f>MONTH(B562)</f>
        <v>5</v>
      </c>
      <c r="Z562" s="56">
        <f>X562*100+Y562</f>
        <v>200605</v>
      </c>
      <c r="AA562" s="56">
        <f>WEEKNUM(B562,1)</f>
        <v>21</v>
      </c>
      <c r="AB562" s="58">
        <f>IF(ISBLANK(B562)," ",MAX(B562-B561-1,0))</f>
        <v>0</v>
      </c>
      <c r="AC562" s="56">
        <f>DAY(B562)</f>
        <v>26</v>
      </c>
      <c r="AD562" s="53">
        <f>U562+V562</f>
        <v>0.20013903444444442</v>
      </c>
      <c r="AE562" s="56">
        <f>IF("1-Swim"=D562,E562*46.7,IF("2-Bike"=D562,E562,IF("3-Run"=D562,E562*4.27,0)))</f>
        <v>1.5</v>
      </c>
    </row>
    <row r="563" spans="1:31" x14ac:dyDescent="0.25">
      <c r="A563" s="50">
        <v>562</v>
      </c>
      <c r="B563" s="51">
        <v>38864</v>
      </c>
      <c r="C563" s="52" t="s">
        <v>5</v>
      </c>
      <c r="D563" s="50" t="s">
        <v>1224</v>
      </c>
      <c r="E563" s="50">
        <v>1.5</v>
      </c>
      <c r="F563" s="50">
        <v>0</v>
      </c>
      <c r="G563" s="50">
        <v>15</v>
      </c>
      <c r="H563" s="50">
        <v>0</v>
      </c>
      <c r="I563" s="53">
        <f>IF(E563&gt;0,TIME(F563,G563,H563),"")</f>
        <v>1.0416666666666666E-2</v>
      </c>
      <c r="J563" s="54">
        <f>IF(E563&gt;0,TIME(F563,G563,H563)/E563,"")</f>
        <v>6.9444444444444441E-3</v>
      </c>
      <c r="K563" s="50" t="s">
        <v>452</v>
      </c>
      <c r="L563" s="50" t="s">
        <v>186</v>
      </c>
      <c r="M563" s="55">
        <f>IF(D563&gt;0,0.0416666666666667/J563,"")</f>
        <v>6.0000000000000053</v>
      </c>
      <c r="N563" s="50">
        <v>0</v>
      </c>
      <c r="Q563" s="151">
        <f>IF("1-Swim"=D563,J563*2.4,IF("2-Bike"=D563,J563*112,IF("3-Run"=D563,J563*26.2,0)))</f>
        <v>0.77777777777777768</v>
      </c>
      <c r="R563" s="151">
        <f>Q563/2</f>
        <v>0.38888888888888884</v>
      </c>
      <c r="S563" s="53">
        <f>J563*26.2</f>
        <v>0.18194444444444444</v>
      </c>
      <c r="T563" s="53">
        <f>(J563+0.0013889)*26.2</f>
        <v>0.21833362444444443</v>
      </c>
      <c r="U563" s="53">
        <f>S563/2</f>
        <v>9.0972222222222218E-2</v>
      </c>
      <c r="V563" s="53">
        <f>T563/2</f>
        <v>0.10916681222222221</v>
      </c>
      <c r="W563" s="50">
        <f>RANK(J563,J:J,1)</f>
        <v>1479</v>
      </c>
      <c r="X563" s="50">
        <f>YEAR(B563)</f>
        <v>2006</v>
      </c>
      <c r="Y563" s="50">
        <f>MONTH(B563)</f>
        <v>5</v>
      </c>
      <c r="Z563" s="56">
        <f>X563*100+Y563</f>
        <v>200605</v>
      </c>
      <c r="AA563" s="56">
        <f>WEEKNUM(B563,1)</f>
        <v>21</v>
      </c>
      <c r="AB563" s="58">
        <f>IF(ISBLANK(B563)," ",MAX(B563-B562-1,0))</f>
        <v>0</v>
      </c>
      <c r="AC563" s="56">
        <f>DAY(B563)</f>
        <v>27</v>
      </c>
      <c r="AD563" s="53">
        <f>U563+V563</f>
        <v>0.20013903444444442</v>
      </c>
      <c r="AE563" s="56">
        <f>IF("1-Swim"=D563,E563*46.7,IF("2-Bike"=D563,E563,IF("3-Run"=D563,E563*4.27,0)))</f>
        <v>1.5</v>
      </c>
    </row>
    <row r="564" spans="1:31" x14ac:dyDescent="0.25">
      <c r="A564" s="50">
        <v>563</v>
      </c>
      <c r="B564" s="51">
        <v>38866</v>
      </c>
      <c r="C564" s="52" t="s">
        <v>3</v>
      </c>
      <c r="D564" s="50" t="s">
        <v>1225</v>
      </c>
      <c r="E564" s="50">
        <v>0.5</v>
      </c>
      <c r="F564" s="50">
        <v>0</v>
      </c>
      <c r="G564" s="50">
        <v>20</v>
      </c>
      <c r="H564" s="50">
        <v>0</v>
      </c>
      <c r="I564" s="53">
        <f>IF(E564&gt;0,TIME(F564,G564,H564),"")</f>
        <v>1.3888888888888888E-2</v>
      </c>
      <c r="J564" s="54">
        <f>IF(E564&gt;0,TIME(F564,G564,H564)/E564,"")</f>
        <v>2.7777777777777776E-2</v>
      </c>
      <c r="K564" s="50" t="s">
        <v>187</v>
      </c>
      <c r="L564" s="50" t="s">
        <v>188</v>
      </c>
      <c r="M564" s="55">
        <f>IF(D564&gt;0,0.0416666666666667/J564,"")</f>
        <v>1.5000000000000013</v>
      </c>
      <c r="N564" s="50">
        <v>0</v>
      </c>
      <c r="Q564" s="151">
        <f>IF("1-Swim"=D564,J564*2.4,IF("2-Bike"=D564,J564*112,IF("3-Run"=D564,J564*26.2,0)))</f>
        <v>6.6666666666666666E-2</v>
      </c>
      <c r="R564" s="151">
        <f>Q564/2</f>
        <v>3.3333333333333333E-2</v>
      </c>
      <c r="S564" s="53">
        <f>J564*26.2</f>
        <v>0.72777777777777775</v>
      </c>
      <c r="T564" s="53">
        <f>(J564+0.0013889)*26.2</f>
        <v>0.76416695777777766</v>
      </c>
      <c r="U564" s="53">
        <f>S564/2</f>
        <v>0.36388888888888887</v>
      </c>
      <c r="V564" s="53">
        <f>T564/2</f>
        <v>0.38208347888888883</v>
      </c>
      <c r="W564" s="50">
        <f>RANK(J564,J:J,1)</f>
        <v>3293</v>
      </c>
      <c r="X564" s="50">
        <f>YEAR(B564)</f>
        <v>2006</v>
      </c>
      <c r="Y564" s="50">
        <f>MONTH(B564)</f>
        <v>5</v>
      </c>
      <c r="Z564" s="56">
        <f>X564*100+Y564</f>
        <v>200605</v>
      </c>
      <c r="AA564" s="56">
        <f>WEEKNUM(B564,1)</f>
        <v>22</v>
      </c>
      <c r="AB564" s="58">
        <f>IF(ISBLANK(B564)," ",MAX(B564-B563-1,0))</f>
        <v>1</v>
      </c>
      <c r="AC564" s="56">
        <f>DAY(B564)</f>
        <v>29</v>
      </c>
      <c r="AD564" s="53">
        <f>U564+V564</f>
        <v>0.74597236777777765</v>
      </c>
      <c r="AE564" s="56">
        <f>IF("1-Swim"=D564,E564*46.7,IF("2-Bike"=D564,E564,IF("3-Run"=D564,E564*4.27,0)))</f>
        <v>23.35</v>
      </c>
    </row>
    <row r="565" spans="1:31" x14ac:dyDescent="0.25">
      <c r="A565" s="50">
        <v>564</v>
      </c>
      <c r="B565" s="51">
        <v>38866</v>
      </c>
      <c r="C565" s="52" t="s">
        <v>3</v>
      </c>
      <c r="D565" s="50" t="s">
        <v>1224</v>
      </c>
      <c r="E565" s="50">
        <v>10.5</v>
      </c>
      <c r="F565" s="50">
        <v>0</v>
      </c>
      <c r="G565" s="50">
        <v>38</v>
      </c>
      <c r="H565" s="50">
        <v>20</v>
      </c>
      <c r="I565" s="53">
        <f>IF(E565&gt;0,TIME(F565,G565,H565),"")</f>
        <v>2.6620370370370374E-2</v>
      </c>
      <c r="J565" s="54">
        <f>IF(E565&gt;0,TIME(F565,G565,H565)/E565,"")</f>
        <v>2.5352733686067022E-3</v>
      </c>
      <c r="K565" s="50" t="s">
        <v>452</v>
      </c>
      <c r="L565" s="50" t="s">
        <v>29</v>
      </c>
      <c r="M565" s="55">
        <f>IF(D565&gt;0,0.0416666666666667/J565,"")</f>
        <v>16.434782608695663</v>
      </c>
      <c r="N565" s="50">
        <v>0</v>
      </c>
      <c r="Q565" s="151">
        <f>IF("1-Swim"=D565,J565*2.4,IF("2-Bike"=D565,J565*112,IF("3-Run"=D565,J565*26.2,0)))</f>
        <v>0.28395061728395066</v>
      </c>
      <c r="R565" s="151">
        <f>Q565/2</f>
        <v>0.14197530864197533</v>
      </c>
      <c r="S565" s="53">
        <f>J565*26.2</f>
        <v>6.6424162257495603E-2</v>
      </c>
      <c r="T565" s="53">
        <f>(J565+0.0013889)*26.2</f>
        <v>0.1028133422574956</v>
      </c>
      <c r="U565" s="53">
        <f>S565/2</f>
        <v>3.3212081128747802E-2</v>
      </c>
      <c r="V565" s="53">
        <f>T565/2</f>
        <v>5.1406671128747798E-2</v>
      </c>
      <c r="W565" s="50">
        <f>RANK(J565,J:J,1)</f>
        <v>328</v>
      </c>
      <c r="X565" s="50">
        <f>YEAR(B565)</f>
        <v>2006</v>
      </c>
      <c r="Y565" s="50">
        <f>MONTH(B565)</f>
        <v>5</v>
      </c>
      <c r="Z565" s="56">
        <f>X565*100+Y565</f>
        <v>200605</v>
      </c>
      <c r="AA565" s="56">
        <f>WEEKNUM(B565,1)</f>
        <v>22</v>
      </c>
      <c r="AB565" s="58">
        <f>IF(ISBLANK(B565)," ",MAX(B565-B564-1,0))</f>
        <v>0</v>
      </c>
      <c r="AC565" s="56">
        <f>DAY(B565)</f>
        <v>29</v>
      </c>
      <c r="AD565" s="53">
        <f>U565+V565</f>
        <v>8.46187522574956E-2</v>
      </c>
      <c r="AE565" s="56">
        <f>IF("1-Swim"=D565,E565*46.7,IF("2-Bike"=D565,E565,IF("3-Run"=D565,E565*4.27,0)))</f>
        <v>10.5</v>
      </c>
    </row>
    <row r="566" spans="1:31" x14ac:dyDescent="0.25">
      <c r="A566" s="50">
        <v>565</v>
      </c>
      <c r="B566" s="51">
        <v>38867</v>
      </c>
      <c r="C566" s="52" t="s">
        <v>4</v>
      </c>
      <c r="D566" s="50" t="s">
        <v>1223</v>
      </c>
      <c r="E566" s="50">
        <v>4</v>
      </c>
      <c r="F566" s="50">
        <v>0</v>
      </c>
      <c r="G566" s="50">
        <v>43</v>
      </c>
      <c r="H566" s="50">
        <v>46</v>
      </c>
      <c r="I566" s="53">
        <f>IF(E566&gt;0,TIME(F566,G566,H566),"")</f>
        <v>3.0393518518518518E-2</v>
      </c>
      <c r="J566" s="54">
        <f>IF(E566&gt;0,TIME(F566,G566,H566)/E566,"")</f>
        <v>7.5983796296296294E-3</v>
      </c>
      <c r="K566" s="50" t="s">
        <v>554</v>
      </c>
      <c r="L566" s="50" t="s">
        <v>143</v>
      </c>
      <c r="M566" s="55">
        <f>IF(D566&gt;0,0.0416666666666667/J566,"")</f>
        <v>5.4836252856054877</v>
      </c>
      <c r="N566" s="50">
        <v>0</v>
      </c>
      <c r="O566" s="50" t="s">
        <v>189</v>
      </c>
      <c r="P566" s="50" t="s">
        <v>190</v>
      </c>
      <c r="Q566" s="151">
        <f>IF("1-Swim"=D566,J566*2.4,IF("2-Bike"=D566,J566*112,IF("3-Run"=D566,J566*26.2,0)))</f>
        <v>0.19907754629629629</v>
      </c>
      <c r="R566" s="151">
        <f>Q566/2</f>
        <v>9.9538773148148144E-2</v>
      </c>
      <c r="S566" s="53">
        <f>J566*26.2</f>
        <v>0.19907754629629629</v>
      </c>
      <c r="T566" s="53">
        <f>(J566+0.0013889)*26.2</f>
        <v>0.23546672629629628</v>
      </c>
      <c r="U566" s="53">
        <f>S566/2</f>
        <v>9.9538773148148144E-2</v>
      </c>
      <c r="V566" s="53">
        <f>T566/2</f>
        <v>0.11773336314814814</v>
      </c>
      <c r="W566" s="50">
        <f>RANK(J566,J:J,1)</f>
        <v>2152</v>
      </c>
      <c r="X566" s="50">
        <f>YEAR(B566)</f>
        <v>2006</v>
      </c>
      <c r="Y566" s="50">
        <f>MONTH(B566)</f>
        <v>5</v>
      </c>
      <c r="Z566" s="56">
        <f>X566*100+Y566</f>
        <v>200605</v>
      </c>
      <c r="AA566" s="56">
        <f>WEEKNUM(B566,1)</f>
        <v>22</v>
      </c>
      <c r="AB566" s="58">
        <f>IF(ISBLANK(B566)," ",MAX(B566-B565-1,0))</f>
        <v>0</v>
      </c>
      <c r="AC566" s="56">
        <f>DAY(B566)</f>
        <v>30</v>
      </c>
      <c r="AD566" s="53">
        <f>U566+V566</f>
        <v>0.21727213629629627</v>
      </c>
      <c r="AE566" s="56">
        <f>IF("1-Swim"=D566,E566*46.7,IF("2-Bike"=D566,E566,IF("3-Run"=D566,E566*4.27,0)))</f>
        <v>17.079999999999998</v>
      </c>
    </row>
    <row r="567" spans="1:31" x14ac:dyDescent="0.25">
      <c r="A567" s="50">
        <v>566</v>
      </c>
      <c r="B567" s="51">
        <v>38868</v>
      </c>
      <c r="C567" s="52" t="s">
        <v>6</v>
      </c>
      <c r="D567" s="50" t="s">
        <v>1223</v>
      </c>
      <c r="E567" s="50">
        <v>3.5</v>
      </c>
      <c r="F567" s="50">
        <v>0</v>
      </c>
      <c r="G567" s="50">
        <v>38</v>
      </c>
      <c r="H567" s="50">
        <v>36</v>
      </c>
      <c r="I567" s="53">
        <f>IF(E567&gt;0,TIME(F567,G567,H567),"")</f>
        <v>2.6805555555555555E-2</v>
      </c>
      <c r="J567" s="54">
        <f>IF(E567&gt;0,TIME(F567,G567,H567)/E567,"")</f>
        <v>7.6587301587301582E-3</v>
      </c>
      <c r="K567" s="50" t="s">
        <v>555</v>
      </c>
      <c r="L567" s="50" t="s">
        <v>130</v>
      </c>
      <c r="M567" s="55">
        <f>IF(D567&gt;0,0.0416666666666667/J567,"")</f>
        <v>5.440414507772025</v>
      </c>
      <c r="N567" s="50">
        <v>147</v>
      </c>
      <c r="O567" s="50" t="s">
        <v>184</v>
      </c>
      <c r="P567" s="50" t="s">
        <v>191</v>
      </c>
      <c r="Q567" s="151">
        <f>IF("1-Swim"=D567,J567*2.4,IF("2-Bike"=D567,J567*112,IF("3-Run"=D567,J567*26.2,0)))</f>
        <v>0.20065873015873015</v>
      </c>
      <c r="R567" s="151">
        <f>Q567/2</f>
        <v>0.10032936507936507</v>
      </c>
      <c r="S567" s="53">
        <f>J567*26.2</f>
        <v>0.20065873015873015</v>
      </c>
      <c r="T567" s="53">
        <f>(J567+0.0013889)*26.2</f>
        <v>0.23704791015873014</v>
      </c>
      <c r="U567" s="53">
        <f>S567/2</f>
        <v>0.10032936507936507</v>
      </c>
      <c r="V567" s="53">
        <f>T567/2</f>
        <v>0.11852395507936507</v>
      </c>
      <c r="W567" s="50">
        <f>RANK(J567,J:J,1)</f>
        <v>2197</v>
      </c>
      <c r="X567" s="50">
        <f>YEAR(B567)</f>
        <v>2006</v>
      </c>
      <c r="Y567" s="50">
        <f>MONTH(B567)</f>
        <v>5</v>
      </c>
      <c r="Z567" s="56">
        <f>X567*100+Y567</f>
        <v>200605</v>
      </c>
      <c r="AA567" s="56">
        <f>WEEKNUM(B567,1)</f>
        <v>22</v>
      </c>
      <c r="AB567" s="58">
        <f>IF(ISBLANK(B567)," ",MAX(B567-B566-1,0))</f>
        <v>0</v>
      </c>
      <c r="AC567" s="56">
        <f>DAY(B567)</f>
        <v>31</v>
      </c>
      <c r="AD567" s="53">
        <f>U567+V567</f>
        <v>0.21885332015873016</v>
      </c>
      <c r="AE567" s="56">
        <f>IF("1-Swim"=D567,E567*46.7,IF("2-Bike"=D567,E567,IF("3-Run"=D567,E567*4.27,0)))</f>
        <v>14.944999999999999</v>
      </c>
    </row>
    <row r="568" spans="1:31" x14ac:dyDescent="0.25">
      <c r="A568" s="50">
        <v>567</v>
      </c>
      <c r="B568" s="51">
        <v>38869</v>
      </c>
      <c r="C568" s="52" t="s">
        <v>1</v>
      </c>
      <c r="D568" s="50" t="s">
        <v>1223</v>
      </c>
      <c r="E568" s="50">
        <v>3.5</v>
      </c>
      <c r="F568" s="50">
        <v>0</v>
      </c>
      <c r="G568" s="50">
        <v>35</v>
      </c>
      <c r="H568" s="50">
        <v>37</v>
      </c>
      <c r="I568" s="53">
        <f>IF(E568&gt;0,TIME(F568,G568,H568),"")</f>
        <v>2.4733796296296295E-2</v>
      </c>
      <c r="J568" s="54">
        <f>IF(E568&gt;0,TIME(F568,G568,H568)/E568,"")</f>
        <v>7.0667989417989418E-3</v>
      </c>
      <c r="K568" s="50" t="s">
        <v>555</v>
      </c>
      <c r="L568" s="50" t="s">
        <v>130</v>
      </c>
      <c r="M568" s="55">
        <f>IF(D568&gt;0,0.0416666666666667/J568,"")</f>
        <v>5.8961160505381418</v>
      </c>
      <c r="N568" s="50">
        <v>150</v>
      </c>
      <c r="O568" s="50" t="s">
        <v>192</v>
      </c>
      <c r="P568" s="50" t="s">
        <v>193</v>
      </c>
      <c r="Q568" s="151">
        <f>IF("1-Swim"=D568,J568*2.4,IF("2-Bike"=D568,J568*112,IF("3-Run"=D568,J568*26.2,0)))</f>
        <v>0.18515013227513227</v>
      </c>
      <c r="R568" s="151">
        <f>Q568/2</f>
        <v>9.2575066137566137E-2</v>
      </c>
      <c r="S568" s="53">
        <f>J568*26.2</f>
        <v>0.18515013227513227</v>
      </c>
      <c r="T568" s="53">
        <f>(J568+0.0013889)*26.2</f>
        <v>0.22153931227513227</v>
      </c>
      <c r="U568" s="53">
        <f>S568/2</f>
        <v>9.2575066137566137E-2</v>
      </c>
      <c r="V568" s="53">
        <f>T568/2</f>
        <v>0.11076965613756613</v>
      </c>
      <c r="W568" s="50">
        <f>RANK(J568,J:J,1)</f>
        <v>1630</v>
      </c>
      <c r="X568" s="50">
        <f>YEAR(B568)</f>
        <v>2006</v>
      </c>
      <c r="Y568" s="50">
        <f>MONTH(B568)</f>
        <v>6</v>
      </c>
      <c r="Z568" s="56">
        <f>X568*100+Y568</f>
        <v>200606</v>
      </c>
      <c r="AA568" s="56">
        <f>WEEKNUM(B568,1)</f>
        <v>22</v>
      </c>
      <c r="AB568" s="58">
        <f>IF(ISBLANK(B568)," ",MAX(B568-B567-1,0))</f>
        <v>0</v>
      </c>
      <c r="AC568" s="56">
        <f>DAY(B568)</f>
        <v>1</v>
      </c>
      <c r="AD568" s="53">
        <f>U568+V568</f>
        <v>0.20334472227513228</v>
      </c>
      <c r="AE568" s="56">
        <f>IF("1-Swim"=D568,E568*46.7,IF("2-Bike"=D568,E568,IF("3-Run"=D568,E568*4.27,0)))</f>
        <v>14.944999999999999</v>
      </c>
    </row>
    <row r="569" spans="1:31" s="66" customFormat="1" x14ac:dyDescent="0.25">
      <c r="A569" s="50">
        <v>568</v>
      </c>
      <c r="B569" s="51">
        <v>38870</v>
      </c>
      <c r="C569" s="52" t="s">
        <v>2</v>
      </c>
      <c r="D569" s="50" t="s">
        <v>1223</v>
      </c>
      <c r="E569" s="50">
        <v>4.4000000000000004</v>
      </c>
      <c r="F569" s="50">
        <v>0</v>
      </c>
      <c r="G569" s="50">
        <v>50</v>
      </c>
      <c r="H569" s="50">
        <v>42</v>
      </c>
      <c r="I569" s="53">
        <f>IF(E569&gt;0,TIME(F569,G569,H569),"")</f>
        <v>3.5208333333333335E-2</v>
      </c>
      <c r="J569" s="54">
        <f>IF(E569&gt;0,TIME(F569,G569,H569)/E569,"")</f>
        <v>8.0018939393939389E-3</v>
      </c>
      <c r="K569" s="50" t="s">
        <v>555</v>
      </c>
      <c r="L569" s="50" t="s">
        <v>152</v>
      </c>
      <c r="M569" s="55">
        <f>IF(D569&gt;0,0.0416666666666667/J569,"")</f>
        <v>5.2071005917159807</v>
      </c>
      <c r="N569" s="50">
        <v>148</v>
      </c>
      <c r="O569" s="50" t="s">
        <v>192</v>
      </c>
      <c r="P569" s="50" t="s">
        <v>194</v>
      </c>
      <c r="Q569" s="151">
        <f>IF("1-Swim"=D569,J569*2.4,IF("2-Bike"=D569,J569*112,IF("3-Run"=D569,J569*26.2,0)))</f>
        <v>0.20964962121212119</v>
      </c>
      <c r="R569" s="151">
        <f>Q569/2</f>
        <v>0.10482481060606059</v>
      </c>
      <c r="S569" s="53">
        <f>J569*26.2</f>
        <v>0.20964962121212119</v>
      </c>
      <c r="T569" s="53">
        <f>(J569+0.0013889)*26.2</f>
        <v>0.24603880121212121</v>
      </c>
      <c r="U569" s="53">
        <f>S569/2</f>
        <v>0.10482481060606059</v>
      </c>
      <c r="V569" s="53">
        <f>T569/2</f>
        <v>0.12301940060606061</v>
      </c>
      <c r="W569" s="50">
        <f>RANK(J569,J:J,1)</f>
        <v>2441</v>
      </c>
      <c r="X569" s="50">
        <f>YEAR(B569)</f>
        <v>2006</v>
      </c>
      <c r="Y569" s="50">
        <f>MONTH(B569)</f>
        <v>6</v>
      </c>
      <c r="Z569" s="56">
        <f>X569*100+Y569</f>
        <v>200606</v>
      </c>
      <c r="AA569" s="56">
        <f>WEEKNUM(B569,1)</f>
        <v>22</v>
      </c>
      <c r="AB569" s="58">
        <f>IF(ISBLANK(B569)," ",MAX(B569-B568-1,0))</f>
        <v>0</v>
      </c>
      <c r="AC569" s="56">
        <f>DAY(B569)</f>
        <v>2</v>
      </c>
      <c r="AD569" s="53">
        <f>U569+V569</f>
        <v>0.2278442112121212</v>
      </c>
      <c r="AE569" s="56">
        <f>IF("1-Swim"=D569,E569*46.7,IF("2-Bike"=D569,E569,IF("3-Run"=D569,E569*4.27,0)))</f>
        <v>18.788</v>
      </c>
    </row>
    <row r="570" spans="1:31" x14ac:dyDescent="0.25">
      <c r="A570" s="50">
        <v>569</v>
      </c>
      <c r="B570" s="51">
        <v>38872</v>
      </c>
      <c r="C570" s="52" t="s">
        <v>0</v>
      </c>
      <c r="D570" s="50" t="s">
        <v>1225</v>
      </c>
      <c r="E570" s="50">
        <v>0.5</v>
      </c>
      <c r="F570" s="50">
        <v>0</v>
      </c>
      <c r="G570" s="50">
        <v>19</v>
      </c>
      <c r="H570" s="50">
        <v>56</v>
      </c>
      <c r="I570" s="53">
        <f>IF(E570&gt;0,TIME(F570,G570,H570),"")</f>
        <v>1.3842592592592594E-2</v>
      </c>
      <c r="J570" s="54">
        <f>IF(E570&gt;0,TIME(F570,G570,H570)/E570,"")</f>
        <v>2.7685185185185188E-2</v>
      </c>
      <c r="K570" s="50" t="s">
        <v>187</v>
      </c>
      <c r="L570" s="50" t="s">
        <v>195</v>
      </c>
      <c r="M570" s="55">
        <f>IF(D570&gt;0,0.0416666666666667/J570,"")</f>
        <v>1.5050167224080278</v>
      </c>
      <c r="N570" s="50">
        <v>0</v>
      </c>
      <c r="P570" s="50" t="s">
        <v>196</v>
      </c>
      <c r="Q570" s="151">
        <f>IF("1-Swim"=D570,J570*2.4,IF("2-Bike"=D570,J570*112,IF("3-Run"=D570,J570*26.2,0)))</f>
        <v>6.6444444444444445E-2</v>
      </c>
      <c r="R570" s="151">
        <f>Q570/2</f>
        <v>3.3222222222222222E-2</v>
      </c>
      <c r="S570" s="53">
        <f>J570*26.2</f>
        <v>0.72535185185185191</v>
      </c>
      <c r="T570" s="53">
        <f>(J570+0.0013889)*26.2</f>
        <v>0.76174103185185182</v>
      </c>
      <c r="U570" s="53">
        <f>S570/2</f>
        <v>0.36267592592592596</v>
      </c>
      <c r="V570" s="53">
        <f>T570/2</f>
        <v>0.38087051592592591</v>
      </c>
      <c r="W570" s="50">
        <f>RANK(J570,J:J,1)</f>
        <v>3290</v>
      </c>
      <c r="X570" s="50">
        <f>YEAR(B570)</f>
        <v>2006</v>
      </c>
      <c r="Y570" s="50">
        <f>MONTH(B570)</f>
        <v>6</v>
      </c>
      <c r="Z570" s="56">
        <f>X570*100+Y570</f>
        <v>200606</v>
      </c>
      <c r="AA570" s="56">
        <f>WEEKNUM(B570,1)</f>
        <v>23</v>
      </c>
      <c r="AB570" s="58">
        <f>IF(ISBLANK(B570)," ",MAX(B570-B569-1,0))</f>
        <v>1</v>
      </c>
      <c r="AC570" s="56">
        <f>DAY(B570)</f>
        <v>4</v>
      </c>
      <c r="AD570" s="53">
        <f>U570+V570</f>
        <v>0.74354644185185181</v>
      </c>
      <c r="AE570" s="56">
        <f>IF("1-Swim"=D570,E570*46.7,IF("2-Bike"=D570,E570,IF("3-Run"=D570,E570*4.27,0)))</f>
        <v>23.35</v>
      </c>
    </row>
    <row r="571" spans="1:31" x14ac:dyDescent="0.25">
      <c r="A571" s="50">
        <v>570</v>
      </c>
      <c r="B571" s="51">
        <v>38873</v>
      </c>
      <c r="C571" s="52" t="s">
        <v>3</v>
      </c>
      <c r="D571" s="50" t="s">
        <v>1225</v>
      </c>
      <c r="E571" s="50">
        <v>0.25</v>
      </c>
      <c r="F571" s="50">
        <v>0</v>
      </c>
      <c r="G571" s="50">
        <v>9</v>
      </c>
      <c r="H571" s="50">
        <v>31</v>
      </c>
      <c r="I571" s="53">
        <f>IF(E571&gt;0,TIME(F571,G571,H571),"")</f>
        <v>6.6087962962962966E-3</v>
      </c>
      <c r="J571" s="54">
        <f>IF(E571&gt;0,TIME(F571,G571,H571)/E571,"")</f>
        <v>2.6435185185185187E-2</v>
      </c>
      <c r="K571" s="50" t="s">
        <v>187</v>
      </c>
      <c r="L571" s="50" t="s">
        <v>75</v>
      </c>
      <c r="M571" s="55">
        <f>IF(D571&gt;0,0.0416666666666667/J571,"")</f>
        <v>1.5761821366024529</v>
      </c>
      <c r="N571" s="50">
        <v>0</v>
      </c>
      <c r="O571" s="50" t="s">
        <v>197</v>
      </c>
      <c r="Q571" s="151">
        <f>IF("1-Swim"=D571,J571*2.4,IF("2-Bike"=D571,J571*112,IF("3-Run"=D571,J571*26.2,0)))</f>
        <v>6.3444444444444442E-2</v>
      </c>
      <c r="R571" s="151">
        <f>Q571/2</f>
        <v>3.1722222222222221E-2</v>
      </c>
      <c r="S571" s="53">
        <f>J571*26.2</f>
        <v>0.69260185185185186</v>
      </c>
      <c r="T571" s="53">
        <f>(J571+0.0013889)*26.2</f>
        <v>0.72899103185185188</v>
      </c>
      <c r="U571" s="53">
        <f>S571/2</f>
        <v>0.34630092592592593</v>
      </c>
      <c r="V571" s="53">
        <f>T571/2</f>
        <v>0.36449551592592594</v>
      </c>
      <c r="W571" s="50">
        <f>RANK(J571,J:J,1)</f>
        <v>3246</v>
      </c>
      <c r="X571" s="50">
        <f>YEAR(B571)</f>
        <v>2006</v>
      </c>
      <c r="Y571" s="50">
        <f>MONTH(B571)</f>
        <v>6</v>
      </c>
      <c r="Z571" s="56">
        <f>X571*100+Y571</f>
        <v>200606</v>
      </c>
      <c r="AA571" s="56">
        <f>WEEKNUM(B571,1)</f>
        <v>23</v>
      </c>
      <c r="AB571" s="58">
        <f>IF(ISBLANK(B571)," ",MAX(B571-B570-1,0))</f>
        <v>0</v>
      </c>
      <c r="AC571" s="56">
        <f>DAY(B571)</f>
        <v>5</v>
      </c>
      <c r="AD571" s="53">
        <f>U571+V571</f>
        <v>0.71079644185185187</v>
      </c>
      <c r="AE571" s="56">
        <f>IF("1-Swim"=D571,E571*46.7,IF("2-Bike"=D571,E571,IF("3-Run"=D571,E571*4.27,0)))</f>
        <v>11.675000000000001</v>
      </c>
    </row>
    <row r="572" spans="1:31" x14ac:dyDescent="0.25">
      <c r="A572" s="50">
        <v>571</v>
      </c>
      <c r="B572" s="51">
        <v>38873</v>
      </c>
      <c r="C572" s="52" t="s">
        <v>3</v>
      </c>
      <c r="D572" s="50" t="s">
        <v>1223</v>
      </c>
      <c r="E572" s="50">
        <v>4.4000000000000004</v>
      </c>
      <c r="F572" s="50">
        <v>0</v>
      </c>
      <c r="G572" s="50">
        <v>44</v>
      </c>
      <c r="H572" s="50">
        <v>57</v>
      </c>
      <c r="I572" s="53">
        <f>IF(E572&gt;0,TIME(F572,G572,H572),"")</f>
        <v>3.1215277777777783E-2</v>
      </c>
      <c r="J572" s="54">
        <f>IF(E572&gt;0,TIME(F572,G572,H572)/E572,"")</f>
        <v>7.0943813131313137E-3</v>
      </c>
      <c r="K572" s="50" t="s">
        <v>555</v>
      </c>
      <c r="L572" s="50" t="s">
        <v>152</v>
      </c>
      <c r="M572" s="55">
        <f>IF(D572&gt;0,0.0416666666666667/J572,"")</f>
        <v>5.8731924360400489</v>
      </c>
      <c r="N572" s="50">
        <v>158</v>
      </c>
      <c r="O572" s="50" t="s">
        <v>198</v>
      </c>
      <c r="P572" s="50" t="s">
        <v>199</v>
      </c>
      <c r="Q572" s="151">
        <f>IF("1-Swim"=D572,J572*2.4,IF("2-Bike"=D572,J572*112,IF("3-Run"=D572,J572*26.2,0)))</f>
        <v>0.18587279040404042</v>
      </c>
      <c r="R572" s="151">
        <f>Q572/2</f>
        <v>9.2936395202020211E-2</v>
      </c>
      <c r="S572" s="53">
        <f>J572*26.2</f>
        <v>0.18587279040404042</v>
      </c>
      <c r="T572" s="53">
        <f>(J572+0.0013889)*26.2</f>
        <v>0.22226197040404039</v>
      </c>
      <c r="U572" s="53">
        <f>S572/2</f>
        <v>9.2936395202020211E-2</v>
      </c>
      <c r="V572" s="53">
        <f>T572/2</f>
        <v>0.11113098520202019</v>
      </c>
      <c r="W572" s="50">
        <f>RANK(J572,J:J,1)</f>
        <v>1661</v>
      </c>
      <c r="X572" s="50">
        <f>YEAR(B572)</f>
        <v>2006</v>
      </c>
      <c r="Y572" s="50">
        <f>MONTH(B572)</f>
        <v>6</v>
      </c>
      <c r="Z572" s="56">
        <f>X572*100+Y572</f>
        <v>200606</v>
      </c>
      <c r="AA572" s="56">
        <f>WEEKNUM(B572,1)</f>
        <v>23</v>
      </c>
      <c r="AB572" s="58">
        <f>IF(ISBLANK(B572)," ",MAX(B572-B571-1,0))</f>
        <v>0</v>
      </c>
      <c r="AC572" s="56">
        <f>DAY(B572)</f>
        <v>5</v>
      </c>
      <c r="AD572" s="53">
        <f>U572+V572</f>
        <v>0.2040673804040404</v>
      </c>
      <c r="AE572" s="56">
        <f>IF("1-Swim"=D572,E572*46.7,IF("2-Bike"=D572,E572,IF("3-Run"=D572,E572*4.27,0)))</f>
        <v>18.788</v>
      </c>
    </row>
    <row r="573" spans="1:31" s="74" customFormat="1" x14ac:dyDescent="0.25">
      <c r="A573" s="50">
        <v>572</v>
      </c>
      <c r="B573" s="51">
        <v>38874</v>
      </c>
      <c r="C573" s="52" t="s">
        <v>4</v>
      </c>
      <c r="D573" s="50" t="s">
        <v>1225</v>
      </c>
      <c r="E573" s="50">
        <v>0.5</v>
      </c>
      <c r="F573" s="50">
        <v>0</v>
      </c>
      <c r="G573" s="50">
        <v>20</v>
      </c>
      <c r="H573" s="50">
        <v>0</v>
      </c>
      <c r="I573" s="53">
        <f>IF(E573&gt;0,TIME(F573,G573,H573),"")</f>
        <v>1.3888888888888888E-2</v>
      </c>
      <c r="J573" s="54">
        <f>IF(E573&gt;0,TIME(F573,G573,H573)/E573,"")</f>
        <v>2.7777777777777776E-2</v>
      </c>
      <c r="K573" s="50" t="s">
        <v>187</v>
      </c>
      <c r="L573" s="50" t="s">
        <v>195</v>
      </c>
      <c r="M573" s="55">
        <f>IF(D573&gt;0,0.0416666666666667/J573,"")</f>
        <v>1.5000000000000013</v>
      </c>
      <c r="N573" s="50">
        <v>138</v>
      </c>
      <c r="O573" s="50"/>
      <c r="P573" s="50" t="s">
        <v>200</v>
      </c>
      <c r="Q573" s="151">
        <f>IF("1-Swim"=D573,J573*2.4,IF("2-Bike"=D573,J573*112,IF("3-Run"=D573,J573*26.2,0)))</f>
        <v>6.6666666666666666E-2</v>
      </c>
      <c r="R573" s="151">
        <f>Q573/2</f>
        <v>3.3333333333333333E-2</v>
      </c>
      <c r="S573" s="53">
        <f>J573*26.2</f>
        <v>0.72777777777777775</v>
      </c>
      <c r="T573" s="53">
        <f>(J573+0.0013889)*26.2</f>
        <v>0.76416695777777766</v>
      </c>
      <c r="U573" s="53">
        <f>S573/2</f>
        <v>0.36388888888888887</v>
      </c>
      <c r="V573" s="53">
        <f>T573/2</f>
        <v>0.38208347888888883</v>
      </c>
      <c r="W573" s="50">
        <f>RANK(J573,J:J,1)</f>
        <v>3293</v>
      </c>
      <c r="X573" s="50">
        <f>YEAR(B573)</f>
        <v>2006</v>
      </c>
      <c r="Y573" s="50">
        <f>MONTH(B573)</f>
        <v>6</v>
      </c>
      <c r="Z573" s="56">
        <f>X573*100+Y573</f>
        <v>200606</v>
      </c>
      <c r="AA573" s="56">
        <f>WEEKNUM(B573,1)</f>
        <v>23</v>
      </c>
      <c r="AB573" s="58">
        <f>IF(ISBLANK(B573)," ",MAX(B573-B572-1,0))</f>
        <v>0</v>
      </c>
      <c r="AC573" s="56">
        <f>DAY(B573)</f>
        <v>6</v>
      </c>
      <c r="AD573" s="53">
        <f>U573+V573</f>
        <v>0.74597236777777765</v>
      </c>
      <c r="AE573" s="56">
        <f>IF("1-Swim"=D573,E573*46.7,IF("2-Bike"=D573,E573,IF("3-Run"=D573,E573*4.27,0)))</f>
        <v>23.35</v>
      </c>
    </row>
    <row r="574" spans="1:31" s="74" customFormat="1" x14ac:dyDescent="0.25">
      <c r="A574" s="50">
        <v>573</v>
      </c>
      <c r="B574" s="51">
        <v>38874</v>
      </c>
      <c r="C574" s="52" t="s">
        <v>4</v>
      </c>
      <c r="D574" s="50" t="s">
        <v>1223</v>
      </c>
      <c r="E574" s="50">
        <v>3.5</v>
      </c>
      <c r="F574" s="50">
        <v>0</v>
      </c>
      <c r="G574" s="50">
        <v>37</v>
      </c>
      <c r="H574" s="50">
        <v>53</v>
      </c>
      <c r="I574" s="53">
        <f>IF(E574&gt;0,TIME(F574,G574,H574),"")</f>
        <v>2.630787037037037E-2</v>
      </c>
      <c r="J574" s="54">
        <f>IF(E574&gt;0,TIME(F574,G574,H574)/E574,"")</f>
        <v>7.5165343915343918E-3</v>
      </c>
      <c r="K574" s="50" t="s">
        <v>556</v>
      </c>
      <c r="L574" s="50" t="s">
        <v>130</v>
      </c>
      <c r="M574" s="55">
        <f>IF(D574&gt;0,0.0416666666666667/J574,"")</f>
        <v>5.5433347998240254</v>
      </c>
      <c r="N574" s="50">
        <v>0</v>
      </c>
      <c r="O574" s="50" t="s">
        <v>201</v>
      </c>
      <c r="P574" s="50"/>
      <c r="Q574" s="151">
        <f>IF("1-Swim"=D574,J574*2.4,IF("2-Bike"=D574,J574*112,IF("3-Run"=D574,J574*26.2,0)))</f>
        <v>0.19693320105820106</v>
      </c>
      <c r="R574" s="151">
        <f>Q574/2</f>
        <v>9.8466600529100529E-2</v>
      </c>
      <c r="S574" s="53">
        <f>J574*26.2</f>
        <v>0.19693320105820106</v>
      </c>
      <c r="T574" s="53">
        <f>(J574+0.0013889)*26.2</f>
        <v>0.23332238105820105</v>
      </c>
      <c r="U574" s="53">
        <f>S574/2</f>
        <v>9.8466600529100529E-2</v>
      </c>
      <c r="V574" s="53">
        <f>T574/2</f>
        <v>0.11666119052910053</v>
      </c>
      <c r="W574" s="50">
        <f>RANK(J574,J:J,1)</f>
        <v>2084</v>
      </c>
      <c r="X574" s="50">
        <f>YEAR(B574)</f>
        <v>2006</v>
      </c>
      <c r="Y574" s="50">
        <f>MONTH(B574)</f>
        <v>6</v>
      </c>
      <c r="Z574" s="56">
        <f>X574*100+Y574</f>
        <v>200606</v>
      </c>
      <c r="AA574" s="56">
        <f>WEEKNUM(B574,1)</f>
        <v>23</v>
      </c>
      <c r="AB574" s="58">
        <f>IF(ISBLANK(B574)," ",MAX(B574-B573-1,0))</f>
        <v>0</v>
      </c>
      <c r="AC574" s="56">
        <f>DAY(B574)</f>
        <v>6</v>
      </c>
      <c r="AD574" s="53">
        <f>U574+V574</f>
        <v>0.21512779105820107</v>
      </c>
      <c r="AE574" s="56">
        <f>IF("1-Swim"=D574,E574*46.7,IF("2-Bike"=D574,E574,IF("3-Run"=D574,E574*4.27,0)))</f>
        <v>14.944999999999999</v>
      </c>
    </row>
    <row r="575" spans="1:31" s="74" customFormat="1" x14ac:dyDescent="0.25">
      <c r="A575" s="50">
        <v>574</v>
      </c>
      <c r="B575" s="51">
        <v>38876</v>
      </c>
      <c r="C575" s="52" t="s">
        <v>1</v>
      </c>
      <c r="D575" s="50" t="s">
        <v>1224</v>
      </c>
      <c r="E575" s="50">
        <v>8.08</v>
      </c>
      <c r="F575" s="50">
        <v>0</v>
      </c>
      <c r="G575" s="50">
        <v>31</v>
      </c>
      <c r="H575" s="50">
        <v>22</v>
      </c>
      <c r="I575" s="53">
        <f>IF(E575&gt;0,TIME(F575,G575,H575),"")</f>
        <v>2.1782407407407407E-2</v>
      </c>
      <c r="J575" s="54">
        <f>IF(E575&gt;0,TIME(F575,G575,H575)/E575,"")</f>
        <v>2.6958425009167581E-3</v>
      </c>
      <c r="K575" s="50" t="s">
        <v>324</v>
      </c>
      <c r="L575" s="50" t="s">
        <v>202</v>
      </c>
      <c r="M575" s="55">
        <f>IF(D575&gt;0,0.0416666666666667/J575,"")</f>
        <v>15.455897980871427</v>
      </c>
      <c r="N575" s="50">
        <v>0</v>
      </c>
      <c r="O575" s="50" t="s">
        <v>198</v>
      </c>
      <c r="P575" s="50"/>
      <c r="Q575" s="151">
        <f>IF("1-Swim"=D575,J575*2.4,IF("2-Bike"=D575,J575*112,IF("3-Run"=D575,J575*26.2,0)))</f>
        <v>0.30193436010267694</v>
      </c>
      <c r="R575" s="151">
        <f>Q575/2</f>
        <v>0.15096718005133847</v>
      </c>
      <c r="S575" s="53">
        <f>J575*26.2</f>
        <v>7.0631073524019067E-2</v>
      </c>
      <c r="T575" s="53">
        <f>(J575+0.0013889)*26.2</f>
        <v>0.10702025352401906</v>
      </c>
      <c r="U575" s="53">
        <f>S575/2</f>
        <v>3.5315536762009533E-2</v>
      </c>
      <c r="V575" s="53">
        <f>T575/2</f>
        <v>5.351012676200953E-2</v>
      </c>
      <c r="W575" s="50">
        <f>RANK(J575,J:J,1)</f>
        <v>407</v>
      </c>
      <c r="X575" s="50">
        <f>YEAR(B575)</f>
        <v>2006</v>
      </c>
      <c r="Y575" s="50">
        <f>MONTH(B575)</f>
        <v>6</v>
      </c>
      <c r="Z575" s="56">
        <f>X575*100+Y575</f>
        <v>200606</v>
      </c>
      <c r="AA575" s="56">
        <f>WEEKNUM(B575,1)</f>
        <v>23</v>
      </c>
      <c r="AB575" s="58">
        <f>IF(ISBLANK(B575)," ",MAX(B575-B574-1,0))</f>
        <v>1</v>
      </c>
      <c r="AC575" s="56">
        <f>DAY(B575)</f>
        <v>8</v>
      </c>
      <c r="AD575" s="53">
        <f>U575+V575</f>
        <v>8.8825663524019063E-2</v>
      </c>
      <c r="AE575" s="56">
        <f>IF("1-Swim"=D575,E575*46.7,IF("2-Bike"=D575,E575,IF("3-Run"=D575,E575*4.27,0)))</f>
        <v>8.08</v>
      </c>
    </row>
    <row r="576" spans="1:31" s="74" customFormat="1" x14ac:dyDescent="0.25">
      <c r="A576" s="50">
        <v>575</v>
      </c>
      <c r="B576" s="51">
        <v>38877</v>
      </c>
      <c r="C576" s="52" t="s">
        <v>2</v>
      </c>
      <c r="D576" s="50" t="s">
        <v>1223</v>
      </c>
      <c r="E576" s="50">
        <v>3</v>
      </c>
      <c r="F576" s="50">
        <v>0</v>
      </c>
      <c r="G576" s="50">
        <v>30</v>
      </c>
      <c r="H576" s="50">
        <v>53</v>
      </c>
      <c r="I576" s="53">
        <f>IF(E576&gt;0,TIME(F576,G576,H576),"")</f>
        <v>2.1446759259259259E-2</v>
      </c>
      <c r="J576" s="54">
        <f>IF(E576&gt;0,TIME(F576,G576,H576)/E576,"")</f>
        <v>7.1489197530864197E-3</v>
      </c>
      <c r="K576" s="50" t="s">
        <v>556</v>
      </c>
      <c r="L576" s="50" t="s">
        <v>334</v>
      </c>
      <c r="M576" s="55">
        <f>IF(D576&gt;0,0.0416666666666667/J576,"")</f>
        <v>5.8283864004317367</v>
      </c>
      <c r="N576" s="50">
        <v>0</v>
      </c>
      <c r="O576" s="50" t="s">
        <v>203</v>
      </c>
      <c r="P576" s="50" t="s">
        <v>204</v>
      </c>
      <c r="Q576" s="151">
        <f>IF("1-Swim"=D576,J576*2.4,IF("2-Bike"=D576,J576*112,IF("3-Run"=D576,J576*26.2,0)))</f>
        <v>0.1873016975308642</v>
      </c>
      <c r="R576" s="151">
        <f>Q576/2</f>
        <v>9.3650848765432101E-2</v>
      </c>
      <c r="S576" s="53">
        <f>J576*26.2</f>
        <v>0.1873016975308642</v>
      </c>
      <c r="T576" s="53">
        <f>(J576+0.0013889)*26.2</f>
        <v>0.2236908775308642</v>
      </c>
      <c r="U576" s="53">
        <f>S576/2</f>
        <v>9.3650848765432101E-2</v>
      </c>
      <c r="V576" s="53">
        <f>T576/2</f>
        <v>0.1118454387654321</v>
      </c>
      <c r="W576" s="50">
        <f>RANK(J576,J:J,1)</f>
        <v>1726</v>
      </c>
      <c r="X576" s="50">
        <f>YEAR(B576)</f>
        <v>2006</v>
      </c>
      <c r="Y576" s="50">
        <f>MONTH(B576)</f>
        <v>6</v>
      </c>
      <c r="Z576" s="56">
        <f>X576*100+Y576</f>
        <v>200606</v>
      </c>
      <c r="AA576" s="56">
        <f>WEEKNUM(B576,1)</f>
        <v>23</v>
      </c>
      <c r="AB576" s="58">
        <f>IF(ISBLANK(B576)," ",MAX(B576-B575-1,0))</f>
        <v>0</v>
      </c>
      <c r="AC576" s="56">
        <f>DAY(B576)</f>
        <v>9</v>
      </c>
      <c r="AD576" s="53">
        <f>U576+V576</f>
        <v>0.20549628753086419</v>
      </c>
      <c r="AE576" s="56">
        <f>IF("1-Swim"=D576,E576*46.7,IF("2-Bike"=D576,E576,IF("3-Run"=D576,E576*4.27,0)))</f>
        <v>12.809999999999999</v>
      </c>
    </row>
    <row r="577" spans="1:31" s="74" customFormat="1" x14ac:dyDescent="0.25">
      <c r="A577" s="50">
        <v>576</v>
      </c>
      <c r="B577" s="51">
        <v>38879</v>
      </c>
      <c r="C577" s="52" t="s">
        <v>0</v>
      </c>
      <c r="D577" s="50" t="s">
        <v>1224</v>
      </c>
      <c r="E577" s="50">
        <v>18.5</v>
      </c>
      <c r="F577" s="50">
        <v>1</v>
      </c>
      <c r="G577" s="50">
        <v>0</v>
      </c>
      <c r="H577" s="50">
        <v>0</v>
      </c>
      <c r="I577" s="53">
        <f>IF(E577&gt;0,TIME(F577,G577,H577),"")</f>
        <v>4.1666666666666664E-2</v>
      </c>
      <c r="J577" s="54">
        <f>IF(E577&gt;0,TIME(F577,G577,H577)/E577,"")</f>
        <v>2.2522522522522522E-3</v>
      </c>
      <c r="K577" s="50" t="s">
        <v>33</v>
      </c>
      <c r="L577" s="50" t="s">
        <v>205</v>
      </c>
      <c r="M577" s="55">
        <f>IF(D577&gt;0,0.0416666666666667/J577,"")</f>
        <v>18.500000000000014</v>
      </c>
      <c r="N577" s="50">
        <v>147</v>
      </c>
      <c r="O577" s="50" t="s">
        <v>184</v>
      </c>
      <c r="P577" s="50" t="s">
        <v>206</v>
      </c>
      <c r="Q577" s="151">
        <f>IF("1-Swim"=D577,J577*2.4,IF("2-Bike"=D577,J577*112,IF("3-Run"=D577,J577*26.2,0)))</f>
        <v>0.25225225225225223</v>
      </c>
      <c r="R577" s="151">
        <f>Q577/2</f>
        <v>0.12612612612612611</v>
      </c>
      <c r="S577" s="53">
        <f>J577*26.2</f>
        <v>5.900900900900901E-2</v>
      </c>
      <c r="T577" s="53">
        <f>(J577+0.0013889)*26.2</f>
        <v>9.5398189009008996E-2</v>
      </c>
      <c r="U577" s="53">
        <f>S577/2</f>
        <v>2.9504504504504505E-2</v>
      </c>
      <c r="V577" s="53">
        <f>T577/2</f>
        <v>4.7699094504504498E-2</v>
      </c>
      <c r="W577" s="50">
        <f>RANK(J577,J:J,1)</f>
        <v>219</v>
      </c>
      <c r="X577" s="50">
        <f>YEAR(B577)</f>
        <v>2006</v>
      </c>
      <c r="Y577" s="50">
        <f>MONTH(B577)</f>
        <v>6</v>
      </c>
      <c r="Z577" s="56">
        <f>X577*100+Y577</f>
        <v>200606</v>
      </c>
      <c r="AA577" s="56">
        <f>WEEKNUM(B577,1)</f>
        <v>24</v>
      </c>
      <c r="AB577" s="58">
        <f>IF(ISBLANK(B577)," ",MAX(B577-B576-1,0))</f>
        <v>1</v>
      </c>
      <c r="AC577" s="56">
        <f>DAY(B577)</f>
        <v>11</v>
      </c>
      <c r="AD577" s="53">
        <f>U577+V577</f>
        <v>7.7203599009009E-2</v>
      </c>
      <c r="AE577" s="56">
        <f>IF("1-Swim"=D577,E577*46.7,IF("2-Bike"=D577,E577,IF("3-Run"=D577,E577*4.27,0)))</f>
        <v>18.5</v>
      </c>
    </row>
    <row r="578" spans="1:31" x14ac:dyDescent="0.25">
      <c r="A578" s="50">
        <v>577</v>
      </c>
      <c r="B578" s="59">
        <v>38879</v>
      </c>
      <c r="C578" s="60" t="s">
        <v>0</v>
      </c>
      <c r="D578" s="61" t="s">
        <v>1223</v>
      </c>
      <c r="E578" s="61">
        <v>7</v>
      </c>
      <c r="F578" s="61">
        <v>1</v>
      </c>
      <c r="G578" s="61">
        <v>8</v>
      </c>
      <c r="H578" s="61">
        <v>45</v>
      </c>
      <c r="I578" s="62">
        <f>IF(E578&gt;0,TIME(F578,G578,H578),"")</f>
        <v>4.7743055555555552E-2</v>
      </c>
      <c r="J578" s="63">
        <f>IF(E578&gt;0,TIME(F578,G578,H578)/E578,"")</f>
        <v>6.8204365079365071E-3</v>
      </c>
      <c r="K578" s="61" t="s">
        <v>556</v>
      </c>
      <c r="L578" s="61" t="s">
        <v>50</v>
      </c>
      <c r="M578" s="55">
        <f>IF(D578&gt;0,0.0416666666666667/J578,"")</f>
        <v>6.1090909090909147</v>
      </c>
      <c r="N578" s="61">
        <v>175</v>
      </c>
      <c r="O578" s="61" t="s">
        <v>184</v>
      </c>
      <c r="P578" s="61"/>
      <c r="Q578" s="151">
        <f>IF("1-Swim"=D578,J578*2.4,IF("2-Bike"=D578,J578*112,IF("3-Run"=D578,J578*26.2,0)))</f>
        <v>0.17869543650793648</v>
      </c>
      <c r="R578" s="151">
        <f>Q578/2</f>
        <v>8.9347718253968242E-2</v>
      </c>
      <c r="S578" s="53">
        <f>J578*26.2</f>
        <v>0.17869543650793648</v>
      </c>
      <c r="T578" s="53">
        <f>(J578+0.0013889)*26.2</f>
        <v>0.21508461650793648</v>
      </c>
      <c r="U578" s="53">
        <f>S578/2</f>
        <v>8.9347718253968242E-2</v>
      </c>
      <c r="V578" s="53">
        <f>T578/2</f>
        <v>0.10754230825396824</v>
      </c>
      <c r="W578" s="61">
        <f>RANK(J578,J:J,1)</f>
        <v>1331</v>
      </c>
      <c r="X578" s="61">
        <f>YEAR(B578)</f>
        <v>2006</v>
      </c>
      <c r="Y578" s="61">
        <f>MONTH(B578)</f>
        <v>6</v>
      </c>
      <c r="Z578" s="64">
        <f>X578*100+Y578</f>
        <v>200606</v>
      </c>
      <c r="AA578" s="64">
        <f>WEEKNUM(B578,1)</f>
        <v>24</v>
      </c>
      <c r="AB578" s="65">
        <f>IF(ISBLANK(B578)," ",MAX(B578-B577-1,0))</f>
        <v>0</v>
      </c>
      <c r="AC578" s="56">
        <f>DAY(B578)</f>
        <v>11</v>
      </c>
      <c r="AD578" s="53">
        <f>U578+V578</f>
        <v>0.19689002650793647</v>
      </c>
      <c r="AE578" s="56">
        <f>IF("1-Swim"=D578,E578*46.7,IF("2-Bike"=D578,E578,IF("3-Run"=D578,E578*4.27,0)))</f>
        <v>29.889999999999997</v>
      </c>
    </row>
    <row r="579" spans="1:31" x14ac:dyDescent="0.25">
      <c r="A579" s="50">
        <v>578</v>
      </c>
      <c r="B579" s="51">
        <v>38881</v>
      </c>
      <c r="C579" s="52" t="s">
        <v>4</v>
      </c>
      <c r="D579" s="50" t="s">
        <v>1223</v>
      </c>
      <c r="E579" s="50">
        <v>3.1</v>
      </c>
      <c r="F579" s="50">
        <v>0</v>
      </c>
      <c r="G579" s="50">
        <v>29</v>
      </c>
      <c r="H579" s="50">
        <v>27</v>
      </c>
      <c r="I579" s="53">
        <f>IF(E579&gt;0,TIME(F579,G579,H579),"")</f>
        <v>2.045138888888889E-2</v>
      </c>
      <c r="J579" s="54">
        <f>IF(E579&gt;0,TIME(F579,G579,H579)/E579,"")</f>
        <v>6.5972222222222222E-3</v>
      </c>
      <c r="K579" s="50" t="s">
        <v>556</v>
      </c>
      <c r="L579" s="50" t="s">
        <v>125</v>
      </c>
      <c r="M579" s="55">
        <f>IF(D579&gt;0,0.0416666666666667/J579,"")</f>
        <v>6.3157894736842151</v>
      </c>
      <c r="N579" s="50">
        <v>0</v>
      </c>
      <c r="P579" s="50" t="s">
        <v>207</v>
      </c>
      <c r="Q579" s="151">
        <f>IF("1-Swim"=D579,J579*2.4,IF("2-Bike"=D579,J579*112,IF("3-Run"=D579,J579*26.2,0)))</f>
        <v>0.17284722222222221</v>
      </c>
      <c r="R579" s="151">
        <f>Q579/2</f>
        <v>8.6423611111111104E-2</v>
      </c>
      <c r="S579" s="53">
        <f>J579*26.2</f>
        <v>0.17284722222222221</v>
      </c>
      <c r="T579" s="53">
        <f>(J579+0.0013889)*26.2</f>
        <v>0.2092364022222222</v>
      </c>
      <c r="U579" s="53">
        <f>S579/2</f>
        <v>8.6423611111111104E-2</v>
      </c>
      <c r="V579" s="53">
        <f>T579/2</f>
        <v>0.1046182011111111</v>
      </c>
      <c r="W579" s="50">
        <f>RANK(J579,J:J,1)</f>
        <v>1088</v>
      </c>
      <c r="X579" s="50">
        <f>YEAR(B579)</f>
        <v>2006</v>
      </c>
      <c r="Y579" s="50">
        <f>MONTH(B579)</f>
        <v>6</v>
      </c>
      <c r="Z579" s="56">
        <f>X579*100+Y579</f>
        <v>200606</v>
      </c>
      <c r="AA579" s="56">
        <f>WEEKNUM(B579,1)</f>
        <v>24</v>
      </c>
      <c r="AB579" s="58">
        <f>IF(ISBLANK(B579)," ",MAX(B579-B578-1,0))</f>
        <v>1</v>
      </c>
      <c r="AC579" s="56">
        <f>DAY(B579)</f>
        <v>13</v>
      </c>
      <c r="AD579" s="53">
        <f>U579+V579</f>
        <v>0.19104181222222222</v>
      </c>
      <c r="AE579" s="56">
        <f>IF("1-Swim"=D579,E579*46.7,IF("2-Bike"=D579,E579,IF("3-Run"=D579,E579*4.27,0)))</f>
        <v>13.236999999999998</v>
      </c>
    </row>
    <row r="580" spans="1:31" x14ac:dyDescent="0.25">
      <c r="A580" s="50">
        <v>579</v>
      </c>
      <c r="B580" s="51">
        <v>38883</v>
      </c>
      <c r="C580" s="52" t="s">
        <v>1</v>
      </c>
      <c r="D580" s="50" t="s">
        <v>1224</v>
      </c>
      <c r="E580" s="50">
        <v>8.6199999999999992</v>
      </c>
      <c r="F580" s="50">
        <v>0</v>
      </c>
      <c r="G580" s="50">
        <v>44</v>
      </c>
      <c r="H580" s="50">
        <v>46</v>
      </c>
      <c r="I580" s="53">
        <f>IF(E580&gt;0,TIME(F580,G580,H580),"")</f>
        <v>3.108796296296296E-2</v>
      </c>
      <c r="J580" s="54">
        <f>IF(E580&gt;0,TIME(F580,G580,H580)/E580,"")</f>
        <v>3.60649222308155E-3</v>
      </c>
      <c r="K580" s="50" t="s">
        <v>324</v>
      </c>
      <c r="L580" s="50" t="s">
        <v>202</v>
      </c>
      <c r="M580" s="55">
        <f>IF(D580&gt;0,0.0416666666666667/J580,"")</f>
        <v>11.553239017125847</v>
      </c>
      <c r="N580" s="50">
        <v>0</v>
      </c>
      <c r="O580" s="50" t="s">
        <v>184</v>
      </c>
      <c r="P580" s="50" t="s">
        <v>467</v>
      </c>
      <c r="Q580" s="151">
        <f>IF("1-Swim"=D580,J580*2.4,IF("2-Bike"=D580,J580*112,IF("3-Run"=D580,J580*26.2,0)))</f>
        <v>0.40392712898513361</v>
      </c>
      <c r="R580" s="151">
        <f>Q580/2</f>
        <v>0.2019635644925668</v>
      </c>
      <c r="S580" s="53">
        <f>J580*26.2</f>
        <v>9.4490096244736602E-2</v>
      </c>
      <c r="T580" s="53">
        <f>(J580+0.0013889)*26.2</f>
        <v>0.13087927624473661</v>
      </c>
      <c r="U580" s="53">
        <f>S580/2</f>
        <v>4.7245048122368301E-2</v>
      </c>
      <c r="V580" s="53">
        <f>T580/2</f>
        <v>6.5439638122368304E-2</v>
      </c>
      <c r="W580" s="50">
        <f>RANK(J580,J:J,1)</f>
        <v>714</v>
      </c>
      <c r="X580" s="50">
        <f>YEAR(B580)</f>
        <v>2006</v>
      </c>
      <c r="Y580" s="50">
        <f>MONTH(B580)</f>
        <v>6</v>
      </c>
      <c r="Z580" s="56">
        <f>X580*100+Y580</f>
        <v>200606</v>
      </c>
      <c r="AA580" s="56">
        <f>WEEKNUM(B580,1)</f>
        <v>24</v>
      </c>
      <c r="AB580" s="58">
        <f>IF(ISBLANK(B580)," ",MAX(B580-B579-1,0))</f>
        <v>1</v>
      </c>
      <c r="AC580" s="56">
        <f>DAY(B580)</f>
        <v>15</v>
      </c>
      <c r="AD580" s="53">
        <f>U580+V580</f>
        <v>0.1126846862447366</v>
      </c>
      <c r="AE580" s="56">
        <f>IF("1-Swim"=D580,E580*46.7,IF("2-Bike"=D580,E580,IF("3-Run"=D580,E580*4.27,0)))</f>
        <v>8.6199999999999992</v>
      </c>
    </row>
    <row r="581" spans="1:31" x14ac:dyDescent="0.25">
      <c r="A581" s="50">
        <v>580</v>
      </c>
      <c r="B581" s="51">
        <v>38884</v>
      </c>
      <c r="C581" s="52" t="s">
        <v>2</v>
      </c>
      <c r="D581" s="50" t="s">
        <v>1224</v>
      </c>
      <c r="E581" s="50">
        <v>9.1999999999999993</v>
      </c>
      <c r="F581" s="50">
        <v>0</v>
      </c>
      <c r="G581" s="50">
        <v>37</v>
      </c>
      <c r="H581" s="50">
        <v>55</v>
      </c>
      <c r="I581" s="53">
        <f>IF(E581&gt;0,TIME(F581,G581,H581),"")</f>
        <v>2.6331018518518517E-2</v>
      </c>
      <c r="J581" s="54">
        <f>IF(E581&gt;0,TIME(F581,G581,H581)/E581,"")</f>
        <v>2.8620672302737521E-3</v>
      </c>
      <c r="K581" s="50" t="s">
        <v>324</v>
      </c>
      <c r="L581" s="50" t="s">
        <v>202</v>
      </c>
      <c r="M581" s="55">
        <f>IF(D581&gt;0,0.0416666666666667/J581,"")</f>
        <v>14.558241758241769</v>
      </c>
      <c r="N581" s="50">
        <v>0</v>
      </c>
      <c r="O581" s="50" t="s">
        <v>208</v>
      </c>
      <c r="Q581" s="151">
        <f>IF("1-Swim"=D581,J581*2.4,IF("2-Bike"=D581,J581*112,IF("3-Run"=D581,J581*26.2,0)))</f>
        <v>0.32055152979066026</v>
      </c>
      <c r="R581" s="151">
        <f>Q581/2</f>
        <v>0.16027576489533013</v>
      </c>
      <c r="S581" s="53">
        <f>J581*26.2</f>
        <v>7.4986161433172299E-2</v>
      </c>
      <c r="T581" s="53">
        <f>(J581+0.0013889)*26.2</f>
        <v>0.11137534143317229</v>
      </c>
      <c r="U581" s="53">
        <f>S581/2</f>
        <v>3.749308071658615E-2</v>
      </c>
      <c r="V581" s="53">
        <f>T581/2</f>
        <v>5.5687670716586146E-2</v>
      </c>
      <c r="W581" s="50">
        <f>RANK(J581,J:J,1)</f>
        <v>517</v>
      </c>
      <c r="X581" s="50">
        <f>YEAR(B581)</f>
        <v>2006</v>
      </c>
      <c r="Y581" s="50">
        <f>MONTH(B581)</f>
        <v>6</v>
      </c>
      <c r="Z581" s="56">
        <f>X581*100+Y581</f>
        <v>200606</v>
      </c>
      <c r="AA581" s="56">
        <f>WEEKNUM(B581,1)</f>
        <v>24</v>
      </c>
      <c r="AB581" s="58">
        <f>IF(ISBLANK(B581)," ",MAX(B581-B580-1,0))</f>
        <v>0</v>
      </c>
      <c r="AC581" s="56">
        <f>DAY(B581)</f>
        <v>16</v>
      </c>
      <c r="AD581" s="53">
        <f>U581+V581</f>
        <v>9.3180751433172296E-2</v>
      </c>
      <c r="AE581" s="56">
        <f>IF("1-Swim"=D581,E581*46.7,IF("2-Bike"=D581,E581,IF("3-Run"=D581,E581*4.27,0)))</f>
        <v>9.1999999999999993</v>
      </c>
    </row>
    <row r="582" spans="1:31" s="74" customFormat="1" x14ac:dyDescent="0.25">
      <c r="A582" s="50">
        <v>581</v>
      </c>
      <c r="B582" s="67">
        <v>38885</v>
      </c>
      <c r="C582" s="68" t="s">
        <v>5</v>
      </c>
      <c r="D582" s="69" t="s">
        <v>1225</v>
      </c>
      <c r="E582" s="69">
        <v>1</v>
      </c>
      <c r="F582" s="69">
        <v>0</v>
      </c>
      <c r="G582" s="69">
        <v>36</v>
      </c>
      <c r="H582" s="69">
        <v>58</v>
      </c>
      <c r="I582" s="70">
        <f>IF(E582&gt;0,TIME(F582,G582,H582),"")</f>
        <v>2.56712962962963E-2</v>
      </c>
      <c r="J582" s="71">
        <f>IF(E582&gt;0,TIME(F582,G582,H582)/E582,"")</f>
        <v>2.56712962962963E-2</v>
      </c>
      <c r="K582" s="69" t="s">
        <v>187</v>
      </c>
      <c r="L582" s="69" t="s">
        <v>41</v>
      </c>
      <c r="M582" s="55">
        <f>IF(D582&gt;0,0.0416666666666667/J582,"")</f>
        <v>1.6230838593327332</v>
      </c>
      <c r="N582" s="69">
        <v>159</v>
      </c>
      <c r="O582" s="69"/>
      <c r="P582" s="69" t="s">
        <v>209</v>
      </c>
      <c r="Q582" s="151">
        <f>IF("1-Swim"=D582,J582*2.4,IF("2-Bike"=D582,J582*112,IF("3-Run"=D582,J582*26.2,0)))</f>
        <v>6.1611111111111116E-2</v>
      </c>
      <c r="R582" s="151">
        <f>Q582/2</f>
        <v>3.0805555555555558E-2</v>
      </c>
      <c r="S582" s="53">
        <f>J582*26.2</f>
        <v>0.67258796296296308</v>
      </c>
      <c r="T582" s="53">
        <f>(J582+0.0013889)*26.2</f>
        <v>0.70897714296296299</v>
      </c>
      <c r="U582" s="53">
        <f>S582/2</f>
        <v>0.33629398148148154</v>
      </c>
      <c r="V582" s="53">
        <f>T582/2</f>
        <v>0.3544885714814815</v>
      </c>
      <c r="W582" s="69">
        <f>RANK(J582,J:J,1)</f>
        <v>3221</v>
      </c>
      <c r="X582" s="69">
        <f>YEAR(B582)</f>
        <v>2006</v>
      </c>
      <c r="Y582" s="69">
        <f>MONTH(B582)</f>
        <v>6</v>
      </c>
      <c r="Z582" s="72">
        <f>X582*100+Y582</f>
        <v>200606</v>
      </c>
      <c r="AA582" s="72">
        <f>WEEKNUM(B582,1)</f>
        <v>24</v>
      </c>
      <c r="AB582" s="73">
        <f>IF(ISBLANK(B582)," ",MAX(B582-B581-1,0))</f>
        <v>0</v>
      </c>
      <c r="AC582" s="56">
        <f>DAY(B582)</f>
        <v>17</v>
      </c>
      <c r="AD582" s="53">
        <f>U582+V582</f>
        <v>0.69078255296296298</v>
      </c>
      <c r="AE582" s="56">
        <f>IF("1-Swim"=D582,E582*46.7,IF("2-Bike"=D582,E582,IF("3-Run"=D582,E582*4.27,0)))</f>
        <v>46.7</v>
      </c>
    </row>
    <row r="583" spans="1:31" s="74" customFormat="1" x14ac:dyDescent="0.25">
      <c r="A583" s="50">
        <v>582</v>
      </c>
      <c r="B583" s="67">
        <v>38885</v>
      </c>
      <c r="C583" s="68" t="s">
        <v>5</v>
      </c>
      <c r="D583" s="69" t="s">
        <v>1224</v>
      </c>
      <c r="E583" s="69">
        <v>25</v>
      </c>
      <c r="F583" s="69">
        <v>1</v>
      </c>
      <c r="G583" s="69">
        <v>29</v>
      </c>
      <c r="H583" s="69">
        <v>40</v>
      </c>
      <c r="I583" s="70">
        <f>IF(E583&gt;0,TIME(F583,G583,H583),"")</f>
        <v>6.2268518518518522E-2</v>
      </c>
      <c r="J583" s="71">
        <f>IF(E583&gt;0,TIME(F583,G583,H583)/E583,"")</f>
        <v>2.4907407407407408E-3</v>
      </c>
      <c r="K583" s="69" t="s">
        <v>33</v>
      </c>
      <c r="L583" s="69" t="s">
        <v>41</v>
      </c>
      <c r="M583" s="55">
        <f>IF(D583&gt;0,0.0416666666666667/J583,"")</f>
        <v>16.728624535315998</v>
      </c>
      <c r="N583" s="69">
        <v>161</v>
      </c>
      <c r="O583" s="69"/>
      <c r="P583" s="69"/>
      <c r="Q583" s="151">
        <f>IF("1-Swim"=D583,J583*2.4,IF("2-Bike"=D583,J583*112,IF("3-Run"=D583,J583*26.2,0)))</f>
        <v>0.27896296296296297</v>
      </c>
      <c r="R583" s="151">
        <f>Q583/2</f>
        <v>0.13948148148148148</v>
      </c>
      <c r="S583" s="53">
        <f>J583*26.2</f>
        <v>6.5257407407407403E-2</v>
      </c>
      <c r="T583" s="53">
        <f>(J583+0.0013889)*26.2</f>
        <v>0.1016465874074074</v>
      </c>
      <c r="U583" s="53">
        <f>S583/2</f>
        <v>3.2628703703703701E-2</v>
      </c>
      <c r="V583" s="53">
        <f>T583/2</f>
        <v>5.0823293703703698E-2</v>
      </c>
      <c r="W583" s="69">
        <f>RANK(J583,J:J,1)</f>
        <v>306</v>
      </c>
      <c r="X583" s="69">
        <f>YEAR(B583)</f>
        <v>2006</v>
      </c>
      <c r="Y583" s="69">
        <f>MONTH(B583)</f>
        <v>6</v>
      </c>
      <c r="Z583" s="72">
        <f>X583*100+Y583</f>
        <v>200606</v>
      </c>
      <c r="AA583" s="72">
        <f>WEEKNUM(B583,1)</f>
        <v>24</v>
      </c>
      <c r="AB583" s="73">
        <f>IF(ISBLANK(B583)," ",MAX(B583-B582-1,0))</f>
        <v>0</v>
      </c>
      <c r="AC583" s="56">
        <f>DAY(B583)</f>
        <v>17</v>
      </c>
      <c r="AD583" s="53">
        <f>U583+V583</f>
        <v>8.3451997407407399E-2</v>
      </c>
      <c r="AE583" s="56">
        <f>IF("1-Swim"=D583,E583*46.7,IF("2-Bike"=D583,E583,IF("3-Run"=D583,E583*4.27,0)))</f>
        <v>25</v>
      </c>
    </row>
    <row r="584" spans="1:31" s="74" customFormat="1" x14ac:dyDescent="0.25">
      <c r="A584" s="50">
        <v>583</v>
      </c>
      <c r="B584" s="67">
        <v>38885</v>
      </c>
      <c r="C584" s="68" t="s">
        <v>5</v>
      </c>
      <c r="D584" s="69" t="s">
        <v>1223</v>
      </c>
      <c r="E584" s="69">
        <v>6.2</v>
      </c>
      <c r="F584" s="69">
        <v>1</v>
      </c>
      <c r="G584" s="69">
        <v>7</v>
      </c>
      <c r="H584" s="69">
        <v>15</v>
      </c>
      <c r="I584" s="70">
        <f>IF(E584&gt;0,TIME(F584,G584,H584),"")</f>
        <v>4.670138888888889E-2</v>
      </c>
      <c r="J584" s="71">
        <f>IF(E584&gt;0,TIME(F584,G584,H584)/E584,"")</f>
        <v>7.5324820788530466E-3</v>
      </c>
      <c r="K584" s="69" t="s">
        <v>556</v>
      </c>
      <c r="L584" s="69" t="s">
        <v>41</v>
      </c>
      <c r="M584" s="55">
        <f>IF(D584&gt;0,0.0416666666666667/J584,"")</f>
        <v>5.5315985130111569</v>
      </c>
      <c r="N584" s="69">
        <v>165</v>
      </c>
      <c r="O584" s="69"/>
      <c r="P584" s="69" t="s">
        <v>210</v>
      </c>
      <c r="Q584" s="151">
        <f>IF("1-Swim"=D584,J584*2.4,IF("2-Bike"=D584,J584*112,IF("3-Run"=D584,J584*26.2,0)))</f>
        <v>0.19735103046594982</v>
      </c>
      <c r="R584" s="151">
        <f>Q584/2</f>
        <v>9.8675515232974909E-2</v>
      </c>
      <c r="S584" s="53">
        <f>J584*26.2</f>
        <v>0.19735103046594982</v>
      </c>
      <c r="T584" s="53">
        <f>(J584+0.0013889)*26.2</f>
        <v>0.23374021046594978</v>
      </c>
      <c r="U584" s="53">
        <f>S584/2</f>
        <v>9.8675515232974909E-2</v>
      </c>
      <c r="V584" s="53">
        <f>T584/2</f>
        <v>0.11687010523297489</v>
      </c>
      <c r="W584" s="69">
        <f>RANK(J584,J:J,1)</f>
        <v>2098</v>
      </c>
      <c r="X584" s="69">
        <f>YEAR(B584)</f>
        <v>2006</v>
      </c>
      <c r="Y584" s="69">
        <f>MONTH(B584)</f>
        <v>6</v>
      </c>
      <c r="Z584" s="72">
        <f>X584*100+Y584</f>
        <v>200606</v>
      </c>
      <c r="AA584" s="72">
        <f>WEEKNUM(B584,1)</f>
        <v>24</v>
      </c>
      <c r="AB584" s="73">
        <f>IF(ISBLANK(B584)," ",MAX(B584-B581-1,0))</f>
        <v>0</v>
      </c>
      <c r="AC584" s="56">
        <f>DAY(B584)</f>
        <v>17</v>
      </c>
      <c r="AD584" s="53">
        <f>U584+V584</f>
        <v>0.2155456204659498</v>
      </c>
      <c r="AE584" s="56">
        <f>IF("1-Swim"=D584,E584*46.7,IF("2-Bike"=D584,E584,IF("3-Run"=D584,E584*4.27,0)))</f>
        <v>26.473999999999997</v>
      </c>
    </row>
    <row r="585" spans="1:31" x14ac:dyDescent="0.25">
      <c r="A585" s="50">
        <v>584</v>
      </c>
      <c r="B585" s="67">
        <v>38885</v>
      </c>
      <c r="C585" s="68" t="s">
        <v>5</v>
      </c>
      <c r="D585" s="69" t="s">
        <v>515</v>
      </c>
      <c r="E585" s="69">
        <v>1</v>
      </c>
      <c r="F585" s="69">
        <v>0</v>
      </c>
      <c r="G585" s="69">
        <v>2</v>
      </c>
      <c r="H585" s="69">
        <v>12</v>
      </c>
      <c r="I585" s="70">
        <f>IF(E585&gt;0,TIME(F585,G585,H585),"")</f>
        <v>1.5277777777777779E-3</v>
      </c>
      <c r="J585" s="71">
        <f>IF(E585&gt;0,TIME(F585,G585,H585)/E585,"")</f>
        <v>1.5277777777777779E-3</v>
      </c>
      <c r="K585" s="69" t="s">
        <v>556</v>
      </c>
      <c r="L585" s="69" t="s">
        <v>41</v>
      </c>
      <c r="M585" s="55">
        <f>IF(D585&gt;0,0.0416666666666667/J585,"")</f>
        <v>27.272727272727291</v>
      </c>
      <c r="N585" s="69">
        <v>165</v>
      </c>
      <c r="O585" s="69"/>
      <c r="P585" s="69" t="s">
        <v>210</v>
      </c>
      <c r="Q585" s="151">
        <f>IF("1-Swim"=D585,J585*2.4,IF("2-Bike"=D585,J585*112,IF("3-Run"=D585,J585*26.2,0)))</f>
        <v>0</v>
      </c>
      <c r="R585" s="151">
        <f>Q585/2</f>
        <v>0</v>
      </c>
      <c r="S585" s="53">
        <f>J585*26.2</f>
        <v>4.002777777777778E-2</v>
      </c>
      <c r="T585" s="53">
        <f>(J585+0.0013889)*26.2</f>
        <v>7.641695777777778E-2</v>
      </c>
      <c r="U585" s="53">
        <f>S585/2</f>
        <v>2.001388888888889E-2</v>
      </c>
      <c r="V585" s="53">
        <f>T585/2</f>
        <v>3.820847888888889E-2</v>
      </c>
      <c r="W585" s="69">
        <f>RANK(J585,J:J,1)</f>
        <v>17</v>
      </c>
      <c r="X585" s="69">
        <f>YEAR(B585)</f>
        <v>2006</v>
      </c>
      <c r="Y585" s="69">
        <f>MONTH(B585)</f>
        <v>6</v>
      </c>
      <c r="Z585" s="72">
        <f>X585*100+Y585</f>
        <v>200606</v>
      </c>
      <c r="AA585" s="72">
        <f>WEEKNUM(B585,1)</f>
        <v>24</v>
      </c>
      <c r="AB585" s="73">
        <f>IF(ISBLANK(B585)," ",MAX(B585-B582-1,0))</f>
        <v>0</v>
      </c>
      <c r="AC585" s="56">
        <f>DAY(B585)</f>
        <v>17</v>
      </c>
      <c r="AD585" s="53">
        <f>U585+V585</f>
        <v>5.8222367777777784E-2</v>
      </c>
      <c r="AE585" s="56">
        <f>IF("1-Swim"=D585,E585*46.7,IF("2-Bike"=D585,E585,IF("3-Run"=D585,E585*4.27,0)))</f>
        <v>0</v>
      </c>
    </row>
    <row r="586" spans="1:31" x14ac:dyDescent="0.25">
      <c r="A586" s="50">
        <v>585</v>
      </c>
      <c r="B586" s="67">
        <v>38885</v>
      </c>
      <c r="C586" s="68" t="s">
        <v>5</v>
      </c>
      <c r="D586" s="69" t="s">
        <v>516</v>
      </c>
      <c r="E586" s="69">
        <v>1</v>
      </c>
      <c r="F586" s="69">
        <v>0</v>
      </c>
      <c r="G586" s="69">
        <v>0</v>
      </c>
      <c r="H586" s="69">
        <v>57</v>
      </c>
      <c r="I586" s="70">
        <f>IF(E586&gt;0,TIME(F586,G586,H586),"")</f>
        <v>6.5972222222222213E-4</v>
      </c>
      <c r="J586" s="71">
        <f>IF(E586&gt;0,TIME(F586,G586,H586)/E586,"")</f>
        <v>6.5972222222222213E-4</v>
      </c>
      <c r="K586" s="69" t="s">
        <v>556</v>
      </c>
      <c r="L586" s="69" t="s">
        <v>41</v>
      </c>
      <c r="M586" s="55">
        <f>IF(D586&gt;0,0.0416666666666667/J586,"")</f>
        <v>63.157894736842159</v>
      </c>
      <c r="N586" s="69">
        <v>165</v>
      </c>
      <c r="O586" s="69"/>
      <c r="P586" s="69" t="s">
        <v>210</v>
      </c>
      <c r="Q586" s="151">
        <f>IF("1-Swim"=D586,J586*2.4,IF("2-Bike"=D586,J586*112,IF("3-Run"=D586,J586*26.2,0)))</f>
        <v>0</v>
      </c>
      <c r="R586" s="151">
        <f>Q586/2</f>
        <v>0</v>
      </c>
      <c r="S586" s="53">
        <f>J586*26.2</f>
        <v>1.7284722222222219E-2</v>
      </c>
      <c r="T586" s="53">
        <f>(J586+0.0013889)*26.2</f>
        <v>5.3673902222222222E-2</v>
      </c>
      <c r="U586" s="53">
        <f>S586/2</f>
        <v>8.6423611111111093E-3</v>
      </c>
      <c r="V586" s="53">
        <f>T586/2</f>
        <v>2.6836951111111111E-2</v>
      </c>
      <c r="W586" s="69">
        <f>RANK(J586,J:J,1)</f>
        <v>2</v>
      </c>
      <c r="X586" s="69">
        <f>YEAR(B586)</f>
        <v>2006</v>
      </c>
      <c r="Y586" s="69">
        <f>MONTH(B586)</f>
        <v>6</v>
      </c>
      <c r="Z586" s="72">
        <f>X586*100+Y586</f>
        <v>200606</v>
      </c>
      <c r="AA586" s="72">
        <f>WEEKNUM(B586,1)</f>
        <v>24</v>
      </c>
      <c r="AB586" s="73">
        <f>IF(ISBLANK(B586)," ",MAX(B586-B583-1,0))</f>
        <v>0</v>
      </c>
      <c r="AC586" s="56">
        <f>DAY(B586)</f>
        <v>17</v>
      </c>
      <c r="AD586" s="53">
        <f>U586+V586</f>
        <v>3.5479312222222219E-2</v>
      </c>
      <c r="AE586" s="56">
        <f>IF("1-Swim"=D586,E586*46.7,IF("2-Bike"=D586,E586,IF("3-Run"=D586,E586*4.27,0)))</f>
        <v>0</v>
      </c>
    </row>
    <row r="587" spans="1:31" x14ac:dyDescent="0.25">
      <c r="A587" s="50">
        <v>586</v>
      </c>
      <c r="B587" s="51">
        <v>38887</v>
      </c>
      <c r="C587" s="52" t="s">
        <v>3</v>
      </c>
      <c r="D587" s="50" t="s">
        <v>1223</v>
      </c>
      <c r="E587" s="50">
        <v>2.9</v>
      </c>
      <c r="F587" s="50">
        <v>0</v>
      </c>
      <c r="G587" s="50">
        <v>29</v>
      </c>
      <c r="H587" s="50">
        <v>3</v>
      </c>
      <c r="I587" s="53">
        <f>IF(E587&gt;0,TIME(F587,G587,H587),"")</f>
        <v>2.0173611111111111E-2</v>
      </c>
      <c r="J587" s="54">
        <f>IF(E587&gt;0,TIME(F587,G587,H587)/E587,"")</f>
        <v>6.9564176245210732E-3</v>
      </c>
      <c r="K587" s="50" t="s">
        <v>555</v>
      </c>
      <c r="L587" s="50" t="s">
        <v>102</v>
      </c>
      <c r="M587" s="55">
        <f>IF(D587&gt;0,0.0416666666666667/J587,"")</f>
        <v>5.9896729776247888</v>
      </c>
      <c r="N587" s="50">
        <v>0</v>
      </c>
      <c r="O587" s="50" t="s">
        <v>192</v>
      </c>
      <c r="P587" s="50" t="s">
        <v>211</v>
      </c>
      <c r="Q587" s="151">
        <f>IF("1-Swim"=D587,J587*2.4,IF("2-Bike"=D587,J587*112,IF("3-Run"=D587,J587*26.2,0)))</f>
        <v>0.18225814176245211</v>
      </c>
      <c r="R587" s="151">
        <f>Q587/2</f>
        <v>9.1129070881226057E-2</v>
      </c>
      <c r="S587" s="53">
        <f>J587*26.2</f>
        <v>0.18225814176245211</v>
      </c>
      <c r="T587" s="53">
        <f>(J587+0.0013889)*26.2</f>
        <v>0.21864732176245211</v>
      </c>
      <c r="U587" s="53">
        <f>S587/2</f>
        <v>9.1129070881226057E-2</v>
      </c>
      <c r="V587" s="53">
        <f>T587/2</f>
        <v>0.10932366088122605</v>
      </c>
      <c r="W587" s="50">
        <f>RANK(J587,J:J,1)</f>
        <v>1519</v>
      </c>
      <c r="X587" s="50">
        <f>YEAR(B587)</f>
        <v>2006</v>
      </c>
      <c r="Y587" s="50">
        <f>MONTH(B587)</f>
        <v>6</v>
      </c>
      <c r="Z587" s="56">
        <f>X587*100+Y587</f>
        <v>200606</v>
      </c>
      <c r="AA587" s="56">
        <f>WEEKNUM(B587,1)</f>
        <v>25</v>
      </c>
      <c r="AB587" s="58">
        <f>IF(ISBLANK(B587)," ",MAX(B587-B586-1,0))</f>
        <v>1</v>
      </c>
      <c r="AC587" s="56">
        <f>DAY(B587)</f>
        <v>19</v>
      </c>
      <c r="AD587" s="53">
        <f>U587+V587</f>
        <v>0.2004527317624521</v>
      </c>
      <c r="AE587" s="56">
        <f>IF("1-Swim"=D587,E587*46.7,IF("2-Bike"=D587,E587,IF("3-Run"=D587,E587*4.27,0)))</f>
        <v>12.382999999999999</v>
      </c>
    </row>
    <row r="588" spans="1:31" x14ac:dyDescent="0.25">
      <c r="A588" s="50">
        <v>587</v>
      </c>
      <c r="B588" s="51">
        <v>38888</v>
      </c>
      <c r="C588" s="52" t="s">
        <v>4</v>
      </c>
      <c r="D588" s="50" t="s">
        <v>1223</v>
      </c>
      <c r="E588" s="50">
        <v>2.9</v>
      </c>
      <c r="F588" s="50">
        <v>0</v>
      </c>
      <c r="G588" s="50">
        <v>27</v>
      </c>
      <c r="H588" s="50">
        <v>9</v>
      </c>
      <c r="I588" s="53">
        <f>IF(E588&gt;0,TIME(F588,G588,H588),"")</f>
        <v>1.8854166666666665E-2</v>
      </c>
      <c r="J588" s="54">
        <f>IF(E588&gt;0,TIME(F588,G588,H588)/E588,"")</f>
        <v>6.5014367816091951E-3</v>
      </c>
      <c r="K588" s="50" t="s">
        <v>555</v>
      </c>
      <c r="L588" s="50" t="s">
        <v>102</v>
      </c>
      <c r="M588" s="55">
        <f>IF(D588&gt;0,0.0416666666666667/J588,"")</f>
        <v>6.4088397790055298</v>
      </c>
      <c r="N588" s="50">
        <v>152</v>
      </c>
      <c r="O588" s="50" t="s">
        <v>192</v>
      </c>
      <c r="P588" s="50" t="s">
        <v>212</v>
      </c>
      <c r="Q588" s="151">
        <f>IF("1-Swim"=D588,J588*2.4,IF("2-Bike"=D588,J588*112,IF("3-Run"=D588,J588*26.2,0)))</f>
        <v>0.1703376436781609</v>
      </c>
      <c r="R588" s="151">
        <f>Q588/2</f>
        <v>8.516882183908045E-2</v>
      </c>
      <c r="S588" s="53">
        <f>J588*26.2</f>
        <v>0.1703376436781609</v>
      </c>
      <c r="T588" s="53">
        <f>(J588+0.0013889)*26.2</f>
        <v>0.20672682367816092</v>
      </c>
      <c r="U588" s="53">
        <f>S588/2</f>
        <v>8.516882183908045E-2</v>
      </c>
      <c r="V588" s="53">
        <f>T588/2</f>
        <v>0.10336341183908046</v>
      </c>
      <c r="W588" s="50">
        <f>RANK(J588,J:J,1)</f>
        <v>1012</v>
      </c>
      <c r="X588" s="50">
        <f>YEAR(B588)</f>
        <v>2006</v>
      </c>
      <c r="Y588" s="50">
        <f>MONTH(B588)</f>
        <v>6</v>
      </c>
      <c r="Z588" s="56">
        <f>X588*100+Y588</f>
        <v>200606</v>
      </c>
      <c r="AA588" s="56">
        <f>WEEKNUM(B588,1)</f>
        <v>25</v>
      </c>
      <c r="AB588" s="58">
        <f>IF(ISBLANK(B588)," ",MAX(B588-B587-1,0))</f>
        <v>0</v>
      </c>
      <c r="AC588" s="56">
        <f>DAY(B588)</f>
        <v>20</v>
      </c>
      <c r="AD588" s="53">
        <f>U588+V588</f>
        <v>0.18853223367816091</v>
      </c>
      <c r="AE588" s="56">
        <f>IF("1-Swim"=D588,E588*46.7,IF("2-Bike"=D588,E588,IF("3-Run"=D588,E588*4.27,0)))</f>
        <v>12.382999999999999</v>
      </c>
    </row>
    <row r="589" spans="1:31" x14ac:dyDescent="0.25">
      <c r="A589" s="50">
        <v>588</v>
      </c>
      <c r="B589" s="51">
        <v>38889</v>
      </c>
      <c r="C589" s="52" t="s">
        <v>6</v>
      </c>
      <c r="D589" s="50" t="s">
        <v>1225</v>
      </c>
      <c r="E589" s="50">
        <v>0.25</v>
      </c>
      <c r="F589" s="50">
        <v>0</v>
      </c>
      <c r="G589" s="50">
        <v>9</v>
      </c>
      <c r="H589" s="50">
        <v>54</v>
      </c>
      <c r="I589" s="53">
        <f>IF(E589&gt;0,TIME(F589,G589,H589),"")</f>
        <v>6.875E-3</v>
      </c>
      <c r="J589" s="54">
        <f>IF(E589&gt;0,TIME(F589,G589,H589)/E589,"")</f>
        <v>2.75E-2</v>
      </c>
      <c r="K589" s="50" t="s">
        <v>187</v>
      </c>
      <c r="L589" s="50" t="s">
        <v>75</v>
      </c>
      <c r="M589" s="55">
        <f>IF(D589&gt;0,0.0416666666666667/J589,"")</f>
        <v>1.5151515151515162</v>
      </c>
      <c r="N589" s="50">
        <v>139</v>
      </c>
      <c r="Q589" s="151">
        <f>IF("1-Swim"=D589,J589*2.4,IF("2-Bike"=D589,J589*112,IF("3-Run"=D589,J589*26.2,0)))</f>
        <v>6.6000000000000003E-2</v>
      </c>
      <c r="R589" s="151">
        <f>Q589/2</f>
        <v>3.3000000000000002E-2</v>
      </c>
      <c r="S589" s="53">
        <f>J589*26.2</f>
        <v>0.72050000000000003</v>
      </c>
      <c r="T589" s="53">
        <f>(J589+0.0013889)*26.2</f>
        <v>0.75688917999999994</v>
      </c>
      <c r="U589" s="53">
        <f>S589/2</f>
        <v>0.36025000000000001</v>
      </c>
      <c r="V589" s="53">
        <f>T589/2</f>
        <v>0.37844458999999997</v>
      </c>
      <c r="W589" s="50">
        <f>RANK(J589,J:J,1)</f>
        <v>3287</v>
      </c>
      <c r="X589" s="50">
        <f>YEAR(B589)</f>
        <v>2006</v>
      </c>
      <c r="Y589" s="50">
        <f>MONTH(B589)</f>
        <v>6</v>
      </c>
      <c r="Z589" s="56">
        <f>X589*100+Y589</f>
        <v>200606</v>
      </c>
      <c r="AA589" s="56">
        <f>WEEKNUM(B589,1)</f>
        <v>25</v>
      </c>
      <c r="AB589" s="58">
        <f>IF(ISBLANK(B589)," ",MAX(B589-B588-1,0))</f>
        <v>0</v>
      </c>
      <c r="AC589" s="56">
        <f>DAY(B589)</f>
        <v>21</v>
      </c>
      <c r="AD589" s="53">
        <f>U589+V589</f>
        <v>0.73869458999999993</v>
      </c>
      <c r="AE589" s="56">
        <f>IF("1-Swim"=D589,E589*46.7,IF("2-Bike"=D589,E589,IF("3-Run"=D589,E589*4.27,0)))</f>
        <v>11.675000000000001</v>
      </c>
    </row>
    <row r="590" spans="1:31" x14ac:dyDescent="0.25">
      <c r="A590" s="50">
        <v>589</v>
      </c>
      <c r="B590" s="51">
        <v>38890</v>
      </c>
      <c r="C590" s="52" t="s">
        <v>1</v>
      </c>
      <c r="D590" s="50" t="s">
        <v>1224</v>
      </c>
      <c r="E590" s="50">
        <v>9.33</v>
      </c>
      <c r="F590" s="50">
        <v>0</v>
      </c>
      <c r="G590" s="50">
        <v>38</v>
      </c>
      <c r="H590" s="50">
        <v>41</v>
      </c>
      <c r="I590" s="53">
        <f>IF(E590&gt;0,TIME(F590,G590,H590),"")</f>
        <v>2.6863425925925926E-2</v>
      </c>
      <c r="J590" s="54">
        <f>IF(E590&gt;0,TIME(F590,G590,H590)/E590,"")</f>
        <v>2.8792525108173555E-3</v>
      </c>
      <c r="K590" s="50" t="s">
        <v>324</v>
      </c>
      <c r="L590" s="50" t="s">
        <v>202</v>
      </c>
      <c r="M590" s="55">
        <f>IF(D590&gt;0,0.0416666666666667/J590,"")</f>
        <v>14.471348556656624</v>
      </c>
      <c r="N590" s="50">
        <v>0</v>
      </c>
      <c r="O590" s="50" t="s">
        <v>192</v>
      </c>
      <c r="Q590" s="151">
        <f>IF("1-Swim"=D590,J590*2.4,IF("2-Bike"=D590,J590*112,IF("3-Run"=D590,J590*26.2,0)))</f>
        <v>0.32247628121154381</v>
      </c>
      <c r="R590" s="151">
        <f>Q590/2</f>
        <v>0.16123814060577191</v>
      </c>
      <c r="S590" s="53">
        <f>J590*26.2</f>
        <v>7.5436415783414715E-2</v>
      </c>
      <c r="T590" s="53">
        <f>(J590+0.0013889)*26.2</f>
        <v>0.11182559578341471</v>
      </c>
      <c r="U590" s="53">
        <f>S590/2</f>
        <v>3.7718207891707357E-2</v>
      </c>
      <c r="V590" s="53">
        <f>T590/2</f>
        <v>5.5912797891707354E-2</v>
      </c>
      <c r="W590" s="50">
        <f>RANK(J590,J:J,1)</f>
        <v>525</v>
      </c>
      <c r="X590" s="50">
        <f>YEAR(B590)</f>
        <v>2006</v>
      </c>
      <c r="Y590" s="50">
        <f>MONTH(B590)</f>
        <v>6</v>
      </c>
      <c r="Z590" s="56">
        <f>X590*100+Y590</f>
        <v>200606</v>
      </c>
      <c r="AA590" s="56">
        <f>WEEKNUM(B590,1)</f>
        <v>25</v>
      </c>
      <c r="AB590" s="58">
        <f>IF(ISBLANK(B590)," ",MAX(B590-B589-1,0))</f>
        <v>0</v>
      </c>
      <c r="AC590" s="56">
        <f>DAY(B590)</f>
        <v>22</v>
      </c>
      <c r="AD590" s="53">
        <f>U590+V590</f>
        <v>9.3631005783414711E-2</v>
      </c>
      <c r="AE590" s="56">
        <f>IF("1-Swim"=D590,E590*46.7,IF("2-Bike"=D590,E590,IF("3-Run"=D590,E590*4.27,0)))</f>
        <v>9.33</v>
      </c>
    </row>
    <row r="591" spans="1:31" x14ac:dyDescent="0.25">
      <c r="A591" s="50">
        <v>590</v>
      </c>
      <c r="B591" s="67">
        <v>38891</v>
      </c>
      <c r="C591" s="68" t="s">
        <v>2</v>
      </c>
      <c r="D591" s="69" t="s">
        <v>1225</v>
      </c>
      <c r="E591" s="69">
        <v>0.5</v>
      </c>
      <c r="F591" s="69">
        <v>0</v>
      </c>
      <c r="G591" s="69">
        <v>17</v>
      </c>
      <c r="H591" s="69">
        <v>42</v>
      </c>
      <c r="I591" s="70">
        <f>IF(E591&gt;0,TIME(F591,G591,H591),"")</f>
        <v>1.2291666666666666E-2</v>
      </c>
      <c r="J591" s="71">
        <f>IF(E591&gt;0,TIME(F591,G591,H591)/E591,"")</f>
        <v>2.4583333333333332E-2</v>
      </c>
      <c r="K591" s="69" t="s">
        <v>213</v>
      </c>
      <c r="L591" s="69" t="s">
        <v>214</v>
      </c>
      <c r="M591" s="55">
        <f>IF(D591&gt;0,0.0416666666666667/J591,"")</f>
        <v>1.6949152542372896</v>
      </c>
      <c r="N591" s="69">
        <v>156</v>
      </c>
      <c r="O591" s="69" t="s">
        <v>192</v>
      </c>
      <c r="P591" s="69"/>
      <c r="Q591" s="151">
        <f>IF("1-Swim"=D591,J591*2.4,IF("2-Bike"=D591,J591*112,IF("3-Run"=D591,J591*26.2,0)))</f>
        <v>5.8999999999999997E-2</v>
      </c>
      <c r="R591" s="151">
        <f>Q591/2</f>
        <v>2.9499999999999998E-2</v>
      </c>
      <c r="S591" s="53">
        <f>J591*26.2</f>
        <v>0.64408333333333323</v>
      </c>
      <c r="T591" s="53">
        <f>(J591+0.0013889)*26.2</f>
        <v>0.68047251333333325</v>
      </c>
      <c r="U591" s="53">
        <f>S591/2</f>
        <v>0.32204166666666662</v>
      </c>
      <c r="V591" s="53">
        <f>T591/2</f>
        <v>0.34023625666666663</v>
      </c>
      <c r="W591" s="69">
        <f>RANK(J591,J:J,1)</f>
        <v>3162</v>
      </c>
      <c r="X591" s="69">
        <f>YEAR(B591)</f>
        <v>2006</v>
      </c>
      <c r="Y591" s="69">
        <f>MONTH(B591)</f>
        <v>6</v>
      </c>
      <c r="Z591" s="72">
        <f>X591*100+Y591</f>
        <v>200606</v>
      </c>
      <c r="AA591" s="72">
        <f>WEEKNUM(B591,1)</f>
        <v>25</v>
      </c>
      <c r="AB591" s="73">
        <f>IF(ISBLANK(B591)," ",MAX(B591-B590-1,0))</f>
        <v>0</v>
      </c>
      <c r="AC591" s="56">
        <f>DAY(B591)</f>
        <v>23</v>
      </c>
      <c r="AD591" s="53">
        <f>U591+V591</f>
        <v>0.66227792333333324</v>
      </c>
      <c r="AE591" s="56">
        <f>IF("1-Swim"=D591,E591*46.7,IF("2-Bike"=D591,E591,IF("3-Run"=D591,E591*4.27,0)))</f>
        <v>23.35</v>
      </c>
    </row>
    <row r="592" spans="1:31" x14ac:dyDescent="0.25">
      <c r="A592" s="50">
        <v>591</v>
      </c>
      <c r="B592" s="67">
        <v>38891</v>
      </c>
      <c r="C592" s="68" t="s">
        <v>2</v>
      </c>
      <c r="D592" s="69" t="s">
        <v>1224</v>
      </c>
      <c r="E592" s="69">
        <v>9.1</v>
      </c>
      <c r="F592" s="69">
        <v>0</v>
      </c>
      <c r="G592" s="69">
        <v>29</v>
      </c>
      <c r="H592" s="69">
        <v>41</v>
      </c>
      <c r="I592" s="70">
        <f>IF(E592&gt;0,TIME(F592,G592,H592),"")</f>
        <v>2.0613425925925927E-2</v>
      </c>
      <c r="J592" s="71">
        <f>IF(E592&gt;0,TIME(F592,G592,H592)/E592,"")</f>
        <v>2.2652116402116403E-3</v>
      </c>
      <c r="K592" s="69" t="s">
        <v>33</v>
      </c>
      <c r="L592" s="69" t="s">
        <v>214</v>
      </c>
      <c r="M592" s="55">
        <f>IF(D592&gt;0,0.0416666666666667/J592,"")</f>
        <v>18.39416058394162</v>
      </c>
      <c r="N592" s="69">
        <v>165</v>
      </c>
      <c r="O592" s="69" t="s">
        <v>192</v>
      </c>
      <c r="P592" s="69"/>
      <c r="Q592" s="151">
        <f>IF("1-Swim"=D592,J592*2.4,IF("2-Bike"=D592,J592*112,IF("3-Run"=D592,J592*26.2,0)))</f>
        <v>0.25370370370370371</v>
      </c>
      <c r="R592" s="151">
        <f>Q592/2</f>
        <v>0.12685185185185185</v>
      </c>
      <c r="S592" s="53">
        <f>J592*26.2</f>
        <v>5.934854497354497E-2</v>
      </c>
      <c r="T592" s="53">
        <f>(J592+0.0013889)*26.2</f>
        <v>9.5737724973544977E-2</v>
      </c>
      <c r="U592" s="53">
        <f>S592/2</f>
        <v>2.9674272486772485E-2</v>
      </c>
      <c r="V592" s="53">
        <f>T592/2</f>
        <v>4.7868862486772489E-2</v>
      </c>
      <c r="W592" s="69">
        <f>RANK(J592,J:J,1)</f>
        <v>225</v>
      </c>
      <c r="X592" s="69">
        <f>YEAR(B592)</f>
        <v>2006</v>
      </c>
      <c r="Y592" s="69">
        <f>MONTH(B592)</f>
        <v>6</v>
      </c>
      <c r="Z592" s="72">
        <f>X592*100+Y592</f>
        <v>200606</v>
      </c>
      <c r="AA592" s="72">
        <f>WEEKNUM(B592,1)</f>
        <v>25</v>
      </c>
      <c r="AB592" s="73">
        <f>IF(ISBLANK(B592)," ",MAX(B592-B591-1,0))</f>
        <v>0</v>
      </c>
      <c r="AC592" s="56">
        <f>DAY(B592)</f>
        <v>23</v>
      </c>
      <c r="AD592" s="53">
        <f>U592+V592</f>
        <v>7.754313497354498E-2</v>
      </c>
      <c r="AE592" s="56">
        <f>IF("1-Swim"=D592,E592*46.7,IF("2-Bike"=D592,E592,IF("3-Run"=D592,E592*4.27,0)))</f>
        <v>9.1</v>
      </c>
    </row>
    <row r="593" spans="1:31" x14ac:dyDescent="0.25">
      <c r="A593" s="50">
        <v>592</v>
      </c>
      <c r="B593" s="67">
        <v>38891</v>
      </c>
      <c r="C593" s="68" t="s">
        <v>2</v>
      </c>
      <c r="D593" s="69" t="s">
        <v>1223</v>
      </c>
      <c r="E593" s="69">
        <v>3.3</v>
      </c>
      <c r="F593" s="69">
        <v>0</v>
      </c>
      <c r="G593" s="69">
        <v>34</v>
      </c>
      <c r="H593" s="69">
        <v>10</v>
      </c>
      <c r="I593" s="70">
        <f>IF(E593&gt;0,TIME(F593,G593,H593),"")</f>
        <v>2.372685185185185E-2</v>
      </c>
      <c r="J593" s="71">
        <f>IF(E593&gt;0,TIME(F593,G593,H593)/E593,"")</f>
        <v>7.1899551066217727E-3</v>
      </c>
      <c r="K593" s="69" t="s">
        <v>556</v>
      </c>
      <c r="L593" s="69" t="s">
        <v>214</v>
      </c>
      <c r="M593" s="55">
        <f>IF(D593&gt;0,0.0416666666666667/J593,"")</f>
        <v>5.7951219512195173</v>
      </c>
      <c r="N593" s="69">
        <v>168</v>
      </c>
      <c r="O593" s="69" t="s">
        <v>192</v>
      </c>
      <c r="P593" s="69"/>
      <c r="Q593" s="151">
        <f>IF("1-Swim"=D593,J593*2.4,IF("2-Bike"=D593,J593*112,IF("3-Run"=D593,J593*26.2,0)))</f>
        <v>0.18837682379349044</v>
      </c>
      <c r="R593" s="151">
        <f>Q593/2</f>
        <v>9.4188411896745219E-2</v>
      </c>
      <c r="S593" s="53">
        <f>J593*26.2</f>
        <v>0.18837682379349044</v>
      </c>
      <c r="T593" s="53">
        <f>(J593+0.0013889)*26.2</f>
        <v>0.22476600379349043</v>
      </c>
      <c r="U593" s="53">
        <f>S593/2</f>
        <v>9.4188411896745219E-2</v>
      </c>
      <c r="V593" s="53">
        <f>T593/2</f>
        <v>0.11238300189674522</v>
      </c>
      <c r="W593" s="69">
        <f>RANK(J593,J:J,1)</f>
        <v>1775</v>
      </c>
      <c r="X593" s="69">
        <f>YEAR(B593)</f>
        <v>2006</v>
      </c>
      <c r="Y593" s="69">
        <f>MONTH(B593)</f>
        <v>6</v>
      </c>
      <c r="Z593" s="72">
        <f>X593*100+Y593</f>
        <v>200606</v>
      </c>
      <c r="AA593" s="72">
        <f>WEEKNUM(B593,1)</f>
        <v>25</v>
      </c>
      <c r="AB593" s="73">
        <f>IF(ISBLANK(B593)," ",MAX(B593-B592-1,0))</f>
        <v>0</v>
      </c>
      <c r="AC593" s="56">
        <f>DAY(B593)</f>
        <v>23</v>
      </c>
      <c r="AD593" s="53">
        <f>U593+V593</f>
        <v>0.20657141379349042</v>
      </c>
      <c r="AE593" s="56">
        <f>IF("1-Swim"=D593,E593*46.7,IF("2-Bike"=D593,E593,IF("3-Run"=D593,E593*4.27,0)))</f>
        <v>14.090999999999998</v>
      </c>
    </row>
    <row r="594" spans="1:31" x14ac:dyDescent="0.25">
      <c r="A594" s="50">
        <v>593</v>
      </c>
      <c r="B594" s="51">
        <v>38894</v>
      </c>
      <c r="C594" s="52" t="s">
        <v>3</v>
      </c>
      <c r="D594" s="50" t="s">
        <v>1223</v>
      </c>
      <c r="E594" s="50">
        <v>3</v>
      </c>
      <c r="F594" s="50">
        <v>0</v>
      </c>
      <c r="G594" s="50">
        <v>30</v>
      </c>
      <c r="H594" s="50">
        <v>56</v>
      </c>
      <c r="I594" s="53">
        <f>IF(E594&gt;0,TIME(F594,G594,H594),"")</f>
        <v>2.148148148148148E-2</v>
      </c>
      <c r="J594" s="54">
        <f>IF(E594&gt;0,TIME(F594,G594,H594)/E594,"")</f>
        <v>7.1604938271604933E-3</v>
      </c>
      <c r="K594" s="50" t="s">
        <v>555</v>
      </c>
      <c r="L594" s="50" t="s">
        <v>125</v>
      </c>
      <c r="M594" s="55">
        <f>IF(D594&gt;0,0.0416666666666667/J594,"")</f>
        <v>5.8189655172413843</v>
      </c>
      <c r="N594" s="50">
        <v>0</v>
      </c>
      <c r="O594" s="50" t="s">
        <v>215</v>
      </c>
      <c r="P594" s="50" t="s">
        <v>216</v>
      </c>
      <c r="Q594" s="151">
        <f>IF("1-Swim"=D594,J594*2.4,IF("2-Bike"=D594,J594*112,IF("3-Run"=D594,J594*26.2,0)))</f>
        <v>0.18760493827160493</v>
      </c>
      <c r="R594" s="151">
        <f>Q594/2</f>
        <v>9.3802469135802466E-2</v>
      </c>
      <c r="S594" s="53">
        <f>J594*26.2</f>
        <v>0.18760493827160493</v>
      </c>
      <c r="T594" s="53">
        <f>(J594+0.0013889)*26.2</f>
        <v>0.22399411827160493</v>
      </c>
      <c r="U594" s="53">
        <f>S594/2</f>
        <v>9.3802469135802466E-2</v>
      </c>
      <c r="V594" s="53">
        <f>T594/2</f>
        <v>0.11199705913580246</v>
      </c>
      <c r="W594" s="50">
        <f>RANK(J594,J:J,1)</f>
        <v>1739</v>
      </c>
      <c r="X594" s="50">
        <f>YEAR(B594)</f>
        <v>2006</v>
      </c>
      <c r="Y594" s="50">
        <f>MONTH(B594)</f>
        <v>6</v>
      </c>
      <c r="Z594" s="56">
        <f>X594*100+Y594</f>
        <v>200606</v>
      </c>
      <c r="AA594" s="56">
        <f>WEEKNUM(B594,1)</f>
        <v>26</v>
      </c>
      <c r="AB594" s="58">
        <f>IF(ISBLANK(B594)," ",MAX(B594-B593-1,0))</f>
        <v>2</v>
      </c>
      <c r="AC594" s="56">
        <f>DAY(B594)</f>
        <v>26</v>
      </c>
      <c r="AD594" s="53">
        <f>U594+V594</f>
        <v>0.20579952827160491</v>
      </c>
      <c r="AE594" s="56">
        <f>IF("1-Swim"=D594,E594*46.7,IF("2-Bike"=D594,E594,IF("3-Run"=D594,E594*4.27,0)))</f>
        <v>12.809999999999999</v>
      </c>
    </row>
    <row r="595" spans="1:31" x14ac:dyDescent="0.25">
      <c r="A595" s="50">
        <v>594</v>
      </c>
      <c r="B595" s="51">
        <v>38895</v>
      </c>
      <c r="C595" s="52" t="s">
        <v>4</v>
      </c>
      <c r="D595" s="50" t="s">
        <v>1223</v>
      </c>
      <c r="E595" s="50">
        <v>4</v>
      </c>
      <c r="F595" s="50">
        <v>0</v>
      </c>
      <c r="G595" s="50">
        <v>43</v>
      </c>
      <c r="H595" s="50">
        <v>2</v>
      </c>
      <c r="I595" s="53">
        <f>IF(E595&gt;0,TIME(F595,G595,H595),"")</f>
        <v>2.988425925925926E-2</v>
      </c>
      <c r="J595" s="54">
        <f>IF(E595&gt;0,TIME(F595,G595,H595)/E595,"")</f>
        <v>7.4710648148148149E-3</v>
      </c>
      <c r="K595" s="50" t="s">
        <v>555</v>
      </c>
      <c r="L595" s="50" t="s">
        <v>143</v>
      </c>
      <c r="M595" s="55">
        <f>IF(D595&gt;0,0.0416666666666667/J595,"")</f>
        <v>5.5770720371804847</v>
      </c>
      <c r="N595" s="50">
        <v>0</v>
      </c>
      <c r="O595" s="50" t="s">
        <v>192</v>
      </c>
      <c r="Q595" s="151">
        <f>IF("1-Swim"=D595,J595*2.4,IF("2-Bike"=D595,J595*112,IF("3-Run"=D595,J595*26.2,0)))</f>
        <v>0.19574189814814816</v>
      </c>
      <c r="R595" s="151">
        <f>Q595/2</f>
        <v>9.7870949074074079E-2</v>
      </c>
      <c r="S595" s="53">
        <f>J595*26.2</f>
        <v>0.19574189814814816</v>
      </c>
      <c r="T595" s="53">
        <f>(J595+0.0013889)*26.2</f>
        <v>0.23213107814814812</v>
      </c>
      <c r="U595" s="53">
        <f>S595/2</f>
        <v>9.7870949074074079E-2</v>
      </c>
      <c r="V595" s="53">
        <f>T595/2</f>
        <v>0.11606553907407406</v>
      </c>
      <c r="W595" s="50">
        <f>RANK(J595,J:J,1)</f>
        <v>2044</v>
      </c>
      <c r="X595" s="50">
        <f>YEAR(B595)</f>
        <v>2006</v>
      </c>
      <c r="Y595" s="50">
        <f>MONTH(B595)</f>
        <v>6</v>
      </c>
      <c r="Z595" s="56">
        <f>X595*100+Y595</f>
        <v>200606</v>
      </c>
      <c r="AA595" s="56">
        <f>WEEKNUM(B595,1)</f>
        <v>26</v>
      </c>
      <c r="AB595" s="58">
        <f>IF(ISBLANK(B595)," ",MAX(B595-B594-1,0))</f>
        <v>0</v>
      </c>
      <c r="AC595" s="56">
        <f>DAY(B595)</f>
        <v>27</v>
      </c>
      <c r="AD595" s="53">
        <f>U595+V595</f>
        <v>0.21393648814814814</v>
      </c>
      <c r="AE595" s="56">
        <f>IF("1-Swim"=D595,E595*46.7,IF("2-Bike"=D595,E595,IF("3-Run"=D595,E595*4.27,0)))</f>
        <v>17.079999999999998</v>
      </c>
    </row>
    <row r="596" spans="1:31" x14ac:dyDescent="0.25">
      <c r="A596" s="50">
        <v>595</v>
      </c>
      <c r="B596" s="51">
        <v>38896</v>
      </c>
      <c r="C596" s="52" t="s">
        <v>6</v>
      </c>
      <c r="D596" s="50" t="s">
        <v>1223</v>
      </c>
      <c r="E596" s="50">
        <v>4</v>
      </c>
      <c r="F596" s="50">
        <v>0</v>
      </c>
      <c r="G596" s="50">
        <v>40</v>
      </c>
      <c r="H596" s="50">
        <v>32</v>
      </c>
      <c r="I596" s="53">
        <f>IF(E596&gt;0,TIME(F596,G596,H596),"")</f>
        <v>2.8148148148148148E-2</v>
      </c>
      <c r="J596" s="54">
        <f>IF(E596&gt;0,TIME(F596,G596,H596)/E596,"")</f>
        <v>7.037037037037037E-3</v>
      </c>
      <c r="K596" s="50" t="s">
        <v>555</v>
      </c>
      <c r="L596" s="50" t="s">
        <v>143</v>
      </c>
      <c r="M596" s="55">
        <f>IF(D596&gt;0,0.0416666666666667/J596,"")</f>
        <v>5.9210526315789522</v>
      </c>
      <c r="N596" s="50">
        <v>0</v>
      </c>
      <c r="O596" s="50" t="s">
        <v>192</v>
      </c>
      <c r="P596" s="50" t="s">
        <v>217</v>
      </c>
      <c r="Q596" s="151">
        <f>IF("1-Swim"=D596,J596*2.4,IF("2-Bike"=D596,J596*112,IF("3-Run"=D596,J596*26.2,0)))</f>
        <v>0.18437037037037035</v>
      </c>
      <c r="R596" s="151">
        <f>Q596/2</f>
        <v>9.2185185185185176E-2</v>
      </c>
      <c r="S596" s="53">
        <f>J596*26.2</f>
        <v>0.18437037037037035</v>
      </c>
      <c r="T596" s="53">
        <f>(J596+0.0013889)*26.2</f>
        <v>0.22075955037037034</v>
      </c>
      <c r="U596" s="53">
        <f>S596/2</f>
        <v>9.2185185185185176E-2</v>
      </c>
      <c r="V596" s="53">
        <f>T596/2</f>
        <v>0.11037977518518517</v>
      </c>
      <c r="W596" s="50">
        <f>RANK(J596,J:J,1)</f>
        <v>1593</v>
      </c>
      <c r="X596" s="50">
        <f>YEAR(B596)</f>
        <v>2006</v>
      </c>
      <c r="Y596" s="50">
        <f>MONTH(B596)</f>
        <v>6</v>
      </c>
      <c r="Z596" s="56">
        <f>X596*100+Y596</f>
        <v>200606</v>
      </c>
      <c r="AA596" s="56">
        <f>WEEKNUM(B596,1)</f>
        <v>26</v>
      </c>
      <c r="AB596" s="58">
        <f>IF(ISBLANK(B596)," ",MAX(B596-B595-1,0))</f>
        <v>0</v>
      </c>
      <c r="AC596" s="56">
        <f>DAY(B596)</f>
        <v>28</v>
      </c>
      <c r="AD596" s="53">
        <f>U596+V596</f>
        <v>0.20256496037037036</v>
      </c>
      <c r="AE596" s="56">
        <f>IF("1-Swim"=D596,E596*46.7,IF("2-Bike"=D596,E596,IF("3-Run"=D596,E596*4.27,0)))</f>
        <v>17.079999999999998</v>
      </c>
    </row>
    <row r="597" spans="1:31" x14ac:dyDescent="0.25">
      <c r="A597" s="50">
        <v>596</v>
      </c>
      <c r="B597" s="51">
        <v>38897</v>
      </c>
      <c r="C597" s="52" t="s">
        <v>1</v>
      </c>
      <c r="D597" s="50" t="s">
        <v>1224</v>
      </c>
      <c r="E597" s="50">
        <v>8.65</v>
      </c>
      <c r="F597" s="50">
        <v>0</v>
      </c>
      <c r="G597" s="50">
        <v>34</v>
      </c>
      <c r="H597" s="50">
        <v>47</v>
      </c>
      <c r="I597" s="53">
        <f>IF(E597&gt;0,TIME(F597,G597,H597),"")</f>
        <v>2.4155092592592589E-2</v>
      </c>
      <c r="J597" s="54">
        <f>IF(E597&gt;0,TIME(F597,G597,H597)/E597,"")</f>
        <v>2.7924962534789121E-3</v>
      </c>
      <c r="K597" s="50" t="s">
        <v>324</v>
      </c>
      <c r="L597" s="50" t="s">
        <v>202</v>
      </c>
      <c r="M597" s="55">
        <f>IF(D597&gt;0,0.0416666666666667/J597,"")</f>
        <v>14.920939147101116</v>
      </c>
      <c r="N597" s="50">
        <v>0</v>
      </c>
      <c r="O597" s="50" t="s">
        <v>192</v>
      </c>
      <c r="Q597" s="151">
        <f>IF("1-Swim"=D597,J597*2.4,IF("2-Bike"=D597,J597*112,IF("3-Run"=D597,J597*26.2,0)))</f>
        <v>0.31275958038963814</v>
      </c>
      <c r="R597" s="151">
        <f>Q597/2</f>
        <v>0.15637979019481907</v>
      </c>
      <c r="S597" s="53">
        <f>J597*26.2</f>
        <v>7.3163401841147502E-2</v>
      </c>
      <c r="T597" s="53">
        <f>(J597+0.0013889)*26.2</f>
        <v>0.10955258184114749</v>
      </c>
      <c r="U597" s="53">
        <f>S597/2</f>
        <v>3.6581700920573751E-2</v>
      </c>
      <c r="V597" s="53">
        <f>T597/2</f>
        <v>5.4776290920573747E-2</v>
      </c>
      <c r="W597" s="50">
        <f>RANK(J597,J:J,1)</f>
        <v>479</v>
      </c>
      <c r="X597" s="50">
        <f>YEAR(B597)</f>
        <v>2006</v>
      </c>
      <c r="Y597" s="50">
        <f>MONTH(B597)</f>
        <v>6</v>
      </c>
      <c r="Z597" s="56">
        <f>X597*100+Y597</f>
        <v>200606</v>
      </c>
      <c r="AA597" s="56">
        <f>WEEKNUM(B597,1)</f>
        <v>26</v>
      </c>
      <c r="AB597" s="58">
        <f>IF(ISBLANK(B597)," ",MAX(B597-B596-1,0))</f>
        <v>0</v>
      </c>
      <c r="AC597" s="56">
        <f>DAY(B597)</f>
        <v>29</v>
      </c>
      <c r="AD597" s="53">
        <f>U597+V597</f>
        <v>9.1357991841147498E-2</v>
      </c>
      <c r="AE597" s="56">
        <f>IF("1-Swim"=D597,E597*46.7,IF("2-Bike"=D597,E597,IF("3-Run"=D597,E597*4.27,0)))</f>
        <v>8.65</v>
      </c>
    </row>
    <row r="598" spans="1:31" s="74" customFormat="1" x14ac:dyDescent="0.25">
      <c r="A598" s="50">
        <v>597</v>
      </c>
      <c r="B598" s="51">
        <v>38898</v>
      </c>
      <c r="C598" s="52" t="s">
        <v>2</v>
      </c>
      <c r="D598" s="50" t="s">
        <v>1223</v>
      </c>
      <c r="E598" s="50">
        <v>5</v>
      </c>
      <c r="F598" s="50">
        <v>0</v>
      </c>
      <c r="G598" s="50">
        <v>54</v>
      </c>
      <c r="H598" s="50">
        <v>3</v>
      </c>
      <c r="I598" s="53">
        <f>IF(E598&gt;0,TIME(F598,G598,H598),"")</f>
        <v>3.7534722222222219E-2</v>
      </c>
      <c r="J598" s="54">
        <f>IF(E598&gt;0,TIME(F598,G598,H598)/E598,"")</f>
        <v>7.5069444444444437E-3</v>
      </c>
      <c r="K598" s="50" t="s">
        <v>556</v>
      </c>
      <c r="L598" s="50" t="s">
        <v>171</v>
      </c>
      <c r="M598" s="55">
        <f>IF(D598&gt;0,0.0416666666666667/J598,"")</f>
        <v>5.5504162812210964</v>
      </c>
      <c r="N598" s="50">
        <v>0</v>
      </c>
      <c r="O598" s="50" t="s">
        <v>218</v>
      </c>
      <c r="P598" s="50"/>
      <c r="Q598" s="151">
        <f>IF("1-Swim"=D598,J598*2.4,IF("2-Bike"=D598,J598*112,IF("3-Run"=D598,J598*26.2,0)))</f>
        <v>0.19668194444444442</v>
      </c>
      <c r="R598" s="151">
        <f>Q598/2</f>
        <v>9.8340972222222212E-2</v>
      </c>
      <c r="S598" s="53">
        <f>J598*26.2</f>
        <v>0.19668194444444442</v>
      </c>
      <c r="T598" s="53">
        <f>(J598+0.0013889)*26.2</f>
        <v>0.23307112444444439</v>
      </c>
      <c r="U598" s="53">
        <f>S598/2</f>
        <v>9.8340972222222212E-2</v>
      </c>
      <c r="V598" s="53">
        <f>T598/2</f>
        <v>0.11653556222222219</v>
      </c>
      <c r="W598" s="50">
        <f>RANK(J598,J:J,1)</f>
        <v>2073</v>
      </c>
      <c r="X598" s="50">
        <f>YEAR(B598)</f>
        <v>2006</v>
      </c>
      <c r="Y598" s="50">
        <f>MONTH(B598)</f>
        <v>6</v>
      </c>
      <c r="Z598" s="56">
        <f>X598*100+Y598</f>
        <v>200606</v>
      </c>
      <c r="AA598" s="56">
        <f>WEEKNUM(B598,1)</f>
        <v>26</v>
      </c>
      <c r="AB598" s="58">
        <f>IF(ISBLANK(B598)," ",MAX(B598-B597-1,0))</f>
        <v>0</v>
      </c>
      <c r="AC598" s="56">
        <f>DAY(B598)</f>
        <v>30</v>
      </c>
      <c r="AD598" s="53">
        <f>U598+V598</f>
        <v>0.21487653444444441</v>
      </c>
      <c r="AE598" s="56">
        <f>IF("1-Swim"=D598,E598*46.7,IF("2-Bike"=D598,E598,IF("3-Run"=D598,E598*4.27,0)))</f>
        <v>21.349999999999998</v>
      </c>
    </row>
    <row r="599" spans="1:31" s="74" customFormat="1" x14ac:dyDescent="0.25">
      <c r="A599" s="50">
        <v>598</v>
      </c>
      <c r="B599" s="51">
        <v>38899</v>
      </c>
      <c r="C599" s="52" t="s">
        <v>5</v>
      </c>
      <c r="D599" s="50" t="s">
        <v>1225</v>
      </c>
      <c r="E599" s="50">
        <v>1</v>
      </c>
      <c r="F599" s="50">
        <v>0</v>
      </c>
      <c r="G599" s="50">
        <v>38</v>
      </c>
      <c r="H599" s="50">
        <v>29</v>
      </c>
      <c r="I599" s="53">
        <f>IF(E599&gt;0,TIME(F599,G599,H599),"")</f>
        <v>2.6724537037037036E-2</v>
      </c>
      <c r="J599" s="54">
        <f>IF(E599&gt;0,TIME(F599,G599,H599)/E599,"")</f>
        <v>2.6724537037037036E-2</v>
      </c>
      <c r="K599" s="50" t="s">
        <v>187</v>
      </c>
      <c r="L599" s="50" t="s">
        <v>219</v>
      </c>
      <c r="M599" s="55">
        <f>IF(D599&gt;0,0.0416666666666667/J599,"")</f>
        <v>1.559116500649633</v>
      </c>
      <c r="N599" s="50">
        <v>0</v>
      </c>
      <c r="O599" s="50"/>
      <c r="P599" s="50" t="s">
        <v>220</v>
      </c>
      <c r="Q599" s="151">
        <f>IF("1-Swim"=D599,J599*2.4,IF("2-Bike"=D599,J599*112,IF("3-Run"=D599,J599*26.2,0)))</f>
        <v>6.4138888888888884E-2</v>
      </c>
      <c r="R599" s="151">
        <f>Q599/2</f>
        <v>3.2069444444444442E-2</v>
      </c>
      <c r="S599" s="53">
        <f>J599*26.2</f>
        <v>0.7001828703703703</v>
      </c>
      <c r="T599" s="53">
        <f>(J599+0.0013889)*26.2</f>
        <v>0.73657205037037032</v>
      </c>
      <c r="U599" s="53">
        <f>S599/2</f>
        <v>0.35009143518518515</v>
      </c>
      <c r="V599" s="53">
        <f>T599/2</f>
        <v>0.36828602518518516</v>
      </c>
      <c r="W599" s="50">
        <f>RANK(J599,J:J,1)</f>
        <v>3254</v>
      </c>
      <c r="X599" s="50">
        <f>YEAR(B599)</f>
        <v>2006</v>
      </c>
      <c r="Y599" s="50">
        <f>MONTH(B599)</f>
        <v>7</v>
      </c>
      <c r="Z599" s="56">
        <f>X599*100+Y599</f>
        <v>200607</v>
      </c>
      <c r="AA599" s="56">
        <f>WEEKNUM(B599,1)</f>
        <v>26</v>
      </c>
      <c r="AB599" s="58">
        <f>IF(ISBLANK(B599)," ",MAX(B599-B598-1,0))</f>
        <v>0</v>
      </c>
      <c r="AC599" s="56">
        <f>DAY(B599)</f>
        <v>1</v>
      </c>
      <c r="AD599" s="53">
        <f>U599+V599</f>
        <v>0.71837746037037031</v>
      </c>
      <c r="AE599" s="56">
        <f>IF("1-Swim"=D599,E599*46.7,IF("2-Bike"=D599,E599,IF("3-Run"=D599,E599*4.27,0)))</f>
        <v>46.7</v>
      </c>
    </row>
    <row r="600" spans="1:31" s="74" customFormat="1" x14ac:dyDescent="0.25">
      <c r="A600" s="50">
        <v>599</v>
      </c>
      <c r="B600" s="51">
        <v>38899</v>
      </c>
      <c r="C600" s="52" t="s">
        <v>5</v>
      </c>
      <c r="D600" s="50" t="s">
        <v>1223</v>
      </c>
      <c r="E600" s="50">
        <v>3.1</v>
      </c>
      <c r="F600" s="50">
        <v>0</v>
      </c>
      <c r="G600" s="50">
        <v>26</v>
      </c>
      <c r="H600" s="50">
        <v>33</v>
      </c>
      <c r="I600" s="53">
        <f>IF(E600&gt;0,TIME(F600,G600,H600),"")</f>
        <v>1.8437499999999999E-2</v>
      </c>
      <c r="J600" s="54">
        <f>IF(E600&gt;0,TIME(F600,G600,H600)/E600,"")</f>
        <v>5.9475806451612899E-3</v>
      </c>
      <c r="K600" s="50" t="s">
        <v>556</v>
      </c>
      <c r="L600" s="50" t="s">
        <v>29</v>
      </c>
      <c r="M600" s="55">
        <f>IF(D600&gt;0,0.0416666666666667/J600,"")</f>
        <v>7.0056497175141299</v>
      </c>
      <c r="N600" s="50">
        <v>0</v>
      </c>
      <c r="O600" s="50" t="s">
        <v>218</v>
      </c>
      <c r="P600" s="50"/>
      <c r="Q600" s="151">
        <f>IF("1-Swim"=D600,J600*2.4,IF("2-Bike"=D600,J600*112,IF("3-Run"=D600,J600*26.2,0)))</f>
        <v>0.1558266129032258</v>
      </c>
      <c r="R600" s="151">
        <f>Q600/2</f>
        <v>7.7913306451612901E-2</v>
      </c>
      <c r="S600" s="53">
        <f>J600*26.2</f>
        <v>0.1558266129032258</v>
      </c>
      <c r="T600" s="53">
        <f>(J600+0.0013889)*26.2</f>
        <v>0.1922157929032258</v>
      </c>
      <c r="U600" s="53">
        <f>S600/2</f>
        <v>7.7913306451612901E-2</v>
      </c>
      <c r="V600" s="53">
        <f>T600/2</f>
        <v>9.6107896451612898E-2</v>
      </c>
      <c r="W600" s="50">
        <f>RANK(J600,J:J,1)</f>
        <v>806</v>
      </c>
      <c r="X600" s="50">
        <f>YEAR(B600)</f>
        <v>2006</v>
      </c>
      <c r="Y600" s="50">
        <f>MONTH(B600)</f>
        <v>7</v>
      </c>
      <c r="Z600" s="56">
        <f>X600*100+Y600</f>
        <v>200607</v>
      </c>
      <c r="AA600" s="56">
        <f>WEEKNUM(B600,1)</f>
        <v>26</v>
      </c>
      <c r="AB600" s="58">
        <f>IF(ISBLANK(B600)," ",MAX(B600-B599-1,0))</f>
        <v>0</v>
      </c>
      <c r="AC600" s="56">
        <f>DAY(B600)</f>
        <v>1</v>
      </c>
      <c r="AD600" s="53">
        <f>U600+V600</f>
        <v>0.17402120290322581</v>
      </c>
      <c r="AE600" s="56">
        <f>IF("1-Swim"=D600,E600*46.7,IF("2-Bike"=D600,E600,IF("3-Run"=D600,E600*4.27,0)))</f>
        <v>13.236999999999998</v>
      </c>
    </row>
    <row r="601" spans="1:31" x14ac:dyDescent="0.25">
      <c r="A601" s="50">
        <v>600</v>
      </c>
      <c r="B601" s="51">
        <v>38900</v>
      </c>
      <c r="C601" s="52" t="s">
        <v>0</v>
      </c>
      <c r="D601" s="50" t="s">
        <v>1224</v>
      </c>
      <c r="E601" s="50">
        <v>45</v>
      </c>
      <c r="F601" s="50">
        <v>3</v>
      </c>
      <c r="G601" s="50">
        <v>2</v>
      </c>
      <c r="H601" s="50">
        <v>7</v>
      </c>
      <c r="I601" s="53">
        <f>IF(E601&gt;0,TIME(F601,G601,H601),"")</f>
        <v>0.12646990740740741</v>
      </c>
      <c r="J601" s="54">
        <f>IF(E601&gt;0,TIME(F601,G601,H601)/E601,"")</f>
        <v>2.8104423868312756E-3</v>
      </c>
      <c r="K601" s="50" t="s">
        <v>33</v>
      </c>
      <c r="L601" s="50" t="s">
        <v>387</v>
      </c>
      <c r="M601" s="55">
        <f>IF(D601&gt;0,0.0416666666666667/J601,"")</f>
        <v>14.825661206186522</v>
      </c>
      <c r="N601" s="50">
        <v>0</v>
      </c>
      <c r="O601" s="50" t="s">
        <v>218</v>
      </c>
      <c r="P601" s="50" t="s">
        <v>221</v>
      </c>
      <c r="Q601" s="151">
        <f>IF("1-Swim"=D601,J601*2.4,IF("2-Bike"=D601,J601*112,IF("3-Run"=D601,J601*26.2,0)))</f>
        <v>0.31476954732510287</v>
      </c>
      <c r="R601" s="151">
        <f>Q601/2</f>
        <v>0.15738477366255144</v>
      </c>
      <c r="S601" s="53">
        <f>J601*26.2</f>
        <v>7.3633590534979421E-2</v>
      </c>
      <c r="T601" s="53">
        <f>(J601+0.0013889)*26.2</f>
        <v>0.11002277053497941</v>
      </c>
      <c r="U601" s="53">
        <f>S601/2</f>
        <v>3.681679526748971E-2</v>
      </c>
      <c r="V601" s="53">
        <f>T601/2</f>
        <v>5.5011385267489707E-2</v>
      </c>
      <c r="W601" s="50">
        <f>RANK(J601,J:J,1)</f>
        <v>490</v>
      </c>
      <c r="X601" s="50">
        <f>YEAR(B601)</f>
        <v>2006</v>
      </c>
      <c r="Y601" s="50">
        <f>MONTH(B601)</f>
        <v>7</v>
      </c>
      <c r="Z601" s="56">
        <f>X601*100+Y601</f>
        <v>200607</v>
      </c>
      <c r="AA601" s="56">
        <f>WEEKNUM(B601,1)</f>
        <v>27</v>
      </c>
      <c r="AB601" s="58">
        <f>IF(ISBLANK(B601)," ",MAX(B601-B600-1,0))</f>
        <v>0</v>
      </c>
      <c r="AC601" s="56">
        <f>DAY(B601)</f>
        <v>2</v>
      </c>
      <c r="AD601" s="53">
        <f>U601+V601</f>
        <v>9.1828180534979417E-2</v>
      </c>
      <c r="AE601" s="56">
        <f>IF("1-Swim"=D601,E601*46.7,IF("2-Bike"=D601,E601,IF("3-Run"=D601,E601*4.27,0)))</f>
        <v>45</v>
      </c>
    </row>
    <row r="602" spans="1:31" x14ac:dyDescent="0.25">
      <c r="A602" s="50">
        <v>601</v>
      </c>
      <c r="B602" s="51">
        <v>38903</v>
      </c>
      <c r="C602" s="52" t="s">
        <v>6</v>
      </c>
      <c r="D602" s="50" t="s">
        <v>1225</v>
      </c>
      <c r="E602" s="50">
        <v>0.25</v>
      </c>
      <c r="F602" s="50">
        <v>0</v>
      </c>
      <c r="G602" s="50">
        <v>11</v>
      </c>
      <c r="H602" s="50">
        <v>35</v>
      </c>
      <c r="I602" s="53">
        <f>IF(E602&gt;0,TIME(F602,G602,H602),"")</f>
        <v>8.0439814814814818E-3</v>
      </c>
      <c r="J602" s="54">
        <f>IF(E602&gt;0,TIME(F602,G602,H602)/E602,"")</f>
        <v>3.2175925925925927E-2</v>
      </c>
      <c r="K602" s="50" t="s">
        <v>187</v>
      </c>
      <c r="L602" s="50" t="s">
        <v>75</v>
      </c>
      <c r="M602" s="55">
        <f>IF(D602&gt;0,0.0416666666666667/J602,"")</f>
        <v>1.2949640287769795</v>
      </c>
      <c r="N602" s="50">
        <v>0</v>
      </c>
      <c r="P602" s="50" t="s">
        <v>223</v>
      </c>
      <c r="Q602" s="151">
        <f>IF("1-Swim"=D602,J602*2.4,IF("2-Bike"=D602,J602*112,IF("3-Run"=D602,J602*26.2,0)))</f>
        <v>7.722222222222222E-2</v>
      </c>
      <c r="R602" s="151">
        <f>Q602/2</f>
        <v>3.861111111111111E-2</v>
      </c>
      <c r="S602" s="53">
        <f>J602*26.2</f>
        <v>0.84300925925925929</v>
      </c>
      <c r="T602" s="53">
        <f>(J602+0.0013889)*26.2</f>
        <v>0.8793984392592592</v>
      </c>
      <c r="U602" s="53">
        <f>S602/2</f>
        <v>0.42150462962962965</v>
      </c>
      <c r="V602" s="53">
        <f>T602/2</f>
        <v>0.4396992196296296</v>
      </c>
      <c r="W602" s="50">
        <f>RANK(J602,J:J,1)</f>
        <v>3373</v>
      </c>
      <c r="X602" s="50">
        <f>YEAR(B602)</f>
        <v>2006</v>
      </c>
      <c r="Y602" s="50">
        <f>MONTH(B602)</f>
        <v>7</v>
      </c>
      <c r="Z602" s="56">
        <f>X602*100+Y602</f>
        <v>200607</v>
      </c>
      <c r="AA602" s="56">
        <f>WEEKNUM(B602,1)</f>
        <v>27</v>
      </c>
      <c r="AB602" s="58">
        <f>IF(ISBLANK(B602)," ",MAX(B602-B601-1,0))</f>
        <v>2</v>
      </c>
      <c r="AC602" s="56">
        <f>DAY(B602)</f>
        <v>5</v>
      </c>
      <c r="AD602" s="53">
        <f>U602+V602</f>
        <v>0.8612038492592593</v>
      </c>
      <c r="AE602" s="56">
        <f>IF("1-Swim"=D602,E602*46.7,IF("2-Bike"=D602,E602,IF("3-Run"=D602,E602*4.27,0)))</f>
        <v>11.675000000000001</v>
      </c>
    </row>
    <row r="603" spans="1:31" x14ac:dyDescent="0.25">
      <c r="A603" s="50">
        <v>602</v>
      </c>
      <c r="B603" s="51">
        <v>38903</v>
      </c>
      <c r="C603" s="52" t="s">
        <v>6</v>
      </c>
      <c r="D603" s="50" t="s">
        <v>1223</v>
      </c>
      <c r="E603" s="50">
        <v>3.1</v>
      </c>
      <c r="F603" s="50">
        <v>0</v>
      </c>
      <c r="G603" s="50">
        <v>31</v>
      </c>
      <c r="H603" s="50">
        <v>25</v>
      </c>
      <c r="I603" s="53">
        <f>IF(E603&gt;0,TIME(F603,G603,H603),"")</f>
        <v>2.1817129629629631E-2</v>
      </c>
      <c r="J603" s="54">
        <f>IF(E603&gt;0,TIME(F603,G603,H603)/E603,"")</f>
        <v>7.0377837514934288E-3</v>
      </c>
      <c r="K603" s="50" t="s">
        <v>556</v>
      </c>
      <c r="L603" s="50" t="s">
        <v>116</v>
      </c>
      <c r="M603" s="55">
        <f>IF(D603&gt;0,0.0416666666666667/J603,"")</f>
        <v>5.9204244031830289</v>
      </c>
      <c r="N603" s="50">
        <v>0</v>
      </c>
      <c r="O603" s="50" t="s">
        <v>192</v>
      </c>
      <c r="P603" s="50" t="s">
        <v>222</v>
      </c>
      <c r="Q603" s="151">
        <f>IF("1-Swim"=D603,J603*2.4,IF("2-Bike"=D603,J603*112,IF("3-Run"=D603,J603*26.2,0)))</f>
        <v>0.18438993428912784</v>
      </c>
      <c r="R603" s="151">
        <f>Q603/2</f>
        <v>9.2194967144563919E-2</v>
      </c>
      <c r="S603" s="53">
        <f>J603*26.2</f>
        <v>0.18438993428912784</v>
      </c>
      <c r="T603" s="53">
        <f>(J603+0.0013889)*26.2</f>
        <v>0.22077911428912783</v>
      </c>
      <c r="U603" s="53">
        <f>S603/2</f>
        <v>9.2194967144563919E-2</v>
      </c>
      <c r="V603" s="53">
        <f>T603/2</f>
        <v>0.11038955714456392</v>
      </c>
      <c r="W603" s="50">
        <f>RANK(J603,J:J,1)</f>
        <v>1596</v>
      </c>
      <c r="X603" s="50">
        <f>YEAR(B603)</f>
        <v>2006</v>
      </c>
      <c r="Y603" s="50">
        <f>MONTH(B603)</f>
        <v>7</v>
      </c>
      <c r="Z603" s="56">
        <f>X603*100+Y603</f>
        <v>200607</v>
      </c>
      <c r="AA603" s="56">
        <f>WEEKNUM(B603,1)</f>
        <v>27</v>
      </c>
      <c r="AB603" s="58">
        <f>IF(ISBLANK(B603)," ",MAX(B603-B602-1,0))</f>
        <v>0</v>
      </c>
      <c r="AC603" s="56">
        <f>DAY(B603)</f>
        <v>5</v>
      </c>
      <c r="AD603" s="53">
        <f>U603+V603</f>
        <v>0.20258452428912782</v>
      </c>
      <c r="AE603" s="56">
        <f>IF("1-Swim"=D603,E603*46.7,IF("2-Bike"=D603,E603,IF("3-Run"=D603,E603*4.27,0)))</f>
        <v>13.236999999999998</v>
      </c>
    </row>
    <row r="604" spans="1:31" x14ac:dyDescent="0.25">
      <c r="A604" s="50">
        <v>603</v>
      </c>
      <c r="B604" s="51">
        <v>38904</v>
      </c>
      <c r="C604" s="52" t="s">
        <v>1</v>
      </c>
      <c r="D604" s="50" t="s">
        <v>1223</v>
      </c>
      <c r="E604" s="50">
        <v>2.9</v>
      </c>
      <c r="F604" s="50">
        <v>0</v>
      </c>
      <c r="G604" s="50">
        <v>24</v>
      </c>
      <c r="H604" s="50">
        <v>18</v>
      </c>
      <c r="I604" s="53">
        <f>IF(E604&gt;0,TIME(F604,G604,H604),"")</f>
        <v>1.6875000000000001E-2</v>
      </c>
      <c r="J604" s="54">
        <f>IF(E604&gt;0,TIME(F604,G604,H604)/E604,"")</f>
        <v>5.8189655172413797E-3</v>
      </c>
      <c r="K604" s="50" t="s">
        <v>556</v>
      </c>
      <c r="L604" s="50" t="s">
        <v>102</v>
      </c>
      <c r="M604" s="55">
        <f>IF(D604&gt;0,0.0416666666666667/J604,"")</f>
        <v>7.160493827160499</v>
      </c>
      <c r="N604" s="50">
        <v>0</v>
      </c>
      <c r="O604" s="50" t="s">
        <v>189</v>
      </c>
      <c r="Q604" s="151">
        <f>IF("1-Swim"=D604,J604*2.4,IF("2-Bike"=D604,J604*112,IF("3-Run"=D604,J604*26.2,0)))</f>
        <v>0.15245689655172415</v>
      </c>
      <c r="R604" s="151">
        <f>Q604/2</f>
        <v>7.6228448275862074E-2</v>
      </c>
      <c r="S604" s="53">
        <f>J604*26.2</f>
        <v>0.15245689655172415</v>
      </c>
      <c r="T604" s="53">
        <f>(J604+0.0013889)*26.2</f>
        <v>0.18884607655172414</v>
      </c>
      <c r="U604" s="53">
        <f>S604/2</f>
        <v>7.6228448275862074E-2</v>
      </c>
      <c r="V604" s="53">
        <f>T604/2</f>
        <v>9.442303827586207E-2</v>
      </c>
      <c r="W604" s="50">
        <f>RANK(J604,J:J,1)</f>
        <v>787</v>
      </c>
      <c r="X604" s="50">
        <f>YEAR(B604)</f>
        <v>2006</v>
      </c>
      <c r="Y604" s="50">
        <f>MONTH(B604)</f>
        <v>7</v>
      </c>
      <c r="Z604" s="56">
        <f>X604*100+Y604</f>
        <v>200607</v>
      </c>
      <c r="AA604" s="56">
        <f>WEEKNUM(B604,1)</f>
        <v>27</v>
      </c>
      <c r="AB604" s="58">
        <f>IF(ISBLANK(B604)," ",MAX(B604-B603-1,0))</f>
        <v>0</v>
      </c>
      <c r="AC604" s="56">
        <f>DAY(B604)</f>
        <v>6</v>
      </c>
      <c r="AD604" s="53">
        <f>U604+V604</f>
        <v>0.17065148655172413</v>
      </c>
      <c r="AE604" s="56">
        <f>IF("1-Swim"=D604,E604*46.7,IF("2-Bike"=D604,E604,IF("3-Run"=D604,E604*4.27,0)))</f>
        <v>12.382999999999999</v>
      </c>
    </row>
    <row r="605" spans="1:31" x14ac:dyDescent="0.25">
      <c r="A605" s="50">
        <v>604</v>
      </c>
      <c r="B605" s="51">
        <v>38905</v>
      </c>
      <c r="C605" s="52" t="s">
        <v>2</v>
      </c>
      <c r="D605" s="50" t="s">
        <v>1223</v>
      </c>
      <c r="E605" s="50">
        <v>5</v>
      </c>
      <c r="F605" s="50">
        <v>0</v>
      </c>
      <c r="G605" s="50">
        <v>51</v>
      </c>
      <c r="H605" s="50">
        <v>25</v>
      </c>
      <c r="I605" s="53">
        <f>IF(E605&gt;0,TIME(F605,G605,H605),"")</f>
        <v>3.5706018518518519E-2</v>
      </c>
      <c r="J605" s="54">
        <f>IF(E605&gt;0,TIME(F605,G605,H605)/E605,"")</f>
        <v>7.1412037037037034E-3</v>
      </c>
      <c r="K605" s="50" t="s">
        <v>556</v>
      </c>
      <c r="L605" s="50" t="s">
        <v>171</v>
      </c>
      <c r="M605" s="55">
        <f>IF(D605&gt;0,0.0416666666666667/J605,"")</f>
        <v>5.8346839546191296</v>
      </c>
      <c r="N605" s="50">
        <v>0</v>
      </c>
      <c r="O605" s="50" t="s">
        <v>192</v>
      </c>
      <c r="P605" s="50" t="s">
        <v>224</v>
      </c>
      <c r="Q605" s="151">
        <f>IF("1-Swim"=D605,J605*2.4,IF("2-Bike"=D605,J605*112,IF("3-Run"=D605,J605*26.2,0)))</f>
        <v>0.18709953703703702</v>
      </c>
      <c r="R605" s="151">
        <f>Q605/2</f>
        <v>9.3549768518518511E-2</v>
      </c>
      <c r="S605" s="53">
        <f>J605*26.2</f>
        <v>0.18709953703703702</v>
      </c>
      <c r="T605" s="53">
        <f>(J605+0.0013889)*26.2</f>
        <v>0.22348871703703702</v>
      </c>
      <c r="U605" s="53">
        <f>S605/2</f>
        <v>9.3549768518518511E-2</v>
      </c>
      <c r="V605" s="53">
        <f>T605/2</f>
        <v>0.11174435851851851</v>
      </c>
      <c r="W605" s="50">
        <f>RANK(J605,J:J,1)</f>
        <v>1717</v>
      </c>
      <c r="X605" s="50">
        <f>YEAR(B605)</f>
        <v>2006</v>
      </c>
      <c r="Y605" s="50">
        <f>MONTH(B605)</f>
        <v>7</v>
      </c>
      <c r="Z605" s="56">
        <f>X605*100+Y605</f>
        <v>200607</v>
      </c>
      <c r="AA605" s="56">
        <f>WEEKNUM(B605,1)</f>
        <v>27</v>
      </c>
      <c r="AB605" s="58">
        <f>IF(ISBLANK(B605)," ",MAX(B605-B604-1,0))</f>
        <v>0</v>
      </c>
      <c r="AC605" s="56">
        <f>DAY(B605)</f>
        <v>7</v>
      </c>
      <c r="AD605" s="53">
        <f>U605+V605</f>
        <v>0.20529412703703703</v>
      </c>
      <c r="AE605" s="56">
        <f>IF("1-Swim"=D605,E605*46.7,IF("2-Bike"=D605,E605,IF("3-Run"=D605,E605*4.27,0)))</f>
        <v>21.349999999999998</v>
      </c>
    </row>
    <row r="606" spans="1:31" x14ac:dyDescent="0.25">
      <c r="A606" s="50">
        <v>605</v>
      </c>
      <c r="B606" s="51">
        <v>38907</v>
      </c>
      <c r="C606" s="52" t="s">
        <v>0</v>
      </c>
      <c r="D606" s="50" t="s">
        <v>687</v>
      </c>
      <c r="E606" s="50">
        <v>3</v>
      </c>
      <c r="F606" s="50">
        <v>1</v>
      </c>
      <c r="G606" s="50">
        <v>15</v>
      </c>
      <c r="H606" s="50">
        <v>0</v>
      </c>
      <c r="I606" s="53">
        <f>IF(E606&gt;0,TIME(F606,G606,H606),"")</f>
        <v>5.2083333333333336E-2</v>
      </c>
      <c r="J606" s="54">
        <f>IF(E606&gt;0,TIME(F606,G606,H606)/E606,"")</f>
        <v>1.7361111111111112E-2</v>
      </c>
      <c r="K606" s="50" t="s">
        <v>554</v>
      </c>
      <c r="L606" s="50" t="s">
        <v>225</v>
      </c>
      <c r="M606" s="55">
        <f>IF(D606&gt;0,0.0416666666666667/J606,"")</f>
        <v>2.4000000000000017</v>
      </c>
      <c r="N606" s="50">
        <v>0</v>
      </c>
      <c r="O606" s="50" t="s">
        <v>192</v>
      </c>
      <c r="P606" s="50" t="s">
        <v>226</v>
      </c>
      <c r="Q606" s="151">
        <f>IF("1-Swim"=D606,J606*2.4,IF("2-Bike"=D606,J606*112,IF("3-Run"=D606,J606*26.2,0)))</f>
        <v>0</v>
      </c>
      <c r="R606" s="151">
        <f>Q606/2</f>
        <v>0</v>
      </c>
      <c r="S606" s="53">
        <f>J606*26.2</f>
        <v>0.4548611111111111</v>
      </c>
      <c r="T606" s="53">
        <f>(J606+0.0013889)*26.2</f>
        <v>0.49125029111111107</v>
      </c>
      <c r="U606" s="53">
        <f>S606/2</f>
        <v>0.22743055555555555</v>
      </c>
      <c r="V606" s="53">
        <f>T606/2</f>
        <v>0.24562514555555554</v>
      </c>
      <c r="W606" s="50">
        <f>RANK(J606,J:J,1)</f>
        <v>3009</v>
      </c>
      <c r="X606" s="50">
        <f>YEAR(B606)</f>
        <v>2006</v>
      </c>
      <c r="Y606" s="50">
        <f>MONTH(B606)</f>
        <v>7</v>
      </c>
      <c r="Z606" s="56">
        <f>X606*100+Y606</f>
        <v>200607</v>
      </c>
      <c r="AA606" s="56">
        <f>WEEKNUM(B606,1)</f>
        <v>28</v>
      </c>
      <c r="AB606" s="58">
        <f>IF(ISBLANK(B606)," ",MAX(B606-B605-1,0))</f>
        <v>1</v>
      </c>
      <c r="AC606" s="56">
        <f>DAY(B606)</f>
        <v>9</v>
      </c>
      <c r="AD606" s="53">
        <f>U606+V606</f>
        <v>0.47305570111111106</v>
      </c>
      <c r="AE606" s="56">
        <f>IF("1-Swim"=D606,E606*46.7,IF("2-Bike"=D606,E606,IF("3-Run"=D606,E606*4.27,0)))</f>
        <v>0</v>
      </c>
    </row>
    <row r="607" spans="1:31" x14ac:dyDescent="0.25">
      <c r="A607" s="50">
        <v>606</v>
      </c>
      <c r="B607" s="67">
        <v>38910</v>
      </c>
      <c r="C607" s="68" t="s">
        <v>6</v>
      </c>
      <c r="D607" s="69" t="s">
        <v>1225</v>
      </c>
      <c r="E607" s="69">
        <v>0.5</v>
      </c>
      <c r="F607" s="69">
        <v>0</v>
      </c>
      <c r="G607" s="69">
        <v>18</v>
      </c>
      <c r="H607" s="69">
        <v>4</v>
      </c>
      <c r="I607" s="70">
        <f>IF(E607&gt;0,TIME(F607,G607,H607),"")</f>
        <v>1.2546296296296297E-2</v>
      </c>
      <c r="J607" s="71">
        <f>IF(E607&gt;0,TIME(F607,G607,H607)/E607,"")</f>
        <v>2.5092592592592593E-2</v>
      </c>
      <c r="K607" s="69" t="s">
        <v>187</v>
      </c>
      <c r="L607" s="69" t="s">
        <v>29</v>
      </c>
      <c r="M607" s="55">
        <f>IF(D607&gt;0,0.0416666666666667/J607,"")</f>
        <v>1.6605166051660529</v>
      </c>
      <c r="N607" s="69">
        <v>0</v>
      </c>
      <c r="O607" s="69" t="s">
        <v>192</v>
      </c>
      <c r="P607" s="69"/>
      <c r="Q607" s="151">
        <f>IF("1-Swim"=D607,J607*2.4,IF("2-Bike"=D607,J607*112,IF("3-Run"=D607,J607*26.2,0)))</f>
        <v>6.0222222222222219E-2</v>
      </c>
      <c r="R607" s="151">
        <f>Q607/2</f>
        <v>3.0111111111111109E-2</v>
      </c>
      <c r="S607" s="53">
        <f>J607*26.2</f>
        <v>0.65742592592592597</v>
      </c>
      <c r="T607" s="53">
        <f>(J607+0.0013889)*26.2</f>
        <v>0.69381510592592588</v>
      </c>
      <c r="U607" s="53">
        <f>S607/2</f>
        <v>0.32871296296296298</v>
      </c>
      <c r="V607" s="53">
        <f>T607/2</f>
        <v>0.34690755296296294</v>
      </c>
      <c r="W607" s="69">
        <f>RANK(J607,J:J,1)</f>
        <v>3190</v>
      </c>
      <c r="X607" s="69">
        <f>YEAR(B607)</f>
        <v>2006</v>
      </c>
      <c r="Y607" s="69">
        <f>MONTH(B607)</f>
        <v>7</v>
      </c>
      <c r="Z607" s="72">
        <f>X607*100+Y607</f>
        <v>200607</v>
      </c>
      <c r="AA607" s="72">
        <f>WEEKNUM(B607,1)</f>
        <v>28</v>
      </c>
      <c r="AB607" s="73">
        <f>IF(ISBLANK(B607)," ",MAX(B607-B606-1,0))</f>
        <v>2</v>
      </c>
      <c r="AC607" s="56">
        <f>DAY(B607)</f>
        <v>12</v>
      </c>
      <c r="AD607" s="53">
        <f>U607+V607</f>
        <v>0.67562051592592587</v>
      </c>
      <c r="AE607" s="56">
        <f>IF("1-Swim"=D607,E607*46.7,IF("2-Bike"=D607,E607,IF("3-Run"=D607,E607*4.27,0)))</f>
        <v>23.35</v>
      </c>
    </row>
    <row r="608" spans="1:31" x14ac:dyDescent="0.25">
      <c r="A608" s="50">
        <v>607</v>
      </c>
      <c r="B608" s="67">
        <v>38910</v>
      </c>
      <c r="C608" s="68" t="s">
        <v>6</v>
      </c>
      <c r="D608" s="69" t="s">
        <v>1224</v>
      </c>
      <c r="E608" s="69">
        <v>10.5</v>
      </c>
      <c r="F608" s="69">
        <v>0</v>
      </c>
      <c r="G608" s="69">
        <v>36</v>
      </c>
      <c r="H608" s="69">
        <v>31</v>
      </c>
      <c r="I608" s="70">
        <f>IF(E608&gt;0,TIME(F608,G608,H608),"")</f>
        <v>2.5358796296296296E-2</v>
      </c>
      <c r="J608" s="71">
        <f>IF(E608&gt;0,TIME(F608,G608,H608)/E608,"")</f>
        <v>2.4151234567901234E-3</v>
      </c>
      <c r="K608" s="69" t="s">
        <v>33</v>
      </c>
      <c r="L608" s="69" t="s">
        <v>29</v>
      </c>
      <c r="M608" s="55">
        <f>IF(D608&gt;0,0.0416666666666667/J608,"")</f>
        <v>17.252396166134197</v>
      </c>
      <c r="N608" s="69">
        <v>0</v>
      </c>
      <c r="O608" s="69" t="s">
        <v>192</v>
      </c>
      <c r="P608" s="69"/>
      <c r="Q608" s="151">
        <f>IF("1-Swim"=D608,J608*2.4,IF("2-Bike"=D608,J608*112,IF("3-Run"=D608,J608*26.2,0)))</f>
        <v>0.2704938271604938</v>
      </c>
      <c r="R608" s="151">
        <f>Q608/2</f>
        <v>0.1352469135802469</v>
      </c>
      <c r="S608" s="53">
        <f>J608*26.2</f>
        <v>6.3276234567901227E-2</v>
      </c>
      <c r="T608" s="53">
        <f>(J608+0.0013889)*26.2</f>
        <v>9.966541456790122E-2</v>
      </c>
      <c r="U608" s="53">
        <f>S608/2</f>
        <v>3.1638117283950613E-2</v>
      </c>
      <c r="V608" s="53">
        <f>T608/2</f>
        <v>4.983270728395061E-2</v>
      </c>
      <c r="W608" s="69">
        <f>RANK(J608,J:J,1)</f>
        <v>268</v>
      </c>
      <c r="X608" s="69">
        <f>YEAR(B608)</f>
        <v>2006</v>
      </c>
      <c r="Y608" s="69">
        <f>MONTH(B608)</f>
        <v>7</v>
      </c>
      <c r="Z608" s="72">
        <f>X608*100+Y608</f>
        <v>200607</v>
      </c>
      <c r="AA608" s="72">
        <f>WEEKNUM(B608,1)</f>
        <v>28</v>
      </c>
      <c r="AB608" s="73">
        <f>IF(ISBLANK(B608)," ",MAX(B608-B607-1,0))</f>
        <v>0</v>
      </c>
      <c r="AC608" s="56">
        <f>DAY(B608)</f>
        <v>12</v>
      </c>
      <c r="AD608" s="53">
        <f>U608+V608</f>
        <v>8.1470824567901223E-2</v>
      </c>
      <c r="AE608" s="56">
        <f>IF("1-Swim"=D608,E608*46.7,IF("2-Bike"=D608,E608,IF("3-Run"=D608,E608*4.27,0)))</f>
        <v>10.5</v>
      </c>
    </row>
    <row r="609" spans="1:31" x14ac:dyDescent="0.25">
      <c r="A609" s="50">
        <v>608</v>
      </c>
      <c r="B609" s="67">
        <v>38910</v>
      </c>
      <c r="C609" s="68" t="s">
        <v>6</v>
      </c>
      <c r="D609" s="69" t="s">
        <v>1223</v>
      </c>
      <c r="E609" s="69">
        <v>3.1</v>
      </c>
      <c r="F609" s="69">
        <v>0</v>
      </c>
      <c r="G609" s="69">
        <v>30</v>
      </c>
      <c r="H609" s="69">
        <v>34</v>
      </c>
      <c r="I609" s="70">
        <f>IF(E609&gt;0,TIME(F609,G609,H609),"")</f>
        <v>2.1226851851851854E-2</v>
      </c>
      <c r="J609" s="71">
        <f>IF(E609&gt;0,TIME(F609,G609,H609)/E609,"")</f>
        <v>6.8473715651135008E-3</v>
      </c>
      <c r="K609" s="69" t="s">
        <v>556</v>
      </c>
      <c r="L609" s="69" t="s">
        <v>29</v>
      </c>
      <c r="M609" s="55">
        <f>IF(D609&gt;0,0.0416666666666667/J609,"")</f>
        <v>6.0850599781897534</v>
      </c>
      <c r="N609" s="69">
        <v>0</v>
      </c>
      <c r="O609" s="69" t="s">
        <v>192</v>
      </c>
      <c r="P609" s="69"/>
      <c r="Q609" s="151">
        <f>IF("1-Swim"=D609,J609*2.4,IF("2-Bike"=D609,J609*112,IF("3-Run"=D609,J609*26.2,0)))</f>
        <v>0.17940113500597371</v>
      </c>
      <c r="R609" s="151">
        <f>Q609/2</f>
        <v>8.9700567502986855E-2</v>
      </c>
      <c r="S609" s="53">
        <f>J609*26.2</f>
        <v>0.17940113500597371</v>
      </c>
      <c r="T609" s="53">
        <f>(J609+0.0013889)*26.2</f>
        <v>0.21579031500597373</v>
      </c>
      <c r="U609" s="53">
        <f>S609/2</f>
        <v>8.9700567502986855E-2</v>
      </c>
      <c r="V609" s="53">
        <f>T609/2</f>
        <v>0.10789515750298687</v>
      </c>
      <c r="W609" s="69">
        <f>RANK(J609,J:J,1)</f>
        <v>1373</v>
      </c>
      <c r="X609" s="69">
        <f>YEAR(B609)</f>
        <v>2006</v>
      </c>
      <c r="Y609" s="69">
        <f>MONTH(B609)</f>
        <v>7</v>
      </c>
      <c r="Z609" s="72">
        <f>X609*100+Y609</f>
        <v>200607</v>
      </c>
      <c r="AA609" s="72">
        <f>WEEKNUM(B609,1)</f>
        <v>28</v>
      </c>
      <c r="AB609" s="73">
        <f>IF(ISBLANK(B609)," ",MAX(B609-B608-1,0))</f>
        <v>0</v>
      </c>
      <c r="AC609" s="56">
        <f>DAY(B609)</f>
        <v>12</v>
      </c>
      <c r="AD609" s="53">
        <f>U609+V609</f>
        <v>0.19759572500597372</v>
      </c>
      <c r="AE609" s="56">
        <f>IF("1-Swim"=D609,E609*46.7,IF("2-Bike"=D609,E609,IF("3-Run"=D609,E609*4.27,0)))</f>
        <v>13.236999999999998</v>
      </c>
    </row>
    <row r="610" spans="1:31" x14ac:dyDescent="0.25">
      <c r="A610" s="50">
        <v>609</v>
      </c>
      <c r="B610" s="51">
        <v>38910</v>
      </c>
      <c r="C610" s="75">
        <f>B610</f>
        <v>38910</v>
      </c>
      <c r="D610" s="50" t="s">
        <v>515</v>
      </c>
      <c r="E610" s="50">
        <v>1</v>
      </c>
      <c r="F610" s="50">
        <v>0</v>
      </c>
      <c r="G610" s="50">
        <v>2</v>
      </c>
      <c r="H610" s="50">
        <v>13</v>
      </c>
      <c r="I610" s="53">
        <f>IF(E610&gt;0,TIME(F610,G610,H610),"")</f>
        <v>1.5393518518518519E-3</v>
      </c>
      <c r="J610" s="54">
        <f>IF(E610&gt;0,TIME(F610,G610,H610)/E610,"")</f>
        <v>1.5393518518518519E-3</v>
      </c>
      <c r="K610" s="50" t="s">
        <v>561</v>
      </c>
      <c r="L610" s="50" t="s">
        <v>29</v>
      </c>
      <c r="M610" s="55">
        <f>IF(D610&gt;0,0.0416666666666667/J610,"")</f>
        <v>27.067669172932352</v>
      </c>
      <c r="N610" s="50">
        <v>0</v>
      </c>
      <c r="Q610" s="151">
        <f>IF("1-Swim"=D610,J610*2.4,IF("2-Bike"=D610,J610*112,IF("3-Run"=D610,J610*26.2,0)))</f>
        <v>0</v>
      </c>
      <c r="R610" s="151">
        <f>Q610/2</f>
        <v>0</v>
      </c>
      <c r="S610" s="53">
        <f>J610*26.2</f>
        <v>4.0331018518518516E-2</v>
      </c>
      <c r="T610" s="53">
        <f>(J610+0.0013889)*26.2</f>
        <v>7.6720198518518523E-2</v>
      </c>
      <c r="U610" s="53">
        <f>S610/2</f>
        <v>2.0165509259259258E-2</v>
      </c>
      <c r="V610" s="53">
        <f>T610/2</f>
        <v>3.8360099259259262E-2</v>
      </c>
      <c r="W610" s="50">
        <f>RANK(J610,J:J,1)</f>
        <v>18</v>
      </c>
      <c r="X610" s="50">
        <f>YEAR(B610)</f>
        <v>2006</v>
      </c>
      <c r="Y610" s="50">
        <f>MONTH(B610)</f>
        <v>7</v>
      </c>
      <c r="Z610" s="56">
        <f>X610*100+Y610</f>
        <v>200607</v>
      </c>
      <c r="AA610" s="56">
        <f>WEEKNUM(B610,1)</f>
        <v>28</v>
      </c>
      <c r="AB610" s="58">
        <f>IF(ISBLANK(B610)," ",MAX(B610-B609-1,0))</f>
        <v>0</v>
      </c>
      <c r="AC610" s="56">
        <f>DAY(B610)</f>
        <v>12</v>
      </c>
      <c r="AD610" s="53">
        <f>U610+V610</f>
        <v>5.852560851851852E-2</v>
      </c>
      <c r="AE610" s="56">
        <f>IF("1-Swim"=D610,E610*46.7,IF("2-Bike"=D610,E610,IF("3-Run"=D610,E610*4.27,0)))</f>
        <v>0</v>
      </c>
    </row>
    <row r="611" spans="1:31" x14ac:dyDescent="0.25">
      <c r="A611" s="50">
        <v>610</v>
      </c>
      <c r="B611" s="51">
        <v>38912</v>
      </c>
      <c r="C611" s="52" t="s">
        <v>2</v>
      </c>
      <c r="D611" s="50" t="s">
        <v>1223</v>
      </c>
      <c r="E611" s="50">
        <v>4</v>
      </c>
      <c r="F611" s="50">
        <v>0</v>
      </c>
      <c r="G611" s="50">
        <v>40</v>
      </c>
      <c r="H611" s="50">
        <v>40</v>
      </c>
      <c r="I611" s="53">
        <f>IF(E611&gt;0,TIME(F611,G611,H611),"")</f>
        <v>2.8240740740740736E-2</v>
      </c>
      <c r="J611" s="54">
        <f>IF(E611&gt;0,TIME(F611,G611,H611)/E611,"")</f>
        <v>7.0601851851851841E-3</v>
      </c>
      <c r="K611" s="50" t="s">
        <v>555</v>
      </c>
      <c r="L611" s="50" t="s">
        <v>143</v>
      </c>
      <c r="M611" s="55">
        <f>IF(D611&gt;0,0.0416666666666667/J611,"")</f>
        <v>5.9016393442623007</v>
      </c>
      <c r="N611" s="50">
        <v>0</v>
      </c>
      <c r="O611" s="50" t="s">
        <v>227</v>
      </c>
      <c r="Q611" s="151">
        <f>IF("1-Swim"=D611,J611*2.4,IF("2-Bike"=D611,J611*112,IF("3-Run"=D611,J611*26.2,0)))</f>
        <v>0.18497685185185181</v>
      </c>
      <c r="R611" s="151">
        <f>Q611/2</f>
        <v>9.2488425925925905E-2</v>
      </c>
      <c r="S611" s="53">
        <f>J611*26.2</f>
        <v>0.18497685185185181</v>
      </c>
      <c r="T611" s="53">
        <f>(J611+0.0013889)*26.2</f>
        <v>0.2213660318518518</v>
      </c>
      <c r="U611" s="53">
        <f>S611/2</f>
        <v>9.2488425925925905E-2</v>
      </c>
      <c r="V611" s="53">
        <f>T611/2</f>
        <v>0.1106830159259259</v>
      </c>
      <c r="W611" s="50">
        <f>RANK(J611,J:J,1)</f>
        <v>1613</v>
      </c>
      <c r="X611" s="50">
        <f>YEAR(B611)</f>
        <v>2006</v>
      </c>
      <c r="Y611" s="50">
        <f>MONTH(B611)</f>
        <v>7</v>
      </c>
      <c r="Z611" s="56">
        <f>X611*100+Y611</f>
        <v>200607</v>
      </c>
      <c r="AA611" s="56">
        <f>WEEKNUM(B611,1)</f>
        <v>28</v>
      </c>
      <c r="AB611" s="58">
        <f>IF(ISBLANK(B611)," ",MAX(B611-B610-1,0))</f>
        <v>1</v>
      </c>
      <c r="AC611" s="56">
        <f>DAY(B611)</f>
        <v>14</v>
      </c>
      <c r="AD611" s="53">
        <f>U611+V611</f>
        <v>0.20317144185185182</v>
      </c>
      <c r="AE611" s="56">
        <f>IF("1-Swim"=D611,E611*46.7,IF("2-Bike"=D611,E611,IF("3-Run"=D611,E611*4.27,0)))</f>
        <v>17.079999999999998</v>
      </c>
    </row>
    <row r="612" spans="1:31" x14ac:dyDescent="0.25">
      <c r="A612" s="50">
        <v>611</v>
      </c>
      <c r="B612" s="51">
        <v>38915</v>
      </c>
      <c r="C612" s="52" t="s">
        <v>3</v>
      </c>
      <c r="D612" s="50" t="s">
        <v>1223</v>
      </c>
      <c r="E612" s="50">
        <v>2.9</v>
      </c>
      <c r="F612" s="50">
        <v>0</v>
      </c>
      <c r="G612" s="50">
        <v>30</v>
      </c>
      <c r="H612" s="50">
        <v>30</v>
      </c>
      <c r="I612" s="53">
        <f>IF(E612&gt;0,TIME(F612,G612,H612),"")</f>
        <v>2.1180555555555553E-2</v>
      </c>
      <c r="J612" s="54">
        <f>IF(E612&gt;0,TIME(F612,G612,H612)/E612,"")</f>
        <v>7.3036398467432942E-3</v>
      </c>
      <c r="K612" s="50" t="s">
        <v>555</v>
      </c>
      <c r="L612" s="50" t="s">
        <v>102</v>
      </c>
      <c r="M612" s="55">
        <f>IF(D612&gt;0,0.0416666666666667/J612,"")</f>
        <v>5.7049180327868907</v>
      </c>
      <c r="N612" s="50">
        <v>0</v>
      </c>
      <c r="O612" s="50" t="s">
        <v>228</v>
      </c>
      <c r="P612" s="50" t="s">
        <v>229</v>
      </c>
      <c r="Q612" s="151">
        <f>IF("1-Swim"=D612,J612*2.4,IF("2-Bike"=D612,J612*112,IF("3-Run"=D612,J612*26.2,0)))</f>
        <v>0.19135536398467431</v>
      </c>
      <c r="R612" s="151">
        <f>Q612/2</f>
        <v>9.5677681992337157E-2</v>
      </c>
      <c r="S612" s="53">
        <f>J612*26.2</f>
        <v>0.19135536398467431</v>
      </c>
      <c r="T612" s="53">
        <f>(J612+0.0013889)*26.2</f>
        <v>0.22774454398467431</v>
      </c>
      <c r="U612" s="53">
        <f>S612/2</f>
        <v>9.5677681992337157E-2</v>
      </c>
      <c r="V612" s="53">
        <f>T612/2</f>
        <v>0.11387227199233715</v>
      </c>
      <c r="W612" s="50">
        <f>RANK(J612,J:J,1)</f>
        <v>1895</v>
      </c>
      <c r="X612" s="50">
        <f>YEAR(B612)</f>
        <v>2006</v>
      </c>
      <c r="Y612" s="50">
        <f>MONTH(B612)</f>
        <v>7</v>
      </c>
      <c r="Z612" s="56">
        <f>X612*100+Y612</f>
        <v>200607</v>
      </c>
      <c r="AA612" s="56">
        <f>WEEKNUM(B612,1)</f>
        <v>29</v>
      </c>
      <c r="AB612" s="58">
        <f>IF(ISBLANK(B612)," ",MAX(B612-B611-1,0))</f>
        <v>2</v>
      </c>
      <c r="AC612" s="56">
        <f>DAY(B612)</f>
        <v>17</v>
      </c>
      <c r="AD612" s="53">
        <f>U612+V612</f>
        <v>0.2095499539846743</v>
      </c>
      <c r="AE612" s="56">
        <f>IF("1-Swim"=D612,E612*46.7,IF("2-Bike"=D612,E612,IF("3-Run"=D612,E612*4.27,0)))</f>
        <v>12.382999999999999</v>
      </c>
    </row>
    <row r="613" spans="1:31" x14ac:dyDescent="0.25">
      <c r="A613" s="50">
        <v>612</v>
      </c>
      <c r="B613" s="51">
        <v>38916</v>
      </c>
      <c r="C613" s="52" t="s">
        <v>4</v>
      </c>
      <c r="D613" s="50" t="s">
        <v>1224</v>
      </c>
      <c r="E613" s="50">
        <v>7.5</v>
      </c>
      <c r="F613" s="50">
        <v>0</v>
      </c>
      <c r="G613" s="50">
        <v>32</v>
      </c>
      <c r="H613" s="50">
        <v>32</v>
      </c>
      <c r="I613" s="53">
        <f>IF(E613&gt;0,TIME(F613,G613,H613),"")</f>
        <v>2.2592592592592591E-2</v>
      </c>
      <c r="J613" s="54">
        <f>IF(E613&gt;0,TIME(F613,G613,H613)/E613,"")</f>
        <v>3.0123456790123455E-3</v>
      </c>
      <c r="K613" s="50" t="s">
        <v>324</v>
      </c>
      <c r="L613" s="50" t="s">
        <v>230</v>
      </c>
      <c r="M613" s="55">
        <f>IF(D613&gt;0,0.0416666666666667/J613,"")</f>
        <v>13.831967213114766</v>
      </c>
      <c r="N613" s="50">
        <v>0</v>
      </c>
      <c r="O613" s="50" t="s">
        <v>228</v>
      </c>
      <c r="P613" s="50" t="s">
        <v>231</v>
      </c>
      <c r="Q613" s="151">
        <f>IF("1-Swim"=D613,J613*2.4,IF("2-Bike"=D613,J613*112,IF("3-Run"=D613,J613*26.2,0)))</f>
        <v>0.33738271604938269</v>
      </c>
      <c r="R613" s="151">
        <f>Q613/2</f>
        <v>0.16869135802469135</v>
      </c>
      <c r="S613" s="53">
        <f>J613*26.2</f>
        <v>7.8923456790123456E-2</v>
      </c>
      <c r="T613" s="53">
        <f>(J613+0.0013889)*26.2</f>
        <v>0.11531263679012345</v>
      </c>
      <c r="U613" s="53">
        <f>S613/2</f>
        <v>3.9461728395061728E-2</v>
      </c>
      <c r="V613" s="53">
        <f>T613/2</f>
        <v>5.7656318395061724E-2</v>
      </c>
      <c r="W613" s="50">
        <f>RANK(J613,J:J,1)</f>
        <v>579</v>
      </c>
      <c r="X613" s="50">
        <f>YEAR(B613)</f>
        <v>2006</v>
      </c>
      <c r="Y613" s="50">
        <f>MONTH(B613)</f>
        <v>7</v>
      </c>
      <c r="Z613" s="56">
        <f>X613*100+Y613</f>
        <v>200607</v>
      </c>
      <c r="AA613" s="56">
        <f>WEEKNUM(B613,1)</f>
        <v>29</v>
      </c>
      <c r="AB613" s="58">
        <f>IF(ISBLANK(B613)," ",MAX(B613-B612-1,0))</f>
        <v>0</v>
      </c>
      <c r="AC613" s="56">
        <f>DAY(B613)</f>
        <v>18</v>
      </c>
      <c r="AD613" s="53">
        <f>U613+V613</f>
        <v>9.7118046790123452E-2</v>
      </c>
      <c r="AE613" s="56">
        <f>IF("1-Swim"=D613,E613*46.7,IF("2-Bike"=D613,E613,IF("3-Run"=D613,E613*4.27,0)))</f>
        <v>7.5</v>
      </c>
    </row>
    <row r="614" spans="1:31" x14ac:dyDescent="0.25">
      <c r="A614" s="50">
        <v>613</v>
      </c>
      <c r="B614" s="51">
        <v>38917</v>
      </c>
      <c r="C614" s="52" t="s">
        <v>6</v>
      </c>
      <c r="D614" s="50" t="s">
        <v>1223</v>
      </c>
      <c r="E614" s="50">
        <v>9.0020000000000007</v>
      </c>
      <c r="F614" s="50">
        <v>1</v>
      </c>
      <c r="G614" s="50">
        <v>41</v>
      </c>
      <c r="H614" s="50">
        <v>41</v>
      </c>
      <c r="I614" s="53">
        <f>IF(E614&gt;0,TIME(F614,G614,H614),"")</f>
        <v>7.0613425925925913E-2</v>
      </c>
      <c r="J614" s="54">
        <f>IF(E614&gt;0,TIME(F614,G614,H614)/E614,"")</f>
        <v>7.8441930599784382E-3</v>
      </c>
      <c r="K614" s="50" t="s">
        <v>556</v>
      </c>
      <c r="L614" s="50" t="s">
        <v>232</v>
      </c>
      <c r="M614" s="55">
        <f>IF(D614&gt;0,0.0416666666666667/J614,"")</f>
        <v>5.3117849532863524</v>
      </c>
      <c r="N614" s="50">
        <v>0</v>
      </c>
      <c r="O614" s="50" t="s">
        <v>192</v>
      </c>
      <c r="P614" s="50" t="s">
        <v>233</v>
      </c>
      <c r="Q614" s="151">
        <f>IF("1-Swim"=D614,J614*2.4,IF("2-Bike"=D614,J614*112,IF("3-Run"=D614,J614*26.2,0)))</f>
        <v>0.20551785817143509</v>
      </c>
      <c r="R614" s="151">
        <f>Q614/2</f>
        <v>0.10275892908571754</v>
      </c>
      <c r="S614" s="53">
        <f>J614*26.2</f>
        <v>0.20551785817143509</v>
      </c>
      <c r="T614" s="53">
        <f>(J614+0.0013889)*26.2</f>
        <v>0.24190703817143508</v>
      </c>
      <c r="U614" s="53">
        <f>S614/2</f>
        <v>0.10275892908571754</v>
      </c>
      <c r="V614" s="53">
        <f>T614/2</f>
        <v>0.12095351908571754</v>
      </c>
      <c r="W614" s="50">
        <f>RANK(J614,J:J,1)</f>
        <v>2333</v>
      </c>
      <c r="X614" s="50">
        <f>YEAR(B614)</f>
        <v>2006</v>
      </c>
      <c r="Y614" s="50">
        <f>MONTH(B614)</f>
        <v>7</v>
      </c>
      <c r="Z614" s="56">
        <f>X614*100+Y614</f>
        <v>200607</v>
      </c>
      <c r="AA614" s="56">
        <f>WEEKNUM(B614,1)</f>
        <v>29</v>
      </c>
      <c r="AB614" s="58">
        <f>IF(ISBLANK(B614)," ",MAX(B614-B613-1,0))</f>
        <v>0</v>
      </c>
      <c r="AC614" s="56">
        <f>DAY(B614)</f>
        <v>19</v>
      </c>
      <c r="AD614" s="53">
        <f>U614+V614</f>
        <v>0.2237124481714351</v>
      </c>
      <c r="AE614" s="56">
        <f>IF("1-Swim"=D614,E614*46.7,IF("2-Bike"=D614,E614,IF("3-Run"=D614,E614*4.27,0)))</f>
        <v>38.438539999999996</v>
      </c>
    </row>
    <row r="615" spans="1:31" x14ac:dyDescent="0.25">
      <c r="A615" s="50">
        <v>614</v>
      </c>
      <c r="B615" s="51">
        <v>38918</v>
      </c>
      <c r="C615" s="52" t="s">
        <v>1</v>
      </c>
      <c r="D615" s="50" t="s">
        <v>1224</v>
      </c>
      <c r="E615" s="50">
        <v>40</v>
      </c>
      <c r="F615" s="50">
        <v>2</v>
      </c>
      <c r="G615" s="50">
        <v>38</v>
      </c>
      <c r="H615" s="50">
        <v>38</v>
      </c>
      <c r="I615" s="53">
        <f>IF(E615&gt;0,TIME(F615,G615,H615),"")</f>
        <v>0.11016203703703703</v>
      </c>
      <c r="J615" s="54">
        <f>IF(E615&gt;0,TIME(F615,G615,H615)/E615,"")</f>
        <v>2.7540509259259259E-3</v>
      </c>
      <c r="K615" s="50" t="s">
        <v>33</v>
      </c>
      <c r="L615" s="50" t="s">
        <v>234</v>
      </c>
      <c r="M615" s="55">
        <f>IF(D615&gt;0,0.0416666666666667/J615,"")</f>
        <v>15.12922882958606</v>
      </c>
      <c r="N615" s="50">
        <v>0</v>
      </c>
      <c r="O615" s="50" t="s">
        <v>192</v>
      </c>
      <c r="P615" s="50" t="s">
        <v>235</v>
      </c>
      <c r="Q615" s="151">
        <f>IF("1-Swim"=D615,J615*2.4,IF("2-Bike"=D615,J615*112,IF("3-Run"=D615,J615*26.2,0)))</f>
        <v>0.30845370370370367</v>
      </c>
      <c r="R615" s="151">
        <f>Q615/2</f>
        <v>0.15422685185185184</v>
      </c>
      <c r="S615" s="53">
        <f>J615*26.2</f>
        <v>7.215613425925925E-2</v>
      </c>
      <c r="T615" s="53">
        <f>(J615+0.0013889)*26.2</f>
        <v>0.10854531425925924</v>
      </c>
      <c r="U615" s="53">
        <f>S615/2</f>
        <v>3.6078067129629625E-2</v>
      </c>
      <c r="V615" s="53">
        <f>T615/2</f>
        <v>5.4272657129629621E-2</v>
      </c>
      <c r="W615" s="50">
        <f>RANK(J615,J:J,1)</f>
        <v>438</v>
      </c>
      <c r="X615" s="50">
        <f>YEAR(B615)</f>
        <v>2006</v>
      </c>
      <c r="Y615" s="50">
        <f>MONTH(B615)</f>
        <v>7</v>
      </c>
      <c r="Z615" s="56">
        <f>X615*100+Y615</f>
        <v>200607</v>
      </c>
      <c r="AA615" s="56">
        <f>WEEKNUM(B615,1)</f>
        <v>29</v>
      </c>
      <c r="AB615" s="58">
        <f>IF(ISBLANK(B615)," ",MAX(B615-B614-1,0))</f>
        <v>0</v>
      </c>
      <c r="AC615" s="56">
        <f>DAY(B615)</f>
        <v>20</v>
      </c>
      <c r="AD615" s="53">
        <f>U615+V615</f>
        <v>9.0350724259259246E-2</v>
      </c>
      <c r="AE615" s="56">
        <f>IF("1-Swim"=D615,E615*46.7,IF("2-Bike"=D615,E615,IF("3-Run"=D615,E615*4.27,0)))</f>
        <v>40</v>
      </c>
    </row>
    <row r="616" spans="1:31" x14ac:dyDescent="0.25">
      <c r="A616" s="50">
        <v>615</v>
      </c>
      <c r="B616" s="51">
        <v>38928</v>
      </c>
      <c r="C616" s="52" t="s">
        <v>0</v>
      </c>
      <c r="D616" s="50" t="s">
        <v>1225</v>
      </c>
      <c r="E616" s="50">
        <v>0.35</v>
      </c>
      <c r="F616" s="50">
        <v>0</v>
      </c>
      <c r="G616" s="50">
        <v>15</v>
      </c>
      <c r="H616" s="50">
        <v>15</v>
      </c>
      <c r="I616" s="53">
        <f>IF(E616&gt;0,TIME(F616,G616,H616),"")</f>
        <v>1.0590277777777777E-2</v>
      </c>
      <c r="J616" s="54">
        <f>IF(E616&gt;0,TIME(F616,G616,H616)/E616,"")</f>
        <v>3.0257936507936508E-2</v>
      </c>
      <c r="K616" s="50" t="s">
        <v>236</v>
      </c>
      <c r="L616" s="50" t="s">
        <v>237</v>
      </c>
      <c r="M616" s="55">
        <f>IF(D616&gt;0,0.0416666666666667/J616,"")</f>
        <v>1.3770491803278699</v>
      </c>
      <c r="N616" s="50">
        <v>0</v>
      </c>
      <c r="Q616" s="151">
        <f>IF("1-Swim"=D616,J616*2.4,IF("2-Bike"=D616,J616*112,IF("3-Run"=D616,J616*26.2,0)))</f>
        <v>7.2619047619047611E-2</v>
      </c>
      <c r="R616" s="151">
        <f>Q616/2</f>
        <v>3.6309523809523805E-2</v>
      </c>
      <c r="S616" s="53">
        <f>J616*26.2</f>
        <v>0.79275793650793647</v>
      </c>
      <c r="T616" s="53">
        <f>(J616+0.0013889)*26.2</f>
        <v>0.82914711650793649</v>
      </c>
      <c r="U616" s="53">
        <f>S616/2</f>
        <v>0.39637896825396823</v>
      </c>
      <c r="V616" s="53">
        <f>T616/2</f>
        <v>0.41457355825396824</v>
      </c>
      <c r="W616" s="50">
        <f>RANK(J616,J:J,1)</f>
        <v>3356</v>
      </c>
      <c r="X616" s="50">
        <f>YEAR(B616)</f>
        <v>2006</v>
      </c>
      <c r="Y616" s="50">
        <f>MONTH(B616)</f>
        <v>7</v>
      </c>
      <c r="Z616" s="56">
        <f>X616*100+Y616</f>
        <v>200607</v>
      </c>
      <c r="AA616" s="56">
        <f>WEEKNUM(B616,1)</f>
        <v>31</v>
      </c>
      <c r="AB616" s="58">
        <f>IF(ISBLANK(B616)," ",MAX(B616-B615-1,0))</f>
        <v>9</v>
      </c>
      <c r="AC616" s="56">
        <f>DAY(B616)</f>
        <v>30</v>
      </c>
      <c r="AD616" s="53">
        <f>U616+V616</f>
        <v>0.81095252650793648</v>
      </c>
      <c r="AE616" s="56">
        <f>IF("1-Swim"=D616,E616*46.7,IF("2-Bike"=D616,E616,IF("3-Run"=D616,E616*4.27,0)))</f>
        <v>16.344999999999999</v>
      </c>
    </row>
    <row r="617" spans="1:31" x14ac:dyDescent="0.25">
      <c r="A617" s="50">
        <v>616</v>
      </c>
      <c r="B617" s="51">
        <v>38929</v>
      </c>
      <c r="C617" s="52" t="s">
        <v>3</v>
      </c>
      <c r="D617" s="50" t="s">
        <v>1223</v>
      </c>
      <c r="E617" s="50">
        <v>3.5</v>
      </c>
      <c r="F617" s="50">
        <v>0</v>
      </c>
      <c r="G617" s="50">
        <v>39</v>
      </c>
      <c r="H617" s="50">
        <v>39</v>
      </c>
      <c r="I617" s="53">
        <f>IF(E617&gt;0,TIME(F617,G617,H617),"")</f>
        <v>2.7534722222222221E-2</v>
      </c>
      <c r="J617" s="54">
        <f>IF(E617&gt;0,TIME(F617,G617,H617)/E617,"")</f>
        <v>7.8670634920634912E-3</v>
      </c>
      <c r="K617" s="50" t="s">
        <v>556</v>
      </c>
      <c r="L617" s="50" t="s">
        <v>130</v>
      </c>
      <c r="M617" s="55">
        <f>IF(D617&gt;0,0.0416666666666667/J617,"")</f>
        <v>5.2963430012610386</v>
      </c>
      <c r="N617" s="50">
        <v>0</v>
      </c>
      <c r="O617" s="50" t="s">
        <v>228</v>
      </c>
      <c r="P617" s="50" t="s">
        <v>238</v>
      </c>
      <c r="Q617" s="151">
        <f>IF("1-Swim"=D617,J617*2.4,IF("2-Bike"=D617,J617*112,IF("3-Run"=D617,J617*26.2,0)))</f>
        <v>0.20611706349206346</v>
      </c>
      <c r="R617" s="151">
        <f>Q617/2</f>
        <v>0.10305853174603173</v>
      </c>
      <c r="S617" s="53">
        <f>J617*26.2</f>
        <v>0.20611706349206346</v>
      </c>
      <c r="T617" s="53">
        <f>(J617+0.0013889)*26.2</f>
        <v>0.24250624349206346</v>
      </c>
      <c r="U617" s="53">
        <f>S617/2</f>
        <v>0.10305853174603173</v>
      </c>
      <c r="V617" s="53">
        <f>T617/2</f>
        <v>0.12125312174603173</v>
      </c>
      <c r="W617" s="50">
        <f>RANK(J617,J:J,1)</f>
        <v>2354</v>
      </c>
      <c r="X617" s="50">
        <f>YEAR(B617)</f>
        <v>2006</v>
      </c>
      <c r="Y617" s="50">
        <f>MONTH(B617)</f>
        <v>7</v>
      </c>
      <c r="Z617" s="56">
        <f>X617*100+Y617</f>
        <v>200607</v>
      </c>
      <c r="AA617" s="56">
        <f>WEEKNUM(B617,1)</f>
        <v>31</v>
      </c>
      <c r="AB617" s="58">
        <f>IF(ISBLANK(B617)," ",MAX(B617-B616-1,0))</f>
        <v>0</v>
      </c>
      <c r="AC617" s="56">
        <f>DAY(B617)</f>
        <v>31</v>
      </c>
      <c r="AD617" s="53">
        <f>U617+V617</f>
        <v>0.22431165349206345</v>
      </c>
      <c r="AE617" s="56">
        <f>IF("1-Swim"=D617,E617*46.7,IF("2-Bike"=D617,E617,IF("3-Run"=D617,E617*4.27,0)))</f>
        <v>14.944999999999999</v>
      </c>
    </row>
    <row r="618" spans="1:31" x14ac:dyDescent="0.25">
      <c r="A618" s="50">
        <v>617</v>
      </c>
      <c r="B618" s="51">
        <v>38930</v>
      </c>
      <c r="C618" s="52" t="s">
        <v>4</v>
      </c>
      <c r="D618" s="50" t="s">
        <v>1223</v>
      </c>
      <c r="E618" s="50">
        <v>3.07</v>
      </c>
      <c r="F618" s="50">
        <v>0</v>
      </c>
      <c r="G618" s="50">
        <v>30</v>
      </c>
      <c r="H618" s="50">
        <v>30</v>
      </c>
      <c r="I618" s="53">
        <f>IF(E618&gt;0,TIME(F618,G618,H618),"")</f>
        <v>2.1180555555555553E-2</v>
      </c>
      <c r="J618" s="54">
        <f>IF(E618&gt;0,TIME(F618,G618,H618)/E618,"")</f>
        <v>6.8992037640246105E-3</v>
      </c>
      <c r="K618" s="50" t="s">
        <v>556</v>
      </c>
      <c r="L618" s="50" t="s">
        <v>17</v>
      </c>
      <c r="M618" s="55">
        <f>IF(D618&gt;0,0.0416666666666667/J618,"")</f>
        <v>6.0393442622950868</v>
      </c>
      <c r="N618" s="50">
        <v>0</v>
      </c>
      <c r="Q618" s="151">
        <f>IF("1-Swim"=D618,J618*2.4,IF("2-Bike"=D618,J618*112,IF("3-Run"=D618,J618*26.2,0)))</f>
        <v>0.1807591386174448</v>
      </c>
      <c r="R618" s="151">
        <f>Q618/2</f>
        <v>9.0379569308722402E-2</v>
      </c>
      <c r="S618" s="53">
        <f>J618*26.2</f>
        <v>0.1807591386174448</v>
      </c>
      <c r="T618" s="53">
        <f>(J618+0.0013889)*26.2</f>
        <v>0.2171483186174448</v>
      </c>
      <c r="U618" s="53">
        <f>S618/2</f>
        <v>9.0379569308722402E-2</v>
      </c>
      <c r="V618" s="53">
        <f>T618/2</f>
        <v>0.1085741593087224</v>
      </c>
      <c r="W618" s="50">
        <f>RANK(J618,J:J,1)</f>
        <v>1432</v>
      </c>
      <c r="X618" s="50">
        <f>YEAR(B618)</f>
        <v>2006</v>
      </c>
      <c r="Y618" s="50">
        <f>MONTH(B618)</f>
        <v>8</v>
      </c>
      <c r="Z618" s="56">
        <f>X618*100+Y618</f>
        <v>200608</v>
      </c>
      <c r="AA618" s="56">
        <f>WEEKNUM(B618,1)</f>
        <v>31</v>
      </c>
      <c r="AB618" s="58">
        <f>IF(ISBLANK(B618)," ",MAX(B618-B617-1,0))</f>
        <v>0</v>
      </c>
      <c r="AC618" s="56">
        <f>DAY(B618)</f>
        <v>1</v>
      </c>
      <c r="AD618" s="53">
        <f>U618+V618</f>
        <v>0.19895372861744481</v>
      </c>
      <c r="AE618" s="56">
        <f>IF("1-Swim"=D618,E618*46.7,IF("2-Bike"=D618,E618,IF("3-Run"=D618,E618*4.27,0)))</f>
        <v>13.108899999999998</v>
      </c>
    </row>
    <row r="619" spans="1:31" x14ac:dyDescent="0.25">
      <c r="A619" s="50">
        <v>618</v>
      </c>
      <c r="B619" s="51">
        <v>38931</v>
      </c>
      <c r="C619" s="52" t="s">
        <v>6</v>
      </c>
      <c r="D619" s="50" t="s">
        <v>1225</v>
      </c>
      <c r="E619" s="50">
        <v>0.25</v>
      </c>
      <c r="F619" s="50">
        <v>0</v>
      </c>
      <c r="G619" s="50">
        <v>11</v>
      </c>
      <c r="H619" s="50">
        <v>11</v>
      </c>
      <c r="I619" s="53">
        <f>IF(E619&gt;0,TIME(F619,G619,H619),"")</f>
        <v>7.7662037037037031E-3</v>
      </c>
      <c r="J619" s="54">
        <f>IF(E619&gt;0,TIME(F619,G619,H619)/E619,"")</f>
        <v>3.1064814814814812E-2</v>
      </c>
      <c r="K619" s="50" t="s">
        <v>236</v>
      </c>
      <c r="L619" s="50" t="s">
        <v>75</v>
      </c>
      <c r="M619" s="55">
        <f>IF(D619&gt;0,0.0416666666666667/J619,"")</f>
        <v>1.3412816691505227</v>
      </c>
      <c r="N619" s="50">
        <v>0</v>
      </c>
      <c r="P619" s="50" t="s">
        <v>239</v>
      </c>
      <c r="Q619" s="151">
        <f>IF("1-Swim"=D619,J619*2.4,IF("2-Bike"=D619,J619*112,IF("3-Run"=D619,J619*26.2,0)))</f>
        <v>7.4555555555555542E-2</v>
      </c>
      <c r="R619" s="151">
        <f>Q619/2</f>
        <v>3.7277777777777771E-2</v>
      </c>
      <c r="S619" s="53">
        <f>J619*26.2</f>
        <v>0.81389814814814809</v>
      </c>
      <c r="T619" s="53">
        <f>(J619+0.0013889)*26.2</f>
        <v>0.85028732814814811</v>
      </c>
      <c r="U619" s="53">
        <f>S619/2</f>
        <v>0.40694907407407405</v>
      </c>
      <c r="V619" s="53">
        <f>T619/2</f>
        <v>0.42514366407407406</v>
      </c>
      <c r="W619" s="50">
        <f>RANK(J619,J:J,1)</f>
        <v>3362</v>
      </c>
      <c r="X619" s="50">
        <f>YEAR(B619)</f>
        <v>2006</v>
      </c>
      <c r="Y619" s="50">
        <f>MONTH(B619)</f>
        <v>8</v>
      </c>
      <c r="Z619" s="56">
        <f>X619*100+Y619</f>
        <v>200608</v>
      </c>
      <c r="AA619" s="56">
        <f>WEEKNUM(B619,1)</f>
        <v>31</v>
      </c>
      <c r="AB619" s="58">
        <f>IF(ISBLANK(B619)," ",MAX(B619-B618-1,0))</f>
        <v>0</v>
      </c>
      <c r="AC619" s="56">
        <f>DAY(B619)</f>
        <v>2</v>
      </c>
      <c r="AD619" s="53">
        <f>U619+V619</f>
        <v>0.8320927381481481</v>
      </c>
      <c r="AE619" s="56">
        <f>IF("1-Swim"=D619,E619*46.7,IF("2-Bike"=D619,E619,IF("3-Run"=D619,E619*4.27,0)))</f>
        <v>11.675000000000001</v>
      </c>
    </row>
    <row r="620" spans="1:31" x14ac:dyDescent="0.25">
      <c r="A620" s="50">
        <v>619</v>
      </c>
      <c r="B620" s="51">
        <v>38932</v>
      </c>
      <c r="C620" s="52" t="s">
        <v>1</v>
      </c>
      <c r="D620" s="50" t="s">
        <v>1223</v>
      </c>
      <c r="E620" s="50">
        <v>2.5499999999999998</v>
      </c>
      <c r="F620" s="50">
        <v>0</v>
      </c>
      <c r="G620" s="50">
        <v>25</v>
      </c>
      <c r="H620" s="50">
        <v>25</v>
      </c>
      <c r="I620" s="53">
        <f>IF(E620&gt;0,TIME(F620,G620,H620),"")</f>
        <v>1.7650462962962962E-2</v>
      </c>
      <c r="J620" s="54">
        <f>IF(E620&gt;0,TIME(F620,G620,H620)/E620,"")</f>
        <v>6.9217501815541033E-3</v>
      </c>
      <c r="K620" s="50" t="s">
        <v>556</v>
      </c>
      <c r="L620" s="50" t="s">
        <v>17</v>
      </c>
      <c r="M620" s="55">
        <f>IF(D620&gt;0,0.0416666666666667/J620,"")</f>
        <v>6.0196721311475452</v>
      </c>
      <c r="N620" s="50">
        <v>0</v>
      </c>
      <c r="Q620" s="151">
        <f>IF("1-Swim"=D620,J620*2.4,IF("2-Bike"=D620,J620*112,IF("3-Run"=D620,J620*26.2,0)))</f>
        <v>0.1813498547567175</v>
      </c>
      <c r="R620" s="151">
        <f>Q620/2</f>
        <v>9.0674927378358749E-2</v>
      </c>
      <c r="S620" s="53">
        <f>J620*26.2</f>
        <v>0.1813498547567175</v>
      </c>
      <c r="T620" s="53">
        <f>(J620+0.0013889)*26.2</f>
        <v>0.21773903475671749</v>
      </c>
      <c r="U620" s="53">
        <f>S620/2</f>
        <v>9.0674927378358749E-2</v>
      </c>
      <c r="V620" s="53">
        <f>T620/2</f>
        <v>0.10886951737835875</v>
      </c>
      <c r="W620" s="50">
        <f>RANK(J620,J:J,1)</f>
        <v>1457</v>
      </c>
      <c r="X620" s="50">
        <f>YEAR(B620)</f>
        <v>2006</v>
      </c>
      <c r="Y620" s="50">
        <f>MONTH(B620)</f>
        <v>8</v>
      </c>
      <c r="Z620" s="56">
        <f>X620*100+Y620</f>
        <v>200608</v>
      </c>
      <c r="AA620" s="56">
        <f>WEEKNUM(B620,1)</f>
        <v>31</v>
      </c>
      <c r="AB620" s="58">
        <f>IF(ISBLANK(B620)," ",MAX(B620-B619-1,0))</f>
        <v>0</v>
      </c>
      <c r="AC620" s="56">
        <f>DAY(B620)</f>
        <v>3</v>
      </c>
      <c r="AD620" s="53">
        <f>U620+V620</f>
        <v>0.19954444475671751</v>
      </c>
      <c r="AE620" s="56">
        <f>IF("1-Swim"=D620,E620*46.7,IF("2-Bike"=D620,E620,IF("3-Run"=D620,E620*4.27,0)))</f>
        <v>10.888499999999999</v>
      </c>
    </row>
    <row r="621" spans="1:31" x14ac:dyDescent="0.25">
      <c r="A621" s="50">
        <v>620</v>
      </c>
      <c r="B621" s="51">
        <v>38933</v>
      </c>
      <c r="C621" s="52" t="s">
        <v>2</v>
      </c>
      <c r="D621" s="50" t="s">
        <v>1225</v>
      </c>
      <c r="E621" s="50">
        <v>0.5</v>
      </c>
      <c r="F621" s="50">
        <v>0</v>
      </c>
      <c r="G621" s="50">
        <v>16</v>
      </c>
      <c r="H621" s="50">
        <v>16</v>
      </c>
      <c r="I621" s="53">
        <f>IF(E621&gt;0,TIME(F621,G621,H621),"")</f>
        <v>1.1296296296296296E-2</v>
      </c>
      <c r="J621" s="54">
        <f>IF(E621&gt;0,TIME(F621,G621,H621)/E621,"")</f>
        <v>2.2592592592592591E-2</v>
      </c>
      <c r="K621" s="50" t="s">
        <v>103</v>
      </c>
      <c r="L621" s="50" t="s">
        <v>105</v>
      </c>
      <c r="M621" s="55">
        <f>IF(D621&gt;0,0.0416666666666667/J621,"")</f>
        <v>1.8442622950819687</v>
      </c>
      <c r="N621" s="50">
        <v>0</v>
      </c>
      <c r="Q621" s="151">
        <f>IF("1-Swim"=D621,J621*2.4,IF("2-Bike"=D621,J621*112,IF("3-Run"=D621,J621*26.2,0)))</f>
        <v>5.422222222222222E-2</v>
      </c>
      <c r="R621" s="151">
        <f>Q621/2</f>
        <v>2.711111111111111E-2</v>
      </c>
      <c r="S621" s="53">
        <f>J621*26.2</f>
        <v>0.59192592592592586</v>
      </c>
      <c r="T621" s="53">
        <f>(J621+0.0013889)*26.2</f>
        <v>0.62831510592592588</v>
      </c>
      <c r="U621" s="53">
        <f>S621/2</f>
        <v>0.29596296296296293</v>
      </c>
      <c r="V621" s="53">
        <f>T621/2</f>
        <v>0.31415755296296294</v>
      </c>
      <c r="W621" s="50">
        <f>RANK(J621,J:J,1)</f>
        <v>3068</v>
      </c>
      <c r="X621" s="50">
        <f>YEAR(B621)</f>
        <v>2006</v>
      </c>
      <c r="Y621" s="50">
        <f>MONTH(B621)</f>
        <v>8</v>
      </c>
      <c r="Z621" s="56">
        <f>X621*100+Y621</f>
        <v>200608</v>
      </c>
      <c r="AA621" s="56">
        <f>WEEKNUM(B621,1)</f>
        <v>31</v>
      </c>
      <c r="AB621" s="58">
        <f>IF(ISBLANK(B621)," ",MAX(B621-B620-1,0))</f>
        <v>0</v>
      </c>
      <c r="AC621" s="56">
        <f>DAY(B621)</f>
        <v>4</v>
      </c>
      <c r="AD621" s="53">
        <f>U621+V621</f>
        <v>0.61012051592592587</v>
      </c>
      <c r="AE621" s="56">
        <f>IF("1-Swim"=D621,E621*46.7,IF("2-Bike"=D621,E621,IF("3-Run"=D621,E621*4.27,0)))</f>
        <v>23.35</v>
      </c>
    </row>
    <row r="622" spans="1:31" x14ac:dyDescent="0.25">
      <c r="A622" s="50">
        <v>621</v>
      </c>
      <c r="B622" s="51">
        <v>38933</v>
      </c>
      <c r="C622" s="52" t="s">
        <v>2</v>
      </c>
      <c r="D622" s="50" t="s">
        <v>1224</v>
      </c>
      <c r="E622" s="50">
        <v>10</v>
      </c>
      <c r="F622" s="50">
        <v>0</v>
      </c>
      <c r="G622" s="50">
        <v>33</v>
      </c>
      <c r="H622" s="50">
        <v>33</v>
      </c>
      <c r="I622" s="53">
        <f>IF(E622&gt;0,TIME(F622,G622,H622),"")</f>
        <v>2.3298611111111107E-2</v>
      </c>
      <c r="J622" s="54">
        <f>IF(E622&gt;0,TIME(F622,G622,H622)/E622,"")</f>
        <v>2.3298611111111107E-3</v>
      </c>
      <c r="K622" s="50" t="s">
        <v>33</v>
      </c>
      <c r="L622" s="50" t="s">
        <v>105</v>
      </c>
      <c r="M622" s="55">
        <f>IF(D622&gt;0,0.0416666666666667/J622,"")</f>
        <v>17.88375558867364</v>
      </c>
      <c r="N622" s="50">
        <v>0</v>
      </c>
      <c r="P622" s="50" t="s">
        <v>240</v>
      </c>
      <c r="Q622" s="151">
        <f>IF("1-Swim"=D622,J622*2.4,IF("2-Bike"=D622,J622*112,IF("3-Run"=D622,J622*26.2,0)))</f>
        <v>0.26094444444444442</v>
      </c>
      <c r="R622" s="151">
        <f>Q622/2</f>
        <v>0.13047222222222221</v>
      </c>
      <c r="S622" s="53">
        <f>J622*26.2</f>
        <v>6.1042361111111096E-2</v>
      </c>
      <c r="T622" s="53">
        <f>(J622+0.0013889)*26.2</f>
        <v>9.7431541111111103E-2</v>
      </c>
      <c r="U622" s="53">
        <f>S622/2</f>
        <v>3.0521180555555548E-2</v>
      </c>
      <c r="V622" s="53">
        <f>T622/2</f>
        <v>4.8715770555555551E-2</v>
      </c>
      <c r="W622" s="50">
        <f>RANK(J622,J:J,1)</f>
        <v>245</v>
      </c>
      <c r="X622" s="50">
        <f>YEAR(B622)</f>
        <v>2006</v>
      </c>
      <c r="Y622" s="50">
        <f>MONTH(B622)</f>
        <v>8</v>
      </c>
      <c r="Z622" s="56">
        <f>X622*100+Y622</f>
        <v>200608</v>
      </c>
      <c r="AA622" s="56">
        <f>WEEKNUM(B622,1)</f>
        <v>31</v>
      </c>
      <c r="AB622" s="58">
        <f>IF(ISBLANK(B622)," ",MAX(B622-B621-1,0))</f>
        <v>0</v>
      </c>
      <c r="AC622" s="56">
        <f>DAY(B622)</f>
        <v>4</v>
      </c>
      <c r="AD622" s="53">
        <f>U622+V622</f>
        <v>7.9236951111111092E-2</v>
      </c>
      <c r="AE622" s="56">
        <f>IF("1-Swim"=D622,E622*46.7,IF("2-Bike"=D622,E622,IF("3-Run"=D622,E622*4.27,0)))</f>
        <v>10</v>
      </c>
    </row>
    <row r="623" spans="1:31" x14ac:dyDescent="0.25">
      <c r="A623" s="50">
        <v>622</v>
      </c>
      <c r="B623" s="51">
        <v>38933</v>
      </c>
      <c r="C623" s="52" t="s">
        <v>2</v>
      </c>
      <c r="D623" s="50" t="s">
        <v>1223</v>
      </c>
      <c r="E623" s="50">
        <v>3.1</v>
      </c>
      <c r="F623" s="50">
        <v>0</v>
      </c>
      <c r="G623" s="50">
        <v>33</v>
      </c>
      <c r="H623" s="50">
        <v>33</v>
      </c>
      <c r="I623" s="53">
        <f>IF(E623&gt;0,TIME(F623,G623,H623),"")</f>
        <v>2.3298611111111107E-2</v>
      </c>
      <c r="J623" s="54">
        <f>IF(E623&gt;0,TIME(F623,G623,H623)/E623,"")</f>
        <v>7.5156810035842282E-3</v>
      </c>
      <c r="K623" s="50" t="s">
        <v>556</v>
      </c>
      <c r="L623" s="50" t="s">
        <v>105</v>
      </c>
      <c r="M623" s="55">
        <f>IF(D623&gt;0,0.0416666666666667/J623,"")</f>
        <v>5.5439642324888281</v>
      </c>
      <c r="N623" s="50">
        <v>0</v>
      </c>
      <c r="P623" s="50" t="s">
        <v>240</v>
      </c>
      <c r="Q623" s="151">
        <f>IF("1-Swim"=D623,J623*2.4,IF("2-Bike"=D623,J623*112,IF("3-Run"=D623,J623*26.2,0)))</f>
        <v>0.19691084229390676</v>
      </c>
      <c r="R623" s="151">
        <f>Q623/2</f>
        <v>9.8455421146953381E-2</v>
      </c>
      <c r="S623" s="53">
        <f>J623*26.2</f>
        <v>0.19691084229390676</v>
      </c>
      <c r="T623" s="53">
        <f>(J623+0.0013889)*26.2</f>
        <v>0.23330002229390678</v>
      </c>
      <c r="U623" s="53">
        <f>S623/2</f>
        <v>9.8455421146953381E-2</v>
      </c>
      <c r="V623" s="53">
        <f>T623/2</f>
        <v>0.11665001114695339</v>
      </c>
      <c r="W623" s="50">
        <f>RANK(J623,J:J,1)</f>
        <v>2083</v>
      </c>
      <c r="X623" s="50">
        <f>YEAR(B623)</f>
        <v>2006</v>
      </c>
      <c r="Y623" s="50">
        <f>MONTH(B623)</f>
        <v>8</v>
      </c>
      <c r="Z623" s="56">
        <f>X623*100+Y623</f>
        <v>200608</v>
      </c>
      <c r="AA623" s="56">
        <f>WEEKNUM(B623,1)</f>
        <v>31</v>
      </c>
      <c r="AB623" s="58">
        <f>IF(ISBLANK(B623)," ",MAX(B623-B622-1,0))</f>
        <v>0</v>
      </c>
      <c r="AC623" s="56">
        <f>DAY(B623)</f>
        <v>4</v>
      </c>
      <c r="AD623" s="53">
        <f>U623+V623</f>
        <v>0.21510543229390677</v>
      </c>
      <c r="AE623" s="56">
        <f>IF("1-Swim"=D623,E623*46.7,IF("2-Bike"=D623,E623,IF("3-Run"=D623,E623*4.27,0)))</f>
        <v>13.236999999999998</v>
      </c>
    </row>
    <row r="624" spans="1:31" s="133" customFormat="1" x14ac:dyDescent="0.25">
      <c r="A624" s="50">
        <v>623</v>
      </c>
      <c r="B624" s="51">
        <v>38936</v>
      </c>
      <c r="C624" s="52" t="s">
        <v>3</v>
      </c>
      <c r="D624" s="50" t="s">
        <v>1223</v>
      </c>
      <c r="E624" s="50">
        <v>3.5</v>
      </c>
      <c r="F624" s="50">
        <v>0</v>
      </c>
      <c r="G624" s="50">
        <v>36</v>
      </c>
      <c r="H624" s="50">
        <v>36</v>
      </c>
      <c r="I624" s="53">
        <f>IF(E624&gt;0,TIME(F624,G624,H624),"")</f>
        <v>2.5416666666666667E-2</v>
      </c>
      <c r="J624" s="54">
        <f>IF(E624&gt;0,TIME(F624,G624,H624)/E624,"")</f>
        <v>7.261904761904762E-3</v>
      </c>
      <c r="K624" s="50" t="s">
        <v>554</v>
      </c>
      <c r="L624" s="50" t="s">
        <v>130</v>
      </c>
      <c r="M624" s="55">
        <f>IF(D624&gt;0,0.0416666666666667/J624,"")</f>
        <v>5.737704918032791</v>
      </c>
      <c r="N624" s="50">
        <v>0</v>
      </c>
      <c r="O624" s="50"/>
      <c r="P624" s="50"/>
      <c r="Q624" s="151">
        <f>IF("1-Swim"=D624,J624*2.4,IF("2-Bike"=D624,J624*112,IF("3-Run"=D624,J624*26.2,0)))</f>
        <v>0.19026190476190477</v>
      </c>
      <c r="R624" s="151">
        <f>Q624/2</f>
        <v>9.5130952380952385E-2</v>
      </c>
      <c r="S624" s="53">
        <f>J624*26.2</f>
        <v>0.19026190476190477</v>
      </c>
      <c r="T624" s="53">
        <f>(J624+0.0013889)*26.2</f>
        <v>0.22665108476190474</v>
      </c>
      <c r="U624" s="53">
        <f>S624/2</f>
        <v>9.5130952380952385E-2</v>
      </c>
      <c r="V624" s="53">
        <f>T624/2</f>
        <v>0.11332554238095237</v>
      </c>
      <c r="W624" s="50">
        <f>RANK(J624,J:J,1)</f>
        <v>1848</v>
      </c>
      <c r="X624" s="50">
        <f>YEAR(B624)</f>
        <v>2006</v>
      </c>
      <c r="Y624" s="50">
        <f>MONTH(B624)</f>
        <v>8</v>
      </c>
      <c r="Z624" s="56">
        <f>X624*100+Y624</f>
        <v>200608</v>
      </c>
      <c r="AA624" s="56">
        <f>WEEKNUM(B624,1)</f>
        <v>32</v>
      </c>
      <c r="AB624" s="58">
        <f>IF(ISBLANK(B624)," ",MAX(B624-B623-1,0))</f>
        <v>2</v>
      </c>
      <c r="AC624" s="56">
        <f>DAY(B624)</f>
        <v>7</v>
      </c>
      <c r="AD624" s="53">
        <f>U624+V624</f>
        <v>0.20845649476190475</v>
      </c>
      <c r="AE624" s="56">
        <f>IF("1-Swim"=D624,E624*46.7,IF("2-Bike"=D624,E624,IF("3-Run"=D624,E624*4.27,0)))</f>
        <v>14.944999999999999</v>
      </c>
    </row>
    <row r="625" spans="1:31" s="133" customFormat="1" x14ac:dyDescent="0.25">
      <c r="A625" s="50">
        <v>624</v>
      </c>
      <c r="B625" s="51">
        <v>38937</v>
      </c>
      <c r="C625" s="52" t="s">
        <v>4</v>
      </c>
      <c r="D625" s="50" t="s">
        <v>1224</v>
      </c>
      <c r="E625" s="50">
        <v>9.6</v>
      </c>
      <c r="F625" s="50">
        <v>0</v>
      </c>
      <c r="G625" s="50">
        <v>39</v>
      </c>
      <c r="H625" s="50">
        <v>39</v>
      </c>
      <c r="I625" s="53">
        <f>IF(E625&gt;0,TIME(F625,G625,H625),"")</f>
        <v>2.7534722222222221E-2</v>
      </c>
      <c r="J625" s="54">
        <f>IF(E625&gt;0,TIME(F625,G625,H625)/E625,"")</f>
        <v>2.8682002314814816E-3</v>
      </c>
      <c r="K625" s="50" t="s">
        <v>33</v>
      </c>
      <c r="L625" s="50" t="s">
        <v>241</v>
      </c>
      <c r="M625" s="55">
        <f>IF(D625&gt;0,0.0416666666666667/J625,"")</f>
        <v>14.527112232030277</v>
      </c>
      <c r="N625" s="50">
        <v>0</v>
      </c>
      <c r="O625" s="50"/>
      <c r="P625" s="50"/>
      <c r="Q625" s="151">
        <f>IF("1-Swim"=D625,J625*2.4,IF("2-Bike"=D625,J625*112,IF("3-Run"=D625,J625*26.2,0)))</f>
        <v>0.32123842592592594</v>
      </c>
      <c r="R625" s="151">
        <f>Q625/2</f>
        <v>0.16061921296296297</v>
      </c>
      <c r="S625" s="53">
        <f>J625*26.2</f>
        <v>7.514684606481481E-2</v>
      </c>
      <c r="T625" s="53">
        <f>(J625+0.0013889)*26.2</f>
        <v>0.1115360260648148</v>
      </c>
      <c r="U625" s="53">
        <f>S625/2</f>
        <v>3.7573423032407405E-2</v>
      </c>
      <c r="V625" s="53">
        <f>T625/2</f>
        <v>5.5768013032407401E-2</v>
      </c>
      <c r="W625" s="50">
        <f>RANK(J625,J:J,1)</f>
        <v>520</v>
      </c>
      <c r="X625" s="50">
        <f>YEAR(B625)</f>
        <v>2006</v>
      </c>
      <c r="Y625" s="50">
        <f>MONTH(B625)</f>
        <v>8</v>
      </c>
      <c r="Z625" s="56">
        <f>X625*100+Y625</f>
        <v>200608</v>
      </c>
      <c r="AA625" s="56">
        <f>WEEKNUM(B625,1)</f>
        <v>32</v>
      </c>
      <c r="AB625" s="58">
        <f>IF(ISBLANK(B625)," ",MAX(B625-B624-1,0))</f>
        <v>0</v>
      </c>
      <c r="AC625" s="56">
        <f>DAY(B625)</f>
        <v>8</v>
      </c>
      <c r="AD625" s="53">
        <f>U625+V625</f>
        <v>9.3341436064814806E-2</v>
      </c>
      <c r="AE625" s="56">
        <f>IF("1-Swim"=D625,E625*46.7,IF("2-Bike"=D625,E625,IF("3-Run"=D625,E625*4.27,0)))</f>
        <v>9.6</v>
      </c>
    </row>
    <row r="626" spans="1:31" s="133" customFormat="1" x14ac:dyDescent="0.25">
      <c r="A626" s="50">
        <v>625</v>
      </c>
      <c r="B626" s="51">
        <v>38937</v>
      </c>
      <c r="C626" s="52" t="s">
        <v>4</v>
      </c>
      <c r="D626" s="50" t="s">
        <v>1223</v>
      </c>
      <c r="E626" s="50">
        <v>3</v>
      </c>
      <c r="F626" s="50">
        <v>0</v>
      </c>
      <c r="G626" s="50">
        <v>33</v>
      </c>
      <c r="H626" s="50">
        <v>33</v>
      </c>
      <c r="I626" s="53">
        <f>IF(E626&gt;0,TIME(F626,G626,H626),"")</f>
        <v>2.3298611111111107E-2</v>
      </c>
      <c r="J626" s="54">
        <f>IF(E626&gt;0,TIME(F626,G626,H626)/E626,"")</f>
        <v>7.7662037037037022E-3</v>
      </c>
      <c r="K626" s="50" t="s">
        <v>554</v>
      </c>
      <c r="L626" s="50" t="s">
        <v>334</v>
      </c>
      <c r="M626" s="55">
        <f>IF(D626&gt;0,0.0416666666666667/J626,"")</f>
        <v>5.3651266766020917</v>
      </c>
      <c r="N626" s="50">
        <v>0</v>
      </c>
      <c r="O626" s="50" t="s">
        <v>189</v>
      </c>
      <c r="P626" s="50" t="s">
        <v>242</v>
      </c>
      <c r="Q626" s="151">
        <f>IF("1-Swim"=D626,J626*2.4,IF("2-Bike"=D626,J626*112,IF("3-Run"=D626,J626*26.2,0)))</f>
        <v>0.203474537037037</v>
      </c>
      <c r="R626" s="151">
        <f>Q626/2</f>
        <v>0.1017372685185185</v>
      </c>
      <c r="S626" s="53">
        <f>J626*26.2</f>
        <v>0.203474537037037</v>
      </c>
      <c r="T626" s="53">
        <f>(J626+0.0013889)*26.2</f>
        <v>0.23986371703703699</v>
      </c>
      <c r="U626" s="53">
        <f>S626/2</f>
        <v>0.1017372685185185</v>
      </c>
      <c r="V626" s="53">
        <f>T626/2</f>
        <v>0.11993185851851849</v>
      </c>
      <c r="W626" s="50">
        <f>RANK(J626,J:J,1)</f>
        <v>2285</v>
      </c>
      <c r="X626" s="50">
        <f>YEAR(B626)</f>
        <v>2006</v>
      </c>
      <c r="Y626" s="50">
        <f>MONTH(B626)</f>
        <v>8</v>
      </c>
      <c r="Z626" s="56">
        <f>X626*100+Y626</f>
        <v>200608</v>
      </c>
      <c r="AA626" s="56">
        <f>WEEKNUM(B626,1)</f>
        <v>32</v>
      </c>
      <c r="AB626" s="58">
        <f>IF(ISBLANK(B626)," ",MAX(B626-B625-1,0))</f>
        <v>0</v>
      </c>
      <c r="AC626" s="56">
        <f>DAY(B626)</f>
        <v>8</v>
      </c>
      <c r="AD626" s="53">
        <f>U626+V626</f>
        <v>0.22166912703703701</v>
      </c>
      <c r="AE626" s="56">
        <f>IF("1-Swim"=D626,E626*46.7,IF("2-Bike"=D626,E626,IF("3-Run"=D626,E626*4.27,0)))</f>
        <v>12.809999999999999</v>
      </c>
    </row>
    <row r="627" spans="1:31" x14ac:dyDescent="0.25">
      <c r="A627" s="50">
        <v>626</v>
      </c>
      <c r="B627" s="51">
        <v>38939</v>
      </c>
      <c r="C627" s="52" t="s">
        <v>1</v>
      </c>
      <c r="D627" s="50" t="s">
        <v>1224</v>
      </c>
      <c r="E627" s="50">
        <v>8.75</v>
      </c>
      <c r="F627" s="50">
        <v>0</v>
      </c>
      <c r="G627" s="50">
        <v>37</v>
      </c>
      <c r="H627" s="50">
        <v>37</v>
      </c>
      <c r="I627" s="53">
        <f>IF(E627&gt;0,TIME(F627,G627,H627),"")</f>
        <v>2.6122685185185183E-2</v>
      </c>
      <c r="J627" s="54">
        <f>IF(E627&gt;0,TIME(F627,G627,H627)/E627,"")</f>
        <v>2.9854497354497352E-3</v>
      </c>
      <c r="K627" s="50" t="s">
        <v>324</v>
      </c>
      <c r="L627" s="50" t="s">
        <v>202</v>
      </c>
      <c r="M627" s="55">
        <f>IF(D627&gt;0,0.0416666666666667/J627,"")</f>
        <v>13.956579530350034</v>
      </c>
      <c r="N627" s="50">
        <v>0</v>
      </c>
      <c r="O627" s="50" t="s">
        <v>243</v>
      </c>
      <c r="Q627" s="151">
        <f>IF("1-Swim"=D627,J627*2.4,IF("2-Bike"=D627,J627*112,IF("3-Run"=D627,J627*26.2,0)))</f>
        <v>0.33437037037037032</v>
      </c>
      <c r="R627" s="151">
        <f>Q627/2</f>
        <v>0.16718518518518516</v>
      </c>
      <c r="S627" s="53">
        <f>J627*26.2</f>
        <v>7.8218783068783063E-2</v>
      </c>
      <c r="T627" s="53">
        <f>(J627+0.0013889)*26.2</f>
        <v>0.11460796306878307</v>
      </c>
      <c r="U627" s="53">
        <f>S627/2</f>
        <v>3.9109391534391531E-2</v>
      </c>
      <c r="V627" s="53">
        <f>T627/2</f>
        <v>5.7303981534391535E-2</v>
      </c>
      <c r="W627" s="50">
        <f>RANK(J627,J:J,1)</f>
        <v>571</v>
      </c>
      <c r="X627" s="50">
        <f>YEAR(B627)</f>
        <v>2006</v>
      </c>
      <c r="Y627" s="50">
        <f>MONTH(B627)</f>
        <v>8</v>
      </c>
      <c r="Z627" s="56">
        <f>X627*100+Y627</f>
        <v>200608</v>
      </c>
      <c r="AA627" s="56">
        <f>WEEKNUM(B627,1)</f>
        <v>32</v>
      </c>
      <c r="AB627" s="58">
        <f>IF(ISBLANK(B627)," ",MAX(B627-B626-1,0))</f>
        <v>1</v>
      </c>
      <c r="AC627" s="56">
        <f>DAY(B627)</f>
        <v>10</v>
      </c>
      <c r="AD627" s="53">
        <f>U627+V627</f>
        <v>9.6413373068783059E-2</v>
      </c>
      <c r="AE627" s="56">
        <f>IF("1-Swim"=D627,E627*46.7,IF("2-Bike"=D627,E627,IF("3-Run"=D627,E627*4.27,0)))</f>
        <v>8.75</v>
      </c>
    </row>
    <row r="628" spans="1:31" x14ac:dyDescent="0.25">
      <c r="A628" s="50">
        <v>627</v>
      </c>
      <c r="B628" s="51">
        <v>38939</v>
      </c>
      <c r="C628" s="52" t="s">
        <v>1</v>
      </c>
      <c r="D628" s="50" t="s">
        <v>1223</v>
      </c>
      <c r="E628" s="50">
        <v>8</v>
      </c>
      <c r="F628" s="50">
        <v>1</v>
      </c>
      <c r="G628" s="50">
        <v>27</v>
      </c>
      <c r="H628" s="50">
        <v>27</v>
      </c>
      <c r="I628" s="53">
        <f>IF(E628&gt;0,TIME(F628,G628,H628),"")</f>
        <v>6.0729166666666667E-2</v>
      </c>
      <c r="J628" s="54">
        <f>IF(E628&gt;0,TIME(F628,G628,H628)/E628,"")</f>
        <v>7.5911458333333334E-3</v>
      </c>
      <c r="K628" s="50" t="s">
        <v>556</v>
      </c>
      <c r="L628" s="50" t="s">
        <v>232</v>
      </c>
      <c r="M628" s="55">
        <f>IF(D628&gt;0,0.0416666666666667/J628,"")</f>
        <v>5.488850771869644</v>
      </c>
      <c r="N628" s="50">
        <v>0</v>
      </c>
      <c r="O628" s="50" t="s">
        <v>189</v>
      </c>
      <c r="P628" s="50" t="s">
        <v>244</v>
      </c>
      <c r="Q628" s="151">
        <f>IF("1-Swim"=D628,J628*2.4,IF("2-Bike"=D628,J628*112,IF("3-Run"=D628,J628*26.2,0)))</f>
        <v>0.19888802083333332</v>
      </c>
      <c r="R628" s="151">
        <f>Q628/2</f>
        <v>9.9444010416666659E-2</v>
      </c>
      <c r="S628" s="53">
        <f>J628*26.2</f>
        <v>0.19888802083333332</v>
      </c>
      <c r="T628" s="53">
        <f>(J628+0.0013889)*26.2</f>
        <v>0.23527720083333334</v>
      </c>
      <c r="U628" s="53">
        <f>S628/2</f>
        <v>9.9444010416666659E-2</v>
      </c>
      <c r="V628" s="53">
        <f>T628/2</f>
        <v>0.11763860041666667</v>
      </c>
      <c r="W628" s="50">
        <f>RANK(J628,J:J,1)</f>
        <v>2147</v>
      </c>
      <c r="X628" s="50">
        <f>YEAR(B628)</f>
        <v>2006</v>
      </c>
      <c r="Y628" s="50">
        <f>MONTH(B628)</f>
        <v>8</v>
      </c>
      <c r="Z628" s="56">
        <f>X628*100+Y628</f>
        <v>200608</v>
      </c>
      <c r="AA628" s="56">
        <f>WEEKNUM(B628,1)</f>
        <v>32</v>
      </c>
      <c r="AB628" s="58">
        <f>IF(ISBLANK(B628)," ",MAX(B628-B627-1,0))</f>
        <v>0</v>
      </c>
      <c r="AC628" s="56">
        <f>DAY(B628)</f>
        <v>10</v>
      </c>
      <c r="AD628" s="53">
        <f>U628+V628</f>
        <v>0.21708261083333333</v>
      </c>
      <c r="AE628" s="56">
        <f>IF("1-Swim"=D628,E628*46.7,IF("2-Bike"=D628,E628,IF("3-Run"=D628,E628*4.27,0)))</f>
        <v>34.159999999999997</v>
      </c>
    </row>
    <row r="629" spans="1:31" x14ac:dyDescent="0.25">
      <c r="A629" s="50">
        <v>628</v>
      </c>
      <c r="B629" s="51">
        <v>38940</v>
      </c>
      <c r="C629" s="52" t="s">
        <v>2</v>
      </c>
      <c r="D629" s="50" t="s">
        <v>1223</v>
      </c>
      <c r="E629" s="50">
        <v>2.9</v>
      </c>
      <c r="F629" s="50">
        <v>0</v>
      </c>
      <c r="G629" s="50">
        <v>28</v>
      </c>
      <c r="H629" s="50">
        <v>28</v>
      </c>
      <c r="I629" s="53">
        <f>IF(E629&gt;0,TIME(F629,G629,H629),"")</f>
        <v>1.9768518518518515E-2</v>
      </c>
      <c r="J629" s="54">
        <f>IF(E629&gt;0,TIME(F629,G629,H629)/E629,"")</f>
        <v>6.816730523627074E-3</v>
      </c>
      <c r="K629" s="50" t="s">
        <v>556</v>
      </c>
      <c r="L629" s="50" t="s">
        <v>102</v>
      </c>
      <c r="M629" s="55">
        <f>IF(D629&gt;0,0.0416666666666667/J629,"")</f>
        <v>6.1124121779859548</v>
      </c>
      <c r="N629" s="50">
        <v>0</v>
      </c>
      <c r="O629" s="50" t="s">
        <v>189</v>
      </c>
      <c r="Q629" s="151">
        <f>IF("1-Swim"=D629,J629*2.4,IF("2-Bike"=D629,J629*112,IF("3-Run"=D629,J629*26.2,0)))</f>
        <v>0.17859833971902933</v>
      </c>
      <c r="R629" s="151">
        <f>Q629/2</f>
        <v>8.9299169859514665E-2</v>
      </c>
      <c r="S629" s="53">
        <f>J629*26.2</f>
        <v>0.17859833971902933</v>
      </c>
      <c r="T629" s="53">
        <f>(J629+0.0013889)*26.2</f>
        <v>0.21498751971902935</v>
      </c>
      <c r="U629" s="53">
        <f>S629/2</f>
        <v>8.9299169859514665E-2</v>
      </c>
      <c r="V629" s="53">
        <f>T629/2</f>
        <v>0.10749375985951468</v>
      </c>
      <c r="W629" s="50">
        <f>RANK(J629,J:J,1)</f>
        <v>1322</v>
      </c>
      <c r="X629" s="50">
        <f>YEAR(B629)</f>
        <v>2006</v>
      </c>
      <c r="Y629" s="50">
        <f>MONTH(B629)</f>
        <v>8</v>
      </c>
      <c r="Z629" s="56">
        <f>X629*100+Y629</f>
        <v>200608</v>
      </c>
      <c r="AA629" s="56">
        <f>WEEKNUM(B629,1)</f>
        <v>32</v>
      </c>
      <c r="AB629" s="58">
        <f>IF(ISBLANK(B629)," ",MAX(B629-B628-1,0))</f>
        <v>0</v>
      </c>
      <c r="AC629" s="56">
        <f>DAY(B629)</f>
        <v>11</v>
      </c>
      <c r="AD629" s="53">
        <f>U629+V629</f>
        <v>0.19679292971902934</v>
      </c>
      <c r="AE629" s="56">
        <f>IF("1-Swim"=D629,E629*46.7,IF("2-Bike"=D629,E629,IF("3-Run"=D629,E629*4.27,0)))</f>
        <v>12.382999999999999</v>
      </c>
    </row>
    <row r="630" spans="1:31" x14ac:dyDescent="0.25">
      <c r="A630" s="50">
        <v>629</v>
      </c>
      <c r="B630" s="51">
        <v>38943</v>
      </c>
      <c r="C630" s="52" t="s">
        <v>3</v>
      </c>
      <c r="D630" s="50" t="s">
        <v>1223</v>
      </c>
      <c r="E630" s="50">
        <v>2.7</v>
      </c>
      <c r="F630" s="50">
        <v>0</v>
      </c>
      <c r="G630" s="50">
        <v>25</v>
      </c>
      <c r="H630" s="50">
        <v>25</v>
      </c>
      <c r="I630" s="53">
        <f>IF(E630&gt;0,TIME(F630,G630,H630),"")</f>
        <v>1.7650462962962962E-2</v>
      </c>
      <c r="J630" s="54">
        <f>IF(E630&gt;0,TIME(F630,G630,H630)/E630,"")</f>
        <v>6.5372085048010968E-3</v>
      </c>
      <c r="K630" s="50" t="s">
        <v>556</v>
      </c>
      <c r="L630" s="50" t="s">
        <v>245</v>
      </c>
      <c r="M630" s="55">
        <f>IF(D630&gt;0,0.0416666666666667/J630,"")</f>
        <v>6.3737704918032838</v>
      </c>
      <c r="N630" s="50">
        <v>0</v>
      </c>
      <c r="Q630" s="151">
        <f>IF("1-Swim"=D630,J630*2.4,IF("2-Bike"=D630,J630*112,IF("3-Run"=D630,J630*26.2,0)))</f>
        <v>0.17127486282578874</v>
      </c>
      <c r="R630" s="151">
        <f>Q630/2</f>
        <v>8.5637431412894371E-2</v>
      </c>
      <c r="S630" s="53">
        <f>J630*26.2</f>
        <v>0.17127486282578874</v>
      </c>
      <c r="T630" s="53">
        <f>(J630+0.0013889)*26.2</f>
        <v>0.20766404282578871</v>
      </c>
      <c r="U630" s="53">
        <f>S630/2</f>
        <v>8.5637431412894371E-2</v>
      </c>
      <c r="V630" s="53">
        <f>T630/2</f>
        <v>0.10383202141289435</v>
      </c>
      <c r="W630" s="50">
        <f>RANK(J630,J:J,1)</f>
        <v>1040</v>
      </c>
      <c r="X630" s="50">
        <f>YEAR(B630)</f>
        <v>2006</v>
      </c>
      <c r="Y630" s="50">
        <f>MONTH(B630)</f>
        <v>8</v>
      </c>
      <c r="Z630" s="56">
        <f>X630*100+Y630</f>
        <v>200608</v>
      </c>
      <c r="AA630" s="56">
        <f>WEEKNUM(B630,1)</f>
        <v>33</v>
      </c>
      <c r="AB630" s="58">
        <f>IF(ISBLANK(B630)," ",MAX(B630-B629-1,0))</f>
        <v>2</v>
      </c>
      <c r="AC630" s="56">
        <f>DAY(B630)</f>
        <v>14</v>
      </c>
      <c r="AD630" s="53">
        <f>U630+V630</f>
        <v>0.18946945282578873</v>
      </c>
      <c r="AE630" s="56">
        <f>IF("1-Swim"=D630,E630*46.7,IF("2-Bike"=D630,E630,IF("3-Run"=D630,E630*4.27,0)))</f>
        <v>11.529</v>
      </c>
    </row>
    <row r="631" spans="1:31" x14ac:dyDescent="0.25">
      <c r="A631" s="50">
        <v>630</v>
      </c>
      <c r="B631" s="51">
        <v>38946</v>
      </c>
      <c r="C631" s="52" t="s">
        <v>1</v>
      </c>
      <c r="D631" s="50" t="s">
        <v>1224</v>
      </c>
      <c r="E631" s="50">
        <v>10.5</v>
      </c>
      <c r="F631" s="50">
        <v>0</v>
      </c>
      <c r="G631" s="50">
        <v>38</v>
      </c>
      <c r="H631" s="50">
        <v>38</v>
      </c>
      <c r="I631" s="53">
        <f>IF(E631&gt;0,TIME(F631,G631,H631),"")</f>
        <v>2.6828703703703702E-2</v>
      </c>
      <c r="J631" s="54">
        <f>IF(E631&gt;0,TIME(F631,G631,H631)/E631,"")</f>
        <v>2.5551146384479714E-3</v>
      </c>
      <c r="K631" s="50" t="s">
        <v>33</v>
      </c>
      <c r="L631" s="50" t="s">
        <v>29</v>
      </c>
      <c r="M631" s="55">
        <f>IF(D631&gt;0,0.0416666666666667/J631,"")</f>
        <v>16.307161345987936</v>
      </c>
      <c r="N631" s="50">
        <v>0</v>
      </c>
      <c r="O631" s="50" t="s">
        <v>189</v>
      </c>
      <c r="P631" s="50" t="s">
        <v>246</v>
      </c>
      <c r="Q631" s="151">
        <f>IF("1-Swim"=D631,J631*2.4,IF("2-Bike"=D631,J631*112,IF("3-Run"=D631,J631*26.2,0)))</f>
        <v>0.28617283950617278</v>
      </c>
      <c r="R631" s="151">
        <f>Q631/2</f>
        <v>0.14308641975308639</v>
      </c>
      <c r="S631" s="53">
        <f>J631*26.2</f>
        <v>6.6944003527336843E-2</v>
      </c>
      <c r="T631" s="53">
        <f>(J631+0.0013889)*26.2</f>
        <v>0.10333318352733685</v>
      </c>
      <c r="U631" s="53">
        <f>S631/2</f>
        <v>3.3472001763668421E-2</v>
      </c>
      <c r="V631" s="53">
        <f>T631/2</f>
        <v>5.1666591763668425E-2</v>
      </c>
      <c r="W631" s="50">
        <f>RANK(J631,J:J,1)</f>
        <v>334</v>
      </c>
      <c r="X631" s="50">
        <f>YEAR(B631)</f>
        <v>2006</v>
      </c>
      <c r="Y631" s="50">
        <f>MONTH(B631)</f>
        <v>8</v>
      </c>
      <c r="Z631" s="56">
        <f>X631*100+Y631</f>
        <v>200608</v>
      </c>
      <c r="AA631" s="56">
        <f>WEEKNUM(B631,1)</f>
        <v>33</v>
      </c>
      <c r="AB631" s="58">
        <f>IF(ISBLANK(B631)," ",MAX(B631-B630-1,0))</f>
        <v>2</v>
      </c>
      <c r="AC631" s="56">
        <f>DAY(B631)</f>
        <v>17</v>
      </c>
      <c r="AD631" s="53">
        <f>U631+V631</f>
        <v>8.5138593527336853E-2</v>
      </c>
      <c r="AE631" s="56">
        <f>IF("1-Swim"=D631,E631*46.7,IF("2-Bike"=D631,E631,IF("3-Run"=D631,E631*4.27,0)))</f>
        <v>10.5</v>
      </c>
    </row>
    <row r="632" spans="1:31" x14ac:dyDescent="0.25">
      <c r="A632" s="50">
        <v>631</v>
      </c>
      <c r="B632" s="51">
        <v>38946</v>
      </c>
      <c r="C632" s="52" t="s">
        <v>1</v>
      </c>
      <c r="D632" s="50" t="s">
        <v>1223</v>
      </c>
      <c r="E632" s="50">
        <v>2.7</v>
      </c>
      <c r="F632" s="50">
        <v>0</v>
      </c>
      <c r="G632" s="50">
        <v>25</v>
      </c>
      <c r="H632" s="50">
        <v>25</v>
      </c>
      <c r="I632" s="53">
        <f>IF(E632&gt;0,TIME(F632,G632,H632),"")</f>
        <v>1.7650462962962962E-2</v>
      </c>
      <c r="J632" s="54">
        <f>IF(E632&gt;0,TIME(F632,G632,H632)/E632,"")</f>
        <v>6.5372085048010968E-3</v>
      </c>
      <c r="K632" s="50" t="s">
        <v>556</v>
      </c>
      <c r="L632" s="50" t="s">
        <v>245</v>
      </c>
      <c r="M632" s="55">
        <f>IF(D632&gt;0,0.0416666666666667/J632,"")</f>
        <v>6.3737704918032838</v>
      </c>
      <c r="N632" s="50">
        <v>156</v>
      </c>
      <c r="O632" s="50" t="s">
        <v>189</v>
      </c>
      <c r="P632" s="50" t="s">
        <v>247</v>
      </c>
      <c r="Q632" s="151">
        <f>IF("1-Swim"=D632,J632*2.4,IF("2-Bike"=D632,J632*112,IF("3-Run"=D632,J632*26.2,0)))</f>
        <v>0.17127486282578874</v>
      </c>
      <c r="R632" s="151">
        <f>Q632/2</f>
        <v>8.5637431412894371E-2</v>
      </c>
      <c r="S632" s="53">
        <f>J632*26.2</f>
        <v>0.17127486282578874</v>
      </c>
      <c r="T632" s="53">
        <f>(J632+0.0013889)*26.2</f>
        <v>0.20766404282578871</v>
      </c>
      <c r="U632" s="53">
        <f>S632/2</f>
        <v>8.5637431412894371E-2</v>
      </c>
      <c r="V632" s="53">
        <f>T632/2</f>
        <v>0.10383202141289435</v>
      </c>
      <c r="W632" s="50">
        <f>RANK(J632,J:J,1)</f>
        <v>1040</v>
      </c>
      <c r="X632" s="50">
        <f>YEAR(B632)</f>
        <v>2006</v>
      </c>
      <c r="Y632" s="50">
        <f>MONTH(B632)</f>
        <v>8</v>
      </c>
      <c r="Z632" s="56">
        <f>X632*100+Y632</f>
        <v>200608</v>
      </c>
      <c r="AA632" s="56">
        <f>WEEKNUM(B632,1)</f>
        <v>33</v>
      </c>
      <c r="AB632" s="58">
        <f>IF(ISBLANK(B632)," ",MAX(B632-B631-1,0))</f>
        <v>0</v>
      </c>
      <c r="AC632" s="56">
        <f>DAY(B632)</f>
        <v>17</v>
      </c>
      <c r="AD632" s="53">
        <f>U632+V632</f>
        <v>0.18946945282578873</v>
      </c>
      <c r="AE632" s="56">
        <f>IF("1-Swim"=D632,E632*46.7,IF("2-Bike"=D632,E632,IF("3-Run"=D632,E632*4.27,0)))</f>
        <v>11.529</v>
      </c>
    </row>
    <row r="633" spans="1:31" x14ac:dyDescent="0.25">
      <c r="A633" s="50">
        <v>632</v>
      </c>
      <c r="B633" s="51">
        <v>38948</v>
      </c>
      <c r="C633" s="52" t="s">
        <v>5</v>
      </c>
      <c r="D633" s="50" t="s">
        <v>1224</v>
      </c>
      <c r="E633" s="50">
        <v>6.85</v>
      </c>
      <c r="F633" s="50">
        <v>0</v>
      </c>
      <c r="G633" s="50">
        <v>28</v>
      </c>
      <c r="H633" s="50">
        <v>28</v>
      </c>
      <c r="I633" s="53">
        <f>IF(E633&gt;0,TIME(F633,G633,H633),"")</f>
        <v>1.9768518518518515E-2</v>
      </c>
      <c r="J633" s="54">
        <f>IF(E633&gt;0,TIME(F633,G633,H633)/E633,"")</f>
        <v>2.8859151121924842E-3</v>
      </c>
      <c r="K633" s="50" t="s">
        <v>33</v>
      </c>
      <c r="L633" s="50" t="s">
        <v>248</v>
      </c>
      <c r="M633" s="55">
        <f>IF(D633&gt;0,0.0416666666666667/J633,"")</f>
        <v>14.437939110070269</v>
      </c>
      <c r="N633" s="50">
        <v>125</v>
      </c>
      <c r="O633" s="50" t="s">
        <v>189</v>
      </c>
      <c r="Q633" s="151">
        <f>IF("1-Swim"=D633,J633*2.4,IF("2-Bike"=D633,J633*112,IF("3-Run"=D633,J633*26.2,0)))</f>
        <v>0.32322249256555824</v>
      </c>
      <c r="R633" s="151">
        <f>Q633/2</f>
        <v>0.16161124628277912</v>
      </c>
      <c r="S633" s="53">
        <f>J633*26.2</f>
        <v>7.561097593944309E-2</v>
      </c>
      <c r="T633" s="53">
        <f>(J633+0.0013889)*26.2</f>
        <v>0.11200015593944308</v>
      </c>
      <c r="U633" s="53">
        <f>S633/2</f>
        <v>3.7805487969721545E-2</v>
      </c>
      <c r="V633" s="53">
        <f>T633/2</f>
        <v>5.6000077969721541E-2</v>
      </c>
      <c r="W633" s="50">
        <f>RANK(J633,J:J,1)</f>
        <v>532</v>
      </c>
      <c r="X633" s="50">
        <f>YEAR(B633)</f>
        <v>2006</v>
      </c>
      <c r="Y633" s="50">
        <f>MONTH(B633)</f>
        <v>8</v>
      </c>
      <c r="Z633" s="56">
        <f>X633*100+Y633</f>
        <v>200608</v>
      </c>
      <c r="AA633" s="56">
        <f>WEEKNUM(B633,1)</f>
        <v>33</v>
      </c>
      <c r="AB633" s="58">
        <f>IF(ISBLANK(B633)," ",MAX(B633-B632-1,0))</f>
        <v>1</v>
      </c>
      <c r="AC633" s="56">
        <f>DAY(B633)</f>
        <v>19</v>
      </c>
      <c r="AD633" s="53">
        <f>U633+V633</f>
        <v>9.3805565939443086E-2</v>
      </c>
      <c r="AE633" s="56">
        <f>IF("1-Swim"=D633,E633*46.7,IF("2-Bike"=D633,E633,IF("3-Run"=D633,E633*4.27,0)))</f>
        <v>6.85</v>
      </c>
    </row>
    <row r="634" spans="1:31" x14ac:dyDescent="0.25">
      <c r="A634" s="50">
        <v>633</v>
      </c>
      <c r="B634" s="127">
        <v>38949</v>
      </c>
      <c r="C634" s="128" t="s">
        <v>0</v>
      </c>
      <c r="D634" s="126" t="s">
        <v>1225</v>
      </c>
      <c r="E634" s="126">
        <v>1.2</v>
      </c>
      <c r="F634" s="126">
        <v>0</v>
      </c>
      <c r="G634" s="126">
        <v>45</v>
      </c>
      <c r="H634" s="126">
        <v>45</v>
      </c>
      <c r="I634" s="129">
        <f>IF(E634&gt;0,TIME(F634,G634,H634),"")</f>
        <v>3.1770833333333331E-2</v>
      </c>
      <c r="J634" s="130">
        <f>IF(E634&gt;0,TIME(F634,G634,H634)/E634,"")</f>
        <v>2.6475694444444444E-2</v>
      </c>
      <c r="K634" s="126" t="s">
        <v>249</v>
      </c>
      <c r="L634" s="126" t="s">
        <v>110</v>
      </c>
      <c r="M634" s="55">
        <f>IF(D634&gt;0,0.0416666666666667/J634,"")</f>
        <v>1.57377049180328</v>
      </c>
      <c r="N634" s="126">
        <v>154</v>
      </c>
      <c r="O634" s="126" t="s">
        <v>250</v>
      </c>
      <c r="P634" s="126"/>
      <c r="Q634" s="151">
        <f>IF("1-Swim"=D634,J634*2.4,IF("2-Bike"=D634,J634*112,IF("3-Run"=D634,J634*26.2,0)))</f>
        <v>6.3541666666666663E-2</v>
      </c>
      <c r="R634" s="151">
        <f>Q634/2</f>
        <v>3.1770833333333331E-2</v>
      </c>
      <c r="S634" s="129">
        <f>J634*26.2</f>
        <v>0.69366319444444446</v>
      </c>
      <c r="T634" s="129">
        <f>(J634+0.0013889)*26.2</f>
        <v>0.73005237444444437</v>
      </c>
      <c r="U634" s="129">
        <f>S634/2</f>
        <v>0.34683159722222223</v>
      </c>
      <c r="V634" s="129">
        <f>T634/2</f>
        <v>0.36502618722222219</v>
      </c>
      <c r="W634" s="126">
        <f>RANK(J634,J:J,1)</f>
        <v>3250</v>
      </c>
      <c r="X634" s="126">
        <f>YEAR(B634)</f>
        <v>2006</v>
      </c>
      <c r="Y634" s="126">
        <f>MONTH(B634)</f>
        <v>8</v>
      </c>
      <c r="Z634" s="131">
        <f>X634*100+Y634</f>
        <v>200608</v>
      </c>
      <c r="AA634" s="131">
        <f>WEEKNUM(B634,1)</f>
        <v>34</v>
      </c>
      <c r="AB634" s="132">
        <f>IF(ISBLANK(B634)," ",MAX(B634-B633-1,0))</f>
        <v>0</v>
      </c>
      <c r="AC634" s="131">
        <f>DAY(B634)</f>
        <v>20</v>
      </c>
      <c r="AD634" s="129">
        <f>U634+V634</f>
        <v>0.71185778444444447</v>
      </c>
      <c r="AE634" s="131">
        <f>IF("1-Swim"=D634,E634*46.7,IF("2-Bike"=D634,E634,IF("3-Run"=D634,E634*4.27,0)))</f>
        <v>56.04</v>
      </c>
    </row>
    <row r="635" spans="1:31" x14ac:dyDescent="0.25">
      <c r="A635" s="50">
        <v>634</v>
      </c>
      <c r="B635" s="127">
        <v>38949</v>
      </c>
      <c r="C635" s="128" t="s">
        <v>0</v>
      </c>
      <c r="D635" s="126" t="s">
        <v>1224</v>
      </c>
      <c r="E635" s="126">
        <v>56</v>
      </c>
      <c r="F635" s="126">
        <v>3</v>
      </c>
      <c r="G635" s="126">
        <v>22</v>
      </c>
      <c r="H635" s="126">
        <v>22</v>
      </c>
      <c r="I635" s="129">
        <f>IF(E635&gt;0,TIME(F635,G635,H635),"")</f>
        <v>0.14053240740740741</v>
      </c>
      <c r="J635" s="130">
        <f>IF(E635&gt;0,TIME(F635,G635,H635)/E635,"")</f>
        <v>2.5095072751322753E-3</v>
      </c>
      <c r="K635" s="126" t="s">
        <v>33</v>
      </c>
      <c r="L635" s="126" t="s">
        <v>110</v>
      </c>
      <c r="M635" s="55">
        <f>IF(D635&gt;0,0.0416666666666667/J635,"")</f>
        <v>16.603524954702696</v>
      </c>
      <c r="N635" s="126">
        <v>154</v>
      </c>
      <c r="O635" s="126" t="s">
        <v>251</v>
      </c>
      <c r="P635" s="126"/>
      <c r="Q635" s="151">
        <f>IF("1-Swim"=D635,J635*2.4,IF("2-Bike"=D635,J635*112,IF("3-Run"=D635,J635*26.2,0)))</f>
        <v>0.28106481481481482</v>
      </c>
      <c r="R635" s="151">
        <f>Q635/2</f>
        <v>0.14053240740740741</v>
      </c>
      <c r="S635" s="129">
        <f>J635*26.2</f>
        <v>6.5749090608465607E-2</v>
      </c>
      <c r="T635" s="129">
        <f>(J635+0.0013889)*26.2</f>
        <v>0.1021382706084656</v>
      </c>
      <c r="U635" s="129">
        <f>S635/2</f>
        <v>3.2874545304232804E-2</v>
      </c>
      <c r="V635" s="129">
        <f>T635/2</f>
        <v>5.10691353042328E-2</v>
      </c>
      <c r="W635" s="126">
        <f>RANK(J635,J:J,1)</f>
        <v>315</v>
      </c>
      <c r="X635" s="126">
        <f>YEAR(B635)</f>
        <v>2006</v>
      </c>
      <c r="Y635" s="126">
        <f>MONTH(B635)</f>
        <v>8</v>
      </c>
      <c r="Z635" s="131">
        <f>X635*100+Y635</f>
        <v>200608</v>
      </c>
      <c r="AA635" s="131">
        <f>WEEKNUM(B635,1)</f>
        <v>34</v>
      </c>
      <c r="AB635" s="132">
        <f>IF(ISBLANK(B635)," ",MAX(B635-B634-1,0))</f>
        <v>0</v>
      </c>
      <c r="AC635" s="131">
        <f>DAY(B635)</f>
        <v>20</v>
      </c>
      <c r="AD635" s="129">
        <f>U635+V635</f>
        <v>8.3943680608465604E-2</v>
      </c>
      <c r="AE635" s="131">
        <f>IF("1-Swim"=D635,E635*46.7,IF("2-Bike"=D635,E635,IF("3-Run"=D635,E635*4.27,0)))</f>
        <v>56</v>
      </c>
    </row>
    <row r="636" spans="1:31" x14ac:dyDescent="0.25">
      <c r="A636" s="50">
        <v>635</v>
      </c>
      <c r="B636" s="127">
        <v>38949</v>
      </c>
      <c r="C636" s="128" t="s">
        <v>0</v>
      </c>
      <c r="D636" s="126" t="s">
        <v>1223</v>
      </c>
      <c r="E636" s="126">
        <v>13.1</v>
      </c>
      <c r="F636" s="126">
        <v>2</v>
      </c>
      <c r="G636" s="126">
        <v>45</v>
      </c>
      <c r="H636" s="126">
        <v>45</v>
      </c>
      <c r="I636" s="129">
        <f>IF(E636&gt;0,TIME(F636,G636,H636),"")</f>
        <v>0.11510416666666667</v>
      </c>
      <c r="J636" s="130">
        <f>IF(E636&gt;0,TIME(F636,G636,H636)/E636,"")</f>
        <v>8.786577608142495E-3</v>
      </c>
      <c r="K636" s="126" t="s">
        <v>556</v>
      </c>
      <c r="L636" s="126" t="s">
        <v>110</v>
      </c>
      <c r="M636" s="55">
        <f>IF(D636&gt;0,0.0416666666666667/J636,"")</f>
        <v>4.7420814479638036</v>
      </c>
      <c r="N636" s="126">
        <v>160</v>
      </c>
      <c r="O636" s="126"/>
      <c r="P636" s="126"/>
      <c r="Q636" s="151">
        <f>IF("1-Swim"=D636,J636*2.4,IF("2-Bike"=D636,J636*112,IF("3-Run"=D636,J636*26.2,0)))</f>
        <v>0.23020833333333335</v>
      </c>
      <c r="R636" s="151">
        <f>Q636/2</f>
        <v>0.11510416666666667</v>
      </c>
      <c r="S636" s="129">
        <f>J636*26.2</f>
        <v>0.23020833333333335</v>
      </c>
      <c r="T636" s="129">
        <f>(J636+0.0013889)*26.2</f>
        <v>0.26659751333333337</v>
      </c>
      <c r="U636" s="129">
        <f>S636/2</f>
        <v>0.11510416666666667</v>
      </c>
      <c r="V636" s="129">
        <f>T636/2</f>
        <v>0.13329875666666668</v>
      </c>
      <c r="W636" s="126">
        <f>RANK(J636,J:J,1)</f>
        <v>2724</v>
      </c>
      <c r="X636" s="126">
        <f>YEAR(B636)</f>
        <v>2006</v>
      </c>
      <c r="Y636" s="126">
        <f>MONTH(B636)</f>
        <v>8</v>
      </c>
      <c r="Z636" s="131">
        <f>X636*100+Y636</f>
        <v>200608</v>
      </c>
      <c r="AA636" s="131">
        <f>WEEKNUM(B636,1)</f>
        <v>34</v>
      </c>
      <c r="AB636" s="132">
        <f>IF(ISBLANK(B636)," ",MAX(B636-B635-1,0))</f>
        <v>0</v>
      </c>
      <c r="AC636" s="131">
        <f>DAY(B636)</f>
        <v>20</v>
      </c>
      <c r="AD636" s="129">
        <f>U636+V636</f>
        <v>0.24840292333333336</v>
      </c>
      <c r="AE636" s="131">
        <f>IF("1-Swim"=D636,E636*46.7,IF("2-Bike"=D636,E636,IF("3-Run"=D636,E636*4.27,0)))</f>
        <v>55.936999999999991</v>
      </c>
    </row>
    <row r="637" spans="1:31" x14ac:dyDescent="0.25">
      <c r="A637" s="50">
        <v>636</v>
      </c>
      <c r="B637" s="127">
        <v>38949</v>
      </c>
      <c r="C637" s="128" t="s">
        <v>0</v>
      </c>
      <c r="D637" s="50" t="s">
        <v>515</v>
      </c>
      <c r="E637" s="50">
        <v>0.01</v>
      </c>
      <c r="F637" s="50">
        <v>0</v>
      </c>
      <c r="G637" s="50">
        <v>4</v>
      </c>
      <c r="H637" s="50">
        <v>10</v>
      </c>
      <c r="I637" s="53">
        <f>IF(E637&gt;0,TIME(F637,G637,H637),"")</f>
        <v>2.8935185185185188E-3</v>
      </c>
      <c r="J637" s="54">
        <f>IF(E637&gt;0,TIME(F637,G637,H637)/E637,"")</f>
        <v>0.28935185185185186</v>
      </c>
      <c r="L637" s="126" t="s">
        <v>110</v>
      </c>
      <c r="M637" s="55">
        <f>IF(D637&gt;0,0.0416666666666667/J637,"")</f>
        <v>0.1440000000000001</v>
      </c>
      <c r="Q637" s="151">
        <f>IF("1-Swim"=D637,J637*2.4,IF("2-Bike"=D637,J637*112,IF("3-Run"=D637,J637*26.2,0)))</f>
        <v>0</v>
      </c>
      <c r="R637" s="151">
        <f>Q637/2</f>
        <v>0</v>
      </c>
      <c r="S637" s="53">
        <f>J637*26.2</f>
        <v>7.5810185185185182</v>
      </c>
      <c r="T637" s="53">
        <f>(J637+0.0013889)*26.2</f>
        <v>7.6174076985185195</v>
      </c>
      <c r="U637" s="53">
        <f>S637/2</f>
        <v>3.7905092592592591</v>
      </c>
      <c r="V637" s="53">
        <f>T637/2</f>
        <v>3.8087038492592598</v>
      </c>
      <c r="W637" s="50">
        <f>RANK(J637,J:J,1)</f>
        <v>3420</v>
      </c>
      <c r="X637" s="50">
        <f>YEAR(B637)</f>
        <v>2006</v>
      </c>
      <c r="Y637" s="50">
        <f>MONTH(B637)</f>
        <v>8</v>
      </c>
      <c r="Z637" s="56">
        <f>X637*100+Y637</f>
        <v>200608</v>
      </c>
      <c r="AA637" s="56">
        <f>WEEKNUM(B637,1)</f>
        <v>34</v>
      </c>
      <c r="AB637" s="58">
        <f>IF(ISBLANK(B637)," ",MAX(B637-B635-1,0))</f>
        <v>0</v>
      </c>
      <c r="AC637" s="56">
        <f>DAY(B637)</f>
        <v>20</v>
      </c>
      <c r="AD637" s="53">
        <f>U637+V637</f>
        <v>7.5992131085185193</v>
      </c>
      <c r="AE637" s="56">
        <f>IF("1-Swim"=D637,E637*46.7,IF("2-Bike"=D637,E637,IF("3-Run"=D637,E637*4.27,0)))</f>
        <v>0</v>
      </c>
    </row>
    <row r="638" spans="1:31" x14ac:dyDescent="0.25">
      <c r="A638" s="50">
        <v>637</v>
      </c>
      <c r="B638" s="127">
        <v>38949</v>
      </c>
      <c r="C638" s="128" t="s">
        <v>0</v>
      </c>
      <c r="D638" s="50" t="s">
        <v>516</v>
      </c>
      <c r="E638" s="50">
        <v>0.01</v>
      </c>
      <c r="F638" s="50">
        <v>0</v>
      </c>
      <c r="G638" s="50">
        <v>4</v>
      </c>
      <c r="H638" s="50">
        <v>8</v>
      </c>
      <c r="I638" s="53">
        <f>IF(E638&gt;0,TIME(F638,G638,H638),"")</f>
        <v>2.8703703703703708E-3</v>
      </c>
      <c r="J638" s="54">
        <f>IF(E638&gt;0,TIME(F638,G638,H638)/E638,"")</f>
        <v>0.28703703703703709</v>
      </c>
      <c r="L638" s="126" t="s">
        <v>110</v>
      </c>
      <c r="M638" s="55">
        <f>IF(D638&gt;0,0.0416666666666667/J638,"")</f>
        <v>0.14516129032258074</v>
      </c>
      <c r="Q638" s="151">
        <f>IF("1-Swim"=D638,J638*2.4,IF("2-Bike"=D638,J638*112,IF("3-Run"=D638,J638*26.2,0)))</f>
        <v>0</v>
      </c>
      <c r="R638" s="151">
        <f>Q638/2</f>
        <v>0</v>
      </c>
      <c r="S638" s="53">
        <f>J638*26.2</f>
        <v>7.5203703703703715</v>
      </c>
      <c r="T638" s="53">
        <f>(J638+0.0013889)*26.2</f>
        <v>7.5567595503703719</v>
      </c>
      <c r="U638" s="53">
        <f>S638/2</f>
        <v>3.7601851851851857</v>
      </c>
      <c r="V638" s="53">
        <f>T638/2</f>
        <v>3.778379775185186</v>
      </c>
      <c r="W638" s="50">
        <f>RANK(J638,J:J,1)</f>
        <v>3419</v>
      </c>
      <c r="X638" s="50">
        <f>YEAR(B638)</f>
        <v>2006</v>
      </c>
      <c r="Y638" s="50">
        <f>MONTH(B638)</f>
        <v>8</v>
      </c>
      <c r="Z638" s="56">
        <f>X638*100+Y638</f>
        <v>200608</v>
      </c>
      <c r="AA638" s="56">
        <f>WEEKNUM(B638,1)</f>
        <v>34</v>
      </c>
      <c r="AB638" s="58">
        <f>IF(ISBLANK(B638)," ",MAX(B638-B635-1,0))</f>
        <v>0</v>
      </c>
      <c r="AC638" s="56">
        <f>DAY(B638)</f>
        <v>20</v>
      </c>
      <c r="AD638" s="53">
        <f>U638+V638</f>
        <v>7.5385649603703717</v>
      </c>
      <c r="AE638" s="56">
        <f>IF("1-Swim"=D638,E638*46.7,IF("2-Bike"=D638,E638,IF("3-Run"=D638,E638*4.27,0)))</f>
        <v>0</v>
      </c>
    </row>
    <row r="639" spans="1:31" x14ac:dyDescent="0.25">
      <c r="A639" s="50">
        <v>638</v>
      </c>
      <c r="B639" s="51">
        <v>38954</v>
      </c>
      <c r="C639" s="52" t="s">
        <v>2</v>
      </c>
      <c r="D639" s="50" t="s">
        <v>1223</v>
      </c>
      <c r="E639" s="50">
        <v>2.75</v>
      </c>
      <c r="F639" s="50">
        <v>0</v>
      </c>
      <c r="G639" s="50">
        <v>27</v>
      </c>
      <c r="H639" s="50">
        <v>27</v>
      </c>
      <c r="I639" s="53">
        <f>IF(E639&gt;0,TIME(F639,G639,H639),"")</f>
        <v>1.90625E-2</v>
      </c>
      <c r="J639" s="54">
        <f>IF(E639&gt;0,TIME(F639,G639,H639)/E639,"")</f>
        <v>6.9318181818181814E-3</v>
      </c>
      <c r="K639" s="50" t="s">
        <v>554</v>
      </c>
      <c r="L639" s="50" t="s">
        <v>116</v>
      </c>
      <c r="M639" s="55">
        <f>IF(D639&gt;0,0.0416666666666667/J639,"")</f>
        <v>6.0109289617486388</v>
      </c>
      <c r="N639" s="50">
        <v>157</v>
      </c>
      <c r="O639" s="50" t="s">
        <v>251</v>
      </c>
      <c r="P639" s="50" t="s">
        <v>252</v>
      </c>
      <c r="Q639" s="151">
        <f>IF("1-Swim"=D639,J639*2.4,IF("2-Bike"=D639,J639*112,IF("3-Run"=D639,J639*26.2,0)))</f>
        <v>0.18161363636363634</v>
      </c>
      <c r="R639" s="151">
        <f>Q639/2</f>
        <v>9.0806818181818169E-2</v>
      </c>
      <c r="S639" s="53">
        <f>J639*26.2</f>
        <v>0.18161363636363634</v>
      </c>
      <c r="T639" s="53">
        <f>(J639+0.0013889)*26.2</f>
        <v>0.21800281636363636</v>
      </c>
      <c r="U639" s="53">
        <f>S639/2</f>
        <v>9.0806818181818169E-2</v>
      </c>
      <c r="V639" s="53">
        <f>T639/2</f>
        <v>0.10900140818181818</v>
      </c>
      <c r="W639" s="50">
        <f>RANK(J639,J:J,1)</f>
        <v>1466</v>
      </c>
      <c r="X639" s="50">
        <f>YEAR(B639)</f>
        <v>2006</v>
      </c>
      <c r="Y639" s="50">
        <f>MONTH(B639)</f>
        <v>8</v>
      </c>
      <c r="Z639" s="56">
        <f>X639*100+Y639</f>
        <v>200608</v>
      </c>
      <c r="AA639" s="56">
        <f>WEEKNUM(B639,1)</f>
        <v>34</v>
      </c>
      <c r="AB639" s="58">
        <f>IF(ISBLANK(B639)," ",MAX(B639-B636-1,0))</f>
        <v>4</v>
      </c>
      <c r="AC639" s="56">
        <f>DAY(B639)</f>
        <v>25</v>
      </c>
      <c r="AD639" s="53">
        <f>U639+V639</f>
        <v>0.19980822636363635</v>
      </c>
      <c r="AE639" s="56">
        <f>IF("1-Swim"=D639,E639*46.7,IF("2-Bike"=D639,E639,IF("3-Run"=D639,E639*4.27,0)))</f>
        <v>11.7425</v>
      </c>
    </row>
    <row r="640" spans="1:31" x14ac:dyDescent="0.25">
      <c r="A640" s="50">
        <v>639</v>
      </c>
      <c r="B640" s="51">
        <v>38958</v>
      </c>
      <c r="C640" s="52" t="s">
        <v>4</v>
      </c>
      <c r="D640" s="50" t="s">
        <v>1223</v>
      </c>
      <c r="E640" s="50">
        <v>1.75</v>
      </c>
      <c r="F640" s="50">
        <v>0</v>
      </c>
      <c r="G640" s="50">
        <v>20</v>
      </c>
      <c r="H640" s="50">
        <v>20</v>
      </c>
      <c r="I640" s="53">
        <f>IF(E640&gt;0,TIME(F640,G640,H640),"")</f>
        <v>1.4120370370370368E-2</v>
      </c>
      <c r="J640" s="54">
        <f>IF(E640&gt;0,TIME(F640,G640,H640)/E640,"")</f>
        <v>8.0687830687830673E-3</v>
      </c>
      <c r="K640" s="50" t="s">
        <v>555</v>
      </c>
      <c r="L640" s="50" t="s">
        <v>129</v>
      </c>
      <c r="M640" s="55">
        <f>IF(D640&gt;0,0.0416666666666667/J640,"")</f>
        <v>5.1639344262295133</v>
      </c>
      <c r="N640" s="50">
        <v>0</v>
      </c>
      <c r="O640" s="50" t="s">
        <v>253</v>
      </c>
      <c r="Q640" s="151">
        <f>IF("1-Swim"=D640,J640*2.4,IF("2-Bike"=D640,J640*112,IF("3-Run"=D640,J640*26.2,0)))</f>
        <v>0.21140211640211637</v>
      </c>
      <c r="R640" s="151">
        <f>Q640/2</f>
        <v>0.10570105820105818</v>
      </c>
      <c r="S640" s="53">
        <f>J640*26.2</f>
        <v>0.21140211640211637</v>
      </c>
      <c r="T640" s="53">
        <f>(J640+0.0013889)*26.2</f>
        <v>0.24779129640211636</v>
      </c>
      <c r="U640" s="53">
        <f>S640/2</f>
        <v>0.10570105820105818</v>
      </c>
      <c r="V640" s="53">
        <f>T640/2</f>
        <v>0.12389564820105818</v>
      </c>
      <c r="W640" s="50">
        <f>RANK(J640,J:J,1)</f>
        <v>2467</v>
      </c>
      <c r="X640" s="50">
        <f>YEAR(B640)</f>
        <v>2006</v>
      </c>
      <c r="Y640" s="50">
        <f>MONTH(B640)</f>
        <v>8</v>
      </c>
      <c r="Z640" s="56">
        <f>X640*100+Y640</f>
        <v>200608</v>
      </c>
      <c r="AA640" s="56">
        <f>WEEKNUM(B640,1)</f>
        <v>35</v>
      </c>
      <c r="AB640" s="58">
        <f>IF(ISBLANK(B640)," ",MAX(B640-B639-1,0))</f>
        <v>3</v>
      </c>
      <c r="AC640" s="56">
        <f>DAY(B640)</f>
        <v>29</v>
      </c>
      <c r="AD640" s="53">
        <f>U640+V640</f>
        <v>0.22959670640211638</v>
      </c>
      <c r="AE640" s="56">
        <f>IF("1-Swim"=D640,E640*46.7,IF("2-Bike"=D640,E640,IF("3-Run"=D640,E640*4.27,0)))</f>
        <v>7.4724999999999993</v>
      </c>
    </row>
    <row r="641" spans="1:31" x14ac:dyDescent="0.25">
      <c r="A641" s="50">
        <v>640</v>
      </c>
      <c r="B641" s="51">
        <v>38959</v>
      </c>
      <c r="C641" s="52" t="s">
        <v>6</v>
      </c>
      <c r="D641" s="50" t="s">
        <v>1223</v>
      </c>
      <c r="E641" s="50">
        <v>3</v>
      </c>
      <c r="F641" s="50">
        <v>0</v>
      </c>
      <c r="G641" s="50">
        <v>30</v>
      </c>
      <c r="H641" s="50">
        <v>30</v>
      </c>
      <c r="I641" s="53">
        <f>IF(E641&gt;0,TIME(F641,G641,H641),"")</f>
        <v>2.1180555555555553E-2</v>
      </c>
      <c r="J641" s="54">
        <f>IF(E641&gt;0,TIME(F641,G641,H641)/E641,"")</f>
        <v>7.0601851851851841E-3</v>
      </c>
      <c r="K641" s="50" t="s">
        <v>555</v>
      </c>
      <c r="L641" s="50" t="s">
        <v>334</v>
      </c>
      <c r="M641" s="55">
        <f>IF(D641&gt;0,0.0416666666666667/J641,"")</f>
        <v>5.9016393442623007</v>
      </c>
      <c r="N641" s="50">
        <v>156</v>
      </c>
      <c r="P641" s="50" t="s">
        <v>254</v>
      </c>
      <c r="Q641" s="151">
        <f>IF("1-Swim"=D641,J641*2.4,IF("2-Bike"=D641,J641*112,IF("3-Run"=D641,J641*26.2,0)))</f>
        <v>0.18497685185185181</v>
      </c>
      <c r="R641" s="151">
        <f>Q641/2</f>
        <v>9.2488425925925905E-2</v>
      </c>
      <c r="S641" s="53">
        <f>J641*26.2</f>
        <v>0.18497685185185181</v>
      </c>
      <c r="T641" s="53">
        <f>(J641+0.0013889)*26.2</f>
        <v>0.2213660318518518</v>
      </c>
      <c r="U641" s="53">
        <f>S641/2</f>
        <v>9.2488425925925905E-2</v>
      </c>
      <c r="V641" s="53">
        <f>T641/2</f>
        <v>0.1106830159259259</v>
      </c>
      <c r="W641" s="50">
        <f>RANK(J641,J:J,1)</f>
        <v>1613</v>
      </c>
      <c r="X641" s="50">
        <f>YEAR(B641)</f>
        <v>2006</v>
      </c>
      <c r="Y641" s="50">
        <f>MONTH(B641)</f>
        <v>8</v>
      </c>
      <c r="Z641" s="56">
        <f>X641*100+Y641</f>
        <v>200608</v>
      </c>
      <c r="AA641" s="56">
        <f>WEEKNUM(B641,1)</f>
        <v>35</v>
      </c>
      <c r="AB641" s="58">
        <f>IF(ISBLANK(B641)," ",MAX(B641-B640-1,0))</f>
        <v>0</v>
      </c>
      <c r="AC641" s="56">
        <f>DAY(B641)</f>
        <v>30</v>
      </c>
      <c r="AD641" s="53">
        <f>U641+V641</f>
        <v>0.20317144185185182</v>
      </c>
      <c r="AE641" s="56">
        <f>IF("1-Swim"=D641,E641*46.7,IF("2-Bike"=D641,E641,IF("3-Run"=D641,E641*4.27,0)))</f>
        <v>12.809999999999999</v>
      </c>
    </row>
    <row r="642" spans="1:31" x14ac:dyDescent="0.25">
      <c r="A642" s="50">
        <v>641</v>
      </c>
      <c r="B642" s="51">
        <v>38960</v>
      </c>
      <c r="C642" s="52" t="s">
        <v>1</v>
      </c>
      <c r="D642" s="50" t="s">
        <v>1223</v>
      </c>
      <c r="E642" s="50">
        <v>3</v>
      </c>
      <c r="F642" s="50">
        <v>0</v>
      </c>
      <c r="G642" s="50">
        <v>29</v>
      </c>
      <c r="H642" s="50">
        <v>29</v>
      </c>
      <c r="I642" s="53">
        <f>IF(E642&gt;0,TIME(F642,G642,H642),"")</f>
        <v>2.0474537037037038E-2</v>
      </c>
      <c r="J642" s="54">
        <f>IF(E642&gt;0,TIME(F642,G642,H642)/E642,"")</f>
        <v>6.8248456790123459E-3</v>
      </c>
      <c r="K642" s="50" t="s">
        <v>555</v>
      </c>
      <c r="L642" s="50" t="s">
        <v>334</v>
      </c>
      <c r="M642" s="55">
        <f>IF(D642&gt;0,0.0416666666666667/J642,"")</f>
        <v>6.1051441492368612</v>
      </c>
      <c r="N642" s="50">
        <v>162</v>
      </c>
      <c r="O642" s="50" t="s">
        <v>255</v>
      </c>
      <c r="P642" s="50" t="s">
        <v>256</v>
      </c>
      <c r="Q642" s="151">
        <f>IF("1-Swim"=D642,J642*2.4,IF("2-Bike"=D642,J642*112,IF("3-Run"=D642,J642*26.2,0)))</f>
        <v>0.17881095679012346</v>
      </c>
      <c r="R642" s="151">
        <f>Q642/2</f>
        <v>8.940547839506173E-2</v>
      </c>
      <c r="S642" s="53">
        <f>J642*26.2</f>
        <v>0.17881095679012346</v>
      </c>
      <c r="T642" s="53">
        <f>(J642+0.0013889)*26.2</f>
        <v>0.21520013679012345</v>
      </c>
      <c r="U642" s="53">
        <f>S642/2</f>
        <v>8.940547839506173E-2</v>
      </c>
      <c r="V642" s="53">
        <f>T642/2</f>
        <v>0.10760006839506173</v>
      </c>
      <c r="W642" s="50">
        <f>RANK(J642,J:J,1)</f>
        <v>1337</v>
      </c>
      <c r="X642" s="50">
        <f>YEAR(B642)</f>
        <v>2006</v>
      </c>
      <c r="Y642" s="50">
        <f>MONTH(B642)</f>
        <v>8</v>
      </c>
      <c r="Z642" s="56">
        <f>X642*100+Y642</f>
        <v>200608</v>
      </c>
      <c r="AA642" s="56">
        <f>WEEKNUM(B642,1)</f>
        <v>35</v>
      </c>
      <c r="AB642" s="58">
        <f>IF(ISBLANK(B642)," ",MAX(B642-B641-1,0))</f>
        <v>0</v>
      </c>
      <c r="AC642" s="56">
        <f>DAY(B642)</f>
        <v>31</v>
      </c>
      <c r="AD642" s="53">
        <f>U642+V642</f>
        <v>0.19700554679012344</v>
      </c>
      <c r="AE642" s="56">
        <f>IF("1-Swim"=D642,E642*46.7,IF("2-Bike"=D642,E642,IF("3-Run"=D642,E642*4.27,0)))</f>
        <v>12.809999999999999</v>
      </c>
    </row>
    <row r="643" spans="1:31" x14ac:dyDescent="0.25">
      <c r="A643" s="50">
        <v>642</v>
      </c>
      <c r="B643" s="51">
        <v>38961</v>
      </c>
      <c r="C643" s="52" t="s">
        <v>2</v>
      </c>
      <c r="D643" s="50" t="s">
        <v>1223</v>
      </c>
      <c r="E643" s="50">
        <v>3.5</v>
      </c>
      <c r="F643" s="50">
        <v>0</v>
      </c>
      <c r="G643" s="50">
        <v>37</v>
      </c>
      <c r="H643" s="50">
        <v>37</v>
      </c>
      <c r="I643" s="53">
        <f>IF(E643&gt;0,TIME(F643,G643,H643),"")</f>
        <v>2.6122685185185183E-2</v>
      </c>
      <c r="J643" s="54">
        <f>IF(E643&gt;0,TIME(F643,G643,H643)/E643,"")</f>
        <v>7.4636243386243381E-3</v>
      </c>
      <c r="K643" s="50" t="s">
        <v>555</v>
      </c>
      <c r="L643" s="50" t="s">
        <v>130</v>
      </c>
      <c r="M643" s="55">
        <f>IF(D643&gt;0,0.0416666666666667/J643,"")</f>
        <v>5.582631812140014</v>
      </c>
      <c r="N643" s="50">
        <v>149</v>
      </c>
      <c r="O643" s="50" t="s">
        <v>255</v>
      </c>
      <c r="P643" s="50" t="s">
        <v>257</v>
      </c>
      <c r="Q643" s="151">
        <f>IF("1-Swim"=D643,J643*2.4,IF("2-Bike"=D643,J643*112,IF("3-Run"=D643,J643*26.2,0)))</f>
        <v>0.19554695767195765</v>
      </c>
      <c r="R643" s="151">
        <f>Q643/2</f>
        <v>9.7773478835978825E-2</v>
      </c>
      <c r="S643" s="53">
        <f>J643*26.2</f>
        <v>0.19554695767195765</v>
      </c>
      <c r="T643" s="53">
        <f>(J643+0.0013889)*26.2</f>
        <v>0.23193613767195764</v>
      </c>
      <c r="U643" s="53">
        <f>S643/2</f>
        <v>9.7773478835978825E-2</v>
      </c>
      <c r="V643" s="53">
        <f>T643/2</f>
        <v>0.11596806883597882</v>
      </c>
      <c r="W643" s="50">
        <f>RANK(J643,J:J,1)</f>
        <v>2027</v>
      </c>
      <c r="X643" s="50">
        <f>YEAR(B643)</f>
        <v>2006</v>
      </c>
      <c r="Y643" s="50">
        <f>MONTH(B643)</f>
        <v>9</v>
      </c>
      <c r="Z643" s="56">
        <f>X643*100+Y643</f>
        <v>200609</v>
      </c>
      <c r="AA643" s="56">
        <f>WEEKNUM(B643,1)</f>
        <v>35</v>
      </c>
      <c r="AB643" s="58">
        <f>IF(ISBLANK(B643)," ",MAX(B643-B642-1,0))</f>
        <v>0</v>
      </c>
      <c r="AC643" s="56">
        <f>DAY(B643)</f>
        <v>1</v>
      </c>
      <c r="AD643" s="53">
        <f>U643+V643</f>
        <v>0.21374154767195763</v>
      </c>
      <c r="AE643" s="56">
        <f>IF("1-Swim"=D643,E643*46.7,IF("2-Bike"=D643,E643,IF("3-Run"=D643,E643*4.27,0)))</f>
        <v>14.944999999999999</v>
      </c>
    </row>
    <row r="644" spans="1:31" x14ac:dyDescent="0.25">
      <c r="A644" s="50">
        <v>643</v>
      </c>
      <c r="B644" s="51">
        <v>38964</v>
      </c>
      <c r="C644" s="52" t="s">
        <v>3</v>
      </c>
      <c r="D644" s="50" t="s">
        <v>1223</v>
      </c>
      <c r="E644" s="50">
        <v>3.1</v>
      </c>
      <c r="F644" s="50">
        <v>0</v>
      </c>
      <c r="G644" s="50">
        <v>27</v>
      </c>
      <c r="H644" s="50">
        <v>27</v>
      </c>
      <c r="I644" s="53">
        <f>IF(E644&gt;0,TIME(F644,G644,H644),"")</f>
        <v>1.90625E-2</v>
      </c>
      <c r="J644" s="54">
        <f>IF(E644&gt;0,TIME(F644,G644,H644)/E644,"")</f>
        <v>6.1491935483870969E-3</v>
      </c>
      <c r="K644" s="50" t="s">
        <v>556</v>
      </c>
      <c r="L644" s="50" t="s">
        <v>258</v>
      </c>
      <c r="M644" s="55">
        <f>IF(D644&gt;0,0.0416666666666667/J644,"")</f>
        <v>6.7759562841530103</v>
      </c>
      <c r="N644" s="50">
        <v>179</v>
      </c>
      <c r="O644" s="50" t="s">
        <v>255</v>
      </c>
      <c r="P644" s="50" t="s">
        <v>259</v>
      </c>
      <c r="Q644" s="151">
        <f>IF("1-Swim"=D644,J644*2.4,IF("2-Bike"=D644,J644*112,IF("3-Run"=D644,J644*26.2,0)))</f>
        <v>0.16110887096774193</v>
      </c>
      <c r="R644" s="151">
        <f>Q644/2</f>
        <v>8.0554435483870965E-2</v>
      </c>
      <c r="S644" s="53">
        <f>J644*26.2</f>
        <v>0.16110887096774193</v>
      </c>
      <c r="T644" s="53">
        <f>(J644+0.0013889)*26.2</f>
        <v>0.19749805096774195</v>
      </c>
      <c r="U644" s="53">
        <f>S644/2</f>
        <v>8.0554435483870965E-2</v>
      </c>
      <c r="V644" s="53">
        <f>T644/2</f>
        <v>9.8749025483870975E-2</v>
      </c>
      <c r="W644" s="50">
        <f>RANK(J644,J:J,1)</f>
        <v>843</v>
      </c>
      <c r="X644" s="50">
        <f>YEAR(B644)</f>
        <v>2006</v>
      </c>
      <c r="Y644" s="50">
        <f>MONTH(B644)</f>
        <v>9</v>
      </c>
      <c r="Z644" s="56">
        <f>X644*100+Y644</f>
        <v>200609</v>
      </c>
      <c r="AA644" s="56">
        <f>WEEKNUM(B644,1)</f>
        <v>36</v>
      </c>
      <c r="AB644" s="58">
        <f>IF(ISBLANK(B644)," ",MAX(B644-B643-1,0))</f>
        <v>2</v>
      </c>
      <c r="AC644" s="56">
        <f>DAY(B644)</f>
        <v>4</v>
      </c>
      <c r="AD644" s="53">
        <f>U644+V644</f>
        <v>0.17930346096774194</v>
      </c>
      <c r="AE644" s="56">
        <f>IF("1-Swim"=D644,E644*46.7,IF("2-Bike"=D644,E644,IF("3-Run"=D644,E644*4.27,0)))</f>
        <v>13.236999999999998</v>
      </c>
    </row>
    <row r="645" spans="1:31" x14ac:dyDescent="0.25">
      <c r="A645" s="50">
        <v>644</v>
      </c>
      <c r="B645" s="51">
        <v>38965</v>
      </c>
      <c r="C645" s="52" t="s">
        <v>4</v>
      </c>
      <c r="D645" s="50" t="s">
        <v>1223</v>
      </c>
      <c r="E645" s="50">
        <v>1.75</v>
      </c>
      <c r="F645" s="50">
        <v>0</v>
      </c>
      <c r="G645" s="50">
        <v>20</v>
      </c>
      <c r="H645" s="50">
        <v>20</v>
      </c>
      <c r="I645" s="53">
        <f>IF(E645&gt;0,TIME(F645,G645,H645),"")</f>
        <v>1.4120370370370368E-2</v>
      </c>
      <c r="J645" s="54">
        <f>IF(E645&gt;0,TIME(F645,G645,H645)/E645,"")</f>
        <v>8.0687830687830673E-3</v>
      </c>
      <c r="K645" s="50" t="s">
        <v>555</v>
      </c>
      <c r="L645" s="50" t="s">
        <v>129</v>
      </c>
      <c r="M645" s="55">
        <f>IF(D645&gt;0,0.0416666666666667/J645,"")</f>
        <v>5.1639344262295133</v>
      </c>
      <c r="N645" s="50">
        <v>0</v>
      </c>
      <c r="Q645" s="151">
        <f>IF("1-Swim"=D645,J645*2.4,IF("2-Bike"=D645,J645*112,IF("3-Run"=D645,J645*26.2,0)))</f>
        <v>0.21140211640211637</v>
      </c>
      <c r="R645" s="151">
        <f>Q645/2</f>
        <v>0.10570105820105818</v>
      </c>
      <c r="S645" s="53">
        <f>J645*26.2</f>
        <v>0.21140211640211637</v>
      </c>
      <c r="T645" s="53">
        <f>(J645+0.0013889)*26.2</f>
        <v>0.24779129640211636</v>
      </c>
      <c r="U645" s="53">
        <f>S645/2</f>
        <v>0.10570105820105818</v>
      </c>
      <c r="V645" s="53">
        <f>T645/2</f>
        <v>0.12389564820105818</v>
      </c>
      <c r="W645" s="50">
        <f>RANK(J645,J:J,1)</f>
        <v>2467</v>
      </c>
      <c r="X645" s="50">
        <f>YEAR(B645)</f>
        <v>2006</v>
      </c>
      <c r="Y645" s="50">
        <f>MONTH(B645)</f>
        <v>9</v>
      </c>
      <c r="Z645" s="56">
        <f>X645*100+Y645</f>
        <v>200609</v>
      </c>
      <c r="AA645" s="56">
        <f>WEEKNUM(B645,1)</f>
        <v>36</v>
      </c>
      <c r="AB645" s="58">
        <f>IF(ISBLANK(B645)," ",MAX(B645-B644-1,0))</f>
        <v>0</v>
      </c>
      <c r="AC645" s="56">
        <f>DAY(B645)</f>
        <v>5</v>
      </c>
      <c r="AD645" s="53">
        <f>U645+V645</f>
        <v>0.22959670640211638</v>
      </c>
      <c r="AE645" s="56">
        <f>IF("1-Swim"=D645,E645*46.7,IF("2-Bike"=D645,E645,IF("3-Run"=D645,E645*4.27,0)))</f>
        <v>7.4724999999999993</v>
      </c>
    </row>
    <row r="646" spans="1:31" x14ac:dyDescent="0.25">
      <c r="A646" s="50">
        <v>645</v>
      </c>
      <c r="B646" s="51">
        <v>38970</v>
      </c>
      <c r="C646" s="52" t="s">
        <v>0</v>
      </c>
      <c r="D646" s="50" t="s">
        <v>1223</v>
      </c>
      <c r="E646" s="50">
        <v>3.1</v>
      </c>
      <c r="F646" s="50">
        <v>0</v>
      </c>
      <c r="G646" s="50">
        <v>27</v>
      </c>
      <c r="H646" s="50">
        <v>27</v>
      </c>
      <c r="I646" s="53">
        <f>IF(E646&gt;0,TIME(F646,G646,H646),"")</f>
        <v>1.90625E-2</v>
      </c>
      <c r="J646" s="54">
        <f>IF(E646&gt;0,TIME(F646,G646,H646)/E646,"")</f>
        <v>6.1491935483870969E-3</v>
      </c>
      <c r="K646" s="50" t="s">
        <v>556</v>
      </c>
      <c r="L646" s="50" t="s">
        <v>260</v>
      </c>
      <c r="M646" s="55">
        <f>IF(D646&gt;0,0.0416666666666667/J646,"")</f>
        <v>6.7759562841530103</v>
      </c>
      <c r="N646" s="50">
        <v>176</v>
      </c>
      <c r="O646" s="50" t="s">
        <v>255</v>
      </c>
      <c r="P646" s="50" t="s">
        <v>261</v>
      </c>
      <c r="Q646" s="151">
        <f>IF("1-Swim"=D646,J646*2.4,IF("2-Bike"=D646,J646*112,IF("3-Run"=D646,J646*26.2,0)))</f>
        <v>0.16110887096774193</v>
      </c>
      <c r="R646" s="151">
        <f>Q646/2</f>
        <v>8.0554435483870965E-2</v>
      </c>
      <c r="S646" s="53">
        <f>J646*26.2</f>
        <v>0.16110887096774193</v>
      </c>
      <c r="T646" s="53">
        <f>(J646+0.0013889)*26.2</f>
        <v>0.19749805096774195</v>
      </c>
      <c r="U646" s="53">
        <f>S646/2</f>
        <v>8.0554435483870965E-2</v>
      </c>
      <c r="V646" s="53">
        <f>T646/2</f>
        <v>9.8749025483870975E-2</v>
      </c>
      <c r="W646" s="50">
        <f>RANK(J646,J:J,1)</f>
        <v>843</v>
      </c>
      <c r="X646" s="50">
        <f>YEAR(B646)</f>
        <v>2006</v>
      </c>
      <c r="Y646" s="50">
        <f>MONTH(B646)</f>
        <v>9</v>
      </c>
      <c r="Z646" s="56">
        <f>X646*100+Y646</f>
        <v>200609</v>
      </c>
      <c r="AA646" s="56">
        <f>WEEKNUM(B646,1)</f>
        <v>37</v>
      </c>
      <c r="AB646" s="58">
        <f>IF(ISBLANK(B646)," ",MAX(B646-B645-1,0))</f>
        <v>4</v>
      </c>
      <c r="AC646" s="56">
        <f>DAY(B646)</f>
        <v>10</v>
      </c>
      <c r="AD646" s="53">
        <f>U646+V646</f>
        <v>0.17930346096774194</v>
      </c>
      <c r="AE646" s="56">
        <f>IF("1-Swim"=D646,E646*46.7,IF("2-Bike"=D646,E646,IF("3-Run"=D646,E646*4.27,0)))</f>
        <v>13.236999999999998</v>
      </c>
    </row>
    <row r="647" spans="1:31" x14ac:dyDescent="0.25">
      <c r="A647" s="50">
        <v>646</v>
      </c>
      <c r="B647" s="51">
        <v>38971</v>
      </c>
      <c r="C647" s="52" t="s">
        <v>3</v>
      </c>
      <c r="D647" s="50" t="s">
        <v>1223</v>
      </c>
      <c r="E647" s="50">
        <v>3</v>
      </c>
      <c r="F647" s="50">
        <v>0</v>
      </c>
      <c r="G647" s="50">
        <v>30</v>
      </c>
      <c r="H647" s="50">
        <v>30</v>
      </c>
      <c r="I647" s="53">
        <f>IF(E647&gt;0,TIME(F647,G647,H647),"")</f>
        <v>2.1180555555555553E-2</v>
      </c>
      <c r="J647" s="54">
        <f>IF(E647&gt;0,TIME(F647,G647,H647)/E647,"")</f>
        <v>7.0601851851851841E-3</v>
      </c>
      <c r="K647" s="50" t="s">
        <v>555</v>
      </c>
      <c r="L647" s="50" t="s">
        <v>334</v>
      </c>
      <c r="M647" s="55">
        <f>IF(D647&gt;0,0.0416666666666667/J647,"")</f>
        <v>5.9016393442623007</v>
      </c>
      <c r="N647" s="50">
        <v>0</v>
      </c>
      <c r="O647" s="50" t="s">
        <v>255</v>
      </c>
      <c r="P647" s="50" t="s">
        <v>262</v>
      </c>
      <c r="Q647" s="151">
        <f>IF("1-Swim"=D647,J647*2.4,IF("2-Bike"=D647,J647*112,IF("3-Run"=D647,J647*26.2,0)))</f>
        <v>0.18497685185185181</v>
      </c>
      <c r="R647" s="151">
        <f>Q647/2</f>
        <v>9.2488425925925905E-2</v>
      </c>
      <c r="S647" s="53">
        <f>J647*26.2</f>
        <v>0.18497685185185181</v>
      </c>
      <c r="T647" s="53">
        <f>(J647+0.0013889)*26.2</f>
        <v>0.2213660318518518</v>
      </c>
      <c r="U647" s="53">
        <f>S647/2</f>
        <v>9.2488425925925905E-2</v>
      </c>
      <c r="V647" s="53">
        <f>T647/2</f>
        <v>0.1106830159259259</v>
      </c>
      <c r="W647" s="50">
        <f>RANK(J647,J:J,1)</f>
        <v>1613</v>
      </c>
      <c r="X647" s="50">
        <f>YEAR(B647)</f>
        <v>2006</v>
      </c>
      <c r="Y647" s="50">
        <f>MONTH(B647)</f>
        <v>9</v>
      </c>
      <c r="Z647" s="56">
        <f>X647*100+Y647</f>
        <v>200609</v>
      </c>
      <c r="AA647" s="56">
        <f>WEEKNUM(B647,1)</f>
        <v>37</v>
      </c>
      <c r="AB647" s="58">
        <f>IF(ISBLANK(B647)," ",MAX(B647-B646-1,0))</f>
        <v>0</v>
      </c>
      <c r="AC647" s="56">
        <f>DAY(B647)</f>
        <v>11</v>
      </c>
      <c r="AD647" s="53">
        <f>U647+V647</f>
        <v>0.20317144185185182</v>
      </c>
      <c r="AE647" s="56">
        <f>IF("1-Swim"=D647,E647*46.7,IF("2-Bike"=D647,E647,IF("3-Run"=D647,E647*4.27,0)))</f>
        <v>12.809999999999999</v>
      </c>
    </row>
    <row r="648" spans="1:31" x14ac:dyDescent="0.25">
      <c r="A648" s="50">
        <v>647</v>
      </c>
      <c r="B648" s="51">
        <v>38974</v>
      </c>
      <c r="C648" s="52" t="s">
        <v>1</v>
      </c>
      <c r="D648" s="50" t="s">
        <v>1223</v>
      </c>
      <c r="E648" s="50">
        <v>2.9</v>
      </c>
      <c r="F648" s="50">
        <v>0</v>
      </c>
      <c r="G648" s="50">
        <v>28</v>
      </c>
      <c r="H648" s="50">
        <v>28</v>
      </c>
      <c r="I648" s="53">
        <f>IF(E648&gt;0,TIME(F648,G648,H648),"")</f>
        <v>1.9768518518518515E-2</v>
      </c>
      <c r="J648" s="54">
        <f>IF(E648&gt;0,TIME(F648,G648,H648)/E648,"")</f>
        <v>6.816730523627074E-3</v>
      </c>
      <c r="K648" s="50" t="s">
        <v>555</v>
      </c>
      <c r="L648" s="50" t="s">
        <v>102</v>
      </c>
      <c r="M648" s="55">
        <f>IF(D648&gt;0,0.0416666666666667/J648,"")</f>
        <v>6.1124121779859548</v>
      </c>
      <c r="N648" s="50">
        <v>154</v>
      </c>
      <c r="O648" s="50" t="s">
        <v>251</v>
      </c>
      <c r="Q648" s="151">
        <f>IF("1-Swim"=D648,J648*2.4,IF("2-Bike"=D648,J648*112,IF("3-Run"=D648,J648*26.2,0)))</f>
        <v>0.17859833971902933</v>
      </c>
      <c r="R648" s="151">
        <f>Q648/2</f>
        <v>8.9299169859514665E-2</v>
      </c>
      <c r="S648" s="53">
        <f>J648*26.2</f>
        <v>0.17859833971902933</v>
      </c>
      <c r="T648" s="53">
        <f>(J648+0.0013889)*26.2</f>
        <v>0.21498751971902935</v>
      </c>
      <c r="U648" s="53">
        <f>S648/2</f>
        <v>8.9299169859514665E-2</v>
      </c>
      <c r="V648" s="53">
        <f>T648/2</f>
        <v>0.10749375985951468</v>
      </c>
      <c r="W648" s="50">
        <f>RANK(J648,J:J,1)</f>
        <v>1322</v>
      </c>
      <c r="X648" s="50">
        <f>YEAR(B648)</f>
        <v>2006</v>
      </c>
      <c r="Y648" s="50">
        <f>MONTH(B648)</f>
        <v>9</v>
      </c>
      <c r="Z648" s="56">
        <f>X648*100+Y648</f>
        <v>200609</v>
      </c>
      <c r="AA648" s="56">
        <f>WEEKNUM(B648,1)</f>
        <v>37</v>
      </c>
      <c r="AB648" s="58">
        <f>IF(ISBLANK(B648)," ",MAX(B648-B647-1,0))</f>
        <v>2</v>
      </c>
      <c r="AC648" s="56">
        <f>DAY(B648)</f>
        <v>14</v>
      </c>
      <c r="AD648" s="53">
        <f>U648+V648</f>
        <v>0.19679292971902934</v>
      </c>
      <c r="AE648" s="56">
        <f>IF("1-Swim"=D648,E648*46.7,IF("2-Bike"=D648,E648,IF("3-Run"=D648,E648*4.27,0)))</f>
        <v>12.382999999999999</v>
      </c>
    </row>
    <row r="649" spans="1:31" x14ac:dyDescent="0.25">
      <c r="A649" s="50">
        <v>648</v>
      </c>
      <c r="B649" s="51">
        <v>38978</v>
      </c>
      <c r="C649" s="52" t="s">
        <v>3</v>
      </c>
      <c r="D649" s="50" t="s">
        <v>1223</v>
      </c>
      <c r="E649" s="50">
        <v>3.5</v>
      </c>
      <c r="F649" s="50">
        <v>0</v>
      </c>
      <c r="G649" s="50">
        <v>41</v>
      </c>
      <c r="H649" s="50">
        <v>41</v>
      </c>
      <c r="I649" s="53">
        <f>IF(E649&gt;0,TIME(F649,G649,H649),"")</f>
        <v>2.8946759259259255E-2</v>
      </c>
      <c r="J649" s="54">
        <f>IF(E649&gt;0,TIME(F649,G649,H649)/E649,"")</f>
        <v>8.2705026455026451E-3</v>
      </c>
      <c r="K649" s="50" t="s">
        <v>555</v>
      </c>
      <c r="L649" s="50" t="s">
        <v>130</v>
      </c>
      <c r="M649" s="55">
        <f>IF(D649&gt;0,0.0416666666666667/J649,"")</f>
        <v>5.0379848060775734</v>
      </c>
      <c r="N649" s="50">
        <v>147</v>
      </c>
      <c r="O649" s="50" t="s">
        <v>184</v>
      </c>
      <c r="P649" s="50" t="s">
        <v>263</v>
      </c>
      <c r="Q649" s="151">
        <f>IF("1-Swim"=D649,J649*2.4,IF("2-Bike"=D649,J649*112,IF("3-Run"=D649,J649*26.2,0)))</f>
        <v>0.2166871693121693</v>
      </c>
      <c r="R649" s="151">
        <f>Q649/2</f>
        <v>0.10834358465608465</v>
      </c>
      <c r="S649" s="53">
        <f>J649*26.2</f>
        <v>0.2166871693121693</v>
      </c>
      <c r="T649" s="53">
        <f>(J649+0.0013889)*26.2</f>
        <v>0.25307634931216932</v>
      </c>
      <c r="U649" s="53">
        <f>S649/2</f>
        <v>0.10834358465608465</v>
      </c>
      <c r="V649" s="53">
        <f>T649/2</f>
        <v>0.12653817465608466</v>
      </c>
      <c r="W649" s="50">
        <f>RANK(J649,J:J,1)</f>
        <v>2572</v>
      </c>
      <c r="X649" s="50">
        <f>YEAR(B649)</f>
        <v>2006</v>
      </c>
      <c r="Y649" s="50">
        <f>MONTH(B649)</f>
        <v>9</v>
      </c>
      <c r="Z649" s="56">
        <f>X649*100+Y649</f>
        <v>200609</v>
      </c>
      <c r="AA649" s="56">
        <f>WEEKNUM(B649,1)</f>
        <v>38</v>
      </c>
      <c r="AB649" s="58">
        <f>IF(ISBLANK(B649)," ",MAX(B649-B648-1,0))</f>
        <v>3</v>
      </c>
      <c r="AC649" s="56">
        <f>DAY(B649)</f>
        <v>18</v>
      </c>
      <c r="AD649" s="53">
        <f>U649+V649</f>
        <v>0.23488175931216931</v>
      </c>
      <c r="AE649" s="56">
        <f>IF("1-Swim"=D649,E649*46.7,IF("2-Bike"=D649,E649,IF("3-Run"=D649,E649*4.27,0)))</f>
        <v>14.944999999999999</v>
      </c>
    </row>
    <row r="650" spans="1:31" x14ac:dyDescent="0.25">
      <c r="A650" s="50">
        <v>649</v>
      </c>
      <c r="B650" s="51">
        <v>38979</v>
      </c>
      <c r="C650" s="52" t="s">
        <v>4</v>
      </c>
      <c r="D650" s="50" t="s">
        <v>1223</v>
      </c>
      <c r="E650" s="50">
        <v>2.9</v>
      </c>
      <c r="F650" s="50">
        <v>0</v>
      </c>
      <c r="G650" s="50">
        <v>24</v>
      </c>
      <c r="H650" s="50">
        <v>24</v>
      </c>
      <c r="I650" s="53">
        <f>IF(E650&gt;0,TIME(F650,G650,H650),"")</f>
        <v>1.6944444444444443E-2</v>
      </c>
      <c r="J650" s="54">
        <f>IF(E650&gt;0,TIME(F650,G650,H650)/E650,"")</f>
        <v>5.8429118773946354E-3</v>
      </c>
      <c r="K650" s="50" t="s">
        <v>554</v>
      </c>
      <c r="L650" s="50" t="s">
        <v>102</v>
      </c>
      <c r="M650" s="55">
        <f>IF(D650&gt;0,0.0416666666666667/J650,"")</f>
        <v>7.1311475409836129</v>
      </c>
      <c r="N650" s="50">
        <v>0</v>
      </c>
      <c r="O650" s="50" t="s">
        <v>184</v>
      </c>
      <c r="Q650" s="151">
        <f>IF("1-Swim"=D650,J650*2.4,IF("2-Bike"=D650,J650*112,IF("3-Run"=D650,J650*26.2,0)))</f>
        <v>0.15308429118773945</v>
      </c>
      <c r="R650" s="151">
        <f>Q650/2</f>
        <v>7.6542145593869723E-2</v>
      </c>
      <c r="S650" s="53">
        <f>J650*26.2</f>
        <v>0.15308429118773945</v>
      </c>
      <c r="T650" s="53">
        <f>(J650+0.0013889)*26.2</f>
        <v>0.18947347118773944</v>
      </c>
      <c r="U650" s="53">
        <f>S650/2</f>
        <v>7.6542145593869723E-2</v>
      </c>
      <c r="V650" s="53">
        <f>T650/2</f>
        <v>9.473673559386972E-2</v>
      </c>
      <c r="W650" s="50">
        <f>RANK(J650,J:J,1)</f>
        <v>792</v>
      </c>
      <c r="X650" s="50">
        <f>YEAR(B650)</f>
        <v>2006</v>
      </c>
      <c r="Y650" s="50">
        <f>MONTH(B650)</f>
        <v>9</v>
      </c>
      <c r="Z650" s="56">
        <f>X650*100+Y650</f>
        <v>200609</v>
      </c>
      <c r="AA650" s="56">
        <f>WEEKNUM(B650,1)</f>
        <v>38</v>
      </c>
      <c r="AB650" s="58">
        <f>IF(ISBLANK(B650)," ",MAX(B650-B649-1,0))</f>
        <v>0</v>
      </c>
      <c r="AC650" s="56">
        <f>DAY(B650)</f>
        <v>19</v>
      </c>
      <c r="AD650" s="53">
        <f>U650+V650</f>
        <v>0.17127888118773943</v>
      </c>
      <c r="AE650" s="56">
        <f>IF("1-Swim"=D650,E650*46.7,IF("2-Bike"=D650,E650,IF("3-Run"=D650,E650*4.27,0)))</f>
        <v>12.382999999999999</v>
      </c>
    </row>
    <row r="651" spans="1:31" x14ac:dyDescent="0.25">
      <c r="A651" s="50">
        <v>650</v>
      </c>
      <c r="B651" s="51">
        <v>38981</v>
      </c>
      <c r="C651" s="52" t="s">
        <v>1</v>
      </c>
      <c r="D651" s="50" t="s">
        <v>1223</v>
      </c>
      <c r="E651" s="50">
        <v>1.65</v>
      </c>
      <c r="F651" s="50">
        <v>0</v>
      </c>
      <c r="G651" s="50">
        <v>18</v>
      </c>
      <c r="H651" s="50">
        <v>18</v>
      </c>
      <c r="I651" s="53">
        <f>IF(E651&gt;0,TIME(F651,G651,H651),"")</f>
        <v>1.2708333333333334E-2</v>
      </c>
      <c r="J651" s="54">
        <f>IF(E651&gt;0,TIME(F651,G651,H651)/E651,"")</f>
        <v>7.702020202020203E-3</v>
      </c>
      <c r="K651" s="50" t="s">
        <v>555</v>
      </c>
      <c r="L651" s="50" t="s">
        <v>17</v>
      </c>
      <c r="M651" s="55">
        <f>IF(D651&gt;0,0.0416666666666667/J651,"")</f>
        <v>5.4098360655737743</v>
      </c>
      <c r="N651" s="50">
        <v>0</v>
      </c>
      <c r="P651" s="50" t="s">
        <v>264</v>
      </c>
      <c r="Q651" s="151">
        <f>IF("1-Swim"=D651,J651*2.4,IF("2-Bike"=D651,J651*112,IF("3-Run"=D651,J651*26.2,0)))</f>
        <v>0.2017929292929293</v>
      </c>
      <c r="R651" s="151">
        <f>Q651/2</f>
        <v>0.10089646464646465</v>
      </c>
      <c r="S651" s="53">
        <f>J651*26.2</f>
        <v>0.2017929292929293</v>
      </c>
      <c r="T651" s="53">
        <f>(J651+0.0013889)*26.2</f>
        <v>0.23818210929292932</v>
      </c>
      <c r="U651" s="53">
        <f>S651/2</f>
        <v>0.10089646464646465</v>
      </c>
      <c r="V651" s="53">
        <f>T651/2</f>
        <v>0.11909105464646466</v>
      </c>
      <c r="W651" s="50">
        <f>RANK(J651,J:J,1)</f>
        <v>2230</v>
      </c>
      <c r="X651" s="50">
        <f>YEAR(B651)</f>
        <v>2006</v>
      </c>
      <c r="Y651" s="50">
        <f>MONTH(B651)</f>
        <v>9</v>
      </c>
      <c r="Z651" s="56">
        <f>X651*100+Y651</f>
        <v>200609</v>
      </c>
      <c r="AA651" s="56">
        <f>WEEKNUM(B651,1)</f>
        <v>38</v>
      </c>
      <c r="AB651" s="58">
        <f>IF(ISBLANK(B651)," ",MAX(B651-B650-1,0))</f>
        <v>1</v>
      </c>
      <c r="AC651" s="56">
        <f>DAY(B651)</f>
        <v>21</v>
      </c>
      <c r="AD651" s="53">
        <f>U651+V651</f>
        <v>0.21998751929292931</v>
      </c>
      <c r="AE651" s="56">
        <f>IF("1-Swim"=D651,E651*46.7,IF("2-Bike"=D651,E651,IF("3-Run"=D651,E651*4.27,0)))</f>
        <v>7.0454999999999988</v>
      </c>
    </row>
    <row r="652" spans="1:31" x14ac:dyDescent="0.25">
      <c r="A652" s="50">
        <v>651</v>
      </c>
      <c r="B652" s="51">
        <v>38982</v>
      </c>
      <c r="C652" s="52" t="s">
        <v>2</v>
      </c>
      <c r="D652" s="50" t="s">
        <v>1223</v>
      </c>
      <c r="E652" s="50">
        <v>2.9</v>
      </c>
      <c r="F652" s="50">
        <v>0</v>
      </c>
      <c r="G652" s="50">
        <v>26</v>
      </c>
      <c r="H652" s="50">
        <v>26</v>
      </c>
      <c r="I652" s="53">
        <f>IF(E652&gt;0,TIME(F652,G652,H652),"")</f>
        <v>1.8356481481481481E-2</v>
      </c>
      <c r="J652" s="54">
        <f>IF(E652&gt;0,TIME(F652,G652,H652)/E652,"")</f>
        <v>6.3298212005108555E-3</v>
      </c>
      <c r="K652" s="50" t="s">
        <v>555</v>
      </c>
      <c r="L652" s="50" t="s">
        <v>102</v>
      </c>
      <c r="M652" s="55">
        <f>IF(D652&gt;0,0.0416666666666667/J652,"")</f>
        <v>6.5825977301387191</v>
      </c>
      <c r="N652" s="50">
        <v>0</v>
      </c>
      <c r="O652" s="50" t="s">
        <v>198</v>
      </c>
      <c r="P652" s="50" t="s">
        <v>265</v>
      </c>
      <c r="Q652" s="151">
        <f>IF("1-Swim"=D652,J652*2.4,IF("2-Bike"=D652,J652*112,IF("3-Run"=D652,J652*26.2,0)))</f>
        <v>0.1658413154533844</v>
      </c>
      <c r="R652" s="151">
        <f>Q652/2</f>
        <v>8.2920657726692201E-2</v>
      </c>
      <c r="S652" s="53">
        <f>J652*26.2</f>
        <v>0.1658413154533844</v>
      </c>
      <c r="T652" s="53">
        <f>(J652+0.0013889)*26.2</f>
        <v>0.20223049545338442</v>
      </c>
      <c r="U652" s="53">
        <f>S652/2</f>
        <v>8.2920657726692201E-2</v>
      </c>
      <c r="V652" s="53">
        <f>T652/2</f>
        <v>0.10111524772669221</v>
      </c>
      <c r="W652" s="50">
        <f>RANK(J652,J:J,1)</f>
        <v>903</v>
      </c>
      <c r="X652" s="50">
        <f>YEAR(B652)</f>
        <v>2006</v>
      </c>
      <c r="Y652" s="50">
        <f>MONTH(B652)</f>
        <v>9</v>
      </c>
      <c r="Z652" s="56">
        <f>X652*100+Y652</f>
        <v>200609</v>
      </c>
      <c r="AA652" s="56">
        <f>WEEKNUM(B652,1)</f>
        <v>38</v>
      </c>
      <c r="AB652" s="58">
        <f>IF(ISBLANK(B652)," ",MAX(B652-B651-1,0))</f>
        <v>0</v>
      </c>
      <c r="AC652" s="56">
        <f>DAY(B652)</f>
        <v>22</v>
      </c>
      <c r="AD652" s="53">
        <f>U652+V652</f>
        <v>0.18403590545338441</v>
      </c>
      <c r="AE652" s="56">
        <f>IF("1-Swim"=D652,E652*46.7,IF("2-Bike"=D652,E652,IF("3-Run"=D652,E652*4.27,0)))</f>
        <v>12.382999999999999</v>
      </c>
    </row>
    <row r="653" spans="1:31" x14ac:dyDescent="0.25">
      <c r="A653" s="50">
        <v>652</v>
      </c>
      <c r="B653" s="51">
        <v>38985</v>
      </c>
      <c r="C653" s="52" t="s">
        <v>3</v>
      </c>
      <c r="D653" s="50" t="s">
        <v>1223</v>
      </c>
      <c r="E653" s="50">
        <v>2.9</v>
      </c>
      <c r="F653" s="50">
        <v>0</v>
      </c>
      <c r="G653" s="50">
        <v>27</v>
      </c>
      <c r="H653" s="50">
        <v>27</v>
      </c>
      <c r="I653" s="53">
        <f>IF(E653&gt;0,TIME(F653,G653,H653),"")</f>
        <v>1.90625E-2</v>
      </c>
      <c r="J653" s="54">
        <f>IF(E653&gt;0,TIME(F653,G653,H653)/E653,"")</f>
        <v>6.5732758620689656E-3</v>
      </c>
      <c r="K653" s="50" t="s">
        <v>555</v>
      </c>
      <c r="L653" s="50" t="s">
        <v>102</v>
      </c>
      <c r="M653" s="55">
        <f>IF(D653&gt;0,0.0416666666666667/J653,"")</f>
        <v>6.3387978142076546</v>
      </c>
      <c r="N653" s="50">
        <v>0</v>
      </c>
      <c r="O653" s="50" t="s">
        <v>198</v>
      </c>
      <c r="Q653" s="151">
        <f>IF("1-Swim"=D653,J653*2.4,IF("2-Bike"=D653,J653*112,IF("3-Run"=D653,J653*26.2,0)))</f>
        <v>0.17221982758620691</v>
      </c>
      <c r="R653" s="151">
        <f>Q653/2</f>
        <v>8.6109913793103454E-2</v>
      </c>
      <c r="S653" s="53">
        <f>J653*26.2</f>
        <v>0.17221982758620691</v>
      </c>
      <c r="T653" s="53">
        <f>(J653+0.0013889)*26.2</f>
        <v>0.20860900758620687</v>
      </c>
      <c r="U653" s="53">
        <f>S653/2</f>
        <v>8.6109913793103454E-2</v>
      </c>
      <c r="V653" s="53">
        <f>T653/2</f>
        <v>0.10430450379310344</v>
      </c>
      <c r="W653" s="50">
        <f>RANK(J653,J:J,1)</f>
        <v>1065</v>
      </c>
      <c r="X653" s="50">
        <f>YEAR(B653)</f>
        <v>2006</v>
      </c>
      <c r="Y653" s="50">
        <f>MONTH(B653)</f>
        <v>9</v>
      </c>
      <c r="Z653" s="56">
        <f>X653*100+Y653</f>
        <v>200609</v>
      </c>
      <c r="AA653" s="56">
        <f>WEEKNUM(B653,1)</f>
        <v>39</v>
      </c>
      <c r="AB653" s="58">
        <f>IF(ISBLANK(B653)," ",MAX(B653-B652-1,0))</f>
        <v>2</v>
      </c>
      <c r="AC653" s="56">
        <f>DAY(B653)</f>
        <v>25</v>
      </c>
      <c r="AD653" s="53">
        <f>U653+V653</f>
        <v>0.19041441758620689</v>
      </c>
      <c r="AE653" s="56">
        <f>IF("1-Swim"=D653,E653*46.7,IF("2-Bike"=D653,E653,IF("3-Run"=D653,E653*4.27,0)))</f>
        <v>12.382999999999999</v>
      </c>
    </row>
    <row r="654" spans="1:31" x14ac:dyDescent="0.25">
      <c r="A654" s="50">
        <v>653</v>
      </c>
      <c r="B654" s="51">
        <v>38986</v>
      </c>
      <c r="C654" s="52" t="s">
        <v>4</v>
      </c>
      <c r="D654" s="50" t="s">
        <v>1223</v>
      </c>
      <c r="E654" s="50">
        <v>3</v>
      </c>
      <c r="F654" s="50">
        <v>0</v>
      </c>
      <c r="G654" s="50">
        <v>31</v>
      </c>
      <c r="H654" s="50">
        <v>31</v>
      </c>
      <c r="I654" s="53">
        <f>IF(E654&gt;0,TIME(F654,G654,H654),"")</f>
        <v>2.1886574074074072E-2</v>
      </c>
      <c r="J654" s="54">
        <f>IF(E654&gt;0,TIME(F654,G654,H654)/E654,"")</f>
        <v>7.2955246913580241E-3</v>
      </c>
      <c r="K654" s="50" t="s">
        <v>555</v>
      </c>
      <c r="L654" s="50" t="s">
        <v>334</v>
      </c>
      <c r="M654" s="55">
        <f>IF(D654&gt;0,0.0416666666666667/J654,"")</f>
        <v>5.7112638815441619</v>
      </c>
      <c r="N654" s="50">
        <v>150</v>
      </c>
      <c r="O654" s="50" t="s">
        <v>198</v>
      </c>
      <c r="P654" s="50" t="s">
        <v>266</v>
      </c>
      <c r="Q654" s="151">
        <f>IF("1-Swim"=D654,J654*2.4,IF("2-Bike"=D654,J654*112,IF("3-Run"=D654,J654*26.2,0)))</f>
        <v>0.19114274691358021</v>
      </c>
      <c r="R654" s="151">
        <f>Q654/2</f>
        <v>9.5571373456790107E-2</v>
      </c>
      <c r="S654" s="53">
        <f>J654*26.2</f>
        <v>0.19114274691358021</v>
      </c>
      <c r="T654" s="53">
        <f>(J654+0.0013889)*26.2</f>
        <v>0.22753192691358023</v>
      </c>
      <c r="U654" s="53">
        <f>S654/2</f>
        <v>9.5571373456790107E-2</v>
      </c>
      <c r="V654" s="53">
        <f>T654/2</f>
        <v>0.11376596345679012</v>
      </c>
      <c r="W654" s="50">
        <f>RANK(J654,J:J,1)</f>
        <v>1887</v>
      </c>
      <c r="X654" s="50">
        <f>YEAR(B654)</f>
        <v>2006</v>
      </c>
      <c r="Y654" s="50">
        <f>MONTH(B654)</f>
        <v>9</v>
      </c>
      <c r="Z654" s="56">
        <f>X654*100+Y654</f>
        <v>200609</v>
      </c>
      <c r="AA654" s="56">
        <f>WEEKNUM(B654,1)</f>
        <v>39</v>
      </c>
      <c r="AB654" s="58">
        <f>IF(ISBLANK(B654)," ",MAX(B654-B653-1,0))</f>
        <v>0</v>
      </c>
      <c r="AC654" s="56">
        <f>DAY(B654)</f>
        <v>26</v>
      </c>
      <c r="AD654" s="53">
        <f>U654+V654</f>
        <v>0.20933733691358022</v>
      </c>
      <c r="AE654" s="56">
        <f>IF("1-Swim"=D654,E654*46.7,IF("2-Bike"=D654,E654,IF("3-Run"=D654,E654*4.27,0)))</f>
        <v>12.809999999999999</v>
      </c>
    </row>
    <row r="655" spans="1:31" x14ac:dyDescent="0.25">
      <c r="A655" s="50">
        <v>654</v>
      </c>
      <c r="B655" s="51">
        <v>38988</v>
      </c>
      <c r="C655" s="52" t="s">
        <v>1</v>
      </c>
      <c r="D655" s="50" t="s">
        <v>1223</v>
      </c>
      <c r="E655" s="50">
        <v>3.1</v>
      </c>
      <c r="F655" s="50">
        <v>0</v>
      </c>
      <c r="G655" s="50">
        <v>31</v>
      </c>
      <c r="H655" s="50">
        <v>31</v>
      </c>
      <c r="I655" s="53">
        <f>IF(E655&gt;0,TIME(F655,G655,H655),"")</f>
        <v>2.1886574074074072E-2</v>
      </c>
      <c r="J655" s="54">
        <f>IF(E655&gt;0,TIME(F655,G655,H655)/E655,"")</f>
        <v>7.0601851851851841E-3</v>
      </c>
      <c r="K655" s="50" t="s">
        <v>555</v>
      </c>
      <c r="L655" s="50" t="s">
        <v>126</v>
      </c>
      <c r="M655" s="55">
        <f>IF(D655&gt;0,0.0416666666666667/J655,"")</f>
        <v>5.9016393442623007</v>
      </c>
      <c r="N655" s="50">
        <v>150</v>
      </c>
      <c r="O655" s="50" t="s">
        <v>184</v>
      </c>
      <c r="P655" s="50" t="s">
        <v>267</v>
      </c>
      <c r="Q655" s="151">
        <f>IF("1-Swim"=D655,J655*2.4,IF("2-Bike"=D655,J655*112,IF("3-Run"=D655,J655*26.2,0)))</f>
        <v>0.18497685185185181</v>
      </c>
      <c r="R655" s="151">
        <f>Q655/2</f>
        <v>9.2488425925925905E-2</v>
      </c>
      <c r="S655" s="53">
        <f>J655*26.2</f>
        <v>0.18497685185185181</v>
      </c>
      <c r="T655" s="53">
        <f>(J655+0.0013889)*26.2</f>
        <v>0.2213660318518518</v>
      </c>
      <c r="U655" s="53">
        <f>S655/2</f>
        <v>9.2488425925925905E-2</v>
      </c>
      <c r="V655" s="53">
        <f>T655/2</f>
        <v>0.1106830159259259</v>
      </c>
      <c r="W655" s="50">
        <f>RANK(J655,J:J,1)</f>
        <v>1613</v>
      </c>
      <c r="X655" s="50">
        <f>YEAR(B655)</f>
        <v>2006</v>
      </c>
      <c r="Y655" s="50">
        <f>MONTH(B655)</f>
        <v>9</v>
      </c>
      <c r="Z655" s="56">
        <f>X655*100+Y655</f>
        <v>200609</v>
      </c>
      <c r="AA655" s="56">
        <f>WEEKNUM(B655,1)</f>
        <v>39</v>
      </c>
      <c r="AB655" s="58">
        <f>IF(ISBLANK(B655)," ",MAX(B655-B654-1,0))</f>
        <v>1</v>
      </c>
      <c r="AC655" s="56">
        <f>DAY(B655)</f>
        <v>28</v>
      </c>
      <c r="AD655" s="53">
        <f>U655+V655</f>
        <v>0.20317144185185182</v>
      </c>
      <c r="AE655" s="56">
        <f>IF("1-Swim"=D655,E655*46.7,IF("2-Bike"=D655,E655,IF("3-Run"=D655,E655*4.27,0)))</f>
        <v>13.236999999999998</v>
      </c>
    </row>
    <row r="656" spans="1:31" x14ac:dyDescent="0.25">
      <c r="A656" s="50">
        <v>655</v>
      </c>
      <c r="B656" s="51">
        <v>38990</v>
      </c>
      <c r="C656" s="52" t="s">
        <v>5</v>
      </c>
      <c r="D656" s="50" t="s">
        <v>1223</v>
      </c>
      <c r="E656" s="50">
        <v>3.1</v>
      </c>
      <c r="F656" s="50">
        <v>0</v>
      </c>
      <c r="G656" s="50">
        <v>27</v>
      </c>
      <c r="H656" s="50">
        <v>27</v>
      </c>
      <c r="I656" s="53">
        <f>IF(E656&gt;0,TIME(F656,G656,H656),"")</f>
        <v>1.90625E-2</v>
      </c>
      <c r="J656" s="54">
        <f>IF(E656&gt;0,TIME(F656,G656,H656)/E656,"")</f>
        <v>6.1491935483870969E-3</v>
      </c>
      <c r="K656" s="50" t="s">
        <v>556</v>
      </c>
      <c r="L656" s="50" t="s">
        <v>268</v>
      </c>
      <c r="M656" s="55">
        <f>IF(D656&gt;0,0.0416666666666667/J656,"")</f>
        <v>6.7759562841530103</v>
      </c>
      <c r="N656" s="50">
        <v>0</v>
      </c>
      <c r="O656" s="50" t="s">
        <v>255</v>
      </c>
      <c r="Q656" s="151">
        <f>IF("1-Swim"=D656,J656*2.4,IF("2-Bike"=D656,J656*112,IF("3-Run"=D656,J656*26.2,0)))</f>
        <v>0.16110887096774193</v>
      </c>
      <c r="R656" s="151">
        <f>Q656/2</f>
        <v>8.0554435483870965E-2</v>
      </c>
      <c r="S656" s="53">
        <f>J656*26.2</f>
        <v>0.16110887096774193</v>
      </c>
      <c r="T656" s="53">
        <f>(J656+0.0013889)*26.2</f>
        <v>0.19749805096774195</v>
      </c>
      <c r="U656" s="53">
        <f>S656/2</f>
        <v>8.0554435483870965E-2</v>
      </c>
      <c r="V656" s="53">
        <f>T656/2</f>
        <v>9.8749025483870975E-2</v>
      </c>
      <c r="W656" s="50">
        <f>RANK(J656,J:J,1)</f>
        <v>843</v>
      </c>
      <c r="X656" s="50">
        <f>YEAR(B656)</f>
        <v>2006</v>
      </c>
      <c r="Y656" s="50">
        <f>MONTH(B656)</f>
        <v>9</v>
      </c>
      <c r="Z656" s="56">
        <f>X656*100+Y656</f>
        <v>200609</v>
      </c>
      <c r="AA656" s="56">
        <f>WEEKNUM(B656,1)</f>
        <v>39</v>
      </c>
      <c r="AB656" s="58">
        <f>IF(ISBLANK(B656)," ",MAX(B656-B655-1,0))</f>
        <v>1</v>
      </c>
      <c r="AC656" s="56">
        <f>DAY(B656)</f>
        <v>30</v>
      </c>
      <c r="AD656" s="53">
        <f>U656+V656</f>
        <v>0.17930346096774194</v>
      </c>
      <c r="AE656" s="56">
        <f>IF("1-Swim"=D656,E656*46.7,IF("2-Bike"=D656,E656,IF("3-Run"=D656,E656*4.27,0)))</f>
        <v>13.236999999999998</v>
      </c>
    </row>
    <row r="657" spans="1:31" x14ac:dyDescent="0.25">
      <c r="A657" s="50">
        <v>656</v>
      </c>
      <c r="B657" s="51">
        <v>39000</v>
      </c>
      <c r="C657" s="52" t="s">
        <v>4</v>
      </c>
      <c r="D657" s="50" t="s">
        <v>1223</v>
      </c>
      <c r="E657" s="50">
        <v>2.9</v>
      </c>
      <c r="F657" s="50">
        <v>0</v>
      </c>
      <c r="G657" s="50">
        <v>27</v>
      </c>
      <c r="H657" s="50">
        <v>27</v>
      </c>
      <c r="I657" s="53">
        <f>IF(E657&gt;0,TIME(F657,G657,H657),"")</f>
        <v>1.90625E-2</v>
      </c>
      <c r="J657" s="54">
        <f>IF(E657&gt;0,TIME(F657,G657,H657)/E657,"")</f>
        <v>6.5732758620689656E-3</v>
      </c>
      <c r="K657" s="50" t="s">
        <v>555</v>
      </c>
      <c r="L657" s="50" t="s">
        <v>102</v>
      </c>
      <c r="M657" s="55">
        <f>IF(D657&gt;0,0.0416666666666667/J657,"")</f>
        <v>6.3387978142076546</v>
      </c>
      <c r="N657" s="50">
        <v>0</v>
      </c>
      <c r="Q657" s="151">
        <f>IF("1-Swim"=D657,J657*2.4,IF("2-Bike"=D657,J657*112,IF("3-Run"=D657,J657*26.2,0)))</f>
        <v>0.17221982758620691</v>
      </c>
      <c r="R657" s="151">
        <f>Q657/2</f>
        <v>8.6109913793103454E-2</v>
      </c>
      <c r="S657" s="53">
        <f>J657*26.2</f>
        <v>0.17221982758620691</v>
      </c>
      <c r="T657" s="53">
        <f>(J657+0.0013889)*26.2</f>
        <v>0.20860900758620687</v>
      </c>
      <c r="U657" s="53">
        <f>S657/2</f>
        <v>8.6109913793103454E-2</v>
      </c>
      <c r="V657" s="53">
        <f>T657/2</f>
        <v>0.10430450379310344</v>
      </c>
      <c r="W657" s="50">
        <f>RANK(J657,J:J,1)</f>
        <v>1065</v>
      </c>
      <c r="X657" s="50">
        <f>YEAR(B657)</f>
        <v>2006</v>
      </c>
      <c r="Y657" s="50">
        <f>MONTH(B657)</f>
        <v>10</v>
      </c>
      <c r="Z657" s="56">
        <f>X657*100+Y657</f>
        <v>200610</v>
      </c>
      <c r="AA657" s="56">
        <f>WEEKNUM(B657,1)</f>
        <v>41</v>
      </c>
      <c r="AB657" s="58">
        <f>IF(ISBLANK(B657)," ",MAX(B657-B656-1,0))</f>
        <v>9</v>
      </c>
      <c r="AC657" s="56">
        <f>DAY(B657)</f>
        <v>10</v>
      </c>
      <c r="AD657" s="53">
        <f>U657+V657</f>
        <v>0.19041441758620689</v>
      </c>
      <c r="AE657" s="56">
        <f>IF("1-Swim"=D657,E657*46.7,IF("2-Bike"=D657,E657,IF("3-Run"=D657,E657*4.27,0)))</f>
        <v>12.382999999999999</v>
      </c>
    </row>
    <row r="658" spans="1:31" x14ac:dyDescent="0.25">
      <c r="A658" s="50">
        <v>657</v>
      </c>
      <c r="B658" s="51">
        <v>39001</v>
      </c>
      <c r="C658" s="52" t="s">
        <v>6</v>
      </c>
      <c r="D658" s="50" t="s">
        <v>1223</v>
      </c>
      <c r="E658" s="50">
        <v>3.2</v>
      </c>
      <c r="F658" s="50">
        <v>0</v>
      </c>
      <c r="G658" s="50">
        <v>33</v>
      </c>
      <c r="H658" s="50">
        <v>33</v>
      </c>
      <c r="I658" s="53">
        <f>IF(E658&gt;0,TIME(F658,G658,H658),"")</f>
        <v>2.3298611111111107E-2</v>
      </c>
      <c r="J658" s="54">
        <f>IF(E658&gt;0,TIME(F658,G658,H658)/E658,"")</f>
        <v>7.2808159722222206E-3</v>
      </c>
      <c r="K658" s="50" t="s">
        <v>555</v>
      </c>
      <c r="L658" s="50" t="s">
        <v>269</v>
      </c>
      <c r="M658" s="55">
        <f>IF(D658&gt;0,0.0416666666666667/J658,"")</f>
        <v>5.7228017883755644</v>
      </c>
      <c r="N658" s="50">
        <v>0</v>
      </c>
      <c r="Q658" s="151">
        <f>IF("1-Swim"=D658,J658*2.4,IF("2-Bike"=D658,J658*112,IF("3-Run"=D658,J658*26.2,0)))</f>
        <v>0.19075737847222218</v>
      </c>
      <c r="R658" s="151">
        <f>Q658/2</f>
        <v>9.5378689236111092E-2</v>
      </c>
      <c r="S658" s="53">
        <f>J658*26.2</f>
        <v>0.19075737847222218</v>
      </c>
      <c r="T658" s="53">
        <f>(J658+0.0013889)*26.2</f>
        <v>0.22714655847222218</v>
      </c>
      <c r="U658" s="53">
        <f>S658/2</f>
        <v>9.5378689236111092E-2</v>
      </c>
      <c r="V658" s="53">
        <f>T658/2</f>
        <v>0.11357327923611109</v>
      </c>
      <c r="W658" s="50">
        <f>RANK(J658,J:J,1)</f>
        <v>1873</v>
      </c>
      <c r="X658" s="50">
        <f>YEAR(B658)</f>
        <v>2006</v>
      </c>
      <c r="Y658" s="50">
        <f>MONTH(B658)</f>
        <v>10</v>
      </c>
      <c r="Z658" s="56">
        <f>X658*100+Y658</f>
        <v>200610</v>
      </c>
      <c r="AA658" s="56">
        <f>WEEKNUM(B658,1)</f>
        <v>41</v>
      </c>
      <c r="AB658" s="58">
        <f>IF(ISBLANK(B658)," ",MAX(B658-B657-1,0))</f>
        <v>0</v>
      </c>
      <c r="AC658" s="56">
        <f>DAY(B658)</f>
        <v>11</v>
      </c>
      <c r="AD658" s="53">
        <f>U658+V658</f>
        <v>0.20895196847222219</v>
      </c>
      <c r="AE658" s="56">
        <f>IF("1-Swim"=D658,E658*46.7,IF("2-Bike"=D658,E658,IF("3-Run"=D658,E658*4.27,0)))</f>
        <v>13.664</v>
      </c>
    </row>
    <row r="659" spans="1:31" x14ac:dyDescent="0.25">
      <c r="A659" s="50">
        <v>658</v>
      </c>
      <c r="B659" s="51">
        <v>39009</v>
      </c>
      <c r="C659" s="52" t="s">
        <v>1</v>
      </c>
      <c r="D659" s="50" t="s">
        <v>1223</v>
      </c>
      <c r="E659" s="50">
        <v>3</v>
      </c>
      <c r="F659" s="50">
        <v>0</v>
      </c>
      <c r="G659" s="50">
        <v>36</v>
      </c>
      <c r="H659" s="50">
        <v>36</v>
      </c>
      <c r="I659" s="53">
        <f>IF(E659&gt;0,TIME(F659,G659,H659),"")</f>
        <v>2.5416666666666667E-2</v>
      </c>
      <c r="J659" s="54">
        <f>IF(E659&gt;0,TIME(F659,G659,H659)/E659,"")</f>
        <v>8.472222222222223E-3</v>
      </c>
      <c r="K659" s="50" t="s">
        <v>557</v>
      </c>
      <c r="L659" s="50" t="s">
        <v>116</v>
      </c>
      <c r="M659" s="55">
        <f>IF(D659&gt;0,0.0416666666666667/J659,"")</f>
        <v>4.9180327868852496</v>
      </c>
      <c r="N659" s="50">
        <v>0</v>
      </c>
      <c r="P659" s="50" t="s">
        <v>270</v>
      </c>
      <c r="Q659" s="151">
        <f>IF("1-Swim"=D659,J659*2.4,IF("2-Bike"=D659,J659*112,IF("3-Run"=D659,J659*26.2,0)))</f>
        <v>0.22197222222222224</v>
      </c>
      <c r="R659" s="151">
        <f>Q659/2</f>
        <v>0.11098611111111112</v>
      </c>
      <c r="S659" s="53">
        <f>J659*26.2</f>
        <v>0.22197222222222224</v>
      </c>
      <c r="T659" s="53">
        <f>(J659+0.0013889)*26.2</f>
        <v>0.25836140222222226</v>
      </c>
      <c r="U659" s="53">
        <f>S659/2</f>
        <v>0.11098611111111112</v>
      </c>
      <c r="V659" s="53">
        <f>T659/2</f>
        <v>0.12918070111111113</v>
      </c>
      <c r="W659" s="50">
        <f>RANK(J659,J:J,1)</f>
        <v>2651</v>
      </c>
      <c r="X659" s="143">
        <f>YEAR(B659)</f>
        <v>2006</v>
      </c>
      <c r="Y659" s="50">
        <f>MONTH(B659)</f>
        <v>10</v>
      </c>
      <c r="Z659" s="56">
        <f>X659*100+Y659</f>
        <v>200610</v>
      </c>
      <c r="AA659" s="56">
        <f>WEEKNUM(B659,1)</f>
        <v>42</v>
      </c>
      <c r="AB659" s="58">
        <f>IF(ISBLANK(B659)," ",MAX(B659-B658-1,0))</f>
        <v>7</v>
      </c>
      <c r="AC659" s="56">
        <f>DAY(B659)</f>
        <v>19</v>
      </c>
      <c r="AD659" s="53">
        <f>U659+V659</f>
        <v>0.24016681222222225</v>
      </c>
      <c r="AE659" s="56">
        <f>IF("1-Swim"=D659,E659*46.7,IF("2-Bike"=D659,E659,IF("3-Run"=D659,E659*4.27,0)))</f>
        <v>12.809999999999999</v>
      </c>
    </row>
    <row r="660" spans="1:31" x14ac:dyDescent="0.25">
      <c r="A660" s="50">
        <v>659</v>
      </c>
      <c r="B660" s="51">
        <v>39012</v>
      </c>
      <c r="C660" s="52" t="s">
        <v>0</v>
      </c>
      <c r="D660" s="50" t="s">
        <v>1223</v>
      </c>
      <c r="E660" s="50">
        <v>3.25</v>
      </c>
      <c r="F660" s="50">
        <v>0</v>
      </c>
      <c r="G660" s="50">
        <v>30</v>
      </c>
      <c r="H660" s="50">
        <v>30</v>
      </c>
      <c r="I660" s="53">
        <f>IF(E660&gt;0,TIME(F660,G660,H660),"")</f>
        <v>2.1180555555555553E-2</v>
      </c>
      <c r="J660" s="54">
        <f>IF(E660&gt;0,TIME(F660,G660,H660)/E660,"")</f>
        <v>6.5170940170940165E-3</v>
      </c>
      <c r="K660" s="50" t="s">
        <v>557</v>
      </c>
      <c r="L660" s="50" t="s">
        <v>271</v>
      </c>
      <c r="M660" s="55">
        <f>IF(D660&gt;0,0.0416666666666667/J660,"")</f>
        <v>6.3934426229508254</v>
      </c>
      <c r="N660" s="50">
        <v>171</v>
      </c>
      <c r="P660" s="50" t="s">
        <v>272</v>
      </c>
      <c r="Q660" s="151">
        <f>IF("1-Swim"=D660,J660*2.4,IF("2-Bike"=D660,J660*112,IF("3-Run"=D660,J660*26.2,0)))</f>
        <v>0.17074786324786323</v>
      </c>
      <c r="R660" s="151">
        <f>Q660/2</f>
        <v>8.5373931623931615E-2</v>
      </c>
      <c r="S660" s="53">
        <f>J660*26.2</f>
        <v>0.17074786324786323</v>
      </c>
      <c r="T660" s="53">
        <f>(J660+0.0013889)*26.2</f>
        <v>0.20713704324786322</v>
      </c>
      <c r="U660" s="53">
        <f>S660/2</f>
        <v>8.5373931623931615E-2</v>
      </c>
      <c r="V660" s="53">
        <f>T660/2</f>
        <v>0.10356852162393161</v>
      </c>
      <c r="W660" s="50">
        <f>RANK(J660,J:J,1)</f>
        <v>1029</v>
      </c>
      <c r="X660" s="143">
        <f>YEAR(B660)</f>
        <v>2006</v>
      </c>
      <c r="Y660" s="50">
        <f>MONTH(B660)</f>
        <v>10</v>
      </c>
      <c r="Z660" s="56">
        <f>X660*100+Y660</f>
        <v>200610</v>
      </c>
      <c r="AA660" s="56">
        <f>WEEKNUM(B660,1)</f>
        <v>43</v>
      </c>
      <c r="AB660" s="58">
        <f>IF(ISBLANK(B660)," ",MAX(B660-B659-1,0))</f>
        <v>2</v>
      </c>
      <c r="AC660" s="56">
        <f>DAY(B660)</f>
        <v>22</v>
      </c>
      <c r="AD660" s="53">
        <f>U660+V660</f>
        <v>0.18894245324786324</v>
      </c>
      <c r="AE660" s="56">
        <f>IF("1-Swim"=D660,E660*46.7,IF("2-Bike"=D660,E660,IF("3-Run"=D660,E660*4.27,0)))</f>
        <v>13.877499999999998</v>
      </c>
    </row>
    <row r="661" spans="1:31" x14ac:dyDescent="0.25">
      <c r="A661" s="50">
        <v>660</v>
      </c>
      <c r="B661" s="51">
        <v>39013</v>
      </c>
      <c r="C661" s="52" t="s">
        <v>3</v>
      </c>
      <c r="D661" s="50" t="s">
        <v>1223</v>
      </c>
      <c r="E661" s="50">
        <v>3.5</v>
      </c>
      <c r="F661" s="50">
        <v>0</v>
      </c>
      <c r="G661" s="50">
        <v>37</v>
      </c>
      <c r="H661" s="50">
        <v>37</v>
      </c>
      <c r="I661" s="53">
        <f>IF(E661&gt;0,TIME(F661,G661,H661),"")</f>
        <v>2.6122685185185183E-2</v>
      </c>
      <c r="J661" s="54">
        <f>IF(E661&gt;0,TIME(F661,G661,H661)/E661,"")</f>
        <v>7.4636243386243381E-3</v>
      </c>
      <c r="K661" s="50" t="s">
        <v>557</v>
      </c>
      <c r="L661" s="50" t="s">
        <v>130</v>
      </c>
      <c r="M661" s="55">
        <f>IF(D661&gt;0,0.0416666666666667/J661,"")</f>
        <v>5.582631812140014</v>
      </c>
      <c r="N661" s="50">
        <v>0</v>
      </c>
      <c r="P661" s="50" t="s">
        <v>273</v>
      </c>
      <c r="Q661" s="151">
        <f>IF("1-Swim"=D661,J661*2.4,IF("2-Bike"=D661,J661*112,IF("3-Run"=D661,J661*26.2,0)))</f>
        <v>0.19554695767195765</v>
      </c>
      <c r="R661" s="151">
        <f>Q661/2</f>
        <v>9.7773478835978825E-2</v>
      </c>
      <c r="S661" s="53">
        <f>J661*26.2</f>
        <v>0.19554695767195765</v>
      </c>
      <c r="T661" s="53">
        <f>(J661+0.0013889)*26.2</f>
        <v>0.23193613767195764</v>
      </c>
      <c r="U661" s="53">
        <f>S661/2</f>
        <v>9.7773478835978825E-2</v>
      </c>
      <c r="V661" s="53">
        <f>T661/2</f>
        <v>0.11596806883597882</v>
      </c>
      <c r="W661" s="50">
        <f>RANK(J661,J:J,1)</f>
        <v>2027</v>
      </c>
      <c r="X661" s="143">
        <f>YEAR(B661)</f>
        <v>2006</v>
      </c>
      <c r="Y661" s="50">
        <f>MONTH(B661)</f>
        <v>10</v>
      </c>
      <c r="Z661" s="56">
        <f>X661*100+Y661</f>
        <v>200610</v>
      </c>
      <c r="AA661" s="56">
        <f>WEEKNUM(B661,1)</f>
        <v>43</v>
      </c>
      <c r="AB661" s="58">
        <f>IF(ISBLANK(B661)," ",MAX(B661-B660-1,0))</f>
        <v>0</v>
      </c>
      <c r="AC661" s="56">
        <f>DAY(B661)</f>
        <v>23</v>
      </c>
      <c r="AD661" s="53">
        <f>U661+V661</f>
        <v>0.21374154767195763</v>
      </c>
      <c r="AE661" s="56">
        <f>IF("1-Swim"=D661,E661*46.7,IF("2-Bike"=D661,E661,IF("3-Run"=D661,E661*4.27,0)))</f>
        <v>14.944999999999999</v>
      </c>
    </row>
    <row r="662" spans="1:31" x14ac:dyDescent="0.25">
      <c r="A662" s="50">
        <v>661</v>
      </c>
      <c r="B662" s="51">
        <v>39014</v>
      </c>
      <c r="C662" s="52" t="s">
        <v>4</v>
      </c>
      <c r="D662" s="50" t="s">
        <v>1223</v>
      </c>
      <c r="E662" s="50">
        <v>3</v>
      </c>
      <c r="F662" s="50">
        <v>0</v>
      </c>
      <c r="G662" s="50">
        <v>30</v>
      </c>
      <c r="H662" s="50">
        <v>30</v>
      </c>
      <c r="I662" s="53">
        <f>IF(E662&gt;0,TIME(F662,G662,H662),"")</f>
        <v>2.1180555555555553E-2</v>
      </c>
      <c r="J662" s="54">
        <f>IF(E662&gt;0,TIME(F662,G662,H662)/E662,"")</f>
        <v>7.0601851851851841E-3</v>
      </c>
      <c r="K662" s="50" t="s">
        <v>557</v>
      </c>
      <c r="L662" s="50" t="s">
        <v>102</v>
      </c>
      <c r="M662" s="55">
        <f>IF(D662&gt;0,0.0416666666666667/J662,"")</f>
        <v>5.9016393442623007</v>
      </c>
      <c r="N662" s="50">
        <v>0</v>
      </c>
      <c r="P662" s="50" t="s">
        <v>274</v>
      </c>
      <c r="Q662" s="151">
        <f>IF("1-Swim"=D662,J662*2.4,IF("2-Bike"=D662,J662*112,IF("3-Run"=D662,J662*26.2,0)))</f>
        <v>0.18497685185185181</v>
      </c>
      <c r="R662" s="151">
        <f>Q662/2</f>
        <v>9.2488425925925905E-2</v>
      </c>
      <c r="S662" s="53">
        <f>J662*26.2</f>
        <v>0.18497685185185181</v>
      </c>
      <c r="T662" s="53">
        <f>(J662+0.0013889)*26.2</f>
        <v>0.2213660318518518</v>
      </c>
      <c r="U662" s="53">
        <f>S662/2</f>
        <v>9.2488425925925905E-2</v>
      </c>
      <c r="V662" s="53">
        <f>T662/2</f>
        <v>0.1106830159259259</v>
      </c>
      <c r="W662" s="50">
        <f>RANK(J662,J:J,1)</f>
        <v>1613</v>
      </c>
      <c r="X662" s="143">
        <f>YEAR(B662)</f>
        <v>2006</v>
      </c>
      <c r="Y662" s="50">
        <f>MONTH(B662)</f>
        <v>10</v>
      </c>
      <c r="Z662" s="56">
        <f>X662*100+Y662</f>
        <v>200610</v>
      </c>
      <c r="AA662" s="56">
        <f>WEEKNUM(B662,1)</f>
        <v>43</v>
      </c>
      <c r="AB662" s="58">
        <f>IF(ISBLANK(B662)," ",MAX(B662-B661-1,0))</f>
        <v>0</v>
      </c>
      <c r="AC662" s="56">
        <f>DAY(B662)</f>
        <v>24</v>
      </c>
      <c r="AD662" s="53">
        <f>U662+V662</f>
        <v>0.20317144185185182</v>
      </c>
      <c r="AE662" s="56">
        <f>IF("1-Swim"=D662,E662*46.7,IF("2-Bike"=D662,E662,IF("3-Run"=D662,E662*4.27,0)))</f>
        <v>12.809999999999999</v>
      </c>
    </row>
    <row r="663" spans="1:31" x14ac:dyDescent="0.25">
      <c r="A663" s="50">
        <v>662</v>
      </c>
      <c r="B663" s="51">
        <v>39016</v>
      </c>
      <c r="C663" s="52" t="s">
        <v>1</v>
      </c>
      <c r="D663" s="50" t="s">
        <v>1223</v>
      </c>
      <c r="E663" s="50">
        <v>3</v>
      </c>
      <c r="F663" s="50">
        <v>0</v>
      </c>
      <c r="G663" s="50">
        <v>32</v>
      </c>
      <c r="H663" s="50">
        <v>32</v>
      </c>
      <c r="I663" s="53">
        <f>IF(E663&gt;0,TIME(F663,G663,H663),"")</f>
        <v>2.2592592592592591E-2</v>
      </c>
      <c r="J663" s="54">
        <f>IF(E663&gt;0,TIME(F663,G663,H663)/E663,"")</f>
        <v>7.530864197530864E-3</v>
      </c>
      <c r="K663" s="50" t="s">
        <v>557</v>
      </c>
      <c r="L663" s="50" t="s">
        <v>334</v>
      </c>
      <c r="M663" s="55">
        <f>IF(D663&gt;0,0.0416666666666667/J663,"")</f>
        <v>5.5327868852459057</v>
      </c>
      <c r="N663" s="50">
        <v>0</v>
      </c>
      <c r="Q663" s="151">
        <f>IF("1-Swim"=D663,J663*2.4,IF("2-Bike"=D663,J663*112,IF("3-Run"=D663,J663*26.2,0)))</f>
        <v>0.19730864197530862</v>
      </c>
      <c r="R663" s="151">
        <f>Q663/2</f>
        <v>9.8654320987654309E-2</v>
      </c>
      <c r="S663" s="53">
        <f>J663*26.2</f>
        <v>0.19730864197530862</v>
      </c>
      <c r="T663" s="53">
        <f>(J663+0.0013889)*26.2</f>
        <v>0.23369782197530861</v>
      </c>
      <c r="U663" s="53">
        <f>S663/2</f>
        <v>9.8654320987654309E-2</v>
      </c>
      <c r="V663" s="53">
        <f>T663/2</f>
        <v>0.11684891098765431</v>
      </c>
      <c r="W663" s="50">
        <f>RANK(J663,J:J,1)</f>
        <v>2096</v>
      </c>
      <c r="X663" s="143">
        <f>YEAR(B663)</f>
        <v>2006</v>
      </c>
      <c r="Y663" s="50">
        <f>MONTH(B663)</f>
        <v>10</v>
      </c>
      <c r="Z663" s="56">
        <f>X663*100+Y663</f>
        <v>200610</v>
      </c>
      <c r="AA663" s="56">
        <f>WEEKNUM(B663,1)</f>
        <v>43</v>
      </c>
      <c r="AB663" s="58">
        <f>IF(ISBLANK(B663)," ",MAX(B663-B662-1,0))</f>
        <v>1</v>
      </c>
      <c r="AC663" s="56">
        <f>DAY(B663)</f>
        <v>26</v>
      </c>
      <c r="AD663" s="53">
        <f>U663+V663</f>
        <v>0.21550323197530863</v>
      </c>
      <c r="AE663" s="56">
        <f>IF("1-Swim"=D663,E663*46.7,IF("2-Bike"=D663,E663,IF("3-Run"=D663,E663*4.27,0)))</f>
        <v>12.809999999999999</v>
      </c>
    </row>
    <row r="664" spans="1:31" x14ac:dyDescent="0.25">
      <c r="A664" s="50">
        <v>663</v>
      </c>
      <c r="B664" s="51">
        <v>39017</v>
      </c>
      <c r="C664" s="52" t="s">
        <v>2</v>
      </c>
      <c r="D664" s="50" t="s">
        <v>1223</v>
      </c>
      <c r="E664" s="50">
        <v>3.5</v>
      </c>
      <c r="F664" s="50">
        <v>0</v>
      </c>
      <c r="G664" s="50">
        <v>34</v>
      </c>
      <c r="H664" s="50">
        <v>34</v>
      </c>
      <c r="I664" s="53">
        <f>IF(E664&gt;0,TIME(F664,G664,H664),"")</f>
        <v>2.4004629629629629E-2</v>
      </c>
      <c r="J664" s="54">
        <f>IF(E664&gt;0,TIME(F664,G664,H664)/E664,"")</f>
        <v>6.858465608465608E-3</v>
      </c>
      <c r="K664" s="50" t="s">
        <v>557</v>
      </c>
      <c r="L664" s="50" t="s">
        <v>130</v>
      </c>
      <c r="M664" s="55">
        <f>IF(D664&gt;0,0.0416666666666667/J664,"")</f>
        <v>6.0752169720347204</v>
      </c>
      <c r="N664" s="50">
        <v>0</v>
      </c>
      <c r="P664" s="50" t="s">
        <v>274</v>
      </c>
      <c r="Q664" s="151">
        <f>IF("1-Swim"=D664,J664*2.4,IF("2-Bike"=D664,J664*112,IF("3-Run"=D664,J664*26.2,0)))</f>
        <v>0.17969179894179893</v>
      </c>
      <c r="R664" s="151">
        <f>Q664/2</f>
        <v>8.9845899470899465E-2</v>
      </c>
      <c r="S664" s="53">
        <f>J664*26.2</f>
        <v>0.17969179894179893</v>
      </c>
      <c r="T664" s="53">
        <f>(J664+0.0013889)*26.2</f>
        <v>0.2160809789417989</v>
      </c>
      <c r="U664" s="53">
        <f>S664/2</f>
        <v>8.9845899470899465E-2</v>
      </c>
      <c r="V664" s="53">
        <f>T664/2</f>
        <v>0.10804048947089945</v>
      </c>
      <c r="W664" s="50">
        <f>RANK(J664,J:J,1)</f>
        <v>1389</v>
      </c>
      <c r="X664" s="143">
        <f>YEAR(B664)</f>
        <v>2006</v>
      </c>
      <c r="Y664" s="50">
        <f>MONTH(B664)</f>
        <v>10</v>
      </c>
      <c r="Z664" s="56">
        <f>X664*100+Y664</f>
        <v>200610</v>
      </c>
      <c r="AA664" s="56">
        <f>WEEKNUM(B664,1)</f>
        <v>43</v>
      </c>
      <c r="AB664" s="58">
        <f>IF(ISBLANK(B664)," ",MAX(B664-B663-1,0))</f>
        <v>0</v>
      </c>
      <c r="AC664" s="56">
        <f>DAY(B664)</f>
        <v>27</v>
      </c>
      <c r="AD664" s="53">
        <f>U664+V664</f>
        <v>0.19788638894179891</v>
      </c>
      <c r="AE664" s="56">
        <f>IF("1-Swim"=D664,E664*46.7,IF("2-Bike"=D664,E664,IF("3-Run"=D664,E664*4.27,0)))</f>
        <v>14.944999999999999</v>
      </c>
    </row>
    <row r="665" spans="1:31" x14ac:dyDescent="0.25">
      <c r="A665" s="50">
        <v>664</v>
      </c>
      <c r="B665" s="51">
        <v>39020</v>
      </c>
      <c r="C665" s="52" t="s">
        <v>3</v>
      </c>
      <c r="D665" s="50" t="s">
        <v>1223</v>
      </c>
      <c r="E665" s="50">
        <v>4</v>
      </c>
      <c r="F665" s="50">
        <v>0</v>
      </c>
      <c r="G665" s="50">
        <v>44</v>
      </c>
      <c r="H665" s="50">
        <v>44</v>
      </c>
      <c r="I665" s="53">
        <f>IF(E665&gt;0,TIME(F665,G665,H665),"")</f>
        <v>3.1064814814814812E-2</v>
      </c>
      <c r="J665" s="54">
        <f>IF(E665&gt;0,TIME(F665,G665,H665)/E665,"")</f>
        <v>7.7662037037037031E-3</v>
      </c>
      <c r="K665" s="50" t="s">
        <v>557</v>
      </c>
      <c r="L665" s="50" t="s">
        <v>143</v>
      </c>
      <c r="M665" s="55">
        <f>IF(D665&gt;0,0.0416666666666667/J665,"")</f>
        <v>5.3651266766020909</v>
      </c>
      <c r="N665" s="50">
        <v>160</v>
      </c>
      <c r="O665" s="50" t="s">
        <v>255</v>
      </c>
      <c r="P665" s="50" t="s">
        <v>275</v>
      </c>
      <c r="Q665" s="151">
        <f>IF("1-Swim"=D665,J665*2.4,IF("2-Bike"=D665,J665*112,IF("3-Run"=D665,J665*26.2,0)))</f>
        <v>0.20347453703703702</v>
      </c>
      <c r="R665" s="151">
        <f>Q665/2</f>
        <v>0.10173726851851851</v>
      </c>
      <c r="S665" s="53">
        <f>J665*26.2</f>
        <v>0.20347453703703702</v>
      </c>
      <c r="T665" s="53">
        <f>(J665+0.0013889)*26.2</f>
        <v>0.23986371703703699</v>
      </c>
      <c r="U665" s="53">
        <f>S665/2</f>
        <v>0.10173726851851851</v>
      </c>
      <c r="V665" s="53">
        <f>T665/2</f>
        <v>0.11993185851851849</v>
      </c>
      <c r="W665" s="50">
        <f>RANK(J665,J:J,1)</f>
        <v>2287</v>
      </c>
      <c r="X665" s="143">
        <f>YEAR(B665)</f>
        <v>2006</v>
      </c>
      <c r="Y665" s="50">
        <f>MONTH(B665)</f>
        <v>10</v>
      </c>
      <c r="Z665" s="56">
        <f>X665*100+Y665</f>
        <v>200610</v>
      </c>
      <c r="AA665" s="56">
        <f>WEEKNUM(B665,1)</f>
        <v>44</v>
      </c>
      <c r="AB665" s="58">
        <f>IF(ISBLANK(B665)," ",MAX(B665-B664-1,0))</f>
        <v>2</v>
      </c>
      <c r="AC665" s="56">
        <f>DAY(B665)</f>
        <v>30</v>
      </c>
      <c r="AD665" s="53">
        <f>U665+V665</f>
        <v>0.22166912703703701</v>
      </c>
      <c r="AE665" s="56">
        <f>IF("1-Swim"=D665,E665*46.7,IF("2-Bike"=D665,E665,IF("3-Run"=D665,E665*4.27,0)))</f>
        <v>17.079999999999998</v>
      </c>
    </row>
    <row r="666" spans="1:31" x14ac:dyDescent="0.25">
      <c r="A666" s="50">
        <v>665</v>
      </c>
      <c r="B666" s="51">
        <v>39022</v>
      </c>
      <c r="C666" s="52" t="s">
        <v>6</v>
      </c>
      <c r="D666" s="50" t="s">
        <v>1223</v>
      </c>
      <c r="E666" s="50">
        <v>4</v>
      </c>
      <c r="F666" s="50">
        <v>0</v>
      </c>
      <c r="G666" s="50">
        <v>43</v>
      </c>
      <c r="H666" s="50">
        <v>43</v>
      </c>
      <c r="I666" s="53">
        <f>IF(E666&gt;0,TIME(F666,G666,H666),"")</f>
        <v>3.0358796296296297E-2</v>
      </c>
      <c r="J666" s="54">
        <f>IF(E666&gt;0,TIME(F666,G666,H666)/E666,"")</f>
        <v>7.5896990740740742E-3</v>
      </c>
      <c r="K666" s="50" t="s">
        <v>557</v>
      </c>
      <c r="L666" s="50" t="s">
        <v>143</v>
      </c>
      <c r="M666" s="55">
        <f>IF(D666&gt;0,0.0416666666666667/J666,"")</f>
        <v>5.4898970644300462</v>
      </c>
      <c r="N666" s="50">
        <v>0</v>
      </c>
      <c r="P666" s="50" t="s">
        <v>276</v>
      </c>
      <c r="Q666" s="151">
        <f>IF("1-Swim"=D666,J666*2.4,IF("2-Bike"=D666,J666*112,IF("3-Run"=D666,J666*26.2,0)))</f>
        <v>0.19885011574074074</v>
      </c>
      <c r="R666" s="151">
        <f>Q666/2</f>
        <v>9.942505787037037E-2</v>
      </c>
      <c r="S666" s="53">
        <f>J666*26.2</f>
        <v>0.19885011574074074</v>
      </c>
      <c r="T666" s="53">
        <f>(J666+0.0013889)*26.2</f>
        <v>0.23523929574074073</v>
      </c>
      <c r="U666" s="53">
        <f>S666/2</f>
        <v>9.942505787037037E-2</v>
      </c>
      <c r="V666" s="53">
        <f>T666/2</f>
        <v>0.11761964787037037</v>
      </c>
      <c r="W666" s="50">
        <f>RANK(J666,J:J,1)</f>
        <v>2146</v>
      </c>
      <c r="X666" s="143">
        <f>YEAR(B666)</f>
        <v>2006</v>
      </c>
      <c r="Y666" s="50">
        <f>MONTH(B666)</f>
        <v>11</v>
      </c>
      <c r="Z666" s="56">
        <f>X666*100+Y666</f>
        <v>200611</v>
      </c>
      <c r="AA666" s="56">
        <f>WEEKNUM(B666,1)</f>
        <v>44</v>
      </c>
      <c r="AB666" s="58">
        <f>IF(ISBLANK(B666)," ",MAX(B666-B665-1,0))</f>
        <v>1</v>
      </c>
      <c r="AC666" s="56">
        <f>DAY(B666)</f>
        <v>1</v>
      </c>
      <c r="AD666" s="53">
        <f>U666+V666</f>
        <v>0.21704470574074075</v>
      </c>
      <c r="AE666" s="56">
        <f>IF("1-Swim"=D666,E666*46.7,IF("2-Bike"=D666,E666,IF("3-Run"=D666,E666*4.27,0)))</f>
        <v>17.079999999999998</v>
      </c>
    </row>
    <row r="667" spans="1:31" x14ac:dyDescent="0.25">
      <c r="A667" s="50">
        <v>666</v>
      </c>
      <c r="B667" s="51">
        <v>39029</v>
      </c>
      <c r="C667" s="52" t="s">
        <v>6</v>
      </c>
      <c r="D667" s="50" t="s">
        <v>1223</v>
      </c>
      <c r="E667" s="50">
        <v>2.2999999999999998</v>
      </c>
      <c r="F667" s="50">
        <v>0</v>
      </c>
      <c r="G667" s="50">
        <v>25</v>
      </c>
      <c r="H667" s="50">
        <v>25</v>
      </c>
      <c r="I667" s="53">
        <f>IF(E667&gt;0,TIME(F667,G667,H667),"")</f>
        <v>1.7650462962962962E-2</v>
      </c>
      <c r="J667" s="54">
        <f>IF(E667&gt;0,TIME(F667,G667,H667)/E667,"")</f>
        <v>7.6741143317230276E-3</v>
      </c>
      <c r="K667" s="50" t="s">
        <v>557</v>
      </c>
      <c r="L667" s="50" t="s">
        <v>17</v>
      </c>
      <c r="M667" s="55">
        <f>IF(D667&gt;0,0.0416666666666667/J667,"")</f>
        <v>5.4295081967213159</v>
      </c>
      <c r="N667" s="50">
        <v>0</v>
      </c>
      <c r="Q667" s="151">
        <f>IF("1-Swim"=D667,J667*2.4,IF("2-Bike"=D667,J667*112,IF("3-Run"=D667,J667*26.2,0)))</f>
        <v>0.20106179549114331</v>
      </c>
      <c r="R667" s="151">
        <f>Q667/2</f>
        <v>0.10053089774557165</v>
      </c>
      <c r="S667" s="53">
        <f>J667*26.2</f>
        <v>0.20106179549114331</v>
      </c>
      <c r="T667" s="53">
        <f>(J667+0.0013889)*26.2</f>
        <v>0.2374509754911433</v>
      </c>
      <c r="U667" s="53">
        <f>S667/2</f>
        <v>0.10053089774557165</v>
      </c>
      <c r="V667" s="53">
        <f>T667/2</f>
        <v>0.11872548774557165</v>
      </c>
      <c r="W667" s="50">
        <f>RANK(J667,J:J,1)</f>
        <v>2211</v>
      </c>
      <c r="X667" s="50">
        <f>YEAR(B667)</f>
        <v>2006</v>
      </c>
      <c r="Y667" s="50">
        <f>MONTH(B667)</f>
        <v>11</v>
      </c>
      <c r="Z667" s="56">
        <f>X667*100+Y667</f>
        <v>200611</v>
      </c>
      <c r="AA667" s="56">
        <f>WEEKNUM(B667,1)</f>
        <v>45</v>
      </c>
      <c r="AB667" s="58">
        <f>IF(ISBLANK(B667)," ",MAX(B667-B666-1,0))</f>
        <v>6</v>
      </c>
      <c r="AC667" s="56">
        <f>DAY(B667)</f>
        <v>8</v>
      </c>
      <c r="AD667" s="53">
        <f>U667+V667</f>
        <v>0.21925638549114329</v>
      </c>
      <c r="AE667" s="56">
        <f>IF("1-Swim"=D667,E667*46.7,IF("2-Bike"=D667,E667,IF("3-Run"=D667,E667*4.27,0)))</f>
        <v>9.820999999999998</v>
      </c>
    </row>
    <row r="668" spans="1:31" x14ac:dyDescent="0.25">
      <c r="A668" s="50">
        <v>667</v>
      </c>
      <c r="B668" s="51">
        <v>39030</v>
      </c>
      <c r="C668" s="52" t="s">
        <v>1</v>
      </c>
      <c r="D668" s="50" t="s">
        <v>1223</v>
      </c>
      <c r="E668" s="50">
        <v>2</v>
      </c>
      <c r="F668" s="50">
        <v>0</v>
      </c>
      <c r="G668" s="50">
        <v>17</v>
      </c>
      <c r="H668" s="50">
        <v>17</v>
      </c>
      <c r="I668" s="53">
        <f>IF(E668&gt;0,TIME(F668,G668,H668),"")</f>
        <v>1.2002314814814815E-2</v>
      </c>
      <c r="J668" s="54">
        <f>IF(E668&gt;0,TIME(F668,G668,H668)/E668,"")</f>
        <v>6.0011574074074073E-3</v>
      </c>
      <c r="K668" s="50" t="s">
        <v>557</v>
      </c>
      <c r="L668" s="50" t="s">
        <v>117</v>
      </c>
      <c r="M668" s="55">
        <f>IF(D668&gt;0,0.0416666666666667/J668,"")</f>
        <v>6.9431051108968234</v>
      </c>
      <c r="N668" s="50">
        <v>169</v>
      </c>
      <c r="O668" s="50" t="s">
        <v>255</v>
      </c>
      <c r="P668" s="50" t="s">
        <v>277</v>
      </c>
      <c r="Q668" s="151">
        <f>IF("1-Swim"=D668,J668*2.4,IF("2-Bike"=D668,J668*112,IF("3-Run"=D668,J668*26.2,0)))</f>
        <v>0.15723032407407406</v>
      </c>
      <c r="R668" s="151">
        <f>Q668/2</f>
        <v>7.8615162037037029E-2</v>
      </c>
      <c r="S668" s="53">
        <f>J668*26.2</f>
        <v>0.15723032407407406</v>
      </c>
      <c r="T668" s="53">
        <f>(J668+0.0013889)*26.2</f>
        <v>0.19361950407407408</v>
      </c>
      <c r="U668" s="53">
        <f>S668/2</f>
        <v>7.8615162037037029E-2</v>
      </c>
      <c r="V668" s="53">
        <f>T668/2</f>
        <v>9.6809752037037039E-2</v>
      </c>
      <c r="W668" s="50">
        <f>RANK(J668,J:J,1)</f>
        <v>815</v>
      </c>
      <c r="X668" s="50">
        <f>YEAR(B668)</f>
        <v>2006</v>
      </c>
      <c r="Y668" s="50">
        <f>MONTH(B668)</f>
        <v>11</v>
      </c>
      <c r="Z668" s="56">
        <f>X668*100+Y668</f>
        <v>200611</v>
      </c>
      <c r="AA668" s="56">
        <f>WEEKNUM(B668,1)</f>
        <v>45</v>
      </c>
      <c r="AB668" s="58">
        <f>IF(ISBLANK(B668)," ",MAX(B668-B667-1,0))</f>
        <v>0</v>
      </c>
      <c r="AC668" s="56">
        <f>DAY(B668)</f>
        <v>9</v>
      </c>
      <c r="AD668" s="53">
        <f>U668+V668</f>
        <v>0.17542491407407407</v>
      </c>
      <c r="AE668" s="56">
        <f>IF("1-Swim"=D668,E668*46.7,IF("2-Bike"=D668,E668,IF("3-Run"=D668,E668*4.27,0)))</f>
        <v>8.5399999999999991</v>
      </c>
    </row>
    <row r="669" spans="1:31" x14ac:dyDescent="0.25">
      <c r="A669" s="50">
        <v>668</v>
      </c>
      <c r="B669" s="51">
        <v>39031</v>
      </c>
      <c r="C669" s="52" t="s">
        <v>2</v>
      </c>
      <c r="D669" s="50" t="s">
        <v>1223</v>
      </c>
      <c r="E669" s="50">
        <v>3.5</v>
      </c>
      <c r="F669" s="50">
        <v>0</v>
      </c>
      <c r="G669" s="50">
        <v>34</v>
      </c>
      <c r="H669" s="50">
        <v>34</v>
      </c>
      <c r="I669" s="53">
        <f>IF(E669&gt;0,TIME(F669,G669,H669),"")</f>
        <v>2.4004629629629629E-2</v>
      </c>
      <c r="J669" s="54">
        <f>IF(E669&gt;0,TIME(F669,G669,H669)/E669,"")</f>
        <v>6.858465608465608E-3</v>
      </c>
      <c r="K669" s="50" t="s">
        <v>557</v>
      </c>
      <c r="L669" s="50" t="s">
        <v>130</v>
      </c>
      <c r="M669" s="55">
        <f>IF(D669&gt;0,0.0416666666666667/J669,"")</f>
        <v>6.0752169720347204</v>
      </c>
      <c r="N669" s="50">
        <v>162</v>
      </c>
      <c r="O669" s="50" t="s">
        <v>255</v>
      </c>
      <c r="P669" s="50" t="s">
        <v>290</v>
      </c>
      <c r="Q669" s="151">
        <f>IF("1-Swim"=D669,J669*2.4,IF("2-Bike"=D669,J669*112,IF("3-Run"=D669,J669*26.2,0)))</f>
        <v>0.17969179894179893</v>
      </c>
      <c r="R669" s="151">
        <f>Q669/2</f>
        <v>8.9845899470899465E-2</v>
      </c>
      <c r="S669" s="53">
        <f>J669*26.2</f>
        <v>0.17969179894179893</v>
      </c>
      <c r="T669" s="53">
        <f>(J669+0.0013889)*26.2</f>
        <v>0.2160809789417989</v>
      </c>
      <c r="U669" s="53">
        <f>S669/2</f>
        <v>8.9845899470899465E-2</v>
      </c>
      <c r="V669" s="53">
        <f>T669/2</f>
        <v>0.10804048947089945</v>
      </c>
      <c r="W669" s="50">
        <f>RANK(J669,J:J,1)</f>
        <v>1389</v>
      </c>
      <c r="X669" s="50">
        <v>2006</v>
      </c>
      <c r="Y669" s="50">
        <f>MONTH(B669)</f>
        <v>11</v>
      </c>
      <c r="Z669" s="56">
        <f>X669*100+Y669</f>
        <v>200611</v>
      </c>
      <c r="AA669" s="56">
        <f>WEEKNUM(B669,1)</f>
        <v>45</v>
      </c>
      <c r="AB669" s="58">
        <f>IF(ISBLANK(B669)," ",MAX(B669-B668-1,0))</f>
        <v>0</v>
      </c>
      <c r="AC669" s="56">
        <f>DAY(B669)</f>
        <v>10</v>
      </c>
      <c r="AD669" s="53">
        <f>U669+V669</f>
        <v>0.19788638894179891</v>
      </c>
      <c r="AE669" s="56">
        <f>IF("1-Swim"=D669,E669*46.7,IF("2-Bike"=D669,E669,IF("3-Run"=D669,E669*4.27,0)))</f>
        <v>14.944999999999999</v>
      </c>
    </row>
    <row r="670" spans="1:31" x14ac:dyDescent="0.25">
      <c r="A670" s="50">
        <v>669</v>
      </c>
      <c r="B670" s="51">
        <v>39034</v>
      </c>
      <c r="C670" s="52" t="s">
        <v>5</v>
      </c>
      <c r="D670" s="50" t="s">
        <v>1223</v>
      </c>
      <c r="E670" s="50">
        <v>3</v>
      </c>
      <c r="F670" s="50">
        <v>0</v>
      </c>
      <c r="G670" s="50">
        <v>28</v>
      </c>
      <c r="H670" s="50">
        <v>28</v>
      </c>
      <c r="I670" s="53">
        <f>IF(E670&gt;0,TIME(F670,G670,H670),"")</f>
        <v>1.9768518518518515E-2</v>
      </c>
      <c r="J670" s="54">
        <f>IF(E670&gt;0,TIME(F670,G670,H670)/E670,"")</f>
        <v>6.589506172839505E-3</v>
      </c>
      <c r="K670" s="50" t="s">
        <v>557</v>
      </c>
      <c r="L670" s="50" t="s">
        <v>334</v>
      </c>
      <c r="M670" s="55">
        <f>IF(D670&gt;0,0.0416666666666667/J670,"")</f>
        <v>6.323185011709608</v>
      </c>
      <c r="N670" s="50">
        <v>160</v>
      </c>
      <c r="O670" s="50" t="s">
        <v>291</v>
      </c>
      <c r="P670" s="50" t="s">
        <v>292</v>
      </c>
      <c r="Q670" s="151">
        <f>IF("1-Swim"=D670,J670*2.4,IF("2-Bike"=D670,J670*112,IF("3-Run"=D670,J670*26.2,0)))</f>
        <v>0.17264506172839503</v>
      </c>
      <c r="R670" s="151">
        <f>Q670/2</f>
        <v>8.6322530864197514E-2</v>
      </c>
      <c r="S670" s="53">
        <f>J670*26.2</f>
        <v>0.17264506172839503</v>
      </c>
      <c r="T670" s="53">
        <f>(J670+0.0013889)*26.2</f>
        <v>0.20903424172839502</v>
      </c>
      <c r="U670" s="53">
        <f>S670/2</f>
        <v>8.6322530864197514E-2</v>
      </c>
      <c r="V670" s="53">
        <f>T670/2</f>
        <v>0.10451712086419751</v>
      </c>
      <c r="W670" s="50">
        <f>RANK(J670,J:J,1)</f>
        <v>1078</v>
      </c>
      <c r="X670" s="50">
        <v>2006</v>
      </c>
      <c r="Y670" s="50">
        <f>MONTH(B670)</f>
        <v>11</v>
      </c>
      <c r="Z670" s="56">
        <f>X670*100+Y670</f>
        <v>200611</v>
      </c>
      <c r="AA670" s="56">
        <f>WEEKNUM(B670,1)</f>
        <v>46</v>
      </c>
      <c r="AB670" s="58">
        <f>IF(ISBLANK(B670)," ",MAX(B670-B669-1,0))</f>
        <v>2</v>
      </c>
      <c r="AC670" s="56">
        <f>DAY(B670)</f>
        <v>13</v>
      </c>
      <c r="AD670" s="53">
        <f>U670+V670</f>
        <v>0.19083965172839501</v>
      </c>
      <c r="AE670" s="56">
        <f>IF("1-Swim"=D670,E670*46.7,IF("2-Bike"=D670,E670,IF("3-Run"=D670,E670*4.27,0)))</f>
        <v>12.809999999999999</v>
      </c>
    </row>
    <row r="671" spans="1:31" x14ac:dyDescent="0.25">
      <c r="A671" s="50">
        <v>670</v>
      </c>
      <c r="B671" s="51">
        <v>39035</v>
      </c>
      <c r="C671" s="52" t="s">
        <v>0</v>
      </c>
      <c r="D671" s="50" t="s">
        <v>1223</v>
      </c>
      <c r="E671" s="50">
        <v>3.5</v>
      </c>
      <c r="F671" s="50">
        <v>0</v>
      </c>
      <c r="G671" s="50">
        <v>38</v>
      </c>
      <c r="H671" s="50">
        <v>38</v>
      </c>
      <c r="I671" s="53">
        <f>IF(E671&gt;0,TIME(F671,G671,H671),"")</f>
        <v>2.6828703703703702E-2</v>
      </c>
      <c r="J671" s="54">
        <f>IF(E671&gt;0,TIME(F671,G671,H671)/E671,"")</f>
        <v>7.6653439153439151E-3</v>
      </c>
      <c r="K671" s="50" t="s">
        <v>557</v>
      </c>
      <c r="L671" s="50" t="s">
        <v>130</v>
      </c>
      <c r="M671" s="55">
        <f>IF(D671&gt;0,0.0416666666666667/J671,"")</f>
        <v>5.4357204486626447</v>
      </c>
      <c r="N671" s="50">
        <v>0</v>
      </c>
      <c r="O671" s="50" t="s">
        <v>198</v>
      </c>
      <c r="P671" s="50" t="s">
        <v>275</v>
      </c>
      <c r="Q671" s="151">
        <f>IF("1-Swim"=D671,J671*2.4,IF("2-Bike"=D671,J671*112,IF("3-Run"=D671,J671*26.2,0)))</f>
        <v>0.20083201058201056</v>
      </c>
      <c r="R671" s="151">
        <f>Q671/2</f>
        <v>0.10041600529100528</v>
      </c>
      <c r="S671" s="53">
        <f>J671*26.2</f>
        <v>0.20083201058201056</v>
      </c>
      <c r="T671" s="53">
        <f>(J671+0.0013889)*26.2</f>
        <v>0.23722119058201058</v>
      </c>
      <c r="U671" s="53">
        <f>S671/2</f>
        <v>0.10041600529100528</v>
      </c>
      <c r="V671" s="53">
        <f>T671/2</f>
        <v>0.11861059529100529</v>
      </c>
      <c r="W671" s="50">
        <f>RANK(J671,J:J,1)</f>
        <v>2202</v>
      </c>
      <c r="X671" s="50">
        <v>2006</v>
      </c>
      <c r="Y671" s="50">
        <f>MONTH(B671)</f>
        <v>11</v>
      </c>
      <c r="Z671" s="56">
        <f>X671*100+Y671</f>
        <v>200611</v>
      </c>
      <c r="AA671" s="56">
        <f>WEEKNUM(B671,1)</f>
        <v>46</v>
      </c>
      <c r="AB671" s="58">
        <f>IF(ISBLANK(B671)," ",MAX(B671-B670-1,0))</f>
        <v>0</v>
      </c>
      <c r="AC671" s="56">
        <f>DAY(B671)</f>
        <v>14</v>
      </c>
      <c r="AD671" s="53">
        <f>U671+V671</f>
        <v>0.21902660058201057</v>
      </c>
      <c r="AE671" s="56">
        <f>IF("1-Swim"=D671,E671*46.7,IF("2-Bike"=D671,E671,IF("3-Run"=D671,E671*4.27,0)))</f>
        <v>14.944999999999999</v>
      </c>
    </row>
    <row r="672" spans="1:31" x14ac:dyDescent="0.25">
      <c r="A672" s="50">
        <v>671</v>
      </c>
      <c r="B672" s="51">
        <v>39037</v>
      </c>
      <c r="C672" s="52" t="s">
        <v>3</v>
      </c>
      <c r="D672" s="50" t="s">
        <v>1223</v>
      </c>
      <c r="E672" s="50">
        <v>3</v>
      </c>
      <c r="F672" s="50">
        <v>0</v>
      </c>
      <c r="G672" s="50">
        <v>31</v>
      </c>
      <c r="H672" s="50">
        <v>31</v>
      </c>
      <c r="I672" s="53">
        <f>IF(E672&gt;0,TIME(F672,G672,H672),"")</f>
        <v>2.1886574074074072E-2</v>
      </c>
      <c r="J672" s="54">
        <f>IF(E672&gt;0,TIME(F672,G672,H672)/E672,"")</f>
        <v>7.2955246913580241E-3</v>
      </c>
      <c r="K672" s="50" t="s">
        <v>557</v>
      </c>
      <c r="L672" s="50" t="s">
        <v>334</v>
      </c>
      <c r="M672" s="55">
        <f>IF(D672&gt;0,0.0416666666666667/J672,"")</f>
        <v>5.7112638815441619</v>
      </c>
      <c r="N672" s="50">
        <v>157</v>
      </c>
      <c r="O672" s="50" t="s">
        <v>184</v>
      </c>
      <c r="P672" s="50" t="s">
        <v>293</v>
      </c>
      <c r="Q672" s="151">
        <f>IF("1-Swim"=D672,J672*2.4,IF("2-Bike"=D672,J672*112,IF("3-Run"=D672,J672*26.2,0)))</f>
        <v>0.19114274691358021</v>
      </c>
      <c r="R672" s="151">
        <f>Q672/2</f>
        <v>9.5571373456790107E-2</v>
      </c>
      <c r="S672" s="53">
        <f>J672*26.2</f>
        <v>0.19114274691358021</v>
      </c>
      <c r="T672" s="53">
        <f>(J672+0.0013889)*26.2</f>
        <v>0.22753192691358023</v>
      </c>
      <c r="U672" s="53">
        <f>S672/2</f>
        <v>9.5571373456790107E-2</v>
      </c>
      <c r="V672" s="53">
        <f>T672/2</f>
        <v>0.11376596345679012</v>
      </c>
      <c r="W672" s="50">
        <f>RANK(J672,J:J,1)</f>
        <v>1887</v>
      </c>
      <c r="X672" s="50">
        <v>2006</v>
      </c>
      <c r="Y672" s="50">
        <f>MONTH(B672)</f>
        <v>11</v>
      </c>
      <c r="Z672" s="56">
        <f>X672*100+Y672</f>
        <v>200611</v>
      </c>
      <c r="AA672" s="56">
        <f>WEEKNUM(B672,1)</f>
        <v>46</v>
      </c>
      <c r="AB672" s="58">
        <f>IF(ISBLANK(B672)," ",MAX(B672-B671-1,0))</f>
        <v>1</v>
      </c>
      <c r="AC672" s="56">
        <f>DAY(B672)</f>
        <v>16</v>
      </c>
      <c r="AD672" s="53">
        <f>U672+V672</f>
        <v>0.20933733691358022</v>
      </c>
      <c r="AE672" s="56">
        <f>IF("1-Swim"=D672,E672*46.7,IF("2-Bike"=D672,E672,IF("3-Run"=D672,E672*4.27,0)))</f>
        <v>12.809999999999999</v>
      </c>
    </row>
    <row r="673" spans="1:31" x14ac:dyDescent="0.25">
      <c r="A673" s="50">
        <v>672</v>
      </c>
      <c r="B673" s="51">
        <v>39038</v>
      </c>
      <c r="C673" s="52" t="s">
        <v>4</v>
      </c>
      <c r="D673" s="50" t="s">
        <v>1223</v>
      </c>
      <c r="E673" s="50">
        <v>3.5</v>
      </c>
      <c r="F673" s="50">
        <v>0</v>
      </c>
      <c r="G673" s="50">
        <v>37</v>
      </c>
      <c r="H673" s="50">
        <v>37</v>
      </c>
      <c r="I673" s="53">
        <f>IF(E673&gt;0,TIME(F673,G673,H673),"")</f>
        <v>2.6122685185185183E-2</v>
      </c>
      <c r="J673" s="54">
        <f>IF(E673&gt;0,TIME(F673,G673,H673)/E673,"")</f>
        <v>7.4636243386243381E-3</v>
      </c>
      <c r="K673" s="50" t="s">
        <v>557</v>
      </c>
      <c r="L673" s="50" t="s">
        <v>130</v>
      </c>
      <c r="M673" s="55">
        <f>IF(D673&gt;0,0.0416666666666667/J673,"")</f>
        <v>5.582631812140014</v>
      </c>
      <c r="N673" s="50">
        <v>158</v>
      </c>
      <c r="O673" s="50" t="s">
        <v>184</v>
      </c>
      <c r="P673" s="50" t="s">
        <v>294</v>
      </c>
      <c r="Q673" s="151">
        <f>IF("1-Swim"=D673,J673*2.4,IF("2-Bike"=D673,J673*112,IF("3-Run"=D673,J673*26.2,0)))</f>
        <v>0.19554695767195765</v>
      </c>
      <c r="R673" s="151">
        <f>Q673/2</f>
        <v>9.7773478835978825E-2</v>
      </c>
      <c r="S673" s="53">
        <f>J673*26.2</f>
        <v>0.19554695767195765</v>
      </c>
      <c r="T673" s="53">
        <f>(J673+0.0013889)*26.2</f>
        <v>0.23193613767195764</v>
      </c>
      <c r="U673" s="53">
        <f>S673/2</f>
        <v>9.7773478835978825E-2</v>
      </c>
      <c r="V673" s="53">
        <f>T673/2</f>
        <v>0.11596806883597882</v>
      </c>
      <c r="W673" s="50">
        <f>RANK(J673,J:J,1)</f>
        <v>2027</v>
      </c>
      <c r="X673" s="50">
        <v>2006</v>
      </c>
      <c r="Y673" s="50">
        <f>MONTH(B673)</f>
        <v>11</v>
      </c>
      <c r="Z673" s="56">
        <f>X673*100+Y673</f>
        <v>200611</v>
      </c>
      <c r="AA673" s="56">
        <f>WEEKNUM(B673,1)</f>
        <v>46</v>
      </c>
      <c r="AB673" s="58">
        <f>IF(ISBLANK(B673)," ",MAX(B673-B672-1,0))</f>
        <v>0</v>
      </c>
      <c r="AC673" s="56">
        <f>DAY(B673)</f>
        <v>17</v>
      </c>
      <c r="AD673" s="53">
        <f>U673+V673</f>
        <v>0.21374154767195763</v>
      </c>
      <c r="AE673" s="56">
        <f>IF("1-Swim"=D673,E673*46.7,IF("2-Bike"=D673,E673,IF("3-Run"=D673,E673*4.27,0)))</f>
        <v>14.944999999999999</v>
      </c>
    </row>
    <row r="674" spans="1:31" x14ac:dyDescent="0.25">
      <c r="A674" s="50">
        <v>673</v>
      </c>
      <c r="B674" s="51">
        <v>39040</v>
      </c>
      <c r="C674" s="52" t="s">
        <v>6</v>
      </c>
      <c r="D674" s="50" t="s">
        <v>1223</v>
      </c>
      <c r="E674" s="50">
        <v>5</v>
      </c>
      <c r="F674" s="50">
        <v>0</v>
      </c>
      <c r="G674" s="50">
        <v>47</v>
      </c>
      <c r="H674" s="50">
        <v>47</v>
      </c>
      <c r="I674" s="53">
        <f>IF(E674&gt;0,TIME(F674,G674,H674),"")</f>
        <v>3.318287037037037E-2</v>
      </c>
      <c r="J674" s="54">
        <f>IF(E674&gt;0,TIME(F674,G674,H674)/E674,"")</f>
        <v>6.6365740740740743E-3</v>
      </c>
      <c r="K674" s="50" t="s">
        <v>557</v>
      </c>
      <c r="L674" s="50" t="s">
        <v>295</v>
      </c>
      <c r="M674" s="55">
        <f>IF(D674&gt;0,0.0416666666666667/J674,"")</f>
        <v>6.2783397279386168</v>
      </c>
      <c r="N674" s="50">
        <v>175</v>
      </c>
      <c r="O674" s="50" t="s">
        <v>198</v>
      </c>
      <c r="P674" s="50" t="s">
        <v>296</v>
      </c>
      <c r="Q674" s="151">
        <f>IF("1-Swim"=D674,J674*2.4,IF("2-Bike"=D674,J674*112,IF("3-Run"=D674,J674*26.2,0)))</f>
        <v>0.17387824074074074</v>
      </c>
      <c r="R674" s="151">
        <f>Q674/2</f>
        <v>8.6939120370370368E-2</v>
      </c>
      <c r="S674" s="53">
        <f>J674*26.2</f>
        <v>0.17387824074074074</v>
      </c>
      <c r="T674" s="53">
        <f>(J674+0.0013889)*26.2</f>
        <v>0.21026742074074076</v>
      </c>
      <c r="U674" s="53">
        <f>S674/2</f>
        <v>8.6939120370370368E-2</v>
      </c>
      <c r="V674" s="53">
        <f>T674/2</f>
        <v>0.10513371037037038</v>
      </c>
      <c r="W674" s="50">
        <f>RANK(J674,J:J,1)</f>
        <v>1136</v>
      </c>
      <c r="X674" s="50">
        <v>2006</v>
      </c>
      <c r="Y674" s="50">
        <f>MONTH(B674)</f>
        <v>11</v>
      </c>
      <c r="Z674" s="56">
        <f>X674*100+Y674</f>
        <v>200611</v>
      </c>
      <c r="AA674" s="56">
        <f>WEEKNUM(B674,1)</f>
        <v>47</v>
      </c>
      <c r="AB674" s="58">
        <f>IF(ISBLANK(B674)," ",MAX(B674-B673-1,0))</f>
        <v>1</v>
      </c>
      <c r="AC674" s="56">
        <f>DAY(B674)</f>
        <v>19</v>
      </c>
      <c r="AD674" s="53">
        <f>U674+V674</f>
        <v>0.19207283074074075</v>
      </c>
      <c r="AE674" s="56">
        <f>IF("1-Swim"=D674,E674*46.7,IF("2-Bike"=D674,E674,IF("3-Run"=D674,E674*4.27,0)))</f>
        <v>21.349999999999998</v>
      </c>
    </row>
    <row r="675" spans="1:31" x14ac:dyDescent="0.25">
      <c r="A675" s="50">
        <v>674</v>
      </c>
      <c r="B675" s="51">
        <v>39041</v>
      </c>
      <c r="C675" s="52" t="s">
        <v>1</v>
      </c>
      <c r="D675" s="50" t="s">
        <v>1223</v>
      </c>
      <c r="E675" s="50">
        <v>3</v>
      </c>
      <c r="F675" s="50">
        <v>0</v>
      </c>
      <c r="G675" s="50">
        <v>33</v>
      </c>
      <c r="H675" s="50">
        <v>33</v>
      </c>
      <c r="I675" s="53">
        <f>IF(E675&gt;0,TIME(F675,G675,H675),"")</f>
        <v>2.3298611111111107E-2</v>
      </c>
      <c r="J675" s="54">
        <f>IF(E675&gt;0,TIME(F675,G675,H675)/E675,"")</f>
        <v>7.7662037037037022E-3</v>
      </c>
      <c r="K675" s="50" t="s">
        <v>557</v>
      </c>
      <c r="L675" s="50" t="s">
        <v>334</v>
      </c>
      <c r="M675" s="55">
        <f>IF(D675&gt;0,0.0416666666666667/J675,"")</f>
        <v>5.3651266766020917</v>
      </c>
      <c r="N675" s="50">
        <v>0</v>
      </c>
      <c r="O675" s="50" t="s">
        <v>198</v>
      </c>
      <c r="P675" s="50" t="s">
        <v>297</v>
      </c>
      <c r="Q675" s="151">
        <f>IF("1-Swim"=D675,J675*2.4,IF("2-Bike"=D675,J675*112,IF("3-Run"=D675,J675*26.2,0)))</f>
        <v>0.203474537037037</v>
      </c>
      <c r="R675" s="151">
        <f>Q675/2</f>
        <v>0.1017372685185185</v>
      </c>
      <c r="S675" s="53">
        <f>J675*26.2</f>
        <v>0.203474537037037</v>
      </c>
      <c r="T675" s="53">
        <f>(J675+0.0013889)*26.2</f>
        <v>0.23986371703703699</v>
      </c>
      <c r="U675" s="53">
        <f>S675/2</f>
        <v>0.1017372685185185</v>
      </c>
      <c r="V675" s="53">
        <f>T675/2</f>
        <v>0.11993185851851849</v>
      </c>
      <c r="W675" s="50">
        <f>RANK(J675,J:J,1)</f>
        <v>2285</v>
      </c>
      <c r="X675" s="50">
        <v>2006</v>
      </c>
      <c r="Y675" s="50">
        <f>MONTH(B675)</f>
        <v>11</v>
      </c>
      <c r="Z675" s="56">
        <f>X675*100+Y675</f>
        <v>200611</v>
      </c>
      <c r="AA675" s="56">
        <f>WEEKNUM(B675,1)</f>
        <v>47</v>
      </c>
      <c r="AB675" s="58">
        <f>IF(ISBLANK(B675)," ",MAX(B675-B674-1,0))</f>
        <v>0</v>
      </c>
      <c r="AC675" s="56">
        <f>DAY(B675)</f>
        <v>20</v>
      </c>
      <c r="AD675" s="53">
        <f>U675+V675</f>
        <v>0.22166912703703701</v>
      </c>
      <c r="AE675" s="56">
        <f>IF("1-Swim"=D675,E675*46.7,IF("2-Bike"=D675,E675,IF("3-Run"=D675,E675*4.27,0)))</f>
        <v>12.809999999999999</v>
      </c>
    </row>
    <row r="676" spans="1:31" x14ac:dyDescent="0.25">
      <c r="A676" s="50">
        <v>675</v>
      </c>
      <c r="B676" s="51">
        <v>39048</v>
      </c>
      <c r="C676" s="52" t="s">
        <v>2</v>
      </c>
      <c r="D676" s="50" t="s">
        <v>1223</v>
      </c>
      <c r="E676" s="50">
        <v>3</v>
      </c>
      <c r="F676" s="50">
        <v>0</v>
      </c>
      <c r="G676" s="50">
        <v>30</v>
      </c>
      <c r="H676" s="50">
        <v>30</v>
      </c>
      <c r="I676" s="53">
        <f>IF(E676&gt;0,TIME(F676,G676,H676),"")</f>
        <v>2.1180555555555553E-2</v>
      </c>
      <c r="J676" s="54">
        <f>IF(E676&gt;0,TIME(F676,G676,H676)/E676,"")</f>
        <v>7.0601851851851841E-3</v>
      </c>
      <c r="K676" s="50" t="s">
        <v>557</v>
      </c>
      <c r="L676" s="50" t="s">
        <v>334</v>
      </c>
      <c r="M676" s="55">
        <f>IF(D676&gt;0,0.0416666666666667/J676,"")</f>
        <v>5.9016393442623007</v>
      </c>
      <c r="N676" s="50">
        <v>0</v>
      </c>
      <c r="O676" s="50" t="s">
        <v>198</v>
      </c>
      <c r="P676" s="50" t="s">
        <v>298</v>
      </c>
      <c r="Q676" s="151">
        <f>IF("1-Swim"=D676,J676*2.4,IF("2-Bike"=D676,J676*112,IF("3-Run"=D676,J676*26.2,0)))</f>
        <v>0.18497685185185181</v>
      </c>
      <c r="R676" s="151">
        <f>Q676/2</f>
        <v>9.2488425925925905E-2</v>
      </c>
      <c r="S676" s="53">
        <f>J676*26.2</f>
        <v>0.18497685185185181</v>
      </c>
      <c r="T676" s="53">
        <f>(J676+0.0013889)*26.2</f>
        <v>0.2213660318518518</v>
      </c>
      <c r="U676" s="53">
        <f>S676/2</f>
        <v>9.2488425925925905E-2</v>
      </c>
      <c r="V676" s="53">
        <f>T676/2</f>
        <v>0.1106830159259259</v>
      </c>
      <c r="W676" s="50">
        <f>RANK(J676,J:J,1)</f>
        <v>1613</v>
      </c>
      <c r="X676" s="50">
        <v>2006</v>
      </c>
      <c r="Y676" s="50">
        <f>MONTH(B676)</f>
        <v>11</v>
      </c>
      <c r="Z676" s="56">
        <f>X676*100+Y676</f>
        <v>200611</v>
      </c>
      <c r="AA676" s="56">
        <f>WEEKNUM(B676,1)</f>
        <v>48</v>
      </c>
      <c r="AB676" s="58">
        <f>IF(ISBLANK(B676)," ",MAX(B676-B675-1,0))</f>
        <v>6</v>
      </c>
      <c r="AC676" s="56">
        <f>DAY(B676)</f>
        <v>27</v>
      </c>
      <c r="AD676" s="53">
        <f>U676+V676</f>
        <v>0.20317144185185182</v>
      </c>
      <c r="AE676" s="56">
        <f>IF("1-Swim"=D676,E676*46.7,IF("2-Bike"=D676,E676,IF("3-Run"=D676,E676*4.27,0)))</f>
        <v>12.809999999999999</v>
      </c>
    </row>
    <row r="677" spans="1:31" x14ac:dyDescent="0.25">
      <c r="A677" s="50">
        <v>676</v>
      </c>
      <c r="B677" s="51">
        <v>39051</v>
      </c>
      <c r="C677" s="52" t="s">
        <v>1</v>
      </c>
      <c r="D677" s="50" t="s">
        <v>1223</v>
      </c>
      <c r="E677" s="50">
        <v>3</v>
      </c>
      <c r="F677" s="50">
        <v>0</v>
      </c>
      <c r="G677" s="50">
        <v>29</v>
      </c>
      <c r="H677" s="50">
        <v>44</v>
      </c>
      <c r="I677" s="53">
        <f>IF(E677&gt;0,TIME(F677,G677,H677),"")</f>
        <v>2.0648148148148148E-2</v>
      </c>
      <c r="J677" s="54">
        <f>IF(E677&gt;0,TIME(F677,G677,H677)/E677,"")</f>
        <v>6.8827160493827163E-3</v>
      </c>
      <c r="K677" s="50" t="s">
        <v>557</v>
      </c>
      <c r="L677" s="50" t="s">
        <v>334</v>
      </c>
      <c r="M677" s="55">
        <f>IF(D677&gt;0,0.0416666666666667/J677,"")</f>
        <v>6.0538116591928297</v>
      </c>
      <c r="N677" s="50">
        <v>157</v>
      </c>
      <c r="O677" s="50" t="s">
        <v>198</v>
      </c>
      <c r="P677" s="50" t="s">
        <v>318</v>
      </c>
      <c r="Q677" s="151">
        <f>IF("1-Swim"=D677,J677*2.4,IF("2-Bike"=D677,J677*112,IF("3-Run"=D677,J677*26.2,0)))</f>
        <v>0.18032716049382716</v>
      </c>
      <c r="R677" s="151">
        <f>Q677/2</f>
        <v>9.016358024691358E-2</v>
      </c>
      <c r="S677" s="53">
        <f>J677*26.2</f>
        <v>0.18032716049382716</v>
      </c>
      <c r="T677" s="53">
        <f>(J677+0.0013889)*26.2</f>
        <v>0.21671634049382715</v>
      </c>
      <c r="U677" s="53">
        <f>S677/2</f>
        <v>9.016358024691358E-2</v>
      </c>
      <c r="V677" s="53">
        <f>T677/2</f>
        <v>0.10835817024691358</v>
      </c>
      <c r="W677" s="50">
        <f>RANK(J677,J:J,1)</f>
        <v>1414</v>
      </c>
      <c r="X677" s="50">
        <f>YEAR(B677)</f>
        <v>2006</v>
      </c>
      <c r="Y677" s="50">
        <f>MONTH(B677)</f>
        <v>11</v>
      </c>
      <c r="Z677" s="56">
        <f>X677*100+Y677</f>
        <v>200611</v>
      </c>
      <c r="AA677" s="56">
        <f>WEEKNUM(B677,1)</f>
        <v>48</v>
      </c>
      <c r="AB677" s="58">
        <f>IF(ISBLANK(B677)," ",MAX(B677-B676-1,0))</f>
        <v>2</v>
      </c>
      <c r="AC677" s="56">
        <f>DAY(B677)</f>
        <v>30</v>
      </c>
      <c r="AD677" s="53">
        <f>U677+V677</f>
        <v>0.19852175049382714</v>
      </c>
      <c r="AE677" s="56">
        <f>IF("1-Swim"=D677,E677*46.7,IF("2-Bike"=D677,E677,IF("3-Run"=D677,E677*4.27,0)))</f>
        <v>12.809999999999999</v>
      </c>
    </row>
    <row r="678" spans="1:31" x14ac:dyDescent="0.25">
      <c r="A678" s="50">
        <v>677</v>
      </c>
      <c r="B678" s="51">
        <v>39057</v>
      </c>
      <c r="C678" s="52" t="s">
        <v>6</v>
      </c>
      <c r="D678" s="50" t="s">
        <v>1223</v>
      </c>
      <c r="E678" s="50">
        <v>3</v>
      </c>
      <c r="F678" s="50">
        <v>0</v>
      </c>
      <c r="G678" s="50">
        <v>28</v>
      </c>
      <c r="H678" s="50">
        <v>49</v>
      </c>
      <c r="I678" s="53">
        <f>IF(E678&gt;0,TIME(F678,G678,H678),"")</f>
        <v>2.0011574074074074E-2</v>
      </c>
      <c r="J678" s="54">
        <f>IF(E678&gt;0,TIME(F678,G678,H678)/E678,"")</f>
        <v>6.6705246913580244E-3</v>
      </c>
      <c r="K678" s="50" t="s">
        <v>557</v>
      </c>
      <c r="L678" s="50" t="s">
        <v>334</v>
      </c>
      <c r="M678" s="55">
        <f>IF(D678&gt;0,0.0416666666666667/J678,"")</f>
        <v>6.2463851937536203</v>
      </c>
      <c r="N678" s="50">
        <v>162</v>
      </c>
      <c r="O678" s="50" t="s">
        <v>319</v>
      </c>
      <c r="P678" s="50" t="s">
        <v>320</v>
      </c>
      <c r="Q678" s="151">
        <f>IF("1-Swim"=D678,J678*2.4,IF("2-Bike"=D678,J678*112,IF("3-Run"=D678,J678*26.2,0)))</f>
        <v>0.17476774691358024</v>
      </c>
      <c r="R678" s="151">
        <f>Q678/2</f>
        <v>8.738387345679012E-2</v>
      </c>
      <c r="S678" s="53">
        <f>J678*26.2</f>
        <v>0.17476774691358024</v>
      </c>
      <c r="T678" s="53">
        <f>(J678+0.0013889)*26.2</f>
        <v>0.21115692691358021</v>
      </c>
      <c r="U678" s="53">
        <f>S678/2</f>
        <v>8.738387345679012E-2</v>
      </c>
      <c r="V678" s="53">
        <f>T678/2</f>
        <v>0.1055784634567901</v>
      </c>
      <c r="W678" s="50">
        <f>RANK(J678,J:J,1)</f>
        <v>1160</v>
      </c>
      <c r="X678" s="50">
        <f>YEAR(B678)</f>
        <v>2006</v>
      </c>
      <c r="Y678" s="50">
        <f>MONTH(B678)</f>
        <v>12</v>
      </c>
      <c r="Z678" s="56">
        <f>X678*100+Y678</f>
        <v>200612</v>
      </c>
      <c r="AA678" s="56">
        <f>WEEKNUM(B678,1)</f>
        <v>49</v>
      </c>
      <c r="AB678" s="58">
        <f>IF(ISBLANK(B678)," ",MAX(B678-B677-1,0))</f>
        <v>5</v>
      </c>
      <c r="AC678" s="56">
        <f>DAY(B678)</f>
        <v>6</v>
      </c>
      <c r="AD678" s="53">
        <f>U678+V678</f>
        <v>0.19296233691358022</v>
      </c>
      <c r="AE678" s="56">
        <f>IF("1-Swim"=D678,E678*46.7,IF("2-Bike"=D678,E678,IF("3-Run"=D678,E678*4.27,0)))</f>
        <v>12.809999999999999</v>
      </c>
    </row>
    <row r="679" spans="1:31" x14ac:dyDescent="0.25">
      <c r="A679" s="50">
        <v>678</v>
      </c>
      <c r="B679" s="51">
        <v>39062</v>
      </c>
      <c r="C679" s="52" t="s">
        <v>3</v>
      </c>
      <c r="D679" s="50" t="s">
        <v>1223</v>
      </c>
      <c r="E679" s="50">
        <v>3</v>
      </c>
      <c r="F679" s="50">
        <v>0</v>
      </c>
      <c r="G679" s="50">
        <v>28</v>
      </c>
      <c r="H679" s="50">
        <v>36</v>
      </c>
      <c r="I679" s="53">
        <f>IF(E679&gt;0,TIME(F679,G679,H679),"")</f>
        <v>1.9861111111111111E-2</v>
      </c>
      <c r="J679" s="54">
        <f>IF(E679&gt;0,TIME(F679,G679,H679)/E679,"")</f>
        <v>6.6203703703703702E-3</v>
      </c>
      <c r="K679" s="50" t="s">
        <v>557</v>
      </c>
      <c r="L679" s="50" t="s">
        <v>334</v>
      </c>
      <c r="M679" s="55">
        <f>IF(D679&gt;0,0.0416666666666667/J679,"")</f>
        <v>6.2937062937062986</v>
      </c>
      <c r="N679" s="50">
        <v>160</v>
      </c>
      <c r="O679" s="50" t="s">
        <v>198</v>
      </c>
      <c r="P679" s="50" t="s">
        <v>322</v>
      </c>
      <c r="Q679" s="151">
        <f>IF("1-Swim"=D679,J679*2.4,IF("2-Bike"=D679,J679*112,IF("3-Run"=D679,J679*26.2,0)))</f>
        <v>0.17345370370370369</v>
      </c>
      <c r="R679" s="151">
        <f>Q679/2</f>
        <v>8.6726851851851847E-2</v>
      </c>
      <c r="S679" s="53">
        <f>J679*26.2</f>
        <v>0.17345370370370369</v>
      </c>
      <c r="T679" s="53">
        <f>(J679+0.0013889)*26.2</f>
        <v>0.20984288370370369</v>
      </c>
      <c r="U679" s="53">
        <f>S679/2</f>
        <v>8.6726851851851847E-2</v>
      </c>
      <c r="V679" s="53">
        <f>T679/2</f>
        <v>0.10492144185185184</v>
      </c>
      <c r="W679" s="50">
        <f>RANK(J679,J:J,1)</f>
        <v>1114</v>
      </c>
      <c r="X679" s="50">
        <f>YEAR(B679)</f>
        <v>2006</v>
      </c>
      <c r="Y679" s="50">
        <f>MONTH(B679)</f>
        <v>12</v>
      </c>
      <c r="Z679" s="56">
        <f>X679*100+Y679</f>
        <v>200612</v>
      </c>
      <c r="AA679" s="56">
        <f>WEEKNUM(B679,1)</f>
        <v>50</v>
      </c>
      <c r="AB679" s="58">
        <f>IF(ISBLANK(B679)," ",MAX(B679-B678-1,0))</f>
        <v>4</v>
      </c>
      <c r="AC679" s="56">
        <f>DAY(B679)</f>
        <v>11</v>
      </c>
      <c r="AD679" s="53">
        <f>U679+V679</f>
        <v>0.19164829370370368</v>
      </c>
      <c r="AE679" s="56">
        <f>IF("1-Swim"=D679,E679*46.7,IF("2-Bike"=D679,E679,IF("3-Run"=D679,E679*4.27,0)))</f>
        <v>12.809999999999999</v>
      </c>
    </row>
    <row r="680" spans="1:31" x14ac:dyDescent="0.25">
      <c r="A680" s="50">
        <v>679</v>
      </c>
      <c r="B680" s="51">
        <v>39063</v>
      </c>
      <c r="C680" s="52" t="s">
        <v>4</v>
      </c>
      <c r="D680" s="50" t="s">
        <v>1223</v>
      </c>
      <c r="E680" s="50">
        <v>3</v>
      </c>
      <c r="F680" s="50">
        <v>0</v>
      </c>
      <c r="G680" s="50">
        <v>30</v>
      </c>
      <c r="H680" s="50">
        <v>59</v>
      </c>
      <c r="I680" s="53">
        <f>IF(E680&gt;0,TIME(F680,G680,H680),"")</f>
        <v>2.1516203703703704E-2</v>
      </c>
      <c r="J680" s="54">
        <f>IF(E680&gt;0,TIME(F680,G680,H680)/E680,"")</f>
        <v>7.1720679012345677E-3</v>
      </c>
      <c r="K680" s="50" t="s">
        <v>557</v>
      </c>
      <c r="L680" s="50" t="s">
        <v>334</v>
      </c>
      <c r="M680" s="55">
        <f>IF(D680&gt;0,0.0416666666666667/J680,"")</f>
        <v>5.8095750403442761</v>
      </c>
      <c r="N680" s="50">
        <v>154</v>
      </c>
      <c r="O680" s="50" t="s">
        <v>198</v>
      </c>
      <c r="P680" s="50" t="s">
        <v>321</v>
      </c>
      <c r="Q680" s="151">
        <f>IF("1-Swim"=D680,J680*2.4,IF("2-Bike"=D680,J680*112,IF("3-Run"=D680,J680*26.2,0)))</f>
        <v>0.18790817901234566</v>
      </c>
      <c r="R680" s="151">
        <f>Q680/2</f>
        <v>9.395408950617283E-2</v>
      </c>
      <c r="S680" s="53">
        <f>J680*26.2</f>
        <v>0.18790817901234566</v>
      </c>
      <c r="T680" s="53">
        <f>(J680+0.0013889)*26.2</f>
        <v>0.22429735901234565</v>
      </c>
      <c r="U680" s="53">
        <f>S680/2</f>
        <v>9.395408950617283E-2</v>
      </c>
      <c r="V680" s="53">
        <f>T680/2</f>
        <v>0.11214867950617283</v>
      </c>
      <c r="W680" s="50">
        <f>RANK(J680,J:J,1)</f>
        <v>1747</v>
      </c>
      <c r="X680" s="50">
        <f>YEAR(B680)</f>
        <v>2006</v>
      </c>
      <c r="Y680" s="50">
        <f>MONTH(B680)</f>
        <v>12</v>
      </c>
      <c r="Z680" s="56">
        <f>X680*100+Y680</f>
        <v>200612</v>
      </c>
      <c r="AA680" s="56">
        <f>WEEKNUM(B680,1)</f>
        <v>50</v>
      </c>
      <c r="AB680" s="58">
        <f>IF(ISBLANK(B680)," ",MAX(B680-B679-1,0))</f>
        <v>0</v>
      </c>
      <c r="AC680" s="56">
        <f>DAY(B680)</f>
        <v>12</v>
      </c>
      <c r="AD680" s="53">
        <f>U680+V680</f>
        <v>0.20610276901234564</v>
      </c>
      <c r="AE680" s="56">
        <f>IF("1-Swim"=D680,E680*46.7,IF("2-Bike"=D680,E680,IF("3-Run"=D680,E680*4.27,0)))</f>
        <v>12.809999999999999</v>
      </c>
    </row>
    <row r="681" spans="1:31" x14ac:dyDescent="0.25">
      <c r="A681" s="50">
        <v>680</v>
      </c>
      <c r="B681" s="51">
        <v>39065</v>
      </c>
      <c r="C681" s="52" t="s">
        <v>1</v>
      </c>
      <c r="D681" s="50" t="s">
        <v>1223</v>
      </c>
      <c r="E681" s="50">
        <v>4</v>
      </c>
      <c r="F681" s="50">
        <v>0</v>
      </c>
      <c r="G681" s="50">
        <v>38</v>
      </c>
      <c r="H681" s="50">
        <v>54</v>
      </c>
      <c r="I681" s="53">
        <f>IF(E681&gt;0,TIME(F681,G681,H681),"")</f>
        <v>2.7013888888888889E-2</v>
      </c>
      <c r="J681" s="54">
        <f>IF(E681&gt;0,TIME(F681,G681,H681)/E681,"")</f>
        <v>6.7534722222222223E-3</v>
      </c>
      <c r="K681" s="50" t="s">
        <v>557</v>
      </c>
      <c r="L681" s="50" t="s">
        <v>143</v>
      </c>
      <c r="M681" s="55">
        <f>IF(D681&gt;0,0.0416666666666667/J681,"")</f>
        <v>6.1696658097686425</v>
      </c>
      <c r="N681" s="50">
        <v>162</v>
      </c>
      <c r="O681" s="50" t="s">
        <v>198</v>
      </c>
      <c r="P681" s="50" t="s">
        <v>325</v>
      </c>
      <c r="Q681" s="151">
        <f>IF("1-Swim"=D681,J681*2.4,IF("2-Bike"=D681,J681*112,IF("3-Run"=D681,J681*26.2,0)))</f>
        <v>0.17694097222222221</v>
      </c>
      <c r="R681" s="151">
        <f>Q681/2</f>
        <v>8.8470486111111107E-2</v>
      </c>
      <c r="S681" s="53">
        <f>J681*26.2</f>
        <v>0.17694097222222221</v>
      </c>
      <c r="T681" s="53">
        <f>(J681+0.0013889)*26.2</f>
        <v>0.21333015222222221</v>
      </c>
      <c r="U681" s="53">
        <f>S681/2</f>
        <v>8.8470486111111107E-2</v>
      </c>
      <c r="V681" s="53">
        <f>T681/2</f>
        <v>0.1066650761111111</v>
      </c>
      <c r="W681" s="50">
        <f>RANK(J681,J:J,1)</f>
        <v>1257</v>
      </c>
      <c r="X681" s="50">
        <f>YEAR(B681)</f>
        <v>2006</v>
      </c>
      <c r="Y681" s="50">
        <f>MONTH(B681)</f>
        <v>12</v>
      </c>
      <c r="Z681" s="56">
        <f>X681*100+Y681</f>
        <v>200612</v>
      </c>
      <c r="AA681" s="56">
        <f>WEEKNUM(B681,1)</f>
        <v>50</v>
      </c>
      <c r="AB681" s="58">
        <f>IF(ISBLANK(B681)," ",MAX(B681-B680-1,0))</f>
        <v>1</v>
      </c>
      <c r="AC681" s="56">
        <f>DAY(B681)</f>
        <v>14</v>
      </c>
      <c r="AD681" s="53">
        <f>U681+V681</f>
        <v>0.19513556222222223</v>
      </c>
      <c r="AE681" s="56">
        <f>IF("1-Swim"=D681,E681*46.7,IF("2-Bike"=D681,E681,IF("3-Run"=D681,E681*4.27,0)))</f>
        <v>17.079999999999998</v>
      </c>
    </row>
    <row r="682" spans="1:31" x14ac:dyDescent="0.25">
      <c r="A682" s="50">
        <v>681</v>
      </c>
      <c r="B682" s="51">
        <v>39070</v>
      </c>
      <c r="C682" s="52" t="s">
        <v>4</v>
      </c>
      <c r="D682" s="50" t="s">
        <v>1223</v>
      </c>
      <c r="E682" s="50">
        <v>3</v>
      </c>
      <c r="F682" s="50">
        <v>0</v>
      </c>
      <c r="G682" s="50">
        <v>30</v>
      </c>
      <c r="H682" s="50">
        <v>7</v>
      </c>
      <c r="I682" s="53">
        <f>IF(E682&gt;0,TIME(F682,G682,H682),"")</f>
        <v>2.0914351851851851E-2</v>
      </c>
      <c r="J682" s="54">
        <f>IF(E682&gt;0,TIME(F682,G682,H682)/E682,"")</f>
        <v>6.9714506172839502E-3</v>
      </c>
      <c r="K682" s="50" t="s">
        <v>557</v>
      </c>
      <c r="L682" s="50" t="s">
        <v>125</v>
      </c>
      <c r="M682" s="55">
        <f>IF(D682&gt;0,0.0416666666666667/J682,"")</f>
        <v>5.9767570558937519</v>
      </c>
      <c r="N682" s="50">
        <v>0</v>
      </c>
      <c r="O682" s="50" t="s">
        <v>198</v>
      </c>
      <c r="P682" s="50" t="s">
        <v>326</v>
      </c>
      <c r="Q682" s="151">
        <f>IF("1-Swim"=D682,J682*2.4,IF("2-Bike"=D682,J682*112,IF("3-Run"=D682,J682*26.2,0)))</f>
        <v>0.1826520061728395</v>
      </c>
      <c r="R682" s="151">
        <f>Q682/2</f>
        <v>9.1326003086419749E-2</v>
      </c>
      <c r="S682" s="53">
        <f>J682*26.2</f>
        <v>0.1826520061728395</v>
      </c>
      <c r="T682" s="53">
        <f>(J682+0.0013889)*26.2</f>
        <v>0.21904118617283949</v>
      </c>
      <c r="U682" s="53">
        <f>S682/2</f>
        <v>9.1326003086419749E-2</v>
      </c>
      <c r="V682" s="53">
        <f>T682/2</f>
        <v>0.10952059308641975</v>
      </c>
      <c r="W682" s="50">
        <f>RANK(J682,J:J,1)</f>
        <v>1534</v>
      </c>
      <c r="X682" s="50">
        <f>YEAR(B682)</f>
        <v>2006</v>
      </c>
      <c r="Y682" s="50">
        <f>MONTH(B682)</f>
        <v>12</v>
      </c>
      <c r="Z682" s="56">
        <f>X682*100+Y682</f>
        <v>200612</v>
      </c>
      <c r="AA682" s="56">
        <f>WEEKNUM(B682,1)</f>
        <v>51</v>
      </c>
      <c r="AB682" s="58">
        <f>IF(ISBLANK(B682)," ",MAX(B682-B681-1,0))</f>
        <v>4</v>
      </c>
      <c r="AC682" s="56">
        <f>DAY(B682)</f>
        <v>19</v>
      </c>
      <c r="AD682" s="53">
        <f>U682+V682</f>
        <v>0.20084659617283951</v>
      </c>
      <c r="AE682" s="56">
        <f>IF("1-Swim"=D682,E682*46.7,IF("2-Bike"=D682,E682,IF("3-Run"=D682,E682*4.27,0)))</f>
        <v>12.809999999999999</v>
      </c>
    </row>
    <row r="683" spans="1:31" x14ac:dyDescent="0.25">
      <c r="A683" s="50">
        <v>682</v>
      </c>
      <c r="B683" s="51">
        <v>39079</v>
      </c>
      <c r="C683" s="52" t="s">
        <v>1</v>
      </c>
      <c r="D683" s="50" t="s">
        <v>1223</v>
      </c>
      <c r="E683" s="50">
        <v>3.5</v>
      </c>
      <c r="F683" s="50">
        <v>0</v>
      </c>
      <c r="G683" s="50">
        <v>38</v>
      </c>
      <c r="H683" s="50">
        <v>29</v>
      </c>
      <c r="I683" s="53">
        <f>IF(E683&gt;0,TIME(F683,G683,H683),"")</f>
        <v>2.6724537037037036E-2</v>
      </c>
      <c r="J683" s="54">
        <f>IF(E683&gt;0,TIME(F683,G683,H683)/E683,"")</f>
        <v>7.6355820105820102E-3</v>
      </c>
      <c r="K683" s="50" t="s">
        <v>557</v>
      </c>
      <c r="L683" s="50" t="s">
        <v>130</v>
      </c>
      <c r="M683" s="55">
        <f>IF(D683&gt;0,0.0416666666666667/J683,"")</f>
        <v>5.4569077522737164</v>
      </c>
      <c r="N683" s="50">
        <v>0</v>
      </c>
      <c r="O683" s="50" t="s">
        <v>198</v>
      </c>
      <c r="P683" s="50" t="s">
        <v>327</v>
      </c>
      <c r="Q683" s="151">
        <f>IF("1-Swim"=D683,J683*2.4,IF("2-Bike"=D683,J683*112,IF("3-Run"=D683,J683*26.2,0)))</f>
        <v>0.20005224867724866</v>
      </c>
      <c r="R683" s="151">
        <f>Q683/2</f>
        <v>0.10002612433862433</v>
      </c>
      <c r="S683" s="53">
        <f>J683*26.2</f>
        <v>0.20005224867724866</v>
      </c>
      <c r="T683" s="53">
        <f>(J683+0.0013889)*26.2</f>
        <v>0.23644142867724866</v>
      </c>
      <c r="U683" s="53">
        <f>S683/2</f>
        <v>0.10002612433862433</v>
      </c>
      <c r="V683" s="53">
        <f>T683/2</f>
        <v>0.11822071433862433</v>
      </c>
      <c r="W683" s="50">
        <f>RANK(J683,J:J,1)</f>
        <v>2176</v>
      </c>
      <c r="X683" s="50">
        <f>YEAR(B683)</f>
        <v>2006</v>
      </c>
      <c r="Y683" s="50">
        <f>MONTH(B683)</f>
        <v>12</v>
      </c>
      <c r="Z683" s="56">
        <f>X683*100+Y683</f>
        <v>200612</v>
      </c>
      <c r="AA683" s="56">
        <f>WEEKNUM(B683,1)</f>
        <v>52</v>
      </c>
      <c r="AB683" s="58">
        <f>IF(ISBLANK(B683)," ",MAX(B683-B682-1,0))</f>
        <v>8</v>
      </c>
      <c r="AC683" s="56">
        <f>DAY(B683)</f>
        <v>28</v>
      </c>
      <c r="AD683" s="53">
        <f>U683+V683</f>
        <v>0.21824683867724864</v>
      </c>
      <c r="AE683" s="56">
        <f>IF("1-Swim"=D683,E683*46.7,IF("2-Bike"=D683,E683,IF("3-Run"=D683,E683*4.27,0)))</f>
        <v>14.944999999999999</v>
      </c>
    </row>
    <row r="684" spans="1:31" x14ac:dyDescent="0.25">
      <c r="A684" s="50">
        <v>683</v>
      </c>
      <c r="B684" s="51">
        <v>39084</v>
      </c>
      <c r="C684" s="75">
        <f>B684</f>
        <v>39084</v>
      </c>
      <c r="D684" s="50" t="s">
        <v>1223</v>
      </c>
      <c r="E684" s="50">
        <v>3</v>
      </c>
      <c r="F684" s="50">
        <v>0</v>
      </c>
      <c r="G684" s="50">
        <v>31</v>
      </c>
      <c r="H684" s="50">
        <v>9</v>
      </c>
      <c r="I684" s="53">
        <f>IF(E684&gt;0,TIME(F684,G684,H684),"")</f>
        <v>2.1631944444444443E-2</v>
      </c>
      <c r="J684" s="54">
        <f>IF(E684&gt;0,TIME(F684,G684,H684)/E684,"")</f>
        <v>7.2106481481481475E-3</v>
      </c>
      <c r="K684" s="50" t="s">
        <v>557</v>
      </c>
      <c r="L684" s="50" t="s">
        <v>334</v>
      </c>
      <c r="M684" s="55">
        <f>IF(D684&gt;0,0.0416666666666667/J684,"")</f>
        <v>5.7784911717496037</v>
      </c>
      <c r="N684" s="50">
        <v>0</v>
      </c>
      <c r="O684" s="50" t="s">
        <v>328</v>
      </c>
      <c r="P684" s="50" t="s">
        <v>327</v>
      </c>
      <c r="Q684" s="151">
        <f>IF("1-Swim"=D684,J684*2.4,IF("2-Bike"=D684,J684*112,IF("3-Run"=D684,J684*26.2,0)))</f>
        <v>0.18891898148148145</v>
      </c>
      <c r="R684" s="151">
        <f>Q684/2</f>
        <v>9.4459490740740726E-2</v>
      </c>
      <c r="S684" s="53">
        <f>J684*26.2</f>
        <v>0.18891898148148145</v>
      </c>
      <c r="T684" s="53">
        <f>(J684+0.0013889)*26.2</f>
        <v>0.22530816148148144</v>
      </c>
      <c r="U684" s="53">
        <f>S684/2</f>
        <v>9.4459490740740726E-2</v>
      </c>
      <c r="V684" s="53">
        <f>T684/2</f>
        <v>0.11265408074074072</v>
      </c>
      <c r="W684" s="50">
        <f>RANK(J684,J:J,1)</f>
        <v>1797</v>
      </c>
      <c r="X684" s="50">
        <f>YEAR(B684)</f>
        <v>2007</v>
      </c>
      <c r="Y684" s="50">
        <f>MONTH(B684)</f>
        <v>1</v>
      </c>
      <c r="Z684" s="56">
        <f>X684*100+Y684</f>
        <v>200701</v>
      </c>
      <c r="AA684" s="56">
        <f>WEEKNUM(B684,1)</f>
        <v>1</v>
      </c>
      <c r="AB684" s="58">
        <f>IF(ISBLANK(B684)," ",MAX(B684-B683-1,0))</f>
        <v>4</v>
      </c>
      <c r="AC684" s="56">
        <f>DAY(B684)</f>
        <v>2</v>
      </c>
      <c r="AD684" s="53">
        <f>U684+V684</f>
        <v>0.20711357148148146</v>
      </c>
      <c r="AE684" s="56">
        <f>IF("1-Swim"=D684,E684*46.7,IF("2-Bike"=D684,E684,IF("3-Run"=D684,E684*4.27,0)))</f>
        <v>12.809999999999999</v>
      </c>
    </row>
    <row r="685" spans="1:31" x14ac:dyDescent="0.25">
      <c r="A685" s="50">
        <v>684</v>
      </c>
      <c r="B685" s="51">
        <v>39085</v>
      </c>
      <c r="C685" s="75">
        <f>B685</f>
        <v>39085</v>
      </c>
      <c r="D685" s="50" t="s">
        <v>1223</v>
      </c>
      <c r="E685" s="50">
        <v>3.5</v>
      </c>
      <c r="F685" s="50">
        <v>0</v>
      </c>
      <c r="G685" s="50">
        <v>37</v>
      </c>
      <c r="H685" s="50">
        <v>19</v>
      </c>
      <c r="I685" s="53">
        <f>IF(E685&gt;0,TIME(F685,G685,H685),"")</f>
        <v>2.5914351851851855E-2</v>
      </c>
      <c r="J685" s="54">
        <f>IF(E685&gt;0,TIME(F685,G685,H685)/E685,"")</f>
        <v>7.4041005291005301E-3</v>
      </c>
      <c r="K685" s="50" t="s">
        <v>557</v>
      </c>
      <c r="L685" s="50" t="s">
        <v>130</v>
      </c>
      <c r="M685" s="55">
        <f>IF(D685&gt;0,0.0416666666666667/J685,"")</f>
        <v>5.6275122822688735</v>
      </c>
      <c r="N685" s="50">
        <v>0</v>
      </c>
      <c r="O685" s="50" t="s">
        <v>328</v>
      </c>
      <c r="P685" s="50" t="s">
        <v>327</v>
      </c>
      <c r="Q685" s="151">
        <f>IF("1-Swim"=D685,J685*2.4,IF("2-Bike"=D685,J685*112,IF("3-Run"=D685,J685*26.2,0)))</f>
        <v>0.19398743386243389</v>
      </c>
      <c r="R685" s="151">
        <f>Q685/2</f>
        <v>9.6993716931216944E-2</v>
      </c>
      <c r="S685" s="53">
        <f>J685*26.2</f>
        <v>0.19398743386243389</v>
      </c>
      <c r="T685" s="53">
        <f>(J685+0.0013889)*26.2</f>
        <v>0.23037661386243385</v>
      </c>
      <c r="U685" s="53">
        <f>S685/2</f>
        <v>9.6993716931216944E-2</v>
      </c>
      <c r="V685" s="53">
        <f>T685/2</f>
        <v>0.11518830693121693</v>
      </c>
      <c r="W685" s="50">
        <f>RANK(J685,J:J,1)</f>
        <v>1977</v>
      </c>
      <c r="X685" s="50">
        <f>YEAR(B685)</f>
        <v>2007</v>
      </c>
      <c r="Y685" s="50">
        <f>MONTH(B685)</f>
        <v>1</v>
      </c>
      <c r="Z685" s="56">
        <f>X685*100+Y685</f>
        <v>200701</v>
      </c>
      <c r="AA685" s="56">
        <f>WEEKNUM(B685,1)</f>
        <v>1</v>
      </c>
      <c r="AB685" s="58">
        <f>IF(ISBLANK(B685)," ",MAX(B685-B684-1,0))</f>
        <v>0</v>
      </c>
      <c r="AC685" s="56">
        <f>DAY(B685)</f>
        <v>3</v>
      </c>
      <c r="AD685" s="53">
        <f>U685+V685</f>
        <v>0.21218202386243387</v>
      </c>
      <c r="AE685" s="56">
        <f>IF("1-Swim"=D685,E685*46.7,IF("2-Bike"=D685,E685,IF("3-Run"=D685,E685*4.27,0)))</f>
        <v>14.944999999999999</v>
      </c>
    </row>
    <row r="686" spans="1:31" x14ac:dyDescent="0.25">
      <c r="A686" s="50">
        <v>685</v>
      </c>
      <c r="B686" s="51">
        <v>39086</v>
      </c>
      <c r="C686" s="75">
        <f>B686</f>
        <v>39086</v>
      </c>
      <c r="D686" s="50" t="s">
        <v>514</v>
      </c>
      <c r="E686" s="50">
        <v>1</v>
      </c>
      <c r="F686" s="50">
        <v>1</v>
      </c>
      <c r="G686" s="50">
        <v>30</v>
      </c>
      <c r="H686" s="50">
        <v>0</v>
      </c>
      <c r="I686" s="53">
        <f>IF(E686&gt;0,TIME(F686,G686,H686),"")</f>
        <v>6.25E-2</v>
      </c>
      <c r="J686" s="54">
        <f>IF(E686&gt;0,TIME(F686,G686,H686)/E686,"")</f>
        <v>6.25E-2</v>
      </c>
      <c r="K686" s="50" t="s">
        <v>557</v>
      </c>
      <c r="L686" s="50" t="s">
        <v>329</v>
      </c>
      <c r="M686" s="55">
        <f>IF(D686&gt;0,0.0416666666666667/J686,"")</f>
        <v>0.66666666666666718</v>
      </c>
      <c r="N686" s="50">
        <v>0</v>
      </c>
      <c r="Q686" s="151">
        <f>IF("1-Swim"=D686,J686*2.4,IF("2-Bike"=D686,J686*112,IF("3-Run"=D686,J686*26.2,0)))</f>
        <v>0</v>
      </c>
      <c r="R686" s="151">
        <f>Q686/2</f>
        <v>0</v>
      </c>
      <c r="S686" s="53">
        <f>J686*26.2</f>
        <v>1.6375</v>
      </c>
      <c r="T686" s="53">
        <f>(J686+0.0013889)*26.2</f>
        <v>1.67388918</v>
      </c>
      <c r="U686" s="53">
        <f>S686/2</f>
        <v>0.81874999999999998</v>
      </c>
      <c r="V686" s="53">
        <f>T686/2</f>
        <v>0.83694458999999999</v>
      </c>
      <c r="W686" s="50">
        <f>RANK(J686,J:J,1)</f>
        <v>3406</v>
      </c>
      <c r="X686" s="50">
        <f>YEAR(B686)</f>
        <v>2007</v>
      </c>
      <c r="Y686" s="50">
        <f>MONTH(B686)</f>
        <v>1</v>
      </c>
      <c r="Z686" s="56">
        <f>X686*100+Y686</f>
        <v>200701</v>
      </c>
      <c r="AA686" s="56">
        <f>WEEKNUM(B686,1)</f>
        <v>1</v>
      </c>
      <c r="AB686" s="58">
        <f>IF(ISBLANK(B686)," ",MAX(B686-B685-1,0))</f>
        <v>0</v>
      </c>
      <c r="AC686" s="56">
        <f>DAY(B686)</f>
        <v>4</v>
      </c>
      <c r="AD686" s="53">
        <f>U686+V686</f>
        <v>1.65569459</v>
      </c>
      <c r="AE686" s="56">
        <f>IF("1-Swim"=D686,E686*46.7,IF("2-Bike"=D686,E686,IF("3-Run"=D686,E686*4.27,0)))</f>
        <v>0</v>
      </c>
    </row>
    <row r="687" spans="1:31" x14ac:dyDescent="0.25">
      <c r="A687" s="50">
        <v>686</v>
      </c>
      <c r="B687" s="51">
        <v>39087</v>
      </c>
      <c r="C687" s="75">
        <f>B687</f>
        <v>39087</v>
      </c>
      <c r="D687" s="50" t="s">
        <v>1223</v>
      </c>
      <c r="E687" s="50">
        <v>3</v>
      </c>
      <c r="F687" s="50">
        <v>0</v>
      </c>
      <c r="G687" s="50">
        <v>33</v>
      </c>
      <c r="H687" s="50">
        <v>10</v>
      </c>
      <c r="I687" s="53">
        <f>IF(E687&gt;0,TIME(F687,G687,H687),"")</f>
        <v>2.3032407407407404E-2</v>
      </c>
      <c r="J687" s="54">
        <f>IF(E687&gt;0,TIME(F687,G687,H687)/E687,"")</f>
        <v>7.6774691358024684E-3</v>
      </c>
      <c r="K687" s="50" t="s">
        <v>557</v>
      </c>
      <c r="L687" s="50" t="s">
        <v>334</v>
      </c>
      <c r="M687" s="55">
        <f>IF(D687&gt;0,0.0416666666666667/J687,"")</f>
        <v>5.4271356783919646</v>
      </c>
      <c r="N687" s="50">
        <v>0</v>
      </c>
      <c r="O687" s="50" t="s">
        <v>251</v>
      </c>
      <c r="P687" s="50" t="s">
        <v>297</v>
      </c>
      <c r="Q687" s="151">
        <f>IF("1-Swim"=D687,J687*2.4,IF("2-Bike"=D687,J687*112,IF("3-Run"=D687,J687*26.2,0)))</f>
        <v>0.20114969135802466</v>
      </c>
      <c r="R687" s="151">
        <f>Q687/2</f>
        <v>0.10057484567901233</v>
      </c>
      <c r="S687" s="53">
        <f>J687*26.2</f>
        <v>0.20114969135802466</v>
      </c>
      <c r="T687" s="53">
        <f>(J687+0.0013889)*26.2</f>
        <v>0.23753887135802465</v>
      </c>
      <c r="U687" s="53">
        <f>S687/2</f>
        <v>0.10057484567901233</v>
      </c>
      <c r="V687" s="53">
        <f>T687/2</f>
        <v>0.11876943567901233</v>
      </c>
      <c r="W687" s="50">
        <f>RANK(J687,J:J,1)</f>
        <v>2212</v>
      </c>
      <c r="X687" s="50">
        <f>YEAR(B687)</f>
        <v>2007</v>
      </c>
      <c r="Y687" s="50">
        <f>MONTH(B687)</f>
        <v>1</v>
      </c>
      <c r="Z687" s="56">
        <f>X687*100+Y687</f>
        <v>200701</v>
      </c>
      <c r="AA687" s="56">
        <f>WEEKNUM(B687,1)</f>
        <v>1</v>
      </c>
      <c r="AB687" s="58">
        <f>IF(ISBLANK(B687)," ",MAX(B687-B686-1,0))</f>
        <v>0</v>
      </c>
      <c r="AC687" s="56">
        <f>DAY(B687)</f>
        <v>5</v>
      </c>
      <c r="AD687" s="53">
        <f>U687+V687</f>
        <v>0.21934428135802464</v>
      </c>
      <c r="AE687" s="56">
        <f>IF("1-Swim"=D687,E687*46.7,IF("2-Bike"=D687,E687,IF("3-Run"=D687,E687*4.27,0)))</f>
        <v>12.809999999999999</v>
      </c>
    </row>
    <row r="688" spans="1:31" x14ac:dyDescent="0.25">
      <c r="A688" s="50">
        <v>687</v>
      </c>
      <c r="B688" s="51">
        <v>39090</v>
      </c>
      <c r="C688" s="75">
        <f>B688</f>
        <v>39090</v>
      </c>
      <c r="D688" s="50" t="s">
        <v>1223</v>
      </c>
      <c r="E688" s="50">
        <v>2</v>
      </c>
      <c r="G688" s="50">
        <v>20</v>
      </c>
      <c r="H688" s="50">
        <v>0</v>
      </c>
      <c r="I688" s="53">
        <f>IF(E688&gt;0,TIME(F688,G688,H688),"")</f>
        <v>1.3888888888888888E-2</v>
      </c>
      <c r="J688" s="54">
        <f>IF(E688&gt;0,TIME(F688,G688,H688)/E688,"")</f>
        <v>6.9444444444444441E-3</v>
      </c>
      <c r="K688" s="50" t="s">
        <v>557</v>
      </c>
      <c r="L688" s="50" t="s">
        <v>17</v>
      </c>
      <c r="M688" s="55">
        <f>IF(D688&gt;0,0.0416666666666667/J688,"")</f>
        <v>6.0000000000000053</v>
      </c>
      <c r="N688" s="50">
        <v>0</v>
      </c>
      <c r="Q688" s="151">
        <f>IF("1-Swim"=D688,J688*2.4,IF("2-Bike"=D688,J688*112,IF("3-Run"=D688,J688*26.2,0)))</f>
        <v>0.18194444444444444</v>
      </c>
      <c r="R688" s="151">
        <f>Q688/2</f>
        <v>9.0972222222222218E-2</v>
      </c>
      <c r="S688" s="53">
        <f>J688*26.2</f>
        <v>0.18194444444444444</v>
      </c>
      <c r="T688" s="53">
        <f>(J688+0.0013889)*26.2</f>
        <v>0.21833362444444443</v>
      </c>
      <c r="U688" s="53">
        <f>S688/2</f>
        <v>9.0972222222222218E-2</v>
      </c>
      <c r="V688" s="53">
        <f>T688/2</f>
        <v>0.10916681222222221</v>
      </c>
      <c r="W688" s="50">
        <f>RANK(J688,J:J,1)</f>
        <v>1479</v>
      </c>
      <c r="X688" s="50">
        <f>YEAR(B688)</f>
        <v>2007</v>
      </c>
      <c r="Y688" s="50">
        <f>MONTH(B688)</f>
        <v>1</v>
      </c>
      <c r="Z688" s="56">
        <f>X688*100+Y688</f>
        <v>200701</v>
      </c>
      <c r="AA688" s="56">
        <f>WEEKNUM(B688,1)</f>
        <v>2</v>
      </c>
      <c r="AB688" s="58">
        <f>IF(ISBLANK(B688)," ",MAX(B688-B687-1,0))</f>
        <v>2</v>
      </c>
      <c r="AC688" s="56">
        <f>DAY(B688)</f>
        <v>8</v>
      </c>
      <c r="AD688" s="53">
        <f>U688+V688</f>
        <v>0.20013903444444442</v>
      </c>
      <c r="AE688" s="56">
        <f>IF("1-Swim"=D688,E688*46.7,IF("2-Bike"=D688,E688,IF("3-Run"=D688,E688*4.27,0)))</f>
        <v>8.5399999999999991</v>
      </c>
    </row>
    <row r="689" spans="1:31" x14ac:dyDescent="0.25">
      <c r="A689" s="50">
        <v>688</v>
      </c>
      <c r="B689" s="51">
        <v>39091</v>
      </c>
      <c r="C689" s="75">
        <f>B689</f>
        <v>39091</v>
      </c>
      <c r="D689" s="50" t="s">
        <v>1223</v>
      </c>
      <c r="E689" s="50">
        <v>3</v>
      </c>
      <c r="F689" s="50">
        <v>0</v>
      </c>
      <c r="G689" s="50">
        <v>30</v>
      </c>
      <c r="H689" s="50">
        <v>41</v>
      </c>
      <c r="I689" s="53">
        <f>IF(E689&gt;0,TIME(F689,G689,H689),"")</f>
        <v>2.1307870370370369E-2</v>
      </c>
      <c r="J689" s="54">
        <f>IF(E689&gt;0,TIME(F689,G689,H689)/E689,"")</f>
        <v>7.1026234567901228E-3</v>
      </c>
      <c r="K689" s="50" t="s">
        <v>557</v>
      </c>
      <c r="L689" s="50" t="s">
        <v>334</v>
      </c>
      <c r="M689" s="55">
        <f>IF(D689&gt;0,0.0416666666666667/J689,"")</f>
        <v>5.866376969038571</v>
      </c>
      <c r="N689" s="50">
        <v>0</v>
      </c>
      <c r="O689" s="50" t="s">
        <v>198</v>
      </c>
      <c r="Q689" s="151">
        <f>IF("1-Swim"=D689,J689*2.4,IF("2-Bike"=D689,J689*112,IF("3-Run"=D689,J689*26.2,0)))</f>
        <v>0.1860887345679012</v>
      </c>
      <c r="R689" s="151">
        <f>Q689/2</f>
        <v>9.3044367283950602E-2</v>
      </c>
      <c r="S689" s="53">
        <f>J689*26.2</f>
        <v>0.1860887345679012</v>
      </c>
      <c r="T689" s="53">
        <f>(J689+0.0013889)*26.2</f>
        <v>0.2224779145679012</v>
      </c>
      <c r="U689" s="53">
        <f>S689/2</f>
        <v>9.3044367283950602E-2</v>
      </c>
      <c r="V689" s="53">
        <f>T689/2</f>
        <v>0.1112389572839506</v>
      </c>
      <c r="W689" s="50">
        <f>RANK(J689,J:J,1)</f>
        <v>1673</v>
      </c>
      <c r="X689" s="50">
        <f>YEAR(B689)</f>
        <v>2007</v>
      </c>
      <c r="Y689" s="50">
        <f>MONTH(B689)</f>
        <v>1</v>
      </c>
      <c r="Z689" s="56">
        <f>X689*100+Y689</f>
        <v>200701</v>
      </c>
      <c r="AA689" s="56">
        <f>WEEKNUM(B689,1)</f>
        <v>2</v>
      </c>
      <c r="AB689" s="58">
        <f>IF(ISBLANK(B689)," ",MAX(B689-B688-1,0))</f>
        <v>0</v>
      </c>
      <c r="AC689" s="56">
        <f>DAY(B689)</f>
        <v>9</v>
      </c>
      <c r="AD689" s="53">
        <f>U689+V689</f>
        <v>0.20428332456790121</v>
      </c>
      <c r="AE689" s="56">
        <f>IF("1-Swim"=D689,E689*46.7,IF("2-Bike"=D689,E689,IF("3-Run"=D689,E689*4.27,0)))</f>
        <v>12.809999999999999</v>
      </c>
    </row>
    <row r="690" spans="1:31" x14ac:dyDescent="0.25">
      <c r="A690" s="50">
        <v>689</v>
      </c>
      <c r="B690" s="51">
        <v>39092</v>
      </c>
      <c r="C690" s="75">
        <f>B690</f>
        <v>39092</v>
      </c>
      <c r="D690" s="50" t="s">
        <v>1223</v>
      </c>
      <c r="E690" s="50">
        <v>3.5</v>
      </c>
      <c r="F690" s="50">
        <v>0</v>
      </c>
      <c r="G690" s="50">
        <v>36</v>
      </c>
      <c r="H690" s="50">
        <v>50</v>
      </c>
      <c r="I690" s="53">
        <f>IF(E690&gt;0,TIME(F690,G690,H690),"")</f>
        <v>2.5578703703703704E-2</v>
      </c>
      <c r="J690" s="54">
        <f>IF(E690&gt;0,TIME(F690,G690,H690)/E690,"")</f>
        <v>7.308201058201058E-3</v>
      </c>
      <c r="K690" s="50" t="s">
        <v>557</v>
      </c>
      <c r="L690" s="50" t="s">
        <v>130</v>
      </c>
      <c r="M690" s="55">
        <f>IF(D690&gt;0,0.0416666666666667/J690,"")</f>
        <v>5.701357466063353</v>
      </c>
      <c r="N690" s="50">
        <v>0</v>
      </c>
      <c r="O690" s="50" t="s">
        <v>330</v>
      </c>
      <c r="P690" s="50" t="s">
        <v>331</v>
      </c>
      <c r="Q690" s="151">
        <f>IF("1-Swim"=D690,J690*2.4,IF("2-Bike"=D690,J690*112,IF("3-Run"=D690,J690*26.2,0)))</f>
        <v>0.19147486772486771</v>
      </c>
      <c r="R690" s="151">
        <f>Q690/2</f>
        <v>9.5737433862433857E-2</v>
      </c>
      <c r="S690" s="53">
        <f>J690*26.2</f>
        <v>0.19147486772486771</v>
      </c>
      <c r="T690" s="53">
        <f>(J690+0.0013889)*26.2</f>
        <v>0.22786404772486771</v>
      </c>
      <c r="U690" s="53">
        <f>S690/2</f>
        <v>9.5737433862433857E-2</v>
      </c>
      <c r="V690" s="53">
        <f>T690/2</f>
        <v>0.11393202386243385</v>
      </c>
      <c r="W690" s="50">
        <f>RANK(J690,J:J,1)</f>
        <v>1900</v>
      </c>
      <c r="X690" s="50">
        <f>YEAR(B690)</f>
        <v>2007</v>
      </c>
      <c r="Y690" s="50">
        <f>MONTH(B690)</f>
        <v>1</v>
      </c>
      <c r="Z690" s="56">
        <f>X690*100+Y690</f>
        <v>200701</v>
      </c>
      <c r="AA690" s="56">
        <f>WEEKNUM(B690,1)</f>
        <v>2</v>
      </c>
      <c r="AB690" s="58">
        <f>IF(ISBLANK(B690)," ",MAX(B690-B689-1,0))</f>
        <v>0</v>
      </c>
      <c r="AC690" s="56">
        <f>DAY(B690)</f>
        <v>10</v>
      </c>
      <c r="AD690" s="53">
        <f>U690+V690</f>
        <v>0.20966945772486772</v>
      </c>
      <c r="AE690" s="56">
        <f>IF("1-Swim"=D690,E690*46.7,IF("2-Bike"=D690,E690,IF("3-Run"=D690,E690*4.27,0)))</f>
        <v>14.944999999999999</v>
      </c>
    </row>
    <row r="691" spans="1:31" x14ac:dyDescent="0.25">
      <c r="A691" s="50">
        <v>690</v>
      </c>
      <c r="B691" s="51">
        <v>39094</v>
      </c>
      <c r="C691" s="75">
        <f>B691</f>
        <v>39094</v>
      </c>
      <c r="D691" s="50" t="s">
        <v>1223</v>
      </c>
      <c r="E691" s="50">
        <v>3</v>
      </c>
      <c r="F691" s="50">
        <v>0</v>
      </c>
      <c r="G691" s="50">
        <v>30</v>
      </c>
      <c r="H691" s="50">
        <v>21</v>
      </c>
      <c r="I691" s="53">
        <f>IF(E691&gt;0,TIME(F691,G691,H691),"")</f>
        <v>2.1076388888888891E-2</v>
      </c>
      <c r="J691" s="54">
        <f>IF(E691&gt;0,TIME(F691,G691,H691)/E691,"")</f>
        <v>7.0254629629629634E-3</v>
      </c>
      <c r="K691" s="50" t="s">
        <v>557</v>
      </c>
      <c r="L691" s="50" t="s">
        <v>334</v>
      </c>
      <c r="M691" s="55">
        <f>IF(D691&gt;0,0.0416666666666667/J691,"")</f>
        <v>5.9308072487644194</v>
      </c>
      <c r="N691" s="50">
        <v>0</v>
      </c>
      <c r="O691" s="50" t="s">
        <v>328</v>
      </c>
      <c r="P691" s="50" t="s">
        <v>333</v>
      </c>
      <c r="Q691" s="151">
        <f>IF("1-Swim"=D691,J691*2.4,IF("2-Bike"=D691,J691*112,IF("3-Run"=D691,J691*26.2,0)))</f>
        <v>0.18406712962962962</v>
      </c>
      <c r="R691" s="151">
        <f>Q691/2</f>
        <v>9.2033564814814811E-2</v>
      </c>
      <c r="S691" s="53">
        <f>J691*26.2</f>
        <v>0.18406712962962962</v>
      </c>
      <c r="T691" s="53">
        <f>(J691+0.0013889)*26.2</f>
        <v>0.22045630962962962</v>
      </c>
      <c r="U691" s="53">
        <f>S691/2</f>
        <v>9.2033564814814811E-2</v>
      </c>
      <c r="V691" s="53">
        <f>T691/2</f>
        <v>0.11022815481481481</v>
      </c>
      <c r="W691" s="50">
        <f>RANK(J691,J:J,1)</f>
        <v>1582</v>
      </c>
      <c r="X691" s="50">
        <f>YEAR(B691)</f>
        <v>2007</v>
      </c>
      <c r="Y691" s="50">
        <f>MONTH(B691)</f>
        <v>1</v>
      </c>
      <c r="Z691" s="56">
        <f>X691*100+Y691</f>
        <v>200701</v>
      </c>
      <c r="AA691" s="56">
        <f>WEEKNUM(B691,1)</f>
        <v>2</v>
      </c>
      <c r="AB691" s="58">
        <f>IF(ISBLANK(B691)," ",MAX(B691-B690-1,0))</f>
        <v>1</v>
      </c>
      <c r="AC691" s="56">
        <f>DAY(B691)</f>
        <v>12</v>
      </c>
      <c r="AD691" s="53">
        <f>U691+V691</f>
        <v>0.20226171962962963</v>
      </c>
      <c r="AE691" s="56">
        <f>IF("1-Swim"=D691,E691*46.7,IF("2-Bike"=D691,E691,IF("3-Run"=D691,E691*4.27,0)))</f>
        <v>12.809999999999999</v>
      </c>
    </row>
    <row r="692" spans="1:31" x14ac:dyDescent="0.25">
      <c r="A692" s="50">
        <v>691</v>
      </c>
      <c r="B692" s="51">
        <v>39099</v>
      </c>
      <c r="C692" s="75">
        <f>B692</f>
        <v>39099</v>
      </c>
      <c r="D692" s="50" t="s">
        <v>1223</v>
      </c>
      <c r="E692" s="50">
        <v>3</v>
      </c>
      <c r="F692" s="50">
        <v>0</v>
      </c>
      <c r="G692" s="50">
        <v>30</v>
      </c>
      <c r="H692" s="50">
        <v>25</v>
      </c>
      <c r="I692" s="53">
        <f>IF(E692&gt;0,TIME(F692,G692,H692),"")</f>
        <v>2.1122685185185185E-2</v>
      </c>
      <c r="J692" s="54">
        <f>IF(E692&gt;0,TIME(F692,G692,H692)/E692,"")</f>
        <v>7.0408950617283951E-3</v>
      </c>
      <c r="K692" s="50" t="s">
        <v>557</v>
      </c>
      <c r="L692" s="50" t="s">
        <v>125</v>
      </c>
      <c r="M692" s="55">
        <f>IF(D692&gt;0,0.0416666666666667/J692,"")</f>
        <v>5.9178082191780872</v>
      </c>
      <c r="N692" s="50">
        <v>0</v>
      </c>
      <c r="O692" s="50" t="s">
        <v>336</v>
      </c>
      <c r="P692" s="50" t="s">
        <v>326</v>
      </c>
      <c r="Q692" s="151">
        <f>IF("1-Swim"=D692,J692*2.4,IF("2-Bike"=D692,J692*112,IF("3-Run"=D692,J692*26.2,0)))</f>
        <v>0.18447145061728396</v>
      </c>
      <c r="R692" s="151">
        <f>Q692/2</f>
        <v>9.2235725308641978E-2</v>
      </c>
      <c r="S692" s="53">
        <f>J692*26.2</f>
        <v>0.18447145061728396</v>
      </c>
      <c r="T692" s="53">
        <f>(J692+0.0013889)*26.2</f>
        <v>0.22086063061728395</v>
      </c>
      <c r="U692" s="53">
        <f>S692/2</f>
        <v>9.2235725308641978E-2</v>
      </c>
      <c r="V692" s="53">
        <f>T692/2</f>
        <v>0.11043031530864197</v>
      </c>
      <c r="W692" s="50">
        <f>RANK(J692,J:J,1)</f>
        <v>1598</v>
      </c>
      <c r="X692" s="50">
        <f>YEAR(B692)</f>
        <v>2007</v>
      </c>
      <c r="Y692" s="50">
        <f>MONTH(B692)</f>
        <v>1</v>
      </c>
      <c r="Z692" s="56">
        <f>X692*100+Y692</f>
        <v>200701</v>
      </c>
      <c r="AA692" s="56">
        <f>WEEKNUM(B692,1)</f>
        <v>3</v>
      </c>
      <c r="AB692" s="58">
        <f>IF(ISBLANK(B692)," ",MAX(B692-B691-1,0))</f>
        <v>4</v>
      </c>
      <c r="AC692" s="56">
        <f>DAY(B692)</f>
        <v>17</v>
      </c>
      <c r="AD692" s="53">
        <f>U692+V692</f>
        <v>0.20266604061728394</v>
      </c>
      <c r="AE692" s="56">
        <f>IF("1-Swim"=D692,E692*46.7,IF("2-Bike"=D692,E692,IF("3-Run"=D692,E692*4.27,0)))</f>
        <v>12.809999999999999</v>
      </c>
    </row>
    <row r="693" spans="1:31" x14ac:dyDescent="0.25">
      <c r="A693" s="50">
        <v>692</v>
      </c>
      <c r="B693" s="51">
        <v>39100</v>
      </c>
      <c r="C693" s="75">
        <f>B693</f>
        <v>39100</v>
      </c>
      <c r="D693" s="50" t="s">
        <v>1223</v>
      </c>
      <c r="E693" s="50">
        <v>1</v>
      </c>
      <c r="F693" s="50">
        <v>0</v>
      </c>
      <c r="G693" s="50">
        <v>10</v>
      </c>
      <c r="H693" s="50">
        <v>0</v>
      </c>
      <c r="I693" s="53">
        <f>IF(E693&gt;0,TIME(F693,G693,H693),"")</f>
        <v>6.9444444444444441E-3</v>
      </c>
      <c r="J693" s="54">
        <f>IF(E693&gt;0,TIME(F693,G693,H693)/E693,"")</f>
        <v>6.9444444444444441E-3</v>
      </c>
      <c r="K693" s="50" t="s">
        <v>557</v>
      </c>
      <c r="L693" s="50" t="s">
        <v>17</v>
      </c>
      <c r="M693" s="55">
        <f>IF(D693&gt;0,0.0416666666666667/J693,"")</f>
        <v>6.0000000000000053</v>
      </c>
      <c r="N693" s="50">
        <v>148</v>
      </c>
      <c r="Q693" s="151">
        <f>IF("1-Swim"=D693,J693*2.4,IF("2-Bike"=D693,J693*112,IF("3-Run"=D693,J693*26.2,0)))</f>
        <v>0.18194444444444444</v>
      </c>
      <c r="R693" s="151">
        <f>Q693/2</f>
        <v>9.0972222222222218E-2</v>
      </c>
      <c r="S693" s="53">
        <f>J693*26.2</f>
        <v>0.18194444444444444</v>
      </c>
      <c r="T693" s="53">
        <f>(J693+0.0013889)*26.2</f>
        <v>0.21833362444444443</v>
      </c>
      <c r="U693" s="53">
        <f>S693/2</f>
        <v>9.0972222222222218E-2</v>
      </c>
      <c r="V693" s="53">
        <f>T693/2</f>
        <v>0.10916681222222221</v>
      </c>
      <c r="W693" s="50">
        <f>RANK(J693,J:J,1)</f>
        <v>1479</v>
      </c>
      <c r="X693" s="50">
        <f>YEAR(B693)</f>
        <v>2007</v>
      </c>
      <c r="Y693" s="50">
        <f>MONTH(B693)</f>
        <v>1</v>
      </c>
      <c r="Z693" s="56">
        <f>X693*100+Y693</f>
        <v>200701</v>
      </c>
      <c r="AA693" s="56">
        <f>WEEKNUM(B693,1)</f>
        <v>3</v>
      </c>
      <c r="AB693" s="58">
        <f>IF(ISBLANK(B693)," ",MAX(B693-B692-1,0))</f>
        <v>0</v>
      </c>
      <c r="AC693" s="56">
        <f>DAY(B693)</f>
        <v>18</v>
      </c>
      <c r="AD693" s="53">
        <f>U693+V693</f>
        <v>0.20013903444444442</v>
      </c>
      <c r="AE693" s="56">
        <f>IF("1-Swim"=D693,E693*46.7,IF("2-Bike"=D693,E693,IF("3-Run"=D693,E693*4.27,0)))</f>
        <v>4.2699999999999996</v>
      </c>
    </row>
    <row r="694" spans="1:31" x14ac:dyDescent="0.25">
      <c r="A694" s="50">
        <v>693</v>
      </c>
      <c r="B694" s="51">
        <v>39100</v>
      </c>
      <c r="C694" s="75">
        <f>B694</f>
        <v>39100</v>
      </c>
      <c r="D694" s="50" t="s">
        <v>514</v>
      </c>
      <c r="E694" s="50">
        <v>1</v>
      </c>
      <c r="F694" s="50">
        <v>1</v>
      </c>
      <c r="G694" s="50">
        <v>20</v>
      </c>
      <c r="H694" s="50">
        <v>0</v>
      </c>
      <c r="I694" s="53">
        <f>IF(E694&gt;0,TIME(F694,G694,H694),"")</f>
        <v>5.5555555555555552E-2</v>
      </c>
      <c r="J694" s="54">
        <f>IF(E694&gt;0,TIME(F694,G694,H694)/E694,"")</f>
        <v>5.5555555555555552E-2</v>
      </c>
      <c r="K694" s="50" t="s">
        <v>557</v>
      </c>
      <c r="L694" s="50" t="s">
        <v>329</v>
      </c>
      <c r="M694" s="55">
        <f>IF(D694&gt;0,0.0416666666666667/J694,"")</f>
        <v>0.75000000000000067</v>
      </c>
      <c r="N694" s="50">
        <v>0</v>
      </c>
      <c r="P694" s="50" t="s">
        <v>337</v>
      </c>
      <c r="Q694" s="151">
        <f>IF("1-Swim"=D694,J694*2.4,IF("2-Bike"=D694,J694*112,IF("3-Run"=D694,J694*26.2,0)))</f>
        <v>0</v>
      </c>
      <c r="R694" s="151">
        <f>Q694/2</f>
        <v>0</v>
      </c>
      <c r="S694" s="53">
        <f>J694*26.2</f>
        <v>1.4555555555555555</v>
      </c>
      <c r="T694" s="53">
        <f>(J694+0.0013889)*26.2</f>
        <v>1.4919447355555553</v>
      </c>
      <c r="U694" s="53">
        <f>S694/2</f>
        <v>0.72777777777777775</v>
      </c>
      <c r="V694" s="53">
        <f>T694/2</f>
        <v>0.74597236777777765</v>
      </c>
      <c r="W694" s="50">
        <f>RANK(J694,J:J,1)</f>
        <v>3404</v>
      </c>
      <c r="X694" s="50">
        <f>YEAR(B694)</f>
        <v>2007</v>
      </c>
      <c r="Y694" s="50">
        <f>MONTH(B694)</f>
        <v>1</v>
      </c>
      <c r="Z694" s="56">
        <f>X694*100+Y694</f>
        <v>200701</v>
      </c>
      <c r="AA694" s="56">
        <f>WEEKNUM(B694,1)</f>
        <v>3</v>
      </c>
      <c r="AB694" s="58">
        <f>IF(ISBLANK(B694)," ",MAX(B694-B693-1,0))</f>
        <v>0</v>
      </c>
      <c r="AC694" s="56">
        <f>DAY(B694)</f>
        <v>18</v>
      </c>
      <c r="AD694" s="53">
        <f>U694+V694</f>
        <v>1.4737501455555555</v>
      </c>
      <c r="AE694" s="56">
        <f>IF("1-Swim"=D694,E694*46.7,IF("2-Bike"=D694,E694,IF("3-Run"=D694,E694*4.27,0)))</f>
        <v>0</v>
      </c>
    </row>
    <row r="695" spans="1:31" x14ac:dyDescent="0.25">
      <c r="A695" s="50">
        <v>694</v>
      </c>
      <c r="B695" s="51">
        <v>39108</v>
      </c>
      <c r="C695" s="75">
        <f>B695</f>
        <v>39108</v>
      </c>
      <c r="D695" s="50" t="s">
        <v>1223</v>
      </c>
      <c r="E695" s="50">
        <v>2.65</v>
      </c>
      <c r="F695" s="50">
        <v>0</v>
      </c>
      <c r="G695" s="50">
        <v>30</v>
      </c>
      <c r="H695" s="50">
        <v>0</v>
      </c>
      <c r="I695" s="53">
        <f>IF(E695&gt;0,TIME(F695,G695,H695),"")</f>
        <v>2.0833333333333332E-2</v>
      </c>
      <c r="J695" s="54">
        <f>IF(E695&gt;0,TIME(F695,G695,H695)/E695,"")</f>
        <v>7.8616352201257862E-3</v>
      </c>
      <c r="K695" s="50" t="s">
        <v>557</v>
      </c>
      <c r="L695" s="50" t="s">
        <v>129</v>
      </c>
      <c r="M695" s="55">
        <f>IF(D695&gt;0,0.0416666666666667/J695,"")</f>
        <v>5.3000000000000043</v>
      </c>
      <c r="N695" s="50">
        <v>129</v>
      </c>
      <c r="P695" s="50" t="s">
        <v>338</v>
      </c>
      <c r="Q695" s="151">
        <f>IF("1-Swim"=D695,J695*2.4,IF("2-Bike"=D695,J695*112,IF("3-Run"=D695,J695*26.2,0)))</f>
        <v>0.20597484276729558</v>
      </c>
      <c r="R695" s="151">
        <f>Q695/2</f>
        <v>0.10298742138364779</v>
      </c>
      <c r="S695" s="53">
        <f>J695*26.2</f>
        <v>0.20597484276729558</v>
      </c>
      <c r="T695" s="53">
        <f>(J695+0.0013889)*26.2</f>
        <v>0.2423640227672956</v>
      </c>
      <c r="U695" s="53">
        <f>S695/2</f>
        <v>0.10298742138364779</v>
      </c>
      <c r="V695" s="53">
        <f>T695/2</f>
        <v>0.1211820113836478</v>
      </c>
      <c r="W695" s="50">
        <f>RANK(J695,J:J,1)</f>
        <v>2349</v>
      </c>
      <c r="X695" s="50">
        <f>YEAR(B695)</f>
        <v>2007</v>
      </c>
      <c r="Y695" s="50">
        <f>MONTH(B695)</f>
        <v>1</v>
      </c>
      <c r="Z695" s="56">
        <f>X695*100+Y695</f>
        <v>200701</v>
      </c>
      <c r="AA695" s="56">
        <f>WEEKNUM(B695,1)</f>
        <v>4</v>
      </c>
      <c r="AB695" s="58">
        <f>IF(ISBLANK(B695)," ",MAX(B695-B694-1,0))</f>
        <v>7</v>
      </c>
      <c r="AC695" s="56">
        <f>DAY(B695)</f>
        <v>26</v>
      </c>
      <c r="AD695" s="53">
        <f>U695+V695</f>
        <v>0.22416943276729559</v>
      </c>
      <c r="AE695" s="56">
        <f>IF("1-Swim"=D695,E695*46.7,IF("2-Bike"=D695,E695,IF("3-Run"=D695,E695*4.27,0)))</f>
        <v>11.315499999999998</v>
      </c>
    </row>
    <row r="696" spans="1:31" x14ac:dyDescent="0.25">
      <c r="A696" s="50">
        <v>695</v>
      </c>
      <c r="B696" s="51">
        <v>39111</v>
      </c>
      <c r="C696" s="75">
        <f>B696</f>
        <v>39111</v>
      </c>
      <c r="D696" s="50" t="s">
        <v>1223</v>
      </c>
      <c r="E696" s="50">
        <v>2.7</v>
      </c>
      <c r="F696" s="50">
        <v>0</v>
      </c>
      <c r="G696" s="50">
        <v>30</v>
      </c>
      <c r="H696" s="50">
        <v>0</v>
      </c>
      <c r="I696" s="53">
        <f>IF(E696&gt;0,TIME(F696,G696,H696),"")</f>
        <v>2.0833333333333332E-2</v>
      </c>
      <c r="J696" s="54">
        <f>IF(E696&gt;0,TIME(F696,G696,H696)/E696,"")</f>
        <v>7.7160493827160481E-3</v>
      </c>
      <c r="K696" s="50" t="s">
        <v>557</v>
      </c>
      <c r="L696" s="50" t="s">
        <v>17</v>
      </c>
      <c r="M696" s="55">
        <f>IF(D696&gt;0,0.0416666666666667/J696,"")</f>
        <v>5.4000000000000048</v>
      </c>
      <c r="N696" s="50">
        <v>164</v>
      </c>
      <c r="P696" s="50" t="s">
        <v>339</v>
      </c>
      <c r="Q696" s="151">
        <f>IF("1-Swim"=D696,J696*2.4,IF("2-Bike"=D696,J696*112,IF("3-Run"=D696,J696*26.2,0)))</f>
        <v>0.20216049382716045</v>
      </c>
      <c r="R696" s="151">
        <f>Q696/2</f>
        <v>0.10108024691358022</v>
      </c>
      <c r="S696" s="53">
        <f>J696*26.2</f>
        <v>0.20216049382716045</v>
      </c>
      <c r="T696" s="53">
        <f>(J696+0.0013889)*26.2</f>
        <v>0.23854967382716044</v>
      </c>
      <c r="U696" s="53">
        <f>S696/2</f>
        <v>0.10108024691358022</v>
      </c>
      <c r="V696" s="53">
        <f>T696/2</f>
        <v>0.11927483691358022</v>
      </c>
      <c r="W696" s="50">
        <f>RANK(J696,J:J,1)</f>
        <v>2240</v>
      </c>
      <c r="X696" s="50">
        <f>YEAR(B696)</f>
        <v>2007</v>
      </c>
      <c r="Y696" s="50">
        <f>MONTH(B696)</f>
        <v>1</v>
      </c>
      <c r="Z696" s="56">
        <f>X696*100+Y696</f>
        <v>200701</v>
      </c>
      <c r="AA696" s="56">
        <f>WEEKNUM(B696,1)</f>
        <v>5</v>
      </c>
      <c r="AB696" s="58">
        <f>IF(ISBLANK(B696)," ",MAX(B696-B695-1,0))</f>
        <v>2</v>
      </c>
      <c r="AC696" s="56">
        <f>DAY(B696)</f>
        <v>29</v>
      </c>
      <c r="AD696" s="53">
        <f>U696+V696</f>
        <v>0.22035508382716046</v>
      </c>
      <c r="AE696" s="56">
        <f>IF("1-Swim"=D696,E696*46.7,IF("2-Bike"=D696,E696,IF("3-Run"=D696,E696*4.27,0)))</f>
        <v>11.529</v>
      </c>
    </row>
    <row r="697" spans="1:31" x14ac:dyDescent="0.25">
      <c r="A697" s="50">
        <v>696</v>
      </c>
      <c r="B697" s="51">
        <v>39113</v>
      </c>
      <c r="C697" s="75">
        <f>B697</f>
        <v>39113</v>
      </c>
      <c r="D697" s="50" t="s">
        <v>1223</v>
      </c>
      <c r="E697" s="50">
        <v>3.23</v>
      </c>
      <c r="F697" s="50">
        <v>0</v>
      </c>
      <c r="G697" s="50">
        <v>35</v>
      </c>
      <c r="H697" s="50">
        <v>0</v>
      </c>
      <c r="I697" s="53">
        <f>IF(E697&gt;0,TIME(F697,G697,H697),"")</f>
        <v>2.4305555555555556E-2</v>
      </c>
      <c r="J697" s="54">
        <f>IF(E697&gt;0,TIME(F697,G697,H697)/E697,"")</f>
        <v>7.5249398004815964E-3</v>
      </c>
      <c r="K697" s="50" t="s">
        <v>557</v>
      </c>
      <c r="L697" s="50" t="s">
        <v>17</v>
      </c>
      <c r="M697" s="55">
        <f>IF(D697&gt;0,0.0416666666666667/J697,"")</f>
        <v>5.5371428571428609</v>
      </c>
      <c r="N697" s="50">
        <v>171</v>
      </c>
      <c r="P697" s="50" t="s">
        <v>340</v>
      </c>
      <c r="Q697" s="151">
        <f>IF("1-Swim"=D697,J697*2.4,IF("2-Bike"=D697,J697*112,IF("3-Run"=D697,J697*26.2,0)))</f>
        <v>0.19715342277261783</v>
      </c>
      <c r="R697" s="151">
        <f>Q697/2</f>
        <v>9.8576711386308913E-2</v>
      </c>
      <c r="S697" s="53">
        <f>J697*26.2</f>
        <v>0.19715342277261783</v>
      </c>
      <c r="T697" s="53">
        <f>(J697+0.0013889)*26.2</f>
        <v>0.23354260277261779</v>
      </c>
      <c r="U697" s="53">
        <f>S697/2</f>
        <v>9.8576711386308913E-2</v>
      </c>
      <c r="V697" s="53">
        <f>T697/2</f>
        <v>0.1167713013863089</v>
      </c>
      <c r="W697" s="50">
        <f>RANK(J697,J:J,1)</f>
        <v>2092</v>
      </c>
      <c r="X697" s="50">
        <f>YEAR(B697)</f>
        <v>2007</v>
      </c>
      <c r="Y697" s="50">
        <f>MONTH(B697)</f>
        <v>1</v>
      </c>
      <c r="Z697" s="56">
        <f>X697*100+Y697</f>
        <v>200701</v>
      </c>
      <c r="AA697" s="56">
        <f>WEEKNUM(B697,1)</f>
        <v>5</v>
      </c>
      <c r="AB697" s="58">
        <f>IF(ISBLANK(B697)," ",MAX(B697-B696-1,0))</f>
        <v>1</v>
      </c>
      <c r="AC697" s="56">
        <f>DAY(B697)</f>
        <v>31</v>
      </c>
      <c r="AD697" s="53">
        <f>U697+V697</f>
        <v>0.21534801277261781</v>
      </c>
      <c r="AE697" s="56">
        <f>IF("1-Swim"=D697,E697*46.7,IF("2-Bike"=D697,E697,IF("3-Run"=D697,E697*4.27,0)))</f>
        <v>13.792099999999998</v>
      </c>
    </row>
    <row r="698" spans="1:31" x14ac:dyDescent="0.25">
      <c r="A698" s="50">
        <v>697</v>
      </c>
      <c r="B698" s="51">
        <v>39114</v>
      </c>
      <c r="C698" s="75">
        <f>B698</f>
        <v>39114</v>
      </c>
      <c r="D698" s="50" t="s">
        <v>1223</v>
      </c>
      <c r="E698" s="50">
        <v>3</v>
      </c>
      <c r="F698" s="50">
        <v>0</v>
      </c>
      <c r="G698" s="50">
        <v>32</v>
      </c>
      <c r="H698" s="50">
        <v>16</v>
      </c>
      <c r="I698" s="53">
        <f>IF(E698&gt;0,TIME(F698,G698,H698),"")</f>
        <v>2.2407407407407407E-2</v>
      </c>
      <c r="J698" s="54">
        <f>IF(E698&gt;0,TIME(F698,G698,H698)/E698,"")</f>
        <v>7.4691358024691354E-3</v>
      </c>
      <c r="K698" s="50" t="s">
        <v>557</v>
      </c>
      <c r="L698" s="50" t="s">
        <v>334</v>
      </c>
      <c r="M698" s="55">
        <f>IF(D698&gt;0,0.0416666666666667/J698,"")</f>
        <v>5.5785123966942196</v>
      </c>
      <c r="N698" s="50">
        <v>161</v>
      </c>
      <c r="O698" s="50" t="s">
        <v>330</v>
      </c>
      <c r="P698" s="50" t="s">
        <v>341</v>
      </c>
      <c r="Q698" s="151">
        <f>IF("1-Swim"=D698,J698*2.4,IF("2-Bike"=D698,J698*112,IF("3-Run"=D698,J698*26.2,0)))</f>
        <v>0.19569135802469134</v>
      </c>
      <c r="R698" s="151">
        <f>Q698/2</f>
        <v>9.7845679012345671E-2</v>
      </c>
      <c r="S698" s="53">
        <f>J698*26.2</f>
        <v>0.19569135802469134</v>
      </c>
      <c r="T698" s="53">
        <f>(J698+0.0013889)*26.2</f>
        <v>0.23208053802469134</v>
      </c>
      <c r="U698" s="53">
        <f>S698/2</f>
        <v>9.7845679012345671E-2</v>
      </c>
      <c r="V698" s="53">
        <f>T698/2</f>
        <v>0.11604026901234567</v>
      </c>
      <c r="W698" s="50">
        <f>RANK(J698,J:J,1)</f>
        <v>2039</v>
      </c>
      <c r="X698" s="50">
        <f>YEAR(B698)</f>
        <v>2007</v>
      </c>
      <c r="Y698" s="50">
        <f>MONTH(B698)</f>
        <v>2</v>
      </c>
      <c r="Z698" s="56">
        <f>X698*100+Y698</f>
        <v>200702</v>
      </c>
      <c r="AA698" s="56">
        <f>WEEKNUM(B698,1)</f>
        <v>5</v>
      </c>
      <c r="AB698" s="58">
        <f>IF(ISBLANK(B698)," ",MAX(B698-B697-1,0))</f>
        <v>0</v>
      </c>
      <c r="AC698" s="56">
        <f>DAY(B698)</f>
        <v>1</v>
      </c>
      <c r="AD698" s="53">
        <f>U698+V698</f>
        <v>0.21388594802469135</v>
      </c>
      <c r="AE698" s="56">
        <f>IF("1-Swim"=D698,E698*46.7,IF("2-Bike"=D698,E698,IF("3-Run"=D698,E698*4.27,0)))</f>
        <v>12.809999999999999</v>
      </c>
    </row>
    <row r="699" spans="1:31" x14ac:dyDescent="0.25">
      <c r="A699" s="50">
        <v>698</v>
      </c>
      <c r="B699" s="51">
        <v>39120</v>
      </c>
      <c r="C699" s="75">
        <f>B699</f>
        <v>39120</v>
      </c>
      <c r="D699" s="50" t="s">
        <v>1224</v>
      </c>
      <c r="E699" s="50">
        <v>3</v>
      </c>
      <c r="F699" s="50">
        <v>0</v>
      </c>
      <c r="G699" s="50">
        <v>25</v>
      </c>
      <c r="H699" s="50">
        <v>0</v>
      </c>
      <c r="I699" s="53">
        <f>IF(E699&gt;0,TIME(F699,G699,H699),"")</f>
        <v>1.7361111111111112E-2</v>
      </c>
      <c r="J699" s="54">
        <f>IF(E699&gt;0,TIME(F699,G699,H699)/E699,"")</f>
        <v>5.7870370370370376E-3</v>
      </c>
      <c r="K699" s="50" t="s">
        <v>452</v>
      </c>
      <c r="L699" s="50" t="s">
        <v>342</v>
      </c>
      <c r="M699" s="55">
        <f>IF(D699&gt;0,0.0416666666666667/J699,"")</f>
        <v>7.2000000000000046</v>
      </c>
      <c r="N699" s="50">
        <v>0</v>
      </c>
      <c r="O699" s="50" t="s">
        <v>189</v>
      </c>
      <c r="P699" s="50" t="s">
        <v>343</v>
      </c>
      <c r="Q699" s="151">
        <f>IF("1-Swim"=D699,J699*2.4,IF("2-Bike"=D699,J699*112,IF("3-Run"=D699,J699*26.2,0)))</f>
        <v>0.64814814814814825</v>
      </c>
      <c r="R699" s="151">
        <f>Q699/2</f>
        <v>0.32407407407407413</v>
      </c>
      <c r="S699" s="53">
        <f>J699*26.2</f>
        <v>0.15162037037037038</v>
      </c>
      <c r="T699" s="53">
        <f>(J699+0.0013889)*26.2</f>
        <v>0.1880095503703704</v>
      </c>
      <c r="U699" s="53">
        <f>S699/2</f>
        <v>7.5810185185185189E-2</v>
      </c>
      <c r="V699" s="53">
        <f>T699/2</f>
        <v>9.4004775185185199E-2</v>
      </c>
      <c r="W699" s="50">
        <f>RANK(J699,J:J,1)</f>
        <v>784</v>
      </c>
      <c r="X699" s="50">
        <f>YEAR(B699)</f>
        <v>2007</v>
      </c>
      <c r="Y699" s="50">
        <f>MONTH(B699)</f>
        <v>2</v>
      </c>
      <c r="Z699" s="56">
        <f>X699*100+Y699</f>
        <v>200702</v>
      </c>
      <c r="AA699" s="56">
        <f>WEEKNUM(B699,1)</f>
        <v>6</v>
      </c>
      <c r="AB699" s="58">
        <f>IF(ISBLANK(B699)," ",MAX(B699-B698-1,0))</f>
        <v>5</v>
      </c>
      <c r="AC699" s="56">
        <f>DAY(B699)</f>
        <v>7</v>
      </c>
      <c r="AD699" s="53">
        <f>U699+V699</f>
        <v>0.16981496037037039</v>
      </c>
      <c r="AE699" s="56">
        <f>IF("1-Swim"=D699,E699*46.7,IF("2-Bike"=D699,E699,IF("3-Run"=D699,E699*4.27,0)))</f>
        <v>3</v>
      </c>
    </row>
    <row r="700" spans="1:31" x14ac:dyDescent="0.25">
      <c r="A700" s="50">
        <v>699</v>
      </c>
      <c r="B700" s="51">
        <v>39121</v>
      </c>
      <c r="C700" s="75">
        <f>B700</f>
        <v>39121</v>
      </c>
      <c r="D700" s="50" t="s">
        <v>1224</v>
      </c>
      <c r="E700" s="50">
        <v>1</v>
      </c>
      <c r="F700" s="50">
        <v>0</v>
      </c>
      <c r="G700" s="50">
        <v>10</v>
      </c>
      <c r="H700" s="50">
        <v>0</v>
      </c>
      <c r="I700" s="53">
        <f>IF(E700&gt;0,TIME(F700,G700,H700),"")</f>
        <v>6.9444444444444441E-3</v>
      </c>
      <c r="J700" s="54">
        <f>IF(E700&gt;0,TIME(F700,G700,H700)/E700,"")</f>
        <v>6.9444444444444441E-3</v>
      </c>
      <c r="K700" s="50" t="s">
        <v>452</v>
      </c>
      <c r="L700" s="50" t="s">
        <v>342</v>
      </c>
      <c r="M700" s="55">
        <f>IF(D700&gt;0,0.0416666666666667/J700,"")</f>
        <v>6.0000000000000053</v>
      </c>
      <c r="N700" s="50">
        <v>0</v>
      </c>
      <c r="O700" s="50" t="s">
        <v>189</v>
      </c>
      <c r="P700" s="50" t="s">
        <v>343</v>
      </c>
      <c r="Q700" s="151">
        <f>IF("1-Swim"=D700,J700*2.4,IF("2-Bike"=D700,J700*112,IF("3-Run"=D700,J700*26.2,0)))</f>
        <v>0.77777777777777768</v>
      </c>
      <c r="R700" s="151">
        <f>Q700/2</f>
        <v>0.38888888888888884</v>
      </c>
      <c r="S700" s="53">
        <f>J700*26.2</f>
        <v>0.18194444444444444</v>
      </c>
      <c r="T700" s="53">
        <f>(J700+0.0013889)*26.2</f>
        <v>0.21833362444444443</v>
      </c>
      <c r="U700" s="53">
        <f>S700/2</f>
        <v>9.0972222222222218E-2</v>
      </c>
      <c r="V700" s="53">
        <f>T700/2</f>
        <v>0.10916681222222221</v>
      </c>
      <c r="W700" s="50">
        <f>RANK(J700,J:J,1)</f>
        <v>1479</v>
      </c>
      <c r="X700" s="50">
        <f>YEAR(B700)</f>
        <v>2007</v>
      </c>
      <c r="Y700" s="50">
        <f>MONTH(B700)</f>
        <v>2</v>
      </c>
      <c r="Z700" s="56">
        <f>X700*100+Y700</f>
        <v>200702</v>
      </c>
      <c r="AA700" s="56">
        <f>WEEKNUM(B700,1)</f>
        <v>6</v>
      </c>
      <c r="AB700" s="58">
        <f>IF(ISBLANK(B700)," ",MAX(B700-B699-1,0))</f>
        <v>0</v>
      </c>
      <c r="AC700" s="56">
        <f>DAY(B700)</f>
        <v>8</v>
      </c>
      <c r="AD700" s="53">
        <f>U700+V700</f>
        <v>0.20013903444444442</v>
      </c>
      <c r="AE700" s="56">
        <f>IF("1-Swim"=D700,E700*46.7,IF("2-Bike"=D700,E700,IF("3-Run"=D700,E700*4.27,0)))</f>
        <v>1</v>
      </c>
    </row>
    <row r="701" spans="1:31" x14ac:dyDescent="0.25">
      <c r="A701" s="50">
        <v>700</v>
      </c>
      <c r="B701" s="51">
        <v>39122</v>
      </c>
      <c r="C701" s="75">
        <f>B701</f>
        <v>39122</v>
      </c>
      <c r="D701" s="50" t="s">
        <v>1224</v>
      </c>
      <c r="E701" s="50">
        <v>2</v>
      </c>
      <c r="F701" s="50">
        <v>0</v>
      </c>
      <c r="G701" s="50">
        <v>15</v>
      </c>
      <c r="H701" s="50">
        <v>0</v>
      </c>
      <c r="I701" s="53">
        <f>IF(E701&gt;0,TIME(F701,G701,H701),"")</f>
        <v>1.0416666666666666E-2</v>
      </c>
      <c r="J701" s="54">
        <f>IF(E701&gt;0,TIME(F701,G701,H701)/E701,"")</f>
        <v>5.208333333333333E-3</v>
      </c>
      <c r="K701" s="50" t="s">
        <v>452</v>
      </c>
      <c r="L701" s="50" t="s">
        <v>342</v>
      </c>
      <c r="M701" s="55">
        <f>IF(D701&gt;0,0.0416666666666667/J701,"")</f>
        <v>8.0000000000000071</v>
      </c>
      <c r="N701" s="50">
        <v>0</v>
      </c>
      <c r="O701" s="50" t="s">
        <v>189</v>
      </c>
      <c r="P701" s="50" t="s">
        <v>343</v>
      </c>
      <c r="Q701" s="151">
        <f>IF("1-Swim"=D701,J701*2.4,IF("2-Bike"=D701,J701*112,IF("3-Run"=D701,J701*26.2,0)))</f>
        <v>0.58333333333333326</v>
      </c>
      <c r="R701" s="151">
        <f>Q701/2</f>
        <v>0.29166666666666663</v>
      </c>
      <c r="S701" s="53">
        <f>J701*26.2</f>
        <v>0.13645833333333332</v>
      </c>
      <c r="T701" s="53">
        <f>(J701+0.0013889)*26.2</f>
        <v>0.17284751333333331</v>
      </c>
      <c r="U701" s="53">
        <f>S701/2</f>
        <v>6.822916666666666E-2</v>
      </c>
      <c r="V701" s="53">
        <f>T701/2</f>
        <v>8.6423756666666657E-2</v>
      </c>
      <c r="W701" s="50">
        <f>RANK(J701,J:J,1)</f>
        <v>763</v>
      </c>
      <c r="X701" s="50">
        <f>YEAR(B701)</f>
        <v>2007</v>
      </c>
      <c r="Y701" s="50">
        <f>MONTH(B701)</f>
        <v>2</v>
      </c>
      <c r="Z701" s="56">
        <f>X701*100+Y701</f>
        <v>200702</v>
      </c>
      <c r="AA701" s="56">
        <f>WEEKNUM(B701,1)</f>
        <v>6</v>
      </c>
      <c r="AB701" s="58">
        <f>IF(ISBLANK(B701)," ",MAX(B701-B700-1,0))</f>
        <v>0</v>
      </c>
      <c r="AC701" s="56">
        <f>DAY(B701)</f>
        <v>9</v>
      </c>
      <c r="AD701" s="53">
        <f>U701+V701</f>
        <v>0.1546529233333333</v>
      </c>
      <c r="AE701" s="56">
        <f>IF("1-Swim"=D701,E701*46.7,IF("2-Bike"=D701,E701,IF("3-Run"=D701,E701*4.27,0)))</f>
        <v>2</v>
      </c>
    </row>
    <row r="702" spans="1:31" x14ac:dyDescent="0.25">
      <c r="A702" s="50">
        <v>701</v>
      </c>
      <c r="B702" s="51">
        <v>39125</v>
      </c>
      <c r="C702" s="75">
        <f>B702</f>
        <v>39125</v>
      </c>
      <c r="D702" s="50" t="s">
        <v>1223</v>
      </c>
      <c r="E702" s="50">
        <v>3</v>
      </c>
      <c r="F702" s="50">
        <v>0</v>
      </c>
      <c r="G702" s="50">
        <v>31</v>
      </c>
      <c r="H702" s="50">
        <v>7</v>
      </c>
      <c r="I702" s="53">
        <f>IF(E702&gt;0,TIME(F702,G702,H702),"")</f>
        <v>2.1608796296296296E-2</v>
      </c>
      <c r="J702" s="54">
        <f>IF(E702&gt;0,TIME(F702,G702,H702)/E702,"")</f>
        <v>7.202932098765432E-3</v>
      </c>
      <c r="K702" s="50" t="s">
        <v>557</v>
      </c>
      <c r="L702" s="50" t="s">
        <v>334</v>
      </c>
      <c r="M702" s="55">
        <f>IF(D702&gt;0,0.0416666666666667/J702,"")</f>
        <v>5.7846813069094853</v>
      </c>
      <c r="N702" s="50">
        <v>0</v>
      </c>
      <c r="O702" s="50" t="s">
        <v>330</v>
      </c>
      <c r="P702" s="50" t="s">
        <v>345</v>
      </c>
      <c r="Q702" s="151">
        <f>IF("1-Swim"=D702,J702*2.4,IF("2-Bike"=D702,J702*112,IF("3-Run"=D702,J702*26.2,0)))</f>
        <v>0.18871682098765433</v>
      </c>
      <c r="R702" s="151">
        <f>Q702/2</f>
        <v>9.4358410493827163E-2</v>
      </c>
      <c r="S702" s="53">
        <f>J702*26.2</f>
        <v>0.18871682098765433</v>
      </c>
      <c r="T702" s="53">
        <f>(J702+0.0013889)*26.2</f>
        <v>0.22510600098765432</v>
      </c>
      <c r="U702" s="53">
        <f>S702/2</f>
        <v>9.4358410493827163E-2</v>
      </c>
      <c r="V702" s="53">
        <f>T702/2</f>
        <v>0.11255300049382716</v>
      </c>
      <c r="W702" s="50">
        <f>RANK(J702,J:J,1)</f>
        <v>1789</v>
      </c>
      <c r="X702" s="50">
        <f>YEAR(B702)</f>
        <v>2007</v>
      </c>
      <c r="Y702" s="50">
        <f>MONTH(B702)</f>
        <v>2</v>
      </c>
      <c r="Z702" s="56">
        <f>X702*100+Y702</f>
        <v>200702</v>
      </c>
      <c r="AA702" s="56">
        <f>WEEKNUM(B702,1)</f>
        <v>7</v>
      </c>
      <c r="AB702" s="58">
        <f>IF(ISBLANK(B702)," ",MAX(B702-B701-1,0))</f>
        <v>2</v>
      </c>
      <c r="AC702" s="56">
        <f>DAY(B702)</f>
        <v>12</v>
      </c>
      <c r="AD702" s="53">
        <f>U702+V702</f>
        <v>0.20691141098765431</v>
      </c>
      <c r="AE702" s="56">
        <f>IF("1-Swim"=D702,E702*46.7,IF("2-Bike"=D702,E702,IF("3-Run"=D702,E702*4.27,0)))</f>
        <v>12.809999999999999</v>
      </c>
    </row>
    <row r="703" spans="1:31" x14ac:dyDescent="0.25">
      <c r="A703" s="50">
        <v>702</v>
      </c>
      <c r="B703" s="51">
        <v>39126</v>
      </c>
      <c r="C703" s="75">
        <f>B703</f>
        <v>39126</v>
      </c>
      <c r="D703" s="50" t="s">
        <v>1225</v>
      </c>
      <c r="E703" s="50">
        <v>0.56000000000000005</v>
      </c>
      <c r="F703" s="50">
        <v>0</v>
      </c>
      <c r="G703" s="50">
        <v>22</v>
      </c>
      <c r="H703" s="50">
        <v>2</v>
      </c>
      <c r="I703" s="53">
        <f>IF(E703&gt;0,TIME(F703,G703,H703),"")</f>
        <v>1.5300925925925926E-2</v>
      </c>
      <c r="J703" s="54">
        <f>IF(E703&gt;0,TIME(F703,G703,H703)/E703,"")</f>
        <v>2.7323082010582009E-2</v>
      </c>
      <c r="K703" s="50" t="s">
        <v>346</v>
      </c>
      <c r="L703" s="50" t="s">
        <v>347</v>
      </c>
      <c r="M703" s="55">
        <f>IF(D703&gt;0,0.0416666666666667/J703,"")</f>
        <v>1.5249621785173992</v>
      </c>
      <c r="N703" s="50">
        <v>0</v>
      </c>
      <c r="P703" s="50" t="s">
        <v>370</v>
      </c>
      <c r="Q703" s="151">
        <f>IF("1-Swim"=D703,J703*2.4,IF("2-Bike"=D703,J703*112,IF("3-Run"=D703,J703*26.2,0)))</f>
        <v>6.5575396825396814E-2</v>
      </c>
      <c r="R703" s="151">
        <f>Q703/2</f>
        <v>3.2787698412698407E-2</v>
      </c>
      <c r="S703" s="53">
        <f>J703*26.2</f>
        <v>0.71586474867724859</v>
      </c>
      <c r="T703" s="53">
        <f>(J703+0.0013889)*26.2</f>
        <v>0.75225392867724861</v>
      </c>
      <c r="U703" s="53">
        <f>S703/2</f>
        <v>0.35793237433862429</v>
      </c>
      <c r="V703" s="53">
        <f>T703/2</f>
        <v>0.3761269643386243</v>
      </c>
      <c r="W703" s="50">
        <f>RANK(J703,J:J,1)</f>
        <v>3280</v>
      </c>
      <c r="X703" s="50">
        <f>YEAR(B703)</f>
        <v>2007</v>
      </c>
      <c r="Y703" s="50">
        <f>MONTH(B703)</f>
        <v>2</v>
      </c>
      <c r="Z703" s="56">
        <f>X703*100+Y703</f>
        <v>200702</v>
      </c>
      <c r="AA703" s="56">
        <f>WEEKNUM(B703,1)</f>
        <v>7</v>
      </c>
      <c r="AB703" s="58">
        <f>IF(ISBLANK(B703)," ",MAX(B703-B702-1,0))</f>
        <v>0</v>
      </c>
      <c r="AC703" s="56">
        <f>DAY(B703)</f>
        <v>13</v>
      </c>
      <c r="AD703" s="53">
        <f>U703+V703</f>
        <v>0.7340593386772486</v>
      </c>
      <c r="AE703" s="56">
        <f>IF("1-Swim"=D703,E703*46.7,IF("2-Bike"=D703,E703,IF("3-Run"=D703,E703*4.27,0)))</f>
        <v>26.152000000000005</v>
      </c>
    </row>
    <row r="704" spans="1:31" x14ac:dyDescent="0.25">
      <c r="A704" s="50">
        <v>703</v>
      </c>
      <c r="B704" s="51">
        <v>39129</v>
      </c>
      <c r="C704" s="75">
        <f>B704</f>
        <v>39129</v>
      </c>
      <c r="D704" s="50" t="s">
        <v>1223</v>
      </c>
      <c r="E704" s="50">
        <v>1</v>
      </c>
      <c r="F704" s="50">
        <v>0</v>
      </c>
      <c r="G704" s="50">
        <v>12</v>
      </c>
      <c r="H704" s="50">
        <v>0</v>
      </c>
      <c r="I704" s="53">
        <f>IF(E704&gt;0,TIME(F704,G704,H704),"")</f>
        <v>8.3333333333333332E-3</v>
      </c>
      <c r="J704" s="54">
        <f>IF(E704&gt;0,TIME(F704,G704,H704)/E704,"")</f>
        <v>8.3333333333333332E-3</v>
      </c>
      <c r="K704" s="50" t="s">
        <v>557</v>
      </c>
      <c r="L704" s="50" t="s">
        <v>129</v>
      </c>
      <c r="M704" s="55">
        <f>IF(D704&gt;0,0.0416666666666667/J704,"")</f>
        <v>5.0000000000000036</v>
      </c>
      <c r="N704" s="50">
        <v>0</v>
      </c>
      <c r="Q704" s="151">
        <f>IF("1-Swim"=D704,J704*2.4,IF("2-Bike"=D704,J704*112,IF("3-Run"=D704,J704*26.2,0)))</f>
        <v>0.21833333333333332</v>
      </c>
      <c r="R704" s="151">
        <f>Q704/2</f>
        <v>0.10916666666666666</v>
      </c>
      <c r="S704" s="53">
        <f>J704*26.2</f>
        <v>0.21833333333333332</v>
      </c>
      <c r="T704" s="53">
        <f>(J704+0.0013889)*26.2</f>
        <v>0.25472251333333334</v>
      </c>
      <c r="U704" s="53">
        <f>S704/2</f>
        <v>0.10916666666666666</v>
      </c>
      <c r="V704" s="53">
        <f>T704/2</f>
        <v>0.12736125666666667</v>
      </c>
      <c r="W704" s="50">
        <f>RANK(J704,J:J,1)</f>
        <v>2597</v>
      </c>
      <c r="X704" s="50">
        <f>YEAR(B704)</f>
        <v>2007</v>
      </c>
      <c r="Y704" s="50">
        <f>MONTH(B704)</f>
        <v>2</v>
      </c>
      <c r="Z704" s="56">
        <f>X704*100+Y704</f>
        <v>200702</v>
      </c>
      <c r="AA704" s="56">
        <f>WEEKNUM(B704,1)</f>
        <v>7</v>
      </c>
      <c r="AB704" s="58">
        <f>IF(ISBLANK(B704)," ",MAX(B704-B703-1,0))</f>
        <v>2</v>
      </c>
      <c r="AC704" s="56">
        <f>DAY(B704)</f>
        <v>16</v>
      </c>
      <c r="AD704" s="53">
        <f>U704+V704</f>
        <v>0.23652792333333333</v>
      </c>
      <c r="AE704" s="56">
        <f>IF("1-Swim"=D704,E704*46.7,IF("2-Bike"=D704,E704,IF("3-Run"=D704,E704*4.27,0)))</f>
        <v>4.2699999999999996</v>
      </c>
    </row>
    <row r="705" spans="1:31" x14ac:dyDescent="0.25">
      <c r="A705" s="50">
        <v>704</v>
      </c>
      <c r="B705" s="51">
        <v>39129</v>
      </c>
      <c r="C705" s="75">
        <f>B705</f>
        <v>39129</v>
      </c>
      <c r="D705" s="50" t="s">
        <v>1223</v>
      </c>
      <c r="E705" s="50">
        <v>3</v>
      </c>
      <c r="F705" s="50">
        <v>0</v>
      </c>
      <c r="G705" s="50">
        <v>30</v>
      </c>
      <c r="H705" s="50">
        <v>45</v>
      </c>
      <c r="I705" s="53">
        <f>IF(E705&gt;0,TIME(F705,G705,H705),"")</f>
        <v>2.1354166666666664E-2</v>
      </c>
      <c r="J705" s="54">
        <f>IF(E705&gt;0,TIME(F705,G705,H705)/E705,"")</f>
        <v>7.1180555555555546E-3</v>
      </c>
      <c r="K705" s="50" t="s">
        <v>557</v>
      </c>
      <c r="L705" s="50" t="s">
        <v>17</v>
      </c>
      <c r="M705" s="55">
        <f>IF(D705&gt;0,0.0416666666666667/J705,"")</f>
        <v>5.8536585365853711</v>
      </c>
      <c r="N705" s="50">
        <v>171</v>
      </c>
      <c r="Q705" s="151">
        <f>IF("1-Swim"=D705,J705*2.4,IF("2-Bike"=D705,J705*112,IF("3-Run"=D705,J705*26.2,0)))</f>
        <v>0.18649305555555554</v>
      </c>
      <c r="R705" s="151">
        <f>Q705/2</f>
        <v>9.3246527777777768E-2</v>
      </c>
      <c r="S705" s="53">
        <f>J705*26.2</f>
        <v>0.18649305555555554</v>
      </c>
      <c r="T705" s="53">
        <f>(J705+0.0013889)*26.2</f>
        <v>0.22288223555555553</v>
      </c>
      <c r="U705" s="53">
        <f>S705/2</f>
        <v>9.3246527777777768E-2</v>
      </c>
      <c r="V705" s="53">
        <f>T705/2</f>
        <v>0.11144111777777777</v>
      </c>
      <c r="W705" s="50">
        <f>RANK(J705,J:J,1)</f>
        <v>1689</v>
      </c>
      <c r="X705" s="50">
        <f>YEAR(B705)</f>
        <v>2007</v>
      </c>
      <c r="Y705" s="50">
        <f>MONTH(B705)</f>
        <v>2</v>
      </c>
      <c r="Z705" s="56">
        <f>X705*100+Y705</f>
        <v>200702</v>
      </c>
      <c r="AA705" s="56">
        <f>WEEKNUM(B705,1)</f>
        <v>7</v>
      </c>
      <c r="AB705" s="58">
        <f>IF(ISBLANK(B705)," ",MAX(B705-B704-1,0))</f>
        <v>0</v>
      </c>
      <c r="AC705" s="56">
        <f>DAY(B705)</f>
        <v>16</v>
      </c>
      <c r="AD705" s="53">
        <f>U705+V705</f>
        <v>0.20468764555555552</v>
      </c>
      <c r="AE705" s="56">
        <f>IF("1-Swim"=D705,E705*46.7,IF("2-Bike"=D705,E705,IF("3-Run"=D705,E705*4.27,0)))</f>
        <v>12.809999999999999</v>
      </c>
    </row>
    <row r="706" spans="1:31" x14ac:dyDescent="0.25">
      <c r="A706" s="50">
        <v>705</v>
      </c>
      <c r="B706" s="51">
        <v>39132</v>
      </c>
      <c r="C706" s="75">
        <f>B706</f>
        <v>39132</v>
      </c>
      <c r="D706" s="50" t="s">
        <v>1223</v>
      </c>
      <c r="E706" s="50">
        <v>5</v>
      </c>
      <c r="F706" s="50">
        <v>0</v>
      </c>
      <c r="G706" s="50">
        <v>60</v>
      </c>
      <c r="H706" s="50">
        <v>0</v>
      </c>
      <c r="I706" s="53">
        <f>IF(E706&gt;0,TIME(F706,G706,H706),"")</f>
        <v>4.1666666666666664E-2</v>
      </c>
      <c r="J706" s="54">
        <f>IF(E706&gt;0,TIME(F706,G706,H706)/E706,"")</f>
        <v>8.3333333333333332E-3</v>
      </c>
      <c r="K706" s="50" t="s">
        <v>557</v>
      </c>
      <c r="L706" s="50" t="s">
        <v>17</v>
      </c>
      <c r="M706" s="55">
        <f>IF(D706&gt;0,0.0416666666666667/J706,"")</f>
        <v>5.0000000000000036</v>
      </c>
      <c r="N706" s="50">
        <v>154</v>
      </c>
      <c r="P706" s="50" t="s">
        <v>348</v>
      </c>
      <c r="Q706" s="151">
        <f>IF("1-Swim"=D706,J706*2.4,IF("2-Bike"=D706,J706*112,IF("3-Run"=D706,J706*26.2,0)))</f>
        <v>0.21833333333333332</v>
      </c>
      <c r="R706" s="151">
        <f>Q706/2</f>
        <v>0.10916666666666666</v>
      </c>
      <c r="S706" s="53">
        <f>J706*26.2</f>
        <v>0.21833333333333332</v>
      </c>
      <c r="T706" s="53">
        <f>(J706+0.0013889)*26.2</f>
        <v>0.25472251333333334</v>
      </c>
      <c r="U706" s="53">
        <f>S706/2</f>
        <v>0.10916666666666666</v>
      </c>
      <c r="V706" s="53">
        <f>T706/2</f>
        <v>0.12736125666666667</v>
      </c>
      <c r="W706" s="50">
        <f>RANK(J706,J:J,1)</f>
        <v>2597</v>
      </c>
      <c r="X706" s="50">
        <f>YEAR(B706)</f>
        <v>2007</v>
      </c>
      <c r="Y706" s="50">
        <f>MONTH(B706)</f>
        <v>2</v>
      </c>
      <c r="Z706" s="56">
        <f>X706*100+Y706</f>
        <v>200702</v>
      </c>
      <c r="AA706" s="56">
        <f>WEEKNUM(B706,1)</f>
        <v>8</v>
      </c>
      <c r="AB706" s="58">
        <f>IF(ISBLANK(B706)," ",MAX(B706-B705-1,0))</f>
        <v>2</v>
      </c>
      <c r="AC706" s="56">
        <f>DAY(B706)</f>
        <v>19</v>
      </c>
      <c r="AD706" s="53">
        <f>U706+V706</f>
        <v>0.23652792333333333</v>
      </c>
      <c r="AE706" s="56">
        <f>IF("1-Swim"=D706,E706*46.7,IF("2-Bike"=D706,E706,IF("3-Run"=D706,E706*4.27,0)))</f>
        <v>21.349999999999998</v>
      </c>
    </row>
    <row r="707" spans="1:31" x14ac:dyDescent="0.25">
      <c r="A707" s="50">
        <v>706</v>
      </c>
      <c r="B707" s="51">
        <v>39133</v>
      </c>
      <c r="C707" s="75">
        <f>B707</f>
        <v>39133</v>
      </c>
      <c r="D707" s="50" t="s">
        <v>1225</v>
      </c>
      <c r="E707" s="50">
        <v>0.56000000000000005</v>
      </c>
      <c r="F707" s="50">
        <v>0</v>
      </c>
      <c r="G707" s="50">
        <v>22</v>
      </c>
      <c r="H707" s="50">
        <v>41</v>
      </c>
      <c r="I707" s="53">
        <f>IF(E707&gt;0,TIME(F707,G707,H707),"")</f>
        <v>1.5752314814814813E-2</v>
      </c>
      <c r="J707" s="54">
        <f>IF(E707&gt;0,TIME(F707,G707,H707)/E707,"")</f>
        <v>2.812913359788359E-2</v>
      </c>
      <c r="K707" s="50" t="s">
        <v>346</v>
      </c>
      <c r="L707" s="50" t="s">
        <v>347</v>
      </c>
      <c r="M707" s="55">
        <f>IF(D707&gt;0,0.0416666666666667/J707,"")</f>
        <v>1.4812637766348289</v>
      </c>
      <c r="N707" s="50">
        <v>0</v>
      </c>
      <c r="P707" s="50" t="s">
        <v>369</v>
      </c>
      <c r="Q707" s="151">
        <f>IF("1-Swim"=D707,J707*2.4,IF("2-Bike"=D707,J707*112,IF("3-Run"=D707,J707*26.2,0)))</f>
        <v>6.7509920634920617E-2</v>
      </c>
      <c r="R707" s="151">
        <f>Q707/2</f>
        <v>3.3754960317460309E-2</v>
      </c>
      <c r="S707" s="53">
        <f>J707*26.2</f>
        <v>0.73698330026455006</v>
      </c>
      <c r="T707" s="53">
        <f>(J707+0.0013889)*26.2</f>
        <v>0.77337248026454997</v>
      </c>
      <c r="U707" s="53">
        <f>S707/2</f>
        <v>0.36849165013227503</v>
      </c>
      <c r="V707" s="53">
        <f>T707/2</f>
        <v>0.38668624013227498</v>
      </c>
      <c r="W707" s="50">
        <f>RANK(J707,J:J,1)</f>
        <v>3326</v>
      </c>
      <c r="X707" s="50">
        <f>YEAR(B707)</f>
        <v>2007</v>
      </c>
      <c r="Y707" s="50">
        <f>MONTH(B707)</f>
        <v>2</v>
      </c>
      <c r="Z707" s="56">
        <f>X707*100+Y707</f>
        <v>200702</v>
      </c>
      <c r="AA707" s="56">
        <f>WEEKNUM(B707,1)</f>
        <v>8</v>
      </c>
      <c r="AB707" s="58">
        <f>IF(ISBLANK(B707)," ",MAX(B707-B706-1,0))</f>
        <v>0</v>
      </c>
      <c r="AC707" s="56">
        <f>DAY(B707)</f>
        <v>20</v>
      </c>
      <c r="AD707" s="53">
        <f>U707+V707</f>
        <v>0.75517789026455007</v>
      </c>
      <c r="AE707" s="56">
        <f>IF("1-Swim"=D707,E707*46.7,IF("2-Bike"=D707,E707,IF("3-Run"=D707,E707*4.27,0)))</f>
        <v>26.152000000000005</v>
      </c>
    </row>
    <row r="708" spans="1:31" x14ac:dyDescent="0.25">
      <c r="A708" s="50">
        <v>707</v>
      </c>
      <c r="B708" s="51">
        <v>39134</v>
      </c>
      <c r="C708" s="75">
        <f>B708</f>
        <v>39134</v>
      </c>
      <c r="D708" s="50" t="s">
        <v>1223</v>
      </c>
      <c r="E708" s="50">
        <v>3.5</v>
      </c>
      <c r="F708" s="50">
        <v>0</v>
      </c>
      <c r="G708" s="50">
        <v>36</v>
      </c>
      <c r="H708" s="50">
        <v>28</v>
      </c>
      <c r="I708" s="53">
        <f>IF(E708&gt;0,TIME(F708,G708,H708),"")</f>
        <v>2.5324074074074079E-2</v>
      </c>
      <c r="J708" s="54">
        <f>IF(E708&gt;0,TIME(F708,G708,H708)/E708,"")</f>
        <v>7.2354497354497364E-3</v>
      </c>
      <c r="K708" s="50" t="s">
        <v>557</v>
      </c>
      <c r="L708" s="50" t="s">
        <v>130</v>
      </c>
      <c r="M708" s="55">
        <f>IF(D708&gt;0,0.0416666666666667/J708,"")</f>
        <v>5.758683729433276</v>
      </c>
      <c r="N708" s="50">
        <v>164</v>
      </c>
      <c r="O708" s="50" t="s">
        <v>198</v>
      </c>
      <c r="P708" s="50" t="s">
        <v>351</v>
      </c>
      <c r="Q708" s="151">
        <f>IF("1-Swim"=D708,J708*2.4,IF("2-Bike"=D708,J708*112,IF("3-Run"=D708,J708*26.2,0)))</f>
        <v>0.18956878306878308</v>
      </c>
      <c r="R708" s="151">
        <f>Q708/2</f>
        <v>9.4784391534391541E-2</v>
      </c>
      <c r="S708" s="53">
        <f>J708*26.2</f>
        <v>0.18956878306878308</v>
      </c>
      <c r="T708" s="53">
        <f>(J708+0.0013889)*26.2</f>
        <v>0.22595796306878307</v>
      </c>
      <c r="U708" s="53">
        <f>S708/2</f>
        <v>9.4784391534391541E-2</v>
      </c>
      <c r="V708" s="53">
        <f>T708/2</f>
        <v>0.11297898153439154</v>
      </c>
      <c r="W708" s="50">
        <f>RANK(J708,J:J,1)</f>
        <v>1825</v>
      </c>
      <c r="X708" s="50">
        <f>YEAR(B708)</f>
        <v>2007</v>
      </c>
      <c r="Y708" s="50">
        <f>MONTH(B708)</f>
        <v>2</v>
      </c>
      <c r="Z708" s="56">
        <f>X708*100+Y708</f>
        <v>200702</v>
      </c>
      <c r="AA708" s="56">
        <f>WEEKNUM(B708,1)</f>
        <v>8</v>
      </c>
      <c r="AB708" s="58">
        <f>IF(ISBLANK(B708)," ",MAX(B708-B707-1,0))</f>
        <v>0</v>
      </c>
      <c r="AC708" s="56">
        <f>DAY(B708)</f>
        <v>21</v>
      </c>
      <c r="AD708" s="53">
        <f>U708+V708</f>
        <v>0.20776337306878306</v>
      </c>
      <c r="AE708" s="56">
        <f>IF("1-Swim"=D708,E708*46.7,IF("2-Bike"=D708,E708,IF("3-Run"=D708,E708*4.27,0)))</f>
        <v>14.944999999999999</v>
      </c>
    </row>
    <row r="709" spans="1:31" x14ac:dyDescent="0.25">
      <c r="A709" s="50">
        <v>708</v>
      </c>
      <c r="B709" s="51">
        <v>39135</v>
      </c>
      <c r="C709" s="75">
        <f>B709</f>
        <v>39135</v>
      </c>
      <c r="D709" s="50" t="s">
        <v>1223</v>
      </c>
      <c r="E709" s="50">
        <v>3.5</v>
      </c>
      <c r="F709" s="50">
        <v>0</v>
      </c>
      <c r="G709" s="50">
        <v>41</v>
      </c>
      <c r="H709" s="50">
        <v>9</v>
      </c>
      <c r="I709" s="53">
        <f>IF(E709&gt;0,TIME(F709,G709,H709),"")</f>
        <v>2.8576388888888887E-2</v>
      </c>
      <c r="J709" s="54">
        <f>IF(E709&gt;0,TIME(F709,G709,H709)/E709,"")</f>
        <v>8.1646825396825395E-3</v>
      </c>
      <c r="K709" s="50" t="s">
        <v>557</v>
      </c>
      <c r="L709" s="50" t="s">
        <v>130</v>
      </c>
      <c r="M709" s="55">
        <f>IF(D709&gt;0,0.0416666666666667/J709,"")</f>
        <v>5.103280680437428</v>
      </c>
      <c r="N709" s="50">
        <v>156</v>
      </c>
      <c r="O709" s="50" t="s">
        <v>367</v>
      </c>
      <c r="P709" s="50" t="s">
        <v>368</v>
      </c>
      <c r="Q709" s="151">
        <f>IF("1-Swim"=D709,J709*2.4,IF("2-Bike"=D709,J709*112,IF("3-Run"=D709,J709*26.2,0)))</f>
        <v>0.21391468253968252</v>
      </c>
      <c r="R709" s="151">
        <f>Q709/2</f>
        <v>0.10695734126984126</v>
      </c>
      <c r="S709" s="53">
        <f>J709*26.2</f>
        <v>0.21391468253968252</v>
      </c>
      <c r="T709" s="53">
        <f>(J709+0.0013889)*26.2</f>
        <v>0.25030386253968251</v>
      </c>
      <c r="U709" s="53">
        <f>S709/2</f>
        <v>0.10695734126984126</v>
      </c>
      <c r="V709" s="53">
        <f>T709/2</f>
        <v>0.12515193126984125</v>
      </c>
      <c r="W709" s="50">
        <f>RANK(J709,J:J,1)</f>
        <v>2522</v>
      </c>
      <c r="X709" s="50">
        <f>YEAR(B709)</f>
        <v>2007</v>
      </c>
      <c r="Y709" s="50">
        <f>MONTH(B709)</f>
        <v>2</v>
      </c>
      <c r="Z709" s="56">
        <f>X709*100+Y709</f>
        <v>200702</v>
      </c>
      <c r="AA709" s="56">
        <f>WEEKNUM(B709,1)</f>
        <v>8</v>
      </c>
      <c r="AB709" s="58">
        <f>IF(ISBLANK(B709)," ",MAX(B709-B708-1,0))</f>
        <v>0</v>
      </c>
      <c r="AC709" s="56">
        <f>DAY(B709)</f>
        <v>22</v>
      </c>
      <c r="AD709" s="53">
        <f>U709+V709</f>
        <v>0.2321092725396825</v>
      </c>
      <c r="AE709" s="56">
        <f>IF("1-Swim"=D709,E709*46.7,IF("2-Bike"=D709,E709,IF("3-Run"=D709,E709*4.27,0)))</f>
        <v>14.944999999999999</v>
      </c>
    </row>
    <row r="710" spans="1:31" x14ac:dyDescent="0.25">
      <c r="A710" s="50">
        <v>709</v>
      </c>
      <c r="B710" s="51">
        <v>39138</v>
      </c>
      <c r="C710" s="75">
        <f>B710</f>
        <v>39138</v>
      </c>
      <c r="D710" s="50" t="s">
        <v>1223</v>
      </c>
      <c r="E710" s="50">
        <v>7.8</v>
      </c>
      <c r="F710" s="50">
        <v>1</v>
      </c>
      <c r="G710" s="50">
        <v>20</v>
      </c>
      <c r="H710" s="50">
        <v>13</v>
      </c>
      <c r="I710" s="53">
        <f>IF(E710&gt;0,TIME(F710,G710,H710),"")</f>
        <v>5.5706018518518523E-2</v>
      </c>
      <c r="J710" s="54">
        <f>IF(E710&gt;0,TIME(F710,G710,H710)/E710,"")</f>
        <v>7.1417972459639134E-3</v>
      </c>
      <c r="K710" s="50" t="s">
        <v>557</v>
      </c>
      <c r="L710" s="50" t="s">
        <v>136</v>
      </c>
      <c r="M710" s="55">
        <f>IF(D710&gt;0,0.0416666666666667/J710,"")</f>
        <v>5.8341990442551461</v>
      </c>
      <c r="N710" s="50">
        <v>174</v>
      </c>
      <c r="O710" s="50" t="s">
        <v>330</v>
      </c>
      <c r="P710" s="50" t="s">
        <v>371</v>
      </c>
      <c r="Q710" s="151">
        <f>IF("1-Swim"=D710,J710*2.4,IF("2-Bike"=D710,J710*112,IF("3-Run"=D710,J710*26.2,0)))</f>
        <v>0.18711508784425451</v>
      </c>
      <c r="R710" s="151">
        <f>Q710/2</f>
        <v>9.3557543922127256E-2</v>
      </c>
      <c r="S710" s="53">
        <f>J710*26.2</f>
        <v>0.18711508784425451</v>
      </c>
      <c r="T710" s="53">
        <f>(J710+0.0013889)*26.2</f>
        <v>0.22350426784425451</v>
      </c>
      <c r="U710" s="53">
        <f>S710/2</f>
        <v>9.3557543922127256E-2</v>
      </c>
      <c r="V710" s="53">
        <f>T710/2</f>
        <v>0.11175213392212725</v>
      </c>
      <c r="W710" s="50">
        <f>RANK(J710,J:J,1)</f>
        <v>1718</v>
      </c>
      <c r="X710" s="50">
        <f>YEAR(B710)</f>
        <v>2007</v>
      </c>
      <c r="Y710" s="50">
        <f>MONTH(B710)</f>
        <v>2</v>
      </c>
      <c r="Z710" s="56">
        <f>X710*100+Y710</f>
        <v>200702</v>
      </c>
      <c r="AA710" s="56">
        <f>WEEKNUM(B710,1)</f>
        <v>9</v>
      </c>
      <c r="AB710" s="58">
        <f>IF(ISBLANK(B710)," ",MAX(B710-B709-1,0))</f>
        <v>2</v>
      </c>
      <c r="AC710" s="56">
        <f>DAY(B710)</f>
        <v>25</v>
      </c>
      <c r="AD710" s="53">
        <f>U710+V710</f>
        <v>0.20530967784425452</v>
      </c>
      <c r="AE710" s="56">
        <f>IF("1-Swim"=D710,E710*46.7,IF("2-Bike"=D710,E710,IF("3-Run"=D710,E710*4.27,0)))</f>
        <v>33.305999999999997</v>
      </c>
    </row>
    <row r="711" spans="1:31" x14ac:dyDescent="0.25">
      <c r="A711" s="50">
        <v>710</v>
      </c>
      <c r="B711" s="51">
        <v>39139</v>
      </c>
      <c r="C711" s="75">
        <f>B711</f>
        <v>39139</v>
      </c>
      <c r="D711" s="50" t="s">
        <v>1223</v>
      </c>
      <c r="E711" s="50">
        <v>2.5</v>
      </c>
      <c r="F711" s="50">
        <v>0</v>
      </c>
      <c r="G711" s="50">
        <v>30</v>
      </c>
      <c r="H711" s="50">
        <v>0</v>
      </c>
      <c r="I711" s="53">
        <f>IF(E711&gt;0,TIME(F711,G711,H711),"")</f>
        <v>2.0833333333333332E-2</v>
      </c>
      <c r="J711" s="54">
        <f>IF(E711&gt;0,TIME(F711,G711,H711)/E711,"")</f>
        <v>8.3333333333333332E-3</v>
      </c>
      <c r="K711" s="50" t="s">
        <v>558</v>
      </c>
      <c r="L711" s="50" t="s">
        <v>129</v>
      </c>
      <c r="M711" s="55">
        <f>IF(D711&gt;0,0.0416666666666667/J711,"")</f>
        <v>5.0000000000000036</v>
      </c>
      <c r="N711" s="50">
        <v>0</v>
      </c>
      <c r="Q711" s="151">
        <f>IF("1-Swim"=D711,J711*2.4,IF("2-Bike"=D711,J711*112,IF("3-Run"=D711,J711*26.2,0)))</f>
        <v>0.21833333333333332</v>
      </c>
      <c r="R711" s="151">
        <f>Q711/2</f>
        <v>0.10916666666666666</v>
      </c>
      <c r="S711" s="53">
        <f>J711*26.2</f>
        <v>0.21833333333333332</v>
      </c>
      <c r="T711" s="53">
        <f>(J711+0.0013889)*26.2</f>
        <v>0.25472251333333334</v>
      </c>
      <c r="U711" s="53">
        <f>S711/2</f>
        <v>0.10916666666666666</v>
      </c>
      <c r="V711" s="53">
        <f>T711/2</f>
        <v>0.12736125666666667</v>
      </c>
      <c r="W711" s="50">
        <f>RANK(J711,J:J,1)</f>
        <v>2597</v>
      </c>
      <c r="X711" s="50">
        <f>YEAR(B711)</f>
        <v>2007</v>
      </c>
      <c r="Y711" s="50">
        <f>MONTH(B711)</f>
        <v>2</v>
      </c>
      <c r="Z711" s="56">
        <f>X711*100+Y711</f>
        <v>200702</v>
      </c>
      <c r="AA711" s="56">
        <f>WEEKNUM(B711,1)</f>
        <v>9</v>
      </c>
      <c r="AB711" s="58">
        <f>IF(ISBLANK(B711)," ",MAX(B711-B710-1,0))</f>
        <v>0</v>
      </c>
      <c r="AC711" s="56">
        <f>DAY(B711)</f>
        <v>26</v>
      </c>
      <c r="AD711" s="53">
        <f>U711+V711</f>
        <v>0.23652792333333333</v>
      </c>
      <c r="AE711" s="56">
        <f>IF("1-Swim"=D711,E711*46.7,IF("2-Bike"=D711,E711,IF("3-Run"=D711,E711*4.27,0)))</f>
        <v>10.674999999999999</v>
      </c>
    </row>
    <row r="712" spans="1:31" x14ac:dyDescent="0.25">
      <c r="A712" s="50">
        <v>711</v>
      </c>
      <c r="B712" s="51">
        <v>39141</v>
      </c>
      <c r="C712" s="75">
        <f>B712</f>
        <v>39141</v>
      </c>
      <c r="D712" s="50" t="s">
        <v>1223</v>
      </c>
      <c r="E712" s="50">
        <v>3.5</v>
      </c>
      <c r="F712" s="50">
        <v>0</v>
      </c>
      <c r="G712" s="50">
        <v>38</v>
      </c>
      <c r="H712" s="50">
        <v>38</v>
      </c>
      <c r="I712" s="53">
        <f>IF(E712&gt;0,TIME(F712,G712,H712),"")</f>
        <v>2.6828703703703702E-2</v>
      </c>
      <c r="J712" s="54">
        <f>IF(E712&gt;0,TIME(F712,G712,H712)/E712,"")</f>
        <v>7.6653439153439151E-3</v>
      </c>
      <c r="K712" s="50" t="s">
        <v>558</v>
      </c>
      <c r="L712" s="50" t="s">
        <v>130</v>
      </c>
      <c r="M712" s="55">
        <f>IF(D712&gt;0,0.0416666666666667/J712,"")</f>
        <v>5.4357204486626447</v>
      </c>
      <c r="N712" s="50">
        <v>0</v>
      </c>
      <c r="O712" s="50" t="s">
        <v>198</v>
      </c>
      <c r="P712" s="50" t="s">
        <v>373</v>
      </c>
      <c r="Q712" s="151">
        <f>IF("1-Swim"=D712,J712*2.4,IF("2-Bike"=D712,J712*112,IF("3-Run"=D712,J712*26.2,0)))</f>
        <v>0.20083201058201056</v>
      </c>
      <c r="R712" s="151">
        <f>Q712/2</f>
        <v>0.10041600529100528</v>
      </c>
      <c r="S712" s="53">
        <f>J712*26.2</f>
        <v>0.20083201058201056</v>
      </c>
      <c r="T712" s="53">
        <f>(J712+0.0013889)*26.2</f>
        <v>0.23722119058201058</v>
      </c>
      <c r="U712" s="53">
        <f>S712/2</f>
        <v>0.10041600529100528</v>
      </c>
      <c r="V712" s="53">
        <f>T712/2</f>
        <v>0.11861059529100529</v>
      </c>
      <c r="W712" s="50">
        <f>RANK(J712,J:J,1)</f>
        <v>2202</v>
      </c>
      <c r="X712" s="50">
        <f>YEAR(B712)</f>
        <v>2007</v>
      </c>
      <c r="Y712" s="50">
        <f>MONTH(B712)</f>
        <v>2</v>
      </c>
      <c r="Z712" s="56">
        <f>X712*100+Y712</f>
        <v>200702</v>
      </c>
      <c r="AA712" s="56">
        <f>WEEKNUM(B712,1)</f>
        <v>9</v>
      </c>
      <c r="AB712" s="58">
        <f>IF(ISBLANK(B712)," ",MAX(B712-B711-1,0))</f>
        <v>1</v>
      </c>
      <c r="AC712" s="56">
        <f>DAY(B712)</f>
        <v>28</v>
      </c>
      <c r="AD712" s="53">
        <f>U712+V712</f>
        <v>0.21902660058201057</v>
      </c>
      <c r="AE712" s="56">
        <f>IF("1-Swim"=D712,E712*46.7,IF("2-Bike"=D712,E712,IF("3-Run"=D712,E712*4.27,0)))</f>
        <v>14.944999999999999</v>
      </c>
    </row>
    <row r="713" spans="1:31" x14ac:dyDescent="0.25">
      <c r="A713" s="50">
        <v>712</v>
      </c>
      <c r="B713" s="51">
        <v>39142</v>
      </c>
      <c r="C713" s="75">
        <f>B713</f>
        <v>39142</v>
      </c>
      <c r="D713" s="50" t="s">
        <v>1225</v>
      </c>
      <c r="E713" s="50">
        <v>0.56000000000000005</v>
      </c>
      <c r="F713" s="50">
        <v>0</v>
      </c>
      <c r="G713" s="50">
        <v>21</v>
      </c>
      <c r="H713" s="50">
        <v>43</v>
      </c>
      <c r="I713" s="53">
        <f>IF(E713&gt;0,TIME(F713,G713,H713),"")</f>
        <v>1.5081018518518516E-2</v>
      </c>
      <c r="J713" s="54">
        <f>IF(E713&gt;0,TIME(F713,G713,H713)/E713,"")</f>
        <v>2.6930390211640204E-2</v>
      </c>
      <c r="K713" s="50" t="s">
        <v>346</v>
      </c>
      <c r="L713" s="50" t="s">
        <v>347</v>
      </c>
      <c r="M713" s="55">
        <f>IF(D713&gt;0,0.0416666666666667/J713,"")</f>
        <v>1.5471987720644682</v>
      </c>
      <c r="N713" s="50">
        <v>0</v>
      </c>
      <c r="P713" s="50" t="s">
        <v>374</v>
      </c>
      <c r="Q713" s="151">
        <f>IF("1-Swim"=D713,J713*2.4,IF("2-Bike"=D713,J713*112,IF("3-Run"=D713,J713*26.2,0)))</f>
        <v>6.4632936507936486E-2</v>
      </c>
      <c r="R713" s="151">
        <f>Q713/2</f>
        <v>3.2316468253968243E-2</v>
      </c>
      <c r="S713" s="53">
        <f>J713*26.2</f>
        <v>0.70557622354497329</v>
      </c>
      <c r="T713" s="53">
        <f>(J713+0.0013889)*26.2</f>
        <v>0.74196540354497331</v>
      </c>
      <c r="U713" s="53">
        <f>S713/2</f>
        <v>0.35278811177248665</v>
      </c>
      <c r="V713" s="53">
        <f>T713/2</f>
        <v>0.37098270177248666</v>
      </c>
      <c r="W713" s="50">
        <f>RANK(J713,J:J,1)</f>
        <v>3261</v>
      </c>
      <c r="X713" s="50">
        <f>YEAR(B713)</f>
        <v>2007</v>
      </c>
      <c r="Y713" s="50">
        <f>MONTH(B713)</f>
        <v>3</v>
      </c>
      <c r="Z713" s="56">
        <f>X713*100+Y713</f>
        <v>200703</v>
      </c>
      <c r="AA713" s="56">
        <f>WEEKNUM(B713,1)</f>
        <v>9</v>
      </c>
      <c r="AB713" s="58">
        <f>IF(ISBLANK(B713)," ",MAX(B713-B712-1,0))</f>
        <v>0</v>
      </c>
      <c r="AC713" s="56">
        <f>DAY(B713)</f>
        <v>1</v>
      </c>
      <c r="AD713" s="53">
        <f>U713+V713</f>
        <v>0.7237708135449733</v>
      </c>
      <c r="AE713" s="56">
        <f>IF("1-Swim"=D713,E713*46.7,IF("2-Bike"=D713,E713,IF("3-Run"=D713,E713*4.27,0)))</f>
        <v>26.152000000000005</v>
      </c>
    </row>
    <row r="714" spans="1:31" x14ac:dyDescent="0.25">
      <c r="A714" s="50">
        <v>713</v>
      </c>
      <c r="B714" s="51">
        <v>39146</v>
      </c>
      <c r="C714" s="75">
        <f>B714</f>
        <v>39146</v>
      </c>
      <c r="D714" s="50" t="s">
        <v>1223</v>
      </c>
      <c r="E714" s="50">
        <v>2</v>
      </c>
      <c r="F714" s="50">
        <v>0</v>
      </c>
      <c r="G714" s="50">
        <v>20</v>
      </c>
      <c r="H714" s="50">
        <v>35</v>
      </c>
      <c r="I714" s="53">
        <f>IF(E714&gt;0,TIME(F714,G714,H714),"")</f>
        <v>1.4293981481481482E-2</v>
      </c>
      <c r="J714" s="54">
        <f>IF(E714&gt;0,TIME(F714,G714,H714)/E714,"")</f>
        <v>7.1469907407407411E-3</v>
      </c>
      <c r="K714" s="50" t="s">
        <v>558</v>
      </c>
      <c r="L714" s="50" t="s">
        <v>17</v>
      </c>
      <c r="M714" s="55">
        <f>IF(D714&gt;0,0.0416666666666667/J714,"")</f>
        <v>5.8299595141700449</v>
      </c>
      <c r="N714" s="50">
        <v>0</v>
      </c>
      <c r="Q714" s="151">
        <f>IF("1-Swim"=D714,J714*2.4,IF("2-Bike"=D714,J714*112,IF("3-Run"=D714,J714*26.2,0)))</f>
        <v>0.18725115740740741</v>
      </c>
      <c r="R714" s="151">
        <f>Q714/2</f>
        <v>9.3625578703703707E-2</v>
      </c>
      <c r="S714" s="53">
        <f>J714*26.2</f>
        <v>0.18725115740740741</v>
      </c>
      <c r="T714" s="53">
        <f>(J714+0.0013889)*26.2</f>
        <v>0.22364033740740738</v>
      </c>
      <c r="U714" s="53">
        <f>S714/2</f>
        <v>9.3625578703703707E-2</v>
      </c>
      <c r="V714" s="53">
        <f>T714/2</f>
        <v>0.11182016870370369</v>
      </c>
      <c r="W714" s="50">
        <f>RANK(J714,J:J,1)</f>
        <v>1724</v>
      </c>
      <c r="X714" s="50">
        <f>YEAR(B714)</f>
        <v>2007</v>
      </c>
      <c r="Y714" s="50">
        <f>MONTH(B714)</f>
        <v>3</v>
      </c>
      <c r="Z714" s="56">
        <f>X714*100+Y714</f>
        <v>200703</v>
      </c>
      <c r="AA714" s="56">
        <f>WEEKNUM(B714,1)</f>
        <v>10</v>
      </c>
      <c r="AB714" s="58">
        <f>IF(ISBLANK(B714)," ",MAX(B714-B713-1,0))</f>
        <v>3</v>
      </c>
      <c r="AC714" s="56">
        <f>DAY(B714)</f>
        <v>5</v>
      </c>
      <c r="AD714" s="53">
        <f>U714+V714</f>
        <v>0.2054457474074074</v>
      </c>
      <c r="AE714" s="56">
        <f>IF("1-Swim"=D714,E714*46.7,IF("2-Bike"=D714,E714,IF("3-Run"=D714,E714*4.27,0)))</f>
        <v>8.5399999999999991</v>
      </c>
    </row>
    <row r="715" spans="1:31" x14ac:dyDescent="0.25">
      <c r="A715" s="50">
        <v>714</v>
      </c>
      <c r="B715" s="51">
        <v>39147</v>
      </c>
      <c r="C715" s="75">
        <f>B715</f>
        <v>39147</v>
      </c>
      <c r="D715" s="50" t="s">
        <v>1225</v>
      </c>
      <c r="E715" s="50">
        <v>0.56000000000000005</v>
      </c>
      <c r="F715" s="50">
        <v>0</v>
      </c>
      <c r="G715" s="50">
        <v>21</v>
      </c>
      <c r="H715" s="50">
        <v>45</v>
      </c>
      <c r="I715" s="53">
        <f>IF(E715&gt;0,TIME(F715,G715,H715),"")</f>
        <v>1.5104166666666667E-2</v>
      </c>
      <c r="J715" s="54">
        <f>IF(E715&gt;0,TIME(F715,G715,H715)/E715,"")</f>
        <v>2.6971726190476188E-2</v>
      </c>
      <c r="K715" s="50" t="s">
        <v>346</v>
      </c>
      <c r="L715" s="50" t="s">
        <v>347</v>
      </c>
      <c r="M715" s="55">
        <f>IF(D715&gt;0,0.0416666666666667/J715,"")</f>
        <v>1.5448275862068979</v>
      </c>
      <c r="N715" s="50">
        <v>0</v>
      </c>
      <c r="P715" s="162" t="s">
        <v>375</v>
      </c>
      <c r="Q715" s="151">
        <f>IF("1-Swim"=D715,J715*2.4,IF("2-Bike"=D715,J715*112,IF("3-Run"=D715,J715*26.2,0)))</f>
        <v>6.4732142857142849E-2</v>
      </c>
      <c r="R715" s="151">
        <f>Q715/2</f>
        <v>3.2366071428571425E-2</v>
      </c>
      <c r="S715" s="53">
        <f>J715*26.2</f>
        <v>0.70665922619047616</v>
      </c>
      <c r="T715" s="53">
        <f>(J715+0.0013889)*26.2</f>
        <v>0.74304840619047607</v>
      </c>
      <c r="U715" s="53">
        <f>S715/2</f>
        <v>0.35332961309523808</v>
      </c>
      <c r="V715" s="53">
        <f>T715/2</f>
        <v>0.37152420309523804</v>
      </c>
      <c r="W715" s="50">
        <f>RANK(J715,J:J,1)</f>
        <v>3264</v>
      </c>
      <c r="X715" s="50">
        <f>YEAR(B715)</f>
        <v>2007</v>
      </c>
      <c r="Y715" s="50">
        <f>MONTH(B715)</f>
        <v>3</v>
      </c>
      <c r="Z715" s="56">
        <f>X715*100+Y715</f>
        <v>200703</v>
      </c>
      <c r="AA715" s="56">
        <f>WEEKNUM(B715,1)</f>
        <v>10</v>
      </c>
      <c r="AB715" s="58">
        <f>IF(ISBLANK(B715)," ",MAX(B715-B714-1,0))</f>
        <v>0</v>
      </c>
      <c r="AC715" s="56">
        <f>DAY(B715)</f>
        <v>6</v>
      </c>
      <c r="AD715" s="53">
        <f>U715+V715</f>
        <v>0.72485381619047606</v>
      </c>
      <c r="AE715" s="56">
        <f>IF("1-Swim"=D715,E715*46.7,IF("2-Bike"=D715,E715,IF("3-Run"=D715,E715*4.27,0)))</f>
        <v>26.152000000000005</v>
      </c>
    </row>
    <row r="716" spans="1:31" x14ac:dyDescent="0.25">
      <c r="A716" s="50">
        <v>715</v>
      </c>
      <c r="B716" s="51">
        <v>39149</v>
      </c>
      <c r="C716" s="75">
        <f>B716</f>
        <v>39149</v>
      </c>
      <c r="D716" s="50" t="s">
        <v>1223</v>
      </c>
      <c r="E716" s="50">
        <v>3</v>
      </c>
      <c r="F716" s="50">
        <v>0</v>
      </c>
      <c r="G716" s="50">
        <v>30</v>
      </c>
      <c r="H716" s="50">
        <v>52</v>
      </c>
      <c r="I716" s="53">
        <f>IF(E716&gt;0,TIME(F716,G716,H716),"")</f>
        <v>2.1435185185185186E-2</v>
      </c>
      <c r="J716" s="54">
        <f>IF(E716&gt;0,TIME(F716,G716,H716)/E716,"")</f>
        <v>7.1450617283950616E-3</v>
      </c>
      <c r="K716" s="50" t="s">
        <v>558</v>
      </c>
      <c r="L716" s="50" t="s">
        <v>17</v>
      </c>
      <c r="M716" s="55">
        <f>IF(D716&gt;0,0.0416666666666667/J716,"")</f>
        <v>5.8315334773218188</v>
      </c>
      <c r="N716" s="50">
        <v>0</v>
      </c>
      <c r="Q716" s="151">
        <f>IF("1-Swim"=D716,J716*2.4,IF("2-Bike"=D716,J716*112,IF("3-Run"=D716,J716*26.2,0)))</f>
        <v>0.1872006172839506</v>
      </c>
      <c r="R716" s="151">
        <f>Q716/2</f>
        <v>9.3600308641975299E-2</v>
      </c>
      <c r="S716" s="53">
        <f>J716*26.2</f>
        <v>0.1872006172839506</v>
      </c>
      <c r="T716" s="53">
        <f>(J716+0.0013889)*26.2</f>
        <v>0.22358979728395059</v>
      </c>
      <c r="U716" s="53">
        <f>S716/2</f>
        <v>9.3600308641975299E-2</v>
      </c>
      <c r="V716" s="53">
        <f>T716/2</f>
        <v>0.1117948986419753</v>
      </c>
      <c r="W716" s="50">
        <f>RANK(J716,J:J,1)</f>
        <v>1721</v>
      </c>
      <c r="X716" s="50">
        <f>YEAR(B716)</f>
        <v>2007</v>
      </c>
      <c r="Y716" s="50">
        <f>MONTH(B716)</f>
        <v>3</v>
      </c>
      <c r="Z716" s="56">
        <f>X716*100+Y716</f>
        <v>200703</v>
      </c>
      <c r="AA716" s="56">
        <f>WEEKNUM(B716,1)</f>
        <v>10</v>
      </c>
      <c r="AB716" s="58">
        <f>IF(ISBLANK(B716)," ",MAX(B716-B715-1,0))</f>
        <v>1</v>
      </c>
      <c r="AC716" s="56">
        <f>DAY(B716)</f>
        <v>8</v>
      </c>
      <c r="AD716" s="53">
        <f>U716+V716</f>
        <v>0.20539520728395061</v>
      </c>
      <c r="AE716" s="56">
        <f>IF("1-Swim"=D716,E716*46.7,IF("2-Bike"=D716,E716,IF("3-Run"=D716,E716*4.27,0)))</f>
        <v>12.809999999999999</v>
      </c>
    </row>
    <row r="717" spans="1:31" x14ac:dyDescent="0.25">
      <c r="A717" s="50">
        <v>716</v>
      </c>
      <c r="B717" s="51">
        <v>39150</v>
      </c>
      <c r="C717" s="75">
        <f>B717</f>
        <v>39150</v>
      </c>
      <c r="D717" s="50" t="s">
        <v>1223</v>
      </c>
      <c r="E717" s="50">
        <v>4.4000000000000004</v>
      </c>
      <c r="F717" s="50">
        <v>0</v>
      </c>
      <c r="G717" s="50">
        <v>50</v>
      </c>
      <c r="H717" s="50">
        <v>55</v>
      </c>
      <c r="I717" s="53">
        <f>IF(E717&gt;0,TIME(F717,G717,H717),"")</f>
        <v>3.5358796296296298E-2</v>
      </c>
      <c r="J717" s="54">
        <f>IF(E717&gt;0,TIME(F717,G717,H717)/E717,"")</f>
        <v>8.0360900673400668E-3</v>
      </c>
      <c r="K717" s="50" t="s">
        <v>558</v>
      </c>
      <c r="L717" s="50" t="s">
        <v>152</v>
      </c>
      <c r="M717" s="55">
        <f>IF(D717&gt;0,0.0416666666666667/J717,"")</f>
        <v>5.1849427168576145</v>
      </c>
      <c r="N717" s="50">
        <v>0</v>
      </c>
      <c r="O717" s="50" t="s">
        <v>330</v>
      </c>
      <c r="P717" s="50" t="s">
        <v>297</v>
      </c>
      <c r="Q717" s="151">
        <f>IF("1-Swim"=D717,J717*2.4,IF("2-Bike"=D717,J717*112,IF("3-Run"=D717,J717*26.2,0)))</f>
        <v>0.21054555976430975</v>
      </c>
      <c r="R717" s="151">
        <f>Q717/2</f>
        <v>0.10527277988215487</v>
      </c>
      <c r="S717" s="53">
        <f>J717*26.2</f>
        <v>0.21054555976430975</v>
      </c>
      <c r="T717" s="53">
        <f>(J717+0.0013889)*26.2</f>
        <v>0.24693473976430974</v>
      </c>
      <c r="U717" s="53">
        <f>S717/2</f>
        <v>0.10527277988215487</v>
      </c>
      <c r="V717" s="53">
        <f>T717/2</f>
        <v>0.12346736988215487</v>
      </c>
      <c r="W717" s="50">
        <f>RANK(J717,J:J,1)</f>
        <v>2455</v>
      </c>
      <c r="X717" s="50">
        <f>YEAR(B717)</f>
        <v>2007</v>
      </c>
      <c r="Y717" s="50">
        <f>MONTH(B717)</f>
        <v>3</v>
      </c>
      <c r="Z717" s="56">
        <f>X717*100+Y717</f>
        <v>200703</v>
      </c>
      <c r="AA717" s="56">
        <f>WEEKNUM(B717,1)</f>
        <v>10</v>
      </c>
      <c r="AB717" s="58">
        <f>IF(ISBLANK(B717)," ",MAX(B717-B716-1,0))</f>
        <v>0</v>
      </c>
      <c r="AC717" s="56">
        <f>DAY(B717)</f>
        <v>9</v>
      </c>
      <c r="AD717" s="53">
        <f>U717+V717</f>
        <v>0.22874014976430973</v>
      </c>
      <c r="AE717" s="56">
        <f>IF("1-Swim"=D717,E717*46.7,IF("2-Bike"=D717,E717,IF("3-Run"=D717,E717*4.27,0)))</f>
        <v>18.788</v>
      </c>
    </row>
    <row r="718" spans="1:31" x14ac:dyDescent="0.25">
      <c r="A718" s="50">
        <v>717</v>
      </c>
      <c r="B718" s="51">
        <v>39153</v>
      </c>
      <c r="C718" s="75">
        <f>B718</f>
        <v>39153</v>
      </c>
      <c r="D718" s="50" t="s">
        <v>1223</v>
      </c>
      <c r="E718" s="50">
        <v>4.4000000000000004</v>
      </c>
      <c r="F718" s="50">
        <v>0</v>
      </c>
      <c r="G718" s="50">
        <v>45</v>
      </c>
      <c r="H718" s="50">
        <v>9</v>
      </c>
      <c r="I718" s="53">
        <f>IF(E718&gt;0,TIME(F718,G718,H718),"")</f>
        <v>3.1354166666666662E-2</v>
      </c>
      <c r="J718" s="54">
        <f>IF(E718&gt;0,TIME(F718,G718,H718)/E718,"")</f>
        <v>7.1259469696969679E-3</v>
      </c>
      <c r="K718" s="50" t="s">
        <v>558</v>
      </c>
      <c r="L718" s="50" t="s">
        <v>152</v>
      </c>
      <c r="M718" s="55">
        <f>IF(D718&gt;0,0.0416666666666667/J718,"")</f>
        <v>5.8471760797342256</v>
      </c>
      <c r="N718" s="50">
        <v>0</v>
      </c>
      <c r="O718" s="50" t="s">
        <v>377</v>
      </c>
      <c r="Q718" s="151">
        <f>IF("1-Swim"=D718,J718*2.4,IF("2-Bike"=D718,J718*112,IF("3-Run"=D718,J718*26.2,0)))</f>
        <v>0.18669981060606056</v>
      </c>
      <c r="R718" s="151">
        <f>Q718/2</f>
        <v>9.3349905303030278E-2</v>
      </c>
      <c r="S718" s="53">
        <f>J718*26.2</f>
        <v>0.18669981060606056</v>
      </c>
      <c r="T718" s="53">
        <f>(J718+0.0013889)*26.2</f>
        <v>0.22308899060606055</v>
      </c>
      <c r="U718" s="53">
        <f>S718/2</f>
        <v>9.3349905303030278E-2</v>
      </c>
      <c r="V718" s="53">
        <f>T718/2</f>
        <v>0.11154449530303027</v>
      </c>
      <c r="W718" s="50">
        <f>RANK(J718,J:J,1)</f>
        <v>1700</v>
      </c>
      <c r="X718" s="50">
        <f>YEAR(B718)</f>
        <v>2007</v>
      </c>
      <c r="Y718" s="50">
        <f>MONTH(B718)</f>
        <v>3</v>
      </c>
      <c r="Z718" s="56">
        <f>X718*100+Y718</f>
        <v>200703</v>
      </c>
      <c r="AA718" s="56">
        <f>WEEKNUM(B718,1)</f>
        <v>11</v>
      </c>
      <c r="AB718" s="58">
        <f>IF(ISBLANK(B718)," ",MAX(B718-B717-1,0))</f>
        <v>2</v>
      </c>
      <c r="AC718" s="56">
        <f>DAY(B718)</f>
        <v>12</v>
      </c>
      <c r="AD718" s="53">
        <f>U718+V718</f>
        <v>0.20489440060606057</v>
      </c>
      <c r="AE718" s="56">
        <f>IF("1-Swim"=D718,E718*46.7,IF("2-Bike"=D718,E718,IF("3-Run"=D718,E718*4.27,0)))</f>
        <v>18.788</v>
      </c>
    </row>
    <row r="719" spans="1:31" x14ac:dyDescent="0.25">
      <c r="A719" s="50">
        <v>718</v>
      </c>
      <c r="B719" s="51">
        <v>39154</v>
      </c>
      <c r="C719" s="75">
        <f>B719</f>
        <v>39154</v>
      </c>
      <c r="D719" s="50" t="s">
        <v>1223</v>
      </c>
      <c r="E719" s="50">
        <v>3</v>
      </c>
      <c r="F719" s="50">
        <v>0</v>
      </c>
      <c r="G719" s="50">
        <v>28</v>
      </c>
      <c r="H719" s="50">
        <v>13</v>
      </c>
      <c r="I719" s="53">
        <f>IF(E719&gt;0,TIME(F719,G719,H719),"")</f>
        <v>1.9594907407407405E-2</v>
      </c>
      <c r="J719" s="54">
        <f>IF(E719&gt;0,TIME(F719,G719,H719)/E719,"")</f>
        <v>6.5316358024691346E-3</v>
      </c>
      <c r="K719" s="50" t="s">
        <v>558</v>
      </c>
      <c r="L719" s="50" t="s">
        <v>334</v>
      </c>
      <c r="M719" s="55">
        <f>IF(D719&gt;0,0.0416666666666667/J719,"")</f>
        <v>6.3792085056113468</v>
      </c>
      <c r="N719" s="50">
        <v>0</v>
      </c>
      <c r="O719" s="50" t="s">
        <v>255</v>
      </c>
      <c r="P719" s="50" t="s">
        <v>388</v>
      </c>
      <c r="Q719" s="151">
        <f>IF("1-Swim"=D719,J719*2.4,IF("2-Bike"=D719,J719*112,IF("3-Run"=D719,J719*26.2,0)))</f>
        <v>0.17112885802469133</v>
      </c>
      <c r="R719" s="151">
        <f>Q719/2</f>
        <v>8.5564429012345664E-2</v>
      </c>
      <c r="S719" s="53">
        <f>J719*26.2</f>
        <v>0.17112885802469133</v>
      </c>
      <c r="T719" s="53">
        <f>(J719+0.0013889)*26.2</f>
        <v>0.20751803802469129</v>
      </c>
      <c r="U719" s="53">
        <f>S719/2</f>
        <v>8.5564429012345664E-2</v>
      </c>
      <c r="V719" s="53">
        <f>T719/2</f>
        <v>0.10375901901234565</v>
      </c>
      <c r="W719" s="50">
        <f>RANK(J719,J:J,1)</f>
        <v>1036</v>
      </c>
      <c r="X719" s="50">
        <f>YEAR(B719)</f>
        <v>2007</v>
      </c>
      <c r="Y719" s="50">
        <f>MONTH(B719)</f>
        <v>3</v>
      </c>
      <c r="Z719" s="56">
        <f>X719*100+Y719</f>
        <v>200703</v>
      </c>
      <c r="AA719" s="56">
        <f>WEEKNUM(B719,1)</f>
        <v>11</v>
      </c>
      <c r="AB719" s="58">
        <f>IF(ISBLANK(B719)," ",MAX(B719-B718-1,0))</f>
        <v>0</v>
      </c>
      <c r="AC719" s="56">
        <f>DAY(B719)</f>
        <v>13</v>
      </c>
      <c r="AD719" s="53">
        <f>U719+V719</f>
        <v>0.18932344802469131</v>
      </c>
      <c r="AE719" s="56">
        <f>IF("1-Swim"=D719,E719*46.7,IF("2-Bike"=D719,E719,IF("3-Run"=D719,E719*4.27,0)))</f>
        <v>12.809999999999999</v>
      </c>
    </row>
    <row r="720" spans="1:31" x14ac:dyDescent="0.25">
      <c r="A720" s="50">
        <v>719</v>
      </c>
      <c r="B720" s="51">
        <v>39155</v>
      </c>
      <c r="C720" s="75">
        <f>B720</f>
        <v>39155</v>
      </c>
      <c r="D720" s="50" t="s">
        <v>1223</v>
      </c>
      <c r="E720" s="50">
        <v>4.4000000000000004</v>
      </c>
      <c r="F720" s="50">
        <v>0</v>
      </c>
      <c r="G720" s="50">
        <v>49</v>
      </c>
      <c r="H720" s="50">
        <v>35</v>
      </c>
      <c r="I720" s="53">
        <f>IF(E720&gt;0,TIME(F720,G720,H720),"")</f>
        <v>3.4432870370370371E-2</v>
      </c>
      <c r="J720" s="54">
        <f>IF(E720&gt;0,TIME(F720,G720,H720)/E720,"")</f>
        <v>7.8256523569023555E-3</v>
      </c>
      <c r="K720" s="50" t="s">
        <v>558</v>
      </c>
      <c r="L720" s="50" t="s">
        <v>152</v>
      </c>
      <c r="M720" s="55">
        <f>IF(D720&gt;0,0.0416666666666667/J720,"")</f>
        <v>5.3243697478991647</v>
      </c>
      <c r="N720" s="50">
        <v>0</v>
      </c>
      <c r="O720" s="50" t="s">
        <v>255</v>
      </c>
      <c r="P720" s="50" t="s">
        <v>389</v>
      </c>
      <c r="Q720" s="151">
        <f>IF("1-Swim"=D720,J720*2.4,IF("2-Bike"=D720,J720*112,IF("3-Run"=D720,J720*26.2,0)))</f>
        <v>0.20503209175084172</v>
      </c>
      <c r="R720" s="151">
        <f>Q720/2</f>
        <v>0.10251604587542086</v>
      </c>
      <c r="S720" s="53">
        <f>J720*26.2</f>
        <v>0.20503209175084172</v>
      </c>
      <c r="T720" s="53">
        <f>(J720+0.0013889)*26.2</f>
        <v>0.24142127175084171</v>
      </c>
      <c r="U720" s="53">
        <f>S720/2</f>
        <v>0.10251604587542086</v>
      </c>
      <c r="V720" s="53">
        <f>T720/2</f>
        <v>0.12071063587542086</v>
      </c>
      <c r="W720" s="50">
        <f>RANK(J720,J:J,1)</f>
        <v>2321</v>
      </c>
      <c r="X720" s="50">
        <f>YEAR(B720)</f>
        <v>2007</v>
      </c>
      <c r="Y720" s="50">
        <f>MONTH(B720)</f>
        <v>3</v>
      </c>
      <c r="Z720" s="56">
        <f>X720*100+Y720</f>
        <v>200703</v>
      </c>
      <c r="AA720" s="56">
        <f>WEEKNUM(B720,1)</f>
        <v>11</v>
      </c>
      <c r="AB720" s="58">
        <f>IF(ISBLANK(B720)," ",MAX(B720-B719-1,0))</f>
        <v>0</v>
      </c>
      <c r="AC720" s="56">
        <f>DAY(B720)</f>
        <v>14</v>
      </c>
      <c r="AD720" s="53">
        <f>U720+V720</f>
        <v>0.2232266817508417</v>
      </c>
      <c r="AE720" s="56">
        <f>IF("1-Swim"=D720,E720*46.7,IF("2-Bike"=D720,E720,IF("3-Run"=D720,E720*4.27,0)))</f>
        <v>18.788</v>
      </c>
    </row>
    <row r="721" spans="1:31" x14ac:dyDescent="0.25">
      <c r="A721" s="50">
        <v>720</v>
      </c>
      <c r="B721" s="51">
        <v>39160</v>
      </c>
      <c r="C721" s="75">
        <f>B721</f>
        <v>39160</v>
      </c>
      <c r="D721" s="50" t="s">
        <v>1225</v>
      </c>
      <c r="E721" s="50">
        <v>0.56000000000000005</v>
      </c>
      <c r="F721" s="50">
        <v>0</v>
      </c>
      <c r="G721" s="50">
        <v>21</v>
      </c>
      <c r="H721" s="50">
        <v>39</v>
      </c>
      <c r="I721" s="53">
        <f>IF(E721&gt;0,TIME(F721,G721,H721),"")</f>
        <v>1.503472222222222E-2</v>
      </c>
      <c r="J721" s="54">
        <f>IF(E721&gt;0,TIME(F721,G721,H721)/E721,"")</f>
        <v>2.6847718253968249E-2</v>
      </c>
      <c r="K721" s="50" t="s">
        <v>346</v>
      </c>
      <c r="L721" s="50" t="s">
        <v>347</v>
      </c>
      <c r="M721" s="55">
        <f>IF(D721&gt;0,0.0416666666666667/J721,"")</f>
        <v>1.5519630484988467</v>
      </c>
      <c r="N721" s="50">
        <v>0</v>
      </c>
      <c r="P721" s="50" t="s">
        <v>390</v>
      </c>
      <c r="Q721" s="151">
        <f>IF("1-Swim"=D721,J721*2.4,IF("2-Bike"=D721,J721*112,IF("3-Run"=D721,J721*26.2,0)))</f>
        <v>6.4434523809523789E-2</v>
      </c>
      <c r="R721" s="151">
        <f>Q721/2</f>
        <v>3.2217261904761894E-2</v>
      </c>
      <c r="S721" s="53">
        <f>J721*26.2</f>
        <v>0.7034102182539681</v>
      </c>
      <c r="T721" s="53">
        <f>(J721+0.0013889)*26.2</f>
        <v>0.73979939825396801</v>
      </c>
      <c r="U721" s="53">
        <f>S721/2</f>
        <v>0.35170510912698405</v>
      </c>
      <c r="V721" s="53">
        <f>T721/2</f>
        <v>0.36989969912698401</v>
      </c>
      <c r="W721" s="50">
        <f>RANK(J721,J:J,1)</f>
        <v>3258</v>
      </c>
      <c r="X721" s="50">
        <f>YEAR(B721)</f>
        <v>2007</v>
      </c>
      <c r="Y721" s="50">
        <f>MONTH(B721)</f>
        <v>3</v>
      </c>
      <c r="Z721" s="56">
        <f>X721*100+Y721</f>
        <v>200703</v>
      </c>
      <c r="AA721" s="56">
        <f>WEEKNUM(B721,1)</f>
        <v>12</v>
      </c>
      <c r="AB721" s="58">
        <f>IF(ISBLANK(B721)," ",MAX(B721-B720-1,0))</f>
        <v>4</v>
      </c>
      <c r="AC721" s="56">
        <f>DAY(B721)</f>
        <v>19</v>
      </c>
      <c r="AD721" s="53">
        <f>U721+V721</f>
        <v>0.72160480825396811</v>
      </c>
      <c r="AE721" s="56">
        <f>IF("1-Swim"=D721,E721*46.7,IF("2-Bike"=D721,E721,IF("3-Run"=D721,E721*4.27,0)))</f>
        <v>26.152000000000005</v>
      </c>
    </row>
    <row r="722" spans="1:31" x14ac:dyDescent="0.25">
      <c r="A722" s="50">
        <v>721</v>
      </c>
      <c r="B722" s="51">
        <v>39161</v>
      </c>
      <c r="C722" s="75">
        <f>B722</f>
        <v>39161</v>
      </c>
      <c r="D722" s="50" t="s">
        <v>1223</v>
      </c>
      <c r="E722" s="50">
        <v>3</v>
      </c>
      <c r="F722" s="50">
        <v>0</v>
      </c>
      <c r="G722" s="50">
        <v>30</v>
      </c>
      <c r="H722" s="50">
        <v>0</v>
      </c>
      <c r="I722" s="53">
        <f>IF(E722&gt;0,TIME(F722,G722,H722),"")</f>
        <v>2.0833333333333332E-2</v>
      </c>
      <c r="J722" s="54">
        <f>IF(E722&gt;0,TIME(F722,G722,H722)/E722,"")</f>
        <v>6.9444444444444441E-3</v>
      </c>
      <c r="K722" s="50" t="s">
        <v>558</v>
      </c>
      <c r="L722" s="50" t="s">
        <v>17</v>
      </c>
      <c r="M722" s="55">
        <f>IF(D722&gt;0,0.0416666666666667/J722,"")</f>
        <v>6.0000000000000053</v>
      </c>
      <c r="N722" s="50">
        <v>170</v>
      </c>
      <c r="Q722" s="151">
        <f>IF("1-Swim"=D722,J722*2.4,IF("2-Bike"=D722,J722*112,IF("3-Run"=D722,J722*26.2,0)))</f>
        <v>0.18194444444444444</v>
      </c>
      <c r="R722" s="151">
        <f>Q722/2</f>
        <v>9.0972222222222218E-2</v>
      </c>
      <c r="S722" s="53">
        <f>J722*26.2</f>
        <v>0.18194444444444444</v>
      </c>
      <c r="T722" s="53">
        <f>(J722+0.0013889)*26.2</f>
        <v>0.21833362444444443</v>
      </c>
      <c r="U722" s="53">
        <f>S722/2</f>
        <v>9.0972222222222218E-2</v>
      </c>
      <c r="V722" s="53">
        <f>T722/2</f>
        <v>0.10916681222222221</v>
      </c>
      <c r="W722" s="50">
        <f>RANK(J722,J:J,1)</f>
        <v>1479</v>
      </c>
      <c r="X722" s="50">
        <f>YEAR(B722)</f>
        <v>2007</v>
      </c>
      <c r="Y722" s="50">
        <f>MONTH(B722)</f>
        <v>3</v>
      </c>
      <c r="Z722" s="56">
        <f>X722*100+Y722</f>
        <v>200703</v>
      </c>
      <c r="AA722" s="56">
        <f>WEEKNUM(B722,1)</f>
        <v>12</v>
      </c>
      <c r="AB722" s="58">
        <f>IF(ISBLANK(B722)," ",MAX(B722-B721-1,0))</f>
        <v>0</v>
      </c>
      <c r="AC722" s="56">
        <f>DAY(B722)</f>
        <v>20</v>
      </c>
      <c r="AD722" s="53">
        <f>U722+V722</f>
        <v>0.20013903444444442</v>
      </c>
      <c r="AE722" s="56">
        <f>IF("1-Swim"=D722,E722*46.7,IF("2-Bike"=D722,E722,IF("3-Run"=D722,E722*4.27,0)))</f>
        <v>12.809999999999999</v>
      </c>
    </row>
    <row r="723" spans="1:31" x14ac:dyDescent="0.25">
      <c r="A723" s="50">
        <v>722</v>
      </c>
      <c r="B723" s="51">
        <v>39162</v>
      </c>
      <c r="C723" s="75">
        <f>B723</f>
        <v>39162</v>
      </c>
      <c r="D723" s="50" t="s">
        <v>1223</v>
      </c>
      <c r="E723" s="50">
        <v>3</v>
      </c>
      <c r="F723" s="50">
        <v>0</v>
      </c>
      <c r="G723" s="50">
        <v>29</v>
      </c>
      <c r="H723" s="50">
        <v>30</v>
      </c>
      <c r="I723" s="53">
        <f>IF(E723&gt;0,TIME(F723,G723,H723),"")</f>
        <v>2.0486111111111111E-2</v>
      </c>
      <c r="J723" s="54">
        <f>IF(E723&gt;0,TIME(F723,G723,H723)/E723,"")</f>
        <v>6.828703703703704E-3</v>
      </c>
      <c r="K723" s="50" t="s">
        <v>558</v>
      </c>
      <c r="L723" s="50" t="s">
        <v>17</v>
      </c>
      <c r="M723" s="55">
        <f>IF(D723&gt;0,0.0416666666666667/J723,"")</f>
        <v>6.1016949152542415</v>
      </c>
      <c r="N723" s="50">
        <v>0</v>
      </c>
      <c r="Q723" s="151">
        <f>IF("1-Swim"=D723,J723*2.4,IF("2-Bike"=D723,J723*112,IF("3-Run"=D723,J723*26.2,0)))</f>
        <v>0.17891203703703704</v>
      </c>
      <c r="R723" s="151">
        <f>Q723/2</f>
        <v>8.9456018518518518E-2</v>
      </c>
      <c r="S723" s="53">
        <f>J723*26.2</f>
        <v>0.17891203703703704</v>
      </c>
      <c r="T723" s="53">
        <f>(J723+0.0013889)*26.2</f>
        <v>0.21530121703703703</v>
      </c>
      <c r="U723" s="53">
        <f>S723/2</f>
        <v>8.9456018518518518E-2</v>
      </c>
      <c r="V723" s="53">
        <f>T723/2</f>
        <v>0.10765060851851851</v>
      </c>
      <c r="W723" s="50">
        <f>RANK(J723,J:J,1)</f>
        <v>1342</v>
      </c>
      <c r="X723" s="50">
        <f>YEAR(B723)</f>
        <v>2007</v>
      </c>
      <c r="Y723" s="50">
        <f>MONTH(B723)</f>
        <v>3</v>
      </c>
      <c r="Z723" s="56">
        <f>X723*100+Y723</f>
        <v>200703</v>
      </c>
      <c r="AA723" s="56">
        <f>WEEKNUM(B723,1)</f>
        <v>12</v>
      </c>
      <c r="AB723" s="58">
        <f>IF(ISBLANK(B723)," ",MAX(B723-B722-1,0))</f>
        <v>0</v>
      </c>
      <c r="AC723" s="56">
        <f>DAY(B723)</f>
        <v>21</v>
      </c>
      <c r="AD723" s="53">
        <f>U723+V723</f>
        <v>0.19710662703703702</v>
      </c>
      <c r="AE723" s="56">
        <f>IF("1-Swim"=D723,E723*46.7,IF("2-Bike"=D723,E723,IF("3-Run"=D723,E723*4.27,0)))</f>
        <v>12.809999999999999</v>
      </c>
    </row>
    <row r="724" spans="1:31" x14ac:dyDescent="0.25">
      <c r="A724" s="50">
        <v>723</v>
      </c>
      <c r="B724" s="51">
        <v>39163</v>
      </c>
      <c r="C724" s="75">
        <f>B724</f>
        <v>39163</v>
      </c>
      <c r="D724" s="50" t="s">
        <v>1223</v>
      </c>
      <c r="E724" s="50">
        <v>3</v>
      </c>
      <c r="F724" s="50">
        <v>0</v>
      </c>
      <c r="G724" s="50">
        <v>29</v>
      </c>
      <c r="H724" s="50">
        <v>52</v>
      </c>
      <c r="I724" s="53">
        <f>IF(E724&gt;0,TIME(F724,G724,H724),"")</f>
        <v>2.074074074074074E-2</v>
      </c>
      <c r="J724" s="54">
        <f>IF(E724&gt;0,TIME(F724,G724,H724)/E724,"")</f>
        <v>6.9135802469135798E-3</v>
      </c>
      <c r="K724" s="50" t="s">
        <v>558</v>
      </c>
      <c r="L724" s="50" t="s">
        <v>334</v>
      </c>
      <c r="M724" s="55">
        <f>IF(D724&gt;0,0.0416666666666667/J724,"")</f>
        <v>6.0267857142857197</v>
      </c>
      <c r="N724" s="50">
        <v>157</v>
      </c>
      <c r="O724" s="50" t="s">
        <v>198</v>
      </c>
      <c r="P724" s="50" t="s">
        <v>391</v>
      </c>
      <c r="Q724" s="151">
        <f>IF("1-Swim"=D724,J724*2.4,IF("2-Bike"=D724,J724*112,IF("3-Run"=D724,J724*26.2,0)))</f>
        <v>0.1811358024691358</v>
      </c>
      <c r="R724" s="151">
        <f>Q724/2</f>
        <v>9.0567901234567899E-2</v>
      </c>
      <c r="S724" s="53">
        <f>J724*26.2</f>
        <v>0.1811358024691358</v>
      </c>
      <c r="T724" s="53">
        <f>(J724+0.0013889)*26.2</f>
        <v>0.21752498246913576</v>
      </c>
      <c r="U724" s="53">
        <f>S724/2</f>
        <v>9.0567901234567899E-2</v>
      </c>
      <c r="V724" s="53">
        <f>T724/2</f>
        <v>0.10876249123456788</v>
      </c>
      <c r="W724" s="50">
        <f>RANK(J724,J:J,1)</f>
        <v>1443</v>
      </c>
      <c r="X724" s="50">
        <f>YEAR(B724)</f>
        <v>2007</v>
      </c>
      <c r="Y724" s="50">
        <f>MONTH(B724)</f>
        <v>3</v>
      </c>
      <c r="Z724" s="56">
        <f>X724*100+Y724</f>
        <v>200703</v>
      </c>
      <c r="AA724" s="56">
        <f>WEEKNUM(B724,1)</f>
        <v>12</v>
      </c>
      <c r="AB724" s="58">
        <f>IF(ISBLANK(B724)," ",MAX(B724-B723-1,0))</f>
        <v>0</v>
      </c>
      <c r="AC724" s="56">
        <f>DAY(B724)</f>
        <v>22</v>
      </c>
      <c r="AD724" s="53">
        <f>U724+V724</f>
        <v>0.19933039246913578</v>
      </c>
      <c r="AE724" s="56">
        <f>IF("1-Swim"=D724,E724*46.7,IF("2-Bike"=D724,E724,IF("3-Run"=D724,E724*4.27,0)))</f>
        <v>12.809999999999999</v>
      </c>
    </row>
    <row r="725" spans="1:31" x14ac:dyDescent="0.25">
      <c r="A725" s="50">
        <v>724</v>
      </c>
      <c r="B725" s="51">
        <v>39165</v>
      </c>
      <c r="C725" s="75">
        <f>B725</f>
        <v>39165</v>
      </c>
      <c r="D725" s="50" t="s">
        <v>1223</v>
      </c>
      <c r="E725" s="50">
        <v>5.0999999999999996</v>
      </c>
      <c r="F725" s="50">
        <v>0</v>
      </c>
      <c r="G725" s="50">
        <v>48</v>
      </c>
      <c r="H725" s="50">
        <v>4</v>
      </c>
      <c r="I725" s="53">
        <f>IF(E725&gt;0,TIME(F725,G725,H725),"")</f>
        <v>3.3379629629629634E-2</v>
      </c>
      <c r="J725" s="54">
        <f>IF(E725&gt;0,TIME(F725,G725,H725)/E725,"")</f>
        <v>6.5450254175744389E-3</v>
      </c>
      <c r="K725" s="50" t="s">
        <v>558</v>
      </c>
      <c r="L725" s="50" t="s">
        <v>395</v>
      </c>
      <c r="M725" s="55">
        <f>IF(D725&gt;0,0.0416666666666667/J725,"")</f>
        <v>6.3661581137309327</v>
      </c>
      <c r="N725" s="50">
        <v>174</v>
      </c>
      <c r="O725" s="50" t="s">
        <v>198</v>
      </c>
      <c r="P725" s="161" t="s">
        <v>396</v>
      </c>
      <c r="Q725" s="151">
        <f>IF("1-Swim"=D725,J725*2.4,IF("2-Bike"=D725,J725*112,IF("3-Run"=D725,J725*26.2,0)))</f>
        <v>0.1714796659404503</v>
      </c>
      <c r="R725" s="151">
        <f>Q725/2</f>
        <v>8.5739832970225152E-2</v>
      </c>
      <c r="S725" s="53">
        <f>J725*26.2</f>
        <v>0.1714796659404503</v>
      </c>
      <c r="T725" s="53">
        <f>(J725+0.0013889)*26.2</f>
        <v>0.20786884594045027</v>
      </c>
      <c r="U725" s="53">
        <f>S725/2</f>
        <v>8.5739832970225152E-2</v>
      </c>
      <c r="V725" s="53">
        <f>T725/2</f>
        <v>0.10393442297022513</v>
      </c>
      <c r="W725" s="50">
        <f>RANK(J725,J:J,1)</f>
        <v>1045</v>
      </c>
      <c r="X725" s="50">
        <f>YEAR(B725)</f>
        <v>2007</v>
      </c>
      <c r="Y725" s="50">
        <f>MONTH(B725)</f>
        <v>3</v>
      </c>
      <c r="Z725" s="56">
        <f>X725*100+Y725</f>
        <v>200703</v>
      </c>
      <c r="AA725" s="56">
        <f>WEEKNUM(B725,1)</f>
        <v>12</v>
      </c>
      <c r="AB725" s="58">
        <f>IF(ISBLANK(B725)," ",MAX(B725-B724-1,0))</f>
        <v>1</v>
      </c>
      <c r="AC725" s="56">
        <f>DAY(B725)</f>
        <v>24</v>
      </c>
      <c r="AD725" s="53">
        <f>U725+V725</f>
        <v>0.18967425594045029</v>
      </c>
      <c r="AE725" s="56">
        <f>IF("1-Swim"=D725,E725*46.7,IF("2-Bike"=D725,E725,IF("3-Run"=D725,E725*4.27,0)))</f>
        <v>21.776999999999997</v>
      </c>
    </row>
    <row r="726" spans="1:31" x14ac:dyDescent="0.25">
      <c r="A726" s="50">
        <v>725</v>
      </c>
      <c r="B726" s="51">
        <v>39167</v>
      </c>
      <c r="C726" s="75">
        <f>B726</f>
        <v>39167</v>
      </c>
      <c r="D726" s="50" t="s">
        <v>1223</v>
      </c>
      <c r="E726" s="50">
        <v>3.1</v>
      </c>
      <c r="F726" s="50">
        <v>0</v>
      </c>
      <c r="G726" s="50">
        <v>31</v>
      </c>
      <c r="H726" s="50">
        <v>45</v>
      </c>
      <c r="I726" s="53">
        <f>IF(E726&gt;0,TIME(F726,G726,H726),"")</f>
        <v>2.2048611111111113E-2</v>
      </c>
      <c r="J726" s="54">
        <f>IF(E726&gt;0,TIME(F726,G726,H726)/E726,"")</f>
        <v>7.1124551971326168E-3</v>
      </c>
      <c r="K726" s="50" t="s">
        <v>558</v>
      </c>
      <c r="L726" s="50" t="s">
        <v>397</v>
      </c>
      <c r="M726" s="55">
        <f>IF(D726&gt;0,0.0416666666666667/J726,"")</f>
        <v>5.8582677165354378</v>
      </c>
      <c r="N726" s="50">
        <v>0</v>
      </c>
      <c r="O726" s="50" t="s">
        <v>198</v>
      </c>
      <c r="Q726" s="151">
        <f>IF("1-Swim"=D726,J726*2.4,IF("2-Bike"=D726,J726*112,IF("3-Run"=D726,J726*26.2,0)))</f>
        <v>0.18634632616487457</v>
      </c>
      <c r="R726" s="151">
        <f>Q726/2</f>
        <v>9.3173163082437283E-2</v>
      </c>
      <c r="S726" s="53">
        <f>J726*26.2</f>
        <v>0.18634632616487457</v>
      </c>
      <c r="T726" s="53">
        <f>(J726+0.0013889)*26.2</f>
        <v>0.22273550616487453</v>
      </c>
      <c r="U726" s="53">
        <f>S726/2</f>
        <v>9.3173163082437283E-2</v>
      </c>
      <c r="V726" s="53">
        <f>T726/2</f>
        <v>0.11136775308243727</v>
      </c>
      <c r="W726" s="50">
        <f>RANK(J726,J:J,1)</f>
        <v>1682</v>
      </c>
      <c r="X726" s="50">
        <f>YEAR(B726)</f>
        <v>2007</v>
      </c>
      <c r="Y726" s="50">
        <f>MONTH(B726)</f>
        <v>3</v>
      </c>
      <c r="Z726" s="56">
        <f>X726*100+Y726</f>
        <v>200703</v>
      </c>
      <c r="AA726" s="56">
        <f>WEEKNUM(B726,1)</f>
        <v>13</v>
      </c>
      <c r="AB726" s="58">
        <f>IF(ISBLANK(B726)," ",MAX(B726-B725-1,0))</f>
        <v>1</v>
      </c>
      <c r="AC726" s="56">
        <f>DAY(B726)</f>
        <v>26</v>
      </c>
      <c r="AD726" s="53">
        <f>U726+V726</f>
        <v>0.20454091616487455</v>
      </c>
      <c r="AE726" s="56">
        <f>IF("1-Swim"=D726,E726*46.7,IF("2-Bike"=D726,E726,IF("3-Run"=D726,E726*4.27,0)))</f>
        <v>13.236999999999998</v>
      </c>
    </row>
    <row r="727" spans="1:31" x14ac:dyDescent="0.25">
      <c r="A727" s="50">
        <v>726</v>
      </c>
      <c r="B727" s="51">
        <v>39169</v>
      </c>
      <c r="C727" s="75">
        <f>B727</f>
        <v>39169</v>
      </c>
      <c r="D727" s="50" t="s">
        <v>1223</v>
      </c>
      <c r="E727" s="50">
        <v>3</v>
      </c>
      <c r="F727" s="50">
        <v>0</v>
      </c>
      <c r="G727" s="50">
        <v>27</v>
      </c>
      <c r="H727" s="50">
        <v>32</v>
      </c>
      <c r="I727" s="53">
        <f>IF(E727&gt;0,TIME(F727,G727,H727),"")</f>
        <v>1.9120370370370371E-2</v>
      </c>
      <c r="J727" s="54">
        <f>IF(E727&gt;0,TIME(F727,G727,H727)/E727,"")</f>
        <v>6.3734567901234567E-3</v>
      </c>
      <c r="K727" s="50" t="s">
        <v>558</v>
      </c>
      <c r="L727" s="50" t="s">
        <v>334</v>
      </c>
      <c r="M727" s="55">
        <f>IF(D727&gt;0,0.0416666666666667/J727,"")</f>
        <v>6.5375302663438308</v>
      </c>
      <c r="N727" s="50">
        <v>0</v>
      </c>
      <c r="O727" s="50" t="s">
        <v>255</v>
      </c>
      <c r="P727" s="50" t="s">
        <v>398</v>
      </c>
      <c r="Q727" s="151">
        <f>IF("1-Swim"=D727,J727*2.4,IF("2-Bike"=D727,J727*112,IF("3-Run"=D727,J727*26.2,0)))</f>
        <v>0.16698456790123456</v>
      </c>
      <c r="R727" s="151">
        <f>Q727/2</f>
        <v>8.349228395061728E-2</v>
      </c>
      <c r="S727" s="53">
        <f>J727*26.2</f>
        <v>0.16698456790123456</v>
      </c>
      <c r="T727" s="53">
        <f>(J727+0.0013889)*26.2</f>
        <v>0.20337374790123455</v>
      </c>
      <c r="U727" s="53">
        <f>S727/2</f>
        <v>8.349228395061728E-2</v>
      </c>
      <c r="V727" s="53">
        <f>T727/2</f>
        <v>0.10168687395061728</v>
      </c>
      <c r="W727" s="50">
        <f>RANK(J727,J:J,1)</f>
        <v>923</v>
      </c>
      <c r="X727" s="50">
        <f>YEAR(B727)</f>
        <v>2007</v>
      </c>
      <c r="Y727" s="50">
        <f>MONTH(B727)</f>
        <v>3</v>
      </c>
      <c r="Z727" s="56">
        <f>X727*100+Y727</f>
        <v>200703</v>
      </c>
      <c r="AA727" s="56">
        <f>WEEKNUM(B727,1)</f>
        <v>13</v>
      </c>
      <c r="AB727" s="58">
        <f>IF(ISBLANK(B727)," ",MAX(B727-B726-1,0))</f>
        <v>1</v>
      </c>
      <c r="AC727" s="56">
        <f>DAY(B727)</f>
        <v>28</v>
      </c>
      <c r="AD727" s="53">
        <f>U727+V727</f>
        <v>0.18517915790123457</v>
      </c>
      <c r="AE727" s="56">
        <f>IF("1-Swim"=D727,E727*46.7,IF("2-Bike"=D727,E727,IF("3-Run"=D727,E727*4.27,0)))</f>
        <v>12.809999999999999</v>
      </c>
    </row>
    <row r="728" spans="1:31" x14ac:dyDescent="0.25">
      <c r="A728" s="50">
        <v>727</v>
      </c>
      <c r="B728" s="51">
        <v>39170</v>
      </c>
      <c r="C728" s="75">
        <f>B728</f>
        <v>39170</v>
      </c>
      <c r="D728" s="50" t="s">
        <v>1223</v>
      </c>
      <c r="E728" s="50">
        <v>3.5</v>
      </c>
      <c r="F728" s="50">
        <v>0</v>
      </c>
      <c r="G728" s="50">
        <v>36</v>
      </c>
      <c r="H728" s="50">
        <v>19</v>
      </c>
      <c r="I728" s="53">
        <f>IF(E728&gt;0,TIME(F728,G728,H728),"")</f>
        <v>2.521990740740741E-2</v>
      </c>
      <c r="J728" s="54">
        <f>IF(E728&gt;0,TIME(F728,G728,H728)/E728,"")</f>
        <v>7.2056878306878316E-3</v>
      </c>
      <c r="K728" s="50" t="s">
        <v>558</v>
      </c>
      <c r="L728" s="50" t="s">
        <v>130</v>
      </c>
      <c r="M728" s="55">
        <f>IF(D728&gt;0,0.0416666666666667/J728,"")</f>
        <v>5.7824690224873834</v>
      </c>
      <c r="N728" s="50">
        <v>0</v>
      </c>
      <c r="O728" s="50" t="s">
        <v>291</v>
      </c>
      <c r="P728" s="50" t="s">
        <v>399</v>
      </c>
      <c r="Q728" s="151">
        <f>IF("1-Swim"=D728,J728*2.4,IF("2-Bike"=D728,J728*112,IF("3-Run"=D728,J728*26.2,0)))</f>
        <v>0.18878902116402119</v>
      </c>
      <c r="R728" s="151">
        <f>Q728/2</f>
        <v>9.4394510582010593E-2</v>
      </c>
      <c r="S728" s="53">
        <f>J728*26.2</f>
        <v>0.18878902116402119</v>
      </c>
      <c r="T728" s="53">
        <f>(J728+0.0013889)*26.2</f>
        <v>0.22517820116402118</v>
      </c>
      <c r="U728" s="53">
        <f>S728/2</f>
        <v>9.4394510582010593E-2</v>
      </c>
      <c r="V728" s="53">
        <f>T728/2</f>
        <v>0.11258910058201059</v>
      </c>
      <c r="W728" s="50">
        <f>RANK(J728,J:J,1)</f>
        <v>1791</v>
      </c>
      <c r="X728" s="50">
        <f>YEAR(B728)</f>
        <v>2007</v>
      </c>
      <c r="Y728" s="50">
        <f>MONTH(B728)</f>
        <v>3</v>
      </c>
      <c r="Z728" s="56">
        <f>X728*100+Y728</f>
        <v>200703</v>
      </c>
      <c r="AA728" s="56">
        <f>WEEKNUM(B728,1)</f>
        <v>13</v>
      </c>
      <c r="AB728" s="58">
        <f>IF(ISBLANK(B728)," ",MAX(B728-B727-1,0))</f>
        <v>0</v>
      </c>
      <c r="AC728" s="56">
        <f>DAY(B728)</f>
        <v>29</v>
      </c>
      <c r="AD728" s="53">
        <f>U728+V728</f>
        <v>0.2069836111640212</v>
      </c>
      <c r="AE728" s="56">
        <f>IF("1-Swim"=D728,E728*46.7,IF("2-Bike"=D728,E728,IF("3-Run"=D728,E728*4.27,0)))</f>
        <v>14.944999999999999</v>
      </c>
    </row>
    <row r="729" spans="1:31" x14ac:dyDescent="0.25">
      <c r="A729" s="50">
        <v>728</v>
      </c>
      <c r="B729" s="51">
        <v>39171</v>
      </c>
      <c r="C729" s="75">
        <f>B729</f>
        <v>39171</v>
      </c>
      <c r="D729" s="50" t="s">
        <v>1223</v>
      </c>
      <c r="E729" s="50">
        <v>5</v>
      </c>
      <c r="F729" s="50">
        <v>0</v>
      </c>
      <c r="G729" s="50">
        <v>54</v>
      </c>
      <c r="H729" s="50">
        <v>59</v>
      </c>
      <c r="I729" s="53">
        <f>IF(E729&gt;0,TIME(F729,G729,H729),"")</f>
        <v>3.8182870370370374E-2</v>
      </c>
      <c r="J729" s="54">
        <f>IF(E729&gt;0,TIME(F729,G729,H729)/E729,"")</f>
        <v>7.6365740740740751E-3</v>
      </c>
      <c r="K729" s="50" t="s">
        <v>558</v>
      </c>
      <c r="L729" s="50" t="s">
        <v>202</v>
      </c>
      <c r="M729" s="55">
        <f>IF(D729&gt;0,0.0416666666666667/J729,"")</f>
        <v>5.4561988481358021</v>
      </c>
      <c r="N729" s="50">
        <v>147</v>
      </c>
      <c r="O729" s="50" t="s">
        <v>291</v>
      </c>
      <c r="P729" s="50" t="s">
        <v>412</v>
      </c>
      <c r="Q729" s="151">
        <f>IF("1-Swim"=D729,J729*2.4,IF("2-Bike"=D729,J729*112,IF("3-Run"=D729,J729*26.2,0)))</f>
        <v>0.20007824074074076</v>
      </c>
      <c r="R729" s="151">
        <f>Q729/2</f>
        <v>0.10003912037037038</v>
      </c>
      <c r="S729" s="53">
        <f>J729*26.2</f>
        <v>0.20007824074074076</v>
      </c>
      <c r="T729" s="53">
        <f>(J729+0.0013889)*26.2</f>
        <v>0.23646742074074076</v>
      </c>
      <c r="U729" s="53">
        <f>S729/2</f>
        <v>0.10003912037037038</v>
      </c>
      <c r="V729" s="53">
        <f>T729/2</f>
        <v>0.11823371037037038</v>
      </c>
      <c r="W729" s="50">
        <f>RANK(J729,J:J,1)</f>
        <v>2177</v>
      </c>
      <c r="X729" s="50">
        <f>YEAR(B729)</f>
        <v>2007</v>
      </c>
      <c r="Y729" s="50">
        <f>MONTH(B729)</f>
        <v>3</v>
      </c>
      <c r="Z729" s="56">
        <f>X729*100+Y729</f>
        <v>200703</v>
      </c>
      <c r="AA729" s="56">
        <f>WEEKNUM(B729,1)</f>
        <v>13</v>
      </c>
      <c r="AB729" s="58">
        <f>IF(ISBLANK(B729)," ",MAX(B729-B728-1,0))</f>
        <v>0</v>
      </c>
      <c r="AC729" s="56">
        <f>DAY(B729)</f>
        <v>30</v>
      </c>
      <c r="AD729" s="53">
        <f>U729+V729</f>
        <v>0.21827283074074078</v>
      </c>
      <c r="AE729" s="56">
        <f>IF("1-Swim"=D729,E729*46.7,IF("2-Bike"=D729,E729,IF("3-Run"=D729,E729*4.27,0)))</f>
        <v>21.349999999999998</v>
      </c>
    </row>
    <row r="730" spans="1:31" x14ac:dyDescent="0.25">
      <c r="A730" s="50">
        <v>729</v>
      </c>
      <c r="B730" s="51">
        <v>39174</v>
      </c>
      <c r="C730" s="75">
        <f>B730</f>
        <v>39174</v>
      </c>
      <c r="D730" s="50" t="s">
        <v>1223</v>
      </c>
      <c r="E730" s="50">
        <v>2.9</v>
      </c>
      <c r="F730" s="50">
        <v>0</v>
      </c>
      <c r="G730" s="50">
        <v>25</v>
      </c>
      <c r="H730" s="50">
        <v>5</v>
      </c>
      <c r="I730" s="53">
        <f>IF(E730&gt;0,TIME(F730,G730,H730),"")</f>
        <v>1.741898148148148E-2</v>
      </c>
      <c r="J730" s="54">
        <f>IF(E730&gt;0,TIME(F730,G730,H730)/E730,"")</f>
        <v>6.0065453384418894E-3</v>
      </c>
      <c r="K730" s="50" t="s">
        <v>558</v>
      </c>
      <c r="L730" s="50" t="s">
        <v>102</v>
      </c>
      <c r="M730" s="55">
        <f>IF(D730&gt;0,0.0416666666666667/J730,"")</f>
        <v>6.9368770764119665</v>
      </c>
      <c r="N730" s="50">
        <v>156</v>
      </c>
      <c r="O730" s="50" t="s">
        <v>198</v>
      </c>
      <c r="P730" s="50" t="s">
        <v>413</v>
      </c>
      <c r="Q730" s="151">
        <f>IF("1-Swim"=D730,J730*2.4,IF("2-Bike"=D730,J730*112,IF("3-Run"=D730,J730*26.2,0)))</f>
        <v>0.1573714878671775</v>
      </c>
      <c r="R730" s="151">
        <f>Q730/2</f>
        <v>7.868574393358875E-2</v>
      </c>
      <c r="S730" s="53">
        <f>J730*26.2</f>
        <v>0.1573714878671775</v>
      </c>
      <c r="T730" s="53">
        <f>(J730+0.0013889)*26.2</f>
        <v>0.19376066786717749</v>
      </c>
      <c r="U730" s="53">
        <f>S730/2</f>
        <v>7.868574393358875E-2</v>
      </c>
      <c r="V730" s="53">
        <f>T730/2</f>
        <v>9.6880333933588747E-2</v>
      </c>
      <c r="W730" s="50">
        <f>RANK(J730,J:J,1)</f>
        <v>816</v>
      </c>
      <c r="X730" s="50">
        <f>YEAR(B730)</f>
        <v>2007</v>
      </c>
      <c r="Y730" s="50">
        <f>MONTH(B730)</f>
        <v>4</v>
      </c>
      <c r="Z730" s="56">
        <f>X730*100+Y730</f>
        <v>200704</v>
      </c>
      <c r="AA730" s="56">
        <f>WEEKNUM(B730,1)</f>
        <v>14</v>
      </c>
      <c r="AB730" s="58">
        <f>IF(ISBLANK(B730)," ",MAX(B730-B729-1,0))</f>
        <v>2</v>
      </c>
      <c r="AC730" s="56">
        <f>DAY(B730)</f>
        <v>2</v>
      </c>
      <c r="AD730" s="53">
        <f>U730+V730</f>
        <v>0.17556607786717748</v>
      </c>
      <c r="AE730" s="56">
        <f>IF("1-Swim"=D730,E730*46.7,IF("2-Bike"=D730,E730,IF("3-Run"=D730,E730*4.27,0)))</f>
        <v>12.382999999999999</v>
      </c>
    </row>
    <row r="731" spans="1:31" x14ac:dyDescent="0.25">
      <c r="A731" s="50">
        <v>730</v>
      </c>
      <c r="B731" s="51">
        <v>39175</v>
      </c>
      <c r="C731" s="75">
        <f>B731</f>
        <v>39175</v>
      </c>
      <c r="D731" s="50" t="s">
        <v>1225</v>
      </c>
      <c r="E731" s="50">
        <v>0.65</v>
      </c>
      <c r="F731" s="50">
        <v>0</v>
      </c>
      <c r="G731" s="50">
        <v>26</v>
      </c>
      <c r="H731" s="50">
        <v>39</v>
      </c>
      <c r="I731" s="53">
        <f>IF(E731&gt;0,TIME(F731,G731,H731),"")</f>
        <v>1.8506944444444444E-2</v>
      </c>
      <c r="J731" s="54">
        <f>IF(E731&gt;0,TIME(F731,G731,H731)/E731,"")</f>
        <v>2.8472222222222222E-2</v>
      </c>
      <c r="K731" s="50" t="s">
        <v>346</v>
      </c>
      <c r="L731" s="50" t="s">
        <v>414</v>
      </c>
      <c r="M731" s="55">
        <f>IF(D731&gt;0,0.0416666666666667/J731,"")</f>
        <v>1.4634146341463425</v>
      </c>
      <c r="N731" s="50">
        <v>0</v>
      </c>
      <c r="P731" s="50" t="s">
        <v>415</v>
      </c>
      <c r="Q731" s="151">
        <f>IF("1-Swim"=D731,J731*2.4,IF("2-Bike"=D731,J731*112,IF("3-Run"=D731,J731*26.2,0)))</f>
        <v>6.8333333333333329E-2</v>
      </c>
      <c r="R731" s="151">
        <f>Q731/2</f>
        <v>3.4166666666666665E-2</v>
      </c>
      <c r="S731" s="53">
        <f>J731*26.2</f>
        <v>0.74597222222222215</v>
      </c>
      <c r="T731" s="53">
        <f>(J731+0.0013889)*26.2</f>
        <v>0.78236140222222217</v>
      </c>
      <c r="U731" s="53">
        <f>S731/2</f>
        <v>0.37298611111111107</v>
      </c>
      <c r="V731" s="53">
        <f>T731/2</f>
        <v>0.39118070111111108</v>
      </c>
      <c r="W731" s="50">
        <f>RANK(J731,J:J,1)</f>
        <v>3334</v>
      </c>
      <c r="X731" s="50">
        <f>YEAR(B731)</f>
        <v>2007</v>
      </c>
      <c r="Y731" s="50">
        <f>MONTH(B731)</f>
        <v>4</v>
      </c>
      <c r="Z731" s="56">
        <f>X731*100+Y731</f>
        <v>200704</v>
      </c>
      <c r="AA731" s="56">
        <f>WEEKNUM(B731,1)</f>
        <v>14</v>
      </c>
      <c r="AB731" s="58">
        <f>IF(ISBLANK(B731)," ",MAX(B731-B730-1,0))</f>
        <v>0</v>
      </c>
      <c r="AC731" s="56">
        <f>DAY(B731)</f>
        <v>3</v>
      </c>
      <c r="AD731" s="53">
        <f>U731+V731</f>
        <v>0.76416681222222216</v>
      </c>
      <c r="AE731" s="56">
        <f>IF("1-Swim"=D731,E731*46.7,IF("2-Bike"=D731,E731,IF("3-Run"=D731,E731*4.27,0)))</f>
        <v>30.355000000000004</v>
      </c>
    </row>
    <row r="732" spans="1:31" x14ac:dyDescent="0.25">
      <c r="A732" s="50">
        <v>731</v>
      </c>
      <c r="B732" s="51">
        <v>39176</v>
      </c>
      <c r="C732" s="75">
        <f>B732</f>
        <v>39176</v>
      </c>
      <c r="D732" s="50" t="s">
        <v>514</v>
      </c>
      <c r="E732" s="50">
        <v>1</v>
      </c>
      <c r="F732" s="50">
        <v>1</v>
      </c>
      <c r="G732" s="50">
        <v>20</v>
      </c>
      <c r="H732" s="50">
        <v>0</v>
      </c>
      <c r="I732" s="53">
        <f>IF(E732&gt;0,TIME(F732,G732,H732),"")</f>
        <v>5.5555555555555552E-2</v>
      </c>
      <c r="J732" s="54">
        <f>IF(E732&gt;0,TIME(F732,G732,H732)/E732,"")</f>
        <v>5.5555555555555552E-2</v>
      </c>
      <c r="K732" s="50" t="s">
        <v>558</v>
      </c>
      <c r="L732" s="50" t="s">
        <v>329</v>
      </c>
      <c r="M732" s="55">
        <f>IF(D732&gt;0,0.0416666666666667/J732,"")</f>
        <v>0.75000000000000067</v>
      </c>
      <c r="N732" s="50">
        <v>0</v>
      </c>
      <c r="P732" s="50" t="s">
        <v>416</v>
      </c>
      <c r="Q732" s="151">
        <f>IF("1-Swim"=D732,J732*2.4,IF("2-Bike"=D732,J732*112,IF("3-Run"=D732,J732*26.2,0)))</f>
        <v>0</v>
      </c>
      <c r="R732" s="151">
        <f>Q732/2</f>
        <v>0</v>
      </c>
      <c r="S732" s="53">
        <f>J732*26.2</f>
        <v>1.4555555555555555</v>
      </c>
      <c r="T732" s="53">
        <f>(J732+0.0013889)*26.2</f>
        <v>1.4919447355555553</v>
      </c>
      <c r="U732" s="53">
        <f>S732/2</f>
        <v>0.72777777777777775</v>
      </c>
      <c r="V732" s="53">
        <f>T732/2</f>
        <v>0.74597236777777765</v>
      </c>
      <c r="W732" s="50">
        <f>RANK(J732,J:J,1)</f>
        <v>3404</v>
      </c>
      <c r="X732" s="50">
        <f>YEAR(B732)</f>
        <v>2007</v>
      </c>
      <c r="Y732" s="50">
        <f>MONTH(B732)</f>
        <v>4</v>
      </c>
      <c r="Z732" s="56">
        <f>X732*100+Y732</f>
        <v>200704</v>
      </c>
      <c r="AA732" s="56">
        <f>WEEKNUM(B732,1)</f>
        <v>14</v>
      </c>
      <c r="AB732" s="58">
        <f>IF(ISBLANK(B732)," ",MAX(B732-B731-1,0))</f>
        <v>0</v>
      </c>
      <c r="AC732" s="56">
        <f>DAY(B732)</f>
        <v>4</v>
      </c>
      <c r="AD732" s="53">
        <f>U732+V732</f>
        <v>1.4737501455555555</v>
      </c>
      <c r="AE732" s="56">
        <f>IF("1-Swim"=D732,E732*46.7,IF("2-Bike"=D732,E732,IF("3-Run"=D732,E732*4.27,0)))</f>
        <v>0</v>
      </c>
    </row>
    <row r="733" spans="1:31" x14ac:dyDescent="0.25">
      <c r="A733" s="50">
        <v>732</v>
      </c>
      <c r="B733" s="51">
        <v>39177</v>
      </c>
      <c r="C733" s="75">
        <f>B733</f>
        <v>39177</v>
      </c>
      <c r="D733" s="50" t="s">
        <v>1225</v>
      </c>
      <c r="E733" s="50">
        <v>0.5</v>
      </c>
      <c r="F733" s="50">
        <v>0</v>
      </c>
      <c r="G733" s="50">
        <v>19</v>
      </c>
      <c r="H733" s="50">
        <v>14</v>
      </c>
      <c r="I733" s="53">
        <f>IF(E733&gt;0,TIME(F733,G733,H733),"")</f>
        <v>1.3356481481481483E-2</v>
      </c>
      <c r="J733" s="54">
        <f>IF(E733&gt;0,TIME(F733,G733,H733)/E733,"")</f>
        <v>2.6712962962962966E-2</v>
      </c>
      <c r="K733" s="50" t="s">
        <v>346</v>
      </c>
      <c r="L733" s="50" t="s">
        <v>417</v>
      </c>
      <c r="M733" s="55">
        <f>IF(D733&gt;0,0.0416666666666667/J733,"")</f>
        <v>1.5597920277296371</v>
      </c>
      <c r="N733" s="50">
        <v>0</v>
      </c>
      <c r="P733" s="50" t="s">
        <v>418</v>
      </c>
      <c r="Q733" s="151">
        <f>IF("1-Swim"=D733,J733*2.4,IF("2-Bike"=D733,J733*112,IF("3-Run"=D733,J733*26.2,0)))</f>
        <v>6.4111111111111119E-2</v>
      </c>
      <c r="R733" s="151">
        <f>Q733/2</f>
        <v>3.2055555555555559E-2</v>
      </c>
      <c r="S733" s="53">
        <f>J733*26.2</f>
        <v>0.69987962962962968</v>
      </c>
      <c r="T733" s="53">
        <f>(J733+0.0013889)*26.2</f>
        <v>0.73626880962962971</v>
      </c>
      <c r="U733" s="53">
        <f>S733/2</f>
        <v>0.34993981481481484</v>
      </c>
      <c r="V733" s="53">
        <f>T733/2</f>
        <v>0.36813440481481485</v>
      </c>
      <c r="W733" s="50">
        <f>RANK(J733,J:J,1)</f>
        <v>3253</v>
      </c>
      <c r="X733" s="50">
        <f>YEAR(B733)</f>
        <v>2007</v>
      </c>
      <c r="Y733" s="50">
        <f>MONTH(B733)</f>
        <v>4</v>
      </c>
      <c r="Z733" s="56">
        <f>X733*100+Y733</f>
        <v>200704</v>
      </c>
      <c r="AA733" s="56">
        <f>WEEKNUM(B733,1)</f>
        <v>14</v>
      </c>
      <c r="AB733" s="58">
        <f>IF(ISBLANK(B733)," ",MAX(B733-B732-1,0))</f>
        <v>0</v>
      </c>
      <c r="AC733" s="56">
        <f>DAY(B733)</f>
        <v>5</v>
      </c>
      <c r="AD733" s="53">
        <f>U733+V733</f>
        <v>0.7180742196296297</v>
      </c>
      <c r="AE733" s="56">
        <f>IF("1-Swim"=D733,E733*46.7,IF("2-Bike"=D733,E733,IF("3-Run"=D733,E733*4.27,0)))</f>
        <v>23.35</v>
      </c>
    </row>
    <row r="734" spans="1:31" x14ac:dyDescent="0.25">
      <c r="A734" s="50">
        <v>733</v>
      </c>
      <c r="B734" s="51">
        <v>39178</v>
      </c>
      <c r="C734" s="75">
        <f>B734</f>
        <v>39178</v>
      </c>
      <c r="D734" s="50" t="s">
        <v>1223</v>
      </c>
      <c r="E734" s="50">
        <v>6.5</v>
      </c>
      <c r="F734" s="50">
        <v>1</v>
      </c>
      <c r="G734" s="50">
        <v>13</v>
      </c>
      <c r="H734" s="50">
        <v>51</v>
      </c>
      <c r="I734" s="53">
        <f>IF(E734&gt;0,TIME(F734,G734,H734),"")</f>
        <v>5.1284722222222225E-2</v>
      </c>
      <c r="J734" s="54">
        <f>IF(E734&gt;0,TIME(F734,G734,H734)/E734,"")</f>
        <v>7.8899572649572657E-3</v>
      </c>
      <c r="K734" s="50" t="s">
        <v>558</v>
      </c>
      <c r="L734" s="50" t="s">
        <v>164</v>
      </c>
      <c r="M734" s="55">
        <f>IF(D734&gt;0,0.0416666666666667/J734,"")</f>
        <v>5.280974949221398</v>
      </c>
      <c r="N734" s="50">
        <v>155</v>
      </c>
      <c r="O734" s="50" t="s">
        <v>291</v>
      </c>
      <c r="P734" s="50" t="s">
        <v>419</v>
      </c>
      <c r="Q734" s="151">
        <f>IF("1-Swim"=D734,J734*2.4,IF("2-Bike"=D734,J734*112,IF("3-Run"=D734,J734*26.2,0)))</f>
        <v>0.20671688034188035</v>
      </c>
      <c r="R734" s="151">
        <f>Q734/2</f>
        <v>0.10335844017094017</v>
      </c>
      <c r="S734" s="53">
        <f>J734*26.2</f>
        <v>0.20671688034188035</v>
      </c>
      <c r="T734" s="53">
        <f>(J734+0.0013889)*26.2</f>
        <v>0.24310606034188037</v>
      </c>
      <c r="U734" s="53">
        <f>S734/2</f>
        <v>0.10335844017094017</v>
      </c>
      <c r="V734" s="53">
        <f>T734/2</f>
        <v>0.12155303017094019</v>
      </c>
      <c r="W734" s="50">
        <f>RANK(J734,J:J,1)</f>
        <v>2371</v>
      </c>
      <c r="X734" s="50">
        <f>YEAR(B734)</f>
        <v>2007</v>
      </c>
      <c r="Y734" s="50">
        <f>MONTH(B734)</f>
        <v>4</v>
      </c>
      <c r="Z734" s="56">
        <f>X734*100+Y734</f>
        <v>200704</v>
      </c>
      <c r="AA734" s="56">
        <f>WEEKNUM(B734,1)</f>
        <v>14</v>
      </c>
      <c r="AB734" s="58">
        <f>IF(ISBLANK(B734)," ",MAX(B734-B733-1,0))</f>
        <v>0</v>
      </c>
      <c r="AC734" s="56">
        <f>DAY(B734)</f>
        <v>6</v>
      </c>
      <c r="AD734" s="53">
        <f>U734+V734</f>
        <v>0.22491147034188036</v>
      </c>
      <c r="AE734" s="56">
        <f>IF("1-Swim"=D734,E734*46.7,IF("2-Bike"=D734,E734,IF("3-Run"=D734,E734*4.27,0)))</f>
        <v>27.754999999999995</v>
      </c>
    </row>
    <row r="735" spans="1:31" x14ac:dyDescent="0.25">
      <c r="A735" s="50">
        <v>734</v>
      </c>
      <c r="B735" s="51">
        <v>39181</v>
      </c>
      <c r="C735" s="75">
        <f>B735</f>
        <v>39181</v>
      </c>
      <c r="D735" s="50" t="s">
        <v>1223</v>
      </c>
      <c r="E735" s="50">
        <v>4</v>
      </c>
      <c r="F735" s="50">
        <v>0</v>
      </c>
      <c r="G735" s="50">
        <v>42</v>
      </c>
      <c r="H735" s="50">
        <v>35</v>
      </c>
      <c r="I735" s="53">
        <f>IF(E735&gt;0,TIME(F735,G735,H735),"")</f>
        <v>2.9571759259259259E-2</v>
      </c>
      <c r="J735" s="54">
        <f>IF(E735&gt;0,TIME(F735,G735,H735)/E735,"")</f>
        <v>7.3929398148148149E-3</v>
      </c>
      <c r="K735" s="50" t="s">
        <v>558</v>
      </c>
      <c r="L735" s="50" t="s">
        <v>143</v>
      </c>
      <c r="M735" s="55">
        <f>IF(D735&gt;0,0.0416666666666667/J735,"")</f>
        <v>5.6360078277886538</v>
      </c>
      <c r="N735" s="50">
        <v>150</v>
      </c>
      <c r="O735" s="50" t="s">
        <v>198</v>
      </c>
      <c r="P735" s="50" t="s">
        <v>420</v>
      </c>
      <c r="Q735" s="151">
        <f>IF("1-Swim"=D735,J735*2.4,IF("2-Bike"=D735,J735*112,IF("3-Run"=D735,J735*26.2,0)))</f>
        <v>0.19369502314814815</v>
      </c>
      <c r="R735" s="151">
        <f>Q735/2</f>
        <v>9.6847511574074077E-2</v>
      </c>
      <c r="S735" s="53">
        <f>J735*26.2</f>
        <v>0.19369502314814815</v>
      </c>
      <c r="T735" s="53">
        <f>(J735+0.0013889)*26.2</f>
        <v>0.23008420314814812</v>
      </c>
      <c r="U735" s="53">
        <f>S735/2</f>
        <v>9.6847511574074077E-2</v>
      </c>
      <c r="V735" s="53">
        <f>T735/2</f>
        <v>0.11504210157407406</v>
      </c>
      <c r="W735" s="50">
        <f>RANK(J735,J:J,1)</f>
        <v>1965</v>
      </c>
      <c r="X735" s="50">
        <f>YEAR(B735)</f>
        <v>2007</v>
      </c>
      <c r="Y735" s="50">
        <f>MONTH(B735)</f>
        <v>4</v>
      </c>
      <c r="Z735" s="56">
        <f>X735*100+Y735</f>
        <v>200704</v>
      </c>
      <c r="AA735" s="56">
        <f>WEEKNUM(B735,1)</f>
        <v>15</v>
      </c>
      <c r="AB735" s="58">
        <f>IF(ISBLANK(B735)," ",MAX(B735-B734-1,0))</f>
        <v>2</v>
      </c>
      <c r="AC735" s="56">
        <f>DAY(B735)</f>
        <v>9</v>
      </c>
      <c r="AD735" s="53">
        <f>U735+V735</f>
        <v>0.21188961314814814</v>
      </c>
      <c r="AE735" s="56">
        <f>IF("1-Swim"=D735,E735*46.7,IF("2-Bike"=D735,E735,IF("3-Run"=D735,E735*4.27,0)))</f>
        <v>17.079999999999998</v>
      </c>
    </row>
    <row r="736" spans="1:31" x14ac:dyDescent="0.25">
      <c r="A736" s="50">
        <v>735</v>
      </c>
      <c r="B736" s="51">
        <v>39182</v>
      </c>
      <c r="C736" s="75">
        <f>B736</f>
        <v>39182</v>
      </c>
      <c r="D736" s="50" t="s">
        <v>1223</v>
      </c>
      <c r="E736" s="50">
        <v>4</v>
      </c>
      <c r="F736" s="50">
        <v>0</v>
      </c>
      <c r="G736" s="50">
        <v>44</v>
      </c>
      <c r="H736" s="50">
        <v>7</v>
      </c>
      <c r="I736" s="53">
        <f>IF(E736&gt;0,TIME(F736,G736,H736),"")</f>
        <v>3.0636574074074076E-2</v>
      </c>
      <c r="J736" s="54">
        <f>IF(E736&gt;0,TIME(F736,G736,H736)/E736,"")</f>
        <v>7.6591435185185191E-3</v>
      </c>
      <c r="K736" s="50" t="s">
        <v>557</v>
      </c>
      <c r="L736" s="50" t="s">
        <v>143</v>
      </c>
      <c r="M736" s="55">
        <f>IF(D736&gt;0,0.0416666666666667/J736,"")</f>
        <v>5.440120891575372</v>
      </c>
      <c r="N736" s="50">
        <v>148</v>
      </c>
      <c r="O736" s="50" t="s">
        <v>198</v>
      </c>
      <c r="P736" s="50" t="s">
        <v>421</v>
      </c>
      <c r="Q736" s="151">
        <f>IF("1-Swim"=D736,J736*2.4,IF("2-Bike"=D736,J736*112,IF("3-Run"=D736,J736*26.2,0)))</f>
        <v>0.2006695601851852</v>
      </c>
      <c r="R736" s="151">
        <f>Q736/2</f>
        <v>0.1003347800925926</v>
      </c>
      <c r="S736" s="53">
        <f>J736*26.2</f>
        <v>0.2006695601851852</v>
      </c>
      <c r="T736" s="53">
        <f>(J736+0.0013889)*26.2</f>
        <v>0.23705874018518519</v>
      </c>
      <c r="U736" s="53">
        <f>S736/2</f>
        <v>0.1003347800925926</v>
      </c>
      <c r="V736" s="53">
        <f>T736/2</f>
        <v>0.1185293700925926</v>
      </c>
      <c r="W736" s="50">
        <f>RANK(J736,J:J,1)</f>
        <v>2198</v>
      </c>
      <c r="X736" s="50">
        <f>YEAR(B736)</f>
        <v>2007</v>
      </c>
      <c r="Y736" s="50">
        <f>MONTH(B736)</f>
        <v>4</v>
      </c>
      <c r="Z736" s="56">
        <f>X736*100+Y736</f>
        <v>200704</v>
      </c>
      <c r="AA736" s="56">
        <f>WEEKNUM(B736,1)</f>
        <v>15</v>
      </c>
      <c r="AB736" s="58">
        <f>IF(ISBLANK(B736)," ",MAX(B736-B735-1,0))</f>
        <v>0</v>
      </c>
      <c r="AC736" s="56">
        <f>DAY(B736)</f>
        <v>10</v>
      </c>
      <c r="AD736" s="53">
        <f>U736+V736</f>
        <v>0.21886415018518518</v>
      </c>
      <c r="AE736" s="56">
        <f>IF("1-Swim"=D736,E736*46.7,IF("2-Bike"=D736,E736,IF("3-Run"=D736,E736*4.27,0)))</f>
        <v>17.079999999999998</v>
      </c>
    </row>
    <row r="737" spans="1:31" x14ac:dyDescent="0.25">
      <c r="A737" s="50">
        <v>736</v>
      </c>
      <c r="B737" s="51">
        <v>39183</v>
      </c>
      <c r="C737" s="75">
        <f>B737</f>
        <v>39183</v>
      </c>
      <c r="D737" s="50" t="s">
        <v>1223</v>
      </c>
      <c r="E737" s="50">
        <v>2.9</v>
      </c>
      <c r="F737" s="50">
        <v>0</v>
      </c>
      <c r="G737" s="50">
        <v>28</v>
      </c>
      <c r="H737" s="50">
        <v>4</v>
      </c>
      <c r="I737" s="53">
        <f>IF(E737&gt;0,TIME(F737,G737,H737),"")</f>
        <v>1.9490740740740743E-2</v>
      </c>
      <c r="J737" s="54">
        <f>IF(E737&gt;0,TIME(F737,G737,H737)/E737,"")</f>
        <v>6.7209450830140495E-3</v>
      </c>
      <c r="K737" s="50" t="s">
        <v>557</v>
      </c>
      <c r="L737" s="50" t="s">
        <v>102</v>
      </c>
      <c r="M737" s="55">
        <f>IF(D737&gt;0,0.0416666666666667/J737,"")</f>
        <v>6.1995249406175814</v>
      </c>
      <c r="N737" s="50">
        <v>150</v>
      </c>
      <c r="O737" s="50" t="s">
        <v>198</v>
      </c>
      <c r="P737" s="50" t="s">
        <v>422</v>
      </c>
      <c r="Q737" s="151">
        <f>IF("1-Swim"=D737,J737*2.4,IF("2-Bike"=D737,J737*112,IF("3-Run"=D737,J737*26.2,0)))</f>
        <v>0.17608876117496811</v>
      </c>
      <c r="R737" s="151">
        <f>Q737/2</f>
        <v>8.8044380587484053E-2</v>
      </c>
      <c r="S737" s="53">
        <f>J737*26.2</f>
        <v>0.17608876117496811</v>
      </c>
      <c r="T737" s="53">
        <f>(J737+0.0013889)*26.2</f>
        <v>0.2124779411749681</v>
      </c>
      <c r="U737" s="53">
        <f>S737/2</f>
        <v>8.8044380587484053E-2</v>
      </c>
      <c r="V737" s="53">
        <f>T737/2</f>
        <v>0.10623897058748405</v>
      </c>
      <c r="W737" s="50">
        <f>RANK(J737,J:J,1)</f>
        <v>1212</v>
      </c>
      <c r="X737" s="50">
        <f>YEAR(B737)</f>
        <v>2007</v>
      </c>
      <c r="Y737" s="50">
        <f>MONTH(B737)</f>
        <v>4</v>
      </c>
      <c r="Z737" s="56">
        <f>X737*100+Y737</f>
        <v>200704</v>
      </c>
      <c r="AA737" s="56">
        <f>WEEKNUM(B737,1)</f>
        <v>15</v>
      </c>
      <c r="AB737" s="58">
        <f>IF(ISBLANK(B737)," ",MAX(B737-B736-1,0))</f>
        <v>0</v>
      </c>
      <c r="AC737" s="56">
        <f>DAY(B737)</f>
        <v>11</v>
      </c>
      <c r="AD737" s="53">
        <f>U737+V737</f>
        <v>0.19428335117496809</v>
      </c>
      <c r="AE737" s="56">
        <f>IF("1-Swim"=D737,E737*46.7,IF("2-Bike"=D737,E737,IF("3-Run"=D737,E737*4.27,0)))</f>
        <v>12.382999999999999</v>
      </c>
    </row>
    <row r="738" spans="1:31" x14ac:dyDescent="0.25">
      <c r="A738" s="50">
        <v>737</v>
      </c>
      <c r="B738" s="51">
        <v>39195</v>
      </c>
      <c r="C738" s="75">
        <f>B738</f>
        <v>39195</v>
      </c>
      <c r="D738" s="50" t="s">
        <v>1223</v>
      </c>
      <c r="E738" s="50">
        <v>4</v>
      </c>
      <c r="F738" s="50">
        <v>0</v>
      </c>
      <c r="G738" s="50">
        <v>41</v>
      </c>
      <c r="H738" s="50">
        <v>54</v>
      </c>
      <c r="I738" s="53">
        <f>IF(E738&gt;0,TIME(F738,G738,H738),"")</f>
        <v>2.9097222222222222E-2</v>
      </c>
      <c r="J738" s="54">
        <f>IF(E738&gt;0,TIME(F738,G738,H738)/E738,"")</f>
        <v>7.2743055555555556E-3</v>
      </c>
      <c r="K738" s="50" t="s">
        <v>557</v>
      </c>
      <c r="L738" s="50" t="s">
        <v>143</v>
      </c>
      <c r="M738" s="55">
        <f>IF(D738&gt;0,0.0416666666666667/J738,"")</f>
        <v>5.7279236276849685</v>
      </c>
      <c r="N738" s="50">
        <v>158</v>
      </c>
      <c r="O738" s="50" t="s">
        <v>184</v>
      </c>
      <c r="P738" s="50" t="s">
        <v>423</v>
      </c>
      <c r="Q738" s="151">
        <f>IF("1-Swim"=D738,J738*2.4,IF("2-Bike"=D738,J738*112,IF("3-Run"=D738,J738*26.2,0)))</f>
        <v>0.19058680555555554</v>
      </c>
      <c r="R738" s="151">
        <f>Q738/2</f>
        <v>9.5293402777777772E-2</v>
      </c>
      <c r="S738" s="53">
        <f>J738*26.2</f>
        <v>0.19058680555555554</v>
      </c>
      <c r="T738" s="53">
        <f>(J738+0.0013889)*26.2</f>
        <v>0.22697598555555554</v>
      </c>
      <c r="U738" s="53">
        <f>S738/2</f>
        <v>9.5293402777777772E-2</v>
      </c>
      <c r="V738" s="53">
        <f>T738/2</f>
        <v>0.11348799277777777</v>
      </c>
      <c r="W738" s="50">
        <f>RANK(J738,J:J,1)</f>
        <v>1862</v>
      </c>
      <c r="X738" s="50">
        <f>YEAR(B738)</f>
        <v>2007</v>
      </c>
      <c r="Y738" s="50">
        <f>MONTH(B738)</f>
        <v>4</v>
      </c>
      <c r="Z738" s="56">
        <f>X738*100+Y738</f>
        <v>200704</v>
      </c>
      <c r="AA738" s="56">
        <f>WEEKNUM(B738,1)</f>
        <v>17</v>
      </c>
      <c r="AB738" s="58">
        <f>IF(ISBLANK(B738)," ",MAX(B738-B737-1,0))</f>
        <v>11</v>
      </c>
      <c r="AC738" s="56">
        <f>DAY(B738)</f>
        <v>23</v>
      </c>
      <c r="AD738" s="53">
        <f>U738+V738</f>
        <v>0.20878139555555553</v>
      </c>
      <c r="AE738" s="56">
        <f>IF("1-Swim"=D738,E738*46.7,IF("2-Bike"=D738,E738,IF("3-Run"=D738,E738*4.27,0)))</f>
        <v>17.079999999999998</v>
      </c>
    </row>
    <row r="739" spans="1:31" x14ac:dyDescent="0.25">
      <c r="A739" s="50">
        <v>738</v>
      </c>
      <c r="B739" s="51">
        <v>39196</v>
      </c>
      <c r="C739" s="75">
        <f>B739</f>
        <v>39196</v>
      </c>
      <c r="D739" s="50" t="s">
        <v>1223</v>
      </c>
      <c r="E739" s="50">
        <v>4</v>
      </c>
      <c r="F739" s="50">
        <v>0</v>
      </c>
      <c r="G739" s="50">
        <v>44</v>
      </c>
      <c r="H739" s="50">
        <v>5</v>
      </c>
      <c r="I739" s="53">
        <f>IF(E739&gt;0,TIME(F739,G739,H739),"")</f>
        <v>3.0613425925925929E-2</v>
      </c>
      <c r="J739" s="54">
        <f>IF(E739&gt;0,TIME(F739,G739,H739)/E739,"")</f>
        <v>7.6533564814814823E-3</v>
      </c>
      <c r="K739" s="50" t="s">
        <v>557</v>
      </c>
      <c r="L739" s="50" t="s">
        <v>143</v>
      </c>
      <c r="M739" s="55">
        <f>IF(D739&gt;0,0.0416666666666667/J739,"")</f>
        <v>5.444234404536866</v>
      </c>
      <c r="N739" s="50">
        <v>155</v>
      </c>
      <c r="O739" s="50" t="s">
        <v>184</v>
      </c>
      <c r="P739" s="50" t="s">
        <v>424</v>
      </c>
      <c r="Q739" s="151">
        <f>IF("1-Swim"=D739,J739*2.4,IF("2-Bike"=D739,J739*112,IF("3-Run"=D739,J739*26.2,0)))</f>
        <v>0.20051793981481483</v>
      </c>
      <c r="R739" s="151">
        <f>Q739/2</f>
        <v>0.10025896990740742</v>
      </c>
      <c r="S739" s="53">
        <f>J739*26.2</f>
        <v>0.20051793981481483</v>
      </c>
      <c r="T739" s="53">
        <f>(J739+0.0013889)*26.2</f>
        <v>0.23690711981481483</v>
      </c>
      <c r="U739" s="53">
        <f>S739/2</f>
        <v>0.10025896990740742</v>
      </c>
      <c r="V739" s="53">
        <f>T739/2</f>
        <v>0.11845355990740741</v>
      </c>
      <c r="W739" s="50">
        <f>RANK(J739,J:J,1)</f>
        <v>2192</v>
      </c>
      <c r="X739" s="50">
        <f>YEAR(B739)</f>
        <v>2007</v>
      </c>
      <c r="Y739" s="50">
        <f>MONTH(B739)</f>
        <v>4</v>
      </c>
      <c r="Z739" s="56">
        <f>X739*100+Y739</f>
        <v>200704</v>
      </c>
      <c r="AA739" s="56">
        <f>WEEKNUM(B739,1)</f>
        <v>17</v>
      </c>
      <c r="AB739" s="58">
        <f>IF(ISBLANK(B739)," ",MAX(B739-B738-1,0))</f>
        <v>0</v>
      </c>
      <c r="AC739" s="56">
        <f>DAY(B739)</f>
        <v>24</v>
      </c>
      <c r="AD739" s="53">
        <f>U739+V739</f>
        <v>0.21871252981481482</v>
      </c>
      <c r="AE739" s="56">
        <f>IF("1-Swim"=D739,E739*46.7,IF("2-Bike"=D739,E739,IF("3-Run"=D739,E739*4.27,0)))</f>
        <v>17.079999999999998</v>
      </c>
    </row>
    <row r="740" spans="1:31" x14ac:dyDescent="0.25">
      <c r="A740" s="50">
        <v>739</v>
      </c>
      <c r="B740" s="51">
        <v>39197</v>
      </c>
      <c r="C740" s="75">
        <f>B740</f>
        <v>39197</v>
      </c>
      <c r="D740" s="50" t="s">
        <v>1223</v>
      </c>
      <c r="E740" s="50">
        <v>3.5</v>
      </c>
      <c r="F740" s="50">
        <v>0</v>
      </c>
      <c r="G740" s="50">
        <v>35</v>
      </c>
      <c r="H740" s="50">
        <v>42</v>
      </c>
      <c r="I740" s="53">
        <f>IF(E740&gt;0,TIME(F740,G740,H740),"")</f>
        <v>2.479166666666667E-2</v>
      </c>
      <c r="J740" s="54">
        <f>IF(E740&gt;0,TIME(F740,G740,H740)/E740,"")</f>
        <v>7.0833333333333347E-3</v>
      </c>
      <c r="K740" s="50" t="s">
        <v>559</v>
      </c>
      <c r="L740" s="50" t="s">
        <v>130</v>
      </c>
      <c r="M740" s="55">
        <f>IF(D740&gt;0,0.0416666666666667/J740,"")</f>
        <v>5.8823529411764737</v>
      </c>
      <c r="N740" s="50">
        <v>160</v>
      </c>
      <c r="O740" s="50" t="s">
        <v>184</v>
      </c>
      <c r="P740" s="50" t="s">
        <v>425</v>
      </c>
      <c r="Q740" s="151">
        <f>IF("1-Swim"=D740,J740*2.4,IF("2-Bike"=D740,J740*112,IF("3-Run"=D740,J740*26.2,0)))</f>
        <v>0.18558333333333338</v>
      </c>
      <c r="R740" s="151">
        <f>Q740/2</f>
        <v>9.2791666666666689E-2</v>
      </c>
      <c r="S740" s="53">
        <f>J740*26.2</f>
        <v>0.18558333333333338</v>
      </c>
      <c r="T740" s="53">
        <f>(J740+0.0013889)*26.2</f>
        <v>0.22197251333333334</v>
      </c>
      <c r="U740" s="53">
        <f>S740/2</f>
        <v>9.2791666666666689E-2</v>
      </c>
      <c r="V740" s="53">
        <f>T740/2</f>
        <v>0.11098625666666667</v>
      </c>
      <c r="W740" s="50">
        <f>RANK(J740,J:J,1)</f>
        <v>1649</v>
      </c>
      <c r="X740" s="50">
        <f>YEAR(B740)</f>
        <v>2007</v>
      </c>
      <c r="Y740" s="50">
        <f>MONTH(B740)</f>
        <v>4</v>
      </c>
      <c r="Z740" s="56">
        <f>X740*100+Y740</f>
        <v>200704</v>
      </c>
      <c r="AA740" s="56">
        <f>WEEKNUM(B740,1)</f>
        <v>17</v>
      </c>
      <c r="AB740" s="58">
        <f>IF(ISBLANK(B740)," ",MAX(B740-B739-1,0))</f>
        <v>0</v>
      </c>
      <c r="AC740" s="56">
        <f>DAY(B740)</f>
        <v>25</v>
      </c>
      <c r="AD740" s="53">
        <f>U740+V740</f>
        <v>0.20377792333333336</v>
      </c>
      <c r="AE740" s="56">
        <f>IF("1-Swim"=D740,E740*46.7,IF("2-Bike"=D740,E740,IF("3-Run"=D740,E740*4.27,0)))</f>
        <v>14.944999999999999</v>
      </c>
    </row>
    <row r="741" spans="1:31" x14ac:dyDescent="0.25">
      <c r="A741" s="50">
        <v>740</v>
      </c>
      <c r="B741" s="51">
        <v>39198</v>
      </c>
      <c r="C741" s="75">
        <f>B741</f>
        <v>39198</v>
      </c>
      <c r="D741" s="50" t="s">
        <v>1223</v>
      </c>
      <c r="E741" s="50">
        <v>3.5</v>
      </c>
      <c r="F741" s="50">
        <v>0</v>
      </c>
      <c r="G741" s="50">
        <v>33</v>
      </c>
      <c r="H741" s="50">
        <v>18</v>
      </c>
      <c r="I741" s="53">
        <f>IF(E741&gt;0,TIME(F741,G741,H741),"")</f>
        <v>2.3124999999999996E-2</v>
      </c>
      <c r="J741" s="54">
        <f>IF(E741&gt;0,TIME(F741,G741,H741)/E741,"")</f>
        <v>6.6071428571428557E-3</v>
      </c>
      <c r="K741" s="50" t="s">
        <v>559</v>
      </c>
      <c r="L741" s="50" t="s">
        <v>130</v>
      </c>
      <c r="M741" s="55">
        <f>IF(D741&gt;0,0.0416666666666667/J741,"")</f>
        <v>6.3063063063063129</v>
      </c>
      <c r="N741" s="50">
        <v>166</v>
      </c>
      <c r="O741" s="50" t="s">
        <v>184</v>
      </c>
      <c r="P741" s="50" t="s">
        <v>429</v>
      </c>
      <c r="Q741" s="151">
        <f>IF("1-Swim"=D741,J741*2.4,IF("2-Bike"=D741,J741*112,IF("3-Run"=D741,J741*26.2,0)))</f>
        <v>0.17310714285714282</v>
      </c>
      <c r="R741" s="151">
        <f>Q741/2</f>
        <v>8.655357142857141E-2</v>
      </c>
      <c r="S741" s="53">
        <f>J741*26.2</f>
        <v>0.17310714285714282</v>
      </c>
      <c r="T741" s="53">
        <f>(J741+0.0013889)*26.2</f>
        <v>0.20949632285714279</v>
      </c>
      <c r="U741" s="53">
        <f>S741/2</f>
        <v>8.655357142857141E-2</v>
      </c>
      <c r="V741" s="53">
        <f>T741/2</f>
        <v>0.10474816142857139</v>
      </c>
      <c r="W741" s="50">
        <f>RANK(J741,J:J,1)</f>
        <v>1100</v>
      </c>
      <c r="X741" s="50">
        <f>YEAR(B741)</f>
        <v>2007</v>
      </c>
      <c r="Y741" s="50">
        <f>MONTH(B741)</f>
        <v>4</v>
      </c>
      <c r="Z741" s="56">
        <f>X741*100+Y741</f>
        <v>200704</v>
      </c>
      <c r="AA741" s="56">
        <f>WEEKNUM(B741,1)</f>
        <v>17</v>
      </c>
      <c r="AB741" s="58">
        <f>IF(ISBLANK(B741)," ",MAX(B741-B740-1,0))</f>
        <v>0</v>
      </c>
      <c r="AC741" s="56">
        <f>DAY(B741)</f>
        <v>26</v>
      </c>
      <c r="AD741" s="53">
        <f>U741+V741</f>
        <v>0.1913017328571428</v>
      </c>
      <c r="AE741" s="56">
        <f>IF("1-Swim"=D741,E741*46.7,IF("2-Bike"=D741,E741,IF("3-Run"=D741,E741*4.27,0)))</f>
        <v>14.944999999999999</v>
      </c>
    </row>
    <row r="742" spans="1:31" x14ac:dyDescent="0.25">
      <c r="A742" s="50">
        <v>741</v>
      </c>
      <c r="B742" s="51">
        <v>39199</v>
      </c>
      <c r="C742" s="75">
        <f>B742</f>
        <v>39199</v>
      </c>
      <c r="D742" s="50" t="s">
        <v>1223</v>
      </c>
      <c r="E742" s="50">
        <v>5</v>
      </c>
      <c r="F742" s="50">
        <v>0</v>
      </c>
      <c r="G742" s="50">
        <v>52</v>
      </c>
      <c r="H742" s="50">
        <v>36</v>
      </c>
      <c r="I742" s="53">
        <f>IF(E742&gt;0,TIME(F742,G742,H742),"")</f>
        <v>3.6527777777777777E-2</v>
      </c>
      <c r="J742" s="54">
        <f>IF(E742&gt;0,TIME(F742,G742,H742)/E742,"")</f>
        <v>7.3055555555555556E-3</v>
      </c>
      <c r="K742" s="50" t="s">
        <v>557</v>
      </c>
      <c r="L742" s="50" t="s">
        <v>171</v>
      </c>
      <c r="M742" s="55">
        <f>IF(D742&gt;0,0.0416666666666667/J742,"")</f>
        <v>5.703422053231944</v>
      </c>
      <c r="N742" s="50">
        <v>152</v>
      </c>
      <c r="O742" s="50" t="s">
        <v>621</v>
      </c>
      <c r="P742" s="50" t="s">
        <v>430</v>
      </c>
      <c r="Q742" s="151">
        <f>IF("1-Swim"=D742,J742*2.4,IF("2-Bike"=D742,J742*112,IF("3-Run"=D742,J742*26.2,0)))</f>
        <v>0.19140555555555555</v>
      </c>
      <c r="R742" s="151">
        <f>Q742/2</f>
        <v>9.5702777777777776E-2</v>
      </c>
      <c r="S742" s="53">
        <f>J742*26.2</f>
        <v>0.19140555555555555</v>
      </c>
      <c r="T742" s="53">
        <f>(J742+0.0013889)*26.2</f>
        <v>0.22779473555555554</v>
      </c>
      <c r="U742" s="53">
        <f>S742/2</f>
        <v>9.5702777777777776E-2</v>
      </c>
      <c r="V742" s="53">
        <f>T742/2</f>
        <v>0.11389736777777777</v>
      </c>
      <c r="W742" s="50">
        <f>RANK(J742,J:J,1)</f>
        <v>1897</v>
      </c>
      <c r="X742" s="50">
        <f>YEAR(B742)</f>
        <v>2007</v>
      </c>
      <c r="Y742" s="50">
        <f>MONTH(B742)</f>
        <v>4</v>
      </c>
      <c r="Z742" s="56">
        <f>X742*100+Y742</f>
        <v>200704</v>
      </c>
      <c r="AA742" s="56">
        <f>WEEKNUM(B742,1)</f>
        <v>17</v>
      </c>
      <c r="AB742" s="58">
        <f>IF(ISBLANK(B742)," ",MAX(B742-B741-1,0))</f>
        <v>0</v>
      </c>
      <c r="AC742" s="56">
        <f>DAY(B742)</f>
        <v>27</v>
      </c>
      <c r="AD742" s="53">
        <f>U742+V742</f>
        <v>0.20960014555555556</v>
      </c>
      <c r="AE742" s="56">
        <f>IF("1-Swim"=D742,E742*46.7,IF("2-Bike"=D742,E742,IF("3-Run"=D742,E742*4.27,0)))</f>
        <v>21.349999999999998</v>
      </c>
    </row>
    <row r="743" spans="1:31" x14ac:dyDescent="0.25">
      <c r="A743" s="50">
        <v>742</v>
      </c>
      <c r="B743" s="51">
        <v>39202</v>
      </c>
      <c r="C743" s="75">
        <f>B743</f>
        <v>39202</v>
      </c>
      <c r="D743" s="50" t="s">
        <v>1224</v>
      </c>
      <c r="E743" s="50">
        <v>3.06</v>
      </c>
      <c r="F743" s="50">
        <v>0</v>
      </c>
      <c r="G743" s="50">
        <v>12</v>
      </c>
      <c r="H743" s="50">
        <v>13</v>
      </c>
      <c r="I743" s="53">
        <f>IF(E743&gt;0,TIME(F743,G743,H743),"")</f>
        <v>8.4837962962962966E-3</v>
      </c>
      <c r="J743" s="54">
        <f>IF(E743&gt;0,TIME(F743,G743,H743)/E743,"")</f>
        <v>2.7724824497700317E-3</v>
      </c>
      <c r="K743" s="50" t="s">
        <v>33</v>
      </c>
      <c r="L743" s="50" t="s">
        <v>432</v>
      </c>
      <c r="M743" s="55">
        <f>IF(D743&gt;0,0.0416666666666667/J743,"")</f>
        <v>15.028649386084595</v>
      </c>
      <c r="N743" s="50">
        <v>0</v>
      </c>
      <c r="O743" s="50" t="s">
        <v>184</v>
      </c>
      <c r="P743" s="50" t="s">
        <v>433</v>
      </c>
      <c r="Q743" s="151">
        <f>IF("1-Swim"=D743,J743*2.4,IF("2-Bike"=D743,J743*112,IF("3-Run"=D743,J743*26.2,0)))</f>
        <v>0.31051803437424352</v>
      </c>
      <c r="R743" s="151">
        <f>Q743/2</f>
        <v>0.15525901718712176</v>
      </c>
      <c r="S743" s="53">
        <f>J743*26.2</f>
        <v>7.2639040183974823E-2</v>
      </c>
      <c r="T743" s="53">
        <f>(J743+0.0013889)*26.2</f>
        <v>0.10902822018397483</v>
      </c>
      <c r="U743" s="53">
        <f>S743/2</f>
        <v>3.6319520091987412E-2</v>
      </c>
      <c r="V743" s="53">
        <f>T743/2</f>
        <v>5.4514110091987415E-2</v>
      </c>
      <c r="W743" s="50">
        <f>RANK(J743,J:J,1)</f>
        <v>449</v>
      </c>
      <c r="X743" s="50">
        <f>YEAR(B743)</f>
        <v>2007</v>
      </c>
      <c r="Y743" s="50">
        <f>MONTH(B743)</f>
        <v>4</v>
      </c>
      <c r="Z743" s="56">
        <f>X743*100+Y743</f>
        <v>200704</v>
      </c>
      <c r="AA743" s="56">
        <f>WEEKNUM(B743,1)</f>
        <v>18</v>
      </c>
      <c r="AB743" s="58">
        <f>IF(ISBLANK(B743)," ",MAX(B743-B742-1,0))</f>
        <v>2</v>
      </c>
      <c r="AC743" s="56">
        <f>DAY(B743)</f>
        <v>30</v>
      </c>
      <c r="AD743" s="53">
        <f>U743+V743</f>
        <v>9.0833630183974834E-2</v>
      </c>
      <c r="AE743" s="56">
        <f>IF("1-Swim"=D743,E743*46.7,IF("2-Bike"=D743,E743,IF("3-Run"=D743,E743*4.27,0)))</f>
        <v>3.06</v>
      </c>
    </row>
    <row r="744" spans="1:31" x14ac:dyDescent="0.25">
      <c r="A744" s="50">
        <v>743</v>
      </c>
      <c r="B744" s="51">
        <v>39202</v>
      </c>
      <c r="C744" s="75">
        <f>B744</f>
        <v>39202</v>
      </c>
      <c r="D744" s="50" t="s">
        <v>1223</v>
      </c>
      <c r="E744" s="50">
        <v>3.5</v>
      </c>
      <c r="F744" s="50">
        <v>0</v>
      </c>
      <c r="G744" s="50">
        <v>37</v>
      </c>
      <c r="H744" s="50">
        <v>43</v>
      </c>
      <c r="I744" s="53">
        <f>IF(E744&gt;0,TIME(F744,G744,H744),"")</f>
        <v>2.6192129629629631E-2</v>
      </c>
      <c r="J744" s="54">
        <f>IF(E744&gt;0,TIME(F744,G744,H744)/E744,"")</f>
        <v>7.4834656084656085E-3</v>
      </c>
      <c r="K744" s="50" t="s">
        <v>559</v>
      </c>
      <c r="L744" s="50" t="s">
        <v>130</v>
      </c>
      <c r="M744" s="55">
        <f>IF(D744&gt;0,0.0416666666666667/J744,"")</f>
        <v>5.5678303137428236</v>
      </c>
      <c r="N744" s="50">
        <v>149</v>
      </c>
      <c r="O744" s="50" t="s">
        <v>208</v>
      </c>
      <c r="P744" s="50" t="s">
        <v>431</v>
      </c>
      <c r="Q744" s="151">
        <f>IF("1-Swim"=D744,J744*2.4,IF("2-Bike"=D744,J744*112,IF("3-Run"=D744,J744*26.2,0)))</f>
        <v>0.19606679894179893</v>
      </c>
      <c r="R744" s="151">
        <f>Q744/2</f>
        <v>9.8033399470899465E-2</v>
      </c>
      <c r="S744" s="53">
        <f>J744*26.2</f>
        <v>0.19606679894179893</v>
      </c>
      <c r="T744" s="53">
        <f>(J744+0.0013889)*26.2</f>
        <v>0.23245597894179892</v>
      </c>
      <c r="U744" s="53">
        <f>S744/2</f>
        <v>9.8033399470899465E-2</v>
      </c>
      <c r="V744" s="53">
        <f>T744/2</f>
        <v>0.11622798947089946</v>
      </c>
      <c r="W744" s="50">
        <f>RANK(J744,J:J,1)</f>
        <v>2052</v>
      </c>
      <c r="X744" s="50">
        <f>YEAR(B744)</f>
        <v>2007</v>
      </c>
      <c r="Y744" s="50">
        <f>MONTH(B744)</f>
        <v>4</v>
      </c>
      <c r="Z744" s="56">
        <f>X744*100+Y744</f>
        <v>200704</v>
      </c>
      <c r="AA744" s="56">
        <f>WEEKNUM(B744,1)</f>
        <v>18</v>
      </c>
      <c r="AB744" s="58">
        <f>IF(ISBLANK(B744)," ",MAX(B744-B743-1,0))</f>
        <v>0</v>
      </c>
      <c r="AC744" s="56">
        <f>DAY(B744)</f>
        <v>30</v>
      </c>
      <c r="AD744" s="53">
        <f>U744+V744</f>
        <v>0.21426138894179891</v>
      </c>
      <c r="AE744" s="56">
        <f>IF("1-Swim"=D744,E744*46.7,IF("2-Bike"=D744,E744,IF("3-Run"=D744,E744*4.27,0)))</f>
        <v>14.944999999999999</v>
      </c>
    </row>
    <row r="745" spans="1:31" x14ac:dyDescent="0.25">
      <c r="A745" s="50">
        <v>744</v>
      </c>
      <c r="B745" s="51">
        <v>39203</v>
      </c>
      <c r="C745" s="75">
        <f>B745</f>
        <v>39203</v>
      </c>
      <c r="D745" s="50" t="s">
        <v>1223</v>
      </c>
      <c r="E745" s="50">
        <v>4</v>
      </c>
      <c r="F745" s="50">
        <v>0</v>
      </c>
      <c r="G745" s="50">
        <v>42</v>
      </c>
      <c r="H745" s="50">
        <v>11</v>
      </c>
      <c r="I745" s="53">
        <f>IF(E745&gt;0,TIME(F745,G745,H745),"")</f>
        <v>2.929398148148148E-2</v>
      </c>
      <c r="J745" s="54">
        <f>IF(E745&gt;0,TIME(F745,G745,H745)/E745,"")</f>
        <v>7.32349537037037E-3</v>
      </c>
      <c r="K745" s="50" t="s">
        <v>559</v>
      </c>
      <c r="L745" s="50" t="s">
        <v>143</v>
      </c>
      <c r="M745" s="55">
        <f>IF(D745&gt;0,0.0416666666666667/J745,"")</f>
        <v>5.6894508099565435</v>
      </c>
      <c r="N745" s="50">
        <v>154</v>
      </c>
      <c r="O745" s="50" t="s">
        <v>184</v>
      </c>
      <c r="P745" s="50" t="s">
        <v>440</v>
      </c>
      <c r="Q745" s="151">
        <f>IF("1-Swim"=D745,J745*2.4,IF("2-Bike"=D745,J745*112,IF("3-Run"=D745,J745*26.2,0)))</f>
        <v>0.1918755787037037</v>
      </c>
      <c r="R745" s="151">
        <f>Q745/2</f>
        <v>9.5937789351851849E-2</v>
      </c>
      <c r="S745" s="53">
        <f>J745*26.2</f>
        <v>0.1918755787037037</v>
      </c>
      <c r="T745" s="53">
        <f>(J745+0.0013889)*26.2</f>
        <v>0.22826475870370366</v>
      </c>
      <c r="U745" s="53">
        <f>S745/2</f>
        <v>9.5937789351851849E-2</v>
      </c>
      <c r="V745" s="53">
        <f>T745/2</f>
        <v>0.11413237935185183</v>
      </c>
      <c r="W745" s="50">
        <f>RANK(J745,J:J,1)</f>
        <v>1917</v>
      </c>
      <c r="X745" s="50">
        <f>YEAR(B745)</f>
        <v>2007</v>
      </c>
      <c r="Y745" s="50">
        <f>MONTH(B745)</f>
        <v>5</v>
      </c>
      <c r="Z745" s="56">
        <f>X745*100+Y745</f>
        <v>200705</v>
      </c>
      <c r="AA745" s="56">
        <f>WEEKNUM(B745,1)</f>
        <v>18</v>
      </c>
      <c r="AB745" s="58">
        <f>IF(ISBLANK(B745)," ",MAX(B745-B744-1,0))</f>
        <v>0</v>
      </c>
      <c r="AC745" s="56">
        <f>DAY(B745)</f>
        <v>1</v>
      </c>
      <c r="AD745" s="53">
        <f>U745+V745</f>
        <v>0.21007016870370368</v>
      </c>
      <c r="AE745" s="56">
        <f>IF("1-Swim"=D745,E745*46.7,IF("2-Bike"=D745,E745,IF("3-Run"=D745,E745*4.27,0)))</f>
        <v>17.079999999999998</v>
      </c>
    </row>
    <row r="746" spans="1:31" x14ac:dyDescent="0.25">
      <c r="A746" s="50">
        <v>745</v>
      </c>
      <c r="B746" s="51">
        <v>39205</v>
      </c>
      <c r="C746" s="75">
        <f>B746</f>
        <v>39205</v>
      </c>
      <c r="D746" s="50" t="s">
        <v>1223</v>
      </c>
      <c r="E746" s="50">
        <v>4</v>
      </c>
      <c r="F746" s="50">
        <v>0</v>
      </c>
      <c r="G746" s="50">
        <v>40</v>
      </c>
      <c r="H746" s="50">
        <v>34</v>
      </c>
      <c r="I746" s="53">
        <f>IF(E746&gt;0,TIME(F746,G746,H746),"")</f>
        <v>2.8171296296296302E-2</v>
      </c>
      <c r="J746" s="54">
        <f>IF(E746&gt;0,TIME(F746,G746,H746)/E746,"")</f>
        <v>7.0428240740740755E-3</v>
      </c>
      <c r="K746" s="50" t="s">
        <v>559</v>
      </c>
      <c r="L746" s="50" t="s">
        <v>143</v>
      </c>
      <c r="M746" s="55">
        <f>IF(D746&gt;0,0.0416666666666667/J746,"")</f>
        <v>5.9161873459326246</v>
      </c>
      <c r="N746" s="50">
        <v>155</v>
      </c>
      <c r="O746" s="50" t="s">
        <v>184</v>
      </c>
      <c r="P746" s="50" t="s">
        <v>441</v>
      </c>
      <c r="Q746" s="151">
        <f>IF("1-Swim"=D746,J746*2.4,IF("2-Bike"=D746,J746*112,IF("3-Run"=D746,J746*26.2,0)))</f>
        <v>0.18452199074074077</v>
      </c>
      <c r="R746" s="151">
        <f>Q746/2</f>
        <v>9.2260995370370386E-2</v>
      </c>
      <c r="S746" s="53">
        <f>J746*26.2</f>
        <v>0.18452199074074077</v>
      </c>
      <c r="T746" s="53">
        <f>(J746+0.0013889)*26.2</f>
        <v>0.22091117074074076</v>
      </c>
      <c r="U746" s="53">
        <f>S746/2</f>
        <v>9.2260995370370386E-2</v>
      </c>
      <c r="V746" s="53">
        <f>T746/2</f>
        <v>0.11045558537037038</v>
      </c>
      <c r="W746" s="50">
        <f>RANK(J746,J:J,1)</f>
        <v>1600</v>
      </c>
      <c r="X746" s="50">
        <f>YEAR(B746)</f>
        <v>2007</v>
      </c>
      <c r="Y746" s="50">
        <f>MONTH(B746)</f>
        <v>5</v>
      </c>
      <c r="Z746" s="56">
        <f>X746*100+Y746</f>
        <v>200705</v>
      </c>
      <c r="AA746" s="56">
        <f>WEEKNUM(B746,1)</f>
        <v>18</v>
      </c>
      <c r="AB746" s="58">
        <f>IF(ISBLANK(B746)," ",MAX(B746-B745-1,0))</f>
        <v>1</v>
      </c>
      <c r="AC746" s="56">
        <f>DAY(B746)</f>
        <v>3</v>
      </c>
      <c r="AD746" s="53">
        <f>U746+V746</f>
        <v>0.20271658074074078</v>
      </c>
      <c r="AE746" s="56">
        <f>IF("1-Swim"=D746,E746*46.7,IF("2-Bike"=D746,E746,IF("3-Run"=D746,E746*4.27,0)))</f>
        <v>17.079999999999998</v>
      </c>
    </row>
    <row r="747" spans="1:31" x14ac:dyDescent="0.25">
      <c r="A747" s="50">
        <v>746</v>
      </c>
      <c r="B747" s="51">
        <v>39206</v>
      </c>
      <c r="C747" s="75">
        <f>B747</f>
        <v>39206</v>
      </c>
      <c r="D747" s="50" t="s">
        <v>1223</v>
      </c>
      <c r="E747" s="50">
        <v>5</v>
      </c>
      <c r="F747" s="50">
        <v>0</v>
      </c>
      <c r="G747" s="50">
        <v>53</v>
      </c>
      <c r="H747" s="50">
        <v>20</v>
      </c>
      <c r="I747" s="53">
        <f>IF(E747&gt;0,TIME(F747,G747,H747),"")</f>
        <v>3.7037037037037042E-2</v>
      </c>
      <c r="J747" s="54">
        <f>IF(E747&gt;0,TIME(F747,G747,H747)/E747,"")</f>
        <v>7.4074074074074086E-3</v>
      </c>
      <c r="K747" s="50" t="s">
        <v>559</v>
      </c>
      <c r="L747" s="50" t="s">
        <v>171</v>
      </c>
      <c r="M747" s="55">
        <f>IF(D747&gt;0,0.0416666666666667/J747,"")</f>
        <v>5.6250000000000036</v>
      </c>
      <c r="N747" s="50">
        <v>149</v>
      </c>
      <c r="O747" s="50" t="s">
        <v>184</v>
      </c>
      <c r="P747" s="50" t="s">
        <v>442</v>
      </c>
      <c r="Q747" s="151">
        <f>IF("1-Swim"=D747,J747*2.4,IF("2-Bike"=D747,J747*112,IF("3-Run"=D747,J747*26.2,0)))</f>
        <v>0.19407407407407409</v>
      </c>
      <c r="R747" s="151">
        <f>Q747/2</f>
        <v>9.7037037037037047E-2</v>
      </c>
      <c r="S747" s="53">
        <f>J747*26.2</f>
        <v>0.19407407407407409</v>
      </c>
      <c r="T747" s="53">
        <f>(J747+0.0013889)*26.2</f>
        <v>0.23046325407407409</v>
      </c>
      <c r="U747" s="53">
        <f>S747/2</f>
        <v>9.7037037037037047E-2</v>
      </c>
      <c r="V747" s="53">
        <f>T747/2</f>
        <v>0.11523162703703704</v>
      </c>
      <c r="W747" s="50">
        <f>RANK(J747,J:J,1)</f>
        <v>1983</v>
      </c>
      <c r="X747" s="50">
        <f>YEAR(B747)</f>
        <v>2007</v>
      </c>
      <c r="Y747" s="50">
        <f>MONTH(B747)</f>
        <v>5</v>
      </c>
      <c r="Z747" s="56">
        <f>X747*100+Y747</f>
        <v>200705</v>
      </c>
      <c r="AA747" s="56">
        <f>WEEKNUM(B747,1)</f>
        <v>18</v>
      </c>
      <c r="AB747" s="58">
        <f>IF(ISBLANK(B747)," ",MAX(B747-B746-1,0))</f>
        <v>0</v>
      </c>
      <c r="AC747" s="56">
        <f>DAY(B747)</f>
        <v>4</v>
      </c>
      <c r="AD747" s="53">
        <f>U747+V747</f>
        <v>0.21226866407407408</v>
      </c>
      <c r="AE747" s="56">
        <f>IF("1-Swim"=D747,E747*46.7,IF("2-Bike"=D747,E747,IF("3-Run"=D747,E747*4.27,0)))</f>
        <v>21.349999999999998</v>
      </c>
    </row>
    <row r="748" spans="1:31" x14ac:dyDescent="0.25">
      <c r="A748" s="50">
        <v>747</v>
      </c>
      <c r="B748" s="51">
        <v>39209</v>
      </c>
      <c r="C748" s="75">
        <f>B748</f>
        <v>39209</v>
      </c>
      <c r="D748" s="50" t="s">
        <v>1223</v>
      </c>
      <c r="E748" s="50">
        <v>4.4000000000000004</v>
      </c>
      <c r="F748" s="50">
        <v>0</v>
      </c>
      <c r="G748" s="50">
        <v>44</v>
      </c>
      <c r="H748" s="50">
        <v>45</v>
      </c>
      <c r="I748" s="53">
        <f>IF(E748&gt;0,TIME(F748,G748,H748),"")</f>
        <v>3.107638888888889E-2</v>
      </c>
      <c r="J748" s="54">
        <f>IF(E748&gt;0,TIME(F748,G748,H748)/E748,"")</f>
        <v>7.0628156565656561E-3</v>
      </c>
      <c r="K748" s="50" t="s">
        <v>559</v>
      </c>
      <c r="L748" s="50" t="s">
        <v>152</v>
      </c>
      <c r="M748" s="55">
        <f>IF(D748&gt;0,0.0416666666666667/J748,"")</f>
        <v>5.8994413407821282</v>
      </c>
      <c r="N748" s="50">
        <v>152</v>
      </c>
      <c r="O748" s="50" t="s">
        <v>208</v>
      </c>
      <c r="P748" s="50" t="s">
        <v>443</v>
      </c>
      <c r="Q748" s="151">
        <f>IF("1-Swim"=D748,J748*2.4,IF("2-Bike"=D748,J748*112,IF("3-Run"=D748,J748*26.2,0)))</f>
        <v>0.18504577020202018</v>
      </c>
      <c r="R748" s="151">
        <f>Q748/2</f>
        <v>9.2522885101010088E-2</v>
      </c>
      <c r="S748" s="53">
        <f>J748*26.2</f>
        <v>0.18504577020202018</v>
      </c>
      <c r="T748" s="53">
        <f>(J748+0.0013889)*26.2</f>
        <v>0.2214349502020202</v>
      </c>
      <c r="U748" s="53">
        <f>S748/2</f>
        <v>9.2522885101010088E-2</v>
      </c>
      <c r="V748" s="53">
        <f>T748/2</f>
        <v>0.1107174751010101</v>
      </c>
      <c r="W748" s="50">
        <f>RANK(J748,J:J,1)</f>
        <v>1626</v>
      </c>
      <c r="X748" s="50">
        <f>YEAR(B748)</f>
        <v>2007</v>
      </c>
      <c r="Y748" s="50">
        <f>MONTH(B748)</f>
        <v>5</v>
      </c>
      <c r="Z748" s="56">
        <f>X748*100+Y748</f>
        <v>200705</v>
      </c>
      <c r="AA748" s="56">
        <f>WEEKNUM(B748,1)</f>
        <v>19</v>
      </c>
      <c r="AB748" s="58">
        <f>IF(ISBLANK(B748)," ",MAX(B748-B747-1,0))</f>
        <v>2</v>
      </c>
      <c r="AC748" s="56">
        <f>DAY(B748)</f>
        <v>7</v>
      </c>
      <c r="AD748" s="53">
        <f>U748+V748</f>
        <v>0.20324036020202019</v>
      </c>
      <c r="AE748" s="56">
        <f>IF("1-Swim"=D748,E748*46.7,IF("2-Bike"=D748,E748,IF("3-Run"=D748,E748*4.27,0)))</f>
        <v>18.788</v>
      </c>
    </row>
    <row r="749" spans="1:31" x14ac:dyDescent="0.25">
      <c r="A749" s="50">
        <v>748</v>
      </c>
      <c r="B749" s="51">
        <v>39210</v>
      </c>
      <c r="C749" s="75">
        <f>B749</f>
        <v>39210</v>
      </c>
      <c r="D749" s="50" t="s">
        <v>1223</v>
      </c>
      <c r="E749" s="50">
        <v>4.4000000000000004</v>
      </c>
      <c r="F749" s="50">
        <v>0</v>
      </c>
      <c r="G749" s="50">
        <v>45</v>
      </c>
      <c r="H749" s="50">
        <v>30</v>
      </c>
      <c r="I749" s="53">
        <f>IF(E749&gt;0,TIME(F749,G749,H749),"")</f>
        <v>3.1597222222222221E-2</v>
      </c>
      <c r="J749" s="54">
        <f>IF(E749&gt;0,TIME(F749,G749,H749)/E749,"")</f>
        <v>7.1811868686868681E-3</v>
      </c>
      <c r="K749" s="50" t="s">
        <v>559</v>
      </c>
      <c r="L749" s="50" t="s">
        <v>152</v>
      </c>
      <c r="M749" s="55">
        <f>IF(D749&gt;0,0.0416666666666667/J749,"")</f>
        <v>5.8021978021978073</v>
      </c>
      <c r="N749" s="50">
        <v>156</v>
      </c>
      <c r="O749" s="50" t="s">
        <v>184</v>
      </c>
      <c r="P749" s="50" t="s">
        <v>444</v>
      </c>
      <c r="Q749" s="151">
        <f>IF("1-Swim"=D749,J749*2.4,IF("2-Bike"=D749,J749*112,IF("3-Run"=D749,J749*26.2,0)))</f>
        <v>0.18814709595959594</v>
      </c>
      <c r="R749" s="151">
        <f>Q749/2</f>
        <v>9.4073547979797972E-2</v>
      </c>
      <c r="S749" s="53">
        <f>J749*26.2</f>
        <v>0.18814709595959594</v>
      </c>
      <c r="T749" s="53">
        <f>(J749+0.0013889)*26.2</f>
        <v>0.22453627595959594</v>
      </c>
      <c r="U749" s="53">
        <f>S749/2</f>
        <v>9.4073547979797972E-2</v>
      </c>
      <c r="V749" s="53">
        <f>T749/2</f>
        <v>0.11226813797979797</v>
      </c>
      <c r="W749" s="50">
        <f>RANK(J749,J:J,1)</f>
        <v>1760</v>
      </c>
      <c r="X749" s="50">
        <f>YEAR(B749)</f>
        <v>2007</v>
      </c>
      <c r="Y749" s="50">
        <f>MONTH(B749)</f>
        <v>5</v>
      </c>
      <c r="Z749" s="56">
        <f>X749*100+Y749</f>
        <v>200705</v>
      </c>
      <c r="AA749" s="56">
        <f>WEEKNUM(B749,1)</f>
        <v>19</v>
      </c>
      <c r="AB749" s="58">
        <f>IF(ISBLANK(B749)," ",MAX(B749-B748-1,0))</f>
        <v>0</v>
      </c>
      <c r="AC749" s="56">
        <f>DAY(B749)</f>
        <v>8</v>
      </c>
      <c r="AD749" s="53">
        <f>U749+V749</f>
        <v>0.20634168595959596</v>
      </c>
      <c r="AE749" s="56">
        <f>IF("1-Swim"=D749,E749*46.7,IF("2-Bike"=D749,E749,IF("3-Run"=D749,E749*4.27,0)))</f>
        <v>18.788</v>
      </c>
    </row>
    <row r="750" spans="1:31" x14ac:dyDescent="0.25">
      <c r="A750" s="50">
        <v>749</v>
      </c>
      <c r="B750" s="51">
        <v>39212</v>
      </c>
      <c r="C750" s="75">
        <f>B750</f>
        <v>39212</v>
      </c>
      <c r="D750" s="50" t="s">
        <v>1223</v>
      </c>
      <c r="E750" s="50">
        <v>5</v>
      </c>
      <c r="F750" s="50">
        <v>0</v>
      </c>
      <c r="G750" s="50">
        <v>49</v>
      </c>
      <c r="H750" s="50">
        <v>2</v>
      </c>
      <c r="I750" s="53">
        <f>IF(E750&gt;0,TIME(F750,G750,H750),"")</f>
        <v>3.4050925925925922E-2</v>
      </c>
      <c r="J750" s="54">
        <f>IF(E750&gt;0,TIME(F750,G750,H750)/E750,"")</f>
        <v>6.8101851851851847E-3</v>
      </c>
      <c r="K750" s="50" t="s">
        <v>559</v>
      </c>
      <c r="L750" s="50" t="s">
        <v>171</v>
      </c>
      <c r="M750" s="55">
        <f>IF(D750&gt;0,0.0416666666666667/J750,"")</f>
        <v>6.1182868796736969</v>
      </c>
      <c r="N750" s="50">
        <v>172</v>
      </c>
      <c r="O750" s="50" t="s">
        <v>218</v>
      </c>
      <c r="P750" s="50" t="s">
        <v>445</v>
      </c>
      <c r="Q750" s="151">
        <f>IF("1-Swim"=D750,J750*2.4,IF("2-Bike"=D750,J750*112,IF("3-Run"=D750,J750*26.2,0)))</f>
        <v>0.17842685185185184</v>
      </c>
      <c r="R750" s="151">
        <f>Q750/2</f>
        <v>8.9213425925925918E-2</v>
      </c>
      <c r="S750" s="53">
        <f>J750*26.2</f>
        <v>0.17842685185185184</v>
      </c>
      <c r="T750" s="53">
        <f>(J750+0.0013889)*26.2</f>
        <v>0.21481603185185183</v>
      </c>
      <c r="U750" s="53">
        <f>S750/2</f>
        <v>8.9213425925925918E-2</v>
      </c>
      <c r="V750" s="53">
        <f>T750/2</f>
        <v>0.10740801592592591</v>
      </c>
      <c r="W750" s="50">
        <f>RANK(J750,J:J,1)</f>
        <v>1318</v>
      </c>
      <c r="X750" s="50">
        <f>YEAR(B750)</f>
        <v>2007</v>
      </c>
      <c r="Y750" s="50">
        <f>MONTH(B750)</f>
        <v>5</v>
      </c>
      <c r="Z750" s="56">
        <f>X750*100+Y750</f>
        <v>200705</v>
      </c>
      <c r="AA750" s="56">
        <f>WEEKNUM(B750,1)</f>
        <v>19</v>
      </c>
      <c r="AB750" s="58">
        <f>IF(ISBLANK(B750)," ",MAX(B750-B749-1,0))</f>
        <v>1</v>
      </c>
      <c r="AC750" s="56">
        <f>DAY(B750)</f>
        <v>10</v>
      </c>
      <c r="AD750" s="53">
        <f>U750+V750</f>
        <v>0.19662144185185182</v>
      </c>
      <c r="AE750" s="56">
        <f>IF("1-Swim"=D750,E750*46.7,IF("2-Bike"=D750,E750,IF("3-Run"=D750,E750*4.27,0)))</f>
        <v>21.349999999999998</v>
      </c>
    </row>
    <row r="751" spans="1:31" x14ac:dyDescent="0.25">
      <c r="A751" s="50">
        <v>750</v>
      </c>
      <c r="B751" s="51">
        <v>39213</v>
      </c>
      <c r="C751" s="75">
        <f>B751</f>
        <v>39213</v>
      </c>
      <c r="D751" s="50" t="s">
        <v>1223</v>
      </c>
      <c r="E751" s="50">
        <v>3.5</v>
      </c>
      <c r="F751" s="50">
        <v>0</v>
      </c>
      <c r="G751" s="50">
        <v>35</v>
      </c>
      <c r="H751" s="50">
        <v>32</v>
      </c>
      <c r="I751" s="53">
        <f>IF(E751&gt;0,TIME(F751,G751,H751),"")</f>
        <v>2.4675925925925924E-2</v>
      </c>
      <c r="J751" s="54">
        <f>IF(E751&gt;0,TIME(F751,G751,H751)/E751,"")</f>
        <v>7.0502645502645497E-3</v>
      </c>
      <c r="K751" s="50" t="s">
        <v>557</v>
      </c>
      <c r="L751" s="50" t="s">
        <v>130</v>
      </c>
      <c r="M751" s="55">
        <f>IF(D751&gt;0,0.0416666666666667/J751,"")</f>
        <v>5.9099437148217691</v>
      </c>
      <c r="N751" s="50">
        <v>150</v>
      </c>
      <c r="O751" s="50" t="s">
        <v>189</v>
      </c>
      <c r="P751" s="50" t="s">
        <v>446</v>
      </c>
      <c r="Q751" s="151">
        <f>IF("1-Swim"=D751,J751*2.4,IF("2-Bike"=D751,J751*112,IF("3-Run"=D751,J751*26.2,0)))</f>
        <v>0.1847169312169312</v>
      </c>
      <c r="R751" s="151">
        <f>Q751/2</f>
        <v>9.2358465608465598E-2</v>
      </c>
      <c r="S751" s="53">
        <f>J751*26.2</f>
        <v>0.1847169312169312</v>
      </c>
      <c r="T751" s="53">
        <f>(J751+0.0013889)*26.2</f>
        <v>0.22110611121693119</v>
      </c>
      <c r="U751" s="53">
        <f>S751/2</f>
        <v>9.2358465608465598E-2</v>
      </c>
      <c r="V751" s="53">
        <f>T751/2</f>
        <v>0.11055305560846559</v>
      </c>
      <c r="W751" s="50">
        <f>RANK(J751,J:J,1)</f>
        <v>1603</v>
      </c>
      <c r="X751" s="50">
        <f>YEAR(B751)</f>
        <v>2007</v>
      </c>
      <c r="Y751" s="50">
        <f>MONTH(B751)</f>
        <v>5</v>
      </c>
      <c r="Z751" s="56">
        <f>X751*100+Y751</f>
        <v>200705</v>
      </c>
      <c r="AA751" s="56">
        <f>WEEKNUM(B751,1)</f>
        <v>19</v>
      </c>
      <c r="AB751" s="58">
        <f>IF(ISBLANK(B751)," ",MAX(B751-B750-1,0))</f>
        <v>0</v>
      </c>
      <c r="AC751" s="56">
        <f>DAY(B751)</f>
        <v>11</v>
      </c>
      <c r="AD751" s="53">
        <f>U751+V751</f>
        <v>0.20291152121693118</v>
      </c>
      <c r="AE751" s="56">
        <f>IF("1-Swim"=D751,E751*46.7,IF("2-Bike"=D751,E751,IF("3-Run"=D751,E751*4.27,0)))</f>
        <v>14.944999999999999</v>
      </c>
    </row>
    <row r="752" spans="1:31" x14ac:dyDescent="0.25">
      <c r="A752" s="50">
        <v>751</v>
      </c>
      <c r="B752" s="51">
        <v>39216</v>
      </c>
      <c r="C752" s="75">
        <f>B752</f>
        <v>39216</v>
      </c>
      <c r="D752" s="50" t="s">
        <v>1223</v>
      </c>
      <c r="E752" s="50">
        <v>4</v>
      </c>
      <c r="F752" s="50">
        <v>0</v>
      </c>
      <c r="G752" s="50">
        <v>43</v>
      </c>
      <c r="H752" s="50">
        <v>40</v>
      </c>
      <c r="I752" s="53">
        <f>IF(E752&gt;0,TIME(F752,G752,H752),"")</f>
        <v>3.0324074074074073E-2</v>
      </c>
      <c r="J752" s="54">
        <f>IF(E752&gt;0,TIME(F752,G752,H752)/E752,"")</f>
        <v>7.5810185185185182E-3</v>
      </c>
      <c r="K752" s="50" t="s">
        <v>559</v>
      </c>
      <c r="L752" s="50" t="s">
        <v>143</v>
      </c>
      <c r="M752" s="55">
        <f>IF(D752&gt;0,0.0416666666666667/J752,"")</f>
        <v>5.4961832061068749</v>
      </c>
      <c r="N752" s="50">
        <v>0</v>
      </c>
      <c r="O752" s="50" t="s">
        <v>184</v>
      </c>
      <c r="P752" s="50" t="s">
        <v>447</v>
      </c>
      <c r="Q752" s="151">
        <f>IF("1-Swim"=D752,J752*2.4,IF("2-Bike"=D752,J752*112,IF("3-Run"=D752,J752*26.2,0)))</f>
        <v>0.19862268518518517</v>
      </c>
      <c r="R752" s="151">
        <f>Q752/2</f>
        <v>9.9311342592592583E-2</v>
      </c>
      <c r="S752" s="53">
        <f>J752*26.2</f>
        <v>0.19862268518518517</v>
      </c>
      <c r="T752" s="53">
        <f>(J752+0.0013889)*26.2</f>
        <v>0.23501186518518519</v>
      </c>
      <c r="U752" s="53">
        <f>S752/2</f>
        <v>9.9311342592592583E-2</v>
      </c>
      <c r="V752" s="53">
        <f>T752/2</f>
        <v>0.11750593259259259</v>
      </c>
      <c r="W752" s="50">
        <f>RANK(J752,J:J,1)</f>
        <v>2141</v>
      </c>
      <c r="X752" s="50">
        <f>YEAR(B752)</f>
        <v>2007</v>
      </c>
      <c r="Y752" s="50">
        <f>MONTH(B752)</f>
        <v>5</v>
      </c>
      <c r="Z752" s="56">
        <f>X752*100+Y752</f>
        <v>200705</v>
      </c>
      <c r="AA752" s="56">
        <f>WEEKNUM(B752,1)</f>
        <v>20</v>
      </c>
      <c r="AB752" s="58">
        <f>IF(ISBLANK(B752)," ",MAX(B752-B751-1,0))</f>
        <v>2</v>
      </c>
      <c r="AC752" s="56">
        <f>DAY(B752)</f>
        <v>14</v>
      </c>
      <c r="AD752" s="53">
        <f>U752+V752</f>
        <v>0.21681727518518518</v>
      </c>
      <c r="AE752" s="56">
        <f>IF("1-Swim"=D752,E752*46.7,IF("2-Bike"=D752,E752,IF("3-Run"=D752,E752*4.27,0)))</f>
        <v>17.079999999999998</v>
      </c>
    </row>
    <row r="753" spans="1:31" x14ac:dyDescent="0.25">
      <c r="A753" s="50">
        <v>752</v>
      </c>
      <c r="B753" s="51">
        <v>39217</v>
      </c>
      <c r="C753" s="75">
        <f>B753</f>
        <v>39217</v>
      </c>
      <c r="D753" s="50" t="s">
        <v>1224</v>
      </c>
      <c r="E753" s="50">
        <v>5</v>
      </c>
      <c r="F753" s="50">
        <v>0</v>
      </c>
      <c r="G753" s="50">
        <v>21</v>
      </c>
      <c r="H753" s="50">
        <v>31</v>
      </c>
      <c r="I753" s="53">
        <f>IF(E753&gt;0,TIME(F753,G753,H753),"")</f>
        <v>1.494212962962963E-2</v>
      </c>
      <c r="J753" s="54">
        <f>IF(E753&gt;0,TIME(F753,G753,H753)/E753,"")</f>
        <v>2.9884259259259261E-3</v>
      </c>
      <c r="K753" s="50" t="s">
        <v>33</v>
      </c>
      <c r="L753" s="50" t="s">
        <v>449</v>
      </c>
      <c r="M753" s="55">
        <f>IF(D753&gt;0,0.0416666666666667/J753,"")</f>
        <v>13.94268009295121</v>
      </c>
      <c r="N753" s="50">
        <v>0</v>
      </c>
      <c r="O753" s="50" t="s">
        <v>184</v>
      </c>
      <c r="Q753" s="151">
        <f>IF("1-Swim"=D753,J753*2.4,IF("2-Bike"=D753,J753*112,IF("3-Run"=D753,J753*26.2,0)))</f>
        <v>0.33470370370370373</v>
      </c>
      <c r="R753" s="151">
        <f>Q753/2</f>
        <v>0.16735185185185186</v>
      </c>
      <c r="S753" s="53">
        <f>J753*26.2</f>
        <v>7.829675925925926E-2</v>
      </c>
      <c r="T753" s="53">
        <f>(J753+0.0013889)*26.2</f>
        <v>0.11468593925925925</v>
      </c>
      <c r="U753" s="53">
        <f>S753/2</f>
        <v>3.914837962962963E-2</v>
      </c>
      <c r="V753" s="53">
        <f>T753/2</f>
        <v>5.7342969629629627E-2</v>
      </c>
      <c r="W753" s="50">
        <f>RANK(J753,J:J,1)</f>
        <v>572</v>
      </c>
      <c r="X753" s="50">
        <f>YEAR(B753)</f>
        <v>2007</v>
      </c>
      <c r="Y753" s="50">
        <f>MONTH(B753)</f>
        <v>5</v>
      </c>
      <c r="Z753" s="56">
        <f>X753*100+Y753</f>
        <v>200705</v>
      </c>
      <c r="AA753" s="56">
        <f>WEEKNUM(B753,1)</f>
        <v>20</v>
      </c>
      <c r="AB753" s="58">
        <f>IF(ISBLANK(B753)," ",MAX(B753-B752-1,0))</f>
        <v>0</v>
      </c>
      <c r="AC753" s="56">
        <f>DAY(B753)</f>
        <v>15</v>
      </c>
      <c r="AD753" s="53">
        <f>U753+V753</f>
        <v>9.6491349259259257E-2</v>
      </c>
      <c r="AE753" s="56">
        <f>IF("1-Swim"=D753,E753*46.7,IF("2-Bike"=D753,E753,IF("3-Run"=D753,E753*4.27,0)))</f>
        <v>5</v>
      </c>
    </row>
    <row r="754" spans="1:31" x14ac:dyDescent="0.25">
      <c r="A754" s="50">
        <v>753</v>
      </c>
      <c r="B754" s="51">
        <v>39217</v>
      </c>
      <c r="C754" s="75">
        <f>B754</f>
        <v>39217</v>
      </c>
      <c r="D754" s="50" t="s">
        <v>1223</v>
      </c>
      <c r="E754" s="50">
        <v>3.5</v>
      </c>
      <c r="F754" s="50">
        <v>0</v>
      </c>
      <c r="G754" s="50">
        <v>37</v>
      </c>
      <c r="H754" s="50">
        <v>2</v>
      </c>
      <c r="I754" s="53">
        <f>IF(E754&gt;0,TIME(F754,G754,H754),"")</f>
        <v>2.5717592592592594E-2</v>
      </c>
      <c r="J754" s="54">
        <f>IF(E754&gt;0,TIME(F754,G754,H754)/E754,"")</f>
        <v>7.347883597883598E-3</v>
      </c>
      <c r="K754" s="50" t="s">
        <v>559</v>
      </c>
      <c r="L754" s="50" t="s">
        <v>130</v>
      </c>
      <c r="M754" s="55">
        <f>IF(D754&gt;0,0.0416666666666667/J754,"")</f>
        <v>5.670567056705675</v>
      </c>
      <c r="N754" s="50">
        <v>0</v>
      </c>
      <c r="O754" s="50" t="s">
        <v>208</v>
      </c>
      <c r="P754" s="50" t="s">
        <v>448</v>
      </c>
      <c r="Q754" s="151">
        <f>IF("1-Swim"=D754,J754*2.4,IF("2-Bike"=D754,J754*112,IF("3-Run"=D754,J754*26.2,0)))</f>
        <v>0.19251455026455025</v>
      </c>
      <c r="R754" s="151">
        <f>Q754/2</f>
        <v>9.6257275132275125E-2</v>
      </c>
      <c r="S754" s="53">
        <f>J754*26.2</f>
        <v>0.19251455026455025</v>
      </c>
      <c r="T754" s="53">
        <f>(J754+0.0013889)*26.2</f>
        <v>0.22890373026455027</v>
      </c>
      <c r="U754" s="53">
        <f>S754/2</f>
        <v>9.6257275132275125E-2</v>
      </c>
      <c r="V754" s="53">
        <f>T754/2</f>
        <v>0.11445186513227514</v>
      </c>
      <c r="W754" s="50">
        <f>RANK(J754,J:J,1)</f>
        <v>1933</v>
      </c>
      <c r="X754" s="50">
        <f>YEAR(B754)</f>
        <v>2007</v>
      </c>
      <c r="Y754" s="50">
        <f>MONTH(B754)</f>
        <v>5</v>
      </c>
      <c r="Z754" s="56">
        <f>X754*100+Y754</f>
        <v>200705</v>
      </c>
      <c r="AA754" s="56">
        <f>WEEKNUM(B754,1)</f>
        <v>20</v>
      </c>
      <c r="AB754" s="58">
        <f>IF(ISBLANK(B754)," ",MAX(B754-B753-1,0))</f>
        <v>0</v>
      </c>
      <c r="AC754" s="56">
        <f>DAY(B754)</f>
        <v>15</v>
      </c>
      <c r="AD754" s="53">
        <f>U754+V754</f>
        <v>0.21070914026455026</v>
      </c>
      <c r="AE754" s="56">
        <f>IF("1-Swim"=D754,E754*46.7,IF("2-Bike"=D754,E754,IF("3-Run"=D754,E754*4.27,0)))</f>
        <v>14.944999999999999</v>
      </c>
    </row>
    <row r="755" spans="1:31" x14ac:dyDescent="0.25">
      <c r="A755" s="50">
        <v>754</v>
      </c>
      <c r="B755" s="51">
        <v>39219</v>
      </c>
      <c r="C755" s="75">
        <f>B755</f>
        <v>39219</v>
      </c>
      <c r="D755" s="50" t="s">
        <v>1223</v>
      </c>
      <c r="E755" s="50">
        <v>3.5</v>
      </c>
      <c r="F755" s="50">
        <v>0</v>
      </c>
      <c r="G755" s="50">
        <v>32</v>
      </c>
      <c r="H755" s="50">
        <v>26</v>
      </c>
      <c r="I755" s="53">
        <f>IF(E755&gt;0,TIME(F755,G755,H755),"")</f>
        <v>2.2523148148148143E-2</v>
      </c>
      <c r="J755" s="54">
        <f>IF(E755&gt;0,TIME(F755,G755,H755)/E755,"")</f>
        <v>6.4351851851851835E-3</v>
      </c>
      <c r="K755" s="50" t="s">
        <v>559</v>
      </c>
      <c r="L755" s="50" t="s">
        <v>130</v>
      </c>
      <c r="M755" s="55">
        <f>IF(D755&gt;0,0.0416666666666667/J755,"")</f>
        <v>6.4748201438848989</v>
      </c>
      <c r="N755" s="50">
        <v>0</v>
      </c>
      <c r="O755" s="50" t="s">
        <v>184</v>
      </c>
      <c r="P755" s="50" t="s">
        <v>450</v>
      </c>
      <c r="Q755" s="151">
        <f>IF("1-Swim"=D755,J755*2.4,IF("2-Bike"=D755,J755*112,IF("3-Run"=D755,J755*26.2,0)))</f>
        <v>0.16860185185185181</v>
      </c>
      <c r="R755" s="151">
        <f>Q755/2</f>
        <v>8.4300925925925904E-2</v>
      </c>
      <c r="S755" s="53">
        <f>J755*26.2</f>
        <v>0.16860185185185181</v>
      </c>
      <c r="T755" s="53">
        <f>(J755+0.0013889)*26.2</f>
        <v>0.20499103185185177</v>
      </c>
      <c r="U755" s="53">
        <f>S755/2</f>
        <v>8.4300925925925904E-2</v>
      </c>
      <c r="V755" s="53">
        <f>T755/2</f>
        <v>0.10249551592592589</v>
      </c>
      <c r="W755" s="50">
        <f>RANK(J755,J:J,1)</f>
        <v>957</v>
      </c>
      <c r="X755" s="50">
        <f>YEAR(B755)</f>
        <v>2007</v>
      </c>
      <c r="Y755" s="50">
        <f>MONTH(B755)</f>
        <v>5</v>
      </c>
      <c r="Z755" s="56">
        <f>X755*100+Y755</f>
        <v>200705</v>
      </c>
      <c r="AA755" s="56">
        <f>WEEKNUM(B755,1)</f>
        <v>20</v>
      </c>
      <c r="AB755" s="58">
        <f>IF(ISBLANK(B755)," ",MAX(B755-B754-1,0))</f>
        <v>1</v>
      </c>
      <c r="AC755" s="56">
        <f>DAY(B755)</f>
        <v>17</v>
      </c>
      <c r="AD755" s="53">
        <f>U755+V755</f>
        <v>0.18679644185185179</v>
      </c>
      <c r="AE755" s="56">
        <f>IF("1-Swim"=D755,E755*46.7,IF("2-Bike"=D755,E755,IF("3-Run"=D755,E755*4.27,0)))</f>
        <v>14.944999999999999</v>
      </c>
    </row>
    <row r="756" spans="1:31" x14ac:dyDescent="0.25">
      <c r="A756" s="50">
        <v>755</v>
      </c>
      <c r="B756" s="51">
        <v>39222</v>
      </c>
      <c r="C756" s="75">
        <f>B756</f>
        <v>39222</v>
      </c>
      <c r="D756" s="50" t="s">
        <v>1224</v>
      </c>
      <c r="E756" s="50">
        <v>10.5</v>
      </c>
      <c r="F756" s="50">
        <v>0</v>
      </c>
      <c r="G756" s="50">
        <v>38</v>
      </c>
      <c r="H756" s="50">
        <v>46</v>
      </c>
      <c r="I756" s="53">
        <f>IF(E756&gt;0,TIME(F756,G756,H756),"")</f>
        <v>2.6921296296296294E-2</v>
      </c>
      <c r="J756" s="54">
        <f>IF(E756&gt;0,TIME(F756,G756,H756)/E756,"")</f>
        <v>2.5639329805996472E-3</v>
      </c>
      <c r="K756" s="50" t="s">
        <v>33</v>
      </c>
      <c r="L756" s="50" t="s">
        <v>29</v>
      </c>
      <c r="M756" s="55">
        <f>IF(D756&gt;0,0.0416666666666667/J756,"")</f>
        <v>16.251074806534838</v>
      </c>
      <c r="N756" s="50">
        <v>154</v>
      </c>
      <c r="O756" s="50" t="s">
        <v>184</v>
      </c>
      <c r="Q756" s="151">
        <f>IF("1-Swim"=D756,J756*2.4,IF("2-Bike"=D756,J756*112,IF("3-Run"=D756,J756*26.2,0)))</f>
        <v>0.28716049382716047</v>
      </c>
      <c r="R756" s="151">
        <f>Q756/2</f>
        <v>0.14358024691358023</v>
      </c>
      <c r="S756" s="53">
        <f>J756*26.2</f>
        <v>6.7175044091710753E-2</v>
      </c>
      <c r="T756" s="53">
        <f>(J756+0.0013889)*26.2</f>
        <v>0.10356422409171076</v>
      </c>
      <c r="U756" s="53">
        <f>S756/2</f>
        <v>3.3587522045855377E-2</v>
      </c>
      <c r="V756" s="53">
        <f>T756/2</f>
        <v>5.178211204585538E-2</v>
      </c>
      <c r="W756" s="50">
        <f>RANK(J756,J:J,1)</f>
        <v>337</v>
      </c>
      <c r="X756" s="50">
        <f>YEAR(B756)</f>
        <v>2007</v>
      </c>
      <c r="Y756" s="50">
        <f>MONTH(B756)</f>
        <v>5</v>
      </c>
      <c r="Z756" s="56">
        <f>X756*100+Y756</f>
        <v>200705</v>
      </c>
      <c r="AA756" s="56">
        <f>WEEKNUM(B756,1)</f>
        <v>21</v>
      </c>
      <c r="AB756" s="58">
        <f>IF(ISBLANK(B756)," ",MAX(B756-B755-1,0))</f>
        <v>2</v>
      </c>
      <c r="AC756" s="56">
        <f>DAY(B756)</f>
        <v>20</v>
      </c>
      <c r="AD756" s="53">
        <f>U756+V756</f>
        <v>8.536963409171075E-2</v>
      </c>
      <c r="AE756" s="56">
        <f>IF("1-Swim"=D756,E756*46.7,IF("2-Bike"=D756,E756,IF("3-Run"=D756,E756*4.27,0)))</f>
        <v>10.5</v>
      </c>
    </row>
    <row r="757" spans="1:31" x14ac:dyDescent="0.25">
      <c r="A757" s="50">
        <v>756</v>
      </c>
      <c r="B757" s="51">
        <v>39222</v>
      </c>
      <c r="C757" s="75">
        <f>B757</f>
        <v>39222</v>
      </c>
      <c r="D757" s="50" t="s">
        <v>1223</v>
      </c>
      <c r="E757" s="50">
        <v>2.5</v>
      </c>
      <c r="F757" s="50">
        <v>0</v>
      </c>
      <c r="G757" s="50">
        <v>26</v>
      </c>
      <c r="H757" s="50">
        <v>8</v>
      </c>
      <c r="I757" s="53">
        <f>IF(E757&gt;0,TIME(F757,G757,H757),"")</f>
        <v>1.8148148148148146E-2</v>
      </c>
      <c r="J757" s="54">
        <f>IF(E757&gt;0,TIME(F757,G757,H757)/E757,"")</f>
        <v>7.2592592592592587E-3</v>
      </c>
      <c r="K757" s="50" t="s">
        <v>559</v>
      </c>
      <c r="L757" s="50" t="s">
        <v>159</v>
      </c>
      <c r="M757" s="55">
        <f>IF(D757&gt;0,0.0416666666666667/J757,"")</f>
        <v>5.7397959183673519</v>
      </c>
      <c r="N757" s="50">
        <v>163</v>
      </c>
      <c r="O757" s="50" t="s">
        <v>184</v>
      </c>
      <c r="Q757" s="151">
        <f>IF("1-Swim"=D757,J757*2.4,IF("2-Bike"=D757,J757*112,IF("3-Run"=D757,J757*26.2,0)))</f>
        <v>0.19019259259259258</v>
      </c>
      <c r="R757" s="151">
        <f>Q757/2</f>
        <v>9.509629629629629E-2</v>
      </c>
      <c r="S757" s="53">
        <f>J757*26.2</f>
        <v>0.19019259259259258</v>
      </c>
      <c r="T757" s="53">
        <f>(J757+0.0013889)*26.2</f>
        <v>0.22658177259259257</v>
      </c>
      <c r="U757" s="53">
        <f>S757/2</f>
        <v>9.509629629629629E-2</v>
      </c>
      <c r="V757" s="53">
        <f>T757/2</f>
        <v>0.11329088629629629</v>
      </c>
      <c r="W757" s="50">
        <f>RANK(J757,J:J,1)</f>
        <v>1846</v>
      </c>
      <c r="X757" s="50">
        <f>YEAR(B757)</f>
        <v>2007</v>
      </c>
      <c r="Y757" s="50">
        <f>MONTH(B757)</f>
        <v>5</v>
      </c>
      <c r="Z757" s="56">
        <f>X757*100+Y757</f>
        <v>200705</v>
      </c>
      <c r="AA757" s="56">
        <f>WEEKNUM(B757,1)</f>
        <v>21</v>
      </c>
      <c r="AB757" s="58">
        <f>IF(ISBLANK(B757)," ",MAX(B757-B756-1,0))</f>
        <v>0</v>
      </c>
      <c r="AC757" s="56">
        <f>DAY(B757)</f>
        <v>20</v>
      </c>
      <c r="AD757" s="53">
        <f>U757+V757</f>
        <v>0.20838718259259259</v>
      </c>
      <c r="AE757" s="56">
        <f>IF("1-Swim"=D757,E757*46.7,IF("2-Bike"=D757,E757,IF("3-Run"=D757,E757*4.27,0)))</f>
        <v>10.674999999999999</v>
      </c>
    </row>
    <row r="758" spans="1:31" x14ac:dyDescent="0.25">
      <c r="A758" s="50">
        <v>757</v>
      </c>
      <c r="B758" s="51">
        <v>39223</v>
      </c>
      <c r="C758" s="75">
        <f>B758</f>
        <v>39223</v>
      </c>
      <c r="D758" s="50" t="s">
        <v>1223</v>
      </c>
      <c r="E758" s="50">
        <v>3.5</v>
      </c>
      <c r="F758" s="50">
        <v>0</v>
      </c>
      <c r="G758" s="50">
        <v>33</v>
      </c>
      <c r="H758" s="50">
        <v>53</v>
      </c>
      <c r="I758" s="53">
        <f>IF(E758&gt;0,TIME(F758,G758,H758),"")</f>
        <v>2.3530092592592592E-2</v>
      </c>
      <c r="J758" s="54">
        <f>IF(E758&gt;0,TIME(F758,G758,H758)/E758,"")</f>
        <v>6.7228835978835975E-3</v>
      </c>
      <c r="K758" s="50" t="s">
        <v>559</v>
      </c>
      <c r="L758" s="50" t="s">
        <v>130</v>
      </c>
      <c r="M758" s="55">
        <f>IF(D758&gt;0,0.0416666666666667/J758,"")</f>
        <v>6.1977373339891839</v>
      </c>
      <c r="N758" s="50">
        <v>157</v>
      </c>
      <c r="O758" s="50" t="s">
        <v>208</v>
      </c>
      <c r="P758" s="50" t="s">
        <v>451</v>
      </c>
      <c r="Q758" s="151">
        <f>IF("1-Swim"=D758,J758*2.4,IF("2-Bike"=D758,J758*112,IF("3-Run"=D758,J758*26.2,0)))</f>
        <v>0.17613955026455025</v>
      </c>
      <c r="R758" s="151">
        <f>Q758/2</f>
        <v>8.8069775132275124E-2</v>
      </c>
      <c r="S758" s="53">
        <f>J758*26.2</f>
        <v>0.17613955026455025</v>
      </c>
      <c r="T758" s="53">
        <f>(J758+0.0013889)*26.2</f>
        <v>0.21252873026455024</v>
      </c>
      <c r="U758" s="53">
        <f>S758/2</f>
        <v>8.8069775132275124E-2</v>
      </c>
      <c r="V758" s="53">
        <f>T758/2</f>
        <v>0.10626436513227512</v>
      </c>
      <c r="W758" s="50">
        <f>RANK(J758,J:J,1)</f>
        <v>1215</v>
      </c>
      <c r="X758" s="50">
        <f>YEAR(B758)</f>
        <v>2007</v>
      </c>
      <c r="Y758" s="50">
        <f>MONTH(B758)</f>
        <v>5</v>
      </c>
      <c r="Z758" s="56">
        <f>X758*100+Y758</f>
        <v>200705</v>
      </c>
      <c r="AA758" s="56">
        <f>WEEKNUM(B758,1)</f>
        <v>21</v>
      </c>
      <c r="AB758" s="58">
        <f>IF(ISBLANK(B758)," ",MAX(B758-B757-1,0))</f>
        <v>0</v>
      </c>
      <c r="AC758" s="56">
        <f>DAY(B758)</f>
        <v>21</v>
      </c>
      <c r="AD758" s="53">
        <f>U758+V758</f>
        <v>0.19433414026455026</v>
      </c>
      <c r="AE758" s="56">
        <f>IF("1-Swim"=D758,E758*46.7,IF("2-Bike"=D758,E758,IF("3-Run"=D758,E758*4.27,0)))</f>
        <v>14.944999999999999</v>
      </c>
    </row>
    <row r="759" spans="1:31" s="66" customFormat="1" x14ac:dyDescent="0.25">
      <c r="A759" s="50">
        <v>758</v>
      </c>
      <c r="B759" s="51">
        <v>39224</v>
      </c>
      <c r="C759" s="75">
        <f>B759</f>
        <v>39224</v>
      </c>
      <c r="D759" s="50" t="s">
        <v>1224</v>
      </c>
      <c r="E759" s="50">
        <v>5</v>
      </c>
      <c r="F759" s="50">
        <v>0</v>
      </c>
      <c r="G759" s="50">
        <v>20</v>
      </c>
      <c r="H759" s="50">
        <v>50</v>
      </c>
      <c r="I759" s="53">
        <f>IF(E759&gt;0,TIME(F759,G759,H759),"")</f>
        <v>1.4467592592592593E-2</v>
      </c>
      <c r="J759" s="54">
        <f>IF(E759&gt;0,TIME(F759,G759,H759)/E759,"")</f>
        <v>2.8935185185185184E-3</v>
      </c>
      <c r="K759" s="50" t="s">
        <v>33</v>
      </c>
      <c r="L759" s="50" t="s">
        <v>449</v>
      </c>
      <c r="M759" s="55">
        <f>IF(D759&gt;0,0.0416666666666667/J759,"")</f>
        <v>14.400000000000013</v>
      </c>
      <c r="N759" s="50">
        <v>0</v>
      </c>
      <c r="O759" s="50" t="s">
        <v>184</v>
      </c>
      <c r="P759" s="50"/>
      <c r="Q759" s="151">
        <f>IF("1-Swim"=D759,J759*2.4,IF("2-Bike"=D759,J759*112,IF("3-Run"=D759,J759*26.2,0)))</f>
        <v>0.32407407407407407</v>
      </c>
      <c r="R759" s="151">
        <f>Q759/2</f>
        <v>0.16203703703703703</v>
      </c>
      <c r="S759" s="53">
        <f>J759*26.2</f>
        <v>7.5810185185185175E-2</v>
      </c>
      <c r="T759" s="53">
        <f>(J759+0.0013889)*26.2</f>
        <v>0.11219936518518518</v>
      </c>
      <c r="U759" s="53">
        <f>S759/2</f>
        <v>3.7905092592592587E-2</v>
      </c>
      <c r="V759" s="53">
        <f>T759/2</f>
        <v>5.6099682592592591E-2</v>
      </c>
      <c r="W759" s="50">
        <f>RANK(J759,J:J,1)</f>
        <v>533</v>
      </c>
      <c r="X759" s="50">
        <f>YEAR(B759)</f>
        <v>2007</v>
      </c>
      <c r="Y759" s="50">
        <f>MONTH(B759)</f>
        <v>5</v>
      </c>
      <c r="Z759" s="56">
        <f>X759*100+Y759</f>
        <v>200705</v>
      </c>
      <c r="AA759" s="56">
        <f>WEEKNUM(B759,1)</f>
        <v>21</v>
      </c>
      <c r="AB759" s="58">
        <f>IF(ISBLANK(B759)," ",MAX(B759-B758-1,0))</f>
        <v>0</v>
      </c>
      <c r="AC759" s="56">
        <f>DAY(B759)</f>
        <v>22</v>
      </c>
      <c r="AD759" s="53">
        <f>U759+V759</f>
        <v>9.4004775185185185E-2</v>
      </c>
      <c r="AE759" s="56">
        <f>IF("1-Swim"=D759,E759*46.7,IF("2-Bike"=D759,E759,IF("3-Run"=D759,E759*4.27,0)))</f>
        <v>5</v>
      </c>
    </row>
    <row r="760" spans="1:31" x14ac:dyDescent="0.25">
      <c r="A760" s="50">
        <v>759</v>
      </c>
      <c r="B760" s="51">
        <v>39226</v>
      </c>
      <c r="C760" s="75">
        <f>B760</f>
        <v>39226</v>
      </c>
      <c r="D760" s="50" t="s">
        <v>1223</v>
      </c>
      <c r="E760" s="50">
        <v>4</v>
      </c>
      <c r="F760" s="50">
        <v>0</v>
      </c>
      <c r="G760" s="50">
        <v>42</v>
      </c>
      <c r="H760" s="50">
        <v>22</v>
      </c>
      <c r="I760" s="53">
        <f>IF(E760&gt;0,TIME(F760,G760,H760),"")</f>
        <v>2.9421296296296296E-2</v>
      </c>
      <c r="J760" s="54">
        <f>IF(E760&gt;0,TIME(F760,G760,H760)/E760,"")</f>
        <v>7.355324074074074E-3</v>
      </c>
      <c r="K760" s="50" t="s">
        <v>559</v>
      </c>
      <c r="L760" s="50" t="s">
        <v>143</v>
      </c>
      <c r="M760" s="55">
        <f>IF(D760&gt;0,0.0416666666666667/J760,"")</f>
        <v>5.6648308418568103</v>
      </c>
      <c r="N760" s="50">
        <v>164</v>
      </c>
      <c r="O760" s="50" t="s">
        <v>208</v>
      </c>
      <c r="P760" s="50" t="s">
        <v>453</v>
      </c>
      <c r="Q760" s="151">
        <f>IF("1-Swim"=D760,J760*2.4,IF("2-Bike"=D760,J760*112,IF("3-Run"=D760,J760*26.2,0)))</f>
        <v>0.19270949074074073</v>
      </c>
      <c r="R760" s="151">
        <f>Q760/2</f>
        <v>9.6354745370370365E-2</v>
      </c>
      <c r="S760" s="53">
        <f>J760*26.2</f>
        <v>0.19270949074074073</v>
      </c>
      <c r="T760" s="53">
        <f>(J760+0.0013889)*26.2</f>
        <v>0.22909867074074072</v>
      </c>
      <c r="U760" s="53">
        <f>S760/2</f>
        <v>9.6354745370370365E-2</v>
      </c>
      <c r="V760" s="53">
        <f>T760/2</f>
        <v>0.11454933537037036</v>
      </c>
      <c r="W760" s="50">
        <f>RANK(J760,J:J,1)</f>
        <v>1940</v>
      </c>
      <c r="X760" s="50">
        <f>YEAR(B760)</f>
        <v>2007</v>
      </c>
      <c r="Y760" s="50">
        <f>MONTH(B760)</f>
        <v>5</v>
      </c>
      <c r="Z760" s="56">
        <f>X760*100+Y760</f>
        <v>200705</v>
      </c>
      <c r="AA760" s="56">
        <f>WEEKNUM(B760,1)</f>
        <v>21</v>
      </c>
      <c r="AB760" s="58">
        <f>IF(ISBLANK(B760)," ",MAX(B760-B759-1,0))</f>
        <v>1</v>
      </c>
      <c r="AC760" s="56">
        <f>DAY(B760)</f>
        <v>24</v>
      </c>
      <c r="AD760" s="53">
        <f>U760+V760</f>
        <v>0.21090408074074074</v>
      </c>
      <c r="AE760" s="56">
        <f>IF("1-Swim"=D760,E760*46.7,IF("2-Bike"=D760,E760,IF("3-Run"=D760,E760*4.27,0)))</f>
        <v>17.079999999999998</v>
      </c>
    </row>
    <row r="761" spans="1:31" x14ac:dyDescent="0.25">
      <c r="A761" s="50">
        <v>760</v>
      </c>
      <c r="B761" s="51">
        <v>39227</v>
      </c>
      <c r="C761" s="75">
        <f>B761</f>
        <v>39227</v>
      </c>
      <c r="D761" s="50" t="s">
        <v>1223</v>
      </c>
      <c r="E761" s="50">
        <v>3.5</v>
      </c>
      <c r="F761" s="50">
        <v>0</v>
      </c>
      <c r="G761" s="50">
        <v>37</v>
      </c>
      <c r="H761" s="50">
        <v>59</v>
      </c>
      <c r="I761" s="53">
        <f>IF(E761&gt;0,TIME(F761,G761,H761),"")</f>
        <v>2.6377314814814815E-2</v>
      </c>
      <c r="J761" s="54">
        <f>IF(E761&gt;0,TIME(F761,G761,H761)/E761,"")</f>
        <v>7.5363756613756614E-3</v>
      </c>
      <c r="K761" s="50" t="s">
        <v>559</v>
      </c>
      <c r="L761" s="50" t="s">
        <v>130</v>
      </c>
      <c r="M761" s="55">
        <f>IF(D761&gt;0,0.0416666666666667/J761,"")</f>
        <v>5.5287406757349755</v>
      </c>
      <c r="N761" s="50">
        <v>162</v>
      </c>
      <c r="O761" s="50" t="s">
        <v>208</v>
      </c>
      <c r="P761" s="50" t="s">
        <v>454</v>
      </c>
      <c r="Q761" s="151">
        <f>IF("1-Swim"=D761,J761*2.4,IF("2-Bike"=D761,J761*112,IF("3-Run"=D761,J761*26.2,0)))</f>
        <v>0.19745304232804231</v>
      </c>
      <c r="R761" s="151">
        <f>Q761/2</f>
        <v>9.8726521164021155E-2</v>
      </c>
      <c r="S761" s="53">
        <f>J761*26.2</f>
        <v>0.19745304232804231</v>
      </c>
      <c r="T761" s="53">
        <f>(J761+0.0013889)*26.2</f>
        <v>0.2338422223280423</v>
      </c>
      <c r="U761" s="53">
        <f>S761/2</f>
        <v>9.8726521164021155E-2</v>
      </c>
      <c r="V761" s="53">
        <f>T761/2</f>
        <v>0.11692111116402115</v>
      </c>
      <c r="W761" s="50">
        <f>RANK(J761,J:J,1)</f>
        <v>2103</v>
      </c>
      <c r="X761" s="50">
        <f>YEAR(B761)</f>
        <v>2007</v>
      </c>
      <c r="Y761" s="50">
        <f>MONTH(B761)</f>
        <v>5</v>
      </c>
      <c r="Z761" s="56">
        <f>X761*100+Y761</f>
        <v>200705</v>
      </c>
      <c r="AA761" s="56">
        <f>WEEKNUM(B761,1)</f>
        <v>21</v>
      </c>
      <c r="AB761" s="58">
        <f>IF(ISBLANK(B761)," ",MAX(B761-B760-1,0))</f>
        <v>0</v>
      </c>
      <c r="AC761" s="56">
        <f>DAY(B761)</f>
        <v>25</v>
      </c>
      <c r="AD761" s="53">
        <f>U761+V761</f>
        <v>0.21564763232804229</v>
      </c>
      <c r="AE761" s="56">
        <f>IF("1-Swim"=D761,E761*46.7,IF("2-Bike"=D761,E761,IF("3-Run"=D761,E761*4.27,0)))</f>
        <v>14.944999999999999</v>
      </c>
    </row>
    <row r="762" spans="1:31" x14ac:dyDescent="0.25">
      <c r="A762" s="50">
        <v>761</v>
      </c>
      <c r="B762" s="51">
        <v>39228</v>
      </c>
      <c r="C762" s="75">
        <f>B762</f>
        <v>39228</v>
      </c>
      <c r="D762" s="50" t="s">
        <v>1224</v>
      </c>
      <c r="E762" s="50">
        <v>25</v>
      </c>
      <c r="F762" s="50">
        <v>1</v>
      </c>
      <c r="G762" s="50">
        <v>48</v>
      </c>
      <c r="H762" s="50">
        <v>35</v>
      </c>
      <c r="I762" s="53">
        <f>IF(E762&gt;0,TIME(F762,G762,H762),"")</f>
        <v>7.5405092592592593E-2</v>
      </c>
      <c r="J762" s="54">
        <f>IF(E762&gt;0,TIME(F762,G762,H762)/E762,"")</f>
        <v>3.0162037037037037E-3</v>
      </c>
      <c r="K762" s="50" t="s">
        <v>33</v>
      </c>
      <c r="L762" s="50" t="s">
        <v>41</v>
      </c>
      <c r="M762" s="55">
        <f>IF(D762&gt;0,0.0416666666666667/J762,"")</f>
        <v>13.814274750575606</v>
      </c>
      <c r="N762" s="50">
        <v>0</v>
      </c>
      <c r="O762" s="50" t="s">
        <v>184</v>
      </c>
      <c r="P762" s="50" t="s">
        <v>455</v>
      </c>
      <c r="Q762" s="151">
        <f>IF("1-Swim"=D762,J762*2.4,IF("2-Bike"=D762,J762*112,IF("3-Run"=D762,J762*26.2,0)))</f>
        <v>0.33781481481481479</v>
      </c>
      <c r="R762" s="151">
        <f>Q762/2</f>
        <v>0.1689074074074074</v>
      </c>
      <c r="S762" s="53">
        <f>J762*26.2</f>
        <v>7.9024537037037032E-2</v>
      </c>
      <c r="T762" s="53">
        <f>(J762+0.0013889)*26.2</f>
        <v>0.11541371703703703</v>
      </c>
      <c r="U762" s="53">
        <f>S762/2</f>
        <v>3.9512268518518516E-2</v>
      </c>
      <c r="V762" s="53">
        <f>T762/2</f>
        <v>5.7706858518518513E-2</v>
      </c>
      <c r="W762" s="50">
        <f>RANK(J762,J:J,1)</f>
        <v>581</v>
      </c>
      <c r="X762" s="50">
        <f>YEAR(B762)</f>
        <v>2007</v>
      </c>
      <c r="Y762" s="50">
        <f>MONTH(B762)</f>
        <v>5</v>
      </c>
      <c r="Z762" s="56">
        <f>X762*100+Y762</f>
        <v>200705</v>
      </c>
      <c r="AA762" s="56">
        <f>WEEKNUM(B762,1)</f>
        <v>21</v>
      </c>
      <c r="AB762" s="58">
        <f>IF(ISBLANK(B762)," ",MAX(B762-B761-1,0))</f>
        <v>0</v>
      </c>
      <c r="AC762" s="56">
        <f>DAY(B762)</f>
        <v>26</v>
      </c>
      <c r="AD762" s="53">
        <f>U762+V762</f>
        <v>9.7219127037037029E-2</v>
      </c>
      <c r="AE762" s="56">
        <f>IF("1-Swim"=D762,E762*46.7,IF("2-Bike"=D762,E762,IF("3-Run"=D762,E762*4.27,0)))</f>
        <v>25</v>
      </c>
    </row>
    <row r="763" spans="1:31" x14ac:dyDescent="0.25">
      <c r="A763" s="50">
        <v>762</v>
      </c>
      <c r="B763" s="51">
        <v>39231</v>
      </c>
      <c r="C763" s="75">
        <f>B763</f>
        <v>39231</v>
      </c>
      <c r="D763" s="50" t="s">
        <v>1223</v>
      </c>
      <c r="E763" s="50">
        <v>4.4000000000000004</v>
      </c>
      <c r="F763" s="50">
        <v>0</v>
      </c>
      <c r="G763" s="50">
        <v>46</v>
      </c>
      <c r="H763" s="50">
        <v>6</v>
      </c>
      <c r="I763" s="53">
        <f>IF(E763&gt;0,TIME(F763,G763,H763),"")</f>
        <v>3.201388888888889E-2</v>
      </c>
      <c r="J763" s="54">
        <f>IF(E763&gt;0,TIME(F763,G763,H763)/E763,"")</f>
        <v>7.2758838383838384E-3</v>
      </c>
      <c r="K763" s="50" t="s">
        <v>559</v>
      </c>
      <c r="L763" s="50" t="s">
        <v>152</v>
      </c>
      <c r="M763" s="55">
        <f>IF(D763&gt;0,0.0416666666666667/J763,"")</f>
        <v>5.7266811279826513</v>
      </c>
      <c r="N763" s="50">
        <v>0</v>
      </c>
      <c r="O763" s="50" t="s">
        <v>184</v>
      </c>
      <c r="P763" s="50" t="s">
        <v>456</v>
      </c>
      <c r="Q763" s="151">
        <f>IF("1-Swim"=D763,J763*2.4,IF("2-Bike"=D763,J763*112,IF("3-Run"=D763,J763*26.2,0)))</f>
        <v>0.19062815656565657</v>
      </c>
      <c r="R763" s="151">
        <f>Q763/2</f>
        <v>9.5314078282828285E-2</v>
      </c>
      <c r="S763" s="53">
        <f>J763*26.2</f>
        <v>0.19062815656565657</v>
      </c>
      <c r="T763" s="53">
        <f>(J763+0.0013889)*26.2</f>
        <v>0.22701733656565656</v>
      </c>
      <c r="U763" s="53">
        <f>S763/2</f>
        <v>9.5314078282828285E-2</v>
      </c>
      <c r="V763" s="53">
        <f>T763/2</f>
        <v>0.11350866828282828</v>
      </c>
      <c r="W763" s="50">
        <f>RANK(J763,J:J,1)</f>
        <v>1864</v>
      </c>
      <c r="X763" s="50">
        <f>YEAR(B763)</f>
        <v>2007</v>
      </c>
      <c r="Y763" s="50">
        <f>MONTH(B763)</f>
        <v>5</v>
      </c>
      <c r="Z763" s="56">
        <f>X763*100+Y763</f>
        <v>200705</v>
      </c>
      <c r="AA763" s="56">
        <f>WEEKNUM(B763,1)</f>
        <v>22</v>
      </c>
      <c r="AB763" s="58">
        <f>IF(ISBLANK(B763)," ",MAX(B763-B762-1,0))</f>
        <v>2</v>
      </c>
      <c r="AC763" s="56">
        <f>DAY(B763)</f>
        <v>29</v>
      </c>
      <c r="AD763" s="53">
        <f>U763+V763</f>
        <v>0.20882274656565658</v>
      </c>
      <c r="AE763" s="56">
        <f>IF("1-Swim"=D763,E763*46.7,IF("2-Bike"=D763,E763,IF("3-Run"=D763,E763*4.27,0)))</f>
        <v>18.788</v>
      </c>
    </row>
    <row r="764" spans="1:31" s="74" customFormat="1" x14ac:dyDescent="0.25">
      <c r="A764" s="50">
        <v>763</v>
      </c>
      <c r="B764" s="51">
        <v>39233</v>
      </c>
      <c r="C764" s="75">
        <f>B764</f>
        <v>39233</v>
      </c>
      <c r="D764" s="50" t="s">
        <v>1225</v>
      </c>
      <c r="E764" s="50">
        <v>0.6</v>
      </c>
      <c r="F764" s="50">
        <v>0</v>
      </c>
      <c r="G764" s="50">
        <v>24</v>
      </c>
      <c r="H764" s="50">
        <v>9</v>
      </c>
      <c r="I764" s="53">
        <f>IF(E764&gt;0,TIME(F764,G764,H764),"")</f>
        <v>1.6770833333333332E-2</v>
      </c>
      <c r="J764" s="54">
        <f>IF(E764&gt;0,TIME(F764,G764,H764)/E764,"")</f>
        <v>2.7951388888888887E-2</v>
      </c>
      <c r="K764" s="50" t="s">
        <v>346</v>
      </c>
      <c r="L764" s="50" t="s">
        <v>457</v>
      </c>
      <c r="M764" s="55">
        <f>IF(D764&gt;0,0.0416666666666667/J764,"")</f>
        <v>1.4906832298136659</v>
      </c>
      <c r="N764" s="50">
        <v>0</v>
      </c>
      <c r="O764" s="50"/>
      <c r="P764" s="50" t="s">
        <v>458</v>
      </c>
      <c r="Q764" s="151">
        <f>IF("1-Swim"=D764,J764*2.4,IF("2-Bike"=D764,J764*112,IF("3-Run"=D764,J764*26.2,0)))</f>
        <v>6.7083333333333328E-2</v>
      </c>
      <c r="R764" s="151">
        <f>Q764/2</f>
        <v>3.3541666666666664E-2</v>
      </c>
      <c r="S764" s="53">
        <f>J764*26.2</f>
        <v>0.73232638888888879</v>
      </c>
      <c r="T764" s="53">
        <f>(J764+0.0013889)*26.2</f>
        <v>0.76871556888888881</v>
      </c>
      <c r="U764" s="53">
        <f>S764/2</f>
        <v>0.3661631944444444</v>
      </c>
      <c r="V764" s="53">
        <f>T764/2</f>
        <v>0.38435778444444441</v>
      </c>
      <c r="W764" s="50">
        <f>RANK(J764,J:J,1)</f>
        <v>3321</v>
      </c>
      <c r="X764" s="50">
        <f>YEAR(B764)</f>
        <v>2007</v>
      </c>
      <c r="Y764" s="50">
        <f>MONTH(B764)</f>
        <v>5</v>
      </c>
      <c r="Z764" s="56">
        <f>X764*100+Y764</f>
        <v>200705</v>
      </c>
      <c r="AA764" s="56">
        <f>WEEKNUM(B764,1)</f>
        <v>22</v>
      </c>
      <c r="AB764" s="58">
        <f>IF(ISBLANK(B764)," ",MAX(B764-B763-1,0))</f>
        <v>1</v>
      </c>
      <c r="AC764" s="56">
        <f>DAY(B764)</f>
        <v>31</v>
      </c>
      <c r="AD764" s="53">
        <f>U764+V764</f>
        <v>0.7505209788888888</v>
      </c>
      <c r="AE764" s="56">
        <f>IF("1-Swim"=D764,E764*46.7,IF("2-Bike"=D764,E764,IF("3-Run"=D764,E764*4.27,0)))</f>
        <v>28.02</v>
      </c>
    </row>
    <row r="765" spans="1:31" s="74" customFormat="1" x14ac:dyDescent="0.25">
      <c r="A765" s="50">
        <v>764</v>
      </c>
      <c r="B765" s="51">
        <v>39238</v>
      </c>
      <c r="C765" s="75">
        <f>B765</f>
        <v>39238</v>
      </c>
      <c r="D765" s="50" t="s">
        <v>1223</v>
      </c>
      <c r="E765" s="50">
        <v>3.5</v>
      </c>
      <c r="F765" s="50">
        <v>0</v>
      </c>
      <c r="G765" s="50">
        <v>36</v>
      </c>
      <c r="H765" s="50">
        <v>37</v>
      </c>
      <c r="I765" s="53">
        <f>IF(E765&gt;0,TIME(F765,G765,H765),"")</f>
        <v>2.5428240740740741E-2</v>
      </c>
      <c r="J765" s="54">
        <f>IF(E765&gt;0,TIME(F765,G765,H765)/E765,"")</f>
        <v>7.2652116402116404E-3</v>
      </c>
      <c r="K765" s="50" t="s">
        <v>559</v>
      </c>
      <c r="L765" s="50" t="s">
        <v>130</v>
      </c>
      <c r="M765" s="55">
        <f>IF(D765&gt;0,0.0416666666666667/J765,"")</f>
        <v>5.7350933090578105</v>
      </c>
      <c r="N765" s="50">
        <v>163</v>
      </c>
      <c r="O765" s="50" t="s">
        <v>201</v>
      </c>
      <c r="P765" s="50" t="s">
        <v>459</v>
      </c>
      <c r="Q765" s="151">
        <f>IF("1-Swim"=D765,J765*2.4,IF("2-Bike"=D765,J765*112,IF("3-Run"=D765,J765*26.2,0)))</f>
        <v>0.19034854497354498</v>
      </c>
      <c r="R765" s="151">
        <f>Q765/2</f>
        <v>9.5174272486772488E-2</v>
      </c>
      <c r="S765" s="53">
        <f>J765*26.2</f>
        <v>0.19034854497354498</v>
      </c>
      <c r="T765" s="53">
        <f>(J765+0.0013889)*26.2</f>
        <v>0.22673772497354494</v>
      </c>
      <c r="U765" s="53">
        <f>S765/2</f>
        <v>9.5174272486772488E-2</v>
      </c>
      <c r="V765" s="53">
        <f>T765/2</f>
        <v>0.11336886248677247</v>
      </c>
      <c r="W765" s="50">
        <f>RANK(J765,J:J,1)</f>
        <v>1851</v>
      </c>
      <c r="X765" s="50">
        <f>YEAR(B765)</f>
        <v>2007</v>
      </c>
      <c r="Y765" s="50">
        <f>MONTH(B765)</f>
        <v>6</v>
      </c>
      <c r="Z765" s="56">
        <f>X765*100+Y765</f>
        <v>200706</v>
      </c>
      <c r="AA765" s="56">
        <f>WEEKNUM(B765,1)</f>
        <v>23</v>
      </c>
      <c r="AB765" s="58">
        <f>IF(ISBLANK(B765)," ",MAX(B765-B764-1,0))</f>
        <v>4</v>
      </c>
      <c r="AC765" s="56">
        <f>DAY(B765)</f>
        <v>5</v>
      </c>
      <c r="AD765" s="53">
        <f>U765+V765</f>
        <v>0.20854313497354496</v>
      </c>
      <c r="AE765" s="56">
        <f>IF("1-Swim"=D765,E765*46.7,IF("2-Bike"=D765,E765,IF("3-Run"=D765,E765*4.27,0)))</f>
        <v>14.944999999999999</v>
      </c>
    </row>
    <row r="766" spans="1:31" s="74" customFormat="1" x14ac:dyDescent="0.25">
      <c r="A766" s="50">
        <v>765</v>
      </c>
      <c r="B766" s="51">
        <v>39239</v>
      </c>
      <c r="C766" s="75">
        <f>B766</f>
        <v>39239</v>
      </c>
      <c r="D766" s="50" t="s">
        <v>1224</v>
      </c>
      <c r="E766" s="50">
        <v>8.9</v>
      </c>
      <c r="F766" s="50">
        <v>0</v>
      </c>
      <c r="G766" s="50">
        <v>36</v>
      </c>
      <c r="H766" s="50">
        <v>22</v>
      </c>
      <c r="I766" s="53">
        <f>IF(E766&gt;0,TIME(F766,G766,H766),"")</f>
        <v>2.525462962962963E-2</v>
      </c>
      <c r="J766" s="54">
        <f>IF(E766&gt;0,TIME(F766,G766,H766)/E766,"")</f>
        <v>2.837598834789846E-3</v>
      </c>
      <c r="K766" s="50" t="s">
        <v>324</v>
      </c>
      <c r="L766" s="50" t="s">
        <v>202</v>
      </c>
      <c r="M766" s="55">
        <f>IF(D766&gt;0,0.0416666666666667/J766,"")</f>
        <v>14.68377635197068</v>
      </c>
      <c r="N766" s="50">
        <v>141</v>
      </c>
      <c r="O766" s="50" t="s">
        <v>328</v>
      </c>
      <c r="P766" s="50" t="s">
        <v>462</v>
      </c>
      <c r="Q766" s="151">
        <f>IF("1-Swim"=D766,J766*2.4,IF("2-Bike"=D766,J766*112,IF("3-Run"=D766,J766*26.2,0)))</f>
        <v>0.31781106949646276</v>
      </c>
      <c r="R766" s="151">
        <f>Q766/2</f>
        <v>0.15890553474823138</v>
      </c>
      <c r="S766" s="53">
        <f>J766*26.2</f>
        <v>7.4345089471493958E-2</v>
      </c>
      <c r="T766" s="53">
        <f>(J766+0.0013889)*26.2</f>
        <v>0.11073426947149397</v>
      </c>
      <c r="U766" s="53">
        <f>S766/2</f>
        <v>3.7172544735746979E-2</v>
      </c>
      <c r="V766" s="53">
        <f>T766/2</f>
        <v>5.5367134735746983E-2</v>
      </c>
      <c r="W766" s="50">
        <f>RANK(J766,J:J,1)</f>
        <v>502</v>
      </c>
      <c r="X766" s="50">
        <f>YEAR(B766)</f>
        <v>2007</v>
      </c>
      <c r="Y766" s="50">
        <f>MONTH(B766)</f>
        <v>6</v>
      </c>
      <c r="Z766" s="56">
        <f>X766*100+Y766</f>
        <v>200706</v>
      </c>
      <c r="AA766" s="56">
        <f>WEEKNUM(B766,1)</f>
        <v>23</v>
      </c>
      <c r="AB766" s="58">
        <f>IF(ISBLANK(B766)," ",MAX(B766-B765-1,0))</f>
        <v>0</v>
      </c>
      <c r="AC766" s="56">
        <f>DAY(B766)</f>
        <v>6</v>
      </c>
      <c r="AD766" s="53">
        <f>U766+V766</f>
        <v>9.2539679471493969E-2</v>
      </c>
      <c r="AE766" s="56">
        <f>IF("1-Swim"=D766,E766*46.7,IF("2-Bike"=D766,E766,IF("3-Run"=D766,E766*4.27,0)))</f>
        <v>8.9</v>
      </c>
    </row>
    <row r="767" spans="1:31" s="74" customFormat="1" x14ac:dyDescent="0.25">
      <c r="A767" s="50">
        <v>766</v>
      </c>
      <c r="B767" s="51">
        <v>39240</v>
      </c>
      <c r="C767" s="75">
        <f>B767</f>
        <v>39240</v>
      </c>
      <c r="D767" s="50" t="s">
        <v>1223</v>
      </c>
      <c r="E767" s="50">
        <v>3</v>
      </c>
      <c r="F767" s="50">
        <v>0</v>
      </c>
      <c r="G767" s="50">
        <v>29</v>
      </c>
      <c r="H767" s="50">
        <v>6</v>
      </c>
      <c r="I767" s="53">
        <f>IF(E767&gt;0,TIME(F767,G767,H767),"")</f>
        <v>2.0208333333333335E-2</v>
      </c>
      <c r="J767" s="54">
        <f>IF(E767&gt;0,TIME(F767,G767,H767)/E767,"")</f>
        <v>6.736111111111112E-3</v>
      </c>
      <c r="K767" s="50" t="s">
        <v>559</v>
      </c>
      <c r="L767" s="50" t="s">
        <v>334</v>
      </c>
      <c r="M767" s="55">
        <f>IF(D767&gt;0,0.0416666666666667/J767,"")</f>
        <v>6.1855670103092821</v>
      </c>
      <c r="N767" s="50">
        <v>160</v>
      </c>
      <c r="O767" s="50" t="s">
        <v>184</v>
      </c>
      <c r="P767" s="50" t="s">
        <v>464</v>
      </c>
      <c r="Q767" s="151">
        <f>IF("1-Swim"=D767,J767*2.4,IF("2-Bike"=D767,J767*112,IF("3-Run"=D767,J767*26.2,0)))</f>
        <v>0.17648611111111112</v>
      </c>
      <c r="R767" s="151">
        <f>Q767/2</f>
        <v>8.8243055555555561E-2</v>
      </c>
      <c r="S767" s="53">
        <f>J767*26.2</f>
        <v>0.17648611111111112</v>
      </c>
      <c r="T767" s="53">
        <f>(J767+0.0013889)*26.2</f>
        <v>0.21287529111111111</v>
      </c>
      <c r="U767" s="53">
        <f>S767/2</f>
        <v>8.8243055555555561E-2</v>
      </c>
      <c r="V767" s="53">
        <f>T767/2</f>
        <v>0.10643764555555556</v>
      </c>
      <c r="W767" s="50">
        <f>RANK(J767,J:J,1)</f>
        <v>1238</v>
      </c>
      <c r="X767" s="50">
        <f>YEAR(B767)</f>
        <v>2007</v>
      </c>
      <c r="Y767" s="50">
        <f>MONTH(B767)</f>
        <v>6</v>
      </c>
      <c r="Z767" s="56">
        <f>X767*100+Y767</f>
        <v>200706</v>
      </c>
      <c r="AA767" s="56">
        <f>WEEKNUM(B767,1)</f>
        <v>23</v>
      </c>
      <c r="AB767" s="58">
        <f>IF(ISBLANK(B767)," ",MAX(B767-B766-1,0))</f>
        <v>0</v>
      </c>
      <c r="AC767" s="56">
        <f>DAY(B767)</f>
        <v>7</v>
      </c>
      <c r="AD767" s="53">
        <f>U767+V767</f>
        <v>0.19468070111111113</v>
      </c>
      <c r="AE767" s="56">
        <f>IF("1-Swim"=D767,E767*46.7,IF("2-Bike"=D767,E767,IF("3-Run"=D767,E767*4.27,0)))</f>
        <v>12.809999999999999</v>
      </c>
    </row>
    <row r="768" spans="1:31" s="74" customFormat="1" x14ac:dyDescent="0.25">
      <c r="A768" s="50">
        <v>767</v>
      </c>
      <c r="B768" s="51">
        <v>39242</v>
      </c>
      <c r="C768" s="75">
        <f>B768</f>
        <v>39242</v>
      </c>
      <c r="D768" s="50" t="s">
        <v>1225</v>
      </c>
      <c r="E768" s="50">
        <v>0.25</v>
      </c>
      <c r="F768" s="50">
        <v>0</v>
      </c>
      <c r="G768" s="50">
        <v>11</v>
      </c>
      <c r="H768" s="50">
        <v>11</v>
      </c>
      <c r="I768" s="53">
        <f>IF(E768&gt;0,TIME(F768,G768,H768),"")</f>
        <v>7.7662037037037031E-3</v>
      </c>
      <c r="J768" s="54">
        <f>IF(E768&gt;0,TIME(F768,G768,H768)/E768,"")</f>
        <v>3.1064814814814812E-2</v>
      </c>
      <c r="K768" s="50" t="s">
        <v>236</v>
      </c>
      <c r="L768" s="50" t="s">
        <v>466</v>
      </c>
      <c r="M768" s="55">
        <f>IF(D768&gt;0,0.0416666666666667/J768,"")</f>
        <v>1.3412816691505227</v>
      </c>
      <c r="N768" s="50">
        <v>0</v>
      </c>
      <c r="O768" s="50"/>
      <c r="P768" s="50"/>
      <c r="Q768" s="151">
        <f>IF("1-Swim"=D768,J768*2.4,IF("2-Bike"=D768,J768*112,IF("3-Run"=D768,J768*26.2,0)))</f>
        <v>7.4555555555555542E-2</v>
      </c>
      <c r="R768" s="151">
        <f>Q768/2</f>
        <v>3.7277777777777771E-2</v>
      </c>
      <c r="S768" s="53">
        <f>J768*26.2</f>
        <v>0.81389814814814809</v>
      </c>
      <c r="T768" s="53">
        <f>(J768+0.0013889)*26.2</f>
        <v>0.85028732814814811</v>
      </c>
      <c r="U768" s="53">
        <f>S768/2</f>
        <v>0.40694907407407405</v>
      </c>
      <c r="V768" s="53">
        <f>T768/2</f>
        <v>0.42514366407407406</v>
      </c>
      <c r="W768" s="50">
        <f>RANK(J768,J:J,1)</f>
        <v>3362</v>
      </c>
      <c r="X768" s="50">
        <f>YEAR(B768)</f>
        <v>2007</v>
      </c>
      <c r="Y768" s="50">
        <f>MONTH(B768)</f>
        <v>6</v>
      </c>
      <c r="Z768" s="56">
        <f>X768*100+Y768</f>
        <v>200706</v>
      </c>
      <c r="AA768" s="56">
        <f>WEEKNUM(B768,1)</f>
        <v>23</v>
      </c>
      <c r="AB768" s="58">
        <f>IF(ISBLANK(B768)," ",MAX(B768-B767-1,0))</f>
        <v>1</v>
      </c>
      <c r="AC768" s="56">
        <f>DAY(B768)</f>
        <v>9</v>
      </c>
      <c r="AD768" s="53">
        <f>U768+V768</f>
        <v>0.8320927381481481</v>
      </c>
      <c r="AE768" s="56">
        <f>IF("1-Swim"=D768,E768*46.7,IF("2-Bike"=D768,E768,IF("3-Run"=D768,E768*4.27,0)))</f>
        <v>11.675000000000001</v>
      </c>
    </row>
    <row r="769" spans="1:31" x14ac:dyDescent="0.25">
      <c r="A769" s="50">
        <v>768</v>
      </c>
      <c r="B769" s="51">
        <v>39243</v>
      </c>
      <c r="C769" s="75">
        <f>B769</f>
        <v>39243</v>
      </c>
      <c r="D769" s="50" t="s">
        <v>1224</v>
      </c>
      <c r="E769" s="50">
        <v>17</v>
      </c>
      <c r="F769" s="50">
        <v>1</v>
      </c>
      <c r="G769" s="50">
        <v>5</v>
      </c>
      <c r="H769" s="50">
        <v>23</v>
      </c>
      <c r="I769" s="53">
        <f>IF(E769&gt;0,TIME(F769,G769,H769),"")</f>
        <v>4.5405092592592594E-2</v>
      </c>
      <c r="J769" s="54">
        <f>IF(E769&gt;0,TIME(F769,G769,H769)/E769,"")</f>
        <v>2.6708877995642701E-3</v>
      </c>
      <c r="K769" s="50" t="s">
        <v>33</v>
      </c>
      <c r="L769" s="50" t="s">
        <v>465</v>
      </c>
      <c r="M769" s="55">
        <f>IF(D769&gt;0,0.0416666666666667/J769,"")</f>
        <v>15.600305888350764</v>
      </c>
      <c r="N769" s="50">
        <v>0</v>
      </c>
      <c r="O769" s="50" t="s">
        <v>198</v>
      </c>
      <c r="Q769" s="151">
        <f>IF("1-Swim"=D769,J769*2.4,IF("2-Bike"=D769,J769*112,IF("3-Run"=D769,J769*26.2,0)))</f>
        <v>0.29913943355119826</v>
      </c>
      <c r="R769" s="151">
        <f>Q769/2</f>
        <v>0.14956971677559913</v>
      </c>
      <c r="S769" s="53">
        <f>J769*26.2</f>
        <v>6.997726034858387E-2</v>
      </c>
      <c r="T769" s="53">
        <f>(J769+0.0013889)*26.2</f>
        <v>0.10636644034858388</v>
      </c>
      <c r="U769" s="53">
        <f>S769/2</f>
        <v>3.4988630174291935E-2</v>
      </c>
      <c r="V769" s="53">
        <f>T769/2</f>
        <v>5.3183220174291938E-2</v>
      </c>
      <c r="W769" s="50">
        <f>RANK(J769,J:J,1)</f>
        <v>389</v>
      </c>
      <c r="X769" s="50">
        <f>YEAR(B769)</f>
        <v>2007</v>
      </c>
      <c r="Y769" s="50">
        <f>MONTH(B769)</f>
        <v>6</v>
      </c>
      <c r="Z769" s="56">
        <f>X769*100+Y769</f>
        <v>200706</v>
      </c>
      <c r="AA769" s="56">
        <f>WEEKNUM(B769,1)</f>
        <v>24</v>
      </c>
      <c r="AB769" s="58">
        <f>IF(ISBLANK(B769)," ",MAX(B769-B768-1,0))</f>
        <v>0</v>
      </c>
      <c r="AC769" s="56">
        <f>DAY(B769)</f>
        <v>10</v>
      </c>
      <c r="AD769" s="53">
        <f>U769+V769</f>
        <v>8.817185034858388E-2</v>
      </c>
      <c r="AE769" s="56">
        <f>IF("1-Swim"=D769,E769*46.7,IF("2-Bike"=D769,E769,IF("3-Run"=D769,E769*4.27,0)))</f>
        <v>17</v>
      </c>
    </row>
    <row r="770" spans="1:31" x14ac:dyDescent="0.25">
      <c r="A770" s="50">
        <v>769</v>
      </c>
      <c r="B770" s="59">
        <v>39243</v>
      </c>
      <c r="C770" s="76">
        <f>B770</f>
        <v>39243</v>
      </c>
      <c r="D770" s="61" t="s">
        <v>1223</v>
      </c>
      <c r="E770" s="61">
        <v>7</v>
      </c>
      <c r="F770" s="61">
        <v>1</v>
      </c>
      <c r="G770" s="61">
        <v>14</v>
      </c>
      <c r="H770" s="61">
        <v>31</v>
      </c>
      <c r="I770" s="62">
        <f>IF(E770&gt;0,TIME(F770,G770,H770),"")</f>
        <v>5.1747685185185188E-2</v>
      </c>
      <c r="J770" s="63">
        <f>IF(E770&gt;0,TIME(F770,G770,H770)/E770,"")</f>
        <v>7.3925264550264557E-3</v>
      </c>
      <c r="K770" s="61" t="s">
        <v>559</v>
      </c>
      <c r="L770" s="61" t="s">
        <v>50</v>
      </c>
      <c r="M770" s="55">
        <f>IF(D770&gt;0,0.0416666666666667/J770,"")</f>
        <v>5.6363229702527438</v>
      </c>
      <c r="N770" s="61">
        <v>177</v>
      </c>
      <c r="O770" s="61" t="s">
        <v>201</v>
      </c>
      <c r="P770" s="61"/>
      <c r="Q770" s="151">
        <f>IF("1-Swim"=D770,J770*2.4,IF("2-Bike"=D770,J770*112,IF("3-Run"=D770,J770*26.2,0)))</f>
        <v>0.19368419312169313</v>
      </c>
      <c r="R770" s="151">
        <f>Q770/2</f>
        <v>9.6842096560846566E-2</v>
      </c>
      <c r="S770" s="53">
        <f>J770*26.2</f>
        <v>0.19368419312169313</v>
      </c>
      <c r="T770" s="53">
        <f>(J770+0.0013889)*26.2</f>
        <v>0.23007337312169313</v>
      </c>
      <c r="U770" s="53">
        <f>S770/2</f>
        <v>9.6842096560846566E-2</v>
      </c>
      <c r="V770" s="53">
        <f>T770/2</f>
        <v>0.11503668656084656</v>
      </c>
      <c r="W770" s="61">
        <f>RANK(J770,J:J,1)</f>
        <v>1964</v>
      </c>
      <c r="X770" s="61">
        <f>YEAR(B770)</f>
        <v>2007</v>
      </c>
      <c r="Y770" s="61">
        <f>MONTH(B770)</f>
        <v>6</v>
      </c>
      <c r="Z770" s="64">
        <f>X770*100+Y770</f>
        <v>200706</v>
      </c>
      <c r="AA770" s="64">
        <f>WEEKNUM(B770,1)</f>
        <v>24</v>
      </c>
      <c r="AB770" s="65">
        <f>IF(ISBLANK(B770)," ",MAX(B770-B769-1,0))</f>
        <v>0</v>
      </c>
      <c r="AC770" s="56">
        <f>DAY(B770)</f>
        <v>10</v>
      </c>
      <c r="AD770" s="53">
        <f>U770+V770</f>
        <v>0.21187878312169312</v>
      </c>
      <c r="AE770" s="56">
        <f>IF("1-Swim"=D770,E770*46.7,IF("2-Bike"=D770,E770,IF("3-Run"=D770,E770*4.27,0)))</f>
        <v>29.889999999999997</v>
      </c>
    </row>
    <row r="771" spans="1:31" x14ac:dyDescent="0.25">
      <c r="A771" s="50">
        <v>770</v>
      </c>
      <c r="B771" s="51">
        <v>39245</v>
      </c>
      <c r="C771" s="75">
        <f>B771</f>
        <v>39245</v>
      </c>
      <c r="D771" s="50" t="s">
        <v>1223</v>
      </c>
      <c r="E771" s="50">
        <v>3.1</v>
      </c>
      <c r="F771" s="50">
        <v>0</v>
      </c>
      <c r="G771" s="50">
        <v>30</v>
      </c>
      <c r="H771" s="50">
        <v>6</v>
      </c>
      <c r="I771" s="53">
        <f>IF(E771&gt;0,TIME(F771,G771,H771),"")</f>
        <v>2.0902777777777781E-2</v>
      </c>
      <c r="J771" s="54">
        <f>IF(E771&gt;0,TIME(F771,G771,H771)/E771,"")</f>
        <v>6.7428315412186388E-3</v>
      </c>
      <c r="K771" s="50" t="s">
        <v>559</v>
      </c>
      <c r="L771" s="50" t="s">
        <v>469</v>
      </c>
      <c r="M771" s="55">
        <f>IF(D771&gt;0,0.0416666666666667/J771,"")</f>
        <v>6.1794019933554853</v>
      </c>
      <c r="N771" s="50">
        <v>153</v>
      </c>
      <c r="O771" s="50" t="s">
        <v>201</v>
      </c>
      <c r="P771" s="50" t="s">
        <v>470</v>
      </c>
      <c r="Q771" s="151">
        <f>IF("1-Swim"=D771,J771*2.4,IF("2-Bike"=D771,J771*112,IF("3-Run"=D771,J771*26.2,0)))</f>
        <v>0.17666218637992834</v>
      </c>
      <c r="R771" s="151">
        <f>Q771/2</f>
        <v>8.8331093189964169E-2</v>
      </c>
      <c r="S771" s="53">
        <f>J771*26.2</f>
        <v>0.17666218637992834</v>
      </c>
      <c r="T771" s="53">
        <f>(J771+0.0013889)*26.2</f>
        <v>0.21305136637992833</v>
      </c>
      <c r="U771" s="53">
        <f>S771/2</f>
        <v>8.8331093189964169E-2</v>
      </c>
      <c r="V771" s="53">
        <f>T771/2</f>
        <v>0.10652568318996417</v>
      </c>
      <c r="W771" s="50">
        <f>RANK(J771,J:J,1)</f>
        <v>1244</v>
      </c>
      <c r="X771" s="50">
        <f>YEAR(B771)</f>
        <v>2007</v>
      </c>
      <c r="Y771" s="50">
        <f>MONTH(B771)</f>
        <v>6</v>
      </c>
      <c r="Z771" s="56">
        <f>X771*100+Y771</f>
        <v>200706</v>
      </c>
      <c r="AA771" s="56">
        <f>WEEKNUM(B771,1)</f>
        <v>24</v>
      </c>
      <c r="AB771" s="58">
        <f>IF(ISBLANK(B771)," ",MAX(B771-B770-1,0))</f>
        <v>1</v>
      </c>
      <c r="AC771" s="56">
        <f>DAY(B771)</f>
        <v>12</v>
      </c>
      <c r="AD771" s="53">
        <f>U771+V771</f>
        <v>0.19485677637992832</v>
      </c>
      <c r="AE771" s="56">
        <f>IF("1-Swim"=D771,E771*46.7,IF("2-Bike"=D771,E771,IF("3-Run"=D771,E771*4.27,0)))</f>
        <v>13.236999999999998</v>
      </c>
    </row>
    <row r="772" spans="1:31" s="74" customFormat="1" x14ac:dyDescent="0.25">
      <c r="A772" s="50">
        <v>771</v>
      </c>
      <c r="B772" s="51">
        <v>39246</v>
      </c>
      <c r="C772" s="75">
        <f>B772</f>
        <v>39246</v>
      </c>
      <c r="D772" s="50" t="s">
        <v>1224</v>
      </c>
      <c r="E772" s="50">
        <v>25</v>
      </c>
      <c r="F772" s="50">
        <v>1</v>
      </c>
      <c r="G772" s="50">
        <v>43</v>
      </c>
      <c r="H772" s="50">
        <v>47</v>
      </c>
      <c r="I772" s="53">
        <f>IF(E772&gt;0,TIME(F772,G772,H772),"")</f>
        <v>7.2071759259259252E-2</v>
      </c>
      <c r="J772" s="54">
        <f>IF(E772&gt;0,TIME(F772,G772,H772)/E772,"")</f>
        <v>2.8828703703703703E-3</v>
      </c>
      <c r="K772" s="50" t="s">
        <v>33</v>
      </c>
      <c r="L772" s="50" t="s">
        <v>41</v>
      </c>
      <c r="M772" s="55">
        <f>IF(D772&gt;0,0.0416666666666667/J772,"")</f>
        <v>14.453187730849537</v>
      </c>
      <c r="N772" s="50">
        <v>147</v>
      </c>
      <c r="O772" s="50" t="s">
        <v>328</v>
      </c>
      <c r="P772" s="50" t="s">
        <v>472</v>
      </c>
      <c r="Q772" s="151">
        <f>IF("1-Swim"=D772,J772*2.4,IF("2-Bike"=D772,J772*112,IF("3-Run"=D772,J772*26.2,0)))</f>
        <v>0.32288148148148149</v>
      </c>
      <c r="R772" s="151">
        <f>Q772/2</f>
        <v>0.16144074074074075</v>
      </c>
      <c r="S772" s="53">
        <f>J772*26.2</f>
        <v>7.5531203703703698E-2</v>
      </c>
      <c r="T772" s="53">
        <f>(J772+0.0013889)*26.2</f>
        <v>0.11192038370370369</v>
      </c>
      <c r="U772" s="53">
        <f>S772/2</f>
        <v>3.7765601851851849E-2</v>
      </c>
      <c r="V772" s="53">
        <f>T772/2</f>
        <v>5.5960191851851845E-2</v>
      </c>
      <c r="W772" s="50">
        <f>RANK(J772,J:J,1)</f>
        <v>529</v>
      </c>
      <c r="X772" s="50">
        <f>YEAR(B772)</f>
        <v>2007</v>
      </c>
      <c r="Y772" s="50">
        <f>MONTH(B772)</f>
        <v>6</v>
      </c>
      <c r="Z772" s="56">
        <f>X772*100+Y772</f>
        <v>200706</v>
      </c>
      <c r="AA772" s="56">
        <f>WEEKNUM(B772,1)</f>
        <v>24</v>
      </c>
      <c r="AB772" s="58">
        <f>IF(ISBLANK(B772)," ",MAX(B772-B771-1,0))</f>
        <v>0</v>
      </c>
      <c r="AC772" s="56">
        <f>DAY(B772)</f>
        <v>13</v>
      </c>
      <c r="AD772" s="53">
        <f>U772+V772</f>
        <v>9.3725793703703694E-2</v>
      </c>
      <c r="AE772" s="56">
        <f>IF("1-Swim"=D772,E772*46.7,IF("2-Bike"=D772,E772,IF("3-Run"=D772,E772*4.27,0)))</f>
        <v>25</v>
      </c>
    </row>
    <row r="773" spans="1:31" s="74" customFormat="1" x14ac:dyDescent="0.25">
      <c r="A773" s="50">
        <v>772</v>
      </c>
      <c r="B773" s="51">
        <v>39247</v>
      </c>
      <c r="C773" s="75">
        <f>B773</f>
        <v>39247</v>
      </c>
      <c r="D773" s="50" t="s">
        <v>1223</v>
      </c>
      <c r="E773" s="50">
        <v>2.7</v>
      </c>
      <c r="F773" s="50">
        <v>0</v>
      </c>
      <c r="G773" s="50">
        <v>23</v>
      </c>
      <c r="H773" s="50">
        <v>40</v>
      </c>
      <c r="I773" s="53">
        <f>IF(E773&gt;0,TIME(F773,G773,H773),"")</f>
        <v>1.6435185185185188E-2</v>
      </c>
      <c r="J773" s="54">
        <f>IF(E773&gt;0,TIME(F773,G773,H773)/E773,"")</f>
        <v>6.0871056241426618E-3</v>
      </c>
      <c r="K773" s="50" t="s">
        <v>559</v>
      </c>
      <c r="L773" s="50" t="s">
        <v>245</v>
      </c>
      <c r="M773" s="55">
        <f>IF(D773&gt;0,0.0416666666666667/J773,"")</f>
        <v>6.8450704225352155</v>
      </c>
      <c r="N773" s="50">
        <v>0</v>
      </c>
      <c r="O773" s="50" t="s">
        <v>198</v>
      </c>
      <c r="P773" s="50"/>
      <c r="Q773" s="151">
        <f>IF("1-Swim"=D773,J773*2.4,IF("2-Bike"=D773,J773*112,IF("3-Run"=D773,J773*26.2,0)))</f>
        <v>0.15948216735253773</v>
      </c>
      <c r="R773" s="151">
        <f>Q773/2</f>
        <v>7.9741083676268865E-2</v>
      </c>
      <c r="S773" s="53">
        <f>J773*26.2</f>
        <v>0.15948216735253773</v>
      </c>
      <c r="T773" s="53">
        <f>(J773+0.0013889)*26.2</f>
        <v>0.19587134735253775</v>
      </c>
      <c r="U773" s="53">
        <f>S773/2</f>
        <v>7.9741083676268865E-2</v>
      </c>
      <c r="V773" s="53">
        <f>T773/2</f>
        <v>9.7935673676268875E-2</v>
      </c>
      <c r="W773" s="50">
        <f>RANK(J773,J:J,1)</f>
        <v>833</v>
      </c>
      <c r="X773" s="50">
        <f>YEAR(B773)</f>
        <v>2007</v>
      </c>
      <c r="Y773" s="50">
        <f>MONTH(B773)</f>
        <v>6</v>
      </c>
      <c r="Z773" s="56">
        <f>X773*100+Y773</f>
        <v>200706</v>
      </c>
      <c r="AA773" s="56">
        <f>WEEKNUM(B773,1)</f>
        <v>24</v>
      </c>
      <c r="AB773" s="58">
        <f>IF(ISBLANK(B773)," ",MAX(B773-B772-1,0))</f>
        <v>0</v>
      </c>
      <c r="AC773" s="56">
        <f>DAY(B773)</f>
        <v>14</v>
      </c>
      <c r="AD773" s="53">
        <f>U773+V773</f>
        <v>0.17767675735253774</v>
      </c>
      <c r="AE773" s="56">
        <f>IF("1-Swim"=D773,E773*46.7,IF("2-Bike"=D773,E773,IF("3-Run"=D773,E773*4.27,0)))</f>
        <v>11.529</v>
      </c>
    </row>
    <row r="774" spans="1:31" s="74" customFormat="1" x14ac:dyDescent="0.25">
      <c r="A774" s="50">
        <v>773</v>
      </c>
      <c r="B774" s="67">
        <v>39249</v>
      </c>
      <c r="C774" s="77">
        <f>B774</f>
        <v>39249</v>
      </c>
      <c r="D774" s="69" t="s">
        <v>1225</v>
      </c>
      <c r="E774" s="69">
        <v>1</v>
      </c>
      <c r="F774" s="69">
        <v>0</v>
      </c>
      <c r="G774" s="69">
        <v>38</v>
      </c>
      <c r="H774" s="69">
        <v>54</v>
      </c>
      <c r="I774" s="70">
        <f>IF(E774&gt;0,TIME(F774,G774,H774),"")</f>
        <v>2.7013888888888889E-2</v>
      </c>
      <c r="J774" s="71">
        <f>IF(E774&gt;0,TIME(F774,G774,H774)/E774,"")</f>
        <v>2.7013888888888889E-2</v>
      </c>
      <c r="K774" s="69" t="s">
        <v>236</v>
      </c>
      <c r="L774" s="69" t="s">
        <v>41</v>
      </c>
      <c r="M774" s="55">
        <f>IF(D774&gt;0,0.0416666666666667/J774,"")</f>
        <v>1.5424164524421606</v>
      </c>
      <c r="N774" s="69">
        <v>161</v>
      </c>
      <c r="O774" s="69" t="s">
        <v>255</v>
      </c>
      <c r="P774" s="69" t="s">
        <v>473</v>
      </c>
      <c r="Q774" s="151">
        <f>IF("1-Swim"=D774,J774*2.4,IF("2-Bike"=D774,J774*112,IF("3-Run"=D774,J774*26.2,0)))</f>
        <v>6.4833333333333326E-2</v>
      </c>
      <c r="R774" s="151">
        <f>Q774/2</f>
        <v>3.2416666666666663E-2</v>
      </c>
      <c r="S774" s="53">
        <f>J774*26.2</f>
        <v>0.70776388888888886</v>
      </c>
      <c r="T774" s="53">
        <f>(J774+0.0013889)*26.2</f>
        <v>0.74415306888888888</v>
      </c>
      <c r="U774" s="53">
        <f>S774/2</f>
        <v>0.35388194444444443</v>
      </c>
      <c r="V774" s="53">
        <f>T774/2</f>
        <v>0.37207653444444444</v>
      </c>
      <c r="W774" s="69">
        <f>RANK(J774,J:J,1)</f>
        <v>3267</v>
      </c>
      <c r="X774" s="69">
        <f>YEAR(B774)</f>
        <v>2007</v>
      </c>
      <c r="Y774" s="69">
        <f>MONTH(B774)</f>
        <v>6</v>
      </c>
      <c r="Z774" s="72">
        <f>X774*100+Y774</f>
        <v>200706</v>
      </c>
      <c r="AA774" s="72">
        <f>WEEKNUM(B774,1)</f>
        <v>24</v>
      </c>
      <c r="AB774" s="73">
        <f>IF(ISBLANK(B774)," ",MAX(B774-B773-1,0))</f>
        <v>1</v>
      </c>
      <c r="AC774" s="56">
        <f>DAY(B774)</f>
        <v>16</v>
      </c>
      <c r="AD774" s="53">
        <f>U774+V774</f>
        <v>0.72595847888888887</v>
      </c>
      <c r="AE774" s="56">
        <f>IF("1-Swim"=D774,E774*46.7,IF("2-Bike"=D774,E774,IF("3-Run"=D774,E774*4.27,0)))</f>
        <v>46.7</v>
      </c>
    </row>
    <row r="775" spans="1:31" x14ac:dyDescent="0.25">
      <c r="A775" s="50">
        <v>774</v>
      </c>
      <c r="B775" s="67">
        <v>39249</v>
      </c>
      <c r="C775" s="77">
        <f>B775</f>
        <v>39249</v>
      </c>
      <c r="D775" s="69" t="s">
        <v>1224</v>
      </c>
      <c r="E775" s="69">
        <v>25</v>
      </c>
      <c r="F775" s="69">
        <v>1</v>
      </c>
      <c r="G775" s="69">
        <v>35</v>
      </c>
      <c r="H775" s="69">
        <v>2</v>
      </c>
      <c r="I775" s="70">
        <f>IF(E775&gt;0,TIME(F775,G775,H775),"")</f>
        <v>6.5995370370370371E-2</v>
      </c>
      <c r="J775" s="71">
        <f>IF(E775&gt;0,TIME(F775,G775,H775)/E775,"")</f>
        <v>2.6398148148148149E-3</v>
      </c>
      <c r="K775" s="69" t="s">
        <v>33</v>
      </c>
      <c r="L775" s="69" t="s">
        <v>41</v>
      </c>
      <c r="M775" s="55">
        <f>IF(D775&gt;0,0.0416666666666667/J775,"")</f>
        <v>15.783935461241681</v>
      </c>
      <c r="N775" s="69">
        <v>160</v>
      </c>
      <c r="O775" s="69" t="s">
        <v>255</v>
      </c>
      <c r="P775" s="69"/>
      <c r="Q775" s="151">
        <f>IF("1-Swim"=D775,J775*2.4,IF("2-Bike"=D775,J775*112,IF("3-Run"=D775,J775*26.2,0)))</f>
        <v>0.29565925925925929</v>
      </c>
      <c r="R775" s="151">
        <f>Q775/2</f>
        <v>0.14782962962962964</v>
      </c>
      <c r="S775" s="53">
        <f>J775*26.2</f>
        <v>6.9163148148148154E-2</v>
      </c>
      <c r="T775" s="53">
        <f>(J775+0.0013889)*26.2</f>
        <v>0.10555232814814815</v>
      </c>
      <c r="U775" s="53">
        <f>S775/2</f>
        <v>3.4581574074074077E-2</v>
      </c>
      <c r="V775" s="53">
        <f>T775/2</f>
        <v>5.2776164074074074E-2</v>
      </c>
      <c r="W775" s="69">
        <f>RANK(J775,J:J,1)</f>
        <v>381</v>
      </c>
      <c r="X775" s="69">
        <f>YEAR(B775)</f>
        <v>2007</v>
      </c>
      <c r="Y775" s="69">
        <f>MONTH(B775)</f>
        <v>6</v>
      </c>
      <c r="Z775" s="72">
        <f>X775*100+Y775</f>
        <v>200706</v>
      </c>
      <c r="AA775" s="72">
        <f>WEEKNUM(B775,1)</f>
        <v>24</v>
      </c>
      <c r="AB775" s="73">
        <f>IF(ISBLANK(B775)," ",MAX(B775-B774-1,0))</f>
        <v>0</v>
      </c>
      <c r="AC775" s="56">
        <f>DAY(B775)</f>
        <v>16</v>
      </c>
      <c r="AD775" s="53">
        <f>U775+V775</f>
        <v>8.7357738148148151E-2</v>
      </c>
      <c r="AE775" s="56">
        <f>IF("1-Swim"=D775,E775*46.7,IF("2-Bike"=D775,E775,IF("3-Run"=D775,E775*4.27,0)))</f>
        <v>25</v>
      </c>
    </row>
    <row r="776" spans="1:31" x14ac:dyDescent="0.25">
      <c r="A776" s="50">
        <v>775</v>
      </c>
      <c r="B776" s="67">
        <v>39249</v>
      </c>
      <c r="C776" s="77">
        <f>B776</f>
        <v>39249</v>
      </c>
      <c r="D776" s="69" t="s">
        <v>1223</v>
      </c>
      <c r="E776" s="69">
        <v>6.2</v>
      </c>
      <c r="F776" s="69">
        <v>1</v>
      </c>
      <c r="G776" s="69">
        <v>8</v>
      </c>
      <c r="H776" s="69">
        <v>40</v>
      </c>
      <c r="I776" s="70">
        <f>IF(E776&gt;0,TIME(F776,G776,H776),"")</f>
        <v>4.7685185185185185E-2</v>
      </c>
      <c r="J776" s="71">
        <f>IF(E776&gt;0,TIME(F776,G776,H776)/E776,"")</f>
        <v>7.6911589008363196E-3</v>
      </c>
      <c r="K776" s="69" t="s">
        <v>559</v>
      </c>
      <c r="L776" s="69" t="s">
        <v>41</v>
      </c>
      <c r="M776" s="55">
        <f>IF(D776&gt;0,0.0416666666666667/J776,"")</f>
        <v>5.4174757281553445</v>
      </c>
      <c r="N776" s="69">
        <v>165</v>
      </c>
      <c r="O776" s="69" t="s">
        <v>255</v>
      </c>
      <c r="P776" s="69" t="s">
        <v>210</v>
      </c>
      <c r="Q776" s="151">
        <f>IF("1-Swim"=D776,J776*2.4,IF("2-Bike"=D776,J776*112,IF("3-Run"=D776,J776*26.2,0)))</f>
        <v>0.20150836320191157</v>
      </c>
      <c r="R776" s="151">
        <f>Q776/2</f>
        <v>0.10075418160095578</v>
      </c>
      <c r="S776" s="53">
        <f>J776*26.2</f>
        <v>0.20150836320191157</v>
      </c>
      <c r="T776" s="53">
        <f>(J776+0.0013889)*26.2</f>
        <v>0.23789754320191156</v>
      </c>
      <c r="U776" s="53">
        <f>S776/2</f>
        <v>0.10075418160095578</v>
      </c>
      <c r="V776" s="53">
        <f>T776/2</f>
        <v>0.11894877160095578</v>
      </c>
      <c r="W776" s="69">
        <f>RANK(J776,J:J,1)</f>
        <v>2226</v>
      </c>
      <c r="X776" s="69">
        <f>YEAR(B776)</f>
        <v>2007</v>
      </c>
      <c r="Y776" s="69">
        <f>MONTH(B776)</f>
        <v>6</v>
      </c>
      <c r="Z776" s="72">
        <f>X776*100+Y776</f>
        <v>200706</v>
      </c>
      <c r="AA776" s="72">
        <f>WEEKNUM(B776,1)</f>
        <v>24</v>
      </c>
      <c r="AB776" s="73">
        <f>IF(ISBLANK(B776)," ",MAX(B776-B773-1,0))</f>
        <v>1</v>
      </c>
      <c r="AC776" s="56">
        <f>DAY(B776)</f>
        <v>16</v>
      </c>
      <c r="AD776" s="53">
        <f>U776+V776</f>
        <v>0.21970295320191158</v>
      </c>
      <c r="AE776" s="56">
        <f>IF("1-Swim"=D776,E776*46.7,IF("2-Bike"=D776,E776,IF("3-Run"=D776,E776*4.27,0)))</f>
        <v>26.473999999999997</v>
      </c>
    </row>
    <row r="777" spans="1:31" x14ac:dyDescent="0.25">
      <c r="A777" s="50">
        <v>776</v>
      </c>
      <c r="B777" s="67">
        <v>39249</v>
      </c>
      <c r="C777" s="77">
        <f>B777</f>
        <v>39249</v>
      </c>
      <c r="D777" s="69" t="s">
        <v>515</v>
      </c>
      <c r="E777" s="69">
        <v>1</v>
      </c>
      <c r="F777" s="69">
        <v>0</v>
      </c>
      <c r="G777" s="69">
        <v>1</v>
      </c>
      <c r="H777" s="69">
        <v>54</v>
      </c>
      <c r="I777" s="70">
        <f>IF(E777&gt;0,TIME(F777,G777,H777),"")</f>
        <v>1.3194444444444443E-3</v>
      </c>
      <c r="J777" s="71">
        <f>IF(E777&gt;0,TIME(F777,G777,H777)/E777,"")</f>
        <v>1.3194444444444443E-3</v>
      </c>
      <c r="K777" s="69" t="s">
        <v>559</v>
      </c>
      <c r="L777" s="69" t="s">
        <v>41</v>
      </c>
      <c r="M777" s="55">
        <f>IF(D777&gt;0,0.0416666666666667/J777,"")</f>
        <v>31.57894736842108</v>
      </c>
      <c r="N777" s="69">
        <v>165</v>
      </c>
      <c r="O777" s="69" t="s">
        <v>255</v>
      </c>
      <c r="P777" s="69" t="s">
        <v>210</v>
      </c>
      <c r="Q777" s="151">
        <f>IF("1-Swim"=D777,J777*2.4,IF("2-Bike"=D777,J777*112,IF("3-Run"=D777,J777*26.2,0)))</f>
        <v>0</v>
      </c>
      <c r="R777" s="151">
        <f>Q777/2</f>
        <v>0</v>
      </c>
      <c r="S777" s="53">
        <f>J777*26.2</f>
        <v>3.4569444444444437E-2</v>
      </c>
      <c r="T777" s="53">
        <f>(J777+0.0013889)*26.2</f>
        <v>7.0958624444444438E-2</v>
      </c>
      <c r="U777" s="53">
        <f>S777/2</f>
        <v>1.7284722222222219E-2</v>
      </c>
      <c r="V777" s="53">
        <f>T777/2</f>
        <v>3.5479312222222219E-2</v>
      </c>
      <c r="W777" s="69">
        <f>RANK(J777,J:J,1)</f>
        <v>8</v>
      </c>
      <c r="X777" s="69">
        <f>YEAR(B777)</f>
        <v>2007</v>
      </c>
      <c r="Y777" s="69">
        <f>MONTH(B777)</f>
        <v>6</v>
      </c>
      <c r="Z777" s="72">
        <f>X777*100+Y777</f>
        <v>200706</v>
      </c>
      <c r="AA777" s="72">
        <f>WEEKNUM(B777,1)</f>
        <v>24</v>
      </c>
      <c r="AB777" s="73">
        <f>IF(ISBLANK(B777)," ",MAX(B777-B774-1,0))</f>
        <v>0</v>
      </c>
      <c r="AC777" s="56">
        <f>DAY(B777)</f>
        <v>16</v>
      </c>
      <c r="AD777" s="53">
        <f>U777+V777</f>
        <v>5.2764034444444441E-2</v>
      </c>
      <c r="AE777" s="56">
        <f>IF("1-Swim"=D777,E777*46.7,IF("2-Bike"=D777,E777,IF("3-Run"=D777,E777*4.27,0)))</f>
        <v>0</v>
      </c>
    </row>
    <row r="778" spans="1:31" x14ac:dyDescent="0.25">
      <c r="A778" s="50">
        <v>777</v>
      </c>
      <c r="B778" s="67">
        <v>39249</v>
      </c>
      <c r="C778" s="77">
        <f>B778</f>
        <v>39249</v>
      </c>
      <c r="D778" s="69" t="s">
        <v>516</v>
      </c>
      <c r="E778" s="69">
        <v>1</v>
      </c>
      <c r="F778" s="69">
        <v>0</v>
      </c>
      <c r="G778" s="69">
        <v>1</v>
      </c>
      <c r="H778" s="69">
        <v>16</v>
      </c>
      <c r="I778" s="70">
        <f>IF(E778&gt;0,TIME(F778,G778,H778),"")</f>
        <v>8.7962962962962962E-4</v>
      </c>
      <c r="J778" s="71">
        <f>IF(E778&gt;0,TIME(F778,G778,H778)/E778,"")</f>
        <v>8.7962962962962962E-4</v>
      </c>
      <c r="K778" s="69" t="s">
        <v>559</v>
      </c>
      <c r="L778" s="69" t="s">
        <v>41</v>
      </c>
      <c r="M778" s="55">
        <f>IF(D778&gt;0,0.0416666666666667/J778,"")</f>
        <v>47.368421052631618</v>
      </c>
      <c r="N778" s="69">
        <v>165</v>
      </c>
      <c r="O778" s="69" t="s">
        <v>255</v>
      </c>
      <c r="P778" s="69" t="s">
        <v>210</v>
      </c>
      <c r="Q778" s="151">
        <f>IF("1-Swim"=D778,J778*2.4,IF("2-Bike"=D778,J778*112,IF("3-Run"=D778,J778*26.2,0)))</f>
        <v>0</v>
      </c>
      <c r="R778" s="151">
        <f>Q778/2</f>
        <v>0</v>
      </c>
      <c r="S778" s="53">
        <f>J778*26.2</f>
        <v>2.3046296296296294E-2</v>
      </c>
      <c r="T778" s="53">
        <f>(J778+0.0013889)*26.2</f>
        <v>5.9435476296296294E-2</v>
      </c>
      <c r="U778" s="53">
        <f>S778/2</f>
        <v>1.1523148148148147E-2</v>
      </c>
      <c r="V778" s="53">
        <f>T778/2</f>
        <v>2.9717738148148147E-2</v>
      </c>
      <c r="W778" s="69">
        <f>RANK(J778,J:J,1)</f>
        <v>4</v>
      </c>
      <c r="X778" s="69">
        <f>YEAR(B778)</f>
        <v>2007</v>
      </c>
      <c r="Y778" s="69">
        <f>MONTH(B778)</f>
        <v>6</v>
      </c>
      <c r="Z778" s="72">
        <f>X778*100+Y778</f>
        <v>200706</v>
      </c>
      <c r="AA778" s="72">
        <f>WEEKNUM(B778,1)</f>
        <v>24</v>
      </c>
      <c r="AB778" s="73">
        <f>IF(ISBLANK(B778)," ",MAX(B778-B775-1,0))</f>
        <v>0</v>
      </c>
      <c r="AC778" s="56">
        <f>DAY(B778)</f>
        <v>16</v>
      </c>
      <c r="AD778" s="53">
        <f>U778+V778</f>
        <v>4.1240886296296297E-2</v>
      </c>
      <c r="AE778" s="56">
        <f>IF("1-Swim"=D778,E778*46.7,IF("2-Bike"=D778,E778,IF("3-Run"=D778,E778*4.27,0)))</f>
        <v>0</v>
      </c>
    </row>
    <row r="779" spans="1:31" x14ac:dyDescent="0.25">
      <c r="A779" s="50">
        <v>778</v>
      </c>
      <c r="B779" s="51">
        <v>39251</v>
      </c>
      <c r="C779" s="75">
        <f>B779</f>
        <v>39251</v>
      </c>
      <c r="D779" s="50" t="s">
        <v>1223</v>
      </c>
      <c r="E779" s="50">
        <v>2.9</v>
      </c>
      <c r="F779" s="50">
        <v>0</v>
      </c>
      <c r="G779" s="50">
        <v>29</v>
      </c>
      <c r="H779" s="50">
        <v>20</v>
      </c>
      <c r="I779" s="53">
        <f>IF(E779&gt;0,TIME(F779,G779,H779),"")</f>
        <v>2.0370370370370369E-2</v>
      </c>
      <c r="J779" s="54">
        <f>IF(E779&gt;0,TIME(F779,G779,H779)/E779,"")</f>
        <v>7.0242656449553001E-3</v>
      </c>
      <c r="K779" s="50" t="s">
        <v>559</v>
      </c>
      <c r="L779" s="50" t="s">
        <v>102</v>
      </c>
      <c r="M779" s="55">
        <f>IF(D779&gt;0,0.0416666666666667/J779,"")</f>
        <v>5.9318181818181861</v>
      </c>
      <c r="N779" s="50">
        <v>0</v>
      </c>
      <c r="O779" s="50" t="s">
        <v>184</v>
      </c>
      <c r="Q779" s="151">
        <f>IF("1-Swim"=D779,J779*2.4,IF("2-Bike"=D779,J779*112,IF("3-Run"=D779,J779*26.2,0)))</f>
        <v>0.18403575989782886</v>
      </c>
      <c r="R779" s="151">
        <f>Q779/2</f>
        <v>9.201787994891443E-2</v>
      </c>
      <c r="S779" s="53">
        <f>J779*26.2</f>
        <v>0.18403575989782886</v>
      </c>
      <c r="T779" s="53">
        <f>(J779+0.0013889)*26.2</f>
        <v>0.22042493989782885</v>
      </c>
      <c r="U779" s="53">
        <f>S779/2</f>
        <v>9.201787994891443E-2</v>
      </c>
      <c r="V779" s="53">
        <f>T779/2</f>
        <v>0.11021246994891443</v>
      </c>
      <c r="W779" s="50">
        <f>RANK(J779,J:J,1)</f>
        <v>1581</v>
      </c>
      <c r="X779" s="50">
        <f>YEAR(B779)</f>
        <v>2007</v>
      </c>
      <c r="Y779" s="50">
        <f>MONTH(B779)</f>
        <v>6</v>
      </c>
      <c r="Z779" s="56">
        <f>X779*100+Y779</f>
        <v>200706</v>
      </c>
      <c r="AA779" s="56">
        <f>WEEKNUM(B779,1)</f>
        <v>25</v>
      </c>
      <c r="AB779" s="58">
        <f>IF(ISBLANK(B779)," ",MAX(B779-B778-1,0))</f>
        <v>1</v>
      </c>
      <c r="AC779" s="56">
        <f>DAY(B779)</f>
        <v>18</v>
      </c>
      <c r="AD779" s="53">
        <f>U779+V779</f>
        <v>0.20223034989782884</v>
      </c>
      <c r="AE779" s="56">
        <f>IF("1-Swim"=D779,E779*46.7,IF("2-Bike"=D779,E779,IF("3-Run"=D779,E779*4.27,0)))</f>
        <v>12.382999999999999</v>
      </c>
    </row>
    <row r="780" spans="1:31" x14ac:dyDescent="0.25">
      <c r="A780" s="50">
        <v>779</v>
      </c>
      <c r="B780" s="51">
        <v>39252</v>
      </c>
      <c r="C780" s="75">
        <f>B780</f>
        <v>39252</v>
      </c>
      <c r="D780" s="50" t="s">
        <v>1223</v>
      </c>
      <c r="E780" s="50">
        <v>3</v>
      </c>
      <c r="F780" s="50">
        <v>0</v>
      </c>
      <c r="G780" s="50">
        <v>32</v>
      </c>
      <c r="H780" s="50">
        <v>20</v>
      </c>
      <c r="I780" s="53">
        <f>IF(E780&gt;0,TIME(F780,G780,H780),"")</f>
        <v>2.2453703703703708E-2</v>
      </c>
      <c r="J780" s="54">
        <f>IF(E780&gt;0,TIME(F780,G780,H780)/E780,"")</f>
        <v>7.4845679012345697E-3</v>
      </c>
      <c r="K780" s="50" t="s">
        <v>559</v>
      </c>
      <c r="L780" s="50" t="s">
        <v>334</v>
      </c>
      <c r="M780" s="55">
        <f>IF(D780&gt;0,0.0416666666666667/J780,"")</f>
        <v>5.5670103092783538</v>
      </c>
      <c r="N780" s="50">
        <v>149</v>
      </c>
      <c r="O780" s="50" t="s">
        <v>189</v>
      </c>
      <c r="P780" s="50" t="s">
        <v>476</v>
      </c>
      <c r="Q780" s="151">
        <f>IF("1-Swim"=D780,J780*2.4,IF("2-Bike"=D780,J780*112,IF("3-Run"=D780,J780*26.2,0)))</f>
        <v>0.19609567901234573</v>
      </c>
      <c r="R780" s="151">
        <f>Q780/2</f>
        <v>9.8047839506172865E-2</v>
      </c>
      <c r="S780" s="53">
        <f>J780*26.2</f>
        <v>0.19609567901234573</v>
      </c>
      <c r="T780" s="53">
        <f>(J780+0.0013889)*26.2</f>
        <v>0.2324848590123457</v>
      </c>
      <c r="U780" s="53">
        <f>S780/2</f>
        <v>9.8047839506172865E-2</v>
      </c>
      <c r="V780" s="53">
        <f>T780/2</f>
        <v>0.11624242950617285</v>
      </c>
      <c r="W780" s="50">
        <f>RANK(J780,J:J,1)</f>
        <v>2053</v>
      </c>
      <c r="X780" s="50">
        <f>YEAR(B780)</f>
        <v>2007</v>
      </c>
      <c r="Y780" s="50">
        <f>MONTH(B780)</f>
        <v>6</v>
      </c>
      <c r="Z780" s="56">
        <f>X780*100+Y780</f>
        <v>200706</v>
      </c>
      <c r="AA780" s="56">
        <f>WEEKNUM(B780,1)</f>
        <v>25</v>
      </c>
      <c r="AB780" s="58">
        <f>IF(ISBLANK(B780)," ",MAX(B780-B779-1,0))</f>
        <v>0</v>
      </c>
      <c r="AC780" s="56">
        <f>DAY(B780)</f>
        <v>19</v>
      </c>
      <c r="AD780" s="53">
        <f>U780+V780</f>
        <v>0.21429026901234571</v>
      </c>
      <c r="AE780" s="56">
        <f>IF("1-Swim"=D780,E780*46.7,IF("2-Bike"=D780,E780,IF("3-Run"=D780,E780*4.27,0)))</f>
        <v>12.809999999999999</v>
      </c>
    </row>
    <row r="781" spans="1:31" x14ac:dyDescent="0.25">
      <c r="A781" s="50">
        <v>780</v>
      </c>
      <c r="B781" s="51">
        <v>39254</v>
      </c>
      <c r="C781" s="75">
        <f>B781</f>
        <v>39254</v>
      </c>
      <c r="D781" s="50" t="s">
        <v>1224</v>
      </c>
      <c r="E781" s="50">
        <v>7.5</v>
      </c>
      <c r="F781" s="50">
        <v>0</v>
      </c>
      <c r="G781" s="50">
        <v>33</v>
      </c>
      <c r="H781" s="50">
        <v>40</v>
      </c>
      <c r="I781" s="53">
        <f>IF(E781&gt;0,TIME(F781,G781,H781),"")</f>
        <v>2.3379629629629629E-2</v>
      </c>
      <c r="J781" s="54">
        <f>IF(E781&gt;0,TIME(F781,G781,H781)/E781,"")</f>
        <v>3.1172839506172839E-3</v>
      </c>
      <c r="K781" s="50" t="s">
        <v>324</v>
      </c>
      <c r="L781" s="50" t="s">
        <v>202</v>
      </c>
      <c r="M781" s="55">
        <f>IF(D781&gt;0,0.0416666666666667/J781,"")</f>
        <v>13.366336633663376</v>
      </c>
      <c r="N781" s="50">
        <v>0</v>
      </c>
      <c r="O781" s="50" t="s">
        <v>208</v>
      </c>
      <c r="Q781" s="151">
        <f>IF("1-Swim"=D781,J781*2.4,IF("2-Bike"=D781,J781*112,IF("3-Run"=D781,J781*26.2,0)))</f>
        <v>0.34913580246913578</v>
      </c>
      <c r="R781" s="151">
        <f>Q781/2</f>
        <v>0.17456790123456789</v>
      </c>
      <c r="S781" s="53">
        <f>J781*26.2</f>
        <v>8.1672839506172837E-2</v>
      </c>
      <c r="T781" s="53">
        <f>(J781+0.0013889)*26.2</f>
        <v>0.11806201950617284</v>
      </c>
      <c r="U781" s="53">
        <f>S781/2</f>
        <v>4.0836419753086418E-2</v>
      </c>
      <c r="V781" s="53">
        <f>T781/2</f>
        <v>5.9031009753086422E-2</v>
      </c>
      <c r="W781" s="50">
        <f>RANK(J781,J:J,1)</f>
        <v>620</v>
      </c>
      <c r="X781" s="50">
        <f>YEAR(B781)</f>
        <v>2007</v>
      </c>
      <c r="Y781" s="50">
        <f>MONTH(B781)</f>
        <v>6</v>
      </c>
      <c r="Z781" s="56">
        <f>X781*100+Y781</f>
        <v>200706</v>
      </c>
      <c r="AA781" s="56">
        <f>WEEKNUM(B781,1)</f>
        <v>25</v>
      </c>
      <c r="AB781" s="58">
        <f>IF(ISBLANK(B781)," ",MAX(B781-B780-1,0))</f>
        <v>1</v>
      </c>
      <c r="AC781" s="56">
        <f>DAY(B781)</f>
        <v>21</v>
      </c>
      <c r="AD781" s="53">
        <f>U781+V781</f>
        <v>9.9867429506172833E-2</v>
      </c>
      <c r="AE781" s="56">
        <f>IF("1-Swim"=D781,E781*46.7,IF("2-Bike"=D781,E781,IF("3-Run"=D781,E781*4.27,0)))</f>
        <v>7.5</v>
      </c>
    </row>
    <row r="782" spans="1:31" x14ac:dyDescent="0.25">
      <c r="A782" s="50">
        <v>781</v>
      </c>
      <c r="B782" s="67">
        <v>39255</v>
      </c>
      <c r="C782" s="77">
        <f>B782</f>
        <v>39255</v>
      </c>
      <c r="D782" s="69" t="s">
        <v>1225</v>
      </c>
      <c r="E782" s="69">
        <v>0.5</v>
      </c>
      <c r="F782" s="69">
        <v>0</v>
      </c>
      <c r="G782" s="69">
        <v>16</v>
      </c>
      <c r="H782" s="69">
        <v>26</v>
      </c>
      <c r="I782" s="70">
        <f>IF(E782&gt;0,TIME(F782,G782,H782),"")</f>
        <v>1.1412037037037038E-2</v>
      </c>
      <c r="J782" s="71">
        <f>IF(E782&gt;0,TIME(F782,G782,H782)/E782,"")</f>
        <v>2.2824074074074076E-2</v>
      </c>
      <c r="K782" s="69" t="s">
        <v>236</v>
      </c>
      <c r="L782" s="69" t="s">
        <v>214</v>
      </c>
      <c r="M782" s="55">
        <f>IF(D782&gt;0,0.0416666666666667/J782,"")</f>
        <v>1.8255578093306299</v>
      </c>
      <c r="N782" s="69">
        <v>159</v>
      </c>
      <c r="O782" s="69" t="s">
        <v>198</v>
      </c>
      <c r="P782" s="69" t="s">
        <v>477</v>
      </c>
      <c r="Q782" s="151">
        <f>IF("1-Swim"=D782,J782*2.4,IF("2-Bike"=D782,J782*112,IF("3-Run"=D782,J782*26.2,0)))</f>
        <v>5.4777777777777779E-2</v>
      </c>
      <c r="R782" s="151">
        <f>Q782/2</f>
        <v>2.738888888888889E-2</v>
      </c>
      <c r="S782" s="53">
        <f>J782*26.2</f>
        <v>0.59799074074074077</v>
      </c>
      <c r="T782" s="53">
        <f>(J782+0.0013889)*26.2</f>
        <v>0.63437992074074079</v>
      </c>
      <c r="U782" s="53">
        <f>S782/2</f>
        <v>0.29899537037037038</v>
      </c>
      <c r="V782" s="53">
        <f>T782/2</f>
        <v>0.31718996037037039</v>
      </c>
      <c r="W782" s="69">
        <f>RANK(J782,J:J,1)</f>
        <v>3072</v>
      </c>
      <c r="X782" s="69">
        <f>YEAR(B782)</f>
        <v>2007</v>
      </c>
      <c r="Y782" s="69">
        <f>MONTH(B782)</f>
        <v>6</v>
      </c>
      <c r="Z782" s="72">
        <f>X782*100+Y782</f>
        <v>200706</v>
      </c>
      <c r="AA782" s="72">
        <f>WEEKNUM(B782,1)</f>
        <v>25</v>
      </c>
      <c r="AB782" s="73">
        <f>IF(ISBLANK(B782)," ",MAX(B782-B781-1,0))</f>
        <v>0</v>
      </c>
      <c r="AC782" s="56">
        <f>DAY(B782)</f>
        <v>22</v>
      </c>
      <c r="AD782" s="53">
        <f>U782+V782</f>
        <v>0.61618533074074078</v>
      </c>
      <c r="AE782" s="56">
        <f>IF("1-Swim"=D782,E782*46.7,IF("2-Bike"=D782,E782,IF("3-Run"=D782,E782*4.27,0)))</f>
        <v>23.35</v>
      </c>
    </row>
    <row r="783" spans="1:31" x14ac:dyDescent="0.25">
      <c r="A783" s="50">
        <v>782</v>
      </c>
      <c r="B783" s="67">
        <v>39255</v>
      </c>
      <c r="C783" s="77">
        <f>B783</f>
        <v>39255</v>
      </c>
      <c r="D783" s="69" t="s">
        <v>1224</v>
      </c>
      <c r="E783" s="69">
        <v>9.1</v>
      </c>
      <c r="F783" s="69">
        <v>0</v>
      </c>
      <c r="G783" s="69">
        <v>32</v>
      </c>
      <c r="H783" s="69">
        <v>7</v>
      </c>
      <c r="I783" s="70">
        <f>IF(E783&gt;0,TIME(F783,G783,H783),"")</f>
        <v>2.2303240740740738E-2</v>
      </c>
      <c r="J783" s="71">
        <f>IF(E783&gt;0,TIME(F783,G783,H783)/E783,"")</f>
        <v>2.4509055759055756E-3</v>
      </c>
      <c r="K783" s="69" t="s">
        <v>33</v>
      </c>
      <c r="L783" s="69" t="s">
        <v>214</v>
      </c>
      <c r="M783" s="55">
        <f>IF(D783&gt;0,0.0416666666666667/J783,"")</f>
        <v>17.00051894135964</v>
      </c>
      <c r="N783" s="69">
        <v>166</v>
      </c>
      <c r="O783" s="69" t="s">
        <v>328</v>
      </c>
      <c r="P783" s="69" t="s">
        <v>478</v>
      </c>
      <c r="Q783" s="151">
        <f>IF("1-Swim"=D783,J783*2.4,IF("2-Bike"=D783,J783*112,IF("3-Run"=D783,J783*26.2,0)))</f>
        <v>0.27450142450142445</v>
      </c>
      <c r="R783" s="151">
        <f>Q783/2</f>
        <v>0.13725071225071223</v>
      </c>
      <c r="S783" s="53">
        <f>J783*26.2</f>
        <v>6.4213726088726081E-2</v>
      </c>
      <c r="T783" s="53">
        <f>(J783+0.0013889)*26.2</f>
        <v>0.10060290608872609</v>
      </c>
      <c r="U783" s="53">
        <f>S783/2</f>
        <v>3.210686304436304E-2</v>
      </c>
      <c r="V783" s="53">
        <f>T783/2</f>
        <v>5.0301453044363044E-2</v>
      </c>
      <c r="W783" s="69">
        <f>RANK(J783,J:J,1)</f>
        <v>286</v>
      </c>
      <c r="X783" s="69">
        <f>YEAR(B783)</f>
        <v>2007</v>
      </c>
      <c r="Y783" s="69">
        <f>MONTH(B783)</f>
        <v>6</v>
      </c>
      <c r="Z783" s="72">
        <f>X783*100+Y783</f>
        <v>200706</v>
      </c>
      <c r="AA783" s="72">
        <f>WEEKNUM(B783,1)</f>
        <v>25</v>
      </c>
      <c r="AB783" s="73">
        <f>IF(ISBLANK(B783)," ",MAX(B783-B782-1,0))</f>
        <v>0</v>
      </c>
      <c r="AC783" s="56">
        <f>DAY(B783)</f>
        <v>22</v>
      </c>
      <c r="AD783" s="53">
        <f>U783+V783</f>
        <v>8.2408316088726091E-2</v>
      </c>
      <c r="AE783" s="56">
        <f>IF("1-Swim"=D783,E783*46.7,IF("2-Bike"=D783,E783,IF("3-Run"=D783,E783*4.27,0)))</f>
        <v>9.1</v>
      </c>
    </row>
    <row r="784" spans="1:31" x14ac:dyDescent="0.25">
      <c r="A784" s="50">
        <v>783</v>
      </c>
      <c r="B784" s="67">
        <v>39255</v>
      </c>
      <c r="C784" s="77">
        <f>B784</f>
        <v>39255</v>
      </c>
      <c r="D784" s="69" t="s">
        <v>1223</v>
      </c>
      <c r="E784" s="69">
        <v>3.1</v>
      </c>
      <c r="F784" s="69">
        <v>0</v>
      </c>
      <c r="G784" s="69">
        <v>32</v>
      </c>
      <c r="H784" s="69">
        <v>18</v>
      </c>
      <c r="I784" s="70">
        <f>IF(E784&gt;0,TIME(F784,G784,H784),"")</f>
        <v>2.2430555555555554E-2</v>
      </c>
      <c r="J784" s="71">
        <f>IF(E784&gt;0,TIME(F784,G784,H784)/E784,"")</f>
        <v>7.2356630824372756E-3</v>
      </c>
      <c r="K784" s="69" t="s">
        <v>559</v>
      </c>
      <c r="L784" s="69" t="s">
        <v>214</v>
      </c>
      <c r="M784" s="55">
        <f>IF(D784&gt;0,0.0416666666666667/J784,"")</f>
        <v>5.7585139318885501</v>
      </c>
      <c r="N784" s="69">
        <v>171</v>
      </c>
      <c r="O784" s="69" t="s">
        <v>198</v>
      </c>
      <c r="P784" s="69"/>
      <c r="Q784" s="151">
        <f>IF("1-Swim"=D784,J784*2.4,IF("2-Bike"=D784,J784*112,IF("3-Run"=D784,J784*26.2,0)))</f>
        <v>0.18957437275985661</v>
      </c>
      <c r="R784" s="151">
        <f>Q784/2</f>
        <v>9.4787186379928307E-2</v>
      </c>
      <c r="S784" s="53">
        <f>J784*26.2</f>
        <v>0.18957437275985661</v>
      </c>
      <c r="T784" s="53">
        <f>(J784+0.0013889)*26.2</f>
        <v>0.22596355275985661</v>
      </c>
      <c r="U784" s="53">
        <f>S784/2</f>
        <v>9.4787186379928307E-2</v>
      </c>
      <c r="V784" s="53">
        <f>T784/2</f>
        <v>0.1129817763799283</v>
      </c>
      <c r="W784" s="69">
        <f>RANK(J784,J:J,1)</f>
        <v>1826</v>
      </c>
      <c r="X784" s="69">
        <f>YEAR(B784)</f>
        <v>2007</v>
      </c>
      <c r="Y784" s="69">
        <f>MONTH(B784)</f>
        <v>6</v>
      </c>
      <c r="Z784" s="72">
        <f>X784*100+Y784</f>
        <v>200706</v>
      </c>
      <c r="AA784" s="72">
        <f>WEEKNUM(B784,1)</f>
        <v>25</v>
      </c>
      <c r="AB784" s="73">
        <f>IF(ISBLANK(B784)," ",MAX(B784-B783-1,0))</f>
        <v>0</v>
      </c>
      <c r="AC784" s="56">
        <f>DAY(B784)</f>
        <v>22</v>
      </c>
      <c r="AD784" s="53">
        <f>U784+V784</f>
        <v>0.20776896275985662</v>
      </c>
      <c r="AE784" s="56">
        <f>IF("1-Swim"=D784,E784*46.7,IF("2-Bike"=D784,E784,IF("3-Run"=D784,E784*4.27,0)))</f>
        <v>13.236999999999998</v>
      </c>
    </row>
    <row r="785" spans="1:31" x14ac:dyDescent="0.25">
      <c r="A785" s="50">
        <v>784</v>
      </c>
      <c r="B785" s="51">
        <v>39258</v>
      </c>
      <c r="C785" s="75">
        <f>B785</f>
        <v>39258</v>
      </c>
      <c r="D785" s="50" t="s">
        <v>1223</v>
      </c>
      <c r="E785" s="50">
        <v>3</v>
      </c>
      <c r="F785" s="50">
        <v>0</v>
      </c>
      <c r="G785" s="50">
        <v>28</v>
      </c>
      <c r="H785" s="50">
        <v>27</v>
      </c>
      <c r="I785" s="53">
        <f>IF(E785&gt;0,TIME(F785,G785,H785),"")</f>
        <v>1.9756944444444445E-2</v>
      </c>
      <c r="J785" s="54">
        <f>IF(E785&gt;0,TIME(F785,G785,H785)/E785,"")</f>
        <v>6.5856481481481486E-3</v>
      </c>
      <c r="K785" s="50" t="s">
        <v>560</v>
      </c>
      <c r="L785" s="50" t="s">
        <v>334</v>
      </c>
      <c r="M785" s="55">
        <f>IF(D785&gt;0,0.0416666666666667/J785,"")</f>
        <v>6.3268892794376139</v>
      </c>
      <c r="N785" s="50">
        <v>0</v>
      </c>
      <c r="O785" s="50" t="s">
        <v>189</v>
      </c>
      <c r="Q785" s="151">
        <f>IF("1-Swim"=D785,J785*2.4,IF("2-Bike"=D785,J785*112,IF("3-Run"=D785,J785*26.2,0)))</f>
        <v>0.17254398148148148</v>
      </c>
      <c r="R785" s="151">
        <f>Q785/2</f>
        <v>8.6271990740740739E-2</v>
      </c>
      <c r="S785" s="53">
        <f>J785*26.2</f>
        <v>0.17254398148148148</v>
      </c>
      <c r="T785" s="53">
        <f>(J785+0.0013889)*26.2</f>
        <v>0.20893316148148147</v>
      </c>
      <c r="U785" s="53">
        <f>S785/2</f>
        <v>8.6271990740740739E-2</v>
      </c>
      <c r="V785" s="53">
        <f>T785/2</f>
        <v>0.10446658074074074</v>
      </c>
      <c r="W785" s="50">
        <f>RANK(J785,J:J,1)</f>
        <v>1076</v>
      </c>
      <c r="X785" s="50">
        <f>YEAR(B785)</f>
        <v>2007</v>
      </c>
      <c r="Y785" s="50">
        <f>MONTH(B785)</f>
        <v>6</v>
      </c>
      <c r="Z785" s="56">
        <f>X785*100+Y785</f>
        <v>200706</v>
      </c>
      <c r="AA785" s="56">
        <f>WEEKNUM(B785,1)</f>
        <v>26</v>
      </c>
      <c r="AB785" s="58">
        <f>IF(ISBLANK(B785)," ",MAX(B785-B784-1,0))</f>
        <v>2</v>
      </c>
      <c r="AC785" s="56">
        <f>DAY(B785)</f>
        <v>25</v>
      </c>
      <c r="AD785" s="53">
        <f>U785+V785</f>
        <v>0.19073857148148149</v>
      </c>
      <c r="AE785" s="56">
        <f>IF("1-Swim"=D785,E785*46.7,IF("2-Bike"=D785,E785,IF("3-Run"=D785,E785*4.27,0)))</f>
        <v>12.809999999999999</v>
      </c>
    </row>
    <row r="786" spans="1:31" x14ac:dyDescent="0.25">
      <c r="A786" s="50">
        <v>785</v>
      </c>
      <c r="B786" s="51">
        <v>39259</v>
      </c>
      <c r="C786" s="75">
        <f>B786</f>
        <v>39259</v>
      </c>
      <c r="D786" s="50" t="s">
        <v>1223</v>
      </c>
      <c r="E786" s="50">
        <v>3</v>
      </c>
      <c r="F786" s="50">
        <v>0</v>
      </c>
      <c r="G786" s="50">
        <v>30</v>
      </c>
      <c r="H786" s="50">
        <v>11</v>
      </c>
      <c r="I786" s="53">
        <f>IF(E786&gt;0,TIME(F786,G786,H786),"")</f>
        <v>2.0960648148148148E-2</v>
      </c>
      <c r="J786" s="54">
        <f>IF(E786&gt;0,TIME(F786,G786,H786)/E786,"")</f>
        <v>6.9868827160493828E-3</v>
      </c>
      <c r="K786" s="50" t="s">
        <v>560</v>
      </c>
      <c r="L786" s="50" t="s">
        <v>334</v>
      </c>
      <c r="M786" s="55">
        <f>IF(D786&gt;0,0.0416666666666667/J786,"")</f>
        <v>5.9635560463832187</v>
      </c>
      <c r="N786" s="50">
        <v>0</v>
      </c>
      <c r="O786" s="50" t="s">
        <v>189</v>
      </c>
      <c r="P786" s="50" t="s">
        <v>479</v>
      </c>
      <c r="Q786" s="151">
        <f>IF("1-Swim"=D786,J786*2.4,IF("2-Bike"=D786,J786*112,IF("3-Run"=D786,J786*26.2,0)))</f>
        <v>0.18305632716049383</v>
      </c>
      <c r="R786" s="151">
        <f>Q786/2</f>
        <v>9.1528163580246916E-2</v>
      </c>
      <c r="S786" s="53">
        <f>J786*26.2</f>
        <v>0.18305632716049383</v>
      </c>
      <c r="T786" s="53">
        <f>(J786+0.0013889)*26.2</f>
        <v>0.21944550716049382</v>
      </c>
      <c r="U786" s="53">
        <f>S786/2</f>
        <v>9.1528163580246916E-2</v>
      </c>
      <c r="V786" s="53">
        <f>T786/2</f>
        <v>0.10972275358024691</v>
      </c>
      <c r="W786" s="50">
        <f>RANK(J786,J:J,1)</f>
        <v>1551</v>
      </c>
      <c r="X786" s="50">
        <f>YEAR(B786)</f>
        <v>2007</v>
      </c>
      <c r="Y786" s="50">
        <f>MONTH(B786)</f>
        <v>6</v>
      </c>
      <c r="Z786" s="56">
        <f>X786*100+Y786</f>
        <v>200706</v>
      </c>
      <c r="AA786" s="56">
        <f>WEEKNUM(B786,1)</f>
        <v>26</v>
      </c>
      <c r="AB786" s="58">
        <f>IF(ISBLANK(B786)," ",MAX(B786-B785-1,0))</f>
        <v>0</v>
      </c>
      <c r="AC786" s="56">
        <f>DAY(B786)</f>
        <v>26</v>
      </c>
      <c r="AD786" s="53">
        <f>U786+V786</f>
        <v>0.20125091716049381</v>
      </c>
      <c r="AE786" s="56">
        <f>IF("1-Swim"=D786,E786*46.7,IF("2-Bike"=D786,E786,IF("3-Run"=D786,E786*4.27,0)))</f>
        <v>12.809999999999999</v>
      </c>
    </row>
    <row r="787" spans="1:31" s="74" customFormat="1" x14ac:dyDescent="0.25">
      <c r="A787" s="50">
        <v>786</v>
      </c>
      <c r="B787" s="51">
        <v>39260</v>
      </c>
      <c r="C787" s="75">
        <f>B787</f>
        <v>39260</v>
      </c>
      <c r="D787" s="50" t="s">
        <v>1224</v>
      </c>
      <c r="E787" s="50">
        <v>9.5</v>
      </c>
      <c r="F787" s="50">
        <v>0</v>
      </c>
      <c r="G787" s="50">
        <v>37</v>
      </c>
      <c r="H787" s="50">
        <v>39</v>
      </c>
      <c r="I787" s="53">
        <f>IF(E787&gt;0,TIME(F787,G787,H787),"")</f>
        <v>2.614583333333333E-2</v>
      </c>
      <c r="J787" s="54">
        <f>IF(E787&gt;0,TIME(F787,G787,H787)/E787,"")</f>
        <v>2.75219298245614E-3</v>
      </c>
      <c r="K787" s="50" t="s">
        <v>324</v>
      </c>
      <c r="L787" s="50" t="s">
        <v>202</v>
      </c>
      <c r="M787" s="55">
        <f>IF(D787&gt;0,0.0416666666666667/J787,"")</f>
        <v>15.13944223107571</v>
      </c>
      <c r="N787" s="50">
        <v>0</v>
      </c>
      <c r="O787" s="50" t="s">
        <v>189</v>
      </c>
      <c r="P787" s="50" t="s">
        <v>480</v>
      </c>
      <c r="Q787" s="151">
        <f>IF("1-Swim"=D787,J787*2.4,IF("2-Bike"=D787,J787*112,IF("3-Run"=D787,J787*26.2,0)))</f>
        <v>0.30824561403508766</v>
      </c>
      <c r="R787" s="151">
        <f>Q787/2</f>
        <v>0.15412280701754383</v>
      </c>
      <c r="S787" s="53">
        <f>J787*26.2</f>
        <v>7.210745614035087E-2</v>
      </c>
      <c r="T787" s="53">
        <f>(J787+0.0013889)*26.2</f>
        <v>0.10849663614035086</v>
      </c>
      <c r="U787" s="53">
        <f>S787/2</f>
        <v>3.6053728070175435E-2</v>
      </c>
      <c r="V787" s="53">
        <f>T787/2</f>
        <v>5.4248318070175432E-2</v>
      </c>
      <c r="W787" s="50">
        <f>RANK(J787,J:J,1)</f>
        <v>435</v>
      </c>
      <c r="X787" s="50">
        <f>YEAR(B787)</f>
        <v>2007</v>
      </c>
      <c r="Y787" s="50">
        <f>MONTH(B787)</f>
        <v>6</v>
      </c>
      <c r="Z787" s="56">
        <f>X787*100+Y787</f>
        <v>200706</v>
      </c>
      <c r="AA787" s="56">
        <f>WEEKNUM(B787,1)</f>
        <v>26</v>
      </c>
      <c r="AB787" s="58">
        <f>IF(ISBLANK(B787)," ",MAX(B787-B786-1,0))</f>
        <v>0</v>
      </c>
      <c r="AC787" s="56">
        <f>DAY(B787)</f>
        <v>27</v>
      </c>
      <c r="AD787" s="53">
        <f>U787+V787</f>
        <v>9.0302046140350867E-2</v>
      </c>
      <c r="AE787" s="56">
        <f>IF("1-Swim"=D787,E787*46.7,IF("2-Bike"=D787,E787,IF("3-Run"=D787,E787*4.27,0)))</f>
        <v>9.5</v>
      </c>
    </row>
    <row r="788" spans="1:31" s="74" customFormat="1" x14ac:dyDescent="0.25">
      <c r="A788" s="50">
        <v>787</v>
      </c>
      <c r="B788" s="51">
        <v>39262</v>
      </c>
      <c r="C788" s="75">
        <f>B788</f>
        <v>39262</v>
      </c>
      <c r="D788" s="50" t="s">
        <v>1223</v>
      </c>
      <c r="E788" s="50">
        <v>3.5</v>
      </c>
      <c r="F788" s="50">
        <v>0</v>
      </c>
      <c r="G788" s="50">
        <v>39</v>
      </c>
      <c r="H788" s="50">
        <v>33</v>
      </c>
      <c r="I788" s="53">
        <f>IF(E788&gt;0,TIME(F788,G788,H788),"")</f>
        <v>2.7465277777777772E-2</v>
      </c>
      <c r="J788" s="54">
        <f>IF(E788&gt;0,TIME(F788,G788,H788)/E788,"")</f>
        <v>7.8472222222222207E-3</v>
      </c>
      <c r="K788" s="50" t="s">
        <v>560</v>
      </c>
      <c r="L788" s="50" t="s">
        <v>130</v>
      </c>
      <c r="M788" s="55">
        <f>IF(D788&gt;0,0.0416666666666667/J788,"")</f>
        <v>5.3097345132743419</v>
      </c>
      <c r="N788" s="50">
        <v>0</v>
      </c>
      <c r="O788" s="50" t="s">
        <v>189</v>
      </c>
      <c r="P788" s="50" t="s">
        <v>297</v>
      </c>
      <c r="Q788" s="151">
        <f>IF("1-Swim"=D788,J788*2.4,IF("2-Bike"=D788,J788*112,IF("3-Run"=D788,J788*26.2,0)))</f>
        <v>0.20559722222222218</v>
      </c>
      <c r="R788" s="151">
        <f>Q788/2</f>
        <v>0.10279861111111109</v>
      </c>
      <c r="S788" s="53">
        <f>J788*26.2</f>
        <v>0.20559722222222218</v>
      </c>
      <c r="T788" s="53">
        <f>(J788+0.0013889)*26.2</f>
        <v>0.24198640222222217</v>
      </c>
      <c r="U788" s="53">
        <f>S788/2</f>
        <v>0.10279861111111109</v>
      </c>
      <c r="V788" s="53">
        <f>T788/2</f>
        <v>0.12099320111111109</v>
      </c>
      <c r="W788" s="50">
        <f>RANK(J788,J:J,1)</f>
        <v>2338</v>
      </c>
      <c r="X788" s="50">
        <f>YEAR(B788)</f>
        <v>2007</v>
      </c>
      <c r="Y788" s="50">
        <f>MONTH(B788)</f>
        <v>6</v>
      </c>
      <c r="Z788" s="56">
        <f>X788*100+Y788</f>
        <v>200706</v>
      </c>
      <c r="AA788" s="56">
        <f>WEEKNUM(B788,1)</f>
        <v>26</v>
      </c>
      <c r="AB788" s="58">
        <f>IF(ISBLANK(B788)," ",MAX(B788-B787-1,0))</f>
        <v>1</v>
      </c>
      <c r="AC788" s="56">
        <f>DAY(B788)</f>
        <v>29</v>
      </c>
      <c r="AD788" s="53">
        <f>U788+V788</f>
        <v>0.22379181222222216</v>
      </c>
      <c r="AE788" s="56">
        <f>IF("1-Swim"=D788,E788*46.7,IF("2-Bike"=D788,E788,IF("3-Run"=D788,E788*4.27,0)))</f>
        <v>14.944999999999999</v>
      </c>
    </row>
    <row r="789" spans="1:31" s="74" customFormat="1" x14ac:dyDescent="0.25">
      <c r="A789" s="50">
        <v>788</v>
      </c>
      <c r="B789" s="51">
        <v>39264</v>
      </c>
      <c r="C789" s="75">
        <f>B789</f>
        <v>39264</v>
      </c>
      <c r="D789" s="50" t="s">
        <v>1224</v>
      </c>
      <c r="E789" s="50">
        <v>10.5</v>
      </c>
      <c r="F789" s="50">
        <v>0</v>
      </c>
      <c r="G789" s="50">
        <v>36</v>
      </c>
      <c r="H789" s="50">
        <v>31</v>
      </c>
      <c r="I789" s="53">
        <f>IF(E789&gt;0,TIME(F789,G789,H789),"")</f>
        <v>2.5358796296296296E-2</v>
      </c>
      <c r="J789" s="54">
        <f>IF(E789&gt;0,TIME(F789,G789,H789)/E789,"")</f>
        <v>2.4151234567901234E-3</v>
      </c>
      <c r="K789" s="50" t="s">
        <v>33</v>
      </c>
      <c r="L789" s="50" t="s">
        <v>29</v>
      </c>
      <c r="M789" s="55">
        <f>IF(D789&gt;0,0.0416666666666667/J789,"")</f>
        <v>17.252396166134197</v>
      </c>
      <c r="N789" s="50">
        <v>155</v>
      </c>
      <c r="O789" s="50" t="s">
        <v>198</v>
      </c>
      <c r="P789" s="50" t="s">
        <v>481</v>
      </c>
      <c r="Q789" s="151">
        <f>IF("1-Swim"=D789,J789*2.4,IF("2-Bike"=D789,J789*112,IF("3-Run"=D789,J789*26.2,0)))</f>
        <v>0.2704938271604938</v>
      </c>
      <c r="R789" s="151">
        <f>Q789/2</f>
        <v>0.1352469135802469</v>
      </c>
      <c r="S789" s="53">
        <f>J789*26.2</f>
        <v>6.3276234567901227E-2</v>
      </c>
      <c r="T789" s="53">
        <f>(J789+0.0013889)*26.2</f>
        <v>9.966541456790122E-2</v>
      </c>
      <c r="U789" s="53">
        <f>S789/2</f>
        <v>3.1638117283950613E-2</v>
      </c>
      <c r="V789" s="53">
        <f>T789/2</f>
        <v>4.983270728395061E-2</v>
      </c>
      <c r="W789" s="50">
        <f>RANK(J789,J:J,1)</f>
        <v>268</v>
      </c>
      <c r="X789" s="50">
        <f>YEAR(B789)</f>
        <v>2007</v>
      </c>
      <c r="Y789" s="50">
        <f>MONTH(B789)</f>
        <v>7</v>
      </c>
      <c r="Z789" s="56">
        <f>X789*100+Y789</f>
        <v>200707</v>
      </c>
      <c r="AA789" s="56">
        <f>WEEKNUM(B789,1)</f>
        <v>27</v>
      </c>
      <c r="AB789" s="58">
        <f>IF(ISBLANK(B789)," ",MAX(B789-B788-1,0))</f>
        <v>1</v>
      </c>
      <c r="AC789" s="56">
        <f>DAY(B789)</f>
        <v>1</v>
      </c>
      <c r="AD789" s="53">
        <f>U789+V789</f>
        <v>8.1470824567901223E-2</v>
      </c>
      <c r="AE789" s="56">
        <f>IF("1-Swim"=D789,E789*46.7,IF("2-Bike"=D789,E789,IF("3-Run"=D789,E789*4.27,0)))</f>
        <v>10.5</v>
      </c>
    </row>
    <row r="790" spans="1:31" s="74" customFormat="1" x14ac:dyDescent="0.25">
      <c r="A790" s="50">
        <v>789</v>
      </c>
      <c r="B790" s="51">
        <v>39264</v>
      </c>
      <c r="C790" s="75">
        <f>B790</f>
        <v>39264</v>
      </c>
      <c r="D790" s="50" t="s">
        <v>1223</v>
      </c>
      <c r="E790" s="50">
        <v>3.1</v>
      </c>
      <c r="F790" s="50">
        <v>0</v>
      </c>
      <c r="G790" s="50">
        <v>27</v>
      </c>
      <c r="H790" s="50">
        <v>52</v>
      </c>
      <c r="I790" s="53">
        <f>IF(E790&gt;0,TIME(F790,G790,H790),"")</f>
        <v>1.9351851851851853E-2</v>
      </c>
      <c r="J790" s="54">
        <f>IF(E790&gt;0,TIME(F790,G790,H790)/E790,"")</f>
        <v>6.2425328554360816E-3</v>
      </c>
      <c r="K790" s="50" t="s">
        <v>559</v>
      </c>
      <c r="L790" s="50" t="s">
        <v>29</v>
      </c>
      <c r="M790" s="55">
        <f>IF(D790&gt;0,0.0416666666666667/J790,"")</f>
        <v>6.6746411483253638</v>
      </c>
      <c r="N790" s="50">
        <v>164</v>
      </c>
      <c r="O790" s="50" t="s">
        <v>198</v>
      </c>
      <c r="P790" s="50" t="s">
        <v>481</v>
      </c>
      <c r="Q790" s="151">
        <f>IF("1-Swim"=D790,J790*2.4,IF("2-Bike"=D790,J790*112,IF("3-Run"=D790,J790*26.2,0)))</f>
        <v>0.16355436081242533</v>
      </c>
      <c r="R790" s="151">
        <f>Q790/2</f>
        <v>8.1777180406212666E-2</v>
      </c>
      <c r="S790" s="53">
        <f>J790*26.2</f>
        <v>0.16355436081242533</v>
      </c>
      <c r="T790" s="53">
        <f>(J790+0.0013889)*26.2</f>
        <v>0.19994354081242535</v>
      </c>
      <c r="U790" s="53">
        <f>S790/2</f>
        <v>8.1777180406212666E-2</v>
      </c>
      <c r="V790" s="53">
        <f>T790/2</f>
        <v>9.9971770406212676E-2</v>
      </c>
      <c r="W790" s="50">
        <f>RANK(J790,J:J,1)</f>
        <v>873</v>
      </c>
      <c r="X790" s="50">
        <f>YEAR(B790)</f>
        <v>2007</v>
      </c>
      <c r="Y790" s="50">
        <f>MONTH(B790)</f>
        <v>7</v>
      </c>
      <c r="Z790" s="56">
        <f>X790*100+Y790</f>
        <v>200707</v>
      </c>
      <c r="AA790" s="56">
        <f>WEEKNUM(B790,1)</f>
        <v>27</v>
      </c>
      <c r="AB790" s="58">
        <f>IF(ISBLANK(B790)," ",MAX(B790-B789-1,0))</f>
        <v>0</v>
      </c>
      <c r="AC790" s="56">
        <f>DAY(B790)</f>
        <v>1</v>
      </c>
      <c r="AD790" s="53">
        <f>U790+V790</f>
        <v>0.18174895081242534</v>
      </c>
      <c r="AE790" s="56">
        <f>IF("1-Swim"=D790,E790*46.7,IF("2-Bike"=D790,E790,IF("3-Run"=D790,E790*4.27,0)))</f>
        <v>13.236999999999998</v>
      </c>
    </row>
    <row r="791" spans="1:31" s="74" customFormat="1" x14ac:dyDescent="0.25">
      <c r="A791" s="50">
        <v>790</v>
      </c>
      <c r="B791" s="51">
        <v>39265</v>
      </c>
      <c r="C791" s="75">
        <f>B791</f>
        <v>39265</v>
      </c>
      <c r="D791" s="50" t="s">
        <v>1223</v>
      </c>
      <c r="E791" s="50">
        <v>3.75</v>
      </c>
      <c r="F791" s="50">
        <v>0</v>
      </c>
      <c r="G791" s="50">
        <v>41</v>
      </c>
      <c r="H791" s="50">
        <v>3</v>
      </c>
      <c r="I791" s="53">
        <f>IF(E791&gt;0,TIME(F791,G791,H791),"")</f>
        <v>2.8506944444444442E-2</v>
      </c>
      <c r="J791" s="54">
        <f>IF(E791&gt;0,TIME(F791,G791,H791)/E791,"")</f>
        <v>7.601851851851851E-3</v>
      </c>
      <c r="K791" s="50" t="s">
        <v>560</v>
      </c>
      <c r="L791" s="50" t="s">
        <v>482</v>
      </c>
      <c r="M791" s="55">
        <f>IF(D791&gt;0,0.0416666666666667/J791,"")</f>
        <v>5.4811205846528672</v>
      </c>
      <c r="N791" s="50">
        <v>148</v>
      </c>
      <c r="O791" s="50" t="s">
        <v>198</v>
      </c>
      <c r="P791" s="50" t="s">
        <v>483</v>
      </c>
      <c r="Q791" s="151">
        <f>IF("1-Swim"=D791,J791*2.4,IF("2-Bike"=D791,J791*112,IF("3-Run"=D791,J791*26.2,0)))</f>
        <v>0.19916851851851849</v>
      </c>
      <c r="R791" s="151">
        <f>Q791/2</f>
        <v>9.9584259259259247E-2</v>
      </c>
      <c r="S791" s="53">
        <f>J791*26.2</f>
        <v>0.19916851851851849</v>
      </c>
      <c r="T791" s="53">
        <f>(J791+0.0013889)*26.2</f>
        <v>0.23555769851851849</v>
      </c>
      <c r="U791" s="53">
        <f>S791/2</f>
        <v>9.9584259259259247E-2</v>
      </c>
      <c r="V791" s="53">
        <f>T791/2</f>
        <v>0.11777884925925924</v>
      </c>
      <c r="W791" s="50">
        <f>RANK(J791,J:J,1)</f>
        <v>2153</v>
      </c>
      <c r="X791" s="50">
        <f>YEAR(B791)</f>
        <v>2007</v>
      </c>
      <c r="Y791" s="50">
        <f>MONTH(B791)</f>
        <v>7</v>
      </c>
      <c r="Z791" s="56">
        <f>X791*100+Y791</f>
        <v>200707</v>
      </c>
      <c r="AA791" s="56">
        <f>WEEKNUM(B791,1)</f>
        <v>27</v>
      </c>
      <c r="AB791" s="58">
        <f>IF(ISBLANK(B791)," ",MAX(B791-B790-1,0))</f>
        <v>0</v>
      </c>
      <c r="AC791" s="56">
        <f>DAY(B791)</f>
        <v>2</v>
      </c>
      <c r="AD791" s="53">
        <f>U791+V791</f>
        <v>0.21736310851851848</v>
      </c>
      <c r="AE791" s="56">
        <f>IF("1-Swim"=D791,E791*46.7,IF("2-Bike"=D791,E791,IF("3-Run"=D791,E791*4.27,0)))</f>
        <v>16.012499999999999</v>
      </c>
    </row>
    <row r="792" spans="1:31" x14ac:dyDescent="0.25">
      <c r="A792" s="50">
        <v>791</v>
      </c>
      <c r="B792" s="51">
        <v>39266</v>
      </c>
      <c r="C792" s="75">
        <f>B792</f>
        <v>39266</v>
      </c>
      <c r="D792" s="50" t="s">
        <v>1223</v>
      </c>
      <c r="E792" s="50">
        <v>5</v>
      </c>
      <c r="F792" s="50">
        <v>0</v>
      </c>
      <c r="G792" s="50">
        <v>54</v>
      </c>
      <c r="H792" s="50">
        <v>30</v>
      </c>
      <c r="I792" s="53">
        <f>IF(E792&gt;0,TIME(F792,G792,H792),"")</f>
        <v>3.784722222222222E-2</v>
      </c>
      <c r="J792" s="54">
        <f>IF(E792&gt;0,TIME(F792,G792,H792)/E792,"")</f>
        <v>7.5694444444444437E-3</v>
      </c>
      <c r="K792" s="50" t="s">
        <v>560</v>
      </c>
      <c r="L792" s="50" t="s">
        <v>171</v>
      </c>
      <c r="M792" s="55">
        <f>IF(D792&gt;0,0.0416666666666667/J792,"")</f>
        <v>5.5045871559633079</v>
      </c>
      <c r="N792" s="50">
        <v>0</v>
      </c>
      <c r="O792" s="50" t="s">
        <v>198</v>
      </c>
      <c r="P792" s="50" t="s">
        <v>275</v>
      </c>
      <c r="Q792" s="151">
        <f>IF("1-Swim"=D792,J792*2.4,IF("2-Bike"=D792,J792*112,IF("3-Run"=D792,J792*26.2,0)))</f>
        <v>0.19831944444444441</v>
      </c>
      <c r="R792" s="151">
        <f>Q792/2</f>
        <v>9.9159722222222205E-2</v>
      </c>
      <c r="S792" s="53">
        <f>J792*26.2</f>
        <v>0.19831944444444441</v>
      </c>
      <c r="T792" s="53">
        <f>(J792+0.0013889)*26.2</f>
        <v>0.2347086244444444</v>
      </c>
      <c r="U792" s="53">
        <f>S792/2</f>
        <v>9.9159722222222205E-2</v>
      </c>
      <c r="V792" s="53">
        <f>T792/2</f>
        <v>0.1173543122222222</v>
      </c>
      <c r="W792" s="50">
        <f>RANK(J792,J:J,1)</f>
        <v>2126</v>
      </c>
      <c r="X792" s="50">
        <f>YEAR(B792)</f>
        <v>2007</v>
      </c>
      <c r="Y792" s="50">
        <f>MONTH(B792)</f>
        <v>7</v>
      </c>
      <c r="Z792" s="56">
        <f>X792*100+Y792</f>
        <v>200707</v>
      </c>
      <c r="AA792" s="56">
        <f>WEEKNUM(B792,1)</f>
        <v>27</v>
      </c>
      <c r="AB792" s="58">
        <f>IF(ISBLANK(B792)," ",MAX(B792-B791-1,0))</f>
        <v>0</v>
      </c>
      <c r="AC792" s="56">
        <f>DAY(B792)</f>
        <v>3</v>
      </c>
      <c r="AD792" s="53">
        <f>U792+V792</f>
        <v>0.21651403444444439</v>
      </c>
      <c r="AE792" s="56">
        <f>IF("1-Swim"=D792,E792*46.7,IF("2-Bike"=D792,E792,IF("3-Run"=D792,E792*4.27,0)))</f>
        <v>21.349999999999998</v>
      </c>
    </row>
    <row r="793" spans="1:31" x14ac:dyDescent="0.25">
      <c r="A793" s="50">
        <v>792</v>
      </c>
      <c r="B793" s="51">
        <v>39267</v>
      </c>
      <c r="C793" s="75">
        <f>B793</f>
        <v>39267</v>
      </c>
      <c r="D793" s="50" t="s">
        <v>1224</v>
      </c>
      <c r="E793" s="50">
        <v>10.5</v>
      </c>
      <c r="F793" s="50">
        <v>0</v>
      </c>
      <c r="G793" s="50">
        <v>37</v>
      </c>
      <c r="H793" s="50">
        <v>54</v>
      </c>
      <c r="I793" s="53">
        <f>IF(E793&gt;0,TIME(F793,G793,H793),"")</f>
        <v>2.631944444444444E-2</v>
      </c>
      <c r="J793" s="54">
        <f>IF(E793&gt;0,TIME(F793,G793,H793)/E793,"")</f>
        <v>2.5066137566137564E-3</v>
      </c>
      <c r="K793" s="50" t="s">
        <v>33</v>
      </c>
      <c r="L793" s="50" t="s">
        <v>29</v>
      </c>
      <c r="M793" s="55">
        <f>IF(D793&gt;0,0.0416666666666667/J793,"")</f>
        <v>16.622691292876002</v>
      </c>
      <c r="N793" s="50">
        <v>0</v>
      </c>
      <c r="O793" s="50" t="s">
        <v>198</v>
      </c>
      <c r="Q793" s="151">
        <f>IF("1-Swim"=D793,J793*2.4,IF("2-Bike"=D793,J793*112,IF("3-Run"=D793,J793*26.2,0)))</f>
        <v>0.28074074074074074</v>
      </c>
      <c r="R793" s="151">
        <f>Q793/2</f>
        <v>0.14037037037037037</v>
      </c>
      <c r="S793" s="53">
        <f>J793*26.2</f>
        <v>6.5673280423280411E-2</v>
      </c>
      <c r="T793" s="53">
        <f>(J793+0.0013889)*26.2</f>
        <v>0.10206246042328042</v>
      </c>
      <c r="U793" s="53">
        <f>S793/2</f>
        <v>3.2836640211640206E-2</v>
      </c>
      <c r="V793" s="53">
        <f>T793/2</f>
        <v>5.1031230211640209E-2</v>
      </c>
      <c r="W793" s="50">
        <f>RANK(J793,J:J,1)</f>
        <v>311</v>
      </c>
      <c r="X793" s="50">
        <f>YEAR(B793)</f>
        <v>2007</v>
      </c>
      <c r="Y793" s="50">
        <f>MONTH(B793)</f>
        <v>7</v>
      </c>
      <c r="Z793" s="56">
        <f>X793*100+Y793</f>
        <v>200707</v>
      </c>
      <c r="AA793" s="56">
        <f>WEEKNUM(B793,1)</f>
        <v>27</v>
      </c>
      <c r="AB793" s="58">
        <f>IF(ISBLANK(B793)," ",MAX(B793-B792-1,0))</f>
        <v>0</v>
      </c>
      <c r="AC793" s="56">
        <f>DAY(B793)</f>
        <v>4</v>
      </c>
      <c r="AD793" s="53">
        <f>U793+V793</f>
        <v>8.3867870423280422E-2</v>
      </c>
      <c r="AE793" s="56">
        <f>IF("1-Swim"=D793,E793*46.7,IF("2-Bike"=D793,E793,IF("3-Run"=D793,E793*4.27,0)))</f>
        <v>10.5</v>
      </c>
    </row>
    <row r="794" spans="1:31" x14ac:dyDescent="0.25">
      <c r="A794" s="50">
        <v>793</v>
      </c>
      <c r="B794" s="51">
        <v>39267</v>
      </c>
      <c r="C794" s="75">
        <f>B794</f>
        <v>39267</v>
      </c>
      <c r="D794" s="50" t="s">
        <v>1223</v>
      </c>
      <c r="E794" s="50">
        <v>3.1</v>
      </c>
      <c r="F794" s="50">
        <v>0</v>
      </c>
      <c r="G794" s="50">
        <v>28</v>
      </c>
      <c r="H794" s="50">
        <v>40</v>
      </c>
      <c r="I794" s="53">
        <f>IF(E794&gt;0,TIME(F794,G794,H794),"")</f>
        <v>1.9907407407407408E-2</v>
      </c>
      <c r="J794" s="54">
        <f>IF(E794&gt;0,TIME(F794,G794,H794)/E794,"")</f>
        <v>6.4217443249701316E-3</v>
      </c>
      <c r="K794" s="50" t="s">
        <v>559</v>
      </c>
      <c r="L794" s="50" t="s">
        <v>29</v>
      </c>
      <c r="M794" s="55">
        <f>IF(D794&gt;0,0.0416666666666667/J794,"")</f>
        <v>6.4883720930232611</v>
      </c>
      <c r="N794" s="50">
        <v>0</v>
      </c>
      <c r="O794" s="50" t="s">
        <v>198</v>
      </c>
      <c r="Q794" s="151">
        <f>IF("1-Swim"=D794,J794*2.4,IF("2-Bike"=D794,J794*112,IF("3-Run"=D794,J794*26.2,0)))</f>
        <v>0.16824970131421743</v>
      </c>
      <c r="R794" s="151">
        <f>Q794/2</f>
        <v>8.4124850657108716E-2</v>
      </c>
      <c r="S794" s="53">
        <f>J794*26.2</f>
        <v>0.16824970131421743</v>
      </c>
      <c r="T794" s="53">
        <f>(J794+0.0013889)*26.2</f>
        <v>0.20463888131421745</v>
      </c>
      <c r="U794" s="53">
        <f>S794/2</f>
        <v>8.4124850657108716E-2</v>
      </c>
      <c r="V794" s="53">
        <f>T794/2</f>
        <v>0.10231944065710873</v>
      </c>
      <c r="W794" s="50">
        <f>RANK(J794,J:J,1)</f>
        <v>947</v>
      </c>
      <c r="X794" s="50">
        <f>YEAR(B794)</f>
        <v>2007</v>
      </c>
      <c r="Y794" s="50">
        <f>MONTH(B794)</f>
        <v>7</v>
      </c>
      <c r="Z794" s="56">
        <f>X794*100+Y794</f>
        <v>200707</v>
      </c>
      <c r="AA794" s="56">
        <f>WEEKNUM(B794,1)</f>
        <v>27</v>
      </c>
      <c r="AB794" s="58">
        <f>IF(ISBLANK(B794)," ",MAX(B794-B793-1,0))</f>
        <v>0</v>
      </c>
      <c r="AC794" s="56">
        <f>DAY(B794)</f>
        <v>4</v>
      </c>
      <c r="AD794" s="53">
        <f>U794+V794</f>
        <v>0.18644429131421744</v>
      </c>
      <c r="AE794" s="56">
        <f>IF("1-Swim"=D794,E794*46.7,IF("2-Bike"=D794,E794,IF("3-Run"=D794,E794*4.27,0)))</f>
        <v>13.236999999999998</v>
      </c>
    </row>
    <row r="795" spans="1:31" x14ac:dyDescent="0.25">
      <c r="A795" s="50">
        <v>794</v>
      </c>
      <c r="B795" s="51">
        <v>39269</v>
      </c>
      <c r="C795" s="75">
        <f>B795</f>
        <v>39269</v>
      </c>
      <c r="D795" s="50" t="s">
        <v>1223</v>
      </c>
      <c r="E795" s="50">
        <v>2</v>
      </c>
      <c r="F795" s="50">
        <v>0</v>
      </c>
      <c r="G795" s="50">
        <v>18</v>
      </c>
      <c r="H795" s="50">
        <v>40</v>
      </c>
      <c r="I795" s="53">
        <f>IF(E795&gt;0,TIME(F795,G795,H795),"")</f>
        <v>1.2962962962962963E-2</v>
      </c>
      <c r="J795" s="54">
        <f>IF(E795&gt;0,TIME(F795,G795,H795)/E795,"")</f>
        <v>6.4814814814814813E-3</v>
      </c>
      <c r="K795" s="50" t="s">
        <v>560</v>
      </c>
      <c r="L795" s="50" t="s">
        <v>17</v>
      </c>
      <c r="M795" s="55">
        <f>IF(D795&gt;0,0.0416666666666667/J795,"")</f>
        <v>6.4285714285714342</v>
      </c>
      <c r="N795" s="50">
        <v>158</v>
      </c>
      <c r="Q795" s="151">
        <f>IF("1-Swim"=D795,J795*2.4,IF("2-Bike"=D795,J795*112,IF("3-Run"=D795,J795*26.2,0)))</f>
        <v>0.16981481481481481</v>
      </c>
      <c r="R795" s="151">
        <f>Q795/2</f>
        <v>8.4907407407407404E-2</v>
      </c>
      <c r="S795" s="53">
        <f>J795*26.2</f>
        <v>0.16981481481481481</v>
      </c>
      <c r="T795" s="53">
        <f>(J795+0.0013889)*26.2</f>
        <v>0.2062039948148148</v>
      </c>
      <c r="U795" s="53">
        <f>S795/2</f>
        <v>8.4907407407407404E-2</v>
      </c>
      <c r="V795" s="53">
        <f>T795/2</f>
        <v>0.1031019974074074</v>
      </c>
      <c r="W795" s="50">
        <f>RANK(J795,J:J,1)</f>
        <v>999</v>
      </c>
      <c r="X795" s="50">
        <f>YEAR(B795)</f>
        <v>2007</v>
      </c>
      <c r="Y795" s="50">
        <f>MONTH(B795)</f>
        <v>7</v>
      </c>
      <c r="Z795" s="56">
        <f>X795*100+Y795</f>
        <v>200707</v>
      </c>
      <c r="AA795" s="56">
        <f>WEEKNUM(B795,1)</f>
        <v>27</v>
      </c>
      <c r="AB795" s="58">
        <f>IF(ISBLANK(B795)," ",MAX(B795-B794-1,0))</f>
        <v>1</v>
      </c>
      <c r="AC795" s="56">
        <f>DAY(B795)</f>
        <v>6</v>
      </c>
      <c r="AD795" s="53">
        <f>U795+V795</f>
        <v>0.18800940481481482</v>
      </c>
      <c r="AE795" s="56">
        <f>IF("1-Swim"=D795,E795*46.7,IF("2-Bike"=D795,E795,IF("3-Run"=D795,E795*4.27,0)))</f>
        <v>8.5399999999999991</v>
      </c>
    </row>
    <row r="796" spans="1:31" x14ac:dyDescent="0.25">
      <c r="A796" s="50">
        <v>795</v>
      </c>
      <c r="B796" s="51">
        <v>39272</v>
      </c>
      <c r="C796" s="75">
        <f>B796</f>
        <v>39272</v>
      </c>
      <c r="D796" s="50" t="s">
        <v>1223</v>
      </c>
      <c r="E796" s="50">
        <v>3</v>
      </c>
      <c r="F796" s="50">
        <v>0</v>
      </c>
      <c r="G796" s="50">
        <v>31</v>
      </c>
      <c r="H796" s="50">
        <v>15</v>
      </c>
      <c r="I796" s="53">
        <f>IF(E796&gt;0,TIME(F796,G796,H796),"")</f>
        <v>2.1701388888888892E-2</v>
      </c>
      <c r="J796" s="54">
        <f>IF(E796&gt;0,TIME(F796,G796,H796)/E796,"")</f>
        <v>7.2337962962962972E-3</v>
      </c>
      <c r="K796" s="50" t="s">
        <v>560</v>
      </c>
      <c r="L796" s="50" t="s">
        <v>334</v>
      </c>
      <c r="M796" s="55">
        <f>IF(D796&gt;0,0.0416666666666667/J796,"")</f>
        <v>5.7600000000000033</v>
      </c>
      <c r="N796" s="50">
        <v>156</v>
      </c>
      <c r="O796" s="50" t="s">
        <v>228</v>
      </c>
      <c r="Q796" s="151">
        <f>IF("1-Swim"=D796,J796*2.4,IF("2-Bike"=D796,J796*112,IF("3-Run"=D796,J796*26.2,0)))</f>
        <v>0.18952546296296299</v>
      </c>
      <c r="R796" s="151">
        <f>Q796/2</f>
        <v>9.4762731481481496E-2</v>
      </c>
      <c r="S796" s="53">
        <f>J796*26.2</f>
        <v>0.18952546296296299</v>
      </c>
      <c r="T796" s="53">
        <f>(J796+0.0013889)*26.2</f>
        <v>0.22591464296296299</v>
      </c>
      <c r="U796" s="53">
        <f>S796/2</f>
        <v>9.4762731481481496E-2</v>
      </c>
      <c r="V796" s="53">
        <f>T796/2</f>
        <v>0.11295732148148149</v>
      </c>
      <c r="W796" s="50">
        <f>RANK(J796,J:J,1)</f>
        <v>1824</v>
      </c>
      <c r="X796" s="50">
        <f>YEAR(B796)</f>
        <v>2007</v>
      </c>
      <c r="Y796" s="50">
        <f>MONTH(B796)</f>
        <v>7</v>
      </c>
      <c r="Z796" s="56">
        <f>X796*100+Y796</f>
        <v>200707</v>
      </c>
      <c r="AA796" s="56">
        <f>WEEKNUM(B796,1)</f>
        <v>28</v>
      </c>
      <c r="AB796" s="58">
        <f>IF(ISBLANK(B796)," ",MAX(B796-B795-1,0))</f>
        <v>2</v>
      </c>
      <c r="AC796" s="56">
        <f>DAY(B796)</f>
        <v>9</v>
      </c>
      <c r="AD796" s="53">
        <f>U796+V796</f>
        <v>0.20772005296296298</v>
      </c>
      <c r="AE796" s="56">
        <f>IF("1-Swim"=D796,E796*46.7,IF("2-Bike"=D796,E796,IF("3-Run"=D796,E796*4.27,0)))</f>
        <v>12.809999999999999</v>
      </c>
    </row>
    <row r="797" spans="1:31" x14ac:dyDescent="0.25">
      <c r="A797" s="50">
        <v>796</v>
      </c>
      <c r="B797" s="67">
        <v>39274</v>
      </c>
      <c r="C797" s="77">
        <f>B797</f>
        <v>39274</v>
      </c>
      <c r="D797" s="69" t="s">
        <v>1225</v>
      </c>
      <c r="E797" s="69">
        <v>0.5</v>
      </c>
      <c r="F797" s="69">
        <v>0</v>
      </c>
      <c r="G797" s="69">
        <v>17</v>
      </c>
      <c r="H797" s="69">
        <v>56</v>
      </c>
      <c r="I797" s="70">
        <f>IF(E797&gt;0,TIME(F797,G797,H797),"")</f>
        <v>1.2453703703703703E-2</v>
      </c>
      <c r="J797" s="71">
        <f>IF(E797&gt;0,TIME(F797,G797,H797)/E797,"")</f>
        <v>2.4907407407407406E-2</v>
      </c>
      <c r="K797" s="69" t="s">
        <v>236</v>
      </c>
      <c r="L797" s="69" t="s">
        <v>29</v>
      </c>
      <c r="M797" s="55">
        <f>IF(D797&gt;0,0.0416666666666667/J797,"")</f>
        <v>1.6728624535315999</v>
      </c>
      <c r="N797" s="69">
        <v>165</v>
      </c>
      <c r="O797" s="69" t="s">
        <v>228</v>
      </c>
      <c r="P797" s="69" t="s">
        <v>484</v>
      </c>
      <c r="Q797" s="151">
        <f>IF("1-Swim"=D797,J797*2.4,IF("2-Bike"=D797,J797*112,IF("3-Run"=D797,J797*26.2,0)))</f>
        <v>5.977777777777777E-2</v>
      </c>
      <c r="R797" s="151">
        <f>Q797/2</f>
        <v>2.9888888888888885E-2</v>
      </c>
      <c r="S797" s="53">
        <f>J797*26.2</f>
        <v>0.65257407407407397</v>
      </c>
      <c r="T797" s="53">
        <f>(J797+0.0013889)*26.2</f>
        <v>0.68896325407407399</v>
      </c>
      <c r="U797" s="53">
        <f>S797/2</f>
        <v>0.32628703703703699</v>
      </c>
      <c r="V797" s="53">
        <f>T797/2</f>
        <v>0.344481627037037</v>
      </c>
      <c r="W797" s="69">
        <f>RANK(J797,J:J,1)</f>
        <v>3180</v>
      </c>
      <c r="X797" s="69">
        <f>YEAR(B797)</f>
        <v>2007</v>
      </c>
      <c r="Y797" s="69">
        <f>MONTH(B797)</f>
        <v>7</v>
      </c>
      <c r="Z797" s="72">
        <f>X797*100+Y797</f>
        <v>200707</v>
      </c>
      <c r="AA797" s="72">
        <f>WEEKNUM(B797,1)</f>
        <v>28</v>
      </c>
      <c r="AB797" s="73">
        <f>IF(ISBLANK(B797)," ",MAX(B797-B796-1,0))</f>
        <v>1</v>
      </c>
      <c r="AC797" s="72">
        <f>DAY(B797)</f>
        <v>11</v>
      </c>
      <c r="AD797" s="53">
        <f>U797+V797</f>
        <v>0.67076866407407398</v>
      </c>
      <c r="AE797" s="72">
        <f>IF("1-Swim"=D797,E797*46.7,IF("2-Bike"=D797,E797,IF("3-Run"=D797,E797*4.27,0)))</f>
        <v>23.35</v>
      </c>
    </row>
    <row r="798" spans="1:31" x14ac:dyDescent="0.25">
      <c r="A798" s="50">
        <v>797</v>
      </c>
      <c r="B798" s="67">
        <v>39274</v>
      </c>
      <c r="C798" s="77">
        <f>B798</f>
        <v>39274</v>
      </c>
      <c r="D798" s="69" t="s">
        <v>1224</v>
      </c>
      <c r="E798" s="69">
        <v>10.5</v>
      </c>
      <c r="F798" s="69">
        <v>0</v>
      </c>
      <c r="G798" s="69">
        <v>37</v>
      </c>
      <c r="H798" s="69">
        <v>11</v>
      </c>
      <c r="I798" s="70">
        <f>IF(E798&gt;0,TIME(F798,G798,H798),"")</f>
        <v>2.5821759259259256E-2</v>
      </c>
      <c r="J798" s="71">
        <f>IF(E798&gt;0,TIME(F798,G798,H798)/E798,"")</f>
        <v>2.4592151675485005E-3</v>
      </c>
      <c r="K798" s="69" t="s">
        <v>33</v>
      </c>
      <c r="L798" s="69" t="s">
        <v>29</v>
      </c>
      <c r="M798" s="55">
        <f>IF(D798&gt;0,0.0416666666666667/J798,"")</f>
        <v>16.943074854325431</v>
      </c>
      <c r="N798" s="69">
        <v>168</v>
      </c>
      <c r="O798" s="69" t="s">
        <v>486</v>
      </c>
      <c r="P798" s="69"/>
      <c r="Q798" s="151">
        <f>IF("1-Swim"=D798,J798*2.4,IF("2-Bike"=D798,J798*112,IF("3-Run"=D798,J798*26.2,0)))</f>
        <v>0.27543209876543207</v>
      </c>
      <c r="R798" s="151">
        <f>Q798/2</f>
        <v>0.13771604938271603</v>
      </c>
      <c r="S798" s="53">
        <f>J798*26.2</f>
        <v>6.443143738977071E-2</v>
      </c>
      <c r="T798" s="53">
        <f>(J798+0.0013889)*26.2</f>
        <v>0.1008206173897707</v>
      </c>
      <c r="U798" s="53">
        <f>S798/2</f>
        <v>3.2215718694885355E-2</v>
      </c>
      <c r="V798" s="53">
        <f>T798/2</f>
        <v>5.0410308694885352E-2</v>
      </c>
      <c r="W798" s="69">
        <f>RANK(J798,J:J,1)</f>
        <v>294</v>
      </c>
      <c r="X798" s="69">
        <f>YEAR(B798)</f>
        <v>2007</v>
      </c>
      <c r="Y798" s="69">
        <f>MONTH(B798)</f>
        <v>7</v>
      </c>
      <c r="Z798" s="72">
        <f>X798*100+Y798</f>
        <v>200707</v>
      </c>
      <c r="AA798" s="72">
        <f>WEEKNUM(B798,1)</f>
        <v>28</v>
      </c>
      <c r="AB798" s="73">
        <f>IF(ISBLANK(B798)," ",MAX(B798-B797-1,0))</f>
        <v>0</v>
      </c>
      <c r="AC798" s="72">
        <f>DAY(B798)</f>
        <v>11</v>
      </c>
      <c r="AD798" s="53">
        <f>U798+V798</f>
        <v>8.2626027389770706E-2</v>
      </c>
      <c r="AE798" s="72">
        <f>IF("1-Swim"=D798,E798*46.7,IF("2-Bike"=D798,E798,IF("3-Run"=D798,E798*4.27,0)))</f>
        <v>10.5</v>
      </c>
    </row>
    <row r="799" spans="1:31" s="74" customFormat="1" x14ac:dyDescent="0.25">
      <c r="A799" s="50">
        <v>798</v>
      </c>
      <c r="B799" s="67">
        <v>39274</v>
      </c>
      <c r="C799" s="77">
        <f>B799</f>
        <v>39274</v>
      </c>
      <c r="D799" s="69" t="s">
        <v>1223</v>
      </c>
      <c r="E799" s="69">
        <v>3.1</v>
      </c>
      <c r="F799" s="69">
        <v>0</v>
      </c>
      <c r="G799" s="69">
        <v>37</v>
      </c>
      <c r="H799" s="69">
        <v>10</v>
      </c>
      <c r="I799" s="70">
        <f>IF(E799&gt;0,TIME(F799,G799,H799),"")</f>
        <v>2.5810185185185183E-2</v>
      </c>
      <c r="J799" s="71">
        <f>IF(E799&gt;0,TIME(F799,G799,H799)/E799,"")</f>
        <v>8.3258661887694128E-3</v>
      </c>
      <c r="K799" s="69" t="s">
        <v>559</v>
      </c>
      <c r="L799" s="69" t="s">
        <v>29</v>
      </c>
      <c r="M799" s="55">
        <f>IF(D799&gt;0,0.0416666666666667/J799,"")</f>
        <v>5.0044843049327401</v>
      </c>
      <c r="N799" s="69">
        <v>164</v>
      </c>
      <c r="O799" s="69" t="s">
        <v>251</v>
      </c>
      <c r="P799" s="69" t="s">
        <v>488</v>
      </c>
      <c r="Q799" s="151">
        <f>IF("1-Swim"=D799,J799*2.4,IF("2-Bike"=D799,J799*112,IF("3-Run"=D799,J799*26.2,0)))</f>
        <v>0.21813769414575862</v>
      </c>
      <c r="R799" s="151">
        <f>Q799/2</f>
        <v>0.10906884707287931</v>
      </c>
      <c r="S799" s="53">
        <f>J799*26.2</f>
        <v>0.21813769414575862</v>
      </c>
      <c r="T799" s="53">
        <f>(J799+0.0013889)*26.2</f>
        <v>0.25452687414575859</v>
      </c>
      <c r="U799" s="53">
        <f>S799/2</f>
        <v>0.10906884707287931</v>
      </c>
      <c r="V799" s="53">
        <f>T799/2</f>
        <v>0.12726343707287929</v>
      </c>
      <c r="W799" s="69">
        <f>RANK(J799,J:J,1)</f>
        <v>2594</v>
      </c>
      <c r="X799" s="69">
        <f>YEAR(B799)</f>
        <v>2007</v>
      </c>
      <c r="Y799" s="69">
        <f>MONTH(B799)</f>
        <v>7</v>
      </c>
      <c r="Z799" s="72">
        <f>X799*100+Y799</f>
        <v>200707</v>
      </c>
      <c r="AA799" s="72">
        <f>WEEKNUM(B799,1)</f>
        <v>28</v>
      </c>
      <c r="AB799" s="73">
        <f>IF(ISBLANK(B799)," ",MAX(B799-B798-1,0))</f>
        <v>0</v>
      </c>
      <c r="AC799" s="72">
        <f>DAY(B799)</f>
        <v>11</v>
      </c>
      <c r="AD799" s="53">
        <f>U799+V799</f>
        <v>0.2363322841457586</v>
      </c>
      <c r="AE799" s="72">
        <f>IF("1-Swim"=D799,E799*46.7,IF("2-Bike"=D799,E799,IF("3-Run"=D799,E799*4.27,0)))</f>
        <v>13.236999999999998</v>
      </c>
    </row>
    <row r="800" spans="1:31" s="74" customFormat="1" x14ac:dyDescent="0.25">
      <c r="A800" s="50">
        <v>799</v>
      </c>
      <c r="B800" s="67">
        <v>39274</v>
      </c>
      <c r="C800" s="77">
        <f>B800</f>
        <v>39274</v>
      </c>
      <c r="D800" s="69" t="s">
        <v>515</v>
      </c>
      <c r="E800" s="69">
        <v>0.1</v>
      </c>
      <c r="F800" s="69">
        <v>0</v>
      </c>
      <c r="G800" s="69">
        <v>1</v>
      </c>
      <c r="H800" s="69">
        <v>32</v>
      </c>
      <c r="I800" s="70">
        <f>IF(E800&gt;0,TIME(F800,G800,H800),"")</f>
        <v>1.0648148148148147E-3</v>
      </c>
      <c r="J800" s="71">
        <f>IF(E800&gt;0,TIME(F800,G800,H800)/E800,"")</f>
        <v>1.0648148148148146E-2</v>
      </c>
      <c r="K800" s="69" t="s">
        <v>485</v>
      </c>
      <c r="L800" s="69" t="s">
        <v>29</v>
      </c>
      <c r="M800" s="55">
        <f>IF(D800&gt;0,0.0416666666666667/J800,"")</f>
        <v>3.9130434782608732</v>
      </c>
      <c r="N800" s="69">
        <v>0</v>
      </c>
      <c r="O800" s="69" t="s">
        <v>228</v>
      </c>
      <c r="P800" s="69"/>
      <c r="Q800" s="151">
        <f>IF("1-Swim"=D800,J800*2.4,IF("2-Bike"=D800,J800*112,IF("3-Run"=D800,J800*26.2,0)))</f>
        <v>0</v>
      </c>
      <c r="R800" s="151">
        <f>Q800/2</f>
        <v>0</v>
      </c>
      <c r="S800" s="53">
        <f>J800*26.2</f>
        <v>0.27898148148148144</v>
      </c>
      <c r="T800" s="53">
        <f>(J800+0.0013889)*26.2</f>
        <v>0.31537066148148141</v>
      </c>
      <c r="U800" s="53">
        <f>S800/2</f>
        <v>0.13949074074074072</v>
      </c>
      <c r="V800" s="53">
        <f>T800/2</f>
        <v>0.1576853307407407</v>
      </c>
      <c r="W800" s="69">
        <f>RANK(J800,J:J,1)</f>
        <v>2926</v>
      </c>
      <c r="X800" s="69">
        <f>YEAR(B800)</f>
        <v>2007</v>
      </c>
      <c r="Y800" s="69">
        <f>MONTH(B800)</f>
        <v>7</v>
      </c>
      <c r="Z800" s="72">
        <f>X800*100+Y800</f>
        <v>200707</v>
      </c>
      <c r="AA800" s="72">
        <f>WEEKNUM(B800,1)</f>
        <v>28</v>
      </c>
      <c r="AB800" s="73">
        <f>IF(ISBLANK(B800)," ",MAX(B800-B799-1,0))</f>
        <v>0</v>
      </c>
      <c r="AC800" s="72">
        <f>DAY(B800)</f>
        <v>11</v>
      </c>
      <c r="AD800" s="53">
        <f>U800+V800</f>
        <v>0.2971760714814814</v>
      </c>
      <c r="AE800" s="72">
        <f>IF("1-Swim"=D800,E800*46.7,IF("2-Bike"=D800,E800,IF("3-Run"=D800,E800*4.27,0)))</f>
        <v>0</v>
      </c>
    </row>
    <row r="801" spans="1:31" s="74" customFormat="1" x14ac:dyDescent="0.25">
      <c r="A801" s="50">
        <v>800</v>
      </c>
      <c r="B801" s="67">
        <v>39274</v>
      </c>
      <c r="C801" s="77">
        <f>B801</f>
        <v>39274</v>
      </c>
      <c r="D801" s="69" t="s">
        <v>516</v>
      </c>
      <c r="E801" s="69">
        <v>0.1</v>
      </c>
      <c r="F801" s="69">
        <v>0</v>
      </c>
      <c r="G801" s="69">
        <v>1</v>
      </c>
      <c r="H801" s="69">
        <v>6</v>
      </c>
      <c r="I801" s="70">
        <f>IF(E801&gt;0,TIME(F801,G801,H801),"")</f>
        <v>7.6388888888888893E-4</v>
      </c>
      <c r="J801" s="71">
        <f>IF(E801&gt;0,TIME(F801,G801,H801)/E801,"")</f>
        <v>7.6388888888888886E-3</v>
      </c>
      <c r="K801" s="69" t="s">
        <v>487</v>
      </c>
      <c r="L801" s="69" t="s">
        <v>29</v>
      </c>
      <c r="M801" s="55">
        <f>IF(D801&gt;0,0.0416666666666667/J801,"")</f>
        <v>5.4545454545454586</v>
      </c>
      <c r="N801" s="69">
        <v>0</v>
      </c>
      <c r="O801" s="69" t="s">
        <v>251</v>
      </c>
      <c r="P801" s="69"/>
      <c r="Q801" s="151">
        <f>IF("1-Swim"=D801,J801*2.4,IF("2-Bike"=D801,J801*112,IF("3-Run"=D801,J801*26.2,0)))</f>
        <v>0</v>
      </c>
      <c r="R801" s="151">
        <f>Q801/2</f>
        <v>0</v>
      </c>
      <c r="S801" s="53">
        <f>J801*26.2</f>
        <v>0.20013888888888887</v>
      </c>
      <c r="T801" s="53">
        <f>(J801+0.0013889)*26.2</f>
        <v>0.23652806888888886</v>
      </c>
      <c r="U801" s="53">
        <f>S801/2</f>
        <v>0.10006944444444443</v>
      </c>
      <c r="V801" s="53">
        <f>T801/2</f>
        <v>0.11826403444444443</v>
      </c>
      <c r="W801" s="69">
        <f>RANK(J801,J:J,1)</f>
        <v>2180</v>
      </c>
      <c r="X801" s="69">
        <f>YEAR(B801)</f>
        <v>2007</v>
      </c>
      <c r="Y801" s="69">
        <f>MONTH(B801)</f>
        <v>7</v>
      </c>
      <c r="Z801" s="72">
        <f>X801*100+Y801</f>
        <v>200707</v>
      </c>
      <c r="AA801" s="72">
        <f>WEEKNUM(B801,1)</f>
        <v>28</v>
      </c>
      <c r="AB801" s="73">
        <f>IF(ISBLANK(B801)," ",MAX(B801-B800-1,0))</f>
        <v>0</v>
      </c>
      <c r="AC801" s="72">
        <f>DAY(B801)</f>
        <v>11</v>
      </c>
      <c r="AD801" s="53">
        <f>U801+V801</f>
        <v>0.21833347888888888</v>
      </c>
      <c r="AE801" s="72">
        <f>IF("1-Swim"=D801,E801*46.7,IF("2-Bike"=D801,E801,IF("3-Run"=D801,E801*4.27,0)))</f>
        <v>0</v>
      </c>
    </row>
    <row r="802" spans="1:31" x14ac:dyDescent="0.25">
      <c r="A802" s="50">
        <v>801</v>
      </c>
      <c r="B802" s="51">
        <v>39274</v>
      </c>
      <c r="C802" s="75">
        <f>B802</f>
        <v>39274</v>
      </c>
      <c r="D802" s="50" t="s">
        <v>515</v>
      </c>
      <c r="E802" s="50">
        <v>1</v>
      </c>
      <c r="F802" s="50">
        <v>0</v>
      </c>
      <c r="G802" s="50">
        <v>2</v>
      </c>
      <c r="H802" s="50">
        <v>38</v>
      </c>
      <c r="I802" s="53">
        <f>IF(E802&gt;0,TIME(F802,G802,H802),"")</f>
        <v>1.8287037037037037E-3</v>
      </c>
      <c r="J802" s="54">
        <f>IF(E802&gt;0,TIME(F802,G802,H802)/E802,"")</f>
        <v>1.8287037037037037E-3</v>
      </c>
      <c r="K802" s="50" t="s">
        <v>561</v>
      </c>
      <c r="L802" s="50" t="s">
        <v>29</v>
      </c>
      <c r="M802" s="55">
        <f>IF(D802&gt;0,0.0416666666666667/J802,"")</f>
        <v>22.784810126582297</v>
      </c>
      <c r="N802" s="50">
        <v>0</v>
      </c>
      <c r="Q802" s="151">
        <f>IF("1-Swim"=D802,J802*2.4,IF("2-Bike"=D802,J802*112,IF("3-Run"=D802,J802*26.2,0)))</f>
        <v>0</v>
      </c>
      <c r="R802" s="151">
        <f>Q802/2</f>
        <v>0</v>
      </c>
      <c r="S802" s="53">
        <f>J802*26.2</f>
        <v>4.7912037037037038E-2</v>
      </c>
      <c r="T802" s="53">
        <f>(J802+0.0013889)*26.2</f>
        <v>8.4301217037037038E-2</v>
      </c>
      <c r="U802" s="53">
        <f>S802/2</f>
        <v>2.3956018518518519E-2</v>
      </c>
      <c r="V802" s="53">
        <f>T802/2</f>
        <v>4.2150608518518519E-2</v>
      </c>
      <c r="W802" s="50">
        <f>RANK(J802,J:J,1)</f>
        <v>67</v>
      </c>
      <c r="X802" s="50">
        <f>YEAR(B802)</f>
        <v>2007</v>
      </c>
      <c r="Y802" s="50">
        <f>MONTH(B802)</f>
        <v>7</v>
      </c>
      <c r="Z802" s="56">
        <f>X802*100+Y802</f>
        <v>200707</v>
      </c>
      <c r="AA802" s="56">
        <f>WEEKNUM(B802,1)</f>
        <v>28</v>
      </c>
      <c r="AB802" s="58">
        <f>IF(ISBLANK(B802)," ",MAX(B802-B801-1,0))</f>
        <v>0</v>
      </c>
      <c r="AC802" s="56">
        <f>DAY(B802)</f>
        <v>11</v>
      </c>
      <c r="AD802" s="53">
        <f>U802+V802</f>
        <v>6.6106627037037041E-2</v>
      </c>
      <c r="AE802" s="56">
        <f>IF("1-Swim"=D802,E802*46.7,IF("2-Bike"=D802,E802,IF("3-Run"=D802,E802*4.27,0)))</f>
        <v>0</v>
      </c>
    </row>
    <row r="803" spans="1:31" x14ac:dyDescent="0.25">
      <c r="A803" s="50">
        <v>802</v>
      </c>
      <c r="B803" s="51">
        <v>39276</v>
      </c>
      <c r="C803" s="75">
        <f>B803</f>
        <v>39276</v>
      </c>
      <c r="D803" s="50" t="s">
        <v>1223</v>
      </c>
      <c r="E803" s="50">
        <v>2.8</v>
      </c>
      <c r="F803" s="50">
        <v>0</v>
      </c>
      <c r="G803" s="50">
        <v>26</v>
      </c>
      <c r="H803" s="50">
        <v>44</v>
      </c>
      <c r="I803" s="53">
        <f>IF(E803&gt;0,TIME(F803,G803,H803),"")</f>
        <v>1.8564814814814815E-2</v>
      </c>
      <c r="J803" s="54">
        <f>IF(E803&gt;0,TIME(F803,G803,H803)/E803,"")</f>
        <v>6.6302910052910054E-3</v>
      </c>
      <c r="K803" s="50" t="s">
        <v>560</v>
      </c>
      <c r="L803" s="50" t="s">
        <v>489</v>
      </c>
      <c r="M803" s="55">
        <f>IF(D803&gt;0,0.0416666666666667/J803,"")</f>
        <v>6.2842892768079848</v>
      </c>
      <c r="N803" s="50">
        <v>0</v>
      </c>
      <c r="O803" s="50" t="s">
        <v>189</v>
      </c>
      <c r="Q803" s="151">
        <f>IF("1-Swim"=D803,J803*2.4,IF("2-Bike"=D803,J803*112,IF("3-Run"=D803,J803*26.2,0)))</f>
        <v>0.17371362433862433</v>
      </c>
      <c r="R803" s="151">
        <f>Q803/2</f>
        <v>8.6856812169312167E-2</v>
      </c>
      <c r="S803" s="53">
        <f>J803*26.2</f>
        <v>0.17371362433862433</v>
      </c>
      <c r="T803" s="53">
        <f>(J803+0.0013889)*26.2</f>
        <v>0.21010280433862435</v>
      </c>
      <c r="U803" s="53">
        <f>S803/2</f>
        <v>8.6856812169312167E-2</v>
      </c>
      <c r="V803" s="53">
        <f>T803/2</f>
        <v>0.10505140216931218</v>
      </c>
      <c r="W803" s="50">
        <f>RANK(J803,J:J,1)</f>
        <v>1127</v>
      </c>
      <c r="X803" s="50">
        <f>YEAR(B803)</f>
        <v>2007</v>
      </c>
      <c r="Y803" s="50">
        <f>MONTH(B803)</f>
        <v>7</v>
      </c>
      <c r="Z803" s="56">
        <f>X803*100+Y803</f>
        <v>200707</v>
      </c>
      <c r="AA803" s="56">
        <f>WEEKNUM(B803,1)</f>
        <v>28</v>
      </c>
      <c r="AB803" s="58">
        <f>IF(ISBLANK(B803)," ",MAX(B803-B802-1,0))</f>
        <v>1</v>
      </c>
      <c r="AC803" s="56">
        <f>DAY(B803)</f>
        <v>13</v>
      </c>
      <c r="AD803" s="53">
        <f>U803+V803</f>
        <v>0.19190821433862434</v>
      </c>
      <c r="AE803" s="56">
        <f>IF("1-Swim"=D803,E803*46.7,IF("2-Bike"=D803,E803,IF("3-Run"=D803,E803*4.27,0)))</f>
        <v>11.955999999999998</v>
      </c>
    </row>
    <row r="804" spans="1:31" x14ac:dyDescent="0.25">
      <c r="A804" s="50">
        <v>803</v>
      </c>
      <c r="B804" s="51">
        <v>39276</v>
      </c>
      <c r="C804" s="75">
        <f>B804</f>
        <v>39276</v>
      </c>
      <c r="D804" s="50" t="s">
        <v>513</v>
      </c>
      <c r="E804" s="50">
        <v>0.62</v>
      </c>
      <c r="F804" s="50">
        <v>0</v>
      </c>
      <c r="G804" s="50">
        <v>5</v>
      </c>
      <c r="H804" s="50">
        <v>0</v>
      </c>
      <c r="I804" s="53">
        <f>IF(E804&gt;0,TIME(F804,G804,H804),"")</f>
        <v>3.472222222222222E-3</v>
      </c>
      <c r="J804" s="54">
        <f>IF(E804&gt;0,TIME(F804,G804,H804)/E804,"")</f>
        <v>5.600358422939068E-3</v>
      </c>
      <c r="K804" s="50" t="s">
        <v>490</v>
      </c>
      <c r="L804" s="50" t="s">
        <v>491</v>
      </c>
      <c r="M804" s="55">
        <f>IF(D804&gt;0,0.0416666666666667/J804,"")</f>
        <v>7.4400000000000057</v>
      </c>
      <c r="N804" s="50">
        <v>0</v>
      </c>
      <c r="P804" s="50" t="s">
        <v>494</v>
      </c>
      <c r="Q804" s="151">
        <f>IF("1-Swim"=D804,J804*2.4,IF("2-Bike"=D804,J804*112,IF("3-Run"=D804,J804*26.2,0)))</f>
        <v>0</v>
      </c>
      <c r="R804" s="151">
        <f>Q804/2</f>
        <v>0</v>
      </c>
      <c r="S804" s="53">
        <f>J804*26.2</f>
        <v>0.14672939068100357</v>
      </c>
      <c r="T804" s="53">
        <f>(J804+0.0013889)*26.2</f>
        <v>0.1831185706810036</v>
      </c>
      <c r="U804" s="53">
        <f>S804/2</f>
        <v>7.3364695340501787E-2</v>
      </c>
      <c r="V804" s="53">
        <f>T804/2</f>
        <v>9.1559285340501798E-2</v>
      </c>
      <c r="W804" s="50">
        <f>RANK(J804,J:J,1)</f>
        <v>775</v>
      </c>
      <c r="X804" s="50">
        <f>YEAR(B804)</f>
        <v>2007</v>
      </c>
      <c r="Y804" s="50">
        <f>MONTH(B804)</f>
        <v>7</v>
      </c>
      <c r="Z804" s="56">
        <f>X804*100+Y804</f>
        <v>200707</v>
      </c>
      <c r="AA804" s="56">
        <f>WEEKNUM(B804,1)</f>
        <v>28</v>
      </c>
      <c r="AB804" s="58">
        <f>IF(ISBLANK(B804)," ",MAX(B804-B803-1,0))</f>
        <v>0</v>
      </c>
      <c r="AC804" s="56">
        <f>DAY(B804)</f>
        <v>13</v>
      </c>
      <c r="AD804" s="53">
        <f>U804+V804</f>
        <v>0.16492398068100358</v>
      </c>
      <c r="AE804" s="56">
        <f>IF("1-Swim"=D804,E804*46.7,IF("2-Bike"=D804,E804,IF("3-Run"=D804,E804*4.27,0)))</f>
        <v>0</v>
      </c>
    </row>
    <row r="805" spans="1:31" x14ac:dyDescent="0.25">
      <c r="A805" s="50">
        <v>804</v>
      </c>
      <c r="B805" s="51">
        <v>39279</v>
      </c>
      <c r="C805" s="75">
        <f>B805</f>
        <v>39279</v>
      </c>
      <c r="D805" s="50" t="s">
        <v>1223</v>
      </c>
      <c r="E805" s="50">
        <v>3</v>
      </c>
      <c r="F805" s="50">
        <v>0</v>
      </c>
      <c r="G805" s="50">
        <v>32</v>
      </c>
      <c r="H805" s="50">
        <v>5</v>
      </c>
      <c r="I805" s="53">
        <f>IF(E805&gt;0,TIME(F805,G805,H805),"")</f>
        <v>2.2280092592592591E-2</v>
      </c>
      <c r="J805" s="54">
        <f>IF(E805&gt;0,TIME(F805,G805,H805)/E805,"")</f>
        <v>7.4266975308641967E-3</v>
      </c>
      <c r="K805" s="50" t="s">
        <v>560</v>
      </c>
      <c r="L805" s="50" t="s">
        <v>334</v>
      </c>
      <c r="M805" s="55">
        <f>IF(D805&gt;0,0.0416666666666667/J805,"")</f>
        <v>5.6103896103896158</v>
      </c>
      <c r="N805" s="50">
        <v>155</v>
      </c>
      <c r="O805" s="50" t="s">
        <v>189</v>
      </c>
      <c r="P805" s="50" t="s">
        <v>492</v>
      </c>
      <c r="Q805" s="151">
        <f>IF("1-Swim"=D805,J805*2.4,IF("2-Bike"=D805,J805*112,IF("3-Run"=D805,J805*26.2,0)))</f>
        <v>0.19457947530864195</v>
      </c>
      <c r="R805" s="151">
        <f>Q805/2</f>
        <v>9.7289737654320974E-2</v>
      </c>
      <c r="S805" s="53">
        <f>J805*26.2</f>
        <v>0.19457947530864195</v>
      </c>
      <c r="T805" s="53">
        <f>(J805+0.0013889)*26.2</f>
        <v>0.23096865530864194</v>
      </c>
      <c r="U805" s="53">
        <f>S805/2</f>
        <v>9.7289737654320974E-2</v>
      </c>
      <c r="V805" s="53">
        <f>T805/2</f>
        <v>0.11548432765432097</v>
      </c>
      <c r="W805" s="50">
        <f>RANK(J805,J:J,1)</f>
        <v>1995</v>
      </c>
      <c r="X805" s="50">
        <f>YEAR(B805)</f>
        <v>2007</v>
      </c>
      <c r="Y805" s="50">
        <f>MONTH(B805)</f>
        <v>7</v>
      </c>
      <c r="Z805" s="56">
        <f>X805*100+Y805</f>
        <v>200707</v>
      </c>
      <c r="AA805" s="56">
        <f>WEEKNUM(B805,1)</f>
        <v>29</v>
      </c>
      <c r="AB805" s="58">
        <f>IF(ISBLANK(B805)," ",MAX(B805-B804-1,0))</f>
        <v>2</v>
      </c>
      <c r="AC805" s="56">
        <f>DAY(B805)</f>
        <v>16</v>
      </c>
      <c r="AD805" s="53">
        <f>U805+V805</f>
        <v>0.21277406530864196</v>
      </c>
      <c r="AE805" s="56">
        <f>IF("1-Swim"=D805,E805*46.7,IF("2-Bike"=D805,E805,IF("3-Run"=D805,E805*4.27,0)))</f>
        <v>12.809999999999999</v>
      </c>
    </row>
    <row r="806" spans="1:31" x14ac:dyDescent="0.25">
      <c r="A806" s="50">
        <v>805</v>
      </c>
      <c r="B806" s="51">
        <v>39279</v>
      </c>
      <c r="C806" s="75">
        <f>B806</f>
        <v>39279</v>
      </c>
      <c r="D806" s="50" t="s">
        <v>513</v>
      </c>
      <c r="E806" s="50">
        <v>0.64</v>
      </c>
      <c r="F806" s="50">
        <v>0</v>
      </c>
      <c r="G806" s="50">
        <v>5</v>
      </c>
      <c r="H806" s="50">
        <v>0</v>
      </c>
      <c r="I806" s="53">
        <f>IF(E806&gt;0,TIME(F806,G806,H806),"")</f>
        <v>3.472222222222222E-3</v>
      </c>
      <c r="J806" s="54">
        <f>IF(E806&gt;0,TIME(F806,G806,H806)/E806,"")</f>
        <v>5.425347222222222E-3</v>
      </c>
      <c r="K806" s="50" t="s">
        <v>490</v>
      </c>
      <c r="L806" s="50" t="s">
        <v>491</v>
      </c>
      <c r="M806" s="55">
        <f>IF(D806&gt;0,0.0416666666666667/J806,"")</f>
        <v>7.6800000000000059</v>
      </c>
      <c r="N806" s="50">
        <v>0</v>
      </c>
      <c r="P806" s="50" t="s">
        <v>493</v>
      </c>
      <c r="Q806" s="151">
        <f>IF("1-Swim"=D806,J806*2.4,IF("2-Bike"=D806,J806*112,IF("3-Run"=D806,J806*26.2,0)))</f>
        <v>0</v>
      </c>
      <c r="R806" s="151">
        <f>Q806/2</f>
        <v>0</v>
      </c>
      <c r="S806" s="53">
        <f>J806*26.2</f>
        <v>0.14214409722222221</v>
      </c>
      <c r="T806" s="53">
        <f>(J806+0.0013889)*26.2</f>
        <v>0.17853327722222223</v>
      </c>
      <c r="U806" s="53">
        <f>S806/2</f>
        <v>7.1072048611111105E-2</v>
      </c>
      <c r="V806" s="53">
        <f>T806/2</f>
        <v>8.9266638611111115E-2</v>
      </c>
      <c r="W806" s="50">
        <f>RANK(J806,J:J,1)</f>
        <v>767</v>
      </c>
      <c r="X806" s="50">
        <f>YEAR(B806)</f>
        <v>2007</v>
      </c>
      <c r="Y806" s="50">
        <f>MONTH(B806)</f>
        <v>7</v>
      </c>
      <c r="Z806" s="56">
        <f>X806*100+Y806</f>
        <v>200707</v>
      </c>
      <c r="AA806" s="56">
        <f>WEEKNUM(B806,1)</f>
        <v>29</v>
      </c>
      <c r="AB806" s="58">
        <f>IF(ISBLANK(B806)," ",MAX(B806-B805-1,0))</f>
        <v>0</v>
      </c>
      <c r="AC806" s="56">
        <f>DAY(B806)</f>
        <v>16</v>
      </c>
      <c r="AD806" s="53">
        <f>U806+V806</f>
        <v>0.16033868722222222</v>
      </c>
      <c r="AE806" s="56">
        <f>IF("1-Swim"=D806,E806*46.7,IF("2-Bike"=D806,E806,IF("3-Run"=D806,E806*4.27,0)))</f>
        <v>0</v>
      </c>
    </row>
    <row r="807" spans="1:31" x14ac:dyDescent="0.25">
      <c r="A807" s="50">
        <v>806</v>
      </c>
      <c r="B807" s="51">
        <v>39280</v>
      </c>
      <c r="C807" s="75">
        <f>B807</f>
        <v>39280</v>
      </c>
      <c r="D807" s="50" t="s">
        <v>1223</v>
      </c>
      <c r="E807" s="50">
        <v>3.5</v>
      </c>
      <c r="F807" s="50">
        <v>0</v>
      </c>
      <c r="G807" s="50">
        <v>38</v>
      </c>
      <c r="H807" s="50">
        <v>42</v>
      </c>
      <c r="I807" s="53">
        <f>IF(E807&gt;0,TIME(F807,G807,H807),"")</f>
        <v>2.6875E-2</v>
      </c>
      <c r="J807" s="54">
        <f>IF(E807&gt;0,TIME(F807,G807,H807)/E807,"")</f>
        <v>7.6785714285714287E-3</v>
      </c>
      <c r="K807" s="50" t="s">
        <v>560</v>
      </c>
      <c r="L807" s="50" t="s">
        <v>130</v>
      </c>
      <c r="M807" s="55">
        <f>IF(D807&gt;0,0.0416666666666667/J807,"")</f>
        <v>5.4263565891472911</v>
      </c>
      <c r="N807" s="50">
        <v>157</v>
      </c>
      <c r="O807" s="50" t="s">
        <v>228</v>
      </c>
      <c r="P807" s="50" t="s">
        <v>496</v>
      </c>
      <c r="Q807" s="151">
        <f>IF("1-Swim"=D807,J807*2.4,IF("2-Bike"=D807,J807*112,IF("3-Run"=D807,J807*26.2,0)))</f>
        <v>0.20117857142857143</v>
      </c>
      <c r="R807" s="151">
        <f>Q807/2</f>
        <v>0.10058928571428571</v>
      </c>
      <c r="S807" s="53">
        <f>J807*26.2</f>
        <v>0.20117857142857143</v>
      </c>
      <c r="T807" s="53">
        <f>(J807+0.0013889)*26.2</f>
        <v>0.23756775142857142</v>
      </c>
      <c r="U807" s="53">
        <f>S807/2</f>
        <v>0.10058928571428571</v>
      </c>
      <c r="V807" s="53">
        <f>T807/2</f>
        <v>0.11878387571428571</v>
      </c>
      <c r="W807" s="50">
        <f>RANK(J807,J:J,1)</f>
        <v>2214</v>
      </c>
      <c r="X807" s="50">
        <f>YEAR(B807)</f>
        <v>2007</v>
      </c>
      <c r="Y807" s="50">
        <f>MONTH(B807)</f>
        <v>7</v>
      </c>
      <c r="Z807" s="56">
        <f>X807*100+Y807</f>
        <v>200707</v>
      </c>
      <c r="AA807" s="56">
        <f>WEEKNUM(B807,1)</f>
        <v>29</v>
      </c>
      <c r="AB807" s="58">
        <f>IF(ISBLANK(B807)," ",MAX(B807-B806-1,0))</f>
        <v>0</v>
      </c>
      <c r="AC807" s="56">
        <f>DAY(B807)</f>
        <v>17</v>
      </c>
      <c r="AD807" s="53">
        <f>U807+V807</f>
        <v>0.21937316142857144</v>
      </c>
      <c r="AE807" s="56">
        <f>IF("1-Swim"=D807,E807*46.7,IF("2-Bike"=D807,E807,IF("3-Run"=D807,E807*4.27,0)))</f>
        <v>14.944999999999999</v>
      </c>
    </row>
    <row r="808" spans="1:31" x14ac:dyDescent="0.25">
      <c r="A808" s="50">
        <v>807</v>
      </c>
      <c r="B808" s="51">
        <v>39293</v>
      </c>
      <c r="C808" s="75">
        <f>B808</f>
        <v>39293</v>
      </c>
      <c r="D808" s="50" t="s">
        <v>1224</v>
      </c>
      <c r="E808" s="50">
        <v>5</v>
      </c>
      <c r="F808" s="50">
        <v>0</v>
      </c>
      <c r="G808" s="50">
        <v>45</v>
      </c>
      <c r="H808" s="50">
        <v>0</v>
      </c>
      <c r="I808" s="53">
        <f>IF(E808&gt;0,TIME(F808,G808,H808),"")</f>
        <v>3.125E-2</v>
      </c>
      <c r="J808" s="54">
        <f>IF(E808&gt;0,TIME(F808,G808,H808)/E808,"")</f>
        <v>6.2500000000000003E-3</v>
      </c>
      <c r="K808" s="50" t="s">
        <v>452</v>
      </c>
      <c r="L808" s="50" t="s">
        <v>497</v>
      </c>
      <c r="M808" s="55">
        <f>IF(D808&gt;0,0.0416666666666667/J808,"")</f>
        <v>6.6666666666666714</v>
      </c>
      <c r="N808" s="50">
        <v>0</v>
      </c>
      <c r="O808" s="50" t="s">
        <v>228</v>
      </c>
      <c r="P808" s="50" t="s">
        <v>498</v>
      </c>
      <c r="Q808" s="151">
        <f>IF("1-Swim"=D808,J808*2.4,IF("2-Bike"=D808,J808*112,IF("3-Run"=D808,J808*26.2,0)))</f>
        <v>0.70000000000000007</v>
      </c>
      <c r="R808" s="151">
        <f>Q808/2</f>
        <v>0.35000000000000003</v>
      </c>
      <c r="S808" s="53">
        <f>J808*26.2</f>
        <v>0.16375000000000001</v>
      </c>
      <c r="T808" s="53">
        <f>(J808+0.0013889)*26.2</f>
        <v>0.20013918</v>
      </c>
      <c r="U808" s="53">
        <f>S808/2</f>
        <v>8.1875000000000003E-2</v>
      </c>
      <c r="V808" s="53">
        <f>T808/2</f>
        <v>0.10006959</v>
      </c>
      <c r="W808" s="50">
        <f>RANK(J808,J:J,1)</f>
        <v>874</v>
      </c>
      <c r="X808" s="50">
        <f>YEAR(B808)</f>
        <v>2007</v>
      </c>
      <c r="Y808" s="50">
        <f>MONTH(B808)</f>
        <v>7</v>
      </c>
      <c r="Z808" s="56">
        <f>X808*100+Y808</f>
        <v>200707</v>
      </c>
      <c r="AA808" s="56">
        <f>WEEKNUM(B808,1)</f>
        <v>31</v>
      </c>
      <c r="AB808" s="58">
        <f>IF(ISBLANK(B808)," ",MAX(B808-B807-1,0))</f>
        <v>12</v>
      </c>
      <c r="AC808" s="56">
        <f>DAY(B808)</f>
        <v>30</v>
      </c>
      <c r="AD808" s="53">
        <f>U808+V808</f>
        <v>0.18194459000000002</v>
      </c>
      <c r="AE808" s="56">
        <f>IF("1-Swim"=D808,E808*46.7,IF("2-Bike"=D808,E808,IF("3-Run"=D808,E808*4.27,0)))</f>
        <v>5</v>
      </c>
    </row>
    <row r="809" spans="1:31" x14ac:dyDescent="0.25">
      <c r="A809" s="50">
        <v>808</v>
      </c>
      <c r="B809" s="51">
        <v>39294</v>
      </c>
      <c r="C809" s="75">
        <f>B809</f>
        <v>39294</v>
      </c>
      <c r="D809" s="50" t="s">
        <v>1223</v>
      </c>
      <c r="E809" s="50">
        <v>2.75</v>
      </c>
      <c r="F809" s="50">
        <v>0</v>
      </c>
      <c r="G809" s="50">
        <v>31</v>
      </c>
      <c r="H809" s="50">
        <v>33</v>
      </c>
      <c r="I809" s="53">
        <f>IF(E809&gt;0,TIME(F809,G809,H809),"")</f>
        <v>2.1909722222222223E-2</v>
      </c>
      <c r="J809" s="54">
        <f>IF(E809&gt;0,TIME(F809,G809,H809)/E809,"")</f>
        <v>7.9671717171717182E-3</v>
      </c>
      <c r="K809" s="50" t="s">
        <v>559</v>
      </c>
      <c r="L809" s="50" t="s">
        <v>499</v>
      </c>
      <c r="M809" s="55">
        <f>IF(D809&gt;0,0.0416666666666667/J809,"")</f>
        <v>5.2297939778129985</v>
      </c>
      <c r="N809" s="50">
        <v>0</v>
      </c>
      <c r="O809" s="50" t="s">
        <v>500</v>
      </c>
      <c r="Q809" s="151">
        <f>IF("1-Swim"=D809,J809*2.4,IF("2-Bike"=D809,J809*112,IF("3-Run"=D809,J809*26.2,0)))</f>
        <v>0.208739898989899</v>
      </c>
      <c r="R809" s="151">
        <f>Q809/2</f>
        <v>0.1043699494949495</v>
      </c>
      <c r="S809" s="53">
        <f>J809*26.2</f>
        <v>0.208739898989899</v>
      </c>
      <c r="T809" s="53">
        <f>(J809+0.0013889)*26.2</f>
        <v>0.24512907898989902</v>
      </c>
      <c r="U809" s="53">
        <f>S809/2</f>
        <v>0.1043699494949495</v>
      </c>
      <c r="V809" s="53">
        <f>T809/2</f>
        <v>0.12256453949494951</v>
      </c>
      <c r="W809" s="50">
        <f>RANK(J809,J:J,1)</f>
        <v>2419</v>
      </c>
      <c r="X809" s="50">
        <f>YEAR(B809)</f>
        <v>2007</v>
      </c>
      <c r="Y809" s="50">
        <f>MONTH(B809)</f>
        <v>7</v>
      </c>
      <c r="Z809" s="56">
        <f>X809*100+Y809</f>
        <v>200707</v>
      </c>
      <c r="AA809" s="56">
        <f>WEEKNUM(B809,1)</f>
        <v>31</v>
      </c>
      <c r="AB809" s="58">
        <f>IF(ISBLANK(B809)," ",MAX(B809-B808-1,0))</f>
        <v>0</v>
      </c>
      <c r="AC809" s="56">
        <f>DAY(B809)</f>
        <v>31</v>
      </c>
      <c r="AD809" s="53">
        <f>U809+V809</f>
        <v>0.22693448898989901</v>
      </c>
      <c r="AE809" s="56">
        <f>IF("1-Swim"=D809,E809*46.7,IF("2-Bike"=D809,E809,IF("3-Run"=D809,E809*4.27,0)))</f>
        <v>11.7425</v>
      </c>
    </row>
    <row r="810" spans="1:31" x14ac:dyDescent="0.25">
      <c r="A810" s="50">
        <v>809</v>
      </c>
      <c r="B810" s="67">
        <v>39305</v>
      </c>
      <c r="C810" s="77">
        <f>B810</f>
        <v>39305</v>
      </c>
      <c r="D810" s="69" t="s">
        <v>1225</v>
      </c>
      <c r="E810" s="69">
        <v>0.5</v>
      </c>
      <c r="F810" s="69">
        <v>0</v>
      </c>
      <c r="G810" s="69">
        <v>17</v>
      </c>
      <c r="H810" s="69">
        <v>45</v>
      </c>
      <c r="I810" s="70">
        <f>IF(E810&gt;0,TIME(F810,G810,H810),"")</f>
        <v>1.2326388888888888E-2</v>
      </c>
      <c r="J810" s="71">
        <f>IF(E810&gt;0,TIME(F810,G810,H810)/E810,"")</f>
        <v>2.4652777777777777E-2</v>
      </c>
      <c r="K810" s="69" t="s">
        <v>236</v>
      </c>
      <c r="L810" s="69" t="s">
        <v>214</v>
      </c>
      <c r="M810" s="55">
        <f>IF(D810&gt;0,0.0416666666666667/J810,"")</f>
        <v>1.6901408450704238</v>
      </c>
      <c r="N810" s="69">
        <v>0</v>
      </c>
      <c r="O810" s="69" t="s">
        <v>198</v>
      </c>
      <c r="P810" s="69" t="s">
        <v>508</v>
      </c>
      <c r="Q810" s="151">
        <f>IF("1-Swim"=D810,J810*2.4,IF("2-Bike"=D810,J810*112,IF("3-Run"=D810,J810*26.2,0)))</f>
        <v>5.9166666666666659E-2</v>
      </c>
      <c r="R810" s="151">
        <f>Q810/2</f>
        <v>2.958333333333333E-2</v>
      </c>
      <c r="S810" s="53">
        <f>J810*26.2</f>
        <v>0.64590277777777771</v>
      </c>
      <c r="T810" s="53">
        <f>(J810+0.0013889)*26.2</f>
        <v>0.68229195777777774</v>
      </c>
      <c r="U810" s="53">
        <f>S810/2</f>
        <v>0.32295138888888886</v>
      </c>
      <c r="V810" s="53">
        <f>T810/2</f>
        <v>0.34114597888888887</v>
      </c>
      <c r="W810" s="69">
        <f>RANK(J810,J:J,1)</f>
        <v>3166</v>
      </c>
      <c r="X810" s="69">
        <f>YEAR(B810)</f>
        <v>2007</v>
      </c>
      <c r="Y810" s="69">
        <f>MONTH(B810)</f>
        <v>8</v>
      </c>
      <c r="Z810" s="72">
        <f>X810*100+Y810</f>
        <v>200708</v>
      </c>
      <c r="AA810" s="72">
        <f>WEEKNUM(B810,1)</f>
        <v>32</v>
      </c>
      <c r="AB810" s="73">
        <f>IF(ISBLANK(B810)," ",MAX(B810-B809-1,0))</f>
        <v>10</v>
      </c>
      <c r="AC810" s="72">
        <f>DAY(B810)</f>
        <v>11</v>
      </c>
      <c r="AD810" s="53">
        <f>U810+V810</f>
        <v>0.66409736777777773</v>
      </c>
      <c r="AE810" s="72">
        <f>IF("1-Swim"=D810,E810*46.7,IF("2-Bike"=D810,E810,IF("3-Run"=D810,E810*4.27,0)))</f>
        <v>23.35</v>
      </c>
    </row>
    <row r="811" spans="1:31" x14ac:dyDescent="0.25">
      <c r="A811" s="50">
        <v>810</v>
      </c>
      <c r="B811" s="67">
        <v>39305</v>
      </c>
      <c r="C811" s="77">
        <f>B811</f>
        <v>39305</v>
      </c>
      <c r="D811" s="69" t="s">
        <v>1224</v>
      </c>
      <c r="E811" s="69">
        <v>9.1</v>
      </c>
      <c r="F811" s="69">
        <v>0</v>
      </c>
      <c r="G811" s="69">
        <v>32</v>
      </c>
      <c r="H811" s="69">
        <v>29</v>
      </c>
      <c r="I811" s="70">
        <f>IF(E811&gt;0,TIME(F811,G811,H811),"")</f>
        <v>2.255787037037037E-2</v>
      </c>
      <c r="J811" s="71">
        <f>IF(E811&gt;0,TIME(F811,G811,H811)/E811,"")</f>
        <v>2.478886853886854E-3</v>
      </c>
      <c r="K811" s="69" t="s">
        <v>33</v>
      </c>
      <c r="L811" s="69" t="s">
        <v>214</v>
      </c>
      <c r="M811" s="55">
        <f>IF(D811&gt;0,0.0416666666666667/J811,"")</f>
        <v>16.808619805028233</v>
      </c>
      <c r="N811" s="69">
        <v>0</v>
      </c>
      <c r="O811" s="69" t="s">
        <v>198</v>
      </c>
      <c r="P811" s="69"/>
      <c r="Q811" s="151">
        <f>IF("1-Swim"=D811,J811*2.4,IF("2-Bike"=D811,J811*112,IF("3-Run"=D811,J811*26.2,0)))</f>
        <v>0.27763532763532767</v>
      </c>
      <c r="R811" s="151">
        <f>Q811/2</f>
        <v>0.13881766381766383</v>
      </c>
      <c r="S811" s="53">
        <f>J811*26.2</f>
        <v>6.4946835571835573E-2</v>
      </c>
      <c r="T811" s="53">
        <f>(J811+0.0013889)*26.2</f>
        <v>0.10133601557183558</v>
      </c>
      <c r="U811" s="53">
        <f>S811/2</f>
        <v>3.2473417785917787E-2</v>
      </c>
      <c r="V811" s="53">
        <f>T811/2</f>
        <v>5.066800778591779E-2</v>
      </c>
      <c r="W811" s="69">
        <f>RANK(J811,J:J,1)</f>
        <v>300</v>
      </c>
      <c r="X811" s="69">
        <f>YEAR(B811)</f>
        <v>2007</v>
      </c>
      <c r="Y811" s="69">
        <f>MONTH(B811)</f>
        <v>8</v>
      </c>
      <c r="Z811" s="72">
        <f>X811*100+Y811</f>
        <v>200708</v>
      </c>
      <c r="AA811" s="72">
        <f>WEEKNUM(B811,1)</f>
        <v>32</v>
      </c>
      <c r="AB811" s="73">
        <f>IF(ISBLANK(B811)," ",MAX(B811-B810-1,0))</f>
        <v>0</v>
      </c>
      <c r="AC811" s="72">
        <f>DAY(B811)</f>
        <v>11</v>
      </c>
      <c r="AD811" s="53">
        <f>U811+V811</f>
        <v>8.314142557183557E-2</v>
      </c>
      <c r="AE811" s="72">
        <f>IF("1-Swim"=D811,E811*46.7,IF("2-Bike"=D811,E811,IF("3-Run"=D811,E811*4.27,0)))</f>
        <v>9.1</v>
      </c>
    </row>
    <row r="812" spans="1:31" x14ac:dyDescent="0.25">
      <c r="A812" s="50">
        <v>811</v>
      </c>
      <c r="B812" s="67">
        <v>39305</v>
      </c>
      <c r="C812" s="77">
        <f>B812</f>
        <v>39305</v>
      </c>
      <c r="D812" s="69" t="s">
        <v>1223</v>
      </c>
      <c r="E812" s="69">
        <v>3.1</v>
      </c>
      <c r="F812" s="69">
        <v>0</v>
      </c>
      <c r="G812" s="69">
        <v>34</v>
      </c>
      <c r="H812" s="69">
        <v>30</v>
      </c>
      <c r="I812" s="70">
        <f>IF(E812&gt;0,TIME(F812,G812,H812),"")</f>
        <v>2.3958333333333331E-2</v>
      </c>
      <c r="J812" s="71">
        <f>IF(E812&gt;0,TIME(F812,G812,H812)/E812,"")</f>
        <v>7.7284946236559132E-3</v>
      </c>
      <c r="K812" s="69" t="s">
        <v>559</v>
      </c>
      <c r="L812" s="69" t="s">
        <v>214</v>
      </c>
      <c r="M812" s="55">
        <f>IF(D812&gt;0,0.0416666666666667/J812,"")</f>
        <v>5.3913043478260914</v>
      </c>
      <c r="N812" s="69">
        <v>0</v>
      </c>
      <c r="O812" s="69" t="s">
        <v>198</v>
      </c>
      <c r="P812" s="69" t="s">
        <v>501</v>
      </c>
      <c r="Q812" s="151">
        <f>IF("1-Swim"=D812,J812*2.4,IF("2-Bike"=D812,J812*112,IF("3-Run"=D812,J812*26.2,0)))</f>
        <v>0.20248655913978492</v>
      </c>
      <c r="R812" s="151">
        <f>Q812/2</f>
        <v>0.10124327956989246</v>
      </c>
      <c r="S812" s="53">
        <f>J812*26.2</f>
        <v>0.20248655913978492</v>
      </c>
      <c r="T812" s="53">
        <f>(J812+0.0013889)*26.2</f>
        <v>0.23887573913978491</v>
      </c>
      <c r="U812" s="53">
        <f>S812/2</f>
        <v>0.10124327956989246</v>
      </c>
      <c r="V812" s="53">
        <f>T812/2</f>
        <v>0.11943786956989245</v>
      </c>
      <c r="W812" s="69">
        <f>RANK(J812,J:J,1)</f>
        <v>2259</v>
      </c>
      <c r="X812" s="69">
        <f>YEAR(B812)</f>
        <v>2007</v>
      </c>
      <c r="Y812" s="69">
        <f>MONTH(B812)</f>
        <v>8</v>
      </c>
      <c r="Z812" s="72">
        <f>X812*100+Y812</f>
        <v>200708</v>
      </c>
      <c r="AA812" s="72">
        <f>WEEKNUM(B812,1)</f>
        <v>32</v>
      </c>
      <c r="AB812" s="73">
        <f>IF(ISBLANK(B812)," ",MAX(B812-B811-1,0))</f>
        <v>0</v>
      </c>
      <c r="AC812" s="72">
        <f>DAY(B812)</f>
        <v>11</v>
      </c>
      <c r="AD812" s="53">
        <f>U812+V812</f>
        <v>0.22068114913978493</v>
      </c>
      <c r="AE812" s="72">
        <f>IF("1-Swim"=D812,E812*46.7,IF("2-Bike"=D812,E812,IF("3-Run"=D812,E812*4.27,0)))</f>
        <v>13.236999999999998</v>
      </c>
    </row>
    <row r="813" spans="1:31" x14ac:dyDescent="0.25">
      <c r="A813" s="50">
        <v>812</v>
      </c>
      <c r="B813" s="51">
        <v>39307</v>
      </c>
      <c r="C813" s="75">
        <f>B813</f>
        <v>39307</v>
      </c>
      <c r="D813" s="50" t="s">
        <v>1223</v>
      </c>
      <c r="E813" s="50">
        <v>3.5</v>
      </c>
      <c r="F813" s="50">
        <v>0</v>
      </c>
      <c r="G813" s="50">
        <v>36</v>
      </c>
      <c r="H813" s="50">
        <v>35</v>
      </c>
      <c r="I813" s="53">
        <f>IF(E813&gt;0,TIME(F813,G813,H813),"")</f>
        <v>2.5405092592592594E-2</v>
      </c>
      <c r="J813" s="54">
        <f>IF(E813&gt;0,TIME(F813,G813,H813)/E813,"")</f>
        <v>7.2585978835978835E-3</v>
      </c>
      <c r="K813" s="50" t="s">
        <v>560</v>
      </c>
      <c r="L813" s="50" t="s">
        <v>130</v>
      </c>
      <c r="M813" s="55">
        <f>IF(D813&gt;0,0.0416666666666667/J813,"")</f>
        <v>5.7403189066059275</v>
      </c>
      <c r="N813" s="50">
        <v>161</v>
      </c>
      <c r="O813" s="50" t="s">
        <v>184</v>
      </c>
      <c r="P813" s="50" t="s">
        <v>502</v>
      </c>
      <c r="Q813" s="151">
        <f>IF("1-Swim"=D813,J813*2.4,IF("2-Bike"=D813,J813*112,IF("3-Run"=D813,J813*26.2,0)))</f>
        <v>0.19017526455026454</v>
      </c>
      <c r="R813" s="151">
        <f>Q813/2</f>
        <v>9.5087632275132269E-2</v>
      </c>
      <c r="S813" s="53">
        <f>J813*26.2</f>
        <v>0.19017526455026454</v>
      </c>
      <c r="T813" s="53">
        <f>(J813+0.0013889)*26.2</f>
        <v>0.22656444455026453</v>
      </c>
      <c r="U813" s="53">
        <f>S813/2</f>
        <v>9.5087632275132269E-2</v>
      </c>
      <c r="V813" s="53">
        <f>T813/2</f>
        <v>0.11328222227513227</v>
      </c>
      <c r="W813" s="50">
        <f>RANK(J813,J:J,1)</f>
        <v>1845</v>
      </c>
      <c r="X813" s="50">
        <f>YEAR(B813)</f>
        <v>2007</v>
      </c>
      <c r="Y813" s="50">
        <f>MONTH(B813)</f>
        <v>8</v>
      </c>
      <c r="Z813" s="56">
        <f>X813*100+Y813</f>
        <v>200708</v>
      </c>
      <c r="AA813" s="56">
        <f>WEEKNUM(B813,1)</f>
        <v>33</v>
      </c>
      <c r="AB813" s="58">
        <f>IF(ISBLANK(B813)," ",MAX(B813-B812-1,0))</f>
        <v>1</v>
      </c>
      <c r="AC813" s="56">
        <f>DAY(B813)</f>
        <v>13</v>
      </c>
      <c r="AD813" s="53">
        <f>U813+V813</f>
        <v>0.20836985455026452</v>
      </c>
      <c r="AE813" s="56">
        <f>IF("1-Swim"=D813,E813*46.7,IF("2-Bike"=D813,E813,IF("3-Run"=D813,E813*4.27,0)))</f>
        <v>14.944999999999999</v>
      </c>
    </row>
    <row r="814" spans="1:31" x14ac:dyDescent="0.25">
      <c r="A814" s="50">
        <v>813</v>
      </c>
      <c r="B814" s="51">
        <v>39308</v>
      </c>
      <c r="C814" s="75">
        <f>B814</f>
        <v>39308</v>
      </c>
      <c r="D814" s="50" t="s">
        <v>1223</v>
      </c>
      <c r="E814" s="50">
        <v>3.5</v>
      </c>
      <c r="F814" s="50">
        <v>0</v>
      </c>
      <c r="G814" s="50">
        <v>36</v>
      </c>
      <c r="H814" s="50">
        <v>41</v>
      </c>
      <c r="I814" s="53">
        <f>IF(E814&gt;0,TIME(F814,G814,H814),"")</f>
        <v>2.5474537037037035E-2</v>
      </c>
      <c r="J814" s="54">
        <f>IF(E814&gt;0,TIME(F814,G814,H814)/E814,"")</f>
        <v>7.2784391534391531E-3</v>
      </c>
      <c r="K814" s="50" t="s">
        <v>560</v>
      </c>
      <c r="L814" s="50" t="s">
        <v>130</v>
      </c>
      <c r="M814" s="55">
        <f>IF(D814&gt;0,0.0416666666666667/J814,"")</f>
        <v>5.7246706042707904</v>
      </c>
      <c r="N814" s="50">
        <v>158</v>
      </c>
      <c r="O814" s="50" t="s">
        <v>184</v>
      </c>
      <c r="P814" s="50" t="s">
        <v>503</v>
      </c>
      <c r="Q814" s="151">
        <f>IF("1-Swim"=D814,J814*2.4,IF("2-Bike"=D814,J814*112,IF("3-Run"=D814,J814*26.2,0)))</f>
        <v>0.19069510582010582</v>
      </c>
      <c r="R814" s="151">
        <f>Q814/2</f>
        <v>9.534755291005291E-2</v>
      </c>
      <c r="S814" s="53">
        <f>J814*26.2</f>
        <v>0.19069510582010582</v>
      </c>
      <c r="T814" s="53">
        <f>(J814+0.0013889)*26.2</f>
        <v>0.22708428582010581</v>
      </c>
      <c r="U814" s="53">
        <f>S814/2</f>
        <v>9.534755291005291E-2</v>
      </c>
      <c r="V814" s="53">
        <f>T814/2</f>
        <v>0.11354214291005291</v>
      </c>
      <c r="W814" s="50">
        <f>RANK(J814,J:J,1)</f>
        <v>1867</v>
      </c>
      <c r="X814" s="50">
        <f>YEAR(B814)</f>
        <v>2007</v>
      </c>
      <c r="Y814" s="50">
        <f>MONTH(B814)</f>
        <v>8</v>
      </c>
      <c r="Z814" s="56">
        <f>X814*100+Y814</f>
        <v>200708</v>
      </c>
      <c r="AA814" s="56">
        <f>WEEKNUM(B814,1)</f>
        <v>33</v>
      </c>
      <c r="AB814" s="58">
        <f>IF(ISBLANK(B814)," ",MAX(B814-B813-1,0))</f>
        <v>0</v>
      </c>
      <c r="AC814" s="56">
        <f>DAY(B814)</f>
        <v>14</v>
      </c>
      <c r="AD814" s="53">
        <f>U814+V814</f>
        <v>0.2088896958201058</v>
      </c>
      <c r="AE814" s="56">
        <f>IF("1-Swim"=D814,E814*46.7,IF("2-Bike"=D814,E814,IF("3-Run"=D814,E814*4.27,0)))</f>
        <v>14.944999999999999</v>
      </c>
    </row>
    <row r="815" spans="1:31" x14ac:dyDescent="0.25">
      <c r="A815" s="50">
        <v>814</v>
      </c>
      <c r="B815" s="51">
        <v>39309</v>
      </c>
      <c r="C815" s="75">
        <f>B815</f>
        <v>39309</v>
      </c>
      <c r="D815" s="50" t="s">
        <v>1223</v>
      </c>
      <c r="E815" s="50">
        <v>3.5</v>
      </c>
      <c r="F815" s="50">
        <v>0</v>
      </c>
      <c r="G815" s="50">
        <v>39</v>
      </c>
      <c r="H815" s="50">
        <v>57</v>
      </c>
      <c r="I815" s="53">
        <f>IF(E815&gt;0,TIME(F815,G815,H815),"")</f>
        <v>2.7743055555555559E-2</v>
      </c>
      <c r="J815" s="54">
        <f>IF(E815&gt;0,TIME(F815,G815,H815)/E815,"")</f>
        <v>7.9265873015873026E-3</v>
      </c>
      <c r="K815" s="50" t="s">
        <v>560</v>
      </c>
      <c r="L815" s="50" t="s">
        <v>130</v>
      </c>
      <c r="M815" s="55">
        <f>IF(D815&gt;0,0.0416666666666667/J815,"")</f>
        <v>5.256570713391743</v>
      </c>
      <c r="N815" s="50">
        <v>158</v>
      </c>
      <c r="O815" s="50" t="s">
        <v>184</v>
      </c>
      <c r="P815" s="50" t="s">
        <v>504</v>
      </c>
      <c r="Q815" s="151">
        <f>IF("1-Swim"=D815,J815*2.4,IF("2-Bike"=D815,J815*112,IF("3-Run"=D815,J815*26.2,0)))</f>
        <v>0.20767658730158733</v>
      </c>
      <c r="R815" s="151">
        <f>Q815/2</f>
        <v>0.10383829365079367</v>
      </c>
      <c r="S815" s="53">
        <f>J815*26.2</f>
        <v>0.20767658730158733</v>
      </c>
      <c r="T815" s="53">
        <f>(J815+0.0013889)*26.2</f>
        <v>0.24406576730158733</v>
      </c>
      <c r="U815" s="53">
        <f>S815/2</f>
        <v>0.10383829365079367</v>
      </c>
      <c r="V815" s="53">
        <f>T815/2</f>
        <v>0.12203288365079366</v>
      </c>
      <c r="W815" s="50">
        <f>RANK(J815,J:J,1)</f>
        <v>2394</v>
      </c>
      <c r="X815" s="50">
        <f>YEAR(B815)</f>
        <v>2007</v>
      </c>
      <c r="Y815" s="50">
        <f>MONTH(B815)</f>
        <v>8</v>
      </c>
      <c r="Z815" s="56">
        <f>X815*100+Y815</f>
        <v>200708</v>
      </c>
      <c r="AA815" s="56">
        <f>WEEKNUM(B815,1)</f>
        <v>33</v>
      </c>
      <c r="AB815" s="58">
        <f>IF(ISBLANK(B815)," ",MAX(B815-B814-1,0))</f>
        <v>0</v>
      </c>
      <c r="AC815" s="56">
        <f>DAY(B815)</f>
        <v>15</v>
      </c>
      <c r="AD815" s="53">
        <f>U815+V815</f>
        <v>0.22587117730158734</v>
      </c>
      <c r="AE815" s="56">
        <f>IF("1-Swim"=D815,E815*46.7,IF("2-Bike"=D815,E815,IF("3-Run"=D815,E815*4.27,0)))</f>
        <v>14.944999999999999</v>
      </c>
    </row>
    <row r="816" spans="1:31" x14ac:dyDescent="0.25">
      <c r="A816" s="50">
        <v>815</v>
      </c>
      <c r="B816" s="51">
        <v>39310</v>
      </c>
      <c r="C816" s="75">
        <f>B816</f>
        <v>39310</v>
      </c>
      <c r="D816" s="50" t="s">
        <v>1223</v>
      </c>
      <c r="E816" s="50">
        <v>1.5</v>
      </c>
      <c r="F816" s="50">
        <v>0</v>
      </c>
      <c r="G816" s="50">
        <v>17</v>
      </c>
      <c r="H816" s="50">
        <v>0</v>
      </c>
      <c r="I816" s="53">
        <f>IF(E816&gt;0,TIME(F816,G816,H816),"")</f>
        <v>1.1805555555555555E-2</v>
      </c>
      <c r="J816" s="54">
        <f>IF(E816&gt;0,TIME(F816,G816,H816)/E816,"")</f>
        <v>7.8703703703703696E-3</v>
      </c>
      <c r="K816" s="50" t="s">
        <v>560</v>
      </c>
      <c r="L816" s="50" t="s">
        <v>129</v>
      </c>
      <c r="M816" s="55">
        <f>IF(D816&gt;0,0.0416666666666667/J816,"")</f>
        <v>5.2941176470588278</v>
      </c>
      <c r="N816" s="50">
        <v>0</v>
      </c>
      <c r="Q816" s="151">
        <f>IF("1-Swim"=D816,J816*2.4,IF("2-Bike"=D816,J816*112,IF("3-Run"=D816,J816*26.2,0)))</f>
        <v>0.20620370370370367</v>
      </c>
      <c r="R816" s="151">
        <f>Q816/2</f>
        <v>0.10310185185185183</v>
      </c>
      <c r="S816" s="53">
        <f>J816*26.2</f>
        <v>0.20620370370370367</v>
      </c>
      <c r="T816" s="53">
        <f>(J816+0.0013889)*26.2</f>
        <v>0.24259288370370369</v>
      </c>
      <c r="U816" s="53">
        <f>S816/2</f>
        <v>0.10310185185185183</v>
      </c>
      <c r="V816" s="53">
        <f>T816/2</f>
        <v>0.12129644185185184</v>
      </c>
      <c r="W816" s="50">
        <f>RANK(J816,J:J,1)</f>
        <v>2355</v>
      </c>
      <c r="X816" s="50">
        <f>YEAR(B816)</f>
        <v>2007</v>
      </c>
      <c r="Y816" s="50">
        <f>MONTH(B816)</f>
        <v>8</v>
      </c>
      <c r="Z816" s="56">
        <f>X816*100+Y816</f>
        <v>200708</v>
      </c>
      <c r="AA816" s="56">
        <f>WEEKNUM(B816,1)</f>
        <v>33</v>
      </c>
      <c r="AB816" s="58">
        <f>IF(ISBLANK(B816)," ",MAX(B816-B815-1,0))</f>
        <v>0</v>
      </c>
      <c r="AC816" s="56">
        <f>DAY(B816)</f>
        <v>16</v>
      </c>
      <c r="AD816" s="53">
        <f>U816+V816</f>
        <v>0.22439829370370368</v>
      </c>
      <c r="AE816" s="56">
        <f>IF("1-Swim"=D816,E816*46.7,IF("2-Bike"=D816,E816,IF("3-Run"=D816,E816*4.27,0)))</f>
        <v>6.4049999999999994</v>
      </c>
    </row>
    <row r="817" spans="1:31" x14ac:dyDescent="0.25">
      <c r="A817" s="50">
        <v>816</v>
      </c>
      <c r="B817" s="51">
        <v>39310</v>
      </c>
      <c r="C817" s="75">
        <f>B817</f>
        <v>39310</v>
      </c>
      <c r="D817" s="50" t="s">
        <v>1223</v>
      </c>
      <c r="E817" s="50">
        <v>2</v>
      </c>
      <c r="F817" s="50">
        <v>0</v>
      </c>
      <c r="G817" s="50">
        <v>16</v>
      </c>
      <c r="H817" s="50">
        <v>29</v>
      </c>
      <c r="I817" s="53">
        <f>IF(E817&gt;0,TIME(F817,G817,H817),"")</f>
        <v>1.1446759259259261E-2</v>
      </c>
      <c r="J817" s="54">
        <f>IF(E817&gt;0,TIME(F817,G817,H817)/E817,"")</f>
        <v>5.7233796296296303E-3</v>
      </c>
      <c r="K817" s="50" t="s">
        <v>560</v>
      </c>
      <c r="L817" s="50" t="s">
        <v>117</v>
      </c>
      <c r="M817" s="55">
        <f>IF(D817&gt;0,0.0416666666666667/J817,"")</f>
        <v>7.2800808897876692</v>
      </c>
      <c r="N817" s="50">
        <v>162</v>
      </c>
      <c r="O817" s="50" t="s">
        <v>228</v>
      </c>
      <c r="P817" s="50" t="s">
        <v>505</v>
      </c>
      <c r="Q817" s="151">
        <f>IF("1-Swim"=D817,J817*2.4,IF("2-Bike"=D817,J817*112,IF("3-Run"=D817,J817*26.2,0)))</f>
        <v>0.14995254629629631</v>
      </c>
      <c r="R817" s="151">
        <f>Q817/2</f>
        <v>7.4976273148148156E-2</v>
      </c>
      <c r="S817" s="53">
        <f>J817*26.2</f>
        <v>0.14995254629629631</v>
      </c>
      <c r="T817" s="53">
        <f>(J817+0.0013889)*26.2</f>
        <v>0.18634172629629631</v>
      </c>
      <c r="U817" s="53">
        <f>S817/2</f>
        <v>7.4976273148148156E-2</v>
      </c>
      <c r="V817" s="53">
        <f>T817/2</f>
        <v>9.3170863148148153E-2</v>
      </c>
      <c r="W817" s="50">
        <f>RANK(J817,J:J,1)</f>
        <v>780</v>
      </c>
      <c r="X817" s="50">
        <f>YEAR(B817)</f>
        <v>2007</v>
      </c>
      <c r="Y817" s="50">
        <f>MONTH(B817)</f>
        <v>8</v>
      </c>
      <c r="Z817" s="56">
        <f>X817*100+Y817</f>
        <v>200708</v>
      </c>
      <c r="AA817" s="56">
        <f>WEEKNUM(B817,1)</f>
        <v>33</v>
      </c>
      <c r="AB817" s="58">
        <f>IF(ISBLANK(B817)," ",MAX(B817-B816-1,0))</f>
        <v>0</v>
      </c>
      <c r="AC817" s="56">
        <f>DAY(B817)</f>
        <v>16</v>
      </c>
      <c r="AD817" s="53">
        <f>U817+V817</f>
        <v>0.1681471362962963</v>
      </c>
      <c r="AE817" s="56">
        <f>IF("1-Swim"=D817,E817*46.7,IF("2-Bike"=D817,E817,IF("3-Run"=D817,E817*4.27,0)))</f>
        <v>8.5399999999999991</v>
      </c>
    </row>
    <row r="818" spans="1:31" x14ac:dyDescent="0.25">
      <c r="A818" s="50">
        <v>817</v>
      </c>
      <c r="B818" s="51">
        <v>39311</v>
      </c>
      <c r="C818" s="75">
        <f>B818</f>
        <v>39311</v>
      </c>
      <c r="D818" s="50" t="s">
        <v>1223</v>
      </c>
      <c r="E818" s="50">
        <v>4</v>
      </c>
      <c r="F818" s="50">
        <v>0</v>
      </c>
      <c r="G818" s="50">
        <v>44</v>
      </c>
      <c r="H818" s="50">
        <v>30</v>
      </c>
      <c r="I818" s="53">
        <f>IF(E818&gt;0,TIME(F818,G818,H818),"")</f>
        <v>3.0902777777777779E-2</v>
      </c>
      <c r="J818" s="54">
        <f>IF(E818&gt;0,TIME(F818,G818,H818)/E818,"")</f>
        <v>7.7256944444444448E-3</v>
      </c>
      <c r="K818" s="50" t="s">
        <v>560</v>
      </c>
      <c r="L818" s="50" t="s">
        <v>143</v>
      </c>
      <c r="M818" s="55">
        <f>IF(D818&gt;0,0.0416666666666667/J818,"")</f>
        <v>5.3932584269662964</v>
      </c>
      <c r="N818" s="50">
        <v>0</v>
      </c>
      <c r="O818" s="50" t="s">
        <v>201</v>
      </c>
      <c r="P818" s="50" t="s">
        <v>507</v>
      </c>
      <c r="Q818" s="151">
        <f>IF("1-Swim"=D818,J818*2.4,IF("2-Bike"=D818,J818*112,IF("3-Run"=D818,J818*26.2,0)))</f>
        <v>0.20241319444444444</v>
      </c>
      <c r="R818" s="151">
        <f>Q818/2</f>
        <v>0.10120659722222222</v>
      </c>
      <c r="S818" s="53">
        <f>J818*26.2</f>
        <v>0.20241319444444444</v>
      </c>
      <c r="T818" s="53">
        <f>(J818+0.0013889)*26.2</f>
        <v>0.23880237444444447</v>
      </c>
      <c r="U818" s="53">
        <f>S818/2</f>
        <v>0.10120659722222222</v>
      </c>
      <c r="V818" s="53">
        <f>T818/2</f>
        <v>0.11940118722222223</v>
      </c>
      <c r="W818" s="50">
        <f>RANK(J818,J:J,1)</f>
        <v>2258</v>
      </c>
      <c r="X818" s="50">
        <f>YEAR(B818)</f>
        <v>2007</v>
      </c>
      <c r="Y818" s="50">
        <f>MONTH(B818)</f>
        <v>8</v>
      </c>
      <c r="Z818" s="56">
        <f>X818*100+Y818</f>
        <v>200708</v>
      </c>
      <c r="AA818" s="56">
        <f>WEEKNUM(B818,1)</f>
        <v>33</v>
      </c>
      <c r="AB818" s="58">
        <f>IF(ISBLANK(B818)," ",MAX(B818-B817-1,0))</f>
        <v>0</v>
      </c>
      <c r="AC818" s="56">
        <f>DAY(B818)</f>
        <v>17</v>
      </c>
      <c r="AD818" s="53">
        <f>U818+V818</f>
        <v>0.22060778444444445</v>
      </c>
      <c r="AE818" s="56">
        <f>IF("1-Swim"=D818,E818*46.7,IF("2-Bike"=D818,E818,IF("3-Run"=D818,E818*4.27,0)))</f>
        <v>17.079999999999998</v>
      </c>
    </row>
    <row r="819" spans="1:31" x14ac:dyDescent="0.25">
      <c r="A819" s="50">
        <v>818</v>
      </c>
      <c r="B819" s="51">
        <v>39314</v>
      </c>
      <c r="C819" s="75">
        <f>B819</f>
        <v>39314</v>
      </c>
      <c r="D819" s="50" t="s">
        <v>1223</v>
      </c>
      <c r="E819" s="50">
        <v>3.5</v>
      </c>
      <c r="F819" s="50">
        <v>0</v>
      </c>
      <c r="G819" s="50">
        <v>38</v>
      </c>
      <c r="H819" s="50">
        <v>5</v>
      </c>
      <c r="I819" s="53">
        <f>IF(E819&gt;0,TIME(F819,G819,H819),"")</f>
        <v>2.6446759259259264E-2</v>
      </c>
      <c r="J819" s="54">
        <f>IF(E819&gt;0,TIME(F819,G819,H819)/E819,"")</f>
        <v>7.5562169312169327E-3</v>
      </c>
      <c r="K819" s="50" t="s">
        <v>560</v>
      </c>
      <c r="L819" s="50" t="s">
        <v>130</v>
      </c>
      <c r="M819" s="55">
        <f>IF(D819&gt;0,0.0416666666666667/J819,"")</f>
        <v>5.5142231947483618</v>
      </c>
      <c r="N819" s="50">
        <v>0</v>
      </c>
      <c r="O819" s="50" t="s">
        <v>255</v>
      </c>
      <c r="P819" s="50" t="s">
        <v>510</v>
      </c>
      <c r="Q819" s="151">
        <f>IF("1-Swim"=D819,J819*2.4,IF("2-Bike"=D819,J819*112,IF("3-Run"=D819,J819*26.2,0)))</f>
        <v>0.19797288359788362</v>
      </c>
      <c r="R819" s="151">
        <f>Q819/2</f>
        <v>9.898644179894181E-2</v>
      </c>
      <c r="S819" s="53">
        <f>J819*26.2</f>
        <v>0.19797288359788362</v>
      </c>
      <c r="T819" s="53">
        <f>(J819+0.0013889)*26.2</f>
        <v>0.23436206359788364</v>
      </c>
      <c r="U819" s="53">
        <f>S819/2</f>
        <v>9.898644179894181E-2</v>
      </c>
      <c r="V819" s="53">
        <f>T819/2</f>
        <v>0.11718103179894182</v>
      </c>
      <c r="W819" s="50">
        <f>RANK(J819,J:J,1)</f>
        <v>2118</v>
      </c>
      <c r="X819" s="50">
        <f>YEAR(B819)</f>
        <v>2007</v>
      </c>
      <c r="Y819" s="50">
        <f>MONTH(B819)</f>
        <v>8</v>
      </c>
      <c r="Z819" s="56">
        <f>X819*100+Y819</f>
        <v>200708</v>
      </c>
      <c r="AA819" s="56">
        <f>WEEKNUM(B819,1)</f>
        <v>34</v>
      </c>
      <c r="AB819" s="58">
        <f>IF(ISBLANK(B819)," ",MAX(B819-B818-1,0))</f>
        <v>2</v>
      </c>
      <c r="AC819" s="56">
        <f>DAY(B819)</f>
        <v>20</v>
      </c>
      <c r="AD819" s="53">
        <f>U819+V819</f>
        <v>0.21616747359788363</v>
      </c>
      <c r="AE819" s="56">
        <f>IF("1-Swim"=D819,E819*46.7,IF("2-Bike"=D819,E819,IF("3-Run"=D819,E819*4.27,0)))</f>
        <v>14.944999999999999</v>
      </c>
    </row>
    <row r="820" spans="1:31" x14ac:dyDescent="0.25">
      <c r="A820" s="50">
        <v>819</v>
      </c>
      <c r="B820" s="51">
        <v>39315</v>
      </c>
      <c r="C820" s="75">
        <f>B820</f>
        <v>39315</v>
      </c>
      <c r="D820" s="50" t="s">
        <v>1223</v>
      </c>
      <c r="E820" s="50">
        <v>2.5</v>
      </c>
      <c r="F820" s="50">
        <v>0</v>
      </c>
      <c r="G820" s="50">
        <v>20</v>
      </c>
      <c r="H820" s="50">
        <v>56</v>
      </c>
      <c r="I820" s="53">
        <f>IF(E820&gt;0,TIME(F820,G820,H820),"")</f>
        <v>1.4537037037037038E-2</v>
      </c>
      <c r="J820" s="54">
        <f>IF(E820&gt;0,TIME(F820,G820,H820)/E820,"")</f>
        <v>5.8148148148148152E-3</v>
      </c>
      <c r="K820" s="50" t="s">
        <v>560</v>
      </c>
      <c r="L820" s="50" t="s">
        <v>245</v>
      </c>
      <c r="M820" s="55">
        <f>IF(D820&gt;0,0.0416666666666667/J820,"")</f>
        <v>7.1656050955414061</v>
      </c>
      <c r="N820" s="50">
        <v>0</v>
      </c>
      <c r="O820" s="50" t="s">
        <v>251</v>
      </c>
      <c r="P820" s="50" t="s">
        <v>511</v>
      </c>
      <c r="Q820" s="151">
        <f>IF("1-Swim"=D820,J820*2.4,IF("2-Bike"=D820,J820*112,IF("3-Run"=D820,J820*26.2,0)))</f>
        <v>0.15234814814814815</v>
      </c>
      <c r="R820" s="151">
        <f>Q820/2</f>
        <v>7.6174074074074075E-2</v>
      </c>
      <c r="S820" s="53">
        <f>J820*26.2</f>
        <v>0.15234814814814815</v>
      </c>
      <c r="T820" s="53">
        <f>(J820+0.0013889)*26.2</f>
        <v>0.18873732814814817</v>
      </c>
      <c r="U820" s="53">
        <f>S820/2</f>
        <v>7.6174074074074075E-2</v>
      </c>
      <c r="V820" s="53">
        <f>T820/2</f>
        <v>9.4368664074074085E-2</v>
      </c>
      <c r="W820" s="50">
        <f>RANK(J820,J:J,1)</f>
        <v>786</v>
      </c>
      <c r="X820" s="50">
        <f>YEAR(B820)</f>
        <v>2007</v>
      </c>
      <c r="Y820" s="50">
        <f>MONTH(B820)</f>
        <v>8</v>
      </c>
      <c r="Z820" s="56">
        <f>X820*100+Y820</f>
        <v>200708</v>
      </c>
      <c r="AA820" s="56">
        <f>WEEKNUM(B820,1)</f>
        <v>34</v>
      </c>
      <c r="AB820" s="58">
        <f>IF(ISBLANK(B820)," ",MAX(B820-B819-1,0))</f>
        <v>0</v>
      </c>
      <c r="AC820" s="56">
        <f>DAY(B820)</f>
        <v>21</v>
      </c>
      <c r="AD820" s="53">
        <f>U820+V820</f>
        <v>0.17054273814814816</v>
      </c>
      <c r="AE820" s="56">
        <f>IF("1-Swim"=D820,E820*46.7,IF("2-Bike"=D820,E820,IF("3-Run"=D820,E820*4.27,0)))</f>
        <v>10.674999999999999</v>
      </c>
    </row>
    <row r="821" spans="1:31" x14ac:dyDescent="0.25">
      <c r="A821" s="50">
        <v>820</v>
      </c>
      <c r="B821" s="51">
        <v>39316</v>
      </c>
      <c r="C821" s="75">
        <f>B821</f>
        <v>39316</v>
      </c>
      <c r="D821" s="50" t="s">
        <v>1223</v>
      </c>
      <c r="E821" s="50">
        <v>5</v>
      </c>
      <c r="F821" s="50">
        <v>0</v>
      </c>
      <c r="G821" s="50">
        <v>48</v>
      </c>
      <c r="H821" s="50">
        <v>1</v>
      </c>
      <c r="I821" s="53">
        <f>IF(E821&gt;0,TIME(F821,G821,H821),"")</f>
        <v>3.3344907407407406E-2</v>
      </c>
      <c r="J821" s="54">
        <f>IF(E821&gt;0,TIME(F821,G821,H821)/E821,"")</f>
        <v>6.6689814814814815E-3</v>
      </c>
      <c r="K821" s="50" t="s">
        <v>559</v>
      </c>
      <c r="L821" s="50" t="s">
        <v>171</v>
      </c>
      <c r="M821" s="55">
        <f>IF(D821&gt;0,0.0416666666666667/J821,"")</f>
        <v>6.2478306143700149</v>
      </c>
      <c r="N821" s="50">
        <v>165</v>
      </c>
      <c r="O821" s="50" t="s">
        <v>198</v>
      </c>
      <c r="P821" s="50" t="s">
        <v>512</v>
      </c>
      <c r="Q821" s="151">
        <f>IF("1-Swim"=D821,J821*2.4,IF("2-Bike"=D821,J821*112,IF("3-Run"=D821,J821*26.2,0)))</f>
        <v>0.17472731481481482</v>
      </c>
      <c r="R821" s="151">
        <f>Q821/2</f>
        <v>8.7363657407407411E-2</v>
      </c>
      <c r="S821" s="53">
        <f>J821*26.2</f>
        <v>0.17472731481481482</v>
      </c>
      <c r="T821" s="53">
        <f>(J821+0.0013889)*26.2</f>
        <v>0.21111649481481479</v>
      </c>
      <c r="U821" s="53">
        <f>S821/2</f>
        <v>8.7363657407407411E-2</v>
      </c>
      <c r="V821" s="53">
        <f>T821/2</f>
        <v>0.10555824740740739</v>
      </c>
      <c r="W821" s="50">
        <f>RANK(J821,J:J,1)</f>
        <v>1159</v>
      </c>
      <c r="X821" s="50">
        <f>YEAR(B821)</f>
        <v>2007</v>
      </c>
      <c r="Y821" s="50">
        <f>MONTH(B821)</f>
        <v>8</v>
      </c>
      <c r="Z821" s="56">
        <f>X821*100+Y821</f>
        <v>200708</v>
      </c>
      <c r="AA821" s="56">
        <f>WEEKNUM(B821,1)</f>
        <v>34</v>
      </c>
      <c r="AB821" s="58">
        <f>IF(ISBLANK(B821)," ",MAX(B821-B820-1,0))</f>
        <v>0</v>
      </c>
      <c r="AC821" s="56">
        <f>DAY(B821)</f>
        <v>22</v>
      </c>
      <c r="AD821" s="53">
        <f>U821+V821</f>
        <v>0.1929219048148148</v>
      </c>
      <c r="AE821" s="56">
        <f>IF("1-Swim"=D821,E821*46.7,IF("2-Bike"=D821,E821,IF("3-Run"=D821,E821*4.27,0)))</f>
        <v>21.349999999999998</v>
      </c>
    </row>
    <row r="822" spans="1:31" x14ac:dyDescent="0.25">
      <c r="A822" s="50">
        <v>821</v>
      </c>
      <c r="B822" s="51">
        <v>39317</v>
      </c>
      <c r="C822" s="75">
        <f>B822</f>
        <v>39317</v>
      </c>
      <c r="D822" s="50" t="s">
        <v>1223</v>
      </c>
      <c r="E822" s="50">
        <v>2</v>
      </c>
      <c r="F822" s="50">
        <v>0</v>
      </c>
      <c r="G822" s="50">
        <v>15</v>
      </c>
      <c r="H822" s="50">
        <v>22</v>
      </c>
      <c r="I822" s="53">
        <f>IF(E822&gt;0,TIME(F822,G822,H822),"")</f>
        <v>1.0671296296296297E-2</v>
      </c>
      <c r="J822" s="54">
        <f>IF(E822&gt;0,TIME(F822,G822,H822)/E822,"")</f>
        <v>5.3356481481481484E-3</v>
      </c>
      <c r="K822" s="50" t="s">
        <v>559</v>
      </c>
      <c r="L822" s="50" t="s">
        <v>117</v>
      </c>
      <c r="M822" s="55">
        <f>IF(D822&gt;0,0.0416666666666667/J822,"")</f>
        <v>7.8091106290672512</v>
      </c>
      <c r="N822" s="50">
        <v>171</v>
      </c>
      <c r="O822" s="50" t="s">
        <v>184</v>
      </c>
      <c r="P822" s="50" t="s">
        <v>517</v>
      </c>
      <c r="Q822" s="151">
        <f>IF("1-Swim"=D822,J822*2.4,IF("2-Bike"=D822,J822*112,IF("3-Run"=D822,J822*26.2,0)))</f>
        <v>0.13979398148148148</v>
      </c>
      <c r="R822" s="151">
        <f>Q822/2</f>
        <v>6.9896990740740739E-2</v>
      </c>
      <c r="S822" s="53">
        <f>J822*26.2</f>
        <v>0.13979398148148148</v>
      </c>
      <c r="T822" s="53">
        <f>(J822+0.0013889)*26.2</f>
        <v>0.1761831614814815</v>
      </c>
      <c r="U822" s="53">
        <f>S822/2</f>
        <v>6.9896990740740739E-2</v>
      </c>
      <c r="V822" s="53">
        <f>T822/2</f>
        <v>8.8091580740740749E-2</v>
      </c>
      <c r="W822" s="50">
        <f>RANK(J822,J:J,1)</f>
        <v>764</v>
      </c>
      <c r="X822" s="50">
        <f>YEAR(B822)</f>
        <v>2007</v>
      </c>
      <c r="Y822" s="50">
        <f>MONTH(B822)</f>
        <v>8</v>
      </c>
      <c r="Z822" s="56">
        <f>X822*100+Y822</f>
        <v>200708</v>
      </c>
      <c r="AA822" s="56">
        <f>WEEKNUM(B822,1)</f>
        <v>34</v>
      </c>
      <c r="AB822" s="58">
        <f>IF(ISBLANK(B822)," ",MAX(B822-B821-1,0))</f>
        <v>0</v>
      </c>
      <c r="AC822" s="56">
        <f>DAY(B822)</f>
        <v>23</v>
      </c>
      <c r="AD822" s="53">
        <f>U822+V822</f>
        <v>0.15798857148148149</v>
      </c>
      <c r="AE822" s="56">
        <f>IF("1-Swim"=D822,E822*46.7,IF("2-Bike"=D822,E822,IF("3-Run"=D822,E822*4.27,0)))</f>
        <v>8.5399999999999991</v>
      </c>
    </row>
    <row r="823" spans="1:31" x14ac:dyDescent="0.25">
      <c r="A823" s="50">
        <v>822</v>
      </c>
      <c r="B823" s="51">
        <v>39318</v>
      </c>
      <c r="C823" s="75">
        <f>B823</f>
        <v>39318</v>
      </c>
      <c r="D823" s="50" t="s">
        <v>1223</v>
      </c>
      <c r="E823" s="50">
        <v>4</v>
      </c>
      <c r="F823" s="50">
        <v>0</v>
      </c>
      <c r="G823" s="50">
        <v>45</v>
      </c>
      <c r="H823" s="50">
        <v>46</v>
      </c>
      <c r="I823" s="53">
        <f>IF(E823&gt;0,TIME(F823,G823,H823),"")</f>
        <v>3.1782407407407405E-2</v>
      </c>
      <c r="J823" s="54">
        <f>IF(E823&gt;0,TIME(F823,G823,H823)/E823,"")</f>
        <v>7.9456018518518513E-3</v>
      </c>
      <c r="K823" s="50" t="s">
        <v>560</v>
      </c>
      <c r="L823" s="50" t="s">
        <v>143</v>
      </c>
      <c r="M823" s="55">
        <f>IF(D823&gt;0,0.0416666666666667/J823,"")</f>
        <v>5.2439912600145711</v>
      </c>
      <c r="N823" s="50">
        <v>150</v>
      </c>
      <c r="O823" s="50" t="s">
        <v>201</v>
      </c>
      <c r="P823" s="50" t="s">
        <v>518</v>
      </c>
      <c r="Q823" s="151">
        <f>IF("1-Swim"=D823,J823*2.4,IF("2-Bike"=D823,J823*112,IF("3-Run"=D823,J823*26.2,0)))</f>
        <v>0.20817476851851849</v>
      </c>
      <c r="R823" s="151">
        <f>Q823/2</f>
        <v>0.10408738425925924</v>
      </c>
      <c r="S823" s="53">
        <f>J823*26.2</f>
        <v>0.20817476851851849</v>
      </c>
      <c r="T823" s="53">
        <f>(J823+0.0013889)*26.2</f>
        <v>0.24456394851851851</v>
      </c>
      <c r="U823" s="53">
        <f>S823/2</f>
        <v>0.10408738425925924</v>
      </c>
      <c r="V823" s="53">
        <f>T823/2</f>
        <v>0.12228197425925925</v>
      </c>
      <c r="W823" s="50">
        <f>RANK(J823,J:J,1)</f>
        <v>2405</v>
      </c>
      <c r="X823" s="50">
        <f>YEAR(B823)</f>
        <v>2007</v>
      </c>
      <c r="Y823" s="50">
        <f>MONTH(B823)</f>
        <v>8</v>
      </c>
      <c r="Z823" s="56">
        <f>X823*100+Y823</f>
        <v>200708</v>
      </c>
      <c r="AA823" s="56">
        <f>WEEKNUM(B823,1)</f>
        <v>34</v>
      </c>
      <c r="AB823" s="58">
        <f>IF(ISBLANK(B823)," ",MAX(B823-B822-1,0))</f>
        <v>0</v>
      </c>
      <c r="AC823" s="56">
        <f>DAY(B823)</f>
        <v>24</v>
      </c>
      <c r="AD823" s="53">
        <f>U823+V823</f>
        <v>0.2263693585185185</v>
      </c>
      <c r="AE823" s="56">
        <f>IF("1-Swim"=D823,E823*46.7,IF("2-Bike"=D823,E823,IF("3-Run"=D823,E823*4.27,0)))</f>
        <v>17.079999999999998</v>
      </c>
    </row>
    <row r="824" spans="1:31" x14ac:dyDescent="0.25">
      <c r="A824" s="50">
        <v>823</v>
      </c>
      <c r="B824" s="51">
        <v>39319</v>
      </c>
      <c r="C824" s="75">
        <f>B824</f>
        <v>39319</v>
      </c>
      <c r="D824" s="50" t="s">
        <v>1223</v>
      </c>
      <c r="E824" s="50">
        <v>1.8</v>
      </c>
      <c r="F824" s="50">
        <v>0</v>
      </c>
      <c r="G824" s="50">
        <v>17</v>
      </c>
      <c r="H824" s="50">
        <v>25</v>
      </c>
      <c r="I824" s="53">
        <f>IF(E824&gt;0,TIME(F824,G824,H824),"")</f>
        <v>1.2094907407407408E-2</v>
      </c>
      <c r="J824" s="54">
        <f>IF(E824&gt;0,TIME(F824,G824,H824)/E824,"")</f>
        <v>6.719393004115227E-3</v>
      </c>
      <c r="K824" s="50" t="s">
        <v>559</v>
      </c>
      <c r="L824" s="50" t="s">
        <v>51</v>
      </c>
      <c r="M824" s="55">
        <f>IF(D824&gt;0,0.0416666666666667/J824,"")</f>
        <v>6.200956937799047</v>
      </c>
      <c r="N824" s="50">
        <v>0</v>
      </c>
      <c r="O824" s="50" t="s">
        <v>228</v>
      </c>
      <c r="Q824" s="151">
        <f>IF("1-Swim"=D824,J824*2.4,IF("2-Bike"=D824,J824*112,IF("3-Run"=D824,J824*26.2,0)))</f>
        <v>0.17604809670781893</v>
      </c>
      <c r="R824" s="151">
        <f>Q824/2</f>
        <v>8.8024048353909465E-2</v>
      </c>
      <c r="S824" s="53">
        <f>J824*26.2</f>
        <v>0.17604809670781893</v>
      </c>
      <c r="T824" s="53">
        <f>(J824+0.0013889)*26.2</f>
        <v>0.21243727670781892</v>
      </c>
      <c r="U824" s="53">
        <f>S824/2</f>
        <v>8.8024048353909465E-2</v>
      </c>
      <c r="V824" s="53">
        <f>T824/2</f>
        <v>0.10621863835390946</v>
      </c>
      <c r="W824" s="50">
        <f>RANK(J824,J:J,1)</f>
        <v>1207</v>
      </c>
      <c r="X824" s="50">
        <f>YEAR(B824)</f>
        <v>2007</v>
      </c>
      <c r="Y824" s="50">
        <f>MONTH(B824)</f>
        <v>8</v>
      </c>
      <c r="Z824" s="56">
        <f>X824*100+Y824</f>
        <v>200708</v>
      </c>
      <c r="AA824" s="56">
        <f>WEEKNUM(B824,1)</f>
        <v>34</v>
      </c>
      <c r="AB824" s="58">
        <f>IF(ISBLANK(B824)," ",MAX(B824-B823-1,0))</f>
        <v>0</v>
      </c>
      <c r="AC824" s="56">
        <f>DAY(B824)</f>
        <v>25</v>
      </c>
      <c r="AD824" s="53">
        <f>U824+V824</f>
        <v>0.19424268670781891</v>
      </c>
      <c r="AE824" s="56">
        <f>IF("1-Swim"=D824,E824*46.7,IF("2-Bike"=D824,E824,IF("3-Run"=D824,E824*4.27,0)))</f>
        <v>7.6859999999999991</v>
      </c>
    </row>
    <row r="825" spans="1:31" x14ac:dyDescent="0.25">
      <c r="A825" s="50">
        <v>824</v>
      </c>
      <c r="B825" s="51">
        <v>39321</v>
      </c>
      <c r="C825" s="75">
        <f>B825</f>
        <v>39321</v>
      </c>
      <c r="D825" s="50" t="s">
        <v>1223</v>
      </c>
      <c r="E825" s="50">
        <v>3</v>
      </c>
      <c r="F825" s="50">
        <v>0</v>
      </c>
      <c r="G825" s="50">
        <v>33</v>
      </c>
      <c r="H825" s="50">
        <v>17</v>
      </c>
      <c r="I825" s="53">
        <f>IF(E825&gt;0,TIME(F825,G825,H825),"")</f>
        <v>2.3113425925925926E-2</v>
      </c>
      <c r="J825" s="54">
        <f>IF(E825&gt;0,TIME(F825,G825,H825)/E825,"")</f>
        <v>7.7044753086419754E-3</v>
      </c>
      <c r="K825" s="50" t="s">
        <v>560</v>
      </c>
      <c r="L825" s="50" t="s">
        <v>334</v>
      </c>
      <c r="M825" s="55">
        <f>IF(D825&gt;0,0.0416666666666667/J825,"")</f>
        <v>5.4081121682523827</v>
      </c>
      <c r="N825" s="50">
        <v>143</v>
      </c>
      <c r="O825" s="50" t="s">
        <v>228</v>
      </c>
      <c r="P825" s="50" t="s">
        <v>519</v>
      </c>
      <c r="Q825" s="151">
        <f>IF("1-Swim"=D825,J825*2.4,IF("2-Bike"=D825,J825*112,IF("3-Run"=D825,J825*26.2,0)))</f>
        <v>0.20185725308641975</v>
      </c>
      <c r="R825" s="151">
        <f>Q825/2</f>
        <v>0.10092862654320987</v>
      </c>
      <c r="S825" s="53">
        <f>J825*26.2</f>
        <v>0.20185725308641975</v>
      </c>
      <c r="T825" s="53">
        <f>(J825+0.0013889)*26.2</f>
        <v>0.23824643308641977</v>
      </c>
      <c r="U825" s="53">
        <f>S825/2</f>
        <v>0.10092862654320987</v>
      </c>
      <c r="V825" s="53">
        <f>T825/2</f>
        <v>0.11912321654320988</v>
      </c>
      <c r="W825" s="50">
        <f>RANK(J825,J:J,1)</f>
        <v>2233</v>
      </c>
      <c r="X825" s="50">
        <f>YEAR(B825)</f>
        <v>2007</v>
      </c>
      <c r="Y825" s="50">
        <f>MONTH(B825)</f>
        <v>8</v>
      </c>
      <c r="Z825" s="56">
        <f>X825*100+Y825</f>
        <v>200708</v>
      </c>
      <c r="AA825" s="56">
        <f>WEEKNUM(B825,1)</f>
        <v>35</v>
      </c>
      <c r="AB825" s="58">
        <f>IF(ISBLANK(B825)," ",MAX(B825-B824-1,0))</f>
        <v>1</v>
      </c>
      <c r="AC825" s="56">
        <f>DAY(B825)</f>
        <v>27</v>
      </c>
      <c r="AD825" s="53">
        <f>U825+V825</f>
        <v>0.22005184308641976</v>
      </c>
      <c r="AE825" s="56">
        <f>IF("1-Swim"=D825,E825*46.7,IF("2-Bike"=D825,E825,IF("3-Run"=D825,E825*4.27,0)))</f>
        <v>12.809999999999999</v>
      </c>
    </row>
    <row r="826" spans="1:31" x14ac:dyDescent="0.25">
      <c r="A826" s="50">
        <v>825</v>
      </c>
      <c r="B826" s="51">
        <v>39322</v>
      </c>
      <c r="C826" s="75">
        <f>B826</f>
        <v>39322</v>
      </c>
      <c r="D826" s="50" t="s">
        <v>1223</v>
      </c>
      <c r="E826" s="50">
        <v>1.4</v>
      </c>
      <c r="F826" s="50">
        <v>0</v>
      </c>
      <c r="G826" s="50">
        <v>15</v>
      </c>
      <c r="H826" s="50">
        <v>0</v>
      </c>
      <c r="I826" s="53">
        <f>IF(E826&gt;0,TIME(F826,G826,H826),"")</f>
        <v>1.0416666666666666E-2</v>
      </c>
      <c r="J826" s="54">
        <f>IF(E826&gt;0,TIME(F826,G826,H826)/E826,"")</f>
        <v>7.4404761904761909E-3</v>
      </c>
      <c r="K826" s="50" t="s">
        <v>560</v>
      </c>
      <c r="L826" s="50" t="s">
        <v>129</v>
      </c>
      <c r="M826" s="55">
        <f>IF(D826&gt;0,0.0416666666666667/J826,"")</f>
        <v>5.6000000000000041</v>
      </c>
      <c r="N826" s="50">
        <v>0</v>
      </c>
      <c r="Q826" s="151">
        <f>IF("1-Swim"=D826,J826*2.4,IF("2-Bike"=D826,J826*112,IF("3-Run"=D826,J826*26.2,0)))</f>
        <v>0.19494047619047619</v>
      </c>
      <c r="R826" s="151">
        <f>Q826/2</f>
        <v>9.7470238095238096E-2</v>
      </c>
      <c r="S826" s="53">
        <f>J826*26.2</f>
        <v>0.19494047619047619</v>
      </c>
      <c r="T826" s="53">
        <f>(J826+0.0013889)*26.2</f>
        <v>0.23132965619047618</v>
      </c>
      <c r="U826" s="53">
        <f>S826/2</f>
        <v>9.7470238095238096E-2</v>
      </c>
      <c r="V826" s="53">
        <f>T826/2</f>
        <v>0.11566482809523809</v>
      </c>
      <c r="W826" s="50">
        <f>RANK(J826,J:J,1)</f>
        <v>2007</v>
      </c>
      <c r="X826" s="50">
        <f>YEAR(B826)</f>
        <v>2007</v>
      </c>
      <c r="Y826" s="50">
        <f>MONTH(B826)</f>
        <v>8</v>
      </c>
      <c r="Z826" s="56">
        <f>X826*100+Y826</f>
        <v>200708</v>
      </c>
      <c r="AA826" s="56">
        <f>WEEKNUM(B826,1)</f>
        <v>35</v>
      </c>
      <c r="AB826" s="58">
        <f>IF(ISBLANK(B826)," ",MAX(B826-B825-1,0))</f>
        <v>0</v>
      </c>
      <c r="AC826" s="56">
        <f>DAY(B826)</f>
        <v>28</v>
      </c>
      <c r="AD826" s="53">
        <f>U826+V826</f>
        <v>0.21313506619047617</v>
      </c>
      <c r="AE826" s="56">
        <f>IF("1-Swim"=D826,E826*46.7,IF("2-Bike"=D826,E826,IF("3-Run"=D826,E826*4.27,0)))</f>
        <v>5.9779999999999989</v>
      </c>
    </row>
    <row r="827" spans="1:31" x14ac:dyDescent="0.25">
      <c r="A827" s="50">
        <v>826</v>
      </c>
      <c r="B827" s="51">
        <v>39322</v>
      </c>
      <c r="C827" s="75">
        <f>B827</f>
        <v>39322</v>
      </c>
      <c r="D827" s="50" t="s">
        <v>1223</v>
      </c>
      <c r="E827" s="50">
        <v>2.5</v>
      </c>
      <c r="F827" s="50">
        <v>0</v>
      </c>
      <c r="G827" s="50">
        <v>22</v>
      </c>
      <c r="H827" s="50">
        <v>18</v>
      </c>
      <c r="I827" s="53">
        <f>IF(E827&gt;0,TIME(F827,G827,H827),"")</f>
        <v>1.5486111111111112E-2</v>
      </c>
      <c r="J827" s="54">
        <f>IF(E827&gt;0,TIME(F827,G827,H827)/E827,"")</f>
        <v>6.1944444444444451E-3</v>
      </c>
      <c r="K827" s="50" t="s">
        <v>560</v>
      </c>
      <c r="L827" s="50" t="s">
        <v>245</v>
      </c>
      <c r="M827" s="55">
        <f>IF(D827&gt;0,0.0416666666666667/J827,"")</f>
        <v>6.7264573991031433</v>
      </c>
      <c r="N827" s="50">
        <v>161</v>
      </c>
      <c r="O827" s="50" t="s">
        <v>228</v>
      </c>
      <c r="P827" s="50" t="s">
        <v>520</v>
      </c>
      <c r="Q827" s="151">
        <f>IF("1-Swim"=D827,J827*2.4,IF("2-Bike"=D827,J827*112,IF("3-Run"=D827,J827*26.2,0)))</f>
        <v>0.16229444444444446</v>
      </c>
      <c r="R827" s="151">
        <f>Q827/2</f>
        <v>8.1147222222222232E-2</v>
      </c>
      <c r="S827" s="53">
        <f>J827*26.2</f>
        <v>0.16229444444444446</v>
      </c>
      <c r="T827" s="53">
        <f>(J827+0.0013889)*26.2</f>
        <v>0.19868362444444446</v>
      </c>
      <c r="U827" s="53">
        <f>S827/2</f>
        <v>8.1147222222222232E-2</v>
      </c>
      <c r="V827" s="53">
        <f>T827/2</f>
        <v>9.9341812222222228E-2</v>
      </c>
      <c r="W827" s="50">
        <f>RANK(J827,J:J,1)</f>
        <v>859</v>
      </c>
      <c r="X827" s="50">
        <f>YEAR(B827)</f>
        <v>2007</v>
      </c>
      <c r="Y827" s="50">
        <f>MONTH(B827)</f>
        <v>8</v>
      </c>
      <c r="Z827" s="56">
        <f>X827*100+Y827</f>
        <v>200708</v>
      </c>
      <c r="AA827" s="56">
        <f>WEEKNUM(B827,1)</f>
        <v>35</v>
      </c>
      <c r="AB827" s="58">
        <f>IF(ISBLANK(B827)," ",MAX(B827-B826-1,0))</f>
        <v>0</v>
      </c>
      <c r="AC827" s="56">
        <f>DAY(B827)</f>
        <v>28</v>
      </c>
      <c r="AD827" s="53">
        <f>U827+V827</f>
        <v>0.18048903444444447</v>
      </c>
      <c r="AE827" s="56">
        <f>IF("1-Swim"=D827,E827*46.7,IF("2-Bike"=D827,E827,IF("3-Run"=D827,E827*4.27,0)))</f>
        <v>10.674999999999999</v>
      </c>
    </row>
    <row r="828" spans="1:31" x14ac:dyDescent="0.25">
      <c r="A828" s="50">
        <v>827</v>
      </c>
      <c r="B828" s="51">
        <v>39324</v>
      </c>
      <c r="C828" s="75">
        <f>B828</f>
        <v>39324</v>
      </c>
      <c r="D828" s="50" t="s">
        <v>1223</v>
      </c>
      <c r="E828" s="50">
        <v>2</v>
      </c>
      <c r="F828" s="50">
        <v>0</v>
      </c>
      <c r="G828" s="50">
        <v>15</v>
      </c>
      <c r="H828" s="50">
        <v>47</v>
      </c>
      <c r="I828" s="53">
        <f>IF(E828&gt;0,TIME(F828,G828,H828),"")</f>
        <v>1.0960648148148148E-2</v>
      </c>
      <c r="J828" s="54">
        <f>IF(E828&gt;0,TIME(F828,G828,H828)/E828,"")</f>
        <v>5.4803240740740741E-3</v>
      </c>
      <c r="K828" s="50" t="s">
        <v>560</v>
      </c>
      <c r="L828" s="50" t="s">
        <v>117</v>
      </c>
      <c r="M828" s="55">
        <f>IF(D828&gt;0,0.0416666666666667/J828,"")</f>
        <v>7.6029567053854334</v>
      </c>
      <c r="N828" s="50">
        <v>167</v>
      </c>
      <c r="O828" s="50" t="s">
        <v>228</v>
      </c>
      <c r="P828" s="50" t="s">
        <v>521</v>
      </c>
      <c r="Q828" s="151">
        <f>IF("1-Swim"=D828,J828*2.4,IF("2-Bike"=D828,J828*112,IF("3-Run"=D828,J828*26.2,0)))</f>
        <v>0.14358449074074073</v>
      </c>
      <c r="R828" s="151">
        <f>Q828/2</f>
        <v>7.1792245370370364E-2</v>
      </c>
      <c r="S828" s="53">
        <f>J828*26.2</f>
        <v>0.14358449074074073</v>
      </c>
      <c r="T828" s="53">
        <f>(J828+0.0013889)*26.2</f>
        <v>0.17997367074074075</v>
      </c>
      <c r="U828" s="53">
        <f>S828/2</f>
        <v>7.1792245370370364E-2</v>
      </c>
      <c r="V828" s="53">
        <f>T828/2</f>
        <v>8.9986835370370374E-2</v>
      </c>
      <c r="W828" s="50">
        <f>RANK(J828,J:J,1)</f>
        <v>768</v>
      </c>
      <c r="X828" s="50">
        <f>YEAR(B828)</f>
        <v>2007</v>
      </c>
      <c r="Y828" s="50">
        <f>MONTH(B828)</f>
        <v>8</v>
      </c>
      <c r="Z828" s="56">
        <f>X828*100+Y828</f>
        <v>200708</v>
      </c>
      <c r="AA828" s="56">
        <f>WEEKNUM(B828,1)</f>
        <v>35</v>
      </c>
      <c r="AB828" s="58">
        <f>IF(ISBLANK(B828)," ",MAX(B828-B827-1,0))</f>
        <v>1</v>
      </c>
      <c r="AC828" s="56">
        <f>DAY(B828)</f>
        <v>30</v>
      </c>
      <c r="AD828" s="53">
        <f>U828+V828</f>
        <v>0.16177908074074074</v>
      </c>
      <c r="AE828" s="56">
        <f>IF("1-Swim"=D828,E828*46.7,IF("2-Bike"=D828,E828,IF("3-Run"=D828,E828*4.27,0)))</f>
        <v>8.5399999999999991</v>
      </c>
    </row>
    <row r="829" spans="1:31" x14ac:dyDescent="0.25">
      <c r="A829" s="50">
        <v>828</v>
      </c>
      <c r="B829" s="51">
        <v>39325</v>
      </c>
      <c r="C829" s="75">
        <f>B829</f>
        <v>39325</v>
      </c>
      <c r="D829" s="50" t="s">
        <v>1223</v>
      </c>
      <c r="E829" s="50">
        <v>4.5</v>
      </c>
      <c r="F829" s="50">
        <v>0</v>
      </c>
      <c r="G829" s="50">
        <v>45</v>
      </c>
      <c r="H829" s="50">
        <v>48</v>
      </c>
      <c r="I829" s="53">
        <f>IF(E829&gt;0,TIME(F829,G829,H829),"")</f>
        <v>3.1805555555555552E-2</v>
      </c>
      <c r="J829" s="54">
        <f>IF(E829&gt;0,TIME(F829,G829,H829)/E829,"")</f>
        <v>7.0679012345679004E-3</v>
      </c>
      <c r="K829" s="50" t="s">
        <v>560</v>
      </c>
      <c r="L829" s="50" t="s">
        <v>152</v>
      </c>
      <c r="M829" s="55">
        <f>IF(D829&gt;0,0.0416666666666667/J829,"")</f>
        <v>5.8951965065502234</v>
      </c>
      <c r="N829" s="50">
        <v>0</v>
      </c>
      <c r="O829" s="50" t="s">
        <v>228</v>
      </c>
      <c r="P829" s="50" t="s">
        <v>522</v>
      </c>
      <c r="Q829" s="151">
        <f>IF("1-Swim"=D829,J829*2.4,IF("2-Bike"=D829,J829*112,IF("3-Run"=D829,J829*26.2,0)))</f>
        <v>0.18517901234567899</v>
      </c>
      <c r="R829" s="151">
        <f>Q829/2</f>
        <v>9.2589506172839495E-2</v>
      </c>
      <c r="S829" s="53">
        <f>J829*26.2</f>
        <v>0.18517901234567899</v>
      </c>
      <c r="T829" s="53">
        <f>(J829+0.0013889)*26.2</f>
        <v>0.22156819234567895</v>
      </c>
      <c r="U829" s="53">
        <f>S829/2</f>
        <v>9.2589506172839495E-2</v>
      </c>
      <c r="V829" s="53">
        <f>T829/2</f>
        <v>0.11078409617283948</v>
      </c>
      <c r="W829" s="50">
        <f>RANK(J829,J:J,1)</f>
        <v>1631</v>
      </c>
      <c r="X829" s="50">
        <f>YEAR(B829)</f>
        <v>2007</v>
      </c>
      <c r="Y829" s="50">
        <f>MONTH(B829)</f>
        <v>8</v>
      </c>
      <c r="Z829" s="56">
        <f>X829*100+Y829</f>
        <v>200708</v>
      </c>
      <c r="AA829" s="56">
        <f>WEEKNUM(B829,1)</f>
        <v>35</v>
      </c>
      <c r="AB829" s="58">
        <f>IF(ISBLANK(B829)," ",MAX(B829-B828-1,0))</f>
        <v>0</v>
      </c>
      <c r="AC829" s="56">
        <f>DAY(B829)</f>
        <v>31</v>
      </c>
      <c r="AD829" s="53">
        <f>U829+V829</f>
        <v>0.20337360234567897</v>
      </c>
      <c r="AE829" s="56">
        <f>IF("1-Swim"=D829,E829*46.7,IF("2-Bike"=D829,E829,IF("3-Run"=D829,E829*4.27,0)))</f>
        <v>19.214999999999996</v>
      </c>
    </row>
    <row r="830" spans="1:31" x14ac:dyDescent="0.25">
      <c r="A830" s="50">
        <v>829</v>
      </c>
      <c r="B830" s="51">
        <v>39327</v>
      </c>
      <c r="C830" s="75">
        <f>B830</f>
        <v>39327</v>
      </c>
      <c r="D830" s="50" t="s">
        <v>1223</v>
      </c>
      <c r="E830" s="50">
        <v>4</v>
      </c>
      <c r="F830" s="50">
        <v>0</v>
      </c>
      <c r="G830" s="50">
        <v>39</v>
      </c>
      <c r="H830" s="50">
        <v>40</v>
      </c>
      <c r="I830" s="53">
        <f>IF(E830&gt;0,TIME(F830,G830,H830),"")</f>
        <v>2.7546296296296294E-2</v>
      </c>
      <c r="J830" s="54">
        <f>IF(E830&gt;0,TIME(F830,G830,H830)/E830,"")</f>
        <v>6.8865740740740736E-3</v>
      </c>
      <c r="K830" s="50" t="s">
        <v>560</v>
      </c>
      <c r="L830" s="50" t="s">
        <v>523</v>
      </c>
      <c r="M830" s="55">
        <f>IF(D830&gt;0,0.0416666666666667/J830,"")</f>
        <v>6.050420168067232</v>
      </c>
      <c r="N830" s="50">
        <v>0</v>
      </c>
      <c r="O830" s="50" t="s">
        <v>198</v>
      </c>
      <c r="P830" s="50" t="s">
        <v>524</v>
      </c>
      <c r="Q830" s="151">
        <f>IF("1-Swim"=D830,J830*2.4,IF("2-Bike"=D830,J830*112,IF("3-Run"=D830,J830*26.2,0)))</f>
        <v>0.18042824074074074</v>
      </c>
      <c r="R830" s="151">
        <f>Q830/2</f>
        <v>9.0214120370370368E-2</v>
      </c>
      <c r="S830" s="53">
        <f>J830*26.2</f>
        <v>0.18042824074074074</v>
      </c>
      <c r="T830" s="53">
        <f>(J830+0.0013889)*26.2</f>
        <v>0.2168174207407407</v>
      </c>
      <c r="U830" s="53">
        <f>S830/2</f>
        <v>9.0214120370370368E-2</v>
      </c>
      <c r="V830" s="53">
        <f>T830/2</f>
        <v>0.10840871037037035</v>
      </c>
      <c r="W830" s="50">
        <f>RANK(J830,J:J,1)</f>
        <v>1416</v>
      </c>
      <c r="X830" s="50">
        <f>YEAR(B830)</f>
        <v>2007</v>
      </c>
      <c r="Y830" s="50">
        <f>MONTH(B830)</f>
        <v>9</v>
      </c>
      <c r="Z830" s="56">
        <f>X830*100+Y830</f>
        <v>200709</v>
      </c>
      <c r="AA830" s="56">
        <f>WEEKNUM(B830,1)</f>
        <v>36</v>
      </c>
      <c r="AB830" s="58">
        <f>IF(ISBLANK(B830)," ",MAX(B830-B829-1,0))</f>
        <v>1</v>
      </c>
      <c r="AC830" s="56">
        <f>DAY(B830)</f>
        <v>2</v>
      </c>
      <c r="AD830" s="53">
        <f>U830+V830</f>
        <v>0.19862283074074072</v>
      </c>
      <c r="AE830" s="56">
        <f>IF("1-Swim"=D830,E830*46.7,IF("2-Bike"=D830,E830,IF("3-Run"=D830,E830*4.27,0)))</f>
        <v>17.079999999999998</v>
      </c>
    </row>
    <row r="831" spans="1:31" x14ac:dyDescent="0.25">
      <c r="A831" s="50">
        <v>830</v>
      </c>
      <c r="B831" s="51">
        <v>39328</v>
      </c>
      <c r="C831" s="75">
        <f>B831</f>
        <v>39328</v>
      </c>
      <c r="D831" s="50" t="s">
        <v>1223</v>
      </c>
      <c r="E831" s="50">
        <v>3.1</v>
      </c>
      <c r="F831" s="50">
        <v>0</v>
      </c>
      <c r="G831" s="50">
        <v>26</v>
      </c>
      <c r="H831" s="50">
        <v>20</v>
      </c>
      <c r="I831" s="53">
        <f>IF(E831&gt;0,TIME(F831,G831,H831),"")</f>
        <v>1.8287037037037036E-2</v>
      </c>
      <c r="J831" s="54">
        <f>IF(E831&gt;0,TIME(F831,G831,H831)/E831,"")</f>
        <v>5.8990442054958174E-3</v>
      </c>
      <c r="K831" s="50" t="s">
        <v>559</v>
      </c>
      <c r="L831" s="50" t="s">
        <v>258</v>
      </c>
      <c r="M831" s="55">
        <f>IF(D831&gt;0,0.0416666666666667/J831,"")</f>
        <v>7.0632911392405129</v>
      </c>
      <c r="N831" s="50">
        <v>175</v>
      </c>
      <c r="O831" s="50" t="s">
        <v>184</v>
      </c>
      <c r="P831" s="50" t="s">
        <v>525</v>
      </c>
      <c r="Q831" s="151">
        <f>IF("1-Swim"=D831,J831*2.4,IF("2-Bike"=D831,J831*112,IF("3-Run"=D831,J831*26.2,0)))</f>
        <v>0.1545549581839904</v>
      </c>
      <c r="R831" s="151">
        <f>Q831/2</f>
        <v>7.7277479091995199E-2</v>
      </c>
      <c r="S831" s="53">
        <f>J831*26.2</f>
        <v>0.1545549581839904</v>
      </c>
      <c r="T831" s="53">
        <f>(J831+0.0013889)*26.2</f>
        <v>0.19094413818399042</v>
      </c>
      <c r="U831" s="53">
        <f>S831/2</f>
        <v>7.7277479091995199E-2</v>
      </c>
      <c r="V831" s="53">
        <f>T831/2</f>
        <v>9.547206909199521E-2</v>
      </c>
      <c r="W831" s="50">
        <f>RANK(J831,J:J,1)</f>
        <v>799</v>
      </c>
      <c r="X831" s="50">
        <f>YEAR(B831)</f>
        <v>2007</v>
      </c>
      <c r="Y831" s="50">
        <f>MONTH(B831)</f>
        <v>9</v>
      </c>
      <c r="Z831" s="56">
        <f>X831*100+Y831</f>
        <v>200709</v>
      </c>
      <c r="AA831" s="56">
        <f>WEEKNUM(B831,1)</f>
        <v>36</v>
      </c>
      <c r="AB831" s="58">
        <f>IF(ISBLANK(B831)," ",MAX(B831-B830-1,0))</f>
        <v>0</v>
      </c>
      <c r="AC831" s="56">
        <f>DAY(B831)</f>
        <v>3</v>
      </c>
      <c r="AD831" s="53">
        <f>U831+V831</f>
        <v>0.17274954818399041</v>
      </c>
      <c r="AE831" s="56">
        <f>IF("1-Swim"=D831,E831*46.7,IF("2-Bike"=D831,E831,IF("3-Run"=D831,E831*4.27,0)))</f>
        <v>13.236999999999998</v>
      </c>
    </row>
    <row r="832" spans="1:31" x14ac:dyDescent="0.25">
      <c r="A832" s="50">
        <v>831</v>
      </c>
      <c r="B832" s="51">
        <v>39330</v>
      </c>
      <c r="C832" s="75">
        <f>B832</f>
        <v>39330</v>
      </c>
      <c r="D832" s="50" t="s">
        <v>1223</v>
      </c>
      <c r="E832" s="50">
        <v>5</v>
      </c>
      <c r="F832" s="50">
        <v>0</v>
      </c>
      <c r="G832" s="50">
        <v>48</v>
      </c>
      <c r="H832" s="50">
        <v>55</v>
      </c>
      <c r="I832" s="53">
        <f>IF(E832&gt;0,TIME(F832,G832,H832),"")</f>
        <v>3.3969907407407407E-2</v>
      </c>
      <c r="J832" s="54">
        <f>IF(E832&gt;0,TIME(F832,G832,H832)/E832,"")</f>
        <v>6.7939814814814816E-3</v>
      </c>
      <c r="K832" s="50" t="s">
        <v>560</v>
      </c>
      <c r="L832" s="50" t="s">
        <v>171</v>
      </c>
      <c r="M832" s="55">
        <f>IF(D832&gt;0,0.0416666666666667/J832,"")</f>
        <v>6.1328790459965976</v>
      </c>
      <c r="N832" s="50">
        <v>0</v>
      </c>
      <c r="O832" s="50" t="s">
        <v>526</v>
      </c>
      <c r="P832" s="50" t="s">
        <v>527</v>
      </c>
      <c r="Q832" s="151">
        <f>IF("1-Swim"=D832,J832*2.4,IF("2-Bike"=D832,J832*112,IF("3-Run"=D832,J832*26.2,0)))</f>
        <v>0.17800231481481482</v>
      </c>
      <c r="R832" s="151">
        <f>Q832/2</f>
        <v>8.9001157407407411E-2</v>
      </c>
      <c r="S832" s="53">
        <f>J832*26.2</f>
        <v>0.17800231481481482</v>
      </c>
      <c r="T832" s="53">
        <f>(J832+0.0013889)*26.2</f>
        <v>0.21439149481481479</v>
      </c>
      <c r="U832" s="53">
        <f>S832/2</f>
        <v>8.9001157407407411E-2</v>
      </c>
      <c r="V832" s="53">
        <f>T832/2</f>
        <v>0.10719574740740739</v>
      </c>
      <c r="W832" s="50">
        <f>RANK(J832,J:J,1)</f>
        <v>1298</v>
      </c>
      <c r="X832" s="50">
        <f>YEAR(B832)</f>
        <v>2007</v>
      </c>
      <c r="Y832" s="50">
        <f>MONTH(B832)</f>
        <v>9</v>
      </c>
      <c r="Z832" s="56">
        <f>X832*100+Y832</f>
        <v>200709</v>
      </c>
      <c r="AA832" s="56">
        <f>WEEKNUM(B832,1)</f>
        <v>36</v>
      </c>
      <c r="AB832" s="58">
        <f>IF(ISBLANK(B832)," ",MAX(B832-B831-1,0))</f>
        <v>1</v>
      </c>
      <c r="AC832" s="56">
        <f>DAY(B832)</f>
        <v>5</v>
      </c>
      <c r="AD832" s="53">
        <f>U832+V832</f>
        <v>0.1961969048148148</v>
      </c>
      <c r="AE832" s="56">
        <f>IF("1-Swim"=D832,E832*46.7,IF("2-Bike"=D832,E832,IF("3-Run"=D832,E832*4.27,0)))</f>
        <v>21.349999999999998</v>
      </c>
    </row>
    <row r="833" spans="1:31" x14ac:dyDescent="0.25">
      <c r="A833" s="50">
        <v>832</v>
      </c>
      <c r="B833" s="51">
        <v>39332</v>
      </c>
      <c r="C833" s="75">
        <f>B833</f>
        <v>39332</v>
      </c>
      <c r="D833" s="50" t="s">
        <v>1223</v>
      </c>
      <c r="E833" s="50">
        <v>4</v>
      </c>
      <c r="F833" s="50">
        <v>0</v>
      </c>
      <c r="G833" s="50">
        <v>42</v>
      </c>
      <c r="H833" s="50">
        <v>16</v>
      </c>
      <c r="I833" s="53">
        <f>IF(E833&gt;0,TIME(F833,G833,H833),"")</f>
        <v>2.9351851851851851E-2</v>
      </c>
      <c r="J833" s="54">
        <f>IF(E833&gt;0,TIME(F833,G833,H833)/E833,"")</f>
        <v>7.3379629629629628E-3</v>
      </c>
      <c r="K833" s="50" t="s">
        <v>560</v>
      </c>
      <c r="L833" s="50" t="s">
        <v>143</v>
      </c>
      <c r="M833" s="55">
        <f>IF(D833&gt;0,0.0416666666666667/J833,"")</f>
        <v>5.6782334384858091</v>
      </c>
      <c r="N833" s="50">
        <v>158</v>
      </c>
      <c r="O833" s="50" t="s">
        <v>228</v>
      </c>
      <c r="P833" s="50" t="s">
        <v>528</v>
      </c>
      <c r="Q833" s="151">
        <f>IF("1-Swim"=D833,J833*2.4,IF("2-Bike"=D833,J833*112,IF("3-Run"=D833,J833*26.2,0)))</f>
        <v>0.19225462962962961</v>
      </c>
      <c r="R833" s="151">
        <f>Q833/2</f>
        <v>9.6127314814814804E-2</v>
      </c>
      <c r="S833" s="53">
        <f>J833*26.2</f>
        <v>0.19225462962962961</v>
      </c>
      <c r="T833" s="53">
        <f>(J833+0.0013889)*26.2</f>
        <v>0.22864380962962963</v>
      </c>
      <c r="U833" s="53">
        <f>S833/2</f>
        <v>9.6127314814814804E-2</v>
      </c>
      <c r="V833" s="53">
        <f>T833/2</f>
        <v>0.11432190481481481</v>
      </c>
      <c r="W833" s="50">
        <f>RANK(J833,J:J,1)</f>
        <v>1927</v>
      </c>
      <c r="X833" s="50">
        <f>YEAR(B833)</f>
        <v>2007</v>
      </c>
      <c r="Y833" s="50">
        <f>MONTH(B833)</f>
        <v>9</v>
      </c>
      <c r="Z833" s="56">
        <f>X833*100+Y833</f>
        <v>200709</v>
      </c>
      <c r="AA833" s="56">
        <f>WEEKNUM(B833,1)</f>
        <v>36</v>
      </c>
      <c r="AB833" s="58">
        <f>IF(ISBLANK(B833)," ",MAX(B833-B832-1,0))</f>
        <v>1</v>
      </c>
      <c r="AC833" s="56">
        <f>DAY(B833)</f>
        <v>7</v>
      </c>
      <c r="AD833" s="53">
        <f>U833+V833</f>
        <v>0.21044921962962962</v>
      </c>
      <c r="AE833" s="56">
        <f>IF("1-Swim"=D833,E833*46.7,IF("2-Bike"=D833,E833,IF("3-Run"=D833,E833*4.27,0)))</f>
        <v>17.079999999999998</v>
      </c>
    </row>
    <row r="834" spans="1:31" x14ac:dyDescent="0.25">
      <c r="A834" s="50">
        <v>833</v>
      </c>
      <c r="B834" s="51">
        <v>39333</v>
      </c>
      <c r="C834" s="75">
        <f>B834</f>
        <v>39333</v>
      </c>
      <c r="D834" s="50" t="s">
        <v>1223</v>
      </c>
      <c r="E834" s="50">
        <v>3.06</v>
      </c>
      <c r="F834" s="50">
        <v>0</v>
      </c>
      <c r="G834" s="50">
        <v>32</v>
      </c>
      <c r="H834" s="50">
        <v>1</v>
      </c>
      <c r="I834" s="53">
        <f>IF(E834&gt;0,TIME(F834,G834,H834),"")</f>
        <v>2.2233796296296297E-2</v>
      </c>
      <c r="J834" s="54">
        <f>IF(E834&gt;0,TIME(F834,G834,H834)/E834,"")</f>
        <v>7.2659465020576131E-3</v>
      </c>
      <c r="K834" s="50" t="s">
        <v>560</v>
      </c>
      <c r="L834" s="50" t="s">
        <v>432</v>
      </c>
      <c r="M834" s="55">
        <f>IF(D834&gt;0,0.0416666666666667/J834,"")</f>
        <v>5.7345132743362877</v>
      </c>
      <c r="N834" s="50">
        <v>159</v>
      </c>
      <c r="O834" s="50" t="s">
        <v>228</v>
      </c>
      <c r="P834" s="50" t="s">
        <v>529</v>
      </c>
      <c r="Q834" s="151">
        <f>IF("1-Swim"=D834,J834*2.4,IF("2-Bike"=D834,J834*112,IF("3-Run"=D834,J834*26.2,0)))</f>
        <v>0.19036779835390946</v>
      </c>
      <c r="R834" s="151">
        <f>Q834/2</f>
        <v>9.5183899176954731E-2</v>
      </c>
      <c r="S834" s="53">
        <f>J834*26.2</f>
        <v>0.19036779835390946</v>
      </c>
      <c r="T834" s="53">
        <f>(J834+0.0013889)*26.2</f>
        <v>0.22675697835390946</v>
      </c>
      <c r="U834" s="53">
        <f>S834/2</f>
        <v>9.5183899176954731E-2</v>
      </c>
      <c r="V834" s="53">
        <f>T834/2</f>
        <v>0.11337848917695473</v>
      </c>
      <c r="W834" s="50">
        <f>RANK(J834,J:J,1)</f>
        <v>1855</v>
      </c>
      <c r="X834" s="50">
        <f>YEAR(B834)</f>
        <v>2007</v>
      </c>
      <c r="Y834" s="50">
        <f>MONTH(B834)</f>
        <v>9</v>
      </c>
      <c r="Z834" s="56">
        <f>X834*100+Y834</f>
        <v>200709</v>
      </c>
      <c r="AA834" s="56">
        <f>WEEKNUM(B834,1)</f>
        <v>36</v>
      </c>
      <c r="AB834" s="58">
        <f>IF(ISBLANK(B834)," ",MAX(B834-B833-1,0))</f>
        <v>0</v>
      </c>
      <c r="AC834" s="56">
        <f>DAY(B834)</f>
        <v>8</v>
      </c>
      <c r="AD834" s="53">
        <f>U834+V834</f>
        <v>0.20856238835390944</v>
      </c>
      <c r="AE834" s="56">
        <f>IF("1-Swim"=D834,E834*46.7,IF("2-Bike"=D834,E834,IF("3-Run"=D834,E834*4.27,0)))</f>
        <v>13.066199999999998</v>
      </c>
    </row>
    <row r="835" spans="1:31" x14ac:dyDescent="0.25">
      <c r="A835" s="50">
        <v>834</v>
      </c>
      <c r="B835" s="51">
        <v>39334</v>
      </c>
      <c r="C835" s="75">
        <f>B835</f>
        <v>39334</v>
      </c>
      <c r="D835" s="50" t="s">
        <v>1223</v>
      </c>
      <c r="E835" s="50">
        <v>7.08</v>
      </c>
      <c r="F835" s="50">
        <v>1</v>
      </c>
      <c r="G835" s="50">
        <v>21</v>
      </c>
      <c r="H835" s="50">
        <v>2</v>
      </c>
      <c r="I835" s="53">
        <f>IF(E835&gt;0,TIME(F835,G835,H835),"")</f>
        <v>5.6273148148148149E-2</v>
      </c>
      <c r="J835" s="54">
        <f>IF(E835&gt;0,TIME(F835,G835,H835)/E835,"")</f>
        <v>7.9481847666875924E-3</v>
      </c>
      <c r="K835" s="50" t="s">
        <v>560</v>
      </c>
      <c r="L835" s="50" t="s">
        <v>531</v>
      </c>
      <c r="M835" s="55">
        <f>IF(D835&gt;0,0.0416666666666667/J835,"")</f>
        <v>5.2422871246400691</v>
      </c>
      <c r="N835" s="50">
        <v>161</v>
      </c>
      <c r="O835" s="50" t="s">
        <v>228</v>
      </c>
      <c r="P835" s="50" t="s">
        <v>532</v>
      </c>
      <c r="Q835" s="151">
        <f>IF("1-Swim"=D835,J835*2.4,IF("2-Bike"=D835,J835*112,IF("3-Run"=D835,J835*26.2,0)))</f>
        <v>0.20824244088721491</v>
      </c>
      <c r="R835" s="151">
        <f>Q835/2</f>
        <v>0.10412122044360746</v>
      </c>
      <c r="S835" s="53">
        <f>J835*26.2</f>
        <v>0.20824244088721491</v>
      </c>
      <c r="T835" s="53">
        <f>(J835+0.0013889)*26.2</f>
        <v>0.24463162088721491</v>
      </c>
      <c r="U835" s="53">
        <f>S835/2</f>
        <v>0.10412122044360746</v>
      </c>
      <c r="V835" s="53">
        <f>T835/2</f>
        <v>0.12231581044360745</v>
      </c>
      <c r="W835" s="50">
        <f>RANK(J835,J:J,1)</f>
        <v>2408</v>
      </c>
      <c r="X835" s="50">
        <f>YEAR(B835)</f>
        <v>2007</v>
      </c>
      <c r="Y835" s="50">
        <f>MONTH(B835)</f>
        <v>9</v>
      </c>
      <c r="Z835" s="56">
        <f>X835*100+Y835</f>
        <v>200709</v>
      </c>
      <c r="AA835" s="56">
        <f>WEEKNUM(B835,1)</f>
        <v>37</v>
      </c>
      <c r="AB835" s="58">
        <f>IF(ISBLANK(B835)," ",MAX(B835-B834-1,0))</f>
        <v>0</v>
      </c>
      <c r="AC835" s="56">
        <f>DAY(B835)</f>
        <v>9</v>
      </c>
      <c r="AD835" s="53">
        <f>U835+V835</f>
        <v>0.2264370308872149</v>
      </c>
      <c r="AE835" s="56">
        <f>IF("1-Swim"=D835,E835*46.7,IF("2-Bike"=D835,E835,IF("3-Run"=D835,E835*4.27,0)))</f>
        <v>30.231599999999997</v>
      </c>
    </row>
    <row r="836" spans="1:31" x14ac:dyDescent="0.25">
      <c r="A836" s="50">
        <v>835</v>
      </c>
      <c r="B836" s="51">
        <v>39336</v>
      </c>
      <c r="C836" s="75">
        <f>B836</f>
        <v>39336</v>
      </c>
      <c r="D836" s="50" t="s">
        <v>1223</v>
      </c>
      <c r="E836" s="50">
        <v>4</v>
      </c>
      <c r="F836" s="50">
        <v>0</v>
      </c>
      <c r="G836" s="50">
        <v>39</v>
      </c>
      <c r="H836" s="50">
        <v>35</v>
      </c>
      <c r="I836" s="53">
        <f>IF(E836&gt;0,TIME(F836,G836,H836),"")</f>
        <v>2.7488425925925927E-2</v>
      </c>
      <c r="J836" s="54">
        <f>IF(E836&gt;0,TIME(F836,G836,H836)/E836,"")</f>
        <v>6.8721064814814816E-3</v>
      </c>
      <c r="K836" s="50" t="s">
        <v>560</v>
      </c>
      <c r="L836" s="50" t="s">
        <v>143</v>
      </c>
      <c r="M836" s="55">
        <f>IF(D836&gt;0,0.0416666666666667/J836,"")</f>
        <v>6.0631578947368467</v>
      </c>
      <c r="N836" s="50">
        <v>156</v>
      </c>
      <c r="O836" s="50" t="s">
        <v>251</v>
      </c>
      <c r="P836" s="50" t="s">
        <v>533</v>
      </c>
      <c r="Q836" s="151">
        <f>IF("1-Swim"=D836,J836*2.4,IF("2-Bike"=D836,J836*112,IF("3-Run"=D836,J836*26.2,0)))</f>
        <v>0.18004918981481483</v>
      </c>
      <c r="R836" s="151">
        <f>Q836/2</f>
        <v>9.0024594907407413E-2</v>
      </c>
      <c r="S836" s="53">
        <f>J836*26.2</f>
        <v>0.18004918981481483</v>
      </c>
      <c r="T836" s="53">
        <f>(J836+0.0013889)*26.2</f>
        <v>0.21643836981481479</v>
      </c>
      <c r="U836" s="53">
        <f>S836/2</f>
        <v>9.0024594907407413E-2</v>
      </c>
      <c r="V836" s="53">
        <f>T836/2</f>
        <v>0.1082191849074074</v>
      </c>
      <c r="W836" s="50">
        <f>RANK(J836,J:J,1)</f>
        <v>1405</v>
      </c>
      <c r="X836" s="50">
        <f>YEAR(B836)</f>
        <v>2007</v>
      </c>
      <c r="Y836" s="50">
        <f>MONTH(B836)</f>
        <v>9</v>
      </c>
      <c r="Z836" s="56">
        <f>X836*100+Y836</f>
        <v>200709</v>
      </c>
      <c r="AA836" s="56">
        <f>WEEKNUM(B836,1)</f>
        <v>37</v>
      </c>
      <c r="AB836" s="58">
        <f>IF(ISBLANK(B836)," ",MAX(B836-B835-1,0))</f>
        <v>1</v>
      </c>
      <c r="AC836" s="56">
        <f>DAY(B836)</f>
        <v>11</v>
      </c>
      <c r="AD836" s="53">
        <f>U836+V836</f>
        <v>0.19824377981481481</v>
      </c>
      <c r="AE836" s="56">
        <f>IF("1-Swim"=D836,E836*46.7,IF("2-Bike"=D836,E836,IF("3-Run"=D836,E836*4.27,0)))</f>
        <v>17.079999999999998</v>
      </c>
    </row>
    <row r="837" spans="1:31" x14ac:dyDescent="0.25">
      <c r="A837" s="50">
        <v>836</v>
      </c>
      <c r="B837" s="51">
        <v>39337</v>
      </c>
      <c r="C837" s="75">
        <f>B837</f>
        <v>39337</v>
      </c>
      <c r="D837" s="50" t="s">
        <v>1223</v>
      </c>
      <c r="E837" s="50">
        <v>5</v>
      </c>
      <c r="F837" s="50">
        <v>0</v>
      </c>
      <c r="G837" s="50">
        <v>48</v>
      </c>
      <c r="H837" s="50">
        <v>19</v>
      </c>
      <c r="I837" s="53">
        <f>IF(E837&gt;0,TIME(F837,G837,H837),"")</f>
        <v>3.3553240740740745E-2</v>
      </c>
      <c r="J837" s="54">
        <f>IF(E837&gt;0,TIME(F837,G837,H837)/E837,"")</f>
        <v>6.7106481481481487E-3</v>
      </c>
      <c r="K837" s="50" t="s">
        <v>560</v>
      </c>
      <c r="L837" s="50" t="s">
        <v>171</v>
      </c>
      <c r="M837" s="55">
        <f>IF(D837&gt;0,0.0416666666666667/J837,"")</f>
        <v>6.2090375991721327</v>
      </c>
      <c r="N837" s="50">
        <v>155</v>
      </c>
      <c r="O837" s="50" t="s">
        <v>208</v>
      </c>
      <c r="P837" s="50" t="s">
        <v>534</v>
      </c>
      <c r="Q837" s="151">
        <f>IF("1-Swim"=D837,J837*2.4,IF("2-Bike"=D837,J837*112,IF("3-Run"=D837,J837*26.2,0)))</f>
        <v>0.17581898148148148</v>
      </c>
      <c r="R837" s="151">
        <f>Q837/2</f>
        <v>8.7909490740740739E-2</v>
      </c>
      <c r="S837" s="53">
        <f>J837*26.2</f>
        <v>0.17581898148148148</v>
      </c>
      <c r="T837" s="53">
        <f>(J837+0.0013889)*26.2</f>
        <v>0.21220816148148147</v>
      </c>
      <c r="U837" s="53">
        <f>S837/2</f>
        <v>8.7909490740740739E-2</v>
      </c>
      <c r="V837" s="53">
        <f>T837/2</f>
        <v>0.10610408074074074</v>
      </c>
      <c r="W837" s="50">
        <f>RANK(J837,J:J,1)</f>
        <v>1195</v>
      </c>
      <c r="X837" s="50">
        <f>YEAR(B837)</f>
        <v>2007</v>
      </c>
      <c r="Y837" s="50">
        <f>MONTH(B837)</f>
        <v>9</v>
      </c>
      <c r="Z837" s="56">
        <f>X837*100+Y837</f>
        <v>200709</v>
      </c>
      <c r="AA837" s="56">
        <f>WEEKNUM(B837,1)</f>
        <v>37</v>
      </c>
      <c r="AB837" s="58">
        <f>IF(ISBLANK(B837)," ",MAX(B837-B836-1,0))</f>
        <v>0</v>
      </c>
      <c r="AC837" s="56">
        <f>DAY(B837)</f>
        <v>12</v>
      </c>
      <c r="AD837" s="53">
        <f>U837+V837</f>
        <v>0.19401357148148146</v>
      </c>
      <c r="AE837" s="56">
        <f>IF("1-Swim"=D837,E837*46.7,IF("2-Bike"=D837,E837,IF("3-Run"=D837,E837*4.27,0)))</f>
        <v>21.349999999999998</v>
      </c>
    </row>
    <row r="838" spans="1:31" x14ac:dyDescent="0.25">
      <c r="A838" s="50">
        <v>837</v>
      </c>
      <c r="B838" s="51">
        <v>39338</v>
      </c>
      <c r="C838" s="75">
        <f>B838</f>
        <v>39338</v>
      </c>
      <c r="D838" s="50" t="s">
        <v>1223</v>
      </c>
      <c r="E838" s="50">
        <v>4</v>
      </c>
      <c r="F838" s="50">
        <v>0</v>
      </c>
      <c r="G838" s="50">
        <v>38</v>
      </c>
      <c r="H838" s="50">
        <v>54</v>
      </c>
      <c r="I838" s="53">
        <f>IF(E838&gt;0,TIME(F838,G838,H838),"")</f>
        <v>2.7013888888888889E-2</v>
      </c>
      <c r="J838" s="54">
        <f>IF(E838&gt;0,TIME(F838,G838,H838)/E838,"")</f>
        <v>6.7534722222222223E-3</v>
      </c>
      <c r="K838" s="50" t="s">
        <v>560</v>
      </c>
      <c r="L838" s="50" t="s">
        <v>143</v>
      </c>
      <c r="M838" s="55">
        <f>IF(D838&gt;0,0.0416666666666667/J838,"")</f>
        <v>6.1696658097686425</v>
      </c>
      <c r="N838" s="50">
        <v>158</v>
      </c>
      <c r="O838" s="50" t="s">
        <v>184</v>
      </c>
      <c r="P838" s="50" t="s">
        <v>535</v>
      </c>
      <c r="Q838" s="151">
        <f>IF("1-Swim"=D838,J838*2.4,IF("2-Bike"=D838,J838*112,IF("3-Run"=D838,J838*26.2,0)))</f>
        <v>0.17694097222222221</v>
      </c>
      <c r="R838" s="151">
        <f>Q838/2</f>
        <v>8.8470486111111107E-2</v>
      </c>
      <c r="S838" s="53">
        <f>J838*26.2</f>
        <v>0.17694097222222221</v>
      </c>
      <c r="T838" s="53">
        <f>(J838+0.0013889)*26.2</f>
        <v>0.21333015222222221</v>
      </c>
      <c r="U838" s="53">
        <f>S838/2</f>
        <v>8.8470486111111107E-2</v>
      </c>
      <c r="V838" s="53">
        <f>T838/2</f>
        <v>0.1066650761111111</v>
      </c>
      <c r="W838" s="50">
        <f>RANK(J838,J:J,1)</f>
        <v>1257</v>
      </c>
      <c r="X838" s="50">
        <f>YEAR(B838)</f>
        <v>2007</v>
      </c>
      <c r="Y838" s="50">
        <f>MONTH(B838)</f>
        <v>9</v>
      </c>
      <c r="Z838" s="56">
        <f>X838*100+Y838</f>
        <v>200709</v>
      </c>
      <c r="AA838" s="56">
        <f>WEEKNUM(B838,1)</f>
        <v>37</v>
      </c>
      <c r="AB838" s="58">
        <f>IF(ISBLANK(B838)," ",MAX(B838-B837-1,0))</f>
        <v>0</v>
      </c>
      <c r="AC838" s="56">
        <f>DAY(B838)</f>
        <v>13</v>
      </c>
      <c r="AD838" s="53">
        <f>U838+V838</f>
        <v>0.19513556222222223</v>
      </c>
      <c r="AE838" s="56">
        <f>IF("1-Swim"=D838,E838*46.7,IF("2-Bike"=D838,E838,IF("3-Run"=D838,E838*4.27,0)))</f>
        <v>17.079999999999998</v>
      </c>
    </row>
    <row r="839" spans="1:31" x14ac:dyDescent="0.25">
      <c r="A839" s="50">
        <v>838</v>
      </c>
      <c r="B839" s="51">
        <v>39339</v>
      </c>
      <c r="C839" s="75">
        <f>B839</f>
        <v>39339</v>
      </c>
      <c r="D839" s="50" t="s">
        <v>1223</v>
      </c>
      <c r="E839" s="50">
        <v>4</v>
      </c>
      <c r="F839" s="50">
        <v>0</v>
      </c>
      <c r="G839" s="50">
        <v>40</v>
      </c>
      <c r="H839" s="50">
        <v>28</v>
      </c>
      <c r="I839" s="53">
        <f>IF(E839&gt;0,TIME(F839,G839,H839),"")</f>
        <v>2.8101851851851854E-2</v>
      </c>
      <c r="J839" s="54">
        <f>IF(E839&gt;0,TIME(F839,G839,H839)/E839,"")</f>
        <v>7.0254629629629634E-3</v>
      </c>
      <c r="K839" s="50" t="s">
        <v>560</v>
      </c>
      <c r="L839" s="50" t="s">
        <v>143</v>
      </c>
      <c r="M839" s="55">
        <f>IF(D839&gt;0,0.0416666666666667/J839,"")</f>
        <v>5.9308072487644194</v>
      </c>
      <c r="N839" s="50">
        <v>154</v>
      </c>
      <c r="O839" s="50" t="s">
        <v>184</v>
      </c>
      <c r="P839" s="50" t="s">
        <v>536</v>
      </c>
      <c r="Q839" s="151">
        <f>IF("1-Swim"=D839,J839*2.4,IF("2-Bike"=D839,J839*112,IF("3-Run"=D839,J839*26.2,0)))</f>
        <v>0.18406712962962962</v>
      </c>
      <c r="R839" s="151">
        <f>Q839/2</f>
        <v>9.2033564814814811E-2</v>
      </c>
      <c r="S839" s="53">
        <f>J839*26.2</f>
        <v>0.18406712962962962</v>
      </c>
      <c r="T839" s="53">
        <f>(J839+0.0013889)*26.2</f>
        <v>0.22045630962962962</v>
      </c>
      <c r="U839" s="53">
        <f>S839/2</f>
        <v>9.2033564814814811E-2</v>
      </c>
      <c r="V839" s="53">
        <f>T839/2</f>
        <v>0.11022815481481481</v>
      </c>
      <c r="W839" s="50">
        <f>RANK(J839,J:J,1)</f>
        <v>1582</v>
      </c>
      <c r="X839" s="50">
        <f>YEAR(B839)</f>
        <v>2007</v>
      </c>
      <c r="Y839" s="50">
        <f>MONTH(B839)</f>
        <v>9</v>
      </c>
      <c r="Z839" s="56">
        <f>X839*100+Y839</f>
        <v>200709</v>
      </c>
      <c r="AA839" s="56">
        <f>WEEKNUM(B839,1)</f>
        <v>37</v>
      </c>
      <c r="AB839" s="58">
        <f>IF(ISBLANK(B839)," ",MAX(B839-B838-1,0))</f>
        <v>0</v>
      </c>
      <c r="AC839" s="56">
        <f>DAY(B839)</f>
        <v>14</v>
      </c>
      <c r="AD839" s="53">
        <f>U839+V839</f>
        <v>0.20226171962962963</v>
      </c>
      <c r="AE839" s="56">
        <f>IF("1-Swim"=D839,E839*46.7,IF("2-Bike"=D839,E839,IF("3-Run"=D839,E839*4.27,0)))</f>
        <v>17.079999999999998</v>
      </c>
    </row>
    <row r="840" spans="1:31" x14ac:dyDescent="0.25">
      <c r="A840" s="50">
        <v>839</v>
      </c>
      <c r="B840" s="51">
        <v>39341</v>
      </c>
      <c r="C840" s="75">
        <f>B840</f>
        <v>39341</v>
      </c>
      <c r="D840" s="50" t="s">
        <v>1223</v>
      </c>
      <c r="E840" s="50">
        <v>8.5</v>
      </c>
      <c r="F840" s="50">
        <v>1</v>
      </c>
      <c r="G840" s="50">
        <v>26</v>
      </c>
      <c r="H840" s="50">
        <v>20</v>
      </c>
      <c r="I840" s="53">
        <f>IF(E840&gt;0,TIME(F840,G840,H840),"")</f>
        <v>5.9953703703703703E-2</v>
      </c>
      <c r="J840" s="54">
        <f>IF(E840&gt;0,TIME(F840,G840,H840)/E840,"")</f>
        <v>7.0533769063180832E-3</v>
      </c>
      <c r="K840" s="50" t="s">
        <v>559</v>
      </c>
      <c r="L840" s="50" t="s">
        <v>537</v>
      </c>
      <c r="M840" s="55">
        <f>IF(D840&gt;0,0.0416666666666667/J840,"")</f>
        <v>5.907335907335912</v>
      </c>
      <c r="N840" s="50">
        <v>156</v>
      </c>
      <c r="O840" s="50" t="s">
        <v>198</v>
      </c>
      <c r="P840" s="50" t="s">
        <v>538</v>
      </c>
      <c r="Q840" s="151">
        <f>IF("1-Swim"=D840,J840*2.4,IF("2-Bike"=D840,J840*112,IF("3-Run"=D840,J840*26.2,0)))</f>
        <v>0.18479847494553378</v>
      </c>
      <c r="R840" s="151">
        <f>Q840/2</f>
        <v>9.239923747276689E-2</v>
      </c>
      <c r="S840" s="53">
        <f>J840*26.2</f>
        <v>0.18479847494553378</v>
      </c>
      <c r="T840" s="53">
        <f>(J840+0.0013889)*26.2</f>
        <v>0.22118765494553377</v>
      </c>
      <c r="U840" s="53">
        <f>S840/2</f>
        <v>9.239923747276689E-2</v>
      </c>
      <c r="V840" s="53">
        <f>T840/2</f>
        <v>0.11059382747276689</v>
      </c>
      <c r="W840" s="50">
        <f>RANK(J840,J:J,1)</f>
        <v>1606</v>
      </c>
      <c r="X840" s="50">
        <f>YEAR(B840)</f>
        <v>2007</v>
      </c>
      <c r="Y840" s="50">
        <f>MONTH(B840)</f>
        <v>9</v>
      </c>
      <c r="Z840" s="56">
        <f>X840*100+Y840</f>
        <v>200709</v>
      </c>
      <c r="AA840" s="56">
        <f>WEEKNUM(B840,1)</f>
        <v>38</v>
      </c>
      <c r="AB840" s="58">
        <f>IF(ISBLANK(B840)," ",MAX(B840-B839-1,0))</f>
        <v>1</v>
      </c>
      <c r="AC840" s="56">
        <f>DAY(B840)</f>
        <v>16</v>
      </c>
      <c r="AD840" s="53">
        <f>U840+V840</f>
        <v>0.20299306494553376</v>
      </c>
      <c r="AE840" s="56">
        <f>IF("1-Swim"=D840,E840*46.7,IF("2-Bike"=D840,E840,IF("3-Run"=D840,E840*4.27,0)))</f>
        <v>36.294999999999995</v>
      </c>
    </row>
    <row r="841" spans="1:31" x14ac:dyDescent="0.25">
      <c r="A841" s="50">
        <v>840</v>
      </c>
      <c r="B841" s="51">
        <v>39347</v>
      </c>
      <c r="C841" s="75">
        <f>B841</f>
        <v>39347</v>
      </c>
      <c r="D841" s="50" t="s">
        <v>1223</v>
      </c>
      <c r="E841" s="50">
        <v>8.5</v>
      </c>
      <c r="F841" s="50">
        <v>1</v>
      </c>
      <c r="G841" s="50">
        <v>33</v>
      </c>
      <c r="H841" s="50">
        <v>24</v>
      </c>
      <c r="I841" s="53">
        <f>IF(E841&gt;0,TIME(F841,G841,H841),"")</f>
        <v>6.4861111111111105E-2</v>
      </c>
      <c r="J841" s="54">
        <f>IF(E841&gt;0,TIME(F841,G841,H841)/E841,"")</f>
        <v>7.6307189542483651E-3</v>
      </c>
      <c r="K841" s="50" t="s">
        <v>560</v>
      </c>
      <c r="L841" s="50" t="s">
        <v>537</v>
      </c>
      <c r="M841" s="55">
        <f>IF(D841&gt;0,0.0416666666666667/J841,"")</f>
        <v>5.4603854389721675</v>
      </c>
      <c r="N841" s="50">
        <v>168</v>
      </c>
      <c r="O841" s="50" t="s">
        <v>198</v>
      </c>
      <c r="P841" s="50" t="s">
        <v>539</v>
      </c>
      <c r="Q841" s="151">
        <f>IF("1-Swim"=D841,J841*2.4,IF("2-Bike"=D841,J841*112,IF("3-Run"=D841,J841*26.2,0)))</f>
        <v>0.19992483660130717</v>
      </c>
      <c r="R841" s="151">
        <f>Q841/2</f>
        <v>9.9962418300653583E-2</v>
      </c>
      <c r="S841" s="53">
        <f>J841*26.2</f>
        <v>0.19992483660130717</v>
      </c>
      <c r="T841" s="53">
        <f>(J841+0.0013889)*26.2</f>
        <v>0.23631401660130713</v>
      </c>
      <c r="U841" s="53">
        <f>S841/2</f>
        <v>9.9962418300653583E-2</v>
      </c>
      <c r="V841" s="53">
        <f>T841/2</f>
        <v>0.11815700830065357</v>
      </c>
      <c r="W841" s="50">
        <f>RANK(J841,J:J,1)</f>
        <v>2172</v>
      </c>
      <c r="X841" s="50">
        <f>YEAR(B841)</f>
        <v>2007</v>
      </c>
      <c r="Y841" s="50">
        <f>MONTH(B841)</f>
        <v>9</v>
      </c>
      <c r="Z841" s="56">
        <f>X841*100+Y841</f>
        <v>200709</v>
      </c>
      <c r="AA841" s="56">
        <f>WEEKNUM(B841,1)</f>
        <v>38</v>
      </c>
      <c r="AB841" s="58">
        <f>IF(ISBLANK(B841)," ",MAX(B841-B840-1,0))</f>
        <v>5</v>
      </c>
      <c r="AC841" s="56">
        <f>DAY(B841)</f>
        <v>22</v>
      </c>
      <c r="AD841" s="53">
        <f>U841+V841</f>
        <v>0.21811942660130715</v>
      </c>
      <c r="AE841" s="56">
        <f>IF("1-Swim"=D841,E841*46.7,IF("2-Bike"=D841,E841,IF("3-Run"=D841,E841*4.27,0)))</f>
        <v>36.294999999999995</v>
      </c>
    </row>
    <row r="842" spans="1:31" x14ac:dyDescent="0.25">
      <c r="A842" s="50">
        <v>841</v>
      </c>
      <c r="B842" s="51">
        <v>39349</v>
      </c>
      <c r="C842" s="75">
        <f>B842</f>
        <v>39349</v>
      </c>
      <c r="D842" s="50" t="s">
        <v>1223</v>
      </c>
      <c r="E842" s="50">
        <v>3</v>
      </c>
      <c r="F842" s="50">
        <v>0</v>
      </c>
      <c r="G842" s="50">
        <v>30</v>
      </c>
      <c r="H842" s="50">
        <v>22</v>
      </c>
      <c r="I842" s="53">
        <f>IF(E842&gt;0,TIME(F842,G842,H842),"")</f>
        <v>2.1087962962962961E-2</v>
      </c>
      <c r="J842" s="54">
        <f>IF(E842&gt;0,TIME(F842,G842,H842)/E842,"")</f>
        <v>7.0293209876543207E-3</v>
      </c>
      <c r="K842" s="50" t="s">
        <v>560</v>
      </c>
      <c r="L842" s="50" t="s">
        <v>102</v>
      </c>
      <c r="M842" s="55">
        <f>IF(D842&gt;0,0.0416666666666667/J842,"")</f>
        <v>5.9275521405049449</v>
      </c>
      <c r="N842" s="50">
        <v>147</v>
      </c>
      <c r="O842" s="50" t="s">
        <v>184</v>
      </c>
      <c r="P842" s="50" t="s">
        <v>541</v>
      </c>
      <c r="Q842" s="151">
        <f>IF("1-Swim"=D842,J842*2.4,IF("2-Bike"=D842,J842*112,IF("3-Run"=D842,J842*26.2,0)))</f>
        <v>0.1841682098765432</v>
      </c>
      <c r="R842" s="151">
        <f>Q842/2</f>
        <v>9.2084104938271599E-2</v>
      </c>
      <c r="S842" s="53">
        <f>J842*26.2</f>
        <v>0.1841682098765432</v>
      </c>
      <c r="T842" s="53">
        <f>(J842+0.0013889)*26.2</f>
        <v>0.22055738987654319</v>
      </c>
      <c r="U842" s="53">
        <f>S842/2</f>
        <v>9.2084104938271599E-2</v>
      </c>
      <c r="V842" s="53">
        <f>T842/2</f>
        <v>0.1102786949382716</v>
      </c>
      <c r="W842" s="50">
        <f>RANK(J842,J:J,1)</f>
        <v>1588</v>
      </c>
      <c r="X842" s="50">
        <f>YEAR(B842)</f>
        <v>2007</v>
      </c>
      <c r="Y842" s="50">
        <f>MONTH(B842)</f>
        <v>9</v>
      </c>
      <c r="Z842" s="56">
        <f>X842*100+Y842</f>
        <v>200709</v>
      </c>
      <c r="AA842" s="56">
        <f>WEEKNUM(B842,1)</f>
        <v>39</v>
      </c>
      <c r="AB842" s="58">
        <f>IF(ISBLANK(B842)," ",MAX(B842-B841-1,0))</f>
        <v>1</v>
      </c>
      <c r="AC842" s="56">
        <f>DAY(B842)</f>
        <v>24</v>
      </c>
      <c r="AD842" s="53">
        <f>U842+V842</f>
        <v>0.20236279987654321</v>
      </c>
      <c r="AE842" s="56">
        <f>IF("1-Swim"=D842,E842*46.7,IF("2-Bike"=D842,E842,IF("3-Run"=D842,E842*4.27,0)))</f>
        <v>12.809999999999999</v>
      </c>
    </row>
    <row r="843" spans="1:31" x14ac:dyDescent="0.25">
      <c r="A843" s="50">
        <v>842</v>
      </c>
      <c r="B843" s="51">
        <v>39350</v>
      </c>
      <c r="C843" s="75">
        <f>B843</f>
        <v>39350</v>
      </c>
      <c r="D843" s="50" t="s">
        <v>1223</v>
      </c>
      <c r="E843" s="50">
        <v>4</v>
      </c>
      <c r="F843" s="50">
        <v>0</v>
      </c>
      <c r="G843" s="50">
        <v>39</v>
      </c>
      <c r="H843" s="50">
        <v>55</v>
      </c>
      <c r="I843" s="53">
        <f>IF(E843&gt;0,TIME(F843,G843,H843),"")</f>
        <v>2.7719907407407405E-2</v>
      </c>
      <c r="J843" s="54">
        <f>IF(E843&gt;0,TIME(F843,G843,H843)/E843,"")</f>
        <v>6.9299768518518512E-3</v>
      </c>
      <c r="K843" s="50" t="s">
        <v>560</v>
      </c>
      <c r="L843" s="50" t="s">
        <v>143</v>
      </c>
      <c r="M843" s="55">
        <f>IF(D843&gt;0,0.0416666666666667/J843,"")</f>
        <v>6.0125260960334082</v>
      </c>
      <c r="N843" s="50">
        <v>157</v>
      </c>
      <c r="O843" s="50" t="s">
        <v>184</v>
      </c>
      <c r="P843" s="50" t="s">
        <v>542</v>
      </c>
      <c r="Q843" s="151">
        <f>IF("1-Swim"=D843,J843*2.4,IF("2-Bike"=D843,J843*112,IF("3-Run"=D843,J843*26.2,0)))</f>
        <v>0.1815653935185185</v>
      </c>
      <c r="R843" s="151">
        <f>Q843/2</f>
        <v>9.0782696759259249E-2</v>
      </c>
      <c r="S843" s="53">
        <f>J843*26.2</f>
        <v>0.1815653935185185</v>
      </c>
      <c r="T843" s="53">
        <f>(J843+0.0013889)*26.2</f>
        <v>0.21795457351851849</v>
      </c>
      <c r="U843" s="53">
        <f>S843/2</f>
        <v>9.0782696759259249E-2</v>
      </c>
      <c r="V843" s="53">
        <f>T843/2</f>
        <v>0.10897728675925925</v>
      </c>
      <c r="W843" s="50">
        <f>RANK(J843,J:J,1)</f>
        <v>1465</v>
      </c>
      <c r="X843" s="50">
        <f>YEAR(B843)</f>
        <v>2007</v>
      </c>
      <c r="Y843" s="50">
        <f>MONTH(B843)</f>
        <v>9</v>
      </c>
      <c r="Z843" s="56">
        <f>X843*100+Y843</f>
        <v>200709</v>
      </c>
      <c r="AA843" s="56">
        <f>WEEKNUM(B843,1)</f>
        <v>39</v>
      </c>
      <c r="AB843" s="58">
        <f>IF(ISBLANK(B843)," ",MAX(B843-B842-1,0))</f>
        <v>0</v>
      </c>
      <c r="AC843" s="56">
        <f>DAY(B843)</f>
        <v>25</v>
      </c>
      <c r="AD843" s="53">
        <f>U843+V843</f>
        <v>0.19975998351851848</v>
      </c>
      <c r="AE843" s="56">
        <f>IF("1-Swim"=D843,E843*46.7,IF("2-Bike"=D843,E843,IF("3-Run"=D843,E843*4.27,0)))</f>
        <v>17.079999999999998</v>
      </c>
    </row>
    <row r="844" spans="1:31" x14ac:dyDescent="0.25">
      <c r="A844" s="50">
        <v>843</v>
      </c>
      <c r="B844" s="51">
        <v>39351</v>
      </c>
      <c r="C844" s="75">
        <f>B844</f>
        <v>39351</v>
      </c>
      <c r="D844" s="50" t="s">
        <v>1223</v>
      </c>
      <c r="E844" s="50">
        <v>4</v>
      </c>
      <c r="F844" s="50">
        <v>0</v>
      </c>
      <c r="G844" s="50">
        <v>40</v>
      </c>
      <c r="H844" s="50">
        <v>49</v>
      </c>
      <c r="I844" s="53">
        <f>IF(E844&gt;0,TIME(F844,G844,H844),"")</f>
        <v>2.8344907407407412E-2</v>
      </c>
      <c r="J844" s="54">
        <f>IF(E844&gt;0,TIME(F844,G844,H844)/E844,"")</f>
        <v>7.0862268518518531E-3</v>
      </c>
      <c r="K844" s="50" t="s">
        <v>560</v>
      </c>
      <c r="L844" s="50" t="s">
        <v>143</v>
      </c>
      <c r="M844" s="55">
        <f>IF(D844&gt;0,0.0416666666666667/J844,"")</f>
        <v>5.8799510004083331</v>
      </c>
      <c r="N844" s="50">
        <v>156</v>
      </c>
      <c r="O844" s="50" t="s">
        <v>228</v>
      </c>
      <c r="P844" s="50" t="s">
        <v>543</v>
      </c>
      <c r="Q844" s="151">
        <f>IF("1-Swim"=D844,J844*2.4,IF("2-Bike"=D844,J844*112,IF("3-Run"=D844,J844*26.2,0)))</f>
        <v>0.18565914351851853</v>
      </c>
      <c r="R844" s="151">
        <f>Q844/2</f>
        <v>9.2829571759259266E-2</v>
      </c>
      <c r="S844" s="53">
        <f>J844*26.2</f>
        <v>0.18565914351851853</v>
      </c>
      <c r="T844" s="53">
        <f>(J844+0.0013889)*26.2</f>
        <v>0.22204832351851853</v>
      </c>
      <c r="U844" s="53">
        <f>S844/2</f>
        <v>9.2829571759259266E-2</v>
      </c>
      <c r="V844" s="53">
        <f>T844/2</f>
        <v>0.11102416175925926</v>
      </c>
      <c r="W844" s="50">
        <f>RANK(J844,J:J,1)</f>
        <v>1656</v>
      </c>
      <c r="X844" s="50">
        <f>YEAR(B844)</f>
        <v>2007</v>
      </c>
      <c r="Y844" s="50">
        <f>MONTH(B844)</f>
        <v>9</v>
      </c>
      <c r="Z844" s="56">
        <f>X844*100+Y844</f>
        <v>200709</v>
      </c>
      <c r="AA844" s="56">
        <f>WEEKNUM(B844,1)</f>
        <v>39</v>
      </c>
      <c r="AB844" s="58">
        <f>IF(ISBLANK(B844)," ",MAX(B844-B843-1,0))</f>
        <v>0</v>
      </c>
      <c r="AC844" s="56">
        <f>DAY(B844)</f>
        <v>26</v>
      </c>
      <c r="AD844" s="53">
        <f>U844+V844</f>
        <v>0.20385373351851854</v>
      </c>
      <c r="AE844" s="56">
        <f>IF("1-Swim"=D844,E844*46.7,IF("2-Bike"=D844,E844,IF("3-Run"=D844,E844*4.27,0)))</f>
        <v>17.079999999999998</v>
      </c>
    </row>
    <row r="845" spans="1:31" x14ac:dyDescent="0.25">
      <c r="A845" s="50">
        <v>844</v>
      </c>
      <c r="B845" s="51">
        <v>39352</v>
      </c>
      <c r="C845" s="75">
        <f>B845</f>
        <v>39352</v>
      </c>
      <c r="D845" s="50" t="s">
        <v>1223</v>
      </c>
      <c r="E845" s="50">
        <v>4</v>
      </c>
      <c r="F845" s="50">
        <v>0</v>
      </c>
      <c r="G845" s="50">
        <v>37</v>
      </c>
      <c r="H845" s="50">
        <v>48</v>
      </c>
      <c r="I845" s="53">
        <f>IF(E845&gt;0,TIME(F845,G845,H845),"")</f>
        <v>2.6249999999999999E-2</v>
      </c>
      <c r="J845" s="54">
        <f>IF(E845&gt;0,TIME(F845,G845,H845)/E845,"")</f>
        <v>6.5624999999999998E-3</v>
      </c>
      <c r="K845" s="50" t="s">
        <v>560</v>
      </c>
      <c r="L845" s="50" t="s">
        <v>143</v>
      </c>
      <c r="M845" s="55">
        <f>IF(D845&gt;0,0.0416666666666667/J845,"")</f>
        <v>6.3492063492063542</v>
      </c>
      <c r="N845" s="50">
        <v>166</v>
      </c>
      <c r="O845" s="50" t="s">
        <v>184</v>
      </c>
      <c r="P845" s="50" t="s">
        <v>544</v>
      </c>
      <c r="Q845" s="151">
        <f>IF("1-Swim"=D845,J845*2.4,IF("2-Bike"=D845,J845*112,IF("3-Run"=D845,J845*26.2,0)))</f>
        <v>0.17193749999999999</v>
      </c>
      <c r="R845" s="151">
        <f>Q845/2</f>
        <v>8.5968749999999997E-2</v>
      </c>
      <c r="S845" s="53">
        <f>J845*26.2</f>
        <v>0.17193749999999999</v>
      </c>
      <c r="T845" s="53">
        <f>(J845+0.0013889)*26.2</f>
        <v>0.20832667999999996</v>
      </c>
      <c r="U845" s="53">
        <f>S845/2</f>
        <v>8.5968749999999997E-2</v>
      </c>
      <c r="V845" s="53">
        <f>T845/2</f>
        <v>0.10416333999999998</v>
      </c>
      <c r="W845" s="50">
        <f>RANK(J845,J:J,1)</f>
        <v>1056</v>
      </c>
      <c r="X845" s="50">
        <f>YEAR(B845)</f>
        <v>2007</v>
      </c>
      <c r="Y845" s="50">
        <f>MONTH(B845)</f>
        <v>9</v>
      </c>
      <c r="Z845" s="56">
        <f>X845*100+Y845</f>
        <v>200709</v>
      </c>
      <c r="AA845" s="56">
        <f>WEEKNUM(B845,1)</f>
        <v>39</v>
      </c>
      <c r="AB845" s="58">
        <f>IF(ISBLANK(B845)," ",MAX(B845-B844-1,0))</f>
        <v>0</v>
      </c>
      <c r="AC845" s="56">
        <f>DAY(B845)</f>
        <v>27</v>
      </c>
      <c r="AD845" s="53">
        <f>U845+V845</f>
        <v>0.19013208999999998</v>
      </c>
      <c r="AE845" s="56">
        <f>IF("1-Swim"=D845,E845*46.7,IF("2-Bike"=D845,E845,IF("3-Run"=D845,E845*4.27,0)))</f>
        <v>17.079999999999998</v>
      </c>
    </row>
    <row r="846" spans="1:31" x14ac:dyDescent="0.25">
      <c r="A846" s="50">
        <v>845</v>
      </c>
      <c r="B846" s="51">
        <v>39355</v>
      </c>
      <c r="C846" s="75">
        <f>B846</f>
        <v>39355</v>
      </c>
      <c r="D846" s="50" t="s">
        <v>1223</v>
      </c>
      <c r="E846" s="50">
        <v>10.5</v>
      </c>
      <c r="F846" s="50">
        <v>1</v>
      </c>
      <c r="G846" s="50">
        <v>51</v>
      </c>
      <c r="H846" s="50">
        <v>32</v>
      </c>
      <c r="I846" s="53">
        <f>IF(E846&gt;0,TIME(F846,G846,H846),"")</f>
        <v>7.7453703703703705E-2</v>
      </c>
      <c r="J846" s="54">
        <f>IF(E846&gt;0,TIME(F846,G846,H846)/E846,"")</f>
        <v>7.3765432098765434E-3</v>
      </c>
      <c r="K846" s="50" t="s">
        <v>560</v>
      </c>
      <c r="L846" s="50" t="s">
        <v>1228</v>
      </c>
      <c r="M846" s="55">
        <f>IF(D846&gt;0,0.0416666666666667/J846,"")</f>
        <v>5.6485355648535611</v>
      </c>
      <c r="N846" s="50">
        <v>159</v>
      </c>
      <c r="O846" s="50" t="s">
        <v>198</v>
      </c>
      <c r="P846" s="50" t="s">
        <v>562</v>
      </c>
      <c r="Q846" s="151">
        <f>IF("1-Swim"=D846,J846*2.4,IF("2-Bike"=D846,J846*112,IF("3-Run"=D846,J846*26.2,0)))</f>
        <v>0.19326543209876543</v>
      </c>
      <c r="R846" s="151">
        <f>Q846/2</f>
        <v>9.6632716049382714E-2</v>
      </c>
      <c r="S846" s="53">
        <f>J846*26.2</f>
        <v>0.19326543209876543</v>
      </c>
      <c r="T846" s="53">
        <f>(J846+0.0013889)*26.2</f>
        <v>0.22965461209876542</v>
      </c>
      <c r="U846" s="53">
        <f>S846/2</f>
        <v>9.6632716049382714E-2</v>
      </c>
      <c r="V846" s="53">
        <f>T846/2</f>
        <v>0.11482730604938271</v>
      </c>
      <c r="W846" s="50">
        <f>RANK(J846,J:J,1)</f>
        <v>1959</v>
      </c>
      <c r="X846" s="50">
        <f>YEAR(B846)</f>
        <v>2007</v>
      </c>
      <c r="Y846" s="50">
        <f>MONTH(B846)</f>
        <v>9</v>
      </c>
      <c r="Z846" s="56">
        <f>X846*100+Y846</f>
        <v>200709</v>
      </c>
      <c r="AA846" s="56">
        <f>WEEKNUM(B846,1)</f>
        <v>40</v>
      </c>
      <c r="AB846" s="58">
        <f>IF(ISBLANK(B846)," ",MAX(B846-B845-1,0))</f>
        <v>2</v>
      </c>
      <c r="AC846" s="56">
        <f>DAY(B846)</f>
        <v>30</v>
      </c>
      <c r="AD846" s="53">
        <f>U846+V846</f>
        <v>0.21146002209876541</v>
      </c>
      <c r="AE846" s="56">
        <f>IF("1-Swim"=D846,E846*46.7,IF("2-Bike"=D846,E846,IF("3-Run"=D846,E846*4.27,0)))</f>
        <v>44.834999999999994</v>
      </c>
    </row>
    <row r="847" spans="1:31" x14ac:dyDescent="0.25">
      <c r="A847" s="50">
        <v>846</v>
      </c>
      <c r="B847" s="51">
        <v>39357</v>
      </c>
      <c r="C847" s="75">
        <f>B847</f>
        <v>39357</v>
      </c>
      <c r="D847" s="50" t="s">
        <v>1223</v>
      </c>
      <c r="E847" s="50">
        <v>5</v>
      </c>
      <c r="F847" s="50">
        <v>0</v>
      </c>
      <c r="G847" s="50">
        <v>51</v>
      </c>
      <c r="H847" s="50">
        <v>59</v>
      </c>
      <c r="I847" s="53">
        <f>IF(E847&gt;0,TIME(F847,G847,H847),"")</f>
        <v>3.6099537037037034E-2</v>
      </c>
      <c r="J847" s="54">
        <f>IF(E847&gt;0,TIME(F847,G847,H847)/E847,"")</f>
        <v>7.2199074074074067E-3</v>
      </c>
      <c r="K847" s="50" t="s">
        <v>560</v>
      </c>
      <c r="L847" s="50" t="s">
        <v>171</v>
      </c>
      <c r="M847" s="55">
        <f>IF(D847&gt;0,0.0416666666666667/J847,"")</f>
        <v>5.7710804745110664</v>
      </c>
      <c r="N847" s="50">
        <v>154</v>
      </c>
      <c r="O847" s="50" t="s">
        <v>184</v>
      </c>
      <c r="P847" s="50" t="s">
        <v>564</v>
      </c>
      <c r="Q847" s="151">
        <f>IF("1-Swim"=D847,J847*2.4,IF("2-Bike"=D847,J847*112,IF("3-Run"=D847,J847*26.2,0)))</f>
        <v>0.18916157407407405</v>
      </c>
      <c r="R847" s="151">
        <f>Q847/2</f>
        <v>9.4580787037037026E-2</v>
      </c>
      <c r="S847" s="53">
        <f>J847*26.2</f>
        <v>0.18916157407407405</v>
      </c>
      <c r="T847" s="53">
        <f>(J847+0.0013889)*26.2</f>
        <v>0.22555075407407404</v>
      </c>
      <c r="U847" s="53">
        <f>S847/2</f>
        <v>9.4580787037037026E-2</v>
      </c>
      <c r="V847" s="53">
        <f>T847/2</f>
        <v>0.11277537703703702</v>
      </c>
      <c r="W847" s="50">
        <f>RANK(J847,J:J,1)</f>
        <v>1808</v>
      </c>
      <c r="X847" s="50">
        <f>YEAR(B847)</f>
        <v>2007</v>
      </c>
      <c r="Y847" s="50">
        <f>MONTH(B847)</f>
        <v>10</v>
      </c>
      <c r="Z847" s="56">
        <f>X847*100+Y847</f>
        <v>200710</v>
      </c>
      <c r="AA847" s="56">
        <f>WEEKNUM(B847,1)</f>
        <v>40</v>
      </c>
      <c r="AB847" s="58">
        <f>IF(ISBLANK(B847)," ",MAX(B847-B846-1,0))</f>
        <v>1</v>
      </c>
      <c r="AC847" s="56">
        <f>DAY(B847)</f>
        <v>2</v>
      </c>
      <c r="AD847" s="53">
        <f>U847+V847</f>
        <v>0.20735616407407403</v>
      </c>
      <c r="AE847" s="56">
        <f>IF("1-Swim"=D847,E847*46.7,IF("2-Bike"=D847,E847,IF("3-Run"=D847,E847*4.27,0)))</f>
        <v>21.349999999999998</v>
      </c>
    </row>
    <row r="848" spans="1:31" x14ac:dyDescent="0.25">
      <c r="A848" s="50">
        <v>847</v>
      </c>
      <c r="B848" s="51">
        <v>39358</v>
      </c>
      <c r="C848" s="75">
        <f>B848</f>
        <v>39358</v>
      </c>
      <c r="D848" s="50" t="s">
        <v>1223</v>
      </c>
      <c r="E848" s="50">
        <v>6</v>
      </c>
      <c r="F848" s="50">
        <v>0</v>
      </c>
      <c r="G848" s="50">
        <v>59</v>
      </c>
      <c r="H848" s="50">
        <v>40</v>
      </c>
      <c r="I848" s="53">
        <f>IF(E848&gt;0,TIME(F848,G848,H848),"")</f>
        <v>4.1435185185185179E-2</v>
      </c>
      <c r="J848" s="54">
        <f>IF(E848&gt;0,TIME(F848,G848,H848)/E848,"")</f>
        <v>6.9058641975308635E-3</v>
      </c>
      <c r="K848" s="50" t="s">
        <v>560</v>
      </c>
      <c r="L848" s="50" t="s">
        <v>662</v>
      </c>
      <c r="M848" s="55">
        <f>IF(D848&gt;0,0.0416666666666667/J848,"")</f>
        <v>6.0335195530726313</v>
      </c>
      <c r="N848" s="50">
        <v>155</v>
      </c>
      <c r="O848" s="50" t="s">
        <v>184</v>
      </c>
      <c r="P848" s="50" t="s">
        <v>563</v>
      </c>
      <c r="Q848" s="151">
        <f>IF("1-Swim"=D848,J848*2.4,IF("2-Bike"=D848,J848*112,IF("3-Run"=D848,J848*26.2,0)))</f>
        <v>0.18093364197530862</v>
      </c>
      <c r="R848" s="151">
        <f>Q848/2</f>
        <v>9.0466820987654309E-2</v>
      </c>
      <c r="S848" s="53">
        <f>J848*26.2</f>
        <v>0.18093364197530862</v>
      </c>
      <c r="T848" s="53">
        <f>(J848+0.0013889)*26.2</f>
        <v>0.21732282197530861</v>
      </c>
      <c r="U848" s="53">
        <f>S848/2</f>
        <v>9.0466820987654309E-2</v>
      </c>
      <c r="V848" s="53">
        <f>T848/2</f>
        <v>0.10866141098765431</v>
      </c>
      <c r="W848" s="50">
        <f>RANK(J848,J:J,1)</f>
        <v>1438</v>
      </c>
      <c r="X848" s="50">
        <f>YEAR(B848)</f>
        <v>2007</v>
      </c>
      <c r="Y848" s="50">
        <f>MONTH(B848)</f>
        <v>10</v>
      </c>
      <c r="Z848" s="56">
        <f>X848*100+Y848</f>
        <v>200710</v>
      </c>
      <c r="AA848" s="56">
        <f>WEEKNUM(B848,1)</f>
        <v>40</v>
      </c>
      <c r="AB848" s="58">
        <f>IF(ISBLANK(B848)," ",MAX(B848-B847-1,0))</f>
        <v>0</v>
      </c>
      <c r="AC848" s="56">
        <f>DAY(B848)</f>
        <v>3</v>
      </c>
      <c r="AD848" s="53">
        <f>U848+V848</f>
        <v>0.1991282319753086</v>
      </c>
      <c r="AE848" s="56">
        <f>IF("1-Swim"=D848,E848*46.7,IF("2-Bike"=D848,E848,IF("3-Run"=D848,E848*4.27,0)))</f>
        <v>25.619999999999997</v>
      </c>
    </row>
    <row r="849" spans="1:31" x14ac:dyDescent="0.25">
      <c r="A849" s="50">
        <v>848</v>
      </c>
      <c r="B849" s="51">
        <v>39359</v>
      </c>
      <c r="C849" s="75">
        <f>B849</f>
        <v>39359</v>
      </c>
      <c r="D849" s="50" t="s">
        <v>1223</v>
      </c>
      <c r="E849" s="50">
        <v>4</v>
      </c>
      <c r="F849" s="50">
        <v>0</v>
      </c>
      <c r="G849" s="50">
        <v>42</v>
      </c>
      <c r="H849" s="50">
        <v>56</v>
      </c>
      <c r="I849" s="53">
        <f>IF(E849&gt;0,TIME(F849,G849,H849),"")</f>
        <v>2.9814814814814811E-2</v>
      </c>
      <c r="J849" s="54">
        <f>IF(E849&gt;0,TIME(F849,G849,H849)/E849,"")</f>
        <v>7.4537037037037028E-3</v>
      </c>
      <c r="K849" s="50" t="s">
        <v>560</v>
      </c>
      <c r="L849" s="50" t="s">
        <v>143</v>
      </c>
      <c r="M849" s="55">
        <f>IF(D849&gt;0,0.0416666666666667/J849,"")</f>
        <v>5.590062111801247</v>
      </c>
      <c r="N849" s="50">
        <v>0</v>
      </c>
      <c r="O849" s="50" t="s">
        <v>228</v>
      </c>
      <c r="P849" s="50" t="s">
        <v>565</v>
      </c>
      <c r="Q849" s="151">
        <f>IF("1-Swim"=D849,J849*2.4,IF("2-Bike"=D849,J849*112,IF("3-Run"=D849,J849*26.2,0)))</f>
        <v>0.19528703703703701</v>
      </c>
      <c r="R849" s="151">
        <f>Q849/2</f>
        <v>9.7643518518518505E-2</v>
      </c>
      <c r="S849" s="53">
        <f>J849*26.2</f>
        <v>0.19528703703703701</v>
      </c>
      <c r="T849" s="53">
        <f>(J849+0.0013889)*26.2</f>
        <v>0.231676217037037</v>
      </c>
      <c r="U849" s="53">
        <f>S849/2</f>
        <v>9.7643518518518505E-2</v>
      </c>
      <c r="V849" s="53">
        <f>T849/2</f>
        <v>0.1158381085185185</v>
      </c>
      <c r="W849" s="50">
        <f>RANK(J849,J:J,1)</f>
        <v>2022</v>
      </c>
      <c r="X849" s="50">
        <f>YEAR(B849)</f>
        <v>2007</v>
      </c>
      <c r="Y849" s="50">
        <f>MONTH(B849)</f>
        <v>10</v>
      </c>
      <c r="Z849" s="56">
        <f>X849*100+Y849</f>
        <v>200710</v>
      </c>
      <c r="AA849" s="56">
        <f>WEEKNUM(B849,1)</f>
        <v>40</v>
      </c>
      <c r="AB849" s="58">
        <f>IF(ISBLANK(B849)," ",MAX(B849-B848-1,0))</f>
        <v>0</v>
      </c>
      <c r="AC849" s="56">
        <f>DAY(B849)</f>
        <v>4</v>
      </c>
      <c r="AD849" s="53">
        <f>U849+V849</f>
        <v>0.21348162703703699</v>
      </c>
      <c r="AE849" s="56">
        <f>IF("1-Swim"=D849,E849*46.7,IF("2-Bike"=D849,E849,IF("3-Run"=D849,E849*4.27,0)))</f>
        <v>17.079999999999998</v>
      </c>
    </row>
    <row r="850" spans="1:31" x14ac:dyDescent="0.25">
      <c r="A850" s="50">
        <v>849</v>
      </c>
      <c r="B850" s="51">
        <v>39360</v>
      </c>
      <c r="C850" s="75">
        <f>B850</f>
        <v>39360</v>
      </c>
      <c r="D850" s="50" t="s">
        <v>1223</v>
      </c>
      <c r="E850" s="50">
        <v>3</v>
      </c>
      <c r="F850" s="50">
        <v>0</v>
      </c>
      <c r="G850" s="50">
        <v>31</v>
      </c>
      <c r="H850" s="50">
        <v>25</v>
      </c>
      <c r="I850" s="53">
        <f>IF(E850&gt;0,TIME(F850,G850,H850),"")</f>
        <v>2.1817129629629631E-2</v>
      </c>
      <c r="J850" s="54">
        <f>IF(E850&gt;0,TIME(F850,G850,H850)/E850,"")</f>
        <v>7.2723765432098769E-3</v>
      </c>
      <c r="K850" s="50" t="s">
        <v>560</v>
      </c>
      <c r="L850" s="50" t="s">
        <v>334</v>
      </c>
      <c r="M850" s="55">
        <f>IF(D850&gt;0,0.0416666666666667/J850,"")</f>
        <v>5.7294429708222854</v>
      </c>
      <c r="N850" s="50">
        <v>145</v>
      </c>
      <c r="O850" s="50" t="s">
        <v>228</v>
      </c>
      <c r="P850" s="50" t="s">
        <v>566</v>
      </c>
      <c r="Q850" s="151">
        <f>IF("1-Swim"=D850,J850*2.4,IF("2-Bike"=D850,J850*112,IF("3-Run"=D850,J850*26.2,0)))</f>
        <v>0.19053626543209878</v>
      </c>
      <c r="R850" s="151">
        <f>Q850/2</f>
        <v>9.5268132716049392E-2</v>
      </c>
      <c r="S850" s="53">
        <f>J850*26.2</f>
        <v>0.19053626543209878</v>
      </c>
      <c r="T850" s="53">
        <f>(J850+0.0013889)*26.2</f>
        <v>0.22692544543209878</v>
      </c>
      <c r="U850" s="53">
        <f>S850/2</f>
        <v>9.5268132716049392E-2</v>
      </c>
      <c r="V850" s="53">
        <f>T850/2</f>
        <v>0.11346272271604939</v>
      </c>
      <c r="W850" s="50">
        <f>RANK(J850,J:J,1)</f>
        <v>1858</v>
      </c>
      <c r="X850" s="50">
        <f>YEAR(B850)</f>
        <v>2007</v>
      </c>
      <c r="Y850" s="50">
        <f>MONTH(B850)</f>
        <v>10</v>
      </c>
      <c r="Z850" s="56">
        <f>X850*100+Y850</f>
        <v>200710</v>
      </c>
      <c r="AA850" s="56">
        <f>WEEKNUM(B850,1)</f>
        <v>40</v>
      </c>
      <c r="AB850" s="58">
        <f>IF(ISBLANK(B850)," ",MAX(B850-B849-1,0))</f>
        <v>0</v>
      </c>
      <c r="AC850" s="56">
        <f>DAY(B850)</f>
        <v>5</v>
      </c>
      <c r="AD850" s="53">
        <f>U850+V850</f>
        <v>0.20873085543209879</v>
      </c>
      <c r="AE850" s="56">
        <f>IF("1-Swim"=D850,E850*46.7,IF("2-Bike"=D850,E850,IF("3-Run"=D850,E850*4.27,0)))</f>
        <v>12.809999999999999</v>
      </c>
    </row>
    <row r="851" spans="1:31" x14ac:dyDescent="0.25">
      <c r="A851" s="50">
        <v>850</v>
      </c>
      <c r="B851" s="51">
        <v>39362</v>
      </c>
      <c r="C851" s="75">
        <f>B851</f>
        <v>39362</v>
      </c>
      <c r="D851" s="50" t="s">
        <v>1223</v>
      </c>
      <c r="E851" s="50">
        <v>10.5</v>
      </c>
      <c r="F851" s="50">
        <v>1</v>
      </c>
      <c r="G851" s="50">
        <v>54</v>
      </c>
      <c r="H851" s="50">
        <v>21</v>
      </c>
      <c r="I851" s="53">
        <f>IF(E851&gt;0,TIME(F851,G851,H851),"")</f>
        <v>7.9409722222222215E-2</v>
      </c>
      <c r="J851" s="54">
        <f>IF(E851&gt;0,TIME(F851,G851,H851)/E851,"")</f>
        <v>7.5628306878306869E-3</v>
      </c>
      <c r="K851" s="50" t="s">
        <v>560</v>
      </c>
      <c r="L851" s="50" t="s">
        <v>1228</v>
      </c>
      <c r="M851" s="55">
        <f>IF(D851&gt;0,0.0416666666666667/J851,"")</f>
        <v>5.5094009619589031</v>
      </c>
      <c r="N851" s="50">
        <v>0</v>
      </c>
      <c r="O851" s="50" t="s">
        <v>228</v>
      </c>
      <c r="P851" s="143" t="s">
        <v>567</v>
      </c>
      <c r="Q851" s="151">
        <f>IF("1-Swim"=D851,J851*2.4,IF("2-Bike"=D851,J851*112,IF("3-Run"=D851,J851*26.2,0)))</f>
        <v>0.198146164021164</v>
      </c>
      <c r="R851" s="151">
        <f>Q851/2</f>
        <v>9.9073082010582E-2</v>
      </c>
      <c r="S851" s="53">
        <f>J851*26.2</f>
        <v>0.198146164021164</v>
      </c>
      <c r="T851" s="53">
        <f>(J851+0.0013889)*26.2</f>
        <v>0.23453534402116397</v>
      </c>
      <c r="U851" s="53">
        <f>S851/2</f>
        <v>9.9073082010582E-2</v>
      </c>
      <c r="V851" s="53">
        <f>T851/2</f>
        <v>0.11726767201058198</v>
      </c>
      <c r="W851" s="50">
        <f>RANK(J851,J:J,1)</f>
        <v>2124</v>
      </c>
      <c r="X851" s="50">
        <f>YEAR(B851)</f>
        <v>2007</v>
      </c>
      <c r="Y851" s="50">
        <f>MONTH(B851)</f>
        <v>10</v>
      </c>
      <c r="Z851" s="56">
        <f>X851*100+Y851</f>
        <v>200710</v>
      </c>
      <c r="AA851" s="56">
        <f>WEEKNUM(B851,1)</f>
        <v>41</v>
      </c>
      <c r="AB851" s="58">
        <f>IF(ISBLANK(B851)," ",MAX(B851-B850-1,0))</f>
        <v>1</v>
      </c>
      <c r="AC851" s="56">
        <f>DAY(B851)</f>
        <v>7</v>
      </c>
      <c r="AD851" s="53">
        <f>U851+V851</f>
        <v>0.21634075402116398</v>
      </c>
      <c r="AE851" s="56">
        <f>IF("1-Swim"=D851,E851*46.7,IF("2-Bike"=D851,E851,IF("3-Run"=D851,E851*4.27,0)))</f>
        <v>44.834999999999994</v>
      </c>
    </row>
    <row r="852" spans="1:31" x14ac:dyDescent="0.25">
      <c r="A852" s="50">
        <v>851</v>
      </c>
      <c r="B852" s="51">
        <v>39366</v>
      </c>
      <c r="C852" s="75">
        <f>B852</f>
        <v>39366</v>
      </c>
      <c r="D852" s="50" t="s">
        <v>1223</v>
      </c>
      <c r="E852" s="50">
        <v>3</v>
      </c>
      <c r="F852" s="50">
        <v>0</v>
      </c>
      <c r="G852" s="50">
        <v>29</v>
      </c>
      <c r="H852" s="50">
        <v>37</v>
      </c>
      <c r="I852" s="53">
        <f>IF(E852&gt;0,TIME(F852,G852,H852),"")</f>
        <v>2.056712962962963E-2</v>
      </c>
      <c r="J852" s="54">
        <f>IF(E852&gt;0,TIME(F852,G852,H852)/E852,"")</f>
        <v>6.8557098765432102E-3</v>
      </c>
      <c r="K852" s="50" t="s">
        <v>560</v>
      </c>
      <c r="L852" s="50" t="s">
        <v>334</v>
      </c>
      <c r="M852" s="55">
        <f>IF(D852&gt;0,0.0416666666666667/J852,"")</f>
        <v>6.0776589758019179</v>
      </c>
      <c r="N852" s="50">
        <v>0</v>
      </c>
      <c r="O852" s="50" t="s">
        <v>198</v>
      </c>
      <c r="P852" s="50" t="s">
        <v>568</v>
      </c>
      <c r="Q852" s="151">
        <f>IF("1-Swim"=D852,J852*2.4,IF("2-Bike"=D852,J852*112,IF("3-Run"=D852,J852*26.2,0)))</f>
        <v>0.1796195987654321</v>
      </c>
      <c r="R852" s="151">
        <f>Q852/2</f>
        <v>8.9809799382716049E-2</v>
      </c>
      <c r="S852" s="53">
        <f>J852*26.2</f>
        <v>0.1796195987654321</v>
      </c>
      <c r="T852" s="53">
        <f>(J852+0.0013889)*26.2</f>
        <v>0.21600877876543209</v>
      </c>
      <c r="U852" s="53">
        <f>S852/2</f>
        <v>8.9809799382716049E-2</v>
      </c>
      <c r="V852" s="53">
        <f>T852/2</f>
        <v>0.10800438938271605</v>
      </c>
      <c r="W852" s="50">
        <f>RANK(J852,J:J,1)</f>
        <v>1385</v>
      </c>
      <c r="X852" s="50">
        <f>YEAR(B852)</f>
        <v>2007</v>
      </c>
      <c r="Y852" s="50">
        <f>MONTH(B852)</f>
        <v>10</v>
      </c>
      <c r="Z852" s="56">
        <f>X852*100+Y852</f>
        <v>200710</v>
      </c>
      <c r="AA852" s="56">
        <f>WEEKNUM(B852,1)</f>
        <v>41</v>
      </c>
      <c r="AB852" s="58">
        <f>IF(ISBLANK(B852)," ",MAX(B852-B851-1,0))</f>
        <v>3</v>
      </c>
      <c r="AC852" s="56">
        <f>DAY(B852)</f>
        <v>11</v>
      </c>
      <c r="AD852" s="53">
        <f>U852+V852</f>
        <v>0.19781418876543211</v>
      </c>
      <c r="AE852" s="56">
        <f>IF("1-Swim"=D852,E852*46.7,IF("2-Bike"=D852,E852,IF("3-Run"=D852,E852*4.27,0)))</f>
        <v>12.809999999999999</v>
      </c>
    </row>
    <row r="853" spans="1:31" x14ac:dyDescent="0.25">
      <c r="A853" s="50">
        <v>852</v>
      </c>
      <c r="B853" s="51">
        <v>39368</v>
      </c>
      <c r="C853" s="75">
        <f>B853</f>
        <v>39368</v>
      </c>
      <c r="D853" s="50" t="s">
        <v>1223</v>
      </c>
      <c r="E853" s="50">
        <v>13.1</v>
      </c>
      <c r="F853" s="50">
        <v>2</v>
      </c>
      <c r="G853" s="50">
        <v>21</v>
      </c>
      <c r="H853" s="50">
        <v>32</v>
      </c>
      <c r="I853" s="53">
        <f>IF(E853&gt;0,TIME(F853,G853,H853),"")</f>
        <v>9.8287037037037048E-2</v>
      </c>
      <c r="J853" s="54">
        <f>IF(E853&gt;0,TIME(F853,G853,H853)/E853,"")</f>
        <v>7.5028272547356528E-3</v>
      </c>
      <c r="K853" s="50" t="s">
        <v>560</v>
      </c>
      <c r="L853" s="50" t="s">
        <v>569</v>
      </c>
      <c r="M853" s="55">
        <f>IF(D853&gt;0,0.0416666666666667/J853,"")</f>
        <v>5.5534620819594949</v>
      </c>
      <c r="N853" s="50">
        <v>178</v>
      </c>
      <c r="O853" s="50" t="s">
        <v>198</v>
      </c>
      <c r="P853" s="50" t="s">
        <v>570</v>
      </c>
      <c r="Q853" s="151">
        <f>IF("1-Swim"=D853,J853*2.4,IF("2-Bike"=D853,J853*112,IF("3-Run"=D853,J853*26.2,0)))</f>
        <v>0.1965740740740741</v>
      </c>
      <c r="R853" s="151">
        <f>Q853/2</f>
        <v>9.8287037037037048E-2</v>
      </c>
      <c r="S853" s="53">
        <f>J853*26.2</f>
        <v>0.1965740740740741</v>
      </c>
      <c r="T853" s="53">
        <f>(J853+0.0013889)*26.2</f>
        <v>0.23296325407407412</v>
      </c>
      <c r="U853" s="53">
        <f>S853/2</f>
        <v>9.8287037037037048E-2</v>
      </c>
      <c r="V853" s="53">
        <f>T853/2</f>
        <v>0.11648162703703706</v>
      </c>
      <c r="W853" s="50">
        <f>RANK(J853,J:J,1)</f>
        <v>2070</v>
      </c>
      <c r="X853" s="50">
        <f>YEAR(B853)</f>
        <v>2007</v>
      </c>
      <c r="Y853" s="50">
        <f>MONTH(B853)</f>
        <v>10</v>
      </c>
      <c r="Z853" s="56">
        <f>X853*100+Y853</f>
        <v>200710</v>
      </c>
      <c r="AA853" s="56">
        <f>WEEKNUM(B853,1)</f>
        <v>41</v>
      </c>
      <c r="AB853" s="58">
        <f>IF(ISBLANK(B853)," ",MAX(B853-B852-1,0))</f>
        <v>1</v>
      </c>
      <c r="AC853" s="56">
        <f>DAY(B853)</f>
        <v>13</v>
      </c>
      <c r="AD853" s="53">
        <f>U853+V853</f>
        <v>0.21476866407407411</v>
      </c>
      <c r="AE853" s="56">
        <f>IF("1-Swim"=D853,E853*46.7,IF("2-Bike"=D853,E853,IF("3-Run"=D853,E853*4.27,0)))</f>
        <v>55.936999999999991</v>
      </c>
    </row>
    <row r="854" spans="1:31" x14ac:dyDescent="0.25">
      <c r="A854" s="50">
        <v>853</v>
      </c>
      <c r="B854" s="51">
        <v>39368</v>
      </c>
      <c r="C854" s="75">
        <f>B854</f>
        <v>39368</v>
      </c>
      <c r="D854" s="50" t="s">
        <v>713</v>
      </c>
      <c r="E854" s="50">
        <v>1</v>
      </c>
      <c r="F854" s="50">
        <v>0</v>
      </c>
      <c r="G854" s="50">
        <v>10</v>
      </c>
      <c r="H854" s="50">
        <v>10</v>
      </c>
      <c r="I854" s="53">
        <f>IF(E854&gt;0,TIME(F854,G854,H854),"")</f>
        <v>7.0601851851851841E-3</v>
      </c>
      <c r="J854" s="54">
        <f>IF(E854&gt;0,TIME(F854,G854,H854)/E854,"")</f>
        <v>7.0601851851851841E-3</v>
      </c>
      <c r="K854" s="50" t="s">
        <v>581</v>
      </c>
      <c r="L854" s="50" t="s">
        <v>569</v>
      </c>
      <c r="M854" s="55">
        <f>IF(D854&gt;0,0.0416666666666667/J854,"")</f>
        <v>5.9016393442623007</v>
      </c>
      <c r="N854" s="50">
        <v>0</v>
      </c>
      <c r="O854" s="50" t="s">
        <v>198</v>
      </c>
      <c r="Q854" s="151">
        <f>IF("1-Swim"=D854,J854*2.4,IF("2-Bike"=D854,J854*112,IF("3-Run"=D854,J854*26.2,0)))</f>
        <v>0</v>
      </c>
      <c r="R854" s="151">
        <f>Q854/2</f>
        <v>0</v>
      </c>
      <c r="S854" s="53">
        <f>J854*26.2</f>
        <v>0.18497685185185181</v>
      </c>
      <c r="T854" s="53">
        <f>(J854+0.0013889)*26.2</f>
        <v>0.2213660318518518</v>
      </c>
      <c r="U854" s="53">
        <f>S854/2</f>
        <v>9.2488425925925905E-2</v>
      </c>
      <c r="V854" s="53">
        <f>T854/2</f>
        <v>0.1106830159259259</v>
      </c>
      <c r="W854" s="50">
        <f>RANK(J854,J:J,1)</f>
        <v>1613</v>
      </c>
      <c r="X854" s="50">
        <f>YEAR(B854)</f>
        <v>2007</v>
      </c>
      <c r="Y854" s="50">
        <f>MONTH(B854)</f>
        <v>10</v>
      </c>
      <c r="Z854" s="56">
        <f>X854*100+Y854</f>
        <v>200710</v>
      </c>
      <c r="AA854" s="56">
        <f>WEEKNUM(B854,1)</f>
        <v>41</v>
      </c>
      <c r="AB854" s="58" t="e">
        <f>IF(ISBLANK(B854)," ",MAX(B854-#REF!-1,0))</f>
        <v>#REF!</v>
      </c>
      <c r="AC854" s="56">
        <f>DAY(B854)</f>
        <v>13</v>
      </c>
      <c r="AD854" s="53">
        <f>U854+V854</f>
        <v>0.20317144185185182</v>
      </c>
      <c r="AE854" s="56">
        <f>IF("1-Swim"=D854,E854*46.7,IF("2-Bike"=D854,E854,IF("3-Run"=D854,E854*4.27,0)))</f>
        <v>0</v>
      </c>
    </row>
    <row r="855" spans="1:31" x14ac:dyDescent="0.25">
      <c r="A855" s="50">
        <v>854</v>
      </c>
      <c r="B855" s="51">
        <v>39368</v>
      </c>
      <c r="C855" s="75">
        <f>B855</f>
        <v>39368</v>
      </c>
      <c r="D855" s="50" t="s">
        <v>714</v>
      </c>
      <c r="E855" s="50">
        <v>1</v>
      </c>
      <c r="F855" s="50">
        <v>0</v>
      </c>
      <c r="G855" s="50">
        <v>10</v>
      </c>
      <c r="H855" s="50">
        <v>11</v>
      </c>
      <c r="I855" s="53">
        <f>IF(E855&gt;0,TIME(F855,G855,H855),"")</f>
        <v>7.0717592592592594E-3</v>
      </c>
      <c r="J855" s="54">
        <f>IF(E855&gt;0,TIME(F855,G855,H855)/E855,"")</f>
        <v>7.0717592592592594E-3</v>
      </c>
      <c r="K855" s="50" t="s">
        <v>581</v>
      </c>
      <c r="L855" s="50" t="s">
        <v>569</v>
      </c>
      <c r="M855" s="55">
        <f>IF(D855&gt;0,0.0416666666666667/J855,"")</f>
        <v>5.891980360065471</v>
      </c>
      <c r="N855" s="50">
        <v>0</v>
      </c>
      <c r="O855" s="50" t="s">
        <v>198</v>
      </c>
      <c r="Q855" s="151">
        <f>IF("1-Swim"=D855,J855*2.4,IF("2-Bike"=D855,J855*112,IF("3-Run"=D855,J855*26.2,0)))</f>
        <v>0</v>
      </c>
      <c r="R855" s="151">
        <f>Q855/2</f>
        <v>0</v>
      </c>
      <c r="S855" s="53">
        <f>J855*26.2</f>
        <v>0.18528009259259259</v>
      </c>
      <c r="T855" s="53">
        <f>(J855+0.0013889)*26.2</f>
        <v>0.22166927259259259</v>
      </c>
      <c r="U855" s="53">
        <f>S855/2</f>
        <v>9.2640046296296297E-2</v>
      </c>
      <c r="V855" s="53">
        <f>T855/2</f>
        <v>0.11083463629629629</v>
      </c>
      <c r="W855" s="50">
        <f>RANK(J855,J:J,1)</f>
        <v>1637</v>
      </c>
      <c r="X855" s="50">
        <f>YEAR(B855)</f>
        <v>2007</v>
      </c>
      <c r="Y855" s="50">
        <f>MONTH(B855)</f>
        <v>10</v>
      </c>
      <c r="Z855" s="56">
        <f>X855*100+Y855</f>
        <v>200710</v>
      </c>
      <c r="AA855" s="56">
        <f>WEEKNUM(B855,1)</f>
        <v>41</v>
      </c>
      <c r="AB855" s="58" t="e">
        <f>IF(ISBLANK(B855)," ",MAX(B855-#REF!-1,0))</f>
        <v>#REF!</v>
      </c>
      <c r="AC855" s="56">
        <f>DAY(B855)</f>
        <v>13</v>
      </c>
      <c r="AD855" s="53">
        <f>U855+V855</f>
        <v>0.2034746825925926</v>
      </c>
      <c r="AE855" s="56">
        <f>IF("1-Swim"=D855,E855*46.7,IF("2-Bike"=D855,E855,IF("3-Run"=D855,E855*4.27,0)))</f>
        <v>0</v>
      </c>
    </row>
    <row r="856" spans="1:31" x14ac:dyDescent="0.25">
      <c r="A856" s="50">
        <v>855</v>
      </c>
      <c r="B856" s="51">
        <v>39368</v>
      </c>
      <c r="C856" s="75">
        <f>B856</f>
        <v>39368</v>
      </c>
      <c r="D856" s="50" t="s">
        <v>715</v>
      </c>
      <c r="E856" s="50">
        <v>1</v>
      </c>
      <c r="F856" s="50">
        <v>0</v>
      </c>
      <c r="G856" s="50">
        <v>10</v>
      </c>
      <c r="H856" s="50">
        <v>10</v>
      </c>
      <c r="I856" s="53">
        <f>IF(E856&gt;0,TIME(F856,G856,H856),"")</f>
        <v>7.0601851851851841E-3</v>
      </c>
      <c r="J856" s="54">
        <f>IF(E856&gt;0,TIME(F856,G856,H856)/E856,"")</f>
        <v>7.0601851851851841E-3</v>
      </c>
      <c r="K856" s="50" t="s">
        <v>581</v>
      </c>
      <c r="L856" s="50" t="s">
        <v>569</v>
      </c>
      <c r="M856" s="55">
        <f>IF(D856&gt;0,0.0416666666666667/J856,"")</f>
        <v>5.9016393442623007</v>
      </c>
      <c r="N856" s="50">
        <v>0</v>
      </c>
      <c r="O856" s="50" t="s">
        <v>198</v>
      </c>
      <c r="Q856" s="151">
        <f>IF("1-Swim"=D856,J856*2.4,IF("2-Bike"=D856,J856*112,IF("3-Run"=D856,J856*26.2,0)))</f>
        <v>0</v>
      </c>
      <c r="R856" s="151">
        <f>Q856/2</f>
        <v>0</v>
      </c>
      <c r="S856" s="53">
        <f>J856*26.2</f>
        <v>0.18497685185185181</v>
      </c>
      <c r="T856" s="53">
        <f>(J856+0.0013889)*26.2</f>
        <v>0.2213660318518518</v>
      </c>
      <c r="U856" s="53">
        <f>S856/2</f>
        <v>9.2488425925925905E-2</v>
      </c>
      <c r="V856" s="53">
        <f>T856/2</f>
        <v>0.1106830159259259</v>
      </c>
      <c r="W856" s="50">
        <f>RANK(J856,J:J,1)</f>
        <v>1613</v>
      </c>
      <c r="X856" s="50">
        <f>YEAR(B856)</f>
        <v>2007</v>
      </c>
      <c r="Y856" s="50">
        <f>MONTH(B856)</f>
        <v>10</v>
      </c>
      <c r="Z856" s="56">
        <f>X856*100+Y856</f>
        <v>200710</v>
      </c>
      <c r="AA856" s="56">
        <f>WEEKNUM(B856,1)</f>
        <v>41</v>
      </c>
      <c r="AB856" s="58" t="e">
        <f>IF(ISBLANK(B856)," ",MAX(B856-#REF!-1,0))</f>
        <v>#REF!</v>
      </c>
      <c r="AC856" s="56">
        <f>DAY(B856)</f>
        <v>13</v>
      </c>
      <c r="AD856" s="53">
        <f>U856+V856</f>
        <v>0.20317144185185182</v>
      </c>
      <c r="AE856" s="56">
        <f>IF("1-Swim"=D856,E856*46.7,IF("2-Bike"=D856,E856,IF("3-Run"=D856,E856*4.27,0)))</f>
        <v>0</v>
      </c>
    </row>
    <row r="857" spans="1:31" x14ac:dyDescent="0.25">
      <c r="A857" s="50">
        <v>856</v>
      </c>
      <c r="B857" s="51">
        <v>39368</v>
      </c>
      <c r="C857" s="75">
        <f>B857</f>
        <v>39368</v>
      </c>
      <c r="D857" s="50" t="s">
        <v>716</v>
      </c>
      <c r="E857" s="50">
        <v>1</v>
      </c>
      <c r="F857" s="50">
        <v>0</v>
      </c>
      <c r="G857" s="50">
        <v>10</v>
      </c>
      <c r="H857" s="50">
        <v>13</v>
      </c>
      <c r="I857" s="53">
        <f>IF(E857&gt;0,TIME(F857,G857,H857),"")</f>
        <v>7.0949074074074074E-3</v>
      </c>
      <c r="J857" s="54">
        <f>IF(E857&gt;0,TIME(F857,G857,H857)/E857,"")</f>
        <v>7.0949074074074074E-3</v>
      </c>
      <c r="K857" s="50" t="s">
        <v>581</v>
      </c>
      <c r="L857" s="50" t="s">
        <v>569</v>
      </c>
      <c r="M857" s="55">
        <f>IF(D857&gt;0,0.0416666666666667/J857,"")</f>
        <v>5.872756933115828</v>
      </c>
      <c r="N857" s="50">
        <v>0</v>
      </c>
      <c r="O857" s="50" t="s">
        <v>198</v>
      </c>
      <c r="Q857" s="151">
        <f>IF("1-Swim"=D857,J857*2.4,IF("2-Bike"=D857,J857*112,IF("3-Run"=D857,J857*26.2,0)))</f>
        <v>0</v>
      </c>
      <c r="R857" s="151">
        <f>Q857/2</f>
        <v>0</v>
      </c>
      <c r="S857" s="53">
        <f>J857*26.2</f>
        <v>0.18588657407407408</v>
      </c>
      <c r="T857" s="53">
        <f>(J857+0.0013889)*26.2</f>
        <v>0.22227575407407407</v>
      </c>
      <c r="U857" s="53">
        <f>S857/2</f>
        <v>9.294328703703704E-2</v>
      </c>
      <c r="V857" s="53">
        <f>T857/2</f>
        <v>0.11113787703703704</v>
      </c>
      <c r="W857" s="50">
        <f>RANK(J857,J:J,1)</f>
        <v>1662</v>
      </c>
      <c r="X857" s="50">
        <f>YEAR(B857)</f>
        <v>2007</v>
      </c>
      <c r="Y857" s="50">
        <f>MONTH(B857)</f>
        <v>10</v>
      </c>
      <c r="Z857" s="56">
        <f>X857*100+Y857</f>
        <v>200710</v>
      </c>
      <c r="AA857" s="56">
        <f>WEEKNUM(B857,1)</f>
        <v>41</v>
      </c>
      <c r="AB857" s="58" t="e">
        <f>IF(ISBLANK(B857)," ",MAX(B857-#REF!-1,0))</f>
        <v>#REF!</v>
      </c>
      <c r="AC857" s="56">
        <f>DAY(B857)</f>
        <v>13</v>
      </c>
      <c r="AD857" s="53">
        <f>U857+V857</f>
        <v>0.20408116407407406</v>
      </c>
      <c r="AE857" s="56">
        <f>IF("1-Swim"=D857,E857*46.7,IF("2-Bike"=D857,E857,IF("3-Run"=D857,E857*4.27,0)))</f>
        <v>0</v>
      </c>
    </row>
    <row r="858" spans="1:31" x14ac:dyDescent="0.25">
      <c r="A858" s="50">
        <v>857</v>
      </c>
      <c r="B858" s="51">
        <v>39368</v>
      </c>
      <c r="C858" s="75">
        <f>B858</f>
        <v>39368</v>
      </c>
      <c r="D858" s="50" t="s">
        <v>717</v>
      </c>
      <c r="E858" s="50">
        <v>1</v>
      </c>
      <c r="F858" s="50">
        <v>0</v>
      </c>
      <c r="G858" s="50">
        <v>10</v>
      </c>
      <c r="H858" s="50">
        <v>29</v>
      </c>
      <c r="I858" s="53">
        <f>IF(E858&gt;0,TIME(F858,G858,H858),"")</f>
        <v>7.2800925925925915E-3</v>
      </c>
      <c r="J858" s="54">
        <f>IF(E858&gt;0,TIME(F858,G858,H858)/E858,"")</f>
        <v>7.2800925925925915E-3</v>
      </c>
      <c r="K858" s="50" t="s">
        <v>581</v>
      </c>
      <c r="L858" s="50" t="s">
        <v>569</v>
      </c>
      <c r="M858" s="55">
        <f>IF(D858&gt;0,0.0416666666666667/J858,"")</f>
        <v>5.7233704292527872</v>
      </c>
      <c r="N858" s="50">
        <v>0</v>
      </c>
      <c r="O858" s="50" t="s">
        <v>198</v>
      </c>
      <c r="Q858" s="151">
        <f>IF("1-Swim"=D858,J858*2.4,IF("2-Bike"=D858,J858*112,IF("3-Run"=D858,J858*26.2,0)))</f>
        <v>0</v>
      </c>
      <c r="R858" s="151">
        <f>Q858/2</f>
        <v>0</v>
      </c>
      <c r="S858" s="53">
        <f>J858*26.2</f>
        <v>0.19073842592592588</v>
      </c>
      <c r="T858" s="53">
        <f>(J858+0.0013889)*26.2</f>
        <v>0.2271276059259259</v>
      </c>
      <c r="U858" s="53">
        <f>S858/2</f>
        <v>9.536921296296294E-2</v>
      </c>
      <c r="V858" s="53">
        <f>T858/2</f>
        <v>0.11356380296296295</v>
      </c>
      <c r="W858" s="50">
        <f>RANK(J858,J:J,1)</f>
        <v>1868</v>
      </c>
      <c r="X858" s="50">
        <f>YEAR(B858)</f>
        <v>2007</v>
      </c>
      <c r="Y858" s="50">
        <f>MONTH(B858)</f>
        <v>10</v>
      </c>
      <c r="Z858" s="56">
        <f>X858*100+Y858</f>
        <v>200710</v>
      </c>
      <c r="AA858" s="56">
        <f>WEEKNUM(B858,1)</f>
        <v>41</v>
      </c>
      <c r="AB858" s="58" t="e">
        <f>IF(ISBLANK(B858)," ",MAX(B858-#REF!-1,0))</f>
        <v>#REF!</v>
      </c>
      <c r="AC858" s="56">
        <f>DAY(B858)</f>
        <v>13</v>
      </c>
      <c r="AD858" s="53">
        <f>U858+V858</f>
        <v>0.20893301592592589</v>
      </c>
      <c r="AE858" s="56">
        <f>IF("1-Swim"=D858,E858*46.7,IF("2-Bike"=D858,E858,IF("3-Run"=D858,E858*4.27,0)))</f>
        <v>0</v>
      </c>
    </row>
    <row r="859" spans="1:31" x14ac:dyDescent="0.25">
      <c r="A859" s="50">
        <v>858</v>
      </c>
      <c r="B859" s="51">
        <v>39368</v>
      </c>
      <c r="C859" s="75">
        <f>B859</f>
        <v>39368</v>
      </c>
      <c r="D859" s="50" t="s">
        <v>718</v>
      </c>
      <c r="E859" s="50">
        <v>1</v>
      </c>
      <c r="F859" s="50">
        <v>0</v>
      </c>
      <c r="G859" s="50">
        <v>10</v>
      </c>
      <c r="H859" s="50">
        <v>24</v>
      </c>
      <c r="I859" s="53">
        <f>IF(E859&gt;0,TIME(F859,G859,H859),"")</f>
        <v>7.2222222222222228E-3</v>
      </c>
      <c r="J859" s="54">
        <f>IF(E859&gt;0,TIME(F859,G859,H859)/E859,"")</f>
        <v>7.2222222222222228E-3</v>
      </c>
      <c r="K859" s="50" t="s">
        <v>581</v>
      </c>
      <c r="L859" s="50" t="s">
        <v>569</v>
      </c>
      <c r="M859" s="55">
        <f>IF(D859&gt;0,0.0416666666666667/J859,"")</f>
        <v>5.7692307692307736</v>
      </c>
      <c r="N859" s="50">
        <v>0</v>
      </c>
      <c r="O859" s="50" t="s">
        <v>198</v>
      </c>
      <c r="Q859" s="151">
        <f>IF("1-Swim"=D859,J859*2.4,IF("2-Bike"=D859,J859*112,IF("3-Run"=D859,J859*26.2,0)))</f>
        <v>0</v>
      </c>
      <c r="R859" s="151">
        <f>Q859/2</f>
        <v>0</v>
      </c>
      <c r="S859" s="53">
        <f>J859*26.2</f>
        <v>0.18922222222222224</v>
      </c>
      <c r="T859" s="53">
        <f>(J859+0.0013889)*26.2</f>
        <v>0.2256114022222222</v>
      </c>
      <c r="U859" s="53">
        <f>S859/2</f>
        <v>9.4611111111111118E-2</v>
      </c>
      <c r="V859" s="53">
        <f>T859/2</f>
        <v>0.1128057011111111</v>
      </c>
      <c r="W859" s="50">
        <f>RANK(J859,J:J,1)</f>
        <v>1809</v>
      </c>
      <c r="X859" s="50">
        <f>YEAR(B859)</f>
        <v>2007</v>
      </c>
      <c r="Y859" s="50">
        <f>MONTH(B859)</f>
        <v>10</v>
      </c>
      <c r="Z859" s="56">
        <f>X859*100+Y859</f>
        <v>200710</v>
      </c>
      <c r="AA859" s="56">
        <f>WEEKNUM(B859,1)</f>
        <v>41</v>
      </c>
      <c r="AB859" s="58" t="e">
        <f>IF(ISBLANK(B859)," ",MAX(B859-#REF!-1,0))</f>
        <v>#REF!</v>
      </c>
      <c r="AC859" s="56">
        <f>DAY(B859)</f>
        <v>13</v>
      </c>
      <c r="AD859" s="53">
        <f>U859+V859</f>
        <v>0.20741681222222222</v>
      </c>
      <c r="AE859" s="56">
        <f>IF("1-Swim"=D859,E859*46.7,IF("2-Bike"=D859,E859,IF("3-Run"=D859,E859*4.27,0)))</f>
        <v>0</v>
      </c>
    </row>
    <row r="860" spans="1:31" x14ac:dyDescent="0.25">
      <c r="A860" s="50">
        <v>859</v>
      </c>
      <c r="B860" s="51">
        <v>39368</v>
      </c>
      <c r="C860" s="75">
        <f>B860</f>
        <v>39368</v>
      </c>
      <c r="D860" s="50" t="s">
        <v>719</v>
      </c>
      <c r="E860" s="50">
        <v>1</v>
      </c>
      <c r="F860" s="50">
        <v>0</v>
      </c>
      <c r="G860" s="50">
        <v>10</v>
      </c>
      <c r="H860" s="50">
        <v>24</v>
      </c>
      <c r="I860" s="53">
        <f>IF(E860&gt;0,TIME(F860,G860,H860),"")</f>
        <v>7.2222222222222228E-3</v>
      </c>
      <c r="J860" s="54">
        <f>IF(E860&gt;0,TIME(F860,G860,H860)/E860,"")</f>
        <v>7.2222222222222228E-3</v>
      </c>
      <c r="K860" s="50" t="s">
        <v>581</v>
      </c>
      <c r="L860" s="50" t="s">
        <v>569</v>
      </c>
      <c r="M860" s="55">
        <f>IF(D860&gt;0,0.0416666666666667/J860,"")</f>
        <v>5.7692307692307736</v>
      </c>
      <c r="N860" s="50">
        <v>0</v>
      </c>
      <c r="O860" s="50" t="s">
        <v>198</v>
      </c>
      <c r="Q860" s="151">
        <f>IF("1-Swim"=D860,J860*2.4,IF("2-Bike"=D860,J860*112,IF("3-Run"=D860,J860*26.2,0)))</f>
        <v>0</v>
      </c>
      <c r="R860" s="151">
        <f>Q860/2</f>
        <v>0</v>
      </c>
      <c r="S860" s="53">
        <f>J860*26.2</f>
        <v>0.18922222222222224</v>
      </c>
      <c r="T860" s="53">
        <f>(J860+0.0013889)*26.2</f>
        <v>0.2256114022222222</v>
      </c>
      <c r="U860" s="53">
        <f>S860/2</f>
        <v>9.4611111111111118E-2</v>
      </c>
      <c r="V860" s="53">
        <f>T860/2</f>
        <v>0.1128057011111111</v>
      </c>
      <c r="W860" s="50">
        <f>RANK(J860,J:J,1)</f>
        <v>1809</v>
      </c>
      <c r="X860" s="50">
        <f>YEAR(B860)</f>
        <v>2007</v>
      </c>
      <c r="Y860" s="50">
        <f>MONTH(B860)</f>
        <v>10</v>
      </c>
      <c r="Z860" s="56">
        <f>X860*100+Y860</f>
        <v>200710</v>
      </c>
      <c r="AA860" s="56">
        <f>WEEKNUM(B860,1)</f>
        <v>41</v>
      </c>
      <c r="AB860" s="58" t="e">
        <f>IF(ISBLANK(B860)," ",MAX(B860-#REF!-1,0))</f>
        <v>#REF!</v>
      </c>
      <c r="AC860" s="56">
        <f>DAY(B860)</f>
        <v>13</v>
      </c>
      <c r="AD860" s="53">
        <f>U860+V860</f>
        <v>0.20741681222222222</v>
      </c>
      <c r="AE860" s="56">
        <f>IF("1-Swim"=D860,E860*46.7,IF("2-Bike"=D860,E860,IF("3-Run"=D860,E860*4.27,0)))</f>
        <v>0</v>
      </c>
    </row>
    <row r="861" spans="1:31" x14ac:dyDescent="0.25">
      <c r="A861" s="50">
        <v>860</v>
      </c>
      <c r="B861" s="51">
        <v>39368</v>
      </c>
      <c r="C861" s="75">
        <f>B861</f>
        <v>39368</v>
      </c>
      <c r="D861" s="50" t="s">
        <v>720</v>
      </c>
      <c r="E861" s="50">
        <v>1</v>
      </c>
      <c r="F861" s="50">
        <v>0</v>
      </c>
      <c r="G861" s="50">
        <v>10</v>
      </c>
      <c r="H861" s="50">
        <v>29</v>
      </c>
      <c r="I861" s="53">
        <f>IF(E861&gt;0,TIME(F861,G861,H861),"")</f>
        <v>7.2800925925925915E-3</v>
      </c>
      <c r="J861" s="54">
        <f>IF(E861&gt;0,TIME(F861,G861,H861)/E861,"")</f>
        <v>7.2800925925925915E-3</v>
      </c>
      <c r="K861" s="50" t="s">
        <v>581</v>
      </c>
      <c r="L861" s="50" t="s">
        <v>569</v>
      </c>
      <c r="M861" s="55">
        <f>IF(D861&gt;0,0.0416666666666667/J861,"")</f>
        <v>5.7233704292527872</v>
      </c>
      <c r="N861" s="50">
        <v>0</v>
      </c>
      <c r="O861" s="50" t="s">
        <v>198</v>
      </c>
      <c r="Q861" s="151">
        <f>IF("1-Swim"=D861,J861*2.4,IF("2-Bike"=D861,J861*112,IF("3-Run"=D861,J861*26.2,0)))</f>
        <v>0</v>
      </c>
      <c r="R861" s="151">
        <f>Q861/2</f>
        <v>0</v>
      </c>
      <c r="S861" s="53">
        <f>J861*26.2</f>
        <v>0.19073842592592588</v>
      </c>
      <c r="T861" s="53">
        <f>(J861+0.0013889)*26.2</f>
        <v>0.2271276059259259</v>
      </c>
      <c r="U861" s="53">
        <f>S861/2</f>
        <v>9.536921296296294E-2</v>
      </c>
      <c r="V861" s="53">
        <f>T861/2</f>
        <v>0.11356380296296295</v>
      </c>
      <c r="W861" s="50">
        <f>RANK(J861,J:J,1)</f>
        <v>1868</v>
      </c>
      <c r="X861" s="50">
        <f>YEAR(B861)</f>
        <v>2007</v>
      </c>
      <c r="Y861" s="50">
        <f>MONTH(B861)</f>
        <v>10</v>
      </c>
      <c r="Z861" s="56">
        <f>X861*100+Y861</f>
        <v>200710</v>
      </c>
      <c r="AA861" s="56">
        <f>WEEKNUM(B861,1)</f>
        <v>41</v>
      </c>
      <c r="AB861" s="58" t="e">
        <f>IF(ISBLANK(B861)," ",MAX(B861-#REF!-1,0))</f>
        <v>#REF!</v>
      </c>
      <c r="AC861" s="56">
        <f>DAY(B861)</f>
        <v>13</v>
      </c>
      <c r="AD861" s="53">
        <f>U861+V861</f>
        <v>0.20893301592592589</v>
      </c>
      <c r="AE861" s="56">
        <f>IF("1-Swim"=D861,E861*46.7,IF("2-Bike"=D861,E861,IF("3-Run"=D861,E861*4.27,0)))</f>
        <v>0</v>
      </c>
    </row>
    <row r="862" spans="1:31" x14ac:dyDescent="0.25">
      <c r="A862" s="50">
        <v>861</v>
      </c>
      <c r="B862" s="51">
        <v>39368</v>
      </c>
      <c r="C862" s="75">
        <f>B862</f>
        <v>39368</v>
      </c>
      <c r="D862" s="50" t="s">
        <v>721</v>
      </c>
      <c r="E862" s="50">
        <v>1</v>
      </c>
      <c r="F862" s="50">
        <v>0</v>
      </c>
      <c r="G862" s="50">
        <v>10</v>
      </c>
      <c r="H862" s="50">
        <v>53</v>
      </c>
      <c r="I862" s="53">
        <f>IF(E862&gt;0,TIME(F862,G862,H862),"")</f>
        <v>7.5578703703703702E-3</v>
      </c>
      <c r="J862" s="54">
        <f>IF(E862&gt;0,TIME(F862,G862,H862)/E862,"")</f>
        <v>7.5578703703703702E-3</v>
      </c>
      <c r="K862" s="50" t="s">
        <v>581</v>
      </c>
      <c r="L862" s="50" t="s">
        <v>569</v>
      </c>
      <c r="M862" s="55">
        <f>IF(D862&gt;0,0.0416666666666667/J862,"")</f>
        <v>5.5130168453292541</v>
      </c>
      <c r="N862" s="50">
        <v>0</v>
      </c>
      <c r="O862" s="50" t="s">
        <v>198</v>
      </c>
      <c r="Q862" s="151">
        <f>IF("1-Swim"=D862,J862*2.4,IF("2-Bike"=D862,J862*112,IF("3-Run"=D862,J862*26.2,0)))</f>
        <v>0</v>
      </c>
      <c r="R862" s="151">
        <f>Q862/2</f>
        <v>0</v>
      </c>
      <c r="S862" s="53">
        <f>J862*26.2</f>
        <v>0.19801620370370368</v>
      </c>
      <c r="T862" s="53">
        <f>(J862+0.0013889)*26.2</f>
        <v>0.23440538370370367</v>
      </c>
      <c r="U862" s="53">
        <f>S862/2</f>
        <v>9.900810185185184E-2</v>
      </c>
      <c r="V862" s="53">
        <f>T862/2</f>
        <v>0.11720269185185184</v>
      </c>
      <c r="W862" s="50">
        <f>RANK(J862,J:J,1)</f>
        <v>2119</v>
      </c>
      <c r="X862" s="50">
        <f>YEAR(B862)</f>
        <v>2007</v>
      </c>
      <c r="Y862" s="50">
        <f>MONTH(B862)</f>
        <v>10</v>
      </c>
      <c r="Z862" s="56">
        <f>X862*100+Y862</f>
        <v>200710</v>
      </c>
      <c r="AA862" s="56">
        <f>WEEKNUM(B862,1)</f>
        <v>41</v>
      </c>
      <c r="AB862" s="58" t="e">
        <f>IF(ISBLANK(B862)," ",MAX(B862-#REF!-1,0))</f>
        <v>#REF!</v>
      </c>
      <c r="AC862" s="56">
        <f>DAY(B862)</f>
        <v>13</v>
      </c>
      <c r="AD862" s="53">
        <f>U862+V862</f>
        <v>0.21621079370370366</v>
      </c>
      <c r="AE862" s="56">
        <f>IF("1-Swim"=D862,E862*46.7,IF("2-Bike"=D862,E862,IF("3-Run"=D862,E862*4.27,0)))</f>
        <v>0</v>
      </c>
    </row>
    <row r="863" spans="1:31" x14ac:dyDescent="0.25">
      <c r="A863" s="50">
        <v>862</v>
      </c>
      <c r="B863" s="51">
        <v>39368</v>
      </c>
      <c r="C863" s="75">
        <f>B863</f>
        <v>39368</v>
      </c>
      <c r="D863" s="50" t="s">
        <v>707</v>
      </c>
      <c r="E863" s="50">
        <v>1</v>
      </c>
      <c r="F863" s="50">
        <v>0</v>
      </c>
      <c r="G863" s="50">
        <v>11</v>
      </c>
      <c r="H863" s="50">
        <v>7</v>
      </c>
      <c r="I863" s="53">
        <f>IF(E863&gt;0,TIME(F863,G863,H863),"")</f>
        <v>7.719907407407408E-3</v>
      </c>
      <c r="J863" s="54">
        <f>IF(E863&gt;0,TIME(F863,G863,H863)/E863,"")</f>
        <v>7.719907407407408E-3</v>
      </c>
      <c r="K863" s="50" t="s">
        <v>581</v>
      </c>
      <c r="L863" s="50" t="s">
        <v>569</v>
      </c>
      <c r="M863" s="55">
        <f>IF(D863&gt;0,0.0416666666666667/J863,"")</f>
        <v>5.3973013493253408</v>
      </c>
      <c r="N863" s="50">
        <v>0</v>
      </c>
      <c r="O863" s="50" t="s">
        <v>198</v>
      </c>
      <c r="Q863" s="151">
        <f>IF("1-Swim"=D863,J863*2.4,IF("2-Bike"=D863,J863*112,IF("3-Run"=D863,J863*26.2,0)))</f>
        <v>0</v>
      </c>
      <c r="R863" s="151">
        <f>Q863/2</f>
        <v>0</v>
      </c>
      <c r="S863" s="53">
        <f>J863*26.2</f>
        <v>0.20226157407407408</v>
      </c>
      <c r="T863" s="53">
        <f>(J863+0.0013889)*26.2</f>
        <v>0.2386507540740741</v>
      </c>
      <c r="U863" s="53">
        <f>S863/2</f>
        <v>0.10113078703703704</v>
      </c>
      <c r="V863" s="53">
        <f>T863/2</f>
        <v>0.11932537703703705</v>
      </c>
      <c r="W863" s="50">
        <f>RANK(J863,J:J,1)</f>
        <v>2254</v>
      </c>
      <c r="X863" s="50">
        <f>YEAR(B863)</f>
        <v>2007</v>
      </c>
      <c r="Y863" s="50">
        <f>MONTH(B863)</f>
        <v>10</v>
      </c>
      <c r="Z863" s="56">
        <f>X863*100+Y863</f>
        <v>200710</v>
      </c>
      <c r="AA863" s="56">
        <f>WEEKNUM(B863,1)</f>
        <v>41</v>
      </c>
      <c r="AB863" s="58" t="e">
        <f>IF(ISBLANK(B863)," ",MAX(B863-#REF!-1,0))</f>
        <v>#REF!</v>
      </c>
      <c r="AC863" s="56">
        <f>DAY(B863)</f>
        <v>13</v>
      </c>
      <c r="AD863" s="53">
        <f>U863+V863</f>
        <v>0.22045616407407409</v>
      </c>
      <c r="AE863" s="56">
        <f>IF("1-Swim"=D863,E863*46.7,IF("2-Bike"=D863,E863,IF("3-Run"=D863,E863*4.27,0)))</f>
        <v>0</v>
      </c>
    </row>
    <row r="864" spans="1:31" x14ac:dyDescent="0.25">
      <c r="A864" s="50">
        <v>863</v>
      </c>
      <c r="B864" s="51">
        <v>39368</v>
      </c>
      <c r="C864" s="75">
        <f>B864</f>
        <v>39368</v>
      </c>
      <c r="D864" s="50" t="s">
        <v>708</v>
      </c>
      <c r="E864" s="50">
        <v>1</v>
      </c>
      <c r="F864" s="50">
        <v>0</v>
      </c>
      <c r="G864" s="50">
        <v>12</v>
      </c>
      <c r="H864" s="50">
        <v>5</v>
      </c>
      <c r="I864" s="53">
        <f>IF(E864&gt;0,TIME(F864,G864,H864),"")</f>
        <v>8.3912037037037045E-3</v>
      </c>
      <c r="J864" s="54">
        <f>IF(E864&gt;0,TIME(F864,G864,H864)/E864,"")</f>
        <v>8.3912037037037045E-3</v>
      </c>
      <c r="K864" s="50" t="s">
        <v>581</v>
      </c>
      <c r="L864" s="50" t="s">
        <v>569</v>
      </c>
      <c r="M864" s="55">
        <f>IF(D864&gt;0,0.0416666666666667/J864,"")</f>
        <v>4.9655172413793141</v>
      </c>
      <c r="N864" s="50">
        <v>0</v>
      </c>
      <c r="O864" s="50" t="s">
        <v>198</v>
      </c>
      <c r="Q864" s="151">
        <f>IF("1-Swim"=D864,J864*2.4,IF("2-Bike"=D864,J864*112,IF("3-Run"=D864,J864*26.2,0)))</f>
        <v>0</v>
      </c>
      <c r="R864" s="151">
        <f>Q864/2</f>
        <v>0</v>
      </c>
      <c r="S864" s="53">
        <f>J864*26.2</f>
        <v>0.21984953703703705</v>
      </c>
      <c r="T864" s="53">
        <f>(J864+0.0013889)*26.2</f>
        <v>0.25623871703703704</v>
      </c>
      <c r="U864" s="53">
        <f>S864/2</f>
        <v>0.10992476851851853</v>
      </c>
      <c r="V864" s="53">
        <f>T864/2</f>
        <v>0.12811935851851852</v>
      </c>
      <c r="W864" s="50">
        <f>RANK(J864,J:J,1)</f>
        <v>2625</v>
      </c>
      <c r="X864" s="50">
        <f>YEAR(B864)</f>
        <v>2007</v>
      </c>
      <c r="Y864" s="50">
        <f>MONTH(B864)</f>
        <v>10</v>
      </c>
      <c r="Z864" s="56">
        <f>X864*100+Y864</f>
        <v>200710</v>
      </c>
      <c r="AA864" s="56">
        <f>WEEKNUM(B864,1)</f>
        <v>41</v>
      </c>
      <c r="AB864" s="58" t="e">
        <f>IF(ISBLANK(B864)," ",MAX(B864-#REF!-1,0))</f>
        <v>#REF!</v>
      </c>
      <c r="AC864" s="56">
        <f>DAY(B864)</f>
        <v>13</v>
      </c>
      <c r="AD864" s="53">
        <f>U864+V864</f>
        <v>0.23804412703703703</v>
      </c>
      <c r="AE864" s="56">
        <f>IF("1-Swim"=D864,E864*46.7,IF("2-Bike"=D864,E864,IF("3-Run"=D864,E864*4.27,0)))</f>
        <v>0</v>
      </c>
    </row>
    <row r="865" spans="1:31" x14ac:dyDescent="0.25">
      <c r="A865" s="50">
        <v>864</v>
      </c>
      <c r="B865" s="51">
        <v>39368</v>
      </c>
      <c r="C865" s="75">
        <f>B865</f>
        <v>39368</v>
      </c>
      <c r="D865" s="50" t="s">
        <v>709</v>
      </c>
      <c r="E865" s="50">
        <v>1</v>
      </c>
      <c r="F865" s="50">
        <v>0</v>
      </c>
      <c r="G865" s="50">
        <v>11</v>
      </c>
      <c r="H865" s="50">
        <v>57</v>
      </c>
      <c r="I865" s="53">
        <f>IF(E865&gt;0,TIME(F865,G865,H865),"")</f>
        <v>8.2986111111111108E-3</v>
      </c>
      <c r="J865" s="54">
        <f>IF(E865&gt;0,TIME(F865,G865,H865)/E865,"")</f>
        <v>8.2986111111111108E-3</v>
      </c>
      <c r="K865" s="50" t="s">
        <v>581</v>
      </c>
      <c r="L865" s="50" t="s">
        <v>569</v>
      </c>
      <c r="M865" s="55">
        <f>IF(D865&gt;0,0.0416666666666667/J865,"")</f>
        <v>5.0209205020920544</v>
      </c>
      <c r="N865" s="50">
        <v>0</v>
      </c>
      <c r="O865" s="50" t="s">
        <v>198</v>
      </c>
      <c r="Q865" s="151">
        <f>IF("1-Swim"=D865,J865*2.4,IF("2-Bike"=D865,J865*112,IF("3-Run"=D865,J865*26.2,0)))</f>
        <v>0</v>
      </c>
      <c r="R865" s="151">
        <f>Q865/2</f>
        <v>0</v>
      </c>
      <c r="S865" s="53">
        <f>J865*26.2</f>
        <v>0.21742361111111111</v>
      </c>
      <c r="T865" s="53">
        <f>(J865+0.0013889)*26.2</f>
        <v>0.2538127911111111</v>
      </c>
      <c r="U865" s="53">
        <f>S865/2</f>
        <v>0.10871180555555555</v>
      </c>
      <c r="V865" s="53">
        <f>T865/2</f>
        <v>0.12690639555555555</v>
      </c>
      <c r="W865" s="50">
        <f>RANK(J865,J:J,1)</f>
        <v>2582</v>
      </c>
      <c r="X865" s="50">
        <f>YEAR(B865)</f>
        <v>2007</v>
      </c>
      <c r="Y865" s="50">
        <f>MONTH(B865)</f>
        <v>10</v>
      </c>
      <c r="Z865" s="56">
        <f>X865*100+Y865</f>
        <v>200710</v>
      </c>
      <c r="AA865" s="56">
        <f>WEEKNUM(B865,1)</f>
        <v>41</v>
      </c>
      <c r="AB865" s="58" t="e">
        <f>IF(ISBLANK(B865)," ",MAX(B865-#REF!-1,0))</f>
        <v>#REF!</v>
      </c>
      <c r="AC865" s="56">
        <f>DAY(B865)</f>
        <v>13</v>
      </c>
      <c r="AD865" s="53">
        <f>U865+V865</f>
        <v>0.23561820111111109</v>
      </c>
      <c r="AE865" s="56">
        <f>IF("1-Swim"=D865,E865*46.7,IF("2-Bike"=D865,E865,IF("3-Run"=D865,E865*4.27,0)))</f>
        <v>0</v>
      </c>
    </row>
    <row r="866" spans="1:31" x14ac:dyDescent="0.25">
      <c r="A866" s="50">
        <v>865</v>
      </c>
      <c r="B866" s="51">
        <v>39368</v>
      </c>
      <c r="C866" s="75">
        <f>B866</f>
        <v>39368</v>
      </c>
      <c r="D866" s="50" t="s">
        <v>710</v>
      </c>
      <c r="E866" s="50">
        <v>1</v>
      </c>
      <c r="F866" s="50">
        <v>0</v>
      </c>
      <c r="G866" s="50">
        <v>11</v>
      </c>
      <c r="H866" s="50">
        <v>54</v>
      </c>
      <c r="I866" s="53">
        <f>IF(E866&gt;0,TIME(F866,G866,H866),"")</f>
        <v>8.2638888888888883E-3</v>
      </c>
      <c r="J866" s="54">
        <f>IF(E866&gt;0,TIME(F866,G866,H866)/E866,"")</f>
        <v>8.2638888888888883E-3</v>
      </c>
      <c r="K866" s="50" t="s">
        <v>581</v>
      </c>
      <c r="L866" s="50" t="s">
        <v>569</v>
      </c>
      <c r="M866" s="55">
        <f>IF(D866&gt;0,0.0416666666666667/J866,"")</f>
        <v>5.0420168067226934</v>
      </c>
      <c r="N866" s="50">
        <v>0</v>
      </c>
      <c r="O866" s="50" t="s">
        <v>198</v>
      </c>
      <c r="Q866" s="151">
        <f>IF("1-Swim"=D866,J866*2.4,IF("2-Bike"=D866,J866*112,IF("3-Run"=D866,J866*26.2,0)))</f>
        <v>0</v>
      </c>
      <c r="R866" s="151">
        <f>Q866/2</f>
        <v>0</v>
      </c>
      <c r="S866" s="53">
        <f>J866*26.2</f>
        <v>0.21651388888888887</v>
      </c>
      <c r="T866" s="53">
        <f>(J866+0.0013889)*26.2</f>
        <v>0.25290306888888886</v>
      </c>
      <c r="U866" s="53">
        <f>S866/2</f>
        <v>0.10825694444444443</v>
      </c>
      <c r="V866" s="53">
        <f>T866/2</f>
        <v>0.12645153444444443</v>
      </c>
      <c r="W866" s="50">
        <f>RANK(J866,J:J,1)</f>
        <v>2566</v>
      </c>
      <c r="X866" s="50">
        <f>YEAR(B866)</f>
        <v>2007</v>
      </c>
      <c r="Y866" s="50">
        <f>MONTH(B866)</f>
        <v>10</v>
      </c>
      <c r="Z866" s="56">
        <f>X866*100+Y866</f>
        <v>200710</v>
      </c>
      <c r="AA866" s="56">
        <f>WEEKNUM(B866,1)</f>
        <v>41</v>
      </c>
      <c r="AB866" s="58" t="e">
        <f>IF(ISBLANK(B866)," ",MAX(B866-#REF!-1,0))</f>
        <v>#REF!</v>
      </c>
      <c r="AC866" s="56">
        <f>DAY(B866)</f>
        <v>13</v>
      </c>
      <c r="AD866" s="53">
        <f>U866+V866</f>
        <v>0.23470847888888885</v>
      </c>
      <c r="AE866" s="56">
        <f>IF("1-Swim"=D866,E866*46.7,IF("2-Bike"=D866,E866,IF("3-Run"=D866,E866*4.27,0)))</f>
        <v>0</v>
      </c>
    </row>
    <row r="867" spans="1:31" x14ac:dyDescent="0.25">
      <c r="A867" s="50">
        <v>866</v>
      </c>
      <c r="B867" s="51">
        <v>39370</v>
      </c>
      <c r="C867" s="75">
        <f>B867</f>
        <v>39370</v>
      </c>
      <c r="D867" s="50" t="s">
        <v>1223</v>
      </c>
      <c r="E867" s="50">
        <v>3</v>
      </c>
      <c r="F867" s="50">
        <v>0</v>
      </c>
      <c r="G867" s="50">
        <v>30</v>
      </c>
      <c r="H867" s="50">
        <v>52</v>
      </c>
      <c r="I867" s="53">
        <f>IF(E867&gt;0,TIME(F867,G867,H867),"")</f>
        <v>2.1435185185185186E-2</v>
      </c>
      <c r="J867" s="54">
        <f>IF(E867&gt;0,TIME(F867,G867,H867)/E867,"")</f>
        <v>7.1450617283950616E-3</v>
      </c>
      <c r="K867" s="50" t="s">
        <v>560</v>
      </c>
      <c r="L867" s="50" t="s">
        <v>334</v>
      </c>
      <c r="M867" s="55">
        <f>IF(D867&gt;0,0.0416666666666667/J867,"")</f>
        <v>5.8315334773218188</v>
      </c>
      <c r="N867" s="50">
        <v>145</v>
      </c>
      <c r="O867" s="50" t="s">
        <v>198</v>
      </c>
      <c r="P867" s="50" t="s">
        <v>571</v>
      </c>
      <c r="Q867" s="151">
        <f>IF("1-Swim"=D867,J867*2.4,IF("2-Bike"=D867,J867*112,IF("3-Run"=D867,J867*26.2,0)))</f>
        <v>0.1872006172839506</v>
      </c>
      <c r="R867" s="151">
        <f>Q867/2</f>
        <v>9.3600308641975299E-2</v>
      </c>
      <c r="S867" s="53">
        <f>J867*26.2</f>
        <v>0.1872006172839506</v>
      </c>
      <c r="T867" s="53">
        <f>(J867+0.0013889)*26.2</f>
        <v>0.22358979728395059</v>
      </c>
      <c r="U867" s="53">
        <f>S867/2</f>
        <v>9.3600308641975299E-2</v>
      </c>
      <c r="V867" s="53">
        <f>T867/2</f>
        <v>0.1117948986419753</v>
      </c>
      <c r="W867" s="50">
        <f>RANK(J867,J:J,1)</f>
        <v>1721</v>
      </c>
      <c r="X867" s="50">
        <f>YEAR(B867)</f>
        <v>2007</v>
      </c>
      <c r="Y867" s="50">
        <f>MONTH(B867)</f>
        <v>10</v>
      </c>
      <c r="Z867" s="56">
        <f>X867*100+Y867</f>
        <v>200710</v>
      </c>
      <c r="AA867" s="56">
        <f>WEEKNUM(B867,1)</f>
        <v>42</v>
      </c>
      <c r="AB867" s="58">
        <f>IF(ISBLANK(B867)," ",MAX(B867-B866-1,0))</f>
        <v>1</v>
      </c>
      <c r="AC867" s="56">
        <f>DAY(B867)</f>
        <v>15</v>
      </c>
      <c r="AD867" s="53">
        <f>U867+V867</f>
        <v>0.20539520728395061</v>
      </c>
      <c r="AE867" s="56">
        <f>IF("1-Swim"=D867,E867*46.7,IF("2-Bike"=D867,E867,IF("3-Run"=D867,E867*4.27,0)))</f>
        <v>12.809999999999999</v>
      </c>
    </row>
    <row r="868" spans="1:31" x14ac:dyDescent="0.25">
      <c r="A868" s="50">
        <v>867</v>
      </c>
      <c r="B868" s="51">
        <v>39371</v>
      </c>
      <c r="C868" s="75">
        <f>B868</f>
        <v>39371</v>
      </c>
      <c r="D868" s="50" t="s">
        <v>1223</v>
      </c>
      <c r="E868" s="50">
        <v>5</v>
      </c>
      <c r="F868" s="50">
        <v>0</v>
      </c>
      <c r="G868" s="50">
        <v>49</v>
      </c>
      <c r="H868" s="50">
        <v>36</v>
      </c>
      <c r="I868" s="53">
        <f>IF(E868&gt;0,TIME(F868,G868,H868),"")</f>
        <v>3.4444444444444444E-2</v>
      </c>
      <c r="J868" s="54">
        <f>IF(E868&gt;0,TIME(F868,G868,H868)/E868,"")</f>
        <v>6.8888888888888888E-3</v>
      </c>
      <c r="K868" s="50" t="s">
        <v>559</v>
      </c>
      <c r="L868" s="50" t="s">
        <v>171</v>
      </c>
      <c r="M868" s="55">
        <f>IF(D868&gt;0,0.0416666666666667/J868,"")</f>
        <v>6.0483870967741984</v>
      </c>
      <c r="N868" s="50">
        <v>151</v>
      </c>
      <c r="O868" s="50" t="s">
        <v>198</v>
      </c>
      <c r="P868" s="50" t="s">
        <v>572</v>
      </c>
      <c r="Q868" s="151">
        <f>IF("1-Swim"=D868,J868*2.4,IF("2-Bike"=D868,J868*112,IF("3-Run"=D868,J868*26.2,0)))</f>
        <v>0.18048888888888889</v>
      </c>
      <c r="R868" s="151">
        <f>Q868/2</f>
        <v>9.0244444444444447E-2</v>
      </c>
      <c r="S868" s="53">
        <f>J868*26.2</f>
        <v>0.18048888888888889</v>
      </c>
      <c r="T868" s="53">
        <f>(J868+0.0013889)*26.2</f>
        <v>0.21687806888888889</v>
      </c>
      <c r="U868" s="53">
        <f>S868/2</f>
        <v>9.0244444444444447E-2</v>
      </c>
      <c r="V868" s="53">
        <f>T868/2</f>
        <v>0.10843903444444444</v>
      </c>
      <c r="W868" s="50">
        <f>RANK(J868,J:J,1)</f>
        <v>1424</v>
      </c>
      <c r="X868" s="50">
        <f>YEAR(B868)</f>
        <v>2007</v>
      </c>
      <c r="Y868" s="50">
        <f>MONTH(B868)</f>
        <v>10</v>
      </c>
      <c r="Z868" s="56">
        <f>X868*100+Y868</f>
        <v>200710</v>
      </c>
      <c r="AA868" s="56">
        <f>WEEKNUM(B868,1)</f>
        <v>42</v>
      </c>
      <c r="AB868" s="58">
        <f>IF(ISBLANK(B868)," ",MAX(B868-B867-1,0))</f>
        <v>0</v>
      </c>
      <c r="AC868" s="56">
        <f>DAY(B868)</f>
        <v>16</v>
      </c>
      <c r="AD868" s="53">
        <f>U868+V868</f>
        <v>0.19868347888888888</v>
      </c>
      <c r="AE868" s="56">
        <f>IF("1-Swim"=D868,E868*46.7,IF("2-Bike"=D868,E868,IF("3-Run"=D868,E868*4.27,0)))</f>
        <v>21.349999999999998</v>
      </c>
    </row>
    <row r="869" spans="1:31" x14ac:dyDescent="0.25">
      <c r="A869" s="50">
        <v>868</v>
      </c>
      <c r="B869" s="51">
        <v>39373</v>
      </c>
      <c r="C869" s="75">
        <f>B869</f>
        <v>39373</v>
      </c>
      <c r="D869" s="50" t="s">
        <v>1223</v>
      </c>
      <c r="E869" s="50">
        <v>6</v>
      </c>
      <c r="F869" s="50">
        <v>1</v>
      </c>
      <c r="G869" s="50">
        <v>1</v>
      </c>
      <c r="H869" s="50">
        <v>28</v>
      </c>
      <c r="I869" s="53">
        <f>IF(E869&gt;0,TIME(F869,G869,H869),"")</f>
        <v>4.2685185185185187E-2</v>
      </c>
      <c r="J869" s="54">
        <f>IF(E869&gt;0,TIME(F869,G869,H869)/E869,"")</f>
        <v>7.1141975308641981E-3</v>
      </c>
      <c r="K869" s="50" t="s">
        <v>559</v>
      </c>
      <c r="L869" s="50" t="s">
        <v>662</v>
      </c>
      <c r="M869" s="55">
        <f>IF(D869&gt;0,0.0416666666666667/J869,"")</f>
        <v>5.8568329718004382</v>
      </c>
      <c r="N869" s="50">
        <v>158</v>
      </c>
      <c r="O869" s="50" t="s">
        <v>184</v>
      </c>
      <c r="P869" s="50" t="s">
        <v>573</v>
      </c>
      <c r="Q869" s="151">
        <f>IF("1-Swim"=D869,J869*2.4,IF("2-Bike"=D869,J869*112,IF("3-Run"=D869,J869*26.2,0)))</f>
        <v>0.18639197530864199</v>
      </c>
      <c r="R869" s="151">
        <f>Q869/2</f>
        <v>9.3195987654320994E-2</v>
      </c>
      <c r="S869" s="53">
        <f>J869*26.2</f>
        <v>0.18639197530864199</v>
      </c>
      <c r="T869" s="53">
        <f>(J869+0.0013889)*26.2</f>
        <v>0.22278115530864198</v>
      </c>
      <c r="U869" s="53">
        <f>S869/2</f>
        <v>9.3195987654320994E-2</v>
      </c>
      <c r="V869" s="53">
        <f>T869/2</f>
        <v>0.11139057765432099</v>
      </c>
      <c r="W869" s="50">
        <f>RANK(J869,J:J,1)</f>
        <v>1685</v>
      </c>
      <c r="X869" s="50">
        <f>YEAR(B869)</f>
        <v>2007</v>
      </c>
      <c r="Y869" s="50">
        <f>MONTH(B869)</f>
        <v>10</v>
      </c>
      <c r="Z869" s="56">
        <f>X869*100+Y869</f>
        <v>200710</v>
      </c>
      <c r="AA869" s="56">
        <f>WEEKNUM(B869,1)</f>
        <v>42</v>
      </c>
      <c r="AB869" s="58">
        <f>IF(ISBLANK(B869)," ",MAX(B869-B868-1,0))</f>
        <v>1</v>
      </c>
      <c r="AC869" s="56">
        <f>DAY(B869)</f>
        <v>18</v>
      </c>
      <c r="AD869" s="53">
        <f>U869+V869</f>
        <v>0.204586565308642</v>
      </c>
      <c r="AE869" s="56">
        <f>IF("1-Swim"=D869,E869*46.7,IF("2-Bike"=D869,E869,IF("3-Run"=D869,E869*4.27,0)))</f>
        <v>25.619999999999997</v>
      </c>
    </row>
    <row r="870" spans="1:31" x14ac:dyDescent="0.25">
      <c r="A870" s="50">
        <v>869</v>
      </c>
      <c r="B870" s="51">
        <v>39374</v>
      </c>
      <c r="C870" s="75">
        <f>B870</f>
        <v>39374</v>
      </c>
      <c r="D870" s="50" t="s">
        <v>1223</v>
      </c>
      <c r="E870" s="50">
        <v>5</v>
      </c>
      <c r="F870" s="50">
        <v>0</v>
      </c>
      <c r="G870" s="50">
        <v>52</v>
      </c>
      <c r="H870" s="50">
        <v>7</v>
      </c>
      <c r="I870" s="53">
        <f>IF(E870&gt;0,TIME(F870,G870,H870),"")</f>
        <v>3.619212962962963E-2</v>
      </c>
      <c r="J870" s="54">
        <f>IF(E870&gt;0,TIME(F870,G870,H870)/E870,"")</f>
        <v>7.2384259259259259E-3</v>
      </c>
      <c r="K870" s="50" t="s">
        <v>559</v>
      </c>
      <c r="L870" s="50" t="s">
        <v>171</v>
      </c>
      <c r="M870" s="55">
        <f>IF(D870&gt;0,0.0416666666666667/J870,"")</f>
        <v>5.7563159577870211</v>
      </c>
      <c r="N870" s="50">
        <v>148</v>
      </c>
      <c r="O870" s="50" t="s">
        <v>574</v>
      </c>
      <c r="P870" s="50" t="s">
        <v>575</v>
      </c>
      <c r="Q870" s="151">
        <f>IF("1-Swim"=D870,J870*2.4,IF("2-Bike"=D870,J870*112,IF("3-Run"=D870,J870*26.2,0)))</f>
        <v>0.18964675925925925</v>
      </c>
      <c r="R870" s="151">
        <f>Q870/2</f>
        <v>9.4823379629629626E-2</v>
      </c>
      <c r="S870" s="53">
        <f>J870*26.2</f>
        <v>0.18964675925925925</v>
      </c>
      <c r="T870" s="53">
        <f>(J870+0.0013889)*26.2</f>
        <v>0.22603593925925927</v>
      </c>
      <c r="U870" s="53">
        <f>S870/2</f>
        <v>9.4823379629629626E-2</v>
      </c>
      <c r="V870" s="53">
        <f>T870/2</f>
        <v>0.11301796962962964</v>
      </c>
      <c r="W870" s="50">
        <f>RANK(J870,J:J,1)</f>
        <v>1828</v>
      </c>
      <c r="X870" s="50">
        <f>YEAR(B870)</f>
        <v>2007</v>
      </c>
      <c r="Y870" s="50">
        <f>MONTH(B870)</f>
        <v>10</v>
      </c>
      <c r="Z870" s="56">
        <f>X870*100+Y870</f>
        <v>200710</v>
      </c>
      <c r="AA870" s="56">
        <f>WEEKNUM(B870,1)</f>
        <v>42</v>
      </c>
      <c r="AB870" s="58">
        <f>IF(ISBLANK(B870)," ",MAX(B870-B869-1,0))</f>
        <v>0</v>
      </c>
      <c r="AC870" s="56">
        <f>DAY(B870)</f>
        <v>19</v>
      </c>
      <c r="AD870" s="53">
        <f>U870+V870</f>
        <v>0.20784134925925926</v>
      </c>
      <c r="AE870" s="56">
        <f>IF("1-Swim"=D870,E870*46.7,IF("2-Bike"=D870,E870,IF("3-Run"=D870,E870*4.27,0)))</f>
        <v>21.349999999999998</v>
      </c>
    </row>
    <row r="871" spans="1:31" x14ac:dyDescent="0.25">
      <c r="A871" s="50">
        <v>870</v>
      </c>
      <c r="B871" s="51">
        <v>39376</v>
      </c>
      <c r="C871" s="75">
        <f>B871</f>
        <v>39376</v>
      </c>
      <c r="D871" s="50" t="s">
        <v>1223</v>
      </c>
      <c r="E871" s="50">
        <v>7</v>
      </c>
      <c r="F871" s="50">
        <v>1</v>
      </c>
      <c r="G871" s="50">
        <v>15</v>
      </c>
      <c r="H871" s="50">
        <v>59</v>
      </c>
      <c r="I871" s="53">
        <f>IF(E871&gt;0,TIME(F871,G871,H871),"")</f>
        <v>5.2766203703703697E-2</v>
      </c>
      <c r="J871" s="54">
        <f>IF(E871&gt;0,TIME(F871,G871,H871)/E871,"")</f>
        <v>7.5380291005290997E-3</v>
      </c>
      <c r="K871" s="50" t="s">
        <v>560</v>
      </c>
      <c r="L871" s="50" t="s">
        <v>531</v>
      </c>
      <c r="M871" s="55">
        <f>IF(D871&gt;0,0.0416666666666667/J871,"")</f>
        <v>5.5275279666593597</v>
      </c>
      <c r="N871" s="50">
        <v>0</v>
      </c>
      <c r="O871" s="50" t="s">
        <v>184</v>
      </c>
      <c r="P871" s="50" t="s">
        <v>576</v>
      </c>
      <c r="Q871" s="151">
        <f>IF("1-Swim"=D871,J871*2.4,IF("2-Bike"=D871,J871*112,IF("3-Run"=D871,J871*26.2,0)))</f>
        <v>0.1974963624338624</v>
      </c>
      <c r="R871" s="151">
        <f>Q871/2</f>
        <v>9.87481812169312E-2</v>
      </c>
      <c r="S871" s="53">
        <f>J871*26.2</f>
        <v>0.1974963624338624</v>
      </c>
      <c r="T871" s="53">
        <f>(J871+0.0013889)*26.2</f>
        <v>0.23388554243386239</v>
      </c>
      <c r="U871" s="53">
        <f>S871/2</f>
        <v>9.87481812169312E-2</v>
      </c>
      <c r="V871" s="53">
        <f>T871/2</f>
        <v>0.1169427712169312</v>
      </c>
      <c r="W871" s="50">
        <f>RANK(J871,J:J,1)</f>
        <v>2105</v>
      </c>
      <c r="X871" s="50">
        <f>YEAR(B871)</f>
        <v>2007</v>
      </c>
      <c r="Y871" s="50">
        <f>MONTH(B871)</f>
        <v>10</v>
      </c>
      <c r="Z871" s="56">
        <f>X871*100+Y871</f>
        <v>200710</v>
      </c>
      <c r="AA871" s="56">
        <f>WEEKNUM(B871,1)</f>
        <v>43</v>
      </c>
      <c r="AB871" s="58">
        <f>IF(ISBLANK(B871)," ",MAX(B871-B870-1,0))</f>
        <v>1</v>
      </c>
      <c r="AC871" s="56">
        <f>DAY(B871)</f>
        <v>21</v>
      </c>
      <c r="AD871" s="53">
        <f>U871+V871</f>
        <v>0.21569095243386238</v>
      </c>
      <c r="AE871" s="56">
        <f>IF("1-Swim"=D871,E871*46.7,IF("2-Bike"=D871,E871,IF("3-Run"=D871,E871*4.27,0)))</f>
        <v>29.889999999999997</v>
      </c>
    </row>
    <row r="872" spans="1:31" x14ac:dyDescent="0.25">
      <c r="A872" s="50">
        <v>871</v>
      </c>
      <c r="B872" s="51">
        <v>39379</v>
      </c>
      <c r="C872" s="75">
        <f>B872</f>
        <v>39379</v>
      </c>
      <c r="D872" s="50" t="s">
        <v>1223</v>
      </c>
      <c r="E872" s="50">
        <v>4</v>
      </c>
      <c r="F872" s="50">
        <v>0</v>
      </c>
      <c r="G872" s="50">
        <v>41</v>
      </c>
      <c r="H872" s="50">
        <v>27</v>
      </c>
      <c r="I872" s="53">
        <f>IF(E872&gt;0,TIME(F872,G872,H872),"")</f>
        <v>2.8784722222222225E-2</v>
      </c>
      <c r="J872" s="54">
        <f>IF(E872&gt;0,TIME(F872,G872,H872)/E872,"")</f>
        <v>7.1961805555555564E-3</v>
      </c>
      <c r="K872" s="50" t="s">
        <v>560</v>
      </c>
      <c r="L872" s="50" t="s">
        <v>143</v>
      </c>
      <c r="M872" s="55">
        <f>IF(D872&gt;0,0.0416666666666667/J872,"")</f>
        <v>5.790108564535589</v>
      </c>
      <c r="N872" s="50">
        <v>150</v>
      </c>
      <c r="O872" s="50" t="s">
        <v>198</v>
      </c>
      <c r="P872" s="50" t="s">
        <v>577</v>
      </c>
      <c r="Q872" s="151">
        <f>IF("1-Swim"=D872,J872*2.4,IF("2-Bike"=D872,J872*112,IF("3-Run"=D872,J872*26.2,0)))</f>
        <v>0.18853993055555557</v>
      </c>
      <c r="R872" s="151">
        <f>Q872/2</f>
        <v>9.4269965277777784E-2</v>
      </c>
      <c r="S872" s="53">
        <f>J872*26.2</f>
        <v>0.18853993055555557</v>
      </c>
      <c r="T872" s="53">
        <f>(J872+0.0013889)*26.2</f>
        <v>0.22492911055555559</v>
      </c>
      <c r="U872" s="53">
        <f>S872/2</f>
        <v>9.4269965277777784E-2</v>
      </c>
      <c r="V872" s="53">
        <f>T872/2</f>
        <v>0.11246455527777779</v>
      </c>
      <c r="W872" s="50">
        <f>RANK(J872,J:J,1)</f>
        <v>1783</v>
      </c>
      <c r="X872" s="50">
        <f>YEAR(B872)</f>
        <v>2007</v>
      </c>
      <c r="Y872" s="50">
        <f>MONTH(B872)</f>
        <v>10</v>
      </c>
      <c r="Z872" s="56">
        <f>X872*100+Y872</f>
        <v>200710</v>
      </c>
      <c r="AA872" s="56">
        <f>WEEKNUM(B872,1)</f>
        <v>43</v>
      </c>
      <c r="AB872" s="58">
        <f>IF(ISBLANK(B872)," ",MAX(B872-B871-1,0))</f>
        <v>2</v>
      </c>
      <c r="AC872" s="56">
        <f>DAY(B872)</f>
        <v>24</v>
      </c>
      <c r="AD872" s="53">
        <f>U872+V872</f>
        <v>0.20673452055555558</v>
      </c>
      <c r="AE872" s="56">
        <f>IF("1-Swim"=D872,E872*46.7,IF("2-Bike"=D872,E872,IF("3-Run"=D872,E872*4.27,0)))</f>
        <v>17.079999999999998</v>
      </c>
    </row>
    <row r="873" spans="1:31" x14ac:dyDescent="0.25">
      <c r="A873" s="50">
        <v>872</v>
      </c>
      <c r="B873" s="51">
        <v>39380</v>
      </c>
      <c r="C873" s="75">
        <f>B873</f>
        <v>39380</v>
      </c>
      <c r="D873" s="50" t="s">
        <v>1223</v>
      </c>
      <c r="E873" s="50">
        <v>4</v>
      </c>
      <c r="F873" s="50">
        <v>0</v>
      </c>
      <c r="G873" s="50">
        <v>43</v>
      </c>
      <c r="H873" s="50">
        <v>5</v>
      </c>
      <c r="I873" s="53">
        <f>IF(E873&gt;0,TIME(F873,G873,H873),"")</f>
        <v>2.991898148148148E-2</v>
      </c>
      <c r="J873" s="54">
        <f>IF(E873&gt;0,TIME(F873,G873,H873)/E873,"")</f>
        <v>7.4797453703703701E-3</v>
      </c>
      <c r="K873" s="50" t="s">
        <v>560</v>
      </c>
      <c r="L873" s="50" t="s">
        <v>143</v>
      </c>
      <c r="M873" s="55">
        <f>IF(D873&gt;0,0.0416666666666667/J873,"")</f>
        <v>5.570599613152809</v>
      </c>
      <c r="N873" s="50">
        <v>147</v>
      </c>
      <c r="O873" s="50" t="s">
        <v>198</v>
      </c>
      <c r="P873" s="50" t="s">
        <v>578</v>
      </c>
      <c r="Q873" s="151">
        <f>IF("1-Swim"=D873,J873*2.4,IF("2-Bike"=D873,J873*112,IF("3-Run"=D873,J873*26.2,0)))</f>
        <v>0.1959693287037037</v>
      </c>
      <c r="R873" s="151">
        <f>Q873/2</f>
        <v>9.7984664351851852E-2</v>
      </c>
      <c r="S873" s="53">
        <f>J873*26.2</f>
        <v>0.1959693287037037</v>
      </c>
      <c r="T873" s="53">
        <f>(J873+0.0013889)*26.2</f>
        <v>0.23235850870370367</v>
      </c>
      <c r="U873" s="53">
        <f>S873/2</f>
        <v>9.7984664351851852E-2</v>
      </c>
      <c r="V873" s="53">
        <f>T873/2</f>
        <v>0.11617925435185184</v>
      </c>
      <c r="W873" s="50">
        <f>RANK(J873,J:J,1)</f>
        <v>2049</v>
      </c>
      <c r="X873" s="50">
        <f>YEAR(B873)</f>
        <v>2007</v>
      </c>
      <c r="Y873" s="50">
        <f>MONTH(B873)</f>
        <v>10</v>
      </c>
      <c r="Z873" s="56">
        <f>X873*100+Y873</f>
        <v>200710</v>
      </c>
      <c r="AA873" s="56">
        <f>WEEKNUM(B873,1)</f>
        <v>43</v>
      </c>
      <c r="AB873" s="58">
        <f>IF(ISBLANK(B873)," ",MAX(B873-B872-1,0))</f>
        <v>0</v>
      </c>
      <c r="AC873" s="56">
        <f>DAY(B873)</f>
        <v>25</v>
      </c>
      <c r="AD873" s="53">
        <f>U873+V873</f>
        <v>0.21416391870370369</v>
      </c>
      <c r="AE873" s="56">
        <f>IF("1-Swim"=D873,E873*46.7,IF("2-Bike"=D873,E873,IF("3-Run"=D873,E873*4.27,0)))</f>
        <v>17.079999999999998</v>
      </c>
    </row>
    <row r="874" spans="1:31" x14ac:dyDescent="0.25">
      <c r="A874" s="50">
        <v>873</v>
      </c>
      <c r="B874" s="51">
        <v>39381</v>
      </c>
      <c r="C874" s="75">
        <f>B874</f>
        <v>39381</v>
      </c>
      <c r="D874" s="50" t="s">
        <v>1223</v>
      </c>
      <c r="E874" s="50">
        <v>4</v>
      </c>
      <c r="F874" s="50">
        <v>0</v>
      </c>
      <c r="G874" s="50">
        <v>41</v>
      </c>
      <c r="H874" s="50">
        <v>53</v>
      </c>
      <c r="I874" s="53">
        <f>IF(E874&gt;0,TIME(F874,G874,H874),"")</f>
        <v>2.9085648148148149E-2</v>
      </c>
      <c r="J874" s="54">
        <f>IF(E874&gt;0,TIME(F874,G874,H874)/E874,"")</f>
        <v>7.2714120370370372E-3</v>
      </c>
      <c r="K874" s="50" t="s">
        <v>560</v>
      </c>
      <c r="L874" s="50" t="s">
        <v>579</v>
      </c>
      <c r="M874" s="55">
        <f>IF(D874&gt;0,0.0416666666666667/J874,"")</f>
        <v>5.7302029446876288</v>
      </c>
      <c r="N874" s="50">
        <v>161</v>
      </c>
      <c r="O874" s="50" t="s">
        <v>198</v>
      </c>
      <c r="P874" s="50" t="s">
        <v>580</v>
      </c>
      <c r="Q874" s="151">
        <f>IF("1-Swim"=D874,J874*2.4,IF("2-Bike"=D874,J874*112,IF("3-Run"=D874,J874*26.2,0)))</f>
        <v>0.19051099537037036</v>
      </c>
      <c r="R874" s="151">
        <f>Q874/2</f>
        <v>9.5255497685185181E-2</v>
      </c>
      <c r="S874" s="53">
        <f>J874*26.2</f>
        <v>0.19051099537037036</v>
      </c>
      <c r="T874" s="53">
        <f>(J874+0.0013889)*26.2</f>
        <v>0.22690017537037035</v>
      </c>
      <c r="U874" s="53">
        <f>S874/2</f>
        <v>9.5255497685185181E-2</v>
      </c>
      <c r="V874" s="53">
        <f>T874/2</f>
        <v>0.11345008768518518</v>
      </c>
      <c r="W874" s="50">
        <f>RANK(J874,J:J,1)</f>
        <v>1857</v>
      </c>
      <c r="X874" s="50">
        <f>YEAR(B874)</f>
        <v>2007</v>
      </c>
      <c r="Y874" s="50">
        <f>MONTH(B874)</f>
        <v>10</v>
      </c>
      <c r="Z874" s="56">
        <f>X874*100+Y874</f>
        <v>200710</v>
      </c>
      <c r="AA874" s="56">
        <f>WEEKNUM(B874,1)</f>
        <v>43</v>
      </c>
      <c r="AB874" s="58">
        <f>IF(ISBLANK(B874)," ",MAX(B874-B873-1,0))</f>
        <v>0</v>
      </c>
      <c r="AC874" s="56">
        <f>DAY(B874)</f>
        <v>26</v>
      </c>
      <c r="AD874" s="53">
        <f>U874+V874</f>
        <v>0.20870558537037037</v>
      </c>
      <c r="AE874" s="56">
        <f>IF("1-Swim"=D874,E874*46.7,IF("2-Bike"=D874,E874,IF("3-Run"=D874,E874*4.27,0)))</f>
        <v>17.079999999999998</v>
      </c>
    </row>
    <row r="875" spans="1:31" x14ac:dyDescent="0.25">
      <c r="A875" s="50">
        <v>874</v>
      </c>
      <c r="B875" s="51">
        <v>39383</v>
      </c>
      <c r="C875" s="75">
        <f>B875</f>
        <v>39383</v>
      </c>
      <c r="D875" s="50" t="s">
        <v>1223</v>
      </c>
      <c r="E875" s="50">
        <v>11</v>
      </c>
      <c r="F875" s="50">
        <v>1</v>
      </c>
      <c r="G875" s="50">
        <v>55</v>
      </c>
      <c r="H875" s="50">
        <v>17</v>
      </c>
      <c r="I875" s="53">
        <f>IF(E875&gt;0,TIME(F875,G875,H875),"")</f>
        <v>8.0057870370370363E-2</v>
      </c>
      <c r="J875" s="54">
        <f>IF(E875&gt;0,TIME(F875,G875,H875)/E875,"")</f>
        <v>7.2779882154882149E-3</v>
      </c>
      <c r="K875" s="50" t="s">
        <v>581</v>
      </c>
      <c r="L875" s="50" t="s">
        <v>582</v>
      </c>
      <c r="M875" s="55">
        <f>IF(D875&gt;0,0.0416666666666667/J875,"")</f>
        <v>5.725025299985548</v>
      </c>
      <c r="N875" s="50">
        <v>157</v>
      </c>
      <c r="O875" s="50" t="s">
        <v>198</v>
      </c>
      <c r="P875" s="50" t="s">
        <v>584</v>
      </c>
      <c r="Q875" s="151">
        <f>IF("1-Swim"=D875,J875*2.4,IF("2-Bike"=D875,J875*112,IF("3-Run"=D875,J875*26.2,0)))</f>
        <v>0.19068329124579123</v>
      </c>
      <c r="R875" s="151">
        <f>Q875/2</f>
        <v>9.5341645622895613E-2</v>
      </c>
      <c r="S875" s="53">
        <f>J875*26.2</f>
        <v>0.19068329124579123</v>
      </c>
      <c r="T875" s="53">
        <f>(J875+0.0013889)*26.2</f>
        <v>0.22707247124579122</v>
      </c>
      <c r="U875" s="53">
        <f>S875/2</f>
        <v>9.5341645622895613E-2</v>
      </c>
      <c r="V875" s="53">
        <f>T875/2</f>
        <v>0.11353623562289561</v>
      </c>
      <c r="W875" s="50">
        <f>RANK(J875,J:J,1)</f>
        <v>1866</v>
      </c>
      <c r="X875" s="50">
        <f>YEAR(B875)</f>
        <v>2007</v>
      </c>
      <c r="Y875" s="50">
        <f>MONTH(B875)</f>
        <v>10</v>
      </c>
      <c r="Z875" s="56">
        <f>X875*100+Y875</f>
        <v>200710</v>
      </c>
      <c r="AA875" s="56">
        <f>WEEKNUM(B875,1)</f>
        <v>44</v>
      </c>
      <c r="AB875" s="58">
        <f>IF(ISBLANK(B875)," ",MAX(B875-B874-1,0))</f>
        <v>1</v>
      </c>
      <c r="AC875" s="56">
        <f>DAY(B875)</f>
        <v>28</v>
      </c>
      <c r="AD875" s="53">
        <f>U875+V875</f>
        <v>0.20887788124579121</v>
      </c>
      <c r="AE875" s="56">
        <f>IF("1-Swim"=D875,E875*46.7,IF("2-Bike"=D875,E875,IF("3-Run"=D875,E875*4.27,0)))</f>
        <v>46.97</v>
      </c>
    </row>
    <row r="876" spans="1:31" x14ac:dyDescent="0.25">
      <c r="A876" s="50">
        <v>875</v>
      </c>
      <c r="B876" s="51">
        <v>39385</v>
      </c>
      <c r="C876" s="75">
        <f>B876</f>
        <v>39385</v>
      </c>
      <c r="D876" s="50" t="s">
        <v>1223</v>
      </c>
      <c r="E876" s="50">
        <v>6</v>
      </c>
      <c r="F876" s="50">
        <v>0</v>
      </c>
      <c r="G876" s="50">
        <v>57</v>
      </c>
      <c r="H876" s="50">
        <v>53</v>
      </c>
      <c r="I876" s="53">
        <f>IF(E876&gt;0,TIME(F876,G876,H876),"")</f>
        <v>4.0196759259259258E-2</v>
      </c>
      <c r="J876" s="54">
        <f>IF(E876&gt;0,TIME(F876,G876,H876)/E876,"")</f>
        <v>6.69945987654321E-3</v>
      </c>
      <c r="K876" s="50" t="s">
        <v>581</v>
      </c>
      <c r="L876" s="50" t="s">
        <v>662</v>
      </c>
      <c r="M876" s="55">
        <f>IF(D876&gt;0,0.0416666666666667/J876,"")</f>
        <v>6.2194068528649629</v>
      </c>
      <c r="N876" s="50">
        <v>154</v>
      </c>
      <c r="O876" s="50" t="s">
        <v>198</v>
      </c>
      <c r="P876" s="50" t="s">
        <v>585</v>
      </c>
      <c r="Q876" s="151">
        <f>IF("1-Swim"=D876,J876*2.4,IF("2-Bike"=D876,J876*112,IF("3-Run"=D876,J876*26.2,0)))</f>
        <v>0.17552584876543209</v>
      </c>
      <c r="R876" s="151">
        <f>Q876/2</f>
        <v>8.7762924382716045E-2</v>
      </c>
      <c r="S876" s="53">
        <f>J876*26.2</f>
        <v>0.17552584876543209</v>
      </c>
      <c r="T876" s="53">
        <f>(J876+0.0013889)*26.2</f>
        <v>0.21191502876543208</v>
      </c>
      <c r="U876" s="53">
        <f>S876/2</f>
        <v>8.7762924382716045E-2</v>
      </c>
      <c r="V876" s="53">
        <f>T876/2</f>
        <v>0.10595751438271604</v>
      </c>
      <c r="W876" s="50">
        <f>RANK(J876,J:J,1)</f>
        <v>1186</v>
      </c>
      <c r="X876" s="50">
        <f>YEAR(B876)</f>
        <v>2007</v>
      </c>
      <c r="Y876" s="50">
        <f>MONTH(B876)</f>
        <v>10</v>
      </c>
      <c r="Z876" s="56">
        <f>X876*100+Y876</f>
        <v>200710</v>
      </c>
      <c r="AA876" s="56">
        <f>WEEKNUM(B876,1)</f>
        <v>44</v>
      </c>
      <c r="AB876" s="58">
        <f>IF(ISBLANK(B876)," ",MAX(B876-B875-1,0))</f>
        <v>1</v>
      </c>
      <c r="AC876" s="56">
        <f>DAY(B876)</f>
        <v>30</v>
      </c>
      <c r="AD876" s="53">
        <f>U876+V876</f>
        <v>0.1937204387654321</v>
      </c>
      <c r="AE876" s="56">
        <f>IF("1-Swim"=D876,E876*46.7,IF("2-Bike"=D876,E876,IF("3-Run"=D876,E876*4.27,0)))</f>
        <v>25.619999999999997</v>
      </c>
    </row>
    <row r="877" spans="1:31" x14ac:dyDescent="0.25">
      <c r="A877" s="50">
        <v>876</v>
      </c>
      <c r="B877" s="51">
        <v>39386</v>
      </c>
      <c r="C877" s="75">
        <f>B877</f>
        <v>39386</v>
      </c>
      <c r="D877" s="50" t="s">
        <v>1223</v>
      </c>
      <c r="E877" s="50">
        <v>3.5</v>
      </c>
      <c r="F877" s="50">
        <v>0</v>
      </c>
      <c r="G877" s="50">
        <v>30</v>
      </c>
      <c r="H877" s="50">
        <v>28</v>
      </c>
      <c r="I877" s="53">
        <f>IF(E877&gt;0,TIME(F877,G877,H877),"")</f>
        <v>2.1157407407407406E-2</v>
      </c>
      <c r="J877" s="54">
        <f>IF(E877&gt;0,TIME(F877,G877,H877)/E877,"")</f>
        <v>6.044973544973545E-3</v>
      </c>
      <c r="K877" s="50" t="s">
        <v>581</v>
      </c>
      <c r="L877" s="50" t="s">
        <v>130</v>
      </c>
      <c r="M877" s="55">
        <f>IF(D877&gt;0,0.0416666666666667/J877,"")</f>
        <v>6.8927789934354537</v>
      </c>
      <c r="N877" s="50">
        <v>164</v>
      </c>
      <c r="O877" s="50" t="s">
        <v>198</v>
      </c>
      <c r="P877" s="50" t="s">
        <v>586</v>
      </c>
      <c r="Q877" s="151">
        <f>IF("1-Swim"=D877,J877*2.4,IF("2-Bike"=D877,J877*112,IF("3-Run"=D877,J877*26.2,0)))</f>
        <v>0.15837830687830687</v>
      </c>
      <c r="R877" s="151">
        <f>Q877/2</f>
        <v>7.9189153439153434E-2</v>
      </c>
      <c r="S877" s="53">
        <f>J877*26.2</f>
        <v>0.15837830687830687</v>
      </c>
      <c r="T877" s="53">
        <f>(J877+0.0013889)*26.2</f>
        <v>0.19476748687830689</v>
      </c>
      <c r="U877" s="53">
        <f>S877/2</f>
        <v>7.9189153439153434E-2</v>
      </c>
      <c r="V877" s="53">
        <f>T877/2</f>
        <v>9.7383743439153445E-2</v>
      </c>
      <c r="W877" s="50">
        <f>RANK(J877,J:J,1)</f>
        <v>824</v>
      </c>
      <c r="X877" s="50">
        <f>YEAR(B877)</f>
        <v>2007</v>
      </c>
      <c r="Y877" s="50">
        <f>MONTH(B877)</f>
        <v>10</v>
      </c>
      <c r="Z877" s="56">
        <f>X877*100+Y877</f>
        <v>200710</v>
      </c>
      <c r="AA877" s="56">
        <f>WEEKNUM(B877,1)</f>
        <v>44</v>
      </c>
      <c r="AB877" s="58">
        <f>IF(ISBLANK(B877)," ",MAX(B877-B876-1,0))</f>
        <v>0</v>
      </c>
      <c r="AC877" s="56">
        <f>DAY(B877)</f>
        <v>31</v>
      </c>
      <c r="AD877" s="53">
        <f>U877+V877</f>
        <v>0.17657289687830688</v>
      </c>
      <c r="AE877" s="56">
        <f>IF("1-Swim"=D877,E877*46.7,IF("2-Bike"=D877,E877,IF("3-Run"=D877,E877*4.27,0)))</f>
        <v>14.944999999999999</v>
      </c>
    </row>
    <row r="878" spans="1:31" x14ac:dyDescent="0.25">
      <c r="A878" s="50">
        <v>877</v>
      </c>
      <c r="B878" s="51">
        <v>39387</v>
      </c>
      <c r="C878" s="75">
        <f>B878</f>
        <v>39387</v>
      </c>
      <c r="D878" s="50" t="s">
        <v>1223</v>
      </c>
      <c r="E878" s="50">
        <v>3</v>
      </c>
      <c r="F878" s="50">
        <v>0</v>
      </c>
      <c r="G878" s="50">
        <v>26</v>
      </c>
      <c r="H878" s="50">
        <v>58</v>
      </c>
      <c r="I878" s="53">
        <f>IF(E878&gt;0,TIME(F878,G878,H878),"")</f>
        <v>1.8726851851851852E-2</v>
      </c>
      <c r="J878" s="54">
        <f>IF(E878&gt;0,TIME(F878,G878,H878)/E878,"")</f>
        <v>6.2422839506172841E-3</v>
      </c>
      <c r="K878" s="50" t="s">
        <v>581</v>
      </c>
      <c r="L878" s="50" t="s">
        <v>334</v>
      </c>
      <c r="M878" s="55">
        <f>IF(D878&gt;0,0.0416666666666667/J878,"")</f>
        <v>6.6749072929542699</v>
      </c>
      <c r="N878" s="50">
        <v>155</v>
      </c>
      <c r="O878" s="50" t="s">
        <v>184</v>
      </c>
      <c r="P878" s="50" t="s">
        <v>587</v>
      </c>
      <c r="Q878" s="151">
        <f>IF("1-Swim"=D878,J878*2.4,IF("2-Bike"=D878,J878*112,IF("3-Run"=D878,J878*26.2,0)))</f>
        <v>0.16354783950617283</v>
      </c>
      <c r="R878" s="151">
        <f>Q878/2</f>
        <v>8.1773919753086413E-2</v>
      </c>
      <c r="S878" s="53">
        <f>J878*26.2</f>
        <v>0.16354783950617283</v>
      </c>
      <c r="T878" s="53">
        <f>(J878+0.0013889)*26.2</f>
        <v>0.19993701950617285</v>
      </c>
      <c r="U878" s="53">
        <f>S878/2</f>
        <v>8.1773919753086413E-2</v>
      </c>
      <c r="V878" s="53">
        <f>T878/2</f>
        <v>9.9968509753086424E-2</v>
      </c>
      <c r="W878" s="50">
        <f>RANK(J878,J:J,1)</f>
        <v>872</v>
      </c>
      <c r="X878" s="50">
        <f>YEAR(B878)</f>
        <v>2007</v>
      </c>
      <c r="Y878" s="50">
        <f>MONTH(B878)</f>
        <v>11</v>
      </c>
      <c r="Z878" s="56">
        <f>X878*100+Y878</f>
        <v>200711</v>
      </c>
      <c r="AA878" s="56">
        <f>WEEKNUM(B878,1)</f>
        <v>44</v>
      </c>
      <c r="AB878" s="58">
        <f>IF(ISBLANK(B878)," ",MAX(B878-B877-1,0))</f>
        <v>0</v>
      </c>
      <c r="AC878" s="56">
        <f>DAY(B878)</f>
        <v>1</v>
      </c>
      <c r="AD878" s="53">
        <f>U878+V878</f>
        <v>0.18174242950617284</v>
      </c>
      <c r="AE878" s="56">
        <f>IF("1-Swim"=D878,E878*46.7,IF("2-Bike"=D878,E878,IF("3-Run"=D878,E878*4.27,0)))</f>
        <v>12.809999999999999</v>
      </c>
    </row>
    <row r="879" spans="1:31" x14ac:dyDescent="0.25">
      <c r="A879" s="50">
        <v>878</v>
      </c>
      <c r="B879" s="51">
        <v>39388</v>
      </c>
      <c r="C879" s="75">
        <f>B879</f>
        <v>39388</v>
      </c>
      <c r="D879" s="50" t="s">
        <v>1223</v>
      </c>
      <c r="E879" s="50">
        <v>5</v>
      </c>
      <c r="F879" s="50">
        <v>0</v>
      </c>
      <c r="G879" s="50">
        <v>50</v>
      </c>
      <c r="H879" s="50">
        <v>56</v>
      </c>
      <c r="I879" s="53">
        <f>IF(E879&gt;0,TIME(F879,G879,H879),"")</f>
        <v>3.5370370370370365E-2</v>
      </c>
      <c r="J879" s="54">
        <f>IF(E879&gt;0,TIME(F879,G879,H879)/E879,"")</f>
        <v>7.0740740740740729E-3</v>
      </c>
      <c r="K879" s="50" t="s">
        <v>581</v>
      </c>
      <c r="L879" s="50" t="s">
        <v>171</v>
      </c>
      <c r="M879" s="55">
        <f>IF(D879&gt;0,0.0416666666666667/J879,"")</f>
        <v>5.8900523560209477</v>
      </c>
      <c r="N879" s="50">
        <v>148</v>
      </c>
      <c r="O879" s="50" t="s">
        <v>198</v>
      </c>
      <c r="P879" s="50" t="s">
        <v>588</v>
      </c>
      <c r="Q879" s="151">
        <f>IF("1-Swim"=D879,J879*2.4,IF("2-Bike"=D879,J879*112,IF("3-Run"=D879,J879*26.2,0)))</f>
        <v>0.18534074074074069</v>
      </c>
      <c r="R879" s="151">
        <f>Q879/2</f>
        <v>9.2670370370370347E-2</v>
      </c>
      <c r="S879" s="53">
        <f>J879*26.2</f>
        <v>0.18534074074074069</v>
      </c>
      <c r="T879" s="53">
        <f>(J879+0.0013889)*26.2</f>
        <v>0.22172992074074072</v>
      </c>
      <c r="U879" s="53">
        <f>S879/2</f>
        <v>9.2670370370370347E-2</v>
      </c>
      <c r="V879" s="53">
        <f>T879/2</f>
        <v>0.11086496037037036</v>
      </c>
      <c r="W879" s="50">
        <f>RANK(J879,J:J,1)</f>
        <v>1641</v>
      </c>
      <c r="X879" s="50">
        <f>YEAR(B879)</f>
        <v>2007</v>
      </c>
      <c r="Y879" s="50">
        <f>MONTH(B879)</f>
        <v>11</v>
      </c>
      <c r="Z879" s="56">
        <f>X879*100+Y879</f>
        <v>200711</v>
      </c>
      <c r="AA879" s="56">
        <f>WEEKNUM(B879,1)</f>
        <v>44</v>
      </c>
      <c r="AB879" s="58">
        <f>IF(ISBLANK(B879)," ",MAX(B879-B878-1,0))</f>
        <v>0</v>
      </c>
      <c r="AC879" s="56">
        <f>DAY(B879)</f>
        <v>2</v>
      </c>
      <c r="AD879" s="53">
        <f>U879+V879</f>
        <v>0.20353533074074071</v>
      </c>
      <c r="AE879" s="56">
        <f>IF("1-Swim"=D879,E879*46.7,IF("2-Bike"=D879,E879,IF("3-Run"=D879,E879*4.27,0)))</f>
        <v>21.349999999999998</v>
      </c>
    </row>
    <row r="880" spans="1:31" x14ac:dyDescent="0.25">
      <c r="A880" s="50">
        <v>879</v>
      </c>
      <c r="B880" s="51">
        <v>39390</v>
      </c>
      <c r="C880" s="75">
        <f>B880</f>
        <v>39390</v>
      </c>
      <c r="D880" s="50" t="s">
        <v>1223</v>
      </c>
      <c r="E880" s="50">
        <v>11</v>
      </c>
      <c r="F880" s="50">
        <v>1</v>
      </c>
      <c r="G880" s="50">
        <v>51</v>
      </c>
      <c r="H880" s="50">
        <v>54</v>
      </c>
      <c r="I880" s="53">
        <f>IF(E880&gt;0,TIME(F880,G880,H880),"")</f>
        <v>7.7708333333333338E-2</v>
      </c>
      <c r="J880" s="54">
        <f>IF(E880&gt;0,TIME(F880,G880,H880)/E880,"")</f>
        <v>7.0643939393939398E-3</v>
      </c>
      <c r="K880" s="50" t="s">
        <v>581</v>
      </c>
      <c r="L880" s="50" t="s">
        <v>582</v>
      </c>
      <c r="M880" s="55">
        <f>IF(D880&gt;0,0.0416666666666667/J880,"")</f>
        <v>5.8981233243967868</v>
      </c>
      <c r="N880" s="50">
        <v>0</v>
      </c>
      <c r="O880" s="50" t="s">
        <v>198</v>
      </c>
      <c r="P880" s="50" t="s">
        <v>589</v>
      </c>
      <c r="Q880" s="151">
        <f>IF("1-Swim"=D880,J880*2.4,IF("2-Bike"=D880,J880*112,IF("3-Run"=D880,J880*26.2,0)))</f>
        <v>0.18508712121212123</v>
      </c>
      <c r="R880" s="151">
        <f>Q880/2</f>
        <v>9.2543560606060615E-2</v>
      </c>
      <c r="S880" s="53">
        <f>J880*26.2</f>
        <v>0.18508712121212123</v>
      </c>
      <c r="T880" s="53">
        <f>(J880+0.0013889)*26.2</f>
        <v>0.22147630121212122</v>
      </c>
      <c r="U880" s="53">
        <f>S880/2</f>
        <v>9.2543560606060615E-2</v>
      </c>
      <c r="V880" s="53">
        <f>T880/2</f>
        <v>0.11073815060606061</v>
      </c>
      <c r="W880" s="50">
        <f>RANK(J880,J:J,1)</f>
        <v>1629</v>
      </c>
      <c r="X880" s="50">
        <f>YEAR(B880)</f>
        <v>2007</v>
      </c>
      <c r="Y880" s="50">
        <f>MONTH(B880)</f>
        <v>11</v>
      </c>
      <c r="Z880" s="56">
        <f>X880*100+Y880</f>
        <v>200711</v>
      </c>
      <c r="AA880" s="56">
        <f>WEEKNUM(B880,1)</f>
        <v>45</v>
      </c>
      <c r="AB880" s="58">
        <f>IF(ISBLANK(B880)," ",MAX(B880-B879-1,0))</f>
        <v>1</v>
      </c>
      <c r="AC880" s="56">
        <f>DAY(B880)</f>
        <v>4</v>
      </c>
      <c r="AD880" s="53">
        <f>U880+V880</f>
        <v>0.20328171121212124</v>
      </c>
      <c r="AE880" s="56">
        <f>IF("1-Swim"=D880,E880*46.7,IF("2-Bike"=D880,E880,IF("3-Run"=D880,E880*4.27,0)))</f>
        <v>46.97</v>
      </c>
    </row>
    <row r="881" spans="1:31" x14ac:dyDescent="0.25">
      <c r="A881" s="50">
        <v>880</v>
      </c>
      <c r="B881" s="51">
        <v>39392</v>
      </c>
      <c r="C881" s="75">
        <f>B881</f>
        <v>39392</v>
      </c>
      <c r="D881" s="50" t="s">
        <v>1223</v>
      </c>
      <c r="E881" s="50">
        <v>4</v>
      </c>
      <c r="F881" s="50">
        <v>0</v>
      </c>
      <c r="G881" s="50">
        <v>43</v>
      </c>
      <c r="H881" s="50">
        <v>30</v>
      </c>
      <c r="I881" s="53">
        <f>IF(E881&gt;0,TIME(F881,G881,H881),"")</f>
        <v>3.0208333333333334E-2</v>
      </c>
      <c r="J881" s="54">
        <f>IF(E881&gt;0,TIME(F881,G881,H881)/E881,"")</f>
        <v>7.5520833333333334E-3</v>
      </c>
      <c r="K881" s="50" t="s">
        <v>581</v>
      </c>
      <c r="L881" s="50" t="s">
        <v>143</v>
      </c>
      <c r="M881" s="55">
        <f>IF(D881&gt;0,0.0416666666666667/J881,"")</f>
        <v>5.5172413793103487</v>
      </c>
      <c r="N881" s="50">
        <v>0</v>
      </c>
      <c r="O881" s="50" t="s">
        <v>198</v>
      </c>
      <c r="P881" s="50" t="s">
        <v>590</v>
      </c>
      <c r="Q881" s="151">
        <f>IF("1-Swim"=D881,J881*2.4,IF("2-Bike"=D881,J881*112,IF("3-Run"=D881,J881*26.2,0)))</f>
        <v>0.19786458333333332</v>
      </c>
      <c r="R881" s="151">
        <f>Q881/2</f>
        <v>9.8932291666666658E-2</v>
      </c>
      <c r="S881" s="53">
        <f>J881*26.2</f>
        <v>0.19786458333333332</v>
      </c>
      <c r="T881" s="53">
        <f>(J881+0.0013889)*26.2</f>
        <v>0.23425376333333331</v>
      </c>
      <c r="U881" s="53">
        <f>S881/2</f>
        <v>9.8932291666666658E-2</v>
      </c>
      <c r="V881" s="53">
        <f>T881/2</f>
        <v>0.11712688166666665</v>
      </c>
      <c r="W881" s="50">
        <f>RANK(J881,J:J,1)</f>
        <v>2114</v>
      </c>
      <c r="X881" s="50">
        <f>YEAR(B881)</f>
        <v>2007</v>
      </c>
      <c r="Y881" s="50">
        <f>MONTH(B881)</f>
        <v>11</v>
      </c>
      <c r="Z881" s="56">
        <f>X881*100+Y881</f>
        <v>200711</v>
      </c>
      <c r="AA881" s="56">
        <f>WEEKNUM(B881,1)</f>
        <v>45</v>
      </c>
      <c r="AB881" s="58">
        <f>IF(ISBLANK(B881)," ",MAX(B881-B880-1,0))</f>
        <v>1</v>
      </c>
      <c r="AC881" s="56">
        <f>DAY(B881)</f>
        <v>6</v>
      </c>
      <c r="AD881" s="53">
        <f>U881+V881</f>
        <v>0.2160591733333333</v>
      </c>
      <c r="AE881" s="56">
        <f>IF("1-Swim"=D881,E881*46.7,IF("2-Bike"=D881,E881,IF("3-Run"=D881,E881*4.27,0)))</f>
        <v>17.079999999999998</v>
      </c>
    </row>
    <row r="882" spans="1:31" x14ac:dyDescent="0.25">
      <c r="A882" s="50">
        <v>881</v>
      </c>
      <c r="B882" s="51">
        <v>39394</v>
      </c>
      <c r="C882" s="75">
        <f>B882</f>
        <v>39394</v>
      </c>
      <c r="D882" s="50" t="s">
        <v>1223</v>
      </c>
      <c r="E882" s="50">
        <v>6.5</v>
      </c>
      <c r="F882" s="50">
        <v>1</v>
      </c>
      <c r="G882" s="50">
        <v>7</v>
      </c>
      <c r="H882" s="50">
        <v>2</v>
      </c>
      <c r="I882" s="53">
        <f>IF(E882&gt;0,TIME(F882,G882,H882),"")</f>
        <v>4.6550925925925919E-2</v>
      </c>
      <c r="J882" s="54">
        <f>IF(E882&gt;0,TIME(F882,G882,H882)/E882,"")</f>
        <v>7.1616809116809106E-3</v>
      </c>
      <c r="K882" s="50" t="s">
        <v>581</v>
      </c>
      <c r="L882" s="50" t="s">
        <v>164</v>
      </c>
      <c r="M882" s="55">
        <f>IF(D882&gt;0,0.0416666666666667/J882,"")</f>
        <v>5.8180009945300899</v>
      </c>
      <c r="N882" s="50">
        <v>0</v>
      </c>
      <c r="O882" s="50" t="s">
        <v>198</v>
      </c>
      <c r="P882" s="50" t="s">
        <v>591</v>
      </c>
      <c r="Q882" s="151">
        <f>IF("1-Swim"=D882,J882*2.4,IF("2-Bike"=D882,J882*112,IF("3-Run"=D882,J882*26.2,0)))</f>
        <v>0.18763603988603986</v>
      </c>
      <c r="R882" s="151">
        <f>Q882/2</f>
        <v>9.3818019943019929E-2</v>
      </c>
      <c r="S882" s="53">
        <f>J882*26.2</f>
        <v>0.18763603988603986</v>
      </c>
      <c r="T882" s="53">
        <f>(J882+0.0013889)*26.2</f>
        <v>0.22402521988603982</v>
      </c>
      <c r="U882" s="53">
        <f>S882/2</f>
        <v>9.3818019943019929E-2</v>
      </c>
      <c r="V882" s="53">
        <f>T882/2</f>
        <v>0.11201260994301991</v>
      </c>
      <c r="W882" s="50">
        <f>RANK(J882,J:J,1)</f>
        <v>1742</v>
      </c>
      <c r="X882" s="50">
        <f>YEAR(B882)</f>
        <v>2007</v>
      </c>
      <c r="Y882" s="50">
        <f>MONTH(B882)</f>
        <v>11</v>
      </c>
      <c r="Z882" s="56">
        <f>X882*100+Y882</f>
        <v>200711</v>
      </c>
      <c r="AA882" s="56">
        <f>WEEKNUM(B882,1)</f>
        <v>45</v>
      </c>
      <c r="AB882" s="58">
        <f>IF(ISBLANK(B882)," ",MAX(B882-B881-1,0))</f>
        <v>1</v>
      </c>
      <c r="AC882" s="56">
        <f>DAY(B882)</f>
        <v>8</v>
      </c>
      <c r="AD882" s="53">
        <f>U882+V882</f>
        <v>0.20583062988603984</v>
      </c>
      <c r="AE882" s="56">
        <f>IF("1-Swim"=D882,E882*46.7,IF("2-Bike"=D882,E882,IF("3-Run"=D882,E882*4.27,0)))</f>
        <v>27.754999999999995</v>
      </c>
    </row>
    <row r="883" spans="1:31" x14ac:dyDescent="0.25">
      <c r="A883" s="50">
        <v>882</v>
      </c>
      <c r="B883" s="51">
        <v>39397</v>
      </c>
      <c r="C883" s="75">
        <f>B883</f>
        <v>39397</v>
      </c>
      <c r="D883" s="50" t="s">
        <v>1223</v>
      </c>
      <c r="E883" s="50">
        <v>12</v>
      </c>
      <c r="F883" s="50">
        <v>2</v>
      </c>
      <c r="G883" s="50">
        <v>3</v>
      </c>
      <c r="H883" s="50">
        <v>31</v>
      </c>
      <c r="I883" s="53">
        <f>IF(E883&gt;0,TIME(F883,G883,H883),"")</f>
        <v>8.5775462962962956E-2</v>
      </c>
      <c r="J883" s="54">
        <f>IF(E883&gt;0,TIME(F883,G883,H883)/E883,"")</f>
        <v>7.14795524691358E-3</v>
      </c>
      <c r="K883" s="50" t="s">
        <v>581</v>
      </c>
      <c r="L883" s="50" t="s">
        <v>592</v>
      </c>
      <c r="M883" s="55">
        <f>IF(D883&gt;0,0.0416666666666667/J883,"")</f>
        <v>5.829172851167189</v>
      </c>
      <c r="N883" s="50">
        <v>0</v>
      </c>
      <c r="O883" s="50" t="s">
        <v>198</v>
      </c>
      <c r="P883" s="50" t="s">
        <v>593</v>
      </c>
      <c r="Q883" s="151">
        <f>IF("1-Swim"=D883,J883*2.4,IF("2-Bike"=D883,J883*112,IF("3-Run"=D883,J883*26.2,0)))</f>
        <v>0.18727642746913578</v>
      </c>
      <c r="R883" s="151">
        <f>Q883/2</f>
        <v>9.3638213734567891E-2</v>
      </c>
      <c r="S883" s="53">
        <f>J883*26.2</f>
        <v>0.18727642746913578</v>
      </c>
      <c r="T883" s="53">
        <f>(J883+0.0013889)*26.2</f>
        <v>0.22366560746913577</v>
      </c>
      <c r="U883" s="53">
        <f>S883/2</f>
        <v>9.3638213734567891E-2</v>
      </c>
      <c r="V883" s="53">
        <f>T883/2</f>
        <v>0.11183280373456789</v>
      </c>
      <c r="W883" s="50">
        <f>RANK(J883,J:J,1)</f>
        <v>1725</v>
      </c>
      <c r="X883" s="50">
        <f>YEAR(B883)</f>
        <v>2007</v>
      </c>
      <c r="Y883" s="50">
        <f>MONTH(B883)</f>
        <v>11</v>
      </c>
      <c r="Z883" s="56">
        <f>X883*100+Y883</f>
        <v>200711</v>
      </c>
      <c r="AA883" s="56">
        <f>WEEKNUM(B883,1)</f>
        <v>46</v>
      </c>
      <c r="AB883" s="58">
        <f>IF(ISBLANK(B883)," ",MAX(B883-B882-1,0))</f>
        <v>2</v>
      </c>
      <c r="AC883" s="56">
        <f>DAY(B883)</f>
        <v>11</v>
      </c>
      <c r="AD883" s="53">
        <f>U883+V883</f>
        <v>0.20547101746913576</v>
      </c>
      <c r="AE883" s="56">
        <f>IF("1-Swim"=D883,E883*46.7,IF("2-Bike"=D883,E883,IF("3-Run"=D883,E883*4.27,0)))</f>
        <v>51.239999999999995</v>
      </c>
    </row>
    <row r="884" spans="1:31" x14ac:dyDescent="0.25">
      <c r="A884" s="50">
        <v>883</v>
      </c>
      <c r="B884" s="51">
        <v>39399</v>
      </c>
      <c r="C884" s="75">
        <f>B884</f>
        <v>39399</v>
      </c>
      <c r="D884" s="50" t="s">
        <v>1223</v>
      </c>
      <c r="E884" s="50">
        <v>4</v>
      </c>
      <c r="F884" s="50">
        <v>0</v>
      </c>
      <c r="G884" s="50">
        <v>41</v>
      </c>
      <c r="H884" s="50">
        <v>38</v>
      </c>
      <c r="I884" s="53">
        <f>IF(E884&gt;0,TIME(F884,G884,H884),"")</f>
        <v>2.8912037037037038E-2</v>
      </c>
      <c r="J884" s="54">
        <f>IF(E884&gt;0,TIME(F884,G884,H884)/E884,"")</f>
        <v>7.2280092592592595E-3</v>
      </c>
      <c r="K884" s="50" t="s">
        <v>581</v>
      </c>
      <c r="L884" s="50" t="s">
        <v>143</v>
      </c>
      <c r="M884" s="55">
        <f>IF(D884&gt;0,0.0416666666666667/J884,"")</f>
        <v>5.7646116893514856</v>
      </c>
      <c r="N884" s="50">
        <v>0</v>
      </c>
      <c r="O884" s="50" t="s">
        <v>184</v>
      </c>
      <c r="P884" s="50" t="s">
        <v>594</v>
      </c>
      <c r="Q884" s="151">
        <f>IF("1-Swim"=D884,J884*2.4,IF("2-Bike"=D884,J884*112,IF("3-Run"=D884,J884*26.2,0)))</f>
        <v>0.1893738425925926</v>
      </c>
      <c r="R884" s="151">
        <f>Q884/2</f>
        <v>9.46869212962963E-2</v>
      </c>
      <c r="S884" s="53">
        <f>J884*26.2</f>
        <v>0.1893738425925926</v>
      </c>
      <c r="T884" s="53">
        <f>(J884+0.0013889)*26.2</f>
        <v>0.22576302259259257</v>
      </c>
      <c r="U884" s="53">
        <f>S884/2</f>
        <v>9.46869212962963E-2</v>
      </c>
      <c r="V884" s="53">
        <f>T884/2</f>
        <v>0.11288151129629628</v>
      </c>
      <c r="W884" s="50">
        <f>RANK(J884,J:J,1)</f>
        <v>1819</v>
      </c>
      <c r="X884" s="50">
        <f>YEAR(B884)</f>
        <v>2007</v>
      </c>
      <c r="Y884" s="50">
        <f>MONTH(B884)</f>
        <v>11</v>
      </c>
      <c r="Z884" s="56">
        <f>X884*100+Y884</f>
        <v>200711</v>
      </c>
      <c r="AA884" s="56">
        <f>WEEKNUM(B884,1)</f>
        <v>46</v>
      </c>
      <c r="AB884" s="58">
        <f>IF(ISBLANK(B884)," ",MAX(B884-B883-1,0))</f>
        <v>1</v>
      </c>
      <c r="AC884" s="56">
        <f>DAY(B884)</f>
        <v>13</v>
      </c>
      <c r="AD884" s="53">
        <f>U884+V884</f>
        <v>0.20756843259259258</v>
      </c>
      <c r="AE884" s="56">
        <f>IF("1-Swim"=D884,E884*46.7,IF("2-Bike"=D884,E884,IF("3-Run"=D884,E884*4.27,0)))</f>
        <v>17.079999999999998</v>
      </c>
    </row>
    <row r="885" spans="1:31" x14ac:dyDescent="0.25">
      <c r="A885" s="50">
        <v>884</v>
      </c>
      <c r="B885" s="51">
        <v>39401</v>
      </c>
      <c r="C885" s="75">
        <f>B885</f>
        <v>39401</v>
      </c>
      <c r="D885" s="50" t="s">
        <v>1223</v>
      </c>
      <c r="E885" s="50">
        <v>5</v>
      </c>
      <c r="F885" s="50">
        <v>0</v>
      </c>
      <c r="G885" s="50">
        <v>47</v>
      </c>
      <c r="H885" s="50">
        <v>2</v>
      </c>
      <c r="I885" s="53">
        <f>IF(E885&gt;0,TIME(F885,G885,H885),"")</f>
        <v>3.2662037037037038E-2</v>
      </c>
      <c r="J885" s="54">
        <f>IF(E885&gt;0,TIME(F885,G885,H885)/E885,"")</f>
        <v>6.5324074074074078E-3</v>
      </c>
      <c r="K885" s="50" t="s">
        <v>560</v>
      </c>
      <c r="L885" s="50" t="s">
        <v>171</v>
      </c>
      <c r="M885" s="55">
        <f>IF(D885&gt;0,0.0416666666666667/J885,"")</f>
        <v>6.3784549964564183</v>
      </c>
      <c r="N885" s="50">
        <v>0</v>
      </c>
      <c r="O885" s="50" t="s">
        <v>367</v>
      </c>
      <c r="P885" s="50" t="s">
        <v>595</v>
      </c>
      <c r="Q885" s="151">
        <f>IF("1-Swim"=D885,J885*2.4,IF("2-Bike"=D885,J885*112,IF("3-Run"=D885,J885*26.2,0)))</f>
        <v>0.17114907407407409</v>
      </c>
      <c r="R885" s="151">
        <f>Q885/2</f>
        <v>8.5574537037037046E-2</v>
      </c>
      <c r="S885" s="53">
        <f>J885*26.2</f>
        <v>0.17114907407407409</v>
      </c>
      <c r="T885" s="53">
        <f>(J885+0.0013889)*26.2</f>
        <v>0.20753825407407406</v>
      </c>
      <c r="U885" s="53">
        <f>S885/2</f>
        <v>8.5574537037037046E-2</v>
      </c>
      <c r="V885" s="53">
        <f>T885/2</f>
        <v>0.10376912703703703</v>
      </c>
      <c r="W885" s="50">
        <f>RANK(J885,J:J,1)</f>
        <v>1038</v>
      </c>
      <c r="X885" s="50">
        <f>YEAR(B885)</f>
        <v>2007</v>
      </c>
      <c r="Y885" s="50">
        <f>MONTH(B885)</f>
        <v>11</v>
      </c>
      <c r="Z885" s="56">
        <f>X885*100+Y885</f>
        <v>200711</v>
      </c>
      <c r="AA885" s="56">
        <f>WEEKNUM(B885,1)</f>
        <v>46</v>
      </c>
      <c r="AB885" s="58">
        <f>IF(ISBLANK(B885)," ",MAX(B885-B884-1,0))</f>
        <v>1</v>
      </c>
      <c r="AC885" s="56">
        <f>DAY(B885)</f>
        <v>15</v>
      </c>
      <c r="AD885" s="53">
        <f>U885+V885</f>
        <v>0.18934366407407408</v>
      </c>
      <c r="AE885" s="56">
        <f>IF("1-Swim"=D885,E885*46.7,IF("2-Bike"=D885,E885,IF("3-Run"=D885,E885*4.27,0)))</f>
        <v>21.349999999999998</v>
      </c>
    </row>
    <row r="886" spans="1:31" x14ac:dyDescent="0.25">
      <c r="A886" s="50">
        <v>885</v>
      </c>
      <c r="B886" s="51">
        <v>39404</v>
      </c>
      <c r="C886" s="75">
        <f>B886</f>
        <v>39404</v>
      </c>
      <c r="D886" s="50" t="s">
        <v>1223</v>
      </c>
      <c r="E886" s="50">
        <v>5</v>
      </c>
      <c r="F886" s="50">
        <v>0</v>
      </c>
      <c r="G886" s="50">
        <v>43</v>
      </c>
      <c r="H886" s="50">
        <v>50</v>
      </c>
      <c r="I886" s="53">
        <f>IF(E886&gt;0,TIME(F886,G886,H886),"")</f>
        <v>3.0439814814814819E-2</v>
      </c>
      <c r="J886" s="54">
        <f>IF(E886&gt;0,TIME(F886,G886,H886)/E886,"")</f>
        <v>6.0879629629629634E-3</v>
      </c>
      <c r="K886" s="50" t="s">
        <v>581</v>
      </c>
      <c r="L886" s="50" t="s">
        <v>295</v>
      </c>
      <c r="M886" s="55">
        <f>IF(D886&gt;0,0.0416666666666667/J886,"")</f>
        <v>6.8441064638783322</v>
      </c>
      <c r="N886" s="50">
        <v>0</v>
      </c>
      <c r="O886" s="50" t="s">
        <v>330</v>
      </c>
      <c r="P886" s="50" t="s">
        <v>596</v>
      </c>
      <c r="Q886" s="151">
        <f>IF("1-Swim"=D886,J886*2.4,IF("2-Bike"=D886,J886*112,IF("3-Run"=D886,J886*26.2,0)))</f>
        <v>0.15950462962962964</v>
      </c>
      <c r="R886" s="151">
        <f>Q886/2</f>
        <v>7.9752314814814818E-2</v>
      </c>
      <c r="S886" s="53">
        <f>J886*26.2</f>
        <v>0.15950462962962964</v>
      </c>
      <c r="T886" s="53">
        <f>(J886+0.0013889)*26.2</f>
        <v>0.19589380962962963</v>
      </c>
      <c r="U886" s="53">
        <f>S886/2</f>
        <v>7.9752314814814818E-2</v>
      </c>
      <c r="V886" s="53">
        <f>T886/2</f>
        <v>9.7946904814814814E-2</v>
      </c>
      <c r="W886" s="50">
        <f>RANK(J886,J:J,1)</f>
        <v>834</v>
      </c>
      <c r="X886" s="50">
        <f>YEAR(B886)</f>
        <v>2007</v>
      </c>
      <c r="Y886" s="50">
        <f>MONTH(B886)</f>
        <v>11</v>
      </c>
      <c r="Z886" s="56">
        <f>X886*100+Y886</f>
        <v>200711</v>
      </c>
      <c r="AA886" s="56">
        <f>WEEKNUM(B886,1)</f>
        <v>47</v>
      </c>
      <c r="AB886" s="58">
        <f>IF(ISBLANK(B886)," ",MAX(B886-B885-1,0))</f>
        <v>2</v>
      </c>
      <c r="AC886" s="56">
        <f>DAY(B886)</f>
        <v>18</v>
      </c>
      <c r="AD886" s="53">
        <f>U886+V886</f>
        <v>0.17769921962962965</v>
      </c>
      <c r="AE886" s="56">
        <f>IF("1-Swim"=D886,E886*46.7,IF("2-Bike"=D886,E886,IF("3-Run"=D886,E886*4.27,0)))</f>
        <v>21.349999999999998</v>
      </c>
    </row>
    <row r="887" spans="1:31" x14ac:dyDescent="0.25">
      <c r="A887" s="50">
        <v>886</v>
      </c>
      <c r="B887" s="51">
        <v>39406</v>
      </c>
      <c r="C887" s="75">
        <f>B887</f>
        <v>39406</v>
      </c>
      <c r="D887" s="50" t="s">
        <v>1223</v>
      </c>
      <c r="E887" s="50">
        <v>4.5</v>
      </c>
      <c r="F887" s="50">
        <v>0</v>
      </c>
      <c r="G887" s="50">
        <v>48</v>
      </c>
      <c r="H887" s="50">
        <v>35</v>
      </c>
      <c r="I887" s="53">
        <f>IF(E887&gt;0,TIME(F887,G887,H887),"")</f>
        <v>3.3738425925925929E-2</v>
      </c>
      <c r="J887" s="54">
        <f>IF(E887&gt;0,TIME(F887,G887,H887)/E887,"")</f>
        <v>7.4974279835390949E-3</v>
      </c>
      <c r="K887" s="50" t="s">
        <v>560</v>
      </c>
      <c r="L887" s="50" t="s">
        <v>152</v>
      </c>
      <c r="M887" s="55">
        <f>IF(D887&gt;0,0.0416666666666667/J887,"")</f>
        <v>5.5574614065180148</v>
      </c>
      <c r="N887" s="50">
        <v>0</v>
      </c>
      <c r="O887" s="50" t="s">
        <v>367</v>
      </c>
      <c r="Q887" s="151">
        <f>IF("1-Swim"=D887,J887*2.4,IF("2-Bike"=D887,J887*112,IF("3-Run"=D887,J887*26.2,0)))</f>
        <v>0.19643261316872429</v>
      </c>
      <c r="R887" s="151">
        <f>Q887/2</f>
        <v>9.8216306584362145E-2</v>
      </c>
      <c r="S887" s="53">
        <f>J887*26.2</f>
        <v>0.19643261316872429</v>
      </c>
      <c r="T887" s="53">
        <f>(J887+0.0013889)*26.2</f>
        <v>0.23282179316872428</v>
      </c>
      <c r="U887" s="53">
        <f>S887/2</f>
        <v>9.8216306584362145E-2</v>
      </c>
      <c r="V887" s="53">
        <f>T887/2</f>
        <v>0.11641089658436214</v>
      </c>
      <c r="W887" s="50">
        <f>RANK(J887,J:J,1)</f>
        <v>2064</v>
      </c>
      <c r="X887" s="50">
        <f>YEAR(B887)</f>
        <v>2007</v>
      </c>
      <c r="Y887" s="50">
        <f>MONTH(B887)</f>
        <v>11</v>
      </c>
      <c r="Z887" s="56">
        <f>X887*100+Y887</f>
        <v>200711</v>
      </c>
      <c r="AA887" s="56">
        <f>WEEKNUM(B887,1)</f>
        <v>47</v>
      </c>
      <c r="AB887" s="58">
        <f>IF(ISBLANK(B887)," ",MAX(B887-B886-1,0))</f>
        <v>1</v>
      </c>
      <c r="AC887" s="56">
        <f>DAY(B887)</f>
        <v>20</v>
      </c>
      <c r="AD887" s="53">
        <f>U887+V887</f>
        <v>0.2146272031687243</v>
      </c>
      <c r="AE887" s="56">
        <f>IF("1-Swim"=D887,E887*46.7,IF("2-Bike"=D887,E887,IF("3-Run"=D887,E887*4.27,0)))</f>
        <v>19.214999999999996</v>
      </c>
    </row>
    <row r="888" spans="1:31" x14ac:dyDescent="0.25">
      <c r="A888" s="50">
        <v>887</v>
      </c>
      <c r="B888" s="51">
        <v>39409</v>
      </c>
      <c r="C888" s="75">
        <f>B888</f>
        <v>39409</v>
      </c>
      <c r="D888" s="50" t="s">
        <v>1223</v>
      </c>
      <c r="E888" s="50">
        <v>4</v>
      </c>
      <c r="F888" s="50">
        <v>0</v>
      </c>
      <c r="G888" s="50">
        <v>39</v>
      </c>
      <c r="H888" s="50">
        <v>45</v>
      </c>
      <c r="I888" s="53">
        <f>IF(E888&gt;0,TIME(F888,G888,H888),"")</f>
        <v>2.7604166666666666E-2</v>
      </c>
      <c r="J888" s="54">
        <f>IF(E888&gt;0,TIME(F888,G888,H888)/E888,"")</f>
        <v>6.9010416666666664E-3</v>
      </c>
      <c r="K888" s="50" t="s">
        <v>581</v>
      </c>
      <c r="L888" s="50" t="s">
        <v>17</v>
      </c>
      <c r="M888" s="55">
        <f>IF(D888&gt;0,0.0416666666666667/J888,"")</f>
        <v>6.0377358490566087</v>
      </c>
      <c r="N888" s="50">
        <v>0</v>
      </c>
      <c r="O888" s="50" t="s">
        <v>253</v>
      </c>
      <c r="Q888" s="151">
        <f>IF("1-Swim"=D888,J888*2.4,IF("2-Bike"=D888,J888*112,IF("3-Run"=D888,J888*26.2,0)))</f>
        <v>0.18080729166666665</v>
      </c>
      <c r="R888" s="151">
        <f>Q888/2</f>
        <v>9.0403645833333324E-2</v>
      </c>
      <c r="S888" s="53">
        <f>J888*26.2</f>
        <v>0.18080729166666665</v>
      </c>
      <c r="T888" s="53">
        <f>(J888+0.0013889)*26.2</f>
        <v>0.21719647166666667</v>
      </c>
      <c r="U888" s="53">
        <f>S888/2</f>
        <v>9.0403645833333324E-2</v>
      </c>
      <c r="V888" s="53">
        <f>T888/2</f>
        <v>0.10859823583333333</v>
      </c>
      <c r="W888" s="50">
        <f>RANK(J888,J:J,1)</f>
        <v>1434</v>
      </c>
      <c r="X888" s="50">
        <f>YEAR(B888)</f>
        <v>2007</v>
      </c>
      <c r="Y888" s="50">
        <f>MONTH(B888)</f>
        <v>11</v>
      </c>
      <c r="Z888" s="56">
        <f>X888*100+Y888</f>
        <v>200711</v>
      </c>
      <c r="AA888" s="56">
        <f>WEEKNUM(B888,1)</f>
        <v>47</v>
      </c>
      <c r="AB888" s="58">
        <f>IF(ISBLANK(B888)," ",MAX(B888-B887-1,0))</f>
        <v>2</v>
      </c>
      <c r="AC888" s="56">
        <f>DAY(B888)</f>
        <v>23</v>
      </c>
      <c r="AD888" s="53">
        <f>U888+V888</f>
        <v>0.19900188166666666</v>
      </c>
      <c r="AE888" s="56">
        <f>IF("1-Swim"=D888,E888*46.7,IF("2-Bike"=D888,E888,IF("3-Run"=D888,E888*4.27,0)))</f>
        <v>17.079999999999998</v>
      </c>
    </row>
    <row r="889" spans="1:31" x14ac:dyDescent="0.25">
      <c r="A889" s="50">
        <v>888</v>
      </c>
      <c r="B889" s="51">
        <v>39411</v>
      </c>
      <c r="C889" s="75">
        <f>B889</f>
        <v>39411</v>
      </c>
      <c r="D889" s="50" t="s">
        <v>1223</v>
      </c>
      <c r="E889" s="50">
        <v>8.35</v>
      </c>
      <c r="F889" s="50">
        <v>1</v>
      </c>
      <c r="G889" s="50">
        <v>27</v>
      </c>
      <c r="H889" s="50">
        <v>48</v>
      </c>
      <c r="I889" s="53">
        <f>IF(E889&gt;0,TIME(F889,G889,H889),"")</f>
        <v>6.0972222222222226E-2</v>
      </c>
      <c r="J889" s="54">
        <f>IF(E889&gt;0,TIME(F889,G889,H889)/E889,"")</f>
        <v>7.3020625415835001E-3</v>
      </c>
      <c r="K889" s="50" t="s">
        <v>581</v>
      </c>
      <c r="L889" s="50" t="s">
        <v>159</v>
      </c>
      <c r="M889" s="55">
        <f>IF(D889&gt;0,0.0416666666666667/J889,"")</f>
        <v>5.7061503416856532</v>
      </c>
      <c r="N889" s="50">
        <v>0</v>
      </c>
      <c r="O889" s="50" t="s">
        <v>330</v>
      </c>
      <c r="P889" s="50" t="s">
        <v>597</v>
      </c>
      <c r="Q889" s="151">
        <f>IF("1-Swim"=D889,J889*2.4,IF("2-Bike"=D889,J889*112,IF("3-Run"=D889,J889*26.2,0)))</f>
        <v>0.1913140385894877</v>
      </c>
      <c r="R889" s="151">
        <f>Q889/2</f>
        <v>9.565701929474385E-2</v>
      </c>
      <c r="S889" s="53">
        <f>J889*26.2</f>
        <v>0.1913140385894877</v>
      </c>
      <c r="T889" s="53">
        <f>(J889+0.0013889)*26.2</f>
        <v>0.22770321858948769</v>
      </c>
      <c r="U889" s="53">
        <f>S889/2</f>
        <v>9.565701929474385E-2</v>
      </c>
      <c r="V889" s="53">
        <f>T889/2</f>
        <v>0.11385160929474385</v>
      </c>
      <c r="W889" s="50">
        <f>RANK(J889,J:J,1)</f>
        <v>1891</v>
      </c>
      <c r="X889" s="50">
        <f>YEAR(B889)</f>
        <v>2007</v>
      </c>
      <c r="Y889" s="50">
        <f>MONTH(B889)</f>
        <v>11</v>
      </c>
      <c r="Z889" s="56">
        <f>X889*100+Y889</f>
        <v>200711</v>
      </c>
      <c r="AA889" s="56">
        <f>WEEKNUM(B889,1)</f>
        <v>48</v>
      </c>
      <c r="AB889" s="58">
        <f>IF(ISBLANK(B889)," ",MAX(B889-B888-1,0))</f>
        <v>1</v>
      </c>
      <c r="AC889" s="56">
        <f>DAY(B889)</f>
        <v>25</v>
      </c>
      <c r="AD889" s="53">
        <f>U889+V889</f>
        <v>0.20950862858948771</v>
      </c>
      <c r="AE889" s="56">
        <f>IF("1-Swim"=D889,E889*46.7,IF("2-Bike"=D889,E889,IF("3-Run"=D889,E889*4.27,0)))</f>
        <v>35.654499999999992</v>
      </c>
    </row>
    <row r="890" spans="1:31" x14ac:dyDescent="0.25">
      <c r="A890" s="50">
        <v>889</v>
      </c>
      <c r="B890" s="51">
        <v>39413</v>
      </c>
      <c r="C890" s="75">
        <f>B890</f>
        <v>39413</v>
      </c>
      <c r="D890" s="50" t="s">
        <v>1223</v>
      </c>
      <c r="E890" s="50">
        <v>4</v>
      </c>
      <c r="F890" s="50">
        <v>0</v>
      </c>
      <c r="G890" s="50">
        <v>35</v>
      </c>
      <c r="H890" s="50">
        <v>26</v>
      </c>
      <c r="I890" s="53">
        <f>IF(E890&gt;0,TIME(F890,G890,H890),"")</f>
        <v>2.4606481481481479E-2</v>
      </c>
      <c r="J890" s="54">
        <f>IF(E890&gt;0,TIME(F890,G890,H890)/E890,"")</f>
        <v>6.1516203703703698E-3</v>
      </c>
      <c r="K890" s="50" t="s">
        <v>581</v>
      </c>
      <c r="L890" s="50" t="s">
        <v>143</v>
      </c>
      <c r="M890" s="55">
        <f>IF(D890&gt;0,0.0416666666666667/J890,"")</f>
        <v>6.7732831608654811</v>
      </c>
      <c r="N890" s="50">
        <v>0</v>
      </c>
      <c r="O890" s="50" t="s">
        <v>198</v>
      </c>
      <c r="P890" s="50" t="s">
        <v>598</v>
      </c>
      <c r="Q890" s="151">
        <f>IF("1-Swim"=D890,J890*2.4,IF("2-Bike"=D890,J890*112,IF("3-Run"=D890,J890*26.2,0)))</f>
        <v>0.16117245370370367</v>
      </c>
      <c r="R890" s="151">
        <f>Q890/2</f>
        <v>8.0586226851851836E-2</v>
      </c>
      <c r="S890" s="53">
        <f>J890*26.2</f>
        <v>0.16117245370370367</v>
      </c>
      <c r="T890" s="53">
        <f>(J890+0.0013889)*26.2</f>
        <v>0.19756163370370369</v>
      </c>
      <c r="U890" s="53">
        <f>S890/2</f>
        <v>8.0586226851851836E-2</v>
      </c>
      <c r="V890" s="53">
        <f>T890/2</f>
        <v>9.8780816851851846E-2</v>
      </c>
      <c r="W890" s="50">
        <f>RANK(J890,J:J,1)</f>
        <v>846</v>
      </c>
      <c r="X890" s="50">
        <f>YEAR(B890)</f>
        <v>2007</v>
      </c>
      <c r="Y890" s="50">
        <f>MONTH(B890)</f>
        <v>11</v>
      </c>
      <c r="Z890" s="56">
        <f>X890*100+Y890</f>
        <v>200711</v>
      </c>
      <c r="AA890" s="56">
        <f>WEEKNUM(B890,1)</f>
        <v>48</v>
      </c>
      <c r="AB890" s="58">
        <f>IF(ISBLANK(B890)," ",MAX(B890-B889-1,0))</f>
        <v>1</v>
      </c>
      <c r="AC890" s="56">
        <f>DAY(B890)</f>
        <v>27</v>
      </c>
      <c r="AD890" s="53">
        <f>U890+V890</f>
        <v>0.17936704370370368</v>
      </c>
      <c r="AE890" s="56">
        <f>IF("1-Swim"=D890,E890*46.7,IF("2-Bike"=D890,E890,IF("3-Run"=D890,E890*4.27,0)))</f>
        <v>17.079999999999998</v>
      </c>
    </row>
    <row r="891" spans="1:31" x14ac:dyDescent="0.25">
      <c r="A891" s="50">
        <v>890</v>
      </c>
      <c r="B891" s="51">
        <v>39416</v>
      </c>
      <c r="C891" s="75">
        <f>B891</f>
        <v>39416</v>
      </c>
      <c r="D891" s="50" t="s">
        <v>1223</v>
      </c>
      <c r="E891" s="50">
        <v>2.6</v>
      </c>
      <c r="F891" s="50">
        <v>0</v>
      </c>
      <c r="G891" s="50">
        <v>25</v>
      </c>
      <c r="H891" s="50">
        <v>10</v>
      </c>
      <c r="I891" s="53">
        <f>IF(E891&gt;0,TIME(F891,G891,H891),"")</f>
        <v>1.7476851851851851E-2</v>
      </c>
      <c r="J891" s="54">
        <f>IF(E891&gt;0,TIME(F891,G891,H891)/E891,"")</f>
        <v>6.7218660968660967E-3</v>
      </c>
      <c r="K891" s="50" t="s">
        <v>581</v>
      </c>
      <c r="L891" s="50" t="s">
        <v>599</v>
      </c>
      <c r="M891" s="55">
        <f>IF(D891&gt;0,0.0416666666666667/J891,"")</f>
        <v>6.1986754966887467</v>
      </c>
      <c r="N891" s="50">
        <v>0</v>
      </c>
      <c r="O891" s="50" t="s">
        <v>198</v>
      </c>
      <c r="Q891" s="151">
        <f>IF("1-Swim"=D891,J891*2.4,IF("2-Bike"=D891,J891*112,IF("3-Run"=D891,J891*26.2,0)))</f>
        <v>0.17611289173789174</v>
      </c>
      <c r="R891" s="151">
        <f>Q891/2</f>
        <v>8.8056445868945871E-2</v>
      </c>
      <c r="S891" s="53">
        <f>J891*26.2</f>
        <v>0.17611289173789174</v>
      </c>
      <c r="T891" s="53">
        <f>(J891+0.0013889)*26.2</f>
        <v>0.21250207173789173</v>
      </c>
      <c r="U891" s="53">
        <f>S891/2</f>
        <v>8.8056445868945871E-2</v>
      </c>
      <c r="V891" s="53">
        <f>T891/2</f>
        <v>0.10625103586894587</v>
      </c>
      <c r="W891" s="50">
        <f>RANK(J891,J:J,1)</f>
        <v>1214</v>
      </c>
      <c r="X891" s="50">
        <f>YEAR(B891)</f>
        <v>2007</v>
      </c>
      <c r="Y891" s="50">
        <f>MONTH(B891)</f>
        <v>11</v>
      </c>
      <c r="Z891" s="56">
        <f>X891*100+Y891</f>
        <v>200711</v>
      </c>
      <c r="AA891" s="56">
        <f>WEEKNUM(B891,1)</f>
        <v>48</v>
      </c>
      <c r="AB891" s="58">
        <f>IF(ISBLANK(B891)," ",MAX(B891-B890-1,0))</f>
        <v>2</v>
      </c>
      <c r="AC891" s="56">
        <f>DAY(B891)</f>
        <v>30</v>
      </c>
      <c r="AD891" s="53">
        <f>U891+V891</f>
        <v>0.19430748173789175</v>
      </c>
      <c r="AE891" s="56">
        <f>IF("1-Swim"=D891,E891*46.7,IF("2-Bike"=D891,E891,IF("3-Run"=D891,E891*4.27,0)))</f>
        <v>11.101999999999999</v>
      </c>
    </row>
    <row r="892" spans="1:31" x14ac:dyDescent="0.25">
      <c r="A892" s="50">
        <v>891</v>
      </c>
      <c r="B892" s="51">
        <v>39418</v>
      </c>
      <c r="C892" s="75">
        <f>B892</f>
        <v>39418</v>
      </c>
      <c r="D892" s="50" t="s">
        <v>1223</v>
      </c>
      <c r="E892" s="50">
        <v>13.1</v>
      </c>
      <c r="F892" s="50">
        <v>2</v>
      </c>
      <c r="G892" s="50">
        <v>2</v>
      </c>
      <c r="H892" s="50">
        <v>49</v>
      </c>
      <c r="I892" s="53">
        <f>IF(E892&gt;0,TIME(F892,G892,H892),"")</f>
        <v>8.5289351851851838E-2</v>
      </c>
      <c r="J892" s="54">
        <f>IF(E892&gt;0,TIME(F892,G892,H892)/E892,"")</f>
        <v>6.5106375459428887E-3</v>
      </c>
      <c r="K892" s="50" t="s">
        <v>581</v>
      </c>
      <c r="L892" s="50" t="s">
        <v>600</v>
      </c>
      <c r="M892" s="55">
        <f>IF(D892&gt;0,0.0416666666666667/J892,"")</f>
        <v>6.3997828742027467</v>
      </c>
      <c r="N892" s="50">
        <v>0</v>
      </c>
      <c r="O892" s="50" t="s">
        <v>198</v>
      </c>
      <c r="P892" s="50" t="s">
        <v>601</v>
      </c>
      <c r="Q892" s="151">
        <f>IF("1-Swim"=D892,J892*2.4,IF("2-Bike"=D892,J892*112,IF("3-Run"=D892,J892*26.2,0)))</f>
        <v>0.17057870370370368</v>
      </c>
      <c r="R892" s="151">
        <f>Q892/2</f>
        <v>8.5289351851851838E-2</v>
      </c>
      <c r="S892" s="53">
        <f>J892*26.2</f>
        <v>0.17057870370370368</v>
      </c>
      <c r="T892" s="53">
        <f>(J892+0.0013889)*26.2</f>
        <v>0.20696788370370367</v>
      </c>
      <c r="U892" s="53">
        <f>S892/2</f>
        <v>8.5289351851851838E-2</v>
      </c>
      <c r="V892" s="53">
        <f>T892/2</f>
        <v>0.10348394185185184</v>
      </c>
      <c r="W892" s="50">
        <f>RANK(J892,J:J,1)</f>
        <v>1022</v>
      </c>
      <c r="X892" s="50">
        <f>YEAR(B892)</f>
        <v>2007</v>
      </c>
      <c r="Y892" s="50">
        <f>MONTH(B892)</f>
        <v>12</v>
      </c>
      <c r="Z892" s="56">
        <f>X892*100+Y892</f>
        <v>200712</v>
      </c>
      <c r="AA892" s="56">
        <f>WEEKNUM(B892,1)</f>
        <v>49</v>
      </c>
      <c r="AB892" s="58">
        <f>IF(ISBLANK(B892)," ",MAX(B892-B890-1,0))</f>
        <v>4</v>
      </c>
      <c r="AC892" s="56">
        <f>DAY(B892)</f>
        <v>2</v>
      </c>
      <c r="AD892" s="53">
        <f>U892+V892</f>
        <v>0.18877329370370366</v>
      </c>
      <c r="AE892" s="56">
        <f>IF("1-Swim"=D892,E892*46.7,IF("2-Bike"=D892,E892,IF("3-Run"=D892,E892*4.27,0)))</f>
        <v>55.936999999999991</v>
      </c>
    </row>
    <row r="893" spans="1:31" x14ac:dyDescent="0.25">
      <c r="A893" s="50">
        <v>892</v>
      </c>
      <c r="B893" s="51">
        <v>39418</v>
      </c>
      <c r="C893" s="75">
        <f>B893</f>
        <v>39418</v>
      </c>
      <c r="D893" s="50" t="s">
        <v>713</v>
      </c>
      <c r="E893" s="50">
        <v>1</v>
      </c>
      <c r="F893" s="50">
        <v>0</v>
      </c>
      <c r="G893" s="50">
        <v>9</v>
      </c>
      <c r="H893" s="50">
        <v>5</v>
      </c>
      <c r="I893" s="53">
        <f>IF(E893&gt;0,TIME(F893,G893,H893),"")</f>
        <v>6.3078703703703708E-3</v>
      </c>
      <c r="J893" s="54">
        <f>IF(E893&gt;0,TIME(F893,G893,H893)/E893,"")</f>
        <v>6.3078703703703708E-3</v>
      </c>
      <c r="K893" s="50" t="s">
        <v>581</v>
      </c>
      <c r="L893" s="50" t="s">
        <v>600</v>
      </c>
      <c r="M893" s="55">
        <f>IF(D893&gt;0,0.0416666666666667/J893,"")</f>
        <v>6.6055045871559681</v>
      </c>
      <c r="N893" s="50">
        <v>0</v>
      </c>
      <c r="O893" s="50" t="s">
        <v>198</v>
      </c>
      <c r="Q893" s="151">
        <f>IF("1-Swim"=D893,J893*2.4,IF("2-Bike"=D893,J893*112,IF("3-Run"=D893,J893*26.2,0)))</f>
        <v>0</v>
      </c>
      <c r="R893" s="151">
        <f>Q893/2</f>
        <v>0</v>
      </c>
      <c r="S893" s="53">
        <f>J893*26.2</f>
        <v>0.16526620370370371</v>
      </c>
      <c r="T893" s="53">
        <f>(J893+0.0013889)*26.2</f>
        <v>0.20165538370370373</v>
      </c>
      <c r="U893" s="53">
        <f>S893/2</f>
        <v>8.2633101851851853E-2</v>
      </c>
      <c r="V893" s="53">
        <f>T893/2</f>
        <v>0.10082769185185186</v>
      </c>
      <c r="W893" s="50">
        <f>RANK(J893,J:J,1)</f>
        <v>894</v>
      </c>
      <c r="X893" s="50">
        <f>YEAR(B893)</f>
        <v>2007</v>
      </c>
      <c r="Y893" s="50">
        <f>MONTH(B893)</f>
        <v>12</v>
      </c>
      <c r="Z893" s="56">
        <f>X893*100+Y893</f>
        <v>200712</v>
      </c>
      <c r="AA893" s="56">
        <f>WEEKNUM(B893,1)</f>
        <v>49</v>
      </c>
      <c r="AB893" s="58">
        <f>IF(ISBLANK(B893)," ",MAX(B893-B892-1,0))</f>
        <v>0</v>
      </c>
      <c r="AC893" s="56">
        <f>DAY(B893)</f>
        <v>2</v>
      </c>
      <c r="AD893" s="53">
        <f>U893+V893</f>
        <v>0.18346079370370372</v>
      </c>
      <c r="AE893" s="56">
        <f>IF("1-Swim"=D893,E893*46.7,IF("2-Bike"=D893,E893,IF("3-Run"=D893,E893*4.27,0)))</f>
        <v>0</v>
      </c>
    </row>
    <row r="894" spans="1:31" x14ac:dyDescent="0.25">
      <c r="A894" s="50">
        <v>893</v>
      </c>
      <c r="B894" s="51">
        <v>39418</v>
      </c>
      <c r="C894" s="75">
        <f>B894</f>
        <v>39418</v>
      </c>
      <c r="D894" s="50" t="s">
        <v>714</v>
      </c>
      <c r="E894" s="50">
        <v>1</v>
      </c>
      <c r="F894" s="50">
        <v>0</v>
      </c>
      <c r="G894" s="50">
        <v>8</v>
      </c>
      <c r="H894" s="50">
        <v>34</v>
      </c>
      <c r="I894" s="53">
        <f>IF(E894&gt;0,TIME(F894,G894,H894),"")</f>
        <v>5.9490740740740745E-3</v>
      </c>
      <c r="J894" s="54">
        <f>IF(E894&gt;0,TIME(F894,G894,H894)/E894,"")</f>
        <v>5.9490740740740745E-3</v>
      </c>
      <c r="K894" s="50" t="s">
        <v>581</v>
      </c>
      <c r="L894" s="50" t="s">
        <v>600</v>
      </c>
      <c r="M894" s="55">
        <f>IF(D894&gt;0,0.0416666666666667/J894,"")</f>
        <v>7.0038910505836629</v>
      </c>
      <c r="N894" s="50">
        <v>0</v>
      </c>
      <c r="O894" s="50" t="s">
        <v>198</v>
      </c>
      <c r="Q894" s="151">
        <f>IF("1-Swim"=D894,J894*2.4,IF("2-Bike"=D894,J894*112,IF("3-Run"=D894,J894*26.2,0)))</f>
        <v>0</v>
      </c>
      <c r="R894" s="151">
        <f>Q894/2</f>
        <v>0</v>
      </c>
      <c r="S894" s="53">
        <f>J894*26.2</f>
        <v>0.15586574074074075</v>
      </c>
      <c r="T894" s="53">
        <f>(J894+0.0013889)*26.2</f>
        <v>0.19225492074074074</v>
      </c>
      <c r="U894" s="53">
        <f>S894/2</f>
        <v>7.7932870370370375E-2</v>
      </c>
      <c r="V894" s="53">
        <f>T894/2</f>
        <v>9.6127460370370371E-2</v>
      </c>
      <c r="W894" s="50">
        <f>RANK(J894,J:J,1)</f>
        <v>807</v>
      </c>
      <c r="X894" s="50">
        <f>YEAR(B894)</f>
        <v>2007</v>
      </c>
      <c r="Y894" s="50">
        <f>MONTH(B894)</f>
        <v>12</v>
      </c>
      <c r="Z894" s="56">
        <f>X894*100+Y894</f>
        <v>200712</v>
      </c>
      <c r="AA894" s="56">
        <f>WEEKNUM(B894,1)</f>
        <v>49</v>
      </c>
      <c r="AB894" s="58">
        <f>IF(ISBLANK(B894)," ",MAX(B894-B893-1,0))</f>
        <v>0</v>
      </c>
      <c r="AC894" s="56">
        <f>DAY(B894)</f>
        <v>2</v>
      </c>
      <c r="AD894" s="53">
        <f>U894+V894</f>
        <v>0.17406033074074073</v>
      </c>
      <c r="AE894" s="56">
        <f>IF("1-Swim"=D894,E894*46.7,IF("2-Bike"=D894,E894,IF("3-Run"=D894,E894*4.27,0)))</f>
        <v>0</v>
      </c>
    </row>
    <row r="895" spans="1:31" x14ac:dyDescent="0.25">
      <c r="A895" s="50">
        <v>894</v>
      </c>
      <c r="B895" s="51">
        <v>39418</v>
      </c>
      <c r="C895" s="75">
        <f>B895</f>
        <v>39418</v>
      </c>
      <c r="D895" s="50" t="s">
        <v>715</v>
      </c>
      <c r="E895" s="50">
        <v>1</v>
      </c>
      <c r="F895" s="50">
        <v>0</v>
      </c>
      <c r="G895" s="50">
        <v>8</v>
      </c>
      <c r="H895" s="50">
        <v>48</v>
      </c>
      <c r="I895" s="53">
        <f>IF(E895&gt;0,TIME(F895,G895,H895),"")</f>
        <v>6.1111111111111114E-3</v>
      </c>
      <c r="J895" s="54">
        <f>IF(E895&gt;0,TIME(F895,G895,H895)/E895,"")</f>
        <v>6.1111111111111114E-3</v>
      </c>
      <c r="K895" s="50" t="s">
        <v>581</v>
      </c>
      <c r="L895" s="50" t="s">
        <v>600</v>
      </c>
      <c r="M895" s="55">
        <f>IF(D895&gt;0,0.0416666666666667/J895,"")</f>
        <v>6.8181818181818228</v>
      </c>
      <c r="N895" s="50">
        <v>0</v>
      </c>
      <c r="O895" s="50" t="s">
        <v>198</v>
      </c>
      <c r="Q895" s="151">
        <f>IF("1-Swim"=D895,J895*2.4,IF("2-Bike"=D895,J895*112,IF("3-Run"=D895,J895*26.2,0)))</f>
        <v>0</v>
      </c>
      <c r="R895" s="151">
        <f>Q895/2</f>
        <v>0</v>
      </c>
      <c r="S895" s="53">
        <f>J895*26.2</f>
        <v>0.16011111111111112</v>
      </c>
      <c r="T895" s="53">
        <f>(J895+0.0013889)*26.2</f>
        <v>0.19650029111111111</v>
      </c>
      <c r="U895" s="53">
        <f>S895/2</f>
        <v>8.005555555555556E-2</v>
      </c>
      <c r="V895" s="53">
        <f>T895/2</f>
        <v>9.8250145555555557E-2</v>
      </c>
      <c r="W895" s="50">
        <f>RANK(J895,J:J,1)</f>
        <v>837</v>
      </c>
      <c r="X895" s="50">
        <f>YEAR(B895)</f>
        <v>2007</v>
      </c>
      <c r="Y895" s="50">
        <f>MONTH(B895)</f>
        <v>12</v>
      </c>
      <c r="Z895" s="56">
        <f>X895*100+Y895</f>
        <v>200712</v>
      </c>
      <c r="AA895" s="56">
        <f>WEEKNUM(B895,1)</f>
        <v>49</v>
      </c>
      <c r="AB895" s="58">
        <f>IF(ISBLANK(B895)," ",MAX(B895-B894-1,0))</f>
        <v>0</v>
      </c>
      <c r="AC895" s="56">
        <f>DAY(B895)</f>
        <v>2</v>
      </c>
      <c r="AD895" s="53">
        <f>U895+V895</f>
        <v>0.1783057011111111</v>
      </c>
      <c r="AE895" s="56">
        <f>IF("1-Swim"=D895,E895*46.7,IF("2-Bike"=D895,E895,IF("3-Run"=D895,E895*4.27,0)))</f>
        <v>0</v>
      </c>
    </row>
    <row r="896" spans="1:31" x14ac:dyDescent="0.25">
      <c r="A896" s="50">
        <v>895</v>
      </c>
      <c r="B896" s="51">
        <v>39418</v>
      </c>
      <c r="C896" s="75">
        <f>B896</f>
        <v>39418</v>
      </c>
      <c r="D896" s="50" t="s">
        <v>716</v>
      </c>
      <c r="E896" s="50">
        <v>1</v>
      </c>
      <c r="F896" s="50">
        <v>0</v>
      </c>
      <c r="G896" s="50">
        <v>8</v>
      </c>
      <c r="H896" s="50">
        <v>23</v>
      </c>
      <c r="I896" s="53">
        <f>IF(E896&gt;0,TIME(F896,G896,H896),"")</f>
        <v>5.8217592592592592E-3</v>
      </c>
      <c r="J896" s="54">
        <f>IF(E896&gt;0,TIME(F896,G896,H896)/E896,"")</f>
        <v>5.8217592592592592E-3</v>
      </c>
      <c r="K896" s="50" t="s">
        <v>581</v>
      </c>
      <c r="L896" s="50" t="s">
        <v>600</v>
      </c>
      <c r="M896" s="55">
        <f>IF(D896&gt;0,0.0416666666666667/J896,"")</f>
        <v>7.1570576540755528</v>
      </c>
      <c r="N896" s="50">
        <v>0</v>
      </c>
      <c r="O896" s="50" t="s">
        <v>198</v>
      </c>
      <c r="Q896" s="151">
        <f>IF("1-Swim"=D896,J896*2.4,IF("2-Bike"=D896,J896*112,IF("3-Run"=D896,J896*26.2,0)))</f>
        <v>0</v>
      </c>
      <c r="R896" s="151">
        <f>Q896/2</f>
        <v>0</v>
      </c>
      <c r="S896" s="53">
        <f>J896*26.2</f>
        <v>0.15253009259259259</v>
      </c>
      <c r="T896" s="53">
        <f>(J896+0.0013889)*26.2</f>
        <v>0.18891927259259259</v>
      </c>
      <c r="U896" s="53">
        <f>S896/2</f>
        <v>7.6265046296296296E-2</v>
      </c>
      <c r="V896" s="53">
        <f>T896/2</f>
        <v>9.4459636296296293E-2</v>
      </c>
      <c r="W896" s="50">
        <f>RANK(J896,J:J,1)</f>
        <v>788</v>
      </c>
      <c r="X896" s="50">
        <f>YEAR(B896)</f>
        <v>2007</v>
      </c>
      <c r="Y896" s="50">
        <f>MONTH(B896)</f>
        <v>12</v>
      </c>
      <c r="Z896" s="56">
        <f>X896*100+Y896</f>
        <v>200712</v>
      </c>
      <c r="AA896" s="56">
        <f>WEEKNUM(B896,1)</f>
        <v>49</v>
      </c>
      <c r="AB896" s="58">
        <f>IF(ISBLANK(B896)," ",MAX(B896-B895-1,0))</f>
        <v>0</v>
      </c>
      <c r="AC896" s="56">
        <f>DAY(B896)</f>
        <v>2</v>
      </c>
      <c r="AD896" s="53">
        <f>U896+V896</f>
        <v>0.1707246825925926</v>
      </c>
      <c r="AE896" s="56">
        <f>IF("1-Swim"=D896,E896*46.7,IF("2-Bike"=D896,E896,IF("3-Run"=D896,E896*4.27,0)))</f>
        <v>0</v>
      </c>
    </row>
    <row r="897" spans="1:31" x14ac:dyDescent="0.25">
      <c r="A897" s="50">
        <v>896</v>
      </c>
      <c r="B897" s="51">
        <v>39418</v>
      </c>
      <c r="C897" s="75">
        <f>B897</f>
        <v>39418</v>
      </c>
      <c r="D897" s="50" t="s">
        <v>717</v>
      </c>
      <c r="E897" s="50">
        <v>1</v>
      </c>
      <c r="F897" s="50">
        <v>0</v>
      </c>
      <c r="G897" s="50">
        <v>9</v>
      </c>
      <c r="H897" s="50">
        <v>6</v>
      </c>
      <c r="I897" s="53">
        <f>IF(E897&gt;0,TIME(F897,G897,H897),"")</f>
        <v>6.3194444444444444E-3</v>
      </c>
      <c r="J897" s="54">
        <f>IF(E897&gt;0,TIME(F897,G897,H897)/E897,"")</f>
        <v>6.3194444444444444E-3</v>
      </c>
      <c r="K897" s="50" t="s">
        <v>581</v>
      </c>
      <c r="L897" s="50" t="s">
        <v>600</v>
      </c>
      <c r="M897" s="55">
        <f>IF(D897&gt;0,0.0416666666666667/J897,"")</f>
        <v>6.5934065934065984</v>
      </c>
      <c r="N897" s="50">
        <v>0</v>
      </c>
      <c r="O897" s="50" t="s">
        <v>198</v>
      </c>
      <c r="Q897" s="151">
        <f>IF("1-Swim"=D897,J897*2.4,IF("2-Bike"=D897,J897*112,IF("3-Run"=D897,J897*26.2,0)))</f>
        <v>0</v>
      </c>
      <c r="R897" s="151">
        <f>Q897/2</f>
        <v>0</v>
      </c>
      <c r="S897" s="53">
        <f>J897*26.2</f>
        <v>0.16556944444444444</v>
      </c>
      <c r="T897" s="53">
        <f>(J897+0.0013889)*26.2</f>
        <v>0.20195862444444443</v>
      </c>
      <c r="U897" s="53">
        <f>S897/2</f>
        <v>8.2784722222222218E-2</v>
      </c>
      <c r="V897" s="53">
        <f>T897/2</f>
        <v>0.10097931222222221</v>
      </c>
      <c r="W897" s="50">
        <f>RANK(J897,J:J,1)</f>
        <v>900</v>
      </c>
      <c r="X897" s="50">
        <f>YEAR(B897)</f>
        <v>2007</v>
      </c>
      <c r="Y897" s="50">
        <f>MONTH(B897)</f>
        <v>12</v>
      </c>
      <c r="Z897" s="56">
        <f>X897*100+Y897</f>
        <v>200712</v>
      </c>
      <c r="AA897" s="56">
        <f>WEEKNUM(B897,1)</f>
        <v>49</v>
      </c>
      <c r="AB897" s="58">
        <f>IF(ISBLANK(B897)," ",MAX(B897-B896-1,0))</f>
        <v>0</v>
      </c>
      <c r="AC897" s="56">
        <f>DAY(B897)</f>
        <v>2</v>
      </c>
      <c r="AD897" s="53">
        <f>U897+V897</f>
        <v>0.18376403444444445</v>
      </c>
      <c r="AE897" s="56">
        <f>IF("1-Swim"=D897,E897*46.7,IF("2-Bike"=D897,E897,IF("3-Run"=D897,E897*4.27,0)))</f>
        <v>0</v>
      </c>
    </row>
    <row r="898" spans="1:31" x14ac:dyDescent="0.25">
      <c r="A898" s="50">
        <v>897</v>
      </c>
      <c r="B898" s="51">
        <v>39418</v>
      </c>
      <c r="C898" s="75">
        <f>B898</f>
        <v>39418</v>
      </c>
      <c r="D898" s="50" t="s">
        <v>718</v>
      </c>
      <c r="E898" s="50">
        <v>1</v>
      </c>
      <c r="F898" s="50">
        <v>0</v>
      </c>
      <c r="G898" s="50">
        <v>8</v>
      </c>
      <c r="H898" s="50">
        <v>34</v>
      </c>
      <c r="I898" s="53">
        <f>IF(E898&gt;0,TIME(F898,G898,H898),"")</f>
        <v>5.9490740740740745E-3</v>
      </c>
      <c r="J898" s="54">
        <f>IF(E898&gt;0,TIME(F898,G898,H898)/E898,"")</f>
        <v>5.9490740740740745E-3</v>
      </c>
      <c r="K898" s="50" t="s">
        <v>581</v>
      </c>
      <c r="L898" s="50" t="s">
        <v>600</v>
      </c>
      <c r="M898" s="55">
        <f>IF(D898&gt;0,0.0416666666666667/J898,"")</f>
        <v>7.0038910505836629</v>
      </c>
      <c r="N898" s="50">
        <v>0</v>
      </c>
      <c r="O898" s="50" t="s">
        <v>198</v>
      </c>
      <c r="Q898" s="151">
        <f>IF("1-Swim"=D898,J898*2.4,IF("2-Bike"=D898,J898*112,IF("3-Run"=D898,J898*26.2,0)))</f>
        <v>0</v>
      </c>
      <c r="R898" s="151">
        <f>Q898/2</f>
        <v>0</v>
      </c>
      <c r="S898" s="53">
        <f>J898*26.2</f>
        <v>0.15586574074074075</v>
      </c>
      <c r="T898" s="53">
        <f>(J898+0.0013889)*26.2</f>
        <v>0.19225492074074074</v>
      </c>
      <c r="U898" s="53">
        <f>S898/2</f>
        <v>7.7932870370370375E-2</v>
      </c>
      <c r="V898" s="53">
        <f>T898/2</f>
        <v>9.6127460370370371E-2</v>
      </c>
      <c r="W898" s="50">
        <f>RANK(J898,J:J,1)</f>
        <v>807</v>
      </c>
      <c r="X898" s="50">
        <f>YEAR(B898)</f>
        <v>2007</v>
      </c>
      <c r="Y898" s="50">
        <f>MONTH(B898)</f>
        <v>12</v>
      </c>
      <c r="Z898" s="56">
        <f>X898*100+Y898</f>
        <v>200712</v>
      </c>
      <c r="AA898" s="56">
        <f>WEEKNUM(B898,1)</f>
        <v>49</v>
      </c>
      <c r="AB898" s="58">
        <f>IF(ISBLANK(B898)," ",MAX(B898-B897-1,0))</f>
        <v>0</v>
      </c>
      <c r="AC898" s="56">
        <f>DAY(B898)</f>
        <v>2</v>
      </c>
      <c r="AD898" s="53">
        <f>U898+V898</f>
        <v>0.17406033074074073</v>
      </c>
      <c r="AE898" s="56">
        <f>IF("1-Swim"=D898,E898*46.7,IF("2-Bike"=D898,E898,IF("3-Run"=D898,E898*4.27,0)))</f>
        <v>0</v>
      </c>
    </row>
    <row r="899" spans="1:31" x14ac:dyDescent="0.25">
      <c r="A899" s="50">
        <v>898</v>
      </c>
      <c r="B899" s="51">
        <v>39418</v>
      </c>
      <c r="C899" s="75">
        <f>B899</f>
        <v>39418</v>
      </c>
      <c r="D899" s="50" t="s">
        <v>719</v>
      </c>
      <c r="E899" s="50">
        <v>1</v>
      </c>
      <c r="F899" s="50">
        <v>0</v>
      </c>
      <c r="G899" s="50">
        <v>9</v>
      </c>
      <c r="H899" s="50">
        <v>13</v>
      </c>
      <c r="I899" s="53">
        <f>IF(E899&gt;0,TIME(F899,G899,H899),"")</f>
        <v>6.4004629629629628E-3</v>
      </c>
      <c r="J899" s="54">
        <f>IF(E899&gt;0,TIME(F899,G899,H899)/E899,"")</f>
        <v>6.4004629629629628E-3</v>
      </c>
      <c r="K899" s="50" t="s">
        <v>581</v>
      </c>
      <c r="L899" s="50" t="s">
        <v>600</v>
      </c>
      <c r="M899" s="55">
        <f>IF(D899&gt;0,0.0416666666666667/J899,"")</f>
        <v>6.5099457504520846</v>
      </c>
      <c r="N899" s="50">
        <v>0</v>
      </c>
      <c r="O899" s="50" t="s">
        <v>198</v>
      </c>
      <c r="Q899" s="151">
        <f>IF("1-Swim"=D899,J899*2.4,IF("2-Bike"=D899,J899*112,IF("3-Run"=D899,J899*26.2,0)))</f>
        <v>0</v>
      </c>
      <c r="R899" s="151">
        <f>Q899/2</f>
        <v>0</v>
      </c>
      <c r="S899" s="53">
        <f>J899*26.2</f>
        <v>0.16769212962962962</v>
      </c>
      <c r="T899" s="53">
        <f>(J899+0.0013889)*26.2</f>
        <v>0.20408130962962961</v>
      </c>
      <c r="U899" s="53">
        <f>S899/2</f>
        <v>8.3846064814814811E-2</v>
      </c>
      <c r="V899" s="53">
        <f>T899/2</f>
        <v>0.10204065481481481</v>
      </c>
      <c r="W899" s="50">
        <f>RANK(J899,J:J,1)</f>
        <v>932</v>
      </c>
      <c r="X899" s="50">
        <f>YEAR(B899)</f>
        <v>2007</v>
      </c>
      <c r="Y899" s="50">
        <f>MONTH(B899)</f>
        <v>12</v>
      </c>
      <c r="Z899" s="56">
        <f>X899*100+Y899</f>
        <v>200712</v>
      </c>
      <c r="AA899" s="56">
        <f>WEEKNUM(B899,1)</f>
        <v>49</v>
      </c>
      <c r="AB899" s="58">
        <f>IF(ISBLANK(B899)," ",MAX(B899-B898-1,0))</f>
        <v>0</v>
      </c>
      <c r="AC899" s="56">
        <f>DAY(B899)</f>
        <v>2</v>
      </c>
      <c r="AD899" s="53">
        <f>U899+V899</f>
        <v>0.1858867196296296</v>
      </c>
      <c r="AE899" s="56">
        <f>IF("1-Swim"=D899,E899*46.7,IF("2-Bike"=D899,E899,IF("3-Run"=D899,E899*4.27,0)))</f>
        <v>0</v>
      </c>
    </row>
    <row r="900" spans="1:31" x14ac:dyDescent="0.25">
      <c r="A900" s="50">
        <v>899</v>
      </c>
      <c r="B900" s="51">
        <v>39418</v>
      </c>
      <c r="C900" s="75">
        <f>B900</f>
        <v>39418</v>
      </c>
      <c r="D900" s="50" t="s">
        <v>720</v>
      </c>
      <c r="E900" s="50">
        <v>1</v>
      </c>
      <c r="F900" s="50">
        <v>0</v>
      </c>
      <c r="G900" s="50">
        <v>9</v>
      </c>
      <c r="H900" s="50">
        <v>31</v>
      </c>
      <c r="I900" s="53">
        <f>IF(E900&gt;0,TIME(F900,G900,H900),"")</f>
        <v>6.6087962962962966E-3</v>
      </c>
      <c r="J900" s="54">
        <f>IF(E900&gt;0,TIME(F900,G900,H900)/E900,"")</f>
        <v>6.6087962962962966E-3</v>
      </c>
      <c r="K900" s="50" t="s">
        <v>581</v>
      </c>
      <c r="L900" s="50" t="s">
        <v>600</v>
      </c>
      <c r="M900" s="55">
        <f>IF(D900&gt;0,0.0416666666666667/J900,"")</f>
        <v>6.3047285464098115</v>
      </c>
      <c r="N900" s="50">
        <v>0</v>
      </c>
      <c r="O900" s="50" t="s">
        <v>198</v>
      </c>
      <c r="Q900" s="151">
        <f>IF("1-Swim"=D900,J900*2.4,IF("2-Bike"=D900,J900*112,IF("3-Run"=D900,J900*26.2,0)))</f>
        <v>0</v>
      </c>
      <c r="R900" s="151">
        <f>Q900/2</f>
        <v>0</v>
      </c>
      <c r="S900" s="53">
        <f>J900*26.2</f>
        <v>0.17315046296296296</v>
      </c>
      <c r="T900" s="53">
        <f>(J900+0.0013889)*26.2</f>
        <v>0.20953964296296299</v>
      </c>
      <c r="U900" s="53">
        <f>S900/2</f>
        <v>8.6575231481481482E-2</v>
      </c>
      <c r="V900" s="53">
        <f>T900/2</f>
        <v>0.10476982148148149</v>
      </c>
      <c r="W900" s="50">
        <f>RANK(J900,J:J,1)</f>
        <v>1101</v>
      </c>
      <c r="X900" s="50">
        <f>YEAR(B900)</f>
        <v>2007</v>
      </c>
      <c r="Y900" s="50">
        <f>MONTH(B900)</f>
        <v>12</v>
      </c>
      <c r="Z900" s="56">
        <f>X900*100+Y900</f>
        <v>200712</v>
      </c>
      <c r="AA900" s="56">
        <f>WEEKNUM(B900,1)</f>
        <v>49</v>
      </c>
      <c r="AB900" s="58">
        <f>IF(ISBLANK(B900)," ",MAX(B900-B899-1,0))</f>
        <v>0</v>
      </c>
      <c r="AC900" s="56">
        <f>DAY(B900)</f>
        <v>2</v>
      </c>
      <c r="AD900" s="53">
        <f>U900+V900</f>
        <v>0.19134505296296297</v>
      </c>
      <c r="AE900" s="56">
        <f>IF("1-Swim"=D900,E900*46.7,IF("2-Bike"=D900,E900,IF("3-Run"=D900,E900*4.27,0)))</f>
        <v>0</v>
      </c>
    </row>
    <row r="901" spans="1:31" x14ac:dyDescent="0.25">
      <c r="A901" s="50">
        <v>900</v>
      </c>
      <c r="B901" s="51">
        <v>39418</v>
      </c>
      <c r="C901" s="75">
        <f>B901</f>
        <v>39418</v>
      </c>
      <c r="D901" s="50" t="s">
        <v>721</v>
      </c>
      <c r="E901" s="50">
        <v>1</v>
      </c>
      <c r="F901" s="50">
        <v>0</v>
      </c>
      <c r="G901" s="50">
        <v>9</v>
      </c>
      <c r="H901" s="50">
        <v>16</v>
      </c>
      <c r="I901" s="53">
        <f>IF(E901&gt;0,TIME(F901,G901,H901),"")</f>
        <v>6.4351851851851861E-3</v>
      </c>
      <c r="J901" s="54">
        <f>IF(E901&gt;0,TIME(F901,G901,H901)/E901,"")</f>
        <v>6.4351851851851861E-3</v>
      </c>
      <c r="K901" s="50" t="s">
        <v>581</v>
      </c>
      <c r="L901" s="50" t="s">
        <v>600</v>
      </c>
      <c r="M901" s="55">
        <f>IF(D901&gt;0,0.0416666666666667/J901,"")</f>
        <v>6.4748201438848962</v>
      </c>
      <c r="N901" s="50">
        <v>0</v>
      </c>
      <c r="O901" s="50" t="s">
        <v>198</v>
      </c>
      <c r="Q901" s="151">
        <f>IF("1-Swim"=D901,J901*2.4,IF("2-Bike"=D901,J901*112,IF("3-Run"=D901,J901*26.2,0)))</f>
        <v>0</v>
      </c>
      <c r="R901" s="151">
        <f>Q901/2</f>
        <v>0</v>
      </c>
      <c r="S901" s="53">
        <f>J901*26.2</f>
        <v>0.16860185185185186</v>
      </c>
      <c r="T901" s="53">
        <f>(J901+0.0013889)*26.2</f>
        <v>0.20499103185185188</v>
      </c>
      <c r="U901" s="53">
        <f>S901/2</f>
        <v>8.4300925925925932E-2</v>
      </c>
      <c r="V901" s="53">
        <f>T901/2</f>
        <v>0.10249551592592594</v>
      </c>
      <c r="W901" s="50">
        <f>RANK(J901,J:J,1)</f>
        <v>960</v>
      </c>
      <c r="X901" s="50">
        <f>YEAR(B901)</f>
        <v>2007</v>
      </c>
      <c r="Y901" s="50">
        <f>MONTH(B901)</f>
        <v>12</v>
      </c>
      <c r="Z901" s="56">
        <f>X901*100+Y901</f>
        <v>200712</v>
      </c>
      <c r="AA901" s="56">
        <f>WEEKNUM(B901,1)</f>
        <v>49</v>
      </c>
      <c r="AB901" s="58">
        <f>IF(ISBLANK(B901)," ",MAX(B901-B900-1,0))</f>
        <v>0</v>
      </c>
      <c r="AC901" s="56">
        <f>DAY(B901)</f>
        <v>2</v>
      </c>
      <c r="AD901" s="53">
        <f>U901+V901</f>
        <v>0.18679644185185187</v>
      </c>
      <c r="AE901" s="56">
        <f>IF("1-Swim"=D901,E901*46.7,IF("2-Bike"=D901,E901,IF("3-Run"=D901,E901*4.27,0)))</f>
        <v>0</v>
      </c>
    </row>
    <row r="902" spans="1:31" x14ac:dyDescent="0.25">
      <c r="A902" s="50">
        <v>901</v>
      </c>
      <c r="B902" s="51">
        <v>39418</v>
      </c>
      <c r="C902" s="75">
        <f>B902</f>
        <v>39418</v>
      </c>
      <c r="D902" s="50" t="s">
        <v>707</v>
      </c>
      <c r="E902" s="50">
        <v>1</v>
      </c>
      <c r="F902" s="50">
        <v>0</v>
      </c>
      <c r="G902" s="50">
        <v>9</v>
      </c>
      <c r="H902" s="50">
        <v>13</v>
      </c>
      <c r="I902" s="53">
        <f>IF(E902&gt;0,TIME(F902,G902,H902),"")</f>
        <v>6.4004629629629628E-3</v>
      </c>
      <c r="J902" s="54">
        <f>IF(E902&gt;0,TIME(F902,G902,H902)/E902,"")</f>
        <v>6.4004629629629628E-3</v>
      </c>
      <c r="K902" s="50" t="s">
        <v>581</v>
      </c>
      <c r="L902" s="50" t="s">
        <v>600</v>
      </c>
      <c r="M902" s="55">
        <f>IF(D902&gt;0,0.0416666666666667/J902,"")</f>
        <v>6.5099457504520846</v>
      </c>
      <c r="N902" s="50">
        <v>0</v>
      </c>
      <c r="O902" s="50" t="s">
        <v>198</v>
      </c>
      <c r="Q902" s="151">
        <f>IF("1-Swim"=D902,J902*2.4,IF("2-Bike"=D902,J902*112,IF("3-Run"=D902,J902*26.2,0)))</f>
        <v>0</v>
      </c>
      <c r="R902" s="151">
        <f>Q902/2</f>
        <v>0</v>
      </c>
      <c r="S902" s="53">
        <f>J902*26.2</f>
        <v>0.16769212962962962</v>
      </c>
      <c r="T902" s="53">
        <f>(J902+0.0013889)*26.2</f>
        <v>0.20408130962962961</v>
      </c>
      <c r="U902" s="53">
        <f>S902/2</f>
        <v>8.3846064814814811E-2</v>
      </c>
      <c r="V902" s="53">
        <f>T902/2</f>
        <v>0.10204065481481481</v>
      </c>
      <c r="W902" s="50">
        <f>RANK(J902,J:J,1)</f>
        <v>932</v>
      </c>
      <c r="X902" s="50">
        <f>YEAR(B902)</f>
        <v>2007</v>
      </c>
      <c r="Y902" s="50">
        <f>MONTH(B902)</f>
        <v>12</v>
      </c>
      <c r="Z902" s="56">
        <f>X902*100+Y902</f>
        <v>200712</v>
      </c>
      <c r="AA902" s="56">
        <f>WEEKNUM(B902,1)</f>
        <v>49</v>
      </c>
      <c r="AB902" s="58">
        <f>IF(ISBLANK(B902)," ",MAX(B902-B901-1,0))</f>
        <v>0</v>
      </c>
      <c r="AC902" s="56">
        <f>DAY(B902)</f>
        <v>2</v>
      </c>
      <c r="AD902" s="53">
        <f>U902+V902</f>
        <v>0.1858867196296296</v>
      </c>
      <c r="AE902" s="56">
        <f>IF("1-Swim"=D902,E902*46.7,IF("2-Bike"=D902,E902,IF("3-Run"=D902,E902*4.27,0)))</f>
        <v>0</v>
      </c>
    </row>
    <row r="903" spans="1:31" x14ac:dyDescent="0.25">
      <c r="A903" s="50">
        <v>902</v>
      </c>
      <c r="B903" s="51">
        <v>39418</v>
      </c>
      <c r="C903" s="75">
        <f>B903</f>
        <v>39418</v>
      </c>
      <c r="D903" s="50" t="s">
        <v>708</v>
      </c>
      <c r="E903" s="50">
        <v>1</v>
      </c>
      <c r="F903" s="50">
        <v>0</v>
      </c>
      <c r="G903" s="50">
        <v>9</v>
      </c>
      <c r="H903" s="50">
        <v>9</v>
      </c>
      <c r="I903" s="53">
        <f>IF(E903&gt;0,TIME(F903,G903,H903),"")</f>
        <v>6.3541666666666668E-3</v>
      </c>
      <c r="J903" s="54">
        <f>IF(E903&gt;0,TIME(F903,G903,H903)/E903,"")</f>
        <v>6.3541666666666668E-3</v>
      </c>
      <c r="K903" s="50" t="s">
        <v>581</v>
      </c>
      <c r="L903" s="50" t="s">
        <v>600</v>
      </c>
      <c r="M903" s="55">
        <f>IF(D903&gt;0,0.0416666666666667/J903,"")</f>
        <v>6.5573770491803325</v>
      </c>
      <c r="N903" s="50">
        <v>0</v>
      </c>
      <c r="O903" s="50" t="s">
        <v>198</v>
      </c>
      <c r="Q903" s="151">
        <f>IF("1-Swim"=D903,J903*2.4,IF("2-Bike"=D903,J903*112,IF("3-Run"=D903,J903*26.2,0)))</f>
        <v>0</v>
      </c>
      <c r="R903" s="151">
        <f>Q903/2</f>
        <v>0</v>
      </c>
      <c r="S903" s="53">
        <f>J903*26.2</f>
        <v>0.16647916666666668</v>
      </c>
      <c r="T903" s="53">
        <f>(J903+0.0013889)*26.2</f>
        <v>0.20286834666666667</v>
      </c>
      <c r="U903" s="53">
        <f>S903/2</f>
        <v>8.3239583333333339E-2</v>
      </c>
      <c r="V903" s="53">
        <f>T903/2</f>
        <v>0.10143417333333334</v>
      </c>
      <c r="W903" s="50">
        <f>RANK(J903,J:J,1)</f>
        <v>912</v>
      </c>
      <c r="X903" s="50">
        <f>YEAR(B903)</f>
        <v>2007</v>
      </c>
      <c r="Y903" s="50">
        <f>MONTH(B903)</f>
        <v>12</v>
      </c>
      <c r="Z903" s="56">
        <f>X903*100+Y903</f>
        <v>200712</v>
      </c>
      <c r="AA903" s="56">
        <f>WEEKNUM(B903,1)</f>
        <v>49</v>
      </c>
      <c r="AB903" s="58">
        <f>IF(ISBLANK(B903)," ",MAX(B903-B902-1,0))</f>
        <v>0</v>
      </c>
      <c r="AC903" s="56">
        <f>DAY(B903)</f>
        <v>2</v>
      </c>
      <c r="AD903" s="53">
        <f>U903+V903</f>
        <v>0.18467375666666669</v>
      </c>
      <c r="AE903" s="56">
        <f>IF("1-Swim"=D903,E903*46.7,IF("2-Bike"=D903,E903,IF("3-Run"=D903,E903*4.27,0)))</f>
        <v>0</v>
      </c>
    </row>
    <row r="904" spans="1:31" x14ac:dyDescent="0.25">
      <c r="A904" s="50">
        <v>903</v>
      </c>
      <c r="B904" s="51">
        <v>39418</v>
      </c>
      <c r="C904" s="75">
        <f>B904</f>
        <v>39418</v>
      </c>
      <c r="D904" s="50" t="s">
        <v>709</v>
      </c>
      <c r="E904" s="50">
        <v>1</v>
      </c>
      <c r="F904" s="50">
        <v>0</v>
      </c>
      <c r="G904" s="50">
        <v>9</v>
      </c>
      <c r="H904" s="50">
        <v>2</v>
      </c>
      <c r="I904" s="53">
        <f>IF(E904&gt;0,TIME(F904,G904,H904),"")</f>
        <v>6.2731481481481484E-3</v>
      </c>
      <c r="J904" s="54">
        <f>IF(E904&gt;0,TIME(F904,G904,H904)/E904,"")</f>
        <v>6.2731481481481484E-3</v>
      </c>
      <c r="K904" s="50" t="s">
        <v>581</v>
      </c>
      <c r="L904" s="50" t="s">
        <v>600</v>
      </c>
      <c r="M904" s="55">
        <f>IF(D904&gt;0,0.0416666666666667/J904,"")</f>
        <v>6.6420664206642117</v>
      </c>
      <c r="N904" s="50">
        <v>0</v>
      </c>
      <c r="O904" s="50" t="s">
        <v>198</v>
      </c>
      <c r="Q904" s="151">
        <f>IF("1-Swim"=D904,J904*2.4,IF("2-Bike"=D904,J904*112,IF("3-Run"=D904,J904*26.2,0)))</f>
        <v>0</v>
      </c>
      <c r="R904" s="151">
        <f>Q904/2</f>
        <v>0</v>
      </c>
      <c r="S904" s="53">
        <f>J904*26.2</f>
        <v>0.16435648148148149</v>
      </c>
      <c r="T904" s="53">
        <f>(J904+0.0013889)*26.2</f>
        <v>0.20074566148148149</v>
      </c>
      <c r="U904" s="53">
        <f>S904/2</f>
        <v>8.2178240740740746E-2</v>
      </c>
      <c r="V904" s="53">
        <f>T904/2</f>
        <v>0.10037283074074074</v>
      </c>
      <c r="W904" s="50">
        <f>RANK(J904,J:J,1)</f>
        <v>881</v>
      </c>
      <c r="X904" s="50">
        <f>YEAR(B904)</f>
        <v>2007</v>
      </c>
      <c r="Y904" s="50">
        <f>MONTH(B904)</f>
        <v>12</v>
      </c>
      <c r="Z904" s="56">
        <f>X904*100+Y904</f>
        <v>200712</v>
      </c>
      <c r="AA904" s="56">
        <f>WEEKNUM(B904,1)</f>
        <v>49</v>
      </c>
      <c r="AB904" s="58">
        <f>IF(ISBLANK(B904)," ",MAX(B904-B903-1,0))</f>
        <v>0</v>
      </c>
      <c r="AC904" s="56">
        <f>DAY(B904)</f>
        <v>2</v>
      </c>
      <c r="AD904" s="53">
        <f>U904+V904</f>
        <v>0.18255107148148148</v>
      </c>
      <c r="AE904" s="56">
        <f>IF("1-Swim"=D904,E904*46.7,IF("2-Bike"=D904,E904,IF("3-Run"=D904,E904*4.27,0)))</f>
        <v>0</v>
      </c>
    </row>
    <row r="905" spans="1:31" x14ac:dyDescent="0.25">
      <c r="A905" s="50">
        <v>904</v>
      </c>
      <c r="B905" s="51">
        <v>39418</v>
      </c>
      <c r="C905" s="75">
        <f>B905</f>
        <v>39418</v>
      </c>
      <c r="D905" s="50" t="s">
        <v>710</v>
      </c>
      <c r="E905" s="50">
        <v>1</v>
      </c>
      <c r="F905" s="50">
        <v>0</v>
      </c>
      <c r="G905" s="50">
        <v>9</v>
      </c>
      <c r="H905" s="50">
        <v>2</v>
      </c>
      <c r="I905" s="53">
        <f>IF(E905&gt;0,TIME(F905,G905,H905),"")</f>
        <v>6.2731481481481484E-3</v>
      </c>
      <c r="J905" s="54">
        <f>IF(E905&gt;0,TIME(F905,G905,H905)/E905,"")</f>
        <v>6.2731481481481484E-3</v>
      </c>
      <c r="K905" s="50" t="s">
        <v>581</v>
      </c>
      <c r="L905" s="50" t="s">
        <v>600</v>
      </c>
      <c r="M905" s="55">
        <f>IF(D905&gt;0,0.0416666666666667/J905,"")</f>
        <v>6.6420664206642117</v>
      </c>
      <c r="N905" s="50">
        <v>0</v>
      </c>
      <c r="O905" s="50" t="s">
        <v>198</v>
      </c>
      <c r="Q905" s="151">
        <f>IF("1-Swim"=D905,J905*2.4,IF("2-Bike"=D905,J905*112,IF("3-Run"=D905,J905*26.2,0)))</f>
        <v>0</v>
      </c>
      <c r="R905" s="151">
        <f>Q905/2</f>
        <v>0</v>
      </c>
      <c r="S905" s="53">
        <f>J905*26.2</f>
        <v>0.16435648148148149</v>
      </c>
      <c r="T905" s="53">
        <f>(J905+0.0013889)*26.2</f>
        <v>0.20074566148148149</v>
      </c>
      <c r="U905" s="53">
        <f>S905/2</f>
        <v>8.2178240740740746E-2</v>
      </c>
      <c r="V905" s="53">
        <f>T905/2</f>
        <v>0.10037283074074074</v>
      </c>
      <c r="W905" s="50">
        <f>RANK(J905,J:J,1)</f>
        <v>881</v>
      </c>
      <c r="X905" s="50">
        <f>YEAR(B905)</f>
        <v>2007</v>
      </c>
      <c r="Y905" s="50">
        <f>MONTH(B905)</f>
        <v>12</v>
      </c>
      <c r="Z905" s="56">
        <f>X905*100+Y905</f>
        <v>200712</v>
      </c>
      <c r="AA905" s="56">
        <f>WEEKNUM(B905,1)</f>
        <v>49</v>
      </c>
      <c r="AB905" s="58">
        <f>IF(ISBLANK(B905)," ",MAX(B905-B904-1,0))</f>
        <v>0</v>
      </c>
      <c r="AC905" s="56">
        <f>DAY(B905)</f>
        <v>2</v>
      </c>
      <c r="AD905" s="53">
        <f>U905+V905</f>
        <v>0.18255107148148148</v>
      </c>
      <c r="AE905" s="56">
        <f>IF("1-Swim"=D905,E905*46.7,IF("2-Bike"=D905,E905,IF("3-Run"=D905,E905*4.27,0)))</f>
        <v>0</v>
      </c>
    </row>
    <row r="906" spans="1:31" x14ac:dyDescent="0.25">
      <c r="A906" s="50">
        <v>905</v>
      </c>
      <c r="B906" s="51">
        <v>39418</v>
      </c>
      <c r="C906" s="75">
        <f>B906</f>
        <v>39418</v>
      </c>
      <c r="D906" s="50" t="s">
        <v>711</v>
      </c>
      <c r="E906" s="50">
        <v>0.55000000000000004</v>
      </c>
      <c r="F906" s="50">
        <v>0</v>
      </c>
      <c r="G906" s="50">
        <v>5</v>
      </c>
      <c r="H906" s="50">
        <v>12</v>
      </c>
      <c r="I906" s="53">
        <f>IF(E906&gt;0,TIME(F906,G906,H906),"")</f>
        <v>3.6111111111111114E-3</v>
      </c>
      <c r="J906" s="54">
        <f>IF(E906&gt;0,TIME(F906,G906,H906)/E906,"")</f>
        <v>6.5656565656565654E-3</v>
      </c>
      <c r="K906" s="50" t="s">
        <v>581</v>
      </c>
      <c r="L906" s="50" t="s">
        <v>600</v>
      </c>
      <c r="M906" s="55">
        <f>IF(D906&gt;0,0.0416666666666667/J906,"")</f>
        <v>6.3461538461538511</v>
      </c>
      <c r="N906" s="50">
        <v>0</v>
      </c>
      <c r="O906" s="50" t="s">
        <v>198</v>
      </c>
      <c r="Q906" s="151">
        <f>IF("1-Swim"=D906,J906*2.4,IF("2-Bike"=D906,J906*112,IF("3-Run"=D906,J906*26.2,0)))</f>
        <v>0</v>
      </c>
      <c r="R906" s="151">
        <f>Q906/2</f>
        <v>0</v>
      </c>
      <c r="S906" s="53">
        <f>J906*26.2</f>
        <v>0.17202020202020202</v>
      </c>
      <c r="T906" s="53">
        <f>(J906+0.0013889)*26.2</f>
        <v>0.20840938202020198</v>
      </c>
      <c r="U906" s="53">
        <f>S906/2</f>
        <v>8.6010101010101009E-2</v>
      </c>
      <c r="V906" s="53">
        <f>T906/2</f>
        <v>0.10420469101010099</v>
      </c>
      <c r="W906" s="50">
        <f>RANK(J906,J:J,1)</f>
        <v>1060</v>
      </c>
      <c r="X906" s="50">
        <f>YEAR(B906)</f>
        <v>2007</v>
      </c>
      <c r="Y906" s="50">
        <f>MONTH(B906)</f>
        <v>12</v>
      </c>
      <c r="Z906" s="56">
        <f>X906*100+Y906</f>
        <v>200712</v>
      </c>
      <c r="AA906" s="56">
        <f>WEEKNUM(B906,1)</f>
        <v>49</v>
      </c>
      <c r="AB906" s="58">
        <f>IF(ISBLANK(B906)," ",MAX(B906-B905-1,0))</f>
        <v>0</v>
      </c>
      <c r="AC906" s="56">
        <f>DAY(B906)</f>
        <v>2</v>
      </c>
      <c r="AD906" s="53">
        <f>U906+V906</f>
        <v>0.190214792020202</v>
      </c>
      <c r="AE906" s="56">
        <f>IF("1-Swim"=D906,E906*46.7,IF("2-Bike"=D906,E906,IF("3-Run"=D906,E906*4.27,0)))</f>
        <v>0</v>
      </c>
    </row>
    <row r="907" spans="1:31" x14ac:dyDescent="0.25">
      <c r="A907" s="50">
        <v>906</v>
      </c>
      <c r="B907" s="51">
        <v>39422</v>
      </c>
      <c r="C907" s="75">
        <f>B907</f>
        <v>39422</v>
      </c>
      <c r="D907" s="50" t="s">
        <v>1223</v>
      </c>
      <c r="E907" s="50">
        <v>3</v>
      </c>
      <c r="F907" s="50">
        <v>0</v>
      </c>
      <c r="G907" s="50">
        <v>30</v>
      </c>
      <c r="H907" s="50">
        <v>55</v>
      </c>
      <c r="I907" s="53">
        <f>IF(E907&gt;0,TIME(F907,G907,H907),"")</f>
        <v>2.146990740740741E-2</v>
      </c>
      <c r="J907" s="54">
        <f>IF(E907&gt;0,TIME(F907,G907,H907)/E907,"")</f>
        <v>7.1566358024691369E-3</v>
      </c>
      <c r="K907" s="50" t="s">
        <v>581</v>
      </c>
      <c r="L907" s="50" t="s">
        <v>334</v>
      </c>
      <c r="M907" s="55">
        <f>IF(D907&gt;0,0.0416666666666667/J907,"")</f>
        <v>5.8221024258760146</v>
      </c>
      <c r="N907" s="50">
        <v>0</v>
      </c>
      <c r="O907" s="50" t="s">
        <v>330</v>
      </c>
      <c r="Q907" s="151">
        <f>IF("1-Swim"=D907,J907*2.4,IF("2-Bike"=D907,J907*112,IF("3-Run"=D907,J907*26.2,0)))</f>
        <v>0.18750385802469138</v>
      </c>
      <c r="R907" s="151">
        <f>Q907/2</f>
        <v>9.3751929012345692E-2</v>
      </c>
      <c r="S907" s="53">
        <f>J907*26.2</f>
        <v>0.18750385802469138</v>
      </c>
      <c r="T907" s="53">
        <f>(J907+0.0013889)*26.2</f>
        <v>0.22389303802469138</v>
      </c>
      <c r="U907" s="53">
        <f>S907/2</f>
        <v>9.3751929012345692E-2</v>
      </c>
      <c r="V907" s="53">
        <f>T907/2</f>
        <v>0.11194651901234569</v>
      </c>
      <c r="W907" s="50">
        <f>RANK(J907,J:J,1)</f>
        <v>1736</v>
      </c>
      <c r="X907" s="50">
        <f>YEAR(B907)</f>
        <v>2007</v>
      </c>
      <c r="Y907" s="50">
        <f>MONTH(B907)</f>
        <v>12</v>
      </c>
      <c r="Z907" s="56">
        <f>X907*100+Y907</f>
        <v>200712</v>
      </c>
      <c r="AA907" s="56">
        <f>WEEKNUM(B907,1)</f>
        <v>49</v>
      </c>
      <c r="AB907" s="58">
        <f>IF(ISBLANK(B907)," ",MAX(B907-B906-1,0))</f>
        <v>3</v>
      </c>
      <c r="AC907" s="56">
        <f>DAY(B907)</f>
        <v>6</v>
      </c>
      <c r="AD907" s="53">
        <f>U907+V907</f>
        <v>0.20569844802469139</v>
      </c>
      <c r="AE907" s="56">
        <f>IF("1-Swim"=D907,E907*46.7,IF("2-Bike"=D907,E907,IF("3-Run"=D907,E907*4.27,0)))</f>
        <v>12.809999999999999</v>
      </c>
    </row>
    <row r="908" spans="1:31" x14ac:dyDescent="0.25">
      <c r="A908" s="50">
        <v>907</v>
      </c>
      <c r="B908" s="51">
        <v>39423</v>
      </c>
      <c r="C908" s="75">
        <f>B908</f>
        <v>39423</v>
      </c>
      <c r="D908" s="50" t="s">
        <v>1223</v>
      </c>
      <c r="E908" s="50">
        <v>3</v>
      </c>
      <c r="F908" s="50">
        <v>0</v>
      </c>
      <c r="G908" s="50">
        <v>28</v>
      </c>
      <c r="H908" s="50">
        <v>35</v>
      </c>
      <c r="I908" s="53">
        <f>IF(E908&gt;0,TIME(F908,G908,H908),"")</f>
        <v>1.9849537037037037E-2</v>
      </c>
      <c r="J908" s="54">
        <f>IF(E908&gt;0,TIME(F908,G908,H908)/E908,"")</f>
        <v>6.6165123456790121E-3</v>
      </c>
      <c r="K908" s="50" t="s">
        <v>581</v>
      </c>
      <c r="L908" s="50" t="s">
        <v>334</v>
      </c>
      <c r="M908" s="55">
        <f>IF(D908&gt;0,0.0416666666666667/J908,"")</f>
        <v>6.2973760932944662</v>
      </c>
      <c r="N908" s="50">
        <v>0</v>
      </c>
      <c r="O908" s="50" t="s">
        <v>330</v>
      </c>
      <c r="Q908" s="151">
        <f>IF("1-Swim"=D908,J908*2.4,IF("2-Bike"=D908,J908*112,IF("3-Run"=D908,J908*26.2,0)))</f>
        <v>0.17335262345679012</v>
      </c>
      <c r="R908" s="151">
        <f>Q908/2</f>
        <v>8.6676311728395058E-2</v>
      </c>
      <c r="S908" s="53">
        <f>J908*26.2</f>
        <v>0.17335262345679012</v>
      </c>
      <c r="T908" s="53">
        <f>(J908+0.0013889)*26.2</f>
        <v>0.20974180345679008</v>
      </c>
      <c r="U908" s="53">
        <f>S908/2</f>
        <v>8.6676311728395058E-2</v>
      </c>
      <c r="V908" s="53">
        <f>T908/2</f>
        <v>0.10487090172839504</v>
      </c>
      <c r="W908" s="50">
        <f>RANK(J908,J:J,1)</f>
        <v>1112</v>
      </c>
      <c r="X908" s="50">
        <f>YEAR(B908)</f>
        <v>2007</v>
      </c>
      <c r="Y908" s="50">
        <f>MONTH(B908)</f>
        <v>12</v>
      </c>
      <c r="Z908" s="56">
        <f>X908*100+Y908</f>
        <v>200712</v>
      </c>
      <c r="AA908" s="56">
        <f>WEEKNUM(B908,1)</f>
        <v>49</v>
      </c>
      <c r="AB908" s="58">
        <f>IF(ISBLANK(B908)," ",MAX(B908-B907-1,0))</f>
        <v>0</v>
      </c>
      <c r="AC908" s="56">
        <f>DAY(B908)</f>
        <v>7</v>
      </c>
      <c r="AD908" s="53">
        <f>U908+V908</f>
        <v>0.1915472134567901</v>
      </c>
      <c r="AE908" s="56">
        <f>IF("1-Swim"=D908,E908*46.7,IF("2-Bike"=D908,E908,IF("3-Run"=D908,E908*4.27,0)))</f>
        <v>12.809999999999999</v>
      </c>
    </row>
    <row r="909" spans="1:31" x14ac:dyDescent="0.25">
      <c r="A909" s="50">
        <v>908</v>
      </c>
      <c r="B909" s="51">
        <v>39427</v>
      </c>
      <c r="C909" s="75">
        <f>B909</f>
        <v>39427</v>
      </c>
      <c r="D909" s="50" t="s">
        <v>514</v>
      </c>
      <c r="E909" s="50">
        <v>1.0000000000000001E-5</v>
      </c>
      <c r="F909" s="50">
        <v>0</v>
      </c>
      <c r="G909" s="50">
        <v>30</v>
      </c>
      <c r="H909" s="50">
        <v>0</v>
      </c>
      <c r="I909" s="53">
        <f>IF(E909&gt;0,TIME(F909,G909,H909),"")</f>
        <v>2.0833333333333332E-2</v>
      </c>
      <c r="J909" s="54">
        <f>IF(E909&gt;0,TIME(F909,G909,H909)/E909,"")</f>
        <v>2083.333333333333</v>
      </c>
      <c r="K909" s="50" t="s">
        <v>581</v>
      </c>
      <c r="L909" s="50" t="s">
        <v>329</v>
      </c>
      <c r="M909" s="55">
        <f>IF(D909&gt;0,0.0416666666666667/J909,"")</f>
        <v>2.0000000000000019E-5</v>
      </c>
      <c r="N909" s="50">
        <v>0</v>
      </c>
      <c r="O909" s="50" t="s">
        <v>253</v>
      </c>
      <c r="P909" s="50" t="s">
        <v>337</v>
      </c>
      <c r="Q909" s="151">
        <f>IF("1-Swim"=D909,J909*2.4,IF("2-Bike"=D909,J909*112,IF("3-Run"=D909,J909*26.2,0)))</f>
        <v>0</v>
      </c>
      <c r="R909" s="151">
        <f>Q909/2</f>
        <v>0</v>
      </c>
      <c r="S909" s="53">
        <f>J909*26.2</f>
        <v>54583.333333333321</v>
      </c>
      <c r="T909" s="53">
        <f>(J909+0.0013889)*26.2</f>
        <v>54583.369722513329</v>
      </c>
      <c r="U909" s="53">
        <f>S909/2</f>
        <v>27291.666666666661</v>
      </c>
      <c r="V909" s="53">
        <f>T909/2</f>
        <v>27291.684861256665</v>
      </c>
      <c r="W909" s="50">
        <f>RANK(J909,J:J,1)</f>
        <v>3433</v>
      </c>
      <c r="X909" s="50">
        <f>YEAR(B909)</f>
        <v>2007</v>
      </c>
      <c r="Y909" s="50">
        <f>MONTH(B909)</f>
        <v>12</v>
      </c>
      <c r="Z909" s="56">
        <f>X909*100+Y909</f>
        <v>200712</v>
      </c>
      <c r="AA909" s="56">
        <f>WEEKNUM(B909,1)</f>
        <v>50</v>
      </c>
      <c r="AB909" s="58">
        <f>IF(ISBLANK(B909)," ",MAX(B909-B908-1,0))</f>
        <v>3</v>
      </c>
      <c r="AC909" s="56">
        <f>DAY(B909)</f>
        <v>11</v>
      </c>
      <c r="AD909" s="53">
        <f>U909+V909</f>
        <v>54583.351527923325</v>
      </c>
      <c r="AE909" s="56">
        <f>IF("1-Swim"=D909,E909*46.7,IF("2-Bike"=D909,E909,IF("3-Run"=D909,E909*4.27,0)))</f>
        <v>0</v>
      </c>
    </row>
    <row r="910" spans="1:31" x14ac:dyDescent="0.25">
      <c r="A910" s="50">
        <v>909</v>
      </c>
      <c r="B910" s="51">
        <v>39433</v>
      </c>
      <c r="C910" s="75">
        <f>B910</f>
        <v>39433</v>
      </c>
      <c r="D910" s="50" t="s">
        <v>1223</v>
      </c>
      <c r="E910" s="50">
        <v>2</v>
      </c>
      <c r="F910" s="50">
        <v>0</v>
      </c>
      <c r="G910" s="50">
        <v>18</v>
      </c>
      <c r="H910" s="50">
        <v>26</v>
      </c>
      <c r="I910" s="53">
        <f>IF(E910&gt;0,TIME(F910,G910,H910),"")</f>
        <v>1.2800925925925926E-2</v>
      </c>
      <c r="J910" s="54">
        <f>IF(E910&gt;0,TIME(F910,G910,H910)/E910,"")</f>
        <v>6.4004629629629628E-3</v>
      </c>
      <c r="K910" s="50" t="s">
        <v>581</v>
      </c>
      <c r="L910" s="50" t="s">
        <v>17</v>
      </c>
      <c r="M910" s="55">
        <f>IF(D910&gt;0,0.0416666666666667/J910,"")</f>
        <v>6.5099457504520846</v>
      </c>
      <c r="N910" s="50">
        <v>0</v>
      </c>
      <c r="O910" s="50" t="s">
        <v>253</v>
      </c>
      <c r="Q910" s="151">
        <f>IF("1-Swim"=D910,J910*2.4,IF("2-Bike"=D910,J910*112,IF("3-Run"=D910,J910*26.2,0)))</f>
        <v>0.16769212962962962</v>
      </c>
      <c r="R910" s="151">
        <f>Q910/2</f>
        <v>8.3846064814814811E-2</v>
      </c>
      <c r="S910" s="53">
        <f>J910*26.2</f>
        <v>0.16769212962962962</v>
      </c>
      <c r="T910" s="53">
        <f>(J910+0.0013889)*26.2</f>
        <v>0.20408130962962961</v>
      </c>
      <c r="U910" s="53">
        <f>S910/2</f>
        <v>8.3846064814814811E-2</v>
      </c>
      <c r="V910" s="53">
        <f>T910/2</f>
        <v>0.10204065481481481</v>
      </c>
      <c r="W910" s="50">
        <f>RANK(J910,J:J,1)</f>
        <v>932</v>
      </c>
      <c r="X910" s="50">
        <f>YEAR(B910)</f>
        <v>2007</v>
      </c>
      <c r="Y910" s="50">
        <f>MONTH(B910)</f>
        <v>12</v>
      </c>
      <c r="Z910" s="56">
        <f>X910*100+Y910</f>
        <v>200712</v>
      </c>
      <c r="AA910" s="56">
        <f>WEEKNUM(B910,1)</f>
        <v>51</v>
      </c>
      <c r="AB910" s="58">
        <f>IF(ISBLANK(B910)," ",MAX(B910-B909-1,0))</f>
        <v>5</v>
      </c>
      <c r="AC910" s="56">
        <f>DAY(B910)</f>
        <v>17</v>
      </c>
      <c r="AD910" s="53">
        <f>U910+V910</f>
        <v>0.1858867196296296</v>
      </c>
      <c r="AE910" s="56">
        <f>IF("1-Swim"=D910,E910*46.7,IF("2-Bike"=D910,E910,IF("3-Run"=D910,E910*4.27,0)))</f>
        <v>8.5399999999999991</v>
      </c>
    </row>
    <row r="911" spans="1:31" x14ac:dyDescent="0.25">
      <c r="A911" s="50">
        <v>910</v>
      </c>
      <c r="B911" s="51">
        <v>39442</v>
      </c>
      <c r="C911" s="75">
        <f>B911</f>
        <v>39442</v>
      </c>
      <c r="D911" s="50" t="s">
        <v>1223</v>
      </c>
      <c r="E911" s="50">
        <v>3</v>
      </c>
      <c r="F911" s="50">
        <v>0</v>
      </c>
      <c r="G911" s="50">
        <v>30</v>
      </c>
      <c r="H911" s="50">
        <v>0</v>
      </c>
      <c r="I911" s="53">
        <f>IF(E911&gt;0,TIME(F911,G911,H911),"")</f>
        <v>2.0833333333333332E-2</v>
      </c>
      <c r="J911" s="54">
        <f>IF(E911&gt;0,TIME(F911,G911,H911)/E911,"")</f>
        <v>6.9444444444444441E-3</v>
      </c>
      <c r="K911" s="50" t="s">
        <v>581</v>
      </c>
      <c r="L911" s="50" t="s">
        <v>334</v>
      </c>
      <c r="M911" s="55">
        <f>IF(D911&gt;0,0.0416666666666667/J911,"")</f>
        <v>6.0000000000000053</v>
      </c>
      <c r="N911" s="50">
        <v>0</v>
      </c>
      <c r="O911" s="50" t="s">
        <v>330</v>
      </c>
      <c r="Q911" s="151">
        <f>IF("1-Swim"=D911,J911*2.4,IF("2-Bike"=D911,J911*112,IF("3-Run"=D911,J911*26.2,0)))</f>
        <v>0.18194444444444444</v>
      </c>
      <c r="R911" s="151">
        <f>Q911/2</f>
        <v>9.0972222222222218E-2</v>
      </c>
      <c r="S911" s="53">
        <f>J911*26.2</f>
        <v>0.18194444444444444</v>
      </c>
      <c r="T911" s="53">
        <f>(J911+0.0013889)*26.2</f>
        <v>0.21833362444444443</v>
      </c>
      <c r="U911" s="53">
        <f>S911/2</f>
        <v>9.0972222222222218E-2</v>
      </c>
      <c r="V911" s="53">
        <f>T911/2</f>
        <v>0.10916681222222221</v>
      </c>
      <c r="W911" s="50">
        <f>RANK(J911,J:J,1)</f>
        <v>1479</v>
      </c>
      <c r="X911" s="50">
        <f>YEAR(B911)</f>
        <v>2007</v>
      </c>
      <c r="Y911" s="50">
        <f>MONTH(B911)</f>
        <v>12</v>
      </c>
      <c r="Z911" s="56">
        <f>X911*100+Y911</f>
        <v>200712</v>
      </c>
      <c r="AA911" s="56">
        <f>WEEKNUM(B911,1)</f>
        <v>52</v>
      </c>
      <c r="AB911" s="58">
        <f>IF(ISBLANK(B911)," ",MAX(B911-B910-1,0))</f>
        <v>8</v>
      </c>
      <c r="AC911" s="56">
        <f>DAY(B911)</f>
        <v>26</v>
      </c>
      <c r="AD911" s="53">
        <f>U911+V911</f>
        <v>0.20013903444444442</v>
      </c>
      <c r="AE911" s="56">
        <f>IF("1-Swim"=D911,E911*46.7,IF("2-Bike"=D911,E911,IF("3-Run"=D911,E911*4.27,0)))</f>
        <v>12.809999999999999</v>
      </c>
    </row>
    <row r="912" spans="1:31" x14ac:dyDescent="0.25">
      <c r="A912" s="50">
        <v>911</v>
      </c>
      <c r="B912" s="51">
        <v>39444</v>
      </c>
      <c r="C912" s="75">
        <f>B912</f>
        <v>39444</v>
      </c>
      <c r="D912" s="50" t="s">
        <v>1223</v>
      </c>
      <c r="E912" s="50">
        <v>3</v>
      </c>
      <c r="F912" s="50">
        <v>0</v>
      </c>
      <c r="G912" s="50">
        <v>27</v>
      </c>
      <c r="H912" s="50">
        <v>23</v>
      </c>
      <c r="I912" s="53">
        <f>IF(E912&gt;0,TIME(F912,G912,H912),"")</f>
        <v>1.9016203703703705E-2</v>
      </c>
      <c r="J912" s="54">
        <f>IF(E912&gt;0,TIME(F912,G912,H912)/E912,"")</f>
        <v>6.3387345679012351E-3</v>
      </c>
      <c r="K912" s="50" t="s">
        <v>581</v>
      </c>
      <c r="L912" s="50" t="s">
        <v>334</v>
      </c>
      <c r="M912" s="55">
        <f>IF(D912&gt;0,0.0416666666666667/J912,"")</f>
        <v>6.5733414485696944</v>
      </c>
      <c r="N912" s="50">
        <v>0</v>
      </c>
      <c r="O912" s="50" t="s">
        <v>198</v>
      </c>
      <c r="Q912" s="151">
        <f>IF("1-Swim"=D912,J912*2.4,IF("2-Bike"=D912,J912*112,IF("3-Run"=D912,J912*26.2,0)))</f>
        <v>0.16607484567901235</v>
      </c>
      <c r="R912" s="151">
        <f>Q912/2</f>
        <v>8.3037422839506173E-2</v>
      </c>
      <c r="S912" s="53">
        <f>J912*26.2</f>
        <v>0.16607484567901235</v>
      </c>
      <c r="T912" s="53">
        <f>(J912+0.0013889)*26.2</f>
        <v>0.20246402567901237</v>
      </c>
      <c r="U912" s="53">
        <f>S912/2</f>
        <v>8.3037422839506173E-2</v>
      </c>
      <c r="V912" s="53">
        <f>T912/2</f>
        <v>0.10123201283950618</v>
      </c>
      <c r="W912" s="50">
        <f>RANK(J912,J:J,1)</f>
        <v>908</v>
      </c>
      <c r="X912" s="50">
        <f>YEAR(B912)</f>
        <v>2007</v>
      </c>
      <c r="Y912" s="50">
        <f>MONTH(B912)</f>
        <v>12</v>
      </c>
      <c r="Z912" s="56">
        <f>X912*100+Y912</f>
        <v>200712</v>
      </c>
      <c r="AA912" s="56">
        <f>WEEKNUM(B912,1)</f>
        <v>52</v>
      </c>
      <c r="AB912" s="58">
        <f>IF(ISBLANK(B912)," ",MAX(B912-B911-1,0))</f>
        <v>1</v>
      </c>
      <c r="AC912" s="56">
        <f>DAY(B912)</f>
        <v>28</v>
      </c>
      <c r="AD912" s="53">
        <f>U912+V912</f>
        <v>0.18426943567901236</v>
      </c>
      <c r="AE912" s="56">
        <f>IF("1-Swim"=D912,E912*46.7,IF("2-Bike"=D912,E912,IF("3-Run"=D912,E912*4.27,0)))</f>
        <v>12.809999999999999</v>
      </c>
    </row>
    <row r="913" spans="1:31" x14ac:dyDescent="0.25">
      <c r="A913" s="50">
        <v>912</v>
      </c>
      <c r="B913" s="51">
        <v>39447</v>
      </c>
      <c r="C913" s="75">
        <f>B913</f>
        <v>39447</v>
      </c>
      <c r="D913" s="50" t="s">
        <v>1223</v>
      </c>
      <c r="E913" s="50">
        <v>2</v>
      </c>
      <c r="F913" s="50">
        <v>0</v>
      </c>
      <c r="G913" s="50">
        <v>17</v>
      </c>
      <c r="H913" s="50">
        <v>50</v>
      </c>
      <c r="I913" s="53">
        <f>IF(E913&gt;0,TIME(F913,G913,H913),"")</f>
        <v>1.238425925925926E-2</v>
      </c>
      <c r="J913" s="54">
        <f>IF(E913&gt;0,TIME(F913,G913,H913)/E913,"")</f>
        <v>6.1921296296296299E-3</v>
      </c>
      <c r="K913" s="50" t="s">
        <v>581</v>
      </c>
      <c r="L913" s="50" t="s">
        <v>17</v>
      </c>
      <c r="M913" s="55">
        <f>IF(D913&gt;0,0.0416666666666667/J913,"")</f>
        <v>6.7289719626168276</v>
      </c>
      <c r="N913" s="50">
        <v>0</v>
      </c>
      <c r="O913" s="50" t="s">
        <v>253</v>
      </c>
      <c r="Q913" s="151">
        <f>IF("1-Swim"=D913,J913*2.4,IF("2-Bike"=D913,J913*112,IF("3-Run"=D913,J913*26.2,0)))</f>
        <v>0.16223379629629631</v>
      </c>
      <c r="R913" s="151">
        <f>Q913/2</f>
        <v>8.1116898148148153E-2</v>
      </c>
      <c r="S913" s="53">
        <f>J913*26.2</f>
        <v>0.16223379629629631</v>
      </c>
      <c r="T913" s="53">
        <f>(J913+0.0013889)*26.2</f>
        <v>0.1986229762962963</v>
      </c>
      <c r="U913" s="53">
        <f>S913/2</f>
        <v>8.1116898148148153E-2</v>
      </c>
      <c r="V913" s="53">
        <f>T913/2</f>
        <v>9.931148814814815E-2</v>
      </c>
      <c r="W913" s="50">
        <f>RANK(J913,J:J,1)</f>
        <v>856</v>
      </c>
      <c r="X913" s="50">
        <f>YEAR(B913)</f>
        <v>2007</v>
      </c>
      <c r="Y913" s="50">
        <f>MONTH(B913)</f>
        <v>12</v>
      </c>
      <c r="Z913" s="56">
        <f>X913*100+Y913</f>
        <v>200712</v>
      </c>
      <c r="AA913" s="56">
        <f>WEEKNUM(B913,1)</f>
        <v>53</v>
      </c>
      <c r="AB913" s="58">
        <f>IF(ISBLANK(B913)," ",MAX(B913-B912-1,0))</f>
        <v>2</v>
      </c>
      <c r="AC913" s="56">
        <f>DAY(B913)</f>
        <v>31</v>
      </c>
      <c r="AD913" s="53">
        <f>U913+V913</f>
        <v>0.18042838629629632</v>
      </c>
      <c r="AE913" s="56">
        <f>IF("1-Swim"=D913,E913*46.7,IF("2-Bike"=D913,E913,IF("3-Run"=D913,E913*4.27,0)))</f>
        <v>8.5399999999999991</v>
      </c>
    </row>
    <row r="914" spans="1:31" x14ac:dyDescent="0.25">
      <c r="A914" s="50">
        <v>913</v>
      </c>
      <c r="B914" s="51">
        <v>39448</v>
      </c>
      <c r="C914" s="75">
        <f>B914</f>
        <v>39448</v>
      </c>
      <c r="D914" s="50" t="s">
        <v>1223</v>
      </c>
      <c r="E914" s="50">
        <v>5</v>
      </c>
      <c r="F914" s="50">
        <v>0</v>
      </c>
      <c r="G914" s="50">
        <v>53</v>
      </c>
      <c r="H914" s="50">
        <v>8</v>
      </c>
      <c r="I914" s="53">
        <f>IF(E914&gt;0,TIME(F914,G914,H914),"")</f>
        <v>3.6898148148148145E-2</v>
      </c>
      <c r="J914" s="54">
        <f>IF(E914&gt;0,TIME(F914,G914,H914)/E914,"")</f>
        <v>7.3796296296296292E-3</v>
      </c>
      <c r="K914" s="50" t="s">
        <v>581</v>
      </c>
      <c r="L914" s="50" t="s">
        <v>124</v>
      </c>
      <c r="M914" s="55">
        <f>IF(D914&gt;0,0.0416666666666667/J914,"")</f>
        <v>5.6461731493099165</v>
      </c>
      <c r="N914" s="50">
        <v>0</v>
      </c>
      <c r="O914" s="50" t="s">
        <v>602</v>
      </c>
      <c r="P914" s="50" t="s">
        <v>603</v>
      </c>
      <c r="Q914" s="151">
        <f>IF("1-Swim"=D914,J914*2.4,IF("2-Bike"=D914,J914*112,IF("3-Run"=D914,J914*26.2,0)))</f>
        <v>0.19334629629629629</v>
      </c>
      <c r="R914" s="151">
        <f>Q914/2</f>
        <v>9.6673148148148147E-2</v>
      </c>
      <c r="S914" s="53">
        <f>J914*26.2</f>
        <v>0.19334629629629629</v>
      </c>
      <c r="T914" s="53">
        <f>(J914+0.0013889)*26.2</f>
        <v>0.22973547629629626</v>
      </c>
      <c r="U914" s="53">
        <f>S914/2</f>
        <v>9.6673148148148147E-2</v>
      </c>
      <c r="V914" s="53">
        <f>T914/2</f>
        <v>0.11486773814814813</v>
      </c>
      <c r="W914" s="50">
        <f>RANK(J914,J:J,1)</f>
        <v>1961</v>
      </c>
      <c r="X914" s="50">
        <f>YEAR(B914)</f>
        <v>2008</v>
      </c>
      <c r="Y914" s="50">
        <f>MONTH(B914)</f>
        <v>1</v>
      </c>
      <c r="Z914" s="56">
        <f>X914*100+Y914</f>
        <v>200801</v>
      </c>
      <c r="AA914" s="56">
        <f>WEEKNUM(B914,1)</f>
        <v>1</v>
      </c>
      <c r="AB914" s="58">
        <f>IF(ISBLANK(B914)," ",MAX(B914-B913-1,0))</f>
        <v>0</v>
      </c>
      <c r="AC914" s="56">
        <f>DAY(B914)</f>
        <v>1</v>
      </c>
      <c r="AD914" s="53">
        <f>U914+V914</f>
        <v>0.21154088629629628</v>
      </c>
      <c r="AE914" s="56">
        <f>IF("1-Swim"=D914,E914*46.7,IF("2-Bike"=D914,E914,IF("3-Run"=D914,E914*4.27,0)))</f>
        <v>21.349999999999998</v>
      </c>
    </row>
    <row r="915" spans="1:31" x14ac:dyDescent="0.25">
      <c r="A915" s="50">
        <v>914</v>
      </c>
      <c r="B915" s="51">
        <v>39449</v>
      </c>
      <c r="C915" s="75">
        <f>B915</f>
        <v>39449</v>
      </c>
      <c r="D915" s="50" t="s">
        <v>1223</v>
      </c>
      <c r="E915" s="50">
        <v>3</v>
      </c>
      <c r="F915" s="50">
        <v>0</v>
      </c>
      <c r="G915" s="50">
        <v>30</v>
      </c>
      <c r="H915" s="50">
        <v>39</v>
      </c>
      <c r="I915" s="53">
        <f>IF(E915&gt;0,TIME(F915,G915,H915),"")</f>
        <v>2.1284722222222222E-2</v>
      </c>
      <c r="J915" s="54">
        <f>IF(E915&gt;0,TIME(F915,G915,H915)/E915,"")</f>
        <v>7.0949074074074074E-3</v>
      </c>
      <c r="K915" s="50" t="s">
        <v>581</v>
      </c>
      <c r="L915" s="50" t="s">
        <v>334</v>
      </c>
      <c r="M915" s="55">
        <f>IF(D915&gt;0,0.0416666666666667/J915,"")</f>
        <v>5.872756933115828</v>
      </c>
      <c r="N915" s="50">
        <v>0</v>
      </c>
      <c r="O915" s="50" t="s">
        <v>319</v>
      </c>
      <c r="Q915" s="151">
        <f>IF("1-Swim"=D915,J915*2.4,IF("2-Bike"=D915,J915*112,IF("3-Run"=D915,J915*26.2,0)))</f>
        <v>0.18588657407407408</v>
      </c>
      <c r="R915" s="151">
        <f>Q915/2</f>
        <v>9.294328703703704E-2</v>
      </c>
      <c r="S915" s="53">
        <f>J915*26.2</f>
        <v>0.18588657407407408</v>
      </c>
      <c r="T915" s="53">
        <f>(J915+0.0013889)*26.2</f>
        <v>0.22227575407407407</v>
      </c>
      <c r="U915" s="53">
        <f>S915/2</f>
        <v>9.294328703703704E-2</v>
      </c>
      <c r="V915" s="53">
        <f>T915/2</f>
        <v>0.11113787703703704</v>
      </c>
      <c r="W915" s="50">
        <f>RANK(J915,J:J,1)</f>
        <v>1662</v>
      </c>
      <c r="X915" s="50">
        <f>YEAR(B915)</f>
        <v>2008</v>
      </c>
      <c r="Y915" s="50">
        <f>MONTH(B915)</f>
        <v>1</v>
      </c>
      <c r="Z915" s="56">
        <f>X915*100+Y915</f>
        <v>200801</v>
      </c>
      <c r="AA915" s="56">
        <f>WEEKNUM(B915,1)</f>
        <v>1</v>
      </c>
      <c r="AB915" s="58">
        <f>IF(ISBLANK(B915)," ",MAX(B915-B914-1,0))</f>
        <v>0</v>
      </c>
      <c r="AC915" s="56">
        <f>DAY(B915)</f>
        <v>2</v>
      </c>
      <c r="AD915" s="53">
        <f>U915+V915</f>
        <v>0.20408116407407406</v>
      </c>
      <c r="AE915" s="56">
        <f>IF("1-Swim"=D915,E915*46.7,IF("2-Bike"=D915,E915,IF("3-Run"=D915,E915*4.27,0)))</f>
        <v>12.809999999999999</v>
      </c>
    </row>
    <row r="916" spans="1:31" x14ac:dyDescent="0.25">
      <c r="A916" s="50">
        <v>915</v>
      </c>
      <c r="B916" s="51">
        <v>39451</v>
      </c>
      <c r="C916" s="75">
        <f>B916</f>
        <v>39451</v>
      </c>
      <c r="D916" s="50" t="s">
        <v>1223</v>
      </c>
      <c r="E916" s="50">
        <v>3.04</v>
      </c>
      <c r="F916" s="50">
        <v>0</v>
      </c>
      <c r="G916" s="50">
        <v>30</v>
      </c>
      <c r="H916" s="50">
        <v>26</v>
      </c>
      <c r="I916" s="53">
        <f>IF(E916&gt;0,TIME(F916,G916,H916),"")</f>
        <v>2.1134259259259259E-2</v>
      </c>
      <c r="J916" s="54">
        <f>IF(E916&gt;0,TIME(F916,G916,H916)/E916,"")</f>
        <v>6.9520589668615983E-3</v>
      </c>
      <c r="K916" s="50" t="s">
        <v>581</v>
      </c>
      <c r="L916" s="50" t="s">
        <v>334</v>
      </c>
      <c r="M916" s="55">
        <f>IF(D916&gt;0,0.0416666666666667/J916,"")</f>
        <v>5.9934282584885041</v>
      </c>
      <c r="N916" s="50">
        <v>0</v>
      </c>
      <c r="O916" s="50" t="s">
        <v>330</v>
      </c>
      <c r="Q916" s="151">
        <f>IF("1-Swim"=D916,J916*2.4,IF("2-Bike"=D916,J916*112,IF("3-Run"=D916,J916*26.2,0)))</f>
        <v>0.18214394493177388</v>
      </c>
      <c r="R916" s="151">
        <f>Q916/2</f>
        <v>9.1071972465886941E-2</v>
      </c>
      <c r="S916" s="53">
        <f>J916*26.2</f>
        <v>0.18214394493177388</v>
      </c>
      <c r="T916" s="53">
        <f>(J916+0.0013889)*26.2</f>
        <v>0.21853312493177388</v>
      </c>
      <c r="U916" s="53">
        <f>S916/2</f>
        <v>9.1071972465886941E-2</v>
      </c>
      <c r="V916" s="53">
        <f>T916/2</f>
        <v>0.10926656246588694</v>
      </c>
      <c r="W916" s="50">
        <f>RANK(J916,J:J,1)</f>
        <v>1513</v>
      </c>
      <c r="X916" s="50">
        <f>YEAR(B916)</f>
        <v>2008</v>
      </c>
      <c r="Y916" s="50">
        <f>MONTH(B916)</f>
        <v>1</v>
      </c>
      <c r="Z916" s="56">
        <f>X916*100+Y916</f>
        <v>200801</v>
      </c>
      <c r="AA916" s="56">
        <f>WEEKNUM(B916,1)</f>
        <v>1</v>
      </c>
      <c r="AB916" s="58">
        <f>IF(ISBLANK(B916)," ",MAX(B916-B915-1,0))</f>
        <v>1</v>
      </c>
      <c r="AC916" s="56">
        <f>DAY(B916)</f>
        <v>4</v>
      </c>
      <c r="AD916" s="53">
        <f>U916+V916</f>
        <v>0.20033853493177389</v>
      </c>
      <c r="AE916" s="56">
        <f>IF("1-Swim"=D916,E916*46.7,IF("2-Bike"=D916,E916,IF("3-Run"=D916,E916*4.27,0)))</f>
        <v>12.980799999999999</v>
      </c>
    </row>
    <row r="917" spans="1:31" x14ac:dyDescent="0.25">
      <c r="A917" s="50">
        <v>916</v>
      </c>
      <c r="B917" s="51">
        <v>39454</v>
      </c>
      <c r="C917" s="75">
        <f>B917</f>
        <v>39454</v>
      </c>
      <c r="D917" s="50" t="s">
        <v>1223</v>
      </c>
      <c r="E917" s="50">
        <v>3.04</v>
      </c>
      <c r="F917" s="50">
        <v>0</v>
      </c>
      <c r="G917" s="50">
        <v>31</v>
      </c>
      <c r="H917" s="50">
        <v>28</v>
      </c>
      <c r="I917" s="53">
        <f>IF(E917&gt;0,TIME(F917,G917,H917),"")</f>
        <v>2.1851851851851848E-2</v>
      </c>
      <c r="J917" s="54">
        <f>IF(E917&gt;0,TIME(F917,G917,H917)/E917,"")</f>
        <v>7.1881091617933711E-3</v>
      </c>
      <c r="K917" s="50" t="s">
        <v>581</v>
      </c>
      <c r="L917" s="50" t="s">
        <v>334</v>
      </c>
      <c r="M917" s="55">
        <f>IF(D917&gt;0,0.0416666666666667/J917,"")</f>
        <v>5.7966101694915313</v>
      </c>
      <c r="N917" s="50">
        <v>0</v>
      </c>
      <c r="O917" s="50" t="s">
        <v>198</v>
      </c>
      <c r="P917" s="50" t="s">
        <v>297</v>
      </c>
      <c r="Q917" s="151">
        <f>IF("1-Swim"=D917,J917*2.4,IF("2-Bike"=D917,J917*112,IF("3-Run"=D917,J917*26.2,0)))</f>
        <v>0.18832846003898632</v>
      </c>
      <c r="R917" s="151">
        <f>Q917/2</f>
        <v>9.4164230019493159E-2</v>
      </c>
      <c r="S917" s="53">
        <f>J917*26.2</f>
        <v>0.18832846003898632</v>
      </c>
      <c r="T917" s="53">
        <f>(J917+0.0013889)*26.2</f>
        <v>0.22471764003898631</v>
      </c>
      <c r="U917" s="53">
        <f>S917/2</f>
        <v>9.4164230019493159E-2</v>
      </c>
      <c r="V917" s="53">
        <f>T917/2</f>
        <v>0.11235882001949316</v>
      </c>
      <c r="W917" s="50">
        <f>RANK(J917,J:J,1)</f>
        <v>1771</v>
      </c>
      <c r="X917" s="50">
        <f>YEAR(B917)</f>
        <v>2008</v>
      </c>
      <c r="Y917" s="50">
        <f>MONTH(B917)</f>
        <v>1</v>
      </c>
      <c r="Z917" s="56">
        <f>X917*100+Y917</f>
        <v>200801</v>
      </c>
      <c r="AA917" s="56">
        <f>WEEKNUM(B917,1)</f>
        <v>2</v>
      </c>
      <c r="AB917" s="58">
        <f>IF(ISBLANK(B917)," ",MAX(B917-B916-1,0))</f>
        <v>2</v>
      </c>
      <c r="AC917" s="56">
        <f>DAY(B917)</f>
        <v>7</v>
      </c>
      <c r="AD917" s="53">
        <f>U917+V917</f>
        <v>0.2065230500389863</v>
      </c>
      <c r="AE917" s="56">
        <f>IF("1-Swim"=D917,E917*46.7,IF("2-Bike"=D917,E917,IF("3-Run"=D917,E917*4.27,0)))</f>
        <v>12.980799999999999</v>
      </c>
    </row>
    <row r="918" spans="1:31" x14ac:dyDescent="0.25">
      <c r="A918" s="50">
        <v>917</v>
      </c>
      <c r="B918" s="51">
        <v>39455</v>
      </c>
      <c r="C918" s="75">
        <f>B918</f>
        <v>39455</v>
      </c>
      <c r="D918" s="50" t="s">
        <v>1223</v>
      </c>
      <c r="E918" s="50">
        <v>4.8</v>
      </c>
      <c r="F918" s="50">
        <v>0</v>
      </c>
      <c r="G918" s="50">
        <v>47</v>
      </c>
      <c r="H918" s="50">
        <v>55</v>
      </c>
      <c r="I918" s="53">
        <f>IF(E918&gt;0,TIME(F918,G918,H918),"")</f>
        <v>3.3275462962962958E-2</v>
      </c>
      <c r="J918" s="54">
        <f>IF(E918&gt;0,TIME(F918,G918,H918)/E918,"")</f>
        <v>6.9323881172839502E-3</v>
      </c>
      <c r="K918" s="50" t="s">
        <v>581</v>
      </c>
      <c r="L918" s="50" t="s">
        <v>202</v>
      </c>
      <c r="M918" s="55">
        <f>IF(D918&gt;0,0.0416666666666667/J918,"")</f>
        <v>6.0104347826087006</v>
      </c>
      <c r="N918" s="50">
        <v>0</v>
      </c>
      <c r="O918" s="50" t="s">
        <v>255</v>
      </c>
      <c r="Q918" s="151">
        <f>IF("1-Swim"=D918,J918*2.4,IF("2-Bike"=D918,J918*112,IF("3-Run"=D918,J918*26.2,0)))</f>
        <v>0.1816285686728395</v>
      </c>
      <c r="R918" s="151">
        <f>Q918/2</f>
        <v>9.0814284336419748E-2</v>
      </c>
      <c r="S918" s="53">
        <f>J918*26.2</f>
        <v>0.1816285686728395</v>
      </c>
      <c r="T918" s="53">
        <f>(J918+0.0013889)*26.2</f>
        <v>0.21801774867283946</v>
      </c>
      <c r="U918" s="53">
        <f>S918/2</f>
        <v>9.0814284336419748E-2</v>
      </c>
      <c r="V918" s="53">
        <f>T918/2</f>
        <v>0.10900887433641973</v>
      </c>
      <c r="W918" s="50">
        <f>RANK(J918,J:J,1)</f>
        <v>1467</v>
      </c>
      <c r="X918" s="50">
        <f>YEAR(B918)</f>
        <v>2008</v>
      </c>
      <c r="Y918" s="50">
        <f>MONTH(B918)</f>
        <v>1</v>
      </c>
      <c r="Z918" s="56">
        <f>X918*100+Y918</f>
        <v>200801</v>
      </c>
      <c r="AA918" s="56">
        <f>WEEKNUM(B918,1)</f>
        <v>2</v>
      </c>
      <c r="AB918" s="58">
        <f>IF(ISBLANK(B918)," ",MAX(B918-B917-1,0))</f>
        <v>0</v>
      </c>
      <c r="AC918" s="56">
        <f>DAY(B918)</f>
        <v>8</v>
      </c>
      <c r="AD918" s="53">
        <f>U918+V918</f>
        <v>0.19982315867283948</v>
      </c>
      <c r="AE918" s="56">
        <f>IF("1-Swim"=D918,E918*46.7,IF("2-Bike"=D918,E918,IF("3-Run"=D918,E918*4.27,0)))</f>
        <v>20.495999999999999</v>
      </c>
    </row>
    <row r="919" spans="1:31" x14ac:dyDescent="0.25">
      <c r="A919" s="50">
        <v>918</v>
      </c>
      <c r="B919" s="51">
        <v>39457</v>
      </c>
      <c r="C919" s="75">
        <f>B919</f>
        <v>39457</v>
      </c>
      <c r="D919" s="50" t="s">
        <v>1223</v>
      </c>
      <c r="E919" s="50">
        <v>3</v>
      </c>
      <c r="F919" s="50">
        <v>0</v>
      </c>
      <c r="G919" s="50">
        <v>28</v>
      </c>
      <c r="H919" s="50">
        <v>39</v>
      </c>
      <c r="I919" s="53">
        <f>IF(E919&gt;0,TIME(F919,G919,H919),"")</f>
        <v>1.9895833333333331E-2</v>
      </c>
      <c r="J919" s="54">
        <f>IF(E919&gt;0,TIME(F919,G919,H919)/E919,"")</f>
        <v>6.6319444444444438E-3</v>
      </c>
      <c r="K919" s="50" t="s">
        <v>581</v>
      </c>
      <c r="L919" s="50" t="s">
        <v>334</v>
      </c>
      <c r="M919" s="55">
        <f>IF(D919&gt;0,0.0416666666666667/J919,"")</f>
        <v>6.282722513089011</v>
      </c>
      <c r="N919" s="50">
        <v>0</v>
      </c>
      <c r="O919" s="50" t="s">
        <v>198</v>
      </c>
      <c r="P919" s="50" t="s">
        <v>274</v>
      </c>
      <c r="Q919" s="151">
        <f>IF("1-Swim"=D919,J919*2.4,IF("2-Bike"=D919,J919*112,IF("3-Run"=D919,J919*26.2,0)))</f>
        <v>0.17375694444444442</v>
      </c>
      <c r="R919" s="151">
        <f>Q919/2</f>
        <v>8.6878472222222211E-2</v>
      </c>
      <c r="S919" s="53">
        <f>J919*26.2</f>
        <v>0.17375694444444442</v>
      </c>
      <c r="T919" s="53">
        <f>(J919+0.0013889)*26.2</f>
        <v>0.21014612444444442</v>
      </c>
      <c r="U919" s="53">
        <f>S919/2</f>
        <v>8.6878472222222211E-2</v>
      </c>
      <c r="V919" s="53">
        <f>T919/2</f>
        <v>0.10507306222222221</v>
      </c>
      <c r="W919" s="50">
        <f>RANK(J919,J:J,1)</f>
        <v>1129</v>
      </c>
      <c r="X919" s="50">
        <f>YEAR(B919)</f>
        <v>2008</v>
      </c>
      <c r="Y919" s="50">
        <f>MONTH(B919)</f>
        <v>1</v>
      </c>
      <c r="Z919" s="56">
        <f>X919*100+Y919</f>
        <v>200801</v>
      </c>
      <c r="AA919" s="56">
        <f>WEEKNUM(B919,1)</f>
        <v>2</v>
      </c>
      <c r="AB919" s="58">
        <f>IF(ISBLANK(B919)," ",MAX(B919-B918-1,0))</f>
        <v>1</v>
      </c>
      <c r="AC919" s="56">
        <f>DAY(B919)</f>
        <v>10</v>
      </c>
      <c r="AD919" s="53">
        <f>U919+V919</f>
        <v>0.1919515344444444</v>
      </c>
      <c r="AE919" s="56">
        <f>IF("1-Swim"=D919,E919*46.7,IF("2-Bike"=D919,E919,IF("3-Run"=D919,E919*4.27,0)))</f>
        <v>12.809999999999999</v>
      </c>
    </row>
    <row r="920" spans="1:31" x14ac:dyDescent="0.25">
      <c r="A920" s="50">
        <v>919</v>
      </c>
      <c r="B920" s="51">
        <v>39458</v>
      </c>
      <c r="C920" s="75">
        <f>B920</f>
        <v>39458</v>
      </c>
      <c r="D920" s="50" t="s">
        <v>1223</v>
      </c>
      <c r="E920" s="50">
        <v>2.25</v>
      </c>
      <c r="F920" s="50">
        <v>0</v>
      </c>
      <c r="G920" s="50">
        <v>19</v>
      </c>
      <c r="H920" s="50">
        <v>26</v>
      </c>
      <c r="I920" s="53">
        <f>IF(E920&gt;0,TIME(F920,G920,H920),"")</f>
        <v>1.3495370370370371E-2</v>
      </c>
      <c r="J920" s="54">
        <f>IF(E920&gt;0,TIME(F920,G920,H920)/E920,"")</f>
        <v>5.9979423868312762E-3</v>
      </c>
      <c r="K920" s="50" t="s">
        <v>581</v>
      </c>
      <c r="L920" s="50" t="s">
        <v>604</v>
      </c>
      <c r="M920" s="55">
        <f>IF(D920&gt;0,0.0416666666666667/J920,"")</f>
        <v>6.9468267581475178</v>
      </c>
      <c r="N920" s="50">
        <v>0</v>
      </c>
      <c r="O920" s="50" t="s">
        <v>198</v>
      </c>
      <c r="P920" s="50" t="s">
        <v>605</v>
      </c>
      <c r="Q920" s="151">
        <f>IF("1-Swim"=D920,J920*2.4,IF("2-Bike"=D920,J920*112,IF("3-Run"=D920,J920*26.2,0)))</f>
        <v>0.15714609053497944</v>
      </c>
      <c r="R920" s="151">
        <f>Q920/2</f>
        <v>7.8573045267489719E-2</v>
      </c>
      <c r="S920" s="53">
        <f>J920*26.2</f>
        <v>0.15714609053497944</v>
      </c>
      <c r="T920" s="53">
        <f>(J920+0.0013889)*26.2</f>
        <v>0.19353527053497943</v>
      </c>
      <c r="U920" s="53">
        <f>S920/2</f>
        <v>7.8573045267489719E-2</v>
      </c>
      <c r="V920" s="53">
        <f>T920/2</f>
        <v>9.6767635267489716E-2</v>
      </c>
      <c r="W920" s="50">
        <f>RANK(J920,J:J,1)</f>
        <v>814</v>
      </c>
      <c r="X920" s="50">
        <f>YEAR(B920)</f>
        <v>2008</v>
      </c>
      <c r="Y920" s="50">
        <f>MONTH(B920)</f>
        <v>1</v>
      </c>
      <c r="Z920" s="56">
        <f>X920*100+Y920</f>
        <v>200801</v>
      </c>
      <c r="AA920" s="56">
        <f>WEEKNUM(B920,1)</f>
        <v>2</v>
      </c>
      <c r="AB920" s="58">
        <f>IF(ISBLANK(B920)," ",MAX(B920-B919-1,0))</f>
        <v>0</v>
      </c>
      <c r="AC920" s="56">
        <f>DAY(B920)</f>
        <v>11</v>
      </c>
      <c r="AD920" s="53">
        <f>U920+V920</f>
        <v>0.17534068053497942</v>
      </c>
      <c r="AE920" s="56">
        <f>IF("1-Swim"=D920,E920*46.7,IF("2-Bike"=D920,E920,IF("3-Run"=D920,E920*4.27,0)))</f>
        <v>9.6074999999999982</v>
      </c>
    </row>
    <row r="921" spans="1:31" x14ac:dyDescent="0.25">
      <c r="A921" s="50">
        <v>920</v>
      </c>
      <c r="B921" s="51">
        <v>39461</v>
      </c>
      <c r="C921" s="75">
        <f>B921</f>
        <v>39461</v>
      </c>
      <c r="D921" s="50" t="s">
        <v>1223</v>
      </c>
      <c r="E921" s="50">
        <v>1</v>
      </c>
      <c r="F921" s="50">
        <v>0</v>
      </c>
      <c r="G921" s="50">
        <v>12</v>
      </c>
      <c r="H921" s="50">
        <v>30</v>
      </c>
      <c r="I921" s="53">
        <f>IF(E921&gt;0,TIME(F921,G921,H921),"")</f>
        <v>8.6805555555555559E-3</v>
      </c>
      <c r="J921" s="54">
        <f>IF(E921&gt;0,TIME(F921,G921,H921)/E921,"")</f>
        <v>8.6805555555555559E-3</v>
      </c>
      <c r="K921" s="50" t="s">
        <v>581</v>
      </c>
      <c r="L921" s="50" t="s">
        <v>129</v>
      </c>
      <c r="M921" s="55">
        <f>IF(D921&gt;0,0.0416666666666667/J921,"")</f>
        <v>4.8000000000000034</v>
      </c>
      <c r="N921" s="50">
        <v>0</v>
      </c>
      <c r="O921" s="50" t="s">
        <v>253</v>
      </c>
      <c r="Q921" s="151">
        <f>IF("1-Swim"=D921,J921*2.4,IF("2-Bike"=D921,J921*112,IF("3-Run"=D921,J921*26.2,0)))</f>
        <v>0.22743055555555555</v>
      </c>
      <c r="R921" s="151">
        <f>Q921/2</f>
        <v>0.11371527777777778</v>
      </c>
      <c r="S921" s="53">
        <f>J921*26.2</f>
        <v>0.22743055555555555</v>
      </c>
      <c r="T921" s="53">
        <f>(J921+0.0013889)*26.2</f>
        <v>0.26381973555555555</v>
      </c>
      <c r="U921" s="53">
        <f>S921/2</f>
        <v>0.11371527777777778</v>
      </c>
      <c r="V921" s="53">
        <f>T921/2</f>
        <v>0.13190986777777777</v>
      </c>
      <c r="W921" s="50">
        <f>RANK(J921,J:J,1)</f>
        <v>2701</v>
      </c>
      <c r="X921" s="50">
        <f>YEAR(B921)</f>
        <v>2008</v>
      </c>
      <c r="Y921" s="50">
        <f>MONTH(B921)</f>
        <v>1</v>
      </c>
      <c r="Z921" s="56">
        <f>X921*100+Y921</f>
        <v>200801</v>
      </c>
      <c r="AA921" s="56">
        <f>WEEKNUM(B921,1)</f>
        <v>3</v>
      </c>
      <c r="AB921" s="58">
        <f>IF(ISBLANK(B921)," ",MAX(B921-B920-1,0))</f>
        <v>2</v>
      </c>
      <c r="AC921" s="56">
        <f>DAY(B921)</f>
        <v>14</v>
      </c>
      <c r="AD921" s="53">
        <f>U921+V921</f>
        <v>0.24562514555555554</v>
      </c>
      <c r="AE921" s="56">
        <f>IF("1-Swim"=D921,E921*46.7,IF("2-Bike"=D921,E921,IF("3-Run"=D921,E921*4.27,0)))</f>
        <v>4.2699999999999996</v>
      </c>
    </row>
    <row r="922" spans="1:31" x14ac:dyDescent="0.25">
      <c r="A922" s="50">
        <v>921</v>
      </c>
      <c r="B922" s="51">
        <v>39462</v>
      </c>
      <c r="C922" s="75">
        <f>B922</f>
        <v>39462</v>
      </c>
      <c r="D922" s="50" t="s">
        <v>1223</v>
      </c>
      <c r="E922" s="50">
        <v>2</v>
      </c>
      <c r="F922" s="50">
        <v>0</v>
      </c>
      <c r="G922" s="50">
        <v>19</v>
      </c>
      <c r="H922" s="50">
        <v>50</v>
      </c>
      <c r="I922" s="53">
        <f>IF(E922&gt;0,TIME(F922,G922,H922),"")</f>
        <v>1.3773148148148147E-2</v>
      </c>
      <c r="J922" s="54">
        <f>IF(E922&gt;0,TIME(F922,G922,H922)/E922,"")</f>
        <v>6.8865740740740736E-3</v>
      </c>
      <c r="K922" s="50" t="s">
        <v>581</v>
      </c>
      <c r="L922" s="50" t="s">
        <v>17</v>
      </c>
      <c r="M922" s="55">
        <f>IF(D922&gt;0,0.0416666666666667/J922,"")</f>
        <v>6.050420168067232</v>
      </c>
      <c r="N922" s="50">
        <v>0</v>
      </c>
      <c r="O922" s="50" t="s">
        <v>253</v>
      </c>
      <c r="P922" s="50" t="s">
        <v>606</v>
      </c>
      <c r="Q922" s="151">
        <f>IF("1-Swim"=D922,J922*2.4,IF("2-Bike"=D922,J922*112,IF("3-Run"=D922,J922*26.2,0)))</f>
        <v>0.18042824074074074</v>
      </c>
      <c r="R922" s="151">
        <f>Q922/2</f>
        <v>9.0214120370370368E-2</v>
      </c>
      <c r="S922" s="53">
        <f>J922*26.2</f>
        <v>0.18042824074074074</v>
      </c>
      <c r="T922" s="53">
        <f>(J922+0.0013889)*26.2</f>
        <v>0.2168174207407407</v>
      </c>
      <c r="U922" s="53">
        <f>S922/2</f>
        <v>9.0214120370370368E-2</v>
      </c>
      <c r="V922" s="53">
        <f>T922/2</f>
        <v>0.10840871037037035</v>
      </c>
      <c r="W922" s="50">
        <f>RANK(J922,J:J,1)</f>
        <v>1416</v>
      </c>
      <c r="X922" s="50">
        <f>YEAR(B922)</f>
        <v>2008</v>
      </c>
      <c r="Y922" s="50">
        <f>MONTH(B922)</f>
        <v>1</v>
      </c>
      <c r="Z922" s="56">
        <f>X922*100+Y922</f>
        <v>200801</v>
      </c>
      <c r="AA922" s="56">
        <f>WEEKNUM(B922,1)</f>
        <v>3</v>
      </c>
      <c r="AB922" s="58">
        <f>IF(ISBLANK(B922)," ",MAX(B922-B921-1,0))</f>
        <v>0</v>
      </c>
      <c r="AC922" s="56">
        <f>DAY(B922)</f>
        <v>15</v>
      </c>
      <c r="AD922" s="53">
        <f>U922+V922</f>
        <v>0.19862283074074072</v>
      </c>
      <c r="AE922" s="56">
        <f>IF("1-Swim"=D922,E922*46.7,IF("2-Bike"=D922,E922,IF("3-Run"=D922,E922*4.27,0)))</f>
        <v>8.5399999999999991</v>
      </c>
    </row>
    <row r="923" spans="1:31" x14ac:dyDescent="0.25">
      <c r="A923" s="50">
        <v>922</v>
      </c>
      <c r="B923" s="51">
        <v>39464</v>
      </c>
      <c r="C923" s="75">
        <f>B923</f>
        <v>39464</v>
      </c>
      <c r="D923" s="50" t="s">
        <v>1223</v>
      </c>
      <c r="E923" s="50">
        <v>2.5499999999999998</v>
      </c>
      <c r="F923" s="50">
        <v>0</v>
      </c>
      <c r="G923" s="50">
        <v>25</v>
      </c>
      <c r="H923" s="50">
        <v>0</v>
      </c>
      <c r="I923" s="53">
        <f>IF(E923&gt;0,TIME(F923,G923,H923),"")</f>
        <v>1.7361111111111112E-2</v>
      </c>
      <c r="J923" s="54">
        <f>IF(E923&gt;0,TIME(F923,G923,H923)/E923,"")</f>
        <v>6.8082788671023969E-3</v>
      </c>
      <c r="K923" s="50" t="s">
        <v>581</v>
      </c>
      <c r="L923" s="50" t="s">
        <v>17</v>
      </c>
      <c r="M923" s="55">
        <f>IF(D923&gt;0,0.0416666666666667/J923,"")</f>
        <v>6.1200000000000045</v>
      </c>
      <c r="N923" s="50">
        <v>0</v>
      </c>
      <c r="O923" s="50" t="s">
        <v>253</v>
      </c>
      <c r="P923" s="50" t="s">
        <v>606</v>
      </c>
      <c r="Q923" s="151">
        <f>IF("1-Swim"=D923,J923*2.4,IF("2-Bike"=D923,J923*112,IF("3-Run"=D923,J923*26.2,0)))</f>
        <v>0.17837690631808278</v>
      </c>
      <c r="R923" s="151">
        <f>Q923/2</f>
        <v>8.9188453159041392E-2</v>
      </c>
      <c r="S923" s="53">
        <f>J923*26.2</f>
        <v>0.17837690631808278</v>
      </c>
      <c r="T923" s="53">
        <f>(J923+0.0013889)*26.2</f>
        <v>0.21476608631808278</v>
      </c>
      <c r="U923" s="53">
        <f>S923/2</f>
        <v>8.9188453159041392E-2</v>
      </c>
      <c r="V923" s="53">
        <f>T923/2</f>
        <v>0.10738304315904139</v>
      </c>
      <c r="W923" s="50">
        <f>RANK(J923,J:J,1)</f>
        <v>1314</v>
      </c>
      <c r="X923" s="50">
        <f>YEAR(B923)</f>
        <v>2008</v>
      </c>
      <c r="Y923" s="50">
        <f>MONTH(B923)</f>
        <v>1</v>
      </c>
      <c r="Z923" s="56">
        <f>X923*100+Y923</f>
        <v>200801</v>
      </c>
      <c r="AA923" s="56">
        <f>WEEKNUM(B923,1)</f>
        <v>3</v>
      </c>
      <c r="AB923" s="58">
        <f>IF(ISBLANK(B923)," ",MAX(B923-B922-1,0))</f>
        <v>1</v>
      </c>
      <c r="AC923" s="56">
        <f>DAY(B923)</f>
        <v>17</v>
      </c>
      <c r="AD923" s="53">
        <f>U923+V923</f>
        <v>0.19657149631808279</v>
      </c>
      <c r="AE923" s="56">
        <f>IF("1-Swim"=D923,E923*46.7,IF("2-Bike"=D923,E923,IF("3-Run"=D923,E923*4.27,0)))</f>
        <v>10.888499999999999</v>
      </c>
    </row>
    <row r="924" spans="1:31" x14ac:dyDescent="0.25">
      <c r="A924" s="50">
        <v>923</v>
      </c>
      <c r="B924" s="51">
        <v>39465</v>
      </c>
      <c r="C924" s="75">
        <f>B924</f>
        <v>39465</v>
      </c>
      <c r="D924" s="50" t="s">
        <v>1223</v>
      </c>
      <c r="E924" s="50">
        <v>4</v>
      </c>
      <c r="F924" s="50">
        <v>0</v>
      </c>
      <c r="G924" s="50">
        <v>43</v>
      </c>
      <c r="H924" s="50">
        <v>14</v>
      </c>
      <c r="I924" s="53">
        <f>IF(E924&gt;0,TIME(F924,G924,H924),"")</f>
        <v>3.0023148148148149E-2</v>
      </c>
      <c r="J924" s="54">
        <f>IF(E924&gt;0,TIME(F924,G924,H924)/E924,"")</f>
        <v>7.5057870370370374E-3</v>
      </c>
      <c r="K924" s="50" t="s">
        <v>581</v>
      </c>
      <c r="L924" s="50" t="s">
        <v>143</v>
      </c>
      <c r="M924" s="55">
        <f>IF(D924&gt;0,0.0416666666666667/J924,"")</f>
        <v>5.551272166538169</v>
      </c>
      <c r="N924" s="50">
        <v>0</v>
      </c>
      <c r="O924" s="50" t="s">
        <v>291</v>
      </c>
      <c r="P924" s="50" t="s">
        <v>297</v>
      </c>
      <c r="Q924" s="151">
        <f>IF("1-Swim"=D924,J924*2.4,IF("2-Bike"=D924,J924*112,IF("3-Run"=D924,J924*26.2,0)))</f>
        <v>0.19665162037037037</v>
      </c>
      <c r="R924" s="151">
        <f>Q924/2</f>
        <v>9.8325810185185186E-2</v>
      </c>
      <c r="S924" s="53">
        <f>J924*26.2</f>
        <v>0.19665162037037037</v>
      </c>
      <c r="T924" s="53">
        <f>(J924+0.0013889)*26.2</f>
        <v>0.23304080037037037</v>
      </c>
      <c r="U924" s="53">
        <f>S924/2</f>
        <v>9.8325810185185186E-2</v>
      </c>
      <c r="V924" s="53">
        <f>T924/2</f>
        <v>0.11652040018518518</v>
      </c>
      <c r="W924" s="50">
        <f>RANK(J924,J:J,1)</f>
        <v>2072</v>
      </c>
      <c r="X924" s="50">
        <f>YEAR(B924)</f>
        <v>2008</v>
      </c>
      <c r="Y924" s="50">
        <f>MONTH(B924)</f>
        <v>1</v>
      </c>
      <c r="Z924" s="56">
        <f>X924*100+Y924</f>
        <v>200801</v>
      </c>
      <c r="AA924" s="56">
        <f>WEEKNUM(B924,1)</f>
        <v>3</v>
      </c>
      <c r="AB924" s="58">
        <f>IF(ISBLANK(B924)," ",MAX(B924-B923-1,0))</f>
        <v>0</v>
      </c>
      <c r="AC924" s="56">
        <f>DAY(B924)</f>
        <v>18</v>
      </c>
      <c r="AD924" s="53">
        <f>U924+V924</f>
        <v>0.21484621037037038</v>
      </c>
      <c r="AE924" s="56">
        <f>IF("1-Swim"=D924,E924*46.7,IF("2-Bike"=D924,E924,IF("3-Run"=D924,E924*4.27,0)))</f>
        <v>17.079999999999998</v>
      </c>
    </row>
    <row r="925" spans="1:31" x14ac:dyDescent="0.25">
      <c r="A925" s="50">
        <v>924</v>
      </c>
      <c r="B925" s="51">
        <v>39466</v>
      </c>
      <c r="C925" s="75">
        <f>B925</f>
        <v>39466</v>
      </c>
      <c r="D925" s="50" t="s">
        <v>1224</v>
      </c>
      <c r="E925" s="50">
        <v>1</v>
      </c>
      <c r="F925" s="50">
        <v>0</v>
      </c>
      <c r="G925" s="50">
        <v>5</v>
      </c>
      <c r="H925" s="50">
        <v>45</v>
      </c>
      <c r="I925" s="53">
        <f>IF(E925&gt;0,TIME(F925,G925,H925),"")</f>
        <v>3.9930555555555561E-3</v>
      </c>
      <c r="J925" s="54">
        <f>IF(E925&gt;0,TIME(F925,G925,H925)/E925,"")</f>
        <v>3.9930555555555561E-3</v>
      </c>
      <c r="K925" s="50" t="s">
        <v>26</v>
      </c>
      <c r="L925" s="50" t="s">
        <v>140</v>
      </c>
      <c r="M925" s="55">
        <f>IF(D925&gt;0,0.0416666666666667/J925,"")</f>
        <v>10.434782608695659</v>
      </c>
      <c r="N925" s="50">
        <v>0</v>
      </c>
      <c r="O925" s="50" t="s">
        <v>253</v>
      </c>
      <c r="P925" s="50" t="s">
        <v>611</v>
      </c>
      <c r="Q925" s="151">
        <f>IF("1-Swim"=D925,J925*2.4,IF("2-Bike"=D925,J925*112,IF("3-Run"=D925,J925*26.2,0)))</f>
        <v>0.4472222222222223</v>
      </c>
      <c r="R925" s="151">
        <f>Q925/2</f>
        <v>0.22361111111111115</v>
      </c>
      <c r="S925" s="53">
        <f>J925*26.2</f>
        <v>0.10461805555555556</v>
      </c>
      <c r="T925" s="53">
        <f>(J925+0.0013889)*26.2</f>
        <v>0.14100723555555558</v>
      </c>
      <c r="U925" s="53">
        <f>S925/2</f>
        <v>5.2309027777777781E-2</v>
      </c>
      <c r="V925" s="53">
        <f>T925/2</f>
        <v>7.0503617777777791E-2</v>
      </c>
      <c r="W925" s="50">
        <f>RANK(J925,J:J,1)</f>
        <v>732</v>
      </c>
      <c r="X925" s="50">
        <f>YEAR(B925)</f>
        <v>2008</v>
      </c>
      <c r="Y925" s="50">
        <f>MONTH(B925)</f>
        <v>1</v>
      </c>
      <c r="Z925" s="56">
        <f>X925*100+Y925</f>
        <v>200801</v>
      </c>
      <c r="AA925" s="56">
        <f>WEEKNUM(B925,1)</f>
        <v>3</v>
      </c>
      <c r="AB925" s="58">
        <f>IF(ISBLANK(B925)," ",MAX(B925-B924-1,0))</f>
        <v>0</v>
      </c>
      <c r="AC925" s="56">
        <f>DAY(B925)</f>
        <v>19</v>
      </c>
      <c r="AD925" s="53">
        <f>U925+V925</f>
        <v>0.12281264555555557</v>
      </c>
      <c r="AE925" s="56">
        <f>IF("1-Swim"=D925,E925*46.7,IF("2-Bike"=D925,E925,IF("3-Run"=D925,E925*4.27,0)))</f>
        <v>1</v>
      </c>
    </row>
    <row r="926" spans="1:31" x14ac:dyDescent="0.25">
      <c r="A926" s="50">
        <v>925</v>
      </c>
      <c r="B926" s="51">
        <v>39466</v>
      </c>
      <c r="C926" s="75">
        <f>B926</f>
        <v>39466</v>
      </c>
      <c r="D926" s="50" t="s">
        <v>1223</v>
      </c>
      <c r="E926" s="50">
        <v>1</v>
      </c>
      <c r="F926" s="50">
        <v>0</v>
      </c>
      <c r="G926" s="50">
        <v>8</v>
      </c>
      <c r="H926" s="50">
        <v>55</v>
      </c>
      <c r="I926" s="53">
        <f>IF(E926&gt;0,TIME(F926,G926,H926),"")</f>
        <v>6.1921296296296299E-3</v>
      </c>
      <c r="J926" s="54">
        <f>IF(E926&gt;0,TIME(F926,G926,H926)/E926,"")</f>
        <v>6.1921296296296299E-3</v>
      </c>
      <c r="K926" s="50" t="s">
        <v>560</v>
      </c>
      <c r="L926" s="50" t="s">
        <v>17</v>
      </c>
      <c r="M926" s="55">
        <f>IF(D926&gt;0,0.0416666666666667/J926,"")</f>
        <v>6.7289719626168276</v>
      </c>
      <c r="N926" s="50">
        <v>0</v>
      </c>
      <c r="O926" s="50" t="s">
        <v>253</v>
      </c>
      <c r="P926" s="50" t="s">
        <v>611</v>
      </c>
      <c r="Q926" s="151">
        <f>IF("1-Swim"=D926,J926*2.4,IF("2-Bike"=D926,J926*112,IF("3-Run"=D926,J926*26.2,0)))</f>
        <v>0.16223379629629631</v>
      </c>
      <c r="R926" s="151">
        <f>Q926/2</f>
        <v>8.1116898148148153E-2</v>
      </c>
      <c r="S926" s="53">
        <f>J926*26.2</f>
        <v>0.16223379629629631</v>
      </c>
      <c r="T926" s="53">
        <f>(J926+0.0013889)*26.2</f>
        <v>0.1986229762962963</v>
      </c>
      <c r="U926" s="53">
        <f>S926/2</f>
        <v>8.1116898148148153E-2</v>
      </c>
      <c r="V926" s="53">
        <f>T926/2</f>
        <v>9.931148814814815E-2</v>
      </c>
      <c r="W926" s="50">
        <f>RANK(J926,J:J,1)</f>
        <v>856</v>
      </c>
      <c r="X926" s="50">
        <f>YEAR(B926)</f>
        <v>2008</v>
      </c>
      <c r="Y926" s="50">
        <f>MONTH(B926)</f>
        <v>1</v>
      </c>
      <c r="Z926" s="56">
        <f>X926*100+Y926</f>
        <v>200801</v>
      </c>
      <c r="AA926" s="56">
        <f>WEEKNUM(B926,1)</f>
        <v>3</v>
      </c>
      <c r="AB926" s="58">
        <f>IF(ISBLANK(B926)," ",MAX(B926-B925-1,0))</f>
        <v>0</v>
      </c>
      <c r="AC926" s="56">
        <f>DAY(B926)</f>
        <v>19</v>
      </c>
      <c r="AD926" s="53">
        <f>U926+V926</f>
        <v>0.18042838629629632</v>
      </c>
      <c r="AE926" s="56">
        <f>IF("1-Swim"=D926,E926*46.7,IF("2-Bike"=D926,E926,IF("3-Run"=D926,E926*4.27,0)))</f>
        <v>4.2699999999999996</v>
      </c>
    </row>
    <row r="927" spans="1:31" x14ac:dyDescent="0.25">
      <c r="A927" s="50">
        <v>926</v>
      </c>
      <c r="B927" s="51">
        <v>39467</v>
      </c>
      <c r="C927" s="75">
        <f>B927</f>
        <v>39467</v>
      </c>
      <c r="D927" s="50" t="s">
        <v>1224</v>
      </c>
      <c r="E927" s="50">
        <v>1</v>
      </c>
      <c r="F927" s="50">
        <v>0</v>
      </c>
      <c r="G927" s="50">
        <v>5</v>
      </c>
      <c r="H927" s="50">
        <v>0</v>
      </c>
      <c r="I927" s="53">
        <f>IF(E927&gt;0,TIME(F927,G927,H927),"")</f>
        <v>3.472222222222222E-3</v>
      </c>
      <c r="J927" s="54">
        <f>IF(E927&gt;0,TIME(F927,G927,H927)/E927,"")</f>
        <v>3.472222222222222E-3</v>
      </c>
      <c r="K927" s="50" t="s">
        <v>26</v>
      </c>
      <c r="L927" s="50" t="s">
        <v>140</v>
      </c>
      <c r="M927" s="55">
        <f>IF(D927&gt;0,0.0416666666666667/J927,"")</f>
        <v>12.000000000000011</v>
      </c>
      <c r="N927" s="50">
        <v>0</v>
      </c>
      <c r="O927" s="50" t="s">
        <v>253</v>
      </c>
      <c r="Q927" s="151">
        <f>IF("1-Swim"=D927,J927*2.4,IF("2-Bike"=D927,J927*112,IF("3-Run"=D927,J927*26.2,0)))</f>
        <v>0.38888888888888884</v>
      </c>
      <c r="R927" s="151">
        <f>Q927/2</f>
        <v>0.19444444444444442</v>
      </c>
      <c r="S927" s="53">
        <f>J927*26.2</f>
        <v>9.0972222222222218E-2</v>
      </c>
      <c r="T927" s="53">
        <f>(J927+0.0013889)*26.2</f>
        <v>0.12736140222222223</v>
      </c>
      <c r="U927" s="53">
        <f>S927/2</f>
        <v>4.5486111111111109E-2</v>
      </c>
      <c r="V927" s="53">
        <f>T927/2</f>
        <v>6.3680701111111113E-2</v>
      </c>
      <c r="W927" s="50">
        <f>RANK(J927,J:J,1)</f>
        <v>695</v>
      </c>
      <c r="X927" s="50">
        <f>YEAR(B927)</f>
        <v>2008</v>
      </c>
      <c r="Y927" s="50">
        <f>MONTH(B927)</f>
        <v>1</v>
      </c>
      <c r="Z927" s="56">
        <f>X927*100+Y927</f>
        <v>200801</v>
      </c>
      <c r="AA927" s="56">
        <f>WEEKNUM(B927,1)</f>
        <v>4</v>
      </c>
      <c r="AB927" s="58">
        <f>IF(ISBLANK(B927)," ",MAX(B927-B926-1,0))</f>
        <v>0</v>
      </c>
      <c r="AC927" s="56">
        <f>DAY(B927)</f>
        <v>20</v>
      </c>
      <c r="AD927" s="53">
        <f>U927+V927</f>
        <v>0.10916681222222221</v>
      </c>
      <c r="AE927" s="56">
        <f>IF("1-Swim"=D927,E927*46.7,IF("2-Bike"=D927,E927,IF("3-Run"=D927,E927*4.27,0)))</f>
        <v>1</v>
      </c>
    </row>
    <row r="928" spans="1:31" x14ac:dyDescent="0.25">
      <c r="A928" s="50">
        <v>927</v>
      </c>
      <c r="B928" s="51">
        <v>39467</v>
      </c>
      <c r="C928" s="75">
        <f>B928</f>
        <v>39467</v>
      </c>
      <c r="D928" s="50" t="s">
        <v>1223</v>
      </c>
      <c r="E928" s="50">
        <v>2</v>
      </c>
      <c r="F928" s="50">
        <v>0</v>
      </c>
      <c r="G928" s="50">
        <v>17</v>
      </c>
      <c r="H928" s="50">
        <v>30</v>
      </c>
      <c r="I928" s="53">
        <f>IF(E928&gt;0,TIME(F928,G928,H928),"")</f>
        <v>1.2152777777777778E-2</v>
      </c>
      <c r="J928" s="54">
        <f>IF(E928&gt;0,TIME(F928,G928,H928)/E928,"")</f>
        <v>6.076388888888889E-3</v>
      </c>
      <c r="K928" s="50" t="s">
        <v>560</v>
      </c>
      <c r="L928" s="50" t="s">
        <v>17</v>
      </c>
      <c r="M928" s="55">
        <f>IF(D928&gt;0,0.0416666666666667/J928,"")</f>
        <v>6.8571428571428621</v>
      </c>
      <c r="N928" s="50">
        <v>0</v>
      </c>
      <c r="O928" s="50" t="s">
        <v>253</v>
      </c>
      <c r="Q928" s="151">
        <f>IF("1-Swim"=D928,J928*2.4,IF("2-Bike"=D928,J928*112,IF("3-Run"=D928,J928*26.2,0)))</f>
        <v>0.15920138888888888</v>
      </c>
      <c r="R928" s="151">
        <f>Q928/2</f>
        <v>7.9600694444444439E-2</v>
      </c>
      <c r="S928" s="53">
        <f>J928*26.2</f>
        <v>0.15920138888888888</v>
      </c>
      <c r="T928" s="53">
        <f>(J928+0.0013889)*26.2</f>
        <v>0.1955905688888889</v>
      </c>
      <c r="U928" s="53">
        <f>S928/2</f>
        <v>7.9600694444444439E-2</v>
      </c>
      <c r="V928" s="53">
        <f>T928/2</f>
        <v>9.779528444444445E-2</v>
      </c>
      <c r="W928" s="50">
        <f>RANK(J928,J:J,1)</f>
        <v>829</v>
      </c>
      <c r="X928" s="50">
        <f>YEAR(B928)</f>
        <v>2008</v>
      </c>
      <c r="Y928" s="50">
        <f>MONTH(B928)</f>
        <v>1</v>
      </c>
      <c r="Z928" s="56">
        <f>X928*100+Y928</f>
        <v>200801</v>
      </c>
      <c r="AA928" s="56">
        <f>WEEKNUM(B928,1)</f>
        <v>4</v>
      </c>
      <c r="AB928" s="58">
        <f>IF(ISBLANK(B928)," ",MAX(B928-B927-1,0))</f>
        <v>0</v>
      </c>
      <c r="AC928" s="56">
        <f>DAY(B928)</f>
        <v>20</v>
      </c>
      <c r="AD928" s="53">
        <f>U928+V928</f>
        <v>0.17739597888888889</v>
      </c>
      <c r="AE928" s="56">
        <f>IF("1-Swim"=D928,E928*46.7,IF("2-Bike"=D928,E928,IF("3-Run"=D928,E928*4.27,0)))</f>
        <v>8.5399999999999991</v>
      </c>
    </row>
    <row r="929" spans="1:31" x14ac:dyDescent="0.25">
      <c r="A929" s="50">
        <v>928</v>
      </c>
      <c r="B929" s="51">
        <v>39469</v>
      </c>
      <c r="C929" s="75">
        <f>B929</f>
        <v>39469</v>
      </c>
      <c r="D929" s="50" t="s">
        <v>1223</v>
      </c>
      <c r="E929" s="50">
        <v>3.5</v>
      </c>
      <c r="F929" s="50">
        <v>0</v>
      </c>
      <c r="G929" s="50">
        <v>35</v>
      </c>
      <c r="H929" s="50">
        <v>11</v>
      </c>
      <c r="I929" s="53">
        <f>IF(E929&gt;0,TIME(F929,G929,H929),"")</f>
        <v>2.4432870370370369E-2</v>
      </c>
      <c r="J929" s="54">
        <f>IF(E929&gt;0,TIME(F929,G929,H929)/E929,"")</f>
        <v>6.9808201058201057E-3</v>
      </c>
      <c r="K929" s="50" t="s">
        <v>581</v>
      </c>
      <c r="L929" s="50" t="s">
        <v>130</v>
      </c>
      <c r="M929" s="55">
        <f>IF(D929&gt;0,0.0416666666666667/J929,"")</f>
        <v>5.9687351965892992</v>
      </c>
      <c r="N929" s="50">
        <v>178</v>
      </c>
      <c r="O929" s="50" t="s">
        <v>330</v>
      </c>
      <c r="P929" s="50" t="s">
        <v>612</v>
      </c>
      <c r="Q929" s="151">
        <f>IF("1-Swim"=D929,J929*2.4,IF("2-Bike"=D929,J929*112,IF("3-Run"=D929,J929*26.2,0)))</f>
        <v>0.18289748677248677</v>
      </c>
      <c r="R929" s="151">
        <f>Q929/2</f>
        <v>9.1448743386243384E-2</v>
      </c>
      <c r="S929" s="53">
        <f>J929*26.2</f>
        <v>0.18289748677248677</v>
      </c>
      <c r="T929" s="53">
        <f>(J929+0.0013889)*26.2</f>
        <v>0.21928666677248673</v>
      </c>
      <c r="U929" s="53">
        <f>S929/2</f>
        <v>9.1448743386243384E-2</v>
      </c>
      <c r="V929" s="53">
        <f>T929/2</f>
        <v>0.10964333338624337</v>
      </c>
      <c r="W929" s="50">
        <f>RANK(J929,J:J,1)</f>
        <v>1546</v>
      </c>
      <c r="X929" s="50">
        <f>YEAR(B929)</f>
        <v>2008</v>
      </c>
      <c r="Y929" s="50">
        <f>MONTH(B929)</f>
        <v>1</v>
      </c>
      <c r="Z929" s="56">
        <f>X929*100+Y929</f>
        <v>200801</v>
      </c>
      <c r="AA929" s="56">
        <f>WEEKNUM(B929,1)</f>
        <v>4</v>
      </c>
      <c r="AB929" s="58">
        <f>IF(ISBLANK(B929)," ",MAX(B929-B928-1,0))</f>
        <v>1</v>
      </c>
      <c r="AC929" s="56">
        <f>DAY(B929)</f>
        <v>22</v>
      </c>
      <c r="AD929" s="53">
        <f>U929+V929</f>
        <v>0.20109207677248675</v>
      </c>
      <c r="AE929" s="56">
        <f>IF("1-Swim"=D929,E929*46.7,IF("2-Bike"=D929,E929,IF("3-Run"=D929,E929*4.27,0)))</f>
        <v>14.944999999999999</v>
      </c>
    </row>
    <row r="930" spans="1:31" x14ac:dyDescent="0.25">
      <c r="A930" s="50">
        <v>929</v>
      </c>
      <c r="B930" s="51">
        <v>39470</v>
      </c>
      <c r="C930" s="75">
        <f>B930</f>
        <v>39470</v>
      </c>
      <c r="D930" s="50" t="s">
        <v>1223</v>
      </c>
      <c r="E930" s="50">
        <v>3</v>
      </c>
      <c r="F930" s="50">
        <v>0</v>
      </c>
      <c r="G930" s="50">
        <v>28</v>
      </c>
      <c r="H930" s="50">
        <v>49</v>
      </c>
      <c r="I930" s="53">
        <f>IF(E930&gt;0,TIME(F930,G930,H930),"")</f>
        <v>2.0011574074074074E-2</v>
      </c>
      <c r="J930" s="54">
        <f>IF(E930&gt;0,TIME(F930,G930,H930)/E930,"")</f>
        <v>6.6705246913580244E-3</v>
      </c>
      <c r="K930" s="50" t="s">
        <v>581</v>
      </c>
      <c r="L930" s="50" t="s">
        <v>334</v>
      </c>
      <c r="M930" s="55">
        <f>IF(D930&gt;0,0.0416666666666667/J930,"")</f>
        <v>6.2463851937536203</v>
      </c>
      <c r="N930" s="50">
        <v>172</v>
      </c>
      <c r="O930" s="50" t="s">
        <v>330</v>
      </c>
      <c r="P930" s="50" t="s">
        <v>613</v>
      </c>
      <c r="Q930" s="151">
        <f>IF("1-Swim"=D930,J930*2.4,IF("2-Bike"=D930,J930*112,IF("3-Run"=D930,J930*26.2,0)))</f>
        <v>0.17476774691358024</v>
      </c>
      <c r="R930" s="151">
        <f>Q930/2</f>
        <v>8.738387345679012E-2</v>
      </c>
      <c r="S930" s="53">
        <f>J930*26.2</f>
        <v>0.17476774691358024</v>
      </c>
      <c r="T930" s="53">
        <f>(J930+0.0013889)*26.2</f>
        <v>0.21115692691358021</v>
      </c>
      <c r="U930" s="53">
        <f>S930/2</f>
        <v>8.738387345679012E-2</v>
      </c>
      <c r="V930" s="53">
        <f>T930/2</f>
        <v>0.1055784634567901</v>
      </c>
      <c r="W930" s="50">
        <f>RANK(J930,J:J,1)</f>
        <v>1160</v>
      </c>
      <c r="X930" s="50">
        <f>YEAR(B930)</f>
        <v>2008</v>
      </c>
      <c r="Y930" s="50">
        <f>MONTH(B930)</f>
        <v>1</v>
      </c>
      <c r="Z930" s="56">
        <f>X930*100+Y930</f>
        <v>200801</v>
      </c>
      <c r="AA930" s="56">
        <f>WEEKNUM(B930,1)</f>
        <v>4</v>
      </c>
      <c r="AB930" s="58">
        <f>IF(ISBLANK(B930)," ",MAX(B930-B929-1,0))</f>
        <v>0</v>
      </c>
      <c r="AC930" s="56">
        <f>DAY(B930)</f>
        <v>23</v>
      </c>
      <c r="AD930" s="53">
        <f>U930+V930</f>
        <v>0.19296233691358022</v>
      </c>
      <c r="AE930" s="56">
        <f>IF("1-Swim"=D930,E930*46.7,IF("2-Bike"=D930,E930,IF("3-Run"=D930,E930*4.27,0)))</f>
        <v>12.809999999999999</v>
      </c>
    </row>
    <row r="931" spans="1:31" x14ac:dyDescent="0.25">
      <c r="A931" s="50">
        <v>930</v>
      </c>
      <c r="B931" s="51">
        <v>39471</v>
      </c>
      <c r="C931" s="75">
        <f>B931</f>
        <v>39471</v>
      </c>
      <c r="D931" s="50" t="s">
        <v>1223</v>
      </c>
      <c r="E931" s="50">
        <v>1</v>
      </c>
      <c r="F931" s="50">
        <v>0</v>
      </c>
      <c r="G931" s="50">
        <v>10</v>
      </c>
      <c r="H931" s="50">
        <v>45</v>
      </c>
      <c r="I931" s="53">
        <f>IF(E931&gt;0,TIME(F931,G931,H931),"")</f>
        <v>7.4652777777777781E-3</v>
      </c>
      <c r="J931" s="54">
        <f>IF(E931&gt;0,TIME(F931,G931,H931)/E931,"")</f>
        <v>7.4652777777777781E-3</v>
      </c>
      <c r="K931" s="50" t="s">
        <v>581</v>
      </c>
      <c r="L931" s="50" t="s">
        <v>129</v>
      </c>
      <c r="M931" s="55">
        <f>IF(D931&gt;0,0.0416666666666667/J931,"")</f>
        <v>5.581395348837213</v>
      </c>
      <c r="N931" s="50">
        <v>0</v>
      </c>
      <c r="O931" s="50" t="s">
        <v>253</v>
      </c>
      <c r="Q931" s="151">
        <f>IF("1-Swim"=D931,J931*2.4,IF("2-Bike"=D931,J931*112,IF("3-Run"=D931,J931*26.2,0)))</f>
        <v>0.19559027777777779</v>
      </c>
      <c r="R931" s="151">
        <f>Q931/2</f>
        <v>9.7795138888888897E-2</v>
      </c>
      <c r="S931" s="53">
        <f>J931*26.2</f>
        <v>0.19559027777777779</v>
      </c>
      <c r="T931" s="53">
        <f>(J931+0.0013889)*26.2</f>
        <v>0.23197945777777776</v>
      </c>
      <c r="U931" s="53">
        <f>S931/2</f>
        <v>9.7795138888888897E-2</v>
      </c>
      <c r="V931" s="53">
        <f>T931/2</f>
        <v>0.11598972888888888</v>
      </c>
      <c r="W931" s="50">
        <f>RANK(J931,J:J,1)</f>
        <v>2030</v>
      </c>
      <c r="X931" s="50">
        <f>YEAR(B931)</f>
        <v>2008</v>
      </c>
      <c r="Y931" s="50">
        <f>MONTH(B931)</f>
        <v>1</v>
      </c>
      <c r="Z931" s="56">
        <f>X931*100+Y931</f>
        <v>200801</v>
      </c>
      <c r="AA931" s="56">
        <f>WEEKNUM(B931,1)</f>
        <v>4</v>
      </c>
      <c r="AB931" s="58">
        <f>IF(ISBLANK(B931)," ",MAX(B931-B930-1,0))</f>
        <v>0</v>
      </c>
      <c r="AC931" s="56">
        <f>DAY(B931)</f>
        <v>24</v>
      </c>
      <c r="AD931" s="53">
        <f>U931+V931</f>
        <v>0.21378486777777778</v>
      </c>
      <c r="AE931" s="56">
        <f>IF("1-Swim"=D931,E931*46.7,IF("2-Bike"=D931,E931,IF("3-Run"=D931,E931*4.27,0)))</f>
        <v>4.2699999999999996</v>
      </c>
    </row>
    <row r="932" spans="1:31" x14ac:dyDescent="0.25">
      <c r="A932" s="50">
        <v>931</v>
      </c>
      <c r="B932" s="51">
        <v>39471</v>
      </c>
      <c r="C932" s="75">
        <f>B932</f>
        <v>39471</v>
      </c>
      <c r="D932" s="50" t="s">
        <v>514</v>
      </c>
      <c r="E932" s="50">
        <v>1.0000000000000001E-5</v>
      </c>
      <c r="F932" s="50">
        <v>0</v>
      </c>
      <c r="G932" s="50">
        <v>30</v>
      </c>
      <c r="H932" s="50">
        <v>0</v>
      </c>
      <c r="I932" s="53">
        <f>IF(E932&gt;0,TIME(F932,G932,H932),"")</f>
        <v>2.0833333333333332E-2</v>
      </c>
      <c r="J932" s="54">
        <f>IF(E932&gt;0,TIME(F932,G932,H932)/E932,"")</f>
        <v>2083.333333333333</v>
      </c>
      <c r="K932" s="50" t="s">
        <v>581</v>
      </c>
      <c r="L932" s="50" t="s">
        <v>329</v>
      </c>
      <c r="M932" s="55">
        <f>IF(D932&gt;0,0.0416666666666667/J932,"")</f>
        <v>2.0000000000000019E-5</v>
      </c>
      <c r="N932" s="50">
        <v>0</v>
      </c>
      <c r="O932" s="50" t="s">
        <v>253</v>
      </c>
      <c r="P932" s="50" t="s">
        <v>614</v>
      </c>
      <c r="Q932" s="151">
        <f>IF("1-Swim"=D932,J932*2.4,IF("2-Bike"=D932,J932*112,IF("3-Run"=D932,J932*26.2,0)))</f>
        <v>0</v>
      </c>
      <c r="R932" s="151">
        <f>Q932/2</f>
        <v>0</v>
      </c>
      <c r="S932" s="53">
        <f>J932*26.2</f>
        <v>54583.333333333321</v>
      </c>
      <c r="T932" s="53">
        <f>(J932+0.0013889)*26.2</f>
        <v>54583.369722513329</v>
      </c>
      <c r="U932" s="53">
        <f>S932/2</f>
        <v>27291.666666666661</v>
      </c>
      <c r="V932" s="53">
        <f>T932/2</f>
        <v>27291.684861256665</v>
      </c>
      <c r="W932" s="50">
        <f>RANK(J932,J:J,1)</f>
        <v>3433</v>
      </c>
      <c r="X932" s="50">
        <f>YEAR(B932)</f>
        <v>2008</v>
      </c>
      <c r="Y932" s="50">
        <f>MONTH(B932)</f>
        <v>1</v>
      </c>
      <c r="Z932" s="56">
        <f>X932*100+Y932</f>
        <v>200801</v>
      </c>
      <c r="AA932" s="56">
        <f>WEEKNUM(B932,1)</f>
        <v>4</v>
      </c>
      <c r="AB932" s="58">
        <f>IF(ISBLANK(B932)," ",MAX(B932-B931-1,0))</f>
        <v>0</v>
      </c>
      <c r="AC932" s="56">
        <f>DAY(B932)</f>
        <v>24</v>
      </c>
      <c r="AD932" s="53">
        <f>U932+V932</f>
        <v>54583.351527923325</v>
      </c>
      <c r="AE932" s="56">
        <f>IF("1-Swim"=D932,E932*46.7,IF("2-Bike"=D932,E932,IF("3-Run"=D932,E932*4.27,0)))</f>
        <v>0</v>
      </c>
    </row>
    <row r="933" spans="1:31" x14ac:dyDescent="0.25">
      <c r="A933" s="50">
        <v>932</v>
      </c>
      <c r="B933" s="51">
        <v>39474</v>
      </c>
      <c r="C933" s="75">
        <f>B933</f>
        <v>39474</v>
      </c>
      <c r="D933" s="50" t="s">
        <v>1224</v>
      </c>
      <c r="E933" s="50">
        <v>1</v>
      </c>
      <c r="F933" s="50">
        <v>0</v>
      </c>
      <c r="G933" s="50">
        <v>5</v>
      </c>
      <c r="H933" s="50">
        <v>20</v>
      </c>
      <c r="I933" s="53">
        <f>IF(E933&gt;0,TIME(F933,G933,H933),"")</f>
        <v>3.7037037037037034E-3</v>
      </c>
      <c r="J933" s="54">
        <f>IF(E933&gt;0,TIME(F933,G933,H933)/E933,"")</f>
        <v>3.7037037037037034E-3</v>
      </c>
      <c r="K933" s="50" t="s">
        <v>26</v>
      </c>
      <c r="L933" s="50" t="s">
        <v>140</v>
      </c>
      <c r="M933" s="55">
        <f>IF(D933&gt;0,0.0416666666666667/J933,"")</f>
        <v>11.250000000000009</v>
      </c>
      <c r="N933" s="50">
        <v>0</v>
      </c>
      <c r="O933" s="50" t="s">
        <v>253</v>
      </c>
      <c r="P933" s="50" t="s">
        <v>611</v>
      </c>
      <c r="Q933" s="151">
        <f>IF("1-Swim"=D933,J933*2.4,IF("2-Bike"=D933,J933*112,IF("3-Run"=D933,J933*26.2,0)))</f>
        <v>0.4148148148148148</v>
      </c>
      <c r="R933" s="151">
        <f>Q933/2</f>
        <v>0.2074074074074074</v>
      </c>
      <c r="S933" s="53">
        <f>J933*26.2</f>
        <v>9.7037037037037033E-2</v>
      </c>
      <c r="T933" s="53">
        <f>(J933+0.0013889)*26.2</f>
        <v>0.13342621703703703</v>
      </c>
      <c r="U933" s="53">
        <f>S933/2</f>
        <v>4.8518518518518516E-2</v>
      </c>
      <c r="V933" s="53">
        <f>T933/2</f>
        <v>6.6713108518518513E-2</v>
      </c>
      <c r="W933" s="50">
        <f>RANK(J933,J:J,1)</f>
        <v>720</v>
      </c>
      <c r="X933" s="50">
        <f>YEAR(B933)</f>
        <v>2008</v>
      </c>
      <c r="Y933" s="50">
        <f>MONTH(B933)</f>
        <v>1</v>
      </c>
      <c r="Z933" s="56">
        <f>X933*100+Y933</f>
        <v>200801</v>
      </c>
      <c r="AA933" s="56">
        <f>WEEKNUM(B933,1)</f>
        <v>5</v>
      </c>
      <c r="AB933" s="58">
        <f>IF(ISBLANK(B933)," ",MAX(B933-B932-1,0))</f>
        <v>2</v>
      </c>
      <c r="AC933" s="56">
        <f>DAY(B933)</f>
        <v>27</v>
      </c>
      <c r="AD933" s="53">
        <f>U933+V933</f>
        <v>0.11523162703703703</v>
      </c>
      <c r="AE933" s="56">
        <f>IF("1-Swim"=D933,E933*46.7,IF("2-Bike"=D933,E933,IF("3-Run"=D933,E933*4.27,0)))</f>
        <v>1</v>
      </c>
    </row>
    <row r="934" spans="1:31" x14ac:dyDescent="0.25">
      <c r="A934" s="50">
        <v>933</v>
      </c>
      <c r="B934" s="51">
        <v>39474</v>
      </c>
      <c r="C934" s="75">
        <f>B934</f>
        <v>39474</v>
      </c>
      <c r="D934" s="50" t="s">
        <v>1223</v>
      </c>
      <c r="E934" s="50">
        <v>1.51</v>
      </c>
      <c r="F934" s="50">
        <v>0</v>
      </c>
      <c r="G934" s="50">
        <v>14</v>
      </c>
      <c r="H934" s="50">
        <v>3</v>
      </c>
      <c r="I934" s="53">
        <f>IF(E934&gt;0,TIME(F934,G934,H934),"")</f>
        <v>9.7569444444444448E-3</v>
      </c>
      <c r="J934" s="54">
        <f>IF(E934&gt;0,TIME(F934,G934,H934)/E934,"")</f>
        <v>6.4615526122148645E-3</v>
      </c>
      <c r="K934" s="50" t="s">
        <v>581</v>
      </c>
      <c r="L934" s="50" t="s">
        <v>17</v>
      </c>
      <c r="M934" s="55">
        <f>IF(D934&gt;0,0.0416666666666667/J934,"")</f>
        <v>6.4483985765124601</v>
      </c>
      <c r="N934" s="50">
        <v>0</v>
      </c>
      <c r="O934" s="50" t="s">
        <v>253</v>
      </c>
      <c r="P934" s="50" t="s">
        <v>606</v>
      </c>
      <c r="Q934" s="151">
        <f>IF("1-Swim"=D934,J934*2.4,IF("2-Bike"=D934,J934*112,IF("3-Run"=D934,J934*26.2,0)))</f>
        <v>0.16929267844002943</v>
      </c>
      <c r="R934" s="151">
        <f>Q934/2</f>
        <v>8.4646339220014716E-2</v>
      </c>
      <c r="S934" s="53">
        <f>J934*26.2</f>
        <v>0.16929267844002943</v>
      </c>
      <c r="T934" s="53">
        <f>(J934+0.0013889)*26.2</f>
        <v>0.20568185844002945</v>
      </c>
      <c r="U934" s="53">
        <f>S934/2</f>
        <v>8.4646339220014716E-2</v>
      </c>
      <c r="V934" s="53">
        <f>T934/2</f>
        <v>0.10284092922001473</v>
      </c>
      <c r="W934" s="50">
        <f>RANK(J934,J:J,1)</f>
        <v>988</v>
      </c>
      <c r="X934" s="50">
        <f>YEAR(B934)</f>
        <v>2008</v>
      </c>
      <c r="Y934" s="50">
        <f>MONTH(B934)</f>
        <v>1</v>
      </c>
      <c r="Z934" s="56">
        <f>X934*100+Y934</f>
        <v>200801</v>
      </c>
      <c r="AA934" s="56">
        <f>WEEKNUM(B934,1)</f>
        <v>5</v>
      </c>
      <c r="AB934" s="58">
        <f>IF(ISBLANK(B934)," ",MAX(B934-B933-1,0))</f>
        <v>0</v>
      </c>
      <c r="AC934" s="56">
        <f>DAY(B934)</f>
        <v>27</v>
      </c>
      <c r="AD934" s="53">
        <f>U934+V934</f>
        <v>0.18748726844002944</v>
      </c>
      <c r="AE934" s="56">
        <f>IF("1-Swim"=D934,E934*46.7,IF("2-Bike"=D934,E934,IF("3-Run"=D934,E934*4.27,0)))</f>
        <v>6.4476999999999993</v>
      </c>
    </row>
    <row r="935" spans="1:31" x14ac:dyDescent="0.25">
      <c r="A935" s="50">
        <v>934</v>
      </c>
      <c r="B935" s="51">
        <v>39475</v>
      </c>
      <c r="C935" s="75">
        <f>B935</f>
        <v>39475</v>
      </c>
      <c r="D935" s="50" t="s">
        <v>1223</v>
      </c>
      <c r="E935" s="50">
        <v>3</v>
      </c>
      <c r="F935" s="50">
        <v>0</v>
      </c>
      <c r="G935" s="50">
        <v>29</v>
      </c>
      <c r="H935" s="50">
        <v>7</v>
      </c>
      <c r="I935" s="53">
        <f>IF(E935&gt;0,TIME(F935,G935,H935),"")</f>
        <v>2.0219907407407409E-2</v>
      </c>
      <c r="J935" s="54">
        <f>IF(E935&gt;0,TIME(F935,G935,H935)/E935,"")</f>
        <v>6.7399691358024693E-3</v>
      </c>
      <c r="K935" s="50" t="s">
        <v>581</v>
      </c>
      <c r="L935" s="50" t="s">
        <v>334</v>
      </c>
      <c r="M935" s="55">
        <f>IF(D935&gt;0,0.0416666666666667/J935,"")</f>
        <v>6.1820263308528958</v>
      </c>
      <c r="N935" s="50">
        <v>0</v>
      </c>
      <c r="O935" s="50" t="s">
        <v>319</v>
      </c>
      <c r="Q935" s="151">
        <f>IF("1-Swim"=D935,J935*2.4,IF("2-Bike"=D935,J935*112,IF("3-Run"=D935,J935*26.2,0)))</f>
        <v>0.1765871913580247</v>
      </c>
      <c r="R935" s="151">
        <f>Q935/2</f>
        <v>8.8293595679012349E-2</v>
      </c>
      <c r="S935" s="53">
        <f>J935*26.2</f>
        <v>0.1765871913580247</v>
      </c>
      <c r="T935" s="53">
        <f>(J935+0.0013889)*26.2</f>
        <v>0.21297637135802466</v>
      </c>
      <c r="U935" s="53">
        <f>S935/2</f>
        <v>8.8293595679012349E-2</v>
      </c>
      <c r="V935" s="53">
        <f>T935/2</f>
        <v>0.10648818567901233</v>
      </c>
      <c r="W935" s="50">
        <f>RANK(J935,J:J,1)</f>
        <v>1241</v>
      </c>
      <c r="X935" s="50">
        <f>YEAR(B935)</f>
        <v>2008</v>
      </c>
      <c r="Y935" s="50">
        <f>MONTH(B935)</f>
        <v>1</v>
      </c>
      <c r="Z935" s="56">
        <f>X935*100+Y935</f>
        <v>200801</v>
      </c>
      <c r="AA935" s="56">
        <f>WEEKNUM(B935,1)</f>
        <v>5</v>
      </c>
      <c r="AB935" s="58">
        <f>IF(ISBLANK(B935)," ",MAX(B935-B934-1,0))</f>
        <v>0</v>
      </c>
      <c r="AC935" s="56">
        <f>DAY(B935)</f>
        <v>28</v>
      </c>
      <c r="AD935" s="53">
        <f>U935+V935</f>
        <v>0.19478178135802468</v>
      </c>
      <c r="AE935" s="56">
        <f>IF("1-Swim"=D935,E935*46.7,IF("2-Bike"=D935,E935,IF("3-Run"=D935,E935*4.27,0)))</f>
        <v>12.809999999999999</v>
      </c>
    </row>
    <row r="936" spans="1:31" x14ac:dyDescent="0.25">
      <c r="A936" s="50">
        <v>935</v>
      </c>
      <c r="B936" s="51">
        <v>39476</v>
      </c>
      <c r="C936" s="75">
        <f>B936</f>
        <v>39476</v>
      </c>
      <c r="D936" s="50" t="s">
        <v>1223</v>
      </c>
      <c r="E936" s="50">
        <v>3</v>
      </c>
      <c r="F936" s="50">
        <v>0</v>
      </c>
      <c r="G936" s="50">
        <v>27</v>
      </c>
      <c r="H936" s="50">
        <v>53</v>
      </c>
      <c r="I936" s="53">
        <f>IF(E936&gt;0,TIME(F936,G936,H936),"")</f>
        <v>1.9363425925925926E-2</v>
      </c>
      <c r="J936" s="54">
        <f>IF(E936&gt;0,TIME(F936,G936,H936)/E936,"")</f>
        <v>6.4544753086419751E-3</v>
      </c>
      <c r="K936" s="50" t="s">
        <v>581</v>
      </c>
      <c r="L936" s="50" t="s">
        <v>334</v>
      </c>
      <c r="M936" s="55">
        <f>IF(D936&gt;0,0.0416666666666667/J936,"")</f>
        <v>6.4554692169754979</v>
      </c>
      <c r="N936" s="50">
        <v>0</v>
      </c>
      <c r="O936" s="50" t="s">
        <v>377</v>
      </c>
      <c r="Q936" s="151">
        <f>IF("1-Swim"=D936,J936*2.4,IF("2-Bike"=D936,J936*112,IF("3-Run"=D936,J936*26.2,0)))</f>
        <v>0.16910725308641975</v>
      </c>
      <c r="R936" s="151">
        <f>Q936/2</f>
        <v>8.4553626543209873E-2</v>
      </c>
      <c r="S936" s="53">
        <f>J936*26.2</f>
        <v>0.16910725308641975</v>
      </c>
      <c r="T936" s="53">
        <f>(J936+0.0013889)*26.2</f>
        <v>0.20549643308641974</v>
      </c>
      <c r="U936" s="53">
        <f>S936/2</f>
        <v>8.4553626543209873E-2</v>
      </c>
      <c r="V936" s="53">
        <f>T936/2</f>
        <v>0.10274821654320987</v>
      </c>
      <c r="W936" s="50">
        <f>RANK(J936,J:J,1)</f>
        <v>980</v>
      </c>
      <c r="X936" s="50">
        <f>YEAR(B936)</f>
        <v>2008</v>
      </c>
      <c r="Y936" s="50">
        <f>MONTH(B936)</f>
        <v>1</v>
      </c>
      <c r="Z936" s="56">
        <f>X936*100+Y936</f>
        <v>200801</v>
      </c>
      <c r="AA936" s="56">
        <f>WEEKNUM(B936,1)</f>
        <v>5</v>
      </c>
      <c r="AB936" s="58">
        <f>IF(ISBLANK(B936)," ",MAX(B936-B935-1,0))</f>
        <v>0</v>
      </c>
      <c r="AC936" s="56">
        <f>DAY(B936)</f>
        <v>29</v>
      </c>
      <c r="AD936" s="53">
        <f>U936+V936</f>
        <v>0.18730184308641973</v>
      </c>
      <c r="AE936" s="56">
        <f>IF("1-Swim"=D936,E936*46.7,IF("2-Bike"=D936,E936,IF("3-Run"=D936,E936*4.27,0)))</f>
        <v>12.809999999999999</v>
      </c>
    </row>
    <row r="937" spans="1:31" x14ac:dyDescent="0.25">
      <c r="A937" s="50">
        <v>936</v>
      </c>
      <c r="B937" s="51">
        <v>39476</v>
      </c>
      <c r="C937" s="75">
        <f>B937</f>
        <v>39476</v>
      </c>
      <c r="D937" s="50" t="s">
        <v>514</v>
      </c>
      <c r="E937" s="50">
        <v>1.0000000000000001E-5</v>
      </c>
      <c r="F937" s="50">
        <v>0</v>
      </c>
      <c r="G937" s="50">
        <v>10</v>
      </c>
      <c r="H937" s="50">
        <v>0</v>
      </c>
      <c r="I937" s="53">
        <f>IF(E937&gt;0,TIME(F937,G937,H937),"")</f>
        <v>6.9444444444444441E-3</v>
      </c>
      <c r="J937" s="54">
        <f>IF(E937&gt;0,TIME(F937,G937,H937)/E937,"")</f>
        <v>694.44444444444434</v>
      </c>
      <c r="K937" s="50" t="s">
        <v>581</v>
      </c>
      <c r="L937" s="50" t="s">
        <v>329</v>
      </c>
      <c r="M937" s="55">
        <f>IF(D937&gt;0,0.0416666666666667/J937,"")</f>
        <v>6.0000000000000056E-5</v>
      </c>
      <c r="N937" s="50">
        <v>0</v>
      </c>
      <c r="O937" s="50" t="s">
        <v>253</v>
      </c>
      <c r="P937" s="50" t="s">
        <v>614</v>
      </c>
      <c r="Q937" s="151">
        <f>IF("1-Swim"=D937,J937*2.4,IF("2-Bike"=D937,J937*112,IF("3-Run"=D937,J937*26.2,0)))</f>
        <v>0</v>
      </c>
      <c r="R937" s="151">
        <f>Q937/2</f>
        <v>0</v>
      </c>
      <c r="S937" s="53">
        <f>J937*26.2</f>
        <v>18194.444444444442</v>
      </c>
      <c r="T937" s="53">
        <f>(J937+0.0013889)*26.2</f>
        <v>18194.480833624442</v>
      </c>
      <c r="U937" s="53">
        <f>S937/2</f>
        <v>9097.2222222222208</v>
      </c>
      <c r="V937" s="53">
        <f>T937/2</f>
        <v>9097.2404168122212</v>
      </c>
      <c r="W937" s="50">
        <f>RANK(J937,J:J,1)</f>
        <v>3432</v>
      </c>
      <c r="X937" s="50">
        <f>YEAR(B937)</f>
        <v>2008</v>
      </c>
      <c r="Y937" s="50">
        <f>MONTH(B937)</f>
        <v>1</v>
      </c>
      <c r="Z937" s="56">
        <f>X937*100+Y937</f>
        <v>200801</v>
      </c>
      <c r="AA937" s="56">
        <f>WEEKNUM(B937,1)</f>
        <v>5</v>
      </c>
      <c r="AB937" s="58">
        <f>IF(ISBLANK(B937)," ",MAX(B937-B936-1,0))</f>
        <v>0</v>
      </c>
      <c r="AC937" s="56">
        <f>DAY(B937)</f>
        <v>29</v>
      </c>
      <c r="AD937" s="53">
        <f>U937+V937</f>
        <v>18194.462639034442</v>
      </c>
      <c r="AE937" s="56">
        <f>IF("1-Swim"=D937,E937*46.7,IF("2-Bike"=D937,E937,IF("3-Run"=D937,E937*4.27,0)))</f>
        <v>0</v>
      </c>
    </row>
    <row r="938" spans="1:31" x14ac:dyDescent="0.25">
      <c r="A938" s="50">
        <v>937</v>
      </c>
      <c r="B938" s="51">
        <v>39478</v>
      </c>
      <c r="C938" s="75">
        <f>B938</f>
        <v>39478</v>
      </c>
      <c r="D938" s="50" t="s">
        <v>1223</v>
      </c>
      <c r="E938" s="50">
        <v>3</v>
      </c>
      <c r="F938" s="50">
        <v>0</v>
      </c>
      <c r="G938" s="50">
        <v>30</v>
      </c>
      <c r="H938" s="50">
        <v>32</v>
      </c>
      <c r="I938" s="53">
        <f>IF(E938&gt;0,TIME(F938,G938,H938),"")</f>
        <v>2.1203703703703707E-2</v>
      </c>
      <c r="J938" s="54">
        <f>IF(E938&gt;0,TIME(F938,G938,H938)/E938,"")</f>
        <v>7.0679012345679021E-3</v>
      </c>
      <c r="K938" s="50" t="s">
        <v>581</v>
      </c>
      <c r="L938" s="50" t="s">
        <v>334</v>
      </c>
      <c r="M938" s="55">
        <f>IF(D938&gt;0,0.0416666666666667/J938,"")</f>
        <v>5.8951965065502225</v>
      </c>
      <c r="N938" s="50">
        <v>0</v>
      </c>
      <c r="O938" s="50" t="s">
        <v>330</v>
      </c>
      <c r="Q938" s="151">
        <f>IF("1-Swim"=D938,J938*2.4,IF("2-Bike"=D938,J938*112,IF("3-Run"=D938,J938*26.2,0)))</f>
        <v>0.18517901234567902</v>
      </c>
      <c r="R938" s="151">
        <f>Q938/2</f>
        <v>9.2589506172839509E-2</v>
      </c>
      <c r="S938" s="53">
        <f>J938*26.2</f>
        <v>0.18517901234567902</v>
      </c>
      <c r="T938" s="53">
        <f>(J938+0.0013889)*26.2</f>
        <v>0.22156819234567901</v>
      </c>
      <c r="U938" s="53">
        <f>S938/2</f>
        <v>9.2589506172839509E-2</v>
      </c>
      <c r="V938" s="53">
        <f>T938/2</f>
        <v>0.11078409617283951</v>
      </c>
      <c r="W938" s="50">
        <f>RANK(J938,J:J,1)</f>
        <v>1632</v>
      </c>
      <c r="X938" s="50">
        <f>YEAR(B938)</f>
        <v>2008</v>
      </c>
      <c r="Y938" s="50">
        <f>MONTH(B938)</f>
        <v>1</v>
      </c>
      <c r="Z938" s="56">
        <f>X938*100+Y938</f>
        <v>200801</v>
      </c>
      <c r="AA938" s="56">
        <f>WEEKNUM(B938,1)</f>
        <v>5</v>
      </c>
      <c r="AB938" s="58">
        <f>IF(ISBLANK(B938)," ",MAX(B938-B937-1,0))</f>
        <v>1</v>
      </c>
      <c r="AC938" s="56">
        <f>DAY(B938)</f>
        <v>31</v>
      </c>
      <c r="AD938" s="53">
        <f>U938+V938</f>
        <v>0.20337360234567903</v>
      </c>
      <c r="AE938" s="56">
        <f>IF("1-Swim"=D938,E938*46.7,IF("2-Bike"=D938,E938,IF("3-Run"=D938,E938*4.27,0)))</f>
        <v>12.809999999999999</v>
      </c>
    </row>
    <row r="939" spans="1:31" x14ac:dyDescent="0.25">
      <c r="A939" s="50">
        <v>938</v>
      </c>
      <c r="B939" s="51">
        <v>39479</v>
      </c>
      <c r="C939" s="75">
        <f>B939</f>
        <v>39479</v>
      </c>
      <c r="D939" s="50" t="s">
        <v>1223</v>
      </c>
      <c r="E939" s="50">
        <v>3</v>
      </c>
      <c r="F939" s="50">
        <v>0</v>
      </c>
      <c r="G939" s="50">
        <v>35</v>
      </c>
      <c r="H939" s="50">
        <v>0</v>
      </c>
      <c r="I939" s="53">
        <f>IF(E939&gt;0,TIME(F939,G939,H939),"")</f>
        <v>2.4305555555555556E-2</v>
      </c>
      <c r="J939" s="54">
        <f>IF(E939&gt;0,TIME(F939,G939,H939)/E939,"")</f>
        <v>8.1018518518518514E-3</v>
      </c>
      <c r="K939" s="50" t="s">
        <v>581</v>
      </c>
      <c r="L939" s="50" t="s">
        <v>129</v>
      </c>
      <c r="M939" s="55">
        <f>IF(D939&gt;0,0.0416666666666667/J939,"")</f>
        <v>5.1428571428571468</v>
      </c>
      <c r="N939" s="50">
        <v>0</v>
      </c>
      <c r="O939" s="50" t="s">
        <v>253</v>
      </c>
      <c r="Q939" s="151">
        <f>IF("1-Swim"=D939,J939*2.4,IF("2-Bike"=D939,J939*112,IF("3-Run"=D939,J939*26.2,0)))</f>
        <v>0.2122685185185185</v>
      </c>
      <c r="R939" s="151">
        <f>Q939/2</f>
        <v>0.10613425925925925</v>
      </c>
      <c r="S939" s="53">
        <f>J939*26.2</f>
        <v>0.2122685185185185</v>
      </c>
      <c r="T939" s="53">
        <f>(J939+0.0013889)*26.2</f>
        <v>0.24865769851851852</v>
      </c>
      <c r="U939" s="53">
        <f>S939/2</f>
        <v>0.10613425925925925</v>
      </c>
      <c r="V939" s="53">
        <f>T939/2</f>
        <v>0.12432884925925926</v>
      </c>
      <c r="W939" s="50">
        <f>RANK(J939,J:J,1)</f>
        <v>2481</v>
      </c>
      <c r="X939" s="50">
        <f>YEAR(B939)</f>
        <v>2008</v>
      </c>
      <c r="Y939" s="50">
        <f>MONTH(B939)</f>
        <v>2</v>
      </c>
      <c r="Z939" s="56">
        <f>X939*100+Y939</f>
        <v>200802</v>
      </c>
      <c r="AA939" s="56">
        <f>WEEKNUM(B939,1)</f>
        <v>5</v>
      </c>
      <c r="AB939" s="58">
        <f>IF(ISBLANK(B939)," ",MAX(B939-B938-1,0))</f>
        <v>0</v>
      </c>
      <c r="AC939" s="56">
        <f>DAY(B939)</f>
        <v>1</v>
      </c>
      <c r="AD939" s="53">
        <f>U939+V939</f>
        <v>0.23046310851851851</v>
      </c>
      <c r="AE939" s="56">
        <f>IF("1-Swim"=D939,E939*46.7,IF("2-Bike"=D939,E939,IF("3-Run"=D939,E939*4.27,0)))</f>
        <v>12.809999999999999</v>
      </c>
    </row>
    <row r="940" spans="1:31" x14ac:dyDescent="0.25">
      <c r="A940" s="50">
        <v>939</v>
      </c>
      <c r="B940" s="51">
        <v>39481</v>
      </c>
      <c r="C940" s="75">
        <f>B940</f>
        <v>39481</v>
      </c>
      <c r="D940" s="50" t="s">
        <v>1224</v>
      </c>
      <c r="E940" s="50">
        <v>4.75</v>
      </c>
      <c r="F940" s="50">
        <v>0</v>
      </c>
      <c r="G940" s="50">
        <v>20</v>
      </c>
      <c r="H940" s="50">
        <v>0</v>
      </c>
      <c r="I940" s="53">
        <f>IF(E940&gt;0,TIME(F940,G940,H940),"")</f>
        <v>1.3888888888888888E-2</v>
      </c>
      <c r="J940" s="54">
        <f>IF(E940&gt;0,TIME(F940,G940,H940)/E940,"")</f>
        <v>2.9239766081871343E-3</v>
      </c>
      <c r="K940" s="50" t="s">
        <v>26</v>
      </c>
      <c r="L940" s="50" t="s">
        <v>140</v>
      </c>
      <c r="M940" s="55">
        <f>IF(D940&gt;0,0.0416666666666667/J940,"")</f>
        <v>14.250000000000012</v>
      </c>
      <c r="N940" s="50">
        <v>0</v>
      </c>
      <c r="O940" s="50" t="s">
        <v>253</v>
      </c>
      <c r="Q940" s="151">
        <f>IF("1-Swim"=D940,J940*2.4,IF("2-Bike"=D940,J940*112,IF("3-Run"=D940,J940*26.2,0)))</f>
        <v>0.32748538011695905</v>
      </c>
      <c r="R940" s="151">
        <f>Q940/2</f>
        <v>0.16374269005847952</v>
      </c>
      <c r="S940" s="53">
        <f>J940*26.2</f>
        <v>7.6608187134502917E-2</v>
      </c>
      <c r="T940" s="53">
        <f>(J940+0.0013889)*26.2</f>
        <v>0.11299736713450292</v>
      </c>
      <c r="U940" s="53">
        <f>S940/2</f>
        <v>3.8304093567251458E-2</v>
      </c>
      <c r="V940" s="53">
        <f>T940/2</f>
        <v>5.6498683567251462E-2</v>
      </c>
      <c r="W940" s="50">
        <f>RANK(J940,J:J,1)</f>
        <v>548</v>
      </c>
      <c r="X940" s="50">
        <f>YEAR(B940)</f>
        <v>2008</v>
      </c>
      <c r="Y940" s="50">
        <f>MONTH(B940)</f>
        <v>2</v>
      </c>
      <c r="Z940" s="56">
        <f>X940*100+Y940</f>
        <v>200802</v>
      </c>
      <c r="AA940" s="56">
        <f>WEEKNUM(B940,1)</f>
        <v>6</v>
      </c>
      <c r="AB940" s="58">
        <f>IF(ISBLANK(B940)," ",MAX(B940-B939-1,0))</f>
        <v>1</v>
      </c>
      <c r="AC940" s="56">
        <f>DAY(B940)</f>
        <v>3</v>
      </c>
      <c r="AD940" s="53">
        <f>U940+V940</f>
        <v>9.4802777134502914E-2</v>
      </c>
      <c r="AE940" s="56">
        <f>IF("1-Swim"=D940,E940*46.7,IF("2-Bike"=D940,E940,IF("3-Run"=D940,E940*4.27,0)))</f>
        <v>4.75</v>
      </c>
    </row>
    <row r="941" spans="1:31" x14ac:dyDescent="0.25">
      <c r="A941" s="50">
        <v>940</v>
      </c>
      <c r="B941" s="51">
        <v>39481</v>
      </c>
      <c r="C941" s="75">
        <f>B941</f>
        <v>39481</v>
      </c>
      <c r="D941" s="50" t="s">
        <v>1223</v>
      </c>
      <c r="E941" s="50">
        <v>1</v>
      </c>
      <c r="F941" s="50">
        <v>0</v>
      </c>
      <c r="G941" s="50">
        <v>8</v>
      </c>
      <c r="H941" s="50">
        <v>40</v>
      </c>
      <c r="I941" s="53">
        <f>IF(E941&gt;0,TIME(F941,G941,H941),"")</f>
        <v>6.0185185185185177E-3</v>
      </c>
      <c r="J941" s="54">
        <f>IF(E941&gt;0,TIME(F941,G941,H941)/E941,"")</f>
        <v>6.0185185185185177E-3</v>
      </c>
      <c r="K941" s="50" t="s">
        <v>581</v>
      </c>
      <c r="L941" s="50" t="s">
        <v>17</v>
      </c>
      <c r="M941" s="55">
        <f>IF(D941&gt;0,0.0416666666666667/J941,"")</f>
        <v>6.9230769230769296</v>
      </c>
      <c r="N941" s="50">
        <v>0</v>
      </c>
      <c r="O941" s="50" t="s">
        <v>253</v>
      </c>
      <c r="Q941" s="151">
        <f>IF("1-Swim"=D941,J941*2.4,IF("2-Bike"=D941,J941*112,IF("3-Run"=D941,J941*26.2,0)))</f>
        <v>0.15768518518518515</v>
      </c>
      <c r="R941" s="151">
        <f>Q941/2</f>
        <v>7.8842592592592575E-2</v>
      </c>
      <c r="S941" s="53">
        <f>J941*26.2</f>
        <v>0.15768518518518515</v>
      </c>
      <c r="T941" s="53">
        <f>(J941+0.0013889)*26.2</f>
        <v>0.19407436518518517</v>
      </c>
      <c r="U941" s="53">
        <f>S941/2</f>
        <v>7.8842592592592575E-2</v>
      </c>
      <c r="V941" s="53">
        <f>T941/2</f>
        <v>9.7037182592592586E-2</v>
      </c>
      <c r="W941" s="50">
        <f>RANK(J941,J:J,1)</f>
        <v>819</v>
      </c>
      <c r="X941" s="50">
        <f>YEAR(B941)</f>
        <v>2008</v>
      </c>
      <c r="Y941" s="50">
        <f>MONTH(B941)</f>
        <v>2</v>
      </c>
      <c r="Z941" s="56">
        <f>X941*100+Y941</f>
        <v>200802</v>
      </c>
      <c r="AA941" s="56">
        <f>WEEKNUM(B941,1)</f>
        <v>6</v>
      </c>
      <c r="AB941" s="58">
        <f>IF(ISBLANK(B941)," ",MAX(B941-B940-1,0))</f>
        <v>0</v>
      </c>
      <c r="AC941" s="56">
        <f>DAY(B941)</f>
        <v>3</v>
      </c>
      <c r="AD941" s="53">
        <f>U941+V941</f>
        <v>0.17587977518518516</v>
      </c>
      <c r="AE941" s="56">
        <f>IF("1-Swim"=D941,E941*46.7,IF("2-Bike"=D941,E941,IF("3-Run"=D941,E941*4.27,0)))</f>
        <v>4.2699999999999996</v>
      </c>
    </row>
    <row r="942" spans="1:31" x14ac:dyDescent="0.25">
      <c r="A942" s="50">
        <v>941</v>
      </c>
      <c r="B942" s="51">
        <v>39481</v>
      </c>
      <c r="C942" s="75">
        <f>B942</f>
        <v>39481</v>
      </c>
      <c r="D942" s="50" t="s">
        <v>624</v>
      </c>
      <c r="E942" s="50">
        <v>0.1</v>
      </c>
      <c r="F942" s="50">
        <v>100</v>
      </c>
      <c r="G942" s="50">
        <v>0</v>
      </c>
      <c r="H942" s="50">
        <v>0</v>
      </c>
      <c r="I942" s="53">
        <f>IF(E942&gt;0,TIME(F942,G942,H942),"")</f>
        <v>0.16666666666666696</v>
      </c>
      <c r="J942" s="54">
        <f>IF(E942&gt;0,TIME(F942,G942,H942)/E942,"")</f>
        <v>1.6666666666666696</v>
      </c>
      <c r="K942" s="50" t="s">
        <v>581</v>
      </c>
      <c r="L942" s="50" t="s">
        <v>625</v>
      </c>
      <c r="M942" s="55">
        <f>IF(D942&gt;0,0.0416666666666667/J942,"")</f>
        <v>2.4999999999999974E-2</v>
      </c>
      <c r="N942" s="50">
        <v>0</v>
      </c>
      <c r="O942" s="50" t="s">
        <v>253</v>
      </c>
      <c r="Q942" s="151">
        <f>IF("1-Swim"=D942,J942*2.4,IF("2-Bike"=D942,J942*112,IF("3-Run"=D942,J942*26.2,0)))</f>
        <v>0</v>
      </c>
      <c r="R942" s="151">
        <f>Q942/2</f>
        <v>0</v>
      </c>
      <c r="S942" s="53">
        <f>J942*26.2</f>
        <v>43.666666666666742</v>
      </c>
      <c r="T942" s="53">
        <f>(J942+0.0013889)*26.2</f>
        <v>43.703055846666743</v>
      </c>
      <c r="U942" s="53">
        <f>S942/2</f>
        <v>21.833333333333371</v>
      </c>
      <c r="V942" s="53">
        <f>T942/2</f>
        <v>21.851527923333371</v>
      </c>
      <c r="W942" s="50">
        <f>RANK(J942,J:J,1)</f>
        <v>3422</v>
      </c>
      <c r="X942" s="50">
        <f>YEAR(B942)</f>
        <v>2008</v>
      </c>
      <c r="Y942" s="50">
        <f>MONTH(B942)</f>
        <v>2</v>
      </c>
      <c r="Z942" s="56">
        <f>X942*100+Y942</f>
        <v>200802</v>
      </c>
      <c r="AA942" s="56">
        <f>WEEKNUM(B942,1)</f>
        <v>6</v>
      </c>
      <c r="AB942" s="58">
        <f>IF(ISBLANK(B942)," ",MAX(B942-B941-1,0))</f>
        <v>0</v>
      </c>
      <c r="AC942" s="56">
        <f>DAY(B942)</f>
        <v>3</v>
      </c>
      <c r="AD942" s="53">
        <f>U942+V942</f>
        <v>43.684861256666743</v>
      </c>
      <c r="AE942" s="56">
        <f>IF("1-Swim"=D942,E942*46.7,IF("2-Bike"=D942,E942,IF("3-Run"=D942,E942*4.27,0)))</f>
        <v>0</v>
      </c>
    </row>
    <row r="943" spans="1:31" x14ac:dyDescent="0.25">
      <c r="A943" s="50">
        <v>942</v>
      </c>
      <c r="B943" s="51">
        <v>39482</v>
      </c>
      <c r="C943" s="75">
        <f>B943</f>
        <v>39482</v>
      </c>
      <c r="D943" s="50" t="s">
        <v>1223</v>
      </c>
      <c r="E943" s="50">
        <v>3.11</v>
      </c>
      <c r="F943" s="50">
        <v>0</v>
      </c>
      <c r="G943" s="50">
        <v>32</v>
      </c>
      <c r="H943" s="50">
        <v>17</v>
      </c>
      <c r="I943" s="53">
        <f>IF(E943&gt;0,TIME(F943,G943,H943),"")</f>
        <v>2.2418981481481481E-2</v>
      </c>
      <c r="J943" s="54">
        <f>IF(E943&gt;0,TIME(F943,G943,H943)/E943,"")</f>
        <v>7.2086757175181615E-3</v>
      </c>
      <c r="K943" s="50" t="s">
        <v>581</v>
      </c>
      <c r="L943" s="50" t="s">
        <v>623</v>
      </c>
      <c r="M943" s="55">
        <f>IF(D943&gt;0,0.0416666666666667/J943,"")</f>
        <v>5.7800722767165764</v>
      </c>
      <c r="N943" s="50">
        <v>0</v>
      </c>
      <c r="O943" s="50" t="s">
        <v>330</v>
      </c>
      <c r="Q943" s="151">
        <f>IF("1-Swim"=D943,J943*2.4,IF("2-Bike"=D943,J943*112,IF("3-Run"=D943,J943*26.2,0)))</f>
        <v>0.18886730379897582</v>
      </c>
      <c r="R943" s="151">
        <f>Q943/2</f>
        <v>9.4433651899487908E-2</v>
      </c>
      <c r="S943" s="53">
        <f>J943*26.2</f>
        <v>0.18886730379897582</v>
      </c>
      <c r="T943" s="53">
        <f>(J943+0.0013889)*26.2</f>
        <v>0.22525648379897581</v>
      </c>
      <c r="U943" s="53">
        <f>S943/2</f>
        <v>9.4433651899487908E-2</v>
      </c>
      <c r="V943" s="53">
        <f>T943/2</f>
        <v>0.1126282418994879</v>
      </c>
      <c r="W943" s="50">
        <f>RANK(J943,J:J,1)</f>
        <v>1796</v>
      </c>
      <c r="X943" s="50">
        <f>YEAR(B943)</f>
        <v>2008</v>
      </c>
      <c r="Y943" s="50">
        <f>MONTH(B943)</f>
        <v>2</v>
      </c>
      <c r="Z943" s="56">
        <f>X943*100+Y943</f>
        <v>200802</v>
      </c>
      <c r="AA943" s="56">
        <f>WEEKNUM(B943,1)</f>
        <v>6</v>
      </c>
      <c r="AB943" s="58">
        <f>IF(ISBLANK(B943)," ",MAX(B943-B942-1,0))</f>
        <v>0</v>
      </c>
      <c r="AC943" s="56">
        <f>DAY(B943)</f>
        <v>4</v>
      </c>
      <c r="AD943" s="53">
        <f>U943+V943</f>
        <v>0.20706189379897583</v>
      </c>
      <c r="AE943" s="56">
        <f>IF("1-Swim"=D943,E943*46.7,IF("2-Bike"=D943,E943,IF("3-Run"=D943,E943*4.27,0)))</f>
        <v>13.279699999999998</v>
      </c>
    </row>
    <row r="944" spans="1:31" x14ac:dyDescent="0.25">
      <c r="A944" s="50">
        <v>943</v>
      </c>
      <c r="B944" s="51">
        <v>39482</v>
      </c>
      <c r="C944" s="75">
        <f>B944</f>
        <v>39482</v>
      </c>
      <c r="D944" s="50" t="s">
        <v>624</v>
      </c>
      <c r="E944" s="50">
        <v>0.1</v>
      </c>
      <c r="F944" s="50">
        <v>100</v>
      </c>
      <c r="G944" s="50">
        <v>0</v>
      </c>
      <c r="H944" s="50">
        <v>0</v>
      </c>
      <c r="I944" s="53">
        <f>IF(E944&gt;0,TIME(F944,G944,H944),"")</f>
        <v>0.16666666666666696</v>
      </c>
      <c r="J944" s="54">
        <f>IF(E944&gt;0,TIME(F944,G944,H944)/E944,"")</f>
        <v>1.6666666666666696</v>
      </c>
      <c r="K944" s="50" t="s">
        <v>581</v>
      </c>
      <c r="L944" s="50" t="s">
        <v>625</v>
      </c>
      <c r="M944" s="55">
        <f>IF(D944&gt;0,0.0416666666666667/J944,"")</f>
        <v>2.4999999999999974E-2</v>
      </c>
      <c r="N944" s="50">
        <v>0</v>
      </c>
      <c r="O944" s="50" t="s">
        <v>253</v>
      </c>
      <c r="Q944" s="151">
        <f>IF("1-Swim"=D944,J944*2.4,IF("2-Bike"=D944,J944*112,IF("3-Run"=D944,J944*26.2,0)))</f>
        <v>0</v>
      </c>
      <c r="R944" s="151">
        <f>Q944/2</f>
        <v>0</v>
      </c>
      <c r="S944" s="53">
        <f>J944*26.2</f>
        <v>43.666666666666742</v>
      </c>
      <c r="T944" s="53">
        <f>(J944+0.0013889)*26.2</f>
        <v>43.703055846666743</v>
      </c>
      <c r="U944" s="53">
        <f>S944/2</f>
        <v>21.833333333333371</v>
      </c>
      <c r="V944" s="53">
        <f>T944/2</f>
        <v>21.851527923333371</v>
      </c>
      <c r="W944" s="50">
        <f>RANK(J944,J:J,1)</f>
        <v>3422</v>
      </c>
      <c r="X944" s="50">
        <f>YEAR(B944)</f>
        <v>2008</v>
      </c>
      <c r="Y944" s="50">
        <f>MONTH(B944)</f>
        <v>2</v>
      </c>
      <c r="Z944" s="56">
        <f>X944*100+Y944</f>
        <v>200802</v>
      </c>
      <c r="AA944" s="56">
        <f>WEEKNUM(B944,1)</f>
        <v>6</v>
      </c>
      <c r="AB944" s="58">
        <f>IF(ISBLANK(B944)," ",MAX(B944-B943-1,0))</f>
        <v>0</v>
      </c>
      <c r="AC944" s="56">
        <f>DAY(B944)</f>
        <v>4</v>
      </c>
      <c r="AD944" s="53">
        <f>U944+V944</f>
        <v>43.684861256666743</v>
      </c>
      <c r="AE944" s="56">
        <f>IF("1-Swim"=D944,E944*46.7,IF("2-Bike"=D944,E944,IF("3-Run"=D944,E944*4.27,0)))</f>
        <v>0</v>
      </c>
    </row>
    <row r="945" spans="1:31" x14ac:dyDescent="0.25">
      <c r="A945" s="50">
        <v>944</v>
      </c>
      <c r="B945" s="51">
        <v>39484</v>
      </c>
      <c r="C945" s="75">
        <f>B945</f>
        <v>39484</v>
      </c>
      <c r="D945" s="50" t="s">
        <v>1223</v>
      </c>
      <c r="E945" s="50">
        <v>3</v>
      </c>
      <c r="F945" s="50">
        <v>0</v>
      </c>
      <c r="G945" s="50">
        <v>30</v>
      </c>
      <c r="H945" s="50">
        <v>55</v>
      </c>
      <c r="I945" s="53">
        <f>IF(E945&gt;0,TIME(F945,G945,H945),"")</f>
        <v>2.146990740740741E-2</v>
      </c>
      <c r="J945" s="54">
        <f>IF(E945&gt;0,TIME(F945,G945,H945)/E945,"")</f>
        <v>7.1566358024691369E-3</v>
      </c>
      <c r="K945" s="50" t="s">
        <v>581</v>
      </c>
      <c r="L945" s="50" t="s">
        <v>334</v>
      </c>
      <c r="M945" s="55">
        <f>IF(D945&gt;0,0.0416666666666667/J945,"")</f>
        <v>5.8221024258760146</v>
      </c>
      <c r="N945" s="50">
        <v>0</v>
      </c>
      <c r="O945" s="50" t="s">
        <v>198</v>
      </c>
      <c r="Q945" s="151">
        <f>IF("1-Swim"=D945,J945*2.4,IF("2-Bike"=D945,J945*112,IF("3-Run"=D945,J945*26.2,0)))</f>
        <v>0.18750385802469138</v>
      </c>
      <c r="R945" s="151">
        <f>Q945/2</f>
        <v>9.3751929012345692E-2</v>
      </c>
      <c r="S945" s="53">
        <f>J945*26.2</f>
        <v>0.18750385802469138</v>
      </c>
      <c r="T945" s="53">
        <f>(J945+0.0013889)*26.2</f>
        <v>0.22389303802469138</v>
      </c>
      <c r="U945" s="53">
        <f>S945/2</f>
        <v>9.3751929012345692E-2</v>
      </c>
      <c r="V945" s="53">
        <f>T945/2</f>
        <v>0.11194651901234569</v>
      </c>
      <c r="W945" s="50">
        <f>RANK(J945,J:J,1)</f>
        <v>1736</v>
      </c>
      <c r="X945" s="50">
        <f>YEAR(B945)</f>
        <v>2008</v>
      </c>
      <c r="Y945" s="50">
        <f>MONTH(B945)</f>
        <v>2</v>
      </c>
      <c r="Z945" s="56">
        <f>X945*100+Y945</f>
        <v>200802</v>
      </c>
      <c r="AA945" s="56">
        <f>WEEKNUM(B945,1)</f>
        <v>6</v>
      </c>
      <c r="AB945" s="58">
        <f>IF(ISBLANK(B945)," ",MAX(B945-B944-1,0))</f>
        <v>1</v>
      </c>
      <c r="AC945" s="56">
        <f>DAY(B945)</f>
        <v>6</v>
      </c>
      <c r="AD945" s="53">
        <f>U945+V945</f>
        <v>0.20569844802469139</v>
      </c>
      <c r="AE945" s="56">
        <f>IF("1-Swim"=D945,E945*46.7,IF("2-Bike"=D945,E945,IF("3-Run"=D945,E945*4.27,0)))</f>
        <v>12.809999999999999</v>
      </c>
    </row>
    <row r="946" spans="1:31" x14ac:dyDescent="0.25">
      <c r="A946" s="50">
        <v>945</v>
      </c>
      <c r="B946" s="51">
        <v>39484</v>
      </c>
      <c r="C946" s="75">
        <f>B946</f>
        <v>39484</v>
      </c>
      <c r="D946" s="50" t="s">
        <v>624</v>
      </c>
      <c r="E946" s="50">
        <v>0.1</v>
      </c>
      <c r="F946" s="50">
        <v>100</v>
      </c>
      <c r="G946" s="50">
        <v>0</v>
      </c>
      <c r="H946" s="50">
        <v>0</v>
      </c>
      <c r="I946" s="53">
        <f>IF(E946&gt;0,TIME(F946,G946,H946),"")</f>
        <v>0.16666666666666696</v>
      </c>
      <c r="J946" s="54">
        <f>IF(E946&gt;0,TIME(F946,G946,H946)/E946,"")</f>
        <v>1.6666666666666696</v>
      </c>
      <c r="K946" s="50" t="s">
        <v>581</v>
      </c>
      <c r="L946" s="50" t="s">
        <v>625</v>
      </c>
      <c r="M946" s="55">
        <f>IF(D946&gt;0,0.0416666666666667/J946,"")</f>
        <v>2.4999999999999974E-2</v>
      </c>
      <c r="N946" s="50">
        <v>0</v>
      </c>
      <c r="O946" s="50" t="s">
        <v>253</v>
      </c>
      <c r="Q946" s="151">
        <f>IF("1-Swim"=D946,J946*2.4,IF("2-Bike"=D946,J946*112,IF("3-Run"=D946,J946*26.2,0)))</f>
        <v>0</v>
      </c>
      <c r="R946" s="151">
        <f>Q946/2</f>
        <v>0</v>
      </c>
      <c r="S946" s="53">
        <f>J946*26.2</f>
        <v>43.666666666666742</v>
      </c>
      <c r="T946" s="53">
        <f>(J946+0.0013889)*26.2</f>
        <v>43.703055846666743</v>
      </c>
      <c r="U946" s="53">
        <f>S946/2</f>
        <v>21.833333333333371</v>
      </c>
      <c r="V946" s="53">
        <f>T946/2</f>
        <v>21.851527923333371</v>
      </c>
      <c r="W946" s="50">
        <f>RANK(J946,J:J,1)</f>
        <v>3422</v>
      </c>
      <c r="X946" s="50">
        <f>YEAR(B946)</f>
        <v>2008</v>
      </c>
      <c r="Y946" s="50">
        <f>MONTH(B946)</f>
        <v>2</v>
      </c>
      <c r="Z946" s="56">
        <f>X946*100+Y946</f>
        <v>200802</v>
      </c>
      <c r="AA946" s="56">
        <f>WEEKNUM(B946,1)</f>
        <v>6</v>
      </c>
      <c r="AB946" s="58">
        <f>IF(ISBLANK(B946)," ",MAX(B946-B945-1,0))</f>
        <v>0</v>
      </c>
      <c r="AC946" s="56">
        <f>DAY(B946)</f>
        <v>6</v>
      </c>
      <c r="AD946" s="53">
        <f>U946+V946</f>
        <v>43.684861256666743</v>
      </c>
      <c r="AE946" s="56">
        <f>IF("1-Swim"=D946,E946*46.7,IF("2-Bike"=D946,E946,IF("3-Run"=D946,E946*4.27,0)))</f>
        <v>0</v>
      </c>
    </row>
    <row r="947" spans="1:31" x14ac:dyDescent="0.25">
      <c r="A947" s="50">
        <v>946</v>
      </c>
      <c r="B947" s="51">
        <v>39485</v>
      </c>
      <c r="C947" s="75">
        <f>B947</f>
        <v>39485</v>
      </c>
      <c r="D947" s="50" t="s">
        <v>1223</v>
      </c>
      <c r="E947" s="50">
        <v>3</v>
      </c>
      <c r="F947" s="50">
        <v>0</v>
      </c>
      <c r="G947" s="50">
        <v>29</v>
      </c>
      <c r="H947" s="50">
        <v>35</v>
      </c>
      <c r="I947" s="53">
        <f>IF(E947&gt;0,TIME(F947,G947,H947),"")</f>
        <v>2.0543981481481479E-2</v>
      </c>
      <c r="J947" s="54">
        <f>IF(E947&gt;0,TIME(F947,G947,H947)/E947,"")</f>
        <v>6.847993827160493E-3</v>
      </c>
      <c r="K947" s="50" t="s">
        <v>628</v>
      </c>
      <c r="L947" s="50" t="s">
        <v>334</v>
      </c>
      <c r="M947" s="55">
        <f>IF(D947&gt;0,0.0416666666666667/J947,"")</f>
        <v>6.0845070422535263</v>
      </c>
      <c r="N947" s="50">
        <v>0</v>
      </c>
      <c r="O947" s="50" t="s">
        <v>198</v>
      </c>
      <c r="Q947" s="151">
        <f>IF("1-Swim"=D947,J947*2.4,IF("2-Bike"=D947,J947*112,IF("3-Run"=D947,J947*26.2,0)))</f>
        <v>0.17941743827160492</v>
      </c>
      <c r="R947" s="151">
        <f>Q947/2</f>
        <v>8.9708719135802459E-2</v>
      </c>
      <c r="S947" s="53">
        <f>J947*26.2</f>
        <v>0.17941743827160492</v>
      </c>
      <c r="T947" s="53">
        <f>(J947+0.0013889)*26.2</f>
        <v>0.21580661827160491</v>
      </c>
      <c r="U947" s="53">
        <f>S947/2</f>
        <v>8.9708719135802459E-2</v>
      </c>
      <c r="V947" s="53">
        <f>T947/2</f>
        <v>0.10790330913580246</v>
      </c>
      <c r="W947" s="50">
        <f>RANK(J947,J:J,1)</f>
        <v>1375</v>
      </c>
      <c r="X947" s="50">
        <f>YEAR(B947)</f>
        <v>2008</v>
      </c>
      <c r="Y947" s="50">
        <f>MONTH(B947)</f>
        <v>2</v>
      </c>
      <c r="Z947" s="56">
        <f>X947*100+Y947</f>
        <v>200802</v>
      </c>
      <c r="AA947" s="56">
        <f>WEEKNUM(B947,1)</f>
        <v>6</v>
      </c>
      <c r="AB947" s="58">
        <f>IF(ISBLANK(B947)," ",MAX(B947-B946-1,0))</f>
        <v>0</v>
      </c>
      <c r="AC947" s="56">
        <f>DAY(B947)</f>
        <v>7</v>
      </c>
      <c r="AD947" s="53">
        <f>U947+V947</f>
        <v>0.1976120282716049</v>
      </c>
      <c r="AE947" s="56">
        <f>IF("1-Swim"=D947,E947*46.7,IF("2-Bike"=D947,E947,IF("3-Run"=D947,E947*4.27,0)))</f>
        <v>12.809999999999999</v>
      </c>
    </row>
    <row r="948" spans="1:31" x14ac:dyDescent="0.25">
      <c r="A948" s="50">
        <v>947</v>
      </c>
      <c r="B948" s="51">
        <v>39485</v>
      </c>
      <c r="C948" s="75">
        <f>B948</f>
        <v>39485</v>
      </c>
      <c r="D948" s="50" t="s">
        <v>624</v>
      </c>
      <c r="E948" s="50">
        <v>0.1</v>
      </c>
      <c r="F948" s="50">
        <v>110</v>
      </c>
      <c r="G948" s="50">
        <v>0</v>
      </c>
      <c r="H948" s="50">
        <v>0</v>
      </c>
      <c r="I948" s="53">
        <f>IF(E948&gt;0,TIME(F948,G948,H948),"")</f>
        <v>0.58333333333333304</v>
      </c>
      <c r="J948" s="54">
        <f>IF(E948&gt;0,TIME(F948,G948,H948)/E948,"")</f>
        <v>5.8333333333333304</v>
      </c>
      <c r="K948" s="50" t="s">
        <v>628</v>
      </c>
      <c r="L948" s="50" t="s">
        <v>625</v>
      </c>
      <c r="M948" s="55">
        <f>IF(D948&gt;0,0.0416666666666667/J948,"")</f>
        <v>7.1428571428571522E-3</v>
      </c>
      <c r="N948" s="50">
        <v>0</v>
      </c>
      <c r="O948" s="50" t="s">
        <v>253</v>
      </c>
      <c r="Q948" s="151">
        <f>IF("1-Swim"=D948,J948*2.4,IF("2-Bike"=D948,J948*112,IF("3-Run"=D948,J948*26.2,0)))</f>
        <v>0</v>
      </c>
      <c r="R948" s="151">
        <f>Q948/2</f>
        <v>0</v>
      </c>
      <c r="S948" s="53">
        <f>J948*26.2</f>
        <v>152.83333333333326</v>
      </c>
      <c r="T948" s="53">
        <f>(J948+0.0013889)*26.2</f>
        <v>152.86972251333327</v>
      </c>
      <c r="U948" s="53">
        <f>S948/2</f>
        <v>76.416666666666629</v>
      </c>
      <c r="V948" s="53">
        <f>T948/2</f>
        <v>76.434861256666636</v>
      </c>
      <c r="W948" s="50">
        <f>RANK(J948,J:J,1)</f>
        <v>3428</v>
      </c>
      <c r="X948" s="50">
        <f>YEAR(B948)</f>
        <v>2008</v>
      </c>
      <c r="Y948" s="50">
        <f>MONTH(B948)</f>
        <v>2</v>
      </c>
      <c r="Z948" s="56">
        <f>X948*100+Y948</f>
        <v>200802</v>
      </c>
      <c r="AA948" s="56">
        <f>WEEKNUM(B948,1)</f>
        <v>6</v>
      </c>
      <c r="AB948" s="58">
        <f>IF(ISBLANK(B948)," ",MAX(B948-B947-1,0))</f>
        <v>0</v>
      </c>
      <c r="AC948" s="56">
        <f>DAY(B948)</f>
        <v>7</v>
      </c>
      <c r="AD948" s="53">
        <f>U948+V948</f>
        <v>152.85152792333326</v>
      </c>
      <c r="AE948" s="56">
        <f>IF("1-Swim"=D948,E948*46.7,IF("2-Bike"=D948,E948,IF("3-Run"=D948,E948*4.27,0)))</f>
        <v>0</v>
      </c>
    </row>
    <row r="949" spans="1:31" x14ac:dyDescent="0.25">
      <c r="A949" s="50">
        <v>948</v>
      </c>
      <c r="B949" s="51">
        <v>39486</v>
      </c>
      <c r="C949" s="75">
        <f>B949</f>
        <v>39486</v>
      </c>
      <c r="D949" s="50" t="s">
        <v>1223</v>
      </c>
      <c r="E949" s="50">
        <v>3.69</v>
      </c>
      <c r="F949" s="50">
        <v>0</v>
      </c>
      <c r="G949" s="50">
        <v>38</v>
      </c>
      <c r="H949" s="50">
        <v>10</v>
      </c>
      <c r="I949" s="53">
        <f>IF(E949&gt;0,TIME(F949,G949,H949),"")</f>
        <v>2.6504629629629628E-2</v>
      </c>
      <c r="J949" s="54">
        <f>IF(E949&gt;0,TIME(F949,G949,H949)/E949,"")</f>
        <v>7.1828264578942085E-3</v>
      </c>
      <c r="K949" s="50" t="s">
        <v>628</v>
      </c>
      <c r="L949" s="50" t="s">
        <v>629</v>
      </c>
      <c r="M949" s="55">
        <f>IF(D949&gt;0,0.0416666666666667/J949,"")</f>
        <v>5.8008733624454196</v>
      </c>
      <c r="N949" s="50">
        <v>0</v>
      </c>
      <c r="O949" s="50" t="s">
        <v>198</v>
      </c>
      <c r="Q949" s="151">
        <f>IF("1-Swim"=D949,J949*2.4,IF("2-Bike"=D949,J949*112,IF("3-Run"=D949,J949*26.2,0)))</f>
        <v>0.18819005319682824</v>
      </c>
      <c r="R949" s="151">
        <f>Q949/2</f>
        <v>9.4095026598414122E-2</v>
      </c>
      <c r="S949" s="53">
        <f>J949*26.2</f>
        <v>0.18819005319682824</v>
      </c>
      <c r="T949" s="53">
        <f>(J949+0.0013889)*26.2</f>
        <v>0.22457923319682827</v>
      </c>
      <c r="U949" s="53">
        <f>S949/2</f>
        <v>9.4095026598414122E-2</v>
      </c>
      <c r="V949" s="53">
        <f>T949/2</f>
        <v>0.11228961659841413</v>
      </c>
      <c r="W949" s="50">
        <f>RANK(J949,J:J,1)</f>
        <v>1763</v>
      </c>
      <c r="X949" s="50">
        <f>YEAR(B949)</f>
        <v>2008</v>
      </c>
      <c r="Y949" s="50">
        <f>MONTH(B949)</f>
        <v>2</v>
      </c>
      <c r="Z949" s="56">
        <f>X949*100+Y949</f>
        <v>200802</v>
      </c>
      <c r="AA949" s="56">
        <f>WEEKNUM(B949,1)</f>
        <v>6</v>
      </c>
      <c r="AB949" s="58">
        <f>IF(ISBLANK(B949)," ",MAX(B949-B948-1,0))</f>
        <v>0</v>
      </c>
      <c r="AC949" s="56">
        <f>DAY(B949)</f>
        <v>8</v>
      </c>
      <c r="AD949" s="53">
        <f>U949+V949</f>
        <v>0.20638464319682825</v>
      </c>
      <c r="AE949" s="56">
        <f>IF("1-Swim"=D949,E949*46.7,IF("2-Bike"=D949,E949,IF("3-Run"=D949,E949*4.27,0)))</f>
        <v>15.756299999999998</v>
      </c>
    </row>
    <row r="950" spans="1:31" x14ac:dyDescent="0.25">
      <c r="A950" s="50">
        <v>949</v>
      </c>
      <c r="B950" s="51">
        <v>39486</v>
      </c>
      <c r="C950" s="75">
        <f>B950</f>
        <v>39486</v>
      </c>
      <c r="D950" s="50" t="s">
        <v>624</v>
      </c>
      <c r="E950" s="50">
        <v>0.1</v>
      </c>
      <c r="F950" s="50">
        <v>70</v>
      </c>
      <c r="G950" s="50">
        <v>0</v>
      </c>
      <c r="H950" s="50">
        <v>0</v>
      </c>
      <c r="I950" s="53">
        <f>IF(E950&gt;0,TIME(F950,G950,H950),"")</f>
        <v>0.91666666666666652</v>
      </c>
      <c r="J950" s="54">
        <f>IF(E950&gt;0,TIME(F950,G950,H950)/E950,"")</f>
        <v>9.1666666666666643</v>
      </c>
      <c r="K950" s="50" t="s">
        <v>628</v>
      </c>
      <c r="L950" s="50" t="s">
        <v>625</v>
      </c>
      <c r="M950" s="55">
        <f>IF(D950&gt;0,0.0416666666666667/J950,"")</f>
        <v>4.5454545454545504E-3</v>
      </c>
      <c r="N950" s="50">
        <v>0</v>
      </c>
      <c r="O950" s="50" t="s">
        <v>253</v>
      </c>
      <c r="Q950" s="151">
        <f>IF("1-Swim"=D950,J950*2.4,IF("2-Bike"=D950,J950*112,IF("3-Run"=D950,J950*26.2,0)))</f>
        <v>0</v>
      </c>
      <c r="R950" s="151">
        <f>Q950/2</f>
        <v>0</v>
      </c>
      <c r="S950" s="53">
        <f>J950*26.2</f>
        <v>240.1666666666666</v>
      </c>
      <c r="T950" s="53">
        <f>(J950+0.0013889)*26.2</f>
        <v>240.20305584666662</v>
      </c>
      <c r="U950" s="53">
        <f>S950/2</f>
        <v>120.0833333333333</v>
      </c>
      <c r="V950" s="53">
        <f>T950/2</f>
        <v>120.10152792333331</v>
      </c>
      <c r="W950" s="50">
        <f>RANK(J950,J:J,1)</f>
        <v>3429</v>
      </c>
      <c r="X950" s="50">
        <f>YEAR(B950)</f>
        <v>2008</v>
      </c>
      <c r="Y950" s="50">
        <f>MONTH(B950)</f>
        <v>2</v>
      </c>
      <c r="Z950" s="56">
        <f>X950*100+Y950</f>
        <v>200802</v>
      </c>
      <c r="AA950" s="56">
        <f>WEEKNUM(B950,1)</f>
        <v>6</v>
      </c>
      <c r="AB950" s="58">
        <f>IF(ISBLANK(B950)," ",MAX(B950-B949-1,0))</f>
        <v>0</v>
      </c>
      <c r="AC950" s="56">
        <f>DAY(B950)</f>
        <v>8</v>
      </c>
      <c r="AD950" s="53">
        <f>U950+V950</f>
        <v>240.18486125666661</v>
      </c>
      <c r="AE950" s="56">
        <f>IF("1-Swim"=D950,E950*46.7,IF("2-Bike"=D950,E950,IF("3-Run"=D950,E950*4.27,0)))</f>
        <v>0</v>
      </c>
    </row>
    <row r="951" spans="1:31" x14ac:dyDescent="0.25">
      <c r="A951" s="50">
        <v>950</v>
      </c>
      <c r="B951" s="51">
        <v>39487</v>
      </c>
      <c r="C951" s="75">
        <f>B951</f>
        <v>39487</v>
      </c>
      <c r="D951" s="50" t="s">
        <v>1224</v>
      </c>
      <c r="E951" s="50">
        <v>1</v>
      </c>
      <c r="F951" s="50">
        <v>0</v>
      </c>
      <c r="G951" s="50">
        <v>5</v>
      </c>
      <c r="H951" s="50">
        <v>0</v>
      </c>
      <c r="I951" s="53">
        <f>IF(E951&gt;0,TIME(F951,G951,H951),"")</f>
        <v>3.472222222222222E-3</v>
      </c>
      <c r="J951" s="54">
        <f>IF(E951&gt;0,TIME(F951,G951,H951)/E951,"")</f>
        <v>3.472222222222222E-3</v>
      </c>
      <c r="K951" s="50" t="s">
        <v>581</v>
      </c>
      <c r="L951" s="50" t="s">
        <v>140</v>
      </c>
      <c r="M951" s="55">
        <f>IF(D951&gt;0,0.0416666666666667/J951,"")</f>
        <v>12.000000000000011</v>
      </c>
      <c r="N951" s="50">
        <v>0</v>
      </c>
      <c r="O951" s="50" t="s">
        <v>253</v>
      </c>
      <c r="Q951" s="151">
        <f>IF("1-Swim"=D951,J951*2.4,IF("2-Bike"=D951,J951*112,IF("3-Run"=D951,J951*26.2,0)))</f>
        <v>0.38888888888888884</v>
      </c>
      <c r="R951" s="151">
        <f>Q951/2</f>
        <v>0.19444444444444442</v>
      </c>
      <c r="S951" s="53">
        <f>J951*26.2</f>
        <v>9.0972222222222218E-2</v>
      </c>
      <c r="T951" s="53">
        <f>(J951+0.0013889)*26.2</f>
        <v>0.12736140222222223</v>
      </c>
      <c r="U951" s="53">
        <f>S951/2</f>
        <v>4.5486111111111109E-2</v>
      </c>
      <c r="V951" s="53">
        <f>T951/2</f>
        <v>6.3680701111111113E-2</v>
      </c>
      <c r="W951" s="50">
        <f>RANK(J951,J:J,1)</f>
        <v>695</v>
      </c>
      <c r="X951" s="50">
        <f>YEAR(B951)</f>
        <v>2008</v>
      </c>
      <c r="Y951" s="50">
        <f>MONTH(B951)</f>
        <v>2</v>
      </c>
      <c r="Z951" s="56">
        <f>X951*100+Y951</f>
        <v>200802</v>
      </c>
      <c r="AA951" s="56">
        <f>WEEKNUM(B951,1)</f>
        <v>6</v>
      </c>
      <c r="AB951" s="58">
        <f>IF(ISBLANK(B951)," ",MAX(B951-B950-1,0))</f>
        <v>0</v>
      </c>
      <c r="AC951" s="56">
        <f>DAY(B951)</f>
        <v>9</v>
      </c>
      <c r="AD951" s="53">
        <f>U951+V951</f>
        <v>0.10916681222222221</v>
      </c>
      <c r="AE951" s="56">
        <f>IF("1-Swim"=D951,E951*46.7,IF("2-Bike"=D951,E951,IF("3-Run"=D951,E951*4.27,0)))</f>
        <v>1</v>
      </c>
    </row>
    <row r="952" spans="1:31" x14ac:dyDescent="0.25">
      <c r="A952" s="50">
        <v>951</v>
      </c>
      <c r="B952" s="51">
        <v>39489</v>
      </c>
      <c r="C952" s="75">
        <f>B952</f>
        <v>39489</v>
      </c>
      <c r="D952" s="50" t="s">
        <v>1223</v>
      </c>
      <c r="E952" s="50">
        <v>3</v>
      </c>
      <c r="F952" s="50">
        <v>0</v>
      </c>
      <c r="G952" s="50">
        <v>29</v>
      </c>
      <c r="H952" s="50">
        <v>14</v>
      </c>
      <c r="I952" s="53">
        <f>IF(E952&gt;0,TIME(F952,G952,H952),"")</f>
        <v>2.0300925925925927E-2</v>
      </c>
      <c r="J952" s="54">
        <f>IF(E952&gt;0,TIME(F952,G952,H952)/E952,"")</f>
        <v>6.7669753086419754E-3</v>
      </c>
      <c r="K952" s="50" t="s">
        <v>628</v>
      </c>
      <c r="L952" s="50" t="s">
        <v>334</v>
      </c>
      <c r="M952" s="55">
        <f>IF(D952&gt;0,0.0416666666666667/J952,"")</f>
        <v>6.157354618015968</v>
      </c>
      <c r="N952" s="50">
        <v>0</v>
      </c>
      <c r="O952" s="50" t="s">
        <v>630</v>
      </c>
      <c r="Q952" s="151">
        <f>IF("1-Swim"=D952,J952*2.4,IF("2-Bike"=D952,J952*112,IF("3-Run"=D952,J952*26.2,0)))</f>
        <v>0.17729475308641976</v>
      </c>
      <c r="R952" s="151">
        <f>Q952/2</f>
        <v>8.864737654320988E-2</v>
      </c>
      <c r="S952" s="53">
        <f>J952*26.2</f>
        <v>0.17729475308641976</v>
      </c>
      <c r="T952" s="53">
        <f>(J952+0.0013889)*26.2</f>
        <v>0.21368393308641973</v>
      </c>
      <c r="U952" s="53">
        <f>S952/2</f>
        <v>8.864737654320988E-2</v>
      </c>
      <c r="V952" s="53">
        <f>T952/2</f>
        <v>0.10684196654320986</v>
      </c>
      <c r="W952" s="50">
        <f>RANK(J952,J:J,1)</f>
        <v>1275</v>
      </c>
      <c r="X952" s="50">
        <f>YEAR(B952)</f>
        <v>2008</v>
      </c>
      <c r="Y952" s="50">
        <f>MONTH(B952)</f>
        <v>2</v>
      </c>
      <c r="Z952" s="56">
        <f>X952*100+Y952</f>
        <v>200802</v>
      </c>
      <c r="AA952" s="56">
        <f>WEEKNUM(B952,1)</f>
        <v>7</v>
      </c>
      <c r="AB952" s="58">
        <f>IF(ISBLANK(B952)," ",MAX(B952-B951-1,0))</f>
        <v>1</v>
      </c>
      <c r="AC952" s="56">
        <f>DAY(B952)</f>
        <v>11</v>
      </c>
      <c r="AD952" s="53">
        <f>U952+V952</f>
        <v>0.19548934308641974</v>
      </c>
      <c r="AE952" s="56">
        <f>IF("1-Swim"=D952,E952*46.7,IF("2-Bike"=D952,E952,IF("3-Run"=D952,E952*4.27,0)))</f>
        <v>12.809999999999999</v>
      </c>
    </row>
    <row r="953" spans="1:31" x14ac:dyDescent="0.25">
      <c r="A953" s="50">
        <v>952</v>
      </c>
      <c r="B953" s="51">
        <v>39490</v>
      </c>
      <c r="C953" s="75">
        <f>B953</f>
        <v>39490</v>
      </c>
      <c r="D953" s="50" t="s">
        <v>1223</v>
      </c>
      <c r="E953" s="50">
        <v>3</v>
      </c>
      <c r="F953" s="50">
        <v>0</v>
      </c>
      <c r="G953" s="50">
        <v>29</v>
      </c>
      <c r="H953" s="50">
        <v>26</v>
      </c>
      <c r="I953" s="53">
        <f>IF(E953&gt;0,TIME(F953,G953,H953),"")</f>
        <v>2.0439814814814817E-2</v>
      </c>
      <c r="J953" s="54">
        <f>IF(E953&gt;0,TIME(F953,G953,H953)/E953,"")</f>
        <v>6.8132716049382723E-3</v>
      </c>
      <c r="K953" s="50" t="s">
        <v>628</v>
      </c>
      <c r="L953" s="50" t="s">
        <v>334</v>
      </c>
      <c r="M953" s="55">
        <f>IF(D953&gt;0,0.0416666666666667/J953,"")</f>
        <v>6.1155152887882265</v>
      </c>
      <c r="N953" s="50">
        <v>0</v>
      </c>
      <c r="O953" s="50" t="s">
        <v>630</v>
      </c>
      <c r="Q953" s="151">
        <f>IF("1-Swim"=D953,J953*2.4,IF("2-Bike"=D953,J953*112,IF("3-Run"=D953,J953*26.2,0)))</f>
        <v>0.17850771604938273</v>
      </c>
      <c r="R953" s="151">
        <f>Q953/2</f>
        <v>8.9253858024691365E-2</v>
      </c>
      <c r="S953" s="53">
        <f>J953*26.2</f>
        <v>0.17850771604938273</v>
      </c>
      <c r="T953" s="53">
        <f>(J953+0.0013889)*26.2</f>
        <v>0.21489689604938272</v>
      </c>
      <c r="U953" s="53">
        <f>S953/2</f>
        <v>8.9253858024691365E-2</v>
      </c>
      <c r="V953" s="53">
        <f>T953/2</f>
        <v>0.10744844802469136</v>
      </c>
      <c r="W953" s="50">
        <f>RANK(J953,J:J,1)</f>
        <v>1319</v>
      </c>
      <c r="X953" s="50">
        <f>YEAR(B953)</f>
        <v>2008</v>
      </c>
      <c r="Y953" s="50">
        <f>MONTH(B953)</f>
        <v>2</v>
      </c>
      <c r="Z953" s="56">
        <f>X953*100+Y953</f>
        <v>200802</v>
      </c>
      <c r="AA953" s="56">
        <f>WEEKNUM(B953,1)</f>
        <v>7</v>
      </c>
      <c r="AB953" s="58">
        <f>IF(ISBLANK(B953)," ",MAX(B953-B952-1,0))</f>
        <v>0</v>
      </c>
      <c r="AC953" s="56">
        <f>DAY(B953)</f>
        <v>12</v>
      </c>
      <c r="AD953" s="53">
        <f>U953+V953</f>
        <v>0.19670230604938271</v>
      </c>
      <c r="AE953" s="56">
        <f>IF("1-Swim"=D953,E953*46.7,IF("2-Bike"=D953,E953,IF("3-Run"=D953,E953*4.27,0)))</f>
        <v>12.809999999999999</v>
      </c>
    </row>
    <row r="954" spans="1:31" x14ac:dyDescent="0.25">
      <c r="A954" s="50">
        <v>953</v>
      </c>
      <c r="B954" s="51">
        <v>39490</v>
      </c>
      <c r="C954" s="75">
        <f>B954</f>
        <v>39490</v>
      </c>
      <c r="D954" s="50" t="s">
        <v>624</v>
      </c>
      <c r="E954" s="50">
        <v>0.1</v>
      </c>
      <c r="F954" s="50">
        <v>70</v>
      </c>
      <c r="G954" s="50">
        <v>0</v>
      </c>
      <c r="H954" s="50">
        <v>0</v>
      </c>
      <c r="I954" s="53">
        <f>IF(E954&gt;0,TIME(F954,G954,H954),"")</f>
        <v>0.91666666666666652</v>
      </c>
      <c r="J954" s="54">
        <f>IF(E954&gt;0,TIME(F954,G954,H954)/E954,"")</f>
        <v>9.1666666666666643</v>
      </c>
      <c r="K954" s="50" t="s">
        <v>628</v>
      </c>
      <c r="L954" s="50" t="s">
        <v>625</v>
      </c>
      <c r="M954" s="55">
        <f>IF(D954&gt;0,0.0416666666666667/J954,"")</f>
        <v>4.5454545454545504E-3</v>
      </c>
      <c r="N954" s="50">
        <v>0</v>
      </c>
      <c r="O954" s="50" t="s">
        <v>253</v>
      </c>
      <c r="Q954" s="151">
        <f>IF("1-Swim"=D954,J954*2.4,IF("2-Bike"=D954,J954*112,IF("3-Run"=D954,J954*26.2,0)))</f>
        <v>0</v>
      </c>
      <c r="R954" s="151">
        <f>Q954/2</f>
        <v>0</v>
      </c>
      <c r="S954" s="53">
        <f>J954*26.2</f>
        <v>240.1666666666666</v>
      </c>
      <c r="T954" s="53">
        <f>(J954+0.0013889)*26.2</f>
        <v>240.20305584666662</v>
      </c>
      <c r="U954" s="53">
        <f>S954/2</f>
        <v>120.0833333333333</v>
      </c>
      <c r="V954" s="53">
        <f>T954/2</f>
        <v>120.10152792333331</v>
      </c>
      <c r="W954" s="50">
        <f>RANK(J954,J:J,1)</f>
        <v>3429</v>
      </c>
      <c r="X954" s="50">
        <f>YEAR(B954)</f>
        <v>2008</v>
      </c>
      <c r="Y954" s="50">
        <f>MONTH(B954)</f>
        <v>2</v>
      </c>
      <c r="Z954" s="56">
        <f>X954*100+Y954</f>
        <v>200802</v>
      </c>
      <c r="AA954" s="56">
        <f>WEEKNUM(B954,1)</f>
        <v>7</v>
      </c>
      <c r="AB954" s="58">
        <f>IF(ISBLANK(B954)," ",MAX(B954-B953-1,0))</f>
        <v>0</v>
      </c>
      <c r="AC954" s="56">
        <f>DAY(B954)</f>
        <v>12</v>
      </c>
      <c r="AD954" s="53">
        <f>U954+V954</f>
        <v>240.18486125666661</v>
      </c>
      <c r="AE954" s="56">
        <f>IF("1-Swim"=D954,E954*46.7,IF("2-Bike"=D954,E954,IF("3-Run"=D954,E954*4.27,0)))</f>
        <v>0</v>
      </c>
    </row>
    <row r="955" spans="1:31" x14ac:dyDescent="0.25">
      <c r="A955" s="50">
        <v>954</v>
      </c>
      <c r="B955" s="51">
        <v>39492</v>
      </c>
      <c r="C955" s="75">
        <f>B955</f>
        <v>39492</v>
      </c>
      <c r="D955" s="50" t="s">
        <v>1223</v>
      </c>
      <c r="E955" s="50">
        <v>3</v>
      </c>
      <c r="F955" s="50">
        <v>0</v>
      </c>
      <c r="G955" s="50">
        <v>29</v>
      </c>
      <c r="H955" s="50">
        <v>40</v>
      </c>
      <c r="I955" s="53">
        <f>IF(E955&gt;0,TIME(F955,G955,H955),"")</f>
        <v>2.0601851851851854E-2</v>
      </c>
      <c r="J955" s="54">
        <f>IF(E955&gt;0,TIME(F955,G955,H955)/E955,"")</f>
        <v>6.8672839506172846E-3</v>
      </c>
      <c r="K955" s="50" t="s">
        <v>628</v>
      </c>
      <c r="L955" s="50" t="s">
        <v>334</v>
      </c>
      <c r="M955" s="55">
        <f>IF(D955&gt;0,0.0416666666666667/J955,"")</f>
        <v>6.0674157303370828</v>
      </c>
      <c r="N955" s="50">
        <v>0</v>
      </c>
      <c r="O955" s="50" t="s">
        <v>330</v>
      </c>
      <c r="Q955" s="151">
        <f>IF("1-Swim"=D955,J955*2.4,IF("2-Bike"=D955,J955*112,IF("3-Run"=D955,J955*26.2,0)))</f>
        <v>0.17992283950617285</v>
      </c>
      <c r="R955" s="151">
        <f>Q955/2</f>
        <v>8.9961419753086427E-2</v>
      </c>
      <c r="S955" s="53">
        <f>J955*26.2</f>
        <v>0.17992283950617285</v>
      </c>
      <c r="T955" s="53">
        <f>(J955+0.0013889)*26.2</f>
        <v>0.21631201950617285</v>
      </c>
      <c r="U955" s="53">
        <f>S955/2</f>
        <v>8.9961419753086427E-2</v>
      </c>
      <c r="V955" s="53">
        <f>T955/2</f>
        <v>0.10815600975308642</v>
      </c>
      <c r="W955" s="50">
        <f>RANK(J955,J:J,1)</f>
        <v>1401</v>
      </c>
      <c r="X955" s="50">
        <f>YEAR(B955)</f>
        <v>2008</v>
      </c>
      <c r="Y955" s="50">
        <f>MONTH(B955)</f>
        <v>2</v>
      </c>
      <c r="Z955" s="56">
        <f>X955*100+Y955</f>
        <v>200802</v>
      </c>
      <c r="AA955" s="56">
        <f>WEEKNUM(B955,1)</f>
        <v>7</v>
      </c>
      <c r="AB955" s="58">
        <f>IF(ISBLANK(B955)," ",MAX(B955-B954-1,0))</f>
        <v>1</v>
      </c>
      <c r="AC955" s="56">
        <f>DAY(B955)</f>
        <v>14</v>
      </c>
      <c r="AD955" s="53">
        <f>U955+V955</f>
        <v>0.19811742950617284</v>
      </c>
      <c r="AE955" s="56">
        <f>IF("1-Swim"=D955,E955*46.7,IF("2-Bike"=D955,E955,IF("3-Run"=D955,E955*4.27,0)))</f>
        <v>12.809999999999999</v>
      </c>
    </row>
    <row r="956" spans="1:31" x14ac:dyDescent="0.25">
      <c r="A956" s="50">
        <v>955</v>
      </c>
      <c r="B956" s="51">
        <v>39492</v>
      </c>
      <c r="C956" s="75">
        <f>B956</f>
        <v>39492</v>
      </c>
      <c r="D956" s="50" t="s">
        <v>624</v>
      </c>
      <c r="E956" s="50">
        <v>0.1</v>
      </c>
      <c r="F956" s="50">
        <v>70</v>
      </c>
      <c r="G956" s="50">
        <v>0</v>
      </c>
      <c r="H956" s="50">
        <v>0</v>
      </c>
      <c r="I956" s="53">
        <f>IF(E956&gt;0,TIME(F956,G956,H956),"")</f>
        <v>0.91666666666666652</v>
      </c>
      <c r="J956" s="54">
        <f>IF(E956&gt;0,TIME(F956,G956,H956)/E956,"")</f>
        <v>9.1666666666666643</v>
      </c>
      <c r="K956" s="50" t="s">
        <v>628</v>
      </c>
      <c r="L956" s="50" t="s">
        <v>625</v>
      </c>
      <c r="M956" s="55">
        <f>IF(D956&gt;0,0.0416666666666667/J956,"")</f>
        <v>4.5454545454545504E-3</v>
      </c>
      <c r="N956" s="50">
        <v>0</v>
      </c>
      <c r="O956" s="50" t="s">
        <v>253</v>
      </c>
      <c r="Q956" s="151">
        <f>IF("1-Swim"=D956,J956*2.4,IF("2-Bike"=D956,J956*112,IF("3-Run"=D956,J956*26.2,0)))</f>
        <v>0</v>
      </c>
      <c r="R956" s="151">
        <f>Q956/2</f>
        <v>0</v>
      </c>
      <c r="S956" s="53">
        <f>J956*26.2</f>
        <v>240.1666666666666</v>
      </c>
      <c r="T956" s="53">
        <f>(J956+0.0013889)*26.2</f>
        <v>240.20305584666662</v>
      </c>
      <c r="U956" s="53">
        <f>S956/2</f>
        <v>120.0833333333333</v>
      </c>
      <c r="V956" s="53">
        <f>T956/2</f>
        <v>120.10152792333331</v>
      </c>
      <c r="W956" s="50">
        <f>RANK(J956,J:J,1)</f>
        <v>3429</v>
      </c>
      <c r="X956" s="50">
        <f>YEAR(B956)</f>
        <v>2008</v>
      </c>
      <c r="Y956" s="50">
        <f>MONTH(B956)</f>
        <v>2</v>
      </c>
      <c r="Z956" s="56">
        <f>X956*100+Y956</f>
        <v>200802</v>
      </c>
      <c r="AA956" s="56">
        <f>WEEKNUM(B956,1)</f>
        <v>7</v>
      </c>
      <c r="AB956" s="58">
        <f>IF(ISBLANK(B956)," ",MAX(B956-B955-1,0))</f>
        <v>0</v>
      </c>
      <c r="AC956" s="56">
        <f>DAY(B956)</f>
        <v>14</v>
      </c>
      <c r="AD956" s="53">
        <f>U956+V956</f>
        <v>240.18486125666661</v>
      </c>
      <c r="AE956" s="56">
        <f>IF("1-Swim"=D956,E956*46.7,IF("2-Bike"=D956,E956,IF("3-Run"=D956,E956*4.27,0)))</f>
        <v>0</v>
      </c>
    </row>
    <row r="957" spans="1:31" x14ac:dyDescent="0.25">
      <c r="A957" s="50">
        <v>956</v>
      </c>
      <c r="B957" s="51">
        <v>39493</v>
      </c>
      <c r="C957" s="75">
        <f>B957</f>
        <v>39493</v>
      </c>
      <c r="D957" s="50" t="s">
        <v>1223</v>
      </c>
      <c r="E957" s="50">
        <v>3</v>
      </c>
      <c r="F957" s="50">
        <v>0</v>
      </c>
      <c r="G957" s="50">
        <v>28</v>
      </c>
      <c r="H957" s="50">
        <v>55</v>
      </c>
      <c r="I957" s="53">
        <f>IF(E957&gt;0,TIME(F957,G957,H957),"")</f>
        <v>2.0081018518518519E-2</v>
      </c>
      <c r="J957" s="54">
        <f>IF(E957&gt;0,TIME(F957,G957,H957)/E957,"")</f>
        <v>6.6936728395061732E-3</v>
      </c>
      <c r="K957" s="50" t="s">
        <v>628</v>
      </c>
      <c r="L957" s="50" t="s">
        <v>334</v>
      </c>
      <c r="M957" s="55">
        <f>IF(D957&gt;0,0.0416666666666667/J957,"")</f>
        <v>6.2247838616714741</v>
      </c>
      <c r="N957" s="50">
        <v>0</v>
      </c>
      <c r="O957" s="50" t="s">
        <v>330</v>
      </c>
      <c r="Q957" s="151">
        <f>IF("1-Swim"=D957,J957*2.4,IF("2-Bike"=D957,J957*112,IF("3-Run"=D957,J957*26.2,0)))</f>
        <v>0.17537422839506173</v>
      </c>
      <c r="R957" s="151">
        <f>Q957/2</f>
        <v>8.7687114197530863E-2</v>
      </c>
      <c r="S957" s="53">
        <f>J957*26.2</f>
        <v>0.17537422839506173</v>
      </c>
      <c r="T957" s="53">
        <f>(J957+0.0013889)*26.2</f>
        <v>0.21176340839506172</v>
      </c>
      <c r="U957" s="53">
        <f>S957/2</f>
        <v>8.7687114197530863E-2</v>
      </c>
      <c r="V957" s="53">
        <f>T957/2</f>
        <v>0.10588170419753086</v>
      </c>
      <c r="W957" s="50">
        <f>RANK(J957,J:J,1)</f>
        <v>1182</v>
      </c>
      <c r="X957" s="50">
        <f>YEAR(B957)</f>
        <v>2008</v>
      </c>
      <c r="Y957" s="50">
        <f>MONTH(B957)</f>
        <v>2</v>
      </c>
      <c r="Z957" s="56">
        <f>X957*100+Y957</f>
        <v>200802</v>
      </c>
      <c r="AA957" s="56">
        <f>WEEKNUM(B957,1)</f>
        <v>7</v>
      </c>
      <c r="AB957" s="58">
        <f>IF(ISBLANK(B957)," ",MAX(B957-B956-1,0))</f>
        <v>0</v>
      </c>
      <c r="AC957" s="56">
        <f>DAY(B957)</f>
        <v>15</v>
      </c>
      <c r="AD957" s="53">
        <f>U957+V957</f>
        <v>0.19356881839506174</v>
      </c>
      <c r="AE957" s="56">
        <f>IF("1-Swim"=D957,E957*46.7,IF("2-Bike"=D957,E957,IF("3-Run"=D957,E957*4.27,0)))</f>
        <v>12.809999999999999</v>
      </c>
    </row>
    <row r="958" spans="1:31" x14ac:dyDescent="0.25">
      <c r="A958" s="50">
        <v>957</v>
      </c>
      <c r="B958" s="51">
        <v>39493</v>
      </c>
      <c r="C958" s="75">
        <f>B958</f>
        <v>39493</v>
      </c>
      <c r="D958" s="50" t="s">
        <v>624</v>
      </c>
      <c r="E958" s="50">
        <v>0.1</v>
      </c>
      <c r="F958" s="50">
        <v>100</v>
      </c>
      <c r="G958" s="50">
        <v>0</v>
      </c>
      <c r="H958" s="50">
        <v>0</v>
      </c>
      <c r="I958" s="53">
        <f>IF(E958&gt;0,TIME(F958,G958,H958),"")</f>
        <v>0.16666666666666696</v>
      </c>
      <c r="J958" s="54">
        <f>IF(E958&gt;0,TIME(F958,G958,H958)/E958,"")</f>
        <v>1.6666666666666696</v>
      </c>
      <c r="K958" s="50" t="s">
        <v>628</v>
      </c>
      <c r="L958" s="50" t="s">
        <v>625</v>
      </c>
      <c r="M958" s="55">
        <f>IF(D958&gt;0,0.0416666666666667/J958,"")</f>
        <v>2.4999999999999974E-2</v>
      </c>
      <c r="N958" s="50">
        <v>0</v>
      </c>
      <c r="O958" s="50" t="s">
        <v>253</v>
      </c>
      <c r="Q958" s="151">
        <f>IF("1-Swim"=D958,J958*2.4,IF("2-Bike"=D958,J958*112,IF("3-Run"=D958,J958*26.2,0)))</f>
        <v>0</v>
      </c>
      <c r="R958" s="151">
        <f>Q958/2</f>
        <v>0</v>
      </c>
      <c r="S958" s="53">
        <f>J958*26.2</f>
        <v>43.666666666666742</v>
      </c>
      <c r="T958" s="53">
        <f>(J958+0.0013889)*26.2</f>
        <v>43.703055846666743</v>
      </c>
      <c r="U958" s="53">
        <f>S958/2</f>
        <v>21.833333333333371</v>
      </c>
      <c r="V958" s="53">
        <f>T958/2</f>
        <v>21.851527923333371</v>
      </c>
      <c r="W958" s="50">
        <f>RANK(J958,J:J,1)</f>
        <v>3422</v>
      </c>
      <c r="X958" s="50">
        <f>YEAR(B958)</f>
        <v>2008</v>
      </c>
      <c r="Y958" s="50">
        <f>MONTH(B958)</f>
        <v>2</v>
      </c>
      <c r="Z958" s="56">
        <f>X958*100+Y958</f>
        <v>200802</v>
      </c>
      <c r="AA958" s="56">
        <f>WEEKNUM(B958,1)</f>
        <v>7</v>
      </c>
      <c r="AB958" s="58">
        <f>IF(ISBLANK(B958)," ",MAX(B958-B957-1,0))</f>
        <v>0</v>
      </c>
      <c r="AC958" s="56">
        <f>DAY(B958)</f>
        <v>15</v>
      </c>
      <c r="AD958" s="53">
        <f>U958+V958</f>
        <v>43.684861256666743</v>
      </c>
      <c r="AE958" s="56">
        <f>IF("1-Swim"=D958,E958*46.7,IF("2-Bike"=D958,E958,IF("3-Run"=D958,E958*4.27,0)))</f>
        <v>0</v>
      </c>
    </row>
    <row r="959" spans="1:31" x14ac:dyDescent="0.25">
      <c r="A959" s="50">
        <v>958</v>
      </c>
      <c r="B959" s="51">
        <v>39499</v>
      </c>
      <c r="C959" s="75">
        <f>B959</f>
        <v>39499</v>
      </c>
      <c r="D959" s="50" t="s">
        <v>1224</v>
      </c>
      <c r="E959" s="50">
        <v>14</v>
      </c>
      <c r="F959" s="50">
        <v>0</v>
      </c>
      <c r="G959" s="50">
        <v>55</v>
      </c>
      <c r="H959" s="50">
        <v>0</v>
      </c>
      <c r="I959" s="53">
        <f>IF(E959&gt;0,TIME(F959,G959,H959),"")</f>
        <v>3.8194444444444441E-2</v>
      </c>
      <c r="J959" s="54">
        <f>IF(E959&gt;0,TIME(F959,G959,H959)/E959,"")</f>
        <v>2.728174603174603E-3</v>
      </c>
      <c r="K959" s="50" t="s">
        <v>323</v>
      </c>
      <c r="L959" s="50" t="s">
        <v>631</v>
      </c>
      <c r="M959" s="55">
        <f>IF(D959&gt;0,0.0416666666666667/J959,"")</f>
        <v>15.272727272727286</v>
      </c>
      <c r="N959" s="50">
        <v>0</v>
      </c>
      <c r="O959" s="50" t="s">
        <v>253</v>
      </c>
      <c r="Q959" s="151">
        <f>IF("1-Swim"=D959,J959*2.4,IF("2-Bike"=D959,J959*112,IF("3-Run"=D959,J959*26.2,0)))</f>
        <v>0.30555555555555552</v>
      </c>
      <c r="R959" s="151">
        <f>Q959/2</f>
        <v>0.15277777777777776</v>
      </c>
      <c r="S959" s="53">
        <f>J959*26.2</f>
        <v>7.1478174603174599E-2</v>
      </c>
      <c r="T959" s="53">
        <f>(J959+0.0013889)*26.2</f>
        <v>0.10786735460317461</v>
      </c>
      <c r="U959" s="53">
        <f>S959/2</f>
        <v>3.57390873015873E-2</v>
      </c>
      <c r="V959" s="53">
        <f>T959/2</f>
        <v>5.3933677301587303E-2</v>
      </c>
      <c r="W959" s="50">
        <f>RANK(J959,J:J,1)</f>
        <v>424</v>
      </c>
      <c r="X959" s="50">
        <f>YEAR(B959)</f>
        <v>2008</v>
      </c>
      <c r="Y959" s="50">
        <f>MONTH(B959)</f>
        <v>2</v>
      </c>
      <c r="Z959" s="56">
        <f>X959*100+Y959</f>
        <v>200802</v>
      </c>
      <c r="AA959" s="56">
        <f>WEEKNUM(B959,1)</f>
        <v>8</v>
      </c>
      <c r="AB959" s="58">
        <f>IF(ISBLANK(B959)," ",MAX(B959-B958-1,0))</f>
        <v>5</v>
      </c>
      <c r="AC959" s="56">
        <f>DAY(B959)</f>
        <v>21</v>
      </c>
      <c r="AD959" s="53">
        <f>U959+V959</f>
        <v>8.967276460317461E-2</v>
      </c>
      <c r="AE959" s="56">
        <f>IF("1-Swim"=D959,E959*46.7,IF("2-Bike"=D959,E959,IF("3-Run"=D959,E959*4.27,0)))</f>
        <v>14</v>
      </c>
    </row>
    <row r="960" spans="1:31" x14ac:dyDescent="0.25">
      <c r="A960" s="50">
        <v>959</v>
      </c>
      <c r="B960" s="51">
        <v>39502</v>
      </c>
      <c r="C960" s="75">
        <f>B960</f>
        <v>39502</v>
      </c>
      <c r="D960" s="50" t="s">
        <v>1223</v>
      </c>
      <c r="E960" s="50">
        <v>2</v>
      </c>
      <c r="F960" s="50">
        <v>0</v>
      </c>
      <c r="G960" s="50">
        <v>18</v>
      </c>
      <c r="H960" s="50">
        <v>15</v>
      </c>
      <c r="I960" s="53">
        <f>IF(E960&gt;0,TIME(F960,G960,H960),"")</f>
        <v>1.2673611111111109E-2</v>
      </c>
      <c r="J960" s="54">
        <f>IF(E960&gt;0,TIME(F960,G960,H960)/E960,"")</f>
        <v>6.3368055555555547E-3</v>
      </c>
      <c r="K960" s="50" t="s">
        <v>628</v>
      </c>
      <c r="L960" s="50" t="s">
        <v>17</v>
      </c>
      <c r="M960" s="55">
        <f>IF(D960&gt;0,0.0416666666666667/J960,"")</f>
        <v>6.5753424657534305</v>
      </c>
      <c r="N960" s="50">
        <v>0</v>
      </c>
      <c r="O960" s="50" t="s">
        <v>253</v>
      </c>
      <c r="Q960" s="151">
        <f>IF("1-Swim"=D960,J960*2.4,IF("2-Bike"=D960,J960*112,IF("3-Run"=D960,J960*26.2,0)))</f>
        <v>0.16602430555555553</v>
      </c>
      <c r="R960" s="151">
        <f>Q960/2</f>
        <v>8.3012152777777765E-2</v>
      </c>
      <c r="S960" s="53">
        <f>J960*26.2</f>
        <v>0.16602430555555553</v>
      </c>
      <c r="T960" s="53">
        <f>(J960+0.0013889)*26.2</f>
        <v>0.20241348555555552</v>
      </c>
      <c r="U960" s="53">
        <f>S960/2</f>
        <v>8.3012152777777765E-2</v>
      </c>
      <c r="V960" s="53">
        <f>T960/2</f>
        <v>0.10120674277777776</v>
      </c>
      <c r="W960" s="50">
        <f>RANK(J960,J:J,1)</f>
        <v>906</v>
      </c>
      <c r="X960" s="50">
        <f>YEAR(B960)</f>
        <v>2008</v>
      </c>
      <c r="Y960" s="50">
        <f>MONTH(B960)</f>
        <v>2</v>
      </c>
      <c r="Z960" s="56">
        <f>X960*100+Y960</f>
        <v>200802</v>
      </c>
      <c r="AA960" s="56">
        <f>WEEKNUM(B960,1)</f>
        <v>9</v>
      </c>
      <c r="AB960" s="58">
        <f>IF(ISBLANK(B960)," ",MAX(B960-B959-1,0))</f>
        <v>2</v>
      </c>
      <c r="AC960" s="56">
        <f>DAY(B960)</f>
        <v>24</v>
      </c>
      <c r="AD960" s="53">
        <f>U960+V960</f>
        <v>0.18421889555555554</v>
      </c>
      <c r="AE960" s="56">
        <f>IF("1-Swim"=D960,E960*46.7,IF("2-Bike"=D960,E960,IF("3-Run"=D960,E960*4.27,0)))</f>
        <v>8.5399999999999991</v>
      </c>
    </row>
    <row r="961" spans="1:31" x14ac:dyDescent="0.25">
      <c r="A961" s="50">
        <v>960</v>
      </c>
      <c r="B961" s="51">
        <v>39503</v>
      </c>
      <c r="C961" s="75">
        <f>B961</f>
        <v>39503</v>
      </c>
      <c r="D961" s="50" t="s">
        <v>1223</v>
      </c>
      <c r="E961" s="50">
        <v>3.44</v>
      </c>
      <c r="F961" s="50">
        <v>0</v>
      </c>
      <c r="G961" s="50">
        <v>35</v>
      </c>
      <c r="H961" s="50">
        <v>10</v>
      </c>
      <c r="I961" s="53">
        <f>IF(E961&gt;0,TIME(F961,G961,H961),"")</f>
        <v>2.4421296296296292E-2</v>
      </c>
      <c r="J961" s="54">
        <f>IF(E961&gt;0,TIME(F961,G961,H961)/E961,"")</f>
        <v>7.0992140396210152E-3</v>
      </c>
      <c r="K961" s="50" t="s">
        <v>628</v>
      </c>
      <c r="L961" s="50" t="s">
        <v>623</v>
      </c>
      <c r="M961" s="55">
        <f>IF(D961&gt;0,0.0416666666666667/J961,"")</f>
        <v>5.8691943127962141</v>
      </c>
      <c r="N961" s="50">
        <v>0</v>
      </c>
      <c r="O961" s="50" t="s">
        <v>330</v>
      </c>
      <c r="Q961" s="151">
        <f>IF("1-Swim"=D961,J961*2.4,IF("2-Bike"=D961,J961*112,IF("3-Run"=D961,J961*26.2,0)))</f>
        <v>0.18599940783807059</v>
      </c>
      <c r="R961" s="151">
        <f>Q961/2</f>
        <v>9.2999703919035295E-2</v>
      </c>
      <c r="S961" s="53">
        <f>J961*26.2</f>
        <v>0.18599940783807059</v>
      </c>
      <c r="T961" s="53">
        <f>(J961+0.0013889)*26.2</f>
        <v>0.22238858783807058</v>
      </c>
      <c r="U961" s="53">
        <f>S961/2</f>
        <v>9.2999703919035295E-2</v>
      </c>
      <c r="V961" s="53">
        <f>T961/2</f>
        <v>0.11119429391903529</v>
      </c>
      <c r="W961" s="50">
        <f>RANK(J961,J:J,1)</f>
        <v>1670</v>
      </c>
      <c r="X961" s="50">
        <f>YEAR(B961)</f>
        <v>2008</v>
      </c>
      <c r="Y961" s="50">
        <f>MONTH(B961)</f>
        <v>2</v>
      </c>
      <c r="Z961" s="56">
        <f>X961*100+Y961</f>
        <v>200802</v>
      </c>
      <c r="AA961" s="56">
        <f>WEEKNUM(B961,1)</f>
        <v>9</v>
      </c>
      <c r="AB961" s="58">
        <f>IF(ISBLANK(B961)," ",MAX(B961-B960-1,0))</f>
        <v>0</v>
      </c>
      <c r="AC961" s="56">
        <f>DAY(B961)</f>
        <v>25</v>
      </c>
      <c r="AD961" s="53">
        <f>U961+V961</f>
        <v>0.20419399783807057</v>
      </c>
      <c r="AE961" s="56">
        <f>IF("1-Swim"=D961,E961*46.7,IF("2-Bike"=D961,E961,IF("3-Run"=D961,E961*4.27,0)))</f>
        <v>14.688799999999999</v>
      </c>
    </row>
    <row r="962" spans="1:31" x14ac:dyDescent="0.25">
      <c r="A962" s="50">
        <v>961</v>
      </c>
      <c r="B962" s="51">
        <v>39504</v>
      </c>
      <c r="C962" s="75">
        <f>B962</f>
        <v>39504</v>
      </c>
      <c r="D962" s="50" t="s">
        <v>1223</v>
      </c>
      <c r="E962" s="50">
        <v>3.38</v>
      </c>
      <c r="F962" s="50">
        <v>0</v>
      </c>
      <c r="G962" s="50">
        <v>34</v>
      </c>
      <c r="H962" s="50">
        <v>56</v>
      </c>
      <c r="I962" s="53">
        <f>IF(E962&gt;0,TIME(F962,G962,H962),"")</f>
        <v>2.4259259259259258E-2</v>
      </c>
      <c r="J962" s="54">
        <f>IF(E962&gt;0,TIME(F962,G962,H962)/E962,"")</f>
        <v>7.1772956388341004E-3</v>
      </c>
      <c r="K962" s="50" t="s">
        <v>628</v>
      </c>
      <c r="L962" s="50" t="s">
        <v>623</v>
      </c>
      <c r="M962" s="55">
        <f>IF(D962&gt;0,0.0416666666666667/J962,"")</f>
        <v>5.8053435114503857</v>
      </c>
      <c r="N962" s="50">
        <v>0</v>
      </c>
      <c r="O962" s="50" t="s">
        <v>330</v>
      </c>
      <c r="Q962" s="151">
        <f>IF("1-Swim"=D962,J962*2.4,IF("2-Bike"=D962,J962*112,IF("3-Run"=D962,J962*26.2,0)))</f>
        <v>0.18804514573745343</v>
      </c>
      <c r="R962" s="151">
        <f>Q962/2</f>
        <v>9.4022572868726714E-2</v>
      </c>
      <c r="S962" s="53">
        <f>J962*26.2</f>
        <v>0.18804514573745343</v>
      </c>
      <c r="T962" s="53">
        <f>(J962+0.0013889)*26.2</f>
        <v>0.22443432573745342</v>
      </c>
      <c r="U962" s="53">
        <f>S962/2</f>
        <v>9.4022572868726714E-2</v>
      </c>
      <c r="V962" s="53">
        <f>T962/2</f>
        <v>0.11221716286872671</v>
      </c>
      <c r="W962" s="50">
        <f>RANK(J962,J:J,1)</f>
        <v>1755</v>
      </c>
      <c r="X962" s="50">
        <f>YEAR(B962)</f>
        <v>2008</v>
      </c>
      <c r="Y962" s="50">
        <f>MONTH(B962)</f>
        <v>2</v>
      </c>
      <c r="Z962" s="56">
        <f>X962*100+Y962</f>
        <v>200802</v>
      </c>
      <c r="AA962" s="56">
        <f>WEEKNUM(B962,1)</f>
        <v>9</v>
      </c>
      <c r="AB962" s="58">
        <f>IF(ISBLANK(B962)," ",MAX(B962-B961-1,0))</f>
        <v>0</v>
      </c>
      <c r="AC962" s="56">
        <f>DAY(B962)</f>
        <v>26</v>
      </c>
      <c r="AD962" s="53">
        <f>U962+V962</f>
        <v>0.20623973573745341</v>
      </c>
      <c r="AE962" s="56">
        <f>IF("1-Swim"=D962,E962*46.7,IF("2-Bike"=D962,E962,IF("3-Run"=D962,E962*4.27,0)))</f>
        <v>14.432599999999999</v>
      </c>
    </row>
    <row r="963" spans="1:31" x14ac:dyDescent="0.25">
      <c r="A963" s="50">
        <v>962</v>
      </c>
      <c r="B963" s="51">
        <v>39504</v>
      </c>
      <c r="C963" s="75">
        <f>B963</f>
        <v>39504</v>
      </c>
      <c r="D963" s="50" t="s">
        <v>624</v>
      </c>
      <c r="E963" s="50">
        <v>0.1</v>
      </c>
      <c r="F963" s="50">
        <v>100</v>
      </c>
      <c r="G963" s="50">
        <v>0</v>
      </c>
      <c r="H963" s="50">
        <v>0</v>
      </c>
      <c r="I963" s="53">
        <f>IF(E963&gt;0,TIME(F963,G963,H963),"")</f>
        <v>0.16666666666666696</v>
      </c>
      <c r="J963" s="54">
        <f>IF(E963&gt;0,TIME(F963,G963,H963)/E963,"")</f>
        <v>1.6666666666666696</v>
      </c>
      <c r="K963" s="50" t="s">
        <v>628</v>
      </c>
      <c r="L963" s="50" t="s">
        <v>625</v>
      </c>
      <c r="M963" s="55">
        <f>IF(D963&gt;0,0.0416666666666667/J963,"")</f>
        <v>2.4999999999999974E-2</v>
      </c>
      <c r="N963" s="50">
        <v>0</v>
      </c>
      <c r="O963" s="50" t="s">
        <v>253</v>
      </c>
      <c r="Q963" s="151">
        <f>IF("1-Swim"=D963,J963*2.4,IF("2-Bike"=D963,J963*112,IF("3-Run"=D963,J963*26.2,0)))</f>
        <v>0</v>
      </c>
      <c r="R963" s="151">
        <f>Q963/2</f>
        <v>0</v>
      </c>
      <c r="S963" s="53">
        <f>J963*26.2</f>
        <v>43.666666666666742</v>
      </c>
      <c r="T963" s="53">
        <f>(J963+0.0013889)*26.2</f>
        <v>43.703055846666743</v>
      </c>
      <c r="U963" s="53">
        <f>S963/2</f>
        <v>21.833333333333371</v>
      </c>
      <c r="V963" s="53">
        <f>T963/2</f>
        <v>21.851527923333371</v>
      </c>
      <c r="W963" s="50">
        <f>RANK(J963,J:J,1)</f>
        <v>3422</v>
      </c>
      <c r="X963" s="50">
        <f>YEAR(B963)</f>
        <v>2008</v>
      </c>
      <c r="Y963" s="50">
        <f>MONTH(B963)</f>
        <v>2</v>
      </c>
      <c r="Z963" s="56">
        <f>X963*100+Y963</f>
        <v>200802</v>
      </c>
      <c r="AA963" s="56">
        <f>WEEKNUM(B963,1)</f>
        <v>9</v>
      </c>
      <c r="AB963" s="58">
        <f>IF(ISBLANK(B963)," ",MAX(B963-B962-1,0))</f>
        <v>0</v>
      </c>
      <c r="AC963" s="56">
        <f>DAY(B963)</f>
        <v>26</v>
      </c>
      <c r="AD963" s="53">
        <f>U963+V963</f>
        <v>43.684861256666743</v>
      </c>
      <c r="AE963" s="56">
        <f>IF("1-Swim"=D963,E963*46.7,IF("2-Bike"=D963,E963,IF("3-Run"=D963,E963*4.27,0)))</f>
        <v>0</v>
      </c>
    </row>
    <row r="964" spans="1:31" x14ac:dyDescent="0.25">
      <c r="A964" s="50">
        <v>963</v>
      </c>
      <c r="B964" s="51">
        <v>39505</v>
      </c>
      <c r="C964" s="75">
        <f>B964</f>
        <v>39505</v>
      </c>
      <c r="D964" s="50" t="s">
        <v>1223</v>
      </c>
      <c r="E964" s="50">
        <v>4.03</v>
      </c>
      <c r="F964" s="50">
        <v>0</v>
      </c>
      <c r="G964" s="50">
        <v>45</v>
      </c>
      <c r="H964" s="50">
        <v>2</v>
      </c>
      <c r="I964" s="53">
        <f>IF(E964&gt;0,TIME(F964,G964,H964),"")</f>
        <v>3.1273148148148147E-2</v>
      </c>
      <c r="J964" s="54">
        <f>IF(E964&gt;0,TIME(F964,G964,H964)/E964,"")</f>
        <v>7.7600863891186464E-3</v>
      </c>
      <c r="K964" s="50" t="s">
        <v>628</v>
      </c>
      <c r="L964" s="50" t="s">
        <v>143</v>
      </c>
      <c r="M964" s="55">
        <f>IF(D964&gt;0,0.0416666666666667/J964,"")</f>
        <v>5.3693560325684722</v>
      </c>
      <c r="N964" s="50">
        <v>0</v>
      </c>
      <c r="O964" s="50" t="s">
        <v>330</v>
      </c>
      <c r="P964" s="50" t="s">
        <v>632</v>
      </c>
      <c r="Q964" s="151">
        <f>IF("1-Swim"=D964,J964*2.4,IF("2-Bike"=D964,J964*112,IF("3-Run"=D964,J964*26.2,0)))</f>
        <v>0.20331426339490852</v>
      </c>
      <c r="R964" s="151">
        <f>Q964/2</f>
        <v>0.10165713169745426</v>
      </c>
      <c r="S964" s="53">
        <f>J964*26.2</f>
        <v>0.20331426339490852</v>
      </c>
      <c r="T964" s="53">
        <f>(J964+0.0013889)*26.2</f>
        <v>0.23970344339490854</v>
      </c>
      <c r="U964" s="53">
        <f>S964/2</f>
        <v>0.10165713169745426</v>
      </c>
      <c r="V964" s="53">
        <f>T964/2</f>
        <v>0.11985172169745427</v>
      </c>
      <c r="W964" s="50">
        <f>RANK(J964,J:J,1)</f>
        <v>2282</v>
      </c>
      <c r="X964" s="50">
        <f>YEAR(B964)</f>
        <v>2008</v>
      </c>
      <c r="Y964" s="50">
        <f>MONTH(B964)</f>
        <v>2</v>
      </c>
      <c r="Z964" s="56">
        <f>X964*100+Y964</f>
        <v>200802</v>
      </c>
      <c r="AA964" s="56">
        <f>WEEKNUM(B964,1)</f>
        <v>9</v>
      </c>
      <c r="AB964" s="58">
        <f>IF(ISBLANK(B964)," ",MAX(B964-B963-1,0))</f>
        <v>0</v>
      </c>
      <c r="AC964" s="56">
        <f>DAY(B964)</f>
        <v>27</v>
      </c>
      <c r="AD964" s="53">
        <f>U964+V964</f>
        <v>0.22150885339490853</v>
      </c>
      <c r="AE964" s="56">
        <f>IF("1-Swim"=D964,E964*46.7,IF("2-Bike"=D964,E964,IF("3-Run"=D964,E964*4.27,0)))</f>
        <v>17.208099999999998</v>
      </c>
    </row>
    <row r="965" spans="1:31" x14ac:dyDescent="0.25">
      <c r="A965" s="50">
        <v>964</v>
      </c>
      <c r="B965" s="51">
        <v>39506</v>
      </c>
      <c r="C965" s="75">
        <f>B965</f>
        <v>39506</v>
      </c>
      <c r="D965" s="50" t="s">
        <v>1223</v>
      </c>
      <c r="E965" s="50">
        <v>2.8</v>
      </c>
      <c r="F965" s="50">
        <v>0</v>
      </c>
      <c r="G965" s="50">
        <v>30</v>
      </c>
      <c r="H965" s="50">
        <v>0</v>
      </c>
      <c r="I965" s="53">
        <f>IF(E965&gt;0,TIME(F965,G965,H965),"")</f>
        <v>2.0833333333333332E-2</v>
      </c>
      <c r="J965" s="54">
        <f>IF(E965&gt;0,TIME(F965,G965,H965)/E965,"")</f>
        <v>7.4404761904761909E-3</v>
      </c>
      <c r="K965" s="50" t="s">
        <v>628</v>
      </c>
      <c r="L965" s="50" t="s">
        <v>129</v>
      </c>
      <c r="M965" s="55">
        <f>IF(D965&gt;0,0.0416666666666667/J965,"")</f>
        <v>5.6000000000000041</v>
      </c>
      <c r="N965" s="50">
        <v>0</v>
      </c>
      <c r="O965" s="50" t="s">
        <v>253</v>
      </c>
      <c r="Q965" s="151">
        <f>IF("1-Swim"=D965,J965*2.4,IF("2-Bike"=D965,J965*112,IF("3-Run"=D965,J965*26.2,0)))</f>
        <v>0.19494047619047619</v>
      </c>
      <c r="R965" s="151">
        <f>Q965/2</f>
        <v>9.7470238095238096E-2</v>
      </c>
      <c r="S965" s="53">
        <f>J965*26.2</f>
        <v>0.19494047619047619</v>
      </c>
      <c r="T965" s="53">
        <f>(J965+0.0013889)*26.2</f>
        <v>0.23132965619047618</v>
      </c>
      <c r="U965" s="53">
        <f>S965/2</f>
        <v>9.7470238095238096E-2</v>
      </c>
      <c r="V965" s="53">
        <f>T965/2</f>
        <v>0.11566482809523809</v>
      </c>
      <c r="W965" s="50">
        <f>RANK(J965,J:J,1)</f>
        <v>2007</v>
      </c>
      <c r="X965" s="50">
        <f>YEAR(B965)</f>
        <v>2008</v>
      </c>
      <c r="Y965" s="50">
        <f>MONTH(B965)</f>
        <v>2</v>
      </c>
      <c r="Z965" s="56">
        <f>X965*100+Y965</f>
        <v>200802</v>
      </c>
      <c r="AA965" s="56">
        <f>WEEKNUM(B965,1)</f>
        <v>9</v>
      </c>
      <c r="AB965" s="58">
        <f>IF(ISBLANK(B965)," ",MAX(B965-B964-1,0))</f>
        <v>0</v>
      </c>
      <c r="AC965" s="56">
        <f>DAY(B965)</f>
        <v>28</v>
      </c>
      <c r="AD965" s="53">
        <f>U965+V965</f>
        <v>0.21313506619047617</v>
      </c>
      <c r="AE965" s="56">
        <f>IF("1-Swim"=D965,E965*46.7,IF("2-Bike"=D965,E965,IF("3-Run"=D965,E965*4.27,0)))</f>
        <v>11.955999999999998</v>
      </c>
    </row>
    <row r="966" spans="1:31" x14ac:dyDescent="0.25">
      <c r="A966" s="50">
        <v>965</v>
      </c>
      <c r="B966" s="51">
        <v>39506</v>
      </c>
      <c r="C966" s="75">
        <f>B966</f>
        <v>39506</v>
      </c>
      <c r="D966" s="50" t="s">
        <v>624</v>
      </c>
      <c r="E966" s="50">
        <v>0.1</v>
      </c>
      <c r="F966" s="50">
        <v>100</v>
      </c>
      <c r="G966" s="50">
        <v>0</v>
      </c>
      <c r="H966" s="50">
        <v>0</v>
      </c>
      <c r="I966" s="53">
        <f>IF(E966&gt;0,TIME(F966,G966,H966),"")</f>
        <v>0.16666666666666696</v>
      </c>
      <c r="J966" s="54">
        <f>IF(E966&gt;0,TIME(F966,G966,H966)/E966,"")</f>
        <v>1.6666666666666696</v>
      </c>
      <c r="K966" s="50" t="s">
        <v>628</v>
      </c>
      <c r="L966" s="50" t="s">
        <v>625</v>
      </c>
      <c r="M966" s="55">
        <f>IF(D966&gt;0,0.0416666666666667/J966,"")</f>
        <v>2.4999999999999974E-2</v>
      </c>
      <c r="N966" s="50">
        <v>0</v>
      </c>
      <c r="O966" s="50" t="s">
        <v>253</v>
      </c>
      <c r="Q966" s="151">
        <f>IF("1-Swim"=D966,J966*2.4,IF("2-Bike"=D966,J966*112,IF("3-Run"=D966,J966*26.2,0)))</f>
        <v>0</v>
      </c>
      <c r="R966" s="151">
        <f>Q966/2</f>
        <v>0</v>
      </c>
      <c r="S966" s="53">
        <f>J966*26.2</f>
        <v>43.666666666666742</v>
      </c>
      <c r="T966" s="53">
        <f>(J966+0.0013889)*26.2</f>
        <v>43.703055846666743</v>
      </c>
      <c r="U966" s="53">
        <f>S966/2</f>
        <v>21.833333333333371</v>
      </c>
      <c r="V966" s="53">
        <f>T966/2</f>
        <v>21.851527923333371</v>
      </c>
      <c r="W966" s="50">
        <f>RANK(J966,J:J,1)</f>
        <v>3422</v>
      </c>
      <c r="X966" s="50">
        <f>YEAR(B966)</f>
        <v>2008</v>
      </c>
      <c r="Y966" s="50">
        <f>MONTH(B966)</f>
        <v>2</v>
      </c>
      <c r="Z966" s="56">
        <f>X966*100+Y966</f>
        <v>200802</v>
      </c>
      <c r="AA966" s="56">
        <f>WEEKNUM(B966,1)</f>
        <v>9</v>
      </c>
      <c r="AB966" s="58">
        <f>IF(ISBLANK(B966)," ",MAX(B966-B965-1,0))</f>
        <v>0</v>
      </c>
      <c r="AC966" s="56">
        <f>DAY(B966)</f>
        <v>28</v>
      </c>
      <c r="AD966" s="53">
        <f>U966+V966</f>
        <v>43.684861256666743</v>
      </c>
      <c r="AE966" s="56">
        <f>IF("1-Swim"=D966,E966*46.7,IF("2-Bike"=D966,E966,IF("3-Run"=D966,E966*4.27,0)))</f>
        <v>0</v>
      </c>
    </row>
    <row r="967" spans="1:31" x14ac:dyDescent="0.25">
      <c r="A967" s="50">
        <v>966</v>
      </c>
      <c r="B967" s="51">
        <v>39507</v>
      </c>
      <c r="C967" s="75">
        <f>B967</f>
        <v>39507</v>
      </c>
      <c r="D967" s="50" t="s">
        <v>1223</v>
      </c>
      <c r="E967" s="50">
        <v>3.16</v>
      </c>
      <c r="F967" s="50">
        <v>0</v>
      </c>
      <c r="G967" s="50">
        <v>31</v>
      </c>
      <c r="H967" s="50">
        <v>17</v>
      </c>
      <c r="I967" s="53">
        <f>IF(E967&gt;0,TIME(F967,G967,H967),"")</f>
        <v>2.1724537037037039E-2</v>
      </c>
      <c r="J967" s="54">
        <f>IF(E967&gt;0,TIME(F967,G967,H967)/E967,"")</f>
        <v>6.8748534927332398E-3</v>
      </c>
      <c r="K967" s="50" t="s">
        <v>628</v>
      </c>
      <c r="L967" s="50" t="s">
        <v>623</v>
      </c>
      <c r="M967" s="55">
        <f>IF(D967&gt;0,0.0416666666666667/J967,"")</f>
        <v>6.0607352157698502</v>
      </c>
      <c r="N967" s="50">
        <v>0</v>
      </c>
      <c r="O967" s="50" t="s">
        <v>630</v>
      </c>
      <c r="Q967" s="151">
        <f>IF("1-Swim"=D967,J967*2.4,IF("2-Bike"=D967,J967*112,IF("3-Run"=D967,J967*26.2,0)))</f>
        <v>0.18012116150961088</v>
      </c>
      <c r="R967" s="151">
        <f>Q967/2</f>
        <v>9.0060580754805442E-2</v>
      </c>
      <c r="S967" s="53">
        <f>J967*26.2</f>
        <v>0.18012116150961088</v>
      </c>
      <c r="T967" s="53">
        <f>(J967+0.0013889)*26.2</f>
        <v>0.21651034150961088</v>
      </c>
      <c r="U967" s="53">
        <f>S967/2</f>
        <v>9.0060580754805442E-2</v>
      </c>
      <c r="V967" s="53">
        <f>T967/2</f>
        <v>0.10825517075480544</v>
      </c>
      <c r="W967" s="50">
        <f>RANK(J967,J:J,1)</f>
        <v>1408</v>
      </c>
      <c r="X967" s="50">
        <f>YEAR(B967)</f>
        <v>2008</v>
      </c>
      <c r="Y967" s="50">
        <f>MONTH(B967)</f>
        <v>2</v>
      </c>
      <c r="Z967" s="56">
        <f>X967*100+Y967</f>
        <v>200802</v>
      </c>
      <c r="AA967" s="56">
        <f>WEEKNUM(B967,1)</f>
        <v>9</v>
      </c>
      <c r="AB967" s="58">
        <f>IF(ISBLANK(B967)," ",MAX(B967-B966-1,0))</f>
        <v>0</v>
      </c>
      <c r="AC967" s="56">
        <f>DAY(B967)</f>
        <v>29</v>
      </c>
      <c r="AD967" s="53">
        <f>U967+V967</f>
        <v>0.19831575150961089</v>
      </c>
      <c r="AE967" s="56">
        <f>IF("1-Swim"=D967,E967*46.7,IF("2-Bike"=D967,E967,IF("3-Run"=D967,E967*4.27,0)))</f>
        <v>13.4932</v>
      </c>
    </row>
    <row r="968" spans="1:31" x14ac:dyDescent="0.25">
      <c r="A968" s="50">
        <v>967</v>
      </c>
      <c r="B968" s="51">
        <v>39509</v>
      </c>
      <c r="C968" s="75">
        <f>B968</f>
        <v>39509</v>
      </c>
      <c r="D968" s="50" t="s">
        <v>1224</v>
      </c>
      <c r="E968" s="50">
        <v>3.75</v>
      </c>
      <c r="F968" s="50">
        <v>0</v>
      </c>
      <c r="G968" s="50">
        <v>15</v>
      </c>
      <c r="H968" s="50">
        <v>0</v>
      </c>
      <c r="I968" s="53">
        <f>IF(E968&gt;0,TIME(F968,G968,H968),"")</f>
        <v>1.0416666666666666E-2</v>
      </c>
      <c r="J968" s="54">
        <f>IF(E968&gt;0,TIME(F968,G968,H968)/E968,"")</f>
        <v>2.7777777777777775E-3</v>
      </c>
      <c r="K968" s="50" t="s">
        <v>26</v>
      </c>
      <c r="L968" s="50" t="s">
        <v>140</v>
      </c>
      <c r="M968" s="55">
        <f>IF(D968&gt;0,0.0416666666666667/J968,"")</f>
        <v>15.000000000000014</v>
      </c>
      <c r="N968" s="50">
        <v>0</v>
      </c>
      <c r="O968" s="50" t="s">
        <v>253</v>
      </c>
      <c r="Q968" s="151">
        <f>IF("1-Swim"=D968,J968*2.4,IF("2-Bike"=D968,J968*112,IF("3-Run"=D968,J968*26.2,0)))</f>
        <v>0.31111111111111106</v>
      </c>
      <c r="R968" s="151">
        <f>Q968/2</f>
        <v>0.15555555555555553</v>
      </c>
      <c r="S968" s="53">
        <f>J968*26.2</f>
        <v>7.2777777777777761E-2</v>
      </c>
      <c r="T968" s="53">
        <f>(J968+0.0013889)*26.2</f>
        <v>0.10916695777777777</v>
      </c>
      <c r="U968" s="53">
        <f>S968/2</f>
        <v>3.638888888888888E-2</v>
      </c>
      <c r="V968" s="53">
        <f>T968/2</f>
        <v>5.4583478888888884E-2</v>
      </c>
      <c r="W968" s="50">
        <f>RANK(J968,J:J,1)</f>
        <v>452</v>
      </c>
      <c r="X968" s="50">
        <f>YEAR(B968)</f>
        <v>2008</v>
      </c>
      <c r="Y968" s="50">
        <f>MONTH(B968)</f>
        <v>3</v>
      </c>
      <c r="Z968" s="56">
        <f>X968*100+Y968</f>
        <v>200803</v>
      </c>
      <c r="AA968" s="56">
        <f>WEEKNUM(B968,1)</f>
        <v>10</v>
      </c>
      <c r="AB968" s="58">
        <f>IF(ISBLANK(B968)," ",MAX(B968-B967-1,0))</f>
        <v>1</v>
      </c>
      <c r="AC968" s="56">
        <f>DAY(B968)</f>
        <v>2</v>
      </c>
      <c r="AD968" s="53">
        <f>U968+V968</f>
        <v>9.0972367777777757E-2</v>
      </c>
      <c r="AE968" s="56">
        <f>IF("1-Swim"=D968,E968*46.7,IF("2-Bike"=D968,E968,IF("3-Run"=D968,E968*4.27,0)))</f>
        <v>3.75</v>
      </c>
    </row>
    <row r="969" spans="1:31" x14ac:dyDescent="0.25">
      <c r="A969" s="50">
        <v>968</v>
      </c>
      <c r="B969" s="51">
        <v>39510</v>
      </c>
      <c r="C969" s="75">
        <f>B969</f>
        <v>39510</v>
      </c>
      <c r="D969" s="50" t="s">
        <v>1223</v>
      </c>
      <c r="E969" s="50">
        <v>3.3</v>
      </c>
      <c r="F969" s="50">
        <v>0</v>
      </c>
      <c r="G969" s="50">
        <v>33</v>
      </c>
      <c r="H969" s="50">
        <v>49</v>
      </c>
      <c r="I969" s="53">
        <f>IF(E969&gt;0,TIME(F969,G969,H969),"")</f>
        <v>2.3483796296296298E-2</v>
      </c>
      <c r="J969" s="54">
        <f>IF(E969&gt;0,TIME(F969,G969,H969)/E969,"")</f>
        <v>7.1163019079685755E-3</v>
      </c>
      <c r="K969" s="50" t="s">
        <v>628</v>
      </c>
      <c r="L969" s="50" t="s">
        <v>623</v>
      </c>
      <c r="M969" s="55">
        <f>IF(D969&gt;0,0.0416666666666667/J969,"")</f>
        <v>5.8551010349926109</v>
      </c>
      <c r="N969" s="50">
        <v>0</v>
      </c>
      <c r="O969" s="50" t="s">
        <v>198</v>
      </c>
      <c r="Q969" s="151">
        <f>IF("1-Swim"=D969,J969*2.4,IF("2-Bike"=D969,J969*112,IF("3-Run"=D969,J969*26.2,0)))</f>
        <v>0.18644710998877667</v>
      </c>
      <c r="R969" s="151">
        <f>Q969/2</f>
        <v>9.3223554994388336E-2</v>
      </c>
      <c r="S969" s="53">
        <f>J969*26.2</f>
        <v>0.18644710998877667</v>
      </c>
      <c r="T969" s="53">
        <f>(J969+0.0013889)*26.2</f>
        <v>0.22283628998877669</v>
      </c>
      <c r="U969" s="53">
        <f>S969/2</f>
        <v>9.3223554994388336E-2</v>
      </c>
      <c r="V969" s="53">
        <f>T969/2</f>
        <v>0.11141814499438835</v>
      </c>
      <c r="W969" s="50">
        <f>RANK(J969,J:J,1)</f>
        <v>1688</v>
      </c>
      <c r="X969" s="50">
        <f>YEAR(B969)</f>
        <v>2008</v>
      </c>
      <c r="Y969" s="50">
        <f>MONTH(B969)</f>
        <v>3</v>
      </c>
      <c r="Z969" s="56">
        <f>X969*100+Y969</f>
        <v>200803</v>
      </c>
      <c r="AA969" s="56">
        <f>WEEKNUM(B969,1)</f>
        <v>10</v>
      </c>
      <c r="AB969" s="58">
        <f>IF(ISBLANK(B969)," ",MAX(B969-B968-1,0))</f>
        <v>0</v>
      </c>
      <c r="AC969" s="56">
        <f>DAY(B969)</f>
        <v>3</v>
      </c>
      <c r="AD969" s="53">
        <f>U969+V969</f>
        <v>0.20464169998877668</v>
      </c>
      <c r="AE969" s="56">
        <f>IF("1-Swim"=D969,E969*46.7,IF("2-Bike"=D969,E969,IF("3-Run"=D969,E969*4.27,0)))</f>
        <v>14.090999999999998</v>
      </c>
    </row>
    <row r="970" spans="1:31" x14ac:dyDescent="0.25">
      <c r="A970" s="50">
        <v>969</v>
      </c>
      <c r="B970" s="51">
        <v>39511</v>
      </c>
      <c r="C970" s="75">
        <f>B970</f>
        <v>39511</v>
      </c>
      <c r="D970" s="50" t="s">
        <v>1223</v>
      </c>
      <c r="E970" s="50">
        <v>4</v>
      </c>
      <c r="F970" s="50">
        <v>0</v>
      </c>
      <c r="G970" s="50">
        <v>39</v>
      </c>
      <c r="H970" s="50">
        <v>12</v>
      </c>
      <c r="I970" s="53">
        <f>IF(E970&gt;0,TIME(F970,G970,H970),"")</f>
        <v>2.7222222222222228E-2</v>
      </c>
      <c r="J970" s="54">
        <f>IF(E970&gt;0,TIME(F970,G970,H970)/E970,"")</f>
        <v>6.8055555555555569E-3</v>
      </c>
      <c r="K970" s="50" t="s">
        <v>628</v>
      </c>
      <c r="L970" s="50" t="s">
        <v>143</v>
      </c>
      <c r="M970" s="55">
        <f>IF(D970&gt;0,0.0416666666666667/J970,"")</f>
        <v>6.12244897959184</v>
      </c>
      <c r="N970" s="50">
        <v>0</v>
      </c>
      <c r="O970" s="50" t="s">
        <v>255</v>
      </c>
      <c r="Q970" s="151">
        <f>IF("1-Swim"=D970,J970*2.4,IF("2-Bike"=D970,J970*112,IF("3-Run"=D970,J970*26.2,0)))</f>
        <v>0.17830555555555558</v>
      </c>
      <c r="R970" s="151">
        <f>Q970/2</f>
        <v>8.9152777777777789E-2</v>
      </c>
      <c r="S970" s="53">
        <f>J970*26.2</f>
        <v>0.17830555555555558</v>
      </c>
      <c r="T970" s="53">
        <f>(J970+0.0013889)*26.2</f>
        <v>0.21469473555555557</v>
      </c>
      <c r="U970" s="53">
        <f>S970/2</f>
        <v>8.9152777777777789E-2</v>
      </c>
      <c r="V970" s="53">
        <f>T970/2</f>
        <v>0.10734736777777779</v>
      </c>
      <c r="W970" s="50">
        <f>RANK(J970,J:J,1)</f>
        <v>1309</v>
      </c>
      <c r="X970" s="50">
        <f>YEAR(B970)</f>
        <v>2008</v>
      </c>
      <c r="Y970" s="50">
        <f>MONTH(B970)</f>
        <v>3</v>
      </c>
      <c r="Z970" s="56">
        <f>X970*100+Y970</f>
        <v>200803</v>
      </c>
      <c r="AA970" s="56">
        <f>WEEKNUM(B970,1)</f>
        <v>10</v>
      </c>
      <c r="AB970" s="58">
        <f>IF(ISBLANK(B970)," ",MAX(B970-B969-1,0))</f>
        <v>0</v>
      </c>
      <c r="AC970" s="56">
        <f>DAY(B970)</f>
        <v>4</v>
      </c>
      <c r="AD970" s="53">
        <f>U970+V970</f>
        <v>0.19650014555555556</v>
      </c>
      <c r="AE970" s="56">
        <f>IF("1-Swim"=D970,E970*46.7,IF("2-Bike"=D970,E970,IF("3-Run"=D970,E970*4.27,0)))</f>
        <v>17.079999999999998</v>
      </c>
    </row>
    <row r="971" spans="1:31" x14ac:dyDescent="0.25">
      <c r="A971" s="50">
        <v>970</v>
      </c>
      <c r="B971" s="51">
        <v>39513</v>
      </c>
      <c r="C971" s="75">
        <f>B971</f>
        <v>39513</v>
      </c>
      <c r="D971" s="50" t="s">
        <v>1223</v>
      </c>
      <c r="E971" s="50">
        <v>5</v>
      </c>
      <c r="F971" s="50">
        <v>0</v>
      </c>
      <c r="G971" s="50">
        <v>47</v>
      </c>
      <c r="H971" s="50">
        <v>13</v>
      </c>
      <c r="I971" s="53">
        <f>IF(E971&gt;0,TIME(F971,G971,H971),"")</f>
        <v>3.2789351851851854E-2</v>
      </c>
      <c r="J971" s="54">
        <f>IF(E971&gt;0,TIME(F971,G971,H971)/E971,"")</f>
        <v>6.557870370370371E-3</v>
      </c>
      <c r="K971" s="50" t="s">
        <v>628</v>
      </c>
      <c r="L971" s="50" t="s">
        <v>171</v>
      </c>
      <c r="M971" s="55">
        <f>IF(D971&gt;0,0.0416666666666667/J971,"")</f>
        <v>6.3536886692552104</v>
      </c>
      <c r="N971" s="50">
        <v>0</v>
      </c>
      <c r="O971" s="50" t="s">
        <v>198</v>
      </c>
      <c r="P971" s="50" t="s">
        <v>633</v>
      </c>
      <c r="Q971" s="151">
        <f>IF("1-Swim"=D971,J971*2.4,IF("2-Bike"=D971,J971*112,IF("3-Run"=D971,J971*26.2,0)))</f>
        <v>0.17181620370370371</v>
      </c>
      <c r="R971" s="151">
        <f>Q971/2</f>
        <v>8.5908101851851854E-2</v>
      </c>
      <c r="S971" s="53">
        <f>J971*26.2</f>
        <v>0.17181620370370371</v>
      </c>
      <c r="T971" s="53">
        <f>(J971+0.0013889)*26.2</f>
        <v>0.2082053837037037</v>
      </c>
      <c r="U971" s="53">
        <f>S971/2</f>
        <v>8.5908101851851854E-2</v>
      </c>
      <c r="V971" s="53">
        <f>T971/2</f>
        <v>0.10410269185185185</v>
      </c>
      <c r="W971" s="50">
        <f>RANK(J971,J:J,1)</f>
        <v>1054</v>
      </c>
      <c r="X971" s="50">
        <f>YEAR(B971)</f>
        <v>2008</v>
      </c>
      <c r="Y971" s="50">
        <f>MONTH(B971)</f>
        <v>3</v>
      </c>
      <c r="Z971" s="56">
        <f>X971*100+Y971</f>
        <v>200803</v>
      </c>
      <c r="AA971" s="56">
        <f>WEEKNUM(B971,1)</f>
        <v>10</v>
      </c>
      <c r="AB971" s="58">
        <f>IF(ISBLANK(B971)," ",MAX(B971-B970-1,0))</f>
        <v>1</v>
      </c>
      <c r="AC971" s="56">
        <f>DAY(B971)</f>
        <v>6</v>
      </c>
      <c r="AD971" s="53">
        <f>U971+V971</f>
        <v>0.19001079370370372</v>
      </c>
      <c r="AE971" s="56">
        <f>IF("1-Swim"=D971,E971*46.7,IF("2-Bike"=D971,E971,IF("3-Run"=D971,E971*4.27,0)))</f>
        <v>21.349999999999998</v>
      </c>
    </row>
    <row r="972" spans="1:31" x14ac:dyDescent="0.25">
      <c r="A972" s="50">
        <v>971</v>
      </c>
      <c r="B972" s="51">
        <v>39514</v>
      </c>
      <c r="C972" s="75">
        <f>B972</f>
        <v>39514</v>
      </c>
      <c r="D972" s="50" t="s">
        <v>1223</v>
      </c>
      <c r="E972" s="50">
        <v>4</v>
      </c>
      <c r="F972" s="50">
        <v>0</v>
      </c>
      <c r="G972" s="50">
        <v>38</v>
      </c>
      <c r="H972" s="50">
        <v>43</v>
      </c>
      <c r="I972" s="53">
        <f>IF(E972&gt;0,TIME(F972,G972,H972),"")</f>
        <v>2.6886574074074077E-2</v>
      </c>
      <c r="J972" s="54">
        <f>IF(E972&gt;0,TIME(F972,G972,H972)/E972,"")</f>
        <v>6.7216435185185192E-3</v>
      </c>
      <c r="K972" s="50" t="s">
        <v>628</v>
      </c>
      <c r="L972" s="50" t="s">
        <v>143</v>
      </c>
      <c r="M972" s="55">
        <f>IF(D972&gt;0,0.0416666666666667/J972,"")</f>
        <v>6.1988807576409855</v>
      </c>
      <c r="N972" s="50">
        <v>0</v>
      </c>
      <c r="O972" s="50" t="s">
        <v>330</v>
      </c>
      <c r="Q972" s="151">
        <f>IF("1-Swim"=D972,J972*2.4,IF("2-Bike"=D972,J972*112,IF("3-Run"=D972,J972*26.2,0)))</f>
        <v>0.17610706018518521</v>
      </c>
      <c r="R972" s="151">
        <f>Q972/2</f>
        <v>8.8053530092592605E-2</v>
      </c>
      <c r="S972" s="53">
        <f>J972*26.2</f>
        <v>0.17610706018518521</v>
      </c>
      <c r="T972" s="53">
        <f>(J972+0.0013889)*26.2</f>
        <v>0.2124962401851852</v>
      </c>
      <c r="U972" s="53">
        <f>S972/2</f>
        <v>8.8053530092592605E-2</v>
      </c>
      <c r="V972" s="53">
        <f>T972/2</f>
        <v>0.1062481200925926</v>
      </c>
      <c r="W972" s="50">
        <f>RANK(J972,J:J,1)</f>
        <v>1213</v>
      </c>
      <c r="X972" s="50">
        <f>YEAR(B972)</f>
        <v>2008</v>
      </c>
      <c r="Y972" s="50">
        <f>MONTH(B972)</f>
        <v>3</v>
      </c>
      <c r="Z972" s="56">
        <f>X972*100+Y972</f>
        <v>200803</v>
      </c>
      <c r="AA972" s="56">
        <f>WEEKNUM(B972,1)</f>
        <v>10</v>
      </c>
      <c r="AB972" s="58">
        <f>IF(ISBLANK(B972)," ",MAX(B972-B971-1,0))</f>
        <v>0</v>
      </c>
      <c r="AC972" s="56">
        <f>DAY(B972)</f>
        <v>7</v>
      </c>
      <c r="AD972" s="53">
        <f>U972+V972</f>
        <v>0.19430165018518519</v>
      </c>
      <c r="AE972" s="56">
        <f>IF("1-Swim"=D972,E972*46.7,IF("2-Bike"=D972,E972,IF("3-Run"=D972,E972*4.27,0)))</f>
        <v>17.079999999999998</v>
      </c>
    </row>
    <row r="973" spans="1:31" x14ac:dyDescent="0.25">
      <c r="A973" s="50">
        <v>972</v>
      </c>
      <c r="B973" s="51">
        <v>39520</v>
      </c>
      <c r="C973" s="75">
        <f>B973</f>
        <v>39520</v>
      </c>
      <c r="D973" s="50" t="s">
        <v>1223</v>
      </c>
      <c r="E973" s="50">
        <v>3.5</v>
      </c>
      <c r="F973" s="50">
        <v>0</v>
      </c>
      <c r="G973" s="50">
        <v>34</v>
      </c>
      <c r="H973" s="50">
        <v>0</v>
      </c>
      <c r="I973" s="53">
        <f>IF(E973&gt;0,TIME(F973,G973,H973),"")</f>
        <v>2.361111111111111E-2</v>
      </c>
      <c r="J973" s="54">
        <f>IF(E973&gt;0,TIME(F973,G973,H973)/E973,"")</f>
        <v>6.7460317460317455E-3</v>
      </c>
      <c r="K973" s="50" t="s">
        <v>628</v>
      </c>
      <c r="L973" s="50" t="s">
        <v>130</v>
      </c>
      <c r="M973" s="55">
        <f>IF(D973&gt;0,0.0416666666666667/J973,"")</f>
        <v>6.1764705882352997</v>
      </c>
      <c r="N973" s="50">
        <v>0</v>
      </c>
      <c r="O973" s="50" t="s">
        <v>319</v>
      </c>
      <c r="Q973" s="151">
        <f>IF("1-Swim"=D973,J973*2.4,IF("2-Bike"=D973,J973*112,IF("3-Run"=D973,J973*26.2,0)))</f>
        <v>0.17674603174603173</v>
      </c>
      <c r="R973" s="151">
        <f>Q973/2</f>
        <v>8.8373015873015867E-2</v>
      </c>
      <c r="S973" s="53">
        <f>J973*26.2</f>
        <v>0.17674603174603173</v>
      </c>
      <c r="T973" s="53">
        <f>(J973+0.0013889)*26.2</f>
        <v>0.2131352117460317</v>
      </c>
      <c r="U973" s="53">
        <f>S973/2</f>
        <v>8.8373015873015867E-2</v>
      </c>
      <c r="V973" s="53">
        <f>T973/2</f>
        <v>0.10656760587301585</v>
      </c>
      <c r="W973" s="50">
        <f>RANK(J973,J:J,1)</f>
        <v>1246</v>
      </c>
      <c r="X973" s="50">
        <f>YEAR(B973)</f>
        <v>2008</v>
      </c>
      <c r="Y973" s="50">
        <f>MONTH(B973)</f>
        <v>3</v>
      </c>
      <c r="Z973" s="56">
        <f>X973*100+Y973</f>
        <v>200803</v>
      </c>
      <c r="AA973" s="56">
        <f>WEEKNUM(B973,1)</f>
        <v>11</v>
      </c>
      <c r="AB973" s="58">
        <f>IF(ISBLANK(B973)," ",MAX(B973-B972-1,0))</f>
        <v>5</v>
      </c>
      <c r="AC973" s="56">
        <f>DAY(B973)</f>
        <v>13</v>
      </c>
      <c r="AD973" s="53">
        <f>U973+V973</f>
        <v>0.19494062174603172</v>
      </c>
      <c r="AE973" s="56">
        <f>IF("1-Swim"=D973,E973*46.7,IF("2-Bike"=D973,E973,IF("3-Run"=D973,E973*4.27,0)))</f>
        <v>14.944999999999999</v>
      </c>
    </row>
    <row r="974" spans="1:31" x14ac:dyDescent="0.25">
      <c r="A974" s="50">
        <v>973</v>
      </c>
      <c r="B974" s="51">
        <v>39521</v>
      </c>
      <c r="C974" s="75">
        <f>B974</f>
        <v>39521</v>
      </c>
      <c r="D974" s="50" t="s">
        <v>1223</v>
      </c>
      <c r="E974" s="50">
        <v>4</v>
      </c>
      <c r="F974" s="50">
        <v>0</v>
      </c>
      <c r="G974" s="50">
        <v>39</v>
      </c>
      <c r="H974" s="50">
        <v>40</v>
      </c>
      <c r="I974" s="53">
        <f>IF(E974&gt;0,TIME(F974,G974,H974),"")</f>
        <v>2.7546296296296294E-2</v>
      </c>
      <c r="J974" s="54">
        <f>IF(E974&gt;0,TIME(F974,G974,H974)/E974,"")</f>
        <v>6.8865740740740736E-3</v>
      </c>
      <c r="K974" s="50" t="s">
        <v>628</v>
      </c>
      <c r="L974" s="50" t="s">
        <v>143</v>
      </c>
      <c r="M974" s="55">
        <f>IF(D974&gt;0,0.0416666666666667/J974,"")</f>
        <v>6.050420168067232</v>
      </c>
      <c r="N974" s="50">
        <v>0</v>
      </c>
      <c r="O974" s="50" t="s">
        <v>319</v>
      </c>
      <c r="Q974" s="151">
        <f>IF("1-Swim"=D974,J974*2.4,IF("2-Bike"=D974,J974*112,IF("3-Run"=D974,J974*26.2,0)))</f>
        <v>0.18042824074074074</v>
      </c>
      <c r="R974" s="151">
        <f>Q974/2</f>
        <v>9.0214120370370368E-2</v>
      </c>
      <c r="S974" s="53">
        <f>J974*26.2</f>
        <v>0.18042824074074074</v>
      </c>
      <c r="T974" s="53">
        <f>(J974+0.0013889)*26.2</f>
        <v>0.2168174207407407</v>
      </c>
      <c r="U974" s="53">
        <f>S974/2</f>
        <v>9.0214120370370368E-2</v>
      </c>
      <c r="V974" s="53">
        <f>T974/2</f>
        <v>0.10840871037037035</v>
      </c>
      <c r="W974" s="50">
        <f>RANK(J974,J:J,1)</f>
        <v>1416</v>
      </c>
      <c r="X974" s="50">
        <f>YEAR(B974)</f>
        <v>2008</v>
      </c>
      <c r="Y974" s="50">
        <f>MONTH(B974)</f>
        <v>3</v>
      </c>
      <c r="Z974" s="56">
        <f>X974*100+Y974</f>
        <v>200803</v>
      </c>
      <c r="AA974" s="56">
        <f>WEEKNUM(B974,1)</f>
        <v>11</v>
      </c>
      <c r="AB974" s="58">
        <f>IF(ISBLANK(B974)," ",MAX(B974-B973-1,0))</f>
        <v>0</v>
      </c>
      <c r="AC974" s="56">
        <f>DAY(B974)</f>
        <v>14</v>
      </c>
      <c r="AD974" s="53">
        <f>U974+V974</f>
        <v>0.19862283074074072</v>
      </c>
      <c r="AE974" s="56">
        <f>IF("1-Swim"=D974,E974*46.7,IF("2-Bike"=D974,E974,IF("3-Run"=D974,E974*4.27,0)))</f>
        <v>17.079999999999998</v>
      </c>
    </row>
    <row r="975" spans="1:31" x14ac:dyDescent="0.25">
      <c r="A975" s="50">
        <v>974</v>
      </c>
      <c r="B975" s="51">
        <v>39524</v>
      </c>
      <c r="C975" s="75">
        <f>B975</f>
        <v>39524</v>
      </c>
      <c r="D975" s="50" t="s">
        <v>1223</v>
      </c>
      <c r="E975" s="50">
        <v>3.57</v>
      </c>
      <c r="F975" s="50">
        <v>0</v>
      </c>
      <c r="G975" s="50">
        <v>35</v>
      </c>
      <c r="H975" s="50">
        <v>40</v>
      </c>
      <c r="I975" s="53">
        <f>IF(E975&gt;0,TIME(F975,G975,H975),"")</f>
        <v>2.476851851851852E-2</v>
      </c>
      <c r="J975" s="54">
        <f>IF(E975&gt;0,TIME(F975,G975,H975)/E975,"")</f>
        <v>6.9379603693329192E-3</v>
      </c>
      <c r="K975" s="50" t="s">
        <v>628</v>
      </c>
      <c r="L975" s="50" t="s">
        <v>629</v>
      </c>
      <c r="M975" s="55">
        <f>IF(D975&gt;0,0.0416666666666667/J975,"")</f>
        <v>6.0056074766355181</v>
      </c>
      <c r="N975" s="50">
        <v>0</v>
      </c>
      <c r="O975" s="50" t="s">
        <v>319</v>
      </c>
      <c r="Q975" s="151">
        <f>IF("1-Swim"=D975,J975*2.4,IF("2-Bike"=D975,J975*112,IF("3-Run"=D975,J975*26.2,0)))</f>
        <v>0.18177456167652248</v>
      </c>
      <c r="R975" s="151">
        <f>Q975/2</f>
        <v>9.0887280838261239E-2</v>
      </c>
      <c r="S975" s="53">
        <f>J975*26.2</f>
        <v>0.18177456167652248</v>
      </c>
      <c r="T975" s="53">
        <f>(J975+0.0013889)*26.2</f>
        <v>0.21816374167652247</v>
      </c>
      <c r="U975" s="53">
        <f>S975/2</f>
        <v>9.0887280838261239E-2</v>
      </c>
      <c r="V975" s="53">
        <f>T975/2</f>
        <v>0.10908187083826124</v>
      </c>
      <c r="W975" s="50">
        <f>RANK(J975,J:J,1)</f>
        <v>1474</v>
      </c>
      <c r="X975" s="50">
        <f>YEAR(B975)</f>
        <v>2008</v>
      </c>
      <c r="Y975" s="50">
        <f>MONTH(B975)</f>
        <v>3</v>
      </c>
      <c r="Z975" s="56">
        <f>X975*100+Y975</f>
        <v>200803</v>
      </c>
      <c r="AA975" s="56">
        <f>WEEKNUM(B975,1)</f>
        <v>12</v>
      </c>
      <c r="AB975" s="58">
        <f>IF(ISBLANK(B975)," ",MAX(B975-B974-1,0))</f>
        <v>2</v>
      </c>
      <c r="AC975" s="56">
        <f>DAY(B975)</f>
        <v>17</v>
      </c>
      <c r="AD975" s="53">
        <f>U975+V975</f>
        <v>0.19996915167652246</v>
      </c>
      <c r="AE975" s="56">
        <f>IF("1-Swim"=D975,E975*46.7,IF("2-Bike"=D975,E975,IF("3-Run"=D975,E975*4.27,0)))</f>
        <v>15.243899999999998</v>
      </c>
    </row>
    <row r="976" spans="1:31" x14ac:dyDescent="0.25">
      <c r="A976" s="50">
        <v>975</v>
      </c>
      <c r="B976" s="51">
        <v>39525</v>
      </c>
      <c r="C976" s="75">
        <f>B976</f>
        <v>39525</v>
      </c>
      <c r="D976" s="50" t="s">
        <v>1223</v>
      </c>
      <c r="E976" s="50">
        <v>4.01</v>
      </c>
      <c r="F976" s="50">
        <v>0</v>
      </c>
      <c r="G976" s="50">
        <v>40</v>
      </c>
      <c r="H976" s="50">
        <v>39</v>
      </c>
      <c r="I976" s="53">
        <f>IF(E976&gt;0,TIME(F976,G976,H976),"")</f>
        <v>2.8229166666666666E-2</v>
      </c>
      <c r="J976" s="54">
        <f>IF(E976&gt;0,TIME(F976,G976,H976)/E976,"")</f>
        <v>7.0396924355777225E-3</v>
      </c>
      <c r="K976" s="50" t="s">
        <v>628</v>
      </c>
      <c r="L976" s="50" t="s">
        <v>143</v>
      </c>
      <c r="M976" s="55">
        <f>IF(D976&gt;0,0.0416666666666667/J976,"")</f>
        <v>5.9188191881918861</v>
      </c>
      <c r="N976" s="50">
        <v>0</v>
      </c>
      <c r="O976" s="50" t="s">
        <v>330</v>
      </c>
      <c r="Q976" s="151">
        <f>IF("1-Swim"=D976,J976*2.4,IF("2-Bike"=D976,J976*112,IF("3-Run"=D976,J976*26.2,0)))</f>
        <v>0.18443994181213633</v>
      </c>
      <c r="R976" s="151">
        <f>Q976/2</f>
        <v>9.2219970906068163E-2</v>
      </c>
      <c r="S976" s="53">
        <f>J976*26.2</f>
        <v>0.18443994181213633</v>
      </c>
      <c r="T976" s="53">
        <f>(J976+0.0013889)*26.2</f>
        <v>0.22082912181213632</v>
      </c>
      <c r="U976" s="53">
        <f>S976/2</f>
        <v>9.2219970906068163E-2</v>
      </c>
      <c r="V976" s="53">
        <f>T976/2</f>
        <v>0.11041456090606816</v>
      </c>
      <c r="W976" s="50">
        <f>RANK(J976,J:J,1)</f>
        <v>1597</v>
      </c>
      <c r="X976" s="50">
        <f>YEAR(B976)</f>
        <v>2008</v>
      </c>
      <c r="Y976" s="50">
        <f>MONTH(B976)</f>
        <v>3</v>
      </c>
      <c r="Z976" s="56">
        <f>X976*100+Y976</f>
        <v>200803</v>
      </c>
      <c r="AA976" s="56">
        <f>WEEKNUM(B976,1)</f>
        <v>12</v>
      </c>
      <c r="AB976" s="58">
        <f>IF(ISBLANK(B976)," ",MAX(B976-B975-1,0))</f>
        <v>0</v>
      </c>
      <c r="AC976" s="56">
        <f>DAY(B976)</f>
        <v>18</v>
      </c>
      <c r="AD976" s="53">
        <f>U976+V976</f>
        <v>0.20263453181213631</v>
      </c>
      <c r="AE976" s="56">
        <f>IF("1-Swim"=D976,E976*46.7,IF("2-Bike"=D976,E976,IF("3-Run"=D976,E976*4.27,0)))</f>
        <v>17.122699999999998</v>
      </c>
    </row>
    <row r="977" spans="1:31" x14ac:dyDescent="0.25">
      <c r="A977" s="50">
        <v>976</v>
      </c>
      <c r="B977" s="51">
        <v>39527</v>
      </c>
      <c r="C977" s="75">
        <f>B977</f>
        <v>39527</v>
      </c>
      <c r="D977" s="50" t="s">
        <v>1223</v>
      </c>
      <c r="E977" s="50">
        <v>3.5</v>
      </c>
      <c r="F977" s="50">
        <v>0</v>
      </c>
      <c r="G977" s="50">
        <v>34</v>
      </c>
      <c r="H977" s="50">
        <v>50</v>
      </c>
      <c r="I977" s="53">
        <f>IF(E977&gt;0,TIME(F977,G977,H977),"")</f>
        <v>2.4189814814814817E-2</v>
      </c>
      <c r="J977" s="54">
        <f>IF(E977&gt;0,TIME(F977,G977,H977)/E977,"")</f>
        <v>6.9113756613756617E-3</v>
      </c>
      <c r="K977" s="50" t="s">
        <v>581</v>
      </c>
      <c r="L977" s="50" t="s">
        <v>130</v>
      </c>
      <c r="M977" s="55">
        <f>IF(D977&gt;0,0.0416666666666667/J977,"")</f>
        <v>6.0287081339712962</v>
      </c>
      <c r="N977" s="50">
        <v>0</v>
      </c>
      <c r="O977" s="50" t="s">
        <v>319</v>
      </c>
      <c r="Q977" s="151">
        <f>IF("1-Swim"=D977,J977*2.4,IF("2-Bike"=D977,J977*112,IF("3-Run"=D977,J977*26.2,0)))</f>
        <v>0.18107804232804234</v>
      </c>
      <c r="R977" s="151">
        <f>Q977/2</f>
        <v>9.0539021164021169E-2</v>
      </c>
      <c r="S977" s="53">
        <f>J977*26.2</f>
        <v>0.18107804232804234</v>
      </c>
      <c r="T977" s="53">
        <f>(J977+0.0013889)*26.2</f>
        <v>0.21746722232804233</v>
      </c>
      <c r="U977" s="53">
        <f>S977/2</f>
        <v>9.0539021164021169E-2</v>
      </c>
      <c r="V977" s="53">
        <f>T977/2</f>
        <v>0.10873361116402117</v>
      </c>
      <c r="W977" s="50">
        <f>RANK(J977,J:J,1)</f>
        <v>1442</v>
      </c>
      <c r="X977" s="50">
        <f>YEAR(B977)</f>
        <v>2008</v>
      </c>
      <c r="Y977" s="50">
        <f>MONTH(B977)</f>
        <v>3</v>
      </c>
      <c r="Z977" s="56">
        <f>X977*100+Y977</f>
        <v>200803</v>
      </c>
      <c r="AA977" s="56">
        <f>WEEKNUM(B977,1)</f>
        <v>12</v>
      </c>
      <c r="AB977" s="58">
        <f>IF(ISBLANK(B977)," ",MAX(B977-B976-1,0))</f>
        <v>1</v>
      </c>
      <c r="AC977" s="56">
        <f>DAY(B977)</f>
        <v>20</v>
      </c>
      <c r="AD977" s="53">
        <f>U977+V977</f>
        <v>0.19927263232804232</v>
      </c>
      <c r="AE977" s="56">
        <f>IF("1-Swim"=D977,E977*46.7,IF("2-Bike"=D977,E977,IF("3-Run"=D977,E977*4.27,0)))</f>
        <v>14.944999999999999</v>
      </c>
    </row>
    <row r="978" spans="1:31" x14ac:dyDescent="0.25">
      <c r="A978" s="50">
        <v>977</v>
      </c>
      <c r="B978" s="51">
        <v>39528</v>
      </c>
      <c r="C978" s="75">
        <f>B978</f>
        <v>39528</v>
      </c>
      <c r="D978" s="50" t="s">
        <v>1223</v>
      </c>
      <c r="E978" s="50">
        <v>6.5</v>
      </c>
      <c r="F978" s="50">
        <v>1</v>
      </c>
      <c r="G978" s="50">
        <v>4</v>
      </c>
      <c r="H978" s="50">
        <v>55</v>
      </c>
      <c r="I978" s="53">
        <f>IF(E978&gt;0,TIME(F978,G978,H978),"")</f>
        <v>4.5081018518518513E-2</v>
      </c>
      <c r="J978" s="54">
        <f>IF(E978&gt;0,TIME(F978,G978,H978)/E978,"")</f>
        <v>6.9355413105413096E-3</v>
      </c>
      <c r="K978" s="50" t="s">
        <v>581</v>
      </c>
      <c r="L978" s="50" t="s">
        <v>164</v>
      </c>
      <c r="M978" s="55">
        <f>IF(D978&gt;0,0.0416666666666667/J978,"")</f>
        <v>6.0077021822849863</v>
      </c>
      <c r="N978" s="50">
        <v>162</v>
      </c>
      <c r="O978" s="50" t="s">
        <v>652</v>
      </c>
      <c r="Q978" s="151">
        <f>IF("1-Swim"=D978,J978*2.4,IF("2-Bike"=D978,J978*112,IF("3-Run"=D978,J978*26.2,0)))</f>
        <v>0.1817111823361823</v>
      </c>
      <c r="R978" s="151">
        <f>Q978/2</f>
        <v>9.0855591168091152E-2</v>
      </c>
      <c r="S978" s="53">
        <f>J978*26.2</f>
        <v>0.1817111823361823</v>
      </c>
      <c r="T978" s="53">
        <f>(J978+0.0013889)*26.2</f>
        <v>0.21810036233618232</v>
      </c>
      <c r="U978" s="53">
        <f>S978/2</f>
        <v>9.0855591168091152E-2</v>
      </c>
      <c r="V978" s="53">
        <f>T978/2</f>
        <v>0.10905018116809116</v>
      </c>
      <c r="W978" s="50">
        <f>RANK(J978,J:J,1)</f>
        <v>1473</v>
      </c>
      <c r="X978" s="50">
        <f>YEAR(B978)</f>
        <v>2008</v>
      </c>
      <c r="Y978" s="50">
        <f>MONTH(B978)</f>
        <v>3</v>
      </c>
      <c r="Z978" s="56">
        <f>X978*100+Y978</f>
        <v>200803</v>
      </c>
      <c r="AA978" s="56">
        <f>WEEKNUM(B978,1)</f>
        <v>12</v>
      </c>
      <c r="AB978" s="58">
        <f>IF(ISBLANK(B978)," ",MAX(B978-B977-1,0))</f>
        <v>0</v>
      </c>
      <c r="AC978" s="56">
        <f>DAY(B978)</f>
        <v>21</v>
      </c>
      <c r="AD978" s="53">
        <f>U978+V978</f>
        <v>0.19990577233618231</v>
      </c>
      <c r="AE978" s="56">
        <f>IF("1-Swim"=D978,E978*46.7,IF("2-Bike"=D978,E978,IF("3-Run"=D978,E978*4.27,0)))</f>
        <v>27.754999999999995</v>
      </c>
    </row>
    <row r="979" spans="1:31" x14ac:dyDescent="0.25">
      <c r="A979" s="50">
        <v>978</v>
      </c>
      <c r="B979" s="51">
        <v>39531</v>
      </c>
      <c r="C979" s="75">
        <f>B979</f>
        <v>39531</v>
      </c>
      <c r="D979" s="50" t="s">
        <v>1223</v>
      </c>
      <c r="E979" s="50">
        <v>3.52</v>
      </c>
      <c r="F979" s="50">
        <v>0</v>
      </c>
      <c r="G979" s="50">
        <v>36</v>
      </c>
      <c r="H979" s="50">
        <v>40</v>
      </c>
      <c r="I979" s="53">
        <f>IF(E979&gt;0,TIME(F979,G979,H979),"")</f>
        <v>2.5462962962962962E-2</v>
      </c>
      <c r="J979" s="54">
        <f>IF(E979&gt;0,TIME(F979,G979,H979)/E979,"")</f>
        <v>7.2337962962962955E-3</v>
      </c>
      <c r="K979" s="50" t="s">
        <v>581</v>
      </c>
      <c r="L979" s="50" t="s">
        <v>130</v>
      </c>
      <c r="M979" s="55">
        <f>IF(D979&gt;0,0.0416666666666667/J979,"")</f>
        <v>5.7600000000000051</v>
      </c>
      <c r="N979" s="50">
        <v>0</v>
      </c>
      <c r="O979" s="50" t="s">
        <v>198</v>
      </c>
      <c r="Q979" s="151">
        <f>IF("1-Swim"=D979,J979*2.4,IF("2-Bike"=D979,J979*112,IF("3-Run"=D979,J979*26.2,0)))</f>
        <v>0.18952546296296294</v>
      </c>
      <c r="R979" s="151">
        <f>Q979/2</f>
        <v>9.4762731481481469E-2</v>
      </c>
      <c r="S979" s="53">
        <f>J979*26.2</f>
        <v>0.18952546296296294</v>
      </c>
      <c r="T979" s="53">
        <f>(J979+0.0013889)*26.2</f>
        <v>0.22591464296296293</v>
      </c>
      <c r="U979" s="53">
        <f>S979/2</f>
        <v>9.4762731481481469E-2</v>
      </c>
      <c r="V979" s="53">
        <f>T979/2</f>
        <v>0.11295732148148147</v>
      </c>
      <c r="W979" s="50">
        <f>RANK(J979,J:J,1)</f>
        <v>1822</v>
      </c>
      <c r="X979" s="50">
        <f>YEAR(B979)</f>
        <v>2008</v>
      </c>
      <c r="Y979" s="50">
        <f>MONTH(B979)</f>
        <v>3</v>
      </c>
      <c r="Z979" s="56">
        <f>X979*100+Y979</f>
        <v>200803</v>
      </c>
      <c r="AA979" s="56">
        <f>WEEKNUM(B979,1)</f>
        <v>13</v>
      </c>
      <c r="AB979" s="58">
        <f>IF(ISBLANK(B979)," ",MAX(B979-B978-1,0))</f>
        <v>2</v>
      </c>
      <c r="AC979" s="56">
        <f>DAY(B979)</f>
        <v>24</v>
      </c>
      <c r="AD979" s="53">
        <f>U979+V979</f>
        <v>0.20772005296296292</v>
      </c>
      <c r="AE979" s="56">
        <f>IF("1-Swim"=D979,E979*46.7,IF("2-Bike"=D979,E979,IF("3-Run"=D979,E979*4.27,0)))</f>
        <v>15.030399999999998</v>
      </c>
    </row>
    <row r="980" spans="1:31" x14ac:dyDescent="0.25">
      <c r="A980" s="50">
        <v>979</v>
      </c>
      <c r="B980" s="51">
        <v>39532</v>
      </c>
      <c r="C980" s="75">
        <f>B980</f>
        <v>39532</v>
      </c>
      <c r="D980" s="50" t="s">
        <v>1223</v>
      </c>
      <c r="E980" s="50">
        <v>4</v>
      </c>
      <c r="F980" s="50">
        <v>0</v>
      </c>
      <c r="G980" s="50">
        <v>39</v>
      </c>
      <c r="H980" s="50">
        <v>17</v>
      </c>
      <c r="I980" s="53">
        <f>IF(E980&gt;0,TIME(F980,G980,H980),"")</f>
        <v>2.7280092592592592E-2</v>
      </c>
      <c r="J980" s="54">
        <f>IF(E980&gt;0,TIME(F980,G980,H980)/E980,"")</f>
        <v>6.820023148148148E-3</v>
      </c>
      <c r="K980" s="50" t="s">
        <v>581</v>
      </c>
      <c r="L980" s="50" t="s">
        <v>143</v>
      </c>
      <c r="M980" s="55">
        <f>IF(D980&gt;0,0.0416666666666667/J980,"")</f>
        <v>6.109461179465427</v>
      </c>
      <c r="N980" s="50">
        <v>0</v>
      </c>
      <c r="O980" s="50" t="s">
        <v>319</v>
      </c>
      <c r="Q980" s="151">
        <f>IF("1-Swim"=D980,J980*2.4,IF("2-Bike"=D980,J980*112,IF("3-Run"=D980,J980*26.2,0)))</f>
        <v>0.17868460648148146</v>
      </c>
      <c r="R980" s="151">
        <f>Q980/2</f>
        <v>8.9342303240740731E-2</v>
      </c>
      <c r="S980" s="53">
        <f>J980*26.2</f>
        <v>0.17868460648148146</v>
      </c>
      <c r="T980" s="53">
        <f>(J980+0.0013889)*26.2</f>
        <v>0.21507378648148148</v>
      </c>
      <c r="U980" s="53">
        <f>S980/2</f>
        <v>8.9342303240740731E-2</v>
      </c>
      <c r="V980" s="53">
        <f>T980/2</f>
        <v>0.10753689324074074</v>
      </c>
      <c r="W980" s="50">
        <f>RANK(J980,J:J,1)</f>
        <v>1330</v>
      </c>
      <c r="X980" s="50">
        <f>YEAR(B980)</f>
        <v>2008</v>
      </c>
      <c r="Y980" s="50">
        <f>MONTH(B980)</f>
        <v>3</v>
      </c>
      <c r="Z980" s="56">
        <f>X980*100+Y980</f>
        <v>200803</v>
      </c>
      <c r="AA980" s="56">
        <f>WEEKNUM(B980,1)</f>
        <v>13</v>
      </c>
      <c r="AB980" s="58">
        <f>IF(ISBLANK(B980)," ",MAX(B980-B979-1,0))</f>
        <v>0</v>
      </c>
      <c r="AC980" s="56">
        <f>DAY(B980)</f>
        <v>25</v>
      </c>
      <c r="AD980" s="53">
        <f>U980+V980</f>
        <v>0.19687919648148147</v>
      </c>
      <c r="AE980" s="56">
        <f>IF("1-Swim"=D980,E980*46.7,IF("2-Bike"=D980,E980,IF("3-Run"=D980,E980*4.27,0)))</f>
        <v>17.079999999999998</v>
      </c>
    </row>
    <row r="981" spans="1:31" x14ac:dyDescent="0.25">
      <c r="A981" s="50">
        <v>980</v>
      </c>
      <c r="B981" s="51">
        <v>39533</v>
      </c>
      <c r="C981" s="75">
        <f>B981</f>
        <v>39533</v>
      </c>
      <c r="D981" s="50" t="s">
        <v>1223</v>
      </c>
      <c r="E981" s="50">
        <v>5</v>
      </c>
      <c r="F981" s="50">
        <v>0</v>
      </c>
      <c r="G981" s="50">
        <v>51</v>
      </c>
      <c r="H981" s="50">
        <v>26</v>
      </c>
      <c r="I981" s="53">
        <f>IF(E981&gt;0,TIME(F981,G981,H981),"")</f>
        <v>3.5717592592592592E-2</v>
      </c>
      <c r="J981" s="54">
        <f>IF(E981&gt;0,TIME(F981,G981,H981)/E981,"")</f>
        <v>7.1435185185185187E-3</v>
      </c>
      <c r="K981" s="50" t="s">
        <v>581</v>
      </c>
      <c r="L981" s="50" t="s">
        <v>171</v>
      </c>
      <c r="M981" s="55">
        <f>IF(D981&gt;0,0.0416666666666667/J981,"")</f>
        <v>5.8327932598833483</v>
      </c>
      <c r="N981" s="50">
        <v>0</v>
      </c>
      <c r="O981" s="50" t="s">
        <v>198</v>
      </c>
      <c r="Q981" s="151">
        <f>IF("1-Swim"=D981,J981*2.4,IF("2-Bike"=D981,J981*112,IF("3-Run"=D981,J981*26.2,0)))</f>
        <v>0.18716018518518518</v>
      </c>
      <c r="R981" s="151">
        <f>Q981/2</f>
        <v>9.358009259259259E-2</v>
      </c>
      <c r="S981" s="53">
        <f>J981*26.2</f>
        <v>0.18716018518518518</v>
      </c>
      <c r="T981" s="53">
        <f>(J981+0.0013889)*26.2</f>
        <v>0.22354936518518517</v>
      </c>
      <c r="U981" s="53">
        <f>S981/2</f>
        <v>9.358009259259259E-2</v>
      </c>
      <c r="V981" s="53">
        <f>T981/2</f>
        <v>0.11177468259259259</v>
      </c>
      <c r="W981" s="50">
        <f>RANK(J981,J:J,1)</f>
        <v>1720</v>
      </c>
      <c r="X981" s="50">
        <f>YEAR(B981)</f>
        <v>2008</v>
      </c>
      <c r="Y981" s="50">
        <f>MONTH(B981)</f>
        <v>3</v>
      </c>
      <c r="Z981" s="56">
        <f>X981*100+Y981</f>
        <v>200803</v>
      </c>
      <c r="AA981" s="56">
        <f>WEEKNUM(B981,1)</f>
        <v>13</v>
      </c>
      <c r="AB981" s="58">
        <f>IF(ISBLANK(B981)," ",MAX(B981-B980-1,0))</f>
        <v>0</v>
      </c>
      <c r="AC981" s="56">
        <f>DAY(B981)</f>
        <v>26</v>
      </c>
      <c r="AD981" s="53">
        <f>U981+V981</f>
        <v>0.20535477518518519</v>
      </c>
      <c r="AE981" s="56">
        <f>IF("1-Swim"=D981,E981*46.7,IF("2-Bike"=D981,E981,IF("3-Run"=D981,E981*4.27,0)))</f>
        <v>21.349999999999998</v>
      </c>
    </row>
    <row r="982" spans="1:31" x14ac:dyDescent="0.25">
      <c r="A982" s="50">
        <v>981</v>
      </c>
      <c r="B982" s="51">
        <v>39534</v>
      </c>
      <c r="C982" s="75">
        <f>B982</f>
        <v>39534</v>
      </c>
      <c r="D982" s="50" t="s">
        <v>1223</v>
      </c>
      <c r="E982" s="50">
        <v>3.5</v>
      </c>
      <c r="F982" s="50">
        <v>0</v>
      </c>
      <c r="G982" s="50">
        <v>35</v>
      </c>
      <c r="H982" s="50">
        <v>1</v>
      </c>
      <c r="I982" s="53">
        <f>IF(E982&gt;0,TIME(F982,G982,H982),"")</f>
        <v>2.431712962962963E-2</v>
      </c>
      <c r="J982" s="54">
        <f>IF(E982&gt;0,TIME(F982,G982,H982)/E982,"")</f>
        <v>6.9477513227513225E-3</v>
      </c>
      <c r="K982" s="50" t="s">
        <v>581</v>
      </c>
      <c r="L982" s="50" t="s">
        <v>130</v>
      </c>
      <c r="M982" s="55">
        <f>IF(D982&gt;0,0.0416666666666667/J982,"")</f>
        <v>5.9971442170395095</v>
      </c>
      <c r="N982" s="50">
        <v>0</v>
      </c>
      <c r="O982" s="50" t="s">
        <v>198</v>
      </c>
      <c r="Q982" s="151">
        <f>IF("1-Swim"=D982,J982*2.4,IF("2-Bike"=D982,J982*112,IF("3-Run"=D982,J982*26.2,0)))</f>
        <v>0.18203108465608464</v>
      </c>
      <c r="R982" s="151">
        <f>Q982/2</f>
        <v>9.101554232804232E-2</v>
      </c>
      <c r="S982" s="53">
        <f>J982*26.2</f>
        <v>0.18203108465608464</v>
      </c>
      <c r="T982" s="53">
        <f>(J982+0.0013889)*26.2</f>
        <v>0.21842026465608466</v>
      </c>
      <c r="U982" s="53">
        <f>S982/2</f>
        <v>9.101554232804232E-2</v>
      </c>
      <c r="V982" s="53">
        <f>T982/2</f>
        <v>0.10921013232804233</v>
      </c>
      <c r="W982" s="50">
        <f>RANK(J982,J:J,1)</f>
        <v>1505</v>
      </c>
      <c r="X982" s="50">
        <f>YEAR(B982)</f>
        <v>2008</v>
      </c>
      <c r="Y982" s="50">
        <f>MONTH(B982)</f>
        <v>3</v>
      </c>
      <c r="Z982" s="56">
        <f>X982*100+Y982</f>
        <v>200803</v>
      </c>
      <c r="AA982" s="56">
        <f>WEEKNUM(B982,1)</f>
        <v>13</v>
      </c>
      <c r="AB982" s="58">
        <f>IF(ISBLANK(B982)," ",MAX(B982-B981-1,0))</f>
        <v>0</v>
      </c>
      <c r="AC982" s="56">
        <f>DAY(B982)</f>
        <v>27</v>
      </c>
      <c r="AD982" s="53">
        <f>U982+V982</f>
        <v>0.20022567465608465</v>
      </c>
      <c r="AE982" s="56">
        <f>IF("1-Swim"=D982,E982*46.7,IF("2-Bike"=D982,E982,IF("3-Run"=D982,E982*4.27,0)))</f>
        <v>14.944999999999999</v>
      </c>
    </row>
    <row r="983" spans="1:31" x14ac:dyDescent="0.25">
      <c r="A983" s="50">
        <v>982</v>
      </c>
      <c r="B983" s="51">
        <v>39536</v>
      </c>
      <c r="C983" s="75">
        <f>B983</f>
        <v>39536</v>
      </c>
      <c r="D983" s="50" t="s">
        <v>1223</v>
      </c>
      <c r="E983" s="50">
        <v>5.04</v>
      </c>
      <c r="F983" s="50">
        <v>0</v>
      </c>
      <c r="G983" s="50">
        <v>46</v>
      </c>
      <c r="H983" s="50">
        <v>47</v>
      </c>
      <c r="I983" s="53">
        <f>IF(E983&gt;0,TIME(F983,G983,H983),"")</f>
        <v>3.2488425925925928E-2</v>
      </c>
      <c r="J983" s="54">
        <f>IF(E983&gt;0,TIME(F983,G983,H983)/E983,"")</f>
        <v>6.4461162551440335E-3</v>
      </c>
      <c r="K983" s="50" t="s">
        <v>581</v>
      </c>
      <c r="L983" s="50" t="s">
        <v>395</v>
      </c>
      <c r="M983" s="55">
        <f>IF(D983&gt;0,0.0416666666666667/J983,"")</f>
        <v>6.463840399002498</v>
      </c>
      <c r="N983" s="50">
        <v>0</v>
      </c>
      <c r="O983" s="50" t="s">
        <v>319</v>
      </c>
      <c r="Q983" s="151">
        <f>IF("1-Swim"=D983,J983*2.4,IF("2-Bike"=D983,J983*112,IF("3-Run"=D983,J983*26.2,0)))</f>
        <v>0.16888824588477366</v>
      </c>
      <c r="R983" s="151">
        <f>Q983/2</f>
        <v>8.4444122942386832E-2</v>
      </c>
      <c r="S983" s="53">
        <f>J983*26.2</f>
        <v>0.16888824588477366</v>
      </c>
      <c r="T983" s="53">
        <f>(J983+0.0013889)*26.2</f>
        <v>0.20527742588477366</v>
      </c>
      <c r="U983" s="53">
        <f>S983/2</f>
        <v>8.4444122942386832E-2</v>
      </c>
      <c r="V983" s="53">
        <f>T983/2</f>
        <v>0.10263871294238683</v>
      </c>
      <c r="W983" s="50">
        <f>RANK(J983,J:J,1)</f>
        <v>974</v>
      </c>
      <c r="X983" s="50">
        <f>YEAR(B983)</f>
        <v>2008</v>
      </c>
      <c r="Y983" s="50">
        <f>MONTH(B983)</f>
        <v>3</v>
      </c>
      <c r="Z983" s="56">
        <f>X983*100+Y983</f>
        <v>200803</v>
      </c>
      <c r="AA983" s="56">
        <f>WEEKNUM(B983,1)</f>
        <v>13</v>
      </c>
      <c r="AB983" s="58">
        <f>IF(ISBLANK(B983)," ",MAX(B983-B982-1,0))</f>
        <v>1</v>
      </c>
      <c r="AC983" s="56">
        <f>DAY(B983)</f>
        <v>29</v>
      </c>
      <c r="AD983" s="53">
        <f>U983+V983</f>
        <v>0.18708283588477365</v>
      </c>
      <c r="AE983" s="56">
        <f>IF("1-Swim"=D983,E983*46.7,IF("2-Bike"=D983,E983,IF("3-Run"=D983,E983*4.27,0)))</f>
        <v>21.520799999999998</v>
      </c>
    </row>
    <row r="984" spans="1:31" x14ac:dyDescent="0.25">
      <c r="A984" s="50">
        <v>983</v>
      </c>
      <c r="B984" s="51">
        <v>39538</v>
      </c>
      <c r="C984" s="75">
        <f>B984</f>
        <v>39538</v>
      </c>
      <c r="D984" s="50" t="s">
        <v>1223</v>
      </c>
      <c r="E984" s="50">
        <v>2</v>
      </c>
      <c r="F984" s="50">
        <v>0</v>
      </c>
      <c r="G984" s="50">
        <v>22</v>
      </c>
      <c r="H984" s="50">
        <v>0</v>
      </c>
      <c r="I984" s="53">
        <f>IF(E984&gt;0,TIME(F984,G984,H984),"")</f>
        <v>1.5277777777777777E-2</v>
      </c>
      <c r="J984" s="54">
        <f>IF(E984&gt;0,TIME(F984,G984,H984)/E984,"")</f>
        <v>7.6388888888888886E-3</v>
      </c>
      <c r="K984" s="50" t="s">
        <v>581</v>
      </c>
      <c r="L984" s="50" t="s">
        <v>129</v>
      </c>
      <c r="M984" s="55">
        <f>IF(D984&gt;0,0.0416666666666667/J984,"")</f>
        <v>5.4545454545454586</v>
      </c>
      <c r="N984" s="50">
        <v>0</v>
      </c>
      <c r="O984" s="50" t="s">
        <v>253</v>
      </c>
      <c r="Q984" s="151">
        <f>IF("1-Swim"=D984,J984*2.4,IF("2-Bike"=D984,J984*112,IF("3-Run"=D984,J984*26.2,0)))</f>
        <v>0.20013888888888887</v>
      </c>
      <c r="R984" s="151">
        <f>Q984/2</f>
        <v>0.10006944444444443</v>
      </c>
      <c r="S984" s="53">
        <f>J984*26.2</f>
        <v>0.20013888888888887</v>
      </c>
      <c r="T984" s="53">
        <f>(J984+0.0013889)*26.2</f>
        <v>0.23652806888888886</v>
      </c>
      <c r="U984" s="53">
        <f>S984/2</f>
        <v>0.10006944444444443</v>
      </c>
      <c r="V984" s="53">
        <f>T984/2</f>
        <v>0.11826403444444443</v>
      </c>
      <c r="W984" s="50">
        <f>RANK(J984,J:J,1)</f>
        <v>2180</v>
      </c>
      <c r="X984" s="50">
        <f>YEAR(B984)</f>
        <v>2008</v>
      </c>
      <c r="Y984" s="50">
        <f>MONTH(B984)</f>
        <v>3</v>
      </c>
      <c r="Z984" s="56">
        <f>X984*100+Y984</f>
        <v>200803</v>
      </c>
      <c r="AA984" s="56">
        <f>WEEKNUM(B984,1)</f>
        <v>14</v>
      </c>
      <c r="AB984" s="58">
        <f>IF(ISBLANK(B984)," ",MAX(B984-B983-1,0))</f>
        <v>1</v>
      </c>
      <c r="AC984" s="56">
        <f>DAY(B984)</f>
        <v>31</v>
      </c>
      <c r="AD984" s="53">
        <f>U984+V984</f>
        <v>0.21833347888888888</v>
      </c>
      <c r="AE984" s="56">
        <f>IF("1-Swim"=D984,E984*46.7,IF("2-Bike"=D984,E984,IF("3-Run"=D984,E984*4.27,0)))</f>
        <v>8.5399999999999991</v>
      </c>
    </row>
    <row r="985" spans="1:31" x14ac:dyDescent="0.25">
      <c r="A985" s="50">
        <v>984</v>
      </c>
      <c r="B985" s="51">
        <v>39541</v>
      </c>
      <c r="C985" s="75">
        <f>B985</f>
        <v>39541</v>
      </c>
      <c r="D985" s="50" t="s">
        <v>1223</v>
      </c>
      <c r="E985" s="50">
        <v>3</v>
      </c>
      <c r="F985" s="50">
        <v>0</v>
      </c>
      <c r="G985" s="50">
        <v>30</v>
      </c>
      <c r="H985" s="50">
        <v>6</v>
      </c>
      <c r="I985" s="53">
        <f>IF(E985&gt;0,TIME(F985,G985,H985),"")</f>
        <v>2.0902777777777781E-2</v>
      </c>
      <c r="J985" s="54">
        <f>IF(E985&gt;0,TIME(F985,G985,H985)/E985,"")</f>
        <v>6.9675925925925938E-3</v>
      </c>
      <c r="K985" s="50" t="s">
        <v>581</v>
      </c>
      <c r="L985" s="50" t="s">
        <v>334</v>
      </c>
      <c r="M985" s="55">
        <f>IF(D985&gt;0,0.0416666666666667/J985,"")</f>
        <v>5.9800664451827279</v>
      </c>
      <c r="N985" s="50">
        <v>0</v>
      </c>
      <c r="O985" s="50" t="s">
        <v>198</v>
      </c>
      <c r="Q985" s="151">
        <f>IF("1-Swim"=D985,J985*2.4,IF("2-Bike"=D985,J985*112,IF("3-Run"=D985,J985*26.2,0)))</f>
        <v>0.18255092592592595</v>
      </c>
      <c r="R985" s="151">
        <f>Q985/2</f>
        <v>9.1275462962962975E-2</v>
      </c>
      <c r="S985" s="53">
        <f>J985*26.2</f>
        <v>0.18255092592592595</v>
      </c>
      <c r="T985" s="53">
        <f>(J985+0.0013889)*26.2</f>
        <v>0.21894010592592594</v>
      </c>
      <c r="U985" s="53">
        <f>S985/2</f>
        <v>9.1275462962962975E-2</v>
      </c>
      <c r="V985" s="53">
        <f>T985/2</f>
        <v>0.10947005296296297</v>
      </c>
      <c r="W985" s="50">
        <f>RANK(J985,J:J,1)</f>
        <v>1530</v>
      </c>
      <c r="X985" s="50">
        <f>YEAR(B985)</f>
        <v>2008</v>
      </c>
      <c r="Y985" s="50">
        <f>MONTH(B985)</f>
        <v>4</v>
      </c>
      <c r="Z985" s="56">
        <f>X985*100+Y985</f>
        <v>200804</v>
      </c>
      <c r="AA985" s="56">
        <f>WEEKNUM(B985,1)</f>
        <v>14</v>
      </c>
      <c r="AB985" s="58">
        <f>IF(ISBLANK(B985)," ",MAX(B985-B984-1,0))</f>
        <v>2</v>
      </c>
      <c r="AC985" s="56">
        <f>DAY(B985)</f>
        <v>3</v>
      </c>
      <c r="AD985" s="53">
        <f>U985+V985</f>
        <v>0.20074551592592593</v>
      </c>
      <c r="AE985" s="56">
        <f>IF("1-Swim"=D985,E985*46.7,IF("2-Bike"=D985,E985,IF("3-Run"=D985,E985*4.27,0)))</f>
        <v>12.809999999999999</v>
      </c>
    </row>
    <row r="986" spans="1:31" x14ac:dyDescent="0.25">
      <c r="A986" s="50">
        <v>985</v>
      </c>
      <c r="B986" s="51">
        <v>39542</v>
      </c>
      <c r="C986" s="75">
        <f>B986</f>
        <v>39542</v>
      </c>
      <c r="D986" s="50" t="s">
        <v>1225</v>
      </c>
      <c r="E986" s="50">
        <v>0.65</v>
      </c>
      <c r="F986" s="50">
        <v>0</v>
      </c>
      <c r="G986" s="50">
        <v>26</v>
      </c>
      <c r="H986" s="50">
        <v>58</v>
      </c>
      <c r="I986" s="53">
        <f>IF(E986&gt;0,TIME(F986,G986,H986),"")</f>
        <v>1.8726851851851852E-2</v>
      </c>
      <c r="J986" s="54">
        <f>IF(E986&gt;0,TIME(F986,G986,H986)/E986,"")</f>
        <v>2.881054131054131E-2</v>
      </c>
      <c r="K986" s="50" t="s">
        <v>346</v>
      </c>
      <c r="L986" s="50" t="s">
        <v>414</v>
      </c>
      <c r="M986" s="55">
        <f>IF(D986&gt;0,0.0416666666666667/J986,"")</f>
        <v>1.4462299134734251</v>
      </c>
      <c r="N986" s="50">
        <v>0</v>
      </c>
      <c r="P986" s="50" t="s">
        <v>653</v>
      </c>
      <c r="Q986" s="151">
        <f>IF("1-Swim"=D986,J986*2.4,IF("2-Bike"=D986,J986*112,IF("3-Run"=D986,J986*26.2,0)))</f>
        <v>6.9145299145299141E-2</v>
      </c>
      <c r="R986" s="151">
        <f>Q986/2</f>
        <v>3.4572649572649571E-2</v>
      </c>
      <c r="S986" s="53">
        <f>J986*26.2</f>
        <v>0.75483618233618233</v>
      </c>
      <c r="T986" s="53">
        <f>(J986+0.0013889)*26.2</f>
        <v>0.79122536233618224</v>
      </c>
      <c r="U986" s="53">
        <f>S986/2</f>
        <v>0.37741809116809116</v>
      </c>
      <c r="V986" s="53">
        <f>T986/2</f>
        <v>0.39561268116809112</v>
      </c>
      <c r="W986" s="50">
        <f>RANK(J986,J:J,1)</f>
        <v>3340</v>
      </c>
      <c r="X986" s="50">
        <f>YEAR(B986)</f>
        <v>2008</v>
      </c>
      <c r="Y986" s="50">
        <f>MONTH(B986)</f>
        <v>4</v>
      </c>
      <c r="Z986" s="56">
        <f>X986*100+Y986</f>
        <v>200804</v>
      </c>
      <c r="AA986" s="56">
        <f>WEEKNUM(B986,1)</f>
        <v>14</v>
      </c>
      <c r="AB986" s="58">
        <f>IF(ISBLANK(B986)," ",MAX(B986-B985-1,0))</f>
        <v>0</v>
      </c>
      <c r="AC986" s="56">
        <f>DAY(B986)</f>
        <v>4</v>
      </c>
      <c r="AD986" s="53">
        <f>U986+V986</f>
        <v>0.77303077233618223</v>
      </c>
      <c r="AE986" s="56">
        <f>IF("1-Swim"=D986,E986*46.7,IF("2-Bike"=D986,E986,IF("3-Run"=D986,E986*4.27,0)))</f>
        <v>30.355000000000004</v>
      </c>
    </row>
    <row r="987" spans="1:31" x14ac:dyDescent="0.25">
      <c r="A987" s="50">
        <v>986</v>
      </c>
      <c r="B987" s="51">
        <v>39545</v>
      </c>
      <c r="C987" s="75">
        <f>B987</f>
        <v>39545</v>
      </c>
      <c r="D987" s="50" t="s">
        <v>1223</v>
      </c>
      <c r="E987" s="50">
        <v>3.5</v>
      </c>
      <c r="F987" s="50">
        <v>0</v>
      </c>
      <c r="G987" s="50">
        <v>34</v>
      </c>
      <c r="H987" s="50">
        <v>30</v>
      </c>
      <c r="I987" s="53">
        <f>IF(E987&gt;0,TIME(F987,G987,H987),"")</f>
        <v>2.3958333333333331E-2</v>
      </c>
      <c r="J987" s="54">
        <f>IF(E987&gt;0,TIME(F987,G987,H987)/E987,"")</f>
        <v>6.8452380952380943E-3</v>
      </c>
      <c r="K987" s="50" t="s">
        <v>581</v>
      </c>
      <c r="L987" s="50" t="s">
        <v>130</v>
      </c>
      <c r="M987" s="55">
        <f>IF(D987&gt;0,0.0416666666666667/J987,"")</f>
        <v>6.0869565217391362</v>
      </c>
      <c r="N987" s="50">
        <v>0</v>
      </c>
      <c r="O987" s="50" t="s">
        <v>330</v>
      </c>
      <c r="Q987" s="151">
        <f>IF("1-Swim"=D987,J987*2.4,IF("2-Bike"=D987,J987*112,IF("3-Run"=D987,J987*26.2,0)))</f>
        <v>0.17934523809523806</v>
      </c>
      <c r="R987" s="151">
        <f>Q987/2</f>
        <v>8.9672619047619029E-2</v>
      </c>
      <c r="S987" s="53">
        <f>J987*26.2</f>
        <v>0.17934523809523806</v>
      </c>
      <c r="T987" s="53">
        <f>(J987+0.0013889)*26.2</f>
        <v>0.21573441809523805</v>
      </c>
      <c r="U987" s="53">
        <f>S987/2</f>
        <v>8.9672619047619029E-2</v>
      </c>
      <c r="V987" s="53">
        <f>T987/2</f>
        <v>0.10786720904761903</v>
      </c>
      <c r="W987" s="50">
        <f>RANK(J987,J:J,1)</f>
        <v>1370</v>
      </c>
      <c r="X987" s="50">
        <f>YEAR(B987)</f>
        <v>2008</v>
      </c>
      <c r="Y987" s="50">
        <f>MONTH(B987)</f>
        <v>4</v>
      </c>
      <c r="Z987" s="56">
        <f>X987*100+Y987</f>
        <v>200804</v>
      </c>
      <c r="AA987" s="56">
        <f>WEEKNUM(B987,1)</f>
        <v>15</v>
      </c>
      <c r="AB987" s="58">
        <f>IF(ISBLANK(B987)," ",MAX(B987-B986-1,0))</f>
        <v>2</v>
      </c>
      <c r="AC987" s="56">
        <f>DAY(B987)</f>
        <v>7</v>
      </c>
      <c r="AD987" s="53">
        <f>U987+V987</f>
        <v>0.19753982809523807</v>
      </c>
      <c r="AE987" s="56">
        <f>IF("1-Swim"=D987,E987*46.7,IF("2-Bike"=D987,E987,IF("3-Run"=D987,E987*4.27,0)))</f>
        <v>14.944999999999999</v>
      </c>
    </row>
    <row r="988" spans="1:31" x14ac:dyDescent="0.25">
      <c r="A988" s="50">
        <v>987</v>
      </c>
      <c r="B988" s="51">
        <v>39546</v>
      </c>
      <c r="C988" s="75">
        <f>B988</f>
        <v>39546</v>
      </c>
      <c r="D988" s="50" t="s">
        <v>1223</v>
      </c>
      <c r="E988" s="50">
        <v>4</v>
      </c>
      <c r="F988" s="50">
        <v>0</v>
      </c>
      <c r="G988" s="50">
        <v>40</v>
      </c>
      <c r="H988" s="50">
        <v>19</v>
      </c>
      <c r="I988" s="53">
        <f>IF(E988&gt;0,TIME(F988,G988,H988),"")</f>
        <v>2.7997685185185184E-2</v>
      </c>
      <c r="J988" s="54">
        <f>IF(E988&gt;0,TIME(F988,G988,H988)/E988,"")</f>
        <v>6.9994212962962961E-3</v>
      </c>
      <c r="K988" s="50" t="s">
        <v>581</v>
      </c>
      <c r="L988" s="50" t="s">
        <v>143</v>
      </c>
      <c r="M988" s="55">
        <f>IF(D988&gt;0,0.0416666666666667/J988,"")</f>
        <v>5.952873088052919</v>
      </c>
      <c r="N988" s="50">
        <v>0</v>
      </c>
      <c r="O988" s="50" t="s">
        <v>330</v>
      </c>
      <c r="Q988" s="151">
        <f>IF("1-Swim"=D988,J988*2.4,IF("2-Bike"=D988,J988*112,IF("3-Run"=D988,J988*26.2,0)))</f>
        <v>0.18338483796296295</v>
      </c>
      <c r="R988" s="151">
        <f>Q988/2</f>
        <v>9.1692418981481477E-2</v>
      </c>
      <c r="S988" s="53">
        <f>J988*26.2</f>
        <v>0.18338483796296295</v>
      </c>
      <c r="T988" s="53">
        <f>(J988+0.0013889)*26.2</f>
        <v>0.21977401796296295</v>
      </c>
      <c r="U988" s="53">
        <f>S988/2</f>
        <v>9.1692418981481477E-2</v>
      </c>
      <c r="V988" s="53">
        <f>T988/2</f>
        <v>0.10988700898148147</v>
      </c>
      <c r="W988" s="50">
        <f>RANK(J988,J:J,1)</f>
        <v>1563</v>
      </c>
      <c r="X988" s="50">
        <f>YEAR(B988)</f>
        <v>2008</v>
      </c>
      <c r="Y988" s="50">
        <f>MONTH(B988)</f>
        <v>4</v>
      </c>
      <c r="Z988" s="56">
        <f>X988*100+Y988</f>
        <v>200804</v>
      </c>
      <c r="AA988" s="56">
        <f>WEEKNUM(B988,1)</f>
        <v>15</v>
      </c>
      <c r="AB988" s="58">
        <f>IF(ISBLANK(B988)," ",MAX(B988-B987-1,0))</f>
        <v>0</v>
      </c>
      <c r="AC988" s="56">
        <f>DAY(B988)</f>
        <v>8</v>
      </c>
      <c r="AD988" s="53">
        <f>U988+V988</f>
        <v>0.20157942796296296</v>
      </c>
      <c r="AE988" s="56">
        <f>IF("1-Swim"=D988,E988*46.7,IF("2-Bike"=D988,E988,IF("3-Run"=D988,E988*4.27,0)))</f>
        <v>17.079999999999998</v>
      </c>
    </row>
    <row r="989" spans="1:31" x14ac:dyDescent="0.25">
      <c r="A989" s="50">
        <v>988</v>
      </c>
      <c r="B989" s="51">
        <v>39547</v>
      </c>
      <c r="C989" s="75">
        <f>B989</f>
        <v>39547</v>
      </c>
      <c r="D989" s="50" t="s">
        <v>1223</v>
      </c>
      <c r="E989" s="50">
        <v>3.5</v>
      </c>
      <c r="F989" s="50">
        <v>0</v>
      </c>
      <c r="G989" s="50">
        <v>34</v>
      </c>
      <c r="H989" s="50">
        <v>17</v>
      </c>
      <c r="I989" s="53">
        <f>IF(E989&gt;0,TIME(F989,G989,H989),"")</f>
        <v>2.3807870370370368E-2</v>
      </c>
      <c r="J989" s="54">
        <f>IF(E989&gt;0,TIME(F989,G989,H989)/E989,"")</f>
        <v>6.8022486772486767E-3</v>
      </c>
      <c r="K989" s="50" t="s">
        <v>581</v>
      </c>
      <c r="L989" s="50" t="s">
        <v>130</v>
      </c>
      <c r="M989" s="55">
        <f>IF(D989&gt;0,0.0416666666666667/J989,"")</f>
        <v>6.1254253767622808</v>
      </c>
      <c r="N989" s="50">
        <v>0</v>
      </c>
      <c r="O989" s="50" t="s">
        <v>198</v>
      </c>
      <c r="Q989" s="151">
        <f>IF("1-Swim"=D989,J989*2.4,IF("2-Bike"=D989,J989*112,IF("3-Run"=D989,J989*26.2,0)))</f>
        <v>0.17821891534391532</v>
      </c>
      <c r="R989" s="151">
        <f>Q989/2</f>
        <v>8.9109457671957659E-2</v>
      </c>
      <c r="S989" s="53">
        <f>J989*26.2</f>
        <v>0.17821891534391532</v>
      </c>
      <c r="T989" s="53">
        <f>(J989+0.0013889)*26.2</f>
        <v>0.21460809534391531</v>
      </c>
      <c r="U989" s="53">
        <f>S989/2</f>
        <v>8.9109457671957659E-2</v>
      </c>
      <c r="V989" s="53">
        <f>T989/2</f>
        <v>0.10730404767195766</v>
      </c>
      <c r="W989" s="50">
        <f>RANK(J989,J:J,1)</f>
        <v>1306</v>
      </c>
      <c r="X989" s="50">
        <f>YEAR(B989)</f>
        <v>2008</v>
      </c>
      <c r="Y989" s="50">
        <f>MONTH(B989)</f>
        <v>4</v>
      </c>
      <c r="Z989" s="56">
        <f>X989*100+Y989</f>
        <v>200804</v>
      </c>
      <c r="AA989" s="56">
        <f>WEEKNUM(B989,1)</f>
        <v>15</v>
      </c>
      <c r="AB989" s="58">
        <f>IF(ISBLANK(B989)," ",MAX(B989-B988-1,0))</f>
        <v>0</v>
      </c>
      <c r="AC989" s="56">
        <f>DAY(B989)</f>
        <v>9</v>
      </c>
      <c r="AD989" s="53">
        <f>U989+V989</f>
        <v>0.19641350534391533</v>
      </c>
      <c r="AE989" s="56">
        <f>IF("1-Swim"=D989,E989*46.7,IF("2-Bike"=D989,E989,IF("3-Run"=D989,E989*4.27,0)))</f>
        <v>14.944999999999999</v>
      </c>
    </row>
    <row r="990" spans="1:31" x14ac:dyDescent="0.25">
      <c r="A990" s="50">
        <v>989</v>
      </c>
      <c r="B990" s="51">
        <v>39548</v>
      </c>
      <c r="C990" s="75">
        <f>B990</f>
        <v>39548</v>
      </c>
      <c r="D990" s="50" t="s">
        <v>1223</v>
      </c>
      <c r="E990" s="50">
        <v>4</v>
      </c>
      <c r="F990" s="50">
        <v>0</v>
      </c>
      <c r="G990" s="50">
        <v>40</v>
      </c>
      <c r="H990" s="50">
        <v>20</v>
      </c>
      <c r="I990" s="53">
        <f>IF(E990&gt;0,TIME(F990,G990,H990),"")</f>
        <v>2.8009259259259262E-2</v>
      </c>
      <c r="J990" s="54">
        <f>IF(E990&gt;0,TIME(F990,G990,H990)/E990,"")</f>
        <v>7.0023148148148154E-3</v>
      </c>
      <c r="K990" s="50" t="s">
        <v>581</v>
      </c>
      <c r="L990" s="50" t="s">
        <v>143</v>
      </c>
      <c r="M990" s="55">
        <f>IF(D990&gt;0,0.0416666666666667/J990,"")</f>
        <v>5.9504132231405</v>
      </c>
      <c r="N990" s="50">
        <v>0</v>
      </c>
      <c r="O990" s="50" t="s">
        <v>255</v>
      </c>
      <c r="Q990" s="151">
        <f>IF("1-Swim"=D990,J990*2.4,IF("2-Bike"=D990,J990*112,IF("3-Run"=D990,J990*26.2,0)))</f>
        <v>0.18346064814814816</v>
      </c>
      <c r="R990" s="151">
        <f>Q990/2</f>
        <v>9.1730324074074082E-2</v>
      </c>
      <c r="S990" s="53">
        <f>J990*26.2</f>
        <v>0.18346064814814816</v>
      </c>
      <c r="T990" s="53">
        <f>(J990+0.0013889)*26.2</f>
        <v>0.21984982814814816</v>
      </c>
      <c r="U990" s="53">
        <f>S990/2</f>
        <v>9.1730324074074082E-2</v>
      </c>
      <c r="V990" s="53">
        <f>T990/2</f>
        <v>0.10992491407407408</v>
      </c>
      <c r="W990" s="50">
        <f>RANK(J990,J:J,1)</f>
        <v>1564</v>
      </c>
      <c r="X990" s="50">
        <f>YEAR(B990)</f>
        <v>2008</v>
      </c>
      <c r="Y990" s="50">
        <f>MONTH(B990)</f>
        <v>4</v>
      </c>
      <c r="Z990" s="56">
        <f>X990*100+Y990</f>
        <v>200804</v>
      </c>
      <c r="AA990" s="56">
        <f>WEEKNUM(B990,1)</f>
        <v>15</v>
      </c>
      <c r="AB990" s="58">
        <f>IF(ISBLANK(B990)," ",MAX(B990-B989-1,0))</f>
        <v>0</v>
      </c>
      <c r="AC990" s="56">
        <f>DAY(B990)</f>
        <v>10</v>
      </c>
      <c r="AD990" s="53">
        <f>U990+V990</f>
        <v>0.20165523814814817</v>
      </c>
      <c r="AE990" s="56">
        <f>IF("1-Swim"=D990,E990*46.7,IF("2-Bike"=D990,E990,IF("3-Run"=D990,E990*4.27,0)))</f>
        <v>17.079999999999998</v>
      </c>
    </row>
    <row r="991" spans="1:31" x14ac:dyDescent="0.25">
      <c r="A991" s="50">
        <v>990</v>
      </c>
      <c r="B991" s="51">
        <v>39549</v>
      </c>
      <c r="C991" s="75">
        <f>B991</f>
        <v>39549</v>
      </c>
      <c r="D991" s="50" t="s">
        <v>1225</v>
      </c>
      <c r="E991" s="50">
        <v>0.6</v>
      </c>
      <c r="F991" s="50">
        <v>0</v>
      </c>
      <c r="G991" s="50">
        <v>23</v>
      </c>
      <c r="H991" s="50">
        <v>19</v>
      </c>
      <c r="I991" s="53">
        <f>IF(E991&gt;0,TIME(F991,G991,H991),"")</f>
        <v>1.6192129629629629E-2</v>
      </c>
      <c r="J991" s="54">
        <f>IF(E991&gt;0,TIME(F991,G991,H991)/E991,"")</f>
        <v>2.6986882716049383E-2</v>
      </c>
      <c r="K991" s="50" t="s">
        <v>346</v>
      </c>
      <c r="L991" s="50" t="s">
        <v>457</v>
      </c>
      <c r="M991" s="55">
        <f>IF(D991&gt;0,0.0416666666666667/J991,"")</f>
        <v>1.5439599714081498</v>
      </c>
      <c r="N991" s="50">
        <v>0</v>
      </c>
      <c r="P991" s="50" t="s">
        <v>656</v>
      </c>
      <c r="Q991" s="151">
        <f>IF("1-Swim"=D991,J991*2.4,IF("2-Bike"=D991,J991*112,IF("3-Run"=D991,J991*26.2,0)))</f>
        <v>6.4768518518518517E-2</v>
      </c>
      <c r="R991" s="151">
        <f>Q991/2</f>
        <v>3.2384259259259258E-2</v>
      </c>
      <c r="S991" s="53">
        <f>J991*26.2</f>
        <v>0.70705632716049382</v>
      </c>
      <c r="T991" s="53">
        <f>(J991+0.0013889)*26.2</f>
        <v>0.74344550716049373</v>
      </c>
      <c r="U991" s="53">
        <f>S991/2</f>
        <v>0.35352816358024691</v>
      </c>
      <c r="V991" s="53">
        <f>T991/2</f>
        <v>0.37172275358024687</v>
      </c>
      <c r="W991" s="50">
        <f>RANK(J991,J:J,1)</f>
        <v>3265</v>
      </c>
      <c r="X991" s="50">
        <f>YEAR(B991)</f>
        <v>2008</v>
      </c>
      <c r="Y991" s="50">
        <f>MONTH(B991)</f>
        <v>4</v>
      </c>
      <c r="Z991" s="56">
        <f>X991*100+Y991</f>
        <v>200804</v>
      </c>
      <c r="AA991" s="56">
        <f>WEEKNUM(B991,1)</f>
        <v>15</v>
      </c>
      <c r="AB991" s="58">
        <f>IF(ISBLANK(B991)," ",MAX(B991-B990-1,0))</f>
        <v>0</v>
      </c>
      <c r="AC991" s="56">
        <f>DAY(B991)</f>
        <v>11</v>
      </c>
      <c r="AD991" s="53">
        <f>U991+V991</f>
        <v>0.72525091716049372</v>
      </c>
      <c r="AE991" s="56">
        <f>IF("1-Swim"=D991,E991*46.7,IF("2-Bike"=D991,E991,IF("3-Run"=D991,E991*4.27,0)))</f>
        <v>28.02</v>
      </c>
    </row>
    <row r="992" spans="1:31" x14ac:dyDescent="0.25">
      <c r="A992" s="50">
        <v>991</v>
      </c>
      <c r="B992" s="51">
        <v>39551</v>
      </c>
      <c r="C992" s="75">
        <f>B992</f>
        <v>39551</v>
      </c>
      <c r="D992" s="50" t="s">
        <v>1223</v>
      </c>
      <c r="E992" s="50">
        <v>7</v>
      </c>
      <c r="F992" s="50">
        <v>1</v>
      </c>
      <c r="G992" s="50">
        <v>12</v>
      </c>
      <c r="H992" s="50">
        <v>25</v>
      </c>
      <c r="I992" s="53">
        <f>IF(E992&gt;0,TIME(F992,G992,H992),"")</f>
        <v>5.0289351851851849E-2</v>
      </c>
      <c r="J992" s="54">
        <f>IF(E992&gt;0,TIME(F992,G992,H992)/E992,"")</f>
        <v>7.184193121693121E-3</v>
      </c>
      <c r="K992" s="50" t="s">
        <v>581</v>
      </c>
      <c r="L992" s="50" t="s">
        <v>658</v>
      </c>
      <c r="M992" s="55">
        <f>IF(D992&gt;0,0.0416666666666667/J992,"")</f>
        <v>5.7997698504027673</v>
      </c>
      <c r="N992" s="50">
        <v>0</v>
      </c>
      <c r="O992" s="50" t="s">
        <v>198</v>
      </c>
      <c r="P992" s="50" t="s">
        <v>659</v>
      </c>
      <c r="Q992" s="151">
        <f>IF("1-Swim"=D992,J992*2.4,IF("2-Bike"=D992,J992*112,IF("3-Run"=D992,J992*26.2,0)))</f>
        <v>0.18822585978835976</v>
      </c>
      <c r="R992" s="151">
        <f>Q992/2</f>
        <v>9.4112929894179881E-2</v>
      </c>
      <c r="S992" s="53">
        <f>J992*26.2</f>
        <v>0.18822585978835976</v>
      </c>
      <c r="T992" s="53">
        <f>(J992+0.0013889)*26.2</f>
        <v>0.22461503978835978</v>
      </c>
      <c r="U992" s="53">
        <f>S992/2</f>
        <v>9.4112929894179881E-2</v>
      </c>
      <c r="V992" s="53">
        <f>T992/2</f>
        <v>0.11230751989417989</v>
      </c>
      <c r="W992" s="50">
        <f>RANK(J992,J:J,1)</f>
        <v>1766</v>
      </c>
      <c r="X992" s="50">
        <f>YEAR(B992)</f>
        <v>2008</v>
      </c>
      <c r="Y992" s="50">
        <f>MONTH(B992)</f>
        <v>4</v>
      </c>
      <c r="Z992" s="56">
        <f>X992*100+Y992</f>
        <v>200804</v>
      </c>
      <c r="AA992" s="56">
        <f>WEEKNUM(B992,1)</f>
        <v>16</v>
      </c>
      <c r="AB992" s="58">
        <f>IF(ISBLANK(B992)," ",MAX(B992-B991-1,0))</f>
        <v>1</v>
      </c>
      <c r="AC992" s="56">
        <f>DAY(B992)</f>
        <v>13</v>
      </c>
      <c r="AD992" s="53">
        <f>U992+V992</f>
        <v>0.20642044978835977</v>
      </c>
      <c r="AE992" s="56">
        <f>IF("1-Swim"=D992,E992*46.7,IF("2-Bike"=D992,E992,IF("3-Run"=D992,E992*4.27,0)))</f>
        <v>29.889999999999997</v>
      </c>
    </row>
    <row r="993" spans="1:31" x14ac:dyDescent="0.25">
      <c r="A993" s="50">
        <v>992</v>
      </c>
      <c r="B993" s="51">
        <v>39552</v>
      </c>
      <c r="C993" s="75">
        <f>B993</f>
        <v>39552</v>
      </c>
      <c r="D993" s="50" t="s">
        <v>1223</v>
      </c>
      <c r="E993" s="50">
        <v>3.5</v>
      </c>
      <c r="F993" s="50">
        <v>0</v>
      </c>
      <c r="G993" s="50">
        <v>35</v>
      </c>
      <c r="H993" s="50">
        <v>1</v>
      </c>
      <c r="I993" s="53">
        <f>IF(E993&gt;0,TIME(F993,G993,H993),"")</f>
        <v>2.431712962962963E-2</v>
      </c>
      <c r="J993" s="54">
        <f>IF(E993&gt;0,TIME(F993,G993,H993)/E993,"")</f>
        <v>6.9477513227513225E-3</v>
      </c>
      <c r="K993" s="50" t="s">
        <v>581</v>
      </c>
      <c r="L993" s="50" t="s">
        <v>130</v>
      </c>
      <c r="M993" s="55">
        <f>IF(D993&gt;0,0.0416666666666667/J993,"")</f>
        <v>5.9971442170395095</v>
      </c>
      <c r="N993" s="50">
        <v>0</v>
      </c>
      <c r="O993" s="50" t="s">
        <v>255</v>
      </c>
      <c r="Q993" s="151">
        <f>IF("1-Swim"=D993,J993*2.4,IF("2-Bike"=D993,J993*112,IF("3-Run"=D993,J993*26.2,0)))</f>
        <v>0.18203108465608464</v>
      </c>
      <c r="R993" s="151">
        <f>Q993/2</f>
        <v>9.101554232804232E-2</v>
      </c>
      <c r="S993" s="53">
        <f>J993*26.2</f>
        <v>0.18203108465608464</v>
      </c>
      <c r="T993" s="53">
        <f>(J993+0.0013889)*26.2</f>
        <v>0.21842026465608466</v>
      </c>
      <c r="U993" s="53">
        <f>S993/2</f>
        <v>9.101554232804232E-2</v>
      </c>
      <c r="V993" s="53">
        <f>T993/2</f>
        <v>0.10921013232804233</v>
      </c>
      <c r="W993" s="50">
        <f>RANK(J993,J:J,1)</f>
        <v>1505</v>
      </c>
      <c r="X993" s="50">
        <f>YEAR(B993)</f>
        <v>2008</v>
      </c>
      <c r="Y993" s="50">
        <f>MONTH(B993)</f>
        <v>4</v>
      </c>
      <c r="Z993" s="56">
        <f>X993*100+Y993</f>
        <v>200804</v>
      </c>
      <c r="AA993" s="56">
        <f>WEEKNUM(B993,1)</f>
        <v>16</v>
      </c>
      <c r="AB993" s="58">
        <f>IF(ISBLANK(B993)," ",MAX(B993-B992-1,0))</f>
        <v>0</v>
      </c>
      <c r="AC993" s="56">
        <f>DAY(B993)</f>
        <v>14</v>
      </c>
      <c r="AD993" s="53">
        <f>U993+V993</f>
        <v>0.20022567465608465</v>
      </c>
      <c r="AE993" s="56">
        <f>IF("1-Swim"=D993,E993*46.7,IF("2-Bike"=D993,E993,IF("3-Run"=D993,E993*4.27,0)))</f>
        <v>14.944999999999999</v>
      </c>
    </row>
    <row r="994" spans="1:31" x14ac:dyDescent="0.25">
      <c r="A994" s="50">
        <v>993</v>
      </c>
      <c r="B994" s="51">
        <v>39553</v>
      </c>
      <c r="C994" s="75">
        <f>B994</f>
        <v>39553</v>
      </c>
      <c r="D994" s="50" t="s">
        <v>1223</v>
      </c>
      <c r="E994" s="50">
        <v>3</v>
      </c>
      <c r="F994" s="50">
        <v>0</v>
      </c>
      <c r="G994" s="50">
        <v>29</v>
      </c>
      <c r="H994" s="50">
        <v>35</v>
      </c>
      <c r="I994" s="53">
        <f>IF(E994&gt;0,TIME(F994,G994,H994),"")</f>
        <v>2.0543981481481479E-2</v>
      </c>
      <c r="J994" s="54">
        <f>IF(E994&gt;0,TIME(F994,G994,H994)/E994,"")</f>
        <v>6.847993827160493E-3</v>
      </c>
      <c r="K994" s="50" t="s">
        <v>581</v>
      </c>
      <c r="L994" s="50" t="s">
        <v>334</v>
      </c>
      <c r="M994" s="55">
        <f>IF(D994&gt;0,0.0416666666666667/J994,"")</f>
        <v>6.0845070422535263</v>
      </c>
      <c r="N994" s="50">
        <v>0</v>
      </c>
      <c r="O994" s="50" t="s">
        <v>255</v>
      </c>
      <c r="Q994" s="151">
        <f>IF("1-Swim"=D994,J994*2.4,IF("2-Bike"=D994,J994*112,IF("3-Run"=D994,J994*26.2,0)))</f>
        <v>0.17941743827160492</v>
      </c>
      <c r="R994" s="151">
        <f>Q994/2</f>
        <v>8.9708719135802459E-2</v>
      </c>
      <c r="S994" s="53">
        <f>J994*26.2</f>
        <v>0.17941743827160492</v>
      </c>
      <c r="T994" s="53">
        <f>(J994+0.0013889)*26.2</f>
        <v>0.21580661827160491</v>
      </c>
      <c r="U994" s="53">
        <f>S994/2</f>
        <v>8.9708719135802459E-2</v>
      </c>
      <c r="V994" s="53">
        <f>T994/2</f>
        <v>0.10790330913580246</v>
      </c>
      <c r="W994" s="50">
        <f>RANK(J994,J:J,1)</f>
        <v>1375</v>
      </c>
      <c r="X994" s="50">
        <f>YEAR(B994)</f>
        <v>2008</v>
      </c>
      <c r="Y994" s="50">
        <f>MONTH(B994)</f>
        <v>4</v>
      </c>
      <c r="Z994" s="56">
        <f>X994*100+Y994</f>
        <v>200804</v>
      </c>
      <c r="AA994" s="56">
        <f>WEEKNUM(B994,1)</f>
        <v>16</v>
      </c>
      <c r="AB994" s="58">
        <f>IF(ISBLANK(B994)," ",MAX(B994-B993-1,0))</f>
        <v>0</v>
      </c>
      <c r="AC994" s="56">
        <f>DAY(B994)</f>
        <v>15</v>
      </c>
      <c r="AD994" s="53">
        <f>U994+V994</f>
        <v>0.1976120282716049</v>
      </c>
      <c r="AE994" s="56">
        <f>IF("1-Swim"=D994,E994*46.7,IF("2-Bike"=D994,E994,IF("3-Run"=D994,E994*4.27,0)))</f>
        <v>12.809999999999999</v>
      </c>
    </row>
    <row r="995" spans="1:31" x14ac:dyDescent="0.25">
      <c r="A995" s="50">
        <v>994</v>
      </c>
      <c r="B995" s="51">
        <v>39555</v>
      </c>
      <c r="C995" s="75">
        <f>B995</f>
        <v>39555</v>
      </c>
      <c r="D995" s="50" t="s">
        <v>1223</v>
      </c>
      <c r="E995" s="50">
        <v>4</v>
      </c>
      <c r="F995" s="50">
        <v>0</v>
      </c>
      <c r="G995" s="50">
        <v>39</v>
      </c>
      <c r="H995" s="50">
        <v>3</v>
      </c>
      <c r="I995" s="53">
        <f>IF(E995&gt;0,TIME(F995,G995,H995),"")</f>
        <v>2.7118055555555552E-2</v>
      </c>
      <c r="J995" s="54">
        <f>IF(E995&gt;0,TIME(F995,G995,H995)/E995,"")</f>
        <v>6.7795138888888879E-3</v>
      </c>
      <c r="K995" s="50" t="s">
        <v>660</v>
      </c>
      <c r="L995" s="50" t="s">
        <v>143</v>
      </c>
      <c r="M995" s="55">
        <f>IF(D995&gt;0,0.0416666666666667/J995,"")</f>
        <v>6.1459667093469967</v>
      </c>
      <c r="N995" s="50">
        <v>0</v>
      </c>
      <c r="O995" s="50" t="s">
        <v>255</v>
      </c>
      <c r="Q995" s="151">
        <f>IF("1-Swim"=D995,J995*2.4,IF("2-Bike"=D995,J995*112,IF("3-Run"=D995,J995*26.2,0)))</f>
        <v>0.17762326388888885</v>
      </c>
      <c r="R995" s="151">
        <f>Q995/2</f>
        <v>8.8811631944444427E-2</v>
      </c>
      <c r="S995" s="53">
        <f>J995*26.2</f>
        <v>0.17762326388888885</v>
      </c>
      <c r="T995" s="53">
        <f>(J995+0.0013889)*26.2</f>
        <v>0.21401244388888885</v>
      </c>
      <c r="U995" s="53">
        <f>S995/2</f>
        <v>8.8811631944444427E-2</v>
      </c>
      <c r="V995" s="53">
        <f>T995/2</f>
        <v>0.10700622194444442</v>
      </c>
      <c r="W995" s="50">
        <f>RANK(J995,J:J,1)</f>
        <v>1283</v>
      </c>
      <c r="X995" s="50">
        <f>YEAR(B995)</f>
        <v>2008</v>
      </c>
      <c r="Y995" s="50">
        <f>MONTH(B995)</f>
        <v>4</v>
      </c>
      <c r="Z995" s="56">
        <f>X995*100+Y995</f>
        <v>200804</v>
      </c>
      <c r="AA995" s="56">
        <f>WEEKNUM(B995,1)</f>
        <v>16</v>
      </c>
      <c r="AB995" s="58">
        <f>IF(ISBLANK(B995)," ",MAX(B995-B994-1,0))</f>
        <v>1</v>
      </c>
      <c r="AC995" s="56">
        <f>DAY(B995)</f>
        <v>17</v>
      </c>
      <c r="AD995" s="53">
        <f>U995+V995</f>
        <v>0.19581785388888884</v>
      </c>
      <c r="AE995" s="56">
        <f>IF("1-Swim"=D995,E995*46.7,IF("2-Bike"=D995,E995,IF("3-Run"=D995,E995*4.27,0)))</f>
        <v>17.079999999999998</v>
      </c>
    </row>
    <row r="996" spans="1:31" x14ac:dyDescent="0.25">
      <c r="A996" s="50">
        <v>995</v>
      </c>
      <c r="B996" s="51">
        <v>39556</v>
      </c>
      <c r="C996" s="75">
        <f>B996</f>
        <v>39556</v>
      </c>
      <c r="D996" s="50" t="s">
        <v>1223</v>
      </c>
      <c r="E996" s="50">
        <v>6</v>
      </c>
      <c r="F996" s="50">
        <v>1</v>
      </c>
      <c r="G996" s="50">
        <v>1</v>
      </c>
      <c r="H996" s="50">
        <v>10</v>
      </c>
      <c r="I996" s="53">
        <f>IF(E996&gt;0,TIME(F996,G996,H996),"")</f>
        <v>4.2476851851851849E-2</v>
      </c>
      <c r="J996" s="54">
        <f>IF(E996&gt;0,TIME(F996,G996,H996)/E996,"")</f>
        <v>7.0794753086419748E-3</v>
      </c>
      <c r="K996" s="50" t="s">
        <v>660</v>
      </c>
      <c r="L996" s="50" t="s">
        <v>662</v>
      </c>
      <c r="M996" s="55">
        <f>IF(D996&gt;0,0.0416666666666667/J996,"")</f>
        <v>5.8855585831062722</v>
      </c>
      <c r="N996" s="50">
        <v>0</v>
      </c>
      <c r="O996" s="50" t="s">
        <v>255</v>
      </c>
      <c r="Q996" s="151">
        <f>IF("1-Swim"=D996,J996*2.4,IF("2-Bike"=D996,J996*112,IF("3-Run"=D996,J996*26.2,0)))</f>
        <v>0.18548225308641975</v>
      </c>
      <c r="R996" s="151">
        <f>Q996/2</f>
        <v>9.2741126543209873E-2</v>
      </c>
      <c r="S996" s="53">
        <f>J996*26.2</f>
        <v>0.18548225308641975</v>
      </c>
      <c r="T996" s="53">
        <f>(J996+0.0013889)*26.2</f>
        <v>0.22187143308641974</v>
      </c>
      <c r="U996" s="53">
        <f>S996/2</f>
        <v>9.2741126543209873E-2</v>
      </c>
      <c r="V996" s="53">
        <f>T996/2</f>
        <v>0.11093571654320987</v>
      </c>
      <c r="W996" s="50">
        <f>RANK(J996,J:J,1)</f>
        <v>1642</v>
      </c>
      <c r="X996" s="50">
        <f>YEAR(B996)</f>
        <v>2008</v>
      </c>
      <c r="Y996" s="50">
        <f>MONTH(B996)</f>
        <v>4</v>
      </c>
      <c r="Z996" s="56">
        <f>X996*100+Y996</f>
        <v>200804</v>
      </c>
      <c r="AA996" s="56">
        <f>WEEKNUM(B996,1)</f>
        <v>16</v>
      </c>
      <c r="AB996" s="58">
        <f>IF(ISBLANK(B996)," ",MAX(B996-B995-1,0))</f>
        <v>0</v>
      </c>
      <c r="AC996" s="56">
        <f>DAY(B996)</f>
        <v>18</v>
      </c>
      <c r="AD996" s="53">
        <f>U996+V996</f>
        <v>0.20367684308641976</v>
      </c>
      <c r="AE996" s="56">
        <f>IF("1-Swim"=D996,E996*46.7,IF("2-Bike"=D996,E996,IF("3-Run"=D996,E996*4.27,0)))</f>
        <v>25.619999999999997</v>
      </c>
    </row>
    <row r="997" spans="1:31" x14ac:dyDescent="0.25">
      <c r="A997" s="50">
        <v>996</v>
      </c>
      <c r="B997" s="51">
        <v>39558</v>
      </c>
      <c r="C997" s="75">
        <f>B997</f>
        <v>39558</v>
      </c>
      <c r="D997" s="50" t="s">
        <v>1223</v>
      </c>
      <c r="E997" s="50">
        <v>7.5</v>
      </c>
      <c r="F997" s="50">
        <v>1</v>
      </c>
      <c r="G997" s="50">
        <v>13</v>
      </c>
      <c r="H997" s="50">
        <v>18</v>
      </c>
      <c r="I997" s="53">
        <f>IF(E997&gt;0,TIME(F997,G997,H997),"")</f>
        <v>5.0902777777777776E-2</v>
      </c>
      <c r="J997" s="54">
        <f>IF(E997&gt;0,TIME(F997,G997,H997)/E997,"")</f>
        <v>6.7870370370370367E-3</v>
      </c>
      <c r="K997" s="50" t="s">
        <v>660</v>
      </c>
      <c r="L997" s="50" t="s">
        <v>35</v>
      </c>
      <c r="M997" s="55">
        <f>IF(D997&gt;0,0.0416666666666667/J997,"")</f>
        <v>6.1391541609822697</v>
      </c>
      <c r="N997" s="50">
        <v>0</v>
      </c>
      <c r="O997" s="50" t="s">
        <v>198</v>
      </c>
      <c r="P997" s="50" t="s">
        <v>663</v>
      </c>
      <c r="Q997" s="151">
        <f>IF("1-Swim"=D997,J997*2.4,IF("2-Bike"=D997,J997*112,IF("3-Run"=D997,J997*26.2,0)))</f>
        <v>0.17782037037037035</v>
      </c>
      <c r="R997" s="151">
        <f>Q997/2</f>
        <v>8.8910185185185175E-2</v>
      </c>
      <c r="S997" s="53">
        <f>J997*26.2</f>
        <v>0.17782037037037035</v>
      </c>
      <c r="T997" s="53">
        <f>(J997+0.0013889)*26.2</f>
        <v>0.21420955037037034</v>
      </c>
      <c r="U997" s="53">
        <f>S997/2</f>
        <v>8.8910185185185175E-2</v>
      </c>
      <c r="V997" s="53">
        <f>T997/2</f>
        <v>0.10710477518518517</v>
      </c>
      <c r="W997" s="50">
        <f>RANK(J997,J:J,1)</f>
        <v>1293</v>
      </c>
      <c r="X997" s="50">
        <f>YEAR(B997)</f>
        <v>2008</v>
      </c>
      <c r="Y997" s="50">
        <f>MONTH(B997)</f>
        <v>4</v>
      </c>
      <c r="Z997" s="56">
        <f>X997*100+Y997</f>
        <v>200804</v>
      </c>
      <c r="AA997" s="56">
        <f>WEEKNUM(B997,1)</f>
        <v>17</v>
      </c>
      <c r="AB997" s="58">
        <f>IF(ISBLANK(B997)," ",MAX(B997-B996-1,0))</f>
        <v>1</v>
      </c>
      <c r="AC997" s="56">
        <f>DAY(B997)</f>
        <v>20</v>
      </c>
      <c r="AD997" s="53">
        <f>U997+V997</f>
        <v>0.19601496037037036</v>
      </c>
      <c r="AE997" s="56">
        <f>IF("1-Swim"=D997,E997*46.7,IF("2-Bike"=D997,E997,IF("3-Run"=D997,E997*4.27,0)))</f>
        <v>32.024999999999999</v>
      </c>
    </row>
    <row r="998" spans="1:31" x14ac:dyDescent="0.25">
      <c r="A998" s="50">
        <v>997</v>
      </c>
      <c r="B998" s="51">
        <v>39559</v>
      </c>
      <c r="C998" s="75">
        <f>B998</f>
        <v>39559</v>
      </c>
      <c r="D998" s="50" t="s">
        <v>1223</v>
      </c>
      <c r="E998" s="50">
        <v>3.5</v>
      </c>
      <c r="F998" s="50">
        <v>0</v>
      </c>
      <c r="G998" s="50">
        <v>36</v>
      </c>
      <c r="H998" s="50">
        <v>15</v>
      </c>
      <c r="I998" s="53">
        <f>IF(E998&gt;0,TIME(F998,G998,H998),"")</f>
        <v>2.5173611111111108E-2</v>
      </c>
      <c r="J998" s="54">
        <f>IF(E998&gt;0,TIME(F998,G998,H998)/E998,"")</f>
        <v>7.1924603174603171E-3</v>
      </c>
      <c r="K998" s="50" t="s">
        <v>660</v>
      </c>
      <c r="L998" s="50" t="s">
        <v>130</v>
      </c>
      <c r="M998" s="55">
        <f>IF(D998&gt;0,0.0416666666666667/J998,"")</f>
        <v>5.7931034482758665</v>
      </c>
      <c r="N998" s="50">
        <v>0</v>
      </c>
      <c r="O998" s="50" t="s">
        <v>255</v>
      </c>
      <c r="Q998" s="151">
        <f>IF("1-Swim"=D998,J998*2.4,IF("2-Bike"=D998,J998*112,IF("3-Run"=D998,J998*26.2,0)))</f>
        <v>0.18844246031746031</v>
      </c>
      <c r="R998" s="151">
        <f>Q998/2</f>
        <v>9.4221230158730157E-2</v>
      </c>
      <c r="S998" s="53">
        <f>J998*26.2</f>
        <v>0.18844246031746031</v>
      </c>
      <c r="T998" s="53">
        <f>(J998+0.0013889)*26.2</f>
        <v>0.22483164031746028</v>
      </c>
      <c r="U998" s="53">
        <f>S998/2</f>
        <v>9.4221230158730157E-2</v>
      </c>
      <c r="V998" s="53">
        <f>T998/2</f>
        <v>0.11241582015873014</v>
      </c>
      <c r="W998" s="50">
        <f>RANK(J998,J:J,1)</f>
        <v>1778</v>
      </c>
      <c r="X998" s="50">
        <f>YEAR(B998)</f>
        <v>2008</v>
      </c>
      <c r="Y998" s="50">
        <f>MONTH(B998)</f>
        <v>4</v>
      </c>
      <c r="Z998" s="56">
        <f>X998*100+Y998</f>
        <v>200804</v>
      </c>
      <c r="AA998" s="56">
        <f>WEEKNUM(B998,1)</f>
        <v>17</v>
      </c>
      <c r="AB998" s="58">
        <f>IF(ISBLANK(B998)," ",MAX(B998-B997-1,0))</f>
        <v>0</v>
      </c>
      <c r="AC998" s="56">
        <f>DAY(B998)</f>
        <v>21</v>
      </c>
      <c r="AD998" s="53">
        <f>U998+V998</f>
        <v>0.2066370503174603</v>
      </c>
      <c r="AE998" s="56">
        <f>IF("1-Swim"=D998,E998*46.7,IF("2-Bike"=D998,E998,IF("3-Run"=D998,E998*4.27,0)))</f>
        <v>14.944999999999999</v>
      </c>
    </row>
    <row r="999" spans="1:31" x14ac:dyDescent="0.25">
      <c r="A999" s="50">
        <v>998</v>
      </c>
      <c r="B999" s="51">
        <v>39560</v>
      </c>
      <c r="C999" s="75">
        <f>B999</f>
        <v>39560</v>
      </c>
      <c r="D999" s="50" t="s">
        <v>1223</v>
      </c>
      <c r="E999" s="50">
        <v>4.4000000000000004</v>
      </c>
      <c r="F999" s="50">
        <v>0</v>
      </c>
      <c r="G999" s="50">
        <v>41</v>
      </c>
      <c r="H999" s="50">
        <v>26</v>
      </c>
      <c r="I999" s="53">
        <f>IF(E999&gt;0,TIME(F999,G999,H999),"")</f>
        <v>2.8773148148148145E-2</v>
      </c>
      <c r="J999" s="54">
        <f>IF(E999&gt;0,TIME(F999,G999,H999)/E999,"")</f>
        <v>6.5393518518518509E-3</v>
      </c>
      <c r="K999" s="50" t="s">
        <v>660</v>
      </c>
      <c r="L999" s="50" t="s">
        <v>152</v>
      </c>
      <c r="M999" s="55">
        <f>IF(D999&gt;0,0.0416666666666667/J999,"")</f>
        <v>6.371681415929209</v>
      </c>
      <c r="N999" s="50">
        <v>0</v>
      </c>
      <c r="O999" s="50" t="s">
        <v>198</v>
      </c>
      <c r="P999" s="50" t="s">
        <v>274</v>
      </c>
      <c r="Q999" s="151">
        <f>IF("1-Swim"=D999,J999*2.4,IF("2-Bike"=D999,J999*112,IF("3-Run"=D999,J999*26.2,0)))</f>
        <v>0.17133101851851848</v>
      </c>
      <c r="R999" s="151">
        <f>Q999/2</f>
        <v>8.566550925925924E-2</v>
      </c>
      <c r="S999" s="53">
        <f>J999*26.2</f>
        <v>0.17133101851851848</v>
      </c>
      <c r="T999" s="53">
        <f>(J999+0.0013889)*26.2</f>
        <v>0.20772019851851847</v>
      </c>
      <c r="U999" s="53">
        <f>S999/2</f>
        <v>8.566550925925924E-2</v>
      </c>
      <c r="V999" s="53">
        <f>T999/2</f>
        <v>0.10386009925925924</v>
      </c>
      <c r="W999" s="50">
        <f>RANK(J999,J:J,1)</f>
        <v>1042</v>
      </c>
      <c r="X999" s="50">
        <f>YEAR(B999)</f>
        <v>2008</v>
      </c>
      <c r="Y999" s="50">
        <f>MONTH(B999)</f>
        <v>4</v>
      </c>
      <c r="Z999" s="56">
        <f>X999*100+Y999</f>
        <v>200804</v>
      </c>
      <c r="AA999" s="56">
        <f>WEEKNUM(B999,1)</f>
        <v>17</v>
      </c>
      <c r="AB999" s="58">
        <f>IF(ISBLANK(B999)," ",MAX(B999-B998-1,0))</f>
        <v>0</v>
      </c>
      <c r="AC999" s="56">
        <f>DAY(B999)</f>
        <v>22</v>
      </c>
      <c r="AD999" s="53">
        <f>U999+V999</f>
        <v>0.18952560851851846</v>
      </c>
      <c r="AE999" s="56">
        <f>IF("1-Swim"=D999,E999*46.7,IF("2-Bike"=D999,E999,IF("3-Run"=D999,E999*4.27,0)))</f>
        <v>18.788</v>
      </c>
    </row>
    <row r="1000" spans="1:31" x14ac:dyDescent="0.25">
      <c r="A1000" s="50">
        <v>999</v>
      </c>
      <c r="B1000" s="51">
        <v>39561</v>
      </c>
      <c r="C1000" s="75">
        <f>B1000</f>
        <v>39561</v>
      </c>
      <c r="D1000" s="50" t="s">
        <v>1224</v>
      </c>
      <c r="E1000" s="50">
        <v>9.5</v>
      </c>
      <c r="F1000" s="50">
        <v>0</v>
      </c>
      <c r="G1000" s="50">
        <v>44</v>
      </c>
      <c r="H1000" s="50">
        <v>5</v>
      </c>
      <c r="I1000" s="53">
        <f>IF(E1000&gt;0,TIME(F1000,G1000,H1000),"")</f>
        <v>3.0613425925925929E-2</v>
      </c>
      <c r="J1000" s="54">
        <f>IF(E1000&gt;0,TIME(F1000,G1000,H1000)/E1000,"")</f>
        <v>3.2224658869395716E-3</v>
      </c>
      <c r="K1000" s="50" t="s">
        <v>324</v>
      </c>
      <c r="L1000" s="50" t="s">
        <v>202</v>
      </c>
      <c r="M1000" s="55">
        <f>IF(D1000&gt;0,0.0416666666666667/J1000,"")</f>
        <v>12.930056710775055</v>
      </c>
      <c r="N1000" s="50">
        <v>0</v>
      </c>
      <c r="O1000" s="50" t="s">
        <v>255</v>
      </c>
      <c r="Q1000" s="151">
        <f>IF("1-Swim"=D1000,J1000*2.4,IF("2-Bike"=D1000,J1000*112,IF("3-Run"=D1000,J1000*26.2,0)))</f>
        <v>0.36091617933723202</v>
      </c>
      <c r="R1000" s="151">
        <f>Q1000/2</f>
        <v>0.18045808966861601</v>
      </c>
      <c r="S1000" s="53">
        <f>J1000*26.2</f>
        <v>8.442860623781677E-2</v>
      </c>
      <c r="T1000" s="53">
        <f>(J1000+0.0013889)*26.2</f>
        <v>0.12081778623781676</v>
      </c>
      <c r="U1000" s="53">
        <f>S1000/2</f>
        <v>4.2214303118908385E-2</v>
      </c>
      <c r="V1000" s="53">
        <f>T1000/2</f>
        <v>6.0408893118908381E-2</v>
      </c>
      <c r="W1000" s="50">
        <f>RANK(J1000,J:J,1)</f>
        <v>661</v>
      </c>
      <c r="X1000" s="50">
        <f>YEAR(B1000)</f>
        <v>2008</v>
      </c>
      <c r="Y1000" s="50">
        <f>MONTH(B1000)</f>
        <v>4</v>
      </c>
      <c r="Z1000" s="56">
        <f>X1000*100+Y1000</f>
        <v>200804</v>
      </c>
      <c r="AA1000" s="56">
        <f>WEEKNUM(B1000,1)</f>
        <v>17</v>
      </c>
      <c r="AB1000" s="58">
        <f>IF(ISBLANK(B1000)," ",MAX(B1000-B999-1,0))</f>
        <v>0</v>
      </c>
      <c r="AC1000" s="56">
        <f>DAY(B1000)</f>
        <v>23</v>
      </c>
      <c r="AD1000" s="53">
        <f>U1000+V1000</f>
        <v>0.10262319623781677</v>
      </c>
      <c r="AE1000" s="56">
        <f>IF("1-Swim"=D1000,E1000*46.7,IF("2-Bike"=D1000,E1000,IF("3-Run"=D1000,E1000*4.27,0)))</f>
        <v>9.5</v>
      </c>
    </row>
    <row r="1001" spans="1:31" x14ac:dyDescent="0.25">
      <c r="A1001" s="50">
        <v>1000</v>
      </c>
      <c r="B1001" s="51">
        <v>39562</v>
      </c>
      <c r="C1001" s="75">
        <f>B1001</f>
        <v>39562</v>
      </c>
      <c r="D1001" s="50" t="s">
        <v>1223</v>
      </c>
      <c r="E1001" s="50">
        <v>3.1</v>
      </c>
      <c r="F1001" s="50">
        <v>0</v>
      </c>
      <c r="G1001" s="50">
        <v>29</v>
      </c>
      <c r="H1001" s="50">
        <v>3</v>
      </c>
      <c r="I1001" s="53">
        <f>IF(E1001&gt;0,TIME(F1001,G1001,H1001),"")</f>
        <v>2.0173611111111111E-2</v>
      </c>
      <c r="J1001" s="54">
        <f>IF(E1001&gt;0,TIME(F1001,G1001,H1001)/E1001,"")</f>
        <v>6.5076164874551968E-3</v>
      </c>
      <c r="K1001" s="50" t="s">
        <v>660</v>
      </c>
      <c r="L1001" s="50" t="s">
        <v>623</v>
      </c>
      <c r="M1001" s="55">
        <f>IF(D1001&gt;0,0.0416666666666667/J1001,"")</f>
        <v>6.4027538726333963</v>
      </c>
      <c r="N1001" s="50">
        <v>0</v>
      </c>
      <c r="O1001" s="50" t="s">
        <v>255</v>
      </c>
      <c r="Q1001" s="151">
        <f>IF("1-Swim"=D1001,J1001*2.4,IF("2-Bike"=D1001,J1001*112,IF("3-Run"=D1001,J1001*26.2,0)))</f>
        <v>0.17049955197132616</v>
      </c>
      <c r="R1001" s="151">
        <f>Q1001/2</f>
        <v>8.5249775985663079E-2</v>
      </c>
      <c r="S1001" s="53">
        <f>J1001*26.2</f>
        <v>0.17049955197132616</v>
      </c>
      <c r="T1001" s="53">
        <f>(J1001+0.0013889)*26.2</f>
        <v>0.20688873197132615</v>
      </c>
      <c r="U1001" s="53">
        <f>S1001/2</f>
        <v>8.5249775985663079E-2</v>
      </c>
      <c r="V1001" s="53">
        <f>T1001/2</f>
        <v>0.10344436598566308</v>
      </c>
      <c r="W1001" s="50">
        <f>RANK(J1001,J:J,1)</f>
        <v>1016</v>
      </c>
      <c r="X1001" s="50">
        <f>YEAR(B1001)</f>
        <v>2008</v>
      </c>
      <c r="Y1001" s="50">
        <f>MONTH(B1001)</f>
        <v>4</v>
      </c>
      <c r="Z1001" s="56">
        <f>X1001*100+Y1001</f>
        <v>200804</v>
      </c>
      <c r="AA1001" s="56">
        <f>WEEKNUM(B1001,1)</f>
        <v>17</v>
      </c>
      <c r="AB1001" s="58">
        <f>IF(ISBLANK(B1001)," ",MAX(B1001-B1000-1,0))</f>
        <v>0</v>
      </c>
      <c r="AC1001" s="56">
        <f>DAY(B1001)</f>
        <v>24</v>
      </c>
      <c r="AD1001" s="53">
        <f>U1001+V1001</f>
        <v>0.18869414197132617</v>
      </c>
      <c r="AE1001" s="56">
        <f>IF("1-Swim"=D1001,E1001*46.7,IF("2-Bike"=D1001,E1001,IF("3-Run"=D1001,E1001*4.27,0)))</f>
        <v>13.236999999999998</v>
      </c>
    </row>
    <row r="1002" spans="1:31" x14ac:dyDescent="0.25">
      <c r="A1002" s="50">
        <v>1001</v>
      </c>
      <c r="B1002" s="51">
        <v>39563</v>
      </c>
      <c r="C1002" s="75">
        <f>B1002</f>
        <v>39563</v>
      </c>
      <c r="D1002" s="50" t="s">
        <v>1223</v>
      </c>
      <c r="E1002" s="50">
        <v>3.5</v>
      </c>
      <c r="F1002" s="50">
        <v>0</v>
      </c>
      <c r="G1002" s="50">
        <v>36</v>
      </c>
      <c r="H1002" s="50">
        <v>12</v>
      </c>
      <c r="I1002" s="53">
        <f>IF(E1002&gt;0,TIME(F1002,G1002,H1002),"")</f>
        <v>2.5138888888888891E-2</v>
      </c>
      <c r="J1002" s="54">
        <f>IF(E1002&gt;0,TIME(F1002,G1002,H1002)/E1002,"")</f>
        <v>7.1825396825396836E-3</v>
      </c>
      <c r="K1002" s="50" t="s">
        <v>660</v>
      </c>
      <c r="L1002" s="50" t="s">
        <v>130</v>
      </c>
      <c r="M1002" s="55">
        <f>IF(D1002&gt;0,0.0416666666666667/J1002,"")</f>
        <v>5.8011049723756942</v>
      </c>
      <c r="N1002" s="50">
        <v>0</v>
      </c>
      <c r="O1002" s="50" t="s">
        <v>255</v>
      </c>
      <c r="Q1002" s="151">
        <f>IF("1-Swim"=D1002,J1002*2.4,IF("2-Bike"=D1002,J1002*112,IF("3-Run"=D1002,J1002*26.2,0)))</f>
        <v>0.1881825396825397</v>
      </c>
      <c r="R1002" s="151">
        <f>Q1002/2</f>
        <v>9.4091269841269851E-2</v>
      </c>
      <c r="S1002" s="53">
        <f>J1002*26.2</f>
        <v>0.1881825396825397</v>
      </c>
      <c r="T1002" s="53">
        <f>(J1002+0.0013889)*26.2</f>
        <v>0.22457171968253969</v>
      </c>
      <c r="U1002" s="53">
        <f>S1002/2</f>
        <v>9.4091269841269851E-2</v>
      </c>
      <c r="V1002" s="53">
        <f>T1002/2</f>
        <v>0.11228585984126985</v>
      </c>
      <c r="W1002" s="50">
        <f>RANK(J1002,J:J,1)</f>
        <v>1762</v>
      </c>
      <c r="X1002" s="50">
        <f>YEAR(B1002)</f>
        <v>2008</v>
      </c>
      <c r="Y1002" s="50">
        <f>MONTH(B1002)</f>
        <v>4</v>
      </c>
      <c r="Z1002" s="56">
        <f>X1002*100+Y1002</f>
        <v>200804</v>
      </c>
      <c r="AA1002" s="56">
        <f>WEEKNUM(B1002,1)</f>
        <v>17</v>
      </c>
      <c r="AB1002" s="58">
        <f>IF(ISBLANK(B1002)," ",MAX(B1002-B1001-1,0))</f>
        <v>0</v>
      </c>
      <c r="AC1002" s="56">
        <f>DAY(B1002)</f>
        <v>25</v>
      </c>
      <c r="AD1002" s="53">
        <f>U1002+V1002</f>
        <v>0.20637712968253968</v>
      </c>
      <c r="AE1002" s="56">
        <f>IF("1-Swim"=D1002,E1002*46.7,IF("2-Bike"=D1002,E1002,IF("3-Run"=D1002,E1002*4.27,0)))</f>
        <v>14.944999999999999</v>
      </c>
    </row>
    <row r="1003" spans="1:31" x14ac:dyDescent="0.25">
      <c r="A1003" s="50">
        <v>1002</v>
      </c>
      <c r="B1003" s="51">
        <v>39565</v>
      </c>
      <c r="C1003" s="75">
        <f>B1003</f>
        <v>39565</v>
      </c>
      <c r="D1003" s="50" t="s">
        <v>1223</v>
      </c>
      <c r="E1003" s="50">
        <v>8.4</v>
      </c>
      <c r="F1003" s="50">
        <v>1</v>
      </c>
      <c r="G1003" s="50">
        <v>22</v>
      </c>
      <c r="H1003" s="50">
        <v>40</v>
      </c>
      <c r="I1003" s="53">
        <f>IF(E1003&gt;0,TIME(F1003,G1003,H1003),"")</f>
        <v>5.7407407407407407E-2</v>
      </c>
      <c r="J1003" s="54">
        <f>IF(E1003&gt;0,TIME(F1003,G1003,H1003)/E1003,"")</f>
        <v>6.8342151675485005E-3</v>
      </c>
      <c r="K1003" s="50" t="s">
        <v>660</v>
      </c>
      <c r="L1003" s="50" t="s">
        <v>664</v>
      </c>
      <c r="M1003" s="55">
        <f>IF(D1003&gt;0,0.0416666666666667/J1003,"")</f>
        <v>6.0967741935483923</v>
      </c>
      <c r="N1003" s="50">
        <v>0</v>
      </c>
      <c r="O1003" s="50" t="s">
        <v>198</v>
      </c>
      <c r="Q1003" s="151">
        <f>IF("1-Swim"=D1003,J1003*2.4,IF("2-Bike"=D1003,J1003*112,IF("3-Run"=D1003,J1003*26.2,0)))</f>
        <v>0.1790564373897707</v>
      </c>
      <c r="R1003" s="151">
        <f>Q1003/2</f>
        <v>8.952821869488535E-2</v>
      </c>
      <c r="S1003" s="53">
        <f>J1003*26.2</f>
        <v>0.1790564373897707</v>
      </c>
      <c r="T1003" s="53">
        <f>(J1003+0.0013889)*26.2</f>
        <v>0.21544561738977072</v>
      </c>
      <c r="U1003" s="53">
        <f>S1003/2</f>
        <v>8.952821869488535E-2</v>
      </c>
      <c r="V1003" s="53">
        <f>T1003/2</f>
        <v>0.10772280869488536</v>
      </c>
      <c r="W1003" s="50">
        <f>RANK(J1003,J:J,1)</f>
        <v>1354</v>
      </c>
      <c r="X1003" s="50">
        <f>YEAR(B1003)</f>
        <v>2008</v>
      </c>
      <c r="Y1003" s="50">
        <f>MONTH(B1003)</f>
        <v>4</v>
      </c>
      <c r="Z1003" s="56">
        <f>X1003*100+Y1003</f>
        <v>200804</v>
      </c>
      <c r="AA1003" s="56">
        <f>WEEKNUM(B1003,1)</f>
        <v>18</v>
      </c>
      <c r="AB1003" s="58">
        <f>IF(ISBLANK(B1003)," ",MAX(B1003-B1002-1,0))</f>
        <v>1</v>
      </c>
      <c r="AC1003" s="56">
        <f>DAY(B1003)</f>
        <v>27</v>
      </c>
      <c r="AD1003" s="53">
        <f>U1003+V1003</f>
        <v>0.19725102738977071</v>
      </c>
      <c r="AE1003" s="56">
        <f>IF("1-Swim"=D1003,E1003*46.7,IF("2-Bike"=D1003,E1003,IF("3-Run"=D1003,E1003*4.27,0)))</f>
        <v>35.867999999999995</v>
      </c>
    </row>
    <row r="1004" spans="1:31" x14ac:dyDescent="0.25">
      <c r="A1004" s="50">
        <v>1003</v>
      </c>
      <c r="B1004" s="51">
        <v>39568</v>
      </c>
      <c r="C1004" s="75">
        <f>B1004</f>
        <v>39568</v>
      </c>
      <c r="D1004" s="50" t="s">
        <v>1223</v>
      </c>
      <c r="E1004" s="50">
        <v>4</v>
      </c>
      <c r="F1004" s="50">
        <v>0</v>
      </c>
      <c r="G1004" s="50">
        <v>39</v>
      </c>
      <c r="H1004" s="50">
        <v>15</v>
      </c>
      <c r="I1004" s="53">
        <f>IF(E1004&gt;0,TIME(F1004,G1004,H1004),"")</f>
        <v>2.7256944444444445E-2</v>
      </c>
      <c r="J1004" s="54">
        <f>IF(E1004&gt;0,TIME(F1004,G1004,H1004)/E1004,"")</f>
        <v>6.8142361111111112E-3</v>
      </c>
      <c r="K1004" s="50" t="s">
        <v>660</v>
      </c>
      <c r="L1004" s="50" t="s">
        <v>143</v>
      </c>
      <c r="M1004" s="55">
        <f>IF(D1004&gt;0,0.0416666666666667/J1004,"")</f>
        <v>6.1146496815286673</v>
      </c>
      <c r="N1004" s="50">
        <v>0</v>
      </c>
      <c r="O1004" s="50" t="s">
        <v>198</v>
      </c>
      <c r="Q1004" s="151">
        <f>IF("1-Swim"=D1004,J1004*2.4,IF("2-Bike"=D1004,J1004*112,IF("3-Run"=D1004,J1004*26.2,0)))</f>
        <v>0.1785329861111111</v>
      </c>
      <c r="R1004" s="151">
        <f>Q1004/2</f>
        <v>8.9266493055555549E-2</v>
      </c>
      <c r="S1004" s="53">
        <f>J1004*26.2</f>
        <v>0.1785329861111111</v>
      </c>
      <c r="T1004" s="53">
        <f>(J1004+0.0013889)*26.2</f>
        <v>0.21492216611111112</v>
      </c>
      <c r="U1004" s="53">
        <f>S1004/2</f>
        <v>8.9266493055555549E-2</v>
      </c>
      <c r="V1004" s="53">
        <f>T1004/2</f>
        <v>0.10746108305555556</v>
      </c>
      <c r="W1004" s="50">
        <f>RANK(J1004,J:J,1)</f>
        <v>1321</v>
      </c>
      <c r="X1004" s="50">
        <f>YEAR(B1004)</f>
        <v>2008</v>
      </c>
      <c r="Y1004" s="50">
        <f>MONTH(B1004)</f>
        <v>4</v>
      </c>
      <c r="Z1004" s="56">
        <f>X1004*100+Y1004</f>
        <v>200804</v>
      </c>
      <c r="AA1004" s="56">
        <f>WEEKNUM(B1004,1)</f>
        <v>18</v>
      </c>
      <c r="AB1004" s="58">
        <f>IF(ISBLANK(B1004)," ",MAX(B1004-B1003-1,0))</f>
        <v>2</v>
      </c>
      <c r="AC1004" s="56">
        <f>DAY(B1004)</f>
        <v>30</v>
      </c>
      <c r="AD1004" s="53">
        <f>U1004+V1004</f>
        <v>0.19672757611111111</v>
      </c>
      <c r="AE1004" s="56">
        <f>IF("1-Swim"=D1004,E1004*46.7,IF("2-Bike"=D1004,E1004,IF("3-Run"=D1004,E1004*4.27,0)))</f>
        <v>17.079999999999998</v>
      </c>
    </row>
    <row r="1005" spans="1:31" x14ac:dyDescent="0.25">
      <c r="A1005" s="50">
        <v>1004</v>
      </c>
      <c r="B1005" s="51">
        <v>39569</v>
      </c>
      <c r="C1005" s="75">
        <f>B1005</f>
        <v>39569</v>
      </c>
      <c r="D1005" s="50" t="s">
        <v>1223</v>
      </c>
      <c r="E1005" s="50">
        <v>5</v>
      </c>
      <c r="F1005" s="50">
        <v>0</v>
      </c>
      <c r="G1005" s="50">
        <v>45</v>
      </c>
      <c r="H1005" s="50">
        <v>26</v>
      </c>
      <c r="I1005" s="53">
        <f>IF(E1005&gt;0,TIME(F1005,G1005,H1005),"")</f>
        <v>3.155092592592592E-2</v>
      </c>
      <c r="J1005" s="54">
        <f>IF(E1005&gt;0,TIME(F1005,G1005,H1005)/E1005,"")</f>
        <v>6.3101851851851843E-3</v>
      </c>
      <c r="K1005" s="50" t="s">
        <v>660</v>
      </c>
      <c r="L1005" s="50" t="s">
        <v>171</v>
      </c>
      <c r="M1005" s="55">
        <f>IF(D1005&gt;0,0.0416666666666667/J1005,"")</f>
        <v>6.6030814380044083</v>
      </c>
      <c r="N1005" s="50">
        <v>0</v>
      </c>
      <c r="O1005" s="50" t="s">
        <v>198</v>
      </c>
      <c r="Q1005" s="151">
        <f>IF("1-Swim"=D1005,J1005*2.4,IF("2-Bike"=D1005,J1005*112,IF("3-Run"=D1005,J1005*26.2,0)))</f>
        <v>0.16532685185185184</v>
      </c>
      <c r="R1005" s="151">
        <f>Q1005/2</f>
        <v>8.2663425925925918E-2</v>
      </c>
      <c r="S1005" s="53">
        <f>J1005*26.2</f>
        <v>0.16532685185185184</v>
      </c>
      <c r="T1005" s="53">
        <f>(J1005+0.0013889)*26.2</f>
        <v>0.20171603185185183</v>
      </c>
      <c r="U1005" s="53">
        <f>S1005/2</f>
        <v>8.2663425925925918E-2</v>
      </c>
      <c r="V1005" s="53">
        <f>T1005/2</f>
        <v>0.10085801592592591</v>
      </c>
      <c r="W1005" s="50">
        <f>RANK(J1005,J:J,1)</f>
        <v>896</v>
      </c>
      <c r="X1005" s="50">
        <f>YEAR(B1005)</f>
        <v>2008</v>
      </c>
      <c r="Y1005" s="50">
        <f>MONTH(B1005)</f>
        <v>5</v>
      </c>
      <c r="Z1005" s="56">
        <f>X1005*100+Y1005</f>
        <v>200805</v>
      </c>
      <c r="AA1005" s="56">
        <f>WEEKNUM(B1005,1)</f>
        <v>18</v>
      </c>
      <c r="AB1005" s="58">
        <f>IF(ISBLANK(B1005)," ",MAX(B1005-B1004-1,0))</f>
        <v>0</v>
      </c>
      <c r="AC1005" s="56">
        <f>DAY(B1005)</f>
        <v>1</v>
      </c>
      <c r="AD1005" s="53">
        <f>U1005+V1005</f>
        <v>0.18352144185185182</v>
      </c>
      <c r="AE1005" s="56">
        <f>IF("1-Swim"=D1005,E1005*46.7,IF("2-Bike"=D1005,E1005,IF("3-Run"=D1005,E1005*4.27,0)))</f>
        <v>21.349999999999998</v>
      </c>
    </row>
    <row r="1006" spans="1:31" x14ac:dyDescent="0.25">
      <c r="A1006" s="50">
        <v>1005</v>
      </c>
      <c r="B1006" s="78">
        <v>39570</v>
      </c>
      <c r="C1006" s="75">
        <f>B1006</f>
        <v>39570</v>
      </c>
      <c r="D1006" s="50" t="s">
        <v>1225</v>
      </c>
      <c r="E1006" s="50">
        <v>0.62</v>
      </c>
      <c r="F1006" s="50">
        <v>0</v>
      </c>
      <c r="G1006" s="50">
        <v>24</v>
      </c>
      <c r="H1006" s="50">
        <v>30</v>
      </c>
      <c r="I1006" s="53">
        <f>IF(E1006&gt;0,TIME(F1006,G1006,H1006),"")</f>
        <v>1.7013888888888887E-2</v>
      </c>
      <c r="J1006" s="54">
        <f>IF(E1006&gt;0,TIME(F1006,G1006,H1006)/E1006,"")</f>
        <v>2.7441756272401432E-2</v>
      </c>
      <c r="K1006" s="50" t="s">
        <v>346</v>
      </c>
      <c r="L1006" s="50" t="s">
        <v>665</v>
      </c>
      <c r="M1006" s="55">
        <f>IF(D1006&gt;0,0.0416666666666667/J1006,"")</f>
        <v>1.5183673469387768</v>
      </c>
      <c r="N1006" s="50">
        <v>0</v>
      </c>
      <c r="P1006" s="50" t="s">
        <v>666</v>
      </c>
      <c r="Q1006" s="151">
        <f>IF("1-Swim"=D1006,J1006*2.4,IF("2-Bike"=D1006,J1006*112,IF("3-Run"=D1006,J1006*26.2,0)))</f>
        <v>6.5860215053763438E-2</v>
      </c>
      <c r="R1006" s="151">
        <f>Q1006/2</f>
        <v>3.2930107526881719E-2</v>
      </c>
      <c r="S1006" s="53">
        <f>J1006*26.2</f>
        <v>0.71897401433691754</v>
      </c>
      <c r="T1006" s="53">
        <f>(J1006+0.0013889)*26.2</f>
        <v>0.75536319433691745</v>
      </c>
      <c r="U1006" s="53">
        <f>S1006/2</f>
        <v>0.35948700716845877</v>
      </c>
      <c r="V1006" s="53">
        <f>T1006/2</f>
        <v>0.37768159716845873</v>
      </c>
      <c r="W1006" s="50">
        <f>RANK(J1006,J:J,1)</f>
        <v>3285</v>
      </c>
      <c r="X1006" s="50">
        <f>YEAR(B1006)</f>
        <v>2008</v>
      </c>
      <c r="Y1006" s="50">
        <f>MONTH(B1006)</f>
        <v>5</v>
      </c>
      <c r="Z1006" s="56">
        <f>X1006*100+Y1006</f>
        <v>200805</v>
      </c>
      <c r="AA1006" s="56">
        <f>WEEKNUM(B1006,1)</f>
        <v>18</v>
      </c>
      <c r="AB1006" s="58">
        <f>IF(ISBLANK(B1006)," ",MAX(B1006-B1005-1,0))</f>
        <v>0</v>
      </c>
      <c r="AC1006" s="56">
        <f>DAY(B1006)</f>
        <v>2</v>
      </c>
      <c r="AD1006" s="53">
        <f>U1006+V1006</f>
        <v>0.73716860433691744</v>
      </c>
      <c r="AE1006" s="56">
        <f>IF("1-Swim"=D1006,E1006*46.7,IF("2-Bike"=D1006,E1006,IF("3-Run"=D1006,E1006*4.27,0)))</f>
        <v>28.954000000000001</v>
      </c>
    </row>
    <row r="1007" spans="1:31" x14ac:dyDescent="0.25">
      <c r="A1007" s="50">
        <v>1006</v>
      </c>
      <c r="B1007" s="78">
        <v>39572</v>
      </c>
      <c r="C1007" s="75">
        <f>B1007</f>
        <v>39572</v>
      </c>
      <c r="D1007" s="50" t="s">
        <v>1223</v>
      </c>
      <c r="E1007" s="50">
        <v>9.3000000000000007</v>
      </c>
      <c r="F1007" s="50">
        <v>1</v>
      </c>
      <c r="G1007" s="50">
        <v>32</v>
      </c>
      <c r="H1007" s="50">
        <v>3</v>
      </c>
      <c r="I1007" s="53">
        <f>IF(E1007&gt;0,TIME(F1007,G1007,H1007),"")</f>
        <v>6.3923611111111112E-2</v>
      </c>
      <c r="J1007" s="54">
        <f>IF(E1007&gt;0,TIME(F1007,G1007,H1007)/E1007,"")</f>
        <v>6.8735065710872154E-3</v>
      </c>
      <c r="K1007" s="50" t="s">
        <v>660</v>
      </c>
      <c r="L1007" s="50" t="s">
        <v>667</v>
      </c>
      <c r="M1007" s="55">
        <f>IF(D1007&gt;0,0.0416666666666667/J1007,"")</f>
        <v>6.0619228680065236</v>
      </c>
      <c r="N1007" s="50">
        <v>0</v>
      </c>
      <c r="O1007" s="50" t="s">
        <v>198</v>
      </c>
      <c r="Q1007" s="151">
        <f>IF("1-Swim"=D1007,J1007*2.4,IF("2-Bike"=D1007,J1007*112,IF("3-Run"=D1007,J1007*26.2,0)))</f>
        <v>0.18008587216248503</v>
      </c>
      <c r="R1007" s="151">
        <f>Q1007/2</f>
        <v>9.0042936081242517E-2</v>
      </c>
      <c r="S1007" s="53">
        <f>J1007*26.2</f>
        <v>0.18008587216248503</v>
      </c>
      <c r="T1007" s="53">
        <f>(J1007+0.0013889)*26.2</f>
        <v>0.21647505216248505</v>
      </c>
      <c r="U1007" s="53">
        <f>S1007/2</f>
        <v>9.0042936081242517E-2</v>
      </c>
      <c r="V1007" s="53">
        <f>T1007/2</f>
        <v>0.10823752608124253</v>
      </c>
      <c r="W1007" s="50">
        <f>RANK(J1007,J:J,1)</f>
        <v>1407</v>
      </c>
      <c r="X1007" s="50">
        <f>YEAR(B1007)</f>
        <v>2008</v>
      </c>
      <c r="Y1007" s="50">
        <f>MONTH(B1007)</f>
        <v>5</v>
      </c>
      <c r="Z1007" s="56">
        <f>X1007*100+Y1007</f>
        <v>200805</v>
      </c>
      <c r="AA1007" s="56">
        <f>WEEKNUM(B1007,1)</f>
        <v>19</v>
      </c>
      <c r="AB1007" s="58">
        <f>IF(ISBLANK(B1007)," ",MAX(B1007-B1006-1,0))</f>
        <v>1</v>
      </c>
      <c r="AC1007" s="56">
        <f>DAY(B1007)</f>
        <v>4</v>
      </c>
      <c r="AD1007" s="53">
        <f>U1007+V1007</f>
        <v>0.19828046216248504</v>
      </c>
      <c r="AE1007" s="56">
        <f>IF("1-Swim"=D1007,E1007*46.7,IF("2-Bike"=D1007,E1007,IF("3-Run"=D1007,E1007*4.27,0)))</f>
        <v>39.710999999999999</v>
      </c>
    </row>
    <row r="1008" spans="1:31" x14ac:dyDescent="0.25">
      <c r="A1008" s="50">
        <v>1007</v>
      </c>
      <c r="B1008" s="78">
        <v>39574</v>
      </c>
      <c r="C1008" s="75">
        <f>B1008</f>
        <v>39574</v>
      </c>
      <c r="D1008" s="50" t="s">
        <v>1223</v>
      </c>
      <c r="E1008" s="50">
        <v>5</v>
      </c>
      <c r="F1008" s="50">
        <v>0</v>
      </c>
      <c r="G1008" s="50">
        <v>50</v>
      </c>
      <c r="H1008" s="50">
        <v>30</v>
      </c>
      <c r="I1008" s="53">
        <f>IF(E1008&gt;0,TIME(F1008,G1008,H1008),"")</f>
        <v>3.5069444444444445E-2</v>
      </c>
      <c r="J1008" s="54">
        <f>IF(E1008&gt;0,TIME(F1008,G1008,H1008)/E1008,"")</f>
        <v>7.013888888888889E-3</v>
      </c>
      <c r="K1008" s="50" t="s">
        <v>660</v>
      </c>
      <c r="L1008" s="50" t="s">
        <v>171</v>
      </c>
      <c r="M1008" s="55">
        <f>IF(D1008&gt;0,0.0416666666666667/J1008,"")</f>
        <v>5.940594059405945</v>
      </c>
      <c r="N1008" s="50">
        <v>0</v>
      </c>
      <c r="O1008" s="50" t="s">
        <v>198</v>
      </c>
      <c r="Q1008" s="151">
        <f>IF("1-Swim"=D1008,J1008*2.4,IF("2-Bike"=D1008,J1008*112,IF("3-Run"=D1008,J1008*26.2,0)))</f>
        <v>0.18376388888888889</v>
      </c>
      <c r="R1008" s="151">
        <f>Q1008/2</f>
        <v>9.1881944444444447E-2</v>
      </c>
      <c r="S1008" s="53">
        <f>J1008*26.2</f>
        <v>0.18376388888888889</v>
      </c>
      <c r="T1008" s="53">
        <f>(J1008+0.0013889)*26.2</f>
        <v>0.22015306888888889</v>
      </c>
      <c r="U1008" s="53">
        <f>S1008/2</f>
        <v>9.1881944444444447E-2</v>
      </c>
      <c r="V1008" s="53">
        <f>T1008/2</f>
        <v>0.11007653444444444</v>
      </c>
      <c r="W1008" s="50">
        <f>RANK(J1008,J:J,1)</f>
        <v>1572</v>
      </c>
      <c r="X1008" s="50">
        <f>YEAR(B1008)</f>
        <v>2008</v>
      </c>
      <c r="Y1008" s="50">
        <f>MONTH(B1008)</f>
        <v>5</v>
      </c>
      <c r="Z1008" s="56">
        <f>X1008*100+Y1008</f>
        <v>200805</v>
      </c>
      <c r="AA1008" s="56">
        <f>WEEKNUM(B1008,1)</f>
        <v>19</v>
      </c>
      <c r="AB1008" s="58">
        <f>IF(ISBLANK(B1008)," ",MAX(B1008-B1007-1,0))</f>
        <v>1</v>
      </c>
      <c r="AC1008" s="56">
        <f>DAY(B1008)</f>
        <v>6</v>
      </c>
      <c r="AD1008" s="53">
        <f>U1008+V1008</f>
        <v>0.2019584788888889</v>
      </c>
      <c r="AE1008" s="56">
        <f>IF("1-Swim"=D1008,E1008*46.7,IF("2-Bike"=D1008,E1008,IF("3-Run"=D1008,E1008*4.27,0)))</f>
        <v>21.349999999999998</v>
      </c>
    </row>
    <row r="1009" spans="1:31" x14ac:dyDescent="0.25">
      <c r="A1009" s="50">
        <v>1008</v>
      </c>
      <c r="B1009" s="78">
        <v>39575</v>
      </c>
      <c r="C1009" s="75">
        <f>B1009</f>
        <v>39575</v>
      </c>
      <c r="D1009" s="50" t="s">
        <v>1223</v>
      </c>
      <c r="E1009" s="50">
        <v>4.4000000000000004</v>
      </c>
      <c r="F1009" s="50">
        <v>0</v>
      </c>
      <c r="G1009" s="50">
        <v>40</v>
      </c>
      <c r="H1009" s="50">
        <v>3</v>
      </c>
      <c r="I1009" s="53">
        <f>IF(E1009&gt;0,TIME(F1009,G1009,H1009),"")</f>
        <v>2.78125E-2</v>
      </c>
      <c r="J1009" s="54">
        <f>IF(E1009&gt;0,TIME(F1009,G1009,H1009)/E1009,"")</f>
        <v>6.3210227272727272E-3</v>
      </c>
      <c r="K1009" s="50" t="s">
        <v>660</v>
      </c>
      <c r="L1009" s="50" t="s">
        <v>152</v>
      </c>
      <c r="M1009" s="55">
        <f>IF(D1009&gt;0,0.0416666666666667/J1009,"")</f>
        <v>6.5917602996254736</v>
      </c>
      <c r="N1009" s="50">
        <v>163</v>
      </c>
      <c r="O1009" s="50" t="s">
        <v>255</v>
      </c>
      <c r="P1009" s="50" t="s">
        <v>668</v>
      </c>
      <c r="Q1009" s="151">
        <f>IF("1-Swim"=D1009,J1009*2.4,IF("2-Bike"=D1009,J1009*112,IF("3-Run"=D1009,J1009*26.2,0)))</f>
        <v>0.16561079545454546</v>
      </c>
      <c r="R1009" s="151">
        <f>Q1009/2</f>
        <v>8.2805397727272731E-2</v>
      </c>
      <c r="S1009" s="53">
        <f>J1009*26.2</f>
        <v>0.16561079545454546</v>
      </c>
      <c r="T1009" s="53">
        <f>(J1009+0.0013889)*26.2</f>
        <v>0.20199997545454546</v>
      </c>
      <c r="U1009" s="53">
        <f>S1009/2</f>
        <v>8.2805397727272731E-2</v>
      </c>
      <c r="V1009" s="53">
        <f>T1009/2</f>
        <v>0.10099998772727273</v>
      </c>
      <c r="W1009" s="50">
        <f>RANK(J1009,J:J,1)</f>
        <v>901</v>
      </c>
      <c r="X1009" s="50">
        <f>YEAR(B1009)</f>
        <v>2008</v>
      </c>
      <c r="Y1009" s="50">
        <f>MONTH(B1009)</f>
        <v>5</v>
      </c>
      <c r="Z1009" s="56">
        <f>X1009*100+Y1009</f>
        <v>200805</v>
      </c>
      <c r="AA1009" s="56">
        <f>WEEKNUM(B1009,1)</f>
        <v>19</v>
      </c>
      <c r="AB1009" s="58">
        <f>IF(ISBLANK(B1009)," ",MAX(B1009-B1008-1,0))</f>
        <v>0</v>
      </c>
      <c r="AC1009" s="56">
        <f>DAY(B1009)</f>
        <v>7</v>
      </c>
      <c r="AD1009" s="53">
        <f>U1009+V1009</f>
        <v>0.18380538545454544</v>
      </c>
      <c r="AE1009" s="56">
        <f>IF("1-Swim"=D1009,E1009*46.7,IF("2-Bike"=D1009,E1009,IF("3-Run"=D1009,E1009*4.27,0)))</f>
        <v>18.788</v>
      </c>
    </row>
    <row r="1010" spans="1:31" x14ac:dyDescent="0.25">
      <c r="A1010" s="50">
        <v>1009</v>
      </c>
      <c r="B1010" s="78">
        <v>39576</v>
      </c>
      <c r="C1010" s="75">
        <f>B1010</f>
        <v>39576</v>
      </c>
      <c r="D1010" s="50" t="s">
        <v>1223</v>
      </c>
      <c r="E1010" s="50">
        <v>3</v>
      </c>
      <c r="F1010" s="50">
        <v>0</v>
      </c>
      <c r="G1010" s="50">
        <v>28</v>
      </c>
      <c r="H1010" s="50">
        <v>15</v>
      </c>
      <c r="I1010" s="53">
        <f>IF(E1010&gt;0,TIME(F1010,G1010,H1010),"")</f>
        <v>1.9618055555555555E-2</v>
      </c>
      <c r="J1010" s="54">
        <f>IF(E1010&gt;0,TIME(F1010,G1010,H1010)/E1010,"")</f>
        <v>6.5393518518518517E-3</v>
      </c>
      <c r="K1010" s="50" t="s">
        <v>660</v>
      </c>
      <c r="L1010" s="50" t="s">
        <v>334</v>
      </c>
      <c r="M1010" s="55">
        <f>IF(D1010&gt;0,0.0416666666666667/J1010,"")</f>
        <v>6.371681415929209</v>
      </c>
      <c r="N1010" s="50">
        <v>0</v>
      </c>
      <c r="O1010" s="50" t="s">
        <v>669</v>
      </c>
      <c r="Q1010" s="151">
        <f>IF("1-Swim"=D1010,J1010*2.4,IF("2-Bike"=D1010,J1010*112,IF("3-Run"=D1010,J1010*26.2,0)))</f>
        <v>0.17133101851851851</v>
      </c>
      <c r="R1010" s="151">
        <f>Q1010/2</f>
        <v>8.5665509259259254E-2</v>
      </c>
      <c r="S1010" s="53">
        <f>J1010*26.2</f>
        <v>0.17133101851851851</v>
      </c>
      <c r="T1010" s="53">
        <f>(J1010+0.0013889)*26.2</f>
        <v>0.20772019851851853</v>
      </c>
      <c r="U1010" s="53">
        <f>S1010/2</f>
        <v>8.5665509259259254E-2</v>
      </c>
      <c r="V1010" s="53">
        <f>T1010/2</f>
        <v>0.10386009925925926</v>
      </c>
      <c r="W1010" s="50">
        <f>RANK(J1010,J:J,1)</f>
        <v>1043</v>
      </c>
      <c r="X1010" s="50">
        <f>YEAR(B1010)</f>
        <v>2008</v>
      </c>
      <c r="Y1010" s="50">
        <f>MONTH(B1010)</f>
        <v>5</v>
      </c>
      <c r="Z1010" s="56">
        <f>X1010*100+Y1010</f>
        <v>200805</v>
      </c>
      <c r="AA1010" s="56">
        <v>19</v>
      </c>
      <c r="AB1010" s="58">
        <f>IF(ISBLANK(B1010)," ",MAX(B1010-B1009-1,0))</f>
        <v>0</v>
      </c>
      <c r="AC1010" s="56">
        <f>DAY(B1010)</f>
        <v>8</v>
      </c>
      <c r="AD1010" s="53">
        <f>U1010+V1010</f>
        <v>0.18952560851851852</v>
      </c>
      <c r="AE1010" s="56">
        <f>IF("1-Swim"=D1010,E1010*46.7,IF("2-Bike"=D1010,E1010,IF("3-Run"=D1010,E1010*4.27,0)))</f>
        <v>12.809999999999999</v>
      </c>
    </row>
    <row r="1011" spans="1:31" x14ac:dyDescent="0.25">
      <c r="A1011" s="50">
        <v>1010</v>
      </c>
      <c r="B1011" s="78">
        <v>39580</v>
      </c>
      <c r="C1011" s="75">
        <f>B1011</f>
        <v>39580</v>
      </c>
      <c r="D1011" s="50" t="s">
        <v>1223</v>
      </c>
      <c r="E1011" s="50">
        <v>3.5</v>
      </c>
      <c r="F1011" s="50">
        <v>0</v>
      </c>
      <c r="G1011" s="50">
        <v>33</v>
      </c>
      <c r="H1011" s="50">
        <v>29</v>
      </c>
      <c r="I1011" s="53">
        <f>IF(E1011&gt;0,TIME(F1011,G1011,H1011),"")</f>
        <v>2.3252314814814812E-2</v>
      </c>
      <c r="J1011" s="54">
        <f>IF(E1011&gt;0,TIME(F1011,G1011,H1011)/E1011,"")</f>
        <v>6.6435185185185182E-3</v>
      </c>
      <c r="K1011" s="50" t="s">
        <v>660</v>
      </c>
      <c r="L1011" s="50" t="s">
        <v>130</v>
      </c>
      <c r="M1011" s="55">
        <f>IF(D1011&gt;0,0.0416666666666667/J1011,"")</f>
        <v>6.2717770034843259</v>
      </c>
      <c r="N1011" s="50">
        <v>0</v>
      </c>
      <c r="O1011" s="50" t="s">
        <v>652</v>
      </c>
      <c r="Q1011" s="151">
        <f>IF("1-Swim"=D1011,J1011*2.4,IF("2-Bike"=D1011,J1011*112,IF("3-Run"=D1011,J1011*26.2,0)))</f>
        <v>0.17406018518518518</v>
      </c>
      <c r="R1011" s="151">
        <f>Q1011/2</f>
        <v>8.7030092592592589E-2</v>
      </c>
      <c r="S1011" s="53">
        <f>J1011*26.2</f>
        <v>0.17406018518518518</v>
      </c>
      <c r="T1011" s="53">
        <f>(J1011+0.0013889)*26.2</f>
        <v>0.21044936518518514</v>
      </c>
      <c r="U1011" s="53">
        <f>S1011/2</f>
        <v>8.7030092592592589E-2</v>
      </c>
      <c r="V1011" s="53">
        <f>T1011/2</f>
        <v>0.10522468259259257</v>
      </c>
      <c r="W1011" s="50">
        <f>RANK(J1011,J:J,1)</f>
        <v>1140</v>
      </c>
      <c r="X1011" s="50">
        <f>YEAR(B1011)</f>
        <v>2008</v>
      </c>
      <c r="Y1011" s="50">
        <f>MONTH(B1011)</f>
        <v>5</v>
      </c>
      <c r="Z1011" s="56">
        <f>X1011*100+Y1011</f>
        <v>200805</v>
      </c>
      <c r="AA1011" s="56">
        <f>WEEKNUM(B1011,1)</f>
        <v>20</v>
      </c>
      <c r="AB1011" s="58">
        <f>IF(ISBLANK(B1011)," ",MAX(B1011-B1010-1,0))</f>
        <v>3</v>
      </c>
      <c r="AC1011" s="56">
        <f>DAY(B1011)</f>
        <v>12</v>
      </c>
      <c r="AD1011" s="53">
        <f>U1011+V1011</f>
        <v>0.19225477518518516</v>
      </c>
      <c r="AE1011" s="56">
        <f>IF("1-Swim"=D1011,E1011*46.7,IF("2-Bike"=D1011,E1011,IF("3-Run"=D1011,E1011*4.27,0)))</f>
        <v>14.944999999999999</v>
      </c>
    </row>
    <row r="1012" spans="1:31" x14ac:dyDescent="0.25">
      <c r="A1012" s="50">
        <v>1011</v>
      </c>
      <c r="B1012" s="78">
        <v>39581</v>
      </c>
      <c r="C1012" s="75">
        <f>B1012</f>
        <v>39581</v>
      </c>
      <c r="D1012" s="50" t="s">
        <v>1224</v>
      </c>
      <c r="E1012" s="50">
        <v>4.8</v>
      </c>
      <c r="F1012" s="50">
        <v>0</v>
      </c>
      <c r="G1012" s="50">
        <v>22</v>
      </c>
      <c r="H1012" s="50">
        <v>20</v>
      </c>
      <c r="I1012" s="53">
        <f>IF(E1012&gt;0,TIME(F1012,G1012,H1012),"")</f>
        <v>1.5509259259259257E-2</v>
      </c>
      <c r="J1012" s="54">
        <f>IF(E1012&gt;0,TIME(F1012,G1012,H1012)/E1012,"")</f>
        <v>3.2310956790123453E-3</v>
      </c>
      <c r="K1012" s="50" t="s">
        <v>324</v>
      </c>
      <c r="L1012" s="50" t="s">
        <v>159</v>
      </c>
      <c r="M1012" s="55">
        <f>IF(D1012&gt;0,0.0416666666666667/J1012,"")</f>
        <v>12.895522388059714</v>
      </c>
      <c r="N1012" s="50">
        <v>0</v>
      </c>
      <c r="Q1012" s="151">
        <f>IF("1-Swim"=D1012,J1012*2.4,IF("2-Bike"=D1012,J1012*112,IF("3-Run"=D1012,J1012*26.2,0)))</f>
        <v>0.36188271604938266</v>
      </c>
      <c r="R1012" s="151">
        <f>Q1012/2</f>
        <v>0.18094135802469133</v>
      </c>
      <c r="S1012" s="53">
        <f>J1012*26.2</f>
        <v>8.4654706790123449E-2</v>
      </c>
      <c r="T1012" s="53">
        <f>(J1012+0.0013889)*26.2</f>
        <v>0.12104388679012344</v>
      </c>
      <c r="U1012" s="53">
        <f>S1012/2</f>
        <v>4.2327353395061725E-2</v>
      </c>
      <c r="V1012" s="53">
        <f>T1012/2</f>
        <v>6.0521943395061721E-2</v>
      </c>
      <c r="W1012" s="50">
        <f>RANK(J1012,J:J,1)</f>
        <v>664</v>
      </c>
      <c r="X1012" s="50">
        <f>YEAR(B1012)</f>
        <v>2008</v>
      </c>
      <c r="Y1012" s="50">
        <f>MONTH(B1012)</f>
        <v>5</v>
      </c>
      <c r="Z1012" s="56">
        <f>X1012*100+Y1012</f>
        <v>200805</v>
      </c>
      <c r="AA1012" s="56">
        <f>WEEKNUM(B1012,1)</f>
        <v>20</v>
      </c>
      <c r="AB1012" s="58">
        <f>IF(ISBLANK(B1012)," ",MAX(B1012-B1011-1,0))</f>
        <v>0</v>
      </c>
      <c r="AC1012" s="56">
        <f>DAY(B1012)</f>
        <v>13</v>
      </c>
      <c r="AD1012" s="53">
        <f>U1012+V1012</f>
        <v>0.10284929679012345</v>
      </c>
      <c r="AE1012" s="56">
        <f>IF("1-Swim"=D1012,E1012*46.7,IF("2-Bike"=D1012,E1012,IF("3-Run"=D1012,E1012*4.27,0)))</f>
        <v>4.8</v>
      </c>
    </row>
    <row r="1013" spans="1:31" x14ac:dyDescent="0.25">
      <c r="A1013" s="50">
        <v>1012</v>
      </c>
      <c r="B1013" s="78">
        <v>39581</v>
      </c>
      <c r="C1013" s="75">
        <f>B1013</f>
        <v>39581</v>
      </c>
      <c r="D1013" s="50" t="s">
        <v>1223</v>
      </c>
      <c r="E1013" s="50">
        <v>4</v>
      </c>
      <c r="F1013" s="50">
        <v>0</v>
      </c>
      <c r="G1013" s="50">
        <v>36</v>
      </c>
      <c r="H1013" s="50">
        <v>57</v>
      </c>
      <c r="I1013" s="53">
        <f>IF(E1013&gt;0,TIME(F1013,G1013,H1013),"")</f>
        <v>2.5659722222222223E-2</v>
      </c>
      <c r="J1013" s="54">
        <f>IF(E1013&gt;0,TIME(F1013,G1013,H1013)/E1013,"")</f>
        <v>6.4149305555555557E-3</v>
      </c>
      <c r="K1013" s="50" t="s">
        <v>660</v>
      </c>
      <c r="L1013" s="50" t="s">
        <v>143</v>
      </c>
      <c r="M1013" s="55">
        <f>IF(D1013&gt;0,0.0416666666666667/J1013,"")</f>
        <v>6.4952638700947274</v>
      </c>
      <c r="N1013" s="50">
        <v>0</v>
      </c>
      <c r="O1013" s="50" t="s">
        <v>291</v>
      </c>
      <c r="Q1013" s="151">
        <f>IF("1-Swim"=D1013,J1013*2.4,IF("2-Bike"=D1013,J1013*112,IF("3-Run"=D1013,J1013*26.2,0)))</f>
        <v>0.16807118055555556</v>
      </c>
      <c r="R1013" s="151">
        <f>Q1013/2</f>
        <v>8.403559027777778E-2</v>
      </c>
      <c r="S1013" s="53">
        <f>J1013*26.2</f>
        <v>0.16807118055555556</v>
      </c>
      <c r="T1013" s="53">
        <f>(J1013+0.0013889)*26.2</f>
        <v>0.20446036055555555</v>
      </c>
      <c r="U1013" s="53">
        <f>S1013/2</f>
        <v>8.403559027777778E-2</v>
      </c>
      <c r="V1013" s="53">
        <f>T1013/2</f>
        <v>0.10223018027777778</v>
      </c>
      <c r="W1013" s="50">
        <f>RANK(J1013,J:J,1)</f>
        <v>945</v>
      </c>
      <c r="X1013" s="50">
        <f>YEAR(B1013)</f>
        <v>2008</v>
      </c>
      <c r="Y1013" s="50">
        <f>MONTH(B1013)</f>
        <v>5</v>
      </c>
      <c r="Z1013" s="56">
        <f>X1013*100+Y1013</f>
        <v>200805</v>
      </c>
      <c r="AA1013" s="56">
        <f>WEEKNUM(B1013,1)</f>
        <v>20</v>
      </c>
      <c r="AB1013" s="58">
        <f>IF(ISBLANK(B1013)," ",MAX(B1013-B1012-1,0))</f>
        <v>0</v>
      </c>
      <c r="AC1013" s="56">
        <f>DAY(B1013)</f>
        <v>13</v>
      </c>
      <c r="AD1013" s="53">
        <f>U1013+V1013</f>
        <v>0.18626577055555554</v>
      </c>
      <c r="AE1013" s="56">
        <f>IF("1-Swim"=D1013,E1013*46.7,IF("2-Bike"=D1013,E1013,IF("3-Run"=D1013,E1013*4.27,0)))</f>
        <v>17.079999999999998</v>
      </c>
    </row>
    <row r="1014" spans="1:31" x14ac:dyDescent="0.25">
      <c r="A1014" s="50">
        <v>1013</v>
      </c>
      <c r="B1014" s="78">
        <v>39582</v>
      </c>
      <c r="C1014" s="75">
        <f>B1014</f>
        <v>39582</v>
      </c>
      <c r="D1014" s="50" t="s">
        <v>1224</v>
      </c>
      <c r="E1014" s="50">
        <v>10.199999999999999</v>
      </c>
      <c r="F1014" s="50">
        <v>0</v>
      </c>
      <c r="G1014" s="50">
        <v>38</v>
      </c>
      <c r="H1014" s="50">
        <v>12</v>
      </c>
      <c r="I1014" s="53">
        <f>IF(E1014&gt;0,TIME(F1014,G1014,H1014),"")</f>
        <v>2.6527777777777779E-2</v>
      </c>
      <c r="J1014" s="54">
        <f>IF(E1014&gt;0,TIME(F1014,G1014,H1014)/E1014,"")</f>
        <v>2.6007625272331156E-3</v>
      </c>
      <c r="K1014" s="50" t="s">
        <v>33</v>
      </c>
      <c r="L1014" s="50" t="s">
        <v>202</v>
      </c>
      <c r="M1014" s="55">
        <f>IF(D1014&gt;0,0.0416666666666667/J1014,"")</f>
        <v>16.020942408376975</v>
      </c>
      <c r="N1014" s="50">
        <v>0</v>
      </c>
      <c r="O1014" s="50" t="s">
        <v>291</v>
      </c>
      <c r="Q1014" s="151">
        <f>IF("1-Swim"=D1014,J1014*2.4,IF("2-Bike"=D1014,J1014*112,IF("3-Run"=D1014,J1014*26.2,0)))</f>
        <v>0.29128540305010897</v>
      </c>
      <c r="R1014" s="151">
        <f>Q1014/2</f>
        <v>0.14564270152505449</v>
      </c>
      <c r="S1014" s="53">
        <f>J1014*26.2</f>
        <v>6.8139978213507632E-2</v>
      </c>
      <c r="T1014" s="53">
        <f>(J1014+0.0013889)*26.2</f>
        <v>0.10452915821350763</v>
      </c>
      <c r="U1014" s="53">
        <f>S1014/2</f>
        <v>3.4069989106753816E-2</v>
      </c>
      <c r="V1014" s="53">
        <f>T1014/2</f>
        <v>5.2264579106753813E-2</v>
      </c>
      <c r="W1014" s="50">
        <f>RANK(J1014,J:J,1)</f>
        <v>356</v>
      </c>
      <c r="X1014" s="50">
        <f>YEAR(B1014)</f>
        <v>2008</v>
      </c>
      <c r="Y1014" s="50">
        <f>MONTH(B1014)</f>
        <v>5</v>
      </c>
      <c r="Z1014" s="56">
        <f>X1014*100+Y1014</f>
        <v>200805</v>
      </c>
      <c r="AA1014" s="56">
        <f>WEEKNUM(B1014,1)</f>
        <v>20</v>
      </c>
      <c r="AB1014" s="58">
        <f>IF(ISBLANK(B1014)," ",MAX(B1014-B1013-1,0))</f>
        <v>0</v>
      </c>
      <c r="AC1014" s="56">
        <f>DAY(B1014)</f>
        <v>14</v>
      </c>
      <c r="AD1014" s="53">
        <f>U1014+V1014</f>
        <v>8.6334568213507629E-2</v>
      </c>
      <c r="AE1014" s="56">
        <f>IF("1-Swim"=D1014,E1014*46.7,IF("2-Bike"=D1014,E1014,IF("3-Run"=D1014,E1014*4.27,0)))</f>
        <v>10.199999999999999</v>
      </c>
    </row>
    <row r="1015" spans="1:31" x14ac:dyDescent="0.25">
      <c r="A1015" s="50">
        <v>1014</v>
      </c>
      <c r="B1015" s="78">
        <v>39583</v>
      </c>
      <c r="C1015" s="75">
        <f>B1015</f>
        <v>39583</v>
      </c>
      <c r="D1015" s="50" t="s">
        <v>1223</v>
      </c>
      <c r="E1015" s="50">
        <v>5</v>
      </c>
      <c r="F1015" s="50">
        <v>0</v>
      </c>
      <c r="G1015" s="50">
        <v>44</v>
      </c>
      <c r="H1015" s="50">
        <v>18</v>
      </c>
      <c r="I1015" s="53">
        <f>IF(E1015&gt;0,TIME(F1015,G1015,H1015),"")</f>
        <v>3.0763888888888886E-2</v>
      </c>
      <c r="J1015" s="54">
        <f>IF(E1015&gt;0,TIME(F1015,G1015,H1015)/E1015,"")</f>
        <v>6.152777777777777E-3</v>
      </c>
      <c r="K1015" s="50" t="s">
        <v>660</v>
      </c>
      <c r="L1015" s="50" t="s">
        <v>171</v>
      </c>
      <c r="M1015" s="55">
        <f>IF(D1015&gt;0,0.0416666666666667/J1015,"")</f>
        <v>6.7720090293453783</v>
      </c>
      <c r="N1015" s="50">
        <v>0</v>
      </c>
      <c r="O1015" s="50" t="s">
        <v>255</v>
      </c>
      <c r="P1015" s="50" t="s">
        <v>670</v>
      </c>
      <c r="Q1015" s="151">
        <f>IF("1-Swim"=D1015,J1015*2.4,IF("2-Bike"=D1015,J1015*112,IF("3-Run"=D1015,J1015*26.2,0)))</f>
        <v>0.16120277777777775</v>
      </c>
      <c r="R1015" s="151">
        <f>Q1015/2</f>
        <v>8.0601388888888875E-2</v>
      </c>
      <c r="S1015" s="53">
        <f>J1015*26.2</f>
        <v>0.16120277777777775</v>
      </c>
      <c r="T1015" s="53">
        <f>(J1015+0.0013889)*26.2</f>
        <v>0.19759195777777774</v>
      </c>
      <c r="U1015" s="53">
        <f>S1015/2</f>
        <v>8.0601388888888875E-2</v>
      </c>
      <c r="V1015" s="53">
        <f>T1015/2</f>
        <v>9.8795978888888872E-2</v>
      </c>
      <c r="W1015" s="50">
        <f>RANK(J1015,J:J,1)</f>
        <v>847</v>
      </c>
      <c r="X1015" s="50">
        <f>YEAR(B1015)</f>
        <v>2008</v>
      </c>
      <c r="Y1015" s="50">
        <f>MONTH(B1015)</f>
        <v>5</v>
      </c>
      <c r="Z1015" s="56">
        <f>X1015*100+Y1015</f>
        <v>200805</v>
      </c>
      <c r="AA1015" s="56">
        <f>WEEKNUM(B1015,1)</f>
        <v>20</v>
      </c>
      <c r="AB1015" s="58">
        <f>IF(ISBLANK(B1015)," ",MAX(B1015-B1014-1,0))</f>
        <v>0</v>
      </c>
      <c r="AC1015" s="56">
        <f>DAY(B1015)</f>
        <v>15</v>
      </c>
      <c r="AD1015" s="53">
        <f>U1015+V1015</f>
        <v>0.17939736777777776</v>
      </c>
      <c r="AE1015" s="56">
        <f>IF("1-Swim"=D1015,E1015*46.7,IF("2-Bike"=D1015,E1015,IF("3-Run"=D1015,E1015*4.27,0)))</f>
        <v>21.349999999999998</v>
      </c>
    </row>
    <row r="1016" spans="1:31" x14ac:dyDescent="0.25">
      <c r="A1016" s="50">
        <v>1015</v>
      </c>
      <c r="B1016" s="78">
        <v>39585</v>
      </c>
      <c r="C1016" s="75">
        <f>B1016</f>
        <v>39585</v>
      </c>
      <c r="D1016" s="50" t="s">
        <v>1223</v>
      </c>
      <c r="E1016" s="50">
        <v>10.5</v>
      </c>
      <c r="F1016" s="50">
        <v>1</v>
      </c>
      <c r="G1016" s="50">
        <v>49</v>
      </c>
      <c r="H1016" s="50">
        <v>7</v>
      </c>
      <c r="I1016" s="53">
        <f>IF(E1016&gt;0,TIME(F1016,G1016,H1016),"")</f>
        <v>7.5775462962962961E-2</v>
      </c>
      <c r="J1016" s="54">
        <f>IF(E1016&gt;0,TIME(F1016,G1016,H1016)/E1016,"")</f>
        <v>7.2167107583774245E-3</v>
      </c>
      <c r="K1016" s="50" t="s">
        <v>660</v>
      </c>
      <c r="L1016" s="50" t="s">
        <v>1228</v>
      </c>
      <c r="M1016" s="55">
        <f>IF(D1016&gt;0,0.0416666666666667/J1016,"")</f>
        <v>5.7736367802046784</v>
      </c>
      <c r="N1016" s="50">
        <v>0</v>
      </c>
      <c r="O1016" s="50" t="s">
        <v>255</v>
      </c>
      <c r="Q1016" s="151">
        <f>IF("1-Swim"=D1016,J1016*2.4,IF("2-Bike"=D1016,J1016*112,IF("3-Run"=D1016,J1016*26.2,0)))</f>
        <v>0.18907782186948852</v>
      </c>
      <c r="R1016" s="151">
        <f>Q1016/2</f>
        <v>9.4538910934744258E-2</v>
      </c>
      <c r="S1016" s="53">
        <f>J1016*26.2</f>
        <v>0.18907782186948852</v>
      </c>
      <c r="T1016" s="53">
        <f>(J1016+0.0013889)*26.2</f>
        <v>0.22546700186948851</v>
      </c>
      <c r="U1016" s="53">
        <f>S1016/2</f>
        <v>9.4538910934744258E-2</v>
      </c>
      <c r="V1016" s="53">
        <f>T1016/2</f>
        <v>0.11273350093474425</v>
      </c>
      <c r="W1016" s="50">
        <f>RANK(J1016,J:J,1)</f>
        <v>1805</v>
      </c>
      <c r="X1016" s="50">
        <f>YEAR(B1016)</f>
        <v>2008</v>
      </c>
      <c r="Y1016" s="50">
        <f>MONTH(B1016)</f>
        <v>5</v>
      </c>
      <c r="Z1016" s="56">
        <f>X1016*100+Y1016</f>
        <v>200805</v>
      </c>
      <c r="AA1016" s="56">
        <f>WEEKNUM(B1016,1)</f>
        <v>20</v>
      </c>
      <c r="AB1016" s="58">
        <f>IF(ISBLANK(B1016)," ",MAX(B1016-B1015-1,0))</f>
        <v>1</v>
      </c>
      <c r="AC1016" s="56">
        <f>DAY(B1016)</f>
        <v>17</v>
      </c>
      <c r="AD1016" s="53">
        <f>U1016+V1016</f>
        <v>0.20727241186948853</v>
      </c>
      <c r="AE1016" s="56">
        <f>IF("1-Swim"=D1016,E1016*46.7,IF("2-Bike"=D1016,E1016,IF("3-Run"=D1016,E1016*4.27,0)))</f>
        <v>44.834999999999994</v>
      </c>
    </row>
    <row r="1017" spans="1:31" x14ac:dyDescent="0.25">
      <c r="A1017" s="50">
        <v>1016</v>
      </c>
      <c r="B1017" s="78">
        <v>39587</v>
      </c>
      <c r="C1017" s="75">
        <f>B1017</f>
        <v>39587</v>
      </c>
      <c r="D1017" s="50" t="s">
        <v>1224</v>
      </c>
      <c r="E1017" s="50">
        <v>8.1</v>
      </c>
      <c r="F1017" s="50">
        <v>0</v>
      </c>
      <c r="G1017" s="50">
        <v>30</v>
      </c>
      <c r="H1017" s="50">
        <v>11</v>
      </c>
      <c r="I1017" s="53">
        <f>IF(E1017&gt;0,TIME(F1017,G1017,H1017),"")</f>
        <v>2.0960648148148148E-2</v>
      </c>
      <c r="J1017" s="54">
        <f>IF(E1017&gt;0,TIME(F1017,G1017,H1017)/E1017,"")</f>
        <v>2.5877343392775492E-3</v>
      </c>
      <c r="K1017" s="50" t="s">
        <v>33</v>
      </c>
      <c r="L1017" s="50" t="s">
        <v>202</v>
      </c>
      <c r="M1017" s="55">
        <f>IF(D1017&gt;0,0.0416666666666667/J1017,"")</f>
        <v>16.101601325234689</v>
      </c>
      <c r="N1017" s="50">
        <v>0</v>
      </c>
      <c r="O1017" s="50" t="s">
        <v>291</v>
      </c>
      <c r="Q1017" s="151">
        <f>IF("1-Swim"=D1017,J1017*2.4,IF("2-Bike"=D1017,J1017*112,IF("3-Run"=D1017,J1017*26.2,0)))</f>
        <v>0.28982624599908552</v>
      </c>
      <c r="R1017" s="151">
        <f>Q1017/2</f>
        <v>0.14491312299954276</v>
      </c>
      <c r="S1017" s="53">
        <f>J1017*26.2</f>
        <v>6.779863968907178E-2</v>
      </c>
      <c r="T1017" s="53">
        <f>(J1017+0.0013889)*26.2</f>
        <v>0.10418781968907179</v>
      </c>
      <c r="U1017" s="53">
        <f>S1017/2</f>
        <v>3.389931984453589E-2</v>
      </c>
      <c r="V1017" s="53">
        <f>T1017/2</f>
        <v>5.2093909844535893E-2</v>
      </c>
      <c r="W1017" s="50">
        <f>RANK(J1017,J:J,1)</f>
        <v>348</v>
      </c>
      <c r="X1017" s="50">
        <f>YEAR(B1017)</f>
        <v>2008</v>
      </c>
      <c r="Y1017" s="50">
        <f>MONTH(B1017)</f>
        <v>5</v>
      </c>
      <c r="Z1017" s="56">
        <f>X1017*100+Y1017</f>
        <v>200805</v>
      </c>
      <c r="AA1017" s="56">
        <f>WEEKNUM(B1017,1)</f>
        <v>21</v>
      </c>
      <c r="AB1017" s="58">
        <f>IF(ISBLANK(B1017)," ",MAX(B1017-B1016-1,0))</f>
        <v>1</v>
      </c>
      <c r="AC1017" s="56">
        <f>DAY(B1017)</f>
        <v>19</v>
      </c>
      <c r="AD1017" s="53">
        <f>U1017+V1017</f>
        <v>8.5993229689071776E-2</v>
      </c>
      <c r="AE1017" s="56">
        <f>IF("1-Swim"=D1017,E1017*46.7,IF("2-Bike"=D1017,E1017,IF("3-Run"=D1017,E1017*4.27,0)))</f>
        <v>8.1</v>
      </c>
    </row>
    <row r="1018" spans="1:31" x14ac:dyDescent="0.25">
      <c r="A1018" s="50">
        <v>1017</v>
      </c>
      <c r="B1018" s="78">
        <v>39588</v>
      </c>
      <c r="C1018" s="75">
        <f>B1018</f>
        <v>39588</v>
      </c>
      <c r="D1018" s="50" t="s">
        <v>1223</v>
      </c>
      <c r="E1018" s="50">
        <v>4</v>
      </c>
      <c r="F1018" s="50">
        <v>0</v>
      </c>
      <c r="G1018" s="50">
        <v>37</v>
      </c>
      <c r="H1018" s="50">
        <v>4</v>
      </c>
      <c r="I1018" s="53">
        <f>IF(E1018&gt;0,TIME(F1018,G1018,H1018),"")</f>
        <v>2.5740740740740745E-2</v>
      </c>
      <c r="J1018" s="54">
        <f>IF(E1018&gt;0,TIME(F1018,G1018,H1018)/E1018,"")</f>
        <v>6.4351851851851861E-3</v>
      </c>
      <c r="K1018" s="50" t="s">
        <v>660</v>
      </c>
      <c r="L1018" s="50" t="s">
        <v>143</v>
      </c>
      <c r="M1018" s="55">
        <f>IF(D1018&gt;0,0.0416666666666667/J1018,"")</f>
        <v>6.4748201438848962</v>
      </c>
      <c r="N1018" s="50">
        <v>0</v>
      </c>
      <c r="O1018" s="50" t="s">
        <v>671</v>
      </c>
      <c r="P1018" s="50" t="s">
        <v>672</v>
      </c>
      <c r="Q1018" s="151">
        <f>IF("1-Swim"=D1018,J1018*2.4,IF("2-Bike"=D1018,J1018*112,IF("3-Run"=D1018,J1018*26.2,0)))</f>
        <v>0.16860185185185186</v>
      </c>
      <c r="R1018" s="151">
        <f>Q1018/2</f>
        <v>8.4300925925925932E-2</v>
      </c>
      <c r="S1018" s="53">
        <f>J1018*26.2</f>
        <v>0.16860185185185186</v>
      </c>
      <c r="T1018" s="53">
        <f>(J1018+0.0013889)*26.2</f>
        <v>0.20499103185185188</v>
      </c>
      <c r="U1018" s="53">
        <f>S1018/2</f>
        <v>8.4300925925925932E-2</v>
      </c>
      <c r="V1018" s="53">
        <f>T1018/2</f>
        <v>0.10249551592592594</v>
      </c>
      <c r="W1018" s="50">
        <f>RANK(J1018,J:J,1)</f>
        <v>960</v>
      </c>
      <c r="X1018" s="50">
        <f>YEAR(B1018)</f>
        <v>2008</v>
      </c>
      <c r="Y1018" s="50">
        <f>MONTH(B1018)</f>
        <v>5</v>
      </c>
      <c r="Z1018" s="56">
        <f>X1018*100+Y1018</f>
        <v>200805</v>
      </c>
      <c r="AA1018" s="56">
        <f>WEEKNUM(B1018,1)</f>
        <v>21</v>
      </c>
      <c r="AB1018" s="58">
        <f>IF(ISBLANK(B1018)," ",MAX(B1018-B1017-1,0))</f>
        <v>0</v>
      </c>
      <c r="AC1018" s="56">
        <f>DAY(B1018)</f>
        <v>20</v>
      </c>
      <c r="AD1018" s="53">
        <f>U1018+V1018</f>
        <v>0.18679644185185187</v>
      </c>
      <c r="AE1018" s="56">
        <f>IF("1-Swim"=D1018,E1018*46.7,IF("2-Bike"=D1018,E1018,IF("3-Run"=D1018,E1018*4.27,0)))</f>
        <v>17.079999999999998</v>
      </c>
    </row>
    <row r="1019" spans="1:31" x14ac:dyDescent="0.25">
      <c r="A1019" s="50">
        <v>1018</v>
      </c>
      <c r="B1019" s="78">
        <v>39589</v>
      </c>
      <c r="C1019" s="75">
        <f>B1019</f>
        <v>39589</v>
      </c>
      <c r="D1019" s="50" t="s">
        <v>1223</v>
      </c>
      <c r="E1019" s="50">
        <v>4</v>
      </c>
      <c r="F1019" s="50">
        <v>0</v>
      </c>
      <c r="G1019" s="50">
        <v>37</v>
      </c>
      <c r="H1019" s="50">
        <v>30</v>
      </c>
      <c r="I1019" s="53">
        <f>IF(E1019&gt;0,TIME(F1019,G1019,H1019),"")</f>
        <v>2.6041666666666668E-2</v>
      </c>
      <c r="J1019" s="54">
        <f>IF(E1019&gt;0,TIME(F1019,G1019,H1019)/E1019,"")</f>
        <v>6.510416666666667E-3</v>
      </c>
      <c r="K1019" s="50" t="s">
        <v>660</v>
      </c>
      <c r="L1019" s="50" t="s">
        <v>143</v>
      </c>
      <c r="M1019" s="55">
        <f>IF(D1019&gt;0,0.0416666666666667/J1019,"")</f>
        <v>6.4000000000000048</v>
      </c>
      <c r="N1019" s="50">
        <v>0</v>
      </c>
      <c r="O1019" s="50" t="s">
        <v>671</v>
      </c>
      <c r="Q1019" s="151">
        <f>IF("1-Swim"=D1019,J1019*2.4,IF("2-Bike"=D1019,J1019*112,IF("3-Run"=D1019,J1019*26.2,0)))</f>
        <v>0.17057291666666666</v>
      </c>
      <c r="R1019" s="151">
        <f>Q1019/2</f>
        <v>8.5286458333333329E-2</v>
      </c>
      <c r="S1019" s="53">
        <f>J1019*26.2</f>
        <v>0.17057291666666666</v>
      </c>
      <c r="T1019" s="53">
        <f>(J1019+0.0013889)*26.2</f>
        <v>0.20696209666666665</v>
      </c>
      <c r="U1019" s="53">
        <f>S1019/2</f>
        <v>8.5286458333333329E-2</v>
      </c>
      <c r="V1019" s="53">
        <f>T1019/2</f>
        <v>0.10348104833333333</v>
      </c>
      <c r="W1019" s="50">
        <f>RANK(J1019,J:J,1)</f>
        <v>1021</v>
      </c>
      <c r="X1019" s="50">
        <f>YEAR(B1019)</f>
        <v>2008</v>
      </c>
      <c r="Y1019" s="50">
        <f>MONTH(B1019)</f>
        <v>5</v>
      </c>
      <c r="Z1019" s="56">
        <f>X1019*100+Y1019</f>
        <v>200805</v>
      </c>
      <c r="AA1019" s="56">
        <f>WEEKNUM(B1019,1)</f>
        <v>21</v>
      </c>
      <c r="AB1019" s="58">
        <f>IF(ISBLANK(B1019)," ",MAX(B1019-B1018-1,0))</f>
        <v>0</v>
      </c>
      <c r="AC1019" s="56">
        <f>DAY(B1019)</f>
        <v>21</v>
      </c>
      <c r="AD1019" s="53">
        <f>U1019+V1019</f>
        <v>0.18876750666666664</v>
      </c>
      <c r="AE1019" s="56">
        <f>IF("1-Swim"=D1019,E1019*46.7,IF("2-Bike"=D1019,E1019,IF("3-Run"=D1019,E1019*4.27,0)))</f>
        <v>17.079999999999998</v>
      </c>
    </row>
    <row r="1020" spans="1:31" x14ac:dyDescent="0.25">
      <c r="A1020" s="50">
        <v>1019</v>
      </c>
      <c r="B1020" s="51">
        <v>39591</v>
      </c>
      <c r="C1020" s="75">
        <f>B1020</f>
        <v>39591</v>
      </c>
      <c r="D1020" s="50" t="s">
        <v>1223</v>
      </c>
      <c r="E1020" s="50">
        <v>5</v>
      </c>
      <c r="F1020" s="50">
        <v>0</v>
      </c>
      <c r="G1020" s="50">
        <v>50</v>
      </c>
      <c r="H1020" s="50">
        <v>50</v>
      </c>
      <c r="I1020" s="53">
        <f>IF(E1020&gt;0,TIME(F1020,G1020,H1020),"")</f>
        <v>3.5300925925925923E-2</v>
      </c>
      <c r="J1020" s="54">
        <f>IF(E1020&gt;0,TIME(F1020,G1020,H1020)/E1020,"")</f>
        <v>7.060185185185185E-3</v>
      </c>
      <c r="K1020" s="50" t="s">
        <v>660</v>
      </c>
      <c r="L1020" s="50" t="s">
        <v>171</v>
      </c>
      <c r="M1020" s="55">
        <f>IF(D1020&gt;0,0.0416666666666667/J1020,"")</f>
        <v>5.9016393442622999</v>
      </c>
      <c r="N1020" s="50">
        <v>0</v>
      </c>
      <c r="O1020" s="50" t="s">
        <v>255</v>
      </c>
      <c r="Q1020" s="151">
        <f>IF("1-Swim"=D1020,J1020*2.4,IF("2-Bike"=D1020,J1020*112,IF("3-Run"=D1020,J1020*26.2,0)))</f>
        <v>0.18497685185185184</v>
      </c>
      <c r="R1020" s="151">
        <f>Q1020/2</f>
        <v>9.2488425925925918E-2</v>
      </c>
      <c r="S1020" s="53">
        <f>J1020*26.2</f>
        <v>0.18497685185185184</v>
      </c>
      <c r="T1020" s="53">
        <f>(J1020+0.0013889)*26.2</f>
        <v>0.22136603185185186</v>
      </c>
      <c r="U1020" s="53">
        <f>S1020/2</f>
        <v>9.2488425925925918E-2</v>
      </c>
      <c r="V1020" s="53">
        <f>T1020/2</f>
        <v>0.11068301592592593</v>
      </c>
      <c r="W1020" s="50">
        <f>RANK(J1020,J:J,1)</f>
        <v>1623</v>
      </c>
      <c r="X1020" s="50">
        <f>YEAR(B1020)</f>
        <v>2008</v>
      </c>
      <c r="Y1020" s="50">
        <f>MONTH(B1020)</f>
        <v>5</v>
      </c>
      <c r="Z1020" s="56">
        <f>X1020*100+Y1020</f>
        <v>200805</v>
      </c>
      <c r="AA1020" s="56">
        <f>WEEKNUM(B1020,1)</f>
        <v>21</v>
      </c>
      <c r="AB1020" s="58">
        <f>IF(ISBLANK(B1020)," ",MAX(B1020-B1019-1,0))</f>
        <v>1</v>
      </c>
      <c r="AC1020" s="56">
        <f>DAY(B1020)</f>
        <v>23</v>
      </c>
      <c r="AD1020" s="53">
        <f>U1020+V1020</f>
        <v>0.20317144185185185</v>
      </c>
      <c r="AE1020" s="56">
        <f>IF("1-Swim"=D1020,E1020*46.7,IF("2-Bike"=D1020,E1020,IF("3-Run"=D1020,E1020*4.27,0)))</f>
        <v>21.349999999999998</v>
      </c>
    </row>
    <row r="1021" spans="1:31" x14ac:dyDescent="0.25">
      <c r="A1021" s="50">
        <v>1020</v>
      </c>
      <c r="B1021" s="51">
        <v>39593</v>
      </c>
      <c r="C1021" s="75">
        <f>B1021</f>
        <v>39593</v>
      </c>
      <c r="D1021" s="50" t="s">
        <v>1224</v>
      </c>
      <c r="E1021" s="50">
        <v>17</v>
      </c>
      <c r="F1021" s="50">
        <v>1</v>
      </c>
      <c r="G1021" s="50">
        <v>1</v>
      </c>
      <c r="H1021" s="50">
        <v>38</v>
      </c>
      <c r="I1021" s="53">
        <f>IF(E1021&gt;0,TIME(F1021,G1021,H1021),"")</f>
        <v>4.280092592592593E-2</v>
      </c>
      <c r="J1021" s="54">
        <f>IF(E1021&gt;0,TIME(F1021,G1021,H1021)/E1021,"")</f>
        <v>2.5177015250544663E-3</v>
      </c>
      <c r="K1021" s="50" t="s">
        <v>33</v>
      </c>
      <c r="L1021" s="50" t="s">
        <v>465</v>
      </c>
      <c r="M1021" s="55">
        <f>IF(D1021&gt;0,0.0416666666666667/J1021,"")</f>
        <v>16.549486208761504</v>
      </c>
      <c r="N1021" s="50">
        <v>0</v>
      </c>
      <c r="O1021" s="50" t="s">
        <v>255</v>
      </c>
      <c r="Q1021" s="151">
        <f>IF("1-Swim"=D1021,J1021*2.4,IF("2-Bike"=D1021,J1021*112,IF("3-Run"=D1021,J1021*26.2,0)))</f>
        <v>0.28198257080610023</v>
      </c>
      <c r="R1021" s="151">
        <f>Q1021/2</f>
        <v>0.14099128540305012</v>
      </c>
      <c r="S1021" s="53">
        <f>J1021*26.2</f>
        <v>6.5963779956427021E-2</v>
      </c>
      <c r="T1021" s="53">
        <f>(J1021+0.0013889)*26.2</f>
        <v>0.10235295995642701</v>
      </c>
      <c r="U1021" s="53">
        <f>S1021/2</f>
        <v>3.2981889978213511E-2</v>
      </c>
      <c r="V1021" s="53">
        <f>T1021/2</f>
        <v>5.1176479978213507E-2</v>
      </c>
      <c r="W1021" s="50">
        <f>RANK(J1021,J:J,1)</f>
        <v>318</v>
      </c>
      <c r="X1021" s="50">
        <f>YEAR(B1021)</f>
        <v>2008</v>
      </c>
      <c r="Y1021" s="50">
        <f>MONTH(B1021)</f>
        <v>5</v>
      </c>
      <c r="Z1021" s="56">
        <f>X1021*100+Y1021</f>
        <v>200805</v>
      </c>
      <c r="AA1021" s="56">
        <f>WEEKNUM(B1021,1)</f>
        <v>22</v>
      </c>
      <c r="AB1021" s="58">
        <f>IF(ISBLANK(B1021)," ",MAX(B1021-B1020-1,0))</f>
        <v>1</v>
      </c>
      <c r="AC1021" s="56">
        <f>DAY(B1021)</f>
        <v>25</v>
      </c>
      <c r="AD1021" s="53">
        <f>U1021+V1021</f>
        <v>8.4158369956427018E-2</v>
      </c>
      <c r="AE1021" s="56">
        <f>IF("1-Swim"=D1021,E1021*46.7,IF("2-Bike"=D1021,E1021,IF("3-Run"=D1021,E1021*4.27,0)))</f>
        <v>17</v>
      </c>
    </row>
    <row r="1022" spans="1:31" x14ac:dyDescent="0.25">
      <c r="A1022" s="50">
        <v>1021</v>
      </c>
      <c r="B1022" s="51">
        <v>39593</v>
      </c>
      <c r="C1022" s="75">
        <f>B1022</f>
        <v>39593</v>
      </c>
      <c r="D1022" s="50" t="s">
        <v>1223</v>
      </c>
      <c r="E1022" s="50">
        <v>10.5</v>
      </c>
      <c r="F1022" s="50">
        <v>1</v>
      </c>
      <c r="G1022" s="50">
        <v>45</v>
      </c>
      <c r="H1022" s="50">
        <v>49</v>
      </c>
      <c r="I1022" s="53">
        <f>IF(E1022&gt;0,TIME(F1022,G1022,H1022),"")</f>
        <v>7.3483796296296297E-2</v>
      </c>
      <c r="J1022" s="54">
        <f>IF(E1022&gt;0,TIME(F1022,G1022,H1022)/E1022,"")</f>
        <v>6.9984567901234572E-3</v>
      </c>
      <c r="K1022" s="50" t="s">
        <v>660</v>
      </c>
      <c r="L1022" s="50" t="s">
        <v>1228</v>
      </c>
      <c r="M1022" s="55">
        <f>IF(D1022&gt;0,0.0416666666666667/J1022,"")</f>
        <v>5.9536934950385927</v>
      </c>
      <c r="N1022" s="50">
        <v>0</v>
      </c>
      <c r="O1022" s="50" t="s">
        <v>255</v>
      </c>
      <c r="P1022" s="50" t="s">
        <v>673</v>
      </c>
      <c r="Q1022" s="151">
        <f>IF("1-Swim"=D1022,J1022*2.4,IF("2-Bike"=D1022,J1022*112,IF("3-Run"=D1022,J1022*26.2,0)))</f>
        <v>0.18335956790123459</v>
      </c>
      <c r="R1022" s="151">
        <f>Q1022/2</f>
        <v>9.1679783950617294E-2</v>
      </c>
      <c r="S1022" s="53">
        <f>J1022*26.2</f>
        <v>0.18335956790123459</v>
      </c>
      <c r="T1022" s="53">
        <f>(J1022+0.0013889)*26.2</f>
        <v>0.21974874790123455</v>
      </c>
      <c r="U1022" s="53">
        <f>S1022/2</f>
        <v>9.1679783950617294E-2</v>
      </c>
      <c r="V1022" s="53">
        <f>T1022/2</f>
        <v>0.10987437395061728</v>
      </c>
      <c r="W1022" s="50">
        <f>RANK(J1022,J:J,1)</f>
        <v>1562</v>
      </c>
      <c r="X1022" s="50">
        <f>YEAR(B1022)</f>
        <v>2008</v>
      </c>
      <c r="Y1022" s="50">
        <f>MONTH(B1022)</f>
        <v>5</v>
      </c>
      <c r="Z1022" s="56">
        <f>X1022*100+Y1022</f>
        <v>200805</v>
      </c>
      <c r="AA1022" s="56">
        <f>WEEKNUM(B1022,1)</f>
        <v>22</v>
      </c>
      <c r="AB1022" s="58">
        <f>IF(ISBLANK(B1022)," ",MAX(B1022-B1021-1,0))</f>
        <v>0</v>
      </c>
      <c r="AC1022" s="56">
        <f>DAY(B1022)</f>
        <v>25</v>
      </c>
      <c r="AD1022" s="53">
        <f>U1022+V1022</f>
        <v>0.20155415790123457</v>
      </c>
      <c r="AE1022" s="56">
        <f>IF("1-Swim"=D1022,E1022*46.7,IF("2-Bike"=D1022,E1022,IF("3-Run"=D1022,E1022*4.27,0)))</f>
        <v>44.834999999999994</v>
      </c>
    </row>
    <row r="1023" spans="1:31" x14ac:dyDescent="0.25">
      <c r="A1023" s="50">
        <v>1022</v>
      </c>
      <c r="B1023" s="51">
        <v>39595</v>
      </c>
      <c r="C1023" s="75">
        <f>B1023</f>
        <v>39595</v>
      </c>
      <c r="D1023" s="50" t="s">
        <v>1223</v>
      </c>
      <c r="E1023" s="50">
        <v>3.3</v>
      </c>
      <c r="F1023" s="50">
        <v>0</v>
      </c>
      <c r="G1023" s="50">
        <v>38</v>
      </c>
      <c r="H1023" s="50">
        <v>18</v>
      </c>
      <c r="I1023" s="53">
        <f>IF(E1023&gt;0,TIME(F1023,G1023,H1023),"")</f>
        <v>2.659722222222222E-2</v>
      </c>
      <c r="J1023" s="54">
        <f>IF(E1023&gt;0,TIME(F1023,G1023,H1023)/E1023,"")</f>
        <v>8.0597643097643102E-3</v>
      </c>
      <c r="K1023" s="50" t="s">
        <v>660</v>
      </c>
      <c r="L1023" s="50" t="s">
        <v>202</v>
      </c>
      <c r="M1023" s="55">
        <f>IF(D1023&gt;0,0.0416666666666667/J1023,"")</f>
        <v>5.1697127937336855</v>
      </c>
      <c r="N1023" s="50">
        <v>0</v>
      </c>
      <c r="O1023" s="50" t="s">
        <v>228</v>
      </c>
      <c r="Q1023" s="151">
        <f>IF("1-Swim"=D1023,J1023*2.4,IF("2-Bike"=D1023,J1023*112,IF("3-Run"=D1023,J1023*26.2,0)))</f>
        <v>0.21116582491582492</v>
      </c>
      <c r="R1023" s="151">
        <f>Q1023/2</f>
        <v>0.10558291245791246</v>
      </c>
      <c r="S1023" s="53">
        <f>J1023*26.2</f>
        <v>0.21116582491582492</v>
      </c>
      <c r="T1023" s="53">
        <f>(J1023+0.0013889)*26.2</f>
        <v>0.24755500491582494</v>
      </c>
      <c r="U1023" s="53">
        <f>S1023/2</f>
        <v>0.10558291245791246</v>
      </c>
      <c r="V1023" s="53">
        <f>T1023/2</f>
        <v>0.12377750245791247</v>
      </c>
      <c r="W1023" s="50">
        <f>RANK(J1023,J:J,1)</f>
        <v>2462</v>
      </c>
      <c r="X1023" s="50">
        <f>YEAR(B1023)</f>
        <v>2008</v>
      </c>
      <c r="Y1023" s="50">
        <f>MONTH(B1023)</f>
        <v>5</v>
      </c>
      <c r="Z1023" s="56">
        <f>X1023*100+Y1023</f>
        <v>200805</v>
      </c>
      <c r="AA1023" s="56">
        <f>WEEKNUM(B1023,1)</f>
        <v>22</v>
      </c>
      <c r="AB1023" s="58">
        <f>IF(ISBLANK(B1023)," ",MAX(B1023-B1022-1,0))</f>
        <v>1</v>
      </c>
      <c r="AC1023" s="56">
        <f>DAY(B1023)</f>
        <v>27</v>
      </c>
      <c r="AD1023" s="53">
        <f>U1023+V1023</f>
        <v>0.22936041491582493</v>
      </c>
      <c r="AE1023" s="56">
        <f>IF("1-Swim"=D1023,E1023*46.7,IF("2-Bike"=D1023,E1023,IF("3-Run"=D1023,E1023*4.27,0)))</f>
        <v>14.090999999999998</v>
      </c>
    </row>
    <row r="1024" spans="1:31" x14ac:dyDescent="0.25">
      <c r="A1024" s="50">
        <v>1023</v>
      </c>
      <c r="B1024" s="51">
        <v>39596</v>
      </c>
      <c r="C1024" s="75">
        <f>B1024</f>
        <v>39596</v>
      </c>
      <c r="D1024" s="50" t="s">
        <v>1223</v>
      </c>
      <c r="E1024" s="50">
        <v>5</v>
      </c>
      <c r="F1024" s="50">
        <v>0</v>
      </c>
      <c r="G1024" s="50">
        <v>46</v>
      </c>
      <c r="H1024" s="50">
        <v>25</v>
      </c>
      <c r="I1024" s="53">
        <f>IF(E1024&gt;0,TIME(F1024,G1024,H1024),"")</f>
        <v>3.2233796296296295E-2</v>
      </c>
      <c r="J1024" s="54">
        <f>IF(E1024&gt;0,TIME(F1024,G1024,H1024)/E1024,"")</f>
        <v>6.4467592592592588E-3</v>
      </c>
      <c r="K1024" s="50" t="s">
        <v>660</v>
      </c>
      <c r="L1024" s="50" t="s">
        <v>171</v>
      </c>
      <c r="M1024" s="55">
        <f>IF(D1024&gt;0,0.0416666666666667/J1024,"")</f>
        <v>6.4631956912028778</v>
      </c>
      <c r="N1024" s="50">
        <v>0</v>
      </c>
      <c r="O1024" s="50" t="s">
        <v>526</v>
      </c>
      <c r="Q1024" s="151">
        <f>IF("1-Swim"=D1024,J1024*2.4,IF("2-Bike"=D1024,J1024*112,IF("3-Run"=D1024,J1024*26.2,0)))</f>
        <v>0.16890509259259257</v>
      </c>
      <c r="R1024" s="151">
        <f>Q1024/2</f>
        <v>8.4452546296296283E-2</v>
      </c>
      <c r="S1024" s="53">
        <f>J1024*26.2</f>
        <v>0.16890509259259257</v>
      </c>
      <c r="T1024" s="53">
        <f>(J1024+0.0013889)*26.2</f>
        <v>0.20529427259259256</v>
      </c>
      <c r="U1024" s="53">
        <f>S1024/2</f>
        <v>8.4452546296296283E-2</v>
      </c>
      <c r="V1024" s="53">
        <f>T1024/2</f>
        <v>0.10264713629629628</v>
      </c>
      <c r="W1024" s="50">
        <f>RANK(J1024,J:J,1)</f>
        <v>975</v>
      </c>
      <c r="X1024" s="50">
        <f>YEAR(B1024)</f>
        <v>2008</v>
      </c>
      <c r="Y1024" s="50">
        <f>MONTH(B1024)</f>
        <v>5</v>
      </c>
      <c r="Z1024" s="56">
        <f>X1024*100+Y1024</f>
        <v>200805</v>
      </c>
      <c r="AA1024" s="56">
        <f>WEEKNUM(B1024,1)</f>
        <v>22</v>
      </c>
      <c r="AB1024" s="58">
        <f>IF(ISBLANK(B1024)," ",MAX(B1024-B1023-1,0))</f>
        <v>0</v>
      </c>
      <c r="AC1024" s="56">
        <f>DAY(B1024)</f>
        <v>28</v>
      </c>
      <c r="AD1024" s="53">
        <f>U1024+V1024</f>
        <v>0.18709968259259258</v>
      </c>
      <c r="AE1024" s="56">
        <f>IF("1-Swim"=D1024,E1024*46.7,IF("2-Bike"=D1024,E1024,IF("3-Run"=D1024,E1024*4.27,0)))</f>
        <v>21.349999999999998</v>
      </c>
    </row>
    <row r="1025" spans="1:31" x14ac:dyDescent="0.25">
      <c r="A1025" s="50">
        <v>1024</v>
      </c>
      <c r="B1025" s="51">
        <v>39598</v>
      </c>
      <c r="C1025" s="75">
        <f>B1025</f>
        <v>39598</v>
      </c>
      <c r="D1025" s="50" t="s">
        <v>1223</v>
      </c>
      <c r="E1025" s="50">
        <v>4.4000000000000004</v>
      </c>
      <c r="F1025" s="50">
        <v>0</v>
      </c>
      <c r="G1025" s="50">
        <v>45</v>
      </c>
      <c r="H1025" s="50">
        <v>6</v>
      </c>
      <c r="I1025" s="53">
        <f>IF(E1025&gt;0,TIME(F1025,G1025,H1025),"")</f>
        <v>3.1319444444444448E-2</v>
      </c>
      <c r="J1025" s="54">
        <f>IF(E1025&gt;0,TIME(F1025,G1025,H1025)/E1025,"")</f>
        <v>7.1180555555555563E-3</v>
      </c>
      <c r="K1025" s="50" t="s">
        <v>660</v>
      </c>
      <c r="L1025" s="50" t="s">
        <v>152</v>
      </c>
      <c r="M1025" s="55">
        <f>IF(D1025&gt;0,0.0416666666666667/J1025,"")</f>
        <v>5.8536585365853702</v>
      </c>
      <c r="N1025" s="50">
        <v>0</v>
      </c>
      <c r="O1025" s="50" t="s">
        <v>255</v>
      </c>
      <c r="Q1025" s="151">
        <f>IF("1-Swim"=D1025,J1025*2.4,IF("2-Bike"=D1025,J1025*112,IF("3-Run"=D1025,J1025*26.2,0)))</f>
        <v>0.18649305555555556</v>
      </c>
      <c r="R1025" s="151">
        <f>Q1025/2</f>
        <v>9.3246527777777782E-2</v>
      </c>
      <c r="S1025" s="53">
        <f>J1025*26.2</f>
        <v>0.18649305555555556</v>
      </c>
      <c r="T1025" s="53">
        <f>(J1025+0.0013889)*26.2</f>
        <v>0.22288223555555559</v>
      </c>
      <c r="U1025" s="53">
        <f>S1025/2</f>
        <v>9.3246527777777782E-2</v>
      </c>
      <c r="V1025" s="53">
        <f>T1025/2</f>
        <v>0.11144111777777779</v>
      </c>
      <c r="W1025" s="50">
        <f>RANK(J1025,J:J,1)</f>
        <v>1695</v>
      </c>
      <c r="X1025" s="50">
        <f>YEAR(B1025)</f>
        <v>2008</v>
      </c>
      <c r="Y1025" s="50">
        <f>MONTH(B1025)</f>
        <v>5</v>
      </c>
      <c r="Z1025" s="56">
        <f>X1025*100+Y1025</f>
        <v>200805</v>
      </c>
      <c r="AA1025" s="56">
        <f>WEEKNUM(B1025,1)</f>
        <v>22</v>
      </c>
      <c r="AB1025" s="58">
        <f>IF(ISBLANK(B1025)," ",MAX(B1025-B1024-1,0))</f>
        <v>1</v>
      </c>
      <c r="AC1025" s="56">
        <f>DAY(B1025)</f>
        <v>30</v>
      </c>
      <c r="AD1025" s="53">
        <f>U1025+V1025</f>
        <v>0.20468764555555558</v>
      </c>
      <c r="AE1025" s="56">
        <f>IF("1-Swim"=D1025,E1025*46.7,IF("2-Bike"=D1025,E1025,IF("3-Run"=D1025,E1025*4.27,0)))</f>
        <v>18.788</v>
      </c>
    </row>
    <row r="1026" spans="1:31" x14ac:dyDescent="0.25">
      <c r="A1026" s="50">
        <v>1025</v>
      </c>
      <c r="B1026" s="51">
        <v>39600</v>
      </c>
      <c r="C1026" s="75">
        <f>B1026</f>
        <v>39600</v>
      </c>
      <c r="D1026" s="50" t="s">
        <v>1223</v>
      </c>
      <c r="E1026" s="50">
        <v>8</v>
      </c>
      <c r="F1026" s="50">
        <v>1</v>
      </c>
      <c r="G1026" s="50">
        <v>28</v>
      </c>
      <c r="H1026" s="50">
        <v>0</v>
      </c>
      <c r="I1026" s="53">
        <f>IF(E1026&gt;0,TIME(F1026,G1026,H1026),"")</f>
        <v>6.1111111111111116E-2</v>
      </c>
      <c r="J1026" s="54">
        <f>IF(E1026&gt;0,TIME(F1026,G1026,H1026)/E1026,"")</f>
        <v>7.6388888888888895E-3</v>
      </c>
      <c r="K1026" s="50" t="s">
        <v>660</v>
      </c>
      <c r="L1026" s="50" t="s">
        <v>674</v>
      </c>
      <c r="M1026" s="55">
        <f>IF(D1026&gt;0,0.0416666666666667/J1026,"")</f>
        <v>5.4545454545454586</v>
      </c>
      <c r="N1026" s="50">
        <v>0</v>
      </c>
      <c r="O1026" s="50" t="s">
        <v>228</v>
      </c>
      <c r="Q1026" s="151">
        <f>IF("1-Swim"=D1026,J1026*2.4,IF("2-Bike"=D1026,J1026*112,IF("3-Run"=D1026,J1026*26.2,0)))</f>
        <v>0.20013888888888889</v>
      </c>
      <c r="R1026" s="151">
        <f>Q1026/2</f>
        <v>0.10006944444444445</v>
      </c>
      <c r="S1026" s="53">
        <f>J1026*26.2</f>
        <v>0.20013888888888889</v>
      </c>
      <c r="T1026" s="53">
        <f>(J1026+0.0013889)*26.2</f>
        <v>0.23652806888888891</v>
      </c>
      <c r="U1026" s="53">
        <f>S1026/2</f>
        <v>0.10006944444444445</v>
      </c>
      <c r="V1026" s="53">
        <f>T1026/2</f>
        <v>0.11826403444444446</v>
      </c>
      <c r="W1026" s="50">
        <f>RANK(J1026,J:J,1)</f>
        <v>2184</v>
      </c>
      <c r="X1026" s="50">
        <f>YEAR(B1026)</f>
        <v>2008</v>
      </c>
      <c r="Y1026" s="50">
        <f>MONTH(B1026)</f>
        <v>6</v>
      </c>
      <c r="Z1026" s="56">
        <f>X1026*100+Y1026</f>
        <v>200806</v>
      </c>
      <c r="AA1026" s="56">
        <f>WEEKNUM(B1026,1)</f>
        <v>23</v>
      </c>
      <c r="AB1026" s="58">
        <f>IF(ISBLANK(B1026)," ",MAX(B1026-B1025-1,0))</f>
        <v>1</v>
      </c>
      <c r="AC1026" s="56">
        <f>DAY(B1026)</f>
        <v>1</v>
      </c>
      <c r="AD1026" s="53">
        <f>U1026+V1026</f>
        <v>0.2183334788888889</v>
      </c>
      <c r="AE1026" s="56">
        <f>IF("1-Swim"=D1026,E1026*46.7,IF("2-Bike"=D1026,E1026,IF("3-Run"=D1026,E1026*4.27,0)))</f>
        <v>34.159999999999997</v>
      </c>
    </row>
    <row r="1027" spans="1:31" x14ac:dyDescent="0.25">
      <c r="A1027" s="50">
        <v>1026</v>
      </c>
      <c r="B1027" s="51">
        <v>39602</v>
      </c>
      <c r="C1027" s="75">
        <f>B1027</f>
        <v>39602</v>
      </c>
      <c r="D1027" s="50" t="s">
        <v>1223</v>
      </c>
      <c r="E1027" s="50">
        <v>3.5</v>
      </c>
      <c r="F1027" s="50">
        <v>0</v>
      </c>
      <c r="G1027" s="50">
        <v>33</v>
      </c>
      <c r="H1027" s="50">
        <v>54</v>
      </c>
      <c r="I1027" s="53">
        <f>IF(E1027&gt;0,TIME(F1027,G1027,H1027),"")</f>
        <v>2.3541666666666666E-2</v>
      </c>
      <c r="J1027" s="54">
        <f>IF(E1027&gt;0,TIME(F1027,G1027,H1027)/E1027,"")</f>
        <v>6.7261904761904759E-3</v>
      </c>
      <c r="K1027" s="50" t="s">
        <v>660</v>
      </c>
      <c r="L1027" s="50" t="s">
        <v>130</v>
      </c>
      <c r="M1027" s="55">
        <f>IF(D1027&gt;0,0.0416666666666667/J1027,"")</f>
        <v>6.1946902654867309</v>
      </c>
      <c r="N1027" s="50">
        <v>0</v>
      </c>
      <c r="O1027" s="50" t="s">
        <v>184</v>
      </c>
      <c r="P1027" s="50" t="s">
        <v>62</v>
      </c>
      <c r="Q1027" s="151">
        <f>IF("1-Swim"=D1027,J1027*2.4,IF("2-Bike"=D1027,J1027*112,IF("3-Run"=D1027,J1027*26.2,0)))</f>
        <v>0.17622619047619045</v>
      </c>
      <c r="R1027" s="151">
        <f>Q1027/2</f>
        <v>8.8113095238095226E-2</v>
      </c>
      <c r="S1027" s="53">
        <f>J1027*26.2</f>
        <v>0.17622619047619045</v>
      </c>
      <c r="T1027" s="53">
        <f>(J1027+0.0013889)*26.2</f>
        <v>0.21261537047619047</v>
      </c>
      <c r="U1027" s="53">
        <f>S1027/2</f>
        <v>8.8113095238095226E-2</v>
      </c>
      <c r="V1027" s="53">
        <f>T1027/2</f>
        <v>0.10630768523809524</v>
      </c>
      <c r="W1027" s="50">
        <f>RANK(J1027,J:J,1)</f>
        <v>1220</v>
      </c>
      <c r="X1027" s="50">
        <f>YEAR(B1027)</f>
        <v>2008</v>
      </c>
      <c r="Y1027" s="50">
        <f>MONTH(B1027)</f>
        <v>6</v>
      </c>
      <c r="Z1027" s="56">
        <f>X1027*100+Y1027</f>
        <v>200806</v>
      </c>
      <c r="AA1027" s="56">
        <f>WEEKNUM(B1027,1)</f>
        <v>23</v>
      </c>
      <c r="AB1027" s="58">
        <f>IF(ISBLANK(B1027)," ",MAX(B1027-B1026-1,0))</f>
        <v>1</v>
      </c>
      <c r="AC1027" s="56">
        <f>DAY(B1027)</f>
        <v>3</v>
      </c>
      <c r="AD1027" s="53">
        <f>U1027+V1027</f>
        <v>0.19442078047619046</v>
      </c>
      <c r="AE1027" s="56">
        <f>IF("1-Swim"=D1027,E1027*46.7,IF("2-Bike"=D1027,E1027,IF("3-Run"=D1027,E1027*4.27,0)))</f>
        <v>14.944999999999999</v>
      </c>
    </row>
    <row r="1028" spans="1:31" x14ac:dyDescent="0.25">
      <c r="A1028" s="50">
        <v>1027</v>
      </c>
      <c r="B1028" s="51">
        <v>39604</v>
      </c>
      <c r="C1028" s="75">
        <f>B1028</f>
        <v>39604</v>
      </c>
      <c r="D1028" s="50" t="s">
        <v>1223</v>
      </c>
      <c r="E1028" s="50">
        <v>4</v>
      </c>
      <c r="F1028" s="50">
        <v>0</v>
      </c>
      <c r="G1028" s="50">
        <v>39</v>
      </c>
      <c r="H1028" s="50">
        <v>9</v>
      </c>
      <c r="I1028" s="53">
        <f>IF(E1028&gt;0,TIME(F1028,G1028,H1028),"")</f>
        <v>2.71875E-2</v>
      </c>
      <c r="J1028" s="54">
        <f>IF(E1028&gt;0,TIME(F1028,G1028,H1028)/E1028,"")</f>
        <v>6.796875E-3</v>
      </c>
      <c r="K1028" s="50" t="s">
        <v>660</v>
      </c>
      <c r="L1028" s="50" t="s">
        <v>143</v>
      </c>
      <c r="M1028" s="55">
        <f>IF(D1028&gt;0,0.0416666666666667/J1028,"")</f>
        <v>6.1302681992337211</v>
      </c>
      <c r="N1028" s="50">
        <v>0</v>
      </c>
      <c r="O1028" s="50" t="s">
        <v>198</v>
      </c>
      <c r="Q1028" s="151">
        <f>IF("1-Swim"=D1028,J1028*2.4,IF("2-Bike"=D1028,J1028*112,IF("3-Run"=D1028,J1028*26.2,0)))</f>
        <v>0.178078125</v>
      </c>
      <c r="R1028" s="151">
        <f>Q1028/2</f>
        <v>8.9039062500000002E-2</v>
      </c>
      <c r="S1028" s="53">
        <f>J1028*26.2</f>
        <v>0.178078125</v>
      </c>
      <c r="T1028" s="53">
        <f>(J1028+0.0013889)*26.2</f>
        <v>0.21446730499999997</v>
      </c>
      <c r="U1028" s="53">
        <f>S1028/2</f>
        <v>8.9039062500000002E-2</v>
      </c>
      <c r="V1028" s="53">
        <f>T1028/2</f>
        <v>0.10723365249999998</v>
      </c>
      <c r="W1028" s="50">
        <f>RANK(J1028,J:J,1)</f>
        <v>1303</v>
      </c>
      <c r="X1028" s="50">
        <f>YEAR(B1028)</f>
        <v>2008</v>
      </c>
      <c r="Y1028" s="50">
        <f>MONTH(B1028)</f>
        <v>6</v>
      </c>
      <c r="Z1028" s="56">
        <f>X1028*100+Y1028</f>
        <v>200806</v>
      </c>
      <c r="AA1028" s="56">
        <f>WEEKNUM(B1028,1)</f>
        <v>23</v>
      </c>
      <c r="AB1028" s="58">
        <f>IF(ISBLANK(B1028)," ",MAX(B1028-B1027-1,0))</f>
        <v>1</v>
      </c>
      <c r="AC1028" s="56">
        <f>DAY(B1028)</f>
        <v>5</v>
      </c>
      <c r="AD1028" s="53">
        <f>U1028+V1028</f>
        <v>0.19627271499999999</v>
      </c>
      <c r="AE1028" s="56">
        <f>IF("1-Swim"=D1028,E1028*46.7,IF("2-Bike"=D1028,E1028,IF("3-Run"=D1028,E1028*4.27,0)))</f>
        <v>17.079999999999998</v>
      </c>
    </row>
    <row r="1029" spans="1:31" x14ac:dyDescent="0.25">
      <c r="A1029" s="50">
        <v>1028</v>
      </c>
      <c r="B1029" s="51">
        <v>39606</v>
      </c>
      <c r="C1029" s="75">
        <f>B1029</f>
        <v>39606</v>
      </c>
      <c r="D1029" s="50" t="s">
        <v>1225</v>
      </c>
      <c r="E1029" s="50">
        <v>0.22</v>
      </c>
      <c r="F1029" s="50">
        <v>0</v>
      </c>
      <c r="G1029" s="50">
        <v>8</v>
      </c>
      <c r="H1029" s="50">
        <v>30</v>
      </c>
      <c r="I1029" s="53">
        <f>IF(E1029&gt;0,TIME(F1029,G1029,H1029),"")</f>
        <v>5.9027777777777776E-3</v>
      </c>
      <c r="J1029" s="54">
        <f>IF(E1029&gt;0,TIME(F1029,G1029,H1029)/E1029,"")</f>
        <v>2.683080808080808E-2</v>
      </c>
      <c r="K1029" s="50" t="s">
        <v>236</v>
      </c>
      <c r="L1029" s="50" t="s">
        <v>677</v>
      </c>
      <c r="M1029" s="55">
        <f>IF(D1029&gt;0,0.0416666666666667/J1029,"")</f>
        <v>1.5529411764705894</v>
      </c>
      <c r="N1029" s="50">
        <v>0</v>
      </c>
      <c r="O1029" s="50" t="s">
        <v>678</v>
      </c>
      <c r="Q1029" s="151">
        <f>IF("1-Swim"=D1029,J1029*2.4,IF("2-Bike"=D1029,J1029*112,IF("3-Run"=D1029,J1029*26.2,0)))</f>
        <v>6.4393939393939392E-2</v>
      </c>
      <c r="R1029" s="151">
        <f>Q1029/2</f>
        <v>3.2196969696969696E-2</v>
      </c>
      <c r="S1029" s="53">
        <f>J1029*26.2</f>
        <v>0.70296717171717171</v>
      </c>
      <c r="T1029" s="53">
        <f>(J1029+0.0013889)*26.2</f>
        <v>0.73935635171717162</v>
      </c>
      <c r="U1029" s="53">
        <f>S1029/2</f>
        <v>0.35148358585858586</v>
      </c>
      <c r="V1029" s="53">
        <f>T1029/2</f>
        <v>0.36967817585858581</v>
      </c>
      <c r="W1029" s="50">
        <f>RANK(J1029,J:J,1)</f>
        <v>3257</v>
      </c>
      <c r="X1029" s="50">
        <f>YEAR(B1029)</f>
        <v>2008</v>
      </c>
      <c r="Y1029" s="50">
        <f>MONTH(B1029)</f>
        <v>6</v>
      </c>
      <c r="Z1029" s="56">
        <f>X1029*100+Y1029</f>
        <v>200806</v>
      </c>
      <c r="AA1029" s="56">
        <f>WEEKNUM(B1029,1)</f>
        <v>23</v>
      </c>
      <c r="AB1029" s="58">
        <f>IF(ISBLANK(B1029)," ",MAX(B1029-B1028-1,0))</f>
        <v>1</v>
      </c>
      <c r="AC1029" s="56">
        <f>DAY(B1029)</f>
        <v>7</v>
      </c>
      <c r="AD1029" s="53">
        <f>U1029+V1029</f>
        <v>0.72116176171717172</v>
      </c>
      <c r="AE1029" s="56">
        <f>IF("1-Swim"=D1029,E1029*46.7,IF("2-Bike"=D1029,E1029,IF("3-Run"=D1029,E1029*4.27,0)))</f>
        <v>10.274000000000001</v>
      </c>
    </row>
    <row r="1030" spans="1:31" x14ac:dyDescent="0.25">
      <c r="A1030" s="50">
        <v>1029</v>
      </c>
      <c r="B1030" s="51">
        <v>39607</v>
      </c>
      <c r="C1030" s="75">
        <f>B1030</f>
        <v>39607</v>
      </c>
      <c r="D1030" s="50" t="s">
        <v>1223</v>
      </c>
      <c r="E1030" s="50">
        <v>7.13</v>
      </c>
      <c r="F1030" s="50">
        <v>1</v>
      </c>
      <c r="G1030" s="50">
        <v>19</v>
      </c>
      <c r="H1030" s="50">
        <v>22</v>
      </c>
      <c r="I1030" s="53">
        <f>IF(E1030&gt;0,TIME(F1030,G1030,H1030),"")</f>
        <v>5.5115740740740743E-2</v>
      </c>
      <c r="J1030" s="54">
        <f>IF(E1030&gt;0,TIME(F1030,G1030,H1030)/E1030,"")</f>
        <v>7.7301179159524188E-3</v>
      </c>
      <c r="K1030" s="50" t="s">
        <v>660</v>
      </c>
      <c r="L1030" s="50" t="s">
        <v>50</v>
      </c>
      <c r="M1030" s="55">
        <f>IF(D1030&gt;0,0.0416666666666667/J1030,"")</f>
        <v>5.3901721965560725</v>
      </c>
      <c r="N1030" s="50">
        <v>0</v>
      </c>
      <c r="O1030" s="50" t="s">
        <v>500</v>
      </c>
      <c r="P1030" s="50" t="s">
        <v>679</v>
      </c>
      <c r="Q1030" s="151">
        <f>IF("1-Swim"=D1030,J1030*2.4,IF("2-Bike"=D1030,J1030*112,IF("3-Run"=D1030,J1030*26.2,0)))</f>
        <v>0.20252908939795336</v>
      </c>
      <c r="R1030" s="151">
        <f>Q1030/2</f>
        <v>0.10126454469897668</v>
      </c>
      <c r="S1030" s="53">
        <f>J1030*26.2</f>
        <v>0.20252908939795336</v>
      </c>
      <c r="T1030" s="53">
        <f>(J1030+0.0013889)*26.2</f>
        <v>0.23891826939795335</v>
      </c>
      <c r="U1030" s="53">
        <f>S1030/2</f>
        <v>0.10126454469897668</v>
      </c>
      <c r="V1030" s="53">
        <f>T1030/2</f>
        <v>0.11945913469897668</v>
      </c>
      <c r="W1030" s="50">
        <f>RANK(J1030,J:J,1)</f>
        <v>2263</v>
      </c>
      <c r="X1030" s="50">
        <f>YEAR(B1030)</f>
        <v>2008</v>
      </c>
      <c r="Y1030" s="50">
        <f>MONTH(B1030)</f>
        <v>6</v>
      </c>
      <c r="Z1030" s="56">
        <f>X1030*100+Y1030</f>
        <v>200806</v>
      </c>
      <c r="AA1030" s="56">
        <f>WEEKNUM(B1030,1)</f>
        <v>24</v>
      </c>
      <c r="AB1030" s="58">
        <f>IF(ISBLANK(B1030)," ",MAX(B1030-B1029-1,0))</f>
        <v>0</v>
      </c>
      <c r="AC1030" s="56">
        <f>DAY(B1030)</f>
        <v>8</v>
      </c>
      <c r="AD1030" s="53">
        <f>U1030+V1030</f>
        <v>0.22072367939795334</v>
      </c>
      <c r="AE1030" s="56">
        <f>IF("1-Swim"=D1030,E1030*46.7,IF("2-Bike"=D1030,E1030,IF("3-Run"=D1030,E1030*4.27,0)))</f>
        <v>30.445099999999996</v>
      </c>
    </row>
    <row r="1031" spans="1:31" x14ac:dyDescent="0.25">
      <c r="A1031" s="50">
        <v>1030</v>
      </c>
      <c r="B1031" s="51">
        <v>39609</v>
      </c>
      <c r="C1031" s="75">
        <f>B1031</f>
        <v>39609</v>
      </c>
      <c r="D1031" s="50" t="s">
        <v>514</v>
      </c>
      <c r="E1031" s="50">
        <v>1.0000000000000001E-5</v>
      </c>
      <c r="F1031" s="50">
        <v>0</v>
      </c>
      <c r="G1031" s="50">
        <v>30</v>
      </c>
      <c r="H1031" s="50">
        <v>0</v>
      </c>
      <c r="I1031" s="53">
        <f>IF(E1031&gt;0,TIME(F1031,G1031,H1031),"")</f>
        <v>2.0833333333333332E-2</v>
      </c>
      <c r="J1031" s="54">
        <f>IF(E1031&gt;0,TIME(F1031,G1031,H1031)/E1031,"")</f>
        <v>2083.333333333333</v>
      </c>
      <c r="K1031" s="50" t="s">
        <v>581</v>
      </c>
      <c r="L1031" s="50" t="s">
        <v>680</v>
      </c>
      <c r="M1031" s="55">
        <f>IF(D1031&gt;0,0.0416666666666667/J1031,"")</f>
        <v>2.0000000000000019E-5</v>
      </c>
      <c r="N1031" s="50">
        <v>0</v>
      </c>
      <c r="O1031" s="50" t="s">
        <v>253</v>
      </c>
      <c r="P1031" s="79"/>
      <c r="Q1031" s="151">
        <f>IF("1-Swim"=D1031,J1031*2.4,IF("2-Bike"=D1031,J1031*112,IF("3-Run"=D1031,J1031*26.2,0)))</f>
        <v>0</v>
      </c>
      <c r="R1031" s="151">
        <f>Q1031/2</f>
        <v>0</v>
      </c>
      <c r="S1031" s="53">
        <f>J1031*26.2</f>
        <v>54583.333333333321</v>
      </c>
      <c r="T1031" s="53">
        <f>(J1031+0.0013889)*26.2</f>
        <v>54583.369722513329</v>
      </c>
      <c r="U1031" s="53">
        <f>S1031/2</f>
        <v>27291.666666666661</v>
      </c>
      <c r="V1031" s="53">
        <f>T1031/2</f>
        <v>27291.684861256665</v>
      </c>
      <c r="W1031" s="50">
        <f>RANK(J1031,J:J,1)</f>
        <v>3433</v>
      </c>
      <c r="X1031" s="50">
        <f>YEAR(B1031)</f>
        <v>2008</v>
      </c>
      <c r="Y1031" s="50">
        <f>MONTH(B1031)</f>
        <v>6</v>
      </c>
      <c r="Z1031" s="56">
        <f>X1031*100+Y1031</f>
        <v>200806</v>
      </c>
      <c r="AA1031" s="56">
        <f>WEEKNUM(B1031,1)</f>
        <v>24</v>
      </c>
      <c r="AB1031" s="58">
        <f>IF(ISBLANK(B1031)," ",MAX(B1031-B1030-1,0))</f>
        <v>1</v>
      </c>
      <c r="AC1031" s="56">
        <f>DAY(B1031)</f>
        <v>10</v>
      </c>
      <c r="AD1031" s="53">
        <f>U1031+V1031</f>
        <v>54583.351527923325</v>
      </c>
      <c r="AE1031" s="56">
        <f>IF("1-Swim"=D1031,E1031*46.7,IF("2-Bike"=D1031,E1031,IF("3-Run"=D1031,E1031*4.27,0)))</f>
        <v>0</v>
      </c>
    </row>
    <row r="1032" spans="1:31" x14ac:dyDescent="0.25">
      <c r="A1032" s="50">
        <v>1031</v>
      </c>
      <c r="B1032" s="51">
        <v>39610</v>
      </c>
      <c r="C1032" s="75">
        <f>B1032</f>
        <v>39610</v>
      </c>
      <c r="D1032" s="50" t="s">
        <v>1223</v>
      </c>
      <c r="E1032" s="50">
        <v>4</v>
      </c>
      <c r="F1032" s="50">
        <v>0</v>
      </c>
      <c r="G1032" s="50">
        <v>43</v>
      </c>
      <c r="H1032" s="50">
        <v>28</v>
      </c>
      <c r="I1032" s="53">
        <f>IF(E1032&gt;0,TIME(F1032,G1032,H1032),"")</f>
        <v>3.0185185185185186E-2</v>
      </c>
      <c r="J1032" s="54">
        <f>IF(E1032&gt;0,TIME(F1032,G1032,H1032)/E1032,"")</f>
        <v>7.5462962962962966E-3</v>
      </c>
      <c r="K1032" s="50" t="s">
        <v>660</v>
      </c>
      <c r="L1032" s="50" t="s">
        <v>143</v>
      </c>
      <c r="M1032" s="55">
        <f>IF(D1032&gt;0,0.0416666666666667/J1032,"")</f>
        <v>5.5214723926380405</v>
      </c>
      <c r="N1032" s="50">
        <v>154</v>
      </c>
      <c r="O1032" s="50" t="s">
        <v>228</v>
      </c>
      <c r="P1032" s="50" t="s">
        <v>681</v>
      </c>
      <c r="Q1032" s="151">
        <f>IF("1-Swim"=D1032,J1032*2.4,IF("2-Bike"=D1032,J1032*112,IF("3-Run"=D1032,J1032*26.2,0)))</f>
        <v>0.19771296296296298</v>
      </c>
      <c r="R1032" s="151">
        <f>Q1032/2</f>
        <v>9.885648148148149E-2</v>
      </c>
      <c r="S1032" s="53">
        <f>J1032*26.2</f>
        <v>0.19771296296296298</v>
      </c>
      <c r="T1032" s="53">
        <f>(J1032+0.0013889)*26.2</f>
        <v>0.23410214296296294</v>
      </c>
      <c r="U1032" s="53">
        <f>S1032/2</f>
        <v>9.885648148148149E-2</v>
      </c>
      <c r="V1032" s="53">
        <f>T1032/2</f>
        <v>0.11705107148148147</v>
      </c>
      <c r="W1032" s="50">
        <f>RANK(J1032,J:J,1)</f>
        <v>2108</v>
      </c>
      <c r="X1032" s="50">
        <f>YEAR(B1032)</f>
        <v>2008</v>
      </c>
      <c r="Y1032" s="50">
        <f>MONTH(B1032)</f>
        <v>6</v>
      </c>
      <c r="Z1032" s="56">
        <f>X1032*100+Y1032</f>
        <v>200806</v>
      </c>
      <c r="AA1032" s="56">
        <f>WEEKNUM(B1032,1)</f>
        <v>24</v>
      </c>
      <c r="AB1032" s="58">
        <f>IF(ISBLANK(B1032)," ",MAX(B1032-B1031-1,0))</f>
        <v>0</v>
      </c>
      <c r="AC1032" s="56">
        <f>DAY(B1032)</f>
        <v>11</v>
      </c>
      <c r="AD1032" s="53">
        <f>U1032+V1032</f>
        <v>0.21590755296296296</v>
      </c>
      <c r="AE1032" s="56">
        <f>IF("1-Swim"=D1032,E1032*46.7,IF("2-Bike"=D1032,E1032,IF("3-Run"=D1032,E1032*4.27,0)))</f>
        <v>17.079999999999998</v>
      </c>
    </row>
    <row r="1033" spans="1:31" x14ac:dyDescent="0.25">
      <c r="A1033" s="50">
        <v>1032</v>
      </c>
      <c r="B1033" s="51">
        <v>39611</v>
      </c>
      <c r="C1033" s="75">
        <f>B1033</f>
        <v>39611</v>
      </c>
      <c r="D1033" s="50" t="s">
        <v>1224</v>
      </c>
      <c r="E1033" s="50">
        <v>12.27</v>
      </c>
      <c r="F1033" s="50">
        <v>0</v>
      </c>
      <c r="G1033" s="50">
        <v>45</v>
      </c>
      <c r="H1033" s="50">
        <v>18</v>
      </c>
      <c r="I1033" s="53">
        <f>IF(E1033&gt;0,TIME(F1033,G1033,H1033),"")</f>
        <v>3.1458333333333331E-2</v>
      </c>
      <c r="J1033" s="54">
        <f>IF(E1033&gt;0,TIME(F1033,G1033,H1033)/E1033,"")</f>
        <v>2.5638413474599292E-3</v>
      </c>
      <c r="K1033" s="50" t="s">
        <v>33</v>
      </c>
      <c r="L1033" s="50" t="s">
        <v>682</v>
      </c>
      <c r="M1033" s="55">
        <f>IF(D1033&gt;0,0.0416666666666667/J1033,"")</f>
        <v>16.251655629139087</v>
      </c>
      <c r="N1033" s="50">
        <v>0</v>
      </c>
      <c r="O1033" s="50" t="s">
        <v>255</v>
      </c>
      <c r="Q1033" s="151">
        <f>IF("1-Swim"=D1033,J1033*2.4,IF("2-Bike"=D1033,J1033*112,IF("3-Run"=D1033,J1033*26.2,0)))</f>
        <v>0.28715023091551206</v>
      </c>
      <c r="R1033" s="151">
        <f>Q1033/2</f>
        <v>0.14357511545775603</v>
      </c>
      <c r="S1033" s="53">
        <f>J1033*26.2</f>
        <v>6.7172643303450144E-2</v>
      </c>
      <c r="T1033" s="53">
        <f>(J1033+0.0013889)*26.2</f>
        <v>0.10356182330345014</v>
      </c>
      <c r="U1033" s="53">
        <f>S1033/2</f>
        <v>3.3586321651725072E-2</v>
      </c>
      <c r="V1033" s="53">
        <f>T1033/2</f>
        <v>5.1780911651725069E-2</v>
      </c>
      <c r="W1033" s="50">
        <f>RANK(J1033,J:J,1)</f>
        <v>336</v>
      </c>
      <c r="X1033" s="50">
        <f>YEAR(B1033)</f>
        <v>2008</v>
      </c>
      <c r="Y1033" s="50">
        <f>MONTH(B1033)</f>
        <v>6</v>
      </c>
      <c r="Z1033" s="56">
        <f>X1033*100+Y1033</f>
        <v>200806</v>
      </c>
      <c r="AA1033" s="56">
        <f>WEEKNUM(B1033,1)</f>
        <v>24</v>
      </c>
      <c r="AB1033" s="58">
        <f>IF(ISBLANK(B1033)," ",MAX(B1033-B1032-1,0))</f>
        <v>0</v>
      </c>
      <c r="AC1033" s="56">
        <f>DAY(B1033)</f>
        <v>12</v>
      </c>
      <c r="AD1033" s="53">
        <f>U1033+V1033</f>
        <v>8.5367233303450141E-2</v>
      </c>
      <c r="AE1033" s="56">
        <f>IF("1-Swim"=D1033,E1033*46.7,IF("2-Bike"=D1033,E1033,IF("3-Run"=D1033,E1033*4.27,0)))</f>
        <v>12.27</v>
      </c>
    </row>
    <row r="1034" spans="1:31" x14ac:dyDescent="0.25">
      <c r="A1034" s="50">
        <v>1033</v>
      </c>
      <c r="B1034" s="51">
        <v>39613</v>
      </c>
      <c r="C1034" s="75">
        <f>B1034</f>
        <v>39613</v>
      </c>
      <c r="D1034" s="50" t="s">
        <v>1225</v>
      </c>
      <c r="E1034" s="50">
        <v>1</v>
      </c>
      <c r="F1034" s="50">
        <v>0</v>
      </c>
      <c r="G1034" s="50">
        <v>39</v>
      </c>
      <c r="H1034" s="50">
        <v>24</v>
      </c>
      <c r="I1034" s="53">
        <f>IF(E1034&gt;0,TIME(F1034,G1034,H1034),"")</f>
        <v>2.736111111111111E-2</v>
      </c>
      <c r="J1034" s="54">
        <f>IF(E1034&gt;0,TIME(F1034,G1034,H1034)/E1034,"")</f>
        <v>2.736111111111111E-2</v>
      </c>
      <c r="K1034" s="50" t="s">
        <v>236</v>
      </c>
      <c r="L1034" s="50" t="s">
        <v>41</v>
      </c>
      <c r="M1034" s="55">
        <f>IF(D1034&gt;0,0.0416666666666667/J1034,"")</f>
        <v>1.5228426395939099</v>
      </c>
      <c r="N1034" s="50">
        <v>0</v>
      </c>
      <c r="O1034" s="50" t="s">
        <v>255</v>
      </c>
      <c r="Q1034" s="151">
        <f>IF("1-Swim"=D1034,J1034*2.4,IF("2-Bike"=D1034,J1034*112,IF("3-Run"=D1034,J1034*26.2,0)))</f>
        <v>6.5666666666666665E-2</v>
      </c>
      <c r="R1034" s="151">
        <f>Q1034/2</f>
        <v>3.2833333333333332E-2</v>
      </c>
      <c r="S1034" s="53">
        <f>J1034*26.2</f>
        <v>0.71686111111111106</v>
      </c>
      <c r="T1034" s="53">
        <f>(J1034+0.0013889)*26.2</f>
        <v>0.75325029111111108</v>
      </c>
      <c r="U1034" s="53">
        <f>S1034/2</f>
        <v>0.35843055555555553</v>
      </c>
      <c r="V1034" s="53">
        <f>T1034/2</f>
        <v>0.37662514555555554</v>
      </c>
      <c r="W1034" s="50">
        <f>RANK(J1034,J:J,1)</f>
        <v>3282</v>
      </c>
      <c r="X1034" s="50">
        <f>YEAR(B1034)</f>
        <v>2008</v>
      </c>
      <c r="Y1034" s="50">
        <f>MONTH(B1034)</f>
        <v>6</v>
      </c>
      <c r="Z1034" s="56">
        <f>X1034*100+Y1034</f>
        <v>200806</v>
      </c>
      <c r="AA1034" s="56">
        <f>WEEKNUM(B1034,1)</f>
        <v>24</v>
      </c>
      <c r="AB1034" s="58">
        <f>IF(ISBLANK(B1034)," ",MAX(B1034-B1033-1,0))</f>
        <v>1</v>
      </c>
      <c r="AC1034" s="56">
        <f>DAY(B1034)</f>
        <v>14</v>
      </c>
      <c r="AD1034" s="53">
        <f>U1034+V1034</f>
        <v>0.73505570111111107</v>
      </c>
      <c r="AE1034" s="56">
        <f>IF("1-Swim"=D1034,E1034*46.7,IF("2-Bike"=D1034,E1034,IF("3-Run"=D1034,E1034*4.27,0)))</f>
        <v>46.7</v>
      </c>
    </row>
    <row r="1035" spans="1:31" x14ac:dyDescent="0.25">
      <c r="A1035" s="50">
        <v>1034</v>
      </c>
      <c r="B1035" s="51">
        <v>39613</v>
      </c>
      <c r="C1035" s="75">
        <f>B1035</f>
        <v>39613</v>
      </c>
      <c r="D1035" s="50" t="s">
        <v>1224</v>
      </c>
      <c r="E1035" s="50">
        <v>25</v>
      </c>
      <c r="F1035" s="50">
        <v>1</v>
      </c>
      <c r="G1035" s="50">
        <v>34</v>
      </c>
      <c r="H1035" s="50">
        <v>36</v>
      </c>
      <c r="I1035" s="53">
        <f>IF(E1035&gt;0,TIME(F1035,G1035,H1035),"")</f>
        <v>6.5694444444444444E-2</v>
      </c>
      <c r="J1035" s="54">
        <f>IF(E1035&gt;0,TIME(F1035,G1035,H1035)/E1035,"")</f>
        <v>2.6277777777777779E-3</v>
      </c>
      <c r="K1035" s="50" t="s">
        <v>33</v>
      </c>
      <c r="L1035" s="50" t="s">
        <v>41</v>
      </c>
      <c r="M1035" s="55">
        <f>IF(D1035&gt;0,0.0416666666666667/J1035,"")</f>
        <v>15.856236786469356</v>
      </c>
      <c r="N1035" s="50">
        <v>0</v>
      </c>
      <c r="O1035" s="50" t="s">
        <v>255</v>
      </c>
      <c r="Q1035" s="151">
        <f>IF("1-Swim"=D1035,J1035*2.4,IF("2-Bike"=D1035,J1035*112,IF("3-Run"=D1035,J1035*26.2,0)))</f>
        <v>0.29431111111111113</v>
      </c>
      <c r="R1035" s="151">
        <f>Q1035/2</f>
        <v>0.14715555555555557</v>
      </c>
      <c r="S1035" s="53">
        <f>J1035*26.2</f>
        <v>6.8847777777777786E-2</v>
      </c>
      <c r="T1035" s="53">
        <f>(J1035+0.0013889)*26.2</f>
        <v>0.10523695777777778</v>
      </c>
      <c r="U1035" s="53">
        <f>S1035/2</f>
        <v>3.4423888888888893E-2</v>
      </c>
      <c r="V1035" s="53">
        <f>T1035/2</f>
        <v>5.2618478888888889E-2</v>
      </c>
      <c r="W1035" s="50">
        <f>RANK(J1035,J:J,1)</f>
        <v>379</v>
      </c>
      <c r="X1035" s="50">
        <f>YEAR(B1035)</f>
        <v>2008</v>
      </c>
      <c r="Y1035" s="50">
        <f>MONTH(B1035)</f>
        <v>6</v>
      </c>
      <c r="Z1035" s="56">
        <f>X1035*100+Y1035</f>
        <v>200806</v>
      </c>
      <c r="AA1035" s="56">
        <f>WEEKNUM(B1035,1)</f>
        <v>24</v>
      </c>
      <c r="AB1035" s="58">
        <f>IF(ISBLANK(B1035)," ",MAX(B1035-B1034-1,0))</f>
        <v>0</v>
      </c>
      <c r="AC1035" s="56">
        <f>DAY(B1035)</f>
        <v>14</v>
      </c>
      <c r="AD1035" s="53">
        <f>U1035+V1035</f>
        <v>8.7042367777777782E-2</v>
      </c>
      <c r="AE1035" s="56">
        <f>IF("1-Swim"=D1035,E1035*46.7,IF("2-Bike"=D1035,E1035,IF("3-Run"=D1035,E1035*4.27,0)))</f>
        <v>25</v>
      </c>
    </row>
    <row r="1036" spans="1:31" x14ac:dyDescent="0.25">
      <c r="A1036" s="50">
        <v>1035</v>
      </c>
      <c r="B1036" s="51">
        <v>39613</v>
      </c>
      <c r="C1036" s="75">
        <f>B1036</f>
        <v>39613</v>
      </c>
      <c r="D1036" s="50" t="s">
        <v>1223</v>
      </c>
      <c r="E1036" s="50">
        <v>6.2</v>
      </c>
      <c r="F1036" s="50">
        <v>1</v>
      </c>
      <c r="G1036" s="50">
        <v>9</v>
      </c>
      <c r="H1036" s="50">
        <v>40</v>
      </c>
      <c r="I1036" s="53">
        <f>IF(E1036&gt;0,TIME(F1036,G1036,H1036),"")</f>
        <v>4.8379629629629627E-2</v>
      </c>
      <c r="J1036" s="54">
        <f>IF(E1036&gt;0,TIME(F1036,G1036,H1036)/E1036,"")</f>
        <v>7.8031660692951012E-3</v>
      </c>
      <c r="K1036" s="50" t="s">
        <v>660</v>
      </c>
      <c r="L1036" s="50" t="s">
        <v>41</v>
      </c>
      <c r="M1036" s="55">
        <f>IF(D1036&gt;0,0.0416666666666667/J1036,"")</f>
        <v>5.3397129186602914</v>
      </c>
      <c r="N1036" s="50">
        <v>0</v>
      </c>
      <c r="O1036" s="50" t="s">
        <v>255</v>
      </c>
      <c r="Q1036" s="151">
        <f>IF("1-Swim"=D1036,J1036*2.4,IF("2-Bike"=D1036,J1036*112,IF("3-Run"=D1036,J1036*26.2,0)))</f>
        <v>0.20444295101553164</v>
      </c>
      <c r="R1036" s="151">
        <f>Q1036/2</f>
        <v>0.10222147550776582</v>
      </c>
      <c r="S1036" s="53">
        <f>J1036*26.2</f>
        <v>0.20444295101553164</v>
      </c>
      <c r="T1036" s="53">
        <f>(J1036+0.0013889)*26.2</f>
        <v>0.24083213101553164</v>
      </c>
      <c r="U1036" s="53">
        <f>S1036/2</f>
        <v>0.10222147550776582</v>
      </c>
      <c r="V1036" s="53">
        <f>T1036/2</f>
        <v>0.12041606550776582</v>
      </c>
      <c r="W1036" s="50">
        <f>RANK(J1036,J:J,1)</f>
        <v>2303</v>
      </c>
      <c r="X1036" s="50">
        <f>YEAR(B1036)</f>
        <v>2008</v>
      </c>
      <c r="Y1036" s="50">
        <f>MONTH(B1036)</f>
        <v>6</v>
      </c>
      <c r="Z1036" s="56">
        <f>X1036*100+Y1036</f>
        <v>200806</v>
      </c>
      <c r="AA1036" s="56">
        <f>WEEKNUM(B1036,1)</f>
        <v>24</v>
      </c>
      <c r="AB1036" s="58">
        <f>IF(ISBLANK(B1036)," ",MAX(B1036-B1033-1,0))</f>
        <v>1</v>
      </c>
      <c r="AC1036" s="56">
        <f>DAY(B1036)</f>
        <v>14</v>
      </c>
      <c r="AD1036" s="53">
        <f>U1036+V1036</f>
        <v>0.22263754101553163</v>
      </c>
      <c r="AE1036" s="56">
        <f>IF("1-Swim"=D1036,E1036*46.7,IF("2-Bike"=D1036,E1036,IF("3-Run"=D1036,E1036*4.27,0)))</f>
        <v>26.473999999999997</v>
      </c>
    </row>
    <row r="1037" spans="1:31" x14ac:dyDescent="0.25">
      <c r="A1037" s="50">
        <v>1036</v>
      </c>
      <c r="B1037" s="51">
        <v>39613</v>
      </c>
      <c r="C1037" s="75">
        <f>B1037</f>
        <v>39613</v>
      </c>
      <c r="D1037" s="50" t="s">
        <v>515</v>
      </c>
      <c r="E1037" s="50">
        <v>1</v>
      </c>
      <c r="F1037" s="50">
        <v>0</v>
      </c>
      <c r="G1037" s="50">
        <v>1</v>
      </c>
      <c r="H1037" s="50">
        <v>52</v>
      </c>
      <c r="I1037" s="53">
        <f>IF(E1037&gt;0,TIME(F1037,G1037,H1037),"")</f>
        <v>1.2962962962962963E-3</v>
      </c>
      <c r="J1037" s="54">
        <f>IF(E1037&gt;0,TIME(F1037,G1037,H1037)/E1037,"")</f>
        <v>1.2962962962962963E-3</v>
      </c>
      <c r="K1037" s="50" t="s">
        <v>660</v>
      </c>
      <c r="L1037" s="50" t="s">
        <v>41</v>
      </c>
      <c r="M1037" s="55">
        <f>IF(D1037&gt;0,0.0416666666666667/J1037,"")</f>
        <v>32.142857142857167</v>
      </c>
      <c r="N1037" s="50">
        <v>0</v>
      </c>
      <c r="O1037" s="50" t="s">
        <v>255</v>
      </c>
      <c r="Q1037" s="151">
        <f>IF("1-Swim"=D1037,J1037*2.4,IF("2-Bike"=D1037,J1037*112,IF("3-Run"=D1037,J1037*26.2,0)))</f>
        <v>0</v>
      </c>
      <c r="R1037" s="151">
        <f>Q1037/2</f>
        <v>0</v>
      </c>
      <c r="S1037" s="53">
        <f>J1037*26.2</f>
        <v>3.3962962962962959E-2</v>
      </c>
      <c r="T1037" s="53">
        <f>(J1037+0.0013889)*26.2</f>
        <v>7.0352142962962966E-2</v>
      </c>
      <c r="U1037" s="53">
        <f>S1037/2</f>
        <v>1.6981481481481479E-2</v>
      </c>
      <c r="V1037" s="53">
        <f>T1037/2</f>
        <v>3.5176071481481483E-2</v>
      </c>
      <c r="W1037" s="50">
        <f>RANK(J1037,J:J,1)</f>
        <v>6</v>
      </c>
      <c r="X1037" s="50">
        <f>YEAR(B1037)</f>
        <v>2008</v>
      </c>
      <c r="Y1037" s="50">
        <f>MONTH(B1037)</f>
        <v>6</v>
      </c>
      <c r="Z1037" s="56">
        <f>X1037*100+Y1037</f>
        <v>200806</v>
      </c>
      <c r="AA1037" s="56">
        <f>WEEKNUM(B1037,1)</f>
        <v>24</v>
      </c>
      <c r="AB1037" s="58">
        <f>IF(ISBLANK(B1037)," ",MAX(B1037-B1034-1,0))</f>
        <v>0</v>
      </c>
      <c r="AC1037" s="56">
        <f>DAY(B1037)</f>
        <v>14</v>
      </c>
      <c r="AD1037" s="53">
        <f>U1037+V1037</f>
        <v>5.2157552962962962E-2</v>
      </c>
      <c r="AE1037" s="56">
        <f>IF("1-Swim"=D1037,E1037*46.7,IF("2-Bike"=D1037,E1037,IF("3-Run"=D1037,E1037*4.27,0)))</f>
        <v>0</v>
      </c>
    </row>
    <row r="1038" spans="1:31" x14ac:dyDescent="0.25">
      <c r="A1038" s="50">
        <v>1037</v>
      </c>
      <c r="B1038" s="51">
        <v>39613</v>
      </c>
      <c r="C1038" s="75">
        <f>B1038</f>
        <v>39613</v>
      </c>
      <c r="D1038" s="50" t="s">
        <v>516</v>
      </c>
      <c r="E1038" s="50">
        <v>1</v>
      </c>
      <c r="F1038" s="50">
        <v>0</v>
      </c>
      <c r="G1038" s="50">
        <v>3</v>
      </c>
      <c r="H1038" s="50">
        <v>0</v>
      </c>
      <c r="I1038" s="53">
        <f>IF(E1038&gt;0,TIME(F1038,G1038,H1038),"")</f>
        <v>2.0833333333333333E-3</v>
      </c>
      <c r="J1038" s="54">
        <f>IF(E1038&gt;0,TIME(F1038,G1038,H1038)/E1038,"")</f>
        <v>2.0833333333333333E-3</v>
      </c>
      <c r="K1038" s="50" t="s">
        <v>660</v>
      </c>
      <c r="L1038" s="50" t="s">
        <v>41</v>
      </c>
      <c r="M1038" s="55">
        <f>IF(D1038&gt;0,0.0416666666666667/J1038,"")</f>
        <v>20.000000000000014</v>
      </c>
      <c r="N1038" s="50">
        <v>0</v>
      </c>
      <c r="O1038" s="50" t="s">
        <v>255</v>
      </c>
      <c r="Q1038" s="151">
        <f>IF("1-Swim"=D1038,J1038*2.4,IF("2-Bike"=D1038,J1038*112,IF("3-Run"=D1038,J1038*26.2,0)))</f>
        <v>0</v>
      </c>
      <c r="R1038" s="151">
        <f>Q1038/2</f>
        <v>0</v>
      </c>
      <c r="S1038" s="53">
        <f>J1038*26.2</f>
        <v>5.4583333333333331E-2</v>
      </c>
      <c r="T1038" s="53">
        <f>(J1038+0.0013889)*26.2</f>
        <v>9.0972513333333324E-2</v>
      </c>
      <c r="U1038" s="53">
        <f>S1038/2</f>
        <v>2.7291666666666665E-2</v>
      </c>
      <c r="V1038" s="53">
        <f>T1038/2</f>
        <v>4.5486256666666662E-2</v>
      </c>
      <c r="W1038" s="50">
        <f>RANK(J1038,J:J,1)</f>
        <v>183</v>
      </c>
      <c r="X1038" s="50">
        <f>YEAR(B1038)</f>
        <v>2008</v>
      </c>
      <c r="Y1038" s="50">
        <f>MONTH(B1038)</f>
        <v>6</v>
      </c>
      <c r="Z1038" s="56">
        <f>X1038*100+Y1038</f>
        <v>200806</v>
      </c>
      <c r="AA1038" s="56">
        <f>WEEKNUM(B1038,1)</f>
        <v>24</v>
      </c>
      <c r="AB1038" s="58">
        <f>IF(ISBLANK(B1038)," ",MAX(B1038-B1035-1,0))</f>
        <v>0</v>
      </c>
      <c r="AC1038" s="56">
        <f>DAY(B1038)</f>
        <v>14</v>
      </c>
      <c r="AD1038" s="53">
        <f>U1038+V1038</f>
        <v>7.2777923333333328E-2</v>
      </c>
      <c r="AE1038" s="56">
        <f>IF("1-Swim"=D1038,E1038*46.7,IF("2-Bike"=D1038,E1038,IF("3-Run"=D1038,E1038*4.27,0)))</f>
        <v>0</v>
      </c>
    </row>
    <row r="1039" spans="1:31" x14ac:dyDescent="0.25">
      <c r="A1039" s="50">
        <v>1038</v>
      </c>
      <c r="B1039" s="51">
        <v>39615</v>
      </c>
      <c r="C1039" s="75">
        <f>B1039</f>
        <v>39615</v>
      </c>
      <c r="D1039" s="50" t="s">
        <v>1223</v>
      </c>
      <c r="E1039" s="50">
        <v>5</v>
      </c>
      <c r="F1039" s="50">
        <v>0</v>
      </c>
      <c r="G1039" s="50">
        <v>48</v>
      </c>
      <c r="H1039" s="50">
        <v>29</v>
      </c>
      <c r="I1039" s="53">
        <f>IF(E1039&gt;0,TIME(F1039,G1039,H1039),"")</f>
        <v>3.366898148148148E-2</v>
      </c>
      <c r="J1039" s="54">
        <f>IF(E1039&gt;0,TIME(F1039,G1039,H1039)/E1039,"")</f>
        <v>6.7337962962962959E-3</v>
      </c>
      <c r="K1039" s="50" t="s">
        <v>660</v>
      </c>
      <c r="L1039" s="50" t="s">
        <v>171</v>
      </c>
      <c r="M1039" s="55">
        <f>IF(D1039&gt;0,0.0416666666666667/J1039,"")</f>
        <v>6.1876933654176742</v>
      </c>
      <c r="N1039" s="50">
        <v>154</v>
      </c>
      <c r="O1039" s="50" t="s">
        <v>255</v>
      </c>
      <c r="Q1039" s="151">
        <f>IF("1-Swim"=D1039,J1039*2.4,IF("2-Bike"=D1039,J1039*112,IF("3-Run"=D1039,J1039*26.2,0)))</f>
        <v>0.17642546296296294</v>
      </c>
      <c r="R1039" s="151">
        <f>Q1039/2</f>
        <v>8.8212731481481468E-2</v>
      </c>
      <c r="S1039" s="53">
        <f>J1039*26.2</f>
        <v>0.17642546296296294</v>
      </c>
      <c r="T1039" s="53">
        <f>(J1039+0.0013889)*26.2</f>
        <v>0.21281464296296293</v>
      </c>
      <c r="U1039" s="53">
        <f>S1039/2</f>
        <v>8.8212731481481468E-2</v>
      </c>
      <c r="V1039" s="53">
        <f>T1039/2</f>
        <v>0.10640732148148146</v>
      </c>
      <c r="W1039" s="50">
        <f>RANK(J1039,J:J,1)</f>
        <v>1231</v>
      </c>
      <c r="X1039" s="50">
        <f>YEAR(B1039)</f>
        <v>2008</v>
      </c>
      <c r="Y1039" s="50">
        <f>MONTH(B1039)</f>
        <v>6</v>
      </c>
      <c r="Z1039" s="56">
        <f>X1039*100+Y1039</f>
        <v>200806</v>
      </c>
      <c r="AA1039" s="56">
        <f>WEEKNUM(B1039,1)</f>
        <v>25</v>
      </c>
      <c r="AB1039" s="58">
        <f>IF(ISBLANK(B1039)," ",MAX(B1039-B1038-1,0))</f>
        <v>1</v>
      </c>
      <c r="AC1039" s="56">
        <f>DAY(B1039)</f>
        <v>16</v>
      </c>
      <c r="AD1039" s="53">
        <f>U1039+V1039</f>
        <v>0.19462005296296292</v>
      </c>
      <c r="AE1039" s="56">
        <f>IF("1-Swim"=D1039,E1039*46.7,IF("2-Bike"=D1039,E1039,IF("3-Run"=D1039,E1039*4.27,0)))</f>
        <v>21.349999999999998</v>
      </c>
    </row>
    <row r="1040" spans="1:31" x14ac:dyDescent="0.25">
      <c r="A1040" s="50">
        <v>1039</v>
      </c>
      <c r="B1040" s="51">
        <v>39616</v>
      </c>
      <c r="C1040" s="75">
        <f>B1040</f>
        <v>39616</v>
      </c>
      <c r="D1040" s="50" t="s">
        <v>1223</v>
      </c>
      <c r="E1040" s="50">
        <v>4</v>
      </c>
      <c r="F1040" s="50">
        <v>0</v>
      </c>
      <c r="G1040" s="50">
        <v>41</v>
      </c>
      <c r="H1040" s="50">
        <v>36</v>
      </c>
      <c r="I1040" s="53">
        <f>IF(E1040&gt;0,TIME(F1040,G1040,H1040),"")</f>
        <v>2.8888888888888891E-2</v>
      </c>
      <c r="J1040" s="54">
        <f>IF(E1040&gt;0,TIME(F1040,G1040,H1040)/E1040,"")</f>
        <v>7.2222222222222228E-3</v>
      </c>
      <c r="K1040" s="50" t="s">
        <v>660</v>
      </c>
      <c r="L1040" s="50" t="s">
        <v>143</v>
      </c>
      <c r="M1040" s="55">
        <f>IF(D1040&gt;0,0.0416666666666667/J1040,"")</f>
        <v>5.7692307692307736</v>
      </c>
      <c r="N1040" s="50">
        <v>0</v>
      </c>
      <c r="O1040" s="50" t="s">
        <v>255</v>
      </c>
      <c r="Q1040" s="151">
        <f>IF("1-Swim"=D1040,J1040*2.4,IF("2-Bike"=D1040,J1040*112,IF("3-Run"=D1040,J1040*26.2,0)))</f>
        <v>0.18922222222222224</v>
      </c>
      <c r="R1040" s="151">
        <f>Q1040/2</f>
        <v>9.4611111111111118E-2</v>
      </c>
      <c r="S1040" s="53">
        <f>J1040*26.2</f>
        <v>0.18922222222222224</v>
      </c>
      <c r="T1040" s="53">
        <f>(J1040+0.0013889)*26.2</f>
        <v>0.2256114022222222</v>
      </c>
      <c r="U1040" s="53">
        <f>S1040/2</f>
        <v>9.4611111111111118E-2</v>
      </c>
      <c r="V1040" s="53">
        <f>T1040/2</f>
        <v>0.1128057011111111</v>
      </c>
      <c r="W1040" s="50">
        <f>RANK(J1040,J:J,1)</f>
        <v>1809</v>
      </c>
      <c r="X1040" s="50">
        <f>YEAR(B1040)</f>
        <v>2008</v>
      </c>
      <c r="Y1040" s="50">
        <f>MONTH(B1040)</f>
        <v>6</v>
      </c>
      <c r="Z1040" s="56">
        <f>X1040*100+Y1040</f>
        <v>200806</v>
      </c>
      <c r="AA1040" s="56">
        <f>WEEKNUM(B1040,1)</f>
        <v>25</v>
      </c>
      <c r="AB1040" s="58">
        <f>IF(ISBLANK(B1040)," ",MAX(B1040-B1039-1,0))</f>
        <v>0</v>
      </c>
      <c r="AC1040" s="56">
        <f>DAY(B1040)</f>
        <v>17</v>
      </c>
      <c r="AD1040" s="53">
        <f>U1040+V1040</f>
        <v>0.20741681222222222</v>
      </c>
      <c r="AE1040" s="56">
        <f>IF("1-Swim"=D1040,E1040*46.7,IF("2-Bike"=D1040,E1040,IF("3-Run"=D1040,E1040*4.27,0)))</f>
        <v>17.079999999999998</v>
      </c>
    </row>
    <row r="1041" spans="1:31" x14ac:dyDescent="0.25">
      <c r="A1041" s="50">
        <v>1040</v>
      </c>
      <c r="B1041" s="51">
        <v>39617</v>
      </c>
      <c r="C1041" s="75">
        <f>B1041</f>
        <v>39617</v>
      </c>
      <c r="D1041" s="50" t="s">
        <v>1224</v>
      </c>
      <c r="E1041" s="50">
        <v>9.5</v>
      </c>
      <c r="F1041" s="50">
        <v>0</v>
      </c>
      <c r="G1041" s="50">
        <v>39</v>
      </c>
      <c r="H1041" s="50">
        <v>42</v>
      </c>
      <c r="I1041" s="53">
        <f>IF(E1041&gt;0,TIME(F1041,G1041,H1041),"")</f>
        <v>2.7569444444444448E-2</v>
      </c>
      <c r="J1041" s="54">
        <f>IF(E1041&gt;0,TIME(F1041,G1041,H1041)/E1041,"")</f>
        <v>2.9020467836257313E-3</v>
      </c>
      <c r="K1041" s="50" t="s">
        <v>324</v>
      </c>
      <c r="L1041" s="50" t="s">
        <v>202</v>
      </c>
      <c r="M1041" s="55">
        <f>IF(D1041&gt;0,0.0416666666666667/J1041,"")</f>
        <v>14.357682619647365</v>
      </c>
      <c r="N1041" s="50">
        <v>0</v>
      </c>
      <c r="O1041" s="50" t="s">
        <v>291</v>
      </c>
      <c r="Q1041" s="151">
        <f>IF("1-Swim"=D1041,J1041*2.4,IF("2-Bike"=D1041,J1041*112,IF("3-Run"=D1041,J1041*26.2,0)))</f>
        <v>0.32502923976608189</v>
      </c>
      <c r="R1041" s="151">
        <f>Q1041/2</f>
        <v>0.16251461988304094</v>
      </c>
      <c r="S1041" s="53">
        <f>J1041*26.2</f>
        <v>7.6033625730994162E-2</v>
      </c>
      <c r="T1041" s="53">
        <f>(J1041+0.0013889)*26.2</f>
        <v>0.11242280573099417</v>
      </c>
      <c r="U1041" s="53">
        <f>S1041/2</f>
        <v>3.8016812865497081E-2</v>
      </c>
      <c r="V1041" s="53">
        <f>T1041/2</f>
        <v>5.6211402865497084E-2</v>
      </c>
      <c r="W1041" s="50">
        <f>RANK(J1041,J:J,1)</f>
        <v>540</v>
      </c>
      <c r="X1041" s="50">
        <f>YEAR(B1041)</f>
        <v>2008</v>
      </c>
      <c r="Y1041" s="50">
        <f>MONTH(B1041)</f>
        <v>6</v>
      </c>
      <c r="Z1041" s="56">
        <f>X1041*100+Y1041</f>
        <v>200806</v>
      </c>
      <c r="AA1041" s="56">
        <f>WEEKNUM(B1041,1)</f>
        <v>25</v>
      </c>
      <c r="AB1041" s="58">
        <f>IF(ISBLANK(B1041)," ",MAX(B1041-B1040-1,0))</f>
        <v>0</v>
      </c>
      <c r="AC1041" s="56">
        <f>DAY(B1041)</f>
        <v>18</v>
      </c>
      <c r="AD1041" s="53">
        <f>U1041+V1041</f>
        <v>9.4228215730994158E-2</v>
      </c>
      <c r="AE1041" s="56">
        <f>IF("1-Swim"=D1041,E1041*46.7,IF("2-Bike"=D1041,E1041,IF("3-Run"=D1041,E1041*4.27,0)))</f>
        <v>9.5</v>
      </c>
    </row>
    <row r="1042" spans="1:31" x14ac:dyDescent="0.25">
      <c r="A1042" s="50">
        <v>1041</v>
      </c>
      <c r="B1042" s="51">
        <v>39619</v>
      </c>
      <c r="C1042" s="75">
        <f>B1042</f>
        <v>39619</v>
      </c>
      <c r="D1042" s="50" t="s">
        <v>1225</v>
      </c>
      <c r="E1042" s="50">
        <v>0.5</v>
      </c>
      <c r="F1042" s="50">
        <v>0</v>
      </c>
      <c r="G1042" s="50">
        <v>16</v>
      </c>
      <c r="H1042" s="50">
        <v>49</v>
      </c>
      <c r="I1042" s="53">
        <f>IF(E1042&gt;0,TIME(F1042,G1042,H1042),"")</f>
        <v>1.1678240740740741E-2</v>
      </c>
      <c r="J1042" s="54">
        <f>IF(E1042&gt;0,TIME(F1042,G1042,H1042)/E1042,"")</f>
        <v>2.3356481481481482E-2</v>
      </c>
      <c r="K1042" s="50" t="s">
        <v>683</v>
      </c>
      <c r="L1042" s="50" t="s">
        <v>214</v>
      </c>
      <c r="M1042" s="55">
        <f>IF(D1042&gt;0,0.0416666666666667/J1042,"")</f>
        <v>1.7839444995044613</v>
      </c>
      <c r="N1042" s="50">
        <v>0</v>
      </c>
      <c r="O1042" s="50" t="s">
        <v>255</v>
      </c>
      <c r="Q1042" s="151">
        <f>IF("1-Swim"=D1042,J1042*2.4,IF("2-Bike"=D1042,J1042*112,IF("3-Run"=D1042,J1042*26.2,0)))</f>
        <v>5.6055555555555553E-2</v>
      </c>
      <c r="R1042" s="151">
        <f>Q1042/2</f>
        <v>2.8027777777777776E-2</v>
      </c>
      <c r="S1042" s="53">
        <f>J1042*26.2</f>
        <v>0.61193981481481485</v>
      </c>
      <c r="T1042" s="53">
        <f>(J1042+0.0013889)*26.2</f>
        <v>0.64832899481481476</v>
      </c>
      <c r="U1042" s="53">
        <f>S1042/2</f>
        <v>0.30596990740740743</v>
      </c>
      <c r="V1042" s="53">
        <f>T1042/2</f>
        <v>0.32416449740740738</v>
      </c>
      <c r="W1042" s="50">
        <f>RANK(J1042,J:J,1)</f>
        <v>3106</v>
      </c>
      <c r="X1042" s="50">
        <f>YEAR(B1042)</f>
        <v>2008</v>
      </c>
      <c r="Y1042" s="50">
        <f>MONTH(B1042)</f>
        <v>6</v>
      </c>
      <c r="Z1042" s="56">
        <f>X1042*100+Y1042</f>
        <v>200806</v>
      </c>
      <c r="AA1042" s="56">
        <f>WEEKNUM(B1042,1)</f>
        <v>25</v>
      </c>
      <c r="AB1042" s="58">
        <f>IF(ISBLANK(B1042)," ",MAX(B1042-B1041-1,0))</f>
        <v>1</v>
      </c>
      <c r="AC1042" s="56">
        <f>DAY(B1042)</f>
        <v>20</v>
      </c>
      <c r="AD1042" s="53">
        <f>U1042+V1042</f>
        <v>0.63013440481481475</v>
      </c>
      <c r="AE1042" s="56">
        <f>IF("1-Swim"=D1042,E1042*46.7,IF("2-Bike"=D1042,E1042,IF("3-Run"=D1042,E1042*4.27,0)))</f>
        <v>23.35</v>
      </c>
    </row>
    <row r="1043" spans="1:31" x14ac:dyDescent="0.25">
      <c r="A1043" s="50">
        <v>1042</v>
      </c>
      <c r="B1043" s="51">
        <v>39619</v>
      </c>
      <c r="C1043" s="75">
        <f>B1043</f>
        <v>39619</v>
      </c>
      <c r="D1043" s="50" t="s">
        <v>1224</v>
      </c>
      <c r="E1043" s="50">
        <v>10</v>
      </c>
      <c r="F1043" s="50">
        <v>0</v>
      </c>
      <c r="G1043" s="50">
        <v>43</v>
      </c>
      <c r="H1043" s="50">
        <v>47</v>
      </c>
      <c r="I1043" s="53">
        <f>IF(E1043&gt;0,TIME(F1043,G1043,H1043),"")</f>
        <v>3.0405092592592591E-2</v>
      </c>
      <c r="J1043" s="54">
        <f>IF(E1043&gt;0,TIME(F1043,G1043,H1043)/E1043,"")</f>
        <v>3.0405092592592593E-3</v>
      </c>
      <c r="K1043" s="50" t="s">
        <v>33</v>
      </c>
      <c r="L1043" s="50" t="s">
        <v>214</v>
      </c>
      <c r="M1043" s="55">
        <f>IF(D1043&gt;0,0.0416666666666667/J1043,"")</f>
        <v>13.703844689760194</v>
      </c>
      <c r="N1043" s="50">
        <v>0</v>
      </c>
      <c r="O1043" s="50" t="s">
        <v>255</v>
      </c>
      <c r="P1043" s="50" t="s">
        <v>684</v>
      </c>
      <c r="Q1043" s="151">
        <f>IF("1-Swim"=D1043,J1043*2.4,IF("2-Bike"=D1043,J1043*112,IF("3-Run"=D1043,J1043*26.2,0)))</f>
        <v>0.34053703703703703</v>
      </c>
      <c r="R1043" s="151">
        <f>Q1043/2</f>
        <v>0.17026851851851851</v>
      </c>
      <c r="S1043" s="53">
        <f>J1043*26.2</f>
        <v>7.9661342592592596E-2</v>
      </c>
      <c r="T1043" s="53">
        <f>(J1043+0.0013889)*26.2</f>
        <v>0.11605052259259259</v>
      </c>
      <c r="U1043" s="53">
        <f>S1043/2</f>
        <v>3.9830671296296298E-2</v>
      </c>
      <c r="V1043" s="53">
        <f>T1043/2</f>
        <v>5.8025261296296295E-2</v>
      </c>
      <c r="W1043" s="50">
        <f>RANK(J1043,J:J,1)</f>
        <v>587</v>
      </c>
      <c r="X1043" s="50">
        <f>YEAR(B1043)</f>
        <v>2008</v>
      </c>
      <c r="Y1043" s="50">
        <f>MONTH(B1043)</f>
        <v>6</v>
      </c>
      <c r="Z1043" s="56">
        <f>X1043*100+Y1043</f>
        <v>200806</v>
      </c>
      <c r="AA1043" s="56">
        <f>WEEKNUM(B1043,1)</f>
        <v>25</v>
      </c>
      <c r="AB1043" s="58">
        <f>IF(ISBLANK(B1043)," ",MAX(B1043-B1042-1,0))</f>
        <v>0</v>
      </c>
      <c r="AC1043" s="56">
        <f>DAY(B1043)</f>
        <v>20</v>
      </c>
      <c r="AD1043" s="53">
        <f>U1043+V1043</f>
        <v>9.7855932592592593E-2</v>
      </c>
      <c r="AE1043" s="56">
        <f>IF("1-Swim"=D1043,E1043*46.7,IF("2-Bike"=D1043,E1043,IF("3-Run"=D1043,E1043*4.27,0)))</f>
        <v>10</v>
      </c>
    </row>
    <row r="1044" spans="1:31" x14ac:dyDescent="0.25">
      <c r="A1044" s="50">
        <v>1043</v>
      </c>
      <c r="B1044" s="51">
        <v>39619</v>
      </c>
      <c r="C1044" s="75">
        <f>B1044</f>
        <v>39619</v>
      </c>
      <c r="D1044" s="50" t="s">
        <v>1223</v>
      </c>
      <c r="E1044" s="50">
        <v>3.1</v>
      </c>
      <c r="F1044" s="50">
        <v>0</v>
      </c>
      <c r="G1044" s="50">
        <v>30</v>
      </c>
      <c r="H1044" s="50">
        <v>19</v>
      </c>
      <c r="I1044" s="53">
        <f>IF(E1044&gt;0,TIME(F1044,G1044,H1044),"")</f>
        <v>2.1053240740740744E-2</v>
      </c>
      <c r="J1044" s="54">
        <f>IF(E1044&gt;0,TIME(F1044,G1044,H1044)/E1044,"")</f>
        <v>6.7913679808841105E-3</v>
      </c>
      <c r="K1044" s="50" t="s">
        <v>660</v>
      </c>
      <c r="L1044" s="50" t="s">
        <v>214</v>
      </c>
      <c r="M1044" s="55">
        <f>IF(D1044&gt;0,0.0416666666666667/J1044,"")</f>
        <v>6.1352391423859309</v>
      </c>
      <c r="N1044" s="50">
        <v>0</v>
      </c>
      <c r="O1044" s="50" t="s">
        <v>255</v>
      </c>
      <c r="Q1044" s="151">
        <f>IF("1-Swim"=D1044,J1044*2.4,IF("2-Bike"=D1044,J1044*112,IF("3-Run"=D1044,J1044*26.2,0)))</f>
        <v>0.17793384109916369</v>
      </c>
      <c r="R1044" s="151">
        <f>Q1044/2</f>
        <v>8.8966920549581843E-2</v>
      </c>
      <c r="S1044" s="53">
        <f>J1044*26.2</f>
        <v>0.17793384109916369</v>
      </c>
      <c r="T1044" s="53">
        <f>(J1044+0.0013889)*26.2</f>
        <v>0.21432302109916368</v>
      </c>
      <c r="U1044" s="53">
        <f>S1044/2</f>
        <v>8.8966920549581843E-2</v>
      </c>
      <c r="V1044" s="53">
        <f>T1044/2</f>
        <v>0.10716151054958184</v>
      </c>
      <c r="W1044" s="50">
        <f>RANK(J1044,J:J,1)</f>
        <v>1297</v>
      </c>
      <c r="X1044" s="50">
        <f>YEAR(B1044)</f>
        <v>2008</v>
      </c>
      <c r="Y1044" s="50">
        <f>MONTH(B1044)</f>
        <v>6</v>
      </c>
      <c r="Z1044" s="56">
        <f>X1044*100+Y1044</f>
        <v>200806</v>
      </c>
      <c r="AA1044" s="56">
        <f>WEEKNUM(B1044,1)</f>
        <v>25</v>
      </c>
      <c r="AB1044" s="58">
        <f>IF(ISBLANK(B1044)," ",MAX(B1044-B1043-1,0))</f>
        <v>0</v>
      </c>
      <c r="AC1044" s="56">
        <f>DAY(B1044)</f>
        <v>20</v>
      </c>
      <c r="AD1044" s="53">
        <f>U1044+V1044</f>
        <v>0.19612843109916367</v>
      </c>
      <c r="AE1044" s="56">
        <f>IF("1-Swim"=D1044,E1044*46.7,IF("2-Bike"=D1044,E1044,IF("3-Run"=D1044,E1044*4.27,0)))</f>
        <v>13.236999999999998</v>
      </c>
    </row>
    <row r="1045" spans="1:31" x14ac:dyDescent="0.25">
      <c r="A1045" s="50">
        <v>1044</v>
      </c>
      <c r="B1045" s="51">
        <v>39621</v>
      </c>
      <c r="C1045" s="75">
        <f>B1045</f>
        <v>39621</v>
      </c>
      <c r="D1045" s="50" t="s">
        <v>1223</v>
      </c>
      <c r="E1045" s="50">
        <v>11</v>
      </c>
      <c r="F1045" s="50">
        <v>1</v>
      </c>
      <c r="G1045" s="50">
        <v>57</v>
      </c>
      <c r="H1045" s="50">
        <v>12</v>
      </c>
      <c r="I1045" s="53">
        <f>IF(E1045&gt;0,TIME(F1045,G1045,H1045),"")</f>
        <v>8.1388888888888886E-2</v>
      </c>
      <c r="J1045" s="54">
        <f>IF(E1045&gt;0,TIME(F1045,G1045,H1045)/E1045,"")</f>
        <v>7.3989898989898989E-3</v>
      </c>
      <c r="K1045" s="50" t="s">
        <v>660</v>
      </c>
      <c r="L1045" s="50" t="s">
        <v>582</v>
      </c>
      <c r="M1045" s="55">
        <f>IF(D1045&gt;0,0.0416666666666667/J1045,"")</f>
        <v>5.6313993174061476</v>
      </c>
      <c r="N1045" s="50">
        <v>0</v>
      </c>
      <c r="O1045" s="50" t="s">
        <v>228</v>
      </c>
      <c r="Q1045" s="151">
        <f>IF("1-Swim"=D1045,J1045*2.4,IF("2-Bike"=D1045,J1045*112,IF("3-Run"=D1045,J1045*26.2,0)))</f>
        <v>0.19385353535353533</v>
      </c>
      <c r="R1045" s="151">
        <f>Q1045/2</f>
        <v>9.6926767676767667E-2</v>
      </c>
      <c r="S1045" s="53">
        <f>J1045*26.2</f>
        <v>0.19385353535353533</v>
      </c>
      <c r="T1045" s="53">
        <f>(J1045+0.0013889)*26.2</f>
        <v>0.23024271535353533</v>
      </c>
      <c r="U1045" s="53">
        <f>S1045/2</f>
        <v>9.6926767676767667E-2</v>
      </c>
      <c r="V1045" s="53">
        <f>T1045/2</f>
        <v>0.11512135767676766</v>
      </c>
      <c r="W1045" s="50">
        <f>RANK(J1045,J:J,1)</f>
        <v>1973</v>
      </c>
      <c r="X1045" s="50">
        <f>YEAR(B1045)</f>
        <v>2008</v>
      </c>
      <c r="Y1045" s="50">
        <f>MONTH(B1045)</f>
        <v>6</v>
      </c>
      <c r="Z1045" s="56">
        <f>X1045*100+Y1045</f>
        <v>200806</v>
      </c>
      <c r="AA1045" s="56">
        <f>WEEKNUM(B1045,1)</f>
        <v>26</v>
      </c>
      <c r="AB1045" s="58">
        <f>IF(ISBLANK(B1045)," ",MAX(B1045-B1044-1,0))</f>
        <v>1</v>
      </c>
      <c r="AC1045" s="56">
        <f>DAY(B1045)</f>
        <v>22</v>
      </c>
      <c r="AD1045" s="53">
        <f>U1045+V1045</f>
        <v>0.21204812535353534</v>
      </c>
      <c r="AE1045" s="56">
        <f>IF("1-Swim"=D1045,E1045*46.7,IF("2-Bike"=D1045,E1045,IF("3-Run"=D1045,E1045*4.27,0)))</f>
        <v>46.97</v>
      </c>
    </row>
    <row r="1046" spans="1:31" x14ac:dyDescent="0.25">
      <c r="A1046" s="50">
        <v>1045</v>
      </c>
      <c r="B1046" s="51">
        <v>39623</v>
      </c>
      <c r="C1046" s="75">
        <f>B1046</f>
        <v>39623</v>
      </c>
      <c r="D1046" s="50" t="s">
        <v>1223</v>
      </c>
      <c r="E1046" s="50">
        <v>4.5</v>
      </c>
      <c r="F1046" s="50">
        <v>0</v>
      </c>
      <c r="G1046" s="50">
        <v>45</v>
      </c>
      <c r="H1046" s="50">
        <v>11</v>
      </c>
      <c r="I1046" s="53">
        <f>IF(E1046&gt;0,TIME(F1046,G1046,H1046),"")</f>
        <v>3.1377314814814809E-2</v>
      </c>
      <c r="J1046" s="54">
        <f>IF(E1046&gt;0,TIME(F1046,G1046,H1046)/E1046,"")</f>
        <v>6.9727366255144018E-3</v>
      </c>
      <c r="K1046" s="50" t="s">
        <v>660</v>
      </c>
      <c r="L1046" s="50" t="s">
        <v>152</v>
      </c>
      <c r="M1046" s="55">
        <f>IF(D1046&gt;0,0.0416666666666667/J1046,"")</f>
        <v>5.9756547399483644</v>
      </c>
      <c r="N1046" s="50">
        <v>0</v>
      </c>
      <c r="O1046" s="50" t="s">
        <v>228</v>
      </c>
      <c r="Q1046" s="151">
        <f>IF("1-Swim"=D1046,J1046*2.4,IF("2-Bike"=D1046,J1046*112,IF("3-Run"=D1046,J1046*26.2,0)))</f>
        <v>0.18268569958847733</v>
      </c>
      <c r="R1046" s="151">
        <f>Q1046/2</f>
        <v>9.1342849794238665E-2</v>
      </c>
      <c r="S1046" s="53">
        <f>J1046*26.2</f>
        <v>0.18268569958847733</v>
      </c>
      <c r="T1046" s="53">
        <f>(J1046+0.0013889)*26.2</f>
        <v>0.21907487958847729</v>
      </c>
      <c r="U1046" s="53">
        <f>S1046/2</f>
        <v>9.1342849794238665E-2</v>
      </c>
      <c r="V1046" s="53">
        <f>T1046/2</f>
        <v>0.10953743979423865</v>
      </c>
      <c r="W1046" s="50">
        <f>RANK(J1046,J:J,1)</f>
        <v>1537</v>
      </c>
      <c r="X1046" s="50">
        <f>YEAR(B1046)</f>
        <v>2008</v>
      </c>
      <c r="Y1046" s="50">
        <f>MONTH(B1046)</f>
        <v>6</v>
      </c>
      <c r="Z1046" s="56">
        <f>X1046*100+Y1046</f>
        <v>200806</v>
      </c>
      <c r="AA1046" s="56">
        <f>WEEKNUM(B1046,1)</f>
        <v>26</v>
      </c>
      <c r="AB1046" s="58">
        <f>IF(ISBLANK(B1046)," ",MAX(B1046-B1045-1,0))</f>
        <v>1</v>
      </c>
      <c r="AC1046" s="56">
        <f>DAY(B1046)</f>
        <v>24</v>
      </c>
      <c r="AD1046" s="53">
        <f>U1046+V1046</f>
        <v>0.20088028958847731</v>
      </c>
      <c r="AE1046" s="56">
        <f>IF("1-Swim"=D1046,E1046*46.7,IF("2-Bike"=D1046,E1046,IF("3-Run"=D1046,E1046*4.27,0)))</f>
        <v>19.214999999999996</v>
      </c>
    </row>
    <row r="1047" spans="1:31" x14ac:dyDescent="0.25">
      <c r="A1047" s="50">
        <v>1046</v>
      </c>
      <c r="B1047" s="51">
        <v>39624</v>
      </c>
      <c r="C1047" s="75">
        <f>B1047</f>
        <v>39624</v>
      </c>
      <c r="D1047" s="50" t="s">
        <v>1223</v>
      </c>
      <c r="E1047" s="50">
        <v>3.5</v>
      </c>
      <c r="F1047" s="50">
        <v>0</v>
      </c>
      <c r="G1047" s="50">
        <v>32</v>
      </c>
      <c r="H1047" s="50">
        <v>43</v>
      </c>
      <c r="I1047" s="53">
        <f>IF(E1047&gt;0,TIME(F1047,G1047,H1047),"")</f>
        <v>2.2719907407407411E-2</v>
      </c>
      <c r="J1047" s="54">
        <f>IF(E1047&gt;0,TIME(F1047,G1047,H1047)/E1047,"")</f>
        <v>6.4914021164021174E-3</v>
      </c>
      <c r="K1047" s="50" t="s">
        <v>660</v>
      </c>
      <c r="L1047" s="50" t="s">
        <v>130</v>
      </c>
      <c r="M1047" s="55">
        <f>IF(D1047&gt;0,0.0416666666666667/J1047,"")</f>
        <v>6.4187468160978138</v>
      </c>
      <c r="N1047" s="50">
        <v>0</v>
      </c>
      <c r="O1047" s="50" t="s">
        <v>228</v>
      </c>
      <c r="Q1047" s="151">
        <f>IF("1-Swim"=D1047,J1047*2.4,IF("2-Bike"=D1047,J1047*112,IF("3-Run"=D1047,J1047*26.2,0)))</f>
        <v>0.17007473544973548</v>
      </c>
      <c r="R1047" s="151">
        <f>Q1047/2</f>
        <v>8.5037367724867738E-2</v>
      </c>
      <c r="S1047" s="53">
        <f>J1047*26.2</f>
        <v>0.17007473544973548</v>
      </c>
      <c r="T1047" s="53">
        <f>(J1047+0.0013889)*26.2</f>
        <v>0.20646391544973547</v>
      </c>
      <c r="U1047" s="53">
        <f>S1047/2</f>
        <v>8.5037367724867738E-2</v>
      </c>
      <c r="V1047" s="53">
        <f>T1047/2</f>
        <v>0.10323195772486773</v>
      </c>
      <c r="W1047" s="50">
        <f>RANK(J1047,J:J,1)</f>
        <v>1008</v>
      </c>
      <c r="X1047" s="50">
        <f>YEAR(B1047)</f>
        <v>2008</v>
      </c>
      <c r="Y1047" s="50">
        <f>MONTH(B1047)</f>
        <v>6</v>
      </c>
      <c r="Z1047" s="56">
        <f>X1047*100+Y1047</f>
        <v>200806</v>
      </c>
      <c r="AA1047" s="56">
        <f>WEEKNUM(B1047,1)</f>
        <v>26</v>
      </c>
      <c r="AB1047" s="58">
        <f>IF(ISBLANK(B1047)," ",MAX(B1047-B1046-1,0))</f>
        <v>0</v>
      </c>
      <c r="AC1047" s="56">
        <f>DAY(B1047)</f>
        <v>25</v>
      </c>
      <c r="AD1047" s="53">
        <f>U1047+V1047</f>
        <v>0.18826932544973546</v>
      </c>
      <c r="AE1047" s="56">
        <f>IF("1-Swim"=D1047,E1047*46.7,IF("2-Bike"=D1047,E1047,IF("3-Run"=D1047,E1047*4.27,0)))</f>
        <v>14.944999999999999</v>
      </c>
    </row>
    <row r="1048" spans="1:31" x14ac:dyDescent="0.25">
      <c r="A1048" s="50">
        <v>1047</v>
      </c>
      <c r="B1048" s="51">
        <v>39626</v>
      </c>
      <c r="C1048" s="75">
        <f>B1048</f>
        <v>39626</v>
      </c>
      <c r="D1048" s="50" t="s">
        <v>1223</v>
      </c>
      <c r="E1048" s="50">
        <v>4.5</v>
      </c>
      <c r="F1048" s="50">
        <v>0</v>
      </c>
      <c r="G1048" s="50">
        <v>46</v>
      </c>
      <c r="H1048" s="50">
        <v>2</v>
      </c>
      <c r="I1048" s="53">
        <f>IF(E1048&gt;0,TIME(F1048,G1048,H1048),"")</f>
        <v>3.1967592592592589E-2</v>
      </c>
      <c r="J1048" s="54">
        <f>IF(E1048&gt;0,TIME(F1048,G1048,H1048)/E1048,"")</f>
        <v>7.1039094650205753E-3</v>
      </c>
      <c r="K1048" s="50" t="s">
        <v>660</v>
      </c>
      <c r="L1048" s="50" t="s">
        <v>152</v>
      </c>
      <c r="M1048" s="55">
        <f>IF(D1048&gt;0,0.0416666666666667/J1048,"")</f>
        <v>5.8653149891383105</v>
      </c>
      <c r="N1048" s="50">
        <v>0</v>
      </c>
      <c r="O1048" s="50" t="s">
        <v>228</v>
      </c>
      <c r="Q1048" s="151">
        <f>IF("1-Swim"=D1048,J1048*2.4,IF("2-Bike"=D1048,J1048*112,IF("3-Run"=D1048,J1048*26.2,0)))</f>
        <v>0.18612242798353906</v>
      </c>
      <c r="R1048" s="151">
        <f>Q1048/2</f>
        <v>9.3061213991769531E-2</v>
      </c>
      <c r="S1048" s="53">
        <f>J1048*26.2</f>
        <v>0.18612242798353906</v>
      </c>
      <c r="T1048" s="53">
        <f>(J1048+0.0013889)*26.2</f>
        <v>0.22251160798353906</v>
      </c>
      <c r="U1048" s="53">
        <f>S1048/2</f>
        <v>9.3061213991769531E-2</v>
      </c>
      <c r="V1048" s="53">
        <f>T1048/2</f>
        <v>0.11125580399176953</v>
      </c>
      <c r="W1048" s="50">
        <f>RANK(J1048,J:J,1)</f>
        <v>1674</v>
      </c>
      <c r="X1048" s="50">
        <f>YEAR(B1048)</f>
        <v>2008</v>
      </c>
      <c r="Y1048" s="50">
        <f>MONTH(B1048)</f>
        <v>6</v>
      </c>
      <c r="Z1048" s="56">
        <f>X1048*100+Y1048</f>
        <v>200806</v>
      </c>
      <c r="AA1048" s="56">
        <f>WEEKNUM(B1048,1)</f>
        <v>26</v>
      </c>
      <c r="AB1048" s="58">
        <f>IF(ISBLANK(B1048)," ",MAX(B1048-B1047-1,0))</f>
        <v>1</v>
      </c>
      <c r="AC1048" s="56">
        <f>DAY(B1048)</f>
        <v>27</v>
      </c>
      <c r="AD1048" s="53">
        <f>U1048+V1048</f>
        <v>0.20431701798353907</v>
      </c>
      <c r="AE1048" s="56">
        <f>IF("1-Swim"=D1048,E1048*46.7,IF("2-Bike"=D1048,E1048,IF("3-Run"=D1048,E1048*4.27,0)))</f>
        <v>19.214999999999996</v>
      </c>
    </row>
    <row r="1049" spans="1:31" x14ac:dyDescent="0.25">
      <c r="A1049" s="50">
        <v>1048</v>
      </c>
      <c r="B1049" s="51">
        <v>39628</v>
      </c>
      <c r="C1049" s="75">
        <f>B1049</f>
        <v>39628</v>
      </c>
      <c r="D1049" s="50" t="s">
        <v>1223</v>
      </c>
      <c r="E1049" s="50">
        <v>12.5</v>
      </c>
      <c r="F1049" s="50">
        <v>2</v>
      </c>
      <c r="G1049" s="50">
        <v>28</v>
      </c>
      <c r="H1049" s="50">
        <v>49</v>
      </c>
      <c r="I1049" s="53">
        <f>IF(E1049&gt;0,TIME(F1049,G1049,H1049),"")</f>
        <v>0.10334490740740741</v>
      </c>
      <c r="J1049" s="54">
        <f>IF(E1049&gt;0,TIME(F1049,G1049,H1049)/E1049,"")</f>
        <v>8.2675925925925937E-3</v>
      </c>
      <c r="K1049" s="50" t="s">
        <v>660</v>
      </c>
      <c r="L1049" s="50" t="s">
        <v>592</v>
      </c>
      <c r="M1049" s="55">
        <f>IF(D1049&gt;0,0.0416666666666667/J1049,"")</f>
        <v>5.0397580916116063</v>
      </c>
      <c r="N1049" s="50">
        <v>0</v>
      </c>
      <c r="O1049" s="50" t="s">
        <v>228</v>
      </c>
      <c r="Q1049" s="151">
        <f>IF("1-Swim"=D1049,J1049*2.4,IF("2-Bike"=D1049,J1049*112,IF("3-Run"=D1049,J1049*26.2,0)))</f>
        <v>0.21661092592592596</v>
      </c>
      <c r="R1049" s="151">
        <f>Q1049/2</f>
        <v>0.10830546296296298</v>
      </c>
      <c r="S1049" s="53">
        <f>J1049*26.2</f>
        <v>0.21661092592592596</v>
      </c>
      <c r="T1049" s="53">
        <f>(J1049+0.0013889)*26.2</f>
        <v>0.25300010592592598</v>
      </c>
      <c r="U1049" s="53">
        <f>S1049/2</f>
        <v>0.10830546296296298</v>
      </c>
      <c r="V1049" s="53">
        <f>T1049/2</f>
        <v>0.12650005296296299</v>
      </c>
      <c r="W1049" s="50">
        <f>RANK(J1049,J:J,1)</f>
        <v>2571</v>
      </c>
      <c r="X1049" s="50">
        <f>YEAR(B1049)</f>
        <v>2008</v>
      </c>
      <c r="Y1049" s="50">
        <f>MONTH(B1049)</f>
        <v>6</v>
      </c>
      <c r="Z1049" s="56">
        <f>X1049*100+Y1049</f>
        <v>200806</v>
      </c>
      <c r="AA1049" s="56">
        <f>WEEKNUM(B1049,1)</f>
        <v>27</v>
      </c>
      <c r="AB1049" s="58">
        <f>IF(ISBLANK(B1049)," ",MAX(B1049-B1048-1,0))</f>
        <v>1</v>
      </c>
      <c r="AC1049" s="56">
        <f>DAY(B1049)</f>
        <v>29</v>
      </c>
      <c r="AD1049" s="53">
        <f>U1049+V1049</f>
        <v>0.23480551592592597</v>
      </c>
      <c r="AE1049" s="56">
        <f>IF("1-Swim"=D1049,E1049*46.7,IF("2-Bike"=D1049,E1049,IF("3-Run"=D1049,E1049*4.27,0)))</f>
        <v>53.374999999999993</v>
      </c>
    </row>
    <row r="1050" spans="1:31" x14ac:dyDescent="0.25">
      <c r="A1050" s="50">
        <v>1049</v>
      </c>
      <c r="B1050" s="51">
        <v>39636</v>
      </c>
      <c r="C1050" s="75">
        <f>B1050</f>
        <v>39636</v>
      </c>
      <c r="D1050" s="50" t="s">
        <v>1223</v>
      </c>
      <c r="E1050" s="50">
        <v>3.5</v>
      </c>
      <c r="F1050" s="50">
        <v>0</v>
      </c>
      <c r="G1050" s="50">
        <v>36</v>
      </c>
      <c r="H1050" s="50">
        <v>1</v>
      </c>
      <c r="I1050" s="53">
        <f>IF(E1050&gt;0,TIME(F1050,G1050,H1050),"")</f>
        <v>2.5011574074074075E-2</v>
      </c>
      <c r="J1050" s="54">
        <f>IF(E1050&gt;0,TIME(F1050,G1050,H1050)/E1050,"")</f>
        <v>7.146164021164021E-3</v>
      </c>
      <c r="K1050" s="50" t="s">
        <v>688</v>
      </c>
      <c r="L1050" s="50" t="s">
        <v>130</v>
      </c>
      <c r="M1050" s="55">
        <f>IF(D1050&gt;0,0.0416666666666667/J1050,"")</f>
        <v>5.8306339657565989</v>
      </c>
      <c r="N1050" s="50">
        <v>0</v>
      </c>
      <c r="O1050" s="50" t="s">
        <v>228</v>
      </c>
      <c r="Q1050" s="151">
        <f>IF("1-Swim"=D1050,J1050*2.4,IF("2-Bike"=D1050,J1050*112,IF("3-Run"=D1050,J1050*26.2,0)))</f>
        <v>0.18722949735449734</v>
      </c>
      <c r="R1050" s="151">
        <f>Q1050/2</f>
        <v>9.3614748677248671E-2</v>
      </c>
      <c r="S1050" s="53">
        <f>J1050*26.2</f>
        <v>0.18722949735449734</v>
      </c>
      <c r="T1050" s="53">
        <f>(J1050+0.0013889)*26.2</f>
        <v>0.22361867735449734</v>
      </c>
      <c r="U1050" s="53">
        <f>S1050/2</f>
        <v>9.3614748677248671E-2</v>
      </c>
      <c r="V1050" s="53">
        <f>T1050/2</f>
        <v>0.11180933867724867</v>
      </c>
      <c r="W1050" s="50">
        <f>RANK(J1050,J:J,1)</f>
        <v>1723</v>
      </c>
      <c r="X1050" s="50">
        <f>YEAR(B1050)</f>
        <v>2008</v>
      </c>
      <c r="Y1050" s="50">
        <f>MONTH(B1050)</f>
        <v>7</v>
      </c>
      <c r="Z1050" s="56">
        <f>X1050*100+Y1050</f>
        <v>200807</v>
      </c>
      <c r="AA1050" s="56">
        <f>WEEKNUM(B1050,1)</f>
        <v>28</v>
      </c>
      <c r="AB1050" s="58">
        <f>IF(ISBLANK(B1050)," ",MAX(B1050-B1049-1,0))</f>
        <v>7</v>
      </c>
      <c r="AC1050" s="56">
        <f>DAY(B1050)</f>
        <v>7</v>
      </c>
      <c r="AD1050" s="53">
        <f>U1050+V1050</f>
        <v>0.20542408735449735</v>
      </c>
      <c r="AE1050" s="56">
        <f>IF("1-Swim"=D1050,E1050*46.7,IF("2-Bike"=D1050,E1050,IF("3-Run"=D1050,E1050*4.27,0)))</f>
        <v>14.944999999999999</v>
      </c>
    </row>
    <row r="1051" spans="1:31" x14ac:dyDescent="0.25">
      <c r="A1051" s="50">
        <v>1050</v>
      </c>
      <c r="B1051" s="51">
        <v>39637</v>
      </c>
      <c r="C1051" s="75">
        <f>B1051</f>
        <v>39637</v>
      </c>
      <c r="D1051" s="50" t="s">
        <v>1223</v>
      </c>
      <c r="E1051" s="50">
        <v>3</v>
      </c>
      <c r="F1051" s="50">
        <v>0</v>
      </c>
      <c r="G1051" s="50">
        <v>29</v>
      </c>
      <c r="H1051" s="50">
        <v>17</v>
      </c>
      <c r="I1051" s="53">
        <f>IF(E1051&gt;0,TIME(F1051,G1051,H1051),"")</f>
        <v>2.0335648148148148E-2</v>
      </c>
      <c r="J1051" s="54">
        <f>IF(E1051&gt;0,TIME(F1051,G1051,H1051)/E1051,"")</f>
        <v>6.778549382716049E-3</v>
      </c>
      <c r="K1051" s="50" t="s">
        <v>688</v>
      </c>
      <c r="L1051" s="50" t="s">
        <v>334</v>
      </c>
      <c r="M1051" s="55">
        <f>IF(D1051&gt;0,0.0416666666666667/J1051,"")</f>
        <v>6.1468412066021676</v>
      </c>
      <c r="N1051" s="50">
        <v>0</v>
      </c>
      <c r="O1051" s="50" t="s">
        <v>228</v>
      </c>
      <c r="Q1051" s="151">
        <f>IF("1-Swim"=D1051,J1051*2.4,IF("2-Bike"=D1051,J1051*112,IF("3-Run"=D1051,J1051*26.2,0)))</f>
        <v>0.17759799382716049</v>
      </c>
      <c r="R1051" s="151">
        <f>Q1051/2</f>
        <v>8.8798996913580244E-2</v>
      </c>
      <c r="S1051" s="53">
        <f>J1051*26.2</f>
        <v>0.17759799382716049</v>
      </c>
      <c r="T1051" s="53">
        <f>(J1051+0.0013889)*26.2</f>
        <v>0.21398717382716045</v>
      </c>
      <c r="U1051" s="53">
        <f>S1051/2</f>
        <v>8.8798996913580244E-2</v>
      </c>
      <c r="V1051" s="53">
        <f>T1051/2</f>
        <v>0.10699358691358023</v>
      </c>
      <c r="W1051" s="50">
        <f>RANK(J1051,J:J,1)</f>
        <v>1282</v>
      </c>
      <c r="X1051" s="50">
        <f>YEAR(B1051)</f>
        <v>2008</v>
      </c>
      <c r="Y1051" s="50">
        <f>MONTH(B1051)</f>
        <v>7</v>
      </c>
      <c r="Z1051" s="56">
        <f>X1051*100+Y1051</f>
        <v>200807</v>
      </c>
      <c r="AA1051" s="56">
        <f>WEEKNUM(B1051,1)</f>
        <v>28</v>
      </c>
      <c r="AB1051" s="58">
        <f>IF(ISBLANK(B1051)," ",MAX(B1051-B1050-1,0))</f>
        <v>0</v>
      </c>
      <c r="AC1051" s="56">
        <f>DAY(B1051)</f>
        <v>8</v>
      </c>
      <c r="AD1051" s="53">
        <f>U1051+V1051</f>
        <v>0.19579258382716047</v>
      </c>
      <c r="AE1051" s="56">
        <f>IF("1-Swim"=D1051,E1051*46.7,IF("2-Bike"=D1051,E1051,IF("3-Run"=D1051,E1051*4.27,0)))</f>
        <v>12.809999999999999</v>
      </c>
    </row>
    <row r="1052" spans="1:31" x14ac:dyDescent="0.25">
      <c r="A1052" s="50">
        <v>1051</v>
      </c>
      <c r="B1052" s="51">
        <v>39638</v>
      </c>
      <c r="C1052" s="75">
        <f>B1052</f>
        <v>39638</v>
      </c>
      <c r="D1052" s="50" t="s">
        <v>1225</v>
      </c>
      <c r="E1052" s="50">
        <v>0.5</v>
      </c>
      <c r="F1052" s="50">
        <v>0</v>
      </c>
      <c r="G1052" s="50">
        <v>18</v>
      </c>
      <c r="H1052" s="50">
        <v>15</v>
      </c>
      <c r="I1052" s="53">
        <f>IF(E1052&gt;0,TIME(F1052,G1052,H1052),"")</f>
        <v>1.2673611111111109E-2</v>
      </c>
      <c r="J1052" s="54">
        <f>IF(E1052&gt;0,TIME(F1052,G1052,H1052)/E1052,"")</f>
        <v>2.5347222222222219E-2</v>
      </c>
      <c r="K1052" s="50" t="s">
        <v>236</v>
      </c>
      <c r="L1052" s="50" t="s">
        <v>29</v>
      </c>
      <c r="M1052" s="55">
        <f>IF(D1052&gt;0,0.0416666666666667/J1052,"")</f>
        <v>1.6438356164383576</v>
      </c>
      <c r="N1052" s="50">
        <v>0</v>
      </c>
      <c r="O1052" s="50" t="s">
        <v>228</v>
      </c>
      <c r="Q1052" s="151">
        <f>IF("1-Swim"=D1052,J1052*2.4,IF("2-Bike"=D1052,J1052*112,IF("3-Run"=D1052,J1052*26.2,0)))</f>
        <v>6.0833333333333323E-2</v>
      </c>
      <c r="R1052" s="151">
        <f>Q1052/2</f>
        <v>3.0416666666666661E-2</v>
      </c>
      <c r="S1052" s="53">
        <f>J1052*26.2</f>
        <v>0.66409722222222212</v>
      </c>
      <c r="T1052" s="53">
        <f>(J1052+0.0013889)*26.2</f>
        <v>0.70048640222222203</v>
      </c>
      <c r="U1052" s="53">
        <f>S1052/2</f>
        <v>0.33204861111111106</v>
      </c>
      <c r="V1052" s="53">
        <f>T1052/2</f>
        <v>0.35024320111111101</v>
      </c>
      <c r="W1052" s="50">
        <f>RANK(J1052,J:J,1)</f>
        <v>3203</v>
      </c>
      <c r="X1052" s="50">
        <f>YEAR(B1052)</f>
        <v>2008</v>
      </c>
      <c r="Y1052" s="50">
        <f>MONTH(B1052)</f>
        <v>7</v>
      </c>
      <c r="Z1052" s="56">
        <f>X1052*100+Y1052</f>
        <v>200807</v>
      </c>
      <c r="AA1052" s="56">
        <f>WEEKNUM(B1052,1)</f>
        <v>28</v>
      </c>
      <c r="AB1052" s="58">
        <f>IF(ISBLANK(B1052)," ",MAX(B1052-B1051-1,0))</f>
        <v>0</v>
      </c>
      <c r="AC1052" s="56">
        <f>DAY(B1052)</f>
        <v>9</v>
      </c>
      <c r="AD1052" s="53">
        <f>U1052+V1052</f>
        <v>0.68229181222222213</v>
      </c>
      <c r="AE1052" s="56">
        <f>IF("1-Swim"=D1052,E1052*46.7,IF("2-Bike"=D1052,E1052,IF("3-Run"=D1052,E1052*4.27,0)))</f>
        <v>23.35</v>
      </c>
    </row>
    <row r="1053" spans="1:31" x14ac:dyDescent="0.25">
      <c r="A1053" s="50">
        <v>1052</v>
      </c>
      <c r="B1053" s="51">
        <v>39638</v>
      </c>
      <c r="C1053" s="75">
        <f>B1053</f>
        <v>39638</v>
      </c>
      <c r="D1053" s="50" t="s">
        <v>1224</v>
      </c>
      <c r="E1053" s="50">
        <v>10.5</v>
      </c>
      <c r="F1053" s="50">
        <v>0</v>
      </c>
      <c r="G1053" s="50">
        <v>37</v>
      </c>
      <c r="H1053" s="50">
        <v>4</v>
      </c>
      <c r="I1053" s="53">
        <f>IF(E1053&gt;0,TIME(F1053,G1053,H1053),"")</f>
        <v>2.5740740740740745E-2</v>
      </c>
      <c r="J1053" s="54">
        <f>IF(E1053&gt;0,TIME(F1053,G1053,H1053)/E1053,"")</f>
        <v>2.4514991181657851E-3</v>
      </c>
      <c r="K1053" s="50" t="s">
        <v>689</v>
      </c>
      <c r="L1053" s="50" t="s">
        <v>29</v>
      </c>
      <c r="M1053" s="55">
        <f>IF(D1053&gt;0,0.0416666666666667/J1053,"")</f>
        <v>16.996402877697854</v>
      </c>
      <c r="N1053" s="50">
        <v>0</v>
      </c>
      <c r="O1053" s="50" t="s">
        <v>228</v>
      </c>
      <c r="Q1053" s="151">
        <f>IF("1-Swim"=D1053,J1053*2.4,IF("2-Bike"=D1053,J1053*112,IF("3-Run"=D1053,J1053*26.2,0)))</f>
        <v>0.27456790123456792</v>
      </c>
      <c r="R1053" s="151">
        <f>Q1053/2</f>
        <v>0.13728395061728396</v>
      </c>
      <c r="S1053" s="53">
        <f>J1053*26.2</f>
        <v>6.4229276895943571E-2</v>
      </c>
      <c r="T1053" s="53">
        <f>(J1053+0.0013889)*26.2</f>
        <v>0.10061845689594356</v>
      </c>
      <c r="U1053" s="53">
        <f>S1053/2</f>
        <v>3.2114638447971786E-2</v>
      </c>
      <c r="V1053" s="53">
        <f>T1053/2</f>
        <v>5.0309228447971782E-2</v>
      </c>
      <c r="W1053" s="50">
        <f>RANK(J1053,J:J,1)</f>
        <v>289</v>
      </c>
      <c r="X1053" s="50">
        <f>YEAR(B1053)</f>
        <v>2008</v>
      </c>
      <c r="Y1053" s="50">
        <f>MONTH(B1053)</f>
        <v>7</v>
      </c>
      <c r="Z1053" s="56">
        <f>X1053*100+Y1053</f>
        <v>200807</v>
      </c>
      <c r="AA1053" s="56">
        <f>WEEKNUM(B1053,1)</f>
        <v>28</v>
      </c>
      <c r="AB1053" s="58">
        <f>IF(ISBLANK(B1053)," ",MAX(B1053-B1052-1,0))</f>
        <v>0</v>
      </c>
      <c r="AC1053" s="56">
        <f>DAY(B1053)</f>
        <v>9</v>
      </c>
      <c r="AD1053" s="53">
        <f>U1053+V1053</f>
        <v>8.2423866895943568E-2</v>
      </c>
      <c r="AE1053" s="56">
        <f>IF("1-Swim"=D1053,E1053*46.7,IF("2-Bike"=D1053,E1053,IF("3-Run"=D1053,E1053*4.27,0)))</f>
        <v>10.5</v>
      </c>
    </row>
    <row r="1054" spans="1:31" x14ac:dyDescent="0.25">
      <c r="A1054" s="50">
        <v>1053</v>
      </c>
      <c r="B1054" s="51">
        <v>39638</v>
      </c>
      <c r="C1054" s="75">
        <f>B1054</f>
        <v>39638</v>
      </c>
      <c r="D1054" s="50" t="s">
        <v>1223</v>
      </c>
      <c r="E1054" s="50">
        <v>3.1</v>
      </c>
      <c r="F1054" s="50">
        <v>0</v>
      </c>
      <c r="G1054" s="50">
        <v>32</v>
      </c>
      <c r="H1054" s="50">
        <v>39</v>
      </c>
      <c r="I1054" s="53">
        <f>IF(E1054&gt;0,TIME(F1054,G1054,H1054),"")</f>
        <v>2.2673611111111113E-2</v>
      </c>
      <c r="J1054" s="54">
        <f>IF(E1054&gt;0,TIME(F1054,G1054,H1054)/E1054,"")</f>
        <v>7.3140681003584238E-3</v>
      </c>
      <c r="K1054" s="50" t="s">
        <v>660</v>
      </c>
      <c r="L1054" s="50" t="s">
        <v>29</v>
      </c>
      <c r="M1054" s="55">
        <f>IF(D1054&gt;0,0.0416666666666667/J1054,"")</f>
        <v>5.6967840735068949</v>
      </c>
      <c r="N1054" s="50">
        <v>0</v>
      </c>
      <c r="O1054" s="50" t="s">
        <v>228</v>
      </c>
      <c r="Q1054" s="151">
        <f>IF("1-Swim"=D1054,J1054*2.4,IF("2-Bike"=D1054,J1054*112,IF("3-Run"=D1054,J1054*26.2,0)))</f>
        <v>0.19162858422939069</v>
      </c>
      <c r="R1054" s="151">
        <f>Q1054/2</f>
        <v>9.5814292114695346E-2</v>
      </c>
      <c r="S1054" s="53">
        <f>J1054*26.2</f>
        <v>0.19162858422939069</v>
      </c>
      <c r="T1054" s="53">
        <f>(J1054+0.0013889)*26.2</f>
        <v>0.22801776422939068</v>
      </c>
      <c r="U1054" s="53">
        <f>S1054/2</f>
        <v>9.5814292114695346E-2</v>
      </c>
      <c r="V1054" s="53">
        <f>T1054/2</f>
        <v>0.11400888211469534</v>
      </c>
      <c r="W1054" s="50">
        <f>RANK(J1054,J:J,1)</f>
        <v>1909</v>
      </c>
      <c r="X1054" s="50">
        <f>YEAR(B1054)</f>
        <v>2008</v>
      </c>
      <c r="Y1054" s="50">
        <f>MONTH(B1054)</f>
        <v>7</v>
      </c>
      <c r="Z1054" s="56">
        <f>X1054*100+Y1054</f>
        <v>200807</v>
      </c>
      <c r="AA1054" s="56">
        <f>WEEKNUM(B1054,1)</f>
        <v>28</v>
      </c>
      <c r="AB1054" s="58">
        <f>IF(ISBLANK(B1054)," ",MAX(B1054-B1053-1,0))</f>
        <v>0</v>
      </c>
      <c r="AC1054" s="56">
        <f>DAY(B1054)</f>
        <v>9</v>
      </c>
      <c r="AD1054" s="53">
        <f>U1054+V1054</f>
        <v>0.20982317422939067</v>
      </c>
      <c r="AE1054" s="56">
        <f>IF("1-Swim"=D1054,E1054*46.7,IF("2-Bike"=D1054,E1054,IF("3-Run"=D1054,E1054*4.27,0)))</f>
        <v>13.236999999999998</v>
      </c>
    </row>
    <row r="1055" spans="1:31" x14ac:dyDescent="0.25">
      <c r="A1055" s="50">
        <v>1054</v>
      </c>
      <c r="B1055" s="51">
        <v>39638</v>
      </c>
      <c r="C1055" s="75">
        <f>B1055</f>
        <v>39638</v>
      </c>
      <c r="D1055" s="50" t="s">
        <v>515</v>
      </c>
      <c r="E1055" s="50">
        <v>1</v>
      </c>
      <c r="F1055" s="50">
        <v>0</v>
      </c>
      <c r="G1055" s="50">
        <v>2</v>
      </c>
      <c r="H1055" s="50">
        <v>57</v>
      </c>
      <c r="I1055" s="53">
        <f>IF(E1055&gt;0,TIME(F1055,G1055,H1055),"")</f>
        <v>2.0486111111111113E-3</v>
      </c>
      <c r="J1055" s="54">
        <f>IF(E1055&gt;0,TIME(F1055,G1055,H1055)/E1055,"")</f>
        <v>2.0486111111111113E-3</v>
      </c>
      <c r="K1055" s="50" t="s">
        <v>561</v>
      </c>
      <c r="L1055" s="50" t="s">
        <v>29</v>
      </c>
      <c r="M1055" s="55">
        <f>IF(D1055&gt;0,0.0416666666666667/J1055,"")</f>
        <v>20.338983050847471</v>
      </c>
      <c r="N1055" s="50">
        <v>0</v>
      </c>
      <c r="Q1055" s="151">
        <f>IF("1-Swim"=D1055,J1055*2.4,IF("2-Bike"=D1055,J1055*112,IF("3-Run"=D1055,J1055*26.2,0)))</f>
        <v>0</v>
      </c>
      <c r="R1055" s="151">
        <f>Q1055/2</f>
        <v>0</v>
      </c>
      <c r="S1055" s="53">
        <f>J1055*26.2</f>
        <v>5.3673611111111116E-2</v>
      </c>
      <c r="T1055" s="53">
        <f>(J1055+0.0013889)*26.2</f>
        <v>9.0062791111111123E-2</v>
      </c>
      <c r="U1055" s="53">
        <f>S1055/2</f>
        <v>2.6836805555555558E-2</v>
      </c>
      <c r="V1055" s="53">
        <f>T1055/2</f>
        <v>4.5031395555555562E-2</v>
      </c>
      <c r="W1055" s="50">
        <f>RANK(J1055,J:J,1)</f>
        <v>173</v>
      </c>
      <c r="X1055" s="50">
        <f>YEAR(B1055)</f>
        <v>2008</v>
      </c>
      <c r="Y1055" s="50">
        <f>MONTH(B1055)</f>
        <v>7</v>
      </c>
      <c r="Z1055" s="56">
        <f>X1055*100+Y1055</f>
        <v>200807</v>
      </c>
      <c r="AA1055" s="56">
        <f>WEEKNUM(B1055,1)</f>
        <v>28</v>
      </c>
      <c r="AB1055" s="58">
        <f>IF(ISBLANK(B1055)," ",MAX(B1055-B1054-1,0))</f>
        <v>0</v>
      </c>
      <c r="AC1055" s="56">
        <f>DAY(B1055)</f>
        <v>9</v>
      </c>
      <c r="AD1055" s="53">
        <f>U1055+V1055</f>
        <v>7.1868201111111113E-2</v>
      </c>
      <c r="AE1055" s="56">
        <f>IF("1-Swim"=D1055,E1055*46.7,IF("2-Bike"=D1055,E1055,IF("3-Run"=D1055,E1055*4.27,0)))</f>
        <v>0</v>
      </c>
    </row>
    <row r="1056" spans="1:31" x14ac:dyDescent="0.25">
      <c r="A1056" s="50">
        <v>1055</v>
      </c>
      <c r="B1056" s="51">
        <v>39640</v>
      </c>
      <c r="C1056" s="75">
        <f>B1056</f>
        <v>39640</v>
      </c>
      <c r="D1056" s="50" t="s">
        <v>1223</v>
      </c>
      <c r="E1056" s="50">
        <v>5</v>
      </c>
      <c r="F1056" s="50">
        <v>0</v>
      </c>
      <c r="G1056" s="50">
        <v>51</v>
      </c>
      <c r="H1056" s="50">
        <v>46</v>
      </c>
      <c r="I1056" s="53">
        <f>IF(E1056&gt;0,TIME(F1056,G1056,H1056),"")</f>
        <v>3.5949074074074071E-2</v>
      </c>
      <c r="J1056" s="54">
        <f>IF(E1056&gt;0,TIME(F1056,G1056,H1056)/E1056,"")</f>
        <v>7.1898148148148138E-3</v>
      </c>
      <c r="K1056" s="50" t="s">
        <v>688</v>
      </c>
      <c r="L1056" s="50" t="s">
        <v>171</v>
      </c>
      <c r="M1056" s="55">
        <f>IF(D1056&gt;0,0.0416666666666667/J1056,"")</f>
        <v>5.7952350289761805</v>
      </c>
      <c r="N1056" s="50">
        <v>0</v>
      </c>
      <c r="O1056" s="50" t="s">
        <v>228</v>
      </c>
      <c r="Q1056" s="151">
        <f>IF("1-Swim"=D1056,J1056*2.4,IF("2-Bike"=D1056,J1056*112,IF("3-Run"=D1056,J1056*26.2,0)))</f>
        <v>0.18837314814814812</v>
      </c>
      <c r="R1056" s="151">
        <f>Q1056/2</f>
        <v>9.4186574074074061E-2</v>
      </c>
      <c r="S1056" s="53">
        <f>J1056*26.2</f>
        <v>0.18837314814814812</v>
      </c>
      <c r="T1056" s="53">
        <f>(J1056+0.0013889)*26.2</f>
        <v>0.22476232814814812</v>
      </c>
      <c r="U1056" s="53">
        <f>S1056/2</f>
        <v>9.4186574074074061E-2</v>
      </c>
      <c r="V1056" s="53">
        <f>T1056/2</f>
        <v>0.11238116407407406</v>
      </c>
      <c r="W1056" s="50">
        <f>RANK(J1056,J:J,1)</f>
        <v>1774</v>
      </c>
      <c r="X1056" s="50">
        <f>YEAR(B1056)</f>
        <v>2008</v>
      </c>
      <c r="Y1056" s="50">
        <f>MONTH(B1056)</f>
        <v>7</v>
      </c>
      <c r="Z1056" s="56">
        <f>X1056*100+Y1056</f>
        <v>200807</v>
      </c>
      <c r="AA1056" s="56">
        <f>WEEKNUM(B1056,1)</f>
        <v>28</v>
      </c>
      <c r="AB1056" s="58">
        <f>IF(ISBLANK(B1056)," ",MAX(B1056-B1055-1,0))</f>
        <v>1</v>
      </c>
      <c r="AC1056" s="56">
        <f>DAY(B1056)</f>
        <v>11</v>
      </c>
      <c r="AD1056" s="53">
        <f>U1056+V1056</f>
        <v>0.20656773814814811</v>
      </c>
      <c r="AE1056" s="56">
        <f>IF("1-Swim"=D1056,E1056*46.7,IF("2-Bike"=D1056,E1056,IF("3-Run"=D1056,E1056*4.27,0)))</f>
        <v>21.349999999999998</v>
      </c>
    </row>
    <row r="1057" spans="1:31" x14ac:dyDescent="0.25">
      <c r="A1057" s="50">
        <v>1056</v>
      </c>
      <c r="B1057" s="51">
        <v>39644</v>
      </c>
      <c r="C1057" s="75">
        <f>B1057</f>
        <v>39644</v>
      </c>
      <c r="D1057" s="50" t="s">
        <v>1223</v>
      </c>
      <c r="E1057" s="50">
        <v>6.2</v>
      </c>
      <c r="F1057" s="50">
        <v>1</v>
      </c>
      <c r="G1057" s="50">
        <v>2</v>
      </c>
      <c r="H1057" s="50">
        <v>25</v>
      </c>
      <c r="I1057" s="53">
        <f>IF(E1057&gt;0,TIME(F1057,G1057,H1057),"")</f>
        <v>4.3344907407407408E-2</v>
      </c>
      <c r="J1057" s="54">
        <f>IF(E1057&gt;0,TIME(F1057,G1057,H1057)/E1057,"")</f>
        <v>6.9911140979689364E-3</v>
      </c>
      <c r="K1057" s="50" t="s">
        <v>688</v>
      </c>
      <c r="L1057" s="50" t="s">
        <v>690</v>
      </c>
      <c r="M1057" s="55">
        <f>IF(D1057&gt;0,0.0416666666666667/J1057,"")</f>
        <v>5.959946595460619</v>
      </c>
      <c r="N1057" s="50">
        <v>0</v>
      </c>
      <c r="O1057" s="50" t="s">
        <v>255</v>
      </c>
      <c r="Q1057" s="151">
        <f>IF("1-Swim"=D1057,J1057*2.4,IF("2-Bike"=D1057,J1057*112,IF("3-Run"=D1057,J1057*26.2,0)))</f>
        <v>0.18316718936678614</v>
      </c>
      <c r="R1057" s="151">
        <f>Q1057/2</f>
        <v>9.1583594683393069E-2</v>
      </c>
      <c r="S1057" s="53">
        <f>J1057*26.2</f>
        <v>0.18316718936678614</v>
      </c>
      <c r="T1057" s="53">
        <f>(J1057+0.0013889)*26.2</f>
        <v>0.21955636936678613</v>
      </c>
      <c r="U1057" s="53">
        <f>S1057/2</f>
        <v>9.1583594683393069E-2</v>
      </c>
      <c r="V1057" s="53">
        <f>T1057/2</f>
        <v>0.10977818468339307</v>
      </c>
      <c r="W1057" s="50">
        <f>RANK(J1057,J:J,1)</f>
        <v>1559</v>
      </c>
      <c r="X1057" s="50">
        <f>YEAR(B1057)</f>
        <v>2008</v>
      </c>
      <c r="Y1057" s="50">
        <f>MONTH(B1057)</f>
        <v>7</v>
      </c>
      <c r="Z1057" s="56">
        <f>X1057*100+Y1057</f>
        <v>200807</v>
      </c>
      <c r="AA1057" s="56">
        <f>WEEKNUM(B1057,1)</f>
        <v>29</v>
      </c>
      <c r="AB1057" s="58">
        <f>IF(ISBLANK(B1057)," ",MAX(B1057-B1056-1,0))</f>
        <v>3</v>
      </c>
      <c r="AC1057" s="56">
        <f>DAY(B1057)</f>
        <v>15</v>
      </c>
      <c r="AD1057" s="53">
        <f>U1057+V1057</f>
        <v>0.20136177936678612</v>
      </c>
      <c r="AE1057" s="56">
        <f>IF("1-Swim"=D1057,E1057*46.7,IF("2-Bike"=D1057,E1057,IF("3-Run"=D1057,E1057*4.27,0)))</f>
        <v>26.473999999999997</v>
      </c>
    </row>
    <row r="1058" spans="1:31" x14ac:dyDescent="0.25">
      <c r="A1058" s="50">
        <v>1057</v>
      </c>
      <c r="B1058" s="51">
        <v>39645</v>
      </c>
      <c r="C1058" s="75">
        <f>B1058</f>
        <v>39645</v>
      </c>
      <c r="D1058" s="50" t="s">
        <v>1223</v>
      </c>
      <c r="E1058" s="50">
        <v>7.1</v>
      </c>
      <c r="F1058" s="50">
        <v>1</v>
      </c>
      <c r="G1058" s="50">
        <v>11</v>
      </c>
      <c r="H1058" s="50">
        <v>40</v>
      </c>
      <c r="I1058" s="53">
        <f>IF(E1058&gt;0,TIME(F1058,G1058,H1058),"")</f>
        <v>4.9768518518518517E-2</v>
      </c>
      <c r="J1058" s="54">
        <f>IF(E1058&gt;0,TIME(F1058,G1058,H1058)/E1058,"")</f>
        <v>7.0096504955659885E-3</v>
      </c>
      <c r="K1058" s="50" t="s">
        <v>688</v>
      </c>
      <c r="L1058" s="50" t="s">
        <v>691</v>
      </c>
      <c r="M1058" s="55">
        <f>IF(D1058&gt;0,0.0416666666666667/J1058,"")</f>
        <v>5.944186046511633</v>
      </c>
      <c r="N1058" s="50">
        <v>0</v>
      </c>
      <c r="O1058" s="50" t="s">
        <v>255</v>
      </c>
      <c r="Q1058" s="151">
        <f>IF("1-Swim"=D1058,J1058*2.4,IF("2-Bike"=D1058,J1058*112,IF("3-Run"=D1058,J1058*26.2,0)))</f>
        <v>0.18365284298382889</v>
      </c>
      <c r="R1058" s="151">
        <f>Q1058/2</f>
        <v>9.1826421491914445E-2</v>
      </c>
      <c r="S1058" s="53">
        <f>J1058*26.2</f>
        <v>0.18365284298382889</v>
      </c>
      <c r="T1058" s="53">
        <f>(J1058+0.0013889)*26.2</f>
        <v>0.22004202298382891</v>
      </c>
      <c r="U1058" s="53">
        <f>S1058/2</f>
        <v>9.1826421491914445E-2</v>
      </c>
      <c r="V1058" s="53">
        <f>T1058/2</f>
        <v>0.11002101149191446</v>
      </c>
      <c r="W1058" s="50">
        <f>RANK(J1058,J:J,1)</f>
        <v>1570</v>
      </c>
      <c r="X1058" s="50">
        <f>YEAR(B1058)</f>
        <v>2008</v>
      </c>
      <c r="Y1058" s="50">
        <f>MONTH(B1058)</f>
        <v>7</v>
      </c>
      <c r="Z1058" s="56">
        <f>X1058*100+Y1058</f>
        <v>200807</v>
      </c>
      <c r="AA1058" s="56">
        <f>WEEKNUM(B1058,1)</f>
        <v>29</v>
      </c>
      <c r="AB1058" s="58">
        <f>IF(ISBLANK(B1058)," ",MAX(B1058-B1057-1,0))</f>
        <v>0</v>
      </c>
      <c r="AC1058" s="56">
        <f>DAY(B1058)</f>
        <v>16</v>
      </c>
      <c r="AD1058" s="53">
        <f>U1058+V1058</f>
        <v>0.2018474329838289</v>
      </c>
      <c r="AE1058" s="56">
        <f>IF("1-Swim"=D1058,E1058*46.7,IF("2-Bike"=D1058,E1058,IF("3-Run"=D1058,E1058*4.27,0)))</f>
        <v>30.316999999999997</v>
      </c>
    </row>
    <row r="1059" spans="1:31" x14ac:dyDescent="0.25">
      <c r="A1059" s="50">
        <v>1058</v>
      </c>
      <c r="B1059" s="51">
        <v>39646</v>
      </c>
      <c r="C1059" s="75">
        <f>B1059</f>
        <v>39646</v>
      </c>
      <c r="D1059" s="50" t="s">
        <v>1223</v>
      </c>
      <c r="E1059" s="50">
        <v>5.15</v>
      </c>
      <c r="F1059" s="50">
        <v>0</v>
      </c>
      <c r="G1059" s="50">
        <v>54</v>
      </c>
      <c r="H1059" s="50">
        <v>54</v>
      </c>
      <c r="I1059" s="53">
        <f>IF(E1059&gt;0,TIME(F1059,G1059,H1059),"")</f>
        <v>3.8124999999999999E-2</v>
      </c>
      <c r="J1059" s="54">
        <f>IF(E1059&gt;0,TIME(F1059,G1059,H1059)/E1059,"")</f>
        <v>7.402912621359223E-3</v>
      </c>
      <c r="K1059" s="50" t="s">
        <v>688</v>
      </c>
      <c r="L1059" s="50" t="s">
        <v>692</v>
      </c>
      <c r="M1059" s="55">
        <f>IF(D1059&gt;0,0.0416666666666667/J1059,"")</f>
        <v>5.628415300546453</v>
      </c>
      <c r="N1059" s="50">
        <v>0</v>
      </c>
      <c r="O1059" s="50" t="s">
        <v>255</v>
      </c>
      <c r="P1059" s="50" t="s">
        <v>632</v>
      </c>
      <c r="Q1059" s="151">
        <f>IF("1-Swim"=D1059,J1059*2.4,IF("2-Bike"=D1059,J1059*112,IF("3-Run"=D1059,J1059*26.2,0)))</f>
        <v>0.19395631067961164</v>
      </c>
      <c r="R1059" s="151">
        <f>Q1059/2</f>
        <v>9.6978155339805819E-2</v>
      </c>
      <c r="S1059" s="53">
        <f>J1059*26.2</f>
        <v>0.19395631067961164</v>
      </c>
      <c r="T1059" s="53">
        <f>(J1059+0.0013889)*26.2</f>
        <v>0.23034549067961163</v>
      </c>
      <c r="U1059" s="53">
        <f>S1059/2</f>
        <v>9.6978155339805819E-2</v>
      </c>
      <c r="V1059" s="53">
        <f>T1059/2</f>
        <v>0.11517274533980582</v>
      </c>
      <c r="W1059" s="50">
        <f>RANK(J1059,J:J,1)</f>
        <v>1976</v>
      </c>
      <c r="X1059" s="50">
        <f>YEAR(B1059)</f>
        <v>2008</v>
      </c>
      <c r="Y1059" s="50">
        <f>MONTH(B1059)</f>
        <v>7</v>
      </c>
      <c r="Z1059" s="56">
        <f>X1059*100+Y1059</f>
        <v>200807</v>
      </c>
      <c r="AA1059" s="56">
        <f>WEEKNUM(B1059,1)</f>
        <v>29</v>
      </c>
      <c r="AB1059" s="58">
        <f>IF(ISBLANK(B1059)," ",MAX(B1059-B1058-1,0))</f>
        <v>0</v>
      </c>
      <c r="AC1059" s="56">
        <f>DAY(B1059)</f>
        <v>17</v>
      </c>
      <c r="AD1059" s="53">
        <f>U1059+V1059</f>
        <v>0.21215090067961162</v>
      </c>
      <c r="AE1059" s="56">
        <f>IF("1-Swim"=D1059,E1059*46.7,IF("2-Bike"=D1059,E1059,IF("3-Run"=D1059,E1059*4.27,0)))</f>
        <v>21.990500000000001</v>
      </c>
    </row>
    <row r="1060" spans="1:31" x14ac:dyDescent="0.25">
      <c r="A1060" s="50">
        <v>1059</v>
      </c>
      <c r="B1060" s="51">
        <v>39647</v>
      </c>
      <c r="C1060" s="75">
        <f>B1060</f>
        <v>39647</v>
      </c>
      <c r="D1060" s="50" t="s">
        <v>1223</v>
      </c>
      <c r="E1060" s="50">
        <v>3.1</v>
      </c>
      <c r="F1060" s="50">
        <v>0</v>
      </c>
      <c r="G1060" s="50">
        <v>31</v>
      </c>
      <c r="H1060" s="50">
        <v>48</v>
      </c>
      <c r="I1060" s="53">
        <f>IF(E1060&gt;0,TIME(F1060,G1060,H1060),"")</f>
        <v>2.2083333333333333E-2</v>
      </c>
      <c r="J1060" s="54">
        <f>IF(E1060&gt;0,TIME(F1060,G1060,H1060)/E1060,"")</f>
        <v>7.123655913978494E-3</v>
      </c>
      <c r="K1060" s="50" t="s">
        <v>688</v>
      </c>
      <c r="L1060" s="50" t="s">
        <v>693</v>
      </c>
      <c r="M1060" s="55">
        <f>IF(D1060&gt;0,0.0416666666666667/J1060,"")</f>
        <v>5.8490566037735903</v>
      </c>
      <c r="N1060" s="50">
        <v>0</v>
      </c>
      <c r="O1060" s="50" t="s">
        <v>198</v>
      </c>
      <c r="Q1060" s="151">
        <f>IF("1-Swim"=D1060,J1060*2.4,IF("2-Bike"=D1060,J1060*112,IF("3-Run"=D1060,J1060*26.2,0)))</f>
        <v>0.18663978494623654</v>
      </c>
      <c r="R1060" s="151">
        <f>Q1060/2</f>
        <v>9.3319892473118268E-2</v>
      </c>
      <c r="S1060" s="53">
        <f>J1060*26.2</f>
        <v>0.18663978494623654</v>
      </c>
      <c r="T1060" s="53">
        <f>(J1060+0.0013889)*26.2</f>
        <v>0.22302896494623653</v>
      </c>
      <c r="U1060" s="53">
        <f>S1060/2</f>
        <v>9.3319892473118268E-2</v>
      </c>
      <c r="V1060" s="53">
        <f>T1060/2</f>
        <v>0.11151448247311826</v>
      </c>
      <c r="W1060" s="50">
        <f>RANK(J1060,J:J,1)</f>
        <v>1698</v>
      </c>
      <c r="X1060" s="50">
        <f>YEAR(B1060)</f>
        <v>2008</v>
      </c>
      <c r="Y1060" s="50">
        <f>MONTH(B1060)</f>
        <v>7</v>
      </c>
      <c r="Z1060" s="56">
        <f>X1060*100+Y1060</f>
        <v>200807</v>
      </c>
      <c r="AA1060" s="56">
        <f>WEEKNUM(B1060,1)</f>
        <v>29</v>
      </c>
      <c r="AB1060" s="58">
        <f>IF(ISBLANK(B1060)," ",MAX(B1060-B1059-1,0))</f>
        <v>0</v>
      </c>
      <c r="AC1060" s="56">
        <f>DAY(B1060)</f>
        <v>18</v>
      </c>
      <c r="AD1060" s="53">
        <f>U1060+V1060</f>
        <v>0.20483437494623652</v>
      </c>
      <c r="AE1060" s="56">
        <f>IF("1-Swim"=D1060,E1060*46.7,IF("2-Bike"=D1060,E1060,IF("3-Run"=D1060,E1060*4.27,0)))</f>
        <v>13.236999999999998</v>
      </c>
    </row>
    <row r="1061" spans="1:31" x14ac:dyDescent="0.25">
      <c r="A1061" s="50">
        <v>1060</v>
      </c>
      <c r="B1061" s="51">
        <v>39650</v>
      </c>
      <c r="C1061" s="75">
        <f>B1061</f>
        <v>39650</v>
      </c>
      <c r="D1061" s="50" t="s">
        <v>1223</v>
      </c>
      <c r="E1061" s="50">
        <v>3</v>
      </c>
      <c r="F1061" s="50">
        <v>0</v>
      </c>
      <c r="G1061" s="50">
        <v>28</v>
      </c>
      <c r="H1061" s="50">
        <v>13</v>
      </c>
      <c r="I1061" s="53">
        <f>IF(E1061&gt;0,TIME(F1061,G1061,H1061),"")</f>
        <v>1.9594907407407405E-2</v>
      </c>
      <c r="J1061" s="54">
        <f>IF(E1061&gt;0,TIME(F1061,G1061,H1061)/E1061,"")</f>
        <v>6.5316358024691346E-3</v>
      </c>
      <c r="K1061" s="50" t="s">
        <v>688</v>
      </c>
      <c r="L1061" s="50" t="s">
        <v>334</v>
      </c>
      <c r="M1061" s="55">
        <f>IF(D1061&gt;0,0.0416666666666667/J1061,"")</f>
        <v>6.3792085056113468</v>
      </c>
      <c r="N1061" s="50">
        <v>0</v>
      </c>
      <c r="O1061" s="50" t="s">
        <v>228</v>
      </c>
      <c r="Q1061" s="151">
        <f>IF("1-Swim"=D1061,J1061*2.4,IF("2-Bike"=D1061,J1061*112,IF("3-Run"=D1061,J1061*26.2,0)))</f>
        <v>0.17112885802469133</v>
      </c>
      <c r="R1061" s="151">
        <f>Q1061/2</f>
        <v>8.5564429012345664E-2</v>
      </c>
      <c r="S1061" s="53">
        <f>J1061*26.2</f>
        <v>0.17112885802469133</v>
      </c>
      <c r="T1061" s="53">
        <f>(J1061+0.0013889)*26.2</f>
        <v>0.20751803802469129</v>
      </c>
      <c r="U1061" s="53">
        <f>S1061/2</f>
        <v>8.5564429012345664E-2</v>
      </c>
      <c r="V1061" s="53">
        <f>T1061/2</f>
        <v>0.10375901901234565</v>
      </c>
      <c r="W1061" s="50">
        <f>RANK(J1061,J:J,1)</f>
        <v>1036</v>
      </c>
      <c r="X1061" s="50">
        <f>YEAR(B1061)</f>
        <v>2008</v>
      </c>
      <c r="Y1061" s="50">
        <f>MONTH(B1061)</f>
        <v>7</v>
      </c>
      <c r="Z1061" s="56">
        <f>X1061*100+Y1061</f>
        <v>200807</v>
      </c>
      <c r="AA1061" s="56">
        <f>WEEKNUM(B1061,1)</f>
        <v>30</v>
      </c>
      <c r="AB1061" s="58">
        <f>IF(ISBLANK(B1061)," ",MAX(B1061-B1060-1,0))</f>
        <v>2</v>
      </c>
      <c r="AC1061" s="56">
        <f>DAY(B1061)</f>
        <v>21</v>
      </c>
      <c r="AD1061" s="53">
        <f>U1061+V1061</f>
        <v>0.18932344802469131</v>
      </c>
      <c r="AE1061" s="56">
        <f>IF("1-Swim"=D1061,E1061*46.7,IF("2-Bike"=D1061,E1061,IF("3-Run"=D1061,E1061*4.27,0)))</f>
        <v>12.809999999999999</v>
      </c>
    </row>
    <row r="1062" spans="1:31" x14ac:dyDescent="0.25">
      <c r="A1062" s="50">
        <v>1061</v>
      </c>
      <c r="B1062" s="51">
        <v>39651</v>
      </c>
      <c r="C1062" s="75">
        <f>B1062</f>
        <v>39651</v>
      </c>
      <c r="D1062" s="50" t="s">
        <v>1223</v>
      </c>
      <c r="E1062" s="50">
        <v>3.5</v>
      </c>
      <c r="F1062" s="50">
        <v>0</v>
      </c>
      <c r="G1062" s="50">
        <v>37</v>
      </c>
      <c r="H1062" s="50">
        <v>54</v>
      </c>
      <c r="I1062" s="53">
        <f>IF(E1062&gt;0,TIME(F1062,G1062,H1062),"")</f>
        <v>2.631944444444444E-2</v>
      </c>
      <c r="J1062" s="54">
        <f>IF(E1062&gt;0,TIME(F1062,G1062,H1062)/E1062,"")</f>
        <v>7.5198412698412685E-3</v>
      </c>
      <c r="K1062" s="50" t="s">
        <v>688</v>
      </c>
      <c r="L1062" s="50" t="s">
        <v>130</v>
      </c>
      <c r="M1062" s="55">
        <f>IF(D1062&gt;0,0.0416666666666667/J1062,"")</f>
        <v>5.5408970976253356</v>
      </c>
      <c r="N1062" s="50">
        <v>0</v>
      </c>
      <c r="O1062" s="50" t="s">
        <v>228</v>
      </c>
      <c r="P1062" s="50" t="s">
        <v>632</v>
      </c>
      <c r="Q1062" s="151">
        <f>IF("1-Swim"=D1062,J1062*2.4,IF("2-Bike"=D1062,J1062*112,IF("3-Run"=D1062,J1062*26.2,0)))</f>
        <v>0.19701984126984123</v>
      </c>
      <c r="R1062" s="151">
        <f>Q1062/2</f>
        <v>9.8509920634920617E-2</v>
      </c>
      <c r="S1062" s="53">
        <f>J1062*26.2</f>
        <v>0.19701984126984123</v>
      </c>
      <c r="T1062" s="53">
        <f>(J1062+0.0013889)*26.2</f>
        <v>0.23340902126984123</v>
      </c>
      <c r="U1062" s="53">
        <f>S1062/2</f>
        <v>9.8509920634920617E-2</v>
      </c>
      <c r="V1062" s="53">
        <f>T1062/2</f>
        <v>0.11670451063492061</v>
      </c>
      <c r="W1062" s="50">
        <f>RANK(J1062,J:J,1)</f>
        <v>2086</v>
      </c>
      <c r="X1062" s="50">
        <f>YEAR(B1062)</f>
        <v>2008</v>
      </c>
      <c r="Y1062" s="50">
        <f>MONTH(B1062)</f>
        <v>7</v>
      </c>
      <c r="Z1062" s="56">
        <f>X1062*100+Y1062</f>
        <v>200807</v>
      </c>
      <c r="AA1062" s="56">
        <f>WEEKNUM(B1062,1)</f>
        <v>30</v>
      </c>
      <c r="AB1062" s="58">
        <f>IF(ISBLANK(B1062)," ",MAX(B1062-B1061-1,0))</f>
        <v>0</v>
      </c>
      <c r="AC1062" s="56">
        <f>DAY(B1062)</f>
        <v>22</v>
      </c>
      <c r="AD1062" s="53">
        <f>U1062+V1062</f>
        <v>0.21521443126984124</v>
      </c>
      <c r="AE1062" s="56">
        <f>IF("1-Swim"=D1062,E1062*46.7,IF("2-Bike"=D1062,E1062,IF("3-Run"=D1062,E1062*4.27,0)))</f>
        <v>14.944999999999999</v>
      </c>
    </row>
    <row r="1063" spans="1:31" x14ac:dyDescent="0.25">
      <c r="A1063" s="50">
        <v>1062</v>
      </c>
      <c r="B1063" s="51">
        <v>39653</v>
      </c>
      <c r="C1063" s="75">
        <f>B1063</f>
        <v>39653</v>
      </c>
      <c r="D1063" s="50" t="s">
        <v>1223</v>
      </c>
      <c r="E1063" s="50">
        <v>3</v>
      </c>
      <c r="F1063" s="50">
        <v>0</v>
      </c>
      <c r="G1063" s="50">
        <v>31</v>
      </c>
      <c r="H1063" s="50">
        <v>13</v>
      </c>
      <c r="I1063" s="53">
        <f>IF(E1063&gt;0,TIME(F1063,G1063,H1063),"")</f>
        <v>2.1678240740740738E-2</v>
      </c>
      <c r="J1063" s="54">
        <f>IF(E1063&gt;0,TIME(F1063,G1063,H1063)/E1063,"")</f>
        <v>7.2260802469135792E-3</v>
      </c>
      <c r="K1063" s="50" t="s">
        <v>688</v>
      </c>
      <c r="L1063" s="50" t="s">
        <v>334</v>
      </c>
      <c r="M1063" s="55">
        <f>IF(D1063&gt;0,0.0416666666666667/J1063,"")</f>
        <v>5.7661505605979766</v>
      </c>
      <c r="N1063" s="50">
        <v>0</v>
      </c>
      <c r="O1063" s="50" t="s">
        <v>228</v>
      </c>
      <c r="Q1063" s="151">
        <f>IF("1-Swim"=D1063,J1063*2.4,IF("2-Bike"=D1063,J1063*112,IF("3-Run"=D1063,J1063*26.2,0)))</f>
        <v>0.18932330246913576</v>
      </c>
      <c r="R1063" s="151">
        <f>Q1063/2</f>
        <v>9.4661651234567878E-2</v>
      </c>
      <c r="S1063" s="53">
        <f>J1063*26.2</f>
        <v>0.18932330246913576</v>
      </c>
      <c r="T1063" s="53">
        <f>(J1063+0.0013889)*26.2</f>
        <v>0.22571248246913578</v>
      </c>
      <c r="U1063" s="53">
        <f>S1063/2</f>
        <v>9.4661651234567878E-2</v>
      </c>
      <c r="V1063" s="53">
        <f>T1063/2</f>
        <v>0.11285624123456789</v>
      </c>
      <c r="W1063" s="50">
        <f>RANK(J1063,J:J,1)</f>
        <v>1817</v>
      </c>
      <c r="X1063" s="50">
        <f>YEAR(B1063)</f>
        <v>2008</v>
      </c>
      <c r="Y1063" s="50">
        <f>MONTH(B1063)</f>
        <v>7</v>
      </c>
      <c r="Z1063" s="56">
        <f>X1063*100+Y1063</f>
        <v>200807</v>
      </c>
      <c r="AA1063" s="56">
        <f>WEEKNUM(B1063,1)</f>
        <v>30</v>
      </c>
      <c r="AB1063" s="58">
        <f>IF(ISBLANK(B1063)," ",MAX(B1063-B1062-1,0))</f>
        <v>1</v>
      </c>
      <c r="AC1063" s="56">
        <f>DAY(B1063)</f>
        <v>24</v>
      </c>
      <c r="AD1063" s="53">
        <f>U1063+V1063</f>
        <v>0.20751789246913577</v>
      </c>
      <c r="AE1063" s="56">
        <f>IF("1-Swim"=D1063,E1063*46.7,IF("2-Bike"=D1063,E1063,IF("3-Run"=D1063,E1063*4.27,0)))</f>
        <v>12.809999999999999</v>
      </c>
    </row>
    <row r="1064" spans="1:31" x14ac:dyDescent="0.25">
      <c r="A1064" s="50">
        <v>1063</v>
      </c>
      <c r="B1064" s="51">
        <v>39657</v>
      </c>
      <c r="C1064" s="75">
        <f>B1064</f>
        <v>39657</v>
      </c>
      <c r="D1064" s="50" t="s">
        <v>1224</v>
      </c>
      <c r="E1064" s="50">
        <v>5</v>
      </c>
      <c r="F1064" s="50">
        <v>0</v>
      </c>
      <c r="G1064" s="50">
        <v>40</v>
      </c>
      <c r="H1064" s="50">
        <v>0</v>
      </c>
      <c r="I1064" s="53">
        <f>IF(E1064&gt;0,TIME(F1064,G1064,H1064),"")</f>
        <v>2.7777777777777776E-2</v>
      </c>
      <c r="J1064" s="54">
        <f>IF(E1064&gt;0,TIME(F1064,G1064,H1064)/E1064,"")</f>
        <v>5.5555555555555549E-3</v>
      </c>
      <c r="K1064" s="50" t="s">
        <v>452</v>
      </c>
      <c r="L1064" s="50" t="s">
        <v>186</v>
      </c>
      <c r="M1064" s="55">
        <f>IF(D1064&gt;0,0.0416666666666667/J1064,"")</f>
        <v>7.5000000000000071</v>
      </c>
      <c r="N1064" s="50">
        <v>0</v>
      </c>
      <c r="O1064" s="50" t="s">
        <v>228</v>
      </c>
      <c r="P1064" s="50" t="s">
        <v>696</v>
      </c>
      <c r="Q1064" s="151">
        <f>IF("1-Swim"=D1064,J1064*2.4,IF("2-Bike"=D1064,J1064*112,IF("3-Run"=D1064,J1064*26.2,0)))</f>
        <v>0.62222222222222212</v>
      </c>
      <c r="R1064" s="151">
        <f>Q1064/2</f>
        <v>0.31111111111111106</v>
      </c>
      <c r="S1064" s="53">
        <f>J1064*26.2</f>
        <v>0.14555555555555552</v>
      </c>
      <c r="T1064" s="53">
        <f>(J1064+0.0013889)*26.2</f>
        <v>0.18194473555555554</v>
      </c>
      <c r="U1064" s="53">
        <f>S1064/2</f>
        <v>7.2777777777777761E-2</v>
      </c>
      <c r="V1064" s="53">
        <f>T1064/2</f>
        <v>9.0972367777777771E-2</v>
      </c>
      <c r="W1064" s="50">
        <f>RANK(J1064,J:J,1)</f>
        <v>769</v>
      </c>
      <c r="X1064" s="50">
        <f>YEAR(B1064)</f>
        <v>2008</v>
      </c>
      <c r="Y1064" s="50">
        <f>MONTH(B1064)</f>
        <v>7</v>
      </c>
      <c r="Z1064" s="56">
        <f>X1064*100+Y1064</f>
        <v>200807</v>
      </c>
      <c r="AA1064" s="56">
        <f>WEEKNUM(B1064,1)</f>
        <v>31</v>
      </c>
      <c r="AB1064" s="58">
        <f>IF(ISBLANK(B1064)," ",MAX(B1064-B1063-1,0))</f>
        <v>3</v>
      </c>
      <c r="AC1064" s="56">
        <f>DAY(B1064)</f>
        <v>28</v>
      </c>
      <c r="AD1064" s="53">
        <f>U1064+V1064</f>
        <v>0.16375014555555553</v>
      </c>
      <c r="AE1064" s="56">
        <f>IF("1-Swim"=D1064,E1064*46.7,IF("2-Bike"=D1064,E1064,IF("3-Run"=D1064,E1064*4.27,0)))</f>
        <v>5</v>
      </c>
    </row>
    <row r="1065" spans="1:31" x14ac:dyDescent="0.25">
      <c r="A1065" s="50">
        <v>1064</v>
      </c>
      <c r="B1065" s="51">
        <v>39657</v>
      </c>
      <c r="C1065" s="75">
        <f>B1065</f>
        <v>39657</v>
      </c>
      <c r="D1065" s="50" t="s">
        <v>1223</v>
      </c>
      <c r="E1065" s="50">
        <v>10.31</v>
      </c>
      <c r="F1065" s="50">
        <v>2</v>
      </c>
      <c r="G1065" s="50">
        <v>4</v>
      </c>
      <c r="H1065" s="50">
        <v>6</v>
      </c>
      <c r="I1065" s="53">
        <f>IF(E1065&gt;0,TIME(F1065,G1065,H1065),"")</f>
        <v>8.6180555555555552E-2</v>
      </c>
      <c r="J1065" s="54">
        <f>IF(E1065&gt;0,TIME(F1065,G1065,H1065)/E1065,"")</f>
        <v>8.3589287638754176E-3</v>
      </c>
      <c r="K1065" s="50" t="s">
        <v>694</v>
      </c>
      <c r="L1065" s="50" t="s">
        <v>186</v>
      </c>
      <c r="M1065" s="55">
        <f>IF(D1065&gt;0,0.0416666666666667/J1065,"")</f>
        <v>4.9846897663174898</v>
      </c>
      <c r="N1065" s="50">
        <v>0</v>
      </c>
      <c r="O1065" s="50" t="s">
        <v>228</v>
      </c>
      <c r="P1065" s="50" t="s">
        <v>632</v>
      </c>
      <c r="Q1065" s="151">
        <f>IF("1-Swim"=D1065,J1065*2.4,IF("2-Bike"=D1065,J1065*112,IF("3-Run"=D1065,J1065*26.2,0)))</f>
        <v>0.21900393361353593</v>
      </c>
      <c r="R1065" s="151">
        <f>Q1065/2</f>
        <v>0.10950196680676796</v>
      </c>
      <c r="S1065" s="53">
        <f>J1065*26.2</f>
        <v>0.21900393361353593</v>
      </c>
      <c r="T1065" s="53">
        <f>(J1065+0.0013889)*26.2</f>
        <v>0.25539311361353595</v>
      </c>
      <c r="U1065" s="53">
        <f>S1065/2</f>
        <v>0.10950196680676796</v>
      </c>
      <c r="V1065" s="53">
        <f>T1065/2</f>
        <v>0.12769655680676797</v>
      </c>
      <c r="W1065" s="50">
        <f>RANK(J1065,J:J,1)</f>
        <v>2616</v>
      </c>
      <c r="X1065" s="50">
        <f>YEAR(B1065)</f>
        <v>2008</v>
      </c>
      <c r="Y1065" s="50">
        <f>MONTH(B1065)</f>
        <v>7</v>
      </c>
      <c r="Z1065" s="56">
        <f>X1065*100+Y1065</f>
        <v>200807</v>
      </c>
      <c r="AA1065" s="56">
        <f>WEEKNUM(B1065,1)</f>
        <v>31</v>
      </c>
      <c r="AB1065" s="58">
        <f>IF(ISBLANK(B1065)," ",MAX(B1065-B1064-1,0))</f>
        <v>0</v>
      </c>
      <c r="AC1065" s="56">
        <f>DAY(B1065)</f>
        <v>28</v>
      </c>
      <c r="AD1065" s="53">
        <f>U1065+V1065</f>
        <v>0.23719852361353594</v>
      </c>
      <c r="AE1065" s="56">
        <f>IF("1-Swim"=D1065,E1065*46.7,IF("2-Bike"=D1065,E1065,IF("3-Run"=D1065,E1065*4.27,0)))</f>
        <v>44.023699999999998</v>
      </c>
    </row>
    <row r="1066" spans="1:31" x14ac:dyDescent="0.25">
      <c r="A1066" s="50">
        <v>1065</v>
      </c>
      <c r="B1066" s="51">
        <v>39659</v>
      </c>
      <c r="C1066" s="75">
        <f>B1066</f>
        <v>39659</v>
      </c>
      <c r="D1066" s="50" t="s">
        <v>1224</v>
      </c>
      <c r="E1066" s="50">
        <v>7.26</v>
      </c>
      <c r="F1066" s="50">
        <v>0</v>
      </c>
      <c r="G1066" s="50">
        <v>45</v>
      </c>
      <c r="H1066" s="50">
        <v>0</v>
      </c>
      <c r="I1066" s="53">
        <f>IF(E1066&gt;0,TIME(F1066,G1066,H1066),"")</f>
        <v>3.125E-2</v>
      </c>
      <c r="J1066" s="54">
        <f>IF(E1066&gt;0,TIME(F1066,G1066,H1066)/E1066,"")</f>
        <v>4.3044077134986227E-3</v>
      </c>
      <c r="K1066" s="50" t="s">
        <v>452</v>
      </c>
      <c r="L1066" s="50" t="s">
        <v>186</v>
      </c>
      <c r="M1066" s="55">
        <f>IF(D1066&gt;0,0.0416666666666667/J1066,"")</f>
        <v>9.6800000000000068</v>
      </c>
      <c r="N1066" s="50">
        <v>0</v>
      </c>
      <c r="O1066" s="50" t="s">
        <v>228</v>
      </c>
      <c r="P1066" s="50" t="s">
        <v>695</v>
      </c>
      <c r="Q1066" s="151">
        <f>IF("1-Swim"=D1066,J1066*2.4,IF("2-Bike"=D1066,J1066*112,IF("3-Run"=D1066,J1066*26.2,0)))</f>
        <v>0.48209366391184572</v>
      </c>
      <c r="R1066" s="151">
        <f>Q1066/2</f>
        <v>0.24104683195592286</v>
      </c>
      <c r="S1066" s="53">
        <f>J1066*26.2</f>
        <v>0.11277548209366391</v>
      </c>
      <c r="T1066" s="53">
        <f>(J1066+0.0013889)*26.2</f>
        <v>0.14916466209366391</v>
      </c>
      <c r="U1066" s="53">
        <f>S1066/2</f>
        <v>5.6387741046831953E-2</v>
      </c>
      <c r="V1066" s="53">
        <f>T1066/2</f>
        <v>7.4582331046831957E-2</v>
      </c>
      <c r="W1066" s="50">
        <f>RANK(J1066,J:J,1)</f>
        <v>742</v>
      </c>
      <c r="X1066" s="50">
        <f>YEAR(B1066)</f>
        <v>2008</v>
      </c>
      <c r="Y1066" s="50">
        <f>MONTH(B1066)</f>
        <v>7</v>
      </c>
      <c r="Z1066" s="56">
        <f>X1066*100+Y1066</f>
        <v>200807</v>
      </c>
      <c r="AA1066" s="56">
        <f>WEEKNUM(B1066,1)</f>
        <v>31</v>
      </c>
      <c r="AB1066" s="58">
        <f>IF(ISBLANK(B1066)," ",MAX(B1066-B1065-1,0))</f>
        <v>1</v>
      </c>
      <c r="AC1066" s="56">
        <f>DAY(B1066)</f>
        <v>30</v>
      </c>
      <c r="AD1066" s="53">
        <f>U1066+V1066</f>
        <v>0.1309700720936639</v>
      </c>
      <c r="AE1066" s="56">
        <f>IF("1-Swim"=D1066,E1066*46.7,IF("2-Bike"=D1066,E1066,IF("3-Run"=D1066,E1066*4.27,0)))</f>
        <v>7.26</v>
      </c>
    </row>
    <row r="1067" spans="1:31" x14ac:dyDescent="0.25">
      <c r="A1067" s="50">
        <v>1066</v>
      </c>
      <c r="B1067" s="51">
        <v>39659</v>
      </c>
      <c r="C1067" s="75">
        <f>B1067</f>
        <v>39659</v>
      </c>
      <c r="D1067" s="50" t="s">
        <v>1223</v>
      </c>
      <c r="E1067" s="50">
        <v>7.26</v>
      </c>
      <c r="F1067" s="50">
        <v>1</v>
      </c>
      <c r="G1067" s="50">
        <v>18</v>
      </c>
      <c r="H1067" s="50">
        <v>45</v>
      </c>
      <c r="I1067" s="53">
        <f>IF(E1067&gt;0,TIME(F1067,G1067,H1067),"")</f>
        <v>5.46875E-2</v>
      </c>
      <c r="J1067" s="54">
        <f>IF(E1067&gt;0,TIME(F1067,G1067,H1067)/E1067,"")</f>
        <v>7.5327134986225902E-3</v>
      </c>
      <c r="K1067" s="50" t="s">
        <v>694</v>
      </c>
      <c r="L1067" s="50" t="s">
        <v>186</v>
      </c>
      <c r="M1067" s="55">
        <f>IF(D1067&gt;0,0.0416666666666667/J1067,"")</f>
        <v>5.5314285714285756</v>
      </c>
      <c r="N1067" s="50">
        <v>0</v>
      </c>
      <c r="O1067" s="50" t="s">
        <v>228</v>
      </c>
      <c r="P1067" s="50" t="s">
        <v>695</v>
      </c>
      <c r="Q1067" s="151">
        <f>IF("1-Swim"=D1067,J1067*2.4,IF("2-Bike"=D1067,J1067*112,IF("3-Run"=D1067,J1067*26.2,0)))</f>
        <v>0.19735709366391185</v>
      </c>
      <c r="R1067" s="151">
        <f>Q1067/2</f>
        <v>9.8678546831955927E-2</v>
      </c>
      <c r="S1067" s="53">
        <f>J1067*26.2</f>
        <v>0.19735709366391185</v>
      </c>
      <c r="T1067" s="53">
        <f>(J1067+0.0013889)*26.2</f>
        <v>0.23374627366391185</v>
      </c>
      <c r="U1067" s="53">
        <f>S1067/2</f>
        <v>9.8678546831955927E-2</v>
      </c>
      <c r="V1067" s="53">
        <f>T1067/2</f>
        <v>0.11687313683195592</v>
      </c>
      <c r="W1067" s="50">
        <f>RANK(J1067,J:J,1)</f>
        <v>2099</v>
      </c>
      <c r="X1067" s="50">
        <f>YEAR(B1067)</f>
        <v>2008</v>
      </c>
      <c r="Y1067" s="50">
        <f>MONTH(B1067)</f>
        <v>7</v>
      </c>
      <c r="Z1067" s="56">
        <f>X1067*100+Y1067</f>
        <v>200807</v>
      </c>
      <c r="AA1067" s="56">
        <f>WEEKNUM(B1067,1)</f>
        <v>31</v>
      </c>
      <c r="AB1067" s="58">
        <f>IF(ISBLANK(B1067)," ",MAX(B1067-B1066-1,0))</f>
        <v>0</v>
      </c>
      <c r="AC1067" s="56">
        <f>DAY(B1067)</f>
        <v>30</v>
      </c>
      <c r="AD1067" s="53">
        <f>U1067+V1067</f>
        <v>0.21555168366391186</v>
      </c>
      <c r="AE1067" s="56">
        <f>IF("1-Swim"=D1067,E1067*46.7,IF("2-Bike"=D1067,E1067,IF("3-Run"=D1067,E1067*4.27,0)))</f>
        <v>31.000199999999996</v>
      </c>
    </row>
    <row r="1068" spans="1:31" x14ac:dyDescent="0.25">
      <c r="A1068" s="50">
        <v>1067</v>
      </c>
      <c r="B1068" s="51">
        <v>39661</v>
      </c>
      <c r="C1068" s="75">
        <f>B1068</f>
        <v>39661</v>
      </c>
      <c r="D1068" s="50" t="s">
        <v>1223</v>
      </c>
      <c r="E1068" s="50">
        <v>4.25</v>
      </c>
      <c r="F1068" s="50">
        <v>0</v>
      </c>
      <c r="G1068" s="50">
        <v>44</v>
      </c>
      <c r="H1068" s="50">
        <v>35</v>
      </c>
      <c r="I1068" s="53">
        <f>IF(E1068&gt;0,TIME(F1068,G1068,H1068),"")</f>
        <v>3.096064814814815E-2</v>
      </c>
      <c r="J1068" s="54">
        <f>IF(E1068&gt;0,TIME(F1068,G1068,H1068)/E1068,"")</f>
        <v>7.284858387799565E-3</v>
      </c>
      <c r="K1068" s="50" t="s">
        <v>694</v>
      </c>
      <c r="L1068" s="50" t="s">
        <v>186</v>
      </c>
      <c r="M1068" s="55">
        <f>IF(D1068&gt;0,0.0416666666666667/J1068,"")</f>
        <v>5.7196261682243028</v>
      </c>
      <c r="N1068" s="50">
        <v>0</v>
      </c>
      <c r="O1068" s="50" t="s">
        <v>228</v>
      </c>
      <c r="Q1068" s="151">
        <f>IF("1-Swim"=D1068,J1068*2.4,IF("2-Bike"=D1068,J1068*112,IF("3-Run"=D1068,J1068*26.2,0)))</f>
        <v>0.19086328976034861</v>
      </c>
      <c r="R1068" s="151">
        <f>Q1068/2</f>
        <v>9.5431644880174304E-2</v>
      </c>
      <c r="S1068" s="53">
        <f>J1068*26.2</f>
        <v>0.19086328976034861</v>
      </c>
      <c r="T1068" s="53">
        <f>(J1068+0.0013889)*26.2</f>
        <v>0.2272524697603486</v>
      </c>
      <c r="U1068" s="53">
        <f>S1068/2</f>
        <v>9.5431644880174304E-2</v>
      </c>
      <c r="V1068" s="53">
        <f>T1068/2</f>
        <v>0.1136262348801743</v>
      </c>
      <c r="W1068" s="50">
        <f>RANK(J1068,J:J,1)</f>
        <v>1877</v>
      </c>
      <c r="X1068" s="50">
        <f>YEAR(B1068)</f>
        <v>2008</v>
      </c>
      <c r="Y1068" s="50">
        <f>MONTH(B1068)</f>
        <v>8</v>
      </c>
      <c r="Z1068" s="56">
        <f>X1068*100+Y1068</f>
        <v>200808</v>
      </c>
      <c r="AA1068" s="56">
        <f>WEEKNUM(B1068,1)</f>
        <v>31</v>
      </c>
      <c r="AB1068" s="58">
        <f>IF(ISBLANK(B1068)," ",MAX(B1068-B1067-1,0))</f>
        <v>1</v>
      </c>
      <c r="AC1068" s="56">
        <f>DAY(B1068)</f>
        <v>1</v>
      </c>
      <c r="AD1068" s="53">
        <f>U1068+V1068</f>
        <v>0.20905787976034862</v>
      </c>
      <c r="AE1068" s="56">
        <f>IF("1-Swim"=D1068,E1068*46.7,IF("2-Bike"=D1068,E1068,IF("3-Run"=D1068,E1068*4.27,0)))</f>
        <v>18.147499999999997</v>
      </c>
    </row>
    <row r="1069" spans="1:31" x14ac:dyDescent="0.25">
      <c r="A1069" s="50">
        <v>1068</v>
      </c>
      <c r="B1069" s="51">
        <v>39663</v>
      </c>
      <c r="C1069" s="75">
        <f>B1069</f>
        <v>39663</v>
      </c>
      <c r="D1069" s="50" t="s">
        <v>1223</v>
      </c>
      <c r="E1069" s="50">
        <v>4.95</v>
      </c>
      <c r="F1069" s="50">
        <v>0</v>
      </c>
      <c r="G1069" s="50">
        <v>48</v>
      </c>
      <c r="H1069" s="50">
        <v>48</v>
      </c>
      <c r="I1069" s="53">
        <f>IF(E1069&gt;0,TIME(F1069,G1069,H1069),"")</f>
        <v>3.3888888888888885E-2</v>
      </c>
      <c r="J1069" s="54">
        <f>IF(E1069&gt;0,TIME(F1069,G1069,H1069)/E1069,"")</f>
        <v>6.8462401795735123E-3</v>
      </c>
      <c r="K1069" s="50" t="s">
        <v>694</v>
      </c>
      <c r="L1069" s="50" t="s">
        <v>698</v>
      </c>
      <c r="M1069" s="55">
        <f>IF(D1069&gt;0,0.0416666666666667/J1069,"")</f>
        <v>6.0860655737704974</v>
      </c>
      <c r="N1069" s="50">
        <v>0</v>
      </c>
      <c r="O1069" s="50" t="s">
        <v>255</v>
      </c>
      <c r="Q1069" s="151">
        <f>IF("1-Swim"=D1069,J1069*2.4,IF("2-Bike"=D1069,J1069*112,IF("3-Run"=D1069,J1069*26.2,0)))</f>
        <v>0.17937149270482602</v>
      </c>
      <c r="R1069" s="151">
        <f>Q1069/2</f>
        <v>8.9685746352413012E-2</v>
      </c>
      <c r="S1069" s="53">
        <f>J1069*26.2</f>
        <v>0.17937149270482602</v>
      </c>
      <c r="T1069" s="53">
        <f>(J1069+0.0013889)*26.2</f>
        <v>0.21576067270482602</v>
      </c>
      <c r="U1069" s="53">
        <f>S1069/2</f>
        <v>8.9685746352413012E-2</v>
      </c>
      <c r="V1069" s="53">
        <f>T1069/2</f>
        <v>0.10788033635241301</v>
      </c>
      <c r="W1069" s="50">
        <f>RANK(J1069,J:J,1)</f>
        <v>1371</v>
      </c>
      <c r="X1069" s="50">
        <f>YEAR(B1069)</f>
        <v>2008</v>
      </c>
      <c r="Y1069" s="50">
        <f>MONTH(B1069)</f>
        <v>8</v>
      </c>
      <c r="Z1069" s="56">
        <f>X1069*100+Y1069</f>
        <v>200808</v>
      </c>
      <c r="AA1069" s="56">
        <f>WEEKNUM(B1069,1)</f>
        <v>32</v>
      </c>
      <c r="AB1069" s="58">
        <f>IF(ISBLANK(B1069)," ",MAX(B1069-B1068-1,0))</f>
        <v>1</v>
      </c>
      <c r="AC1069" s="56">
        <f>DAY(B1069)</f>
        <v>3</v>
      </c>
      <c r="AD1069" s="53">
        <f>U1069+V1069</f>
        <v>0.19756608270482601</v>
      </c>
      <c r="AE1069" s="56">
        <f>IF("1-Swim"=D1069,E1069*46.7,IF("2-Bike"=D1069,E1069,IF("3-Run"=D1069,E1069*4.27,0)))</f>
        <v>21.136499999999998</v>
      </c>
    </row>
    <row r="1070" spans="1:31" x14ac:dyDescent="0.25">
      <c r="A1070" s="50">
        <v>1069</v>
      </c>
      <c r="B1070" s="51">
        <v>39666</v>
      </c>
      <c r="C1070" s="75">
        <f>B1070</f>
        <v>39666</v>
      </c>
      <c r="D1070" s="50" t="s">
        <v>1223</v>
      </c>
      <c r="E1070" s="50">
        <v>4</v>
      </c>
      <c r="F1070" s="50">
        <v>0</v>
      </c>
      <c r="G1070" s="50">
        <v>41</v>
      </c>
      <c r="H1070" s="50">
        <v>16</v>
      </c>
      <c r="I1070" s="53">
        <f>IF(E1070&gt;0,TIME(F1070,G1070,H1070),"")</f>
        <v>2.8657407407407406E-2</v>
      </c>
      <c r="J1070" s="54">
        <f>IF(E1070&gt;0,TIME(F1070,G1070,H1070)/E1070,"")</f>
        <v>7.1643518518518514E-3</v>
      </c>
      <c r="K1070" s="50" t="s">
        <v>688</v>
      </c>
      <c r="L1070" s="50" t="s">
        <v>143</v>
      </c>
      <c r="M1070" s="55">
        <f>IF(D1070&gt;0,0.0416666666666667/J1070,"")</f>
        <v>5.8158319870759341</v>
      </c>
      <c r="N1070" s="50">
        <v>0</v>
      </c>
      <c r="O1070" s="50" t="s">
        <v>228</v>
      </c>
      <c r="Q1070" s="151">
        <f>IF("1-Swim"=D1070,J1070*2.4,IF("2-Bike"=D1070,J1070*112,IF("3-Run"=D1070,J1070*26.2,0)))</f>
        <v>0.18770601851851851</v>
      </c>
      <c r="R1070" s="151">
        <f>Q1070/2</f>
        <v>9.3853009259259254E-2</v>
      </c>
      <c r="S1070" s="53">
        <f>J1070*26.2</f>
        <v>0.18770601851851851</v>
      </c>
      <c r="T1070" s="53">
        <f>(J1070+0.0013889)*26.2</f>
        <v>0.22409519851851847</v>
      </c>
      <c r="U1070" s="53">
        <f>S1070/2</f>
        <v>9.3853009259259254E-2</v>
      </c>
      <c r="V1070" s="53">
        <f>T1070/2</f>
        <v>0.11204759925925924</v>
      </c>
      <c r="W1070" s="50">
        <f>RANK(J1070,J:J,1)</f>
        <v>1744</v>
      </c>
      <c r="X1070" s="50">
        <f>YEAR(B1070)</f>
        <v>2008</v>
      </c>
      <c r="Y1070" s="50">
        <f>MONTH(B1070)</f>
        <v>8</v>
      </c>
      <c r="Z1070" s="56">
        <f>X1070*100+Y1070</f>
        <v>200808</v>
      </c>
      <c r="AA1070" s="56">
        <f>WEEKNUM(B1070,1)</f>
        <v>32</v>
      </c>
      <c r="AB1070" s="58">
        <f>IF(ISBLANK(B1070)," ",MAX(B1070-B1069-1,0))</f>
        <v>2</v>
      </c>
      <c r="AC1070" s="56">
        <f>DAY(B1070)</f>
        <v>6</v>
      </c>
      <c r="AD1070" s="53">
        <f>U1070+V1070</f>
        <v>0.20590060851851849</v>
      </c>
      <c r="AE1070" s="56">
        <f>IF("1-Swim"=D1070,E1070*46.7,IF("2-Bike"=D1070,E1070,IF("3-Run"=D1070,E1070*4.27,0)))</f>
        <v>17.079999999999998</v>
      </c>
    </row>
    <row r="1071" spans="1:31" x14ac:dyDescent="0.25">
      <c r="A1071" s="50">
        <v>1070</v>
      </c>
      <c r="B1071" s="51">
        <v>39668</v>
      </c>
      <c r="C1071" s="75">
        <f>B1071</f>
        <v>39668</v>
      </c>
      <c r="D1071" s="50" t="s">
        <v>1223</v>
      </c>
      <c r="E1071" s="50">
        <v>6</v>
      </c>
      <c r="F1071" s="50">
        <v>0</v>
      </c>
      <c r="G1071" s="50">
        <v>59</v>
      </c>
      <c r="H1071" s="50">
        <v>0</v>
      </c>
      <c r="I1071" s="53">
        <f>IF(E1071&gt;0,TIME(F1071,G1071,H1071),"")</f>
        <v>4.0972222222222222E-2</v>
      </c>
      <c r="J1071" s="54">
        <f>IF(E1071&gt;0,TIME(F1071,G1071,H1071)/E1071,"")</f>
        <v>6.828703703703704E-3</v>
      </c>
      <c r="K1071" s="50" t="s">
        <v>688</v>
      </c>
      <c r="L1071" s="50" t="s">
        <v>662</v>
      </c>
      <c r="M1071" s="55">
        <f>IF(D1071&gt;0,0.0416666666666667/J1071,"")</f>
        <v>6.1016949152542415</v>
      </c>
      <c r="N1071" s="50">
        <v>0</v>
      </c>
      <c r="O1071" s="50" t="s">
        <v>699</v>
      </c>
      <c r="P1071" s="50" t="s">
        <v>700</v>
      </c>
      <c r="Q1071" s="151">
        <f>IF("1-Swim"=D1071,J1071*2.4,IF("2-Bike"=D1071,J1071*112,IF("3-Run"=D1071,J1071*26.2,0)))</f>
        <v>0.17891203703703704</v>
      </c>
      <c r="R1071" s="151">
        <f>Q1071/2</f>
        <v>8.9456018518518518E-2</v>
      </c>
      <c r="S1071" s="53">
        <f>J1071*26.2</f>
        <v>0.17891203703703704</v>
      </c>
      <c r="T1071" s="53">
        <f>(J1071+0.0013889)*26.2</f>
        <v>0.21530121703703703</v>
      </c>
      <c r="U1071" s="53">
        <f>S1071/2</f>
        <v>8.9456018518518518E-2</v>
      </c>
      <c r="V1071" s="53">
        <f>T1071/2</f>
        <v>0.10765060851851851</v>
      </c>
      <c r="W1071" s="50">
        <f>RANK(J1071,J:J,1)</f>
        <v>1342</v>
      </c>
      <c r="X1071" s="50">
        <f>YEAR(B1071)</f>
        <v>2008</v>
      </c>
      <c r="Y1071" s="50">
        <f>MONTH(B1071)</f>
        <v>8</v>
      </c>
      <c r="Z1071" s="56">
        <f>X1071*100+Y1071</f>
        <v>200808</v>
      </c>
      <c r="AA1071" s="56">
        <f>WEEKNUM(B1071,1)</f>
        <v>32</v>
      </c>
      <c r="AB1071" s="58">
        <f>IF(ISBLANK(B1071)," ",MAX(B1071-B1070-1,0))</f>
        <v>1</v>
      </c>
      <c r="AC1071" s="56">
        <f>DAY(B1071)</f>
        <v>8</v>
      </c>
      <c r="AD1071" s="53">
        <f>U1071+V1071</f>
        <v>0.19710662703703702</v>
      </c>
      <c r="AE1071" s="56">
        <f>IF("1-Swim"=D1071,E1071*46.7,IF("2-Bike"=D1071,E1071,IF("3-Run"=D1071,E1071*4.27,0)))</f>
        <v>25.619999999999997</v>
      </c>
    </row>
    <row r="1072" spans="1:31" x14ac:dyDescent="0.25">
      <c r="A1072" s="50">
        <v>1071</v>
      </c>
      <c r="B1072" s="51">
        <v>39670</v>
      </c>
      <c r="C1072" s="75">
        <f>B1072</f>
        <v>39670</v>
      </c>
      <c r="D1072" s="50" t="s">
        <v>1223</v>
      </c>
      <c r="E1072" s="50">
        <v>15</v>
      </c>
      <c r="F1072" s="50">
        <v>2</v>
      </c>
      <c r="G1072" s="50">
        <v>56</v>
      </c>
      <c r="H1072" s="50">
        <v>13</v>
      </c>
      <c r="I1072" s="53">
        <f>IF(E1072&gt;0,TIME(F1072,G1072,H1072),"")</f>
        <v>0.12237268518518518</v>
      </c>
      <c r="J1072" s="54">
        <f>IF(E1072&gt;0,TIME(F1072,G1072,H1072)/E1072,"")</f>
        <v>8.1581790123456781E-3</v>
      </c>
      <c r="K1072" s="50" t="s">
        <v>694</v>
      </c>
      <c r="L1072" s="50" t="s">
        <v>701</v>
      </c>
      <c r="M1072" s="55">
        <f>IF(D1072&gt;0,0.0416666666666667/J1072,"")</f>
        <v>5.1073489075948215</v>
      </c>
      <c r="N1072" s="50">
        <v>0</v>
      </c>
      <c r="O1072" s="50" t="s">
        <v>201</v>
      </c>
      <c r="P1072" s="50" t="s">
        <v>702</v>
      </c>
      <c r="Q1072" s="151">
        <f>IF("1-Swim"=D1072,J1072*2.4,IF("2-Bike"=D1072,J1072*112,IF("3-Run"=D1072,J1072*26.2,0)))</f>
        <v>0.21374429012345675</v>
      </c>
      <c r="R1072" s="151">
        <f>Q1072/2</f>
        <v>0.10687214506172837</v>
      </c>
      <c r="S1072" s="53">
        <f>J1072*26.2</f>
        <v>0.21374429012345675</v>
      </c>
      <c r="T1072" s="53">
        <f>(J1072+0.0013889)*26.2</f>
        <v>0.25013347012345677</v>
      </c>
      <c r="U1072" s="53">
        <f>S1072/2</f>
        <v>0.10687214506172837</v>
      </c>
      <c r="V1072" s="53">
        <f>T1072/2</f>
        <v>0.12506673506172838</v>
      </c>
      <c r="W1072" s="50">
        <f>RANK(J1072,J:J,1)</f>
        <v>2515</v>
      </c>
      <c r="X1072" s="50">
        <f>YEAR(B1072)</f>
        <v>2008</v>
      </c>
      <c r="Y1072" s="50">
        <f>MONTH(B1072)</f>
        <v>8</v>
      </c>
      <c r="Z1072" s="56">
        <f>X1072*100+Y1072</f>
        <v>200808</v>
      </c>
      <c r="AA1072" s="56">
        <f>WEEKNUM(B1072,1)</f>
        <v>33</v>
      </c>
      <c r="AB1072" s="58">
        <f>IF(ISBLANK(B1072)," ",MAX(B1072-B1071-1,0))</f>
        <v>1</v>
      </c>
      <c r="AC1072" s="56">
        <f>DAY(B1072)</f>
        <v>10</v>
      </c>
      <c r="AD1072" s="53">
        <f>U1072+V1072</f>
        <v>0.23193888012345676</v>
      </c>
      <c r="AE1072" s="56">
        <f>IF("1-Swim"=D1072,E1072*46.7,IF("2-Bike"=D1072,E1072,IF("3-Run"=D1072,E1072*4.27,0)))</f>
        <v>64.05</v>
      </c>
    </row>
    <row r="1073" spans="1:31" x14ac:dyDescent="0.25">
      <c r="A1073" s="50">
        <v>1072</v>
      </c>
      <c r="B1073" s="51">
        <v>39670</v>
      </c>
      <c r="C1073" s="75">
        <f>B1073</f>
        <v>39670</v>
      </c>
      <c r="D1073" s="50" t="s">
        <v>703</v>
      </c>
      <c r="E1073" s="50">
        <v>7.6</v>
      </c>
      <c r="F1073" s="50">
        <v>1</v>
      </c>
      <c r="G1073" s="50">
        <v>23</v>
      </c>
      <c r="H1073" s="50">
        <v>0</v>
      </c>
      <c r="I1073" s="53">
        <f>IF(E1073&gt;0,TIME(F1073,G1073,H1073),"")</f>
        <v>5.7638888888888885E-2</v>
      </c>
      <c r="J1073" s="54">
        <f>IF(E1073&gt;0,TIME(F1073,G1073,H1073)/E1073,"")</f>
        <v>7.5840643274853797E-3</v>
      </c>
      <c r="K1073" s="50" t="s">
        <v>694</v>
      </c>
      <c r="L1073" s="50" t="s">
        <v>705</v>
      </c>
      <c r="M1073" s="55">
        <f>IF(D1073&gt;0,0.0416666666666667/J1073,"")</f>
        <v>5.4939759036144622</v>
      </c>
      <c r="N1073" s="50">
        <v>0</v>
      </c>
      <c r="O1073" s="50" t="s">
        <v>201</v>
      </c>
      <c r="Q1073" s="151">
        <f>IF("1-Swim"=D1073,J1073*2.4,IF("2-Bike"=D1073,J1073*112,IF("3-Run"=D1073,J1073*26.2,0)))</f>
        <v>0</v>
      </c>
      <c r="R1073" s="151">
        <f>Q1073/2</f>
        <v>0</v>
      </c>
      <c r="S1073" s="53">
        <f>J1073*26.2</f>
        <v>0.19870248538011695</v>
      </c>
      <c r="T1073" s="53">
        <f>(J1073+0.0013889)*26.2</f>
        <v>0.23509166538011692</v>
      </c>
      <c r="U1073" s="53">
        <f>S1073/2</f>
        <v>9.9351242690058475E-2</v>
      </c>
      <c r="V1073" s="53">
        <f>T1073/2</f>
        <v>0.11754583269005846</v>
      </c>
      <c r="W1073" s="50">
        <f>RANK(J1073,J:J,1)</f>
        <v>2144</v>
      </c>
      <c r="X1073" s="50">
        <f>YEAR(B1073)</f>
        <v>2008</v>
      </c>
      <c r="Y1073" s="50">
        <f>MONTH(B1073)</f>
        <v>8</v>
      </c>
      <c r="Z1073" s="56">
        <f>X1073*100+Y1073</f>
        <v>200808</v>
      </c>
      <c r="AA1073" s="56">
        <f>WEEKNUM(B1073,1)</f>
        <v>33</v>
      </c>
      <c r="AB1073" s="58">
        <f>IF(ISBLANK(B1073)," ",MAX(B1073-B1072-1,0))</f>
        <v>0</v>
      </c>
      <c r="AC1073" s="56">
        <f>DAY(B1073)</f>
        <v>10</v>
      </c>
      <c r="AD1073" s="53">
        <f>U1073+V1073</f>
        <v>0.21689707538011693</v>
      </c>
      <c r="AE1073" s="56">
        <f>IF("1-Swim"=D1073,E1073*46.7,IF("2-Bike"=D1073,E1073,IF("3-Run"=D1073,E1073*4.27,0)))</f>
        <v>0</v>
      </c>
    </row>
    <row r="1074" spans="1:31" x14ac:dyDescent="0.25">
      <c r="A1074" s="50">
        <v>1073</v>
      </c>
      <c r="B1074" s="51">
        <v>39670</v>
      </c>
      <c r="C1074" s="75">
        <f>B1074</f>
        <v>39670</v>
      </c>
      <c r="D1074" s="50" t="s">
        <v>704</v>
      </c>
      <c r="E1074" s="50">
        <v>7.6</v>
      </c>
      <c r="F1074" s="50">
        <v>1</v>
      </c>
      <c r="G1074" s="50">
        <v>33</v>
      </c>
      <c r="H1074" s="50">
        <v>0</v>
      </c>
      <c r="I1074" s="53">
        <f>IF(E1074&gt;0,TIME(F1074,G1074,H1074),"")</f>
        <v>6.458333333333334E-2</v>
      </c>
      <c r="J1074" s="54">
        <f>IF(E1074&gt;0,TIME(F1074,G1074,H1074)/E1074,"")</f>
        <v>8.49780701754386E-3</v>
      </c>
      <c r="K1074" s="50" t="s">
        <v>694</v>
      </c>
      <c r="L1074" s="50" t="s">
        <v>706</v>
      </c>
      <c r="M1074" s="55">
        <f>IF(D1074&gt;0,0.0416666666666667/J1074,"")</f>
        <v>4.9032258064516165</v>
      </c>
      <c r="N1074" s="50">
        <v>0</v>
      </c>
      <c r="O1074" s="50" t="s">
        <v>201</v>
      </c>
      <c r="Q1074" s="151">
        <f>IF("1-Swim"=D1074,J1074*2.4,IF("2-Bike"=D1074,J1074*112,IF("3-Run"=D1074,J1074*26.2,0)))</f>
        <v>0</v>
      </c>
      <c r="R1074" s="151">
        <f>Q1074/2</f>
        <v>0</v>
      </c>
      <c r="S1074" s="53">
        <f>J1074*26.2</f>
        <v>0.22264254385964913</v>
      </c>
      <c r="T1074" s="53">
        <f>(J1074+0.0013889)*26.2</f>
        <v>0.25903172385964912</v>
      </c>
      <c r="U1074" s="53">
        <f>S1074/2</f>
        <v>0.11132127192982456</v>
      </c>
      <c r="V1074" s="53">
        <f>T1074/2</f>
        <v>0.12951586192982456</v>
      </c>
      <c r="W1074" s="50">
        <f>RANK(J1074,J:J,1)</f>
        <v>2658</v>
      </c>
      <c r="X1074" s="50">
        <f>YEAR(B1074)</f>
        <v>2008</v>
      </c>
      <c r="Y1074" s="50">
        <f>MONTH(B1074)</f>
        <v>8</v>
      </c>
      <c r="Z1074" s="56">
        <f>X1074*100+Y1074</f>
        <v>200808</v>
      </c>
      <c r="AA1074" s="56">
        <f>WEEKNUM(B1074,1)</f>
        <v>33</v>
      </c>
      <c r="AB1074" s="58">
        <f>IF(ISBLANK(B1074)," ",MAX(B1074-B1073-1,0))</f>
        <v>0</v>
      </c>
      <c r="AC1074" s="56">
        <f>DAY(B1074)</f>
        <v>10</v>
      </c>
      <c r="AD1074" s="53">
        <f>U1074+V1074</f>
        <v>0.24083713385964911</v>
      </c>
      <c r="AE1074" s="56">
        <f>IF("1-Swim"=D1074,E1074*46.7,IF("2-Bike"=D1074,E1074,IF("3-Run"=D1074,E1074*4.27,0)))</f>
        <v>0</v>
      </c>
    </row>
    <row r="1075" spans="1:31" x14ac:dyDescent="0.25">
      <c r="A1075" s="50">
        <v>1074</v>
      </c>
      <c r="B1075" s="51">
        <v>39670</v>
      </c>
      <c r="C1075" s="75">
        <f>B1075</f>
        <v>39670</v>
      </c>
      <c r="D1075" s="50" t="s">
        <v>713</v>
      </c>
      <c r="E1075" s="50">
        <v>1</v>
      </c>
      <c r="F1075" s="50">
        <v>0</v>
      </c>
      <c r="G1075" s="50">
        <v>10</v>
      </c>
      <c r="H1075" s="50">
        <v>30</v>
      </c>
      <c r="I1075" s="53">
        <f>IF(E1075&gt;0,TIME(F1075,G1075,H1075),"")</f>
        <v>7.2916666666666659E-3</v>
      </c>
      <c r="J1075" s="54">
        <f>IF(E1075&gt;0,TIME(F1075,G1075,H1075)/E1075,"")</f>
        <v>7.2916666666666659E-3</v>
      </c>
      <c r="K1075" s="50" t="s">
        <v>694</v>
      </c>
      <c r="L1075" s="50" t="s">
        <v>722</v>
      </c>
      <c r="M1075" s="55">
        <f>IF(D1075&gt;0,0.0416666666666667/J1075,"")</f>
        <v>5.7142857142857197</v>
      </c>
      <c r="N1075" s="50">
        <v>0</v>
      </c>
      <c r="O1075" s="50" t="s">
        <v>201</v>
      </c>
      <c r="Q1075" s="151">
        <f>IF("1-Swim"=D1075,J1075*2.4,IF("2-Bike"=D1075,J1075*112,IF("3-Run"=D1075,J1075*26.2,0)))</f>
        <v>0</v>
      </c>
      <c r="R1075" s="151">
        <f>Q1075/2</f>
        <v>0</v>
      </c>
      <c r="S1075" s="53">
        <f>J1075*26.2</f>
        <v>0.19104166666666664</v>
      </c>
      <c r="T1075" s="53">
        <f>(J1075+0.0013889)*26.2</f>
        <v>0.22743084666666663</v>
      </c>
      <c r="U1075" s="53">
        <f>S1075/2</f>
        <v>9.5520833333333319E-2</v>
      </c>
      <c r="V1075" s="53">
        <f>T1075/2</f>
        <v>0.11371542333333332</v>
      </c>
      <c r="W1075" s="50">
        <f>RANK(J1075,J:J,1)</f>
        <v>1878</v>
      </c>
      <c r="X1075" s="50">
        <f>YEAR(B1075)</f>
        <v>2008</v>
      </c>
      <c r="Y1075" s="50">
        <f>MONTH(B1075)</f>
        <v>8</v>
      </c>
      <c r="Z1075" s="56">
        <f>X1075*100+Y1075</f>
        <v>200808</v>
      </c>
      <c r="AA1075" s="56">
        <f>WEEKNUM(B1075,1)</f>
        <v>33</v>
      </c>
      <c r="AB1075" s="58">
        <f>IF(ISBLANK(B1075)," ",MAX(B1075-B1074-1,0))</f>
        <v>0</v>
      </c>
      <c r="AC1075" s="56">
        <f>DAY(B1075)</f>
        <v>10</v>
      </c>
      <c r="AD1075" s="53">
        <f>U1075+V1075</f>
        <v>0.20923625666666662</v>
      </c>
      <c r="AE1075" s="56">
        <f>IF("1-Swim"=D1075,E1075*46.7,IF("2-Bike"=D1075,E1075,IF("3-Run"=D1075,E1075*4.27,0)))</f>
        <v>0</v>
      </c>
    </row>
    <row r="1076" spans="1:31" x14ac:dyDescent="0.25">
      <c r="A1076" s="50">
        <v>1075</v>
      </c>
      <c r="B1076" s="51">
        <v>39670</v>
      </c>
      <c r="C1076" s="75">
        <f>B1076</f>
        <v>39670</v>
      </c>
      <c r="D1076" s="50" t="s">
        <v>714</v>
      </c>
      <c r="E1076" s="50">
        <v>1</v>
      </c>
      <c r="F1076" s="50">
        <v>0</v>
      </c>
      <c r="G1076" s="50">
        <v>10</v>
      </c>
      <c r="H1076" s="50">
        <v>15</v>
      </c>
      <c r="I1076" s="53">
        <f>IF(E1076&gt;0,TIME(F1076,G1076,H1076),"")</f>
        <v>7.1180555555555554E-3</v>
      </c>
      <c r="J1076" s="54">
        <f>IF(E1076&gt;0,TIME(F1076,G1076,H1076)/E1076,"")</f>
        <v>7.1180555555555554E-3</v>
      </c>
      <c r="K1076" s="50" t="s">
        <v>694</v>
      </c>
      <c r="L1076" s="50" t="s">
        <v>723</v>
      </c>
      <c r="M1076" s="55">
        <f>IF(D1076&gt;0,0.0416666666666667/J1076,"")</f>
        <v>5.8536585365853702</v>
      </c>
      <c r="N1076" s="50">
        <v>0</v>
      </c>
      <c r="O1076" s="50" t="s">
        <v>201</v>
      </c>
      <c r="Q1076" s="151">
        <f>IF("1-Swim"=D1076,J1076*2.4,IF("2-Bike"=D1076,J1076*112,IF("3-Run"=D1076,J1076*26.2,0)))</f>
        <v>0</v>
      </c>
      <c r="R1076" s="151">
        <f>Q1076/2</f>
        <v>0</v>
      </c>
      <c r="S1076" s="53">
        <f>J1076*26.2</f>
        <v>0.18649305555555554</v>
      </c>
      <c r="T1076" s="53">
        <f>(J1076+0.0013889)*26.2</f>
        <v>0.22288223555555553</v>
      </c>
      <c r="U1076" s="53">
        <f>S1076/2</f>
        <v>9.3246527777777768E-2</v>
      </c>
      <c r="V1076" s="53">
        <f>T1076/2</f>
        <v>0.11144111777777777</v>
      </c>
      <c r="W1076" s="50">
        <f>RANK(J1076,J:J,1)</f>
        <v>1692</v>
      </c>
      <c r="X1076" s="50">
        <f>YEAR(B1076)</f>
        <v>2008</v>
      </c>
      <c r="Y1076" s="50">
        <f>MONTH(B1076)</f>
        <v>8</v>
      </c>
      <c r="Z1076" s="56">
        <f>X1076*100+Y1076</f>
        <v>200808</v>
      </c>
      <c r="AA1076" s="56">
        <f>WEEKNUM(B1076,1)</f>
        <v>33</v>
      </c>
      <c r="AB1076" s="58">
        <f>IF(ISBLANK(B1076)," ",MAX(B1076-B1075-1,0))</f>
        <v>0</v>
      </c>
      <c r="AC1076" s="56">
        <f>DAY(B1076)</f>
        <v>10</v>
      </c>
      <c r="AD1076" s="53">
        <f>U1076+V1076</f>
        <v>0.20468764555555552</v>
      </c>
      <c r="AE1076" s="56">
        <f>IF("1-Swim"=D1076,E1076*46.7,IF("2-Bike"=D1076,E1076,IF("3-Run"=D1076,E1076*4.27,0)))</f>
        <v>0</v>
      </c>
    </row>
    <row r="1077" spans="1:31" x14ac:dyDescent="0.25">
      <c r="A1077" s="50">
        <v>1076</v>
      </c>
      <c r="B1077" s="51">
        <v>39670</v>
      </c>
      <c r="C1077" s="75">
        <f>B1077</f>
        <v>39670</v>
      </c>
      <c r="D1077" s="50" t="s">
        <v>715</v>
      </c>
      <c r="E1077" s="50">
        <v>1</v>
      </c>
      <c r="F1077" s="50">
        <v>0</v>
      </c>
      <c r="G1077" s="50">
        <v>10</v>
      </c>
      <c r="H1077" s="50">
        <v>11</v>
      </c>
      <c r="I1077" s="53">
        <f>IF(E1077&gt;0,TIME(F1077,G1077,H1077),"")</f>
        <v>7.0717592592592594E-3</v>
      </c>
      <c r="J1077" s="54">
        <f>IF(E1077&gt;0,TIME(F1077,G1077,H1077)/E1077,"")</f>
        <v>7.0717592592592594E-3</v>
      </c>
      <c r="K1077" s="50" t="s">
        <v>694</v>
      </c>
      <c r="L1077" s="50" t="s">
        <v>724</v>
      </c>
      <c r="M1077" s="55">
        <f>IF(D1077&gt;0,0.0416666666666667/J1077,"")</f>
        <v>5.891980360065471</v>
      </c>
      <c r="N1077" s="50">
        <v>0</v>
      </c>
      <c r="O1077" s="50" t="s">
        <v>201</v>
      </c>
      <c r="Q1077" s="151">
        <f>IF("1-Swim"=D1077,J1077*2.4,IF("2-Bike"=D1077,J1077*112,IF("3-Run"=D1077,J1077*26.2,0)))</f>
        <v>0</v>
      </c>
      <c r="R1077" s="151">
        <f>Q1077/2</f>
        <v>0</v>
      </c>
      <c r="S1077" s="53">
        <f>J1077*26.2</f>
        <v>0.18528009259259259</v>
      </c>
      <c r="T1077" s="53">
        <f>(J1077+0.0013889)*26.2</f>
        <v>0.22166927259259259</v>
      </c>
      <c r="U1077" s="53">
        <f>S1077/2</f>
        <v>9.2640046296296297E-2</v>
      </c>
      <c r="V1077" s="53">
        <f>T1077/2</f>
        <v>0.11083463629629629</v>
      </c>
      <c r="W1077" s="50">
        <f>RANK(J1077,J:J,1)</f>
        <v>1637</v>
      </c>
      <c r="X1077" s="50">
        <f>YEAR(B1077)</f>
        <v>2008</v>
      </c>
      <c r="Y1077" s="50">
        <f>MONTH(B1077)</f>
        <v>8</v>
      </c>
      <c r="Z1077" s="56">
        <f>X1077*100+Y1077</f>
        <v>200808</v>
      </c>
      <c r="AA1077" s="56">
        <f>WEEKNUM(B1077,1)</f>
        <v>33</v>
      </c>
      <c r="AB1077" s="58">
        <f>IF(ISBLANK(B1077)," ",MAX(B1077-B1076-1,0))</f>
        <v>0</v>
      </c>
      <c r="AC1077" s="56">
        <f>DAY(B1077)</f>
        <v>10</v>
      </c>
      <c r="AD1077" s="53">
        <f>U1077+V1077</f>
        <v>0.2034746825925926</v>
      </c>
      <c r="AE1077" s="56">
        <f>IF("1-Swim"=D1077,E1077*46.7,IF("2-Bike"=D1077,E1077,IF("3-Run"=D1077,E1077*4.27,0)))</f>
        <v>0</v>
      </c>
    </row>
    <row r="1078" spans="1:31" x14ac:dyDescent="0.25">
      <c r="A1078" s="50">
        <v>1077</v>
      </c>
      <c r="B1078" s="51">
        <v>39670</v>
      </c>
      <c r="C1078" s="75">
        <f>B1078</f>
        <v>39670</v>
      </c>
      <c r="D1078" s="50" t="s">
        <v>716</v>
      </c>
      <c r="E1078" s="50">
        <v>1</v>
      </c>
      <c r="F1078" s="50">
        <v>0</v>
      </c>
      <c r="G1078" s="50">
        <v>11</v>
      </c>
      <c r="H1078" s="50">
        <v>17</v>
      </c>
      <c r="I1078" s="53">
        <f>IF(E1078&gt;0,TIME(F1078,G1078,H1078),"")</f>
        <v>7.8356481481481489E-3</v>
      </c>
      <c r="J1078" s="54">
        <f>IF(E1078&gt;0,TIME(F1078,G1078,H1078)/E1078,"")</f>
        <v>7.8356481481481489E-3</v>
      </c>
      <c r="K1078" s="50" t="s">
        <v>694</v>
      </c>
      <c r="L1078" s="50" t="s">
        <v>725</v>
      </c>
      <c r="M1078" s="55">
        <f>IF(D1078&gt;0,0.0416666666666667/J1078,"")</f>
        <v>5.3175775480059118</v>
      </c>
      <c r="N1078" s="50">
        <v>0</v>
      </c>
      <c r="O1078" s="50" t="s">
        <v>201</v>
      </c>
      <c r="Q1078" s="151">
        <f>IF("1-Swim"=D1078,J1078*2.4,IF("2-Bike"=D1078,J1078*112,IF("3-Run"=D1078,J1078*26.2,0)))</f>
        <v>0</v>
      </c>
      <c r="R1078" s="151">
        <f>Q1078/2</f>
        <v>0</v>
      </c>
      <c r="S1078" s="53">
        <f>J1078*26.2</f>
        <v>0.20529398148148151</v>
      </c>
      <c r="T1078" s="53">
        <f>(J1078+0.0013889)*26.2</f>
        <v>0.2416831614814815</v>
      </c>
      <c r="U1078" s="53">
        <f>S1078/2</f>
        <v>0.10264699074074075</v>
      </c>
      <c r="V1078" s="53">
        <f>T1078/2</f>
        <v>0.12084158074074075</v>
      </c>
      <c r="W1078" s="50">
        <f>RANK(J1078,J:J,1)</f>
        <v>2328</v>
      </c>
      <c r="X1078" s="50">
        <f>YEAR(B1078)</f>
        <v>2008</v>
      </c>
      <c r="Y1078" s="50">
        <f>MONTH(B1078)</f>
        <v>8</v>
      </c>
      <c r="Z1078" s="56">
        <f>X1078*100+Y1078</f>
        <v>200808</v>
      </c>
      <c r="AA1078" s="56">
        <f>WEEKNUM(B1078,1)</f>
        <v>33</v>
      </c>
      <c r="AB1078" s="58">
        <f>IF(ISBLANK(B1078)," ",MAX(B1078-B1077-1,0))</f>
        <v>0</v>
      </c>
      <c r="AC1078" s="56">
        <f>DAY(B1078)</f>
        <v>10</v>
      </c>
      <c r="AD1078" s="53">
        <f>U1078+V1078</f>
        <v>0.22348857148148149</v>
      </c>
      <c r="AE1078" s="56">
        <f>IF("1-Swim"=D1078,E1078*46.7,IF("2-Bike"=D1078,E1078,IF("3-Run"=D1078,E1078*4.27,0)))</f>
        <v>0</v>
      </c>
    </row>
    <row r="1079" spans="1:31" x14ac:dyDescent="0.25">
      <c r="A1079" s="50">
        <v>1078</v>
      </c>
      <c r="B1079" s="51">
        <v>39670</v>
      </c>
      <c r="C1079" s="75">
        <f>B1079</f>
        <v>39670</v>
      </c>
      <c r="D1079" s="50" t="s">
        <v>717</v>
      </c>
      <c r="E1079" s="50">
        <v>1</v>
      </c>
      <c r="F1079" s="50">
        <v>0</v>
      </c>
      <c r="G1079" s="50">
        <v>10</v>
      </c>
      <c r="H1079" s="50">
        <v>26</v>
      </c>
      <c r="I1079" s="53">
        <f>IF(E1079&gt;0,TIME(F1079,G1079,H1079),"")</f>
        <v>7.2453703703703708E-3</v>
      </c>
      <c r="J1079" s="54">
        <f>IF(E1079&gt;0,TIME(F1079,G1079,H1079)/E1079,"")</f>
        <v>7.2453703703703708E-3</v>
      </c>
      <c r="K1079" s="50" t="s">
        <v>694</v>
      </c>
      <c r="L1079" s="50" t="s">
        <v>726</v>
      </c>
      <c r="M1079" s="55">
        <f>IF(D1079&gt;0,0.0416666666666667/J1079,"")</f>
        <v>5.750798722044733</v>
      </c>
      <c r="N1079" s="50">
        <v>0</v>
      </c>
      <c r="O1079" s="50" t="s">
        <v>201</v>
      </c>
      <c r="Q1079" s="151">
        <f>IF("1-Swim"=D1079,J1079*2.4,IF("2-Bike"=D1079,J1079*112,IF("3-Run"=D1079,J1079*26.2,0)))</f>
        <v>0</v>
      </c>
      <c r="R1079" s="151">
        <f>Q1079/2</f>
        <v>0</v>
      </c>
      <c r="S1079" s="53">
        <f>J1079*26.2</f>
        <v>0.18982870370370372</v>
      </c>
      <c r="T1079" s="53">
        <f>(J1079+0.0013889)*26.2</f>
        <v>0.22621788370370371</v>
      </c>
      <c r="U1079" s="53">
        <f>S1079/2</f>
        <v>9.4914351851851861E-2</v>
      </c>
      <c r="V1079" s="53">
        <f>T1079/2</f>
        <v>0.11310894185185186</v>
      </c>
      <c r="W1079" s="50">
        <f>RANK(J1079,J:J,1)</f>
        <v>1833</v>
      </c>
      <c r="X1079" s="50">
        <f>YEAR(B1079)</f>
        <v>2008</v>
      </c>
      <c r="Y1079" s="50">
        <f>MONTH(B1079)</f>
        <v>8</v>
      </c>
      <c r="Z1079" s="56">
        <f>X1079*100+Y1079</f>
        <v>200808</v>
      </c>
      <c r="AA1079" s="56">
        <f>WEEKNUM(B1079,1)</f>
        <v>33</v>
      </c>
      <c r="AB1079" s="58">
        <f>IF(ISBLANK(B1079)," ",MAX(B1079-B1078-1,0))</f>
        <v>0</v>
      </c>
      <c r="AC1079" s="56">
        <f>DAY(B1079)</f>
        <v>10</v>
      </c>
      <c r="AD1079" s="53">
        <f>U1079+V1079</f>
        <v>0.2080232937037037</v>
      </c>
      <c r="AE1079" s="56">
        <f>IF("1-Swim"=D1079,E1079*46.7,IF("2-Bike"=D1079,E1079,IF("3-Run"=D1079,E1079*4.27,0)))</f>
        <v>0</v>
      </c>
    </row>
    <row r="1080" spans="1:31" x14ac:dyDescent="0.25">
      <c r="A1080" s="50">
        <v>1079</v>
      </c>
      <c r="B1080" s="51">
        <v>39670</v>
      </c>
      <c r="C1080" s="75">
        <f>B1080</f>
        <v>39670</v>
      </c>
      <c r="D1080" s="50" t="s">
        <v>718</v>
      </c>
      <c r="E1080" s="50">
        <v>1</v>
      </c>
      <c r="F1080" s="50">
        <v>0</v>
      </c>
      <c r="G1080" s="50">
        <v>12</v>
      </c>
      <c r="H1080" s="50">
        <v>24</v>
      </c>
      <c r="I1080" s="53">
        <f>IF(E1080&gt;0,TIME(F1080,G1080,H1080),"")</f>
        <v>8.611111111111111E-3</v>
      </c>
      <c r="J1080" s="54">
        <f>IF(E1080&gt;0,TIME(F1080,G1080,H1080)/E1080,"")</f>
        <v>8.611111111111111E-3</v>
      </c>
      <c r="K1080" s="50" t="s">
        <v>694</v>
      </c>
      <c r="L1080" s="50" t="s">
        <v>727</v>
      </c>
      <c r="M1080" s="55">
        <f>IF(D1080&gt;0,0.0416666666666667/J1080,"")</f>
        <v>4.8387096774193585</v>
      </c>
      <c r="N1080" s="50">
        <v>0</v>
      </c>
      <c r="O1080" s="50" t="s">
        <v>201</v>
      </c>
      <c r="Q1080" s="151">
        <f>IF("1-Swim"=D1080,J1080*2.4,IF("2-Bike"=D1080,J1080*112,IF("3-Run"=D1080,J1080*26.2,0)))</f>
        <v>0</v>
      </c>
      <c r="R1080" s="151">
        <f>Q1080/2</f>
        <v>0</v>
      </c>
      <c r="S1080" s="53">
        <f>J1080*26.2</f>
        <v>0.2256111111111111</v>
      </c>
      <c r="T1080" s="53">
        <f>(J1080+0.0013889)*26.2</f>
        <v>0.26200029111111112</v>
      </c>
      <c r="U1080" s="53">
        <f>S1080/2</f>
        <v>0.11280555555555555</v>
      </c>
      <c r="V1080" s="53">
        <f>T1080/2</f>
        <v>0.13100014555555556</v>
      </c>
      <c r="W1080" s="50">
        <f>RANK(J1080,J:J,1)</f>
        <v>2683</v>
      </c>
      <c r="X1080" s="50">
        <f>YEAR(B1080)</f>
        <v>2008</v>
      </c>
      <c r="Y1080" s="50">
        <f>MONTH(B1080)</f>
        <v>8</v>
      </c>
      <c r="Z1080" s="56">
        <f>X1080*100+Y1080</f>
        <v>200808</v>
      </c>
      <c r="AA1080" s="56">
        <f>WEEKNUM(B1080,1)</f>
        <v>33</v>
      </c>
      <c r="AB1080" s="58">
        <f>IF(ISBLANK(B1080)," ",MAX(B1080-B1079-1,0))</f>
        <v>0</v>
      </c>
      <c r="AC1080" s="56">
        <f>DAY(B1080)</f>
        <v>10</v>
      </c>
      <c r="AD1080" s="53">
        <f>U1080+V1080</f>
        <v>0.24380570111111111</v>
      </c>
      <c r="AE1080" s="56">
        <f>IF("1-Swim"=D1080,E1080*46.7,IF("2-Bike"=D1080,E1080,IF("3-Run"=D1080,E1080*4.27,0)))</f>
        <v>0</v>
      </c>
    </row>
    <row r="1081" spans="1:31" x14ac:dyDescent="0.25">
      <c r="A1081" s="50">
        <v>1080</v>
      </c>
      <c r="B1081" s="51">
        <v>39670</v>
      </c>
      <c r="C1081" s="75">
        <f>B1081</f>
        <v>39670</v>
      </c>
      <c r="D1081" s="50" t="s">
        <v>719</v>
      </c>
      <c r="E1081" s="50">
        <v>1</v>
      </c>
      <c r="F1081" s="50">
        <v>0</v>
      </c>
      <c r="G1081" s="50">
        <v>11</v>
      </c>
      <c r="H1081" s="50">
        <v>56</v>
      </c>
      <c r="I1081" s="53">
        <f>IF(E1081&gt;0,TIME(F1081,G1081,H1081),"")</f>
        <v>8.2870370370370372E-3</v>
      </c>
      <c r="J1081" s="54">
        <f>IF(E1081&gt;0,TIME(F1081,G1081,H1081)/E1081,"")</f>
        <v>8.2870370370370372E-3</v>
      </c>
      <c r="K1081" s="50" t="s">
        <v>694</v>
      </c>
      <c r="L1081" s="50" t="s">
        <v>728</v>
      </c>
      <c r="M1081" s="55">
        <f>IF(D1081&gt;0,0.0416666666666667/J1081,"")</f>
        <v>5.0279329608938585</v>
      </c>
      <c r="N1081" s="50">
        <v>0</v>
      </c>
      <c r="O1081" s="50" t="s">
        <v>201</v>
      </c>
      <c r="Q1081" s="151">
        <f>IF("1-Swim"=D1081,J1081*2.4,IF("2-Bike"=D1081,J1081*112,IF("3-Run"=D1081,J1081*26.2,0)))</f>
        <v>0</v>
      </c>
      <c r="R1081" s="151">
        <f>Q1081/2</f>
        <v>0</v>
      </c>
      <c r="S1081" s="53">
        <f>J1081*26.2</f>
        <v>0.21712037037037038</v>
      </c>
      <c r="T1081" s="53">
        <f>(J1081+0.0013889)*26.2</f>
        <v>0.25350955037037037</v>
      </c>
      <c r="U1081" s="53">
        <f>S1081/2</f>
        <v>0.10856018518518519</v>
      </c>
      <c r="V1081" s="53">
        <f>T1081/2</f>
        <v>0.12675477518518519</v>
      </c>
      <c r="W1081" s="50">
        <f>RANK(J1081,J:J,1)</f>
        <v>2577</v>
      </c>
      <c r="X1081" s="50">
        <f>YEAR(B1081)</f>
        <v>2008</v>
      </c>
      <c r="Y1081" s="50">
        <f>MONTH(B1081)</f>
        <v>8</v>
      </c>
      <c r="Z1081" s="56">
        <f>X1081*100+Y1081</f>
        <v>200808</v>
      </c>
      <c r="AA1081" s="56">
        <f>WEEKNUM(B1081,1)</f>
        <v>33</v>
      </c>
      <c r="AB1081" s="58">
        <f>IF(ISBLANK(B1081)," ",MAX(B1081-B1080-1,0))</f>
        <v>0</v>
      </c>
      <c r="AC1081" s="56">
        <f>DAY(B1081)</f>
        <v>10</v>
      </c>
      <c r="AD1081" s="53">
        <f>U1081+V1081</f>
        <v>0.23531496037037036</v>
      </c>
      <c r="AE1081" s="56">
        <f>IF("1-Swim"=D1081,E1081*46.7,IF("2-Bike"=D1081,E1081,IF("3-Run"=D1081,E1081*4.27,0)))</f>
        <v>0</v>
      </c>
    </row>
    <row r="1082" spans="1:31" x14ac:dyDescent="0.25">
      <c r="A1082" s="50">
        <v>1081</v>
      </c>
      <c r="B1082" s="51">
        <v>39670</v>
      </c>
      <c r="C1082" s="75">
        <f>B1082</f>
        <v>39670</v>
      </c>
      <c r="D1082" s="50" t="s">
        <v>720</v>
      </c>
      <c r="E1082" s="50">
        <v>1</v>
      </c>
      <c r="F1082" s="50">
        <v>0</v>
      </c>
      <c r="G1082" s="50">
        <v>11</v>
      </c>
      <c r="H1082" s="50">
        <v>53</v>
      </c>
      <c r="I1082" s="53">
        <f>IF(E1082&gt;0,TIME(F1082,G1082,H1082),"")</f>
        <v>8.2523148148148148E-3</v>
      </c>
      <c r="J1082" s="54">
        <f>IF(E1082&gt;0,TIME(F1082,G1082,H1082)/E1082,"")</f>
        <v>8.2523148148148148E-3</v>
      </c>
      <c r="K1082" s="50" t="s">
        <v>694</v>
      </c>
      <c r="L1082" s="50" t="s">
        <v>729</v>
      </c>
      <c r="M1082" s="55">
        <f>IF(D1082&gt;0,0.0416666666666667/J1082,"")</f>
        <v>5.0490883590462872</v>
      </c>
      <c r="N1082" s="50">
        <v>0</v>
      </c>
      <c r="O1082" s="50" t="s">
        <v>201</v>
      </c>
      <c r="Q1082" s="151">
        <f>IF("1-Swim"=D1082,J1082*2.4,IF("2-Bike"=D1082,J1082*112,IF("3-Run"=D1082,J1082*26.2,0)))</f>
        <v>0</v>
      </c>
      <c r="R1082" s="151">
        <f>Q1082/2</f>
        <v>0</v>
      </c>
      <c r="S1082" s="53">
        <f>J1082*26.2</f>
        <v>0.21621064814814814</v>
      </c>
      <c r="T1082" s="53">
        <f>(J1082+0.0013889)*26.2</f>
        <v>0.25259982814814813</v>
      </c>
      <c r="U1082" s="53">
        <f>S1082/2</f>
        <v>0.10810532407407407</v>
      </c>
      <c r="V1082" s="53">
        <f>T1082/2</f>
        <v>0.12629991407407407</v>
      </c>
      <c r="W1082" s="50">
        <f>RANK(J1082,J:J,1)</f>
        <v>2559</v>
      </c>
      <c r="X1082" s="50">
        <f>YEAR(B1082)</f>
        <v>2008</v>
      </c>
      <c r="Y1082" s="50">
        <f>MONTH(B1082)</f>
        <v>8</v>
      </c>
      <c r="Z1082" s="56">
        <f>X1082*100+Y1082</f>
        <v>200808</v>
      </c>
      <c r="AA1082" s="56">
        <f>WEEKNUM(B1082,1)</f>
        <v>33</v>
      </c>
      <c r="AB1082" s="58">
        <f>IF(ISBLANK(B1082)," ",MAX(B1082-B1081-1,0))</f>
        <v>0</v>
      </c>
      <c r="AC1082" s="56">
        <f>DAY(B1082)</f>
        <v>10</v>
      </c>
      <c r="AD1082" s="53">
        <f>U1082+V1082</f>
        <v>0.23440523814814812</v>
      </c>
      <c r="AE1082" s="56">
        <f>IF("1-Swim"=D1082,E1082*46.7,IF("2-Bike"=D1082,E1082,IF("3-Run"=D1082,E1082*4.27,0)))</f>
        <v>0</v>
      </c>
    </row>
    <row r="1083" spans="1:31" x14ac:dyDescent="0.25">
      <c r="A1083" s="50">
        <v>1082</v>
      </c>
      <c r="B1083" s="51">
        <v>39670</v>
      </c>
      <c r="C1083" s="75">
        <f>B1083</f>
        <v>39670</v>
      </c>
      <c r="D1083" s="50" t="s">
        <v>721</v>
      </c>
      <c r="E1083" s="50">
        <v>1</v>
      </c>
      <c r="F1083" s="50">
        <v>0</v>
      </c>
      <c r="G1083" s="50">
        <v>10</v>
      </c>
      <c r="H1083" s="50">
        <v>56</v>
      </c>
      <c r="I1083" s="53">
        <f>IF(E1083&gt;0,TIME(F1083,G1083,H1083),"")</f>
        <v>7.5925925925925926E-3</v>
      </c>
      <c r="J1083" s="54">
        <f>IF(E1083&gt;0,TIME(F1083,G1083,H1083)/E1083,"")</f>
        <v>7.5925925925925926E-3</v>
      </c>
      <c r="K1083" s="50" t="s">
        <v>694</v>
      </c>
      <c r="L1083" s="50" t="s">
        <v>730</v>
      </c>
      <c r="M1083" s="55">
        <f>IF(D1083&gt;0,0.0416666666666667/J1083,"")</f>
        <v>5.4878048780487845</v>
      </c>
      <c r="N1083" s="50">
        <v>0</v>
      </c>
      <c r="O1083" s="50" t="s">
        <v>201</v>
      </c>
      <c r="Q1083" s="151">
        <f>IF("1-Swim"=D1083,J1083*2.4,IF("2-Bike"=D1083,J1083*112,IF("3-Run"=D1083,J1083*26.2,0)))</f>
        <v>0</v>
      </c>
      <c r="R1083" s="151">
        <f>Q1083/2</f>
        <v>0</v>
      </c>
      <c r="S1083" s="53">
        <f>J1083*26.2</f>
        <v>0.19892592592592592</v>
      </c>
      <c r="T1083" s="53">
        <f>(J1083+0.0013889)*26.2</f>
        <v>0.23531510592592592</v>
      </c>
      <c r="U1083" s="53">
        <f>S1083/2</f>
        <v>9.9462962962962961E-2</v>
      </c>
      <c r="V1083" s="53">
        <f>T1083/2</f>
        <v>0.11765755296296296</v>
      </c>
      <c r="W1083" s="50">
        <f>RANK(J1083,J:J,1)</f>
        <v>2148</v>
      </c>
      <c r="X1083" s="50">
        <f>YEAR(B1083)</f>
        <v>2008</v>
      </c>
      <c r="Y1083" s="50">
        <f>MONTH(B1083)</f>
        <v>8</v>
      </c>
      <c r="Z1083" s="56">
        <f>X1083*100+Y1083</f>
        <v>200808</v>
      </c>
      <c r="AA1083" s="56">
        <f>WEEKNUM(B1083,1)</f>
        <v>33</v>
      </c>
      <c r="AB1083" s="58">
        <f>IF(ISBLANK(B1083)," ",MAX(B1083-B1082-1,0))</f>
        <v>0</v>
      </c>
      <c r="AC1083" s="56">
        <f>DAY(B1083)</f>
        <v>10</v>
      </c>
      <c r="AD1083" s="53">
        <f>U1083+V1083</f>
        <v>0.21712051592592591</v>
      </c>
      <c r="AE1083" s="56">
        <f>IF("1-Swim"=D1083,E1083*46.7,IF("2-Bike"=D1083,E1083,IF("3-Run"=D1083,E1083*4.27,0)))</f>
        <v>0</v>
      </c>
    </row>
    <row r="1084" spans="1:31" x14ac:dyDescent="0.25">
      <c r="A1084" s="50">
        <v>1083</v>
      </c>
      <c r="B1084" s="51">
        <v>39670</v>
      </c>
      <c r="C1084" s="75">
        <f>B1084</f>
        <v>39670</v>
      </c>
      <c r="D1084" s="50" t="s">
        <v>707</v>
      </c>
      <c r="E1084" s="50">
        <v>1</v>
      </c>
      <c r="F1084" s="50">
        <v>0</v>
      </c>
      <c r="G1084" s="50">
        <v>11</v>
      </c>
      <c r="H1084" s="50">
        <v>3</v>
      </c>
      <c r="I1084" s="53">
        <f>IF(E1084&gt;0,TIME(F1084,G1084,H1084),"")</f>
        <v>7.6736111111111111E-3</v>
      </c>
      <c r="J1084" s="54">
        <f>IF(E1084&gt;0,TIME(F1084,G1084,H1084)/E1084,"")</f>
        <v>7.6736111111111111E-3</v>
      </c>
      <c r="K1084" s="50" t="s">
        <v>694</v>
      </c>
      <c r="L1084" s="50" t="s">
        <v>731</v>
      </c>
      <c r="M1084" s="55">
        <f>IF(D1084&gt;0,0.0416666666666667/J1084,"")</f>
        <v>5.429864253393669</v>
      </c>
      <c r="N1084" s="50">
        <v>0</v>
      </c>
      <c r="O1084" s="50" t="s">
        <v>201</v>
      </c>
      <c r="Q1084" s="151">
        <f>IF("1-Swim"=D1084,J1084*2.4,IF("2-Bike"=D1084,J1084*112,IF("3-Run"=D1084,J1084*26.2,0)))</f>
        <v>0</v>
      </c>
      <c r="R1084" s="151">
        <f>Q1084/2</f>
        <v>0</v>
      </c>
      <c r="S1084" s="53">
        <f>J1084*26.2</f>
        <v>0.20104861111111111</v>
      </c>
      <c r="T1084" s="53">
        <f>(J1084+0.0013889)*26.2</f>
        <v>0.23743779111111107</v>
      </c>
      <c r="U1084" s="53">
        <f>S1084/2</f>
        <v>0.10052430555555555</v>
      </c>
      <c r="V1084" s="53">
        <f>T1084/2</f>
        <v>0.11871889555555554</v>
      </c>
      <c r="W1084" s="50">
        <f>RANK(J1084,J:J,1)</f>
        <v>2207</v>
      </c>
      <c r="X1084" s="50">
        <f>YEAR(B1084)</f>
        <v>2008</v>
      </c>
      <c r="Y1084" s="50">
        <f>MONTH(B1084)</f>
        <v>8</v>
      </c>
      <c r="Z1084" s="56">
        <f>X1084*100+Y1084</f>
        <v>200808</v>
      </c>
      <c r="AA1084" s="56">
        <f>WEEKNUM(B1084,1)</f>
        <v>33</v>
      </c>
      <c r="AB1084" s="58">
        <f>IF(ISBLANK(B1084)," ",MAX(B1084-B1083-1,0))</f>
        <v>0</v>
      </c>
      <c r="AC1084" s="56">
        <f>DAY(B1084)</f>
        <v>10</v>
      </c>
      <c r="AD1084" s="53">
        <f>U1084+V1084</f>
        <v>0.21924320111111109</v>
      </c>
      <c r="AE1084" s="56">
        <f>IF("1-Swim"=D1084,E1084*46.7,IF("2-Bike"=D1084,E1084,IF("3-Run"=D1084,E1084*4.27,0)))</f>
        <v>0</v>
      </c>
    </row>
    <row r="1085" spans="1:31" x14ac:dyDescent="0.25">
      <c r="A1085" s="50">
        <v>1084</v>
      </c>
      <c r="B1085" s="51">
        <v>39670</v>
      </c>
      <c r="C1085" s="75">
        <f>B1085</f>
        <v>39670</v>
      </c>
      <c r="D1085" s="50" t="s">
        <v>708</v>
      </c>
      <c r="E1085" s="50">
        <v>1</v>
      </c>
      <c r="F1085" s="50">
        <v>0</v>
      </c>
      <c r="G1085" s="50">
        <v>11</v>
      </c>
      <c r="H1085" s="50">
        <v>33</v>
      </c>
      <c r="I1085" s="53">
        <f>IF(E1085&gt;0,TIME(F1085,G1085,H1085),"")</f>
        <v>8.0208333333333329E-3</v>
      </c>
      <c r="J1085" s="54">
        <f>IF(E1085&gt;0,TIME(F1085,G1085,H1085)/E1085,"")</f>
        <v>8.0208333333333329E-3</v>
      </c>
      <c r="K1085" s="50" t="s">
        <v>694</v>
      </c>
      <c r="L1085" s="50" t="s">
        <v>732</v>
      </c>
      <c r="M1085" s="55">
        <f>IF(D1085&gt;0,0.0416666666666667/J1085,"")</f>
        <v>5.1948051948051992</v>
      </c>
      <c r="N1085" s="50">
        <v>0</v>
      </c>
      <c r="O1085" s="50" t="s">
        <v>201</v>
      </c>
      <c r="Q1085" s="151">
        <f>IF("1-Swim"=D1085,J1085*2.4,IF("2-Bike"=D1085,J1085*112,IF("3-Run"=D1085,J1085*26.2,0)))</f>
        <v>0</v>
      </c>
      <c r="R1085" s="151">
        <f>Q1085/2</f>
        <v>0</v>
      </c>
      <c r="S1085" s="53">
        <f>J1085*26.2</f>
        <v>0.21014583333333331</v>
      </c>
      <c r="T1085" s="53">
        <f>(J1085+0.0013889)*26.2</f>
        <v>0.24653501333333333</v>
      </c>
      <c r="U1085" s="53">
        <f>S1085/2</f>
        <v>0.10507291666666665</v>
      </c>
      <c r="V1085" s="53">
        <f>T1085/2</f>
        <v>0.12326750666666667</v>
      </c>
      <c r="W1085" s="50">
        <f>RANK(J1085,J:J,1)</f>
        <v>2449</v>
      </c>
      <c r="X1085" s="50">
        <f>YEAR(B1085)</f>
        <v>2008</v>
      </c>
      <c r="Y1085" s="50">
        <f>MONTH(B1085)</f>
        <v>8</v>
      </c>
      <c r="Z1085" s="56">
        <f>X1085*100+Y1085</f>
        <v>200808</v>
      </c>
      <c r="AA1085" s="56">
        <f>WEEKNUM(B1085,1)</f>
        <v>33</v>
      </c>
      <c r="AB1085" s="58">
        <f>IF(ISBLANK(B1085)," ",MAX(B1085-B1084-1,0))</f>
        <v>0</v>
      </c>
      <c r="AC1085" s="56">
        <f>DAY(B1085)</f>
        <v>10</v>
      </c>
      <c r="AD1085" s="53">
        <f>U1085+V1085</f>
        <v>0.22834042333333332</v>
      </c>
      <c r="AE1085" s="56">
        <f>IF("1-Swim"=D1085,E1085*46.7,IF("2-Bike"=D1085,E1085,IF("3-Run"=D1085,E1085*4.27,0)))</f>
        <v>0</v>
      </c>
    </row>
    <row r="1086" spans="1:31" x14ac:dyDescent="0.25">
      <c r="A1086" s="50">
        <v>1085</v>
      </c>
      <c r="B1086" s="51">
        <v>39670</v>
      </c>
      <c r="C1086" s="75">
        <f>B1086</f>
        <v>39670</v>
      </c>
      <c r="D1086" s="50" t="s">
        <v>709</v>
      </c>
      <c r="E1086" s="50">
        <v>1</v>
      </c>
      <c r="F1086" s="50">
        <v>0</v>
      </c>
      <c r="G1086" s="50">
        <v>13</v>
      </c>
      <c r="H1086" s="50">
        <v>31</v>
      </c>
      <c r="I1086" s="53">
        <f>IF(E1086&gt;0,TIME(F1086,G1086,H1086),"")</f>
        <v>9.386574074074075E-3</v>
      </c>
      <c r="J1086" s="54">
        <f>IF(E1086&gt;0,TIME(F1086,G1086,H1086)/E1086,"")</f>
        <v>9.386574074074075E-3</v>
      </c>
      <c r="K1086" s="50" t="s">
        <v>694</v>
      </c>
      <c r="L1086" s="50" t="s">
        <v>733</v>
      </c>
      <c r="M1086" s="55">
        <f>IF(D1086&gt;0,0.0416666666666667/J1086,"")</f>
        <v>4.4389642416769455</v>
      </c>
      <c r="N1086" s="50">
        <v>0</v>
      </c>
      <c r="O1086" s="50" t="s">
        <v>201</v>
      </c>
      <c r="Q1086" s="151">
        <f>IF("1-Swim"=D1086,J1086*2.4,IF("2-Bike"=D1086,J1086*112,IF("3-Run"=D1086,J1086*26.2,0)))</f>
        <v>0</v>
      </c>
      <c r="R1086" s="151">
        <f>Q1086/2</f>
        <v>0</v>
      </c>
      <c r="S1086" s="53">
        <f>J1086*26.2</f>
        <v>0.24592824074074077</v>
      </c>
      <c r="T1086" s="53">
        <f>(J1086+0.0013889)*26.2</f>
        <v>0.28231742074074079</v>
      </c>
      <c r="U1086" s="53">
        <f>S1086/2</f>
        <v>0.12296412037037038</v>
      </c>
      <c r="V1086" s="53">
        <f>T1086/2</f>
        <v>0.14115871037037039</v>
      </c>
      <c r="W1086" s="50">
        <f>RANK(J1086,J:J,1)</f>
        <v>2810</v>
      </c>
      <c r="X1086" s="50">
        <f>YEAR(B1086)</f>
        <v>2008</v>
      </c>
      <c r="Y1086" s="50">
        <f>MONTH(B1086)</f>
        <v>8</v>
      </c>
      <c r="Z1086" s="56">
        <f>X1086*100+Y1086</f>
        <v>200808</v>
      </c>
      <c r="AA1086" s="56">
        <f>WEEKNUM(B1086,1)</f>
        <v>33</v>
      </c>
      <c r="AB1086" s="58">
        <f>IF(ISBLANK(B1086)," ",MAX(B1086-B1085-1,0))</f>
        <v>0</v>
      </c>
      <c r="AC1086" s="56">
        <f>DAY(B1086)</f>
        <v>10</v>
      </c>
      <c r="AD1086" s="53">
        <f>U1086+V1086</f>
        <v>0.26412283074074078</v>
      </c>
      <c r="AE1086" s="56">
        <f>IF("1-Swim"=D1086,E1086*46.7,IF("2-Bike"=D1086,E1086,IF("3-Run"=D1086,E1086*4.27,0)))</f>
        <v>0</v>
      </c>
    </row>
    <row r="1087" spans="1:31" x14ac:dyDescent="0.25">
      <c r="A1087" s="50">
        <v>1086</v>
      </c>
      <c r="B1087" s="51">
        <v>39670</v>
      </c>
      <c r="C1087" s="75">
        <f>B1087</f>
        <v>39670</v>
      </c>
      <c r="D1087" s="50" t="s">
        <v>710</v>
      </c>
      <c r="E1087" s="50">
        <v>1</v>
      </c>
      <c r="F1087" s="50">
        <v>0</v>
      </c>
      <c r="G1087" s="50">
        <v>12</v>
      </c>
      <c r="H1087" s="50">
        <v>11</v>
      </c>
      <c r="I1087" s="53">
        <f>IF(E1087&gt;0,TIME(F1087,G1087,H1087),"")</f>
        <v>8.4606481481481494E-3</v>
      </c>
      <c r="J1087" s="54">
        <f>IF(E1087&gt;0,TIME(F1087,G1087,H1087)/E1087,"")</f>
        <v>8.4606481481481494E-3</v>
      </c>
      <c r="K1087" s="50" t="s">
        <v>694</v>
      </c>
      <c r="L1087" s="50" t="s">
        <v>734</v>
      </c>
      <c r="M1087" s="55">
        <f>IF(D1087&gt;0,0.0416666666666667/J1087,"")</f>
        <v>4.9247606019151879</v>
      </c>
      <c r="N1087" s="50">
        <v>0</v>
      </c>
      <c r="O1087" s="50" t="s">
        <v>201</v>
      </c>
      <c r="Q1087" s="151">
        <f>IF("1-Swim"=D1087,J1087*2.4,IF("2-Bike"=D1087,J1087*112,IF("3-Run"=D1087,J1087*26.2,0)))</f>
        <v>0</v>
      </c>
      <c r="R1087" s="151">
        <f>Q1087/2</f>
        <v>0</v>
      </c>
      <c r="S1087" s="53">
        <f>J1087*26.2</f>
        <v>0.22166898148148151</v>
      </c>
      <c r="T1087" s="53">
        <f>(J1087+0.0013889)*26.2</f>
        <v>0.25805816148148153</v>
      </c>
      <c r="U1087" s="53">
        <f>S1087/2</f>
        <v>0.11083449074074075</v>
      </c>
      <c r="V1087" s="53">
        <f>T1087/2</f>
        <v>0.12902908074074076</v>
      </c>
      <c r="W1087" s="50">
        <f>RANK(J1087,J:J,1)</f>
        <v>2647</v>
      </c>
      <c r="X1087" s="50">
        <f>YEAR(B1087)</f>
        <v>2008</v>
      </c>
      <c r="Y1087" s="50">
        <f>MONTH(B1087)</f>
        <v>8</v>
      </c>
      <c r="Z1087" s="56">
        <f>X1087*100+Y1087</f>
        <v>200808</v>
      </c>
      <c r="AA1087" s="56">
        <f>WEEKNUM(B1087,1)</f>
        <v>33</v>
      </c>
      <c r="AB1087" s="58">
        <f>IF(ISBLANK(B1087)," ",MAX(B1087-B1086-1,0))</f>
        <v>0</v>
      </c>
      <c r="AC1087" s="56">
        <f>DAY(B1087)</f>
        <v>10</v>
      </c>
      <c r="AD1087" s="53">
        <f>U1087+V1087</f>
        <v>0.23986357148148152</v>
      </c>
      <c r="AE1087" s="56">
        <f>IF("1-Swim"=D1087,E1087*46.7,IF("2-Bike"=D1087,E1087,IF("3-Run"=D1087,E1087*4.27,0)))</f>
        <v>0</v>
      </c>
    </row>
    <row r="1088" spans="1:31" x14ac:dyDescent="0.25">
      <c r="A1088" s="50">
        <v>1087</v>
      </c>
      <c r="B1088" s="51">
        <v>39670</v>
      </c>
      <c r="C1088" s="75">
        <f>B1088</f>
        <v>39670</v>
      </c>
      <c r="D1088" s="50" t="s">
        <v>711</v>
      </c>
      <c r="E1088" s="50">
        <v>1</v>
      </c>
      <c r="F1088" s="50">
        <v>0</v>
      </c>
      <c r="G1088" s="50">
        <v>17</v>
      </c>
      <c r="H1088" s="50">
        <v>2</v>
      </c>
      <c r="I1088" s="53">
        <f>IF(E1088&gt;0,TIME(F1088,G1088,H1088),"")</f>
        <v>1.1828703703703704E-2</v>
      </c>
      <c r="J1088" s="54">
        <f>IF(E1088&gt;0,TIME(F1088,G1088,H1088)/E1088,"")</f>
        <v>1.1828703703703704E-2</v>
      </c>
      <c r="K1088" s="50" t="s">
        <v>694</v>
      </c>
      <c r="L1088" s="50" t="s">
        <v>735</v>
      </c>
      <c r="M1088" s="55">
        <f>IF(D1088&gt;0,0.0416666666666667/J1088,"")</f>
        <v>3.5225048923679085</v>
      </c>
      <c r="N1088" s="50">
        <v>0</v>
      </c>
      <c r="O1088" s="50" t="s">
        <v>201</v>
      </c>
      <c r="Q1088" s="151">
        <f>IF("1-Swim"=D1088,J1088*2.4,IF("2-Bike"=D1088,J1088*112,IF("3-Run"=D1088,J1088*26.2,0)))</f>
        <v>0</v>
      </c>
      <c r="R1088" s="151">
        <f>Q1088/2</f>
        <v>0</v>
      </c>
      <c r="S1088" s="53">
        <f>J1088*26.2</f>
        <v>0.30991203703703701</v>
      </c>
      <c r="T1088" s="53">
        <f>(J1088+0.0013889)*26.2</f>
        <v>0.34630121703703703</v>
      </c>
      <c r="U1088" s="53">
        <f>S1088/2</f>
        <v>0.15495601851851851</v>
      </c>
      <c r="V1088" s="53">
        <f>T1088/2</f>
        <v>0.17315060851851852</v>
      </c>
      <c r="W1088" s="50">
        <f>RANK(J1088,J:J,1)</f>
        <v>2987</v>
      </c>
      <c r="X1088" s="50">
        <f>YEAR(B1088)</f>
        <v>2008</v>
      </c>
      <c r="Y1088" s="50">
        <f>MONTH(B1088)</f>
        <v>8</v>
      </c>
      <c r="Z1088" s="56">
        <f>X1088*100+Y1088</f>
        <v>200808</v>
      </c>
      <c r="AA1088" s="56">
        <f>WEEKNUM(B1088,1)</f>
        <v>33</v>
      </c>
      <c r="AB1088" s="58">
        <f>IF(ISBLANK(B1088)," ",MAX(B1088-B1087-1,0))</f>
        <v>0</v>
      </c>
      <c r="AC1088" s="56">
        <f>DAY(B1088)</f>
        <v>10</v>
      </c>
      <c r="AD1088" s="53">
        <f>U1088+V1088</f>
        <v>0.32810662703703702</v>
      </c>
      <c r="AE1088" s="56">
        <f>IF("1-Swim"=D1088,E1088*46.7,IF("2-Bike"=D1088,E1088,IF("3-Run"=D1088,E1088*4.27,0)))</f>
        <v>0</v>
      </c>
    </row>
    <row r="1089" spans="1:31" x14ac:dyDescent="0.25">
      <c r="A1089" s="50">
        <v>1088</v>
      </c>
      <c r="B1089" s="51">
        <v>39670</v>
      </c>
      <c r="C1089" s="75">
        <f>B1089</f>
        <v>39670</v>
      </c>
      <c r="D1089" s="50" t="s">
        <v>712</v>
      </c>
      <c r="E1089" s="50">
        <v>1</v>
      </c>
      <c r="F1089" s="50">
        <v>0</v>
      </c>
      <c r="G1089" s="50">
        <v>11</v>
      </c>
      <c r="H1089" s="50">
        <v>51</v>
      </c>
      <c r="I1089" s="53">
        <f>IF(E1089&gt;0,TIME(F1089,G1089,H1089),"")</f>
        <v>8.2291666666666659E-3</v>
      </c>
      <c r="J1089" s="54">
        <f>IF(E1089&gt;0,TIME(F1089,G1089,H1089)/E1089,"")</f>
        <v>8.2291666666666659E-3</v>
      </c>
      <c r="K1089" s="50" t="s">
        <v>694</v>
      </c>
      <c r="L1089" s="50" t="s">
        <v>736</v>
      </c>
      <c r="M1089" s="55">
        <f>IF(D1089&gt;0,0.0416666666666667/J1089,"")</f>
        <v>5.0632911392405111</v>
      </c>
      <c r="N1089" s="50">
        <v>0</v>
      </c>
      <c r="O1089" s="50" t="s">
        <v>201</v>
      </c>
      <c r="Q1089" s="151">
        <f>IF("1-Swim"=D1089,J1089*2.4,IF("2-Bike"=D1089,J1089*112,IF("3-Run"=D1089,J1089*26.2,0)))</f>
        <v>0</v>
      </c>
      <c r="R1089" s="151">
        <f>Q1089/2</f>
        <v>0</v>
      </c>
      <c r="S1089" s="53">
        <f>J1089*26.2</f>
        <v>0.21560416666666665</v>
      </c>
      <c r="T1089" s="53">
        <f>(J1089+0.0013889)*26.2</f>
        <v>0.25199334666666662</v>
      </c>
      <c r="U1089" s="53">
        <f>S1089/2</f>
        <v>0.10780208333333333</v>
      </c>
      <c r="V1089" s="53">
        <f>T1089/2</f>
        <v>0.12599667333333331</v>
      </c>
      <c r="W1089" s="50">
        <f>RANK(J1089,J:J,1)</f>
        <v>2548</v>
      </c>
      <c r="X1089" s="50">
        <f>YEAR(B1089)</f>
        <v>2008</v>
      </c>
      <c r="Y1089" s="50">
        <f>MONTH(B1089)</f>
        <v>8</v>
      </c>
      <c r="Z1089" s="56">
        <f>X1089*100+Y1089</f>
        <v>200808</v>
      </c>
      <c r="AA1089" s="56">
        <f>WEEKNUM(B1089,1)</f>
        <v>33</v>
      </c>
      <c r="AB1089" s="58">
        <f>IF(ISBLANK(B1089)," ",MAX(B1089-B1088-1,0))</f>
        <v>0</v>
      </c>
      <c r="AC1089" s="56">
        <f>DAY(B1089)</f>
        <v>10</v>
      </c>
      <c r="AD1089" s="53">
        <f>U1089+V1089</f>
        <v>0.23379875666666664</v>
      </c>
      <c r="AE1089" s="56">
        <f>IF("1-Swim"=D1089,E1089*46.7,IF("2-Bike"=D1089,E1089,IF("3-Run"=D1089,E1089*4.27,0)))</f>
        <v>0</v>
      </c>
    </row>
    <row r="1090" spans="1:31" x14ac:dyDescent="0.25">
      <c r="A1090" s="50">
        <v>1089</v>
      </c>
      <c r="B1090" s="51">
        <v>39673</v>
      </c>
      <c r="C1090" s="75">
        <f>B1090</f>
        <v>39673</v>
      </c>
      <c r="D1090" s="50" t="s">
        <v>1223</v>
      </c>
      <c r="E1090" s="50">
        <v>4</v>
      </c>
      <c r="F1090" s="50">
        <v>0</v>
      </c>
      <c r="G1090" s="50">
        <v>38</v>
      </c>
      <c r="H1090" s="50">
        <v>23</v>
      </c>
      <c r="I1090" s="53">
        <f>IF(E1090&gt;0,TIME(F1090,G1090,H1090),"")</f>
        <v>2.6655092592592591E-2</v>
      </c>
      <c r="J1090" s="54">
        <f>IF(E1090&gt;0,TIME(F1090,G1090,H1090)/E1090,"")</f>
        <v>6.6637731481481478E-3</v>
      </c>
      <c r="K1090" s="50" t="s">
        <v>694</v>
      </c>
      <c r="L1090" s="50" t="s">
        <v>143</v>
      </c>
      <c r="M1090" s="55">
        <f>IF(D1090&gt;0,0.0416666666666667/J1090,"")</f>
        <v>6.2527138514980516</v>
      </c>
      <c r="N1090" s="50">
        <v>0</v>
      </c>
      <c r="O1090" s="50" t="s">
        <v>201</v>
      </c>
      <c r="P1090" s="50" t="s">
        <v>737</v>
      </c>
      <c r="Q1090" s="151">
        <f>IF("1-Swim"=D1090,J1090*2.4,IF("2-Bike"=D1090,J1090*112,IF("3-Run"=D1090,J1090*26.2,0)))</f>
        <v>0.17459085648148148</v>
      </c>
      <c r="R1090" s="151">
        <f>Q1090/2</f>
        <v>8.7295428240740741E-2</v>
      </c>
      <c r="S1090" s="53">
        <f>J1090*26.2</f>
        <v>0.17459085648148148</v>
      </c>
      <c r="T1090" s="53">
        <f>(J1090+0.0013889)*26.2</f>
        <v>0.21098003648148148</v>
      </c>
      <c r="U1090" s="53">
        <f>S1090/2</f>
        <v>8.7295428240740741E-2</v>
      </c>
      <c r="V1090" s="53">
        <f>T1090/2</f>
        <v>0.10549001824074074</v>
      </c>
      <c r="W1090" s="50">
        <f>RANK(J1090,J:J,1)</f>
        <v>1154</v>
      </c>
      <c r="X1090" s="50">
        <f>YEAR(B1090)</f>
        <v>2008</v>
      </c>
      <c r="Y1090" s="50">
        <f>MONTH(B1090)</f>
        <v>8</v>
      </c>
      <c r="Z1090" s="56">
        <f>X1090*100+Y1090</f>
        <v>200808</v>
      </c>
      <c r="AA1090" s="56">
        <f>WEEKNUM(B1090,1)</f>
        <v>33</v>
      </c>
      <c r="AB1090" s="58">
        <f>IF(ISBLANK(B1090)," ",MAX(B1090-B1089-1,0))</f>
        <v>2</v>
      </c>
      <c r="AC1090" s="56">
        <f>DAY(B1090)</f>
        <v>13</v>
      </c>
      <c r="AD1090" s="53">
        <f>U1090+V1090</f>
        <v>0.19278544648148149</v>
      </c>
      <c r="AE1090" s="56">
        <f>IF("1-Swim"=D1090,E1090*46.7,IF("2-Bike"=D1090,E1090,IF("3-Run"=D1090,E1090*4.27,0)))</f>
        <v>17.079999999999998</v>
      </c>
    </row>
    <row r="1091" spans="1:31" x14ac:dyDescent="0.25">
      <c r="A1091" s="50">
        <v>1090</v>
      </c>
      <c r="B1091" s="51">
        <v>39675</v>
      </c>
      <c r="C1091" s="75">
        <f>B1091</f>
        <v>39675</v>
      </c>
      <c r="D1091" s="50" t="s">
        <v>1223</v>
      </c>
      <c r="E1091" s="50">
        <v>4</v>
      </c>
      <c r="F1091" s="50">
        <v>0</v>
      </c>
      <c r="G1091" s="50">
        <v>43</v>
      </c>
      <c r="H1091" s="50">
        <v>7</v>
      </c>
      <c r="I1091" s="53">
        <f>IF(E1091&gt;0,TIME(F1091,G1091,H1091),"")</f>
        <v>2.9942129629629628E-2</v>
      </c>
      <c r="J1091" s="54">
        <f>IF(E1091&gt;0,TIME(F1091,G1091,H1091)/E1091,"")</f>
        <v>7.4855324074074069E-3</v>
      </c>
      <c r="K1091" s="50" t="s">
        <v>694</v>
      </c>
      <c r="L1091" s="50" t="s">
        <v>143</v>
      </c>
      <c r="M1091" s="55">
        <f>IF(D1091&gt;0,0.0416666666666667/J1091,"")</f>
        <v>5.566293003478938</v>
      </c>
      <c r="N1091" s="50">
        <v>0</v>
      </c>
      <c r="O1091" s="50" t="s">
        <v>201</v>
      </c>
      <c r="P1091" s="50" t="s">
        <v>275</v>
      </c>
      <c r="Q1091" s="151">
        <f>IF("1-Swim"=D1091,J1091*2.4,IF("2-Bike"=D1091,J1091*112,IF("3-Run"=D1091,J1091*26.2,0)))</f>
        <v>0.19612094907407407</v>
      </c>
      <c r="R1091" s="151">
        <f>Q1091/2</f>
        <v>9.8060474537037035E-2</v>
      </c>
      <c r="S1091" s="53">
        <f>J1091*26.2</f>
        <v>0.19612094907407407</v>
      </c>
      <c r="T1091" s="53">
        <f>(J1091+0.0013889)*26.2</f>
        <v>0.23251012907407403</v>
      </c>
      <c r="U1091" s="53">
        <f>S1091/2</f>
        <v>9.8060474537037035E-2</v>
      </c>
      <c r="V1091" s="53">
        <f>T1091/2</f>
        <v>0.11625506453703702</v>
      </c>
      <c r="W1091" s="50">
        <f>RANK(J1091,J:J,1)</f>
        <v>2054</v>
      </c>
      <c r="X1091" s="50">
        <f>YEAR(B1091)</f>
        <v>2008</v>
      </c>
      <c r="Y1091" s="50">
        <f>MONTH(B1091)</f>
        <v>8</v>
      </c>
      <c r="Z1091" s="56">
        <f>X1091*100+Y1091</f>
        <v>200808</v>
      </c>
      <c r="AA1091" s="56">
        <f>WEEKNUM(B1091,1)</f>
        <v>33</v>
      </c>
      <c r="AB1091" s="58">
        <f>IF(ISBLANK(B1091)," ",MAX(B1091-B1090-1,0))</f>
        <v>1</v>
      </c>
      <c r="AC1091" s="56">
        <f>DAY(B1091)</f>
        <v>15</v>
      </c>
      <c r="AD1091" s="53">
        <f>U1091+V1091</f>
        <v>0.21431553907407405</v>
      </c>
      <c r="AE1091" s="56">
        <f>IF("1-Swim"=D1091,E1091*46.7,IF("2-Bike"=D1091,E1091,IF("3-Run"=D1091,E1091*4.27,0)))</f>
        <v>17.079999999999998</v>
      </c>
    </row>
    <row r="1092" spans="1:31" x14ac:dyDescent="0.25">
      <c r="A1092" s="50">
        <v>1091</v>
      </c>
      <c r="B1092" s="51">
        <v>39676</v>
      </c>
      <c r="C1092" s="75">
        <f>B1092</f>
        <v>39676</v>
      </c>
      <c r="D1092" s="50" t="s">
        <v>1223</v>
      </c>
      <c r="E1092" s="50">
        <v>13.5</v>
      </c>
      <c r="F1092" s="50">
        <v>2</v>
      </c>
      <c r="G1092" s="50">
        <v>34</v>
      </c>
      <c r="H1092" s="50">
        <v>19</v>
      </c>
      <c r="I1092" s="53">
        <f>IF(E1092&gt;0,TIME(F1092,G1092,H1092),"")</f>
        <v>0.10716435185185186</v>
      </c>
      <c r="J1092" s="54">
        <f>IF(E1092&gt;0,TIME(F1092,G1092,H1092)/E1092,"")</f>
        <v>7.9381001371742112E-3</v>
      </c>
      <c r="K1092" s="50" t="s">
        <v>688</v>
      </c>
      <c r="L1092" s="50" t="s">
        <v>738</v>
      </c>
      <c r="M1092" s="55">
        <f>IF(D1092&gt;0,0.0416666666666667/J1092,"")</f>
        <v>5.2489469705151786</v>
      </c>
      <c r="N1092" s="50">
        <v>0</v>
      </c>
      <c r="O1092" s="50" t="s">
        <v>184</v>
      </c>
      <c r="Q1092" s="151">
        <f>IF("1-Swim"=D1092,J1092*2.4,IF("2-Bike"=D1092,J1092*112,IF("3-Run"=D1092,J1092*26.2,0)))</f>
        <v>0.20797822359396434</v>
      </c>
      <c r="R1092" s="151">
        <f>Q1092/2</f>
        <v>0.10398911179698217</v>
      </c>
      <c r="S1092" s="53">
        <f>J1092*26.2</f>
        <v>0.20797822359396434</v>
      </c>
      <c r="T1092" s="53">
        <f>(J1092+0.0013889)*26.2</f>
        <v>0.24436740359396433</v>
      </c>
      <c r="U1092" s="53">
        <f>S1092/2</f>
        <v>0.10398911179698217</v>
      </c>
      <c r="V1092" s="53">
        <f>T1092/2</f>
        <v>0.12218370179698217</v>
      </c>
      <c r="W1092" s="50">
        <f>RANK(J1092,J:J,1)</f>
        <v>2397</v>
      </c>
      <c r="X1092" s="50">
        <f>YEAR(B1092)</f>
        <v>2008</v>
      </c>
      <c r="Y1092" s="50">
        <f>MONTH(B1092)</f>
        <v>8</v>
      </c>
      <c r="Z1092" s="56">
        <f>X1092*100+Y1092</f>
        <v>200808</v>
      </c>
      <c r="AA1092" s="56">
        <f>WEEKNUM(B1092,1)</f>
        <v>33</v>
      </c>
      <c r="AB1092" s="58">
        <f>IF(ISBLANK(B1092)," ",MAX(B1092-B1091-1,0))</f>
        <v>0</v>
      </c>
      <c r="AC1092" s="56">
        <f>DAY(B1092)</f>
        <v>16</v>
      </c>
      <c r="AD1092" s="53">
        <f>U1092+V1092</f>
        <v>0.22617281359396435</v>
      </c>
      <c r="AE1092" s="56">
        <f>IF("1-Swim"=D1092,E1092*46.7,IF("2-Bike"=D1092,E1092,IF("3-Run"=D1092,E1092*4.27,0)))</f>
        <v>57.644999999999996</v>
      </c>
    </row>
    <row r="1093" spans="1:31" x14ac:dyDescent="0.25">
      <c r="A1093" s="50">
        <v>1092</v>
      </c>
      <c r="B1093" s="51">
        <v>39676</v>
      </c>
      <c r="C1093" s="75">
        <f>B1093</f>
        <v>39676</v>
      </c>
      <c r="D1093" s="50" t="s">
        <v>713</v>
      </c>
      <c r="E1093" s="50">
        <v>1</v>
      </c>
      <c r="F1093" s="50">
        <v>0</v>
      </c>
      <c r="G1093" s="50">
        <v>11</v>
      </c>
      <c r="H1093" s="50">
        <v>19</v>
      </c>
      <c r="I1093" s="53">
        <f>IF(E1093&gt;0,TIME(F1093,G1093,H1093),"")</f>
        <v>7.858796296296296E-3</v>
      </c>
      <c r="J1093" s="54">
        <f>IF(E1093&gt;0,TIME(F1093,G1093,H1093)/E1093,"")</f>
        <v>7.858796296296296E-3</v>
      </c>
      <c r="K1093" s="50" t="s">
        <v>688</v>
      </c>
      <c r="L1093" s="50" t="s">
        <v>722</v>
      </c>
      <c r="M1093" s="55">
        <f>IF(D1093&gt;0,0.0416666666666667/J1093,"")</f>
        <v>5.3019145802651</v>
      </c>
      <c r="N1093" s="50">
        <v>0</v>
      </c>
      <c r="O1093" s="50" t="s">
        <v>184</v>
      </c>
      <c r="Q1093" s="151">
        <f>IF("1-Swim"=D1093,J1093*2.4,IF("2-Bike"=D1093,J1093*112,IF("3-Run"=D1093,J1093*26.2,0)))</f>
        <v>0</v>
      </c>
      <c r="R1093" s="151">
        <f>Q1093/2</f>
        <v>0</v>
      </c>
      <c r="S1093" s="53">
        <f>J1093*26.2</f>
        <v>0.20590046296296294</v>
      </c>
      <c r="T1093" s="53">
        <f>(J1093+0.0013889)*26.2</f>
        <v>0.24228964296296296</v>
      </c>
      <c r="U1093" s="53">
        <f>S1093/2</f>
        <v>0.10295023148148147</v>
      </c>
      <c r="V1093" s="53">
        <f>T1093/2</f>
        <v>0.12114482148148148</v>
      </c>
      <c r="W1093" s="50">
        <f>RANK(J1093,J:J,1)</f>
        <v>2345</v>
      </c>
      <c r="X1093" s="50">
        <f>YEAR(B1093)</f>
        <v>2008</v>
      </c>
      <c r="Y1093" s="50">
        <f>MONTH(B1093)</f>
        <v>8</v>
      </c>
      <c r="Z1093" s="56">
        <f>X1093*100+Y1093</f>
        <v>200808</v>
      </c>
      <c r="AA1093" s="56">
        <f>WEEKNUM(B1093,1)</f>
        <v>33</v>
      </c>
      <c r="AB1093" s="58">
        <f>IF(ISBLANK(B1093)," ",MAX(B1093-B1092-1,0))</f>
        <v>0</v>
      </c>
      <c r="AC1093" s="56">
        <f>DAY(B1093)</f>
        <v>16</v>
      </c>
      <c r="AD1093" s="53">
        <f>U1093+V1093</f>
        <v>0.22409505296296295</v>
      </c>
      <c r="AE1093" s="56">
        <f>IF("1-Swim"=D1093,E1093*46.7,IF("2-Bike"=D1093,E1093,IF("3-Run"=D1093,E1093*4.27,0)))</f>
        <v>0</v>
      </c>
    </row>
    <row r="1094" spans="1:31" x14ac:dyDescent="0.25">
      <c r="A1094" s="50">
        <v>1093</v>
      </c>
      <c r="B1094" s="51">
        <v>39676</v>
      </c>
      <c r="C1094" s="75">
        <f>B1094</f>
        <v>39676</v>
      </c>
      <c r="D1094" s="50" t="s">
        <v>714</v>
      </c>
      <c r="E1094" s="50">
        <v>1</v>
      </c>
      <c r="F1094" s="50">
        <v>0</v>
      </c>
      <c r="G1094" s="50">
        <v>10</v>
      </c>
      <c r="H1094" s="50">
        <v>29</v>
      </c>
      <c r="I1094" s="53">
        <f>IF(E1094&gt;0,TIME(F1094,G1094,H1094),"")</f>
        <v>7.2800925925925915E-3</v>
      </c>
      <c r="J1094" s="54">
        <f>IF(E1094&gt;0,TIME(F1094,G1094,H1094)/E1094,"")</f>
        <v>7.2800925925925915E-3</v>
      </c>
      <c r="K1094" s="50" t="s">
        <v>688</v>
      </c>
      <c r="L1094" s="50" t="s">
        <v>723</v>
      </c>
      <c r="M1094" s="55">
        <f>IF(D1094&gt;0,0.0416666666666667/J1094,"")</f>
        <v>5.7233704292527872</v>
      </c>
      <c r="N1094" s="50">
        <v>0</v>
      </c>
      <c r="O1094" s="50" t="s">
        <v>184</v>
      </c>
      <c r="Q1094" s="151">
        <f>IF("1-Swim"=D1094,J1094*2.4,IF("2-Bike"=D1094,J1094*112,IF("3-Run"=D1094,J1094*26.2,0)))</f>
        <v>0</v>
      </c>
      <c r="R1094" s="151">
        <f>Q1094/2</f>
        <v>0</v>
      </c>
      <c r="S1094" s="53">
        <f>J1094*26.2</f>
        <v>0.19073842592592588</v>
      </c>
      <c r="T1094" s="53">
        <f>(J1094+0.0013889)*26.2</f>
        <v>0.2271276059259259</v>
      </c>
      <c r="U1094" s="53">
        <f>S1094/2</f>
        <v>9.536921296296294E-2</v>
      </c>
      <c r="V1094" s="53">
        <f>T1094/2</f>
        <v>0.11356380296296295</v>
      </c>
      <c r="W1094" s="50">
        <f>RANK(J1094,J:J,1)</f>
        <v>1868</v>
      </c>
      <c r="X1094" s="50">
        <f>YEAR(B1094)</f>
        <v>2008</v>
      </c>
      <c r="Y1094" s="50">
        <f>MONTH(B1094)</f>
        <v>8</v>
      </c>
      <c r="Z1094" s="56">
        <f>X1094*100+Y1094</f>
        <v>200808</v>
      </c>
      <c r="AA1094" s="56">
        <f>WEEKNUM(B1094,1)</f>
        <v>33</v>
      </c>
      <c r="AB1094" s="58">
        <f>IF(ISBLANK(B1094)," ",MAX(B1094-B1093-1,0))</f>
        <v>0</v>
      </c>
      <c r="AC1094" s="56">
        <f>DAY(B1094)</f>
        <v>16</v>
      </c>
      <c r="AD1094" s="53">
        <f>U1094+V1094</f>
        <v>0.20893301592592589</v>
      </c>
      <c r="AE1094" s="56">
        <f>IF("1-Swim"=D1094,E1094*46.7,IF("2-Bike"=D1094,E1094,IF("3-Run"=D1094,E1094*4.27,0)))</f>
        <v>0</v>
      </c>
    </row>
    <row r="1095" spans="1:31" x14ac:dyDescent="0.25">
      <c r="A1095" s="50">
        <v>1094</v>
      </c>
      <c r="B1095" s="51">
        <v>39676</v>
      </c>
      <c r="C1095" s="75">
        <f>B1095</f>
        <v>39676</v>
      </c>
      <c r="D1095" s="50" t="s">
        <v>715</v>
      </c>
      <c r="E1095" s="50">
        <v>1</v>
      </c>
      <c r="F1095" s="50">
        <v>0</v>
      </c>
      <c r="G1095" s="50">
        <v>11</v>
      </c>
      <c r="H1095" s="50">
        <v>3</v>
      </c>
      <c r="I1095" s="53">
        <f>IF(E1095&gt;0,TIME(F1095,G1095,H1095),"")</f>
        <v>7.6736111111111111E-3</v>
      </c>
      <c r="J1095" s="54">
        <f>IF(E1095&gt;0,TIME(F1095,G1095,H1095)/E1095,"")</f>
        <v>7.6736111111111111E-3</v>
      </c>
      <c r="K1095" s="50" t="s">
        <v>688</v>
      </c>
      <c r="L1095" s="50" t="s">
        <v>724</v>
      </c>
      <c r="M1095" s="55">
        <f>IF(D1095&gt;0,0.0416666666666667/J1095,"")</f>
        <v>5.429864253393669</v>
      </c>
      <c r="N1095" s="50">
        <v>0</v>
      </c>
      <c r="O1095" s="50" t="s">
        <v>184</v>
      </c>
      <c r="Q1095" s="151">
        <f>IF("1-Swim"=D1095,J1095*2.4,IF("2-Bike"=D1095,J1095*112,IF("3-Run"=D1095,J1095*26.2,0)))</f>
        <v>0</v>
      </c>
      <c r="R1095" s="151">
        <f>Q1095/2</f>
        <v>0</v>
      </c>
      <c r="S1095" s="53">
        <f>J1095*26.2</f>
        <v>0.20104861111111111</v>
      </c>
      <c r="T1095" s="53">
        <f>(J1095+0.0013889)*26.2</f>
        <v>0.23743779111111107</v>
      </c>
      <c r="U1095" s="53">
        <f>S1095/2</f>
        <v>0.10052430555555555</v>
      </c>
      <c r="V1095" s="53">
        <f>T1095/2</f>
        <v>0.11871889555555554</v>
      </c>
      <c r="W1095" s="50">
        <f>RANK(J1095,J:J,1)</f>
        <v>2207</v>
      </c>
      <c r="X1095" s="50">
        <f>YEAR(B1095)</f>
        <v>2008</v>
      </c>
      <c r="Y1095" s="50">
        <f>MONTH(B1095)</f>
        <v>8</v>
      </c>
      <c r="Z1095" s="56">
        <f>X1095*100+Y1095</f>
        <v>200808</v>
      </c>
      <c r="AA1095" s="56">
        <f>WEEKNUM(B1095,1)</f>
        <v>33</v>
      </c>
      <c r="AB1095" s="58">
        <f>IF(ISBLANK(B1095)," ",MAX(B1095-B1094-1,0))</f>
        <v>0</v>
      </c>
      <c r="AC1095" s="56">
        <f>DAY(B1095)</f>
        <v>16</v>
      </c>
      <c r="AD1095" s="53">
        <f>U1095+V1095</f>
        <v>0.21924320111111109</v>
      </c>
      <c r="AE1095" s="56">
        <f>IF("1-Swim"=D1095,E1095*46.7,IF("2-Bike"=D1095,E1095,IF("3-Run"=D1095,E1095*4.27,0)))</f>
        <v>0</v>
      </c>
    </row>
    <row r="1096" spans="1:31" x14ac:dyDescent="0.25">
      <c r="A1096" s="50">
        <v>1095</v>
      </c>
      <c r="B1096" s="51">
        <v>39676</v>
      </c>
      <c r="C1096" s="75">
        <f>B1096</f>
        <v>39676</v>
      </c>
      <c r="D1096" s="50" t="s">
        <v>716</v>
      </c>
      <c r="E1096" s="50">
        <v>1</v>
      </c>
      <c r="F1096" s="50">
        <v>0</v>
      </c>
      <c r="G1096" s="50">
        <v>10</v>
      </c>
      <c r="H1096" s="50">
        <v>43</v>
      </c>
      <c r="I1096" s="53">
        <f>IF(E1096&gt;0,TIME(F1096,G1096,H1096),"")</f>
        <v>7.4421296296296293E-3</v>
      </c>
      <c r="J1096" s="54">
        <f>IF(E1096&gt;0,TIME(F1096,G1096,H1096)/E1096,"")</f>
        <v>7.4421296296296293E-3</v>
      </c>
      <c r="K1096" s="50" t="s">
        <v>688</v>
      </c>
      <c r="L1096" s="50" t="s">
        <v>725</v>
      </c>
      <c r="M1096" s="55">
        <f>IF(D1096&gt;0,0.0416666666666667/J1096,"")</f>
        <v>5.5987558320373294</v>
      </c>
      <c r="N1096" s="50">
        <v>0</v>
      </c>
      <c r="O1096" s="50" t="s">
        <v>184</v>
      </c>
      <c r="Q1096" s="151">
        <f>IF("1-Swim"=D1096,J1096*2.4,IF("2-Bike"=D1096,J1096*112,IF("3-Run"=D1096,J1096*26.2,0)))</f>
        <v>0</v>
      </c>
      <c r="R1096" s="151">
        <f>Q1096/2</f>
        <v>0</v>
      </c>
      <c r="S1096" s="53">
        <f>J1096*26.2</f>
        <v>0.19498379629629628</v>
      </c>
      <c r="T1096" s="53">
        <f>(J1096+0.0013889)*26.2</f>
        <v>0.23137297629629627</v>
      </c>
      <c r="U1096" s="53">
        <f>S1096/2</f>
        <v>9.749189814814814E-2</v>
      </c>
      <c r="V1096" s="53">
        <f>T1096/2</f>
        <v>0.11568648814814814</v>
      </c>
      <c r="W1096" s="50">
        <f>RANK(J1096,J:J,1)</f>
        <v>2012</v>
      </c>
      <c r="X1096" s="50">
        <f>YEAR(B1096)</f>
        <v>2008</v>
      </c>
      <c r="Y1096" s="50">
        <f>MONTH(B1096)</f>
        <v>8</v>
      </c>
      <c r="Z1096" s="56">
        <f>X1096*100+Y1096</f>
        <v>200808</v>
      </c>
      <c r="AA1096" s="56">
        <f>WEEKNUM(B1096,1)</f>
        <v>33</v>
      </c>
      <c r="AB1096" s="58">
        <f>IF(ISBLANK(B1096)," ",MAX(B1096-B1095-1,0))</f>
        <v>0</v>
      </c>
      <c r="AC1096" s="56">
        <f>DAY(B1096)</f>
        <v>16</v>
      </c>
      <c r="AD1096" s="53">
        <f>U1096+V1096</f>
        <v>0.21317838629629626</v>
      </c>
      <c r="AE1096" s="56">
        <f>IF("1-Swim"=D1096,E1096*46.7,IF("2-Bike"=D1096,E1096,IF("3-Run"=D1096,E1096*4.27,0)))</f>
        <v>0</v>
      </c>
    </row>
    <row r="1097" spans="1:31" x14ac:dyDescent="0.25">
      <c r="A1097" s="50">
        <v>1096</v>
      </c>
      <c r="B1097" s="51">
        <v>39676</v>
      </c>
      <c r="C1097" s="75">
        <f>B1097</f>
        <v>39676</v>
      </c>
      <c r="D1097" s="50" t="s">
        <v>717</v>
      </c>
      <c r="E1097" s="50">
        <v>1</v>
      </c>
      <c r="F1097" s="50">
        <v>0</v>
      </c>
      <c r="G1097" s="50">
        <v>11</v>
      </c>
      <c r="H1097" s="50">
        <v>7</v>
      </c>
      <c r="I1097" s="53">
        <f>IF(E1097&gt;0,TIME(F1097,G1097,H1097),"")</f>
        <v>7.719907407407408E-3</v>
      </c>
      <c r="J1097" s="54">
        <f>IF(E1097&gt;0,TIME(F1097,G1097,H1097)/E1097,"")</f>
        <v>7.719907407407408E-3</v>
      </c>
      <c r="K1097" s="50" t="s">
        <v>688</v>
      </c>
      <c r="L1097" s="50" t="s">
        <v>726</v>
      </c>
      <c r="M1097" s="55">
        <f>IF(D1097&gt;0,0.0416666666666667/J1097,"")</f>
        <v>5.3973013493253408</v>
      </c>
      <c r="N1097" s="50">
        <v>0</v>
      </c>
      <c r="O1097" s="50" t="s">
        <v>184</v>
      </c>
      <c r="Q1097" s="151">
        <f>IF("1-Swim"=D1097,J1097*2.4,IF("2-Bike"=D1097,J1097*112,IF("3-Run"=D1097,J1097*26.2,0)))</f>
        <v>0</v>
      </c>
      <c r="R1097" s="151">
        <f>Q1097/2</f>
        <v>0</v>
      </c>
      <c r="S1097" s="53">
        <f>J1097*26.2</f>
        <v>0.20226157407407408</v>
      </c>
      <c r="T1097" s="53">
        <f>(J1097+0.0013889)*26.2</f>
        <v>0.2386507540740741</v>
      </c>
      <c r="U1097" s="53">
        <f>S1097/2</f>
        <v>0.10113078703703704</v>
      </c>
      <c r="V1097" s="53">
        <f>T1097/2</f>
        <v>0.11932537703703705</v>
      </c>
      <c r="W1097" s="50">
        <f>RANK(J1097,J:J,1)</f>
        <v>2254</v>
      </c>
      <c r="X1097" s="50">
        <f>YEAR(B1097)</f>
        <v>2008</v>
      </c>
      <c r="Y1097" s="50">
        <f>MONTH(B1097)</f>
        <v>8</v>
      </c>
      <c r="Z1097" s="56">
        <f>X1097*100+Y1097</f>
        <v>200808</v>
      </c>
      <c r="AA1097" s="56">
        <f>WEEKNUM(B1097,1)</f>
        <v>33</v>
      </c>
      <c r="AB1097" s="58">
        <f>IF(ISBLANK(B1097)," ",MAX(B1097-B1096-1,0))</f>
        <v>0</v>
      </c>
      <c r="AC1097" s="56">
        <f>DAY(B1097)</f>
        <v>16</v>
      </c>
      <c r="AD1097" s="53">
        <f>U1097+V1097</f>
        <v>0.22045616407407409</v>
      </c>
      <c r="AE1097" s="56">
        <f>IF("1-Swim"=D1097,E1097*46.7,IF("2-Bike"=D1097,E1097,IF("3-Run"=D1097,E1097*4.27,0)))</f>
        <v>0</v>
      </c>
    </row>
    <row r="1098" spans="1:31" x14ac:dyDescent="0.25">
      <c r="A1098" s="50">
        <v>1097</v>
      </c>
      <c r="B1098" s="51">
        <v>39676</v>
      </c>
      <c r="C1098" s="75">
        <f>B1098</f>
        <v>39676</v>
      </c>
      <c r="D1098" s="50" t="s">
        <v>718</v>
      </c>
      <c r="E1098" s="50">
        <v>1</v>
      </c>
      <c r="F1098" s="50">
        <v>0</v>
      </c>
      <c r="G1098" s="50">
        <v>11</v>
      </c>
      <c r="H1098" s="50">
        <v>20</v>
      </c>
      <c r="I1098" s="53">
        <f>IF(E1098&gt;0,TIME(F1098,G1098,H1098),"")</f>
        <v>7.8703703703703713E-3</v>
      </c>
      <c r="J1098" s="54">
        <f>IF(E1098&gt;0,TIME(F1098,G1098,H1098)/E1098,"")</f>
        <v>7.8703703703703713E-3</v>
      </c>
      <c r="K1098" s="50" t="s">
        <v>688</v>
      </c>
      <c r="L1098" s="50" t="s">
        <v>727</v>
      </c>
      <c r="M1098" s="55">
        <f>IF(D1098&gt;0,0.0416666666666667/J1098,"")</f>
        <v>5.2941176470588269</v>
      </c>
      <c r="N1098" s="50">
        <v>0</v>
      </c>
      <c r="O1098" s="50" t="s">
        <v>184</v>
      </c>
      <c r="Q1098" s="151">
        <f>IF("1-Swim"=D1098,J1098*2.4,IF("2-Bike"=D1098,J1098*112,IF("3-Run"=D1098,J1098*26.2,0)))</f>
        <v>0</v>
      </c>
      <c r="R1098" s="151">
        <f>Q1098/2</f>
        <v>0</v>
      </c>
      <c r="S1098" s="53">
        <f>J1098*26.2</f>
        <v>0.20620370370370372</v>
      </c>
      <c r="T1098" s="53">
        <f>(J1098+0.0013889)*26.2</f>
        <v>0.24259288370370372</v>
      </c>
      <c r="U1098" s="53">
        <f>S1098/2</f>
        <v>0.10310185185185186</v>
      </c>
      <c r="V1098" s="53">
        <f>T1098/2</f>
        <v>0.12129644185185186</v>
      </c>
      <c r="W1098" s="50">
        <f>RANK(J1098,J:J,1)</f>
        <v>2360</v>
      </c>
      <c r="X1098" s="50">
        <f>YEAR(B1098)</f>
        <v>2008</v>
      </c>
      <c r="Y1098" s="50">
        <f>MONTH(B1098)</f>
        <v>8</v>
      </c>
      <c r="Z1098" s="56">
        <f>X1098*100+Y1098</f>
        <v>200808</v>
      </c>
      <c r="AA1098" s="56">
        <f>WEEKNUM(B1098,1)</f>
        <v>33</v>
      </c>
      <c r="AB1098" s="58">
        <f>IF(ISBLANK(B1098)," ",MAX(B1098-B1097-1,0))</f>
        <v>0</v>
      </c>
      <c r="AC1098" s="56">
        <f>DAY(B1098)</f>
        <v>16</v>
      </c>
      <c r="AD1098" s="53">
        <f>U1098+V1098</f>
        <v>0.22439829370370373</v>
      </c>
      <c r="AE1098" s="56">
        <f>IF("1-Swim"=D1098,E1098*46.7,IF("2-Bike"=D1098,E1098,IF("3-Run"=D1098,E1098*4.27,0)))</f>
        <v>0</v>
      </c>
    </row>
    <row r="1099" spans="1:31" x14ac:dyDescent="0.25">
      <c r="A1099" s="50">
        <v>1098</v>
      </c>
      <c r="B1099" s="51">
        <v>39676</v>
      </c>
      <c r="C1099" s="75">
        <f>B1099</f>
        <v>39676</v>
      </c>
      <c r="D1099" s="50" t="s">
        <v>719</v>
      </c>
      <c r="E1099" s="50">
        <v>1</v>
      </c>
      <c r="F1099" s="50">
        <v>0</v>
      </c>
      <c r="G1099" s="50">
        <v>10</v>
      </c>
      <c r="H1099" s="50">
        <v>49</v>
      </c>
      <c r="I1099" s="53">
        <f>IF(E1099&gt;0,TIME(F1099,G1099,H1099),"")</f>
        <v>7.5115740740740742E-3</v>
      </c>
      <c r="J1099" s="54">
        <f>IF(E1099&gt;0,TIME(F1099,G1099,H1099)/E1099,"")</f>
        <v>7.5115740740740742E-3</v>
      </c>
      <c r="K1099" s="50" t="s">
        <v>688</v>
      </c>
      <c r="L1099" s="50" t="s">
        <v>728</v>
      </c>
      <c r="M1099" s="55">
        <f>IF(D1099&gt;0,0.0416666666666667/J1099,"")</f>
        <v>5.5469953775038565</v>
      </c>
      <c r="N1099" s="50">
        <v>0</v>
      </c>
      <c r="O1099" s="50" t="s">
        <v>184</v>
      </c>
      <c r="Q1099" s="151">
        <f>IF("1-Swim"=D1099,J1099*2.4,IF("2-Bike"=D1099,J1099*112,IF("3-Run"=D1099,J1099*26.2,0)))</f>
        <v>0</v>
      </c>
      <c r="R1099" s="151">
        <f>Q1099/2</f>
        <v>0</v>
      </c>
      <c r="S1099" s="53">
        <f>J1099*26.2</f>
        <v>0.19680324074074074</v>
      </c>
      <c r="T1099" s="53">
        <f>(J1099+0.0013889)*26.2</f>
        <v>0.23319242074074073</v>
      </c>
      <c r="U1099" s="53">
        <f>S1099/2</f>
        <v>9.8401620370370368E-2</v>
      </c>
      <c r="V1099" s="53">
        <f>T1099/2</f>
        <v>0.11659621037037037</v>
      </c>
      <c r="W1099" s="50">
        <f>RANK(J1099,J:J,1)</f>
        <v>2078</v>
      </c>
      <c r="X1099" s="50">
        <f>YEAR(B1099)</f>
        <v>2008</v>
      </c>
      <c r="Y1099" s="50">
        <f>MONTH(B1099)</f>
        <v>8</v>
      </c>
      <c r="Z1099" s="56">
        <f>X1099*100+Y1099</f>
        <v>200808</v>
      </c>
      <c r="AA1099" s="56">
        <f>WEEKNUM(B1099,1)</f>
        <v>33</v>
      </c>
      <c r="AB1099" s="58">
        <f>IF(ISBLANK(B1099)," ",MAX(B1099-B1098-1,0))</f>
        <v>0</v>
      </c>
      <c r="AC1099" s="56">
        <f>DAY(B1099)</f>
        <v>16</v>
      </c>
      <c r="AD1099" s="53">
        <f>U1099+V1099</f>
        <v>0.21499783074074075</v>
      </c>
      <c r="AE1099" s="56">
        <f>IF("1-Swim"=D1099,E1099*46.7,IF("2-Bike"=D1099,E1099,IF("3-Run"=D1099,E1099*4.27,0)))</f>
        <v>0</v>
      </c>
    </row>
    <row r="1100" spans="1:31" x14ac:dyDescent="0.25">
      <c r="A1100" s="50">
        <v>1099</v>
      </c>
      <c r="B1100" s="51">
        <v>39676</v>
      </c>
      <c r="C1100" s="75">
        <f>B1100</f>
        <v>39676</v>
      </c>
      <c r="D1100" s="50" t="s">
        <v>720</v>
      </c>
      <c r="E1100" s="50">
        <v>1</v>
      </c>
      <c r="F1100" s="50">
        <v>0</v>
      </c>
      <c r="G1100" s="50">
        <v>11</v>
      </c>
      <c r="H1100" s="50">
        <v>23</v>
      </c>
      <c r="I1100" s="53">
        <f>IF(E1100&gt;0,TIME(F1100,G1100,H1100),"")</f>
        <v>7.905092592592592E-3</v>
      </c>
      <c r="J1100" s="54">
        <f>IF(E1100&gt;0,TIME(F1100,G1100,H1100)/E1100,"")</f>
        <v>7.905092592592592E-3</v>
      </c>
      <c r="K1100" s="50" t="s">
        <v>688</v>
      </c>
      <c r="L1100" s="50" t="s">
        <v>729</v>
      </c>
      <c r="M1100" s="55">
        <f>IF(D1100&gt;0,0.0416666666666667/J1100,"")</f>
        <v>5.2708638360175737</v>
      </c>
      <c r="N1100" s="50">
        <v>0</v>
      </c>
      <c r="O1100" s="50" t="s">
        <v>184</v>
      </c>
      <c r="Q1100" s="151">
        <f>IF("1-Swim"=D1100,J1100*2.4,IF("2-Bike"=D1100,J1100*112,IF("3-Run"=D1100,J1100*26.2,0)))</f>
        <v>0</v>
      </c>
      <c r="R1100" s="151">
        <f>Q1100/2</f>
        <v>0</v>
      </c>
      <c r="S1100" s="53">
        <f>J1100*26.2</f>
        <v>0.20711342592592591</v>
      </c>
      <c r="T1100" s="53">
        <f>(J1100+0.0013889)*26.2</f>
        <v>0.2435026059259259</v>
      </c>
      <c r="U1100" s="53">
        <f>S1100/2</f>
        <v>0.10355671296296295</v>
      </c>
      <c r="V1100" s="53">
        <f>T1100/2</f>
        <v>0.12175130296296295</v>
      </c>
      <c r="W1100" s="50">
        <f>RANK(J1100,J:J,1)</f>
        <v>2383</v>
      </c>
      <c r="X1100" s="50">
        <f>YEAR(B1100)</f>
        <v>2008</v>
      </c>
      <c r="Y1100" s="50">
        <f>MONTH(B1100)</f>
        <v>8</v>
      </c>
      <c r="Z1100" s="56">
        <f>X1100*100+Y1100</f>
        <v>200808</v>
      </c>
      <c r="AA1100" s="56">
        <f>WEEKNUM(B1100,1)</f>
        <v>33</v>
      </c>
      <c r="AB1100" s="58">
        <f>IF(ISBLANK(B1100)," ",MAX(B1100-B1099-1,0))</f>
        <v>0</v>
      </c>
      <c r="AC1100" s="56">
        <f>DAY(B1100)</f>
        <v>16</v>
      </c>
      <c r="AD1100" s="53">
        <f>U1100+V1100</f>
        <v>0.22530801592592592</v>
      </c>
      <c r="AE1100" s="56">
        <f>IF("1-Swim"=D1100,E1100*46.7,IF("2-Bike"=D1100,E1100,IF("3-Run"=D1100,E1100*4.27,0)))</f>
        <v>0</v>
      </c>
    </row>
    <row r="1101" spans="1:31" x14ac:dyDescent="0.25">
      <c r="A1101" s="50">
        <v>1100</v>
      </c>
      <c r="B1101" s="51">
        <v>39676</v>
      </c>
      <c r="C1101" s="75">
        <f>B1101</f>
        <v>39676</v>
      </c>
      <c r="D1101" s="50" t="s">
        <v>721</v>
      </c>
      <c r="E1101" s="50">
        <v>1</v>
      </c>
      <c r="F1101" s="50">
        <v>0</v>
      </c>
      <c r="G1101" s="50">
        <v>12</v>
      </c>
      <c r="H1101" s="50">
        <v>22</v>
      </c>
      <c r="I1101" s="53">
        <f>IF(E1101&gt;0,TIME(F1101,G1101,H1101),"")</f>
        <v>8.5879629629629622E-3</v>
      </c>
      <c r="J1101" s="54">
        <f>IF(E1101&gt;0,TIME(F1101,G1101,H1101)/E1101,"")</f>
        <v>8.5879629629629622E-3</v>
      </c>
      <c r="K1101" s="50" t="s">
        <v>688</v>
      </c>
      <c r="L1101" s="50" t="s">
        <v>730</v>
      </c>
      <c r="M1101" s="55">
        <f>IF(D1101&gt;0,0.0416666666666667/J1101,"")</f>
        <v>4.851752021563347</v>
      </c>
      <c r="N1101" s="50">
        <v>0</v>
      </c>
      <c r="O1101" s="50" t="s">
        <v>184</v>
      </c>
      <c r="Q1101" s="151">
        <f>IF("1-Swim"=D1101,J1101*2.4,IF("2-Bike"=D1101,J1101*112,IF("3-Run"=D1101,J1101*26.2,0)))</f>
        <v>0</v>
      </c>
      <c r="R1101" s="151">
        <f>Q1101/2</f>
        <v>0</v>
      </c>
      <c r="S1101" s="53">
        <f>J1101*26.2</f>
        <v>0.22500462962962961</v>
      </c>
      <c r="T1101" s="53">
        <f>(J1101+0.0013889)*26.2</f>
        <v>0.2613938096296296</v>
      </c>
      <c r="U1101" s="53">
        <f>S1101/2</f>
        <v>0.1125023148148148</v>
      </c>
      <c r="V1101" s="53">
        <f>T1101/2</f>
        <v>0.1306969048148148</v>
      </c>
      <c r="W1101" s="50">
        <f>RANK(J1101,J:J,1)</f>
        <v>2676</v>
      </c>
      <c r="X1101" s="50">
        <f>YEAR(B1101)</f>
        <v>2008</v>
      </c>
      <c r="Y1101" s="50">
        <f>MONTH(B1101)</f>
        <v>8</v>
      </c>
      <c r="Z1101" s="56">
        <f>X1101*100+Y1101</f>
        <v>200808</v>
      </c>
      <c r="AA1101" s="56">
        <f>WEEKNUM(B1101,1)</f>
        <v>33</v>
      </c>
      <c r="AB1101" s="58">
        <f>IF(ISBLANK(B1101)," ",MAX(B1101-B1100-1,0))</f>
        <v>0</v>
      </c>
      <c r="AC1101" s="56">
        <f>DAY(B1101)</f>
        <v>16</v>
      </c>
      <c r="AD1101" s="53">
        <f>U1101+V1101</f>
        <v>0.24319921962962959</v>
      </c>
      <c r="AE1101" s="56">
        <f>IF("1-Swim"=D1101,E1101*46.7,IF("2-Bike"=D1101,E1101,IF("3-Run"=D1101,E1101*4.27,0)))</f>
        <v>0</v>
      </c>
    </row>
    <row r="1102" spans="1:31" x14ac:dyDescent="0.25">
      <c r="A1102" s="50">
        <v>1101</v>
      </c>
      <c r="B1102" s="51">
        <v>39676</v>
      </c>
      <c r="C1102" s="75">
        <f>B1102</f>
        <v>39676</v>
      </c>
      <c r="D1102" s="50" t="s">
        <v>707</v>
      </c>
      <c r="E1102" s="50">
        <v>1</v>
      </c>
      <c r="F1102" s="50">
        <v>0</v>
      </c>
      <c r="G1102" s="50">
        <v>12</v>
      </c>
      <c r="H1102" s="50">
        <v>41</v>
      </c>
      <c r="I1102" s="53">
        <f>IF(E1102&gt;0,TIME(F1102,G1102,H1102),"")</f>
        <v>8.8078703703703704E-3</v>
      </c>
      <c r="J1102" s="54">
        <f>IF(E1102&gt;0,TIME(F1102,G1102,H1102)/E1102,"")</f>
        <v>8.8078703703703704E-3</v>
      </c>
      <c r="K1102" s="50" t="s">
        <v>688</v>
      </c>
      <c r="L1102" s="50" t="s">
        <v>731</v>
      </c>
      <c r="M1102" s="55">
        <f>IF(D1102&gt;0,0.0416666666666667/J1102,"")</f>
        <v>4.7306176084099905</v>
      </c>
      <c r="N1102" s="50">
        <v>0</v>
      </c>
      <c r="O1102" s="50" t="s">
        <v>184</v>
      </c>
      <c r="Q1102" s="151">
        <f>IF("1-Swim"=D1102,J1102*2.4,IF("2-Bike"=D1102,J1102*112,IF("3-Run"=D1102,J1102*26.2,0)))</f>
        <v>0</v>
      </c>
      <c r="R1102" s="151">
        <f>Q1102/2</f>
        <v>0</v>
      </c>
      <c r="S1102" s="53">
        <f>J1102*26.2</f>
        <v>0.23076620370370371</v>
      </c>
      <c r="T1102" s="53">
        <f>(J1102+0.0013889)*26.2</f>
        <v>0.26715538370370373</v>
      </c>
      <c r="U1102" s="53">
        <f>S1102/2</f>
        <v>0.11538310185185185</v>
      </c>
      <c r="V1102" s="53">
        <f>T1102/2</f>
        <v>0.13357769185185187</v>
      </c>
      <c r="W1102" s="50">
        <f>RANK(J1102,J:J,1)</f>
        <v>2728</v>
      </c>
      <c r="X1102" s="50">
        <f>YEAR(B1102)</f>
        <v>2008</v>
      </c>
      <c r="Y1102" s="50">
        <f>MONTH(B1102)</f>
        <v>8</v>
      </c>
      <c r="Z1102" s="56">
        <f>X1102*100+Y1102</f>
        <v>200808</v>
      </c>
      <c r="AA1102" s="56">
        <f>WEEKNUM(B1102,1)</f>
        <v>33</v>
      </c>
      <c r="AB1102" s="58">
        <f>IF(ISBLANK(B1102)," ",MAX(B1102-B1101-1,0))</f>
        <v>0</v>
      </c>
      <c r="AC1102" s="56">
        <f>DAY(B1102)</f>
        <v>16</v>
      </c>
      <c r="AD1102" s="53">
        <f>U1102+V1102</f>
        <v>0.24896079370370372</v>
      </c>
      <c r="AE1102" s="56">
        <f>IF("1-Swim"=D1102,E1102*46.7,IF("2-Bike"=D1102,E1102,IF("3-Run"=D1102,E1102*4.27,0)))</f>
        <v>0</v>
      </c>
    </row>
    <row r="1103" spans="1:31" x14ac:dyDescent="0.25">
      <c r="A1103" s="50">
        <v>1102</v>
      </c>
      <c r="B1103" s="51">
        <v>39676</v>
      </c>
      <c r="C1103" s="75">
        <f>B1103</f>
        <v>39676</v>
      </c>
      <c r="D1103" s="50" t="s">
        <v>708</v>
      </c>
      <c r="E1103" s="50">
        <v>1</v>
      </c>
      <c r="F1103" s="50">
        <v>0</v>
      </c>
      <c r="G1103" s="50">
        <v>12</v>
      </c>
      <c r="H1103" s="50">
        <v>35</v>
      </c>
      <c r="I1103" s="53">
        <f>IF(E1103&gt;0,TIME(F1103,G1103,H1103),"")</f>
        <v>8.7384259259259255E-3</v>
      </c>
      <c r="J1103" s="54">
        <f>IF(E1103&gt;0,TIME(F1103,G1103,H1103)/E1103,"")</f>
        <v>8.7384259259259255E-3</v>
      </c>
      <c r="K1103" s="50" t="s">
        <v>688</v>
      </c>
      <c r="L1103" s="50" t="s">
        <v>732</v>
      </c>
      <c r="M1103" s="55">
        <f>IF(D1103&gt;0,0.0416666666666667/J1103,"")</f>
        <v>4.7682119205298052</v>
      </c>
      <c r="N1103" s="50">
        <v>0</v>
      </c>
      <c r="O1103" s="50" t="s">
        <v>184</v>
      </c>
      <c r="Q1103" s="151">
        <f>IF("1-Swim"=D1103,J1103*2.4,IF("2-Bike"=D1103,J1103*112,IF("3-Run"=D1103,J1103*26.2,0)))</f>
        <v>0</v>
      </c>
      <c r="R1103" s="151">
        <f>Q1103/2</f>
        <v>0</v>
      </c>
      <c r="S1103" s="53">
        <f>J1103*26.2</f>
        <v>0.22894675925925925</v>
      </c>
      <c r="T1103" s="53">
        <f>(J1103+0.0013889)*26.2</f>
        <v>0.26533593925925925</v>
      </c>
      <c r="U1103" s="53">
        <f>S1103/2</f>
        <v>0.11447337962962963</v>
      </c>
      <c r="V1103" s="53">
        <f>T1103/2</f>
        <v>0.13266796962962962</v>
      </c>
      <c r="W1103" s="50">
        <f>RANK(J1103,J:J,1)</f>
        <v>2714</v>
      </c>
      <c r="X1103" s="50">
        <f>YEAR(B1103)</f>
        <v>2008</v>
      </c>
      <c r="Y1103" s="50">
        <f>MONTH(B1103)</f>
        <v>8</v>
      </c>
      <c r="Z1103" s="56">
        <f>X1103*100+Y1103</f>
        <v>200808</v>
      </c>
      <c r="AA1103" s="56">
        <f>WEEKNUM(B1103,1)</f>
        <v>33</v>
      </c>
      <c r="AB1103" s="58">
        <f>IF(ISBLANK(B1103)," ",MAX(B1103-B1102-1,0))</f>
        <v>0</v>
      </c>
      <c r="AC1103" s="56">
        <f>DAY(B1103)</f>
        <v>16</v>
      </c>
      <c r="AD1103" s="53">
        <f>U1103+V1103</f>
        <v>0.24714134925925924</v>
      </c>
      <c r="AE1103" s="56">
        <f>IF("1-Swim"=D1103,E1103*46.7,IF("2-Bike"=D1103,E1103,IF("3-Run"=D1103,E1103*4.27,0)))</f>
        <v>0</v>
      </c>
    </row>
    <row r="1104" spans="1:31" x14ac:dyDescent="0.25">
      <c r="A1104" s="50">
        <v>1103</v>
      </c>
      <c r="B1104" s="51">
        <v>39676</v>
      </c>
      <c r="C1104" s="75">
        <f>B1104</f>
        <v>39676</v>
      </c>
      <c r="D1104" s="50" t="s">
        <v>709</v>
      </c>
      <c r="E1104" s="50">
        <v>1</v>
      </c>
      <c r="F1104" s="50">
        <v>0</v>
      </c>
      <c r="G1104" s="50">
        <v>12</v>
      </c>
      <c r="H1104" s="50">
        <v>2</v>
      </c>
      <c r="I1104" s="53">
        <f>IF(E1104&gt;0,TIME(F1104,G1104,H1104),"")</f>
        <v>8.3564814814814804E-3</v>
      </c>
      <c r="J1104" s="54">
        <f>IF(E1104&gt;0,TIME(F1104,G1104,H1104)/E1104,"")</f>
        <v>8.3564814814814804E-3</v>
      </c>
      <c r="K1104" s="50" t="s">
        <v>688</v>
      </c>
      <c r="L1104" s="50" t="s">
        <v>733</v>
      </c>
      <c r="M1104" s="55">
        <f>IF(D1104&gt;0,0.0416666666666667/J1104,"")</f>
        <v>4.9861495844875394</v>
      </c>
      <c r="N1104" s="50">
        <v>0</v>
      </c>
      <c r="O1104" s="50" t="s">
        <v>184</v>
      </c>
      <c r="Q1104" s="151">
        <f>IF("1-Swim"=D1104,J1104*2.4,IF("2-Bike"=D1104,J1104*112,IF("3-Run"=D1104,J1104*26.2,0)))</f>
        <v>0</v>
      </c>
      <c r="R1104" s="151">
        <f>Q1104/2</f>
        <v>0</v>
      </c>
      <c r="S1104" s="53">
        <f>J1104*26.2</f>
        <v>0.21893981481481478</v>
      </c>
      <c r="T1104" s="53">
        <f>(J1104+0.0013889)*26.2</f>
        <v>0.2553289948148148</v>
      </c>
      <c r="U1104" s="53">
        <f>S1104/2</f>
        <v>0.10946990740740739</v>
      </c>
      <c r="V1104" s="53">
        <f>T1104/2</f>
        <v>0.1276644974074074</v>
      </c>
      <c r="W1104" s="50">
        <f>RANK(J1104,J:J,1)</f>
        <v>2614</v>
      </c>
      <c r="X1104" s="50">
        <f>YEAR(B1104)</f>
        <v>2008</v>
      </c>
      <c r="Y1104" s="50">
        <f>MONTH(B1104)</f>
        <v>8</v>
      </c>
      <c r="Z1104" s="56">
        <f>X1104*100+Y1104</f>
        <v>200808</v>
      </c>
      <c r="AA1104" s="56">
        <f>WEEKNUM(B1104,1)</f>
        <v>33</v>
      </c>
      <c r="AB1104" s="58">
        <f>IF(ISBLANK(B1104)," ",MAX(B1104-B1103-1,0))</f>
        <v>0</v>
      </c>
      <c r="AC1104" s="56">
        <f>DAY(B1104)</f>
        <v>16</v>
      </c>
      <c r="AD1104" s="53">
        <f>U1104+V1104</f>
        <v>0.23713440481481479</v>
      </c>
      <c r="AE1104" s="56">
        <f>IF("1-Swim"=D1104,E1104*46.7,IF("2-Bike"=D1104,E1104,IF("3-Run"=D1104,E1104*4.27,0)))</f>
        <v>0</v>
      </c>
    </row>
    <row r="1105" spans="1:31" x14ac:dyDescent="0.25">
      <c r="A1105" s="50">
        <v>1104</v>
      </c>
      <c r="B1105" s="51">
        <v>39676</v>
      </c>
      <c r="C1105" s="75">
        <f>B1105</f>
        <v>39676</v>
      </c>
      <c r="D1105" s="50" t="s">
        <v>710</v>
      </c>
      <c r="E1105" s="50">
        <v>1</v>
      </c>
      <c r="F1105" s="50">
        <v>0</v>
      </c>
      <c r="G1105" s="50">
        <v>12</v>
      </c>
      <c r="H1105" s="50">
        <v>8</v>
      </c>
      <c r="I1105" s="53">
        <f>IF(E1105&gt;0,TIME(F1105,G1105,H1105),"")</f>
        <v>8.4259259259259253E-3</v>
      </c>
      <c r="J1105" s="54">
        <f>IF(E1105&gt;0,TIME(F1105,G1105,H1105)/E1105,"")</f>
        <v>8.4259259259259253E-3</v>
      </c>
      <c r="K1105" s="50" t="s">
        <v>688</v>
      </c>
      <c r="L1105" s="50" t="s">
        <v>734</v>
      </c>
      <c r="M1105" s="55">
        <f>IF(D1105&gt;0,0.0416666666666667/J1105,"")</f>
        <v>4.9450549450549497</v>
      </c>
      <c r="N1105" s="50">
        <v>0</v>
      </c>
      <c r="O1105" s="50" t="s">
        <v>184</v>
      </c>
      <c r="Q1105" s="151">
        <f>IF("1-Swim"=D1105,J1105*2.4,IF("2-Bike"=D1105,J1105*112,IF("3-Run"=D1105,J1105*26.2,0)))</f>
        <v>0</v>
      </c>
      <c r="R1105" s="151">
        <f>Q1105/2</f>
        <v>0</v>
      </c>
      <c r="S1105" s="53">
        <f>J1105*26.2</f>
        <v>0.22075925925925924</v>
      </c>
      <c r="T1105" s="53">
        <f>(J1105+0.0013889)*26.2</f>
        <v>0.25714843925925923</v>
      </c>
      <c r="U1105" s="53">
        <f>S1105/2</f>
        <v>0.11037962962962962</v>
      </c>
      <c r="V1105" s="53">
        <f>T1105/2</f>
        <v>0.12857421962962962</v>
      </c>
      <c r="W1105" s="50">
        <f>RANK(J1105,J:J,1)</f>
        <v>2638</v>
      </c>
      <c r="X1105" s="50">
        <f>YEAR(B1105)</f>
        <v>2008</v>
      </c>
      <c r="Y1105" s="50">
        <f>MONTH(B1105)</f>
        <v>8</v>
      </c>
      <c r="Z1105" s="56">
        <f>X1105*100+Y1105</f>
        <v>200808</v>
      </c>
      <c r="AA1105" s="56">
        <f>WEEKNUM(B1105,1)</f>
        <v>33</v>
      </c>
      <c r="AB1105" s="58">
        <f>IF(ISBLANK(B1105)," ",MAX(B1105-B1104-1,0))</f>
        <v>0</v>
      </c>
      <c r="AC1105" s="56">
        <f>DAY(B1105)</f>
        <v>16</v>
      </c>
      <c r="AD1105" s="53">
        <f>U1105+V1105</f>
        <v>0.23895384925925922</v>
      </c>
      <c r="AE1105" s="56">
        <f>IF("1-Swim"=D1105,E1105*46.7,IF("2-Bike"=D1105,E1105,IF("3-Run"=D1105,E1105*4.27,0)))</f>
        <v>0</v>
      </c>
    </row>
    <row r="1106" spans="1:31" x14ac:dyDescent="0.25">
      <c r="A1106" s="50">
        <v>1105</v>
      </c>
      <c r="B1106" s="51">
        <v>39676</v>
      </c>
      <c r="C1106" s="75">
        <f>B1106</f>
        <v>39676</v>
      </c>
      <c r="D1106" s="50" t="s">
        <v>711</v>
      </c>
      <c r="E1106" s="50">
        <v>0.4</v>
      </c>
      <c r="F1106" s="50">
        <v>0</v>
      </c>
      <c r="G1106" s="50">
        <v>4</v>
      </c>
      <c r="H1106" s="50">
        <v>12</v>
      </c>
      <c r="I1106" s="53">
        <f>IF(E1106&gt;0,TIME(F1106,G1106,H1106),"")</f>
        <v>2.9166666666666668E-3</v>
      </c>
      <c r="J1106" s="54">
        <f>IF(E1106&gt;0,TIME(F1106,G1106,H1106)/E1106,"")</f>
        <v>7.2916666666666668E-3</v>
      </c>
      <c r="K1106" s="50" t="s">
        <v>688</v>
      </c>
      <c r="L1106" s="50" t="s">
        <v>735</v>
      </c>
      <c r="M1106" s="55">
        <f>IF(D1106&gt;0,0.0416666666666667/J1106,"")</f>
        <v>5.7142857142857189</v>
      </c>
      <c r="N1106" s="50">
        <v>0</v>
      </c>
      <c r="O1106" s="50" t="s">
        <v>184</v>
      </c>
      <c r="Q1106" s="151">
        <f>IF("1-Swim"=D1106,J1106*2.4,IF("2-Bike"=D1106,J1106*112,IF("3-Run"=D1106,J1106*26.2,0)))</f>
        <v>0</v>
      </c>
      <c r="R1106" s="151">
        <f>Q1106/2</f>
        <v>0</v>
      </c>
      <c r="S1106" s="53">
        <f>J1106*26.2</f>
        <v>0.19104166666666667</v>
      </c>
      <c r="T1106" s="53">
        <f>(J1106+0.0013889)*26.2</f>
        <v>0.22743084666666666</v>
      </c>
      <c r="U1106" s="53">
        <f>S1106/2</f>
        <v>9.5520833333333333E-2</v>
      </c>
      <c r="V1106" s="53">
        <f>T1106/2</f>
        <v>0.11371542333333333</v>
      </c>
      <c r="W1106" s="50">
        <f>RANK(J1106,J:J,1)</f>
        <v>1882</v>
      </c>
      <c r="X1106" s="50">
        <f>YEAR(B1106)</f>
        <v>2008</v>
      </c>
      <c r="Y1106" s="50">
        <f>MONTH(B1106)</f>
        <v>8</v>
      </c>
      <c r="Z1106" s="56">
        <f>X1106*100+Y1106</f>
        <v>200808</v>
      </c>
      <c r="AA1106" s="56">
        <f>WEEKNUM(B1106,1)</f>
        <v>33</v>
      </c>
      <c r="AB1106" s="58">
        <f>IF(ISBLANK(B1106)," ",MAX(B1106-B1105-1,0))</f>
        <v>0</v>
      </c>
      <c r="AC1106" s="56">
        <f>DAY(B1106)</f>
        <v>16</v>
      </c>
      <c r="AD1106" s="53">
        <f>U1106+V1106</f>
        <v>0.20923625666666668</v>
      </c>
      <c r="AE1106" s="56">
        <f>IF("1-Swim"=D1106,E1106*46.7,IF("2-Bike"=D1106,E1106,IF("3-Run"=D1106,E1106*4.27,0)))</f>
        <v>0</v>
      </c>
    </row>
    <row r="1107" spans="1:31" x14ac:dyDescent="0.25">
      <c r="A1107" s="50">
        <v>1106</v>
      </c>
      <c r="B1107" s="51">
        <v>39678</v>
      </c>
      <c r="C1107" s="75">
        <f>B1107</f>
        <v>39678</v>
      </c>
      <c r="D1107" s="50" t="s">
        <v>1223</v>
      </c>
      <c r="E1107" s="50">
        <v>4.0999999999999996</v>
      </c>
      <c r="F1107" s="50">
        <v>0</v>
      </c>
      <c r="G1107" s="50">
        <v>43</v>
      </c>
      <c r="H1107" s="50">
        <v>18</v>
      </c>
      <c r="I1107" s="53">
        <f>IF(E1107&gt;0,TIME(F1107,G1107,H1107),"")</f>
        <v>3.006944444444444E-2</v>
      </c>
      <c r="J1107" s="54">
        <f>IF(E1107&gt;0,TIME(F1107,G1107,H1107)/E1107,"")</f>
        <v>7.3340108401084006E-3</v>
      </c>
      <c r="K1107" s="50" t="s">
        <v>688</v>
      </c>
      <c r="L1107" s="50" t="s">
        <v>739</v>
      </c>
      <c r="M1107" s="55">
        <f>IF(D1107&gt;0,0.0416666666666667/J1107,"")</f>
        <v>5.6812933025404204</v>
      </c>
      <c r="N1107" s="50">
        <v>0</v>
      </c>
      <c r="O1107" s="50" t="s">
        <v>228</v>
      </c>
      <c r="P1107" s="50" t="s">
        <v>740</v>
      </c>
      <c r="Q1107" s="151">
        <f>IF("1-Swim"=D1107,J1107*2.4,IF("2-Bike"=D1107,J1107*112,IF("3-Run"=D1107,J1107*26.2,0)))</f>
        <v>0.19215108401084008</v>
      </c>
      <c r="R1107" s="151">
        <f>Q1107/2</f>
        <v>9.6075542005420039E-2</v>
      </c>
      <c r="S1107" s="53">
        <f>J1107*26.2</f>
        <v>0.19215108401084008</v>
      </c>
      <c r="T1107" s="53">
        <f>(J1107+0.0013889)*26.2</f>
        <v>0.22854026401084007</v>
      </c>
      <c r="U1107" s="53">
        <f>S1107/2</f>
        <v>9.6075542005420039E-2</v>
      </c>
      <c r="V1107" s="53">
        <f>T1107/2</f>
        <v>0.11427013200542004</v>
      </c>
      <c r="W1107" s="50">
        <f>RANK(J1107,J:J,1)</f>
        <v>1925</v>
      </c>
      <c r="X1107" s="50">
        <f>YEAR(B1107)</f>
        <v>2008</v>
      </c>
      <c r="Y1107" s="50">
        <f>MONTH(B1107)</f>
        <v>8</v>
      </c>
      <c r="Z1107" s="56">
        <f>X1107*100+Y1107</f>
        <v>200808</v>
      </c>
      <c r="AA1107" s="56">
        <f>WEEKNUM(B1107,1)</f>
        <v>34</v>
      </c>
      <c r="AB1107" s="58">
        <f>IF(ISBLANK(B1107)," ",MAX(B1107-B1106-1,0))</f>
        <v>1</v>
      </c>
      <c r="AC1107" s="56">
        <f>DAY(B1107)</f>
        <v>18</v>
      </c>
      <c r="AD1107" s="53">
        <f>U1107+V1107</f>
        <v>0.21034567401084009</v>
      </c>
      <c r="AE1107" s="56">
        <f>IF("1-Swim"=D1107,E1107*46.7,IF("2-Bike"=D1107,E1107,IF("3-Run"=D1107,E1107*4.27,0)))</f>
        <v>17.506999999999998</v>
      </c>
    </row>
    <row r="1108" spans="1:31" x14ac:dyDescent="0.25">
      <c r="A1108" s="50">
        <v>1107</v>
      </c>
      <c r="B1108" s="51">
        <v>39680</v>
      </c>
      <c r="C1108" s="75">
        <f>B1108</f>
        <v>39680</v>
      </c>
      <c r="D1108" s="50" t="s">
        <v>1223</v>
      </c>
      <c r="E1108" s="50">
        <v>3.5</v>
      </c>
      <c r="F1108" s="50">
        <v>0</v>
      </c>
      <c r="G1108" s="50">
        <v>33</v>
      </c>
      <c r="H1108" s="50">
        <v>53</v>
      </c>
      <c r="I1108" s="53">
        <f>IF(E1108&gt;0,TIME(F1108,G1108,H1108),"")</f>
        <v>2.3530092592592592E-2</v>
      </c>
      <c r="J1108" s="54">
        <f>IF(E1108&gt;0,TIME(F1108,G1108,H1108)/E1108,"")</f>
        <v>6.7228835978835975E-3</v>
      </c>
      <c r="K1108" s="50" t="s">
        <v>688</v>
      </c>
      <c r="L1108" s="50" t="s">
        <v>130</v>
      </c>
      <c r="M1108" s="55">
        <f>IF(D1108&gt;0,0.0416666666666667/J1108,"")</f>
        <v>6.1977373339891839</v>
      </c>
      <c r="N1108" s="50">
        <v>0</v>
      </c>
      <c r="O1108" s="50" t="s">
        <v>255</v>
      </c>
      <c r="P1108" s="50" t="s">
        <v>62</v>
      </c>
      <c r="Q1108" s="151">
        <f>IF("1-Swim"=D1108,J1108*2.4,IF("2-Bike"=D1108,J1108*112,IF("3-Run"=D1108,J1108*26.2,0)))</f>
        <v>0.17613955026455025</v>
      </c>
      <c r="R1108" s="151">
        <f>Q1108/2</f>
        <v>8.8069775132275124E-2</v>
      </c>
      <c r="S1108" s="53">
        <f>J1108*26.2</f>
        <v>0.17613955026455025</v>
      </c>
      <c r="T1108" s="53">
        <f>(J1108+0.0013889)*26.2</f>
        <v>0.21252873026455024</v>
      </c>
      <c r="U1108" s="53">
        <f>S1108/2</f>
        <v>8.8069775132275124E-2</v>
      </c>
      <c r="V1108" s="53">
        <f>T1108/2</f>
        <v>0.10626436513227512</v>
      </c>
      <c r="W1108" s="50">
        <f>RANK(J1108,J:J,1)</f>
        <v>1215</v>
      </c>
      <c r="X1108" s="50">
        <f>YEAR(B1108)</f>
        <v>2008</v>
      </c>
      <c r="Y1108" s="50">
        <f>MONTH(B1108)</f>
        <v>8</v>
      </c>
      <c r="Z1108" s="56">
        <f>X1108*100+Y1108</f>
        <v>200808</v>
      </c>
      <c r="AA1108" s="56">
        <f>WEEKNUM(B1108,1)</f>
        <v>34</v>
      </c>
      <c r="AB1108" s="58">
        <f>IF(ISBLANK(B1108)," ",MAX(B1108-B1107-1,0))</f>
        <v>1</v>
      </c>
      <c r="AC1108" s="56">
        <f>DAY(B1108)</f>
        <v>20</v>
      </c>
      <c r="AD1108" s="53">
        <f>U1108+V1108</f>
        <v>0.19433414026455026</v>
      </c>
      <c r="AE1108" s="56">
        <f>IF("1-Swim"=D1108,E1108*46.7,IF("2-Bike"=D1108,E1108,IF("3-Run"=D1108,E1108*4.27,0)))</f>
        <v>14.944999999999999</v>
      </c>
    </row>
    <row r="1109" spans="1:31" x14ac:dyDescent="0.25">
      <c r="A1109" s="50">
        <v>1108</v>
      </c>
      <c r="B1109" s="51">
        <v>39681</v>
      </c>
      <c r="C1109" s="75">
        <f>B1109</f>
        <v>39681</v>
      </c>
      <c r="D1109" s="50" t="s">
        <v>1223</v>
      </c>
      <c r="E1109" s="50">
        <v>5</v>
      </c>
      <c r="F1109" s="50">
        <v>0</v>
      </c>
      <c r="G1109" s="50">
        <v>51</v>
      </c>
      <c r="H1109" s="50">
        <v>0</v>
      </c>
      <c r="I1109" s="53">
        <f>IF(E1109&gt;0,TIME(F1109,G1109,H1109),"")</f>
        <v>3.5416666666666666E-2</v>
      </c>
      <c r="J1109" s="54">
        <f>IF(E1109&gt;0,TIME(F1109,G1109,H1109)/E1109,"")</f>
        <v>7.083333333333333E-3</v>
      </c>
      <c r="K1109" s="50" t="s">
        <v>688</v>
      </c>
      <c r="L1109" s="50" t="s">
        <v>662</v>
      </c>
      <c r="M1109" s="55">
        <f>IF(D1109&gt;0,0.0416666666666667/J1109,"")</f>
        <v>5.8823529411764754</v>
      </c>
      <c r="N1109" s="50">
        <v>0</v>
      </c>
      <c r="O1109" s="50" t="s">
        <v>255</v>
      </c>
      <c r="Q1109" s="151">
        <f>IF("1-Swim"=D1109,J1109*2.4,IF("2-Bike"=D1109,J1109*112,IF("3-Run"=D1109,J1109*26.2,0)))</f>
        <v>0.18558333333333332</v>
      </c>
      <c r="R1109" s="151">
        <f>Q1109/2</f>
        <v>9.2791666666666661E-2</v>
      </c>
      <c r="S1109" s="53">
        <f>J1109*26.2</f>
        <v>0.18558333333333332</v>
      </c>
      <c r="T1109" s="53">
        <f>(J1109+0.0013889)*26.2</f>
        <v>0.22197251333333329</v>
      </c>
      <c r="U1109" s="53">
        <f>S1109/2</f>
        <v>9.2791666666666661E-2</v>
      </c>
      <c r="V1109" s="53">
        <f>T1109/2</f>
        <v>0.11098625666666664</v>
      </c>
      <c r="W1109" s="50">
        <f>RANK(J1109,J:J,1)</f>
        <v>1645</v>
      </c>
      <c r="X1109" s="50">
        <f>YEAR(B1109)</f>
        <v>2008</v>
      </c>
      <c r="Y1109" s="50">
        <f>MONTH(B1109)</f>
        <v>8</v>
      </c>
      <c r="Z1109" s="56">
        <f>X1109*100+Y1109</f>
        <v>200808</v>
      </c>
      <c r="AA1109" s="56">
        <f>WEEKNUM(B1109,1)</f>
        <v>34</v>
      </c>
      <c r="AB1109" s="58">
        <f>IF(ISBLANK(B1109)," ",MAX(B1109-B1108-1,0))</f>
        <v>0</v>
      </c>
      <c r="AC1109" s="56">
        <f>DAY(B1109)</f>
        <v>21</v>
      </c>
      <c r="AD1109" s="53">
        <f>U1109+V1109</f>
        <v>0.20377792333333331</v>
      </c>
      <c r="AE1109" s="56">
        <f>IF("1-Swim"=D1109,E1109*46.7,IF("2-Bike"=D1109,E1109,IF("3-Run"=D1109,E1109*4.27,0)))</f>
        <v>21.349999999999998</v>
      </c>
    </row>
    <row r="1110" spans="1:31" x14ac:dyDescent="0.25">
      <c r="A1110" s="50">
        <v>1109</v>
      </c>
      <c r="B1110" s="51">
        <v>39684</v>
      </c>
      <c r="C1110" s="75">
        <f>B1110</f>
        <v>39684</v>
      </c>
      <c r="D1110" s="50" t="s">
        <v>1223</v>
      </c>
      <c r="E1110" s="50">
        <v>17</v>
      </c>
      <c r="F1110" s="50">
        <v>3</v>
      </c>
      <c r="G1110" s="50">
        <v>28</v>
      </c>
      <c r="H1110" s="50">
        <v>38</v>
      </c>
      <c r="I1110" s="53">
        <f>IF(E1110&gt;0,TIME(F1110,G1110,H1110),"")</f>
        <v>0.14488425925925927</v>
      </c>
      <c r="J1110" s="54">
        <f>IF(E1110&gt;0,TIME(F1110,G1110,H1110)/E1110,"")</f>
        <v>8.5226034858387808E-3</v>
      </c>
      <c r="K1110" s="50" t="s">
        <v>688</v>
      </c>
      <c r="L1110" s="50" t="s">
        <v>741</v>
      </c>
      <c r="M1110" s="55">
        <f>IF(D1110&gt;0,0.0416666666666667/J1110,"")</f>
        <v>4.888959897747247</v>
      </c>
      <c r="N1110" s="50">
        <v>0</v>
      </c>
      <c r="O1110" s="50" t="s">
        <v>228</v>
      </c>
      <c r="Q1110" s="151">
        <f>IF("1-Swim"=D1110,J1110*2.4,IF("2-Bike"=D1110,J1110*112,IF("3-Run"=D1110,J1110*26.2,0)))</f>
        <v>0.22329221132897606</v>
      </c>
      <c r="R1110" s="151">
        <f>Q1110/2</f>
        <v>0.11164610566448803</v>
      </c>
      <c r="S1110" s="53">
        <f>J1110*26.2</f>
        <v>0.22329221132897606</v>
      </c>
      <c r="T1110" s="53">
        <f>(J1110+0.0013889)*26.2</f>
        <v>0.25968139132897605</v>
      </c>
      <c r="U1110" s="53">
        <f>S1110/2</f>
        <v>0.11164610566448803</v>
      </c>
      <c r="V1110" s="53">
        <f>T1110/2</f>
        <v>0.12984069566448803</v>
      </c>
      <c r="W1110" s="50">
        <f>RANK(J1110,J:J,1)</f>
        <v>2663</v>
      </c>
      <c r="X1110" s="50">
        <f>YEAR(B1110)</f>
        <v>2008</v>
      </c>
      <c r="Y1110" s="50">
        <f>MONTH(B1110)</f>
        <v>8</v>
      </c>
      <c r="Z1110" s="56">
        <f>X1110*100+Y1110</f>
        <v>200808</v>
      </c>
      <c r="AA1110" s="56">
        <f>WEEKNUM(B1110,1)</f>
        <v>35</v>
      </c>
      <c r="AB1110" s="58">
        <f>IF(ISBLANK(B1110)," ",MAX(B1110-B1109-1,0))</f>
        <v>2</v>
      </c>
      <c r="AC1110" s="56">
        <f>DAY(B1110)</f>
        <v>24</v>
      </c>
      <c r="AD1110" s="53">
        <f>U1110+V1110</f>
        <v>0.24148680132897604</v>
      </c>
      <c r="AE1110" s="56">
        <f>IF("1-Swim"=D1110,E1110*46.7,IF("2-Bike"=D1110,E1110,IF("3-Run"=D1110,E1110*4.27,0)))</f>
        <v>72.589999999999989</v>
      </c>
    </row>
    <row r="1111" spans="1:31" x14ac:dyDescent="0.25">
      <c r="A1111" s="50">
        <v>1110</v>
      </c>
      <c r="B1111" s="51">
        <v>39684</v>
      </c>
      <c r="C1111" s="75">
        <f>B1111</f>
        <v>39684</v>
      </c>
      <c r="D1111" s="50" t="s">
        <v>713</v>
      </c>
      <c r="E1111" s="50">
        <v>1</v>
      </c>
      <c r="F1111" s="50">
        <v>0</v>
      </c>
      <c r="G1111" s="50">
        <v>9</v>
      </c>
      <c r="H1111" s="50">
        <v>26</v>
      </c>
      <c r="I1111" s="53">
        <f>IF(E1111&gt;0,TIME(F1111,G1111,H1111),"")</f>
        <v>6.5509259259259262E-3</v>
      </c>
      <c r="J1111" s="54">
        <f>IF(E1111&gt;0,TIME(F1111,G1111,H1111)/E1111,"")</f>
        <v>6.5509259259259262E-3</v>
      </c>
      <c r="K1111" s="50" t="s">
        <v>688</v>
      </c>
      <c r="L1111" s="50" t="s">
        <v>722</v>
      </c>
      <c r="M1111" s="55">
        <f>IF(D1111&gt;0,0.0416666666666667/J1111,"")</f>
        <v>6.3604240282685556</v>
      </c>
      <c r="N1111" s="50">
        <v>0</v>
      </c>
      <c r="Q1111" s="151">
        <f>IF("1-Swim"=D1111,J1111*2.4,IF("2-Bike"=D1111,J1111*112,IF("3-Run"=D1111,J1111*26.2,0)))</f>
        <v>0</v>
      </c>
      <c r="R1111" s="151">
        <f>Q1111/2</f>
        <v>0</v>
      </c>
      <c r="S1111" s="53">
        <f>J1111*26.2</f>
        <v>0.17163425925925926</v>
      </c>
      <c r="T1111" s="53">
        <f>(J1111+0.0013889)*26.2</f>
        <v>0.20802343925925923</v>
      </c>
      <c r="U1111" s="53">
        <f>S1111/2</f>
        <v>8.5817129629629632E-2</v>
      </c>
      <c r="V1111" s="53">
        <f>T1111/2</f>
        <v>0.10401171962962961</v>
      </c>
      <c r="W1111" s="50">
        <f>RANK(J1111,J:J,1)</f>
        <v>1048</v>
      </c>
      <c r="X1111" s="50">
        <f>YEAR(B1111)</f>
        <v>2008</v>
      </c>
      <c r="Y1111" s="50">
        <f>MONTH(B1111)</f>
        <v>8</v>
      </c>
      <c r="Z1111" s="56">
        <f>X1111*100+Y1111</f>
        <v>200808</v>
      </c>
      <c r="AA1111" s="56">
        <f>WEEKNUM(B1111,1)</f>
        <v>35</v>
      </c>
      <c r="AB1111" s="58">
        <f>IF(ISBLANK(B1111)," ",MAX(B1111-B1110-1,0))</f>
        <v>0</v>
      </c>
      <c r="AC1111" s="56">
        <f>DAY(B1111)</f>
        <v>24</v>
      </c>
      <c r="AD1111" s="53">
        <f>U1111+V1111</f>
        <v>0.18982884925925925</v>
      </c>
      <c r="AE1111" s="56">
        <f>IF("1-Swim"=D1111,E1111*46.7,IF("2-Bike"=D1111,E1111,IF("3-Run"=D1111,E1111*4.27,0)))</f>
        <v>0</v>
      </c>
    </row>
    <row r="1112" spans="1:31" x14ac:dyDescent="0.25">
      <c r="A1112" s="50">
        <v>1111</v>
      </c>
      <c r="B1112" s="51">
        <v>39684</v>
      </c>
      <c r="C1112" s="75">
        <f>B1112</f>
        <v>39684</v>
      </c>
      <c r="D1112" s="50" t="s">
        <v>714</v>
      </c>
      <c r="E1112" s="50">
        <v>1</v>
      </c>
      <c r="F1112" s="50">
        <v>0</v>
      </c>
      <c r="G1112" s="50">
        <v>10</v>
      </c>
      <c r="H1112" s="50">
        <v>34</v>
      </c>
      <c r="I1112" s="53">
        <f>IF(E1112&gt;0,TIME(F1112,G1112,H1112),"")</f>
        <v>7.3379629629629628E-3</v>
      </c>
      <c r="J1112" s="54">
        <f>IF(E1112&gt;0,TIME(F1112,G1112,H1112)/E1112,"")</f>
        <v>7.3379629629629628E-3</v>
      </c>
      <c r="K1112" s="50" t="s">
        <v>688</v>
      </c>
      <c r="L1112" s="50" t="s">
        <v>723</v>
      </c>
      <c r="M1112" s="55">
        <f>IF(D1112&gt;0,0.0416666666666667/J1112,"")</f>
        <v>5.6782334384858091</v>
      </c>
      <c r="N1112" s="50">
        <v>0</v>
      </c>
      <c r="Q1112" s="151">
        <f>IF("1-Swim"=D1112,J1112*2.4,IF("2-Bike"=D1112,J1112*112,IF("3-Run"=D1112,J1112*26.2,0)))</f>
        <v>0</v>
      </c>
      <c r="R1112" s="151">
        <f>Q1112/2</f>
        <v>0</v>
      </c>
      <c r="S1112" s="53">
        <f>J1112*26.2</f>
        <v>0.19225462962962961</v>
      </c>
      <c r="T1112" s="53">
        <f>(J1112+0.0013889)*26.2</f>
        <v>0.22864380962962963</v>
      </c>
      <c r="U1112" s="53">
        <f>S1112/2</f>
        <v>9.6127314814814804E-2</v>
      </c>
      <c r="V1112" s="53">
        <f>T1112/2</f>
        <v>0.11432190481481481</v>
      </c>
      <c r="W1112" s="50">
        <f>RANK(J1112,J:J,1)</f>
        <v>1927</v>
      </c>
      <c r="X1112" s="50">
        <f>YEAR(B1112)</f>
        <v>2008</v>
      </c>
      <c r="Y1112" s="50">
        <f>MONTH(B1112)</f>
        <v>8</v>
      </c>
      <c r="Z1112" s="56">
        <f>X1112*100+Y1112</f>
        <v>200808</v>
      </c>
      <c r="AA1112" s="56">
        <f>WEEKNUM(B1112,1)</f>
        <v>35</v>
      </c>
      <c r="AB1112" s="58">
        <f>IF(ISBLANK(B1112)," ",MAX(B1112-B1111-1,0))</f>
        <v>0</v>
      </c>
      <c r="AC1112" s="56">
        <f>DAY(B1112)</f>
        <v>24</v>
      </c>
      <c r="AD1112" s="53">
        <f>U1112+V1112</f>
        <v>0.21044921962962962</v>
      </c>
      <c r="AE1112" s="56">
        <f>IF("1-Swim"=D1112,E1112*46.7,IF("2-Bike"=D1112,E1112,IF("3-Run"=D1112,E1112*4.27,0)))</f>
        <v>0</v>
      </c>
    </row>
    <row r="1113" spans="1:31" x14ac:dyDescent="0.25">
      <c r="A1113" s="50">
        <v>1112</v>
      </c>
      <c r="B1113" s="51">
        <v>39684</v>
      </c>
      <c r="C1113" s="75">
        <f>B1113</f>
        <v>39684</v>
      </c>
      <c r="D1113" s="50" t="s">
        <v>715</v>
      </c>
      <c r="E1113" s="50">
        <v>1</v>
      </c>
      <c r="F1113" s="50">
        <v>0</v>
      </c>
      <c r="G1113" s="50">
        <v>11</v>
      </c>
      <c r="H1113" s="50">
        <v>4</v>
      </c>
      <c r="I1113" s="53">
        <f>IF(E1113&gt;0,TIME(F1113,G1113,H1113),"")</f>
        <v>7.6851851851851847E-3</v>
      </c>
      <c r="J1113" s="54">
        <f>IF(E1113&gt;0,TIME(F1113,G1113,H1113)/E1113,"")</f>
        <v>7.6851851851851847E-3</v>
      </c>
      <c r="K1113" s="50" t="s">
        <v>688</v>
      </c>
      <c r="L1113" s="50" t="s">
        <v>724</v>
      </c>
      <c r="M1113" s="55">
        <f>IF(D1113&gt;0,0.0416666666666667/J1113,"")</f>
        <v>5.4216867469879562</v>
      </c>
      <c r="N1113" s="50">
        <v>0</v>
      </c>
      <c r="Q1113" s="151">
        <f>IF("1-Swim"=D1113,J1113*2.4,IF("2-Bike"=D1113,J1113*112,IF("3-Run"=D1113,J1113*26.2,0)))</f>
        <v>0</v>
      </c>
      <c r="R1113" s="151">
        <f>Q1113/2</f>
        <v>0</v>
      </c>
      <c r="S1113" s="53">
        <f>J1113*26.2</f>
        <v>0.20135185185185184</v>
      </c>
      <c r="T1113" s="53">
        <f>(J1113+0.0013889)*26.2</f>
        <v>0.2377410318518518</v>
      </c>
      <c r="U1113" s="53">
        <f>S1113/2</f>
        <v>0.10067592592592592</v>
      </c>
      <c r="V1113" s="53">
        <f>T1113/2</f>
        <v>0.1188705159259259</v>
      </c>
      <c r="W1113" s="50">
        <f>RANK(J1113,J:J,1)</f>
        <v>2216</v>
      </c>
      <c r="X1113" s="50">
        <f>YEAR(B1113)</f>
        <v>2008</v>
      </c>
      <c r="Y1113" s="50">
        <f>MONTH(B1113)</f>
        <v>8</v>
      </c>
      <c r="Z1113" s="56">
        <f>X1113*100+Y1113</f>
        <v>200808</v>
      </c>
      <c r="AA1113" s="56">
        <f>WEEKNUM(B1113,1)</f>
        <v>35</v>
      </c>
      <c r="AB1113" s="58">
        <f>IF(ISBLANK(B1113)," ",MAX(B1113-B1112-1,0))</f>
        <v>0</v>
      </c>
      <c r="AC1113" s="56">
        <f>DAY(B1113)</f>
        <v>24</v>
      </c>
      <c r="AD1113" s="53">
        <f>U1113+V1113</f>
        <v>0.21954644185185182</v>
      </c>
      <c r="AE1113" s="56">
        <f>IF("1-Swim"=D1113,E1113*46.7,IF("2-Bike"=D1113,E1113,IF("3-Run"=D1113,E1113*4.27,0)))</f>
        <v>0</v>
      </c>
    </row>
    <row r="1114" spans="1:31" x14ac:dyDescent="0.25">
      <c r="A1114" s="50">
        <v>1113</v>
      </c>
      <c r="B1114" s="51">
        <v>39684</v>
      </c>
      <c r="C1114" s="75">
        <f>B1114</f>
        <v>39684</v>
      </c>
      <c r="D1114" s="50" t="s">
        <v>716</v>
      </c>
      <c r="E1114" s="50">
        <v>1</v>
      </c>
      <c r="F1114" s="50">
        <v>0</v>
      </c>
      <c r="G1114" s="50">
        <v>11</v>
      </c>
      <c r="H1114" s="50">
        <v>1</v>
      </c>
      <c r="I1114" s="53">
        <f>IF(E1114&gt;0,TIME(F1114,G1114,H1114),"")</f>
        <v>7.6504629629629631E-3</v>
      </c>
      <c r="J1114" s="54">
        <f>IF(E1114&gt;0,TIME(F1114,G1114,H1114)/E1114,"")</f>
        <v>7.6504629629629631E-3</v>
      </c>
      <c r="K1114" s="50" t="s">
        <v>688</v>
      </c>
      <c r="L1114" s="50" t="s">
        <v>725</v>
      </c>
      <c r="M1114" s="55">
        <f>IF(D1114&gt;0,0.0416666666666667/J1114,"")</f>
        <v>5.4462934947049968</v>
      </c>
      <c r="N1114" s="50">
        <v>0</v>
      </c>
      <c r="Q1114" s="151">
        <f>IF("1-Swim"=D1114,J1114*2.4,IF("2-Bike"=D1114,J1114*112,IF("3-Run"=D1114,J1114*26.2,0)))</f>
        <v>0</v>
      </c>
      <c r="R1114" s="151">
        <f>Q1114/2</f>
        <v>0</v>
      </c>
      <c r="S1114" s="53">
        <f>J1114*26.2</f>
        <v>0.20044212962962962</v>
      </c>
      <c r="T1114" s="53">
        <f>(J1114+0.0013889)*26.2</f>
        <v>0.23683130962962964</v>
      </c>
      <c r="U1114" s="53">
        <f>S1114/2</f>
        <v>0.10022106481481481</v>
      </c>
      <c r="V1114" s="53">
        <f>T1114/2</f>
        <v>0.11841565481481482</v>
      </c>
      <c r="W1114" s="50">
        <f>RANK(J1114,J:J,1)</f>
        <v>2188</v>
      </c>
      <c r="X1114" s="50">
        <f>YEAR(B1114)</f>
        <v>2008</v>
      </c>
      <c r="Y1114" s="50">
        <f>MONTH(B1114)</f>
        <v>8</v>
      </c>
      <c r="Z1114" s="56">
        <f>X1114*100+Y1114</f>
        <v>200808</v>
      </c>
      <c r="AA1114" s="56">
        <f>WEEKNUM(B1114,1)</f>
        <v>35</v>
      </c>
      <c r="AB1114" s="58">
        <f>IF(ISBLANK(B1114)," ",MAX(B1114-B1113-1,0))</f>
        <v>0</v>
      </c>
      <c r="AC1114" s="56">
        <f>DAY(B1114)</f>
        <v>24</v>
      </c>
      <c r="AD1114" s="53">
        <f>U1114+V1114</f>
        <v>0.21863671962962963</v>
      </c>
      <c r="AE1114" s="56">
        <f>IF("1-Swim"=D1114,E1114*46.7,IF("2-Bike"=D1114,E1114,IF("3-Run"=D1114,E1114*4.27,0)))</f>
        <v>0</v>
      </c>
    </row>
    <row r="1115" spans="1:31" x14ac:dyDescent="0.25">
      <c r="A1115" s="50">
        <v>1114</v>
      </c>
      <c r="B1115" s="51">
        <v>39684</v>
      </c>
      <c r="C1115" s="75">
        <f>B1115</f>
        <v>39684</v>
      </c>
      <c r="D1115" s="50" t="s">
        <v>717</v>
      </c>
      <c r="E1115" s="50">
        <v>1</v>
      </c>
      <c r="F1115" s="50">
        <v>0</v>
      </c>
      <c r="G1115" s="50">
        <v>11</v>
      </c>
      <c r="H1115" s="50">
        <v>19</v>
      </c>
      <c r="I1115" s="53">
        <f>IF(E1115&gt;0,TIME(F1115,G1115,H1115),"")</f>
        <v>7.858796296296296E-3</v>
      </c>
      <c r="J1115" s="54">
        <f>IF(E1115&gt;0,TIME(F1115,G1115,H1115)/E1115,"")</f>
        <v>7.858796296296296E-3</v>
      </c>
      <c r="K1115" s="50" t="s">
        <v>688</v>
      </c>
      <c r="L1115" s="50" t="s">
        <v>726</v>
      </c>
      <c r="M1115" s="55">
        <f>IF(D1115&gt;0,0.0416666666666667/J1115,"")</f>
        <v>5.3019145802651</v>
      </c>
      <c r="N1115" s="50">
        <v>0</v>
      </c>
      <c r="Q1115" s="151">
        <f>IF("1-Swim"=D1115,J1115*2.4,IF("2-Bike"=D1115,J1115*112,IF("3-Run"=D1115,J1115*26.2,0)))</f>
        <v>0</v>
      </c>
      <c r="R1115" s="151">
        <f>Q1115/2</f>
        <v>0</v>
      </c>
      <c r="S1115" s="53">
        <f>J1115*26.2</f>
        <v>0.20590046296296294</v>
      </c>
      <c r="T1115" s="53">
        <f>(J1115+0.0013889)*26.2</f>
        <v>0.24228964296296296</v>
      </c>
      <c r="U1115" s="53">
        <f>S1115/2</f>
        <v>0.10295023148148147</v>
      </c>
      <c r="V1115" s="53">
        <f>T1115/2</f>
        <v>0.12114482148148148</v>
      </c>
      <c r="W1115" s="50">
        <f>RANK(J1115,J:J,1)</f>
        <v>2345</v>
      </c>
      <c r="X1115" s="50">
        <f>YEAR(B1115)</f>
        <v>2008</v>
      </c>
      <c r="Y1115" s="50">
        <f>MONTH(B1115)</f>
        <v>8</v>
      </c>
      <c r="Z1115" s="56">
        <f>X1115*100+Y1115</f>
        <v>200808</v>
      </c>
      <c r="AA1115" s="56">
        <f>WEEKNUM(B1115,1)</f>
        <v>35</v>
      </c>
      <c r="AB1115" s="58">
        <f>IF(ISBLANK(B1115)," ",MAX(B1115-B1114-1,0))</f>
        <v>0</v>
      </c>
      <c r="AC1115" s="56">
        <f>DAY(B1115)</f>
        <v>24</v>
      </c>
      <c r="AD1115" s="53">
        <f>U1115+V1115</f>
        <v>0.22409505296296295</v>
      </c>
      <c r="AE1115" s="56">
        <f>IF("1-Swim"=D1115,E1115*46.7,IF("2-Bike"=D1115,E1115,IF("3-Run"=D1115,E1115*4.27,0)))</f>
        <v>0</v>
      </c>
    </row>
    <row r="1116" spans="1:31" x14ac:dyDescent="0.25">
      <c r="A1116" s="50">
        <v>1115</v>
      </c>
      <c r="B1116" s="51">
        <v>39684</v>
      </c>
      <c r="C1116" s="75">
        <f>B1116</f>
        <v>39684</v>
      </c>
      <c r="D1116" s="50" t="s">
        <v>718</v>
      </c>
      <c r="E1116" s="50">
        <v>1</v>
      </c>
      <c r="F1116" s="50">
        <v>0</v>
      </c>
      <c r="G1116" s="50">
        <v>10</v>
      </c>
      <c r="H1116" s="50">
        <v>54</v>
      </c>
      <c r="I1116" s="53">
        <f>IF(E1116&gt;0,TIME(F1116,G1116,H1116),"")</f>
        <v>7.5694444444444446E-3</v>
      </c>
      <c r="J1116" s="54">
        <f>IF(E1116&gt;0,TIME(F1116,G1116,H1116)/E1116,"")</f>
        <v>7.5694444444444446E-3</v>
      </c>
      <c r="K1116" s="50" t="s">
        <v>688</v>
      </c>
      <c r="L1116" s="50" t="s">
        <v>727</v>
      </c>
      <c r="M1116" s="55">
        <f>IF(D1116&gt;0,0.0416666666666667/J1116,"")</f>
        <v>5.5045871559633071</v>
      </c>
      <c r="N1116" s="50">
        <v>0</v>
      </c>
      <c r="Q1116" s="151">
        <f>IF("1-Swim"=D1116,J1116*2.4,IF("2-Bike"=D1116,J1116*112,IF("3-Run"=D1116,J1116*26.2,0)))</f>
        <v>0</v>
      </c>
      <c r="R1116" s="151">
        <f>Q1116/2</f>
        <v>0</v>
      </c>
      <c r="S1116" s="53">
        <f>J1116*26.2</f>
        <v>0.19831944444444444</v>
      </c>
      <c r="T1116" s="53">
        <f>(J1116+0.0013889)*26.2</f>
        <v>0.23470862444444446</v>
      </c>
      <c r="U1116" s="53">
        <f>S1116/2</f>
        <v>9.9159722222222219E-2</v>
      </c>
      <c r="V1116" s="53">
        <f>T1116/2</f>
        <v>0.11735431222222223</v>
      </c>
      <c r="W1116" s="50">
        <f>RANK(J1116,J:J,1)</f>
        <v>2127</v>
      </c>
      <c r="X1116" s="50">
        <f>YEAR(B1116)</f>
        <v>2008</v>
      </c>
      <c r="Y1116" s="50">
        <f>MONTH(B1116)</f>
        <v>8</v>
      </c>
      <c r="Z1116" s="56">
        <f>X1116*100+Y1116</f>
        <v>200808</v>
      </c>
      <c r="AA1116" s="56">
        <f>WEEKNUM(B1116,1)</f>
        <v>35</v>
      </c>
      <c r="AB1116" s="58">
        <f>IF(ISBLANK(B1116)," ",MAX(B1116-B1115-1,0))</f>
        <v>0</v>
      </c>
      <c r="AC1116" s="56">
        <f>DAY(B1116)</f>
        <v>24</v>
      </c>
      <c r="AD1116" s="53">
        <f>U1116+V1116</f>
        <v>0.21651403444444445</v>
      </c>
      <c r="AE1116" s="56">
        <f>IF("1-Swim"=D1116,E1116*46.7,IF("2-Bike"=D1116,E1116,IF("3-Run"=D1116,E1116*4.27,0)))</f>
        <v>0</v>
      </c>
    </row>
    <row r="1117" spans="1:31" x14ac:dyDescent="0.25">
      <c r="A1117" s="50">
        <v>1116</v>
      </c>
      <c r="B1117" s="51">
        <v>39684</v>
      </c>
      <c r="C1117" s="75">
        <f>B1117</f>
        <v>39684</v>
      </c>
      <c r="D1117" s="50" t="s">
        <v>719</v>
      </c>
      <c r="E1117" s="50">
        <v>1</v>
      </c>
      <c r="F1117" s="50">
        <v>0</v>
      </c>
      <c r="G1117" s="50">
        <v>11</v>
      </c>
      <c r="H1117" s="50">
        <v>23</v>
      </c>
      <c r="I1117" s="53">
        <f>IF(E1117&gt;0,TIME(F1117,G1117,H1117),"")</f>
        <v>7.905092592592592E-3</v>
      </c>
      <c r="J1117" s="54">
        <f>IF(E1117&gt;0,TIME(F1117,G1117,H1117)/E1117,"")</f>
        <v>7.905092592592592E-3</v>
      </c>
      <c r="K1117" s="50" t="s">
        <v>688</v>
      </c>
      <c r="L1117" s="50" t="s">
        <v>728</v>
      </c>
      <c r="M1117" s="55">
        <f>IF(D1117&gt;0,0.0416666666666667/J1117,"")</f>
        <v>5.2708638360175737</v>
      </c>
      <c r="N1117" s="50">
        <v>0</v>
      </c>
      <c r="Q1117" s="151">
        <f>IF("1-Swim"=D1117,J1117*2.4,IF("2-Bike"=D1117,J1117*112,IF("3-Run"=D1117,J1117*26.2,0)))</f>
        <v>0</v>
      </c>
      <c r="R1117" s="151">
        <f>Q1117/2</f>
        <v>0</v>
      </c>
      <c r="S1117" s="53">
        <f>J1117*26.2</f>
        <v>0.20711342592592591</v>
      </c>
      <c r="T1117" s="53">
        <f>(J1117+0.0013889)*26.2</f>
        <v>0.2435026059259259</v>
      </c>
      <c r="U1117" s="53">
        <f>S1117/2</f>
        <v>0.10355671296296295</v>
      </c>
      <c r="V1117" s="53">
        <f>T1117/2</f>
        <v>0.12175130296296295</v>
      </c>
      <c r="W1117" s="50">
        <f>RANK(J1117,J:J,1)</f>
        <v>2383</v>
      </c>
      <c r="X1117" s="50">
        <f>YEAR(B1117)</f>
        <v>2008</v>
      </c>
      <c r="Y1117" s="50">
        <f>MONTH(B1117)</f>
        <v>8</v>
      </c>
      <c r="Z1117" s="56">
        <f>X1117*100+Y1117</f>
        <v>200808</v>
      </c>
      <c r="AA1117" s="56">
        <f>WEEKNUM(B1117,1)</f>
        <v>35</v>
      </c>
      <c r="AB1117" s="58">
        <f>IF(ISBLANK(B1117)," ",MAX(B1117-B1116-1,0))</f>
        <v>0</v>
      </c>
      <c r="AC1117" s="56">
        <f>DAY(B1117)</f>
        <v>24</v>
      </c>
      <c r="AD1117" s="53">
        <f>U1117+V1117</f>
        <v>0.22530801592592592</v>
      </c>
      <c r="AE1117" s="56">
        <f>IF("1-Swim"=D1117,E1117*46.7,IF("2-Bike"=D1117,E1117,IF("3-Run"=D1117,E1117*4.27,0)))</f>
        <v>0</v>
      </c>
    </row>
    <row r="1118" spans="1:31" x14ac:dyDescent="0.25">
      <c r="A1118" s="50">
        <v>1117</v>
      </c>
      <c r="B1118" s="51">
        <v>39684</v>
      </c>
      <c r="C1118" s="75">
        <f>B1118</f>
        <v>39684</v>
      </c>
      <c r="D1118" s="50" t="s">
        <v>720</v>
      </c>
      <c r="E1118" s="50">
        <v>1</v>
      </c>
      <c r="F1118" s="50">
        <v>0</v>
      </c>
      <c r="G1118" s="50">
        <v>14</v>
      </c>
      <c r="H1118" s="50">
        <v>14</v>
      </c>
      <c r="I1118" s="53">
        <f>IF(E1118&gt;0,TIME(F1118,G1118,H1118),"")</f>
        <v>9.8842592592592576E-3</v>
      </c>
      <c r="J1118" s="54">
        <f>IF(E1118&gt;0,TIME(F1118,G1118,H1118)/E1118,"")</f>
        <v>9.8842592592592576E-3</v>
      </c>
      <c r="K1118" s="50" t="s">
        <v>688</v>
      </c>
      <c r="L1118" s="50" t="s">
        <v>729</v>
      </c>
      <c r="M1118" s="55">
        <f>IF(D1118&gt;0,0.0416666666666667/J1118,"")</f>
        <v>4.2154566744730717</v>
      </c>
      <c r="N1118" s="50">
        <v>0</v>
      </c>
      <c r="Q1118" s="151">
        <f>IF("1-Swim"=D1118,J1118*2.4,IF("2-Bike"=D1118,J1118*112,IF("3-Run"=D1118,J1118*26.2,0)))</f>
        <v>0</v>
      </c>
      <c r="R1118" s="151">
        <f>Q1118/2</f>
        <v>0</v>
      </c>
      <c r="S1118" s="53">
        <f>J1118*26.2</f>
        <v>0.25896759259259255</v>
      </c>
      <c r="T1118" s="53">
        <f>(J1118+0.0013889)*26.2</f>
        <v>0.29535677259259252</v>
      </c>
      <c r="U1118" s="53">
        <f>S1118/2</f>
        <v>0.12948379629629628</v>
      </c>
      <c r="V1118" s="53">
        <f>T1118/2</f>
        <v>0.14767838629629626</v>
      </c>
      <c r="W1118" s="50">
        <f>RANK(J1118,J:J,1)</f>
        <v>2860</v>
      </c>
      <c r="X1118" s="50">
        <f>YEAR(B1118)</f>
        <v>2008</v>
      </c>
      <c r="Y1118" s="50">
        <f>MONTH(B1118)</f>
        <v>8</v>
      </c>
      <c r="Z1118" s="56">
        <f>X1118*100+Y1118</f>
        <v>200808</v>
      </c>
      <c r="AA1118" s="56">
        <f>WEEKNUM(B1118,1)</f>
        <v>35</v>
      </c>
      <c r="AB1118" s="58">
        <f>IF(ISBLANK(B1118)," ",MAX(B1118-B1117-1,0))</f>
        <v>0</v>
      </c>
      <c r="AC1118" s="56">
        <f>DAY(B1118)</f>
        <v>24</v>
      </c>
      <c r="AD1118" s="53">
        <f>U1118+V1118</f>
        <v>0.27716218259259251</v>
      </c>
      <c r="AE1118" s="56">
        <f>IF("1-Swim"=D1118,E1118*46.7,IF("2-Bike"=D1118,E1118,IF("3-Run"=D1118,E1118*4.27,0)))</f>
        <v>0</v>
      </c>
    </row>
    <row r="1119" spans="1:31" x14ac:dyDescent="0.25">
      <c r="A1119" s="50">
        <v>1118</v>
      </c>
      <c r="B1119" s="51">
        <v>39684</v>
      </c>
      <c r="C1119" s="75">
        <f>B1119</f>
        <v>39684</v>
      </c>
      <c r="D1119" s="50" t="s">
        <v>721</v>
      </c>
      <c r="E1119" s="50">
        <v>1</v>
      </c>
      <c r="F1119" s="50">
        <v>0</v>
      </c>
      <c r="G1119" s="50">
        <v>10</v>
      </c>
      <c r="H1119" s="50">
        <v>54</v>
      </c>
      <c r="I1119" s="53">
        <f>IF(E1119&gt;0,TIME(F1119,G1119,H1119),"")</f>
        <v>7.5694444444444446E-3</v>
      </c>
      <c r="J1119" s="54">
        <f>IF(E1119&gt;0,TIME(F1119,G1119,H1119)/E1119,"")</f>
        <v>7.5694444444444446E-3</v>
      </c>
      <c r="K1119" s="50" t="s">
        <v>688</v>
      </c>
      <c r="L1119" s="50" t="s">
        <v>730</v>
      </c>
      <c r="M1119" s="55">
        <f>IF(D1119&gt;0,0.0416666666666667/J1119,"")</f>
        <v>5.5045871559633071</v>
      </c>
      <c r="N1119" s="50">
        <v>0</v>
      </c>
      <c r="Q1119" s="151">
        <f>IF("1-Swim"=D1119,J1119*2.4,IF("2-Bike"=D1119,J1119*112,IF("3-Run"=D1119,J1119*26.2,0)))</f>
        <v>0</v>
      </c>
      <c r="R1119" s="151">
        <f>Q1119/2</f>
        <v>0</v>
      </c>
      <c r="S1119" s="53">
        <f>J1119*26.2</f>
        <v>0.19831944444444444</v>
      </c>
      <c r="T1119" s="53">
        <f>(J1119+0.0013889)*26.2</f>
        <v>0.23470862444444446</v>
      </c>
      <c r="U1119" s="53">
        <f>S1119/2</f>
        <v>9.9159722222222219E-2</v>
      </c>
      <c r="V1119" s="53">
        <f>T1119/2</f>
        <v>0.11735431222222223</v>
      </c>
      <c r="W1119" s="50">
        <f>RANK(J1119,J:J,1)</f>
        <v>2127</v>
      </c>
      <c r="X1119" s="50">
        <f>YEAR(B1119)</f>
        <v>2008</v>
      </c>
      <c r="Y1119" s="50">
        <f>MONTH(B1119)</f>
        <v>8</v>
      </c>
      <c r="Z1119" s="56">
        <f>X1119*100+Y1119</f>
        <v>200808</v>
      </c>
      <c r="AA1119" s="56">
        <f>WEEKNUM(B1119,1)</f>
        <v>35</v>
      </c>
      <c r="AB1119" s="58">
        <f>IF(ISBLANK(B1119)," ",MAX(B1119-B1118-1,0))</f>
        <v>0</v>
      </c>
      <c r="AC1119" s="56">
        <f>DAY(B1119)</f>
        <v>24</v>
      </c>
      <c r="AD1119" s="53">
        <f>U1119+V1119</f>
        <v>0.21651403444444445</v>
      </c>
      <c r="AE1119" s="56">
        <f>IF("1-Swim"=D1119,E1119*46.7,IF("2-Bike"=D1119,E1119,IF("3-Run"=D1119,E1119*4.27,0)))</f>
        <v>0</v>
      </c>
    </row>
    <row r="1120" spans="1:31" x14ac:dyDescent="0.25">
      <c r="A1120" s="50">
        <v>1119</v>
      </c>
      <c r="B1120" s="51">
        <v>39684</v>
      </c>
      <c r="C1120" s="75">
        <f>B1120</f>
        <v>39684</v>
      </c>
      <c r="D1120" s="50" t="s">
        <v>707</v>
      </c>
      <c r="E1120" s="50">
        <v>1</v>
      </c>
      <c r="F1120" s="50">
        <v>0</v>
      </c>
      <c r="G1120" s="50">
        <v>11</v>
      </c>
      <c r="H1120" s="50">
        <v>28</v>
      </c>
      <c r="I1120" s="53">
        <f>IF(E1120&gt;0,TIME(F1120,G1120,H1120),"")</f>
        <v>7.9629629629629634E-3</v>
      </c>
      <c r="J1120" s="54">
        <f>IF(E1120&gt;0,TIME(F1120,G1120,H1120)/E1120,"")</f>
        <v>7.9629629629629634E-3</v>
      </c>
      <c r="K1120" s="50" t="s">
        <v>688</v>
      </c>
      <c r="L1120" s="50" t="s">
        <v>731</v>
      </c>
      <c r="M1120" s="55">
        <f>IF(D1120&gt;0,0.0416666666666667/J1120,"")</f>
        <v>5.2325581395348877</v>
      </c>
      <c r="N1120" s="50">
        <v>0</v>
      </c>
      <c r="Q1120" s="151">
        <f>IF("1-Swim"=D1120,J1120*2.4,IF("2-Bike"=D1120,J1120*112,IF("3-Run"=D1120,J1120*26.2,0)))</f>
        <v>0</v>
      </c>
      <c r="R1120" s="151">
        <f>Q1120/2</f>
        <v>0</v>
      </c>
      <c r="S1120" s="53">
        <f>J1120*26.2</f>
        <v>0.20862962962962964</v>
      </c>
      <c r="T1120" s="53">
        <f>(J1120+0.0013889)*26.2</f>
        <v>0.24501880962962963</v>
      </c>
      <c r="U1120" s="53">
        <f>S1120/2</f>
        <v>0.10431481481481482</v>
      </c>
      <c r="V1120" s="53">
        <f>T1120/2</f>
        <v>0.12250940481481482</v>
      </c>
      <c r="W1120" s="50">
        <f>RANK(J1120,J:J,1)</f>
        <v>2414</v>
      </c>
      <c r="X1120" s="50">
        <f>YEAR(B1120)</f>
        <v>2008</v>
      </c>
      <c r="Y1120" s="50">
        <f>MONTH(B1120)</f>
        <v>8</v>
      </c>
      <c r="Z1120" s="56">
        <f>X1120*100+Y1120</f>
        <v>200808</v>
      </c>
      <c r="AA1120" s="56">
        <f>WEEKNUM(B1120,1)</f>
        <v>35</v>
      </c>
      <c r="AB1120" s="58">
        <f>IF(ISBLANK(B1120)," ",MAX(B1120-B1119-1,0))</f>
        <v>0</v>
      </c>
      <c r="AC1120" s="56">
        <f>DAY(B1120)</f>
        <v>24</v>
      </c>
      <c r="AD1120" s="53">
        <f>U1120+V1120</f>
        <v>0.22682421962962962</v>
      </c>
      <c r="AE1120" s="56">
        <f>IF("1-Swim"=D1120,E1120*46.7,IF("2-Bike"=D1120,E1120,IF("3-Run"=D1120,E1120*4.27,0)))</f>
        <v>0</v>
      </c>
    </row>
    <row r="1121" spans="1:31" x14ac:dyDescent="0.25">
      <c r="A1121" s="50">
        <v>1120</v>
      </c>
      <c r="B1121" s="51">
        <v>39684</v>
      </c>
      <c r="C1121" s="75">
        <f>B1121</f>
        <v>39684</v>
      </c>
      <c r="D1121" s="50" t="s">
        <v>708</v>
      </c>
      <c r="E1121" s="50">
        <v>1</v>
      </c>
      <c r="F1121" s="50">
        <v>0</v>
      </c>
      <c r="G1121" s="50">
        <v>12</v>
      </c>
      <c r="H1121" s="50">
        <v>23</v>
      </c>
      <c r="I1121" s="53">
        <f>IF(E1121&gt;0,TIME(F1121,G1121,H1121),"")</f>
        <v>8.5995370370370357E-3</v>
      </c>
      <c r="J1121" s="54">
        <f>IF(E1121&gt;0,TIME(F1121,G1121,H1121)/E1121,"")</f>
        <v>8.5995370370370357E-3</v>
      </c>
      <c r="K1121" s="50" t="s">
        <v>688</v>
      </c>
      <c r="L1121" s="50" t="s">
        <v>732</v>
      </c>
      <c r="M1121" s="55">
        <f>IF(D1121&gt;0,0.0416666666666667/J1121,"")</f>
        <v>4.8452220726783359</v>
      </c>
      <c r="N1121" s="50">
        <v>0</v>
      </c>
      <c r="Q1121" s="151">
        <f>IF("1-Swim"=D1121,J1121*2.4,IF("2-Bike"=D1121,J1121*112,IF("3-Run"=D1121,J1121*26.2,0)))</f>
        <v>0</v>
      </c>
      <c r="R1121" s="151">
        <f>Q1121/2</f>
        <v>0</v>
      </c>
      <c r="S1121" s="53">
        <f>J1121*26.2</f>
        <v>0.22530787037037034</v>
      </c>
      <c r="T1121" s="53">
        <f>(J1121+0.0013889)*26.2</f>
        <v>0.26169705037037033</v>
      </c>
      <c r="U1121" s="53">
        <f>S1121/2</f>
        <v>0.11265393518518517</v>
      </c>
      <c r="V1121" s="53">
        <f>T1121/2</f>
        <v>0.13084852518518517</v>
      </c>
      <c r="W1121" s="50">
        <f>RANK(J1121,J:J,1)</f>
        <v>2679</v>
      </c>
      <c r="X1121" s="50">
        <f>YEAR(B1121)</f>
        <v>2008</v>
      </c>
      <c r="Y1121" s="50">
        <f>MONTH(B1121)</f>
        <v>8</v>
      </c>
      <c r="Z1121" s="56">
        <f>X1121*100+Y1121</f>
        <v>200808</v>
      </c>
      <c r="AA1121" s="56">
        <f>WEEKNUM(B1121,1)</f>
        <v>35</v>
      </c>
      <c r="AB1121" s="58">
        <f>IF(ISBLANK(B1121)," ",MAX(B1121-B1120-1,0))</f>
        <v>0</v>
      </c>
      <c r="AC1121" s="56">
        <f>DAY(B1121)</f>
        <v>24</v>
      </c>
      <c r="AD1121" s="53">
        <f>U1121+V1121</f>
        <v>0.24350246037037032</v>
      </c>
      <c r="AE1121" s="56">
        <f>IF("1-Swim"=D1121,E1121*46.7,IF("2-Bike"=D1121,E1121,IF("3-Run"=D1121,E1121*4.27,0)))</f>
        <v>0</v>
      </c>
    </row>
    <row r="1122" spans="1:31" x14ac:dyDescent="0.25">
      <c r="A1122" s="50">
        <v>1121</v>
      </c>
      <c r="B1122" s="51">
        <v>39684</v>
      </c>
      <c r="C1122" s="75">
        <f>B1122</f>
        <v>39684</v>
      </c>
      <c r="D1122" s="50" t="s">
        <v>709</v>
      </c>
      <c r="E1122" s="50">
        <v>1</v>
      </c>
      <c r="F1122" s="50">
        <v>0</v>
      </c>
      <c r="G1122" s="50">
        <v>13</v>
      </c>
      <c r="H1122" s="50">
        <v>50</v>
      </c>
      <c r="I1122" s="53">
        <f>IF(E1122&gt;0,TIME(F1122,G1122,H1122),"")</f>
        <v>9.6064814814814815E-3</v>
      </c>
      <c r="J1122" s="54">
        <f>IF(E1122&gt;0,TIME(F1122,G1122,H1122)/E1122,"")</f>
        <v>9.6064814814814815E-3</v>
      </c>
      <c r="K1122" s="50" t="s">
        <v>688</v>
      </c>
      <c r="L1122" s="50" t="s">
        <v>733</v>
      </c>
      <c r="M1122" s="55">
        <f>IF(D1122&gt;0,0.0416666666666667/J1122,"")</f>
        <v>4.3373493975903648</v>
      </c>
      <c r="N1122" s="50">
        <v>0</v>
      </c>
      <c r="Q1122" s="151">
        <f>IF("1-Swim"=D1122,J1122*2.4,IF("2-Bike"=D1122,J1122*112,IF("3-Run"=D1122,J1122*26.2,0)))</f>
        <v>0</v>
      </c>
      <c r="R1122" s="151">
        <f>Q1122/2</f>
        <v>0</v>
      </c>
      <c r="S1122" s="53">
        <f>J1122*26.2</f>
        <v>0.25168981481481478</v>
      </c>
      <c r="T1122" s="53">
        <f>(J1122+0.0013889)*26.2</f>
        <v>0.2880789948148148</v>
      </c>
      <c r="U1122" s="53">
        <f>S1122/2</f>
        <v>0.12584490740740739</v>
      </c>
      <c r="V1122" s="53">
        <f>T1122/2</f>
        <v>0.1440394974074074</v>
      </c>
      <c r="W1122" s="50">
        <f>RANK(J1122,J:J,1)</f>
        <v>2827</v>
      </c>
      <c r="X1122" s="50">
        <f>YEAR(B1122)</f>
        <v>2008</v>
      </c>
      <c r="Y1122" s="50">
        <f>MONTH(B1122)</f>
        <v>8</v>
      </c>
      <c r="Z1122" s="56">
        <f>X1122*100+Y1122</f>
        <v>200808</v>
      </c>
      <c r="AA1122" s="56">
        <f>WEEKNUM(B1122,1)</f>
        <v>35</v>
      </c>
      <c r="AB1122" s="58">
        <f>IF(ISBLANK(B1122)," ",MAX(B1122-B1121-1,0))</f>
        <v>0</v>
      </c>
      <c r="AC1122" s="56">
        <f>DAY(B1122)</f>
        <v>24</v>
      </c>
      <c r="AD1122" s="53">
        <f>U1122+V1122</f>
        <v>0.26988440481481479</v>
      </c>
      <c r="AE1122" s="56">
        <f>IF("1-Swim"=D1122,E1122*46.7,IF("2-Bike"=D1122,E1122,IF("3-Run"=D1122,E1122*4.27,0)))</f>
        <v>0</v>
      </c>
    </row>
    <row r="1123" spans="1:31" x14ac:dyDescent="0.25">
      <c r="A1123" s="50">
        <v>1122</v>
      </c>
      <c r="B1123" s="51">
        <v>39684</v>
      </c>
      <c r="C1123" s="75">
        <f>B1123</f>
        <v>39684</v>
      </c>
      <c r="D1123" s="50" t="s">
        <v>710</v>
      </c>
      <c r="E1123" s="50">
        <v>1</v>
      </c>
      <c r="F1123" s="50">
        <v>0</v>
      </c>
      <c r="G1123" s="50">
        <v>17</v>
      </c>
      <c r="H1123" s="50">
        <v>27</v>
      </c>
      <c r="I1123" s="53">
        <f>IF(E1123&gt;0,TIME(F1123,G1123,H1123),"")</f>
        <v>1.2118055555555556E-2</v>
      </c>
      <c r="J1123" s="54">
        <f>IF(E1123&gt;0,TIME(F1123,G1123,H1123)/E1123,"")</f>
        <v>1.2118055555555556E-2</v>
      </c>
      <c r="K1123" s="50" t="s">
        <v>688</v>
      </c>
      <c r="L1123" s="50" t="s">
        <v>734</v>
      </c>
      <c r="M1123" s="55">
        <f>IF(D1123&gt;0,0.0416666666666667/J1123,"")</f>
        <v>3.4383954154727823</v>
      </c>
      <c r="N1123" s="50">
        <v>0</v>
      </c>
      <c r="Q1123" s="151">
        <f>IF("1-Swim"=D1123,J1123*2.4,IF("2-Bike"=D1123,J1123*112,IF("3-Run"=D1123,J1123*26.2,0)))</f>
        <v>0</v>
      </c>
      <c r="R1123" s="151">
        <f>Q1123/2</f>
        <v>0</v>
      </c>
      <c r="S1123" s="53">
        <f>J1123*26.2</f>
        <v>0.31749305555555557</v>
      </c>
      <c r="T1123" s="53">
        <f>(J1123+0.0013889)*26.2</f>
        <v>0.35388223555555554</v>
      </c>
      <c r="U1123" s="53">
        <f>S1123/2</f>
        <v>0.15874652777777779</v>
      </c>
      <c r="V1123" s="53">
        <f>T1123/2</f>
        <v>0.17694111777777777</v>
      </c>
      <c r="W1123" s="50">
        <f>RANK(J1123,J:J,1)</f>
        <v>2998</v>
      </c>
      <c r="X1123" s="50">
        <f>YEAR(B1123)</f>
        <v>2008</v>
      </c>
      <c r="Y1123" s="50">
        <f>MONTH(B1123)</f>
        <v>8</v>
      </c>
      <c r="Z1123" s="56">
        <f>X1123*100+Y1123</f>
        <v>200808</v>
      </c>
      <c r="AA1123" s="56">
        <f>WEEKNUM(B1123,1)</f>
        <v>35</v>
      </c>
      <c r="AB1123" s="58">
        <f>IF(ISBLANK(B1123)," ",MAX(B1123-B1122-1,0))</f>
        <v>0</v>
      </c>
      <c r="AC1123" s="56">
        <f>DAY(B1123)</f>
        <v>24</v>
      </c>
      <c r="AD1123" s="53">
        <f>U1123+V1123</f>
        <v>0.33568764555555552</v>
      </c>
      <c r="AE1123" s="56">
        <f>IF("1-Swim"=D1123,E1123*46.7,IF("2-Bike"=D1123,E1123,IF("3-Run"=D1123,E1123*4.27,0)))</f>
        <v>0</v>
      </c>
    </row>
    <row r="1124" spans="1:31" x14ac:dyDescent="0.25">
      <c r="A1124" s="50">
        <v>1123</v>
      </c>
      <c r="B1124" s="51">
        <v>39684</v>
      </c>
      <c r="C1124" s="75">
        <f>B1124</f>
        <v>39684</v>
      </c>
      <c r="D1124" s="50" t="s">
        <v>711</v>
      </c>
      <c r="E1124" s="50">
        <v>1</v>
      </c>
      <c r="F1124" s="50">
        <v>0</v>
      </c>
      <c r="G1124" s="50">
        <v>12</v>
      </c>
      <c r="H1124" s="50">
        <v>27</v>
      </c>
      <c r="I1124" s="53">
        <f>IF(E1124&gt;0,TIME(F1124,G1124,H1124),"")</f>
        <v>8.6458333333333335E-3</v>
      </c>
      <c r="J1124" s="54">
        <f>IF(E1124&gt;0,TIME(F1124,G1124,H1124)/E1124,"")</f>
        <v>8.6458333333333335E-3</v>
      </c>
      <c r="K1124" s="50" t="s">
        <v>688</v>
      </c>
      <c r="L1124" s="50" t="s">
        <v>735</v>
      </c>
      <c r="M1124" s="55">
        <f>IF(D1124&gt;0,0.0416666666666667/J1124,"")</f>
        <v>4.8192771084337389</v>
      </c>
      <c r="N1124" s="50">
        <v>0</v>
      </c>
      <c r="Q1124" s="151">
        <f>IF("1-Swim"=D1124,J1124*2.4,IF("2-Bike"=D1124,J1124*112,IF("3-Run"=D1124,J1124*26.2,0)))</f>
        <v>0</v>
      </c>
      <c r="R1124" s="151">
        <f>Q1124/2</f>
        <v>0</v>
      </c>
      <c r="S1124" s="53">
        <f>J1124*26.2</f>
        <v>0.22652083333333334</v>
      </c>
      <c r="T1124" s="53">
        <f>(J1124+0.0013889)*26.2</f>
        <v>0.26291001333333336</v>
      </c>
      <c r="U1124" s="53">
        <f>S1124/2</f>
        <v>0.11326041666666667</v>
      </c>
      <c r="V1124" s="53">
        <f>T1124/2</f>
        <v>0.13145500666666668</v>
      </c>
      <c r="W1124" s="50">
        <f>RANK(J1124,J:J,1)</f>
        <v>2691</v>
      </c>
      <c r="X1124" s="50">
        <f>YEAR(B1124)</f>
        <v>2008</v>
      </c>
      <c r="Y1124" s="50">
        <f>MONTH(B1124)</f>
        <v>8</v>
      </c>
      <c r="Z1124" s="56">
        <f>X1124*100+Y1124</f>
        <v>200808</v>
      </c>
      <c r="AA1124" s="56">
        <f>WEEKNUM(B1124,1)</f>
        <v>35</v>
      </c>
      <c r="AB1124" s="58">
        <f>IF(ISBLANK(B1124)," ",MAX(B1124-B1123-1,0))</f>
        <v>0</v>
      </c>
      <c r="AC1124" s="56">
        <f>DAY(B1124)</f>
        <v>24</v>
      </c>
      <c r="AD1124" s="53">
        <f>U1124+V1124</f>
        <v>0.24471542333333335</v>
      </c>
      <c r="AE1124" s="56">
        <f>IF("1-Swim"=D1124,E1124*46.7,IF("2-Bike"=D1124,E1124,IF("3-Run"=D1124,E1124*4.27,0)))</f>
        <v>0</v>
      </c>
    </row>
    <row r="1125" spans="1:31" x14ac:dyDescent="0.25">
      <c r="A1125" s="50">
        <v>1124</v>
      </c>
      <c r="B1125" s="51">
        <v>39684</v>
      </c>
      <c r="C1125" s="75">
        <f>B1125</f>
        <v>39684</v>
      </c>
      <c r="D1125" s="50" t="s">
        <v>712</v>
      </c>
      <c r="E1125" s="50">
        <v>1</v>
      </c>
      <c r="F1125" s="50">
        <v>0</v>
      </c>
      <c r="G1125" s="50">
        <v>12</v>
      </c>
      <c r="H1125" s="50">
        <v>59</v>
      </c>
      <c r="I1125" s="53">
        <f>IF(E1125&gt;0,TIME(F1125,G1125,H1125),"")</f>
        <v>9.0162037037037034E-3</v>
      </c>
      <c r="J1125" s="54">
        <f>IF(E1125&gt;0,TIME(F1125,G1125,H1125)/E1125,"")</f>
        <v>9.0162037037037034E-3</v>
      </c>
      <c r="K1125" s="50" t="s">
        <v>688</v>
      </c>
      <c r="L1125" s="50" t="s">
        <v>736</v>
      </c>
      <c r="M1125" s="55">
        <f>IF(D1125&gt;0,0.0416666666666667/J1125,"")</f>
        <v>4.6213093709884507</v>
      </c>
      <c r="N1125" s="50">
        <v>0</v>
      </c>
      <c r="Q1125" s="151">
        <f>IF("1-Swim"=D1125,J1125*2.4,IF("2-Bike"=D1125,J1125*112,IF("3-Run"=D1125,J1125*26.2,0)))</f>
        <v>0</v>
      </c>
      <c r="R1125" s="151">
        <f>Q1125/2</f>
        <v>0</v>
      </c>
      <c r="S1125" s="53">
        <f>J1125*26.2</f>
        <v>0.23622453703703702</v>
      </c>
      <c r="T1125" s="53">
        <f>(J1125+0.0013889)*26.2</f>
        <v>0.27261371703703702</v>
      </c>
      <c r="U1125" s="53">
        <f>S1125/2</f>
        <v>0.11811226851851851</v>
      </c>
      <c r="V1125" s="53">
        <f>T1125/2</f>
        <v>0.13630685851851851</v>
      </c>
      <c r="W1125" s="50">
        <f>RANK(J1125,J:J,1)</f>
        <v>2763</v>
      </c>
      <c r="X1125" s="50">
        <f>YEAR(B1125)</f>
        <v>2008</v>
      </c>
      <c r="Y1125" s="50">
        <f>MONTH(B1125)</f>
        <v>8</v>
      </c>
      <c r="Z1125" s="56">
        <f>X1125*100+Y1125</f>
        <v>200808</v>
      </c>
      <c r="AA1125" s="56">
        <f>WEEKNUM(B1125,1)</f>
        <v>35</v>
      </c>
      <c r="AB1125" s="58">
        <f>IF(ISBLANK(B1125)," ",MAX(B1125-B1124-1,0))</f>
        <v>0</v>
      </c>
      <c r="AC1125" s="56">
        <f>DAY(B1125)</f>
        <v>24</v>
      </c>
      <c r="AD1125" s="53">
        <f>U1125+V1125</f>
        <v>0.25441912703703701</v>
      </c>
      <c r="AE1125" s="56">
        <f>IF("1-Swim"=D1125,E1125*46.7,IF("2-Bike"=D1125,E1125,IF("3-Run"=D1125,E1125*4.27,0)))</f>
        <v>0</v>
      </c>
    </row>
    <row r="1126" spans="1:31" x14ac:dyDescent="0.25">
      <c r="A1126" s="50">
        <v>1125</v>
      </c>
      <c r="B1126" s="51">
        <v>39684</v>
      </c>
      <c r="C1126" s="75">
        <f>B1126</f>
        <v>39684</v>
      </c>
      <c r="D1126" s="50" t="s">
        <v>742</v>
      </c>
      <c r="E1126" s="50">
        <v>1</v>
      </c>
      <c r="F1126" s="50">
        <v>0</v>
      </c>
      <c r="G1126" s="50">
        <v>11</v>
      </c>
      <c r="H1126" s="50">
        <v>36</v>
      </c>
      <c r="I1126" s="53">
        <f>IF(E1126&gt;0,TIME(F1126,G1126,H1126),"")</f>
        <v>8.0555555555555554E-3</v>
      </c>
      <c r="J1126" s="54">
        <f>IF(E1126&gt;0,TIME(F1126,G1126,H1126)/E1126,"")</f>
        <v>8.0555555555555554E-3</v>
      </c>
      <c r="K1126" s="50" t="s">
        <v>688</v>
      </c>
      <c r="L1126" s="50" t="s">
        <v>744</v>
      </c>
      <c r="M1126" s="55">
        <f>IF(D1126&gt;0,0.0416666666666667/J1126,"")</f>
        <v>5.1724137931034528</v>
      </c>
      <c r="N1126" s="50">
        <v>0</v>
      </c>
      <c r="Q1126" s="151">
        <f>IF("1-Swim"=D1126,J1126*2.4,IF("2-Bike"=D1126,J1126*112,IF("3-Run"=D1126,J1126*26.2,0)))</f>
        <v>0</v>
      </c>
      <c r="R1126" s="151">
        <f>Q1126/2</f>
        <v>0</v>
      </c>
      <c r="S1126" s="53">
        <f>J1126*26.2</f>
        <v>0.21105555555555555</v>
      </c>
      <c r="T1126" s="53">
        <f>(J1126+0.0013889)*26.2</f>
        <v>0.24744473555555555</v>
      </c>
      <c r="U1126" s="53">
        <f>S1126/2</f>
        <v>0.10552777777777778</v>
      </c>
      <c r="V1126" s="53">
        <f>T1126/2</f>
        <v>0.12372236777777777</v>
      </c>
      <c r="W1126" s="50">
        <f>RANK(J1126,J:J,1)</f>
        <v>2459</v>
      </c>
      <c r="X1126" s="50">
        <f>YEAR(B1126)</f>
        <v>2008</v>
      </c>
      <c r="Y1126" s="50">
        <f>MONTH(B1126)</f>
        <v>8</v>
      </c>
      <c r="Z1126" s="56">
        <f>X1126*100+Y1126</f>
        <v>200808</v>
      </c>
      <c r="AA1126" s="56">
        <f>WEEKNUM(B1126,1)</f>
        <v>35</v>
      </c>
      <c r="AB1126" s="58">
        <f>IF(ISBLANK(B1126)," ",MAX(B1126-B1125-1,0))</f>
        <v>0</v>
      </c>
      <c r="AC1126" s="56">
        <f>DAY(B1126)</f>
        <v>24</v>
      </c>
      <c r="AD1126" s="53">
        <f>U1126+V1126</f>
        <v>0.22925014555555556</v>
      </c>
      <c r="AE1126" s="56">
        <f>IF("1-Swim"=D1126,E1126*46.7,IF("2-Bike"=D1126,E1126,IF("3-Run"=D1126,E1126*4.27,0)))</f>
        <v>0</v>
      </c>
    </row>
    <row r="1127" spans="1:31" x14ac:dyDescent="0.25">
      <c r="A1127" s="50">
        <v>1126</v>
      </c>
      <c r="B1127" s="51">
        <v>39684</v>
      </c>
      <c r="C1127" s="75">
        <f>B1127</f>
        <v>39684</v>
      </c>
      <c r="D1127" s="50" t="s">
        <v>743</v>
      </c>
      <c r="E1127" s="50">
        <v>1</v>
      </c>
      <c r="F1127" s="50">
        <v>0</v>
      </c>
      <c r="G1127" s="50">
        <v>15</v>
      </c>
      <c r="H1127" s="50">
        <v>26</v>
      </c>
      <c r="I1127" s="53">
        <f>IF(E1127&gt;0,TIME(F1127,G1127,H1127),"")</f>
        <v>1.0717592592592593E-2</v>
      </c>
      <c r="J1127" s="54">
        <f>IF(E1127&gt;0,TIME(F1127,G1127,H1127)/E1127,"")</f>
        <v>1.0717592592592593E-2</v>
      </c>
      <c r="K1127" s="50" t="s">
        <v>688</v>
      </c>
      <c r="L1127" s="50" t="s">
        <v>745</v>
      </c>
      <c r="M1127" s="55">
        <f>IF(D1127&gt;0,0.0416666666666667/J1127,"")</f>
        <v>3.8876889848812124</v>
      </c>
      <c r="N1127" s="50">
        <v>0</v>
      </c>
      <c r="Q1127" s="151">
        <f>IF("1-Swim"=D1127,J1127*2.4,IF("2-Bike"=D1127,J1127*112,IF("3-Run"=D1127,J1127*26.2,0)))</f>
        <v>0</v>
      </c>
      <c r="R1127" s="151">
        <f>Q1127/2</f>
        <v>0</v>
      </c>
      <c r="S1127" s="53">
        <f>J1127*26.2</f>
        <v>0.28080092592592593</v>
      </c>
      <c r="T1127" s="53">
        <f>(J1127+0.0013889)*26.2</f>
        <v>0.31719010592592595</v>
      </c>
      <c r="U1127" s="53">
        <f>S1127/2</f>
        <v>0.14040046296296296</v>
      </c>
      <c r="V1127" s="53">
        <f>T1127/2</f>
        <v>0.15859505296296297</v>
      </c>
      <c r="W1127" s="50">
        <f>RANK(J1127,J:J,1)</f>
        <v>2934</v>
      </c>
      <c r="X1127" s="50">
        <f>YEAR(B1127)</f>
        <v>2008</v>
      </c>
      <c r="Y1127" s="50">
        <f>MONTH(B1127)</f>
        <v>8</v>
      </c>
      <c r="Z1127" s="56">
        <f>X1127*100+Y1127</f>
        <v>200808</v>
      </c>
      <c r="AA1127" s="56">
        <f>WEEKNUM(B1127,1)</f>
        <v>35</v>
      </c>
      <c r="AB1127" s="58">
        <f>IF(ISBLANK(B1127)," ",MAX(B1127-B1126-1,0))</f>
        <v>0</v>
      </c>
      <c r="AC1127" s="56">
        <f>DAY(B1127)</f>
        <v>24</v>
      </c>
      <c r="AD1127" s="53">
        <f>U1127+V1127</f>
        <v>0.29899551592592594</v>
      </c>
      <c r="AE1127" s="56">
        <f>IF("1-Swim"=D1127,E1127*46.7,IF("2-Bike"=D1127,E1127,IF("3-Run"=D1127,E1127*4.27,0)))</f>
        <v>0</v>
      </c>
    </row>
    <row r="1128" spans="1:31" x14ac:dyDescent="0.25">
      <c r="A1128" s="50">
        <v>1127</v>
      </c>
      <c r="B1128" s="51">
        <v>39686</v>
      </c>
      <c r="C1128" s="75">
        <f>B1128</f>
        <v>39686</v>
      </c>
      <c r="D1128" s="50" t="s">
        <v>1223</v>
      </c>
      <c r="E1128" s="50">
        <v>2</v>
      </c>
      <c r="F1128" s="50">
        <v>0</v>
      </c>
      <c r="G1128" s="50">
        <v>15</v>
      </c>
      <c r="H1128" s="50">
        <v>35</v>
      </c>
      <c r="I1128" s="53">
        <f>IF(E1128&gt;0,TIME(F1128,G1128,H1128),"")</f>
        <v>1.082175925925926E-2</v>
      </c>
      <c r="J1128" s="54">
        <f>IF(E1128&gt;0,TIME(F1128,G1128,H1128)/E1128,"")</f>
        <v>5.4108796296296301E-3</v>
      </c>
      <c r="K1128" s="50" t="s">
        <v>688</v>
      </c>
      <c r="L1128" s="50" t="s">
        <v>117</v>
      </c>
      <c r="M1128" s="55">
        <f>IF(D1128&gt;0,0.0416666666666667/J1128,"")</f>
        <v>7.7005347593582938</v>
      </c>
      <c r="N1128" s="50">
        <v>0</v>
      </c>
      <c r="O1128" s="50" t="s">
        <v>184</v>
      </c>
      <c r="P1128" s="50" t="s">
        <v>746</v>
      </c>
      <c r="Q1128" s="151">
        <f>IF("1-Swim"=D1128,J1128*2.4,IF("2-Bike"=D1128,J1128*112,IF("3-Run"=D1128,J1128*26.2,0)))</f>
        <v>0.1417650462962963</v>
      </c>
      <c r="R1128" s="151">
        <f>Q1128/2</f>
        <v>7.0882523148148149E-2</v>
      </c>
      <c r="S1128" s="53">
        <f>J1128*26.2</f>
        <v>0.1417650462962963</v>
      </c>
      <c r="T1128" s="53">
        <f>(J1128+0.0013889)*26.2</f>
        <v>0.17815422629629632</v>
      </c>
      <c r="U1128" s="53">
        <f>S1128/2</f>
        <v>7.0882523148148149E-2</v>
      </c>
      <c r="V1128" s="53">
        <f>T1128/2</f>
        <v>8.907711314814816E-2</v>
      </c>
      <c r="W1128" s="50">
        <f>RANK(J1128,J:J,1)</f>
        <v>766</v>
      </c>
      <c r="X1128" s="50">
        <f>YEAR(B1128)</f>
        <v>2008</v>
      </c>
      <c r="Y1128" s="50">
        <f>MONTH(B1128)</f>
        <v>8</v>
      </c>
      <c r="Z1128" s="56">
        <f>X1128*100+Y1128</f>
        <v>200808</v>
      </c>
      <c r="AA1128" s="56">
        <f>WEEKNUM(B1128,1)</f>
        <v>35</v>
      </c>
      <c r="AB1128" s="58">
        <f>IF(ISBLANK(B1128)," ",MAX(B1128-B1127-1,0))</f>
        <v>1</v>
      </c>
      <c r="AC1128" s="56">
        <f>DAY(B1128)</f>
        <v>26</v>
      </c>
      <c r="AD1128" s="53">
        <f>U1128+V1128</f>
        <v>0.15995963629629631</v>
      </c>
      <c r="AE1128" s="56">
        <f>IF("1-Swim"=D1128,E1128*46.7,IF("2-Bike"=D1128,E1128,IF("3-Run"=D1128,E1128*4.27,0)))</f>
        <v>8.5399999999999991</v>
      </c>
    </row>
    <row r="1129" spans="1:31" x14ac:dyDescent="0.25">
      <c r="A1129" s="50">
        <v>1128</v>
      </c>
      <c r="B1129" s="51">
        <v>39688</v>
      </c>
      <c r="C1129" s="75">
        <f>B1129</f>
        <v>39688</v>
      </c>
      <c r="D1129" s="50" t="s">
        <v>1223</v>
      </c>
      <c r="E1129" s="50">
        <v>5</v>
      </c>
      <c r="F1129" s="50">
        <v>0</v>
      </c>
      <c r="G1129" s="50">
        <v>47</v>
      </c>
      <c r="H1129" s="50">
        <v>37</v>
      </c>
      <c r="I1129" s="53">
        <f>IF(E1129&gt;0,TIME(F1129,G1129,H1129),"")</f>
        <v>3.3067129629629634E-2</v>
      </c>
      <c r="J1129" s="54">
        <f>IF(E1129&gt;0,TIME(F1129,G1129,H1129)/E1129,"")</f>
        <v>6.6134259259259271E-3</v>
      </c>
      <c r="K1129" s="50" t="s">
        <v>688</v>
      </c>
      <c r="L1129" s="50" t="s">
        <v>171</v>
      </c>
      <c r="M1129" s="55">
        <f>IF(D1129&gt;0,0.0416666666666667/J1129,"")</f>
        <v>6.3003150157507912</v>
      </c>
      <c r="N1129" s="50">
        <v>0</v>
      </c>
      <c r="O1129" s="50" t="s">
        <v>255</v>
      </c>
      <c r="Q1129" s="151">
        <f>IF("1-Swim"=D1129,J1129*2.4,IF("2-Bike"=D1129,J1129*112,IF("3-Run"=D1129,J1129*26.2,0)))</f>
        <v>0.17327175925925928</v>
      </c>
      <c r="R1129" s="151">
        <f>Q1129/2</f>
        <v>8.6635879629629639E-2</v>
      </c>
      <c r="S1129" s="53">
        <f>J1129*26.2</f>
        <v>0.17327175925925928</v>
      </c>
      <c r="T1129" s="53">
        <f>(J1129+0.0013889)*26.2</f>
        <v>0.2096609392592593</v>
      </c>
      <c r="U1129" s="53">
        <f>S1129/2</f>
        <v>8.6635879629629639E-2</v>
      </c>
      <c r="V1129" s="53">
        <f>T1129/2</f>
        <v>0.10483046962962965</v>
      </c>
      <c r="W1129" s="50">
        <f>RANK(J1129,J:J,1)</f>
        <v>1106</v>
      </c>
      <c r="X1129" s="50">
        <f>YEAR(B1129)</f>
        <v>2008</v>
      </c>
      <c r="Y1129" s="50">
        <f>MONTH(B1129)</f>
        <v>8</v>
      </c>
      <c r="Z1129" s="56">
        <f>X1129*100+Y1129</f>
        <v>200808</v>
      </c>
      <c r="AA1129" s="56">
        <f>WEEKNUM(B1129,1)</f>
        <v>35</v>
      </c>
      <c r="AB1129" s="58">
        <f>IF(ISBLANK(B1129)," ",MAX(B1129-B1128-1,0))</f>
        <v>1</v>
      </c>
      <c r="AC1129" s="56">
        <f>DAY(B1129)</f>
        <v>28</v>
      </c>
      <c r="AD1129" s="53">
        <f>U1129+V1129</f>
        <v>0.19146634925925929</v>
      </c>
      <c r="AE1129" s="56">
        <f>IF("1-Swim"=D1129,E1129*46.7,IF("2-Bike"=D1129,E1129,IF("3-Run"=D1129,E1129*4.27,0)))</f>
        <v>21.349999999999998</v>
      </c>
    </row>
    <row r="1130" spans="1:31" x14ac:dyDescent="0.25">
      <c r="A1130" s="50">
        <v>1129</v>
      </c>
      <c r="B1130" s="51">
        <v>39689</v>
      </c>
      <c r="C1130" s="75">
        <f>B1130</f>
        <v>39689</v>
      </c>
      <c r="D1130" s="50" t="s">
        <v>1223</v>
      </c>
      <c r="E1130" s="50">
        <v>3.5</v>
      </c>
      <c r="F1130" s="50">
        <v>0</v>
      </c>
      <c r="G1130" s="50">
        <v>35</v>
      </c>
      <c r="H1130" s="50">
        <v>33</v>
      </c>
      <c r="I1130" s="53">
        <f>IF(E1130&gt;0,TIME(F1130,G1130,H1130),"")</f>
        <v>2.4687499999999998E-2</v>
      </c>
      <c r="J1130" s="54">
        <f>IF(E1130&gt;0,TIME(F1130,G1130,H1130)/E1130,"")</f>
        <v>7.0535714285714281E-3</v>
      </c>
      <c r="K1130" s="50" t="s">
        <v>694</v>
      </c>
      <c r="L1130" s="50" t="s">
        <v>130</v>
      </c>
      <c r="M1130" s="55">
        <f>IF(D1130&gt;0,0.0416666666666667/J1130,"")</f>
        <v>5.9071729957805958</v>
      </c>
      <c r="N1130" s="50">
        <v>0</v>
      </c>
      <c r="O1130" s="50" t="s">
        <v>184</v>
      </c>
      <c r="Q1130" s="151">
        <f>IF("1-Swim"=D1130,J1130*2.4,IF("2-Bike"=D1130,J1130*112,IF("3-Run"=D1130,J1130*26.2,0)))</f>
        <v>0.1848035714285714</v>
      </c>
      <c r="R1130" s="151">
        <f>Q1130/2</f>
        <v>9.24017857142857E-2</v>
      </c>
      <c r="S1130" s="53">
        <f>J1130*26.2</f>
        <v>0.1848035714285714</v>
      </c>
      <c r="T1130" s="53">
        <f>(J1130+0.0013889)*26.2</f>
        <v>0.22119275142857142</v>
      </c>
      <c r="U1130" s="53">
        <f>S1130/2</f>
        <v>9.24017857142857E-2</v>
      </c>
      <c r="V1130" s="53">
        <f>T1130/2</f>
        <v>0.11059637571428571</v>
      </c>
      <c r="W1130" s="50">
        <f>RANK(J1130,J:J,1)</f>
        <v>1607</v>
      </c>
      <c r="X1130" s="50">
        <f>YEAR(B1130)</f>
        <v>2008</v>
      </c>
      <c r="Y1130" s="50">
        <f>MONTH(B1130)</f>
        <v>8</v>
      </c>
      <c r="Z1130" s="56">
        <f>X1130*100+Y1130</f>
        <v>200808</v>
      </c>
      <c r="AA1130" s="56">
        <f>WEEKNUM(B1130,1)</f>
        <v>35</v>
      </c>
      <c r="AB1130" s="58">
        <f>IF(ISBLANK(B1130)," ",MAX(B1130-B1129-1,0))</f>
        <v>0</v>
      </c>
      <c r="AC1130" s="56">
        <f>DAY(B1130)</f>
        <v>29</v>
      </c>
      <c r="AD1130" s="53">
        <f>U1130+V1130</f>
        <v>0.20299816142857141</v>
      </c>
      <c r="AE1130" s="56">
        <f>IF("1-Swim"=D1130,E1130*46.7,IF("2-Bike"=D1130,E1130,IF("3-Run"=D1130,E1130*4.27,0)))</f>
        <v>14.944999999999999</v>
      </c>
    </row>
    <row r="1131" spans="1:31" x14ac:dyDescent="0.25">
      <c r="A1131" s="50">
        <v>1130</v>
      </c>
      <c r="B1131" s="51">
        <v>39692</v>
      </c>
      <c r="C1131" s="75">
        <f>B1131</f>
        <v>39692</v>
      </c>
      <c r="D1131" s="50" t="s">
        <v>1223</v>
      </c>
      <c r="E1131" s="50">
        <v>12.4</v>
      </c>
      <c r="F1131" s="50">
        <v>2</v>
      </c>
      <c r="G1131" s="50">
        <v>10</v>
      </c>
      <c r="H1131" s="50">
        <v>0</v>
      </c>
      <c r="I1131" s="53">
        <f>IF(E1131&gt;0,TIME(F1131,G1131,H1131),"")</f>
        <v>9.0277777777777776E-2</v>
      </c>
      <c r="J1131" s="54">
        <f>IF(E1131&gt;0,TIME(F1131,G1131,H1131)/E1131,"")</f>
        <v>7.2804659498207878E-3</v>
      </c>
      <c r="K1131" s="50" t="s">
        <v>694</v>
      </c>
      <c r="L1131" s="50" t="s">
        <v>655</v>
      </c>
      <c r="M1131" s="55">
        <f>IF(D1131&gt;0,0.0416666666666667/J1131,"")</f>
        <v>5.7230769230769285</v>
      </c>
      <c r="N1131" s="50">
        <v>0</v>
      </c>
      <c r="O1131" s="50" t="s">
        <v>184</v>
      </c>
      <c r="Q1131" s="151">
        <f>IF("1-Swim"=D1131,J1131*2.4,IF("2-Bike"=D1131,J1131*112,IF("3-Run"=D1131,J1131*26.2,0)))</f>
        <v>0.19074820788530464</v>
      </c>
      <c r="R1131" s="151">
        <f>Q1131/2</f>
        <v>9.5374103942652319E-2</v>
      </c>
      <c r="S1131" s="53">
        <f>J1131*26.2</f>
        <v>0.19074820788530464</v>
      </c>
      <c r="T1131" s="53">
        <f>(J1131+0.0013889)*26.2</f>
        <v>0.22713738788530463</v>
      </c>
      <c r="U1131" s="53">
        <f>S1131/2</f>
        <v>9.5374103942652319E-2</v>
      </c>
      <c r="V1131" s="53">
        <f>T1131/2</f>
        <v>0.11356869394265232</v>
      </c>
      <c r="W1131" s="50">
        <f>RANK(J1131,J:J,1)</f>
        <v>1871</v>
      </c>
      <c r="X1131" s="50">
        <f>YEAR(B1131)</f>
        <v>2008</v>
      </c>
      <c r="Y1131" s="50">
        <f>MONTH(B1131)</f>
        <v>9</v>
      </c>
      <c r="Z1131" s="56">
        <f>X1131*100+Y1131</f>
        <v>200809</v>
      </c>
      <c r="AA1131" s="56">
        <f>WEEKNUM(B1131,1)</f>
        <v>36</v>
      </c>
      <c r="AB1131" s="58">
        <f>IF(ISBLANK(B1131)," ",MAX(B1131-B1130-1,0))</f>
        <v>2</v>
      </c>
      <c r="AC1131" s="56">
        <f>DAY(B1131)</f>
        <v>1</v>
      </c>
      <c r="AD1131" s="53">
        <f>U1131+V1131</f>
        <v>0.20894279788530462</v>
      </c>
      <c r="AE1131" s="56">
        <f>IF("1-Swim"=D1131,E1131*46.7,IF("2-Bike"=D1131,E1131,IF("3-Run"=D1131,E1131*4.27,0)))</f>
        <v>52.947999999999993</v>
      </c>
    </row>
    <row r="1132" spans="1:31" x14ac:dyDescent="0.25">
      <c r="A1132" s="50">
        <v>1131</v>
      </c>
      <c r="B1132" s="51">
        <v>39692</v>
      </c>
      <c r="C1132" s="75">
        <f>B1132</f>
        <v>39692</v>
      </c>
      <c r="D1132" s="50" t="s">
        <v>713</v>
      </c>
      <c r="E1132" s="50">
        <v>1</v>
      </c>
      <c r="F1132" s="50">
        <v>0</v>
      </c>
      <c r="G1132" s="50">
        <v>9</v>
      </c>
      <c r="H1132" s="50">
        <v>41</v>
      </c>
      <c r="I1132" s="53">
        <f>IF(E1132&gt;0,TIME(F1132,G1132,H1132),"")</f>
        <v>6.7245370370370367E-3</v>
      </c>
      <c r="J1132" s="54">
        <f>IF(E1132&gt;0,TIME(F1132,G1132,H1132)/E1132,"")</f>
        <v>6.7245370370370367E-3</v>
      </c>
      <c r="K1132" s="50" t="s">
        <v>694</v>
      </c>
      <c r="L1132" s="50" t="s">
        <v>722</v>
      </c>
      <c r="M1132" s="55">
        <f>IF(D1132&gt;0,0.0416666666666667/J1132,"")</f>
        <v>6.196213425129093</v>
      </c>
      <c r="N1132" s="50">
        <v>0</v>
      </c>
      <c r="O1132" s="50" t="s">
        <v>184</v>
      </c>
      <c r="Q1132" s="151">
        <f>IF("1-Swim"=D1132,J1132*2.4,IF("2-Bike"=D1132,J1132*112,IF("3-Run"=D1132,J1132*26.2,0)))</f>
        <v>0</v>
      </c>
      <c r="R1132" s="151">
        <f>Q1132/2</f>
        <v>0</v>
      </c>
      <c r="S1132" s="53">
        <f>J1132*26.2</f>
        <v>0.17618287037037036</v>
      </c>
      <c r="T1132" s="53">
        <f>(J1132+0.0013889)*26.2</f>
        <v>0.21257205037037033</v>
      </c>
      <c r="U1132" s="53">
        <f>S1132/2</f>
        <v>8.8091435185185182E-2</v>
      </c>
      <c r="V1132" s="53">
        <f>T1132/2</f>
        <v>0.10628602518518517</v>
      </c>
      <c r="W1132" s="50">
        <f>RANK(J1132,J:J,1)</f>
        <v>1217</v>
      </c>
      <c r="X1132" s="50">
        <f>YEAR(B1132)</f>
        <v>2008</v>
      </c>
      <c r="Y1132" s="50">
        <f>MONTH(B1132)</f>
        <v>9</v>
      </c>
      <c r="Z1132" s="56">
        <f>X1132*100+Y1132</f>
        <v>200809</v>
      </c>
      <c r="AA1132" s="56">
        <f>WEEKNUM(B1132,1)</f>
        <v>36</v>
      </c>
      <c r="AB1132" s="58">
        <f>IF(ISBLANK(B1132)," ",MAX(B1132-B1131-1,0))</f>
        <v>0</v>
      </c>
      <c r="AC1132" s="56">
        <f>DAY(B1132)</f>
        <v>1</v>
      </c>
      <c r="AD1132" s="53">
        <f>U1132+V1132</f>
        <v>0.19437746037037035</v>
      </c>
      <c r="AE1132" s="56">
        <f>IF("1-Swim"=D1132,E1132*46.7,IF("2-Bike"=D1132,E1132,IF("3-Run"=D1132,E1132*4.27,0)))</f>
        <v>0</v>
      </c>
    </row>
    <row r="1133" spans="1:31" x14ac:dyDescent="0.25">
      <c r="A1133" s="50">
        <v>1132</v>
      </c>
      <c r="B1133" s="51">
        <v>39692</v>
      </c>
      <c r="C1133" s="75">
        <f>B1133</f>
        <v>39692</v>
      </c>
      <c r="D1133" s="50" t="s">
        <v>714</v>
      </c>
      <c r="E1133" s="50">
        <v>1</v>
      </c>
      <c r="F1133" s="50">
        <v>0</v>
      </c>
      <c r="G1133" s="50">
        <v>9</v>
      </c>
      <c r="H1133" s="50">
        <v>41</v>
      </c>
      <c r="I1133" s="53">
        <f>IF(E1133&gt;0,TIME(F1133,G1133,H1133),"")</f>
        <v>6.7245370370370367E-3</v>
      </c>
      <c r="J1133" s="54">
        <f>IF(E1133&gt;0,TIME(F1133,G1133,H1133)/E1133,"")</f>
        <v>6.7245370370370367E-3</v>
      </c>
      <c r="K1133" s="50" t="s">
        <v>694</v>
      </c>
      <c r="L1133" s="50" t="s">
        <v>723</v>
      </c>
      <c r="M1133" s="55">
        <f>IF(D1133&gt;0,0.0416666666666667/J1133,"")</f>
        <v>6.196213425129093</v>
      </c>
      <c r="N1133" s="50">
        <v>0</v>
      </c>
      <c r="O1133" s="50" t="s">
        <v>184</v>
      </c>
      <c r="Q1133" s="151">
        <f>IF("1-Swim"=D1133,J1133*2.4,IF("2-Bike"=D1133,J1133*112,IF("3-Run"=D1133,J1133*26.2,0)))</f>
        <v>0</v>
      </c>
      <c r="R1133" s="151">
        <f>Q1133/2</f>
        <v>0</v>
      </c>
      <c r="S1133" s="53">
        <f>J1133*26.2</f>
        <v>0.17618287037037036</v>
      </c>
      <c r="T1133" s="53">
        <f>(J1133+0.0013889)*26.2</f>
        <v>0.21257205037037033</v>
      </c>
      <c r="U1133" s="53">
        <f>S1133/2</f>
        <v>8.8091435185185182E-2</v>
      </c>
      <c r="V1133" s="53">
        <f>T1133/2</f>
        <v>0.10628602518518517</v>
      </c>
      <c r="W1133" s="50">
        <f>RANK(J1133,J:J,1)</f>
        <v>1217</v>
      </c>
      <c r="X1133" s="50">
        <f>YEAR(B1133)</f>
        <v>2008</v>
      </c>
      <c r="Y1133" s="50">
        <f>MONTH(B1133)</f>
        <v>9</v>
      </c>
      <c r="Z1133" s="56">
        <f>X1133*100+Y1133</f>
        <v>200809</v>
      </c>
      <c r="AA1133" s="56">
        <f>WEEKNUM(B1133,1)</f>
        <v>36</v>
      </c>
      <c r="AB1133" s="58">
        <f>IF(ISBLANK(B1133)," ",MAX(B1133-B1132-1,0))</f>
        <v>0</v>
      </c>
      <c r="AC1133" s="56">
        <f>DAY(B1133)</f>
        <v>1</v>
      </c>
      <c r="AD1133" s="53">
        <f>U1133+V1133</f>
        <v>0.19437746037037035</v>
      </c>
      <c r="AE1133" s="56">
        <f>IF("1-Swim"=D1133,E1133*46.7,IF("2-Bike"=D1133,E1133,IF("3-Run"=D1133,E1133*4.27,0)))</f>
        <v>0</v>
      </c>
    </row>
    <row r="1134" spans="1:31" x14ac:dyDescent="0.25">
      <c r="A1134" s="50">
        <v>1133</v>
      </c>
      <c r="B1134" s="51">
        <v>39692</v>
      </c>
      <c r="C1134" s="75">
        <f>B1134</f>
        <v>39692</v>
      </c>
      <c r="D1134" s="50" t="s">
        <v>715</v>
      </c>
      <c r="E1134" s="50">
        <v>1</v>
      </c>
      <c r="F1134" s="50">
        <v>0</v>
      </c>
      <c r="G1134" s="50">
        <v>9</v>
      </c>
      <c r="H1134" s="50">
        <v>46</v>
      </c>
      <c r="I1134" s="53">
        <f>IF(E1134&gt;0,TIME(F1134,G1134,H1134),"")</f>
        <v>6.782407407407408E-3</v>
      </c>
      <c r="J1134" s="54">
        <f>IF(E1134&gt;0,TIME(F1134,G1134,H1134)/E1134,"")</f>
        <v>6.782407407407408E-3</v>
      </c>
      <c r="K1134" s="50" t="s">
        <v>694</v>
      </c>
      <c r="L1134" s="50" t="s">
        <v>724</v>
      </c>
      <c r="M1134" s="55">
        <f>IF(D1134&gt;0,0.0416666666666667/J1134,"")</f>
        <v>6.1433447098976153</v>
      </c>
      <c r="N1134" s="50">
        <v>0</v>
      </c>
      <c r="O1134" s="50" t="s">
        <v>184</v>
      </c>
      <c r="Q1134" s="151">
        <f>IF("1-Swim"=D1134,J1134*2.4,IF("2-Bike"=D1134,J1134*112,IF("3-Run"=D1134,J1134*26.2,0)))</f>
        <v>0</v>
      </c>
      <c r="R1134" s="151">
        <f>Q1134/2</f>
        <v>0</v>
      </c>
      <c r="S1134" s="53">
        <f>J1134*26.2</f>
        <v>0.17769907407407409</v>
      </c>
      <c r="T1134" s="53">
        <f>(J1134+0.0013889)*26.2</f>
        <v>0.21408825407407406</v>
      </c>
      <c r="U1134" s="53">
        <f>S1134/2</f>
        <v>8.8849537037037046E-2</v>
      </c>
      <c r="V1134" s="53">
        <f>T1134/2</f>
        <v>0.10704412703703703</v>
      </c>
      <c r="W1134" s="50">
        <f>RANK(J1134,J:J,1)</f>
        <v>1288</v>
      </c>
      <c r="X1134" s="50">
        <f>YEAR(B1134)</f>
        <v>2008</v>
      </c>
      <c r="Y1134" s="50">
        <f>MONTH(B1134)</f>
        <v>9</v>
      </c>
      <c r="Z1134" s="56">
        <f>X1134*100+Y1134</f>
        <v>200809</v>
      </c>
      <c r="AA1134" s="56">
        <f>WEEKNUM(B1134,1)</f>
        <v>36</v>
      </c>
      <c r="AB1134" s="58">
        <f>IF(ISBLANK(B1134)," ",MAX(B1134-B1133-1,0))</f>
        <v>0</v>
      </c>
      <c r="AC1134" s="56">
        <f>DAY(B1134)</f>
        <v>1</v>
      </c>
      <c r="AD1134" s="53">
        <f>U1134+V1134</f>
        <v>0.19589366407407408</v>
      </c>
      <c r="AE1134" s="56">
        <f>IF("1-Swim"=D1134,E1134*46.7,IF("2-Bike"=D1134,E1134,IF("3-Run"=D1134,E1134*4.27,0)))</f>
        <v>0</v>
      </c>
    </row>
    <row r="1135" spans="1:31" x14ac:dyDescent="0.25">
      <c r="A1135" s="50">
        <v>1134</v>
      </c>
      <c r="B1135" s="51">
        <v>39692</v>
      </c>
      <c r="C1135" s="75">
        <f>B1135</f>
        <v>39692</v>
      </c>
      <c r="D1135" s="50" t="s">
        <v>716</v>
      </c>
      <c r="E1135" s="50">
        <v>1</v>
      </c>
      <c r="F1135" s="50">
        <v>0</v>
      </c>
      <c r="G1135" s="50">
        <v>9</v>
      </c>
      <c r="H1135" s="50">
        <v>40</v>
      </c>
      <c r="I1135" s="53">
        <f>IF(E1135&gt;0,TIME(F1135,G1135,H1135),"")</f>
        <v>6.7129629629629622E-3</v>
      </c>
      <c r="J1135" s="54">
        <f>IF(E1135&gt;0,TIME(F1135,G1135,H1135)/E1135,"")</f>
        <v>6.7129629629629622E-3</v>
      </c>
      <c r="K1135" s="50" t="s">
        <v>694</v>
      </c>
      <c r="L1135" s="50" t="s">
        <v>725</v>
      </c>
      <c r="M1135" s="55">
        <f>IF(D1135&gt;0,0.0416666666666667/J1135,"")</f>
        <v>6.2068965517241432</v>
      </c>
      <c r="N1135" s="50">
        <v>0</v>
      </c>
      <c r="O1135" s="50" t="s">
        <v>184</v>
      </c>
      <c r="Q1135" s="151">
        <f>IF("1-Swim"=D1135,J1135*2.4,IF("2-Bike"=D1135,J1135*112,IF("3-Run"=D1135,J1135*26.2,0)))</f>
        <v>0</v>
      </c>
      <c r="R1135" s="151">
        <f>Q1135/2</f>
        <v>0</v>
      </c>
      <c r="S1135" s="53">
        <f>J1135*26.2</f>
        <v>0.17587962962962961</v>
      </c>
      <c r="T1135" s="53">
        <f>(J1135+0.0013889)*26.2</f>
        <v>0.2122688096296296</v>
      </c>
      <c r="U1135" s="53">
        <f>S1135/2</f>
        <v>8.7939814814814804E-2</v>
      </c>
      <c r="V1135" s="53">
        <f>T1135/2</f>
        <v>0.1061344048148148</v>
      </c>
      <c r="W1135" s="50">
        <f>RANK(J1135,J:J,1)</f>
        <v>1198</v>
      </c>
      <c r="X1135" s="50">
        <f>YEAR(B1135)</f>
        <v>2008</v>
      </c>
      <c r="Y1135" s="50">
        <f>MONTH(B1135)</f>
        <v>9</v>
      </c>
      <c r="Z1135" s="56">
        <f>X1135*100+Y1135</f>
        <v>200809</v>
      </c>
      <c r="AA1135" s="56">
        <f>WEEKNUM(B1135,1)</f>
        <v>36</v>
      </c>
      <c r="AB1135" s="58">
        <f>IF(ISBLANK(B1135)," ",MAX(B1135-B1134-1,0))</f>
        <v>0</v>
      </c>
      <c r="AC1135" s="56">
        <f>DAY(B1135)</f>
        <v>1</v>
      </c>
      <c r="AD1135" s="53">
        <f>U1135+V1135</f>
        <v>0.19407421962962962</v>
      </c>
      <c r="AE1135" s="56">
        <f>IF("1-Swim"=D1135,E1135*46.7,IF("2-Bike"=D1135,E1135,IF("3-Run"=D1135,E1135*4.27,0)))</f>
        <v>0</v>
      </c>
    </row>
    <row r="1136" spans="1:31" x14ac:dyDescent="0.25">
      <c r="A1136" s="50">
        <v>1135</v>
      </c>
      <c r="B1136" s="51">
        <v>39692</v>
      </c>
      <c r="C1136" s="75">
        <f>B1136</f>
        <v>39692</v>
      </c>
      <c r="D1136" s="50" t="s">
        <v>717</v>
      </c>
      <c r="E1136" s="50">
        <v>1</v>
      </c>
      <c r="F1136" s="50">
        <v>0</v>
      </c>
      <c r="G1136" s="50">
        <v>9</v>
      </c>
      <c r="H1136" s="50">
        <v>59</v>
      </c>
      <c r="I1136" s="53">
        <f>IF(E1136&gt;0,TIME(F1136,G1136,H1136),"")</f>
        <v>6.9328703703703696E-3</v>
      </c>
      <c r="J1136" s="54">
        <f>IF(E1136&gt;0,TIME(F1136,G1136,H1136)/E1136,"")</f>
        <v>6.9328703703703696E-3</v>
      </c>
      <c r="K1136" s="50" t="s">
        <v>694</v>
      </c>
      <c r="L1136" s="50" t="s">
        <v>726</v>
      </c>
      <c r="M1136" s="55">
        <f>IF(D1136&gt;0,0.0416666666666667/J1136,"")</f>
        <v>6.0100166944908233</v>
      </c>
      <c r="N1136" s="50">
        <v>0</v>
      </c>
      <c r="O1136" s="50" t="s">
        <v>184</v>
      </c>
      <c r="Q1136" s="151">
        <f>IF("1-Swim"=D1136,J1136*2.4,IF("2-Bike"=D1136,J1136*112,IF("3-Run"=D1136,J1136*26.2,0)))</f>
        <v>0</v>
      </c>
      <c r="R1136" s="151">
        <f>Q1136/2</f>
        <v>0</v>
      </c>
      <c r="S1136" s="53">
        <f>J1136*26.2</f>
        <v>0.18164120370370368</v>
      </c>
      <c r="T1136" s="53">
        <f>(J1136+0.0013889)*26.2</f>
        <v>0.21803038370370367</v>
      </c>
      <c r="U1136" s="53">
        <f>S1136/2</f>
        <v>9.082060185185184E-2</v>
      </c>
      <c r="V1136" s="53">
        <f>T1136/2</f>
        <v>0.10901519185185184</v>
      </c>
      <c r="W1136" s="50">
        <f>RANK(J1136,J:J,1)</f>
        <v>1468</v>
      </c>
      <c r="X1136" s="50">
        <f>YEAR(B1136)</f>
        <v>2008</v>
      </c>
      <c r="Y1136" s="50">
        <f>MONTH(B1136)</f>
        <v>9</v>
      </c>
      <c r="Z1136" s="56">
        <f>X1136*100+Y1136</f>
        <v>200809</v>
      </c>
      <c r="AA1136" s="56">
        <f>WEEKNUM(B1136,1)</f>
        <v>36</v>
      </c>
      <c r="AB1136" s="58">
        <f>IF(ISBLANK(B1136)," ",MAX(B1136-B1135-1,0))</f>
        <v>0</v>
      </c>
      <c r="AC1136" s="56">
        <f>DAY(B1136)</f>
        <v>1</v>
      </c>
      <c r="AD1136" s="53">
        <f>U1136+V1136</f>
        <v>0.19983579370370369</v>
      </c>
      <c r="AE1136" s="56">
        <f>IF("1-Swim"=D1136,E1136*46.7,IF("2-Bike"=D1136,E1136,IF("3-Run"=D1136,E1136*4.27,0)))</f>
        <v>0</v>
      </c>
    </row>
    <row r="1137" spans="1:31" x14ac:dyDescent="0.25">
      <c r="A1137" s="50">
        <v>1136</v>
      </c>
      <c r="B1137" s="51">
        <v>39692</v>
      </c>
      <c r="C1137" s="75">
        <f>B1137</f>
        <v>39692</v>
      </c>
      <c r="D1137" s="50" t="s">
        <v>718</v>
      </c>
      <c r="E1137" s="50">
        <v>1</v>
      </c>
      <c r="F1137" s="50">
        <v>0</v>
      </c>
      <c r="G1137" s="50">
        <v>10</v>
      </c>
      <c r="H1137" s="50">
        <v>15</v>
      </c>
      <c r="I1137" s="53">
        <f>IF(E1137&gt;0,TIME(F1137,G1137,H1137),"")</f>
        <v>7.1180555555555554E-3</v>
      </c>
      <c r="J1137" s="54">
        <f>IF(E1137&gt;0,TIME(F1137,G1137,H1137)/E1137,"")</f>
        <v>7.1180555555555554E-3</v>
      </c>
      <c r="K1137" s="50" t="s">
        <v>694</v>
      </c>
      <c r="L1137" s="50" t="s">
        <v>727</v>
      </c>
      <c r="M1137" s="55">
        <f>IF(D1137&gt;0,0.0416666666666667/J1137,"")</f>
        <v>5.8536585365853702</v>
      </c>
      <c r="N1137" s="50">
        <v>0</v>
      </c>
      <c r="O1137" s="50" t="s">
        <v>184</v>
      </c>
      <c r="Q1137" s="151">
        <f>IF("1-Swim"=D1137,J1137*2.4,IF("2-Bike"=D1137,J1137*112,IF("3-Run"=D1137,J1137*26.2,0)))</f>
        <v>0</v>
      </c>
      <c r="R1137" s="151">
        <f>Q1137/2</f>
        <v>0</v>
      </c>
      <c r="S1137" s="53">
        <f>J1137*26.2</f>
        <v>0.18649305555555554</v>
      </c>
      <c r="T1137" s="53">
        <f>(J1137+0.0013889)*26.2</f>
        <v>0.22288223555555553</v>
      </c>
      <c r="U1137" s="53">
        <f>S1137/2</f>
        <v>9.3246527777777768E-2</v>
      </c>
      <c r="V1137" s="53">
        <f>T1137/2</f>
        <v>0.11144111777777777</v>
      </c>
      <c r="W1137" s="50">
        <f>RANK(J1137,J:J,1)</f>
        <v>1692</v>
      </c>
      <c r="X1137" s="50">
        <f>YEAR(B1137)</f>
        <v>2008</v>
      </c>
      <c r="Y1137" s="50">
        <f>MONTH(B1137)</f>
        <v>9</v>
      </c>
      <c r="Z1137" s="56">
        <f>X1137*100+Y1137</f>
        <v>200809</v>
      </c>
      <c r="AA1137" s="56">
        <f>WEEKNUM(B1137,1)</f>
        <v>36</v>
      </c>
      <c r="AB1137" s="58">
        <f>IF(ISBLANK(B1137)," ",MAX(B1137-B1136-1,0))</f>
        <v>0</v>
      </c>
      <c r="AC1137" s="56">
        <f>DAY(B1137)</f>
        <v>1</v>
      </c>
      <c r="AD1137" s="53">
        <f>U1137+V1137</f>
        <v>0.20468764555555552</v>
      </c>
      <c r="AE1137" s="56">
        <f>IF("1-Swim"=D1137,E1137*46.7,IF("2-Bike"=D1137,E1137,IF("3-Run"=D1137,E1137*4.27,0)))</f>
        <v>0</v>
      </c>
    </row>
    <row r="1138" spans="1:31" x14ac:dyDescent="0.25">
      <c r="A1138" s="50">
        <v>1137</v>
      </c>
      <c r="B1138" s="51">
        <v>39692</v>
      </c>
      <c r="C1138" s="75">
        <f>B1138</f>
        <v>39692</v>
      </c>
      <c r="D1138" s="50" t="s">
        <v>719</v>
      </c>
      <c r="E1138" s="50">
        <v>1</v>
      </c>
      <c r="F1138" s="50">
        <v>0</v>
      </c>
      <c r="G1138" s="50">
        <v>10</v>
      </c>
      <c r="H1138" s="50">
        <v>13</v>
      </c>
      <c r="I1138" s="53">
        <f>IF(E1138&gt;0,TIME(F1138,G1138,H1138),"")</f>
        <v>7.0949074074074074E-3</v>
      </c>
      <c r="J1138" s="54">
        <f>IF(E1138&gt;0,TIME(F1138,G1138,H1138)/E1138,"")</f>
        <v>7.0949074074074074E-3</v>
      </c>
      <c r="K1138" s="50" t="s">
        <v>694</v>
      </c>
      <c r="L1138" s="50" t="s">
        <v>728</v>
      </c>
      <c r="M1138" s="55">
        <f>IF(D1138&gt;0,0.0416666666666667/J1138,"")</f>
        <v>5.872756933115828</v>
      </c>
      <c r="N1138" s="50">
        <v>0</v>
      </c>
      <c r="O1138" s="50" t="s">
        <v>184</v>
      </c>
      <c r="Q1138" s="151">
        <f>IF("1-Swim"=D1138,J1138*2.4,IF("2-Bike"=D1138,J1138*112,IF("3-Run"=D1138,J1138*26.2,0)))</f>
        <v>0</v>
      </c>
      <c r="R1138" s="151">
        <f>Q1138/2</f>
        <v>0</v>
      </c>
      <c r="S1138" s="53">
        <f>J1138*26.2</f>
        <v>0.18588657407407408</v>
      </c>
      <c r="T1138" s="53">
        <f>(J1138+0.0013889)*26.2</f>
        <v>0.22227575407407407</v>
      </c>
      <c r="U1138" s="53">
        <f>S1138/2</f>
        <v>9.294328703703704E-2</v>
      </c>
      <c r="V1138" s="53">
        <f>T1138/2</f>
        <v>0.11113787703703704</v>
      </c>
      <c r="W1138" s="50">
        <f>RANK(J1138,J:J,1)</f>
        <v>1662</v>
      </c>
      <c r="X1138" s="50">
        <f>YEAR(B1138)</f>
        <v>2008</v>
      </c>
      <c r="Y1138" s="50">
        <f>MONTH(B1138)</f>
        <v>9</v>
      </c>
      <c r="Z1138" s="56">
        <f>X1138*100+Y1138</f>
        <v>200809</v>
      </c>
      <c r="AA1138" s="56">
        <f>WEEKNUM(B1138,1)</f>
        <v>36</v>
      </c>
      <c r="AB1138" s="58">
        <f>IF(ISBLANK(B1138)," ",MAX(B1138-B1137-1,0))</f>
        <v>0</v>
      </c>
      <c r="AC1138" s="56">
        <f>DAY(B1138)</f>
        <v>1</v>
      </c>
      <c r="AD1138" s="53">
        <f>U1138+V1138</f>
        <v>0.20408116407407406</v>
      </c>
      <c r="AE1138" s="56">
        <f>IF("1-Swim"=D1138,E1138*46.7,IF("2-Bike"=D1138,E1138,IF("3-Run"=D1138,E1138*4.27,0)))</f>
        <v>0</v>
      </c>
    </row>
    <row r="1139" spans="1:31" x14ac:dyDescent="0.25">
      <c r="A1139" s="50">
        <v>1138</v>
      </c>
      <c r="B1139" s="51">
        <v>39692</v>
      </c>
      <c r="C1139" s="75">
        <f>B1139</f>
        <v>39692</v>
      </c>
      <c r="D1139" s="50" t="s">
        <v>720</v>
      </c>
      <c r="E1139" s="50">
        <v>1</v>
      </c>
      <c r="F1139" s="50">
        <v>0</v>
      </c>
      <c r="G1139" s="50">
        <v>10</v>
      </c>
      <c r="H1139" s="50">
        <v>35</v>
      </c>
      <c r="I1139" s="53">
        <f>IF(E1139&gt;0,TIME(F1139,G1139,H1139),"")</f>
        <v>7.3495370370370372E-3</v>
      </c>
      <c r="J1139" s="54">
        <f>IF(E1139&gt;0,TIME(F1139,G1139,H1139)/E1139,"")</f>
        <v>7.3495370370370372E-3</v>
      </c>
      <c r="K1139" s="50" t="s">
        <v>694</v>
      </c>
      <c r="L1139" s="50" t="s">
        <v>729</v>
      </c>
      <c r="M1139" s="55">
        <f>IF(D1139&gt;0,0.0416666666666667/J1139,"")</f>
        <v>5.6692913385826813</v>
      </c>
      <c r="N1139" s="50">
        <v>0</v>
      </c>
      <c r="O1139" s="50" t="s">
        <v>184</v>
      </c>
      <c r="Q1139" s="151">
        <f>IF("1-Swim"=D1139,J1139*2.4,IF("2-Bike"=D1139,J1139*112,IF("3-Run"=D1139,J1139*26.2,0)))</f>
        <v>0</v>
      </c>
      <c r="R1139" s="151">
        <f>Q1139/2</f>
        <v>0</v>
      </c>
      <c r="S1139" s="53">
        <f>J1139*26.2</f>
        <v>0.19255787037037037</v>
      </c>
      <c r="T1139" s="53">
        <f>(J1139+0.0013889)*26.2</f>
        <v>0.22894705037037036</v>
      </c>
      <c r="U1139" s="53">
        <f>S1139/2</f>
        <v>9.6278935185185183E-2</v>
      </c>
      <c r="V1139" s="53">
        <f>T1139/2</f>
        <v>0.11447352518518518</v>
      </c>
      <c r="W1139" s="50">
        <f>RANK(J1139,J:J,1)</f>
        <v>1935</v>
      </c>
      <c r="X1139" s="50">
        <f>YEAR(B1139)</f>
        <v>2008</v>
      </c>
      <c r="Y1139" s="50">
        <f>MONTH(B1139)</f>
        <v>9</v>
      </c>
      <c r="Z1139" s="56">
        <f>X1139*100+Y1139</f>
        <v>200809</v>
      </c>
      <c r="AA1139" s="56">
        <f>WEEKNUM(B1139,1)</f>
        <v>36</v>
      </c>
      <c r="AB1139" s="58">
        <f>IF(ISBLANK(B1139)," ",MAX(B1139-B1138-1,0))</f>
        <v>0</v>
      </c>
      <c r="AC1139" s="56">
        <f>DAY(B1139)</f>
        <v>1</v>
      </c>
      <c r="AD1139" s="53">
        <f>U1139+V1139</f>
        <v>0.21075246037037038</v>
      </c>
      <c r="AE1139" s="56">
        <f>IF("1-Swim"=D1139,E1139*46.7,IF("2-Bike"=D1139,E1139,IF("3-Run"=D1139,E1139*4.27,0)))</f>
        <v>0</v>
      </c>
    </row>
    <row r="1140" spans="1:31" x14ac:dyDescent="0.25">
      <c r="A1140" s="50">
        <v>1139</v>
      </c>
      <c r="B1140" s="51">
        <v>39692</v>
      </c>
      <c r="C1140" s="75">
        <f>B1140</f>
        <v>39692</v>
      </c>
      <c r="D1140" s="50" t="s">
        <v>721</v>
      </c>
      <c r="E1140" s="50">
        <v>1</v>
      </c>
      <c r="F1140" s="50">
        <v>0</v>
      </c>
      <c r="G1140" s="50">
        <v>10</v>
      </c>
      <c r="H1140" s="50">
        <v>58</v>
      </c>
      <c r="I1140" s="53">
        <f>IF(E1140&gt;0,TIME(F1140,G1140,H1140),"")</f>
        <v>7.6157407407407415E-3</v>
      </c>
      <c r="J1140" s="54">
        <f>IF(E1140&gt;0,TIME(F1140,G1140,H1140)/E1140,"")</f>
        <v>7.6157407407407415E-3</v>
      </c>
      <c r="K1140" s="50" t="s">
        <v>694</v>
      </c>
      <c r="L1140" s="50" t="s">
        <v>730</v>
      </c>
      <c r="M1140" s="55">
        <f>IF(D1140&gt;0,0.0416666666666667/J1140,"")</f>
        <v>5.4711246200607944</v>
      </c>
      <c r="N1140" s="50">
        <v>0</v>
      </c>
      <c r="O1140" s="50" t="s">
        <v>184</v>
      </c>
      <c r="Q1140" s="151">
        <f>IF("1-Swim"=D1140,J1140*2.4,IF("2-Bike"=D1140,J1140*112,IF("3-Run"=D1140,J1140*26.2,0)))</f>
        <v>0</v>
      </c>
      <c r="R1140" s="151">
        <f>Q1140/2</f>
        <v>0</v>
      </c>
      <c r="S1140" s="53">
        <f>J1140*26.2</f>
        <v>0.19953240740740741</v>
      </c>
      <c r="T1140" s="53">
        <f>(J1140+0.0013889)*26.2</f>
        <v>0.2359215874074074</v>
      </c>
      <c r="U1140" s="53">
        <f>S1140/2</f>
        <v>9.9766203703703704E-2</v>
      </c>
      <c r="V1140" s="53">
        <f>T1140/2</f>
        <v>0.1179607937037037</v>
      </c>
      <c r="W1140" s="50">
        <f>RANK(J1140,J:J,1)</f>
        <v>2161</v>
      </c>
      <c r="X1140" s="50">
        <f>YEAR(B1140)</f>
        <v>2008</v>
      </c>
      <c r="Y1140" s="50">
        <f>MONTH(B1140)</f>
        <v>9</v>
      </c>
      <c r="Z1140" s="56">
        <f>X1140*100+Y1140</f>
        <v>200809</v>
      </c>
      <c r="AA1140" s="56">
        <f>WEEKNUM(B1140,1)</f>
        <v>36</v>
      </c>
      <c r="AB1140" s="58">
        <f>IF(ISBLANK(B1140)," ",MAX(B1140-B1139-1,0))</f>
        <v>0</v>
      </c>
      <c r="AC1140" s="56">
        <f>DAY(B1140)</f>
        <v>1</v>
      </c>
      <c r="AD1140" s="53">
        <f>U1140+V1140</f>
        <v>0.21772699740740742</v>
      </c>
      <c r="AE1140" s="56">
        <f>IF("1-Swim"=D1140,E1140*46.7,IF("2-Bike"=D1140,E1140,IF("3-Run"=D1140,E1140*4.27,0)))</f>
        <v>0</v>
      </c>
    </row>
    <row r="1141" spans="1:31" x14ac:dyDescent="0.25">
      <c r="A1141" s="50">
        <v>1140</v>
      </c>
      <c r="B1141" s="51">
        <v>39692</v>
      </c>
      <c r="C1141" s="75">
        <f>B1141</f>
        <v>39692</v>
      </c>
      <c r="D1141" s="50" t="s">
        <v>707</v>
      </c>
      <c r="E1141" s="50">
        <v>1</v>
      </c>
      <c r="F1141" s="50">
        <v>0</v>
      </c>
      <c r="G1141" s="50">
        <v>11</v>
      </c>
      <c r="H1141" s="50">
        <v>29</v>
      </c>
      <c r="I1141" s="53">
        <f>IF(E1141&gt;0,TIME(F1141,G1141,H1141),"")</f>
        <v>7.9745370370370369E-3</v>
      </c>
      <c r="J1141" s="54">
        <f>IF(E1141&gt;0,TIME(F1141,G1141,H1141)/E1141,"")</f>
        <v>7.9745370370370369E-3</v>
      </c>
      <c r="K1141" s="50" t="s">
        <v>694</v>
      </c>
      <c r="L1141" s="50" t="s">
        <v>731</v>
      </c>
      <c r="M1141" s="55">
        <f>IF(D1141&gt;0,0.0416666666666667/J1141,"")</f>
        <v>5.224963715529757</v>
      </c>
      <c r="N1141" s="50">
        <v>0</v>
      </c>
      <c r="O1141" s="50" t="s">
        <v>184</v>
      </c>
      <c r="Q1141" s="151">
        <f>IF("1-Swim"=D1141,J1141*2.4,IF("2-Bike"=D1141,J1141*112,IF("3-Run"=D1141,J1141*26.2,0)))</f>
        <v>0</v>
      </c>
      <c r="R1141" s="151">
        <f>Q1141/2</f>
        <v>0</v>
      </c>
      <c r="S1141" s="53">
        <f>J1141*26.2</f>
        <v>0.20893287037037037</v>
      </c>
      <c r="T1141" s="53">
        <f>(J1141+0.0013889)*26.2</f>
        <v>0.24532205037037036</v>
      </c>
      <c r="U1141" s="53">
        <f>S1141/2</f>
        <v>0.10446643518518518</v>
      </c>
      <c r="V1141" s="53">
        <f>T1141/2</f>
        <v>0.12266102518518518</v>
      </c>
      <c r="W1141" s="50">
        <f>RANK(J1141,J:J,1)</f>
        <v>2424</v>
      </c>
      <c r="X1141" s="50">
        <f>YEAR(B1141)</f>
        <v>2008</v>
      </c>
      <c r="Y1141" s="50">
        <f>MONTH(B1141)</f>
        <v>9</v>
      </c>
      <c r="Z1141" s="56">
        <f>X1141*100+Y1141</f>
        <v>200809</v>
      </c>
      <c r="AA1141" s="56">
        <f>WEEKNUM(B1141,1)</f>
        <v>36</v>
      </c>
      <c r="AB1141" s="58">
        <f>IF(ISBLANK(B1141)," ",MAX(B1141-B1140-1,0))</f>
        <v>0</v>
      </c>
      <c r="AC1141" s="56">
        <f>DAY(B1141)</f>
        <v>1</v>
      </c>
      <c r="AD1141" s="53">
        <f>U1141+V1141</f>
        <v>0.22712746037037035</v>
      </c>
      <c r="AE1141" s="56">
        <f>IF("1-Swim"=D1141,E1141*46.7,IF("2-Bike"=D1141,E1141,IF("3-Run"=D1141,E1141*4.27,0)))</f>
        <v>0</v>
      </c>
    </row>
    <row r="1142" spans="1:31" x14ac:dyDescent="0.25">
      <c r="A1142" s="50">
        <v>1141</v>
      </c>
      <c r="B1142" s="51">
        <v>39692</v>
      </c>
      <c r="C1142" s="75">
        <f>B1142</f>
        <v>39692</v>
      </c>
      <c r="D1142" s="50" t="s">
        <v>708</v>
      </c>
      <c r="E1142" s="50">
        <v>1</v>
      </c>
      <c r="F1142" s="50">
        <v>0</v>
      </c>
      <c r="G1142" s="50">
        <v>11</v>
      </c>
      <c r="H1142" s="50">
        <v>16</v>
      </c>
      <c r="I1142" s="53">
        <f>IF(E1142&gt;0,TIME(F1142,G1142,H1142),"")</f>
        <v>7.8240740740740753E-3</v>
      </c>
      <c r="J1142" s="54">
        <f>IF(E1142&gt;0,TIME(F1142,G1142,H1142)/E1142,"")</f>
        <v>7.8240740740740753E-3</v>
      </c>
      <c r="K1142" s="50" t="s">
        <v>694</v>
      </c>
      <c r="L1142" s="50" t="s">
        <v>732</v>
      </c>
      <c r="M1142" s="55">
        <f>IF(D1142&gt;0,0.0416666666666667/J1142,"")</f>
        <v>5.3254437869822517</v>
      </c>
      <c r="N1142" s="50">
        <v>0</v>
      </c>
      <c r="O1142" s="50" t="s">
        <v>184</v>
      </c>
      <c r="Q1142" s="151">
        <f>IF("1-Swim"=D1142,J1142*2.4,IF("2-Bike"=D1142,J1142*112,IF("3-Run"=D1142,J1142*26.2,0)))</f>
        <v>0</v>
      </c>
      <c r="R1142" s="151">
        <f>Q1142/2</f>
        <v>0</v>
      </c>
      <c r="S1142" s="53">
        <f>J1142*26.2</f>
        <v>0.20499074074074078</v>
      </c>
      <c r="T1142" s="53">
        <f>(J1142+0.0013889)*26.2</f>
        <v>0.24137992074074077</v>
      </c>
      <c r="U1142" s="53">
        <f>S1142/2</f>
        <v>0.10249537037037039</v>
      </c>
      <c r="V1142" s="53">
        <f>T1142/2</f>
        <v>0.12068996037037039</v>
      </c>
      <c r="W1142" s="50">
        <f>RANK(J1142,J:J,1)</f>
        <v>2319</v>
      </c>
      <c r="X1142" s="50">
        <f>YEAR(B1142)</f>
        <v>2008</v>
      </c>
      <c r="Y1142" s="50">
        <f>MONTH(B1142)</f>
        <v>9</v>
      </c>
      <c r="Z1142" s="56">
        <f>X1142*100+Y1142</f>
        <v>200809</v>
      </c>
      <c r="AA1142" s="56">
        <f>WEEKNUM(B1142,1)</f>
        <v>36</v>
      </c>
      <c r="AB1142" s="58">
        <f>IF(ISBLANK(B1142)," ",MAX(B1142-B1141-1,0))</f>
        <v>0</v>
      </c>
      <c r="AC1142" s="56">
        <f>DAY(B1142)</f>
        <v>1</v>
      </c>
      <c r="AD1142" s="53">
        <f>U1142+V1142</f>
        <v>0.22318533074074076</v>
      </c>
      <c r="AE1142" s="56">
        <f>IF("1-Swim"=D1142,E1142*46.7,IF("2-Bike"=D1142,E1142,IF("3-Run"=D1142,E1142*4.27,0)))</f>
        <v>0</v>
      </c>
    </row>
    <row r="1143" spans="1:31" x14ac:dyDescent="0.25">
      <c r="A1143" s="50">
        <v>1142</v>
      </c>
      <c r="B1143" s="51">
        <v>39692</v>
      </c>
      <c r="C1143" s="75">
        <f>B1143</f>
        <v>39692</v>
      </c>
      <c r="D1143" s="50" t="s">
        <v>709</v>
      </c>
      <c r="E1143" s="50">
        <v>1</v>
      </c>
      <c r="F1143" s="50">
        <v>0</v>
      </c>
      <c r="G1143" s="50">
        <v>11</v>
      </c>
      <c r="H1143" s="50">
        <v>28</v>
      </c>
      <c r="I1143" s="53">
        <f>IF(E1143&gt;0,TIME(F1143,G1143,H1143),"")</f>
        <v>7.9629629629629634E-3</v>
      </c>
      <c r="J1143" s="54">
        <f>IF(E1143&gt;0,TIME(F1143,G1143,H1143)/E1143,"")</f>
        <v>7.9629629629629634E-3</v>
      </c>
      <c r="K1143" s="50" t="s">
        <v>694</v>
      </c>
      <c r="L1143" s="50" t="s">
        <v>733</v>
      </c>
      <c r="M1143" s="55">
        <f>IF(D1143&gt;0,0.0416666666666667/J1143,"")</f>
        <v>5.2325581395348877</v>
      </c>
      <c r="N1143" s="50">
        <v>0</v>
      </c>
      <c r="O1143" s="50" t="s">
        <v>184</v>
      </c>
      <c r="Q1143" s="151">
        <f>IF("1-Swim"=D1143,J1143*2.4,IF("2-Bike"=D1143,J1143*112,IF("3-Run"=D1143,J1143*26.2,0)))</f>
        <v>0</v>
      </c>
      <c r="R1143" s="151">
        <f>Q1143/2</f>
        <v>0</v>
      </c>
      <c r="S1143" s="53">
        <f>J1143*26.2</f>
        <v>0.20862962962962964</v>
      </c>
      <c r="T1143" s="53">
        <f>(J1143+0.0013889)*26.2</f>
        <v>0.24501880962962963</v>
      </c>
      <c r="U1143" s="53">
        <f>S1143/2</f>
        <v>0.10431481481481482</v>
      </c>
      <c r="V1143" s="53">
        <f>T1143/2</f>
        <v>0.12250940481481482</v>
      </c>
      <c r="W1143" s="50">
        <f>RANK(J1143,J:J,1)</f>
        <v>2414</v>
      </c>
      <c r="X1143" s="50">
        <f>YEAR(B1143)</f>
        <v>2008</v>
      </c>
      <c r="Y1143" s="50">
        <f>MONTH(B1143)</f>
        <v>9</v>
      </c>
      <c r="Z1143" s="56">
        <f>X1143*100+Y1143</f>
        <v>200809</v>
      </c>
      <c r="AA1143" s="56">
        <f>WEEKNUM(B1143,1)</f>
        <v>36</v>
      </c>
      <c r="AB1143" s="58">
        <f>IF(ISBLANK(B1143)," ",MAX(B1143-B1142-1,0))</f>
        <v>0</v>
      </c>
      <c r="AC1143" s="56">
        <f>DAY(B1143)</f>
        <v>1</v>
      </c>
      <c r="AD1143" s="53">
        <f>U1143+V1143</f>
        <v>0.22682421962962962</v>
      </c>
      <c r="AE1143" s="56">
        <f>IF("1-Swim"=D1143,E1143*46.7,IF("2-Bike"=D1143,E1143,IF("3-Run"=D1143,E1143*4.27,0)))</f>
        <v>0</v>
      </c>
    </row>
    <row r="1144" spans="1:31" x14ac:dyDescent="0.25">
      <c r="A1144" s="50">
        <v>1143</v>
      </c>
      <c r="B1144" s="51">
        <v>39692</v>
      </c>
      <c r="C1144" s="75">
        <f>B1144</f>
        <v>39692</v>
      </c>
      <c r="D1144" s="50" t="s">
        <v>710</v>
      </c>
      <c r="E1144" s="50">
        <v>0.4</v>
      </c>
      <c r="F1144" s="50">
        <v>0</v>
      </c>
      <c r="G1144" s="50">
        <v>4</v>
      </c>
      <c r="H1144" s="50">
        <v>53</v>
      </c>
      <c r="I1144" s="53">
        <f>IF(E1144&gt;0,TIME(F1144,G1144,H1144),"")</f>
        <v>3.3912037037037036E-3</v>
      </c>
      <c r="J1144" s="54">
        <f>IF(E1144&gt;0,TIME(F1144,G1144,H1144)/E1144,"")</f>
        <v>8.4780092592592581E-3</v>
      </c>
      <c r="K1144" s="50" t="s">
        <v>694</v>
      </c>
      <c r="L1144" s="50" t="s">
        <v>734</v>
      </c>
      <c r="M1144" s="55">
        <f>IF(D1144&gt;0,0.0416666666666667/J1144,"")</f>
        <v>4.9146757679180935</v>
      </c>
      <c r="N1144" s="50">
        <v>0</v>
      </c>
      <c r="O1144" s="50" t="s">
        <v>184</v>
      </c>
      <c r="Q1144" s="151">
        <f>IF("1-Swim"=D1144,J1144*2.4,IF("2-Bike"=D1144,J1144*112,IF("3-Run"=D1144,J1144*26.2,0)))</f>
        <v>0</v>
      </c>
      <c r="R1144" s="151">
        <f>Q1144/2</f>
        <v>0</v>
      </c>
      <c r="S1144" s="53">
        <f>J1144*26.2</f>
        <v>0.22212384259259255</v>
      </c>
      <c r="T1144" s="53">
        <f>(J1144+0.0013889)*26.2</f>
        <v>0.25851302259259257</v>
      </c>
      <c r="U1144" s="53">
        <f>S1144/2</f>
        <v>0.11106192129629627</v>
      </c>
      <c r="V1144" s="53">
        <f>T1144/2</f>
        <v>0.12925651129629628</v>
      </c>
      <c r="W1144" s="50">
        <f>RANK(J1144,J:J,1)</f>
        <v>2653</v>
      </c>
      <c r="X1144" s="50">
        <f>YEAR(B1144)</f>
        <v>2008</v>
      </c>
      <c r="Y1144" s="50">
        <f>MONTH(B1144)</f>
        <v>9</v>
      </c>
      <c r="Z1144" s="56">
        <f>X1144*100+Y1144</f>
        <v>200809</v>
      </c>
      <c r="AA1144" s="56">
        <f>WEEKNUM(B1144,1)</f>
        <v>36</v>
      </c>
      <c r="AB1144" s="58">
        <f>IF(ISBLANK(B1144)," ",MAX(B1144-B1143-1,0))</f>
        <v>0</v>
      </c>
      <c r="AC1144" s="56">
        <f>DAY(B1144)</f>
        <v>1</v>
      </c>
      <c r="AD1144" s="53">
        <f>U1144+V1144</f>
        <v>0.24031843259259256</v>
      </c>
      <c r="AE1144" s="56">
        <f>IF("1-Swim"=D1144,E1144*46.7,IF("2-Bike"=D1144,E1144,IF("3-Run"=D1144,E1144*4.27,0)))</f>
        <v>0</v>
      </c>
    </row>
    <row r="1145" spans="1:31" x14ac:dyDescent="0.25">
      <c r="A1145" s="50">
        <v>1144</v>
      </c>
      <c r="B1145" s="51">
        <v>39694</v>
      </c>
      <c r="C1145" s="75">
        <f>B1145</f>
        <v>39694</v>
      </c>
      <c r="D1145" s="50" t="s">
        <v>1223</v>
      </c>
      <c r="E1145" s="50">
        <v>4.5</v>
      </c>
      <c r="F1145" s="50">
        <v>0</v>
      </c>
      <c r="G1145" s="50">
        <v>46</v>
      </c>
      <c r="H1145" s="50">
        <v>13</v>
      </c>
      <c r="I1145" s="53">
        <f>IF(E1145&gt;0,TIME(F1145,G1145,H1145),"")</f>
        <v>3.2094907407407412E-2</v>
      </c>
      <c r="J1145" s="54">
        <f>IF(E1145&gt;0,TIME(F1145,G1145,H1145)/E1145,"")</f>
        <v>7.1322016460905364E-3</v>
      </c>
      <c r="K1145" s="50" t="s">
        <v>694</v>
      </c>
      <c r="L1145" s="50" t="s">
        <v>152</v>
      </c>
      <c r="M1145" s="55">
        <f>IF(D1145&gt;0,0.0416666666666667/J1145,"")</f>
        <v>5.8420483231157627</v>
      </c>
      <c r="N1145" s="50">
        <v>0</v>
      </c>
      <c r="O1145" s="50" t="s">
        <v>748</v>
      </c>
      <c r="Q1145" s="151">
        <f>IF("1-Swim"=D1145,J1145*2.4,IF("2-Bike"=D1145,J1145*112,IF("3-Run"=D1145,J1145*26.2,0)))</f>
        <v>0.18686368312757204</v>
      </c>
      <c r="R1145" s="151">
        <f>Q1145/2</f>
        <v>9.3431841563786019E-2</v>
      </c>
      <c r="S1145" s="53">
        <f>J1145*26.2</f>
        <v>0.18686368312757204</v>
      </c>
      <c r="T1145" s="53">
        <f>(J1145+0.0013889)*26.2</f>
        <v>0.22325286312757206</v>
      </c>
      <c r="U1145" s="53">
        <f>S1145/2</f>
        <v>9.3431841563786019E-2</v>
      </c>
      <c r="V1145" s="53">
        <f>T1145/2</f>
        <v>0.11162643156378603</v>
      </c>
      <c r="W1145" s="50">
        <f>RANK(J1145,J:J,1)</f>
        <v>1708</v>
      </c>
      <c r="X1145" s="50">
        <f>YEAR(B1145)</f>
        <v>2008</v>
      </c>
      <c r="Y1145" s="50">
        <f>MONTH(B1145)</f>
        <v>9</v>
      </c>
      <c r="Z1145" s="56">
        <f>X1145*100+Y1145</f>
        <v>200809</v>
      </c>
      <c r="AA1145" s="56">
        <f>WEEKNUM(B1145,1)</f>
        <v>36</v>
      </c>
      <c r="AB1145" s="58">
        <f>IF(ISBLANK(B1145)," ",MAX(B1145-B1144-1,0))</f>
        <v>1</v>
      </c>
      <c r="AC1145" s="56">
        <f>DAY(B1145)</f>
        <v>3</v>
      </c>
      <c r="AD1145" s="53">
        <f>U1145+V1145</f>
        <v>0.20505827312757205</v>
      </c>
      <c r="AE1145" s="56">
        <f>IF("1-Swim"=D1145,E1145*46.7,IF("2-Bike"=D1145,E1145,IF("3-Run"=D1145,E1145*4.27,0)))</f>
        <v>19.214999999999996</v>
      </c>
    </row>
    <row r="1146" spans="1:31" x14ac:dyDescent="0.25">
      <c r="A1146" s="50">
        <v>1145</v>
      </c>
      <c r="B1146" s="51">
        <v>39696</v>
      </c>
      <c r="C1146" s="75">
        <f>B1146</f>
        <v>39696</v>
      </c>
      <c r="D1146" s="50" t="s">
        <v>1223</v>
      </c>
      <c r="E1146" s="50">
        <v>4</v>
      </c>
      <c r="F1146" s="50">
        <v>0</v>
      </c>
      <c r="G1146" s="50">
        <v>38</v>
      </c>
      <c r="H1146" s="50">
        <v>13</v>
      </c>
      <c r="I1146" s="53">
        <f>IF(E1146&gt;0,TIME(F1146,G1146,H1146),"")</f>
        <v>2.6539351851851852E-2</v>
      </c>
      <c r="J1146" s="54">
        <f>IF(E1146&gt;0,TIME(F1146,G1146,H1146)/E1146,"")</f>
        <v>6.634837962962963E-3</v>
      </c>
      <c r="K1146" s="50" t="s">
        <v>694</v>
      </c>
      <c r="L1146" s="50" t="s">
        <v>143</v>
      </c>
      <c r="M1146" s="55">
        <f>IF(D1146&gt;0,0.0416666666666667/J1146,"")</f>
        <v>6.2799825556040174</v>
      </c>
      <c r="N1146" s="50">
        <v>0</v>
      </c>
      <c r="O1146" s="50" t="s">
        <v>189</v>
      </c>
      <c r="Q1146" s="151">
        <f>IF("1-Swim"=D1146,J1146*2.4,IF("2-Bike"=D1146,J1146*112,IF("3-Run"=D1146,J1146*26.2,0)))</f>
        <v>0.17383275462962963</v>
      </c>
      <c r="R1146" s="151">
        <f>Q1146/2</f>
        <v>8.6916377314814816E-2</v>
      </c>
      <c r="S1146" s="53">
        <f>J1146*26.2</f>
        <v>0.17383275462962963</v>
      </c>
      <c r="T1146" s="53">
        <f>(J1146+0.0013889)*26.2</f>
        <v>0.2102219346296296</v>
      </c>
      <c r="U1146" s="53">
        <f>S1146/2</f>
        <v>8.6916377314814816E-2</v>
      </c>
      <c r="V1146" s="53">
        <f>T1146/2</f>
        <v>0.1051109673148148</v>
      </c>
      <c r="W1146" s="50">
        <f>RANK(J1146,J:J,1)</f>
        <v>1134</v>
      </c>
      <c r="X1146" s="50">
        <f>YEAR(B1146)</f>
        <v>2008</v>
      </c>
      <c r="Y1146" s="50">
        <f>MONTH(B1146)</f>
        <v>9</v>
      </c>
      <c r="Z1146" s="56">
        <f>X1146*100+Y1146</f>
        <v>200809</v>
      </c>
      <c r="AA1146" s="56">
        <f>WEEKNUM(B1146,1)</f>
        <v>36</v>
      </c>
      <c r="AB1146" s="58">
        <f>IF(ISBLANK(B1146)," ",MAX(B1146-B1145-1,0))</f>
        <v>1</v>
      </c>
      <c r="AC1146" s="56">
        <f>DAY(B1146)</f>
        <v>5</v>
      </c>
      <c r="AD1146" s="53">
        <f>U1146+V1146</f>
        <v>0.19202734462962961</v>
      </c>
      <c r="AE1146" s="56">
        <f>IF("1-Swim"=D1146,E1146*46.7,IF("2-Bike"=D1146,E1146,IF("3-Run"=D1146,E1146*4.27,0)))</f>
        <v>17.079999999999998</v>
      </c>
    </row>
    <row r="1147" spans="1:31" x14ac:dyDescent="0.25">
      <c r="A1147" s="50">
        <v>1146</v>
      </c>
      <c r="B1147" s="51">
        <v>39697</v>
      </c>
      <c r="C1147" s="75">
        <f>B1147</f>
        <v>39697</v>
      </c>
      <c r="D1147" s="80" t="s">
        <v>1223</v>
      </c>
      <c r="E1147" s="50">
        <v>8</v>
      </c>
      <c r="F1147" s="50">
        <v>1</v>
      </c>
      <c r="G1147" s="50">
        <v>38</v>
      </c>
      <c r="H1147" s="50">
        <v>0</v>
      </c>
      <c r="I1147" s="53">
        <f>IF(E1147&gt;0,TIME(F1147,G1147,H1147),"")</f>
        <v>6.805555555555555E-2</v>
      </c>
      <c r="J1147" s="54">
        <f>IF(E1147&gt;0,TIME(F1147,G1147,H1147)/E1147,"")</f>
        <v>8.5069444444444437E-3</v>
      </c>
      <c r="K1147" s="50" t="s">
        <v>694</v>
      </c>
      <c r="L1147" s="50" t="s">
        <v>537</v>
      </c>
      <c r="M1147" s="55">
        <f>IF(D1147&gt;0,0.0416666666666667/J1147,"")</f>
        <v>4.8979591836734739</v>
      </c>
      <c r="N1147" s="50">
        <v>0</v>
      </c>
      <c r="O1147" s="50" t="s">
        <v>749</v>
      </c>
      <c r="P1147" s="50" t="s">
        <v>750</v>
      </c>
      <c r="Q1147" s="151">
        <f>IF("1-Swim"=D1147,J1147*2.4,IF("2-Bike"=D1147,J1147*112,IF("3-Run"=D1147,J1147*26.2,0)))</f>
        <v>0.22288194444444442</v>
      </c>
      <c r="R1147" s="151">
        <f>Q1147/2</f>
        <v>0.11144097222222221</v>
      </c>
      <c r="S1147" s="53">
        <f>J1147*26.2</f>
        <v>0.22288194444444442</v>
      </c>
      <c r="T1147" s="53">
        <f>(J1147+0.0013889)*26.2</f>
        <v>0.25927112444444445</v>
      </c>
      <c r="U1147" s="53">
        <f>S1147/2</f>
        <v>0.11144097222222221</v>
      </c>
      <c r="V1147" s="53">
        <f>T1147/2</f>
        <v>0.12963556222222222</v>
      </c>
      <c r="W1147" s="50">
        <f>RANK(J1147,J:J,1)</f>
        <v>2661</v>
      </c>
      <c r="X1147" s="50">
        <f>YEAR(B1147)</f>
        <v>2008</v>
      </c>
      <c r="Y1147" s="50">
        <f>MONTH(B1147)</f>
        <v>9</v>
      </c>
      <c r="Z1147" s="56">
        <f>X1147*100+Y1147</f>
        <v>200809</v>
      </c>
      <c r="AA1147" s="56">
        <f>WEEKNUM(B1147,1)</f>
        <v>36</v>
      </c>
      <c r="AB1147" s="58">
        <f>IF(ISBLANK(B1147)," ",MAX(B1147-B1146-1,0))</f>
        <v>0</v>
      </c>
      <c r="AC1147" s="56">
        <f>DAY(B1147)</f>
        <v>6</v>
      </c>
      <c r="AD1147" s="53">
        <f>U1147+V1147</f>
        <v>0.24107653444444443</v>
      </c>
      <c r="AE1147" s="56">
        <f>IF("1-Swim"=D1147,E1147*46.7,IF("2-Bike"=D1147,E1147,IF("3-Run"=D1147,E1147*4.27,0)))</f>
        <v>34.159999999999997</v>
      </c>
    </row>
    <row r="1148" spans="1:31" x14ac:dyDescent="0.25">
      <c r="A1148" s="50">
        <v>1147</v>
      </c>
      <c r="B1148" s="51">
        <v>39699</v>
      </c>
      <c r="C1148" s="75">
        <f>B1148</f>
        <v>39699</v>
      </c>
      <c r="D1148" s="50" t="s">
        <v>1223</v>
      </c>
      <c r="E1148" s="50">
        <v>5</v>
      </c>
      <c r="F1148" s="50">
        <v>0</v>
      </c>
      <c r="G1148" s="50">
        <v>48</v>
      </c>
      <c r="H1148" s="50">
        <v>19</v>
      </c>
      <c r="I1148" s="53">
        <f>IF(E1148&gt;0,TIME(F1148,G1148,H1148),"")</f>
        <v>3.3553240740740745E-2</v>
      </c>
      <c r="J1148" s="54">
        <f>IF(E1148&gt;0,TIME(F1148,G1148,H1148)/E1148,"")</f>
        <v>6.7106481481481487E-3</v>
      </c>
      <c r="K1148" s="50" t="s">
        <v>688</v>
      </c>
      <c r="L1148" s="50" t="s">
        <v>171</v>
      </c>
      <c r="M1148" s="55">
        <f>IF(D1148&gt;0,0.0416666666666667/J1148,"")</f>
        <v>6.2090375991721327</v>
      </c>
      <c r="N1148" s="50">
        <v>0</v>
      </c>
      <c r="O1148" s="50" t="s">
        <v>189</v>
      </c>
      <c r="Q1148" s="151">
        <f>IF("1-Swim"=D1148,J1148*2.4,IF("2-Bike"=D1148,J1148*112,IF("3-Run"=D1148,J1148*26.2,0)))</f>
        <v>0.17581898148148148</v>
      </c>
      <c r="R1148" s="151">
        <f>Q1148/2</f>
        <v>8.7909490740740739E-2</v>
      </c>
      <c r="S1148" s="53">
        <f>J1148*26.2</f>
        <v>0.17581898148148148</v>
      </c>
      <c r="T1148" s="53">
        <f>(J1148+0.0013889)*26.2</f>
        <v>0.21220816148148147</v>
      </c>
      <c r="U1148" s="53">
        <f>S1148/2</f>
        <v>8.7909490740740739E-2</v>
      </c>
      <c r="V1148" s="53">
        <f>T1148/2</f>
        <v>0.10610408074074074</v>
      </c>
      <c r="W1148" s="50">
        <f>RANK(J1148,J:J,1)</f>
        <v>1195</v>
      </c>
      <c r="X1148" s="50">
        <f>YEAR(B1148)</f>
        <v>2008</v>
      </c>
      <c r="Y1148" s="50">
        <f>MONTH(B1148)</f>
        <v>9</v>
      </c>
      <c r="Z1148" s="56">
        <f>X1148*100+Y1148</f>
        <v>200809</v>
      </c>
      <c r="AA1148" s="56">
        <f>WEEKNUM(B1148,1)</f>
        <v>37</v>
      </c>
      <c r="AB1148" s="58">
        <f>IF(ISBLANK(B1148)," ",MAX(B1148-B1147-1,0))</f>
        <v>1</v>
      </c>
      <c r="AC1148" s="56">
        <f>DAY(B1148)</f>
        <v>8</v>
      </c>
      <c r="AD1148" s="53">
        <f>U1148+V1148</f>
        <v>0.19401357148148146</v>
      </c>
      <c r="AE1148" s="56">
        <f>IF("1-Swim"=D1148,E1148*46.7,IF("2-Bike"=D1148,E1148,IF("3-Run"=D1148,E1148*4.27,0)))</f>
        <v>21.349999999999998</v>
      </c>
    </row>
    <row r="1149" spans="1:31" x14ac:dyDescent="0.25">
      <c r="A1149" s="50">
        <v>1148</v>
      </c>
      <c r="B1149" s="51">
        <v>39701</v>
      </c>
      <c r="C1149" s="75">
        <f>B1149</f>
        <v>39701</v>
      </c>
      <c r="D1149" s="50" t="s">
        <v>1223</v>
      </c>
      <c r="E1149" s="50">
        <v>4</v>
      </c>
      <c r="F1149" s="50">
        <v>0</v>
      </c>
      <c r="G1149" s="50">
        <v>39</v>
      </c>
      <c r="H1149" s="50">
        <v>13</v>
      </c>
      <c r="I1149" s="53">
        <f>IF(E1149&gt;0,TIME(F1149,G1149,H1149),"")</f>
        <v>2.7233796296296298E-2</v>
      </c>
      <c r="J1149" s="54">
        <f>IF(E1149&gt;0,TIME(F1149,G1149,H1149)/E1149,"")</f>
        <v>6.8084490740740744E-3</v>
      </c>
      <c r="K1149" s="50" t="s">
        <v>688</v>
      </c>
      <c r="L1149" s="50" t="s">
        <v>143</v>
      </c>
      <c r="M1149" s="55">
        <f>IF(D1149&gt;0,0.0416666666666667/J1149,"")</f>
        <v>6.1198470038249084</v>
      </c>
      <c r="N1149" s="50">
        <v>0</v>
      </c>
      <c r="O1149" s="50" t="s">
        <v>255</v>
      </c>
      <c r="Q1149" s="151">
        <f>IF("1-Swim"=D1149,J1149*2.4,IF("2-Bike"=D1149,J1149*112,IF("3-Run"=D1149,J1149*26.2,0)))</f>
        <v>0.17838136574074073</v>
      </c>
      <c r="R1149" s="151">
        <f>Q1149/2</f>
        <v>8.9190682870370366E-2</v>
      </c>
      <c r="S1149" s="53">
        <f>J1149*26.2</f>
        <v>0.17838136574074073</v>
      </c>
      <c r="T1149" s="53">
        <f>(J1149+0.0013889)*26.2</f>
        <v>0.21477054574074075</v>
      </c>
      <c r="U1149" s="53">
        <f>S1149/2</f>
        <v>8.9190682870370366E-2</v>
      </c>
      <c r="V1149" s="53">
        <f>T1149/2</f>
        <v>0.10738527287037038</v>
      </c>
      <c r="W1149" s="50">
        <f>RANK(J1149,J:J,1)</f>
        <v>1315</v>
      </c>
      <c r="X1149" s="50">
        <f>YEAR(B1149)</f>
        <v>2008</v>
      </c>
      <c r="Y1149" s="50">
        <f>MONTH(B1149)</f>
        <v>9</v>
      </c>
      <c r="Z1149" s="56">
        <f>X1149*100+Y1149</f>
        <v>200809</v>
      </c>
      <c r="AA1149" s="56">
        <f>WEEKNUM(B1149,1)</f>
        <v>37</v>
      </c>
      <c r="AB1149" s="58">
        <f>IF(ISBLANK(B1149)," ",MAX(B1149-B1148-1,0))</f>
        <v>1</v>
      </c>
      <c r="AC1149" s="56">
        <f>DAY(B1149)</f>
        <v>10</v>
      </c>
      <c r="AD1149" s="53">
        <f>U1149+V1149</f>
        <v>0.19657595574074074</v>
      </c>
      <c r="AE1149" s="56">
        <f>IF("1-Swim"=D1149,E1149*46.7,IF("2-Bike"=D1149,E1149,IF("3-Run"=D1149,E1149*4.27,0)))</f>
        <v>17.079999999999998</v>
      </c>
    </row>
    <row r="1150" spans="1:31" x14ac:dyDescent="0.25">
      <c r="A1150" s="50">
        <v>1149</v>
      </c>
      <c r="B1150" s="51">
        <v>39702</v>
      </c>
      <c r="C1150" s="75">
        <f>B1150</f>
        <v>39702</v>
      </c>
      <c r="D1150" s="50" t="s">
        <v>1223</v>
      </c>
      <c r="E1150" s="50">
        <v>6</v>
      </c>
      <c r="F1150" s="50">
        <v>1</v>
      </c>
      <c r="G1150" s="50">
        <v>0</v>
      </c>
      <c r="H1150" s="50">
        <v>38</v>
      </c>
      <c r="I1150" s="53">
        <f>IF(E1150&gt;0,TIME(F1150,G1150,H1150),"")</f>
        <v>4.2106481481481488E-2</v>
      </c>
      <c r="J1150" s="54">
        <f>IF(E1150&gt;0,TIME(F1150,G1150,H1150)/E1150,"")</f>
        <v>7.017746913580248E-3</v>
      </c>
      <c r="K1150" s="50" t="s">
        <v>688</v>
      </c>
      <c r="L1150" s="50" t="s">
        <v>662</v>
      </c>
      <c r="M1150" s="55">
        <f>IF(D1150&gt;0,0.0416666666666667/J1150,"")</f>
        <v>5.9373282023089651</v>
      </c>
      <c r="N1150" s="50">
        <v>0</v>
      </c>
      <c r="O1150" s="50" t="s">
        <v>255</v>
      </c>
      <c r="Q1150" s="151">
        <f>IF("1-Swim"=D1150,J1150*2.4,IF("2-Bike"=D1150,J1150*112,IF("3-Run"=D1150,J1150*26.2,0)))</f>
        <v>0.1838649691358025</v>
      </c>
      <c r="R1150" s="151">
        <f>Q1150/2</f>
        <v>9.1932484567901249E-2</v>
      </c>
      <c r="S1150" s="53">
        <f>J1150*26.2</f>
        <v>0.1838649691358025</v>
      </c>
      <c r="T1150" s="53">
        <f>(J1150+0.0013889)*26.2</f>
        <v>0.22025414913580249</v>
      </c>
      <c r="U1150" s="53">
        <f>S1150/2</f>
        <v>9.1932484567901249E-2</v>
      </c>
      <c r="V1150" s="53">
        <f>T1150/2</f>
        <v>0.11012707456790125</v>
      </c>
      <c r="W1150" s="50">
        <f>RANK(J1150,J:J,1)</f>
        <v>1578</v>
      </c>
      <c r="X1150" s="50">
        <f>YEAR(B1150)</f>
        <v>2008</v>
      </c>
      <c r="Y1150" s="50">
        <f>MONTH(B1150)</f>
        <v>9</v>
      </c>
      <c r="Z1150" s="56">
        <f>X1150*100+Y1150</f>
        <v>200809</v>
      </c>
      <c r="AA1150" s="56">
        <f>WEEKNUM(B1150,1)</f>
        <v>37</v>
      </c>
      <c r="AB1150" s="58">
        <f>IF(ISBLANK(B1150)," ",MAX(B1150-B1149-1,0))</f>
        <v>0</v>
      </c>
      <c r="AC1150" s="56">
        <f>DAY(B1150)</f>
        <v>11</v>
      </c>
      <c r="AD1150" s="53">
        <f>U1150+V1150</f>
        <v>0.20205955913580248</v>
      </c>
      <c r="AE1150" s="56">
        <f>IF("1-Swim"=D1150,E1150*46.7,IF("2-Bike"=D1150,E1150,IF("3-Run"=D1150,E1150*4.27,0)))</f>
        <v>25.619999999999997</v>
      </c>
    </row>
    <row r="1151" spans="1:31" x14ac:dyDescent="0.25">
      <c r="A1151" s="50">
        <v>1150</v>
      </c>
      <c r="B1151" s="51">
        <v>39703</v>
      </c>
      <c r="C1151" s="75">
        <f>B1151</f>
        <v>39703</v>
      </c>
      <c r="D1151" s="50" t="s">
        <v>1223</v>
      </c>
      <c r="E1151" s="50">
        <v>6</v>
      </c>
      <c r="F1151" s="50">
        <v>0</v>
      </c>
      <c r="G1151" s="50">
        <v>56</v>
      </c>
      <c r="H1151" s="50">
        <v>2</v>
      </c>
      <c r="I1151" s="53">
        <f>IF(E1151&gt;0,TIME(F1151,G1151,H1151),"")</f>
        <v>3.8912037037037037E-2</v>
      </c>
      <c r="J1151" s="54">
        <f>IF(E1151&gt;0,TIME(F1151,G1151,H1151)/E1151,"")</f>
        <v>6.4853395061728394E-3</v>
      </c>
      <c r="K1151" s="50" t="s">
        <v>688</v>
      </c>
      <c r="L1151" s="50" t="s">
        <v>662</v>
      </c>
      <c r="M1151" s="55">
        <f>IF(D1151&gt;0,0.0416666666666667/J1151,"")</f>
        <v>6.4247471743010163</v>
      </c>
      <c r="N1151" s="50">
        <v>0</v>
      </c>
      <c r="O1151" s="50" t="s">
        <v>198</v>
      </c>
      <c r="Q1151" s="151">
        <f>IF("1-Swim"=D1151,J1151*2.4,IF("2-Bike"=D1151,J1151*112,IF("3-Run"=D1151,J1151*26.2,0)))</f>
        <v>0.16991589506172838</v>
      </c>
      <c r="R1151" s="151">
        <f>Q1151/2</f>
        <v>8.4957947530864192E-2</v>
      </c>
      <c r="S1151" s="53">
        <f>J1151*26.2</f>
        <v>0.16991589506172838</v>
      </c>
      <c r="T1151" s="53">
        <f>(J1151+0.0013889)*26.2</f>
        <v>0.2063050750617284</v>
      </c>
      <c r="U1151" s="53">
        <f>S1151/2</f>
        <v>8.4957947530864192E-2</v>
      </c>
      <c r="V1151" s="53">
        <f>T1151/2</f>
        <v>0.1031525375308642</v>
      </c>
      <c r="W1151" s="50">
        <f>RANK(J1151,J:J,1)</f>
        <v>1005</v>
      </c>
      <c r="X1151" s="50">
        <f>YEAR(B1151)</f>
        <v>2008</v>
      </c>
      <c r="Y1151" s="50">
        <f>MONTH(B1151)</f>
        <v>9</v>
      </c>
      <c r="Z1151" s="56">
        <f>X1151*100+Y1151</f>
        <v>200809</v>
      </c>
      <c r="AA1151" s="56">
        <f>WEEKNUM(B1151,1)</f>
        <v>37</v>
      </c>
      <c r="AB1151" s="58">
        <f>IF(ISBLANK(B1151)," ",MAX(B1151-B1150-1,0))</f>
        <v>0</v>
      </c>
      <c r="AC1151" s="56">
        <f>DAY(B1151)</f>
        <v>12</v>
      </c>
      <c r="AD1151" s="53">
        <f>U1151+V1151</f>
        <v>0.18811048506172839</v>
      </c>
      <c r="AE1151" s="56">
        <f>IF("1-Swim"=D1151,E1151*46.7,IF("2-Bike"=D1151,E1151,IF("3-Run"=D1151,E1151*4.27,0)))</f>
        <v>25.619999999999997</v>
      </c>
    </row>
    <row r="1152" spans="1:31" x14ac:dyDescent="0.25">
      <c r="A1152" s="50">
        <v>1151</v>
      </c>
      <c r="B1152" s="51">
        <v>39705</v>
      </c>
      <c r="C1152" s="75">
        <f>B1152</f>
        <v>39705</v>
      </c>
      <c r="D1152" s="50" t="s">
        <v>1223</v>
      </c>
      <c r="E1152" s="50">
        <v>18</v>
      </c>
      <c r="F1152" s="50">
        <v>3</v>
      </c>
      <c r="G1152" s="50">
        <v>25</v>
      </c>
      <c r="H1152" s="50">
        <v>54</v>
      </c>
      <c r="I1152" s="53">
        <f>IF(E1152&gt;0,TIME(F1152,G1152,H1152),"")</f>
        <v>0.14298611111111112</v>
      </c>
      <c r="J1152" s="54">
        <f>IF(E1152&gt;0,TIME(F1152,G1152,H1152)/E1152,"")</f>
        <v>7.9436728395061735E-3</v>
      </c>
      <c r="K1152" s="50" t="s">
        <v>688</v>
      </c>
      <c r="L1152" s="50" t="s">
        <v>751</v>
      </c>
      <c r="M1152" s="55">
        <f>IF(D1152&gt;0,0.0416666666666667/J1152,"")</f>
        <v>5.2452646915978667</v>
      </c>
      <c r="N1152" s="50">
        <v>0</v>
      </c>
      <c r="O1152" s="50" t="s">
        <v>189</v>
      </c>
      <c r="Q1152" s="151">
        <f>IF("1-Swim"=D1152,J1152*2.4,IF("2-Bike"=D1152,J1152*112,IF("3-Run"=D1152,J1152*26.2,0)))</f>
        <v>0.20812422839506173</v>
      </c>
      <c r="R1152" s="151">
        <f>Q1152/2</f>
        <v>0.10406211419753086</v>
      </c>
      <c r="S1152" s="53">
        <f>J1152*26.2</f>
        <v>0.20812422839506173</v>
      </c>
      <c r="T1152" s="53">
        <f>(J1152+0.0013889)*26.2</f>
        <v>0.24451340839506175</v>
      </c>
      <c r="U1152" s="53">
        <f>S1152/2</f>
        <v>0.10406211419753086</v>
      </c>
      <c r="V1152" s="53">
        <f>T1152/2</f>
        <v>0.12225670419753087</v>
      </c>
      <c r="W1152" s="50">
        <f>RANK(J1152,J:J,1)</f>
        <v>2402</v>
      </c>
      <c r="X1152" s="50">
        <f>YEAR(B1152)</f>
        <v>2008</v>
      </c>
      <c r="Y1152" s="50">
        <f>MONTH(B1152)</f>
        <v>9</v>
      </c>
      <c r="Z1152" s="56">
        <f>X1152*100+Y1152</f>
        <v>200809</v>
      </c>
      <c r="AA1152" s="56">
        <f>WEEKNUM(B1152,1)</f>
        <v>38</v>
      </c>
      <c r="AB1152" s="58">
        <f>IF(ISBLANK(B1152)," ",MAX(B1152-B1151-1,0))</f>
        <v>1</v>
      </c>
      <c r="AC1152" s="56">
        <f>DAY(B1152)</f>
        <v>14</v>
      </c>
      <c r="AD1152" s="53">
        <f>U1152+V1152</f>
        <v>0.22631881839506174</v>
      </c>
      <c r="AE1152" s="56">
        <f>IF("1-Swim"=D1152,E1152*46.7,IF("2-Bike"=D1152,E1152,IF("3-Run"=D1152,E1152*4.27,0)))</f>
        <v>76.859999999999985</v>
      </c>
    </row>
    <row r="1153" spans="1:31" x14ac:dyDescent="0.25">
      <c r="A1153" s="50">
        <v>1152</v>
      </c>
      <c r="B1153" s="51">
        <v>39705</v>
      </c>
      <c r="C1153" s="75">
        <f>B1153</f>
        <v>39705</v>
      </c>
      <c r="D1153" s="50" t="s">
        <v>713</v>
      </c>
      <c r="E1153" s="50">
        <v>1</v>
      </c>
      <c r="F1153" s="50">
        <v>0</v>
      </c>
      <c r="G1153" s="50">
        <v>10</v>
      </c>
      <c r="H1153" s="50">
        <v>23</v>
      </c>
      <c r="I1153" s="53">
        <f>IF(E1153&gt;0,TIME(F1153,G1153,H1153),"")</f>
        <v>7.2106481481481475E-3</v>
      </c>
      <c r="J1153" s="54">
        <f>IF(E1153&gt;0,TIME(F1153,G1153,H1153)/E1153,"")</f>
        <v>7.2106481481481475E-3</v>
      </c>
      <c r="K1153" s="50" t="s">
        <v>688</v>
      </c>
      <c r="L1153" s="50" t="s">
        <v>751</v>
      </c>
      <c r="M1153" s="55">
        <f>IF(D1153&gt;0,0.0416666666666667/J1153,"")</f>
        <v>5.7784911717496037</v>
      </c>
      <c r="N1153" s="50">
        <v>0</v>
      </c>
      <c r="O1153" s="50" t="s">
        <v>189</v>
      </c>
      <c r="Q1153" s="151">
        <f>IF("1-Swim"=D1153,J1153*2.4,IF("2-Bike"=D1153,J1153*112,IF("3-Run"=D1153,J1153*26.2,0)))</f>
        <v>0</v>
      </c>
      <c r="R1153" s="151">
        <f>Q1153/2</f>
        <v>0</v>
      </c>
      <c r="S1153" s="53">
        <f>J1153*26.2</f>
        <v>0.18891898148148145</v>
      </c>
      <c r="T1153" s="53">
        <f>(J1153+0.0013889)*26.2</f>
        <v>0.22530816148148144</v>
      </c>
      <c r="U1153" s="53">
        <f>S1153/2</f>
        <v>9.4459490740740726E-2</v>
      </c>
      <c r="V1153" s="53">
        <f>T1153/2</f>
        <v>0.11265408074074072</v>
      </c>
      <c r="W1153" s="50">
        <f>RANK(J1153,J:J,1)</f>
        <v>1797</v>
      </c>
      <c r="X1153" s="50">
        <f>YEAR(B1153)</f>
        <v>2008</v>
      </c>
      <c r="Y1153" s="50">
        <f>MONTH(B1153)</f>
        <v>9</v>
      </c>
      <c r="Z1153" s="56">
        <f>X1153*100+Y1153</f>
        <v>200809</v>
      </c>
      <c r="AA1153" s="56">
        <f>WEEKNUM(B1153,1)</f>
        <v>38</v>
      </c>
      <c r="AB1153" s="58">
        <f>IF(ISBLANK(B1153)," ",MAX(B1153-B1152-1,0))</f>
        <v>0</v>
      </c>
      <c r="AC1153" s="56">
        <f>DAY(B1153)</f>
        <v>14</v>
      </c>
      <c r="AD1153" s="53">
        <f>U1153+V1153</f>
        <v>0.20711357148148146</v>
      </c>
      <c r="AE1153" s="56">
        <f>IF("1-Swim"=D1153,E1153*46.7,IF("2-Bike"=D1153,E1153,IF("3-Run"=D1153,E1153*4.27,0)))</f>
        <v>0</v>
      </c>
    </row>
    <row r="1154" spans="1:31" x14ac:dyDescent="0.25">
      <c r="A1154" s="50">
        <v>1153</v>
      </c>
      <c r="B1154" s="51">
        <v>39705</v>
      </c>
      <c r="C1154" s="75">
        <f>B1154</f>
        <v>39705</v>
      </c>
      <c r="D1154" s="50" t="s">
        <v>714</v>
      </c>
      <c r="E1154" s="50">
        <v>1</v>
      </c>
      <c r="F1154" s="50">
        <v>0</v>
      </c>
      <c r="G1154" s="50">
        <v>10</v>
      </c>
      <c r="H1154" s="50">
        <v>8</v>
      </c>
      <c r="I1154" s="53">
        <f>IF(E1154&gt;0,TIME(F1154,G1154,H1154),"")</f>
        <v>7.037037037037037E-3</v>
      </c>
      <c r="J1154" s="54">
        <f>IF(E1154&gt;0,TIME(F1154,G1154,H1154)/E1154,"")</f>
        <v>7.037037037037037E-3</v>
      </c>
      <c r="K1154" s="50" t="s">
        <v>688</v>
      </c>
      <c r="L1154" s="50" t="s">
        <v>751</v>
      </c>
      <c r="M1154" s="55">
        <f>IF(D1154&gt;0,0.0416666666666667/J1154,"")</f>
        <v>5.9210526315789522</v>
      </c>
      <c r="N1154" s="50">
        <v>0</v>
      </c>
      <c r="O1154" s="50" t="s">
        <v>189</v>
      </c>
      <c r="Q1154" s="151">
        <f>IF("1-Swim"=D1154,J1154*2.4,IF("2-Bike"=D1154,J1154*112,IF("3-Run"=D1154,J1154*26.2,0)))</f>
        <v>0</v>
      </c>
      <c r="R1154" s="151">
        <f>Q1154/2</f>
        <v>0</v>
      </c>
      <c r="S1154" s="53">
        <f>J1154*26.2</f>
        <v>0.18437037037037035</v>
      </c>
      <c r="T1154" s="53">
        <f>(J1154+0.0013889)*26.2</f>
        <v>0.22075955037037034</v>
      </c>
      <c r="U1154" s="53">
        <f>S1154/2</f>
        <v>9.2185185185185176E-2</v>
      </c>
      <c r="V1154" s="53">
        <f>T1154/2</f>
        <v>0.11037977518518517</v>
      </c>
      <c r="W1154" s="50">
        <f>RANK(J1154,J:J,1)</f>
        <v>1593</v>
      </c>
      <c r="X1154" s="50">
        <f>YEAR(B1154)</f>
        <v>2008</v>
      </c>
      <c r="Y1154" s="50">
        <f>MONTH(B1154)</f>
        <v>9</v>
      </c>
      <c r="Z1154" s="56">
        <f>X1154*100+Y1154</f>
        <v>200809</v>
      </c>
      <c r="AA1154" s="56">
        <f>WEEKNUM(B1154,1)</f>
        <v>38</v>
      </c>
      <c r="AB1154" s="58">
        <f>IF(ISBLANK(B1154)," ",MAX(B1154-B1153-1,0))</f>
        <v>0</v>
      </c>
      <c r="AC1154" s="56">
        <f>DAY(B1154)</f>
        <v>14</v>
      </c>
      <c r="AD1154" s="53">
        <f>U1154+V1154</f>
        <v>0.20256496037037036</v>
      </c>
      <c r="AE1154" s="56">
        <f>IF("1-Swim"=D1154,E1154*46.7,IF("2-Bike"=D1154,E1154,IF("3-Run"=D1154,E1154*4.27,0)))</f>
        <v>0</v>
      </c>
    </row>
    <row r="1155" spans="1:31" x14ac:dyDescent="0.25">
      <c r="A1155" s="50">
        <v>1154</v>
      </c>
      <c r="B1155" s="51">
        <v>39705</v>
      </c>
      <c r="C1155" s="75">
        <f>B1155</f>
        <v>39705</v>
      </c>
      <c r="D1155" s="50" t="s">
        <v>715</v>
      </c>
      <c r="E1155" s="50">
        <v>1</v>
      </c>
      <c r="F1155" s="50">
        <v>0</v>
      </c>
      <c r="G1155" s="50">
        <v>10</v>
      </c>
      <c r="H1155" s="50">
        <v>13</v>
      </c>
      <c r="I1155" s="53">
        <f>IF(E1155&gt;0,TIME(F1155,G1155,H1155),"")</f>
        <v>7.0949074074074074E-3</v>
      </c>
      <c r="J1155" s="54">
        <f>IF(E1155&gt;0,TIME(F1155,G1155,H1155)/E1155,"")</f>
        <v>7.0949074074074074E-3</v>
      </c>
      <c r="K1155" s="50" t="s">
        <v>688</v>
      </c>
      <c r="L1155" s="50" t="s">
        <v>751</v>
      </c>
      <c r="M1155" s="55">
        <f>IF(D1155&gt;0,0.0416666666666667/J1155,"")</f>
        <v>5.872756933115828</v>
      </c>
      <c r="N1155" s="50">
        <v>0</v>
      </c>
      <c r="O1155" s="50" t="s">
        <v>189</v>
      </c>
      <c r="Q1155" s="151">
        <f>IF("1-Swim"=D1155,J1155*2.4,IF("2-Bike"=D1155,J1155*112,IF("3-Run"=D1155,J1155*26.2,0)))</f>
        <v>0</v>
      </c>
      <c r="R1155" s="151">
        <f>Q1155/2</f>
        <v>0</v>
      </c>
      <c r="S1155" s="53">
        <f>J1155*26.2</f>
        <v>0.18588657407407408</v>
      </c>
      <c r="T1155" s="53">
        <f>(J1155+0.0013889)*26.2</f>
        <v>0.22227575407407407</v>
      </c>
      <c r="U1155" s="53">
        <f>S1155/2</f>
        <v>9.294328703703704E-2</v>
      </c>
      <c r="V1155" s="53">
        <f>T1155/2</f>
        <v>0.11113787703703704</v>
      </c>
      <c r="W1155" s="50">
        <f>RANK(J1155,J:J,1)</f>
        <v>1662</v>
      </c>
      <c r="X1155" s="50">
        <f>YEAR(B1155)</f>
        <v>2008</v>
      </c>
      <c r="Y1155" s="50">
        <f>MONTH(B1155)</f>
        <v>9</v>
      </c>
      <c r="Z1155" s="56">
        <f>X1155*100+Y1155</f>
        <v>200809</v>
      </c>
      <c r="AA1155" s="56">
        <f>WEEKNUM(B1155,1)</f>
        <v>38</v>
      </c>
      <c r="AB1155" s="58">
        <f>IF(ISBLANK(B1155)," ",MAX(B1155-B1154-1,0))</f>
        <v>0</v>
      </c>
      <c r="AC1155" s="56">
        <f>DAY(B1155)</f>
        <v>14</v>
      </c>
      <c r="AD1155" s="53">
        <f>U1155+V1155</f>
        <v>0.20408116407407406</v>
      </c>
      <c r="AE1155" s="56">
        <f>IF("1-Swim"=D1155,E1155*46.7,IF("2-Bike"=D1155,E1155,IF("3-Run"=D1155,E1155*4.27,0)))</f>
        <v>0</v>
      </c>
    </row>
    <row r="1156" spans="1:31" x14ac:dyDescent="0.25">
      <c r="A1156" s="50">
        <v>1155</v>
      </c>
      <c r="B1156" s="51">
        <v>39705</v>
      </c>
      <c r="C1156" s="75">
        <f>B1156</f>
        <v>39705</v>
      </c>
      <c r="D1156" s="50" t="s">
        <v>716</v>
      </c>
      <c r="E1156" s="50">
        <v>1</v>
      </c>
      <c r="F1156" s="50">
        <v>0</v>
      </c>
      <c r="G1156" s="50">
        <v>10</v>
      </c>
      <c r="H1156" s="50">
        <v>51</v>
      </c>
      <c r="I1156" s="53">
        <f>IF(E1156&gt;0,TIME(F1156,G1156,H1156),"")</f>
        <v>7.5347222222222213E-3</v>
      </c>
      <c r="J1156" s="54">
        <f>IF(E1156&gt;0,TIME(F1156,G1156,H1156)/E1156,"")</f>
        <v>7.5347222222222213E-3</v>
      </c>
      <c r="K1156" s="50" t="s">
        <v>688</v>
      </c>
      <c r="L1156" s="50" t="s">
        <v>751</v>
      </c>
      <c r="M1156" s="55">
        <f>IF(D1156&gt;0,0.0416666666666667/J1156,"")</f>
        <v>5.5299539170506966</v>
      </c>
      <c r="N1156" s="50">
        <v>0</v>
      </c>
      <c r="O1156" s="50" t="s">
        <v>189</v>
      </c>
      <c r="Q1156" s="151">
        <f>IF("1-Swim"=D1156,J1156*2.4,IF("2-Bike"=D1156,J1156*112,IF("3-Run"=D1156,J1156*26.2,0)))</f>
        <v>0</v>
      </c>
      <c r="R1156" s="151">
        <f>Q1156/2</f>
        <v>0</v>
      </c>
      <c r="S1156" s="53">
        <f>J1156*26.2</f>
        <v>0.19740972222222219</v>
      </c>
      <c r="T1156" s="53">
        <f>(J1156+0.0013889)*26.2</f>
        <v>0.23379890222222219</v>
      </c>
      <c r="U1156" s="53">
        <f>S1156/2</f>
        <v>9.8704861111111097E-2</v>
      </c>
      <c r="V1156" s="53">
        <f>T1156/2</f>
        <v>0.11689945111111109</v>
      </c>
      <c r="W1156" s="50">
        <f>RANK(J1156,J:J,1)</f>
        <v>2101</v>
      </c>
      <c r="X1156" s="50">
        <f>YEAR(B1156)</f>
        <v>2008</v>
      </c>
      <c r="Y1156" s="50">
        <f>MONTH(B1156)</f>
        <v>9</v>
      </c>
      <c r="Z1156" s="56">
        <f>X1156*100+Y1156</f>
        <v>200809</v>
      </c>
      <c r="AA1156" s="56">
        <f>WEEKNUM(B1156,1)</f>
        <v>38</v>
      </c>
      <c r="AB1156" s="58">
        <f>IF(ISBLANK(B1156)," ",MAX(B1156-B1155-1,0))</f>
        <v>0</v>
      </c>
      <c r="AC1156" s="56">
        <f>DAY(B1156)</f>
        <v>14</v>
      </c>
      <c r="AD1156" s="53">
        <f>U1156+V1156</f>
        <v>0.21560431222222221</v>
      </c>
      <c r="AE1156" s="56">
        <f>IF("1-Swim"=D1156,E1156*46.7,IF("2-Bike"=D1156,E1156,IF("3-Run"=D1156,E1156*4.27,0)))</f>
        <v>0</v>
      </c>
    </row>
    <row r="1157" spans="1:31" x14ac:dyDescent="0.25">
      <c r="A1157" s="50">
        <v>1156</v>
      </c>
      <c r="B1157" s="51">
        <v>39705</v>
      </c>
      <c r="C1157" s="75">
        <f>B1157</f>
        <v>39705</v>
      </c>
      <c r="D1157" s="50" t="s">
        <v>717</v>
      </c>
      <c r="E1157" s="50">
        <v>1</v>
      </c>
      <c r="F1157" s="50">
        <v>0</v>
      </c>
      <c r="G1157" s="50">
        <v>10</v>
      </c>
      <c r="H1157" s="50">
        <v>39</v>
      </c>
      <c r="I1157" s="53">
        <f>IF(E1157&gt;0,TIME(F1157,G1157,H1157),"")</f>
        <v>7.3958333333333341E-3</v>
      </c>
      <c r="J1157" s="54">
        <f>IF(E1157&gt;0,TIME(F1157,G1157,H1157)/E1157,"")</f>
        <v>7.3958333333333341E-3</v>
      </c>
      <c r="K1157" s="50" t="s">
        <v>688</v>
      </c>
      <c r="L1157" s="50" t="s">
        <v>751</v>
      </c>
      <c r="M1157" s="55">
        <f>IF(D1157&gt;0,0.0416666666666667/J1157,"")</f>
        <v>5.6338028169014125</v>
      </c>
      <c r="N1157" s="50">
        <v>0</v>
      </c>
      <c r="O1157" s="50" t="s">
        <v>189</v>
      </c>
      <c r="Q1157" s="151">
        <f>IF("1-Swim"=D1157,J1157*2.4,IF("2-Bike"=D1157,J1157*112,IF("3-Run"=D1157,J1157*26.2,0)))</f>
        <v>0</v>
      </c>
      <c r="R1157" s="151">
        <f>Q1157/2</f>
        <v>0</v>
      </c>
      <c r="S1157" s="53">
        <f>J1157*26.2</f>
        <v>0.19377083333333334</v>
      </c>
      <c r="T1157" s="53">
        <f>(J1157+0.0013889)*26.2</f>
        <v>0.23016001333333336</v>
      </c>
      <c r="U1157" s="53">
        <f>S1157/2</f>
        <v>9.6885416666666668E-2</v>
      </c>
      <c r="V1157" s="53">
        <f>T1157/2</f>
        <v>0.11508000666666668</v>
      </c>
      <c r="W1157" s="50">
        <f>RANK(J1157,J:J,1)</f>
        <v>1968</v>
      </c>
      <c r="X1157" s="50">
        <f>YEAR(B1157)</f>
        <v>2008</v>
      </c>
      <c r="Y1157" s="50">
        <f>MONTH(B1157)</f>
        <v>9</v>
      </c>
      <c r="Z1157" s="56">
        <f>X1157*100+Y1157</f>
        <v>200809</v>
      </c>
      <c r="AA1157" s="56">
        <f>WEEKNUM(B1157,1)</f>
        <v>38</v>
      </c>
      <c r="AB1157" s="58">
        <f>IF(ISBLANK(B1157)," ",MAX(B1157-B1156-1,0))</f>
        <v>0</v>
      </c>
      <c r="AC1157" s="56">
        <f>DAY(B1157)</f>
        <v>14</v>
      </c>
      <c r="AD1157" s="53">
        <f>U1157+V1157</f>
        <v>0.21196542333333335</v>
      </c>
      <c r="AE1157" s="56">
        <f>IF("1-Swim"=D1157,E1157*46.7,IF("2-Bike"=D1157,E1157,IF("3-Run"=D1157,E1157*4.27,0)))</f>
        <v>0</v>
      </c>
    </row>
    <row r="1158" spans="1:31" x14ac:dyDescent="0.25">
      <c r="A1158" s="50">
        <v>1157</v>
      </c>
      <c r="B1158" s="51">
        <v>39705</v>
      </c>
      <c r="C1158" s="75">
        <f>B1158</f>
        <v>39705</v>
      </c>
      <c r="D1158" s="50" t="s">
        <v>718</v>
      </c>
      <c r="E1158" s="50">
        <v>1</v>
      </c>
      <c r="F1158" s="50">
        <v>0</v>
      </c>
      <c r="G1158" s="50">
        <v>11</v>
      </c>
      <c r="H1158" s="50">
        <v>51</v>
      </c>
      <c r="I1158" s="53">
        <f>IF(E1158&gt;0,TIME(F1158,G1158,H1158),"")</f>
        <v>8.2291666666666659E-3</v>
      </c>
      <c r="J1158" s="54">
        <f>IF(E1158&gt;0,TIME(F1158,G1158,H1158)/E1158,"")</f>
        <v>8.2291666666666659E-3</v>
      </c>
      <c r="K1158" s="50" t="s">
        <v>688</v>
      </c>
      <c r="L1158" s="50" t="s">
        <v>751</v>
      </c>
      <c r="M1158" s="55">
        <f>IF(D1158&gt;0,0.0416666666666667/J1158,"")</f>
        <v>5.0632911392405111</v>
      </c>
      <c r="N1158" s="50">
        <v>0</v>
      </c>
      <c r="O1158" s="50" t="s">
        <v>189</v>
      </c>
      <c r="Q1158" s="151">
        <f>IF("1-Swim"=D1158,J1158*2.4,IF("2-Bike"=D1158,J1158*112,IF("3-Run"=D1158,J1158*26.2,0)))</f>
        <v>0</v>
      </c>
      <c r="R1158" s="151">
        <f>Q1158/2</f>
        <v>0</v>
      </c>
      <c r="S1158" s="53">
        <f>J1158*26.2</f>
        <v>0.21560416666666665</v>
      </c>
      <c r="T1158" s="53">
        <f>(J1158+0.0013889)*26.2</f>
        <v>0.25199334666666662</v>
      </c>
      <c r="U1158" s="53">
        <f>S1158/2</f>
        <v>0.10780208333333333</v>
      </c>
      <c r="V1158" s="53">
        <f>T1158/2</f>
        <v>0.12599667333333331</v>
      </c>
      <c r="W1158" s="50">
        <f>RANK(J1158,J:J,1)</f>
        <v>2548</v>
      </c>
      <c r="X1158" s="50">
        <f>YEAR(B1158)</f>
        <v>2008</v>
      </c>
      <c r="Y1158" s="50">
        <f>MONTH(B1158)</f>
        <v>9</v>
      </c>
      <c r="Z1158" s="56">
        <f>X1158*100+Y1158</f>
        <v>200809</v>
      </c>
      <c r="AA1158" s="56">
        <f>WEEKNUM(B1158,1)</f>
        <v>38</v>
      </c>
      <c r="AB1158" s="58">
        <f>IF(ISBLANK(B1158)," ",MAX(B1158-B1157-1,0))</f>
        <v>0</v>
      </c>
      <c r="AC1158" s="56">
        <f>DAY(B1158)</f>
        <v>14</v>
      </c>
      <c r="AD1158" s="53">
        <f>U1158+V1158</f>
        <v>0.23379875666666664</v>
      </c>
      <c r="AE1158" s="56">
        <f>IF("1-Swim"=D1158,E1158*46.7,IF("2-Bike"=D1158,E1158,IF("3-Run"=D1158,E1158*4.27,0)))</f>
        <v>0</v>
      </c>
    </row>
    <row r="1159" spans="1:31" x14ac:dyDescent="0.25">
      <c r="A1159" s="50">
        <v>1158</v>
      </c>
      <c r="B1159" s="51">
        <v>39705</v>
      </c>
      <c r="C1159" s="75">
        <f>B1159</f>
        <v>39705</v>
      </c>
      <c r="D1159" s="50" t="s">
        <v>719</v>
      </c>
      <c r="E1159" s="50">
        <v>1</v>
      </c>
      <c r="F1159" s="50">
        <v>0</v>
      </c>
      <c r="G1159" s="50">
        <v>12</v>
      </c>
      <c r="H1159" s="50">
        <v>7</v>
      </c>
      <c r="I1159" s="53">
        <f>IF(E1159&gt;0,TIME(F1159,G1159,H1159),"")</f>
        <v>8.4143518518518517E-3</v>
      </c>
      <c r="J1159" s="54">
        <f>IF(E1159&gt;0,TIME(F1159,G1159,H1159)/E1159,"")</f>
        <v>8.4143518518518517E-3</v>
      </c>
      <c r="K1159" s="50" t="s">
        <v>688</v>
      </c>
      <c r="L1159" s="50" t="s">
        <v>751</v>
      </c>
      <c r="M1159" s="55">
        <f>IF(D1159&gt;0,0.0416666666666667/J1159,"")</f>
        <v>4.9518569463548872</v>
      </c>
      <c r="N1159" s="50">
        <v>0</v>
      </c>
      <c r="O1159" s="50" t="s">
        <v>189</v>
      </c>
      <c r="Q1159" s="151">
        <f>IF("1-Swim"=D1159,J1159*2.4,IF("2-Bike"=D1159,J1159*112,IF("3-Run"=D1159,J1159*26.2,0)))</f>
        <v>0</v>
      </c>
      <c r="R1159" s="151">
        <f>Q1159/2</f>
        <v>0</v>
      </c>
      <c r="S1159" s="53">
        <f>J1159*26.2</f>
        <v>0.22045601851851851</v>
      </c>
      <c r="T1159" s="53">
        <f>(J1159+0.0013889)*26.2</f>
        <v>0.2568451985185185</v>
      </c>
      <c r="U1159" s="53">
        <f>S1159/2</f>
        <v>0.11022800925925925</v>
      </c>
      <c r="V1159" s="53">
        <f>T1159/2</f>
        <v>0.12842259925925925</v>
      </c>
      <c r="W1159" s="50">
        <f>RANK(J1159,J:J,1)</f>
        <v>2630</v>
      </c>
      <c r="X1159" s="50">
        <f>YEAR(B1159)</f>
        <v>2008</v>
      </c>
      <c r="Y1159" s="50">
        <f>MONTH(B1159)</f>
        <v>9</v>
      </c>
      <c r="Z1159" s="56">
        <f>X1159*100+Y1159</f>
        <v>200809</v>
      </c>
      <c r="AA1159" s="56">
        <f>WEEKNUM(B1159,1)</f>
        <v>38</v>
      </c>
      <c r="AB1159" s="58">
        <f>IF(ISBLANK(B1159)," ",MAX(B1159-B1158-1,0))</f>
        <v>0</v>
      </c>
      <c r="AC1159" s="56">
        <f>DAY(B1159)</f>
        <v>14</v>
      </c>
      <c r="AD1159" s="53">
        <f>U1159+V1159</f>
        <v>0.23865060851851849</v>
      </c>
      <c r="AE1159" s="56">
        <f>IF("1-Swim"=D1159,E1159*46.7,IF("2-Bike"=D1159,E1159,IF("3-Run"=D1159,E1159*4.27,0)))</f>
        <v>0</v>
      </c>
    </row>
    <row r="1160" spans="1:31" x14ac:dyDescent="0.25">
      <c r="A1160" s="50">
        <v>1159</v>
      </c>
      <c r="B1160" s="51">
        <v>39705</v>
      </c>
      <c r="C1160" s="75">
        <f>B1160</f>
        <v>39705</v>
      </c>
      <c r="D1160" s="50" t="s">
        <v>720</v>
      </c>
      <c r="E1160" s="50">
        <v>1</v>
      </c>
      <c r="F1160" s="50">
        <v>0</v>
      </c>
      <c r="G1160" s="50">
        <v>11</v>
      </c>
      <c r="H1160" s="50">
        <v>45</v>
      </c>
      <c r="I1160" s="53">
        <f>IF(E1160&gt;0,TIME(F1160,G1160,H1160),"")</f>
        <v>8.1597222222222227E-3</v>
      </c>
      <c r="J1160" s="54">
        <f>IF(E1160&gt;0,TIME(F1160,G1160,H1160)/E1160,"")</f>
        <v>8.1597222222222227E-3</v>
      </c>
      <c r="K1160" s="50" t="s">
        <v>688</v>
      </c>
      <c r="L1160" s="50" t="s">
        <v>751</v>
      </c>
      <c r="M1160" s="55">
        <f>IF(D1160&gt;0,0.0416666666666667/J1160,"")</f>
        <v>5.1063829787234081</v>
      </c>
      <c r="N1160" s="50">
        <v>0</v>
      </c>
      <c r="O1160" s="50" t="s">
        <v>189</v>
      </c>
      <c r="Q1160" s="151">
        <f>IF("1-Swim"=D1160,J1160*2.4,IF("2-Bike"=D1160,J1160*112,IF("3-Run"=D1160,J1160*26.2,0)))</f>
        <v>0</v>
      </c>
      <c r="R1160" s="151">
        <f>Q1160/2</f>
        <v>0</v>
      </c>
      <c r="S1160" s="53">
        <f>J1160*26.2</f>
        <v>0.21378472222222222</v>
      </c>
      <c r="T1160" s="53">
        <f>(J1160+0.0013889)*26.2</f>
        <v>0.25017390222222224</v>
      </c>
      <c r="U1160" s="53">
        <f>S1160/2</f>
        <v>0.10689236111111111</v>
      </c>
      <c r="V1160" s="53">
        <f>T1160/2</f>
        <v>0.12508695111111112</v>
      </c>
      <c r="W1160" s="50">
        <f>RANK(J1160,J:J,1)</f>
        <v>2516</v>
      </c>
      <c r="X1160" s="50">
        <f>YEAR(B1160)</f>
        <v>2008</v>
      </c>
      <c r="Y1160" s="50">
        <f>MONTH(B1160)</f>
        <v>9</v>
      </c>
      <c r="Z1160" s="56">
        <f>X1160*100+Y1160</f>
        <v>200809</v>
      </c>
      <c r="AA1160" s="56">
        <f>WEEKNUM(B1160,1)</f>
        <v>38</v>
      </c>
      <c r="AB1160" s="58">
        <f>IF(ISBLANK(B1160)," ",MAX(B1160-B1159-1,0))</f>
        <v>0</v>
      </c>
      <c r="AC1160" s="56">
        <f>DAY(B1160)</f>
        <v>14</v>
      </c>
      <c r="AD1160" s="53">
        <f>U1160+V1160</f>
        <v>0.23197931222222223</v>
      </c>
      <c r="AE1160" s="56">
        <f>IF("1-Swim"=D1160,E1160*46.7,IF("2-Bike"=D1160,E1160,IF("3-Run"=D1160,E1160*4.27,0)))</f>
        <v>0</v>
      </c>
    </row>
    <row r="1161" spans="1:31" x14ac:dyDescent="0.25">
      <c r="A1161" s="50">
        <v>1160</v>
      </c>
      <c r="B1161" s="51">
        <v>39705</v>
      </c>
      <c r="C1161" s="75">
        <f>B1161</f>
        <v>39705</v>
      </c>
      <c r="D1161" s="50" t="s">
        <v>721</v>
      </c>
      <c r="E1161" s="50">
        <v>1</v>
      </c>
      <c r="F1161" s="50">
        <v>0</v>
      </c>
      <c r="G1161" s="50">
        <v>11</v>
      </c>
      <c r="H1161" s="50">
        <v>4</v>
      </c>
      <c r="I1161" s="53">
        <f>IF(E1161&gt;0,TIME(F1161,G1161,H1161),"")</f>
        <v>7.6851851851851847E-3</v>
      </c>
      <c r="J1161" s="54">
        <f>IF(E1161&gt;0,TIME(F1161,G1161,H1161)/E1161,"")</f>
        <v>7.6851851851851847E-3</v>
      </c>
      <c r="K1161" s="50" t="s">
        <v>688</v>
      </c>
      <c r="L1161" s="50" t="s">
        <v>751</v>
      </c>
      <c r="M1161" s="55">
        <f>IF(D1161&gt;0,0.0416666666666667/J1161,"")</f>
        <v>5.4216867469879562</v>
      </c>
      <c r="N1161" s="50">
        <v>0</v>
      </c>
      <c r="O1161" s="50" t="s">
        <v>189</v>
      </c>
      <c r="Q1161" s="151">
        <f>IF("1-Swim"=D1161,J1161*2.4,IF("2-Bike"=D1161,J1161*112,IF("3-Run"=D1161,J1161*26.2,0)))</f>
        <v>0</v>
      </c>
      <c r="R1161" s="151">
        <f>Q1161/2</f>
        <v>0</v>
      </c>
      <c r="S1161" s="53">
        <f>J1161*26.2</f>
        <v>0.20135185185185184</v>
      </c>
      <c r="T1161" s="53">
        <f>(J1161+0.0013889)*26.2</f>
        <v>0.2377410318518518</v>
      </c>
      <c r="U1161" s="53">
        <f>S1161/2</f>
        <v>0.10067592592592592</v>
      </c>
      <c r="V1161" s="53">
        <f>T1161/2</f>
        <v>0.1188705159259259</v>
      </c>
      <c r="W1161" s="50">
        <f>RANK(J1161,J:J,1)</f>
        <v>2216</v>
      </c>
      <c r="X1161" s="50">
        <f>YEAR(B1161)</f>
        <v>2008</v>
      </c>
      <c r="Y1161" s="50">
        <f>MONTH(B1161)</f>
        <v>9</v>
      </c>
      <c r="Z1161" s="56">
        <f>X1161*100+Y1161</f>
        <v>200809</v>
      </c>
      <c r="AA1161" s="56">
        <f>WEEKNUM(B1161,1)</f>
        <v>38</v>
      </c>
      <c r="AB1161" s="58">
        <f>IF(ISBLANK(B1161)," ",MAX(B1161-B1160-1,0))</f>
        <v>0</v>
      </c>
      <c r="AC1161" s="56">
        <f>DAY(B1161)</f>
        <v>14</v>
      </c>
      <c r="AD1161" s="53">
        <f>U1161+V1161</f>
        <v>0.21954644185185182</v>
      </c>
      <c r="AE1161" s="56">
        <f>IF("1-Swim"=D1161,E1161*46.7,IF("2-Bike"=D1161,E1161,IF("3-Run"=D1161,E1161*4.27,0)))</f>
        <v>0</v>
      </c>
    </row>
    <row r="1162" spans="1:31" x14ac:dyDescent="0.25">
      <c r="A1162" s="50">
        <v>1161</v>
      </c>
      <c r="B1162" s="51">
        <v>39705</v>
      </c>
      <c r="C1162" s="75">
        <f>B1162</f>
        <v>39705</v>
      </c>
      <c r="D1162" s="50" t="s">
        <v>707</v>
      </c>
      <c r="E1162" s="50">
        <v>1</v>
      </c>
      <c r="F1162" s="50">
        <v>0</v>
      </c>
      <c r="G1162" s="50">
        <v>10</v>
      </c>
      <c r="H1162" s="50">
        <v>45</v>
      </c>
      <c r="I1162" s="53">
        <f>IF(E1162&gt;0,TIME(F1162,G1162,H1162),"")</f>
        <v>7.4652777777777781E-3</v>
      </c>
      <c r="J1162" s="54">
        <f>IF(E1162&gt;0,TIME(F1162,G1162,H1162)/E1162,"")</f>
        <v>7.4652777777777781E-3</v>
      </c>
      <c r="K1162" s="50" t="s">
        <v>688</v>
      </c>
      <c r="L1162" s="50" t="s">
        <v>751</v>
      </c>
      <c r="M1162" s="55">
        <f>IF(D1162&gt;0,0.0416666666666667/J1162,"")</f>
        <v>5.581395348837213</v>
      </c>
      <c r="N1162" s="50">
        <v>0</v>
      </c>
      <c r="O1162" s="50" t="s">
        <v>189</v>
      </c>
      <c r="Q1162" s="151">
        <f>IF("1-Swim"=D1162,J1162*2.4,IF("2-Bike"=D1162,J1162*112,IF("3-Run"=D1162,J1162*26.2,0)))</f>
        <v>0</v>
      </c>
      <c r="R1162" s="151">
        <f>Q1162/2</f>
        <v>0</v>
      </c>
      <c r="S1162" s="53">
        <f>J1162*26.2</f>
        <v>0.19559027777777779</v>
      </c>
      <c r="T1162" s="53">
        <f>(J1162+0.0013889)*26.2</f>
        <v>0.23197945777777776</v>
      </c>
      <c r="U1162" s="53">
        <f>S1162/2</f>
        <v>9.7795138888888897E-2</v>
      </c>
      <c r="V1162" s="53">
        <f>T1162/2</f>
        <v>0.11598972888888888</v>
      </c>
      <c r="W1162" s="50">
        <f>RANK(J1162,J:J,1)</f>
        <v>2030</v>
      </c>
      <c r="X1162" s="50">
        <f>YEAR(B1162)</f>
        <v>2008</v>
      </c>
      <c r="Y1162" s="50">
        <f>MONTH(B1162)</f>
        <v>9</v>
      </c>
      <c r="Z1162" s="56">
        <f>X1162*100+Y1162</f>
        <v>200809</v>
      </c>
      <c r="AA1162" s="56">
        <f>WEEKNUM(B1162,1)</f>
        <v>38</v>
      </c>
      <c r="AB1162" s="58">
        <f>IF(ISBLANK(B1162)," ",MAX(B1162-B1161-1,0))</f>
        <v>0</v>
      </c>
      <c r="AC1162" s="56">
        <f>DAY(B1162)</f>
        <v>14</v>
      </c>
      <c r="AD1162" s="53">
        <f>U1162+V1162</f>
        <v>0.21378486777777778</v>
      </c>
      <c r="AE1162" s="56">
        <f>IF("1-Swim"=D1162,E1162*46.7,IF("2-Bike"=D1162,E1162,IF("3-Run"=D1162,E1162*4.27,0)))</f>
        <v>0</v>
      </c>
    </row>
    <row r="1163" spans="1:31" x14ac:dyDescent="0.25">
      <c r="A1163" s="50">
        <v>1162</v>
      </c>
      <c r="B1163" s="51">
        <v>39705</v>
      </c>
      <c r="C1163" s="75">
        <f>B1163</f>
        <v>39705</v>
      </c>
      <c r="D1163" s="50" t="s">
        <v>708</v>
      </c>
      <c r="E1163" s="50">
        <v>1</v>
      </c>
      <c r="F1163" s="50">
        <v>0</v>
      </c>
      <c r="G1163" s="50">
        <v>11</v>
      </c>
      <c r="H1163" s="50">
        <v>54</v>
      </c>
      <c r="I1163" s="53">
        <f>IF(E1163&gt;0,TIME(F1163,G1163,H1163),"")</f>
        <v>8.2638888888888883E-3</v>
      </c>
      <c r="J1163" s="54">
        <f>IF(E1163&gt;0,TIME(F1163,G1163,H1163)/E1163,"")</f>
        <v>8.2638888888888883E-3</v>
      </c>
      <c r="K1163" s="50" t="s">
        <v>688</v>
      </c>
      <c r="L1163" s="50" t="s">
        <v>751</v>
      </c>
      <c r="M1163" s="55">
        <f>IF(D1163&gt;0,0.0416666666666667/J1163,"")</f>
        <v>5.0420168067226934</v>
      </c>
      <c r="N1163" s="50">
        <v>0</v>
      </c>
      <c r="O1163" s="50" t="s">
        <v>189</v>
      </c>
      <c r="Q1163" s="151">
        <f>IF("1-Swim"=D1163,J1163*2.4,IF("2-Bike"=D1163,J1163*112,IF("3-Run"=D1163,J1163*26.2,0)))</f>
        <v>0</v>
      </c>
      <c r="R1163" s="151">
        <f>Q1163/2</f>
        <v>0</v>
      </c>
      <c r="S1163" s="53">
        <f>J1163*26.2</f>
        <v>0.21651388888888887</v>
      </c>
      <c r="T1163" s="53">
        <f>(J1163+0.0013889)*26.2</f>
        <v>0.25290306888888886</v>
      </c>
      <c r="U1163" s="53">
        <f>S1163/2</f>
        <v>0.10825694444444443</v>
      </c>
      <c r="V1163" s="53">
        <f>T1163/2</f>
        <v>0.12645153444444443</v>
      </c>
      <c r="W1163" s="50">
        <f>RANK(J1163,J:J,1)</f>
        <v>2566</v>
      </c>
      <c r="X1163" s="50">
        <f>YEAR(B1163)</f>
        <v>2008</v>
      </c>
      <c r="Y1163" s="50">
        <f>MONTH(B1163)</f>
        <v>9</v>
      </c>
      <c r="Z1163" s="56">
        <f>X1163*100+Y1163</f>
        <v>200809</v>
      </c>
      <c r="AA1163" s="56">
        <f>WEEKNUM(B1163,1)</f>
        <v>38</v>
      </c>
      <c r="AB1163" s="58">
        <f>IF(ISBLANK(B1163)," ",MAX(B1163-B1162-1,0))</f>
        <v>0</v>
      </c>
      <c r="AC1163" s="56">
        <f>DAY(B1163)</f>
        <v>14</v>
      </c>
      <c r="AD1163" s="53">
        <f>U1163+V1163</f>
        <v>0.23470847888888885</v>
      </c>
      <c r="AE1163" s="56">
        <f>IF("1-Swim"=D1163,E1163*46.7,IF("2-Bike"=D1163,E1163,IF("3-Run"=D1163,E1163*4.27,0)))</f>
        <v>0</v>
      </c>
    </row>
    <row r="1164" spans="1:31" x14ac:dyDescent="0.25">
      <c r="A1164" s="50">
        <v>1163</v>
      </c>
      <c r="B1164" s="51">
        <v>39705</v>
      </c>
      <c r="C1164" s="75">
        <f>B1164</f>
        <v>39705</v>
      </c>
      <c r="D1164" s="50" t="s">
        <v>709</v>
      </c>
      <c r="E1164" s="50">
        <v>1</v>
      </c>
      <c r="F1164" s="50">
        <v>0</v>
      </c>
      <c r="G1164" s="50">
        <v>11</v>
      </c>
      <c r="H1164" s="50">
        <v>3</v>
      </c>
      <c r="I1164" s="53">
        <f>IF(E1164&gt;0,TIME(F1164,G1164,H1164),"")</f>
        <v>7.6736111111111111E-3</v>
      </c>
      <c r="J1164" s="54">
        <f>IF(E1164&gt;0,TIME(F1164,G1164,H1164)/E1164,"")</f>
        <v>7.6736111111111111E-3</v>
      </c>
      <c r="K1164" s="50" t="s">
        <v>688</v>
      </c>
      <c r="L1164" s="50" t="s">
        <v>751</v>
      </c>
      <c r="M1164" s="55">
        <f>IF(D1164&gt;0,0.0416666666666667/J1164,"")</f>
        <v>5.429864253393669</v>
      </c>
      <c r="N1164" s="50">
        <v>0</v>
      </c>
      <c r="O1164" s="50" t="s">
        <v>189</v>
      </c>
      <c r="Q1164" s="151">
        <f>IF("1-Swim"=D1164,J1164*2.4,IF("2-Bike"=D1164,J1164*112,IF("3-Run"=D1164,J1164*26.2,0)))</f>
        <v>0</v>
      </c>
      <c r="R1164" s="151">
        <f>Q1164/2</f>
        <v>0</v>
      </c>
      <c r="S1164" s="53">
        <f>J1164*26.2</f>
        <v>0.20104861111111111</v>
      </c>
      <c r="T1164" s="53">
        <f>(J1164+0.0013889)*26.2</f>
        <v>0.23743779111111107</v>
      </c>
      <c r="U1164" s="53">
        <f>S1164/2</f>
        <v>0.10052430555555555</v>
      </c>
      <c r="V1164" s="53">
        <f>T1164/2</f>
        <v>0.11871889555555554</v>
      </c>
      <c r="W1164" s="50">
        <f>RANK(J1164,J:J,1)</f>
        <v>2207</v>
      </c>
      <c r="X1164" s="50">
        <f>YEAR(B1164)</f>
        <v>2008</v>
      </c>
      <c r="Y1164" s="50">
        <f>MONTH(B1164)</f>
        <v>9</v>
      </c>
      <c r="Z1164" s="56">
        <f>X1164*100+Y1164</f>
        <v>200809</v>
      </c>
      <c r="AA1164" s="56">
        <f>WEEKNUM(B1164,1)</f>
        <v>38</v>
      </c>
      <c r="AB1164" s="58">
        <f>IF(ISBLANK(B1164)," ",MAX(B1164-B1163-1,0))</f>
        <v>0</v>
      </c>
      <c r="AC1164" s="56">
        <f>DAY(B1164)</f>
        <v>14</v>
      </c>
      <c r="AD1164" s="53">
        <f>U1164+V1164</f>
        <v>0.21924320111111109</v>
      </c>
      <c r="AE1164" s="56">
        <f>IF("1-Swim"=D1164,E1164*46.7,IF("2-Bike"=D1164,E1164,IF("3-Run"=D1164,E1164*4.27,0)))</f>
        <v>0</v>
      </c>
    </row>
    <row r="1165" spans="1:31" x14ac:dyDescent="0.25">
      <c r="A1165" s="50">
        <v>1164</v>
      </c>
      <c r="B1165" s="51">
        <v>39705</v>
      </c>
      <c r="C1165" s="75">
        <f>B1165</f>
        <v>39705</v>
      </c>
      <c r="D1165" s="50" t="s">
        <v>710</v>
      </c>
      <c r="E1165" s="50">
        <v>1</v>
      </c>
      <c r="F1165" s="50">
        <v>0</v>
      </c>
      <c r="G1165" s="50">
        <v>10</v>
      </c>
      <c r="H1165" s="50">
        <v>47</v>
      </c>
      <c r="I1165" s="53">
        <f>IF(E1165&gt;0,TIME(F1165,G1165,H1165),"")</f>
        <v>7.4884259259259262E-3</v>
      </c>
      <c r="J1165" s="54">
        <f>IF(E1165&gt;0,TIME(F1165,G1165,H1165)/E1165,"")</f>
        <v>7.4884259259259262E-3</v>
      </c>
      <c r="K1165" s="50" t="s">
        <v>688</v>
      </c>
      <c r="L1165" s="50" t="s">
        <v>751</v>
      </c>
      <c r="M1165" s="55">
        <f>IF(D1165&gt;0,0.0416666666666667/J1165,"")</f>
        <v>5.5641421947449814</v>
      </c>
      <c r="N1165" s="50">
        <v>0</v>
      </c>
      <c r="O1165" s="50" t="s">
        <v>189</v>
      </c>
      <c r="Q1165" s="151">
        <f>IF("1-Swim"=D1165,J1165*2.4,IF("2-Bike"=D1165,J1165*112,IF("3-Run"=D1165,J1165*26.2,0)))</f>
        <v>0</v>
      </c>
      <c r="R1165" s="151">
        <f>Q1165/2</f>
        <v>0</v>
      </c>
      <c r="S1165" s="53">
        <f>J1165*26.2</f>
        <v>0.19619675925925925</v>
      </c>
      <c r="T1165" s="53">
        <f>(J1165+0.0013889)*26.2</f>
        <v>0.23258593925925927</v>
      </c>
      <c r="U1165" s="53">
        <f>S1165/2</f>
        <v>9.8098379629629626E-2</v>
      </c>
      <c r="V1165" s="53">
        <f>T1165/2</f>
        <v>0.11629296962962964</v>
      </c>
      <c r="W1165" s="50">
        <f>RANK(J1165,J:J,1)</f>
        <v>2057</v>
      </c>
      <c r="X1165" s="50">
        <f>YEAR(B1165)</f>
        <v>2008</v>
      </c>
      <c r="Y1165" s="50">
        <f>MONTH(B1165)</f>
        <v>9</v>
      </c>
      <c r="Z1165" s="56">
        <f>X1165*100+Y1165</f>
        <v>200809</v>
      </c>
      <c r="AA1165" s="56">
        <f>WEEKNUM(B1165,1)</f>
        <v>38</v>
      </c>
      <c r="AB1165" s="58">
        <f>IF(ISBLANK(B1165)," ",MAX(B1165-B1164-1,0))</f>
        <v>0</v>
      </c>
      <c r="AC1165" s="56">
        <f>DAY(B1165)</f>
        <v>14</v>
      </c>
      <c r="AD1165" s="53">
        <f>U1165+V1165</f>
        <v>0.21439134925925926</v>
      </c>
      <c r="AE1165" s="56">
        <f>IF("1-Swim"=D1165,E1165*46.7,IF("2-Bike"=D1165,E1165,IF("3-Run"=D1165,E1165*4.27,0)))</f>
        <v>0</v>
      </c>
    </row>
    <row r="1166" spans="1:31" x14ac:dyDescent="0.25">
      <c r="A1166" s="50">
        <v>1165</v>
      </c>
      <c r="B1166" s="51">
        <v>39705</v>
      </c>
      <c r="C1166" s="75">
        <f>B1166</f>
        <v>39705</v>
      </c>
      <c r="D1166" s="50" t="s">
        <v>711</v>
      </c>
      <c r="E1166" s="50">
        <v>1</v>
      </c>
      <c r="F1166" s="50">
        <v>0</v>
      </c>
      <c r="G1166" s="50">
        <v>12</v>
      </c>
      <c r="H1166" s="50">
        <v>20</v>
      </c>
      <c r="I1166" s="53">
        <f>IF(E1166&gt;0,TIME(F1166,G1166,H1166),"")</f>
        <v>8.564814814814815E-3</v>
      </c>
      <c r="J1166" s="54">
        <f>IF(E1166&gt;0,TIME(F1166,G1166,H1166)/E1166,"")</f>
        <v>8.564814814814815E-3</v>
      </c>
      <c r="K1166" s="50" t="s">
        <v>688</v>
      </c>
      <c r="L1166" s="50" t="s">
        <v>751</v>
      </c>
      <c r="M1166" s="55">
        <f>IF(D1166&gt;0,0.0416666666666667/J1166,"")</f>
        <v>4.8648648648648685</v>
      </c>
      <c r="N1166" s="50">
        <v>0</v>
      </c>
      <c r="O1166" s="50" t="s">
        <v>189</v>
      </c>
      <c r="Q1166" s="151">
        <f>IF("1-Swim"=D1166,J1166*2.4,IF("2-Bike"=D1166,J1166*112,IF("3-Run"=D1166,J1166*26.2,0)))</f>
        <v>0</v>
      </c>
      <c r="R1166" s="151">
        <f>Q1166/2</f>
        <v>0</v>
      </c>
      <c r="S1166" s="53">
        <f>J1166*26.2</f>
        <v>0.22439814814814815</v>
      </c>
      <c r="T1166" s="53">
        <f>(J1166+0.0013889)*26.2</f>
        <v>0.26078732814814815</v>
      </c>
      <c r="U1166" s="53">
        <f>S1166/2</f>
        <v>0.11219907407407408</v>
      </c>
      <c r="V1166" s="53">
        <f>T1166/2</f>
        <v>0.13039366407407407</v>
      </c>
      <c r="W1166" s="50">
        <f>RANK(J1166,J:J,1)</f>
        <v>2672</v>
      </c>
      <c r="X1166" s="50">
        <f>YEAR(B1166)</f>
        <v>2008</v>
      </c>
      <c r="Y1166" s="50">
        <f>MONTH(B1166)</f>
        <v>9</v>
      </c>
      <c r="Z1166" s="56">
        <f>X1166*100+Y1166</f>
        <v>200809</v>
      </c>
      <c r="AA1166" s="56">
        <f>WEEKNUM(B1166,1)</f>
        <v>38</v>
      </c>
      <c r="AB1166" s="58">
        <f>IF(ISBLANK(B1166)," ",MAX(B1166-B1165-1,0))</f>
        <v>0</v>
      </c>
      <c r="AC1166" s="56">
        <f>DAY(B1166)</f>
        <v>14</v>
      </c>
      <c r="AD1166" s="53">
        <f>U1166+V1166</f>
        <v>0.24259273814814813</v>
      </c>
      <c r="AE1166" s="56">
        <f>IF("1-Swim"=D1166,E1166*46.7,IF("2-Bike"=D1166,E1166,IF("3-Run"=D1166,E1166*4.27,0)))</f>
        <v>0</v>
      </c>
    </row>
    <row r="1167" spans="1:31" x14ac:dyDescent="0.25">
      <c r="A1167" s="50">
        <v>1166</v>
      </c>
      <c r="B1167" s="51">
        <v>39705</v>
      </c>
      <c r="C1167" s="75">
        <f>B1167</f>
        <v>39705</v>
      </c>
      <c r="D1167" s="50" t="s">
        <v>712</v>
      </c>
      <c r="E1167" s="50">
        <v>1</v>
      </c>
      <c r="F1167" s="50">
        <v>0</v>
      </c>
      <c r="G1167" s="50">
        <v>11</v>
      </c>
      <c r="H1167" s="50">
        <v>18</v>
      </c>
      <c r="I1167" s="53">
        <f>IF(E1167&gt;0,TIME(F1167,G1167,H1167),"")</f>
        <v>7.8472222222222224E-3</v>
      </c>
      <c r="J1167" s="54">
        <f>IF(E1167&gt;0,TIME(F1167,G1167,H1167)/E1167,"")</f>
        <v>7.8472222222222224E-3</v>
      </c>
      <c r="K1167" s="50" t="s">
        <v>688</v>
      </c>
      <c r="L1167" s="50" t="s">
        <v>751</v>
      </c>
      <c r="M1167" s="55">
        <f>IF(D1167&gt;0,0.0416666666666667/J1167,"")</f>
        <v>5.3097345132743401</v>
      </c>
      <c r="N1167" s="50">
        <v>0</v>
      </c>
      <c r="O1167" s="50" t="s">
        <v>189</v>
      </c>
      <c r="Q1167" s="151">
        <f>IF("1-Swim"=D1167,J1167*2.4,IF("2-Bike"=D1167,J1167*112,IF("3-Run"=D1167,J1167*26.2,0)))</f>
        <v>0</v>
      </c>
      <c r="R1167" s="151">
        <f>Q1167/2</f>
        <v>0</v>
      </c>
      <c r="S1167" s="53">
        <f>J1167*26.2</f>
        <v>0.20559722222222221</v>
      </c>
      <c r="T1167" s="53">
        <f>(J1167+0.0013889)*26.2</f>
        <v>0.24198640222222223</v>
      </c>
      <c r="U1167" s="53">
        <f>S1167/2</f>
        <v>0.1027986111111111</v>
      </c>
      <c r="V1167" s="53">
        <f>T1167/2</f>
        <v>0.12099320111111111</v>
      </c>
      <c r="W1167" s="50">
        <f>RANK(J1167,J:J,1)</f>
        <v>2339</v>
      </c>
      <c r="X1167" s="50">
        <f>YEAR(B1167)</f>
        <v>2008</v>
      </c>
      <c r="Y1167" s="50">
        <f>MONTH(B1167)</f>
        <v>9</v>
      </c>
      <c r="Z1167" s="56">
        <f>X1167*100+Y1167</f>
        <v>200809</v>
      </c>
      <c r="AA1167" s="56">
        <f>WEEKNUM(B1167,1)</f>
        <v>38</v>
      </c>
      <c r="AB1167" s="58">
        <f>IF(ISBLANK(B1167)," ",MAX(B1167-B1166-1,0))</f>
        <v>0</v>
      </c>
      <c r="AC1167" s="56">
        <f>DAY(B1167)</f>
        <v>14</v>
      </c>
      <c r="AD1167" s="53">
        <f>U1167+V1167</f>
        <v>0.22379181222222222</v>
      </c>
      <c r="AE1167" s="56">
        <f>IF("1-Swim"=D1167,E1167*46.7,IF("2-Bike"=D1167,E1167,IF("3-Run"=D1167,E1167*4.27,0)))</f>
        <v>0</v>
      </c>
    </row>
    <row r="1168" spans="1:31" x14ac:dyDescent="0.25">
      <c r="A1168" s="50">
        <v>1167</v>
      </c>
      <c r="B1168" s="51">
        <v>39705</v>
      </c>
      <c r="C1168" s="75">
        <f>B1168</f>
        <v>39705</v>
      </c>
      <c r="D1168" s="50" t="s">
        <v>742</v>
      </c>
      <c r="E1168" s="50">
        <v>1</v>
      </c>
      <c r="F1168" s="50">
        <v>0</v>
      </c>
      <c r="G1168" s="50">
        <v>15</v>
      </c>
      <c r="H1168" s="50">
        <v>47</v>
      </c>
      <c r="I1168" s="53">
        <f>IF(E1168&gt;0,TIME(F1168,G1168,H1168),"")</f>
        <v>1.0960648148148148E-2</v>
      </c>
      <c r="J1168" s="54">
        <f>IF(E1168&gt;0,TIME(F1168,G1168,H1168)/E1168,"")</f>
        <v>1.0960648148148148E-2</v>
      </c>
      <c r="K1168" s="50" t="s">
        <v>688</v>
      </c>
      <c r="L1168" s="50" t="s">
        <v>751</v>
      </c>
      <c r="M1168" s="55">
        <f>IF(D1168&gt;0,0.0416666666666667/J1168,"")</f>
        <v>3.8014783526927167</v>
      </c>
      <c r="N1168" s="50">
        <v>0</v>
      </c>
      <c r="O1168" s="50" t="s">
        <v>189</v>
      </c>
      <c r="Q1168" s="151">
        <f>IF("1-Swim"=D1168,J1168*2.4,IF("2-Bike"=D1168,J1168*112,IF("3-Run"=D1168,J1168*26.2,0)))</f>
        <v>0</v>
      </c>
      <c r="R1168" s="151">
        <f>Q1168/2</f>
        <v>0</v>
      </c>
      <c r="S1168" s="53">
        <f>J1168*26.2</f>
        <v>0.28716898148148146</v>
      </c>
      <c r="T1168" s="53">
        <f>(J1168+0.0013889)*26.2</f>
        <v>0.32355816148148148</v>
      </c>
      <c r="U1168" s="53">
        <f>S1168/2</f>
        <v>0.14358449074074073</v>
      </c>
      <c r="V1168" s="53">
        <f>T1168/2</f>
        <v>0.16177908074074074</v>
      </c>
      <c r="W1168" s="50">
        <f>RANK(J1168,J:J,1)</f>
        <v>2955</v>
      </c>
      <c r="X1168" s="50">
        <f>YEAR(B1168)</f>
        <v>2008</v>
      </c>
      <c r="Y1168" s="50">
        <f>MONTH(B1168)</f>
        <v>9</v>
      </c>
      <c r="Z1168" s="56">
        <f>X1168*100+Y1168</f>
        <v>200809</v>
      </c>
      <c r="AA1168" s="56">
        <f>WEEKNUM(B1168,1)</f>
        <v>38</v>
      </c>
      <c r="AB1168" s="58">
        <f>IF(ISBLANK(B1168)," ",MAX(B1168-B1167-1,0))</f>
        <v>0</v>
      </c>
      <c r="AC1168" s="56">
        <f>DAY(B1168)</f>
        <v>14</v>
      </c>
      <c r="AD1168" s="53">
        <f>U1168+V1168</f>
        <v>0.30536357148148147</v>
      </c>
      <c r="AE1168" s="56">
        <f>IF("1-Swim"=D1168,E1168*46.7,IF("2-Bike"=D1168,E1168,IF("3-Run"=D1168,E1168*4.27,0)))</f>
        <v>0</v>
      </c>
    </row>
    <row r="1169" spans="1:31" x14ac:dyDescent="0.25">
      <c r="A1169" s="50">
        <v>1168</v>
      </c>
      <c r="B1169" s="51">
        <v>39705</v>
      </c>
      <c r="C1169" s="75">
        <f>B1169</f>
        <v>39705</v>
      </c>
      <c r="D1169" s="50" t="s">
        <v>743</v>
      </c>
      <c r="E1169" s="50">
        <v>1</v>
      </c>
      <c r="F1169" s="50">
        <v>0</v>
      </c>
      <c r="G1169" s="50">
        <v>13</v>
      </c>
      <c r="H1169" s="50">
        <v>57</v>
      </c>
      <c r="I1169" s="53">
        <f>IF(E1169&gt;0,TIME(F1169,G1169,H1169),"")</f>
        <v>9.6874999999999999E-3</v>
      </c>
      <c r="J1169" s="54">
        <f>IF(E1169&gt;0,TIME(F1169,G1169,H1169)/E1169,"")</f>
        <v>9.6874999999999999E-3</v>
      </c>
      <c r="K1169" s="50" t="s">
        <v>688</v>
      </c>
      <c r="L1169" s="50" t="s">
        <v>751</v>
      </c>
      <c r="M1169" s="55">
        <f>IF(D1169&gt;0,0.0416666666666667/J1169,"")</f>
        <v>4.3010752688172076</v>
      </c>
      <c r="N1169" s="50">
        <v>0</v>
      </c>
      <c r="O1169" s="50" t="s">
        <v>189</v>
      </c>
      <c r="Q1169" s="151">
        <f>IF("1-Swim"=D1169,J1169*2.4,IF("2-Bike"=D1169,J1169*112,IF("3-Run"=D1169,J1169*26.2,0)))</f>
        <v>0</v>
      </c>
      <c r="R1169" s="151">
        <f>Q1169/2</f>
        <v>0</v>
      </c>
      <c r="S1169" s="53">
        <f>J1169*26.2</f>
        <v>0.2538125</v>
      </c>
      <c r="T1169" s="53">
        <f>(J1169+0.0013889)*26.2</f>
        <v>0.29020168000000002</v>
      </c>
      <c r="U1169" s="53">
        <f>S1169/2</f>
        <v>0.12690625</v>
      </c>
      <c r="V1169" s="53">
        <f>T1169/2</f>
        <v>0.14510084000000001</v>
      </c>
      <c r="W1169" s="50">
        <f>RANK(J1169,J:J,1)</f>
        <v>2840</v>
      </c>
      <c r="X1169" s="50">
        <f>YEAR(B1169)</f>
        <v>2008</v>
      </c>
      <c r="Y1169" s="50">
        <f>MONTH(B1169)</f>
        <v>9</v>
      </c>
      <c r="Z1169" s="56">
        <f>X1169*100+Y1169</f>
        <v>200809</v>
      </c>
      <c r="AA1169" s="56">
        <f>WEEKNUM(B1169,1)</f>
        <v>38</v>
      </c>
      <c r="AB1169" s="58">
        <f>IF(ISBLANK(B1169)," ",MAX(B1169-B1168-1,0))</f>
        <v>0</v>
      </c>
      <c r="AC1169" s="56">
        <f>DAY(B1169)</f>
        <v>14</v>
      </c>
      <c r="AD1169" s="53">
        <f>U1169+V1169</f>
        <v>0.27200709000000001</v>
      </c>
      <c r="AE1169" s="56">
        <f>IF("1-Swim"=D1169,E1169*46.7,IF("2-Bike"=D1169,E1169,IF("3-Run"=D1169,E1169*4.27,0)))</f>
        <v>0</v>
      </c>
    </row>
    <row r="1170" spans="1:31" x14ac:dyDescent="0.25">
      <c r="A1170" s="50">
        <v>1169</v>
      </c>
      <c r="B1170" s="51">
        <v>39705</v>
      </c>
      <c r="C1170" s="75">
        <f>B1170</f>
        <v>39705</v>
      </c>
      <c r="D1170" s="50" t="s">
        <v>752</v>
      </c>
      <c r="E1170" s="50">
        <v>1</v>
      </c>
      <c r="F1170" s="50">
        <v>0</v>
      </c>
      <c r="G1170" s="50">
        <v>9</v>
      </c>
      <c r="H1170" s="50">
        <v>51</v>
      </c>
      <c r="I1170" s="53">
        <f>IF(E1170&gt;0,TIME(F1170,G1170,H1170),"")</f>
        <v>6.8402777777777776E-3</v>
      </c>
      <c r="J1170" s="54">
        <f>IF(E1170&gt;0,TIME(F1170,G1170,H1170)/E1170,"")</f>
        <v>6.8402777777777776E-3</v>
      </c>
      <c r="K1170" s="50" t="s">
        <v>688</v>
      </c>
      <c r="L1170" s="50" t="s">
        <v>751</v>
      </c>
      <c r="M1170" s="55">
        <f>IF(D1170&gt;0,0.0416666666666667/J1170,"")</f>
        <v>6.0913705583756395</v>
      </c>
      <c r="N1170" s="50">
        <v>0</v>
      </c>
      <c r="O1170" s="50" t="s">
        <v>189</v>
      </c>
      <c r="Q1170" s="151">
        <f>IF("1-Swim"=D1170,J1170*2.4,IF("2-Bike"=D1170,J1170*112,IF("3-Run"=D1170,J1170*26.2,0)))</f>
        <v>0</v>
      </c>
      <c r="R1170" s="151">
        <f>Q1170/2</f>
        <v>0</v>
      </c>
      <c r="S1170" s="53">
        <f>J1170*26.2</f>
        <v>0.17921527777777777</v>
      </c>
      <c r="T1170" s="53">
        <f>(J1170+0.0013889)*26.2</f>
        <v>0.21560445777777776</v>
      </c>
      <c r="U1170" s="53">
        <f>S1170/2</f>
        <v>8.9607638888888883E-2</v>
      </c>
      <c r="V1170" s="53">
        <f>T1170/2</f>
        <v>0.10780222888888888</v>
      </c>
      <c r="W1170" s="50">
        <f>RANK(J1170,J:J,1)</f>
        <v>1360</v>
      </c>
      <c r="X1170" s="50">
        <f>YEAR(B1170)</f>
        <v>2008</v>
      </c>
      <c r="Y1170" s="50">
        <f>MONTH(B1170)</f>
        <v>9</v>
      </c>
      <c r="Z1170" s="56">
        <f>X1170*100+Y1170</f>
        <v>200809</v>
      </c>
      <c r="AA1170" s="56">
        <f>WEEKNUM(B1170,1)</f>
        <v>38</v>
      </c>
      <c r="AB1170" s="58">
        <f>IF(ISBLANK(B1170)," ",MAX(B1170-B1169-1,0))</f>
        <v>0</v>
      </c>
      <c r="AC1170" s="56">
        <f>DAY(B1170)</f>
        <v>14</v>
      </c>
      <c r="AD1170" s="53">
        <f>U1170+V1170</f>
        <v>0.19740986777777775</v>
      </c>
      <c r="AE1170" s="56">
        <f>IF("1-Swim"=D1170,E1170*46.7,IF("2-Bike"=D1170,E1170,IF("3-Run"=D1170,E1170*4.27,0)))</f>
        <v>0</v>
      </c>
    </row>
    <row r="1171" spans="1:31" x14ac:dyDescent="0.25">
      <c r="A1171" s="50">
        <v>1170</v>
      </c>
      <c r="B1171" s="51">
        <v>39708</v>
      </c>
      <c r="C1171" s="75">
        <f>B1171</f>
        <v>39708</v>
      </c>
      <c r="D1171" s="50" t="s">
        <v>1223</v>
      </c>
      <c r="E1171" s="50">
        <v>5</v>
      </c>
      <c r="F1171" s="50">
        <v>0</v>
      </c>
      <c r="G1171" s="50">
        <v>49</v>
      </c>
      <c r="H1171" s="50">
        <v>18</v>
      </c>
      <c r="I1171" s="53">
        <f>IF(E1171&gt;0,TIME(F1171,G1171,H1171),"")</f>
        <v>3.4236111111111113E-2</v>
      </c>
      <c r="J1171" s="54">
        <f>IF(E1171&gt;0,TIME(F1171,G1171,H1171)/E1171,"")</f>
        <v>6.8472222222222224E-3</v>
      </c>
      <c r="K1171" s="50" t="s">
        <v>694</v>
      </c>
      <c r="L1171" s="50" t="s">
        <v>171</v>
      </c>
      <c r="M1171" s="55">
        <f>IF(D1171&gt;0,0.0416666666666667/J1171,"")</f>
        <v>6.0851926977687674</v>
      </c>
      <c r="N1171" s="50">
        <v>0</v>
      </c>
      <c r="O1171" s="50" t="s">
        <v>184</v>
      </c>
      <c r="Q1171" s="151">
        <f>IF("1-Swim"=D1171,J1171*2.4,IF("2-Bike"=D1171,J1171*112,IF("3-Run"=D1171,J1171*26.2,0)))</f>
        <v>0.17939722222222224</v>
      </c>
      <c r="R1171" s="151">
        <f>Q1171/2</f>
        <v>8.9698611111111118E-2</v>
      </c>
      <c r="S1171" s="53">
        <f>J1171*26.2</f>
        <v>0.17939722222222224</v>
      </c>
      <c r="T1171" s="53">
        <f>(J1171+0.0013889)*26.2</f>
        <v>0.2157864022222222</v>
      </c>
      <c r="U1171" s="53">
        <f>S1171/2</f>
        <v>8.9698611111111118E-2</v>
      </c>
      <c r="V1171" s="53">
        <f>T1171/2</f>
        <v>0.1078932011111111</v>
      </c>
      <c r="W1171" s="50">
        <f>RANK(J1171,J:J,1)</f>
        <v>1372</v>
      </c>
      <c r="X1171" s="50">
        <f>YEAR(B1171)</f>
        <v>2008</v>
      </c>
      <c r="Y1171" s="50">
        <f>MONTH(B1171)</f>
        <v>9</v>
      </c>
      <c r="Z1171" s="56">
        <f>X1171*100+Y1171</f>
        <v>200809</v>
      </c>
      <c r="AA1171" s="56">
        <f>WEEKNUM(B1171,1)</f>
        <v>38</v>
      </c>
      <c r="AB1171" s="58">
        <f>IF(ISBLANK(B1171)," ",MAX(B1171-B1170-1,0))</f>
        <v>2</v>
      </c>
      <c r="AC1171" s="56">
        <f>DAY(B1171)</f>
        <v>17</v>
      </c>
      <c r="AD1171" s="53">
        <f>U1171+V1171</f>
        <v>0.19759181222222222</v>
      </c>
      <c r="AE1171" s="56">
        <f>IF("1-Swim"=D1171,E1171*46.7,IF("2-Bike"=D1171,E1171,IF("3-Run"=D1171,E1171*4.27,0)))</f>
        <v>21.349999999999998</v>
      </c>
    </row>
    <row r="1172" spans="1:31" x14ac:dyDescent="0.25">
      <c r="A1172" s="50">
        <v>1171</v>
      </c>
      <c r="B1172" s="51">
        <v>39710</v>
      </c>
      <c r="C1172" s="75">
        <f>B1172</f>
        <v>39710</v>
      </c>
      <c r="D1172" s="50" t="s">
        <v>1223</v>
      </c>
      <c r="E1172" s="50">
        <v>5</v>
      </c>
      <c r="F1172" s="50">
        <v>0</v>
      </c>
      <c r="G1172" s="50">
        <v>46</v>
      </c>
      <c r="H1172" s="50">
        <v>21</v>
      </c>
      <c r="I1172" s="53">
        <f>IF(E1172&gt;0,TIME(F1172,G1172,H1172),"")</f>
        <v>3.2187500000000001E-2</v>
      </c>
      <c r="J1172" s="54">
        <f>IF(E1172&gt;0,TIME(F1172,G1172,H1172)/E1172,"")</f>
        <v>6.4375000000000005E-3</v>
      </c>
      <c r="K1172" s="50" t="s">
        <v>694</v>
      </c>
      <c r="L1172" s="50" t="s">
        <v>171</v>
      </c>
      <c r="M1172" s="55">
        <f>IF(D1172&gt;0,0.0416666666666667/J1172,"")</f>
        <v>6.4724919093851181</v>
      </c>
      <c r="N1172" s="50">
        <v>0</v>
      </c>
      <c r="O1172" s="50" t="s">
        <v>255</v>
      </c>
      <c r="Q1172" s="151">
        <f>IF("1-Swim"=D1172,J1172*2.4,IF("2-Bike"=D1172,J1172*112,IF("3-Run"=D1172,J1172*26.2,0)))</f>
        <v>0.16866250000000002</v>
      </c>
      <c r="R1172" s="151">
        <f>Q1172/2</f>
        <v>8.433125000000001E-2</v>
      </c>
      <c r="S1172" s="53">
        <f>J1172*26.2</f>
        <v>0.16866250000000002</v>
      </c>
      <c r="T1172" s="53">
        <f>(J1172+0.0013889)*26.2</f>
        <v>0.20505168000000001</v>
      </c>
      <c r="U1172" s="53">
        <f>S1172/2</f>
        <v>8.433125000000001E-2</v>
      </c>
      <c r="V1172" s="53">
        <f>T1172/2</f>
        <v>0.10252584000000001</v>
      </c>
      <c r="W1172" s="50">
        <f>RANK(J1172,J:J,1)</f>
        <v>965</v>
      </c>
      <c r="X1172" s="50">
        <f>YEAR(B1172)</f>
        <v>2008</v>
      </c>
      <c r="Y1172" s="50">
        <f>MONTH(B1172)</f>
        <v>9</v>
      </c>
      <c r="Z1172" s="56">
        <f>X1172*100+Y1172</f>
        <v>200809</v>
      </c>
      <c r="AA1172" s="56">
        <f>WEEKNUM(B1172,1)</f>
        <v>38</v>
      </c>
      <c r="AB1172" s="58">
        <f>IF(ISBLANK(B1172)," ",MAX(B1172-B1171-1,0))</f>
        <v>1</v>
      </c>
      <c r="AC1172" s="56">
        <f>DAY(B1172)</f>
        <v>19</v>
      </c>
      <c r="AD1172" s="53">
        <f>U1172+V1172</f>
        <v>0.18685709</v>
      </c>
      <c r="AE1172" s="56">
        <f>IF("1-Swim"=D1172,E1172*46.7,IF("2-Bike"=D1172,E1172,IF("3-Run"=D1172,E1172*4.27,0)))</f>
        <v>21.349999999999998</v>
      </c>
    </row>
    <row r="1173" spans="1:31" x14ac:dyDescent="0.25">
      <c r="A1173" s="50">
        <v>1172</v>
      </c>
      <c r="B1173" s="51">
        <v>39711</v>
      </c>
      <c r="C1173" s="75">
        <f>B1173</f>
        <v>39711</v>
      </c>
      <c r="D1173" s="50" t="s">
        <v>1223</v>
      </c>
      <c r="E1173" s="50">
        <v>20</v>
      </c>
      <c r="F1173" s="50">
        <v>3</v>
      </c>
      <c r="G1173" s="50">
        <v>53</v>
      </c>
      <c r="H1173" s="50">
        <v>3</v>
      </c>
      <c r="I1173" s="53">
        <f>IF(E1173&gt;0,TIME(F1173,G1173,H1173),"")</f>
        <v>0.16184027777777779</v>
      </c>
      <c r="J1173" s="54">
        <f>IF(E1173&gt;0,TIME(F1173,G1173,H1173)/E1173,"")</f>
        <v>8.0920138888888899E-3</v>
      </c>
      <c r="K1173" s="50" t="s">
        <v>694</v>
      </c>
      <c r="L1173" s="50" t="s">
        <v>753</v>
      </c>
      <c r="M1173" s="55">
        <f>IF(D1173&gt;0,0.0416666666666667/J1173,"")</f>
        <v>5.1491096331259421</v>
      </c>
      <c r="N1173" s="50">
        <v>0</v>
      </c>
      <c r="O1173" s="50" t="s">
        <v>255</v>
      </c>
      <c r="P1173" s="50" t="s">
        <v>754</v>
      </c>
      <c r="Q1173" s="151">
        <f>IF("1-Swim"=D1173,J1173*2.4,IF("2-Bike"=D1173,J1173*112,IF("3-Run"=D1173,J1173*26.2,0)))</f>
        <v>0.2120107638888889</v>
      </c>
      <c r="R1173" s="151">
        <f>Q1173/2</f>
        <v>0.10600538194444445</v>
      </c>
      <c r="S1173" s="53">
        <f>J1173*26.2</f>
        <v>0.2120107638888889</v>
      </c>
      <c r="T1173" s="53">
        <f>(J1173+0.0013889)*26.2</f>
        <v>0.24839994388888892</v>
      </c>
      <c r="U1173" s="53">
        <f>S1173/2</f>
        <v>0.10600538194444445</v>
      </c>
      <c r="V1173" s="53">
        <f>T1173/2</f>
        <v>0.12419997194444446</v>
      </c>
      <c r="W1173" s="50">
        <f>RANK(J1173,J:J,1)</f>
        <v>2477</v>
      </c>
      <c r="X1173" s="50">
        <f>YEAR(B1173)</f>
        <v>2008</v>
      </c>
      <c r="Y1173" s="50">
        <f>MONTH(B1173)</f>
        <v>9</v>
      </c>
      <c r="Z1173" s="56">
        <f>X1173*100+Y1173</f>
        <v>200809</v>
      </c>
      <c r="AA1173" s="56">
        <f>WEEKNUM(B1173,1)</f>
        <v>38</v>
      </c>
      <c r="AB1173" s="58">
        <f>IF(ISBLANK(B1173)," ",MAX(B1173-B1172-1,0))</f>
        <v>0</v>
      </c>
      <c r="AC1173" s="56">
        <f>DAY(B1173)</f>
        <v>20</v>
      </c>
      <c r="AD1173" s="53">
        <f>U1173+V1173</f>
        <v>0.23020535388888891</v>
      </c>
      <c r="AE1173" s="56">
        <f>IF("1-Swim"=D1173,E1173*46.7,IF("2-Bike"=D1173,E1173,IF("3-Run"=D1173,E1173*4.27,0)))</f>
        <v>85.399999999999991</v>
      </c>
    </row>
    <row r="1174" spans="1:31" x14ac:dyDescent="0.25">
      <c r="A1174" s="50">
        <v>1173</v>
      </c>
      <c r="B1174" s="51">
        <v>39714</v>
      </c>
      <c r="C1174" s="75">
        <f>B1174</f>
        <v>39714</v>
      </c>
      <c r="D1174" s="50" t="s">
        <v>1223</v>
      </c>
      <c r="E1174" s="50">
        <v>3.5</v>
      </c>
      <c r="F1174" s="50">
        <v>0</v>
      </c>
      <c r="G1174" s="50">
        <v>35</v>
      </c>
      <c r="H1174" s="50">
        <v>1</v>
      </c>
      <c r="I1174" s="53">
        <f>IF(E1174&gt;0,TIME(F1174,G1174,H1174),"")</f>
        <v>2.431712962962963E-2</v>
      </c>
      <c r="J1174" s="54">
        <f>IF(E1174&gt;0,TIME(F1174,G1174,H1174)/E1174,"")</f>
        <v>6.9477513227513225E-3</v>
      </c>
      <c r="K1174" s="50" t="s">
        <v>694</v>
      </c>
      <c r="L1174" s="50" t="s">
        <v>130</v>
      </c>
      <c r="M1174" s="55">
        <f>IF(D1174&gt;0,0.0416666666666667/J1174,"")</f>
        <v>5.9971442170395095</v>
      </c>
      <c r="N1174" s="50">
        <v>0</v>
      </c>
      <c r="O1174" s="50" t="s">
        <v>255</v>
      </c>
      <c r="Q1174" s="151">
        <f>IF("1-Swim"=D1174,J1174*2.4,IF("2-Bike"=D1174,J1174*112,IF("3-Run"=D1174,J1174*26.2,0)))</f>
        <v>0.18203108465608464</v>
      </c>
      <c r="R1174" s="151">
        <f>Q1174/2</f>
        <v>9.101554232804232E-2</v>
      </c>
      <c r="S1174" s="53">
        <f>J1174*26.2</f>
        <v>0.18203108465608464</v>
      </c>
      <c r="T1174" s="53">
        <f>(J1174+0.0013889)*26.2</f>
        <v>0.21842026465608466</v>
      </c>
      <c r="U1174" s="53">
        <f>S1174/2</f>
        <v>9.101554232804232E-2</v>
      </c>
      <c r="V1174" s="53">
        <f>T1174/2</f>
        <v>0.10921013232804233</v>
      </c>
      <c r="W1174" s="50">
        <f>RANK(J1174,J:J,1)</f>
        <v>1505</v>
      </c>
      <c r="X1174" s="50">
        <f>YEAR(B1174)</f>
        <v>2008</v>
      </c>
      <c r="Y1174" s="50">
        <f>MONTH(B1174)</f>
        <v>9</v>
      </c>
      <c r="Z1174" s="56">
        <f>X1174*100+Y1174</f>
        <v>200809</v>
      </c>
      <c r="AA1174" s="56">
        <f>WEEKNUM(B1174,1)</f>
        <v>39</v>
      </c>
      <c r="AB1174" s="58">
        <f>IF(ISBLANK(B1174)," ",MAX(B1174-B1173-1,0))</f>
        <v>2</v>
      </c>
      <c r="AC1174" s="56">
        <f>DAY(B1174)</f>
        <v>23</v>
      </c>
      <c r="AD1174" s="53">
        <f>U1174+V1174</f>
        <v>0.20022567465608465</v>
      </c>
      <c r="AE1174" s="56">
        <f>IF("1-Swim"=D1174,E1174*46.7,IF("2-Bike"=D1174,E1174,IF("3-Run"=D1174,E1174*4.27,0)))</f>
        <v>14.944999999999999</v>
      </c>
    </row>
    <row r="1175" spans="1:31" x14ac:dyDescent="0.25">
      <c r="A1175" s="50">
        <v>1174</v>
      </c>
      <c r="B1175" s="51">
        <v>39719</v>
      </c>
      <c r="C1175" s="75">
        <f>B1175</f>
        <v>39719</v>
      </c>
      <c r="D1175" s="50" t="s">
        <v>1223</v>
      </c>
      <c r="E1175" s="50">
        <v>11</v>
      </c>
      <c r="F1175" s="50">
        <v>2</v>
      </c>
      <c r="G1175" s="50">
        <v>5</v>
      </c>
      <c r="H1175" s="50">
        <v>0</v>
      </c>
      <c r="I1175" s="53">
        <f>IF(E1175&gt;0,TIME(F1175,G1175,H1175),"")</f>
        <v>8.6805555555555566E-2</v>
      </c>
      <c r="J1175" s="54">
        <f>IF(E1175&gt;0,TIME(F1175,G1175,H1175)/E1175,"")</f>
        <v>7.8914141414141419E-3</v>
      </c>
      <c r="K1175" s="50" t="s">
        <v>688</v>
      </c>
      <c r="L1175" s="50" t="s">
        <v>41</v>
      </c>
      <c r="M1175" s="55">
        <f>IF(D1175&gt;0,0.0416666666666667/J1175,"")</f>
        <v>5.2800000000000038</v>
      </c>
      <c r="N1175" s="50">
        <v>0</v>
      </c>
      <c r="O1175" s="50" t="s">
        <v>201</v>
      </c>
      <c r="Q1175" s="151">
        <f>IF("1-Swim"=D1175,J1175*2.4,IF("2-Bike"=D1175,J1175*112,IF("3-Run"=D1175,J1175*26.2,0)))</f>
        <v>0.20675505050505052</v>
      </c>
      <c r="R1175" s="151">
        <f>Q1175/2</f>
        <v>0.10337752525252526</v>
      </c>
      <c r="S1175" s="53">
        <f>J1175*26.2</f>
        <v>0.20675505050505052</v>
      </c>
      <c r="T1175" s="53">
        <f>(J1175+0.0013889)*26.2</f>
        <v>0.24314423050505052</v>
      </c>
      <c r="U1175" s="53">
        <f>S1175/2</f>
        <v>0.10337752525252526</v>
      </c>
      <c r="V1175" s="53">
        <f>T1175/2</f>
        <v>0.12157211525252526</v>
      </c>
      <c r="W1175" s="50">
        <f>RANK(J1175,J:J,1)</f>
        <v>2373</v>
      </c>
      <c r="X1175" s="50">
        <f>YEAR(B1175)</f>
        <v>2008</v>
      </c>
      <c r="Y1175" s="50">
        <f>MONTH(B1175)</f>
        <v>9</v>
      </c>
      <c r="Z1175" s="56">
        <f>X1175*100+Y1175</f>
        <v>200809</v>
      </c>
      <c r="AA1175" s="56">
        <f>WEEKNUM(B1175,1)</f>
        <v>40</v>
      </c>
      <c r="AB1175" s="58">
        <f>IF(ISBLANK(B1175)," ",MAX(B1175-B1174-1,0))</f>
        <v>4</v>
      </c>
      <c r="AC1175" s="56">
        <f>DAY(B1175)</f>
        <v>28</v>
      </c>
      <c r="AD1175" s="53">
        <f>U1175+V1175</f>
        <v>0.22494964050505051</v>
      </c>
      <c r="AE1175" s="56">
        <f>IF("1-Swim"=D1175,E1175*46.7,IF("2-Bike"=D1175,E1175,IF("3-Run"=D1175,E1175*4.27,0)))</f>
        <v>46.97</v>
      </c>
    </row>
    <row r="1176" spans="1:31" x14ac:dyDescent="0.25">
      <c r="A1176" s="50">
        <v>1175</v>
      </c>
      <c r="B1176" s="51">
        <v>39721</v>
      </c>
      <c r="C1176" s="75">
        <f>B1176</f>
        <v>39721</v>
      </c>
      <c r="D1176" s="50" t="s">
        <v>1223</v>
      </c>
      <c r="E1176" s="50">
        <v>4.5</v>
      </c>
      <c r="F1176" s="50">
        <v>0</v>
      </c>
      <c r="G1176" s="50">
        <v>45</v>
      </c>
      <c r="H1176" s="50">
        <v>10</v>
      </c>
      <c r="I1176" s="53">
        <f>IF(E1176&gt;0,TIME(F1176,G1176,H1176),"")</f>
        <v>3.1365740740740743E-2</v>
      </c>
      <c r="J1176" s="54">
        <f>IF(E1176&gt;0,TIME(F1176,G1176,H1176)/E1176,"")</f>
        <v>6.9701646090534987E-3</v>
      </c>
      <c r="K1176" s="50" t="s">
        <v>688</v>
      </c>
      <c r="L1176" s="50" t="s">
        <v>152</v>
      </c>
      <c r="M1176" s="55">
        <f>IF(D1176&gt;0,0.0416666666666667/J1176,"")</f>
        <v>5.9778597785977903</v>
      </c>
      <c r="N1176" s="50">
        <v>0</v>
      </c>
      <c r="O1176" s="50" t="s">
        <v>184</v>
      </c>
      <c r="Q1176" s="151">
        <f>IF("1-Swim"=D1176,J1176*2.4,IF("2-Bike"=D1176,J1176*112,IF("3-Run"=D1176,J1176*26.2,0)))</f>
        <v>0.18261831275720167</v>
      </c>
      <c r="R1176" s="151">
        <f>Q1176/2</f>
        <v>9.1309156378600834E-2</v>
      </c>
      <c r="S1176" s="53">
        <f>J1176*26.2</f>
        <v>0.18261831275720167</v>
      </c>
      <c r="T1176" s="53">
        <f>(J1176+0.0013889)*26.2</f>
        <v>0.21900749275720163</v>
      </c>
      <c r="U1176" s="53">
        <f>S1176/2</f>
        <v>9.1309156378600834E-2</v>
      </c>
      <c r="V1176" s="53">
        <f>T1176/2</f>
        <v>0.10950374637860082</v>
      </c>
      <c r="W1176" s="50">
        <f>RANK(J1176,J:J,1)</f>
        <v>1531</v>
      </c>
      <c r="X1176" s="50">
        <f>YEAR(B1176)</f>
        <v>2008</v>
      </c>
      <c r="Y1176" s="50">
        <f>MONTH(B1176)</f>
        <v>9</v>
      </c>
      <c r="Z1176" s="56">
        <f>X1176*100+Y1176</f>
        <v>200809</v>
      </c>
      <c r="AA1176" s="56">
        <f>WEEKNUM(B1176,1)</f>
        <v>40</v>
      </c>
      <c r="AB1176" s="58">
        <f>IF(ISBLANK(B1176)," ",MAX(B1176-B1175-1,0))</f>
        <v>1</v>
      </c>
      <c r="AC1176" s="56">
        <f>DAY(B1176)</f>
        <v>30</v>
      </c>
      <c r="AD1176" s="53">
        <f>U1176+V1176</f>
        <v>0.20081290275720165</v>
      </c>
      <c r="AE1176" s="56">
        <f>IF("1-Swim"=D1176,E1176*46.7,IF("2-Bike"=D1176,E1176,IF("3-Run"=D1176,E1176*4.27,0)))</f>
        <v>19.214999999999996</v>
      </c>
    </row>
    <row r="1177" spans="1:31" x14ac:dyDescent="0.25">
      <c r="A1177" s="50">
        <v>1176</v>
      </c>
      <c r="B1177" s="51">
        <v>39724</v>
      </c>
      <c r="C1177" s="75">
        <f>B1177</f>
        <v>39724</v>
      </c>
      <c r="D1177" s="50" t="s">
        <v>1223</v>
      </c>
      <c r="E1177" s="50">
        <v>5</v>
      </c>
      <c r="F1177" s="50">
        <v>0</v>
      </c>
      <c r="G1177" s="50">
        <v>51</v>
      </c>
      <c r="H1177" s="50">
        <v>1</v>
      </c>
      <c r="I1177" s="53">
        <f>IF(E1177&gt;0,TIME(F1177,G1177,H1177),"")</f>
        <v>3.5428240740740739E-2</v>
      </c>
      <c r="J1177" s="54">
        <f>IF(E1177&gt;0,TIME(F1177,G1177,H1177)/E1177,"")</f>
        <v>7.0856481481481482E-3</v>
      </c>
      <c r="K1177" s="50" t="s">
        <v>688</v>
      </c>
      <c r="L1177" s="50" t="s">
        <v>171</v>
      </c>
      <c r="M1177" s="55">
        <f>IF(D1177&gt;0,0.0416666666666667/J1177,"")</f>
        <v>5.8804312316236569</v>
      </c>
      <c r="N1177" s="50">
        <v>0</v>
      </c>
      <c r="O1177" s="50" t="s">
        <v>198</v>
      </c>
      <c r="Q1177" s="151">
        <f>IF("1-Swim"=D1177,J1177*2.4,IF("2-Bike"=D1177,J1177*112,IF("3-Run"=D1177,J1177*26.2,0)))</f>
        <v>0.18564398148148148</v>
      </c>
      <c r="R1177" s="151">
        <f>Q1177/2</f>
        <v>9.282199074074074E-2</v>
      </c>
      <c r="S1177" s="53">
        <f>J1177*26.2</f>
        <v>0.18564398148148148</v>
      </c>
      <c r="T1177" s="53">
        <f>(J1177+0.0013889)*26.2</f>
        <v>0.22203316148148147</v>
      </c>
      <c r="U1177" s="53">
        <f>S1177/2</f>
        <v>9.282199074074074E-2</v>
      </c>
      <c r="V1177" s="53">
        <f>T1177/2</f>
        <v>0.11101658074074074</v>
      </c>
      <c r="W1177" s="50">
        <f>RANK(J1177,J:J,1)</f>
        <v>1653</v>
      </c>
      <c r="X1177" s="50">
        <f>YEAR(B1177)</f>
        <v>2008</v>
      </c>
      <c r="Y1177" s="50">
        <f>MONTH(B1177)</f>
        <v>10</v>
      </c>
      <c r="Z1177" s="56">
        <f>X1177*100+Y1177</f>
        <v>200810</v>
      </c>
      <c r="AA1177" s="56">
        <f>WEEKNUM(B1177,1)</f>
        <v>40</v>
      </c>
      <c r="AB1177" s="58">
        <f>IF(ISBLANK(B1177)," ",MAX(B1177-B1176-1,0))</f>
        <v>2</v>
      </c>
      <c r="AC1177" s="56">
        <f>DAY(B1177)</f>
        <v>3</v>
      </c>
      <c r="AD1177" s="53">
        <f>U1177+V1177</f>
        <v>0.20383857148148149</v>
      </c>
      <c r="AE1177" s="56">
        <f>IF("1-Swim"=D1177,E1177*46.7,IF("2-Bike"=D1177,E1177,IF("3-Run"=D1177,E1177*4.27,0)))</f>
        <v>21.349999999999998</v>
      </c>
    </row>
    <row r="1178" spans="1:31" x14ac:dyDescent="0.25">
      <c r="A1178" s="50">
        <v>1177</v>
      </c>
      <c r="B1178" s="51">
        <v>39726</v>
      </c>
      <c r="C1178" s="75">
        <f>B1178</f>
        <v>39726</v>
      </c>
      <c r="D1178" s="50" t="s">
        <v>1223</v>
      </c>
      <c r="E1178" s="50">
        <v>18</v>
      </c>
      <c r="F1178" s="50">
        <v>3</v>
      </c>
      <c r="G1178" s="50">
        <v>20</v>
      </c>
      <c r="H1178" s="50">
        <v>44</v>
      </c>
      <c r="I1178" s="53">
        <f>IF(E1178&gt;0,TIME(F1178,G1178,H1178),"")</f>
        <v>0.13939814814814813</v>
      </c>
      <c r="J1178" s="54">
        <f>IF(E1178&gt;0,TIME(F1178,G1178,H1178)/E1178,"")</f>
        <v>7.7443415637860075E-3</v>
      </c>
      <c r="K1178" s="50" t="s">
        <v>688</v>
      </c>
      <c r="L1178" s="50" t="s">
        <v>751</v>
      </c>
      <c r="M1178" s="55">
        <f>IF(D1178&gt;0,0.0416666666666667/J1178,"")</f>
        <v>5.3802723347725054</v>
      </c>
      <c r="N1178" s="50">
        <v>0</v>
      </c>
      <c r="O1178" s="50" t="s">
        <v>251</v>
      </c>
      <c r="Q1178" s="151">
        <f>IF("1-Swim"=D1178,J1178*2.4,IF("2-Bike"=D1178,J1178*112,IF("3-Run"=D1178,J1178*26.2,0)))</f>
        <v>0.2029017489711934</v>
      </c>
      <c r="R1178" s="151">
        <f>Q1178/2</f>
        <v>0.1014508744855967</v>
      </c>
      <c r="S1178" s="53">
        <f>J1178*26.2</f>
        <v>0.2029017489711934</v>
      </c>
      <c r="T1178" s="53">
        <f>(J1178+0.0013889)*26.2</f>
        <v>0.23929092897119339</v>
      </c>
      <c r="U1178" s="53">
        <f>S1178/2</f>
        <v>0.1014508744855967</v>
      </c>
      <c r="V1178" s="53">
        <f>T1178/2</f>
        <v>0.11964546448559669</v>
      </c>
      <c r="W1178" s="50">
        <f>RANK(J1178,J:J,1)</f>
        <v>2273</v>
      </c>
      <c r="X1178" s="50">
        <f>YEAR(B1178)</f>
        <v>2008</v>
      </c>
      <c r="Y1178" s="50">
        <f>MONTH(B1178)</f>
        <v>10</v>
      </c>
      <c r="Z1178" s="56">
        <f>X1178*100+Y1178</f>
        <v>200810</v>
      </c>
      <c r="AA1178" s="56">
        <f>WEEKNUM(B1178,1)</f>
        <v>41</v>
      </c>
      <c r="AB1178" s="58">
        <f>IF(ISBLANK(B1178)," ",MAX(B1178-B1177-1,0))</f>
        <v>1</v>
      </c>
      <c r="AC1178" s="56">
        <f>DAY(B1178)</f>
        <v>5</v>
      </c>
      <c r="AD1178" s="53">
        <f>U1178+V1178</f>
        <v>0.22109633897119341</v>
      </c>
      <c r="AE1178" s="56">
        <f>IF("1-Swim"=D1178,E1178*46.7,IF("2-Bike"=D1178,E1178,IF("3-Run"=D1178,E1178*4.27,0)))</f>
        <v>76.859999999999985</v>
      </c>
    </row>
    <row r="1179" spans="1:31" x14ac:dyDescent="0.25">
      <c r="A1179" s="50">
        <v>1178</v>
      </c>
      <c r="B1179" s="51">
        <v>39729</v>
      </c>
      <c r="C1179" s="75">
        <f>B1179</f>
        <v>39729</v>
      </c>
      <c r="D1179" s="50" t="s">
        <v>1223</v>
      </c>
      <c r="E1179" s="50">
        <v>6</v>
      </c>
      <c r="F1179" s="50">
        <v>0</v>
      </c>
      <c r="G1179" s="50">
        <v>55</v>
      </c>
      <c r="H1179" s="50">
        <v>25</v>
      </c>
      <c r="I1179" s="53">
        <f>IF(E1179&gt;0,TIME(F1179,G1179,H1179),"")</f>
        <v>3.8483796296296294E-2</v>
      </c>
      <c r="J1179" s="54">
        <f>IF(E1179&gt;0,TIME(F1179,G1179,H1179)/E1179,"")</f>
        <v>6.4139660493827159E-3</v>
      </c>
      <c r="K1179" s="50" t="s">
        <v>694</v>
      </c>
      <c r="L1179" s="50" t="s">
        <v>662</v>
      </c>
      <c r="M1179" s="55">
        <f>IF(D1179&gt;0,0.0416666666666667/J1179,"")</f>
        <v>6.4962406015037644</v>
      </c>
      <c r="N1179" s="50">
        <v>0</v>
      </c>
      <c r="O1179" s="50" t="s">
        <v>526</v>
      </c>
      <c r="Q1179" s="151">
        <f>IF("1-Swim"=D1179,J1179*2.4,IF("2-Bike"=D1179,J1179*112,IF("3-Run"=D1179,J1179*26.2,0)))</f>
        <v>0.16804591049382714</v>
      </c>
      <c r="R1179" s="151">
        <f>Q1179/2</f>
        <v>8.4022955246913569E-2</v>
      </c>
      <c r="S1179" s="53">
        <f>J1179*26.2</f>
        <v>0.16804591049382714</v>
      </c>
      <c r="T1179" s="53">
        <f>(J1179+0.0013889)*26.2</f>
        <v>0.20443509049382716</v>
      </c>
      <c r="U1179" s="53">
        <f>S1179/2</f>
        <v>8.4022955246913569E-2</v>
      </c>
      <c r="V1179" s="53">
        <f>T1179/2</f>
        <v>0.10221754524691358</v>
      </c>
      <c r="W1179" s="50">
        <f>RANK(J1179,J:J,1)</f>
        <v>944</v>
      </c>
      <c r="X1179" s="50">
        <f>YEAR(B1179)</f>
        <v>2008</v>
      </c>
      <c r="Y1179" s="50">
        <f>MONTH(B1179)</f>
        <v>10</v>
      </c>
      <c r="Z1179" s="56">
        <f>X1179*100+Y1179</f>
        <v>200810</v>
      </c>
      <c r="AA1179" s="56">
        <f>WEEKNUM(B1179,1)</f>
        <v>41</v>
      </c>
      <c r="AB1179" s="58">
        <f>IF(ISBLANK(B1179)," ",MAX(B1179-B1178-1,0))</f>
        <v>2</v>
      </c>
      <c r="AC1179" s="56">
        <f>DAY(B1179)</f>
        <v>8</v>
      </c>
      <c r="AD1179" s="53">
        <f>U1179+V1179</f>
        <v>0.18624050049382715</v>
      </c>
      <c r="AE1179" s="56">
        <f>IF("1-Swim"=D1179,E1179*46.7,IF("2-Bike"=D1179,E1179,IF("3-Run"=D1179,E1179*4.27,0)))</f>
        <v>25.619999999999997</v>
      </c>
    </row>
    <row r="1180" spans="1:31" x14ac:dyDescent="0.25">
      <c r="A1180" s="50">
        <v>1179</v>
      </c>
      <c r="B1180" s="51">
        <v>39731</v>
      </c>
      <c r="C1180" s="75">
        <f>B1180</f>
        <v>39731</v>
      </c>
      <c r="D1180" s="50" t="s">
        <v>1223</v>
      </c>
      <c r="E1180" s="50">
        <v>4.58</v>
      </c>
      <c r="F1180" s="50">
        <v>0</v>
      </c>
      <c r="G1180" s="50">
        <v>45</v>
      </c>
      <c r="H1180" s="50">
        <v>17</v>
      </c>
      <c r="I1180" s="53">
        <f>IF(E1180&gt;0,TIME(F1180,G1180,H1180),"")</f>
        <v>3.1446759259259258E-2</v>
      </c>
      <c r="J1180" s="54">
        <f>IF(E1180&gt;0,TIME(F1180,G1180,H1180)/E1180,"")</f>
        <v>6.8661046417596633E-3</v>
      </c>
      <c r="K1180" s="50" t="s">
        <v>694</v>
      </c>
      <c r="L1180" s="50" t="s">
        <v>152</v>
      </c>
      <c r="M1180" s="55">
        <f>IF(D1180&gt;0,0.0416666666666667/J1180,"")</f>
        <v>6.0684578579315476</v>
      </c>
      <c r="N1180" s="50">
        <v>0</v>
      </c>
      <c r="O1180" s="50" t="s">
        <v>255</v>
      </c>
      <c r="Q1180" s="151">
        <f>IF("1-Swim"=D1180,J1180*2.4,IF("2-Bike"=D1180,J1180*112,IF("3-Run"=D1180,J1180*26.2,0)))</f>
        <v>0.17989194161410318</v>
      </c>
      <c r="R1180" s="151">
        <f>Q1180/2</f>
        <v>8.9945970807051592E-2</v>
      </c>
      <c r="S1180" s="53">
        <f>J1180*26.2</f>
        <v>0.17989194161410318</v>
      </c>
      <c r="T1180" s="53">
        <f>(J1180+0.0013889)*26.2</f>
        <v>0.21628112161410315</v>
      </c>
      <c r="U1180" s="53">
        <f>S1180/2</f>
        <v>8.9945970807051592E-2</v>
      </c>
      <c r="V1180" s="53">
        <f>T1180/2</f>
        <v>0.10814056080705158</v>
      </c>
      <c r="W1180" s="50">
        <f>RANK(J1180,J:J,1)</f>
        <v>1400</v>
      </c>
      <c r="X1180" s="50">
        <f>YEAR(B1180)</f>
        <v>2008</v>
      </c>
      <c r="Y1180" s="50">
        <f>MONTH(B1180)</f>
        <v>10</v>
      </c>
      <c r="Z1180" s="56">
        <f>X1180*100+Y1180</f>
        <v>200810</v>
      </c>
      <c r="AA1180" s="56">
        <f>WEEKNUM(B1180,1)</f>
        <v>41</v>
      </c>
      <c r="AB1180" s="58">
        <f>IF(ISBLANK(B1180)," ",MAX(B1180-B1179-1,0))</f>
        <v>1</v>
      </c>
      <c r="AC1180" s="56">
        <f>DAY(B1180)</f>
        <v>10</v>
      </c>
      <c r="AD1180" s="53">
        <f>U1180+V1180</f>
        <v>0.19808653161410317</v>
      </c>
      <c r="AE1180" s="56">
        <f>IF("1-Swim"=D1180,E1180*46.7,IF("2-Bike"=D1180,E1180,IF("3-Run"=D1180,E1180*4.27,0)))</f>
        <v>19.5566</v>
      </c>
    </row>
    <row r="1181" spans="1:31" x14ac:dyDescent="0.25">
      <c r="A1181" s="50">
        <v>1180</v>
      </c>
      <c r="B1181" s="51">
        <v>39733</v>
      </c>
      <c r="C1181" s="75">
        <f>B1181</f>
        <v>39733</v>
      </c>
      <c r="D1181" s="50" t="s">
        <v>1223</v>
      </c>
      <c r="E1181" s="50">
        <v>11.5</v>
      </c>
      <c r="F1181" s="50">
        <v>1</v>
      </c>
      <c r="G1181" s="50">
        <v>57</v>
      </c>
      <c r="H1181" s="50">
        <v>57</v>
      </c>
      <c r="I1181" s="53">
        <f>IF(E1181&gt;0,TIME(F1181,G1181,H1181),"")</f>
        <v>8.1909722222222217E-2</v>
      </c>
      <c r="J1181" s="54">
        <f>IF(E1181&gt;0,TIME(F1181,G1181,H1181)/E1181,"")</f>
        <v>7.1225845410628017E-3</v>
      </c>
      <c r="K1181" s="50" t="s">
        <v>694</v>
      </c>
      <c r="L1181" s="50" t="s">
        <v>755</v>
      </c>
      <c r="M1181" s="55">
        <f>IF(D1181&gt;0,0.0416666666666667/J1181,"")</f>
        <v>5.8499364137346381</v>
      </c>
      <c r="N1181" s="50">
        <v>0</v>
      </c>
      <c r="O1181" s="50" t="s">
        <v>255</v>
      </c>
      <c r="Q1181" s="151">
        <f>IF("1-Swim"=D1181,J1181*2.4,IF("2-Bike"=D1181,J1181*112,IF("3-Run"=D1181,J1181*26.2,0)))</f>
        <v>0.18661171497584539</v>
      </c>
      <c r="R1181" s="151">
        <f>Q1181/2</f>
        <v>9.3305857487922694E-2</v>
      </c>
      <c r="S1181" s="53">
        <f>J1181*26.2</f>
        <v>0.18661171497584539</v>
      </c>
      <c r="T1181" s="53">
        <f>(J1181+0.0013889)*26.2</f>
        <v>0.22300089497584541</v>
      </c>
      <c r="U1181" s="53">
        <f>S1181/2</f>
        <v>9.3305857487922694E-2</v>
      </c>
      <c r="V1181" s="53">
        <f>T1181/2</f>
        <v>0.1115004474879227</v>
      </c>
      <c r="W1181" s="50">
        <f>RANK(J1181,J:J,1)</f>
        <v>1696</v>
      </c>
      <c r="X1181" s="50">
        <f>YEAR(B1181)</f>
        <v>2008</v>
      </c>
      <c r="Y1181" s="50">
        <f>MONTH(B1181)</f>
        <v>10</v>
      </c>
      <c r="Z1181" s="56">
        <f>X1181*100+Y1181</f>
        <v>200810</v>
      </c>
      <c r="AA1181" s="56">
        <f>WEEKNUM(B1181,1)</f>
        <v>42</v>
      </c>
      <c r="AB1181" s="58">
        <f>IF(ISBLANK(B1181)," ",MAX(B1181-B1180-1,0))</f>
        <v>1</v>
      </c>
      <c r="AC1181" s="56">
        <f>DAY(B1181)</f>
        <v>12</v>
      </c>
      <c r="AD1181" s="53">
        <f>U1181+V1181</f>
        <v>0.2048063049758454</v>
      </c>
      <c r="AE1181" s="56">
        <f>IF("1-Swim"=D1181,E1181*46.7,IF("2-Bike"=D1181,E1181,IF("3-Run"=D1181,E1181*4.27,0)))</f>
        <v>49.104999999999997</v>
      </c>
    </row>
    <row r="1182" spans="1:31" x14ac:dyDescent="0.25">
      <c r="A1182" s="50">
        <v>1181</v>
      </c>
      <c r="B1182" s="51">
        <v>39733</v>
      </c>
      <c r="C1182" s="75">
        <f>B1182</f>
        <v>39733</v>
      </c>
      <c r="D1182" s="50" t="s">
        <v>713</v>
      </c>
      <c r="E1182" s="50">
        <v>1</v>
      </c>
      <c r="F1182" s="50">
        <v>0</v>
      </c>
      <c r="G1182" s="50">
        <v>9</v>
      </c>
      <c r="H1182" s="50">
        <v>59</v>
      </c>
      <c r="I1182" s="53">
        <f>IF(E1182&gt;0,TIME(F1182,G1182,H1182),"")</f>
        <v>6.9328703703703696E-3</v>
      </c>
      <c r="J1182" s="54">
        <f>IF(E1182&gt;0,TIME(F1182,G1182,H1182)/E1182,"")</f>
        <v>6.9328703703703696E-3</v>
      </c>
      <c r="K1182" s="50" t="s">
        <v>694</v>
      </c>
      <c r="L1182" s="50" t="s">
        <v>755</v>
      </c>
      <c r="M1182" s="55">
        <f>IF(D1182&gt;0,0.0416666666666667/J1182,"")</f>
        <v>6.0100166944908233</v>
      </c>
      <c r="N1182" s="50">
        <v>0</v>
      </c>
      <c r="O1182" s="50" t="s">
        <v>255</v>
      </c>
      <c r="Q1182" s="151">
        <f>IF("1-Swim"=D1182,J1182*2.4,IF("2-Bike"=D1182,J1182*112,IF("3-Run"=D1182,J1182*26.2,0)))</f>
        <v>0</v>
      </c>
      <c r="R1182" s="151">
        <f>Q1182/2</f>
        <v>0</v>
      </c>
      <c r="S1182" s="53">
        <f>J1182*26.2</f>
        <v>0.18164120370370368</v>
      </c>
      <c r="T1182" s="53">
        <f>(J1182+0.0013889)*26.2</f>
        <v>0.21803038370370367</v>
      </c>
      <c r="U1182" s="53">
        <f>S1182/2</f>
        <v>9.082060185185184E-2</v>
      </c>
      <c r="V1182" s="53">
        <f>T1182/2</f>
        <v>0.10901519185185184</v>
      </c>
      <c r="W1182" s="50">
        <f>RANK(J1182,J:J,1)</f>
        <v>1468</v>
      </c>
      <c r="X1182" s="50">
        <f>YEAR(B1182)</f>
        <v>2008</v>
      </c>
      <c r="Y1182" s="50">
        <f>MONTH(B1182)</f>
        <v>10</v>
      </c>
      <c r="Z1182" s="56">
        <f>X1182*100+Y1182</f>
        <v>200810</v>
      </c>
      <c r="AA1182" s="56">
        <f>WEEKNUM(B1182,1)</f>
        <v>42</v>
      </c>
      <c r="AB1182" s="58">
        <f>IF(ISBLANK(B1182)," ",MAX(B1182-B1181-1,0))</f>
        <v>0</v>
      </c>
      <c r="AC1182" s="56">
        <f>DAY(B1182)</f>
        <v>12</v>
      </c>
      <c r="AD1182" s="53">
        <f>U1182+V1182</f>
        <v>0.19983579370370369</v>
      </c>
      <c r="AE1182" s="56">
        <f>IF("1-Swim"=D1182,E1182*46.7,IF("2-Bike"=D1182,E1182,IF("3-Run"=D1182,E1182*4.27,0)))</f>
        <v>0</v>
      </c>
    </row>
    <row r="1183" spans="1:31" x14ac:dyDescent="0.25">
      <c r="A1183" s="50">
        <v>1182</v>
      </c>
      <c r="B1183" s="51">
        <v>39733</v>
      </c>
      <c r="C1183" s="75">
        <f>B1183</f>
        <v>39733</v>
      </c>
      <c r="D1183" s="50" t="s">
        <v>714</v>
      </c>
      <c r="E1183" s="50">
        <v>1</v>
      </c>
      <c r="F1183" s="50">
        <v>0</v>
      </c>
      <c r="G1183" s="50">
        <v>9</v>
      </c>
      <c r="H1183" s="50">
        <v>53</v>
      </c>
      <c r="I1183" s="53">
        <f>IF(E1183&gt;0,TIME(F1183,G1183,H1183),"")</f>
        <v>6.8634259259259256E-3</v>
      </c>
      <c r="J1183" s="54">
        <f>IF(E1183&gt;0,TIME(F1183,G1183,H1183)/E1183,"")</f>
        <v>6.8634259259259256E-3</v>
      </c>
      <c r="K1183" s="50" t="s">
        <v>694</v>
      </c>
      <c r="L1183" s="50" t="s">
        <v>755</v>
      </c>
      <c r="M1183" s="55">
        <f>IF(D1183&gt;0,0.0416666666666667/J1183,"")</f>
        <v>6.070826306914002</v>
      </c>
      <c r="N1183" s="50">
        <v>0</v>
      </c>
      <c r="O1183" s="50" t="s">
        <v>255</v>
      </c>
      <c r="Q1183" s="151">
        <f>IF("1-Swim"=D1183,J1183*2.4,IF("2-Bike"=D1183,J1183*112,IF("3-Run"=D1183,J1183*26.2,0)))</f>
        <v>0</v>
      </c>
      <c r="R1183" s="151">
        <f>Q1183/2</f>
        <v>0</v>
      </c>
      <c r="S1183" s="53">
        <f>J1183*26.2</f>
        <v>0.17982175925925925</v>
      </c>
      <c r="T1183" s="53">
        <f>(J1183+0.0013889)*26.2</f>
        <v>0.21621093925925924</v>
      </c>
      <c r="U1183" s="53">
        <f>S1183/2</f>
        <v>8.9910879629629625E-2</v>
      </c>
      <c r="V1183" s="53">
        <f>T1183/2</f>
        <v>0.10810546962962962</v>
      </c>
      <c r="W1183" s="50">
        <f>RANK(J1183,J:J,1)</f>
        <v>1394</v>
      </c>
      <c r="X1183" s="50">
        <f>YEAR(B1183)</f>
        <v>2008</v>
      </c>
      <c r="Y1183" s="50">
        <f>MONTH(B1183)</f>
        <v>10</v>
      </c>
      <c r="Z1183" s="56">
        <f>X1183*100+Y1183</f>
        <v>200810</v>
      </c>
      <c r="AA1183" s="56">
        <f>WEEKNUM(B1183,1)</f>
        <v>42</v>
      </c>
      <c r="AB1183" s="58">
        <f>IF(ISBLANK(B1183)," ",MAX(B1183-B1182-1,0))</f>
        <v>0</v>
      </c>
      <c r="AC1183" s="56">
        <f>DAY(B1183)</f>
        <v>12</v>
      </c>
      <c r="AD1183" s="53">
        <f>U1183+V1183</f>
        <v>0.19801634925925926</v>
      </c>
      <c r="AE1183" s="56">
        <f>IF("1-Swim"=D1183,E1183*46.7,IF("2-Bike"=D1183,E1183,IF("3-Run"=D1183,E1183*4.27,0)))</f>
        <v>0</v>
      </c>
    </row>
    <row r="1184" spans="1:31" x14ac:dyDescent="0.25">
      <c r="A1184" s="50">
        <v>1183</v>
      </c>
      <c r="B1184" s="51">
        <v>39733</v>
      </c>
      <c r="C1184" s="75">
        <f>B1184</f>
        <v>39733</v>
      </c>
      <c r="D1184" s="50" t="s">
        <v>715</v>
      </c>
      <c r="E1184" s="50">
        <v>1</v>
      </c>
      <c r="F1184" s="50">
        <v>0</v>
      </c>
      <c r="G1184" s="50">
        <v>9</v>
      </c>
      <c r="H1184" s="50">
        <v>51</v>
      </c>
      <c r="I1184" s="53">
        <f>IF(E1184&gt;0,TIME(F1184,G1184,H1184),"")</f>
        <v>6.8402777777777776E-3</v>
      </c>
      <c r="J1184" s="54">
        <f>IF(E1184&gt;0,TIME(F1184,G1184,H1184)/E1184,"")</f>
        <v>6.8402777777777776E-3</v>
      </c>
      <c r="K1184" s="50" t="s">
        <v>694</v>
      </c>
      <c r="L1184" s="50" t="s">
        <v>755</v>
      </c>
      <c r="M1184" s="55">
        <f>IF(D1184&gt;0,0.0416666666666667/J1184,"")</f>
        <v>6.0913705583756395</v>
      </c>
      <c r="N1184" s="50">
        <v>0</v>
      </c>
      <c r="O1184" s="50" t="s">
        <v>255</v>
      </c>
      <c r="Q1184" s="151">
        <f>IF("1-Swim"=D1184,J1184*2.4,IF("2-Bike"=D1184,J1184*112,IF("3-Run"=D1184,J1184*26.2,0)))</f>
        <v>0</v>
      </c>
      <c r="R1184" s="151">
        <f>Q1184/2</f>
        <v>0</v>
      </c>
      <c r="S1184" s="53">
        <f>J1184*26.2</f>
        <v>0.17921527777777777</v>
      </c>
      <c r="T1184" s="53">
        <f>(J1184+0.0013889)*26.2</f>
        <v>0.21560445777777776</v>
      </c>
      <c r="U1184" s="53">
        <f>S1184/2</f>
        <v>8.9607638888888883E-2</v>
      </c>
      <c r="V1184" s="53">
        <f>T1184/2</f>
        <v>0.10780222888888888</v>
      </c>
      <c r="W1184" s="50">
        <f>RANK(J1184,J:J,1)</f>
        <v>1360</v>
      </c>
      <c r="X1184" s="50">
        <f>YEAR(B1184)</f>
        <v>2008</v>
      </c>
      <c r="Y1184" s="50">
        <f>MONTH(B1184)</f>
        <v>10</v>
      </c>
      <c r="Z1184" s="56">
        <f>X1184*100+Y1184</f>
        <v>200810</v>
      </c>
      <c r="AA1184" s="56">
        <f>WEEKNUM(B1184,1)</f>
        <v>42</v>
      </c>
      <c r="AB1184" s="58">
        <f>IF(ISBLANK(B1184)," ",MAX(B1184-B1183-1,0))</f>
        <v>0</v>
      </c>
      <c r="AC1184" s="56">
        <f>DAY(B1184)</f>
        <v>12</v>
      </c>
      <c r="AD1184" s="53">
        <f>U1184+V1184</f>
        <v>0.19740986777777775</v>
      </c>
      <c r="AE1184" s="56">
        <f>IF("1-Swim"=D1184,E1184*46.7,IF("2-Bike"=D1184,E1184,IF("3-Run"=D1184,E1184*4.27,0)))</f>
        <v>0</v>
      </c>
    </row>
    <row r="1185" spans="1:31" x14ac:dyDescent="0.25">
      <c r="A1185" s="50">
        <v>1184</v>
      </c>
      <c r="B1185" s="51">
        <v>39733</v>
      </c>
      <c r="C1185" s="75">
        <f>B1185</f>
        <v>39733</v>
      </c>
      <c r="D1185" s="50" t="s">
        <v>716</v>
      </c>
      <c r="E1185" s="50">
        <v>1</v>
      </c>
      <c r="F1185" s="50">
        <v>0</v>
      </c>
      <c r="G1185" s="50">
        <v>9</v>
      </c>
      <c r="H1185" s="50">
        <v>34</v>
      </c>
      <c r="I1185" s="53">
        <f>IF(E1185&gt;0,TIME(F1185,G1185,H1185),"")</f>
        <v>6.6435185185185182E-3</v>
      </c>
      <c r="J1185" s="54">
        <f>IF(E1185&gt;0,TIME(F1185,G1185,H1185)/E1185,"")</f>
        <v>6.6435185185185182E-3</v>
      </c>
      <c r="K1185" s="50" t="s">
        <v>694</v>
      </c>
      <c r="L1185" s="50" t="s">
        <v>755</v>
      </c>
      <c r="M1185" s="55">
        <f>IF(D1185&gt;0,0.0416666666666667/J1185,"")</f>
        <v>6.2717770034843259</v>
      </c>
      <c r="N1185" s="50">
        <v>0</v>
      </c>
      <c r="O1185" s="50" t="s">
        <v>255</v>
      </c>
      <c r="Q1185" s="151">
        <f>IF("1-Swim"=D1185,J1185*2.4,IF("2-Bike"=D1185,J1185*112,IF("3-Run"=D1185,J1185*26.2,0)))</f>
        <v>0</v>
      </c>
      <c r="R1185" s="151">
        <f>Q1185/2</f>
        <v>0</v>
      </c>
      <c r="S1185" s="53">
        <f>J1185*26.2</f>
        <v>0.17406018518518518</v>
      </c>
      <c r="T1185" s="53">
        <f>(J1185+0.0013889)*26.2</f>
        <v>0.21044936518518514</v>
      </c>
      <c r="U1185" s="53">
        <f>S1185/2</f>
        <v>8.7030092592592589E-2</v>
      </c>
      <c r="V1185" s="53">
        <f>T1185/2</f>
        <v>0.10522468259259257</v>
      </c>
      <c r="W1185" s="50">
        <f>RANK(J1185,J:J,1)</f>
        <v>1140</v>
      </c>
      <c r="X1185" s="50">
        <f>YEAR(B1185)</f>
        <v>2008</v>
      </c>
      <c r="Y1185" s="50">
        <f>MONTH(B1185)</f>
        <v>10</v>
      </c>
      <c r="Z1185" s="56">
        <f>X1185*100+Y1185</f>
        <v>200810</v>
      </c>
      <c r="AA1185" s="56">
        <f>WEEKNUM(B1185,1)</f>
        <v>42</v>
      </c>
      <c r="AB1185" s="58">
        <f>IF(ISBLANK(B1185)," ",MAX(B1185-B1184-1,0))</f>
        <v>0</v>
      </c>
      <c r="AC1185" s="56">
        <f>DAY(B1185)</f>
        <v>12</v>
      </c>
      <c r="AD1185" s="53">
        <f>U1185+V1185</f>
        <v>0.19225477518518516</v>
      </c>
      <c r="AE1185" s="56">
        <f>IF("1-Swim"=D1185,E1185*46.7,IF("2-Bike"=D1185,E1185,IF("3-Run"=D1185,E1185*4.27,0)))</f>
        <v>0</v>
      </c>
    </row>
    <row r="1186" spans="1:31" x14ac:dyDescent="0.25">
      <c r="A1186" s="50">
        <v>1185</v>
      </c>
      <c r="B1186" s="51">
        <v>39733</v>
      </c>
      <c r="C1186" s="75">
        <f>B1186</f>
        <v>39733</v>
      </c>
      <c r="D1186" s="50" t="s">
        <v>717</v>
      </c>
      <c r="E1186" s="50">
        <v>1</v>
      </c>
      <c r="F1186" s="50">
        <v>0</v>
      </c>
      <c r="G1186" s="50">
        <v>10</v>
      </c>
      <c r="H1186" s="50">
        <v>16</v>
      </c>
      <c r="I1186" s="53">
        <f>IF(E1186&gt;0,TIME(F1186,G1186,H1186),"")</f>
        <v>7.1296296296296307E-3</v>
      </c>
      <c r="J1186" s="54">
        <f>IF(E1186&gt;0,TIME(F1186,G1186,H1186)/E1186,"")</f>
        <v>7.1296296296296307E-3</v>
      </c>
      <c r="K1186" s="50" t="s">
        <v>694</v>
      </c>
      <c r="L1186" s="50" t="s">
        <v>755</v>
      </c>
      <c r="M1186" s="55">
        <f>IF(D1186&gt;0,0.0416666666666667/J1186,"")</f>
        <v>5.8441558441558481</v>
      </c>
      <c r="N1186" s="50">
        <v>0</v>
      </c>
      <c r="O1186" s="50" t="s">
        <v>255</v>
      </c>
      <c r="Q1186" s="151">
        <f>IF("1-Swim"=D1186,J1186*2.4,IF("2-Bike"=D1186,J1186*112,IF("3-Run"=D1186,J1186*26.2,0)))</f>
        <v>0</v>
      </c>
      <c r="R1186" s="151">
        <f>Q1186/2</f>
        <v>0</v>
      </c>
      <c r="S1186" s="53">
        <f>J1186*26.2</f>
        <v>0.18679629629629632</v>
      </c>
      <c r="T1186" s="53">
        <f>(J1186+0.0013889)*26.2</f>
        <v>0.22318547629629631</v>
      </c>
      <c r="U1186" s="53">
        <f>S1186/2</f>
        <v>9.3398148148148161E-2</v>
      </c>
      <c r="V1186" s="53">
        <f>T1186/2</f>
        <v>0.11159273814814816</v>
      </c>
      <c r="W1186" s="50">
        <f>RANK(J1186,J:J,1)</f>
        <v>1702</v>
      </c>
      <c r="X1186" s="50">
        <f>YEAR(B1186)</f>
        <v>2008</v>
      </c>
      <c r="Y1186" s="50">
        <f>MONTH(B1186)</f>
        <v>10</v>
      </c>
      <c r="Z1186" s="56">
        <f>X1186*100+Y1186</f>
        <v>200810</v>
      </c>
      <c r="AA1186" s="56">
        <f>WEEKNUM(B1186,1)</f>
        <v>42</v>
      </c>
      <c r="AB1186" s="58">
        <f>IF(ISBLANK(B1186)," ",MAX(B1186-B1185-1,0))</f>
        <v>0</v>
      </c>
      <c r="AC1186" s="56">
        <f>DAY(B1186)</f>
        <v>12</v>
      </c>
      <c r="AD1186" s="53">
        <f>U1186+V1186</f>
        <v>0.2049908862962963</v>
      </c>
      <c r="AE1186" s="56">
        <f>IF("1-Swim"=D1186,E1186*46.7,IF("2-Bike"=D1186,E1186,IF("3-Run"=D1186,E1186*4.27,0)))</f>
        <v>0</v>
      </c>
    </row>
    <row r="1187" spans="1:31" x14ac:dyDescent="0.25">
      <c r="A1187" s="50">
        <v>1186</v>
      </c>
      <c r="B1187" s="51">
        <v>39733</v>
      </c>
      <c r="C1187" s="75">
        <f>B1187</f>
        <v>39733</v>
      </c>
      <c r="D1187" s="50" t="s">
        <v>718</v>
      </c>
      <c r="E1187" s="50">
        <v>1</v>
      </c>
      <c r="F1187" s="50">
        <v>0</v>
      </c>
      <c r="G1187" s="50">
        <v>10</v>
      </c>
      <c r="H1187" s="50">
        <v>3</v>
      </c>
      <c r="I1187" s="53">
        <f>IF(E1187&gt;0,TIME(F1187,G1187,H1187),"")</f>
        <v>6.9791666666666674E-3</v>
      </c>
      <c r="J1187" s="54">
        <f>IF(E1187&gt;0,TIME(F1187,G1187,H1187)/E1187,"")</f>
        <v>6.9791666666666674E-3</v>
      </c>
      <c r="K1187" s="50" t="s">
        <v>694</v>
      </c>
      <c r="L1187" s="50" t="s">
        <v>755</v>
      </c>
      <c r="M1187" s="55">
        <f>IF(D1187&gt;0,0.0416666666666667/J1187,"")</f>
        <v>5.9701492537313472</v>
      </c>
      <c r="N1187" s="50">
        <v>0</v>
      </c>
      <c r="O1187" s="50" t="s">
        <v>255</v>
      </c>
      <c r="Q1187" s="151">
        <f>IF("1-Swim"=D1187,J1187*2.4,IF("2-Bike"=D1187,J1187*112,IF("3-Run"=D1187,J1187*26.2,0)))</f>
        <v>0</v>
      </c>
      <c r="R1187" s="151">
        <f>Q1187/2</f>
        <v>0</v>
      </c>
      <c r="S1187" s="53">
        <f>J1187*26.2</f>
        <v>0.18285416666666668</v>
      </c>
      <c r="T1187" s="53">
        <f>(J1187+0.0013889)*26.2</f>
        <v>0.21924334666666667</v>
      </c>
      <c r="U1187" s="53">
        <f>S1187/2</f>
        <v>9.1427083333333339E-2</v>
      </c>
      <c r="V1187" s="53">
        <f>T1187/2</f>
        <v>0.10962167333333334</v>
      </c>
      <c r="W1187" s="50">
        <f>RANK(J1187,J:J,1)</f>
        <v>1543</v>
      </c>
      <c r="X1187" s="50">
        <f>YEAR(B1187)</f>
        <v>2008</v>
      </c>
      <c r="Y1187" s="50">
        <f>MONTH(B1187)</f>
        <v>10</v>
      </c>
      <c r="Z1187" s="56">
        <f>X1187*100+Y1187</f>
        <v>200810</v>
      </c>
      <c r="AA1187" s="56">
        <f>WEEKNUM(B1187,1)</f>
        <v>42</v>
      </c>
      <c r="AB1187" s="58">
        <f>IF(ISBLANK(B1187)," ",MAX(B1187-B1186-1,0))</f>
        <v>0</v>
      </c>
      <c r="AC1187" s="56">
        <f>DAY(B1187)</f>
        <v>12</v>
      </c>
      <c r="AD1187" s="53">
        <f>U1187+V1187</f>
        <v>0.20104875666666666</v>
      </c>
      <c r="AE1187" s="56">
        <f>IF("1-Swim"=D1187,E1187*46.7,IF("2-Bike"=D1187,E1187,IF("3-Run"=D1187,E1187*4.27,0)))</f>
        <v>0</v>
      </c>
    </row>
    <row r="1188" spans="1:31" x14ac:dyDescent="0.25">
      <c r="A1188" s="50">
        <v>1187</v>
      </c>
      <c r="B1188" s="51">
        <v>39733</v>
      </c>
      <c r="C1188" s="75">
        <f>B1188</f>
        <v>39733</v>
      </c>
      <c r="D1188" s="50" t="s">
        <v>719</v>
      </c>
      <c r="E1188" s="50">
        <v>1</v>
      </c>
      <c r="F1188" s="50">
        <v>0</v>
      </c>
      <c r="G1188" s="50">
        <v>10</v>
      </c>
      <c r="H1188" s="50">
        <v>51</v>
      </c>
      <c r="I1188" s="53">
        <f>IF(E1188&gt;0,TIME(F1188,G1188,H1188),"")</f>
        <v>7.5347222222222213E-3</v>
      </c>
      <c r="J1188" s="54">
        <f>IF(E1188&gt;0,TIME(F1188,G1188,H1188)/E1188,"")</f>
        <v>7.5347222222222213E-3</v>
      </c>
      <c r="K1188" s="50" t="s">
        <v>694</v>
      </c>
      <c r="L1188" s="50" t="s">
        <v>755</v>
      </c>
      <c r="M1188" s="55">
        <f>IF(D1188&gt;0,0.0416666666666667/J1188,"")</f>
        <v>5.5299539170506966</v>
      </c>
      <c r="N1188" s="50">
        <v>0</v>
      </c>
      <c r="O1188" s="50" t="s">
        <v>255</v>
      </c>
      <c r="Q1188" s="151">
        <f>IF("1-Swim"=D1188,J1188*2.4,IF("2-Bike"=D1188,J1188*112,IF("3-Run"=D1188,J1188*26.2,0)))</f>
        <v>0</v>
      </c>
      <c r="R1188" s="151">
        <f>Q1188/2</f>
        <v>0</v>
      </c>
      <c r="S1188" s="53">
        <f>J1188*26.2</f>
        <v>0.19740972222222219</v>
      </c>
      <c r="T1188" s="53">
        <f>(J1188+0.0013889)*26.2</f>
        <v>0.23379890222222219</v>
      </c>
      <c r="U1188" s="53">
        <f>S1188/2</f>
        <v>9.8704861111111097E-2</v>
      </c>
      <c r="V1188" s="53">
        <f>T1188/2</f>
        <v>0.11689945111111109</v>
      </c>
      <c r="W1188" s="50">
        <f>RANK(J1188,J:J,1)</f>
        <v>2101</v>
      </c>
      <c r="X1188" s="50">
        <f>YEAR(B1188)</f>
        <v>2008</v>
      </c>
      <c r="Y1188" s="50">
        <f>MONTH(B1188)</f>
        <v>10</v>
      </c>
      <c r="Z1188" s="56">
        <f>X1188*100+Y1188</f>
        <v>200810</v>
      </c>
      <c r="AA1188" s="56">
        <f>WEEKNUM(B1188,1)</f>
        <v>42</v>
      </c>
      <c r="AB1188" s="58">
        <f>IF(ISBLANK(B1188)," ",MAX(B1188-B1187-1,0))</f>
        <v>0</v>
      </c>
      <c r="AC1188" s="56">
        <f>DAY(B1188)</f>
        <v>12</v>
      </c>
      <c r="AD1188" s="53">
        <f>U1188+V1188</f>
        <v>0.21560431222222221</v>
      </c>
      <c r="AE1188" s="56">
        <f>IF("1-Swim"=D1188,E1188*46.7,IF("2-Bike"=D1188,E1188,IF("3-Run"=D1188,E1188*4.27,0)))</f>
        <v>0</v>
      </c>
    </row>
    <row r="1189" spans="1:31" x14ac:dyDescent="0.25">
      <c r="A1189" s="50">
        <v>1188</v>
      </c>
      <c r="B1189" s="51">
        <v>39733</v>
      </c>
      <c r="C1189" s="75">
        <f>B1189</f>
        <v>39733</v>
      </c>
      <c r="D1189" s="50" t="s">
        <v>720</v>
      </c>
      <c r="E1189" s="50">
        <v>1</v>
      </c>
      <c r="F1189" s="50">
        <v>0</v>
      </c>
      <c r="G1189" s="50">
        <v>10</v>
      </c>
      <c r="H1189" s="50">
        <v>32</v>
      </c>
      <c r="I1189" s="53">
        <f>IF(E1189&gt;0,TIME(F1189,G1189,H1189),"")</f>
        <v>7.3148148148148148E-3</v>
      </c>
      <c r="J1189" s="54">
        <f>IF(E1189&gt;0,TIME(F1189,G1189,H1189)/E1189,"")</f>
        <v>7.3148148148148148E-3</v>
      </c>
      <c r="K1189" s="50" t="s">
        <v>694</v>
      </c>
      <c r="L1189" s="50" t="s">
        <v>755</v>
      </c>
      <c r="M1189" s="55">
        <f>IF(D1189&gt;0,0.0416666666666667/J1189,"")</f>
        <v>5.6962025316455742</v>
      </c>
      <c r="N1189" s="50">
        <v>0</v>
      </c>
      <c r="O1189" s="50" t="s">
        <v>255</v>
      </c>
      <c r="Q1189" s="151">
        <f>IF("1-Swim"=D1189,J1189*2.4,IF("2-Bike"=D1189,J1189*112,IF("3-Run"=D1189,J1189*26.2,0)))</f>
        <v>0</v>
      </c>
      <c r="R1189" s="151">
        <f>Q1189/2</f>
        <v>0</v>
      </c>
      <c r="S1189" s="53">
        <f>J1189*26.2</f>
        <v>0.19164814814814815</v>
      </c>
      <c r="T1189" s="53">
        <f>(J1189+0.0013889)*26.2</f>
        <v>0.22803732814814812</v>
      </c>
      <c r="U1189" s="53">
        <f>S1189/2</f>
        <v>9.5824074074074075E-2</v>
      </c>
      <c r="V1189" s="53">
        <f>T1189/2</f>
        <v>0.11401866407407406</v>
      </c>
      <c r="W1189" s="50">
        <f>RANK(J1189,J:J,1)</f>
        <v>1911</v>
      </c>
      <c r="X1189" s="50">
        <f>YEAR(B1189)</f>
        <v>2008</v>
      </c>
      <c r="Y1189" s="50">
        <f>MONTH(B1189)</f>
        <v>10</v>
      </c>
      <c r="Z1189" s="56">
        <f>X1189*100+Y1189</f>
        <v>200810</v>
      </c>
      <c r="AA1189" s="56">
        <f>WEEKNUM(B1189,1)</f>
        <v>42</v>
      </c>
      <c r="AB1189" s="58">
        <f>IF(ISBLANK(B1189)," ",MAX(B1189-B1188-1,0))</f>
        <v>0</v>
      </c>
      <c r="AC1189" s="56">
        <f>DAY(B1189)</f>
        <v>12</v>
      </c>
      <c r="AD1189" s="53">
        <f>U1189+V1189</f>
        <v>0.20984273814814813</v>
      </c>
      <c r="AE1189" s="56">
        <f>IF("1-Swim"=D1189,E1189*46.7,IF("2-Bike"=D1189,E1189,IF("3-Run"=D1189,E1189*4.27,0)))</f>
        <v>0</v>
      </c>
    </row>
    <row r="1190" spans="1:31" x14ac:dyDescent="0.25">
      <c r="A1190" s="50">
        <v>1189</v>
      </c>
      <c r="B1190" s="51">
        <v>39733</v>
      </c>
      <c r="C1190" s="75">
        <f>B1190</f>
        <v>39733</v>
      </c>
      <c r="D1190" s="50" t="s">
        <v>721</v>
      </c>
      <c r="E1190" s="50">
        <v>1</v>
      </c>
      <c r="F1190" s="50">
        <v>0</v>
      </c>
      <c r="G1190" s="50">
        <v>10</v>
      </c>
      <c r="H1190" s="50">
        <v>4</v>
      </c>
      <c r="I1190" s="53">
        <f>IF(E1190&gt;0,TIME(F1190,G1190,H1190),"")</f>
        <v>6.9907407407407409E-3</v>
      </c>
      <c r="J1190" s="54">
        <f>IF(E1190&gt;0,TIME(F1190,G1190,H1190)/E1190,"")</f>
        <v>6.9907407407407409E-3</v>
      </c>
      <c r="K1190" s="50" t="s">
        <v>694</v>
      </c>
      <c r="L1190" s="50" t="s">
        <v>755</v>
      </c>
      <c r="M1190" s="55">
        <f>IF(D1190&gt;0,0.0416666666666667/J1190,"")</f>
        <v>5.9602649006622563</v>
      </c>
      <c r="N1190" s="50">
        <v>0</v>
      </c>
      <c r="O1190" s="50" t="s">
        <v>255</v>
      </c>
      <c r="Q1190" s="151">
        <f>IF("1-Swim"=D1190,J1190*2.4,IF("2-Bike"=D1190,J1190*112,IF("3-Run"=D1190,J1190*26.2,0)))</f>
        <v>0</v>
      </c>
      <c r="R1190" s="151">
        <f>Q1190/2</f>
        <v>0</v>
      </c>
      <c r="S1190" s="53">
        <f>J1190*26.2</f>
        <v>0.18315740740740741</v>
      </c>
      <c r="T1190" s="53">
        <f>(J1190+0.0013889)*26.2</f>
        <v>0.2195465874074074</v>
      </c>
      <c r="U1190" s="53">
        <f>S1190/2</f>
        <v>9.1578703703703704E-2</v>
      </c>
      <c r="V1190" s="53">
        <f>T1190/2</f>
        <v>0.1097732937037037</v>
      </c>
      <c r="W1190" s="50">
        <f>RANK(J1190,J:J,1)</f>
        <v>1556</v>
      </c>
      <c r="X1190" s="50">
        <f>YEAR(B1190)</f>
        <v>2008</v>
      </c>
      <c r="Y1190" s="50">
        <f>MONTH(B1190)</f>
        <v>10</v>
      </c>
      <c r="Z1190" s="56">
        <f>X1190*100+Y1190</f>
        <v>200810</v>
      </c>
      <c r="AA1190" s="56">
        <f>WEEKNUM(B1190,1)</f>
        <v>42</v>
      </c>
      <c r="AB1190" s="58">
        <f>IF(ISBLANK(B1190)," ",MAX(B1190-B1189-1,0))</f>
        <v>0</v>
      </c>
      <c r="AC1190" s="56">
        <f>DAY(B1190)</f>
        <v>12</v>
      </c>
      <c r="AD1190" s="53">
        <f>U1190+V1190</f>
        <v>0.20135199740740739</v>
      </c>
      <c r="AE1190" s="56">
        <f>IF("1-Swim"=D1190,E1190*46.7,IF("2-Bike"=D1190,E1190,IF("3-Run"=D1190,E1190*4.27,0)))</f>
        <v>0</v>
      </c>
    </row>
    <row r="1191" spans="1:31" x14ac:dyDescent="0.25">
      <c r="A1191" s="50">
        <v>1190</v>
      </c>
      <c r="B1191" s="51">
        <v>39733</v>
      </c>
      <c r="C1191" s="75">
        <f>B1191</f>
        <v>39733</v>
      </c>
      <c r="D1191" s="50" t="s">
        <v>707</v>
      </c>
      <c r="E1191" s="50">
        <v>1</v>
      </c>
      <c r="F1191" s="50">
        <v>0</v>
      </c>
      <c r="G1191" s="50">
        <v>12</v>
      </c>
      <c r="H1191" s="50">
        <v>0</v>
      </c>
      <c r="I1191" s="53">
        <f>IF(E1191&gt;0,TIME(F1191,G1191,H1191),"")</f>
        <v>8.3333333333333332E-3</v>
      </c>
      <c r="J1191" s="54">
        <f>IF(E1191&gt;0,TIME(F1191,G1191,H1191)/E1191,"")</f>
        <v>8.3333333333333332E-3</v>
      </c>
      <c r="K1191" s="50" t="s">
        <v>694</v>
      </c>
      <c r="L1191" s="50" t="s">
        <v>755</v>
      </c>
      <c r="M1191" s="55">
        <f>IF(D1191&gt;0,0.0416666666666667/J1191,"")</f>
        <v>5.0000000000000036</v>
      </c>
      <c r="N1191" s="50">
        <v>0</v>
      </c>
      <c r="O1191" s="50" t="s">
        <v>255</v>
      </c>
      <c r="Q1191" s="151">
        <f>IF("1-Swim"=D1191,J1191*2.4,IF("2-Bike"=D1191,J1191*112,IF("3-Run"=D1191,J1191*26.2,0)))</f>
        <v>0</v>
      </c>
      <c r="R1191" s="151">
        <f>Q1191/2</f>
        <v>0</v>
      </c>
      <c r="S1191" s="53">
        <f>J1191*26.2</f>
        <v>0.21833333333333332</v>
      </c>
      <c r="T1191" s="53">
        <f>(J1191+0.0013889)*26.2</f>
        <v>0.25472251333333334</v>
      </c>
      <c r="U1191" s="53">
        <f>S1191/2</f>
        <v>0.10916666666666666</v>
      </c>
      <c r="V1191" s="53">
        <f>T1191/2</f>
        <v>0.12736125666666667</v>
      </c>
      <c r="W1191" s="50">
        <f>RANK(J1191,J:J,1)</f>
        <v>2597</v>
      </c>
      <c r="X1191" s="50">
        <f>YEAR(B1191)</f>
        <v>2008</v>
      </c>
      <c r="Y1191" s="50">
        <f>MONTH(B1191)</f>
        <v>10</v>
      </c>
      <c r="Z1191" s="56">
        <f>X1191*100+Y1191</f>
        <v>200810</v>
      </c>
      <c r="AA1191" s="56">
        <f>WEEKNUM(B1191,1)</f>
        <v>42</v>
      </c>
      <c r="AB1191" s="58">
        <f>IF(ISBLANK(B1191)," ",MAX(B1191-B1190-1,0))</f>
        <v>0</v>
      </c>
      <c r="AC1191" s="56">
        <f>DAY(B1191)</f>
        <v>12</v>
      </c>
      <c r="AD1191" s="53">
        <f>U1191+V1191</f>
        <v>0.23652792333333333</v>
      </c>
      <c r="AE1191" s="56">
        <f>IF("1-Swim"=D1191,E1191*46.7,IF("2-Bike"=D1191,E1191,IF("3-Run"=D1191,E1191*4.27,0)))</f>
        <v>0</v>
      </c>
    </row>
    <row r="1192" spans="1:31" x14ac:dyDescent="0.25">
      <c r="A1192" s="50">
        <v>1191</v>
      </c>
      <c r="B1192" s="51">
        <v>39733</v>
      </c>
      <c r="C1192" s="75">
        <f>B1192</f>
        <v>39733</v>
      </c>
      <c r="D1192" s="50" t="s">
        <v>708</v>
      </c>
      <c r="E1192" s="50">
        <v>1</v>
      </c>
      <c r="F1192" s="50">
        <v>0</v>
      </c>
      <c r="G1192" s="50">
        <v>10</v>
      </c>
      <c r="H1192" s="50">
        <v>57</v>
      </c>
      <c r="I1192" s="53">
        <f>IF(E1192&gt;0,TIME(F1192,G1192,H1192),"")</f>
        <v>7.6041666666666662E-3</v>
      </c>
      <c r="J1192" s="54">
        <f>IF(E1192&gt;0,TIME(F1192,G1192,H1192)/E1192,"")</f>
        <v>7.6041666666666662E-3</v>
      </c>
      <c r="K1192" s="50" t="s">
        <v>694</v>
      </c>
      <c r="L1192" s="50" t="s">
        <v>755</v>
      </c>
      <c r="M1192" s="55">
        <f>IF(D1192&gt;0,0.0416666666666667/J1192,"")</f>
        <v>5.4794520547945256</v>
      </c>
      <c r="N1192" s="50">
        <v>0</v>
      </c>
      <c r="O1192" s="50" t="s">
        <v>255</v>
      </c>
      <c r="Q1192" s="151">
        <f>IF("1-Swim"=D1192,J1192*2.4,IF("2-Bike"=D1192,J1192*112,IF("3-Run"=D1192,J1192*26.2,0)))</f>
        <v>0</v>
      </c>
      <c r="R1192" s="151">
        <f>Q1192/2</f>
        <v>0</v>
      </c>
      <c r="S1192" s="53">
        <f>J1192*26.2</f>
        <v>0.19922916666666665</v>
      </c>
      <c r="T1192" s="53">
        <f>(J1192+0.0013889)*26.2</f>
        <v>0.23561834666666662</v>
      </c>
      <c r="U1192" s="53">
        <f>S1192/2</f>
        <v>9.9614583333333326E-2</v>
      </c>
      <c r="V1192" s="53">
        <f>T1192/2</f>
        <v>0.11780917333333331</v>
      </c>
      <c r="W1192" s="50">
        <f>RANK(J1192,J:J,1)</f>
        <v>2154</v>
      </c>
      <c r="X1192" s="50">
        <f>YEAR(B1192)</f>
        <v>2008</v>
      </c>
      <c r="Y1192" s="50">
        <f>MONTH(B1192)</f>
        <v>10</v>
      </c>
      <c r="Z1192" s="56">
        <f>X1192*100+Y1192</f>
        <v>200810</v>
      </c>
      <c r="AA1192" s="56">
        <f>WEEKNUM(B1192,1)</f>
        <v>42</v>
      </c>
      <c r="AB1192" s="58">
        <f>IF(ISBLANK(B1192)," ",MAX(B1192-B1191-1,0))</f>
        <v>0</v>
      </c>
      <c r="AC1192" s="56">
        <f>DAY(B1192)</f>
        <v>12</v>
      </c>
      <c r="AD1192" s="53">
        <f>U1192+V1192</f>
        <v>0.21742375666666663</v>
      </c>
      <c r="AE1192" s="56">
        <f>IF("1-Swim"=D1192,E1192*46.7,IF("2-Bike"=D1192,E1192,IF("3-Run"=D1192,E1192*4.27,0)))</f>
        <v>0</v>
      </c>
    </row>
    <row r="1193" spans="1:31" x14ac:dyDescent="0.25">
      <c r="A1193" s="50">
        <v>1192</v>
      </c>
      <c r="B1193" s="51">
        <v>39733</v>
      </c>
      <c r="C1193" s="75">
        <f>B1193</f>
        <v>39733</v>
      </c>
      <c r="D1193" s="50" t="s">
        <v>709</v>
      </c>
      <c r="E1193" s="50">
        <v>0.5</v>
      </c>
      <c r="F1193" s="50">
        <v>0</v>
      </c>
      <c r="G1193" s="50">
        <v>4</v>
      </c>
      <c r="H1193" s="50">
        <v>9</v>
      </c>
      <c r="I1193" s="53">
        <f>IF(E1193&gt;0,TIME(F1193,G1193,H1193),"")</f>
        <v>2.8819444444444444E-3</v>
      </c>
      <c r="J1193" s="54">
        <f>IF(E1193&gt;0,TIME(F1193,G1193,H1193)/E1193,"")</f>
        <v>5.7638888888888887E-3</v>
      </c>
      <c r="K1193" s="50" t="s">
        <v>694</v>
      </c>
      <c r="L1193" s="50" t="s">
        <v>755</v>
      </c>
      <c r="M1193" s="55">
        <f>IF(D1193&gt;0,0.0416666666666667/J1193,"")</f>
        <v>7.2289156626506079</v>
      </c>
      <c r="N1193" s="50">
        <v>0</v>
      </c>
      <c r="O1193" s="50" t="s">
        <v>255</v>
      </c>
      <c r="Q1193" s="151">
        <f>IF("1-Swim"=D1193,J1193*2.4,IF("2-Bike"=D1193,J1193*112,IF("3-Run"=D1193,J1193*26.2,0)))</f>
        <v>0</v>
      </c>
      <c r="R1193" s="151">
        <f>Q1193/2</f>
        <v>0</v>
      </c>
      <c r="S1193" s="53">
        <f>J1193*26.2</f>
        <v>0.15101388888888889</v>
      </c>
      <c r="T1193" s="53">
        <f>(J1193+0.0013889)*26.2</f>
        <v>0.18740306888888889</v>
      </c>
      <c r="U1193" s="53">
        <f>S1193/2</f>
        <v>7.5506944444444446E-2</v>
      </c>
      <c r="V1193" s="53">
        <f>T1193/2</f>
        <v>9.3701534444444443E-2</v>
      </c>
      <c r="W1193" s="50">
        <f>RANK(J1193,J:J,1)</f>
        <v>783</v>
      </c>
      <c r="X1193" s="50">
        <f>YEAR(B1193)</f>
        <v>2008</v>
      </c>
      <c r="Y1193" s="50">
        <f>MONTH(B1193)</f>
        <v>10</v>
      </c>
      <c r="Z1193" s="56">
        <f>X1193*100+Y1193</f>
        <v>200810</v>
      </c>
      <c r="AA1193" s="56">
        <f>WEEKNUM(B1193,1)</f>
        <v>42</v>
      </c>
      <c r="AB1193" s="58">
        <f>IF(ISBLANK(B1193)," ",MAX(B1193-B1192-1,0))</f>
        <v>0</v>
      </c>
      <c r="AC1193" s="56">
        <f>DAY(B1193)</f>
        <v>12</v>
      </c>
      <c r="AD1193" s="53">
        <f>U1193+V1193</f>
        <v>0.1692084788888889</v>
      </c>
      <c r="AE1193" s="56">
        <f>IF("1-Swim"=D1193,E1193*46.7,IF("2-Bike"=D1193,E1193,IF("3-Run"=D1193,E1193*4.27,0)))</f>
        <v>0</v>
      </c>
    </row>
    <row r="1194" spans="1:31" x14ac:dyDescent="0.25">
      <c r="A1194" s="50">
        <v>1193</v>
      </c>
      <c r="B1194" s="51">
        <v>39736</v>
      </c>
      <c r="C1194" s="75">
        <f>B1194</f>
        <v>39736</v>
      </c>
      <c r="D1194" s="50" t="s">
        <v>1223</v>
      </c>
      <c r="E1194" s="50">
        <v>4</v>
      </c>
      <c r="F1194" s="50">
        <v>0</v>
      </c>
      <c r="G1194" s="50">
        <v>36</v>
      </c>
      <c r="H1194" s="50">
        <v>30</v>
      </c>
      <c r="I1194" s="53">
        <f>IF(E1194&gt;0,TIME(F1194,G1194,H1194),"")</f>
        <v>2.5347222222222219E-2</v>
      </c>
      <c r="J1194" s="54">
        <f>IF(E1194&gt;0,TIME(F1194,G1194,H1194)/E1194,"")</f>
        <v>6.3368055555555547E-3</v>
      </c>
      <c r="K1194" s="50" t="s">
        <v>694</v>
      </c>
      <c r="L1194" s="50" t="s">
        <v>143</v>
      </c>
      <c r="M1194" s="55">
        <f>IF(D1194&gt;0,0.0416666666666667/J1194,"")</f>
        <v>6.5753424657534305</v>
      </c>
      <c r="N1194" s="50">
        <v>0</v>
      </c>
      <c r="O1194" s="50" t="s">
        <v>255</v>
      </c>
      <c r="Q1194" s="151">
        <f>IF("1-Swim"=D1194,J1194*2.4,IF("2-Bike"=D1194,J1194*112,IF("3-Run"=D1194,J1194*26.2,0)))</f>
        <v>0.16602430555555553</v>
      </c>
      <c r="R1194" s="151">
        <f>Q1194/2</f>
        <v>8.3012152777777765E-2</v>
      </c>
      <c r="S1194" s="53">
        <f>J1194*26.2</f>
        <v>0.16602430555555553</v>
      </c>
      <c r="T1194" s="53">
        <f>(J1194+0.0013889)*26.2</f>
        <v>0.20241348555555552</v>
      </c>
      <c r="U1194" s="53">
        <f>S1194/2</f>
        <v>8.3012152777777765E-2</v>
      </c>
      <c r="V1194" s="53">
        <f>T1194/2</f>
        <v>0.10120674277777776</v>
      </c>
      <c r="W1194" s="50">
        <f>RANK(J1194,J:J,1)</f>
        <v>906</v>
      </c>
      <c r="X1194" s="50">
        <f>YEAR(B1194)</f>
        <v>2008</v>
      </c>
      <c r="Y1194" s="50">
        <f>MONTH(B1194)</f>
        <v>10</v>
      </c>
      <c r="Z1194" s="56">
        <f>X1194*100+Y1194</f>
        <v>200810</v>
      </c>
      <c r="AA1194" s="56">
        <f>WEEKNUM(B1194,1)</f>
        <v>42</v>
      </c>
      <c r="AB1194" s="58">
        <f>IF(ISBLANK(B1194)," ",MAX(B1194-B1193-1,0))</f>
        <v>2</v>
      </c>
      <c r="AC1194" s="56">
        <f>DAY(B1194)</f>
        <v>15</v>
      </c>
      <c r="AD1194" s="53">
        <f>U1194+V1194</f>
        <v>0.18421889555555554</v>
      </c>
      <c r="AE1194" s="56">
        <f>IF("1-Swim"=D1194,E1194*46.7,IF("2-Bike"=D1194,E1194,IF("3-Run"=D1194,E1194*4.27,0)))</f>
        <v>17.079999999999998</v>
      </c>
    </row>
    <row r="1195" spans="1:31" x14ac:dyDescent="0.25">
      <c r="A1195" s="50">
        <v>1194</v>
      </c>
      <c r="B1195" s="51">
        <v>39738</v>
      </c>
      <c r="C1195" s="75">
        <f>B1195</f>
        <v>39738</v>
      </c>
      <c r="D1195" s="50" t="s">
        <v>1223</v>
      </c>
      <c r="E1195" s="50">
        <v>3</v>
      </c>
      <c r="F1195" s="50">
        <v>0</v>
      </c>
      <c r="G1195" s="50">
        <v>26</v>
      </c>
      <c r="H1195" s="50">
        <v>32</v>
      </c>
      <c r="I1195" s="53">
        <f>IF(E1195&gt;0,TIME(F1195,G1195,H1195),"")</f>
        <v>1.8425925925925925E-2</v>
      </c>
      <c r="J1195" s="54">
        <f>IF(E1195&gt;0,TIME(F1195,G1195,H1195)/E1195,"")</f>
        <v>6.1419753086419749E-3</v>
      </c>
      <c r="K1195" s="50" t="s">
        <v>694</v>
      </c>
      <c r="L1195" s="50" t="s">
        <v>334</v>
      </c>
      <c r="M1195" s="55">
        <f>IF(D1195&gt;0,0.0416666666666667/J1195,"")</f>
        <v>6.7839195979899554</v>
      </c>
      <c r="N1195" s="50">
        <v>0</v>
      </c>
      <c r="O1195" s="50" t="s">
        <v>255</v>
      </c>
      <c r="Q1195" s="151">
        <f>IF("1-Swim"=D1195,J1195*2.4,IF("2-Bike"=D1195,J1195*112,IF("3-Run"=D1195,J1195*26.2,0)))</f>
        <v>0.16091975308641973</v>
      </c>
      <c r="R1195" s="151">
        <f>Q1195/2</f>
        <v>8.0459876543209866E-2</v>
      </c>
      <c r="S1195" s="53">
        <f>J1195*26.2</f>
        <v>0.16091975308641973</v>
      </c>
      <c r="T1195" s="53">
        <f>(J1195+0.0013889)*26.2</f>
        <v>0.19730893308641975</v>
      </c>
      <c r="U1195" s="53">
        <f>S1195/2</f>
        <v>8.0459876543209866E-2</v>
      </c>
      <c r="V1195" s="53">
        <f>T1195/2</f>
        <v>9.8654466543209876E-2</v>
      </c>
      <c r="W1195" s="50">
        <f>RANK(J1195,J:J,1)</f>
        <v>842</v>
      </c>
      <c r="X1195" s="50">
        <f>YEAR(B1195)</f>
        <v>2008</v>
      </c>
      <c r="Y1195" s="50">
        <f>MONTH(B1195)</f>
        <v>10</v>
      </c>
      <c r="Z1195" s="56">
        <f>X1195*100+Y1195</f>
        <v>200810</v>
      </c>
      <c r="AA1195" s="56">
        <f>WEEKNUM(B1195,1)</f>
        <v>42</v>
      </c>
      <c r="AB1195" s="58">
        <f>IF(ISBLANK(B1195)," ",MAX(B1195-B1194-1,0))</f>
        <v>1</v>
      </c>
      <c r="AC1195" s="56">
        <f>DAY(B1195)</f>
        <v>17</v>
      </c>
      <c r="AD1195" s="53">
        <f>U1195+V1195</f>
        <v>0.17911434308641974</v>
      </c>
      <c r="AE1195" s="56">
        <f>IF("1-Swim"=D1195,E1195*46.7,IF("2-Bike"=D1195,E1195,IF("3-Run"=D1195,E1195*4.27,0)))</f>
        <v>12.809999999999999</v>
      </c>
    </row>
    <row r="1196" spans="1:31" x14ac:dyDescent="0.25">
      <c r="A1196" s="50">
        <v>1195</v>
      </c>
      <c r="B1196" s="51">
        <v>39740</v>
      </c>
      <c r="C1196" s="75">
        <f>B1196</f>
        <v>39740</v>
      </c>
      <c r="D1196" s="50" t="s">
        <v>1223</v>
      </c>
      <c r="E1196" s="50">
        <v>7.5</v>
      </c>
      <c r="F1196" s="50">
        <v>1</v>
      </c>
      <c r="G1196" s="50">
        <v>16</v>
      </c>
      <c r="H1196" s="50">
        <v>50</v>
      </c>
      <c r="I1196" s="53">
        <f>IF(E1196&gt;0,TIME(F1196,G1196,H1196),"")</f>
        <v>5.3356481481481477E-2</v>
      </c>
      <c r="J1196" s="54">
        <f>IF(E1196&gt;0,TIME(F1196,G1196,H1196)/E1196,"")</f>
        <v>7.1141975308641973E-3</v>
      </c>
      <c r="K1196" s="50" t="s">
        <v>694</v>
      </c>
      <c r="L1196" s="50" t="s">
        <v>35</v>
      </c>
      <c r="M1196" s="55">
        <f>IF(D1196&gt;0,0.0416666666666667/J1196,"")</f>
        <v>5.8568329718004382</v>
      </c>
      <c r="N1196" s="50">
        <v>0</v>
      </c>
      <c r="O1196" s="50" t="s">
        <v>198</v>
      </c>
      <c r="Q1196" s="151">
        <f>IF("1-Swim"=D1196,J1196*2.4,IF("2-Bike"=D1196,J1196*112,IF("3-Run"=D1196,J1196*26.2,0)))</f>
        <v>0.18639197530864196</v>
      </c>
      <c r="R1196" s="151">
        <f>Q1196/2</f>
        <v>9.319598765432098E-2</v>
      </c>
      <c r="S1196" s="53">
        <f>J1196*26.2</f>
        <v>0.18639197530864196</v>
      </c>
      <c r="T1196" s="53">
        <f>(J1196+0.0013889)*26.2</f>
        <v>0.22278115530864198</v>
      </c>
      <c r="U1196" s="53">
        <f>S1196/2</f>
        <v>9.319598765432098E-2</v>
      </c>
      <c r="V1196" s="53">
        <f>T1196/2</f>
        <v>0.11139057765432099</v>
      </c>
      <c r="W1196" s="50">
        <f>RANK(J1196,J:J,1)</f>
        <v>1684</v>
      </c>
      <c r="X1196" s="50">
        <f>YEAR(B1196)</f>
        <v>2008</v>
      </c>
      <c r="Y1196" s="50">
        <f>MONTH(B1196)</f>
        <v>10</v>
      </c>
      <c r="Z1196" s="56">
        <f>X1196*100+Y1196</f>
        <v>200810</v>
      </c>
      <c r="AA1196" s="56">
        <f>WEEKNUM(B1196,1)</f>
        <v>43</v>
      </c>
      <c r="AB1196" s="58">
        <f>IF(ISBLANK(B1196)," ",MAX(B1196-B1195-1,0))</f>
        <v>1</v>
      </c>
      <c r="AC1196" s="56">
        <f>DAY(B1196)</f>
        <v>19</v>
      </c>
      <c r="AD1196" s="53">
        <f>U1196+V1196</f>
        <v>0.20458656530864197</v>
      </c>
      <c r="AE1196" s="56">
        <f>IF("1-Swim"=D1196,E1196*46.7,IF("2-Bike"=D1196,E1196,IF("3-Run"=D1196,E1196*4.27,0)))</f>
        <v>32.024999999999999</v>
      </c>
    </row>
    <row r="1197" spans="1:31" x14ac:dyDescent="0.25">
      <c r="A1197" s="50">
        <v>1196</v>
      </c>
      <c r="B1197" s="51">
        <v>39743</v>
      </c>
      <c r="C1197" s="75">
        <f>B1197</f>
        <v>39743</v>
      </c>
      <c r="D1197" s="50" t="s">
        <v>1223</v>
      </c>
      <c r="E1197" s="50">
        <v>3.08</v>
      </c>
      <c r="F1197" s="50">
        <v>0</v>
      </c>
      <c r="G1197" s="50">
        <v>30</v>
      </c>
      <c r="H1197" s="50">
        <v>15</v>
      </c>
      <c r="I1197" s="53">
        <f>IF(E1197&gt;0,TIME(F1197,G1197,H1197),"")</f>
        <v>2.1006944444444443E-2</v>
      </c>
      <c r="J1197" s="54">
        <f>IF(E1197&gt;0,TIME(F1197,G1197,H1197)/E1197,"")</f>
        <v>6.8204365079365071E-3</v>
      </c>
      <c r="K1197" s="50" t="s">
        <v>694</v>
      </c>
      <c r="L1197" s="50" t="s">
        <v>334</v>
      </c>
      <c r="M1197" s="55">
        <f>IF(D1197&gt;0,0.0416666666666667/J1197,"")</f>
        <v>6.1090909090909147</v>
      </c>
      <c r="N1197" s="50">
        <v>0</v>
      </c>
      <c r="O1197" s="50" t="s">
        <v>255</v>
      </c>
      <c r="Q1197" s="151">
        <f>IF("1-Swim"=D1197,J1197*2.4,IF("2-Bike"=D1197,J1197*112,IF("3-Run"=D1197,J1197*26.2,0)))</f>
        <v>0.17869543650793648</v>
      </c>
      <c r="R1197" s="151">
        <f>Q1197/2</f>
        <v>8.9347718253968242E-2</v>
      </c>
      <c r="S1197" s="53">
        <f>J1197*26.2</f>
        <v>0.17869543650793648</v>
      </c>
      <c r="T1197" s="53">
        <f>(J1197+0.0013889)*26.2</f>
        <v>0.21508461650793648</v>
      </c>
      <c r="U1197" s="53">
        <f>S1197/2</f>
        <v>8.9347718253968242E-2</v>
      </c>
      <c r="V1197" s="53">
        <f>T1197/2</f>
        <v>0.10754230825396824</v>
      </c>
      <c r="W1197" s="50">
        <f>RANK(J1197,J:J,1)</f>
        <v>1331</v>
      </c>
      <c r="X1197" s="50">
        <f>YEAR(B1197)</f>
        <v>2008</v>
      </c>
      <c r="Y1197" s="50">
        <f>MONTH(B1197)</f>
        <v>10</v>
      </c>
      <c r="Z1197" s="56">
        <f>X1197*100+Y1197</f>
        <v>200810</v>
      </c>
      <c r="AA1197" s="56">
        <f>WEEKNUM(B1197,1)</f>
        <v>43</v>
      </c>
      <c r="AB1197" s="58">
        <f>IF(ISBLANK(B1197)," ",MAX(B1197-B1196-1,0))</f>
        <v>2</v>
      </c>
      <c r="AC1197" s="56">
        <f>DAY(B1197)</f>
        <v>22</v>
      </c>
      <c r="AD1197" s="53">
        <f>U1197+V1197</f>
        <v>0.19689002650793647</v>
      </c>
      <c r="AE1197" s="56">
        <f>IF("1-Swim"=D1197,E1197*46.7,IF("2-Bike"=D1197,E1197,IF("3-Run"=D1197,E1197*4.27,0)))</f>
        <v>13.151599999999998</v>
      </c>
    </row>
    <row r="1198" spans="1:31" x14ac:dyDescent="0.25">
      <c r="A1198" s="50">
        <v>1197</v>
      </c>
      <c r="B1198" s="51">
        <v>39747</v>
      </c>
      <c r="C1198" s="75">
        <f>B1198</f>
        <v>39747</v>
      </c>
      <c r="D1198" s="50" t="s">
        <v>1223</v>
      </c>
      <c r="E1198" s="50">
        <v>26.2</v>
      </c>
      <c r="F1198" s="50">
        <v>5</v>
      </c>
      <c r="G1198" s="50">
        <v>24</v>
      </c>
      <c r="H1198" s="50">
        <v>50</v>
      </c>
      <c r="I1198" s="53">
        <f>IF(E1198&gt;0,TIME(F1198,G1198,H1198),"")</f>
        <v>0.2255787037037037</v>
      </c>
      <c r="J1198" s="54">
        <f>IF(E1198&gt;0,TIME(F1198,G1198,H1198)/E1198,"")</f>
        <v>8.6098741871642633E-3</v>
      </c>
      <c r="K1198" s="50" t="s">
        <v>694</v>
      </c>
      <c r="L1198" s="50" t="s">
        <v>756</v>
      </c>
      <c r="M1198" s="55">
        <f>IF(D1198&gt;0,0.0416666666666667/J1198,"")</f>
        <v>4.8394048229861504</v>
      </c>
      <c r="N1198" s="50">
        <v>0</v>
      </c>
      <c r="O1198" s="50" t="s">
        <v>255</v>
      </c>
      <c r="Q1198" s="151">
        <f>IF("1-Swim"=D1198,J1198*2.4,IF("2-Bike"=D1198,J1198*112,IF("3-Run"=D1198,J1198*26.2,0)))</f>
        <v>0.2255787037037037</v>
      </c>
      <c r="R1198" s="151">
        <f>Q1198/2</f>
        <v>0.11278935185185185</v>
      </c>
      <c r="S1198" s="53">
        <f>J1198*26.2</f>
        <v>0.2255787037037037</v>
      </c>
      <c r="T1198" s="53">
        <f>(J1198+0.0013889)*26.2</f>
        <v>0.26196788370370372</v>
      </c>
      <c r="U1198" s="53">
        <f>S1198/2</f>
        <v>0.11278935185185185</v>
      </c>
      <c r="V1198" s="53">
        <f>T1198/2</f>
        <v>0.13098394185185186</v>
      </c>
      <c r="W1198" s="50">
        <f>RANK(J1198,J:J,1)</f>
        <v>2682</v>
      </c>
      <c r="X1198" s="50">
        <f>YEAR(B1198)</f>
        <v>2008</v>
      </c>
      <c r="Y1198" s="50">
        <f>MONTH(B1198)</f>
        <v>10</v>
      </c>
      <c r="Z1198" s="56">
        <f>X1198*100+Y1198</f>
        <v>200810</v>
      </c>
      <c r="AA1198" s="56">
        <f>WEEKNUM(B1198,1)</f>
        <v>44</v>
      </c>
      <c r="AB1198" s="58">
        <f>IF(ISBLANK(B1198)," ",MAX(B1198-B1197-1,0))</f>
        <v>3</v>
      </c>
      <c r="AC1198" s="56">
        <f>DAY(B1198)</f>
        <v>26</v>
      </c>
      <c r="AD1198" s="53">
        <f>U1198+V1198</f>
        <v>0.24377329370370371</v>
      </c>
      <c r="AE1198" s="56">
        <f>IF("1-Swim"=D1198,E1198*46.7,IF("2-Bike"=D1198,E1198,IF("3-Run"=D1198,E1198*4.27,0)))</f>
        <v>111.87399999999998</v>
      </c>
    </row>
    <row r="1199" spans="1:31" x14ac:dyDescent="0.25">
      <c r="A1199" s="50">
        <v>1198</v>
      </c>
      <c r="B1199" s="51">
        <v>39747</v>
      </c>
      <c r="C1199" s="75">
        <f>B1199</f>
        <v>39747</v>
      </c>
      <c r="D1199" s="50" t="s">
        <v>713</v>
      </c>
      <c r="E1199" s="50">
        <v>1</v>
      </c>
      <c r="F1199" s="50">
        <v>0</v>
      </c>
      <c r="G1199" s="50">
        <v>11</v>
      </c>
      <c r="H1199" s="50">
        <v>24</v>
      </c>
      <c r="I1199" s="53">
        <f>IF(E1199&gt;0,TIME(F1199,G1199,H1199),"")</f>
        <v>7.9166666666666673E-3</v>
      </c>
      <c r="J1199" s="54">
        <f>IF(E1199&gt;0,TIME(F1199,G1199,H1199)/E1199,"")</f>
        <v>7.9166666666666673E-3</v>
      </c>
      <c r="K1199" s="50" t="s">
        <v>694</v>
      </c>
      <c r="L1199" s="50" t="s">
        <v>756</v>
      </c>
      <c r="M1199" s="55">
        <f>IF(D1199&gt;0,0.0416666666666667/J1199,"")</f>
        <v>5.263157894736846</v>
      </c>
      <c r="N1199" s="50">
        <v>0</v>
      </c>
      <c r="O1199" s="50" t="s">
        <v>255</v>
      </c>
      <c r="Q1199" s="151">
        <f>IF("1-Swim"=D1199,J1199*2.4,IF("2-Bike"=D1199,J1199*112,IF("3-Run"=D1199,J1199*26.2,0)))</f>
        <v>0</v>
      </c>
      <c r="R1199" s="151">
        <f>Q1199/2</f>
        <v>0</v>
      </c>
      <c r="S1199" s="53">
        <f>J1199*26.2</f>
        <v>0.20741666666666667</v>
      </c>
      <c r="T1199" s="53">
        <f>(J1199+0.0013889)*26.2</f>
        <v>0.24380584666666669</v>
      </c>
      <c r="U1199" s="53">
        <f>S1199/2</f>
        <v>0.10370833333333333</v>
      </c>
      <c r="V1199" s="53">
        <f>T1199/2</f>
        <v>0.12190292333333334</v>
      </c>
      <c r="W1199" s="50">
        <f>RANK(J1199,J:J,1)</f>
        <v>2388</v>
      </c>
      <c r="X1199" s="50">
        <f>YEAR(B1199)</f>
        <v>2008</v>
      </c>
      <c r="Y1199" s="50">
        <f>MONTH(B1199)</f>
        <v>10</v>
      </c>
      <c r="Z1199" s="56">
        <f>X1199*100+Y1199</f>
        <v>200810</v>
      </c>
      <c r="AA1199" s="56">
        <f>WEEKNUM(B1199,1)</f>
        <v>44</v>
      </c>
      <c r="AB1199" s="58">
        <f>IF(ISBLANK(B1199)," ",MAX(B1199-B1198-1,0))</f>
        <v>0</v>
      </c>
      <c r="AC1199" s="56">
        <f>DAY(B1199)</f>
        <v>26</v>
      </c>
      <c r="AD1199" s="53">
        <f>U1199+V1199</f>
        <v>0.22561125666666668</v>
      </c>
      <c r="AE1199" s="56">
        <f>IF("1-Swim"=D1199,E1199*46.7,IF("2-Bike"=D1199,E1199,IF("3-Run"=D1199,E1199*4.27,0)))</f>
        <v>0</v>
      </c>
    </row>
    <row r="1200" spans="1:31" x14ac:dyDescent="0.25">
      <c r="A1200" s="50">
        <v>1199</v>
      </c>
      <c r="B1200" s="51">
        <v>39747</v>
      </c>
      <c r="C1200" s="75">
        <f>B1200</f>
        <v>39747</v>
      </c>
      <c r="D1200" s="50" t="s">
        <v>714</v>
      </c>
      <c r="E1200" s="50">
        <v>1</v>
      </c>
      <c r="F1200" s="50">
        <v>0</v>
      </c>
      <c r="G1200" s="50">
        <v>11</v>
      </c>
      <c r="H1200" s="50">
        <v>9</v>
      </c>
      <c r="I1200" s="53">
        <f>IF(E1200&gt;0,TIME(F1200,G1200,H1200),"")</f>
        <v>7.743055555555556E-3</v>
      </c>
      <c r="J1200" s="54">
        <f>IF(E1200&gt;0,TIME(F1200,G1200,H1200)/E1200,"")</f>
        <v>7.743055555555556E-3</v>
      </c>
      <c r="K1200" s="50" t="s">
        <v>694</v>
      </c>
      <c r="L1200" s="50" t="s">
        <v>756</v>
      </c>
      <c r="M1200" s="55">
        <f>IF(D1200&gt;0,0.0416666666666667/J1200,"")</f>
        <v>5.3811659192825152</v>
      </c>
      <c r="N1200" s="50">
        <v>0</v>
      </c>
      <c r="O1200" s="50" t="s">
        <v>255</v>
      </c>
      <c r="Q1200" s="151">
        <f>IF("1-Swim"=D1200,J1200*2.4,IF("2-Bike"=D1200,J1200*112,IF("3-Run"=D1200,J1200*26.2,0)))</f>
        <v>0</v>
      </c>
      <c r="R1200" s="151">
        <f>Q1200/2</f>
        <v>0</v>
      </c>
      <c r="S1200" s="53">
        <f>J1200*26.2</f>
        <v>0.20286805555555557</v>
      </c>
      <c r="T1200" s="53">
        <f>(J1200+0.0013889)*26.2</f>
        <v>0.23925723555555553</v>
      </c>
      <c r="U1200" s="53">
        <f>S1200/2</f>
        <v>0.10143402777777778</v>
      </c>
      <c r="V1200" s="53">
        <f>T1200/2</f>
        <v>0.11962861777777777</v>
      </c>
      <c r="W1200" s="50">
        <f>RANK(J1200,J:J,1)</f>
        <v>2271</v>
      </c>
      <c r="X1200" s="50">
        <f>YEAR(B1200)</f>
        <v>2008</v>
      </c>
      <c r="Y1200" s="50">
        <f>MONTH(B1200)</f>
        <v>10</v>
      </c>
      <c r="Z1200" s="56">
        <f>X1200*100+Y1200</f>
        <v>200810</v>
      </c>
      <c r="AA1200" s="56">
        <f>WEEKNUM(B1200,1)</f>
        <v>44</v>
      </c>
      <c r="AB1200" s="58">
        <f>IF(ISBLANK(B1200)," ",MAX(B1200-B1199-1,0))</f>
        <v>0</v>
      </c>
      <c r="AC1200" s="56">
        <f>DAY(B1200)</f>
        <v>26</v>
      </c>
      <c r="AD1200" s="53">
        <f>U1200+V1200</f>
        <v>0.22106264555555555</v>
      </c>
      <c r="AE1200" s="56">
        <f>IF("1-Swim"=D1200,E1200*46.7,IF("2-Bike"=D1200,E1200,IF("3-Run"=D1200,E1200*4.27,0)))</f>
        <v>0</v>
      </c>
    </row>
    <row r="1201" spans="1:31" x14ac:dyDescent="0.25">
      <c r="A1201" s="50">
        <v>1200</v>
      </c>
      <c r="B1201" s="51">
        <v>39747</v>
      </c>
      <c r="C1201" s="75">
        <f>B1201</f>
        <v>39747</v>
      </c>
      <c r="D1201" s="50" t="s">
        <v>715</v>
      </c>
      <c r="E1201" s="50">
        <v>1</v>
      </c>
      <c r="F1201" s="50">
        <v>0</v>
      </c>
      <c r="G1201" s="50">
        <v>10</v>
      </c>
      <c r="H1201" s="50">
        <v>18</v>
      </c>
      <c r="I1201" s="53">
        <f>IF(E1201&gt;0,TIME(F1201,G1201,H1201),"")</f>
        <v>7.1527777777777787E-3</v>
      </c>
      <c r="J1201" s="54">
        <f>IF(E1201&gt;0,TIME(F1201,G1201,H1201)/E1201,"")</f>
        <v>7.1527777777777787E-3</v>
      </c>
      <c r="K1201" s="50" t="s">
        <v>694</v>
      </c>
      <c r="L1201" s="50" t="s">
        <v>756</v>
      </c>
      <c r="M1201" s="55">
        <f>IF(D1201&gt;0,0.0416666666666667/J1201,"")</f>
        <v>5.8252427184466056</v>
      </c>
      <c r="N1201" s="50">
        <v>0</v>
      </c>
      <c r="O1201" s="50" t="s">
        <v>255</v>
      </c>
      <c r="Q1201" s="151">
        <f>IF("1-Swim"=D1201,J1201*2.4,IF("2-Bike"=D1201,J1201*112,IF("3-Run"=D1201,J1201*26.2,0)))</f>
        <v>0</v>
      </c>
      <c r="R1201" s="151">
        <f>Q1201/2</f>
        <v>0</v>
      </c>
      <c r="S1201" s="53">
        <f>J1201*26.2</f>
        <v>0.18740277777777781</v>
      </c>
      <c r="T1201" s="53">
        <f>(J1201+0.0013889)*26.2</f>
        <v>0.2237919577777778</v>
      </c>
      <c r="U1201" s="53">
        <f>S1201/2</f>
        <v>9.3701388888888903E-2</v>
      </c>
      <c r="V1201" s="53">
        <f>T1201/2</f>
        <v>0.1118959788888889</v>
      </c>
      <c r="W1201" s="50">
        <f>RANK(J1201,J:J,1)</f>
        <v>1731</v>
      </c>
      <c r="X1201" s="50">
        <f>YEAR(B1201)</f>
        <v>2008</v>
      </c>
      <c r="Y1201" s="50">
        <f>MONTH(B1201)</f>
        <v>10</v>
      </c>
      <c r="Z1201" s="56">
        <f>X1201*100+Y1201</f>
        <v>200810</v>
      </c>
      <c r="AA1201" s="56">
        <f>WEEKNUM(B1201,1)</f>
        <v>44</v>
      </c>
      <c r="AB1201" s="58">
        <f>IF(ISBLANK(B1201)," ",MAX(B1201-B1200-1,0))</f>
        <v>0</v>
      </c>
      <c r="AC1201" s="56">
        <f>DAY(B1201)</f>
        <v>26</v>
      </c>
      <c r="AD1201" s="53">
        <f>U1201+V1201</f>
        <v>0.20559736777777782</v>
      </c>
      <c r="AE1201" s="56">
        <f>IF("1-Swim"=D1201,E1201*46.7,IF("2-Bike"=D1201,E1201,IF("3-Run"=D1201,E1201*4.27,0)))</f>
        <v>0</v>
      </c>
    </row>
    <row r="1202" spans="1:31" x14ac:dyDescent="0.25">
      <c r="A1202" s="50">
        <v>1201</v>
      </c>
      <c r="B1202" s="51">
        <v>39747</v>
      </c>
      <c r="C1202" s="75">
        <f>B1202</f>
        <v>39747</v>
      </c>
      <c r="D1202" s="50" t="s">
        <v>716</v>
      </c>
      <c r="E1202" s="50">
        <v>1</v>
      </c>
      <c r="F1202" s="50">
        <v>0</v>
      </c>
      <c r="G1202" s="50">
        <v>10</v>
      </c>
      <c r="H1202" s="50">
        <v>8</v>
      </c>
      <c r="I1202" s="53">
        <f>IF(E1202&gt;0,TIME(F1202,G1202,H1202),"")</f>
        <v>7.037037037037037E-3</v>
      </c>
      <c r="J1202" s="54">
        <f>IF(E1202&gt;0,TIME(F1202,G1202,H1202)/E1202,"")</f>
        <v>7.037037037037037E-3</v>
      </c>
      <c r="K1202" s="50" t="s">
        <v>694</v>
      </c>
      <c r="L1202" s="50" t="s">
        <v>756</v>
      </c>
      <c r="M1202" s="55">
        <f>IF(D1202&gt;0,0.0416666666666667/J1202,"")</f>
        <v>5.9210526315789522</v>
      </c>
      <c r="N1202" s="50">
        <v>0</v>
      </c>
      <c r="O1202" s="50" t="s">
        <v>255</v>
      </c>
      <c r="Q1202" s="151">
        <f>IF("1-Swim"=D1202,J1202*2.4,IF("2-Bike"=D1202,J1202*112,IF("3-Run"=D1202,J1202*26.2,0)))</f>
        <v>0</v>
      </c>
      <c r="R1202" s="151">
        <f>Q1202/2</f>
        <v>0</v>
      </c>
      <c r="S1202" s="53">
        <f>J1202*26.2</f>
        <v>0.18437037037037035</v>
      </c>
      <c r="T1202" s="53">
        <f>(J1202+0.0013889)*26.2</f>
        <v>0.22075955037037034</v>
      </c>
      <c r="U1202" s="53">
        <f>S1202/2</f>
        <v>9.2185185185185176E-2</v>
      </c>
      <c r="V1202" s="53">
        <f>T1202/2</f>
        <v>0.11037977518518517</v>
      </c>
      <c r="W1202" s="50">
        <f>RANK(J1202,J:J,1)</f>
        <v>1593</v>
      </c>
      <c r="X1202" s="50">
        <f>YEAR(B1202)</f>
        <v>2008</v>
      </c>
      <c r="Y1202" s="50">
        <f>MONTH(B1202)</f>
        <v>10</v>
      </c>
      <c r="Z1202" s="56">
        <f>X1202*100+Y1202</f>
        <v>200810</v>
      </c>
      <c r="AA1202" s="56">
        <f>WEEKNUM(B1202,1)</f>
        <v>44</v>
      </c>
      <c r="AB1202" s="58">
        <f>IF(ISBLANK(B1202)," ",MAX(B1202-B1201-1,0))</f>
        <v>0</v>
      </c>
      <c r="AC1202" s="56">
        <f>DAY(B1202)</f>
        <v>26</v>
      </c>
      <c r="AD1202" s="53">
        <f>U1202+V1202</f>
        <v>0.20256496037037036</v>
      </c>
      <c r="AE1202" s="56">
        <f>IF("1-Swim"=D1202,E1202*46.7,IF("2-Bike"=D1202,E1202,IF("3-Run"=D1202,E1202*4.27,0)))</f>
        <v>0</v>
      </c>
    </row>
    <row r="1203" spans="1:31" x14ac:dyDescent="0.25">
      <c r="A1203" s="50">
        <v>1202</v>
      </c>
      <c r="B1203" s="51">
        <v>39747</v>
      </c>
      <c r="C1203" s="75">
        <f>B1203</f>
        <v>39747</v>
      </c>
      <c r="D1203" s="50" t="s">
        <v>717</v>
      </c>
      <c r="E1203" s="50">
        <v>1</v>
      </c>
      <c r="F1203" s="50">
        <v>0</v>
      </c>
      <c r="G1203" s="50">
        <v>10</v>
      </c>
      <c r="H1203" s="50">
        <v>24</v>
      </c>
      <c r="I1203" s="53">
        <f>IF(E1203&gt;0,TIME(F1203,G1203,H1203),"")</f>
        <v>7.2222222222222228E-3</v>
      </c>
      <c r="J1203" s="54">
        <f>IF(E1203&gt;0,TIME(F1203,G1203,H1203)/E1203,"")</f>
        <v>7.2222222222222228E-3</v>
      </c>
      <c r="K1203" s="50" t="s">
        <v>694</v>
      </c>
      <c r="L1203" s="50" t="s">
        <v>756</v>
      </c>
      <c r="M1203" s="55">
        <f>IF(D1203&gt;0,0.0416666666666667/J1203,"")</f>
        <v>5.7692307692307736</v>
      </c>
      <c r="N1203" s="50">
        <v>0</v>
      </c>
      <c r="O1203" s="50" t="s">
        <v>255</v>
      </c>
      <c r="Q1203" s="151">
        <f>IF("1-Swim"=D1203,J1203*2.4,IF("2-Bike"=D1203,J1203*112,IF("3-Run"=D1203,J1203*26.2,0)))</f>
        <v>0</v>
      </c>
      <c r="R1203" s="151">
        <f>Q1203/2</f>
        <v>0</v>
      </c>
      <c r="S1203" s="53">
        <f>J1203*26.2</f>
        <v>0.18922222222222224</v>
      </c>
      <c r="T1203" s="53">
        <f>(J1203+0.0013889)*26.2</f>
        <v>0.2256114022222222</v>
      </c>
      <c r="U1203" s="53">
        <f>S1203/2</f>
        <v>9.4611111111111118E-2</v>
      </c>
      <c r="V1203" s="53">
        <f>T1203/2</f>
        <v>0.1128057011111111</v>
      </c>
      <c r="W1203" s="50">
        <f>RANK(J1203,J:J,1)</f>
        <v>1809</v>
      </c>
      <c r="X1203" s="50">
        <f>YEAR(B1203)</f>
        <v>2008</v>
      </c>
      <c r="Y1203" s="50">
        <f>MONTH(B1203)</f>
        <v>10</v>
      </c>
      <c r="Z1203" s="56">
        <f>X1203*100+Y1203</f>
        <v>200810</v>
      </c>
      <c r="AA1203" s="56">
        <f>WEEKNUM(B1203,1)</f>
        <v>44</v>
      </c>
      <c r="AB1203" s="58">
        <f>IF(ISBLANK(B1203)," ",MAX(B1203-B1202-1,0))</f>
        <v>0</v>
      </c>
      <c r="AC1203" s="56">
        <f>DAY(B1203)</f>
        <v>26</v>
      </c>
      <c r="AD1203" s="53">
        <f>U1203+V1203</f>
        <v>0.20741681222222222</v>
      </c>
      <c r="AE1203" s="56">
        <f>IF("1-Swim"=D1203,E1203*46.7,IF("2-Bike"=D1203,E1203,IF("3-Run"=D1203,E1203*4.27,0)))</f>
        <v>0</v>
      </c>
    </row>
    <row r="1204" spans="1:31" x14ac:dyDescent="0.25">
      <c r="A1204" s="50">
        <v>1203</v>
      </c>
      <c r="B1204" s="51">
        <v>39747</v>
      </c>
      <c r="C1204" s="75">
        <f>B1204</f>
        <v>39747</v>
      </c>
      <c r="D1204" s="50" t="s">
        <v>718</v>
      </c>
      <c r="E1204" s="50">
        <v>1</v>
      </c>
      <c r="F1204" s="50">
        <v>0</v>
      </c>
      <c r="G1204" s="50">
        <v>9</v>
      </c>
      <c r="H1204" s="50">
        <v>53</v>
      </c>
      <c r="I1204" s="53">
        <f>IF(E1204&gt;0,TIME(F1204,G1204,H1204),"")</f>
        <v>6.8634259259259256E-3</v>
      </c>
      <c r="J1204" s="54">
        <f>IF(E1204&gt;0,TIME(F1204,G1204,H1204)/E1204,"")</f>
        <v>6.8634259259259256E-3</v>
      </c>
      <c r="K1204" s="50" t="s">
        <v>694</v>
      </c>
      <c r="L1204" s="50" t="s">
        <v>756</v>
      </c>
      <c r="M1204" s="55">
        <f>IF(D1204&gt;0,0.0416666666666667/J1204,"")</f>
        <v>6.070826306914002</v>
      </c>
      <c r="N1204" s="50">
        <v>0</v>
      </c>
      <c r="O1204" s="50" t="s">
        <v>255</v>
      </c>
      <c r="Q1204" s="151">
        <f>IF("1-Swim"=D1204,J1204*2.4,IF("2-Bike"=D1204,J1204*112,IF("3-Run"=D1204,J1204*26.2,0)))</f>
        <v>0</v>
      </c>
      <c r="R1204" s="151">
        <f>Q1204/2</f>
        <v>0</v>
      </c>
      <c r="S1204" s="53">
        <f>J1204*26.2</f>
        <v>0.17982175925925925</v>
      </c>
      <c r="T1204" s="53">
        <f>(J1204+0.0013889)*26.2</f>
        <v>0.21621093925925924</v>
      </c>
      <c r="U1204" s="53">
        <f>S1204/2</f>
        <v>8.9910879629629625E-2</v>
      </c>
      <c r="V1204" s="53">
        <f>T1204/2</f>
        <v>0.10810546962962962</v>
      </c>
      <c r="W1204" s="50">
        <f>RANK(J1204,J:J,1)</f>
        <v>1394</v>
      </c>
      <c r="X1204" s="50">
        <f>YEAR(B1204)</f>
        <v>2008</v>
      </c>
      <c r="Y1204" s="50">
        <f>MONTH(B1204)</f>
        <v>10</v>
      </c>
      <c r="Z1204" s="56">
        <f>X1204*100+Y1204</f>
        <v>200810</v>
      </c>
      <c r="AA1204" s="56">
        <f>WEEKNUM(B1204,1)</f>
        <v>44</v>
      </c>
      <c r="AB1204" s="58">
        <f>IF(ISBLANK(B1204)," ",MAX(B1204-B1203-1,0))</f>
        <v>0</v>
      </c>
      <c r="AC1204" s="56">
        <f>DAY(B1204)</f>
        <v>26</v>
      </c>
      <c r="AD1204" s="53">
        <f>U1204+V1204</f>
        <v>0.19801634925925926</v>
      </c>
      <c r="AE1204" s="56">
        <f>IF("1-Swim"=D1204,E1204*46.7,IF("2-Bike"=D1204,E1204,IF("3-Run"=D1204,E1204*4.27,0)))</f>
        <v>0</v>
      </c>
    </row>
    <row r="1205" spans="1:31" x14ac:dyDescent="0.25">
      <c r="A1205" s="50">
        <v>1204</v>
      </c>
      <c r="B1205" s="51">
        <v>39747</v>
      </c>
      <c r="C1205" s="75">
        <f>B1205</f>
        <v>39747</v>
      </c>
      <c r="D1205" s="50" t="s">
        <v>719</v>
      </c>
      <c r="E1205" s="50">
        <v>1</v>
      </c>
      <c r="F1205" s="50">
        <v>0</v>
      </c>
      <c r="G1205" s="50">
        <v>10</v>
      </c>
      <c r="H1205" s="50">
        <v>16</v>
      </c>
      <c r="I1205" s="53">
        <f>IF(E1205&gt;0,TIME(F1205,G1205,H1205),"")</f>
        <v>7.1296296296296307E-3</v>
      </c>
      <c r="J1205" s="54">
        <f>IF(E1205&gt;0,TIME(F1205,G1205,H1205)/E1205,"")</f>
        <v>7.1296296296296307E-3</v>
      </c>
      <c r="K1205" s="50" t="s">
        <v>694</v>
      </c>
      <c r="L1205" s="50" t="s">
        <v>756</v>
      </c>
      <c r="M1205" s="55">
        <f>IF(D1205&gt;0,0.0416666666666667/J1205,"")</f>
        <v>5.8441558441558481</v>
      </c>
      <c r="N1205" s="50">
        <v>0</v>
      </c>
      <c r="O1205" s="50" t="s">
        <v>255</v>
      </c>
      <c r="Q1205" s="151">
        <f>IF("1-Swim"=D1205,J1205*2.4,IF("2-Bike"=D1205,J1205*112,IF("3-Run"=D1205,J1205*26.2,0)))</f>
        <v>0</v>
      </c>
      <c r="R1205" s="151">
        <f>Q1205/2</f>
        <v>0</v>
      </c>
      <c r="S1205" s="53">
        <f>J1205*26.2</f>
        <v>0.18679629629629632</v>
      </c>
      <c r="T1205" s="53">
        <f>(J1205+0.0013889)*26.2</f>
        <v>0.22318547629629631</v>
      </c>
      <c r="U1205" s="53">
        <f>S1205/2</f>
        <v>9.3398148148148161E-2</v>
      </c>
      <c r="V1205" s="53">
        <f>T1205/2</f>
        <v>0.11159273814814816</v>
      </c>
      <c r="W1205" s="50">
        <f>RANK(J1205,J:J,1)</f>
        <v>1702</v>
      </c>
      <c r="X1205" s="50">
        <f>YEAR(B1205)</f>
        <v>2008</v>
      </c>
      <c r="Y1205" s="50">
        <f>MONTH(B1205)</f>
        <v>10</v>
      </c>
      <c r="Z1205" s="56">
        <f>X1205*100+Y1205</f>
        <v>200810</v>
      </c>
      <c r="AA1205" s="56">
        <f>WEEKNUM(B1205,1)</f>
        <v>44</v>
      </c>
      <c r="AB1205" s="58">
        <f>IF(ISBLANK(B1205)," ",MAX(B1205-B1204-1,0))</f>
        <v>0</v>
      </c>
      <c r="AC1205" s="56">
        <f>DAY(B1205)</f>
        <v>26</v>
      </c>
      <c r="AD1205" s="53">
        <f>U1205+V1205</f>
        <v>0.2049908862962963</v>
      </c>
      <c r="AE1205" s="56">
        <f>IF("1-Swim"=D1205,E1205*46.7,IF("2-Bike"=D1205,E1205,IF("3-Run"=D1205,E1205*4.27,0)))</f>
        <v>0</v>
      </c>
    </row>
    <row r="1206" spans="1:31" x14ac:dyDescent="0.25">
      <c r="A1206" s="50">
        <v>1205</v>
      </c>
      <c r="B1206" s="51">
        <v>39747</v>
      </c>
      <c r="C1206" s="75">
        <f>B1206</f>
        <v>39747</v>
      </c>
      <c r="D1206" s="50" t="s">
        <v>720</v>
      </c>
      <c r="E1206" s="50">
        <v>1</v>
      </c>
      <c r="F1206" s="50">
        <v>0</v>
      </c>
      <c r="G1206" s="50">
        <v>10</v>
      </c>
      <c r="H1206" s="50">
        <v>20</v>
      </c>
      <c r="I1206" s="53">
        <f>IF(E1206&gt;0,TIME(F1206,G1206,H1206),"")</f>
        <v>7.1759259259259259E-3</v>
      </c>
      <c r="J1206" s="54">
        <f>IF(E1206&gt;0,TIME(F1206,G1206,H1206)/E1206,"")</f>
        <v>7.1759259259259259E-3</v>
      </c>
      <c r="K1206" s="50" t="s">
        <v>694</v>
      </c>
      <c r="L1206" s="50" t="s">
        <v>756</v>
      </c>
      <c r="M1206" s="55">
        <f>IF(D1206&gt;0,0.0416666666666667/J1206,"")</f>
        <v>5.8064516129032304</v>
      </c>
      <c r="N1206" s="50">
        <v>0</v>
      </c>
      <c r="O1206" s="50" t="s">
        <v>255</v>
      </c>
      <c r="Q1206" s="151">
        <f>IF("1-Swim"=D1206,J1206*2.4,IF("2-Bike"=D1206,J1206*112,IF("3-Run"=D1206,J1206*26.2,0)))</f>
        <v>0</v>
      </c>
      <c r="R1206" s="151">
        <f>Q1206/2</f>
        <v>0</v>
      </c>
      <c r="S1206" s="53">
        <f>J1206*26.2</f>
        <v>0.18800925925925926</v>
      </c>
      <c r="T1206" s="53">
        <f>(J1206+0.0013889)*26.2</f>
        <v>0.22439843925925926</v>
      </c>
      <c r="U1206" s="53">
        <f>S1206/2</f>
        <v>9.4004629629629632E-2</v>
      </c>
      <c r="V1206" s="53">
        <f>T1206/2</f>
        <v>0.11219921962962963</v>
      </c>
      <c r="W1206" s="50">
        <f>RANK(J1206,J:J,1)</f>
        <v>1750</v>
      </c>
      <c r="X1206" s="50">
        <f>YEAR(B1206)</f>
        <v>2008</v>
      </c>
      <c r="Y1206" s="50">
        <f>MONTH(B1206)</f>
        <v>10</v>
      </c>
      <c r="Z1206" s="56">
        <f>X1206*100+Y1206</f>
        <v>200810</v>
      </c>
      <c r="AA1206" s="56">
        <f>WEEKNUM(B1206,1)</f>
        <v>44</v>
      </c>
      <c r="AB1206" s="58">
        <f>IF(ISBLANK(B1206)," ",MAX(B1206-B1205-1,0))</f>
        <v>0</v>
      </c>
      <c r="AC1206" s="56">
        <f>DAY(B1206)</f>
        <v>26</v>
      </c>
      <c r="AD1206" s="53">
        <f>U1206+V1206</f>
        <v>0.20620384925925928</v>
      </c>
      <c r="AE1206" s="56">
        <f>IF("1-Swim"=D1206,E1206*46.7,IF("2-Bike"=D1206,E1206,IF("3-Run"=D1206,E1206*4.27,0)))</f>
        <v>0</v>
      </c>
    </row>
    <row r="1207" spans="1:31" x14ac:dyDescent="0.25">
      <c r="A1207" s="50">
        <v>1206</v>
      </c>
      <c r="B1207" s="51">
        <v>39747</v>
      </c>
      <c r="C1207" s="75">
        <f>B1207</f>
        <v>39747</v>
      </c>
      <c r="D1207" s="50" t="s">
        <v>721</v>
      </c>
      <c r="E1207" s="50">
        <v>1</v>
      </c>
      <c r="F1207" s="50">
        <v>0</v>
      </c>
      <c r="G1207" s="50">
        <v>10</v>
      </c>
      <c r="H1207" s="50">
        <v>28</v>
      </c>
      <c r="I1207" s="53">
        <f>IF(E1207&gt;0,TIME(F1207,G1207,H1207),"")</f>
        <v>7.2685185185185188E-3</v>
      </c>
      <c r="J1207" s="54">
        <f>IF(E1207&gt;0,TIME(F1207,G1207,H1207)/E1207,"")</f>
        <v>7.2685185185185188E-3</v>
      </c>
      <c r="K1207" s="50" t="s">
        <v>694</v>
      </c>
      <c r="L1207" s="50" t="s">
        <v>756</v>
      </c>
      <c r="M1207" s="55">
        <f>IF(D1207&gt;0,0.0416666666666667/J1207,"")</f>
        <v>5.7324840764331251</v>
      </c>
      <c r="N1207" s="50">
        <v>0</v>
      </c>
      <c r="O1207" s="50" t="s">
        <v>255</v>
      </c>
      <c r="Q1207" s="151">
        <f>IF("1-Swim"=D1207,J1207*2.4,IF("2-Bike"=D1207,J1207*112,IF("3-Run"=D1207,J1207*26.2,0)))</f>
        <v>0</v>
      </c>
      <c r="R1207" s="151">
        <f>Q1207/2</f>
        <v>0</v>
      </c>
      <c r="S1207" s="53">
        <f>J1207*26.2</f>
        <v>0.19043518518518518</v>
      </c>
      <c r="T1207" s="53">
        <f>(J1207+0.0013889)*26.2</f>
        <v>0.22682436518518517</v>
      </c>
      <c r="U1207" s="53">
        <f>S1207/2</f>
        <v>9.521759259259259E-2</v>
      </c>
      <c r="V1207" s="53">
        <f>T1207/2</f>
        <v>0.11341218259259259</v>
      </c>
      <c r="W1207" s="50">
        <f>RANK(J1207,J:J,1)</f>
        <v>1856</v>
      </c>
      <c r="X1207" s="50">
        <f>YEAR(B1207)</f>
        <v>2008</v>
      </c>
      <c r="Y1207" s="50">
        <f>MONTH(B1207)</f>
        <v>10</v>
      </c>
      <c r="Z1207" s="56">
        <f>X1207*100+Y1207</f>
        <v>200810</v>
      </c>
      <c r="AA1207" s="56">
        <f>WEEKNUM(B1207,1)</f>
        <v>44</v>
      </c>
      <c r="AB1207" s="58">
        <f>IF(ISBLANK(B1207)," ",MAX(B1207-B1206-1,0))</f>
        <v>0</v>
      </c>
      <c r="AC1207" s="56">
        <f>DAY(B1207)</f>
        <v>26</v>
      </c>
      <c r="AD1207" s="53">
        <f>U1207+V1207</f>
        <v>0.20862977518518516</v>
      </c>
      <c r="AE1207" s="56">
        <f>IF("1-Swim"=D1207,E1207*46.7,IF("2-Bike"=D1207,E1207,IF("3-Run"=D1207,E1207*4.27,0)))</f>
        <v>0</v>
      </c>
    </row>
    <row r="1208" spans="1:31" x14ac:dyDescent="0.25">
      <c r="A1208" s="50">
        <v>1207</v>
      </c>
      <c r="B1208" s="51">
        <v>39747</v>
      </c>
      <c r="C1208" s="75">
        <f>B1208</f>
        <v>39747</v>
      </c>
      <c r="D1208" s="50" t="s">
        <v>707</v>
      </c>
      <c r="E1208" s="50">
        <v>1</v>
      </c>
      <c r="F1208" s="50">
        <v>0</v>
      </c>
      <c r="G1208" s="50">
        <v>10</v>
      </c>
      <c r="H1208" s="50">
        <v>22</v>
      </c>
      <c r="I1208" s="53">
        <f>IF(E1208&gt;0,TIME(F1208,G1208,H1208),"")</f>
        <v>7.1990740740740739E-3</v>
      </c>
      <c r="J1208" s="54">
        <f>IF(E1208&gt;0,TIME(F1208,G1208,H1208)/E1208,"")</f>
        <v>7.1990740740740739E-3</v>
      </c>
      <c r="K1208" s="50" t="s">
        <v>694</v>
      </c>
      <c r="L1208" s="50" t="s">
        <v>756</v>
      </c>
      <c r="M1208" s="55">
        <f>IF(D1208&gt;0,0.0416666666666667/J1208,"")</f>
        <v>5.7877813504823195</v>
      </c>
      <c r="N1208" s="50">
        <v>0</v>
      </c>
      <c r="O1208" s="50" t="s">
        <v>255</v>
      </c>
      <c r="Q1208" s="151">
        <f>IF("1-Swim"=D1208,J1208*2.4,IF("2-Bike"=D1208,J1208*112,IF("3-Run"=D1208,J1208*26.2,0)))</f>
        <v>0</v>
      </c>
      <c r="R1208" s="151">
        <f>Q1208/2</f>
        <v>0</v>
      </c>
      <c r="S1208" s="53">
        <f>J1208*26.2</f>
        <v>0.18861574074074072</v>
      </c>
      <c r="T1208" s="53">
        <f>(J1208+0.0013889)*26.2</f>
        <v>0.22500492074074072</v>
      </c>
      <c r="U1208" s="53">
        <f>S1208/2</f>
        <v>9.4307870370370361E-2</v>
      </c>
      <c r="V1208" s="53">
        <f>T1208/2</f>
        <v>0.11250246037037036</v>
      </c>
      <c r="W1208" s="50">
        <f>RANK(J1208,J:J,1)</f>
        <v>1785</v>
      </c>
      <c r="X1208" s="50">
        <f>YEAR(B1208)</f>
        <v>2008</v>
      </c>
      <c r="Y1208" s="50">
        <f>MONTH(B1208)</f>
        <v>10</v>
      </c>
      <c r="Z1208" s="56">
        <f>X1208*100+Y1208</f>
        <v>200810</v>
      </c>
      <c r="AA1208" s="56">
        <f>WEEKNUM(B1208,1)</f>
        <v>44</v>
      </c>
      <c r="AB1208" s="58">
        <f>IF(ISBLANK(B1208)," ",MAX(B1208-B1207-1,0))</f>
        <v>0</v>
      </c>
      <c r="AC1208" s="56">
        <f>DAY(B1208)</f>
        <v>26</v>
      </c>
      <c r="AD1208" s="53">
        <f>U1208+V1208</f>
        <v>0.20681033074074073</v>
      </c>
      <c r="AE1208" s="56">
        <f>IF("1-Swim"=D1208,E1208*46.7,IF("2-Bike"=D1208,E1208,IF("3-Run"=D1208,E1208*4.27,0)))</f>
        <v>0</v>
      </c>
    </row>
    <row r="1209" spans="1:31" x14ac:dyDescent="0.25">
      <c r="A1209" s="50">
        <v>1208</v>
      </c>
      <c r="B1209" s="51">
        <v>39747</v>
      </c>
      <c r="C1209" s="75">
        <f>B1209</f>
        <v>39747</v>
      </c>
      <c r="D1209" s="50" t="s">
        <v>708</v>
      </c>
      <c r="E1209" s="50">
        <v>1</v>
      </c>
      <c r="F1209" s="50">
        <v>0</v>
      </c>
      <c r="G1209" s="50">
        <v>10</v>
      </c>
      <c r="H1209" s="50">
        <v>31</v>
      </c>
      <c r="I1209" s="53">
        <f>IF(E1209&gt;0,TIME(F1209,G1209,H1209),"")</f>
        <v>7.3032407407407412E-3</v>
      </c>
      <c r="J1209" s="54">
        <f>IF(E1209&gt;0,TIME(F1209,G1209,H1209)/E1209,"")</f>
        <v>7.3032407407407412E-3</v>
      </c>
      <c r="K1209" s="50" t="s">
        <v>694</v>
      </c>
      <c r="L1209" s="50" t="s">
        <v>756</v>
      </c>
      <c r="M1209" s="55">
        <f>IF(D1209&gt;0,0.0416666666666667/J1209,"")</f>
        <v>5.7052297939778169</v>
      </c>
      <c r="N1209" s="50">
        <v>0</v>
      </c>
      <c r="O1209" s="50" t="s">
        <v>255</v>
      </c>
      <c r="Q1209" s="151">
        <f>IF("1-Swim"=D1209,J1209*2.4,IF("2-Bike"=D1209,J1209*112,IF("3-Run"=D1209,J1209*26.2,0)))</f>
        <v>0</v>
      </c>
      <c r="R1209" s="151">
        <f>Q1209/2</f>
        <v>0</v>
      </c>
      <c r="S1209" s="53">
        <f>J1209*26.2</f>
        <v>0.19134490740740742</v>
      </c>
      <c r="T1209" s="53">
        <f>(J1209+0.0013889)*26.2</f>
        <v>0.22773408740740739</v>
      </c>
      <c r="U1209" s="53">
        <f>S1209/2</f>
        <v>9.5672453703703711E-2</v>
      </c>
      <c r="V1209" s="53">
        <f>T1209/2</f>
        <v>0.11386704370370369</v>
      </c>
      <c r="W1209" s="50">
        <f>RANK(J1209,J:J,1)</f>
        <v>1892</v>
      </c>
      <c r="X1209" s="50">
        <f>YEAR(B1209)</f>
        <v>2008</v>
      </c>
      <c r="Y1209" s="50">
        <f>MONTH(B1209)</f>
        <v>10</v>
      </c>
      <c r="Z1209" s="56">
        <f>X1209*100+Y1209</f>
        <v>200810</v>
      </c>
      <c r="AA1209" s="56">
        <f>WEEKNUM(B1209,1)</f>
        <v>44</v>
      </c>
      <c r="AB1209" s="58">
        <f>IF(ISBLANK(B1209)," ",MAX(B1209-B1208-1,0))</f>
        <v>0</v>
      </c>
      <c r="AC1209" s="56">
        <f>DAY(B1209)</f>
        <v>26</v>
      </c>
      <c r="AD1209" s="53">
        <f>U1209+V1209</f>
        <v>0.2095394974074074</v>
      </c>
      <c r="AE1209" s="56">
        <f>IF("1-Swim"=D1209,E1209*46.7,IF("2-Bike"=D1209,E1209,IF("3-Run"=D1209,E1209*4.27,0)))</f>
        <v>0</v>
      </c>
    </row>
    <row r="1210" spans="1:31" x14ac:dyDescent="0.25">
      <c r="A1210" s="50">
        <v>1209</v>
      </c>
      <c r="B1210" s="51">
        <v>39747</v>
      </c>
      <c r="C1210" s="75">
        <f>B1210</f>
        <v>39747</v>
      </c>
      <c r="D1210" s="50" t="s">
        <v>709</v>
      </c>
      <c r="E1210" s="50">
        <v>1</v>
      </c>
      <c r="F1210" s="50">
        <v>0</v>
      </c>
      <c r="G1210" s="50">
        <v>10</v>
      </c>
      <c r="H1210" s="50">
        <v>47</v>
      </c>
      <c r="I1210" s="53">
        <f>IF(E1210&gt;0,TIME(F1210,G1210,H1210),"")</f>
        <v>7.4884259259259262E-3</v>
      </c>
      <c r="J1210" s="54">
        <f>IF(E1210&gt;0,TIME(F1210,G1210,H1210)/E1210,"")</f>
        <v>7.4884259259259262E-3</v>
      </c>
      <c r="K1210" s="50" t="s">
        <v>694</v>
      </c>
      <c r="L1210" s="50" t="s">
        <v>756</v>
      </c>
      <c r="M1210" s="55">
        <f>IF(D1210&gt;0,0.0416666666666667/J1210,"")</f>
        <v>5.5641421947449814</v>
      </c>
      <c r="N1210" s="50">
        <v>0</v>
      </c>
      <c r="O1210" s="50" t="s">
        <v>255</v>
      </c>
      <c r="Q1210" s="151">
        <f>IF("1-Swim"=D1210,J1210*2.4,IF("2-Bike"=D1210,J1210*112,IF("3-Run"=D1210,J1210*26.2,0)))</f>
        <v>0</v>
      </c>
      <c r="R1210" s="151">
        <f>Q1210/2</f>
        <v>0</v>
      </c>
      <c r="S1210" s="53">
        <f>J1210*26.2</f>
        <v>0.19619675925925925</v>
      </c>
      <c r="T1210" s="53">
        <f>(J1210+0.0013889)*26.2</f>
        <v>0.23258593925925927</v>
      </c>
      <c r="U1210" s="53">
        <f>S1210/2</f>
        <v>9.8098379629629626E-2</v>
      </c>
      <c r="V1210" s="53">
        <f>T1210/2</f>
        <v>0.11629296962962964</v>
      </c>
      <c r="W1210" s="50">
        <f>RANK(J1210,J:J,1)</f>
        <v>2057</v>
      </c>
      <c r="X1210" s="50">
        <f>YEAR(B1210)</f>
        <v>2008</v>
      </c>
      <c r="Y1210" s="50">
        <f>MONTH(B1210)</f>
        <v>10</v>
      </c>
      <c r="Z1210" s="56">
        <f>X1210*100+Y1210</f>
        <v>200810</v>
      </c>
      <c r="AA1210" s="56">
        <f>WEEKNUM(B1210,1)</f>
        <v>44</v>
      </c>
      <c r="AB1210" s="58">
        <f>IF(ISBLANK(B1210)," ",MAX(B1210-B1209-1,0))</f>
        <v>0</v>
      </c>
      <c r="AC1210" s="56">
        <f>DAY(B1210)</f>
        <v>26</v>
      </c>
      <c r="AD1210" s="53">
        <f>U1210+V1210</f>
        <v>0.21439134925925926</v>
      </c>
      <c r="AE1210" s="56">
        <f>IF("1-Swim"=D1210,E1210*46.7,IF("2-Bike"=D1210,E1210,IF("3-Run"=D1210,E1210*4.27,0)))</f>
        <v>0</v>
      </c>
    </row>
    <row r="1211" spans="1:31" x14ac:dyDescent="0.25">
      <c r="A1211" s="50">
        <v>1210</v>
      </c>
      <c r="B1211" s="51">
        <v>39747</v>
      </c>
      <c r="C1211" s="75">
        <f>B1211</f>
        <v>39747</v>
      </c>
      <c r="D1211" s="50" t="s">
        <v>710</v>
      </c>
      <c r="E1211" s="50">
        <v>1</v>
      </c>
      <c r="F1211" s="50">
        <v>0</v>
      </c>
      <c r="G1211" s="50">
        <v>11</v>
      </c>
      <c r="H1211" s="50">
        <v>23</v>
      </c>
      <c r="I1211" s="53">
        <f>IF(E1211&gt;0,TIME(F1211,G1211,H1211),"")</f>
        <v>7.905092592592592E-3</v>
      </c>
      <c r="J1211" s="54">
        <f>IF(E1211&gt;0,TIME(F1211,G1211,H1211)/E1211,"")</f>
        <v>7.905092592592592E-3</v>
      </c>
      <c r="K1211" s="50" t="s">
        <v>694</v>
      </c>
      <c r="L1211" s="50" t="s">
        <v>756</v>
      </c>
      <c r="M1211" s="55">
        <f>IF(D1211&gt;0,0.0416666666666667/J1211,"")</f>
        <v>5.2708638360175737</v>
      </c>
      <c r="N1211" s="50">
        <v>0</v>
      </c>
      <c r="O1211" s="50" t="s">
        <v>255</v>
      </c>
      <c r="Q1211" s="151">
        <f>IF("1-Swim"=D1211,J1211*2.4,IF("2-Bike"=D1211,J1211*112,IF("3-Run"=D1211,J1211*26.2,0)))</f>
        <v>0</v>
      </c>
      <c r="R1211" s="151">
        <f>Q1211/2</f>
        <v>0</v>
      </c>
      <c r="S1211" s="53">
        <f>J1211*26.2</f>
        <v>0.20711342592592591</v>
      </c>
      <c r="T1211" s="53">
        <f>(J1211+0.0013889)*26.2</f>
        <v>0.2435026059259259</v>
      </c>
      <c r="U1211" s="53">
        <f>S1211/2</f>
        <v>0.10355671296296295</v>
      </c>
      <c r="V1211" s="53">
        <f>T1211/2</f>
        <v>0.12175130296296295</v>
      </c>
      <c r="W1211" s="50">
        <f>RANK(J1211,J:J,1)</f>
        <v>2383</v>
      </c>
      <c r="X1211" s="50">
        <f>YEAR(B1211)</f>
        <v>2008</v>
      </c>
      <c r="Y1211" s="50">
        <f>MONTH(B1211)</f>
        <v>10</v>
      </c>
      <c r="Z1211" s="56">
        <f>X1211*100+Y1211</f>
        <v>200810</v>
      </c>
      <c r="AA1211" s="56">
        <f>WEEKNUM(B1211,1)</f>
        <v>44</v>
      </c>
      <c r="AB1211" s="58">
        <f>IF(ISBLANK(B1211)," ",MAX(B1211-B1210-1,0))</f>
        <v>0</v>
      </c>
      <c r="AC1211" s="56">
        <f>DAY(B1211)</f>
        <v>26</v>
      </c>
      <c r="AD1211" s="53">
        <f>U1211+V1211</f>
        <v>0.22530801592592592</v>
      </c>
      <c r="AE1211" s="56">
        <f>IF("1-Swim"=D1211,E1211*46.7,IF("2-Bike"=D1211,E1211,IF("3-Run"=D1211,E1211*4.27,0)))</f>
        <v>0</v>
      </c>
    </row>
    <row r="1212" spans="1:31" x14ac:dyDescent="0.25">
      <c r="A1212" s="50">
        <v>1211</v>
      </c>
      <c r="B1212" s="51">
        <v>39747</v>
      </c>
      <c r="C1212" s="75">
        <f>B1212</f>
        <v>39747</v>
      </c>
      <c r="D1212" s="50" t="s">
        <v>711</v>
      </c>
      <c r="E1212" s="50">
        <v>1</v>
      </c>
      <c r="F1212" s="50">
        <v>0</v>
      </c>
      <c r="G1212" s="50">
        <v>12</v>
      </c>
      <c r="H1212" s="50">
        <v>15</v>
      </c>
      <c r="I1212" s="53">
        <f>IF(E1212&gt;0,TIME(F1212,G1212,H1212),"")</f>
        <v>8.5069444444444437E-3</v>
      </c>
      <c r="J1212" s="54">
        <f>IF(E1212&gt;0,TIME(F1212,G1212,H1212)/E1212,"")</f>
        <v>8.5069444444444437E-3</v>
      </c>
      <c r="K1212" s="50" t="s">
        <v>694</v>
      </c>
      <c r="L1212" s="50" t="s">
        <v>756</v>
      </c>
      <c r="M1212" s="55">
        <f>IF(D1212&gt;0,0.0416666666666667/J1212,"")</f>
        <v>4.8979591836734739</v>
      </c>
      <c r="N1212" s="50">
        <v>0</v>
      </c>
      <c r="O1212" s="50" t="s">
        <v>255</v>
      </c>
      <c r="Q1212" s="151">
        <f>IF("1-Swim"=D1212,J1212*2.4,IF("2-Bike"=D1212,J1212*112,IF("3-Run"=D1212,J1212*26.2,0)))</f>
        <v>0</v>
      </c>
      <c r="R1212" s="151">
        <f>Q1212/2</f>
        <v>0</v>
      </c>
      <c r="S1212" s="53">
        <f>J1212*26.2</f>
        <v>0.22288194444444442</v>
      </c>
      <c r="T1212" s="53">
        <f>(J1212+0.0013889)*26.2</f>
        <v>0.25927112444444445</v>
      </c>
      <c r="U1212" s="53">
        <f>S1212/2</f>
        <v>0.11144097222222221</v>
      </c>
      <c r="V1212" s="53">
        <f>T1212/2</f>
        <v>0.12963556222222222</v>
      </c>
      <c r="W1212" s="50">
        <f>RANK(J1212,J:J,1)</f>
        <v>2661</v>
      </c>
      <c r="X1212" s="50">
        <f>YEAR(B1212)</f>
        <v>2008</v>
      </c>
      <c r="Y1212" s="50">
        <f>MONTH(B1212)</f>
        <v>10</v>
      </c>
      <c r="Z1212" s="56">
        <f>X1212*100+Y1212</f>
        <v>200810</v>
      </c>
      <c r="AA1212" s="56">
        <f>WEEKNUM(B1212,1)</f>
        <v>44</v>
      </c>
      <c r="AB1212" s="58">
        <f>IF(ISBLANK(B1212)," ",MAX(B1212-B1211-1,0))</f>
        <v>0</v>
      </c>
      <c r="AC1212" s="56">
        <f>DAY(B1212)</f>
        <v>26</v>
      </c>
      <c r="AD1212" s="53">
        <f>U1212+V1212</f>
        <v>0.24107653444444443</v>
      </c>
      <c r="AE1212" s="56">
        <f>IF("1-Swim"=D1212,E1212*46.7,IF("2-Bike"=D1212,E1212,IF("3-Run"=D1212,E1212*4.27,0)))</f>
        <v>0</v>
      </c>
    </row>
    <row r="1213" spans="1:31" x14ac:dyDescent="0.25">
      <c r="A1213" s="50">
        <v>1212</v>
      </c>
      <c r="B1213" s="51">
        <v>39747</v>
      </c>
      <c r="C1213" s="75">
        <f>B1213</f>
        <v>39747</v>
      </c>
      <c r="D1213" s="50" t="s">
        <v>712</v>
      </c>
      <c r="E1213" s="50">
        <v>1</v>
      </c>
      <c r="F1213" s="50">
        <v>0</v>
      </c>
      <c r="G1213" s="50">
        <v>12</v>
      </c>
      <c r="H1213" s="50">
        <v>57</v>
      </c>
      <c r="I1213" s="53">
        <f>IF(E1213&gt;0,TIME(F1213,G1213,H1213),"")</f>
        <v>8.9930555555555545E-3</v>
      </c>
      <c r="J1213" s="54">
        <f>IF(E1213&gt;0,TIME(F1213,G1213,H1213)/E1213,"")</f>
        <v>8.9930555555555545E-3</v>
      </c>
      <c r="K1213" s="50" t="s">
        <v>694</v>
      </c>
      <c r="L1213" s="50" t="s">
        <v>756</v>
      </c>
      <c r="M1213" s="55">
        <f>IF(D1213&gt;0,0.0416666666666667/J1213,"")</f>
        <v>4.6332046332046373</v>
      </c>
      <c r="N1213" s="50">
        <v>0</v>
      </c>
      <c r="O1213" s="50" t="s">
        <v>255</v>
      </c>
      <c r="Q1213" s="151">
        <f>IF("1-Swim"=D1213,J1213*2.4,IF("2-Bike"=D1213,J1213*112,IF("3-Run"=D1213,J1213*26.2,0)))</f>
        <v>0</v>
      </c>
      <c r="R1213" s="151">
        <f>Q1213/2</f>
        <v>0</v>
      </c>
      <c r="S1213" s="53">
        <f>J1213*26.2</f>
        <v>0.23561805555555551</v>
      </c>
      <c r="T1213" s="53">
        <f>(J1213+0.0013889)*26.2</f>
        <v>0.2720072355555555</v>
      </c>
      <c r="U1213" s="53">
        <f>S1213/2</f>
        <v>0.11780902777777776</v>
      </c>
      <c r="V1213" s="53">
        <f>T1213/2</f>
        <v>0.13600361777777775</v>
      </c>
      <c r="W1213" s="50">
        <f>RANK(J1213,J:J,1)</f>
        <v>2761</v>
      </c>
      <c r="X1213" s="50">
        <f>YEAR(B1213)</f>
        <v>2008</v>
      </c>
      <c r="Y1213" s="50">
        <f>MONTH(B1213)</f>
        <v>10</v>
      </c>
      <c r="Z1213" s="56">
        <f>X1213*100+Y1213</f>
        <v>200810</v>
      </c>
      <c r="AA1213" s="56">
        <f>WEEKNUM(B1213,1)</f>
        <v>44</v>
      </c>
      <c r="AB1213" s="58">
        <f>IF(ISBLANK(B1213)," ",MAX(B1213-B1212-1,0))</f>
        <v>0</v>
      </c>
      <c r="AC1213" s="56">
        <f>DAY(B1213)</f>
        <v>26</v>
      </c>
      <c r="AD1213" s="53">
        <f>U1213+V1213</f>
        <v>0.25381264555555549</v>
      </c>
      <c r="AE1213" s="56">
        <f>IF("1-Swim"=D1213,E1213*46.7,IF("2-Bike"=D1213,E1213,IF("3-Run"=D1213,E1213*4.27,0)))</f>
        <v>0</v>
      </c>
    </row>
    <row r="1214" spans="1:31" x14ac:dyDescent="0.25">
      <c r="A1214" s="50">
        <v>1213</v>
      </c>
      <c r="B1214" s="51">
        <v>39747</v>
      </c>
      <c r="C1214" s="75">
        <f>B1214</f>
        <v>39747</v>
      </c>
      <c r="D1214" s="50" t="s">
        <v>742</v>
      </c>
      <c r="E1214" s="50">
        <v>1</v>
      </c>
      <c r="F1214" s="50">
        <v>0</v>
      </c>
      <c r="G1214" s="50">
        <v>13</v>
      </c>
      <c r="H1214" s="50">
        <v>58</v>
      </c>
      <c r="I1214" s="53">
        <f>IF(E1214&gt;0,TIME(F1214,G1214,H1214),"")</f>
        <v>9.6990740740740735E-3</v>
      </c>
      <c r="J1214" s="54">
        <f>IF(E1214&gt;0,TIME(F1214,G1214,H1214)/E1214,"")</f>
        <v>9.6990740740740735E-3</v>
      </c>
      <c r="K1214" s="50" t="s">
        <v>694</v>
      </c>
      <c r="L1214" s="50" t="s">
        <v>756</v>
      </c>
      <c r="M1214" s="55">
        <f>IF(D1214&gt;0,0.0416666666666667/J1214,"")</f>
        <v>4.2959427207637271</v>
      </c>
      <c r="N1214" s="50">
        <v>0</v>
      </c>
      <c r="O1214" s="50" t="s">
        <v>255</v>
      </c>
      <c r="Q1214" s="151">
        <f>IF("1-Swim"=D1214,J1214*2.4,IF("2-Bike"=D1214,J1214*112,IF("3-Run"=D1214,J1214*26.2,0)))</f>
        <v>0</v>
      </c>
      <c r="R1214" s="151">
        <f>Q1214/2</f>
        <v>0</v>
      </c>
      <c r="S1214" s="53">
        <f>J1214*26.2</f>
        <v>0.25411574074074073</v>
      </c>
      <c r="T1214" s="53">
        <f>(J1214+0.0013889)*26.2</f>
        <v>0.29050492074074075</v>
      </c>
      <c r="U1214" s="53">
        <f>S1214/2</f>
        <v>0.12705787037037036</v>
      </c>
      <c r="V1214" s="53">
        <f>T1214/2</f>
        <v>0.14525246037037037</v>
      </c>
      <c r="W1214" s="50">
        <f>RANK(J1214,J:J,1)</f>
        <v>2843</v>
      </c>
      <c r="X1214" s="50">
        <f>YEAR(B1214)</f>
        <v>2008</v>
      </c>
      <c r="Y1214" s="50">
        <f>MONTH(B1214)</f>
        <v>10</v>
      </c>
      <c r="Z1214" s="56">
        <f>X1214*100+Y1214</f>
        <v>200810</v>
      </c>
      <c r="AA1214" s="56">
        <f>WEEKNUM(B1214,1)</f>
        <v>44</v>
      </c>
      <c r="AB1214" s="58">
        <f>IF(ISBLANK(B1214)," ",MAX(B1214-B1213-1,0))</f>
        <v>0</v>
      </c>
      <c r="AC1214" s="56">
        <f>DAY(B1214)</f>
        <v>26</v>
      </c>
      <c r="AD1214" s="53">
        <f>U1214+V1214</f>
        <v>0.27231033074074074</v>
      </c>
      <c r="AE1214" s="56">
        <f>IF("1-Swim"=D1214,E1214*46.7,IF("2-Bike"=D1214,E1214,IF("3-Run"=D1214,E1214*4.27,0)))</f>
        <v>0</v>
      </c>
    </row>
    <row r="1215" spans="1:31" x14ac:dyDescent="0.25">
      <c r="A1215" s="50">
        <v>1214</v>
      </c>
      <c r="B1215" s="51">
        <v>39747</v>
      </c>
      <c r="C1215" s="75">
        <f>B1215</f>
        <v>39747</v>
      </c>
      <c r="D1215" s="50" t="s">
        <v>743</v>
      </c>
      <c r="E1215" s="50">
        <v>1</v>
      </c>
      <c r="F1215" s="50">
        <v>0</v>
      </c>
      <c r="G1215" s="50">
        <v>13</v>
      </c>
      <c r="H1215" s="50">
        <v>1</v>
      </c>
      <c r="I1215" s="53">
        <f>IF(E1215&gt;0,TIME(F1215,G1215,H1215),"")</f>
        <v>9.0393518518518522E-3</v>
      </c>
      <c r="J1215" s="54">
        <f>IF(E1215&gt;0,TIME(F1215,G1215,H1215)/E1215,"")</f>
        <v>9.0393518518518522E-3</v>
      </c>
      <c r="K1215" s="50" t="s">
        <v>694</v>
      </c>
      <c r="L1215" s="50" t="s">
        <v>756</v>
      </c>
      <c r="M1215" s="55">
        <f>IF(D1215&gt;0,0.0416666666666667/J1215,"")</f>
        <v>4.6094750320102467</v>
      </c>
      <c r="N1215" s="50">
        <v>0</v>
      </c>
      <c r="O1215" s="50" t="s">
        <v>255</v>
      </c>
      <c r="Q1215" s="151">
        <f>IF("1-Swim"=D1215,J1215*2.4,IF("2-Bike"=D1215,J1215*112,IF("3-Run"=D1215,J1215*26.2,0)))</f>
        <v>0</v>
      </c>
      <c r="R1215" s="151">
        <f>Q1215/2</f>
        <v>0</v>
      </c>
      <c r="S1215" s="53">
        <f>J1215*26.2</f>
        <v>0.23683101851851851</v>
      </c>
      <c r="T1215" s="53">
        <f>(J1215+0.0013889)*26.2</f>
        <v>0.27322019851851853</v>
      </c>
      <c r="U1215" s="53">
        <f>S1215/2</f>
        <v>0.11841550925925926</v>
      </c>
      <c r="V1215" s="53">
        <f>T1215/2</f>
        <v>0.13661009925925927</v>
      </c>
      <c r="W1215" s="50">
        <f>RANK(J1215,J:J,1)</f>
        <v>2769</v>
      </c>
      <c r="X1215" s="50">
        <f>YEAR(B1215)</f>
        <v>2008</v>
      </c>
      <c r="Y1215" s="50">
        <f>MONTH(B1215)</f>
        <v>10</v>
      </c>
      <c r="Z1215" s="56">
        <f>X1215*100+Y1215</f>
        <v>200810</v>
      </c>
      <c r="AA1215" s="56">
        <f>WEEKNUM(B1215,1)</f>
        <v>44</v>
      </c>
      <c r="AB1215" s="58">
        <f>IF(ISBLANK(B1215)," ",MAX(B1215-B1214-1,0))</f>
        <v>0</v>
      </c>
      <c r="AC1215" s="56">
        <f>DAY(B1215)</f>
        <v>26</v>
      </c>
      <c r="AD1215" s="53">
        <f>U1215+V1215</f>
        <v>0.25502560851851852</v>
      </c>
      <c r="AE1215" s="56">
        <f>IF("1-Swim"=D1215,E1215*46.7,IF("2-Bike"=D1215,E1215,IF("3-Run"=D1215,E1215*4.27,0)))</f>
        <v>0</v>
      </c>
    </row>
    <row r="1216" spans="1:31" x14ac:dyDescent="0.25">
      <c r="A1216" s="50">
        <v>1215</v>
      </c>
      <c r="B1216" s="51">
        <v>39747</v>
      </c>
      <c r="C1216" s="75">
        <f>B1216</f>
        <v>39747</v>
      </c>
      <c r="D1216" s="50" t="s">
        <v>752</v>
      </c>
      <c r="E1216" s="50">
        <v>1</v>
      </c>
      <c r="F1216" s="50">
        <v>0</v>
      </c>
      <c r="G1216" s="50">
        <v>14</v>
      </c>
      <c r="H1216" s="50">
        <v>53</v>
      </c>
      <c r="I1216" s="53">
        <f>IF(E1216&gt;0,TIME(F1216,G1216,H1216),"")</f>
        <v>1.0335648148148148E-2</v>
      </c>
      <c r="J1216" s="54">
        <f>IF(E1216&gt;0,TIME(F1216,G1216,H1216)/E1216,"")</f>
        <v>1.0335648148148148E-2</v>
      </c>
      <c r="K1216" s="50" t="s">
        <v>694</v>
      </c>
      <c r="L1216" s="50" t="s">
        <v>756</v>
      </c>
      <c r="M1216" s="55">
        <f>IF(D1216&gt;0,0.0416666666666667/J1216,"")</f>
        <v>4.0313549832026911</v>
      </c>
      <c r="N1216" s="50">
        <v>0</v>
      </c>
      <c r="O1216" s="50" t="s">
        <v>255</v>
      </c>
      <c r="Q1216" s="151">
        <f>IF("1-Swim"=D1216,J1216*2.4,IF("2-Bike"=D1216,J1216*112,IF("3-Run"=D1216,J1216*26.2,0)))</f>
        <v>0</v>
      </c>
      <c r="R1216" s="151">
        <f>Q1216/2</f>
        <v>0</v>
      </c>
      <c r="S1216" s="53">
        <f>J1216*26.2</f>
        <v>0.27079398148148148</v>
      </c>
      <c r="T1216" s="53">
        <f>(J1216+0.0013889)*26.2</f>
        <v>0.30718316148148145</v>
      </c>
      <c r="U1216" s="53">
        <f>S1216/2</f>
        <v>0.13539699074074074</v>
      </c>
      <c r="V1216" s="53">
        <f>T1216/2</f>
        <v>0.15359158074074072</v>
      </c>
      <c r="W1216" s="50">
        <f>RANK(J1216,J:J,1)</f>
        <v>2896</v>
      </c>
      <c r="X1216" s="50">
        <f>YEAR(B1216)</f>
        <v>2008</v>
      </c>
      <c r="Y1216" s="50">
        <f>MONTH(B1216)</f>
        <v>10</v>
      </c>
      <c r="Z1216" s="56">
        <f>X1216*100+Y1216</f>
        <v>200810</v>
      </c>
      <c r="AA1216" s="56">
        <f>WEEKNUM(B1216,1)</f>
        <v>44</v>
      </c>
      <c r="AB1216" s="58">
        <f>IF(ISBLANK(B1216)," ",MAX(B1216-B1215-1,0))</f>
        <v>0</v>
      </c>
      <c r="AC1216" s="56">
        <f>DAY(B1216)</f>
        <v>26</v>
      </c>
      <c r="AD1216" s="53">
        <f>U1216+V1216</f>
        <v>0.28898857148148149</v>
      </c>
      <c r="AE1216" s="56">
        <f>IF("1-Swim"=D1216,E1216*46.7,IF("2-Bike"=D1216,E1216,IF("3-Run"=D1216,E1216*4.27,0)))</f>
        <v>0</v>
      </c>
    </row>
    <row r="1217" spans="1:31" x14ac:dyDescent="0.25">
      <c r="A1217" s="50">
        <v>1216</v>
      </c>
      <c r="B1217" s="51">
        <v>39747</v>
      </c>
      <c r="C1217" s="75">
        <f>B1217</f>
        <v>39747</v>
      </c>
      <c r="D1217" s="50" t="s">
        <v>757</v>
      </c>
      <c r="E1217" s="50">
        <v>1</v>
      </c>
      <c r="F1217" s="50">
        <v>0</v>
      </c>
      <c r="G1217" s="50">
        <v>13</v>
      </c>
      <c r="H1217" s="50">
        <v>23</v>
      </c>
      <c r="I1217" s="53">
        <f>IF(E1217&gt;0,TIME(F1217,G1217,H1217),"")</f>
        <v>9.2939814814814812E-3</v>
      </c>
      <c r="J1217" s="54">
        <f>IF(E1217&gt;0,TIME(F1217,G1217,H1217)/E1217,"")</f>
        <v>9.2939814814814812E-3</v>
      </c>
      <c r="K1217" s="50" t="s">
        <v>694</v>
      </c>
      <c r="L1217" s="50" t="s">
        <v>756</v>
      </c>
      <c r="M1217" s="55">
        <f>IF(D1217&gt;0,0.0416666666666667/J1217,"")</f>
        <v>4.4831880448318842</v>
      </c>
      <c r="N1217" s="50">
        <v>0</v>
      </c>
      <c r="O1217" s="50" t="s">
        <v>255</v>
      </c>
      <c r="Q1217" s="151">
        <f>IF("1-Swim"=D1217,J1217*2.4,IF("2-Bike"=D1217,J1217*112,IF("3-Run"=D1217,J1217*26.2,0)))</f>
        <v>0</v>
      </c>
      <c r="R1217" s="151">
        <f>Q1217/2</f>
        <v>0</v>
      </c>
      <c r="S1217" s="53">
        <f>J1217*26.2</f>
        <v>0.2435023148148148</v>
      </c>
      <c r="T1217" s="53">
        <f>(J1217+0.0013889)*26.2</f>
        <v>0.27989149481481479</v>
      </c>
      <c r="U1217" s="53">
        <f>S1217/2</f>
        <v>0.1217511574074074</v>
      </c>
      <c r="V1217" s="53">
        <f>T1217/2</f>
        <v>0.13994574740740739</v>
      </c>
      <c r="W1217" s="50">
        <f>RANK(J1217,J:J,1)</f>
        <v>2801</v>
      </c>
      <c r="X1217" s="50">
        <f>YEAR(B1217)</f>
        <v>2008</v>
      </c>
      <c r="Y1217" s="50">
        <f>MONTH(B1217)</f>
        <v>10</v>
      </c>
      <c r="Z1217" s="56">
        <f>X1217*100+Y1217</f>
        <v>200810</v>
      </c>
      <c r="AA1217" s="56">
        <f>WEEKNUM(B1217,1)</f>
        <v>44</v>
      </c>
      <c r="AB1217" s="58">
        <f>IF(ISBLANK(B1217)," ",MAX(B1217-B1216-1,0))</f>
        <v>0</v>
      </c>
      <c r="AC1217" s="56">
        <f>DAY(B1217)</f>
        <v>26</v>
      </c>
      <c r="AD1217" s="53">
        <f>U1217+V1217</f>
        <v>0.26169690481481478</v>
      </c>
      <c r="AE1217" s="56">
        <f>IF("1-Swim"=D1217,E1217*46.7,IF("2-Bike"=D1217,E1217,IF("3-Run"=D1217,E1217*4.27,0)))</f>
        <v>0</v>
      </c>
    </row>
    <row r="1218" spans="1:31" x14ac:dyDescent="0.25">
      <c r="A1218" s="50">
        <v>1217</v>
      </c>
      <c r="B1218" s="51">
        <v>39747</v>
      </c>
      <c r="C1218" s="75">
        <f>B1218</f>
        <v>39747</v>
      </c>
      <c r="D1218" s="50" t="s">
        <v>758</v>
      </c>
      <c r="E1218" s="50">
        <v>1</v>
      </c>
      <c r="F1218" s="50">
        <v>0</v>
      </c>
      <c r="G1218" s="50">
        <v>14</v>
      </c>
      <c r="H1218" s="50">
        <v>10</v>
      </c>
      <c r="I1218" s="53">
        <f>IF(E1218&gt;0,TIME(F1218,G1218,H1218),"")</f>
        <v>9.8379629629629633E-3</v>
      </c>
      <c r="J1218" s="54">
        <f>IF(E1218&gt;0,TIME(F1218,G1218,H1218)/E1218,"")</f>
        <v>9.8379629629629633E-3</v>
      </c>
      <c r="K1218" s="50" t="s">
        <v>694</v>
      </c>
      <c r="L1218" s="50" t="s">
        <v>756</v>
      </c>
      <c r="M1218" s="55">
        <f>IF(D1218&gt;0,0.0416666666666667/J1218,"")</f>
        <v>4.2352941176470615</v>
      </c>
      <c r="N1218" s="50">
        <v>0</v>
      </c>
      <c r="O1218" s="50" t="s">
        <v>255</v>
      </c>
      <c r="Q1218" s="151">
        <f>IF("1-Swim"=D1218,J1218*2.4,IF("2-Bike"=D1218,J1218*112,IF("3-Run"=D1218,J1218*26.2,0)))</f>
        <v>0</v>
      </c>
      <c r="R1218" s="151">
        <f>Q1218/2</f>
        <v>0</v>
      </c>
      <c r="S1218" s="53">
        <f>J1218*26.2</f>
        <v>0.25775462962962964</v>
      </c>
      <c r="T1218" s="53">
        <f>(J1218+0.0013889)*26.2</f>
        <v>0.29414380962962966</v>
      </c>
      <c r="U1218" s="53">
        <f>S1218/2</f>
        <v>0.12887731481481482</v>
      </c>
      <c r="V1218" s="53">
        <f>T1218/2</f>
        <v>0.14707190481481483</v>
      </c>
      <c r="W1218" s="50">
        <f>RANK(J1218,J:J,1)</f>
        <v>2856</v>
      </c>
      <c r="X1218" s="50">
        <f>YEAR(B1218)</f>
        <v>2008</v>
      </c>
      <c r="Y1218" s="50">
        <f>MONTH(B1218)</f>
        <v>10</v>
      </c>
      <c r="Z1218" s="56">
        <f>X1218*100+Y1218</f>
        <v>200810</v>
      </c>
      <c r="AA1218" s="56">
        <f>WEEKNUM(B1218,1)</f>
        <v>44</v>
      </c>
      <c r="AB1218" s="58">
        <f>IF(ISBLANK(B1218)," ",MAX(B1218-B1217-1,0))</f>
        <v>0</v>
      </c>
      <c r="AC1218" s="56">
        <f>DAY(B1218)</f>
        <v>26</v>
      </c>
      <c r="AD1218" s="53">
        <f>U1218+V1218</f>
        <v>0.27594921962962965</v>
      </c>
      <c r="AE1218" s="56">
        <f>IF("1-Swim"=D1218,E1218*46.7,IF("2-Bike"=D1218,E1218,IF("3-Run"=D1218,E1218*4.27,0)))</f>
        <v>0</v>
      </c>
    </row>
    <row r="1219" spans="1:31" x14ac:dyDescent="0.25">
      <c r="A1219" s="50">
        <v>1218</v>
      </c>
      <c r="B1219" s="51">
        <v>39747</v>
      </c>
      <c r="C1219" s="75">
        <f>B1219</f>
        <v>39747</v>
      </c>
      <c r="D1219" s="50" t="s">
        <v>759</v>
      </c>
      <c r="E1219" s="50">
        <v>1</v>
      </c>
      <c r="F1219" s="50">
        <v>0</v>
      </c>
      <c r="G1219" s="50">
        <v>14</v>
      </c>
      <c r="H1219" s="50">
        <v>21</v>
      </c>
      <c r="I1219" s="53">
        <f>IF(E1219&gt;0,TIME(F1219,G1219,H1219),"")</f>
        <v>9.9652777777777778E-3</v>
      </c>
      <c r="J1219" s="54">
        <f>IF(E1219&gt;0,TIME(F1219,G1219,H1219)/E1219,"")</f>
        <v>9.9652777777777778E-3</v>
      </c>
      <c r="K1219" s="50" t="s">
        <v>694</v>
      </c>
      <c r="L1219" s="50" t="s">
        <v>756</v>
      </c>
      <c r="M1219" s="55">
        <f>IF(D1219&gt;0,0.0416666666666667/J1219,"")</f>
        <v>4.18118466898955</v>
      </c>
      <c r="N1219" s="50">
        <v>0</v>
      </c>
      <c r="O1219" s="50" t="s">
        <v>255</v>
      </c>
      <c r="Q1219" s="151">
        <f>IF("1-Swim"=D1219,J1219*2.4,IF("2-Bike"=D1219,J1219*112,IF("3-Run"=D1219,J1219*26.2,0)))</f>
        <v>0</v>
      </c>
      <c r="R1219" s="151">
        <f>Q1219/2</f>
        <v>0</v>
      </c>
      <c r="S1219" s="53">
        <f>J1219*26.2</f>
        <v>0.26109027777777777</v>
      </c>
      <c r="T1219" s="53">
        <f>(J1219+0.0013889)*26.2</f>
        <v>0.29747945777777779</v>
      </c>
      <c r="U1219" s="53">
        <f>S1219/2</f>
        <v>0.13054513888888888</v>
      </c>
      <c r="V1219" s="53">
        <f>T1219/2</f>
        <v>0.14873972888888889</v>
      </c>
      <c r="W1219" s="50">
        <f>RANK(J1219,J:J,1)</f>
        <v>2870</v>
      </c>
      <c r="X1219" s="50">
        <f>YEAR(B1219)</f>
        <v>2008</v>
      </c>
      <c r="Y1219" s="50">
        <f>MONTH(B1219)</f>
        <v>10</v>
      </c>
      <c r="Z1219" s="56">
        <f>X1219*100+Y1219</f>
        <v>200810</v>
      </c>
      <c r="AA1219" s="56">
        <f>WEEKNUM(B1219,1)</f>
        <v>44</v>
      </c>
      <c r="AB1219" s="58">
        <f>IF(ISBLANK(B1219)," ",MAX(B1219-B1218-1,0))</f>
        <v>0</v>
      </c>
      <c r="AC1219" s="56">
        <f>DAY(B1219)</f>
        <v>26</v>
      </c>
      <c r="AD1219" s="53">
        <f>U1219+V1219</f>
        <v>0.27928486777777778</v>
      </c>
      <c r="AE1219" s="56">
        <f>IF("1-Swim"=D1219,E1219*46.7,IF("2-Bike"=D1219,E1219,IF("3-Run"=D1219,E1219*4.27,0)))</f>
        <v>0</v>
      </c>
    </row>
    <row r="1220" spans="1:31" x14ac:dyDescent="0.25">
      <c r="A1220" s="50">
        <v>1219</v>
      </c>
      <c r="B1220" s="51">
        <v>39747</v>
      </c>
      <c r="C1220" s="75">
        <f>B1220</f>
        <v>39747</v>
      </c>
      <c r="D1220" s="50" t="s">
        <v>760</v>
      </c>
      <c r="E1220" s="50">
        <v>1</v>
      </c>
      <c r="F1220" s="50">
        <v>0</v>
      </c>
      <c r="G1220" s="50">
        <v>15</v>
      </c>
      <c r="H1220" s="50">
        <v>19</v>
      </c>
      <c r="I1220" s="53">
        <f>IF(E1220&gt;0,TIME(F1220,G1220,H1220),"")</f>
        <v>1.0636574074074074E-2</v>
      </c>
      <c r="J1220" s="54">
        <f>IF(E1220&gt;0,TIME(F1220,G1220,H1220)/E1220,"")</f>
        <v>1.0636574074074074E-2</v>
      </c>
      <c r="K1220" s="50" t="s">
        <v>694</v>
      </c>
      <c r="L1220" s="50" t="s">
        <v>756</v>
      </c>
      <c r="M1220" s="55">
        <f>IF(D1220&gt;0,0.0416666666666667/J1220,"")</f>
        <v>3.9173014145810692</v>
      </c>
      <c r="N1220" s="50">
        <v>0</v>
      </c>
      <c r="O1220" s="50" t="s">
        <v>255</v>
      </c>
      <c r="Q1220" s="151">
        <f>IF("1-Swim"=D1220,J1220*2.4,IF("2-Bike"=D1220,J1220*112,IF("3-Run"=D1220,J1220*26.2,0)))</f>
        <v>0</v>
      </c>
      <c r="R1220" s="151">
        <f>Q1220/2</f>
        <v>0</v>
      </c>
      <c r="S1220" s="53">
        <f>J1220*26.2</f>
        <v>0.27867824074074071</v>
      </c>
      <c r="T1220" s="53">
        <f>(J1220+0.0013889)*26.2</f>
        <v>0.31506742074074073</v>
      </c>
      <c r="U1220" s="53">
        <f>S1220/2</f>
        <v>0.13933912037037036</v>
      </c>
      <c r="V1220" s="53">
        <f>T1220/2</f>
        <v>0.15753371037037037</v>
      </c>
      <c r="W1220" s="50">
        <f>RANK(J1220,J:J,1)</f>
        <v>2924</v>
      </c>
      <c r="X1220" s="50">
        <f>YEAR(B1220)</f>
        <v>2008</v>
      </c>
      <c r="Y1220" s="50">
        <f>MONTH(B1220)</f>
        <v>10</v>
      </c>
      <c r="Z1220" s="56">
        <f>X1220*100+Y1220</f>
        <v>200810</v>
      </c>
      <c r="AA1220" s="56">
        <f>WEEKNUM(B1220,1)</f>
        <v>44</v>
      </c>
      <c r="AB1220" s="58">
        <f>IF(ISBLANK(B1220)," ",MAX(B1220-B1219-1,0))</f>
        <v>0</v>
      </c>
      <c r="AC1220" s="56">
        <f>DAY(B1220)</f>
        <v>26</v>
      </c>
      <c r="AD1220" s="53">
        <f>U1220+V1220</f>
        <v>0.29687283074074072</v>
      </c>
      <c r="AE1220" s="56">
        <f>IF("1-Swim"=D1220,E1220*46.7,IF("2-Bike"=D1220,E1220,IF("3-Run"=D1220,E1220*4.27,0)))</f>
        <v>0</v>
      </c>
    </row>
    <row r="1221" spans="1:31" x14ac:dyDescent="0.25">
      <c r="A1221" s="50">
        <v>1220</v>
      </c>
      <c r="B1221" s="51">
        <v>39747</v>
      </c>
      <c r="C1221" s="75">
        <f>B1221</f>
        <v>39747</v>
      </c>
      <c r="D1221" s="50" t="s">
        <v>761</v>
      </c>
      <c r="E1221" s="50">
        <v>1</v>
      </c>
      <c r="F1221" s="50">
        <v>0</v>
      </c>
      <c r="G1221" s="50">
        <v>17</v>
      </c>
      <c r="H1221" s="50">
        <v>54</v>
      </c>
      <c r="I1221" s="53">
        <f>IF(E1221&gt;0,TIME(F1221,G1221,H1221),"")</f>
        <v>1.2430555555555554E-2</v>
      </c>
      <c r="J1221" s="54">
        <f>IF(E1221&gt;0,TIME(F1221,G1221,H1221)/E1221,"")</f>
        <v>1.2430555555555554E-2</v>
      </c>
      <c r="K1221" s="50" t="s">
        <v>694</v>
      </c>
      <c r="L1221" s="50" t="s">
        <v>756</v>
      </c>
      <c r="M1221" s="55">
        <f>IF(D1221&gt;0,0.0416666666666667/J1221,"")</f>
        <v>3.351955307262573</v>
      </c>
      <c r="N1221" s="50">
        <v>0</v>
      </c>
      <c r="O1221" s="50" t="s">
        <v>255</v>
      </c>
      <c r="Q1221" s="151">
        <f>IF("1-Swim"=D1221,J1221*2.4,IF("2-Bike"=D1221,J1221*112,IF("3-Run"=D1221,J1221*26.2,0)))</f>
        <v>0</v>
      </c>
      <c r="R1221" s="151">
        <f>Q1221/2</f>
        <v>0</v>
      </c>
      <c r="S1221" s="53">
        <f>J1221*26.2</f>
        <v>0.32568055555555553</v>
      </c>
      <c r="T1221" s="53">
        <f>(J1221+0.0013889)*26.2</f>
        <v>0.36206973555555549</v>
      </c>
      <c r="U1221" s="53">
        <f>S1221/2</f>
        <v>0.16284027777777776</v>
      </c>
      <c r="V1221" s="53">
        <f>T1221/2</f>
        <v>0.18103486777777775</v>
      </c>
      <c r="W1221" s="50">
        <f>RANK(J1221,J:J,1)</f>
        <v>3002</v>
      </c>
      <c r="X1221" s="50">
        <f>YEAR(B1221)</f>
        <v>2008</v>
      </c>
      <c r="Y1221" s="50">
        <f>MONTH(B1221)</f>
        <v>10</v>
      </c>
      <c r="Z1221" s="56">
        <f>X1221*100+Y1221</f>
        <v>200810</v>
      </c>
      <c r="AA1221" s="56">
        <f>WEEKNUM(B1221,1)</f>
        <v>44</v>
      </c>
      <c r="AB1221" s="58">
        <f>IF(ISBLANK(B1221)," ",MAX(B1221-B1220-1,0))</f>
        <v>0</v>
      </c>
      <c r="AC1221" s="56">
        <f>DAY(B1221)</f>
        <v>26</v>
      </c>
      <c r="AD1221" s="53">
        <f>U1221+V1221</f>
        <v>0.34387514555555554</v>
      </c>
      <c r="AE1221" s="56">
        <f>IF("1-Swim"=D1221,E1221*46.7,IF("2-Bike"=D1221,E1221,IF("3-Run"=D1221,E1221*4.27,0)))</f>
        <v>0</v>
      </c>
    </row>
    <row r="1222" spans="1:31" x14ac:dyDescent="0.25">
      <c r="A1222" s="50">
        <v>1221</v>
      </c>
      <c r="B1222" s="51">
        <v>39747</v>
      </c>
      <c r="C1222" s="75">
        <f>B1222</f>
        <v>39747</v>
      </c>
      <c r="D1222" s="50" t="s">
        <v>762</v>
      </c>
      <c r="E1222" s="50">
        <v>1</v>
      </c>
      <c r="F1222" s="50">
        <v>0</v>
      </c>
      <c r="G1222" s="50">
        <v>14</v>
      </c>
      <c r="H1222" s="50">
        <v>48</v>
      </c>
      <c r="I1222" s="53">
        <f>IF(E1222&gt;0,TIME(F1222,G1222,H1222),"")</f>
        <v>1.0277777777777778E-2</v>
      </c>
      <c r="J1222" s="54">
        <f>IF(E1222&gt;0,TIME(F1222,G1222,H1222)/E1222,"")</f>
        <v>1.0277777777777778E-2</v>
      </c>
      <c r="K1222" s="50" t="s">
        <v>694</v>
      </c>
      <c r="L1222" s="50" t="s">
        <v>756</v>
      </c>
      <c r="M1222" s="55">
        <f>IF(D1222&gt;0,0.0416666666666667/J1222,"")</f>
        <v>4.0540540540540571</v>
      </c>
      <c r="N1222" s="50">
        <v>0</v>
      </c>
      <c r="O1222" s="50" t="s">
        <v>255</v>
      </c>
      <c r="Q1222" s="151">
        <f>IF("1-Swim"=D1222,J1222*2.4,IF("2-Bike"=D1222,J1222*112,IF("3-Run"=D1222,J1222*26.2,0)))</f>
        <v>0</v>
      </c>
      <c r="R1222" s="151">
        <f>Q1222/2</f>
        <v>0</v>
      </c>
      <c r="S1222" s="53">
        <f>J1222*26.2</f>
        <v>0.26927777777777778</v>
      </c>
      <c r="T1222" s="53">
        <f>(J1222+0.0013889)*26.2</f>
        <v>0.3056669577777778</v>
      </c>
      <c r="U1222" s="53">
        <f>S1222/2</f>
        <v>0.13463888888888889</v>
      </c>
      <c r="V1222" s="53">
        <f>T1222/2</f>
        <v>0.1528334788888889</v>
      </c>
      <c r="W1222" s="50">
        <f>RANK(J1222,J:J,1)</f>
        <v>2892</v>
      </c>
      <c r="X1222" s="50">
        <f>YEAR(B1222)</f>
        <v>2008</v>
      </c>
      <c r="Y1222" s="50">
        <f>MONTH(B1222)</f>
        <v>10</v>
      </c>
      <c r="Z1222" s="56">
        <f>X1222*100+Y1222</f>
        <v>200810</v>
      </c>
      <c r="AA1222" s="56">
        <f>WEEKNUM(B1222,1)</f>
        <v>44</v>
      </c>
      <c r="AB1222" s="58">
        <f>IF(ISBLANK(B1222)," ",MAX(B1222-B1221-1,0))</f>
        <v>0</v>
      </c>
      <c r="AC1222" s="56">
        <f>DAY(B1222)</f>
        <v>26</v>
      </c>
      <c r="AD1222" s="53">
        <f>U1222+V1222</f>
        <v>0.28747236777777779</v>
      </c>
      <c r="AE1222" s="56">
        <f>IF("1-Swim"=D1222,E1222*46.7,IF("2-Bike"=D1222,E1222,IF("3-Run"=D1222,E1222*4.27,0)))</f>
        <v>0</v>
      </c>
    </row>
    <row r="1223" spans="1:31" x14ac:dyDescent="0.25">
      <c r="A1223" s="50">
        <v>1222</v>
      </c>
      <c r="B1223" s="51">
        <v>39747</v>
      </c>
      <c r="C1223" s="75">
        <f>B1223</f>
        <v>39747</v>
      </c>
      <c r="D1223" s="50" t="s">
        <v>763</v>
      </c>
      <c r="E1223" s="50">
        <v>1</v>
      </c>
      <c r="F1223" s="50">
        <v>0</v>
      </c>
      <c r="G1223" s="50">
        <v>13</v>
      </c>
      <c r="H1223" s="50">
        <v>26</v>
      </c>
      <c r="I1223" s="53">
        <f>IF(E1223&gt;0,TIME(F1223,G1223,H1223),"")</f>
        <v>9.3287037037037036E-3</v>
      </c>
      <c r="J1223" s="54">
        <f>IF(E1223&gt;0,TIME(F1223,G1223,H1223)/E1223,"")</f>
        <v>9.3287037037037036E-3</v>
      </c>
      <c r="K1223" s="50" t="s">
        <v>694</v>
      </c>
      <c r="L1223" s="50" t="s">
        <v>756</v>
      </c>
      <c r="M1223" s="55">
        <f>IF(D1223&gt;0,0.0416666666666667/J1223,"")</f>
        <v>4.4665012406947922</v>
      </c>
      <c r="N1223" s="50">
        <v>0</v>
      </c>
      <c r="O1223" s="50" t="s">
        <v>255</v>
      </c>
      <c r="Q1223" s="151">
        <f>IF("1-Swim"=D1223,J1223*2.4,IF("2-Bike"=D1223,J1223*112,IF("3-Run"=D1223,J1223*26.2,0)))</f>
        <v>0</v>
      </c>
      <c r="R1223" s="151">
        <f>Q1223/2</f>
        <v>0</v>
      </c>
      <c r="S1223" s="53">
        <f>J1223*26.2</f>
        <v>0.24441203703703704</v>
      </c>
      <c r="T1223" s="53">
        <f>(J1223+0.0013889)*26.2</f>
        <v>0.28080121703703703</v>
      </c>
      <c r="U1223" s="53">
        <f>S1223/2</f>
        <v>0.12220601851851852</v>
      </c>
      <c r="V1223" s="53">
        <f>T1223/2</f>
        <v>0.14040060851851852</v>
      </c>
      <c r="W1223" s="50">
        <f>RANK(J1223,J:J,1)</f>
        <v>2805</v>
      </c>
      <c r="X1223" s="50">
        <f>YEAR(B1223)</f>
        <v>2008</v>
      </c>
      <c r="Y1223" s="50">
        <f>MONTH(B1223)</f>
        <v>10</v>
      </c>
      <c r="Z1223" s="56">
        <f>X1223*100+Y1223</f>
        <v>200810</v>
      </c>
      <c r="AA1223" s="56">
        <f>WEEKNUM(B1223,1)</f>
        <v>44</v>
      </c>
      <c r="AB1223" s="58">
        <f>IF(ISBLANK(B1223)," ",MAX(B1223-B1222-1,0))</f>
        <v>0</v>
      </c>
      <c r="AC1223" s="56">
        <f>DAY(B1223)</f>
        <v>26</v>
      </c>
      <c r="AD1223" s="53">
        <f>U1223+V1223</f>
        <v>0.26260662703703702</v>
      </c>
      <c r="AE1223" s="56">
        <f>IF("1-Swim"=D1223,E1223*46.7,IF("2-Bike"=D1223,E1223,IF("3-Run"=D1223,E1223*4.27,0)))</f>
        <v>0</v>
      </c>
    </row>
    <row r="1224" spans="1:31" x14ac:dyDescent="0.25">
      <c r="A1224" s="50">
        <v>1223</v>
      </c>
      <c r="B1224" s="51">
        <v>39747</v>
      </c>
      <c r="C1224" s="75">
        <f>B1224</f>
        <v>39747</v>
      </c>
      <c r="D1224" s="50" t="s">
        <v>764</v>
      </c>
      <c r="E1224" s="50">
        <v>1</v>
      </c>
      <c r="F1224" s="50">
        <v>0</v>
      </c>
      <c r="G1224" s="50">
        <v>13</v>
      </c>
      <c r="H1224" s="50">
        <v>41</v>
      </c>
      <c r="I1224" s="53">
        <f>IF(E1224&gt;0,TIME(F1224,G1224,H1224),"")</f>
        <v>9.5023148148148159E-3</v>
      </c>
      <c r="J1224" s="54">
        <f>IF(E1224&gt;0,TIME(F1224,G1224,H1224)/E1224,"")</f>
        <v>9.5023148148148159E-3</v>
      </c>
      <c r="K1224" s="50" t="s">
        <v>694</v>
      </c>
      <c r="L1224" s="50" t="s">
        <v>756</v>
      </c>
      <c r="M1224" s="55">
        <f>IF(D1224&gt;0,0.0416666666666667/J1224,"")</f>
        <v>4.3848964677222932</v>
      </c>
      <c r="N1224" s="50">
        <v>0</v>
      </c>
      <c r="O1224" s="50" t="s">
        <v>255</v>
      </c>
      <c r="Q1224" s="151">
        <f>IF("1-Swim"=D1224,J1224*2.4,IF("2-Bike"=D1224,J1224*112,IF("3-Run"=D1224,J1224*26.2,0)))</f>
        <v>0</v>
      </c>
      <c r="R1224" s="151">
        <f>Q1224/2</f>
        <v>0</v>
      </c>
      <c r="S1224" s="53">
        <f>J1224*26.2</f>
        <v>0.24896064814814817</v>
      </c>
      <c r="T1224" s="53">
        <f>(J1224+0.0013889)*26.2</f>
        <v>0.28534982814814819</v>
      </c>
      <c r="U1224" s="53">
        <f>S1224/2</f>
        <v>0.12448032407407408</v>
      </c>
      <c r="V1224" s="53">
        <f>T1224/2</f>
        <v>0.14267491407407409</v>
      </c>
      <c r="W1224" s="50">
        <f>RANK(J1224,J:J,1)</f>
        <v>2817</v>
      </c>
      <c r="X1224" s="50">
        <f>YEAR(B1224)</f>
        <v>2008</v>
      </c>
      <c r="Y1224" s="50">
        <f>MONTH(B1224)</f>
        <v>10</v>
      </c>
      <c r="Z1224" s="56">
        <f>X1224*100+Y1224</f>
        <v>200810</v>
      </c>
      <c r="AA1224" s="56">
        <f>WEEKNUM(B1224,1)</f>
        <v>44</v>
      </c>
      <c r="AB1224" s="58">
        <f>IF(ISBLANK(B1224)," ",MAX(B1224-B1223-1,0))</f>
        <v>0</v>
      </c>
      <c r="AC1224" s="56">
        <f>DAY(B1224)</f>
        <v>26</v>
      </c>
      <c r="AD1224" s="53">
        <f>U1224+V1224</f>
        <v>0.26715523814814818</v>
      </c>
      <c r="AE1224" s="56">
        <f>IF("1-Swim"=D1224,E1224*46.7,IF("2-Bike"=D1224,E1224,IF("3-Run"=D1224,E1224*4.27,0)))</f>
        <v>0</v>
      </c>
    </row>
    <row r="1225" spans="1:31" x14ac:dyDescent="0.25">
      <c r="A1225" s="50">
        <v>1224</v>
      </c>
      <c r="B1225" s="51">
        <v>39747</v>
      </c>
      <c r="C1225" s="75">
        <f>B1225</f>
        <v>39747</v>
      </c>
      <c r="D1225" s="50" t="s">
        <v>765</v>
      </c>
      <c r="E1225" s="50">
        <v>0.2</v>
      </c>
      <c r="F1225" s="50">
        <v>0</v>
      </c>
      <c r="G1225" s="50">
        <v>3</v>
      </c>
      <c r="H1225" s="50">
        <v>7</v>
      </c>
      <c r="I1225" s="53">
        <f>IF(E1225&gt;0,TIME(F1225,G1225,H1225),"")</f>
        <v>2.1643518518518518E-3</v>
      </c>
      <c r="J1225" s="54">
        <f>IF(E1225&gt;0,TIME(F1225,G1225,H1225)/E1225,"")</f>
        <v>1.0821759259259258E-2</v>
      </c>
      <c r="K1225" s="50" t="s">
        <v>694</v>
      </c>
      <c r="L1225" s="50" t="s">
        <v>756</v>
      </c>
      <c r="M1225" s="55">
        <f>IF(D1225&gt;0,0.0416666666666667/J1225,"")</f>
        <v>3.8502673796791478</v>
      </c>
      <c r="N1225" s="50">
        <v>0</v>
      </c>
      <c r="O1225" s="50" t="s">
        <v>255</v>
      </c>
      <c r="Q1225" s="151">
        <f>IF("1-Swim"=D1225,J1225*2.4,IF("2-Bike"=D1225,J1225*112,IF("3-Run"=D1225,J1225*26.2,0)))</f>
        <v>0</v>
      </c>
      <c r="R1225" s="151">
        <f>Q1225/2</f>
        <v>0</v>
      </c>
      <c r="S1225" s="53">
        <f>J1225*26.2</f>
        <v>0.28353009259259254</v>
      </c>
      <c r="T1225" s="53">
        <f>(J1225+0.0013889)*26.2</f>
        <v>0.31991927259259256</v>
      </c>
      <c r="U1225" s="53">
        <f>S1225/2</f>
        <v>0.14176504629629627</v>
      </c>
      <c r="V1225" s="53">
        <f>T1225/2</f>
        <v>0.15995963629629628</v>
      </c>
      <c r="W1225" s="50">
        <f>RANK(J1225,J:J,1)</f>
        <v>2944</v>
      </c>
      <c r="X1225" s="50">
        <f>YEAR(B1225)</f>
        <v>2008</v>
      </c>
      <c r="Y1225" s="50">
        <f>MONTH(B1225)</f>
        <v>10</v>
      </c>
      <c r="Z1225" s="56">
        <f>X1225*100+Y1225</f>
        <v>200810</v>
      </c>
      <c r="AA1225" s="56">
        <f>WEEKNUM(B1225,1)</f>
        <v>44</v>
      </c>
      <c r="AB1225" s="58">
        <f>IF(ISBLANK(B1225)," ",MAX(B1225-B1224-1,0))</f>
        <v>0</v>
      </c>
      <c r="AC1225" s="56">
        <f>DAY(B1225)</f>
        <v>26</v>
      </c>
      <c r="AD1225" s="53">
        <f>U1225+V1225</f>
        <v>0.30172468259259255</v>
      </c>
      <c r="AE1225" s="56">
        <f>IF("1-Swim"=D1225,E1225*46.7,IF("2-Bike"=D1225,E1225,IF("3-Run"=D1225,E1225*4.27,0)))</f>
        <v>0</v>
      </c>
    </row>
    <row r="1226" spans="1:31" x14ac:dyDescent="0.25">
      <c r="A1226" s="50">
        <v>1225</v>
      </c>
      <c r="B1226" s="51">
        <v>39753</v>
      </c>
      <c r="C1226" s="75">
        <f>B1226</f>
        <v>39753</v>
      </c>
      <c r="D1226" s="50" t="s">
        <v>1223</v>
      </c>
      <c r="E1226" s="50">
        <v>3.1</v>
      </c>
      <c r="F1226" s="50">
        <v>0</v>
      </c>
      <c r="G1226" s="50">
        <v>28</v>
      </c>
      <c r="H1226" s="50">
        <v>15</v>
      </c>
      <c r="I1226" s="53">
        <f>IF(E1226&gt;0,TIME(F1226,G1226,H1226),"")</f>
        <v>1.9618055555555555E-2</v>
      </c>
      <c r="J1226" s="54">
        <f>IF(E1226&gt;0,TIME(F1226,G1226,H1226)/E1226,"")</f>
        <v>6.3284050179211468E-3</v>
      </c>
      <c r="K1226" s="50" t="s">
        <v>694</v>
      </c>
      <c r="L1226" s="50" t="s">
        <v>766</v>
      </c>
      <c r="M1226" s="55">
        <f>IF(D1226&gt;0,0.0416666666666667/J1226,"")</f>
        <v>6.5840707964601819</v>
      </c>
      <c r="N1226" s="50">
        <v>0</v>
      </c>
      <c r="O1226" s="50" t="s">
        <v>255</v>
      </c>
      <c r="P1226" s="50" t="s">
        <v>767</v>
      </c>
      <c r="Q1226" s="151">
        <f>IF("1-Swim"=D1226,J1226*2.4,IF("2-Bike"=D1226,J1226*112,IF("3-Run"=D1226,J1226*26.2,0)))</f>
        <v>0.16580421146953403</v>
      </c>
      <c r="R1226" s="151">
        <f>Q1226/2</f>
        <v>8.2902105734767015E-2</v>
      </c>
      <c r="S1226" s="53">
        <f>J1226*26.2</f>
        <v>0.16580421146953403</v>
      </c>
      <c r="T1226" s="53">
        <f>(J1226+0.0013889)*26.2</f>
        <v>0.20219339146953405</v>
      </c>
      <c r="U1226" s="53">
        <f>S1226/2</f>
        <v>8.2902105734767015E-2</v>
      </c>
      <c r="V1226" s="53">
        <f>T1226/2</f>
        <v>0.10109669573476703</v>
      </c>
      <c r="W1226" s="50">
        <f>RANK(J1226,J:J,1)</f>
        <v>902</v>
      </c>
      <c r="X1226" s="50">
        <f>YEAR(B1226)</f>
        <v>2008</v>
      </c>
      <c r="Y1226" s="50">
        <f>MONTH(B1226)</f>
        <v>11</v>
      </c>
      <c r="Z1226" s="56">
        <f>X1226*100+Y1226</f>
        <v>200811</v>
      </c>
      <c r="AA1226" s="56">
        <f>WEEKNUM(B1226,1)</f>
        <v>44</v>
      </c>
      <c r="AB1226" s="58">
        <f>IF(ISBLANK(B1226)," ",MAX(B1226-B1225-1,0))</f>
        <v>5</v>
      </c>
      <c r="AC1226" s="56">
        <f>DAY(B1226)</f>
        <v>1</v>
      </c>
      <c r="AD1226" s="53">
        <f>U1226+V1226</f>
        <v>0.18399880146953404</v>
      </c>
      <c r="AE1226" s="56">
        <f>IF("1-Swim"=D1226,E1226*46.7,IF("2-Bike"=D1226,E1226,IF("3-Run"=D1226,E1226*4.27,0)))</f>
        <v>13.236999999999998</v>
      </c>
    </row>
    <row r="1227" spans="1:31" x14ac:dyDescent="0.25">
      <c r="A1227" s="50">
        <v>1226</v>
      </c>
      <c r="B1227" s="51">
        <v>39757</v>
      </c>
      <c r="C1227" s="75">
        <f>B1227</f>
        <v>39757</v>
      </c>
      <c r="D1227" s="50" t="s">
        <v>1223</v>
      </c>
      <c r="E1227" s="50">
        <v>3</v>
      </c>
      <c r="F1227" s="50">
        <v>0</v>
      </c>
      <c r="G1227" s="50">
        <v>31</v>
      </c>
      <c r="H1227" s="50">
        <v>2</v>
      </c>
      <c r="I1227" s="53">
        <f>IF(E1227&gt;0,TIME(F1227,G1227,H1227),"")</f>
        <v>2.1550925925925928E-2</v>
      </c>
      <c r="J1227" s="54">
        <f>IF(E1227&gt;0,TIME(F1227,G1227,H1227)/E1227,"")</f>
        <v>7.183641975308643E-3</v>
      </c>
      <c r="K1227" s="50" t="s">
        <v>688</v>
      </c>
      <c r="L1227" s="50" t="s">
        <v>334</v>
      </c>
      <c r="M1227" s="55">
        <f>IF(D1227&gt;0,0.0416666666666667/J1227,"")</f>
        <v>5.8002148227712178</v>
      </c>
      <c r="N1227" s="50">
        <v>0</v>
      </c>
      <c r="O1227" s="50" t="s">
        <v>198</v>
      </c>
      <c r="Q1227" s="151">
        <f>IF("1-Swim"=D1227,J1227*2.4,IF("2-Bike"=D1227,J1227*112,IF("3-Run"=D1227,J1227*26.2,0)))</f>
        <v>0.18821141975308645</v>
      </c>
      <c r="R1227" s="151">
        <f>Q1227/2</f>
        <v>9.4105709876543223E-2</v>
      </c>
      <c r="S1227" s="53">
        <f>J1227*26.2</f>
        <v>0.18821141975308645</v>
      </c>
      <c r="T1227" s="53">
        <f>(J1227+0.0013889)*26.2</f>
        <v>0.22460059975308641</v>
      </c>
      <c r="U1227" s="53">
        <f>S1227/2</f>
        <v>9.4105709876543223E-2</v>
      </c>
      <c r="V1227" s="53">
        <f>T1227/2</f>
        <v>0.11230029987654321</v>
      </c>
      <c r="W1227" s="50">
        <f>RANK(J1227,J:J,1)</f>
        <v>1765</v>
      </c>
      <c r="X1227" s="50">
        <f>YEAR(B1227)</f>
        <v>2008</v>
      </c>
      <c r="Y1227" s="50">
        <f>MONTH(B1227)</f>
        <v>11</v>
      </c>
      <c r="Z1227" s="56">
        <f>X1227*100+Y1227</f>
        <v>200811</v>
      </c>
      <c r="AA1227" s="56">
        <f>WEEKNUM(B1227,1)</f>
        <v>45</v>
      </c>
      <c r="AB1227" s="58">
        <f>IF(ISBLANK(B1227)," ",MAX(B1227-B1226-1,0))</f>
        <v>3</v>
      </c>
      <c r="AC1227" s="56">
        <f>DAY(B1227)</f>
        <v>5</v>
      </c>
      <c r="AD1227" s="53">
        <f>U1227+V1227</f>
        <v>0.20640600975308643</v>
      </c>
      <c r="AE1227" s="56">
        <f>IF("1-Swim"=D1227,E1227*46.7,IF("2-Bike"=D1227,E1227,IF("3-Run"=D1227,E1227*4.27,0)))</f>
        <v>12.809999999999999</v>
      </c>
    </row>
    <row r="1228" spans="1:31" x14ac:dyDescent="0.25">
      <c r="A1228" s="50">
        <v>1227</v>
      </c>
      <c r="B1228" s="51">
        <v>39764</v>
      </c>
      <c r="C1228" s="75">
        <f>B1228</f>
        <v>39764</v>
      </c>
      <c r="D1228" s="50" t="s">
        <v>1223</v>
      </c>
      <c r="E1228" s="50">
        <v>1.6</v>
      </c>
      <c r="F1228" s="50">
        <v>0</v>
      </c>
      <c r="G1228" s="50">
        <v>16</v>
      </c>
      <c r="H1228" s="50">
        <v>23</v>
      </c>
      <c r="I1228" s="53">
        <f>IF(E1228&gt;0,TIME(F1228,G1228,H1228),"")</f>
        <v>1.1377314814814814E-2</v>
      </c>
      <c r="J1228" s="54">
        <f>IF(E1228&gt;0,TIME(F1228,G1228,H1228)/E1228,"")</f>
        <v>7.1108217592592586E-3</v>
      </c>
      <c r="K1228" s="50" t="s">
        <v>688</v>
      </c>
      <c r="L1228" s="50" t="s">
        <v>17</v>
      </c>
      <c r="M1228" s="55">
        <f>IF(D1228&gt;0,0.0416666666666667/J1228,"")</f>
        <v>5.8596134282807784</v>
      </c>
      <c r="N1228" s="50">
        <v>0</v>
      </c>
      <c r="O1228" s="50" t="s">
        <v>253</v>
      </c>
      <c r="Q1228" s="151">
        <f>IF("1-Swim"=D1228,J1228*2.4,IF("2-Bike"=D1228,J1228*112,IF("3-Run"=D1228,J1228*26.2,0)))</f>
        <v>0.18630353009259257</v>
      </c>
      <c r="R1228" s="151">
        <f>Q1228/2</f>
        <v>9.3151765046296284E-2</v>
      </c>
      <c r="S1228" s="53">
        <f>J1228*26.2</f>
        <v>0.18630353009259257</v>
      </c>
      <c r="T1228" s="53">
        <f>(J1228+0.0013889)*26.2</f>
        <v>0.22269271009259256</v>
      </c>
      <c r="U1228" s="53">
        <f>S1228/2</f>
        <v>9.3151765046296284E-2</v>
      </c>
      <c r="V1228" s="53">
        <f>T1228/2</f>
        <v>0.11134635504629628</v>
      </c>
      <c r="W1228" s="50">
        <f>RANK(J1228,J:J,1)</f>
        <v>1677</v>
      </c>
      <c r="X1228" s="50">
        <f>YEAR(B1228)</f>
        <v>2008</v>
      </c>
      <c r="Y1228" s="50">
        <f>MONTH(B1228)</f>
        <v>11</v>
      </c>
      <c r="Z1228" s="56">
        <f>X1228*100+Y1228</f>
        <v>200811</v>
      </c>
      <c r="AA1228" s="56">
        <f>WEEKNUM(B1228,1)</f>
        <v>46</v>
      </c>
      <c r="AB1228" s="58">
        <f>IF(ISBLANK(B1228)," ",MAX(B1228-B1227-1,0))</f>
        <v>6</v>
      </c>
      <c r="AC1228" s="56">
        <f>DAY(B1228)</f>
        <v>12</v>
      </c>
      <c r="AD1228" s="53">
        <f>U1228+V1228</f>
        <v>0.20449812009259255</v>
      </c>
      <c r="AE1228" s="56">
        <f>IF("1-Swim"=D1228,E1228*46.7,IF("2-Bike"=D1228,E1228,IF("3-Run"=D1228,E1228*4.27,0)))</f>
        <v>6.8319999999999999</v>
      </c>
    </row>
    <row r="1229" spans="1:31" x14ac:dyDescent="0.25">
      <c r="A1229" s="50">
        <v>1228</v>
      </c>
      <c r="B1229" s="51">
        <v>39773</v>
      </c>
      <c r="C1229" s="75">
        <f>B1229</f>
        <v>39773</v>
      </c>
      <c r="D1229" s="50" t="s">
        <v>1223</v>
      </c>
      <c r="E1229" s="50">
        <v>1</v>
      </c>
      <c r="F1229" s="50">
        <v>0</v>
      </c>
      <c r="G1229" s="50">
        <v>9</v>
      </c>
      <c r="H1229" s="50">
        <v>14</v>
      </c>
      <c r="I1229" s="53">
        <f>IF(E1229&gt;0,TIME(F1229,G1229,H1229),"")</f>
        <v>6.4120370370370364E-3</v>
      </c>
      <c r="J1229" s="54">
        <f>IF(E1229&gt;0,TIME(F1229,G1229,H1229)/E1229,"")</f>
        <v>6.4120370370370364E-3</v>
      </c>
      <c r="K1229" s="50" t="s">
        <v>688</v>
      </c>
      <c r="L1229" s="50" t="s">
        <v>17</v>
      </c>
      <c r="M1229" s="55">
        <f>IF(D1229&gt;0,0.0416666666666667/J1229,"")</f>
        <v>6.4981949458483808</v>
      </c>
      <c r="N1229" s="50">
        <v>0</v>
      </c>
      <c r="O1229" s="50" t="s">
        <v>253</v>
      </c>
      <c r="Q1229" s="151">
        <f>IF("1-Swim"=D1229,J1229*2.4,IF("2-Bike"=D1229,J1229*112,IF("3-Run"=D1229,J1229*26.2,0)))</f>
        <v>0.16799537037037035</v>
      </c>
      <c r="R1229" s="151">
        <f>Q1229/2</f>
        <v>8.3997685185185175E-2</v>
      </c>
      <c r="S1229" s="53">
        <f>J1229*26.2</f>
        <v>0.16799537037037035</v>
      </c>
      <c r="T1229" s="53">
        <f>(J1229+0.0013889)*26.2</f>
        <v>0.20438455037037034</v>
      </c>
      <c r="U1229" s="53">
        <f>S1229/2</f>
        <v>8.3997685185185175E-2</v>
      </c>
      <c r="V1229" s="53">
        <f>T1229/2</f>
        <v>0.10219227518518517</v>
      </c>
      <c r="W1229" s="50">
        <f>RANK(J1229,J:J,1)</f>
        <v>939</v>
      </c>
      <c r="X1229" s="50">
        <f>YEAR(B1229)</f>
        <v>2008</v>
      </c>
      <c r="Y1229" s="50">
        <f>MONTH(B1229)</f>
        <v>11</v>
      </c>
      <c r="Z1229" s="56">
        <f>X1229*100+Y1229</f>
        <v>200811</v>
      </c>
      <c r="AA1229" s="56">
        <f>WEEKNUM(B1229,1)</f>
        <v>47</v>
      </c>
      <c r="AB1229" s="58">
        <f>IF(ISBLANK(B1229)," ",MAX(B1229-B1228-1,0))</f>
        <v>8</v>
      </c>
      <c r="AC1229" s="56">
        <f>DAY(B1229)</f>
        <v>21</v>
      </c>
      <c r="AD1229" s="53">
        <f>U1229+V1229</f>
        <v>0.18618996037037033</v>
      </c>
      <c r="AE1229" s="56">
        <f>IF("1-Swim"=D1229,E1229*46.7,IF("2-Bike"=D1229,E1229,IF("3-Run"=D1229,E1229*4.27,0)))</f>
        <v>4.2699999999999996</v>
      </c>
    </row>
    <row r="1230" spans="1:31" x14ac:dyDescent="0.25">
      <c r="A1230" s="50">
        <v>1229</v>
      </c>
      <c r="B1230" s="51">
        <v>39775</v>
      </c>
      <c r="C1230" s="75">
        <f>B1230</f>
        <v>39775</v>
      </c>
      <c r="D1230" s="50" t="s">
        <v>1223</v>
      </c>
      <c r="E1230" s="50">
        <v>5</v>
      </c>
      <c r="F1230" s="50">
        <v>0</v>
      </c>
      <c r="G1230" s="50">
        <v>47</v>
      </c>
      <c r="H1230" s="50">
        <v>8</v>
      </c>
      <c r="I1230" s="53">
        <f>IF(E1230&gt;0,TIME(F1230,G1230,H1230),"")</f>
        <v>3.2731481481481479E-2</v>
      </c>
      <c r="J1230" s="54">
        <f>IF(E1230&gt;0,TIME(F1230,G1230,H1230)/E1230,"")</f>
        <v>6.5462962962962957E-3</v>
      </c>
      <c r="K1230" s="50" t="s">
        <v>688</v>
      </c>
      <c r="L1230" s="50" t="s">
        <v>295</v>
      </c>
      <c r="M1230" s="55">
        <f>IF(D1230&gt;0,0.0416666666666667/J1230,"")</f>
        <v>6.3649222065063702</v>
      </c>
      <c r="N1230" s="50">
        <v>0</v>
      </c>
      <c r="O1230" s="50" t="s">
        <v>768</v>
      </c>
      <c r="Q1230" s="151">
        <f>IF("1-Swim"=D1230,J1230*2.4,IF("2-Bike"=D1230,J1230*112,IF("3-Run"=D1230,J1230*26.2,0)))</f>
        <v>0.17151296296296295</v>
      </c>
      <c r="R1230" s="151">
        <f>Q1230/2</f>
        <v>8.5756481481481475E-2</v>
      </c>
      <c r="S1230" s="53">
        <f>J1230*26.2</f>
        <v>0.17151296296296295</v>
      </c>
      <c r="T1230" s="53">
        <f>(J1230+0.0013889)*26.2</f>
        <v>0.20790214296296292</v>
      </c>
      <c r="U1230" s="53">
        <f>S1230/2</f>
        <v>8.5756481481481475E-2</v>
      </c>
      <c r="V1230" s="53">
        <f>T1230/2</f>
        <v>0.10395107148148146</v>
      </c>
      <c r="W1230" s="50">
        <f>RANK(J1230,J:J,1)</f>
        <v>1046</v>
      </c>
      <c r="X1230" s="50">
        <f>YEAR(B1230)</f>
        <v>2008</v>
      </c>
      <c r="Y1230" s="50">
        <f>MONTH(B1230)</f>
        <v>11</v>
      </c>
      <c r="Z1230" s="56">
        <f>X1230*100+Y1230</f>
        <v>200811</v>
      </c>
      <c r="AA1230" s="56">
        <f>WEEKNUM(B1230,1)</f>
        <v>48</v>
      </c>
      <c r="AB1230" s="58">
        <f>IF(ISBLANK(B1230)," ",MAX(B1230-B1229-1,0))</f>
        <v>1</v>
      </c>
      <c r="AC1230" s="56">
        <f>DAY(B1230)</f>
        <v>23</v>
      </c>
      <c r="AD1230" s="53">
        <f>U1230+V1230</f>
        <v>0.18970755296296293</v>
      </c>
      <c r="AE1230" s="56">
        <f>IF("1-Swim"=D1230,E1230*46.7,IF("2-Bike"=D1230,E1230,IF("3-Run"=D1230,E1230*4.27,0)))</f>
        <v>21.349999999999998</v>
      </c>
    </row>
    <row r="1231" spans="1:31" x14ac:dyDescent="0.25">
      <c r="A1231" s="50">
        <v>1230</v>
      </c>
      <c r="B1231" s="51">
        <v>39778</v>
      </c>
      <c r="C1231" s="75">
        <f>B1231</f>
        <v>39778</v>
      </c>
      <c r="D1231" s="50" t="s">
        <v>1223</v>
      </c>
      <c r="E1231" s="50">
        <v>1.9</v>
      </c>
      <c r="F1231" s="50">
        <v>0</v>
      </c>
      <c r="G1231" s="50">
        <v>16</v>
      </c>
      <c r="H1231" s="50">
        <v>11</v>
      </c>
      <c r="I1231" s="53">
        <f>IF(E1231&gt;0,TIME(F1231,G1231,H1231),"")</f>
        <v>1.1238425925925928E-2</v>
      </c>
      <c r="J1231" s="54">
        <f>IF(E1231&gt;0,TIME(F1231,G1231,H1231)/E1231,"")</f>
        <v>5.9149610136452254E-3</v>
      </c>
      <c r="K1231" s="50" t="s">
        <v>688</v>
      </c>
      <c r="L1231" s="50" t="s">
        <v>17</v>
      </c>
      <c r="M1231" s="55">
        <f>IF(D1231&gt;0,0.0416666666666667/J1231,"")</f>
        <v>7.0442842430484074</v>
      </c>
      <c r="N1231" s="50">
        <v>0</v>
      </c>
      <c r="O1231" s="50" t="s">
        <v>253</v>
      </c>
      <c r="Q1231" s="151">
        <f>IF("1-Swim"=D1231,J1231*2.4,IF("2-Bike"=D1231,J1231*112,IF("3-Run"=D1231,J1231*26.2,0)))</f>
        <v>0.15497197855750491</v>
      </c>
      <c r="R1231" s="151">
        <f>Q1231/2</f>
        <v>7.7485989278752457E-2</v>
      </c>
      <c r="S1231" s="53">
        <f>J1231*26.2</f>
        <v>0.15497197855750491</v>
      </c>
      <c r="T1231" s="53">
        <f>(J1231+0.0013889)*26.2</f>
        <v>0.19136115855750491</v>
      </c>
      <c r="U1231" s="53">
        <f>S1231/2</f>
        <v>7.7485989278752457E-2</v>
      </c>
      <c r="V1231" s="53">
        <f>T1231/2</f>
        <v>9.5680579278752453E-2</v>
      </c>
      <c r="W1231" s="50">
        <f>RANK(J1231,J:J,1)</f>
        <v>801</v>
      </c>
      <c r="X1231" s="50">
        <f>YEAR(B1231)</f>
        <v>2008</v>
      </c>
      <c r="Y1231" s="50">
        <f>MONTH(B1231)</f>
        <v>11</v>
      </c>
      <c r="Z1231" s="56">
        <f>X1231*100+Y1231</f>
        <v>200811</v>
      </c>
      <c r="AA1231" s="56">
        <f>WEEKNUM(B1231,1)</f>
        <v>48</v>
      </c>
      <c r="AB1231" s="58">
        <f>IF(ISBLANK(B1231)," ",MAX(B1231-B1230-1,0))</f>
        <v>2</v>
      </c>
      <c r="AC1231" s="56">
        <f>DAY(B1231)</f>
        <v>26</v>
      </c>
      <c r="AD1231" s="53">
        <f>U1231+V1231</f>
        <v>0.1731665685575049</v>
      </c>
      <c r="AE1231" s="56">
        <f>IF("1-Swim"=D1231,E1231*46.7,IF("2-Bike"=D1231,E1231,IF("3-Run"=D1231,E1231*4.27,0)))</f>
        <v>8.1129999999999995</v>
      </c>
    </row>
    <row r="1232" spans="1:31" x14ac:dyDescent="0.25">
      <c r="A1232" s="50">
        <v>1231</v>
      </c>
      <c r="B1232" s="51">
        <v>39784</v>
      </c>
      <c r="C1232" s="75">
        <f>B1232</f>
        <v>39784</v>
      </c>
      <c r="D1232" s="50" t="s">
        <v>1223</v>
      </c>
      <c r="E1232" s="50">
        <v>3</v>
      </c>
      <c r="F1232" s="50">
        <v>0</v>
      </c>
      <c r="G1232" s="50">
        <v>29</v>
      </c>
      <c r="H1232" s="50">
        <v>37</v>
      </c>
      <c r="I1232" s="53">
        <f>IF(E1232&gt;0,TIME(F1232,G1232,H1232),"")</f>
        <v>2.056712962962963E-2</v>
      </c>
      <c r="J1232" s="54">
        <f>IF(E1232&gt;0,TIME(F1232,G1232,H1232)/E1232,"")</f>
        <v>6.8557098765432102E-3</v>
      </c>
      <c r="K1232" s="50" t="s">
        <v>688</v>
      </c>
      <c r="L1232" s="50" t="s">
        <v>334</v>
      </c>
      <c r="M1232" s="55">
        <f>IF(D1232&gt;0,0.0416666666666667/J1232,"")</f>
        <v>6.0776589758019179</v>
      </c>
      <c r="N1232" s="50">
        <v>0</v>
      </c>
      <c r="O1232" s="50" t="s">
        <v>198</v>
      </c>
      <c r="Q1232" s="151">
        <f>IF("1-Swim"=D1232,J1232*2.4,IF("2-Bike"=D1232,J1232*112,IF("3-Run"=D1232,J1232*26.2,0)))</f>
        <v>0.1796195987654321</v>
      </c>
      <c r="R1232" s="151">
        <f>Q1232/2</f>
        <v>8.9809799382716049E-2</v>
      </c>
      <c r="S1232" s="53">
        <f>J1232*26.2</f>
        <v>0.1796195987654321</v>
      </c>
      <c r="T1232" s="53">
        <f>(J1232+0.0013889)*26.2</f>
        <v>0.21600877876543209</v>
      </c>
      <c r="U1232" s="53">
        <f>S1232/2</f>
        <v>8.9809799382716049E-2</v>
      </c>
      <c r="V1232" s="53">
        <f>T1232/2</f>
        <v>0.10800438938271605</v>
      </c>
      <c r="W1232" s="50">
        <f>RANK(J1232,J:J,1)</f>
        <v>1385</v>
      </c>
      <c r="X1232" s="50">
        <f>YEAR(B1232)</f>
        <v>2008</v>
      </c>
      <c r="Y1232" s="50">
        <f>MONTH(B1232)</f>
        <v>12</v>
      </c>
      <c r="Z1232" s="56">
        <f>X1232*100+Y1232</f>
        <v>200812</v>
      </c>
      <c r="AA1232" s="56">
        <f>WEEKNUM(B1232,1)</f>
        <v>49</v>
      </c>
      <c r="AB1232" s="58">
        <f>IF(ISBLANK(B1232)," ",MAX(B1232-B1231-1,0))</f>
        <v>5</v>
      </c>
      <c r="AC1232" s="56">
        <f>DAY(B1232)</f>
        <v>2</v>
      </c>
      <c r="AD1232" s="53">
        <f>U1232+V1232</f>
        <v>0.19781418876543211</v>
      </c>
      <c r="AE1232" s="56">
        <f>IF("1-Swim"=D1232,E1232*46.7,IF("2-Bike"=D1232,E1232,IF("3-Run"=D1232,E1232*4.27,0)))</f>
        <v>12.809999999999999</v>
      </c>
    </row>
    <row r="1233" spans="1:31" x14ac:dyDescent="0.25">
      <c r="A1233" s="50">
        <v>1232</v>
      </c>
      <c r="B1233" s="51">
        <v>39785</v>
      </c>
      <c r="C1233" s="75">
        <f>B1233</f>
        <v>39785</v>
      </c>
      <c r="D1233" s="50" t="s">
        <v>1223</v>
      </c>
      <c r="E1233" s="50">
        <v>3</v>
      </c>
      <c r="F1233" s="50">
        <v>0</v>
      </c>
      <c r="G1233" s="50">
        <v>38</v>
      </c>
      <c r="H1233" s="50">
        <v>38</v>
      </c>
      <c r="I1233" s="53">
        <f>IF(E1233&gt;0,TIME(F1233,G1233,H1233),"")</f>
        <v>2.6828703703703702E-2</v>
      </c>
      <c r="J1233" s="54">
        <f>IF(E1233&gt;0,TIME(F1233,G1233,H1233)/E1233,"")</f>
        <v>8.9429012345679012E-3</v>
      </c>
      <c r="K1233" s="50" t="s">
        <v>688</v>
      </c>
      <c r="L1233" s="50" t="s">
        <v>334</v>
      </c>
      <c r="M1233" s="55">
        <f>IF(D1233&gt;0,0.0416666666666667/J1233,"")</f>
        <v>4.6591889559965525</v>
      </c>
      <c r="N1233" s="50">
        <v>0</v>
      </c>
      <c r="O1233" s="50" t="s">
        <v>198</v>
      </c>
      <c r="Q1233" s="151">
        <f>IF("1-Swim"=D1233,J1233*2.4,IF("2-Bike"=D1233,J1233*112,IF("3-Run"=D1233,J1233*26.2,0)))</f>
        <v>0.23430401234567899</v>
      </c>
      <c r="R1233" s="151">
        <f>Q1233/2</f>
        <v>0.1171520061728395</v>
      </c>
      <c r="S1233" s="53">
        <f>J1233*26.2</f>
        <v>0.23430401234567899</v>
      </c>
      <c r="T1233" s="53">
        <f>(J1233+0.0013889)*26.2</f>
        <v>0.27069319234567901</v>
      </c>
      <c r="U1233" s="53">
        <f>S1233/2</f>
        <v>0.1171520061728395</v>
      </c>
      <c r="V1233" s="53">
        <f>T1233/2</f>
        <v>0.13534659617283951</v>
      </c>
      <c r="W1233" s="50">
        <f>RANK(J1233,J:J,1)</f>
        <v>2749</v>
      </c>
      <c r="X1233" s="50">
        <f>YEAR(B1233)</f>
        <v>2008</v>
      </c>
      <c r="Y1233" s="50">
        <f>MONTH(B1233)</f>
        <v>12</v>
      </c>
      <c r="Z1233" s="56">
        <f>X1233*100+Y1233</f>
        <v>200812</v>
      </c>
      <c r="AA1233" s="56">
        <f>WEEKNUM(B1233,1)</f>
        <v>49</v>
      </c>
      <c r="AB1233" s="58">
        <f>IF(ISBLANK(B1233)," ",MAX(B1233-B1232-1,0))</f>
        <v>0</v>
      </c>
      <c r="AC1233" s="56">
        <f>DAY(B1233)</f>
        <v>3</v>
      </c>
      <c r="AD1233" s="53">
        <f>U1233+V1233</f>
        <v>0.252498602345679</v>
      </c>
      <c r="AE1233" s="56">
        <f>IF("1-Swim"=D1233,E1233*46.7,IF("2-Bike"=D1233,E1233,IF("3-Run"=D1233,E1233*4.27,0)))</f>
        <v>12.809999999999999</v>
      </c>
    </row>
    <row r="1234" spans="1:31" x14ac:dyDescent="0.25">
      <c r="A1234" s="50">
        <v>1233</v>
      </c>
      <c r="B1234" s="51">
        <v>39787</v>
      </c>
      <c r="C1234" s="75">
        <f>B1234</f>
        <v>39787</v>
      </c>
      <c r="D1234" s="50" t="s">
        <v>1223</v>
      </c>
      <c r="E1234" s="50">
        <v>1</v>
      </c>
      <c r="F1234" s="50">
        <v>0</v>
      </c>
      <c r="G1234" s="50">
        <v>9</v>
      </c>
      <c r="H1234" s="50">
        <v>15</v>
      </c>
      <c r="I1234" s="53">
        <f>IF(E1234&gt;0,TIME(F1234,G1234,H1234),"")</f>
        <v>6.4236111111111117E-3</v>
      </c>
      <c r="J1234" s="54">
        <f>IF(E1234&gt;0,TIME(F1234,G1234,H1234)/E1234,"")</f>
        <v>6.4236111111111117E-3</v>
      </c>
      <c r="K1234" s="50" t="s">
        <v>769</v>
      </c>
      <c r="L1234" s="50" t="s">
        <v>17</v>
      </c>
      <c r="M1234" s="55">
        <f>IF(D1234&gt;0,0.0416666666666667/J1234,"")</f>
        <v>6.4864864864864913</v>
      </c>
      <c r="N1234" s="50">
        <v>0</v>
      </c>
      <c r="O1234" s="50" t="s">
        <v>253</v>
      </c>
      <c r="Q1234" s="151">
        <f>IF("1-Swim"=D1234,J1234*2.4,IF("2-Bike"=D1234,J1234*112,IF("3-Run"=D1234,J1234*26.2,0)))</f>
        <v>0.16829861111111113</v>
      </c>
      <c r="R1234" s="151">
        <f>Q1234/2</f>
        <v>8.4149305555555567E-2</v>
      </c>
      <c r="S1234" s="53">
        <f>J1234*26.2</f>
        <v>0.16829861111111113</v>
      </c>
      <c r="T1234" s="53">
        <f>(J1234+0.0013889)*26.2</f>
        <v>0.2046877911111111</v>
      </c>
      <c r="U1234" s="53">
        <f>S1234/2</f>
        <v>8.4149305555555567E-2</v>
      </c>
      <c r="V1234" s="53">
        <f>T1234/2</f>
        <v>0.10234389555555555</v>
      </c>
      <c r="W1234" s="50">
        <f>RANK(J1234,J:J,1)</f>
        <v>949</v>
      </c>
      <c r="X1234" s="50">
        <f>YEAR(B1234)</f>
        <v>2008</v>
      </c>
      <c r="Y1234" s="50">
        <f>MONTH(B1234)</f>
        <v>12</v>
      </c>
      <c r="Z1234" s="56">
        <f>X1234*100+Y1234</f>
        <v>200812</v>
      </c>
      <c r="AA1234" s="56">
        <f>WEEKNUM(B1234,1)</f>
        <v>49</v>
      </c>
      <c r="AB1234" s="58">
        <f>IF(ISBLANK(B1234)," ",MAX(B1234-B1233-1,0))</f>
        <v>1</v>
      </c>
      <c r="AC1234" s="56">
        <f>DAY(B1234)</f>
        <v>5</v>
      </c>
      <c r="AD1234" s="53">
        <f>U1234+V1234</f>
        <v>0.18649320111111112</v>
      </c>
      <c r="AE1234" s="56">
        <f>IF("1-Swim"=D1234,E1234*46.7,IF("2-Bike"=D1234,E1234,IF("3-Run"=D1234,E1234*4.27,0)))</f>
        <v>4.2699999999999996</v>
      </c>
    </row>
    <row r="1235" spans="1:31" x14ac:dyDescent="0.25">
      <c r="A1235" s="50">
        <v>1234</v>
      </c>
      <c r="B1235" s="51">
        <v>39791</v>
      </c>
      <c r="C1235" s="75">
        <f>B1235</f>
        <v>39791</v>
      </c>
      <c r="D1235" s="50" t="s">
        <v>1223</v>
      </c>
      <c r="E1235" s="50">
        <v>2</v>
      </c>
      <c r="F1235" s="50">
        <v>0</v>
      </c>
      <c r="G1235" s="50">
        <v>17</v>
      </c>
      <c r="H1235" s="50">
        <v>56</v>
      </c>
      <c r="I1235" s="53">
        <f>IF(E1235&gt;0,TIME(F1235,G1235,H1235),"")</f>
        <v>1.2453703703703703E-2</v>
      </c>
      <c r="J1235" s="54">
        <f>IF(E1235&gt;0,TIME(F1235,G1235,H1235)/E1235,"")</f>
        <v>6.2268518518518515E-3</v>
      </c>
      <c r="K1235" s="50" t="s">
        <v>769</v>
      </c>
      <c r="L1235" s="50" t="s">
        <v>117</v>
      </c>
      <c r="M1235" s="55">
        <f>IF(D1235&gt;0,0.0416666666666667/J1235,"")</f>
        <v>6.6914498141263996</v>
      </c>
      <c r="N1235" s="50">
        <v>0</v>
      </c>
      <c r="O1235" s="50" t="s">
        <v>255</v>
      </c>
      <c r="Q1235" s="151">
        <f>IF("1-Swim"=D1235,J1235*2.4,IF("2-Bike"=D1235,J1235*112,IF("3-Run"=D1235,J1235*26.2,0)))</f>
        <v>0.16314351851851849</v>
      </c>
      <c r="R1235" s="151">
        <f>Q1235/2</f>
        <v>8.1571759259259247E-2</v>
      </c>
      <c r="S1235" s="53">
        <f>J1235*26.2</f>
        <v>0.16314351851851849</v>
      </c>
      <c r="T1235" s="53">
        <f>(J1235+0.0013889)*26.2</f>
        <v>0.19953269851851851</v>
      </c>
      <c r="U1235" s="53">
        <f>S1235/2</f>
        <v>8.1571759259259247E-2</v>
      </c>
      <c r="V1235" s="53">
        <f>T1235/2</f>
        <v>9.9766349259259257E-2</v>
      </c>
      <c r="W1235" s="50">
        <f>RANK(J1235,J:J,1)</f>
        <v>867</v>
      </c>
      <c r="X1235" s="50">
        <f>YEAR(B1235)</f>
        <v>2008</v>
      </c>
      <c r="Y1235" s="50">
        <f>MONTH(B1235)</f>
        <v>12</v>
      </c>
      <c r="Z1235" s="56">
        <f>X1235*100+Y1235</f>
        <v>200812</v>
      </c>
      <c r="AA1235" s="56">
        <f>WEEKNUM(B1235,1)</f>
        <v>50</v>
      </c>
      <c r="AB1235" s="58">
        <f>IF(ISBLANK(B1235)," ",MAX(B1235-B1234-1,0))</f>
        <v>3</v>
      </c>
      <c r="AC1235" s="56">
        <f>DAY(B1235)</f>
        <v>9</v>
      </c>
      <c r="AD1235" s="53">
        <f>U1235+V1235</f>
        <v>0.1813381085185185</v>
      </c>
      <c r="AE1235" s="56">
        <f>IF("1-Swim"=D1235,E1235*46.7,IF("2-Bike"=D1235,E1235,IF("3-Run"=D1235,E1235*4.27,0)))</f>
        <v>8.5399999999999991</v>
      </c>
    </row>
    <row r="1236" spans="1:31" x14ac:dyDescent="0.25">
      <c r="A1236" s="50">
        <v>1235</v>
      </c>
      <c r="B1236" s="51">
        <v>39818</v>
      </c>
      <c r="C1236" s="75">
        <f>B1236</f>
        <v>39818</v>
      </c>
      <c r="D1236" s="50" t="s">
        <v>1223</v>
      </c>
      <c r="E1236" s="50">
        <v>3</v>
      </c>
      <c r="F1236" s="50">
        <v>0</v>
      </c>
      <c r="G1236" s="50">
        <v>31</v>
      </c>
      <c r="H1236" s="50">
        <v>5</v>
      </c>
      <c r="I1236" s="53">
        <f>IF(E1236&gt;0,TIME(F1236,G1236,H1236),"")</f>
        <v>2.1585648148148145E-2</v>
      </c>
      <c r="J1236" s="54">
        <f>IF(E1236&gt;0,TIME(F1236,G1236,H1236)/E1236,"")</f>
        <v>7.1952160493827149E-3</v>
      </c>
      <c r="K1236" s="50" t="s">
        <v>1229</v>
      </c>
      <c r="L1236" s="50" t="s">
        <v>1323</v>
      </c>
      <c r="M1236" s="55">
        <f>IF(D1236&gt;0,0.0416666666666667/J1236,"")</f>
        <v>5.7908847184986652</v>
      </c>
      <c r="N1236" s="50">
        <v>0</v>
      </c>
      <c r="Q1236" s="151">
        <f>IF("1-Swim"=D1236,J1236*2.4,IF("2-Bike"=D1236,J1236*112,IF("3-Run"=D1236,J1236*26.2,0)))</f>
        <v>0.18851466049382712</v>
      </c>
      <c r="R1236" s="151">
        <f>Q1236/2</f>
        <v>9.4257330246913559E-2</v>
      </c>
      <c r="S1236" s="53">
        <f>J1236*26.2</f>
        <v>0.18851466049382712</v>
      </c>
      <c r="T1236" s="53">
        <f>(J1236+0.0013889)*26.2</f>
        <v>0.22490384049382711</v>
      </c>
      <c r="U1236" s="53">
        <f>S1236/2</f>
        <v>9.4257330246913559E-2</v>
      </c>
      <c r="V1236" s="53">
        <f>T1236/2</f>
        <v>0.11245192024691356</v>
      </c>
      <c r="W1236" s="50">
        <f>RANK(J1236,J:J,1)</f>
        <v>1780</v>
      </c>
      <c r="X1236" s="50">
        <f>YEAR(B1236)</f>
        <v>2009</v>
      </c>
      <c r="Y1236" s="50">
        <f>MONTH(B1236)</f>
        <v>1</v>
      </c>
      <c r="Z1236" s="56">
        <f>X1236*100+Y1236</f>
        <v>200901</v>
      </c>
      <c r="AA1236" s="56">
        <f>WEEKNUM(B1236,1)</f>
        <v>2</v>
      </c>
      <c r="AB1236" s="58">
        <f>IF(ISBLANK(B1236)," ",MAX(B1236-B1235-1,0))</f>
        <v>26</v>
      </c>
      <c r="AC1236" s="56">
        <f>DAY(B1236)</f>
        <v>5</v>
      </c>
      <c r="AD1236" s="53">
        <f>U1236+V1236</f>
        <v>0.2067092504938271</v>
      </c>
      <c r="AE1236" s="56">
        <f>IF("1-Swim"=D1236,E1236*46.7,IF("2-Bike"=D1236,E1236,IF("3-Run"=D1236,E1236*4.27,0)))</f>
        <v>12.809999999999999</v>
      </c>
    </row>
    <row r="1237" spans="1:31" x14ac:dyDescent="0.25">
      <c r="A1237" s="50">
        <v>1236</v>
      </c>
      <c r="B1237" s="51">
        <v>39822.279166666667</v>
      </c>
      <c r="C1237" s="75">
        <f>B1237</f>
        <v>39822.279166666667</v>
      </c>
      <c r="D1237" s="50" t="s">
        <v>1223</v>
      </c>
      <c r="E1237" s="50">
        <v>2.94529854</v>
      </c>
      <c r="F1237" s="50">
        <v>0</v>
      </c>
      <c r="G1237" s="50">
        <v>45</v>
      </c>
      <c r="H1237" s="50">
        <v>12</v>
      </c>
      <c r="I1237" s="53">
        <f>IF(E1237&gt;0,TIME(F1237,G1237,H1237),"")</f>
        <v>3.138888888888889E-2</v>
      </c>
      <c r="J1237" s="54">
        <f>IF(E1237&gt;0,TIME(F1237,G1237,H1237)/E1237,"")</f>
        <v>1.0657285997530455E-2</v>
      </c>
      <c r="K1237" s="50" t="s">
        <v>1229</v>
      </c>
      <c r="L1237" s="50" t="s">
        <v>1322</v>
      </c>
      <c r="M1237" s="55">
        <f>IF(D1237&gt;0,0.0416666666666667/J1237,"")</f>
        <v>3.9096883274336309</v>
      </c>
      <c r="N1237" s="50">
        <v>0</v>
      </c>
      <c r="Q1237" s="151">
        <f>IF("1-Swim"=D1237,J1237*2.4,IF("2-Bike"=D1237,J1237*112,IF("3-Run"=D1237,J1237*26.2,0)))</f>
        <v>0.27922089313529791</v>
      </c>
      <c r="R1237" s="151">
        <f>Q1237/2</f>
        <v>0.13961044656764895</v>
      </c>
      <c r="S1237" s="53">
        <f>J1237*26.2</f>
        <v>0.27922089313529791</v>
      </c>
      <c r="T1237" s="53">
        <f>(J1237+0.0013889)*26.2</f>
        <v>0.31561007313529793</v>
      </c>
      <c r="U1237" s="53">
        <f>S1237/2</f>
        <v>0.13961044656764895</v>
      </c>
      <c r="V1237" s="53">
        <f>T1237/2</f>
        <v>0.15780503656764897</v>
      </c>
      <c r="W1237" s="50">
        <f>RANK(J1237,J:J,1)</f>
        <v>2928</v>
      </c>
      <c r="X1237" s="50">
        <f>YEAR(B1237)</f>
        <v>2009</v>
      </c>
      <c r="Y1237" s="50">
        <f>MONTH(B1237)</f>
        <v>1</v>
      </c>
      <c r="Z1237" s="56">
        <f>X1237*100+Y1237</f>
        <v>200901</v>
      </c>
      <c r="AA1237" s="56">
        <f>WEEKNUM(B1237,1)</f>
        <v>2</v>
      </c>
      <c r="AB1237" s="58">
        <f>IF(ISBLANK(B1237)," ",MAX(B1237-B1236-1,0))</f>
        <v>3.2791666666671517</v>
      </c>
      <c r="AC1237" s="56">
        <f>DAY(B1237)</f>
        <v>9</v>
      </c>
      <c r="AD1237" s="53">
        <f>U1237+V1237</f>
        <v>0.29741548313529792</v>
      </c>
      <c r="AE1237" s="56">
        <f>IF("1-Swim"=D1237,E1237*46.7,IF("2-Bike"=D1237,E1237,IF("3-Run"=D1237,E1237*4.27,0)))</f>
        <v>12.576424765799999</v>
      </c>
    </row>
    <row r="1238" spans="1:31" x14ac:dyDescent="0.25">
      <c r="A1238" s="50">
        <v>1237</v>
      </c>
      <c r="B1238" s="51">
        <v>39825.503472222219</v>
      </c>
      <c r="C1238" s="75">
        <f>B1238</f>
        <v>39825.503472222219</v>
      </c>
      <c r="D1238" s="50" t="s">
        <v>1223</v>
      </c>
      <c r="E1238" s="50">
        <v>2.9266574099999998</v>
      </c>
      <c r="F1238" s="50">
        <v>0</v>
      </c>
      <c r="G1238" s="50">
        <v>20</v>
      </c>
      <c r="H1238" s="50">
        <v>23</v>
      </c>
      <c r="I1238" s="53">
        <f>IF(E1238&gt;0,TIME(F1238,G1238,H1238),"")</f>
        <v>1.4155092592592592E-2</v>
      </c>
      <c r="J1238" s="54">
        <f>IF(E1238&gt;0,TIME(F1238,G1238,H1238)/E1238,"")</f>
        <v>4.8366072995857049E-3</v>
      </c>
      <c r="K1238" s="50" t="s">
        <v>1229</v>
      </c>
      <c r="L1238" s="50" t="s">
        <v>1322</v>
      </c>
      <c r="M1238" s="55">
        <f>IF(D1238&gt;0,0.0416666666666667/J1238,"")</f>
        <v>8.6148541913327943</v>
      </c>
      <c r="N1238" s="50">
        <v>0</v>
      </c>
      <c r="Q1238" s="151">
        <f>IF("1-Swim"=D1238,J1238*2.4,IF("2-Bike"=D1238,J1238*112,IF("3-Run"=D1238,J1238*26.2,0)))</f>
        <v>0.12671911124914548</v>
      </c>
      <c r="R1238" s="151">
        <f>Q1238/2</f>
        <v>6.3359555624572739E-2</v>
      </c>
      <c r="S1238" s="53">
        <f>J1238*26.2</f>
        <v>0.12671911124914548</v>
      </c>
      <c r="T1238" s="53">
        <f>(J1238+0.0013889)*26.2</f>
        <v>0.16310829124914547</v>
      </c>
      <c r="U1238" s="53">
        <f>S1238/2</f>
        <v>6.3359555624572739E-2</v>
      </c>
      <c r="V1238" s="53">
        <f>T1238/2</f>
        <v>8.1554145624572735E-2</v>
      </c>
      <c r="W1238" s="50">
        <f>RANK(J1238,J:J,1)</f>
        <v>754</v>
      </c>
      <c r="X1238" s="50">
        <f>YEAR(B1238)</f>
        <v>2009</v>
      </c>
      <c r="Y1238" s="50">
        <f>MONTH(B1238)</f>
        <v>1</v>
      </c>
      <c r="Z1238" s="56">
        <f>X1238*100+Y1238</f>
        <v>200901</v>
      </c>
      <c r="AA1238" s="56">
        <f>WEEKNUM(B1238,1)</f>
        <v>3</v>
      </c>
      <c r="AB1238" s="58">
        <f>IF(ISBLANK(B1238)," ",MAX(B1238-B1237-1,0))</f>
        <v>2.2243055555518367</v>
      </c>
      <c r="AC1238" s="56">
        <f>DAY(B1238)</f>
        <v>12</v>
      </c>
      <c r="AD1238" s="53">
        <f>U1238+V1238</f>
        <v>0.14491370124914549</v>
      </c>
      <c r="AE1238" s="56">
        <f>IF("1-Swim"=D1238,E1238*46.7,IF("2-Bike"=D1238,E1238,IF("3-Run"=D1238,E1238*4.27,0)))</f>
        <v>12.496827140699997</v>
      </c>
    </row>
    <row r="1239" spans="1:31" x14ac:dyDescent="0.25">
      <c r="A1239" s="50">
        <v>1238</v>
      </c>
      <c r="B1239" s="51">
        <v>39827.484027777777</v>
      </c>
      <c r="C1239" s="75">
        <f>B1239</f>
        <v>39827.484027777777</v>
      </c>
      <c r="D1239" s="50" t="s">
        <v>1223</v>
      </c>
      <c r="E1239" s="50">
        <v>0.02</v>
      </c>
      <c r="F1239" s="50">
        <v>0</v>
      </c>
      <c r="G1239" s="50">
        <v>0</v>
      </c>
      <c r="H1239" s="50">
        <v>11</v>
      </c>
      <c r="I1239" s="53">
        <f>IF(E1239&gt;0,TIME(F1239,G1239,H1239),"")</f>
        <v>1.273148148148148E-4</v>
      </c>
      <c r="J1239" s="54">
        <f>IF(E1239&gt;0,TIME(F1239,G1239,H1239)/E1239,"")</f>
        <v>6.3657407407407404E-3</v>
      </c>
      <c r="K1239" s="50" t="s">
        <v>1229</v>
      </c>
      <c r="L1239" s="50" t="s">
        <v>1322</v>
      </c>
      <c r="M1239" s="55">
        <f>IF(D1239&gt;0,0.0416666666666667/J1239,"")</f>
        <v>6.5454545454545512</v>
      </c>
      <c r="N1239" s="50">
        <v>0</v>
      </c>
      <c r="Q1239" s="151">
        <f>IF("1-Swim"=D1239,J1239*2.4,IF("2-Bike"=D1239,J1239*112,IF("3-Run"=D1239,J1239*26.2,0)))</f>
        <v>0.16678240740740741</v>
      </c>
      <c r="R1239" s="151">
        <f>Q1239/2</f>
        <v>8.3391203703703703E-2</v>
      </c>
      <c r="S1239" s="53">
        <f>J1239*26.2</f>
        <v>0.16678240740740741</v>
      </c>
      <c r="T1239" s="53">
        <f>(J1239+0.0013889)*26.2</f>
        <v>0.2031715874074074</v>
      </c>
      <c r="U1239" s="53">
        <f>S1239/2</f>
        <v>8.3391203703703703E-2</v>
      </c>
      <c r="V1239" s="53">
        <f>T1239/2</f>
        <v>0.1015857937037037</v>
      </c>
      <c r="W1239" s="50">
        <f>RANK(J1239,J:J,1)</f>
        <v>920</v>
      </c>
      <c r="X1239" s="50">
        <f>YEAR(B1239)</f>
        <v>2009</v>
      </c>
      <c r="Y1239" s="50">
        <f>MONTH(B1239)</f>
        <v>1</v>
      </c>
      <c r="Z1239" s="56">
        <f>X1239*100+Y1239</f>
        <v>200901</v>
      </c>
      <c r="AA1239" s="56">
        <f>WEEKNUM(B1239,1)</f>
        <v>3</v>
      </c>
      <c r="AB1239" s="58">
        <f>IF(ISBLANK(B1239)," ",MAX(B1239-B1238-1,0))</f>
        <v>0.9805555555576575</v>
      </c>
      <c r="AC1239" s="56">
        <f>DAY(B1239)</f>
        <v>14</v>
      </c>
      <c r="AD1239" s="53">
        <f>U1239+V1239</f>
        <v>0.18497699740740742</v>
      </c>
      <c r="AE1239" s="56">
        <f>IF("1-Swim"=D1239,E1239*46.7,IF("2-Bike"=D1239,E1239,IF("3-Run"=D1239,E1239*4.27,0)))</f>
        <v>8.539999999999999E-2</v>
      </c>
    </row>
    <row r="1240" spans="1:31" x14ac:dyDescent="0.25">
      <c r="A1240" s="50">
        <v>1239</v>
      </c>
      <c r="B1240" s="51">
        <v>39827.484722222223</v>
      </c>
      <c r="C1240" s="75">
        <f>B1240</f>
        <v>39827.484722222223</v>
      </c>
      <c r="D1240" s="50" t="s">
        <v>1223</v>
      </c>
      <c r="E1240" s="50">
        <v>3.1441372599999999</v>
      </c>
      <c r="F1240" s="50">
        <v>0</v>
      </c>
      <c r="G1240" s="50">
        <v>36</v>
      </c>
      <c r="H1240" s="50">
        <v>46</v>
      </c>
      <c r="I1240" s="53">
        <f>IF(E1240&gt;0,TIME(F1240,G1240,H1240),"")</f>
        <v>2.5532407407407406E-2</v>
      </c>
      <c r="J1240" s="54">
        <f>IF(E1240&gt;0,TIME(F1240,G1240,H1240)/E1240,"")</f>
        <v>8.1206401934906004E-3</v>
      </c>
      <c r="K1240" s="50" t="s">
        <v>1229</v>
      </c>
      <c r="L1240" s="50" t="s">
        <v>1322</v>
      </c>
      <c r="M1240" s="55">
        <f>IF(D1240&gt;0,0.0416666666666667/J1240,"")</f>
        <v>5.1309583572076196</v>
      </c>
      <c r="N1240" s="50">
        <v>0</v>
      </c>
      <c r="Q1240" s="151">
        <f>IF("1-Swim"=D1240,J1240*2.4,IF("2-Bike"=D1240,J1240*112,IF("3-Run"=D1240,J1240*26.2,0)))</f>
        <v>0.21276077306945373</v>
      </c>
      <c r="R1240" s="151">
        <f>Q1240/2</f>
        <v>0.10638038653472687</v>
      </c>
      <c r="S1240" s="53">
        <f>J1240*26.2</f>
        <v>0.21276077306945373</v>
      </c>
      <c r="T1240" s="53">
        <f>(J1240+0.0013889)*26.2</f>
        <v>0.24914995306945373</v>
      </c>
      <c r="U1240" s="53">
        <f>S1240/2</f>
        <v>0.10638038653472687</v>
      </c>
      <c r="V1240" s="53">
        <f>T1240/2</f>
        <v>0.12457497653472686</v>
      </c>
      <c r="W1240" s="50">
        <f>RANK(J1240,J:J,1)</f>
        <v>2492</v>
      </c>
      <c r="X1240" s="50">
        <f>YEAR(B1240)</f>
        <v>2009</v>
      </c>
      <c r="Y1240" s="50">
        <f>MONTH(B1240)</f>
        <v>1</v>
      </c>
      <c r="Z1240" s="56">
        <f>X1240*100+Y1240</f>
        <v>200901</v>
      </c>
      <c r="AA1240" s="56">
        <f>WEEKNUM(B1240,1)</f>
        <v>3</v>
      </c>
      <c r="AB1240" s="58">
        <f>IF(ISBLANK(B1240)," ",MAX(B1240-B1239-1,0))</f>
        <v>0</v>
      </c>
      <c r="AC1240" s="56">
        <f>DAY(B1240)</f>
        <v>14</v>
      </c>
      <c r="AD1240" s="53">
        <f>U1240+V1240</f>
        <v>0.23095536306945375</v>
      </c>
      <c r="AE1240" s="56">
        <f>IF("1-Swim"=D1240,E1240*46.7,IF("2-Bike"=D1240,E1240,IF("3-Run"=D1240,E1240*4.27,0)))</f>
        <v>13.425466100199998</v>
      </c>
    </row>
    <row r="1241" spans="1:31" x14ac:dyDescent="0.25">
      <c r="A1241" s="50">
        <v>1240</v>
      </c>
      <c r="B1241" s="51">
        <v>39829.511111111111</v>
      </c>
      <c r="C1241" s="75">
        <f>B1241</f>
        <v>39829.511111111111</v>
      </c>
      <c r="D1241" s="50" t="s">
        <v>1223</v>
      </c>
      <c r="E1241" s="50">
        <v>3.2373429100000002</v>
      </c>
      <c r="F1241" s="50">
        <v>0</v>
      </c>
      <c r="G1241" s="50">
        <v>20</v>
      </c>
      <c r="H1241" s="50">
        <v>1</v>
      </c>
      <c r="I1241" s="53">
        <f>IF(E1241&gt;0,TIME(F1241,G1241,H1241),"")</f>
        <v>1.3900462962962962E-2</v>
      </c>
      <c r="J1241" s="54">
        <f>IF(E1241&gt;0,TIME(F1241,G1241,H1241)/E1241,"")</f>
        <v>4.2937876367761616E-3</v>
      </c>
      <c r="K1241" s="50" t="s">
        <v>1229</v>
      </c>
      <c r="L1241" s="50" t="s">
        <v>1322</v>
      </c>
      <c r="M1241" s="55">
        <f>IF(D1241&gt;0,0.0416666666666667/J1241,"")</f>
        <v>9.7039421115736975</v>
      </c>
      <c r="N1241" s="50">
        <v>0</v>
      </c>
      <c r="Q1241" s="151">
        <f>IF("1-Swim"=D1241,J1241*2.4,IF("2-Bike"=D1241,J1241*112,IF("3-Run"=D1241,J1241*26.2,0)))</f>
        <v>0.11249723608353543</v>
      </c>
      <c r="R1241" s="151">
        <f>Q1241/2</f>
        <v>5.6248618041767715E-2</v>
      </c>
      <c r="S1241" s="53">
        <f>J1241*26.2</f>
        <v>0.11249723608353543</v>
      </c>
      <c r="T1241" s="53">
        <f>(J1241+0.0013889)*26.2</f>
        <v>0.14888641608353542</v>
      </c>
      <c r="U1241" s="53">
        <f>S1241/2</f>
        <v>5.6248618041767715E-2</v>
      </c>
      <c r="V1241" s="53">
        <f>T1241/2</f>
        <v>7.4443208041767711E-2</v>
      </c>
      <c r="W1241" s="50">
        <f>RANK(J1241,J:J,1)</f>
        <v>741</v>
      </c>
      <c r="X1241" s="50">
        <f>YEAR(B1241)</f>
        <v>2009</v>
      </c>
      <c r="Y1241" s="50">
        <f>MONTH(B1241)</f>
        <v>1</v>
      </c>
      <c r="Z1241" s="56">
        <f>X1241*100+Y1241</f>
        <v>200901</v>
      </c>
      <c r="AA1241" s="56">
        <f>WEEKNUM(B1241,1)</f>
        <v>3</v>
      </c>
      <c r="AB1241" s="58">
        <f>IF(ISBLANK(B1241)," ",MAX(B1241-B1240-1,0))</f>
        <v>1.0263888888875954</v>
      </c>
      <c r="AC1241" s="56">
        <f>DAY(B1241)</f>
        <v>16</v>
      </c>
      <c r="AD1241" s="53">
        <f>U1241+V1241</f>
        <v>0.13069182608353541</v>
      </c>
      <c r="AE1241" s="56">
        <f>IF("1-Swim"=D1241,E1241*46.7,IF("2-Bike"=D1241,E1241,IF("3-Run"=D1241,E1241*4.27,0)))</f>
        <v>13.823454225699999</v>
      </c>
    </row>
    <row r="1242" spans="1:31" x14ac:dyDescent="0.25">
      <c r="A1242" s="50">
        <v>1241</v>
      </c>
      <c r="B1242" s="51">
        <v>39831.427777777775</v>
      </c>
      <c r="C1242" s="75">
        <f>B1242</f>
        <v>39831.427777777775</v>
      </c>
      <c r="D1242" s="50" t="s">
        <v>1223</v>
      </c>
      <c r="E1242" s="50">
        <v>5.0082502599999996</v>
      </c>
      <c r="F1242" s="50">
        <v>0</v>
      </c>
      <c r="G1242" s="50">
        <v>56</v>
      </c>
      <c r="H1242" s="50">
        <v>55</v>
      </c>
      <c r="I1242" s="53">
        <f>IF(E1242&gt;0,TIME(F1242,G1242,H1242),"")</f>
        <v>3.9525462962962964E-2</v>
      </c>
      <c r="J1242" s="54">
        <f>IF(E1242&gt;0,TIME(F1242,G1242,H1242)/E1242,"")</f>
        <v>7.8920702662656009E-3</v>
      </c>
      <c r="K1242" s="50" t="s">
        <v>1229</v>
      </c>
      <c r="L1242" s="50" t="s">
        <v>1322</v>
      </c>
      <c r="M1242" s="55">
        <f>IF(D1242&gt;0,0.0416666666666667/J1242,"")</f>
        <v>5.2795610354319216</v>
      </c>
      <c r="N1242" s="50">
        <v>0</v>
      </c>
      <c r="Q1242" s="151">
        <f>IF("1-Swim"=D1242,J1242*2.4,IF("2-Bike"=D1242,J1242*112,IF("3-Run"=D1242,J1242*26.2,0)))</f>
        <v>0.20677224097615873</v>
      </c>
      <c r="R1242" s="151">
        <f>Q1242/2</f>
        <v>0.10338612048807937</v>
      </c>
      <c r="S1242" s="53">
        <f>J1242*26.2</f>
        <v>0.20677224097615873</v>
      </c>
      <c r="T1242" s="53">
        <f>(J1242+0.0013889)*26.2</f>
        <v>0.24316142097615875</v>
      </c>
      <c r="U1242" s="53">
        <f>S1242/2</f>
        <v>0.10338612048807937</v>
      </c>
      <c r="V1242" s="53">
        <f>T1242/2</f>
        <v>0.12158071048807938</v>
      </c>
      <c r="W1242" s="50">
        <f>RANK(J1242,J:J,1)</f>
        <v>2374</v>
      </c>
      <c r="X1242" s="50">
        <f>YEAR(B1242)</f>
        <v>2009</v>
      </c>
      <c r="Y1242" s="50">
        <f>MONTH(B1242)</f>
        <v>1</v>
      </c>
      <c r="Z1242" s="56">
        <f>X1242*100+Y1242</f>
        <v>200901</v>
      </c>
      <c r="AA1242" s="56">
        <f>WEEKNUM(B1242,1)</f>
        <v>4</v>
      </c>
      <c r="AB1242" s="58">
        <f>IF(ISBLANK(B1242)," ",MAX(B1242-B1241-1,0))</f>
        <v>0.91666666666424135</v>
      </c>
      <c r="AC1242" s="56">
        <f>DAY(B1242)</f>
        <v>18</v>
      </c>
      <c r="AD1242" s="53">
        <f>U1242+V1242</f>
        <v>0.22496683097615874</v>
      </c>
      <c r="AE1242" s="56">
        <f>IF("1-Swim"=D1242,E1242*46.7,IF("2-Bike"=D1242,E1242,IF("3-Run"=D1242,E1242*4.27,0)))</f>
        <v>21.385228610199995</v>
      </c>
    </row>
    <row r="1243" spans="1:31" x14ac:dyDescent="0.25">
      <c r="A1243" s="50">
        <v>1242</v>
      </c>
      <c r="B1243" s="51">
        <v>39834</v>
      </c>
      <c r="C1243" s="75">
        <f>B1243</f>
        <v>39834</v>
      </c>
      <c r="D1243" s="50" t="s">
        <v>1225</v>
      </c>
      <c r="E1243" s="50">
        <v>0.6</v>
      </c>
      <c r="F1243" s="50">
        <v>0</v>
      </c>
      <c r="G1243" s="50">
        <v>22</v>
      </c>
      <c r="H1243" s="50">
        <v>3</v>
      </c>
      <c r="I1243" s="53">
        <f>IF(E1243&gt;0,TIME(F1243,G1243,H1243),"")</f>
        <v>1.53125E-2</v>
      </c>
      <c r="J1243" s="54">
        <f>IF(E1243&gt;0,TIME(F1243,G1243,H1243)/E1243,"")</f>
        <v>2.5520833333333333E-2</v>
      </c>
      <c r="K1243" s="50" t="s">
        <v>1229</v>
      </c>
      <c r="L1243" s="50" t="s">
        <v>1323</v>
      </c>
      <c r="M1243" s="55">
        <f>IF(D1243&gt;0,0.0416666666666667/J1243,"")</f>
        <v>1.6326530612244912</v>
      </c>
      <c r="N1243" s="50">
        <v>0</v>
      </c>
      <c r="Q1243" s="151">
        <f>IF("1-Swim"=D1243,J1243*2.4,IF("2-Bike"=D1243,J1243*112,IF("3-Run"=D1243,J1243*26.2,0)))</f>
        <v>6.1249999999999999E-2</v>
      </c>
      <c r="R1243" s="151">
        <f>Q1243/2</f>
        <v>3.0624999999999999E-2</v>
      </c>
      <c r="S1243" s="53">
        <f>J1243*26.2</f>
        <v>0.66864583333333327</v>
      </c>
      <c r="T1243" s="53">
        <f>(J1243+0.0013889)*26.2</f>
        <v>0.70503501333333329</v>
      </c>
      <c r="U1243" s="53">
        <f>S1243/2</f>
        <v>0.33432291666666664</v>
      </c>
      <c r="V1243" s="53">
        <f>T1243/2</f>
        <v>0.35251750666666665</v>
      </c>
      <c r="W1243" s="50">
        <f>RANK(J1243,J:J,1)</f>
        <v>3214</v>
      </c>
      <c r="X1243" s="50">
        <f>YEAR(B1243)</f>
        <v>2009</v>
      </c>
      <c r="Y1243" s="50">
        <f>MONTH(B1243)</f>
        <v>1</v>
      </c>
      <c r="Z1243" s="56">
        <f>X1243*100+Y1243</f>
        <v>200901</v>
      </c>
      <c r="AA1243" s="56">
        <f>WEEKNUM(B1243,1)</f>
        <v>4</v>
      </c>
      <c r="AB1243" s="58">
        <f>IF(ISBLANK(B1243)," ",MAX(B1243-B1242-1,0))</f>
        <v>1.5722222222248092</v>
      </c>
      <c r="AC1243" s="56">
        <f>DAY(B1243)</f>
        <v>21</v>
      </c>
      <c r="AD1243" s="53">
        <f>U1243+V1243</f>
        <v>0.68684042333333328</v>
      </c>
      <c r="AE1243" s="56">
        <f>IF("1-Swim"=D1243,E1243*46.7,IF("2-Bike"=D1243,E1243,IF("3-Run"=D1243,E1243*4.27,0)))</f>
        <v>28.02</v>
      </c>
    </row>
    <row r="1244" spans="1:31" x14ac:dyDescent="0.25">
      <c r="A1244" s="50">
        <v>1243</v>
      </c>
      <c r="B1244" s="51">
        <v>39835</v>
      </c>
      <c r="C1244" s="75">
        <f>B1244</f>
        <v>39835</v>
      </c>
      <c r="D1244" s="50" t="s">
        <v>1223</v>
      </c>
      <c r="E1244" s="50">
        <v>3.2</v>
      </c>
      <c r="F1244" s="50">
        <v>0</v>
      </c>
      <c r="G1244" s="50">
        <v>30</v>
      </c>
      <c r="H1244" s="50">
        <v>5</v>
      </c>
      <c r="I1244" s="53">
        <f>IF(E1244&gt;0,TIME(F1244,G1244,H1244),"")</f>
        <v>2.0891203703703703E-2</v>
      </c>
      <c r="J1244" s="54">
        <f>IF(E1244&gt;0,TIME(F1244,G1244,H1244)/E1244,"")</f>
        <v>6.5285011574074073E-3</v>
      </c>
      <c r="K1244" s="50" t="s">
        <v>1229</v>
      </c>
      <c r="L1244" s="50" t="s">
        <v>1323</v>
      </c>
      <c r="M1244" s="55">
        <f>IF(D1244&gt;0,0.0416666666666667/J1244,"")</f>
        <v>6.3822714681440491</v>
      </c>
      <c r="N1244" s="50">
        <v>0</v>
      </c>
      <c r="Q1244" s="151">
        <f>IF("1-Swim"=D1244,J1244*2.4,IF("2-Bike"=D1244,J1244*112,IF("3-Run"=D1244,J1244*26.2,0)))</f>
        <v>0.17104673032407408</v>
      </c>
      <c r="R1244" s="151">
        <f>Q1244/2</f>
        <v>8.5523365162037041E-2</v>
      </c>
      <c r="S1244" s="53">
        <f>J1244*26.2</f>
        <v>0.17104673032407408</v>
      </c>
      <c r="T1244" s="53">
        <f>(J1244+0.0013889)*26.2</f>
        <v>0.20743591032407407</v>
      </c>
      <c r="U1244" s="53">
        <f>S1244/2</f>
        <v>8.5523365162037041E-2</v>
      </c>
      <c r="V1244" s="53">
        <f>T1244/2</f>
        <v>0.10371795516203704</v>
      </c>
      <c r="W1244" s="50">
        <f>RANK(J1244,J:J,1)</f>
        <v>1034</v>
      </c>
      <c r="X1244" s="50">
        <f>YEAR(B1244)</f>
        <v>2009</v>
      </c>
      <c r="Y1244" s="50">
        <f>MONTH(B1244)</f>
        <v>1</v>
      </c>
      <c r="Z1244" s="56">
        <f>X1244*100+Y1244</f>
        <v>200901</v>
      </c>
      <c r="AA1244" s="56">
        <f>WEEKNUM(B1244,1)</f>
        <v>4</v>
      </c>
      <c r="AB1244" s="58">
        <f>IF(ISBLANK(B1244)," ",MAX(B1244-B1243-1,0))</f>
        <v>0</v>
      </c>
      <c r="AC1244" s="56">
        <f>DAY(B1244)</f>
        <v>22</v>
      </c>
      <c r="AD1244" s="53">
        <f>U1244+V1244</f>
        <v>0.18924132032407409</v>
      </c>
      <c r="AE1244" s="56">
        <f>IF("1-Swim"=D1244,E1244*46.7,IF("2-Bike"=D1244,E1244,IF("3-Run"=D1244,E1244*4.27,0)))</f>
        <v>13.664</v>
      </c>
    </row>
    <row r="1245" spans="1:31" x14ac:dyDescent="0.25">
      <c r="A1245" s="50">
        <v>1244</v>
      </c>
      <c r="B1245" s="51">
        <v>39836.47152777778</v>
      </c>
      <c r="C1245" s="75">
        <f>B1245</f>
        <v>39836.47152777778</v>
      </c>
      <c r="D1245" s="50" t="s">
        <v>1223</v>
      </c>
      <c r="E1245" s="50">
        <v>2.9142299899999999</v>
      </c>
      <c r="F1245" s="50">
        <v>0</v>
      </c>
      <c r="G1245" s="50">
        <v>33</v>
      </c>
      <c r="H1245" s="50">
        <v>55</v>
      </c>
      <c r="I1245" s="53">
        <f>IF(E1245&gt;0,TIME(F1245,G1245,H1245),"")</f>
        <v>2.3553240740740739E-2</v>
      </c>
      <c r="J1245" s="54">
        <f>IF(E1245&gt;0,TIME(F1245,G1245,H1245)/E1245,"")</f>
        <v>8.0821489112260277E-3</v>
      </c>
      <c r="K1245" s="50" t="s">
        <v>1229</v>
      </c>
      <c r="L1245" s="50" t="s">
        <v>1322</v>
      </c>
      <c r="M1245" s="55">
        <f>IF(D1245&gt;0,0.0416666666666667/J1245,"")</f>
        <v>5.1553945769041816</v>
      </c>
      <c r="N1245" s="50">
        <v>0</v>
      </c>
      <c r="Q1245" s="151">
        <f>IF("1-Swim"=D1245,J1245*2.4,IF("2-Bike"=D1245,J1245*112,IF("3-Run"=D1245,J1245*26.2,0)))</f>
        <v>0.21175230147412191</v>
      </c>
      <c r="R1245" s="151">
        <f>Q1245/2</f>
        <v>0.10587615073706096</v>
      </c>
      <c r="S1245" s="53">
        <f>J1245*26.2</f>
        <v>0.21175230147412191</v>
      </c>
      <c r="T1245" s="53">
        <f>(J1245+0.0013889)*26.2</f>
        <v>0.24814148147412193</v>
      </c>
      <c r="U1245" s="53">
        <f>S1245/2</f>
        <v>0.10587615073706096</v>
      </c>
      <c r="V1245" s="53">
        <f>T1245/2</f>
        <v>0.12407074073706097</v>
      </c>
      <c r="W1245" s="50">
        <f>RANK(J1245,J:J,1)</f>
        <v>2472</v>
      </c>
      <c r="X1245" s="50">
        <f>YEAR(B1245)</f>
        <v>2009</v>
      </c>
      <c r="Y1245" s="50">
        <f>MONTH(B1245)</f>
        <v>1</v>
      </c>
      <c r="Z1245" s="56">
        <f>X1245*100+Y1245</f>
        <v>200901</v>
      </c>
      <c r="AA1245" s="56">
        <f>WEEKNUM(B1245,1)</f>
        <v>4</v>
      </c>
      <c r="AB1245" s="58">
        <f>IF(ISBLANK(B1245)," ",MAX(B1245-B1244-1,0))</f>
        <v>0.47152777777955635</v>
      </c>
      <c r="AC1245" s="56">
        <f>DAY(B1245)</f>
        <v>23</v>
      </c>
      <c r="AD1245" s="53">
        <f>U1245+V1245</f>
        <v>0.22994689147412192</v>
      </c>
      <c r="AE1245" s="56">
        <f>IF("1-Swim"=D1245,E1245*46.7,IF("2-Bike"=D1245,E1245,IF("3-Run"=D1245,E1245*4.27,0)))</f>
        <v>12.443762057299999</v>
      </c>
    </row>
    <row r="1246" spans="1:31" x14ac:dyDescent="0.25">
      <c r="A1246" s="50">
        <v>1245</v>
      </c>
      <c r="B1246" s="51">
        <v>39838.40625</v>
      </c>
      <c r="C1246" s="75">
        <f>B1246</f>
        <v>39838.40625</v>
      </c>
      <c r="D1246" s="50" t="s">
        <v>1223</v>
      </c>
      <c r="E1246" s="50">
        <v>5.0082502599999996</v>
      </c>
      <c r="F1246" s="50">
        <v>0</v>
      </c>
      <c r="G1246" s="50">
        <v>56</v>
      </c>
      <c r="H1246" s="50">
        <v>17</v>
      </c>
      <c r="I1246" s="53">
        <f>IF(E1246&gt;0,TIME(F1246,G1246,H1246),"")</f>
        <v>3.9085648148148147E-2</v>
      </c>
      <c r="J1246" s="54">
        <f>IF(E1246&gt;0,TIME(F1246,G1246,H1246)/E1246,"")</f>
        <v>7.8042522076658665E-3</v>
      </c>
      <c r="K1246" s="50" t="s">
        <v>1229</v>
      </c>
      <c r="L1246" s="50" t="s">
        <v>1322</v>
      </c>
      <c r="M1246" s="55">
        <f>IF(D1246&gt;0,0.0416666666666667/J1246,"")</f>
        <v>5.338969776724908</v>
      </c>
      <c r="N1246" s="50">
        <v>0</v>
      </c>
      <c r="Q1246" s="151">
        <f>IF("1-Swim"=D1246,J1246*2.4,IF("2-Bike"=D1246,J1246*112,IF("3-Run"=D1246,J1246*26.2,0)))</f>
        <v>0.20447140784084569</v>
      </c>
      <c r="R1246" s="151">
        <f>Q1246/2</f>
        <v>0.10223570392042285</v>
      </c>
      <c r="S1246" s="53">
        <f>J1246*26.2</f>
        <v>0.20447140784084569</v>
      </c>
      <c r="T1246" s="53">
        <f>(J1246+0.0013889)*26.2</f>
        <v>0.24086058784084571</v>
      </c>
      <c r="U1246" s="53">
        <f>S1246/2</f>
        <v>0.10223570392042285</v>
      </c>
      <c r="V1246" s="53">
        <f>T1246/2</f>
        <v>0.12043029392042286</v>
      </c>
      <c r="W1246" s="50">
        <f>RANK(J1246,J:J,1)</f>
        <v>2305</v>
      </c>
      <c r="X1246" s="50">
        <f>YEAR(B1246)</f>
        <v>2009</v>
      </c>
      <c r="Y1246" s="50">
        <f>MONTH(B1246)</f>
        <v>1</v>
      </c>
      <c r="Z1246" s="56">
        <f>X1246*100+Y1246</f>
        <v>200901</v>
      </c>
      <c r="AA1246" s="56">
        <f>WEEKNUM(B1246,1)</f>
        <v>5</v>
      </c>
      <c r="AB1246" s="58">
        <f>IF(ISBLANK(B1246)," ",MAX(B1246-B1245-1,0))</f>
        <v>0.93472222222044365</v>
      </c>
      <c r="AC1246" s="56">
        <f>DAY(B1246)</f>
        <v>25</v>
      </c>
      <c r="AD1246" s="53">
        <f>U1246+V1246</f>
        <v>0.2226659978408457</v>
      </c>
      <c r="AE1246" s="56">
        <f>IF("1-Swim"=D1246,E1246*46.7,IF("2-Bike"=D1246,E1246,IF("3-Run"=D1246,E1246*4.27,0)))</f>
        <v>21.385228610199995</v>
      </c>
    </row>
    <row r="1247" spans="1:31" x14ac:dyDescent="0.25">
      <c r="A1247" s="50">
        <v>1246</v>
      </c>
      <c r="B1247" s="51">
        <v>39840</v>
      </c>
      <c r="C1247" s="75">
        <f>B1247</f>
        <v>39840</v>
      </c>
      <c r="D1247" s="50" t="s">
        <v>1225</v>
      </c>
      <c r="E1247" s="50">
        <v>0.5</v>
      </c>
      <c r="F1247" s="50">
        <v>0</v>
      </c>
      <c r="G1247" s="50">
        <v>19</v>
      </c>
      <c r="H1247" s="50">
        <v>3</v>
      </c>
      <c r="I1247" s="53">
        <f>IF(E1247&gt;0,TIME(F1247,G1247,H1247),"")</f>
        <v>1.3229166666666667E-2</v>
      </c>
      <c r="J1247" s="54">
        <f>IF(E1247&gt;0,TIME(F1247,G1247,H1247)/E1247,"")</f>
        <v>2.6458333333333334E-2</v>
      </c>
      <c r="K1247" s="50" t="s">
        <v>1229</v>
      </c>
      <c r="L1247" s="50" t="s">
        <v>1323</v>
      </c>
      <c r="M1247" s="55">
        <f>IF(D1247&gt;0,0.0416666666666667/J1247,"")</f>
        <v>1.5748031496063004</v>
      </c>
      <c r="N1247" s="50">
        <v>0</v>
      </c>
      <c r="Q1247" s="151">
        <f>IF("1-Swim"=D1247,J1247*2.4,IF("2-Bike"=D1247,J1247*112,IF("3-Run"=D1247,J1247*26.2,0)))</f>
        <v>6.3500000000000001E-2</v>
      </c>
      <c r="R1247" s="151">
        <f>Q1247/2</f>
        <v>3.175E-2</v>
      </c>
      <c r="S1247" s="53">
        <f>J1247*26.2</f>
        <v>0.69320833333333332</v>
      </c>
      <c r="T1247" s="53">
        <f>(J1247+0.0013889)*26.2</f>
        <v>0.72959751333333334</v>
      </c>
      <c r="U1247" s="53">
        <f>S1247/2</f>
        <v>0.34660416666666666</v>
      </c>
      <c r="V1247" s="53">
        <f>T1247/2</f>
        <v>0.36479875666666667</v>
      </c>
      <c r="W1247" s="50">
        <f>RANK(J1247,J:J,1)</f>
        <v>3247</v>
      </c>
      <c r="X1247" s="50">
        <f>YEAR(B1247)</f>
        <v>2009</v>
      </c>
      <c r="Y1247" s="50">
        <f>MONTH(B1247)</f>
        <v>1</v>
      </c>
      <c r="Z1247" s="56">
        <f>X1247*100+Y1247</f>
        <v>200901</v>
      </c>
      <c r="AA1247" s="56">
        <f>WEEKNUM(B1247,1)</f>
        <v>5</v>
      </c>
      <c r="AB1247" s="58">
        <f>IF(ISBLANK(B1247)," ",MAX(B1247-B1246-1,0))</f>
        <v>0.59375</v>
      </c>
      <c r="AC1247" s="56">
        <f>DAY(B1247)</f>
        <v>27</v>
      </c>
      <c r="AD1247" s="53">
        <f>U1247+V1247</f>
        <v>0.71140292333333333</v>
      </c>
      <c r="AE1247" s="56">
        <f>IF("1-Swim"=D1247,E1247*46.7,IF("2-Bike"=D1247,E1247,IF("3-Run"=D1247,E1247*4.27,0)))</f>
        <v>23.35</v>
      </c>
    </row>
    <row r="1248" spans="1:31" x14ac:dyDescent="0.25">
      <c r="A1248" s="50">
        <v>1247</v>
      </c>
      <c r="B1248" s="51">
        <v>39841.50277777778</v>
      </c>
      <c r="C1248" s="75">
        <f>B1248</f>
        <v>39841.50277777778</v>
      </c>
      <c r="D1248" s="50" t="s">
        <v>1223</v>
      </c>
      <c r="E1248" s="50">
        <v>2.75888724</v>
      </c>
      <c r="F1248" s="50">
        <v>0</v>
      </c>
      <c r="G1248" s="50">
        <v>33</v>
      </c>
      <c r="H1248" s="50">
        <v>8</v>
      </c>
      <c r="I1248" s="53">
        <f>IF(E1248&gt;0,TIME(F1248,G1248,H1248),"")</f>
        <v>2.3009259259259257E-2</v>
      </c>
      <c r="J1248" s="54">
        <f>IF(E1248&gt;0,TIME(F1248,G1248,H1248)/E1248,"")</f>
        <v>8.3400506282595502E-3</v>
      </c>
      <c r="K1248" s="50" t="s">
        <v>1229</v>
      </c>
      <c r="L1248" s="50" t="s">
        <v>1322</v>
      </c>
      <c r="M1248" s="55">
        <f>IF(D1248&gt;0,0.0416666666666667/J1248,"")</f>
        <v>4.9959728692152963</v>
      </c>
      <c r="N1248" s="50">
        <v>0</v>
      </c>
      <c r="Q1248" s="151">
        <f>IF("1-Swim"=D1248,J1248*2.4,IF("2-Bike"=D1248,J1248*112,IF("3-Run"=D1248,J1248*26.2,0)))</f>
        <v>0.21850932646040022</v>
      </c>
      <c r="R1248" s="151">
        <f>Q1248/2</f>
        <v>0.10925466323020011</v>
      </c>
      <c r="S1248" s="53">
        <f>J1248*26.2</f>
        <v>0.21850932646040022</v>
      </c>
      <c r="T1248" s="53">
        <f>(J1248+0.0013889)*26.2</f>
        <v>0.25489850646040019</v>
      </c>
      <c r="U1248" s="53">
        <f>S1248/2</f>
        <v>0.10925466323020011</v>
      </c>
      <c r="V1248" s="53">
        <f>T1248/2</f>
        <v>0.12744925323020009</v>
      </c>
      <c r="W1248" s="50">
        <f>RANK(J1248,J:J,1)</f>
        <v>2610</v>
      </c>
      <c r="X1248" s="50">
        <f>YEAR(B1248)</f>
        <v>2009</v>
      </c>
      <c r="Y1248" s="50">
        <f>MONTH(B1248)</f>
        <v>1</v>
      </c>
      <c r="Z1248" s="56">
        <f>X1248*100+Y1248</f>
        <v>200901</v>
      </c>
      <c r="AA1248" s="56">
        <f>WEEKNUM(B1248,1)</f>
        <v>5</v>
      </c>
      <c r="AB1248" s="58">
        <f>IF(ISBLANK(B1248)," ",MAX(B1248-B1247-1,0))</f>
        <v>0.50277777777955635</v>
      </c>
      <c r="AC1248" s="56">
        <f>DAY(B1248)</f>
        <v>28</v>
      </c>
      <c r="AD1248" s="53">
        <f>U1248+V1248</f>
        <v>0.2367039164604002</v>
      </c>
      <c r="AE1248" s="56">
        <f>IF("1-Swim"=D1248,E1248*46.7,IF("2-Bike"=D1248,E1248,IF("3-Run"=D1248,E1248*4.27,0)))</f>
        <v>11.780448514799998</v>
      </c>
    </row>
    <row r="1249" spans="1:31" x14ac:dyDescent="0.25">
      <c r="A1249" s="50">
        <v>1248</v>
      </c>
      <c r="B1249" s="51">
        <v>39842</v>
      </c>
      <c r="C1249" s="75">
        <f>B1249</f>
        <v>39842</v>
      </c>
      <c r="D1249" s="50" t="s">
        <v>1225</v>
      </c>
      <c r="E1249" s="50">
        <v>0.5</v>
      </c>
      <c r="F1249" s="50">
        <v>0</v>
      </c>
      <c r="G1249" s="50">
        <v>19</v>
      </c>
      <c r="H1249" s="50">
        <v>3</v>
      </c>
      <c r="I1249" s="53">
        <f>IF(E1249&gt;0,TIME(F1249,G1249,H1249),"")</f>
        <v>1.3229166666666667E-2</v>
      </c>
      <c r="J1249" s="54">
        <f>IF(E1249&gt;0,TIME(F1249,G1249,H1249)/E1249,"")</f>
        <v>2.6458333333333334E-2</v>
      </c>
      <c r="K1249" s="50" t="s">
        <v>1229</v>
      </c>
      <c r="L1249" s="50" t="s">
        <v>1323</v>
      </c>
      <c r="M1249" s="55">
        <f>IF(D1249&gt;0,0.0416666666666667/J1249,"")</f>
        <v>1.5748031496063004</v>
      </c>
      <c r="N1249" s="50">
        <v>0</v>
      </c>
      <c r="Q1249" s="151">
        <f>IF("1-Swim"=D1249,J1249*2.4,IF("2-Bike"=D1249,J1249*112,IF("3-Run"=D1249,J1249*26.2,0)))</f>
        <v>6.3500000000000001E-2</v>
      </c>
      <c r="R1249" s="151">
        <f>Q1249/2</f>
        <v>3.175E-2</v>
      </c>
      <c r="S1249" s="53">
        <f>J1249*26.2</f>
        <v>0.69320833333333332</v>
      </c>
      <c r="T1249" s="53">
        <f>(J1249+0.0013889)*26.2</f>
        <v>0.72959751333333334</v>
      </c>
      <c r="U1249" s="53">
        <f>S1249/2</f>
        <v>0.34660416666666666</v>
      </c>
      <c r="V1249" s="53">
        <f>T1249/2</f>
        <v>0.36479875666666667</v>
      </c>
      <c r="W1249" s="50">
        <f>RANK(J1249,J:J,1)</f>
        <v>3247</v>
      </c>
      <c r="X1249" s="50">
        <f>YEAR(B1249)</f>
        <v>2009</v>
      </c>
      <c r="Y1249" s="50">
        <f>MONTH(B1249)</f>
        <v>1</v>
      </c>
      <c r="Z1249" s="56">
        <f>X1249*100+Y1249</f>
        <v>200901</v>
      </c>
      <c r="AA1249" s="56">
        <f>WEEKNUM(B1249,1)</f>
        <v>5</v>
      </c>
      <c r="AB1249" s="58">
        <f>IF(ISBLANK(B1249)," ",MAX(B1249-B1248-1,0))</f>
        <v>0</v>
      </c>
      <c r="AC1249" s="56">
        <f>DAY(B1249)</f>
        <v>29</v>
      </c>
      <c r="AD1249" s="53">
        <f>U1249+V1249</f>
        <v>0.71140292333333333</v>
      </c>
      <c r="AE1249" s="56">
        <f>IF("1-Swim"=D1249,E1249*46.7,IF("2-Bike"=D1249,E1249,IF("3-Run"=D1249,E1249*4.27,0)))</f>
        <v>23.35</v>
      </c>
    </row>
    <row r="1250" spans="1:31" x14ac:dyDescent="0.25">
      <c r="A1250" s="50">
        <v>1249</v>
      </c>
      <c r="B1250" s="51">
        <v>39845.377083333333</v>
      </c>
      <c r="C1250" s="75">
        <f>B1250</f>
        <v>39845.377083333333</v>
      </c>
      <c r="D1250" s="50" t="s">
        <v>1223</v>
      </c>
      <c r="E1250" s="50">
        <v>6.2199237099999998</v>
      </c>
      <c r="F1250" s="50">
        <v>1</v>
      </c>
      <c r="G1250" s="50">
        <v>14</v>
      </c>
      <c r="H1250" s="50">
        <v>37</v>
      </c>
      <c r="I1250" s="53">
        <f>IF(E1250&gt;0,TIME(F1250,G1250,H1250),"")</f>
        <v>5.1817129629629623E-2</v>
      </c>
      <c r="J1250" s="54">
        <f>IF(E1250&gt;0,TIME(F1250,G1250,H1250)/E1250,"")</f>
        <v>8.3308304161868289E-3</v>
      </c>
      <c r="K1250" s="50" t="s">
        <v>1229</v>
      </c>
      <c r="L1250" s="50" t="s">
        <v>1322</v>
      </c>
      <c r="M1250" s="55">
        <f>IF(D1250&gt;0,0.0416666666666667/J1250,"")</f>
        <v>5.0015022014742057</v>
      </c>
      <c r="N1250" s="50">
        <v>0</v>
      </c>
      <c r="Q1250" s="151">
        <f>IF("1-Swim"=D1250,J1250*2.4,IF("2-Bike"=D1250,J1250*112,IF("3-Run"=D1250,J1250*26.2,0)))</f>
        <v>0.21826775690409492</v>
      </c>
      <c r="R1250" s="151">
        <f>Q1250/2</f>
        <v>0.10913387845204746</v>
      </c>
      <c r="S1250" s="53">
        <f>J1250*26.2</f>
        <v>0.21826775690409492</v>
      </c>
      <c r="T1250" s="53">
        <f>(J1250+0.0013889)*26.2</f>
        <v>0.25465693690409491</v>
      </c>
      <c r="U1250" s="53">
        <f>S1250/2</f>
        <v>0.10913387845204746</v>
      </c>
      <c r="V1250" s="53">
        <f>T1250/2</f>
        <v>0.12732846845204746</v>
      </c>
      <c r="W1250" s="50">
        <f>RANK(J1250,J:J,1)</f>
        <v>2596</v>
      </c>
      <c r="X1250" s="50">
        <f>YEAR(B1250)</f>
        <v>2009</v>
      </c>
      <c r="Y1250" s="50">
        <f>MONTH(B1250)</f>
        <v>2</v>
      </c>
      <c r="Z1250" s="56">
        <f>X1250*100+Y1250</f>
        <v>200902</v>
      </c>
      <c r="AA1250" s="56">
        <f>WEEKNUM(B1250,1)</f>
        <v>6</v>
      </c>
      <c r="AB1250" s="58">
        <f>IF(ISBLANK(B1250)," ",MAX(B1250-B1249-1,0))</f>
        <v>2.3770833333328483</v>
      </c>
      <c r="AC1250" s="56">
        <f>DAY(B1250)</f>
        <v>1</v>
      </c>
      <c r="AD1250" s="53">
        <f>U1250+V1250</f>
        <v>0.2364623469040949</v>
      </c>
      <c r="AE1250" s="56">
        <f>IF("1-Swim"=D1250,E1250*46.7,IF("2-Bike"=D1250,E1250,IF("3-Run"=D1250,E1250*4.27,0)))</f>
        <v>26.559074241699996</v>
      </c>
    </row>
    <row r="1251" spans="1:31" x14ac:dyDescent="0.25">
      <c r="A1251" s="50">
        <v>1250</v>
      </c>
      <c r="B1251" s="51">
        <v>39846.504166666666</v>
      </c>
      <c r="C1251" s="75">
        <f>B1251</f>
        <v>39846.504166666666</v>
      </c>
      <c r="D1251" s="50" t="s">
        <v>1223</v>
      </c>
      <c r="E1251" s="50">
        <v>3.0136493500000001</v>
      </c>
      <c r="F1251" s="50">
        <v>0</v>
      </c>
      <c r="G1251" s="50">
        <v>29</v>
      </c>
      <c r="H1251" s="50">
        <v>1</v>
      </c>
      <c r="I1251" s="53">
        <f>IF(E1251&gt;0,TIME(F1251,G1251,H1251),"")</f>
        <v>2.0150462962962964E-2</v>
      </c>
      <c r="J1251" s="54">
        <f>IF(E1251&gt;0,TIME(F1251,G1251,H1251)/E1251,"")</f>
        <v>6.6863993194705828E-3</v>
      </c>
      <c r="K1251" s="50" t="s">
        <v>1229</v>
      </c>
      <c r="L1251" s="50" t="s">
        <v>1322</v>
      </c>
      <c r="M1251" s="55">
        <f>IF(D1251&gt;0,0.0416666666666667/J1251,"")</f>
        <v>6.2315552326249328</v>
      </c>
      <c r="N1251" s="50">
        <v>0</v>
      </c>
      <c r="Q1251" s="151">
        <f>IF("1-Swim"=D1251,J1251*2.4,IF("2-Bike"=D1251,J1251*112,IF("3-Run"=D1251,J1251*26.2,0)))</f>
        <v>0.17518366217012926</v>
      </c>
      <c r="R1251" s="151">
        <f>Q1251/2</f>
        <v>8.7591831085064631E-2</v>
      </c>
      <c r="S1251" s="53">
        <f>J1251*26.2</f>
        <v>0.17518366217012926</v>
      </c>
      <c r="T1251" s="53">
        <f>(J1251+0.0013889)*26.2</f>
        <v>0.21157284217012925</v>
      </c>
      <c r="U1251" s="53">
        <f>S1251/2</f>
        <v>8.7591831085064631E-2</v>
      </c>
      <c r="V1251" s="53">
        <f>T1251/2</f>
        <v>0.10578642108506463</v>
      </c>
      <c r="W1251" s="50">
        <f>RANK(J1251,J:J,1)</f>
        <v>1175</v>
      </c>
      <c r="X1251" s="50">
        <f>YEAR(B1251)</f>
        <v>2009</v>
      </c>
      <c r="Y1251" s="50">
        <f>MONTH(B1251)</f>
        <v>2</v>
      </c>
      <c r="Z1251" s="56">
        <f>X1251*100+Y1251</f>
        <v>200902</v>
      </c>
      <c r="AA1251" s="56">
        <f>WEEKNUM(B1251,1)</f>
        <v>6</v>
      </c>
      <c r="AB1251" s="58">
        <f>IF(ISBLANK(B1251)," ",MAX(B1251-B1250-1,0))</f>
        <v>0.12708333333284827</v>
      </c>
      <c r="AC1251" s="56">
        <f>DAY(B1251)</f>
        <v>2</v>
      </c>
      <c r="AD1251" s="53">
        <f>U1251+V1251</f>
        <v>0.19337825217012927</v>
      </c>
      <c r="AE1251" s="56">
        <f>IF("1-Swim"=D1251,E1251*46.7,IF("2-Bike"=D1251,E1251,IF("3-Run"=D1251,E1251*4.27,0)))</f>
        <v>12.868282724499998</v>
      </c>
    </row>
    <row r="1252" spans="1:31" x14ac:dyDescent="0.25">
      <c r="A1252" s="50">
        <v>1251</v>
      </c>
      <c r="B1252" s="51">
        <v>39854.504166666666</v>
      </c>
      <c r="C1252" s="75">
        <f>B1252</f>
        <v>39854.504166666666</v>
      </c>
      <c r="D1252" s="50" t="s">
        <v>1223</v>
      </c>
      <c r="E1252" s="50">
        <v>3.56045583</v>
      </c>
      <c r="F1252" s="50">
        <v>0</v>
      </c>
      <c r="G1252" s="50">
        <v>41</v>
      </c>
      <c r="H1252" s="50">
        <v>12</v>
      </c>
      <c r="I1252" s="53">
        <f>IF(E1252&gt;0,TIME(F1252,G1252,H1252),"")</f>
        <v>2.8611111111111115E-2</v>
      </c>
      <c r="J1252" s="54">
        <f>IF(E1252&gt;0,TIME(F1252,G1252,H1252)/E1252,"")</f>
        <v>8.0358000428026981E-3</v>
      </c>
      <c r="K1252" s="50" t="s">
        <v>1229</v>
      </c>
      <c r="L1252" s="50" t="s">
        <v>1322</v>
      </c>
      <c r="M1252" s="55">
        <f>IF(D1252&gt;0,0.0416666666666667/J1252,"")</f>
        <v>5.1851298495145661</v>
      </c>
      <c r="N1252" s="50">
        <v>0</v>
      </c>
      <c r="Q1252" s="151">
        <f>IF("1-Swim"=D1252,J1252*2.4,IF("2-Bike"=D1252,J1252*112,IF("3-Run"=D1252,J1252*26.2,0)))</f>
        <v>0.21053796112143069</v>
      </c>
      <c r="R1252" s="151">
        <f>Q1252/2</f>
        <v>0.10526898056071535</v>
      </c>
      <c r="S1252" s="53">
        <f>J1252*26.2</f>
        <v>0.21053796112143069</v>
      </c>
      <c r="T1252" s="53">
        <f>(J1252+0.0013889)*26.2</f>
        <v>0.24692714112143069</v>
      </c>
      <c r="U1252" s="53">
        <f>S1252/2</f>
        <v>0.10526898056071535</v>
      </c>
      <c r="V1252" s="53">
        <f>T1252/2</f>
        <v>0.12346357056071534</v>
      </c>
      <c r="W1252" s="50">
        <f>RANK(J1252,J:J,1)</f>
        <v>2454</v>
      </c>
      <c r="X1252" s="50">
        <f>YEAR(B1252)</f>
        <v>2009</v>
      </c>
      <c r="Y1252" s="50">
        <f>MONTH(B1252)</f>
        <v>2</v>
      </c>
      <c r="Z1252" s="56">
        <f>X1252*100+Y1252</f>
        <v>200902</v>
      </c>
      <c r="AA1252" s="56">
        <f>WEEKNUM(B1252,1)</f>
        <v>7</v>
      </c>
      <c r="AB1252" s="58">
        <f>IF(ISBLANK(B1252)," ",MAX(B1252-B1251-1,0))</f>
        <v>7</v>
      </c>
      <c r="AC1252" s="56">
        <f>DAY(B1252)</f>
        <v>10</v>
      </c>
      <c r="AD1252" s="53">
        <f>U1252+V1252</f>
        <v>0.2287325511214307</v>
      </c>
      <c r="AE1252" s="56">
        <f>IF("1-Swim"=D1252,E1252*46.7,IF("2-Bike"=D1252,E1252,IF("3-Run"=D1252,E1252*4.27,0)))</f>
        <v>15.203146394099999</v>
      </c>
    </row>
    <row r="1253" spans="1:31" x14ac:dyDescent="0.25">
      <c r="A1253" s="50">
        <v>1252</v>
      </c>
      <c r="B1253" s="51">
        <v>39855.511111111111</v>
      </c>
      <c r="C1253" s="75">
        <f>B1253</f>
        <v>39855.511111111111</v>
      </c>
      <c r="D1253" s="50" t="s">
        <v>1223</v>
      </c>
      <c r="E1253" s="50">
        <v>2.8583066000000001</v>
      </c>
      <c r="F1253" s="50">
        <v>0</v>
      </c>
      <c r="G1253" s="50">
        <v>34</v>
      </c>
      <c r="H1253" s="50">
        <v>18</v>
      </c>
      <c r="I1253" s="53">
        <f>IF(E1253&gt;0,TIME(F1253,G1253,H1253),"")</f>
        <v>2.3819444444444445E-2</v>
      </c>
      <c r="J1253" s="54">
        <f>IF(E1253&gt;0,TIME(F1253,G1253,H1253)/E1253,"")</f>
        <v>8.3334112738096197E-3</v>
      </c>
      <c r="K1253" s="50" t="s">
        <v>1229</v>
      </c>
      <c r="L1253" s="50" t="s">
        <v>1322</v>
      </c>
      <c r="M1253" s="55">
        <f>IF(D1253&gt;0,0.0416666666666667/J1253,"")</f>
        <v>4.9999532361516072</v>
      </c>
      <c r="N1253" s="50">
        <v>0</v>
      </c>
      <c r="Q1253" s="151">
        <f>IF("1-Swim"=D1253,J1253*2.4,IF("2-Bike"=D1253,J1253*112,IF("3-Run"=D1253,J1253*26.2,0)))</f>
        <v>0.21833537537381204</v>
      </c>
      <c r="R1253" s="151">
        <f>Q1253/2</f>
        <v>0.10916768768690602</v>
      </c>
      <c r="S1253" s="53">
        <f>J1253*26.2</f>
        <v>0.21833537537381204</v>
      </c>
      <c r="T1253" s="53">
        <f>(J1253+0.0013889)*26.2</f>
        <v>0.25472455537381206</v>
      </c>
      <c r="U1253" s="53">
        <f>S1253/2</f>
        <v>0.10916768768690602</v>
      </c>
      <c r="V1253" s="53">
        <f>T1253/2</f>
        <v>0.12736227768690603</v>
      </c>
      <c r="W1253" s="50">
        <f>RANK(J1253,J:J,1)</f>
        <v>2608</v>
      </c>
      <c r="X1253" s="50">
        <f>YEAR(B1253)</f>
        <v>2009</v>
      </c>
      <c r="Y1253" s="50">
        <f>MONTH(B1253)</f>
        <v>2</v>
      </c>
      <c r="Z1253" s="56">
        <f>X1253*100+Y1253</f>
        <v>200902</v>
      </c>
      <c r="AA1253" s="56">
        <f>WEEKNUM(B1253,1)</f>
        <v>7</v>
      </c>
      <c r="AB1253" s="58">
        <f>IF(ISBLANK(B1253)," ",MAX(B1253-B1252-1,0))</f>
        <v>6.9444444452528842E-3</v>
      </c>
      <c r="AC1253" s="56">
        <f>DAY(B1253)</f>
        <v>11</v>
      </c>
      <c r="AD1253" s="53">
        <f>U1253+V1253</f>
        <v>0.23652996537381205</v>
      </c>
      <c r="AE1253" s="56">
        <f>IF("1-Swim"=D1253,E1253*46.7,IF("2-Bike"=D1253,E1253,IF("3-Run"=D1253,E1253*4.27,0)))</f>
        <v>12.204969181999999</v>
      </c>
    </row>
    <row r="1254" spans="1:31" x14ac:dyDescent="0.25">
      <c r="A1254" s="50">
        <v>1253</v>
      </c>
      <c r="B1254" s="51">
        <v>39857.517361111109</v>
      </c>
      <c r="C1254" s="75">
        <f>B1254</f>
        <v>39857.517361111109</v>
      </c>
      <c r="D1254" s="50" t="s">
        <v>1223</v>
      </c>
      <c r="E1254" s="50">
        <v>3.9270647200000002</v>
      </c>
      <c r="F1254" s="50">
        <v>0</v>
      </c>
      <c r="G1254" s="50">
        <v>40</v>
      </c>
      <c r="H1254" s="50">
        <v>36</v>
      </c>
      <c r="I1254" s="53">
        <f>IF(E1254&gt;0,TIME(F1254,G1254,H1254),"")</f>
        <v>2.8194444444444442E-2</v>
      </c>
      <c r="J1254" s="54">
        <f>IF(E1254&gt;0,TIME(F1254,G1254,H1254)/E1254,"")</f>
        <v>7.179521208513325E-3</v>
      </c>
      <c r="K1254" s="50" t="s">
        <v>1229</v>
      </c>
      <c r="L1254" s="50" t="s">
        <v>1322</v>
      </c>
      <c r="M1254" s="55">
        <f>IF(D1254&gt;0,0.0416666666666667/J1254,"")</f>
        <v>5.8035439211822712</v>
      </c>
      <c r="N1254" s="50">
        <v>0</v>
      </c>
      <c r="Q1254" s="151">
        <f>IF("1-Swim"=D1254,J1254*2.4,IF("2-Bike"=D1254,J1254*112,IF("3-Run"=D1254,J1254*26.2,0)))</f>
        <v>0.18810345566304912</v>
      </c>
      <c r="R1254" s="151">
        <f>Q1254/2</f>
        <v>9.4051727831524559E-2</v>
      </c>
      <c r="S1254" s="53">
        <f>J1254*26.2</f>
        <v>0.18810345566304912</v>
      </c>
      <c r="T1254" s="53">
        <f>(J1254+0.0013889)*26.2</f>
        <v>0.22449263566304908</v>
      </c>
      <c r="U1254" s="53">
        <f>S1254/2</f>
        <v>9.4051727831524559E-2</v>
      </c>
      <c r="V1254" s="53">
        <f>T1254/2</f>
        <v>0.11224631783152454</v>
      </c>
      <c r="W1254" s="50">
        <f>RANK(J1254,J:J,1)</f>
        <v>1758</v>
      </c>
      <c r="X1254" s="50">
        <f>YEAR(B1254)</f>
        <v>2009</v>
      </c>
      <c r="Y1254" s="50">
        <f>MONTH(B1254)</f>
        <v>2</v>
      </c>
      <c r="Z1254" s="56">
        <f>X1254*100+Y1254</f>
        <v>200902</v>
      </c>
      <c r="AA1254" s="56">
        <f>WEEKNUM(B1254,1)</f>
        <v>7</v>
      </c>
      <c r="AB1254" s="58">
        <f>IF(ISBLANK(B1254)," ",MAX(B1254-B1253-1,0))</f>
        <v>1.0062499999985448</v>
      </c>
      <c r="AC1254" s="56">
        <f>DAY(B1254)</f>
        <v>13</v>
      </c>
      <c r="AD1254" s="53">
        <f>U1254+V1254</f>
        <v>0.2062980456630491</v>
      </c>
      <c r="AE1254" s="56">
        <f>IF("1-Swim"=D1254,E1254*46.7,IF("2-Bike"=D1254,E1254,IF("3-Run"=D1254,E1254*4.27,0)))</f>
        <v>16.768566354400001</v>
      </c>
    </row>
    <row r="1255" spans="1:31" x14ac:dyDescent="0.25">
      <c r="A1255" s="50">
        <v>1254</v>
      </c>
      <c r="B1255" s="51">
        <v>39859.375694444447</v>
      </c>
      <c r="C1255" s="75">
        <f>B1255</f>
        <v>39859.375694444447</v>
      </c>
      <c r="D1255" s="50" t="s">
        <v>1223</v>
      </c>
      <c r="E1255" s="50">
        <v>7.4626657099999996</v>
      </c>
      <c r="F1255" s="50">
        <v>1</v>
      </c>
      <c r="G1255" s="50">
        <v>14</v>
      </c>
      <c r="H1255" s="50">
        <v>50</v>
      </c>
      <c r="I1255" s="53">
        <f>IF(E1255&gt;0,TIME(F1255,G1255,H1255),"")</f>
        <v>5.1967592592592593E-2</v>
      </c>
      <c r="J1255" s="54">
        <f>IF(E1255&gt;0,TIME(F1255,G1255,H1255)/E1255,"")</f>
        <v>6.9636768699093445E-3</v>
      </c>
      <c r="K1255" s="50" t="s">
        <v>1229</v>
      </c>
      <c r="L1255" s="50" t="s">
        <v>1322</v>
      </c>
      <c r="M1255" s="55">
        <f>IF(D1255&gt;0,0.0416666666666667/J1255,"")</f>
        <v>5.9834290770601379</v>
      </c>
      <c r="N1255" s="50">
        <v>0</v>
      </c>
      <c r="Q1255" s="151">
        <f>IF("1-Swim"=D1255,J1255*2.4,IF("2-Bike"=D1255,J1255*112,IF("3-Run"=D1255,J1255*26.2,0)))</f>
        <v>0.18244833399162483</v>
      </c>
      <c r="R1255" s="151">
        <f>Q1255/2</f>
        <v>9.1224166995812414E-2</v>
      </c>
      <c r="S1255" s="53">
        <f>J1255*26.2</f>
        <v>0.18244833399162483</v>
      </c>
      <c r="T1255" s="53">
        <f>(J1255+0.0013889)*26.2</f>
        <v>0.21883751399162482</v>
      </c>
      <c r="U1255" s="53">
        <f>S1255/2</f>
        <v>9.1224166995812414E-2</v>
      </c>
      <c r="V1255" s="53">
        <f>T1255/2</f>
        <v>0.10941875699581241</v>
      </c>
      <c r="W1255" s="50">
        <f>RANK(J1255,J:J,1)</f>
        <v>1525</v>
      </c>
      <c r="X1255" s="50">
        <f>YEAR(B1255)</f>
        <v>2009</v>
      </c>
      <c r="Y1255" s="50">
        <f>MONTH(B1255)</f>
        <v>2</v>
      </c>
      <c r="Z1255" s="56">
        <f>X1255*100+Y1255</f>
        <v>200902</v>
      </c>
      <c r="AA1255" s="56">
        <f>WEEKNUM(B1255,1)</f>
        <v>8</v>
      </c>
      <c r="AB1255" s="58">
        <f>IF(ISBLANK(B1255)," ",MAX(B1255-B1254-1,0))</f>
        <v>0.85833333333721384</v>
      </c>
      <c r="AC1255" s="56">
        <f>DAY(B1255)</f>
        <v>15</v>
      </c>
      <c r="AD1255" s="53">
        <f>U1255+V1255</f>
        <v>0.20064292399162481</v>
      </c>
      <c r="AE1255" s="56">
        <f>IF("1-Swim"=D1255,E1255*46.7,IF("2-Bike"=D1255,E1255,IF("3-Run"=D1255,E1255*4.27,0)))</f>
        <v>31.865582581699996</v>
      </c>
    </row>
    <row r="1256" spans="1:31" x14ac:dyDescent="0.25">
      <c r="A1256" s="50">
        <v>1255</v>
      </c>
      <c r="B1256" s="51">
        <v>39860</v>
      </c>
      <c r="C1256" s="75">
        <f>B1256</f>
        <v>39860</v>
      </c>
      <c r="D1256" s="50" t="s">
        <v>1223</v>
      </c>
      <c r="E1256" s="50">
        <v>7.5</v>
      </c>
      <c r="F1256" s="50">
        <v>1</v>
      </c>
      <c r="G1256" s="50">
        <v>21</v>
      </c>
      <c r="H1256" s="50">
        <v>13</v>
      </c>
      <c r="I1256" s="53">
        <f>IF(E1256&gt;0,TIME(F1256,G1256,H1256),"")</f>
        <v>5.6400462962962965E-2</v>
      </c>
      <c r="J1256" s="54">
        <f>IF(E1256&gt;0,TIME(F1256,G1256,H1256)/E1256,"")</f>
        <v>7.5200617283950619E-3</v>
      </c>
      <c r="K1256" s="50" t="s">
        <v>1229</v>
      </c>
      <c r="L1256" s="50" t="s">
        <v>1323</v>
      </c>
      <c r="M1256" s="55">
        <f>IF(D1256&gt;0,0.0416666666666667/J1256,"")</f>
        <v>5.5407346603734906</v>
      </c>
      <c r="N1256" s="50">
        <v>0</v>
      </c>
      <c r="Q1256" s="151">
        <f>IF("1-Swim"=D1256,J1256*2.4,IF("2-Bike"=D1256,J1256*112,IF("3-Run"=D1256,J1256*26.2,0)))</f>
        <v>0.19702561728395063</v>
      </c>
      <c r="R1256" s="151">
        <f>Q1256/2</f>
        <v>9.8512808641975314E-2</v>
      </c>
      <c r="S1256" s="53">
        <f>J1256*26.2</f>
        <v>0.19702561728395063</v>
      </c>
      <c r="T1256" s="53">
        <f>(J1256+0.0013889)*26.2</f>
        <v>0.23341479728395059</v>
      </c>
      <c r="U1256" s="53">
        <f>S1256/2</f>
        <v>9.8512808641975314E-2</v>
      </c>
      <c r="V1256" s="53">
        <f>T1256/2</f>
        <v>0.1167073986419753</v>
      </c>
      <c r="W1256" s="50">
        <f>RANK(J1256,J:J,1)</f>
        <v>2087</v>
      </c>
      <c r="X1256" s="50">
        <f>YEAR(B1256)</f>
        <v>2009</v>
      </c>
      <c r="Y1256" s="50">
        <f>MONTH(B1256)</f>
        <v>2</v>
      </c>
      <c r="Z1256" s="56">
        <f>X1256*100+Y1256</f>
        <v>200902</v>
      </c>
      <c r="AA1256" s="56">
        <f>WEEKNUM(B1256,1)</f>
        <v>8</v>
      </c>
      <c r="AB1256" s="58">
        <f>IF(ISBLANK(B1256)," ",MAX(B1256-B1255-1,0))</f>
        <v>0</v>
      </c>
      <c r="AC1256" s="56">
        <f>DAY(B1256)</f>
        <v>16</v>
      </c>
      <c r="AD1256" s="53">
        <f>U1256+V1256</f>
        <v>0.21522020728395061</v>
      </c>
      <c r="AE1256" s="56">
        <f>IF("1-Swim"=D1256,E1256*46.7,IF("2-Bike"=D1256,E1256,IF("3-Run"=D1256,E1256*4.27,0)))</f>
        <v>32.024999999999999</v>
      </c>
    </row>
    <row r="1257" spans="1:31" x14ac:dyDescent="0.25">
      <c r="A1257" s="50">
        <v>1256</v>
      </c>
      <c r="B1257" s="51">
        <v>39862</v>
      </c>
      <c r="C1257" s="75">
        <f>B1257</f>
        <v>39862</v>
      </c>
      <c r="D1257" s="50" t="s">
        <v>1225</v>
      </c>
      <c r="E1257" s="50">
        <v>0.5</v>
      </c>
      <c r="F1257" s="50">
        <v>0</v>
      </c>
      <c r="G1257" s="50">
        <v>20</v>
      </c>
      <c r="H1257" s="50">
        <v>3</v>
      </c>
      <c r="I1257" s="53">
        <f>IF(E1257&gt;0,TIME(F1257,G1257,H1257),"")</f>
        <v>1.3923611111111111E-2</v>
      </c>
      <c r="J1257" s="54">
        <f>IF(E1257&gt;0,TIME(F1257,G1257,H1257)/E1257,"")</f>
        <v>2.7847222222222221E-2</v>
      </c>
      <c r="K1257" s="50" t="s">
        <v>1229</v>
      </c>
      <c r="L1257" s="50" t="s">
        <v>1323</v>
      </c>
      <c r="M1257" s="55">
        <f>IF(D1257&gt;0,0.0416666666666667/J1257,"")</f>
        <v>1.4962593516209488</v>
      </c>
      <c r="N1257" s="50">
        <v>0</v>
      </c>
      <c r="Q1257" s="151">
        <f>IF("1-Swim"=D1257,J1257*2.4,IF("2-Bike"=D1257,J1257*112,IF("3-Run"=D1257,J1257*26.2,0)))</f>
        <v>6.6833333333333328E-2</v>
      </c>
      <c r="R1257" s="151">
        <f>Q1257/2</f>
        <v>3.3416666666666664E-2</v>
      </c>
      <c r="S1257" s="53">
        <f>J1257*26.2</f>
        <v>0.72959722222222212</v>
      </c>
      <c r="T1257" s="53">
        <f>(J1257+0.0013889)*26.2</f>
        <v>0.76598640222222214</v>
      </c>
      <c r="U1257" s="53">
        <f>S1257/2</f>
        <v>0.36479861111111106</v>
      </c>
      <c r="V1257" s="53">
        <f>T1257/2</f>
        <v>0.38299320111111107</v>
      </c>
      <c r="W1257" s="50">
        <f>RANK(J1257,J:J,1)</f>
        <v>3317</v>
      </c>
      <c r="X1257" s="50">
        <f>YEAR(B1257)</f>
        <v>2009</v>
      </c>
      <c r="Y1257" s="50">
        <f>MONTH(B1257)</f>
        <v>2</v>
      </c>
      <c r="Z1257" s="56">
        <f>X1257*100+Y1257</f>
        <v>200902</v>
      </c>
      <c r="AA1257" s="56">
        <f>WEEKNUM(B1257,1)</f>
        <v>8</v>
      </c>
      <c r="AB1257" s="58">
        <f>IF(ISBLANK(B1257)," ",MAX(B1257-B1256-1,0))</f>
        <v>1</v>
      </c>
      <c r="AC1257" s="56">
        <f>DAY(B1257)</f>
        <v>18</v>
      </c>
      <c r="AD1257" s="53">
        <f>U1257+V1257</f>
        <v>0.74779181222222213</v>
      </c>
      <c r="AE1257" s="56">
        <f>IF("1-Swim"=D1257,E1257*46.7,IF("2-Bike"=D1257,E1257,IF("3-Run"=D1257,E1257*4.27,0)))</f>
        <v>23.35</v>
      </c>
    </row>
    <row r="1258" spans="1:31" x14ac:dyDescent="0.25">
      <c r="A1258" s="50">
        <v>1257</v>
      </c>
      <c r="B1258" s="51">
        <v>39863</v>
      </c>
      <c r="C1258" s="75">
        <f>B1258</f>
        <v>39863</v>
      </c>
      <c r="D1258" s="50" t="s">
        <v>1223</v>
      </c>
      <c r="E1258" s="50">
        <v>3</v>
      </c>
      <c r="F1258" s="50">
        <v>0</v>
      </c>
      <c r="G1258" s="50">
        <v>31</v>
      </c>
      <c r="H1258" s="50">
        <v>5</v>
      </c>
      <c r="I1258" s="53">
        <f>IF(E1258&gt;0,TIME(F1258,G1258,H1258),"")</f>
        <v>2.1585648148148145E-2</v>
      </c>
      <c r="J1258" s="54">
        <f>IF(E1258&gt;0,TIME(F1258,G1258,H1258)/E1258,"")</f>
        <v>7.1952160493827149E-3</v>
      </c>
      <c r="K1258" s="50" t="s">
        <v>1229</v>
      </c>
      <c r="L1258" s="50" t="s">
        <v>1323</v>
      </c>
      <c r="M1258" s="55">
        <f>IF(D1258&gt;0,0.0416666666666667/J1258,"")</f>
        <v>5.7908847184986652</v>
      </c>
      <c r="N1258" s="50">
        <v>0</v>
      </c>
      <c r="Q1258" s="151">
        <f>IF("1-Swim"=D1258,J1258*2.4,IF("2-Bike"=D1258,J1258*112,IF("3-Run"=D1258,J1258*26.2,0)))</f>
        <v>0.18851466049382712</v>
      </c>
      <c r="R1258" s="151">
        <f>Q1258/2</f>
        <v>9.4257330246913559E-2</v>
      </c>
      <c r="S1258" s="53">
        <f>J1258*26.2</f>
        <v>0.18851466049382712</v>
      </c>
      <c r="T1258" s="53">
        <f>(J1258+0.0013889)*26.2</f>
        <v>0.22490384049382711</v>
      </c>
      <c r="U1258" s="53">
        <f>S1258/2</f>
        <v>9.4257330246913559E-2</v>
      </c>
      <c r="V1258" s="53">
        <f>T1258/2</f>
        <v>0.11245192024691356</v>
      </c>
      <c r="W1258" s="50">
        <f>RANK(J1258,J:J,1)</f>
        <v>1780</v>
      </c>
      <c r="X1258" s="50">
        <f>YEAR(B1258)</f>
        <v>2009</v>
      </c>
      <c r="Y1258" s="50">
        <f>MONTH(B1258)</f>
        <v>2</v>
      </c>
      <c r="Z1258" s="56">
        <f>X1258*100+Y1258</f>
        <v>200902</v>
      </c>
      <c r="AA1258" s="56">
        <f>WEEKNUM(B1258,1)</f>
        <v>8</v>
      </c>
      <c r="AB1258" s="58">
        <f>IF(ISBLANK(B1258)," ",MAX(B1258-B1257-1,0))</f>
        <v>0</v>
      </c>
      <c r="AC1258" s="56">
        <f>DAY(B1258)</f>
        <v>19</v>
      </c>
      <c r="AD1258" s="53">
        <f>U1258+V1258</f>
        <v>0.2067092504938271</v>
      </c>
      <c r="AE1258" s="56">
        <f>IF("1-Swim"=D1258,E1258*46.7,IF("2-Bike"=D1258,E1258,IF("3-Run"=D1258,E1258*4.27,0)))</f>
        <v>12.809999999999999</v>
      </c>
    </row>
    <row r="1259" spans="1:31" x14ac:dyDescent="0.25">
      <c r="A1259" s="50">
        <v>1258</v>
      </c>
      <c r="B1259" s="51">
        <v>39866.436805555553</v>
      </c>
      <c r="C1259" s="75">
        <f>B1259</f>
        <v>39866.436805555553</v>
      </c>
      <c r="D1259" s="50" t="s">
        <v>1223</v>
      </c>
      <c r="E1259" s="50">
        <v>1</v>
      </c>
      <c r="F1259" s="50">
        <v>0</v>
      </c>
      <c r="G1259" s="50">
        <v>10</v>
      </c>
      <c r="H1259" s="50">
        <v>6</v>
      </c>
      <c r="I1259" s="53">
        <f>IF(E1259&gt;0,TIME(F1259,G1259,H1259),"")</f>
        <v>7.013888888888889E-3</v>
      </c>
      <c r="J1259" s="54">
        <f>IF(E1259&gt;0,TIME(F1259,G1259,H1259)/E1259,"")</f>
        <v>7.013888888888889E-3</v>
      </c>
      <c r="K1259" s="50" t="s">
        <v>1229</v>
      </c>
      <c r="L1259" s="50" t="s">
        <v>1322</v>
      </c>
      <c r="M1259" s="55">
        <f>IF(D1259&gt;0,0.0416666666666667/J1259,"")</f>
        <v>5.940594059405945</v>
      </c>
      <c r="N1259" s="50">
        <v>0</v>
      </c>
      <c r="Q1259" s="151">
        <f>IF("1-Swim"=D1259,J1259*2.4,IF("2-Bike"=D1259,J1259*112,IF("3-Run"=D1259,J1259*26.2,0)))</f>
        <v>0.18376388888888889</v>
      </c>
      <c r="R1259" s="151">
        <f>Q1259/2</f>
        <v>9.1881944444444447E-2</v>
      </c>
      <c r="S1259" s="53">
        <f>J1259*26.2</f>
        <v>0.18376388888888889</v>
      </c>
      <c r="T1259" s="53">
        <f>(J1259+0.0013889)*26.2</f>
        <v>0.22015306888888889</v>
      </c>
      <c r="U1259" s="53">
        <f>S1259/2</f>
        <v>9.1881944444444447E-2</v>
      </c>
      <c r="V1259" s="53">
        <f>T1259/2</f>
        <v>0.11007653444444444</v>
      </c>
      <c r="W1259" s="50">
        <f>RANK(J1259,J:J,1)</f>
        <v>1572</v>
      </c>
      <c r="X1259" s="50">
        <f>YEAR(B1259)</f>
        <v>2009</v>
      </c>
      <c r="Y1259" s="50">
        <f>MONTH(B1259)</f>
        <v>2</v>
      </c>
      <c r="Z1259" s="56">
        <f>X1259*100+Y1259</f>
        <v>200902</v>
      </c>
      <c r="AA1259" s="56">
        <f>WEEKNUM(B1259,1)</f>
        <v>9</v>
      </c>
      <c r="AB1259" s="58">
        <f>IF(ISBLANK(B1259)," ",MAX(B1259-B1258-1,0))</f>
        <v>2.4368055555532919</v>
      </c>
      <c r="AC1259" s="56">
        <f>DAY(B1259)</f>
        <v>22</v>
      </c>
      <c r="AD1259" s="53">
        <f>U1259+V1259</f>
        <v>0.2019584788888889</v>
      </c>
      <c r="AE1259" s="56">
        <f>IF("1-Swim"=D1259,E1259*46.7,IF("2-Bike"=D1259,E1259,IF("3-Run"=D1259,E1259*4.27,0)))</f>
        <v>4.2699999999999996</v>
      </c>
    </row>
    <row r="1260" spans="1:31" x14ac:dyDescent="0.25">
      <c r="A1260" s="50">
        <v>1259</v>
      </c>
      <c r="B1260" s="51">
        <v>39866.461111111108</v>
      </c>
      <c r="C1260" s="75">
        <f>B1260</f>
        <v>39866.461111111108</v>
      </c>
      <c r="D1260" s="50" t="s">
        <v>1223</v>
      </c>
      <c r="E1260" s="50">
        <v>7.6490770100000001</v>
      </c>
      <c r="F1260" s="50">
        <v>1</v>
      </c>
      <c r="G1260" s="50">
        <v>26</v>
      </c>
      <c r="H1260" s="50">
        <v>16</v>
      </c>
      <c r="I1260" s="53">
        <f>IF(E1260&gt;0,TIME(F1260,G1260,H1260),"")</f>
        <v>5.9907407407407409E-2</v>
      </c>
      <c r="J1260" s="54">
        <f>IF(E1260&gt;0,TIME(F1260,G1260,H1260)/E1260,"")</f>
        <v>7.8319785941607881E-3</v>
      </c>
      <c r="K1260" s="50" t="s">
        <v>1229</v>
      </c>
      <c r="L1260" s="50" t="s">
        <v>1322</v>
      </c>
      <c r="M1260" s="55">
        <f>IF(D1260&gt;0,0.0416666666666667/J1260,"")</f>
        <v>5.3200690177743475</v>
      </c>
      <c r="N1260" s="50">
        <v>0</v>
      </c>
      <c r="Q1260" s="151">
        <f>IF("1-Swim"=D1260,J1260*2.4,IF("2-Bike"=D1260,J1260*112,IF("3-Run"=D1260,J1260*26.2,0)))</f>
        <v>0.20519783916701265</v>
      </c>
      <c r="R1260" s="151">
        <f>Q1260/2</f>
        <v>0.10259891958350632</v>
      </c>
      <c r="S1260" s="53">
        <f>J1260*26.2</f>
        <v>0.20519783916701265</v>
      </c>
      <c r="T1260" s="53">
        <f>(J1260+0.0013889)*26.2</f>
        <v>0.24158701916701264</v>
      </c>
      <c r="U1260" s="53">
        <f>S1260/2</f>
        <v>0.10259891958350632</v>
      </c>
      <c r="V1260" s="53">
        <f>T1260/2</f>
        <v>0.12079350958350632</v>
      </c>
      <c r="W1260" s="50">
        <f>RANK(J1260,J:J,1)</f>
        <v>2325</v>
      </c>
      <c r="X1260" s="50">
        <f>YEAR(B1260)</f>
        <v>2009</v>
      </c>
      <c r="Y1260" s="50">
        <f>MONTH(B1260)</f>
        <v>2</v>
      </c>
      <c r="Z1260" s="56">
        <f>X1260*100+Y1260</f>
        <v>200902</v>
      </c>
      <c r="AA1260" s="56">
        <f>WEEKNUM(B1260,1)</f>
        <v>9</v>
      </c>
      <c r="AB1260" s="58">
        <f>IF(ISBLANK(B1260)," ",MAX(B1260-B1259-1,0))</f>
        <v>0</v>
      </c>
      <c r="AC1260" s="56">
        <f>DAY(B1260)</f>
        <v>22</v>
      </c>
      <c r="AD1260" s="53">
        <f>U1260+V1260</f>
        <v>0.22339242916701263</v>
      </c>
      <c r="AE1260" s="56">
        <f>IF("1-Swim"=D1260,E1260*46.7,IF("2-Bike"=D1260,E1260,IF("3-Run"=D1260,E1260*4.27,0)))</f>
        <v>32.661558832699995</v>
      </c>
    </row>
    <row r="1261" spans="1:31" x14ac:dyDescent="0.25">
      <c r="A1261" s="50">
        <v>1260</v>
      </c>
      <c r="B1261" s="51">
        <v>39869</v>
      </c>
      <c r="C1261" s="75">
        <f>B1261</f>
        <v>39869</v>
      </c>
      <c r="D1261" s="50" t="s">
        <v>1223</v>
      </c>
      <c r="E1261" s="50">
        <v>3</v>
      </c>
      <c r="F1261" s="50">
        <v>0</v>
      </c>
      <c r="G1261" s="50">
        <v>29</v>
      </c>
      <c r="H1261" s="50">
        <v>4</v>
      </c>
      <c r="I1261" s="53">
        <f>IF(E1261&gt;0,TIME(F1261,G1261,H1261),"")</f>
        <v>2.0185185185185184E-2</v>
      </c>
      <c r="J1261" s="54">
        <f>IF(E1261&gt;0,TIME(F1261,G1261,H1261)/E1261,"")</f>
        <v>6.7283950617283948E-3</v>
      </c>
      <c r="K1261" s="50" t="s">
        <v>1229</v>
      </c>
      <c r="L1261" s="50" t="s">
        <v>1323</v>
      </c>
      <c r="M1261" s="55">
        <f>IF(D1261&gt;0,0.0416666666666667/J1261,"")</f>
        <v>6.1926605504587204</v>
      </c>
      <c r="N1261" s="50">
        <v>0</v>
      </c>
      <c r="Q1261" s="151">
        <f>IF("1-Swim"=D1261,J1261*2.4,IF("2-Bike"=D1261,J1261*112,IF("3-Run"=D1261,J1261*26.2,0)))</f>
        <v>0.17628395061728394</v>
      </c>
      <c r="R1261" s="151">
        <f>Q1261/2</f>
        <v>8.814197530864197E-2</v>
      </c>
      <c r="S1261" s="53">
        <f>J1261*26.2</f>
        <v>0.17628395061728394</v>
      </c>
      <c r="T1261" s="53">
        <f>(J1261+0.0013889)*26.2</f>
        <v>0.21267313061728393</v>
      </c>
      <c r="U1261" s="53">
        <f>S1261/2</f>
        <v>8.814197530864197E-2</v>
      </c>
      <c r="V1261" s="53">
        <f>T1261/2</f>
        <v>0.10633656530864197</v>
      </c>
      <c r="W1261" s="50">
        <f>RANK(J1261,J:J,1)</f>
        <v>1224</v>
      </c>
      <c r="X1261" s="50">
        <f>YEAR(B1261)</f>
        <v>2009</v>
      </c>
      <c r="Y1261" s="50">
        <f>MONTH(B1261)</f>
        <v>2</v>
      </c>
      <c r="Z1261" s="56">
        <f>X1261*100+Y1261</f>
        <v>200902</v>
      </c>
      <c r="AA1261" s="56">
        <f>WEEKNUM(B1261,1)</f>
        <v>9</v>
      </c>
      <c r="AB1261" s="58">
        <f>IF(ISBLANK(B1261)," ",MAX(B1261-B1260-1,0))</f>
        <v>1.538888888891961</v>
      </c>
      <c r="AC1261" s="56">
        <f>DAY(B1261)</f>
        <v>25</v>
      </c>
      <c r="AD1261" s="53">
        <f>U1261+V1261</f>
        <v>0.19447854061728392</v>
      </c>
      <c r="AE1261" s="56">
        <f>IF("1-Swim"=D1261,E1261*46.7,IF("2-Bike"=D1261,E1261,IF("3-Run"=D1261,E1261*4.27,0)))</f>
        <v>12.809999999999999</v>
      </c>
    </row>
    <row r="1262" spans="1:31" x14ac:dyDescent="0.25">
      <c r="A1262" s="50">
        <v>1261</v>
      </c>
      <c r="B1262" s="51">
        <v>39871.53125</v>
      </c>
      <c r="C1262" s="75">
        <f>B1262</f>
        <v>39871.53125</v>
      </c>
      <c r="D1262" s="50" t="s">
        <v>1223</v>
      </c>
      <c r="E1262" s="50">
        <v>2.7837420800000001</v>
      </c>
      <c r="F1262" s="50">
        <v>0</v>
      </c>
      <c r="G1262" s="50">
        <v>31</v>
      </c>
      <c r="H1262" s="50">
        <v>17</v>
      </c>
      <c r="I1262" s="53">
        <f>IF(E1262&gt;0,TIME(F1262,G1262,H1262),"")</f>
        <v>2.1724537037037039E-2</v>
      </c>
      <c r="J1262" s="54">
        <f>IF(E1262&gt;0,TIME(F1262,G1262,H1262)/E1262,"")</f>
        <v>7.8040768191559749E-3</v>
      </c>
      <c r="K1262" s="50" t="s">
        <v>1229</v>
      </c>
      <c r="L1262" s="50" t="s">
        <v>1322</v>
      </c>
      <c r="M1262" s="55">
        <f>IF(D1262&gt;0,0.0416666666666667/J1262,"")</f>
        <v>5.3390897645178521</v>
      </c>
      <c r="N1262" s="50">
        <v>0</v>
      </c>
      <c r="Q1262" s="151">
        <f>IF("1-Swim"=D1262,J1262*2.4,IF("2-Bike"=D1262,J1262*112,IF("3-Run"=D1262,J1262*26.2,0)))</f>
        <v>0.20446681266188654</v>
      </c>
      <c r="R1262" s="151">
        <f>Q1262/2</f>
        <v>0.10223340633094327</v>
      </c>
      <c r="S1262" s="53">
        <f>J1262*26.2</f>
        <v>0.20446681266188654</v>
      </c>
      <c r="T1262" s="53">
        <f>(J1262+0.0013889)*26.2</f>
        <v>0.24085599266188651</v>
      </c>
      <c r="U1262" s="53">
        <f>S1262/2</f>
        <v>0.10223340633094327</v>
      </c>
      <c r="V1262" s="53">
        <f>T1262/2</f>
        <v>0.12042799633094325</v>
      </c>
      <c r="W1262" s="50">
        <f>RANK(J1262,J:J,1)</f>
        <v>2304</v>
      </c>
      <c r="X1262" s="50">
        <f>YEAR(B1262)</f>
        <v>2009</v>
      </c>
      <c r="Y1262" s="50">
        <f>MONTH(B1262)</f>
        <v>2</v>
      </c>
      <c r="Z1262" s="56">
        <f>X1262*100+Y1262</f>
        <v>200902</v>
      </c>
      <c r="AA1262" s="56">
        <f>WEEKNUM(B1262,1)</f>
        <v>9</v>
      </c>
      <c r="AB1262" s="58">
        <f>IF(ISBLANK(B1262)," ",MAX(B1262-B1261-1,0))</f>
        <v>1.53125</v>
      </c>
      <c r="AC1262" s="56">
        <f>DAY(B1262)</f>
        <v>27</v>
      </c>
      <c r="AD1262" s="53">
        <f>U1262+V1262</f>
        <v>0.22266140266188653</v>
      </c>
      <c r="AE1262" s="56">
        <f>IF("1-Swim"=D1262,E1262*46.7,IF("2-Bike"=D1262,E1262,IF("3-Run"=D1262,E1262*4.27,0)))</f>
        <v>11.8865786816</v>
      </c>
    </row>
    <row r="1263" spans="1:31" x14ac:dyDescent="0.25">
      <c r="A1263" s="50">
        <v>1262</v>
      </c>
      <c r="B1263" s="51">
        <v>39877.504166666666</v>
      </c>
      <c r="C1263" s="75">
        <f>B1263</f>
        <v>39877.504166666666</v>
      </c>
      <c r="D1263" s="50" t="s">
        <v>1223</v>
      </c>
      <c r="E1263" s="50">
        <v>2.75267353</v>
      </c>
      <c r="F1263" s="50">
        <v>0</v>
      </c>
      <c r="G1263" s="50">
        <v>29</v>
      </c>
      <c r="H1263" s="50">
        <v>1</v>
      </c>
      <c r="I1263" s="53">
        <f>IF(E1263&gt;0,TIME(F1263,G1263,H1263),"")</f>
        <v>2.0150462962962964E-2</v>
      </c>
      <c r="J1263" s="54">
        <f>IF(E1263&gt;0,TIME(F1263,G1263,H1263)/E1263,"")</f>
        <v>7.3203243113842721E-3</v>
      </c>
      <c r="K1263" s="50" t="s">
        <v>1229</v>
      </c>
      <c r="L1263" s="50" t="s">
        <v>1322</v>
      </c>
      <c r="M1263" s="55">
        <f>IF(D1263&gt;0,0.0416666666666667/J1263,"")</f>
        <v>5.6919153980471036</v>
      </c>
      <c r="N1263" s="50">
        <v>0</v>
      </c>
      <c r="Q1263" s="151">
        <f>IF("1-Swim"=D1263,J1263*2.4,IF("2-Bike"=D1263,J1263*112,IF("3-Run"=D1263,J1263*26.2,0)))</f>
        <v>0.19179249695826792</v>
      </c>
      <c r="R1263" s="151">
        <f>Q1263/2</f>
        <v>9.5896248479133958E-2</v>
      </c>
      <c r="S1263" s="53">
        <f>J1263*26.2</f>
        <v>0.19179249695826792</v>
      </c>
      <c r="T1263" s="53">
        <f>(J1263+0.0013889)*26.2</f>
        <v>0.22818167695826794</v>
      </c>
      <c r="U1263" s="53">
        <f>S1263/2</f>
        <v>9.5896248479133958E-2</v>
      </c>
      <c r="V1263" s="53">
        <f>T1263/2</f>
        <v>0.11409083847913397</v>
      </c>
      <c r="W1263" s="50">
        <f>RANK(J1263,J:J,1)</f>
        <v>1915</v>
      </c>
      <c r="X1263" s="50">
        <f>YEAR(B1263)</f>
        <v>2009</v>
      </c>
      <c r="Y1263" s="50">
        <f>MONTH(B1263)</f>
        <v>3</v>
      </c>
      <c r="Z1263" s="56">
        <f>X1263*100+Y1263</f>
        <v>200903</v>
      </c>
      <c r="AA1263" s="56">
        <f>WEEKNUM(B1263,1)</f>
        <v>10</v>
      </c>
      <c r="AB1263" s="58">
        <f>IF(ISBLANK(B1263)," ",MAX(B1263-B1262-1,0))</f>
        <v>4.9729166666656965</v>
      </c>
      <c r="AC1263" s="56">
        <f>DAY(B1263)</f>
        <v>5</v>
      </c>
      <c r="AD1263" s="53">
        <f>U1263+V1263</f>
        <v>0.20998708695826793</v>
      </c>
      <c r="AE1263" s="56">
        <f>IF("1-Swim"=D1263,E1263*46.7,IF("2-Bike"=D1263,E1263,IF("3-Run"=D1263,E1263*4.27,0)))</f>
        <v>11.7539159731</v>
      </c>
    </row>
    <row r="1264" spans="1:31" x14ac:dyDescent="0.25">
      <c r="A1264" s="50">
        <v>1263</v>
      </c>
      <c r="B1264" s="51">
        <v>39878.502083333333</v>
      </c>
      <c r="C1264" s="75">
        <f>B1264</f>
        <v>39878.502083333333</v>
      </c>
      <c r="D1264" s="50" t="s">
        <v>1223</v>
      </c>
      <c r="E1264" s="50">
        <v>3.4983187299999998</v>
      </c>
      <c r="F1264" s="50">
        <v>0</v>
      </c>
      <c r="G1264" s="50">
        <v>37</v>
      </c>
      <c r="H1264" s="50">
        <v>26</v>
      </c>
      <c r="I1264" s="53">
        <f>IF(E1264&gt;0,TIME(F1264,G1264,H1264),"")</f>
        <v>2.5995370370370367E-2</v>
      </c>
      <c r="J1264" s="54">
        <f>IF(E1264&gt;0,TIME(F1264,G1264,H1264)/E1264,"")</f>
        <v>7.430818166293947E-3</v>
      </c>
      <c r="K1264" s="50" t="s">
        <v>1229</v>
      </c>
      <c r="L1264" s="50" t="s">
        <v>1322</v>
      </c>
      <c r="M1264" s="55">
        <f>IF(D1264&gt;0,0.0416666666666667/J1264,"")</f>
        <v>5.6072784630454189</v>
      </c>
      <c r="N1264" s="50">
        <v>0</v>
      </c>
      <c r="Q1264" s="151">
        <f>IF("1-Swim"=D1264,J1264*2.4,IF("2-Bike"=D1264,J1264*112,IF("3-Run"=D1264,J1264*26.2,0)))</f>
        <v>0.19468743595690141</v>
      </c>
      <c r="R1264" s="151">
        <f>Q1264/2</f>
        <v>9.7343717978450706E-2</v>
      </c>
      <c r="S1264" s="53">
        <f>J1264*26.2</f>
        <v>0.19468743595690141</v>
      </c>
      <c r="T1264" s="53">
        <f>(J1264+0.0013889)*26.2</f>
        <v>0.23107661595690138</v>
      </c>
      <c r="U1264" s="53">
        <f>S1264/2</f>
        <v>9.7343717978450706E-2</v>
      </c>
      <c r="V1264" s="53">
        <f>T1264/2</f>
        <v>0.11553830797845069</v>
      </c>
      <c r="W1264" s="50">
        <f>RANK(J1264,J:J,1)</f>
        <v>2000</v>
      </c>
      <c r="X1264" s="50">
        <f>YEAR(B1264)</f>
        <v>2009</v>
      </c>
      <c r="Y1264" s="50">
        <f>MONTH(B1264)</f>
        <v>3</v>
      </c>
      <c r="Z1264" s="56">
        <f>X1264*100+Y1264</f>
        <v>200903</v>
      </c>
      <c r="AA1264" s="56">
        <f>WEEKNUM(B1264,1)</f>
        <v>10</v>
      </c>
      <c r="AB1264" s="58">
        <f>IF(ISBLANK(B1264)," ",MAX(B1264-B1263-1,0))</f>
        <v>0</v>
      </c>
      <c r="AC1264" s="56">
        <f>DAY(B1264)</f>
        <v>6</v>
      </c>
      <c r="AD1264" s="53">
        <f>U1264+V1264</f>
        <v>0.21288202595690139</v>
      </c>
      <c r="AE1264" s="56">
        <f>IF("1-Swim"=D1264,E1264*46.7,IF("2-Bike"=D1264,E1264,IF("3-Run"=D1264,E1264*4.27,0)))</f>
        <v>14.937820977099998</v>
      </c>
    </row>
    <row r="1265" spans="1:31" x14ac:dyDescent="0.25">
      <c r="A1265" s="50">
        <v>1264</v>
      </c>
      <c r="B1265" s="51">
        <v>39880.336111111108</v>
      </c>
      <c r="C1265" s="75">
        <f>B1265</f>
        <v>39880.336111111108</v>
      </c>
      <c r="D1265" s="50" t="s">
        <v>1223</v>
      </c>
      <c r="E1265" s="50">
        <v>7.12091166</v>
      </c>
      <c r="F1265" s="50">
        <v>1</v>
      </c>
      <c r="G1265" s="50">
        <v>22</v>
      </c>
      <c r="H1265" s="50">
        <v>42</v>
      </c>
      <c r="I1265" s="53">
        <f>IF(E1265&gt;0,TIME(F1265,G1265,H1265),"")</f>
        <v>5.7430555555555561E-2</v>
      </c>
      <c r="J1265" s="54">
        <f>IF(E1265&gt;0,TIME(F1265,G1265,H1265)/E1265,"")</f>
        <v>8.0650565963565901E-3</v>
      </c>
      <c r="K1265" s="50" t="s">
        <v>1229</v>
      </c>
      <c r="L1265" s="50" t="s">
        <v>1322</v>
      </c>
      <c r="M1265" s="55">
        <f>IF(D1265&gt;0,0.0416666666666667/J1265,"")</f>
        <v>5.166320430471588</v>
      </c>
      <c r="N1265" s="50">
        <v>0</v>
      </c>
      <c r="Q1265" s="151">
        <f>IF("1-Swim"=D1265,J1265*2.4,IF("2-Bike"=D1265,J1265*112,IF("3-Run"=D1265,J1265*26.2,0)))</f>
        <v>0.21130448282454264</v>
      </c>
      <c r="R1265" s="151">
        <f>Q1265/2</f>
        <v>0.10565224141227132</v>
      </c>
      <c r="S1265" s="53">
        <f>J1265*26.2</f>
        <v>0.21130448282454264</v>
      </c>
      <c r="T1265" s="53">
        <f>(J1265+0.0013889)*26.2</f>
        <v>0.24769366282454267</v>
      </c>
      <c r="U1265" s="53">
        <f>S1265/2</f>
        <v>0.10565224141227132</v>
      </c>
      <c r="V1265" s="53">
        <f>T1265/2</f>
        <v>0.12384683141227133</v>
      </c>
      <c r="W1265" s="50">
        <f>RANK(J1265,J:J,1)</f>
        <v>2465</v>
      </c>
      <c r="X1265" s="50">
        <f>YEAR(B1265)</f>
        <v>2009</v>
      </c>
      <c r="Y1265" s="50">
        <f>MONTH(B1265)</f>
        <v>3</v>
      </c>
      <c r="Z1265" s="56">
        <f>X1265*100+Y1265</f>
        <v>200903</v>
      </c>
      <c r="AA1265" s="56">
        <f>WEEKNUM(B1265,1)</f>
        <v>11</v>
      </c>
      <c r="AB1265" s="58">
        <f>IF(ISBLANK(B1265)," ",MAX(B1265-B1264-1,0))</f>
        <v>0.83402777777519077</v>
      </c>
      <c r="AC1265" s="56">
        <f>DAY(B1265)</f>
        <v>8</v>
      </c>
      <c r="AD1265" s="53">
        <f>U1265+V1265</f>
        <v>0.22949907282454265</v>
      </c>
      <c r="AE1265" s="56">
        <f>IF("1-Swim"=D1265,E1265*46.7,IF("2-Bike"=D1265,E1265,IF("3-Run"=D1265,E1265*4.27,0)))</f>
        <v>30.406292788199998</v>
      </c>
    </row>
    <row r="1266" spans="1:31" x14ac:dyDescent="0.25">
      <c r="A1266" s="50">
        <v>1265</v>
      </c>
      <c r="B1266" s="51">
        <v>39881</v>
      </c>
      <c r="C1266" s="75">
        <f>B1266</f>
        <v>39881</v>
      </c>
      <c r="D1266" s="50" t="s">
        <v>1223</v>
      </c>
      <c r="E1266" s="50">
        <v>7.5</v>
      </c>
      <c r="F1266" s="50">
        <v>1</v>
      </c>
      <c r="G1266" s="50">
        <v>78</v>
      </c>
      <c r="H1266" s="50">
        <v>13</v>
      </c>
      <c r="I1266" s="53">
        <f>IF(E1266&gt;0,TIME(F1266,G1266,H1266),"")</f>
        <v>9.5983796296296289E-2</v>
      </c>
      <c r="J1266" s="54">
        <f>IF(E1266&gt;0,TIME(F1266,G1266,H1266)/E1266,"")</f>
        <v>1.2797839506172838E-2</v>
      </c>
      <c r="K1266" s="50" t="s">
        <v>1229</v>
      </c>
      <c r="L1266" s="50" t="s">
        <v>1323</v>
      </c>
      <c r="M1266" s="55">
        <f>IF(D1266&gt;0,0.0416666666666667/J1266,"")</f>
        <v>3.2557578680815173</v>
      </c>
      <c r="N1266" s="50">
        <v>0</v>
      </c>
      <c r="Q1266" s="151">
        <f>IF("1-Swim"=D1266,J1266*2.4,IF("2-Bike"=D1266,J1266*112,IF("3-Run"=D1266,J1266*26.2,0)))</f>
        <v>0.33530339506172835</v>
      </c>
      <c r="R1266" s="151">
        <f>Q1266/2</f>
        <v>0.16765169753086417</v>
      </c>
      <c r="S1266" s="53">
        <f>J1266*26.2</f>
        <v>0.33530339506172835</v>
      </c>
      <c r="T1266" s="53">
        <f>(J1266+0.0013889)*26.2</f>
        <v>0.37169257506172837</v>
      </c>
      <c r="U1266" s="53">
        <f>S1266/2</f>
        <v>0.16765169753086417</v>
      </c>
      <c r="V1266" s="53">
        <f>T1266/2</f>
        <v>0.18584628753086418</v>
      </c>
      <c r="W1266" s="50">
        <f>RANK(J1266,J:J,1)</f>
        <v>3004</v>
      </c>
      <c r="X1266" s="50">
        <f>YEAR(B1266)</f>
        <v>2009</v>
      </c>
      <c r="Y1266" s="50">
        <f>MONTH(B1266)</f>
        <v>3</v>
      </c>
      <c r="Z1266" s="56">
        <f>X1266*100+Y1266</f>
        <v>200903</v>
      </c>
      <c r="AA1266" s="56">
        <f>WEEKNUM(B1266,1)</f>
        <v>11</v>
      </c>
      <c r="AB1266" s="58">
        <f>IF(ISBLANK(B1266)," ",MAX(B1266-B1265-1,0))</f>
        <v>0</v>
      </c>
      <c r="AC1266" s="56">
        <f>DAY(B1266)</f>
        <v>9</v>
      </c>
      <c r="AD1266" s="53">
        <f>U1266+V1266</f>
        <v>0.35349798506172836</v>
      </c>
      <c r="AE1266" s="56">
        <f>IF("1-Swim"=D1266,E1266*46.7,IF("2-Bike"=D1266,E1266,IF("3-Run"=D1266,E1266*4.27,0)))</f>
        <v>32.024999999999999</v>
      </c>
    </row>
    <row r="1267" spans="1:31" x14ac:dyDescent="0.25">
      <c r="A1267" s="50">
        <v>1266</v>
      </c>
      <c r="B1267" s="51">
        <v>39882.686805555553</v>
      </c>
      <c r="C1267" s="75">
        <f>B1267</f>
        <v>39882.686805555553</v>
      </c>
      <c r="D1267" s="50" t="s">
        <v>1223</v>
      </c>
      <c r="E1267" s="50">
        <v>2.7091775600000001</v>
      </c>
      <c r="F1267" s="50">
        <v>0</v>
      </c>
      <c r="G1267" s="50">
        <v>38</v>
      </c>
      <c r="H1267" s="50">
        <v>8</v>
      </c>
      <c r="I1267" s="53">
        <f>IF(E1267&gt;0,TIME(F1267,G1267,H1267),"")</f>
        <v>2.6481481481481481E-2</v>
      </c>
      <c r="J1267" s="54">
        <f>IF(E1267&gt;0,TIME(F1267,G1267,H1267)/E1267,"")</f>
        <v>9.7747308528133084E-3</v>
      </c>
      <c r="K1267" s="50" t="s">
        <v>1229</v>
      </c>
      <c r="L1267" s="50" t="s">
        <v>1322</v>
      </c>
      <c r="M1267" s="55">
        <f>IF(D1267&gt;0,0.0416666666666667/J1267,"")</f>
        <v>4.2626919650349686</v>
      </c>
      <c r="N1267" s="50">
        <v>0</v>
      </c>
      <c r="Q1267" s="151">
        <f>IF("1-Swim"=D1267,J1267*2.4,IF("2-Bike"=D1267,J1267*112,IF("3-Run"=D1267,J1267*26.2,0)))</f>
        <v>0.25609794834370869</v>
      </c>
      <c r="R1267" s="151">
        <f>Q1267/2</f>
        <v>0.12804897417185435</v>
      </c>
      <c r="S1267" s="53">
        <f>J1267*26.2</f>
        <v>0.25609794834370869</v>
      </c>
      <c r="T1267" s="53">
        <f>(J1267+0.0013889)*26.2</f>
        <v>0.29248712834370866</v>
      </c>
      <c r="U1267" s="53">
        <f>S1267/2</f>
        <v>0.12804897417185435</v>
      </c>
      <c r="V1267" s="53">
        <f>T1267/2</f>
        <v>0.14624356417185433</v>
      </c>
      <c r="W1267" s="50">
        <f>RANK(J1267,J:J,1)</f>
        <v>2850</v>
      </c>
      <c r="X1267" s="50">
        <f>YEAR(B1267)</f>
        <v>2009</v>
      </c>
      <c r="Y1267" s="50">
        <f>MONTH(B1267)</f>
        <v>3</v>
      </c>
      <c r="Z1267" s="56">
        <f>X1267*100+Y1267</f>
        <v>200903</v>
      </c>
      <c r="AA1267" s="56">
        <f>WEEKNUM(B1267,1)</f>
        <v>11</v>
      </c>
      <c r="AB1267" s="58">
        <f>IF(ISBLANK(B1267)," ",MAX(B1267-B1266-1,0))</f>
        <v>0.68680555555329192</v>
      </c>
      <c r="AC1267" s="56">
        <f>DAY(B1267)</f>
        <v>10</v>
      </c>
      <c r="AD1267" s="53">
        <f>U1267+V1267</f>
        <v>0.2742925383437087</v>
      </c>
      <c r="AE1267" s="56">
        <f>IF("1-Swim"=D1267,E1267*46.7,IF("2-Bike"=D1267,E1267,IF("3-Run"=D1267,E1267*4.27,0)))</f>
        <v>11.5681881812</v>
      </c>
    </row>
    <row r="1268" spans="1:31" x14ac:dyDescent="0.25">
      <c r="A1268" s="50">
        <v>1267</v>
      </c>
      <c r="B1268" s="51">
        <v>39885.665277777778</v>
      </c>
      <c r="C1268" s="75">
        <f>B1268</f>
        <v>39885.665277777778</v>
      </c>
      <c r="D1268" s="50" t="s">
        <v>1223</v>
      </c>
      <c r="E1268" s="50">
        <v>3.3554034000000001</v>
      </c>
      <c r="F1268" s="50">
        <v>0</v>
      </c>
      <c r="G1268" s="50">
        <v>36</v>
      </c>
      <c r="H1268" s="50">
        <v>58</v>
      </c>
      <c r="I1268" s="53">
        <f>IF(E1268&gt;0,TIME(F1268,G1268,H1268),"")</f>
        <v>2.56712962962963E-2</v>
      </c>
      <c r="J1268" s="54">
        <f>IF(E1268&gt;0,TIME(F1268,G1268,H1268)/E1268,"")</f>
        <v>7.6507332311507754E-3</v>
      </c>
      <c r="K1268" s="50" t="s">
        <v>1229</v>
      </c>
      <c r="L1268" s="50" t="s">
        <v>1322</v>
      </c>
      <c r="M1268" s="55">
        <f>IF(D1268&gt;0,0.0416666666666667/J1268,"")</f>
        <v>5.4461011000901749</v>
      </c>
      <c r="N1268" s="50">
        <v>0</v>
      </c>
      <c r="Q1268" s="151">
        <f>IF("1-Swim"=D1268,J1268*2.4,IF("2-Bike"=D1268,J1268*112,IF("3-Run"=D1268,J1268*26.2,0)))</f>
        <v>0.20044921065615032</v>
      </c>
      <c r="R1268" s="151">
        <f>Q1268/2</f>
        <v>0.10022460532807516</v>
      </c>
      <c r="S1268" s="53">
        <f>J1268*26.2</f>
        <v>0.20044921065615032</v>
      </c>
      <c r="T1268" s="53">
        <f>(J1268+0.0013889)*26.2</f>
        <v>0.23683839065615031</v>
      </c>
      <c r="U1268" s="53">
        <f>S1268/2</f>
        <v>0.10022460532807516</v>
      </c>
      <c r="V1268" s="53">
        <f>T1268/2</f>
        <v>0.11841919532807516</v>
      </c>
      <c r="W1268" s="50">
        <f>RANK(J1268,J:J,1)</f>
        <v>2190</v>
      </c>
      <c r="X1268" s="50">
        <f>YEAR(B1268)</f>
        <v>2009</v>
      </c>
      <c r="Y1268" s="50">
        <f>MONTH(B1268)</f>
        <v>3</v>
      </c>
      <c r="Z1268" s="56">
        <f>X1268*100+Y1268</f>
        <v>200903</v>
      </c>
      <c r="AA1268" s="56">
        <f>WEEKNUM(B1268,1)</f>
        <v>11</v>
      </c>
      <c r="AB1268" s="58">
        <f>IF(ISBLANK(B1268)," ",MAX(B1268-B1267-1,0))</f>
        <v>1.9784722222248092</v>
      </c>
      <c r="AC1268" s="56">
        <f>DAY(B1268)</f>
        <v>13</v>
      </c>
      <c r="AD1268" s="53">
        <f>U1268+V1268</f>
        <v>0.2186438006561503</v>
      </c>
      <c r="AE1268" s="56">
        <f>IF("1-Swim"=D1268,E1268*46.7,IF("2-Bike"=D1268,E1268,IF("3-Run"=D1268,E1268*4.27,0)))</f>
        <v>14.327572517999998</v>
      </c>
    </row>
    <row r="1269" spans="1:31" x14ac:dyDescent="0.25">
      <c r="A1269" s="50">
        <v>1268</v>
      </c>
      <c r="B1269" s="51">
        <v>39887.373611111114</v>
      </c>
      <c r="C1269" s="75">
        <f>B1269</f>
        <v>39887.373611111114</v>
      </c>
      <c r="D1269" s="50" t="s">
        <v>1223</v>
      </c>
      <c r="E1269" s="50">
        <v>8.4817141500000002</v>
      </c>
      <c r="F1269" s="50">
        <v>1</v>
      </c>
      <c r="G1269" s="50">
        <v>36</v>
      </c>
      <c r="H1269" s="50">
        <v>14</v>
      </c>
      <c r="I1269" s="53">
        <f>IF(E1269&gt;0,TIME(F1269,G1269,H1269),"")</f>
        <v>6.682870370370371E-2</v>
      </c>
      <c r="J1269" s="54">
        <f>IF(E1269&gt;0,TIME(F1269,G1269,H1269)/E1269,"")</f>
        <v>7.8791506671683463E-3</v>
      </c>
      <c r="K1269" s="50" t="s">
        <v>1229</v>
      </c>
      <c r="L1269" s="50" t="s">
        <v>1322</v>
      </c>
      <c r="M1269" s="55">
        <f>IF(D1269&gt;0,0.0416666666666667/J1269,"")</f>
        <v>5.288218036023558</v>
      </c>
      <c r="N1269" s="50">
        <v>0</v>
      </c>
      <c r="Q1269" s="151">
        <f>IF("1-Swim"=D1269,J1269*2.4,IF("2-Bike"=D1269,J1269*112,IF("3-Run"=D1269,J1269*26.2,0)))</f>
        <v>0.20643374747981066</v>
      </c>
      <c r="R1269" s="151">
        <f>Q1269/2</f>
        <v>0.10321687373990533</v>
      </c>
      <c r="S1269" s="53">
        <f>J1269*26.2</f>
        <v>0.20643374747981066</v>
      </c>
      <c r="T1269" s="53">
        <f>(J1269+0.0013889)*26.2</f>
        <v>0.24282292747981069</v>
      </c>
      <c r="U1269" s="53">
        <f>S1269/2</f>
        <v>0.10321687373990533</v>
      </c>
      <c r="V1269" s="53">
        <f>T1269/2</f>
        <v>0.12141146373990534</v>
      </c>
      <c r="W1269" s="50">
        <f>RANK(J1269,J:J,1)</f>
        <v>2365</v>
      </c>
      <c r="X1269" s="50">
        <f>YEAR(B1269)</f>
        <v>2009</v>
      </c>
      <c r="Y1269" s="50">
        <f>MONTH(B1269)</f>
        <v>3</v>
      </c>
      <c r="Z1269" s="56">
        <f>X1269*100+Y1269</f>
        <v>200903</v>
      </c>
      <c r="AA1269" s="56">
        <f>WEEKNUM(B1269,1)</f>
        <v>12</v>
      </c>
      <c r="AB1269" s="58">
        <f>IF(ISBLANK(B1269)," ",MAX(B1269-B1268-1,0))</f>
        <v>0.70833333333575865</v>
      </c>
      <c r="AC1269" s="56">
        <f>DAY(B1269)</f>
        <v>15</v>
      </c>
      <c r="AD1269" s="53">
        <f>U1269+V1269</f>
        <v>0.22462833747981067</v>
      </c>
      <c r="AE1269" s="56">
        <f>IF("1-Swim"=D1269,E1269*46.7,IF("2-Bike"=D1269,E1269,IF("3-Run"=D1269,E1269*4.27,0)))</f>
        <v>36.216919420499998</v>
      </c>
    </row>
    <row r="1270" spans="1:31" x14ac:dyDescent="0.25">
      <c r="A1270" s="50">
        <v>1269</v>
      </c>
      <c r="B1270" s="51">
        <v>39889.553472222222</v>
      </c>
      <c r="C1270" s="75">
        <f>B1270</f>
        <v>39889.553472222222</v>
      </c>
      <c r="D1270" s="50" t="s">
        <v>1223</v>
      </c>
      <c r="E1270" s="50">
        <v>2.1872259199999999</v>
      </c>
      <c r="F1270" s="50">
        <v>0</v>
      </c>
      <c r="G1270" s="50">
        <v>28</v>
      </c>
      <c r="H1270" s="50">
        <v>0</v>
      </c>
      <c r="I1270" s="53">
        <f>IF(E1270&gt;0,TIME(F1270,G1270,H1270),"")</f>
        <v>1.9444444444444445E-2</v>
      </c>
      <c r="J1270" s="54">
        <f>IF(E1270&gt;0,TIME(F1270,G1270,H1270)/E1270,"")</f>
        <v>8.8900027503534922E-3</v>
      </c>
      <c r="K1270" s="50" t="s">
        <v>1229</v>
      </c>
      <c r="L1270" s="50" t="s">
        <v>1322</v>
      </c>
      <c r="M1270" s="55">
        <f>IF(D1270&gt;0,0.0416666666666667/J1270,"")</f>
        <v>4.6869126857142884</v>
      </c>
      <c r="N1270" s="50">
        <v>0</v>
      </c>
      <c r="Q1270" s="151">
        <f>IF("1-Swim"=D1270,J1270*2.4,IF("2-Bike"=D1270,J1270*112,IF("3-Run"=D1270,J1270*26.2,0)))</f>
        <v>0.23291807205926149</v>
      </c>
      <c r="R1270" s="151">
        <f>Q1270/2</f>
        <v>0.11645903602963074</v>
      </c>
      <c r="S1270" s="53">
        <f>J1270*26.2</f>
        <v>0.23291807205926149</v>
      </c>
      <c r="T1270" s="53">
        <f>(J1270+0.0013889)*26.2</f>
        <v>0.26930725205926148</v>
      </c>
      <c r="U1270" s="53">
        <f>S1270/2</f>
        <v>0.11645903602963074</v>
      </c>
      <c r="V1270" s="53">
        <f>T1270/2</f>
        <v>0.13465362602963074</v>
      </c>
      <c r="W1270" s="50">
        <f>RANK(J1270,J:J,1)</f>
        <v>2743</v>
      </c>
      <c r="X1270" s="50">
        <f>YEAR(B1270)</f>
        <v>2009</v>
      </c>
      <c r="Y1270" s="50">
        <f>MONTH(B1270)</f>
        <v>3</v>
      </c>
      <c r="Z1270" s="56">
        <f>X1270*100+Y1270</f>
        <v>200903</v>
      </c>
      <c r="AA1270" s="56">
        <f>WEEKNUM(B1270,1)</f>
        <v>12</v>
      </c>
      <c r="AB1270" s="58">
        <f>IF(ISBLANK(B1270)," ",MAX(B1270-B1269-1,0))</f>
        <v>1.179861111108039</v>
      </c>
      <c r="AC1270" s="56">
        <f>DAY(B1270)</f>
        <v>17</v>
      </c>
      <c r="AD1270" s="53">
        <f>U1270+V1270</f>
        <v>0.25111266205926147</v>
      </c>
      <c r="AE1270" s="56">
        <f>IF("1-Swim"=D1270,E1270*46.7,IF("2-Bike"=D1270,E1270,IF("3-Run"=D1270,E1270*4.27,0)))</f>
        <v>9.3394546783999992</v>
      </c>
    </row>
    <row r="1271" spans="1:31" x14ac:dyDescent="0.25">
      <c r="A1271" s="50">
        <v>1270</v>
      </c>
      <c r="B1271" s="51">
        <v>39890.509027777778</v>
      </c>
      <c r="C1271" s="75">
        <f>B1271</f>
        <v>39890.509027777778</v>
      </c>
      <c r="D1271" s="50" t="s">
        <v>1223</v>
      </c>
      <c r="E1271" s="50">
        <v>2.8023832099999999</v>
      </c>
      <c r="F1271" s="50">
        <v>0</v>
      </c>
      <c r="G1271" s="50">
        <v>28</v>
      </c>
      <c r="H1271" s="50">
        <v>16</v>
      </c>
      <c r="I1271" s="53">
        <f>IF(E1271&gt;0,TIME(F1271,G1271,H1271),"")</f>
        <v>1.9629629629629629E-2</v>
      </c>
      <c r="J1271" s="54">
        <f>IF(E1271&gt;0,TIME(F1271,G1271,H1271)/E1271,"")</f>
        <v>7.0046200532401957E-3</v>
      </c>
      <c r="K1271" s="50" t="s">
        <v>1229</v>
      </c>
      <c r="L1271" s="50" t="s">
        <v>1322</v>
      </c>
      <c r="M1271" s="55">
        <f>IF(D1271&gt;0,0.0416666666666667/J1271,"")</f>
        <v>5.9484549268867966</v>
      </c>
      <c r="N1271" s="50">
        <v>0</v>
      </c>
      <c r="Q1271" s="151">
        <f>IF("1-Swim"=D1271,J1271*2.4,IF("2-Bike"=D1271,J1271*112,IF("3-Run"=D1271,J1271*26.2,0)))</f>
        <v>0.18352104539489311</v>
      </c>
      <c r="R1271" s="151">
        <f>Q1271/2</f>
        <v>9.1760522697446556E-2</v>
      </c>
      <c r="S1271" s="53">
        <f>J1271*26.2</f>
        <v>0.18352104539489311</v>
      </c>
      <c r="T1271" s="53">
        <f>(J1271+0.0013889)*26.2</f>
        <v>0.21991022539489311</v>
      </c>
      <c r="U1271" s="53">
        <f>S1271/2</f>
        <v>9.1760522697446556E-2</v>
      </c>
      <c r="V1271" s="53">
        <f>T1271/2</f>
        <v>0.10995511269744655</v>
      </c>
      <c r="W1271" s="50">
        <f>RANK(J1271,J:J,1)</f>
        <v>1566</v>
      </c>
      <c r="X1271" s="50">
        <f>YEAR(B1271)</f>
        <v>2009</v>
      </c>
      <c r="Y1271" s="50">
        <f>MONTH(B1271)</f>
        <v>3</v>
      </c>
      <c r="Z1271" s="56">
        <f>X1271*100+Y1271</f>
        <v>200903</v>
      </c>
      <c r="AA1271" s="56">
        <f>WEEKNUM(B1271,1)</f>
        <v>12</v>
      </c>
      <c r="AB1271" s="58">
        <f>IF(ISBLANK(B1271)," ",MAX(B1271-B1270-1,0))</f>
        <v>0</v>
      </c>
      <c r="AC1271" s="56">
        <f>DAY(B1271)</f>
        <v>18</v>
      </c>
      <c r="AD1271" s="53">
        <f>U1271+V1271</f>
        <v>0.20171563539489312</v>
      </c>
      <c r="AE1271" s="56">
        <f>IF("1-Swim"=D1271,E1271*46.7,IF("2-Bike"=D1271,E1271,IF("3-Run"=D1271,E1271*4.27,0)))</f>
        <v>11.966176306699998</v>
      </c>
    </row>
    <row r="1272" spans="1:31" x14ac:dyDescent="0.25">
      <c r="A1272" s="50">
        <v>1271</v>
      </c>
      <c r="B1272" s="51">
        <v>39892.507638888892</v>
      </c>
      <c r="C1272" s="75">
        <f>B1272</f>
        <v>39892.507638888892</v>
      </c>
      <c r="D1272" s="50" t="s">
        <v>1223</v>
      </c>
      <c r="E1272" s="50">
        <v>4.3744518399999999</v>
      </c>
      <c r="F1272" s="50">
        <v>0</v>
      </c>
      <c r="G1272" s="50">
        <v>57</v>
      </c>
      <c r="H1272" s="50">
        <v>48</v>
      </c>
      <c r="I1272" s="53">
        <f>IF(E1272&gt;0,TIME(F1272,G1272,H1272),"")</f>
        <v>4.0138888888888884E-2</v>
      </c>
      <c r="J1272" s="54">
        <f>IF(E1272&gt;0,TIME(F1272,G1272,H1272)/E1272,"")</f>
        <v>9.1757528387577097E-3</v>
      </c>
      <c r="K1272" s="50" t="s">
        <v>1229</v>
      </c>
      <c r="L1272" s="50" t="s">
        <v>1322</v>
      </c>
      <c r="M1272" s="55">
        <f>IF(D1272&gt;0,0.0416666666666667/J1272,"")</f>
        <v>4.5409534671280314</v>
      </c>
      <c r="N1272" s="50">
        <v>0</v>
      </c>
      <c r="Q1272" s="151">
        <f>IF("1-Swim"=D1272,J1272*2.4,IF("2-Bike"=D1272,J1272*112,IF("3-Run"=D1272,J1272*26.2,0)))</f>
        <v>0.24040472437545199</v>
      </c>
      <c r="R1272" s="151">
        <f>Q1272/2</f>
        <v>0.12020236218772599</v>
      </c>
      <c r="S1272" s="53">
        <f>J1272*26.2</f>
        <v>0.24040472437545199</v>
      </c>
      <c r="T1272" s="53">
        <f>(J1272+0.0013889)*26.2</f>
        <v>0.27679390437545198</v>
      </c>
      <c r="U1272" s="53">
        <f>S1272/2</f>
        <v>0.12020236218772599</v>
      </c>
      <c r="V1272" s="53">
        <f>T1272/2</f>
        <v>0.13839695218772599</v>
      </c>
      <c r="W1272" s="50">
        <f>RANK(J1272,J:J,1)</f>
        <v>2783</v>
      </c>
      <c r="X1272" s="50">
        <f>YEAR(B1272)</f>
        <v>2009</v>
      </c>
      <c r="Y1272" s="50">
        <f>MONTH(B1272)</f>
        <v>3</v>
      </c>
      <c r="Z1272" s="56">
        <f>X1272*100+Y1272</f>
        <v>200903</v>
      </c>
      <c r="AA1272" s="56">
        <f>WEEKNUM(B1272,1)</f>
        <v>12</v>
      </c>
      <c r="AB1272" s="58">
        <f>IF(ISBLANK(B1272)," ",MAX(B1272-B1271-1,0))</f>
        <v>0.99861111111385981</v>
      </c>
      <c r="AC1272" s="56">
        <f>DAY(B1272)</f>
        <v>20</v>
      </c>
      <c r="AD1272" s="53">
        <f>U1272+V1272</f>
        <v>0.25859931437545197</v>
      </c>
      <c r="AE1272" s="56">
        <f>IF("1-Swim"=D1272,E1272*46.7,IF("2-Bike"=D1272,E1272,IF("3-Run"=D1272,E1272*4.27,0)))</f>
        <v>18.678909356799998</v>
      </c>
    </row>
    <row r="1273" spans="1:31" x14ac:dyDescent="0.25">
      <c r="A1273" s="50">
        <v>1272</v>
      </c>
      <c r="B1273" s="51">
        <v>39894.381249999999</v>
      </c>
      <c r="C1273" s="75">
        <f>B1273</f>
        <v>39894.381249999999</v>
      </c>
      <c r="D1273" s="50" t="s">
        <v>1223</v>
      </c>
      <c r="E1273" s="50">
        <v>10.32097231</v>
      </c>
      <c r="F1273" s="50">
        <v>1</v>
      </c>
      <c r="G1273" s="50">
        <v>38</v>
      </c>
      <c r="H1273" s="50">
        <v>0</v>
      </c>
      <c r="I1273" s="53">
        <f>IF(E1273&gt;0,TIME(F1273,G1273,H1273),"")</f>
        <v>6.805555555555555E-2</v>
      </c>
      <c r="J1273" s="54">
        <f>IF(E1273&gt;0,TIME(F1273,G1273,H1273)/E1273,"")</f>
        <v>6.5939093247655029E-3</v>
      </c>
      <c r="K1273" s="50" t="s">
        <v>1229</v>
      </c>
      <c r="L1273" s="50" t="s">
        <v>1322</v>
      </c>
      <c r="M1273" s="55">
        <f>IF(D1273&gt;0,0.0416666666666667/J1273,"")</f>
        <v>6.3189626387755151</v>
      </c>
      <c r="N1273" s="50">
        <v>0</v>
      </c>
      <c r="Q1273" s="151">
        <f>IF("1-Swim"=D1273,J1273*2.4,IF("2-Bike"=D1273,J1273*112,IF("3-Run"=D1273,J1273*26.2,0)))</f>
        <v>0.17276042430885616</v>
      </c>
      <c r="R1273" s="151">
        <f>Q1273/2</f>
        <v>8.6380212154428079E-2</v>
      </c>
      <c r="S1273" s="53">
        <f>J1273*26.2</f>
        <v>0.17276042430885616</v>
      </c>
      <c r="T1273" s="53">
        <f>(J1273+0.0013889)*26.2</f>
        <v>0.20914960430885618</v>
      </c>
      <c r="U1273" s="53">
        <f>S1273/2</f>
        <v>8.6380212154428079E-2</v>
      </c>
      <c r="V1273" s="53">
        <f>T1273/2</f>
        <v>0.10457480215442809</v>
      </c>
      <c r="W1273" s="50">
        <f>RANK(J1273,J:J,1)</f>
        <v>1086</v>
      </c>
      <c r="X1273" s="50">
        <f>YEAR(B1273)</f>
        <v>2009</v>
      </c>
      <c r="Y1273" s="50">
        <f>MONTH(B1273)</f>
        <v>3</v>
      </c>
      <c r="Z1273" s="56">
        <f>X1273*100+Y1273</f>
        <v>200903</v>
      </c>
      <c r="AA1273" s="56">
        <f>WEEKNUM(B1273,1)</f>
        <v>13</v>
      </c>
      <c r="AB1273" s="58">
        <f>IF(ISBLANK(B1273)," ",MAX(B1273-B1272-1,0))</f>
        <v>0.87361111110658385</v>
      </c>
      <c r="AC1273" s="56">
        <f>DAY(B1273)</f>
        <v>22</v>
      </c>
      <c r="AD1273" s="53">
        <f>U1273+V1273</f>
        <v>0.19095501430885617</v>
      </c>
      <c r="AE1273" s="56">
        <f>IF("1-Swim"=D1273,E1273*46.7,IF("2-Bike"=D1273,E1273,IF("3-Run"=D1273,E1273*4.27,0)))</f>
        <v>44.070551763699996</v>
      </c>
    </row>
    <row r="1274" spans="1:31" x14ac:dyDescent="0.25">
      <c r="A1274" s="50">
        <v>1273</v>
      </c>
      <c r="B1274" s="51">
        <v>39902.495833333334</v>
      </c>
      <c r="C1274" s="75">
        <f>B1274</f>
        <v>39902.495833333334</v>
      </c>
      <c r="D1274" s="50" t="s">
        <v>1223</v>
      </c>
      <c r="E1274" s="50">
        <v>4.7224196000000003</v>
      </c>
      <c r="F1274" s="50">
        <v>0</v>
      </c>
      <c r="G1274" s="50">
        <v>48</v>
      </c>
      <c r="H1274" s="50">
        <v>22</v>
      </c>
      <c r="I1274" s="53">
        <f>IF(E1274&gt;0,TIME(F1274,G1274,H1274),"")</f>
        <v>3.3587962962962965E-2</v>
      </c>
      <c r="J1274" s="54">
        <f>IF(E1274&gt;0,TIME(F1274,G1274,H1274)/E1274,"")</f>
        <v>7.1124478144557425E-3</v>
      </c>
      <c r="K1274" s="50" t="s">
        <v>1229</v>
      </c>
      <c r="L1274" s="50" t="s">
        <v>1322</v>
      </c>
      <c r="M1274" s="55">
        <f>IF(D1274&gt;0,0.0416666666666667/J1274,"")</f>
        <v>5.8582737973811216</v>
      </c>
      <c r="N1274" s="50">
        <v>0</v>
      </c>
      <c r="Q1274" s="151">
        <f>IF("1-Swim"=D1274,J1274*2.4,IF("2-Bike"=D1274,J1274*112,IF("3-Run"=D1274,J1274*26.2,0)))</f>
        <v>0.18634613273874046</v>
      </c>
      <c r="R1274" s="151">
        <f>Q1274/2</f>
        <v>9.3173066369370228E-2</v>
      </c>
      <c r="S1274" s="53">
        <f>J1274*26.2</f>
        <v>0.18634613273874046</v>
      </c>
      <c r="T1274" s="53">
        <f>(J1274+0.0013889)*26.2</f>
        <v>0.22273531273874042</v>
      </c>
      <c r="U1274" s="53">
        <f>S1274/2</f>
        <v>9.3173066369370228E-2</v>
      </c>
      <c r="V1274" s="53">
        <f>T1274/2</f>
        <v>0.11136765636937021</v>
      </c>
      <c r="W1274" s="50">
        <f>RANK(J1274,J:J,1)</f>
        <v>1681</v>
      </c>
      <c r="X1274" s="50">
        <f>YEAR(B1274)</f>
        <v>2009</v>
      </c>
      <c r="Y1274" s="50">
        <f>MONTH(B1274)</f>
        <v>3</v>
      </c>
      <c r="Z1274" s="56">
        <f>X1274*100+Y1274</f>
        <v>200903</v>
      </c>
      <c r="AA1274" s="56">
        <f>WEEKNUM(B1274,1)</f>
        <v>14</v>
      </c>
      <c r="AB1274" s="58">
        <f>IF(ISBLANK(B1274)," ",MAX(B1274-B1273-1,0))</f>
        <v>7.1145833333357587</v>
      </c>
      <c r="AC1274" s="56">
        <f>DAY(B1274)</f>
        <v>30</v>
      </c>
      <c r="AD1274" s="53">
        <f>U1274+V1274</f>
        <v>0.20454072273874044</v>
      </c>
      <c r="AE1274" s="56">
        <f>IF("1-Swim"=D1274,E1274*46.7,IF("2-Bike"=D1274,E1274,IF("3-Run"=D1274,E1274*4.27,0)))</f>
        <v>20.164731692</v>
      </c>
    </row>
    <row r="1275" spans="1:31" x14ac:dyDescent="0.25">
      <c r="A1275" s="50">
        <v>1274</v>
      </c>
      <c r="B1275" s="51">
        <v>39904.498611111114</v>
      </c>
      <c r="C1275" s="75">
        <f>B1275</f>
        <v>39904.498611111114</v>
      </c>
      <c r="D1275" s="50" t="s">
        <v>1223</v>
      </c>
      <c r="E1275" s="50">
        <v>2.6594678799999998</v>
      </c>
      <c r="F1275" s="50">
        <v>0</v>
      </c>
      <c r="G1275" s="50">
        <v>43</v>
      </c>
      <c r="H1275" s="50">
        <v>45</v>
      </c>
      <c r="I1275" s="53">
        <f>IF(E1275&gt;0,TIME(F1275,G1275,H1275),"")</f>
        <v>3.0381944444444444E-2</v>
      </c>
      <c r="J1275" s="54">
        <f>IF(E1275&gt;0,TIME(F1275,G1275,H1275)/E1275,"")</f>
        <v>1.1424068954893505E-2</v>
      </c>
      <c r="K1275" s="50" t="s">
        <v>1229</v>
      </c>
      <c r="L1275" s="50" t="s">
        <v>1322</v>
      </c>
      <c r="M1275" s="55">
        <f>IF(D1275&gt;0,0.0416666666666667/J1275,"")</f>
        <v>3.6472702354285742</v>
      </c>
      <c r="N1275" s="50">
        <v>0</v>
      </c>
      <c r="Q1275" s="151">
        <f>IF("1-Swim"=D1275,J1275*2.4,IF("2-Bike"=D1275,J1275*112,IF("3-Run"=D1275,J1275*26.2,0)))</f>
        <v>0.29931060661820985</v>
      </c>
      <c r="R1275" s="151">
        <f>Q1275/2</f>
        <v>0.14965530330910493</v>
      </c>
      <c r="S1275" s="53">
        <f>J1275*26.2</f>
        <v>0.29931060661820985</v>
      </c>
      <c r="T1275" s="53">
        <f>(J1275+0.0013889)*26.2</f>
        <v>0.33569978661820982</v>
      </c>
      <c r="U1275" s="53">
        <f>S1275/2</f>
        <v>0.14965530330910493</v>
      </c>
      <c r="V1275" s="53">
        <f>T1275/2</f>
        <v>0.16784989330910491</v>
      </c>
      <c r="W1275" s="50">
        <f>RANK(J1275,J:J,1)</f>
        <v>2971</v>
      </c>
      <c r="X1275" s="50">
        <f>YEAR(B1275)</f>
        <v>2009</v>
      </c>
      <c r="Y1275" s="50">
        <f>MONTH(B1275)</f>
        <v>4</v>
      </c>
      <c r="Z1275" s="56">
        <f>X1275*100+Y1275</f>
        <v>200904</v>
      </c>
      <c r="AA1275" s="56">
        <f>WEEKNUM(B1275,1)</f>
        <v>14</v>
      </c>
      <c r="AB1275" s="58">
        <f>IF(ISBLANK(B1275)," ",MAX(B1275-B1274-1,0))</f>
        <v>1.0027777777795563</v>
      </c>
      <c r="AC1275" s="56">
        <f>DAY(B1275)</f>
        <v>1</v>
      </c>
      <c r="AD1275" s="53">
        <f>U1275+V1275</f>
        <v>0.31750519661820986</v>
      </c>
      <c r="AE1275" s="56">
        <f>IF("1-Swim"=D1275,E1275*46.7,IF("2-Bike"=D1275,E1275,IF("3-Run"=D1275,E1275*4.27,0)))</f>
        <v>11.355927847599999</v>
      </c>
    </row>
    <row r="1276" spans="1:31" x14ac:dyDescent="0.25">
      <c r="A1276" s="50">
        <v>1275</v>
      </c>
      <c r="B1276" s="51">
        <v>39908</v>
      </c>
      <c r="C1276" s="75">
        <f>B1276</f>
        <v>39908</v>
      </c>
      <c r="D1276" s="50" t="s">
        <v>1223</v>
      </c>
      <c r="E1276" s="50">
        <v>13.1</v>
      </c>
      <c r="F1276" s="50">
        <v>2</v>
      </c>
      <c r="G1276" s="50">
        <v>35</v>
      </c>
      <c r="H1276" s="50">
        <v>39</v>
      </c>
      <c r="I1276" s="53">
        <f>IF(E1276&gt;0,TIME(F1276,G1276,H1276),"")</f>
        <v>0.10809027777777779</v>
      </c>
      <c r="J1276" s="54">
        <f>IF(E1276&gt;0,TIME(F1276,G1276,H1276)/E1276,"")</f>
        <v>8.2511662425784563E-3</v>
      </c>
      <c r="K1276" s="50" t="s">
        <v>1229</v>
      </c>
      <c r="L1276" s="50" t="s">
        <v>1333</v>
      </c>
      <c r="M1276" s="55">
        <f>IF(D1276&gt;0,0.0416666666666667/J1276,"")</f>
        <v>5.0497911982010963</v>
      </c>
      <c r="N1276" s="50">
        <v>0</v>
      </c>
      <c r="Q1276" s="151">
        <f>IF("1-Swim"=D1276,J1276*2.4,IF("2-Bike"=D1276,J1276*112,IF("3-Run"=D1276,J1276*26.2,0)))</f>
        <v>0.21618055555555554</v>
      </c>
      <c r="R1276" s="151">
        <f>Q1276/2</f>
        <v>0.10809027777777777</v>
      </c>
      <c r="S1276" s="53">
        <f>J1276*26.2</f>
        <v>0.21618055555555554</v>
      </c>
      <c r="T1276" s="53">
        <f>(J1276+0.0013889)*26.2</f>
        <v>0.25256973555555556</v>
      </c>
      <c r="U1276" s="53">
        <f>S1276/2</f>
        <v>0.10809027777777777</v>
      </c>
      <c r="V1276" s="53">
        <f>T1276/2</f>
        <v>0.12628486777777778</v>
      </c>
      <c r="W1276" s="50">
        <f>RANK(J1276,J:J,1)</f>
        <v>2556</v>
      </c>
      <c r="X1276" s="50">
        <f>YEAR(B1276)</f>
        <v>2009</v>
      </c>
      <c r="Y1276" s="50">
        <f>MONTH(B1276)</f>
        <v>4</v>
      </c>
      <c r="Z1276" s="56">
        <f>X1276*100+Y1276</f>
        <v>200904</v>
      </c>
      <c r="AA1276" s="56">
        <f>WEEKNUM(B1276,1)</f>
        <v>15</v>
      </c>
      <c r="AB1276" s="58">
        <f>IF(ISBLANK(B1276)," ",MAX(B1276-B1275-1,0))</f>
        <v>2.5013888888861402</v>
      </c>
      <c r="AC1276" s="56">
        <f>DAY(B1276)</f>
        <v>5</v>
      </c>
      <c r="AD1276" s="53">
        <f>U1276+V1276</f>
        <v>0.23437514555555555</v>
      </c>
      <c r="AE1276" s="56">
        <f>IF("1-Swim"=D1276,E1276*46.7,IF("2-Bike"=D1276,E1276,IF("3-Run"=D1276,E1276*4.27,0)))</f>
        <v>55.936999999999991</v>
      </c>
    </row>
    <row r="1277" spans="1:31" x14ac:dyDescent="0.25">
      <c r="A1277" s="50">
        <v>1276</v>
      </c>
      <c r="B1277" s="51">
        <v>39924</v>
      </c>
      <c r="C1277" s="75">
        <f>B1277</f>
        <v>39924</v>
      </c>
      <c r="D1277" s="50" t="s">
        <v>1223</v>
      </c>
      <c r="E1277" s="50">
        <v>2.7</v>
      </c>
      <c r="F1277" s="50">
        <v>0</v>
      </c>
      <c r="G1277" s="50">
        <v>31</v>
      </c>
      <c r="H1277" s="50">
        <v>5</v>
      </c>
      <c r="I1277" s="53">
        <f>IF(E1277&gt;0,TIME(F1277,G1277,H1277),"")</f>
        <v>2.1585648148148145E-2</v>
      </c>
      <c r="J1277" s="54">
        <f>IF(E1277&gt;0,TIME(F1277,G1277,H1277)/E1277,"")</f>
        <v>7.9946844993141267E-3</v>
      </c>
      <c r="K1277" s="50" t="s">
        <v>1229</v>
      </c>
      <c r="L1277" s="50" t="s">
        <v>1323</v>
      </c>
      <c r="M1277" s="55">
        <f>IF(D1277&gt;0,0.0416666666666667/J1277,"")</f>
        <v>5.2117962466487988</v>
      </c>
      <c r="N1277" s="50">
        <v>0</v>
      </c>
      <c r="Q1277" s="151">
        <f>IF("1-Swim"=D1277,J1277*2.4,IF("2-Bike"=D1277,J1277*112,IF("3-Run"=D1277,J1277*26.2,0)))</f>
        <v>0.20946073388203013</v>
      </c>
      <c r="R1277" s="151">
        <f>Q1277/2</f>
        <v>0.10473036694101506</v>
      </c>
      <c r="S1277" s="53">
        <f>J1277*26.2</f>
        <v>0.20946073388203013</v>
      </c>
      <c r="T1277" s="53">
        <f>(J1277+0.0013889)*26.2</f>
        <v>0.24584991388203012</v>
      </c>
      <c r="U1277" s="53">
        <f>S1277/2</f>
        <v>0.10473036694101506</v>
      </c>
      <c r="V1277" s="53">
        <f>T1277/2</f>
        <v>0.12292495694101506</v>
      </c>
      <c r="W1277" s="50">
        <f>RANK(J1277,J:J,1)</f>
        <v>2439</v>
      </c>
      <c r="X1277" s="50">
        <f>YEAR(B1277)</f>
        <v>2009</v>
      </c>
      <c r="Y1277" s="50">
        <f>MONTH(B1277)</f>
        <v>4</v>
      </c>
      <c r="Z1277" s="56">
        <f>X1277*100+Y1277</f>
        <v>200904</v>
      </c>
      <c r="AA1277" s="56">
        <f>WEEKNUM(B1277,1)</f>
        <v>17</v>
      </c>
      <c r="AB1277" s="58">
        <f>IF(ISBLANK(B1277)," ",MAX(B1277-B1276-1,0))</f>
        <v>15</v>
      </c>
      <c r="AC1277" s="56">
        <f>DAY(B1277)</f>
        <v>21</v>
      </c>
      <c r="AD1277" s="53">
        <f>U1277+V1277</f>
        <v>0.22765532388203014</v>
      </c>
      <c r="AE1277" s="56">
        <f>IF("1-Swim"=D1277,E1277*46.7,IF("2-Bike"=D1277,E1277,IF("3-Run"=D1277,E1277*4.27,0)))</f>
        <v>11.529</v>
      </c>
    </row>
    <row r="1278" spans="1:31" x14ac:dyDescent="0.25">
      <c r="A1278" s="50">
        <v>1277</v>
      </c>
      <c r="B1278" s="51">
        <v>39925</v>
      </c>
      <c r="C1278" s="75">
        <f>B1278</f>
        <v>39925</v>
      </c>
      <c r="D1278" s="50" t="s">
        <v>1223</v>
      </c>
      <c r="E1278" s="50">
        <v>1</v>
      </c>
      <c r="F1278" s="50">
        <v>0</v>
      </c>
      <c r="G1278" s="50">
        <v>9</v>
      </c>
      <c r="H1278" s="50">
        <v>1</v>
      </c>
      <c r="I1278" s="53">
        <f>IF(E1278&gt;0,TIME(F1278,G1278,H1278),"")</f>
        <v>6.2615740740740748E-3</v>
      </c>
      <c r="J1278" s="54">
        <f>IF(E1278&gt;0,TIME(F1278,G1278,H1278)/E1278,"")</f>
        <v>6.2615740740740748E-3</v>
      </c>
      <c r="K1278" s="50" t="s">
        <v>1229</v>
      </c>
      <c r="L1278" s="50" t="s">
        <v>1323</v>
      </c>
      <c r="M1278" s="55">
        <f>IF(D1278&gt;0,0.0416666666666667/J1278,"")</f>
        <v>6.6543438077634054</v>
      </c>
      <c r="N1278" s="50">
        <v>0</v>
      </c>
      <c r="Q1278" s="151">
        <f>IF("1-Swim"=D1278,J1278*2.4,IF("2-Bike"=D1278,J1278*112,IF("3-Run"=D1278,J1278*26.2,0)))</f>
        <v>0.16405324074074076</v>
      </c>
      <c r="R1278" s="151">
        <f>Q1278/2</f>
        <v>8.2026620370370382E-2</v>
      </c>
      <c r="S1278" s="53">
        <f>J1278*26.2</f>
        <v>0.16405324074074076</v>
      </c>
      <c r="T1278" s="53">
        <f>(J1278+0.0013889)*26.2</f>
        <v>0.20044242074074076</v>
      </c>
      <c r="U1278" s="53">
        <f>S1278/2</f>
        <v>8.2026620370370382E-2</v>
      </c>
      <c r="V1278" s="53">
        <f>T1278/2</f>
        <v>0.10022121037037038</v>
      </c>
      <c r="W1278" s="50">
        <f>RANK(J1278,J:J,1)</f>
        <v>877</v>
      </c>
      <c r="X1278" s="50">
        <f>YEAR(B1278)</f>
        <v>2009</v>
      </c>
      <c r="Y1278" s="50">
        <f>MONTH(B1278)</f>
        <v>4</v>
      </c>
      <c r="Z1278" s="56">
        <f>X1278*100+Y1278</f>
        <v>200904</v>
      </c>
      <c r="AA1278" s="56">
        <f>WEEKNUM(B1278,1)</f>
        <v>17</v>
      </c>
      <c r="AB1278" s="58">
        <f>IF(ISBLANK(B1278)," ",MAX(B1278-B1277-1,0))</f>
        <v>0</v>
      </c>
      <c r="AC1278" s="56">
        <f>DAY(B1278)</f>
        <v>22</v>
      </c>
      <c r="AD1278" s="53">
        <f>U1278+V1278</f>
        <v>0.18224783074074075</v>
      </c>
      <c r="AE1278" s="56">
        <f>IF("1-Swim"=D1278,E1278*46.7,IF("2-Bike"=D1278,E1278,IF("3-Run"=D1278,E1278*4.27,0)))</f>
        <v>4.2699999999999996</v>
      </c>
    </row>
    <row r="1279" spans="1:31" x14ac:dyDescent="0.25">
      <c r="A1279" s="50">
        <v>1278</v>
      </c>
      <c r="B1279" s="51">
        <v>39926</v>
      </c>
      <c r="C1279" s="75">
        <f>B1279</f>
        <v>39926</v>
      </c>
      <c r="D1279" s="50" t="s">
        <v>1223</v>
      </c>
      <c r="E1279" s="50">
        <v>3</v>
      </c>
      <c r="F1279" s="50">
        <v>0</v>
      </c>
      <c r="G1279" s="50">
        <v>29</v>
      </c>
      <c r="H1279" s="50">
        <v>4</v>
      </c>
      <c r="I1279" s="53">
        <f>IF(E1279&gt;0,TIME(F1279,G1279,H1279),"")</f>
        <v>2.0185185185185184E-2</v>
      </c>
      <c r="J1279" s="54">
        <f>IF(E1279&gt;0,TIME(F1279,G1279,H1279)/E1279,"")</f>
        <v>6.7283950617283948E-3</v>
      </c>
      <c r="K1279" s="50" t="s">
        <v>1229</v>
      </c>
      <c r="L1279" s="50" t="s">
        <v>1323</v>
      </c>
      <c r="M1279" s="55">
        <f>IF(D1279&gt;0,0.0416666666666667/J1279,"")</f>
        <v>6.1926605504587204</v>
      </c>
      <c r="N1279" s="50">
        <v>0</v>
      </c>
      <c r="Q1279" s="151">
        <f>IF("1-Swim"=D1279,J1279*2.4,IF("2-Bike"=D1279,J1279*112,IF("3-Run"=D1279,J1279*26.2,0)))</f>
        <v>0.17628395061728394</v>
      </c>
      <c r="R1279" s="151">
        <f>Q1279/2</f>
        <v>8.814197530864197E-2</v>
      </c>
      <c r="S1279" s="53">
        <f>J1279*26.2</f>
        <v>0.17628395061728394</v>
      </c>
      <c r="T1279" s="53">
        <f>(J1279+0.0013889)*26.2</f>
        <v>0.21267313061728393</v>
      </c>
      <c r="U1279" s="53">
        <f>S1279/2</f>
        <v>8.814197530864197E-2</v>
      </c>
      <c r="V1279" s="53">
        <f>T1279/2</f>
        <v>0.10633656530864197</v>
      </c>
      <c r="W1279" s="50">
        <f>RANK(J1279,J:J,1)</f>
        <v>1224</v>
      </c>
      <c r="X1279" s="50">
        <f>YEAR(B1279)</f>
        <v>2009</v>
      </c>
      <c r="Y1279" s="50">
        <f>MONTH(B1279)</f>
        <v>4</v>
      </c>
      <c r="Z1279" s="56">
        <f>X1279*100+Y1279</f>
        <v>200904</v>
      </c>
      <c r="AA1279" s="56">
        <f>WEEKNUM(B1279,1)</f>
        <v>17</v>
      </c>
      <c r="AB1279" s="58">
        <f>IF(ISBLANK(B1279)," ",MAX(B1279-B1278-1,0))</f>
        <v>0</v>
      </c>
      <c r="AC1279" s="56">
        <f>DAY(B1279)</f>
        <v>23</v>
      </c>
      <c r="AD1279" s="53">
        <f>U1279+V1279</f>
        <v>0.19447854061728392</v>
      </c>
      <c r="AE1279" s="56">
        <f>IF("1-Swim"=D1279,E1279*46.7,IF("2-Bike"=D1279,E1279,IF("3-Run"=D1279,E1279*4.27,0)))</f>
        <v>12.809999999999999</v>
      </c>
    </row>
    <row r="1280" spans="1:31" x14ac:dyDescent="0.25">
      <c r="A1280" s="50">
        <v>1279</v>
      </c>
      <c r="B1280" s="51">
        <v>39926.540972222225</v>
      </c>
      <c r="C1280" s="75">
        <f>B1280</f>
        <v>39926.540972222225</v>
      </c>
      <c r="D1280" s="50" t="s">
        <v>1223</v>
      </c>
      <c r="E1280" s="50">
        <v>2.7029638500000002</v>
      </c>
      <c r="F1280" s="50">
        <v>0</v>
      </c>
      <c r="G1280" s="50">
        <v>34</v>
      </c>
      <c r="H1280" s="50">
        <v>12</v>
      </c>
      <c r="I1280" s="53">
        <f>IF(E1280&gt;0,TIME(F1280,G1280,H1280),"")</f>
        <v>2.3750000000000004E-2</v>
      </c>
      <c r="J1280" s="54">
        <f>IF(E1280&gt;0,TIME(F1280,G1280,H1280)/E1280,"")</f>
        <v>8.7866509942410072E-3</v>
      </c>
      <c r="K1280" s="50" t="s">
        <v>1229</v>
      </c>
      <c r="L1280" s="50" t="s">
        <v>1322</v>
      </c>
      <c r="M1280" s="55">
        <f>IF(D1280&gt;0,0.0416666666666667/J1280,"")</f>
        <v>4.7420418421052668</v>
      </c>
      <c r="N1280" s="50">
        <v>0</v>
      </c>
      <c r="Q1280" s="151">
        <f>IF("1-Swim"=D1280,J1280*2.4,IF("2-Bike"=D1280,J1280*112,IF("3-Run"=D1280,J1280*26.2,0)))</f>
        <v>0.23021025604911438</v>
      </c>
      <c r="R1280" s="151">
        <f>Q1280/2</f>
        <v>0.11510512802455719</v>
      </c>
      <c r="S1280" s="53">
        <f>J1280*26.2</f>
        <v>0.23021025604911438</v>
      </c>
      <c r="T1280" s="53">
        <f>(J1280+0.0013889)*26.2</f>
        <v>0.2665994360491144</v>
      </c>
      <c r="U1280" s="53">
        <f>S1280/2</f>
        <v>0.11510512802455719</v>
      </c>
      <c r="V1280" s="53">
        <f>T1280/2</f>
        <v>0.1332997180245572</v>
      </c>
      <c r="W1280" s="50">
        <f>RANK(J1280,J:J,1)</f>
        <v>2725</v>
      </c>
      <c r="X1280" s="50">
        <f>YEAR(B1280)</f>
        <v>2009</v>
      </c>
      <c r="Y1280" s="50">
        <f>MONTH(B1280)</f>
        <v>4</v>
      </c>
      <c r="Z1280" s="56">
        <f>X1280*100+Y1280</f>
        <v>200904</v>
      </c>
      <c r="AA1280" s="56">
        <f>WEEKNUM(B1280,1)</f>
        <v>17</v>
      </c>
      <c r="AB1280" s="58">
        <f>IF(ISBLANK(B1280)," ",MAX(B1280-B1279-1,0))</f>
        <v>0</v>
      </c>
      <c r="AC1280" s="56">
        <f>DAY(B1280)</f>
        <v>23</v>
      </c>
      <c r="AD1280" s="53">
        <f>U1280+V1280</f>
        <v>0.24840484604911439</v>
      </c>
      <c r="AE1280" s="56">
        <f>IF("1-Swim"=D1280,E1280*46.7,IF("2-Bike"=D1280,E1280,IF("3-Run"=D1280,E1280*4.27,0)))</f>
        <v>11.5416556395</v>
      </c>
    </row>
    <row r="1281" spans="1:31" x14ac:dyDescent="0.25">
      <c r="A1281" s="50">
        <v>1280</v>
      </c>
      <c r="B1281" s="51">
        <v>39930</v>
      </c>
      <c r="C1281" s="75">
        <f>B1281</f>
        <v>39930</v>
      </c>
      <c r="D1281" s="50" t="s">
        <v>1223</v>
      </c>
      <c r="E1281" s="50">
        <v>3.5</v>
      </c>
      <c r="F1281" s="50">
        <v>0</v>
      </c>
      <c r="G1281" s="50">
        <v>34</v>
      </c>
      <c r="H1281" s="50">
        <v>5</v>
      </c>
      <c r="I1281" s="53">
        <f>IF(E1281&gt;0,TIME(F1281,G1281,H1281),"")</f>
        <v>2.3668981481481485E-2</v>
      </c>
      <c r="J1281" s="54">
        <f>IF(E1281&gt;0,TIME(F1281,G1281,H1281)/E1281,"")</f>
        <v>6.7625661375661384E-3</v>
      </c>
      <c r="K1281" s="50" t="s">
        <v>1229</v>
      </c>
      <c r="L1281" s="50" t="s">
        <v>1323</v>
      </c>
      <c r="M1281" s="55">
        <f>IF(D1281&gt;0,0.0416666666666667/J1281,"")</f>
        <v>6.1613691931540382</v>
      </c>
      <c r="N1281" s="50">
        <v>0</v>
      </c>
      <c r="Q1281" s="151">
        <f>IF("1-Swim"=D1281,J1281*2.4,IF("2-Bike"=D1281,J1281*112,IF("3-Run"=D1281,J1281*26.2,0)))</f>
        <v>0.17717923280423281</v>
      </c>
      <c r="R1281" s="151">
        <f>Q1281/2</f>
        <v>8.8589616402116406E-2</v>
      </c>
      <c r="S1281" s="53">
        <f>J1281*26.2</f>
        <v>0.17717923280423281</v>
      </c>
      <c r="T1281" s="53">
        <f>(J1281+0.0013889)*26.2</f>
        <v>0.21356841280423283</v>
      </c>
      <c r="U1281" s="53">
        <f>S1281/2</f>
        <v>8.8589616402116406E-2</v>
      </c>
      <c r="V1281" s="53">
        <f>T1281/2</f>
        <v>0.10678420640211642</v>
      </c>
      <c r="W1281" s="50">
        <f>RANK(J1281,J:J,1)</f>
        <v>1270</v>
      </c>
      <c r="X1281" s="50">
        <f>YEAR(B1281)</f>
        <v>2009</v>
      </c>
      <c r="Y1281" s="50">
        <f>MONTH(B1281)</f>
        <v>4</v>
      </c>
      <c r="Z1281" s="56">
        <f>X1281*100+Y1281</f>
        <v>200904</v>
      </c>
      <c r="AA1281" s="56">
        <f>WEEKNUM(B1281,1)</f>
        <v>18</v>
      </c>
      <c r="AB1281" s="58">
        <f>IF(ISBLANK(B1281)," ",MAX(B1281-B1280-1,0))</f>
        <v>2.4590277777751908</v>
      </c>
      <c r="AC1281" s="56">
        <f>DAY(B1281)</f>
        <v>27</v>
      </c>
      <c r="AD1281" s="53">
        <f>U1281+V1281</f>
        <v>0.19537382280423282</v>
      </c>
      <c r="AE1281" s="56">
        <f>IF("1-Swim"=D1281,E1281*46.7,IF("2-Bike"=D1281,E1281,IF("3-Run"=D1281,E1281*4.27,0)))</f>
        <v>14.944999999999999</v>
      </c>
    </row>
    <row r="1282" spans="1:31" x14ac:dyDescent="0.25">
      <c r="A1282" s="50">
        <v>1281</v>
      </c>
      <c r="B1282" s="51">
        <v>39932</v>
      </c>
      <c r="C1282" s="75">
        <f>B1282</f>
        <v>39932</v>
      </c>
      <c r="D1282" s="50" t="s">
        <v>1223</v>
      </c>
      <c r="E1282" s="50">
        <v>4.5</v>
      </c>
      <c r="F1282" s="50">
        <v>0</v>
      </c>
      <c r="G1282" s="50">
        <v>44</v>
      </c>
      <c r="H1282" s="50">
        <v>7</v>
      </c>
      <c r="I1282" s="53">
        <f>IF(E1282&gt;0,TIME(F1282,G1282,H1282),"")</f>
        <v>3.0636574074074076E-2</v>
      </c>
      <c r="J1282" s="54">
        <f>IF(E1282&gt;0,TIME(F1282,G1282,H1282)/E1282,"")</f>
        <v>6.8081275720164617E-3</v>
      </c>
      <c r="K1282" s="50" t="s">
        <v>1229</v>
      </c>
      <c r="L1282" s="50" t="s">
        <v>1323</v>
      </c>
      <c r="M1282" s="55">
        <f>IF(D1282&gt;0,0.0416666666666667/J1282,"")</f>
        <v>6.1201360030222931</v>
      </c>
      <c r="N1282" s="50">
        <v>0</v>
      </c>
      <c r="Q1282" s="151">
        <f>IF("1-Swim"=D1282,J1282*2.4,IF("2-Bike"=D1282,J1282*112,IF("3-Run"=D1282,J1282*26.2,0)))</f>
        <v>0.1783729423868313</v>
      </c>
      <c r="R1282" s="151">
        <f>Q1282/2</f>
        <v>8.9186471193415648E-2</v>
      </c>
      <c r="S1282" s="53">
        <f>J1282*26.2</f>
        <v>0.1783729423868313</v>
      </c>
      <c r="T1282" s="53">
        <f>(J1282+0.0013889)*26.2</f>
        <v>0.21476212238683126</v>
      </c>
      <c r="U1282" s="53">
        <f>S1282/2</f>
        <v>8.9186471193415648E-2</v>
      </c>
      <c r="V1282" s="53">
        <f>T1282/2</f>
        <v>0.10738106119341563</v>
      </c>
      <c r="W1282" s="50">
        <f>RANK(J1282,J:J,1)</f>
        <v>1312</v>
      </c>
      <c r="X1282" s="50">
        <f>YEAR(B1282)</f>
        <v>2009</v>
      </c>
      <c r="Y1282" s="50">
        <f>MONTH(B1282)</f>
        <v>4</v>
      </c>
      <c r="Z1282" s="56">
        <f>X1282*100+Y1282</f>
        <v>200904</v>
      </c>
      <c r="AA1282" s="56">
        <f>WEEKNUM(B1282,1)</f>
        <v>18</v>
      </c>
      <c r="AB1282" s="58">
        <f>IF(ISBLANK(B1282)," ",MAX(B1282-B1281-1,0))</f>
        <v>1</v>
      </c>
      <c r="AC1282" s="56">
        <f>DAY(B1282)</f>
        <v>29</v>
      </c>
      <c r="AD1282" s="53">
        <f>U1282+V1282</f>
        <v>0.19656753238683128</v>
      </c>
      <c r="AE1282" s="56">
        <f>IF("1-Swim"=D1282,E1282*46.7,IF("2-Bike"=D1282,E1282,IF("3-Run"=D1282,E1282*4.27,0)))</f>
        <v>19.214999999999996</v>
      </c>
    </row>
    <row r="1283" spans="1:31" x14ac:dyDescent="0.25">
      <c r="A1283" s="50">
        <v>1282</v>
      </c>
      <c r="B1283" s="51">
        <v>39933</v>
      </c>
      <c r="C1283" s="75">
        <f>B1283</f>
        <v>39933</v>
      </c>
      <c r="D1283" s="50" t="s">
        <v>1223</v>
      </c>
      <c r="E1283" s="50">
        <v>3</v>
      </c>
      <c r="F1283" s="50">
        <v>0</v>
      </c>
      <c r="G1283" s="50">
        <v>28</v>
      </c>
      <c r="H1283" s="50">
        <v>4</v>
      </c>
      <c r="I1283" s="53">
        <f>IF(E1283&gt;0,TIME(F1283,G1283,H1283),"")</f>
        <v>1.9490740740740743E-2</v>
      </c>
      <c r="J1283" s="54">
        <f>IF(E1283&gt;0,TIME(F1283,G1283,H1283)/E1283,"")</f>
        <v>6.4969135802469139E-3</v>
      </c>
      <c r="K1283" s="50" t="s">
        <v>1229</v>
      </c>
      <c r="L1283" s="50" t="s">
        <v>1323</v>
      </c>
      <c r="M1283" s="55">
        <f>IF(D1283&gt;0,0.0416666666666667/J1283,"")</f>
        <v>6.413301662707843</v>
      </c>
      <c r="N1283" s="50">
        <v>0</v>
      </c>
      <c r="Q1283" s="151">
        <f>IF("1-Swim"=D1283,J1283*2.4,IF("2-Bike"=D1283,J1283*112,IF("3-Run"=D1283,J1283*26.2,0)))</f>
        <v>0.17021913580246914</v>
      </c>
      <c r="R1283" s="151">
        <f>Q1283/2</f>
        <v>8.510956790123457E-2</v>
      </c>
      <c r="S1283" s="53">
        <f>J1283*26.2</f>
        <v>0.17021913580246914</v>
      </c>
      <c r="T1283" s="53">
        <f>(J1283+0.0013889)*26.2</f>
        <v>0.20660831580246913</v>
      </c>
      <c r="U1283" s="53">
        <f>S1283/2</f>
        <v>8.510956790123457E-2</v>
      </c>
      <c r="V1283" s="53">
        <f>T1283/2</f>
        <v>0.10330415790123457</v>
      </c>
      <c r="W1283" s="50">
        <f>RANK(J1283,J:J,1)</f>
        <v>1010</v>
      </c>
      <c r="X1283" s="50">
        <f>YEAR(B1283)</f>
        <v>2009</v>
      </c>
      <c r="Y1283" s="50">
        <f>MONTH(B1283)</f>
        <v>4</v>
      </c>
      <c r="Z1283" s="56">
        <f>X1283*100+Y1283</f>
        <v>200904</v>
      </c>
      <c r="AA1283" s="56">
        <f>WEEKNUM(B1283,1)</f>
        <v>18</v>
      </c>
      <c r="AB1283" s="58">
        <f>IF(ISBLANK(B1283)," ",MAX(B1283-B1282-1,0))</f>
        <v>0</v>
      </c>
      <c r="AC1283" s="56">
        <f>DAY(B1283)</f>
        <v>30</v>
      </c>
      <c r="AD1283" s="53">
        <f>U1283+V1283</f>
        <v>0.18841372580246912</v>
      </c>
      <c r="AE1283" s="56">
        <f>IF("1-Swim"=D1283,E1283*46.7,IF("2-Bike"=D1283,E1283,IF("3-Run"=D1283,E1283*4.27,0)))</f>
        <v>12.809999999999999</v>
      </c>
    </row>
    <row r="1284" spans="1:31" x14ac:dyDescent="0.25">
      <c r="A1284" s="50">
        <v>1283</v>
      </c>
      <c r="B1284" s="51">
        <v>39934</v>
      </c>
      <c r="C1284" s="75">
        <f>B1284</f>
        <v>39934</v>
      </c>
      <c r="D1284" s="50" t="s">
        <v>1225</v>
      </c>
      <c r="E1284" s="50">
        <v>0.5</v>
      </c>
      <c r="F1284" s="50">
        <v>0</v>
      </c>
      <c r="G1284" s="50">
        <v>20</v>
      </c>
      <c r="H1284" s="50">
        <v>3</v>
      </c>
      <c r="I1284" s="53">
        <f>IF(E1284&gt;0,TIME(F1284,G1284,H1284),"")</f>
        <v>1.3923611111111111E-2</v>
      </c>
      <c r="J1284" s="54">
        <f>IF(E1284&gt;0,TIME(F1284,G1284,H1284)/E1284,"")</f>
        <v>2.7847222222222221E-2</v>
      </c>
      <c r="K1284" s="50" t="s">
        <v>1229</v>
      </c>
      <c r="L1284" s="50" t="s">
        <v>1323</v>
      </c>
      <c r="M1284" s="55">
        <f>IF(D1284&gt;0,0.0416666666666667/J1284,"")</f>
        <v>1.4962593516209488</v>
      </c>
      <c r="N1284" s="50">
        <v>0</v>
      </c>
      <c r="Q1284" s="151">
        <f>IF("1-Swim"=D1284,J1284*2.4,IF("2-Bike"=D1284,J1284*112,IF("3-Run"=D1284,J1284*26.2,0)))</f>
        <v>6.6833333333333328E-2</v>
      </c>
      <c r="R1284" s="151">
        <f>Q1284/2</f>
        <v>3.3416666666666664E-2</v>
      </c>
      <c r="S1284" s="53">
        <f>J1284*26.2</f>
        <v>0.72959722222222212</v>
      </c>
      <c r="T1284" s="53">
        <f>(J1284+0.0013889)*26.2</f>
        <v>0.76598640222222214</v>
      </c>
      <c r="U1284" s="53">
        <f>S1284/2</f>
        <v>0.36479861111111106</v>
      </c>
      <c r="V1284" s="53">
        <f>T1284/2</f>
        <v>0.38299320111111107</v>
      </c>
      <c r="W1284" s="50">
        <f>RANK(J1284,J:J,1)</f>
        <v>3317</v>
      </c>
      <c r="X1284" s="50">
        <f>YEAR(B1284)</f>
        <v>2009</v>
      </c>
      <c r="Y1284" s="50">
        <f>MONTH(B1284)</f>
        <v>5</v>
      </c>
      <c r="Z1284" s="56">
        <f>X1284*100+Y1284</f>
        <v>200905</v>
      </c>
      <c r="AA1284" s="56">
        <f>WEEKNUM(B1284,1)</f>
        <v>18</v>
      </c>
      <c r="AB1284" s="58">
        <f>IF(ISBLANK(B1284)," ",MAX(B1284-B1283-1,0))</f>
        <v>0</v>
      </c>
      <c r="AC1284" s="56">
        <f>DAY(B1284)</f>
        <v>1</v>
      </c>
      <c r="AD1284" s="53">
        <f>U1284+V1284</f>
        <v>0.74779181222222213</v>
      </c>
      <c r="AE1284" s="56">
        <f>IF("1-Swim"=D1284,E1284*46.7,IF("2-Bike"=D1284,E1284,IF("3-Run"=D1284,E1284*4.27,0)))</f>
        <v>23.35</v>
      </c>
    </row>
    <row r="1285" spans="1:31" x14ac:dyDescent="0.25">
      <c r="A1285" s="50">
        <v>1284</v>
      </c>
      <c r="B1285" s="51">
        <v>39935</v>
      </c>
      <c r="C1285" s="75">
        <f>B1285</f>
        <v>39935</v>
      </c>
      <c r="D1285" s="50" t="s">
        <v>1223</v>
      </c>
      <c r="E1285" s="50">
        <v>5.8</v>
      </c>
      <c r="F1285" s="50">
        <v>0</v>
      </c>
      <c r="G1285" s="50">
        <v>57</v>
      </c>
      <c r="H1285" s="50">
        <v>9</v>
      </c>
      <c r="I1285" s="53">
        <f>IF(E1285&gt;0,TIME(F1285,G1285,H1285),"")</f>
        <v>3.9687500000000001E-2</v>
      </c>
      <c r="J1285" s="54">
        <f>IF(E1285&gt;0,TIME(F1285,G1285,H1285)/E1285,"")</f>
        <v>6.8426724137931041E-3</v>
      </c>
      <c r="K1285" s="50" t="s">
        <v>1229</v>
      </c>
      <c r="L1285" s="50" t="s">
        <v>1323</v>
      </c>
      <c r="M1285" s="55">
        <f>IF(D1285&gt;0,0.0416666666666667/J1285,"")</f>
        <v>6.0892388451443615</v>
      </c>
      <c r="N1285" s="50">
        <v>0</v>
      </c>
      <c r="Q1285" s="151">
        <f>IF("1-Swim"=D1285,J1285*2.4,IF("2-Bike"=D1285,J1285*112,IF("3-Run"=D1285,J1285*26.2,0)))</f>
        <v>0.17927801724137932</v>
      </c>
      <c r="R1285" s="151">
        <f>Q1285/2</f>
        <v>8.9639008620689659E-2</v>
      </c>
      <c r="S1285" s="53">
        <f>J1285*26.2</f>
        <v>0.17927801724137932</v>
      </c>
      <c r="T1285" s="53">
        <f>(J1285+0.0013889)*26.2</f>
        <v>0.21566719724137931</v>
      </c>
      <c r="U1285" s="53">
        <f>S1285/2</f>
        <v>8.9639008620689659E-2</v>
      </c>
      <c r="V1285" s="53">
        <f>T1285/2</f>
        <v>0.10783359862068966</v>
      </c>
      <c r="W1285" s="50">
        <f>RANK(J1285,J:J,1)</f>
        <v>1366</v>
      </c>
      <c r="X1285" s="50">
        <f>YEAR(B1285)</f>
        <v>2009</v>
      </c>
      <c r="Y1285" s="50">
        <f>MONTH(B1285)</f>
        <v>5</v>
      </c>
      <c r="Z1285" s="56">
        <f>X1285*100+Y1285</f>
        <v>200905</v>
      </c>
      <c r="AA1285" s="56">
        <f>WEEKNUM(B1285,1)</f>
        <v>18</v>
      </c>
      <c r="AB1285" s="58">
        <f>IF(ISBLANK(B1285)," ",MAX(B1285-B1284-1,0))</f>
        <v>0</v>
      </c>
      <c r="AC1285" s="56">
        <f>DAY(B1285)</f>
        <v>2</v>
      </c>
      <c r="AD1285" s="53">
        <f>U1285+V1285</f>
        <v>0.19747260724137933</v>
      </c>
      <c r="AE1285" s="56">
        <f>IF("1-Swim"=D1285,E1285*46.7,IF("2-Bike"=D1285,E1285,IF("3-Run"=D1285,E1285*4.27,0)))</f>
        <v>24.765999999999998</v>
      </c>
    </row>
    <row r="1286" spans="1:31" x14ac:dyDescent="0.25">
      <c r="A1286" s="50">
        <v>1285</v>
      </c>
      <c r="B1286" s="51">
        <v>39939</v>
      </c>
      <c r="C1286" s="75">
        <f>B1286</f>
        <v>39939</v>
      </c>
      <c r="D1286" s="50" t="s">
        <v>1223</v>
      </c>
      <c r="E1286" s="50">
        <v>3.5</v>
      </c>
      <c r="F1286" s="50">
        <v>0</v>
      </c>
      <c r="G1286" s="50">
        <v>35</v>
      </c>
      <c r="H1286" s="50">
        <v>5</v>
      </c>
      <c r="I1286" s="53">
        <f>IF(E1286&gt;0,TIME(F1286,G1286,H1286),"")</f>
        <v>2.4363425925925927E-2</v>
      </c>
      <c r="J1286" s="54">
        <f>IF(E1286&gt;0,TIME(F1286,G1286,H1286)/E1286,"")</f>
        <v>6.9609788359788361E-3</v>
      </c>
      <c r="K1286" s="50" t="s">
        <v>1229</v>
      </c>
      <c r="L1286" s="50" t="s">
        <v>1323</v>
      </c>
      <c r="M1286" s="55">
        <f>IF(D1286&gt;0,0.0416666666666667/J1286,"")</f>
        <v>5.9857482185273208</v>
      </c>
      <c r="N1286" s="50">
        <v>0</v>
      </c>
      <c r="Q1286" s="151">
        <f>IF("1-Swim"=D1286,J1286*2.4,IF("2-Bike"=D1286,J1286*112,IF("3-Run"=D1286,J1286*26.2,0)))</f>
        <v>0.18237764550264551</v>
      </c>
      <c r="R1286" s="151">
        <f>Q1286/2</f>
        <v>9.1188822751322757E-2</v>
      </c>
      <c r="S1286" s="53">
        <f>J1286*26.2</f>
        <v>0.18237764550264551</v>
      </c>
      <c r="T1286" s="53">
        <f>(J1286+0.0013889)*26.2</f>
        <v>0.21876682550264551</v>
      </c>
      <c r="U1286" s="53">
        <f>S1286/2</f>
        <v>9.1188822751322757E-2</v>
      </c>
      <c r="V1286" s="53">
        <f>T1286/2</f>
        <v>0.10938341275132275</v>
      </c>
      <c r="W1286" s="50">
        <f>RANK(J1286,J:J,1)</f>
        <v>1520</v>
      </c>
      <c r="X1286" s="50">
        <f>YEAR(B1286)</f>
        <v>2009</v>
      </c>
      <c r="Y1286" s="50">
        <f>MONTH(B1286)</f>
        <v>5</v>
      </c>
      <c r="Z1286" s="56">
        <f>X1286*100+Y1286</f>
        <v>200905</v>
      </c>
      <c r="AA1286" s="56">
        <f>WEEKNUM(B1286,1)</f>
        <v>19</v>
      </c>
      <c r="AB1286" s="58">
        <f>IF(ISBLANK(B1286)," ",MAX(B1286-B1285-1,0))</f>
        <v>3</v>
      </c>
      <c r="AC1286" s="56">
        <f>DAY(B1286)</f>
        <v>6</v>
      </c>
      <c r="AD1286" s="53">
        <f>U1286+V1286</f>
        <v>0.20057223550264552</v>
      </c>
      <c r="AE1286" s="56">
        <f>IF("1-Swim"=D1286,E1286*46.7,IF("2-Bike"=D1286,E1286,IF("3-Run"=D1286,E1286*4.27,0)))</f>
        <v>14.944999999999999</v>
      </c>
    </row>
    <row r="1287" spans="1:31" x14ac:dyDescent="0.25">
      <c r="A1287" s="50">
        <v>1286</v>
      </c>
      <c r="B1287" s="51">
        <v>39941</v>
      </c>
      <c r="C1287" s="75">
        <f>B1287</f>
        <v>39941</v>
      </c>
      <c r="D1287" s="50" t="s">
        <v>1223</v>
      </c>
      <c r="E1287" s="50">
        <v>3.5</v>
      </c>
      <c r="F1287" s="50">
        <v>0</v>
      </c>
      <c r="G1287" s="50">
        <v>35</v>
      </c>
      <c r="H1287" s="50">
        <v>5</v>
      </c>
      <c r="I1287" s="53">
        <f>IF(E1287&gt;0,TIME(F1287,G1287,H1287),"")</f>
        <v>2.4363425925925927E-2</v>
      </c>
      <c r="J1287" s="54">
        <f>IF(E1287&gt;0,TIME(F1287,G1287,H1287)/E1287,"")</f>
        <v>6.9609788359788361E-3</v>
      </c>
      <c r="K1287" s="50" t="s">
        <v>1229</v>
      </c>
      <c r="L1287" s="50" t="s">
        <v>1323</v>
      </c>
      <c r="M1287" s="55">
        <f>IF(D1287&gt;0,0.0416666666666667/J1287,"")</f>
        <v>5.9857482185273208</v>
      </c>
      <c r="N1287" s="50">
        <v>0</v>
      </c>
      <c r="Q1287" s="151">
        <f>IF("1-Swim"=D1287,J1287*2.4,IF("2-Bike"=D1287,J1287*112,IF("3-Run"=D1287,J1287*26.2,0)))</f>
        <v>0.18237764550264551</v>
      </c>
      <c r="R1287" s="151">
        <f>Q1287/2</f>
        <v>9.1188822751322757E-2</v>
      </c>
      <c r="S1287" s="53">
        <f>J1287*26.2</f>
        <v>0.18237764550264551</v>
      </c>
      <c r="T1287" s="53">
        <f>(J1287+0.0013889)*26.2</f>
        <v>0.21876682550264551</v>
      </c>
      <c r="U1287" s="53">
        <f>S1287/2</f>
        <v>9.1188822751322757E-2</v>
      </c>
      <c r="V1287" s="53">
        <f>T1287/2</f>
        <v>0.10938341275132275</v>
      </c>
      <c r="W1287" s="50">
        <f>RANK(J1287,J:J,1)</f>
        <v>1520</v>
      </c>
      <c r="X1287" s="50">
        <f>YEAR(B1287)</f>
        <v>2009</v>
      </c>
      <c r="Y1287" s="50">
        <f>MONTH(B1287)</f>
        <v>5</v>
      </c>
      <c r="Z1287" s="56">
        <f>X1287*100+Y1287</f>
        <v>200905</v>
      </c>
      <c r="AA1287" s="56">
        <f>WEEKNUM(B1287,1)</f>
        <v>19</v>
      </c>
      <c r="AB1287" s="58">
        <f>IF(ISBLANK(B1287)," ",MAX(B1287-B1286-1,0))</f>
        <v>1</v>
      </c>
      <c r="AC1287" s="56">
        <f>DAY(B1287)</f>
        <v>8</v>
      </c>
      <c r="AD1287" s="53">
        <f>U1287+V1287</f>
        <v>0.20057223550264552</v>
      </c>
      <c r="AE1287" s="56">
        <f>IF("1-Swim"=D1287,E1287*46.7,IF("2-Bike"=D1287,E1287,IF("3-Run"=D1287,E1287*4.27,0)))</f>
        <v>14.944999999999999</v>
      </c>
    </row>
    <row r="1288" spans="1:31" x14ac:dyDescent="0.25">
      <c r="A1288" s="50">
        <v>1287</v>
      </c>
      <c r="B1288" s="51">
        <v>39941</v>
      </c>
      <c r="C1288" s="75">
        <f>B1288</f>
        <v>39941</v>
      </c>
      <c r="D1288" s="50" t="s">
        <v>1225</v>
      </c>
      <c r="E1288" s="50">
        <v>0.7</v>
      </c>
      <c r="F1288" s="50">
        <v>0</v>
      </c>
      <c r="G1288" s="50">
        <v>36</v>
      </c>
      <c r="H1288" s="50">
        <v>6</v>
      </c>
      <c r="I1288" s="53">
        <f>IF(E1288&gt;0,TIME(F1288,G1288,H1288),"")</f>
        <v>2.5069444444444446E-2</v>
      </c>
      <c r="J1288" s="54">
        <f>IF(E1288&gt;0,TIME(F1288,G1288,H1288)/E1288,"")</f>
        <v>3.5813492063492068E-2</v>
      </c>
      <c r="K1288" s="50" t="s">
        <v>1229</v>
      </c>
      <c r="L1288" s="50" t="s">
        <v>1323</v>
      </c>
      <c r="M1288" s="55">
        <f>IF(D1288&gt;0,0.0416666666666667/J1288,"")</f>
        <v>1.1634349030470921</v>
      </c>
      <c r="N1288" s="50">
        <v>0</v>
      </c>
      <c r="Q1288" s="151">
        <f>IF("1-Swim"=D1288,J1288*2.4,IF("2-Bike"=D1288,J1288*112,IF("3-Run"=D1288,J1288*26.2,0)))</f>
        <v>8.5952380952380961E-2</v>
      </c>
      <c r="R1288" s="151">
        <f>Q1288/2</f>
        <v>4.297619047619048E-2</v>
      </c>
      <c r="S1288" s="53">
        <f>J1288*26.2</f>
        <v>0.93831349206349213</v>
      </c>
      <c r="T1288" s="53">
        <f>(J1288+0.0013889)*26.2</f>
        <v>0.97470267206349215</v>
      </c>
      <c r="U1288" s="53">
        <f>S1288/2</f>
        <v>0.46915674603174606</v>
      </c>
      <c r="V1288" s="53">
        <f>T1288/2</f>
        <v>0.48735133603174607</v>
      </c>
      <c r="W1288" s="50">
        <f>RANK(J1288,J:J,1)</f>
        <v>3390</v>
      </c>
      <c r="X1288" s="50">
        <f>YEAR(B1288)</f>
        <v>2009</v>
      </c>
      <c r="Y1288" s="50">
        <f>MONTH(B1288)</f>
        <v>5</v>
      </c>
      <c r="Z1288" s="56">
        <f>X1288*100+Y1288</f>
        <v>200905</v>
      </c>
      <c r="AA1288" s="56">
        <f>WEEKNUM(B1288,1)</f>
        <v>19</v>
      </c>
      <c r="AB1288" s="58">
        <f>IF(ISBLANK(B1288)," ",MAX(B1288-B1287-1,0))</f>
        <v>0</v>
      </c>
      <c r="AC1288" s="56">
        <f>DAY(B1288)</f>
        <v>8</v>
      </c>
      <c r="AD1288" s="53">
        <f>U1288+V1288</f>
        <v>0.95650808206349214</v>
      </c>
      <c r="AE1288" s="56">
        <f>IF("1-Swim"=D1288,E1288*46.7,IF("2-Bike"=D1288,E1288,IF("3-Run"=D1288,E1288*4.27,0)))</f>
        <v>32.69</v>
      </c>
    </row>
    <row r="1289" spans="1:31" x14ac:dyDescent="0.25">
      <c r="A1289" s="50">
        <v>1288</v>
      </c>
      <c r="B1289" s="51">
        <v>39944</v>
      </c>
      <c r="C1289" s="75">
        <f>B1289</f>
        <v>39944</v>
      </c>
      <c r="D1289" s="50" t="s">
        <v>1223</v>
      </c>
      <c r="E1289" s="50">
        <v>4</v>
      </c>
      <c r="F1289" s="50">
        <v>0</v>
      </c>
      <c r="G1289" s="50">
        <v>39</v>
      </c>
      <c r="H1289" s="50">
        <v>6</v>
      </c>
      <c r="I1289" s="53">
        <f>IF(E1289&gt;0,TIME(F1289,G1289,H1289),"")</f>
        <v>2.7152777777777779E-2</v>
      </c>
      <c r="J1289" s="54">
        <f>IF(E1289&gt;0,TIME(F1289,G1289,H1289)/E1289,"")</f>
        <v>6.7881944444444448E-3</v>
      </c>
      <c r="K1289" s="50" t="s">
        <v>1229</v>
      </c>
      <c r="L1289" s="50" t="s">
        <v>1323</v>
      </c>
      <c r="M1289" s="55">
        <f>IF(D1289&gt;0,0.0416666666666667/J1289,"")</f>
        <v>6.1381074168797998</v>
      </c>
      <c r="N1289" s="50">
        <v>0</v>
      </c>
      <c r="Q1289" s="151">
        <f>IF("1-Swim"=D1289,J1289*2.4,IF("2-Bike"=D1289,J1289*112,IF("3-Run"=D1289,J1289*26.2,0)))</f>
        <v>0.17785069444444446</v>
      </c>
      <c r="R1289" s="151">
        <f>Q1289/2</f>
        <v>8.8925347222222229E-2</v>
      </c>
      <c r="S1289" s="53">
        <f>J1289*26.2</f>
        <v>0.17785069444444446</v>
      </c>
      <c r="T1289" s="53">
        <f>(J1289+0.0013889)*26.2</f>
        <v>0.21423987444444442</v>
      </c>
      <c r="U1289" s="53">
        <f>S1289/2</f>
        <v>8.8925347222222229E-2</v>
      </c>
      <c r="V1289" s="53">
        <f>T1289/2</f>
        <v>0.10711993722222221</v>
      </c>
      <c r="W1289" s="50">
        <f>RANK(J1289,J:J,1)</f>
        <v>1294</v>
      </c>
      <c r="X1289" s="50">
        <f>YEAR(B1289)</f>
        <v>2009</v>
      </c>
      <c r="Y1289" s="50">
        <f>MONTH(B1289)</f>
        <v>5</v>
      </c>
      <c r="Z1289" s="56">
        <f>X1289*100+Y1289</f>
        <v>200905</v>
      </c>
      <c r="AA1289" s="56">
        <f>WEEKNUM(B1289,1)</f>
        <v>20</v>
      </c>
      <c r="AB1289" s="58">
        <f>IF(ISBLANK(B1289)," ",MAX(B1289-B1288-1,0))</f>
        <v>2</v>
      </c>
      <c r="AC1289" s="56">
        <f>DAY(B1289)</f>
        <v>11</v>
      </c>
      <c r="AD1289" s="53">
        <f>U1289+V1289</f>
        <v>0.19604528444444444</v>
      </c>
      <c r="AE1289" s="56">
        <f>IF("1-Swim"=D1289,E1289*46.7,IF("2-Bike"=D1289,E1289,IF("3-Run"=D1289,E1289*4.27,0)))</f>
        <v>17.079999999999998</v>
      </c>
    </row>
    <row r="1290" spans="1:31" x14ac:dyDescent="0.25">
      <c r="A1290" s="50">
        <v>1289</v>
      </c>
      <c r="B1290" s="51">
        <v>39945</v>
      </c>
      <c r="C1290" s="75">
        <f>B1290</f>
        <v>39945</v>
      </c>
      <c r="D1290" s="50" t="s">
        <v>1223</v>
      </c>
      <c r="E1290" s="50">
        <v>5</v>
      </c>
      <c r="F1290" s="50">
        <v>0</v>
      </c>
      <c r="G1290" s="50">
        <v>50</v>
      </c>
      <c r="H1290" s="50">
        <v>8</v>
      </c>
      <c r="I1290" s="53">
        <f>IF(E1290&gt;0,TIME(F1290,G1290,H1290),"")</f>
        <v>3.4814814814814812E-2</v>
      </c>
      <c r="J1290" s="54">
        <f>IF(E1290&gt;0,TIME(F1290,G1290,H1290)/E1290,"")</f>
        <v>6.9629629629629625E-3</v>
      </c>
      <c r="K1290" s="50" t="s">
        <v>1229</v>
      </c>
      <c r="L1290" s="50" t="s">
        <v>1323</v>
      </c>
      <c r="M1290" s="55">
        <f>IF(D1290&gt;0,0.0416666666666667/J1290,"")</f>
        <v>5.984042553191494</v>
      </c>
      <c r="N1290" s="50">
        <v>0</v>
      </c>
      <c r="Q1290" s="151">
        <f>IF("1-Swim"=D1290,J1290*2.4,IF("2-Bike"=D1290,J1290*112,IF("3-Run"=D1290,J1290*26.2,0)))</f>
        <v>0.18242962962962961</v>
      </c>
      <c r="R1290" s="151">
        <f>Q1290/2</f>
        <v>9.1214814814814804E-2</v>
      </c>
      <c r="S1290" s="53">
        <f>J1290*26.2</f>
        <v>0.18242962962962961</v>
      </c>
      <c r="T1290" s="53">
        <f>(J1290+0.0013889)*26.2</f>
        <v>0.21881880962962963</v>
      </c>
      <c r="U1290" s="53">
        <f>S1290/2</f>
        <v>9.1214814814814804E-2</v>
      </c>
      <c r="V1290" s="53">
        <f>T1290/2</f>
        <v>0.10940940481481481</v>
      </c>
      <c r="W1290" s="50">
        <f>RANK(J1290,J:J,1)</f>
        <v>1523</v>
      </c>
      <c r="X1290" s="50">
        <f>YEAR(B1290)</f>
        <v>2009</v>
      </c>
      <c r="Y1290" s="50">
        <f>MONTH(B1290)</f>
        <v>5</v>
      </c>
      <c r="Z1290" s="56">
        <f>X1290*100+Y1290</f>
        <v>200905</v>
      </c>
      <c r="AA1290" s="56">
        <f>WEEKNUM(B1290,1)</f>
        <v>20</v>
      </c>
      <c r="AB1290" s="58">
        <f>IF(ISBLANK(B1290)," ",MAX(B1290-B1289-1,0))</f>
        <v>0</v>
      </c>
      <c r="AC1290" s="56">
        <f>DAY(B1290)</f>
        <v>12</v>
      </c>
      <c r="AD1290" s="53">
        <f>U1290+V1290</f>
        <v>0.20062421962962962</v>
      </c>
      <c r="AE1290" s="56">
        <f>IF("1-Swim"=D1290,E1290*46.7,IF("2-Bike"=D1290,E1290,IF("3-Run"=D1290,E1290*4.27,0)))</f>
        <v>21.349999999999998</v>
      </c>
    </row>
    <row r="1291" spans="1:31" x14ac:dyDescent="0.25">
      <c r="A1291" s="50">
        <v>1290</v>
      </c>
      <c r="B1291" s="51">
        <v>39946</v>
      </c>
      <c r="C1291" s="75">
        <f>B1291</f>
        <v>39946</v>
      </c>
      <c r="D1291" s="50" t="s">
        <v>1224</v>
      </c>
      <c r="E1291" s="50">
        <v>9.6999999999999993</v>
      </c>
      <c r="F1291" s="50">
        <v>0</v>
      </c>
      <c r="G1291" s="50">
        <v>38</v>
      </c>
      <c r="H1291" s="50">
        <v>6</v>
      </c>
      <c r="I1291" s="53">
        <f>IF(E1291&gt;0,TIME(F1291,G1291,H1291),"")</f>
        <v>2.6458333333333334E-2</v>
      </c>
      <c r="J1291" s="54">
        <f>IF(E1291&gt;0,TIME(F1291,G1291,H1291)/E1291,"")</f>
        <v>2.7276632302405501E-3</v>
      </c>
      <c r="K1291" s="50" t="s">
        <v>1229</v>
      </c>
      <c r="L1291" s="50" t="s">
        <v>1323</v>
      </c>
      <c r="M1291" s="55">
        <f>IF(D1291&gt;0,0.0416666666666667/J1291,"")</f>
        <v>15.275590551181113</v>
      </c>
      <c r="N1291" s="50">
        <v>0</v>
      </c>
      <c r="Q1291" s="151">
        <f>IF("1-Swim"=D1291,J1291*2.4,IF("2-Bike"=D1291,J1291*112,IF("3-Run"=D1291,J1291*26.2,0)))</f>
        <v>0.30549828178694161</v>
      </c>
      <c r="R1291" s="151">
        <f>Q1291/2</f>
        <v>0.1527491408934708</v>
      </c>
      <c r="S1291" s="53">
        <f>J1291*26.2</f>
        <v>7.1464776632302413E-2</v>
      </c>
      <c r="T1291" s="53">
        <f>(J1291+0.0013889)*26.2</f>
        <v>0.10785395663230241</v>
      </c>
      <c r="U1291" s="53">
        <f>S1291/2</f>
        <v>3.5732388316151206E-2</v>
      </c>
      <c r="V1291" s="53">
        <f>T1291/2</f>
        <v>5.3926978316151203E-2</v>
      </c>
      <c r="W1291" s="50">
        <f>RANK(J1291,J:J,1)</f>
        <v>423</v>
      </c>
      <c r="X1291" s="50">
        <f>YEAR(B1291)</f>
        <v>2009</v>
      </c>
      <c r="Y1291" s="50">
        <f>MONTH(B1291)</f>
        <v>5</v>
      </c>
      <c r="Z1291" s="56">
        <f>X1291*100+Y1291</f>
        <v>200905</v>
      </c>
      <c r="AA1291" s="56">
        <f>WEEKNUM(B1291,1)</f>
        <v>20</v>
      </c>
      <c r="AB1291" s="58">
        <f>IF(ISBLANK(B1291)," ",MAX(B1291-B1290-1,0))</f>
        <v>0</v>
      </c>
      <c r="AC1291" s="56">
        <f>DAY(B1291)</f>
        <v>13</v>
      </c>
      <c r="AD1291" s="53">
        <f>U1291+V1291</f>
        <v>8.9659366632302409E-2</v>
      </c>
      <c r="AE1291" s="56">
        <f>IF("1-Swim"=D1291,E1291*46.7,IF("2-Bike"=D1291,E1291,IF("3-Run"=D1291,E1291*4.27,0)))</f>
        <v>9.6999999999999993</v>
      </c>
    </row>
    <row r="1292" spans="1:31" x14ac:dyDescent="0.25">
      <c r="A1292" s="50">
        <v>1291</v>
      </c>
      <c r="B1292" s="51">
        <v>39950</v>
      </c>
      <c r="C1292" s="75">
        <f>B1292</f>
        <v>39950</v>
      </c>
      <c r="D1292" s="50" t="s">
        <v>1223</v>
      </c>
      <c r="E1292" s="50">
        <v>9.1999999999999993</v>
      </c>
      <c r="F1292" s="50">
        <v>1</v>
      </c>
      <c r="G1292" s="50">
        <v>98</v>
      </c>
      <c r="H1292" s="50">
        <v>16</v>
      </c>
      <c r="I1292" s="53">
        <f>IF(E1292&gt;0,TIME(F1292,G1292,H1292),"")</f>
        <v>0.10990740740740741</v>
      </c>
      <c r="J1292" s="54">
        <f>IF(E1292&gt;0,TIME(F1292,G1292,H1292)/E1292,"")</f>
        <v>1.1946457326892111E-2</v>
      </c>
      <c r="K1292" s="50" t="s">
        <v>1229</v>
      </c>
      <c r="L1292" s="50" t="s">
        <v>1323</v>
      </c>
      <c r="M1292" s="55">
        <f>IF(D1292&gt;0,0.0416666666666667/J1292,"")</f>
        <v>3.4877843302443154</v>
      </c>
      <c r="N1292" s="50">
        <v>0</v>
      </c>
      <c r="Q1292" s="151">
        <f>IF("1-Swim"=D1292,J1292*2.4,IF("2-Bike"=D1292,J1292*112,IF("3-Run"=D1292,J1292*26.2,0)))</f>
        <v>0.31299718196457332</v>
      </c>
      <c r="R1292" s="151">
        <f>Q1292/2</f>
        <v>0.15649859098228666</v>
      </c>
      <c r="S1292" s="53">
        <f>J1292*26.2</f>
        <v>0.31299718196457332</v>
      </c>
      <c r="T1292" s="53">
        <f>(J1292+0.0013889)*26.2</f>
        <v>0.34938636196457329</v>
      </c>
      <c r="U1292" s="53">
        <f>S1292/2</f>
        <v>0.15649859098228666</v>
      </c>
      <c r="V1292" s="53">
        <f>T1292/2</f>
        <v>0.17469318098228664</v>
      </c>
      <c r="W1292" s="50">
        <f>RANK(J1292,J:J,1)</f>
        <v>2991</v>
      </c>
      <c r="X1292" s="50">
        <f>YEAR(B1292)</f>
        <v>2009</v>
      </c>
      <c r="Y1292" s="50">
        <f>MONTH(B1292)</f>
        <v>5</v>
      </c>
      <c r="Z1292" s="56">
        <f>X1292*100+Y1292</f>
        <v>200905</v>
      </c>
      <c r="AA1292" s="56">
        <f>WEEKNUM(B1292,1)</f>
        <v>21</v>
      </c>
      <c r="AB1292" s="58">
        <f>IF(ISBLANK(B1292)," ",MAX(B1292-B1291-1,0))</f>
        <v>3</v>
      </c>
      <c r="AC1292" s="56">
        <f>DAY(B1292)</f>
        <v>17</v>
      </c>
      <c r="AD1292" s="53">
        <f>U1292+V1292</f>
        <v>0.33119177196457328</v>
      </c>
      <c r="AE1292" s="56">
        <f>IF("1-Swim"=D1292,E1292*46.7,IF("2-Bike"=D1292,E1292,IF("3-Run"=D1292,E1292*4.27,0)))</f>
        <v>39.283999999999992</v>
      </c>
    </row>
    <row r="1293" spans="1:31" x14ac:dyDescent="0.25">
      <c r="A1293" s="50">
        <v>1292</v>
      </c>
      <c r="B1293" s="51">
        <v>39952</v>
      </c>
      <c r="C1293" s="75">
        <f>B1293</f>
        <v>39952</v>
      </c>
      <c r="D1293" s="50" t="s">
        <v>1223</v>
      </c>
      <c r="E1293" s="50">
        <v>3</v>
      </c>
      <c r="F1293" s="50">
        <v>0</v>
      </c>
      <c r="G1293" s="50">
        <v>29</v>
      </c>
      <c r="H1293" s="50">
        <v>4</v>
      </c>
      <c r="I1293" s="53">
        <f>IF(E1293&gt;0,TIME(F1293,G1293,H1293),"")</f>
        <v>2.0185185185185184E-2</v>
      </c>
      <c r="J1293" s="54">
        <f>IF(E1293&gt;0,TIME(F1293,G1293,H1293)/E1293,"")</f>
        <v>6.7283950617283948E-3</v>
      </c>
      <c r="K1293" s="50" t="s">
        <v>1229</v>
      </c>
      <c r="L1293" s="50" t="s">
        <v>1323</v>
      </c>
      <c r="M1293" s="55">
        <f>IF(D1293&gt;0,0.0416666666666667/J1293,"")</f>
        <v>6.1926605504587204</v>
      </c>
      <c r="N1293" s="50">
        <v>0</v>
      </c>
      <c r="Q1293" s="151">
        <f>IF("1-Swim"=D1293,J1293*2.4,IF("2-Bike"=D1293,J1293*112,IF("3-Run"=D1293,J1293*26.2,0)))</f>
        <v>0.17628395061728394</v>
      </c>
      <c r="R1293" s="151">
        <f>Q1293/2</f>
        <v>8.814197530864197E-2</v>
      </c>
      <c r="S1293" s="53">
        <f>J1293*26.2</f>
        <v>0.17628395061728394</v>
      </c>
      <c r="T1293" s="53">
        <f>(J1293+0.0013889)*26.2</f>
        <v>0.21267313061728393</v>
      </c>
      <c r="U1293" s="53">
        <f>S1293/2</f>
        <v>8.814197530864197E-2</v>
      </c>
      <c r="V1293" s="53">
        <f>T1293/2</f>
        <v>0.10633656530864197</v>
      </c>
      <c r="W1293" s="50">
        <f>RANK(J1293,J:J,1)</f>
        <v>1224</v>
      </c>
      <c r="X1293" s="50">
        <f>YEAR(B1293)</f>
        <v>2009</v>
      </c>
      <c r="Y1293" s="50">
        <f>MONTH(B1293)</f>
        <v>5</v>
      </c>
      <c r="Z1293" s="56">
        <f>X1293*100+Y1293</f>
        <v>200905</v>
      </c>
      <c r="AA1293" s="56">
        <f>WEEKNUM(B1293,1)</f>
        <v>21</v>
      </c>
      <c r="AB1293" s="58">
        <f>IF(ISBLANK(B1293)," ",MAX(B1293-B1292-1,0))</f>
        <v>1</v>
      </c>
      <c r="AC1293" s="56">
        <f>DAY(B1293)</f>
        <v>19</v>
      </c>
      <c r="AD1293" s="53">
        <f>U1293+V1293</f>
        <v>0.19447854061728392</v>
      </c>
      <c r="AE1293" s="56">
        <f>IF("1-Swim"=D1293,E1293*46.7,IF("2-Bike"=D1293,E1293,IF("3-Run"=D1293,E1293*4.27,0)))</f>
        <v>12.809999999999999</v>
      </c>
    </row>
    <row r="1294" spans="1:31" x14ac:dyDescent="0.25">
      <c r="A1294" s="50">
        <v>1293</v>
      </c>
      <c r="B1294" s="51">
        <v>39953</v>
      </c>
      <c r="C1294" s="75">
        <f>B1294</f>
        <v>39953</v>
      </c>
      <c r="D1294" s="50" t="s">
        <v>1225</v>
      </c>
      <c r="E1294" s="50">
        <v>0.7</v>
      </c>
      <c r="F1294" s="50">
        <v>0</v>
      </c>
      <c r="G1294" s="50">
        <v>29</v>
      </c>
      <c r="H1294" s="50">
        <v>4</v>
      </c>
      <c r="I1294" s="53">
        <f>IF(E1294&gt;0,TIME(F1294,G1294,H1294),"")</f>
        <v>2.0185185185185184E-2</v>
      </c>
      <c r="J1294" s="54">
        <f>IF(E1294&gt;0,TIME(F1294,G1294,H1294)/E1294,"")</f>
        <v>2.8835978835978836E-2</v>
      </c>
      <c r="K1294" s="50" t="s">
        <v>1229</v>
      </c>
      <c r="L1294" s="50" t="s">
        <v>1323</v>
      </c>
      <c r="M1294" s="55">
        <f>IF(D1294&gt;0,0.0416666666666667/J1294,"")</f>
        <v>1.444954128440368</v>
      </c>
      <c r="N1294" s="50">
        <v>0</v>
      </c>
      <c r="Q1294" s="151">
        <f>IF("1-Swim"=D1294,J1294*2.4,IF("2-Bike"=D1294,J1294*112,IF("3-Run"=D1294,J1294*26.2,0)))</f>
        <v>6.9206349206349202E-2</v>
      </c>
      <c r="R1294" s="151">
        <f>Q1294/2</f>
        <v>3.4603174603174601E-2</v>
      </c>
      <c r="S1294" s="53">
        <f>J1294*26.2</f>
        <v>0.75550264550264545</v>
      </c>
      <c r="T1294" s="53">
        <f>(J1294+0.0013889)*26.2</f>
        <v>0.79189182550264547</v>
      </c>
      <c r="U1294" s="53">
        <f>S1294/2</f>
        <v>0.37775132275132273</v>
      </c>
      <c r="V1294" s="53">
        <f>T1294/2</f>
        <v>0.39594591275132274</v>
      </c>
      <c r="W1294" s="50">
        <f>RANK(J1294,J:J,1)</f>
        <v>3341</v>
      </c>
      <c r="X1294" s="50">
        <f>YEAR(B1294)</f>
        <v>2009</v>
      </c>
      <c r="Y1294" s="50">
        <f>MONTH(B1294)</f>
        <v>5</v>
      </c>
      <c r="Z1294" s="56">
        <f>X1294*100+Y1294</f>
        <v>200905</v>
      </c>
      <c r="AA1294" s="56">
        <f>WEEKNUM(B1294,1)</f>
        <v>21</v>
      </c>
      <c r="AB1294" s="58">
        <f>IF(ISBLANK(B1294)," ",MAX(B1294-B1293-1,0))</f>
        <v>0</v>
      </c>
      <c r="AC1294" s="56">
        <f>DAY(B1294)</f>
        <v>20</v>
      </c>
      <c r="AD1294" s="53">
        <f>U1294+V1294</f>
        <v>0.77369723550264546</v>
      </c>
      <c r="AE1294" s="56">
        <f>IF("1-Swim"=D1294,E1294*46.7,IF("2-Bike"=D1294,E1294,IF("3-Run"=D1294,E1294*4.27,0)))</f>
        <v>32.69</v>
      </c>
    </row>
    <row r="1295" spans="1:31" x14ac:dyDescent="0.25">
      <c r="A1295" s="50">
        <v>1294</v>
      </c>
      <c r="B1295" s="51">
        <v>39954</v>
      </c>
      <c r="C1295" s="75">
        <f>B1295</f>
        <v>39954</v>
      </c>
      <c r="D1295" s="50" t="s">
        <v>1223</v>
      </c>
      <c r="E1295" s="50">
        <v>3</v>
      </c>
      <c r="F1295" s="50">
        <v>0</v>
      </c>
      <c r="G1295" s="50">
        <v>28</v>
      </c>
      <c r="H1295" s="50">
        <v>4</v>
      </c>
      <c r="I1295" s="53">
        <f>IF(E1295&gt;0,TIME(F1295,G1295,H1295),"")</f>
        <v>1.9490740740740743E-2</v>
      </c>
      <c r="J1295" s="54">
        <f>IF(E1295&gt;0,TIME(F1295,G1295,H1295)/E1295,"")</f>
        <v>6.4969135802469139E-3</v>
      </c>
      <c r="K1295" s="50" t="s">
        <v>1229</v>
      </c>
      <c r="L1295" s="50" t="s">
        <v>1323</v>
      </c>
      <c r="M1295" s="55">
        <f>IF(D1295&gt;0,0.0416666666666667/J1295,"")</f>
        <v>6.413301662707843</v>
      </c>
      <c r="N1295" s="50">
        <v>0</v>
      </c>
      <c r="Q1295" s="151">
        <f>IF("1-Swim"=D1295,J1295*2.4,IF("2-Bike"=D1295,J1295*112,IF("3-Run"=D1295,J1295*26.2,0)))</f>
        <v>0.17021913580246914</v>
      </c>
      <c r="R1295" s="151">
        <f>Q1295/2</f>
        <v>8.510956790123457E-2</v>
      </c>
      <c r="S1295" s="53">
        <f>J1295*26.2</f>
        <v>0.17021913580246914</v>
      </c>
      <c r="T1295" s="53">
        <f>(J1295+0.0013889)*26.2</f>
        <v>0.20660831580246913</v>
      </c>
      <c r="U1295" s="53">
        <f>S1295/2</f>
        <v>8.510956790123457E-2</v>
      </c>
      <c r="V1295" s="53">
        <f>T1295/2</f>
        <v>0.10330415790123457</v>
      </c>
      <c r="W1295" s="50">
        <f>RANK(J1295,J:J,1)</f>
        <v>1010</v>
      </c>
      <c r="X1295" s="50">
        <f>YEAR(B1295)</f>
        <v>2009</v>
      </c>
      <c r="Y1295" s="50">
        <f>MONTH(B1295)</f>
        <v>5</v>
      </c>
      <c r="Z1295" s="56">
        <f>X1295*100+Y1295</f>
        <v>200905</v>
      </c>
      <c r="AA1295" s="56">
        <f>WEEKNUM(B1295,1)</f>
        <v>21</v>
      </c>
      <c r="AB1295" s="58">
        <f>IF(ISBLANK(B1295)," ",MAX(B1295-B1294-1,0))</f>
        <v>0</v>
      </c>
      <c r="AC1295" s="56">
        <f>DAY(B1295)</f>
        <v>21</v>
      </c>
      <c r="AD1295" s="53">
        <f>U1295+V1295</f>
        <v>0.18841372580246912</v>
      </c>
      <c r="AE1295" s="56">
        <f>IF("1-Swim"=D1295,E1295*46.7,IF("2-Bike"=D1295,E1295,IF("3-Run"=D1295,E1295*4.27,0)))</f>
        <v>12.809999999999999</v>
      </c>
    </row>
    <row r="1296" spans="1:31" x14ac:dyDescent="0.25">
      <c r="A1296" s="50">
        <v>1295</v>
      </c>
      <c r="B1296" s="51">
        <v>39957</v>
      </c>
      <c r="C1296" s="75">
        <f>B1296</f>
        <v>39957</v>
      </c>
      <c r="D1296" s="50" t="s">
        <v>1223</v>
      </c>
      <c r="E1296" s="50">
        <v>10.5</v>
      </c>
      <c r="F1296" s="50">
        <v>2</v>
      </c>
      <c r="G1296" s="50">
        <v>129</v>
      </c>
      <c r="H1296" s="50">
        <v>21</v>
      </c>
      <c r="I1296" s="53">
        <f>IF(E1296&gt;0,TIME(F1296,G1296,H1296),"")</f>
        <v>0.17315972222222223</v>
      </c>
      <c r="J1296" s="54">
        <f>IF(E1296&gt;0,TIME(F1296,G1296,H1296)/E1296,"")</f>
        <v>1.6491402116402116E-2</v>
      </c>
      <c r="K1296" s="50" t="s">
        <v>1229</v>
      </c>
      <c r="L1296" s="50" t="s">
        <v>1323</v>
      </c>
      <c r="M1296" s="55">
        <f>IF(D1296&gt;0,0.0416666666666667/J1296,"")</f>
        <v>2.5265690796069804</v>
      </c>
      <c r="N1296" s="50">
        <v>0</v>
      </c>
      <c r="Q1296" s="151">
        <f>IF("1-Swim"=D1296,J1296*2.4,IF("2-Bike"=D1296,J1296*112,IF("3-Run"=D1296,J1296*26.2,0)))</f>
        <v>0.4320747354497354</v>
      </c>
      <c r="R1296" s="151">
        <f>Q1296/2</f>
        <v>0.2160373677248677</v>
      </c>
      <c r="S1296" s="53">
        <f>J1296*26.2</f>
        <v>0.4320747354497354</v>
      </c>
      <c r="T1296" s="53">
        <f>(J1296+0.0013889)*26.2</f>
        <v>0.46846391544973537</v>
      </c>
      <c r="U1296" s="53">
        <f>S1296/2</f>
        <v>0.2160373677248677</v>
      </c>
      <c r="V1296" s="53">
        <f>T1296/2</f>
        <v>0.23423195772486768</v>
      </c>
      <c r="W1296" s="50">
        <f>RANK(J1296,J:J,1)</f>
        <v>3008</v>
      </c>
      <c r="X1296" s="50">
        <f>YEAR(B1296)</f>
        <v>2009</v>
      </c>
      <c r="Y1296" s="50">
        <f>MONTH(B1296)</f>
        <v>5</v>
      </c>
      <c r="Z1296" s="56">
        <f>X1296*100+Y1296</f>
        <v>200905</v>
      </c>
      <c r="AA1296" s="56">
        <f>WEEKNUM(B1296,1)</f>
        <v>22</v>
      </c>
      <c r="AB1296" s="58">
        <f>IF(ISBLANK(B1296)," ",MAX(B1296-B1295-1,0))</f>
        <v>2</v>
      </c>
      <c r="AC1296" s="56">
        <f>DAY(B1296)</f>
        <v>24</v>
      </c>
      <c r="AD1296" s="53">
        <f>U1296+V1296</f>
        <v>0.45026932544973541</v>
      </c>
      <c r="AE1296" s="56">
        <f>IF("1-Swim"=D1296,E1296*46.7,IF("2-Bike"=D1296,E1296,IF("3-Run"=D1296,E1296*4.27,0)))</f>
        <v>44.834999999999994</v>
      </c>
    </row>
    <row r="1297" spans="1:31" x14ac:dyDescent="0.25">
      <c r="A1297" s="50">
        <v>1296</v>
      </c>
      <c r="B1297" s="51">
        <v>39958</v>
      </c>
      <c r="C1297" s="75">
        <f>B1297</f>
        <v>39958</v>
      </c>
      <c r="D1297" s="50" t="s">
        <v>1225</v>
      </c>
      <c r="E1297" s="50">
        <v>0.6</v>
      </c>
      <c r="F1297" s="50">
        <v>0</v>
      </c>
      <c r="G1297" s="50">
        <v>20</v>
      </c>
      <c r="H1297" s="50">
        <v>3</v>
      </c>
      <c r="I1297" s="53">
        <f>IF(E1297&gt;0,TIME(F1297,G1297,H1297),"")</f>
        <v>1.3923611111111111E-2</v>
      </c>
      <c r="J1297" s="54">
        <f>IF(E1297&gt;0,TIME(F1297,G1297,H1297)/E1297,"")</f>
        <v>2.3206018518518518E-2</v>
      </c>
      <c r="K1297" s="50" t="s">
        <v>1229</v>
      </c>
      <c r="L1297" s="50" t="s">
        <v>1323</v>
      </c>
      <c r="M1297" s="55">
        <f>IF(D1297&gt;0,0.0416666666666667/J1297,"")</f>
        <v>1.7955112219451386</v>
      </c>
      <c r="N1297" s="50">
        <v>0</v>
      </c>
      <c r="Q1297" s="151">
        <f>IF("1-Swim"=D1297,J1297*2.4,IF("2-Bike"=D1297,J1297*112,IF("3-Run"=D1297,J1297*26.2,0)))</f>
        <v>5.5694444444444442E-2</v>
      </c>
      <c r="R1297" s="151">
        <f>Q1297/2</f>
        <v>2.7847222222222221E-2</v>
      </c>
      <c r="S1297" s="53">
        <f>J1297*26.2</f>
        <v>0.60799768518518515</v>
      </c>
      <c r="T1297" s="53">
        <f>(J1297+0.0013889)*26.2</f>
        <v>0.64438686518518506</v>
      </c>
      <c r="U1297" s="53">
        <f>S1297/2</f>
        <v>0.30399884259259258</v>
      </c>
      <c r="V1297" s="53">
        <f>T1297/2</f>
        <v>0.32219343259259253</v>
      </c>
      <c r="W1297" s="50">
        <f>RANK(J1297,J:J,1)</f>
        <v>3091</v>
      </c>
      <c r="X1297" s="50">
        <f>YEAR(B1297)</f>
        <v>2009</v>
      </c>
      <c r="Y1297" s="50">
        <f>MONTH(B1297)</f>
        <v>5</v>
      </c>
      <c r="Z1297" s="56">
        <f>X1297*100+Y1297</f>
        <v>200905</v>
      </c>
      <c r="AA1297" s="56">
        <f>WEEKNUM(B1297,1)</f>
        <v>22</v>
      </c>
      <c r="AB1297" s="58">
        <f>IF(ISBLANK(B1297)," ",MAX(B1297-B1296-1,0))</f>
        <v>0</v>
      </c>
      <c r="AC1297" s="56">
        <f>DAY(B1297)</f>
        <v>25</v>
      </c>
      <c r="AD1297" s="53">
        <f>U1297+V1297</f>
        <v>0.62619227518518517</v>
      </c>
      <c r="AE1297" s="56">
        <f>IF("1-Swim"=D1297,E1297*46.7,IF("2-Bike"=D1297,E1297,IF("3-Run"=D1297,E1297*4.27,0)))</f>
        <v>28.02</v>
      </c>
    </row>
    <row r="1298" spans="1:31" x14ac:dyDescent="0.25">
      <c r="A1298" s="50">
        <v>1297</v>
      </c>
      <c r="B1298" s="51">
        <v>39961</v>
      </c>
      <c r="C1298" s="75">
        <f>B1298</f>
        <v>39961</v>
      </c>
      <c r="D1298" s="50" t="s">
        <v>1223</v>
      </c>
      <c r="E1298" s="50">
        <v>3</v>
      </c>
      <c r="F1298" s="50">
        <v>0</v>
      </c>
      <c r="G1298" s="50">
        <v>29</v>
      </c>
      <c r="H1298" s="50">
        <v>4</v>
      </c>
      <c r="I1298" s="53">
        <f>IF(E1298&gt;0,TIME(F1298,G1298,H1298),"")</f>
        <v>2.0185185185185184E-2</v>
      </c>
      <c r="J1298" s="54">
        <f>IF(E1298&gt;0,TIME(F1298,G1298,H1298)/E1298,"")</f>
        <v>6.7283950617283948E-3</v>
      </c>
      <c r="K1298" s="50" t="s">
        <v>1229</v>
      </c>
      <c r="L1298" s="50" t="s">
        <v>1323</v>
      </c>
      <c r="M1298" s="55">
        <f>IF(D1298&gt;0,0.0416666666666667/J1298,"")</f>
        <v>6.1926605504587204</v>
      </c>
      <c r="N1298" s="50">
        <v>0</v>
      </c>
      <c r="Q1298" s="151">
        <f>IF("1-Swim"=D1298,J1298*2.4,IF("2-Bike"=D1298,J1298*112,IF("3-Run"=D1298,J1298*26.2,0)))</f>
        <v>0.17628395061728394</v>
      </c>
      <c r="R1298" s="151">
        <f>Q1298/2</f>
        <v>8.814197530864197E-2</v>
      </c>
      <c r="S1298" s="53">
        <f>J1298*26.2</f>
        <v>0.17628395061728394</v>
      </c>
      <c r="T1298" s="53">
        <f>(J1298+0.0013889)*26.2</f>
        <v>0.21267313061728393</v>
      </c>
      <c r="U1298" s="53">
        <f>S1298/2</f>
        <v>8.814197530864197E-2</v>
      </c>
      <c r="V1298" s="53">
        <f>T1298/2</f>
        <v>0.10633656530864197</v>
      </c>
      <c r="W1298" s="50">
        <f>RANK(J1298,J:J,1)</f>
        <v>1224</v>
      </c>
      <c r="X1298" s="50">
        <f>YEAR(B1298)</f>
        <v>2009</v>
      </c>
      <c r="Y1298" s="50">
        <f>MONTH(B1298)</f>
        <v>5</v>
      </c>
      <c r="Z1298" s="56">
        <f>X1298*100+Y1298</f>
        <v>200905</v>
      </c>
      <c r="AA1298" s="56">
        <f>WEEKNUM(B1298,1)</f>
        <v>22</v>
      </c>
      <c r="AB1298" s="58">
        <f>IF(ISBLANK(B1298)," ",MAX(B1298-B1297-1,0))</f>
        <v>2</v>
      </c>
      <c r="AC1298" s="56">
        <f>DAY(B1298)</f>
        <v>28</v>
      </c>
      <c r="AD1298" s="53">
        <f>U1298+V1298</f>
        <v>0.19447854061728392</v>
      </c>
      <c r="AE1298" s="56">
        <f>IF("1-Swim"=D1298,E1298*46.7,IF("2-Bike"=D1298,E1298,IF("3-Run"=D1298,E1298*4.27,0)))</f>
        <v>12.809999999999999</v>
      </c>
    </row>
    <row r="1299" spans="1:31" x14ac:dyDescent="0.25">
      <c r="A1299" s="50">
        <v>1298</v>
      </c>
      <c r="B1299" s="51">
        <v>39964</v>
      </c>
      <c r="C1299" s="75">
        <f>B1299</f>
        <v>39964</v>
      </c>
      <c r="D1299" s="50" t="s">
        <v>1223</v>
      </c>
      <c r="E1299" s="50">
        <v>5</v>
      </c>
      <c r="F1299" s="50">
        <v>0</v>
      </c>
      <c r="G1299" s="50">
        <v>54</v>
      </c>
      <c r="H1299" s="50">
        <v>9</v>
      </c>
      <c r="I1299" s="53">
        <f>IF(E1299&gt;0,TIME(F1299,G1299,H1299),"")</f>
        <v>3.7604166666666668E-2</v>
      </c>
      <c r="J1299" s="54">
        <f>IF(E1299&gt;0,TIME(F1299,G1299,H1299)/E1299,"")</f>
        <v>7.5208333333333334E-3</v>
      </c>
      <c r="K1299" s="50" t="s">
        <v>1229</v>
      </c>
      <c r="L1299" s="50" t="s">
        <v>1323</v>
      </c>
      <c r="M1299" s="55">
        <f>IF(D1299&gt;0,0.0416666666666667/J1299,"")</f>
        <v>5.5401662049861535</v>
      </c>
      <c r="N1299" s="50">
        <v>0</v>
      </c>
      <c r="Q1299" s="151">
        <f>IF("1-Swim"=D1299,J1299*2.4,IF("2-Bike"=D1299,J1299*112,IF("3-Run"=D1299,J1299*26.2,0)))</f>
        <v>0.19704583333333334</v>
      </c>
      <c r="R1299" s="151">
        <f>Q1299/2</f>
        <v>9.8522916666666668E-2</v>
      </c>
      <c r="S1299" s="53">
        <f>J1299*26.2</f>
        <v>0.19704583333333334</v>
      </c>
      <c r="T1299" s="53">
        <f>(J1299+0.0013889)*26.2</f>
        <v>0.2334350133333333</v>
      </c>
      <c r="U1299" s="53">
        <f>S1299/2</f>
        <v>9.8522916666666668E-2</v>
      </c>
      <c r="V1299" s="53">
        <f>T1299/2</f>
        <v>0.11671750666666665</v>
      </c>
      <c r="W1299" s="50">
        <f>RANK(J1299,J:J,1)</f>
        <v>2088</v>
      </c>
      <c r="X1299" s="50">
        <f>YEAR(B1299)</f>
        <v>2009</v>
      </c>
      <c r="Y1299" s="50">
        <f>MONTH(B1299)</f>
        <v>5</v>
      </c>
      <c r="Z1299" s="56">
        <f>X1299*100+Y1299</f>
        <v>200905</v>
      </c>
      <c r="AA1299" s="56">
        <f>WEEKNUM(B1299,1)</f>
        <v>23</v>
      </c>
      <c r="AB1299" s="58">
        <f>IF(ISBLANK(B1299)," ",MAX(B1299-B1298-1,0))</f>
        <v>2</v>
      </c>
      <c r="AC1299" s="56">
        <f>DAY(B1299)</f>
        <v>31</v>
      </c>
      <c r="AD1299" s="53">
        <f>U1299+V1299</f>
        <v>0.21524042333333332</v>
      </c>
      <c r="AE1299" s="56">
        <f>IF("1-Swim"=D1299,E1299*46.7,IF("2-Bike"=D1299,E1299,IF("3-Run"=D1299,E1299*4.27,0)))</f>
        <v>21.349999999999998</v>
      </c>
    </row>
    <row r="1300" spans="1:31" s="133" customFormat="1" x14ac:dyDescent="0.25">
      <c r="A1300" s="50">
        <v>1299</v>
      </c>
      <c r="B1300" s="51">
        <v>39968</v>
      </c>
      <c r="C1300" s="75">
        <f>B1300</f>
        <v>39968</v>
      </c>
      <c r="D1300" s="50" t="s">
        <v>1223</v>
      </c>
      <c r="E1300" s="50">
        <v>1.1000000000000001</v>
      </c>
      <c r="F1300" s="50">
        <v>0</v>
      </c>
      <c r="G1300" s="50">
        <v>9</v>
      </c>
      <c r="H1300" s="50">
        <v>1</v>
      </c>
      <c r="I1300" s="53">
        <f>IF(E1300&gt;0,TIME(F1300,G1300,H1300),"")</f>
        <v>6.2615740740740748E-3</v>
      </c>
      <c r="J1300" s="54">
        <f>IF(E1300&gt;0,TIME(F1300,G1300,H1300)/E1300,"")</f>
        <v>5.6923400673400673E-3</v>
      </c>
      <c r="K1300" s="50" t="s">
        <v>1229</v>
      </c>
      <c r="L1300" s="50" t="s">
        <v>1323</v>
      </c>
      <c r="M1300" s="55">
        <f>IF(D1300&gt;0,0.0416666666666667/J1300,"")</f>
        <v>7.3197781885397468</v>
      </c>
      <c r="N1300" s="50">
        <v>0</v>
      </c>
      <c r="O1300" s="50"/>
      <c r="P1300" s="50"/>
      <c r="Q1300" s="151">
        <f>IF("1-Swim"=D1300,J1300*2.4,IF("2-Bike"=D1300,J1300*112,IF("3-Run"=D1300,J1300*26.2,0)))</f>
        <v>0.14913930976430975</v>
      </c>
      <c r="R1300" s="151">
        <f>Q1300/2</f>
        <v>7.4569654882154876E-2</v>
      </c>
      <c r="S1300" s="53">
        <f>J1300*26.2</f>
        <v>0.14913930976430975</v>
      </c>
      <c r="T1300" s="53">
        <f>(J1300+0.0013889)*26.2</f>
        <v>0.18552848976430977</v>
      </c>
      <c r="U1300" s="53">
        <f>S1300/2</f>
        <v>7.4569654882154876E-2</v>
      </c>
      <c r="V1300" s="53">
        <f>T1300/2</f>
        <v>9.2764244882154887E-2</v>
      </c>
      <c r="W1300" s="50">
        <f>RANK(J1300,J:J,1)</f>
        <v>778</v>
      </c>
      <c r="X1300" s="50">
        <f>YEAR(B1300)</f>
        <v>2009</v>
      </c>
      <c r="Y1300" s="50">
        <f>MONTH(B1300)</f>
        <v>6</v>
      </c>
      <c r="Z1300" s="56">
        <f>X1300*100+Y1300</f>
        <v>200906</v>
      </c>
      <c r="AA1300" s="56">
        <f>WEEKNUM(B1300,1)</f>
        <v>23</v>
      </c>
      <c r="AB1300" s="58">
        <f>IF(ISBLANK(B1300)," ",MAX(B1300-B1299-1,0))</f>
        <v>3</v>
      </c>
      <c r="AC1300" s="56">
        <f>DAY(B1300)</f>
        <v>4</v>
      </c>
      <c r="AD1300" s="53">
        <f>U1300+V1300</f>
        <v>0.16733389976430976</v>
      </c>
      <c r="AE1300" s="56">
        <f>IF("1-Swim"=D1300,E1300*46.7,IF("2-Bike"=D1300,E1300,IF("3-Run"=D1300,E1300*4.27,0)))</f>
        <v>4.6970000000000001</v>
      </c>
    </row>
    <row r="1301" spans="1:31" x14ac:dyDescent="0.25">
      <c r="A1301" s="50">
        <v>1300</v>
      </c>
      <c r="B1301" s="51">
        <v>39971</v>
      </c>
      <c r="C1301" s="75">
        <f>B1301</f>
        <v>39971</v>
      </c>
      <c r="D1301" s="50" t="s">
        <v>1225</v>
      </c>
      <c r="E1301" s="50">
        <v>1.2</v>
      </c>
      <c r="F1301" s="50">
        <v>0</v>
      </c>
      <c r="G1301" s="50">
        <v>41</v>
      </c>
      <c r="H1301" s="50">
        <v>6</v>
      </c>
      <c r="I1301" s="53">
        <f>IF(E1301&gt;0,TIME(F1301,G1301,H1301),"")</f>
        <v>2.854166666666667E-2</v>
      </c>
      <c r="J1301" s="54">
        <f>IF(E1301&gt;0,TIME(F1301,G1301,H1301)/E1301,"")</f>
        <v>2.3784722222222224E-2</v>
      </c>
      <c r="K1301" s="50" t="s">
        <v>1229</v>
      </c>
      <c r="L1301" s="50" t="s">
        <v>971</v>
      </c>
      <c r="M1301" s="55">
        <f>IF(D1301&gt;0,0.0416666666666667/J1301,"")</f>
        <v>1.7518248175182494</v>
      </c>
      <c r="N1301" s="50">
        <v>0</v>
      </c>
      <c r="Q1301" s="151">
        <f>IF("1-Swim"=D1301,J1301*2.4,IF("2-Bike"=D1301,J1301*112,IF("3-Run"=D1301,J1301*26.2,0)))</f>
        <v>5.7083333333333333E-2</v>
      </c>
      <c r="R1301" s="151">
        <f>Q1301/2</f>
        <v>2.8541666666666667E-2</v>
      </c>
      <c r="S1301" s="53">
        <f>J1301*26.2</f>
        <v>0.62315972222222227</v>
      </c>
      <c r="T1301" s="53">
        <f>(J1301+0.0013889)*26.2</f>
        <v>0.65954890222222218</v>
      </c>
      <c r="U1301" s="53">
        <f>S1301/2</f>
        <v>0.31157986111111113</v>
      </c>
      <c r="V1301" s="53">
        <f>T1301/2</f>
        <v>0.32977445111111109</v>
      </c>
      <c r="W1301" s="50">
        <f>RANK(J1301,J:J,1)</f>
        <v>3119</v>
      </c>
      <c r="X1301" s="50">
        <f>YEAR(B1301)</f>
        <v>2009</v>
      </c>
      <c r="Y1301" s="50">
        <f>MONTH(B1301)</f>
        <v>6</v>
      </c>
      <c r="Z1301" s="56">
        <f>X1301*100+Y1301</f>
        <v>200906</v>
      </c>
      <c r="AA1301" s="56">
        <f>WEEKNUM(B1301,1)</f>
        <v>24</v>
      </c>
      <c r="AB1301" s="58">
        <f>IF(ISBLANK(B1301)," ",MAX(B1301-B1300-1,0))</f>
        <v>2</v>
      </c>
      <c r="AC1301" s="56">
        <f>DAY(B1301)</f>
        <v>7</v>
      </c>
      <c r="AD1301" s="53">
        <f>U1301+V1301</f>
        <v>0.64135431222222228</v>
      </c>
      <c r="AE1301" s="56">
        <f>IF("1-Swim"=D1301,E1301*46.7,IF("2-Bike"=D1301,E1301,IF("3-Run"=D1301,E1301*4.27,0)))</f>
        <v>56.04</v>
      </c>
    </row>
    <row r="1302" spans="1:31" x14ac:dyDescent="0.25">
      <c r="A1302" s="50">
        <v>1301</v>
      </c>
      <c r="B1302" s="51">
        <v>39971</v>
      </c>
      <c r="C1302" s="75">
        <f>B1302</f>
        <v>39971</v>
      </c>
      <c r="D1302" s="50" t="s">
        <v>1223</v>
      </c>
      <c r="E1302" s="50">
        <v>13.1</v>
      </c>
      <c r="F1302" s="50">
        <v>3</v>
      </c>
      <c r="G1302" s="50">
        <v>0</v>
      </c>
      <c r="H1302" s="50">
        <v>30</v>
      </c>
      <c r="I1302" s="53">
        <f>IF(E1302&gt;0,TIME(F1302,G1302,H1302),"")</f>
        <v>0.12534722222222222</v>
      </c>
      <c r="J1302" s="54">
        <f>IF(E1302&gt;0,TIME(F1302,G1302,H1302)/E1302,"")</f>
        <v>9.5684902459711625E-3</v>
      </c>
      <c r="K1302" s="50" t="s">
        <v>1229</v>
      </c>
      <c r="L1302" s="50" t="s">
        <v>971</v>
      </c>
      <c r="M1302" s="55">
        <f>IF(D1302&gt;0,0.0416666666666667/J1302,"")</f>
        <v>4.3545706371191164</v>
      </c>
      <c r="N1302" s="50">
        <v>0</v>
      </c>
      <c r="Q1302" s="151">
        <f>IF("1-Swim"=D1302,J1302*2.4,IF("2-Bike"=D1302,J1302*112,IF("3-Run"=D1302,J1302*26.2,0)))</f>
        <v>0.25069444444444444</v>
      </c>
      <c r="R1302" s="151">
        <f>Q1302/2</f>
        <v>0.12534722222222222</v>
      </c>
      <c r="S1302" s="53">
        <f>J1302*26.2</f>
        <v>0.25069444444444444</v>
      </c>
      <c r="T1302" s="53">
        <f>(J1302+0.0013889)*26.2</f>
        <v>0.28708362444444446</v>
      </c>
      <c r="U1302" s="53">
        <f>S1302/2</f>
        <v>0.12534722222222222</v>
      </c>
      <c r="V1302" s="53">
        <f>T1302/2</f>
        <v>0.14354181222222223</v>
      </c>
      <c r="W1302" s="50">
        <f>RANK(J1302,J:J,1)</f>
        <v>2825</v>
      </c>
      <c r="X1302" s="50">
        <f>YEAR(B1302)</f>
        <v>2009</v>
      </c>
      <c r="Y1302" s="50">
        <f>MONTH(B1302)</f>
        <v>6</v>
      </c>
      <c r="Z1302" s="56">
        <f>X1302*100+Y1302</f>
        <v>200906</v>
      </c>
      <c r="AA1302" s="56">
        <f>WEEKNUM(B1302,1)</f>
        <v>24</v>
      </c>
      <c r="AB1302" s="58">
        <f>IF(ISBLANK(B1302)," ",MAX(B1302-B1301-1,0))</f>
        <v>0</v>
      </c>
      <c r="AC1302" s="56">
        <f>DAY(B1302)</f>
        <v>7</v>
      </c>
      <c r="AD1302" s="53">
        <f>U1302+V1302</f>
        <v>0.26888903444444445</v>
      </c>
      <c r="AE1302" s="56">
        <f>IF("1-Swim"=D1302,E1302*46.7,IF("2-Bike"=D1302,E1302,IF("3-Run"=D1302,E1302*4.27,0)))</f>
        <v>55.936999999999991</v>
      </c>
    </row>
    <row r="1303" spans="1:31" x14ac:dyDescent="0.25">
      <c r="A1303" s="50">
        <v>1302</v>
      </c>
      <c r="B1303" s="51">
        <v>39979</v>
      </c>
      <c r="C1303" s="75">
        <f>B1303</f>
        <v>39979</v>
      </c>
      <c r="D1303" s="50" t="s">
        <v>1224</v>
      </c>
      <c r="E1303" s="50">
        <v>10.5</v>
      </c>
      <c r="F1303" s="50">
        <v>0</v>
      </c>
      <c r="G1303" s="50">
        <v>38</v>
      </c>
      <c r="H1303" s="50">
        <v>6</v>
      </c>
      <c r="I1303" s="53">
        <f>IF(E1303&gt;0,TIME(F1303,G1303,H1303),"")</f>
        <v>2.6458333333333334E-2</v>
      </c>
      <c r="J1303" s="54">
        <f>IF(E1303&gt;0,TIME(F1303,G1303,H1303)/E1303,"")</f>
        <v>2.5198412698412701E-3</v>
      </c>
      <c r="K1303" s="50" t="s">
        <v>1229</v>
      </c>
      <c r="L1303" s="50" t="s">
        <v>1323</v>
      </c>
      <c r="M1303" s="55">
        <f>IF(D1303&gt;0,0.0416666666666667/J1303,"")</f>
        <v>16.535433070866151</v>
      </c>
      <c r="N1303" s="50">
        <v>0</v>
      </c>
      <c r="Q1303" s="151">
        <f>IF("1-Swim"=D1303,J1303*2.4,IF("2-Bike"=D1303,J1303*112,IF("3-Run"=D1303,J1303*26.2,0)))</f>
        <v>0.28222222222222226</v>
      </c>
      <c r="R1303" s="151">
        <f>Q1303/2</f>
        <v>0.14111111111111113</v>
      </c>
      <c r="S1303" s="53">
        <f>J1303*26.2</f>
        <v>6.601984126984127E-2</v>
      </c>
      <c r="T1303" s="53">
        <f>(J1303+0.0013889)*26.2</f>
        <v>0.10240902126984128</v>
      </c>
      <c r="U1303" s="53">
        <f>S1303/2</f>
        <v>3.3009920634920635E-2</v>
      </c>
      <c r="V1303" s="53">
        <f>T1303/2</f>
        <v>5.1204510634920639E-2</v>
      </c>
      <c r="W1303" s="50">
        <f>RANK(J1303,J:J,1)</f>
        <v>319</v>
      </c>
      <c r="X1303" s="50">
        <f>YEAR(B1303)</f>
        <v>2009</v>
      </c>
      <c r="Y1303" s="50">
        <f>MONTH(B1303)</f>
        <v>6</v>
      </c>
      <c r="Z1303" s="56">
        <f>X1303*100+Y1303</f>
        <v>200906</v>
      </c>
      <c r="AA1303" s="56">
        <f>WEEKNUM(B1303,1)</f>
        <v>25</v>
      </c>
      <c r="AB1303" s="58">
        <f>IF(ISBLANK(B1303)," ",MAX(B1303-B1302-1,0))</f>
        <v>7</v>
      </c>
      <c r="AC1303" s="56">
        <f>DAY(B1303)</f>
        <v>15</v>
      </c>
      <c r="AD1303" s="53">
        <f>U1303+V1303</f>
        <v>8.4214431269841267E-2</v>
      </c>
      <c r="AE1303" s="56">
        <f>IF("1-Swim"=D1303,E1303*46.7,IF("2-Bike"=D1303,E1303,IF("3-Run"=D1303,E1303*4.27,0)))</f>
        <v>10.5</v>
      </c>
    </row>
    <row r="1304" spans="1:31" x14ac:dyDescent="0.25">
      <c r="A1304" s="50">
        <v>1303</v>
      </c>
      <c r="B1304" s="51">
        <v>39980</v>
      </c>
      <c r="C1304" s="75">
        <f>B1304</f>
        <v>39980</v>
      </c>
      <c r="D1304" s="50" t="s">
        <v>1224</v>
      </c>
      <c r="E1304" s="50">
        <v>8</v>
      </c>
      <c r="F1304" s="50">
        <v>0</v>
      </c>
      <c r="G1304" s="50">
        <v>32</v>
      </c>
      <c r="H1304" s="50">
        <v>5</v>
      </c>
      <c r="I1304" s="53">
        <f>IF(E1304&gt;0,TIME(F1304,G1304,H1304),"")</f>
        <v>2.2280092592592591E-2</v>
      </c>
      <c r="J1304" s="54">
        <f>IF(E1304&gt;0,TIME(F1304,G1304,H1304)/E1304,"")</f>
        <v>2.7850115740740739E-3</v>
      </c>
      <c r="K1304" s="50" t="s">
        <v>1229</v>
      </c>
      <c r="L1304" s="50" t="s">
        <v>1323</v>
      </c>
      <c r="M1304" s="55">
        <f>IF(D1304&gt;0,0.0416666666666667/J1304,"")</f>
        <v>14.961038961038973</v>
      </c>
      <c r="N1304" s="50">
        <v>0</v>
      </c>
      <c r="Q1304" s="151">
        <f>IF("1-Swim"=D1304,J1304*2.4,IF("2-Bike"=D1304,J1304*112,IF("3-Run"=D1304,J1304*26.2,0)))</f>
        <v>0.31192129629629628</v>
      </c>
      <c r="R1304" s="151">
        <f>Q1304/2</f>
        <v>0.15596064814814814</v>
      </c>
      <c r="S1304" s="53">
        <f>J1304*26.2</f>
        <v>7.296730324074073E-2</v>
      </c>
      <c r="T1304" s="53">
        <f>(J1304+0.0013889)*26.2</f>
        <v>0.10935648324074072</v>
      </c>
      <c r="U1304" s="53">
        <f>S1304/2</f>
        <v>3.6483651620370365E-2</v>
      </c>
      <c r="V1304" s="53">
        <f>T1304/2</f>
        <v>5.4678241620370362E-2</v>
      </c>
      <c r="W1304" s="50">
        <f>RANK(J1304,J:J,1)</f>
        <v>474</v>
      </c>
      <c r="X1304" s="50">
        <f>YEAR(B1304)</f>
        <v>2009</v>
      </c>
      <c r="Y1304" s="50">
        <f>MONTH(B1304)</f>
        <v>6</v>
      </c>
      <c r="Z1304" s="56">
        <f>X1304*100+Y1304</f>
        <v>200906</v>
      </c>
      <c r="AA1304" s="56">
        <f>WEEKNUM(B1304,1)</f>
        <v>25</v>
      </c>
      <c r="AB1304" s="58">
        <f>IF(ISBLANK(B1304)," ",MAX(B1304-B1303-1,0))</f>
        <v>0</v>
      </c>
      <c r="AC1304" s="56">
        <f>DAY(B1304)</f>
        <v>16</v>
      </c>
      <c r="AD1304" s="53">
        <f>U1304+V1304</f>
        <v>9.1161893240740727E-2</v>
      </c>
      <c r="AE1304" s="56">
        <f>IF("1-Swim"=D1304,E1304*46.7,IF("2-Bike"=D1304,E1304,IF("3-Run"=D1304,E1304*4.27,0)))</f>
        <v>8</v>
      </c>
    </row>
    <row r="1305" spans="1:31" x14ac:dyDescent="0.25">
      <c r="A1305" s="50">
        <v>1304</v>
      </c>
      <c r="B1305" s="51">
        <v>40007.667361111111</v>
      </c>
      <c r="C1305" s="75">
        <f>B1305</f>
        <v>40007.667361111111</v>
      </c>
      <c r="D1305" s="50" t="s">
        <v>1223</v>
      </c>
      <c r="E1305" s="50">
        <v>3.0074356400000002</v>
      </c>
      <c r="F1305" s="50">
        <v>0</v>
      </c>
      <c r="G1305" s="50">
        <v>29</v>
      </c>
      <c r="H1305" s="50">
        <v>32</v>
      </c>
      <c r="I1305" s="53">
        <f>IF(E1305&gt;0,TIME(F1305,G1305,H1305),"")</f>
        <v>2.0509259259259258E-2</v>
      </c>
      <c r="J1305" s="54">
        <f>IF(E1305&gt;0,TIME(F1305,G1305,H1305)/E1305,"")</f>
        <v>6.8195172613101226E-3</v>
      </c>
      <c r="K1305" s="50" t="s">
        <v>1229</v>
      </c>
      <c r="L1305" s="50" t="s">
        <v>1322</v>
      </c>
      <c r="M1305" s="55">
        <f>IF(D1305&gt;0,0.0416666666666667/J1305,"")</f>
        <v>6.1099143927765294</v>
      </c>
      <c r="N1305" s="50">
        <v>0</v>
      </c>
      <c r="Q1305" s="151">
        <f>IF("1-Swim"=D1305,J1305*2.4,IF("2-Bike"=D1305,J1305*112,IF("3-Run"=D1305,J1305*26.2,0)))</f>
        <v>0.17867135224632522</v>
      </c>
      <c r="R1305" s="151">
        <f>Q1305/2</f>
        <v>8.9335676123162608E-2</v>
      </c>
      <c r="S1305" s="53">
        <f>J1305*26.2</f>
        <v>0.17867135224632522</v>
      </c>
      <c r="T1305" s="53">
        <f>(J1305+0.0013889)*26.2</f>
        <v>0.21506053224632518</v>
      </c>
      <c r="U1305" s="53">
        <f>S1305/2</f>
        <v>8.9335676123162608E-2</v>
      </c>
      <c r="V1305" s="53">
        <f>T1305/2</f>
        <v>0.10753026612316259</v>
      </c>
      <c r="W1305" s="50">
        <f>RANK(J1305,J:J,1)</f>
        <v>1328</v>
      </c>
      <c r="X1305" s="50">
        <f>YEAR(B1305)</f>
        <v>2009</v>
      </c>
      <c r="Y1305" s="50">
        <f>MONTH(B1305)</f>
        <v>7</v>
      </c>
      <c r="Z1305" s="56">
        <f>X1305*100+Y1305</f>
        <v>200907</v>
      </c>
      <c r="AA1305" s="56">
        <f>WEEKNUM(B1305,1)</f>
        <v>29</v>
      </c>
      <c r="AB1305" s="58">
        <f>IF(ISBLANK(B1305)," ",MAX(B1305-B1304-1,0))</f>
        <v>26.667361111110949</v>
      </c>
      <c r="AC1305" s="56">
        <f>DAY(B1305)</f>
        <v>13</v>
      </c>
      <c r="AD1305" s="53">
        <f>U1305+V1305</f>
        <v>0.1968659422463252</v>
      </c>
      <c r="AE1305" s="56">
        <f>IF("1-Swim"=D1305,E1305*46.7,IF("2-Bike"=D1305,E1305,IF("3-Run"=D1305,E1305*4.27,0)))</f>
        <v>12.8417501828</v>
      </c>
    </row>
    <row r="1306" spans="1:31" x14ac:dyDescent="0.25">
      <c r="A1306" s="50">
        <v>1305</v>
      </c>
      <c r="B1306" s="51">
        <v>40008.537499999999</v>
      </c>
      <c r="C1306" s="75">
        <f>B1306</f>
        <v>40008.537499999999</v>
      </c>
      <c r="D1306" s="50" t="s">
        <v>1223</v>
      </c>
      <c r="E1306" s="50">
        <v>2.4233468999999999</v>
      </c>
      <c r="F1306" s="50">
        <v>0</v>
      </c>
      <c r="G1306" s="50">
        <v>24</v>
      </c>
      <c r="H1306" s="50">
        <v>10</v>
      </c>
      <c r="I1306" s="53">
        <f>IF(E1306&gt;0,TIME(F1306,G1306,H1306),"")</f>
        <v>1.6782407407407409E-2</v>
      </c>
      <c r="J1306" s="54">
        <f>IF(E1306&gt;0,TIME(F1306,G1306,H1306)/E1306,"")</f>
        <v>6.9253012878211576E-3</v>
      </c>
      <c r="K1306" s="50" t="s">
        <v>1229</v>
      </c>
      <c r="L1306" s="50" t="s">
        <v>1322</v>
      </c>
      <c r="M1306" s="55">
        <f>IF(D1306&gt;0,0.0416666666666667/J1306,"")</f>
        <v>6.0165854068965556</v>
      </c>
      <c r="N1306" s="50">
        <v>0</v>
      </c>
      <c r="Q1306" s="151">
        <f>IF("1-Swim"=D1306,J1306*2.4,IF("2-Bike"=D1306,J1306*112,IF("3-Run"=D1306,J1306*26.2,0)))</f>
        <v>0.18144289374091432</v>
      </c>
      <c r="R1306" s="151">
        <f>Q1306/2</f>
        <v>9.0721446870457162E-2</v>
      </c>
      <c r="S1306" s="53">
        <f>J1306*26.2</f>
        <v>0.18144289374091432</v>
      </c>
      <c r="T1306" s="53">
        <f>(J1306+0.0013889)*26.2</f>
        <v>0.21783207374091432</v>
      </c>
      <c r="U1306" s="53">
        <f>S1306/2</f>
        <v>9.0721446870457162E-2</v>
      </c>
      <c r="V1306" s="53">
        <f>T1306/2</f>
        <v>0.10891603687045716</v>
      </c>
      <c r="W1306" s="50">
        <f>RANK(J1306,J:J,1)</f>
        <v>1460</v>
      </c>
      <c r="X1306" s="50">
        <f>YEAR(B1306)</f>
        <v>2009</v>
      </c>
      <c r="Y1306" s="50">
        <f>MONTH(B1306)</f>
        <v>7</v>
      </c>
      <c r="Z1306" s="56">
        <f>X1306*100+Y1306</f>
        <v>200907</v>
      </c>
      <c r="AA1306" s="56">
        <f>WEEKNUM(B1306,1)</f>
        <v>29</v>
      </c>
      <c r="AB1306" s="58">
        <f>IF(ISBLANK(B1306)," ",MAX(B1306-B1305-1,0))</f>
        <v>0</v>
      </c>
      <c r="AC1306" s="56">
        <f>DAY(B1306)</f>
        <v>14</v>
      </c>
      <c r="AD1306" s="53">
        <f>U1306+V1306</f>
        <v>0.19963748374091433</v>
      </c>
      <c r="AE1306" s="56">
        <f>IF("1-Swim"=D1306,E1306*46.7,IF("2-Bike"=D1306,E1306,IF("3-Run"=D1306,E1306*4.27,0)))</f>
        <v>10.347691262999998</v>
      </c>
    </row>
    <row r="1307" spans="1:31" x14ac:dyDescent="0.25">
      <c r="A1307" s="50">
        <v>1306</v>
      </c>
      <c r="B1307" s="51">
        <v>40011.495138888888</v>
      </c>
      <c r="C1307" s="75">
        <f>B1307</f>
        <v>40011.495138888888</v>
      </c>
      <c r="D1307" s="50" t="s">
        <v>1223</v>
      </c>
      <c r="E1307" s="50">
        <v>1.01283473</v>
      </c>
      <c r="F1307" s="50">
        <v>0</v>
      </c>
      <c r="G1307" s="50">
        <v>9</v>
      </c>
      <c r="H1307" s="50">
        <v>50</v>
      </c>
      <c r="I1307" s="53">
        <f>IF(E1307&gt;0,TIME(F1307,G1307,H1307),"")</f>
        <v>6.828703703703704E-3</v>
      </c>
      <c r="J1307" s="54">
        <f>IF(E1307&gt;0,TIME(F1307,G1307,H1307)/E1307,"")</f>
        <v>6.7421697750270704E-3</v>
      </c>
      <c r="K1307" s="50" t="s">
        <v>1229</v>
      </c>
      <c r="L1307" s="50" t="s">
        <v>1322</v>
      </c>
      <c r="M1307" s="55">
        <f>IF(D1307&gt;0,0.0416666666666667/J1307,"")</f>
        <v>6.1800085220339032</v>
      </c>
      <c r="N1307" s="50">
        <v>0</v>
      </c>
      <c r="Q1307" s="151">
        <f>IF("1-Swim"=D1307,J1307*2.4,IF("2-Bike"=D1307,J1307*112,IF("3-Run"=D1307,J1307*26.2,0)))</f>
        <v>0.17664484810570924</v>
      </c>
      <c r="R1307" s="151">
        <f>Q1307/2</f>
        <v>8.832242405285462E-2</v>
      </c>
      <c r="S1307" s="53">
        <f>J1307*26.2</f>
        <v>0.17664484810570924</v>
      </c>
      <c r="T1307" s="53">
        <f>(J1307+0.0013889)*26.2</f>
        <v>0.21303402810570923</v>
      </c>
      <c r="U1307" s="53">
        <f>S1307/2</f>
        <v>8.832242405285462E-2</v>
      </c>
      <c r="V1307" s="53">
        <f>T1307/2</f>
        <v>0.10651701405285462</v>
      </c>
      <c r="W1307" s="50">
        <f>RANK(J1307,J:J,1)</f>
        <v>1242</v>
      </c>
      <c r="X1307" s="50">
        <f>YEAR(B1307)</f>
        <v>2009</v>
      </c>
      <c r="Y1307" s="50">
        <f>MONTH(B1307)</f>
        <v>7</v>
      </c>
      <c r="Z1307" s="56">
        <f>X1307*100+Y1307</f>
        <v>200907</v>
      </c>
      <c r="AA1307" s="56">
        <f>WEEKNUM(B1307,1)</f>
        <v>29</v>
      </c>
      <c r="AB1307" s="58">
        <f>IF(ISBLANK(B1307)," ",MAX(B1307-B1306-1,0))</f>
        <v>1.9576388888890506</v>
      </c>
      <c r="AC1307" s="56">
        <f>DAY(B1307)</f>
        <v>17</v>
      </c>
      <c r="AD1307" s="53">
        <f>U1307+V1307</f>
        <v>0.19483943810570925</v>
      </c>
      <c r="AE1307" s="56">
        <f>IF("1-Swim"=D1307,E1307*46.7,IF("2-Bike"=D1307,E1307,IF("3-Run"=D1307,E1307*4.27,0)))</f>
        <v>4.3248042971</v>
      </c>
    </row>
    <row r="1308" spans="1:31" x14ac:dyDescent="0.25">
      <c r="A1308" s="50">
        <v>1307</v>
      </c>
      <c r="B1308" s="51">
        <v>40011.508333333331</v>
      </c>
      <c r="C1308" s="75">
        <f>B1308</f>
        <v>40011.508333333331</v>
      </c>
      <c r="D1308" s="50" t="s">
        <v>1223</v>
      </c>
      <c r="E1308" s="50">
        <v>0.85127827</v>
      </c>
      <c r="F1308" s="50">
        <v>0</v>
      </c>
      <c r="G1308" s="50">
        <v>8</v>
      </c>
      <c r="H1308" s="50">
        <v>26</v>
      </c>
      <c r="I1308" s="53">
        <f>IF(E1308&gt;0,TIME(F1308,G1308,H1308),"")</f>
        <v>5.8564814814814825E-3</v>
      </c>
      <c r="J1308" s="54">
        <f>IF(E1308&gt;0,TIME(F1308,G1308,H1308)/E1308,"")</f>
        <v>6.8796322987094245E-3</v>
      </c>
      <c r="K1308" s="50" t="s">
        <v>1229</v>
      </c>
      <c r="L1308" s="50" t="s">
        <v>1322</v>
      </c>
      <c r="M1308" s="55">
        <f>IF(D1308&gt;0,0.0416666666666667/J1308,"")</f>
        <v>6.0565252411067236</v>
      </c>
      <c r="N1308" s="50">
        <v>0</v>
      </c>
      <c r="Q1308" s="151">
        <f>IF("1-Swim"=D1308,J1308*2.4,IF("2-Bike"=D1308,J1308*112,IF("3-Run"=D1308,J1308*26.2,0)))</f>
        <v>0.18024636622618692</v>
      </c>
      <c r="R1308" s="151">
        <f>Q1308/2</f>
        <v>9.0123183113093461E-2</v>
      </c>
      <c r="S1308" s="53">
        <f>J1308*26.2</f>
        <v>0.18024636622618692</v>
      </c>
      <c r="T1308" s="53">
        <f>(J1308+0.0013889)*26.2</f>
        <v>0.21663554622618689</v>
      </c>
      <c r="U1308" s="53">
        <f>S1308/2</f>
        <v>9.0123183113093461E-2</v>
      </c>
      <c r="V1308" s="53">
        <f>T1308/2</f>
        <v>0.10831777311309344</v>
      </c>
      <c r="W1308" s="50">
        <f>RANK(J1308,J:J,1)</f>
        <v>1411</v>
      </c>
      <c r="X1308" s="50">
        <f>YEAR(B1308)</f>
        <v>2009</v>
      </c>
      <c r="Y1308" s="50">
        <f>MONTH(B1308)</f>
        <v>7</v>
      </c>
      <c r="Z1308" s="56">
        <f>X1308*100+Y1308</f>
        <v>200907</v>
      </c>
      <c r="AA1308" s="56">
        <f>WEEKNUM(B1308,1)</f>
        <v>29</v>
      </c>
      <c r="AB1308" s="58">
        <f>IF(ISBLANK(B1308)," ",MAX(B1308-B1307-1,0))</f>
        <v>0</v>
      </c>
      <c r="AC1308" s="56">
        <f>DAY(B1308)</f>
        <v>17</v>
      </c>
      <c r="AD1308" s="53">
        <f>U1308+V1308</f>
        <v>0.1984409562261869</v>
      </c>
      <c r="AE1308" s="56">
        <f>IF("1-Swim"=D1308,E1308*46.7,IF("2-Bike"=D1308,E1308,IF("3-Run"=D1308,E1308*4.27,0)))</f>
        <v>3.6349582128999995</v>
      </c>
    </row>
    <row r="1309" spans="1:31" x14ac:dyDescent="0.25">
      <c r="A1309" s="50">
        <v>1308</v>
      </c>
      <c r="B1309" s="51">
        <v>40016.598611111112</v>
      </c>
      <c r="C1309" s="75">
        <f>B1309</f>
        <v>40016.598611111112</v>
      </c>
      <c r="D1309" s="50" t="s">
        <v>1223</v>
      </c>
      <c r="E1309" s="50">
        <v>2.0567380100000001</v>
      </c>
      <c r="F1309" s="50">
        <v>0</v>
      </c>
      <c r="G1309" s="50">
        <v>26</v>
      </c>
      <c r="H1309" s="50">
        <v>1</v>
      </c>
      <c r="I1309" s="53">
        <f>IF(E1309&gt;0,TIME(F1309,G1309,H1309),"")</f>
        <v>1.8067129629629631E-2</v>
      </c>
      <c r="J1309" s="54">
        <f>IF(E1309&gt;0,TIME(F1309,G1309,H1309)/E1309,"")</f>
        <v>8.7843612272375075E-3</v>
      </c>
      <c r="K1309" s="50" t="s">
        <v>1229</v>
      </c>
      <c r="L1309" s="50" t="s">
        <v>1322</v>
      </c>
      <c r="M1309" s="55">
        <f>IF(D1309&gt;0,0.0416666666666667/J1309,"")</f>
        <v>4.7432779218449754</v>
      </c>
      <c r="N1309" s="50">
        <v>0</v>
      </c>
      <c r="Q1309" s="151">
        <f>IF("1-Swim"=D1309,J1309*2.4,IF("2-Bike"=D1309,J1309*112,IF("3-Run"=D1309,J1309*26.2,0)))</f>
        <v>0.23015026415362269</v>
      </c>
      <c r="R1309" s="151">
        <f>Q1309/2</f>
        <v>0.11507513207681135</v>
      </c>
      <c r="S1309" s="53">
        <f>J1309*26.2</f>
        <v>0.23015026415362269</v>
      </c>
      <c r="T1309" s="53">
        <f>(J1309+0.0013889)*26.2</f>
        <v>0.26653944415362268</v>
      </c>
      <c r="U1309" s="53">
        <f>S1309/2</f>
        <v>0.11507513207681135</v>
      </c>
      <c r="V1309" s="53">
        <f>T1309/2</f>
        <v>0.13326972207681134</v>
      </c>
      <c r="W1309" s="50">
        <f>RANK(J1309,J:J,1)</f>
        <v>2723</v>
      </c>
      <c r="X1309" s="50">
        <f>YEAR(B1309)</f>
        <v>2009</v>
      </c>
      <c r="Y1309" s="50">
        <f>MONTH(B1309)</f>
        <v>7</v>
      </c>
      <c r="Z1309" s="56">
        <f>X1309*100+Y1309</f>
        <v>200907</v>
      </c>
      <c r="AA1309" s="56">
        <f>WEEKNUM(B1309,1)</f>
        <v>30</v>
      </c>
      <c r="AB1309" s="58">
        <f>IF(ISBLANK(B1309)," ",MAX(B1309-B1308-1,0))</f>
        <v>4.0902777777810115</v>
      </c>
      <c r="AC1309" s="56">
        <f>DAY(B1309)</f>
        <v>22</v>
      </c>
      <c r="AD1309" s="53">
        <f>U1309+V1309</f>
        <v>0.24834485415362267</v>
      </c>
      <c r="AE1309" s="56">
        <f>IF("1-Swim"=D1309,E1309*46.7,IF("2-Bike"=D1309,E1309,IF("3-Run"=D1309,E1309*4.27,0)))</f>
        <v>8.7822713026999999</v>
      </c>
    </row>
    <row r="1310" spans="1:31" x14ac:dyDescent="0.25">
      <c r="A1310" s="50">
        <v>1309</v>
      </c>
      <c r="B1310" s="51">
        <v>40024.529861111114</v>
      </c>
      <c r="C1310" s="75">
        <f>B1310</f>
        <v>40024.529861111114</v>
      </c>
      <c r="D1310" s="50" t="s">
        <v>1223</v>
      </c>
      <c r="E1310" s="50">
        <v>3.0695727399999999</v>
      </c>
      <c r="F1310" s="50">
        <v>0</v>
      </c>
      <c r="G1310" s="50">
        <v>33</v>
      </c>
      <c r="H1310" s="50">
        <v>1</v>
      </c>
      <c r="I1310" s="53">
        <f>IF(E1310&gt;0,TIME(F1310,G1310,H1310),"")</f>
        <v>2.2928240740740739E-2</v>
      </c>
      <c r="J1310" s="54">
        <f>IF(E1310&gt;0,TIME(F1310,G1310,H1310)/E1310,"")</f>
        <v>7.4695218790419475E-3</v>
      </c>
      <c r="K1310" s="50" t="s">
        <v>1229</v>
      </c>
      <c r="L1310" s="50" t="s">
        <v>1322</v>
      </c>
      <c r="M1310" s="55">
        <f>IF(D1310&gt;0,0.0416666666666667/J1310,"")</f>
        <v>5.5782240605754714</v>
      </c>
      <c r="N1310" s="50">
        <v>0</v>
      </c>
      <c r="Q1310" s="151">
        <f>IF("1-Swim"=D1310,J1310*2.4,IF("2-Bike"=D1310,J1310*112,IF("3-Run"=D1310,J1310*26.2,0)))</f>
        <v>0.19570147323089901</v>
      </c>
      <c r="R1310" s="151">
        <f>Q1310/2</f>
        <v>9.7850736615449505E-2</v>
      </c>
      <c r="S1310" s="53">
        <f>J1310*26.2</f>
        <v>0.19570147323089901</v>
      </c>
      <c r="T1310" s="53">
        <f>(J1310+0.0013889)*26.2</f>
        <v>0.232090653230899</v>
      </c>
      <c r="U1310" s="53">
        <f>S1310/2</f>
        <v>9.7850736615449505E-2</v>
      </c>
      <c r="V1310" s="53">
        <f>T1310/2</f>
        <v>0.1160453266154495</v>
      </c>
      <c r="W1310" s="50">
        <f>RANK(J1310,J:J,1)</f>
        <v>2042</v>
      </c>
      <c r="X1310" s="50">
        <f>YEAR(B1310)</f>
        <v>2009</v>
      </c>
      <c r="Y1310" s="50">
        <f>MONTH(B1310)</f>
        <v>7</v>
      </c>
      <c r="Z1310" s="56">
        <f>X1310*100+Y1310</f>
        <v>200907</v>
      </c>
      <c r="AA1310" s="56">
        <f>WEEKNUM(B1310,1)</f>
        <v>31</v>
      </c>
      <c r="AB1310" s="58">
        <f>IF(ISBLANK(B1310)," ",MAX(B1310-B1309-1,0))</f>
        <v>6.9312500000014552</v>
      </c>
      <c r="AC1310" s="56">
        <f>DAY(B1310)</f>
        <v>30</v>
      </c>
      <c r="AD1310" s="53">
        <f>U1310+V1310</f>
        <v>0.21389606323089899</v>
      </c>
      <c r="AE1310" s="56">
        <f>IF("1-Swim"=D1310,E1310*46.7,IF("2-Bike"=D1310,E1310,IF("3-Run"=D1310,E1310*4.27,0)))</f>
        <v>13.107075599799998</v>
      </c>
    </row>
    <row r="1311" spans="1:31" x14ac:dyDescent="0.25">
      <c r="A1311" s="50">
        <v>1310</v>
      </c>
      <c r="B1311" s="51">
        <v>40027.936805555553</v>
      </c>
      <c r="C1311" s="75">
        <f>B1311</f>
        <v>40027.936805555553</v>
      </c>
      <c r="D1311" s="50" t="s">
        <v>1223</v>
      </c>
      <c r="E1311" s="50">
        <v>1.8827541299999999</v>
      </c>
      <c r="F1311" s="50">
        <v>0</v>
      </c>
      <c r="G1311" s="50">
        <v>18</v>
      </c>
      <c r="H1311" s="50">
        <v>38</v>
      </c>
      <c r="I1311" s="53">
        <f>IF(E1311&gt;0,TIME(F1311,G1311,H1311),"")</f>
        <v>1.2939814814814814E-2</v>
      </c>
      <c r="J1311" s="54">
        <f>IF(E1311&gt;0,TIME(F1311,G1311,H1311)/E1311,"")</f>
        <v>6.8728118072511222E-3</v>
      </c>
      <c r="K1311" s="50" t="s">
        <v>1229</v>
      </c>
      <c r="L1311" s="50" t="s">
        <v>1322</v>
      </c>
      <c r="M1311" s="55">
        <f>IF(D1311&gt;0,0.0416666666666667/J1311,"")</f>
        <v>6.0625356601073399</v>
      </c>
      <c r="N1311" s="50">
        <v>0</v>
      </c>
      <c r="Q1311" s="151">
        <f>IF("1-Swim"=D1311,J1311*2.4,IF("2-Bike"=D1311,J1311*112,IF("3-Run"=D1311,J1311*26.2,0)))</f>
        <v>0.18006766934997939</v>
      </c>
      <c r="R1311" s="151">
        <f>Q1311/2</f>
        <v>9.0033834674989696E-2</v>
      </c>
      <c r="S1311" s="53">
        <f>J1311*26.2</f>
        <v>0.18006766934997939</v>
      </c>
      <c r="T1311" s="53">
        <f>(J1311+0.0013889)*26.2</f>
        <v>0.21645684934997939</v>
      </c>
      <c r="U1311" s="53">
        <f>S1311/2</f>
        <v>9.0033834674989696E-2</v>
      </c>
      <c r="V1311" s="53">
        <f>T1311/2</f>
        <v>0.10822842467498969</v>
      </c>
      <c r="W1311" s="50">
        <f>RANK(J1311,J:J,1)</f>
        <v>1406</v>
      </c>
      <c r="X1311" s="50">
        <f>YEAR(B1311)</f>
        <v>2009</v>
      </c>
      <c r="Y1311" s="50">
        <f>MONTH(B1311)</f>
        <v>8</v>
      </c>
      <c r="Z1311" s="56">
        <f>X1311*100+Y1311</f>
        <v>200908</v>
      </c>
      <c r="AA1311" s="56">
        <f>WEEKNUM(B1311,1)</f>
        <v>32</v>
      </c>
      <c r="AB1311" s="58">
        <f>IF(ISBLANK(B1311)," ",MAX(B1311-B1310-1,0))</f>
        <v>2.4069444444394321</v>
      </c>
      <c r="AC1311" s="56">
        <f>DAY(B1311)</f>
        <v>2</v>
      </c>
      <c r="AD1311" s="53">
        <f>U1311+V1311</f>
        <v>0.19826225934997938</v>
      </c>
      <c r="AE1311" s="56">
        <f>IF("1-Swim"=D1311,E1311*46.7,IF("2-Bike"=D1311,E1311,IF("3-Run"=D1311,E1311*4.27,0)))</f>
        <v>8.039360135099999</v>
      </c>
    </row>
    <row r="1312" spans="1:31" x14ac:dyDescent="0.25">
      <c r="A1312" s="50">
        <v>1311</v>
      </c>
      <c r="B1312" s="51">
        <v>40028.711111111108</v>
      </c>
      <c r="C1312" s="75">
        <f>B1312</f>
        <v>40028.711111111108</v>
      </c>
      <c r="D1312" s="50" t="s">
        <v>1223</v>
      </c>
      <c r="E1312" s="50">
        <v>1.83304445</v>
      </c>
      <c r="F1312" s="50">
        <v>0</v>
      </c>
      <c r="G1312" s="50">
        <v>20</v>
      </c>
      <c r="H1312" s="50">
        <v>20</v>
      </c>
      <c r="I1312" s="53">
        <f>IF(E1312&gt;0,TIME(F1312,G1312,H1312),"")</f>
        <v>1.4120370370370368E-2</v>
      </c>
      <c r="J1312" s="54">
        <f>IF(E1312&gt;0,TIME(F1312,G1312,H1312)/E1312,"")</f>
        <v>7.703234021613806E-3</v>
      </c>
      <c r="K1312" s="50" t="s">
        <v>1229</v>
      </c>
      <c r="L1312" s="50" t="s">
        <v>1322</v>
      </c>
      <c r="M1312" s="55">
        <f>IF(D1312&gt;0,0.0416666666666667/J1312,"")</f>
        <v>5.4089836229508252</v>
      </c>
      <c r="N1312" s="50">
        <v>0</v>
      </c>
      <c r="Q1312" s="151">
        <f>IF("1-Swim"=D1312,J1312*2.4,IF("2-Bike"=D1312,J1312*112,IF("3-Run"=D1312,J1312*26.2,0)))</f>
        <v>0.20182473136628171</v>
      </c>
      <c r="R1312" s="151">
        <f>Q1312/2</f>
        <v>0.10091236568314085</v>
      </c>
      <c r="S1312" s="53">
        <f>J1312*26.2</f>
        <v>0.20182473136628171</v>
      </c>
      <c r="T1312" s="53">
        <f>(J1312+0.0013889)*26.2</f>
        <v>0.23821391136628173</v>
      </c>
      <c r="U1312" s="53">
        <f>S1312/2</f>
        <v>0.10091236568314085</v>
      </c>
      <c r="V1312" s="53">
        <f>T1312/2</f>
        <v>0.11910695568314086</v>
      </c>
      <c r="W1312" s="50">
        <f>RANK(J1312,J:J,1)</f>
        <v>2232</v>
      </c>
      <c r="X1312" s="50">
        <f>YEAR(B1312)</f>
        <v>2009</v>
      </c>
      <c r="Y1312" s="50">
        <f>MONTH(B1312)</f>
        <v>8</v>
      </c>
      <c r="Z1312" s="56">
        <f>X1312*100+Y1312</f>
        <v>200908</v>
      </c>
      <c r="AA1312" s="56">
        <f>WEEKNUM(B1312,1)</f>
        <v>32</v>
      </c>
      <c r="AB1312" s="58">
        <f>IF(ISBLANK(B1312)," ",MAX(B1312-B1311-1,0))</f>
        <v>0</v>
      </c>
      <c r="AC1312" s="56">
        <f>DAY(B1312)</f>
        <v>3</v>
      </c>
      <c r="AD1312" s="53">
        <f>U1312+V1312</f>
        <v>0.22001932136628172</v>
      </c>
      <c r="AE1312" s="56">
        <f>IF("1-Swim"=D1312,E1312*46.7,IF("2-Bike"=D1312,E1312,IF("3-Run"=D1312,E1312*4.27,0)))</f>
        <v>7.8270998014999993</v>
      </c>
    </row>
    <row r="1313" spans="1:31" x14ac:dyDescent="0.25">
      <c r="A1313" s="50">
        <v>1312</v>
      </c>
      <c r="B1313" s="51">
        <v>40031.522222222222</v>
      </c>
      <c r="C1313" s="75">
        <f>B1313</f>
        <v>40031.522222222222</v>
      </c>
      <c r="D1313" s="50" t="s">
        <v>1223</v>
      </c>
      <c r="E1313" s="50">
        <v>4.3</v>
      </c>
      <c r="F1313" s="50">
        <v>0</v>
      </c>
      <c r="G1313" s="50">
        <v>48</v>
      </c>
      <c r="H1313" s="50">
        <v>50</v>
      </c>
      <c r="I1313" s="53">
        <f>IF(E1313&gt;0,TIME(F1313,G1313,H1313),"")</f>
        <v>3.3912037037037039E-2</v>
      </c>
      <c r="J1313" s="54">
        <f>IF(E1313&gt;0,TIME(F1313,G1313,H1313)/E1313,"")</f>
        <v>7.8865202411714051E-3</v>
      </c>
      <c r="K1313" s="50" t="s">
        <v>1229</v>
      </c>
      <c r="L1313" s="50" t="s">
        <v>1322</v>
      </c>
      <c r="M1313" s="55">
        <f>IF(D1313&gt;0,0.0416666666666667/J1313,"")</f>
        <v>5.2832764505119485</v>
      </c>
      <c r="N1313" s="50">
        <v>0</v>
      </c>
      <c r="Q1313" s="151">
        <f>IF("1-Swim"=D1313,J1313*2.4,IF("2-Bike"=D1313,J1313*112,IF("3-Run"=D1313,J1313*26.2,0)))</f>
        <v>0.20662683031869081</v>
      </c>
      <c r="R1313" s="151">
        <f>Q1313/2</f>
        <v>0.1033134151593454</v>
      </c>
      <c r="S1313" s="53">
        <f>J1313*26.2</f>
        <v>0.20662683031869081</v>
      </c>
      <c r="T1313" s="53">
        <f>(J1313+0.0013889)*26.2</f>
        <v>0.2430160103186908</v>
      </c>
      <c r="U1313" s="53">
        <f>S1313/2</f>
        <v>0.1033134151593454</v>
      </c>
      <c r="V1313" s="53">
        <f>T1313/2</f>
        <v>0.1215080051593454</v>
      </c>
      <c r="W1313" s="50">
        <f>RANK(J1313,J:J,1)</f>
        <v>2368</v>
      </c>
      <c r="X1313" s="50">
        <f>YEAR(B1313)</f>
        <v>2009</v>
      </c>
      <c r="Y1313" s="50">
        <f>MONTH(B1313)</f>
        <v>8</v>
      </c>
      <c r="Z1313" s="56">
        <f>X1313*100+Y1313</f>
        <v>200908</v>
      </c>
      <c r="AA1313" s="56">
        <f>WEEKNUM(B1313,1)</f>
        <v>32</v>
      </c>
      <c r="AB1313" s="58">
        <f>IF(ISBLANK(B1313)," ",MAX(B1313-B1312-1,0))</f>
        <v>1.8111111111138598</v>
      </c>
      <c r="AC1313" s="56">
        <f>DAY(B1313)</f>
        <v>6</v>
      </c>
      <c r="AD1313" s="53">
        <f>U1313+V1313</f>
        <v>0.22482142031869079</v>
      </c>
      <c r="AE1313" s="56">
        <f>IF("1-Swim"=D1313,E1313*46.7,IF("2-Bike"=D1313,E1313,IF("3-Run"=D1313,E1313*4.27,0)))</f>
        <v>18.360999999999997</v>
      </c>
    </row>
    <row r="1314" spans="1:31" x14ac:dyDescent="0.25">
      <c r="A1314" s="50">
        <v>1313</v>
      </c>
      <c r="B1314" s="51">
        <v>40032.488888888889</v>
      </c>
      <c r="C1314" s="75">
        <f>B1314</f>
        <v>40032.488888888889</v>
      </c>
      <c r="D1314" s="50" t="s">
        <v>1223</v>
      </c>
      <c r="E1314" s="50">
        <v>3.17520581</v>
      </c>
      <c r="F1314" s="50">
        <v>0</v>
      </c>
      <c r="G1314" s="50">
        <v>34</v>
      </c>
      <c r="H1314" s="50">
        <v>54</v>
      </c>
      <c r="I1314" s="53">
        <f>IF(E1314&gt;0,TIME(F1314,G1314,H1314),"")</f>
        <v>2.4236111111111111E-2</v>
      </c>
      <c r="J1314" s="54">
        <f>IF(E1314&gt;0,TIME(F1314,G1314,H1314)/E1314,"")</f>
        <v>7.6329260405047922E-3</v>
      </c>
      <c r="K1314" s="50" t="s">
        <v>1229</v>
      </c>
      <c r="L1314" s="50" t="s">
        <v>1322</v>
      </c>
      <c r="M1314" s="55">
        <f>IF(D1314&gt;0,0.0416666666666667/J1314,"")</f>
        <v>5.4588065501432705</v>
      </c>
      <c r="N1314" s="50">
        <v>0</v>
      </c>
      <c r="Q1314" s="151">
        <f>IF("1-Swim"=D1314,J1314*2.4,IF("2-Bike"=D1314,J1314*112,IF("3-Run"=D1314,J1314*26.2,0)))</f>
        <v>0.19998266226122555</v>
      </c>
      <c r="R1314" s="151">
        <f>Q1314/2</f>
        <v>9.9991331130612773E-2</v>
      </c>
      <c r="S1314" s="53">
        <f>J1314*26.2</f>
        <v>0.19998266226122555</v>
      </c>
      <c r="T1314" s="53">
        <f>(J1314+0.0013889)*26.2</f>
        <v>0.23637184226122557</v>
      </c>
      <c r="U1314" s="53">
        <f>S1314/2</f>
        <v>9.9991331130612773E-2</v>
      </c>
      <c r="V1314" s="53">
        <f>T1314/2</f>
        <v>0.11818592113061278</v>
      </c>
      <c r="W1314" s="50">
        <f>RANK(J1314,J:J,1)</f>
        <v>2174</v>
      </c>
      <c r="X1314" s="50">
        <f>YEAR(B1314)</f>
        <v>2009</v>
      </c>
      <c r="Y1314" s="50">
        <f>MONTH(B1314)</f>
        <v>8</v>
      </c>
      <c r="Z1314" s="56">
        <f>X1314*100+Y1314</f>
        <v>200908</v>
      </c>
      <c r="AA1314" s="56">
        <f>WEEKNUM(B1314,1)</f>
        <v>32</v>
      </c>
      <c r="AB1314" s="58">
        <f>IF(ISBLANK(B1314)," ",MAX(B1314-B1313-1,0))</f>
        <v>0</v>
      </c>
      <c r="AC1314" s="56">
        <f>DAY(B1314)</f>
        <v>7</v>
      </c>
      <c r="AD1314" s="53">
        <f>U1314+V1314</f>
        <v>0.21817725226122556</v>
      </c>
      <c r="AE1314" s="56">
        <f>IF("1-Swim"=D1314,E1314*46.7,IF("2-Bike"=D1314,E1314,IF("3-Run"=D1314,E1314*4.27,0)))</f>
        <v>13.558128808699999</v>
      </c>
    </row>
    <row r="1315" spans="1:31" x14ac:dyDescent="0.25">
      <c r="A1315" s="50">
        <v>1314</v>
      </c>
      <c r="B1315" s="51">
        <v>40035.164583333331</v>
      </c>
      <c r="C1315" s="75">
        <f>B1315</f>
        <v>40035.164583333331</v>
      </c>
      <c r="D1315" s="50" t="s">
        <v>1223</v>
      </c>
      <c r="E1315" s="50">
        <v>2.0194557500000001</v>
      </c>
      <c r="F1315" s="50">
        <v>0</v>
      </c>
      <c r="G1315" s="50">
        <v>20</v>
      </c>
      <c r="H1315" s="50">
        <v>38</v>
      </c>
      <c r="I1315" s="53">
        <f>IF(E1315&gt;0,TIME(F1315,G1315,H1315),"")</f>
        <v>1.4328703703703703E-2</v>
      </c>
      <c r="J1315" s="54">
        <f>IF(E1315&gt;0,TIME(F1315,G1315,H1315)/E1315,"")</f>
        <v>7.0953293746117991E-3</v>
      </c>
      <c r="K1315" s="50" t="s">
        <v>1229</v>
      </c>
      <c r="L1315" s="50" t="s">
        <v>1322</v>
      </c>
      <c r="M1315" s="55">
        <f>IF(D1315&gt;0,0.0416666666666667/J1315,"")</f>
        <v>5.8724076736672108</v>
      </c>
      <c r="N1315" s="50">
        <v>0</v>
      </c>
      <c r="Q1315" s="151">
        <f>IF("1-Swim"=D1315,J1315*2.4,IF("2-Bike"=D1315,J1315*112,IF("3-Run"=D1315,J1315*26.2,0)))</f>
        <v>0.18589762961482914</v>
      </c>
      <c r="R1315" s="151">
        <f>Q1315/2</f>
        <v>9.294881480741457E-2</v>
      </c>
      <c r="S1315" s="53">
        <f>J1315*26.2</f>
        <v>0.18589762961482914</v>
      </c>
      <c r="T1315" s="53">
        <f>(J1315+0.0013889)*26.2</f>
        <v>0.22228680961482913</v>
      </c>
      <c r="U1315" s="53">
        <f>S1315/2</f>
        <v>9.294881480741457E-2</v>
      </c>
      <c r="V1315" s="53">
        <f>T1315/2</f>
        <v>0.11114340480741457</v>
      </c>
      <c r="W1315" s="50">
        <f>RANK(J1315,J:J,1)</f>
        <v>1667</v>
      </c>
      <c r="X1315" s="50">
        <f>YEAR(B1315)</f>
        <v>2009</v>
      </c>
      <c r="Y1315" s="50">
        <f>MONTH(B1315)</f>
        <v>8</v>
      </c>
      <c r="Z1315" s="56">
        <f>X1315*100+Y1315</f>
        <v>200908</v>
      </c>
      <c r="AA1315" s="56">
        <f>WEEKNUM(B1315,1)</f>
        <v>33</v>
      </c>
      <c r="AB1315" s="58">
        <f>IF(ISBLANK(B1315)," ",MAX(B1315-B1314-1,0))</f>
        <v>1.6756944444423425</v>
      </c>
      <c r="AC1315" s="56">
        <f>DAY(B1315)</f>
        <v>10</v>
      </c>
      <c r="AD1315" s="53">
        <f>U1315+V1315</f>
        <v>0.20409221961482915</v>
      </c>
      <c r="AE1315" s="56">
        <f>IF("1-Swim"=D1315,E1315*46.7,IF("2-Bike"=D1315,E1315,IF("3-Run"=D1315,E1315*4.27,0)))</f>
        <v>8.6230760525000001</v>
      </c>
    </row>
    <row r="1316" spans="1:31" x14ac:dyDescent="0.25">
      <c r="A1316" s="50">
        <v>1315</v>
      </c>
      <c r="B1316" s="51">
        <v>40035.518750000003</v>
      </c>
      <c r="C1316" s="75">
        <f>B1316</f>
        <v>40035.518750000003</v>
      </c>
      <c r="D1316" s="50" t="s">
        <v>1223</v>
      </c>
      <c r="E1316" s="50">
        <v>2.0940202700000001</v>
      </c>
      <c r="F1316" s="50">
        <v>0</v>
      </c>
      <c r="G1316" s="50">
        <v>22</v>
      </c>
      <c r="H1316" s="50">
        <v>3</v>
      </c>
      <c r="I1316" s="53">
        <f>IF(E1316&gt;0,TIME(F1316,G1316,H1316),"")</f>
        <v>1.53125E-2</v>
      </c>
      <c r="J1316" s="54">
        <f>IF(E1316&gt;0,TIME(F1316,G1316,H1316)/E1316,"")</f>
        <v>7.3124889091928415E-3</v>
      </c>
      <c r="K1316" s="50" t="s">
        <v>1229</v>
      </c>
      <c r="L1316" s="50" t="s">
        <v>1322</v>
      </c>
      <c r="M1316" s="55">
        <f>IF(D1316&gt;0,0.0416666666666667/J1316,"")</f>
        <v>5.6980143401360595</v>
      </c>
      <c r="N1316" s="50">
        <v>0</v>
      </c>
      <c r="Q1316" s="151">
        <f>IF("1-Swim"=D1316,J1316*2.4,IF("2-Bike"=D1316,J1316*112,IF("3-Run"=D1316,J1316*26.2,0)))</f>
        <v>0.19158720942085244</v>
      </c>
      <c r="R1316" s="151">
        <f>Q1316/2</f>
        <v>9.5793604710426222E-2</v>
      </c>
      <c r="S1316" s="53">
        <f>J1316*26.2</f>
        <v>0.19158720942085244</v>
      </c>
      <c r="T1316" s="53">
        <f>(J1316+0.0013889)*26.2</f>
        <v>0.22797638942085244</v>
      </c>
      <c r="U1316" s="53">
        <f>S1316/2</f>
        <v>9.5793604710426222E-2</v>
      </c>
      <c r="V1316" s="53">
        <f>T1316/2</f>
        <v>0.11398819471042622</v>
      </c>
      <c r="W1316" s="50">
        <f>RANK(J1316,J:J,1)</f>
        <v>1907</v>
      </c>
      <c r="X1316" s="50">
        <f>YEAR(B1316)</f>
        <v>2009</v>
      </c>
      <c r="Y1316" s="50">
        <f>MONTH(B1316)</f>
        <v>8</v>
      </c>
      <c r="Z1316" s="56">
        <f>X1316*100+Y1316</f>
        <v>200908</v>
      </c>
      <c r="AA1316" s="56">
        <f>WEEKNUM(B1316,1)</f>
        <v>33</v>
      </c>
      <c r="AB1316" s="58">
        <f>IF(ISBLANK(B1316)," ",MAX(B1316-B1315-1,0))</f>
        <v>0</v>
      </c>
      <c r="AC1316" s="56">
        <f>DAY(B1316)</f>
        <v>10</v>
      </c>
      <c r="AD1316" s="53">
        <f>U1316+V1316</f>
        <v>0.20978179942085246</v>
      </c>
      <c r="AE1316" s="56">
        <f>IF("1-Swim"=D1316,E1316*46.7,IF("2-Bike"=D1316,E1316,IF("3-Run"=D1316,E1316*4.27,0)))</f>
        <v>8.9414665528999997</v>
      </c>
    </row>
    <row r="1317" spans="1:31" x14ac:dyDescent="0.25">
      <c r="A1317" s="50">
        <v>1316</v>
      </c>
      <c r="B1317" s="51">
        <v>40037.494444444441</v>
      </c>
      <c r="C1317" s="75">
        <f>B1317</f>
        <v>40037.494444444441</v>
      </c>
      <c r="D1317" s="50" t="s">
        <v>1223</v>
      </c>
      <c r="E1317" s="50">
        <v>3.2062743600000001</v>
      </c>
      <c r="F1317" s="50">
        <v>0</v>
      </c>
      <c r="G1317" s="50">
        <v>32</v>
      </c>
      <c r="H1317" s="50">
        <v>43</v>
      </c>
      <c r="I1317" s="53">
        <f>IF(E1317&gt;0,TIME(F1317,G1317,H1317),"")</f>
        <v>2.2719907407407411E-2</v>
      </c>
      <c r="J1317" s="54">
        <f>IF(E1317&gt;0,TIME(F1317,G1317,H1317)/E1317,"")</f>
        <v>7.0860771276627151E-3</v>
      </c>
      <c r="K1317" s="50" t="s">
        <v>1229</v>
      </c>
      <c r="L1317" s="50" t="s">
        <v>1322</v>
      </c>
      <c r="M1317" s="55">
        <f>IF(D1317&gt;0,0.0416666666666667/J1317,"")</f>
        <v>5.8800752399388729</v>
      </c>
      <c r="N1317" s="50">
        <v>0</v>
      </c>
      <c r="Q1317" s="151">
        <f>IF("1-Swim"=D1317,J1317*2.4,IF("2-Bike"=D1317,J1317*112,IF("3-Run"=D1317,J1317*26.2,0)))</f>
        <v>0.18565522074476312</v>
      </c>
      <c r="R1317" s="151">
        <f>Q1317/2</f>
        <v>9.2827610372381561E-2</v>
      </c>
      <c r="S1317" s="53">
        <f>J1317*26.2</f>
        <v>0.18565522074476312</v>
      </c>
      <c r="T1317" s="53">
        <f>(J1317+0.0013889)*26.2</f>
        <v>0.22204440074476314</v>
      </c>
      <c r="U1317" s="53">
        <f>S1317/2</f>
        <v>9.2827610372381561E-2</v>
      </c>
      <c r="V1317" s="53">
        <f>T1317/2</f>
        <v>0.11102220037238157</v>
      </c>
      <c r="W1317" s="50">
        <f>RANK(J1317,J:J,1)</f>
        <v>1654</v>
      </c>
      <c r="X1317" s="50">
        <f>YEAR(B1317)</f>
        <v>2009</v>
      </c>
      <c r="Y1317" s="50">
        <f>MONTH(B1317)</f>
        <v>8</v>
      </c>
      <c r="Z1317" s="56">
        <f>X1317*100+Y1317</f>
        <v>200908</v>
      </c>
      <c r="AA1317" s="56">
        <f>WEEKNUM(B1317,1)</f>
        <v>33</v>
      </c>
      <c r="AB1317" s="58">
        <f>IF(ISBLANK(B1317)," ",MAX(B1317-B1316-1,0))</f>
        <v>0.97569444443797693</v>
      </c>
      <c r="AC1317" s="56">
        <f>DAY(B1317)</f>
        <v>12</v>
      </c>
      <c r="AD1317" s="53">
        <f>U1317+V1317</f>
        <v>0.20384981074476313</v>
      </c>
      <c r="AE1317" s="56">
        <f>IF("1-Swim"=D1317,E1317*46.7,IF("2-Bike"=D1317,E1317,IF("3-Run"=D1317,E1317*4.27,0)))</f>
        <v>13.690791517199999</v>
      </c>
    </row>
    <row r="1318" spans="1:31" x14ac:dyDescent="0.25">
      <c r="A1318" s="50">
        <v>1317</v>
      </c>
      <c r="B1318" s="51">
        <v>40039.498611111114</v>
      </c>
      <c r="C1318" s="75">
        <f>B1318</f>
        <v>40039.498611111114</v>
      </c>
      <c r="D1318" s="50" t="s">
        <v>1223</v>
      </c>
      <c r="E1318" s="50">
        <v>3.25598404</v>
      </c>
      <c r="F1318" s="50">
        <v>0</v>
      </c>
      <c r="G1318" s="50">
        <v>32</v>
      </c>
      <c r="H1318" s="50">
        <v>27</v>
      </c>
      <c r="I1318" s="53">
        <f>IF(E1318&gt;0,TIME(F1318,G1318,H1318),"")</f>
        <v>2.2534722222222223E-2</v>
      </c>
      <c r="J1318" s="54">
        <f>IF(E1318&gt;0,TIME(F1318,G1318,H1318)/E1318,"")</f>
        <v>6.9210174083722551E-3</v>
      </c>
      <c r="K1318" s="50" t="s">
        <v>1229</v>
      </c>
      <c r="L1318" s="50" t="s">
        <v>1322</v>
      </c>
      <c r="M1318" s="55">
        <f>IF(D1318&gt;0,0.0416666666666667/J1318,"")</f>
        <v>6.0203094730354429</v>
      </c>
      <c r="N1318" s="50">
        <v>0</v>
      </c>
      <c r="Q1318" s="151">
        <f>IF("1-Swim"=D1318,J1318*2.4,IF("2-Bike"=D1318,J1318*112,IF("3-Run"=D1318,J1318*26.2,0)))</f>
        <v>0.18133065609935309</v>
      </c>
      <c r="R1318" s="151">
        <f>Q1318/2</f>
        <v>9.0665328049676544E-2</v>
      </c>
      <c r="S1318" s="53">
        <f>J1318*26.2</f>
        <v>0.18133065609935309</v>
      </c>
      <c r="T1318" s="53">
        <f>(J1318+0.0013889)*26.2</f>
        <v>0.21771983609935305</v>
      </c>
      <c r="U1318" s="53">
        <f>S1318/2</f>
        <v>9.0665328049676544E-2</v>
      </c>
      <c r="V1318" s="53">
        <f>T1318/2</f>
        <v>0.10885991804967653</v>
      </c>
      <c r="W1318" s="50">
        <f>RANK(J1318,J:J,1)</f>
        <v>1453</v>
      </c>
      <c r="X1318" s="50">
        <f>YEAR(B1318)</f>
        <v>2009</v>
      </c>
      <c r="Y1318" s="50">
        <f>MONTH(B1318)</f>
        <v>8</v>
      </c>
      <c r="Z1318" s="56">
        <f>X1318*100+Y1318</f>
        <v>200908</v>
      </c>
      <c r="AA1318" s="56">
        <f>WEEKNUM(B1318,1)</f>
        <v>33</v>
      </c>
      <c r="AB1318" s="58">
        <f>IF(ISBLANK(B1318)," ",MAX(B1318-B1317-1,0))</f>
        <v>1.0041666666729725</v>
      </c>
      <c r="AC1318" s="56">
        <f>DAY(B1318)</f>
        <v>14</v>
      </c>
      <c r="AD1318" s="53">
        <f>U1318+V1318</f>
        <v>0.19952524609935307</v>
      </c>
      <c r="AE1318" s="56">
        <f>IF("1-Swim"=D1318,E1318*46.7,IF("2-Bike"=D1318,E1318,IF("3-Run"=D1318,E1318*4.27,0)))</f>
        <v>13.903051850799999</v>
      </c>
    </row>
    <row r="1319" spans="1:31" x14ac:dyDescent="0.25">
      <c r="A1319" s="50">
        <v>1318</v>
      </c>
      <c r="B1319" s="51">
        <v>40041.984027777777</v>
      </c>
      <c r="C1319" s="75">
        <f>B1319</f>
        <v>40041.984027777777</v>
      </c>
      <c r="D1319" s="50" t="s">
        <v>1223</v>
      </c>
      <c r="E1319" s="50">
        <v>1.01283473</v>
      </c>
      <c r="F1319" s="50">
        <v>0</v>
      </c>
      <c r="G1319" s="50">
        <v>9</v>
      </c>
      <c r="H1319" s="50">
        <v>4</v>
      </c>
      <c r="I1319" s="53">
        <f>IF(E1319&gt;0,TIME(F1319,G1319,H1319),"")</f>
        <v>6.2962962962962964E-3</v>
      </c>
      <c r="J1319" s="54">
        <f>IF(E1319&gt;0,TIME(F1319,G1319,H1319)/E1319,"")</f>
        <v>6.2165090807029264E-3</v>
      </c>
      <c r="K1319" s="50" t="s">
        <v>1229</v>
      </c>
      <c r="L1319" s="50" t="s">
        <v>1322</v>
      </c>
      <c r="M1319" s="55">
        <f>IF(D1319&gt;0,0.0416666666666667/J1319,"")</f>
        <v>6.702582772058828</v>
      </c>
      <c r="N1319" s="50">
        <v>0</v>
      </c>
      <c r="Q1319" s="151">
        <f>IF("1-Swim"=D1319,J1319*2.4,IF("2-Bike"=D1319,J1319*112,IF("3-Run"=D1319,J1319*26.2,0)))</f>
        <v>0.16287253791441667</v>
      </c>
      <c r="R1319" s="151">
        <f>Q1319/2</f>
        <v>8.1436268957208333E-2</v>
      </c>
      <c r="S1319" s="53">
        <f>J1319*26.2</f>
        <v>0.16287253791441667</v>
      </c>
      <c r="T1319" s="53">
        <f>(J1319+0.0013889)*26.2</f>
        <v>0.19926171791441666</v>
      </c>
      <c r="U1319" s="53">
        <f>S1319/2</f>
        <v>8.1436268957208333E-2</v>
      </c>
      <c r="V1319" s="53">
        <f>T1319/2</f>
        <v>9.9630858957208329E-2</v>
      </c>
      <c r="W1319" s="50">
        <f>RANK(J1319,J:J,1)</f>
        <v>866</v>
      </c>
      <c r="X1319" s="50">
        <f>YEAR(B1319)</f>
        <v>2009</v>
      </c>
      <c r="Y1319" s="50">
        <f>MONTH(B1319)</f>
        <v>8</v>
      </c>
      <c r="Z1319" s="56">
        <f>X1319*100+Y1319</f>
        <v>200908</v>
      </c>
      <c r="AA1319" s="56">
        <f>WEEKNUM(B1319,1)</f>
        <v>34</v>
      </c>
      <c r="AB1319" s="58">
        <f>IF(ISBLANK(B1319)," ",MAX(B1319-B1318-1,0))</f>
        <v>1.4854166666627862</v>
      </c>
      <c r="AC1319" s="56">
        <f>DAY(B1319)</f>
        <v>16</v>
      </c>
      <c r="AD1319" s="53">
        <f>U1319+V1319</f>
        <v>0.18106712791441665</v>
      </c>
      <c r="AE1319" s="56">
        <f>IF("1-Swim"=D1319,E1319*46.7,IF("2-Bike"=D1319,E1319,IF("3-Run"=D1319,E1319*4.27,0)))</f>
        <v>4.3248042971</v>
      </c>
    </row>
    <row r="1320" spans="1:31" x14ac:dyDescent="0.25">
      <c r="A1320" s="50">
        <v>1319</v>
      </c>
      <c r="B1320" s="51">
        <v>40048.995138888888</v>
      </c>
      <c r="C1320" s="75">
        <f>B1320</f>
        <v>40048.995138888888</v>
      </c>
      <c r="D1320" s="50" t="s">
        <v>1223</v>
      </c>
      <c r="E1320" s="50">
        <v>1.3856573299999999</v>
      </c>
      <c r="F1320" s="50">
        <v>0</v>
      </c>
      <c r="G1320" s="50">
        <v>11</v>
      </c>
      <c r="H1320" s="50">
        <v>11</v>
      </c>
      <c r="I1320" s="53">
        <f>IF(E1320&gt;0,TIME(F1320,G1320,H1320),"")</f>
        <v>7.7662037037037031E-3</v>
      </c>
      <c r="J1320" s="54">
        <f>IF(E1320&gt;0,TIME(F1320,G1320,H1320)/E1320,"")</f>
        <v>5.604707264604665E-3</v>
      </c>
      <c r="K1320" s="50" t="s">
        <v>1229</v>
      </c>
      <c r="L1320" s="50" t="s">
        <v>1322</v>
      </c>
      <c r="M1320" s="55">
        <f>IF(D1320&gt;0,0.0416666666666667/J1320,"")</f>
        <v>7.4342271058122265</v>
      </c>
      <c r="N1320" s="50">
        <v>0</v>
      </c>
      <c r="Q1320" s="151">
        <f>IF("1-Swim"=D1320,J1320*2.4,IF("2-Bike"=D1320,J1320*112,IF("3-Run"=D1320,J1320*26.2,0)))</f>
        <v>0.14684333033264221</v>
      </c>
      <c r="R1320" s="151">
        <f>Q1320/2</f>
        <v>7.3421665166321107E-2</v>
      </c>
      <c r="S1320" s="53">
        <f>J1320*26.2</f>
        <v>0.14684333033264221</v>
      </c>
      <c r="T1320" s="53">
        <f>(J1320+0.0013889)*26.2</f>
        <v>0.18323251033264223</v>
      </c>
      <c r="U1320" s="53">
        <f>S1320/2</f>
        <v>7.3421665166321107E-2</v>
      </c>
      <c r="V1320" s="53">
        <f>T1320/2</f>
        <v>9.1616255166321117E-2</v>
      </c>
      <c r="W1320" s="50">
        <f>RANK(J1320,J:J,1)</f>
        <v>776</v>
      </c>
      <c r="X1320" s="50">
        <f>YEAR(B1320)</f>
        <v>2009</v>
      </c>
      <c r="Y1320" s="50">
        <f>MONTH(B1320)</f>
        <v>8</v>
      </c>
      <c r="Z1320" s="56">
        <f>X1320*100+Y1320</f>
        <v>200908</v>
      </c>
      <c r="AA1320" s="56">
        <f>WEEKNUM(B1320,1)</f>
        <v>35</v>
      </c>
      <c r="AB1320" s="58">
        <f>IF(ISBLANK(B1320)," ",MAX(B1320-B1319-1,0))</f>
        <v>6.0111111111109494</v>
      </c>
      <c r="AC1320" s="56">
        <f>DAY(B1320)</f>
        <v>23</v>
      </c>
      <c r="AD1320" s="53">
        <f>U1320+V1320</f>
        <v>0.16503792033264222</v>
      </c>
      <c r="AE1320" s="56">
        <f>IF("1-Swim"=D1320,E1320*46.7,IF("2-Bike"=D1320,E1320,IF("3-Run"=D1320,E1320*4.27,0)))</f>
        <v>5.916756799099999</v>
      </c>
    </row>
    <row r="1321" spans="1:31" x14ac:dyDescent="0.25">
      <c r="A1321" s="50">
        <v>1320</v>
      </c>
      <c r="B1321" s="51">
        <v>40050.077777777777</v>
      </c>
      <c r="C1321" s="75">
        <f>B1321</f>
        <v>40050.077777777777</v>
      </c>
      <c r="D1321" s="50" t="s">
        <v>1223</v>
      </c>
      <c r="E1321" s="50">
        <v>2.1747985000000001</v>
      </c>
      <c r="F1321" s="50">
        <v>0</v>
      </c>
      <c r="G1321" s="50">
        <v>20</v>
      </c>
      <c r="H1321" s="50">
        <v>4</v>
      </c>
      <c r="I1321" s="53">
        <f>IF(E1321&gt;0,TIME(F1321,G1321,H1321),"")</f>
        <v>1.3935185185185184E-2</v>
      </c>
      <c r="J1321" s="54">
        <f>IF(E1321&gt;0,TIME(F1321,G1321,H1321)/E1321,"")</f>
        <v>6.4075753156833531E-3</v>
      </c>
      <c r="K1321" s="50" t="s">
        <v>1229</v>
      </c>
      <c r="L1321" s="50" t="s">
        <v>1322</v>
      </c>
      <c r="M1321" s="55">
        <f>IF(D1321&gt;0,0.0416666666666667/J1321,"")</f>
        <v>6.5027197674418664</v>
      </c>
      <c r="N1321" s="50">
        <v>0</v>
      </c>
      <c r="Q1321" s="151">
        <f>IF("1-Swim"=D1321,J1321*2.4,IF("2-Bike"=D1321,J1321*112,IF("3-Run"=D1321,J1321*26.2,0)))</f>
        <v>0.16787847327090386</v>
      </c>
      <c r="R1321" s="151">
        <f>Q1321/2</f>
        <v>8.3939236635451928E-2</v>
      </c>
      <c r="S1321" s="53">
        <f>J1321*26.2</f>
        <v>0.16787847327090386</v>
      </c>
      <c r="T1321" s="53">
        <f>(J1321+0.0013889)*26.2</f>
        <v>0.20426765327090385</v>
      </c>
      <c r="U1321" s="53">
        <f>S1321/2</f>
        <v>8.3939236635451928E-2</v>
      </c>
      <c r="V1321" s="53">
        <f>T1321/2</f>
        <v>0.10213382663545192</v>
      </c>
      <c r="W1321" s="50">
        <f>RANK(J1321,J:J,1)</f>
        <v>937</v>
      </c>
      <c r="X1321" s="50">
        <f>YEAR(B1321)</f>
        <v>2009</v>
      </c>
      <c r="Y1321" s="50">
        <f>MONTH(B1321)</f>
        <v>8</v>
      </c>
      <c r="Z1321" s="56">
        <f>X1321*100+Y1321</f>
        <v>200908</v>
      </c>
      <c r="AA1321" s="56">
        <f>WEEKNUM(B1321,1)</f>
        <v>35</v>
      </c>
      <c r="AB1321" s="58">
        <f>IF(ISBLANK(B1321)," ",MAX(B1321-B1320-1,0))</f>
        <v>8.2638888889050577E-2</v>
      </c>
      <c r="AC1321" s="56">
        <f>DAY(B1321)</f>
        <v>25</v>
      </c>
      <c r="AD1321" s="53">
        <f>U1321+V1321</f>
        <v>0.18607306327090384</v>
      </c>
      <c r="AE1321" s="56">
        <f>IF("1-Swim"=D1321,E1321*46.7,IF("2-Bike"=D1321,E1321,IF("3-Run"=D1321,E1321*4.27,0)))</f>
        <v>9.2863895949999993</v>
      </c>
    </row>
    <row r="1322" spans="1:31" x14ac:dyDescent="0.25">
      <c r="A1322" s="50">
        <v>1321</v>
      </c>
      <c r="B1322" s="51">
        <v>40050.513888888891</v>
      </c>
      <c r="C1322" s="75">
        <f>B1322</f>
        <v>40050.513888888891</v>
      </c>
      <c r="D1322" s="50" t="s">
        <v>1223</v>
      </c>
      <c r="E1322" s="50">
        <v>2.9204436999999999</v>
      </c>
      <c r="F1322" s="50">
        <v>0</v>
      </c>
      <c r="G1322" s="50">
        <v>28</v>
      </c>
      <c r="H1322" s="50">
        <v>41</v>
      </c>
      <c r="I1322" s="53">
        <f>IF(E1322&gt;0,TIME(F1322,G1322,H1322),"")</f>
        <v>1.9918981481481482E-2</v>
      </c>
      <c r="J1322" s="54">
        <f>IF(E1322&gt;0,TIME(F1322,G1322,H1322)/E1322,"")</f>
        <v>6.8205326065629967E-3</v>
      </c>
      <c r="K1322" s="50" t="s">
        <v>1229</v>
      </c>
      <c r="L1322" s="50" t="s">
        <v>1322</v>
      </c>
      <c r="M1322" s="55">
        <f>IF(D1322&gt;0,0.0416666666666667/J1322,"")</f>
        <v>6.1090048343986103</v>
      </c>
      <c r="N1322" s="50">
        <v>0</v>
      </c>
      <c r="Q1322" s="151">
        <f>IF("1-Swim"=D1322,J1322*2.4,IF("2-Bike"=D1322,J1322*112,IF("3-Run"=D1322,J1322*26.2,0)))</f>
        <v>0.17869795429195051</v>
      </c>
      <c r="R1322" s="151">
        <f>Q1322/2</f>
        <v>8.9348977145975256E-2</v>
      </c>
      <c r="S1322" s="53">
        <f>J1322*26.2</f>
        <v>0.17869795429195051</v>
      </c>
      <c r="T1322" s="53">
        <f>(J1322+0.0013889)*26.2</f>
        <v>0.2150871342919505</v>
      </c>
      <c r="U1322" s="53">
        <f>S1322/2</f>
        <v>8.9348977145975256E-2</v>
      </c>
      <c r="V1322" s="53">
        <f>T1322/2</f>
        <v>0.10754356714597525</v>
      </c>
      <c r="W1322" s="50">
        <f>RANK(J1322,J:J,1)</f>
        <v>1333</v>
      </c>
      <c r="X1322" s="50">
        <f>YEAR(B1322)</f>
        <v>2009</v>
      </c>
      <c r="Y1322" s="50">
        <f>MONTH(B1322)</f>
        <v>8</v>
      </c>
      <c r="Z1322" s="56">
        <f>X1322*100+Y1322</f>
        <v>200908</v>
      </c>
      <c r="AA1322" s="56">
        <f>WEEKNUM(B1322,1)</f>
        <v>35</v>
      </c>
      <c r="AB1322" s="58">
        <f>IF(ISBLANK(B1322)," ",MAX(B1322-B1321-1,0))</f>
        <v>0</v>
      </c>
      <c r="AC1322" s="56">
        <f>DAY(B1322)</f>
        <v>25</v>
      </c>
      <c r="AD1322" s="53">
        <f>U1322+V1322</f>
        <v>0.19689254429195052</v>
      </c>
      <c r="AE1322" s="56">
        <f>IF("1-Swim"=D1322,E1322*46.7,IF("2-Bike"=D1322,E1322,IF("3-Run"=D1322,E1322*4.27,0)))</f>
        <v>12.470294598999999</v>
      </c>
    </row>
    <row r="1323" spans="1:31" x14ac:dyDescent="0.25">
      <c r="A1323" s="50">
        <v>1322</v>
      </c>
      <c r="B1323" s="51">
        <v>40133.513194444444</v>
      </c>
      <c r="C1323" s="75">
        <f>B1323</f>
        <v>40133.513194444444</v>
      </c>
      <c r="D1323" s="50" t="s">
        <v>1223</v>
      </c>
      <c r="E1323" s="50">
        <v>1.79</v>
      </c>
      <c r="F1323" s="50">
        <v>0</v>
      </c>
      <c r="G1323" s="50">
        <v>18</v>
      </c>
      <c r="H1323" s="50">
        <v>54</v>
      </c>
      <c r="I1323" s="53">
        <f>IF(E1323&gt;0,TIME(F1323,G1323,H1323),"")</f>
        <v>1.3125E-2</v>
      </c>
      <c r="J1323" s="54">
        <f>IF(E1323&gt;0,TIME(F1323,G1323,H1323)/E1323,"")</f>
        <v>7.3324022346368707E-3</v>
      </c>
      <c r="K1323" s="50" t="s">
        <v>1229</v>
      </c>
      <c r="L1323" s="50" t="s">
        <v>1226</v>
      </c>
      <c r="M1323" s="55">
        <f>IF(D1323&gt;0,0.0416666666666667/J1323,"")</f>
        <v>5.6825396825396872</v>
      </c>
      <c r="N1323" s="50">
        <v>0</v>
      </c>
      <c r="Q1323" s="151">
        <f>IF("1-Swim"=D1323,J1323*2.4,IF("2-Bike"=D1323,J1323*112,IF("3-Run"=D1323,J1323*26.2,0)))</f>
        <v>0.19210893854748601</v>
      </c>
      <c r="R1323" s="151">
        <f>Q1323/2</f>
        <v>9.6054469273743004E-2</v>
      </c>
      <c r="S1323" s="53">
        <f>J1323*26.2</f>
        <v>0.19210893854748601</v>
      </c>
      <c r="T1323" s="53">
        <f>(J1323+0.0013889)*26.2</f>
        <v>0.228498118547486</v>
      </c>
      <c r="U1323" s="53">
        <f>S1323/2</f>
        <v>9.6054469273743004E-2</v>
      </c>
      <c r="V1323" s="53">
        <f>T1323/2</f>
        <v>0.114249059273743</v>
      </c>
      <c r="W1323" s="50">
        <f>RANK(J1323,J:J,1)</f>
        <v>1923</v>
      </c>
      <c r="X1323" s="50">
        <f>YEAR(B1323)</f>
        <v>2009</v>
      </c>
      <c r="Y1323" s="50">
        <f>MONTH(B1323)</f>
        <v>11</v>
      </c>
      <c r="Z1323" s="56">
        <f>X1323*100+Y1323</f>
        <v>200911</v>
      </c>
      <c r="AA1323" s="56">
        <f>WEEKNUM(B1323,1)</f>
        <v>47</v>
      </c>
      <c r="AB1323" s="58">
        <f>IF(ISBLANK(B1323)," ",MAX(B1323-B1322-1,0))</f>
        <v>81.999305555553292</v>
      </c>
      <c r="AC1323" s="56">
        <f>DAY(B1323)</f>
        <v>16</v>
      </c>
      <c r="AD1323" s="53">
        <f>U1323+V1323</f>
        <v>0.21030352854748602</v>
      </c>
      <c r="AE1323" s="56">
        <f>IF("1-Swim"=D1323,E1323*46.7,IF("2-Bike"=D1323,E1323,IF("3-Run"=D1323,E1323*4.27,0)))</f>
        <v>7.6432999999999991</v>
      </c>
    </row>
    <row r="1324" spans="1:31" x14ac:dyDescent="0.25">
      <c r="A1324" s="50">
        <v>1323</v>
      </c>
      <c r="B1324" s="51">
        <v>40137.500694444447</v>
      </c>
      <c r="C1324" s="75">
        <f>B1324</f>
        <v>40137.500694444447</v>
      </c>
      <c r="D1324" s="50" t="s">
        <v>1223</v>
      </c>
      <c r="E1324" s="50">
        <v>1.77</v>
      </c>
      <c r="F1324" s="50">
        <v>0</v>
      </c>
      <c r="G1324" s="50">
        <v>19</v>
      </c>
      <c r="H1324" s="50">
        <v>7</v>
      </c>
      <c r="I1324" s="53">
        <f>IF(E1324&gt;0,TIME(F1324,G1324,H1324),"")</f>
        <v>1.3275462962962963E-2</v>
      </c>
      <c r="J1324" s="54">
        <f>IF(E1324&gt;0,TIME(F1324,G1324,H1324)/E1324,"")</f>
        <v>7.5002615609960242E-3</v>
      </c>
      <c r="K1324" s="50" t="s">
        <v>1229</v>
      </c>
      <c r="L1324" s="50" t="s">
        <v>1226</v>
      </c>
      <c r="M1324" s="55">
        <f>IF(D1324&gt;0,0.0416666666666667/J1324,"")</f>
        <v>5.5553618134263338</v>
      </c>
      <c r="N1324" s="50">
        <v>0</v>
      </c>
      <c r="Q1324" s="151">
        <f>IF("1-Swim"=D1324,J1324*2.4,IF("2-Bike"=D1324,J1324*112,IF("3-Run"=D1324,J1324*26.2,0)))</f>
        <v>0.19650685289809583</v>
      </c>
      <c r="R1324" s="151">
        <f>Q1324/2</f>
        <v>9.8253426449047915E-2</v>
      </c>
      <c r="S1324" s="53">
        <f>J1324*26.2</f>
        <v>0.19650685289809583</v>
      </c>
      <c r="T1324" s="53">
        <f>(J1324+0.0013889)*26.2</f>
        <v>0.23289603289809582</v>
      </c>
      <c r="U1324" s="53">
        <f>S1324/2</f>
        <v>9.8253426449047915E-2</v>
      </c>
      <c r="V1324" s="53">
        <f>T1324/2</f>
        <v>0.11644801644904791</v>
      </c>
      <c r="W1324" s="50">
        <f>RANK(J1324,J:J,1)</f>
        <v>2068</v>
      </c>
      <c r="X1324" s="50">
        <f>YEAR(B1324)</f>
        <v>2009</v>
      </c>
      <c r="Y1324" s="50">
        <f>MONTH(B1324)</f>
        <v>11</v>
      </c>
      <c r="Z1324" s="56">
        <f>X1324*100+Y1324</f>
        <v>200911</v>
      </c>
      <c r="AA1324" s="56">
        <f>WEEKNUM(B1324,1)</f>
        <v>47</v>
      </c>
      <c r="AB1324" s="58">
        <f>IF(ISBLANK(B1324)," ",MAX(B1324-B1323-1,0))</f>
        <v>2.9875000000029104</v>
      </c>
      <c r="AC1324" s="56">
        <f>DAY(B1324)</f>
        <v>20</v>
      </c>
      <c r="AD1324" s="53">
        <f>U1324+V1324</f>
        <v>0.21470144289809584</v>
      </c>
      <c r="AE1324" s="56">
        <f>IF("1-Swim"=D1324,E1324*46.7,IF("2-Bike"=D1324,E1324,IF("3-Run"=D1324,E1324*4.27,0)))</f>
        <v>7.5578999999999992</v>
      </c>
    </row>
    <row r="1325" spans="1:31" x14ac:dyDescent="0.25">
      <c r="A1325" s="50">
        <v>1324</v>
      </c>
      <c r="B1325" s="51">
        <v>40149.523611111108</v>
      </c>
      <c r="C1325" s="75">
        <f>B1325</f>
        <v>40149.523611111108</v>
      </c>
      <c r="D1325" s="50" t="s">
        <v>1223</v>
      </c>
      <c r="E1325" s="50">
        <v>1.82</v>
      </c>
      <c r="F1325" s="50">
        <v>0</v>
      </c>
      <c r="G1325" s="50">
        <v>19</v>
      </c>
      <c r="H1325" s="50">
        <v>32</v>
      </c>
      <c r="I1325" s="53">
        <f>IF(E1325&gt;0,TIME(F1325,G1325,H1325),"")</f>
        <v>1.3564814814814816E-2</v>
      </c>
      <c r="J1325" s="54">
        <f>IF(E1325&gt;0,TIME(F1325,G1325,H1325)/E1325,"")</f>
        <v>7.4531949531949533E-3</v>
      </c>
      <c r="K1325" s="50" t="s">
        <v>1229</v>
      </c>
      <c r="L1325" s="50" t="s">
        <v>1226</v>
      </c>
      <c r="M1325" s="55">
        <f>IF(D1325&gt;0,0.0416666666666667/J1325,"")</f>
        <v>5.5904436860068305</v>
      </c>
      <c r="N1325" s="50">
        <v>0</v>
      </c>
      <c r="Q1325" s="151">
        <f>IF("1-Swim"=D1325,J1325*2.4,IF("2-Bike"=D1325,J1325*112,IF("3-Run"=D1325,J1325*26.2,0)))</f>
        <v>0.19527370777370778</v>
      </c>
      <c r="R1325" s="151">
        <f>Q1325/2</f>
        <v>9.7636853886853892E-2</v>
      </c>
      <c r="S1325" s="53">
        <f>J1325*26.2</f>
        <v>0.19527370777370778</v>
      </c>
      <c r="T1325" s="53">
        <f>(J1325+0.0013889)*26.2</f>
        <v>0.23166288777370778</v>
      </c>
      <c r="U1325" s="53">
        <f>S1325/2</f>
        <v>9.7636853886853892E-2</v>
      </c>
      <c r="V1325" s="53">
        <f>T1325/2</f>
        <v>0.11583144388685389</v>
      </c>
      <c r="W1325" s="50">
        <f>RANK(J1325,J:J,1)</f>
        <v>2021</v>
      </c>
      <c r="X1325" s="50">
        <f>YEAR(B1325)</f>
        <v>2009</v>
      </c>
      <c r="Y1325" s="50">
        <f>MONTH(B1325)</f>
        <v>12</v>
      </c>
      <c r="Z1325" s="56">
        <f>X1325*100+Y1325</f>
        <v>200912</v>
      </c>
      <c r="AA1325" s="56">
        <f>WEEKNUM(B1325,1)</f>
        <v>49</v>
      </c>
      <c r="AB1325" s="58">
        <f>IF(ISBLANK(B1325)," ",MAX(B1325-B1324-1,0))</f>
        <v>11.022916666661331</v>
      </c>
      <c r="AC1325" s="56">
        <f>DAY(B1325)</f>
        <v>2</v>
      </c>
      <c r="AD1325" s="53">
        <f>U1325+V1325</f>
        <v>0.21346829777370779</v>
      </c>
      <c r="AE1325" s="56">
        <f>IF("1-Swim"=D1325,E1325*46.7,IF("2-Bike"=D1325,E1325,IF("3-Run"=D1325,E1325*4.27,0)))</f>
        <v>7.7713999999999999</v>
      </c>
    </row>
    <row r="1326" spans="1:31" x14ac:dyDescent="0.25">
      <c r="A1326" s="50">
        <v>1325</v>
      </c>
      <c r="B1326" s="51">
        <v>40183</v>
      </c>
      <c r="C1326" s="75">
        <f>B1326</f>
        <v>40183</v>
      </c>
      <c r="D1326" s="50" t="s">
        <v>1223</v>
      </c>
      <c r="E1326" s="50">
        <v>1</v>
      </c>
      <c r="F1326" s="50">
        <v>0</v>
      </c>
      <c r="G1326" s="50">
        <v>9</v>
      </c>
      <c r="H1326" s="50">
        <v>14</v>
      </c>
      <c r="I1326" s="53">
        <f>IF(E1326&gt;0,TIME(F1326,G1326,H1326),"")</f>
        <v>6.4120370370370364E-3</v>
      </c>
      <c r="J1326" s="54">
        <f>IF(E1326&gt;0,TIME(F1326,G1326,H1326)/E1326,"")</f>
        <v>6.4120370370370364E-3</v>
      </c>
      <c r="K1326" s="50" t="s">
        <v>1229</v>
      </c>
      <c r="L1326" s="50" t="s">
        <v>1321</v>
      </c>
      <c r="M1326" s="55">
        <f>IF(D1326&gt;0,0.0416666666666667/J1326,"")</f>
        <v>6.4981949458483808</v>
      </c>
      <c r="N1326" s="50">
        <v>0</v>
      </c>
      <c r="Q1326" s="151">
        <f>IF("1-Swim"=D1326,J1326*2.4,IF("2-Bike"=D1326,J1326*112,IF("3-Run"=D1326,J1326*26.2,0)))</f>
        <v>0.16799537037037035</v>
      </c>
      <c r="R1326" s="151">
        <f>Q1326/2</f>
        <v>8.3997685185185175E-2</v>
      </c>
      <c r="S1326" s="53">
        <f>J1326*26.2</f>
        <v>0.16799537037037035</v>
      </c>
      <c r="T1326" s="53">
        <f>(J1326+0.0013889)*26.2</f>
        <v>0.20438455037037034</v>
      </c>
      <c r="U1326" s="53">
        <f>S1326/2</f>
        <v>8.3997685185185175E-2</v>
      </c>
      <c r="V1326" s="53">
        <f>T1326/2</f>
        <v>0.10219227518518517</v>
      </c>
      <c r="W1326" s="50">
        <f>RANK(J1326,J:J,1)</f>
        <v>939</v>
      </c>
      <c r="X1326" s="50">
        <f>YEAR(B1326)</f>
        <v>2010</v>
      </c>
      <c r="Y1326" s="50">
        <f>MONTH(B1326)</f>
        <v>1</v>
      </c>
      <c r="Z1326" s="56">
        <f>X1326*100+Y1326</f>
        <v>201001</v>
      </c>
      <c r="AA1326" s="56">
        <f>WEEKNUM(B1326,1)</f>
        <v>2</v>
      </c>
      <c r="AB1326" s="58">
        <f>IF(ISBLANK(B1326)," ",MAX(B1326-B1325-1,0))</f>
        <v>32.476388888891961</v>
      </c>
      <c r="AC1326" s="56">
        <f>DAY(B1326)</f>
        <v>5</v>
      </c>
      <c r="AD1326" s="53">
        <f>U1326+V1326</f>
        <v>0.18618996037037033</v>
      </c>
      <c r="AE1326" s="56">
        <f>IF("1-Swim"=D1326,E1326*46.7,IF("2-Bike"=D1326,E1326,IF("3-Run"=D1326,E1326*4.27,0)))</f>
        <v>4.2699999999999996</v>
      </c>
    </row>
    <row r="1327" spans="1:31" x14ac:dyDescent="0.25">
      <c r="A1327" s="50">
        <v>1326</v>
      </c>
      <c r="B1327" s="51">
        <v>40189</v>
      </c>
      <c r="C1327" s="75">
        <f>B1327</f>
        <v>40189</v>
      </c>
      <c r="D1327" s="50" t="s">
        <v>1223</v>
      </c>
      <c r="E1327" s="50">
        <v>2</v>
      </c>
      <c r="F1327" s="50">
        <v>0</v>
      </c>
      <c r="G1327" s="50">
        <v>18</v>
      </c>
      <c r="H1327" s="50">
        <v>4</v>
      </c>
      <c r="I1327" s="53">
        <f>IF(E1327&gt;0,TIME(F1327,G1327,H1327),"")</f>
        <v>1.2546296296296297E-2</v>
      </c>
      <c r="J1327" s="54">
        <f>IF(E1327&gt;0,TIME(F1327,G1327,H1327)/E1327,"")</f>
        <v>6.2731481481481484E-3</v>
      </c>
      <c r="K1327" s="50" t="s">
        <v>1229</v>
      </c>
      <c r="L1327" s="50" t="s">
        <v>1321</v>
      </c>
      <c r="M1327" s="55">
        <f>IF(D1327&gt;0,0.0416666666666667/J1327,"")</f>
        <v>6.6420664206642117</v>
      </c>
      <c r="N1327" s="50">
        <v>0</v>
      </c>
      <c r="Q1327" s="151">
        <f>IF("1-Swim"=D1327,J1327*2.4,IF("2-Bike"=D1327,J1327*112,IF("3-Run"=D1327,J1327*26.2,0)))</f>
        <v>0.16435648148148149</v>
      </c>
      <c r="R1327" s="151">
        <f>Q1327/2</f>
        <v>8.2178240740740746E-2</v>
      </c>
      <c r="S1327" s="53">
        <f>J1327*26.2</f>
        <v>0.16435648148148149</v>
      </c>
      <c r="T1327" s="53">
        <f>(J1327+0.0013889)*26.2</f>
        <v>0.20074566148148149</v>
      </c>
      <c r="U1327" s="53">
        <f>S1327/2</f>
        <v>8.2178240740740746E-2</v>
      </c>
      <c r="V1327" s="53">
        <f>T1327/2</f>
        <v>0.10037283074074074</v>
      </c>
      <c r="W1327" s="50">
        <f>RANK(J1327,J:J,1)</f>
        <v>881</v>
      </c>
      <c r="X1327" s="50">
        <f>YEAR(B1327)</f>
        <v>2010</v>
      </c>
      <c r="Y1327" s="50">
        <f>MONTH(B1327)</f>
        <v>1</v>
      </c>
      <c r="Z1327" s="56">
        <f>X1327*100+Y1327</f>
        <v>201001</v>
      </c>
      <c r="AA1327" s="56">
        <f>WEEKNUM(B1327,1)</f>
        <v>3</v>
      </c>
      <c r="AB1327" s="58">
        <f>IF(ISBLANK(B1327)," ",MAX(B1327-B1326-1,0))</f>
        <v>5</v>
      </c>
      <c r="AC1327" s="56">
        <f>DAY(B1327)</f>
        <v>11</v>
      </c>
      <c r="AD1327" s="53">
        <f>U1327+V1327</f>
        <v>0.18255107148148148</v>
      </c>
      <c r="AE1327" s="56">
        <f>IF("1-Swim"=D1327,E1327*46.7,IF("2-Bike"=D1327,E1327,IF("3-Run"=D1327,E1327*4.27,0)))</f>
        <v>8.5399999999999991</v>
      </c>
    </row>
    <row r="1328" spans="1:31" x14ac:dyDescent="0.25">
      <c r="A1328" s="50">
        <v>1327</v>
      </c>
      <c r="B1328" s="51">
        <v>40242.504861111112</v>
      </c>
      <c r="C1328" s="75">
        <f>B1328</f>
        <v>40242.504861111112</v>
      </c>
      <c r="D1328" s="50" t="s">
        <v>1223</v>
      </c>
      <c r="E1328" s="50">
        <v>2.76</v>
      </c>
      <c r="F1328" s="50">
        <v>0</v>
      </c>
      <c r="G1328" s="50">
        <v>29</v>
      </c>
      <c r="H1328" s="50">
        <v>23</v>
      </c>
      <c r="I1328" s="53">
        <f>IF(E1328&gt;0,TIME(F1328,G1328,H1328),"")</f>
        <v>2.0405092592592593E-2</v>
      </c>
      <c r="J1328" s="54">
        <f>IF(E1328&gt;0,TIME(F1328,G1328,H1328)/E1328,"")</f>
        <v>7.3931494900697807E-3</v>
      </c>
      <c r="K1328" s="50" t="s">
        <v>1229</v>
      </c>
      <c r="L1328" s="50" t="s">
        <v>1226</v>
      </c>
      <c r="M1328" s="55">
        <f>IF(D1328&gt;0,0.0416666666666667/J1328,"")</f>
        <v>5.6358479863868443</v>
      </c>
      <c r="N1328" s="50">
        <v>0</v>
      </c>
      <c r="Q1328" s="151">
        <f>IF("1-Swim"=D1328,J1328*2.4,IF("2-Bike"=D1328,J1328*112,IF("3-Run"=D1328,J1328*26.2,0)))</f>
        <v>0.19370051663982824</v>
      </c>
      <c r="R1328" s="151">
        <f>Q1328/2</f>
        <v>9.6850258319914118E-2</v>
      </c>
      <c r="S1328" s="53">
        <f>J1328*26.2</f>
        <v>0.19370051663982824</v>
      </c>
      <c r="T1328" s="53">
        <f>(J1328+0.0013889)*26.2</f>
        <v>0.23008969663982823</v>
      </c>
      <c r="U1328" s="53">
        <f>S1328/2</f>
        <v>9.6850258319914118E-2</v>
      </c>
      <c r="V1328" s="53">
        <f>T1328/2</f>
        <v>0.11504484831991411</v>
      </c>
      <c r="W1328" s="50">
        <f>RANK(J1328,J:J,1)</f>
        <v>1966</v>
      </c>
      <c r="X1328" s="50">
        <f>YEAR(B1328)</f>
        <v>2010</v>
      </c>
      <c r="Y1328" s="50">
        <f>MONTH(B1328)</f>
        <v>3</v>
      </c>
      <c r="Z1328" s="56">
        <f>X1328*100+Y1328</f>
        <v>201003</v>
      </c>
      <c r="AA1328" s="56">
        <f>WEEKNUM(B1328,1)</f>
        <v>10</v>
      </c>
      <c r="AB1328" s="58">
        <f>IF(ISBLANK(B1328)," ",MAX(B1328-B1327-1,0))</f>
        <v>52.504861111112405</v>
      </c>
      <c r="AC1328" s="56">
        <f>DAY(B1328)</f>
        <v>5</v>
      </c>
      <c r="AD1328" s="53">
        <f>U1328+V1328</f>
        <v>0.21189510663982825</v>
      </c>
      <c r="AE1328" s="56">
        <f>IF("1-Swim"=D1328,E1328*46.7,IF("2-Bike"=D1328,E1328,IF("3-Run"=D1328,E1328*4.27,0)))</f>
        <v>11.785199999999998</v>
      </c>
    </row>
    <row r="1329" spans="1:31" x14ac:dyDescent="0.25">
      <c r="A1329" s="50">
        <v>1328</v>
      </c>
      <c r="B1329" s="51">
        <v>40245.51666666667</v>
      </c>
      <c r="C1329" s="75">
        <f>B1329</f>
        <v>40245.51666666667</v>
      </c>
      <c r="D1329" s="50" t="s">
        <v>1223</v>
      </c>
      <c r="E1329" s="50">
        <v>1.8</v>
      </c>
      <c r="F1329" s="50">
        <v>0</v>
      </c>
      <c r="G1329" s="50">
        <v>21</v>
      </c>
      <c r="H1329" s="50">
        <v>5</v>
      </c>
      <c r="I1329" s="53">
        <f>IF(E1329&gt;0,TIME(F1329,G1329,H1329),"")</f>
        <v>1.4641203703703703E-2</v>
      </c>
      <c r="J1329" s="54">
        <f>IF(E1329&gt;0,TIME(F1329,G1329,H1329)/E1329,"")</f>
        <v>8.134002057613169E-3</v>
      </c>
      <c r="K1329" s="50" t="s">
        <v>1229</v>
      </c>
      <c r="L1329" s="50" t="s">
        <v>1226</v>
      </c>
      <c r="M1329" s="55">
        <f>IF(D1329&gt;0,0.0416666666666667/J1329,"")</f>
        <v>5.1225296442687789</v>
      </c>
      <c r="N1329" s="50">
        <v>0</v>
      </c>
      <c r="Q1329" s="151">
        <f>IF("1-Swim"=D1329,J1329*2.4,IF("2-Bike"=D1329,J1329*112,IF("3-Run"=D1329,J1329*26.2,0)))</f>
        <v>0.21311085390946502</v>
      </c>
      <c r="R1329" s="151">
        <f>Q1329/2</f>
        <v>0.10655542695473251</v>
      </c>
      <c r="S1329" s="53">
        <f>J1329*26.2</f>
        <v>0.21311085390946502</v>
      </c>
      <c r="T1329" s="53">
        <f>(J1329+0.0013889)*26.2</f>
        <v>0.24950003390946501</v>
      </c>
      <c r="U1329" s="53">
        <f>S1329/2</f>
        <v>0.10655542695473251</v>
      </c>
      <c r="V1329" s="53">
        <f>T1329/2</f>
        <v>0.12475001695473251</v>
      </c>
      <c r="W1329" s="50">
        <f>RANK(J1329,J:J,1)</f>
        <v>2500</v>
      </c>
      <c r="X1329" s="50">
        <f>YEAR(B1329)</f>
        <v>2010</v>
      </c>
      <c r="Y1329" s="50">
        <f>MONTH(B1329)</f>
        <v>3</v>
      </c>
      <c r="Z1329" s="56">
        <f>X1329*100+Y1329</f>
        <v>201003</v>
      </c>
      <c r="AA1329" s="56">
        <f>WEEKNUM(B1329,1)</f>
        <v>11</v>
      </c>
      <c r="AB1329" s="58">
        <f>IF(ISBLANK(B1329)," ",MAX(B1329-B1328-1,0))</f>
        <v>2.0118055555576575</v>
      </c>
      <c r="AC1329" s="56">
        <f>DAY(B1329)</f>
        <v>8</v>
      </c>
      <c r="AD1329" s="53">
        <f>U1329+V1329</f>
        <v>0.231305443909465</v>
      </c>
      <c r="AE1329" s="56">
        <f>IF("1-Swim"=D1329,E1329*46.7,IF("2-Bike"=D1329,E1329,IF("3-Run"=D1329,E1329*4.27,0)))</f>
        <v>7.6859999999999991</v>
      </c>
    </row>
    <row r="1330" spans="1:31" x14ac:dyDescent="0.25">
      <c r="A1330" s="50">
        <v>1329</v>
      </c>
      <c r="B1330" s="51">
        <v>40246.525694444441</v>
      </c>
      <c r="C1330" s="75">
        <f>B1330</f>
        <v>40246.525694444441</v>
      </c>
      <c r="D1330" s="50" t="s">
        <v>1223</v>
      </c>
      <c r="E1330" s="50">
        <v>3.52</v>
      </c>
      <c r="F1330" s="50">
        <v>0</v>
      </c>
      <c r="G1330" s="50">
        <v>28</v>
      </c>
      <c r="H1330" s="50">
        <v>56</v>
      </c>
      <c r="I1330" s="53">
        <f>IF(E1330&gt;0,TIME(F1330,G1330,H1330),"")</f>
        <v>2.0092592592592592E-2</v>
      </c>
      <c r="J1330" s="54">
        <f>IF(E1330&gt;0,TIME(F1330,G1330,H1330)/E1330,"")</f>
        <v>5.7081228956228957E-3</v>
      </c>
      <c r="K1330" s="50" t="s">
        <v>1229</v>
      </c>
      <c r="L1330" s="50" t="s">
        <v>1226</v>
      </c>
      <c r="M1330" s="55">
        <f>IF(D1330&gt;0,0.0416666666666667/J1330,"")</f>
        <v>7.2995391705069181</v>
      </c>
      <c r="N1330" s="50">
        <v>0</v>
      </c>
      <c r="Q1330" s="151">
        <f>IF("1-Swim"=D1330,J1330*2.4,IF("2-Bike"=D1330,J1330*112,IF("3-Run"=D1330,J1330*26.2,0)))</f>
        <v>0.14955281986531987</v>
      </c>
      <c r="R1330" s="151">
        <f>Q1330/2</f>
        <v>7.4776409932659937E-2</v>
      </c>
      <c r="S1330" s="53">
        <f>J1330*26.2</f>
        <v>0.14955281986531987</v>
      </c>
      <c r="T1330" s="53">
        <f>(J1330+0.0013889)*26.2</f>
        <v>0.18594199986531987</v>
      </c>
      <c r="U1330" s="53">
        <f>S1330/2</f>
        <v>7.4776409932659937E-2</v>
      </c>
      <c r="V1330" s="53">
        <f>T1330/2</f>
        <v>9.2970999932659934E-2</v>
      </c>
      <c r="W1330" s="50">
        <f>RANK(J1330,J:J,1)</f>
        <v>779</v>
      </c>
      <c r="X1330" s="50">
        <f>YEAR(B1330)</f>
        <v>2010</v>
      </c>
      <c r="Y1330" s="50">
        <f>MONTH(B1330)</f>
        <v>3</v>
      </c>
      <c r="Z1330" s="56">
        <f>X1330*100+Y1330</f>
        <v>201003</v>
      </c>
      <c r="AA1330" s="56">
        <f>WEEKNUM(B1330,1)</f>
        <v>11</v>
      </c>
      <c r="AB1330" s="58">
        <f>IF(ISBLANK(B1330)," ",MAX(B1330-B1329-1,0))</f>
        <v>9.0277777708251961E-3</v>
      </c>
      <c r="AC1330" s="56">
        <f>DAY(B1330)</f>
        <v>9</v>
      </c>
      <c r="AD1330" s="53">
        <f>U1330+V1330</f>
        <v>0.16774740986531989</v>
      </c>
      <c r="AE1330" s="56">
        <f>IF("1-Swim"=D1330,E1330*46.7,IF("2-Bike"=D1330,E1330,IF("3-Run"=D1330,E1330*4.27,0)))</f>
        <v>15.030399999999998</v>
      </c>
    </row>
    <row r="1331" spans="1:31" x14ac:dyDescent="0.25">
      <c r="A1331" s="50">
        <v>1330</v>
      </c>
      <c r="B1331" s="51">
        <v>40248.496527777781</v>
      </c>
      <c r="C1331" s="75">
        <f>B1331</f>
        <v>40248.496527777781</v>
      </c>
      <c r="D1331" s="50" t="s">
        <v>1223</v>
      </c>
      <c r="E1331" s="50">
        <v>3.73</v>
      </c>
      <c r="F1331" s="50">
        <v>0</v>
      </c>
      <c r="G1331" s="50">
        <v>32</v>
      </c>
      <c r="H1331" s="50">
        <v>18</v>
      </c>
      <c r="I1331" s="53">
        <f>IF(E1331&gt;0,TIME(F1331,G1331,H1331),"")</f>
        <v>2.2430555555555554E-2</v>
      </c>
      <c r="J1331" s="54">
        <f>IF(E1331&gt;0,TIME(F1331,G1331,H1331)/E1331,"")</f>
        <v>6.0135537682454573E-3</v>
      </c>
      <c r="K1331" s="50" t="s">
        <v>1229</v>
      </c>
      <c r="L1331" s="50" t="s">
        <v>1226</v>
      </c>
      <c r="M1331" s="55">
        <f>IF(D1331&gt;0,0.0416666666666667/J1331,"")</f>
        <v>6.9287925696594481</v>
      </c>
      <c r="N1331" s="50">
        <v>0</v>
      </c>
      <c r="Q1331" s="151">
        <f>IF("1-Swim"=D1331,J1331*2.4,IF("2-Bike"=D1331,J1331*112,IF("3-Run"=D1331,J1331*26.2,0)))</f>
        <v>0.15755510872803097</v>
      </c>
      <c r="R1331" s="151">
        <f>Q1331/2</f>
        <v>7.8777554364015484E-2</v>
      </c>
      <c r="S1331" s="53">
        <f>J1331*26.2</f>
        <v>0.15755510872803097</v>
      </c>
      <c r="T1331" s="53">
        <f>(J1331+0.0013889)*26.2</f>
        <v>0.19394428872803099</v>
      </c>
      <c r="U1331" s="53">
        <f>S1331/2</f>
        <v>7.8777554364015484E-2</v>
      </c>
      <c r="V1331" s="53">
        <f>T1331/2</f>
        <v>9.6972144364015495E-2</v>
      </c>
      <c r="W1331" s="50">
        <f>RANK(J1331,J:J,1)</f>
        <v>818</v>
      </c>
      <c r="X1331" s="50">
        <f>YEAR(B1331)</f>
        <v>2010</v>
      </c>
      <c r="Y1331" s="50">
        <f>MONTH(B1331)</f>
        <v>3</v>
      </c>
      <c r="Z1331" s="56">
        <f>X1331*100+Y1331</f>
        <v>201003</v>
      </c>
      <c r="AA1331" s="56">
        <f>WEEKNUM(B1331,1)</f>
        <v>11</v>
      </c>
      <c r="AB1331" s="58">
        <f>IF(ISBLANK(B1331)," ",MAX(B1331-B1330-1,0))</f>
        <v>0.97083333334012423</v>
      </c>
      <c r="AC1331" s="56">
        <f>DAY(B1331)</f>
        <v>11</v>
      </c>
      <c r="AD1331" s="53">
        <f>U1331+V1331</f>
        <v>0.17574969872803098</v>
      </c>
      <c r="AE1331" s="56">
        <f>IF("1-Swim"=D1331,E1331*46.7,IF("2-Bike"=D1331,E1331,IF("3-Run"=D1331,E1331*4.27,0)))</f>
        <v>15.927099999999998</v>
      </c>
    </row>
    <row r="1332" spans="1:31" x14ac:dyDescent="0.25">
      <c r="A1332" s="50">
        <v>1331</v>
      </c>
      <c r="B1332" s="51">
        <v>40253.495833333334</v>
      </c>
      <c r="C1332" s="75">
        <f>B1332</f>
        <v>40253.495833333334</v>
      </c>
      <c r="D1332" s="50" t="s">
        <v>1223</v>
      </c>
      <c r="E1332" s="50">
        <v>2.77</v>
      </c>
      <c r="F1332" s="50">
        <v>0</v>
      </c>
      <c r="G1332" s="50">
        <v>32</v>
      </c>
      <c r="H1332" s="50">
        <v>43</v>
      </c>
      <c r="I1332" s="53">
        <f>IF(E1332&gt;0,TIME(F1332,G1332,H1332),"")</f>
        <v>2.2719907407407411E-2</v>
      </c>
      <c r="J1332" s="54">
        <f>IF(E1332&gt;0,TIME(F1332,G1332,H1332)/E1332,"")</f>
        <v>8.202132638053217E-3</v>
      </c>
      <c r="K1332" s="50" t="s">
        <v>1229</v>
      </c>
      <c r="L1332" s="50" t="s">
        <v>1226</v>
      </c>
      <c r="M1332" s="55">
        <f>IF(D1332&gt;0,0.0416666666666667/J1332,"")</f>
        <v>5.0799796230259835</v>
      </c>
      <c r="N1332" s="50">
        <v>0</v>
      </c>
      <c r="Q1332" s="151">
        <f>IF("1-Swim"=D1332,J1332*2.4,IF("2-Bike"=D1332,J1332*112,IF("3-Run"=D1332,J1332*26.2,0)))</f>
        <v>0.21489587511699429</v>
      </c>
      <c r="R1332" s="151">
        <f>Q1332/2</f>
        <v>0.10744793755849714</v>
      </c>
      <c r="S1332" s="53">
        <f>J1332*26.2</f>
        <v>0.21489587511699429</v>
      </c>
      <c r="T1332" s="53">
        <f>(J1332+0.0013889)*26.2</f>
        <v>0.25128505511699428</v>
      </c>
      <c r="U1332" s="53">
        <f>S1332/2</f>
        <v>0.10744793755849714</v>
      </c>
      <c r="V1332" s="53">
        <f>T1332/2</f>
        <v>0.12564252755849714</v>
      </c>
      <c r="W1332" s="50">
        <f>RANK(J1332,J:J,1)</f>
        <v>2536</v>
      </c>
      <c r="X1332" s="50">
        <f>YEAR(B1332)</f>
        <v>2010</v>
      </c>
      <c r="Y1332" s="50">
        <f>MONTH(B1332)</f>
        <v>3</v>
      </c>
      <c r="Z1332" s="56">
        <f>X1332*100+Y1332</f>
        <v>201003</v>
      </c>
      <c r="AA1332" s="56">
        <f>WEEKNUM(B1332,1)</f>
        <v>12</v>
      </c>
      <c r="AB1332" s="58">
        <f>IF(ISBLANK(B1332)," ",MAX(B1332-B1331-1,0))</f>
        <v>3.9993055555532919</v>
      </c>
      <c r="AC1332" s="56">
        <f>DAY(B1332)</f>
        <v>16</v>
      </c>
      <c r="AD1332" s="53">
        <f>U1332+V1332</f>
        <v>0.23309046511699427</v>
      </c>
      <c r="AE1332" s="56">
        <f>IF("1-Swim"=D1332,E1332*46.7,IF("2-Bike"=D1332,E1332,IF("3-Run"=D1332,E1332*4.27,0)))</f>
        <v>11.8279</v>
      </c>
    </row>
    <row r="1333" spans="1:31" x14ac:dyDescent="0.25">
      <c r="A1333" s="50">
        <v>1332</v>
      </c>
      <c r="B1333" s="51">
        <v>40255.509722222225</v>
      </c>
      <c r="C1333" s="75">
        <f>B1333</f>
        <v>40255.509722222225</v>
      </c>
      <c r="D1333" s="50" t="s">
        <v>1223</v>
      </c>
      <c r="E1333" s="50">
        <v>2.83</v>
      </c>
      <c r="F1333" s="50">
        <v>0</v>
      </c>
      <c r="G1333" s="50">
        <v>33</v>
      </c>
      <c r="H1333" s="50">
        <v>28</v>
      </c>
      <c r="I1333" s="53">
        <f>IF(E1333&gt;0,TIME(F1333,G1333,H1333),"")</f>
        <v>2.3240740740740742E-2</v>
      </c>
      <c r="J1333" s="54">
        <f>IF(E1333&gt;0,TIME(F1333,G1333,H1333)/E1333,"")</f>
        <v>8.2122758801204034E-3</v>
      </c>
      <c r="K1333" s="50" t="s">
        <v>1229</v>
      </c>
      <c r="L1333" s="50" t="s">
        <v>1226</v>
      </c>
      <c r="M1333" s="55">
        <f>IF(D1333&gt;0,0.0416666666666667/J1333,"")</f>
        <v>5.0737051792828725</v>
      </c>
      <c r="N1333" s="50">
        <v>0</v>
      </c>
      <c r="Q1333" s="151">
        <f>IF("1-Swim"=D1333,J1333*2.4,IF("2-Bike"=D1333,J1333*112,IF("3-Run"=D1333,J1333*26.2,0)))</f>
        <v>0.21516162805915456</v>
      </c>
      <c r="R1333" s="151">
        <f>Q1333/2</f>
        <v>0.10758081402957728</v>
      </c>
      <c r="S1333" s="53">
        <f>J1333*26.2</f>
        <v>0.21516162805915456</v>
      </c>
      <c r="T1333" s="53">
        <f>(J1333+0.0013889)*26.2</f>
        <v>0.25155080805915458</v>
      </c>
      <c r="U1333" s="53">
        <f>S1333/2</f>
        <v>0.10758081402957728</v>
      </c>
      <c r="V1333" s="53">
        <f>T1333/2</f>
        <v>0.12577540402957729</v>
      </c>
      <c r="W1333" s="50">
        <f>RANK(J1333,J:J,1)</f>
        <v>2541</v>
      </c>
      <c r="X1333" s="50">
        <f>YEAR(B1333)</f>
        <v>2010</v>
      </c>
      <c r="Y1333" s="50">
        <f>MONTH(B1333)</f>
        <v>3</v>
      </c>
      <c r="Z1333" s="56">
        <f>X1333*100+Y1333</f>
        <v>201003</v>
      </c>
      <c r="AA1333" s="56">
        <f>WEEKNUM(B1333,1)</f>
        <v>12</v>
      </c>
      <c r="AB1333" s="58">
        <f>IF(ISBLANK(B1333)," ",MAX(B1333-B1332-1,0))</f>
        <v>1.0138888888905058</v>
      </c>
      <c r="AC1333" s="56">
        <f>DAY(B1333)</f>
        <v>18</v>
      </c>
      <c r="AD1333" s="53">
        <f>U1333+V1333</f>
        <v>0.23335621805915457</v>
      </c>
      <c r="AE1333" s="56">
        <f>IF("1-Swim"=D1333,E1333*46.7,IF("2-Bike"=D1333,E1333,IF("3-Run"=D1333,E1333*4.27,0)))</f>
        <v>12.084099999999999</v>
      </c>
    </row>
    <row r="1334" spans="1:31" x14ac:dyDescent="0.25">
      <c r="A1334" s="50">
        <v>1333</v>
      </c>
      <c r="B1334" s="51">
        <v>40273.492361111108</v>
      </c>
      <c r="C1334" s="75">
        <f>B1334</f>
        <v>40273.492361111108</v>
      </c>
      <c r="D1334" s="50" t="s">
        <v>1223</v>
      </c>
      <c r="E1334" s="50">
        <v>2.83</v>
      </c>
      <c r="F1334" s="50">
        <v>0</v>
      </c>
      <c r="G1334" s="50">
        <v>33</v>
      </c>
      <c r="H1334" s="50">
        <v>12</v>
      </c>
      <c r="I1334" s="53">
        <f>IF(E1334&gt;0,TIME(F1334,G1334,H1334),"")</f>
        <v>2.3055555555555555E-2</v>
      </c>
      <c r="J1334" s="54">
        <f>IF(E1334&gt;0,TIME(F1334,G1334,H1334)/E1334,"")</f>
        <v>8.1468394189242246E-3</v>
      </c>
      <c r="K1334" s="50" t="s">
        <v>1229</v>
      </c>
      <c r="L1334" s="50" t="s">
        <v>1227</v>
      </c>
      <c r="M1334" s="55">
        <f>IF(D1334&gt;0,0.0416666666666667/J1334,"")</f>
        <v>5.1144578313253053</v>
      </c>
      <c r="N1334" s="50">
        <v>0</v>
      </c>
      <c r="Q1334" s="151">
        <f>IF("1-Swim"=D1334,J1334*2.4,IF("2-Bike"=D1334,J1334*112,IF("3-Run"=D1334,J1334*26.2,0)))</f>
        <v>0.21344719277581467</v>
      </c>
      <c r="R1334" s="151">
        <f>Q1334/2</f>
        <v>0.10672359638790734</v>
      </c>
      <c r="S1334" s="53">
        <f>J1334*26.2</f>
        <v>0.21344719277581467</v>
      </c>
      <c r="T1334" s="53">
        <f>(J1334+0.0013889)*26.2</f>
        <v>0.24983637277581469</v>
      </c>
      <c r="U1334" s="53">
        <f>S1334/2</f>
        <v>0.10672359638790734</v>
      </c>
      <c r="V1334" s="53">
        <f>T1334/2</f>
        <v>0.12491818638790735</v>
      </c>
      <c r="W1334" s="50">
        <f>RANK(J1334,J:J,1)</f>
        <v>2511</v>
      </c>
      <c r="X1334" s="50">
        <f>YEAR(B1334)</f>
        <v>2010</v>
      </c>
      <c r="Y1334" s="50">
        <f>MONTH(B1334)</f>
        <v>4</v>
      </c>
      <c r="Z1334" s="56">
        <f>X1334*100+Y1334</f>
        <v>201004</v>
      </c>
      <c r="AA1334" s="56">
        <f>WEEKNUM(B1334,1)</f>
        <v>15</v>
      </c>
      <c r="AB1334" s="58">
        <f>IF(ISBLANK(B1334)," ",MAX(B1334-B1333-1,0))</f>
        <v>16.98263888888323</v>
      </c>
      <c r="AC1334" s="56">
        <f>DAY(B1334)</f>
        <v>5</v>
      </c>
      <c r="AD1334" s="53">
        <f>U1334+V1334</f>
        <v>0.23164178277581468</v>
      </c>
      <c r="AE1334" s="56">
        <f>IF("1-Swim"=D1334,E1334*46.7,IF("2-Bike"=D1334,E1334,IF("3-Run"=D1334,E1334*4.27,0)))</f>
        <v>12.084099999999999</v>
      </c>
    </row>
    <row r="1335" spans="1:31" x14ac:dyDescent="0.25">
      <c r="A1335" s="50">
        <v>1334</v>
      </c>
      <c r="B1335" s="51">
        <v>40275.495833333334</v>
      </c>
      <c r="C1335" s="75">
        <f>B1335</f>
        <v>40275.495833333334</v>
      </c>
      <c r="D1335" s="50" t="s">
        <v>1223</v>
      </c>
      <c r="E1335" s="50">
        <v>3.62</v>
      </c>
      <c r="F1335" s="50">
        <v>0</v>
      </c>
      <c r="G1335" s="50">
        <v>33</v>
      </c>
      <c r="H1335" s="50">
        <v>26</v>
      </c>
      <c r="I1335" s="53">
        <f>IF(E1335&gt;0,TIME(F1335,G1335,H1335),"")</f>
        <v>2.3217592592592592E-2</v>
      </c>
      <c r="J1335" s="54">
        <f>IF(E1335&gt;0,TIME(F1335,G1335,H1335)/E1335,"")</f>
        <v>6.4136996112134229E-3</v>
      </c>
      <c r="K1335" s="50" t="s">
        <v>1229</v>
      </c>
      <c r="L1335" s="50" t="s">
        <v>1226</v>
      </c>
      <c r="M1335" s="55">
        <f>IF(D1335&gt;0,0.0416666666666667/J1335,"")</f>
        <v>6.4965104685942228</v>
      </c>
      <c r="N1335" s="50">
        <v>0</v>
      </c>
      <c r="Q1335" s="151">
        <f>IF("1-Swim"=D1335,J1335*2.4,IF("2-Bike"=D1335,J1335*112,IF("3-Run"=D1335,J1335*26.2,0)))</f>
        <v>0.16803892981379168</v>
      </c>
      <c r="R1335" s="151">
        <f>Q1335/2</f>
        <v>8.4019464906895838E-2</v>
      </c>
      <c r="S1335" s="53">
        <f>J1335*26.2</f>
        <v>0.16803892981379168</v>
      </c>
      <c r="T1335" s="53">
        <f>(J1335+0.0013889)*26.2</f>
        <v>0.20442810981379167</v>
      </c>
      <c r="U1335" s="53">
        <f>S1335/2</f>
        <v>8.4019464906895838E-2</v>
      </c>
      <c r="V1335" s="53">
        <f>T1335/2</f>
        <v>0.10221405490689583</v>
      </c>
      <c r="W1335" s="50">
        <f>RANK(J1335,J:J,1)</f>
        <v>943</v>
      </c>
      <c r="X1335" s="50">
        <f>YEAR(B1335)</f>
        <v>2010</v>
      </c>
      <c r="Y1335" s="50">
        <f>MONTH(B1335)</f>
        <v>4</v>
      </c>
      <c r="Z1335" s="56">
        <f>X1335*100+Y1335</f>
        <v>201004</v>
      </c>
      <c r="AA1335" s="56">
        <f>WEEKNUM(B1335,1)</f>
        <v>15</v>
      </c>
      <c r="AB1335" s="58">
        <f>IF(ISBLANK(B1335)," ",MAX(B1335-B1334-1,0))</f>
        <v>1.0034722222262644</v>
      </c>
      <c r="AC1335" s="56">
        <f>DAY(B1335)</f>
        <v>7</v>
      </c>
      <c r="AD1335" s="53">
        <f>U1335+V1335</f>
        <v>0.18623351981379166</v>
      </c>
      <c r="AE1335" s="56">
        <f>IF("1-Swim"=D1335,E1335*46.7,IF("2-Bike"=D1335,E1335,IF("3-Run"=D1335,E1335*4.27,0)))</f>
        <v>15.457399999999998</v>
      </c>
    </row>
    <row r="1336" spans="1:31" x14ac:dyDescent="0.25">
      <c r="A1336" s="50">
        <v>1335</v>
      </c>
      <c r="B1336" s="51">
        <v>40280.498611111114</v>
      </c>
      <c r="C1336" s="75">
        <f>B1336</f>
        <v>40280.498611111114</v>
      </c>
      <c r="D1336" s="50" t="s">
        <v>1223</v>
      </c>
      <c r="E1336" s="50">
        <v>2.77</v>
      </c>
      <c r="F1336" s="50">
        <v>0</v>
      </c>
      <c r="G1336" s="50">
        <v>32</v>
      </c>
      <c r="H1336" s="50">
        <v>17</v>
      </c>
      <c r="I1336" s="53">
        <f>IF(E1336&gt;0,TIME(F1336,G1336,H1336),"")</f>
        <v>2.2418981481481481E-2</v>
      </c>
      <c r="J1336" s="54">
        <f>IF(E1336&gt;0,TIME(F1336,G1336,H1336)/E1336,"")</f>
        <v>8.0934951196684046E-3</v>
      </c>
      <c r="K1336" s="50" t="s">
        <v>1229</v>
      </c>
      <c r="L1336" s="50" t="s">
        <v>1226</v>
      </c>
      <c r="M1336" s="55">
        <f>IF(D1336&gt;0,0.0416666666666667/J1336,"")</f>
        <v>5.1481672689726423</v>
      </c>
      <c r="N1336" s="50">
        <v>0</v>
      </c>
      <c r="Q1336" s="151">
        <f>IF("1-Swim"=D1336,J1336*2.4,IF("2-Bike"=D1336,J1336*112,IF("3-Run"=D1336,J1336*26.2,0)))</f>
        <v>0.2120495721353122</v>
      </c>
      <c r="R1336" s="151">
        <f>Q1336/2</f>
        <v>0.1060247860676561</v>
      </c>
      <c r="S1336" s="53">
        <f>J1336*26.2</f>
        <v>0.2120495721353122</v>
      </c>
      <c r="T1336" s="53">
        <f>(J1336+0.0013889)*26.2</f>
        <v>0.24843875213531219</v>
      </c>
      <c r="U1336" s="53">
        <f>S1336/2</f>
        <v>0.1060247860676561</v>
      </c>
      <c r="V1336" s="53">
        <f>T1336/2</f>
        <v>0.1242193760676561</v>
      </c>
      <c r="W1336" s="50">
        <f>RANK(J1336,J:J,1)</f>
        <v>2479</v>
      </c>
      <c r="X1336" s="50">
        <f>YEAR(B1336)</f>
        <v>2010</v>
      </c>
      <c r="Y1336" s="50">
        <f>MONTH(B1336)</f>
        <v>4</v>
      </c>
      <c r="Z1336" s="56">
        <f>X1336*100+Y1336</f>
        <v>201004</v>
      </c>
      <c r="AA1336" s="56">
        <f>WEEKNUM(B1336,1)</f>
        <v>16</v>
      </c>
      <c r="AB1336" s="58">
        <f>IF(ISBLANK(B1336)," ",MAX(B1336-B1335-1,0))</f>
        <v>4.0027777777795563</v>
      </c>
      <c r="AC1336" s="56">
        <f>DAY(B1336)</f>
        <v>12</v>
      </c>
      <c r="AD1336" s="53">
        <f>U1336+V1336</f>
        <v>0.23024416213531218</v>
      </c>
      <c r="AE1336" s="56">
        <f>IF("1-Swim"=D1336,E1336*46.7,IF("2-Bike"=D1336,E1336,IF("3-Run"=D1336,E1336*4.27,0)))</f>
        <v>11.8279</v>
      </c>
    </row>
    <row r="1337" spans="1:31" x14ac:dyDescent="0.25">
      <c r="A1337" s="50">
        <v>1336</v>
      </c>
      <c r="B1337" s="51">
        <v>40282.472916666666</v>
      </c>
      <c r="C1337" s="75">
        <f>B1337</f>
        <v>40282.472916666666</v>
      </c>
      <c r="D1337" s="50" t="s">
        <v>1224</v>
      </c>
      <c r="E1337" s="50">
        <v>22.44</v>
      </c>
      <c r="F1337" s="50">
        <v>1</v>
      </c>
      <c r="G1337" s="50">
        <v>30</v>
      </c>
      <c r="H1337" s="50">
        <v>18</v>
      </c>
      <c r="I1337" s="53">
        <f>IF(E1337&gt;0,TIME(F1337,G1337,H1337),"")</f>
        <v>6.2708333333333324E-2</v>
      </c>
      <c r="J1337" s="54">
        <f>IF(E1337&gt;0,TIME(F1337,G1337,H1337)/E1337,"")</f>
        <v>2.7944890077243015E-3</v>
      </c>
      <c r="K1337" s="50" t="s">
        <v>1229</v>
      </c>
      <c r="L1337" s="50" t="s">
        <v>1226</v>
      </c>
      <c r="M1337" s="55">
        <f>IF(D1337&gt;0,0.0416666666666667/J1337,"")</f>
        <v>14.910299003322272</v>
      </c>
      <c r="N1337" s="50">
        <v>0</v>
      </c>
      <c r="Q1337" s="151">
        <f>IF("1-Swim"=D1337,J1337*2.4,IF("2-Bike"=D1337,J1337*112,IF("3-Run"=D1337,J1337*26.2,0)))</f>
        <v>0.31298276886512177</v>
      </c>
      <c r="R1337" s="151">
        <f>Q1337/2</f>
        <v>0.15649138443256089</v>
      </c>
      <c r="S1337" s="53">
        <f>J1337*26.2</f>
        <v>7.3215612002376695E-2</v>
      </c>
      <c r="T1337" s="53">
        <f>(J1337+0.0013889)*26.2</f>
        <v>0.10960479200237669</v>
      </c>
      <c r="U1337" s="53">
        <f>S1337/2</f>
        <v>3.6607806001188348E-2</v>
      </c>
      <c r="V1337" s="53">
        <f>T1337/2</f>
        <v>5.4802396001188344E-2</v>
      </c>
      <c r="W1337" s="50">
        <f>RANK(J1337,J:J,1)</f>
        <v>482</v>
      </c>
      <c r="X1337" s="50">
        <f>YEAR(B1337)</f>
        <v>2010</v>
      </c>
      <c r="Y1337" s="50">
        <f>MONTH(B1337)</f>
        <v>4</v>
      </c>
      <c r="Z1337" s="56">
        <f>X1337*100+Y1337</f>
        <v>201004</v>
      </c>
      <c r="AA1337" s="56">
        <f>WEEKNUM(B1337,1)</f>
        <v>16</v>
      </c>
      <c r="AB1337" s="58">
        <f>IF(ISBLANK(B1337)," ",MAX(B1337-B1336-1,0))</f>
        <v>0.97430555555183673</v>
      </c>
      <c r="AC1337" s="56">
        <f>DAY(B1337)</f>
        <v>14</v>
      </c>
      <c r="AD1337" s="53">
        <f>U1337+V1337</f>
        <v>9.1410202002376692E-2</v>
      </c>
      <c r="AE1337" s="56">
        <f>IF("1-Swim"=D1337,E1337*46.7,IF("2-Bike"=D1337,E1337,IF("3-Run"=D1337,E1337*4.27,0)))</f>
        <v>22.44</v>
      </c>
    </row>
    <row r="1338" spans="1:31" x14ac:dyDescent="0.25">
      <c r="A1338" s="50">
        <v>1337</v>
      </c>
      <c r="B1338" s="51">
        <v>40297.524305555555</v>
      </c>
      <c r="C1338" s="75">
        <f>B1338</f>
        <v>40297.524305555555</v>
      </c>
      <c r="D1338" s="50" t="s">
        <v>1223</v>
      </c>
      <c r="E1338" s="50">
        <v>2.7</v>
      </c>
      <c r="F1338" s="50">
        <v>0</v>
      </c>
      <c r="G1338" s="50">
        <v>30</v>
      </c>
      <c r="H1338" s="50">
        <v>27</v>
      </c>
      <c r="I1338" s="53">
        <f>IF(E1338&gt;0,TIME(F1338,G1338,H1338),"")</f>
        <v>2.1145833333333332E-2</v>
      </c>
      <c r="J1338" s="54">
        <f>IF(E1338&gt;0,TIME(F1338,G1338,H1338)/E1338,"")</f>
        <v>7.8317901234567899E-3</v>
      </c>
      <c r="K1338" s="50" t="s">
        <v>1229</v>
      </c>
      <c r="L1338" s="50" t="s">
        <v>1227</v>
      </c>
      <c r="M1338" s="55">
        <f>IF(D1338&gt;0,0.0416666666666667/J1338,"")</f>
        <v>5.3201970443349795</v>
      </c>
      <c r="N1338" s="50">
        <v>0</v>
      </c>
      <c r="Q1338" s="151">
        <f>IF("1-Swim"=D1338,J1338*2.4,IF("2-Bike"=D1338,J1338*112,IF("3-Run"=D1338,J1338*26.2,0)))</f>
        <v>0.20519290123456788</v>
      </c>
      <c r="R1338" s="151">
        <f>Q1338/2</f>
        <v>0.10259645061728394</v>
      </c>
      <c r="S1338" s="53">
        <f>J1338*26.2</f>
        <v>0.20519290123456788</v>
      </c>
      <c r="T1338" s="53">
        <f>(J1338+0.0013889)*26.2</f>
        <v>0.2415820812345679</v>
      </c>
      <c r="U1338" s="53">
        <f>S1338/2</f>
        <v>0.10259645061728394</v>
      </c>
      <c r="V1338" s="53">
        <f>T1338/2</f>
        <v>0.12079104061728395</v>
      </c>
      <c r="W1338" s="50">
        <f>RANK(J1338,J:J,1)</f>
        <v>2324</v>
      </c>
      <c r="X1338" s="50">
        <f>YEAR(B1338)</f>
        <v>2010</v>
      </c>
      <c r="Y1338" s="50">
        <f>MONTH(B1338)</f>
        <v>4</v>
      </c>
      <c r="Z1338" s="56">
        <f>X1338*100+Y1338</f>
        <v>201004</v>
      </c>
      <c r="AA1338" s="56">
        <f>WEEKNUM(B1338,1)</f>
        <v>18</v>
      </c>
      <c r="AB1338" s="58">
        <f>IF(ISBLANK(B1338)," ",MAX(B1338-B1337-1,0))</f>
        <v>14.051388888889051</v>
      </c>
      <c r="AC1338" s="56">
        <f>DAY(B1338)</f>
        <v>29</v>
      </c>
      <c r="AD1338" s="53">
        <f>U1338+V1338</f>
        <v>0.22338749123456789</v>
      </c>
      <c r="AE1338" s="56">
        <f>IF("1-Swim"=D1338,E1338*46.7,IF("2-Bike"=D1338,E1338,IF("3-Run"=D1338,E1338*4.27,0)))</f>
        <v>11.529</v>
      </c>
    </row>
    <row r="1339" spans="1:31" x14ac:dyDescent="0.25">
      <c r="A1339" s="50">
        <v>1338</v>
      </c>
      <c r="B1339" s="51">
        <v>40302.496527777781</v>
      </c>
      <c r="C1339" s="75">
        <f>B1339</f>
        <v>40302.496527777781</v>
      </c>
      <c r="D1339" s="50" t="s">
        <v>1223</v>
      </c>
      <c r="E1339" s="50">
        <v>2.82</v>
      </c>
      <c r="F1339" s="50">
        <v>0</v>
      </c>
      <c r="G1339" s="50">
        <v>34</v>
      </c>
      <c r="H1339" s="50">
        <v>4</v>
      </c>
      <c r="I1339" s="53">
        <f>IF(E1339&gt;0,TIME(F1339,G1339,H1339),"")</f>
        <v>2.3657407407407408E-2</v>
      </c>
      <c r="J1339" s="54">
        <f>IF(E1339&gt;0,TIME(F1339,G1339,H1339)/E1339,"")</f>
        <v>8.3891515629104293E-3</v>
      </c>
      <c r="K1339" s="50" t="s">
        <v>1229</v>
      </c>
      <c r="L1339" s="50" t="s">
        <v>1227</v>
      </c>
      <c r="M1339" s="55">
        <f>IF(D1339&gt;0,0.0416666666666667/J1339,"")</f>
        <v>4.9667318982387512</v>
      </c>
      <c r="N1339" s="50">
        <v>0</v>
      </c>
      <c r="Q1339" s="151">
        <f>IF("1-Swim"=D1339,J1339*2.4,IF("2-Bike"=D1339,J1339*112,IF("3-Run"=D1339,J1339*26.2,0)))</f>
        <v>0.21979577094825323</v>
      </c>
      <c r="R1339" s="151">
        <f>Q1339/2</f>
        <v>0.10989788547412661</v>
      </c>
      <c r="S1339" s="53">
        <f>J1339*26.2</f>
        <v>0.21979577094825323</v>
      </c>
      <c r="T1339" s="53">
        <f>(J1339+0.0013889)*26.2</f>
        <v>0.25618495094825322</v>
      </c>
      <c r="U1339" s="53">
        <f>S1339/2</f>
        <v>0.10989788547412661</v>
      </c>
      <c r="V1339" s="53">
        <f>T1339/2</f>
        <v>0.12809247547412661</v>
      </c>
      <c r="W1339" s="50">
        <f>RANK(J1339,J:J,1)</f>
        <v>2623</v>
      </c>
      <c r="X1339" s="50">
        <f>YEAR(B1339)</f>
        <v>2010</v>
      </c>
      <c r="Y1339" s="50">
        <f>MONTH(B1339)</f>
        <v>5</v>
      </c>
      <c r="Z1339" s="56">
        <f>X1339*100+Y1339</f>
        <v>201005</v>
      </c>
      <c r="AA1339" s="56">
        <f>WEEKNUM(B1339,1)</f>
        <v>19</v>
      </c>
      <c r="AB1339" s="58">
        <f>IF(ISBLANK(B1339)," ",MAX(B1339-B1338-1,0))</f>
        <v>3.9722222222262644</v>
      </c>
      <c r="AC1339" s="56">
        <f>DAY(B1339)</f>
        <v>4</v>
      </c>
      <c r="AD1339" s="53">
        <f>U1339+V1339</f>
        <v>0.23799036094825321</v>
      </c>
      <c r="AE1339" s="56">
        <f>IF("1-Swim"=D1339,E1339*46.7,IF("2-Bike"=D1339,E1339,IF("3-Run"=D1339,E1339*4.27,0)))</f>
        <v>12.041399999999998</v>
      </c>
    </row>
    <row r="1340" spans="1:31" x14ac:dyDescent="0.25">
      <c r="A1340" s="50">
        <v>1339</v>
      </c>
      <c r="B1340" s="51">
        <v>40304.525000000001</v>
      </c>
      <c r="C1340" s="75">
        <f>B1340</f>
        <v>40304.525000000001</v>
      </c>
      <c r="D1340" s="50" t="s">
        <v>1223</v>
      </c>
      <c r="E1340" s="50">
        <v>2.8</v>
      </c>
      <c r="F1340" s="50">
        <v>0</v>
      </c>
      <c r="G1340" s="50">
        <v>32</v>
      </c>
      <c r="H1340" s="50">
        <v>58</v>
      </c>
      <c r="I1340" s="53">
        <f>IF(E1340&gt;0,TIME(F1340,G1340,H1340),"")</f>
        <v>2.2893518518518521E-2</v>
      </c>
      <c r="J1340" s="54">
        <f>IF(E1340&gt;0,TIME(F1340,G1340,H1340)/E1340,"")</f>
        <v>8.1762566137566148E-3</v>
      </c>
      <c r="K1340" s="50" t="s">
        <v>1229</v>
      </c>
      <c r="L1340" s="50" t="s">
        <v>1226</v>
      </c>
      <c r="M1340" s="55">
        <f>IF(D1340&gt;0,0.0416666666666667/J1340,"")</f>
        <v>5.0960566228513686</v>
      </c>
      <c r="N1340" s="50">
        <v>0</v>
      </c>
      <c r="Q1340" s="151">
        <f>IF("1-Swim"=D1340,J1340*2.4,IF("2-Bike"=D1340,J1340*112,IF("3-Run"=D1340,J1340*26.2,0)))</f>
        <v>0.2142179232804233</v>
      </c>
      <c r="R1340" s="151">
        <f>Q1340/2</f>
        <v>0.10710896164021165</v>
      </c>
      <c r="S1340" s="53">
        <f>J1340*26.2</f>
        <v>0.2142179232804233</v>
      </c>
      <c r="T1340" s="53">
        <f>(J1340+0.0013889)*26.2</f>
        <v>0.25060710328042329</v>
      </c>
      <c r="U1340" s="53">
        <f>S1340/2</f>
        <v>0.10710896164021165</v>
      </c>
      <c r="V1340" s="53">
        <f>T1340/2</f>
        <v>0.12530355164021165</v>
      </c>
      <c r="W1340" s="50">
        <f>RANK(J1340,J:J,1)</f>
        <v>2530</v>
      </c>
      <c r="X1340" s="50">
        <f>YEAR(B1340)</f>
        <v>2010</v>
      </c>
      <c r="Y1340" s="50">
        <f>MONTH(B1340)</f>
        <v>5</v>
      </c>
      <c r="Z1340" s="56">
        <f>X1340*100+Y1340</f>
        <v>201005</v>
      </c>
      <c r="AA1340" s="56">
        <f>WEEKNUM(B1340,1)</f>
        <v>19</v>
      </c>
      <c r="AB1340" s="58">
        <f>IF(ISBLANK(B1340)," ",MAX(B1340-B1339-1,0))</f>
        <v>1.0284722222204437</v>
      </c>
      <c r="AC1340" s="56">
        <f>DAY(B1340)</f>
        <v>6</v>
      </c>
      <c r="AD1340" s="53">
        <f>U1340+V1340</f>
        <v>0.23241251328042328</v>
      </c>
      <c r="AE1340" s="56">
        <f>IF("1-Swim"=D1340,E1340*46.7,IF("2-Bike"=D1340,E1340,IF("3-Run"=D1340,E1340*4.27,0)))</f>
        <v>11.955999999999998</v>
      </c>
    </row>
    <row r="1341" spans="1:31" x14ac:dyDescent="0.25">
      <c r="A1341" s="50">
        <v>1340</v>
      </c>
      <c r="B1341" s="51">
        <v>40308.505555555559</v>
      </c>
      <c r="C1341" s="75">
        <f>B1341</f>
        <v>40308.505555555559</v>
      </c>
      <c r="D1341" s="50" t="s">
        <v>1224</v>
      </c>
      <c r="E1341" s="50">
        <v>9.1199999999999992</v>
      </c>
      <c r="F1341" s="50">
        <v>0</v>
      </c>
      <c r="G1341" s="50">
        <v>25</v>
      </c>
      <c r="H1341" s="50">
        <v>33</v>
      </c>
      <c r="I1341" s="53">
        <f>IF(E1341&gt;0,TIME(F1341,G1341,H1341),"")</f>
        <v>1.7743055555555557E-2</v>
      </c>
      <c r="J1341" s="54">
        <f>IF(E1341&gt;0,TIME(F1341,G1341,H1341)/E1341,"")</f>
        <v>1.9455104775828464E-3</v>
      </c>
      <c r="K1341" s="50" t="s">
        <v>1229</v>
      </c>
      <c r="L1341" s="50" t="s">
        <v>1226</v>
      </c>
      <c r="M1341" s="55">
        <f>IF(D1341&gt;0,0.0416666666666667/J1341,"")</f>
        <v>21.416829745596882</v>
      </c>
      <c r="N1341" s="50">
        <v>0</v>
      </c>
      <c r="Q1341" s="151">
        <f>IF("1-Swim"=D1341,J1341*2.4,IF("2-Bike"=D1341,J1341*112,IF("3-Run"=D1341,J1341*26.2,0)))</f>
        <v>0.21789717348927881</v>
      </c>
      <c r="R1341" s="151">
        <f>Q1341/2</f>
        <v>0.10894858674463941</v>
      </c>
      <c r="S1341" s="53">
        <f>J1341*26.2</f>
        <v>5.0972374512670574E-2</v>
      </c>
      <c r="T1341" s="53">
        <f>(J1341+0.0013889)*26.2</f>
        <v>8.7361554512670581E-2</v>
      </c>
      <c r="U1341" s="53">
        <f>S1341/2</f>
        <v>2.5486187256335287E-2</v>
      </c>
      <c r="V1341" s="53">
        <f>T1341/2</f>
        <v>4.368077725633529E-2</v>
      </c>
      <c r="W1341" s="50">
        <f>RANK(J1341,J:J,1)</f>
        <v>125</v>
      </c>
      <c r="X1341" s="50">
        <f>YEAR(B1341)</f>
        <v>2010</v>
      </c>
      <c r="Y1341" s="50">
        <f>MONTH(B1341)</f>
        <v>5</v>
      </c>
      <c r="Z1341" s="56">
        <f>X1341*100+Y1341</f>
        <v>201005</v>
      </c>
      <c r="AA1341" s="56">
        <f>WEEKNUM(B1341,1)</f>
        <v>20</v>
      </c>
      <c r="AB1341" s="58">
        <f>IF(ISBLANK(B1341)," ",MAX(B1341-B1340-1,0))</f>
        <v>2.9805555555576575</v>
      </c>
      <c r="AC1341" s="56">
        <f>DAY(B1341)</f>
        <v>10</v>
      </c>
      <c r="AD1341" s="53">
        <f>U1341+V1341</f>
        <v>6.916696451267057E-2</v>
      </c>
      <c r="AE1341" s="56">
        <f>IF("1-Swim"=D1341,E1341*46.7,IF("2-Bike"=D1341,E1341,IF("3-Run"=D1341,E1341*4.27,0)))</f>
        <v>9.1199999999999992</v>
      </c>
    </row>
    <row r="1342" spans="1:31" x14ac:dyDescent="0.25">
      <c r="A1342" s="50">
        <v>1341</v>
      </c>
      <c r="B1342" s="51">
        <v>40309.502083333333</v>
      </c>
      <c r="C1342" s="75">
        <f>B1342</f>
        <v>40309.502083333333</v>
      </c>
      <c r="D1342" s="50" t="s">
        <v>1223</v>
      </c>
      <c r="E1342" s="50">
        <v>2.85</v>
      </c>
      <c r="F1342" s="50">
        <v>0</v>
      </c>
      <c r="G1342" s="50">
        <v>33</v>
      </c>
      <c r="H1342" s="50">
        <v>30</v>
      </c>
      <c r="I1342" s="53">
        <f>IF(E1342&gt;0,TIME(F1342,G1342,H1342),"")</f>
        <v>2.326388888888889E-2</v>
      </c>
      <c r="J1342" s="54">
        <f>IF(E1342&gt;0,TIME(F1342,G1342,H1342)/E1342,"")</f>
        <v>8.1627680311890834E-3</v>
      </c>
      <c r="K1342" s="50" t="s">
        <v>1229</v>
      </c>
      <c r="L1342" s="50" t="s">
        <v>1227</v>
      </c>
      <c r="M1342" s="55">
        <f>IF(D1342&gt;0,0.0416666666666667/J1342,"")</f>
        <v>5.104477611940303</v>
      </c>
      <c r="N1342" s="50">
        <v>0</v>
      </c>
      <c r="Q1342" s="151">
        <f>IF("1-Swim"=D1342,J1342*2.4,IF("2-Bike"=D1342,J1342*112,IF("3-Run"=D1342,J1342*26.2,0)))</f>
        <v>0.21386452241715398</v>
      </c>
      <c r="R1342" s="151">
        <f>Q1342/2</f>
        <v>0.10693226120857699</v>
      </c>
      <c r="S1342" s="53">
        <f>J1342*26.2</f>
        <v>0.21386452241715398</v>
      </c>
      <c r="T1342" s="53">
        <f>(J1342+0.0013889)*26.2</f>
        <v>0.250253702417154</v>
      </c>
      <c r="U1342" s="53">
        <f>S1342/2</f>
        <v>0.10693226120857699</v>
      </c>
      <c r="V1342" s="53">
        <f>T1342/2</f>
        <v>0.125126851208577</v>
      </c>
      <c r="W1342" s="50">
        <f>RANK(J1342,J:J,1)</f>
        <v>2521</v>
      </c>
      <c r="X1342" s="50">
        <f>YEAR(B1342)</f>
        <v>2010</v>
      </c>
      <c r="Y1342" s="50">
        <f>MONTH(B1342)</f>
        <v>5</v>
      </c>
      <c r="Z1342" s="56">
        <f>X1342*100+Y1342</f>
        <v>201005</v>
      </c>
      <c r="AA1342" s="56">
        <f>WEEKNUM(B1342,1)</f>
        <v>20</v>
      </c>
      <c r="AB1342" s="58">
        <f>IF(ISBLANK(B1342)," ",MAX(B1342-B1341-1,0))</f>
        <v>0</v>
      </c>
      <c r="AC1342" s="56">
        <f>DAY(B1342)</f>
        <v>11</v>
      </c>
      <c r="AD1342" s="53">
        <f>U1342+V1342</f>
        <v>0.23205911241715399</v>
      </c>
      <c r="AE1342" s="56">
        <f>IF("1-Swim"=D1342,E1342*46.7,IF("2-Bike"=D1342,E1342,IF("3-Run"=D1342,E1342*4.27,0)))</f>
        <v>12.169499999999999</v>
      </c>
    </row>
    <row r="1343" spans="1:31" x14ac:dyDescent="0.25">
      <c r="A1343" s="50">
        <v>1342</v>
      </c>
      <c r="B1343" s="51">
        <v>40315.503472222219</v>
      </c>
      <c r="C1343" s="75">
        <f>B1343</f>
        <v>40315.503472222219</v>
      </c>
      <c r="D1343" s="50" t="s">
        <v>1223</v>
      </c>
      <c r="E1343" s="50">
        <v>2.75</v>
      </c>
      <c r="F1343" s="50">
        <v>0</v>
      </c>
      <c r="G1343" s="50">
        <v>34</v>
      </c>
      <c r="H1343" s="50">
        <v>52</v>
      </c>
      <c r="I1343" s="53">
        <f>IF(E1343&gt;0,TIME(F1343,G1343,H1343),"")</f>
        <v>2.4212962962962964E-2</v>
      </c>
      <c r="J1343" s="54">
        <f>IF(E1343&gt;0,TIME(F1343,G1343,H1343)/E1343,"")</f>
        <v>8.8047138047138047E-3</v>
      </c>
      <c r="K1343" s="50" t="s">
        <v>1229</v>
      </c>
      <c r="L1343" s="50" t="s">
        <v>1226</v>
      </c>
      <c r="M1343" s="55">
        <f>IF(D1343&gt;0,0.0416666666666667/J1343,"")</f>
        <v>4.7323135755258159</v>
      </c>
      <c r="N1343" s="50">
        <v>0</v>
      </c>
      <c r="Q1343" s="151">
        <f>IF("1-Swim"=D1343,J1343*2.4,IF("2-Bike"=D1343,J1343*112,IF("3-Run"=D1343,J1343*26.2,0)))</f>
        <v>0.23068350168350168</v>
      </c>
      <c r="R1343" s="151">
        <f>Q1343/2</f>
        <v>0.11534175084175084</v>
      </c>
      <c r="S1343" s="53">
        <f>J1343*26.2</f>
        <v>0.23068350168350168</v>
      </c>
      <c r="T1343" s="53">
        <f>(J1343+0.0013889)*26.2</f>
        <v>0.26707268168350168</v>
      </c>
      <c r="U1343" s="53">
        <f>S1343/2</f>
        <v>0.11534175084175084</v>
      </c>
      <c r="V1343" s="53">
        <f>T1343/2</f>
        <v>0.13353634084175084</v>
      </c>
      <c r="W1343" s="50">
        <f>RANK(J1343,J:J,1)</f>
        <v>2727</v>
      </c>
      <c r="X1343" s="50">
        <f>YEAR(B1343)</f>
        <v>2010</v>
      </c>
      <c r="Y1343" s="50">
        <f>MONTH(B1343)</f>
        <v>5</v>
      </c>
      <c r="Z1343" s="56">
        <f>X1343*100+Y1343</f>
        <v>201005</v>
      </c>
      <c r="AA1343" s="56">
        <f>WEEKNUM(B1343,1)</f>
        <v>21</v>
      </c>
      <c r="AB1343" s="58">
        <f>IF(ISBLANK(B1343)," ",MAX(B1343-B1342-1,0))</f>
        <v>5.0013888888861402</v>
      </c>
      <c r="AC1343" s="56">
        <f>DAY(B1343)</f>
        <v>17</v>
      </c>
      <c r="AD1343" s="53">
        <f>U1343+V1343</f>
        <v>0.24887809168350167</v>
      </c>
      <c r="AE1343" s="56">
        <f>IF("1-Swim"=D1343,E1343*46.7,IF("2-Bike"=D1343,E1343,IF("3-Run"=D1343,E1343*4.27,0)))</f>
        <v>11.7425</v>
      </c>
    </row>
    <row r="1344" spans="1:31" x14ac:dyDescent="0.25">
      <c r="A1344" s="50">
        <v>1343</v>
      </c>
      <c r="B1344" s="51">
        <v>40317.520138888889</v>
      </c>
      <c r="C1344" s="75">
        <f>B1344</f>
        <v>40317.520138888889</v>
      </c>
      <c r="D1344" s="50" t="s">
        <v>1223</v>
      </c>
      <c r="E1344" s="50">
        <v>4.66</v>
      </c>
      <c r="F1344" s="50">
        <v>0</v>
      </c>
      <c r="G1344" s="50">
        <v>48</v>
      </c>
      <c r="H1344" s="50">
        <v>28</v>
      </c>
      <c r="I1344" s="53">
        <f>IF(E1344&gt;0,TIME(F1344,G1344,H1344),"")</f>
        <v>3.3657407407407407E-2</v>
      </c>
      <c r="J1344" s="54">
        <f>IF(E1344&gt;0,TIME(F1344,G1344,H1344)/E1344,"")</f>
        <v>7.2226196153234775E-3</v>
      </c>
      <c r="K1344" s="50" t="s">
        <v>1229</v>
      </c>
      <c r="L1344" s="50" t="s">
        <v>1226</v>
      </c>
      <c r="M1344" s="55">
        <f>IF(D1344&gt;0,0.0416666666666667/J1344,"")</f>
        <v>5.7689133425034438</v>
      </c>
      <c r="N1344" s="50">
        <v>0</v>
      </c>
      <c r="Q1344" s="151">
        <f>IF("1-Swim"=D1344,J1344*2.4,IF("2-Bike"=D1344,J1344*112,IF("3-Run"=D1344,J1344*26.2,0)))</f>
        <v>0.1892326339214751</v>
      </c>
      <c r="R1344" s="151">
        <f>Q1344/2</f>
        <v>9.4616316960737551E-2</v>
      </c>
      <c r="S1344" s="53">
        <f>J1344*26.2</f>
        <v>0.1892326339214751</v>
      </c>
      <c r="T1344" s="53">
        <f>(J1344+0.0013889)*26.2</f>
        <v>0.22562181392147512</v>
      </c>
      <c r="U1344" s="53">
        <f>S1344/2</f>
        <v>9.4616316960737551E-2</v>
      </c>
      <c r="V1344" s="53">
        <f>T1344/2</f>
        <v>0.11281090696073756</v>
      </c>
      <c r="W1344" s="50">
        <f>RANK(J1344,J:J,1)</f>
        <v>1816</v>
      </c>
      <c r="X1344" s="50">
        <f>YEAR(B1344)</f>
        <v>2010</v>
      </c>
      <c r="Y1344" s="50">
        <f>MONTH(B1344)</f>
        <v>5</v>
      </c>
      <c r="Z1344" s="56">
        <f>X1344*100+Y1344</f>
        <v>201005</v>
      </c>
      <c r="AA1344" s="56">
        <f>WEEKNUM(B1344,1)</f>
        <v>21</v>
      </c>
      <c r="AB1344" s="58">
        <f>IF(ISBLANK(B1344)," ",MAX(B1344-B1343-1,0))</f>
        <v>1.0166666666700621</v>
      </c>
      <c r="AC1344" s="56">
        <f>DAY(B1344)</f>
        <v>19</v>
      </c>
      <c r="AD1344" s="53">
        <f>U1344+V1344</f>
        <v>0.20742722392147511</v>
      </c>
      <c r="AE1344" s="56">
        <f>IF("1-Swim"=D1344,E1344*46.7,IF("2-Bike"=D1344,E1344,IF("3-Run"=D1344,E1344*4.27,0)))</f>
        <v>19.898199999999999</v>
      </c>
    </row>
    <row r="1345" spans="1:31" x14ac:dyDescent="0.25">
      <c r="A1345" s="50">
        <v>1344</v>
      </c>
      <c r="B1345" s="51">
        <v>40324.506249999999</v>
      </c>
      <c r="C1345" s="75">
        <f>B1345</f>
        <v>40324.506249999999</v>
      </c>
      <c r="D1345" s="50" t="s">
        <v>1223</v>
      </c>
      <c r="E1345" s="50">
        <v>2.98</v>
      </c>
      <c r="F1345" s="50">
        <v>0</v>
      </c>
      <c r="G1345" s="50">
        <v>32</v>
      </c>
      <c r="H1345" s="50">
        <v>58</v>
      </c>
      <c r="I1345" s="53">
        <f>IF(E1345&gt;0,TIME(F1345,G1345,H1345),"")</f>
        <v>2.2893518518518521E-2</v>
      </c>
      <c r="J1345" s="54">
        <f>IF(E1345&gt;0,TIME(F1345,G1345,H1345)/E1345,"")</f>
        <v>7.6823887646035307E-3</v>
      </c>
      <c r="K1345" s="50" t="s">
        <v>1229</v>
      </c>
      <c r="L1345" s="50" t="s">
        <v>1226</v>
      </c>
      <c r="M1345" s="55">
        <f>IF(D1345&gt;0,0.0416666666666667/J1345,"")</f>
        <v>5.4236602628918131</v>
      </c>
      <c r="N1345" s="50">
        <v>0</v>
      </c>
      <c r="Q1345" s="151">
        <f>IF("1-Swim"=D1345,J1345*2.4,IF("2-Bike"=D1345,J1345*112,IF("3-Run"=D1345,J1345*26.2,0)))</f>
        <v>0.2012785856326125</v>
      </c>
      <c r="R1345" s="151">
        <f>Q1345/2</f>
        <v>0.10063929281630625</v>
      </c>
      <c r="S1345" s="53">
        <f>J1345*26.2</f>
        <v>0.2012785856326125</v>
      </c>
      <c r="T1345" s="53">
        <f>(J1345+0.0013889)*26.2</f>
        <v>0.23766776563261249</v>
      </c>
      <c r="U1345" s="53">
        <f>S1345/2</f>
        <v>0.10063929281630625</v>
      </c>
      <c r="V1345" s="53">
        <f>T1345/2</f>
        <v>0.11883388281630625</v>
      </c>
      <c r="W1345" s="50">
        <f>RANK(J1345,J:J,1)</f>
        <v>2215</v>
      </c>
      <c r="X1345" s="50">
        <f>YEAR(B1345)</f>
        <v>2010</v>
      </c>
      <c r="Y1345" s="50">
        <f>MONTH(B1345)</f>
        <v>5</v>
      </c>
      <c r="Z1345" s="56">
        <f>X1345*100+Y1345</f>
        <v>201005</v>
      </c>
      <c r="AA1345" s="56">
        <f>WEEKNUM(B1345,1)</f>
        <v>22</v>
      </c>
      <c r="AB1345" s="58">
        <f>IF(ISBLANK(B1345)," ",MAX(B1345-B1344-1,0))</f>
        <v>5.9861111111094942</v>
      </c>
      <c r="AC1345" s="56">
        <f>DAY(B1345)</f>
        <v>26</v>
      </c>
      <c r="AD1345" s="53">
        <f>U1345+V1345</f>
        <v>0.21947317563261248</v>
      </c>
      <c r="AE1345" s="56">
        <f>IF("1-Swim"=D1345,E1345*46.7,IF("2-Bike"=D1345,E1345,IF("3-Run"=D1345,E1345*4.27,0)))</f>
        <v>12.724599999999999</v>
      </c>
    </row>
    <row r="1346" spans="1:31" x14ac:dyDescent="0.25">
      <c r="A1346" s="50">
        <v>1345</v>
      </c>
      <c r="B1346" s="51">
        <v>40329.541666666664</v>
      </c>
      <c r="C1346" s="75">
        <f>B1346</f>
        <v>40329.541666666664</v>
      </c>
      <c r="D1346" s="50" t="s">
        <v>1224</v>
      </c>
      <c r="E1346" s="50">
        <v>5.51</v>
      </c>
      <c r="F1346" s="50">
        <v>0</v>
      </c>
      <c r="G1346" s="50">
        <v>19</v>
      </c>
      <c r="H1346" s="50">
        <v>3</v>
      </c>
      <c r="I1346" s="53">
        <f>IF(E1346&gt;0,TIME(F1346,G1346,H1346),"")</f>
        <v>1.3229166666666667E-2</v>
      </c>
      <c r="J1346" s="54">
        <f>IF(E1346&gt;0,TIME(F1346,G1346,H1346)/E1346,"")</f>
        <v>2.400937689050212E-3</v>
      </c>
      <c r="K1346" s="50" t="s">
        <v>1229</v>
      </c>
      <c r="L1346" s="50" t="s">
        <v>1226</v>
      </c>
      <c r="M1346" s="55">
        <f>IF(D1346&gt;0,0.0416666666666667/J1346,"")</f>
        <v>17.354330708661429</v>
      </c>
      <c r="N1346" s="50">
        <v>0</v>
      </c>
      <c r="Q1346" s="151">
        <f>IF("1-Swim"=D1346,J1346*2.4,IF("2-Bike"=D1346,J1346*112,IF("3-Run"=D1346,J1346*26.2,0)))</f>
        <v>0.26890502117362375</v>
      </c>
      <c r="R1346" s="151">
        <f>Q1346/2</f>
        <v>0.13445251058681187</v>
      </c>
      <c r="S1346" s="53">
        <f>J1346*26.2</f>
        <v>6.2904567453115554E-2</v>
      </c>
      <c r="T1346" s="53">
        <f>(J1346+0.0013889)*26.2</f>
        <v>9.9293747453115547E-2</v>
      </c>
      <c r="U1346" s="53">
        <f>S1346/2</f>
        <v>3.1452283726557777E-2</v>
      </c>
      <c r="V1346" s="53">
        <f>T1346/2</f>
        <v>4.9646873726557773E-2</v>
      </c>
      <c r="W1346" s="50">
        <f>RANK(J1346,J:J,1)</f>
        <v>261</v>
      </c>
      <c r="X1346" s="50">
        <f>YEAR(B1346)</f>
        <v>2010</v>
      </c>
      <c r="Y1346" s="50">
        <f>MONTH(B1346)</f>
        <v>5</v>
      </c>
      <c r="Z1346" s="56">
        <f>X1346*100+Y1346</f>
        <v>201005</v>
      </c>
      <c r="AA1346" s="56">
        <f>WEEKNUM(B1346,1)</f>
        <v>23</v>
      </c>
      <c r="AB1346" s="58">
        <f>IF(ISBLANK(B1346)," ",MAX(B1346-B1345-1,0))</f>
        <v>4.0354166666656965</v>
      </c>
      <c r="AC1346" s="56">
        <f>DAY(B1346)</f>
        <v>31</v>
      </c>
      <c r="AD1346" s="53">
        <f>U1346+V1346</f>
        <v>8.109915745311555E-2</v>
      </c>
      <c r="AE1346" s="56">
        <f>IF("1-Swim"=D1346,E1346*46.7,IF("2-Bike"=D1346,E1346,IF("3-Run"=D1346,E1346*4.27,0)))</f>
        <v>5.51</v>
      </c>
    </row>
    <row r="1347" spans="1:31" x14ac:dyDescent="0.25">
      <c r="A1347" s="50">
        <v>1346</v>
      </c>
      <c r="B1347" s="51">
        <v>40331.479861111111</v>
      </c>
      <c r="C1347" s="75">
        <f>B1347</f>
        <v>40331.479861111111</v>
      </c>
      <c r="D1347" s="50" t="s">
        <v>1223</v>
      </c>
      <c r="E1347" s="50">
        <v>2.87</v>
      </c>
      <c r="F1347" s="50">
        <v>0</v>
      </c>
      <c r="G1347" s="50">
        <v>29</v>
      </c>
      <c r="H1347" s="50">
        <v>4</v>
      </c>
      <c r="I1347" s="53">
        <f>IF(E1347&gt;0,TIME(F1347,G1347,H1347),"")</f>
        <v>2.0185185185185184E-2</v>
      </c>
      <c r="J1347" s="54">
        <f>IF(E1347&gt;0,TIME(F1347,G1347,H1347)/E1347,"")</f>
        <v>7.0331655697509349E-3</v>
      </c>
      <c r="K1347" s="50" t="s">
        <v>1229</v>
      </c>
      <c r="L1347" s="50" t="s">
        <v>1226</v>
      </c>
      <c r="M1347" s="55">
        <f>IF(D1347&gt;0,0.0416666666666667/J1347,"")</f>
        <v>5.92431192660551</v>
      </c>
      <c r="N1347" s="50">
        <v>0</v>
      </c>
      <c r="Q1347" s="151">
        <f>IF("1-Swim"=D1347,J1347*2.4,IF("2-Bike"=D1347,J1347*112,IF("3-Run"=D1347,J1347*26.2,0)))</f>
        <v>0.18426893792747448</v>
      </c>
      <c r="R1347" s="151">
        <f>Q1347/2</f>
        <v>9.213446896373724E-2</v>
      </c>
      <c r="S1347" s="53">
        <f>J1347*26.2</f>
        <v>0.18426893792747448</v>
      </c>
      <c r="T1347" s="53">
        <f>(J1347+0.0013889)*26.2</f>
        <v>0.2206581179274745</v>
      </c>
      <c r="U1347" s="53">
        <f>S1347/2</f>
        <v>9.213446896373724E-2</v>
      </c>
      <c r="V1347" s="53">
        <f>T1347/2</f>
        <v>0.11032905896373725</v>
      </c>
      <c r="W1347" s="50">
        <f>RANK(J1347,J:J,1)</f>
        <v>1590</v>
      </c>
      <c r="X1347" s="50">
        <f>YEAR(B1347)</f>
        <v>2010</v>
      </c>
      <c r="Y1347" s="50">
        <f>MONTH(B1347)</f>
        <v>6</v>
      </c>
      <c r="Z1347" s="56">
        <f>X1347*100+Y1347</f>
        <v>201006</v>
      </c>
      <c r="AA1347" s="56">
        <f>WEEKNUM(B1347,1)</f>
        <v>23</v>
      </c>
      <c r="AB1347" s="58">
        <f>IF(ISBLANK(B1347)," ",MAX(B1347-B1346-1,0))</f>
        <v>0.93819444444670808</v>
      </c>
      <c r="AC1347" s="56">
        <f>DAY(B1347)</f>
        <v>2</v>
      </c>
      <c r="AD1347" s="53">
        <f>U1347+V1347</f>
        <v>0.20246352792747449</v>
      </c>
      <c r="AE1347" s="56">
        <f>IF("1-Swim"=D1347,E1347*46.7,IF("2-Bike"=D1347,E1347,IF("3-Run"=D1347,E1347*4.27,0)))</f>
        <v>12.254899999999999</v>
      </c>
    </row>
    <row r="1348" spans="1:31" x14ac:dyDescent="0.25">
      <c r="A1348" s="50">
        <v>1347</v>
      </c>
      <c r="B1348" s="51">
        <v>40335</v>
      </c>
      <c r="C1348" s="75">
        <f>B1348</f>
        <v>40335</v>
      </c>
      <c r="D1348" s="50" t="s">
        <v>1224</v>
      </c>
      <c r="E1348" s="50">
        <v>56</v>
      </c>
      <c r="F1348" s="50">
        <v>3</v>
      </c>
      <c r="G1348" s="50">
        <v>34</v>
      </c>
      <c r="H1348" s="50">
        <v>4</v>
      </c>
      <c r="I1348" s="53">
        <f>IF(E1348&gt;0,TIME(F1348,G1348,H1348),"")</f>
        <v>0.1486574074074074</v>
      </c>
      <c r="J1348" s="54">
        <f>IF(E1348&gt;0,TIME(F1348,G1348,H1348)/E1348,"")</f>
        <v>2.654596560846561E-3</v>
      </c>
      <c r="K1348" s="50" t="s">
        <v>689</v>
      </c>
      <c r="L1348" s="50" t="s">
        <v>971</v>
      </c>
      <c r="M1348" s="55">
        <f>IF(D1348&gt;0,0.0416666666666667/J1348,"")</f>
        <v>15.696044845842428</v>
      </c>
      <c r="N1348" s="50">
        <v>0</v>
      </c>
      <c r="Q1348" s="151">
        <f>IF("1-Swim"=D1348,J1348*2.4,IF("2-Bike"=D1348,J1348*112,IF("3-Run"=D1348,J1348*26.2,0)))</f>
        <v>0.29731481481481481</v>
      </c>
      <c r="R1348" s="151">
        <f>Q1348/2</f>
        <v>0.1486574074074074</v>
      </c>
      <c r="S1348" s="53">
        <f>J1348*26.2</f>
        <v>6.9550429894179894E-2</v>
      </c>
      <c r="T1348" s="53">
        <f>(J1348+0.0013889)*26.2</f>
        <v>0.10593960989417989</v>
      </c>
      <c r="U1348" s="53">
        <f>S1348/2</f>
        <v>3.4775214947089947E-2</v>
      </c>
      <c r="V1348" s="53">
        <f>T1348/2</f>
        <v>5.2969804947089943E-2</v>
      </c>
      <c r="W1348" s="50">
        <f>RANK(J1348,J:J,1)</f>
        <v>386</v>
      </c>
      <c r="X1348" s="50">
        <f>YEAR(B1348)</f>
        <v>2010</v>
      </c>
      <c r="Y1348" s="50">
        <f>MONTH(B1348)</f>
        <v>6</v>
      </c>
      <c r="Z1348" s="56">
        <f>X1348*100+Y1348</f>
        <v>201006</v>
      </c>
      <c r="AA1348" s="56">
        <f>WEEKNUM(B1348,1)</f>
        <v>24</v>
      </c>
      <c r="AB1348" s="58">
        <f>IF(ISBLANK(B1348)," ",MAX(B1348-B1347-1,0))</f>
        <v>2.5201388888890506</v>
      </c>
      <c r="AC1348" s="56">
        <f>DAY(B1348)</f>
        <v>6</v>
      </c>
      <c r="AD1348" s="53">
        <f>U1348+V1348</f>
        <v>8.774501989417989E-2</v>
      </c>
      <c r="AE1348" s="56">
        <f>IF("1-Swim"=D1348,E1348*46.7,IF("2-Bike"=D1348,E1348,IF("3-Run"=D1348,E1348*4.27,0)))</f>
        <v>56</v>
      </c>
    </row>
    <row r="1349" spans="1:31" x14ac:dyDescent="0.25">
      <c r="A1349" s="50">
        <v>1348</v>
      </c>
      <c r="B1349" s="51">
        <v>40335.3125</v>
      </c>
      <c r="C1349" s="75">
        <f>B1349</f>
        <v>40335.3125</v>
      </c>
      <c r="D1349" s="50" t="s">
        <v>1224</v>
      </c>
      <c r="E1349" s="50">
        <v>56</v>
      </c>
      <c r="F1349" s="50">
        <v>3</v>
      </c>
      <c r="G1349" s="50">
        <v>34</v>
      </c>
      <c r="H1349" s="50">
        <v>4</v>
      </c>
      <c r="I1349" s="53">
        <f>IF(E1349&gt;0,TIME(F1349,G1349,H1349),"")</f>
        <v>0.1486574074074074</v>
      </c>
      <c r="J1349" s="54">
        <f>IF(E1349&gt;0,TIME(F1349,G1349,H1349)/E1349,"")</f>
        <v>2.654596560846561E-3</v>
      </c>
      <c r="K1349" s="50" t="s">
        <v>1229</v>
      </c>
      <c r="L1349" s="50" t="s">
        <v>1226</v>
      </c>
      <c r="M1349" s="55">
        <f>IF(D1349&gt;0,0.0416666666666667/J1349,"")</f>
        <v>15.696044845842428</v>
      </c>
      <c r="N1349" s="50">
        <v>0</v>
      </c>
      <c r="Q1349" s="151">
        <f>IF("1-Swim"=D1349,J1349*2.4,IF("2-Bike"=D1349,J1349*112,IF("3-Run"=D1349,J1349*26.2,0)))</f>
        <v>0.29731481481481481</v>
      </c>
      <c r="R1349" s="151">
        <f>Q1349/2</f>
        <v>0.1486574074074074</v>
      </c>
      <c r="S1349" s="53">
        <f>J1349*26.2</f>
        <v>6.9550429894179894E-2</v>
      </c>
      <c r="T1349" s="53">
        <f>(J1349+0.0013889)*26.2</f>
        <v>0.10593960989417989</v>
      </c>
      <c r="U1349" s="53">
        <f>S1349/2</f>
        <v>3.4775214947089947E-2</v>
      </c>
      <c r="V1349" s="53">
        <f>T1349/2</f>
        <v>5.2969804947089943E-2</v>
      </c>
      <c r="W1349" s="50">
        <f>RANK(J1349,J:J,1)</f>
        <v>386</v>
      </c>
      <c r="X1349" s="50">
        <f>YEAR(B1349)</f>
        <v>2010</v>
      </c>
      <c r="Y1349" s="50">
        <f>MONTH(B1349)</f>
        <v>6</v>
      </c>
      <c r="Z1349" s="56">
        <f>X1349*100+Y1349</f>
        <v>201006</v>
      </c>
      <c r="AA1349" s="56">
        <f>WEEKNUM(B1349,1)</f>
        <v>24</v>
      </c>
      <c r="AB1349" s="58">
        <f>IF(ISBLANK(B1349)," ",MAX(B1349-B1348-1,0))</f>
        <v>0</v>
      </c>
      <c r="AC1349" s="56">
        <f>DAY(B1349)</f>
        <v>6</v>
      </c>
      <c r="AD1349" s="53">
        <f>U1349+V1349</f>
        <v>8.774501989417989E-2</v>
      </c>
      <c r="AE1349" s="56">
        <f>IF("1-Swim"=D1349,E1349*46.7,IF("2-Bike"=D1349,E1349,IF("3-Run"=D1349,E1349*4.27,0)))</f>
        <v>56</v>
      </c>
    </row>
    <row r="1350" spans="1:31" x14ac:dyDescent="0.25">
      <c r="A1350" s="50">
        <v>1349</v>
      </c>
      <c r="B1350" s="51">
        <v>40337.50277777778</v>
      </c>
      <c r="C1350" s="75">
        <f>B1350</f>
        <v>40337.50277777778</v>
      </c>
      <c r="D1350" s="50" t="s">
        <v>1223</v>
      </c>
      <c r="E1350" s="50">
        <v>2.76</v>
      </c>
      <c r="F1350" s="50">
        <v>0</v>
      </c>
      <c r="G1350" s="50">
        <v>33</v>
      </c>
      <c r="H1350" s="50">
        <v>53</v>
      </c>
      <c r="I1350" s="53">
        <f>IF(E1350&gt;0,TIME(F1350,G1350,H1350),"")</f>
        <v>2.3530092592592592E-2</v>
      </c>
      <c r="J1350" s="54">
        <f>IF(E1350&gt;0,TIME(F1350,G1350,H1350)/E1350,"")</f>
        <v>8.5253958668813738E-3</v>
      </c>
      <c r="K1350" s="50" t="s">
        <v>1229</v>
      </c>
      <c r="L1350" s="50" t="s">
        <v>1226</v>
      </c>
      <c r="M1350" s="55">
        <f>IF(D1350&gt;0,0.0416666666666667/J1350,"")</f>
        <v>4.8873585833743274</v>
      </c>
      <c r="N1350" s="50">
        <v>0</v>
      </c>
      <c r="Q1350" s="151">
        <f>IF("1-Swim"=D1350,J1350*2.4,IF("2-Bike"=D1350,J1350*112,IF("3-Run"=D1350,J1350*26.2,0)))</f>
        <v>0.22336537171229198</v>
      </c>
      <c r="R1350" s="151">
        <f>Q1350/2</f>
        <v>0.11168268585614599</v>
      </c>
      <c r="S1350" s="53">
        <f>J1350*26.2</f>
        <v>0.22336537171229198</v>
      </c>
      <c r="T1350" s="53">
        <f>(J1350+0.0013889)*26.2</f>
        <v>0.259754551712292</v>
      </c>
      <c r="U1350" s="53">
        <f>S1350/2</f>
        <v>0.11168268585614599</v>
      </c>
      <c r="V1350" s="53">
        <f>T1350/2</f>
        <v>0.129877275856146</v>
      </c>
      <c r="W1350" s="50">
        <f>RANK(J1350,J:J,1)</f>
        <v>2664</v>
      </c>
      <c r="X1350" s="50">
        <f>YEAR(B1350)</f>
        <v>2010</v>
      </c>
      <c r="Y1350" s="50">
        <f>MONTH(B1350)</f>
        <v>6</v>
      </c>
      <c r="Z1350" s="56">
        <f>X1350*100+Y1350</f>
        <v>201006</v>
      </c>
      <c r="AA1350" s="56">
        <f>WEEKNUM(B1350,1)</f>
        <v>24</v>
      </c>
      <c r="AB1350" s="58">
        <f>IF(ISBLANK(B1350)," ",MAX(B1350-B1349-1,0))</f>
        <v>1.1902777777795563</v>
      </c>
      <c r="AC1350" s="56">
        <f>DAY(B1350)</f>
        <v>8</v>
      </c>
      <c r="AD1350" s="53">
        <f>U1350+V1350</f>
        <v>0.24155996171229199</v>
      </c>
      <c r="AE1350" s="56">
        <f>IF("1-Swim"=D1350,E1350*46.7,IF("2-Bike"=D1350,E1350,IF("3-Run"=D1350,E1350*4.27,0)))</f>
        <v>11.785199999999998</v>
      </c>
    </row>
    <row r="1351" spans="1:31" x14ac:dyDescent="0.25">
      <c r="A1351" s="50">
        <v>1350</v>
      </c>
      <c r="B1351" s="51">
        <v>40340.523611111108</v>
      </c>
      <c r="C1351" s="75">
        <f>B1351</f>
        <v>40340.523611111108</v>
      </c>
      <c r="D1351" s="50" t="s">
        <v>1223</v>
      </c>
      <c r="E1351" s="50">
        <v>3.01</v>
      </c>
      <c r="F1351" s="50">
        <v>0</v>
      </c>
      <c r="G1351" s="50">
        <v>31</v>
      </c>
      <c r="H1351" s="50">
        <v>3</v>
      </c>
      <c r="I1351" s="53">
        <f>IF(E1351&gt;0,TIME(F1351,G1351,H1351),"")</f>
        <v>2.1562499999999998E-2</v>
      </c>
      <c r="J1351" s="54">
        <f>IF(E1351&gt;0,TIME(F1351,G1351,H1351)/E1351,"")</f>
        <v>7.1636212624584718E-3</v>
      </c>
      <c r="K1351" s="50" t="s">
        <v>1229</v>
      </c>
      <c r="L1351" s="50" t="s">
        <v>795</v>
      </c>
      <c r="M1351" s="55">
        <f>IF(D1351&gt;0,0.0416666666666667/J1351,"")</f>
        <v>5.8164251207729514</v>
      </c>
      <c r="N1351" s="50">
        <v>0</v>
      </c>
      <c r="Q1351" s="151">
        <f>IF("1-Swim"=D1351,J1351*2.4,IF("2-Bike"=D1351,J1351*112,IF("3-Run"=D1351,J1351*26.2,0)))</f>
        <v>0.18768687707641196</v>
      </c>
      <c r="R1351" s="151">
        <f>Q1351/2</f>
        <v>9.3843438538205981E-2</v>
      </c>
      <c r="S1351" s="53">
        <f>J1351*26.2</f>
        <v>0.18768687707641196</v>
      </c>
      <c r="T1351" s="53">
        <f>(J1351+0.0013889)*26.2</f>
        <v>0.22407605707641196</v>
      </c>
      <c r="U1351" s="53">
        <f>S1351/2</f>
        <v>9.3843438538205981E-2</v>
      </c>
      <c r="V1351" s="53">
        <f>T1351/2</f>
        <v>0.11203802853820598</v>
      </c>
      <c r="W1351" s="50">
        <f>RANK(J1351,J:J,1)</f>
        <v>1743</v>
      </c>
      <c r="X1351" s="50">
        <f>YEAR(B1351)</f>
        <v>2010</v>
      </c>
      <c r="Y1351" s="50">
        <f>MONTH(B1351)</f>
        <v>6</v>
      </c>
      <c r="Z1351" s="56">
        <f>X1351*100+Y1351</f>
        <v>201006</v>
      </c>
      <c r="AA1351" s="56">
        <f>WEEKNUM(B1351,1)</f>
        <v>24</v>
      </c>
      <c r="AB1351" s="58">
        <f>IF(ISBLANK(B1351)," ",MAX(B1351-B1350-1,0))</f>
        <v>2.0208333333284827</v>
      </c>
      <c r="AC1351" s="56">
        <f>DAY(B1351)</f>
        <v>11</v>
      </c>
      <c r="AD1351" s="53">
        <f>U1351+V1351</f>
        <v>0.20588146707641197</v>
      </c>
      <c r="AE1351" s="56">
        <f>IF("1-Swim"=D1351,E1351*46.7,IF("2-Bike"=D1351,E1351,IF("3-Run"=D1351,E1351*4.27,0)))</f>
        <v>12.852699999999999</v>
      </c>
    </row>
    <row r="1352" spans="1:31" x14ac:dyDescent="0.25">
      <c r="A1352" s="50">
        <v>1351</v>
      </c>
      <c r="B1352" s="51">
        <v>40344.5</v>
      </c>
      <c r="C1352" s="75">
        <f>B1352</f>
        <v>40344.5</v>
      </c>
      <c r="D1352" s="50" t="s">
        <v>1223</v>
      </c>
      <c r="E1352" s="50">
        <v>3.45</v>
      </c>
      <c r="F1352" s="50">
        <v>0</v>
      </c>
      <c r="G1352" s="50">
        <v>32</v>
      </c>
      <c r="H1352" s="50">
        <v>20</v>
      </c>
      <c r="I1352" s="53">
        <f>IF(E1352&gt;0,TIME(F1352,G1352,H1352),"")</f>
        <v>2.2453703703703708E-2</v>
      </c>
      <c r="J1352" s="54">
        <f>IF(E1352&gt;0,TIME(F1352,G1352,H1352)/E1352,"")</f>
        <v>6.5083199141170167E-3</v>
      </c>
      <c r="K1352" s="50" t="s">
        <v>1229</v>
      </c>
      <c r="L1352" s="50" t="s">
        <v>1226</v>
      </c>
      <c r="M1352" s="55">
        <f>IF(D1352&gt;0,0.0416666666666667/J1352,"")</f>
        <v>6.402061855670107</v>
      </c>
      <c r="N1352" s="50">
        <v>0</v>
      </c>
      <c r="Q1352" s="151">
        <f>IF("1-Swim"=D1352,J1352*2.4,IF("2-Bike"=D1352,J1352*112,IF("3-Run"=D1352,J1352*26.2,0)))</f>
        <v>0.17051798174986582</v>
      </c>
      <c r="R1352" s="151">
        <f>Q1352/2</f>
        <v>8.5258990874932911E-2</v>
      </c>
      <c r="S1352" s="53">
        <f>J1352*26.2</f>
        <v>0.17051798174986582</v>
      </c>
      <c r="T1352" s="53">
        <f>(J1352+0.0013889)*26.2</f>
        <v>0.20690716174986584</v>
      </c>
      <c r="U1352" s="53">
        <f>S1352/2</f>
        <v>8.5258990874932911E-2</v>
      </c>
      <c r="V1352" s="53">
        <f>T1352/2</f>
        <v>0.10345358087493292</v>
      </c>
      <c r="W1352" s="50">
        <f>RANK(J1352,J:J,1)</f>
        <v>1017</v>
      </c>
      <c r="X1352" s="50">
        <f>YEAR(B1352)</f>
        <v>2010</v>
      </c>
      <c r="Y1352" s="50">
        <f>MONTH(B1352)</f>
        <v>6</v>
      </c>
      <c r="Z1352" s="56">
        <f>X1352*100+Y1352</f>
        <v>201006</v>
      </c>
      <c r="AA1352" s="56">
        <f>WEEKNUM(B1352,1)</f>
        <v>25</v>
      </c>
      <c r="AB1352" s="58">
        <f>IF(ISBLANK(B1352)," ",MAX(B1352-B1351-1,0))</f>
        <v>2.976388888891961</v>
      </c>
      <c r="AC1352" s="56">
        <f>DAY(B1352)</f>
        <v>15</v>
      </c>
      <c r="AD1352" s="53">
        <f>U1352+V1352</f>
        <v>0.18871257174986583</v>
      </c>
      <c r="AE1352" s="56">
        <f>IF("1-Swim"=D1352,E1352*46.7,IF("2-Bike"=D1352,E1352,IF("3-Run"=D1352,E1352*4.27,0)))</f>
        <v>14.731499999999999</v>
      </c>
    </row>
    <row r="1353" spans="1:31" x14ac:dyDescent="0.25">
      <c r="A1353" s="50">
        <v>1352</v>
      </c>
      <c r="B1353" s="51">
        <v>40346.513194444444</v>
      </c>
      <c r="C1353" s="75">
        <f>B1353</f>
        <v>40346.513194444444</v>
      </c>
      <c r="D1353" s="50" t="s">
        <v>1223</v>
      </c>
      <c r="E1353" s="50">
        <v>2.16</v>
      </c>
      <c r="F1353" s="50">
        <v>0</v>
      </c>
      <c r="G1353" s="50">
        <v>26</v>
      </c>
      <c r="H1353" s="50">
        <v>48</v>
      </c>
      <c r="I1353" s="53">
        <f>IF(E1353&gt;0,TIME(F1353,G1353,H1353),"")</f>
        <v>1.861111111111111E-2</v>
      </c>
      <c r="J1353" s="54">
        <f>IF(E1353&gt;0,TIME(F1353,G1353,H1353)/E1353,"")</f>
        <v>8.6162551440329208E-3</v>
      </c>
      <c r="K1353" s="50" t="s">
        <v>1229</v>
      </c>
      <c r="L1353" s="50" t="s">
        <v>1226</v>
      </c>
      <c r="M1353" s="55">
        <f>IF(D1353&gt;0,0.0416666666666667/J1353,"")</f>
        <v>4.8358208955223922</v>
      </c>
      <c r="N1353" s="50">
        <v>0</v>
      </c>
      <c r="Q1353" s="151">
        <f>IF("1-Swim"=D1353,J1353*2.4,IF("2-Bike"=D1353,J1353*112,IF("3-Run"=D1353,J1353*26.2,0)))</f>
        <v>0.22574588477366253</v>
      </c>
      <c r="R1353" s="151">
        <f>Q1353/2</f>
        <v>0.11287294238683127</v>
      </c>
      <c r="S1353" s="53">
        <f>J1353*26.2</f>
        <v>0.22574588477366253</v>
      </c>
      <c r="T1353" s="53">
        <f>(J1353+0.0013889)*26.2</f>
        <v>0.2621350647736625</v>
      </c>
      <c r="U1353" s="53">
        <f>S1353/2</f>
        <v>0.11287294238683127</v>
      </c>
      <c r="V1353" s="53">
        <f>T1353/2</f>
        <v>0.13106753238683125</v>
      </c>
      <c r="W1353" s="50">
        <f>RANK(J1353,J:J,1)</f>
        <v>2687</v>
      </c>
      <c r="X1353" s="50">
        <f>YEAR(B1353)</f>
        <v>2010</v>
      </c>
      <c r="Y1353" s="50">
        <f>MONTH(B1353)</f>
        <v>6</v>
      </c>
      <c r="Z1353" s="56">
        <f>X1353*100+Y1353</f>
        <v>201006</v>
      </c>
      <c r="AA1353" s="56">
        <f>WEEKNUM(B1353,1)</f>
        <v>25</v>
      </c>
      <c r="AB1353" s="58">
        <f>IF(ISBLANK(B1353)," ",MAX(B1353-B1352-1,0))</f>
        <v>1.0131944444437977</v>
      </c>
      <c r="AC1353" s="56">
        <f>DAY(B1353)</f>
        <v>17</v>
      </c>
      <c r="AD1353" s="53">
        <f>U1353+V1353</f>
        <v>0.24394047477366251</v>
      </c>
      <c r="AE1353" s="56">
        <f>IF("1-Swim"=D1353,E1353*46.7,IF("2-Bike"=D1353,E1353,IF("3-Run"=D1353,E1353*4.27,0)))</f>
        <v>9.2232000000000003</v>
      </c>
    </row>
    <row r="1354" spans="1:31" x14ac:dyDescent="0.25">
      <c r="A1354" s="50">
        <v>1353</v>
      </c>
      <c r="B1354" s="51">
        <v>40348.319444444445</v>
      </c>
      <c r="C1354" s="75">
        <f>B1354</f>
        <v>40348.319444444445</v>
      </c>
      <c r="D1354" s="50" t="s">
        <v>1224</v>
      </c>
      <c r="E1354" s="50">
        <v>25</v>
      </c>
      <c r="F1354" s="50">
        <v>1</v>
      </c>
      <c r="G1354" s="50">
        <v>30</v>
      </c>
      <c r="H1354" s="50">
        <v>22</v>
      </c>
      <c r="I1354" s="53">
        <f>IF(E1354&gt;0,TIME(F1354,G1354,H1354),"")</f>
        <v>6.2754629629629632E-2</v>
      </c>
      <c r="J1354" s="54">
        <f>IF(E1354&gt;0,TIME(F1354,G1354,H1354)/E1354,"")</f>
        <v>2.5101851851851852E-3</v>
      </c>
      <c r="K1354" s="50" t="s">
        <v>1229</v>
      </c>
      <c r="L1354" s="50" t="s">
        <v>41</v>
      </c>
      <c r="M1354" s="55">
        <f>IF(D1354&gt;0,0.0416666666666667/J1354,"")</f>
        <v>16.599040944301009</v>
      </c>
      <c r="N1354" s="50">
        <v>0</v>
      </c>
      <c r="Q1354" s="151">
        <f>IF("1-Swim"=D1354,J1354*2.4,IF("2-Bike"=D1354,J1354*112,IF("3-Run"=D1354,J1354*26.2,0)))</f>
        <v>0.28114074074074075</v>
      </c>
      <c r="R1354" s="151">
        <f>Q1354/2</f>
        <v>0.14057037037037037</v>
      </c>
      <c r="S1354" s="53">
        <f>J1354*26.2</f>
        <v>6.5766851851851854E-2</v>
      </c>
      <c r="T1354" s="53">
        <f>(J1354+0.0013889)*26.2</f>
        <v>0.10215603185185185</v>
      </c>
      <c r="U1354" s="53">
        <f>S1354/2</f>
        <v>3.2883425925925927E-2</v>
      </c>
      <c r="V1354" s="53">
        <f>T1354/2</f>
        <v>5.1078015925925924E-2</v>
      </c>
      <c r="W1354" s="50">
        <f>RANK(J1354,J:J,1)</f>
        <v>316</v>
      </c>
      <c r="X1354" s="50">
        <f>YEAR(B1354)</f>
        <v>2010</v>
      </c>
      <c r="Y1354" s="50">
        <f>MONTH(B1354)</f>
        <v>6</v>
      </c>
      <c r="Z1354" s="56">
        <f>X1354*100+Y1354</f>
        <v>201006</v>
      </c>
      <c r="AA1354" s="56">
        <f>WEEKNUM(B1354,1)</f>
        <v>25</v>
      </c>
      <c r="AB1354" s="58">
        <f>IF(ISBLANK(B1354)," ",MAX(B1354-B1353-1,0))</f>
        <v>0.80625000000145519</v>
      </c>
      <c r="AC1354" s="56">
        <f>DAY(B1354)</f>
        <v>19</v>
      </c>
      <c r="AD1354" s="53">
        <f>U1354+V1354</f>
        <v>8.3961441851851851E-2</v>
      </c>
      <c r="AE1354" s="56">
        <f>IF("1-Swim"=D1354,E1354*46.7,IF("2-Bike"=D1354,E1354,IF("3-Run"=D1354,E1354*4.27,0)))</f>
        <v>25</v>
      </c>
    </row>
    <row r="1355" spans="1:31" x14ac:dyDescent="0.25">
      <c r="A1355" s="50">
        <v>1354</v>
      </c>
      <c r="B1355" s="51">
        <v>40348.55972222222</v>
      </c>
      <c r="C1355" s="75">
        <f>B1355</f>
        <v>40348.55972222222</v>
      </c>
      <c r="D1355" s="50" t="s">
        <v>1225</v>
      </c>
      <c r="E1355" s="50">
        <v>1</v>
      </c>
      <c r="F1355" s="50">
        <v>0</v>
      </c>
      <c r="G1355" s="50">
        <v>36</v>
      </c>
      <c r="H1355" s="50">
        <v>38</v>
      </c>
      <c r="I1355" s="53">
        <f>IF(E1355&gt;0,TIME(F1355,G1355,H1355),"")</f>
        <v>2.5439814814814814E-2</v>
      </c>
      <c r="J1355" s="54">
        <f>IF(E1355&gt;0,TIME(F1355,G1355,H1355)/E1355,"")</f>
        <v>2.5439814814814814E-2</v>
      </c>
      <c r="K1355" s="50" t="s">
        <v>1229</v>
      </c>
      <c r="L1355" s="50" t="s">
        <v>41</v>
      </c>
      <c r="M1355" s="55">
        <f>IF(D1355&gt;0,0.0416666666666667/J1355,"")</f>
        <v>1.6378525932666073</v>
      </c>
      <c r="N1355" s="50">
        <v>0</v>
      </c>
      <c r="Q1355" s="151">
        <f>IF("1-Swim"=D1355,J1355*2.4,IF("2-Bike"=D1355,J1355*112,IF("3-Run"=D1355,J1355*26.2,0)))</f>
        <v>6.105555555555555E-2</v>
      </c>
      <c r="R1355" s="151">
        <f>Q1355/2</f>
        <v>3.0527777777777775E-2</v>
      </c>
      <c r="S1355" s="53">
        <f>J1355*26.2</f>
        <v>0.66652314814814817</v>
      </c>
      <c r="T1355" s="53">
        <f>(J1355+0.0013889)*26.2</f>
        <v>0.70291232814814808</v>
      </c>
      <c r="U1355" s="53">
        <f>S1355/2</f>
        <v>0.33326157407407409</v>
      </c>
      <c r="V1355" s="53">
        <f>T1355/2</f>
        <v>0.35145616407407404</v>
      </c>
      <c r="W1355" s="50">
        <f>RANK(J1355,J:J,1)</f>
        <v>3207</v>
      </c>
      <c r="X1355" s="50">
        <f>YEAR(B1355)</f>
        <v>2010</v>
      </c>
      <c r="Y1355" s="50">
        <f>MONTH(B1355)</f>
        <v>6</v>
      </c>
      <c r="Z1355" s="56">
        <f>X1355*100+Y1355</f>
        <v>201006</v>
      </c>
      <c r="AA1355" s="56">
        <f>WEEKNUM(B1355,1)</f>
        <v>25</v>
      </c>
      <c r="AB1355" s="58">
        <f>IF(ISBLANK(B1355)," ",MAX(B1355-B1353-1,0))</f>
        <v>1.046527777776646</v>
      </c>
      <c r="AC1355" s="56">
        <f>DAY(B1355)</f>
        <v>19</v>
      </c>
      <c r="AD1355" s="53">
        <f>U1355+V1355</f>
        <v>0.68471773814814818</v>
      </c>
      <c r="AE1355" s="56">
        <f>IF("1-Swim"=D1355,E1355*46.7,IF("2-Bike"=D1355,E1355,IF("3-Run"=D1355,E1355*4.27,0)))</f>
        <v>46.7</v>
      </c>
    </row>
    <row r="1356" spans="1:31" x14ac:dyDescent="0.25">
      <c r="A1356" s="50">
        <v>1355</v>
      </c>
      <c r="B1356" s="51">
        <v>40348.55972222222</v>
      </c>
      <c r="C1356" s="75">
        <f>B1356</f>
        <v>40348.55972222222</v>
      </c>
      <c r="D1356" s="50" t="s">
        <v>1223</v>
      </c>
      <c r="E1356" s="50">
        <v>6.2</v>
      </c>
      <c r="F1356" s="50">
        <v>1</v>
      </c>
      <c r="G1356" s="50">
        <v>12</v>
      </c>
      <c r="H1356" s="50">
        <v>33</v>
      </c>
      <c r="I1356" s="53">
        <f>IF(E1356&gt;0,TIME(F1356,G1356,H1356),"")</f>
        <v>5.0381944444444444E-2</v>
      </c>
      <c r="J1356" s="54">
        <f>IF(E1356&gt;0,TIME(F1356,G1356,H1356)/E1356,"")</f>
        <v>8.1261200716845877E-3</v>
      </c>
      <c r="K1356" s="50" t="s">
        <v>1229</v>
      </c>
      <c r="L1356" s="50" t="s">
        <v>41</v>
      </c>
      <c r="M1356" s="55">
        <f>IF(D1356&gt;0,0.0416666666666667/J1356,"")</f>
        <v>5.1274982770503144</v>
      </c>
      <c r="N1356" s="50">
        <v>0</v>
      </c>
      <c r="Q1356" s="151">
        <f>IF("1-Swim"=D1356,J1356*2.4,IF("2-Bike"=D1356,J1356*112,IF("3-Run"=D1356,J1356*26.2,0)))</f>
        <v>0.2129043458781362</v>
      </c>
      <c r="R1356" s="151">
        <f>Q1356/2</f>
        <v>0.1064521729390681</v>
      </c>
      <c r="S1356" s="53">
        <f>J1356*26.2</f>
        <v>0.2129043458781362</v>
      </c>
      <c r="T1356" s="53">
        <f>(J1356+0.0013889)*26.2</f>
        <v>0.24929352587813619</v>
      </c>
      <c r="U1356" s="53">
        <f>S1356/2</f>
        <v>0.1064521729390681</v>
      </c>
      <c r="V1356" s="53">
        <f>T1356/2</f>
        <v>0.1246467629390681</v>
      </c>
      <c r="W1356" s="50">
        <f>RANK(J1356,J:J,1)</f>
        <v>2497</v>
      </c>
      <c r="X1356" s="50">
        <f>YEAR(B1356)</f>
        <v>2010</v>
      </c>
      <c r="Y1356" s="50">
        <f>MONTH(B1356)</f>
        <v>6</v>
      </c>
      <c r="Z1356" s="56">
        <f>X1356*100+Y1356</f>
        <v>201006</v>
      </c>
      <c r="AA1356" s="56">
        <f>WEEKNUM(B1356,1)</f>
        <v>25</v>
      </c>
      <c r="AB1356" s="58">
        <f>IF(ISBLANK(B1356)," ",MAX(B1356-B1353-1,0))</f>
        <v>1.046527777776646</v>
      </c>
      <c r="AC1356" s="56">
        <f>DAY(B1356)</f>
        <v>19</v>
      </c>
      <c r="AD1356" s="53">
        <f>U1356+V1356</f>
        <v>0.23109893587813618</v>
      </c>
      <c r="AE1356" s="56">
        <f>IF("1-Swim"=D1356,E1356*46.7,IF("2-Bike"=D1356,E1356,IF("3-Run"=D1356,E1356*4.27,0)))</f>
        <v>26.473999999999997</v>
      </c>
    </row>
    <row r="1357" spans="1:31" x14ac:dyDescent="0.25">
      <c r="A1357" s="50">
        <v>1356</v>
      </c>
      <c r="B1357" s="51">
        <v>40348.55972222222</v>
      </c>
      <c r="C1357" s="75">
        <f>B1357</f>
        <v>40348.55972222222</v>
      </c>
      <c r="D1357" s="50" t="s">
        <v>515</v>
      </c>
      <c r="E1357" s="50">
        <v>1</v>
      </c>
      <c r="F1357" s="50">
        <v>0</v>
      </c>
      <c r="G1357" s="50">
        <v>1</v>
      </c>
      <c r="H1357" s="50">
        <v>57</v>
      </c>
      <c r="I1357" s="53">
        <f>IF(E1357&gt;0,TIME(F1357,G1357,H1357),"")</f>
        <v>1.3541666666666667E-3</v>
      </c>
      <c r="J1357" s="54">
        <f>IF(E1357&gt;0,TIME(F1357,G1357,H1357)/E1357,"")</f>
        <v>1.3541666666666667E-3</v>
      </c>
      <c r="K1357" s="50" t="s">
        <v>1229</v>
      </c>
      <c r="L1357" s="50" t="s">
        <v>41</v>
      </c>
      <c r="M1357" s="55">
        <f>IF(D1357&gt;0,0.0416666666666667/J1357,"")</f>
        <v>30.769230769230791</v>
      </c>
      <c r="N1357" s="50">
        <v>0</v>
      </c>
      <c r="Q1357" s="151">
        <f>IF("1-Swim"=D1357,J1357*2.4,IF("2-Bike"=D1357,J1357*112,IF("3-Run"=D1357,J1357*26.2,0)))</f>
        <v>0</v>
      </c>
      <c r="R1357" s="151">
        <f>Q1357/2</f>
        <v>0</v>
      </c>
      <c r="S1357" s="53">
        <f>J1357*26.2</f>
        <v>3.5479166666666666E-2</v>
      </c>
      <c r="T1357" s="53">
        <f>(J1357+0.0013889)*26.2</f>
        <v>7.1868346666666666E-2</v>
      </c>
      <c r="U1357" s="53">
        <f>S1357/2</f>
        <v>1.7739583333333333E-2</v>
      </c>
      <c r="V1357" s="53">
        <f>T1357/2</f>
        <v>3.5934173333333333E-2</v>
      </c>
      <c r="W1357" s="50">
        <f>RANK(J1357,J:J,1)</f>
        <v>11</v>
      </c>
      <c r="X1357" s="50">
        <f>YEAR(B1357)</f>
        <v>2010</v>
      </c>
      <c r="Y1357" s="50">
        <f>MONTH(B1357)</f>
        <v>6</v>
      </c>
      <c r="Z1357" s="56">
        <f>X1357*100+Y1357</f>
        <v>201006</v>
      </c>
      <c r="AA1357" s="56">
        <f>WEEKNUM(B1357,1)</f>
        <v>25</v>
      </c>
      <c r="AB1357" s="58">
        <f>IF(ISBLANK(B1357)," ",MAX(B1357-B1353-1,0))</f>
        <v>1.046527777776646</v>
      </c>
      <c r="AC1357" s="56">
        <f>DAY(B1357)</f>
        <v>19</v>
      </c>
      <c r="AD1357" s="53">
        <f>U1357+V1357</f>
        <v>5.3673756666666669E-2</v>
      </c>
      <c r="AE1357" s="56">
        <f>IF("1-Swim"=D1357,E1357*46.7,IF("2-Bike"=D1357,E1357,IF("3-Run"=D1357,E1357*4.27,0)))</f>
        <v>0</v>
      </c>
    </row>
    <row r="1358" spans="1:31" x14ac:dyDescent="0.25">
      <c r="A1358" s="50">
        <v>1357</v>
      </c>
      <c r="B1358" s="51">
        <v>40348.55972222222</v>
      </c>
      <c r="C1358" s="75">
        <f>B1358</f>
        <v>40348.55972222222</v>
      </c>
      <c r="D1358" s="50" t="s">
        <v>516</v>
      </c>
      <c r="E1358" s="50">
        <v>1</v>
      </c>
      <c r="F1358" s="50">
        <v>0</v>
      </c>
      <c r="G1358" s="50">
        <v>1</v>
      </c>
      <c r="H1358" s="50">
        <v>32</v>
      </c>
      <c r="I1358" s="53">
        <f>IF(E1358&gt;0,TIME(F1358,G1358,H1358),"")</f>
        <v>1.0648148148148147E-3</v>
      </c>
      <c r="J1358" s="54">
        <f>IF(E1358&gt;0,TIME(F1358,G1358,H1358)/E1358,"")</f>
        <v>1.0648148148148147E-3</v>
      </c>
      <c r="K1358" s="50" t="s">
        <v>1229</v>
      </c>
      <c r="L1358" s="50" t="s">
        <v>41</v>
      </c>
      <c r="M1358" s="55">
        <f>IF(D1358&gt;0,0.0416666666666667/J1358,"")</f>
        <v>39.130434782608731</v>
      </c>
      <c r="N1358" s="50">
        <v>0</v>
      </c>
      <c r="Q1358" s="151">
        <f>IF("1-Swim"=D1358,J1358*2.4,IF("2-Bike"=D1358,J1358*112,IF("3-Run"=D1358,J1358*26.2,0)))</f>
        <v>0</v>
      </c>
      <c r="R1358" s="151">
        <f>Q1358/2</f>
        <v>0</v>
      </c>
      <c r="S1358" s="53">
        <f>J1358*26.2</f>
        <v>2.7898148148148144E-2</v>
      </c>
      <c r="T1358" s="53">
        <f>(J1358+0.0013889)*26.2</f>
        <v>6.4287328148148137E-2</v>
      </c>
      <c r="U1358" s="53">
        <f>S1358/2</f>
        <v>1.3949074074074072E-2</v>
      </c>
      <c r="V1358" s="53">
        <f>T1358/2</f>
        <v>3.2143664074074069E-2</v>
      </c>
      <c r="W1358" s="50">
        <f>RANK(J1358,J:J,1)</f>
        <v>5</v>
      </c>
      <c r="X1358" s="50">
        <f>YEAR(B1358)</f>
        <v>2010</v>
      </c>
      <c r="Y1358" s="50">
        <f>MONTH(B1358)</f>
        <v>6</v>
      </c>
      <c r="Z1358" s="56">
        <f>X1358*100+Y1358</f>
        <v>201006</v>
      </c>
      <c r="AA1358" s="56">
        <f>WEEKNUM(B1358,1)</f>
        <v>25</v>
      </c>
      <c r="AB1358" s="58">
        <f>IF(ISBLANK(B1358)," ",MAX(B1358-B1354-1,0))</f>
        <v>0</v>
      </c>
      <c r="AC1358" s="56">
        <f>DAY(B1358)</f>
        <v>19</v>
      </c>
      <c r="AD1358" s="53">
        <f>U1358+V1358</f>
        <v>4.6092738148148141E-2</v>
      </c>
      <c r="AE1358" s="56">
        <f>IF("1-Swim"=D1358,E1358*46.7,IF("2-Bike"=D1358,E1358,IF("3-Run"=D1358,E1358*4.27,0)))</f>
        <v>0</v>
      </c>
    </row>
    <row r="1359" spans="1:31" x14ac:dyDescent="0.25">
      <c r="A1359" s="50">
        <v>1358</v>
      </c>
      <c r="B1359" s="51">
        <v>40351.500694444447</v>
      </c>
      <c r="C1359" s="75">
        <f>B1359</f>
        <v>40351.500694444447</v>
      </c>
      <c r="D1359" s="50" t="s">
        <v>1223</v>
      </c>
      <c r="E1359" s="50">
        <v>1.75</v>
      </c>
      <c r="F1359" s="50">
        <v>0</v>
      </c>
      <c r="G1359" s="50">
        <v>16</v>
      </c>
      <c r="H1359" s="50">
        <v>48</v>
      </c>
      <c r="I1359" s="53">
        <f>IF(E1359&gt;0,TIME(F1359,G1359,H1359),"")</f>
        <v>1.1666666666666667E-2</v>
      </c>
      <c r="J1359" s="54">
        <f>IF(E1359&gt;0,TIME(F1359,G1359,H1359)/E1359,"")</f>
        <v>6.6666666666666671E-3</v>
      </c>
      <c r="K1359" s="50" t="s">
        <v>1229</v>
      </c>
      <c r="L1359" s="50" t="s">
        <v>1226</v>
      </c>
      <c r="M1359" s="55">
        <f>IF(D1359&gt;0,0.0416666666666667/J1359,"")</f>
        <v>6.2500000000000044</v>
      </c>
      <c r="N1359" s="50">
        <v>0</v>
      </c>
      <c r="Q1359" s="151">
        <f>IF("1-Swim"=D1359,J1359*2.4,IF("2-Bike"=D1359,J1359*112,IF("3-Run"=D1359,J1359*26.2,0)))</f>
        <v>0.17466666666666666</v>
      </c>
      <c r="R1359" s="151">
        <f>Q1359/2</f>
        <v>8.7333333333333332E-2</v>
      </c>
      <c r="S1359" s="53">
        <f>J1359*26.2</f>
        <v>0.17466666666666666</v>
      </c>
      <c r="T1359" s="53">
        <f>(J1359+0.0013889)*26.2</f>
        <v>0.21105584666666666</v>
      </c>
      <c r="U1359" s="53">
        <f>S1359/2</f>
        <v>8.7333333333333332E-2</v>
      </c>
      <c r="V1359" s="53">
        <f>T1359/2</f>
        <v>0.10552792333333333</v>
      </c>
      <c r="W1359" s="50">
        <f>RANK(J1359,J:J,1)</f>
        <v>1156</v>
      </c>
      <c r="X1359" s="50">
        <f>YEAR(B1359)</f>
        <v>2010</v>
      </c>
      <c r="Y1359" s="50">
        <f>MONTH(B1359)</f>
        <v>6</v>
      </c>
      <c r="Z1359" s="56">
        <f>X1359*100+Y1359</f>
        <v>201006</v>
      </c>
      <c r="AA1359" s="56">
        <f>WEEKNUM(B1359,1)</f>
        <v>26</v>
      </c>
      <c r="AB1359" s="58">
        <f>IF(ISBLANK(B1359)," ",MAX(B1359-B1358-1,0))</f>
        <v>1.9409722222262644</v>
      </c>
      <c r="AC1359" s="56">
        <f>DAY(B1359)</f>
        <v>22</v>
      </c>
      <c r="AD1359" s="53">
        <f>U1359+V1359</f>
        <v>0.19286125666666665</v>
      </c>
      <c r="AE1359" s="56">
        <f>IF("1-Swim"=D1359,E1359*46.7,IF("2-Bike"=D1359,E1359,IF("3-Run"=D1359,E1359*4.27,0)))</f>
        <v>7.4724999999999993</v>
      </c>
    </row>
    <row r="1360" spans="1:31" x14ac:dyDescent="0.25">
      <c r="A1360" s="50">
        <v>1359</v>
      </c>
      <c r="B1360" s="51">
        <v>40356.553472222222</v>
      </c>
      <c r="C1360" s="75">
        <f>B1360</f>
        <v>40356.553472222222</v>
      </c>
      <c r="D1360" s="50" t="s">
        <v>1223</v>
      </c>
      <c r="E1360" s="50">
        <v>1.66</v>
      </c>
      <c r="F1360" s="50">
        <v>0</v>
      </c>
      <c r="G1360" s="50">
        <v>26</v>
      </c>
      <c r="H1360" s="50">
        <v>26</v>
      </c>
      <c r="I1360" s="53">
        <f>IF(E1360&gt;0,TIME(F1360,G1360,H1360),"")</f>
        <v>1.8356481481481481E-2</v>
      </c>
      <c r="J1360" s="54">
        <f>IF(E1360&gt;0,TIME(F1360,G1360,H1360)/E1360,"")</f>
        <v>1.1058121374386434E-2</v>
      </c>
      <c r="K1360" s="50" t="s">
        <v>1229</v>
      </c>
      <c r="L1360" s="50" t="s">
        <v>796</v>
      </c>
      <c r="M1360" s="55">
        <f>IF(D1360&gt;0,0.0416666666666667/J1360,"")</f>
        <v>3.7679697351828532</v>
      </c>
      <c r="N1360" s="50">
        <v>0</v>
      </c>
      <c r="Q1360" s="151">
        <f>IF("1-Swim"=D1360,J1360*2.4,IF("2-Bike"=D1360,J1360*112,IF("3-Run"=D1360,J1360*26.2,0)))</f>
        <v>0.28972278000892454</v>
      </c>
      <c r="R1360" s="151">
        <f>Q1360/2</f>
        <v>0.14486139000446227</v>
      </c>
      <c r="S1360" s="53">
        <f>J1360*26.2</f>
        <v>0.28972278000892454</v>
      </c>
      <c r="T1360" s="53">
        <f>(J1360+0.0013889)*26.2</f>
        <v>0.32611196000892456</v>
      </c>
      <c r="U1360" s="53">
        <f>S1360/2</f>
        <v>0.14486139000446227</v>
      </c>
      <c r="V1360" s="53">
        <f>T1360/2</f>
        <v>0.16305598000446228</v>
      </c>
      <c r="W1360" s="50">
        <f>RANK(J1360,J:J,1)</f>
        <v>2959</v>
      </c>
      <c r="X1360" s="50">
        <f>YEAR(B1360)</f>
        <v>2010</v>
      </c>
      <c r="Y1360" s="50">
        <f>MONTH(B1360)</f>
        <v>6</v>
      </c>
      <c r="Z1360" s="56">
        <f>X1360*100+Y1360</f>
        <v>201006</v>
      </c>
      <c r="AA1360" s="56">
        <f>WEEKNUM(B1360,1)</f>
        <v>27</v>
      </c>
      <c r="AB1360" s="58">
        <f>IF(ISBLANK(B1360)," ",MAX(B1360-B1359-1,0))</f>
        <v>4.0527777777751908</v>
      </c>
      <c r="AC1360" s="56">
        <f>DAY(B1360)</f>
        <v>27</v>
      </c>
      <c r="AD1360" s="53">
        <f>U1360+V1360</f>
        <v>0.30791737000892455</v>
      </c>
      <c r="AE1360" s="56">
        <f>IF("1-Swim"=D1360,E1360*46.7,IF("2-Bike"=D1360,E1360,IF("3-Run"=D1360,E1360*4.27,0)))</f>
        <v>7.0881999999999987</v>
      </c>
    </row>
    <row r="1361" spans="1:31" x14ac:dyDescent="0.25">
      <c r="A1361" s="50">
        <v>1360</v>
      </c>
      <c r="B1361" s="51">
        <v>40358.504861111112</v>
      </c>
      <c r="C1361" s="75">
        <f>B1361</f>
        <v>40358.504861111112</v>
      </c>
      <c r="D1361" s="50" t="s">
        <v>1224</v>
      </c>
      <c r="E1361" s="50">
        <v>9.8800000000000008</v>
      </c>
      <c r="F1361" s="50">
        <v>0</v>
      </c>
      <c r="G1361" s="50">
        <v>37</v>
      </c>
      <c r="H1361" s="50">
        <v>4</v>
      </c>
      <c r="I1361" s="53">
        <f>IF(E1361&gt;0,TIME(F1361,G1361,H1361),"")</f>
        <v>2.5740740740740745E-2</v>
      </c>
      <c r="J1361" s="54">
        <f>IF(E1361&gt;0,TIME(F1361,G1361,H1361)/E1361,"")</f>
        <v>2.6053381316539213E-3</v>
      </c>
      <c r="K1361" s="50" t="s">
        <v>1229</v>
      </c>
      <c r="L1361" s="50" t="s">
        <v>1228</v>
      </c>
      <c r="M1361" s="55">
        <f>IF(D1361&gt;0,0.0416666666666667/J1361,"")</f>
        <v>15.992805755395695</v>
      </c>
      <c r="N1361" s="50">
        <v>0</v>
      </c>
      <c r="Q1361" s="151">
        <f>IF("1-Swim"=D1361,J1361*2.4,IF("2-Bike"=D1361,J1361*112,IF("3-Run"=D1361,J1361*26.2,0)))</f>
        <v>0.29179787074523916</v>
      </c>
      <c r="R1361" s="151">
        <f>Q1361/2</f>
        <v>0.14589893537261958</v>
      </c>
      <c r="S1361" s="53">
        <f>J1361*26.2</f>
        <v>6.8259859049332738E-2</v>
      </c>
      <c r="T1361" s="53">
        <f>(J1361+0.0013889)*26.2</f>
        <v>0.10464903904933273</v>
      </c>
      <c r="U1361" s="53">
        <f>S1361/2</f>
        <v>3.4129929524666369E-2</v>
      </c>
      <c r="V1361" s="53">
        <f>T1361/2</f>
        <v>5.2324519524666366E-2</v>
      </c>
      <c r="W1361" s="50">
        <f>RANK(J1361,J:J,1)</f>
        <v>372</v>
      </c>
      <c r="X1361" s="50">
        <f>YEAR(B1361)</f>
        <v>2010</v>
      </c>
      <c r="Y1361" s="50">
        <f>MONTH(B1361)</f>
        <v>6</v>
      </c>
      <c r="Z1361" s="56">
        <f>X1361*100+Y1361</f>
        <v>201006</v>
      </c>
      <c r="AA1361" s="56">
        <f>WEEKNUM(B1361,1)</f>
        <v>27</v>
      </c>
      <c r="AB1361" s="58">
        <f>IF(ISBLANK(B1361)," ",MAX(B1361-B1360-1,0))</f>
        <v>0.95138888889050577</v>
      </c>
      <c r="AC1361" s="56">
        <f>DAY(B1361)</f>
        <v>29</v>
      </c>
      <c r="AD1361" s="53">
        <f>U1361+V1361</f>
        <v>8.6454449049332735E-2</v>
      </c>
      <c r="AE1361" s="56">
        <f>IF("1-Swim"=D1361,E1361*46.7,IF("2-Bike"=D1361,E1361,IF("3-Run"=D1361,E1361*4.27,0)))</f>
        <v>9.8800000000000008</v>
      </c>
    </row>
    <row r="1362" spans="1:31" x14ac:dyDescent="0.25">
      <c r="A1362" s="50">
        <v>1361</v>
      </c>
      <c r="B1362" s="51">
        <v>40360.50277777778</v>
      </c>
      <c r="C1362" s="75">
        <f>B1362</f>
        <v>40360.50277777778</v>
      </c>
      <c r="D1362" s="50" t="s">
        <v>1223</v>
      </c>
      <c r="E1362" s="50">
        <v>3</v>
      </c>
      <c r="F1362" s="50">
        <v>0</v>
      </c>
      <c r="G1362" s="50">
        <v>33</v>
      </c>
      <c r="H1362" s="50">
        <v>7</v>
      </c>
      <c r="I1362" s="53">
        <f>IF(E1362&gt;0,TIME(F1362,G1362,H1362),"")</f>
        <v>2.2997685185185187E-2</v>
      </c>
      <c r="J1362" s="54">
        <f>IF(E1362&gt;0,TIME(F1362,G1362,H1362)/E1362,"")</f>
        <v>7.6658950617283957E-3</v>
      </c>
      <c r="K1362" s="50" t="s">
        <v>1229</v>
      </c>
      <c r="L1362" s="50" t="s">
        <v>1227</v>
      </c>
      <c r="M1362" s="55">
        <f>IF(D1362&gt;0,0.0416666666666667/J1362,"")</f>
        <v>5.4353296426774067</v>
      </c>
      <c r="N1362" s="50">
        <v>0</v>
      </c>
      <c r="Q1362" s="151">
        <f>IF("1-Swim"=D1362,J1362*2.4,IF("2-Bike"=D1362,J1362*112,IF("3-Run"=D1362,J1362*26.2,0)))</f>
        <v>0.20084645061728396</v>
      </c>
      <c r="R1362" s="151">
        <f>Q1362/2</f>
        <v>0.10042322530864198</v>
      </c>
      <c r="S1362" s="53">
        <f>J1362*26.2</f>
        <v>0.20084645061728396</v>
      </c>
      <c r="T1362" s="53">
        <f>(J1362+0.0013889)*26.2</f>
        <v>0.23723563061728398</v>
      </c>
      <c r="U1362" s="53">
        <f>S1362/2</f>
        <v>0.10042322530864198</v>
      </c>
      <c r="V1362" s="53">
        <f>T1362/2</f>
        <v>0.11861781530864199</v>
      </c>
      <c r="W1362" s="50">
        <f>RANK(J1362,J:J,1)</f>
        <v>2204</v>
      </c>
      <c r="X1362" s="50">
        <f>YEAR(B1362)</f>
        <v>2010</v>
      </c>
      <c r="Y1362" s="50">
        <f>MONTH(B1362)</f>
        <v>7</v>
      </c>
      <c r="Z1362" s="56">
        <f>X1362*100+Y1362</f>
        <v>201007</v>
      </c>
      <c r="AA1362" s="56">
        <f>WEEKNUM(B1362,1)</f>
        <v>27</v>
      </c>
      <c r="AB1362" s="58">
        <f>IF(ISBLANK(B1362)," ",MAX(B1362-B1361-1,0))</f>
        <v>0.99791666666715173</v>
      </c>
      <c r="AC1362" s="56">
        <f>DAY(B1362)</f>
        <v>1</v>
      </c>
      <c r="AD1362" s="53">
        <f>U1362+V1362</f>
        <v>0.21904104061728397</v>
      </c>
      <c r="AE1362" s="56">
        <f>IF("1-Swim"=D1362,E1362*46.7,IF("2-Bike"=D1362,E1362,IF("3-Run"=D1362,E1362*4.27,0)))</f>
        <v>12.809999999999999</v>
      </c>
    </row>
    <row r="1363" spans="1:31" x14ac:dyDescent="0.25">
      <c r="A1363" s="50">
        <v>1362</v>
      </c>
      <c r="B1363" s="51">
        <v>40366</v>
      </c>
      <c r="C1363" s="75">
        <f>B1363</f>
        <v>40366</v>
      </c>
      <c r="D1363" s="50" t="s">
        <v>515</v>
      </c>
      <c r="E1363" s="50">
        <v>1</v>
      </c>
      <c r="F1363" s="50">
        <v>0</v>
      </c>
      <c r="G1363" s="50">
        <v>3</v>
      </c>
      <c r="H1363" s="50">
        <v>14</v>
      </c>
      <c r="I1363" s="53">
        <f>IF(E1363&gt;0,TIME(F1363,G1363,H1363),"")</f>
        <v>2.2453703703703702E-3</v>
      </c>
      <c r="J1363" s="54">
        <f>IF(E1363&gt;0,TIME(F1363,G1363,H1363)/E1363,"")</f>
        <v>2.2453703703703702E-3</v>
      </c>
      <c r="K1363" s="50" t="s">
        <v>561</v>
      </c>
      <c r="L1363" s="50" t="s">
        <v>29</v>
      </c>
      <c r="M1363" s="55">
        <f>IF(D1363&gt;0,0.0416666666666667/J1363,"")</f>
        <v>18.556701030927851</v>
      </c>
      <c r="N1363" s="50">
        <v>0</v>
      </c>
      <c r="Q1363" s="151">
        <f>IF("1-Swim"=D1363,J1363*2.4,IF("2-Bike"=D1363,J1363*112,IF("3-Run"=D1363,J1363*26.2,0)))</f>
        <v>0</v>
      </c>
      <c r="R1363" s="151">
        <f>Q1363/2</f>
        <v>0</v>
      </c>
      <c r="S1363" s="53">
        <f>J1363*26.2</f>
        <v>5.8828703703703696E-2</v>
      </c>
      <c r="T1363" s="53">
        <f>(J1363+0.0013889)*26.2</f>
        <v>9.5217883703703696E-2</v>
      </c>
      <c r="U1363" s="53">
        <f>S1363/2</f>
        <v>2.9414351851851848E-2</v>
      </c>
      <c r="V1363" s="53">
        <f>T1363/2</f>
        <v>4.7608941851851848E-2</v>
      </c>
      <c r="W1363" s="50">
        <f>RANK(J1363,J:J,1)</f>
        <v>218</v>
      </c>
      <c r="X1363" s="50">
        <f>YEAR(B1363)</f>
        <v>2010</v>
      </c>
      <c r="Y1363" s="50">
        <f>MONTH(B1363)</f>
        <v>7</v>
      </c>
      <c r="Z1363" s="56">
        <f>X1363*100+Y1363</f>
        <v>201007</v>
      </c>
      <c r="AA1363" s="56">
        <f>WEEKNUM(B1363,1)</f>
        <v>28</v>
      </c>
      <c r="AB1363" s="58">
        <f>IF(ISBLANK(B1363)," ",MAX(B1363-B1362-1,0))</f>
        <v>4.4972222222204437</v>
      </c>
      <c r="AC1363" s="56">
        <f>DAY(B1363)</f>
        <v>7</v>
      </c>
      <c r="AD1363" s="53">
        <f>U1363+V1363</f>
        <v>7.7023293703703699E-2</v>
      </c>
      <c r="AE1363" s="56">
        <f>IF("1-Swim"=D1363,E1363*46.7,IF("2-Bike"=D1363,E1363,IF("3-Run"=D1363,E1363*4.27,0)))</f>
        <v>0</v>
      </c>
    </row>
    <row r="1364" spans="1:31" x14ac:dyDescent="0.25">
      <c r="A1364" s="50">
        <v>1363</v>
      </c>
      <c r="B1364" s="51">
        <v>40366</v>
      </c>
      <c r="C1364" s="75">
        <f>B1364</f>
        <v>40366</v>
      </c>
      <c r="D1364" s="50" t="s">
        <v>1225</v>
      </c>
      <c r="E1364" s="50">
        <v>0.5</v>
      </c>
      <c r="F1364" s="50">
        <v>0</v>
      </c>
      <c r="G1364" s="50">
        <v>20</v>
      </c>
      <c r="H1364" s="50">
        <v>39</v>
      </c>
      <c r="I1364" s="53">
        <f>IF(E1364&gt;0,TIME(F1364,G1364,H1364),"")</f>
        <v>1.4340277777777776E-2</v>
      </c>
      <c r="J1364" s="54">
        <f>IF(E1364&gt;0,TIME(F1364,G1364,H1364)/E1364,"")</f>
        <v>2.8680555555555553E-2</v>
      </c>
      <c r="K1364" s="50" t="s">
        <v>561</v>
      </c>
      <c r="L1364" s="50" t="s">
        <v>29</v>
      </c>
      <c r="M1364" s="55">
        <f>IF(D1364&gt;0,0.0416666666666667/J1364,"")</f>
        <v>1.4527845036319624</v>
      </c>
      <c r="N1364" s="50">
        <v>0</v>
      </c>
      <c r="Q1364" s="151">
        <f>IF("1-Swim"=D1364,J1364*2.4,IF("2-Bike"=D1364,J1364*112,IF("3-Run"=D1364,J1364*26.2,0)))</f>
        <v>6.883333333333333E-2</v>
      </c>
      <c r="R1364" s="151">
        <f>Q1364/2</f>
        <v>3.4416666666666665E-2</v>
      </c>
      <c r="S1364" s="53">
        <f>J1364*26.2</f>
        <v>0.75143055555555549</v>
      </c>
      <c r="T1364" s="53">
        <f>(J1364+0.0013889)*26.2</f>
        <v>0.7878197355555554</v>
      </c>
      <c r="U1364" s="53">
        <f>S1364/2</f>
        <v>0.37571527777777775</v>
      </c>
      <c r="V1364" s="53">
        <f>T1364/2</f>
        <v>0.3939098677777777</v>
      </c>
      <c r="W1364" s="50">
        <f>RANK(J1364,J:J,1)</f>
        <v>3338</v>
      </c>
      <c r="X1364" s="50">
        <f>YEAR(B1364)</f>
        <v>2010</v>
      </c>
      <c r="Y1364" s="50">
        <f>MONTH(B1364)</f>
        <v>7</v>
      </c>
      <c r="Z1364" s="56">
        <f>X1364*100+Y1364</f>
        <v>201007</v>
      </c>
      <c r="AA1364" s="56">
        <f>WEEKNUM(B1364,1)</f>
        <v>28</v>
      </c>
      <c r="AB1364" s="58">
        <f>IF(ISBLANK(B1364)," ",MAX(B1364-B1363-1,0))</f>
        <v>0</v>
      </c>
      <c r="AC1364" s="56">
        <f>DAY(B1364)</f>
        <v>7</v>
      </c>
      <c r="AD1364" s="53">
        <f>U1364+V1364</f>
        <v>0.76962514555555539</v>
      </c>
      <c r="AE1364" s="56">
        <f>IF("1-Swim"=D1364,E1364*46.7,IF("2-Bike"=D1364,E1364,IF("3-Run"=D1364,E1364*4.27,0)))</f>
        <v>23.35</v>
      </c>
    </row>
    <row r="1365" spans="1:31" x14ac:dyDescent="0.25">
      <c r="A1365" s="50">
        <v>1364</v>
      </c>
      <c r="B1365" s="51">
        <v>40366</v>
      </c>
      <c r="C1365" s="75">
        <f>B1365</f>
        <v>40366</v>
      </c>
      <c r="D1365" s="50" t="s">
        <v>1224</v>
      </c>
      <c r="E1365" s="50">
        <v>10.5</v>
      </c>
      <c r="F1365" s="50">
        <v>0</v>
      </c>
      <c r="G1365" s="50">
        <v>37</v>
      </c>
      <c r="H1365" s="50">
        <v>54</v>
      </c>
      <c r="I1365" s="53">
        <f>IF(E1365&gt;0,TIME(F1365,G1365,H1365),"")</f>
        <v>2.631944444444444E-2</v>
      </c>
      <c r="J1365" s="54">
        <f>IF(E1365&gt;0,TIME(F1365,G1365,H1365)/E1365,"")</f>
        <v>2.5066137566137564E-3</v>
      </c>
      <c r="K1365" s="50" t="s">
        <v>561</v>
      </c>
      <c r="L1365" s="50" t="s">
        <v>29</v>
      </c>
      <c r="M1365" s="55">
        <f>IF(D1365&gt;0,0.0416666666666667/J1365,"")</f>
        <v>16.622691292876002</v>
      </c>
      <c r="N1365" s="50">
        <v>0</v>
      </c>
      <c r="Q1365" s="151">
        <f>IF("1-Swim"=D1365,J1365*2.4,IF("2-Bike"=D1365,J1365*112,IF("3-Run"=D1365,J1365*26.2,0)))</f>
        <v>0.28074074074074074</v>
      </c>
      <c r="R1365" s="151">
        <f>Q1365/2</f>
        <v>0.14037037037037037</v>
      </c>
      <c r="S1365" s="53">
        <f>J1365*26.2</f>
        <v>6.5673280423280411E-2</v>
      </c>
      <c r="T1365" s="53">
        <f>(J1365+0.0013889)*26.2</f>
        <v>0.10206246042328042</v>
      </c>
      <c r="U1365" s="53">
        <f>S1365/2</f>
        <v>3.2836640211640206E-2</v>
      </c>
      <c r="V1365" s="53">
        <f>T1365/2</f>
        <v>5.1031230211640209E-2</v>
      </c>
      <c r="W1365" s="50">
        <f>RANK(J1365,J:J,1)</f>
        <v>311</v>
      </c>
      <c r="X1365" s="50">
        <f>YEAR(B1365)</f>
        <v>2010</v>
      </c>
      <c r="Y1365" s="50">
        <f>MONTH(B1365)</f>
        <v>7</v>
      </c>
      <c r="Z1365" s="56">
        <f>X1365*100+Y1365</f>
        <v>201007</v>
      </c>
      <c r="AA1365" s="56">
        <f>WEEKNUM(B1365,1)</f>
        <v>28</v>
      </c>
      <c r="AB1365" s="58">
        <f>IF(ISBLANK(B1365)," ",MAX(B1365-B1364-1,0))</f>
        <v>0</v>
      </c>
      <c r="AC1365" s="56">
        <f>DAY(B1365)</f>
        <v>7</v>
      </c>
      <c r="AD1365" s="53">
        <f>U1365+V1365</f>
        <v>8.3867870423280422E-2</v>
      </c>
      <c r="AE1365" s="56">
        <f>IF("1-Swim"=D1365,E1365*46.7,IF("2-Bike"=D1365,E1365,IF("3-Run"=D1365,E1365*4.27,0)))</f>
        <v>10.5</v>
      </c>
    </row>
    <row r="1366" spans="1:31" x14ac:dyDescent="0.25">
      <c r="A1366" s="50">
        <v>1365</v>
      </c>
      <c r="B1366" s="51">
        <v>40366</v>
      </c>
      <c r="C1366" s="75">
        <f>B1366</f>
        <v>40366</v>
      </c>
      <c r="D1366" s="50" t="s">
        <v>1223</v>
      </c>
      <c r="E1366" s="50">
        <v>3.1</v>
      </c>
      <c r="F1366" s="50">
        <v>0</v>
      </c>
      <c r="G1366" s="50">
        <v>39</v>
      </c>
      <c r="H1366" s="50">
        <v>40</v>
      </c>
      <c r="I1366" s="53">
        <f>IF(E1366&gt;0,TIME(F1366,G1366,H1366),"")</f>
        <v>2.7546296296296294E-2</v>
      </c>
      <c r="J1366" s="54">
        <f>IF(E1366&gt;0,TIME(F1366,G1366,H1366)/E1366,"")</f>
        <v>8.8859020310633197E-3</v>
      </c>
      <c r="K1366" s="50" t="s">
        <v>561</v>
      </c>
      <c r="L1366" s="50" t="s">
        <v>29</v>
      </c>
      <c r="M1366" s="55">
        <f>IF(D1366&gt;0,0.0416666666666667/J1366,"")</f>
        <v>4.6890756302521055</v>
      </c>
      <c r="N1366" s="50">
        <v>0</v>
      </c>
      <c r="Q1366" s="151">
        <f>IF("1-Swim"=D1366,J1366*2.4,IF("2-Bike"=D1366,J1366*112,IF("3-Run"=D1366,J1366*26.2,0)))</f>
        <v>0.23281063321385898</v>
      </c>
      <c r="R1366" s="151">
        <f>Q1366/2</f>
        <v>0.11640531660692949</v>
      </c>
      <c r="S1366" s="53">
        <f>J1366*26.2</f>
        <v>0.23281063321385898</v>
      </c>
      <c r="T1366" s="53">
        <f>(J1366+0.0013889)*26.2</f>
        <v>0.269199813213859</v>
      </c>
      <c r="U1366" s="53">
        <f>S1366/2</f>
        <v>0.11640531660692949</v>
      </c>
      <c r="V1366" s="53">
        <f>T1366/2</f>
        <v>0.1345999066069295</v>
      </c>
      <c r="W1366" s="50">
        <f>RANK(J1366,J:J,1)</f>
        <v>2741</v>
      </c>
      <c r="X1366" s="50">
        <f>YEAR(B1366)</f>
        <v>2010</v>
      </c>
      <c r="Y1366" s="50">
        <f>MONTH(B1366)</f>
        <v>7</v>
      </c>
      <c r="Z1366" s="56">
        <f>X1366*100+Y1366</f>
        <v>201007</v>
      </c>
      <c r="AA1366" s="56">
        <f>WEEKNUM(B1366,1)</f>
        <v>28</v>
      </c>
      <c r="AB1366" s="58">
        <f>IF(ISBLANK(B1366)," ",MAX(B1366-B1365-1,0))</f>
        <v>0</v>
      </c>
      <c r="AC1366" s="56">
        <f>DAY(B1366)</f>
        <v>7</v>
      </c>
      <c r="AD1366" s="53">
        <f>U1366+V1366</f>
        <v>0.25100522321385899</v>
      </c>
      <c r="AE1366" s="56">
        <f>IF("1-Swim"=D1366,E1366*46.7,IF("2-Bike"=D1366,E1366,IF("3-Run"=D1366,E1366*4.27,0)))</f>
        <v>13.236999999999998</v>
      </c>
    </row>
    <row r="1367" spans="1:31" x14ac:dyDescent="0.25">
      <c r="A1367" s="50">
        <v>1366</v>
      </c>
      <c r="B1367" s="51">
        <v>40371.365972222222</v>
      </c>
      <c r="C1367" s="75">
        <f>B1367</f>
        <v>40371.365972222222</v>
      </c>
      <c r="D1367" s="50" t="s">
        <v>1223</v>
      </c>
      <c r="E1367" s="50">
        <v>3.09</v>
      </c>
      <c r="F1367" s="50">
        <v>0</v>
      </c>
      <c r="G1367" s="50">
        <v>42</v>
      </c>
      <c r="H1367" s="50">
        <v>54</v>
      </c>
      <c r="I1367" s="53">
        <f>IF(E1367&gt;0,TIME(F1367,G1367,H1367),"")</f>
        <v>2.9791666666666664E-2</v>
      </c>
      <c r="J1367" s="54">
        <f>IF(E1367&gt;0,TIME(F1367,G1367,H1367)/E1367,"")</f>
        <v>9.6413160733549077E-3</v>
      </c>
      <c r="K1367" s="50" t="s">
        <v>1229</v>
      </c>
      <c r="L1367" s="50" t="s">
        <v>1226</v>
      </c>
      <c r="M1367" s="55">
        <f>IF(D1367&gt;0,0.0416666666666667/J1367,"")</f>
        <v>4.3216783216783252</v>
      </c>
      <c r="N1367" s="50">
        <v>0</v>
      </c>
      <c r="Q1367" s="151">
        <f>IF("1-Swim"=D1367,J1367*2.4,IF("2-Bike"=D1367,J1367*112,IF("3-Run"=D1367,J1367*26.2,0)))</f>
        <v>0.25260248112189859</v>
      </c>
      <c r="R1367" s="151">
        <f>Q1367/2</f>
        <v>0.1263012405609493</v>
      </c>
      <c r="S1367" s="53">
        <f>J1367*26.2</f>
        <v>0.25260248112189859</v>
      </c>
      <c r="T1367" s="53">
        <f>(J1367+0.0013889)*26.2</f>
        <v>0.28899166112189856</v>
      </c>
      <c r="U1367" s="53">
        <f>S1367/2</f>
        <v>0.1263012405609493</v>
      </c>
      <c r="V1367" s="53">
        <f>T1367/2</f>
        <v>0.14449583056094928</v>
      </c>
      <c r="W1367" s="50">
        <f>RANK(J1367,J:J,1)</f>
        <v>2834</v>
      </c>
      <c r="X1367" s="50">
        <f>YEAR(B1367)</f>
        <v>2010</v>
      </c>
      <c r="Y1367" s="50">
        <f>MONTH(B1367)</f>
        <v>7</v>
      </c>
      <c r="Z1367" s="56">
        <f>X1367*100+Y1367</f>
        <v>201007</v>
      </c>
      <c r="AA1367" s="56">
        <f>WEEKNUM(B1367,1)</f>
        <v>29</v>
      </c>
      <c r="AB1367" s="58">
        <f>IF(ISBLANK(B1367)," ",MAX(B1367-B1366-1,0))</f>
        <v>4.3659722222218988</v>
      </c>
      <c r="AC1367" s="56">
        <f>DAY(B1367)</f>
        <v>12</v>
      </c>
      <c r="AD1367" s="53">
        <f>U1367+V1367</f>
        <v>0.27079707112189855</v>
      </c>
      <c r="AE1367" s="56">
        <f>IF("1-Swim"=D1367,E1367*46.7,IF("2-Bike"=D1367,E1367,IF("3-Run"=D1367,E1367*4.27,0)))</f>
        <v>13.194299999999998</v>
      </c>
    </row>
    <row r="1368" spans="1:31" x14ac:dyDescent="0.25">
      <c r="A1368" s="50">
        <v>1367</v>
      </c>
      <c r="B1368" s="51">
        <v>40375.34652777778</v>
      </c>
      <c r="C1368" s="75">
        <f>B1368</f>
        <v>40375.34652777778</v>
      </c>
      <c r="D1368" s="50" t="s">
        <v>1223</v>
      </c>
      <c r="E1368" s="50">
        <v>2.09</v>
      </c>
      <c r="F1368" s="50">
        <v>0</v>
      </c>
      <c r="G1368" s="50">
        <v>25</v>
      </c>
      <c r="H1368" s="50">
        <v>19</v>
      </c>
      <c r="I1368" s="53">
        <f>IF(E1368&gt;0,TIME(F1368,G1368,H1368),"")</f>
        <v>1.758101851851852E-2</v>
      </c>
      <c r="J1368" s="54">
        <f>IF(E1368&gt;0,TIME(F1368,G1368,H1368)/E1368,"")</f>
        <v>8.411970583023216E-3</v>
      </c>
      <c r="K1368" s="50" t="s">
        <v>1229</v>
      </c>
      <c r="L1368" s="50" t="s">
        <v>1226</v>
      </c>
      <c r="M1368" s="55">
        <f>IF(D1368&gt;0,0.0416666666666667/J1368,"")</f>
        <v>4.9532587228439793</v>
      </c>
      <c r="N1368" s="50">
        <v>0</v>
      </c>
      <c r="Q1368" s="151">
        <f>IF("1-Swim"=D1368,J1368*2.4,IF("2-Bike"=D1368,J1368*112,IF("3-Run"=D1368,J1368*26.2,0)))</f>
        <v>0.22039362927520825</v>
      </c>
      <c r="R1368" s="151">
        <f>Q1368/2</f>
        <v>0.11019681463760413</v>
      </c>
      <c r="S1368" s="53">
        <f>J1368*26.2</f>
        <v>0.22039362927520825</v>
      </c>
      <c r="T1368" s="53">
        <f>(J1368+0.0013889)*26.2</f>
        <v>0.25678280927520825</v>
      </c>
      <c r="U1368" s="53">
        <f>S1368/2</f>
        <v>0.11019681463760413</v>
      </c>
      <c r="V1368" s="53">
        <f>T1368/2</f>
        <v>0.12839140463760412</v>
      </c>
      <c r="W1368" s="50">
        <f>RANK(J1368,J:J,1)</f>
        <v>2629</v>
      </c>
      <c r="X1368" s="50">
        <f>YEAR(B1368)</f>
        <v>2010</v>
      </c>
      <c r="Y1368" s="50">
        <f>MONTH(B1368)</f>
        <v>7</v>
      </c>
      <c r="Z1368" s="56">
        <f>X1368*100+Y1368</f>
        <v>201007</v>
      </c>
      <c r="AA1368" s="56">
        <f>WEEKNUM(B1368,1)</f>
        <v>29</v>
      </c>
      <c r="AB1368" s="58">
        <f>IF(ISBLANK(B1368)," ",MAX(B1368-B1367-1,0))</f>
        <v>2.9805555555576575</v>
      </c>
      <c r="AC1368" s="56">
        <f>DAY(B1368)</f>
        <v>16</v>
      </c>
      <c r="AD1368" s="53">
        <f>U1368+V1368</f>
        <v>0.23858821927520824</v>
      </c>
      <c r="AE1368" s="56">
        <f>IF("1-Swim"=D1368,E1368*46.7,IF("2-Bike"=D1368,E1368,IF("3-Run"=D1368,E1368*4.27,0)))</f>
        <v>8.9242999999999988</v>
      </c>
    </row>
    <row r="1369" spans="1:31" x14ac:dyDescent="0.25">
      <c r="A1369" s="50">
        <v>1368</v>
      </c>
      <c r="B1369" s="51">
        <v>40384.359027777777</v>
      </c>
      <c r="C1369" s="75">
        <f>B1369</f>
        <v>40384.359027777777</v>
      </c>
      <c r="D1369" s="50" t="s">
        <v>1223</v>
      </c>
      <c r="E1369" s="50">
        <v>3.01</v>
      </c>
      <c r="F1369" s="50">
        <v>0</v>
      </c>
      <c r="G1369" s="50">
        <v>38</v>
      </c>
      <c r="H1369" s="50">
        <v>23</v>
      </c>
      <c r="I1369" s="53">
        <f>IF(E1369&gt;0,TIME(F1369,G1369,H1369),"")</f>
        <v>2.6655092592592591E-2</v>
      </c>
      <c r="J1369" s="54">
        <f>IF(E1369&gt;0,TIME(F1369,G1369,H1369)/E1369,"")</f>
        <v>8.8555124892334188E-3</v>
      </c>
      <c r="K1369" s="50" t="s">
        <v>1229</v>
      </c>
      <c r="L1369" s="50" t="s">
        <v>795</v>
      </c>
      <c r="M1369" s="55">
        <f>IF(D1369&gt;0,0.0416666666666667/J1369,"")</f>
        <v>4.705167173252284</v>
      </c>
      <c r="N1369" s="50">
        <v>0</v>
      </c>
      <c r="Q1369" s="151">
        <f>IF("1-Swim"=D1369,J1369*2.4,IF("2-Bike"=D1369,J1369*112,IF("3-Run"=D1369,J1369*26.2,0)))</f>
        <v>0.23201442721791557</v>
      </c>
      <c r="R1369" s="151">
        <f>Q1369/2</f>
        <v>0.11600721360895778</v>
      </c>
      <c r="S1369" s="53">
        <f>J1369*26.2</f>
        <v>0.23201442721791557</v>
      </c>
      <c r="T1369" s="53">
        <f>(J1369+0.0013889)*26.2</f>
        <v>0.26840360721791556</v>
      </c>
      <c r="U1369" s="53">
        <f>S1369/2</f>
        <v>0.11600721360895778</v>
      </c>
      <c r="V1369" s="53">
        <f>T1369/2</f>
        <v>0.13420180360895778</v>
      </c>
      <c r="W1369" s="50">
        <f>RANK(J1369,J:J,1)</f>
        <v>2735</v>
      </c>
      <c r="X1369" s="50">
        <f>YEAR(B1369)</f>
        <v>2010</v>
      </c>
      <c r="Y1369" s="50">
        <f>MONTH(B1369)</f>
        <v>7</v>
      </c>
      <c r="Z1369" s="56">
        <f>X1369*100+Y1369</f>
        <v>201007</v>
      </c>
      <c r="AA1369" s="56">
        <f>WEEKNUM(B1369,1)</f>
        <v>31</v>
      </c>
      <c r="AB1369" s="58">
        <f>IF(ISBLANK(B1369)," ",MAX(B1369-B1368-1,0))</f>
        <v>8.0124999999970896</v>
      </c>
      <c r="AC1369" s="56">
        <f>DAY(B1369)</f>
        <v>25</v>
      </c>
      <c r="AD1369" s="53">
        <f>U1369+V1369</f>
        <v>0.25020901721791555</v>
      </c>
      <c r="AE1369" s="56">
        <f>IF("1-Swim"=D1369,E1369*46.7,IF("2-Bike"=D1369,E1369,IF("3-Run"=D1369,E1369*4.27,0)))</f>
        <v>12.852699999999999</v>
      </c>
    </row>
    <row r="1370" spans="1:31" x14ac:dyDescent="0.25">
      <c r="A1370" s="50">
        <v>1369</v>
      </c>
      <c r="B1370" s="51">
        <v>40386.734722222223</v>
      </c>
      <c r="C1370" s="75">
        <f>B1370</f>
        <v>40386.734722222223</v>
      </c>
      <c r="D1370" s="50" t="s">
        <v>1223</v>
      </c>
      <c r="E1370" s="50">
        <v>1.91</v>
      </c>
      <c r="F1370" s="50">
        <v>0</v>
      </c>
      <c r="G1370" s="50">
        <v>19</v>
      </c>
      <c r="H1370" s="50">
        <v>37</v>
      </c>
      <c r="I1370" s="53">
        <f>IF(E1370&gt;0,TIME(F1370,G1370,H1370),"")</f>
        <v>1.3622685185185184E-2</v>
      </c>
      <c r="J1370" s="54">
        <f>IF(E1370&gt;0,TIME(F1370,G1370,H1370)/E1370,"")</f>
        <v>7.1322959084739188E-3</v>
      </c>
      <c r="K1370" s="50" t="s">
        <v>1229</v>
      </c>
      <c r="L1370" s="50" t="s">
        <v>1226</v>
      </c>
      <c r="M1370" s="55">
        <f>IF(D1370&gt;0,0.0416666666666667/J1370,"")</f>
        <v>5.8419711129991549</v>
      </c>
      <c r="N1370" s="50">
        <v>0</v>
      </c>
      <c r="Q1370" s="151">
        <f>IF("1-Swim"=D1370,J1370*2.4,IF("2-Bike"=D1370,J1370*112,IF("3-Run"=D1370,J1370*26.2,0)))</f>
        <v>0.18686615280201666</v>
      </c>
      <c r="R1370" s="151">
        <f>Q1370/2</f>
        <v>9.3433076401008328E-2</v>
      </c>
      <c r="S1370" s="53">
        <f>J1370*26.2</f>
        <v>0.18686615280201666</v>
      </c>
      <c r="T1370" s="53">
        <f>(J1370+0.0013889)*26.2</f>
        <v>0.22325533280201665</v>
      </c>
      <c r="U1370" s="53">
        <f>S1370/2</f>
        <v>9.3433076401008328E-2</v>
      </c>
      <c r="V1370" s="53">
        <f>T1370/2</f>
        <v>0.11162766640100832</v>
      </c>
      <c r="W1370" s="50">
        <f>RANK(J1370,J:J,1)</f>
        <v>1709</v>
      </c>
      <c r="X1370" s="50">
        <f>YEAR(B1370)</f>
        <v>2010</v>
      </c>
      <c r="Y1370" s="50">
        <f>MONTH(B1370)</f>
        <v>7</v>
      </c>
      <c r="Z1370" s="56">
        <f>X1370*100+Y1370</f>
        <v>201007</v>
      </c>
      <c r="AA1370" s="56">
        <f>WEEKNUM(B1370,1)</f>
        <v>31</v>
      </c>
      <c r="AB1370" s="58">
        <f>IF(ISBLANK(B1370)," ",MAX(B1370-B1369-1,0))</f>
        <v>1.3756944444467081</v>
      </c>
      <c r="AC1370" s="56">
        <f>DAY(B1370)</f>
        <v>27</v>
      </c>
      <c r="AD1370" s="53">
        <f>U1370+V1370</f>
        <v>0.20506074280201664</v>
      </c>
      <c r="AE1370" s="56">
        <f>IF("1-Swim"=D1370,E1370*46.7,IF("2-Bike"=D1370,E1370,IF("3-Run"=D1370,E1370*4.27,0)))</f>
        <v>8.1556999999999995</v>
      </c>
    </row>
    <row r="1371" spans="1:31" x14ac:dyDescent="0.25">
      <c r="A1371" s="50">
        <v>1370</v>
      </c>
      <c r="B1371" s="51">
        <v>40389.738888888889</v>
      </c>
      <c r="C1371" s="75">
        <f>B1371</f>
        <v>40389.738888888889</v>
      </c>
      <c r="D1371" s="50" t="s">
        <v>1223</v>
      </c>
      <c r="E1371" s="50">
        <v>2.2799999999999998</v>
      </c>
      <c r="F1371" s="50">
        <v>0</v>
      </c>
      <c r="G1371" s="50">
        <v>23</v>
      </c>
      <c r="H1371" s="50">
        <v>26</v>
      </c>
      <c r="I1371" s="53">
        <f>IF(E1371&gt;0,TIME(F1371,G1371,H1371),"")</f>
        <v>1.6273148148148148E-2</v>
      </c>
      <c r="J1371" s="54">
        <f>IF(E1371&gt;0,TIME(F1371,G1371,H1371)/E1371,"")</f>
        <v>7.1373456790123462E-3</v>
      </c>
      <c r="K1371" s="50" t="s">
        <v>1229</v>
      </c>
      <c r="L1371" s="50" t="s">
        <v>1226</v>
      </c>
      <c r="M1371" s="55">
        <f>IF(D1371&gt;0,0.0416666666666667/J1371,"")</f>
        <v>5.8378378378378422</v>
      </c>
      <c r="N1371" s="50">
        <v>0</v>
      </c>
      <c r="Q1371" s="151">
        <f>IF("1-Swim"=D1371,J1371*2.4,IF("2-Bike"=D1371,J1371*112,IF("3-Run"=D1371,J1371*26.2,0)))</f>
        <v>0.18699845679012347</v>
      </c>
      <c r="R1371" s="151">
        <f>Q1371/2</f>
        <v>9.3499228395061737E-2</v>
      </c>
      <c r="S1371" s="53">
        <f>J1371*26.2</f>
        <v>0.18699845679012347</v>
      </c>
      <c r="T1371" s="53">
        <f>(J1371+0.0013889)*26.2</f>
        <v>0.22338763679012347</v>
      </c>
      <c r="U1371" s="53">
        <f>S1371/2</f>
        <v>9.3499228395061737E-2</v>
      </c>
      <c r="V1371" s="53">
        <f>T1371/2</f>
        <v>0.11169381839506173</v>
      </c>
      <c r="W1371" s="50">
        <f>RANK(J1371,J:J,1)</f>
        <v>1714</v>
      </c>
      <c r="X1371" s="50">
        <f>YEAR(B1371)</f>
        <v>2010</v>
      </c>
      <c r="Y1371" s="50">
        <f>MONTH(B1371)</f>
        <v>7</v>
      </c>
      <c r="Z1371" s="56">
        <f>X1371*100+Y1371</f>
        <v>201007</v>
      </c>
      <c r="AA1371" s="56">
        <f>WEEKNUM(B1371,1)</f>
        <v>31</v>
      </c>
      <c r="AB1371" s="58">
        <f>IF(ISBLANK(B1371)," ",MAX(B1371-B1370-1,0))</f>
        <v>2.0041666666656965</v>
      </c>
      <c r="AC1371" s="56">
        <f>DAY(B1371)</f>
        <v>30</v>
      </c>
      <c r="AD1371" s="53">
        <f>U1371+V1371</f>
        <v>0.20519304679012346</v>
      </c>
      <c r="AE1371" s="56">
        <f>IF("1-Swim"=D1371,E1371*46.7,IF("2-Bike"=D1371,E1371,IF("3-Run"=D1371,E1371*4.27,0)))</f>
        <v>9.735599999999998</v>
      </c>
    </row>
    <row r="1372" spans="1:31" x14ac:dyDescent="0.25">
      <c r="A1372" s="50">
        <v>1371</v>
      </c>
      <c r="B1372" s="51">
        <v>40393.736805555556</v>
      </c>
      <c r="C1372" s="75">
        <f>B1372</f>
        <v>40393.736805555556</v>
      </c>
      <c r="D1372" s="50" t="s">
        <v>1223</v>
      </c>
      <c r="E1372" s="50">
        <v>2.5299999999999998</v>
      </c>
      <c r="F1372" s="50">
        <v>0</v>
      </c>
      <c r="G1372" s="50">
        <v>29</v>
      </c>
      <c r="H1372" s="50">
        <v>45</v>
      </c>
      <c r="I1372" s="53">
        <f>IF(E1372&gt;0,TIME(F1372,G1372,H1372),"")</f>
        <v>2.0659722222222222E-2</v>
      </c>
      <c r="J1372" s="54">
        <f>IF(E1372&gt;0,TIME(F1372,G1372,H1372)/E1372,"")</f>
        <v>8.1658981115502859E-3</v>
      </c>
      <c r="K1372" s="50" t="s">
        <v>1229</v>
      </c>
      <c r="L1372" s="50" t="s">
        <v>1226</v>
      </c>
      <c r="M1372" s="55">
        <f>IF(D1372&gt;0,0.0416666666666667/J1372,"")</f>
        <v>5.1025210084033654</v>
      </c>
      <c r="N1372" s="50">
        <v>0</v>
      </c>
      <c r="Q1372" s="151">
        <f>IF("1-Swim"=D1372,J1372*2.4,IF("2-Bike"=D1372,J1372*112,IF("3-Run"=D1372,J1372*26.2,0)))</f>
        <v>0.21394653052261747</v>
      </c>
      <c r="R1372" s="151">
        <f>Q1372/2</f>
        <v>0.10697326526130874</v>
      </c>
      <c r="S1372" s="53">
        <f>J1372*26.2</f>
        <v>0.21394653052261747</v>
      </c>
      <c r="T1372" s="53">
        <f>(J1372+0.0013889)*26.2</f>
        <v>0.25033571052261749</v>
      </c>
      <c r="U1372" s="53">
        <f>S1372/2</f>
        <v>0.10697326526130874</v>
      </c>
      <c r="V1372" s="53">
        <f>T1372/2</f>
        <v>0.12516785526130875</v>
      </c>
      <c r="W1372" s="50">
        <f>RANK(J1372,J:J,1)</f>
        <v>2524</v>
      </c>
      <c r="X1372" s="50">
        <f>YEAR(B1372)</f>
        <v>2010</v>
      </c>
      <c r="Y1372" s="50">
        <f>MONTH(B1372)</f>
        <v>8</v>
      </c>
      <c r="Z1372" s="56">
        <f>X1372*100+Y1372</f>
        <v>201008</v>
      </c>
      <c r="AA1372" s="56">
        <f>WEEKNUM(B1372,1)</f>
        <v>32</v>
      </c>
      <c r="AB1372" s="58">
        <f>IF(ISBLANK(B1372)," ",MAX(B1372-B1371-1,0))</f>
        <v>2.9979166666671517</v>
      </c>
      <c r="AC1372" s="56">
        <f>DAY(B1372)</f>
        <v>3</v>
      </c>
      <c r="AD1372" s="53">
        <f>U1372+V1372</f>
        <v>0.23214112052261748</v>
      </c>
      <c r="AE1372" s="56">
        <f>IF("1-Swim"=D1372,E1372*46.7,IF("2-Bike"=D1372,E1372,IF("3-Run"=D1372,E1372*4.27,0)))</f>
        <v>10.803099999999999</v>
      </c>
    </row>
    <row r="1373" spans="1:31" x14ac:dyDescent="0.25">
      <c r="A1373" s="50">
        <v>1372</v>
      </c>
      <c r="B1373" s="51">
        <v>40397.393750000003</v>
      </c>
      <c r="C1373" s="75">
        <f>B1373</f>
        <v>40397.393750000003</v>
      </c>
      <c r="D1373" s="50" t="s">
        <v>1223</v>
      </c>
      <c r="E1373" s="50">
        <v>3.01</v>
      </c>
      <c r="F1373" s="50">
        <v>0</v>
      </c>
      <c r="G1373" s="50">
        <v>33</v>
      </c>
      <c r="H1373" s="50">
        <v>21</v>
      </c>
      <c r="I1373" s="53">
        <f>IF(E1373&gt;0,TIME(F1373,G1373,H1373),"")</f>
        <v>2.3159722222222224E-2</v>
      </c>
      <c r="J1373" s="54">
        <f>IF(E1373&gt;0,TIME(F1373,G1373,H1373)/E1373,"")</f>
        <v>7.6942598744924335E-3</v>
      </c>
      <c r="K1373" s="50" t="s">
        <v>1229</v>
      </c>
      <c r="L1373" s="50" t="s">
        <v>795</v>
      </c>
      <c r="M1373" s="55">
        <f>IF(D1373&gt;0,0.0416666666666667/J1373,"")</f>
        <v>5.4152923538230917</v>
      </c>
      <c r="N1373" s="50">
        <v>0</v>
      </c>
      <c r="Q1373" s="151">
        <f>IF("1-Swim"=D1373,J1373*2.4,IF("2-Bike"=D1373,J1373*112,IF("3-Run"=D1373,J1373*26.2,0)))</f>
        <v>0.20158960871170176</v>
      </c>
      <c r="R1373" s="151">
        <f>Q1373/2</f>
        <v>0.10079480435585088</v>
      </c>
      <c r="S1373" s="53">
        <f>J1373*26.2</f>
        <v>0.20158960871170176</v>
      </c>
      <c r="T1373" s="53">
        <f>(J1373+0.0013889)*26.2</f>
        <v>0.23797878871170175</v>
      </c>
      <c r="U1373" s="53">
        <f>S1373/2</f>
        <v>0.10079480435585088</v>
      </c>
      <c r="V1373" s="53">
        <f>T1373/2</f>
        <v>0.11898939435585087</v>
      </c>
      <c r="W1373" s="50">
        <f>RANK(J1373,J:J,1)</f>
        <v>2227</v>
      </c>
      <c r="X1373" s="50">
        <f>YEAR(B1373)</f>
        <v>2010</v>
      </c>
      <c r="Y1373" s="50">
        <f>MONTH(B1373)</f>
        <v>8</v>
      </c>
      <c r="Z1373" s="56">
        <f>X1373*100+Y1373</f>
        <v>201008</v>
      </c>
      <c r="AA1373" s="56">
        <f>WEEKNUM(B1373,1)</f>
        <v>32</v>
      </c>
      <c r="AB1373" s="58">
        <f>IF(ISBLANK(B1373)," ",MAX(B1373-B1372-1,0))</f>
        <v>2.6569444444467081</v>
      </c>
      <c r="AC1373" s="56">
        <f>DAY(B1373)</f>
        <v>7</v>
      </c>
      <c r="AD1373" s="53">
        <f>U1373+V1373</f>
        <v>0.21978419871170174</v>
      </c>
      <c r="AE1373" s="56">
        <f>IF("1-Swim"=D1373,E1373*46.7,IF("2-Bike"=D1373,E1373,IF("3-Run"=D1373,E1373*4.27,0)))</f>
        <v>12.852699999999999</v>
      </c>
    </row>
    <row r="1374" spans="1:31" x14ac:dyDescent="0.25">
      <c r="A1374" s="50">
        <v>1373</v>
      </c>
      <c r="B1374" s="51">
        <v>40400.740277777775</v>
      </c>
      <c r="C1374" s="75">
        <f>B1374</f>
        <v>40400.740277777775</v>
      </c>
      <c r="D1374" s="50" t="s">
        <v>1223</v>
      </c>
      <c r="E1374" s="50">
        <v>2.57</v>
      </c>
      <c r="F1374" s="50">
        <v>0</v>
      </c>
      <c r="G1374" s="50">
        <v>30</v>
      </c>
      <c r="H1374" s="50">
        <v>29</v>
      </c>
      <c r="I1374" s="53">
        <f>IF(E1374&gt;0,TIME(F1374,G1374,H1374),"")</f>
        <v>2.1168981481481483E-2</v>
      </c>
      <c r="J1374" s="54">
        <f>IF(E1374&gt;0,TIME(F1374,G1374,H1374)/E1374,"")</f>
        <v>8.2369577748955189E-3</v>
      </c>
      <c r="K1374" s="50" t="s">
        <v>1229</v>
      </c>
      <c r="L1374" s="50" t="s">
        <v>1226</v>
      </c>
      <c r="M1374" s="55">
        <f>IF(D1374&gt;0,0.0416666666666667/J1374,"")</f>
        <v>5.0585019136140001</v>
      </c>
      <c r="N1374" s="50">
        <v>0</v>
      </c>
      <c r="Q1374" s="151">
        <f>IF("1-Swim"=D1374,J1374*2.4,IF("2-Bike"=D1374,J1374*112,IF("3-Run"=D1374,J1374*26.2,0)))</f>
        <v>0.21580829370226259</v>
      </c>
      <c r="R1374" s="151">
        <f>Q1374/2</f>
        <v>0.1079041468511313</v>
      </c>
      <c r="S1374" s="53">
        <f>J1374*26.2</f>
        <v>0.21580829370226259</v>
      </c>
      <c r="T1374" s="53">
        <f>(J1374+0.0013889)*26.2</f>
        <v>0.25219747370226259</v>
      </c>
      <c r="U1374" s="53">
        <f>S1374/2</f>
        <v>0.1079041468511313</v>
      </c>
      <c r="V1374" s="53">
        <f>T1374/2</f>
        <v>0.12609873685113129</v>
      </c>
      <c r="W1374" s="50">
        <f>RANK(J1374,J:J,1)</f>
        <v>2553</v>
      </c>
      <c r="X1374" s="50">
        <f>YEAR(B1374)</f>
        <v>2010</v>
      </c>
      <c r="Y1374" s="50">
        <f>MONTH(B1374)</f>
        <v>8</v>
      </c>
      <c r="Z1374" s="56">
        <f>X1374*100+Y1374</f>
        <v>201008</v>
      </c>
      <c r="AA1374" s="56">
        <f>WEEKNUM(B1374,1)</f>
        <v>33</v>
      </c>
      <c r="AB1374" s="58">
        <f>IF(ISBLANK(B1374)," ",MAX(B1374-B1373-1,0))</f>
        <v>2.3465277777722804</v>
      </c>
      <c r="AC1374" s="56">
        <f>DAY(B1374)</f>
        <v>10</v>
      </c>
      <c r="AD1374" s="53">
        <f>U1374+V1374</f>
        <v>0.23400288370226258</v>
      </c>
      <c r="AE1374" s="56">
        <f>IF("1-Swim"=D1374,E1374*46.7,IF("2-Bike"=D1374,E1374,IF("3-Run"=D1374,E1374*4.27,0)))</f>
        <v>10.973899999999999</v>
      </c>
    </row>
    <row r="1375" spans="1:31" x14ac:dyDescent="0.25">
      <c r="A1375" s="50">
        <v>1374</v>
      </c>
      <c r="B1375" s="51">
        <v>40405.375694444447</v>
      </c>
      <c r="C1375" s="75">
        <f>B1375</f>
        <v>40405.375694444447</v>
      </c>
      <c r="D1375" s="50" t="s">
        <v>1223</v>
      </c>
      <c r="E1375" s="50">
        <v>4</v>
      </c>
      <c r="F1375" s="50">
        <v>0</v>
      </c>
      <c r="G1375" s="50">
        <v>46</v>
      </c>
      <c r="H1375" s="50">
        <v>45</v>
      </c>
      <c r="I1375" s="53">
        <f>IF(E1375&gt;0,TIME(F1375,G1375,H1375),"")</f>
        <v>3.246527777777778E-2</v>
      </c>
      <c r="J1375" s="54">
        <f>IF(E1375&gt;0,TIME(F1375,G1375,H1375)/E1375,"")</f>
        <v>8.1163194444444451E-3</v>
      </c>
      <c r="K1375" s="50" t="s">
        <v>1229</v>
      </c>
      <c r="L1375" s="50" t="s">
        <v>1226</v>
      </c>
      <c r="M1375" s="55">
        <f>IF(D1375&gt;0,0.0416666666666667/J1375,"")</f>
        <v>5.1336898395721962</v>
      </c>
      <c r="N1375" s="50">
        <v>0</v>
      </c>
      <c r="Q1375" s="151">
        <f>IF("1-Swim"=D1375,J1375*2.4,IF("2-Bike"=D1375,J1375*112,IF("3-Run"=D1375,J1375*26.2,0)))</f>
        <v>0.21264756944444446</v>
      </c>
      <c r="R1375" s="151">
        <f>Q1375/2</f>
        <v>0.10632378472222223</v>
      </c>
      <c r="S1375" s="53">
        <f>J1375*26.2</f>
        <v>0.21264756944444446</v>
      </c>
      <c r="T1375" s="53">
        <f>(J1375+0.0013889)*26.2</f>
        <v>0.24903674944444446</v>
      </c>
      <c r="U1375" s="53">
        <f>S1375/2</f>
        <v>0.10632378472222223</v>
      </c>
      <c r="V1375" s="53">
        <f>T1375/2</f>
        <v>0.12451837472222223</v>
      </c>
      <c r="W1375" s="50">
        <f>RANK(J1375,J:J,1)</f>
        <v>2487</v>
      </c>
      <c r="X1375" s="50">
        <f>YEAR(B1375)</f>
        <v>2010</v>
      </c>
      <c r="Y1375" s="50">
        <f>MONTH(B1375)</f>
        <v>8</v>
      </c>
      <c r="Z1375" s="56">
        <f>X1375*100+Y1375</f>
        <v>201008</v>
      </c>
      <c r="AA1375" s="56">
        <f>WEEKNUM(B1375,1)</f>
        <v>34</v>
      </c>
      <c r="AB1375" s="58">
        <f>IF(ISBLANK(B1375)," ",MAX(B1375-B1374-1,0))</f>
        <v>3.6354166666715173</v>
      </c>
      <c r="AC1375" s="56">
        <f>DAY(B1375)</f>
        <v>15</v>
      </c>
      <c r="AD1375" s="53">
        <f>U1375+V1375</f>
        <v>0.23084215944444447</v>
      </c>
      <c r="AE1375" s="56">
        <f>IF("1-Swim"=D1375,E1375*46.7,IF("2-Bike"=D1375,E1375,IF("3-Run"=D1375,E1375*4.27,0)))</f>
        <v>17.079999999999998</v>
      </c>
    </row>
    <row r="1376" spans="1:31" x14ac:dyDescent="0.25">
      <c r="A1376" s="50">
        <v>1375</v>
      </c>
      <c r="B1376" s="51">
        <v>40408.739583333336</v>
      </c>
      <c r="C1376" s="75">
        <f>B1376</f>
        <v>40408.739583333336</v>
      </c>
      <c r="D1376" s="50" t="s">
        <v>1223</v>
      </c>
      <c r="E1376" s="50">
        <v>2.56</v>
      </c>
      <c r="F1376" s="50">
        <v>0</v>
      </c>
      <c r="G1376" s="50">
        <v>28</v>
      </c>
      <c r="H1376" s="50">
        <v>38</v>
      </c>
      <c r="I1376" s="53">
        <f>IF(E1376&gt;0,TIME(F1376,G1376,H1376),"")</f>
        <v>1.9884259259259258E-2</v>
      </c>
      <c r="J1376" s="54">
        <f>IF(E1376&gt;0,TIME(F1376,G1376,H1376)/E1376,"")</f>
        <v>7.7672887731481477E-3</v>
      </c>
      <c r="K1376" s="50" t="s">
        <v>1229</v>
      </c>
      <c r="L1376" s="50" t="s">
        <v>1226</v>
      </c>
      <c r="M1376" s="55">
        <f>IF(D1376&gt;0,0.0416666666666667/J1376,"")</f>
        <v>5.3643771827706681</v>
      </c>
      <c r="N1376" s="50">
        <v>0</v>
      </c>
      <c r="Q1376" s="151">
        <f>IF("1-Swim"=D1376,J1376*2.4,IF("2-Bike"=D1376,J1376*112,IF("3-Run"=D1376,J1376*26.2,0)))</f>
        <v>0.20350296585648148</v>
      </c>
      <c r="R1376" s="151">
        <f>Q1376/2</f>
        <v>0.10175148292824074</v>
      </c>
      <c r="S1376" s="53">
        <f>J1376*26.2</f>
        <v>0.20350296585648148</v>
      </c>
      <c r="T1376" s="53">
        <f>(J1376+0.0013889)*26.2</f>
        <v>0.23989214585648144</v>
      </c>
      <c r="U1376" s="53">
        <f>S1376/2</f>
        <v>0.10175148292824074</v>
      </c>
      <c r="V1376" s="53">
        <f>T1376/2</f>
        <v>0.11994607292824072</v>
      </c>
      <c r="W1376" s="50">
        <f>RANK(J1376,J:J,1)</f>
        <v>2288</v>
      </c>
      <c r="X1376" s="50">
        <f>YEAR(B1376)</f>
        <v>2010</v>
      </c>
      <c r="Y1376" s="50">
        <f>MONTH(B1376)</f>
        <v>8</v>
      </c>
      <c r="Z1376" s="56">
        <f>X1376*100+Y1376</f>
        <v>201008</v>
      </c>
      <c r="AA1376" s="56">
        <f>WEEKNUM(B1376,1)</f>
        <v>34</v>
      </c>
      <c r="AB1376" s="58">
        <f>IF(ISBLANK(B1376)," ",MAX(B1376-B1375-1,0))</f>
        <v>2.3638888888890506</v>
      </c>
      <c r="AC1376" s="56">
        <f>DAY(B1376)</f>
        <v>18</v>
      </c>
      <c r="AD1376" s="53">
        <f>U1376+V1376</f>
        <v>0.22169755585648146</v>
      </c>
      <c r="AE1376" s="56">
        <f>IF("1-Swim"=D1376,E1376*46.7,IF("2-Bike"=D1376,E1376,IF("3-Run"=D1376,E1376*4.27,0)))</f>
        <v>10.931199999999999</v>
      </c>
    </row>
    <row r="1377" spans="1:31" x14ac:dyDescent="0.25">
      <c r="A1377" s="50">
        <v>1376</v>
      </c>
      <c r="B1377" s="51">
        <v>40417.743055555555</v>
      </c>
      <c r="C1377" s="75">
        <f>B1377</f>
        <v>40417.743055555555</v>
      </c>
      <c r="D1377" s="50" t="s">
        <v>1223</v>
      </c>
      <c r="E1377" s="50">
        <v>3.01</v>
      </c>
      <c r="F1377" s="50">
        <v>0</v>
      </c>
      <c r="G1377" s="50">
        <v>32</v>
      </c>
      <c r="H1377" s="50">
        <v>45</v>
      </c>
      <c r="I1377" s="53">
        <f>IF(E1377&gt;0,TIME(F1377,G1377,H1377),"")</f>
        <v>2.2743055555555555E-2</v>
      </c>
      <c r="J1377" s="54">
        <f>IF(E1377&gt;0,TIME(F1377,G1377,H1377)/E1377,"")</f>
        <v>7.5558324104835735E-3</v>
      </c>
      <c r="K1377" s="50" t="s">
        <v>1229</v>
      </c>
      <c r="L1377" s="50" t="s">
        <v>795</v>
      </c>
      <c r="M1377" s="55">
        <f>IF(D1377&gt;0,0.0416666666666667/J1377,"")</f>
        <v>5.5145038167938969</v>
      </c>
      <c r="N1377" s="50">
        <v>0</v>
      </c>
      <c r="Q1377" s="151">
        <f>IF("1-Swim"=D1377,J1377*2.4,IF("2-Bike"=D1377,J1377*112,IF("3-Run"=D1377,J1377*26.2,0)))</f>
        <v>0.19796280915466963</v>
      </c>
      <c r="R1377" s="151">
        <f>Q1377/2</f>
        <v>9.8981404577334814E-2</v>
      </c>
      <c r="S1377" s="53">
        <f>J1377*26.2</f>
        <v>0.19796280915466963</v>
      </c>
      <c r="T1377" s="53">
        <f>(J1377+0.0013889)*26.2</f>
        <v>0.23435198915466959</v>
      </c>
      <c r="U1377" s="53">
        <f>S1377/2</f>
        <v>9.8981404577334814E-2</v>
      </c>
      <c r="V1377" s="53">
        <f>T1377/2</f>
        <v>0.1171759945773348</v>
      </c>
      <c r="W1377" s="50">
        <f>RANK(J1377,J:J,1)</f>
        <v>2117</v>
      </c>
      <c r="X1377" s="50">
        <f>YEAR(B1377)</f>
        <v>2010</v>
      </c>
      <c r="Y1377" s="50">
        <f>MONTH(B1377)</f>
        <v>8</v>
      </c>
      <c r="Z1377" s="56">
        <f>X1377*100+Y1377</f>
        <v>201008</v>
      </c>
      <c r="AA1377" s="56">
        <f>WEEKNUM(B1377,1)</f>
        <v>35</v>
      </c>
      <c r="AB1377" s="58">
        <f>IF(ISBLANK(B1377)," ",MAX(B1377-B1376-1,0))</f>
        <v>8.0034722222189885</v>
      </c>
      <c r="AC1377" s="56">
        <f>DAY(B1377)</f>
        <v>27</v>
      </c>
      <c r="AD1377" s="53">
        <f>U1377+V1377</f>
        <v>0.21615739915466961</v>
      </c>
      <c r="AE1377" s="56">
        <f>IF("1-Swim"=D1377,E1377*46.7,IF("2-Bike"=D1377,E1377,IF("3-Run"=D1377,E1377*4.27,0)))</f>
        <v>12.852699999999999</v>
      </c>
    </row>
    <row r="1378" spans="1:31" x14ac:dyDescent="0.25">
      <c r="A1378" s="50">
        <v>1377</v>
      </c>
      <c r="B1378" s="51">
        <v>40426.421527777777</v>
      </c>
      <c r="C1378" s="75">
        <f>B1378</f>
        <v>40426.421527777777</v>
      </c>
      <c r="D1378" s="50" t="s">
        <v>1223</v>
      </c>
      <c r="E1378" s="50">
        <v>3.01</v>
      </c>
      <c r="F1378" s="50">
        <v>0</v>
      </c>
      <c r="G1378" s="50">
        <v>34</v>
      </c>
      <c r="H1378" s="50">
        <v>47</v>
      </c>
      <c r="I1378" s="53">
        <f>IF(E1378&gt;0,TIME(F1378,G1378,H1378),"")</f>
        <v>2.4155092592592589E-2</v>
      </c>
      <c r="J1378" s="54">
        <f>IF(E1378&gt;0,TIME(F1378,G1378,H1378)/E1378,"")</f>
        <v>8.0249477051802624E-3</v>
      </c>
      <c r="K1378" s="50" t="s">
        <v>1229</v>
      </c>
      <c r="L1378" s="50" t="s">
        <v>795</v>
      </c>
      <c r="M1378" s="55">
        <f>IF(D1378&gt;0,0.0416666666666667/J1378,"")</f>
        <v>5.1921418303785387</v>
      </c>
      <c r="N1378" s="50">
        <v>0</v>
      </c>
      <c r="Q1378" s="151">
        <f>IF("1-Swim"=D1378,J1378*2.4,IF("2-Bike"=D1378,J1378*112,IF("3-Run"=D1378,J1378*26.2,0)))</f>
        <v>0.21025362987572288</v>
      </c>
      <c r="R1378" s="151">
        <f>Q1378/2</f>
        <v>0.10512681493786144</v>
      </c>
      <c r="S1378" s="53">
        <f>J1378*26.2</f>
        <v>0.21025362987572288</v>
      </c>
      <c r="T1378" s="53">
        <f>(J1378+0.0013889)*26.2</f>
        <v>0.24664280987572287</v>
      </c>
      <c r="U1378" s="53">
        <f>S1378/2</f>
        <v>0.10512681493786144</v>
      </c>
      <c r="V1378" s="53">
        <f>T1378/2</f>
        <v>0.12332140493786144</v>
      </c>
      <c r="W1378" s="50">
        <f>RANK(J1378,J:J,1)</f>
        <v>2451</v>
      </c>
      <c r="X1378" s="50">
        <f>YEAR(B1378)</f>
        <v>2010</v>
      </c>
      <c r="Y1378" s="50">
        <f>MONTH(B1378)</f>
        <v>9</v>
      </c>
      <c r="Z1378" s="56">
        <f>X1378*100+Y1378</f>
        <v>201009</v>
      </c>
      <c r="AA1378" s="56">
        <f>WEEKNUM(B1378,1)</f>
        <v>37</v>
      </c>
      <c r="AB1378" s="58">
        <f>IF(ISBLANK(B1378)," ",MAX(B1378-B1377-1,0))</f>
        <v>7.6784722222218988</v>
      </c>
      <c r="AC1378" s="56">
        <f>DAY(B1378)</f>
        <v>5</v>
      </c>
      <c r="AD1378" s="53">
        <f>U1378+V1378</f>
        <v>0.22844821987572289</v>
      </c>
      <c r="AE1378" s="56">
        <f>IF("1-Swim"=D1378,E1378*46.7,IF("2-Bike"=D1378,E1378,IF("3-Run"=D1378,E1378*4.27,0)))</f>
        <v>12.852699999999999</v>
      </c>
    </row>
    <row r="1379" spans="1:31" x14ac:dyDescent="0.25">
      <c r="A1379" s="50">
        <v>1378</v>
      </c>
      <c r="B1379" s="51">
        <v>40440.390972222223</v>
      </c>
      <c r="C1379" s="75">
        <f>B1379</f>
        <v>40440.390972222223</v>
      </c>
      <c r="D1379" s="50" t="s">
        <v>1223</v>
      </c>
      <c r="E1379" s="50">
        <v>3.01</v>
      </c>
      <c r="F1379" s="50">
        <v>0</v>
      </c>
      <c r="G1379" s="50">
        <v>36</v>
      </c>
      <c r="H1379" s="50">
        <v>29</v>
      </c>
      <c r="I1379" s="53">
        <f>IF(E1379&gt;0,TIME(F1379,G1379,H1379),"")</f>
        <v>2.5335648148148149E-2</v>
      </c>
      <c r="J1379" s="54">
        <f>IF(E1379&gt;0,TIME(F1379,G1379,H1379)/E1379,"")</f>
        <v>8.417158853205365E-3</v>
      </c>
      <c r="K1379" s="50" t="s">
        <v>1229</v>
      </c>
      <c r="L1379" s="50" t="s">
        <v>795</v>
      </c>
      <c r="M1379" s="55">
        <f>IF(D1379&gt;0,0.0416666666666667/J1379,"")</f>
        <v>4.9502055733211554</v>
      </c>
      <c r="N1379" s="50">
        <v>0</v>
      </c>
      <c r="Q1379" s="151">
        <f>IF("1-Swim"=D1379,J1379*2.4,IF("2-Bike"=D1379,J1379*112,IF("3-Run"=D1379,J1379*26.2,0)))</f>
        <v>0.22052956195398055</v>
      </c>
      <c r="R1379" s="151">
        <f>Q1379/2</f>
        <v>0.11026478097699027</v>
      </c>
      <c r="S1379" s="53">
        <f>J1379*26.2</f>
        <v>0.22052956195398055</v>
      </c>
      <c r="T1379" s="53">
        <f>(J1379+0.0013889)*26.2</f>
        <v>0.25691874195398057</v>
      </c>
      <c r="U1379" s="53">
        <f>S1379/2</f>
        <v>0.11026478097699027</v>
      </c>
      <c r="V1379" s="53">
        <f>T1379/2</f>
        <v>0.12845937097699028</v>
      </c>
      <c r="W1379" s="50">
        <f>RANK(J1379,J:J,1)</f>
        <v>2633</v>
      </c>
      <c r="X1379" s="50">
        <f>YEAR(B1379)</f>
        <v>2010</v>
      </c>
      <c r="Y1379" s="50">
        <f>MONTH(B1379)</f>
        <v>9</v>
      </c>
      <c r="Z1379" s="56">
        <f>X1379*100+Y1379</f>
        <v>201009</v>
      </c>
      <c r="AA1379" s="56">
        <f>WEEKNUM(B1379,1)</f>
        <v>39</v>
      </c>
      <c r="AB1379" s="58">
        <f>IF(ISBLANK(B1379)," ",MAX(B1379-B1378-1,0))</f>
        <v>12.969444444446708</v>
      </c>
      <c r="AC1379" s="56">
        <f>DAY(B1379)</f>
        <v>19</v>
      </c>
      <c r="AD1379" s="53">
        <f>U1379+V1379</f>
        <v>0.23872415195398056</v>
      </c>
      <c r="AE1379" s="56">
        <f>IF("1-Swim"=D1379,E1379*46.7,IF("2-Bike"=D1379,E1379,IF("3-Run"=D1379,E1379*4.27,0)))</f>
        <v>12.852699999999999</v>
      </c>
    </row>
    <row r="1380" spans="1:31" x14ac:dyDescent="0.25">
      <c r="A1380" s="50">
        <v>1379</v>
      </c>
      <c r="B1380" s="51">
        <v>40443.738194444442</v>
      </c>
      <c r="C1380" s="75">
        <f>B1380</f>
        <v>40443.738194444442</v>
      </c>
      <c r="D1380" s="50" t="s">
        <v>1223</v>
      </c>
      <c r="E1380" s="50">
        <v>1.67</v>
      </c>
      <c r="F1380" s="50">
        <v>0</v>
      </c>
      <c r="G1380" s="50">
        <v>18</v>
      </c>
      <c r="H1380" s="50">
        <v>32</v>
      </c>
      <c r="I1380" s="53">
        <f>IF(E1380&gt;0,TIME(F1380,G1380,H1380),"")</f>
        <v>1.2870370370370372E-2</v>
      </c>
      <c r="J1380" s="54">
        <f>IF(E1380&gt;0,TIME(F1380,G1380,H1380)/E1380,"")</f>
        <v>7.7068086050121991E-3</v>
      </c>
      <c r="K1380" s="50" t="s">
        <v>1229</v>
      </c>
      <c r="L1380" s="50" t="s">
        <v>796</v>
      </c>
      <c r="M1380" s="55">
        <f>IF(D1380&gt;0,0.0416666666666667/J1380,"")</f>
        <v>5.4064748201438881</v>
      </c>
      <c r="N1380" s="50">
        <v>0</v>
      </c>
      <c r="Q1380" s="151">
        <f>IF("1-Swim"=D1380,J1380*2.4,IF("2-Bike"=D1380,J1380*112,IF("3-Run"=D1380,J1380*26.2,0)))</f>
        <v>0.2019183854513196</v>
      </c>
      <c r="R1380" s="151">
        <f>Q1380/2</f>
        <v>0.1009591927256598</v>
      </c>
      <c r="S1380" s="53">
        <f>J1380*26.2</f>
        <v>0.2019183854513196</v>
      </c>
      <c r="T1380" s="53">
        <f>(J1380+0.0013889)*26.2</f>
        <v>0.23830756545131962</v>
      </c>
      <c r="U1380" s="53">
        <f>S1380/2</f>
        <v>0.1009591927256598</v>
      </c>
      <c r="V1380" s="53">
        <f>T1380/2</f>
        <v>0.11915378272565981</v>
      </c>
      <c r="W1380" s="50">
        <f>RANK(J1380,J:J,1)</f>
        <v>2236</v>
      </c>
      <c r="X1380" s="50">
        <f>YEAR(B1380)</f>
        <v>2010</v>
      </c>
      <c r="Y1380" s="50">
        <f>MONTH(B1380)</f>
        <v>9</v>
      </c>
      <c r="Z1380" s="56">
        <f>X1380*100+Y1380</f>
        <v>201009</v>
      </c>
      <c r="AA1380" s="56">
        <f>WEEKNUM(B1380,1)</f>
        <v>39</v>
      </c>
      <c r="AB1380" s="58">
        <f>IF(ISBLANK(B1380)," ",MAX(B1380-B1379-1,0))</f>
        <v>2.3472222222189885</v>
      </c>
      <c r="AC1380" s="56">
        <f>DAY(B1380)</f>
        <v>22</v>
      </c>
      <c r="AD1380" s="53">
        <f>U1380+V1380</f>
        <v>0.22011297545131961</v>
      </c>
      <c r="AE1380" s="56">
        <f>IF("1-Swim"=D1380,E1380*46.7,IF("2-Bike"=D1380,E1380,IF("3-Run"=D1380,E1380*4.27,0)))</f>
        <v>7.1308999999999987</v>
      </c>
    </row>
    <row r="1381" spans="1:31" x14ac:dyDescent="0.25">
      <c r="A1381" s="50">
        <v>1380</v>
      </c>
      <c r="B1381" s="51">
        <v>40465</v>
      </c>
      <c r="C1381" s="75">
        <f>B1381</f>
        <v>40465</v>
      </c>
      <c r="D1381" s="50" t="s">
        <v>1223</v>
      </c>
      <c r="E1381" s="50">
        <v>1</v>
      </c>
      <c r="F1381" s="50">
        <v>0</v>
      </c>
      <c r="G1381" s="50">
        <v>9</v>
      </c>
      <c r="H1381" s="50">
        <v>47</v>
      </c>
      <c r="I1381" s="53">
        <f>IF(E1381&gt;0,TIME(F1381,G1381,H1381),"")</f>
        <v>6.7939814814814816E-3</v>
      </c>
      <c r="J1381" s="54">
        <f>IF(E1381&gt;0,TIME(F1381,G1381,H1381)/E1381,"")</f>
        <v>6.7939814814814816E-3</v>
      </c>
      <c r="K1381" s="50" t="s">
        <v>1229</v>
      </c>
      <c r="L1381" s="50" t="s">
        <v>1321</v>
      </c>
      <c r="M1381" s="55">
        <f>IF(D1381&gt;0,0.0416666666666667/J1381,"")</f>
        <v>6.1328790459965976</v>
      </c>
      <c r="N1381" s="50">
        <v>0</v>
      </c>
      <c r="Q1381" s="151">
        <f>IF("1-Swim"=D1381,J1381*2.4,IF("2-Bike"=D1381,J1381*112,IF("3-Run"=D1381,J1381*26.2,0)))</f>
        <v>0.17800231481481482</v>
      </c>
      <c r="R1381" s="151">
        <f>Q1381/2</f>
        <v>8.9001157407407411E-2</v>
      </c>
      <c r="S1381" s="53">
        <f>J1381*26.2</f>
        <v>0.17800231481481482</v>
      </c>
      <c r="T1381" s="53">
        <f>(J1381+0.0013889)*26.2</f>
        <v>0.21439149481481479</v>
      </c>
      <c r="U1381" s="53">
        <f>S1381/2</f>
        <v>8.9001157407407411E-2</v>
      </c>
      <c r="V1381" s="53">
        <f>T1381/2</f>
        <v>0.10719574740740739</v>
      </c>
      <c r="W1381" s="50">
        <f>RANK(J1381,J:J,1)</f>
        <v>1298</v>
      </c>
      <c r="X1381" s="50">
        <f>YEAR(B1381)</f>
        <v>2010</v>
      </c>
      <c r="Y1381" s="50">
        <f>MONTH(B1381)</f>
        <v>10</v>
      </c>
      <c r="Z1381" s="56">
        <f>X1381*100+Y1381</f>
        <v>201010</v>
      </c>
      <c r="AA1381" s="56">
        <f>WEEKNUM(B1381,1)</f>
        <v>42</v>
      </c>
      <c r="AB1381" s="58">
        <f>IF(ISBLANK(B1381)," ",MAX(B1381-B1380-1,0))</f>
        <v>20.261805555557657</v>
      </c>
      <c r="AC1381" s="56">
        <f>DAY(B1381)</f>
        <v>14</v>
      </c>
      <c r="AD1381" s="53">
        <f>U1381+V1381</f>
        <v>0.1961969048148148</v>
      </c>
      <c r="AE1381" s="56">
        <f>IF("1-Swim"=D1381,E1381*46.7,IF("2-Bike"=D1381,E1381,IF("3-Run"=D1381,E1381*4.27,0)))</f>
        <v>4.2699999999999996</v>
      </c>
    </row>
    <row r="1382" spans="1:31" x14ac:dyDescent="0.25">
      <c r="A1382" s="50">
        <v>1381</v>
      </c>
      <c r="B1382" s="51">
        <v>40467.415972222225</v>
      </c>
      <c r="C1382" s="75">
        <f>B1382</f>
        <v>40467.415972222225</v>
      </c>
      <c r="D1382" s="50" t="s">
        <v>1223</v>
      </c>
      <c r="E1382" s="50">
        <v>3.47</v>
      </c>
      <c r="F1382" s="50">
        <v>0</v>
      </c>
      <c r="G1382" s="50">
        <v>37</v>
      </c>
      <c r="H1382" s="50">
        <v>45</v>
      </c>
      <c r="I1382" s="53">
        <f>IF(E1382&gt;0,TIME(F1382,G1382,H1382),"")</f>
        <v>2.6215277777777778E-2</v>
      </c>
      <c r="J1382" s="54">
        <f>IF(E1382&gt;0,TIME(F1382,G1382,H1382)/E1382,"")</f>
        <v>7.5548350944604544E-3</v>
      </c>
      <c r="K1382" s="50" t="s">
        <v>1229</v>
      </c>
      <c r="L1382" s="50" t="s">
        <v>1226</v>
      </c>
      <c r="M1382" s="55">
        <f>IF(D1382&gt;0,0.0416666666666667/J1382,"")</f>
        <v>5.5152317880794746</v>
      </c>
      <c r="N1382" s="50">
        <v>0</v>
      </c>
      <c r="Q1382" s="151">
        <f>IF("1-Swim"=D1382,J1382*2.4,IF("2-Bike"=D1382,J1382*112,IF("3-Run"=D1382,J1382*26.2,0)))</f>
        <v>0.1979366794748639</v>
      </c>
      <c r="R1382" s="151">
        <f>Q1382/2</f>
        <v>9.8968339737431951E-2</v>
      </c>
      <c r="S1382" s="53">
        <f>J1382*26.2</f>
        <v>0.1979366794748639</v>
      </c>
      <c r="T1382" s="53">
        <f>(J1382+0.0013889)*26.2</f>
        <v>0.2343258594748639</v>
      </c>
      <c r="U1382" s="53">
        <f>S1382/2</f>
        <v>9.8968339737431951E-2</v>
      </c>
      <c r="V1382" s="53">
        <f>T1382/2</f>
        <v>0.11716292973743195</v>
      </c>
      <c r="W1382" s="50">
        <f>RANK(J1382,J:J,1)</f>
        <v>2116</v>
      </c>
      <c r="X1382" s="50">
        <f>YEAR(B1382)</f>
        <v>2010</v>
      </c>
      <c r="Y1382" s="50">
        <f>MONTH(B1382)</f>
        <v>10</v>
      </c>
      <c r="Z1382" s="56">
        <f>X1382*100+Y1382</f>
        <v>201010</v>
      </c>
      <c r="AA1382" s="56">
        <f>WEEKNUM(B1382,1)</f>
        <v>42</v>
      </c>
      <c r="AB1382" s="58">
        <f>IF(ISBLANK(B1382)," ",MAX(B1382-B1381-1,0))</f>
        <v>1.4159722222248092</v>
      </c>
      <c r="AC1382" s="56">
        <f>DAY(B1382)</f>
        <v>16</v>
      </c>
      <c r="AD1382" s="53">
        <f>U1382+V1382</f>
        <v>0.21613126947486389</v>
      </c>
      <c r="AE1382" s="56">
        <f>IF("1-Swim"=D1382,E1382*46.7,IF("2-Bike"=D1382,E1382,IF("3-Run"=D1382,E1382*4.27,0)))</f>
        <v>14.816899999999999</v>
      </c>
    </row>
    <row r="1383" spans="1:31" x14ac:dyDescent="0.25">
      <c r="A1383" s="50">
        <v>1382</v>
      </c>
      <c r="B1383" s="51">
        <v>40469</v>
      </c>
      <c r="C1383" s="75">
        <f>B1383</f>
        <v>40469</v>
      </c>
      <c r="D1383" s="50" t="s">
        <v>1223</v>
      </c>
      <c r="E1383" s="50">
        <v>2</v>
      </c>
      <c r="F1383" s="50">
        <v>0</v>
      </c>
      <c r="G1383" s="50">
        <v>20</v>
      </c>
      <c r="H1383" s="50">
        <v>48</v>
      </c>
      <c r="I1383" s="53">
        <f>IF(E1383&gt;0,TIME(F1383,G1383,H1383),"")</f>
        <v>1.4444444444444446E-2</v>
      </c>
      <c r="J1383" s="54">
        <f>IF(E1383&gt;0,TIME(F1383,G1383,H1383)/E1383,"")</f>
        <v>7.2222222222222228E-3</v>
      </c>
      <c r="K1383" s="50" t="s">
        <v>1229</v>
      </c>
      <c r="L1383" s="50" t="s">
        <v>1321</v>
      </c>
      <c r="M1383" s="55">
        <f>IF(D1383&gt;0,0.0416666666666667/J1383,"")</f>
        <v>5.7692307692307736</v>
      </c>
      <c r="N1383" s="50">
        <v>0</v>
      </c>
      <c r="Q1383" s="151">
        <f>IF("1-Swim"=D1383,J1383*2.4,IF("2-Bike"=D1383,J1383*112,IF("3-Run"=D1383,J1383*26.2,0)))</f>
        <v>0.18922222222222224</v>
      </c>
      <c r="R1383" s="151">
        <f>Q1383/2</f>
        <v>9.4611111111111118E-2</v>
      </c>
      <c r="S1383" s="53">
        <f>J1383*26.2</f>
        <v>0.18922222222222224</v>
      </c>
      <c r="T1383" s="53">
        <f>(J1383+0.0013889)*26.2</f>
        <v>0.2256114022222222</v>
      </c>
      <c r="U1383" s="53">
        <f>S1383/2</f>
        <v>9.4611111111111118E-2</v>
      </c>
      <c r="V1383" s="53">
        <f>T1383/2</f>
        <v>0.1128057011111111</v>
      </c>
      <c r="W1383" s="50">
        <f>RANK(J1383,J:J,1)</f>
        <v>1809</v>
      </c>
      <c r="X1383" s="50">
        <f>YEAR(B1383)</f>
        <v>2010</v>
      </c>
      <c r="Y1383" s="50">
        <f>MONTH(B1383)</f>
        <v>10</v>
      </c>
      <c r="Z1383" s="56">
        <f>X1383*100+Y1383</f>
        <v>201010</v>
      </c>
      <c r="AA1383" s="56">
        <f>WEEKNUM(B1383,1)</f>
        <v>43</v>
      </c>
      <c r="AB1383" s="58">
        <f>IF(ISBLANK(B1383)," ",MAX(B1383-B1382-1,0))</f>
        <v>0.58402777777519077</v>
      </c>
      <c r="AC1383" s="56">
        <f>DAY(B1383)</f>
        <v>18</v>
      </c>
      <c r="AD1383" s="53">
        <f>U1383+V1383</f>
        <v>0.20741681222222222</v>
      </c>
      <c r="AE1383" s="56">
        <f>IF("1-Swim"=D1383,E1383*46.7,IF("2-Bike"=D1383,E1383,IF("3-Run"=D1383,E1383*4.27,0)))</f>
        <v>8.5399999999999991</v>
      </c>
    </row>
    <row r="1384" spans="1:31" x14ac:dyDescent="0.25">
      <c r="A1384" s="50">
        <v>1383</v>
      </c>
      <c r="B1384" s="51">
        <v>40473</v>
      </c>
      <c r="C1384" s="75">
        <f>B1384</f>
        <v>40473</v>
      </c>
      <c r="D1384" s="50" t="s">
        <v>1223</v>
      </c>
      <c r="E1384" s="50">
        <v>1</v>
      </c>
      <c r="F1384" s="50">
        <v>0</v>
      </c>
      <c r="G1384" s="50">
        <v>10</v>
      </c>
      <c r="H1384" s="50">
        <v>20</v>
      </c>
      <c r="I1384" s="53">
        <f>IF(E1384&gt;0,TIME(F1384,G1384,H1384),"")</f>
        <v>7.1759259259259259E-3</v>
      </c>
      <c r="J1384" s="54">
        <f>IF(E1384&gt;0,TIME(F1384,G1384,H1384)/E1384,"")</f>
        <v>7.1759259259259259E-3</v>
      </c>
      <c r="K1384" s="50" t="s">
        <v>1229</v>
      </c>
      <c r="L1384" s="50" t="s">
        <v>1321</v>
      </c>
      <c r="M1384" s="55">
        <f>IF(D1384&gt;0,0.0416666666666667/J1384,"")</f>
        <v>5.8064516129032304</v>
      </c>
      <c r="N1384" s="50">
        <v>0</v>
      </c>
      <c r="Q1384" s="151">
        <f>IF("1-Swim"=D1384,J1384*2.4,IF("2-Bike"=D1384,J1384*112,IF("3-Run"=D1384,J1384*26.2,0)))</f>
        <v>0.18800925925925926</v>
      </c>
      <c r="R1384" s="151">
        <f>Q1384/2</f>
        <v>9.4004629629629632E-2</v>
      </c>
      <c r="S1384" s="53">
        <f>J1384*26.2</f>
        <v>0.18800925925925926</v>
      </c>
      <c r="T1384" s="53">
        <f>(J1384+0.0013889)*26.2</f>
        <v>0.22439843925925926</v>
      </c>
      <c r="U1384" s="53">
        <f>S1384/2</f>
        <v>9.4004629629629632E-2</v>
      </c>
      <c r="V1384" s="53">
        <f>T1384/2</f>
        <v>0.11219921962962963</v>
      </c>
      <c r="W1384" s="50">
        <f>RANK(J1384,J:J,1)</f>
        <v>1750</v>
      </c>
      <c r="X1384" s="50">
        <f>YEAR(B1384)</f>
        <v>2010</v>
      </c>
      <c r="Y1384" s="50">
        <f>MONTH(B1384)</f>
        <v>10</v>
      </c>
      <c r="Z1384" s="56">
        <f>X1384*100+Y1384</f>
        <v>201010</v>
      </c>
      <c r="AA1384" s="56">
        <f>WEEKNUM(B1384,1)</f>
        <v>43</v>
      </c>
      <c r="AB1384" s="58">
        <f>IF(ISBLANK(B1384)," ",MAX(B1384-B1383-1,0))</f>
        <v>3</v>
      </c>
      <c r="AC1384" s="56">
        <f>DAY(B1384)</f>
        <v>22</v>
      </c>
      <c r="AD1384" s="53">
        <f>U1384+V1384</f>
        <v>0.20620384925925928</v>
      </c>
      <c r="AE1384" s="56">
        <f>IF("1-Swim"=D1384,E1384*46.7,IF("2-Bike"=D1384,E1384,IF("3-Run"=D1384,E1384*4.27,0)))</f>
        <v>4.2699999999999996</v>
      </c>
    </row>
    <row r="1385" spans="1:31" x14ac:dyDescent="0.25">
      <c r="A1385" s="50">
        <v>1384</v>
      </c>
      <c r="B1385" s="51">
        <v>40475.390277777777</v>
      </c>
      <c r="C1385" s="75">
        <f>B1385</f>
        <v>40475.390277777777</v>
      </c>
      <c r="D1385" s="50" t="s">
        <v>1223</v>
      </c>
      <c r="E1385" s="50">
        <v>3.01</v>
      </c>
      <c r="F1385" s="50">
        <v>0</v>
      </c>
      <c r="G1385" s="50">
        <v>33</v>
      </c>
      <c r="H1385" s="50">
        <v>20</v>
      </c>
      <c r="I1385" s="53">
        <f>IF(E1385&gt;0,TIME(F1385,G1385,H1385),"")</f>
        <v>2.314814814814815E-2</v>
      </c>
      <c r="J1385" s="54">
        <f>IF(E1385&gt;0,TIME(F1385,G1385,H1385)/E1385,"")</f>
        <v>7.6904146671588547E-3</v>
      </c>
      <c r="K1385" s="50" t="s">
        <v>1229</v>
      </c>
      <c r="L1385" s="50" t="s">
        <v>795</v>
      </c>
      <c r="M1385" s="55">
        <f>IF(D1385&gt;0,0.0416666666666667/J1385,"")</f>
        <v>5.4180000000000028</v>
      </c>
      <c r="N1385" s="50">
        <v>0</v>
      </c>
      <c r="Q1385" s="151">
        <f>IF("1-Swim"=D1385,J1385*2.4,IF("2-Bike"=D1385,J1385*112,IF("3-Run"=D1385,J1385*26.2,0)))</f>
        <v>0.20148886427956197</v>
      </c>
      <c r="R1385" s="151">
        <f>Q1385/2</f>
        <v>0.10074443213978099</v>
      </c>
      <c r="S1385" s="53">
        <f>J1385*26.2</f>
        <v>0.20148886427956197</v>
      </c>
      <c r="T1385" s="53">
        <f>(J1385+0.0013889)*26.2</f>
        <v>0.23787804427956197</v>
      </c>
      <c r="U1385" s="53">
        <f>S1385/2</f>
        <v>0.10074443213978099</v>
      </c>
      <c r="V1385" s="53">
        <f>T1385/2</f>
        <v>0.11893902213978098</v>
      </c>
      <c r="W1385" s="50">
        <f>RANK(J1385,J:J,1)</f>
        <v>2225</v>
      </c>
      <c r="X1385" s="50">
        <f>YEAR(B1385)</f>
        <v>2010</v>
      </c>
      <c r="Y1385" s="50">
        <f>MONTH(B1385)</f>
        <v>10</v>
      </c>
      <c r="Z1385" s="56">
        <f>X1385*100+Y1385</f>
        <v>201010</v>
      </c>
      <c r="AA1385" s="56">
        <f>WEEKNUM(B1385,1)</f>
        <v>44</v>
      </c>
      <c r="AB1385" s="58">
        <f>IF(ISBLANK(B1385)," ",MAX(B1385-B1384-1,0))</f>
        <v>1.390277777776646</v>
      </c>
      <c r="AC1385" s="56">
        <f>DAY(B1385)</f>
        <v>24</v>
      </c>
      <c r="AD1385" s="53">
        <f>U1385+V1385</f>
        <v>0.21968345427956198</v>
      </c>
      <c r="AE1385" s="56">
        <f>IF("1-Swim"=D1385,E1385*46.7,IF("2-Bike"=D1385,E1385,IF("3-Run"=D1385,E1385*4.27,0)))</f>
        <v>12.852699999999999</v>
      </c>
    </row>
    <row r="1386" spans="1:31" x14ac:dyDescent="0.25">
      <c r="A1386" s="50">
        <v>1385</v>
      </c>
      <c r="B1386" s="51">
        <v>40480</v>
      </c>
      <c r="C1386" s="75">
        <f>B1386</f>
        <v>40480</v>
      </c>
      <c r="D1386" s="50" t="s">
        <v>1223</v>
      </c>
      <c r="E1386" s="50">
        <v>2.5</v>
      </c>
      <c r="F1386" s="50">
        <v>0</v>
      </c>
      <c r="G1386" s="50">
        <v>24</v>
      </c>
      <c r="H1386" s="50">
        <v>56</v>
      </c>
      <c r="I1386" s="53">
        <f>IF(E1386&gt;0,TIME(F1386,G1386,H1386),"")</f>
        <v>1.7314814814814814E-2</v>
      </c>
      <c r="J1386" s="54">
        <f>IF(E1386&gt;0,TIME(F1386,G1386,H1386)/E1386,"")</f>
        <v>6.9259259259259257E-3</v>
      </c>
      <c r="K1386" s="50" t="s">
        <v>1229</v>
      </c>
      <c r="L1386" s="50" t="s">
        <v>1321</v>
      </c>
      <c r="M1386" s="55">
        <f>IF(D1386&gt;0,0.0416666666666667/J1386,"")</f>
        <v>6.0160427807486681</v>
      </c>
      <c r="N1386" s="50">
        <v>0</v>
      </c>
      <c r="Q1386" s="151">
        <f>IF("1-Swim"=D1386,J1386*2.4,IF("2-Bike"=D1386,J1386*112,IF("3-Run"=D1386,J1386*26.2,0)))</f>
        <v>0.18145925925925924</v>
      </c>
      <c r="R1386" s="151">
        <f>Q1386/2</f>
        <v>9.0729629629629618E-2</v>
      </c>
      <c r="S1386" s="53">
        <f>J1386*26.2</f>
        <v>0.18145925925925924</v>
      </c>
      <c r="T1386" s="53">
        <f>(J1386+0.0013889)*26.2</f>
        <v>0.21784843925925926</v>
      </c>
      <c r="U1386" s="53">
        <f>S1386/2</f>
        <v>9.0729629629629618E-2</v>
      </c>
      <c r="V1386" s="53">
        <f>T1386/2</f>
        <v>0.10892421962962963</v>
      </c>
      <c r="W1386" s="50">
        <f>RANK(J1386,J:J,1)</f>
        <v>1461</v>
      </c>
      <c r="X1386" s="50">
        <f>YEAR(B1386)</f>
        <v>2010</v>
      </c>
      <c r="Y1386" s="50">
        <f>MONTH(B1386)</f>
        <v>10</v>
      </c>
      <c r="Z1386" s="56">
        <f>X1386*100+Y1386</f>
        <v>201010</v>
      </c>
      <c r="AA1386" s="56">
        <f>WEEKNUM(B1386,1)</f>
        <v>44</v>
      </c>
      <c r="AB1386" s="58">
        <f>IF(ISBLANK(B1386)," ",MAX(B1386-B1385-1,0))</f>
        <v>3.609722222223354</v>
      </c>
      <c r="AC1386" s="56">
        <f>DAY(B1386)</f>
        <v>29</v>
      </c>
      <c r="AD1386" s="53">
        <f>U1386+V1386</f>
        <v>0.19965384925925925</v>
      </c>
      <c r="AE1386" s="56">
        <f>IF("1-Swim"=D1386,E1386*46.7,IF("2-Bike"=D1386,E1386,IF("3-Run"=D1386,E1386*4.27,0)))</f>
        <v>10.674999999999999</v>
      </c>
    </row>
    <row r="1387" spans="1:31" x14ac:dyDescent="0.25">
      <c r="A1387" s="50">
        <v>1386</v>
      </c>
      <c r="B1387" s="51">
        <v>40482.381944444445</v>
      </c>
      <c r="C1387" s="75">
        <f>B1387</f>
        <v>40482.381944444445</v>
      </c>
      <c r="D1387" s="50" t="s">
        <v>1223</v>
      </c>
      <c r="E1387" s="50">
        <v>3.01</v>
      </c>
      <c r="F1387" s="50">
        <v>0</v>
      </c>
      <c r="G1387" s="50">
        <v>35</v>
      </c>
      <c r="H1387" s="50">
        <v>56</v>
      </c>
      <c r="I1387" s="53">
        <f>IF(E1387&gt;0,TIME(F1387,G1387,H1387),"")</f>
        <v>2.49537037037037E-2</v>
      </c>
      <c r="J1387" s="54">
        <f>IF(E1387&gt;0,TIME(F1387,G1387,H1387)/E1387,"")</f>
        <v>8.2902670111972433E-3</v>
      </c>
      <c r="K1387" s="50" t="s">
        <v>1229</v>
      </c>
      <c r="L1387" s="50" t="s">
        <v>795</v>
      </c>
      <c r="M1387" s="55">
        <f>IF(D1387&gt;0,0.0416666666666667/J1387,"")</f>
        <v>5.0259740259740298</v>
      </c>
      <c r="N1387" s="50">
        <v>0</v>
      </c>
      <c r="Q1387" s="151">
        <f>IF("1-Swim"=D1387,J1387*2.4,IF("2-Bike"=D1387,J1387*112,IF("3-Run"=D1387,J1387*26.2,0)))</f>
        <v>0.21720499569336776</v>
      </c>
      <c r="R1387" s="151">
        <f>Q1387/2</f>
        <v>0.10860249784668388</v>
      </c>
      <c r="S1387" s="53">
        <f>J1387*26.2</f>
        <v>0.21720499569336776</v>
      </c>
      <c r="T1387" s="53">
        <f>(J1387+0.0013889)*26.2</f>
        <v>0.25359417569336778</v>
      </c>
      <c r="U1387" s="53">
        <f>S1387/2</f>
        <v>0.10860249784668388</v>
      </c>
      <c r="V1387" s="53">
        <f>T1387/2</f>
        <v>0.12679708784668389</v>
      </c>
      <c r="W1387" s="50">
        <f>RANK(J1387,J:J,1)</f>
        <v>2580</v>
      </c>
      <c r="X1387" s="50">
        <f>YEAR(B1387)</f>
        <v>2010</v>
      </c>
      <c r="Y1387" s="50">
        <f>MONTH(B1387)</f>
        <v>10</v>
      </c>
      <c r="Z1387" s="56">
        <f>X1387*100+Y1387</f>
        <v>201010</v>
      </c>
      <c r="AA1387" s="56">
        <f>WEEKNUM(B1387,1)</f>
        <v>45</v>
      </c>
      <c r="AB1387" s="58">
        <f>IF(ISBLANK(B1387)," ",MAX(B1387-B1386-1,0))</f>
        <v>1.3819444444452529</v>
      </c>
      <c r="AC1387" s="56">
        <f>DAY(B1387)</f>
        <v>31</v>
      </c>
      <c r="AD1387" s="53">
        <f>U1387+V1387</f>
        <v>0.23539958569336777</v>
      </c>
      <c r="AE1387" s="56">
        <f>IF("1-Swim"=D1387,E1387*46.7,IF("2-Bike"=D1387,E1387,IF("3-Run"=D1387,E1387*4.27,0)))</f>
        <v>12.852699999999999</v>
      </c>
    </row>
    <row r="1388" spans="1:31" x14ac:dyDescent="0.25">
      <c r="A1388" s="50">
        <v>1387</v>
      </c>
      <c r="B1388" s="51">
        <v>40484</v>
      </c>
      <c r="C1388" s="75">
        <f>B1388</f>
        <v>40484</v>
      </c>
      <c r="D1388" s="50" t="s">
        <v>1223</v>
      </c>
      <c r="E1388" s="50">
        <v>1</v>
      </c>
      <c r="F1388" s="50">
        <v>0</v>
      </c>
      <c r="G1388" s="50">
        <v>9</v>
      </c>
      <c r="H1388" s="50">
        <v>18</v>
      </c>
      <c r="I1388" s="53">
        <f>IF(E1388&gt;0,TIME(F1388,G1388,H1388),"")</f>
        <v>6.4583333333333333E-3</v>
      </c>
      <c r="J1388" s="54">
        <f>IF(E1388&gt;0,TIME(F1388,G1388,H1388)/E1388,"")</f>
        <v>6.4583333333333333E-3</v>
      </c>
      <c r="K1388" s="50" t="s">
        <v>1229</v>
      </c>
      <c r="L1388" s="50" t="s">
        <v>1321</v>
      </c>
      <c r="M1388" s="55">
        <f>IF(D1388&gt;0,0.0416666666666667/J1388,"")</f>
        <v>6.4516129032258114</v>
      </c>
      <c r="N1388" s="50">
        <v>0</v>
      </c>
      <c r="Q1388" s="151">
        <f>IF("1-Swim"=D1388,J1388*2.4,IF("2-Bike"=D1388,J1388*112,IF("3-Run"=D1388,J1388*26.2,0)))</f>
        <v>0.16920833333333332</v>
      </c>
      <c r="R1388" s="151">
        <f>Q1388/2</f>
        <v>8.4604166666666661E-2</v>
      </c>
      <c r="S1388" s="53">
        <f>J1388*26.2</f>
        <v>0.16920833333333332</v>
      </c>
      <c r="T1388" s="53">
        <f>(J1388+0.0013889)*26.2</f>
        <v>0.20559751333333334</v>
      </c>
      <c r="U1388" s="53">
        <f>S1388/2</f>
        <v>8.4604166666666661E-2</v>
      </c>
      <c r="V1388" s="53">
        <f>T1388/2</f>
        <v>0.10279875666666667</v>
      </c>
      <c r="W1388" s="50">
        <f>RANK(J1388,J:J,1)</f>
        <v>982</v>
      </c>
      <c r="X1388" s="50">
        <f>YEAR(B1388)</f>
        <v>2010</v>
      </c>
      <c r="Y1388" s="50">
        <f>MONTH(B1388)</f>
        <v>11</v>
      </c>
      <c r="Z1388" s="56">
        <f>X1388*100+Y1388</f>
        <v>201011</v>
      </c>
      <c r="AA1388" s="56">
        <f>WEEKNUM(B1388,1)</f>
        <v>45</v>
      </c>
      <c r="AB1388" s="58">
        <f>IF(ISBLANK(B1388)," ",MAX(B1388-B1387-1,0))</f>
        <v>0.61805555555474712</v>
      </c>
      <c r="AC1388" s="56">
        <f>DAY(B1388)</f>
        <v>2</v>
      </c>
      <c r="AD1388" s="53">
        <f>U1388+V1388</f>
        <v>0.18740292333333333</v>
      </c>
      <c r="AE1388" s="56">
        <f>IF("1-Swim"=D1388,E1388*46.7,IF("2-Bike"=D1388,E1388,IF("3-Run"=D1388,E1388*4.27,0)))</f>
        <v>4.2699999999999996</v>
      </c>
    </row>
    <row r="1389" spans="1:31" x14ac:dyDescent="0.25">
      <c r="A1389" s="50">
        <v>1388</v>
      </c>
      <c r="B1389" s="51">
        <v>40488.416666666664</v>
      </c>
      <c r="C1389" s="75">
        <f>B1389</f>
        <v>40488.416666666664</v>
      </c>
      <c r="D1389" s="50" t="s">
        <v>1223</v>
      </c>
      <c r="E1389" s="50">
        <v>3.08</v>
      </c>
      <c r="F1389" s="50">
        <v>0</v>
      </c>
      <c r="G1389" s="50">
        <v>30</v>
      </c>
      <c r="H1389" s="50">
        <v>55</v>
      </c>
      <c r="I1389" s="53">
        <f>IF(E1389&gt;0,TIME(F1389,G1389,H1389),"")</f>
        <v>2.146990740740741E-2</v>
      </c>
      <c r="J1389" s="54">
        <f>IF(E1389&gt;0,TIME(F1389,G1389,H1389)/E1389,"")</f>
        <v>6.9707491582491586E-3</v>
      </c>
      <c r="K1389" s="50" t="s">
        <v>1229</v>
      </c>
      <c r="L1389" s="50" t="s">
        <v>1226</v>
      </c>
      <c r="M1389" s="55">
        <f>IF(D1389&gt;0,0.0416666666666667/J1389,"")</f>
        <v>5.9773584905660417</v>
      </c>
      <c r="N1389" s="50">
        <v>0</v>
      </c>
      <c r="Q1389" s="151">
        <f>IF("1-Swim"=D1389,J1389*2.4,IF("2-Bike"=D1389,J1389*112,IF("3-Run"=D1389,J1389*26.2,0)))</f>
        <v>0.18263362794612795</v>
      </c>
      <c r="R1389" s="151">
        <f>Q1389/2</f>
        <v>9.1316813973063973E-2</v>
      </c>
      <c r="S1389" s="53">
        <f>J1389*26.2</f>
        <v>0.18263362794612795</v>
      </c>
      <c r="T1389" s="53">
        <f>(J1389+0.0013889)*26.2</f>
        <v>0.21902280794612797</v>
      </c>
      <c r="U1389" s="53">
        <f>S1389/2</f>
        <v>9.1316813973063973E-2</v>
      </c>
      <c r="V1389" s="53">
        <f>T1389/2</f>
        <v>0.10951140397306398</v>
      </c>
      <c r="W1389" s="50">
        <f>RANK(J1389,J:J,1)</f>
        <v>1532</v>
      </c>
      <c r="X1389" s="50">
        <f>YEAR(B1389)</f>
        <v>2010</v>
      </c>
      <c r="Y1389" s="50">
        <f>MONTH(B1389)</f>
        <v>11</v>
      </c>
      <c r="Z1389" s="56">
        <f>X1389*100+Y1389</f>
        <v>201011</v>
      </c>
      <c r="AA1389" s="56">
        <f>WEEKNUM(B1389,1)</f>
        <v>45</v>
      </c>
      <c r="AB1389" s="58">
        <f>IF(ISBLANK(B1389)," ",MAX(B1389-B1388-1,0))</f>
        <v>3.4166666666642413</v>
      </c>
      <c r="AC1389" s="56">
        <f>DAY(B1389)</f>
        <v>6</v>
      </c>
      <c r="AD1389" s="53">
        <f>U1389+V1389</f>
        <v>0.20082821794612796</v>
      </c>
      <c r="AE1389" s="56">
        <f>IF("1-Swim"=D1389,E1389*46.7,IF("2-Bike"=D1389,E1389,IF("3-Run"=D1389,E1389*4.27,0)))</f>
        <v>13.151599999999998</v>
      </c>
    </row>
    <row r="1390" spans="1:31" x14ac:dyDescent="0.25">
      <c r="A1390" s="50">
        <v>1389</v>
      </c>
      <c r="B1390" s="51">
        <v>40501</v>
      </c>
      <c r="C1390" s="75">
        <f>B1390</f>
        <v>40501</v>
      </c>
      <c r="D1390" s="50" t="s">
        <v>1223</v>
      </c>
      <c r="E1390" s="50">
        <v>1</v>
      </c>
      <c r="F1390" s="50">
        <v>0</v>
      </c>
      <c r="G1390" s="50">
        <v>9</v>
      </c>
      <c r="H1390" s="50">
        <v>15</v>
      </c>
      <c r="I1390" s="53">
        <f>IF(E1390&gt;0,TIME(F1390,G1390,H1390),"")</f>
        <v>6.4236111111111117E-3</v>
      </c>
      <c r="J1390" s="54">
        <f>IF(E1390&gt;0,TIME(F1390,G1390,H1390)/E1390,"")</f>
        <v>6.4236111111111117E-3</v>
      </c>
      <c r="K1390" s="50" t="s">
        <v>1229</v>
      </c>
      <c r="L1390" s="50" t="s">
        <v>1321</v>
      </c>
      <c r="M1390" s="55">
        <f>IF(D1390&gt;0,0.0416666666666667/J1390,"")</f>
        <v>6.4864864864864913</v>
      </c>
      <c r="N1390" s="50">
        <v>0</v>
      </c>
      <c r="Q1390" s="151">
        <f>IF("1-Swim"=D1390,J1390*2.4,IF("2-Bike"=D1390,J1390*112,IF("3-Run"=D1390,J1390*26.2,0)))</f>
        <v>0.16829861111111113</v>
      </c>
      <c r="R1390" s="151">
        <f>Q1390/2</f>
        <v>8.4149305555555567E-2</v>
      </c>
      <c r="S1390" s="53">
        <f>J1390*26.2</f>
        <v>0.16829861111111113</v>
      </c>
      <c r="T1390" s="53">
        <f>(J1390+0.0013889)*26.2</f>
        <v>0.2046877911111111</v>
      </c>
      <c r="U1390" s="53">
        <f>S1390/2</f>
        <v>8.4149305555555567E-2</v>
      </c>
      <c r="V1390" s="53">
        <f>T1390/2</f>
        <v>0.10234389555555555</v>
      </c>
      <c r="W1390" s="50">
        <f>RANK(J1390,J:J,1)</f>
        <v>949</v>
      </c>
      <c r="X1390" s="50">
        <f>YEAR(B1390)</f>
        <v>2010</v>
      </c>
      <c r="Y1390" s="50">
        <f>MONTH(B1390)</f>
        <v>11</v>
      </c>
      <c r="Z1390" s="56">
        <f>X1390*100+Y1390</f>
        <v>201011</v>
      </c>
      <c r="AA1390" s="56">
        <f>WEEKNUM(B1390,1)</f>
        <v>47</v>
      </c>
      <c r="AB1390" s="58">
        <f>IF(ISBLANK(B1390)," ",MAX(B1390-B1389-1,0))</f>
        <v>11.583333333335759</v>
      </c>
      <c r="AC1390" s="56">
        <f>DAY(B1390)</f>
        <v>19</v>
      </c>
      <c r="AD1390" s="53">
        <f>U1390+V1390</f>
        <v>0.18649320111111112</v>
      </c>
      <c r="AE1390" s="56">
        <f>IF("1-Swim"=D1390,E1390*46.7,IF("2-Bike"=D1390,E1390,IF("3-Run"=D1390,E1390*4.27,0)))</f>
        <v>4.2699999999999996</v>
      </c>
    </row>
    <row r="1391" spans="1:31" x14ac:dyDescent="0.25">
      <c r="A1391" s="50">
        <v>1390</v>
      </c>
      <c r="B1391" s="51">
        <v>40505</v>
      </c>
      <c r="C1391" s="75">
        <f>B1391</f>
        <v>40505</v>
      </c>
      <c r="D1391" s="50" t="s">
        <v>1223</v>
      </c>
      <c r="E1391" s="50">
        <v>1.5</v>
      </c>
      <c r="F1391" s="50">
        <v>0</v>
      </c>
      <c r="G1391" s="50">
        <v>18</v>
      </c>
      <c r="H1391" s="50">
        <v>27</v>
      </c>
      <c r="I1391" s="53">
        <f>IF(E1391&gt;0,TIME(F1391,G1391,H1391),"")</f>
        <v>1.2812499999999999E-2</v>
      </c>
      <c r="J1391" s="54">
        <f>IF(E1391&gt;0,TIME(F1391,G1391,H1391)/E1391,"")</f>
        <v>8.5416666666666662E-3</v>
      </c>
      <c r="K1391" s="50" t="s">
        <v>1229</v>
      </c>
      <c r="L1391" s="50" t="s">
        <v>1321</v>
      </c>
      <c r="M1391" s="55">
        <f>IF(D1391&gt;0,0.0416666666666667/J1391,"")</f>
        <v>4.8780487804878092</v>
      </c>
      <c r="N1391" s="50">
        <v>0</v>
      </c>
      <c r="Q1391" s="151">
        <f>IF("1-Swim"=D1391,J1391*2.4,IF("2-Bike"=D1391,J1391*112,IF("3-Run"=D1391,J1391*26.2,0)))</f>
        <v>0.22379166666666664</v>
      </c>
      <c r="R1391" s="151">
        <f>Q1391/2</f>
        <v>0.11189583333333332</v>
      </c>
      <c r="S1391" s="53">
        <f>J1391*26.2</f>
        <v>0.22379166666666664</v>
      </c>
      <c r="T1391" s="53">
        <f>(J1391+0.0013889)*26.2</f>
        <v>0.26018084666666663</v>
      </c>
      <c r="U1391" s="53">
        <f>S1391/2</f>
        <v>0.11189583333333332</v>
      </c>
      <c r="V1391" s="53">
        <f>T1391/2</f>
        <v>0.13009042333333332</v>
      </c>
      <c r="W1391" s="50">
        <f>RANK(J1391,J:J,1)</f>
        <v>2668</v>
      </c>
      <c r="X1391" s="50">
        <f>YEAR(B1391)</f>
        <v>2010</v>
      </c>
      <c r="Y1391" s="50">
        <f>MONTH(B1391)</f>
        <v>11</v>
      </c>
      <c r="Z1391" s="56">
        <f>X1391*100+Y1391</f>
        <v>201011</v>
      </c>
      <c r="AA1391" s="56">
        <f>WEEKNUM(B1391,1)</f>
        <v>48</v>
      </c>
      <c r="AB1391" s="58">
        <f>IF(ISBLANK(B1391)," ",MAX(B1391-B1390-1,0))</f>
        <v>3</v>
      </c>
      <c r="AC1391" s="56">
        <f>DAY(B1391)</f>
        <v>23</v>
      </c>
      <c r="AD1391" s="53">
        <f>U1391+V1391</f>
        <v>0.24198625666666662</v>
      </c>
      <c r="AE1391" s="56">
        <f>IF("1-Swim"=D1391,E1391*46.7,IF("2-Bike"=D1391,E1391,IF("3-Run"=D1391,E1391*4.27,0)))</f>
        <v>6.4049999999999994</v>
      </c>
    </row>
    <row r="1392" spans="1:31" x14ac:dyDescent="0.25">
      <c r="A1392" s="50">
        <v>1391</v>
      </c>
      <c r="B1392" s="51">
        <v>40509</v>
      </c>
      <c r="C1392" s="75">
        <f>B1392</f>
        <v>40509</v>
      </c>
      <c r="D1392" s="50" t="s">
        <v>1223</v>
      </c>
      <c r="E1392" s="50">
        <v>1.5</v>
      </c>
      <c r="F1392" s="50">
        <v>0</v>
      </c>
      <c r="G1392" s="50">
        <v>14</v>
      </c>
      <c r="H1392" s="50">
        <v>29</v>
      </c>
      <c r="I1392" s="53">
        <f>IF(E1392&gt;0,TIME(F1392,G1392,H1392),"")</f>
        <v>1.005787037037037E-2</v>
      </c>
      <c r="J1392" s="54">
        <f>IF(E1392&gt;0,TIME(F1392,G1392,H1392)/E1392,"")</f>
        <v>6.7052469135802468E-3</v>
      </c>
      <c r="K1392" s="50" t="s">
        <v>1229</v>
      </c>
      <c r="L1392" s="50" t="s">
        <v>1321</v>
      </c>
      <c r="M1392" s="55">
        <f>IF(D1392&gt;0,0.0416666666666667/J1392,"")</f>
        <v>6.214039125431535</v>
      </c>
      <c r="N1392" s="50">
        <v>0</v>
      </c>
      <c r="Q1392" s="151">
        <f>IF("1-Swim"=D1392,J1392*2.4,IF("2-Bike"=D1392,J1392*112,IF("3-Run"=D1392,J1392*26.2,0)))</f>
        <v>0.17567746913580246</v>
      </c>
      <c r="R1392" s="151">
        <f>Q1392/2</f>
        <v>8.7838734567901228E-2</v>
      </c>
      <c r="S1392" s="53">
        <f>J1392*26.2</f>
        <v>0.17567746913580246</v>
      </c>
      <c r="T1392" s="53">
        <f>(J1392+0.0013889)*26.2</f>
        <v>0.21206664913580245</v>
      </c>
      <c r="U1392" s="53">
        <f>S1392/2</f>
        <v>8.7838734567901228E-2</v>
      </c>
      <c r="V1392" s="53">
        <f>T1392/2</f>
        <v>0.10603332456790122</v>
      </c>
      <c r="W1392" s="50">
        <f>RANK(J1392,J:J,1)</f>
        <v>1191</v>
      </c>
      <c r="X1392" s="50">
        <f>YEAR(B1392)</f>
        <v>2010</v>
      </c>
      <c r="Y1392" s="50">
        <f>MONTH(B1392)</f>
        <v>11</v>
      </c>
      <c r="Z1392" s="56">
        <f>X1392*100+Y1392</f>
        <v>201011</v>
      </c>
      <c r="AA1392" s="56">
        <f>WEEKNUM(B1392,1)</f>
        <v>48</v>
      </c>
      <c r="AB1392" s="58">
        <f>IF(ISBLANK(B1392)," ",MAX(B1392-B1391-1,0))</f>
        <v>3</v>
      </c>
      <c r="AC1392" s="56">
        <f>DAY(B1392)</f>
        <v>27</v>
      </c>
      <c r="AD1392" s="53">
        <f>U1392+V1392</f>
        <v>0.19387205913580247</v>
      </c>
      <c r="AE1392" s="56">
        <f>IF("1-Swim"=D1392,E1392*46.7,IF("2-Bike"=D1392,E1392,IF("3-Run"=D1392,E1392*4.27,0)))</f>
        <v>6.4049999999999994</v>
      </c>
    </row>
    <row r="1393" spans="1:31" x14ac:dyDescent="0.25">
      <c r="A1393" s="50">
        <v>1392</v>
      </c>
      <c r="B1393" s="51">
        <v>40511</v>
      </c>
      <c r="C1393" s="75">
        <f>B1393</f>
        <v>40511</v>
      </c>
      <c r="D1393" s="50" t="s">
        <v>1223</v>
      </c>
      <c r="E1393" s="50">
        <v>2</v>
      </c>
      <c r="F1393" s="50">
        <v>0</v>
      </c>
      <c r="G1393" s="50">
        <v>21</v>
      </c>
      <c r="H1393" s="50">
        <v>18</v>
      </c>
      <c r="I1393" s="53">
        <f>IF(E1393&gt;0,TIME(F1393,G1393,H1393),"")</f>
        <v>1.4791666666666668E-2</v>
      </c>
      <c r="J1393" s="54">
        <f>IF(E1393&gt;0,TIME(F1393,G1393,H1393)/E1393,"")</f>
        <v>7.3958333333333341E-3</v>
      </c>
      <c r="K1393" s="50" t="s">
        <v>1229</v>
      </c>
      <c r="L1393" s="50" t="s">
        <v>1321</v>
      </c>
      <c r="M1393" s="55">
        <f>IF(D1393&gt;0,0.0416666666666667/J1393,"")</f>
        <v>5.6338028169014125</v>
      </c>
      <c r="N1393" s="50">
        <v>0</v>
      </c>
      <c r="Q1393" s="151">
        <f>IF("1-Swim"=D1393,J1393*2.4,IF("2-Bike"=D1393,J1393*112,IF("3-Run"=D1393,J1393*26.2,0)))</f>
        <v>0.19377083333333334</v>
      </c>
      <c r="R1393" s="151">
        <f>Q1393/2</f>
        <v>9.6885416666666668E-2</v>
      </c>
      <c r="S1393" s="53">
        <f>J1393*26.2</f>
        <v>0.19377083333333334</v>
      </c>
      <c r="T1393" s="53">
        <f>(J1393+0.0013889)*26.2</f>
        <v>0.23016001333333336</v>
      </c>
      <c r="U1393" s="53">
        <f>S1393/2</f>
        <v>9.6885416666666668E-2</v>
      </c>
      <c r="V1393" s="53">
        <f>T1393/2</f>
        <v>0.11508000666666668</v>
      </c>
      <c r="W1393" s="50">
        <f>RANK(J1393,J:J,1)</f>
        <v>1968</v>
      </c>
      <c r="X1393" s="50">
        <f>YEAR(B1393)</f>
        <v>2010</v>
      </c>
      <c r="Y1393" s="50">
        <f>MONTH(B1393)</f>
        <v>11</v>
      </c>
      <c r="Z1393" s="56">
        <f>X1393*100+Y1393</f>
        <v>201011</v>
      </c>
      <c r="AA1393" s="56">
        <f>WEEKNUM(B1393,1)</f>
        <v>49</v>
      </c>
      <c r="AB1393" s="58">
        <f>IF(ISBLANK(B1393)," ",MAX(B1393-B1392-1,0))</f>
        <v>1</v>
      </c>
      <c r="AC1393" s="56">
        <f>DAY(B1393)</f>
        <v>29</v>
      </c>
      <c r="AD1393" s="53">
        <f>U1393+V1393</f>
        <v>0.21196542333333335</v>
      </c>
      <c r="AE1393" s="56">
        <f>IF("1-Swim"=D1393,E1393*46.7,IF("2-Bike"=D1393,E1393,IF("3-Run"=D1393,E1393*4.27,0)))</f>
        <v>8.5399999999999991</v>
      </c>
    </row>
    <row r="1394" spans="1:31" x14ac:dyDescent="0.25">
      <c r="A1394" s="50">
        <v>1393</v>
      </c>
      <c r="B1394" s="51">
        <v>40515</v>
      </c>
      <c r="C1394" s="75">
        <f>B1394</f>
        <v>40515</v>
      </c>
      <c r="D1394" s="50" t="s">
        <v>1223</v>
      </c>
      <c r="E1394" s="50">
        <v>2</v>
      </c>
      <c r="F1394" s="50">
        <v>0</v>
      </c>
      <c r="G1394" s="50">
        <v>19</v>
      </c>
      <c r="H1394" s="50">
        <v>26</v>
      </c>
      <c r="I1394" s="53">
        <f>IF(E1394&gt;0,TIME(F1394,G1394,H1394),"")</f>
        <v>1.3495370370370371E-2</v>
      </c>
      <c r="J1394" s="54">
        <f>IF(E1394&gt;0,TIME(F1394,G1394,H1394)/E1394,"")</f>
        <v>6.7476851851851856E-3</v>
      </c>
      <c r="K1394" s="50" t="s">
        <v>1229</v>
      </c>
      <c r="L1394" s="50" t="s">
        <v>1321</v>
      </c>
      <c r="M1394" s="55">
        <f>IF(D1394&gt;0,0.0416666666666667/J1394,"")</f>
        <v>6.1749571183533494</v>
      </c>
      <c r="N1394" s="50">
        <v>0</v>
      </c>
      <c r="Q1394" s="151">
        <f>IF("1-Swim"=D1394,J1394*2.4,IF("2-Bike"=D1394,J1394*112,IF("3-Run"=D1394,J1394*26.2,0)))</f>
        <v>0.17678935185185185</v>
      </c>
      <c r="R1394" s="151">
        <f>Q1394/2</f>
        <v>8.8394675925925925E-2</v>
      </c>
      <c r="S1394" s="53">
        <f>J1394*26.2</f>
        <v>0.17678935185185185</v>
      </c>
      <c r="T1394" s="53">
        <f>(J1394+0.0013889)*26.2</f>
        <v>0.21317853185185184</v>
      </c>
      <c r="U1394" s="53">
        <f>S1394/2</f>
        <v>8.8394675925925925E-2</v>
      </c>
      <c r="V1394" s="53">
        <f>T1394/2</f>
        <v>0.10658926592592592</v>
      </c>
      <c r="W1394" s="50">
        <f>RANK(J1394,J:J,1)</f>
        <v>1247</v>
      </c>
      <c r="X1394" s="50">
        <f>YEAR(B1394)</f>
        <v>2010</v>
      </c>
      <c r="Y1394" s="50">
        <f>MONTH(B1394)</f>
        <v>12</v>
      </c>
      <c r="Z1394" s="56">
        <f>X1394*100+Y1394</f>
        <v>201012</v>
      </c>
      <c r="AA1394" s="56">
        <f>WEEKNUM(B1394,1)</f>
        <v>49</v>
      </c>
      <c r="AB1394" s="58">
        <f>IF(ISBLANK(B1394)," ",MAX(B1394-B1393-1,0))</f>
        <v>3</v>
      </c>
      <c r="AC1394" s="56">
        <f>DAY(B1394)</f>
        <v>3</v>
      </c>
      <c r="AD1394" s="53">
        <f>U1394+V1394</f>
        <v>0.19498394185185186</v>
      </c>
      <c r="AE1394" s="56">
        <f>IF("1-Swim"=D1394,E1394*46.7,IF("2-Bike"=D1394,E1394,IF("3-Run"=D1394,E1394*4.27,0)))</f>
        <v>8.5399999999999991</v>
      </c>
    </row>
    <row r="1395" spans="1:31" x14ac:dyDescent="0.25">
      <c r="A1395" s="50">
        <v>1394</v>
      </c>
      <c r="B1395" s="51">
        <v>40519</v>
      </c>
      <c r="C1395" s="75">
        <f>B1395</f>
        <v>40519</v>
      </c>
      <c r="D1395" s="50" t="s">
        <v>1223</v>
      </c>
      <c r="E1395" s="50">
        <v>2.5</v>
      </c>
      <c r="F1395" s="50">
        <v>0</v>
      </c>
      <c r="G1395" s="50">
        <v>29</v>
      </c>
      <c r="H1395" s="50">
        <v>56</v>
      </c>
      <c r="I1395" s="53">
        <f>IF(E1395&gt;0,TIME(F1395,G1395,H1395),"")</f>
        <v>2.0787037037037038E-2</v>
      </c>
      <c r="J1395" s="54">
        <f>IF(E1395&gt;0,TIME(F1395,G1395,H1395)/E1395,"")</f>
        <v>8.3148148148148148E-3</v>
      </c>
      <c r="K1395" s="50" t="s">
        <v>1229</v>
      </c>
      <c r="L1395" s="50" t="s">
        <v>1321</v>
      </c>
      <c r="M1395" s="55">
        <f>IF(D1395&gt;0,0.0416666666666667/J1395,"")</f>
        <v>5.0111358574610287</v>
      </c>
      <c r="N1395" s="50">
        <v>0</v>
      </c>
      <c r="Q1395" s="151">
        <f>IF("1-Swim"=D1395,J1395*2.4,IF("2-Bike"=D1395,J1395*112,IF("3-Run"=D1395,J1395*26.2,0)))</f>
        <v>0.21784814814814815</v>
      </c>
      <c r="R1395" s="151">
        <f>Q1395/2</f>
        <v>0.10892407407407408</v>
      </c>
      <c r="S1395" s="53">
        <f>J1395*26.2</f>
        <v>0.21784814814814815</v>
      </c>
      <c r="T1395" s="53">
        <f>(J1395+0.0013889)*26.2</f>
        <v>0.25423732814814815</v>
      </c>
      <c r="U1395" s="53">
        <f>S1395/2</f>
        <v>0.10892407407407408</v>
      </c>
      <c r="V1395" s="53">
        <f>T1395/2</f>
        <v>0.12711866407407407</v>
      </c>
      <c r="W1395" s="50">
        <f>RANK(J1395,J:J,1)</f>
        <v>2589</v>
      </c>
      <c r="X1395" s="50">
        <f>YEAR(B1395)</f>
        <v>2010</v>
      </c>
      <c r="Y1395" s="50">
        <f>MONTH(B1395)</f>
        <v>12</v>
      </c>
      <c r="Z1395" s="56">
        <f>X1395*100+Y1395</f>
        <v>201012</v>
      </c>
      <c r="AA1395" s="56">
        <f>WEEKNUM(B1395,1)</f>
        <v>50</v>
      </c>
      <c r="AB1395" s="58">
        <f>IF(ISBLANK(B1395)," ",MAX(B1395-B1394-1,0))</f>
        <v>3</v>
      </c>
      <c r="AC1395" s="56">
        <f>DAY(B1395)</f>
        <v>7</v>
      </c>
      <c r="AD1395" s="53">
        <f>U1395+V1395</f>
        <v>0.23604273814814813</v>
      </c>
      <c r="AE1395" s="56">
        <f>IF("1-Swim"=D1395,E1395*46.7,IF("2-Bike"=D1395,E1395,IF("3-Run"=D1395,E1395*4.27,0)))</f>
        <v>10.674999999999999</v>
      </c>
    </row>
    <row r="1396" spans="1:31" x14ac:dyDescent="0.25">
      <c r="A1396" s="50">
        <v>1395</v>
      </c>
      <c r="B1396" s="51">
        <v>40521</v>
      </c>
      <c r="C1396" s="75">
        <f>B1396</f>
        <v>40521</v>
      </c>
      <c r="D1396" s="50" t="s">
        <v>1223</v>
      </c>
      <c r="E1396" s="50">
        <v>1</v>
      </c>
      <c r="F1396" s="50">
        <v>0</v>
      </c>
      <c r="G1396" s="50">
        <v>9</v>
      </c>
      <c r="H1396" s="50">
        <v>11</v>
      </c>
      <c r="I1396" s="53">
        <f>IF(E1396&gt;0,TIME(F1396,G1396,H1396),"")</f>
        <v>6.3773148148148148E-3</v>
      </c>
      <c r="J1396" s="54">
        <f>IF(E1396&gt;0,TIME(F1396,G1396,H1396)/E1396,"")</f>
        <v>6.3773148148148148E-3</v>
      </c>
      <c r="K1396" s="50" t="s">
        <v>1229</v>
      </c>
      <c r="L1396" s="50" t="s">
        <v>1321</v>
      </c>
      <c r="M1396" s="55">
        <f>IF(D1396&gt;0,0.0416666666666667/J1396,"")</f>
        <v>6.5335753176043605</v>
      </c>
      <c r="N1396" s="50">
        <v>0</v>
      </c>
      <c r="Q1396" s="151">
        <f>IF("1-Swim"=D1396,J1396*2.4,IF("2-Bike"=D1396,J1396*112,IF("3-Run"=D1396,J1396*26.2,0)))</f>
        <v>0.16708564814814814</v>
      </c>
      <c r="R1396" s="151">
        <f>Q1396/2</f>
        <v>8.3542824074074068E-2</v>
      </c>
      <c r="S1396" s="53">
        <f>J1396*26.2</f>
        <v>0.16708564814814814</v>
      </c>
      <c r="T1396" s="53">
        <f>(J1396+0.0013889)*26.2</f>
        <v>0.20347482814814816</v>
      </c>
      <c r="U1396" s="53">
        <f>S1396/2</f>
        <v>8.3542824074074068E-2</v>
      </c>
      <c r="V1396" s="53">
        <f>T1396/2</f>
        <v>0.10173741407407408</v>
      </c>
      <c r="W1396" s="50">
        <f>RANK(J1396,J:J,1)</f>
        <v>925</v>
      </c>
      <c r="X1396" s="50">
        <f>YEAR(B1396)</f>
        <v>2010</v>
      </c>
      <c r="Y1396" s="50">
        <f>MONTH(B1396)</f>
        <v>12</v>
      </c>
      <c r="Z1396" s="56">
        <f>X1396*100+Y1396</f>
        <v>201012</v>
      </c>
      <c r="AA1396" s="56">
        <f>WEEKNUM(B1396,1)</f>
        <v>50</v>
      </c>
      <c r="AB1396" s="58">
        <f>IF(ISBLANK(B1396)," ",MAX(B1396-B1395-1,0))</f>
        <v>1</v>
      </c>
      <c r="AC1396" s="56">
        <f>DAY(B1396)</f>
        <v>9</v>
      </c>
      <c r="AD1396" s="53">
        <f>U1396+V1396</f>
        <v>0.18528023814814815</v>
      </c>
      <c r="AE1396" s="56">
        <f>IF("1-Swim"=D1396,E1396*46.7,IF("2-Bike"=D1396,E1396,IF("3-Run"=D1396,E1396*4.27,0)))</f>
        <v>4.2699999999999996</v>
      </c>
    </row>
    <row r="1397" spans="1:31" x14ac:dyDescent="0.25">
      <c r="A1397" s="50">
        <v>1396</v>
      </c>
      <c r="B1397" s="51">
        <v>40563</v>
      </c>
      <c r="C1397" s="75">
        <f>B1397</f>
        <v>40563</v>
      </c>
      <c r="D1397" s="50" t="s">
        <v>1223</v>
      </c>
      <c r="E1397" s="50">
        <v>2</v>
      </c>
      <c r="F1397" s="50">
        <v>0</v>
      </c>
      <c r="G1397" s="50">
        <v>20</v>
      </c>
      <c r="H1397" s="50">
        <v>47</v>
      </c>
      <c r="I1397" s="53">
        <f>IF(E1397&gt;0,TIME(F1397,G1397,H1397),"")</f>
        <v>1.4432870370370372E-2</v>
      </c>
      <c r="J1397" s="54">
        <f>IF(E1397&gt;0,TIME(F1397,G1397,H1397)/E1397,"")</f>
        <v>7.216435185185186E-3</v>
      </c>
      <c r="L1397" s="50" t="s">
        <v>807</v>
      </c>
      <c r="M1397" s="55">
        <f>IF(D1397&gt;0,0.0416666666666667/J1397,"")</f>
        <v>5.7738572574178066</v>
      </c>
      <c r="N1397" s="50">
        <v>0</v>
      </c>
      <c r="Q1397" s="151">
        <f>IF("1-Swim"=D1397,J1397*2.4,IF("2-Bike"=D1397,J1397*112,IF("3-Run"=D1397,J1397*26.2,0)))</f>
        <v>0.18907060185185187</v>
      </c>
      <c r="R1397" s="151">
        <f>Q1397/2</f>
        <v>9.4535300925925936E-2</v>
      </c>
      <c r="S1397" s="53">
        <f>J1397*26.2</f>
        <v>0.18907060185185187</v>
      </c>
      <c r="T1397" s="53">
        <f>(J1397+0.0013889)*26.2</f>
        <v>0.22545978185185184</v>
      </c>
      <c r="U1397" s="53">
        <f>S1397/2</f>
        <v>9.4535300925925936E-2</v>
      </c>
      <c r="V1397" s="53">
        <f>T1397/2</f>
        <v>0.11272989092592592</v>
      </c>
      <c r="W1397" s="50">
        <f>RANK(J1397,J:J,1)</f>
        <v>1804</v>
      </c>
      <c r="X1397" s="50">
        <f>YEAR(B1397)</f>
        <v>2011</v>
      </c>
      <c r="Y1397" s="50">
        <f>MONTH(B1397)</f>
        <v>1</v>
      </c>
      <c r="Z1397" s="56">
        <f>X1397*100+Y1397</f>
        <v>201101</v>
      </c>
      <c r="AA1397" s="56">
        <f>WEEKNUM(B1397,1)</f>
        <v>4</v>
      </c>
      <c r="AB1397" s="58">
        <f>IF(ISBLANK(B1397)," ",MAX(B1397-B1396-1,0))</f>
        <v>41</v>
      </c>
      <c r="AC1397" s="56">
        <f>DAY(B1397)</f>
        <v>20</v>
      </c>
      <c r="AD1397" s="53">
        <f>U1397+V1397</f>
        <v>0.20726519185185185</v>
      </c>
      <c r="AE1397" s="56">
        <f>IF("1-Swim"=D1397,E1397*46.7,IF("2-Bike"=D1397,E1397,IF("3-Run"=D1397,E1397*4.27,0)))</f>
        <v>8.5399999999999991</v>
      </c>
    </row>
    <row r="1398" spans="1:31" x14ac:dyDescent="0.25">
      <c r="A1398" s="50">
        <v>1397</v>
      </c>
      <c r="B1398" s="51">
        <v>40565</v>
      </c>
      <c r="C1398" s="75">
        <f>B1398</f>
        <v>40565</v>
      </c>
      <c r="D1398" s="50" t="s">
        <v>1223</v>
      </c>
      <c r="E1398" s="50">
        <v>2</v>
      </c>
      <c r="F1398" s="50">
        <v>0</v>
      </c>
      <c r="G1398" s="50">
        <v>21</v>
      </c>
      <c r="H1398" s="50">
        <v>55</v>
      </c>
      <c r="I1398" s="53">
        <f>IF(E1398&gt;0,TIME(F1398,G1398,H1398),"")</f>
        <v>1.5219907407407409E-2</v>
      </c>
      <c r="J1398" s="54">
        <f>IF(E1398&gt;0,TIME(F1398,G1398,H1398)/E1398,"")</f>
        <v>7.6099537037037047E-3</v>
      </c>
      <c r="L1398" s="50" t="s">
        <v>798</v>
      </c>
      <c r="M1398" s="55">
        <f>IF(D1398&gt;0,0.0416666666666667/J1398,"")</f>
        <v>5.4752851711026649</v>
      </c>
      <c r="N1398" s="50">
        <v>0</v>
      </c>
      <c r="P1398" s="50" t="s">
        <v>799</v>
      </c>
      <c r="Q1398" s="151">
        <f>IF("1-Swim"=D1398,J1398*2.4,IF("2-Bike"=D1398,J1398*112,IF("3-Run"=D1398,J1398*26.2,0)))</f>
        <v>0.19938078703703707</v>
      </c>
      <c r="R1398" s="151">
        <f>Q1398/2</f>
        <v>9.9690393518518536E-2</v>
      </c>
      <c r="S1398" s="53">
        <f>J1398*26.2</f>
        <v>0.19938078703703707</v>
      </c>
      <c r="T1398" s="53">
        <f>(J1398+0.0013889)*26.2</f>
        <v>0.23576996703703704</v>
      </c>
      <c r="U1398" s="53">
        <f>S1398/2</f>
        <v>9.9690393518518536E-2</v>
      </c>
      <c r="V1398" s="53">
        <f>T1398/2</f>
        <v>0.11788498351851852</v>
      </c>
      <c r="W1398" s="50">
        <f>RANK(J1398,J:J,1)</f>
        <v>2159</v>
      </c>
      <c r="X1398" s="50">
        <f>YEAR(B1398)</f>
        <v>2011</v>
      </c>
      <c r="Y1398" s="50">
        <f>MONTH(B1398)</f>
        <v>1</v>
      </c>
      <c r="Z1398" s="56">
        <f>X1398*100+Y1398</f>
        <v>201101</v>
      </c>
      <c r="AA1398" s="56">
        <f>WEEKNUM(B1398,1)</f>
        <v>4</v>
      </c>
      <c r="AB1398" s="58">
        <f>IF(ISBLANK(B1398)," ",MAX(B1398-B1397-1,0))</f>
        <v>1</v>
      </c>
      <c r="AC1398" s="56">
        <f>DAY(B1398)</f>
        <v>22</v>
      </c>
      <c r="AD1398" s="53">
        <f>U1398+V1398</f>
        <v>0.21757537703703705</v>
      </c>
      <c r="AE1398" s="56">
        <f>IF("1-Swim"=D1398,E1398*46.7,IF("2-Bike"=D1398,E1398,IF("3-Run"=D1398,E1398*4.27,0)))</f>
        <v>8.5399999999999991</v>
      </c>
    </row>
    <row r="1399" spans="1:31" x14ac:dyDescent="0.25">
      <c r="A1399" s="50">
        <v>1398</v>
      </c>
      <c r="B1399" s="51">
        <v>40578</v>
      </c>
      <c r="C1399" s="75">
        <f>B1399</f>
        <v>40578</v>
      </c>
      <c r="D1399" s="50" t="s">
        <v>1224</v>
      </c>
      <c r="E1399" s="50">
        <v>10</v>
      </c>
      <c r="F1399" s="50">
        <v>0</v>
      </c>
      <c r="G1399" s="50">
        <v>45</v>
      </c>
      <c r="H1399" s="50">
        <v>0</v>
      </c>
      <c r="I1399" s="53">
        <f>IF(E1399&gt;0,TIME(F1399,G1399,H1399),"")</f>
        <v>3.125E-2</v>
      </c>
      <c r="J1399" s="54">
        <f>IF(E1399&gt;0,TIME(F1399,G1399,H1399)/E1399,"")</f>
        <v>3.1250000000000002E-3</v>
      </c>
      <c r="L1399" s="50" t="s">
        <v>798</v>
      </c>
      <c r="M1399" s="55">
        <f>IF(D1399&gt;0,0.0416666666666667/J1399,"")</f>
        <v>13.333333333333343</v>
      </c>
      <c r="N1399" s="50">
        <v>0</v>
      </c>
      <c r="Q1399" s="151">
        <f>IF("1-Swim"=D1399,J1399*2.4,IF("2-Bike"=D1399,J1399*112,IF("3-Run"=D1399,J1399*26.2,0)))</f>
        <v>0.35000000000000003</v>
      </c>
      <c r="R1399" s="151">
        <f>Q1399/2</f>
        <v>0.17500000000000002</v>
      </c>
      <c r="S1399" s="53">
        <f>J1399*26.2</f>
        <v>8.1875000000000003E-2</v>
      </c>
      <c r="T1399" s="53">
        <f>(J1399+0.0013889)*26.2</f>
        <v>0.11826418000000001</v>
      </c>
      <c r="U1399" s="53">
        <f>S1399/2</f>
        <v>4.0937500000000002E-2</v>
      </c>
      <c r="V1399" s="53">
        <f>T1399/2</f>
        <v>5.9132090000000005E-2</v>
      </c>
      <c r="W1399" s="50">
        <f>RANK(J1399,J:J,1)</f>
        <v>624</v>
      </c>
      <c r="X1399" s="50">
        <f>YEAR(B1399)</f>
        <v>2011</v>
      </c>
      <c r="Y1399" s="50">
        <f>MONTH(B1399)</f>
        <v>2</v>
      </c>
      <c r="Z1399" s="56">
        <f>X1399*100+Y1399</f>
        <v>201102</v>
      </c>
      <c r="AA1399" s="56">
        <f>WEEKNUM(B1399,1)</f>
        <v>6</v>
      </c>
      <c r="AB1399" s="58">
        <f>IF(ISBLANK(B1399)," ",MAX(B1399-B1398-1,0))</f>
        <v>12</v>
      </c>
      <c r="AC1399" s="56">
        <f>DAY(B1399)</f>
        <v>4</v>
      </c>
      <c r="AD1399" s="53">
        <f>U1399+V1399</f>
        <v>0.10006959000000001</v>
      </c>
      <c r="AE1399" s="56">
        <f>IF("1-Swim"=D1399,E1399*46.7,IF("2-Bike"=D1399,E1399,IF("3-Run"=D1399,E1399*4.27,0)))</f>
        <v>10</v>
      </c>
    </row>
    <row r="1400" spans="1:31" x14ac:dyDescent="0.25">
      <c r="A1400" s="50">
        <v>1399</v>
      </c>
      <c r="B1400" s="51">
        <v>40580</v>
      </c>
      <c r="C1400" s="75">
        <f>B1400</f>
        <v>40580</v>
      </c>
      <c r="D1400" s="50" t="s">
        <v>1223</v>
      </c>
      <c r="E1400" s="50">
        <v>2</v>
      </c>
      <c r="F1400" s="50">
        <v>0</v>
      </c>
      <c r="G1400" s="50">
        <v>19</v>
      </c>
      <c r="H1400" s="50">
        <v>13</v>
      </c>
      <c r="I1400" s="53">
        <f>IF(E1400&gt;0,TIME(F1400,G1400,H1400),"")</f>
        <v>1.3344907407407408E-2</v>
      </c>
      <c r="J1400" s="54">
        <f>IF(E1400&gt;0,TIME(F1400,G1400,H1400)/E1400,"")</f>
        <v>6.6724537037037039E-3</v>
      </c>
      <c r="L1400" s="50" t="s">
        <v>798</v>
      </c>
      <c r="M1400" s="55">
        <f>IF(D1400&gt;0,0.0416666666666667/J1400,"")</f>
        <v>6.244579358196015</v>
      </c>
      <c r="N1400" s="50">
        <v>0</v>
      </c>
      <c r="Q1400" s="151">
        <f>IF("1-Swim"=D1400,J1400*2.4,IF("2-Bike"=D1400,J1400*112,IF("3-Run"=D1400,J1400*26.2,0)))</f>
        <v>0.17481828703703703</v>
      </c>
      <c r="R1400" s="151">
        <f>Q1400/2</f>
        <v>8.7409143518518514E-2</v>
      </c>
      <c r="S1400" s="53">
        <f>J1400*26.2</f>
        <v>0.17481828703703703</v>
      </c>
      <c r="T1400" s="53">
        <f>(J1400+0.0013889)*26.2</f>
        <v>0.21120746703703702</v>
      </c>
      <c r="U1400" s="53">
        <f>S1400/2</f>
        <v>8.7409143518518514E-2</v>
      </c>
      <c r="V1400" s="53">
        <f>T1400/2</f>
        <v>0.10560373351851851</v>
      </c>
      <c r="W1400" s="50">
        <f>RANK(J1400,J:J,1)</f>
        <v>1164</v>
      </c>
      <c r="X1400" s="50">
        <f>YEAR(B1400)</f>
        <v>2011</v>
      </c>
      <c r="Y1400" s="50">
        <f>MONTH(B1400)</f>
        <v>2</v>
      </c>
      <c r="Z1400" s="56">
        <f>X1400*100+Y1400</f>
        <v>201102</v>
      </c>
      <c r="AA1400" s="56">
        <f>WEEKNUM(B1400,1)</f>
        <v>7</v>
      </c>
      <c r="AB1400" s="58">
        <f>IF(ISBLANK(B1400)," ",MAX(B1400-B1399-1,0))</f>
        <v>1</v>
      </c>
      <c r="AC1400" s="56">
        <f>DAY(B1400)</f>
        <v>6</v>
      </c>
      <c r="AD1400" s="53">
        <f>U1400+V1400</f>
        <v>0.19301287703703701</v>
      </c>
      <c r="AE1400" s="56">
        <f>IF("1-Swim"=D1400,E1400*46.7,IF("2-Bike"=D1400,E1400,IF("3-Run"=D1400,E1400*4.27,0)))</f>
        <v>8.5399999999999991</v>
      </c>
    </row>
    <row r="1401" spans="1:31" x14ac:dyDescent="0.25">
      <c r="A1401" s="50">
        <v>1400</v>
      </c>
      <c r="B1401" s="51">
        <v>40582</v>
      </c>
      <c r="C1401" s="75">
        <f>B1401</f>
        <v>40582</v>
      </c>
      <c r="D1401" s="50" t="s">
        <v>1224</v>
      </c>
      <c r="E1401" s="50">
        <v>10</v>
      </c>
      <c r="F1401" s="50">
        <v>0</v>
      </c>
      <c r="G1401" s="50">
        <v>50</v>
      </c>
      <c r="H1401" s="50">
        <v>0</v>
      </c>
      <c r="I1401" s="53">
        <f>IF(E1401&gt;0,TIME(F1401,G1401,H1401),"")</f>
        <v>3.4722222222222224E-2</v>
      </c>
      <c r="J1401" s="54">
        <f>IF(E1401&gt;0,TIME(F1401,G1401,H1401)/E1401,"")</f>
        <v>3.4722222222222225E-3</v>
      </c>
      <c r="L1401" s="50" t="s">
        <v>798</v>
      </c>
      <c r="M1401" s="55">
        <f>IF(D1401&gt;0,0.0416666666666667/J1401,"")</f>
        <v>12.000000000000009</v>
      </c>
      <c r="N1401" s="50">
        <v>0</v>
      </c>
      <c r="Q1401" s="151">
        <f>IF("1-Swim"=D1401,J1401*2.4,IF("2-Bike"=D1401,J1401*112,IF("3-Run"=D1401,J1401*26.2,0)))</f>
        <v>0.3888888888888889</v>
      </c>
      <c r="R1401" s="151">
        <f>Q1401/2</f>
        <v>0.19444444444444445</v>
      </c>
      <c r="S1401" s="53">
        <f>J1401*26.2</f>
        <v>9.0972222222222232E-2</v>
      </c>
      <c r="T1401" s="53">
        <f>(J1401+0.0013889)*26.2</f>
        <v>0.12736140222222223</v>
      </c>
      <c r="U1401" s="53">
        <f>S1401/2</f>
        <v>4.5486111111111116E-2</v>
      </c>
      <c r="V1401" s="53">
        <f>T1401/2</f>
        <v>6.3680701111111113E-2</v>
      </c>
      <c r="W1401" s="50">
        <f>RANK(J1401,J:J,1)</f>
        <v>700</v>
      </c>
      <c r="X1401" s="50">
        <f>YEAR(B1401)</f>
        <v>2011</v>
      </c>
      <c r="Y1401" s="50">
        <f>MONTH(B1401)</f>
        <v>2</v>
      </c>
      <c r="Z1401" s="56">
        <f>X1401*100+Y1401</f>
        <v>201102</v>
      </c>
      <c r="AA1401" s="56">
        <f>WEEKNUM(B1401,1)</f>
        <v>7</v>
      </c>
      <c r="AB1401" s="58">
        <f>IF(ISBLANK(B1401)," ",MAX(B1401-B1400-1,0))</f>
        <v>1</v>
      </c>
      <c r="AC1401" s="56">
        <f>DAY(B1401)</f>
        <v>8</v>
      </c>
      <c r="AD1401" s="53">
        <f>U1401+V1401</f>
        <v>0.10916681222222223</v>
      </c>
      <c r="AE1401" s="56">
        <f>IF("1-Swim"=D1401,E1401*46.7,IF("2-Bike"=D1401,E1401,IF("3-Run"=D1401,E1401*4.27,0)))</f>
        <v>10</v>
      </c>
    </row>
    <row r="1402" spans="1:31" x14ac:dyDescent="0.25">
      <c r="A1402" s="50">
        <v>1401</v>
      </c>
      <c r="B1402" s="51">
        <v>40586</v>
      </c>
      <c r="C1402" s="75">
        <f>B1402</f>
        <v>40586</v>
      </c>
      <c r="D1402" s="50" t="s">
        <v>1223</v>
      </c>
      <c r="E1402" s="50">
        <v>2.0099999999999998</v>
      </c>
      <c r="F1402" s="50">
        <v>0</v>
      </c>
      <c r="G1402" s="50">
        <v>19</v>
      </c>
      <c r="H1402" s="50">
        <v>13</v>
      </c>
      <c r="I1402" s="53">
        <f>IF(E1402&gt;0,TIME(F1402,G1402,H1402),"")</f>
        <v>1.3344907407407408E-2</v>
      </c>
      <c r="J1402" s="54">
        <f>IF(E1402&gt;0,TIME(F1402,G1402,H1402)/E1402,"")</f>
        <v>6.6392574166206017E-3</v>
      </c>
      <c r="L1402" s="50" t="s">
        <v>807</v>
      </c>
      <c r="M1402" s="55">
        <f>IF(D1402&gt;0,0.0416666666666667/J1402,"")</f>
        <v>6.2758022549869947</v>
      </c>
      <c r="N1402" s="50">
        <v>0</v>
      </c>
      <c r="Q1402" s="151">
        <f>IF("1-Swim"=D1402,J1402*2.4,IF("2-Bike"=D1402,J1402*112,IF("3-Run"=D1402,J1402*26.2,0)))</f>
        <v>0.17394854431545975</v>
      </c>
      <c r="R1402" s="151">
        <f>Q1402/2</f>
        <v>8.6974272157729876E-2</v>
      </c>
      <c r="S1402" s="53">
        <f>J1402*26.2</f>
        <v>0.17394854431545975</v>
      </c>
      <c r="T1402" s="53">
        <f>(J1402+0.0013889)*26.2</f>
        <v>0.21033772431545977</v>
      </c>
      <c r="U1402" s="53">
        <f>S1402/2</f>
        <v>8.6974272157729876E-2</v>
      </c>
      <c r="V1402" s="53">
        <f>T1402/2</f>
        <v>0.10516886215772989</v>
      </c>
      <c r="W1402" s="50">
        <f>RANK(J1402,J:J,1)</f>
        <v>1139</v>
      </c>
      <c r="X1402" s="50">
        <f>YEAR(B1402)</f>
        <v>2011</v>
      </c>
      <c r="Y1402" s="50">
        <f>MONTH(B1402)</f>
        <v>2</v>
      </c>
      <c r="Z1402" s="56">
        <f>X1402*100+Y1402</f>
        <v>201102</v>
      </c>
      <c r="AA1402" s="56">
        <f>WEEKNUM(B1402,1)</f>
        <v>7</v>
      </c>
      <c r="AB1402" s="58">
        <f>IF(ISBLANK(B1402)," ",MAX(B1402-B1401-1,0))</f>
        <v>3</v>
      </c>
      <c r="AC1402" s="56">
        <f>DAY(B1402)</f>
        <v>12</v>
      </c>
      <c r="AD1402" s="53">
        <f>U1402+V1402</f>
        <v>0.19214313431545976</v>
      </c>
      <c r="AE1402" s="56">
        <f>IF("1-Swim"=D1402,E1402*46.7,IF("2-Bike"=D1402,E1402,IF("3-Run"=D1402,E1402*4.27,0)))</f>
        <v>8.5826999999999991</v>
      </c>
    </row>
    <row r="1403" spans="1:31" x14ac:dyDescent="0.25">
      <c r="A1403" s="50">
        <v>1402</v>
      </c>
      <c r="B1403" s="51">
        <v>40591</v>
      </c>
      <c r="C1403" s="75">
        <f>B1403</f>
        <v>40591</v>
      </c>
      <c r="D1403" s="50" t="s">
        <v>1223</v>
      </c>
      <c r="E1403" s="50">
        <v>2</v>
      </c>
      <c r="F1403" s="50">
        <v>0</v>
      </c>
      <c r="G1403" s="50">
        <v>19</v>
      </c>
      <c r="H1403" s="50">
        <v>5</v>
      </c>
      <c r="I1403" s="53">
        <f>IF(E1403&gt;0,TIME(F1403,G1403,H1403),"")</f>
        <v>1.3252314814814814E-2</v>
      </c>
      <c r="J1403" s="54">
        <f>IF(E1403&gt;0,TIME(F1403,G1403,H1403)/E1403,"")</f>
        <v>6.626157407407407E-3</v>
      </c>
      <c r="L1403" s="50" t="s">
        <v>807</v>
      </c>
      <c r="M1403" s="55">
        <f>IF(D1403&gt;0,0.0416666666666667/J1403,"")</f>
        <v>6.2882096069869045</v>
      </c>
      <c r="N1403" s="50">
        <v>0</v>
      </c>
      <c r="Q1403" s="151">
        <f>IF("1-Swim"=D1403,J1403*2.4,IF("2-Bike"=D1403,J1403*112,IF("3-Run"=D1403,J1403*26.2,0)))</f>
        <v>0.17360532407407406</v>
      </c>
      <c r="R1403" s="151">
        <f>Q1403/2</f>
        <v>8.6802662037037029E-2</v>
      </c>
      <c r="S1403" s="53">
        <f>J1403*26.2</f>
        <v>0.17360532407407406</v>
      </c>
      <c r="T1403" s="53">
        <f>(J1403+0.0013889)*26.2</f>
        <v>0.20999450407407405</v>
      </c>
      <c r="U1403" s="53">
        <f>S1403/2</f>
        <v>8.6802662037037029E-2</v>
      </c>
      <c r="V1403" s="53">
        <f>T1403/2</f>
        <v>0.10499725203703703</v>
      </c>
      <c r="W1403" s="50">
        <f>RANK(J1403,J:J,1)</f>
        <v>1120</v>
      </c>
      <c r="X1403" s="50">
        <f>YEAR(B1403)</f>
        <v>2011</v>
      </c>
      <c r="Y1403" s="50">
        <f>MONTH(B1403)</f>
        <v>2</v>
      </c>
      <c r="Z1403" s="56">
        <f>X1403*100+Y1403</f>
        <v>201102</v>
      </c>
      <c r="AA1403" s="56">
        <f>WEEKNUM(B1403,1)</f>
        <v>8</v>
      </c>
      <c r="AB1403" s="58">
        <f>IF(ISBLANK(B1403)," ",MAX(B1403-B1402-1,0))</f>
        <v>4</v>
      </c>
      <c r="AC1403" s="56">
        <f>DAY(B1403)</f>
        <v>17</v>
      </c>
      <c r="AD1403" s="53">
        <f>U1403+V1403</f>
        <v>0.19179991407407404</v>
      </c>
      <c r="AE1403" s="56">
        <f>IF("1-Swim"=D1403,E1403*46.7,IF("2-Bike"=D1403,E1403,IF("3-Run"=D1403,E1403*4.27,0)))</f>
        <v>8.5399999999999991</v>
      </c>
    </row>
    <row r="1404" spans="1:31" x14ac:dyDescent="0.25">
      <c r="A1404" s="50">
        <v>1403</v>
      </c>
      <c r="B1404" s="51">
        <v>40593</v>
      </c>
      <c r="C1404" s="75">
        <f>B1404</f>
        <v>40593</v>
      </c>
      <c r="D1404" s="50" t="s">
        <v>1223</v>
      </c>
      <c r="E1404" s="50">
        <v>3</v>
      </c>
      <c r="F1404" s="50">
        <v>0</v>
      </c>
      <c r="G1404" s="50">
        <v>29</v>
      </c>
      <c r="H1404" s="50">
        <v>54</v>
      </c>
      <c r="I1404" s="53">
        <f>IF(E1404&gt;0,TIME(F1404,G1404,H1404),"")</f>
        <v>2.0763888888888887E-2</v>
      </c>
      <c r="J1404" s="54">
        <f>IF(E1404&gt;0,TIME(F1404,G1404,H1404)/E1404,"")</f>
        <v>6.9212962962962961E-3</v>
      </c>
      <c r="L1404" s="50" t="s">
        <v>807</v>
      </c>
      <c r="M1404" s="55">
        <f>IF(D1404&gt;0,0.0416666666666667/J1404,"")</f>
        <v>6.0200668896321119</v>
      </c>
      <c r="N1404" s="50">
        <v>0</v>
      </c>
      <c r="Q1404" s="151">
        <f>IF("1-Swim"=D1404,J1404*2.4,IF("2-Bike"=D1404,J1404*112,IF("3-Run"=D1404,J1404*26.2,0)))</f>
        <v>0.18133796296296295</v>
      </c>
      <c r="R1404" s="151">
        <f>Q1404/2</f>
        <v>9.0668981481481475E-2</v>
      </c>
      <c r="S1404" s="53">
        <f>J1404*26.2</f>
        <v>0.18133796296296295</v>
      </c>
      <c r="T1404" s="53">
        <f>(J1404+0.0013889)*26.2</f>
        <v>0.21772714296296294</v>
      </c>
      <c r="U1404" s="53">
        <f>S1404/2</f>
        <v>9.0668981481481475E-2</v>
      </c>
      <c r="V1404" s="53">
        <f>T1404/2</f>
        <v>0.10886357148148147</v>
      </c>
      <c r="W1404" s="50">
        <f>RANK(J1404,J:J,1)</f>
        <v>1454</v>
      </c>
      <c r="X1404" s="50">
        <f>YEAR(B1404)</f>
        <v>2011</v>
      </c>
      <c r="Y1404" s="50">
        <f>MONTH(B1404)</f>
        <v>2</v>
      </c>
      <c r="Z1404" s="56">
        <f>X1404*100+Y1404</f>
        <v>201102</v>
      </c>
      <c r="AA1404" s="56">
        <f>WEEKNUM(B1404,1)</f>
        <v>8</v>
      </c>
      <c r="AB1404" s="58">
        <f>IF(ISBLANK(B1404)," ",MAX(B1404-B1403-1,0))</f>
        <v>1</v>
      </c>
      <c r="AC1404" s="56">
        <f>DAY(B1404)</f>
        <v>19</v>
      </c>
      <c r="AD1404" s="53">
        <f>U1404+V1404</f>
        <v>0.19953255296296296</v>
      </c>
      <c r="AE1404" s="56">
        <f>IF("1-Swim"=D1404,E1404*46.7,IF("2-Bike"=D1404,E1404,IF("3-Run"=D1404,E1404*4.27,0)))</f>
        <v>12.809999999999999</v>
      </c>
    </row>
    <row r="1405" spans="1:31" x14ac:dyDescent="0.25">
      <c r="A1405" s="50">
        <v>1404</v>
      </c>
      <c r="B1405" s="51">
        <v>40600</v>
      </c>
      <c r="C1405" s="75">
        <f>B1405</f>
        <v>40600</v>
      </c>
      <c r="D1405" s="50" t="s">
        <v>1223</v>
      </c>
      <c r="E1405" s="50">
        <v>1</v>
      </c>
      <c r="F1405" s="50">
        <v>0</v>
      </c>
      <c r="G1405" s="50">
        <v>10</v>
      </c>
      <c r="H1405" s="50">
        <v>7</v>
      </c>
      <c r="I1405" s="53">
        <f>IF(E1405&gt;0,TIME(F1405,G1405,H1405),"")</f>
        <v>7.0254629629629634E-3</v>
      </c>
      <c r="J1405" s="54">
        <f>IF(E1405&gt;0,TIME(F1405,G1405,H1405)/E1405,"")</f>
        <v>7.0254629629629634E-3</v>
      </c>
      <c r="L1405" s="50" t="s">
        <v>807</v>
      </c>
      <c r="M1405" s="55">
        <f>IF(D1405&gt;0,0.0416666666666667/J1405,"")</f>
        <v>5.9308072487644194</v>
      </c>
      <c r="N1405" s="50">
        <v>0</v>
      </c>
      <c r="Q1405" s="151">
        <f>IF("1-Swim"=D1405,J1405*2.4,IF("2-Bike"=D1405,J1405*112,IF("3-Run"=D1405,J1405*26.2,0)))</f>
        <v>0.18406712962962962</v>
      </c>
      <c r="R1405" s="151">
        <f>Q1405/2</f>
        <v>9.2033564814814811E-2</v>
      </c>
      <c r="S1405" s="53">
        <f>J1405*26.2</f>
        <v>0.18406712962962962</v>
      </c>
      <c r="T1405" s="53">
        <f>(J1405+0.0013889)*26.2</f>
        <v>0.22045630962962962</v>
      </c>
      <c r="U1405" s="53">
        <f>S1405/2</f>
        <v>9.2033564814814811E-2</v>
      </c>
      <c r="V1405" s="53">
        <f>T1405/2</f>
        <v>0.11022815481481481</v>
      </c>
      <c r="W1405" s="50">
        <f>RANK(J1405,J:J,1)</f>
        <v>1582</v>
      </c>
      <c r="X1405" s="50">
        <f>YEAR(B1405)</f>
        <v>2011</v>
      </c>
      <c r="Y1405" s="50">
        <f>MONTH(B1405)</f>
        <v>2</v>
      </c>
      <c r="Z1405" s="56">
        <f>X1405*100+Y1405</f>
        <v>201102</v>
      </c>
      <c r="AA1405" s="56">
        <f>WEEKNUM(B1405,1)</f>
        <v>9</v>
      </c>
      <c r="AB1405" s="58">
        <f>IF(ISBLANK(B1405)," ",MAX(B1405-B1404-1,0))</f>
        <v>6</v>
      </c>
      <c r="AC1405" s="56">
        <f>DAY(B1405)</f>
        <v>26</v>
      </c>
      <c r="AD1405" s="53">
        <f>U1405+V1405</f>
        <v>0.20226171962962963</v>
      </c>
      <c r="AE1405" s="56">
        <f>IF("1-Swim"=D1405,E1405*46.7,IF("2-Bike"=D1405,E1405,IF("3-Run"=D1405,E1405*4.27,0)))</f>
        <v>4.2699999999999996</v>
      </c>
    </row>
    <row r="1406" spans="1:31" x14ac:dyDescent="0.25">
      <c r="A1406" s="50">
        <v>1405</v>
      </c>
      <c r="B1406" s="51">
        <v>40602</v>
      </c>
      <c r="C1406" s="75">
        <f>B1406</f>
        <v>40602</v>
      </c>
      <c r="D1406" s="50" t="s">
        <v>1223</v>
      </c>
      <c r="E1406" s="50">
        <v>1</v>
      </c>
      <c r="F1406" s="50">
        <v>0</v>
      </c>
      <c r="G1406" s="50">
        <v>10</v>
      </c>
      <c r="H1406" s="50">
        <v>4</v>
      </c>
      <c r="I1406" s="53">
        <f>IF(E1406&gt;0,TIME(F1406,G1406,H1406),"")</f>
        <v>6.9907407407407409E-3</v>
      </c>
      <c r="J1406" s="54">
        <f>IF(E1406&gt;0,TIME(F1406,G1406,H1406)/E1406,"")</f>
        <v>6.9907407407407409E-3</v>
      </c>
      <c r="L1406" s="50" t="s">
        <v>807</v>
      </c>
      <c r="M1406" s="55">
        <f>IF(D1406&gt;0,0.0416666666666667/J1406,"")</f>
        <v>5.9602649006622563</v>
      </c>
      <c r="N1406" s="50">
        <v>0</v>
      </c>
      <c r="Q1406" s="151">
        <f>IF("1-Swim"=D1406,J1406*2.4,IF("2-Bike"=D1406,J1406*112,IF("3-Run"=D1406,J1406*26.2,0)))</f>
        <v>0.18315740740740741</v>
      </c>
      <c r="R1406" s="151">
        <f>Q1406/2</f>
        <v>9.1578703703703704E-2</v>
      </c>
      <c r="S1406" s="53">
        <f>J1406*26.2</f>
        <v>0.18315740740740741</v>
      </c>
      <c r="T1406" s="53">
        <f>(J1406+0.0013889)*26.2</f>
        <v>0.2195465874074074</v>
      </c>
      <c r="U1406" s="53">
        <f>S1406/2</f>
        <v>9.1578703703703704E-2</v>
      </c>
      <c r="V1406" s="53">
        <f>T1406/2</f>
        <v>0.1097732937037037</v>
      </c>
      <c r="W1406" s="50">
        <f>RANK(J1406,J:J,1)</f>
        <v>1556</v>
      </c>
      <c r="X1406" s="50">
        <f>YEAR(B1406)</f>
        <v>2011</v>
      </c>
      <c r="Y1406" s="50">
        <f>MONTH(B1406)</f>
        <v>2</v>
      </c>
      <c r="Z1406" s="56">
        <f>X1406*100+Y1406</f>
        <v>201102</v>
      </c>
      <c r="AA1406" s="56">
        <f>WEEKNUM(B1406,1)</f>
        <v>10</v>
      </c>
      <c r="AB1406" s="58">
        <f>IF(ISBLANK(B1406)," ",MAX(B1406-B1369-1,0))</f>
        <v>216.64097222222335</v>
      </c>
      <c r="AC1406" s="56">
        <f>DAY(B1406)</f>
        <v>28</v>
      </c>
      <c r="AD1406" s="53">
        <f>U1406+V1406</f>
        <v>0.20135199740740739</v>
      </c>
      <c r="AE1406" s="56">
        <f>IF("1-Swim"=D1406,E1406*46.7,IF("2-Bike"=D1406,E1406,IF("3-Run"=D1406,E1406*4.27,0)))</f>
        <v>4.2699999999999996</v>
      </c>
    </row>
    <row r="1407" spans="1:31" x14ac:dyDescent="0.25">
      <c r="A1407" s="50">
        <v>1406</v>
      </c>
      <c r="B1407" s="51">
        <v>40603</v>
      </c>
      <c r="C1407" s="75">
        <f>B1407</f>
        <v>40603</v>
      </c>
      <c r="D1407" s="50" t="s">
        <v>1224</v>
      </c>
      <c r="E1407" s="50">
        <v>10</v>
      </c>
      <c r="F1407" s="50">
        <v>0</v>
      </c>
      <c r="G1407" s="50">
        <v>45</v>
      </c>
      <c r="H1407" s="50">
        <v>0</v>
      </c>
      <c r="I1407" s="53">
        <f>IF(E1407&gt;0,TIME(F1407,G1407,H1407),"")</f>
        <v>3.125E-2</v>
      </c>
      <c r="J1407" s="54">
        <f>IF(E1407&gt;0,TIME(F1407,G1407,H1407)/E1407,"")</f>
        <v>3.1250000000000002E-3</v>
      </c>
      <c r="L1407" s="50" t="s">
        <v>798</v>
      </c>
      <c r="M1407" s="55">
        <f>IF(D1407&gt;0,0.0416666666666667/J1407,"")</f>
        <v>13.333333333333343</v>
      </c>
      <c r="N1407" s="50">
        <v>0</v>
      </c>
      <c r="Q1407" s="151">
        <f>IF("1-Swim"=D1407,J1407*2.4,IF("2-Bike"=D1407,J1407*112,IF("3-Run"=D1407,J1407*26.2,0)))</f>
        <v>0.35000000000000003</v>
      </c>
      <c r="R1407" s="151">
        <f>Q1407/2</f>
        <v>0.17500000000000002</v>
      </c>
      <c r="S1407" s="53">
        <f>J1407*26.2</f>
        <v>8.1875000000000003E-2</v>
      </c>
      <c r="T1407" s="53">
        <f>(J1407+0.0013889)*26.2</f>
        <v>0.11826418000000001</v>
      </c>
      <c r="U1407" s="53">
        <f>S1407/2</f>
        <v>4.0937500000000002E-2</v>
      </c>
      <c r="V1407" s="53">
        <f>T1407/2</f>
        <v>5.9132090000000005E-2</v>
      </c>
      <c r="W1407" s="50">
        <f>RANK(J1407,J:J,1)</f>
        <v>624</v>
      </c>
      <c r="X1407" s="50">
        <f>YEAR(B1407)</f>
        <v>2011</v>
      </c>
      <c r="Y1407" s="50">
        <f>MONTH(B1407)</f>
        <v>3</v>
      </c>
      <c r="Z1407" s="56">
        <f>X1407*100+Y1407</f>
        <v>201103</v>
      </c>
      <c r="AA1407" s="56">
        <f>WEEKNUM(B1407,1)</f>
        <v>10</v>
      </c>
      <c r="AB1407" s="58">
        <f>IF(ISBLANK(B1407)," ",MAX(B1407-B1406-1,0))</f>
        <v>0</v>
      </c>
      <c r="AC1407" s="56">
        <f>DAY(B1407)</f>
        <v>1</v>
      </c>
      <c r="AD1407" s="53">
        <f>U1407+V1407</f>
        <v>0.10006959000000001</v>
      </c>
      <c r="AE1407" s="56">
        <f>IF("1-Swim"=D1407,E1407*46.7,IF("2-Bike"=D1407,E1407,IF("3-Run"=D1407,E1407*4.27,0)))</f>
        <v>10</v>
      </c>
    </row>
    <row r="1408" spans="1:31" x14ac:dyDescent="0.25">
      <c r="A1408" s="50">
        <v>1407</v>
      </c>
      <c r="B1408" s="51">
        <v>40606</v>
      </c>
      <c r="C1408" s="75">
        <f>B1408</f>
        <v>40606</v>
      </c>
      <c r="D1408" s="50" t="s">
        <v>1224</v>
      </c>
      <c r="E1408" s="50">
        <v>10</v>
      </c>
      <c r="F1408" s="50">
        <v>0</v>
      </c>
      <c r="G1408" s="50">
        <v>45</v>
      </c>
      <c r="H1408" s="50">
        <v>0</v>
      </c>
      <c r="I1408" s="53">
        <f>IF(E1408&gt;0,TIME(F1408,G1408,H1408),"")</f>
        <v>3.125E-2</v>
      </c>
      <c r="J1408" s="54">
        <f>IF(E1408&gt;0,TIME(F1408,G1408,H1408)/E1408,"")</f>
        <v>3.1250000000000002E-3</v>
      </c>
      <c r="L1408" s="50" t="s">
        <v>798</v>
      </c>
      <c r="M1408" s="55">
        <f>IF(D1408&gt;0,0.0416666666666667/J1408,"")</f>
        <v>13.333333333333343</v>
      </c>
      <c r="N1408" s="50">
        <v>0</v>
      </c>
      <c r="Q1408" s="151">
        <f>IF("1-Swim"=D1408,J1408*2.4,IF("2-Bike"=D1408,J1408*112,IF("3-Run"=D1408,J1408*26.2,0)))</f>
        <v>0.35000000000000003</v>
      </c>
      <c r="R1408" s="151">
        <f>Q1408/2</f>
        <v>0.17500000000000002</v>
      </c>
      <c r="S1408" s="53">
        <f>J1408*26.2</f>
        <v>8.1875000000000003E-2</v>
      </c>
      <c r="T1408" s="53">
        <f>(J1408+0.0013889)*26.2</f>
        <v>0.11826418000000001</v>
      </c>
      <c r="U1408" s="53">
        <f>S1408/2</f>
        <v>4.0937500000000002E-2</v>
      </c>
      <c r="V1408" s="53">
        <f>T1408/2</f>
        <v>5.9132090000000005E-2</v>
      </c>
      <c r="W1408" s="50">
        <f>RANK(J1408,J:J,1)</f>
        <v>624</v>
      </c>
      <c r="X1408" s="50">
        <f>YEAR(B1408)</f>
        <v>2011</v>
      </c>
      <c r="Y1408" s="50">
        <f>MONTH(B1408)</f>
        <v>3</v>
      </c>
      <c r="Z1408" s="56">
        <f>X1408*100+Y1408</f>
        <v>201103</v>
      </c>
      <c r="AA1408" s="56">
        <f>WEEKNUM(B1408,1)</f>
        <v>10</v>
      </c>
      <c r="AB1408" s="58">
        <f>IF(ISBLANK(B1408)," ",MAX(B1408-B1407-1,0))</f>
        <v>2</v>
      </c>
      <c r="AC1408" s="56">
        <f>DAY(B1408)</f>
        <v>4</v>
      </c>
      <c r="AD1408" s="53">
        <f>U1408+V1408</f>
        <v>0.10006959000000001</v>
      </c>
      <c r="AE1408" s="56">
        <f>IF("1-Swim"=D1408,E1408*46.7,IF("2-Bike"=D1408,E1408,IF("3-Run"=D1408,E1408*4.27,0)))</f>
        <v>10</v>
      </c>
    </row>
    <row r="1409" spans="1:31" x14ac:dyDescent="0.25">
      <c r="A1409" s="50">
        <v>1408</v>
      </c>
      <c r="B1409" s="51">
        <v>40608</v>
      </c>
      <c r="C1409" s="75">
        <f>B1409</f>
        <v>40608</v>
      </c>
      <c r="D1409" s="50" t="s">
        <v>1223</v>
      </c>
      <c r="E1409" s="50">
        <v>2</v>
      </c>
      <c r="F1409" s="50">
        <v>0</v>
      </c>
      <c r="G1409" s="50">
        <v>19</v>
      </c>
      <c r="H1409" s="50">
        <v>4</v>
      </c>
      <c r="I1409" s="53">
        <f>IF(E1409&gt;0,TIME(F1409,G1409,H1409),"")</f>
        <v>1.324074074074074E-2</v>
      </c>
      <c r="J1409" s="54">
        <f>IF(E1409&gt;0,TIME(F1409,G1409,H1409)/E1409,"")</f>
        <v>6.6203703703703702E-3</v>
      </c>
      <c r="L1409" s="50" t="s">
        <v>807</v>
      </c>
      <c r="M1409" s="55">
        <f>IF(D1409&gt;0,0.0416666666666667/J1409,"")</f>
        <v>6.2937062937062986</v>
      </c>
      <c r="N1409" s="50">
        <v>0</v>
      </c>
      <c r="Q1409" s="151">
        <f>IF("1-Swim"=D1409,J1409*2.4,IF("2-Bike"=D1409,J1409*112,IF("3-Run"=D1409,J1409*26.2,0)))</f>
        <v>0.17345370370370369</v>
      </c>
      <c r="R1409" s="151">
        <f>Q1409/2</f>
        <v>8.6726851851851847E-2</v>
      </c>
      <c r="S1409" s="53">
        <f>J1409*26.2</f>
        <v>0.17345370370370369</v>
      </c>
      <c r="T1409" s="53">
        <f>(J1409+0.0013889)*26.2</f>
        <v>0.20984288370370369</v>
      </c>
      <c r="U1409" s="53">
        <f>S1409/2</f>
        <v>8.6726851851851847E-2</v>
      </c>
      <c r="V1409" s="53">
        <f>T1409/2</f>
        <v>0.10492144185185184</v>
      </c>
      <c r="W1409" s="50">
        <f>RANK(J1409,J:J,1)</f>
        <v>1114</v>
      </c>
      <c r="X1409" s="50">
        <f>YEAR(B1409)</f>
        <v>2011</v>
      </c>
      <c r="Y1409" s="50">
        <f>MONTH(B1409)</f>
        <v>3</v>
      </c>
      <c r="Z1409" s="56">
        <f>X1409*100+Y1409</f>
        <v>201103</v>
      </c>
      <c r="AA1409" s="56">
        <f>WEEKNUM(B1409,1)</f>
        <v>11</v>
      </c>
      <c r="AB1409" s="58">
        <f>IF(ISBLANK(B1409)," ",MAX(B1409-B1408-1,0))</f>
        <v>1</v>
      </c>
      <c r="AC1409" s="56">
        <f>DAY(B1409)</f>
        <v>6</v>
      </c>
      <c r="AD1409" s="53">
        <f>U1409+V1409</f>
        <v>0.19164829370370368</v>
      </c>
      <c r="AE1409" s="56">
        <f>IF("1-Swim"=D1409,E1409*46.7,IF("2-Bike"=D1409,E1409,IF("3-Run"=D1409,E1409*4.27,0)))</f>
        <v>8.5399999999999991</v>
      </c>
    </row>
    <row r="1410" spans="1:31" x14ac:dyDescent="0.25">
      <c r="A1410" s="50">
        <v>1409</v>
      </c>
      <c r="B1410" s="51">
        <v>40609</v>
      </c>
      <c r="C1410" s="75">
        <f>B1410</f>
        <v>40609</v>
      </c>
      <c r="D1410" s="50" t="s">
        <v>1223</v>
      </c>
      <c r="E1410" s="50">
        <v>1.69</v>
      </c>
      <c r="F1410" s="50">
        <v>0</v>
      </c>
      <c r="G1410" s="50">
        <v>18</v>
      </c>
      <c r="H1410" s="50">
        <v>6</v>
      </c>
      <c r="I1410" s="53">
        <f>IF(E1410&gt;0,TIME(F1410,G1410,H1410),"")</f>
        <v>1.2569444444444446E-2</v>
      </c>
      <c r="J1410" s="54">
        <f>IF(E1410&gt;0,TIME(F1410,G1410,H1410)/E1410,"")</f>
        <v>7.4375410913872465E-3</v>
      </c>
      <c r="L1410" s="50" t="s">
        <v>798</v>
      </c>
      <c r="M1410" s="55">
        <f>IF(D1410&gt;0,0.0416666666666667/J1410,"")</f>
        <v>5.6022099447513849</v>
      </c>
      <c r="N1410" s="50">
        <v>0</v>
      </c>
      <c r="Q1410" s="151">
        <f>IF("1-Swim"=D1410,J1410*2.4,IF("2-Bike"=D1410,J1410*112,IF("3-Run"=D1410,J1410*26.2,0)))</f>
        <v>0.19486357659434586</v>
      </c>
      <c r="R1410" s="151">
        <f>Q1410/2</f>
        <v>9.743178829717293E-2</v>
      </c>
      <c r="S1410" s="53">
        <f>J1410*26.2</f>
        <v>0.19486357659434586</v>
      </c>
      <c r="T1410" s="53">
        <f>(J1410+0.0013889)*26.2</f>
        <v>0.23125275659434583</v>
      </c>
      <c r="U1410" s="53">
        <f>S1410/2</f>
        <v>9.743178829717293E-2</v>
      </c>
      <c r="V1410" s="53">
        <f>T1410/2</f>
        <v>0.11562637829717291</v>
      </c>
      <c r="W1410" s="50">
        <f>RANK(J1410,J:J,1)</f>
        <v>2006</v>
      </c>
      <c r="X1410" s="50">
        <f>YEAR(B1410)</f>
        <v>2011</v>
      </c>
      <c r="Y1410" s="50">
        <f>MONTH(B1410)</f>
        <v>3</v>
      </c>
      <c r="Z1410" s="56">
        <f>X1410*100+Y1410</f>
        <v>201103</v>
      </c>
      <c r="AA1410" s="56">
        <f>WEEKNUM(B1410,1)</f>
        <v>11</v>
      </c>
      <c r="AB1410" s="58">
        <f>IF(ISBLANK(B1410)," ",MAX(B1410-B1409-1,0))</f>
        <v>0</v>
      </c>
      <c r="AC1410" s="56">
        <f>DAY(B1410)</f>
        <v>7</v>
      </c>
      <c r="AD1410" s="53">
        <f>U1410+V1410</f>
        <v>0.21305816659434584</v>
      </c>
      <c r="AE1410" s="56">
        <f>IF("1-Swim"=D1410,E1410*46.7,IF("2-Bike"=D1410,E1410,IF("3-Run"=D1410,E1410*4.27,0)))</f>
        <v>7.2162999999999995</v>
      </c>
    </row>
    <row r="1411" spans="1:31" x14ac:dyDescent="0.25">
      <c r="A1411" s="50">
        <v>1410</v>
      </c>
      <c r="B1411" s="51">
        <v>40610</v>
      </c>
      <c r="C1411" s="75">
        <f>B1411</f>
        <v>40610</v>
      </c>
      <c r="D1411" s="50" t="s">
        <v>1224</v>
      </c>
      <c r="E1411" s="50">
        <v>10</v>
      </c>
      <c r="F1411" s="50">
        <v>0</v>
      </c>
      <c r="G1411" s="50">
        <v>45</v>
      </c>
      <c r="H1411" s="50">
        <v>0</v>
      </c>
      <c r="I1411" s="53">
        <f>IF(E1411&gt;0,TIME(F1411,G1411,H1411),"")</f>
        <v>3.125E-2</v>
      </c>
      <c r="J1411" s="54">
        <f>IF(E1411&gt;0,TIME(F1411,G1411,H1411)/E1411,"")</f>
        <v>3.1250000000000002E-3</v>
      </c>
      <c r="L1411" s="50" t="s">
        <v>798</v>
      </c>
      <c r="M1411" s="55">
        <f>IF(D1411&gt;0,0.0416666666666667/J1411,"")</f>
        <v>13.333333333333343</v>
      </c>
      <c r="N1411" s="50">
        <v>0</v>
      </c>
      <c r="Q1411" s="151">
        <f>IF("1-Swim"=D1411,J1411*2.4,IF("2-Bike"=D1411,J1411*112,IF("3-Run"=D1411,J1411*26.2,0)))</f>
        <v>0.35000000000000003</v>
      </c>
      <c r="R1411" s="151">
        <f>Q1411/2</f>
        <v>0.17500000000000002</v>
      </c>
      <c r="S1411" s="53">
        <f>J1411*26.2</f>
        <v>8.1875000000000003E-2</v>
      </c>
      <c r="T1411" s="53">
        <f>(J1411+0.0013889)*26.2</f>
        <v>0.11826418000000001</v>
      </c>
      <c r="U1411" s="53">
        <f>S1411/2</f>
        <v>4.0937500000000002E-2</v>
      </c>
      <c r="V1411" s="53">
        <f>T1411/2</f>
        <v>5.9132090000000005E-2</v>
      </c>
      <c r="W1411" s="50">
        <f>RANK(J1411,J:J,1)</f>
        <v>624</v>
      </c>
      <c r="X1411" s="50">
        <f>YEAR(B1411)</f>
        <v>2011</v>
      </c>
      <c r="Y1411" s="50">
        <f>MONTH(B1411)</f>
        <v>3</v>
      </c>
      <c r="Z1411" s="56">
        <f>X1411*100+Y1411</f>
        <v>201103</v>
      </c>
      <c r="AA1411" s="56">
        <f>WEEKNUM(B1411,1)</f>
        <v>11</v>
      </c>
      <c r="AB1411" s="58">
        <f>IF(ISBLANK(B1411)," ",MAX(B1411-B1410-1,0))</f>
        <v>0</v>
      </c>
      <c r="AC1411" s="56">
        <f>DAY(B1411)</f>
        <v>8</v>
      </c>
      <c r="AD1411" s="53">
        <f>U1411+V1411</f>
        <v>0.10006959000000001</v>
      </c>
      <c r="AE1411" s="56">
        <f>IF("1-Swim"=D1411,E1411*46.7,IF("2-Bike"=D1411,E1411,IF("3-Run"=D1411,E1411*4.27,0)))</f>
        <v>10</v>
      </c>
    </row>
    <row r="1412" spans="1:31" x14ac:dyDescent="0.25">
      <c r="A1412" s="50">
        <v>1411</v>
      </c>
      <c r="B1412" s="51">
        <v>40614</v>
      </c>
      <c r="C1412" s="75">
        <f>B1412</f>
        <v>40614</v>
      </c>
      <c r="D1412" s="50" t="s">
        <v>1223</v>
      </c>
      <c r="E1412" s="50">
        <v>3.01</v>
      </c>
      <c r="F1412" s="50">
        <v>0</v>
      </c>
      <c r="G1412" s="50">
        <v>34</v>
      </c>
      <c r="H1412" s="50">
        <v>0</v>
      </c>
      <c r="I1412" s="53">
        <f>IF(E1412&gt;0,TIME(F1412,G1412,H1412),"")</f>
        <v>2.361111111111111E-2</v>
      </c>
      <c r="J1412" s="54">
        <f>IF(E1412&gt;0,TIME(F1412,G1412,H1412)/E1412,"")</f>
        <v>7.84422296050203E-3</v>
      </c>
      <c r="L1412" s="50" t="s">
        <v>795</v>
      </c>
      <c r="M1412" s="55">
        <f>IF(D1412&gt;0,0.0416666666666667/J1412,"")</f>
        <v>5.3117647058823572</v>
      </c>
      <c r="N1412" s="50">
        <v>0</v>
      </c>
      <c r="Q1412" s="151">
        <f>IF("1-Swim"=D1412,J1412*2.4,IF("2-Bike"=D1412,J1412*112,IF("3-Run"=D1412,J1412*26.2,0)))</f>
        <v>0.20551864156515318</v>
      </c>
      <c r="R1412" s="151">
        <f>Q1412/2</f>
        <v>0.10275932078257659</v>
      </c>
      <c r="S1412" s="53">
        <f>J1412*26.2</f>
        <v>0.20551864156515318</v>
      </c>
      <c r="T1412" s="53">
        <f>(J1412+0.0013889)*26.2</f>
        <v>0.2419078215651532</v>
      </c>
      <c r="U1412" s="53">
        <f>S1412/2</f>
        <v>0.10275932078257659</v>
      </c>
      <c r="V1412" s="53">
        <f>T1412/2</f>
        <v>0.1209539107825766</v>
      </c>
      <c r="W1412" s="50">
        <f>RANK(J1412,J:J,1)</f>
        <v>2334</v>
      </c>
      <c r="X1412" s="50">
        <f>YEAR(B1412)</f>
        <v>2011</v>
      </c>
      <c r="Y1412" s="50">
        <f>MONTH(B1412)</f>
        <v>3</v>
      </c>
      <c r="Z1412" s="56">
        <f>X1412*100+Y1412</f>
        <v>201103</v>
      </c>
      <c r="AA1412" s="56">
        <f>WEEKNUM(B1412,1)</f>
        <v>11</v>
      </c>
      <c r="AB1412" s="58">
        <f>IF(ISBLANK(B1412)," ",MAX(B1412-B1411-1,0))</f>
        <v>3</v>
      </c>
      <c r="AC1412" s="56">
        <f>DAY(B1412)</f>
        <v>12</v>
      </c>
      <c r="AD1412" s="53">
        <f>U1412+V1412</f>
        <v>0.22371323156515319</v>
      </c>
      <c r="AE1412" s="56">
        <f>IF("1-Swim"=D1412,E1412*46.7,IF("2-Bike"=D1412,E1412,IF("3-Run"=D1412,E1412*4.27,0)))</f>
        <v>12.852699999999999</v>
      </c>
    </row>
    <row r="1413" spans="1:31" x14ac:dyDescent="0.25">
      <c r="A1413" s="50">
        <v>1412</v>
      </c>
      <c r="B1413" s="51">
        <v>40616</v>
      </c>
      <c r="C1413" s="75">
        <f>B1413</f>
        <v>40616</v>
      </c>
      <c r="D1413" s="50" t="s">
        <v>1223</v>
      </c>
      <c r="E1413" s="50">
        <v>1.69</v>
      </c>
      <c r="F1413" s="50">
        <v>0</v>
      </c>
      <c r="G1413" s="50">
        <v>18</v>
      </c>
      <c r="H1413" s="50">
        <v>25</v>
      </c>
      <c r="I1413" s="53">
        <f>IF(E1413&gt;0,TIME(F1413,G1413,H1413),"")</f>
        <v>1.2789351851851852E-2</v>
      </c>
      <c r="J1413" s="54">
        <f>IF(E1413&gt;0,TIME(F1413,G1413,H1413)/E1413,"")</f>
        <v>7.5676638176638182E-3</v>
      </c>
      <c r="L1413" s="50" t="s">
        <v>796</v>
      </c>
      <c r="M1413" s="55">
        <f>IF(D1413&gt;0,0.0416666666666667/J1413,"")</f>
        <v>5.50588235294118</v>
      </c>
      <c r="N1413" s="50">
        <v>0</v>
      </c>
      <c r="Q1413" s="151">
        <f>IF("1-Swim"=D1413,J1413*2.4,IF("2-Bike"=D1413,J1413*112,IF("3-Run"=D1413,J1413*26.2,0)))</f>
        <v>0.19827279202279202</v>
      </c>
      <c r="R1413" s="151">
        <f>Q1413/2</f>
        <v>9.9136396011396011E-2</v>
      </c>
      <c r="S1413" s="53">
        <f>J1413*26.2</f>
        <v>0.19827279202279202</v>
      </c>
      <c r="T1413" s="53">
        <f>(J1413+0.0013889)*26.2</f>
        <v>0.23466197202279201</v>
      </c>
      <c r="U1413" s="53">
        <f>S1413/2</f>
        <v>9.9136396011396011E-2</v>
      </c>
      <c r="V1413" s="53">
        <f>T1413/2</f>
        <v>0.11733098601139601</v>
      </c>
      <c r="W1413" s="50">
        <f>RANK(J1413,J:J,1)</f>
        <v>2125</v>
      </c>
      <c r="X1413" s="50">
        <f>YEAR(B1413)</f>
        <v>2011</v>
      </c>
      <c r="Y1413" s="50">
        <f>MONTH(B1413)</f>
        <v>3</v>
      </c>
      <c r="Z1413" s="56">
        <f>X1413*100+Y1413</f>
        <v>201103</v>
      </c>
      <c r="AA1413" s="56">
        <f>WEEKNUM(B1413,1)</f>
        <v>12</v>
      </c>
      <c r="AB1413" s="58">
        <f>IF(ISBLANK(B1413)," ",MAX(B1413-B1412-1,0))</f>
        <v>1</v>
      </c>
      <c r="AC1413" s="56">
        <f>DAY(B1413)</f>
        <v>14</v>
      </c>
      <c r="AD1413" s="53">
        <f>U1413+V1413</f>
        <v>0.21646738202279203</v>
      </c>
      <c r="AE1413" s="56">
        <f>IF("1-Swim"=D1413,E1413*46.7,IF("2-Bike"=D1413,E1413,IF("3-Run"=D1413,E1413*4.27,0)))</f>
        <v>7.2162999999999995</v>
      </c>
    </row>
    <row r="1414" spans="1:31" x14ac:dyDescent="0.25">
      <c r="A1414" s="50">
        <v>1413</v>
      </c>
      <c r="B1414" s="51">
        <v>40621</v>
      </c>
      <c r="C1414" s="75">
        <f>B1414</f>
        <v>40621</v>
      </c>
      <c r="D1414" s="50" t="s">
        <v>1223</v>
      </c>
      <c r="E1414" s="50">
        <v>3.01</v>
      </c>
      <c r="F1414" s="50">
        <v>0</v>
      </c>
      <c r="G1414" s="50">
        <v>32</v>
      </c>
      <c r="H1414" s="50">
        <v>58</v>
      </c>
      <c r="I1414" s="53">
        <f>IF(E1414&gt;0,TIME(F1414,G1414,H1414),"")</f>
        <v>2.2893518518518521E-2</v>
      </c>
      <c r="J1414" s="54">
        <f>IF(E1414&gt;0,TIME(F1414,G1414,H1414)/E1414,"")</f>
        <v>7.6058201058201071E-3</v>
      </c>
      <c r="L1414" s="50" t="s">
        <v>795</v>
      </c>
      <c r="M1414" s="55">
        <f>IF(D1414&gt;0,0.0416666666666667/J1414,"")</f>
        <v>5.4782608695652204</v>
      </c>
      <c r="N1414" s="50">
        <v>0</v>
      </c>
      <c r="Q1414" s="151">
        <f>IF("1-Swim"=D1414,J1414*2.4,IF("2-Bike"=D1414,J1414*112,IF("3-Run"=D1414,J1414*26.2,0)))</f>
        <v>0.1992724867724868</v>
      </c>
      <c r="R1414" s="151">
        <f>Q1414/2</f>
        <v>9.9636243386243398E-2</v>
      </c>
      <c r="S1414" s="53">
        <f>J1414*26.2</f>
        <v>0.1992724867724868</v>
      </c>
      <c r="T1414" s="53">
        <f>(J1414+0.0013889)*26.2</f>
        <v>0.23566166677248682</v>
      </c>
      <c r="U1414" s="53">
        <f>S1414/2</f>
        <v>9.9636243386243398E-2</v>
      </c>
      <c r="V1414" s="53">
        <f>T1414/2</f>
        <v>0.11783083338624341</v>
      </c>
      <c r="W1414" s="50">
        <f>RANK(J1414,J:J,1)</f>
        <v>2156</v>
      </c>
      <c r="X1414" s="50">
        <f>YEAR(B1414)</f>
        <v>2011</v>
      </c>
      <c r="Y1414" s="50">
        <f>MONTH(B1414)</f>
        <v>3</v>
      </c>
      <c r="Z1414" s="56">
        <f>X1414*100+Y1414</f>
        <v>201103</v>
      </c>
      <c r="AA1414" s="56">
        <f>WEEKNUM(B1414,1)</f>
        <v>12</v>
      </c>
      <c r="AB1414" s="58">
        <f>IF(ISBLANK(B1414)," ",MAX(B1414-B1413-1,0))</f>
        <v>4</v>
      </c>
      <c r="AC1414" s="56">
        <f>DAY(B1414)</f>
        <v>19</v>
      </c>
      <c r="AD1414" s="53">
        <f>U1414+V1414</f>
        <v>0.21746707677248681</v>
      </c>
      <c r="AE1414" s="56">
        <f>IF("1-Swim"=D1414,E1414*46.7,IF("2-Bike"=D1414,E1414,IF("3-Run"=D1414,E1414*4.27,0)))</f>
        <v>12.852699999999999</v>
      </c>
    </row>
    <row r="1415" spans="1:31" x14ac:dyDescent="0.25">
      <c r="A1415" s="50">
        <v>1414</v>
      </c>
      <c r="B1415" s="51">
        <v>40622</v>
      </c>
      <c r="C1415" s="75">
        <f>B1415</f>
        <v>40622</v>
      </c>
      <c r="D1415" s="50" t="s">
        <v>1223</v>
      </c>
      <c r="E1415" s="50">
        <v>1.67</v>
      </c>
      <c r="F1415" s="50">
        <v>0</v>
      </c>
      <c r="G1415" s="50">
        <v>18</v>
      </c>
      <c r="H1415" s="50">
        <v>58</v>
      </c>
      <c r="I1415" s="53">
        <f>IF(E1415&gt;0,TIME(F1415,G1415,H1415),"")</f>
        <v>1.3171296296296294E-2</v>
      </c>
      <c r="J1415" s="54">
        <f>IF(E1415&gt;0,TIME(F1415,G1415,H1415)/E1415,"")</f>
        <v>7.8870037702373028E-3</v>
      </c>
      <c r="L1415" s="50" t="s">
        <v>796</v>
      </c>
      <c r="M1415" s="55">
        <f>IF(D1415&gt;0,0.0416666666666667/J1415,"")</f>
        <v>5.2829525483304085</v>
      </c>
      <c r="N1415" s="50">
        <v>0</v>
      </c>
      <c r="Q1415" s="151">
        <f>IF("1-Swim"=D1415,J1415*2.4,IF("2-Bike"=D1415,J1415*112,IF("3-Run"=D1415,J1415*26.2,0)))</f>
        <v>0.20663949878021734</v>
      </c>
      <c r="R1415" s="151">
        <f>Q1415/2</f>
        <v>0.10331974939010867</v>
      </c>
      <c r="S1415" s="53">
        <f>J1415*26.2</f>
        <v>0.20663949878021734</v>
      </c>
      <c r="T1415" s="53">
        <f>(J1415+0.0013889)*26.2</f>
        <v>0.24302867878021733</v>
      </c>
      <c r="U1415" s="53">
        <f>S1415/2</f>
        <v>0.10331974939010867</v>
      </c>
      <c r="V1415" s="53">
        <f>T1415/2</f>
        <v>0.12151433939010867</v>
      </c>
      <c r="W1415" s="50">
        <f>RANK(J1415,J:J,1)</f>
        <v>2369</v>
      </c>
      <c r="X1415" s="50">
        <f>YEAR(B1415)</f>
        <v>2011</v>
      </c>
      <c r="Y1415" s="50">
        <f>MONTH(B1415)</f>
        <v>3</v>
      </c>
      <c r="Z1415" s="56">
        <f>X1415*100+Y1415</f>
        <v>201103</v>
      </c>
      <c r="AA1415" s="56">
        <f>WEEKNUM(B1415,1)</f>
        <v>13</v>
      </c>
      <c r="AB1415" s="58">
        <f>IF(ISBLANK(B1415)," ",MAX(B1415-B1414-1,0))</f>
        <v>0</v>
      </c>
      <c r="AC1415" s="56">
        <f>DAY(B1415)</f>
        <v>20</v>
      </c>
      <c r="AD1415" s="53">
        <f>U1415+V1415</f>
        <v>0.22483408878021732</v>
      </c>
      <c r="AE1415" s="56">
        <f>IF("1-Swim"=D1415,E1415*46.7,IF("2-Bike"=D1415,E1415,IF("3-Run"=D1415,E1415*4.27,0)))</f>
        <v>7.1308999999999987</v>
      </c>
    </row>
    <row r="1416" spans="1:31" x14ac:dyDescent="0.25">
      <c r="A1416" s="50">
        <v>1415</v>
      </c>
      <c r="B1416" s="51">
        <v>40629</v>
      </c>
      <c r="C1416" s="75">
        <f>B1416</f>
        <v>40629</v>
      </c>
      <c r="D1416" s="50" t="s">
        <v>1223</v>
      </c>
      <c r="E1416" s="50">
        <v>3.01</v>
      </c>
      <c r="F1416" s="50">
        <v>0</v>
      </c>
      <c r="G1416" s="50">
        <v>34</v>
      </c>
      <c r="H1416" s="50">
        <v>1</v>
      </c>
      <c r="I1416" s="53">
        <f>IF(E1416&gt;0,TIME(F1416,G1416,H1416),"")</f>
        <v>2.3622685185185188E-2</v>
      </c>
      <c r="J1416" s="54">
        <f>IF(E1416&gt;0,TIME(F1416,G1416,H1416)/E1416,"")</f>
        <v>7.8480681678356114E-3</v>
      </c>
      <c r="L1416" s="50" t="s">
        <v>795</v>
      </c>
      <c r="M1416" s="55">
        <f>IF(D1416&gt;0,0.0416666666666667/J1416,"")</f>
        <v>5.3091621754042162</v>
      </c>
      <c r="N1416" s="50">
        <v>0</v>
      </c>
      <c r="Q1416" s="151">
        <f>IF("1-Swim"=D1416,J1416*2.4,IF("2-Bike"=D1416,J1416*112,IF("3-Run"=D1416,J1416*26.2,0)))</f>
        <v>0.20561938599729301</v>
      </c>
      <c r="R1416" s="151">
        <f>Q1416/2</f>
        <v>0.10280969299864651</v>
      </c>
      <c r="S1416" s="53">
        <f>J1416*26.2</f>
        <v>0.20561938599729301</v>
      </c>
      <c r="T1416" s="53">
        <f>(J1416+0.0013889)*26.2</f>
        <v>0.24200856599729301</v>
      </c>
      <c r="U1416" s="53">
        <f>S1416/2</f>
        <v>0.10280969299864651</v>
      </c>
      <c r="V1416" s="53">
        <f>T1416/2</f>
        <v>0.1210042829986465</v>
      </c>
      <c r="W1416" s="50">
        <f>RANK(J1416,J:J,1)</f>
        <v>2340</v>
      </c>
      <c r="X1416" s="50">
        <f>YEAR(B1416)</f>
        <v>2011</v>
      </c>
      <c r="Y1416" s="50">
        <f>MONTH(B1416)</f>
        <v>3</v>
      </c>
      <c r="Z1416" s="56">
        <f>X1416*100+Y1416</f>
        <v>201103</v>
      </c>
      <c r="AA1416" s="56">
        <f>WEEKNUM(B1416,1)</f>
        <v>14</v>
      </c>
      <c r="AB1416" s="58">
        <f>IF(ISBLANK(B1416)," ",MAX(B1416-B1415-1,0))</f>
        <v>6</v>
      </c>
      <c r="AC1416" s="56">
        <f>DAY(B1416)</f>
        <v>27</v>
      </c>
      <c r="AD1416" s="53">
        <f>U1416+V1416</f>
        <v>0.22381397599729302</v>
      </c>
      <c r="AE1416" s="56">
        <f>IF("1-Swim"=D1416,E1416*46.7,IF("2-Bike"=D1416,E1416,IF("3-Run"=D1416,E1416*4.27,0)))</f>
        <v>12.852699999999999</v>
      </c>
    </row>
    <row r="1417" spans="1:31" x14ac:dyDescent="0.25">
      <c r="A1417" s="50">
        <v>1416</v>
      </c>
      <c r="B1417" s="51">
        <v>40630</v>
      </c>
      <c r="C1417" s="75">
        <f>B1417</f>
        <v>40630</v>
      </c>
      <c r="D1417" s="50" t="s">
        <v>1223</v>
      </c>
      <c r="E1417" s="50">
        <v>1.64</v>
      </c>
      <c r="F1417" s="50">
        <v>0</v>
      </c>
      <c r="G1417" s="50">
        <v>17</v>
      </c>
      <c r="H1417" s="50">
        <v>20</v>
      </c>
      <c r="I1417" s="53">
        <f>IF(E1417&gt;0,TIME(F1417,G1417,H1417),"")</f>
        <v>1.2037037037037035E-2</v>
      </c>
      <c r="J1417" s="54">
        <f>IF(E1417&gt;0,TIME(F1417,G1417,H1417)/E1417,"")</f>
        <v>7.3396567299006321E-3</v>
      </c>
      <c r="L1417" s="50" t="s">
        <v>796</v>
      </c>
      <c r="M1417" s="55">
        <f>IF(D1417&gt;0,0.0416666666666667/J1417,"")</f>
        <v>5.6769230769230816</v>
      </c>
      <c r="N1417" s="50">
        <v>0</v>
      </c>
      <c r="Q1417" s="151">
        <f>IF("1-Swim"=D1417,J1417*2.4,IF("2-Bike"=D1417,J1417*112,IF("3-Run"=D1417,J1417*26.2,0)))</f>
        <v>0.19229900632339655</v>
      </c>
      <c r="R1417" s="151">
        <f>Q1417/2</f>
        <v>9.6149503161698277E-2</v>
      </c>
      <c r="S1417" s="53">
        <f>J1417*26.2</f>
        <v>0.19229900632339655</v>
      </c>
      <c r="T1417" s="53">
        <f>(J1417+0.0013889)*26.2</f>
        <v>0.22868818632339655</v>
      </c>
      <c r="U1417" s="53">
        <f>S1417/2</f>
        <v>9.6149503161698277E-2</v>
      </c>
      <c r="V1417" s="53">
        <f>T1417/2</f>
        <v>0.11434409316169827</v>
      </c>
      <c r="W1417" s="50">
        <f>RANK(J1417,J:J,1)</f>
        <v>1931</v>
      </c>
      <c r="X1417" s="50">
        <f>YEAR(B1417)</f>
        <v>2011</v>
      </c>
      <c r="Y1417" s="50">
        <f>MONTH(B1417)</f>
        <v>3</v>
      </c>
      <c r="Z1417" s="56">
        <f>X1417*100+Y1417</f>
        <v>201103</v>
      </c>
      <c r="AA1417" s="56">
        <f>WEEKNUM(B1417,1)</f>
        <v>14</v>
      </c>
      <c r="AB1417" s="58">
        <f>IF(ISBLANK(B1417)," ",MAX(B1417-B1416-1,0))</f>
        <v>0</v>
      </c>
      <c r="AC1417" s="56">
        <f>DAY(B1417)</f>
        <v>28</v>
      </c>
      <c r="AD1417" s="53">
        <f>U1417+V1417</f>
        <v>0.21049359632339654</v>
      </c>
      <c r="AE1417" s="56">
        <f>IF("1-Swim"=D1417,E1417*46.7,IF("2-Bike"=D1417,E1417,IF("3-Run"=D1417,E1417*4.27,0)))</f>
        <v>7.0027999999999988</v>
      </c>
    </row>
    <row r="1418" spans="1:31" x14ac:dyDescent="0.25">
      <c r="A1418" s="50">
        <v>1417</v>
      </c>
      <c r="B1418" s="51">
        <v>40632</v>
      </c>
      <c r="C1418" s="75">
        <f>B1418</f>
        <v>40632</v>
      </c>
      <c r="D1418" s="50" t="s">
        <v>1223</v>
      </c>
      <c r="E1418" s="50">
        <v>2</v>
      </c>
      <c r="F1418" s="50">
        <v>0</v>
      </c>
      <c r="G1418" s="50">
        <v>18</v>
      </c>
      <c r="H1418" s="50">
        <v>41</v>
      </c>
      <c r="I1418" s="53">
        <f>IF(E1418&gt;0,TIME(F1418,G1418,H1418),"")</f>
        <v>1.2974537037037036E-2</v>
      </c>
      <c r="J1418" s="54">
        <f>IF(E1418&gt;0,TIME(F1418,G1418,H1418)/E1418,"")</f>
        <v>6.4872685185185181E-3</v>
      </c>
      <c r="L1418" s="50" t="s">
        <v>807</v>
      </c>
      <c r="M1418" s="55">
        <f>IF(D1418&gt;0,0.0416666666666667/J1418,"")</f>
        <v>6.4228367528992028</v>
      </c>
      <c r="N1418" s="50">
        <v>0</v>
      </c>
      <c r="Q1418" s="151">
        <f>IF("1-Swim"=D1418,J1418*2.4,IF("2-Bike"=D1418,J1418*112,IF("3-Run"=D1418,J1418*26.2,0)))</f>
        <v>0.16996643518518517</v>
      </c>
      <c r="R1418" s="151">
        <f>Q1418/2</f>
        <v>8.4983217592592586E-2</v>
      </c>
      <c r="S1418" s="53">
        <f>J1418*26.2</f>
        <v>0.16996643518518517</v>
      </c>
      <c r="T1418" s="53">
        <f>(J1418+0.0013889)*26.2</f>
        <v>0.20635561518518514</v>
      </c>
      <c r="U1418" s="53">
        <f>S1418/2</f>
        <v>8.4983217592592586E-2</v>
      </c>
      <c r="V1418" s="53">
        <f>T1418/2</f>
        <v>0.10317780759259257</v>
      </c>
      <c r="W1418" s="50">
        <f>RANK(J1418,J:J,1)</f>
        <v>1006</v>
      </c>
      <c r="X1418" s="50">
        <f>YEAR(B1418)</f>
        <v>2011</v>
      </c>
      <c r="Y1418" s="50">
        <f>MONTH(B1418)</f>
        <v>3</v>
      </c>
      <c r="Z1418" s="56">
        <f>X1418*100+Y1418</f>
        <v>201103</v>
      </c>
      <c r="AA1418" s="56">
        <f>WEEKNUM(B1418,1)</f>
        <v>14</v>
      </c>
      <c r="AB1418" s="58">
        <f>IF(ISBLANK(B1418)," ",MAX(B1418-B1417-1,0))</f>
        <v>1</v>
      </c>
      <c r="AC1418" s="56">
        <f>DAY(B1418)</f>
        <v>30</v>
      </c>
      <c r="AD1418" s="53">
        <f>U1418+V1418</f>
        <v>0.18816102518518515</v>
      </c>
      <c r="AE1418" s="56">
        <f>IF("1-Swim"=D1418,E1418*46.7,IF("2-Bike"=D1418,E1418,IF("3-Run"=D1418,E1418*4.27,0)))</f>
        <v>8.5399999999999991</v>
      </c>
    </row>
    <row r="1419" spans="1:31" x14ac:dyDescent="0.25">
      <c r="A1419" s="50">
        <v>1418</v>
      </c>
      <c r="B1419" s="51">
        <v>40633</v>
      </c>
      <c r="C1419" s="75">
        <f>B1419</f>
        <v>40633</v>
      </c>
      <c r="D1419" s="50" t="s">
        <v>1223</v>
      </c>
      <c r="E1419" s="50">
        <v>2</v>
      </c>
      <c r="F1419" s="50">
        <v>0</v>
      </c>
      <c r="G1419" s="50">
        <v>18</v>
      </c>
      <c r="H1419" s="50">
        <v>55</v>
      </c>
      <c r="I1419" s="53">
        <f>IF(E1419&gt;0,TIME(F1419,G1419,H1419),"")</f>
        <v>1.3136574074074077E-2</v>
      </c>
      <c r="J1419" s="54">
        <f>IF(E1419&gt;0,TIME(F1419,G1419,H1419)/E1419,"")</f>
        <v>6.5682870370370383E-3</v>
      </c>
      <c r="L1419" s="50" t="s">
        <v>807</v>
      </c>
      <c r="M1419" s="55">
        <f>IF(D1419&gt;0,0.0416666666666667/J1419,"")</f>
        <v>6.3436123348017661</v>
      </c>
      <c r="N1419" s="50">
        <v>0</v>
      </c>
      <c r="Q1419" s="151">
        <f>IF("1-Swim"=D1419,J1419*2.4,IF("2-Bike"=D1419,J1419*112,IF("3-Run"=D1419,J1419*26.2,0)))</f>
        <v>0.17208912037037039</v>
      </c>
      <c r="R1419" s="151">
        <f>Q1419/2</f>
        <v>8.6044560185185193E-2</v>
      </c>
      <c r="S1419" s="53">
        <f>J1419*26.2</f>
        <v>0.17208912037037039</v>
      </c>
      <c r="T1419" s="53">
        <f>(J1419+0.0013889)*26.2</f>
        <v>0.20847830037037038</v>
      </c>
      <c r="U1419" s="53">
        <f>S1419/2</f>
        <v>8.6044560185185193E-2</v>
      </c>
      <c r="V1419" s="53">
        <f>T1419/2</f>
        <v>0.10423915018518519</v>
      </c>
      <c r="W1419" s="50">
        <f>RANK(J1419,J:J,1)</f>
        <v>1063</v>
      </c>
      <c r="X1419" s="50">
        <f>YEAR(B1419)</f>
        <v>2011</v>
      </c>
      <c r="Y1419" s="50">
        <f>MONTH(B1419)</f>
        <v>3</v>
      </c>
      <c r="Z1419" s="56">
        <f>X1419*100+Y1419</f>
        <v>201103</v>
      </c>
      <c r="AA1419" s="56">
        <f>WEEKNUM(B1419,1)</f>
        <v>14</v>
      </c>
      <c r="AB1419" s="58">
        <f>IF(ISBLANK(B1419)," ",MAX(B1419-B1418-1,0))</f>
        <v>0</v>
      </c>
      <c r="AC1419" s="56">
        <f>DAY(B1419)</f>
        <v>31</v>
      </c>
      <c r="AD1419" s="53">
        <f>U1419+V1419</f>
        <v>0.1902837103703704</v>
      </c>
      <c r="AE1419" s="56">
        <f>IF("1-Swim"=D1419,E1419*46.7,IF("2-Bike"=D1419,E1419,IF("3-Run"=D1419,E1419*4.27,0)))</f>
        <v>8.5399999999999991</v>
      </c>
    </row>
    <row r="1420" spans="1:31" x14ac:dyDescent="0.25">
      <c r="A1420" s="50">
        <v>1419</v>
      </c>
      <c r="B1420" s="51">
        <v>40636</v>
      </c>
      <c r="C1420" s="75">
        <f>B1420</f>
        <v>40636</v>
      </c>
      <c r="D1420" s="50" t="s">
        <v>1223</v>
      </c>
      <c r="E1420" s="50">
        <v>3.01</v>
      </c>
      <c r="F1420" s="50">
        <v>0</v>
      </c>
      <c r="G1420" s="50">
        <v>32</v>
      </c>
      <c r="H1420" s="50">
        <v>29</v>
      </c>
      <c r="I1420" s="53">
        <f>IF(E1420&gt;0,TIME(F1420,G1420,H1420),"")</f>
        <v>2.255787037037037E-2</v>
      </c>
      <c r="J1420" s="54">
        <f>IF(E1420&gt;0,TIME(F1420,G1420,H1420)/E1420,"")</f>
        <v>7.4943090931463034E-3</v>
      </c>
      <c r="L1420" s="50" t="s">
        <v>795</v>
      </c>
      <c r="M1420" s="55">
        <f>IF(D1420&gt;0,0.0416666666666667/J1420,"")</f>
        <v>5.5597742432016455</v>
      </c>
      <c r="N1420" s="50">
        <v>0</v>
      </c>
      <c r="Q1420" s="151">
        <f>IF("1-Swim"=D1420,J1420*2.4,IF("2-Bike"=D1420,J1420*112,IF("3-Run"=D1420,J1420*26.2,0)))</f>
        <v>0.19635089824043314</v>
      </c>
      <c r="R1420" s="151">
        <f>Q1420/2</f>
        <v>9.8175449120216571E-2</v>
      </c>
      <c r="S1420" s="53">
        <f>J1420*26.2</f>
        <v>0.19635089824043314</v>
      </c>
      <c r="T1420" s="53">
        <f>(J1420+0.0013889)*26.2</f>
        <v>0.23274007824043313</v>
      </c>
      <c r="U1420" s="53">
        <f>S1420/2</f>
        <v>9.8175449120216571E-2</v>
      </c>
      <c r="V1420" s="53">
        <f>T1420/2</f>
        <v>0.11637003912021657</v>
      </c>
      <c r="W1420" s="50">
        <f>RANK(J1420,J:J,1)</f>
        <v>2062</v>
      </c>
      <c r="X1420" s="50">
        <f>YEAR(B1420)</f>
        <v>2011</v>
      </c>
      <c r="Y1420" s="50">
        <f>MONTH(B1420)</f>
        <v>4</v>
      </c>
      <c r="Z1420" s="56">
        <f>X1420*100+Y1420</f>
        <v>201104</v>
      </c>
      <c r="AA1420" s="56">
        <f>WEEKNUM(B1420,1)</f>
        <v>15</v>
      </c>
      <c r="AB1420" s="58">
        <f>IF(ISBLANK(B1420)," ",MAX(B1420-B1419-1,0))</f>
        <v>2</v>
      </c>
      <c r="AC1420" s="56">
        <f>DAY(B1420)</f>
        <v>3</v>
      </c>
      <c r="AD1420" s="53">
        <f>U1420+V1420</f>
        <v>0.21454548824043312</v>
      </c>
      <c r="AE1420" s="56">
        <f>IF("1-Swim"=D1420,E1420*46.7,IF("2-Bike"=D1420,E1420,IF("3-Run"=D1420,E1420*4.27,0)))</f>
        <v>12.852699999999999</v>
      </c>
    </row>
    <row r="1421" spans="1:31" x14ac:dyDescent="0.25">
      <c r="A1421" s="50">
        <v>1420</v>
      </c>
      <c r="B1421" s="51">
        <v>40637</v>
      </c>
      <c r="C1421" s="75">
        <f>B1421</f>
        <v>40637</v>
      </c>
      <c r="D1421" s="50" t="s">
        <v>1223</v>
      </c>
      <c r="E1421" s="50">
        <v>1.65</v>
      </c>
      <c r="F1421" s="50">
        <v>0</v>
      </c>
      <c r="G1421" s="50">
        <v>16</v>
      </c>
      <c r="H1421" s="50">
        <v>51</v>
      </c>
      <c r="I1421" s="53">
        <f>IF(E1421&gt;0,TIME(F1421,G1421,H1421),"")</f>
        <v>1.1701388888888891E-2</v>
      </c>
      <c r="J1421" s="54">
        <f>IF(E1421&gt;0,TIME(F1421,G1421,H1421)/E1421,"")</f>
        <v>7.0917508417508435E-3</v>
      </c>
      <c r="L1421" s="50" t="s">
        <v>796</v>
      </c>
      <c r="M1421" s="55">
        <f>IF(D1421&gt;0,0.0416666666666667/J1421,"")</f>
        <v>5.8753709198813091</v>
      </c>
      <c r="N1421" s="50">
        <v>0</v>
      </c>
      <c r="Q1421" s="151">
        <f>IF("1-Swim"=D1421,J1421*2.4,IF("2-Bike"=D1421,J1421*112,IF("3-Run"=D1421,J1421*26.2,0)))</f>
        <v>0.18580387205387208</v>
      </c>
      <c r="R1421" s="151">
        <f>Q1421/2</f>
        <v>9.2901936026936041E-2</v>
      </c>
      <c r="S1421" s="53">
        <f>J1421*26.2</f>
        <v>0.18580387205387208</v>
      </c>
      <c r="T1421" s="53">
        <f>(J1421+0.0013889)*26.2</f>
        <v>0.2221930520538721</v>
      </c>
      <c r="U1421" s="53">
        <f>S1421/2</f>
        <v>9.2901936026936041E-2</v>
      </c>
      <c r="V1421" s="53">
        <f>T1421/2</f>
        <v>0.11109652602693605</v>
      </c>
      <c r="W1421" s="50">
        <f>RANK(J1421,J:J,1)</f>
        <v>1660</v>
      </c>
      <c r="X1421" s="50">
        <f>YEAR(B1421)</f>
        <v>2011</v>
      </c>
      <c r="Y1421" s="50">
        <f>MONTH(B1421)</f>
        <v>4</v>
      </c>
      <c r="Z1421" s="56">
        <f>X1421*100+Y1421</f>
        <v>201104</v>
      </c>
      <c r="AA1421" s="56">
        <f>WEEKNUM(B1421,1)</f>
        <v>15</v>
      </c>
      <c r="AB1421" s="58">
        <f>IF(ISBLANK(B1421)," ",MAX(B1421-B1420-1,0))</f>
        <v>0</v>
      </c>
      <c r="AC1421" s="56">
        <f>DAY(B1421)</f>
        <v>4</v>
      </c>
      <c r="AD1421" s="53">
        <f>U1421+V1421</f>
        <v>0.20399846205387209</v>
      </c>
      <c r="AE1421" s="56">
        <f>IF("1-Swim"=D1421,E1421*46.7,IF("2-Bike"=D1421,E1421,IF("3-Run"=D1421,E1421*4.27,0)))</f>
        <v>7.0454999999999988</v>
      </c>
    </row>
    <row r="1422" spans="1:31" x14ac:dyDescent="0.25">
      <c r="A1422" s="50">
        <v>1421</v>
      </c>
      <c r="B1422" s="51">
        <v>40639</v>
      </c>
      <c r="C1422" s="75">
        <f>B1422</f>
        <v>40639</v>
      </c>
      <c r="D1422" s="50" t="s">
        <v>1223</v>
      </c>
      <c r="E1422" s="50">
        <v>1.06</v>
      </c>
      <c r="F1422" s="50">
        <v>0</v>
      </c>
      <c r="G1422" s="50">
        <v>10</v>
      </c>
      <c r="H1422" s="50">
        <v>4</v>
      </c>
      <c r="I1422" s="53">
        <f>IF(E1422&gt;0,TIME(F1422,G1422,H1422),"")</f>
        <v>6.9907407407407409E-3</v>
      </c>
      <c r="J1422" s="54">
        <f>IF(E1422&gt;0,TIME(F1422,G1422,H1422)/E1422,"")</f>
        <v>6.5950384346610763E-3</v>
      </c>
      <c r="L1422" s="50" t="s">
        <v>807</v>
      </c>
      <c r="M1422" s="55">
        <f>IF(D1422&gt;0,0.0416666666666667/J1422,"")</f>
        <v>6.3178807947019919</v>
      </c>
      <c r="N1422" s="50">
        <v>0</v>
      </c>
      <c r="Q1422" s="151">
        <f>IF("1-Swim"=D1422,J1422*2.4,IF("2-Bike"=D1422,J1422*112,IF("3-Run"=D1422,J1422*26.2,0)))</f>
        <v>0.17279000698812019</v>
      </c>
      <c r="R1422" s="151">
        <f>Q1422/2</f>
        <v>8.6395003494060096E-2</v>
      </c>
      <c r="S1422" s="53">
        <f>J1422*26.2</f>
        <v>0.17279000698812019</v>
      </c>
      <c r="T1422" s="53">
        <f>(J1422+0.0013889)*26.2</f>
        <v>0.20917918698812019</v>
      </c>
      <c r="U1422" s="53">
        <f>S1422/2</f>
        <v>8.6395003494060096E-2</v>
      </c>
      <c r="V1422" s="53">
        <f>T1422/2</f>
        <v>0.10458959349406009</v>
      </c>
      <c r="W1422" s="50">
        <f>RANK(J1422,J:J,1)</f>
        <v>1087</v>
      </c>
      <c r="X1422" s="50">
        <f>YEAR(B1422)</f>
        <v>2011</v>
      </c>
      <c r="Y1422" s="50">
        <f>MONTH(B1422)</f>
        <v>4</v>
      </c>
      <c r="Z1422" s="56">
        <f>X1422*100+Y1422</f>
        <v>201104</v>
      </c>
      <c r="AA1422" s="56">
        <f>WEEKNUM(B1422,1)</f>
        <v>15</v>
      </c>
      <c r="AB1422" s="58">
        <f>IF(ISBLANK(B1422)," ",MAX(B1422-B1421-1,0))</f>
        <v>1</v>
      </c>
      <c r="AC1422" s="56">
        <f>DAY(B1422)</f>
        <v>6</v>
      </c>
      <c r="AD1422" s="53">
        <f>U1422+V1422</f>
        <v>0.1909845969881202</v>
      </c>
      <c r="AE1422" s="56">
        <f>IF("1-Swim"=D1422,E1422*46.7,IF("2-Bike"=D1422,E1422,IF("3-Run"=D1422,E1422*4.27,0)))</f>
        <v>4.5261999999999993</v>
      </c>
    </row>
    <row r="1423" spans="1:31" x14ac:dyDescent="0.25">
      <c r="A1423" s="50">
        <v>1422</v>
      </c>
      <c r="B1423" s="51">
        <v>40642</v>
      </c>
      <c r="C1423" s="75">
        <f>B1423</f>
        <v>40642</v>
      </c>
      <c r="D1423" s="50" t="s">
        <v>1223</v>
      </c>
      <c r="E1423" s="50">
        <v>3.74</v>
      </c>
      <c r="F1423" s="50">
        <v>0</v>
      </c>
      <c r="G1423" s="50">
        <v>40</v>
      </c>
      <c r="H1423" s="50">
        <v>27</v>
      </c>
      <c r="I1423" s="53">
        <f>IF(E1423&gt;0,TIME(F1423,G1423,H1423),"")</f>
        <v>2.809027777777778E-2</v>
      </c>
      <c r="J1423" s="54">
        <f>IF(E1423&gt;0,TIME(F1423,G1423,H1423)/E1423,"")</f>
        <v>7.5107694592988711E-3</v>
      </c>
      <c r="L1423" s="50" t="s">
        <v>798</v>
      </c>
      <c r="M1423" s="55">
        <f>IF(D1423&gt;0,0.0416666666666667/J1423,"")</f>
        <v>5.5475896168108818</v>
      </c>
      <c r="N1423" s="50">
        <v>0</v>
      </c>
      <c r="Q1423" s="151">
        <f>IF("1-Swim"=D1423,J1423*2.4,IF("2-Bike"=D1423,J1423*112,IF("3-Run"=D1423,J1423*26.2,0)))</f>
        <v>0.19678215983363043</v>
      </c>
      <c r="R1423" s="151">
        <f>Q1423/2</f>
        <v>9.8391079916815213E-2</v>
      </c>
      <c r="S1423" s="53">
        <f>J1423*26.2</f>
        <v>0.19678215983363043</v>
      </c>
      <c r="T1423" s="53">
        <f>(J1423+0.0013889)*26.2</f>
        <v>0.23317133983363039</v>
      </c>
      <c r="U1423" s="53">
        <f>S1423/2</f>
        <v>9.8391079916815213E-2</v>
      </c>
      <c r="V1423" s="53">
        <f>T1423/2</f>
        <v>0.1165856699168152</v>
      </c>
      <c r="W1423" s="50">
        <f>RANK(J1423,J:J,1)</f>
        <v>2077</v>
      </c>
      <c r="X1423" s="50">
        <f>YEAR(B1423)</f>
        <v>2011</v>
      </c>
      <c r="Y1423" s="50">
        <f>MONTH(B1423)</f>
        <v>4</v>
      </c>
      <c r="Z1423" s="56">
        <f>X1423*100+Y1423</f>
        <v>201104</v>
      </c>
      <c r="AA1423" s="56">
        <f>WEEKNUM(B1423,1)</f>
        <v>15</v>
      </c>
      <c r="AB1423" s="58">
        <f>IF(ISBLANK(B1423)," ",MAX(B1423-B1422-1,0))</f>
        <v>2</v>
      </c>
      <c r="AC1423" s="56">
        <f>DAY(B1423)</f>
        <v>9</v>
      </c>
      <c r="AD1423" s="53">
        <f>U1423+V1423</f>
        <v>0.21497674983363041</v>
      </c>
      <c r="AE1423" s="56">
        <f>IF("1-Swim"=D1423,E1423*46.7,IF("2-Bike"=D1423,E1423,IF("3-Run"=D1423,E1423*4.27,0)))</f>
        <v>15.969799999999999</v>
      </c>
    </row>
    <row r="1424" spans="1:31" x14ac:dyDescent="0.25">
      <c r="A1424" s="50">
        <v>1423</v>
      </c>
      <c r="B1424" s="51">
        <v>40643</v>
      </c>
      <c r="C1424" s="75">
        <f>B1424</f>
        <v>40643</v>
      </c>
      <c r="D1424" s="50" t="s">
        <v>1224</v>
      </c>
      <c r="E1424" s="50">
        <v>7.32</v>
      </c>
      <c r="F1424" s="50">
        <v>0</v>
      </c>
      <c r="G1424" s="50">
        <v>40</v>
      </c>
      <c r="H1424" s="50">
        <v>2</v>
      </c>
      <c r="I1424" s="53">
        <f>IF(E1424&gt;0,TIME(F1424,G1424,H1424),"")</f>
        <v>2.7800925925925923E-2</v>
      </c>
      <c r="J1424" s="54">
        <f>IF(E1424&gt;0,TIME(F1424,G1424,H1424)/E1424,"")</f>
        <v>3.7979407002631041E-3</v>
      </c>
      <c r="L1424" s="50" t="s">
        <v>798</v>
      </c>
      <c r="M1424" s="55">
        <f>IF(D1424&gt;0,0.0416666666666667/J1424,"")</f>
        <v>10.970857618651134</v>
      </c>
      <c r="N1424" s="50">
        <v>0</v>
      </c>
      <c r="Q1424" s="151">
        <f>IF("1-Swim"=D1424,J1424*2.4,IF("2-Bike"=D1424,J1424*112,IF("3-Run"=D1424,J1424*26.2,0)))</f>
        <v>0.42536935842946766</v>
      </c>
      <c r="R1424" s="151">
        <f>Q1424/2</f>
        <v>0.21268467921473383</v>
      </c>
      <c r="S1424" s="53">
        <f>J1424*26.2</f>
        <v>9.950604634689332E-2</v>
      </c>
      <c r="T1424" s="53">
        <f>(J1424+0.0013889)*26.2</f>
        <v>0.13589522634689333</v>
      </c>
      <c r="U1424" s="53">
        <f>S1424/2</f>
        <v>4.975302317344666E-2</v>
      </c>
      <c r="V1424" s="53">
        <f>T1424/2</f>
        <v>6.7947613173446664E-2</v>
      </c>
      <c r="W1424" s="50">
        <f>RANK(J1424,J:J,1)</f>
        <v>726</v>
      </c>
      <c r="X1424" s="50">
        <f>YEAR(B1424)</f>
        <v>2011</v>
      </c>
      <c r="Y1424" s="50">
        <f>MONTH(B1424)</f>
        <v>4</v>
      </c>
      <c r="Z1424" s="56">
        <f>X1424*100+Y1424</f>
        <v>201104</v>
      </c>
      <c r="AA1424" s="56">
        <f>WEEKNUM(B1424,1)</f>
        <v>16</v>
      </c>
      <c r="AB1424" s="58">
        <f>IF(ISBLANK(B1424)," ",MAX(B1424-B1423-1,0))</f>
        <v>0</v>
      </c>
      <c r="AC1424" s="56">
        <f>DAY(B1424)</f>
        <v>10</v>
      </c>
      <c r="AD1424" s="53">
        <f>U1424+V1424</f>
        <v>0.11770063634689332</v>
      </c>
      <c r="AE1424" s="56">
        <f>IF("1-Swim"=D1424,E1424*46.7,IF("2-Bike"=D1424,E1424,IF("3-Run"=D1424,E1424*4.27,0)))</f>
        <v>7.32</v>
      </c>
    </row>
    <row r="1425" spans="1:31" x14ac:dyDescent="0.25">
      <c r="A1425" s="50">
        <v>1424</v>
      </c>
      <c r="B1425" s="51">
        <v>40645</v>
      </c>
      <c r="C1425" s="75">
        <f>B1425</f>
        <v>40645</v>
      </c>
      <c r="D1425" s="50" t="s">
        <v>1223</v>
      </c>
      <c r="E1425" s="50">
        <v>1</v>
      </c>
      <c r="F1425" s="50">
        <v>0</v>
      </c>
      <c r="G1425" s="50">
        <v>10</v>
      </c>
      <c r="H1425" s="50">
        <v>37</v>
      </c>
      <c r="I1425" s="53">
        <f>IF(E1425&gt;0,TIME(F1425,G1425,H1425),"")</f>
        <v>7.3726851851851861E-3</v>
      </c>
      <c r="J1425" s="54">
        <f>IF(E1425&gt;0,TIME(F1425,G1425,H1425)/E1425,"")</f>
        <v>7.3726851851851861E-3</v>
      </c>
      <c r="L1425" s="50" t="s">
        <v>807</v>
      </c>
      <c r="M1425" s="55">
        <f>IF(D1425&gt;0,0.0416666666666667/J1425,"")</f>
        <v>5.6514913657770833</v>
      </c>
      <c r="N1425" s="50">
        <v>0</v>
      </c>
      <c r="Q1425" s="151">
        <f>IF("1-Swim"=D1425,J1425*2.4,IF("2-Bike"=D1425,J1425*112,IF("3-Run"=D1425,J1425*26.2,0)))</f>
        <v>0.19316435185185188</v>
      </c>
      <c r="R1425" s="151">
        <f>Q1425/2</f>
        <v>9.6582175925925939E-2</v>
      </c>
      <c r="S1425" s="53">
        <f>J1425*26.2</f>
        <v>0.19316435185185188</v>
      </c>
      <c r="T1425" s="53">
        <f>(J1425+0.0013889)*26.2</f>
        <v>0.22955353185185184</v>
      </c>
      <c r="U1425" s="53">
        <f>S1425/2</f>
        <v>9.6582175925925939E-2</v>
      </c>
      <c r="V1425" s="53">
        <f>T1425/2</f>
        <v>0.11477676592592592</v>
      </c>
      <c r="W1425" s="50">
        <f>RANK(J1425,J:J,1)</f>
        <v>1956</v>
      </c>
      <c r="X1425" s="50">
        <f>YEAR(B1425)</f>
        <v>2011</v>
      </c>
      <c r="Y1425" s="50">
        <f>MONTH(B1425)</f>
        <v>4</v>
      </c>
      <c r="Z1425" s="56">
        <f>X1425*100+Y1425</f>
        <v>201104</v>
      </c>
      <c r="AA1425" s="56">
        <f>WEEKNUM(B1425,1)</f>
        <v>16</v>
      </c>
      <c r="AB1425" s="58">
        <f>IF(ISBLANK(B1425)," ",MAX(B1425-B1424-1,0))</f>
        <v>1</v>
      </c>
      <c r="AC1425" s="56">
        <f>DAY(B1425)</f>
        <v>12</v>
      </c>
      <c r="AD1425" s="53">
        <f>U1425+V1425</f>
        <v>0.21135894185185186</v>
      </c>
      <c r="AE1425" s="56">
        <f>IF("1-Swim"=D1425,E1425*46.7,IF("2-Bike"=D1425,E1425,IF("3-Run"=D1425,E1425*4.27,0)))</f>
        <v>4.2699999999999996</v>
      </c>
    </row>
    <row r="1426" spans="1:31" x14ac:dyDescent="0.25">
      <c r="A1426" s="50">
        <v>1425</v>
      </c>
      <c r="B1426" s="51">
        <v>40658</v>
      </c>
      <c r="C1426" s="75">
        <f>B1426</f>
        <v>40658</v>
      </c>
      <c r="D1426" s="50" t="s">
        <v>1223</v>
      </c>
      <c r="E1426" s="50">
        <v>1.6</v>
      </c>
      <c r="F1426" s="50">
        <v>0</v>
      </c>
      <c r="G1426" s="50">
        <v>16</v>
      </c>
      <c r="H1426" s="50">
        <v>37</v>
      </c>
      <c r="I1426" s="53">
        <f>IF(E1426&gt;0,TIME(F1426,G1426,H1426),"")</f>
        <v>1.1539351851851851E-2</v>
      </c>
      <c r="J1426" s="54">
        <f>IF(E1426&gt;0,TIME(F1426,G1426,H1426)/E1426,"")</f>
        <v>7.2120949074074066E-3</v>
      </c>
      <c r="L1426" s="50" t="s">
        <v>796</v>
      </c>
      <c r="M1426" s="55">
        <f>IF(D1426&gt;0,0.0416666666666667/J1426,"")</f>
        <v>5.7773319959879688</v>
      </c>
      <c r="N1426" s="50">
        <v>0</v>
      </c>
      <c r="Q1426" s="151">
        <f>IF("1-Swim"=D1426,J1426*2.4,IF("2-Bike"=D1426,J1426*112,IF("3-Run"=D1426,J1426*26.2,0)))</f>
        <v>0.18895688657407406</v>
      </c>
      <c r="R1426" s="151">
        <f>Q1426/2</f>
        <v>9.4478443287037028E-2</v>
      </c>
      <c r="S1426" s="53">
        <f>J1426*26.2</f>
        <v>0.18895688657407406</v>
      </c>
      <c r="T1426" s="53">
        <f>(J1426+0.0013889)*26.2</f>
        <v>0.22534606657407405</v>
      </c>
      <c r="U1426" s="53">
        <f>S1426/2</f>
        <v>9.4478443287037028E-2</v>
      </c>
      <c r="V1426" s="53">
        <f>T1426/2</f>
        <v>0.11267303328703702</v>
      </c>
      <c r="W1426" s="50">
        <f>RANK(J1426,J:J,1)</f>
        <v>1801</v>
      </c>
      <c r="X1426" s="50">
        <f>YEAR(B1426)</f>
        <v>2011</v>
      </c>
      <c r="Y1426" s="50">
        <f>MONTH(B1426)</f>
        <v>4</v>
      </c>
      <c r="Z1426" s="56">
        <f>X1426*100+Y1426</f>
        <v>201104</v>
      </c>
      <c r="AA1426" s="56">
        <f>WEEKNUM(B1426,1)</f>
        <v>18</v>
      </c>
      <c r="AB1426" s="58">
        <f>IF(ISBLANK(B1426)," ",MAX(B1426-B1425-1,0))</f>
        <v>12</v>
      </c>
      <c r="AC1426" s="56">
        <f>DAY(B1426)</f>
        <v>25</v>
      </c>
      <c r="AD1426" s="53">
        <f>U1426+V1426</f>
        <v>0.20715147657407407</v>
      </c>
      <c r="AE1426" s="56">
        <f>IF("1-Swim"=D1426,E1426*46.7,IF("2-Bike"=D1426,E1426,IF("3-Run"=D1426,E1426*4.27,0)))</f>
        <v>6.8319999999999999</v>
      </c>
    </row>
    <row r="1427" spans="1:31" x14ac:dyDescent="0.25">
      <c r="A1427" s="50">
        <v>1426</v>
      </c>
      <c r="B1427" s="51">
        <v>40659</v>
      </c>
      <c r="C1427" s="75">
        <f>B1427</f>
        <v>40659</v>
      </c>
      <c r="D1427" s="50" t="s">
        <v>1223</v>
      </c>
      <c r="E1427" s="50">
        <v>2.46</v>
      </c>
      <c r="F1427" s="50">
        <v>0</v>
      </c>
      <c r="G1427" s="50">
        <v>28</v>
      </c>
      <c r="H1427" s="50">
        <v>19</v>
      </c>
      <c r="I1427" s="53">
        <f>IF(E1427&gt;0,TIME(F1427,G1427,H1427),"")</f>
        <v>1.9664351851851853E-2</v>
      </c>
      <c r="J1427" s="54">
        <f>IF(E1427&gt;0,TIME(F1427,G1427,H1427)/E1427,"")</f>
        <v>7.9936389641674203E-3</v>
      </c>
      <c r="L1427" s="50" t="s">
        <v>798</v>
      </c>
      <c r="M1427" s="55">
        <f>IF(D1427&gt;0,0.0416666666666667/J1427,"")</f>
        <v>5.2124779281930582</v>
      </c>
      <c r="N1427" s="50">
        <v>0</v>
      </c>
      <c r="Q1427" s="151">
        <f>IF("1-Swim"=D1427,J1427*2.4,IF("2-Bike"=D1427,J1427*112,IF("3-Run"=D1427,J1427*26.2,0)))</f>
        <v>0.2094333408611864</v>
      </c>
      <c r="R1427" s="151">
        <f>Q1427/2</f>
        <v>0.1047166704305932</v>
      </c>
      <c r="S1427" s="53">
        <f>J1427*26.2</f>
        <v>0.2094333408611864</v>
      </c>
      <c r="T1427" s="53">
        <f>(J1427+0.0013889)*26.2</f>
        <v>0.24582252086118642</v>
      </c>
      <c r="U1427" s="53">
        <f>S1427/2</f>
        <v>0.1047166704305932</v>
      </c>
      <c r="V1427" s="53">
        <f>T1427/2</f>
        <v>0.12291126043059321</v>
      </c>
      <c r="W1427" s="50">
        <f>RANK(J1427,J:J,1)</f>
        <v>2437</v>
      </c>
      <c r="X1427" s="50">
        <f>YEAR(B1427)</f>
        <v>2011</v>
      </c>
      <c r="Y1427" s="50">
        <f>MONTH(B1427)</f>
        <v>4</v>
      </c>
      <c r="Z1427" s="56">
        <f>X1427*100+Y1427</f>
        <v>201104</v>
      </c>
      <c r="AA1427" s="56">
        <f>WEEKNUM(B1427,1)</f>
        <v>18</v>
      </c>
      <c r="AB1427" s="58">
        <f>IF(ISBLANK(B1427)," ",MAX(B1427-B1426-1,0))</f>
        <v>0</v>
      </c>
      <c r="AC1427" s="56">
        <f>DAY(B1427)</f>
        <v>26</v>
      </c>
      <c r="AD1427" s="53">
        <f>U1427+V1427</f>
        <v>0.22762793086118641</v>
      </c>
      <c r="AE1427" s="56">
        <f>IF("1-Swim"=D1427,E1427*46.7,IF("2-Bike"=D1427,E1427,IF("3-Run"=D1427,E1427*4.27,0)))</f>
        <v>10.504199999999999</v>
      </c>
    </row>
    <row r="1428" spans="1:31" x14ac:dyDescent="0.25">
      <c r="A1428" s="50">
        <v>1427</v>
      </c>
      <c r="B1428" s="51">
        <v>40664</v>
      </c>
      <c r="C1428" s="75">
        <f>B1428</f>
        <v>40664</v>
      </c>
      <c r="D1428" s="50" t="s">
        <v>1224</v>
      </c>
      <c r="E1428" s="50">
        <v>29.99</v>
      </c>
      <c r="F1428" s="50">
        <v>2</v>
      </c>
      <c r="G1428" s="50">
        <v>14</v>
      </c>
      <c r="H1428" s="50">
        <v>22</v>
      </c>
      <c r="I1428" s="53">
        <f>IF(E1428&gt;0,TIME(F1428,G1428,H1428),"")</f>
        <v>9.331018518518519E-2</v>
      </c>
      <c r="J1428" s="54">
        <f>IF(E1428&gt;0,TIME(F1428,G1428,H1428)/E1428,"")</f>
        <v>3.1113766317167452E-3</v>
      </c>
      <c r="L1428" s="50" t="s">
        <v>798</v>
      </c>
      <c r="M1428" s="55">
        <f>IF(D1428&gt;0,0.0416666666666667/J1428,"")</f>
        <v>13.391714214835039</v>
      </c>
      <c r="N1428" s="50">
        <v>0</v>
      </c>
      <c r="Q1428" s="151">
        <f>IF("1-Swim"=D1428,J1428*2.4,IF("2-Bike"=D1428,J1428*112,IF("3-Run"=D1428,J1428*26.2,0)))</f>
        <v>0.34847418275227549</v>
      </c>
      <c r="R1428" s="151">
        <f>Q1428/2</f>
        <v>0.17423709137613774</v>
      </c>
      <c r="S1428" s="53">
        <f>J1428*26.2</f>
        <v>8.1518067750978723E-2</v>
      </c>
      <c r="T1428" s="53">
        <f>(J1428+0.0013889)*26.2</f>
        <v>0.11790724775097872</v>
      </c>
      <c r="U1428" s="53">
        <f>S1428/2</f>
        <v>4.0759033875489362E-2</v>
      </c>
      <c r="V1428" s="53">
        <f>T1428/2</f>
        <v>5.8953623875489358E-2</v>
      </c>
      <c r="W1428" s="50">
        <f>RANK(J1428,J:J,1)</f>
        <v>617</v>
      </c>
      <c r="X1428" s="50">
        <f>YEAR(B1428)</f>
        <v>2011</v>
      </c>
      <c r="Y1428" s="50">
        <f>MONTH(B1428)</f>
        <v>5</v>
      </c>
      <c r="Z1428" s="56">
        <f>X1428*100+Y1428</f>
        <v>201105</v>
      </c>
      <c r="AA1428" s="56">
        <f>WEEKNUM(B1428,1)</f>
        <v>19</v>
      </c>
      <c r="AB1428" s="58">
        <f>IF(ISBLANK(B1428)," ",MAX(B1428-B1427-1,0))</f>
        <v>4</v>
      </c>
      <c r="AC1428" s="56">
        <f>DAY(B1428)</f>
        <v>1</v>
      </c>
      <c r="AD1428" s="53">
        <f>U1428+V1428</f>
        <v>9.971265775097872E-2</v>
      </c>
      <c r="AE1428" s="56">
        <f>IF("1-Swim"=D1428,E1428*46.7,IF("2-Bike"=D1428,E1428,IF("3-Run"=D1428,E1428*4.27,0)))</f>
        <v>29.99</v>
      </c>
    </row>
    <row r="1429" spans="1:31" x14ac:dyDescent="0.25">
      <c r="A1429" s="50">
        <v>1428</v>
      </c>
      <c r="B1429" s="51">
        <v>40665</v>
      </c>
      <c r="C1429" s="75">
        <f>B1429</f>
        <v>40665</v>
      </c>
      <c r="D1429" s="50" t="s">
        <v>1223</v>
      </c>
      <c r="E1429" s="50">
        <v>1.64</v>
      </c>
      <c r="F1429" s="50">
        <v>0</v>
      </c>
      <c r="G1429" s="50">
        <v>17</v>
      </c>
      <c r="H1429" s="50">
        <v>30</v>
      </c>
      <c r="I1429" s="53">
        <f>IF(E1429&gt;0,TIME(F1429,G1429,H1429),"")</f>
        <v>1.2152777777777778E-2</v>
      </c>
      <c r="J1429" s="54">
        <f>IF(E1429&gt;0,TIME(F1429,G1429,H1429)/E1429,"")</f>
        <v>7.4102303523035234E-3</v>
      </c>
      <c r="L1429" s="50" t="s">
        <v>796</v>
      </c>
      <c r="M1429" s="55">
        <f>IF(D1429&gt;0,0.0416666666666667/J1429,"")</f>
        <v>5.6228571428571472</v>
      </c>
      <c r="N1429" s="50">
        <v>0</v>
      </c>
      <c r="Q1429" s="151">
        <f>IF("1-Swim"=D1429,J1429*2.4,IF("2-Bike"=D1429,J1429*112,IF("3-Run"=D1429,J1429*26.2,0)))</f>
        <v>0.19414803523035232</v>
      </c>
      <c r="R1429" s="151">
        <f>Q1429/2</f>
        <v>9.7074017615176159E-2</v>
      </c>
      <c r="S1429" s="53">
        <f>J1429*26.2</f>
        <v>0.19414803523035232</v>
      </c>
      <c r="T1429" s="53">
        <f>(J1429+0.0013889)*26.2</f>
        <v>0.23053721523035231</v>
      </c>
      <c r="U1429" s="53">
        <f>S1429/2</f>
        <v>9.7074017615176159E-2</v>
      </c>
      <c r="V1429" s="53">
        <f>T1429/2</f>
        <v>0.11526860761517616</v>
      </c>
      <c r="W1429" s="50">
        <f>RANK(J1429,J:J,1)</f>
        <v>1984</v>
      </c>
      <c r="X1429" s="50">
        <f>YEAR(B1429)</f>
        <v>2011</v>
      </c>
      <c r="Y1429" s="50">
        <f>MONTH(B1429)</f>
        <v>5</v>
      </c>
      <c r="Z1429" s="56">
        <f>X1429*100+Y1429</f>
        <v>201105</v>
      </c>
      <c r="AA1429" s="56">
        <f>WEEKNUM(B1429,1)</f>
        <v>19</v>
      </c>
      <c r="AB1429" s="58">
        <f>IF(ISBLANK(B1429)," ",MAX(B1429-B1428-1,0))</f>
        <v>0</v>
      </c>
      <c r="AC1429" s="56">
        <f>DAY(B1429)</f>
        <v>2</v>
      </c>
      <c r="AD1429" s="53">
        <f>U1429+V1429</f>
        <v>0.2123426252303523</v>
      </c>
      <c r="AE1429" s="56">
        <f>IF("1-Swim"=D1429,E1429*46.7,IF("2-Bike"=D1429,E1429,IF("3-Run"=D1429,E1429*4.27,0)))</f>
        <v>7.0027999999999988</v>
      </c>
    </row>
    <row r="1430" spans="1:31" x14ac:dyDescent="0.25">
      <c r="A1430" s="50">
        <v>1429</v>
      </c>
      <c r="B1430" s="51">
        <v>40666</v>
      </c>
      <c r="C1430" s="75">
        <f>B1430</f>
        <v>40666</v>
      </c>
      <c r="D1430" s="50" t="s">
        <v>1223</v>
      </c>
      <c r="E1430" s="50">
        <v>1.9</v>
      </c>
      <c r="F1430" s="50">
        <v>0</v>
      </c>
      <c r="G1430" s="50">
        <v>18</v>
      </c>
      <c r="H1430" s="50">
        <v>30</v>
      </c>
      <c r="I1430" s="53">
        <f>IF(E1430&gt;0,TIME(F1430,G1430,H1430),"")</f>
        <v>1.2847222222222223E-2</v>
      </c>
      <c r="J1430" s="54">
        <f>IF(E1430&gt;0,TIME(F1430,G1430,H1430)/E1430,"")</f>
        <v>6.7616959064327499E-3</v>
      </c>
      <c r="L1430" s="50" t="s">
        <v>807</v>
      </c>
      <c r="M1430" s="55">
        <f>IF(D1430&gt;0,0.0416666666666667/J1430,"")</f>
        <v>6.1621621621621658</v>
      </c>
      <c r="N1430" s="50">
        <v>0</v>
      </c>
      <c r="Q1430" s="151">
        <f>IF("1-Swim"=D1430,J1430*2.4,IF("2-Bike"=D1430,J1430*112,IF("3-Run"=D1430,J1430*26.2,0)))</f>
        <v>0.17715643274853804</v>
      </c>
      <c r="R1430" s="151">
        <f>Q1430/2</f>
        <v>8.857821637426902E-2</v>
      </c>
      <c r="S1430" s="53">
        <f>J1430*26.2</f>
        <v>0.17715643274853804</v>
      </c>
      <c r="T1430" s="53">
        <f>(J1430+0.0013889)*26.2</f>
        <v>0.21354561274853806</v>
      </c>
      <c r="U1430" s="53">
        <f>S1430/2</f>
        <v>8.857821637426902E-2</v>
      </c>
      <c r="V1430" s="53">
        <f>T1430/2</f>
        <v>0.10677280637426903</v>
      </c>
      <c r="W1430" s="50">
        <f>RANK(J1430,J:J,1)</f>
        <v>1269</v>
      </c>
      <c r="X1430" s="50">
        <f>YEAR(B1430)</f>
        <v>2011</v>
      </c>
      <c r="Y1430" s="50">
        <f>MONTH(B1430)</f>
        <v>5</v>
      </c>
      <c r="Z1430" s="56">
        <f>X1430*100+Y1430</f>
        <v>201105</v>
      </c>
      <c r="AA1430" s="56">
        <f>WEEKNUM(B1430,1)</f>
        <v>19</v>
      </c>
      <c r="AB1430" s="58">
        <f>IF(ISBLANK(B1430)," ",MAX(B1430-B1429-1,0))</f>
        <v>0</v>
      </c>
      <c r="AC1430" s="56">
        <f>DAY(B1430)</f>
        <v>3</v>
      </c>
      <c r="AD1430" s="53">
        <f>U1430+V1430</f>
        <v>0.19535102274853805</v>
      </c>
      <c r="AE1430" s="56">
        <f>IF("1-Swim"=D1430,E1430*46.7,IF("2-Bike"=D1430,E1430,IF("3-Run"=D1430,E1430*4.27,0)))</f>
        <v>8.1129999999999995</v>
      </c>
    </row>
    <row r="1431" spans="1:31" x14ac:dyDescent="0.25">
      <c r="A1431" s="50">
        <v>1430</v>
      </c>
      <c r="B1431" s="51">
        <v>40667</v>
      </c>
      <c r="C1431" s="75">
        <f>B1431</f>
        <v>40667</v>
      </c>
      <c r="D1431" s="50" t="s">
        <v>1223</v>
      </c>
      <c r="E1431" s="50">
        <v>3.1</v>
      </c>
      <c r="F1431" s="50">
        <v>0</v>
      </c>
      <c r="G1431" s="50">
        <v>30</v>
      </c>
      <c r="H1431" s="50">
        <v>48</v>
      </c>
      <c r="I1431" s="53">
        <f>IF(E1431&gt;0,TIME(F1431,G1431,H1431),"")</f>
        <v>2.1388888888888888E-2</v>
      </c>
      <c r="J1431" s="54">
        <f>IF(E1431&gt;0,TIME(F1431,G1431,H1431)/E1431,"")</f>
        <v>6.8996415770609318E-3</v>
      </c>
      <c r="L1431" s="50" t="s">
        <v>798</v>
      </c>
      <c r="M1431" s="55">
        <f>IF(D1431&gt;0,0.0416666666666667/J1431,"")</f>
        <v>6.0389610389610437</v>
      </c>
      <c r="N1431" s="50">
        <v>0</v>
      </c>
      <c r="Q1431" s="151">
        <f>IF("1-Swim"=D1431,J1431*2.4,IF("2-Bike"=D1431,J1431*112,IF("3-Run"=D1431,J1431*26.2,0)))</f>
        <v>0.18077060931899641</v>
      </c>
      <c r="R1431" s="151">
        <f>Q1431/2</f>
        <v>9.0385304659498206E-2</v>
      </c>
      <c r="S1431" s="53">
        <f>J1431*26.2</f>
        <v>0.18077060931899641</v>
      </c>
      <c r="T1431" s="53">
        <f>(J1431+0.0013889)*26.2</f>
        <v>0.2171597893189964</v>
      </c>
      <c r="U1431" s="53">
        <f>S1431/2</f>
        <v>9.0385304659498206E-2</v>
      </c>
      <c r="V1431" s="53">
        <f>T1431/2</f>
        <v>0.1085798946594982</v>
      </c>
      <c r="W1431" s="50">
        <f>RANK(J1431,J:J,1)</f>
        <v>1433</v>
      </c>
      <c r="X1431" s="50">
        <f>YEAR(B1431)</f>
        <v>2011</v>
      </c>
      <c r="Y1431" s="50">
        <f>MONTH(B1431)</f>
        <v>5</v>
      </c>
      <c r="Z1431" s="56">
        <f>X1431*100+Y1431</f>
        <v>201105</v>
      </c>
      <c r="AA1431" s="56">
        <f>WEEKNUM(B1431,1)</f>
        <v>19</v>
      </c>
      <c r="AB1431" s="58">
        <f>IF(ISBLANK(B1431)," ",MAX(B1431-B1430-1,0))</f>
        <v>0</v>
      </c>
      <c r="AC1431" s="56">
        <f>DAY(B1431)</f>
        <v>4</v>
      </c>
      <c r="AD1431" s="53">
        <f>U1431+V1431</f>
        <v>0.19896519931899642</v>
      </c>
      <c r="AE1431" s="56">
        <f>IF("1-Swim"=D1431,E1431*46.7,IF("2-Bike"=D1431,E1431,IF("3-Run"=D1431,E1431*4.27,0)))</f>
        <v>13.236999999999998</v>
      </c>
    </row>
    <row r="1432" spans="1:31" x14ac:dyDescent="0.25">
      <c r="A1432" s="50">
        <v>1431</v>
      </c>
      <c r="B1432" s="51">
        <v>40669</v>
      </c>
      <c r="C1432" s="75">
        <f>B1432</f>
        <v>40669</v>
      </c>
      <c r="D1432" s="50" t="s">
        <v>1224</v>
      </c>
      <c r="E1432" s="50">
        <v>16.22</v>
      </c>
      <c r="F1432" s="50">
        <v>1</v>
      </c>
      <c r="G1432" s="50">
        <v>11</v>
      </c>
      <c r="H1432" s="50">
        <v>5</v>
      </c>
      <c r="I1432" s="53">
        <f>IF(E1432&gt;0,TIME(F1432,G1432,H1432),"")</f>
        <v>4.9363425925925929E-2</v>
      </c>
      <c r="J1432" s="54">
        <f>IF(E1432&gt;0,TIME(F1432,G1432,H1432)/E1432,"")</f>
        <v>3.0433678129424126E-3</v>
      </c>
      <c r="L1432" s="50" t="s">
        <v>798</v>
      </c>
      <c r="M1432" s="55">
        <f>IF(D1432&gt;0,0.0416666666666667/J1432,"")</f>
        <v>13.69097303634233</v>
      </c>
      <c r="N1432" s="50">
        <v>0</v>
      </c>
      <c r="Q1432" s="151">
        <f>IF("1-Swim"=D1432,J1432*2.4,IF("2-Bike"=D1432,J1432*112,IF("3-Run"=D1432,J1432*26.2,0)))</f>
        <v>0.3408571950495502</v>
      </c>
      <c r="R1432" s="151">
        <f>Q1432/2</f>
        <v>0.1704285975247751</v>
      </c>
      <c r="S1432" s="53">
        <f>J1432*26.2</f>
        <v>7.9736236699091204E-2</v>
      </c>
      <c r="T1432" s="53">
        <f>(J1432+0.0013889)*26.2</f>
        <v>0.1161254166990912</v>
      </c>
      <c r="U1432" s="53">
        <f>S1432/2</f>
        <v>3.9868118349545602E-2</v>
      </c>
      <c r="V1432" s="53">
        <f>T1432/2</f>
        <v>5.8062708349545598E-2</v>
      </c>
      <c r="W1432" s="50">
        <f>RANK(J1432,J:J,1)</f>
        <v>590</v>
      </c>
      <c r="X1432" s="50">
        <f>YEAR(B1432)</f>
        <v>2011</v>
      </c>
      <c r="Y1432" s="50">
        <f>MONTH(B1432)</f>
        <v>5</v>
      </c>
      <c r="Z1432" s="56">
        <f>X1432*100+Y1432</f>
        <v>201105</v>
      </c>
      <c r="AA1432" s="56">
        <f>WEEKNUM(B1432,1)</f>
        <v>19</v>
      </c>
      <c r="AB1432" s="58">
        <f>IF(ISBLANK(B1432)," ",MAX(B1432-B1431-1,0))</f>
        <v>1</v>
      </c>
      <c r="AC1432" s="56">
        <f>DAY(B1432)</f>
        <v>6</v>
      </c>
      <c r="AD1432" s="53">
        <f>U1432+V1432</f>
        <v>9.79308266990912E-2</v>
      </c>
      <c r="AE1432" s="56">
        <f>IF("1-Swim"=D1432,E1432*46.7,IF("2-Bike"=D1432,E1432,IF("3-Run"=D1432,E1432*4.27,0)))</f>
        <v>16.22</v>
      </c>
    </row>
    <row r="1433" spans="1:31" x14ac:dyDescent="0.25">
      <c r="A1433" s="50">
        <v>1432</v>
      </c>
      <c r="B1433" s="51">
        <v>40669</v>
      </c>
      <c r="C1433" s="75">
        <f>B1433</f>
        <v>40669</v>
      </c>
      <c r="D1433" s="50" t="s">
        <v>1224</v>
      </c>
      <c r="E1433" s="50">
        <v>0.76</v>
      </c>
      <c r="F1433" s="50">
        <v>0</v>
      </c>
      <c r="G1433" s="50">
        <v>3</v>
      </c>
      <c r="H1433" s="50">
        <v>36</v>
      </c>
      <c r="I1433" s="53">
        <f>IF(E1433&gt;0,TIME(F1433,G1433,H1433),"")</f>
        <v>2.5000000000000001E-3</v>
      </c>
      <c r="J1433" s="54">
        <f>IF(E1433&gt;0,TIME(F1433,G1433,H1433)/E1433,"")</f>
        <v>3.2894736842105261E-3</v>
      </c>
      <c r="L1433" s="50" t="s">
        <v>798</v>
      </c>
      <c r="M1433" s="55">
        <f>IF(D1433&gt;0,0.0416666666666667/J1433,"")</f>
        <v>12.666666666666677</v>
      </c>
      <c r="N1433" s="50">
        <v>0</v>
      </c>
      <c r="Q1433" s="151">
        <f>IF("1-Swim"=D1433,J1433*2.4,IF("2-Bike"=D1433,J1433*112,IF("3-Run"=D1433,J1433*26.2,0)))</f>
        <v>0.36842105263157893</v>
      </c>
      <c r="R1433" s="151">
        <f>Q1433/2</f>
        <v>0.18421052631578946</v>
      </c>
      <c r="S1433" s="53">
        <f>J1433*26.2</f>
        <v>8.618421052631578E-2</v>
      </c>
      <c r="T1433" s="53">
        <f>(J1433+0.0013889)*26.2</f>
        <v>0.12257339052631579</v>
      </c>
      <c r="U1433" s="53">
        <f>S1433/2</f>
        <v>4.309210526315789E-2</v>
      </c>
      <c r="V1433" s="53">
        <f>T1433/2</f>
        <v>6.1286695263157893E-2</v>
      </c>
      <c r="W1433" s="50">
        <f>RANK(J1433,J:J,1)</f>
        <v>678</v>
      </c>
      <c r="X1433" s="50">
        <f>YEAR(B1433)</f>
        <v>2011</v>
      </c>
      <c r="Y1433" s="50">
        <f>MONTH(B1433)</f>
        <v>5</v>
      </c>
      <c r="Z1433" s="56">
        <f>X1433*100+Y1433</f>
        <v>201105</v>
      </c>
      <c r="AA1433" s="56">
        <f>WEEKNUM(B1433,1)</f>
        <v>19</v>
      </c>
      <c r="AB1433" s="58">
        <f>IF(ISBLANK(B1433)," ",MAX(B1433-B1432-1,0))</f>
        <v>0</v>
      </c>
      <c r="AC1433" s="56">
        <f>DAY(B1433)</f>
        <v>6</v>
      </c>
      <c r="AD1433" s="53">
        <f>U1433+V1433</f>
        <v>0.10437880052631579</v>
      </c>
      <c r="AE1433" s="56">
        <f>IF("1-Swim"=D1433,E1433*46.7,IF("2-Bike"=D1433,E1433,IF("3-Run"=D1433,E1433*4.27,0)))</f>
        <v>0.76</v>
      </c>
    </row>
    <row r="1434" spans="1:31" x14ac:dyDescent="0.25">
      <c r="A1434" s="50">
        <v>1433</v>
      </c>
      <c r="B1434" s="51">
        <v>40674</v>
      </c>
      <c r="C1434" s="75">
        <f>B1434</f>
        <v>40674</v>
      </c>
      <c r="D1434" s="50" t="s">
        <v>1224</v>
      </c>
      <c r="E1434" s="50">
        <v>6.31</v>
      </c>
      <c r="F1434" s="50">
        <v>0</v>
      </c>
      <c r="G1434" s="50">
        <v>28</v>
      </c>
      <c r="H1434" s="50">
        <v>12</v>
      </c>
      <c r="I1434" s="53">
        <f>IF(E1434&gt;0,TIME(F1434,G1434,H1434),"")</f>
        <v>1.9583333333333331E-2</v>
      </c>
      <c r="J1434" s="54">
        <f>IF(E1434&gt;0,TIME(F1434,G1434,H1434)/E1434,"")</f>
        <v>3.1035393555203378E-3</v>
      </c>
      <c r="L1434" s="50" t="s">
        <v>798</v>
      </c>
      <c r="M1434" s="55">
        <f>IF(D1434&gt;0,0.0416666666666667/J1434,"")</f>
        <v>13.425531914893629</v>
      </c>
      <c r="N1434" s="50">
        <v>0</v>
      </c>
      <c r="Q1434" s="151">
        <f>IF("1-Swim"=D1434,J1434*2.4,IF("2-Bike"=D1434,J1434*112,IF("3-Run"=D1434,J1434*26.2,0)))</f>
        <v>0.34759640781827783</v>
      </c>
      <c r="R1434" s="151">
        <f>Q1434/2</f>
        <v>0.17379820390913892</v>
      </c>
      <c r="S1434" s="53">
        <f>J1434*26.2</f>
        <v>8.1312731114632844E-2</v>
      </c>
      <c r="T1434" s="53">
        <f>(J1434+0.0013889)*26.2</f>
        <v>0.11770191111463285</v>
      </c>
      <c r="U1434" s="53">
        <f>S1434/2</f>
        <v>4.0656365557316422E-2</v>
      </c>
      <c r="V1434" s="53">
        <f>T1434/2</f>
        <v>5.8850955557316426E-2</v>
      </c>
      <c r="W1434" s="50">
        <f>RANK(J1434,J:J,1)</f>
        <v>616</v>
      </c>
      <c r="X1434" s="50">
        <f>YEAR(B1434)</f>
        <v>2011</v>
      </c>
      <c r="Y1434" s="50">
        <f>MONTH(B1434)</f>
        <v>5</v>
      </c>
      <c r="Z1434" s="56">
        <f>X1434*100+Y1434</f>
        <v>201105</v>
      </c>
      <c r="AA1434" s="56">
        <f>WEEKNUM(B1434,1)</f>
        <v>20</v>
      </c>
      <c r="AB1434" s="58">
        <f>IF(ISBLANK(B1434)," ",MAX(B1434-B1433-1,0))</f>
        <v>4</v>
      </c>
      <c r="AC1434" s="56">
        <f>DAY(B1434)</f>
        <v>11</v>
      </c>
      <c r="AD1434" s="53">
        <f>U1434+V1434</f>
        <v>9.9507321114632841E-2</v>
      </c>
      <c r="AE1434" s="56">
        <f>IF("1-Swim"=D1434,E1434*46.7,IF("2-Bike"=D1434,E1434,IF("3-Run"=D1434,E1434*4.27,0)))</f>
        <v>6.31</v>
      </c>
    </row>
    <row r="1435" spans="1:31" x14ac:dyDescent="0.25">
      <c r="A1435" s="50">
        <v>1434</v>
      </c>
      <c r="B1435" s="51">
        <v>40680</v>
      </c>
      <c r="C1435" s="75">
        <f>B1435</f>
        <v>40680</v>
      </c>
      <c r="D1435" s="50" t="s">
        <v>1223</v>
      </c>
      <c r="E1435" s="50">
        <v>1.65</v>
      </c>
      <c r="F1435" s="50">
        <v>0</v>
      </c>
      <c r="G1435" s="50">
        <v>17</v>
      </c>
      <c r="H1435" s="50">
        <v>29</v>
      </c>
      <c r="I1435" s="53">
        <f>IF(E1435&gt;0,TIME(F1435,G1435,H1435),"")</f>
        <v>1.2141203703703704E-2</v>
      </c>
      <c r="J1435" s="54">
        <f>IF(E1435&gt;0,TIME(F1435,G1435,H1435)/E1435,"")</f>
        <v>7.3583052749719427E-3</v>
      </c>
      <c r="L1435" s="50" t="s">
        <v>796</v>
      </c>
      <c r="M1435" s="55">
        <f>IF(D1435&gt;0,0.0416666666666667/J1435,"")</f>
        <v>5.6625357483317478</v>
      </c>
      <c r="N1435" s="50">
        <v>0</v>
      </c>
      <c r="Q1435" s="151">
        <f>IF("1-Swim"=D1435,J1435*2.4,IF("2-Bike"=D1435,J1435*112,IF("3-Run"=D1435,J1435*26.2,0)))</f>
        <v>0.19278759820426489</v>
      </c>
      <c r="R1435" s="151">
        <f>Q1435/2</f>
        <v>9.6393799102132444E-2</v>
      </c>
      <c r="S1435" s="53">
        <f>J1435*26.2</f>
        <v>0.19278759820426489</v>
      </c>
      <c r="T1435" s="53">
        <f>(J1435+0.0013889)*26.2</f>
        <v>0.22917677820426488</v>
      </c>
      <c r="U1435" s="53">
        <f>S1435/2</f>
        <v>9.6393799102132444E-2</v>
      </c>
      <c r="V1435" s="53">
        <f>T1435/2</f>
        <v>0.11458838910213244</v>
      </c>
      <c r="W1435" s="50">
        <f>RANK(J1435,J:J,1)</f>
        <v>1943</v>
      </c>
      <c r="X1435" s="50">
        <f>YEAR(B1435)</f>
        <v>2011</v>
      </c>
      <c r="Y1435" s="50">
        <f>MONTH(B1435)</f>
        <v>5</v>
      </c>
      <c r="Z1435" s="56">
        <f>X1435*100+Y1435</f>
        <v>201105</v>
      </c>
      <c r="AA1435" s="56">
        <f>WEEKNUM(B1435,1)</f>
        <v>21</v>
      </c>
      <c r="AB1435" s="58">
        <f>IF(ISBLANK(B1435)," ",MAX(B1435-B1434-1,0))</f>
        <v>5</v>
      </c>
      <c r="AC1435" s="56">
        <f>DAY(B1435)</f>
        <v>17</v>
      </c>
      <c r="AD1435" s="53">
        <f>U1435+V1435</f>
        <v>0.2109821882042649</v>
      </c>
      <c r="AE1435" s="56">
        <f>IF("1-Swim"=D1435,E1435*46.7,IF("2-Bike"=D1435,E1435,IF("3-Run"=D1435,E1435*4.27,0)))</f>
        <v>7.0454999999999988</v>
      </c>
    </row>
    <row r="1436" spans="1:31" x14ac:dyDescent="0.25">
      <c r="A1436" s="50">
        <v>1435</v>
      </c>
      <c r="B1436" s="51">
        <v>40685</v>
      </c>
      <c r="C1436" s="75">
        <f>B1436</f>
        <v>40685</v>
      </c>
      <c r="D1436" s="50" t="s">
        <v>1224</v>
      </c>
      <c r="E1436" s="50">
        <v>54.66</v>
      </c>
      <c r="F1436" s="50">
        <v>4</v>
      </c>
      <c r="G1436" s="50">
        <v>1</v>
      </c>
      <c r="H1436" s="50">
        <v>0</v>
      </c>
      <c r="I1436" s="53">
        <f>IF(E1436&gt;0,TIME(F1436,G1436,H1436),"")</f>
        <v>0.1673611111111111</v>
      </c>
      <c r="J1436" s="54">
        <f>IF(E1436&gt;0,TIME(F1436,G1436,H1436)/E1436,"")</f>
        <v>3.0618571370492338E-3</v>
      </c>
      <c r="L1436" s="50" t="s">
        <v>798</v>
      </c>
      <c r="M1436" s="55">
        <f>IF(D1436&gt;0,0.0416666666666667/J1436,"")</f>
        <v>13.608298755186732</v>
      </c>
      <c r="N1436" s="50">
        <v>0</v>
      </c>
      <c r="P1436" s="50" t="s">
        <v>800</v>
      </c>
      <c r="Q1436" s="151">
        <f>IF("1-Swim"=D1436,J1436*2.4,IF("2-Bike"=D1436,J1436*112,IF("3-Run"=D1436,J1436*26.2,0)))</f>
        <v>0.34292799934951418</v>
      </c>
      <c r="R1436" s="151">
        <f>Q1436/2</f>
        <v>0.17146399967475709</v>
      </c>
      <c r="S1436" s="53">
        <f>J1436*26.2</f>
        <v>8.022065699068992E-2</v>
      </c>
      <c r="T1436" s="53">
        <f>(J1436+0.0013889)*26.2</f>
        <v>0.11660983699068991</v>
      </c>
      <c r="U1436" s="53">
        <f>S1436/2</f>
        <v>4.011032849534496E-2</v>
      </c>
      <c r="V1436" s="53">
        <f>T1436/2</f>
        <v>5.8304918495344957E-2</v>
      </c>
      <c r="W1436" s="50">
        <f>RANK(J1436,J:J,1)</f>
        <v>600</v>
      </c>
      <c r="X1436" s="50">
        <f>YEAR(B1436)</f>
        <v>2011</v>
      </c>
      <c r="Y1436" s="50">
        <f>MONTH(B1436)</f>
        <v>5</v>
      </c>
      <c r="Z1436" s="56">
        <f>X1436*100+Y1436</f>
        <v>201105</v>
      </c>
      <c r="AA1436" s="56">
        <f>WEEKNUM(B1436,1)</f>
        <v>22</v>
      </c>
      <c r="AB1436" s="58">
        <f>IF(ISBLANK(B1436)," ",MAX(B1436-B1435-1,0))</f>
        <v>4</v>
      </c>
      <c r="AC1436" s="56">
        <f>DAY(B1436)</f>
        <v>22</v>
      </c>
      <c r="AD1436" s="53">
        <f>U1436+V1436</f>
        <v>9.8415246990689917E-2</v>
      </c>
      <c r="AE1436" s="56">
        <f>IF("1-Swim"=D1436,E1436*46.7,IF("2-Bike"=D1436,E1436,IF("3-Run"=D1436,E1436*4.27,0)))</f>
        <v>54.66</v>
      </c>
    </row>
    <row r="1437" spans="1:31" x14ac:dyDescent="0.25">
      <c r="A1437" s="50">
        <v>1436</v>
      </c>
      <c r="B1437" s="51">
        <v>40689</v>
      </c>
      <c r="C1437" s="75">
        <f>B1437</f>
        <v>40689</v>
      </c>
      <c r="D1437" s="50" t="s">
        <v>1224</v>
      </c>
      <c r="E1437" s="50">
        <v>52.47</v>
      </c>
      <c r="F1437" s="50">
        <v>3</v>
      </c>
      <c r="G1437" s="50">
        <v>49</v>
      </c>
      <c r="H1437" s="50">
        <v>56</v>
      </c>
      <c r="I1437" s="53">
        <f>IF(E1437&gt;0,TIME(F1437,G1437,H1437),"")</f>
        <v>0.15967592592592592</v>
      </c>
      <c r="J1437" s="54">
        <f>IF(E1437&gt;0,TIME(F1437,G1437,H1437)/E1437,"")</f>
        <v>3.0431851710677705E-3</v>
      </c>
      <c r="L1437" s="50" t="s">
        <v>798</v>
      </c>
      <c r="M1437" s="55">
        <f>IF(D1437&gt;0,0.0416666666666667/J1437,"")</f>
        <v>13.691794723108158</v>
      </c>
      <c r="N1437" s="50">
        <v>0</v>
      </c>
      <c r="Q1437" s="151">
        <f>IF("1-Swim"=D1437,J1437*2.4,IF("2-Bike"=D1437,J1437*112,IF("3-Run"=D1437,J1437*26.2,0)))</f>
        <v>0.34083673915959029</v>
      </c>
      <c r="R1437" s="151">
        <f>Q1437/2</f>
        <v>0.17041836957979514</v>
      </c>
      <c r="S1437" s="53">
        <f>J1437*26.2</f>
        <v>7.9731451481975579E-2</v>
      </c>
      <c r="T1437" s="53">
        <f>(J1437+0.0013889)*26.2</f>
        <v>0.11612063148197559</v>
      </c>
      <c r="U1437" s="53">
        <f>S1437/2</f>
        <v>3.986572574098779E-2</v>
      </c>
      <c r="V1437" s="53">
        <f>T1437/2</f>
        <v>5.8060315740987793E-2</v>
      </c>
      <c r="W1437" s="50">
        <f>RANK(J1437,J:J,1)</f>
        <v>589</v>
      </c>
      <c r="X1437" s="50">
        <f>YEAR(B1437)</f>
        <v>2011</v>
      </c>
      <c r="Y1437" s="50">
        <f>MONTH(B1437)</f>
        <v>5</v>
      </c>
      <c r="Z1437" s="56">
        <f>X1437*100+Y1437</f>
        <v>201105</v>
      </c>
      <c r="AA1437" s="56">
        <f>WEEKNUM(B1437,1)</f>
        <v>22</v>
      </c>
      <c r="AB1437" s="58">
        <f>IF(ISBLANK(B1437)," ",MAX(B1437-B1436-1,0))</f>
        <v>3</v>
      </c>
      <c r="AC1437" s="56">
        <f>DAY(B1437)</f>
        <v>26</v>
      </c>
      <c r="AD1437" s="53">
        <f>U1437+V1437</f>
        <v>9.792604148197559E-2</v>
      </c>
      <c r="AE1437" s="56">
        <f>IF("1-Swim"=D1437,E1437*46.7,IF("2-Bike"=D1437,E1437,IF("3-Run"=D1437,E1437*4.27,0)))</f>
        <v>52.47</v>
      </c>
    </row>
    <row r="1438" spans="1:31" x14ac:dyDescent="0.25">
      <c r="A1438" s="50">
        <v>1437</v>
      </c>
      <c r="B1438" s="51">
        <v>40697</v>
      </c>
      <c r="C1438" s="75">
        <f>B1438</f>
        <v>40697</v>
      </c>
      <c r="D1438" s="50" t="s">
        <v>1224</v>
      </c>
      <c r="E1438" s="50">
        <v>10.08</v>
      </c>
      <c r="F1438" s="50">
        <v>0</v>
      </c>
      <c r="G1438" s="50">
        <v>42</v>
      </c>
      <c r="H1438" s="50">
        <v>5</v>
      </c>
      <c r="I1438" s="53">
        <f>IF(E1438&gt;0,TIME(F1438,G1438,H1438),"")</f>
        <v>2.9224537037037038E-2</v>
      </c>
      <c r="J1438" s="54">
        <f>IF(E1438&gt;0,TIME(F1438,G1438,H1438)/E1438,"")</f>
        <v>2.8992596266901823E-3</v>
      </c>
      <c r="L1438" s="50" t="s">
        <v>798</v>
      </c>
      <c r="M1438" s="55">
        <f>IF(D1438&gt;0,0.0416666666666667/J1438,"")</f>
        <v>14.371485148514862</v>
      </c>
      <c r="N1438" s="50">
        <v>0</v>
      </c>
      <c r="Q1438" s="151">
        <f>IF("1-Swim"=D1438,J1438*2.4,IF("2-Bike"=D1438,J1438*112,IF("3-Run"=D1438,J1438*26.2,0)))</f>
        <v>0.3247170781893004</v>
      </c>
      <c r="R1438" s="151">
        <f>Q1438/2</f>
        <v>0.1623585390946502</v>
      </c>
      <c r="S1438" s="53">
        <f>J1438*26.2</f>
        <v>7.5960602219282775E-2</v>
      </c>
      <c r="T1438" s="53">
        <f>(J1438+0.0013889)*26.2</f>
        <v>0.11234978221928277</v>
      </c>
      <c r="U1438" s="53">
        <f>S1438/2</f>
        <v>3.7980301109641387E-2</v>
      </c>
      <c r="V1438" s="53">
        <f>T1438/2</f>
        <v>5.6174891109641384E-2</v>
      </c>
      <c r="W1438" s="50">
        <f>RANK(J1438,J:J,1)</f>
        <v>538</v>
      </c>
      <c r="X1438" s="50">
        <f>YEAR(B1438)</f>
        <v>2011</v>
      </c>
      <c r="Y1438" s="50">
        <f>MONTH(B1438)</f>
        <v>6</v>
      </c>
      <c r="Z1438" s="56">
        <f>X1438*100+Y1438</f>
        <v>201106</v>
      </c>
      <c r="AA1438" s="56">
        <f>WEEKNUM(B1438,1)</f>
        <v>23</v>
      </c>
      <c r="AB1438" s="58">
        <f>IF(ISBLANK(B1438)," ",MAX(B1438-B1437-1,0))</f>
        <v>7</v>
      </c>
      <c r="AC1438" s="56">
        <f>DAY(B1438)</f>
        <v>3</v>
      </c>
      <c r="AD1438" s="53">
        <f>U1438+V1438</f>
        <v>9.4155192219282771E-2</v>
      </c>
      <c r="AE1438" s="56">
        <f>IF("1-Swim"=D1438,E1438*46.7,IF("2-Bike"=D1438,E1438,IF("3-Run"=D1438,E1438*4.27,0)))</f>
        <v>10.08</v>
      </c>
    </row>
    <row r="1439" spans="1:31" x14ac:dyDescent="0.25">
      <c r="A1439" s="50">
        <v>1438</v>
      </c>
      <c r="B1439" s="51">
        <v>40699</v>
      </c>
      <c r="C1439" s="75">
        <f>B1439</f>
        <v>40699</v>
      </c>
      <c r="D1439" s="50" t="s">
        <v>1225</v>
      </c>
      <c r="E1439" s="50">
        <v>1.2</v>
      </c>
      <c r="F1439" s="50">
        <v>0</v>
      </c>
      <c r="G1439" s="50">
        <v>45</v>
      </c>
      <c r="H1439" s="50">
        <v>38</v>
      </c>
      <c r="I1439" s="53">
        <f>IF(E1439&gt;0,TIME(F1439,G1439,H1439),"")</f>
        <v>3.1689814814814816E-2</v>
      </c>
      <c r="J1439" s="54">
        <f>IF(E1439&gt;0,TIME(F1439,G1439,H1439)/E1439,"")</f>
        <v>2.640817901234568E-2</v>
      </c>
      <c r="L1439" s="50" t="s">
        <v>971</v>
      </c>
      <c r="M1439" s="55">
        <f>IF(D1439&gt;0,0.0416666666666667/J1439,"")</f>
        <v>1.5777940102264438</v>
      </c>
      <c r="N1439" s="50">
        <v>0</v>
      </c>
      <c r="Q1439" s="151">
        <f>IF("1-Swim"=D1439,J1439*2.4,IF("2-Bike"=D1439,J1439*112,IF("3-Run"=D1439,J1439*26.2,0)))</f>
        <v>6.3379629629629633E-2</v>
      </c>
      <c r="R1439" s="151">
        <f>Q1439/2</f>
        <v>3.1689814814814816E-2</v>
      </c>
      <c r="S1439" s="53">
        <f>J1439*26.2</f>
        <v>0.69189429012345682</v>
      </c>
      <c r="T1439" s="53">
        <f>(J1439+0.0013889)*26.2</f>
        <v>0.72828347012345673</v>
      </c>
      <c r="U1439" s="53">
        <f>S1439/2</f>
        <v>0.34594714506172841</v>
      </c>
      <c r="V1439" s="53">
        <f>T1439/2</f>
        <v>0.36414173506172837</v>
      </c>
      <c r="W1439" s="50">
        <f>RANK(J1439,J:J,1)</f>
        <v>3244</v>
      </c>
      <c r="X1439" s="50">
        <f>YEAR(B1439)</f>
        <v>2011</v>
      </c>
      <c r="Y1439" s="50">
        <f>MONTH(B1439)</f>
        <v>6</v>
      </c>
      <c r="Z1439" s="56">
        <f>X1439*100+Y1439</f>
        <v>201106</v>
      </c>
      <c r="AA1439" s="56">
        <f>WEEKNUM(B1439,1)</f>
        <v>24</v>
      </c>
      <c r="AB1439" s="58">
        <f>IF(ISBLANK(B1439)," ",MAX(B1439-B1438-1,0))</f>
        <v>1</v>
      </c>
      <c r="AC1439" s="56">
        <f>DAY(B1439)</f>
        <v>5</v>
      </c>
      <c r="AD1439" s="53">
        <f>U1439+V1439</f>
        <v>0.71008888012345683</v>
      </c>
      <c r="AE1439" s="56">
        <f>IF("1-Swim"=D1439,E1439*46.7,IF("2-Bike"=D1439,E1439,IF("3-Run"=D1439,E1439*4.27,0)))</f>
        <v>56.04</v>
      </c>
    </row>
    <row r="1440" spans="1:31" x14ac:dyDescent="0.25">
      <c r="A1440" s="50">
        <v>1439</v>
      </c>
      <c r="B1440" s="51">
        <v>40699</v>
      </c>
      <c r="C1440" s="75">
        <f>B1440</f>
        <v>40699</v>
      </c>
      <c r="D1440" s="50" t="s">
        <v>1224</v>
      </c>
      <c r="E1440" s="50">
        <v>56</v>
      </c>
      <c r="F1440" s="50">
        <v>3</v>
      </c>
      <c r="G1440" s="50">
        <v>37</v>
      </c>
      <c r="H1440" s="50">
        <v>0</v>
      </c>
      <c r="I1440" s="53">
        <f>IF(E1440&gt;0,TIME(F1440,G1440,H1440),"")</f>
        <v>0.15069444444444444</v>
      </c>
      <c r="J1440" s="54">
        <f>IF(E1440&gt;0,TIME(F1440,G1440,H1440)/E1440,"")</f>
        <v>2.6909722222222222E-3</v>
      </c>
      <c r="L1440" s="50" t="s">
        <v>971</v>
      </c>
      <c r="M1440" s="55">
        <f>IF(D1440&gt;0,0.0416666666666667/J1440,"")</f>
        <v>15.483870967741948</v>
      </c>
      <c r="N1440" s="50">
        <v>0</v>
      </c>
      <c r="Q1440" s="151">
        <f>IF("1-Swim"=D1440,J1440*2.4,IF("2-Bike"=D1440,J1440*112,IF("3-Run"=D1440,J1440*26.2,0)))</f>
        <v>0.30138888888888887</v>
      </c>
      <c r="R1440" s="151">
        <f>Q1440/2</f>
        <v>0.15069444444444444</v>
      </c>
      <c r="S1440" s="53">
        <f>J1440*26.2</f>
        <v>7.0503472222222224E-2</v>
      </c>
      <c r="T1440" s="53">
        <f>(J1440+0.0013889)*26.2</f>
        <v>0.10689265222222222</v>
      </c>
      <c r="U1440" s="53">
        <f>S1440/2</f>
        <v>3.5251736111111112E-2</v>
      </c>
      <c r="V1440" s="53">
        <f>T1440/2</f>
        <v>5.3446326111111109E-2</v>
      </c>
      <c r="W1440" s="50">
        <f>RANK(J1440,J:J,1)</f>
        <v>402</v>
      </c>
      <c r="X1440" s="50">
        <f>YEAR(B1440)</f>
        <v>2011</v>
      </c>
      <c r="Y1440" s="50">
        <f>MONTH(B1440)</f>
        <v>6</v>
      </c>
      <c r="Z1440" s="56">
        <f>X1440*100+Y1440</f>
        <v>201106</v>
      </c>
      <c r="AA1440" s="56">
        <f>WEEKNUM(B1440,1)</f>
        <v>24</v>
      </c>
      <c r="AB1440" s="58">
        <f>IF(ISBLANK(B1440)," ",MAX(B1440-B1439-1,0))</f>
        <v>0</v>
      </c>
      <c r="AC1440" s="56">
        <f>DAY(B1440)</f>
        <v>5</v>
      </c>
      <c r="AD1440" s="53">
        <f>U1440+V1440</f>
        <v>8.8698062222222221E-2</v>
      </c>
      <c r="AE1440" s="56">
        <f>IF("1-Swim"=D1440,E1440*46.7,IF("2-Bike"=D1440,E1440,IF("3-Run"=D1440,E1440*4.27,0)))</f>
        <v>56</v>
      </c>
    </row>
    <row r="1441" spans="1:31" x14ac:dyDescent="0.25">
      <c r="A1441" s="50">
        <v>1440</v>
      </c>
      <c r="B1441" s="51">
        <v>40703</v>
      </c>
      <c r="C1441" s="75">
        <f>B1441</f>
        <v>40703</v>
      </c>
      <c r="D1441" s="50" t="s">
        <v>1223</v>
      </c>
      <c r="E1441" s="50">
        <v>1</v>
      </c>
      <c r="F1441" s="50">
        <v>0</v>
      </c>
      <c r="G1441" s="50">
        <v>9</v>
      </c>
      <c r="H1441" s="50">
        <v>9</v>
      </c>
      <c r="I1441" s="53">
        <f>IF(E1441&gt;0,TIME(F1441,G1441,H1441),"")</f>
        <v>6.3541666666666668E-3</v>
      </c>
      <c r="J1441" s="54">
        <f>IF(E1441&gt;0,TIME(F1441,G1441,H1441)/E1441,"")</f>
        <v>6.3541666666666668E-3</v>
      </c>
      <c r="L1441" s="50" t="s">
        <v>807</v>
      </c>
      <c r="M1441" s="55">
        <f>IF(D1441&gt;0,0.0416666666666667/J1441,"")</f>
        <v>6.5573770491803325</v>
      </c>
      <c r="N1441" s="50">
        <v>0</v>
      </c>
      <c r="Q1441" s="151">
        <f>IF("1-Swim"=D1441,J1441*2.4,IF("2-Bike"=D1441,J1441*112,IF("3-Run"=D1441,J1441*26.2,0)))</f>
        <v>0.16647916666666668</v>
      </c>
      <c r="R1441" s="151">
        <f>Q1441/2</f>
        <v>8.3239583333333339E-2</v>
      </c>
      <c r="S1441" s="53">
        <f>J1441*26.2</f>
        <v>0.16647916666666668</v>
      </c>
      <c r="T1441" s="53">
        <f>(J1441+0.0013889)*26.2</f>
        <v>0.20286834666666667</v>
      </c>
      <c r="U1441" s="53">
        <f>S1441/2</f>
        <v>8.3239583333333339E-2</v>
      </c>
      <c r="V1441" s="53">
        <f>T1441/2</f>
        <v>0.10143417333333334</v>
      </c>
      <c r="W1441" s="50">
        <f>RANK(J1441,J:J,1)</f>
        <v>912</v>
      </c>
      <c r="X1441" s="50">
        <f>YEAR(B1441)</f>
        <v>2011</v>
      </c>
      <c r="Y1441" s="50">
        <f>MONTH(B1441)</f>
        <v>6</v>
      </c>
      <c r="Z1441" s="56">
        <f>X1441*100+Y1441</f>
        <v>201106</v>
      </c>
      <c r="AA1441" s="56">
        <f>WEEKNUM(B1441,1)</f>
        <v>24</v>
      </c>
      <c r="AB1441" s="58">
        <f>IF(ISBLANK(B1441)," ",MAX(B1441-B1440-1,0))</f>
        <v>3</v>
      </c>
      <c r="AC1441" s="56">
        <f>DAY(B1441)</f>
        <v>9</v>
      </c>
      <c r="AD1441" s="53">
        <f>U1441+V1441</f>
        <v>0.18467375666666669</v>
      </c>
      <c r="AE1441" s="56">
        <f>IF("1-Swim"=D1441,E1441*46.7,IF("2-Bike"=D1441,E1441,IF("3-Run"=D1441,E1441*4.27,0)))</f>
        <v>4.2699999999999996</v>
      </c>
    </row>
    <row r="1442" spans="1:31" x14ac:dyDescent="0.25">
      <c r="A1442" s="50">
        <v>1441</v>
      </c>
      <c r="B1442" s="51">
        <v>40704</v>
      </c>
      <c r="C1442" s="75">
        <f>B1442</f>
        <v>40704</v>
      </c>
      <c r="D1442" s="50" t="s">
        <v>1223</v>
      </c>
      <c r="E1442" s="50">
        <v>1.5</v>
      </c>
      <c r="F1442" s="50">
        <v>0</v>
      </c>
      <c r="G1442" s="50">
        <v>14</v>
      </c>
      <c r="H1442" s="50">
        <v>25</v>
      </c>
      <c r="I1442" s="53">
        <f>IF(E1442&gt;0,TIME(F1442,G1442,H1442),"")</f>
        <v>1.0011574074074074E-2</v>
      </c>
      <c r="J1442" s="54">
        <f>IF(E1442&gt;0,TIME(F1442,G1442,H1442)/E1442,"")</f>
        <v>6.6743827160493825E-3</v>
      </c>
      <c r="L1442" s="50" t="s">
        <v>807</v>
      </c>
      <c r="M1442" s="55">
        <f>IF(D1442&gt;0,0.0416666666666667/J1442,"")</f>
        <v>6.2427745664739938</v>
      </c>
      <c r="N1442" s="50">
        <v>0</v>
      </c>
      <c r="Q1442" s="151">
        <f>IF("1-Swim"=D1442,J1442*2.4,IF("2-Bike"=D1442,J1442*112,IF("3-Run"=D1442,J1442*26.2,0)))</f>
        <v>0.17486882716049382</v>
      </c>
      <c r="R1442" s="151">
        <f>Q1442/2</f>
        <v>8.7434413580246909E-2</v>
      </c>
      <c r="S1442" s="53">
        <f>J1442*26.2</f>
        <v>0.17486882716049382</v>
      </c>
      <c r="T1442" s="53">
        <f>(J1442+0.0013889)*26.2</f>
        <v>0.21125800716049381</v>
      </c>
      <c r="U1442" s="53">
        <f>S1442/2</f>
        <v>8.7434413580246909E-2</v>
      </c>
      <c r="V1442" s="53">
        <f>T1442/2</f>
        <v>0.10562900358024691</v>
      </c>
      <c r="W1442" s="50">
        <f>RANK(J1442,J:J,1)</f>
        <v>1167</v>
      </c>
      <c r="X1442" s="50">
        <f>YEAR(B1442)</f>
        <v>2011</v>
      </c>
      <c r="Y1442" s="50">
        <f>MONTH(B1442)</f>
        <v>6</v>
      </c>
      <c r="Z1442" s="56">
        <f>X1442*100+Y1442</f>
        <v>201106</v>
      </c>
      <c r="AA1442" s="56">
        <f>WEEKNUM(B1442,1)</f>
        <v>24</v>
      </c>
      <c r="AB1442" s="58">
        <f>IF(ISBLANK(B1442)," ",MAX(B1442-B1441-1,0))</f>
        <v>0</v>
      </c>
      <c r="AC1442" s="56">
        <f>DAY(B1442)</f>
        <v>10</v>
      </c>
      <c r="AD1442" s="53">
        <f>U1442+V1442</f>
        <v>0.1930634171604938</v>
      </c>
      <c r="AE1442" s="56">
        <f>IF("1-Swim"=D1442,E1442*46.7,IF("2-Bike"=D1442,E1442,IF("3-Run"=D1442,E1442*4.27,0)))</f>
        <v>6.4049999999999994</v>
      </c>
    </row>
    <row r="1443" spans="1:31" x14ac:dyDescent="0.25">
      <c r="A1443" s="50">
        <v>1442</v>
      </c>
      <c r="B1443" s="51">
        <v>40706</v>
      </c>
      <c r="C1443" s="75">
        <f>B1443</f>
        <v>40706</v>
      </c>
      <c r="D1443" s="50" t="s">
        <v>1224</v>
      </c>
      <c r="E1443" s="50">
        <v>22.79</v>
      </c>
      <c r="F1443" s="50">
        <v>1</v>
      </c>
      <c r="G1443" s="50">
        <v>46</v>
      </c>
      <c r="H1443" s="50">
        <v>46</v>
      </c>
      <c r="I1443" s="53">
        <f>IF(E1443&gt;0,TIME(F1443,G1443,H1443),"")</f>
        <v>7.4143518518518511E-2</v>
      </c>
      <c r="J1443" s="54">
        <f>IF(E1443&gt;0,TIME(F1443,G1443,H1443)/E1443,"")</f>
        <v>3.2533356085352573E-3</v>
      </c>
      <c r="L1443" s="50" t="s">
        <v>1140</v>
      </c>
      <c r="M1443" s="55">
        <f>IF(D1443&gt;0,0.0416666666666667/J1443,"")</f>
        <v>12.807368092413373</v>
      </c>
      <c r="N1443" s="50">
        <v>0</v>
      </c>
      <c r="Q1443" s="151">
        <f>IF("1-Swim"=D1443,J1443*2.4,IF("2-Bike"=D1443,J1443*112,IF("3-Run"=D1443,J1443*26.2,0)))</f>
        <v>0.36437358815594884</v>
      </c>
      <c r="R1443" s="151">
        <f>Q1443/2</f>
        <v>0.18218679407797442</v>
      </c>
      <c r="S1443" s="53">
        <f>J1443*26.2</f>
        <v>8.5237392943623744E-2</v>
      </c>
      <c r="T1443" s="53">
        <f>(J1443+0.0013889)*26.2</f>
        <v>0.12162657294362375</v>
      </c>
      <c r="U1443" s="53">
        <f>S1443/2</f>
        <v>4.2618696471811872E-2</v>
      </c>
      <c r="V1443" s="53">
        <f>T1443/2</f>
        <v>6.0813286471811875E-2</v>
      </c>
      <c r="W1443" s="50">
        <f>RANK(J1443,J:J,1)</f>
        <v>670</v>
      </c>
      <c r="X1443" s="50">
        <f>YEAR(B1443)</f>
        <v>2011</v>
      </c>
      <c r="Y1443" s="50">
        <f>MONTH(B1443)</f>
        <v>6</v>
      </c>
      <c r="Z1443" s="56">
        <f>X1443*100+Y1443</f>
        <v>201106</v>
      </c>
      <c r="AA1443" s="56">
        <f>WEEKNUM(B1443,1)</f>
        <v>25</v>
      </c>
      <c r="AB1443" s="58">
        <f>IF(ISBLANK(B1443)," ",MAX(B1443-B1442-1,0))</f>
        <v>1</v>
      </c>
      <c r="AC1443" s="56">
        <f>DAY(B1443)</f>
        <v>12</v>
      </c>
      <c r="AD1443" s="53">
        <f>U1443+V1443</f>
        <v>0.10343198294362374</v>
      </c>
      <c r="AE1443" s="56">
        <f>IF("1-Swim"=D1443,E1443*46.7,IF("2-Bike"=D1443,E1443,IF("3-Run"=D1443,E1443*4.27,0)))</f>
        <v>22.79</v>
      </c>
    </row>
    <row r="1444" spans="1:31" x14ac:dyDescent="0.25">
      <c r="A1444" s="50">
        <v>1443</v>
      </c>
      <c r="B1444" s="51">
        <v>40709</v>
      </c>
      <c r="C1444" s="75">
        <f>B1444</f>
        <v>40709</v>
      </c>
      <c r="D1444" s="50" t="s">
        <v>1223</v>
      </c>
      <c r="E1444" s="50">
        <v>1</v>
      </c>
      <c r="F1444" s="50">
        <v>0</v>
      </c>
      <c r="G1444" s="50">
        <v>9</v>
      </c>
      <c r="H1444" s="50">
        <v>50</v>
      </c>
      <c r="I1444" s="53">
        <f>IF(E1444&gt;0,TIME(F1444,G1444,H1444),"")</f>
        <v>6.828703703703704E-3</v>
      </c>
      <c r="J1444" s="54">
        <f>IF(E1444&gt;0,TIME(F1444,G1444,H1444)/E1444,"")</f>
        <v>6.828703703703704E-3</v>
      </c>
      <c r="L1444" s="50" t="s">
        <v>807</v>
      </c>
      <c r="M1444" s="55">
        <f>IF(D1444&gt;0,0.0416666666666667/J1444,"")</f>
        <v>6.1016949152542415</v>
      </c>
      <c r="N1444" s="50">
        <v>0</v>
      </c>
      <c r="Q1444" s="151">
        <f>IF("1-Swim"=D1444,J1444*2.4,IF("2-Bike"=D1444,J1444*112,IF("3-Run"=D1444,J1444*26.2,0)))</f>
        <v>0.17891203703703704</v>
      </c>
      <c r="R1444" s="151">
        <f>Q1444/2</f>
        <v>8.9456018518518518E-2</v>
      </c>
      <c r="S1444" s="53">
        <f>J1444*26.2</f>
        <v>0.17891203703703704</v>
      </c>
      <c r="T1444" s="53">
        <f>(J1444+0.0013889)*26.2</f>
        <v>0.21530121703703703</v>
      </c>
      <c r="U1444" s="53">
        <f>S1444/2</f>
        <v>8.9456018518518518E-2</v>
      </c>
      <c r="V1444" s="53">
        <f>T1444/2</f>
        <v>0.10765060851851851</v>
      </c>
      <c r="W1444" s="50">
        <f>RANK(J1444,J:J,1)</f>
        <v>1342</v>
      </c>
      <c r="X1444" s="50">
        <f>YEAR(B1444)</f>
        <v>2011</v>
      </c>
      <c r="Y1444" s="50">
        <f>MONTH(B1444)</f>
        <v>6</v>
      </c>
      <c r="Z1444" s="56">
        <f>X1444*100+Y1444</f>
        <v>201106</v>
      </c>
      <c r="AA1444" s="56">
        <f>WEEKNUM(B1444,1)</f>
        <v>25</v>
      </c>
      <c r="AB1444" s="58">
        <f>IF(ISBLANK(B1444)," ",MAX(B1444-B1443-1,0))</f>
        <v>2</v>
      </c>
      <c r="AC1444" s="56">
        <f>DAY(B1444)</f>
        <v>15</v>
      </c>
      <c r="AD1444" s="53">
        <f>U1444+V1444</f>
        <v>0.19710662703703702</v>
      </c>
      <c r="AE1444" s="56">
        <f>IF("1-Swim"=D1444,E1444*46.7,IF("2-Bike"=D1444,E1444,IF("3-Run"=D1444,E1444*4.27,0)))</f>
        <v>4.2699999999999996</v>
      </c>
    </row>
    <row r="1445" spans="1:31" x14ac:dyDescent="0.25">
      <c r="A1445" s="50">
        <v>1444</v>
      </c>
      <c r="B1445" s="51">
        <v>40712</v>
      </c>
      <c r="C1445" s="75">
        <f>B1445</f>
        <v>40712</v>
      </c>
      <c r="D1445" s="50" t="s">
        <v>1225</v>
      </c>
      <c r="E1445" s="50">
        <v>0.5</v>
      </c>
      <c r="F1445" s="50">
        <v>0</v>
      </c>
      <c r="G1445" s="50">
        <v>16</v>
      </c>
      <c r="H1445" s="50">
        <v>34</v>
      </c>
      <c r="I1445" s="53">
        <f>IF(E1445&gt;0,TIME(F1445,G1445,H1445),"")</f>
        <v>1.1504629629629629E-2</v>
      </c>
      <c r="J1445" s="54">
        <f>IF(E1445&gt;0,TIME(F1445,G1445,H1445)/E1445,"")</f>
        <v>2.3009259259259257E-2</v>
      </c>
      <c r="L1445" s="50" t="s">
        <v>41</v>
      </c>
      <c r="M1445" s="55">
        <f>IF(D1445&gt;0,0.0416666666666667/J1445,"")</f>
        <v>1.8108651911468829</v>
      </c>
      <c r="N1445" s="50">
        <v>0</v>
      </c>
      <c r="P1445" s="50" t="s">
        <v>801</v>
      </c>
      <c r="Q1445" s="151">
        <f>IF("1-Swim"=D1445,J1445*2.4,IF("2-Bike"=D1445,J1445*112,IF("3-Run"=D1445,J1445*26.2,0)))</f>
        <v>5.5222222222222214E-2</v>
      </c>
      <c r="R1445" s="151">
        <f>Q1445/2</f>
        <v>2.7611111111111107E-2</v>
      </c>
      <c r="S1445" s="53">
        <f>J1445*26.2</f>
        <v>0.60284259259259254</v>
      </c>
      <c r="T1445" s="53">
        <f>(J1445+0.0013889)*26.2</f>
        <v>0.63923177259259245</v>
      </c>
      <c r="U1445" s="53">
        <f>S1445/2</f>
        <v>0.30142129629629627</v>
      </c>
      <c r="V1445" s="53">
        <f>T1445/2</f>
        <v>0.31961588629629623</v>
      </c>
      <c r="W1445" s="50">
        <f>RANK(J1445,J:J,1)</f>
        <v>3081</v>
      </c>
      <c r="X1445" s="50">
        <f>YEAR(B1445)</f>
        <v>2011</v>
      </c>
      <c r="Y1445" s="50">
        <f>MONTH(B1445)</f>
        <v>6</v>
      </c>
      <c r="Z1445" s="56">
        <f>X1445*100+Y1445</f>
        <v>201106</v>
      </c>
      <c r="AA1445" s="56">
        <f>WEEKNUM(B1445,1)</f>
        <v>25</v>
      </c>
      <c r="AB1445" s="58">
        <f>IF(ISBLANK(B1445)," ",MAX(B1445-B1444-1,0))</f>
        <v>2</v>
      </c>
      <c r="AC1445" s="56">
        <f>DAY(B1445)</f>
        <v>18</v>
      </c>
      <c r="AD1445" s="53">
        <f>U1445+V1445</f>
        <v>0.62103718259259244</v>
      </c>
      <c r="AE1445" s="56">
        <f>IF("1-Swim"=D1445,E1445*46.7,IF("2-Bike"=D1445,E1445,IF("3-Run"=D1445,E1445*4.27,0)))</f>
        <v>23.35</v>
      </c>
    </row>
    <row r="1446" spans="1:31" x14ac:dyDescent="0.25">
      <c r="A1446" s="50">
        <v>1445</v>
      </c>
      <c r="B1446" s="51">
        <v>40712</v>
      </c>
      <c r="C1446" s="75">
        <f>B1446</f>
        <v>40712</v>
      </c>
      <c r="D1446" s="50" t="s">
        <v>1223</v>
      </c>
      <c r="E1446" s="50">
        <v>6.2</v>
      </c>
      <c r="F1446" s="50">
        <v>1</v>
      </c>
      <c r="G1446" s="50">
        <v>13</v>
      </c>
      <c r="H1446" s="50">
        <v>40</v>
      </c>
      <c r="I1446" s="53">
        <f>IF(E1446&gt;0,TIME(F1446,G1446,H1446),"")</f>
        <v>5.1157407407407408E-2</v>
      </c>
      <c r="J1446" s="54">
        <f>IF(E1446&gt;0,TIME(F1446,G1446,H1446)/E1446,"")</f>
        <v>8.2511947431302274E-3</v>
      </c>
      <c r="L1446" s="50" t="s">
        <v>41</v>
      </c>
      <c r="M1446" s="55">
        <f>IF(D1446&gt;0,0.0416666666666667/J1446,"")</f>
        <v>5.049773755656112</v>
      </c>
      <c r="N1446" s="50">
        <v>0</v>
      </c>
      <c r="Q1446" s="151">
        <f>IF("1-Swim"=D1446,J1446*2.4,IF("2-Bike"=D1446,J1446*112,IF("3-Run"=D1446,J1446*26.2,0)))</f>
        <v>0.21618130227001195</v>
      </c>
      <c r="R1446" s="151">
        <f>Q1446/2</f>
        <v>0.10809065113500597</v>
      </c>
      <c r="S1446" s="53">
        <f>J1446*26.2</f>
        <v>0.21618130227001195</v>
      </c>
      <c r="T1446" s="53">
        <f>(J1446+0.0013889)*26.2</f>
        <v>0.25257048227001194</v>
      </c>
      <c r="U1446" s="53">
        <f>S1446/2</f>
        <v>0.10809065113500597</v>
      </c>
      <c r="V1446" s="53">
        <f>T1446/2</f>
        <v>0.12628524113500597</v>
      </c>
      <c r="W1446" s="50">
        <f>RANK(J1446,J:J,1)</f>
        <v>2557</v>
      </c>
      <c r="X1446" s="50">
        <f>YEAR(B1446)</f>
        <v>2011</v>
      </c>
      <c r="Y1446" s="50">
        <f>MONTH(B1446)</f>
        <v>6</v>
      </c>
      <c r="Z1446" s="56">
        <f>X1446*100+Y1446</f>
        <v>201106</v>
      </c>
      <c r="AA1446" s="56">
        <f>WEEKNUM(B1446,1)</f>
        <v>25</v>
      </c>
      <c r="AB1446" s="58">
        <f>IF(ISBLANK(B1446)," ",MAX(B1446-B1445-1,0))</f>
        <v>0</v>
      </c>
      <c r="AC1446" s="56">
        <f>DAY(B1446)</f>
        <v>18</v>
      </c>
      <c r="AD1446" s="53">
        <f>U1446+V1446</f>
        <v>0.23437589227001193</v>
      </c>
      <c r="AE1446" s="56">
        <f>IF("1-Swim"=D1446,E1446*46.7,IF("2-Bike"=D1446,E1446,IF("3-Run"=D1446,E1446*4.27,0)))</f>
        <v>26.473999999999997</v>
      </c>
    </row>
    <row r="1447" spans="1:31" x14ac:dyDescent="0.25">
      <c r="A1447" s="50">
        <v>1446</v>
      </c>
      <c r="B1447" s="51">
        <v>40712</v>
      </c>
      <c r="C1447" s="75">
        <f>B1447</f>
        <v>40712</v>
      </c>
      <c r="D1447" s="50" t="s">
        <v>1224</v>
      </c>
      <c r="E1447" s="50">
        <v>23</v>
      </c>
      <c r="F1447" s="50">
        <v>1</v>
      </c>
      <c r="G1447" s="50">
        <v>25</v>
      </c>
      <c r="H1447" s="50">
        <v>46</v>
      </c>
      <c r="I1447" s="53">
        <f>IF(E1447&gt;0,TIME(F1447,G1447,H1447),"")</f>
        <v>5.9560185185185188E-2</v>
      </c>
      <c r="J1447" s="54">
        <f>IF(E1447&gt;0,TIME(F1447,G1447,H1447)/E1447,"")</f>
        <v>2.589573268921095E-3</v>
      </c>
      <c r="L1447" s="50" t="s">
        <v>41</v>
      </c>
      <c r="M1447" s="55">
        <f>IF(D1447&gt;0,0.0416666666666667/J1447,"")</f>
        <v>16.090167120093287</v>
      </c>
      <c r="N1447" s="50">
        <v>0</v>
      </c>
      <c r="Q1447" s="151">
        <f>IF("1-Swim"=D1447,J1447*2.4,IF("2-Bike"=D1447,J1447*112,IF("3-Run"=D1447,J1447*26.2,0)))</f>
        <v>0.29003220611916264</v>
      </c>
      <c r="R1447" s="151">
        <f>Q1447/2</f>
        <v>0.14501610305958132</v>
      </c>
      <c r="S1447" s="53">
        <f>J1447*26.2</f>
        <v>6.7846819645732692E-2</v>
      </c>
      <c r="T1447" s="53">
        <f>(J1447+0.0013889)*26.2</f>
        <v>0.10423599964573269</v>
      </c>
      <c r="U1447" s="53">
        <f>S1447/2</f>
        <v>3.3923409822866346E-2</v>
      </c>
      <c r="V1447" s="53">
        <f>T1447/2</f>
        <v>5.2117999822866343E-2</v>
      </c>
      <c r="W1447" s="50">
        <f>RANK(J1447,J:J,1)</f>
        <v>352</v>
      </c>
      <c r="X1447" s="50">
        <f>YEAR(B1447)</f>
        <v>2011</v>
      </c>
      <c r="Y1447" s="50">
        <f>MONTH(B1447)</f>
        <v>6</v>
      </c>
      <c r="Z1447" s="56">
        <f>X1447*100+Y1447</f>
        <v>201106</v>
      </c>
      <c r="AA1447" s="56">
        <f>WEEKNUM(B1447,1)</f>
        <v>25</v>
      </c>
      <c r="AB1447" s="58">
        <f>IF(ISBLANK(B1447)," ",MAX(B1447-B1445-1,0))</f>
        <v>0</v>
      </c>
      <c r="AC1447" s="56">
        <f>DAY(B1447)</f>
        <v>18</v>
      </c>
      <c r="AD1447" s="53">
        <f>U1447+V1447</f>
        <v>8.6041409645732689E-2</v>
      </c>
      <c r="AE1447" s="56">
        <f>IF("1-Swim"=D1447,E1447*46.7,IF("2-Bike"=D1447,E1447,IF("3-Run"=D1447,E1447*4.27,0)))</f>
        <v>23</v>
      </c>
    </row>
    <row r="1448" spans="1:31" x14ac:dyDescent="0.25">
      <c r="A1448" s="50">
        <v>1447</v>
      </c>
      <c r="B1448" s="51">
        <v>40712</v>
      </c>
      <c r="C1448" s="75">
        <f>B1448</f>
        <v>40712</v>
      </c>
      <c r="D1448" s="50" t="s">
        <v>515</v>
      </c>
      <c r="E1448" s="50">
        <v>1</v>
      </c>
      <c r="F1448" s="50">
        <v>0</v>
      </c>
      <c r="G1448" s="50">
        <v>1</v>
      </c>
      <c r="H1448" s="50">
        <v>54</v>
      </c>
      <c r="I1448" s="53">
        <f>IF(E1448&gt;0,TIME(F1448,G1448,H1448),"")</f>
        <v>1.3194444444444443E-3</v>
      </c>
      <c r="J1448" s="54">
        <f>IF(E1448&gt;0,TIME(F1448,G1448,H1448)/E1448,"")</f>
        <v>1.3194444444444443E-3</v>
      </c>
      <c r="L1448" s="50" t="s">
        <v>41</v>
      </c>
      <c r="M1448" s="55">
        <f>IF(D1448&gt;0,0.0416666666666667/J1448,"")</f>
        <v>31.57894736842108</v>
      </c>
      <c r="N1448" s="50">
        <v>0</v>
      </c>
      <c r="Q1448" s="151">
        <f>IF("1-Swim"=D1448,J1448*2.4,IF("2-Bike"=D1448,J1448*112,IF("3-Run"=D1448,J1448*26.2,0)))</f>
        <v>0</v>
      </c>
      <c r="R1448" s="151">
        <f>Q1448/2</f>
        <v>0</v>
      </c>
      <c r="S1448" s="53">
        <f>J1448*26.2</f>
        <v>3.4569444444444437E-2</v>
      </c>
      <c r="T1448" s="53">
        <f>(J1448+0.0013889)*26.2</f>
        <v>7.0958624444444438E-2</v>
      </c>
      <c r="U1448" s="53">
        <f>S1448/2</f>
        <v>1.7284722222222219E-2</v>
      </c>
      <c r="V1448" s="53">
        <f>T1448/2</f>
        <v>3.5479312222222219E-2</v>
      </c>
      <c r="W1448" s="50">
        <f>RANK(J1448,J:J,1)</f>
        <v>8</v>
      </c>
      <c r="X1448" s="50">
        <f>YEAR(B1448)</f>
        <v>2011</v>
      </c>
      <c r="Y1448" s="50">
        <f>MONTH(B1448)</f>
        <v>6</v>
      </c>
      <c r="Z1448" s="56">
        <f>X1448*100+Y1448</f>
        <v>201106</v>
      </c>
      <c r="AA1448" s="56">
        <f>WEEKNUM(B1448,1)</f>
        <v>25</v>
      </c>
      <c r="AB1448" s="58">
        <f>IF(ISBLANK(B1448)," ",MAX(B1448-B1445-1,0))</f>
        <v>0</v>
      </c>
      <c r="AC1448" s="56">
        <f>DAY(B1448)</f>
        <v>18</v>
      </c>
      <c r="AD1448" s="53">
        <f>U1448+V1448</f>
        <v>5.2764034444444441E-2</v>
      </c>
      <c r="AE1448" s="56">
        <f>IF("1-Swim"=D1448,E1448*46.7,IF("2-Bike"=D1448,E1448,IF("3-Run"=D1448,E1448*4.27,0)))</f>
        <v>0</v>
      </c>
    </row>
    <row r="1449" spans="1:31" x14ac:dyDescent="0.25">
      <c r="A1449" s="50">
        <v>1448</v>
      </c>
      <c r="B1449" s="51">
        <v>40712</v>
      </c>
      <c r="C1449" s="75">
        <f>B1449</f>
        <v>40712</v>
      </c>
      <c r="D1449" s="50" t="s">
        <v>516</v>
      </c>
      <c r="E1449" s="50">
        <v>1</v>
      </c>
      <c r="F1449" s="50">
        <v>0</v>
      </c>
      <c r="G1449" s="50">
        <v>2</v>
      </c>
      <c r="H1449" s="50">
        <v>6</v>
      </c>
      <c r="I1449" s="53">
        <f>IF(E1449&gt;0,TIME(F1449,G1449,H1449),"")</f>
        <v>1.4583333333333334E-3</v>
      </c>
      <c r="J1449" s="54">
        <f>IF(E1449&gt;0,TIME(F1449,G1449,H1449)/E1449,"")</f>
        <v>1.4583333333333334E-3</v>
      </c>
      <c r="L1449" s="50" t="s">
        <v>41</v>
      </c>
      <c r="M1449" s="55">
        <f>IF(D1449&gt;0,0.0416666666666667/J1449,"")</f>
        <v>28.571428571428591</v>
      </c>
      <c r="N1449" s="50">
        <v>0</v>
      </c>
      <c r="Q1449" s="151">
        <f>IF("1-Swim"=D1449,J1449*2.4,IF("2-Bike"=D1449,J1449*112,IF("3-Run"=D1449,J1449*26.2,0)))</f>
        <v>0</v>
      </c>
      <c r="R1449" s="151">
        <f>Q1449/2</f>
        <v>0</v>
      </c>
      <c r="S1449" s="53">
        <f>J1449*26.2</f>
        <v>3.8208333333333337E-2</v>
      </c>
      <c r="T1449" s="53">
        <f>(J1449+0.0013889)*26.2</f>
        <v>7.4597513333333337E-2</v>
      </c>
      <c r="U1449" s="53">
        <f>S1449/2</f>
        <v>1.9104166666666669E-2</v>
      </c>
      <c r="V1449" s="53">
        <f>T1449/2</f>
        <v>3.7298756666666669E-2</v>
      </c>
      <c r="W1449" s="50">
        <f>RANK(J1449,J:J,1)</f>
        <v>14</v>
      </c>
      <c r="X1449" s="50">
        <f>YEAR(B1449)</f>
        <v>2011</v>
      </c>
      <c r="Y1449" s="50">
        <f>MONTH(B1449)</f>
        <v>6</v>
      </c>
      <c r="Z1449" s="56">
        <f>X1449*100+Y1449</f>
        <v>201106</v>
      </c>
      <c r="AA1449" s="56">
        <f>WEEKNUM(B1449,1)</f>
        <v>25</v>
      </c>
      <c r="AB1449" s="58">
        <f>IF(ISBLANK(B1449)," ",MAX(B1449-B1446-1,0))</f>
        <v>0</v>
      </c>
      <c r="AC1449" s="56">
        <f>DAY(B1449)</f>
        <v>18</v>
      </c>
      <c r="AD1449" s="53">
        <f>U1449+V1449</f>
        <v>5.6402923333333341E-2</v>
      </c>
      <c r="AE1449" s="56">
        <f>IF("1-Swim"=D1449,E1449*46.7,IF("2-Bike"=D1449,E1449,IF("3-Run"=D1449,E1449*4.27,0)))</f>
        <v>0</v>
      </c>
    </row>
    <row r="1450" spans="1:31" x14ac:dyDescent="0.25">
      <c r="A1450" s="50">
        <v>1449</v>
      </c>
      <c r="B1450" s="51">
        <v>40715</v>
      </c>
      <c r="C1450" s="75">
        <f>B1450</f>
        <v>40715</v>
      </c>
      <c r="D1450" s="50" t="s">
        <v>1223</v>
      </c>
      <c r="E1450" s="50">
        <v>1.01</v>
      </c>
      <c r="F1450" s="50">
        <v>0</v>
      </c>
      <c r="G1450" s="50">
        <v>9</v>
      </c>
      <c r="H1450" s="50">
        <v>18</v>
      </c>
      <c r="I1450" s="53">
        <f>IF(E1450&gt;0,TIME(F1450,G1450,H1450),"")</f>
        <v>6.4583333333333333E-3</v>
      </c>
      <c r="J1450" s="54">
        <f>IF(E1450&gt;0,TIME(F1450,G1450,H1450)/E1450,"")</f>
        <v>6.3943894389438946E-3</v>
      </c>
      <c r="L1450" s="50" t="s">
        <v>807</v>
      </c>
      <c r="M1450" s="55">
        <f>IF(D1450&gt;0,0.0416666666666667/J1450,"")</f>
        <v>6.5161290322580694</v>
      </c>
      <c r="N1450" s="50">
        <v>0</v>
      </c>
      <c r="Q1450" s="151">
        <f>IF("1-Swim"=D1450,J1450*2.4,IF("2-Bike"=D1450,J1450*112,IF("3-Run"=D1450,J1450*26.2,0)))</f>
        <v>0.16753300330033002</v>
      </c>
      <c r="R1450" s="151">
        <f>Q1450/2</f>
        <v>8.3766501650165012E-2</v>
      </c>
      <c r="S1450" s="53">
        <f>J1450*26.2</f>
        <v>0.16753300330033002</v>
      </c>
      <c r="T1450" s="53">
        <f>(J1450+0.0013889)*26.2</f>
        <v>0.20392218330033005</v>
      </c>
      <c r="U1450" s="53">
        <f>S1450/2</f>
        <v>8.3766501650165012E-2</v>
      </c>
      <c r="V1450" s="53">
        <f>T1450/2</f>
        <v>0.10196109165016502</v>
      </c>
      <c r="W1450" s="50">
        <f>RANK(J1450,J:J,1)</f>
        <v>931</v>
      </c>
      <c r="X1450" s="50">
        <f>YEAR(B1450)</f>
        <v>2011</v>
      </c>
      <c r="Y1450" s="50">
        <f>MONTH(B1450)</f>
        <v>6</v>
      </c>
      <c r="Z1450" s="56">
        <f>X1450*100+Y1450</f>
        <v>201106</v>
      </c>
      <c r="AA1450" s="56">
        <f>WEEKNUM(B1450,1)</f>
        <v>26</v>
      </c>
      <c r="AB1450" s="58">
        <f>IF(ISBLANK(B1450)," ",MAX(B1450-B1449-1,0))</f>
        <v>2</v>
      </c>
      <c r="AC1450" s="56">
        <f>DAY(B1450)</f>
        <v>21</v>
      </c>
      <c r="AD1450" s="53">
        <f>U1450+V1450</f>
        <v>0.18572759330033003</v>
      </c>
      <c r="AE1450" s="56">
        <f>IF("1-Swim"=D1450,E1450*46.7,IF("2-Bike"=D1450,E1450,IF("3-Run"=D1450,E1450*4.27,0)))</f>
        <v>4.3126999999999995</v>
      </c>
    </row>
    <row r="1451" spans="1:31" x14ac:dyDescent="0.25">
      <c r="A1451" s="50">
        <v>1450</v>
      </c>
      <c r="B1451" s="51">
        <v>40718</v>
      </c>
      <c r="C1451" s="75">
        <f>B1451</f>
        <v>40718</v>
      </c>
      <c r="D1451" s="50" t="s">
        <v>1223</v>
      </c>
      <c r="E1451" s="50">
        <v>2.74</v>
      </c>
      <c r="F1451" s="50">
        <v>0</v>
      </c>
      <c r="G1451" s="50">
        <v>32</v>
      </c>
      <c r="H1451" s="50">
        <v>23</v>
      </c>
      <c r="I1451" s="53">
        <f>IF(E1451&gt;0,TIME(F1451,G1451,H1451),"")</f>
        <v>2.2488425925925926E-2</v>
      </c>
      <c r="J1451" s="54">
        <f>IF(E1451&gt;0,TIME(F1451,G1451,H1451)/E1451,"")</f>
        <v>8.2074547174912135E-3</v>
      </c>
      <c r="L1451" s="50" t="s">
        <v>807</v>
      </c>
      <c r="M1451" s="55">
        <f>IF(D1451&gt;0,0.0416666666666667/J1451,"")</f>
        <v>5.0766855378281051</v>
      </c>
      <c r="N1451" s="50">
        <v>0</v>
      </c>
      <c r="Q1451" s="151">
        <f>IF("1-Swim"=D1451,J1451*2.4,IF("2-Bike"=D1451,J1451*112,IF("3-Run"=D1451,J1451*26.2,0)))</f>
        <v>0.2150353135982698</v>
      </c>
      <c r="R1451" s="151">
        <f>Q1451/2</f>
        <v>0.1075176567991349</v>
      </c>
      <c r="S1451" s="53">
        <f>J1451*26.2</f>
        <v>0.2150353135982698</v>
      </c>
      <c r="T1451" s="53">
        <f>(J1451+0.0013889)*26.2</f>
        <v>0.25142449359826979</v>
      </c>
      <c r="U1451" s="53">
        <f>S1451/2</f>
        <v>0.1075176567991349</v>
      </c>
      <c r="V1451" s="53">
        <f>T1451/2</f>
        <v>0.1257122467991349</v>
      </c>
      <c r="W1451" s="50">
        <f>RANK(J1451,J:J,1)</f>
        <v>2539</v>
      </c>
      <c r="X1451" s="50">
        <f>YEAR(B1451)</f>
        <v>2011</v>
      </c>
      <c r="Y1451" s="50">
        <f>MONTH(B1451)</f>
        <v>6</v>
      </c>
      <c r="Z1451" s="56">
        <f>X1451*100+Y1451</f>
        <v>201106</v>
      </c>
      <c r="AA1451" s="56">
        <f>WEEKNUM(B1451,1)</f>
        <v>26</v>
      </c>
      <c r="AB1451" s="58">
        <f>IF(ISBLANK(B1451)," ",MAX(B1451-B1450-1,0))</f>
        <v>2</v>
      </c>
      <c r="AC1451" s="56">
        <f>DAY(B1451)</f>
        <v>24</v>
      </c>
      <c r="AD1451" s="53">
        <f>U1451+V1451</f>
        <v>0.23322990359826978</v>
      </c>
      <c r="AE1451" s="56">
        <f>IF("1-Swim"=D1451,E1451*46.7,IF("2-Bike"=D1451,E1451,IF("3-Run"=D1451,E1451*4.27,0)))</f>
        <v>11.6998</v>
      </c>
    </row>
    <row r="1452" spans="1:31" x14ac:dyDescent="0.25">
      <c r="A1452" s="50">
        <v>1451</v>
      </c>
      <c r="B1452" s="51">
        <v>40720</v>
      </c>
      <c r="C1452" s="75">
        <f>B1452</f>
        <v>40720</v>
      </c>
      <c r="D1452" s="50" t="s">
        <v>1224</v>
      </c>
      <c r="E1452" s="50">
        <v>20.5</v>
      </c>
      <c r="F1452" s="50">
        <v>1</v>
      </c>
      <c r="G1452" s="50">
        <v>30</v>
      </c>
      <c r="H1452" s="50">
        <v>2</v>
      </c>
      <c r="I1452" s="53">
        <f>IF(E1452&gt;0,TIME(F1452,G1452,H1452),"")</f>
        <v>6.2523148148148147E-2</v>
      </c>
      <c r="J1452" s="54">
        <f>IF(E1452&gt;0,TIME(F1452,G1452,H1452)/E1452,"")</f>
        <v>3.0499096657633242E-3</v>
      </c>
      <c r="L1452" s="50" t="s">
        <v>798</v>
      </c>
      <c r="M1452" s="55">
        <f>IF(D1452&gt;0,0.0416666666666667/J1452,"")</f>
        <v>13.661606812291755</v>
      </c>
      <c r="N1452" s="50">
        <v>0</v>
      </c>
      <c r="Q1452" s="151">
        <f>IF("1-Swim"=D1452,J1452*2.4,IF("2-Bike"=D1452,J1452*112,IF("3-Run"=D1452,J1452*26.2,0)))</f>
        <v>0.34158988256549233</v>
      </c>
      <c r="R1452" s="151">
        <f>Q1452/2</f>
        <v>0.17079494128274617</v>
      </c>
      <c r="S1452" s="53">
        <f>J1452*26.2</f>
        <v>7.9907633242999099E-2</v>
      </c>
      <c r="T1452" s="53">
        <f>(J1452+0.0013889)*26.2</f>
        <v>0.11629681324299908</v>
      </c>
      <c r="U1452" s="53">
        <f>S1452/2</f>
        <v>3.9953816621499549E-2</v>
      </c>
      <c r="V1452" s="53">
        <f>T1452/2</f>
        <v>5.8148406621499539E-2</v>
      </c>
      <c r="W1452" s="50">
        <f>RANK(J1452,J:J,1)</f>
        <v>594</v>
      </c>
      <c r="X1452" s="50">
        <f>YEAR(B1452)</f>
        <v>2011</v>
      </c>
      <c r="Y1452" s="50">
        <f>MONTH(B1452)</f>
        <v>6</v>
      </c>
      <c r="Z1452" s="56">
        <f>X1452*100+Y1452</f>
        <v>201106</v>
      </c>
      <c r="AA1452" s="56">
        <f>WEEKNUM(B1452,1)</f>
        <v>27</v>
      </c>
      <c r="AB1452" s="58">
        <f>IF(ISBLANK(B1452)," ",MAX(B1452-B1413-1,0))</f>
        <v>103</v>
      </c>
      <c r="AC1452" s="56">
        <f>DAY(B1452)</f>
        <v>26</v>
      </c>
      <c r="AD1452" s="53">
        <f>U1452+V1452</f>
        <v>9.8102223242999081E-2</v>
      </c>
      <c r="AE1452" s="56">
        <f>IF("1-Swim"=D1452,E1452*46.7,IF("2-Bike"=D1452,E1452,IF("3-Run"=D1452,E1452*4.27,0)))</f>
        <v>20.5</v>
      </c>
    </row>
    <row r="1453" spans="1:31" s="133" customFormat="1" x14ac:dyDescent="0.25">
      <c r="A1453" s="50">
        <v>1452</v>
      </c>
      <c r="B1453" s="51">
        <v>40722</v>
      </c>
      <c r="C1453" s="75">
        <f>B1453</f>
        <v>40722</v>
      </c>
      <c r="D1453" s="50" t="s">
        <v>1223</v>
      </c>
      <c r="E1453" s="50">
        <v>1</v>
      </c>
      <c r="F1453" s="50">
        <v>0</v>
      </c>
      <c r="G1453" s="50">
        <v>8</v>
      </c>
      <c r="H1453" s="50">
        <v>50</v>
      </c>
      <c r="I1453" s="53">
        <f>IF(E1453&gt;0,TIME(F1453,G1453,H1453),"")</f>
        <v>6.1342592592592594E-3</v>
      </c>
      <c r="J1453" s="54">
        <f>IF(E1453&gt;0,TIME(F1453,G1453,H1453)/E1453,"")</f>
        <v>6.1342592592592594E-3</v>
      </c>
      <c r="K1453" s="50"/>
      <c r="L1453" s="50" t="s">
        <v>807</v>
      </c>
      <c r="M1453" s="55">
        <f>IF(D1453&gt;0,0.0416666666666667/J1453,"")</f>
        <v>6.792452830188684</v>
      </c>
      <c r="N1453" s="50">
        <v>0</v>
      </c>
      <c r="O1453" s="50"/>
      <c r="P1453" s="50"/>
      <c r="Q1453" s="151">
        <f>IF("1-Swim"=D1453,J1453*2.4,IF("2-Bike"=D1453,J1453*112,IF("3-Run"=D1453,J1453*26.2,0)))</f>
        <v>0.16071759259259261</v>
      </c>
      <c r="R1453" s="151">
        <f>Q1453/2</f>
        <v>8.0358796296296303E-2</v>
      </c>
      <c r="S1453" s="53">
        <f>J1453*26.2</f>
        <v>0.16071759259259261</v>
      </c>
      <c r="T1453" s="53">
        <f>(J1453+0.0013889)*26.2</f>
        <v>0.1971067725925926</v>
      </c>
      <c r="U1453" s="53">
        <f>S1453/2</f>
        <v>8.0358796296296303E-2</v>
      </c>
      <c r="V1453" s="53">
        <f>T1453/2</f>
        <v>9.85533862962963E-2</v>
      </c>
      <c r="W1453" s="50">
        <f>RANK(J1453,J:J,1)</f>
        <v>838</v>
      </c>
      <c r="X1453" s="50">
        <f>YEAR(B1453)</f>
        <v>2011</v>
      </c>
      <c r="Y1453" s="50">
        <f>MONTH(B1453)</f>
        <v>6</v>
      </c>
      <c r="Z1453" s="56">
        <f>X1453*100+Y1453</f>
        <v>201106</v>
      </c>
      <c r="AA1453" s="56">
        <f>WEEKNUM(B1453,1)</f>
        <v>27</v>
      </c>
      <c r="AB1453" s="58">
        <f>IF(ISBLANK(B1453)," ",MAX(B1453-B1452-1,0))</f>
        <v>1</v>
      </c>
      <c r="AC1453" s="56">
        <f>DAY(B1453)</f>
        <v>28</v>
      </c>
      <c r="AD1453" s="53">
        <f>U1453+V1453</f>
        <v>0.17891218259259262</v>
      </c>
      <c r="AE1453" s="56">
        <f>IF("1-Swim"=D1453,E1453*46.7,IF("2-Bike"=D1453,E1453,IF("3-Run"=D1453,E1453*4.27,0)))</f>
        <v>4.2699999999999996</v>
      </c>
    </row>
    <row r="1454" spans="1:31" x14ac:dyDescent="0.25">
      <c r="A1454" s="50">
        <v>1453</v>
      </c>
      <c r="B1454" s="51">
        <v>40724</v>
      </c>
      <c r="C1454" s="75">
        <f>B1454</f>
        <v>40724</v>
      </c>
      <c r="D1454" s="50" t="s">
        <v>1223</v>
      </c>
      <c r="E1454" s="50">
        <v>1.06</v>
      </c>
      <c r="F1454" s="50">
        <v>0</v>
      </c>
      <c r="G1454" s="50">
        <v>9</v>
      </c>
      <c r="H1454" s="50">
        <v>13</v>
      </c>
      <c r="I1454" s="53">
        <f>IF(E1454&gt;0,TIME(F1454,G1454,H1454),"")</f>
        <v>6.4004629629629628E-3</v>
      </c>
      <c r="J1454" s="54">
        <f>IF(E1454&gt;0,TIME(F1454,G1454,H1454)/E1454,"")</f>
        <v>6.0381726065688321E-3</v>
      </c>
      <c r="L1454" s="50" t="s">
        <v>807</v>
      </c>
      <c r="M1454" s="55">
        <f>IF(D1454&gt;0,0.0416666666666667/J1454,"")</f>
        <v>6.9005424954792103</v>
      </c>
      <c r="N1454" s="50">
        <v>0</v>
      </c>
      <c r="Q1454" s="151">
        <f>IF("1-Swim"=D1454,J1454*2.4,IF("2-Bike"=D1454,J1454*112,IF("3-Run"=D1454,J1454*26.2,0)))</f>
        <v>0.1582001222921034</v>
      </c>
      <c r="R1454" s="151">
        <f>Q1454/2</f>
        <v>7.9100061146051698E-2</v>
      </c>
      <c r="S1454" s="53">
        <f>J1454*26.2</f>
        <v>0.1582001222921034</v>
      </c>
      <c r="T1454" s="53">
        <f>(J1454+0.0013889)*26.2</f>
        <v>0.19458930229210339</v>
      </c>
      <c r="U1454" s="53">
        <f>S1454/2</f>
        <v>7.9100061146051698E-2</v>
      </c>
      <c r="V1454" s="53">
        <f>T1454/2</f>
        <v>9.7294651146051694E-2</v>
      </c>
      <c r="W1454" s="50">
        <f>RANK(J1454,J:J,1)</f>
        <v>822</v>
      </c>
      <c r="X1454" s="50">
        <f>YEAR(B1454)</f>
        <v>2011</v>
      </c>
      <c r="Y1454" s="50">
        <f>MONTH(B1454)</f>
        <v>6</v>
      </c>
      <c r="Z1454" s="56">
        <f>X1454*100+Y1454</f>
        <v>201106</v>
      </c>
      <c r="AA1454" s="56">
        <f>WEEKNUM(B1454,1)</f>
        <v>27</v>
      </c>
      <c r="AB1454" s="58">
        <f>IF(ISBLANK(B1454)," ",MAX(B1454-B1453-1,0))</f>
        <v>1</v>
      </c>
      <c r="AC1454" s="56">
        <f>DAY(B1454)</f>
        <v>30</v>
      </c>
      <c r="AD1454" s="53">
        <f>U1454+V1454</f>
        <v>0.17639471229210341</v>
      </c>
      <c r="AE1454" s="56">
        <f>IF("1-Swim"=D1454,E1454*46.7,IF("2-Bike"=D1454,E1454,IF("3-Run"=D1454,E1454*4.27,0)))</f>
        <v>4.5261999999999993</v>
      </c>
    </row>
    <row r="1455" spans="1:31" x14ac:dyDescent="0.25">
      <c r="A1455" s="50">
        <v>1454</v>
      </c>
      <c r="B1455" s="51">
        <v>40725</v>
      </c>
      <c r="C1455" s="75">
        <f>B1455</f>
        <v>40725</v>
      </c>
      <c r="D1455" s="50" t="s">
        <v>1223</v>
      </c>
      <c r="E1455" s="50">
        <v>2.76</v>
      </c>
      <c r="F1455" s="50">
        <v>0</v>
      </c>
      <c r="G1455" s="50">
        <v>26</v>
      </c>
      <c r="H1455" s="50">
        <v>2</v>
      </c>
      <c r="I1455" s="53">
        <f>IF(E1455&gt;0,TIME(F1455,G1455,H1455),"")</f>
        <v>1.8078703703703704E-2</v>
      </c>
      <c r="J1455" s="54">
        <f>IF(E1455&gt;0,TIME(F1455,G1455,H1455)/E1455,"")</f>
        <v>6.550254965110038E-3</v>
      </c>
      <c r="L1455" s="50" t="s">
        <v>807</v>
      </c>
      <c r="M1455" s="55">
        <f>IF(D1455&gt;0,0.0416666666666667/J1455,"")</f>
        <v>6.36107554417414</v>
      </c>
      <c r="N1455" s="50">
        <v>0</v>
      </c>
      <c r="Q1455" s="151">
        <f>IF("1-Swim"=D1455,J1455*2.4,IF("2-Bike"=D1455,J1455*112,IF("3-Run"=D1455,J1455*26.2,0)))</f>
        <v>0.17161668008588299</v>
      </c>
      <c r="R1455" s="151">
        <f>Q1455/2</f>
        <v>8.5808340042941494E-2</v>
      </c>
      <c r="S1455" s="53">
        <f>J1455*26.2</f>
        <v>0.17161668008588299</v>
      </c>
      <c r="T1455" s="53">
        <f>(J1455+0.0013889)*26.2</f>
        <v>0.20800586008588298</v>
      </c>
      <c r="U1455" s="53">
        <f>S1455/2</f>
        <v>8.5808340042941494E-2</v>
      </c>
      <c r="V1455" s="53">
        <f>T1455/2</f>
        <v>0.10400293004294149</v>
      </c>
      <c r="W1455" s="50">
        <f>RANK(J1455,J:J,1)</f>
        <v>1047</v>
      </c>
      <c r="X1455" s="50">
        <f>YEAR(B1455)</f>
        <v>2011</v>
      </c>
      <c r="Y1455" s="50">
        <f>MONTH(B1455)</f>
        <v>7</v>
      </c>
      <c r="Z1455" s="56">
        <f>X1455*100+Y1455</f>
        <v>201107</v>
      </c>
      <c r="AA1455" s="56">
        <f>WEEKNUM(B1455,1)</f>
        <v>27</v>
      </c>
      <c r="AB1455" s="58">
        <f>IF(ISBLANK(B1455)," ",MAX(B1455-B1454-1,0))</f>
        <v>0</v>
      </c>
      <c r="AC1455" s="56">
        <f>DAY(B1455)</f>
        <v>1</v>
      </c>
      <c r="AD1455" s="53">
        <f>U1455+V1455</f>
        <v>0.189811270085883</v>
      </c>
      <c r="AE1455" s="56">
        <f>IF("1-Swim"=D1455,E1455*46.7,IF("2-Bike"=D1455,E1455,IF("3-Run"=D1455,E1455*4.27,0)))</f>
        <v>11.785199999999998</v>
      </c>
    </row>
    <row r="1456" spans="1:31" x14ac:dyDescent="0.25">
      <c r="A1456" s="50">
        <v>1455</v>
      </c>
      <c r="B1456" s="51">
        <v>40727</v>
      </c>
      <c r="C1456" s="75">
        <f>B1456</f>
        <v>40727</v>
      </c>
      <c r="D1456" s="50" t="s">
        <v>1224</v>
      </c>
      <c r="E1456" s="50">
        <v>13.04</v>
      </c>
      <c r="F1456" s="50">
        <v>0</v>
      </c>
      <c r="G1456" s="50">
        <v>54</v>
      </c>
      <c r="H1456" s="50">
        <v>36</v>
      </c>
      <c r="I1456" s="53">
        <f>IF(E1456&gt;0,TIME(F1456,G1456,H1456),"")</f>
        <v>3.7916666666666668E-2</v>
      </c>
      <c r="J1456" s="54">
        <f>IF(E1456&gt;0,TIME(F1456,G1456,H1456)/E1456,"")</f>
        <v>2.9077198364008184E-3</v>
      </c>
      <c r="L1456" s="50" t="s">
        <v>798</v>
      </c>
      <c r="M1456" s="55">
        <f>IF(D1456&gt;0,0.0416666666666667/J1456,"")</f>
        <v>14.329670329670339</v>
      </c>
      <c r="N1456" s="50">
        <v>0</v>
      </c>
      <c r="Q1456" s="151">
        <f>IF("1-Swim"=D1456,J1456*2.4,IF("2-Bike"=D1456,J1456*112,IF("3-Run"=D1456,J1456*26.2,0)))</f>
        <v>0.32566462167689164</v>
      </c>
      <c r="R1456" s="151">
        <f>Q1456/2</f>
        <v>0.16283231083844582</v>
      </c>
      <c r="S1456" s="53">
        <f>J1456*26.2</f>
        <v>7.6182259713701433E-2</v>
      </c>
      <c r="T1456" s="53">
        <f>(J1456+0.0013889)*26.2</f>
        <v>0.11257143971370143</v>
      </c>
      <c r="U1456" s="53">
        <f>S1456/2</f>
        <v>3.8091129856850717E-2</v>
      </c>
      <c r="V1456" s="53">
        <f>T1456/2</f>
        <v>5.6285719856850713E-2</v>
      </c>
      <c r="W1456" s="50">
        <f>RANK(J1456,J:J,1)</f>
        <v>542</v>
      </c>
      <c r="X1456" s="50">
        <f>YEAR(B1456)</f>
        <v>2011</v>
      </c>
      <c r="Y1456" s="50">
        <f>MONTH(B1456)</f>
        <v>7</v>
      </c>
      <c r="Z1456" s="56">
        <f>X1456*100+Y1456</f>
        <v>201107</v>
      </c>
      <c r="AA1456" s="56">
        <f>WEEKNUM(B1456,1)</f>
        <v>28</v>
      </c>
      <c r="AB1456" s="58">
        <f>IF(ISBLANK(B1456)," ",MAX(B1456-B1455-1,0))</f>
        <v>1</v>
      </c>
      <c r="AC1456" s="56">
        <f>DAY(B1456)</f>
        <v>3</v>
      </c>
      <c r="AD1456" s="53">
        <f>U1456+V1456</f>
        <v>9.437684971370143E-2</v>
      </c>
      <c r="AE1456" s="56">
        <f>IF("1-Swim"=D1456,E1456*46.7,IF("2-Bike"=D1456,E1456,IF("3-Run"=D1456,E1456*4.27,0)))</f>
        <v>13.04</v>
      </c>
    </row>
    <row r="1457" spans="1:31" x14ac:dyDescent="0.25">
      <c r="A1457" s="50">
        <v>1456</v>
      </c>
      <c r="B1457" s="51">
        <v>40728</v>
      </c>
      <c r="C1457" s="75">
        <f>B1457</f>
        <v>40728</v>
      </c>
      <c r="D1457" s="50" t="s">
        <v>1224</v>
      </c>
      <c r="E1457" s="50">
        <v>1.08</v>
      </c>
      <c r="F1457" s="50">
        <v>0</v>
      </c>
      <c r="G1457" s="50">
        <v>10</v>
      </c>
      <c r="H1457" s="50">
        <v>30</v>
      </c>
      <c r="I1457" s="53">
        <f>IF(E1457&gt;0,TIME(F1457,G1457,H1457),"")</f>
        <v>7.2916666666666659E-3</v>
      </c>
      <c r="J1457" s="54">
        <f>IF(E1457&gt;0,TIME(F1457,G1457,H1457)/E1457,"")</f>
        <v>6.751543209876542E-3</v>
      </c>
      <c r="L1457" s="50" t="s">
        <v>798</v>
      </c>
      <c r="M1457" s="55">
        <f>IF(D1457&gt;0,0.0416666666666667/J1457,"")</f>
        <v>6.171428571428577</v>
      </c>
      <c r="N1457" s="50">
        <v>0</v>
      </c>
      <c r="Q1457" s="151">
        <f>IF("1-Swim"=D1457,J1457*2.4,IF("2-Bike"=D1457,J1457*112,IF("3-Run"=D1457,J1457*26.2,0)))</f>
        <v>0.75617283950617264</v>
      </c>
      <c r="R1457" s="151">
        <f>Q1457/2</f>
        <v>0.37808641975308632</v>
      </c>
      <c r="S1457" s="53">
        <f>J1457*26.2</f>
        <v>0.1768904320987654</v>
      </c>
      <c r="T1457" s="53">
        <f>(J1457+0.0013889)*26.2</f>
        <v>0.21327961209876539</v>
      </c>
      <c r="U1457" s="53">
        <f>S1457/2</f>
        <v>8.8445216049382699E-2</v>
      </c>
      <c r="V1457" s="53">
        <f>T1457/2</f>
        <v>0.1066398060493827</v>
      </c>
      <c r="W1457" s="50">
        <f>RANK(J1457,J:J,1)</f>
        <v>1251</v>
      </c>
      <c r="X1457" s="50">
        <f>YEAR(B1457)</f>
        <v>2011</v>
      </c>
      <c r="Y1457" s="50">
        <f>MONTH(B1457)</f>
        <v>7</v>
      </c>
      <c r="Z1457" s="56">
        <f>X1457*100+Y1457</f>
        <v>201107</v>
      </c>
      <c r="AA1457" s="56">
        <f>WEEKNUM(B1457,1)</f>
        <v>28</v>
      </c>
      <c r="AB1457" s="58">
        <f>IF(ISBLANK(B1457)," ",MAX(B1457-B1456-1,0))</f>
        <v>0</v>
      </c>
      <c r="AC1457" s="56">
        <f>DAY(B1457)</f>
        <v>4</v>
      </c>
      <c r="AD1457" s="53">
        <f>U1457+V1457</f>
        <v>0.19508502209876538</v>
      </c>
      <c r="AE1457" s="56">
        <f>IF("1-Swim"=D1457,E1457*46.7,IF("2-Bike"=D1457,E1457,IF("3-Run"=D1457,E1457*4.27,0)))</f>
        <v>1.08</v>
      </c>
    </row>
    <row r="1458" spans="1:31" x14ac:dyDescent="0.25">
      <c r="A1458" s="50">
        <v>1457</v>
      </c>
      <c r="B1458" s="51">
        <v>40728</v>
      </c>
      <c r="C1458" s="75">
        <f>B1458</f>
        <v>40728</v>
      </c>
      <c r="D1458" s="50" t="s">
        <v>1224</v>
      </c>
      <c r="E1458" s="50">
        <v>0.75</v>
      </c>
      <c r="F1458" s="50">
        <v>0</v>
      </c>
      <c r="G1458" s="50">
        <v>25</v>
      </c>
      <c r="H1458" s="50">
        <v>7</v>
      </c>
      <c r="I1458" s="53">
        <f>IF(E1458&gt;0,TIME(F1458,G1458,H1458),"")</f>
        <v>1.744212962962963E-2</v>
      </c>
      <c r="J1458" s="54">
        <f>IF(E1458&gt;0,TIME(F1458,G1458,H1458)/E1458,"")</f>
        <v>2.3256172839506175E-2</v>
      </c>
      <c r="L1458" s="50" t="s">
        <v>798</v>
      </c>
      <c r="M1458" s="55">
        <f>IF(D1458&gt;0,0.0416666666666667/J1458,"")</f>
        <v>1.7916390179163915</v>
      </c>
      <c r="N1458" s="50">
        <v>0</v>
      </c>
      <c r="Q1458" s="151">
        <f>IF("1-Swim"=D1458,J1458*2.4,IF("2-Bike"=D1458,J1458*112,IF("3-Run"=D1458,J1458*26.2,0)))</f>
        <v>2.6046913580246915</v>
      </c>
      <c r="R1458" s="151">
        <f>Q1458/2</f>
        <v>1.3023456790123458</v>
      </c>
      <c r="S1458" s="53">
        <f>J1458*26.2</f>
        <v>0.60931172839506176</v>
      </c>
      <c r="T1458" s="53">
        <f>(J1458+0.0013889)*26.2</f>
        <v>0.64570090839506178</v>
      </c>
      <c r="U1458" s="53">
        <f>S1458/2</f>
        <v>0.30465586419753088</v>
      </c>
      <c r="V1458" s="53">
        <f>T1458/2</f>
        <v>0.32285045419753089</v>
      </c>
      <c r="W1458" s="50">
        <f>RANK(J1458,J:J,1)</f>
        <v>3096</v>
      </c>
      <c r="X1458" s="50">
        <f>YEAR(B1458)</f>
        <v>2011</v>
      </c>
      <c r="Y1458" s="50">
        <f>MONTH(B1458)</f>
        <v>7</v>
      </c>
      <c r="Z1458" s="56">
        <f>X1458*100+Y1458</f>
        <v>201107</v>
      </c>
      <c r="AA1458" s="56">
        <f>WEEKNUM(B1458,1)</f>
        <v>28</v>
      </c>
      <c r="AB1458" s="58">
        <f>IF(ISBLANK(B1458)," ",MAX(B1458-B1457-1,0))</f>
        <v>0</v>
      </c>
      <c r="AC1458" s="56">
        <f>DAY(B1458)</f>
        <v>4</v>
      </c>
      <c r="AD1458" s="53">
        <f>U1458+V1458</f>
        <v>0.62750631839506177</v>
      </c>
      <c r="AE1458" s="56">
        <f>IF("1-Swim"=D1458,E1458*46.7,IF("2-Bike"=D1458,E1458,IF("3-Run"=D1458,E1458*4.27,0)))</f>
        <v>0.75</v>
      </c>
    </row>
    <row r="1459" spans="1:31" x14ac:dyDescent="0.25">
      <c r="A1459" s="50">
        <v>1458</v>
      </c>
      <c r="B1459" s="51">
        <v>40729</v>
      </c>
      <c r="C1459" s="75">
        <f>B1459</f>
        <v>40729</v>
      </c>
      <c r="D1459" s="50" t="s">
        <v>1223</v>
      </c>
      <c r="E1459" s="50">
        <v>1.01</v>
      </c>
      <c r="F1459" s="50">
        <v>0</v>
      </c>
      <c r="G1459" s="50">
        <v>8</v>
      </c>
      <c r="H1459" s="50">
        <v>59</v>
      </c>
      <c r="I1459" s="53">
        <f>IF(E1459&gt;0,TIME(F1459,G1459,H1459),"")</f>
        <v>6.238425925925925E-3</v>
      </c>
      <c r="J1459" s="54">
        <f>IF(E1459&gt;0,TIME(F1459,G1459,H1459)/E1459,"")</f>
        <v>6.176659332599926E-3</v>
      </c>
      <c r="L1459" s="50" t="s">
        <v>807</v>
      </c>
      <c r="M1459" s="55">
        <f>IF(D1459&gt;0,0.0416666666666667/J1459,"")</f>
        <v>6.7458256029684662</v>
      </c>
      <c r="N1459" s="50">
        <v>0</v>
      </c>
      <c r="Q1459" s="151">
        <f>IF("1-Swim"=D1459,J1459*2.4,IF("2-Bike"=D1459,J1459*112,IF("3-Run"=D1459,J1459*26.2,0)))</f>
        <v>0.16182847451411805</v>
      </c>
      <c r="R1459" s="151">
        <f>Q1459/2</f>
        <v>8.0914237257059027E-2</v>
      </c>
      <c r="S1459" s="53">
        <f>J1459*26.2</f>
        <v>0.16182847451411805</v>
      </c>
      <c r="T1459" s="53">
        <f>(J1459+0.0013889)*26.2</f>
        <v>0.19821765451411807</v>
      </c>
      <c r="U1459" s="53">
        <f>S1459/2</f>
        <v>8.0914237257059027E-2</v>
      </c>
      <c r="V1459" s="53">
        <f>T1459/2</f>
        <v>9.9108827257059037E-2</v>
      </c>
      <c r="W1459" s="50">
        <f>RANK(J1459,J:J,1)</f>
        <v>854</v>
      </c>
      <c r="X1459" s="50">
        <f>YEAR(B1459)</f>
        <v>2011</v>
      </c>
      <c r="Y1459" s="50">
        <f>MONTH(B1459)</f>
        <v>7</v>
      </c>
      <c r="Z1459" s="56">
        <f>X1459*100+Y1459</f>
        <v>201107</v>
      </c>
      <c r="AA1459" s="56">
        <f>WEEKNUM(B1459,1)</f>
        <v>28</v>
      </c>
      <c r="AB1459" s="58">
        <f>IF(ISBLANK(B1459)," ",MAX(B1459-B1458-1,0))</f>
        <v>0</v>
      </c>
      <c r="AC1459" s="56">
        <f>DAY(B1459)</f>
        <v>5</v>
      </c>
      <c r="AD1459" s="53">
        <f>U1459+V1459</f>
        <v>0.18002306451411806</v>
      </c>
      <c r="AE1459" s="56">
        <f>IF("1-Swim"=D1459,E1459*46.7,IF("2-Bike"=D1459,E1459,IF("3-Run"=D1459,E1459*4.27,0)))</f>
        <v>4.3126999999999995</v>
      </c>
    </row>
    <row r="1460" spans="1:31" x14ac:dyDescent="0.25">
      <c r="A1460" s="50">
        <v>1459</v>
      </c>
      <c r="B1460" s="51">
        <v>40730</v>
      </c>
      <c r="C1460" s="75">
        <f>B1460</f>
        <v>40730</v>
      </c>
      <c r="D1460" s="50" t="s">
        <v>1224</v>
      </c>
      <c r="E1460" s="50">
        <v>9.08</v>
      </c>
      <c r="F1460" s="50">
        <v>0</v>
      </c>
      <c r="G1460" s="50">
        <v>48</v>
      </c>
      <c r="H1460" s="50">
        <v>14</v>
      </c>
      <c r="I1460" s="53">
        <f>IF(E1460&gt;0,TIME(F1460,G1460,H1460),"")</f>
        <v>3.349537037037037E-2</v>
      </c>
      <c r="J1460" s="54">
        <f>IF(E1460&gt;0,TIME(F1460,G1460,H1460)/E1460,"")</f>
        <v>3.6889174416707454E-3</v>
      </c>
      <c r="L1460" s="50" t="s">
        <v>798</v>
      </c>
      <c r="M1460" s="55">
        <f>IF(D1460&gt;0,0.0416666666666667/J1460,"")</f>
        <v>11.295093296475477</v>
      </c>
      <c r="N1460" s="50">
        <v>0</v>
      </c>
      <c r="Q1460" s="151">
        <f>IF("1-Swim"=D1460,J1460*2.4,IF("2-Bike"=D1460,J1460*112,IF("3-Run"=D1460,J1460*26.2,0)))</f>
        <v>0.4131587534671235</v>
      </c>
      <c r="R1460" s="151">
        <f>Q1460/2</f>
        <v>0.20657937673356175</v>
      </c>
      <c r="S1460" s="53">
        <f>J1460*26.2</f>
        <v>9.6649636971773534E-2</v>
      </c>
      <c r="T1460" s="53">
        <f>(J1460+0.0013889)*26.2</f>
        <v>0.13303881697177353</v>
      </c>
      <c r="U1460" s="53">
        <f>S1460/2</f>
        <v>4.8324818485886767E-2</v>
      </c>
      <c r="V1460" s="53">
        <f>T1460/2</f>
        <v>6.6519408485886763E-2</v>
      </c>
      <c r="W1460" s="50">
        <f>RANK(J1460,J:J,1)</f>
        <v>719</v>
      </c>
      <c r="X1460" s="50">
        <f>YEAR(B1460)</f>
        <v>2011</v>
      </c>
      <c r="Y1460" s="50">
        <f>MONTH(B1460)</f>
        <v>7</v>
      </c>
      <c r="Z1460" s="56">
        <f>X1460*100+Y1460</f>
        <v>201107</v>
      </c>
      <c r="AA1460" s="56">
        <f>WEEKNUM(B1460,1)</f>
        <v>28</v>
      </c>
      <c r="AB1460" s="58">
        <f>IF(ISBLANK(B1460)," ",MAX(B1460-B1459-1,0))</f>
        <v>0</v>
      </c>
      <c r="AC1460" s="56">
        <f>DAY(B1460)</f>
        <v>6</v>
      </c>
      <c r="AD1460" s="53">
        <f>U1460+V1460</f>
        <v>0.11484422697177353</v>
      </c>
      <c r="AE1460" s="56">
        <f>IF("1-Swim"=D1460,E1460*46.7,IF("2-Bike"=D1460,E1460,IF("3-Run"=D1460,E1460*4.27,0)))</f>
        <v>9.08</v>
      </c>
    </row>
    <row r="1461" spans="1:31" x14ac:dyDescent="0.25">
      <c r="A1461" s="50">
        <v>1460</v>
      </c>
      <c r="B1461" s="51">
        <v>40734</v>
      </c>
      <c r="C1461" s="75">
        <f>B1461</f>
        <v>40734</v>
      </c>
      <c r="D1461" s="50" t="s">
        <v>1224</v>
      </c>
      <c r="E1461" s="50">
        <v>9.81</v>
      </c>
      <c r="F1461" s="50">
        <v>0</v>
      </c>
      <c r="G1461" s="50">
        <v>50</v>
      </c>
      <c r="H1461" s="50">
        <v>7</v>
      </c>
      <c r="I1461" s="53">
        <f>IF(E1461&gt;0,TIME(F1461,G1461,H1461),"")</f>
        <v>3.4803240740740739E-2</v>
      </c>
      <c r="J1461" s="54">
        <f>IF(E1461&gt;0,TIME(F1461,G1461,H1461)/E1461,"")</f>
        <v>3.5477309623588925E-3</v>
      </c>
      <c r="L1461" s="50" t="s">
        <v>798</v>
      </c>
      <c r="M1461" s="55">
        <f>IF(D1461&gt;0,0.0416666666666667/J1461,"")</f>
        <v>11.744595942800144</v>
      </c>
      <c r="N1461" s="50">
        <v>0</v>
      </c>
      <c r="Q1461" s="151">
        <f>IF("1-Swim"=D1461,J1461*2.4,IF("2-Bike"=D1461,J1461*112,IF("3-Run"=D1461,J1461*26.2,0)))</f>
        <v>0.39734586778419595</v>
      </c>
      <c r="R1461" s="151">
        <f>Q1461/2</f>
        <v>0.19867293389209797</v>
      </c>
      <c r="S1461" s="53">
        <f>J1461*26.2</f>
        <v>9.2950551213802982E-2</v>
      </c>
      <c r="T1461" s="53">
        <f>(J1461+0.0013889)*26.2</f>
        <v>0.12933973121380296</v>
      </c>
      <c r="U1461" s="53">
        <f>S1461/2</f>
        <v>4.6475275606901491E-2</v>
      </c>
      <c r="V1461" s="53">
        <f>T1461/2</f>
        <v>6.466986560690148E-2</v>
      </c>
      <c r="W1461" s="50">
        <f>RANK(J1461,J:J,1)</f>
        <v>708</v>
      </c>
      <c r="X1461" s="50">
        <f>YEAR(B1461)</f>
        <v>2011</v>
      </c>
      <c r="Y1461" s="50">
        <f>MONTH(B1461)</f>
        <v>7</v>
      </c>
      <c r="Z1461" s="56">
        <f>X1461*100+Y1461</f>
        <v>201107</v>
      </c>
      <c r="AA1461" s="56">
        <f>WEEKNUM(B1461,1)</f>
        <v>29</v>
      </c>
      <c r="AB1461" s="58">
        <f>IF(ISBLANK(B1461)," ",MAX(B1461-B1460-1,0))</f>
        <v>3</v>
      </c>
      <c r="AC1461" s="56">
        <f>DAY(B1461)</f>
        <v>10</v>
      </c>
      <c r="AD1461" s="53">
        <f>U1461+V1461</f>
        <v>0.11114514121380298</v>
      </c>
      <c r="AE1461" s="56">
        <f>IF("1-Swim"=D1461,E1461*46.7,IF("2-Bike"=D1461,E1461,IF("3-Run"=D1461,E1461*4.27,0)))</f>
        <v>9.81</v>
      </c>
    </row>
    <row r="1462" spans="1:31" x14ac:dyDescent="0.25">
      <c r="A1462" s="50">
        <v>1461</v>
      </c>
      <c r="B1462" s="51">
        <v>40734</v>
      </c>
      <c r="C1462" s="75">
        <f>B1462</f>
        <v>40734</v>
      </c>
      <c r="D1462" s="50" t="s">
        <v>1224</v>
      </c>
      <c r="E1462" s="50">
        <v>10.199999999999999</v>
      </c>
      <c r="F1462" s="50">
        <v>0</v>
      </c>
      <c r="G1462" s="50">
        <v>36</v>
      </c>
      <c r="H1462" s="50">
        <v>50</v>
      </c>
      <c r="I1462" s="53">
        <f>IF(E1462&gt;0,TIME(F1462,G1462,H1462),"")</f>
        <v>2.5578703703703704E-2</v>
      </c>
      <c r="J1462" s="54">
        <f>IF(E1462&gt;0,TIME(F1462,G1462,H1462)/E1462,"")</f>
        <v>2.5077160493827163E-3</v>
      </c>
      <c r="L1462" s="50" t="s">
        <v>798</v>
      </c>
      <c r="M1462" s="55">
        <f>IF(D1462&gt;0,0.0416666666666667/J1462,"")</f>
        <v>16.615384615384627</v>
      </c>
      <c r="N1462" s="50">
        <v>0</v>
      </c>
      <c r="Q1462" s="151">
        <f>IF("1-Swim"=D1462,J1462*2.4,IF("2-Bike"=D1462,J1462*112,IF("3-Run"=D1462,J1462*26.2,0)))</f>
        <v>0.28086419753086422</v>
      </c>
      <c r="R1462" s="151">
        <f>Q1462/2</f>
        <v>0.14043209876543211</v>
      </c>
      <c r="S1462" s="53">
        <f>J1462*26.2</f>
        <v>6.5702160493827169E-2</v>
      </c>
      <c r="T1462" s="53">
        <f>(J1462+0.0013889)*26.2</f>
        <v>0.10209134049382716</v>
      </c>
      <c r="U1462" s="53">
        <f>S1462/2</f>
        <v>3.2851080246913585E-2</v>
      </c>
      <c r="V1462" s="53">
        <f>T1462/2</f>
        <v>5.1045670246913581E-2</v>
      </c>
      <c r="W1462" s="50">
        <f>RANK(J1462,J:J,1)</f>
        <v>314</v>
      </c>
      <c r="X1462" s="50">
        <f>YEAR(B1462)</f>
        <v>2011</v>
      </c>
      <c r="Y1462" s="50">
        <f>MONTH(B1462)</f>
        <v>7</v>
      </c>
      <c r="Z1462" s="56">
        <f>X1462*100+Y1462</f>
        <v>201107</v>
      </c>
      <c r="AA1462" s="56">
        <f>WEEKNUM(B1462,1)</f>
        <v>29</v>
      </c>
      <c r="AB1462" s="58">
        <f>IF(ISBLANK(B1462)," ",MAX(B1462-B1461-1,0))</f>
        <v>0</v>
      </c>
      <c r="AC1462" s="56">
        <f>DAY(B1462)</f>
        <v>10</v>
      </c>
      <c r="AD1462" s="53">
        <f>U1462+V1462</f>
        <v>8.3896750493827166E-2</v>
      </c>
      <c r="AE1462" s="56">
        <f>IF("1-Swim"=D1462,E1462*46.7,IF("2-Bike"=D1462,E1462,IF("3-Run"=D1462,E1462*4.27,0)))</f>
        <v>10.199999999999999</v>
      </c>
    </row>
    <row r="1463" spans="1:31" x14ac:dyDescent="0.25">
      <c r="A1463" s="50">
        <v>1462</v>
      </c>
      <c r="B1463" s="51">
        <v>40737</v>
      </c>
      <c r="C1463" s="75">
        <f>B1463</f>
        <v>40737</v>
      </c>
      <c r="D1463" s="50" t="s">
        <v>515</v>
      </c>
      <c r="E1463" s="50">
        <v>1</v>
      </c>
      <c r="F1463" s="50">
        <v>0</v>
      </c>
      <c r="G1463" s="50">
        <v>2</v>
      </c>
      <c r="H1463" s="50">
        <v>32</v>
      </c>
      <c r="I1463" s="53">
        <f>IF(E1463&gt;0,TIME(F1463,G1463,H1463),"")</f>
        <v>1.7592592592592592E-3</v>
      </c>
      <c r="J1463" s="54">
        <f>IF(E1463&gt;0,TIME(F1463,G1463,H1463)/E1463,"")</f>
        <v>1.7592592592592592E-3</v>
      </c>
      <c r="K1463" s="50" t="s">
        <v>561</v>
      </c>
      <c r="L1463" s="50" t="s">
        <v>29</v>
      </c>
      <c r="M1463" s="55">
        <f>IF(D1463&gt;0,0.0416666666666667/J1463,"")</f>
        <v>23.684210526315809</v>
      </c>
      <c r="N1463" s="50">
        <v>0</v>
      </c>
      <c r="Q1463" s="151">
        <f>IF("1-Swim"=D1463,J1463*2.4,IF("2-Bike"=D1463,J1463*112,IF("3-Run"=D1463,J1463*26.2,0)))</f>
        <v>0</v>
      </c>
      <c r="R1463" s="151">
        <f>Q1463/2</f>
        <v>0</v>
      </c>
      <c r="S1463" s="53">
        <f>J1463*26.2</f>
        <v>4.6092592592592588E-2</v>
      </c>
      <c r="T1463" s="53">
        <f>(J1463+0.0013889)*26.2</f>
        <v>8.2481772592592595E-2</v>
      </c>
      <c r="U1463" s="53">
        <f>S1463/2</f>
        <v>2.3046296296296294E-2</v>
      </c>
      <c r="V1463" s="53">
        <f>T1463/2</f>
        <v>4.1240886296296297E-2</v>
      </c>
      <c r="W1463" s="50">
        <f>RANK(J1463,J:J,1)</f>
        <v>44</v>
      </c>
      <c r="X1463" s="50">
        <f>YEAR(B1463)</f>
        <v>2011</v>
      </c>
      <c r="Y1463" s="50">
        <f>MONTH(B1463)</f>
        <v>7</v>
      </c>
      <c r="Z1463" s="56">
        <f>X1463*100+Y1463</f>
        <v>201107</v>
      </c>
      <c r="AA1463" s="56">
        <f>WEEKNUM(B1463,1)</f>
        <v>29</v>
      </c>
      <c r="AB1463" s="58">
        <f>IF(ISBLANK(B1463)," ",MAX(B1463-B1462-1,0))</f>
        <v>2</v>
      </c>
      <c r="AC1463" s="56">
        <f>DAY(B1463)</f>
        <v>13</v>
      </c>
      <c r="AD1463" s="53">
        <f>U1463+V1463</f>
        <v>6.4287182592592584E-2</v>
      </c>
      <c r="AE1463" s="56">
        <f>IF("1-Swim"=D1463,E1463*46.7,IF("2-Bike"=D1463,E1463,IF("3-Run"=D1463,E1463*4.27,0)))</f>
        <v>0</v>
      </c>
    </row>
    <row r="1464" spans="1:31" x14ac:dyDescent="0.25">
      <c r="A1464" s="50">
        <v>1463</v>
      </c>
      <c r="B1464" s="51">
        <v>40737</v>
      </c>
      <c r="C1464" s="75">
        <f>B1464</f>
        <v>40737</v>
      </c>
      <c r="D1464" s="50" t="s">
        <v>1225</v>
      </c>
      <c r="E1464" s="50">
        <v>0.5</v>
      </c>
      <c r="F1464" s="50">
        <v>0</v>
      </c>
      <c r="G1464" s="50">
        <v>17</v>
      </c>
      <c r="H1464" s="50">
        <v>59</v>
      </c>
      <c r="I1464" s="53">
        <f>IF(E1464&gt;0,TIME(F1464,G1464,H1464),"")</f>
        <v>1.2488425925925925E-2</v>
      </c>
      <c r="J1464" s="54">
        <f>IF(E1464&gt;0,TIME(F1464,G1464,H1464)/E1464,"")</f>
        <v>2.4976851851851851E-2</v>
      </c>
      <c r="L1464" s="50" t="s">
        <v>29</v>
      </c>
      <c r="M1464" s="55">
        <f>IF(D1464&gt;0,0.0416666666666667/J1464,"")</f>
        <v>1.6682113067655251</v>
      </c>
      <c r="N1464" s="50">
        <v>0</v>
      </c>
      <c r="Q1464" s="151">
        <f>IF("1-Swim"=D1464,J1464*2.4,IF("2-Bike"=D1464,J1464*112,IF("3-Run"=D1464,J1464*26.2,0)))</f>
        <v>5.9944444444444439E-2</v>
      </c>
      <c r="R1464" s="151">
        <f>Q1464/2</f>
        <v>2.997222222222222E-2</v>
      </c>
      <c r="S1464" s="53">
        <f>J1464*26.2</f>
        <v>0.65439351851851846</v>
      </c>
      <c r="T1464" s="53">
        <f>(J1464+0.0013889)*26.2</f>
        <v>0.69078269851851848</v>
      </c>
      <c r="U1464" s="53">
        <f>S1464/2</f>
        <v>0.32719675925925923</v>
      </c>
      <c r="V1464" s="53">
        <f>T1464/2</f>
        <v>0.34539134925925924</v>
      </c>
      <c r="W1464" s="50">
        <f>RANK(J1464,J:J,1)</f>
        <v>3181</v>
      </c>
      <c r="X1464" s="50">
        <f>YEAR(B1464)</f>
        <v>2011</v>
      </c>
      <c r="Y1464" s="50">
        <f>MONTH(B1464)</f>
        <v>7</v>
      </c>
      <c r="Z1464" s="56">
        <f>X1464*100+Y1464</f>
        <v>201107</v>
      </c>
      <c r="AA1464" s="56">
        <f>WEEKNUM(B1464,1)</f>
        <v>29</v>
      </c>
      <c r="AB1464" s="58">
        <f>IF(ISBLANK(B1464)," ",MAX(B1464-B1463-1,0))</f>
        <v>0</v>
      </c>
      <c r="AC1464" s="56">
        <f>DAY(B1464)</f>
        <v>13</v>
      </c>
      <c r="AD1464" s="53">
        <f>U1464+V1464</f>
        <v>0.67258810851851847</v>
      </c>
      <c r="AE1464" s="56">
        <f>IF("1-Swim"=D1464,E1464*46.7,IF("2-Bike"=D1464,E1464,IF("3-Run"=D1464,E1464*4.27,0)))</f>
        <v>23.35</v>
      </c>
    </row>
    <row r="1465" spans="1:31" x14ac:dyDescent="0.25">
      <c r="A1465" s="50">
        <v>1464</v>
      </c>
      <c r="B1465" s="51">
        <v>40737</v>
      </c>
      <c r="C1465" s="75">
        <f>B1465</f>
        <v>40737</v>
      </c>
      <c r="D1465" s="50" t="s">
        <v>1224</v>
      </c>
      <c r="E1465" s="50">
        <v>10.5</v>
      </c>
      <c r="F1465" s="50">
        <v>0</v>
      </c>
      <c r="G1465" s="50">
        <v>35</v>
      </c>
      <c r="H1465" s="50">
        <v>7</v>
      </c>
      <c r="I1465" s="53">
        <f>IF(E1465&gt;0,TIME(F1465,G1465,H1465),"")</f>
        <v>2.4386574074074074E-2</v>
      </c>
      <c r="J1465" s="54">
        <f>IF(E1465&gt;0,TIME(F1465,G1465,H1465)/E1465,"")</f>
        <v>2.322530864197531E-3</v>
      </c>
      <c r="L1465" s="50" t="s">
        <v>29</v>
      </c>
      <c r="M1465" s="55">
        <f>IF(D1465&gt;0,0.0416666666666667/J1465,"")</f>
        <v>17.940199335548186</v>
      </c>
      <c r="N1465" s="50">
        <v>0</v>
      </c>
      <c r="Q1465" s="151">
        <f>IF("1-Swim"=D1465,J1465*2.4,IF("2-Bike"=D1465,J1465*112,IF("3-Run"=D1465,J1465*26.2,0)))</f>
        <v>0.2601234567901235</v>
      </c>
      <c r="R1465" s="151">
        <f>Q1465/2</f>
        <v>0.13006172839506175</v>
      </c>
      <c r="S1465" s="53">
        <f>J1465*26.2</f>
        <v>6.0850308641975312E-2</v>
      </c>
      <c r="T1465" s="53">
        <f>(J1465+0.0013889)*26.2</f>
        <v>9.7239488641975319E-2</v>
      </c>
      <c r="U1465" s="53">
        <f>S1465/2</f>
        <v>3.0425154320987656E-2</v>
      </c>
      <c r="V1465" s="53">
        <f>T1465/2</f>
        <v>4.861974432098766E-2</v>
      </c>
      <c r="W1465" s="50">
        <f>RANK(J1465,J:J,1)</f>
        <v>244</v>
      </c>
      <c r="X1465" s="50">
        <f>YEAR(B1465)</f>
        <v>2011</v>
      </c>
      <c r="Y1465" s="50">
        <f>MONTH(B1465)</f>
        <v>7</v>
      </c>
      <c r="Z1465" s="56">
        <f>X1465*100+Y1465</f>
        <v>201107</v>
      </c>
      <c r="AA1465" s="56">
        <f>WEEKNUM(B1465,1)</f>
        <v>29</v>
      </c>
      <c r="AB1465" s="58">
        <f>IF(ISBLANK(B1465)," ",MAX(B1465-B1464-1,0))</f>
        <v>0</v>
      </c>
      <c r="AC1465" s="56">
        <f>DAY(B1465)</f>
        <v>13</v>
      </c>
      <c r="AD1465" s="53">
        <f>U1465+V1465</f>
        <v>7.9044898641975309E-2</v>
      </c>
      <c r="AE1465" s="56">
        <f>IF("1-Swim"=D1465,E1465*46.7,IF("2-Bike"=D1465,E1465,IF("3-Run"=D1465,E1465*4.27,0)))</f>
        <v>10.5</v>
      </c>
    </row>
    <row r="1466" spans="1:31" x14ac:dyDescent="0.25">
      <c r="A1466" s="50">
        <v>1465</v>
      </c>
      <c r="B1466" s="51">
        <v>40737</v>
      </c>
      <c r="C1466" s="75">
        <f>B1466</f>
        <v>40737</v>
      </c>
      <c r="D1466" s="50" t="s">
        <v>1223</v>
      </c>
      <c r="E1466" s="50">
        <v>3.1</v>
      </c>
      <c r="F1466" s="50">
        <v>0</v>
      </c>
      <c r="G1466" s="50">
        <v>30</v>
      </c>
      <c r="H1466" s="50">
        <v>57</v>
      </c>
      <c r="I1466" s="53">
        <f>IF(E1466&gt;0,TIME(F1466,G1466,H1466),"")</f>
        <v>2.1493055555555557E-2</v>
      </c>
      <c r="J1466" s="54">
        <f>IF(E1466&gt;0,TIME(F1466,G1466,H1466)/E1466,"")</f>
        <v>6.9332437275985669E-3</v>
      </c>
      <c r="L1466" s="50" t="s">
        <v>29</v>
      </c>
      <c r="M1466" s="55">
        <f>IF(D1466&gt;0,0.0416666666666667/J1466,"")</f>
        <v>6.0096930533117972</v>
      </c>
      <c r="N1466" s="50">
        <v>0</v>
      </c>
      <c r="Q1466" s="151">
        <f>IF("1-Swim"=D1466,J1466*2.4,IF("2-Bike"=D1466,J1466*112,IF("3-Run"=D1466,J1466*26.2,0)))</f>
        <v>0.18165098566308244</v>
      </c>
      <c r="R1466" s="151">
        <f>Q1466/2</f>
        <v>9.0825492831541219E-2</v>
      </c>
      <c r="S1466" s="53">
        <f>J1466*26.2</f>
        <v>0.18165098566308244</v>
      </c>
      <c r="T1466" s="53">
        <f>(J1466+0.0013889)*26.2</f>
        <v>0.21804016566308246</v>
      </c>
      <c r="U1466" s="53">
        <f>S1466/2</f>
        <v>9.0825492831541219E-2</v>
      </c>
      <c r="V1466" s="53">
        <f>T1466/2</f>
        <v>0.10902008283154123</v>
      </c>
      <c r="W1466" s="50">
        <f>RANK(J1466,J:J,1)</f>
        <v>1472</v>
      </c>
      <c r="X1466" s="50">
        <f>YEAR(B1466)</f>
        <v>2011</v>
      </c>
      <c r="Y1466" s="50">
        <f>MONTH(B1466)</f>
        <v>7</v>
      </c>
      <c r="Z1466" s="56">
        <f>X1466*100+Y1466</f>
        <v>201107</v>
      </c>
      <c r="AA1466" s="56">
        <f>WEEKNUM(B1466,1)</f>
        <v>29</v>
      </c>
      <c r="AB1466" s="58">
        <f>IF(ISBLANK(B1466)," ",MAX(B1466-B1465-1,0))</f>
        <v>0</v>
      </c>
      <c r="AC1466" s="56">
        <f>DAY(B1466)</f>
        <v>13</v>
      </c>
      <c r="AD1466" s="53">
        <f>U1466+V1466</f>
        <v>0.19984557566308245</v>
      </c>
      <c r="AE1466" s="56">
        <f>IF("1-Swim"=D1466,E1466*46.7,IF("2-Bike"=D1466,E1466,IF("3-Run"=D1466,E1466*4.27,0)))</f>
        <v>13.236999999999998</v>
      </c>
    </row>
    <row r="1467" spans="1:31" x14ac:dyDescent="0.25">
      <c r="A1467" s="50">
        <v>1466</v>
      </c>
      <c r="B1467" s="51">
        <v>40740</v>
      </c>
      <c r="C1467" s="75">
        <f>B1467</f>
        <v>40740</v>
      </c>
      <c r="D1467" s="50" t="s">
        <v>1224</v>
      </c>
      <c r="E1467" s="50">
        <v>16.16</v>
      </c>
      <c r="F1467" s="50">
        <v>1</v>
      </c>
      <c r="G1467" s="50">
        <v>14</v>
      </c>
      <c r="H1467" s="50">
        <v>37</v>
      </c>
      <c r="I1467" s="53">
        <f>IF(E1467&gt;0,TIME(F1467,G1467,H1467),"")</f>
        <v>5.1817129629629623E-2</v>
      </c>
      <c r="J1467" s="54">
        <f>IF(E1467&gt;0,TIME(F1467,G1467,H1467)/E1467,"")</f>
        <v>3.2065055463879719E-3</v>
      </c>
      <c r="L1467" s="50" t="s">
        <v>798</v>
      </c>
      <c r="M1467" s="55">
        <f>IF(D1467&gt;0,0.0416666666666667/J1467,"")</f>
        <v>12.994415903506823</v>
      </c>
      <c r="N1467" s="50">
        <v>0</v>
      </c>
      <c r="Q1467" s="151">
        <f>IF("1-Swim"=D1467,J1467*2.4,IF("2-Bike"=D1467,J1467*112,IF("3-Run"=D1467,J1467*26.2,0)))</f>
        <v>0.35912862119545286</v>
      </c>
      <c r="R1467" s="151">
        <f>Q1467/2</f>
        <v>0.17956431059772643</v>
      </c>
      <c r="S1467" s="53">
        <f>J1467*26.2</f>
        <v>8.4010445315364862E-2</v>
      </c>
      <c r="T1467" s="53">
        <f>(J1467+0.0013889)*26.2</f>
        <v>0.12039962531536486</v>
      </c>
      <c r="U1467" s="53">
        <f>S1467/2</f>
        <v>4.2005222657682431E-2</v>
      </c>
      <c r="V1467" s="53">
        <f>T1467/2</f>
        <v>6.0199812657682428E-2</v>
      </c>
      <c r="W1467" s="50">
        <f>RANK(J1467,J:J,1)</f>
        <v>654</v>
      </c>
      <c r="X1467" s="50">
        <f>YEAR(B1467)</f>
        <v>2011</v>
      </c>
      <c r="Y1467" s="50">
        <f>MONTH(B1467)</f>
        <v>7</v>
      </c>
      <c r="Z1467" s="56">
        <f>X1467*100+Y1467</f>
        <v>201107</v>
      </c>
      <c r="AA1467" s="56">
        <f>WEEKNUM(B1467,1)</f>
        <v>29</v>
      </c>
      <c r="AB1467" s="58">
        <f>IF(ISBLANK(B1467)," ",MAX(B1467-B1466-1,0))</f>
        <v>2</v>
      </c>
      <c r="AC1467" s="56">
        <f>DAY(B1467)</f>
        <v>16</v>
      </c>
      <c r="AD1467" s="53">
        <f>U1467+V1467</f>
        <v>0.10220503531536486</v>
      </c>
      <c r="AE1467" s="56">
        <f>IF("1-Swim"=D1467,E1467*46.7,IF("2-Bike"=D1467,E1467,IF("3-Run"=D1467,E1467*4.27,0)))</f>
        <v>16.16</v>
      </c>
    </row>
    <row r="1468" spans="1:31" x14ac:dyDescent="0.25">
      <c r="A1468" s="50">
        <v>1467</v>
      </c>
      <c r="B1468" s="51">
        <v>40743</v>
      </c>
      <c r="C1468" s="75">
        <f>B1468</f>
        <v>40743</v>
      </c>
      <c r="D1468" s="50" t="s">
        <v>1223</v>
      </c>
      <c r="E1468" s="50">
        <v>2.14</v>
      </c>
      <c r="F1468" s="50">
        <v>0</v>
      </c>
      <c r="G1468" s="50">
        <v>20</v>
      </c>
      <c r="H1468" s="50">
        <v>29</v>
      </c>
      <c r="I1468" s="53">
        <f>IF(E1468&gt;0,TIME(F1468,G1468,H1468),"")</f>
        <v>1.4224537037037037E-2</v>
      </c>
      <c r="J1468" s="54">
        <f>IF(E1468&gt;0,TIME(F1468,G1468,H1468)/E1468,"")</f>
        <v>6.6469799238490822E-3</v>
      </c>
      <c r="L1468" s="50" t="s">
        <v>807</v>
      </c>
      <c r="M1468" s="55">
        <f>IF(D1468&gt;0,0.0416666666666667/J1468,"")</f>
        <v>6.2685109845402822</v>
      </c>
      <c r="N1468" s="50">
        <v>0</v>
      </c>
      <c r="Q1468" s="151">
        <f>IF("1-Swim"=D1468,J1468*2.4,IF("2-Bike"=D1468,J1468*112,IF("3-Run"=D1468,J1468*26.2,0)))</f>
        <v>0.17415087400484594</v>
      </c>
      <c r="R1468" s="151">
        <f>Q1468/2</f>
        <v>8.707543700242297E-2</v>
      </c>
      <c r="S1468" s="53">
        <f>J1468*26.2</f>
        <v>0.17415087400484594</v>
      </c>
      <c r="T1468" s="53">
        <f>(J1468+0.0013889)*26.2</f>
        <v>0.21054005400484593</v>
      </c>
      <c r="U1468" s="53">
        <f>S1468/2</f>
        <v>8.707543700242297E-2</v>
      </c>
      <c r="V1468" s="53">
        <f>T1468/2</f>
        <v>0.10527002700242297</v>
      </c>
      <c r="W1468" s="50">
        <f>RANK(J1468,J:J,1)</f>
        <v>1144</v>
      </c>
      <c r="X1468" s="50">
        <f>YEAR(B1468)</f>
        <v>2011</v>
      </c>
      <c r="Y1468" s="50">
        <f>MONTH(B1468)</f>
        <v>7</v>
      </c>
      <c r="Z1468" s="56">
        <f>X1468*100+Y1468</f>
        <v>201107</v>
      </c>
      <c r="AA1468" s="56">
        <f>WEEKNUM(B1468,1)</f>
        <v>30</v>
      </c>
      <c r="AB1468" s="58">
        <f>IF(ISBLANK(B1468)," ",MAX(B1468-B1467-1,0))</f>
        <v>2</v>
      </c>
      <c r="AC1468" s="56">
        <f>DAY(B1468)</f>
        <v>19</v>
      </c>
      <c r="AD1468" s="53">
        <f>U1468+V1468</f>
        <v>0.19234546400484592</v>
      </c>
      <c r="AE1468" s="56">
        <f>IF("1-Swim"=D1468,E1468*46.7,IF("2-Bike"=D1468,E1468,IF("3-Run"=D1468,E1468*4.27,0)))</f>
        <v>9.1378000000000004</v>
      </c>
    </row>
    <row r="1469" spans="1:31" x14ac:dyDescent="0.25">
      <c r="A1469" s="50">
        <v>1468</v>
      </c>
      <c r="B1469" s="51">
        <v>40744</v>
      </c>
      <c r="C1469" s="75">
        <f>B1469</f>
        <v>40744</v>
      </c>
      <c r="D1469" s="50" t="s">
        <v>1223</v>
      </c>
      <c r="E1469" s="50">
        <v>1.1100000000000001</v>
      </c>
      <c r="F1469" s="50">
        <v>0</v>
      </c>
      <c r="G1469" s="50">
        <v>10</v>
      </c>
      <c r="H1469" s="50">
        <v>46</v>
      </c>
      <c r="I1469" s="53">
        <f>IF(E1469&gt;0,TIME(F1469,G1469,H1469),"")</f>
        <v>7.4768518518518526E-3</v>
      </c>
      <c r="J1469" s="54">
        <f>IF(E1469&gt;0,TIME(F1469,G1469,H1469)/E1469,"")</f>
        <v>6.7359025692359025E-3</v>
      </c>
      <c r="L1469" s="50" t="s">
        <v>807</v>
      </c>
      <c r="M1469" s="55">
        <f>IF(D1469&gt;0,0.0416666666666667/J1469,"")</f>
        <v>6.1857585139318934</v>
      </c>
      <c r="N1469" s="50">
        <v>0</v>
      </c>
      <c r="Q1469" s="151">
        <f>IF("1-Swim"=D1469,J1469*2.4,IF("2-Bike"=D1469,J1469*112,IF("3-Run"=D1469,J1469*26.2,0)))</f>
        <v>0.17648064731398064</v>
      </c>
      <c r="R1469" s="151">
        <f>Q1469/2</f>
        <v>8.8240323656990319E-2</v>
      </c>
      <c r="S1469" s="53">
        <f>J1469*26.2</f>
        <v>0.17648064731398064</v>
      </c>
      <c r="T1469" s="53">
        <f>(J1469+0.0013889)*26.2</f>
        <v>0.21286982731398063</v>
      </c>
      <c r="U1469" s="53">
        <f>S1469/2</f>
        <v>8.8240323656990319E-2</v>
      </c>
      <c r="V1469" s="53">
        <f>T1469/2</f>
        <v>0.10643491365699032</v>
      </c>
      <c r="W1469" s="50">
        <f>RANK(J1469,J:J,1)</f>
        <v>1233</v>
      </c>
      <c r="X1469" s="50">
        <f>YEAR(B1469)</f>
        <v>2011</v>
      </c>
      <c r="Y1469" s="50">
        <f>MONTH(B1469)</f>
        <v>7</v>
      </c>
      <c r="Z1469" s="56">
        <f>X1469*100+Y1469</f>
        <v>201107</v>
      </c>
      <c r="AA1469" s="56">
        <f>WEEKNUM(B1469,1)</f>
        <v>30</v>
      </c>
      <c r="AB1469" s="58">
        <f>IF(ISBLANK(B1469)," ",MAX(B1469-B1468-1,0))</f>
        <v>0</v>
      </c>
      <c r="AC1469" s="56">
        <f>DAY(B1469)</f>
        <v>20</v>
      </c>
      <c r="AD1469" s="53">
        <f>U1469+V1469</f>
        <v>0.19467523731398062</v>
      </c>
      <c r="AE1469" s="56">
        <f>IF("1-Swim"=D1469,E1469*46.7,IF("2-Bike"=D1469,E1469,IF("3-Run"=D1469,E1469*4.27,0)))</f>
        <v>4.7397</v>
      </c>
    </row>
    <row r="1470" spans="1:31" x14ac:dyDescent="0.25">
      <c r="A1470" s="50">
        <v>1469</v>
      </c>
      <c r="B1470" s="51">
        <v>40748</v>
      </c>
      <c r="C1470" s="75">
        <f>B1470</f>
        <v>40748</v>
      </c>
      <c r="D1470" s="50" t="s">
        <v>1224</v>
      </c>
      <c r="E1470" s="50">
        <v>4.6900000000000004</v>
      </c>
      <c r="F1470" s="50">
        <v>0</v>
      </c>
      <c r="G1470" s="50">
        <v>18</v>
      </c>
      <c r="H1470" s="50">
        <v>42</v>
      </c>
      <c r="I1470" s="53">
        <f>IF(E1470&gt;0,TIME(F1470,G1470,H1470),"")</f>
        <v>1.298611111111111E-2</v>
      </c>
      <c r="J1470" s="54">
        <f>IF(E1470&gt;0,TIME(F1470,G1470,H1470)/E1470,"")</f>
        <v>2.7688936271025818E-3</v>
      </c>
      <c r="L1470" s="50" t="s">
        <v>798</v>
      </c>
      <c r="M1470" s="55">
        <f>IF(D1470&gt;0,0.0416666666666667/J1470,"")</f>
        <v>15.048128342246004</v>
      </c>
      <c r="N1470" s="50">
        <v>0</v>
      </c>
      <c r="P1470" s="143" t="s">
        <v>802</v>
      </c>
      <c r="Q1470" s="151">
        <f>IF("1-Swim"=D1470,J1470*2.4,IF("2-Bike"=D1470,J1470*112,IF("3-Run"=D1470,J1470*26.2,0)))</f>
        <v>0.31011608623548914</v>
      </c>
      <c r="R1470" s="151">
        <f>Q1470/2</f>
        <v>0.15505804311774457</v>
      </c>
      <c r="S1470" s="53">
        <f>J1470*26.2</f>
        <v>7.2545013030087646E-2</v>
      </c>
      <c r="T1470" s="53">
        <f>(J1470+0.0013889)*26.2</f>
        <v>0.10893419303008764</v>
      </c>
      <c r="U1470" s="53">
        <f>S1470/2</f>
        <v>3.6272506515043823E-2</v>
      </c>
      <c r="V1470" s="53">
        <f>T1470/2</f>
        <v>5.446709651504382E-2</v>
      </c>
      <c r="W1470" s="50">
        <f>RANK(J1470,J:J,1)</f>
        <v>446</v>
      </c>
      <c r="X1470" s="50">
        <f>YEAR(B1470)</f>
        <v>2011</v>
      </c>
      <c r="Y1470" s="50">
        <f>MONTH(B1470)</f>
        <v>7</v>
      </c>
      <c r="Z1470" s="56">
        <f>X1470*100+Y1470</f>
        <v>201107</v>
      </c>
      <c r="AA1470" s="56">
        <f>WEEKNUM(B1470,1)</f>
        <v>31</v>
      </c>
      <c r="AB1470" s="58">
        <f>IF(ISBLANK(B1470)," ",MAX(B1470-B1469-1,0))</f>
        <v>3</v>
      </c>
      <c r="AC1470" s="56">
        <f>DAY(B1470)</f>
        <v>24</v>
      </c>
      <c r="AD1470" s="53">
        <f>U1470+V1470</f>
        <v>9.0739603030087643E-2</v>
      </c>
      <c r="AE1470" s="56">
        <f>IF("1-Swim"=D1470,E1470*46.7,IF("2-Bike"=D1470,E1470,IF("3-Run"=D1470,E1470*4.27,0)))</f>
        <v>4.6900000000000004</v>
      </c>
    </row>
    <row r="1471" spans="1:31" x14ac:dyDescent="0.25">
      <c r="A1471" s="50">
        <v>1470</v>
      </c>
      <c r="B1471" s="51">
        <v>40749</v>
      </c>
      <c r="C1471" s="75">
        <f>B1471</f>
        <v>40749</v>
      </c>
      <c r="D1471" s="50" t="s">
        <v>1223</v>
      </c>
      <c r="E1471" s="50">
        <v>1</v>
      </c>
      <c r="F1471" s="50">
        <v>0</v>
      </c>
      <c r="G1471" s="50">
        <v>9</v>
      </c>
      <c r="H1471" s="50">
        <v>37</v>
      </c>
      <c r="I1471" s="53">
        <f>IF(E1471&gt;0,TIME(F1471,G1471,H1471),"")</f>
        <v>6.6782407407407415E-3</v>
      </c>
      <c r="J1471" s="54">
        <f>IF(E1471&gt;0,TIME(F1471,G1471,H1471)/E1471,"")</f>
        <v>6.6782407407407415E-3</v>
      </c>
      <c r="L1471" s="50" t="s">
        <v>807</v>
      </c>
      <c r="M1471" s="55">
        <f>IF(D1471&gt;0,0.0416666666666667/J1471,"")</f>
        <v>6.2391681109185484</v>
      </c>
      <c r="N1471" s="50">
        <v>0</v>
      </c>
      <c r="Q1471" s="151">
        <f>IF("1-Swim"=D1471,J1471*2.4,IF("2-Bike"=D1471,J1471*112,IF("3-Run"=D1471,J1471*26.2,0)))</f>
        <v>0.17496990740740742</v>
      </c>
      <c r="R1471" s="151">
        <f>Q1471/2</f>
        <v>8.7484953703703711E-2</v>
      </c>
      <c r="S1471" s="53">
        <f>J1471*26.2</f>
        <v>0.17496990740740742</v>
      </c>
      <c r="T1471" s="53">
        <f>(J1471+0.0013889)*26.2</f>
        <v>0.21135908740740741</v>
      </c>
      <c r="U1471" s="53">
        <f>S1471/2</f>
        <v>8.7484953703703711E-2</v>
      </c>
      <c r="V1471" s="53">
        <f>T1471/2</f>
        <v>0.10567954370370371</v>
      </c>
      <c r="W1471" s="50">
        <f>RANK(J1471,J:J,1)</f>
        <v>1169</v>
      </c>
      <c r="X1471" s="50">
        <f>YEAR(B1471)</f>
        <v>2011</v>
      </c>
      <c r="Y1471" s="50">
        <f>MONTH(B1471)</f>
        <v>7</v>
      </c>
      <c r="Z1471" s="56">
        <f>X1471*100+Y1471</f>
        <v>201107</v>
      </c>
      <c r="AA1471" s="56">
        <f>WEEKNUM(B1471,1)</f>
        <v>31</v>
      </c>
      <c r="AB1471" s="58">
        <f>IF(ISBLANK(B1471)," ",MAX(B1471-B1470-1,0))</f>
        <v>0</v>
      </c>
      <c r="AC1471" s="56">
        <f>DAY(B1471)</f>
        <v>25</v>
      </c>
      <c r="AD1471" s="53">
        <f>U1471+V1471</f>
        <v>0.19316449740740743</v>
      </c>
      <c r="AE1471" s="56">
        <f>IF("1-Swim"=D1471,E1471*46.7,IF("2-Bike"=D1471,E1471,IF("3-Run"=D1471,E1471*4.27,0)))</f>
        <v>4.2699999999999996</v>
      </c>
    </row>
    <row r="1472" spans="1:31" x14ac:dyDescent="0.25">
      <c r="A1472" s="50">
        <v>1471</v>
      </c>
      <c r="B1472" s="51">
        <v>40750</v>
      </c>
      <c r="C1472" s="75">
        <f>B1472</f>
        <v>40750</v>
      </c>
      <c r="D1472" s="50" t="s">
        <v>1223</v>
      </c>
      <c r="E1472" s="50">
        <v>3.15</v>
      </c>
      <c r="F1472" s="50">
        <v>0</v>
      </c>
      <c r="G1472" s="50">
        <v>29</v>
      </c>
      <c r="H1472" s="50">
        <v>53</v>
      </c>
      <c r="I1472" s="53">
        <f>IF(E1472&gt;0,TIME(F1472,G1472,H1472),"")</f>
        <v>2.0752314814814814E-2</v>
      </c>
      <c r="J1472" s="54">
        <f>IF(E1472&gt;0,TIME(F1472,G1472,H1472)/E1472,"")</f>
        <v>6.5880364491475597E-3</v>
      </c>
      <c r="L1472" s="50" t="s">
        <v>807</v>
      </c>
      <c r="M1472" s="55">
        <f>IF(D1472&gt;0,0.0416666666666667/J1472,"")</f>
        <v>6.3245956497490292</v>
      </c>
      <c r="N1472" s="50">
        <v>0</v>
      </c>
      <c r="Q1472" s="151">
        <f>IF("1-Swim"=D1472,J1472*2.4,IF("2-Bike"=D1472,J1472*112,IF("3-Run"=D1472,J1472*26.2,0)))</f>
        <v>0.17260655496766605</v>
      </c>
      <c r="R1472" s="151">
        <f>Q1472/2</f>
        <v>8.6303277483833027E-2</v>
      </c>
      <c r="S1472" s="53">
        <f>J1472*26.2</f>
        <v>0.17260655496766605</v>
      </c>
      <c r="T1472" s="53">
        <f>(J1472+0.0013889)*26.2</f>
        <v>0.20899573496766607</v>
      </c>
      <c r="U1472" s="53">
        <f>S1472/2</f>
        <v>8.6303277483833027E-2</v>
      </c>
      <c r="V1472" s="53">
        <f>T1472/2</f>
        <v>0.10449786748383304</v>
      </c>
      <c r="W1472" s="50">
        <f>RANK(J1472,J:J,1)</f>
        <v>1077</v>
      </c>
      <c r="X1472" s="50">
        <f>YEAR(B1472)</f>
        <v>2011</v>
      </c>
      <c r="Y1472" s="50">
        <f>MONTH(B1472)</f>
        <v>7</v>
      </c>
      <c r="Z1472" s="56">
        <f>X1472*100+Y1472</f>
        <v>201107</v>
      </c>
      <c r="AA1472" s="56">
        <f>WEEKNUM(B1472,1)</f>
        <v>31</v>
      </c>
      <c r="AB1472" s="58">
        <f>IF(ISBLANK(B1472)," ",MAX(B1472-B1471-1,0))</f>
        <v>0</v>
      </c>
      <c r="AC1472" s="56">
        <f>DAY(B1472)</f>
        <v>26</v>
      </c>
      <c r="AD1472" s="53">
        <f>U1472+V1472</f>
        <v>0.19080114496766606</v>
      </c>
      <c r="AE1472" s="56">
        <f>IF("1-Swim"=D1472,E1472*46.7,IF("2-Bike"=D1472,E1472,IF("3-Run"=D1472,E1472*4.27,0)))</f>
        <v>13.450499999999998</v>
      </c>
    </row>
    <row r="1473" spans="1:31" x14ac:dyDescent="0.25">
      <c r="A1473" s="50">
        <v>1472</v>
      </c>
      <c r="B1473" s="51">
        <v>40751</v>
      </c>
      <c r="C1473" s="75">
        <f>B1473</f>
        <v>40751</v>
      </c>
      <c r="D1473" s="50" t="s">
        <v>1223</v>
      </c>
      <c r="E1473" s="50">
        <v>3.1</v>
      </c>
      <c r="F1473" s="50">
        <v>0</v>
      </c>
      <c r="G1473" s="50">
        <v>30</v>
      </c>
      <c r="H1473" s="50">
        <v>37</v>
      </c>
      <c r="I1473" s="53">
        <f>IF(E1473&gt;0,TIME(F1473,G1473,H1473),"")</f>
        <v>2.1261574074074075E-2</v>
      </c>
      <c r="J1473" s="54">
        <f>IF(E1473&gt;0,TIME(F1473,G1473,H1473)/E1473,"")</f>
        <v>6.8585722819593789E-3</v>
      </c>
      <c r="L1473" s="50" t="s">
        <v>807</v>
      </c>
      <c r="M1473" s="55">
        <f>IF(D1473&gt;0,0.0416666666666667/J1473,"")</f>
        <v>6.0751224823081156</v>
      </c>
      <c r="N1473" s="50">
        <v>0</v>
      </c>
      <c r="Q1473" s="151">
        <f>IF("1-Swim"=D1473,J1473*2.4,IF("2-Bike"=D1473,J1473*112,IF("3-Run"=D1473,J1473*26.2,0)))</f>
        <v>0.17969459378733571</v>
      </c>
      <c r="R1473" s="151">
        <f>Q1473/2</f>
        <v>8.9847296893667855E-2</v>
      </c>
      <c r="S1473" s="53">
        <f>J1473*26.2</f>
        <v>0.17969459378733571</v>
      </c>
      <c r="T1473" s="53">
        <f>(J1473+0.0013889)*26.2</f>
        <v>0.2160837737873357</v>
      </c>
      <c r="U1473" s="53">
        <f>S1473/2</f>
        <v>8.9847296893667855E-2</v>
      </c>
      <c r="V1473" s="53">
        <f>T1473/2</f>
        <v>0.10804188689366785</v>
      </c>
      <c r="W1473" s="50">
        <f>RANK(J1473,J:J,1)</f>
        <v>1391</v>
      </c>
      <c r="X1473" s="50">
        <f>YEAR(B1473)</f>
        <v>2011</v>
      </c>
      <c r="Y1473" s="50">
        <f>MONTH(B1473)</f>
        <v>7</v>
      </c>
      <c r="Z1473" s="56">
        <f>X1473*100+Y1473</f>
        <v>201107</v>
      </c>
      <c r="AA1473" s="56">
        <f>WEEKNUM(B1473,1)</f>
        <v>31</v>
      </c>
      <c r="AB1473" s="58">
        <f>IF(ISBLANK(B1473)," ",MAX(B1473-B1472-1,0))</f>
        <v>0</v>
      </c>
      <c r="AC1473" s="56">
        <f>DAY(B1473)</f>
        <v>27</v>
      </c>
      <c r="AD1473" s="53">
        <f>U1473+V1473</f>
        <v>0.19788918378733572</v>
      </c>
      <c r="AE1473" s="56">
        <f>IF("1-Swim"=D1473,E1473*46.7,IF("2-Bike"=D1473,E1473,IF("3-Run"=D1473,E1473*4.27,0)))</f>
        <v>13.236999999999998</v>
      </c>
    </row>
    <row r="1474" spans="1:31" x14ac:dyDescent="0.25">
      <c r="A1474" s="50">
        <v>1473</v>
      </c>
      <c r="B1474" s="51">
        <v>40752</v>
      </c>
      <c r="C1474" s="75">
        <f>B1474</f>
        <v>40752</v>
      </c>
      <c r="D1474" s="50" t="s">
        <v>1223</v>
      </c>
      <c r="E1474" s="50">
        <v>0.55000000000000004</v>
      </c>
      <c r="F1474" s="50">
        <v>0</v>
      </c>
      <c r="G1474" s="50">
        <v>5</v>
      </c>
      <c r="H1474" s="50">
        <v>55</v>
      </c>
      <c r="I1474" s="53">
        <f>IF(E1474&gt;0,TIME(F1474,G1474,H1474),"")</f>
        <v>4.108796296296297E-3</v>
      </c>
      <c r="J1474" s="54">
        <f>IF(E1474&gt;0,TIME(F1474,G1474,H1474)/E1474,"")</f>
        <v>7.4705387205387212E-3</v>
      </c>
      <c r="L1474" s="50" t="s">
        <v>807</v>
      </c>
      <c r="M1474" s="55">
        <f>IF(D1474&gt;0,0.0416666666666667/J1474,"")</f>
        <v>5.5774647887323985</v>
      </c>
      <c r="N1474" s="50">
        <v>0</v>
      </c>
      <c r="Q1474" s="151">
        <f>IF("1-Swim"=D1474,J1474*2.4,IF("2-Bike"=D1474,J1474*112,IF("3-Run"=D1474,J1474*26.2,0)))</f>
        <v>0.1957281144781145</v>
      </c>
      <c r="R1474" s="151">
        <f>Q1474/2</f>
        <v>9.7864057239057251E-2</v>
      </c>
      <c r="S1474" s="53">
        <f>J1474*26.2</f>
        <v>0.1957281144781145</v>
      </c>
      <c r="T1474" s="53">
        <f>(J1474+0.0013889)*26.2</f>
        <v>0.23211729447811449</v>
      </c>
      <c r="U1474" s="53">
        <f>S1474/2</f>
        <v>9.7864057239057251E-2</v>
      </c>
      <c r="V1474" s="53">
        <f>T1474/2</f>
        <v>0.11605864723905725</v>
      </c>
      <c r="W1474" s="50">
        <f>RANK(J1474,J:J,1)</f>
        <v>2043</v>
      </c>
      <c r="X1474" s="50">
        <f>YEAR(B1474)</f>
        <v>2011</v>
      </c>
      <c r="Y1474" s="50">
        <f>MONTH(B1474)</f>
        <v>7</v>
      </c>
      <c r="Z1474" s="56">
        <f>X1474*100+Y1474</f>
        <v>201107</v>
      </c>
      <c r="AA1474" s="56">
        <f>WEEKNUM(B1474,1)</f>
        <v>31</v>
      </c>
      <c r="AB1474" s="58">
        <f>IF(ISBLANK(B1474)," ",MAX(B1474-B1473-1,0))</f>
        <v>0</v>
      </c>
      <c r="AC1474" s="56">
        <f>DAY(B1474)</f>
        <v>28</v>
      </c>
      <c r="AD1474" s="53">
        <f>U1474+V1474</f>
        <v>0.21392270447811451</v>
      </c>
      <c r="AE1474" s="56">
        <f>IF("1-Swim"=D1474,E1474*46.7,IF("2-Bike"=D1474,E1474,IF("3-Run"=D1474,E1474*4.27,0)))</f>
        <v>2.3485</v>
      </c>
    </row>
    <row r="1475" spans="1:31" x14ac:dyDescent="0.25">
      <c r="A1475" s="50">
        <v>1474</v>
      </c>
      <c r="B1475" s="51">
        <v>40755</v>
      </c>
      <c r="C1475" s="75">
        <f>B1475</f>
        <v>40755</v>
      </c>
      <c r="D1475" s="50" t="s">
        <v>1224</v>
      </c>
      <c r="E1475" s="50">
        <v>3.2</v>
      </c>
      <c r="F1475" s="50">
        <v>0</v>
      </c>
      <c r="G1475" s="50">
        <v>38</v>
      </c>
      <c r="H1475" s="50">
        <v>27</v>
      </c>
      <c r="I1475" s="53">
        <f>IF(E1475&gt;0,TIME(F1475,G1475,H1475),"")</f>
        <v>2.6701388888888889E-2</v>
      </c>
      <c r="J1475" s="54">
        <f>IF(E1475&gt;0,TIME(F1475,G1475,H1475)/E1475,"")</f>
        <v>8.3441840277777776E-3</v>
      </c>
      <c r="L1475" s="50" t="s">
        <v>798</v>
      </c>
      <c r="M1475" s="55">
        <f>IF(D1475&gt;0,0.0416666666666667/J1475,"")</f>
        <v>4.9934980494148284</v>
      </c>
      <c r="N1475" s="50">
        <v>0</v>
      </c>
      <c r="Q1475" s="151">
        <f>IF("1-Swim"=D1475,J1475*2.4,IF("2-Bike"=D1475,J1475*112,IF("3-Run"=D1475,J1475*26.2,0)))</f>
        <v>0.93454861111111109</v>
      </c>
      <c r="R1475" s="151">
        <f>Q1475/2</f>
        <v>0.46727430555555555</v>
      </c>
      <c r="S1475" s="53">
        <f>J1475*26.2</f>
        <v>0.21861762152777778</v>
      </c>
      <c r="T1475" s="53">
        <f>(J1475+0.0013889)*26.2</f>
        <v>0.25500680152777777</v>
      </c>
      <c r="U1475" s="53">
        <f>S1475/2</f>
        <v>0.10930881076388889</v>
      </c>
      <c r="V1475" s="53">
        <f>T1475/2</f>
        <v>0.12750340076388889</v>
      </c>
      <c r="W1475" s="50">
        <f>RANK(J1475,J:J,1)</f>
        <v>2611</v>
      </c>
      <c r="X1475" s="50">
        <f>YEAR(B1475)</f>
        <v>2011</v>
      </c>
      <c r="Y1475" s="50">
        <f>MONTH(B1475)</f>
        <v>7</v>
      </c>
      <c r="Z1475" s="56">
        <f>X1475*100+Y1475</f>
        <v>201107</v>
      </c>
      <c r="AA1475" s="56">
        <f>WEEKNUM(B1475,1)</f>
        <v>32</v>
      </c>
      <c r="AB1475" s="58">
        <f>IF(ISBLANK(B1475)," ",MAX(B1475-B1474-1,0))</f>
        <v>2</v>
      </c>
      <c r="AC1475" s="56">
        <f>DAY(B1475)</f>
        <v>31</v>
      </c>
      <c r="AD1475" s="53">
        <f>U1475+V1475</f>
        <v>0.23681221152777776</v>
      </c>
      <c r="AE1475" s="56">
        <f>IF("1-Swim"=D1475,E1475*46.7,IF("2-Bike"=D1475,E1475,IF("3-Run"=D1475,E1475*4.27,0)))</f>
        <v>3.2</v>
      </c>
    </row>
    <row r="1476" spans="1:31" x14ac:dyDescent="0.25">
      <c r="A1476" s="50">
        <v>1475</v>
      </c>
      <c r="B1476" s="51">
        <v>40756</v>
      </c>
      <c r="C1476" s="75">
        <f>B1476</f>
        <v>40756</v>
      </c>
      <c r="D1476" s="50" t="s">
        <v>1225</v>
      </c>
      <c r="E1476" s="50">
        <v>0.6</v>
      </c>
      <c r="F1476" s="50">
        <v>0</v>
      </c>
      <c r="G1476" s="50">
        <v>21</v>
      </c>
      <c r="H1476" s="50">
        <v>25</v>
      </c>
      <c r="I1476" s="53">
        <f>IF(E1476&gt;0,TIME(F1476,G1476,H1476),"")</f>
        <v>1.4872685185185185E-2</v>
      </c>
      <c r="J1476" s="54">
        <f>IF(E1476&gt;0,TIME(F1476,G1476,H1476)/E1476,"")</f>
        <v>2.4787808641975308E-2</v>
      </c>
      <c r="L1476" s="50" t="s">
        <v>798</v>
      </c>
      <c r="M1476" s="55">
        <f>IF(D1476&gt;0,0.0416666666666667/J1476,"")</f>
        <v>1.6809338521400792</v>
      </c>
      <c r="N1476" s="50">
        <v>0</v>
      </c>
      <c r="Q1476" s="151">
        <f>IF("1-Swim"=D1476,J1476*2.4,IF("2-Bike"=D1476,J1476*112,IF("3-Run"=D1476,J1476*26.2,0)))</f>
        <v>5.9490740740740733E-2</v>
      </c>
      <c r="R1476" s="151">
        <f>Q1476/2</f>
        <v>2.9745370370370366E-2</v>
      </c>
      <c r="S1476" s="53">
        <f>J1476*26.2</f>
        <v>0.649440586419753</v>
      </c>
      <c r="T1476" s="53">
        <f>(J1476+0.0013889)*26.2</f>
        <v>0.68582976641975302</v>
      </c>
      <c r="U1476" s="53">
        <f>S1476/2</f>
        <v>0.3247202932098765</v>
      </c>
      <c r="V1476" s="53">
        <f>T1476/2</f>
        <v>0.34291488320987651</v>
      </c>
      <c r="W1476" s="50">
        <f>RANK(J1476,J:J,1)</f>
        <v>3175</v>
      </c>
      <c r="X1476" s="50">
        <f>YEAR(B1476)</f>
        <v>2011</v>
      </c>
      <c r="Y1476" s="50">
        <f>MONTH(B1476)</f>
        <v>8</v>
      </c>
      <c r="Z1476" s="56">
        <f>X1476*100+Y1476</f>
        <v>201108</v>
      </c>
      <c r="AA1476" s="56">
        <f>WEEKNUM(B1476,1)</f>
        <v>32</v>
      </c>
      <c r="AB1476" s="58">
        <f>IF(ISBLANK(B1476)," ",MAX(B1476-B1475-1,0))</f>
        <v>0</v>
      </c>
      <c r="AC1476" s="56">
        <f>DAY(B1476)</f>
        <v>1</v>
      </c>
      <c r="AD1476" s="53">
        <f>U1476+V1476</f>
        <v>0.66763517641975301</v>
      </c>
      <c r="AE1476" s="56">
        <f>IF("1-Swim"=D1476,E1476*46.7,IF("2-Bike"=D1476,E1476,IF("3-Run"=D1476,E1476*4.27,0)))</f>
        <v>28.02</v>
      </c>
    </row>
    <row r="1477" spans="1:31" s="133" customFormat="1" x14ac:dyDescent="0.25">
      <c r="A1477" s="50">
        <v>1476</v>
      </c>
      <c r="B1477" s="51">
        <v>40759</v>
      </c>
      <c r="C1477" s="75">
        <f>B1477</f>
        <v>40759</v>
      </c>
      <c r="D1477" s="50" t="s">
        <v>1223</v>
      </c>
      <c r="E1477" s="50">
        <v>4.5199999999999996</v>
      </c>
      <c r="F1477" s="50">
        <v>0</v>
      </c>
      <c r="G1477" s="50">
        <v>59</v>
      </c>
      <c r="H1477" s="50">
        <v>56</v>
      </c>
      <c r="I1477" s="53">
        <f>IF(E1477&gt;0,TIME(F1477,G1477,H1477),"")</f>
        <v>4.162037037037037E-2</v>
      </c>
      <c r="J1477" s="54">
        <f>IF(E1477&gt;0,TIME(F1477,G1477,H1477)/E1477,"")</f>
        <v>9.2080465421173398E-3</v>
      </c>
      <c r="K1477" s="50"/>
      <c r="L1477" s="50" t="s">
        <v>798</v>
      </c>
      <c r="M1477" s="55">
        <f>IF(D1477&gt;0,0.0416666666666667/J1477,"")</f>
        <v>4.5250278086763096</v>
      </c>
      <c r="N1477" s="50">
        <v>0</v>
      </c>
      <c r="O1477" s="50"/>
      <c r="P1477" s="50"/>
      <c r="Q1477" s="151">
        <f>IF("1-Swim"=D1477,J1477*2.4,IF("2-Bike"=D1477,J1477*112,IF("3-Run"=D1477,J1477*26.2,0)))</f>
        <v>0.24125081940347429</v>
      </c>
      <c r="R1477" s="151">
        <f>Q1477/2</f>
        <v>0.12062540970173714</v>
      </c>
      <c r="S1477" s="53">
        <f>J1477*26.2</f>
        <v>0.24125081940347429</v>
      </c>
      <c r="T1477" s="53">
        <f>(J1477+0.0013889)*26.2</f>
        <v>0.27763999940347428</v>
      </c>
      <c r="U1477" s="53">
        <f>S1477/2</f>
        <v>0.12062540970173714</v>
      </c>
      <c r="V1477" s="53">
        <f>T1477/2</f>
        <v>0.13881999970173714</v>
      </c>
      <c r="W1477" s="50">
        <f>RANK(J1477,J:J,1)</f>
        <v>2787</v>
      </c>
      <c r="X1477" s="50">
        <f>YEAR(B1477)</f>
        <v>2011</v>
      </c>
      <c r="Y1477" s="50">
        <f>MONTH(B1477)</f>
        <v>8</v>
      </c>
      <c r="Z1477" s="56">
        <f>X1477*100+Y1477</f>
        <v>201108</v>
      </c>
      <c r="AA1477" s="56">
        <f>WEEKNUM(B1477,1)</f>
        <v>32</v>
      </c>
      <c r="AB1477" s="58">
        <f>IF(ISBLANK(B1477)," ",MAX(B1477-B1476-1,0))</f>
        <v>2</v>
      </c>
      <c r="AC1477" s="56">
        <f>DAY(B1477)</f>
        <v>4</v>
      </c>
      <c r="AD1477" s="53">
        <f>U1477+V1477</f>
        <v>0.25944540940347427</v>
      </c>
      <c r="AE1477" s="56">
        <f>IF("1-Swim"=D1477,E1477*46.7,IF("2-Bike"=D1477,E1477,IF("3-Run"=D1477,E1477*4.27,0)))</f>
        <v>19.300399999999996</v>
      </c>
    </row>
    <row r="1478" spans="1:31" x14ac:dyDescent="0.25">
      <c r="A1478" s="50">
        <v>1477</v>
      </c>
      <c r="B1478" s="51">
        <v>40762</v>
      </c>
      <c r="C1478" s="75">
        <f>B1478</f>
        <v>40762</v>
      </c>
      <c r="D1478" s="50" t="s">
        <v>1224</v>
      </c>
      <c r="E1478" s="50">
        <v>22.86</v>
      </c>
      <c r="F1478" s="50">
        <v>1</v>
      </c>
      <c r="G1478" s="50">
        <v>39</v>
      </c>
      <c r="H1478" s="50">
        <v>13</v>
      </c>
      <c r="I1478" s="53">
        <f>IF(E1478&gt;0,TIME(F1478,G1478,H1478),"")</f>
        <v>6.8900462962962969E-2</v>
      </c>
      <c r="J1478" s="54">
        <f>IF(E1478&gt;0,TIME(F1478,G1478,H1478)/E1478,"")</f>
        <v>3.0140185023168403E-3</v>
      </c>
      <c r="L1478" s="50" t="s">
        <v>798</v>
      </c>
      <c r="M1478" s="55">
        <f>IF(D1478&gt;0,0.0416666666666667/J1478,"")</f>
        <v>13.824290273811533</v>
      </c>
      <c r="N1478" s="50">
        <v>0</v>
      </c>
      <c r="Q1478" s="151">
        <f>IF("1-Swim"=D1478,J1478*2.4,IF("2-Bike"=D1478,J1478*112,IF("3-Run"=D1478,J1478*26.2,0)))</f>
        <v>0.3375700722594861</v>
      </c>
      <c r="R1478" s="151">
        <f>Q1478/2</f>
        <v>0.16878503612974305</v>
      </c>
      <c r="S1478" s="53">
        <f>J1478*26.2</f>
        <v>7.8967284760701209E-2</v>
      </c>
      <c r="T1478" s="53">
        <f>(J1478+0.0013889)*26.2</f>
        <v>0.11535646476070122</v>
      </c>
      <c r="U1478" s="53">
        <f>S1478/2</f>
        <v>3.9483642380350605E-2</v>
      </c>
      <c r="V1478" s="53">
        <f>T1478/2</f>
        <v>5.7678232380350608E-2</v>
      </c>
      <c r="W1478" s="50">
        <f>RANK(J1478,J:J,1)</f>
        <v>580</v>
      </c>
      <c r="X1478" s="50">
        <f>YEAR(B1478)</f>
        <v>2011</v>
      </c>
      <c r="Y1478" s="50">
        <f>MONTH(B1478)</f>
        <v>8</v>
      </c>
      <c r="Z1478" s="56">
        <f>X1478*100+Y1478</f>
        <v>201108</v>
      </c>
      <c r="AA1478" s="56">
        <f>WEEKNUM(B1478,1)</f>
        <v>33</v>
      </c>
      <c r="AB1478" s="58">
        <f>IF(ISBLANK(B1478)," ",MAX(B1478-B1477-1,0))</f>
        <v>2</v>
      </c>
      <c r="AC1478" s="56">
        <f>DAY(B1478)</f>
        <v>7</v>
      </c>
      <c r="AD1478" s="53">
        <f>U1478+V1478</f>
        <v>9.7161874760701206E-2</v>
      </c>
      <c r="AE1478" s="56">
        <f>IF("1-Swim"=D1478,E1478*46.7,IF("2-Bike"=D1478,E1478,IF("3-Run"=D1478,E1478*4.27,0)))</f>
        <v>22.86</v>
      </c>
    </row>
    <row r="1479" spans="1:31" x14ac:dyDescent="0.25">
      <c r="A1479" s="50">
        <v>1478</v>
      </c>
      <c r="B1479" s="51">
        <v>40764</v>
      </c>
      <c r="C1479" s="75">
        <f>B1479</f>
        <v>40764</v>
      </c>
      <c r="D1479" s="50" t="s">
        <v>1223</v>
      </c>
      <c r="E1479" s="50">
        <v>1.03</v>
      </c>
      <c r="F1479" s="50">
        <v>0</v>
      </c>
      <c r="G1479" s="50">
        <v>9</v>
      </c>
      <c r="H1479" s="50">
        <v>26</v>
      </c>
      <c r="I1479" s="53">
        <f>IF(E1479&gt;0,TIME(F1479,G1479,H1479),"")</f>
        <v>6.5509259259259262E-3</v>
      </c>
      <c r="J1479" s="54">
        <f>IF(E1479&gt;0,TIME(F1479,G1479,H1479)/E1479,"")</f>
        <v>6.360122258180511E-3</v>
      </c>
      <c r="L1479" s="50" t="s">
        <v>807</v>
      </c>
      <c r="M1479" s="55">
        <f>IF(D1479&gt;0,0.0416666666666667/J1479,"")</f>
        <v>6.5512367491166126</v>
      </c>
      <c r="N1479" s="50">
        <v>0</v>
      </c>
      <c r="P1479" s="143"/>
      <c r="Q1479" s="151">
        <f>IF("1-Swim"=D1479,J1479*2.4,IF("2-Bike"=D1479,J1479*112,IF("3-Run"=D1479,J1479*26.2,0)))</f>
        <v>0.16663520316432939</v>
      </c>
      <c r="R1479" s="151">
        <f>Q1479/2</f>
        <v>8.3317601582164696E-2</v>
      </c>
      <c r="S1479" s="53">
        <f>J1479*26.2</f>
        <v>0.16663520316432939</v>
      </c>
      <c r="T1479" s="53">
        <f>(J1479+0.0013889)*26.2</f>
        <v>0.20302438316432939</v>
      </c>
      <c r="U1479" s="53">
        <f>S1479/2</f>
        <v>8.3317601582164696E-2</v>
      </c>
      <c r="V1479" s="53">
        <f>T1479/2</f>
        <v>0.10151219158216469</v>
      </c>
      <c r="W1479" s="50">
        <f>RANK(J1479,J:J,1)</f>
        <v>915</v>
      </c>
      <c r="X1479" s="50">
        <f>YEAR(B1479)</f>
        <v>2011</v>
      </c>
      <c r="Y1479" s="50">
        <f>MONTH(B1479)</f>
        <v>8</v>
      </c>
      <c r="Z1479" s="56">
        <f>X1479*100+Y1479</f>
        <v>201108</v>
      </c>
      <c r="AA1479" s="56">
        <f>WEEKNUM(B1479,1)</f>
        <v>33</v>
      </c>
      <c r="AB1479" s="58">
        <f>IF(ISBLANK(B1479)," ",MAX(B1479-B1478-1,0))</f>
        <v>1</v>
      </c>
      <c r="AC1479" s="56">
        <f>DAY(B1479)</f>
        <v>9</v>
      </c>
      <c r="AD1479" s="53">
        <f>U1479+V1479</f>
        <v>0.1848297931643294</v>
      </c>
      <c r="AE1479" s="56">
        <f>IF("1-Swim"=D1479,E1479*46.7,IF("2-Bike"=D1479,E1479,IF("3-Run"=D1479,E1479*4.27,0)))</f>
        <v>4.3980999999999995</v>
      </c>
    </row>
    <row r="1480" spans="1:31" x14ac:dyDescent="0.25">
      <c r="A1480" s="50">
        <v>1479</v>
      </c>
      <c r="B1480" s="51">
        <v>40765</v>
      </c>
      <c r="C1480" s="75">
        <f>B1480</f>
        <v>40765</v>
      </c>
      <c r="D1480" s="50" t="s">
        <v>1223</v>
      </c>
      <c r="E1480" s="50">
        <v>3.17</v>
      </c>
      <c r="F1480" s="50">
        <v>0</v>
      </c>
      <c r="G1480" s="50">
        <v>29</v>
      </c>
      <c r="H1480" s="50">
        <v>31</v>
      </c>
      <c r="I1480" s="53">
        <f>IF(E1480&gt;0,TIME(F1480,G1480,H1480),"")</f>
        <v>2.0497685185185185E-2</v>
      </c>
      <c r="J1480" s="54">
        <f>IF(E1480&gt;0,TIME(F1480,G1480,H1480)/E1480,"")</f>
        <v>6.4661467461152007E-3</v>
      </c>
      <c r="L1480" s="50" t="s">
        <v>807</v>
      </c>
      <c r="M1480" s="55">
        <f>IF(D1480&gt;0,0.0416666666666667/J1480,"")</f>
        <v>6.443817052512709</v>
      </c>
      <c r="N1480" s="50">
        <v>0</v>
      </c>
      <c r="P1480" s="143"/>
      <c r="Q1480" s="151">
        <f>IF("1-Swim"=D1480,J1480*2.4,IF("2-Bike"=D1480,J1480*112,IF("3-Run"=D1480,J1480*26.2,0)))</f>
        <v>0.16941304474821825</v>
      </c>
      <c r="R1480" s="151">
        <f>Q1480/2</f>
        <v>8.4706522374109125E-2</v>
      </c>
      <c r="S1480" s="53">
        <f>J1480*26.2</f>
        <v>0.16941304474821825</v>
      </c>
      <c r="T1480" s="53">
        <f>(J1480+0.0013889)*26.2</f>
        <v>0.20580222474821824</v>
      </c>
      <c r="U1480" s="53">
        <f>S1480/2</f>
        <v>8.4706522374109125E-2</v>
      </c>
      <c r="V1480" s="53">
        <f>T1480/2</f>
        <v>0.10290111237410912</v>
      </c>
      <c r="W1480" s="50">
        <f>RANK(J1480,J:J,1)</f>
        <v>991</v>
      </c>
      <c r="X1480" s="50">
        <f>YEAR(B1480)</f>
        <v>2011</v>
      </c>
      <c r="Y1480" s="50">
        <f>MONTH(B1480)</f>
        <v>8</v>
      </c>
      <c r="Z1480" s="56">
        <f>X1480*100+Y1480</f>
        <v>201108</v>
      </c>
      <c r="AA1480" s="56">
        <f>WEEKNUM(B1480,1)</f>
        <v>33</v>
      </c>
      <c r="AB1480" s="58">
        <f>IF(ISBLANK(B1480)," ",MAX(B1480-B1479-1,0))</f>
        <v>0</v>
      </c>
      <c r="AC1480" s="56">
        <f>DAY(B1480)</f>
        <v>10</v>
      </c>
      <c r="AD1480" s="53">
        <f>U1480+V1480</f>
        <v>0.18760763474821823</v>
      </c>
      <c r="AE1480" s="56">
        <f>IF("1-Swim"=D1480,E1480*46.7,IF("2-Bike"=D1480,E1480,IF("3-Run"=D1480,E1480*4.27,0)))</f>
        <v>13.535899999999998</v>
      </c>
    </row>
    <row r="1481" spans="1:31" x14ac:dyDescent="0.25">
      <c r="A1481" s="50">
        <v>1480</v>
      </c>
      <c r="B1481" s="51">
        <v>40769</v>
      </c>
      <c r="C1481" s="75">
        <f>B1481</f>
        <v>40769</v>
      </c>
      <c r="D1481" s="50" t="s">
        <v>1223</v>
      </c>
      <c r="E1481" s="50">
        <v>7.21</v>
      </c>
      <c r="F1481" s="50">
        <v>1</v>
      </c>
      <c r="G1481" s="50">
        <v>8</v>
      </c>
      <c r="H1481" s="50">
        <v>21</v>
      </c>
      <c r="I1481" s="53">
        <f>IF(E1481&gt;0,TIME(F1481,G1481,H1481),"")</f>
        <v>4.746527777777778E-2</v>
      </c>
      <c r="J1481" s="54">
        <f>IF(E1481&gt;0,TIME(F1481,G1481,H1481)/E1481,"")</f>
        <v>6.5832562798582217E-3</v>
      </c>
      <c r="L1481" s="50" t="s">
        <v>807</v>
      </c>
      <c r="M1481" s="55">
        <f>IF(D1481&gt;0,0.0416666666666667/J1481,"")</f>
        <v>6.32918800292612</v>
      </c>
      <c r="N1481" s="50">
        <v>0</v>
      </c>
      <c r="Q1481" s="151">
        <f>IF("1-Swim"=D1481,J1481*2.4,IF("2-Bike"=D1481,J1481*112,IF("3-Run"=D1481,J1481*26.2,0)))</f>
        <v>0.17248131453228541</v>
      </c>
      <c r="R1481" s="151">
        <f>Q1481/2</f>
        <v>8.6240657266142703E-2</v>
      </c>
      <c r="S1481" s="53">
        <f>J1481*26.2</f>
        <v>0.17248131453228541</v>
      </c>
      <c r="T1481" s="53">
        <f>(J1481+0.0013889)*26.2</f>
        <v>0.20887049453228537</v>
      </c>
      <c r="U1481" s="53">
        <f>S1481/2</f>
        <v>8.6240657266142703E-2</v>
      </c>
      <c r="V1481" s="53">
        <f>T1481/2</f>
        <v>0.10443524726614269</v>
      </c>
      <c r="W1481" s="50">
        <f>RANK(J1481,J:J,1)</f>
        <v>1073</v>
      </c>
      <c r="X1481" s="50">
        <f>YEAR(B1481)</f>
        <v>2011</v>
      </c>
      <c r="Y1481" s="50">
        <f>MONTH(B1481)</f>
        <v>8</v>
      </c>
      <c r="Z1481" s="56">
        <f>X1481*100+Y1481</f>
        <v>201108</v>
      </c>
      <c r="AA1481" s="56">
        <f>WEEKNUM(B1481,1)</f>
        <v>34</v>
      </c>
      <c r="AB1481" s="58">
        <f>IF(ISBLANK(B1481)," ",MAX(B1481-B1480-1,0))</f>
        <v>3</v>
      </c>
      <c r="AC1481" s="56">
        <f>DAY(B1481)</f>
        <v>14</v>
      </c>
      <c r="AD1481" s="53">
        <f>U1481+V1481</f>
        <v>0.19067590453228539</v>
      </c>
      <c r="AE1481" s="56">
        <f>IF("1-Swim"=D1481,E1481*46.7,IF("2-Bike"=D1481,E1481,IF("3-Run"=D1481,E1481*4.27,0)))</f>
        <v>30.786699999999996</v>
      </c>
    </row>
    <row r="1482" spans="1:31" x14ac:dyDescent="0.25">
      <c r="A1482" s="50">
        <v>1481</v>
      </c>
      <c r="B1482" s="51">
        <v>40778</v>
      </c>
      <c r="C1482" s="75">
        <f>B1482</f>
        <v>40778</v>
      </c>
      <c r="D1482" s="50" t="s">
        <v>1224</v>
      </c>
      <c r="E1482" s="50">
        <v>54.75</v>
      </c>
      <c r="F1482" s="50">
        <v>3</v>
      </c>
      <c r="G1482" s="50">
        <v>40</v>
      </c>
      <c r="H1482" s="50">
        <v>27</v>
      </c>
      <c r="I1482" s="53">
        <f>IF(E1482&gt;0,TIME(F1482,G1482,H1482),"")</f>
        <v>0.15309027777777778</v>
      </c>
      <c r="J1482" s="54">
        <f>IF(E1482&gt;0,TIME(F1482,G1482,H1482)/E1482,"")</f>
        <v>2.7961694571283615E-3</v>
      </c>
      <c r="L1482" s="50" t="s">
        <v>798</v>
      </c>
      <c r="M1482" s="55">
        <f>IF(D1482&gt;0,0.0416666666666667/J1482,"")</f>
        <v>14.901338171921081</v>
      </c>
      <c r="N1482" s="50">
        <v>0</v>
      </c>
      <c r="P1482" s="50" t="s">
        <v>803</v>
      </c>
      <c r="Q1482" s="151">
        <f>IF("1-Swim"=D1482,J1482*2.4,IF("2-Bike"=D1482,J1482*112,IF("3-Run"=D1482,J1482*26.2,0)))</f>
        <v>0.3131709791983765</v>
      </c>
      <c r="R1482" s="151">
        <f>Q1482/2</f>
        <v>0.15658548959918825</v>
      </c>
      <c r="S1482" s="53">
        <f>J1482*26.2</f>
        <v>7.3259639776763072E-2</v>
      </c>
      <c r="T1482" s="53">
        <f>(J1482+0.0013889)*26.2</f>
        <v>0.10964881977676308</v>
      </c>
      <c r="U1482" s="53">
        <f>S1482/2</f>
        <v>3.6629819888381536E-2</v>
      </c>
      <c r="V1482" s="53">
        <f>T1482/2</f>
        <v>5.482440988838154E-2</v>
      </c>
      <c r="W1482" s="50">
        <f>RANK(J1482,J:J,1)</f>
        <v>483</v>
      </c>
      <c r="X1482" s="50">
        <f>YEAR(B1482)</f>
        <v>2011</v>
      </c>
      <c r="Y1482" s="50">
        <f>MONTH(B1482)</f>
        <v>8</v>
      </c>
      <c r="Z1482" s="56">
        <f>X1482*100+Y1482</f>
        <v>201108</v>
      </c>
      <c r="AA1482" s="56">
        <f>WEEKNUM(B1482,1)</f>
        <v>35</v>
      </c>
      <c r="AB1482" s="58">
        <f>IF(ISBLANK(B1482)," ",MAX(B1482-B1481-1,0))</f>
        <v>8</v>
      </c>
      <c r="AC1482" s="56">
        <f>DAY(B1482)</f>
        <v>23</v>
      </c>
      <c r="AD1482" s="53">
        <f>U1482+V1482</f>
        <v>9.1454229776763069E-2</v>
      </c>
      <c r="AE1482" s="56">
        <f>IF("1-Swim"=D1482,E1482*46.7,IF("2-Bike"=D1482,E1482,IF("3-Run"=D1482,E1482*4.27,0)))</f>
        <v>54.75</v>
      </c>
    </row>
    <row r="1483" spans="1:31" x14ac:dyDescent="0.25">
      <c r="A1483" s="50">
        <v>1482</v>
      </c>
      <c r="B1483" s="51">
        <v>40780</v>
      </c>
      <c r="C1483" s="75">
        <f>B1483</f>
        <v>40780</v>
      </c>
      <c r="D1483" s="50" t="s">
        <v>1223</v>
      </c>
      <c r="E1483" s="50">
        <v>2</v>
      </c>
      <c r="F1483" s="50">
        <v>0</v>
      </c>
      <c r="G1483" s="50">
        <v>19</v>
      </c>
      <c r="H1483" s="50">
        <v>53</v>
      </c>
      <c r="I1483" s="53">
        <f>IF(E1483&gt;0,TIME(F1483,G1483,H1483),"")</f>
        <v>1.3807870370370371E-2</v>
      </c>
      <c r="J1483" s="54">
        <f>IF(E1483&gt;0,TIME(F1483,G1483,H1483)/E1483,"")</f>
        <v>6.9039351851851857E-3</v>
      </c>
      <c r="L1483" s="50" t="s">
        <v>807</v>
      </c>
      <c r="M1483" s="55">
        <f>IF(D1483&gt;0,0.0416666666666667/J1483,"")</f>
        <v>6.0352053646269948</v>
      </c>
      <c r="N1483" s="50">
        <v>0</v>
      </c>
      <c r="Q1483" s="151">
        <f>IF("1-Swim"=D1483,J1483*2.4,IF("2-Bike"=D1483,J1483*112,IF("3-Run"=D1483,J1483*26.2,0)))</f>
        <v>0.18088310185185186</v>
      </c>
      <c r="R1483" s="151">
        <f>Q1483/2</f>
        <v>9.0441550925925929E-2</v>
      </c>
      <c r="S1483" s="53">
        <f>J1483*26.2</f>
        <v>0.18088310185185186</v>
      </c>
      <c r="T1483" s="53">
        <f>(J1483+0.0013889)*26.2</f>
        <v>0.21727228185185185</v>
      </c>
      <c r="U1483" s="53">
        <f>S1483/2</f>
        <v>9.0441550925925929E-2</v>
      </c>
      <c r="V1483" s="53">
        <f>T1483/2</f>
        <v>0.10863614092592593</v>
      </c>
      <c r="W1483" s="50">
        <f>RANK(J1483,J:J,1)</f>
        <v>1437</v>
      </c>
      <c r="X1483" s="50">
        <f>YEAR(B1483)</f>
        <v>2011</v>
      </c>
      <c r="Y1483" s="50">
        <f>MONTH(B1483)</f>
        <v>8</v>
      </c>
      <c r="Z1483" s="56">
        <f>X1483*100+Y1483</f>
        <v>201108</v>
      </c>
      <c r="AA1483" s="56">
        <f>WEEKNUM(B1483,1)</f>
        <v>35</v>
      </c>
      <c r="AB1483" s="58">
        <f>IF(ISBLANK(B1483)," ",MAX(B1483-B1482-1,0))</f>
        <v>1</v>
      </c>
      <c r="AC1483" s="56">
        <f>DAY(B1483)</f>
        <v>25</v>
      </c>
      <c r="AD1483" s="53">
        <f>U1483+V1483</f>
        <v>0.19907769185185187</v>
      </c>
      <c r="AE1483" s="56">
        <f>IF("1-Swim"=D1483,E1483*46.7,IF("2-Bike"=D1483,E1483,IF("3-Run"=D1483,E1483*4.27,0)))</f>
        <v>8.5399999999999991</v>
      </c>
    </row>
    <row r="1484" spans="1:31" x14ac:dyDescent="0.25">
      <c r="A1484" s="50">
        <v>1483</v>
      </c>
      <c r="B1484" s="51">
        <v>40781</v>
      </c>
      <c r="C1484" s="75">
        <f>B1484</f>
        <v>40781</v>
      </c>
      <c r="D1484" s="50" t="s">
        <v>1224</v>
      </c>
      <c r="E1484" s="50">
        <v>4.47</v>
      </c>
      <c r="F1484" s="50">
        <v>0</v>
      </c>
      <c r="G1484" s="50">
        <v>20</v>
      </c>
      <c r="H1484" s="50">
        <v>24</v>
      </c>
      <c r="I1484" s="53">
        <f>IF(E1484&gt;0,TIME(F1484,G1484,H1484),"")</f>
        <v>1.4166666666666666E-2</v>
      </c>
      <c r="J1484" s="54">
        <f>IF(E1484&gt;0,TIME(F1484,G1484,H1484)/E1484,"")</f>
        <v>3.169276659209545E-3</v>
      </c>
      <c r="L1484" s="50" t="s">
        <v>798</v>
      </c>
      <c r="M1484" s="55">
        <f>IF(D1484&gt;0,0.0416666666666667/J1484,"")</f>
        <v>13.147058823529422</v>
      </c>
      <c r="N1484" s="50">
        <v>0</v>
      </c>
      <c r="Q1484" s="151">
        <f>IF("1-Swim"=D1484,J1484*2.4,IF("2-Bike"=D1484,J1484*112,IF("3-Run"=D1484,J1484*26.2,0)))</f>
        <v>0.35495898583146901</v>
      </c>
      <c r="R1484" s="151">
        <f>Q1484/2</f>
        <v>0.1774794929157345</v>
      </c>
      <c r="S1484" s="53">
        <f>J1484*26.2</f>
        <v>8.3035048471290077E-2</v>
      </c>
      <c r="T1484" s="53">
        <f>(J1484+0.0013889)*26.2</f>
        <v>0.11942422847129008</v>
      </c>
      <c r="U1484" s="53">
        <f>S1484/2</f>
        <v>4.1517524235645038E-2</v>
      </c>
      <c r="V1484" s="53">
        <f>T1484/2</f>
        <v>5.9712114235645042E-2</v>
      </c>
      <c r="W1484" s="50">
        <f>RANK(J1484,J:J,1)</f>
        <v>646</v>
      </c>
      <c r="X1484" s="50">
        <f>YEAR(B1484)</f>
        <v>2011</v>
      </c>
      <c r="Y1484" s="50">
        <f>MONTH(B1484)</f>
        <v>8</v>
      </c>
      <c r="Z1484" s="56">
        <f>X1484*100+Y1484</f>
        <v>201108</v>
      </c>
      <c r="AA1484" s="56">
        <f>WEEKNUM(B1484,1)</f>
        <v>35</v>
      </c>
      <c r="AB1484" s="58">
        <f>IF(ISBLANK(B1484)," ",MAX(B1484-B1483-1,0))</f>
        <v>0</v>
      </c>
      <c r="AC1484" s="56">
        <f>DAY(B1484)</f>
        <v>26</v>
      </c>
      <c r="AD1484" s="53">
        <f>U1484+V1484</f>
        <v>0.10122963847129007</v>
      </c>
      <c r="AE1484" s="56">
        <f>IF("1-Swim"=D1484,E1484*46.7,IF("2-Bike"=D1484,E1484,IF("3-Run"=D1484,E1484*4.27,0)))</f>
        <v>4.47</v>
      </c>
    </row>
    <row r="1485" spans="1:31" x14ac:dyDescent="0.25">
      <c r="A1485" s="50">
        <v>1484</v>
      </c>
      <c r="B1485" s="51">
        <v>40781</v>
      </c>
      <c r="C1485" s="75">
        <f>B1485</f>
        <v>40781</v>
      </c>
      <c r="D1485" s="50" t="s">
        <v>1223</v>
      </c>
      <c r="E1485" s="50">
        <v>3.11</v>
      </c>
      <c r="F1485" s="50">
        <v>0</v>
      </c>
      <c r="G1485" s="50">
        <v>29</v>
      </c>
      <c r="H1485" s="50">
        <v>42</v>
      </c>
      <c r="I1485" s="53">
        <f>IF(E1485&gt;0,TIME(F1485,G1485,H1485),"")</f>
        <v>2.0625000000000001E-2</v>
      </c>
      <c r="J1485" s="54">
        <f>IF(E1485&gt;0,TIME(F1485,G1485,H1485)/E1485,"")</f>
        <v>6.6318327974276533E-3</v>
      </c>
      <c r="L1485" s="50" t="s">
        <v>807</v>
      </c>
      <c r="M1485" s="55">
        <f>IF(D1485&gt;0,0.0416666666666667/J1485,"")</f>
        <v>6.2828282828282873</v>
      </c>
      <c r="N1485" s="50">
        <v>0</v>
      </c>
      <c r="Q1485" s="151">
        <f>IF("1-Swim"=D1485,J1485*2.4,IF("2-Bike"=D1485,J1485*112,IF("3-Run"=D1485,J1485*26.2,0)))</f>
        <v>0.17375401929260451</v>
      </c>
      <c r="R1485" s="151">
        <f>Q1485/2</f>
        <v>8.6877009646302253E-2</v>
      </c>
      <c r="S1485" s="53">
        <f>J1485*26.2</f>
        <v>0.17375401929260451</v>
      </c>
      <c r="T1485" s="53">
        <f>(J1485+0.0013889)*26.2</f>
        <v>0.2101431992926045</v>
      </c>
      <c r="U1485" s="53">
        <f>S1485/2</f>
        <v>8.6877009646302253E-2</v>
      </c>
      <c r="V1485" s="53">
        <f>T1485/2</f>
        <v>0.10507159964630225</v>
      </c>
      <c r="W1485" s="50">
        <f>RANK(J1485,J:J,1)</f>
        <v>1128</v>
      </c>
      <c r="X1485" s="50">
        <f>YEAR(B1485)</f>
        <v>2011</v>
      </c>
      <c r="Y1485" s="50">
        <f>MONTH(B1485)</f>
        <v>8</v>
      </c>
      <c r="Z1485" s="56">
        <f>X1485*100+Y1485</f>
        <v>201108</v>
      </c>
      <c r="AA1485" s="56">
        <f>WEEKNUM(B1485,1)</f>
        <v>35</v>
      </c>
      <c r="AB1485" s="58">
        <f>IF(ISBLANK(B1485)," ",MAX(B1485-B1484-1,0))</f>
        <v>0</v>
      </c>
      <c r="AC1485" s="56">
        <f>DAY(B1485)</f>
        <v>26</v>
      </c>
      <c r="AD1485" s="53">
        <f>U1485+V1485</f>
        <v>0.19194860929260449</v>
      </c>
      <c r="AE1485" s="56">
        <f>IF("1-Swim"=D1485,E1485*46.7,IF("2-Bike"=D1485,E1485,IF("3-Run"=D1485,E1485*4.27,0)))</f>
        <v>13.279699999999998</v>
      </c>
    </row>
    <row r="1486" spans="1:31" x14ac:dyDescent="0.25">
      <c r="A1486" s="50">
        <v>1485</v>
      </c>
      <c r="B1486" s="51">
        <v>40782</v>
      </c>
      <c r="C1486" s="75">
        <f>B1486</f>
        <v>40782</v>
      </c>
      <c r="D1486" s="50" t="s">
        <v>1224</v>
      </c>
      <c r="E1486" s="50">
        <v>16.52</v>
      </c>
      <c r="F1486" s="50">
        <v>1</v>
      </c>
      <c r="G1486" s="50">
        <v>15</v>
      </c>
      <c r="H1486" s="50">
        <v>15</v>
      </c>
      <c r="I1486" s="53">
        <f>IF(E1486&gt;0,TIME(F1486,G1486,H1486),"")</f>
        <v>5.2256944444444446E-2</v>
      </c>
      <c r="J1486" s="54">
        <f>IF(E1486&gt;0,TIME(F1486,G1486,H1486)/E1486,"")</f>
        <v>3.16325329566855E-3</v>
      </c>
      <c r="L1486" s="50" t="s">
        <v>798</v>
      </c>
      <c r="M1486" s="55">
        <f>IF(D1486&gt;0,0.0416666666666667/J1486,"")</f>
        <v>13.172093023255824</v>
      </c>
      <c r="N1486" s="50">
        <v>0</v>
      </c>
      <c r="Q1486" s="151">
        <f>IF("1-Swim"=D1486,J1486*2.4,IF("2-Bike"=D1486,J1486*112,IF("3-Run"=D1486,J1486*26.2,0)))</f>
        <v>0.3542843691148776</v>
      </c>
      <c r="R1486" s="151">
        <f>Q1486/2</f>
        <v>0.1771421845574388</v>
      </c>
      <c r="S1486" s="53">
        <f>J1486*26.2</f>
        <v>8.2877236346516003E-2</v>
      </c>
      <c r="T1486" s="53">
        <f>(J1486+0.0013889)*26.2</f>
        <v>0.11926641634651601</v>
      </c>
      <c r="U1486" s="53">
        <f>S1486/2</f>
        <v>4.1438618173258002E-2</v>
      </c>
      <c r="V1486" s="53">
        <f>T1486/2</f>
        <v>5.9633208173258005E-2</v>
      </c>
      <c r="W1486" s="50">
        <f>RANK(J1486,J:J,1)</f>
        <v>645</v>
      </c>
      <c r="X1486" s="50">
        <f>YEAR(B1486)</f>
        <v>2011</v>
      </c>
      <c r="Y1486" s="50">
        <f>MONTH(B1486)</f>
        <v>8</v>
      </c>
      <c r="Z1486" s="56">
        <f>X1486*100+Y1486</f>
        <v>201108</v>
      </c>
      <c r="AA1486" s="56">
        <f>WEEKNUM(B1486,1)</f>
        <v>35</v>
      </c>
      <c r="AB1486" s="58">
        <f>IF(ISBLANK(B1486)," ",MAX(B1486-B1485-1,0))</f>
        <v>0</v>
      </c>
      <c r="AC1486" s="56">
        <f>DAY(B1486)</f>
        <v>27</v>
      </c>
      <c r="AD1486" s="53">
        <f>U1486+V1486</f>
        <v>0.10107182634651601</v>
      </c>
      <c r="AE1486" s="56">
        <f>IF("1-Swim"=D1486,E1486*46.7,IF("2-Bike"=D1486,E1486,IF("3-Run"=D1486,E1486*4.27,0)))</f>
        <v>16.52</v>
      </c>
    </row>
    <row r="1487" spans="1:31" x14ac:dyDescent="0.25">
      <c r="A1487" s="50">
        <v>1486</v>
      </c>
      <c r="B1487" s="51">
        <v>40788</v>
      </c>
      <c r="C1487" s="75">
        <f>B1487</f>
        <v>40788</v>
      </c>
      <c r="D1487" s="50" t="s">
        <v>1224</v>
      </c>
      <c r="E1487" s="50">
        <v>5.29</v>
      </c>
      <c r="F1487" s="50">
        <v>0</v>
      </c>
      <c r="G1487" s="50">
        <v>25</v>
      </c>
      <c r="H1487" s="50">
        <v>56</v>
      </c>
      <c r="I1487" s="53">
        <f>IF(E1487&gt;0,TIME(F1487,G1487,H1487),"")</f>
        <v>1.800925925925926E-2</v>
      </c>
      <c r="J1487" s="54">
        <f>IF(E1487&gt;0,TIME(F1487,G1487,H1487)/E1487,"")</f>
        <v>3.404396835398726E-3</v>
      </c>
      <c r="L1487" s="50" t="s">
        <v>798</v>
      </c>
      <c r="M1487" s="55">
        <f>IF(D1487&gt;0,0.0416666666666667/J1487,"")</f>
        <v>12.239074550128544</v>
      </c>
      <c r="N1487" s="50">
        <v>0</v>
      </c>
      <c r="P1487" s="143"/>
      <c r="Q1487" s="151">
        <f>IF("1-Swim"=D1487,J1487*2.4,IF("2-Bike"=D1487,J1487*112,IF("3-Run"=D1487,J1487*26.2,0)))</f>
        <v>0.3812924455646573</v>
      </c>
      <c r="R1487" s="151">
        <f>Q1487/2</f>
        <v>0.19064622278232865</v>
      </c>
      <c r="S1487" s="53">
        <f>J1487*26.2</f>
        <v>8.9195197087446623E-2</v>
      </c>
      <c r="T1487" s="53">
        <f>(J1487+0.0013889)*26.2</f>
        <v>0.1255843770874466</v>
      </c>
      <c r="U1487" s="53">
        <f>S1487/2</f>
        <v>4.4597598543723312E-2</v>
      </c>
      <c r="V1487" s="53">
        <f>T1487/2</f>
        <v>6.2792188543723301E-2</v>
      </c>
      <c r="W1487" s="50">
        <f>RANK(J1487,J:J,1)</f>
        <v>689</v>
      </c>
      <c r="X1487" s="50">
        <f>YEAR(B1487)</f>
        <v>2011</v>
      </c>
      <c r="Y1487" s="50">
        <f>MONTH(B1487)</f>
        <v>9</v>
      </c>
      <c r="Z1487" s="56">
        <f>X1487*100+Y1487</f>
        <v>201109</v>
      </c>
      <c r="AA1487" s="56">
        <f>WEEKNUM(B1487,1)</f>
        <v>36</v>
      </c>
      <c r="AB1487" s="58">
        <f>IF(ISBLANK(B1487)," ",MAX(B1487-B1486-1,0))</f>
        <v>5</v>
      </c>
      <c r="AC1487" s="56">
        <f>DAY(B1487)</f>
        <v>2</v>
      </c>
      <c r="AD1487" s="53">
        <f>U1487+V1487</f>
        <v>0.10738978708744662</v>
      </c>
      <c r="AE1487" s="56">
        <f>IF("1-Swim"=D1487,E1487*46.7,IF("2-Bike"=D1487,E1487,IF("3-Run"=D1487,E1487*4.27,0)))</f>
        <v>5.29</v>
      </c>
    </row>
    <row r="1488" spans="1:31" x14ac:dyDescent="0.25">
      <c r="A1488" s="50">
        <v>1487</v>
      </c>
      <c r="B1488" s="51">
        <v>40790</v>
      </c>
      <c r="C1488" s="75">
        <f>B1488</f>
        <v>40790</v>
      </c>
      <c r="D1488" s="50" t="s">
        <v>1224</v>
      </c>
      <c r="E1488" s="50">
        <v>10.33</v>
      </c>
      <c r="F1488" s="50">
        <v>0</v>
      </c>
      <c r="G1488" s="50">
        <v>40</v>
      </c>
      <c r="H1488" s="50">
        <v>29</v>
      </c>
      <c r="I1488" s="53">
        <f>IF(E1488&gt;0,TIME(F1488,G1488,H1488),"")</f>
        <v>2.8113425925925927E-2</v>
      </c>
      <c r="J1488" s="54">
        <f>IF(E1488&gt;0,TIME(F1488,G1488,H1488)/E1488,"")</f>
        <v>2.7215320354236133E-3</v>
      </c>
      <c r="L1488" s="50" t="s">
        <v>798</v>
      </c>
      <c r="M1488" s="55">
        <f>IF(D1488&gt;0,0.0416666666666667/J1488,"")</f>
        <v>15.310004116920556</v>
      </c>
      <c r="N1488" s="50">
        <v>0</v>
      </c>
      <c r="Q1488" s="151">
        <f>IF("1-Swim"=D1488,J1488*2.4,IF("2-Bike"=D1488,J1488*112,IF("3-Run"=D1488,J1488*26.2,0)))</f>
        <v>0.30481158796744467</v>
      </c>
      <c r="R1488" s="151">
        <f>Q1488/2</f>
        <v>0.15240579398372234</v>
      </c>
      <c r="S1488" s="53">
        <f>J1488*26.2</f>
        <v>7.1304139328098662E-2</v>
      </c>
      <c r="T1488" s="53">
        <f>(J1488+0.0013889)*26.2</f>
        <v>0.10769331932809867</v>
      </c>
      <c r="U1488" s="53">
        <f>S1488/2</f>
        <v>3.5652069664049331E-2</v>
      </c>
      <c r="V1488" s="53">
        <f>T1488/2</f>
        <v>5.3846659664049334E-2</v>
      </c>
      <c r="W1488" s="50">
        <f>RANK(J1488,J:J,1)</f>
        <v>420</v>
      </c>
      <c r="X1488" s="50">
        <f>YEAR(B1488)</f>
        <v>2011</v>
      </c>
      <c r="Y1488" s="50">
        <f>MONTH(B1488)</f>
        <v>9</v>
      </c>
      <c r="Z1488" s="56">
        <f>X1488*100+Y1488</f>
        <v>201109</v>
      </c>
      <c r="AA1488" s="56">
        <f>WEEKNUM(B1488,1)</f>
        <v>37</v>
      </c>
      <c r="AB1488" s="58">
        <f>IF(ISBLANK(B1488)," ",MAX(B1488-B1487-1,0))</f>
        <v>1</v>
      </c>
      <c r="AC1488" s="56">
        <f>DAY(B1488)</f>
        <v>4</v>
      </c>
      <c r="AD1488" s="53">
        <f>U1488+V1488</f>
        <v>8.9498729328098658E-2</v>
      </c>
      <c r="AE1488" s="56">
        <f>IF("1-Swim"=D1488,E1488*46.7,IF("2-Bike"=D1488,E1488,IF("3-Run"=D1488,E1488*4.27,0)))</f>
        <v>10.33</v>
      </c>
    </row>
    <row r="1489" spans="1:31" x14ac:dyDescent="0.25">
      <c r="A1489" s="50">
        <v>1488</v>
      </c>
      <c r="B1489" s="51">
        <v>40797</v>
      </c>
      <c r="C1489" s="75">
        <f>B1489</f>
        <v>40797</v>
      </c>
      <c r="D1489" s="50" t="s">
        <v>1225</v>
      </c>
      <c r="E1489" s="50">
        <v>1.2</v>
      </c>
      <c r="F1489" s="50">
        <v>0</v>
      </c>
      <c r="G1489" s="50">
        <v>47</v>
      </c>
      <c r="H1489" s="50">
        <v>16</v>
      </c>
      <c r="I1489" s="53">
        <f>IF(E1489&gt;0,TIME(F1489,G1489,H1489),"")</f>
        <v>3.2824074074074075E-2</v>
      </c>
      <c r="J1489" s="54">
        <f>IF(E1489&gt;0,TIME(F1489,G1489,H1489)/E1489,"")</f>
        <v>2.7353395061728396E-2</v>
      </c>
      <c r="L1489" s="50" t="s">
        <v>797</v>
      </c>
      <c r="M1489" s="55">
        <f>IF(D1489&gt;0,0.0416666666666667/J1489,"")</f>
        <v>1.523272214386461</v>
      </c>
      <c r="N1489" s="50">
        <v>0</v>
      </c>
      <c r="P1489" s="50" t="s">
        <v>797</v>
      </c>
      <c r="Q1489" s="151">
        <f>IF("1-Swim"=D1489,J1489*2.4,IF("2-Bike"=D1489,J1489*112,IF("3-Run"=D1489,J1489*26.2,0)))</f>
        <v>6.564814814814815E-2</v>
      </c>
      <c r="R1489" s="151">
        <f>Q1489/2</f>
        <v>3.2824074074074075E-2</v>
      </c>
      <c r="S1489" s="53">
        <f>J1489*26.2</f>
        <v>0.71665895061728391</v>
      </c>
      <c r="T1489" s="53">
        <f>(J1489+0.0013889)*26.2</f>
        <v>0.75304813061728393</v>
      </c>
      <c r="U1489" s="53">
        <f>S1489/2</f>
        <v>0.35832947530864195</v>
      </c>
      <c r="V1489" s="53">
        <f>T1489/2</f>
        <v>0.37652406530864196</v>
      </c>
      <c r="W1489" s="50">
        <f>RANK(J1489,J:J,1)</f>
        <v>3281</v>
      </c>
      <c r="X1489" s="50">
        <f>YEAR(B1489)</f>
        <v>2011</v>
      </c>
      <c r="Y1489" s="50">
        <f>MONTH(B1489)</f>
        <v>9</v>
      </c>
      <c r="Z1489" s="56">
        <f>X1489*100+Y1489</f>
        <v>201109</v>
      </c>
      <c r="AA1489" s="56">
        <f>WEEKNUM(B1489,1)</f>
        <v>38</v>
      </c>
      <c r="AB1489" s="58">
        <f>IF(ISBLANK(B1489)," ",MAX(B1489-B1488-1,0))</f>
        <v>6</v>
      </c>
      <c r="AC1489" s="56">
        <f>DAY(B1489)</f>
        <v>11</v>
      </c>
      <c r="AD1489" s="53">
        <f>U1489+V1489</f>
        <v>0.73485354061728392</v>
      </c>
      <c r="AE1489" s="56">
        <f>IF("1-Swim"=D1489,E1489*46.7,IF("2-Bike"=D1489,E1489,IF("3-Run"=D1489,E1489*4.27,0)))</f>
        <v>56.04</v>
      </c>
    </row>
    <row r="1490" spans="1:31" x14ac:dyDescent="0.25">
      <c r="A1490" s="50">
        <v>1489</v>
      </c>
      <c r="B1490" s="51">
        <v>40797</v>
      </c>
      <c r="C1490" s="75">
        <f>B1490</f>
        <v>40797</v>
      </c>
      <c r="D1490" s="50" t="s">
        <v>1224</v>
      </c>
      <c r="E1490" s="50">
        <v>54.75</v>
      </c>
      <c r="F1490" s="50">
        <v>3</v>
      </c>
      <c r="G1490" s="50">
        <v>11</v>
      </c>
      <c r="H1490" s="50">
        <v>39</v>
      </c>
      <c r="I1490" s="53">
        <f>IF(E1490&gt;0,TIME(F1490,G1490,H1490),"")</f>
        <v>0.13309027777777779</v>
      </c>
      <c r="J1490" s="54">
        <f>IF(E1490&gt;0,TIME(F1490,G1490,H1490)/E1490,"")</f>
        <v>2.4308726534753933E-3</v>
      </c>
      <c r="L1490" s="50" t="s">
        <v>797</v>
      </c>
      <c r="M1490" s="55">
        <f>IF(D1490&gt;0,0.0416666666666667/J1490,"")</f>
        <v>17.140620923558583</v>
      </c>
      <c r="N1490" s="50">
        <v>0</v>
      </c>
      <c r="P1490" s="50" t="s">
        <v>797</v>
      </c>
      <c r="Q1490" s="151">
        <f>IF("1-Swim"=D1490,J1490*2.4,IF("2-Bike"=D1490,J1490*112,IF("3-Run"=D1490,J1490*26.2,0)))</f>
        <v>0.27225773718924406</v>
      </c>
      <c r="R1490" s="151">
        <f>Q1490/2</f>
        <v>0.13612886859462203</v>
      </c>
      <c r="S1490" s="53">
        <f>J1490*26.2</f>
        <v>6.3688863521055308E-2</v>
      </c>
      <c r="T1490" s="53">
        <f>(J1490+0.0013889)*26.2</f>
        <v>0.1000780435210553</v>
      </c>
      <c r="U1490" s="53">
        <f>S1490/2</f>
        <v>3.1844431760527654E-2</v>
      </c>
      <c r="V1490" s="53">
        <f>T1490/2</f>
        <v>5.0039021760527651E-2</v>
      </c>
      <c r="W1490" s="50">
        <f>RANK(J1490,J:J,1)</f>
        <v>280</v>
      </c>
      <c r="X1490" s="50">
        <f>YEAR(B1490)</f>
        <v>2011</v>
      </c>
      <c r="Y1490" s="50">
        <f>MONTH(B1490)</f>
        <v>9</v>
      </c>
      <c r="Z1490" s="56">
        <f>X1490*100+Y1490</f>
        <v>201109</v>
      </c>
      <c r="AA1490" s="56">
        <f>WEEKNUM(B1490,1)</f>
        <v>38</v>
      </c>
      <c r="AB1490" s="58">
        <f>IF(ISBLANK(B1490)," ",MAX(B1490-B1489-1,0))</f>
        <v>0</v>
      </c>
      <c r="AC1490" s="56">
        <f>DAY(B1490)</f>
        <v>11</v>
      </c>
      <c r="AD1490" s="53">
        <f>U1490+V1490</f>
        <v>8.1883453521055305E-2</v>
      </c>
      <c r="AE1490" s="56">
        <f>IF("1-Swim"=D1490,E1490*46.7,IF("2-Bike"=D1490,E1490,IF("3-Run"=D1490,E1490*4.27,0)))</f>
        <v>54.75</v>
      </c>
    </row>
    <row r="1491" spans="1:31" x14ac:dyDescent="0.25">
      <c r="A1491" s="50">
        <v>1490</v>
      </c>
      <c r="B1491" s="127">
        <v>40797</v>
      </c>
      <c r="C1491" s="145">
        <f>B1491</f>
        <v>40797</v>
      </c>
      <c r="D1491" s="126" t="s">
        <v>1223</v>
      </c>
      <c r="E1491" s="126">
        <v>13.1</v>
      </c>
      <c r="F1491" s="126">
        <v>2</v>
      </c>
      <c r="G1491" s="126">
        <v>57</v>
      </c>
      <c r="H1491" s="126">
        <v>34</v>
      </c>
      <c r="I1491" s="129">
        <f>IF(E1491&gt;0,TIME(F1491,G1491,H1491),"")</f>
        <v>0.12331018518518518</v>
      </c>
      <c r="J1491" s="130">
        <f>IF(E1491&gt;0,TIME(F1491,G1491,H1491)/E1491,"")</f>
        <v>9.4129912355103186E-3</v>
      </c>
      <c r="K1491" s="126"/>
      <c r="L1491" s="126" t="s">
        <v>797</v>
      </c>
      <c r="M1491" s="55">
        <f>IF(D1491&gt;0,0.0416666666666667/J1491,"")</f>
        <v>4.4265064764407773</v>
      </c>
      <c r="N1491" s="126">
        <v>0</v>
      </c>
      <c r="O1491" s="126"/>
      <c r="P1491" s="126" t="s">
        <v>797</v>
      </c>
      <c r="Q1491" s="151">
        <f>IF("1-Swim"=D1491,J1491*2.4,IF("2-Bike"=D1491,J1491*112,IF("3-Run"=D1491,J1491*26.2,0)))</f>
        <v>0.24662037037037035</v>
      </c>
      <c r="R1491" s="151">
        <f>Q1491/2</f>
        <v>0.12331018518518518</v>
      </c>
      <c r="S1491" s="129">
        <f>J1491*26.2</f>
        <v>0.24662037037037035</v>
      </c>
      <c r="T1491" s="129">
        <f>(J1491+0.0013889)*26.2</f>
        <v>0.28300955037037034</v>
      </c>
      <c r="U1491" s="129">
        <f>S1491/2</f>
        <v>0.12331018518518518</v>
      </c>
      <c r="V1491" s="129">
        <f>T1491/2</f>
        <v>0.14150477518518517</v>
      </c>
      <c r="W1491" s="126">
        <f>RANK(J1491,J:J,1)</f>
        <v>2811</v>
      </c>
      <c r="X1491" s="126">
        <f>YEAR(B1491)</f>
        <v>2011</v>
      </c>
      <c r="Y1491" s="126">
        <f>MONTH(B1491)</f>
        <v>9</v>
      </c>
      <c r="Z1491" s="131">
        <f>X1491*100+Y1491</f>
        <v>201109</v>
      </c>
      <c r="AA1491" s="131">
        <f>WEEKNUM(B1491,1)</f>
        <v>38</v>
      </c>
      <c r="AB1491" s="132">
        <f>IF(ISBLANK(B1491)," ",MAX(B1491-B1490-1,0))</f>
        <v>0</v>
      </c>
      <c r="AC1491" s="131">
        <f>DAY(B1491)</f>
        <v>11</v>
      </c>
      <c r="AD1491" s="129">
        <f>U1491+V1491</f>
        <v>0.26481496037037033</v>
      </c>
      <c r="AE1491" s="131">
        <f>IF("1-Swim"=D1491,E1491*46.7,IF("2-Bike"=D1491,E1491,IF("3-Run"=D1491,E1491*4.27,0)))</f>
        <v>55.936999999999991</v>
      </c>
    </row>
    <row r="1492" spans="1:31" x14ac:dyDescent="0.25">
      <c r="A1492" s="50">
        <v>1491</v>
      </c>
      <c r="B1492" s="127">
        <v>40797</v>
      </c>
      <c r="C1492" s="145">
        <f>B1492</f>
        <v>40797</v>
      </c>
      <c r="D1492" s="126" t="s">
        <v>515</v>
      </c>
      <c r="E1492" s="126">
        <v>0.01</v>
      </c>
      <c r="F1492" s="126">
        <v>0</v>
      </c>
      <c r="G1492" s="126">
        <v>2</v>
      </c>
      <c r="H1492" s="126">
        <v>36</v>
      </c>
      <c r="I1492" s="129">
        <f>IF(E1492&gt;0,TIME(F1492,G1492,H1492),"")</f>
        <v>1.8055555555555557E-3</v>
      </c>
      <c r="J1492" s="130">
        <f>IF(E1492&gt;0,TIME(F1492,G1492,H1492)/E1492,"")</f>
        <v>0.18055555555555555</v>
      </c>
      <c r="K1492" s="126"/>
      <c r="L1492" s="126" t="s">
        <v>797</v>
      </c>
      <c r="M1492" s="55">
        <f>IF(D1492&gt;0,0.0416666666666667/J1492,"")</f>
        <v>0.23076923076923095</v>
      </c>
      <c r="N1492" s="126">
        <v>0</v>
      </c>
      <c r="O1492" s="126"/>
      <c r="P1492" s="126" t="s">
        <v>797</v>
      </c>
      <c r="Q1492" s="151">
        <f>IF("1-Swim"=D1492,J1492*2.4,IF("2-Bike"=D1492,J1492*112,IF("3-Run"=D1492,J1492*26.2,0)))</f>
        <v>0</v>
      </c>
      <c r="R1492" s="151">
        <f>Q1492/2</f>
        <v>0</v>
      </c>
      <c r="S1492" s="129">
        <f>J1492*26.2</f>
        <v>4.7305555555555552</v>
      </c>
      <c r="T1492" s="129">
        <f>(J1492+0.0013889)*26.2</f>
        <v>4.7669447355555556</v>
      </c>
      <c r="U1492" s="129">
        <f>S1492/2</f>
        <v>2.3652777777777776</v>
      </c>
      <c r="V1492" s="129">
        <f>T1492/2</f>
        <v>2.3834723677777778</v>
      </c>
      <c r="W1492" s="126">
        <f>RANK(J1492,J:J,1)</f>
        <v>3410</v>
      </c>
      <c r="X1492" s="126">
        <f>YEAR(B1492)</f>
        <v>2011</v>
      </c>
      <c r="Y1492" s="126">
        <f>MONTH(B1492)</f>
        <v>9</v>
      </c>
      <c r="Z1492" s="131">
        <f>X1492*100+Y1492</f>
        <v>201109</v>
      </c>
      <c r="AA1492" s="131">
        <f>WEEKNUM(B1492,1)</f>
        <v>38</v>
      </c>
      <c r="AB1492" s="132">
        <f>IF(ISBLANK(B1492)," ",MAX(B1492-B1491-1,0))</f>
        <v>0</v>
      </c>
      <c r="AC1492" s="131">
        <f>DAY(B1492)</f>
        <v>11</v>
      </c>
      <c r="AD1492" s="129">
        <f>U1492+V1492</f>
        <v>4.7487501455555554</v>
      </c>
      <c r="AE1492" s="131">
        <f>IF("1-Swim"=D1492,E1492*46.7,IF("2-Bike"=D1492,E1492,IF("3-Run"=D1492,E1492*4.27,0)))</f>
        <v>0</v>
      </c>
    </row>
    <row r="1493" spans="1:31" x14ac:dyDescent="0.25">
      <c r="A1493" s="50">
        <v>1492</v>
      </c>
      <c r="B1493" s="127">
        <v>40797</v>
      </c>
      <c r="C1493" s="145">
        <f>B1493</f>
        <v>40797</v>
      </c>
      <c r="D1493" s="126" t="s">
        <v>516</v>
      </c>
      <c r="E1493" s="126">
        <v>0.01</v>
      </c>
      <c r="F1493" s="126">
        <v>0</v>
      </c>
      <c r="G1493" s="126">
        <v>3</v>
      </c>
      <c r="H1493" s="126">
        <v>2</v>
      </c>
      <c r="I1493" s="129">
        <f>IF(E1493&gt;0,TIME(F1493,G1493,H1493),"")</f>
        <v>2.1064814814814813E-3</v>
      </c>
      <c r="J1493" s="130">
        <f>IF(E1493&gt;0,TIME(F1493,G1493,H1493)/E1493,"")</f>
        <v>0.21064814814814814</v>
      </c>
      <c r="K1493" s="126"/>
      <c r="L1493" s="126" t="s">
        <v>797</v>
      </c>
      <c r="M1493" s="55">
        <f>IF(D1493&gt;0,0.0416666666666667/J1493,"")</f>
        <v>0.19780219780219796</v>
      </c>
      <c r="N1493" s="126">
        <v>0</v>
      </c>
      <c r="O1493" s="126"/>
      <c r="P1493" s="126" t="s">
        <v>797</v>
      </c>
      <c r="Q1493" s="151">
        <f>IF("1-Swim"=D1493,J1493*2.4,IF("2-Bike"=D1493,J1493*112,IF("3-Run"=D1493,J1493*26.2,0)))</f>
        <v>0</v>
      </c>
      <c r="R1493" s="151">
        <f>Q1493/2</f>
        <v>0</v>
      </c>
      <c r="S1493" s="129">
        <f>J1493*26.2</f>
        <v>5.5189814814814815</v>
      </c>
      <c r="T1493" s="129">
        <f>(J1493+0.0013889)*26.2</f>
        <v>5.5553706614814811</v>
      </c>
      <c r="U1493" s="129">
        <f>S1493/2</f>
        <v>2.7594907407407407</v>
      </c>
      <c r="V1493" s="129">
        <f>T1493/2</f>
        <v>2.7776853307407405</v>
      </c>
      <c r="W1493" s="126">
        <f>RANK(J1493,J:J,1)</f>
        <v>3416</v>
      </c>
      <c r="X1493" s="126">
        <f>YEAR(B1493)</f>
        <v>2011</v>
      </c>
      <c r="Y1493" s="126">
        <f>MONTH(B1493)</f>
        <v>9</v>
      </c>
      <c r="Z1493" s="131">
        <f>X1493*100+Y1493</f>
        <v>201109</v>
      </c>
      <c r="AA1493" s="131">
        <f>WEEKNUM(B1493,1)</f>
        <v>38</v>
      </c>
      <c r="AB1493" s="132">
        <f>IF(ISBLANK(B1493)," ",MAX(B1493-B1491-1,0))</f>
        <v>0</v>
      </c>
      <c r="AC1493" s="131">
        <f>DAY(B1493)</f>
        <v>11</v>
      </c>
      <c r="AD1493" s="129">
        <f>U1493+V1493</f>
        <v>5.5371760714814808</v>
      </c>
      <c r="AE1493" s="131">
        <f>IF("1-Swim"=D1493,E1493*46.7,IF("2-Bike"=D1493,E1493,IF("3-Run"=D1493,E1493*4.27,0)))</f>
        <v>0</v>
      </c>
    </row>
    <row r="1494" spans="1:31" x14ac:dyDescent="0.25">
      <c r="A1494" s="50">
        <v>1493</v>
      </c>
      <c r="B1494" s="51">
        <v>40814</v>
      </c>
      <c r="C1494" s="75">
        <f>B1494</f>
        <v>40814</v>
      </c>
      <c r="D1494" s="50" t="s">
        <v>1223</v>
      </c>
      <c r="E1494" s="50">
        <v>2</v>
      </c>
      <c r="F1494" s="50">
        <v>0</v>
      </c>
      <c r="G1494" s="50">
        <v>21</v>
      </c>
      <c r="H1494" s="50">
        <v>4</v>
      </c>
      <c r="I1494" s="53">
        <f>IF(E1494&gt;0,TIME(F1494,G1494,H1494),"")</f>
        <v>1.462962962962963E-2</v>
      </c>
      <c r="J1494" s="54">
        <f>IF(E1494&gt;0,TIME(F1494,G1494,H1494)/E1494,"")</f>
        <v>7.3148148148148148E-3</v>
      </c>
      <c r="L1494" s="50" t="s">
        <v>798</v>
      </c>
      <c r="M1494" s="55">
        <f>IF(D1494&gt;0,0.0416666666666667/J1494,"")</f>
        <v>5.6962025316455742</v>
      </c>
      <c r="N1494" s="50">
        <v>0</v>
      </c>
      <c r="Q1494" s="151">
        <f>IF("1-Swim"=D1494,J1494*2.4,IF("2-Bike"=D1494,J1494*112,IF("3-Run"=D1494,J1494*26.2,0)))</f>
        <v>0.19164814814814815</v>
      </c>
      <c r="R1494" s="151">
        <f>Q1494/2</f>
        <v>9.5824074074074075E-2</v>
      </c>
      <c r="S1494" s="53">
        <f>J1494*26.2</f>
        <v>0.19164814814814815</v>
      </c>
      <c r="T1494" s="53">
        <f>(J1494+0.0013889)*26.2</f>
        <v>0.22803732814814812</v>
      </c>
      <c r="U1494" s="53">
        <f>S1494/2</f>
        <v>9.5824074074074075E-2</v>
      </c>
      <c r="V1494" s="53">
        <f>T1494/2</f>
        <v>0.11401866407407406</v>
      </c>
      <c r="W1494" s="50">
        <f>RANK(J1494,J:J,1)</f>
        <v>1911</v>
      </c>
      <c r="X1494" s="50">
        <f>YEAR(B1494)</f>
        <v>2011</v>
      </c>
      <c r="Y1494" s="50">
        <f>MONTH(B1494)</f>
        <v>9</v>
      </c>
      <c r="Z1494" s="56">
        <f>X1494*100+Y1494</f>
        <v>201109</v>
      </c>
      <c r="AA1494" s="56">
        <f>WEEKNUM(B1494,1)</f>
        <v>40</v>
      </c>
      <c r="AB1494" s="58">
        <f>IF(ISBLANK(B1494)," ",MAX(B1494-B1491-1,0))</f>
        <v>16</v>
      </c>
      <c r="AC1494" s="56">
        <f>DAY(B1494)</f>
        <v>28</v>
      </c>
      <c r="AD1494" s="53">
        <f>U1494+V1494</f>
        <v>0.20984273814814813</v>
      </c>
      <c r="AE1494" s="56">
        <f>IF("1-Swim"=D1494,E1494*46.7,IF("2-Bike"=D1494,E1494,IF("3-Run"=D1494,E1494*4.27,0)))</f>
        <v>8.5399999999999991</v>
      </c>
    </row>
    <row r="1495" spans="1:31" x14ac:dyDescent="0.25">
      <c r="A1495" s="50">
        <v>1494</v>
      </c>
      <c r="B1495" s="51">
        <v>40814</v>
      </c>
      <c r="C1495" s="75">
        <f>B1495</f>
        <v>40814</v>
      </c>
      <c r="D1495" s="50" t="s">
        <v>1223</v>
      </c>
      <c r="E1495" s="50">
        <v>2.21</v>
      </c>
      <c r="F1495" s="50">
        <v>0</v>
      </c>
      <c r="G1495" s="50">
        <v>21</v>
      </c>
      <c r="H1495" s="50">
        <v>6</v>
      </c>
      <c r="I1495" s="53">
        <f>IF(E1495&gt;0,TIME(F1495,G1495,H1495),"")</f>
        <v>1.4652777777777778E-2</v>
      </c>
      <c r="J1495" s="54">
        <f>IF(E1495&gt;0,TIME(F1495,G1495,H1495)/E1495,"")</f>
        <v>6.6302161890397192E-3</v>
      </c>
      <c r="L1495" s="50" t="s">
        <v>807</v>
      </c>
      <c r="M1495" s="55">
        <f>IF(D1495&gt;0,0.0416666666666667/J1495,"")</f>
        <v>6.284360189573464</v>
      </c>
      <c r="N1495" s="50">
        <v>0</v>
      </c>
      <c r="Q1495" s="151">
        <f>IF("1-Swim"=D1495,J1495*2.4,IF("2-Bike"=D1495,J1495*112,IF("3-Run"=D1495,J1495*26.2,0)))</f>
        <v>0.17371166415284064</v>
      </c>
      <c r="R1495" s="151">
        <f>Q1495/2</f>
        <v>8.6855832076420322E-2</v>
      </c>
      <c r="S1495" s="53">
        <f>J1495*26.2</f>
        <v>0.17371166415284064</v>
      </c>
      <c r="T1495" s="53">
        <f>(J1495+0.0013889)*26.2</f>
        <v>0.21010084415284064</v>
      </c>
      <c r="U1495" s="53">
        <f>S1495/2</f>
        <v>8.6855832076420322E-2</v>
      </c>
      <c r="V1495" s="53">
        <f>T1495/2</f>
        <v>0.10505042207642032</v>
      </c>
      <c r="W1495" s="50">
        <f>RANK(J1495,J:J,1)</f>
        <v>1126</v>
      </c>
      <c r="X1495" s="50">
        <f>YEAR(B1495)</f>
        <v>2011</v>
      </c>
      <c r="Y1495" s="50">
        <f>MONTH(B1495)</f>
        <v>9</v>
      </c>
      <c r="Z1495" s="56">
        <f>X1495*100+Y1495</f>
        <v>201109</v>
      </c>
      <c r="AA1495" s="56">
        <f>WEEKNUM(B1495,1)</f>
        <v>40</v>
      </c>
      <c r="AB1495" s="58">
        <f>IF(ISBLANK(B1495)," ",MAX(B1495-B1494-1,0))</f>
        <v>0</v>
      </c>
      <c r="AC1495" s="56">
        <f>DAY(B1495)</f>
        <v>28</v>
      </c>
      <c r="AD1495" s="53">
        <f>U1495+V1495</f>
        <v>0.19190625415284063</v>
      </c>
      <c r="AE1495" s="56">
        <f>IF("1-Swim"=D1495,E1495*46.7,IF("2-Bike"=D1495,E1495,IF("3-Run"=D1495,E1495*4.27,0)))</f>
        <v>9.4366999999999983</v>
      </c>
    </row>
    <row r="1496" spans="1:31" x14ac:dyDescent="0.25">
      <c r="A1496" s="50">
        <v>1495</v>
      </c>
      <c r="B1496" s="51">
        <v>40815</v>
      </c>
      <c r="C1496" s="75">
        <f>B1496</f>
        <v>40815</v>
      </c>
      <c r="D1496" s="50" t="s">
        <v>1223</v>
      </c>
      <c r="E1496" s="50">
        <v>2</v>
      </c>
      <c r="F1496" s="50">
        <v>0</v>
      </c>
      <c r="G1496" s="50">
        <v>21</v>
      </c>
      <c r="H1496" s="50">
        <v>3</v>
      </c>
      <c r="I1496" s="53">
        <f>IF(E1496&gt;0,TIME(F1496,G1496,H1496),"")</f>
        <v>1.4618055555555556E-2</v>
      </c>
      <c r="J1496" s="54">
        <f>IF(E1496&gt;0,TIME(F1496,G1496,H1496)/E1496,"")</f>
        <v>7.309027777777778E-3</v>
      </c>
      <c r="L1496" s="50" t="s">
        <v>798</v>
      </c>
      <c r="M1496" s="55">
        <f>IF(D1496&gt;0,0.0416666666666667/J1496,"")</f>
        <v>5.7007125890736381</v>
      </c>
      <c r="N1496" s="50">
        <v>0</v>
      </c>
      <c r="Q1496" s="151">
        <f>IF("1-Swim"=D1496,J1496*2.4,IF("2-Bike"=D1496,J1496*112,IF("3-Run"=D1496,J1496*26.2,0)))</f>
        <v>0.19149652777777779</v>
      </c>
      <c r="R1496" s="151">
        <f>Q1496/2</f>
        <v>9.5748263888888893E-2</v>
      </c>
      <c r="S1496" s="53">
        <f>J1496*26.2</f>
        <v>0.19149652777777779</v>
      </c>
      <c r="T1496" s="53">
        <f>(J1496+0.0013889)*26.2</f>
        <v>0.22788570777777775</v>
      </c>
      <c r="U1496" s="53">
        <f>S1496/2</f>
        <v>9.5748263888888893E-2</v>
      </c>
      <c r="V1496" s="53">
        <f>T1496/2</f>
        <v>0.11394285388888888</v>
      </c>
      <c r="W1496" s="50">
        <f>RANK(J1496,J:J,1)</f>
        <v>1901</v>
      </c>
      <c r="X1496" s="50">
        <f>YEAR(B1496)</f>
        <v>2011</v>
      </c>
      <c r="Y1496" s="50">
        <f>MONTH(B1496)</f>
        <v>9</v>
      </c>
      <c r="Z1496" s="56">
        <f>X1496*100+Y1496</f>
        <v>201109</v>
      </c>
      <c r="AA1496" s="56">
        <f>WEEKNUM(B1496,1)</f>
        <v>40</v>
      </c>
      <c r="AB1496" s="58">
        <f>IF(ISBLANK(B1496)," ",MAX(B1496-B1495-1,0))</f>
        <v>0</v>
      </c>
      <c r="AC1496" s="56">
        <f>DAY(B1496)</f>
        <v>29</v>
      </c>
      <c r="AD1496" s="53">
        <f>U1496+V1496</f>
        <v>0.20969111777777777</v>
      </c>
      <c r="AE1496" s="56">
        <f>IF("1-Swim"=D1496,E1496*46.7,IF("2-Bike"=D1496,E1496,IF("3-Run"=D1496,E1496*4.27,0)))</f>
        <v>8.5399999999999991</v>
      </c>
    </row>
    <row r="1497" spans="1:31" x14ac:dyDescent="0.25">
      <c r="A1497" s="50">
        <v>1496</v>
      </c>
      <c r="B1497" s="51">
        <v>40815</v>
      </c>
      <c r="C1497" s="75">
        <f>B1497</f>
        <v>40815</v>
      </c>
      <c r="D1497" s="50" t="s">
        <v>1223</v>
      </c>
      <c r="E1497" s="50">
        <v>2.27</v>
      </c>
      <c r="F1497" s="50">
        <v>0</v>
      </c>
      <c r="G1497" s="50">
        <v>20</v>
      </c>
      <c r="H1497" s="50">
        <v>59</v>
      </c>
      <c r="I1497" s="53">
        <f>IF(E1497&gt;0,TIME(F1497,G1497,H1497),"")</f>
        <v>1.4571759259259258E-2</v>
      </c>
      <c r="J1497" s="54">
        <f>IF(E1497&gt;0,TIME(F1497,G1497,H1497)/E1497,"")</f>
        <v>6.4192772067221404E-3</v>
      </c>
      <c r="L1497" s="50" t="s">
        <v>807</v>
      </c>
      <c r="M1497" s="55">
        <f>IF(D1497&gt;0,0.0416666666666667/J1497,"")</f>
        <v>6.4908657664813401</v>
      </c>
      <c r="N1497" s="50">
        <v>0</v>
      </c>
      <c r="Q1497" s="151">
        <f>IF("1-Swim"=D1497,J1497*2.4,IF("2-Bike"=D1497,J1497*112,IF("3-Run"=D1497,J1497*26.2,0)))</f>
        <v>0.16818506281612008</v>
      </c>
      <c r="R1497" s="151">
        <f>Q1497/2</f>
        <v>8.4092531408060042E-2</v>
      </c>
      <c r="S1497" s="53">
        <f>J1497*26.2</f>
        <v>0.16818506281612008</v>
      </c>
      <c r="T1497" s="53">
        <f>(J1497+0.0013889)*26.2</f>
        <v>0.20457424281612008</v>
      </c>
      <c r="U1497" s="53">
        <f>S1497/2</f>
        <v>8.4092531408060042E-2</v>
      </c>
      <c r="V1497" s="53">
        <f>T1497/2</f>
        <v>0.10228712140806004</v>
      </c>
      <c r="W1497" s="50">
        <f>RANK(J1497,J:J,1)</f>
        <v>946</v>
      </c>
      <c r="X1497" s="50">
        <f>YEAR(B1497)</f>
        <v>2011</v>
      </c>
      <c r="Y1497" s="50">
        <f>MONTH(B1497)</f>
        <v>9</v>
      </c>
      <c r="Z1497" s="56">
        <f>X1497*100+Y1497</f>
        <v>201109</v>
      </c>
      <c r="AA1497" s="56">
        <f>WEEKNUM(B1497,1)</f>
        <v>40</v>
      </c>
      <c r="AB1497" s="58">
        <f>IF(ISBLANK(B1497)," ",MAX(B1497-B1496-1,0))</f>
        <v>0</v>
      </c>
      <c r="AC1497" s="56">
        <f>DAY(B1497)</f>
        <v>29</v>
      </c>
      <c r="AD1497" s="53">
        <f>U1497+V1497</f>
        <v>0.18637965281612007</v>
      </c>
      <c r="AE1497" s="56">
        <f>IF("1-Swim"=D1497,E1497*46.7,IF("2-Bike"=D1497,E1497,IF("3-Run"=D1497,E1497*4.27,0)))</f>
        <v>9.6928999999999998</v>
      </c>
    </row>
    <row r="1498" spans="1:31" x14ac:dyDescent="0.25">
      <c r="A1498" s="50">
        <v>1497</v>
      </c>
      <c r="B1498" s="51">
        <v>40820</v>
      </c>
      <c r="C1498" s="75">
        <f>B1498</f>
        <v>40820</v>
      </c>
      <c r="D1498" s="50" t="s">
        <v>1223</v>
      </c>
      <c r="E1498" s="50">
        <v>3.3</v>
      </c>
      <c r="F1498" s="50">
        <v>0</v>
      </c>
      <c r="G1498" s="50">
        <v>35</v>
      </c>
      <c r="H1498" s="50">
        <v>16</v>
      </c>
      <c r="I1498" s="53">
        <f>IF(E1498&gt;0,TIME(F1498,G1498,H1498),"")</f>
        <v>2.449074074074074E-2</v>
      </c>
      <c r="J1498" s="54">
        <f>IF(E1498&gt;0,TIME(F1498,G1498,H1498)/E1498,"")</f>
        <v>7.4214365881032553E-3</v>
      </c>
      <c r="L1498" s="50" t="s">
        <v>798</v>
      </c>
      <c r="M1498" s="55">
        <f>IF(D1498&gt;0,0.0416666666666667/J1498,"")</f>
        <v>5.6143667296786433</v>
      </c>
      <c r="N1498" s="50">
        <v>0</v>
      </c>
      <c r="Q1498" s="151">
        <f>IF("1-Swim"=D1498,J1498*2.4,IF("2-Bike"=D1498,J1498*112,IF("3-Run"=D1498,J1498*26.2,0)))</f>
        <v>0.19444163860830529</v>
      </c>
      <c r="R1498" s="151">
        <f>Q1498/2</f>
        <v>9.7220819304152647E-2</v>
      </c>
      <c r="S1498" s="53">
        <f>J1498*26.2</f>
        <v>0.19444163860830529</v>
      </c>
      <c r="T1498" s="53">
        <f>(J1498+0.0013889)*26.2</f>
        <v>0.23083081860830529</v>
      </c>
      <c r="U1498" s="53">
        <f>S1498/2</f>
        <v>9.7220819304152647E-2</v>
      </c>
      <c r="V1498" s="53">
        <f>T1498/2</f>
        <v>0.11541540930415264</v>
      </c>
      <c r="W1498" s="50">
        <f>RANK(J1498,J:J,1)</f>
        <v>1991</v>
      </c>
      <c r="X1498" s="50">
        <f>YEAR(B1498)</f>
        <v>2011</v>
      </c>
      <c r="Y1498" s="50">
        <f>MONTH(B1498)</f>
        <v>10</v>
      </c>
      <c r="Z1498" s="56">
        <f>X1498*100+Y1498</f>
        <v>201110</v>
      </c>
      <c r="AA1498" s="56">
        <f>WEEKNUM(B1498,1)</f>
        <v>41</v>
      </c>
      <c r="AB1498" s="58">
        <f>IF(ISBLANK(B1498)," ",MAX(B1498-B1497-1,0))</f>
        <v>4</v>
      </c>
      <c r="AC1498" s="56">
        <f>DAY(B1498)</f>
        <v>4</v>
      </c>
      <c r="AD1498" s="53">
        <f>U1498+V1498</f>
        <v>0.21263622860830528</v>
      </c>
      <c r="AE1498" s="56">
        <f>IF("1-Swim"=D1498,E1498*46.7,IF("2-Bike"=D1498,E1498,IF("3-Run"=D1498,E1498*4.27,0)))</f>
        <v>14.090999999999998</v>
      </c>
    </row>
    <row r="1499" spans="1:31" x14ac:dyDescent="0.25">
      <c r="A1499" s="50">
        <v>1498</v>
      </c>
      <c r="B1499" s="51">
        <v>40821</v>
      </c>
      <c r="C1499" s="75">
        <f>B1499</f>
        <v>40821</v>
      </c>
      <c r="D1499" s="50" t="s">
        <v>1223</v>
      </c>
      <c r="E1499" s="50">
        <v>4</v>
      </c>
      <c r="F1499" s="50">
        <v>0</v>
      </c>
      <c r="G1499" s="50">
        <v>43</v>
      </c>
      <c r="H1499" s="50">
        <v>36</v>
      </c>
      <c r="I1499" s="53">
        <f>IF(E1499&gt;0,TIME(F1499,G1499,H1499),"")</f>
        <v>3.0277777777777778E-2</v>
      </c>
      <c r="J1499" s="54">
        <f>IF(E1499&gt;0,TIME(F1499,G1499,H1499)/E1499,"")</f>
        <v>7.5694444444444446E-3</v>
      </c>
      <c r="L1499" s="50" t="s">
        <v>798</v>
      </c>
      <c r="M1499" s="55">
        <f>IF(D1499&gt;0,0.0416666666666667/J1499,"")</f>
        <v>5.5045871559633071</v>
      </c>
      <c r="N1499" s="50">
        <v>0</v>
      </c>
      <c r="P1499" s="50" t="s">
        <v>804</v>
      </c>
      <c r="Q1499" s="151">
        <f>IF("1-Swim"=D1499,J1499*2.4,IF("2-Bike"=D1499,J1499*112,IF("3-Run"=D1499,J1499*26.2,0)))</f>
        <v>0.19831944444444444</v>
      </c>
      <c r="R1499" s="151">
        <f>Q1499/2</f>
        <v>9.9159722222222219E-2</v>
      </c>
      <c r="S1499" s="53">
        <f>J1499*26.2</f>
        <v>0.19831944444444444</v>
      </c>
      <c r="T1499" s="53">
        <f>(J1499+0.0013889)*26.2</f>
        <v>0.23470862444444446</v>
      </c>
      <c r="U1499" s="53">
        <f>S1499/2</f>
        <v>9.9159722222222219E-2</v>
      </c>
      <c r="V1499" s="53">
        <f>T1499/2</f>
        <v>0.11735431222222223</v>
      </c>
      <c r="W1499" s="50">
        <f>RANK(J1499,J:J,1)</f>
        <v>2127</v>
      </c>
      <c r="X1499" s="50">
        <f>YEAR(B1499)</f>
        <v>2011</v>
      </c>
      <c r="Y1499" s="50">
        <f>MONTH(B1499)</f>
        <v>10</v>
      </c>
      <c r="Z1499" s="56">
        <f>X1499*100+Y1499</f>
        <v>201110</v>
      </c>
      <c r="AA1499" s="56">
        <f>WEEKNUM(B1499,1)</f>
        <v>41</v>
      </c>
      <c r="AB1499" s="58">
        <f>IF(ISBLANK(B1499)," ",MAX(B1499-B1498-1,0))</f>
        <v>0</v>
      </c>
      <c r="AC1499" s="56">
        <f>DAY(B1499)</f>
        <v>5</v>
      </c>
      <c r="AD1499" s="53">
        <f>U1499+V1499</f>
        <v>0.21651403444444445</v>
      </c>
      <c r="AE1499" s="56">
        <f>IF("1-Swim"=D1499,E1499*46.7,IF("2-Bike"=D1499,E1499,IF("3-Run"=D1499,E1499*4.27,0)))</f>
        <v>17.079999999999998</v>
      </c>
    </row>
    <row r="1500" spans="1:31" x14ac:dyDescent="0.25">
      <c r="A1500" s="50">
        <v>1499</v>
      </c>
      <c r="B1500" s="51">
        <v>40825</v>
      </c>
      <c r="C1500" s="75">
        <f>B1500</f>
        <v>40825</v>
      </c>
      <c r="D1500" s="50" t="s">
        <v>1223</v>
      </c>
      <c r="E1500" s="50">
        <v>5.01</v>
      </c>
      <c r="F1500" s="50">
        <v>0</v>
      </c>
      <c r="G1500" s="50">
        <v>53</v>
      </c>
      <c r="H1500" s="50">
        <v>36</v>
      </c>
      <c r="I1500" s="53">
        <f>IF(E1500&gt;0,TIME(F1500,G1500,H1500),"")</f>
        <v>3.7222222222222219E-2</v>
      </c>
      <c r="J1500" s="54">
        <f>IF(E1500&gt;0,TIME(F1500,G1500,H1500)/E1500,"")</f>
        <v>7.4295852738966509E-3</v>
      </c>
      <c r="L1500" s="50" t="s">
        <v>798</v>
      </c>
      <c r="M1500" s="55">
        <f>IF(D1500&gt;0,0.0416666666666667/J1500,"")</f>
        <v>5.6082089552238852</v>
      </c>
      <c r="N1500" s="50">
        <v>0</v>
      </c>
      <c r="P1500" s="143"/>
      <c r="Q1500" s="151">
        <f>IF("1-Swim"=D1500,J1500*2.4,IF("2-Bike"=D1500,J1500*112,IF("3-Run"=D1500,J1500*26.2,0)))</f>
        <v>0.19465513417609226</v>
      </c>
      <c r="R1500" s="151">
        <f>Q1500/2</f>
        <v>9.732756708804613E-2</v>
      </c>
      <c r="S1500" s="53">
        <f>J1500*26.2</f>
        <v>0.19465513417609226</v>
      </c>
      <c r="T1500" s="53">
        <f>(J1500+0.0013889)*26.2</f>
        <v>0.23104431417609225</v>
      </c>
      <c r="U1500" s="53">
        <f>S1500/2</f>
        <v>9.732756708804613E-2</v>
      </c>
      <c r="V1500" s="53">
        <f>T1500/2</f>
        <v>0.11552215708804613</v>
      </c>
      <c r="W1500" s="50">
        <f>RANK(J1500,J:J,1)</f>
        <v>1998</v>
      </c>
      <c r="X1500" s="50">
        <f>YEAR(B1500)</f>
        <v>2011</v>
      </c>
      <c r="Y1500" s="50">
        <f>MONTH(B1500)</f>
        <v>10</v>
      </c>
      <c r="Z1500" s="56">
        <f>X1500*100+Y1500</f>
        <v>201110</v>
      </c>
      <c r="AA1500" s="56">
        <f>WEEKNUM(B1500,1)</f>
        <v>42</v>
      </c>
      <c r="AB1500" s="58">
        <f>IF(ISBLANK(B1500)," ",MAX(B1500-B1499-1,0))</f>
        <v>3</v>
      </c>
      <c r="AC1500" s="56">
        <f>DAY(B1500)</f>
        <v>9</v>
      </c>
      <c r="AD1500" s="53">
        <f>U1500+V1500</f>
        <v>0.21284972417609227</v>
      </c>
      <c r="AE1500" s="56">
        <f>IF("1-Swim"=D1500,E1500*46.7,IF("2-Bike"=D1500,E1500,IF("3-Run"=D1500,E1500*4.27,0)))</f>
        <v>21.392699999999998</v>
      </c>
    </row>
    <row r="1501" spans="1:31" x14ac:dyDescent="0.25">
      <c r="A1501" s="50">
        <v>1500</v>
      </c>
      <c r="B1501" s="51">
        <v>40828</v>
      </c>
      <c r="C1501" s="75">
        <f>B1501</f>
        <v>40828</v>
      </c>
      <c r="D1501" s="50" t="s">
        <v>1223</v>
      </c>
      <c r="E1501" s="50">
        <v>2.14</v>
      </c>
      <c r="F1501" s="50">
        <v>0</v>
      </c>
      <c r="G1501" s="50">
        <v>20</v>
      </c>
      <c r="H1501" s="50">
        <v>14</v>
      </c>
      <c r="I1501" s="53">
        <f>IF(E1501&gt;0,TIME(F1501,G1501,H1501),"")</f>
        <v>1.4050925925925927E-2</v>
      </c>
      <c r="J1501" s="54">
        <f>IF(E1501&gt;0,TIME(F1501,G1501,H1501)/E1501,"")</f>
        <v>6.5658532364139838E-3</v>
      </c>
      <c r="L1501" s="50" t="s">
        <v>807</v>
      </c>
      <c r="M1501" s="55">
        <f>IF(D1501&gt;0,0.0416666666666667/J1501,"")</f>
        <v>6.3459637561779294</v>
      </c>
      <c r="N1501" s="50">
        <v>0</v>
      </c>
      <c r="Q1501" s="151">
        <f>IF("1-Swim"=D1501,J1501*2.4,IF("2-Bike"=D1501,J1501*112,IF("3-Run"=D1501,J1501*26.2,0)))</f>
        <v>0.17202535479404638</v>
      </c>
      <c r="R1501" s="151">
        <f>Q1501/2</f>
        <v>8.6012677397023188E-2</v>
      </c>
      <c r="S1501" s="53">
        <f>J1501*26.2</f>
        <v>0.17202535479404638</v>
      </c>
      <c r="T1501" s="53">
        <f>(J1501+0.0013889)*26.2</f>
        <v>0.20841453479404637</v>
      </c>
      <c r="U1501" s="53">
        <f>S1501/2</f>
        <v>8.6012677397023188E-2</v>
      </c>
      <c r="V1501" s="53">
        <f>T1501/2</f>
        <v>0.10420726739702318</v>
      </c>
      <c r="W1501" s="50">
        <f>RANK(J1501,J:J,1)</f>
        <v>1061</v>
      </c>
      <c r="X1501" s="50">
        <f>YEAR(B1501)</f>
        <v>2011</v>
      </c>
      <c r="Y1501" s="50">
        <f>MONTH(B1501)</f>
        <v>10</v>
      </c>
      <c r="Z1501" s="56">
        <f>X1501*100+Y1501</f>
        <v>201110</v>
      </c>
      <c r="AA1501" s="56">
        <f>WEEKNUM(B1501,1)</f>
        <v>42</v>
      </c>
      <c r="AB1501" s="58">
        <f>IF(ISBLANK(B1501)," ",MAX(B1501-B1500-1,0))</f>
        <v>2</v>
      </c>
      <c r="AC1501" s="56">
        <f>DAY(B1501)</f>
        <v>12</v>
      </c>
      <c r="AD1501" s="53">
        <f>U1501+V1501</f>
        <v>0.19021994479404636</v>
      </c>
      <c r="AE1501" s="56">
        <f>IF("1-Swim"=D1501,E1501*46.7,IF("2-Bike"=D1501,E1501,IF("3-Run"=D1501,E1501*4.27,0)))</f>
        <v>9.1378000000000004</v>
      </c>
    </row>
    <row r="1502" spans="1:31" x14ac:dyDescent="0.25">
      <c r="A1502" s="50">
        <v>1501</v>
      </c>
      <c r="B1502" s="51">
        <v>40830</v>
      </c>
      <c r="C1502" s="75">
        <f>B1502</f>
        <v>40830</v>
      </c>
      <c r="D1502" s="50" t="s">
        <v>1223</v>
      </c>
      <c r="E1502" s="50">
        <v>4</v>
      </c>
      <c r="F1502" s="50">
        <v>0</v>
      </c>
      <c r="G1502" s="50">
        <v>43</v>
      </c>
      <c r="H1502" s="50">
        <v>1</v>
      </c>
      <c r="I1502" s="53">
        <f>IF(E1502&gt;0,TIME(F1502,G1502,H1502),"")</f>
        <v>2.9872685185185183E-2</v>
      </c>
      <c r="J1502" s="54">
        <f>IF(E1502&gt;0,TIME(F1502,G1502,H1502)/E1502,"")</f>
        <v>7.4681712962962957E-3</v>
      </c>
      <c r="L1502" s="50" t="s">
        <v>798</v>
      </c>
      <c r="M1502" s="55">
        <f>IF(D1502&gt;0,0.0416666666666667/J1502,"")</f>
        <v>5.5792328554823758</v>
      </c>
      <c r="N1502" s="50">
        <v>0</v>
      </c>
      <c r="Q1502" s="151">
        <f>IF("1-Swim"=D1502,J1502*2.4,IF("2-Bike"=D1502,J1502*112,IF("3-Run"=D1502,J1502*26.2,0)))</f>
        <v>0.19566608796296295</v>
      </c>
      <c r="R1502" s="151">
        <f>Q1502/2</f>
        <v>9.7833043981481474E-2</v>
      </c>
      <c r="S1502" s="53">
        <f>J1502*26.2</f>
        <v>0.19566608796296295</v>
      </c>
      <c r="T1502" s="53">
        <f>(J1502+0.0013889)*26.2</f>
        <v>0.23205526796296294</v>
      </c>
      <c r="U1502" s="53">
        <f>S1502/2</f>
        <v>9.7833043981481474E-2</v>
      </c>
      <c r="V1502" s="53">
        <f>T1502/2</f>
        <v>0.11602763398148147</v>
      </c>
      <c r="W1502" s="50">
        <f>RANK(J1502,J:J,1)</f>
        <v>2038</v>
      </c>
      <c r="X1502" s="50">
        <f>YEAR(B1502)</f>
        <v>2011</v>
      </c>
      <c r="Y1502" s="50">
        <f>MONTH(B1502)</f>
        <v>10</v>
      </c>
      <c r="Z1502" s="56">
        <f>X1502*100+Y1502</f>
        <v>201110</v>
      </c>
      <c r="AA1502" s="56">
        <f>WEEKNUM(B1502,1)</f>
        <v>42</v>
      </c>
      <c r="AB1502" s="58">
        <f>IF(ISBLANK(B1502)," ",MAX(B1502-B1501-1,0))</f>
        <v>1</v>
      </c>
      <c r="AC1502" s="56">
        <f>DAY(B1502)</f>
        <v>14</v>
      </c>
      <c r="AD1502" s="53">
        <f>U1502+V1502</f>
        <v>0.21386067796296293</v>
      </c>
      <c r="AE1502" s="56">
        <f>IF("1-Swim"=D1502,E1502*46.7,IF("2-Bike"=D1502,E1502,IF("3-Run"=D1502,E1502*4.27,0)))</f>
        <v>17.079999999999998</v>
      </c>
    </row>
    <row r="1503" spans="1:31" x14ac:dyDescent="0.25">
      <c r="A1503" s="50">
        <v>1502</v>
      </c>
      <c r="B1503" s="51">
        <v>40832</v>
      </c>
      <c r="C1503" s="75">
        <f>B1503</f>
        <v>40832</v>
      </c>
      <c r="D1503" s="50" t="s">
        <v>1223</v>
      </c>
      <c r="E1503" s="50">
        <v>5.01</v>
      </c>
      <c r="F1503" s="50">
        <v>0</v>
      </c>
      <c r="G1503" s="50">
        <v>58</v>
      </c>
      <c r="H1503" s="50">
        <v>2</v>
      </c>
      <c r="I1503" s="53">
        <f>IF(E1503&gt;0,TIME(F1503,G1503,H1503),"")</f>
        <v>4.0300925925925928E-2</v>
      </c>
      <c r="J1503" s="54">
        <f>IF(E1503&gt;0,TIME(F1503,G1503,H1503)/E1503,"")</f>
        <v>8.0440969912027802E-3</v>
      </c>
      <c r="L1503" s="50" t="s">
        <v>798</v>
      </c>
      <c r="M1503" s="55">
        <f>IF(D1503&gt;0,0.0416666666666667/J1503,"")</f>
        <v>5.179781734635271</v>
      </c>
      <c r="N1503" s="50">
        <v>0</v>
      </c>
      <c r="Q1503" s="151">
        <f>IF("1-Swim"=D1503,J1503*2.4,IF("2-Bike"=D1503,J1503*112,IF("3-Run"=D1503,J1503*26.2,0)))</f>
        <v>0.21075534116951283</v>
      </c>
      <c r="R1503" s="151">
        <f>Q1503/2</f>
        <v>0.10537767058475642</v>
      </c>
      <c r="S1503" s="53">
        <f>J1503*26.2</f>
        <v>0.21075534116951283</v>
      </c>
      <c r="T1503" s="53">
        <f>(J1503+0.0013889)*26.2</f>
        <v>0.24714452116951283</v>
      </c>
      <c r="U1503" s="53">
        <f>S1503/2</f>
        <v>0.10537767058475642</v>
      </c>
      <c r="V1503" s="53">
        <f>T1503/2</f>
        <v>0.12357226058475641</v>
      </c>
      <c r="W1503" s="50">
        <f>RANK(J1503,J:J,1)</f>
        <v>2457</v>
      </c>
      <c r="X1503" s="50">
        <f>YEAR(B1503)</f>
        <v>2011</v>
      </c>
      <c r="Y1503" s="50">
        <f>MONTH(B1503)</f>
        <v>10</v>
      </c>
      <c r="Z1503" s="56">
        <f>X1503*100+Y1503</f>
        <v>201110</v>
      </c>
      <c r="AA1503" s="56">
        <f>WEEKNUM(B1503,1)</f>
        <v>43</v>
      </c>
      <c r="AB1503" s="58">
        <f>IF(ISBLANK(B1503)," ",MAX(B1503-B1502-1,0))</f>
        <v>1</v>
      </c>
      <c r="AC1503" s="56">
        <f>DAY(B1503)</f>
        <v>16</v>
      </c>
      <c r="AD1503" s="53">
        <f>U1503+V1503</f>
        <v>0.22894993116951284</v>
      </c>
      <c r="AE1503" s="56">
        <f>IF("1-Swim"=D1503,E1503*46.7,IF("2-Bike"=D1503,E1503,IF("3-Run"=D1503,E1503*4.27,0)))</f>
        <v>21.392699999999998</v>
      </c>
    </row>
    <row r="1504" spans="1:31" x14ac:dyDescent="0.25">
      <c r="A1504" s="50">
        <v>1503</v>
      </c>
      <c r="B1504" s="51">
        <v>40834</v>
      </c>
      <c r="C1504" s="75">
        <f>B1504</f>
        <v>40834</v>
      </c>
      <c r="D1504" s="50" t="s">
        <v>1223</v>
      </c>
      <c r="E1504" s="50">
        <v>3</v>
      </c>
      <c r="F1504" s="50">
        <v>0</v>
      </c>
      <c r="G1504" s="50">
        <v>31</v>
      </c>
      <c r="H1504" s="50">
        <v>4</v>
      </c>
      <c r="I1504" s="53">
        <f>IF(E1504&gt;0,TIME(F1504,G1504,H1504),"")</f>
        <v>2.1574074074074075E-2</v>
      </c>
      <c r="J1504" s="54">
        <f>IF(E1504&gt;0,TIME(F1504,G1504,H1504)/E1504,"")</f>
        <v>7.1913580246913585E-3</v>
      </c>
      <c r="L1504" s="50" t="s">
        <v>798</v>
      </c>
      <c r="M1504" s="55">
        <f>IF(D1504&gt;0,0.0416666666666667/J1504,"")</f>
        <v>5.7939914163090167</v>
      </c>
      <c r="N1504" s="50">
        <v>0</v>
      </c>
      <c r="Q1504" s="151">
        <f>IF("1-Swim"=D1504,J1504*2.4,IF("2-Bike"=D1504,J1504*112,IF("3-Run"=D1504,J1504*26.2,0)))</f>
        <v>0.1884135802469136</v>
      </c>
      <c r="R1504" s="151">
        <f>Q1504/2</f>
        <v>9.4206790123456799E-2</v>
      </c>
      <c r="S1504" s="53">
        <f>J1504*26.2</f>
        <v>0.1884135802469136</v>
      </c>
      <c r="T1504" s="53">
        <f>(J1504+0.0013889)*26.2</f>
        <v>0.22480276024691359</v>
      </c>
      <c r="U1504" s="53">
        <f>S1504/2</f>
        <v>9.4206790123456799E-2</v>
      </c>
      <c r="V1504" s="53">
        <f>T1504/2</f>
        <v>0.1124013801234568</v>
      </c>
      <c r="W1504" s="50">
        <f>RANK(J1504,J:J,1)</f>
        <v>1777</v>
      </c>
      <c r="X1504" s="50">
        <f>YEAR(B1504)</f>
        <v>2011</v>
      </c>
      <c r="Y1504" s="50">
        <f>MONTH(B1504)</f>
        <v>10</v>
      </c>
      <c r="Z1504" s="56">
        <f>X1504*100+Y1504</f>
        <v>201110</v>
      </c>
      <c r="AA1504" s="56">
        <f>WEEKNUM(B1504,1)</f>
        <v>43</v>
      </c>
      <c r="AB1504" s="58">
        <f>IF(ISBLANK(B1504)," ",MAX(B1504-B1503-1,0))</f>
        <v>1</v>
      </c>
      <c r="AC1504" s="56">
        <f>DAY(B1504)</f>
        <v>18</v>
      </c>
      <c r="AD1504" s="53">
        <f>U1504+V1504</f>
        <v>0.20660817024691358</v>
      </c>
      <c r="AE1504" s="56">
        <f>IF("1-Swim"=D1504,E1504*46.7,IF("2-Bike"=D1504,E1504,IF("3-Run"=D1504,E1504*4.27,0)))</f>
        <v>12.809999999999999</v>
      </c>
    </row>
    <row r="1505" spans="1:31" x14ac:dyDescent="0.25">
      <c r="A1505" s="50">
        <v>1504</v>
      </c>
      <c r="B1505" s="51">
        <v>40861</v>
      </c>
      <c r="C1505" s="75">
        <f>B1505</f>
        <v>40861</v>
      </c>
      <c r="D1505" s="50" t="s">
        <v>1223</v>
      </c>
      <c r="E1505" s="50">
        <v>1.02</v>
      </c>
      <c r="F1505" s="50">
        <v>0</v>
      </c>
      <c r="G1505" s="50">
        <v>9</v>
      </c>
      <c r="H1505" s="50">
        <v>44</v>
      </c>
      <c r="I1505" s="53">
        <f>IF(E1505&gt;0,TIME(F1505,G1505,H1505),"")</f>
        <v>6.7592592592592591E-3</v>
      </c>
      <c r="J1505" s="54">
        <f>IF(E1505&gt;0,TIME(F1505,G1505,H1505)/E1505,"")</f>
        <v>6.6267247639796656E-3</v>
      </c>
      <c r="L1505" s="50" t="s">
        <v>807</v>
      </c>
      <c r="M1505" s="55">
        <f>IF(D1505&gt;0,0.0416666666666667/J1505,"")</f>
        <v>6.2876712328767175</v>
      </c>
      <c r="N1505" s="50">
        <v>0</v>
      </c>
      <c r="Q1505" s="151">
        <f>IF("1-Swim"=D1505,J1505*2.4,IF("2-Bike"=D1505,J1505*112,IF("3-Run"=D1505,J1505*26.2,0)))</f>
        <v>0.17362018881626723</v>
      </c>
      <c r="R1505" s="151">
        <f>Q1505/2</f>
        <v>8.6810094408133615E-2</v>
      </c>
      <c r="S1505" s="53">
        <f>J1505*26.2</f>
        <v>0.17362018881626723</v>
      </c>
      <c r="T1505" s="53">
        <f>(J1505+0.0013889)*26.2</f>
        <v>0.21000936881626722</v>
      </c>
      <c r="U1505" s="53">
        <f>S1505/2</f>
        <v>8.6810094408133615E-2</v>
      </c>
      <c r="V1505" s="53">
        <f>T1505/2</f>
        <v>0.10500468440813361</v>
      </c>
      <c r="W1505" s="50">
        <f>RANK(J1505,J:J,1)</f>
        <v>1124</v>
      </c>
      <c r="X1505" s="50">
        <f>YEAR(B1505)</f>
        <v>2011</v>
      </c>
      <c r="Y1505" s="50">
        <f>MONTH(B1505)</f>
        <v>11</v>
      </c>
      <c r="Z1505" s="56">
        <f>X1505*100+Y1505</f>
        <v>201111</v>
      </c>
      <c r="AA1505" s="56">
        <f>WEEKNUM(B1505,1)</f>
        <v>47</v>
      </c>
      <c r="AB1505" s="58">
        <f>IF(ISBLANK(B1505)," ",MAX(B1505-B1504-1,0))</f>
        <v>26</v>
      </c>
      <c r="AC1505" s="56">
        <f>DAY(B1505)</f>
        <v>14</v>
      </c>
      <c r="AD1505" s="53">
        <f>U1505+V1505</f>
        <v>0.19181477881626724</v>
      </c>
      <c r="AE1505" s="56">
        <f>IF("1-Swim"=D1505,E1505*46.7,IF("2-Bike"=D1505,E1505,IF("3-Run"=D1505,E1505*4.27,0)))</f>
        <v>4.3553999999999995</v>
      </c>
    </row>
    <row r="1506" spans="1:31" x14ac:dyDescent="0.25">
      <c r="A1506" s="50">
        <v>1505</v>
      </c>
      <c r="B1506" s="51">
        <v>40863</v>
      </c>
      <c r="C1506" s="75">
        <f>B1506</f>
        <v>40863</v>
      </c>
      <c r="D1506" s="50" t="s">
        <v>1223</v>
      </c>
      <c r="E1506" s="50">
        <v>2</v>
      </c>
      <c r="F1506" s="50">
        <v>0</v>
      </c>
      <c r="G1506" s="50">
        <v>24</v>
      </c>
      <c r="H1506" s="50">
        <v>59</v>
      </c>
      <c r="I1506" s="53">
        <f>IF(E1506&gt;0,TIME(F1506,G1506,H1506),"")</f>
        <v>1.7349537037037038E-2</v>
      </c>
      <c r="J1506" s="54">
        <f>IF(E1506&gt;0,TIME(F1506,G1506,H1506)/E1506,"")</f>
        <v>8.6747685185185192E-3</v>
      </c>
      <c r="L1506" s="50" t="s">
        <v>1040</v>
      </c>
      <c r="M1506" s="55">
        <f>IF(D1506&gt;0,0.0416666666666667/J1506,"")</f>
        <v>4.8032021347565079</v>
      </c>
      <c r="N1506" s="50">
        <v>0</v>
      </c>
      <c r="P1506" s="50" t="s">
        <v>805</v>
      </c>
      <c r="Q1506" s="151">
        <f>IF("1-Swim"=D1506,J1506*2.4,IF("2-Bike"=D1506,J1506*112,IF("3-Run"=D1506,J1506*26.2,0)))</f>
        <v>0.22727893518518519</v>
      </c>
      <c r="R1506" s="151">
        <f>Q1506/2</f>
        <v>0.11363946759259259</v>
      </c>
      <c r="S1506" s="53">
        <f>J1506*26.2</f>
        <v>0.22727893518518519</v>
      </c>
      <c r="T1506" s="53">
        <f>(J1506+0.0013889)*26.2</f>
        <v>0.26366811518518518</v>
      </c>
      <c r="U1506" s="53">
        <f>S1506/2</f>
        <v>0.11363946759259259</v>
      </c>
      <c r="V1506" s="53">
        <f>T1506/2</f>
        <v>0.13183405759259259</v>
      </c>
      <c r="W1506" s="50">
        <f>RANK(J1506,J:J,1)</f>
        <v>2697</v>
      </c>
      <c r="X1506" s="50">
        <f>YEAR(B1506)</f>
        <v>2011</v>
      </c>
      <c r="Y1506" s="50">
        <f>MONTH(B1506)</f>
        <v>11</v>
      </c>
      <c r="Z1506" s="56">
        <f>X1506*100+Y1506</f>
        <v>201111</v>
      </c>
      <c r="AA1506" s="56">
        <f>WEEKNUM(B1506,1)</f>
        <v>47</v>
      </c>
      <c r="AB1506" s="58">
        <f>IF(ISBLANK(B1506)," ",MAX(B1506-B1505-1,0))</f>
        <v>1</v>
      </c>
      <c r="AC1506" s="56">
        <f>DAY(B1506)</f>
        <v>16</v>
      </c>
      <c r="AD1506" s="53">
        <f>U1506+V1506</f>
        <v>0.24547352518518517</v>
      </c>
      <c r="AE1506" s="56">
        <f>IF("1-Swim"=D1506,E1506*46.7,IF("2-Bike"=D1506,E1506,IF("3-Run"=D1506,E1506*4.27,0)))</f>
        <v>8.5399999999999991</v>
      </c>
    </row>
    <row r="1507" spans="1:31" x14ac:dyDescent="0.25">
      <c r="A1507" s="50">
        <v>1506</v>
      </c>
      <c r="B1507" s="51">
        <v>40870</v>
      </c>
      <c r="C1507" s="75">
        <f>B1507</f>
        <v>40870</v>
      </c>
      <c r="D1507" s="50" t="s">
        <v>1223</v>
      </c>
      <c r="E1507" s="50">
        <v>3.42</v>
      </c>
      <c r="F1507" s="50">
        <v>0</v>
      </c>
      <c r="G1507" s="50">
        <v>40</v>
      </c>
      <c r="H1507" s="50">
        <v>1</v>
      </c>
      <c r="I1507" s="53">
        <f>IF(E1507&gt;0,TIME(F1507,G1507,H1507),"")</f>
        <v>2.7789351851851853E-2</v>
      </c>
      <c r="J1507" s="54">
        <f>IF(E1507&gt;0,TIME(F1507,G1507,H1507)/E1507,"")</f>
        <v>8.1255414771496653E-3</v>
      </c>
      <c r="L1507" s="50" t="s">
        <v>807</v>
      </c>
      <c r="M1507" s="55">
        <f>IF(D1507&gt;0,0.0416666666666667/J1507,"")</f>
        <v>5.1278633902540642</v>
      </c>
      <c r="N1507" s="50">
        <v>0</v>
      </c>
      <c r="Q1507" s="151">
        <f>IF("1-Swim"=D1507,J1507*2.4,IF("2-Bike"=D1507,J1507*112,IF("3-Run"=D1507,J1507*26.2,0)))</f>
        <v>0.21288918670132123</v>
      </c>
      <c r="R1507" s="151">
        <f>Q1507/2</f>
        <v>0.10644459335066062</v>
      </c>
      <c r="S1507" s="53">
        <f>J1507*26.2</f>
        <v>0.21288918670132123</v>
      </c>
      <c r="T1507" s="53">
        <f>(J1507+0.0013889)*26.2</f>
        <v>0.24927836670132122</v>
      </c>
      <c r="U1507" s="53">
        <f>S1507/2</f>
        <v>0.10644459335066062</v>
      </c>
      <c r="V1507" s="53">
        <f>T1507/2</f>
        <v>0.12463918335066061</v>
      </c>
      <c r="W1507" s="50">
        <f>RANK(J1507,J:J,1)</f>
        <v>2496</v>
      </c>
      <c r="X1507" s="50">
        <f>YEAR(B1507)</f>
        <v>2011</v>
      </c>
      <c r="Y1507" s="50">
        <f>MONTH(B1507)</f>
        <v>11</v>
      </c>
      <c r="Z1507" s="56">
        <f>X1507*100+Y1507</f>
        <v>201111</v>
      </c>
      <c r="AA1507" s="56">
        <f>WEEKNUM(B1507,1)</f>
        <v>48</v>
      </c>
      <c r="AB1507" s="58">
        <f>IF(ISBLANK(B1507)," ",MAX(B1507-B1506-1,0))</f>
        <v>6</v>
      </c>
      <c r="AC1507" s="56">
        <f>DAY(B1507)</f>
        <v>23</v>
      </c>
      <c r="AD1507" s="53">
        <f>U1507+V1507</f>
        <v>0.23108377670132124</v>
      </c>
      <c r="AE1507" s="56">
        <f>IF("1-Swim"=D1507,E1507*46.7,IF("2-Bike"=D1507,E1507,IF("3-Run"=D1507,E1507*4.27,0)))</f>
        <v>14.603399999999999</v>
      </c>
    </row>
    <row r="1508" spans="1:31" x14ac:dyDescent="0.25">
      <c r="A1508" s="50">
        <v>1507</v>
      </c>
      <c r="B1508" s="51">
        <v>40874</v>
      </c>
      <c r="C1508" s="75">
        <f>B1508</f>
        <v>40874</v>
      </c>
      <c r="D1508" s="50" t="s">
        <v>1223</v>
      </c>
      <c r="E1508" s="50">
        <v>2.15</v>
      </c>
      <c r="F1508" s="50">
        <v>0</v>
      </c>
      <c r="G1508" s="50">
        <v>22</v>
      </c>
      <c r="H1508" s="50">
        <v>1</v>
      </c>
      <c r="I1508" s="53">
        <f>IF(E1508&gt;0,TIME(F1508,G1508,H1508),"")</f>
        <v>1.5289351851851851E-2</v>
      </c>
      <c r="J1508" s="54">
        <f>IF(E1508&gt;0,TIME(F1508,G1508,H1508)/E1508,"")</f>
        <v>7.1113264427217918E-3</v>
      </c>
      <c r="L1508" s="50" t="s">
        <v>807</v>
      </c>
      <c r="M1508" s="55">
        <f>IF(D1508&gt;0,0.0416666666666667/J1508,"")</f>
        <v>5.8591975775927372</v>
      </c>
      <c r="N1508" s="50">
        <v>0</v>
      </c>
      <c r="P1508" s="143"/>
      <c r="Q1508" s="151">
        <f>IF("1-Swim"=D1508,J1508*2.4,IF("2-Bike"=D1508,J1508*112,IF("3-Run"=D1508,J1508*26.2,0)))</f>
        <v>0.18631675279931095</v>
      </c>
      <c r="R1508" s="151">
        <f>Q1508/2</f>
        <v>9.3158376399655476E-2</v>
      </c>
      <c r="S1508" s="53">
        <f>J1508*26.2</f>
        <v>0.18631675279931095</v>
      </c>
      <c r="T1508" s="53">
        <f>(J1508+0.0013889)*26.2</f>
        <v>0.22270593279931092</v>
      </c>
      <c r="U1508" s="53">
        <f>S1508/2</f>
        <v>9.3158376399655476E-2</v>
      </c>
      <c r="V1508" s="53">
        <f>T1508/2</f>
        <v>0.11135296639965546</v>
      </c>
      <c r="W1508" s="50">
        <f>RANK(J1508,J:J,1)</f>
        <v>1679</v>
      </c>
      <c r="X1508" s="50">
        <f>YEAR(B1508)</f>
        <v>2011</v>
      </c>
      <c r="Y1508" s="50">
        <f>MONTH(B1508)</f>
        <v>11</v>
      </c>
      <c r="Z1508" s="56">
        <f>X1508*100+Y1508</f>
        <v>201111</v>
      </c>
      <c r="AA1508" s="56">
        <f>WEEKNUM(B1508,1)</f>
        <v>49</v>
      </c>
      <c r="AB1508" s="58">
        <f>IF(ISBLANK(B1508)," ",MAX(B1508-B1507-1,0))</f>
        <v>3</v>
      </c>
      <c r="AC1508" s="56">
        <f>DAY(B1508)</f>
        <v>27</v>
      </c>
      <c r="AD1508" s="53">
        <f>U1508+V1508</f>
        <v>0.20451134279931094</v>
      </c>
      <c r="AE1508" s="56">
        <f>IF("1-Swim"=D1508,E1508*46.7,IF("2-Bike"=D1508,E1508,IF("3-Run"=D1508,E1508*4.27,0)))</f>
        <v>9.1804999999999986</v>
      </c>
    </row>
    <row r="1509" spans="1:31" x14ac:dyDescent="0.25">
      <c r="A1509" s="50">
        <v>1508</v>
      </c>
      <c r="B1509" s="51">
        <v>40875</v>
      </c>
      <c r="C1509" s="75">
        <f>B1509</f>
        <v>40875</v>
      </c>
      <c r="D1509" s="50" t="s">
        <v>1223</v>
      </c>
      <c r="E1509" s="50">
        <v>1</v>
      </c>
      <c r="F1509" s="50">
        <v>0</v>
      </c>
      <c r="G1509" s="50">
        <v>9</v>
      </c>
      <c r="H1509" s="50">
        <v>32</v>
      </c>
      <c r="I1509" s="53">
        <f>IF(E1509&gt;0,TIME(F1509,G1509,H1509),"")</f>
        <v>6.6203703703703702E-3</v>
      </c>
      <c r="J1509" s="54">
        <f>IF(E1509&gt;0,TIME(F1509,G1509,H1509)/E1509,"")</f>
        <v>6.6203703703703702E-3</v>
      </c>
      <c r="L1509" s="50" t="s">
        <v>807</v>
      </c>
      <c r="M1509" s="55">
        <f>IF(D1509&gt;0,0.0416666666666667/J1509,"")</f>
        <v>6.2937062937062986</v>
      </c>
      <c r="N1509" s="50">
        <v>0</v>
      </c>
      <c r="Q1509" s="151">
        <f>IF("1-Swim"=D1509,J1509*2.4,IF("2-Bike"=D1509,J1509*112,IF("3-Run"=D1509,J1509*26.2,0)))</f>
        <v>0.17345370370370369</v>
      </c>
      <c r="R1509" s="151">
        <f>Q1509/2</f>
        <v>8.6726851851851847E-2</v>
      </c>
      <c r="S1509" s="53">
        <f>J1509*26.2</f>
        <v>0.17345370370370369</v>
      </c>
      <c r="T1509" s="53">
        <f>(J1509+0.0013889)*26.2</f>
        <v>0.20984288370370369</v>
      </c>
      <c r="U1509" s="53">
        <f>S1509/2</f>
        <v>8.6726851851851847E-2</v>
      </c>
      <c r="V1509" s="53">
        <f>T1509/2</f>
        <v>0.10492144185185184</v>
      </c>
      <c r="W1509" s="50">
        <f>RANK(J1509,J:J,1)</f>
        <v>1114</v>
      </c>
      <c r="X1509" s="50">
        <f>YEAR(B1509)</f>
        <v>2011</v>
      </c>
      <c r="Y1509" s="50">
        <f>MONTH(B1509)</f>
        <v>11</v>
      </c>
      <c r="Z1509" s="56">
        <f>X1509*100+Y1509</f>
        <v>201111</v>
      </c>
      <c r="AA1509" s="56">
        <f>WEEKNUM(B1509,1)</f>
        <v>49</v>
      </c>
      <c r="AB1509" s="58">
        <f>IF(ISBLANK(B1509)," ",MAX(B1509-B1508-1,0))</f>
        <v>0</v>
      </c>
      <c r="AC1509" s="56">
        <f>DAY(B1509)</f>
        <v>28</v>
      </c>
      <c r="AD1509" s="53">
        <f>U1509+V1509</f>
        <v>0.19164829370370368</v>
      </c>
      <c r="AE1509" s="56">
        <f>IF("1-Swim"=D1509,E1509*46.7,IF("2-Bike"=D1509,E1509,IF("3-Run"=D1509,E1509*4.27,0)))</f>
        <v>4.2699999999999996</v>
      </c>
    </row>
    <row r="1510" spans="1:31" x14ac:dyDescent="0.25">
      <c r="A1510" s="50">
        <v>1509</v>
      </c>
      <c r="B1510" s="51">
        <v>40877</v>
      </c>
      <c r="C1510" s="75">
        <f>B1510</f>
        <v>40877</v>
      </c>
      <c r="D1510" s="50" t="s">
        <v>1223</v>
      </c>
      <c r="E1510" s="50">
        <v>4</v>
      </c>
      <c r="F1510" s="50">
        <v>0</v>
      </c>
      <c r="G1510" s="50">
        <v>41</v>
      </c>
      <c r="H1510" s="50">
        <v>55</v>
      </c>
      <c r="I1510" s="53">
        <f>IF(E1510&gt;0,TIME(F1510,G1510,H1510),"")</f>
        <v>2.9108796296296296E-2</v>
      </c>
      <c r="J1510" s="54">
        <f>IF(E1510&gt;0,TIME(F1510,G1510,H1510)/E1510,"")</f>
        <v>7.277199074074074E-3</v>
      </c>
      <c r="L1510" s="50" t="s">
        <v>807</v>
      </c>
      <c r="M1510" s="55">
        <f>IF(D1510&gt;0,0.0416666666666667/J1510,"")</f>
        <v>5.7256461232604421</v>
      </c>
      <c r="N1510" s="50">
        <v>0</v>
      </c>
      <c r="Q1510" s="151">
        <f>IF("1-Swim"=D1510,J1510*2.4,IF("2-Bike"=D1510,J1510*112,IF("3-Run"=D1510,J1510*26.2,0)))</f>
        <v>0.19066261574074073</v>
      </c>
      <c r="R1510" s="151">
        <f>Q1510/2</f>
        <v>9.5331307870370363E-2</v>
      </c>
      <c r="S1510" s="53">
        <f>J1510*26.2</f>
        <v>0.19066261574074073</v>
      </c>
      <c r="T1510" s="53">
        <f>(J1510+0.0013889)*26.2</f>
        <v>0.22705179574074072</v>
      </c>
      <c r="U1510" s="53">
        <f>S1510/2</f>
        <v>9.5331307870370363E-2</v>
      </c>
      <c r="V1510" s="53">
        <f>T1510/2</f>
        <v>0.11352589787037036</v>
      </c>
      <c r="W1510" s="50">
        <f>RANK(J1510,J:J,1)</f>
        <v>1865</v>
      </c>
      <c r="X1510" s="50">
        <f>YEAR(B1510)</f>
        <v>2011</v>
      </c>
      <c r="Y1510" s="50">
        <f>MONTH(B1510)</f>
        <v>11</v>
      </c>
      <c r="Z1510" s="56">
        <f>X1510*100+Y1510</f>
        <v>201111</v>
      </c>
      <c r="AA1510" s="56">
        <f>WEEKNUM(B1510,1)</f>
        <v>49</v>
      </c>
      <c r="AB1510" s="58">
        <f>IF(ISBLANK(B1510)," ",MAX(B1510-B1509-1,0))</f>
        <v>1</v>
      </c>
      <c r="AC1510" s="56">
        <f>DAY(B1510)</f>
        <v>30</v>
      </c>
      <c r="AD1510" s="53">
        <f>U1510+V1510</f>
        <v>0.20885720574074074</v>
      </c>
      <c r="AE1510" s="56">
        <f>IF("1-Swim"=D1510,E1510*46.7,IF("2-Bike"=D1510,E1510,IF("3-Run"=D1510,E1510*4.27,0)))</f>
        <v>17.079999999999998</v>
      </c>
    </row>
    <row r="1511" spans="1:31" x14ac:dyDescent="0.25">
      <c r="A1511" s="50">
        <v>1510</v>
      </c>
      <c r="B1511" s="51">
        <v>40879</v>
      </c>
      <c r="C1511" s="75">
        <f>B1511</f>
        <v>40879</v>
      </c>
      <c r="D1511" s="50" t="s">
        <v>1223</v>
      </c>
      <c r="E1511" s="50">
        <v>1</v>
      </c>
      <c r="F1511" s="50">
        <v>0</v>
      </c>
      <c r="G1511" s="50">
        <v>9</v>
      </c>
      <c r="H1511" s="50">
        <v>14</v>
      </c>
      <c r="I1511" s="53">
        <f>IF(E1511&gt;0,TIME(F1511,G1511,H1511),"")</f>
        <v>6.4120370370370364E-3</v>
      </c>
      <c r="J1511" s="54">
        <f>IF(E1511&gt;0,TIME(F1511,G1511,H1511)/E1511,"")</f>
        <v>6.4120370370370364E-3</v>
      </c>
      <c r="L1511" s="50" t="s">
        <v>807</v>
      </c>
      <c r="M1511" s="55">
        <f>IF(D1511&gt;0,0.0416666666666667/J1511,"")</f>
        <v>6.4981949458483808</v>
      </c>
      <c r="N1511" s="50">
        <v>0</v>
      </c>
      <c r="Q1511" s="151">
        <f>IF("1-Swim"=D1511,J1511*2.4,IF("2-Bike"=D1511,J1511*112,IF("3-Run"=D1511,J1511*26.2,0)))</f>
        <v>0.16799537037037035</v>
      </c>
      <c r="R1511" s="151">
        <f>Q1511/2</f>
        <v>8.3997685185185175E-2</v>
      </c>
      <c r="S1511" s="53">
        <f>J1511*26.2</f>
        <v>0.16799537037037035</v>
      </c>
      <c r="T1511" s="53">
        <f>(J1511+0.0013889)*26.2</f>
        <v>0.20438455037037034</v>
      </c>
      <c r="U1511" s="53">
        <f>S1511/2</f>
        <v>8.3997685185185175E-2</v>
      </c>
      <c r="V1511" s="53">
        <f>T1511/2</f>
        <v>0.10219227518518517</v>
      </c>
      <c r="W1511" s="50">
        <f>RANK(J1511,J:J,1)</f>
        <v>939</v>
      </c>
      <c r="X1511" s="50">
        <f>YEAR(B1511)</f>
        <v>2011</v>
      </c>
      <c r="Y1511" s="50">
        <f>MONTH(B1511)</f>
        <v>12</v>
      </c>
      <c r="Z1511" s="56">
        <f>X1511*100+Y1511</f>
        <v>201112</v>
      </c>
      <c r="AA1511" s="56">
        <f>WEEKNUM(B1511,1)</f>
        <v>49</v>
      </c>
      <c r="AB1511" s="58">
        <f>IF(ISBLANK(B1511)," ",MAX(B1511-B1510-1,0))</f>
        <v>1</v>
      </c>
      <c r="AC1511" s="56">
        <f>DAY(B1511)</f>
        <v>2</v>
      </c>
      <c r="AD1511" s="53">
        <f>U1511+V1511</f>
        <v>0.18618996037037033</v>
      </c>
      <c r="AE1511" s="56">
        <f>IF("1-Swim"=D1511,E1511*46.7,IF("2-Bike"=D1511,E1511,IF("3-Run"=D1511,E1511*4.27,0)))</f>
        <v>4.2699999999999996</v>
      </c>
    </row>
    <row r="1512" spans="1:31" x14ac:dyDescent="0.25">
      <c r="A1512" s="50">
        <v>1511</v>
      </c>
      <c r="B1512" s="51">
        <v>40883</v>
      </c>
      <c r="C1512" s="75">
        <f>B1512</f>
        <v>40883</v>
      </c>
      <c r="D1512" s="50" t="s">
        <v>1223</v>
      </c>
      <c r="E1512" s="50">
        <v>1</v>
      </c>
      <c r="F1512" s="50">
        <v>0</v>
      </c>
      <c r="G1512" s="50">
        <v>9</v>
      </c>
      <c r="H1512" s="50">
        <v>39</v>
      </c>
      <c r="I1512" s="53">
        <f>IF(E1512&gt;0,TIME(F1512,G1512,H1512),"")</f>
        <v>6.7013888888888887E-3</v>
      </c>
      <c r="J1512" s="54">
        <f>IF(E1512&gt;0,TIME(F1512,G1512,H1512)/E1512,"")</f>
        <v>6.7013888888888887E-3</v>
      </c>
      <c r="L1512" s="50" t="s">
        <v>807</v>
      </c>
      <c r="M1512" s="55">
        <f>IF(D1512&gt;0,0.0416666666666667/J1512,"")</f>
        <v>6.217616580310886</v>
      </c>
      <c r="N1512" s="50">
        <v>0</v>
      </c>
      <c r="Q1512" s="151">
        <f>IF("1-Swim"=D1512,J1512*2.4,IF("2-Bike"=D1512,J1512*112,IF("3-Run"=D1512,J1512*26.2,0)))</f>
        <v>0.17557638888888888</v>
      </c>
      <c r="R1512" s="151">
        <f>Q1512/2</f>
        <v>8.778819444444444E-2</v>
      </c>
      <c r="S1512" s="53">
        <f>J1512*26.2</f>
        <v>0.17557638888888888</v>
      </c>
      <c r="T1512" s="53">
        <f>(J1512+0.0013889)*26.2</f>
        <v>0.21196556888888887</v>
      </c>
      <c r="U1512" s="53">
        <f>S1512/2</f>
        <v>8.778819444444444E-2</v>
      </c>
      <c r="V1512" s="53">
        <f>T1512/2</f>
        <v>0.10598278444444444</v>
      </c>
      <c r="W1512" s="50">
        <f>RANK(J1512,J:J,1)</f>
        <v>1187</v>
      </c>
      <c r="X1512" s="50">
        <f>YEAR(B1512)</f>
        <v>2011</v>
      </c>
      <c r="Y1512" s="50">
        <f>MONTH(B1512)</f>
        <v>12</v>
      </c>
      <c r="Z1512" s="56">
        <f>X1512*100+Y1512</f>
        <v>201112</v>
      </c>
      <c r="AA1512" s="56">
        <f>WEEKNUM(B1512,1)</f>
        <v>50</v>
      </c>
      <c r="AB1512" s="58">
        <f>IF(ISBLANK(B1512)," ",MAX(B1512-B1511-1,0))</f>
        <v>3</v>
      </c>
      <c r="AC1512" s="56">
        <f>DAY(B1512)</f>
        <v>6</v>
      </c>
      <c r="AD1512" s="53">
        <f>U1512+V1512</f>
        <v>0.19377097888888889</v>
      </c>
      <c r="AE1512" s="56">
        <f>IF("1-Swim"=D1512,E1512*46.7,IF("2-Bike"=D1512,E1512,IF("3-Run"=D1512,E1512*4.27,0)))</f>
        <v>4.2699999999999996</v>
      </c>
    </row>
    <row r="1513" spans="1:31" x14ac:dyDescent="0.25">
      <c r="A1513" s="50">
        <v>1512</v>
      </c>
      <c r="B1513" s="51">
        <v>40884</v>
      </c>
      <c r="C1513" s="75">
        <f>B1513</f>
        <v>40884</v>
      </c>
      <c r="D1513" s="50" t="s">
        <v>1223</v>
      </c>
      <c r="E1513" s="50">
        <v>3</v>
      </c>
      <c r="F1513" s="50">
        <v>0</v>
      </c>
      <c r="G1513" s="50">
        <v>30</v>
      </c>
      <c r="H1513" s="50">
        <v>11</v>
      </c>
      <c r="I1513" s="53">
        <f>IF(E1513&gt;0,TIME(F1513,G1513,H1513),"")</f>
        <v>2.0960648148148148E-2</v>
      </c>
      <c r="J1513" s="54">
        <f>IF(E1513&gt;0,TIME(F1513,G1513,H1513)/E1513,"")</f>
        <v>6.9868827160493828E-3</v>
      </c>
      <c r="L1513" s="50" t="s">
        <v>807</v>
      </c>
      <c r="M1513" s="55">
        <f>IF(D1513&gt;0,0.0416666666666667/J1513,"")</f>
        <v>5.9635560463832187</v>
      </c>
      <c r="N1513" s="50">
        <v>0</v>
      </c>
      <c r="Q1513" s="151">
        <f>IF("1-Swim"=D1513,J1513*2.4,IF("2-Bike"=D1513,J1513*112,IF("3-Run"=D1513,J1513*26.2,0)))</f>
        <v>0.18305632716049383</v>
      </c>
      <c r="R1513" s="151">
        <f>Q1513/2</f>
        <v>9.1528163580246916E-2</v>
      </c>
      <c r="S1513" s="53">
        <f>J1513*26.2</f>
        <v>0.18305632716049383</v>
      </c>
      <c r="T1513" s="53">
        <f>(J1513+0.0013889)*26.2</f>
        <v>0.21944550716049382</v>
      </c>
      <c r="U1513" s="53">
        <f>S1513/2</f>
        <v>9.1528163580246916E-2</v>
      </c>
      <c r="V1513" s="53">
        <f>T1513/2</f>
        <v>0.10972275358024691</v>
      </c>
      <c r="W1513" s="50">
        <f>RANK(J1513,J:J,1)</f>
        <v>1551</v>
      </c>
      <c r="X1513" s="50">
        <f>YEAR(B1513)</f>
        <v>2011</v>
      </c>
      <c r="Y1513" s="50">
        <f>MONTH(B1513)</f>
        <v>12</v>
      </c>
      <c r="Z1513" s="56">
        <f>X1513*100+Y1513</f>
        <v>201112</v>
      </c>
      <c r="AA1513" s="56">
        <f>WEEKNUM(B1513,1)</f>
        <v>50</v>
      </c>
      <c r="AB1513" s="58">
        <f>IF(ISBLANK(B1513)," ",MAX(B1513-B1512-1,0))</f>
        <v>0</v>
      </c>
      <c r="AC1513" s="56">
        <f>DAY(B1513)</f>
        <v>7</v>
      </c>
      <c r="AD1513" s="53">
        <f>U1513+V1513</f>
        <v>0.20125091716049381</v>
      </c>
      <c r="AE1513" s="56">
        <f>IF("1-Swim"=D1513,E1513*46.7,IF("2-Bike"=D1513,E1513,IF("3-Run"=D1513,E1513*4.27,0)))</f>
        <v>12.809999999999999</v>
      </c>
    </row>
    <row r="1514" spans="1:31" x14ac:dyDescent="0.25">
      <c r="A1514" s="50">
        <v>1513</v>
      </c>
      <c r="B1514" s="51">
        <v>40890</v>
      </c>
      <c r="C1514" s="75">
        <f>B1514</f>
        <v>40890</v>
      </c>
      <c r="D1514" s="50" t="s">
        <v>1223</v>
      </c>
      <c r="E1514" s="50">
        <v>1</v>
      </c>
      <c r="F1514" s="50">
        <v>0</v>
      </c>
      <c r="G1514" s="50">
        <v>8</v>
      </c>
      <c r="H1514" s="50">
        <v>57</v>
      </c>
      <c r="I1514" s="53">
        <f>IF(E1514&gt;0,TIME(F1514,G1514,H1514),"")</f>
        <v>6.215277777777777E-3</v>
      </c>
      <c r="J1514" s="54">
        <f>IF(E1514&gt;0,TIME(F1514,G1514,H1514)/E1514,"")</f>
        <v>6.215277777777777E-3</v>
      </c>
      <c r="L1514" s="50" t="s">
        <v>807</v>
      </c>
      <c r="M1514" s="55">
        <f>IF(D1514&gt;0,0.0416666666666667/J1514,"")</f>
        <v>6.7039106145251459</v>
      </c>
      <c r="N1514" s="50">
        <v>0</v>
      </c>
      <c r="Q1514" s="151">
        <f>IF("1-Swim"=D1514,J1514*2.4,IF("2-Bike"=D1514,J1514*112,IF("3-Run"=D1514,J1514*26.2,0)))</f>
        <v>0.16284027777777776</v>
      </c>
      <c r="R1514" s="151">
        <f>Q1514/2</f>
        <v>8.1420138888888882E-2</v>
      </c>
      <c r="S1514" s="53">
        <f>J1514*26.2</f>
        <v>0.16284027777777776</v>
      </c>
      <c r="T1514" s="53">
        <f>(J1514+0.0013889)*26.2</f>
        <v>0.19922945777777776</v>
      </c>
      <c r="U1514" s="53">
        <f>S1514/2</f>
        <v>8.1420138888888882E-2</v>
      </c>
      <c r="V1514" s="53">
        <f>T1514/2</f>
        <v>9.9614728888888879E-2</v>
      </c>
      <c r="W1514" s="50">
        <f>RANK(J1514,J:J,1)</f>
        <v>863</v>
      </c>
      <c r="X1514" s="50">
        <f>YEAR(B1514)</f>
        <v>2011</v>
      </c>
      <c r="Y1514" s="50">
        <f>MONTH(B1514)</f>
        <v>12</v>
      </c>
      <c r="Z1514" s="56">
        <f>X1514*100+Y1514</f>
        <v>201112</v>
      </c>
      <c r="AA1514" s="56">
        <f>WEEKNUM(B1514,1)</f>
        <v>51</v>
      </c>
      <c r="AB1514" s="58">
        <f>IF(ISBLANK(B1514)," ",MAX(B1514-B1513-1,0))</f>
        <v>5</v>
      </c>
      <c r="AC1514" s="56">
        <f>DAY(B1514)</f>
        <v>13</v>
      </c>
      <c r="AD1514" s="53">
        <f>U1514+V1514</f>
        <v>0.18103486777777777</v>
      </c>
      <c r="AE1514" s="56">
        <f>IF("1-Swim"=D1514,E1514*46.7,IF("2-Bike"=D1514,E1514,IF("3-Run"=D1514,E1514*4.27,0)))</f>
        <v>4.2699999999999996</v>
      </c>
    </row>
    <row r="1515" spans="1:31" x14ac:dyDescent="0.25">
      <c r="A1515" s="50">
        <v>1514</v>
      </c>
      <c r="B1515" s="51">
        <v>40891</v>
      </c>
      <c r="C1515" s="75">
        <f>B1515</f>
        <v>40891</v>
      </c>
      <c r="D1515" s="50" t="s">
        <v>1223</v>
      </c>
      <c r="E1515" s="50">
        <v>3.12</v>
      </c>
      <c r="F1515" s="50">
        <v>0</v>
      </c>
      <c r="G1515" s="50">
        <v>30</v>
      </c>
      <c r="H1515" s="50">
        <v>1</v>
      </c>
      <c r="I1515" s="53">
        <f>IF(E1515&gt;0,TIME(F1515,G1515,H1515),"")</f>
        <v>2.0844907407407406E-2</v>
      </c>
      <c r="J1515" s="54">
        <f>IF(E1515&gt;0,TIME(F1515,G1515,H1515)/E1515,"")</f>
        <v>6.6810600664767321E-3</v>
      </c>
      <c r="L1515" s="50" t="s">
        <v>807</v>
      </c>
      <c r="M1515" s="55">
        <f>IF(D1515&gt;0,0.0416666666666667/J1515,"")</f>
        <v>6.2365352581899005</v>
      </c>
      <c r="N1515" s="50">
        <v>0</v>
      </c>
      <c r="P1515" s="143"/>
      <c r="Q1515" s="151">
        <f>IF("1-Swim"=D1515,J1515*2.4,IF("2-Bike"=D1515,J1515*112,IF("3-Run"=D1515,J1515*26.2,0)))</f>
        <v>0.17504377374169036</v>
      </c>
      <c r="R1515" s="151">
        <f>Q1515/2</f>
        <v>8.7521886870845181E-2</v>
      </c>
      <c r="S1515" s="53">
        <f>J1515*26.2</f>
        <v>0.17504377374169036</v>
      </c>
      <c r="T1515" s="53">
        <f>(J1515+0.0013889)*26.2</f>
        <v>0.21143295374169035</v>
      </c>
      <c r="U1515" s="53">
        <f>S1515/2</f>
        <v>8.7521886870845181E-2</v>
      </c>
      <c r="V1515" s="53">
        <f>T1515/2</f>
        <v>0.10571647687084518</v>
      </c>
      <c r="W1515" s="50">
        <f>RANK(J1515,J:J,1)</f>
        <v>1172</v>
      </c>
      <c r="X1515" s="50">
        <f>YEAR(B1515)</f>
        <v>2011</v>
      </c>
      <c r="Y1515" s="50">
        <f>MONTH(B1515)</f>
        <v>12</v>
      </c>
      <c r="Z1515" s="56">
        <f>X1515*100+Y1515</f>
        <v>201112</v>
      </c>
      <c r="AA1515" s="56">
        <f>WEEKNUM(B1515,1)</f>
        <v>51</v>
      </c>
      <c r="AB1515" s="58">
        <f>IF(ISBLANK(B1515)," ",MAX(B1515-B1514-1,0))</f>
        <v>0</v>
      </c>
      <c r="AC1515" s="56">
        <f>DAY(B1515)</f>
        <v>14</v>
      </c>
      <c r="AD1515" s="53">
        <f>U1515+V1515</f>
        <v>0.19323836374169034</v>
      </c>
      <c r="AE1515" s="56">
        <f>IF("1-Swim"=D1515,E1515*46.7,IF("2-Bike"=D1515,E1515,IF("3-Run"=D1515,E1515*4.27,0)))</f>
        <v>13.322399999999998</v>
      </c>
    </row>
    <row r="1516" spans="1:31" x14ac:dyDescent="0.25">
      <c r="A1516" s="50">
        <v>1515</v>
      </c>
      <c r="B1516" s="51">
        <v>40899</v>
      </c>
      <c r="C1516" s="75">
        <f>B1516</f>
        <v>40899</v>
      </c>
      <c r="D1516" s="50" t="s">
        <v>1223</v>
      </c>
      <c r="E1516" s="50">
        <v>2.5299999999999998</v>
      </c>
      <c r="F1516" s="50">
        <v>0</v>
      </c>
      <c r="G1516" s="50">
        <v>26</v>
      </c>
      <c r="H1516" s="50">
        <v>39</v>
      </c>
      <c r="I1516" s="53">
        <f>IF(E1516&gt;0,TIME(F1516,G1516,H1516),"")</f>
        <v>1.8506944444444444E-2</v>
      </c>
      <c r="J1516" s="54">
        <f>IF(E1516&gt;0,TIME(F1516,G1516,H1516)/E1516,"")</f>
        <v>7.314997804128239E-3</v>
      </c>
      <c r="L1516" s="50" t="s">
        <v>807</v>
      </c>
      <c r="M1516" s="55">
        <f>IF(D1516&gt;0,0.0416666666666667/J1516,"")</f>
        <v>5.6960600375234565</v>
      </c>
      <c r="N1516" s="50">
        <v>0</v>
      </c>
      <c r="Q1516" s="151">
        <f>IF("1-Swim"=D1516,J1516*2.4,IF("2-Bike"=D1516,J1516*112,IF("3-Run"=D1516,J1516*26.2,0)))</f>
        <v>0.19165294246815986</v>
      </c>
      <c r="R1516" s="151">
        <f>Q1516/2</f>
        <v>9.5826471234079932E-2</v>
      </c>
      <c r="S1516" s="53">
        <f>J1516*26.2</f>
        <v>0.19165294246815986</v>
      </c>
      <c r="T1516" s="53">
        <f>(J1516+0.0013889)*26.2</f>
        <v>0.22804212246815983</v>
      </c>
      <c r="U1516" s="53">
        <f>S1516/2</f>
        <v>9.5826471234079932E-2</v>
      </c>
      <c r="V1516" s="53">
        <f>T1516/2</f>
        <v>0.11402106123407992</v>
      </c>
      <c r="W1516" s="50">
        <f>RANK(J1516,J:J,1)</f>
        <v>1913</v>
      </c>
      <c r="X1516" s="50">
        <f>YEAR(B1516)</f>
        <v>2011</v>
      </c>
      <c r="Y1516" s="50">
        <f>MONTH(B1516)</f>
        <v>12</v>
      </c>
      <c r="Z1516" s="56">
        <f>X1516*100+Y1516</f>
        <v>201112</v>
      </c>
      <c r="AA1516" s="56">
        <f>WEEKNUM(B1516,1)</f>
        <v>52</v>
      </c>
      <c r="AB1516" s="58">
        <f>IF(ISBLANK(B1516)," ",MAX(B1516-B1515-1,0))</f>
        <v>7</v>
      </c>
      <c r="AC1516" s="56">
        <f>DAY(B1516)</f>
        <v>22</v>
      </c>
      <c r="AD1516" s="53">
        <f>U1516+V1516</f>
        <v>0.20984753246815985</v>
      </c>
      <c r="AE1516" s="56">
        <f>IF("1-Swim"=D1516,E1516*46.7,IF("2-Bike"=D1516,E1516,IF("3-Run"=D1516,E1516*4.27,0)))</f>
        <v>10.803099999999999</v>
      </c>
    </row>
    <row r="1517" spans="1:31" x14ac:dyDescent="0.25">
      <c r="A1517" s="50">
        <v>1516</v>
      </c>
      <c r="B1517" s="51">
        <v>40903</v>
      </c>
      <c r="C1517" s="75">
        <f>B1517</f>
        <v>40903</v>
      </c>
      <c r="D1517" s="50" t="s">
        <v>1223</v>
      </c>
      <c r="E1517" s="50">
        <v>3.01</v>
      </c>
      <c r="F1517" s="50">
        <v>0</v>
      </c>
      <c r="G1517" s="50">
        <v>35</v>
      </c>
      <c r="H1517" s="50">
        <v>4</v>
      </c>
      <c r="I1517" s="53">
        <f>IF(E1517&gt;0,TIME(F1517,G1517,H1517),"")</f>
        <v>2.4351851851851857E-2</v>
      </c>
      <c r="J1517" s="54">
        <f>IF(E1517&gt;0,TIME(F1517,G1517,H1517)/E1517,"")</f>
        <v>8.0903162298511157E-3</v>
      </c>
      <c r="L1517" s="50" t="s">
        <v>795</v>
      </c>
      <c r="M1517" s="55">
        <f>IF(D1517&gt;0,0.0416666666666667/J1517,"")</f>
        <v>5.1501901140684438</v>
      </c>
      <c r="N1517" s="50">
        <v>0</v>
      </c>
      <c r="P1517" s="50" t="s">
        <v>806</v>
      </c>
      <c r="Q1517" s="151">
        <f>IF("1-Swim"=D1517,J1517*2.4,IF("2-Bike"=D1517,J1517*112,IF("3-Run"=D1517,J1517*26.2,0)))</f>
        <v>0.21196628522209923</v>
      </c>
      <c r="R1517" s="151">
        <f>Q1517/2</f>
        <v>0.10598314261104962</v>
      </c>
      <c r="S1517" s="53">
        <f>J1517*26.2</f>
        <v>0.21196628522209923</v>
      </c>
      <c r="T1517" s="53">
        <f>(J1517+0.0013889)*26.2</f>
        <v>0.24835546522209923</v>
      </c>
      <c r="U1517" s="53">
        <f>S1517/2</f>
        <v>0.10598314261104962</v>
      </c>
      <c r="V1517" s="53">
        <f>T1517/2</f>
        <v>0.12417773261104961</v>
      </c>
      <c r="W1517" s="50">
        <f>RANK(J1517,J:J,1)</f>
        <v>2476</v>
      </c>
      <c r="X1517" s="50">
        <f>YEAR(B1517)</f>
        <v>2011</v>
      </c>
      <c r="Y1517" s="50">
        <f>MONTH(B1517)</f>
        <v>12</v>
      </c>
      <c r="Z1517" s="56">
        <f>X1517*100+Y1517</f>
        <v>201112</v>
      </c>
      <c r="AA1517" s="56">
        <f>WEEKNUM(B1517,1)</f>
        <v>53</v>
      </c>
      <c r="AB1517" s="58">
        <f>IF(ISBLANK(B1517)," ",MAX(B1517-B1516-1,0))</f>
        <v>3</v>
      </c>
      <c r="AC1517" s="56">
        <f>DAY(B1517)</f>
        <v>26</v>
      </c>
      <c r="AD1517" s="53">
        <f>U1517+V1517</f>
        <v>0.23016087522209921</v>
      </c>
      <c r="AE1517" s="56">
        <f>IF("1-Swim"=D1517,E1517*46.7,IF("2-Bike"=D1517,E1517,IF("3-Run"=D1517,E1517*4.27,0)))</f>
        <v>12.852699999999999</v>
      </c>
    </row>
    <row r="1518" spans="1:31" x14ac:dyDescent="0.25">
      <c r="A1518" s="50">
        <v>1517</v>
      </c>
      <c r="B1518" s="51">
        <v>40904</v>
      </c>
      <c r="C1518" s="75">
        <f>B1518</f>
        <v>40904</v>
      </c>
      <c r="D1518" s="50" t="s">
        <v>1223</v>
      </c>
      <c r="E1518" s="50">
        <v>1</v>
      </c>
      <c r="F1518" s="50">
        <v>0</v>
      </c>
      <c r="G1518" s="50">
        <v>11</v>
      </c>
      <c r="H1518" s="50">
        <v>45</v>
      </c>
      <c r="I1518" s="53">
        <f>IF(E1518&gt;0,TIME(F1518,G1518,H1518),"")</f>
        <v>8.1597222222222227E-3</v>
      </c>
      <c r="J1518" s="54">
        <f>IF(E1518&gt;0,TIME(F1518,G1518,H1518)/E1518,"")</f>
        <v>8.1597222222222227E-3</v>
      </c>
      <c r="L1518" s="50" t="s">
        <v>807</v>
      </c>
      <c r="M1518" s="55">
        <f>IF(D1518&gt;0,0.0416666666666667/J1518,"")</f>
        <v>5.1063829787234081</v>
      </c>
      <c r="N1518" s="50">
        <v>0</v>
      </c>
      <c r="Q1518" s="151">
        <f>IF("1-Swim"=D1518,J1518*2.4,IF("2-Bike"=D1518,J1518*112,IF("3-Run"=D1518,J1518*26.2,0)))</f>
        <v>0.21378472222222222</v>
      </c>
      <c r="R1518" s="151">
        <f>Q1518/2</f>
        <v>0.10689236111111111</v>
      </c>
      <c r="S1518" s="53">
        <f>J1518*26.2</f>
        <v>0.21378472222222222</v>
      </c>
      <c r="T1518" s="53">
        <f>(J1518+0.0013889)*26.2</f>
        <v>0.25017390222222224</v>
      </c>
      <c r="U1518" s="53">
        <f>S1518/2</f>
        <v>0.10689236111111111</v>
      </c>
      <c r="V1518" s="53">
        <f>T1518/2</f>
        <v>0.12508695111111112</v>
      </c>
      <c r="W1518" s="50">
        <f>RANK(J1518,J:J,1)</f>
        <v>2516</v>
      </c>
      <c r="X1518" s="50">
        <f>YEAR(B1518)</f>
        <v>2011</v>
      </c>
      <c r="Y1518" s="50">
        <f>MONTH(B1518)</f>
        <v>12</v>
      </c>
      <c r="Z1518" s="56">
        <f>X1518*100+Y1518</f>
        <v>201112</v>
      </c>
      <c r="AA1518" s="56">
        <f>WEEKNUM(B1518,1)</f>
        <v>53</v>
      </c>
      <c r="AB1518" s="58">
        <f>IF(ISBLANK(B1518)," ",MAX(B1518-B1517-1,0))</f>
        <v>0</v>
      </c>
      <c r="AC1518" s="56">
        <f>DAY(B1518)</f>
        <v>27</v>
      </c>
      <c r="AD1518" s="53">
        <f>U1518+V1518</f>
        <v>0.23197931222222223</v>
      </c>
      <c r="AE1518" s="56">
        <f>IF("1-Swim"=D1518,E1518*46.7,IF("2-Bike"=D1518,E1518,IF("3-Run"=D1518,E1518*4.27,0)))</f>
        <v>4.2699999999999996</v>
      </c>
    </row>
    <row r="1519" spans="1:31" x14ac:dyDescent="0.25">
      <c r="A1519" s="50">
        <v>1518</v>
      </c>
      <c r="B1519" s="51">
        <v>40909</v>
      </c>
      <c r="C1519" s="75">
        <f>B1519</f>
        <v>40909</v>
      </c>
      <c r="D1519" s="50" t="s">
        <v>1223</v>
      </c>
      <c r="E1519" s="50">
        <v>5</v>
      </c>
      <c r="F1519" s="50">
        <v>0</v>
      </c>
      <c r="G1519" s="50">
        <v>55</v>
      </c>
      <c r="H1519" s="50">
        <v>53</v>
      </c>
      <c r="I1519" s="53">
        <f>IF(E1519&gt;0,TIME(F1519,G1519,H1519),"")</f>
        <v>3.8807870370370375E-2</v>
      </c>
      <c r="J1519" s="54">
        <f>IF(E1519&gt;0,TIME(F1519,G1519,H1519)/E1519,"")</f>
        <v>7.7615740740740752E-3</v>
      </c>
      <c r="K1519" s="50" t="s">
        <v>771</v>
      </c>
      <c r="L1519" s="50" t="s">
        <v>124</v>
      </c>
      <c r="M1519" s="55">
        <f>IF(D1519&gt;0,0.0416666666666667/J1519,"")</f>
        <v>5.3683268714583985</v>
      </c>
      <c r="N1519" s="50">
        <v>0</v>
      </c>
      <c r="O1519" s="50" t="s">
        <v>198</v>
      </c>
      <c r="Q1519" s="151">
        <f>IF("1-Swim"=D1519,J1519*2.4,IF("2-Bike"=D1519,J1519*112,IF("3-Run"=D1519,J1519*26.2,0)))</f>
        <v>0.20335324074074076</v>
      </c>
      <c r="R1519" s="151">
        <f>Q1519/2</f>
        <v>0.10167662037037038</v>
      </c>
      <c r="S1519" s="53">
        <f>J1519*26.2</f>
        <v>0.20335324074074076</v>
      </c>
      <c r="T1519" s="53">
        <f>(J1519+0.0013889)*26.2</f>
        <v>0.23974242074074076</v>
      </c>
      <c r="U1519" s="53">
        <f>S1519/2</f>
        <v>0.10167662037037038</v>
      </c>
      <c r="V1519" s="53">
        <f>T1519/2</f>
        <v>0.11987121037037038</v>
      </c>
      <c r="W1519" s="50">
        <f>RANK(J1519,J:J,1)</f>
        <v>2283</v>
      </c>
      <c r="X1519" s="50">
        <f>YEAR(B1519)</f>
        <v>2012</v>
      </c>
      <c r="Y1519" s="50">
        <f>MONTH(B1519)</f>
        <v>1</v>
      </c>
      <c r="Z1519" s="56">
        <f>X1519*100+Y1519</f>
        <v>201201</v>
      </c>
      <c r="AA1519" s="56">
        <f>WEEKNUM(B1519,1)</f>
        <v>1</v>
      </c>
      <c r="AB1519" s="58">
        <f>IF(ISBLANK(B1519)," ",MAX(B1519-B1518-1,0))</f>
        <v>4</v>
      </c>
      <c r="AC1519" s="56">
        <f>DAY(B1519)</f>
        <v>1</v>
      </c>
      <c r="AD1519" s="53">
        <f>U1519+V1519</f>
        <v>0.22154783074074075</v>
      </c>
      <c r="AE1519" s="56">
        <f>IF("1-Swim"=D1519,E1519*46.7,IF("2-Bike"=D1519,E1519,IF("3-Run"=D1519,E1519*4.27,0)))</f>
        <v>21.349999999999998</v>
      </c>
    </row>
    <row r="1520" spans="1:31" s="133" customFormat="1" x14ac:dyDescent="0.25">
      <c r="A1520" s="50">
        <v>1519</v>
      </c>
      <c r="B1520" s="51">
        <v>40910</v>
      </c>
      <c r="C1520" s="75">
        <f>B1520</f>
        <v>40910</v>
      </c>
      <c r="D1520" s="50" t="s">
        <v>1223</v>
      </c>
      <c r="E1520" s="50">
        <v>1.1000000000000001</v>
      </c>
      <c r="F1520" s="50">
        <v>0</v>
      </c>
      <c r="G1520" s="50">
        <v>9</v>
      </c>
      <c r="H1520" s="50">
        <v>19</v>
      </c>
      <c r="I1520" s="53">
        <f>IF(E1520&gt;0,TIME(F1520,G1520,H1520),"")</f>
        <v>6.4699074074074069E-3</v>
      </c>
      <c r="J1520" s="54">
        <f>IF(E1520&gt;0,TIME(F1520,G1520,H1520)/E1520,"")</f>
        <v>5.8817340067340062E-3</v>
      </c>
      <c r="K1520" s="50" t="s">
        <v>772</v>
      </c>
      <c r="L1520" s="50" t="s">
        <v>778</v>
      </c>
      <c r="M1520" s="55">
        <f>IF(D1520&gt;0,0.0416666666666667/J1520,"")</f>
        <v>7.0840787119856952</v>
      </c>
      <c r="N1520" s="50">
        <v>0</v>
      </c>
      <c r="O1520" s="50" t="s">
        <v>253</v>
      </c>
      <c r="P1520" s="50"/>
      <c r="Q1520" s="151">
        <f>IF("1-Swim"=D1520,J1520*2.4,IF("2-Bike"=D1520,J1520*112,IF("3-Run"=D1520,J1520*26.2,0)))</f>
        <v>0.15410143097643095</v>
      </c>
      <c r="R1520" s="151">
        <f>Q1520/2</f>
        <v>7.7050715488215474E-2</v>
      </c>
      <c r="S1520" s="53">
        <f>J1520*26.2</f>
        <v>0.15410143097643095</v>
      </c>
      <c r="T1520" s="53">
        <f>(J1520+0.0013889)*26.2</f>
        <v>0.19049061097643097</v>
      </c>
      <c r="U1520" s="53">
        <f>S1520/2</f>
        <v>7.7050715488215474E-2</v>
      </c>
      <c r="V1520" s="53">
        <f>T1520/2</f>
        <v>9.5245305488215484E-2</v>
      </c>
      <c r="W1520" s="50">
        <f>RANK(J1520,J:J,1)</f>
        <v>797</v>
      </c>
      <c r="X1520" s="50">
        <f>YEAR(B1520)</f>
        <v>2012</v>
      </c>
      <c r="Y1520" s="50">
        <f>MONTH(B1520)</f>
        <v>1</v>
      </c>
      <c r="Z1520" s="56">
        <f>X1520*100+Y1520</f>
        <v>201201</v>
      </c>
      <c r="AA1520" s="56">
        <f>WEEKNUM(B1520,1)</f>
        <v>1</v>
      </c>
      <c r="AB1520" s="58">
        <f>IF(ISBLANK(B1520)," ",MAX(B1520-B1519-1,0))</f>
        <v>0</v>
      </c>
      <c r="AC1520" s="56">
        <f>DAY(B1520)</f>
        <v>2</v>
      </c>
      <c r="AD1520" s="53">
        <f>U1520+V1520</f>
        <v>0.17229602097643096</v>
      </c>
      <c r="AE1520" s="56">
        <f>IF("1-Swim"=D1520,E1520*46.7,IF("2-Bike"=D1520,E1520,IF("3-Run"=D1520,E1520*4.27,0)))</f>
        <v>4.6970000000000001</v>
      </c>
    </row>
    <row r="1521" spans="1:31" x14ac:dyDescent="0.25">
      <c r="A1521" s="50">
        <v>1520</v>
      </c>
      <c r="B1521" s="51">
        <v>40911</v>
      </c>
      <c r="C1521" s="75">
        <f>B1521</f>
        <v>40911</v>
      </c>
      <c r="D1521" s="50" t="s">
        <v>1223</v>
      </c>
      <c r="E1521" s="50">
        <v>1.25</v>
      </c>
      <c r="F1521" s="50">
        <v>0</v>
      </c>
      <c r="G1521" s="50">
        <v>11</v>
      </c>
      <c r="H1521" s="50">
        <v>58</v>
      </c>
      <c r="I1521" s="53">
        <f>IF(E1521&gt;0,TIME(F1521,G1521,H1521),"")</f>
        <v>8.3101851851851861E-3</v>
      </c>
      <c r="J1521" s="54">
        <f>IF(E1521&gt;0,TIME(F1521,G1521,H1521)/E1521,"")</f>
        <v>6.6481481481481487E-3</v>
      </c>
      <c r="K1521" s="50" t="s">
        <v>774</v>
      </c>
      <c r="L1521" s="50" t="s">
        <v>778</v>
      </c>
      <c r="M1521" s="55">
        <f>IF(D1521&gt;0,0.0416666666666667/J1521,"")</f>
        <v>6.2674094707520931</v>
      </c>
      <c r="N1521" s="50">
        <v>0</v>
      </c>
      <c r="O1521" s="50" t="s">
        <v>253</v>
      </c>
      <c r="Q1521" s="151">
        <f>IF("1-Swim"=D1521,J1521*2.4,IF("2-Bike"=D1521,J1521*112,IF("3-Run"=D1521,J1521*26.2,0)))</f>
        <v>0.17418148148148149</v>
      </c>
      <c r="R1521" s="151">
        <f>Q1521/2</f>
        <v>8.7090740740740746E-2</v>
      </c>
      <c r="S1521" s="53">
        <f>J1521*26.2</f>
        <v>0.17418148148148149</v>
      </c>
      <c r="T1521" s="53">
        <f>(J1521+0.0013889)*26.2</f>
        <v>0.21057066148148149</v>
      </c>
      <c r="U1521" s="53">
        <f>S1521/2</f>
        <v>8.7090740740740746E-2</v>
      </c>
      <c r="V1521" s="53">
        <f>T1521/2</f>
        <v>0.10528533074074074</v>
      </c>
      <c r="W1521" s="50">
        <f>RANK(J1521,J:J,1)</f>
        <v>1145</v>
      </c>
      <c r="X1521" s="50">
        <f>YEAR(B1521)</f>
        <v>2012</v>
      </c>
      <c r="Y1521" s="50">
        <f>MONTH(B1521)</f>
        <v>1</v>
      </c>
      <c r="Z1521" s="56">
        <f>X1521*100+Y1521</f>
        <v>201201</v>
      </c>
      <c r="AA1521" s="56">
        <f>WEEKNUM(B1521,1)</f>
        <v>1</v>
      </c>
      <c r="AB1521" s="58">
        <f>IF(ISBLANK(B1521)," ",MAX(B1521-B1520-1,0))</f>
        <v>0</v>
      </c>
      <c r="AC1521" s="56">
        <f>DAY(B1521)</f>
        <v>3</v>
      </c>
      <c r="AD1521" s="53">
        <f>U1521+V1521</f>
        <v>0.1923760714814815</v>
      </c>
      <c r="AE1521" s="56">
        <f>IF("1-Swim"=D1521,E1521*46.7,IF("2-Bike"=D1521,E1521,IF("3-Run"=D1521,E1521*4.27,0)))</f>
        <v>5.3374999999999995</v>
      </c>
    </row>
    <row r="1522" spans="1:31" x14ac:dyDescent="0.25">
      <c r="A1522" s="50">
        <v>1521</v>
      </c>
      <c r="B1522" s="51">
        <v>40912</v>
      </c>
      <c r="C1522" s="75">
        <f>B1522</f>
        <v>40912</v>
      </c>
      <c r="D1522" s="50" t="s">
        <v>1223</v>
      </c>
      <c r="E1522" s="50">
        <v>2</v>
      </c>
      <c r="F1522" s="50">
        <v>0</v>
      </c>
      <c r="G1522" s="50">
        <v>19</v>
      </c>
      <c r="H1522" s="50">
        <v>58</v>
      </c>
      <c r="I1522" s="53">
        <f>IF(E1522&gt;0,TIME(F1522,G1522,H1522),"")</f>
        <v>1.3865740740740739E-2</v>
      </c>
      <c r="J1522" s="54">
        <f>IF(E1522&gt;0,TIME(F1522,G1522,H1522)/E1522,"")</f>
        <v>6.9328703703703696E-3</v>
      </c>
      <c r="K1522" s="50" t="s">
        <v>774</v>
      </c>
      <c r="L1522" s="50" t="s">
        <v>778</v>
      </c>
      <c r="M1522" s="55">
        <f>IF(D1522&gt;0,0.0416666666666667/J1522,"")</f>
        <v>6.0100166944908233</v>
      </c>
      <c r="N1522" s="50">
        <v>0</v>
      </c>
      <c r="O1522" s="50" t="s">
        <v>253</v>
      </c>
      <c r="Q1522" s="151">
        <f>IF("1-Swim"=D1522,J1522*2.4,IF("2-Bike"=D1522,J1522*112,IF("3-Run"=D1522,J1522*26.2,0)))</f>
        <v>0.18164120370370368</v>
      </c>
      <c r="R1522" s="151">
        <f>Q1522/2</f>
        <v>9.082060185185184E-2</v>
      </c>
      <c r="S1522" s="53">
        <f>J1522*26.2</f>
        <v>0.18164120370370368</v>
      </c>
      <c r="T1522" s="53">
        <f>(J1522+0.0013889)*26.2</f>
        <v>0.21803038370370367</v>
      </c>
      <c r="U1522" s="53">
        <f>S1522/2</f>
        <v>9.082060185185184E-2</v>
      </c>
      <c r="V1522" s="53">
        <f>T1522/2</f>
        <v>0.10901519185185184</v>
      </c>
      <c r="W1522" s="50">
        <f>RANK(J1522,J:J,1)</f>
        <v>1468</v>
      </c>
      <c r="X1522" s="50">
        <f>YEAR(B1522)</f>
        <v>2012</v>
      </c>
      <c r="Y1522" s="50">
        <f>MONTH(B1522)</f>
        <v>1</v>
      </c>
      <c r="Z1522" s="56">
        <f>X1522*100+Y1522</f>
        <v>201201</v>
      </c>
      <c r="AA1522" s="56">
        <f>WEEKNUM(B1522,1)</f>
        <v>1</v>
      </c>
      <c r="AB1522" s="58">
        <f>IF(ISBLANK(B1522)," ",MAX(B1522-B1521-1,0))</f>
        <v>0</v>
      </c>
      <c r="AC1522" s="56">
        <f>DAY(B1522)</f>
        <v>4</v>
      </c>
      <c r="AD1522" s="53">
        <f>U1522+V1522</f>
        <v>0.19983579370370369</v>
      </c>
      <c r="AE1522" s="56">
        <f>IF("1-Swim"=D1522,E1522*46.7,IF("2-Bike"=D1522,E1522,IF("3-Run"=D1522,E1522*4.27,0)))</f>
        <v>8.5399999999999991</v>
      </c>
    </row>
    <row r="1523" spans="1:31" x14ac:dyDescent="0.25">
      <c r="A1523" s="50">
        <v>1522</v>
      </c>
      <c r="B1523" s="51">
        <v>40913</v>
      </c>
      <c r="C1523" s="75">
        <f>B1523</f>
        <v>40913</v>
      </c>
      <c r="D1523" s="50" t="s">
        <v>1223</v>
      </c>
      <c r="E1523" s="50">
        <v>1.5</v>
      </c>
      <c r="F1523" s="50">
        <v>0</v>
      </c>
      <c r="G1523" s="50">
        <v>13</v>
      </c>
      <c r="H1523" s="50">
        <v>46</v>
      </c>
      <c r="I1523" s="53">
        <f>IF(E1523&gt;0,TIME(F1523,G1523,H1523),"")</f>
        <v>9.5601851851851855E-3</v>
      </c>
      <c r="J1523" s="54">
        <f>IF(E1523&gt;0,TIME(F1523,G1523,H1523)/E1523,"")</f>
        <v>6.3734567901234567E-3</v>
      </c>
      <c r="K1523" s="50" t="s">
        <v>774</v>
      </c>
      <c r="L1523" s="50" t="s">
        <v>778</v>
      </c>
      <c r="M1523" s="55">
        <f>IF(D1523&gt;0,0.0416666666666667/J1523,"")</f>
        <v>6.5375302663438308</v>
      </c>
      <c r="N1523" s="50">
        <v>0</v>
      </c>
      <c r="O1523" s="50" t="s">
        <v>253</v>
      </c>
      <c r="Q1523" s="151">
        <f>IF("1-Swim"=D1523,J1523*2.4,IF("2-Bike"=D1523,J1523*112,IF("3-Run"=D1523,J1523*26.2,0)))</f>
        <v>0.16698456790123456</v>
      </c>
      <c r="R1523" s="151">
        <f>Q1523/2</f>
        <v>8.349228395061728E-2</v>
      </c>
      <c r="S1523" s="53">
        <f>J1523*26.2</f>
        <v>0.16698456790123456</v>
      </c>
      <c r="T1523" s="53">
        <f>(J1523+0.0013889)*26.2</f>
        <v>0.20337374790123455</v>
      </c>
      <c r="U1523" s="53">
        <f>S1523/2</f>
        <v>8.349228395061728E-2</v>
      </c>
      <c r="V1523" s="53">
        <f>T1523/2</f>
        <v>0.10168687395061728</v>
      </c>
      <c r="W1523" s="50">
        <f>RANK(J1523,J:J,1)</f>
        <v>923</v>
      </c>
      <c r="X1523" s="50">
        <f>YEAR(B1523)</f>
        <v>2012</v>
      </c>
      <c r="Y1523" s="50">
        <f>MONTH(B1523)</f>
        <v>1</v>
      </c>
      <c r="Z1523" s="56">
        <f>X1523*100+Y1523</f>
        <v>201201</v>
      </c>
      <c r="AA1523" s="56">
        <f>WEEKNUM(B1523,1)</f>
        <v>1</v>
      </c>
      <c r="AB1523" s="58">
        <f>IF(ISBLANK(B1523)," ",MAX(B1523-B1522-1,0))</f>
        <v>0</v>
      </c>
      <c r="AC1523" s="56">
        <f>DAY(B1523)</f>
        <v>5</v>
      </c>
      <c r="AD1523" s="53">
        <f>U1523+V1523</f>
        <v>0.18517915790123457</v>
      </c>
      <c r="AE1523" s="56">
        <f>IF("1-Swim"=D1523,E1523*46.7,IF("2-Bike"=D1523,E1523,IF("3-Run"=D1523,E1523*4.27,0)))</f>
        <v>6.4049999999999994</v>
      </c>
    </row>
    <row r="1524" spans="1:31" x14ac:dyDescent="0.25">
      <c r="A1524" s="50">
        <v>1523</v>
      </c>
      <c r="B1524" s="51">
        <v>40914</v>
      </c>
      <c r="C1524" s="75">
        <f>B1524</f>
        <v>40914</v>
      </c>
      <c r="D1524" s="50" t="s">
        <v>1223</v>
      </c>
      <c r="E1524" s="50">
        <v>2</v>
      </c>
      <c r="F1524" s="50">
        <v>0</v>
      </c>
      <c r="G1524" s="50">
        <v>19</v>
      </c>
      <c r="H1524" s="50">
        <v>5</v>
      </c>
      <c r="I1524" s="53">
        <f>IF(E1524&gt;0,TIME(F1524,G1524,H1524),"")</f>
        <v>1.3252314814814814E-2</v>
      </c>
      <c r="J1524" s="54">
        <f>IF(E1524&gt;0,TIME(F1524,G1524,H1524)/E1524,"")</f>
        <v>6.626157407407407E-3</v>
      </c>
      <c r="K1524" s="50" t="s">
        <v>774</v>
      </c>
      <c r="L1524" s="50" t="s">
        <v>778</v>
      </c>
      <c r="M1524" s="55">
        <f>IF(D1524&gt;0,0.0416666666666667/J1524,"")</f>
        <v>6.2882096069869045</v>
      </c>
      <c r="N1524" s="50">
        <v>0</v>
      </c>
      <c r="O1524" s="50" t="s">
        <v>253</v>
      </c>
      <c r="Q1524" s="151">
        <f>IF("1-Swim"=D1524,J1524*2.4,IF("2-Bike"=D1524,J1524*112,IF("3-Run"=D1524,J1524*26.2,0)))</f>
        <v>0.17360532407407406</v>
      </c>
      <c r="R1524" s="151">
        <f>Q1524/2</f>
        <v>8.6802662037037029E-2</v>
      </c>
      <c r="S1524" s="53">
        <f>J1524*26.2</f>
        <v>0.17360532407407406</v>
      </c>
      <c r="T1524" s="53">
        <f>(J1524+0.0013889)*26.2</f>
        <v>0.20999450407407405</v>
      </c>
      <c r="U1524" s="53">
        <f>S1524/2</f>
        <v>8.6802662037037029E-2</v>
      </c>
      <c r="V1524" s="53">
        <f>T1524/2</f>
        <v>0.10499725203703703</v>
      </c>
      <c r="W1524" s="50">
        <f>RANK(J1524,J:J,1)</f>
        <v>1120</v>
      </c>
      <c r="X1524" s="50">
        <f>YEAR(B1524)</f>
        <v>2012</v>
      </c>
      <c r="Y1524" s="50">
        <f>MONTH(B1524)</f>
        <v>1</v>
      </c>
      <c r="Z1524" s="56">
        <f>X1524*100+Y1524</f>
        <v>201201</v>
      </c>
      <c r="AA1524" s="56">
        <f>WEEKNUM(B1524,1)</f>
        <v>1</v>
      </c>
      <c r="AB1524" s="58">
        <f>IF(ISBLANK(B1524)," ",MAX(B1524-B1523-1,0))</f>
        <v>0</v>
      </c>
      <c r="AC1524" s="56">
        <f>DAY(B1524)</f>
        <v>6</v>
      </c>
      <c r="AD1524" s="53">
        <f>U1524+V1524</f>
        <v>0.19179991407407404</v>
      </c>
      <c r="AE1524" s="56">
        <f>IF("1-Swim"=D1524,E1524*46.7,IF("2-Bike"=D1524,E1524,IF("3-Run"=D1524,E1524*4.27,0)))</f>
        <v>8.5399999999999991</v>
      </c>
    </row>
    <row r="1525" spans="1:31" x14ac:dyDescent="0.25">
      <c r="A1525" s="50">
        <v>1524</v>
      </c>
      <c r="B1525" s="51">
        <v>40915</v>
      </c>
      <c r="C1525" s="75">
        <f>B1525</f>
        <v>40915</v>
      </c>
      <c r="D1525" s="50" t="s">
        <v>1223</v>
      </c>
      <c r="E1525" s="50">
        <v>1</v>
      </c>
      <c r="F1525" s="50">
        <v>0</v>
      </c>
      <c r="G1525" s="50">
        <v>9</v>
      </c>
      <c r="H1525" s="50">
        <v>11</v>
      </c>
      <c r="I1525" s="53">
        <f>IF(E1525&gt;0,TIME(F1525,G1525,H1525),"")</f>
        <v>6.3773148148148148E-3</v>
      </c>
      <c r="J1525" s="54">
        <f>IF(E1525&gt;0,TIME(F1525,G1525,H1525)/E1525,"")</f>
        <v>6.3773148148148148E-3</v>
      </c>
      <c r="K1525" s="50" t="s">
        <v>772</v>
      </c>
      <c r="L1525" s="50" t="s">
        <v>777</v>
      </c>
      <c r="M1525" s="55">
        <f>IF(D1525&gt;0,0.0416666666666667/J1525,"")</f>
        <v>6.5335753176043605</v>
      </c>
      <c r="N1525" s="50">
        <v>0</v>
      </c>
      <c r="O1525" s="50" t="s">
        <v>253</v>
      </c>
      <c r="Q1525" s="151">
        <f>IF("1-Swim"=D1525,J1525*2.4,IF("2-Bike"=D1525,J1525*112,IF("3-Run"=D1525,J1525*26.2,0)))</f>
        <v>0.16708564814814814</v>
      </c>
      <c r="R1525" s="151">
        <f>Q1525/2</f>
        <v>8.3542824074074068E-2</v>
      </c>
      <c r="S1525" s="53">
        <f>J1525*26.2</f>
        <v>0.16708564814814814</v>
      </c>
      <c r="T1525" s="53">
        <f>(J1525+0.0013889)*26.2</f>
        <v>0.20347482814814816</v>
      </c>
      <c r="U1525" s="53">
        <f>S1525/2</f>
        <v>8.3542824074074068E-2</v>
      </c>
      <c r="V1525" s="53">
        <f>T1525/2</f>
        <v>0.10173741407407408</v>
      </c>
      <c r="W1525" s="50">
        <f>RANK(J1525,J:J,1)</f>
        <v>925</v>
      </c>
      <c r="X1525" s="50">
        <f>YEAR(B1525)</f>
        <v>2012</v>
      </c>
      <c r="Y1525" s="50">
        <f>MONTH(B1525)</f>
        <v>1</v>
      </c>
      <c r="Z1525" s="56">
        <f>X1525*100+Y1525</f>
        <v>201201</v>
      </c>
      <c r="AA1525" s="56">
        <f>WEEKNUM(B1525,1)</f>
        <v>1</v>
      </c>
      <c r="AB1525" s="58">
        <f>IF(ISBLANK(B1525)," ",MAX(B1525-B1524-1,0))</f>
        <v>0</v>
      </c>
      <c r="AC1525" s="56">
        <f>DAY(B1525)</f>
        <v>7</v>
      </c>
      <c r="AD1525" s="53">
        <f>U1525+V1525</f>
        <v>0.18528023814814815</v>
      </c>
      <c r="AE1525" s="56">
        <f>IF("1-Swim"=D1525,E1525*46.7,IF("2-Bike"=D1525,E1525,IF("3-Run"=D1525,E1525*4.27,0)))</f>
        <v>4.2699999999999996</v>
      </c>
    </row>
    <row r="1526" spans="1:31" x14ac:dyDescent="0.25">
      <c r="A1526" s="50">
        <v>1525</v>
      </c>
      <c r="B1526" s="51">
        <v>40916</v>
      </c>
      <c r="C1526" s="75">
        <f>B1526</f>
        <v>40916</v>
      </c>
      <c r="D1526" s="50" t="s">
        <v>1223</v>
      </c>
      <c r="E1526" s="50">
        <v>1.29</v>
      </c>
      <c r="F1526" s="50">
        <v>0</v>
      </c>
      <c r="G1526" s="50">
        <v>11</v>
      </c>
      <c r="H1526" s="50">
        <v>0</v>
      </c>
      <c r="I1526" s="53">
        <f>IF(E1526&gt;0,TIME(F1526,G1526,H1526),"")</f>
        <v>7.6388888888888886E-3</v>
      </c>
      <c r="J1526" s="54">
        <f>IF(E1526&gt;0,TIME(F1526,G1526,H1526)/E1526,"")</f>
        <v>5.921619293712317E-3</v>
      </c>
      <c r="K1526" s="50" t="s">
        <v>772</v>
      </c>
      <c r="L1526" s="50" t="s">
        <v>777</v>
      </c>
      <c r="M1526" s="55">
        <f>IF(D1526&gt;0,0.0416666666666667/J1526,"")</f>
        <v>7.0363636363636415</v>
      </c>
      <c r="N1526" s="50">
        <v>0</v>
      </c>
      <c r="O1526" s="50" t="s">
        <v>253</v>
      </c>
      <c r="Q1526" s="151">
        <f>IF("1-Swim"=D1526,J1526*2.4,IF("2-Bike"=D1526,J1526*112,IF("3-Run"=D1526,J1526*26.2,0)))</f>
        <v>0.1551464254952627</v>
      </c>
      <c r="R1526" s="151">
        <f>Q1526/2</f>
        <v>7.7573212747631348E-2</v>
      </c>
      <c r="S1526" s="53">
        <f>J1526*26.2</f>
        <v>0.1551464254952627</v>
      </c>
      <c r="T1526" s="53">
        <f>(J1526+0.0013889)*26.2</f>
        <v>0.19153560549526272</v>
      </c>
      <c r="U1526" s="53">
        <f>S1526/2</f>
        <v>7.7573212747631348E-2</v>
      </c>
      <c r="V1526" s="53">
        <f>T1526/2</f>
        <v>9.5767802747631359E-2</v>
      </c>
      <c r="W1526" s="50">
        <f>RANK(J1526,J:J,1)</f>
        <v>804</v>
      </c>
      <c r="X1526" s="50">
        <f>YEAR(B1526)</f>
        <v>2012</v>
      </c>
      <c r="Y1526" s="50">
        <f>MONTH(B1526)</f>
        <v>1</v>
      </c>
      <c r="Z1526" s="56">
        <f>X1526*100+Y1526</f>
        <v>201201</v>
      </c>
      <c r="AA1526" s="56">
        <f>WEEKNUM(B1526,1)</f>
        <v>2</v>
      </c>
      <c r="AB1526" s="58">
        <f>IF(ISBLANK(B1526)," ",MAX(B1526-B1525-1,0))</f>
        <v>0</v>
      </c>
      <c r="AC1526" s="56">
        <f>DAY(B1526)</f>
        <v>8</v>
      </c>
      <c r="AD1526" s="53">
        <f>U1526+V1526</f>
        <v>0.17334101549526271</v>
      </c>
      <c r="AE1526" s="56">
        <f>IF("1-Swim"=D1526,E1526*46.7,IF("2-Bike"=D1526,E1526,IF("3-Run"=D1526,E1526*4.27,0)))</f>
        <v>5.5082999999999993</v>
      </c>
    </row>
    <row r="1527" spans="1:31" x14ac:dyDescent="0.25">
      <c r="A1527" s="50">
        <v>1526</v>
      </c>
      <c r="B1527" s="51">
        <v>40917</v>
      </c>
      <c r="C1527" s="75">
        <f>B1527</f>
        <v>40917</v>
      </c>
      <c r="D1527" s="50" t="s">
        <v>1223</v>
      </c>
      <c r="E1527" s="50">
        <v>1.5</v>
      </c>
      <c r="F1527" s="50">
        <v>0</v>
      </c>
      <c r="G1527" s="50">
        <v>14</v>
      </c>
      <c r="H1527" s="50">
        <v>6</v>
      </c>
      <c r="I1527" s="53">
        <f>IF(E1527&gt;0,TIME(F1527,G1527,H1527),"")</f>
        <v>9.7916666666666655E-3</v>
      </c>
      <c r="J1527" s="54">
        <f>IF(E1527&gt;0,TIME(F1527,G1527,H1527)/E1527,"")</f>
        <v>6.5277777777777773E-3</v>
      </c>
      <c r="K1527" s="50" t="s">
        <v>774</v>
      </c>
      <c r="L1527" s="50" t="s">
        <v>778</v>
      </c>
      <c r="M1527" s="55">
        <f>IF(D1527&gt;0,0.0416666666666667/J1527,"")</f>
        <v>6.3829787234042605</v>
      </c>
      <c r="N1527" s="50">
        <v>0</v>
      </c>
      <c r="O1527" s="50" t="s">
        <v>253</v>
      </c>
      <c r="Q1527" s="151">
        <f>IF("1-Swim"=D1527,J1527*2.4,IF("2-Bike"=D1527,J1527*112,IF("3-Run"=D1527,J1527*26.2,0)))</f>
        <v>0.17102777777777775</v>
      </c>
      <c r="R1527" s="151">
        <f>Q1527/2</f>
        <v>8.5513888888888875E-2</v>
      </c>
      <c r="S1527" s="53">
        <f>J1527*26.2</f>
        <v>0.17102777777777775</v>
      </c>
      <c r="T1527" s="53">
        <f>(J1527+0.0013889)*26.2</f>
        <v>0.20741695777777774</v>
      </c>
      <c r="U1527" s="53">
        <f>S1527/2</f>
        <v>8.5513888888888875E-2</v>
      </c>
      <c r="V1527" s="53">
        <f>T1527/2</f>
        <v>0.10370847888888887</v>
      </c>
      <c r="W1527" s="50">
        <f>RANK(J1527,J:J,1)</f>
        <v>1032</v>
      </c>
      <c r="X1527" s="50">
        <f>YEAR(B1527)</f>
        <v>2012</v>
      </c>
      <c r="Y1527" s="50">
        <f>MONTH(B1527)</f>
        <v>1</v>
      </c>
      <c r="Z1527" s="56">
        <f>X1527*100+Y1527</f>
        <v>201201</v>
      </c>
      <c r="AA1527" s="56">
        <f>WEEKNUM(B1527,1)</f>
        <v>2</v>
      </c>
      <c r="AB1527" s="58">
        <f>IF(ISBLANK(B1527)," ",MAX(B1527-B1526-1,0))</f>
        <v>0</v>
      </c>
      <c r="AC1527" s="56">
        <f>DAY(B1527)</f>
        <v>9</v>
      </c>
      <c r="AD1527" s="53">
        <f>U1527+V1527</f>
        <v>0.18922236777777773</v>
      </c>
      <c r="AE1527" s="56">
        <f>IF("1-Swim"=D1527,E1527*46.7,IF("2-Bike"=D1527,E1527,IF("3-Run"=D1527,E1527*4.27,0)))</f>
        <v>6.4049999999999994</v>
      </c>
    </row>
    <row r="1528" spans="1:31" x14ac:dyDescent="0.25">
      <c r="A1528" s="50">
        <v>1527</v>
      </c>
      <c r="B1528" s="51">
        <v>40918</v>
      </c>
      <c r="C1528" s="75">
        <f>B1528</f>
        <v>40918</v>
      </c>
      <c r="D1528" s="50" t="s">
        <v>1223</v>
      </c>
      <c r="E1528" s="50">
        <v>1</v>
      </c>
      <c r="F1528" s="50">
        <v>0</v>
      </c>
      <c r="G1528" s="50">
        <v>9</v>
      </c>
      <c r="H1528" s="50">
        <v>26</v>
      </c>
      <c r="I1528" s="53">
        <f>IF(E1528&gt;0,TIME(F1528,G1528,H1528),"")</f>
        <v>6.5509259259259262E-3</v>
      </c>
      <c r="J1528" s="54">
        <f>IF(E1528&gt;0,TIME(F1528,G1528,H1528)/E1528,"")</f>
        <v>6.5509259259259262E-3</v>
      </c>
      <c r="K1528" s="50" t="s">
        <v>774</v>
      </c>
      <c r="L1528" s="50" t="s">
        <v>778</v>
      </c>
      <c r="M1528" s="55">
        <f>IF(D1528&gt;0,0.0416666666666667/J1528,"")</f>
        <v>6.3604240282685556</v>
      </c>
      <c r="N1528" s="50">
        <v>0</v>
      </c>
      <c r="O1528" s="50" t="s">
        <v>253</v>
      </c>
      <c r="P1528" s="50" t="s">
        <v>62</v>
      </c>
      <c r="Q1528" s="151">
        <f>IF("1-Swim"=D1528,J1528*2.4,IF("2-Bike"=D1528,J1528*112,IF("3-Run"=D1528,J1528*26.2,0)))</f>
        <v>0.17163425925925926</v>
      </c>
      <c r="R1528" s="151">
        <f>Q1528/2</f>
        <v>8.5817129629629632E-2</v>
      </c>
      <c r="S1528" s="53">
        <f>J1528*26.2</f>
        <v>0.17163425925925926</v>
      </c>
      <c r="T1528" s="53">
        <f>(J1528+0.0013889)*26.2</f>
        <v>0.20802343925925923</v>
      </c>
      <c r="U1528" s="53">
        <f>S1528/2</f>
        <v>8.5817129629629632E-2</v>
      </c>
      <c r="V1528" s="53">
        <f>T1528/2</f>
        <v>0.10401171962962961</v>
      </c>
      <c r="W1528" s="50">
        <f>RANK(J1528,J:J,1)</f>
        <v>1048</v>
      </c>
      <c r="X1528" s="50">
        <f>YEAR(B1528)</f>
        <v>2012</v>
      </c>
      <c r="Y1528" s="50">
        <f>MONTH(B1528)</f>
        <v>1</v>
      </c>
      <c r="Z1528" s="56">
        <f>X1528*100+Y1528</f>
        <v>201201</v>
      </c>
      <c r="AA1528" s="56">
        <f>WEEKNUM(B1528,1)</f>
        <v>2</v>
      </c>
      <c r="AB1528" s="58">
        <f>IF(ISBLANK(B1528)," ",MAX(B1528-B1527-1,0))</f>
        <v>0</v>
      </c>
      <c r="AC1528" s="56">
        <f>DAY(B1528)</f>
        <v>10</v>
      </c>
      <c r="AD1528" s="53">
        <f>U1528+V1528</f>
        <v>0.18982884925925925</v>
      </c>
      <c r="AE1528" s="56">
        <f>IF("1-Swim"=D1528,E1528*46.7,IF("2-Bike"=D1528,E1528,IF("3-Run"=D1528,E1528*4.27,0)))</f>
        <v>4.2699999999999996</v>
      </c>
    </row>
    <row r="1529" spans="1:31" x14ac:dyDescent="0.25">
      <c r="A1529" s="50">
        <v>1528</v>
      </c>
      <c r="B1529" s="51">
        <v>40919</v>
      </c>
      <c r="C1529" s="75">
        <f>B1529</f>
        <v>40919</v>
      </c>
      <c r="D1529" s="50" t="s">
        <v>1223</v>
      </c>
      <c r="E1529" s="50">
        <v>2.2599999999999998</v>
      </c>
      <c r="F1529" s="50">
        <v>0</v>
      </c>
      <c r="G1529" s="50">
        <v>23</v>
      </c>
      <c r="H1529" s="50">
        <v>50</v>
      </c>
      <c r="I1529" s="53">
        <f>IF(E1529&gt;0,TIME(F1529,G1529,H1529),"")</f>
        <v>1.6550925925925924E-2</v>
      </c>
      <c r="J1529" s="54">
        <f>IF(E1529&gt;0,TIME(F1529,G1529,H1529)/E1529,"")</f>
        <v>7.3234185512946574E-3</v>
      </c>
      <c r="K1529" s="50" t="s">
        <v>774</v>
      </c>
      <c r="L1529" s="50" t="s">
        <v>778</v>
      </c>
      <c r="M1529" s="55">
        <f>IF(D1529&gt;0,0.0416666666666667/J1529,"")</f>
        <v>5.6895104895104938</v>
      </c>
      <c r="N1529" s="50">
        <v>0</v>
      </c>
      <c r="O1529" s="50" t="s">
        <v>253</v>
      </c>
      <c r="P1529" s="143"/>
      <c r="Q1529" s="151">
        <f>IF("1-Swim"=D1529,J1529*2.4,IF("2-Bike"=D1529,J1529*112,IF("3-Run"=D1529,J1529*26.2,0)))</f>
        <v>0.19187356604392003</v>
      </c>
      <c r="R1529" s="151">
        <f>Q1529/2</f>
        <v>9.5936783021960015E-2</v>
      </c>
      <c r="S1529" s="53">
        <f>J1529*26.2</f>
        <v>0.19187356604392003</v>
      </c>
      <c r="T1529" s="53">
        <f>(J1529+0.0013889)*26.2</f>
        <v>0.22826274604392002</v>
      </c>
      <c r="U1529" s="53">
        <f>S1529/2</f>
        <v>9.5936783021960015E-2</v>
      </c>
      <c r="V1529" s="53">
        <f>T1529/2</f>
        <v>0.11413137302196001</v>
      </c>
      <c r="W1529" s="50">
        <f>RANK(J1529,J:J,1)</f>
        <v>1916</v>
      </c>
      <c r="X1529" s="50">
        <f>YEAR(B1529)</f>
        <v>2012</v>
      </c>
      <c r="Y1529" s="50">
        <f>MONTH(B1529)</f>
        <v>1</v>
      </c>
      <c r="Z1529" s="56">
        <f>X1529*100+Y1529</f>
        <v>201201</v>
      </c>
      <c r="AA1529" s="56">
        <f>WEEKNUM(B1529,1)</f>
        <v>2</v>
      </c>
      <c r="AB1529" s="58">
        <f>IF(ISBLANK(B1529)," ",MAX(B1529-B1528-1,0))</f>
        <v>0</v>
      </c>
      <c r="AC1529" s="56">
        <f>DAY(B1529)</f>
        <v>11</v>
      </c>
      <c r="AD1529" s="53">
        <f>U1529+V1529</f>
        <v>0.21006815604392004</v>
      </c>
      <c r="AE1529" s="56">
        <f>IF("1-Swim"=D1529,E1529*46.7,IF("2-Bike"=D1529,E1529,IF("3-Run"=D1529,E1529*4.27,0)))</f>
        <v>9.6501999999999981</v>
      </c>
    </row>
    <row r="1530" spans="1:31" x14ac:dyDescent="0.25">
      <c r="A1530" s="50">
        <v>1529</v>
      </c>
      <c r="B1530" s="51">
        <v>40920</v>
      </c>
      <c r="C1530" s="75">
        <f>B1530</f>
        <v>40920</v>
      </c>
      <c r="D1530" s="50" t="s">
        <v>1223</v>
      </c>
      <c r="E1530" s="50">
        <v>1.53</v>
      </c>
      <c r="F1530" s="50">
        <v>0</v>
      </c>
      <c r="G1530" s="50">
        <v>14</v>
      </c>
      <c r="H1530" s="50">
        <v>42</v>
      </c>
      <c r="I1530" s="53">
        <f>IF(E1530&gt;0,TIME(F1530,G1530,H1530),"")</f>
        <v>1.0208333333333333E-2</v>
      </c>
      <c r="J1530" s="54">
        <f>IF(E1530&gt;0,TIME(F1530,G1530,H1530)/E1530,"")</f>
        <v>6.672113289760348E-3</v>
      </c>
      <c r="K1530" s="50" t="s">
        <v>774</v>
      </c>
      <c r="L1530" s="50" t="s">
        <v>778</v>
      </c>
      <c r="M1530" s="55">
        <f>IF(D1530&gt;0,0.0416666666666667/J1530,"")</f>
        <v>6.2448979591836791</v>
      </c>
      <c r="N1530" s="50">
        <v>0</v>
      </c>
      <c r="O1530" s="50" t="s">
        <v>253</v>
      </c>
      <c r="Q1530" s="151">
        <f>IF("1-Swim"=D1530,J1530*2.4,IF("2-Bike"=D1530,J1530*112,IF("3-Run"=D1530,J1530*26.2,0)))</f>
        <v>0.1748093681917211</v>
      </c>
      <c r="R1530" s="151">
        <f>Q1530/2</f>
        <v>8.7404684095860552E-2</v>
      </c>
      <c r="S1530" s="53">
        <f>J1530*26.2</f>
        <v>0.1748093681917211</v>
      </c>
      <c r="T1530" s="53">
        <f>(J1530+0.0013889)*26.2</f>
        <v>0.21119854819172112</v>
      </c>
      <c r="U1530" s="53">
        <f>S1530/2</f>
        <v>8.7404684095860552E-2</v>
      </c>
      <c r="V1530" s="53">
        <f>T1530/2</f>
        <v>0.10559927409586056</v>
      </c>
      <c r="W1530" s="50">
        <f>RANK(J1530,J:J,1)</f>
        <v>1163</v>
      </c>
      <c r="X1530" s="50">
        <f>YEAR(B1530)</f>
        <v>2012</v>
      </c>
      <c r="Y1530" s="50">
        <f>MONTH(B1530)</f>
        <v>1</v>
      </c>
      <c r="Z1530" s="56">
        <f>X1530*100+Y1530</f>
        <v>201201</v>
      </c>
      <c r="AA1530" s="56">
        <f>WEEKNUM(B1530,1)</f>
        <v>2</v>
      </c>
      <c r="AB1530" s="58">
        <f>IF(ISBLANK(B1530)," ",MAX(B1530-B1529-1,0))</f>
        <v>0</v>
      </c>
      <c r="AC1530" s="56">
        <f>DAY(B1530)</f>
        <v>12</v>
      </c>
      <c r="AD1530" s="53">
        <f>U1530+V1530</f>
        <v>0.19300395819172111</v>
      </c>
      <c r="AE1530" s="56">
        <f>IF("1-Swim"=D1530,E1530*46.7,IF("2-Bike"=D1530,E1530,IF("3-Run"=D1530,E1530*4.27,0)))</f>
        <v>6.5330999999999992</v>
      </c>
    </row>
    <row r="1531" spans="1:31" x14ac:dyDescent="0.25">
      <c r="A1531" s="50">
        <v>1530</v>
      </c>
      <c r="B1531" s="51">
        <v>40921</v>
      </c>
      <c r="C1531" s="75">
        <f>B1531</f>
        <v>40921</v>
      </c>
      <c r="D1531" s="50" t="s">
        <v>1223</v>
      </c>
      <c r="E1531" s="50">
        <v>1</v>
      </c>
      <c r="F1531" s="50">
        <v>0</v>
      </c>
      <c r="G1531" s="50">
        <v>9</v>
      </c>
      <c r="H1531" s="50">
        <v>48</v>
      </c>
      <c r="I1531" s="53">
        <f>IF(E1531&gt;0,TIME(F1531,G1531,H1531),"")</f>
        <v>6.8055555555555569E-3</v>
      </c>
      <c r="J1531" s="54">
        <f>IF(E1531&gt;0,TIME(F1531,G1531,H1531)/E1531,"")</f>
        <v>6.8055555555555569E-3</v>
      </c>
      <c r="K1531" s="50" t="s">
        <v>774</v>
      </c>
      <c r="L1531" s="50" t="s">
        <v>778</v>
      </c>
      <c r="M1531" s="55">
        <f>IF(D1531&gt;0,0.0416666666666667/J1531,"")</f>
        <v>6.12244897959184</v>
      </c>
      <c r="N1531" s="50">
        <v>0</v>
      </c>
      <c r="O1531" s="50" t="s">
        <v>253</v>
      </c>
      <c r="P1531" s="50" t="s">
        <v>779</v>
      </c>
      <c r="Q1531" s="151">
        <f>IF("1-Swim"=D1531,J1531*2.4,IF("2-Bike"=D1531,J1531*112,IF("3-Run"=D1531,J1531*26.2,0)))</f>
        <v>0.17830555555555558</v>
      </c>
      <c r="R1531" s="151">
        <f>Q1531/2</f>
        <v>8.9152777777777789E-2</v>
      </c>
      <c r="S1531" s="53">
        <f>J1531*26.2</f>
        <v>0.17830555555555558</v>
      </c>
      <c r="T1531" s="53">
        <f>(J1531+0.0013889)*26.2</f>
        <v>0.21469473555555557</v>
      </c>
      <c r="U1531" s="53">
        <f>S1531/2</f>
        <v>8.9152777777777789E-2</v>
      </c>
      <c r="V1531" s="53">
        <f>T1531/2</f>
        <v>0.10734736777777779</v>
      </c>
      <c r="W1531" s="50">
        <f>RANK(J1531,J:J,1)</f>
        <v>1309</v>
      </c>
      <c r="X1531" s="50">
        <f>YEAR(B1531)</f>
        <v>2012</v>
      </c>
      <c r="Y1531" s="50">
        <f>MONTH(B1531)</f>
        <v>1</v>
      </c>
      <c r="Z1531" s="56">
        <f>X1531*100+Y1531</f>
        <v>201201</v>
      </c>
      <c r="AA1531" s="56">
        <f>WEEKNUM(B1531,1)</f>
        <v>2</v>
      </c>
      <c r="AB1531" s="58">
        <f>IF(ISBLANK(B1531)," ",MAX(B1531-B1530-1,0))</f>
        <v>0</v>
      </c>
      <c r="AC1531" s="56">
        <f>DAY(B1531)</f>
        <v>13</v>
      </c>
      <c r="AD1531" s="53">
        <f>U1531+V1531</f>
        <v>0.19650014555555556</v>
      </c>
      <c r="AE1531" s="56">
        <f>IF("1-Swim"=D1531,E1531*46.7,IF("2-Bike"=D1531,E1531,IF("3-Run"=D1531,E1531*4.27,0)))</f>
        <v>4.2699999999999996</v>
      </c>
    </row>
    <row r="1532" spans="1:31" x14ac:dyDescent="0.25">
      <c r="A1532" s="50">
        <v>1531</v>
      </c>
      <c r="B1532" s="51">
        <v>40922</v>
      </c>
      <c r="C1532" s="75">
        <f>B1532</f>
        <v>40922</v>
      </c>
      <c r="D1532" s="50" t="s">
        <v>1223</v>
      </c>
      <c r="E1532" s="50">
        <v>1.17</v>
      </c>
      <c r="F1532" s="50">
        <v>0</v>
      </c>
      <c r="G1532" s="50">
        <v>12</v>
      </c>
      <c r="H1532" s="50">
        <v>42</v>
      </c>
      <c r="I1532" s="53">
        <f>IF(E1532&gt;0,TIME(F1532,G1532,H1532),"")</f>
        <v>8.819444444444444E-3</v>
      </c>
      <c r="J1532" s="54">
        <f>IF(E1532&gt;0,TIME(F1532,G1532,H1532)/E1532,"")</f>
        <v>7.5379867046533712E-3</v>
      </c>
      <c r="K1532" s="50" t="s">
        <v>772</v>
      </c>
      <c r="L1532" s="50" t="s">
        <v>777</v>
      </c>
      <c r="M1532" s="55">
        <f>IF(D1532&gt;0,0.0416666666666667/J1532,"")</f>
        <v>5.5275590551181146</v>
      </c>
      <c r="N1532" s="50">
        <v>0</v>
      </c>
      <c r="O1532" s="50" t="s">
        <v>253</v>
      </c>
      <c r="Q1532" s="151">
        <f>IF("1-Swim"=D1532,J1532*2.4,IF("2-Bike"=D1532,J1532*112,IF("3-Run"=D1532,J1532*26.2,0)))</f>
        <v>0.19749525166191831</v>
      </c>
      <c r="R1532" s="151">
        <f>Q1532/2</f>
        <v>9.8747625830959154E-2</v>
      </c>
      <c r="S1532" s="53">
        <f>J1532*26.2</f>
        <v>0.19749525166191831</v>
      </c>
      <c r="T1532" s="53">
        <f>(J1532+0.0013889)*26.2</f>
        <v>0.2338844316619183</v>
      </c>
      <c r="U1532" s="53">
        <f>S1532/2</f>
        <v>9.8747625830959154E-2</v>
      </c>
      <c r="V1532" s="53">
        <f>T1532/2</f>
        <v>0.11694221583095915</v>
      </c>
      <c r="W1532" s="50">
        <f>RANK(J1532,J:J,1)</f>
        <v>2104</v>
      </c>
      <c r="X1532" s="50">
        <f>YEAR(B1532)</f>
        <v>2012</v>
      </c>
      <c r="Y1532" s="50">
        <f>MONTH(B1532)</f>
        <v>1</v>
      </c>
      <c r="Z1532" s="56">
        <f>X1532*100+Y1532</f>
        <v>201201</v>
      </c>
      <c r="AA1532" s="56">
        <f>WEEKNUM(B1532,1)</f>
        <v>2</v>
      </c>
      <c r="AB1532" s="58">
        <f>IF(ISBLANK(B1532)," ",MAX(B1532-B1531-1,0))</f>
        <v>0</v>
      </c>
      <c r="AC1532" s="56">
        <f>DAY(B1532)</f>
        <v>14</v>
      </c>
      <c r="AD1532" s="53">
        <f>U1532+V1532</f>
        <v>0.21568984166191829</v>
      </c>
      <c r="AE1532" s="56">
        <f>IF("1-Swim"=D1532,E1532*46.7,IF("2-Bike"=D1532,E1532,IF("3-Run"=D1532,E1532*4.27,0)))</f>
        <v>4.9958999999999989</v>
      </c>
    </row>
    <row r="1533" spans="1:31" x14ac:dyDescent="0.25">
      <c r="A1533" s="50">
        <v>1532</v>
      </c>
      <c r="B1533" s="51">
        <v>40923</v>
      </c>
      <c r="C1533" s="75">
        <f>B1533</f>
        <v>40923</v>
      </c>
      <c r="D1533" s="50" t="s">
        <v>1223</v>
      </c>
      <c r="E1533" s="50">
        <v>1</v>
      </c>
      <c r="F1533" s="50">
        <v>0</v>
      </c>
      <c r="G1533" s="50">
        <v>9</v>
      </c>
      <c r="H1533" s="50">
        <v>39</v>
      </c>
      <c r="I1533" s="53">
        <f>IF(E1533&gt;0,TIME(F1533,G1533,H1533),"")</f>
        <v>6.7013888888888887E-3</v>
      </c>
      <c r="J1533" s="54">
        <f>IF(E1533&gt;0,TIME(F1533,G1533,H1533)/E1533,"")</f>
        <v>6.7013888888888887E-3</v>
      </c>
      <c r="K1533" s="50" t="s">
        <v>772</v>
      </c>
      <c r="L1533" s="50" t="s">
        <v>777</v>
      </c>
      <c r="M1533" s="55">
        <f>IF(D1533&gt;0,0.0416666666666667/J1533,"")</f>
        <v>6.217616580310886</v>
      </c>
      <c r="N1533" s="50">
        <v>0</v>
      </c>
      <c r="O1533" s="50" t="s">
        <v>253</v>
      </c>
      <c r="P1533" s="143"/>
      <c r="Q1533" s="151">
        <f>IF("1-Swim"=D1533,J1533*2.4,IF("2-Bike"=D1533,J1533*112,IF("3-Run"=D1533,J1533*26.2,0)))</f>
        <v>0.17557638888888888</v>
      </c>
      <c r="R1533" s="151">
        <f>Q1533/2</f>
        <v>8.778819444444444E-2</v>
      </c>
      <c r="S1533" s="53">
        <f>J1533*26.2</f>
        <v>0.17557638888888888</v>
      </c>
      <c r="T1533" s="53">
        <f>(J1533+0.0013889)*26.2</f>
        <v>0.21196556888888887</v>
      </c>
      <c r="U1533" s="53">
        <f>S1533/2</f>
        <v>8.778819444444444E-2</v>
      </c>
      <c r="V1533" s="53">
        <f>T1533/2</f>
        <v>0.10598278444444444</v>
      </c>
      <c r="W1533" s="50">
        <f>RANK(J1533,J:J,1)</f>
        <v>1187</v>
      </c>
      <c r="X1533" s="50">
        <f>YEAR(B1533)</f>
        <v>2012</v>
      </c>
      <c r="Y1533" s="50">
        <f>MONTH(B1533)</f>
        <v>1</v>
      </c>
      <c r="Z1533" s="56">
        <f>X1533*100+Y1533</f>
        <v>201201</v>
      </c>
      <c r="AA1533" s="56">
        <f>WEEKNUM(B1533,1)</f>
        <v>3</v>
      </c>
      <c r="AB1533" s="58">
        <f>IF(ISBLANK(B1533)," ",MAX(B1533-B1532-1,0))</f>
        <v>0</v>
      </c>
      <c r="AC1533" s="56">
        <f>DAY(B1533)</f>
        <v>15</v>
      </c>
      <c r="AD1533" s="53">
        <f>U1533+V1533</f>
        <v>0.19377097888888889</v>
      </c>
      <c r="AE1533" s="56">
        <f>IF("1-Swim"=D1533,E1533*46.7,IF("2-Bike"=D1533,E1533,IF("3-Run"=D1533,E1533*4.27,0)))</f>
        <v>4.2699999999999996</v>
      </c>
    </row>
    <row r="1534" spans="1:31" x14ac:dyDescent="0.25">
      <c r="A1534" s="50">
        <v>1533</v>
      </c>
      <c r="B1534" s="51">
        <v>40924</v>
      </c>
      <c r="C1534" s="75">
        <f>B1534</f>
        <v>40924</v>
      </c>
      <c r="D1534" s="50" t="s">
        <v>1223</v>
      </c>
      <c r="E1534" s="50">
        <v>1.6</v>
      </c>
      <c r="F1534" s="50">
        <v>0</v>
      </c>
      <c r="G1534" s="50">
        <v>16</v>
      </c>
      <c r="H1534" s="50">
        <v>1</v>
      </c>
      <c r="I1534" s="53">
        <f>IF(E1534&gt;0,TIME(F1534,G1534,H1534),"")</f>
        <v>1.1122685185185185E-2</v>
      </c>
      <c r="J1534" s="54">
        <f>IF(E1534&gt;0,TIME(F1534,G1534,H1534)/E1534,"")</f>
        <v>6.95167824074074E-3</v>
      </c>
      <c r="K1534" s="50" t="s">
        <v>772</v>
      </c>
      <c r="L1534" s="143" t="s">
        <v>777</v>
      </c>
      <c r="M1534" s="55">
        <f>IF(D1534&gt;0,0.0416666666666667/J1534,"")</f>
        <v>5.9937565036420448</v>
      </c>
      <c r="N1534" s="50">
        <v>0</v>
      </c>
      <c r="O1534" s="50" t="s">
        <v>253</v>
      </c>
      <c r="P1534" s="143"/>
      <c r="Q1534" s="151">
        <f>IF("1-Swim"=D1534,J1534*2.4,IF("2-Bike"=D1534,J1534*112,IF("3-Run"=D1534,J1534*26.2,0)))</f>
        <v>0.18213396990740738</v>
      </c>
      <c r="R1534" s="151">
        <f>Q1534/2</f>
        <v>9.1066984953703689E-2</v>
      </c>
      <c r="S1534" s="53">
        <f>J1534*26.2</f>
        <v>0.18213396990740738</v>
      </c>
      <c r="T1534" s="53">
        <f>(J1534+0.0013889)*26.2</f>
        <v>0.21852314990740737</v>
      </c>
      <c r="U1534" s="53">
        <f>S1534/2</f>
        <v>9.1066984953703689E-2</v>
      </c>
      <c r="V1534" s="53">
        <f>T1534/2</f>
        <v>0.10926157495370369</v>
      </c>
      <c r="W1534" s="50">
        <f>RANK(J1534,J:J,1)</f>
        <v>1511</v>
      </c>
      <c r="X1534" s="50">
        <f>YEAR(B1534)</f>
        <v>2012</v>
      </c>
      <c r="Y1534" s="50">
        <f>MONTH(B1534)</f>
        <v>1</v>
      </c>
      <c r="Z1534" s="56">
        <f>X1534*100+Y1534</f>
        <v>201201</v>
      </c>
      <c r="AA1534" s="56">
        <f>WEEKNUM(B1534,1)</f>
        <v>3</v>
      </c>
      <c r="AB1534" s="58">
        <f>IF(ISBLANK(B1534)," ",MAX(B1534-B1533-1,0))</f>
        <v>0</v>
      </c>
      <c r="AC1534" s="56">
        <f>DAY(B1534)</f>
        <v>16</v>
      </c>
      <c r="AD1534" s="53">
        <f>U1534+V1534</f>
        <v>0.20032855990740739</v>
      </c>
      <c r="AE1534" s="56">
        <f>IF("1-Swim"=D1534,E1534*46.7,IF("2-Bike"=D1534,E1534,IF("3-Run"=D1534,E1534*4.27,0)))</f>
        <v>6.8319999999999999</v>
      </c>
    </row>
    <row r="1535" spans="1:31" x14ac:dyDescent="0.25">
      <c r="A1535" s="50">
        <v>1534</v>
      </c>
      <c r="B1535" s="51">
        <v>40925</v>
      </c>
      <c r="C1535" s="75">
        <f>B1535</f>
        <v>40925</v>
      </c>
      <c r="D1535" s="50" t="s">
        <v>1223</v>
      </c>
      <c r="E1535" s="50">
        <v>1</v>
      </c>
      <c r="F1535" s="50">
        <v>0</v>
      </c>
      <c r="G1535" s="50">
        <v>9</v>
      </c>
      <c r="H1535" s="50">
        <v>57</v>
      </c>
      <c r="I1535" s="53">
        <f>IF(E1535&gt;0,TIME(F1535,G1535,H1535),"")</f>
        <v>6.9097222222222225E-3</v>
      </c>
      <c r="J1535" s="54">
        <f>IF(E1535&gt;0,TIME(F1535,G1535,H1535)/E1535,"")</f>
        <v>6.9097222222222225E-3</v>
      </c>
      <c r="K1535" s="50" t="s">
        <v>772</v>
      </c>
      <c r="L1535" s="50" t="s">
        <v>777</v>
      </c>
      <c r="M1535" s="55">
        <f>IF(D1535&gt;0,0.0416666666666667/J1535,"")</f>
        <v>6.030150753768849</v>
      </c>
      <c r="N1535" s="50">
        <v>0</v>
      </c>
      <c r="O1535" s="50" t="s">
        <v>253</v>
      </c>
      <c r="Q1535" s="151">
        <f>IF("1-Swim"=D1535,J1535*2.4,IF("2-Bike"=D1535,J1535*112,IF("3-Run"=D1535,J1535*26.2,0)))</f>
        <v>0.18103472222222222</v>
      </c>
      <c r="R1535" s="151">
        <f>Q1535/2</f>
        <v>9.0517361111111111E-2</v>
      </c>
      <c r="S1535" s="53">
        <f>J1535*26.2</f>
        <v>0.18103472222222222</v>
      </c>
      <c r="T1535" s="53">
        <f>(J1535+0.0013889)*26.2</f>
        <v>0.21742390222222222</v>
      </c>
      <c r="U1535" s="53">
        <f>S1535/2</f>
        <v>9.0517361111111111E-2</v>
      </c>
      <c r="V1535" s="53">
        <f>T1535/2</f>
        <v>0.10871195111111111</v>
      </c>
      <c r="W1535" s="50">
        <f>RANK(J1535,J:J,1)</f>
        <v>1439</v>
      </c>
      <c r="X1535" s="50">
        <f>YEAR(B1535)</f>
        <v>2012</v>
      </c>
      <c r="Y1535" s="50">
        <f>MONTH(B1535)</f>
        <v>1</v>
      </c>
      <c r="Z1535" s="56">
        <f>X1535*100+Y1535</f>
        <v>201201</v>
      </c>
      <c r="AA1535" s="56">
        <f>WEEKNUM(B1535,1)</f>
        <v>3</v>
      </c>
      <c r="AB1535" s="58">
        <f>IF(ISBLANK(B1535)," ",MAX(B1535-B1534-1,0))</f>
        <v>0</v>
      </c>
      <c r="AC1535" s="56">
        <f>DAY(B1535)</f>
        <v>17</v>
      </c>
      <c r="AD1535" s="53">
        <f>U1535+V1535</f>
        <v>0.19922931222222223</v>
      </c>
      <c r="AE1535" s="56">
        <f>IF("1-Swim"=D1535,E1535*46.7,IF("2-Bike"=D1535,E1535,IF("3-Run"=D1535,E1535*4.27,0)))</f>
        <v>4.2699999999999996</v>
      </c>
    </row>
    <row r="1536" spans="1:31" x14ac:dyDescent="0.25">
      <c r="A1536" s="50">
        <v>1535</v>
      </c>
      <c r="B1536" s="51">
        <v>40928</v>
      </c>
      <c r="C1536" s="75">
        <f>B1536</f>
        <v>40928</v>
      </c>
      <c r="D1536" s="50" t="s">
        <v>1223</v>
      </c>
      <c r="E1536" s="50">
        <v>2</v>
      </c>
      <c r="F1536" s="50">
        <v>0</v>
      </c>
      <c r="G1536" s="50">
        <v>19</v>
      </c>
      <c r="H1536" s="50">
        <v>1</v>
      </c>
      <c r="I1536" s="53">
        <f>IF(E1536&gt;0,TIME(F1536,G1536,H1536),"")</f>
        <v>1.3206018518518518E-2</v>
      </c>
      <c r="J1536" s="54">
        <f>IF(E1536&gt;0,TIME(F1536,G1536,H1536)/E1536,"")</f>
        <v>6.603009259259259E-3</v>
      </c>
      <c r="K1536" s="50" t="s">
        <v>774</v>
      </c>
      <c r="L1536" s="50" t="s">
        <v>778</v>
      </c>
      <c r="M1536" s="55">
        <f>IF(D1536&gt;0,0.0416666666666667/J1536,"")</f>
        <v>6.3102541630149043</v>
      </c>
      <c r="N1536" s="50">
        <v>0</v>
      </c>
      <c r="O1536" s="50" t="s">
        <v>253</v>
      </c>
      <c r="Q1536" s="151">
        <f>IF("1-Swim"=D1536,J1536*2.4,IF("2-Bike"=D1536,J1536*112,IF("3-Run"=D1536,J1536*26.2,0)))</f>
        <v>0.17299884259259257</v>
      </c>
      <c r="R1536" s="151">
        <f>Q1536/2</f>
        <v>8.6499421296296286E-2</v>
      </c>
      <c r="S1536" s="53">
        <f>J1536*26.2</f>
        <v>0.17299884259259257</v>
      </c>
      <c r="T1536" s="53">
        <f>(J1536+0.0013889)*26.2</f>
        <v>0.20938802259259257</v>
      </c>
      <c r="U1536" s="53">
        <f>S1536/2</f>
        <v>8.6499421296296286E-2</v>
      </c>
      <c r="V1536" s="53">
        <f>T1536/2</f>
        <v>0.10469401129629628</v>
      </c>
      <c r="W1536" s="50">
        <f>RANK(J1536,J:J,1)</f>
        <v>1098</v>
      </c>
      <c r="X1536" s="50">
        <f>YEAR(B1536)</f>
        <v>2012</v>
      </c>
      <c r="Y1536" s="50">
        <f>MONTH(B1536)</f>
        <v>1</v>
      </c>
      <c r="Z1536" s="56">
        <f>X1536*100+Y1536</f>
        <v>201201</v>
      </c>
      <c r="AA1536" s="56">
        <f>WEEKNUM(B1536,1)</f>
        <v>3</v>
      </c>
      <c r="AB1536" s="58">
        <f>IF(ISBLANK(B1536)," ",MAX(B1536-B1535-1,0))</f>
        <v>2</v>
      </c>
      <c r="AC1536" s="56">
        <f>DAY(B1536)</f>
        <v>20</v>
      </c>
      <c r="AD1536" s="53">
        <f>U1536+V1536</f>
        <v>0.19119343259259258</v>
      </c>
      <c r="AE1536" s="56">
        <f>IF("1-Swim"=D1536,E1536*46.7,IF("2-Bike"=D1536,E1536,IF("3-Run"=D1536,E1536*4.27,0)))</f>
        <v>8.5399999999999991</v>
      </c>
    </row>
    <row r="1537" spans="1:31" x14ac:dyDescent="0.25">
      <c r="A1537" s="50">
        <v>1536</v>
      </c>
      <c r="B1537" s="51">
        <v>40930</v>
      </c>
      <c r="C1537" s="75">
        <f>B1537</f>
        <v>40930</v>
      </c>
      <c r="D1537" s="50" t="s">
        <v>1223</v>
      </c>
      <c r="E1537" s="50">
        <v>3.11</v>
      </c>
      <c r="F1537" s="50">
        <v>0</v>
      </c>
      <c r="G1537" s="50">
        <v>33</v>
      </c>
      <c r="H1537" s="50">
        <v>27</v>
      </c>
      <c r="I1537" s="53">
        <f>IF(E1537&gt;0,TIME(F1537,G1537,H1537),"")</f>
        <v>2.3229166666666665E-2</v>
      </c>
      <c r="J1537" s="54">
        <f>IF(E1537&gt;0,TIME(F1537,G1537,H1537)/E1537,"")</f>
        <v>7.4691854233654873E-3</v>
      </c>
      <c r="K1537" s="50" t="s">
        <v>772</v>
      </c>
      <c r="L1537" s="50" t="s">
        <v>777</v>
      </c>
      <c r="M1537" s="55">
        <f>IF(D1537&gt;0,0.0416666666666667/J1537,"")</f>
        <v>5.5784753363228745</v>
      </c>
      <c r="N1537" s="50">
        <v>0</v>
      </c>
      <c r="O1537" s="50" t="s">
        <v>253</v>
      </c>
      <c r="Q1537" s="151">
        <f>IF("1-Swim"=D1537,J1537*2.4,IF("2-Bike"=D1537,J1537*112,IF("3-Run"=D1537,J1537*26.2,0)))</f>
        <v>0.19569265809217576</v>
      </c>
      <c r="R1537" s="151">
        <f>Q1537/2</f>
        <v>9.7846329046087879E-2</v>
      </c>
      <c r="S1537" s="53">
        <f>J1537*26.2</f>
        <v>0.19569265809217576</v>
      </c>
      <c r="T1537" s="53">
        <f>(J1537+0.0013889)*26.2</f>
        <v>0.23208183809217575</v>
      </c>
      <c r="U1537" s="53">
        <f>S1537/2</f>
        <v>9.7846329046087879E-2</v>
      </c>
      <c r="V1537" s="53">
        <f>T1537/2</f>
        <v>0.11604091904608788</v>
      </c>
      <c r="W1537" s="50">
        <f>RANK(J1537,J:J,1)</f>
        <v>2041</v>
      </c>
      <c r="X1537" s="50">
        <f>YEAR(B1537)</f>
        <v>2012</v>
      </c>
      <c r="Y1537" s="50">
        <f>MONTH(B1537)</f>
        <v>1</v>
      </c>
      <c r="Z1537" s="56">
        <f>X1537*100+Y1537</f>
        <v>201201</v>
      </c>
      <c r="AA1537" s="56">
        <f>WEEKNUM(B1537,1)</f>
        <v>4</v>
      </c>
      <c r="AB1537" s="58">
        <f>IF(ISBLANK(B1537)," ",MAX(B1537-B1536-1,0))</f>
        <v>1</v>
      </c>
      <c r="AC1537" s="56">
        <f>DAY(B1537)</f>
        <v>22</v>
      </c>
      <c r="AD1537" s="53">
        <f>U1537+V1537</f>
        <v>0.21388724809217574</v>
      </c>
      <c r="AE1537" s="56">
        <f>IF("1-Swim"=D1537,E1537*46.7,IF("2-Bike"=D1537,E1537,IF("3-Run"=D1537,E1537*4.27,0)))</f>
        <v>13.279699999999998</v>
      </c>
    </row>
    <row r="1538" spans="1:31" x14ac:dyDescent="0.25">
      <c r="A1538" s="50">
        <v>1537</v>
      </c>
      <c r="B1538" s="51">
        <v>40931</v>
      </c>
      <c r="C1538" s="75">
        <f>B1538</f>
        <v>40931</v>
      </c>
      <c r="D1538" s="50" t="s">
        <v>1223</v>
      </c>
      <c r="E1538" s="50">
        <v>1.5</v>
      </c>
      <c r="F1538" s="50">
        <v>0</v>
      </c>
      <c r="G1538" s="50">
        <v>14</v>
      </c>
      <c r="H1538" s="50">
        <v>14</v>
      </c>
      <c r="I1538" s="53">
        <f>IF(E1538&gt;0,TIME(F1538,G1538,H1538),"")</f>
        <v>9.8842592592592576E-3</v>
      </c>
      <c r="J1538" s="54">
        <f>IF(E1538&gt;0,TIME(F1538,G1538,H1538)/E1538,"")</f>
        <v>6.589506172839505E-3</v>
      </c>
      <c r="K1538" s="50" t="s">
        <v>774</v>
      </c>
      <c r="L1538" s="50" t="s">
        <v>778</v>
      </c>
      <c r="M1538" s="55">
        <f>IF(D1538&gt;0,0.0416666666666667/J1538,"")</f>
        <v>6.323185011709608</v>
      </c>
      <c r="N1538" s="50">
        <v>0</v>
      </c>
      <c r="O1538" s="50" t="s">
        <v>253</v>
      </c>
      <c r="Q1538" s="151">
        <f>IF("1-Swim"=D1538,J1538*2.4,IF("2-Bike"=D1538,J1538*112,IF("3-Run"=D1538,J1538*26.2,0)))</f>
        <v>0.17264506172839503</v>
      </c>
      <c r="R1538" s="151">
        <f>Q1538/2</f>
        <v>8.6322530864197514E-2</v>
      </c>
      <c r="S1538" s="53">
        <f>J1538*26.2</f>
        <v>0.17264506172839503</v>
      </c>
      <c r="T1538" s="53">
        <f>(J1538+0.0013889)*26.2</f>
        <v>0.20903424172839502</v>
      </c>
      <c r="U1538" s="53">
        <f>S1538/2</f>
        <v>8.6322530864197514E-2</v>
      </c>
      <c r="V1538" s="53">
        <f>T1538/2</f>
        <v>0.10451712086419751</v>
      </c>
      <c r="W1538" s="50">
        <f>RANK(J1538,J:J,1)</f>
        <v>1078</v>
      </c>
      <c r="X1538" s="50">
        <f>YEAR(B1538)</f>
        <v>2012</v>
      </c>
      <c r="Y1538" s="50">
        <f>MONTH(B1538)</f>
        <v>1</v>
      </c>
      <c r="Z1538" s="56">
        <f>X1538*100+Y1538</f>
        <v>201201</v>
      </c>
      <c r="AA1538" s="56">
        <f>WEEKNUM(B1538,1)</f>
        <v>4</v>
      </c>
      <c r="AB1538" s="58">
        <f>IF(ISBLANK(B1538)," ",MAX(B1538-B1537-1,0))</f>
        <v>0</v>
      </c>
      <c r="AC1538" s="56">
        <f>DAY(B1538)</f>
        <v>23</v>
      </c>
      <c r="AD1538" s="53">
        <f>U1538+V1538</f>
        <v>0.19083965172839501</v>
      </c>
      <c r="AE1538" s="56">
        <f>IF("1-Swim"=D1538,E1538*46.7,IF("2-Bike"=D1538,E1538,IF("3-Run"=D1538,E1538*4.27,0)))</f>
        <v>6.4049999999999994</v>
      </c>
    </row>
    <row r="1539" spans="1:31" x14ac:dyDescent="0.25">
      <c r="A1539" s="50">
        <v>1538</v>
      </c>
      <c r="B1539" s="51">
        <v>40932</v>
      </c>
      <c r="C1539" s="75">
        <f>B1539</f>
        <v>40932</v>
      </c>
      <c r="D1539" s="50" t="s">
        <v>1223</v>
      </c>
      <c r="E1539" s="50">
        <v>1</v>
      </c>
      <c r="F1539" s="50">
        <v>0</v>
      </c>
      <c r="G1539" s="50">
        <v>10</v>
      </c>
      <c r="H1539" s="50">
        <v>58</v>
      </c>
      <c r="I1539" s="53">
        <f>IF(E1539&gt;0,TIME(F1539,G1539,H1539),"")</f>
        <v>7.6157407407407415E-3</v>
      </c>
      <c r="J1539" s="54">
        <f>IF(E1539&gt;0,TIME(F1539,G1539,H1539)/E1539,"")</f>
        <v>7.6157407407407415E-3</v>
      </c>
      <c r="K1539" s="50" t="s">
        <v>774</v>
      </c>
      <c r="L1539" s="50" t="s">
        <v>778</v>
      </c>
      <c r="M1539" s="55">
        <f>IF(D1539&gt;0,0.0416666666666667/J1539,"")</f>
        <v>5.4711246200607944</v>
      </c>
      <c r="N1539" s="50">
        <v>0</v>
      </c>
      <c r="O1539" s="50" t="s">
        <v>253</v>
      </c>
      <c r="P1539" s="50" t="s">
        <v>780</v>
      </c>
      <c r="Q1539" s="151">
        <f>IF("1-Swim"=D1539,J1539*2.4,IF("2-Bike"=D1539,J1539*112,IF("3-Run"=D1539,J1539*26.2,0)))</f>
        <v>0.19953240740740741</v>
      </c>
      <c r="R1539" s="151">
        <f>Q1539/2</f>
        <v>9.9766203703703704E-2</v>
      </c>
      <c r="S1539" s="53">
        <f>J1539*26.2</f>
        <v>0.19953240740740741</v>
      </c>
      <c r="T1539" s="53">
        <f>(J1539+0.0013889)*26.2</f>
        <v>0.2359215874074074</v>
      </c>
      <c r="U1539" s="53">
        <f>S1539/2</f>
        <v>9.9766203703703704E-2</v>
      </c>
      <c r="V1539" s="53">
        <f>T1539/2</f>
        <v>0.1179607937037037</v>
      </c>
      <c r="W1539" s="50">
        <f>RANK(J1539,J:J,1)</f>
        <v>2161</v>
      </c>
      <c r="X1539" s="50">
        <f>YEAR(B1539)</f>
        <v>2012</v>
      </c>
      <c r="Y1539" s="50">
        <f>MONTH(B1539)</f>
        <v>1</v>
      </c>
      <c r="Z1539" s="56">
        <f>X1539*100+Y1539</f>
        <v>201201</v>
      </c>
      <c r="AA1539" s="56">
        <f>WEEKNUM(B1539,1)</f>
        <v>4</v>
      </c>
      <c r="AB1539" s="58">
        <f>IF(ISBLANK(B1539)," ",MAX(B1539-B1538-1,0))</f>
        <v>0</v>
      </c>
      <c r="AC1539" s="56">
        <f>DAY(B1539)</f>
        <v>24</v>
      </c>
      <c r="AD1539" s="53">
        <f>U1539+V1539</f>
        <v>0.21772699740740742</v>
      </c>
      <c r="AE1539" s="56">
        <f>IF("1-Swim"=D1539,E1539*46.7,IF("2-Bike"=D1539,E1539,IF("3-Run"=D1539,E1539*4.27,0)))</f>
        <v>4.2699999999999996</v>
      </c>
    </row>
    <row r="1540" spans="1:31" x14ac:dyDescent="0.25">
      <c r="A1540" s="50">
        <v>1539</v>
      </c>
      <c r="B1540" s="51">
        <v>40933</v>
      </c>
      <c r="C1540" s="75">
        <f>B1540</f>
        <v>40933</v>
      </c>
      <c r="D1540" s="50" t="s">
        <v>1223</v>
      </c>
      <c r="E1540" s="50">
        <v>3</v>
      </c>
      <c r="F1540" s="50">
        <v>0</v>
      </c>
      <c r="G1540" s="50">
        <v>28</v>
      </c>
      <c r="H1540" s="50">
        <v>54</v>
      </c>
      <c r="I1540" s="53">
        <f>IF(E1540&gt;0,TIME(F1540,G1540,H1540),"")</f>
        <v>2.0069444444444442E-2</v>
      </c>
      <c r="J1540" s="54">
        <f>IF(E1540&gt;0,TIME(F1540,G1540,H1540)/E1540,"")</f>
        <v>6.6898148148148142E-3</v>
      </c>
      <c r="K1540" s="50" t="s">
        <v>774</v>
      </c>
      <c r="L1540" s="50" t="s">
        <v>778</v>
      </c>
      <c r="M1540" s="55">
        <f>IF(D1540&gt;0,0.0416666666666667/J1540,"")</f>
        <v>6.228373702422151</v>
      </c>
      <c r="N1540" s="50">
        <v>0</v>
      </c>
      <c r="O1540" s="50" t="s">
        <v>253</v>
      </c>
      <c r="Q1540" s="151">
        <f>IF("1-Swim"=D1540,J1540*2.4,IF("2-Bike"=D1540,J1540*112,IF("3-Run"=D1540,J1540*26.2,0)))</f>
        <v>0.17527314814814812</v>
      </c>
      <c r="R1540" s="151">
        <f>Q1540/2</f>
        <v>8.7636574074074061E-2</v>
      </c>
      <c r="S1540" s="53">
        <f>J1540*26.2</f>
        <v>0.17527314814814812</v>
      </c>
      <c r="T1540" s="53">
        <f>(J1540+0.0013889)*26.2</f>
        <v>0.21166232814814812</v>
      </c>
      <c r="U1540" s="53">
        <f>S1540/2</f>
        <v>8.7636574074074061E-2</v>
      </c>
      <c r="V1540" s="53">
        <f>T1540/2</f>
        <v>0.10583116407407406</v>
      </c>
      <c r="W1540" s="50">
        <f>RANK(J1540,J:J,1)</f>
        <v>1177</v>
      </c>
      <c r="X1540" s="50">
        <f>YEAR(B1540)</f>
        <v>2012</v>
      </c>
      <c r="Y1540" s="50">
        <f>MONTH(B1540)</f>
        <v>1</v>
      </c>
      <c r="Z1540" s="56">
        <f>X1540*100+Y1540</f>
        <v>201201</v>
      </c>
      <c r="AA1540" s="56">
        <f>WEEKNUM(B1540,1)</f>
        <v>4</v>
      </c>
      <c r="AB1540" s="58">
        <f>IF(ISBLANK(B1540)," ",MAX(B1540-B1539-1,0))</f>
        <v>0</v>
      </c>
      <c r="AC1540" s="56">
        <f>DAY(B1540)</f>
        <v>25</v>
      </c>
      <c r="AD1540" s="53">
        <f>U1540+V1540</f>
        <v>0.19346773814814811</v>
      </c>
      <c r="AE1540" s="56">
        <f>IF("1-Swim"=D1540,E1540*46.7,IF("2-Bike"=D1540,E1540,IF("3-Run"=D1540,E1540*4.27,0)))</f>
        <v>12.809999999999999</v>
      </c>
    </row>
    <row r="1541" spans="1:31" x14ac:dyDescent="0.25">
      <c r="A1541" s="50">
        <v>1540</v>
      </c>
      <c r="B1541" s="51">
        <v>40934</v>
      </c>
      <c r="C1541" s="75">
        <f>B1541</f>
        <v>40934</v>
      </c>
      <c r="D1541" s="50" t="s">
        <v>1223</v>
      </c>
      <c r="E1541" s="50">
        <v>1</v>
      </c>
      <c r="F1541" s="50">
        <v>0</v>
      </c>
      <c r="G1541" s="50">
        <v>9</v>
      </c>
      <c r="H1541" s="50">
        <v>39</v>
      </c>
      <c r="I1541" s="53">
        <f>IF(E1541&gt;0,TIME(F1541,G1541,H1541),"")</f>
        <v>6.7013888888888887E-3</v>
      </c>
      <c r="J1541" s="54">
        <f>IF(E1541&gt;0,TIME(F1541,G1541,H1541)/E1541,"")</f>
        <v>6.7013888888888887E-3</v>
      </c>
      <c r="K1541" s="50" t="s">
        <v>774</v>
      </c>
      <c r="L1541" s="50" t="s">
        <v>778</v>
      </c>
      <c r="M1541" s="55">
        <f>IF(D1541&gt;0,0.0416666666666667/J1541,"")</f>
        <v>6.217616580310886</v>
      </c>
      <c r="N1541" s="50">
        <v>0</v>
      </c>
      <c r="O1541" s="50" t="s">
        <v>253</v>
      </c>
      <c r="Q1541" s="151">
        <f>IF("1-Swim"=D1541,J1541*2.4,IF("2-Bike"=D1541,J1541*112,IF("3-Run"=D1541,J1541*26.2,0)))</f>
        <v>0.17557638888888888</v>
      </c>
      <c r="R1541" s="151">
        <f>Q1541/2</f>
        <v>8.778819444444444E-2</v>
      </c>
      <c r="S1541" s="53">
        <f>J1541*26.2</f>
        <v>0.17557638888888888</v>
      </c>
      <c r="T1541" s="53">
        <f>(J1541+0.0013889)*26.2</f>
        <v>0.21196556888888887</v>
      </c>
      <c r="U1541" s="53">
        <f>S1541/2</f>
        <v>8.778819444444444E-2</v>
      </c>
      <c r="V1541" s="53">
        <f>T1541/2</f>
        <v>0.10598278444444444</v>
      </c>
      <c r="W1541" s="50">
        <f>RANK(J1541,J:J,1)</f>
        <v>1187</v>
      </c>
      <c r="X1541" s="50">
        <f>YEAR(B1541)</f>
        <v>2012</v>
      </c>
      <c r="Y1541" s="50">
        <f>MONTH(B1541)</f>
        <v>1</v>
      </c>
      <c r="Z1541" s="56">
        <f>X1541*100+Y1541</f>
        <v>201201</v>
      </c>
      <c r="AA1541" s="56">
        <f>WEEKNUM(B1541,1)</f>
        <v>4</v>
      </c>
      <c r="AB1541" s="58">
        <f>IF(ISBLANK(B1541)," ",MAX(B1541-B1540-1,0))</f>
        <v>0</v>
      </c>
      <c r="AC1541" s="56">
        <f>DAY(B1541)</f>
        <v>26</v>
      </c>
      <c r="AD1541" s="53">
        <f>U1541+V1541</f>
        <v>0.19377097888888889</v>
      </c>
      <c r="AE1541" s="56">
        <f>IF("1-Swim"=D1541,E1541*46.7,IF("2-Bike"=D1541,E1541,IF("3-Run"=D1541,E1541*4.27,0)))</f>
        <v>4.2699999999999996</v>
      </c>
    </row>
    <row r="1542" spans="1:31" x14ac:dyDescent="0.25">
      <c r="A1542" s="50">
        <v>1541</v>
      </c>
      <c r="B1542" s="51">
        <v>40935</v>
      </c>
      <c r="C1542" s="75">
        <f>B1542</f>
        <v>40935</v>
      </c>
      <c r="D1542" s="50" t="s">
        <v>1225</v>
      </c>
      <c r="E1542" s="50">
        <v>0.5</v>
      </c>
      <c r="F1542" s="50">
        <v>0</v>
      </c>
      <c r="G1542" s="50">
        <v>32</v>
      </c>
      <c r="H1542" s="50">
        <v>0</v>
      </c>
      <c r="I1542" s="53">
        <f>IF(E1542&gt;0,TIME(F1542,G1542,H1542),"")</f>
        <v>2.2222222222222223E-2</v>
      </c>
      <c r="J1542" s="54">
        <f>IF(E1542&gt;0,TIME(F1542,G1542,H1542)/E1542,"")</f>
        <v>4.4444444444444446E-2</v>
      </c>
      <c r="K1542" s="50" t="s">
        <v>781</v>
      </c>
      <c r="L1542" s="50" t="s">
        <v>782</v>
      </c>
      <c r="M1542" s="55">
        <f>IF(D1542&gt;0,0.0416666666666667/J1542,"")</f>
        <v>0.93750000000000067</v>
      </c>
      <c r="N1542" s="50">
        <v>0</v>
      </c>
      <c r="O1542" s="50" t="s">
        <v>253</v>
      </c>
      <c r="P1542" s="50" t="s">
        <v>783</v>
      </c>
      <c r="Q1542" s="151">
        <f>IF("1-Swim"=D1542,J1542*2.4,IF("2-Bike"=D1542,J1542*112,IF("3-Run"=D1542,J1542*26.2,0)))</f>
        <v>0.10666666666666667</v>
      </c>
      <c r="R1542" s="151">
        <f>Q1542/2</f>
        <v>5.3333333333333337E-2</v>
      </c>
      <c r="S1542" s="53">
        <f>J1542*26.2</f>
        <v>1.1644444444444444</v>
      </c>
      <c r="T1542" s="53">
        <f>(J1542+0.0013889)*26.2</f>
        <v>1.2008336244444444</v>
      </c>
      <c r="U1542" s="53">
        <f>S1542/2</f>
        <v>0.5822222222222222</v>
      </c>
      <c r="V1542" s="53">
        <f>T1542/2</f>
        <v>0.60041681222222221</v>
      </c>
      <c r="W1542" s="50">
        <f>RANK(J1542,J:J,1)</f>
        <v>3400</v>
      </c>
      <c r="X1542" s="50">
        <f>YEAR(B1542)</f>
        <v>2012</v>
      </c>
      <c r="Y1542" s="50">
        <f>MONTH(B1542)</f>
        <v>1</v>
      </c>
      <c r="Z1542" s="56">
        <f>X1542*100+Y1542</f>
        <v>201201</v>
      </c>
      <c r="AA1542" s="56">
        <f>WEEKNUM(B1542,1)</f>
        <v>4</v>
      </c>
      <c r="AB1542" s="58">
        <f>IF(ISBLANK(B1542)," ",MAX(B1542-B1541-1,0))</f>
        <v>0</v>
      </c>
      <c r="AC1542" s="56">
        <f>DAY(B1542)</f>
        <v>27</v>
      </c>
      <c r="AD1542" s="53">
        <f>U1542+V1542</f>
        <v>1.1826390344444444</v>
      </c>
      <c r="AE1542" s="56">
        <f>IF("1-Swim"=D1542,E1542*46.7,IF("2-Bike"=D1542,E1542,IF("3-Run"=D1542,E1542*4.27,0)))</f>
        <v>23.35</v>
      </c>
    </row>
    <row r="1543" spans="1:31" x14ac:dyDescent="0.25">
      <c r="A1543" s="50">
        <v>1542</v>
      </c>
      <c r="B1543" s="51">
        <v>40937</v>
      </c>
      <c r="C1543" s="75">
        <f>B1543</f>
        <v>40937</v>
      </c>
      <c r="D1543" s="50" t="s">
        <v>1223</v>
      </c>
      <c r="E1543" s="50">
        <v>3.9</v>
      </c>
      <c r="F1543" s="50">
        <v>0</v>
      </c>
      <c r="G1543" s="50">
        <v>44</v>
      </c>
      <c r="H1543" s="50">
        <v>39</v>
      </c>
      <c r="I1543" s="53">
        <f>IF(E1543&gt;0,TIME(F1543,G1543,H1543),"")</f>
        <v>3.1006944444444445E-2</v>
      </c>
      <c r="J1543" s="54">
        <f>IF(E1543&gt;0,TIME(F1543,G1543,H1543)/E1543,"")</f>
        <v>7.9504985754985762E-3</v>
      </c>
      <c r="K1543" s="50" t="s">
        <v>771</v>
      </c>
      <c r="L1543" s="50" t="s">
        <v>784</v>
      </c>
      <c r="M1543" s="55">
        <f>IF(D1543&gt;0,0.0416666666666667/J1543,"")</f>
        <v>5.2407614781634972</v>
      </c>
      <c r="N1543" s="50">
        <v>0</v>
      </c>
      <c r="O1543" s="50" t="s">
        <v>198</v>
      </c>
      <c r="P1543" s="50" t="s">
        <v>780</v>
      </c>
      <c r="Q1543" s="151">
        <f>IF("1-Swim"=D1543,J1543*2.4,IF("2-Bike"=D1543,J1543*112,IF("3-Run"=D1543,J1543*26.2,0)))</f>
        <v>0.2083030626780627</v>
      </c>
      <c r="R1543" s="151">
        <f>Q1543/2</f>
        <v>0.10415153133903135</v>
      </c>
      <c r="S1543" s="53">
        <f>J1543*26.2</f>
        <v>0.2083030626780627</v>
      </c>
      <c r="T1543" s="53">
        <f>(J1543+0.0013889)*26.2</f>
        <v>0.24469224267806269</v>
      </c>
      <c r="U1543" s="53">
        <f>S1543/2</f>
        <v>0.10415153133903135</v>
      </c>
      <c r="V1543" s="53">
        <f>T1543/2</f>
        <v>0.12234612133903135</v>
      </c>
      <c r="W1543" s="50">
        <f>RANK(J1543,J:J,1)</f>
        <v>2410</v>
      </c>
      <c r="X1543" s="50">
        <f>YEAR(B1543)</f>
        <v>2012</v>
      </c>
      <c r="Y1543" s="50">
        <f>MONTH(B1543)</f>
        <v>1</v>
      </c>
      <c r="Z1543" s="56">
        <f>X1543*100+Y1543</f>
        <v>201201</v>
      </c>
      <c r="AA1543" s="56">
        <f>WEEKNUM(B1543,1)</f>
        <v>5</v>
      </c>
      <c r="AB1543" s="58">
        <f>IF(ISBLANK(B1543)," ",MAX(B1543-B1542-1,0))</f>
        <v>1</v>
      </c>
      <c r="AC1543" s="56">
        <f>DAY(B1543)</f>
        <v>29</v>
      </c>
      <c r="AD1543" s="53">
        <f>U1543+V1543</f>
        <v>0.22649765267806271</v>
      </c>
      <c r="AE1543" s="56">
        <f>IF("1-Swim"=D1543,E1543*46.7,IF("2-Bike"=D1543,E1543,IF("3-Run"=D1543,E1543*4.27,0)))</f>
        <v>16.652999999999999</v>
      </c>
    </row>
    <row r="1544" spans="1:31" x14ac:dyDescent="0.25">
      <c r="A1544" s="50">
        <v>1543</v>
      </c>
      <c r="B1544" s="51">
        <v>40938</v>
      </c>
      <c r="C1544" s="75">
        <f>B1544</f>
        <v>40938</v>
      </c>
      <c r="D1544" s="50" t="s">
        <v>1224</v>
      </c>
      <c r="E1544" s="50">
        <v>4</v>
      </c>
      <c r="F1544" s="50">
        <v>0</v>
      </c>
      <c r="G1544" s="50">
        <v>15</v>
      </c>
      <c r="H1544" s="50">
        <v>0</v>
      </c>
      <c r="I1544" s="53">
        <f>IF(E1544&gt;0,TIME(F1544,G1544,H1544),"")</f>
        <v>1.0416666666666666E-2</v>
      </c>
      <c r="J1544" s="54">
        <f>IF(E1544&gt;0,TIME(F1544,G1544,H1544)/E1544,"")</f>
        <v>2.6041666666666665E-3</v>
      </c>
      <c r="K1544" s="50" t="s">
        <v>785</v>
      </c>
      <c r="L1544" s="50" t="s">
        <v>786</v>
      </c>
      <c r="M1544" s="55">
        <f>IF(D1544&gt;0,0.0416666666666667/J1544,"")</f>
        <v>16.000000000000014</v>
      </c>
      <c r="N1544" s="50">
        <v>0</v>
      </c>
      <c r="O1544" s="50" t="s">
        <v>253</v>
      </c>
      <c r="P1544" s="143" t="s">
        <v>787</v>
      </c>
      <c r="Q1544" s="151">
        <f>IF("1-Swim"=D1544,J1544*2.4,IF("2-Bike"=D1544,J1544*112,IF("3-Run"=D1544,J1544*26.2,0)))</f>
        <v>0.29166666666666663</v>
      </c>
      <c r="R1544" s="151">
        <f>Q1544/2</f>
        <v>0.14583333333333331</v>
      </c>
      <c r="S1544" s="53">
        <f>J1544*26.2</f>
        <v>6.822916666666666E-2</v>
      </c>
      <c r="T1544" s="53">
        <f>(J1544+0.0013889)*26.2</f>
        <v>0.10461834666666665</v>
      </c>
      <c r="U1544" s="53">
        <f>S1544/2</f>
        <v>3.411458333333333E-2</v>
      </c>
      <c r="V1544" s="53">
        <f>T1544/2</f>
        <v>5.2309173333333327E-2</v>
      </c>
      <c r="W1544" s="50">
        <f>RANK(J1544,J:J,1)</f>
        <v>357</v>
      </c>
      <c r="X1544" s="50">
        <f>YEAR(B1544)</f>
        <v>2012</v>
      </c>
      <c r="Y1544" s="50">
        <f>MONTH(B1544)</f>
        <v>1</v>
      </c>
      <c r="Z1544" s="56">
        <f>X1544*100+Y1544</f>
        <v>201201</v>
      </c>
      <c r="AA1544" s="56">
        <f>WEEKNUM(B1544,1)</f>
        <v>5</v>
      </c>
      <c r="AB1544" s="58">
        <f>IF(ISBLANK(B1544)," ",MAX(B1544-B1543-1,0))</f>
        <v>0</v>
      </c>
      <c r="AC1544" s="56">
        <f>DAY(B1544)</f>
        <v>30</v>
      </c>
      <c r="AD1544" s="53">
        <f>U1544+V1544</f>
        <v>8.6423756666666657E-2</v>
      </c>
      <c r="AE1544" s="56">
        <f>IF("1-Swim"=D1544,E1544*46.7,IF("2-Bike"=D1544,E1544,IF("3-Run"=D1544,E1544*4.27,0)))</f>
        <v>4</v>
      </c>
    </row>
    <row r="1545" spans="1:31" x14ac:dyDescent="0.25">
      <c r="A1545" s="50">
        <v>1544</v>
      </c>
      <c r="B1545" s="51">
        <v>40940</v>
      </c>
      <c r="C1545" s="75">
        <f>B1545</f>
        <v>40940</v>
      </c>
      <c r="D1545" s="50" t="s">
        <v>1223</v>
      </c>
      <c r="E1545" s="50">
        <v>3.1</v>
      </c>
      <c r="F1545" s="50">
        <v>0</v>
      </c>
      <c r="G1545" s="50">
        <v>29</v>
      </c>
      <c r="H1545" s="50">
        <v>43</v>
      </c>
      <c r="I1545" s="53">
        <f>IF(E1545&gt;0,TIME(F1545,G1545,H1545),"")</f>
        <v>2.0636574074074075E-2</v>
      </c>
      <c r="J1545" s="54">
        <f>IF(E1545&gt;0,TIME(F1545,G1545,H1545)/E1545,"")</f>
        <v>6.6569593787335719E-3</v>
      </c>
      <c r="K1545" s="50" t="s">
        <v>771</v>
      </c>
      <c r="L1545" s="50" t="s">
        <v>777</v>
      </c>
      <c r="M1545" s="55">
        <f>IF(D1545&gt;0,0.0416666666666667/J1545,"")</f>
        <v>6.2591138530566512</v>
      </c>
      <c r="N1545" s="50">
        <v>0</v>
      </c>
      <c r="O1545" s="50" t="s">
        <v>253</v>
      </c>
      <c r="P1545" s="143" t="s">
        <v>788</v>
      </c>
      <c r="Q1545" s="151">
        <f>IF("1-Swim"=D1545,J1545*2.4,IF("2-Bike"=D1545,J1545*112,IF("3-Run"=D1545,J1545*26.2,0)))</f>
        <v>0.17441233572281958</v>
      </c>
      <c r="R1545" s="151">
        <f>Q1545/2</f>
        <v>8.7206167861409792E-2</v>
      </c>
      <c r="S1545" s="53">
        <f>J1545*26.2</f>
        <v>0.17441233572281958</v>
      </c>
      <c r="T1545" s="53">
        <f>(J1545+0.0013889)*26.2</f>
        <v>0.21080151572281955</v>
      </c>
      <c r="U1545" s="53">
        <f>S1545/2</f>
        <v>8.7206167861409792E-2</v>
      </c>
      <c r="V1545" s="53">
        <f>T1545/2</f>
        <v>0.10540075786140977</v>
      </c>
      <c r="W1545" s="50">
        <f>RANK(J1545,J:J,1)</f>
        <v>1149</v>
      </c>
      <c r="X1545" s="50">
        <f>YEAR(B1545)</f>
        <v>2012</v>
      </c>
      <c r="Y1545" s="50">
        <f>MONTH(B1545)</f>
        <v>2</v>
      </c>
      <c r="Z1545" s="56">
        <f>X1545*100+Y1545</f>
        <v>201202</v>
      </c>
      <c r="AA1545" s="56">
        <f>WEEKNUM(B1545,1)</f>
        <v>5</v>
      </c>
      <c r="AB1545" s="58">
        <f>IF(ISBLANK(B1545)," ",MAX(B1545-B1544-1,0))</f>
        <v>1</v>
      </c>
      <c r="AC1545" s="56">
        <f>DAY(B1545)</f>
        <v>1</v>
      </c>
      <c r="AD1545" s="53">
        <f>U1545+V1545</f>
        <v>0.19260692572281957</v>
      </c>
      <c r="AE1545" s="56">
        <f>IF("1-Swim"=D1545,E1545*46.7,IF("2-Bike"=D1545,E1545,IF("3-Run"=D1545,E1545*4.27,0)))</f>
        <v>13.236999999999998</v>
      </c>
    </row>
    <row r="1546" spans="1:31" x14ac:dyDescent="0.25">
      <c r="A1546" s="50">
        <v>1545</v>
      </c>
      <c r="B1546" s="51">
        <v>40941</v>
      </c>
      <c r="C1546" s="75">
        <f>B1546</f>
        <v>40941</v>
      </c>
      <c r="D1546" s="50" t="s">
        <v>1224</v>
      </c>
      <c r="E1546" s="50">
        <v>8</v>
      </c>
      <c r="F1546" s="50">
        <v>0</v>
      </c>
      <c r="G1546" s="50">
        <v>30</v>
      </c>
      <c r="H1546" s="50">
        <v>0</v>
      </c>
      <c r="I1546" s="53">
        <f>IF(E1546&gt;0,TIME(F1546,G1546,H1546),"")</f>
        <v>2.0833333333333332E-2</v>
      </c>
      <c r="J1546" s="54">
        <f>IF(E1546&gt;0,TIME(F1546,G1546,H1546)/E1546,"")</f>
        <v>2.6041666666666665E-3</v>
      </c>
      <c r="K1546" s="50" t="s">
        <v>323</v>
      </c>
      <c r="L1546" s="50" t="s">
        <v>810</v>
      </c>
      <c r="M1546" s="55">
        <f>IF(D1546&gt;0,0.0416666666666667/J1546,"")</f>
        <v>16.000000000000014</v>
      </c>
      <c r="N1546" s="50">
        <v>0</v>
      </c>
      <c r="O1546" s="50" t="s">
        <v>253</v>
      </c>
      <c r="P1546" s="50" t="s">
        <v>811</v>
      </c>
      <c r="Q1546" s="151">
        <f>IF("1-Swim"=D1546,J1546*2.4,IF("2-Bike"=D1546,J1546*112,IF("3-Run"=D1546,J1546*26.2,0)))</f>
        <v>0.29166666666666663</v>
      </c>
      <c r="R1546" s="151">
        <f>Q1546/2</f>
        <v>0.14583333333333331</v>
      </c>
      <c r="S1546" s="53">
        <f>J1546*26.2</f>
        <v>6.822916666666666E-2</v>
      </c>
      <c r="T1546" s="53">
        <f>(J1546+0.0013889)*26.2</f>
        <v>0.10461834666666665</v>
      </c>
      <c r="U1546" s="53">
        <f>S1546/2</f>
        <v>3.411458333333333E-2</v>
      </c>
      <c r="V1546" s="53">
        <f>T1546/2</f>
        <v>5.2309173333333327E-2</v>
      </c>
      <c r="W1546" s="50">
        <f>RANK(J1546,J:J,1)</f>
        <v>357</v>
      </c>
      <c r="X1546" s="50">
        <f>YEAR(B1546)</f>
        <v>2012</v>
      </c>
      <c r="Y1546" s="50">
        <f>MONTH(B1546)</f>
        <v>2</v>
      </c>
      <c r="Z1546" s="56">
        <f>X1546*100+Y1546</f>
        <v>201202</v>
      </c>
      <c r="AA1546" s="56">
        <f>WEEKNUM(B1546,1)</f>
        <v>5</v>
      </c>
      <c r="AB1546" s="58">
        <f>IF(ISBLANK(B1546)," ",MAX(B1546-B1545-1,0))</f>
        <v>0</v>
      </c>
      <c r="AC1546" s="56">
        <f>DAY(B1546)</f>
        <v>2</v>
      </c>
      <c r="AD1546" s="53">
        <f>U1546+V1546</f>
        <v>8.6423756666666657E-2</v>
      </c>
      <c r="AE1546" s="56">
        <f>IF("1-Swim"=D1546,E1546*46.7,IF("2-Bike"=D1546,E1546,IF("3-Run"=D1546,E1546*4.27,0)))</f>
        <v>8</v>
      </c>
    </row>
    <row r="1547" spans="1:31" x14ac:dyDescent="0.25">
      <c r="A1547" s="50">
        <v>1546</v>
      </c>
      <c r="B1547" s="51">
        <v>40941</v>
      </c>
      <c r="C1547" s="75">
        <f>B1547</f>
        <v>40941</v>
      </c>
      <c r="D1547" s="50" t="s">
        <v>1223</v>
      </c>
      <c r="E1547" s="50">
        <v>1.62</v>
      </c>
      <c r="F1547" s="50">
        <v>0</v>
      </c>
      <c r="G1547" s="50">
        <v>15</v>
      </c>
      <c r="H1547" s="50">
        <v>0</v>
      </c>
      <c r="I1547" s="53">
        <f>IF(E1547&gt;0,TIME(F1547,G1547,H1547),"")</f>
        <v>1.0416666666666666E-2</v>
      </c>
      <c r="J1547" s="54">
        <f>IF(E1547&gt;0,TIME(F1547,G1547,H1547)/E1547,"")</f>
        <v>6.4300411522633738E-3</v>
      </c>
      <c r="K1547" s="50" t="s">
        <v>774</v>
      </c>
      <c r="L1547" s="50" t="s">
        <v>778</v>
      </c>
      <c r="M1547" s="55">
        <f>IF(D1547&gt;0,0.0416666666666667/J1547,"")</f>
        <v>6.4800000000000058</v>
      </c>
      <c r="N1547" s="50">
        <v>0</v>
      </c>
      <c r="O1547" s="50" t="s">
        <v>253</v>
      </c>
      <c r="P1547" s="50" t="s">
        <v>789</v>
      </c>
      <c r="Q1547" s="151">
        <f>IF("1-Swim"=D1547,J1547*2.4,IF("2-Bike"=D1547,J1547*112,IF("3-Run"=D1547,J1547*26.2,0)))</f>
        <v>0.1684670781893004</v>
      </c>
      <c r="R1547" s="151">
        <f>Q1547/2</f>
        <v>8.4233539094650201E-2</v>
      </c>
      <c r="S1547" s="53">
        <f>J1547*26.2</f>
        <v>0.1684670781893004</v>
      </c>
      <c r="T1547" s="53">
        <f>(J1547+0.0013889)*26.2</f>
        <v>0.20485625818930037</v>
      </c>
      <c r="U1547" s="53">
        <f>S1547/2</f>
        <v>8.4233539094650201E-2</v>
      </c>
      <c r="V1547" s="53">
        <f>T1547/2</f>
        <v>0.10242812909465018</v>
      </c>
      <c r="W1547" s="50">
        <f>RANK(J1547,J:J,1)</f>
        <v>954</v>
      </c>
      <c r="X1547" s="50">
        <f>YEAR(B1547)</f>
        <v>2012</v>
      </c>
      <c r="Y1547" s="50">
        <f>MONTH(B1547)</f>
        <v>2</v>
      </c>
      <c r="Z1547" s="56">
        <f>X1547*100+Y1547</f>
        <v>201202</v>
      </c>
      <c r="AA1547" s="56">
        <f>WEEKNUM(B1547,1)</f>
        <v>5</v>
      </c>
      <c r="AB1547" s="58">
        <f>IF(ISBLANK(B1547)," ",MAX(B1547-B1546-1,0))</f>
        <v>0</v>
      </c>
      <c r="AC1547" s="56">
        <f>DAY(B1547)</f>
        <v>2</v>
      </c>
      <c r="AD1547" s="53">
        <f>U1547+V1547</f>
        <v>0.18666166818930038</v>
      </c>
      <c r="AE1547" s="56">
        <f>IF("1-Swim"=D1547,E1547*46.7,IF("2-Bike"=D1547,E1547,IF("3-Run"=D1547,E1547*4.27,0)))</f>
        <v>6.9173999999999998</v>
      </c>
    </row>
    <row r="1548" spans="1:31" x14ac:dyDescent="0.25">
      <c r="A1548" s="50">
        <v>1547</v>
      </c>
      <c r="B1548" s="51">
        <v>40942</v>
      </c>
      <c r="C1548" s="75">
        <f>B1548</f>
        <v>40942</v>
      </c>
      <c r="D1548" s="50" t="s">
        <v>1223</v>
      </c>
      <c r="E1548" s="50">
        <v>1</v>
      </c>
      <c r="F1548" s="50">
        <v>0</v>
      </c>
      <c r="G1548" s="50">
        <v>9</v>
      </c>
      <c r="H1548" s="50">
        <v>20</v>
      </c>
      <c r="I1548" s="53">
        <f>IF(E1548&gt;0,TIME(F1548,G1548,H1548),"")</f>
        <v>6.4814814814814813E-3</v>
      </c>
      <c r="J1548" s="54">
        <f>IF(E1548&gt;0,TIME(F1548,G1548,H1548)/E1548,"")</f>
        <v>6.4814814814814813E-3</v>
      </c>
      <c r="K1548" s="50" t="s">
        <v>774</v>
      </c>
      <c r="L1548" s="50" t="s">
        <v>778</v>
      </c>
      <c r="M1548" s="55">
        <f>IF(D1548&gt;0,0.0416666666666667/J1548,"")</f>
        <v>6.4285714285714342</v>
      </c>
      <c r="N1548" s="50">
        <v>0</v>
      </c>
      <c r="O1548" s="50" t="s">
        <v>253</v>
      </c>
      <c r="P1548" s="50" t="s">
        <v>790</v>
      </c>
      <c r="Q1548" s="151">
        <f>IF("1-Swim"=D1548,J1548*2.4,IF("2-Bike"=D1548,J1548*112,IF("3-Run"=D1548,J1548*26.2,0)))</f>
        <v>0.16981481481481481</v>
      </c>
      <c r="R1548" s="151">
        <f>Q1548/2</f>
        <v>8.4907407407407404E-2</v>
      </c>
      <c r="S1548" s="53">
        <f>J1548*26.2</f>
        <v>0.16981481481481481</v>
      </c>
      <c r="T1548" s="53">
        <f>(J1548+0.0013889)*26.2</f>
        <v>0.2062039948148148</v>
      </c>
      <c r="U1548" s="53">
        <f>S1548/2</f>
        <v>8.4907407407407404E-2</v>
      </c>
      <c r="V1548" s="53">
        <f>T1548/2</f>
        <v>0.1031019974074074</v>
      </c>
      <c r="W1548" s="50">
        <f>RANK(J1548,J:J,1)</f>
        <v>999</v>
      </c>
      <c r="X1548" s="50">
        <f>YEAR(B1548)</f>
        <v>2012</v>
      </c>
      <c r="Y1548" s="50">
        <f>MONTH(B1548)</f>
        <v>2</v>
      </c>
      <c r="Z1548" s="56">
        <f>X1548*100+Y1548</f>
        <v>201202</v>
      </c>
      <c r="AA1548" s="56">
        <f>WEEKNUM(B1548,1)</f>
        <v>5</v>
      </c>
      <c r="AB1548" s="58">
        <f>IF(ISBLANK(B1548)," ",MAX(B1548-B1547-1,0))</f>
        <v>0</v>
      </c>
      <c r="AC1548" s="56">
        <f>DAY(B1548)</f>
        <v>3</v>
      </c>
      <c r="AD1548" s="53">
        <f>U1548+V1548</f>
        <v>0.18800940481481482</v>
      </c>
      <c r="AE1548" s="56">
        <f>IF("1-Swim"=D1548,E1548*46.7,IF("2-Bike"=D1548,E1548,IF("3-Run"=D1548,E1548*4.27,0)))</f>
        <v>4.2699999999999996</v>
      </c>
    </row>
    <row r="1549" spans="1:31" x14ac:dyDescent="0.25">
      <c r="A1549" s="50">
        <v>1548</v>
      </c>
      <c r="B1549" s="51">
        <v>40943</v>
      </c>
      <c r="C1549" s="75">
        <f>B1549</f>
        <v>40943</v>
      </c>
      <c r="D1549" s="50" t="s">
        <v>1223</v>
      </c>
      <c r="E1549" s="50">
        <v>4.0999999999999996</v>
      </c>
      <c r="F1549" s="50">
        <v>0</v>
      </c>
      <c r="G1549" s="50">
        <v>47</v>
      </c>
      <c r="H1549" s="50">
        <v>12</v>
      </c>
      <c r="I1549" s="53">
        <f>IF(E1549&gt;0,TIME(F1549,G1549,H1549),"")</f>
        <v>3.2777777777777781E-2</v>
      </c>
      <c r="J1549" s="54">
        <f>IF(E1549&gt;0,TIME(F1549,G1549,H1549)/E1549,"")</f>
        <v>7.9945799457994595E-3</v>
      </c>
      <c r="K1549" s="50" t="s">
        <v>771</v>
      </c>
      <c r="L1549" s="50" t="s">
        <v>791</v>
      </c>
      <c r="M1549" s="55">
        <f>IF(D1549&gt;0,0.0416666666666667/J1549,"")</f>
        <v>5.2118644067796644</v>
      </c>
      <c r="N1549" s="50">
        <v>0</v>
      </c>
      <c r="O1549" s="50" t="s">
        <v>330</v>
      </c>
      <c r="Q1549" s="151">
        <f>IF("1-Swim"=D1549,J1549*2.4,IF("2-Bike"=D1549,J1549*112,IF("3-Run"=D1549,J1549*26.2,0)))</f>
        <v>0.20945799457994582</v>
      </c>
      <c r="R1549" s="151">
        <f>Q1549/2</f>
        <v>0.10472899728997291</v>
      </c>
      <c r="S1549" s="53">
        <f>J1549*26.2</f>
        <v>0.20945799457994582</v>
      </c>
      <c r="T1549" s="53">
        <f>(J1549+0.0013889)*26.2</f>
        <v>0.24584717457994584</v>
      </c>
      <c r="U1549" s="53">
        <f>S1549/2</f>
        <v>0.10472899728997291</v>
      </c>
      <c r="V1549" s="53">
        <f>T1549/2</f>
        <v>0.12292358728997292</v>
      </c>
      <c r="W1549" s="50">
        <f>RANK(J1549,J:J,1)</f>
        <v>2438</v>
      </c>
      <c r="X1549" s="50">
        <f>YEAR(B1549)</f>
        <v>2012</v>
      </c>
      <c r="Y1549" s="50">
        <f>MONTH(B1549)</f>
        <v>2</v>
      </c>
      <c r="Z1549" s="56">
        <f>X1549*100+Y1549</f>
        <v>201202</v>
      </c>
      <c r="AA1549" s="56">
        <f>WEEKNUM(B1549,1)</f>
        <v>5</v>
      </c>
      <c r="AB1549" s="58">
        <f>IF(ISBLANK(B1549)," ",MAX(B1549-B1548-1,0))</f>
        <v>0</v>
      </c>
      <c r="AC1549" s="56">
        <f>DAY(B1549)</f>
        <v>4</v>
      </c>
      <c r="AD1549" s="53">
        <f>U1549+V1549</f>
        <v>0.22765258457994583</v>
      </c>
      <c r="AE1549" s="56">
        <f>IF("1-Swim"=D1549,E1549*46.7,IF("2-Bike"=D1549,E1549,IF("3-Run"=D1549,E1549*4.27,0)))</f>
        <v>17.506999999999998</v>
      </c>
    </row>
    <row r="1550" spans="1:31" x14ac:dyDescent="0.25">
      <c r="A1550" s="50">
        <v>1549</v>
      </c>
      <c r="B1550" s="51">
        <v>40944</v>
      </c>
      <c r="C1550" s="75">
        <f>B1550</f>
        <v>40944</v>
      </c>
      <c r="D1550" s="50" t="s">
        <v>1225</v>
      </c>
      <c r="E1550" s="50">
        <v>0.71</v>
      </c>
      <c r="F1550" s="50">
        <v>0</v>
      </c>
      <c r="G1550" s="50">
        <v>28</v>
      </c>
      <c r="H1550" s="50">
        <v>30</v>
      </c>
      <c r="I1550" s="53">
        <f>IF(E1550&gt;0,TIME(F1550,G1550,H1550),"")</f>
        <v>1.9791666666666666E-2</v>
      </c>
      <c r="J1550" s="54">
        <f>IF(E1550&gt;0,TIME(F1550,G1550,H1550)/E1550,"")</f>
        <v>2.7875586854460094E-2</v>
      </c>
      <c r="K1550" s="50" t="s">
        <v>781</v>
      </c>
      <c r="L1550" s="50" t="s">
        <v>792</v>
      </c>
      <c r="M1550" s="55">
        <f>IF(D1550&gt;0,0.0416666666666667/J1550,"")</f>
        <v>1.4947368421052643</v>
      </c>
      <c r="N1550" s="50">
        <v>0</v>
      </c>
      <c r="O1550" s="50" t="s">
        <v>253</v>
      </c>
      <c r="P1550" s="50" t="s">
        <v>793</v>
      </c>
      <c r="Q1550" s="151">
        <f>IF("1-Swim"=D1550,J1550*2.4,IF("2-Bike"=D1550,J1550*112,IF("3-Run"=D1550,J1550*26.2,0)))</f>
        <v>6.6901408450704219E-2</v>
      </c>
      <c r="R1550" s="151">
        <f>Q1550/2</f>
        <v>3.345070422535211E-2</v>
      </c>
      <c r="S1550" s="53">
        <f>J1550*26.2</f>
        <v>0.73034037558685438</v>
      </c>
      <c r="T1550" s="53">
        <f>(J1550+0.0013889)*26.2</f>
        <v>0.76672955558685441</v>
      </c>
      <c r="U1550" s="53">
        <f>S1550/2</f>
        <v>0.36517018779342719</v>
      </c>
      <c r="V1550" s="53">
        <f>T1550/2</f>
        <v>0.3833647777934272</v>
      </c>
      <c r="W1550" s="50">
        <f>RANK(J1550,J:J,1)</f>
        <v>3319</v>
      </c>
      <c r="X1550" s="50">
        <f>YEAR(B1550)</f>
        <v>2012</v>
      </c>
      <c r="Y1550" s="50">
        <f>MONTH(B1550)</f>
        <v>2</v>
      </c>
      <c r="Z1550" s="56">
        <f>X1550*100+Y1550</f>
        <v>201202</v>
      </c>
      <c r="AA1550" s="56">
        <f>WEEKNUM(B1550,1)</f>
        <v>6</v>
      </c>
      <c r="AB1550" s="58">
        <f>IF(ISBLANK(B1550)," ",MAX(B1550-B1549-1,0))</f>
        <v>0</v>
      </c>
      <c r="AC1550" s="56">
        <f>DAY(B1550)</f>
        <v>5</v>
      </c>
      <c r="AD1550" s="53">
        <f>U1550+V1550</f>
        <v>0.74853496558685439</v>
      </c>
      <c r="AE1550" s="56">
        <f>IF("1-Swim"=D1550,E1550*46.7,IF("2-Bike"=D1550,E1550,IF("3-Run"=D1550,E1550*4.27,0)))</f>
        <v>33.157000000000004</v>
      </c>
    </row>
    <row r="1551" spans="1:31" x14ac:dyDescent="0.25">
      <c r="A1551" s="50">
        <v>1550</v>
      </c>
      <c r="B1551" s="51">
        <v>40945</v>
      </c>
      <c r="C1551" s="75">
        <f>B1551</f>
        <v>40945</v>
      </c>
      <c r="D1551" s="50" t="s">
        <v>1224</v>
      </c>
      <c r="E1551" s="50">
        <v>4</v>
      </c>
      <c r="F1551" s="50">
        <v>0</v>
      </c>
      <c r="G1551" s="50">
        <v>15</v>
      </c>
      <c r="H1551" s="50">
        <v>0</v>
      </c>
      <c r="I1551" s="53">
        <f>IF(E1551&gt;0,TIME(F1551,G1551,H1551),"")</f>
        <v>1.0416666666666666E-2</v>
      </c>
      <c r="J1551" s="54">
        <f>IF(E1551&gt;0,TIME(F1551,G1551,H1551)/E1551,"")</f>
        <v>2.6041666666666665E-3</v>
      </c>
      <c r="K1551" s="50" t="s">
        <v>785</v>
      </c>
      <c r="L1551" s="50" t="s">
        <v>786</v>
      </c>
      <c r="M1551" s="55">
        <f>IF(D1551&gt;0,0.0416666666666667/J1551,"")</f>
        <v>16.000000000000014</v>
      </c>
      <c r="N1551" s="50">
        <v>0</v>
      </c>
      <c r="O1551" s="50" t="s">
        <v>253</v>
      </c>
      <c r="P1551" s="50" t="s">
        <v>787</v>
      </c>
      <c r="Q1551" s="151">
        <f>IF("1-Swim"=D1551,J1551*2.4,IF("2-Bike"=D1551,J1551*112,IF("3-Run"=D1551,J1551*26.2,0)))</f>
        <v>0.29166666666666663</v>
      </c>
      <c r="R1551" s="151">
        <f>Q1551/2</f>
        <v>0.14583333333333331</v>
      </c>
      <c r="S1551" s="53">
        <f>J1551*26.2</f>
        <v>6.822916666666666E-2</v>
      </c>
      <c r="T1551" s="53">
        <f>(J1551+0.0013889)*26.2</f>
        <v>0.10461834666666665</v>
      </c>
      <c r="U1551" s="53">
        <f>S1551/2</f>
        <v>3.411458333333333E-2</v>
      </c>
      <c r="V1551" s="53">
        <f>T1551/2</f>
        <v>5.2309173333333327E-2</v>
      </c>
      <c r="W1551" s="50">
        <f>RANK(J1551,J:J,1)</f>
        <v>357</v>
      </c>
      <c r="X1551" s="50">
        <f>YEAR(B1551)</f>
        <v>2012</v>
      </c>
      <c r="Y1551" s="50">
        <f>MONTH(B1551)</f>
        <v>2</v>
      </c>
      <c r="Z1551" s="56">
        <f>X1551*100+Y1551</f>
        <v>201202</v>
      </c>
      <c r="AA1551" s="56">
        <f>WEEKNUM(B1551,1)</f>
        <v>6</v>
      </c>
      <c r="AB1551" s="58">
        <f>IF(ISBLANK(B1551)," ",MAX(B1551-B1550-1,0))</f>
        <v>0</v>
      </c>
      <c r="AC1551" s="56">
        <f>DAY(B1551)</f>
        <v>6</v>
      </c>
      <c r="AD1551" s="53">
        <f>U1551+V1551</f>
        <v>8.6423756666666657E-2</v>
      </c>
      <c r="AE1551" s="56">
        <f>IF("1-Swim"=D1551,E1551*46.7,IF("2-Bike"=D1551,E1551,IF("3-Run"=D1551,E1551*4.27,0)))</f>
        <v>4</v>
      </c>
    </row>
    <row r="1552" spans="1:31" x14ac:dyDescent="0.25">
      <c r="A1552" s="50">
        <v>1551</v>
      </c>
      <c r="B1552" s="51">
        <v>40946</v>
      </c>
      <c r="C1552" s="75">
        <f>B1552</f>
        <v>40946</v>
      </c>
      <c r="D1552" s="50" t="s">
        <v>1223</v>
      </c>
      <c r="E1552" s="50">
        <v>1.7</v>
      </c>
      <c r="F1552" s="50">
        <v>0</v>
      </c>
      <c r="G1552" s="50">
        <v>16</v>
      </c>
      <c r="H1552" s="50">
        <v>0</v>
      </c>
      <c r="I1552" s="53">
        <f>IF(E1552&gt;0,TIME(F1552,G1552,H1552),"")</f>
        <v>1.1111111111111112E-2</v>
      </c>
      <c r="J1552" s="54">
        <f>IF(E1552&gt;0,TIME(F1552,G1552,H1552)/E1552,"")</f>
        <v>6.5359477124183009E-3</v>
      </c>
      <c r="K1552" s="50" t="s">
        <v>785</v>
      </c>
      <c r="L1552" s="50" t="s">
        <v>778</v>
      </c>
      <c r="M1552" s="55">
        <f>IF(D1552&gt;0,0.0416666666666667/J1552,"")</f>
        <v>6.3750000000000044</v>
      </c>
      <c r="N1552" s="50">
        <v>0</v>
      </c>
      <c r="O1552" s="50" t="s">
        <v>253</v>
      </c>
      <c r="Q1552" s="151">
        <f>IF("1-Swim"=D1552,J1552*2.4,IF("2-Bike"=D1552,J1552*112,IF("3-Run"=D1552,J1552*26.2,0)))</f>
        <v>0.17124183006535948</v>
      </c>
      <c r="R1552" s="151">
        <f>Q1552/2</f>
        <v>8.562091503267974E-2</v>
      </c>
      <c r="S1552" s="53">
        <f>J1552*26.2</f>
        <v>0.17124183006535948</v>
      </c>
      <c r="T1552" s="53">
        <f>(J1552+0.0013889)*26.2</f>
        <v>0.20763101006535947</v>
      </c>
      <c r="U1552" s="53">
        <f>S1552/2</f>
        <v>8.562091503267974E-2</v>
      </c>
      <c r="V1552" s="53">
        <f>T1552/2</f>
        <v>0.10381550503267974</v>
      </c>
      <c r="W1552" s="50">
        <f>RANK(J1552,J:J,1)</f>
        <v>1039</v>
      </c>
      <c r="X1552" s="50">
        <f>YEAR(B1552)</f>
        <v>2012</v>
      </c>
      <c r="Y1552" s="50">
        <f>MONTH(B1552)</f>
        <v>2</v>
      </c>
      <c r="Z1552" s="56">
        <f>X1552*100+Y1552</f>
        <v>201202</v>
      </c>
      <c r="AA1552" s="56">
        <f>WEEKNUM(B1552,1)</f>
        <v>6</v>
      </c>
      <c r="AB1552" s="58">
        <f>IF(ISBLANK(B1552)," ",MAX(B1552-B1551-1,0))</f>
        <v>0</v>
      </c>
      <c r="AC1552" s="56">
        <f>DAY(B1552)</f>
        <v>7</v>
      </c>
      <c r="AD1552" s="53">
        <f>U1552+V1552</f>
        <v>0.18943642006535949</v>
      </c>
      <c r="AE1552" s="56">
        <f>IF("1-Swim"=D1552,E1552*46.7,IF("2-Bike"=D1552,E1552,IF("3-Run"=D1552,E1552*4.27,0)))</f>
        <v>7.2589999999999995</v>
      </c>
    </row>
    <row r="1553" spans="1:31" x14ac:dyDescent="0.25">
      <c r="A1553" s="50">
        <v>1552</v>
      </c>
      <c r="B1553" s="51">
        <v>40947</v>
      </c>
      <c r="C1553" s="75">
        <f>B1553</f>
        <v>40947</v>
      </c>
      <c r="D1553" s="50" t="s">
        <v>1224</v>
      </c>
      <c r="E1553" s="50">
        <v>8</v>
      </c>
      <c r="F1553" s="50">
        <v>0</v>
      </c>
      <c r="G1553" s="50">
        <v>30</v>
      </c>
      <c r="H1553" s="50">
        <v>0</v>
      </c>
      <c r="I1553" s="53">
        <f>IF(E1553&gt;0,TIME(F1553,G1553,H1553),"")</f>
        <v>2.0833333333333332E-2</v>
      </c>
      <c r="J1553" s="54">
        <f>IF(E1553&gt;0,TIME(F1553,G1553,H1553)/E1553,"")</f>
        <v>2.6041666666666665E-3</v>
      </c>
      <c r="K1553" s="50" t="s">
        <v>323</v>
      </c>
      <c r="L1553" s="50" t="s">
        <v>810</v>
      </c>
      <c r="M1553" s="55">
        <f>IF(D1553&gt;0,0.0416666666666667/J1553,"")</f>
        <v>16.000000000000014</v>
      </c>
      <c r="N1553" s="50">
        <v>0</v>
      </c>
      <c r="O1553" s="50" t="s">
        <v>253</v>
      </c>
      <c r="Q1553" s="151">
        <f>IF("1-Swim"=D1553,J1553*2.4,IF("2-Bike"=D1553,J1553*112,IF("3-Run"=D1553,J1553*26.2,0)))</f>
        <v>0.29166666666666663</v>
      </c>
      <c r="R1553" s="151">
        <f>Q1553/2</f>
        <v>0.14583333333333331</v>
      </c>
      <c r="S1553" s="53">
        <f>J1553*26.2</f>
        <v>6.822916666666666E-2</v>
      </c>
      <c r="T1553" s="53">
        <f>(J1553+0.0013889)*26.2</f>
        <v>0.10461834666666665</v>
      </c>
      <c r="U1553" s="53">
        <f>S1553/2</f>
        <v>3.411458333333333E-2</v>
      </c>
      <c r="V1553" s="53">
        <f>T1553/2</f>
        <v>5.2309173333333327E-2</v>
      </c>
      <c r="W1553" s="50">
        <f>RANK(J1553,J:J,1)</f>
        <v>357</v>
      </c>
      <c r="X1553" s="50">
        <f>YEAR(B1553)</f>
        <v>2012</v>
      </c>
      <c r="Y1553" s="50">
        <f>MONTH(B1553)</f>
        <v>2</v>
      </c>
      <c r="Z1553" s="56">
        <f>X1553*100+Y1553</f>
        <v>201202</v>
      </c>
      <c r="AA1553" s="56">
        <f>WEEKNUM(B1553,1)</f>
        <v>6</v>
      </c>
      <c r="AB1553" s="58">
        <f>IF(ISBLANK(B1553)," ",MAX(B1553-B1552-1,0))</f>
        <v>0</v>
      </c>
      <c r="AC1553" s="56">
        <f>DAY(B1553)</f>
        <v>8</v>
      </c>
      <c r="AD1553" s="53">
        <f>U1553+V1553</f>
        <v>8.6423756666666657E-2</v>
      </c>
      <c r="AE1553" s="56">
        <f>IF("1-Swim"=D1553,E1553*46.7,IF("2-Bike"=D1553,E1553,IF("3-Run"=D1553,E1553*4.27,0)))</f>
        <v>8</v>
      </c>
    </row>
    <row r="1554" spans="1:31" x14ac:dyDescent="0.25">
      <c r="A1554" s="50">
        <v>1553</v>
      </c>
      <c r="B1554" s="51">
        <v>40947</v>
      </c>
      <c r="C1554" s="75">
        <f>B1554</f>
        <v>40947</v>
      </c>
      <c r="D1554" s="50" t="s">
        <v>1223</v>
      </c>
      <c r="E1554" s="50">
        <v>2.08</v>
      </c>
      <c r="F1554" s="50">
        <v>0</v>
      </c>
      <c r="G1554" s="50">
        <v>20</v>
      </c>
      <c r="H1554" s="50">
        <v>30</v>
      </c>
      <c r="I1554" s="53">
        <f>IF(E1554&gt;0,TIME(F1554,G1554,H1554),"")</f>
        <v>1.4236111111111111E-2</v>
      </c>
      <c r="J1554" s="54">
        <f>IF(E1554&gt;0,TIME(F1554,G1554,H1554)/E1554,"")</f>
        <v>6.844284188034188E-3</v>
      </c>
      <c r="K1554" s="50" t="s">
        <v>785</v>
      </c>
      <c r="L1554" s="50" t="s">
        <v>778</v>
      </c>
      <c r="M1554" s="55">
        <f>IF(D1554&gt;0,0.0416666666666667/J1554,"")</f>
        <v>6.087804878048785</v>
      </c>
      <c r="N1554" s="50">
        <v>0</v>
      </c>
      <c r="O1554" s="50" t="s">
        <v>253</v>
      </c>
      <c r="P1554" s="50" t="s">
        <v>794</v>
      </c>
      <c r="Q1554" s="151">
        <f>IF("1-Swim"=D1554,J1554*2.4,IF("2-Bike"=D1554,J1554*112,IF("3-Run"=D1554,J1554*26.2,0)))</f>
        <v>0.17932024572649571</v>
      </c>
      <c r="R1554" s="151">
        <f>Q1554/2</f>
        <v>8.9660122863247857E-2</v>
      </c>
      <c r="S1554" s="53">
        <f>J1554*26.2</f>
        <v>0.17932024572649571</v>
      </c>
      <c r="T1554" s="53">
        <f>(J1554+0.0013889)*26.2</f>
        <v>0.21570942572649573</v>
      </c>
      <c r="U1554" s="53">
        <f>S1554/2</f>
        <v>8.9660122863247857E-2</v>
      </c>
      <c r="V1554" s="53">
        <f>T1554/2</f>
        <v>0.10785471286324787</v>
      </c>
      <c r="W1554" s="50">
        <f>RANK(J1554,J:J,1)</f>
        <v>1368</v>
      </c>
      <c r="X1554" s="50">
        <f>YEAR(B1554)</f>
        <v>2012</v>
      </c>
      <c r="Y1554" s="50">
        <f>MONTH(B1554)</f>
        <v>2</v>
      </c>
      <c r="Z1554" s="56">
        <f>X1554*100+Y1554</f>
        <v>201202</v>
      </c>
      <c r="AA1554" s="56">
        <f>WEEKNUM(B1554,1)</f>
        <v>6</v>
      </c>
      <c r="AB1554" s="58">
        <f>IF(ISBLANK(B1554)," ",MAX(B1554-B1553-1,0))</f>
        <v>0</v>
      </c>
      <c r="AC1554" s="56">
        <f>DAY(B1554)</f>
        <v>8</v>
      </c>
      <c r="AD1554" s="53">
        <f>U1554+V1554</f>
        <v>0.19751483572649572</v>
      </c>
      <c r="AE1554" s="56">
        <f>IF("1-Swim"=D1554,E1554*46.7,IF("2-Bike"=D1554,E1554,IF("3-Run"=D1554,E1554*4.27,0)))</f>
        <v>8.8815999999999988</v>
      </c>
    </row>
    <row r="1555" spans="1:31" x14ac:dyDescent="0.25">
      <c r="A1555" s="50">
        <v>1554</v>
      </c>
      <c r="B1555" s="51">
        <v>40949</v>
      </c>
      <c r="C1555" s="75">
        <f>B1555</f>
        <v>40949</v>
      </c>
      <c r="D1555" s="50" t="s">
        <v>1225</v>
      </c>
      <c r="E1555" s="50">
        <v>0.5</v>
      </c>
      <c r="F1555" s="50">
        <v>0</v>
      </c>
      <c r="G1555" s="50">
        <v>20</v>
      </c>
      <c r="H1555" s="50">
        <v>0</v>
      </c>
      <c r="I1555" s="53">
        <f>IF(E1555&gt;0,TIME(F1555,G1555,H1555),"")</f>
        <v>1.3888888888888888E-2</v>
      </c>
      <c r="J1555" s="54">
        <f>IF(E1555&gt;0,TIME(F1555,G1555,H1555)/E1555,"")</f>
        <v>2.7777777777777776E-2</v>
      </c>
      <c r="K1555" s="50" t="s">
        <v>781</v>
      </c>
      <c r="L1555" s="50" t="s">
        <v>782</v>
      </c>
      <c r="M1555" s="55">
        <f>IF(D1555&gt;0,0.0416666666666667/J1555,"")</f>
        <v>1.5000000000000013</v>
      </c>
      <c r="N1555" s="50">
        <v>0</v>
      </c>
      <c r="O1555" s="50" t="s">
        <v>253</v>
      </c>
      <c r="Q1555" s="151">
        <f>IF("1-Swim"=D1555,J1555*2.4,IF("2-Bike"=D1555,J1555*112,IF("3-Run"=D1555,J1555*26.2,0)))</f>
        <v>6.6666666666666666E-2</v>
      </c>
      <c r="R1555" s="151">
        <f>Q1555/2</f>
        <v>3.3333333333333333E-2</v>
      </c>
      <c r="S1555" s="53">
        <f>J1555*26.2</f>
        <v>0.72777777777777775</v>
      </c>
      <c r="T1555" s="53">
        <f>(J1555+0.0013889)*26.2</f>
        <v>0.76416695777777766</v>
      </c>
      <c r="U1555" s="53">
        <f>S1555/2</f>
        <v>0.36388888888888887</v>
      </c>
      <c r="V1555" s="53">
        <f>T1555/2</f>
        <v>0.38208347888888883</v>
      </c>
      <c r="W1555" s="50">
        <f>RANK(J1555,J:J,1)</f>
        <v>3293</v>
      </c>
      <c r="X1555" s="50">
        <f>YEAR(B1555)</f>
        <v>2012</v>
      </c>
      <c r="Y1555" s="50">
        <f>MONTH(B1555)</f>
        <v>2</v>
      </c>
      <c r="Z1555" s="56">
        <f>X1555*100+Y1555</f>
        <v>201202</v>
      </c>
      <c r="AA1555" s="56">
        <f>WEEKNUM(B1555,1)</f>
        <v>6</v>
      </c>
      <c r="AB1555" s="58">
        <f>IF(ISBLANK(B1555)," ",MAX(B1555-B1554-1,0))</f>
        <v>1</v>
      </c>
      <c r="AC1555" s="56">
        <f>DAY(B1555)</f>
        <v>10</v>
      </c>
      <c r="AD1555" s="53">
        <f>U1555+V1555</f>
        <v>0.74597236777777765</v>
      </c>
      <c r="AE1555" s="56">
        <f>IF("1-Swim"=D1555,E1555*46.7,IF("2-Bike"=D1555,E1555,IF("3-Run"=D1555,E1555*4.27,0)))</f>
        <v>23.35</v>
      </c>
    </row>
    <row r="1556" spans="1:31" x14ac:dyDescent="0.25">
      <c r="A1556" s="50">
        <v>1555</v>
      </c>
      <c r="B1556" s="51">
        <v>40951</v>
      </c>
      <c r="C1556" s="75">
        <f>B1556</f>
        <v>40951</v>
      </c>
      <c r="D1556" s="50" t="s">
        <v>1223</v>
      </c>
      <c r="E1556" s="50">
        <v>7.5</v>
      </c>
      <c r="F1556" s="50">
        <v>1</v>
      </c>
      <c r="G1556" s="50">
        <v>35</v>
      </c>
      <c r="H1556" s="50">
        <v>58</v>
      </c>
      <c r="I1556" s="53">
        <f>IF(E1556&gt;0,TIME(F1556,G1556,H1556),"")</f>
        <v>6.6643518518518519E-2</v>
      </c>
      <c r="J1556" s="54">
        <f>IF(E1556&gt;0,TIME(F1556,G1556,H1556)/E1556,"")</f>
        <v>8.8858024691358031E-3</v>
      </c>
      <c r="K1556" s="50" t="s">
        <v>771</v>
      </c>
      <c r="L1556" s="50" t="s">
        <v>35</v>
      </c>
      <c r="M1556" s="55">
        <f>IF(D1556&gt;0,0.0416666666666667/J1556,"")</f>
        <v>4.6891281695033031</v>
      </c>
      <c r="N1556" s="50">
        <v>0</v>
      </c>
      <c r="O1556" s="50" t="s">
        <v>319</v>
      </c>
      <c r="P1556" s="50" t="s">
        <v>812</v>
      </c>
      <c r="Q1556" s="151">
        <f>IF("1-Swim"=D1556,J1556*2.4,IF("2-Bike"=D1556,J1556*112,IF("3-Run"=D1556,J1556*26.2,0)))</f>
        <v>0.23280802469135803</v>
      </c>
      <c r="R1556" s="151">
        <f>Q1556/2</f>
        <v>0.11640401234567901</v>
      </c>
      <c r="S1556" s="53">
        <f>J1556*26.2</f>
        <v>0.23280802469135803</v>
      </c>
      <c r="T1556" s="53">
        <f>(J1556+0.0013889)*26.2</f>
        <v>0.26919720469135805</v>
      </c>
      <c r="U1556" s="53">
        <f>S1556/2</f>
        <v>0.11640401234567901</v>
      </c>
      <c r="V1556" s="53">
        <f>T1556/2</f>
        <v>0.13459860234567902</v>
      </c>
      <c r="W1556" s="50">
        <f>RANK(J1556,J:J,1)</f>
        <v>2740</v>
      </c>
      <c r="X1556" s="50">
        <f>YEAR(B1556)</f>
        <v>2012</v>
      </c>
      <c r="Y1556" s="50">
        <f>MONTH(B1556)</f>
        <v>2</v>
      </c>
      <c r="Z1556" s="56">
        <f>X1556*100+Y1556</f>
        <v>201202</v>
      </c>
      <c r="AA1556" s="56">
        <f>WEEKNUM(B1556,1)</f>
        <v>7</v>
      </c>
      <c r="AB1556" s="58">
        <f>IF(ISBLANK(B1556)," ",MAX(B1556-B1555-1,0))</f>
        <v>1</v>
      </c>
      <c r="AC1556" s="56">
        <f>DAY(B1556)</f>
        <v>12</v>
      </c>
      <c r="AD1556" s="53">
        <f>U1556+V1556</f>
        <v>0.25100261469135804</v>
      </c>
      <c r="AE1556" s="56">
        <f>IF("1-Swim"=D1556,E1556*46.7,IF("2-Bike"=D1556,E1556,IF("3-Run"=D1556,E1556*4.27,0)))</f>
        <v>32.024999999999999</v>
      </c>
    </row>
    <row r="1557" spans="1:31" x14ac:dyDescent="0.25">
      <c r="A1557" s="50">
        <v>1556</v>
      </c>
      <c r="B1557" s="51">
        <v>40952</v>
      </c>
      <c r="C1557" s="75">
        <f>B1557</f>
        <v>40952</v>
      </c>
      <c r="D1557" s="50" t="s">
        <v>1224</v>
      </c>
      <c r="E1557" s="50">
        <v>5.25</v>
      </c>
      <c r="F1557" s="50">
        <v>0</v>
      </c>
      <c r="G1557" s="50">
        <v>20</v>
      </c>
      <c r="H1557" s="50">
        <v>0</v>
      </c>
      <c r="I1557" s="53">
        <f>IF(E1557&gt;0,TIME(F1557,G1557,H1557),"")</f>
        <v>1.3888888888888888E-2</v>
      </c>
      <c r="J1557" s="54">
        <f>IF(E1557&gt;0,TIME(F1557,G1557,H1557)/E1557,"")</f>
        <v>2.6455026455026454E-3</v>
      </c>
      <c r="K1557" s="50" t="s">
        <v>785</v>
      </c>
      <c r="L1557" s="50" t="s">
        <v>778</v>
      </c>
      <c r="M1557" s="55">
        <f>IF(D1557&gt;0,0.0416666666666667/J1557,"")</f>
        <v>15.750000000000012</v>
      </c>
      <c r="N1557" s="50">
        <v>0</v>
      </c>
      <c r="O1557" s="50" t="s">
        <v>253</v>
      </c>
      <c r="Q1557" s="151">
        <f>IF("1-Swim"=D1557,J1557*2.4,IF("2-Bike"=D1557,J1557*112,IF("3-Run"=D1557,J1557*26.2,0)))</f>
        <v>0.29629629629629628</v>
      </c>
      <c r="R1557" s="151">
        <f>Q1557/2</f>
        <v>0.14814814814814814</v>
      </c>
      <c r="S1557" s="53">
        <f>J1557*26.2</f>
        <v>6.9312169312169311E-2</v>
      </c>
      <c r="T1557" s="53">
        <f>(J1557+0.0013889)*26.2</f>
        <v>0.1057013493121693</v>
      </c>
      <c r="U1557" s="53">
        <f>S1557/2</f>
        <v>3.4656084656084656E-2</v>
      </c>
      <c r="V1557" s="53">
        <f>T1557/2</f>
        <v>5.2850674656084652E-2</v>
      </c>
      <c r="W1557" s="50">
        <f>RANK(J1557,J:J,1)</f>
        <v>385</v>
      </c>
      <c r="X1557" s="50">
        <f>YEAR(B1557)</f>
        <v>2012</v>
      </c>
      <c r="Y1557" s="50">
        <f>MONTH(B1557)</f>
        <v>2</v>
      </c>
      <c r="Z1557" s="56">
        <f>X1557*100+Y1557</f>
        <v>201202</v>
      </c>
      <c r="AA1557" s="56">
        <f>WEEKNUM(B1557,1)</f>
        <v>7</v>
      </c>
      <c r="AB1557" s="58">
        <f>IF(ISBLANK(B1557)," ",MAX(B1557-B1556-1,0))</f>
        <v>0</v>
      </c>
      <c r="AC1557" s="56">
        <f>DAY(B1557)</f>
        <v>13</v>
      </c>
      <c r="AD1557" s="53">
        <f>U1557+V1557</f>
        <v>8.7506759312169308E-2</v>
      </c>
      <c r="AE1557" s="56">
        <f>IF("1-Swim"=D1557,E1557*46.7,IF("2-Bike"=D1557,E1557,IF("3-Run"=D1557,E1557*4.27,0)))</f>
        <v>5.25</v>
      </c>
    </row>
    <row r="1558" spans="1:31" x14ac:dyDescent="0.25">
      <c r="A1558" s="50">
        <v>1557</v>
      </c>
      <c r="B1558" s="51">
        <v>40953</v>
      </c>
      <c r="C1558" s="75">
        <f>B1558</f>
        <v>40953</v>
      </c>
      <c r="D1558" s="50" t="s">
        <v>1223</v>
      </c>
      <c r="E1558" s="50">
        <v>1</v>
      </c>
      <c r="F1558" s="50">
        <v>0</v>
      </c>
      <c r="G1558" s="50">
        <v>9</v>
      </c>
      <c r="H1558" s="50">
        <v>20</v>
      </c>
      <c r="I1558" s="53">
        <f>IF(E1558&gt;0,TIME(F1558,G1558,H1558),"")</f>
        <v>6.4814814814814813E-3</v>
      </c>
      <c r="J1558" s="54">
        <f>IF(E1558&gt;0,TIME(F1558,G1558,H1558)/E1558,"")</f>
        <v>6.4814814814814813E-3</v>
      </c>
      <c r="K1558" s="50" t="s">
        <v>785</v>
      </c>
      <c r="L1558" s="50" t="s">
        <v>778</v>
      </c>
      <c r="M1558" s="55">
        <f>IF(D1558&gt;0,0.0416666666666667/J1558,"")</f>
        <v>6.4285714285714342</v>
      </c>
      <c r="N1558" s="50">
        <v>0</v>
      </c>
      <c r="O1558" s="50" t="s">
        <v>253</v>
      </c>
      <c r="P1558" s="50" t="s">
        <v>813</v>
      </c>
      <c r="Q1558" s="151">
        <f>IF("1-Swim"=D1558,J1558*2.4,IF("2-Bike"=D1558,J1558*112,IF("3-Run"=D1558,J1558*26.2,0)))</f>
        <v>0.16981481481481481</v>
      </c>
      <c r="R1558" s="151">
        <f>Q1558/2</f>
        <v>8.4907407407407404E-2</v>
      </c>
      <c r="S1558" s="53">
        <f>J1558*26.2</f>
        <v>0.16981481481481481</v>
      </c>
      <c r="T1558" s="53">
        <f>(J1558+0.0013889)*26.2</f>
        <v>0.2062039948148148</v>
      </c>
      <c r="U1558" s="53">
        <f>S1558/2</f>
        <v>8.4907407407407404E-2</v>
      </c>
      <c r="V1558" s="53">
        <f>T1558/2</f>
        <v>0.1031019974074074</v>
      </c>
      <c r="W1558" s="50">
        <f>RANK(J1558,J:J,1)</f>
        <v>999</v>
      </c>
      <c r="X1558" s="50">
        <f>YEAR(B1558)</f>
        <v>2012</v>
      </c>
      <c r="Y1558" s="50">
        <f>MONTH(B1558)</f>
        <v>2</v>
      </c>
      <c r="Z1558" s="56">
        <f>X1558*100+Y1558</f>
        <v>201202</v>
      </c>
      <c r="AA1558" s="56">
        <f>WEEKNUM(B1558,1)</f>
        <v>7</v>
      </c>
      <c r="AB1558" s="58">
        <f>IF(ISBLANK(B1558)," ",MAX(B1558-B1557-1,0))</f>
        <v>0</v>
      </c>
      <c r="AC1558" s="56">
        <f>DAY(B1558)</f>
        <v>14</v>
      </c>
      <c r="AD1558" s="53">
        <f>U1558+V1558</f>
        <v>0.18800940481481482</v>
      </c>
      <c r="AE1558" s="56">
        <f>IF("1-Swim"=D1558,E1558*46.7,IF("2-Bike"=D1558,E1558,IF("3-Run"=D1558,E1558*4.27,0)))</f>
        <v>4.2699999999999996</v>
      </c>
    </row>
    <row r="1559" spans="1:31" x14ac:dyDescent="0.25">
      <c r="A1559" s="50">
        <v>1558</v>
      </c>
      <c r="B1559" s="51">
        <v>40954</v>
      </c>
      <c r="C1559" s="75">
        <f>B1559</f>
        <v>40954</v>
      </c>
      <c r="D1559" s="50" t="s">
        <v>1223</v>
      </c>
      <c r="E1559" s="50">
        <v>3.12</v>
      </c>
      <c r="F1559" s="50">
        <v>0</v>
      </c>
      <c r="G1559" s="50">
        <v>31</v>
      </c>
      <c r="H1559" s="50">
        <v>4</v>
      </c>
      <c r="I1559" s="53">
        <f>IF(E1559&gt;0,TIME(F1559,G1559,H1559),"")</f>
        <v>2.1574074074074075E-2</v>
      </c>
      <c r="J1559" s="54">
        <f>IF(E1559&gt;0,TIME(F1559,G1559,H1559)/E1559,"")</f>
        <v>6.9147673314339979E-3</v>
      </c>
      <c r="K1559" s="50" t="s">
        <v>774</v>
      </c>
      <c r="L1559" s="50" t="s">
        <v>814</v>
      </c>
      <c r="M1559" s="55">
        <f>IF(D1559&gt;0,0.0416666666666667/J1559,"")</f>
        <v>6.0257510729613779</v>
      </c>
      <c r="N1559" s="50">
        <v>0</v>
      </c>
      <c r="O1559" s="50" t="s">
        <v>198</v>
      </c>
      <c r="Q1559" s="151">
        <f>IF("1-Swim"=D1559,J1559*2.4,IF("2-Bike"=D1559,J1559*112,IF("3-Run"=D1559,J1559*26.2,0)))</f>
        <v>0.18116690408357075</v>
      </c>
      <c r="R1559" s="151">
        <f>Q1559/2</f>
        <v>9.0583452041785376E-2</v>
      </c>
      <c r="S1559" s="53">
        <f>J1559*26.2</f>
        <v>0.18116690408357075</v>
      </c>
      <c r="T1559" s="53">
        <f>(J1559+0.0013889)*26.2</f>
        <v>0.21755608408357072</v>
      </c>
      <c r="U1559" s="53">
        <f>S1559/2</f>
        <v>9.0583452041785376E-2</v>
      </c>
      <c r="V1559" s="53">
        <f>T1559/2</f>
        <v>0.10877804204178536</v>
      </c>
      <c r="W1559" s="50">
        <f>RANK(J1559,J:J,1)</f>
        <v>1445</v>
      </c>
      <c r="X1559" s="50">
        <f>YEAR(B1559)</f>
        <v>2012</v>
      </c>
      <c r="Y1559" s="50">
        <f>MONTH(B1559)</f>
        <v>2</v>
      </c>
      <c r="Z1559" s="56">
        <f>X1559*100+Y1559</f>
        <v>201202</v>
      </c>
      <c r="AA1559" s="56">
        <f>WEEKNUM(B1559,1)</f>
        <v>7</v>
      </c>
      <c r="AB1559" s="58">
        <f>IF(ISBLANK(B1559)," ",MAX(B1559-B1558-1,0))</f>
        <v>0</v>
      </c>
      <c r="AC1559" s="56">
        <f>DAY(B1559)</f>
        <v>15</v>
      </c>
      <c r="AD1559" s="53">
        <f>U1559+V1559</f>
        <v>0.19936149408357073</v>
      </c>
      <c r="AE1559" s="56">
        <f>IF("1-Swim"=D1559,E1559*46.7,IF("2-Bike"=D1559,E1559,IF("3-Run"=D1559,E1559*4.27,0)))</f>
        <v>13.322399999999998</v>
      </c>
    </row>
    <row r="1560" spans="1:31" x14ac:dyDescent="0.25">
      <c r="A1560" s="50">
        <v>1559</v>
      </c>
      <c r="B1560" s="51">
        <v>40955</v>
      </c>
      <c r="C1560" s="75">
        <f>B1560</f>
        <v>40955</v>
      </c>
      <c r="D1560" s="50" t="s">
        <v>1225</v>
      </c>
      <c r="E1560" s="50">
        <v>0.71</v>
      </c>
      <c r="F1560" s="50">
        <v>0</v>
      </c>
      <c r="G1560" s="50">
        <v>27</v>
      </c>
      <c r="H1560" s="50">
        <v>47</v>
      </c>
      <c r="I1560" s="53">
        <f>IF(E1560&gt;0,TIME(F1560,G1560,H1560),"")</f>
        <v>1.9293981481481485E-2</v>
      </c>
      <c r="J1560" s="54">
        <f>IF(E1560&gt;0,TIME(F1560,G1560,H1560)/E1560,"")</f>
        <v>2.7174621804903501E-2</v>
      </c>
      <c r="K1560" s="50" t="s">
        <v>781</v>
      </c>
      <c r="L1560" s="50" t="s">
        <v>792</v>
      </c>
      <c r="M1560" s="55">
        <f>IF(D1560&gt;0,0.0416666666666667/J1560,"")</f>
        <v>1.5332933413317344</v>
      </c>
      <c r="N1560" s="50">
        <v>0</v>
      </c>
      <c r="O1560" s="50" t="s">
        <v>253</v>
      </c>
      <c r="P1560" s="50" t="s">
        <v>793</v>
      </c>
      <c r="Q1560" s="151">
        <f>IF("1-Swim"=D1560,J1560*2.4,IF("2-Bike"=D1560,J1560*112,IF("3-Run"=D1560,J1560*26.2,0)))</f>
        <v>6.5219092331768397E-2</v>
      </c>
      <c r="R1560" s="151">
        <f>Q1560/2</f>
        <v>3.2609546165884198E-2</v>
      </c>
      <c r="S1560" s="53">
        <f>J1560*26.2</f>
        <v>0.7119750912884717</v>
      </c>
      <c r="T1560" s="53">
        <f>(J1560+0.0013889)*26.2</f>
        <v>0.74836427128847172</v>
      </c>
      <c r="U1560" s="53">
        <f>S1560/2</f>
        <v>0.35598754564423585</v>
      </c>
      <c r="V1560" s="53">
        <f>T1560/2</f>
        <v>0.37418213564423586</v>
      </c>
      <c r="W1560" s="50">
        <f>RANK(J1560,J:J,1)</f>
        <v>3274</v>
      </c>
      <c r="X1560" s="50">
        <f>YEAR(B1560)</f>
        <v>2012</v>
      </c>
      <c r="Y1560" s="50">
        <f>MONTH(B1560)</f>
        <v>2</v>
      </c>
      <c r="Z1560" s="56">
        <f>X1560*100+Y1560</f>
        <v>201202</v>
      </c>
      <c r="AA1560" s="56">
        <f>WEEKNUM(B1560,1)</f>
        <v>7</v>
      </c>
      <c r="AB1560" s="58">
        <f>IF(ISBLANK(B1560)," ",MAX(B1560-B1559-1,0))</f>
        <v>0</v>
      </c>
      <c r="AC1560" s="56">
        <f>DAY(B1560)</f>
        <v>16</v>
      </c>
      <c r="AD1560" s="53">
        <f>U1560+V1560</f>
        <v>0.73016968128847171</v>
      </c>
      <c r="AE1560" s="56">
        <f>IF("1-Swim"=D1560,E1560*46.7,IF("2-Bike"=D1560,E1560,IF("3-Run"=D1560,E1560*4.27,0)))</f>
        <v>33.157000000000004</v>
      </c>
    </row>
    <row r="1561" spans="1:31" x14ac:dyDescent="0.25">
      <c r="A1561" s="50">
        <v>1560</v>
      </c>
      <c r="B1561" s="51">
        <v>40956</v>
      </c>
      <c r="C1561" s="75">
        <f>B1561</f>
        <v>40956</v>
      </c>
      <c r="D1561" s="50" t="s">
        <v>1223</v>
      </c>
      <c r="E1561" s="50">
        <v>3.15</v>
      </c>
      <c r="F1561" s="50">
        <v>0</v>
      </c>
      <c r="G1561" s="50">
        <v>29</v>
      </c>
      <c r="H1561" s="50">
        <v>59</v>
      </c>
      <c r="I1561" s="53">
        <f>IF(E1561&gt;0,TIME(F1561,G1561,H1561),"")</f>
        <v>2.0821759259259259E-2</v>
      </c>
      <c r="J1561" s="54">
        <f>IF(E1561&gt;0,TIME(F1561,G1561,H1561)/E1561,"")</f>
        <v>6.6100823045267491E-3</v>
      </c>
      <c r="K1561" s="50" t="s">
        <v>774</v>
      </c>
      <c r="L1561" s="50" t="s">
        <v>814</v>
      </c>
      <c r="M1561" s="55">
        <f>IF(D1561&gt;0,0.0416666666666667/J1561,"")</f>
        <v>6.303501945525297</v>
      </c>
      <c r="N1561" s="50">
        <v>0</v>
      </c>
      <c r="O1561" s="50" t="s">
        <v>198</v>
      </c>
      <c r="Q1561" s="151">
        <f>IF("1-Swim"=D1561,J1561*2.4,IF("2-Bike"=D1561,J1561*112,IF("3-Run"=D1561,J1561*26.2,0)))</f>
        <v>0.17318415637860082</v>
      </c>
      <c r="R1561" s="151">
        <f>Q1561/2</f>
        <v>8.6592078189300412E-2</v>
      </c>
      <c r="S1561" s="53">
        <f>J1561*26.2</f>
        <v>0.17318415637860082</v>
      </c>
      <c r="T1561" s="53">
        <f>(J1561+0.0013889)*26.2</f>
        <v>0.20957333637860082</v>
      </c>
      <c r="U1561" s="53">
        <f>S1561/2</f>
        <v>8.6592078189300412E-2</v>
      </c>
      <c r="V1561" s="53">
        <f>T1561/2</f>
        <v>0.10478666818930041</v>
      </c>
      <c r="W1561" s="50">
        <f>RANK(J1561,J:J,1)</f>
        <v>1104</v>
      </c>
      <c r="X1561" s="50">
        <f>YEAR(B1561)</f>
        <v>2012</v>
      </c>
      <c r="Y1561" s="50">
        <f>MONTH(B1561)</f>
        <v>2</v>
      </c>
      <c r="Z1561" s="56">
        <f>X1561*100+Y1561</f>
        <v>201202</v>
      </c>
      <c r="AA1561" s="56">
        <f>WEEKNUM(B1561,1)</f>
        <v>7</v>
      </c>
      <c r="AB1561" s="58">
        <f>IF(ISBLANK(B1561)," ",MAX(B1561-B1560-1,0))</f>
        <v>0</v>
      </c>
      <c r="AC1561" s="56">
        <f>DAY(B1561)</f>
        <v>17</v>
      </c>
      <c r="AD1561" s="53">
        <f>U1561+V1561</f>
        <v>0.19137874637860081</v>
      </c>
      <c r="AE1561" s="56">
        <f>IF("1-Swim"=D1561,E1561*46.7,IF("2-Bike"=D1561,E1561,IF("3-Run"=D1561,E1561*4.27,0)))</f>
        <v>13.450499999999998</v>
      </c>
    </row>
    <row r="1562" spans="1:31" x14ac:dyDescent="0.25">
      <c r="A1562" s="50">
        <v>1561</v>
      </c>
      <c r="B1562" s="51">
        <v>40958</v>
      </c>
      <c r="C1562" s="75">
        <f>B1562</f>
        <v>40958</v>
      </c>
      <c r="D1562" s="50" t="s">
        <v>1223</v>
      </c>
      <c r="E1562" s="50">
        <v>7.5</v>
      </c>
      <c r="F1562" s="50">
        <v>1</v>
      </c>
      <c r="G1562" s="50">
        <v>18</v>
      </c>
      <c r="H1562" s="50">
        <v>39</v>
      </c>
      <c r="I1562" s="53">
        <f>IF(E1562&gt;0,TIME(F1562,G1562,H1562),"")</f>
        <v>5.4618055555555552E-2</v>
      </c>
      <c r="J1562" s="54">
        <f>IF(E1562&gt;0,TIME(F1562,G1562,H1562)/E1562,"")</f>
        <v>7.2824074074074067E-3</v>
      </c>
      <c r="K1562" s="50" t="s">
        <v>771</v>
      </c>
      <c r="L1562" s="50" t="s">
        <v>35</v>
      </c>
      <c r="M1562" s="55">
        <f>IF(D1562&gt;0,0.0416666666666667/J1562,"")</f>
        <v>5.7215511760966358</v>
      </c>
      <c r="N1562" s="50">
        <v>0</v>
      </c>
      <c r="O1562" s="50" t="s">
        <v>198</v>
      </c>
      <c r="Q1562" s="151">
        <f>IF("1-Swim"=D1562,J1562*2.4,IF("2-Bike"=D1562,J1562*112,IF("3-Run"=D1562,J1562*26.2,0)))</f>
        <v>0.19079907407407404</v>
      </c>
      <c r="R1562" s="151">
        <f>Q1562/2</f>
        <v>9.5399537037037019E-2</v>
      </c>
      <c r="S1562" s="53">
        <f>J1562*26.2</f>
        <v>0.19079907407407404</v>
      </c>
      <c r="T1562" s="53">
        <f>(J1562+0.0013889)*26.2</f>
        <v>0.22718825407407403</v>
      </c>
      <c r="U1562" s="53">
        <f>S1562/2</f>
        <v>9.5399537037037019E-2</v>
      </c>
      <c r="V1562" s="53">
        <f>T1562/2</f>
        <v>0.11359412703703702</v>
      </c>
      <c r="W1562" s="50">
        <f>RANK(J1562,J:J,1)</f>
        <v>1874</v>
      </c>
      <c r="X1562" s="50">
        <f>YEAR(B1562)</f>
        <v>2012</v>
      </c>
      <c r="Y1562" s="50">
        <f>MONTH(B1562)</f>
        <v>2</v>
      </c>
      <c r="Z1562" s="56">
        <f>X1562*100+Y1562</f>
        <v>201202</v>
      </c>
      <c r="AA1562" s="56">
        <f>WEEKNUM(B1562,1)</f>
        <v>8</v>
      </c>
      <c r="AB1562" s="58">
        <f>IF(ISBLANK(B1562)," ",MAX(B1562-B1561-1,0))</f>
        <v>1</v>
      </c>
      <c r="AC1562" s="56">
        <f>DAY(B1562)</f>
        <v>19</v>
      </c>
      <c r="AD1562" s="53">
        <f>U1562+V1562</f>
        <v>0.20899366407407405</v>
      </c>
      <c r="AE1562" s="56">
        <f>IF("1-Swim"=D1562,E1562*46.7,IF("2-Bike"=D1562,E1562,IF("3-Run"=D1562,E1562*4.27,0)))</f>
        <v>32.024999999999999</v>
      </c>
    </row>
    <row r="1563" spans="1:31" x14ac:dyDescent="0.25">
      <c r="A1563" s="50">
        <v>1562</v>
      </c>
      <c r="B1563" s="51">
        <v>40960</v>
      </c>
      <c r="C1563" s="75">
        <f>B1563</f>
        <v>40960</v>
      </c>
      <c r="D1563" s="50" t="s">
        <v>1224</v>
      </c>
      <c r="E1563" s="50">
        <v>8</v>
      </c>
      <c r="F1563" s="50">
        <v>0</v>
      </c>
      <c r="G1563" s="50">
        <v>30</v>
      </c>
      <c r="H1563" s="50">
        <v>0</v>
      </c>
      <c r="I1563" s="53">
        <f>IF(E1563&gt;0,TIME(F1563,G1563,H1563),"")</f>
        <v>2.0833333333333332E-2</v>
      </c>
      <c r="J1563" s="54">
        <f>IF(E1563&gt;0,TIME(F1563,G1563,H1563)/E1563,"")</f>
        <v>2.6041666666666665E-3</v>
      </c>
      <c r="K1563" s="50" t="s">
        <v>323</v>
      </c>
      <c r="L1563" s="50" t="s">
        <v>810</v>
      </c>
      <c r="M1563" s="55">
        <f>IF(D1563&gt;0,0.0416666666666667/J1563,"")</f>
        <v>16.000000000000014</v>
      </c>
      <c r="N1563" s="50">
        <v>0</v>
      </c>
      <c r="O1563" s="50" t="s">
        <v>253</v>
      </c>
      <c r="P1563" s="50" t="s">
        <v>811</v>
      </c>
      <c r="Q1563" s="151">
        <f>IF("1-Swim"=D1563,J1563*2.4,IF("2-Bike"=D1563,J1563*112,IF("3-Run"=D1563,J1563*26.2,0)))</f>
        <v>0.29166666666666663</v>
      </c>
      <c r="R1563" s="151">
        <f>Q1563/2</f>
        <v>0.14583333333333331</v>
      </c>
      <c r="S1563" s="53">
        <f>J1563*26.2</f>
        <v>6.822916666666666E-2</v>
      </c>
      <c r="T1563" s="53">
        <f>(J1563+0.0013889)*26.2</f>
        <v>0.10461834666666665</v>
      </c>
      <c r="U1563" s="53">
        <f>S1563/2</f>
        <v>3.411458333333333E-2</v>
      </c>
      <c r="V1563" s="53">
        <f>T1563/2</f>
        <v>5.2309173333333327E-2</v>
      </c>
      <c r="W1563" s="50">
        <f>RANK(J1563,J:J,1)</f>
        <v>357</v>
      </c>
      <c r="X1563" s="50">
        <f>YEAR(B1563)</f>
        <v>2012</v>
      </c>
      <c r="Y1563" s="50">
        <f>MONTH(B1563)</f>
        <v>2</v>
      </c>
      <c r="Z1563" s="56">
        <f>X1563*100+Y1563</f>
        <v>201202</v>
      </c>
      <c r="AA1563" s="56">
        <f>WEEKNUM(B1563,1)</f>
        <v>8</v>
      </c>
      <c r="AB1563" s="58">
        <f>IF(ISBLANK(B1563)," ",MAX(B1563-B1562-1,0))</f>
        <v>1</v>
      </c>
      <c r="AC1563" s="56">
        <f>DAY(B1563)</f>
        <v>21</v>
      </c>
      <c r="AD1563" s="53">
        <f>U1563+V1563</f>
        <v>8.6423756666666657E-2</v>
      </c>
      <c r="AE1563" s="56">
        <f>IF("1-Swim"=D1563,E1563*46.7,IF("2-Bike"=D1563,E1563,IF("3-Run"=D1563,E1563*4.27,0)))</f>
        <v>8</v>
      </c>
    </row>
    <row r="1564" spans="1:31" x14ac:dyDescent="0.25">
      <c r="A1564" s="50">
        <v>1563</v>
      </c>
      <c r="B1564" s="51">
        <v>40961</v>
      </c>
      <c r="C1564" s="75">
        <f>B1564</f>
        <v>40961</v>
      </c>
      <c r="D1564" s="50" t="s">
        <v>1223</v>
      </c>
      <c r="E1564" s="50">
        <v>4</v>
      </c>
      <c r="F1564" s="50">
        <v>0</v>
      </c>
      <c r="G1564" s="50">
        <v>39</v>
      </c>
      <c r="H1564" s="50">
        <v>13</v>
      </c>
      <c r="I1564" s="53">
        <f>IF(E1564&gt;0,TIME(F1564,G1564,H1564),"")</f>
        <v>2.7233796296296298E-2</v>
      </c>
      <c r="J1564" s="54">
        <f>IF(E1564&gt;0,TIME(F1564,G1564,H1564)/E1564,"")</f>
        <v>6.8084490740740744E-3</v>
      </c>
      <c r="K1564" s="50" t="s">
        <v>774</v>
      </c>
      <c r="L1564" s="50" t="s">
        <v>816</v>
      </c>
      <c r="M1564" s="55">
        <f>IF(D1564&gt;0,0.0416666666666667/J1564,"")</f>
        <v>6.1198470038249084</v>
      </c>
      <c r="N1564" s="50">
        <v>159</v>
      </c>
      <c r="O1564" s="50" t="s">
        <v>198</v>
      </c>
      <c r="Q1564" s="151">
        <f>IF("1-Swim"=D1564,J1564*2.4,IF("2-Bike"=D1564,J1564*112,IF("3-Run"=D1564,J1564*26.2,0)))</f>
        <v>0.17838136574074073</v>
      </c>
      <c r="R1564" s="151">
        <f>Q1564/2</f>
        <v>8.9190682870370366E-2</v>
      </c>
      <c r="S1564" s="53">
        <f>J1564*26.2</f>
        <v>0.17838136574074073</v>
      </c>
      <c r="T1564" s="53">
        <f>(J1564+0.0013889)*26.2</f>
        <v>0.21477054574074075</v>
      </c>
      <c r="U1564" s="53">
        <f>S1564/2</f>
        <v>8.9190682870370366E-2</v>
      </c>
      <c r="V1564" s="53">
        <f>T1564/2</f>
        <v>0.10738527287037038</v>
      </c>
      <c r="W1564" s="50">
        <f>RANK(J1564,J:J,1)</f>
        <v>1315</v>
      </c>
      <c r="X1564" s="50">
        <f>YEAR(B1564)</f>
        <v>2012</v>
      </c>
      <c r="Y1564" s="50">
        <f>MONTH(B1564)</f>
        <v>2</v>
      </c>
      <c r="Z1564" s="56">
        <f>X1564*100+Y1564</f>
        <v>201202</v>
      </c>
      <c r="AA1564" s="56">
        <f>WEEKNUM(B1564,1)</f>
        <v>8</v>
      </c>
      <c r="AB1564" s="58">
        <f>IF(ISBLANK(B1564)," ",MAX(B1564-B1563-1,0))</f>
        <v>0</v>
      </c>
      <c r="AC1564" s="56">
        <f>DAY(B1564)</f>
        <v>22</v>
      </c>
      <c r="AD1564" s="53">
        <f>U1564+V1564</f>
        <v>0.19657595574074074</v>
      </c>
      <c r="AE1564" s="56">
        <f>IF("1-Swim"=D1564,E1564*46.7,IF("2-Bike"=D1564,E1564,IF("3-Run"=D1564,E1564*4.27,0)))</f>
        <v>17.079999999999998</v>
      </c>
    </row>
    <row r="1565" spans="1:31" x14ac:dyDescent="0.25">
      <c r="A1565" s="50">
        <v>1564</v>
      </c>
      <c r="B1565" s="51">
        <v>40962</v>
      </c>
      <c r="C1565" s="75">
        <f>B1565</f>
        <v>40962</v>
      </c>
      <c r="D1565" s="50" t="s">
        <v>1224</v>
      </c>
      <c r="E1565" s="50">
        <v>6</v>
      </c>
      <c r="F1565" s="50">
        <v>0</v>
      </c>
      <c r="G1565" s="50">
        <v>20</v>
      </c>
      <c r="H1565" s="50">
        <v>0</v>
      </c>
      <c r="I1565" s="53">
        <f>IF(E1565&gt;0,TIME(F1565,G1565,H1565),"")</f>
        <v>1.3888888888888888E-2</v>
      </c>
      <c r="J1565" s="54">
        <f>IF(E1565&gt;0,TIME(F1565,G1565,H1565)/E1565,"")</f>
        <v>2.3148148148148147E-3</v>
      </c>
      <c r="K1565" s="50" t="s">
        <v>785</v>
      </c>
      <c r="L1565" s="50" t="s">
        <v>786</v>
      </c>
      <c r="M1565" s="55">
        <f>IF(D1565&gt;0,0.0416666666666667/J1565,"")</f>
        <v>18.000000000000014</v>
      </c>
      <c r="N1565" s="50">
        <v>125</v>
      </c>
      <c r="O1565" s="50" t="s">
        <v>253</v>
      </c>
      <c r="Q1565" s="151">
        <f>IF("1-Swim"=D1565,J1565*2.4,IF("2-Bike"=D1565,J1565*112,IF("3-Run"=D1565,J1565*26.2,0)))</f>
        <v>0.25925925925925924</v>
      </c>
      <c r="R1565" s="151">
        <f>Q1565/2</f>
        <v>0.12962962962962962</v>
      </c>
      <c r="S1565" s="53">
        <f>J1565*26.2</f>
        <v>6.0648148148148145E-2</v>
      </c>
      <c r="T1565" s="53">
        <f>(J1565+0.0013889)*26.2</f>
        <v>9.7037328148148153E-2</v>
      </c>
      <c r="U1565" s="53">
        <f>S1565/2</f>
        <v>3.0324074074074073E-2</v>
      </c>
      <c r="V1565" s="53">
        <f>T1565/2</f>
        <v>4.8518664074074076E-2</v>
      </c>
      <c r="W1565" s="50">
        <f>RANK(J1565,J:J,1)</f>
        <v>233</v>
      </c>
      <c r="X1565" s="50">
        <f>YEAR(B1565)</f>
        <v>2012</v>
      </c>
      <c r="Y1565" s="50">
        <f>MONTH(B1565)</f>
        <v>2</v>
      </c>
      <c r="Z1565" s="56">
        <f>X1565*100+Y1565</f>
        <v>201202</v>
      </c>
      <c r="AA1565" s="56">
        <f>WEEKNUM(B1565,1)</f>
        <v>8</v>
      </c>
      <c r="AB1565" s="58">
        <f>IF(ISBLANK(B1565)," ",MAX(B1565-B1564-1,0))</f>
        <v>0</v>
      </c>
      <c r="AC1565" s="56">
        <f>DAY(B1565)</f>
        <v>23</v>
      </c>
      <c r="AD1565" s="53">
        <f>U1565+V1565</f>
        <v>7.8842738148148156E-2</v>
      </c>
      <c r="AE1565" s="56">
        <f>IF("1-Swim"=D1565,E1565*46.7,IF("2-Bike"=D1565,E1565,IF("3-Run"=D1565,E1565*4.27,0)))</f>
        <v>6</v>
      </c>
    </row>
    <row r="1566" spans="1:31" x14ac:dyDescent="0.25">
      <c r="A1566" s="50">
        <v>1565</v>
      </c>
      <c r="B1566" s="51">
        <v>40963</v>
      </c>
      <c r="C1566" s="75">
        <f>B1566</f>
        <v>40963</v>
      </c>
      <c r="D1566" s="50" t="s">
        <v>1225</v>
      </c>
      <c r="E1566" s="50">
        <v>0.71</v>
      </c>
      <c r="F1566" s="50">
        <v>0</v>
      </c>
      <c r="G1566" s="50">
        <v>27</v>
      </c>
      <c r="H1566" s="50">
        <v>29</v>
      </c>
      <c r="I1566" s="53">
        <f>IF(E1566&gt;0,TIME(F1566,G1566,H1566),"")</f>
        <v>1.9085648148148147E-2</v>
      </c>
      <c r="J1566" s="54">
        <f>IF(E1566&gt;0,TIME(F1566,G1566,H1566)/E1566,"")</f>
        <v>2.6881194574856545E-2</v>
      </c>
      <c r="K1566" s="50" t="s">
        <v>781</v>
      </c>
      <c r="L1566" s="50" t="s">
        <v>782</v>
      </c>
      <c r="M1566" s="55">
        <f>IF(D1566&gt;0,0.0416666666666667/J1566,"")</f>
        <v>1.5500303214069147</v>
      </c>
      <c r="N1566" s="50">
        <v>0</v>
      </c>
      <c r="O1566" s="50" t="s">
        <v>253</v>
      </c>
      <c r="P1566" s="50" t="s">
        <v>793</v>
      </c>
      <c r="Q1566" s="151">
        <f>IF("1-Swim"=D1566,J1566*2.4,IF("2-Bike"=D1566,J1566*112,IF("3-Run"=D1566,J1566*26.2,0)))</f>
        <v>6.4514866979655708E-2</v>
      </c>
      <c r="R1566" s="151">
        <f>Q1566/2</f>
        <v>3.2257433489827854E-2</v>
      </c>
      <c r="S1566" s="53">
        <f>J1566*26.2</f>
        <v>0.70428729786124145</v>
      </c>
      <c r="T1566" s="53">
        <f>(J1566+0.0013889)*26.2</f>
        <v>0.74067647786124147</v>
      </c>
      <c r="U1566" s="53">
        <f>S1566/2</f>
        <v>0.35214364893062072</v>
      </c>
      <c r="V1566" s="53">
        <f>T1566/2</f>
        <v>0.37033823893062073</v>
      </c>
      <c r="W1566" s="50">
        <f>RANK(J1566,J:J,1)</f>
        <v>3260</v>
      </c>
      <c r="X1566" s="50">
        <f>YEAR(B1566)</f>
        <v>2012</v>
      </c>
      <c r="Y1566" s="50">
        <f>MONTH(B1566)</f>
        <v>2</v>
      </c>
      <c r="Z1566" s="56">
        <f>X1566*100+Y1566</f>
        <v>201202</v>
      </c>
      <c r="AA1566" s="56">
        <f>WEEKNUM(B1566,1)</f>
        <v>8</v>
      </c>
      <c r="AB1566" s="58">
        <f>IF(ISBLANK(B1566)," ",MAX(B1566-B1565-1,0))</f>
        <v>0</v>
      </c>
      <c r="AC1566" s="56">
        <f>DAY(B1566)</f>
        <v>24</v>
      </c>
      <c r="AD1566" s="53">
        <f>U1566+V1566</f>
        <v>0.72248188786124146</v>
      </c>
      <c r="AE1566" s="56">
        <f>IF("1-Swim"=D1566,E1566*46.7,IF("2-Bike"=D1566,E1566,IF("3-Run"=D1566,E1566*4.27,0)))</f>
        <v>33.157000000000004</v>
      </c>
    </row>
    <row r="1567" spans="1:31" x14ac:dyDescent="0.25">
      <c r="A1567" s="50">
        <v>1566</v>
      </c>
      <c r="B1567" s="51">
        <v>40963</v>
      </c>
      <c r="C1567" s="75">
        <f>B1567</f>
        <v>40963</v>
      </c>
      <c r="D1567" s="50" t="s">
        <v>1224</v>
      </c>
      <c r="E1567" s="50">
        <v>10</v>
      </c>
      <c r="F1567" s="50">
        <v>0</v>
      </c>
      <c r="G1567" s="50">
        <v>45</v>
      </c>
      <c r="H1567" s="50">
        <v>0</v>
      </c>
      <c r="I1567" s="53">
        <f>IF(E1567&gt;0,TIME(F1567,G1567,H1567),"")</f>
        <v>3.125E-2</v>
      </c>
      <c r="J1567" s="54">
        <f>IF(E1567&gt;0,TIME(F1567,G1567,H1567)/E1567,"")</f>
        <v>3.1250000000000002E-3</v>
      </c>
      <c r="K1567" s="50" t="s">
        <v>323</v>
      </c>
      <c r="L1567" s="50" t="s">
        <v>893</v>
      </c>
      <c r="M1567" s="55">
        <f>IF(D1567&gt;0,0.0416666666666667/J1567,"")</f>
        <v>13.333333333333343</v>
      </c>
      <c r="N1567" s="50">
        <v>147</v>
      </c>
      <c r="O1567" s="50" t="s">
        <v>253</v>
      </c>
      <c r="Q1567" s="151">
        <f>IF("1-Swim"=D1567,J1567*2.4,IF("2-Bike"=D1567,J1567*112,IF("3-Run"=D1567,J1567*26.2,0)))</f>
        <v>0.35000000000000003</v>
      </c>
      <c r="R1567" s="151">
        <f>Q1567/2</f>
        <v>0.17500000000000002</v>
      </c>
      <c r="S1567" s="53">
        <f>J1567*26.2</f>
        <v>8.1875000000000003E-2</v>
      </c>
      <c r="T1567" s="53">
        <f>(J1567+0.0013889)*26.2</f>
        <v>0.11826418000000001</v>
      </c>
      <c r="U1567" s="53">
        <f>S1567/2</f>
        <v>4.0937500000000002E-2</v>
      </c>
      <c r="V1567" s="53">
        <f>T1567/2</f>
        <v>5.9132090000000005E-2</v>
      </c>
      <c r="W1567" s="50">
        <f>RANK(J1567,J:J,1)</f>
        <v>624</v>
      </c>
      <c r="X1567" s="50">
        <f>YEAR(B1567)</f>
        <v>2012</v>
      </c>
      <c r="Y1567" s="50">
        <f>MONTH(B1567)</f>
        <v>2</v>
      </c>
      <c r="Z1567" s="56">
        <f>X1567*100+Y1567</f>
        <v>201202</v>
      </c>
      <c r="AA1567" s="56">
        <f>WEEKNUM(B1567,1)</f>
        <v>8</v>
      </c>
      <c r="AB1567" s="58">
        <f>IF(ISBLANK(B1567)," ",MAX(B1567-B1566-1,0))</f>
        <v>0</v>
      </c>
      <c r="AC1567" s="56">
        <f>DAY(B1567)</f>
        <v>24</v>
      </c>
      <c r="AD1567" s="53">
        <f>U1567+V1567</f>
        <v>0.10006959000000001</v>
      </c>
      <c r="AE1567" s="56">
        <f>IF("1-Swim"=D1567,E1567*46.7,IF("2-Bike"=D1567,E1567,IF("3-Run"=D1567,E1567*4.27,0)))</f>
        <v>10</v>
      </c>
    </row>
    <row r="1568" spans="1:31" x14ac:dyDescent="0.25">
      <c r="A1568" s="50">
        <v>1567</v>
      </c>
      <c r="B1568" s="51">
        <v>40963</v>
      </c>
      <c r="C1568" s="75">
        <f>B1568</f>
        <v>40963</v>
      </c>
      <c r="D1568" s="50" t="s">
        <v>1223</v>
      </c>
      <c r="E1568" s="50">
        <v>1</v>
      </c>
      <c r="F1568" s="50">
        <v>0</v>
      </c>
      <c r="G1568" s="50">
        <v>9</v>
      </c>
      <c r="H1568" s="50">
        <v>4</v>
      </c>
      <c r="I1568" s="53">
        <f>IF(E1568&gt;0,TIME(F1568,G1568,H1568),"")</f>
        <v>6.2962962962962964E-3</v>
      </c>
      <c r="J1568" s="54">
        <f>IF(E1568&gt;0,TIME(F1568,G1568,H1568)/E1568,"")</f>
        <v>6.2962962962962964E-3</v>
      </c>
      <c r="K1568" s="50" t="s">
        <v>774</v>
      </c>
      <c r="L1568" s="50" t="s">
        <v>778</v>
      </c>
      <c r="M1568" s="55">
        <f>IF(D1568&gt;0,0.0416666666666667/J1568,"")</f>
        <v>6.6176470588235343</v>
      </c>
      <c r="N1568" s="50">
        <v>150</v>
      </c>
      <c r="O1568" s="50" t="s">
        <v>253</v>
      </c>
      <c r="Q1568" s="151">
        <f>IF("1-Swim"=D1568,J1568*2.4,IF("2-Bike"=D1568,J1568*112,IF("3-Run"=D1568,J1568*26.2,0)))</f>
        <v>0.16496296296296295</v>
      </c>
      <c r="R1568" s="151">
        <f>Q1568/2</f>
        <v>8.2481481481481475E-2</v>
      </c>
      <c r="S1568" s="53">
        <f>J1568*26.2</f>
        <v>0.16496296296296295</v>
      </c>
      <c r="T1568" s="53">
        <f>(J1568+0.0013889)*26.2</f>
        <v>0.20135214296296297</v>
      </c>
      <c r="U1568" s="53">
        <f>S1568/2</f>
        <v>8.2481481481481475E-2</v>
      </c>
      <c r="V1568" s="53">
        <f>T1568/2</f>
        <v>0.10067607148148149</v>
      </c>
      <c r="W1568" s="50">
        <f>RANK(J1568,J:J,1)</f>
        <v>890</v>
      </c>
      <c r="X1568" s="50">
        <f>YEAR(B1568)</f>
        <v>2012</v>
      </c>
      <c r="Y1568" s="50">
        <f>MONTH(B1568)</f>
        <v>2</v>
      </c>
      <c r="Z1568" s="56">
        <f>X1568*100+Y1568</f>
        <v>201202</v>
      </c>
      <c r="AA1568" s="56">
        <f>WEEKNUM(B1568,1)</f>
        <v>8</v>
      </c>
      <c r="AB1568" s="58">
        <f>IF(ISBLANK(B1568)," ",MAX(B1568-B1567-1,0))</f>
        <v>0</v>
      </c>
      <c r="AC1568" s="56">
        <f>DAY(B1568)</f>
        <v>24</v>
      </c>
      <c r="AD1568" s="53">
        <f>U1568+V1568</f>
        <v>0.18315755296296296</v>
      </c>
      <c r="AE1568" s="56">
        <f>IF("1-Swim"=D1568,E1568*46.7,IF("2-Bike"=D1568,E1568,IF("3-Run"=D1568,E1568*4.27,0)))</f>
        <v>4.2699999999999996</v>
      </c>
    </row>
    <row r="1569" spans="1:31" x14ac:dyDescent="0.25">
      <c r="A1569" s="50">
        <v>1568</v>
      </c>
      <c r="B1569" s="51">
        <v>40965</v>
      </c>
      <c r="C1569" s="75">
        <f>B1569</f>
        <v>40965</v>
      </c>
      <c r="D1569" s="50" t="s">
        <v>1223</v>
      </c>
      <c r="E1569" s="50">
        <v>9.1999999999999993</v>
      </c>
      <c r="F1569" s="50">
        <v>1</v>
      </c>
      <c r="G1569" s="50">
        <v>43</v>
      </c>
      <c r="H1569" s="50">
        <v>22</v>
      </c>
      <c r="I1569" s="53">
        <f>IF(E1569&gt;0,TIME(F1569,G1569,H1569),"")</f>
        <v>7.1782407407407406E-2</v>
      </c>
      <c r="J1569" s="54">
        <f>IF(E1569&gt;0,TIME(F1569,G1569,H1569)/E1569,"")</f>
        <v>7.8024355877616752E-3</v>
      </c>
      <c r="K1569" s="50" t="s">
        <v>771</v>
      </c>
      <c r="L1569" s="50" t="s">
        <v>919</v>
      </c>
      <c r="M1569" s="55">
        <f>IF(D1569&gt;0,0.0416666666666667/J1569,"")</f>
        <v>5.3402128345694972</v>
      </c>
      <c r="N1569" s="50">
        <v>159</v>
      </c>
      <c r="O1569" s="50" t="s">
        <v>319</v>
      </c>
      <c r="Q1569" s="151">
        <f>IF("1-Swim"=D1569,J1569*2.4,IF("2-Bike"=D1569,J1569*112,IF("3-Run"=D1569,J1569*26.2,0)))</f>
        <v>0.20442381239935589</v>
      </c>
      <c r="R1569" s="151">
        <f>Q1569/2</f>
        <v>0.10221190619967795</v>
      </c>
      <c r="S1569" s="53">
        <f>J1569*26.2</f>
        <v>0.20442381239935589</v>
      </c>
      <c r="T1569" s="53">
        <f>(J1569+0.0013889)*26.2</f>
        <v>0.24081299239935586</v>
      </c>
      <c r="U1569" s="53">
        <f>S1569/2</f>
        <v>0.10221190619967795</v>
      </c>
      <c r="V1569" s="53">
        <f>T1569/2</f>
        <v>0.12040649619967793</v>
      </c>
      <c r="W1569" s="50">
        <f>RANK(J1569,J:J,1)</f>
        <v>2302</v>
      </c>
      <c r="X1569" s="50">
        <f>YEAR(B1569)</f>
        <v>2012</v>
      </c>
      <c r="Y1569" s="50">
        <f>MONTH(B1569)</f>
        <v>2</v>
      </c>
      <c r="Z1569" s="56">
        <f>X1569*100+Y1569</f>
        <v>201202</v>
      </c>
      <c r="AA1569" s="56">
        <f>WEEKNUM(B1569,1)</f>
        <v>9</v>
      </c>
      <c r="AB1569" s="58">
        <f>IF(ISBLANK(B1569)," ",MAX(B1569-B1568-1,0))</f>
        <v>1</v>
      </c>
      <c r="AC1569" s="56">
        <f>DAY(B1569)</f>
        <v>26</v>
      </c>
      <c r="AD1569" s="53">
        <f>U1569+V1569</f>
        <v>0.22261840239935587</v>
      </c>
      <c r="AE1569" s="56">
        <f>IF("1-Swim"=D1569,E1569*46.7,IF("2-Bike"=D1569,E1569,IF("3-Run"=D1569,E1569*4.27,0)))</f>
        <v>39.283999999999992</v>
      </c>
    </row>
    <row r="1570" spans="1:31" x14ac:dyDescent="0.25">
      <c r="A1570" s="50">
        <v>1569</v>
      </c>
      <c r="B1570" s="51">
        <v>40968</v>
      </c>
      <c r="C1570" s="75">
        <f>B1570</f>
        <v>40968</v>
      </c>
      <c r="D1570" s="50" t="s">
        <v>1223</v>
      </c>
      <c r="E1570" s="50">
        <v>3</v>
      </c>
      <c r="F1570" s="50">
        <v>0</v>
      </c>
      <c r="G1570" s="50">
        <v>28</v>
      </c>
      <c r="H1570" s="50">
        <v>31</v>
      </c>
      <c r="I1570" s="53">
        <f>IF(E1570&gt;0,TIME(F1570,G1570,H1570),"")</f>
        <v>1.9803240740740739E-2</v>
      </c>
      <c r="J1570" s="54">
        <f>IF(E1570&gt;0,TIME(F1570,G1570,H1570)/E1570,"")</f>
        <v>6.6010802469135795E-3</v>
      </c>
      <c r="K1570" s="50" t="s">
        <v>771</v>
      </c>
      <c r="L1570" s="50" t="s">
        <v>920</v>
      </c>
      <c r="M1570" s="55">
        <f>IF(D1570&gt;0,0.0416666666666667/J1570,"")</f>
        <v>6.3120981881940441</v>
      </c>
      <c r="N1570" s="50">
        <v>150</v>
      </c>
      <c r="O1570" s="50" t="s">
        <v>253</v>
      </c>
      <c r="Q1570" s="151">
        <f>IF("1-Swim"=D1570,J1570*2.4,IF("2-Bike"=D1570,J1570*112,IF("3-Run"=D1570,J1570*26.2,0)))</f>
        <v>0.17294830246913578</v>
      </c>
      <c r="R1570" s="151">
        <f>Q1570/2</f>
        <v>8.6474151234567892E-2</v>
      </c>
      <c r="S1570" s="53">
        <f>J1570*26.2</f>
        <v>0.17294830246913578</v>
      </c>
      <c r="T1570" s="53">
        <f>(J1570+0.0013889)*26.2</f>
        <v>0.20933748246913575</v>
      </c>
      <c r="U1570" s="53">
        <f>S1570/2</f>
        <v>8.6474151234567892E-2</v>
      </c>
      <c r="V1570" s="53">
        <f>T1570/2</f>
        <v>0.10466874123456787</v>
      </c>
      <c r="W1570" s="50">
        <f>RANK(J1570,J:J,1)</f>
        <v>1096</v>
      </c>
      <c r="X1570" s="50">
        <f>YEAR(B1570)</f>
        <v>2012</v>
      </c>
      <c r="Y1570" s="50">
        <f>MONTH(B1570)</f>
        <v>2</v>
      </c>
      <c r="Z1570" s="56">
        <f>X1570*100+Y1570</f>
        <v>201202</v>
      </c>
      <c r="AA1570" s="56">
        <f>WEEKNUM(B1570,1)</f>
        <v>9</v>
      </c>
      <c r="AB1570" s="58">
        <f>IF(ISBLANK(B1570)," ",MAX(B1570-B1569-1,0))</f>
        <v>2</v>
      </c>
      <c r="AC1570" s="56">
        <f>DAY(B1570)</f>
        <v>29</v>
      </c>
      <c r="AD1570" s="53">
        <f>U1570+V1570</f>
        <v>0.19114289246913577</v>
      </c>
      <c r="AE1570" s="56">
        <f>IF("1-Swim"=D1570,E1570*46.7,IF("2-Bike"=D1570,E1570,IF("3-Run"=D1570,E1570*4.27,0)))</f>
        <v>12.809999999999999</v>
      </c>
    </row>
    <row r="1571" spans="1:31" x14ac:dyDescent="0.25">
      <c r="A1571" s="50">
        <v>1570</v>
      </c>
      <c r="B1571" s="51">
        <v>40969</v>
      </c>
      <c r="C1571" s="75">
        <f>B1571</f>
        <v>40969</v>
      </c>
      <c r="D1571" s="50" t="s">
        <v>1224</v>
      </c>
      <c r="E1571" s="50">
        <v>6</v>
      </c>
      <c r="F1571" s="50">
        <v>0</v>
      </c>
      <c r="G1571" s="50">
        <v>20</v>
      </c>
      <c r="H1571" s="50">
        <v>0</v>
      </c>
      <c r="I1571" s="53">
        <f>IF(E1571&gt;0,TIME(F1571,G1571,H1571),"")</f>
        <v>1.3888888888888888E-2</v>
      </c>
      <c r="J1571" s="54">
        <f>IF(E1571&gt;0,TIME(F1571,G1571,H1571)/E1571,"")</f>
        <v>2.3148148148148147E-3</v>
      </c>
      <c r="K1571" s="50" t="s">
        <v>785</v>
      </c>
      <c r="L1571" s="50" t="s">
        <v>786</v>
      </c>
      <c r="M1571" s="55">
        <f>IF(D1571&gt;0,0.0416666666666667/J1571,"")</f>
        <v>18.000000000000014</v>
      </c>
      <c r="N1571" s="50">
        <v>120</v>
      </c>
      <c r="O1571" s="50" t="s">
        <v>253</v>
      </c>
      <c r="Q1571" s="151">
        <f>IF("1-Swim"=D1571,J1571*2.4,IF("2-Bike"=D1571,J1571*112,IF("3-Run"=D1571,J1571*26.2,0)))</f>
        <v>0.25925925925925924</v>
      </c>
      <c r="R1571" s="151">
        <f>Q1571/2</f>
        <v>0.12962962962962962</v>
      </c>
      <c r="S1571" s="53">
        <f>J1571*26.2</f>
        <v>6.0648148148148145E-2</v>
      </c>
      <c r="T1571" s="53">
        <f>(J1571+0.0013889)*26.2</f>
        <v>9.7037328148148153E-2</v>
      </c>
      <c r="U1571" s="53">
        <f>S1571/2</f>
        <v>3.0324074074074073E-2</v>
      </c>
      <c r="V1571" s="53">
        <f>T1571/2</f>
        <v>4.8518664074074076E-2</v>
      </c>
      <c r="W1571" s="50">
        <f>RANK(J1571,J:J,1)</f>
        <v>233</v>
      </c>
      <c r="X1571" s="50">
        <f>YEAR(B1571)</f>
        <v>2012</v>
      </c>
      <c r="Y1571" s="50">
        <f>MONTH(B1571)</f>
        <v>3</v>
      </c>
      <c r="Z1571" s="56">
        <f>X1571*100+Y1571</f>
        <v>201203</v>
      </c>
      <c r="AA1571" s="56">
        <f>WEEKNUM(B1571,1)</f>
        <v>9</v>
      </c>
      <c r="AB1571" s="58">
        <f>IF(ISBLANK(B1571)," ",MAX(B1571-B1570-1,0))</f>
        <v>0</v>
      </c>
      <c r="AC1571" s="56">
        <f>DAY(B1571)</f>
        <v>1</v>
      </c>
      <c r="AD1571" s="53">
        <f>U1571+V1571</f>
        <v>7.8842738148148156E-2</v>
      </c>
      <c r="AE1571" s="56">
        <f>IF("1-Swim"=D1571,E1571*46.7,IF("2-Bike"=D1571,E1571,IF("3-Run"=D1571,E1571*4.27,0)))</f>
        <v>6</v>
      </c>
    </row>
    <row r="1572" spans="1:31" x14ac:dyDescent="0.25">
      <c r="A1572" s="50">
        <v>1571</v>
      </c>
      <c r="B1572" s="51">
        <v>40970</v>
      </c>
      <c r="C1572" s="75">
        <f>B1572</f>
        <v>40970</v>
      </c>
      <c r="D1572" s="50" t="s">
        <v>1225</v>
      </c>
      <c r="E1572" s="50">
        <v>0.76</v>
      </c>
      <c r="F1572" s="50">
        <v>0</v>
      </c>
      <c r="G1572" s="50">
        <v>29</v>
      </c>
      <c r="H1572" s="50">
        <v>39</v>
      </c>
      <c r="I1572" s="53">
        <f>IF(E1572&gt;0,TIME(F1572,G1572,H1572),"")</f>
        <v>2.0590277777777777E-2</v>
      </c>
      <c r="J1572" s="54">
        <f>IF(E1572&gt;0,TIME(F1572,G1572,H1572)/E1572,"")</f>
        <v>2.7092470760233918E-2</v>
      </c>
      <c r="K1572" s="50" t="s">
        <v>781</v>
      </c>
      <c r="L1572" s="50" t="s">
        <v>782</v>
      </c>
      <c r="M1572" s="55">
        <f>IF(D1572&gt;0,0.0416666666666667/J1572,"")</f>
        <v>1.5379426644182137</v>
      </c>
      <c r="N1572" s="50">
        <v>0</v>
      </c>
      <c r="O1572" s="50" t="s">
        <v>253</v>
      </c>
      <c r="P1572" s="50" t="s">
        <v>923</v>
      </c>
      <c r="Q1572" s="151">
        <f>IF("1-Swim"=D1572,J1572*2.4,IF("2-Bike"=D1572,J1572*112,IF("3-Run"=D1572,J1572*26.2,0)))</f>
        <v>6.5021929824561397E-2</v>
      </c>
      <c r="R1572" s="151">
        <f>Q1572/2</f>
        <v>3.2510964912280699E-2</v>
      </c>
      <c r="S1572" s="53">
        <f>J1572*26.2</f>
        <v>0.70982273391812867</v>
      </c>
      <c r="T1572" s="53">
        <f>(J1572+0.0013889)*26.2</f>
        <v>0.74621191391812858</v>
      </c>
      <c r="U1572" s="53">
        <f>S1572/2</f>
        <v>0.35491136695906433</v>
      </c>
      <c r="V1572" s="53">
        <f>T1572/2</f>
        <v>0.37310595695906429</v>
      </c>
      <c r="W1572" s="50">
        <f>RANK(J1572,J:J,1)</f>
        <v>3272</v>
      </c>
      <c r="X1572" s="50">
        <f>YEAR(B1572)</f>
        <v>2012</v>
      </c>
      <c r="Y1572" s="50">
        <f>MONTH(B1572)</f>
        <v>3</v>
      </c>
      <c r="Z1572" s="56">
        <f>X1572*100+Y1572</f>
        <v>201203</v>
      </c>
      <c r="AA1572" s="56">
        <f>WEEKNUM(B1572,1)</f>
        <v>9</v>
      </c>
      <c r="AB1572" s="58">
        <f>IF(ISBLANK(B1572)," ",MAX(B1572-B1571-1,0))</f>
        <v>0</v>
      </c>
      <c r="AC1572" s="56">
        <f>DAY(B1572)</f>
        <v>2</v>
      </c>
      <c r="AD1572" s="53">
        <f>U1572+V1572</f>
        <v>0.72801732391812868</v>
      </c>
      <c r="AE1572" s="56">
        <f>IF("1-Swim"=D1572,E1572*46.7,IF("2-Bike"=D1572,E1572,IF("3-Run"=D1572,E1572*4.27,0)))</f>
        <v>35.492000000000004</v>
      </c>
    </row>
    <row r="1573" spans="1:31" x14ac:dyDescent="0.25">
      <c r="A1573" s="50">
        <v>1572</v>
      </c>
      <c r="B1573" s="51">
        <v>40970</v>
      </c>
      <c r="C1573" s="75">
        <f>B1573</f>
        <v>40970</v>
      </c>
      <c r="D1573" s="50" t="s">
        <v>1224</v>
      </c>
      <c r="E1573" s="50">
        <v>6</v>
      </c>
      <c r="F1573" s="50">
        <v>0</v>
      </c>
      <c r="G1573" s="50">
        <v>20</v>
      </c>
      <c r="H1573" s="50">
        <v>0</v>
      </c>
      <c r="I1573" s="53">
        <f>IF(E1573&gt;0,TIME(F1573,G1573,H1573),"")</f>
        <v>1.3888888888888888E-2</v>
      </c>
      <c r="J1573" s="54">
        <f>IF(E1573&gt;0,TIME(F1573,G1573,H1573)/E1573,"")</f>
        <v>2.3148148148148147E-3</v>
      </c>
      <c r="K1573" s="50" t="s">
        <v>921</v>
      </c>
      <c r="L1573" s="50" t="s">
        <v>922</v>
      </c>
      <c r="M1573" s="55">
        <f>IF(D1573&gt;0,0.0416666666666667/J1573,"")</f>
        <v>18.000000000000014</v>
      </c>
      <c r="N1573" s="50">
        <v>129</v>
      </c>
      <c r="O1573" s="50" t="s">
        <v>253</v>
      </c>
      <c r="Q1573" s="151">
        <f>IF("1-Swim"=D1573,J1573*2.4,IF("2-Bike"=D1573,J1573*112,IF("3-Run"=D1573,J1573*26.2,0)))</f>
        <v>0.25925925925925924</v>
      </c>
      <c r="R1573" s="151">
        <f>Q1573/2</f>
        <v>0.12962962962962962</v>
      </c>
      <c r="S1573" s="53">
        <f>J1573*26.2</f>
        <v>6.0648148148148145E-2</v>
      </c>
      <c r="T1573" s="53">
        <f>(J1573+0.0013889)*26.2</f>
        <v>9.7037328148148153E-2</v>
      </c>
      <c r="U1573" s="53">
        <f>S1573/2</f>
        <v>3.0324074074074073E-2</v>
      </c>
      <c r="V1573" s="53">
        <f>T1573/2</f>
        <v>4.8518664074074076E-2</v>
      </c>
      <c r="W1573" s="50">
        <f>RANK(J1573,J:J,1)</f>
        <v>233</v>
      </c>
      <c r="X1573" s="50">
        <f>YEAR(B1573)</f>
        <v>2012</v>
      </c>
      <c r="Y1573" s="50">
        <f>MONTH(B1573)</f>
        <v>3</v>
      </c>
      <c r="Z1573" s="56">
        <f>X1573*100+Y1573</f>
        <v>201203</v>
      </c>
      <c r="AA1573" s="56">
        <f>WEEKNUM(B1573,1)</f>
        <v>9</v>
      </c>
      <c r="AB1573" s="58">
        <f>IF(ISBLANK(B1573)," ",MAX(B1573-B1572-1,0))</f>
        <v>0</v>
      </c>
      <c r="AC1573" s="56">
        <f>DAY(B1573)</f>
        <v>2</v>
      </c>
      <c r="AD1573" s="53">
        <f>U1573+V1573</f>
        <v>7.8842738148148156E-2</v>
      </c>
      <c r="AE1573" s="56">
        <f>IF("1-Swim"=D1573,E1573*46.7,IF("2-Bike"=D1573,E1573,IF("3-Run"=D1573,E1573*4.27,0)))</f>
        <v>6</v>
      </c>
    </row>
    <row r="1574" spans="1:31" x14ac:dyDescent="0.25">
      <c r="A1574" s="50">
        <v>1573</v>
      </c>
      <c r="B1574" s="51">
        <v>40970</v>
      </c>
      <c r="C1574" s="75">
        <f>B1574</f>
        <v>40970</v>
      </c>
      <c r="D1574" s="50" t="s">
        <v>1223</v>
      </c>
      <c r="E1574" s="50">
        <v>1</v>
      </c>
      <c r="F1574" s="50">
        <v>0</v>
      </c>
      <c r="G1574" s="50">
        <v>9</v>
      </c>
      <c r="H1574" s="50">
        <v>49</v>
      </c>
      <c r="I1574" s="53">
        <f>IF(E1574&gt;0,TIME(F1574,G1574,H1574),"")</f>
        <v>6.8171296296296287E-3</v>
      </c>
      <c r="J1574" s="54">
        <f>IF(E1574&gt;0,TIME(F1574,G1574,H1574)/E1574,"")</f>
        <v>6.8171296296296287E-3</v>
      </c>
      <c r="K1574" s="50" t="s">
        <v>771</v>
      </c>
      <c r="L1574" s="50" t="s">
        <v>920</v>
      </c>
      <c r="M1574" s="55">
        <f>IF(D1574&gt;0,0.0416666666666667/J1574,"")</f>
        <v>6.1120543293718219</v>
      </c>
      <c r="N1574" s="50">
        <v>152</v>
      </c>
      <c r="O1574" s="50" t="s">
        <v>253</v>
      </c>
      <c r="Q1574" s="151">
        <f>IF("1-Swim"=D1574,J1574*2.4,IF("2-Bike"=D1574,J1574*112,IF("3-Run"=D1574,J1574*26.2,0)))</f>
        <v>0.17860879629629628</v>
      </c>
      <c r="R1574" s="151">
        <f>Q1574/2</f>
        <v>8.930439814814814E-2</v>
      </c>
      <c r="S1574" s="53">
        <f>J1574*26.2</f>
        <v>0.17860879629629628</v>
      </c>
      <c r="T1574" s="53">
        <f>(J1574+0.0013889)*26.2</f>
        <v>0.21499797629629624</v>
      </c>
      <c r="U1574" s="53">
        <f>S1574/2</f>
        <v>8.930439814814814E-2</v>
      </c>
      <c r="V1574" s="53">
        <f>T1574/2</f>
        <v>0.10749898814814812</v>
      </c>
      <c r="W1574" s="50">
        <f>RANK(J1574,J:J,1)</f>
        <v>1324</v>
      </c>
      <c r="X1574" s="50">
        <f>YEAR(B1574)</f>
        <v>2012</v>
      </c>
      <c r="Y1574" s="50">
        <f>MONTH(B1574)</f>
        <v>3</v>
      </c>
      <c r="Z1574" s="56">
        <f>X1574*100+Y1574</f>
        <v>201203</v>
      </c>
      <c r="AA1574" s="56">
        <f>WEEKNUM(B1574,1)</f>
        <v>9</v>
      </c>
      <c r="AB1574" s="58">
        <f>IF(ISBLANK(B1574)," ",MAX(B1574-B1573-1,0))</f>
        <v>0</v>
      </c>
      <c r="AC1574" s="56">
        <f>DAY(B1574)</f>
        <v>2</v>
      </c>
      <c r="AD1574" s="53">
        <f>U1574+V1574</f>
        <v>0.19680338629629626</v>
      </c>
      <c r="AE1574" s="56">
        <f>IF("1-Swim"=D1574,E1574*46.7,IF("2-Bike"=D1574,E1574,IF("3-Run"=D1574,E1574*4.27,0)))</f>
        <v>4.2699999999999996</v>
      </c>
    </row>
    <row r="1575" spans="1:31" x14ac:dyDescent="0.25">
      <c r="A1575" s="50">
        <v>1574</v>
      </c>
      <c r="B1575" s="51">
        <v>40972</v>
      </c>
      <c r="C1575" s="75">
        <f>B1575</f>
        <v>40972</v>
      </c>
      <c r="D1575" s="50" t="s">
        <v>1223</v>
      </c>
      <c r="E1575" s="50">
        <v>9.1999999999999993</v>
      </c>
      <c r="F1575" s="50">
        <v>1</v>
      </c>
      <c r="G1575" s="50">
        <v>43</v>
      </c>
      <c r="H1575" s="50">
        <v>56</v>
      </c>
      <c r="I1575" s="53">
        <f>IF(E1575&gt;0,TIME(F1575,G1575,H1575),"")</f>
        <v>7.2175925925925921E-2</v>
      </c>
      <c r="J1575" s="54">
        <f>IF(E1575&gt;0,TIME(F1575,G1575,H1575)/E1575,"")</f>
        <v>7.845209339774558E-3</v>
      </c>
      <c r="K1575" s="50" t="s">
        <v>771</v>
      </c>
      <c r="L1575" s="50" t="s">
        <v>919</v>
      </c>
      <c r="M1575" s="55">
        <f>IF(D1575&gt;0,0.0416666666666667/J1575,"")</f>
        <v>5.3110968569595931</v>
      </c>
      <c r="N1575" s="50">
        <v>154</v>
      </c>
      <c r="O1575" s="50" t="s">
        <v>330</v>
      </c>
      <c r="Q1575" s="151">
        <f>IF("1-Swim"=D1575,J1575*2.4,IF("2-Bike"=D1575,J1575*112,IF("3-Run"=D1575,J1575*26.2,0)))</f>
        <v>0.20554448470209341</v>
      </c>
      <c r="R1575" s="151">
        <f>Q1575/2</f>
        <v>0.10277224235104671</v>
      </c>
      <c r="S1575" s="53">
        <f>J1575*26.2</f>
        <v>0.20554448470209341</v>
      </c>
      <c r="T1575" s="53">
        <f>(J1575+0.0013889)*26.2</f>
        <v>0.24193366470209343</v>
      </c>
      <c r="U1575" s="53">
        <f>S1575/2</f>
        <v>0.10277224235104671</v>
      </c>
      <c r="V1575" s="53">
        <f>T1575/2</f>
        <v>0.12096683235104672</v>
      </c>
      <c r="W1575" s="50">
        <f>RANK(J1575,J:J,1)</f>
        <v>2337</v>
      </c>
      <c r="X1575" s="50">
        <f>YEAR(B1575)</f>
        <v>2012</v>
      </c>
      <c r="Y1575" s="50">
        <f>MONTH(B1575)</f>
        <v>3</v>
      </c>
      <c r="Z1575" s="56">
        <f>X1575*100+Y1575</f>
        <v>201203</v>
      </c>
      <c r="AA1575" s="56">
        <f>WEEKNUM(B1575,1)</f>
        <v>10</v>
      </c>
      <c r="AB1575" s="58">
        <f>IF(ISBLANK(B1575)," ",MAX(B1575-B1574-1,0))</f>
        <v>1</v>
      </c>
      <c r="AC1575" s="56">
        <f>DAY(B1575)</f>
        <v>4</v>
      </c>
      <c r="AD1575" s="53">
        <f>U1575+V1575</f>
        <v>0.22373907470209342</v>
      </c>
      <c r="AE1575" s="56">
        <f>IF("1-Swim"=D1575,E1575*46.7,IF("2-Bike"=D1575,E1575,IF("3-Run"=D1575,E1575*4.27,0)))</f>
        <v>39.283999999999992</v>
      </c>
    </row>
    <row r="1576" spans="1:31" x14ac:dyDescent="0.25">
      <c r="A1576" s="50">
        <v>1575</v>
      </c>
      <c r="B1576" s="51">
        <v>40973</v>
      </c>
      <c r="C1576" s="75">
        <f>B1576</f>
        <v>40973</v>
      </c>
      <c r="D1576" s="50" t="s">
        <v>1224</v>
      </c>
      <c r="E1576" s="50">
        <v>6</v>
      </c>
      <c r="F1576" s="50">
        <v>0</v>
      </c>
      <c r="G1576" s="50">
        <v>20</v>
      </c>
      <c r="H1576" s="50">
        <v>0</v>
      </c>
      <c r="I1576" s="53">
        <f>IF(E1576&gt;0,TIME(F1576,G1576,H1576),"")</f>
        <v>1.3888888888888888E-2</v>
      </c>
      <c r="J1576" s="54">
        <f>IF(E1576&gt;0,TIME(F1576,G1576,H1576)/E1576,"")</f>
        <v>2.3148148148148147E-3</v>
      </c>
      <c r="K1576" s="50" t="s">
        <v>785</v>
      </c>
      <c r="L1576" s="50" t="s">
        <v>786</v>
      </c>
      <c r="M1576" s="55">
        <f>IF(D1576&gt;0,0.0416666666666667/J1576,"")</f>
        <v>18.000000000000014</v>
      </c>
      <c r="N1576" s="50">
        <v>116</v>
      </c>
      <c r="O1576" s="50" t="s">
        <v>253</v>
      </c>
      <c r="Q1576" s="151">
        <f>IF("1-Swim"=D1576,J1576*2.4,IF("2-Bike"=D1576,J1576*112,IF("3-Run"=D1576,J1576*26.2,0)))</f>
        <v>0.25925925925925924</v>
      </c>
      <c r="R1576" s="151">
        <f>Q1576/2</f>
        <v>0.12962962962962962</v>
      </c>
      <c r="S1576" s="53">
        <f>J1576*26.2</f>
        <v>6.0648148148148145E-2</v>
      </c>
      <c r="T1576" s="53">
        <f>(J1576+0.0013889)*26.2</f>
        <v>9.7037328148148153E-2</v>
      </c>
      <c r="U1576" s="53">
        <f>S1576/2</f>
        <v>3.0324074074074073E-2</v>
      </c>
      <c r="V1576" s="53">
        <f>T1576/2</f>
        <v>4.8518664074074076E-2</v>
      </c>
      <c r="W1576" s="50">
        <f>RANK(J1576,J:J,1)</f>
        <v>233</v>
      </c>
      <c r="X1576" s="50">
        <f>YEAR(B1576)</f>
        <v>2012</v>
      </c>
      <c r="Y1576" s="50">
        <f>MONTH(B1576)</f>
        <v>3</v>
      </c>
      <c r="Z1576" s="56">
        <f>X1576*100+Y1576</f>
        <v>201203</v>
      </c>
      <c r="AA1576" s="56">
        <f>WEEKNUM(B1576,1)</f>
        <v>10</v>
      </c>
      <c r="AB1576" s="58">
        <f>IF(ISBLANK(B1576)," ",MAX(B1576-B1575-1,0))</f>
        <v>0</v>
      </c>
      <c r="AC1576" s="56">
        <f>DAY(B1576)</f>
        <v>5</v>
      </c>
      <c r="AD1576" s="53">
        <f>U1576+V1576</f>
        <v>7.8842738148148156E-2</v>
      </c>
      <c r="AE1576" s="56">
        <f>IF("1-Swim"=D1576,E1576*46.7,IF("2-Bike"=D1576,E1576,IF("3-Run"=D1576,E1576*4.27,0)))</f>
        <v>6</v>
      </c>
    </row>
    <row r="1577" spans="1:31" x14ac:dyDescent="0.25">
      <c r="A1577" s="50">
        <v>1576</v>
      </c>
      <c r="B1577" s="51">
        <v>40974</v>
      </c>
      <c r="C1577" s="75">
        <f>B1577</f>
        <v>40974</v>
      </c>
      <c r="D1577" s="50" t="s">
        <v>1223</v>
      </c>
      <c r="E1577" s="50">
        <v>3.55</v>
      </c>
      <c r="F1577" s="50">
        <v>0</v>
      </c>
      <c r="G1577" s="50">
        <v>35</v>
      </c>
      <c r="H1577" s="50">
        <v>1</v>
      </c>
      <c r="I1577" s="53">
        <f>IF(E1577&gt;0,TIME(F1577,G1577,H1577),"")</f>
        <v>2.431712962962963E-2</v>
      </c>
      <c r="J1577" s="54">
        <f>IF(E1577&gt;0,TIME(F1577,G1577,H1577)/E1577,"")</f>
        <v>6.8498956703182063E-3</v>
      </c>
      <c r="K1577" s="50" t="s">
        <v>785</v>
      </c>
      <c r="L1577" s="50" t="s">
        <v>778</v>
      </c>
      <c r="M1577" s="55">
        <f>IF(D1577&gt;0,0.0416666666666667/J1577,"")</f>
        <v>6.0828177058543593</v>
      </c>
      <c r="N1577" s="50">
        <v>145</v>
      </c>
      <c r="Q1577" s="151">
        <f>IF("1-Swim"=D1577,J1577*2.4,IF("2-Bike"=D1577,J1577*112,IF("3-Run"=D1577,J1577*26.2,0)))</f>
        <v>0.179467266562337</v>
      </c>
      <c r="R1577" s="151">
        <f>Q1577/2</f>
        <v>8.9733633281168498E-2</v>
      </c>
      <c r="S1577" s="53">
        <f>J1577*26.2</f>
        <v>0.179467266562337</v>
      </c>
      <c r="T1577" s="53">
        <f>(J1577+0.0013889)*26.2</f>
        <v>0.21585644656233699</v>
      </c>
      <c r="U1577" s="53">
        <f>S1577/2</f>
        <v>8.9733633281168498E-2</v>
      </c>
      <c r="V1577" s="53">
        <f>T1577/2</f>
        <v>0.10792822328116849</v>
      </c>
      <c r="W1577" s="50">
        <f>RANK(J1577,J:J,1)</f>
        <v>1378</v>
      </c>
      <c r="X1577" s="50">
        <f>YEAR(B1577)</f>
        <v>2012</v>
      </c>
      <c r="Y1577" s="50">
        <f>MONTH(B1577)</f>
        <v>3</v>
      </c>
      <c r="Z1577" s="56">
        <f>X1577*100+Y1577</f>
        <v>201203</v>
      </c>
      <c r="AA1577" s="56">
        <f>WEEKNUM(B1577,1)</f>
        <v>10</v>
      </c>
      <c r="AB1577" s="58">
        <f>IF(ISBLANK(B1577)," ",MAX(B1577-B1576-1,0))</f>
        <v>0</v>
      </c>
      <c r="AC1577" s="56">
        <f>DAY(B1577)</f>
        <v>6</v>
      </c>
      <c r="AD1577" s="53">
        <f>U1577+V1577</f>
        <v>0.19766185656233698</v>
      </c>
      <c r="AE1577" s="56">
        <f>IF("1-Swim"=D1577,E1577*46.7,IF("2-Bike"=D1577,E1577,IF("3-Run"=D1577,E1577*4.27,0)))</f>
        <v>15.158499999999998</v>
      </c>
    </row>
    <row r="1578" spans="1:31" x14ac:dyDescent="0.25">
      <c r="A1578" s="50">
        <v>1577</v>
      </c>
      <c r="B1578" s="51">
        <v>40977</v>
      </c>
      <c r="C1578" s="75">
        <f>B1578</f>
        <v>40977</v>
      </c>
      <c r="D1578" s="50" t="s">
        <v>1225</v>
      </c>
      <c r="E1578" s="50">
        <v>0.85</v>
      </c>
      <c r="F1578" s="50">
        <v>0</v>
      </c>
      <c r="G1578" s="50">
        <v>35</v>
      </c>
      <c r="H1578" s="50">
        <v>0</v>
      </c>
      <c r="I1578" s="53">
        <f>IF(E1578&gt;0,TIME(F1578,G1578,H1578),"")</f>
        <v>2.4305555555555556E-2</v>
      </c>
      <c r="J1578" s="54">
        <f>IF(E1578&gt;0,TIME(F1578,G1578,H1578)/E1578,"")</f>
        <v>2.8594771241830068E-2</v>
      </c>
      <c r="K1578" s="50" t="s">
        <v>781</v>
      </c>
      <c r="L1578" s="50" t="s">
        <v>782</v>
      </c>
      <c r="M1578" s="55">
        <f>IF(D1578&gt;0,0.0416666666666667/J1578,"")</f>
        <v>1.4571428571428582</v>
      </c>
      <c r="N1578" s="50">
        <v>0</v>
      </c>
      <c r="P1578" s="50" t="s">
        <v>928</v>
      </c>
      <c r="Q1578" s="151">
        <f>IF("1-Swim"=D1578,J1578*2.4,IF("2-Bike"=D1578,J1578*112,IF("3-Run"=D1578,J1578*26.2,0)))</f>
        <v>6.8627450980392163E-2</v>
      </c>
      <c r="R1578" s="151">
        <f>Q1578/2</f>
        <v>3.4313725490196081E-2</v>
      </c>
      <c r="S1578" s="53">
        <f>J1578*26.2</f>
        <v>0.74918300653594772</v>
      </c>
      <c r="T1578" s="53">
        <f>(J1578+0.0013889)*26.2</f>
        <v>0.78557218653594774</v>
      </c>
      <c r="U1578" s="53">
        <f>S1578/2</f>
        <v>0.37459150326797386</v>
      </c>
      <c r="V1578" s="53">
        <f>T1578/2</f>
        <v>0.39278609326797387</v>
      </c>
      <c r="W1578" s="50">
        <f>RANK(J1578,J:J,1)</f>
        <v>3335</v>
      </c>
      <c r="X1578" s="50">
        <f>YEAR(B1578)</f>
        <v>2012</v>
      </c>
      <c r="Y1578" s="50">
        <f>MONTH(B1578)</f>
        <v>3</v>
      </c>
      <c r="Z1578" s="56">
        <f>X1578*100+Y1578</f>
        <v>201203</v>
      </c>
      <c r="AA1578" s="56">
        <f>WEEKNUM(B1578,1)</f>
        <v>10</v>
      </c>
      <c r="AB1578" s="58">
        <f>IF(ISBLANK(B1578)," ",MAX(B1578-B1577-1,0))</f>
        <v>2</v>
      </c>
      <c r="AC1578" s="56">
        <f>DAY(B1578)</f>
        <v>9</v>
      </c>
      <c r="AD1578" s="53">
        <f>U1578+V1578</f>
        <v>0.76737759653594773</v>
      </c>
      <c r="AE1578" s="56">
        <f>IF("1-Swim"=D1578,E1578*46.7,IF("2-Bike"=D1578,E1578,IF("3-Run"=D1578,E1578*4.27,0)))</f>
        <v>39.695</v>
      </c>
    </row>
    <row r="1579" spans="1:31" x14ac:dyDescent="0.25">
      <c r="A1579" s="50">
        <v>1578</v>
      </c>
      <c r="B1579" s="51">
        <v>40977</v>
      </c>
      <c r="C1579" s="75">
        <f>B1579</f>
        <v>40977</v>
      </c>
      <c r="D1579" s="50" t="s">
        <v>1224</v>
      </c>
      <c r="E1579" s="50">
        <v>8.6</v>
      </c>
      <c r="F1579" s="50">
        <v>0</v>
      </c>
      <c r="G1579" s="50">
        <v>49</v>
      </c>
      <c r="H1579" s="50">
        <v>51</v>
      </c>
      <c r="I1579" s="53">
        <f>IF(E1579&gt;0,TIME(F1579,G1579,H1579),"")</f>
        <v>3.4618055555555555E-2</v>
      </c>
      <c r="J1579" s="54">
        <f>IF(E1579&gt;0,TIME(F1579,G1579,H1579)/E1579,"")</f>
        <v>4.0253552971576227E-3</v>
      </c>
      <c r="K1579" s="50" t="s">
        <v>324</v>
      </c>
      <c r="L1579" s="50" t="s">
        <v>924</v>
      </c>
      <c r="M1579" s="55">
        <f>IF(D1579&gt;0,0.0416666666666667/J1579,"")</f>
        <v>10.351053159478443</v>
      </c>
      <c r="N1579" s="50">
        <v>127</v>
      </c>
      <c r="O1579" s="50" t="s">
        <v>330</v>
      </c>
      <c r="Q1579" s="151">
        <f>IF("1-Swim"=D1579,J1579*2.4,IF("2-Bike"=D1579,J1579*112,IF("3-Run"=D1579,J1579*26.2,0)))</f>
        <v>0.45083979328165374</v>
      </c>
      <c r="R1579" s="151">
        <f>Q1579/2</f>
        <v>0.22541989664082687</v>
      </c>
      <c r="S1579" s="53">
        <f>J1579*26.2</f>
        <v>0.10546430878552972</v>
      </c>
      <c r="T1579" s="53">
        <f>(J1579+0.0013889)*26.2</f>
        <v>0.14185348878552972</v>
      </c>
      <c r="U1579" s="53">
        <f>S1579/2</f>
        <v>5.2732154392764859E-2</v>
      </c>
      <c r="V1579" s="53">
        <f>T1579/2</f>
        <v>7.0926744392764862E-2</v>
      </c>
      <c r="W1579" s="50">
        <f>RANK(J1579,J:J,1)</f>
        <v>733</v>
      </c>
      <c r="X1579" s="50">
        <f>YEAR(B1579)</f>
        <v>2012</v>
      </c>
      <c r="Y1579" s="50">
        <f>MONTH(B1579)</f>
        <v>3</v>
      </c>
      <c r="Z1579" s="56">
        <f>X1579*100+Y1579</f>
        <v>201203</v>
      </c>
      <c r="AA1579" s="56">
        <f>WEEKNUM(B1579,1)</f>
        <v>10</v>
      </c>
      <c r="AB1579" s="58">
        <f>IF(ISBLANK(B1579)," ",MAX(B1579-B1578-1,0))</f>
        <v>0</v>
      </c>
      <c r="AC1579" s="56">
        <f>DAY(B1579)</f>
        <v>9</v>
      </c>
      <c r="AD1579" s="53">
        <f>U1579+V1579</f>
        <v>0.12365889878552971</v>
      </c>
      <c r="AE1579" s="56">
        <f>IF("1-Swim"=D1579,E1579*46.7,IF("2-Bike"=D1579,E1579,IF("3-Run"=D1579,E1579*4.27,0)))</f>
        <v>8.6</v>
      </c>
    </row>
    <row r="1580" spans="1:31" x14ac:dyDescent="0.25">
      <c r="A1580" s="50">
        <v>1579</v>
      </c>
      <c r="B1580" s="51">
        <v>40979</v>
      </c>
      <c r="C1580" s="75">
        <f>B1580</f>
        <v>40979</v>
      </c>
      <c r="D1580" s="50" t="s">
        <v>1223</v>
      </c>
      <c r="E1580" s="50">
        <v>10.1</v>
      </c>
      <c r="F1580" s="50">
        <v>1</v>
      </c>
      <c r="G1580" s="50">
        <v>54</v>
      </c>
      <c r="H1580" s="50">
        <v>34</v>
      </c>
      <c r="I1580" s="53">
        <f>IF(E1580&gt;0,TIME(F1580,G1580,H1580),"")</f>
        <v>7.9560185185185192E-2</v>
      </c>
      <c r="J1580" s="54">
        <f>IF(E1580&gt;0,TIME(F1580,G1580,H1580)/E1580,"")</f>
        <v>7.8772460579391284E-3</v>
      </c>
      <c r="K1580" s="50" t="s">
        <v>771</v>
      </c>
      <c r="L1580" s="50" t="s">
        <v>925</v>
      </c>
      <c r="M1580" s="55">
        <f>IF(D1580&gt;0,0.0416666666666667/J1580,"")</f>
        <v>5.2894966540587758</v>
      </c>
      <c r="N1580" s="50">
        <v>162</v>
      </c>
      <c r="O1580" s="50" t="s">
        <v>198</v>
      </c>
      <c r="P1580" s="50" t="s">
        <v>926</v>
      </c>
      <c r="Q1580" s="151">
        <f>IF("1-Swim"=D1580,J1580*2.4,IF("2-Bike"=D1580,J1580*112,IF("3-Run"=D1580,J1580*26.2,0)))</f>
        <v>0.20638384671800517</v>
      </c>
      <c r="R1580" s="151">
        <f>Q1580/2</f>
        <v>0.10319192335900258</v>
      </c>
      <c r="S1580" s="53">
        <f>J1580*26.2</f>
        <v>0.20638384671800517</v>
      </c>
      <c r="T1580" s="53">
        <f>(J1580+0.0013889)*26.2</f>
        <v>0.24277302671800516</v>
      </c>
      <c r="U1580" s="53">
        <f>S1580/2</f>
        <v>0.10319192335900258</v>
      </c>
      <c r="V1580" s="53">
        <f>T1580/2</f>
        <v>0.12138651335900258</v>
      </c>
      <c r="W1580" s="50">
        <f>RANK(J1580,J:J,1)</f>
        <v>2364</v>
      </c>
      <c r="X1580" s="50">
        <f>YEAR(B1580)</f>
        <v>2012</v>
      </c>
      <c r="Y1580" s="50">
        <f>MONTH(B1580)</f>
        <v>3</v>
      </c>
      <c r="Z1580" s="56">
        <f>X1580*100+Y1580</f>
        <v>201203</v>
      </c>
      <c r="AA1580" s="56">
        <f>WEEKNUM(B1580,1)</f>
        <v>11</v>
      </c>
      <c r="AB1580" s="58">
        <f>IF(ISBLANK(B1580)," ",MAX(B1580-B1579-1,0))</f>
        <v>1</v>
      </c>
      <c r="AC1580" s="56">
        <f>DAY(B1580)</f>
        <v>11</v>
      </c>
      <c r="AD1580" s="53">
        <f>U1580+V1580</f>
        <v>0.22457843671800515</v>
      </c>
      <c r="AE1580" s="56">
        <f>IF("1-Swim"=D1580,E1580*46.7,IF("2-Bike"=D1580,E1580,IF("3-Run"=D1580,E1580*4.27,0)))</f>
        <v>43.126999999999995</v>
      </c>
    </row>
    <row r="1581" spans="1:31" x14ac:dyDescent="0.25">
      <c r="A1581" s="50">
        <v>1580</v>
      </c>
      <c r="B1581" s="51">
        <v>40982</v>
      </c>
      <c r="C1581" s="75">
        <f>B1581</f>
        <v>40982</v>
      </c>
      <c r="D1581" s="50" t="s">
        <v>1223</v>
      </c>
      <c r="E1581" s="50">
        <v>3.1</v>
      </c>
      <c r="F1581" s="50">
        <v>0</v>
      </c>
      <c r="G1581" s="50">
        <v>28</v>
      </c>
      <c r="H1581" s="50">
        <v>32</v>
      </c>
      <c r="I1581" s="53">
        <f>IF(E1581&gt;0,TIME(F1581,G1581,H1581),"")</f>
        <v>1.9814814814814816E-2</v>
      </c>
      <c r="J1581" s="54">
        <f>IF(E1581&gt;0,TIME(F1581,G1581,H1581)/E1581,"")</f>
        <v>6.3918757467144567E-3</v>
      </c>
      <c r="K1581" s="50" t="s">
        <v>774</v>
      </c>
      <c r="L1581" s="50" t="s">
        <v>927</v>
      </c>
      <c r="M1581" s="55">
        <f>IF(D1581&gt;0,0.0416666666666667/J1581,"")</f>
        <v>6.5186915887850514</v>
      </c>
      <c r="N1581" s="50">
        <v>162</v>
      </c>
      <c r="O1581" s="50" t="s">
        <v>526</v>
      </c>
      <c r="Q1581" s="151">
        <f>IF("1-Swim"=D1581,J1581*2.4,IF("2-Bike"=D1581,J1581*112,IF("3-Run"=D1581,J1581*26.2,0)))</f>
        <v>0.16746714456391876</v>
      </c>
      <c r="R1581" s="151">
        <f>Q1581/2</f>
        <v>8.3733572281959379E-2</v>
      </c>
      <c r="S1581" s="53">
        <f>J1581*26.2</f>
        <v>0.16746714456391876</v>
      </c>
      <c r="T1581" s="53">
        <f>(J1581+0.0013889)*26.2</f>
        <v>0.20385632456391878</v>
      </c>
      <c r="U1581" s="53">
        <f>S1581/2</f>
        <v>8.3733572281959379E-2</v>
      </c>
      <c r="V1581" s="53">
        <f>T1581/2</f>
        <v>0.10192816228195939</v>
      </c>
      <c r="W1581" s="50">
        <f>RANK(J1581,J:J,1)</f>
        <v>930</v>
      </c>
      <c r="X1581" s="50">
        <f>YEAR(B1581)</f>
        <v>2012</v>
      </c>
      <c r="Y1581" s="50">
        <f>MONTH(B1581)</f>
        <v>3</v>
      </c>
      <c r="Z1581" s="56">
        <f>X1581*100+Y1581</f>
        <v>201203</v>
      </c>
      <c r="AA1581" s="56">
        <f>WEEKNUM(B1581,1)</f>
        <v>11</v>
      </c>
      <c r="AB1581" s="58">
        <f>IF(ISBLANK(B1581)," ",MAX(B1581-B1580-1,0))</f>
        <v>2</v>
      </c>
      <c r="AC1581" s="56">
        <f>DAY(B1581)</f>
        <v>14</v>
      </c>
      <c r="AD1581" s="53">
        <f>U1581+V1581</f>
        <v>0.18566173456391877</v>
      </c>
      <c r="AE1581" s="56">
        <f>IF("1-Swim"=D1581,E1581*46.7,IF("2-Bike"=D1581,E1581,IF("3-Run"=D1581,E1581*4.27,0)))</f>
        <v>13.236999999999998</v>
      </c>
    </row>
    <row r="1582" spans="1:31" x14ac:dyDescent="0.25">
      <c r="A1582" s="50">
        <v>1581</v>
      </c>
      <c r="B1582" s="51">
        <v>40983</v>
      </c>
      <c r="C1582" s="75">
        <f>B1582</f>
        <v>40983</v>
      </c>
      <c r="D1582" s="50" t="s">
        <v>1225</v>
      </c>
      <c r="E1582" s="50">
        <v>0.85</v>
      </c>
      <c r="F1582" s="50">
        <v>0</v>
      </c>
      <c r="G1582" s="50">
        <v>35</v>
      </c>
      <c r="H1582" s="50">
        <v>0</v>
      </c>
      <c r="I1582" s="53">
        <f>IF(E1582&gt;0,TIME(F1582,G1582,H1582),"")</f>
        <v>2.4305555555555556E-2</v>
      </c>
      <c r="J1582" s="54">
        <f>IF(E1582&gt;0,TIME(F1582,G1582,H1582)/E1582,"")</f>
        <v>2.8594771241830068E-2</v>
      </c>
      <c r="K1582" s="50" t="s">
        <v>781</v>
      </c>
      <c r="L1582" s="50" t="s">
        <v>782</v>
      </c>
      <c r="M1582" s="55">
        <f>IF(D1582&gt;0,0.0416666666666667/J1582,"")</f>
        <v>1.4571428571428582</v>
      </c>
      <c r="N1582" s="50">
        <v>0</v>
      </c>
      <c r="O1582" s="50" t="s">
        <v>253</v>
      </c>
      <c r="P1582" s="50" t="s">
        <v>928</v>
      </c>
      <c r="Q1582" s="151">
        <f>IF("1-Swim"=D1582,J1582*2.4,IF("2-Bike"=D1582,J1582*112,IF("3-Run"=D1582,J1582*26.2,0)))</f>
        <v>6.8627450980392163E-2</v>
      </c>
      <c r="R1582" s="151">
        <f>Q1582/2</f>
        <v>3.4313725490196081E-2</v>
      </c>
      <c r="S1582" s="53">
        <f>J1582*26.2</f>
        <v>0.74918300653594772</v>
      </c>
      <c r="T1582" s="53">
        <f>(J1582+0.0013889)*26.2</f>
        <v>0.78557218653594774</v>
      </c>
      <c r="U1582" s="53">
        <f>S1582/2</f>
        <v>0.37459150326797386</v>
      </c>
      <c r="V1582" s="53">
        <f>T1582/2</f>
        <v>0.39278609326797387</v>
      </c>
      <c r="W1582" s="50">
        <f>RANK(J1582,J:J,1)</f>
        <v>3335</v>
      </c>
      <c r="X1582" s="50">
        <f>YEAR(B1582)</f>
        <v>2012</v>
      </c>
      <c r="Y1582" s="50">
        <f>MONTH(B1582)</f>
        <v>3</v>
      </c>
      <c r="Z1582" s="56">
        <f>X1582*100+Y1582</f>
        <v>201203</v>
      </c>
      <c r="AA1582" s="56">
        <f>WEEKNUM(B1582,1)</f>
        <v>11</v>
      </c>
      <c r="AB1582" s="58">
        <f>IF(ISBLANK(B1582)," ",MAX(B1582-B1581-1,0))</f>
        <v>0</v>
      </c>
      <c r="AC1582" s="56">
        <f>DAY(B1582)</f>
        <v>15</v>
      </c>
      <c r="AD1582" s="53">
        <f>U1582+V1582</f>
        <v>0.76737759653594773</v>
      </c>
      <c r="AE1582" s="56">
        <f>IF("1-Swim"=D1582,E1582*46.7,IF("2-Bike"=D1582,E1582,IF("3-Run"=D1582,E1582*4.27,0)))</f>
        <v>39.695</v>
      </c>
    </row>
    <row r="1583" spans="1:31" x14ac:dyDescent="0.25">
      <c r="A1583" s="50">
        <v>1582</v>
      </c>
      <c r="B1583" s="51">
        <v>40985</v>
      </c>
      <c r="C1583" s="75">
        <f>B1583</f>
        <v>40985</v>
      </c>
      <c r="D1583" s="50" t="s">
        <v>1223</v>
      </c>
      <c r="E1583" s="50">
        <v>3.56</v>
      </c>
      <c r="F1583" s="50">
        <v>0</v>
      </c>
      <c r="G1583" s="50">
        <v>37</v>
      </c>
      <c r="H1583" s="50">
        <v>41</v>
      </c>
      <c r="I1583" s="53">
        <f>IF(E1583&gt;0,TIME(F1583,G1583,H1583),"")</f>
        <v>2.6168981481481477E-2</v>
      </c>
      <c r="J1583" s="54">
        <f>IF(E1583&gt;0,TIME(F1583,G1583,H1583)/E1583,"")</f>
        <v>7.3508374947981675E-3</v>
      </c>
      <c r="K1583" s="50" t="s">
        <v>936</v>
      </c>
      <c r="L1583" s="50" t="s">
        <v>929</v>
      </c>
      <c r="M1583" s="55">
        <f>IF(D1583&gt;0,0.0416666666666667/J1583,"")</f>
        <v>5.6682883679787759</v>
      </c>
      <c r="N1583" s="50">
        <v>161</v>
      </c>
      <c r="O1583" s="50" t="s">
        <v>255</v>
      </c>
      <c r="Q1583" s="151">
        <f>IF("1-Swim"=D1583,J1583*2.4,IF("2-Bike"=D1583,J1583*112,IF("3-Run"=D1583,J1583*26.2,0)))</f>
        <v>0.19259194236371199</v>
      </c>
      <c r="R1583" s="151">
        <f>Q1583/2</f>
        <v>9.6295971181855997E-2</v>
      </c>
      <c r="S1583" s="53">
        <f>J1583*26.2</f>
        <v>0.19259194236371199</v>
      </c>
      <c r="T1583" s="53">
        <f>(J1583+0.0013889)*26.2</f>
        <v>0.22898112236371196</v>
      </c>
      <c r="U1583" s="53">
        <f>S1583/2</f>
        <v>9.6295971181855997E-2</v>
      </c>
      <c r="V1583" s="53">
        <f>T1583/2</f>
        <v>0.11449056118185598</v>
      </c>
      <c r="W1583" s="50">
        <f>RANK(J1583,J:J,1)</f>
        <v>1938</v>
      </c>
      <c r="X1583" s="50">
        <f>YEAR(B1583)</f>
        <v>2012</v>
      </c>
      <c r="Y1583" s="50">
        <f>MONTH(B1583)</f>
        <v>3</v>
      </c>
      <c r="Z1583" s="56">
        <f>X1583*100+Y1583</f>
        <v>201203</v>
      </c>
      <c r="AA1583" s="56">
        <f>WEEKNUM(B1583,1)</f>
        <v>11</v>
      </c>
      <c r="AB1583" s="58">
        <f>IF(ISBLANK(B1583)," ",MAX(B1583-B1582-1,0))</f>
        <v>1</v>
      </c>
      <c r="AC1583" s="56">
        <f>DAY(B1583)</f>
        <v>17</v>
      </c>
      <c r="AD1583" s="53">
        <f>U1583+V1583</f>
        <v>0.21078653236371198</v>
      </c>
      <c r="AE1583" s="56">
        <f>IF("1-Swim"=D1583,E1583*46.7,IF("2-Bike"=D1583,E1583,IF("3-Run"=D1583,E1583*4.27,0)))</f>
        <v>15.201199999999998</v>
      </c>
    </row>
    <row r="1584" spans="1:31" x14ac:dyDescent="0.25">
      <c r="A1584" s="50">
        <v>1583</v>
      </c>
      <c r="B1584" s="51">
        <v>40986</v>
      </c>
      <c r="C1584" s="75">
        <f>B1584</f>
        <v>40986</v>
      </c>
      <c r="D1584" s="50" t="s">
        <v>1224</v>
      </c>
      <c r="E1584" s="50">
        <v>10.5</v>
      </c>
      <c r="F1584" s="50">
        <v>0</v>
      </c>
      <c r="G1584" s="50">
        <v>42</v>
      </c>
      <c r="H1584" s="50">
        <v>9</v>
      </c>
      <c r="I1584" s="53">
        <f>IF(E1584&gt;0,TIME(F1584,G1584,H1584),"")</f>
        <v>2.9270833333333333E-2</v>
      </c>
      <c r="J1584" s="54">
        <f>IF(E1584&gt;0,TIME(F1584,G1584,H1584)/E1584,"")</f>
        <v>2.7876984126984127E-3</v>
      </c>
      <c r="K1584" s="50" t="s">
        <v>930</v>
      </c>
      <c r="L1584" s="50" t="s">
        <v>29</v>
      </c>
      <c r="M1584" s="55">
        <f>IF(D1584&gt;0,0.0416666666666667/J1584,"")</f>
        <v>14.946619217081862</v>
      </c>
      <c r="N1584" s="50">
        <v>141</v>
      </c>
      <c r="O1584" s="50" t="s">
        <v>377</v>
      </c>
      <c r="Q1584" s="151">
        <f>IF("1-Swim"=D1584,J1584*2.4,IF("2-Bike"=D1584,J1584*112,IF("3-Run"=D1584,J1584*26.2,0)))</f>
        <v>0.31222222222222223</v>
      </c>
      <c r="R1584" s="151">
        <f>Q1584/2</f>
        <v>0.15611111111111112</v>
      </c>
      <c r="S1584" s="53">
        <f>J1584*26.2</f>
        <v>7.3037698412698415E-2</v>
      </c>
      <c r="T1584" s="53">
        <f>(J1584+0.0013889)*26.2</f>
        <v>0.10942687841269841</v>
      </c>
      <c r="U1584" s="53">
        <f>S1584/2</f>
        <v>3.6518849206349208E-2</v>
      </c>
      <c r="V1584" s="53">
        <f>T1584/2</f>
        <v>5.4713439206349204E-2</v>
      </c>
      <c r="W1584" s="50">
        <f>RANK(J1584,J:J,1)</f>
        <v>476</v>
      </c>
      <c r="X1584" s="50">
        <f>YEAR(B1584)</f>
        <v>2012</v>
      </c>
      <c r="Y1584" s="50">
        <f>MONTH(B1584)</f>
        <v>3</v>
      </c>
      <c r="Z1584" s="56">
        <f>X1584*100+Y1584</f>
        <v>201203</v>
      </c>
      <c r="AA1584" s="56">
        <f>WEEKNUM(B1584,1)</f>
        <v>12</v>
      </c>
      <c r="AB1584" s="58">
        <f>IF(ISBLANK(B1584)," ",MAX(B1584-B1583-1,0))</f>
        <v>0</v>
      </c>
      <c r="AC1584" s="56">
        <f>DAY(B1584)</f>
        <v>18</v>
      </c>
      <c r="AD1584" s="53">
        <f>U1584+V1584</f>
        <v>9.1232288412698412E-2</v>
      </c>
      <c r="AE1584" s="56">
        <f>IF("1-Swim"=D1584,E1584*46.7,IF("2-Bike"=D1584,E1584,IF("3-Run"=D1584,E1584*4.27,0)))</f>
        <v>10.5</v>
      </c>
    </row>
    <row r="1585" spans="1:31" x14ac:dyDescent="0.25">
      <c r="A1585" s="50">
        <v>1584</v>
      </c>
      <c r="B1585" s="51">
        <v>40988</v>
      </c>
      <c r="C1585" s="75">
        <f>B1585</f>
        <v>40988</v>
      </c>
      <c r="D1585" s="50" t="s">
        <v>1223</v>
      </c>
      <c r="E1585" s="50">
        <v>3.1</v>
      </c>
      <c r="F1585" s="50">
        <v>0</v>
      </c>
      <c r="G1585" s="50">
        <v>28</v>
      </c>
      <c r="H1585" s="50">
        <v>21</v>
      </c>
      <c r="I1585" s="53">
        <f>IF(E1585&gt;0,TIME(F1585,G1585,H1585),"")</f>
        <v>1.96875E-2</v>
      </c>
      <c r="J1585" s="54">
        <f>IF(E1585&gt;0,TIME(F1585,G1585,H1585)/E1585,"")</f>
        <v>6.350806451612903E-3</v>
      </c>
      <c r="K1585" s="50" t="s">
        <v>774</v>
      </c>
      <c r="L1585" s="50" t="s">
        <v>927</v>
      </c>
      <c r="M1585" s="55">
        <f>IF(D1585&gt;0,0.0416666666666667/J1585,"")</f>
        <v>6.5608465608465663</v>
      </c>
      <c r="N1585" s="50">
        <v>159</v>
      </c>
      <c r="O1585" s="50" t="s">
        <v>526</v>
      </c>
      <c r="Q1585" s="151">
        <f>IF("1-Swim"=D1585,J1585*2.4,IF("2-Bike"=D1585,J1585*112,IF("3-Run"=D1585,J1585*26.2,0)))</f>
        <v>0.16639112903225806</v>
      </c>
      <c r="R1585" s="151">
        <f>Q1585/2</f>
        <v>8.3195564516129028E-2</v>
      </c>
      <c r="S1585" s="53">
        <f>J1585*26.2</f>
        <v>0.16639112903225806</v>
      </c>
      <c r="T1585" s="53">
        <f>(J1585+0.0013889)*26.2</f>
        <v>0.20278030903225805</v>
      </c>
      <c r="U1585" s="53">
        <f>S1585/2</f>
        <v>8.3195564516129028E-2</v>
      </c>
      <c r="V1585" s="53">
        <f>T1585/2</f>
        <v>0.10139015451612902</v>
      </c>
      <c r="W1585" s="50">
        <f>RANK(J1585,J:J,1)</f>
        <v>911</v>
      </c>
      <c r="X1585" s="50">
        <f>YEAR(B1585)</f>
        <v>2012</v>
      </c>
      <c r="Y1585" s="50">
        <f>MONTH(B1585)</f>
        <v>3</v>
      </c>
      <c r="Z1585" s="56">
        <f>X1585*100+Y1585</f>
        <v>201203</v>
      </c>
      <c r="AA1585" s="56">
        <f>WEEKNUM(B1585,1)</f>
        <v>12</v>
      </c>
      <c r="AB1585" s="58">
        <f>IF(ISBLANK(B1585)," ",MAX(B1585-B1584-1,0))</f>
        <v>1</v>
      </c>
      <c r="AC1585" s="56">
        <f>DAY(B1585)</f>
        <v>20</v>
      </c>
      <c r="AD1585" s="53">
        <f>U1585+V1585</f>
        <v>0.18458571903225807</v>
      </c>
      <c r="AE1585" s="56">
        <f>IF("1-Swim"=D1585,E1585*46.7,IF("2-Bike"=D1585,E1585,IF("3-Run"=D1585,E1585*4.27,0)))</f>
        <v>13.236999999999998</v>
      </c>
    </row>
    <row r="1586" spans="1:31" x14ac:dyDescent="0.25">
      <c r="A1586" s="50">
        <v>1585</v>
      </c>
      <c r="B1586" s="51">
        <v>40989</v>
      </c>
      <c r="C1586" s="75">
        <f>B1586</f>
        <v>40989</v>
      </c>
      <c r="D1586" s="50" t="s">
        <v>1224</v>
      </c>
      <c r="E1586" s="50">
        <v>8</v>
      </c>
      <c r="F1586" s="50">
        <v>0</v>
      </c>
      <c r="G1586" s="50">
        <v>30</v>
      </c>
      <c r="H1586" s="50">
        <v>0</v>
      </c>
      <c r="I1586" s="53">
        <f>IF(E1586&gt;0,TIME(F1586,G1586,H1586),"")</f>
        <v>2.0833333333333332E-2</v>
      </c>
      <c r="J1586" s="54">
        <f>IF(E1586&gt;0,TIME(F1586,G1586,H1586)/E1586,"")</f>
        <v>2.6041666666666665E-3</v>
      </c>
      <c r="K1586" s="50" t="s">
        <v>323</v>
      </c>
      <c r="L1586" s="50" t="s">
        <v>810</v>
      </c>
      <c r="M1586" s="55">
        <f>IF(D1586&gt;0,0.0416666666666667/J1586,"")</f>
        <v>16.000000000000014</v>
      </c>
      <c r="N1586" s="50">
        <v>0</v>
      </c>
      <c r="Q1586" s="151">
        <f>IF("1-Swim"=D1586,J1586*2.4,IF("2-Bike"=D1586,J1586*112,IF("3-Run"=D1586,J1586*26.2,0)))</f>
        <v>0.29166666666666663</v>
      </c>
      <c r="R1586" s="151">
        <f>Q1586/2</f>
        <v>0.14583333333333331</v>
      </c>
      <c r="S1586" s="53">
        <f>J1586*26.2</f>
        <v>6.822916666666666E-2</v>
      </c>
      <c r="T1586" s="53">
        <f>(J1586+0.0013889)*26.2</f>
        <v>0.10461834666666665</v>
      </c>
      <c r="U1586" s="53">
        <f>S1586/2</f>
        <v>3.411458333333333E-2</v>
      </c>
      <c r="V1586" s="53">
        <f>T1586/2</f>
        <v>5.2309173333333327E-2</v>
      </c>
      <c r="W1586" s="50">
        <f>RANK(J1586,J:J,1)</f>
        <v>357</v>
      </c>
      <c r="X1586" s="50">
        <f>YEAR(B1586)</f>
        <v>2012</v>
      </c>
      <c r="Y1586" s="50">
        <f>MONTH(B1586)</f>
        <v>3</v>
      </c>
      <c r="Z1586" s="56">
        <f>X1586*100+Y1586</f>
        <v>201203</v>
      </c>
      <c r="AA1586" s="56">
        <f>WEEKNUM(B1586,1)</f>
        <v>12</v>
      </c>
      <c r="AB1586" s="58">
        <f>IF(ISBLANK(B1586)," ",MAX(B1586-B1585-1,0))</f>
        <v>0</v>
      </c>
      <c r="AC1586" s="56">
        <f>DAY(B1586)</f>
        <v>21</v>
      </c>
      <c r="AD1586" s="53">
        <f>U1586+V1586</f>
        <v>8.6423756666666657E-2</v>
      </c>
      <c r="AE1586" s="56">
        <f>IF("1-Swim"=D1586,E1586*46.7,IF("2-Bike"=D1586,E1586,IF("3-Run"=D1586,E1586*4.27,0)))</f>
        <v>8</v>
      </c>
    </row>
    <row r="1587" spans="1:31" x14ac:dyDescent="0.25">
      <c r="A1587" s="50">
        <v>1586</v>
      </c>
      <c r="B1587" s="51">
        <v>40990</v>
      </c>
      <c r="C1587" s="75">
        <f>B1587</f>
        <v>40990</v>
      </c>
      <c r="D1587" s="50" t="s">
        <v>1223</v>
      </c>
      <c r="E1587" s="50">
        <v>3.1</v>
      </c>
      <c r="F1587" s="50">
        <v>0</v>
      </c>
      <c r="G1587" s="50">
        <v>28</v>
      </c>
      <c r="H1587" s="50">
        <v>43</v>
      </c>
      <c r="I1587" s="53">
        <f>IF(E1587&gt;0,TIME(F1587,G1587,H1587),"")</f>
        <v>1.9942129629629629E-2</v>
      </c>
      <c r="J1587" s="54">
        <f>IF(E1587&gt;0,TIME(F1587,G1587,H1587)/E1587,"")</f>
        <v>6.4329450418160088E-3</v>
      </c>
      <c r="K1587" s="50" t="s">
        <v>774</v>
      </c>
      <c r="L1587" s="50" t="s">
        <v>927</v>
      </c>
      <c r="M1587" s="55">
        <f>IF(D1587&gt;0,0.0416666666666667/J1587,"")</f>
        <v>6.4770748694138192</v>
      </c>
      <c r="N1587" s="50">
        <v>0</v>
      </c>
      <c r="O1587" s="50" t="s">
        <v>526</v>
      </c>
      <c r="Q1587" s="151">
        <f>IF("1-Swim"=D1587,J1587*2.4,IF("2-Bike"=D1587,J1587*112,IF("3-Run"=D1587,J1587*26.2,0)))</f>
        <v>0.16854316009557943</v>
      </c>
      <c r="R1587" s="151">
        <f>Q1587/2</f>
        <v>8.4271580047789715E-2</v>
      </c>
      <c r="S1587" s="53">
        <f>J1587*26.2</f>
        <v>0.16854316009557943</v>
      </c>
      <c r="T1587" s="53">
        <f>(J1587+0.0013889)*26.2</f>
        <v>0.2049323400955794</v>
      </c>
      <c r="U1587" s="53">
        <f>S1587/2</f>
        <v>8.4271580047789715E-2</v>
      </c>
      <c r="V1587" s="53">
        <f>T1587/2</f>
        <v>0.1024661700477897</v>
      </c>
      <c r="W1587" s="50">
        <f>RANK(J1587,J:J,1)</f>
        <v>955</v>
      </c>
      <c r="X1587" s="50">
        <f>YEAR(B1587)</f>
        <v>2012</v>
      </c>
      <c r="Y1587" s="50">
        <f>MONTH(B1587)</f>
        <v>3</v>
      </c>
      <c r="Z1587" s="56">
        <f>X1587*100+Y1587</f>
        <v>201203</v>
      </c>
      <c r="AA1587" s="56">
        <f>WEEKNUM(B1587,1)</f>
        <v>12</v>
      </c>
      <c r="AB1587" s="58">
        <f>IF(ISBLANK(B1587)," ",MAX(B1587-B1586-1,0))</f>
        <v>0</v>
      </c>
      <c r="AC1587" s="56">
        <f>DAY(B1587)</f>
        <v>22</v>
      </c>
      <c r="AD1587" s="53">
        <f>U1587+V1587</f>
        <v>0.18673775009557941</v>
      </c>
      <c r="AE1587" s="56">
        <f>IF("1-Swim"=D1587,E1587*46.7,IF("2-Bike"=D1587,E1587,IF("3-Run"=D1587,E1587*4.27,0)))</f>
        <v>13.236999999999998</v>
      </c>
    </row>
    <row r="1588" spans="1:31" x14ac:dyDescent="0.25">
      <c r="A1588" s="50">
        <v>1587</v>
      </c>
      <c r="B1588" s="51">
        <v>40991</v>
      </c>
      <c r="C1588" s="75">
        <f>B1588</f>
        <v>40991</v>
      </c>
      <c r="D1588" s="50" t="s">
        <v>1225</v>
      </c>
      <c r="E1588" s="50">
        <v>0.93</v>
      </c>
      <c r="F1588" s="50">
        <v>0</v>
      </c>
      <c r="G1588" s="50">
        <v>33</v>
      </c>
      <c r="H1588" s="50">
        <v>45</v>
      </c>
      <c r="I1588" s="53">
        <f>IF(E1588&gt;0,TIME(F1588,G1588,H1588),"")</f>
        <v>2.34375E-2</v>
      </c>
      <c r="J1588" s="54">
        <f>IF(E1588&gt;0,TIME(F1588,G1588,H1588)/E1588,"")</f>
        <v>2.5201612903225805E-2</v>
      </c>
      <c r="K1588" s="50" t="s">
        <v>781</v>
      </c>
      <c r="L1588" s="50" t="s">
        <v>931</v>
      </c>
      <c r="M1588" s="55">
        <f>IF(D1588&gt;0,0.0416666666666667/J1588,"")</f>
        <v>1.6533333333333347</v>
      </c>
      <c r="N1588" s="50">
        <v>0</v>
      </c>
      <c r="Q1588" s="151">
        <f>IF("1-Swim"=D1588,J1588*2.4,IF("2-Bike"=D1588,J1588*112,IF("3-Run"=D1588,J1588*26.2,0)))</f>
        <v>6.048387096774193E-2</v>
      </c>
      <c r="R1588" s="151">
        <f>Q1588/2</f>
        <v>3.0241935483870965E-2</v>
      </c>
      <c r="S1588" s="53">
        <f>J1588*26.2</f>
        <v>0.66028225806451613</v>
      </c>
      <c r="T1588" s="53">
        <f>(J1588+0.0013889)*26.2</f>
        <v>0.69667143806451604</v>
      </c>
      <c r="U1588" s="53">
        <f>S1588/2</f>
        <v>0.33014112903225806</v>
      </c>
      <c r="V1588" s="53">
        <f>T1588/2</f>
        <v>0.34833571903225802</v>
      </c>
      <c r="W1588" s="50">
        <f>RANK(J1588,J:J,1)</f>
        <v>3196</v>
      </c>
      <c r="X1588" s="50">
        <f>YEAR(B1588)</f>
        <v>2012</v>
      </c>
      <c r="Y1588" s="50">
        <f>MONTH(B1588)</f>
        <v>3</v>
      </c>
      <c r="Z1588" s="56">
        <f>X1588*100+Y1588</f>
        <v>201203</v>
      </c>
      <c r="AA1588" s="56">
        <f>WEEKNUM(B1588,1)</f>
        <v>12</v>
      </c>
      <c r="AB1588" s="58">
        <f>IF(ISBLANK(B1588)," ",MAX(B1588-B1587-1,0))</f>
        <v>0</v>
      </c>
      <c r="AC1588" s="56">
        <f>DAY(B1588)</f>
        <v>23</v>
      </c>
      <c r="AD1588" s="53">
        <f>U1588+V1588</f>
        <v>0.67847684806451602</v>
      </c>
      <c r="AE1588" s="56">
        <f>IF("1-Swim"=D1588,E1588*46.7,IF("2-Bike"=D1588,E1588,IF("3-Run"=D1588,E1588*4.27,0)))</f>
        <v>43.431000000000004</v>
      </c>
    </row>
    <row r="1589" spans="1:31" x14ac:dyDescent="0.25">
      <c r="A1589" s="50">
        <v>1588</v>
      </c>
      <c r="B1589" s="51">
        <v>40992</v>
      </c>
      <c r="C1589" s="75">
        <f>B1589</f>
        <v>40992</v>
      </c>
      <c r="D1589" s="50" t="s">
        <v>1223</v>
      </c>
      <c r="E1589" s="50">
        <v>13.1</v>
      </c>
      <c r="F1589" s="50">
        <v>2</v>
      </c>
      <c r="G1589" s="50">
        <v>14</v>
      </c>
      <c r="H1589" s="50">
        <v>12</v>
      </c>
      <c r="I1589" s="53">
        <f>IF(E1589&gt;0,TIME(F1589,G1589,H1589),"")</f>
        <v>9.3194444444444455E-2</v>
      </c>
      <c r="J1589" s="54">
        <f>IF(E1589&gt;0,TIME(F1589,G1589,H1589)/E1589,"")</f>
        <v>7.1140797285835465E-3</v>
      </c>
      <c r="K1589" s="50" t="s">
        <v>771</v>
      </c>
      <c r="L1589" s="50" t="s">
        <v>932</v>
      </c>
      <c r="M1589" s="55">
        <f>IF(D1589&gt;0,0.0416666666666667/J1589,"")</f>
        <v>5.8569299552906147</v>
      </c>
      <c r="N1589" s="50">
        <v>0</v>
      </c>
      <c r="O1589" s="50" t="s">
        <v>255</v>
      </c>
      <c r="Q1589" s="151">
        <f>IF("1-Swim"=D1589,J1589*2.4,IF("2-Bike"=D1589,J1589*112,IF("3-Run"=D1589,J1589*26.2,0)))</f>
        <v>0.18638888888888891</v>
      </c>
      <c r="R1589" s="151">
        <f>Q1589/2</f>
        <v>9.3194444444444455E-2</v>
      </c>
      <c r="S1589" s="53">
        <f>J1589*26.2</f>
        <v>0.18638888888888891</v>
      </c>
      <c r="T1589" s="53">
        <f>(J1589+0.0013889)*26.2</f>
        <v>0.22277806888888893</v>
      </c>
      <c r="U1589" s="53">
        <f>S1589/2</f>
        <v>9.3194444444444455E-2</v>
      </c>
      <c r="V1589" s="53">
        <f>T1589/2</f>
        <v>0.11138903444444447</v>
      </c>
      <c r="W1589" s="50">
        <f>RANK(J1589,J:J,1)</f>
        <v>1683</v>
      </c>
      <c r="X1589" s="50">
        <f>YEAR(B1589)</f>
        <v>2012</v>
      </c>
      <c r="Y1589" s="50">
        <f>MONTH(B1589)</f>
        <v>3</v>
      </c>
      <c r="Z1589" s="56">
        <f>X1589*100+Y1589</f>
        <v>201203</v>
      </c>
      <c r="AA1589" s="56">
        <f>WEEKNUM(B1589,1)</f>
        <v>12</v>
      </c>
      <c r="AB1589" s="58">
        <f>IF(ISBLANK(B1589)," ",MAX(B1589-B1588-1,0))</f>
        <v>0</v>
      </c>
      <c r="AC1589" s="56">
        <f>DAY(B1589)</f>
        <v>24</v>
      </c>
      <c r="AD1589" s="53">
        <f>U1589+V1589</f>
        <v>0.20458347888888892</v>
      </c>
      <c r="AE1589" s="56">
        <f>IF("1-Swim"=D1589,E1589*46.7,IF("2-Bike"=D1589,E1589,IF("3-Run"=D1589,E1589*4.27,0)))</f>
        <v>55.936999999999991</v>
      </c>
    </row>
    <row r="1590" spans="1:31" x14ac:dyDescent="0.25">
      <c r="A1590" s="50">
        <v>1589</v>
      </c>
      <c r="B1590" s="51">
        <v>40992</v>
      </c>
      <c r="C1590" s="75">
        <f>B1590</f>
        <v>40992</v>
      </c>
      <c r="D1590" s="50" t="s">
        <v>713</v>
      </c>
      <c r="E1590" s="50">
        <v>1</v>
      </c>
      <c r="F1590" s="50">
        <v>0</v>
      </c>
      <c r="G1590" s="50">
        <v>9</v>
      </c>
      <c r="H1590" s="50">
        <v>56</v>
      </c>
      <c r="I1590" s="53">
        <f>IF(E1590&gt;0,TIME(F1590,G1590,H1590),"")</f>
        <v>6.8981481481481489E-3</v>
      </c>
      <c r="J1590" s="54">
        <f>IF(E1590&gt;0,TIME(F1590,G1590,H1590)/E1590,"")</f>
        <v>6.8981481481481489E-3</v>
      </c>
      <c r="K1590" s="50" t="s">
        <v>771</v>
      </c>
      <c r="L1590" s="50" t="s">
        <v>932</v>
      </c>
      <c r="M1590" s="55">
        <f>IF(D1590&gt;0,0.0416666666666667/J1590,"")</f>
        <v>6.0402684563758431</v>
      </c>
      <c r="N1590" s="50">
        <v>0</v>
      </c>
      <c r="O1590" s="50" t="s">
        <v>255</v>
      </c>
      <c r="Q1590" s="151">
        <f>IF("1-Swim"=D1590,J1590*2.4,IF("2-Bike"=D1590,J1590*112,IF("3-Run"=D1590,J1590*26.2,0)))</f>
        <v>0</v>
      </c>
      <c r="R1590" s="151">
        <f>Q1590/2</f>
        <v>0</v>
      </c>
      <c r="S1590" s="53">
        <f>J1590*26.2</f>
        <v>0.18073148148148149</v>
      </c>
      <c r="T1590" s="53">
        <f>(J1590+0.0013889)*26.2</f>
        <v>0.21712066148148149</v>
      </c>
      <c r="U1590" s="53">
        <f>S1590/2</f>
        <v>9.0365740740740746E-2</v>
      </c>
      <c r="V1590" s="53">
        <f>T1590/2</f>
        <v>0.10856033074074074</v>
      </c>
      <c r="W1590" s="50">
        <f>RANK(J1590,J:J,1)</f>
        <v>1430</v>
      </c>
      <c r="X1590" s="50">
        <f>YEAR(B1590)</f>
        <v>2012</v>
      </c>
      <c r="Y1590" s="50">
        <f>MONTH(B1590)</f>
        <v>3</v>
      </c>
      <c r="Z1590" s="56">
        <f>X1590*100+Y1590</f>
        <v>201203</v>
      </c>
      <c r="AA1590" s="56">
        <f>WEEKNUM(B1590,1)</f>
        <v>12</v>
      </c>
      <c r="AB1590" s="58">
        <f>IF(ISBLANK(B1590)," ",MAX(B1590-B1589-1,0))</f>
        <v>0</v>
      </c>
      <c r="AC1590" s="56">
        <f>DAY(B1590)</f>
        <v>24</v>
      </c>
      <c r="AD1590" s="53">
        <f>U1590+V1590</f>
        <v>0.1989260714814815</v>
      </c>
      <c r="AE1590" s="56">
        <f>IF("1-Swim"=D1590,E1590*46.7,IF("2-Bike"=D1590,E1590,IF("3-Run"=D1590,E1590*4.27,0)))</f>
        <v>0</v>
      </c>
    </row>
    <row r="1591" spans="1:31" x14ac:dyDescent="0.25">
      <c r="A1591" s="50">
        <v>1590</v>
      </c>
      <c r="B1591" s="51">
        <v>40992</v>
      </c>
      <c r="C1591" s="75">
        <f>B1591</f>
        <v>40992</v>
      </c>
      <c r="D1591" s="50" t="s">
        <v>714</v>
      </c>
      <c r="E1591" s="50">
        <v>1</v>
      </c>
      <c r="F1591" s="50">
        <v>0</v>
      </c>
      <c r="G1591" s="50">
        <v>9</v>
      </c>
      <c r="H1591" s="50">
        <v>57</v>
      </c>
      <c r="I1591" s="53">
        <f>IF(E1591&gt;0,TIME(F1591,G1591,H1591),"")</f>
        <v>6.9097222222222225E-3</v>
      </c>
      <c r="J1591" s="54">
        <f>IF(E1591&gt;0,TIME(F1591,G1591,H1591)/E1591,"")</f>
        <v>6.9097222222222225E-3</v>
      </c>
      <c r="K1591" s="50" t="s">
        <v>771</v>
      </c>
      <c r="L1591" s="50" t="s">
        <v>932</v>
      </c>
      <c r="M1591" s="55">
        <f>IF(D1591&gt;0,0.0416666666666667/J1591,"")</f>
        <v>6.030150753768849</v>
      </c>
      <c r="N1591" s="50">
        <v>0</v>
      </c>
      <c r="O1591" s="50" t="s">
        <v>255</v>
      </c>
      <c r="Q1591" s="151">
        <f>IF("1-Swim"=D1591,J1591*2.4,IF("2-Bike"=D1591,J1591*112,IF("3-Run"=D1591,J1591*26.2,0)))</f>
        <v>0</v>
      </c>
      <c r="R1591" s="151">
        <f>Q1591/2</f>
        <v>0</v>
      </c>
      <c r="S1591" s="53">
        <f>J1591*26.2</f>
        <v>0.18103472222222222</v>
      </c>
      <c r="T1591" s="53">
        <f>(J1591+0.0013889)*26.2</f>
        <v>0.21742390222222222</v>
      </c>
      <c r="U1591" s="53">
        <f>S1591/2</f>
        <v>9.0517361111111111E-2</v>
      </c>
      <c r="V1591" s="53">
        <f>T1591/2</f>
        <v>0.10871195111111111</v>
      </c>
      <c r="W1591" s="50">
        <f>RANK(J1591,J:J,1)</f>
        <v>1439</v>
      </c>
      <c r="X1591" s="50">
        <f>YEAR(B1591)</f>
        <v>2012</v>
      </c>
      <c r="Y1591" s="50">
        <f>MONTH(B1591)</f>
        <v>3</v>
      </c>
      <c r="Z1591" s="56">
        <f>X1591*100+Y1591</f>
        <v>201203</v>
      </c>
      <c r="AA1591" s="56">
        <f>WEEKNUM(B1591,1)</f>
        <v>12</v>
      </c>
      <c r="AB1591" s="58">
        <f>IF(ISBLANK(B1591)," ",MAX(B1591-B1590-1,0))</f>
        <v>0</v>
      </c>
      <c r="AC1591" s="56">
        <f>DAY(B1591)</f>
        <v>24</v>
      </c>
      <c r="AD1591" s="53">
        <f>U1591+V1591</f>
        <v>0.19922931222222223</v>
      </c>
      <c r="AE1591" s="56">
        <f>IF("1-Swim"=D1591,E1591*46.7,IF("2-Bike"=D1591,E1591,IF("3-Run"=D1591,E1591*4.27,0)))</f>
        <v>0</v>
      </c>
    </row>
    <row r="1592" spans="1:31" x14ac:dyDescent="0.25">
      <c r="A1592" s="50">
        <v>1591</v>
      </c>
      <c r="B1592" s="51">
        <v>40992</v>
      </c>
      <c r="C1592" s="75">
        <f>B1592</f>
        <v>40992</v>
      </c>
      <c r="D1592" s="50" t="s">
        <v>715</v>
      </c>
      <c r="E1592" s="50">
        <v>1</v>
      </c>
      <c r="F1592" s="50">
        <v>0</v>
      </c>
      <c r="G1592" s="50">
        <v>9</v>
      </c>
      <c r="H1592" s="50">
        <v>44</v>
      </c>
      <c r="I1592" s="53">
        <f>IF(E1592&gt;0,TIME(F1592,G1592,H1592),"")</f>
        <v>6.7592592592592591E-3</v>
      </c>
      <c r="J1592" s="54">
        <f>IF(E1592&gt;0,TIME(F1592,G1592,H1592)/E1592,"")</f>
        <v>6.7592592592592591E-3</v>
      </c>
      <c r="K1592" s="50" t="s">
        <v>771</v>
      </c>
      <c r="L1592" s="50" t="s">
        <v>932</v>
      </c>
      <c r="M1592" s="55">
        <f>IF(D1592&gt;0,0.0416666666666667/J1592,"")</f>
        <v>6.1643835616438407</v>
      </c>
      <c r="N1592" s="50">
        <v>0</v>
      </c>
      <c r="O1592" s="50" t="s">
        <v>255</v>
      </c>
      <c r="Q1592" s="151">
        <f>IF("1-Swim"=D1592,J1592*2.4,IF("2-Bike"=D1592,J1592*112,IF("3-Run"=D1592,J1592*26.2,0)))</f>
        <v>0</v>
      </c>
      <c r="R1592" s="151">
        <f>Q1592/2</f>
        <v>0</v>
      </c>
      <c r="S1592" s="53">
        <f>J1592*26.2</f>
        <v>0.17709259259259258</v>
      </c>
      <c r="T1592" s="53">
        <f>(J1592+0.0013889)*26.2</f>
        <v>0.21348177259259257</v>
      </c>
      <c r="U1592" s="53">
        <f>S1592/2</f>
        <v>8.854629629629629E-2</v>
      </c>
      <c r="V1592" s="53">
        <f>T1592/2</f>
        <v>0.10674088629629629</v>
      </c>
      <c r="W1592" s="50">
        <f>RANK(J1592,J:J,1)</f>
        <v>1263</v>
      </c>
      <c r="X1592" s="50">
        <f>YEAR(B1592)</f>
        <v>2012</v>
      </c>
      <c r="Y1592" s="50">
        <f>MONTH(B1592)</f>
        <v>3</v>
      </c>
      <c r="Z1592" s="56">
        <f>X1592*100+Y1592</f>
        <v>201203</v>
      </c>
      <c r="AA1592" s="56">
        <f>WEEKNUM(B1592,1)</f>
        <v>12</v>
      </c>
      <c r="AB1592" s="58">
        <f>IF(ISBLANK(B1592)," ",MAX(B1592-B1588-1,0))</f>
        <v>0</v>
      </c>
      <c r="AC1592" s="56">
        <f>DAY(B1592)</f>
        <v>24</v>
      </c>
      <c r="AD1592" s="53">
        <f>U1592+V1592</f>
        <v>0.19528718259259259</v>
      </c>
      <c r="AE1592" s="56">
        <f>IF("1-Swim"=D1592,E1592*46.7,IF("2-Bike"=D1592,E1592,IF("3-Run"=D1592,E1592*4.27,0)))</f>
        <v>0</v>
      </c>
    </row>
    <row r="1593" spans="1:31" x14ac:dyDescent="0.25">
      <c r="A1593" s="50">
        <v>1592</v>
      </c>
      <c r="B1593" s="51">
        <v>40992</v>
      </c>
      <c r="C1593" s="75">
        <f>B1593</f>
        <v>40992</v>
      </c>
      <c r="D1593" s="50" t="s">
        <v>716</v>
      </c>
      <c r="E1593" s="50">
        <v>1</v>
      </c>
      <c r="F1593" s="50">
        <v>0</v>
      </c>
      <c r="G1593" s="50">
        <v>9</v>
      </c>
      <c r="H1593" s="50">
        <v>42</v>
      </c>
      <c r="I1593" s="53">
        <f>IF(E1593&gt;0,TIME(F1593,G1593,H1593),"")</f>
        <v>6.7361111111111103E-3</v>
      </c>
      <c r="J1593" s="54">
        <f>IF(E1593&gt;0,TIME(F1593,G1593,H1593)/E1593,"")</f>
        <v>6.7361111111111103E-3</v>
      </c>
      <c r="K1593" s="50" t="s">
        <v>771</v>
      </c>
      <c r="L1593" s="50" t="s">
        <v>932</v>
      </c>
      <c r="M1593" s="55">
        <f>IF(D1593&gt;0,0.0416666666666667/J1593,"")</f>
        <v>6.1855670103092839</v>
      </c>
      <c r="N1593" s="50">
        <v>0</v>
      </c>
      <c r="O1593" s="50" t="s">
        <v>255</v>
      </c>
      <c r="Q1593" s="151">
        <f>IF("1-Swim"=D1593,J1593*2.4,IF("2-Bike"=D1593,J1593*112,IF("3-Run"=D1593,J1593*26.2,0)))</f>
        <v>0</v>
      </c>
      <c r="R1593" s="151">
        <f>Q1593/2</f>
        <v>0</v>
      </c>
      <c r="S1593" s="53">
        <f>J1593*26.2</f>
        <v>0.17648611111111109</v>
      </c>
      <c r="T1593" s="53">
        <f>(J1593+0.0013889)*26.2</f>
        <v>0.21287529111111106</v>
      </c>
      <c r="U1593" s="53">
        <f>S1593/2</f>
        <v>8.8243055555555547E-2</v>
      </c>
      <c r="V1593" s="53">
        <f>T1593/2</f>
        <v>0.10643764555555553</v>
      </c>
      <c r="W1593" s="50">
        <f>RANK(J1593,J:J,1)</f>
        <v>1234</v>
      </c>
      <c r="X1593" s="50">
        <f>YEAR(B1593)</f>
        <v>2012</v>
      </c>
      <c r="Y1593" s="50">
        <f>MONTH(B1593)</f>
        <v>3</v>
      </c>
      <c r="Z1593" s="56">
        <f>X1593*100+Y1593</f>
        <v>201203</v>
      </c>
      <c r="AA1593" s="56">
        <f>WEEKNUM(B1593,1)</f>
        <v>12</v>
      </c>
      <c r="AB1593" s="58">
        <f>IF(ISBLANK(B1593)," ",MAX(B1593-B1592-1,0))</f>
        <v>0</v>
      </c>
      <c r="AC1593" s="56">
        <f>DAY(B1593)</f>
        <v>24</v>
      </c>
      <c r="AD1593" s="53">
        <f>U1593+V1593</f>
        <v>0.19468070111111108</v>
      </c>
      <c r="AE1593" s="56">
        <f>IF("1-Swim"=D1593,E1593*46.7,IF("2-Bike"=D1593,E1593,IF("3-Run"=D1593,E1593*4.27,0)))</f>
        <v>0</v>
      </c>
    </row>
    <row r="1594" spans="1:31" x14ac:dyDescent="0.25">
      <c r="A1594" s="50">
        <v>1593</v>
      </c>
      <c r="B1594" s="51">
        <v>40992</v>
      </c>
      <c r="C1594" s="75">
        <f>B1594</f>
        <v>40992</v>
      </c>
      <c r="D1594" s="50" t="s">
        <v>717</v>
      </c>
      <c r="E1594" s="50">
        <v>1</v>
      </c>
      <c r="F1594" s="50">
        <v>0</v>
      </c>
      <c r="G1594" s="50">
        <v>9</v>
      </c>
      <c r="H1594" s="50">
        <v>52</v>
      </c>
      <c r="I1594" s="53">
        <f>IF(E1594&gt;0,TIME(F1594,G1594,H1594),"")</f>
        <v>6.851851851851852E-3</v>
      </c>
      <c r="J1594" s="54">
        <f>IF(E1594&gt;0,TIME(F1594,G1594,H1594)/E1594,"")</f>
        <v>6.851851851851852E-3</v>
      </c>
      <c r="K1594" s="50" t="s">
        <v>771</v>
      </c>
      <c r="L1594" s="50" t="s">
        <v>932</v>
      </c>
      <c r="M1594" s="55">
        <f>IF(D1594&gt;0,0.0416666666666667/J1594,"")</f>
        <v>6.081081081081086</v>
      </c>
      <c r="N1594" s="50">
        <v>0</v>
      </c>
      <c r="O1594" s="50" t="s">
        <v>255</v>
      </c>
      <c r="Q1594" s="151">
        <f>IF("1-Swim"=D1594,J1594*2.4,IF("2-Bike"=D1594,J1594*112,IF("3-Run"=D1594,J1594*26.2,0)))</f>
        <v>0</v>
      </c>
      <c r="R1594" s="151">
        <f>Q1594/2</f>
        <v>0</v>
      </c>
      <c r="S1594" s="53">
        <f>J1594*26.2</f>
        <v>0.17951851851851852</v>
      </c>
      <c r="T1594" s="53">
        <f>(J1594+0.0013889)*26.2</f>
        <v>0.21590769851851851</v>
      </c>
      <c r="U1594" s="53">
        <f>S1594/2</f>
        <v>8.9759259259259261E-2</v>
      </c>
      <c r="V1594" s="53">
        <f>T1594/2</f>
        <v>0.10795384925925926</v>
      </c>
      <c r="W1594" s="50">
        <f>RANK(J1594,J:J,1)</f>
        <v>1381</v>
      </c>
      <c r="X1594" s="50">
        <f>YEAR(B1594)</f>
        <v>2012</v>
      </c>
      <c r="Y1594" s="50">
        <f>MONTH(B1594)</f>
        <v>3</v>
      </c>
      <c r="Z1594" s="56">
        <f>X1594*100+Y1594</f>
        <v>201203</v>
      </c>
      <c r="AA1594" s="56">
        <f>WEEKNUM(B1594,1)</f>
        <v>12</v>
      </c>
      <c r="AB1594" s="58">
        <f>IF(ISBLANK(B1594)," ",MAX(B1594-B1593-1,0))</f>
        <v>0</v>
      </c>
      <c r="AC1594" s="56">
        <f>DAY(B1594)</f>
        <v>24</v>
      </c>
      <c r="AD1594" s="53">
        <f>U1594+V1594</f>
        <v>0.19771310851851853</v>
      </c>
      <c r="AE1594" s="56">
        <f>IF("1-Swim"=D1594,E1594*46.7,IF("2-Bike"=D1594,E1594,IF("3-Run"=D1594,E1594*4.27,0)))</f>
        <v>0</v>
      </c>
    </row>
    <row r="1595" spans="1:31" x14ac:dyDescent="0.25">
      <c r="A1595" s="50">
        <v>1594</v>
      </c>
      <c r="B1595" s="51">
        <v>40992</v>
      </c>
      <c r="C1595" s="75">
        <f>B1595</f>
        <v>40992</v>
      </c>
      <c r="D1595" s="50" t="s">
        <v>718</v>
      </c>
      <c r="E1595" s="50">
        <v>1</v>
      </c>
      <c r="F1595" s="50">
        <v>0</v>
      </c>
      <c r="G1595" s="50">
        <v>10</v>
      </c>
      <c r="H1595" s="50">
        <v>18</v>
      </c>
      <c r="I1595" s="53">
        <f>IF(E1595&gt;0,TIME(F1595,G1595,H1595),"")</f>
        <v>7.1527777777777787E-3</v>
      </c>
      <c r="J1595" s="54">
        <f>IF(E1595&gt;0,TIME(F1595,G1595,H1595)/E1595,"")</f>
        <v>7.1527777777777787E-3</v>
      </c>
      <c r="K1595" s="50" t="s">
        <v>771</v>
      </c>
      <c r="L1595" s="50" t="s">
        <v>932</v>
      </c>
      <c r="M1595" s="55">
        <f>IF(D1595&gt;0,0.0416666666666667/J1595,"")</f>
        <v>5.8252427184466056</v>
      </c>
      <c r="N1595" s="50">
        <v>0</v>
      </c>
      <c r="O1595" s="50" t="s">
        <v>255</v>
      </c>
      <c r="Q1595" s="151">
        <f>IF("1-Swim"=D1595,J1595*2.4,IF("2-Bike"=D1595,J1595*112,IF("3-Run"=D1595,J1595*26.2,0)))</f>
        <v>0</v>
      </c>
      <c r="R1595" s="151">
        <f>Q1595/2</f>
        <v>0</v>
      </c>
      <c r="S1595" s="53">
        <f>J1595*26.2</f>
        <v>0.18740277777777781</v>
      </c>
      <c r="T1595" s="53">
        <f>(J1595+0.0013889)*26.2</f>
        <v>0.2237919577777778</v>
      </c>
      <c r="U1595" s="53">
        <f>S1595/2</f>
        <v>9.3701388888888903E-2</v>
      </c>
      <c r="V1595" s="53">
        <f>T1595/2</f>
        <v>0.1118959788888889</v>
      </c>
      <c r="W1595" s="50">
        <f>RANK(J1595,J:J,1)</f>
        <v>1731</v>
      </c>
      <c r="X1595" s="50">
        <f>YEAR(B1595)</f>
        <v>2012</v>
      </c>
      <c r="Y1595" s="50">
        <f>MONTH(B1595)</f>
        <v>3</v>
      </c>
      <c r="Z1595" s="56">
        <f>X1595*100+Y1595</f>
        <v>201203</v>
      </c>
      <c r="AA1595" s="56">
        <f>WEEKNUM(B1595,1)</f>
        <v>12</v>
      </c>
      <c r="AB1595" s="58">
        <f>IF(ISBLANK(B1595)," ",MAX(B1595-B1591-1,0))</f>
        <v>0</v>
      </c>
      <c r="AC1595" s="56">
        <f>DAY(B1595)</f>
        <v>24</v>
      </c>
      <c r="AD1595" s="53">
        <f>U1595+V1595</f>
        <v>0.20559736777777782</v>
      </c>
      <c r="AE1595" s="56">
        <f>IF("1-Swim"=D1595,E1595*46.7,IF("2-Bike"=D1595,E1595,IF("3-Run"=D1595,E1595*4.27,0)))</f>
        <v>0</v>
      </c>
    </row>
    <row r="1596" spans="1:31" x14ac:dyDescent="0.25">
      <c r="A1596" s="50">
        <v>1595</v>
      </c>
      <c r="B1596" s="51">
        <v>40992</v>
      </c>
      <c r="C1596" s="75">
        <f>B1596</f>
        <v>40992</v>
      </c>
      <c r="D1596" s="50" t="s">
        <v>719</v>
      </c>
      <c r="E1596" s="50">
        <v>1</v>
      </c>
      <c r="F1596" s="50">
        <v>0</v>
      </c>
      <c r="G1596" s="50">
        <v>10</v>
      </c>
      <c r="H1596" s="50">
        <v>4</v>
      </c>
      <c r="I1596" s="53">
        <f>IF(E1596&gt;0,TIME(F1596,G1596,H1596),"")</f>
        <v>6.9907407407407409E-3</v>
      </c>
      <c r="J1596" s="54">
        <f>IF(E1596&gt;0,TIME(F1596,G1596,H1596)/E1596,"")</f>
        <v>6.9907407407407409E-3</v>
      </c>
      <c r="K1596" s="50" t="s">
        <v>771</v>
      </c>
      <c r="L1596" s="50" t="s">
        <v>932</v>
      </c>
      <c r="M1596" s="55">
        <f>IF(D1596&gt;0,0.0416666666666667/J1596,"")</f>
        <v>5.9602649006622563</v>
      </c>
      <c r="N1596" s="50">
        <v>0</v>
      </c>
      <c r="O1596" s="50" t="s">
        <v>255</v>
      </c>
      <c r="Q1596" s="151">
        <f>IF("1-Swim"=D1596,J1596*2.4,IF("2-Bike"=D1596,J1596*112,IF("3-Run"=D1596,J1596*26.2,0)))</f>
        <v>0</v>
      </c>
      <c r="R1596" s="151">
        <f>Q1596/2</f>
        <v>0</v>
      </c>
      <c r="S1596" s="53">
        <f>J1596*26.2</f>
        <v>0.18315740740740741</v>
      </c>
      <c r="T1596" s="53">
        <f>(J1596+0.0013889)*26.2</f>
        <v>0.2195465874074074</v>
      </c>
      <c r="U1596" s="53">
        <f>S1596/2</f>
        <v>9.1578703703703704E-2</v>
      </c>
      <c r="V1596" s="53">
        <f>T1596/2</f>
        <v>0.1097732937037037</v>
      </c>
      <c r="W1596" s="50">
        <f>RANK(J1596,J:J,1)</f>
        <v>1556</v>
      </c>
      <c r="X1596" s="50">
        <f>YEAR(B1596)</f>
        <v>2012</v>
      </c>
      <c r="Y1596" s="50">
        <f>MONTH(B1596)</f>
        <v>3</v>
      </c>
      <c r="Z1596" s="56">
        <f>X1596*100+Y1596</f>
        <v>201203</v>
      </c>
      <c r="AA1596" s="56">
        <f>WEEKNUM(B1596,1)</f>
        <v>12</v>
      </c>
      <c r="AB1596" s="58">
        <f>IF(ISBLANK(B1596)," ",MAX(B1596-B1595-1,0))</f>
        <v>0</v>
      </c>
      <c r="AC1596" s="56">
        <f>DAY(B1596)</f>
        <v>24</v>
      </c>
      <c r="AD1596" s="53">
        <f>U1596+V1596</f>
        <v>0.20135199740740739</v>
      </c>
      <c r="AE1596" s="56">
        <f>IF("1-Swim"=D1596,E1596*46.7,IF("2-Bike"=D1596,E1596,IF("3-Run"=D1596,E1596*4.27,0)))</f>
        <v>0</v>
      </c>
    </row>
    <row r="1597" spans="1:31" x14ac:dyDescent="0.25">
      <c r="A1597" s="50">
        <v>1596</v>
      </c>
      <c r="B1597" s="51">
        <v>40992</v>
      </c>
      <c r="C1597" s="75">
        <f>B1597</f>
        <v>40992</v>
      </c>
      <c r="D1597" s="50" t="s">
        <v>720</v>
      </c>
      <c r="E1597" s="50">
        <v>1</v>
      </c>
      <c r="F1597" s="50">
        <v>0</v>
      </c>
      <c r="G1597" s="50">
        <v>10</v>
      </c>
      <c r="H1597" s="50">
        <v>40</v>
      </c>
      <c r="I1597" s="53">
        <f>IF(E1597&gt;0,TIME(F1597,G1597,H1597),"")</f>
        <v>7.4074074074074068E-3</v>
      </c>
      <c r="J1597" s="54">
        <f>IF(E1597&gt;0,TIME(F1597,G1597,H1597)/E1597,"")</f>
        <v>7.4074074074074068E-3</v>
      </c>
      <c r="K1597" s="50" t="s">
        <v>771</v>
      </c>
      <c r="L1597" s="50" t="s">
        <v>932</v>
      </c>
      <c r="M1597" s="55">
        <f>IF(D1597&gt;0,0.0416666666666667/J1597,"")</f>
        <v>5.6250000000000044</v>
      </c>
      <c r="N1597" s="50">
        <v>0</v>
      </c>
      <c r="O1597" s="50" t="s">
        <v>255</v>
      </c>
      <c r="Q1597" s="151">
        <f>IF("1-Swim"=D1597,J1597*2.4,IF("2-Bike"=D1597,J1597*112,IF("3-Run"=D1597,J1597*26.2,0)))</f>
        <v>0</v>
      </c>
      <c r="R1597" s="151">
        <f>Q1597/2</f>
        <v>0</v>
      </c>
      <c r="S1597" s="53">
        <f>J1597*26.2</f>
        <v>0.19407407407407407</v>
      </c>
      <c r="T1597" s="53">
        <f>(J1597+0.0013889)*26.2</f>
        <v>0.23046325407407403</v>
      </c>
      <c r="U1597" s="53">
        <f>S1597/2</f>
        <v>9.7037037037037033E-2</v>
      </c>
      <c r="V1597" s="53">
        <f>T1597/2</f>
        <v>0.11523162703703702</v>
      </c>
      <c r="W1597" s="50">
        <f>RANK(J1597,J:J,1)</f>
        <v>1978</v>
      </c>
      <c r="X1597" s="50">
        <f>YEAR(B1597)</f>
        <v>2012</v>
      </c>
      <c r="Y1597" s="50">
        <f>MONTH(B1597)</f>
        <v>3</v>
      </c>
      <c r="Z1597" s="56">
        <f>X1597*100+Y1597</f>
        <v>201203</v>
      </c>
      <c r="AA1597" s="56">
        <f>WEEKNUM(B1597,1)</f>
        <v>12</v>
      </c>
      <c r="AB1597" s="58">
        <f>IF(ISBLANK(B1597)," ",MAX(B1597-B1596-1,0))</f>
        <v>0</v>
      </c>
      <c r="AC1597" s="56">
        <f>DAY(B1597)</f>
        <v>24</v>
      </c>
      <c r="AD1597" s="53">
        <f>U1597+V1597</f>
        <v>0.21226866407407405</v>
      </c>
      <c r="AE1597" s="56">
        <f>IF("1-Swim"=D1597,E1597*46.7,IF("2-Bike"=D1597,E1597,IF("3-Run"=D1597,E1597*4.27,0)))</f>
        <v>0</v>
      </c>
    </row>
    <row r="1598" spans="1:31" x14ac:dyDescent="0.25">
      <c r="A1598" s="50">
        <v>1597</v>
      </c>
      <c r="B1598" s="51">
        <v>40992</v>
      </c>
      <c r="C1598" s="75">
        <f>B1598</f>
        <v>40992</v>
      </c>
      <c r="D1598" s="50" t="s">
        <v>721</v>
      </c>
      <c r="E1598" s="50">
        <v>1</v>
      </c>
      <c r="F1598" s="50">
        <v>0</v>
      </c>
      <c r="G1598" s="50">
        <v>10</v>
      </c>
      <c r="H1598" s="50">
        <v>35</v>
      </c>
      <c r="I1598" s="53">
        <f>IF(E1598&gt;0,TIME(F1598,G1598,H1598),"")</f>
        <v>7.3495370370370372E-3</v>
      </c>
      <c r="J1598" s="54">
        <f>IF(E1598&gt;0,TIME(F1598,G1598,H1598)/E1598,"")</f>
        <v>7.3495370370370372E-3</v>
      </c>
      <c r="K1598" s="50" t="s">
        <v>771</v>
      </c>
      <c r="L1598" s="50" t="s">
        <v>932</v>
      </c>
      <c r="M1598" s="55">
        <f>IF(D1598&gt;0,0.0416666666666667/J1598,"")</f>
        <v>5.6692913385826813</v>
      </c>
      <c r="N1598" s="50">
        <v>0</v>
      </c>
      <c r="O1598" s="50" t="s">
        <v>255</v>
      </c>
      <c r="Q1598" s="151">
        <f>IF("1-Swim"=D1598,J1598*2.4,IF("2-Bike"=D1598,J1598*112,IF("3-Run"=D1598,J1598*26.2,0)))</f>
        <v>0</v>
      </c>
      <c r="R1598" s="151">
        <f>Q1598/2</f>
        <v>0</v>
      </c>
      <c r="S1598" s="53">
        <f>J1598*26.2</f>
        <v>0.19255787037037037</v>
      </c>
      <c r="T1598" s="53">
        <f>(J1598+0.0013889)*26.2</f>
        <v>0.22894705037037036</v>
      </c>
      <c r="U1598" s="53">
        <f>S1598/2</f>
        <v>9.6278935185185183E-2</v>
      </c>
      <c r="V1598" s="53">
        <f>T1598/2</f>
        <v>0.11447352518518518</v>
      </c>
      <c r="W1598" s="50">
        <f>RANK(J1598,J:J,1)</f>
        <v>1935</v>
      </c>
      <c r="X1598" s="50">
        <f>YEAR(B1598)</f>
        <v>2012</v>
      </c>
      <c r="Y1598" s="50">
        <f>MONTH(B1598)</f>
        <v>3</v>
      </c>
      <c r="Z1598" s="56">
        <f>X1598*100+Y1598</f>
        <v>201203</v>
      </c>
      <c r="AA1598" s="56">
        <f>WEEKNUM(B1598,1)</f>
        <v>12</v>
      </c>
      <c r="AB1598" s="58">
        <f>IF(ISBLANK(B1598)," ",MAX(B1598-B1594-1,0))</f>
        <v>0</v>
      </c>
      <c r="AC1598" s="56">
        <f>DAY(B1598)</f>
        <v>24</v>
      </c>
      <c r="AD1598" s="53">
        <f>U1598+V1598</f>
        <v>0.21075246037037038</v>
      </c>
      <c r="AE1598" s="56">
        <f>IF("1-Swim"=D1598,E1598*46.7,IF("2-Bike"=D1598,E1598,IF("3-Run"=D1598,E1598*4.27,0)))</f>
        <v>0</v>
      </c>
    </row>
    <row r="1599" spans="1:31" x14ac:dyDescent="0.25">
      <c r="A1599" s="50">
        <v>1598</v>
      </c>
      <c r="B1599" s="51">
        <v>40992</v>
      </c>
      <c r="C1599" s="75">
        <f>B1599</f>
        <v>40992</v>
      </c>
      <c r="D1599" s="50" t="s">
        <v>707</v>
      </c>
      <c r="E1599" s="50">
        <v>1</v>
      </c>
      <c r="F1599" s="50">
        <v>0</v>
      </c>
      <c r="G1599" s="50">
        <v>9</v>
      </c>
      <c r="H1599" s="50">
        <v>50</v>
      </c>
      <c r="I1599" s="53">
        <f>IF(E1599&gt;0,TIME(F1599,G1599,H1599),"")</f>
        <v>6.828703703703704E-3</v>
      </c>
      <c r="J1599" s="54">
        <f>IF(E1599&gt;0,TIME(F1599,G1599,H1599)/E1599,"")</f>
        <v>6.828703703703704E-3</v>
      </c>
      <c r="K1599" s="50" t="s">
        <v>771</v>
      </c>
      <c r="L1599" s="50" t="s">
        <v>932</v>
      </c>
      <c r="M1599" s="55">
        <f>IF(D1599&gt;0,0.0416666666666667/J1599,"")</f>
        <v>6.1016949152542415</v>
      </c>
      <c r="N1599" s="50">
        <v>0</v>
      </c>
      <c r="O1599" s="50" t="s">
        <v>255</v>
      </c>
      <c r="Q1599" s="151">
        <f>IF("1-Swim"=D1599,J1599*2.4,IF("2-Bike"=D1599,J1599*112,IF("3-Run"=D1599,J1599*26.2,0)))</f>
        <v>0</v>
      </c>
      <c r="R1599" s="151">
        <f>Q1599/2</f>
        <v>0</v>
      </c>
      <c r="S1599" s="53">
        <f>J1599*26.2</f>
        <v>0.17891203703703704</v>
      </c>
      <c r="T1599" s="53">
        <f>(J1599+0.0013889)*26.2</f>
        <v>0.21530121703703703</v>
      </c>
      <c r="U1599" s="53">
        <f>S1599/2</f>
        <v>8.9456018518518518E-2</v>
      </c>
      <c r="V1599" s="53">
        <f>T1599/2</f>
        <v>0.10765060851851851</v>
      </c>
      <c r="W1599" s="50">
        <f>RANK(J1599,J:J,1)</f>
        <v>1342</v>
      </c>
      <c r="X1599" s="50">
        <f>YEAR(B1599)</f>
        <v>2012</v>
      </c>
      <c r="Y1599" s="50">
        <f>MONTH(B1599)</f>
        <v>3</v>
      </c>
      <c r="Z1599" s="56">
        <f>X1599*100+Y1599</f>
        <v>201203</v>
      </c>
      <c r="AA1599" s="56">
        <f>WEEKNUM(B1599,1)</f>
        <v>12</v>
      </c>
      <c r="AB1599" s="58">
        <f>IF(ISBLANK(B1599)," ",MAX(B1599-B1598-1,0))</f>
        <v>0</v>
      </c>
      <c r="AC1599" s="56">
        <f>DAY(B1599)</f>
        <v>24</v>
      </c>
      <c r="AD1599" s="53">
        <f>U1599+V1599</f>
        <v>0.19710662703703702</v>
      </c>
      <c r="AE1599" s="56">
        <f>IF("1-Swim"=D1599,E1599*46.7,IF("2-Bike"=D1599,E1599,IF("3-Run"=D1599,E1599*4.27,0)))</f>
        <v>0</v>
      </c>
    </row>
    <row r="1600" spans="1:31" x14ac:dyDescent="0.25">
      <c r="A1600" s="50">
        <v>1599</v>
      </c>
      <c r="B1600" s="51">
        <v>40992</v>
      </c>
      <c r="C1600" s="75">
        <f>B1600</f>
        <v>40992</v>
      </c>
      <c r="D1600" s="50" t="s">
        <v>708</v>
      </c>
      <c r="E1600" s="50">
        <v>1</v>
      </c>
      <c r="F1600" s="50">
        <v>0</v>
      </c>
      <c r="G1600" s="50">
        <v>10</v>
      </c>
      <c r="H1600" s="50">
        <v>53</v>
      </c>
      <c r="I1600" s="53">
        <f>IF(E1600&gt;0,TIME(F1600,G1600,H1600),"")</f>
        <v>7.5578703703703702E-3</v>
      </c>
      <c r="J1600" s="54">
        <f>IF(E1600&gt;0,TIME(F1600,G1600,H1600)/E1600,"")</f>
        <v>7.5578703703703702E-3</v>
      </c>
      <c r="K1600" s="50" t="s">
        <v>771</v>
      </c>
      <c r="L1600" s="50" t="s">
        <v>932</v>
      </c>
      <c r="M1600" s="55">
        <f>IF(D1600&gt;0,0.0416666666666667/J1600,"")</f>
        <v>5.5130168453292541</v>
      </c>
      <c r="N1600" s="50">
        <v>0</v>
      </c>
      <c r="O1600" s="50" t="s">
        <v>255</v>
      </c>
      <c r="Q1600" s="151">
        <f>IF("1-Swim"=D1600,J1600*2.4,IF("2-Bike"=D1600,J1600*112,IF("3-Run"=D1600,J1600*26.2,0)))</f>
        <v>0</v>
      </c>
      <c r="R1600" s="151">
        <f>Q1600/2</f>
        <v>0</v>
      </c>
      <c r="S1600" s="53">
        <f>J1600*26.2</f>
        <v>0.19801620370370368</v>
      </c>
      <c r="T1600" s="53">
        <f>(J1600+0.0013889)*26.2</f>
        <v>0.23440538370370367</v>
      </c>
      <c r="U1600" s="53">
        <f>S1600/2</f>
        <v>9.900810185185184E-2</v>
      </c>
      <c r="V1600" s="53">
        <f>T1600/2</f>
        <v>0.11720269185185184</v>
      </c>
      <c r="W1600" s="50">
        <f>RANK(J1600,J:J,1)</f>
        <v>2119</v>
      </c>
      <c r="X1600" s="50">
        <f>YEAR(B1600)</f>
        <v>2012</v>
      </c>
      <c r="Y1600" s="50">
        <f>MONTH(B1600)</f>
        <v>3</v>
      </c>
      <c r="Z1600" s="56">
        <f>X1600*100+Y1600</f>
        <v>201203</v>
      </c>
      <c r="AA1600" s="56">
        <f>WEEKNUM(B1600,1)</f>
        <v>12</v>
      </c>
      <c r="AB1600" s="58">
        <f>IF(ISBLANK(B1600)," ",MAX(B1600-B1599-1,0))</f>
        <v>0</v>
      </c>
      <c r="AC1600" s="56">
        <f>DAY(B1600)</f>
        <v>24</v>
      </c>
      <c r="AD1600" s="53">
        <f>U1600+V1600</f>
        <v>0.21621079370370366</v>
      </c>
      <c r="AE1600" s="56">
        <f>IF("1-Swim"=D1600,E1600*46.7,IF("2-Bike"=D1600,E1600,IF("3-Run"=D1600,E1600*4.27,0)))</f>
        <v>0</v>
      </c>
    </row>
    <row r="1601" spans="1:31" x14ac:dyDescent="0.25">
      <c r="A1601" s="50">
        <v>1600</v>
      </c>
      <c r="B1601" s="51">
        <v>40992</v>
      </c>
      <c r="C1601" s="75">
        <f>B1601</f>
        <v>40992</v>
      </c>
      <c r="D1601" s="50" t="s">
        <v>709</v>
      </c>
      <c r="E1601" s="50">
        <v>1</v>
      </c>
      <c r="F1601" s="50">
        <v>0</v>
      </c>
      <c r="G1601" s="50">
        <v>10</v>
      </c>
      <c r="H1601" s="50">
        <v>36</v>
      </c>
      <c r="I1601" s="53">
        <f>IF(E1601&gt;0,TIME(F1601,G1601,H1601),"")</f>
        <v>7.3611111111111108E-3</v>
      </c>
      <c r="J1601" s="54">
        <f>IF(E1601&gt;0,TIME(F1601,G1601,H1601)/E1601,"")</f>
        <v>7.3611111111111108E-3</v>
      </c>
      <c r="K1601" s="50" t="s">
        <v>771</v>
      </c>
      <c r="L1601" s="50" t="s">
        <v>932</v>
      </c>
      <c r="M1601" s="55">
        <f>IF(D1601&gt;0,0.0416666666666667/J1601,"")</f>
        <v>5.660377358490571</v>
      </c>
      <c r="N1601" s="50">
        <v>0</v>
      </c>
      <c r="O1601" s="50" t="s">
        <v>255</v>
      </c>
      <c r="Q1601" s="151">
        <f>IF("1-Swim"=D1601,J1601*2.4,IF("2-Bike"=D1601,J1601*112,IF("3-Run"=D1601,J1601*26.2,0)))</f>
        <v>0</v>
      </c>
      <c r="R1601" s="151">
        <f>Q1601/2</f>
        <v>0</v>
      </c>
      <c r="S1601" s="53">
        <f>J1601*26.2</f>
        <v>0.19286111111111109</v>
      </c>
      <c r="T1601" s="53">
        <f>(J1601+0.0013889)*26.2</f>
        <v>0.22925029111111109</v>
      </c>
      <c r="U1601" s="53">
        <f>S1601/2</f>
        <v>9.6430555555555547E-2</v>
      </c>
      <c r="V1601" s="53">
        <f>T1601/2</f>
        <v>0.11462514555555554</v>
      </c>
      <c r="W1601" s="50">
        <f>RANK(J1601,J:J,1)</f>
        <v>1944</v>
      </c>
      <c r="X1601" s="50">
        <f>YEAR(B1601)</f>
        <v>2012</v>
      </c>
      <c r="Y1601" s="50">
        <f>MONTH(B1601)</f>
        <v>3</v>
      </c>
      <c r="Z1601" s="56">
        <f>X1601*100+Y1601</f>
        <v>201203</v>
      </c>
      <c r="AA1601" s="56">
        <f>WEEKNUM(B1601,1)</f>
        <v>12</v>
      </c>
      <c r="AB1601" s="58">
        <f>IF(ISBLANK(B1601)," ",MAX(B1601-B1597-1,0))</f>
        <v>0</v>
      </c>
      <c r="AC1601" s="56">
        <f>DAY(B1601)</f>
        <v>24</v>
      </c>
      <c r="AD1601" s="53">
        <f>U1601+V1601</f>
        <v>0.2110557011111111</v>
      </c>
      <c r="AE1601" s="56">
        <f>IF("1-Swim"=D1601,E1601*46.7,IF("2-Bike"=D1601,E1601,IF("3-Run"=D1601,E1601*4.27,0)))</f>
        <v>0</v>
      </c>
    </row>
    <row r="1602" spans="1:31" x14ac:dyDescent="0.25">
      <c r="A1602" s="50">
        <v>1601</v>
      </c>
      <c r="B1602" s="51">
        <v>40992</v>
      </c>
      <c r="C1602" s="75">
        <f>B1602</f>
        <v>40992</v>
      </c>
      <c r="D1602" s="50" t="s">
        <v>710</v>
      </c>
      <c r="E1602" s="50">
        <v>1</v>
      </c>
      <c r="F1602" s="50">
        <v>0</v>
      </c>
      <c r="G1602" s="50">
        <v>11</v>
      </c>
      <c r="H1602" s="50">
        <v>10</v>
      </c>
      <c r="I1602" s="53">
        <f>IF(E1602&gt;0,TIME(F1602,G1602,H1602),"")</f>
        <v>7.7546296296296287E-3</v>
      </c>
      <c r="J1602" s="54">
        <f>IF(E1602&gt;0,TIME(F1602,G1602,H1602)/E1602,"")</f>
        <v>7.7546296296296287E-3</v>
      </c>
      <c r="K1602" s="50" t="s">
        <v>771</v>
      </c>
      <c r="L1602" s="50" t="s">
        <v>932</v>
      </c>
      <c r="M1602" s="55">
        <f>IF(D1602&gt;0,0.0416666666666667/J1602,"")</f>
        <v>5.3731343283582138</v>
      </c>
      <c r="N1602" s="50">
        <v>0</v>
      </c>
      <c r="O1602" s="50" t="s">
        <v>255</v>
      </c>
      <c r="Q1602" s="151">
        <f>IF("1-Swim"=D1602,J1602*2.4,IF("2-Bike"=D1602,J1602*112,IF("3-Run"=D1602,J1602*26.2,0)))</f>
        <v>0</v>
      </c>
      <c r="R1602" s="151">
        <f>Q1602/2</f>
        <v>0</v>
      </c>
      <c r="S1602" s="53">
        <f>J1602*26.2</f>
        <v>0.20317129629629627</v>
      </c>
      <c r="T1602" s="53">
        <f>(J1602+0.0013889)*26.2</f>
        <v>0.23956047629629626</v>
      </c>
      <c r="U1602" s="53">
        <f>S1602/2</f>
        <v>0.10158564814814813</v>
      </c>
      <c r="V1602" s="53">
        <f>T1602/2</f>
        <v>0.11978023814814813</v>
      </c>
      <c r="W1602" s="50">
        <f>RANK(J1602,J:J,1)</f>
        <v>2278</v>
      </c>
      <c r="X1602" s="50">
        <f>YEAR(B1602)</f>
        <v>2012</v>
      </c>
      <c r="Y1602" s="50">
        <f>MONTH(B1602)</f>
        <v>3</v>
      </c>
      <c r="Z1602" s="56">
        <f>X1602*100+Y1602</f>
        <v>201203</v>
      </c>
      <c r="AA1602" s="56">
        <f>WEEKNUM(B1602,1)</f>
        <v>12</v>
      </c>
      <c r="AB1602" s="58">
        <f>IF(ISBLANK(B1602)," ",MAX(B1602-B1601-1,0))</f>
        <v>0</v>
      </c>
      <c r="AC1602" s="56">
        <f>DAY(B1602)</f>
        <v>24</v>
      </c>
      <c r="AD1602" s="53">
        <f>U1602+V1602</f>
        <v>0.22136588629629628</v>
      </c>
      <c r="AE1602" s="56">
        <f>IF("1-Swim"=D1602,E1602*46.7,IF("2-Bike"=D1602,E1602,IF("3-Run"=D1602,E1602*4.27,0)))</f>
        <v>0</v>
      </c>
    </row>
    <row r="1603" spans="1:31" x14ac:dyDescent="0.25">
      <c r="A1603" s="50">
        <v>1602</v>
      </c>
      <c r="B1603" s="51">
        <v>40992</v>
      </c>
      <c r="C1603" s="75">
        <f>B1603</f>
        <v>40992</v>
      </c>
      <c r="D1603" s="50" t="s">
        <v>711</v>
      </c>
      <c r="E1603" s="50">
        <v>0.1</v>
      </c>
      <c r="F1603" s="50">
        <v>0</v>
      </c>
      <c r="G1603" s="50">
        <v>0</v>
      </c>
      <c r="H1603" s="50">
        <v>55</v>
      </c>
      <c r="I1603" s="53">
        <f>IF(E1603&gt;0,TIME(F1603,G1603,H1603),"")</f>
        <v>6.3657407407407402E-4</v>
      </c>
      <c r="J1603" s="54">
        <f>IF(E1603&gt;0,TIME(F1603,G1603,H1603)/E1603,"")</f>
        <v>6.3657407407407395E-3</v>
      </c>
      <c r="K1603" s="50" t="s">
        <v>771</v>
      </c>
      <c r="L1603" s="50" t="s">
        <v>932</v>
      </c>
      <c r="M1603" s="55">
        <f>IF(D1603&gt;0,0.0416666666666667/J1603,"")</f>
        <v>6.5454545454545521</v>
      </c>
      <c r="N1603" s="50">
        <v>0</v>
      </c>
      <c r="O1603" s="50" t="s">
        <v>255</v>
      </c>
      <c r="Q1603" s="151">
        <f>IF("1-Swim"=D1603,J1603*2.4,IF("2-Bike"=D1603,J1603*112,IF("3-Run"=D1603,J1603*26.2,0)))</f>
        <v>0</v>
      </c>
      <c r="R1603" s="151">
        <f>Q1603/2</f>
        <v>0</v>
      </c>
      <c r="S1603" s="53">
        <f>J1603*26.2</f>
        <v>0.16678240740740738</v>
      </c>
      <c r="T1603" s="53">
        <f>(J1603+0.0013889)*26.2</f>
        <v>0.20317158740740737</v>
      </c>
      <c r="U1603" s="53">
        <f>S1603/2</f>
        <v>8.339120370370369E-2</v>
      </c>
      <c r="V1603" s="53">
        <f>T1603/2</f>
        <v>0.10158579370370369</v>
      </c>
      <c r="W1603" s="50">
        <f>RANK(J1603,J:J,1)</f>
        <v>918</v>
      </c>
      <c r="X1603" s="50">
        <f>YEAR(B1603)</f>
        <v>2012</v>
      </c>
      <c r="Y1603" s="50">
        <f>MONTH(B1603)</f>
        <v>3</v>
      </c>
      <c r="Z1603" s="56">
        <f>X1603*100+Y1603</f>
        <v>201203</v>
      </c>
      <c r="AA1603" s="56">
        <f>WEEKNUM(B1603,1)</f>
        <v>12</v>
      </c>
      <c r="AB1603" s="58">
        <f>IF(ISBLANK(B1603)," ",MAX(B1603-B1602-1,0))</f>
        <v>0</v>
      </c>
      <c r="AC1603" s="56">
        <f>DAY(B1603)</f>
        <v>24</v>
      </c>
      <c r="AD1603" s="53">
        <f>U1603+V1603</f>
        <v>0.18497699740740736</v>
      </c>
      <c r="AE1603" s="56">
        <f>IF("1-Swim"=D1603,E1603*46.7,IF("2-Bike"=D1603,E1603,IF("3-Run"=D1603,E1603*4.27,0)))</f>
        <v>0</v>
      </c>
    </row>
    <row r="1604" spans="1:31" x14ac:dyDescent="0.25">
      <c r="A1604" s="50">
        <v>1603</v>
      </c>
      <c r="B1604" s="51">
        <v>40993</v>
      </c>
      <c r="C1604" s="75">
        <f>B1604</f>
        <v>40993</v>
      </c>
      <c r="D1604" s="50" t="s">
        <v>1224</v>
      </c>
      <c r="E1604" s="50">
        <v>8.17</v>
      </c>
      <c r="F1604" s="50">
        <v>0</v>
      </c>
      <c r="G1604" s="50">
        <v>52</v>
      </c>
      <c r="H1604" s="50">
        <v>19</v>
      </c>
      <c r="I1604" s="53">
        <f>IF(E1604&gt;0,TIME(F1604,G1604,H1604),"")</f>
        <v>3.6331018518518519E-2</v>
      </c>
      <c r="J1604" s="54">
        <f>IF(E1604&gt;0,TIME(F1604,G1604,H1604)/E1604,"")</f>
        <v>4.4468810916179335E-3</v>
      </c>
      <c r="K1604" s="50" t="s">
        <v>324</v>
      </c>
      <c r="L1604" s="50" t="s">
        <v>933</v>
      </c>
      <c r="M1604" s="55">
        <f>IF(D1604&gt;0,0.0416666666666667/J1604,"")</f>
        <v>9.3698630136986374</v>
      </c>
      <c r="N1604" s="50">
        <v>0</v>
      </c>
      <c r="O1604" s="50" t="s">
        <v>377</v>
      </c>
      <c r="Q1604" s="151">
        <f>IF("1-Swim"=D1604,J1604*2.4,IF("2-Bike"=D1604,J1604*112,IF("3-Run"=D1604,J1604*26.2,0)))</f>
        <v>0.49805068226120852</v>
      </c>
      <c r="R1604" s="151">
        <f>Q1604/2</f>
        <v>0.24902534113060426</v>
      </c>
      <c r="S1604" s="53">
        <f>J1604*26.2</f>
        <v>0.11650828460038985</v>
      </c>
      <c r="T1604" s="53">
        <f>(J1604+0.0013889)*26.2</f>
        <v>0.15289746460038986</v>
      </c>
      <c r="U1604" s="53">
        <f>S1604/2</f>
        <v>5.8254142300194926E-2</v>
      </c>
      <c r="V1604" s="53">
        <f>T1604/2</f>
        <v>7.644873230019493E-2</v>
      </c>
      <c r="W1604" s="50">
        <f>RANK(J1604,J:J,1)</f>
        <v>747</v>
      </c>
      <c r="X1604" s="50">
        <f>YEAR(B1604)</f>
        <v>2012</v>
      </c>
      <c r="Y1604" s="50">
        <f>MONTH(B1604)</f>
        <v>3</v>
      </c>
      <c r="Z1604" s="56">
        <f>X1604*100+Y1604</f>
        <v>201203</v>
      </c>
      <c r="AA1604" s="56">
        <f>WEEKNUM(B1604,1)</f>
        <v>13</v>
      </c>
      <c r="AB1604" s="58">
        <f>IF(ISBLANK(B1604)," ",MAX(B1604-B1603-1,0))</f>
        <v>0</v>
      </c>
      <c r="AC1604" s="56">
        <f>DAY(B1604)</f>
        <v>25</v>
      </c>
      <c r="AD1604" s="53">
        <f>U1604+V1604</f>
        <v>0.13470287460038985</v>
      </c>
      <c r="AE1604" s="56">
        <f>IF("1-Swim"=D1604,E1604*46.7,IF("2-Bike"=D1604,E1604,IF("3-Run"=D1604,E1604*4.27,0)))</f>
        <v>8.17</v>
      </c>
    </row>
    <row r="1605" spans="1:31" x14ac:dyDescent="0.25">
      <c r="A1605" s="50">
        <v>1604</v>
      </c>
      <c r="B1605" s="51">
        <v>40995</v>
      </c>
      <c r="C1605" s="75">
        <f>B1605</f>
        <v>40995</v>
      </c>
      <c r="D1605" s="50" t="s">
        <v>1224</v>
      </c>
      <c r="E1605" s="50">
        <v>10.5</v>
      </c>
      <c r="F1605" s="50">
        <v>0</v>
      </c>
      <c r="G1605" s="50">
        <v>31</v>
      </c>
      <c r="H1605" s="50">
        <v>11</v>
      </c>
      <c r="I1605" s="53">
        <f>IF(E1605&gt;0,TIME(F1605,G1605,H1605),"")</f>
        <v>2.165509259259259E-2</v>
      </c>
      <c r="J1605" s="54">
        <f>IF(E1605&gt;0,TIME(F1605,G1605,H1605)/E1605,"")</f>
        <v>2.0623897707231038E-3</v>
      </c>
      <c r="K1605" s="50" t="s">
        <v>921</v>
      </c>
      <c r="L1605" s="50" t="s">
        <v>934</v>
      </c>
      <c r="M1605" s="55">
        <f>IF(D1605&gt;0,0.0416666666666667/J1605,"")</f>
        <v>20.203099946552666</v>
      </c>
      <c r="N1605" s="50">
        <v>0</v>
      </c>
      <c r="O1605" s="50" t="s">
        <v>253</v>
      </c>
      <c r="Q1605" s="151">
        <f>IF("1-Swim"=D1605,J1605*2.4,IF("2-Bike"=D1605,J1605*112,IF("3-Run"=D1605,J1605*26.2,0)))</f>
        <v>0.23098765432098761</v>
      </c>
      <c r="R1605" s="151">
        <f>Q1605/2</f>
        <v>0.11549382716049381</v>
      </c>
      <c r="S1605" s="53">
        <f>J1605*26.2</f>
        <v>5.4034611992945319E-2</v>
      </c>
      <c r="T1605" s="53">
        <f>(J1605+0.0013889)*26.2</f>
        <v>9.0423791992945327E-2</v>
      </c>
      <c r="U1605" s="53">
        <f>S1605/2</f>
        <v>2.701730599647266E-2</v>
      </c>
      <c r="V1605" s="53">
        <f>T1605/2</f>
        <v>4.5211895996472663E-2</v>
      </c>
      <c r="W1605" s="50">
        <f>RANK(J1605,J:J,1)</f>
        <v>178</v>
      </c>
      <c r="X1605" s="50">
        <f>YEAR(B1605)</f>
        <v>2012</v>
      </c>
      <c r="Y1605" s="50">
        <f>MONTH(B1605)</f>
        <v>3</v>
      </c>
      <c r="Z1605" s="56">
        <f>X1605*100+Y1605</f>
        <v>201203</v>
      </c>
      <c r="AA1605" s="56">
        <f>WEEKNUM(B1605,1)</f>
        <v>13</v>
      </c>
      <c r="AB1605" s="58">
        <f>IF(ISBLANK(B1605)," ",MAX(B1605-B1604-1,0))</f>
        <v>1</v>
      </c>
      <c r="AC1605" s="56">
        <f>DAY(B1605)</f>
        <v>27</v>
      </c>
      <c r="AD1605" s="53">
        <f>U1605+V1605</f>
        <v>7.222920199294533E-2</v>
      </c>
      <c r="AE1605" s="56">
        <f>IF("1-Swim"=D1605,E1605*46.7,IF("2-Bike"=D1605,E1605,IF("3-Run"=D1605,E1605*4.27,0)))</f>
        <v>10.5</v>
      </c>
    </row>
    <row r="1606" spans="1:31" x14ac:dyDescent="0.25">
      <c r="A1606" s="50">
        <v>1605</v>
      </c>
      <c r="B1606" s="51">
        <v>40995</v>
      </c>
      <c r="C1606" s="75">
        <f>B1606</f>
        <v>40995</v>
      </c>
      <c r="D1606" s="50" t="s">
        <v>1223</v>
      </c>
      <c r="E1606" s="50">
        <v>1</v>
      </c>
      <c r="F1606" s="50">
        <v>0</v>
      </c>
      <c r="G1606" s="50">
        <v>9</v>
      </c>
      <c r="H1606" s="50">
        <v>17</v>
      </c>
      <c r="I1606" s="53">
        <f>IF(E1606&gt;0,TIME(F1606,G1606,H1606),"")</f>
        <v>6.4467592592592597E-3</v>
      </c>
      <c r="J1606" s="54">
        <f>IF(E1606&gt;0,TIME(F1606,G1606,H1606)/E1606,"")</f>
        <v>6.4467592592592597E-3</v>
      </c>
      <c r="K1606" s="50" t="s">
        <v>774</v>
      </c>
      <c r="L1606" s="50" t="s">
        <v>17</v>
      </c>
      <c r="M1606" s="55">
        <f>IF(D1606&gt;0,0.0416666666666667/J1606,"")</f>
        <v>6.463195691202877</v>
      </c>
      <c r="N1606" s="50">
        <v>0</v>
      </c>
      <c r="O1606" s="50" t="s">
        <v>253</v>
      </c>
      <c r="Q1606" s="151">
        <f>IF("1-Swim"=D1606,J1606*2.4,IF("2-Bike"=D1606,J1606*112,IF("3-Run"=D1606,J1606*26.2,0)))</f>
        <v>0.16890509259259259</v>
      </c>
      <c r="R1606" s="151">
        <f>Q1606/2</f>
        <v>8.4452546296296296E-2</v>
      </c>
      <c r="S1606" s="53">
        <f>J1606*26.2</f>
        <v>0.16890509259259259</v>
      </c>
      <c r="T1606" s="53">
        <f>(J1606+0.0013889)*26.2</f>
        <v>0.20529427259259261</v>
      </c>
      <c r="U1606" s="53">
        <f>S1606/2</f>
        <v>8.4452546296296296E-2</v>
      </c>
      <c r="V1606" s="53">
        <f>T1606/2</f>
        <v>0.10264713629629631</v>
      </c>
      <c r="W1606" s="50">
        <f>RANK(J1606,J:J,1)</f>
        <v>976</v>
      </c>
      <c r="X1606" s="50">
        <f>YEAR(B1606)</f>
        <v>2012</v>
      </c>
      <c r="Y1606" s="50">
        <f>MONTH(B1606)</f>
        <v>3</v>
      </c>
      <c r="Z1606" s="56">
        <f>X1606*100+Y1606</f>
        <v>201203</v>
      </c>
      <c r="AA1606" s="56">
        <f>WEEKNUM(B1606,1)</f>
        <v>13</v>
      </c>
      <c r="AB1606" s="58">
        <f>IF(ISBLANK(B1606)," ",MAX(B1606-B1605-1,0))</f>
        <v>0</v>
      </c>
      <c r="AC1606" s="56">
        <f>DAY(B1606)</f>
        <v>27</v>
      </c>
      <c r="AD1606" s="53">
        <f>U1606+V1606</f>
        <v>0.1870996825925926</v>
      </c>
      <c r="AE1606" s="56">
        <f>IF("1-Swim"=D1606,E1606*46.7,IF("2-Bike"=D1606,E1606,IF("3-Run"=D1606,E1606*4.27,0)))</f>
        <v>4.2699999999999996</v>
      </c>
    </row>
    <row r="1607" spans="1:31" x14ac:dyDescent="0.25">
      <c r="A1607" s="50">
        <v>1606</v>
      </c>
      <c r="B1607" s="51">
        <v>40996</v>
      </c>
      <c r="C1607" s="75">
        <f>B1607</f>
        <v>40996</v>
      </c>
      <c r="D1607" s="50" t="s">
        <v>1223</v>
      </c>
      <c r="E1607" s="50">
        <v>3.1</v>
      </c>
      <c r="F1607" s="50">
        <v>0</v>
      </c>
      <c r="G1607" s="50">
        <v>28</v>
      </c>
      <c r="H1607" s="50">
        <v>50</v>
      </c>
      <c r="I1607" s="53">
        <f>IF(E1607&gt;0,TIME(F1607,G1607,H1607),"")</f>
        <v>2.0023148148148148E-2</v>
      </c>
      <c r="J1607" s="54">
        <f>IF(E1607&gt;0,TIME(F1607,G1607,H1607)/E1607,"")</f>
        <v>6.4590800477897252E-3</v>
      </c>
      <c r="K1607" s="50" t="s">
        <v>774</v>
      </c>
      <c r="L1607" s="50" t="s">
        <v>927</v>
      </c>
      <c r="M1607" s="55">
        <f>IF(D1607&gt;0,0.0416666666666667/J1607,"")</f>
        <v>6.4508670520231268</v>
      </c>
      <c r="N1607" s="50">
        <v>0</v>
      </c>
      <c r="O1607" s="50" t="s">
        <v>377</v>
      </c>
      <c r="Q1607" s="151">
        <f>IF("1-Swim"=D1607,J1607*2.4,IF("2-Bike"=D1607,J1607*112,IF("3-Run"=D1607,J1607*26.2,0)))</f>
        <v>0.16922789725209078</v>
      </c>
      <c r="R1607" s="151">
        <f>Q1607/2</f>
        <v>8.461394862604539E-2</v>
      </c>
      <c r="S1607" s="53">
        <f>J1607*26.2</f>
        <v>0.16922789725209078</v>
      </c>
      <c r="T1607" s="53">
        <f>(J1607+0.0013889)*26.2</f>
        <v>0.20561707725209077</v>
      </c>
      <c r="U1607" s="53">
        <f>S1607/2</f>
        <v>8.461394862604539E-2</v>
      </c>
      <c r="V1607" s="53">
        <f>T1607/2</f>
        <v>0.10280853862604539</v>
      </c>
      <c r="W1607" s="50">
        <f>RANK(J1607,J:J,1)</f>
        <v>985</v>
      </c>
      <c r="X1607" s="50">
        <f>YEAR(B1607)</f>
        <v>2012</v>
      </c>
      <c r="Y1607" s="50">
        <f>MONTH(B1607)</f>
        <v>3</v>
      </c>
      <c r="Z1607" s="56">
        <f>X1607*100+Y1607</f>
        <v>201203</v>
      </c>
      <c r="AA1607" s="56">
        <f>WEEKNUM(B1607,1)</f>
        <v>13</v>
      </c>
      <c r="AB1607" s="58">
        <f>IF(ISBLANK(B1607)," ",MAX(B1607-B1606-1,0))</f>
        <v>0</v>
      </c>
      <c r="AC1607" s="56">
        <f>DAY(B1607)</f>
        <v>28</v>
      </c>
      <c r="AD1607" s="53">
        <f>U1607+V1607</f>
        <v>0.18742248725209076</v>
      </c>
      <c r="AE1607" s="56">
        <f>IF("1-Swim"=D1607,E1607*46.7,IF("2-Bike"=D1607,E1607,IF("3-Run"=D1607,E1607*4.27,0)))</f>
        <v>13.236999999999998</v>
      </c>
    </row>
    <row r="1608" spans="1:31" x14ac:dyDescent="0.25">
      <c r="A1608" s="50">
        <v>1607</v>
      </c>
      <c r="B1608" s="51">
        <v>40997</v>
      </c>
      <c r="C1608" s="75">
        <f>B1608</f>
        <v>40997</v>
      </c>
      <c r="D1608" s="50" t="s">
        <v>1224</v>
      </c>
      <c r="E1608" s="50">
        <v>9.65</v>
      </c>
      <c r="F1608" s="50">
        <v>0</v>
      </c>
      <c r="G1608" s="50">
        <v>30</v>
      </c>
      <c r="H1608" s="50">
        <v>0</v>
      </c>
      <c r="I1608" s="53">
        <f>IF(E1608&gt;0,TIME(F1608,G1608,H1608),"")</f>
        <v>2.0833333333333332E-2</v>
      </c>
      <c r="J1608" s="54">
        <f>IF(E1608&gt;0,TIME(F1608,G1608,H1608)/E1608,"")</f>
        <v>2.1588946459412781E-3</v>
      </c>
      <c r="K1608" s="50" t="s">
        <v>921</v>
      </c>
      <c r="L1608" s="50" t="s">
        <v>934</v>
      </c>
      <c r="M1608" s="55">
        <f>IF(D1608&gt;0,0.0416666666666667/J1608,"")</f>
        <v>19.300000000000015</v>
      </c>
      <c r="N1608" s="50">
        <v>124</v>
      </c>
      <c r="O1608" s="50" t="s">
        <v>253</v>
      </c>
      <c r="Q1608" s="151">
        <f>IF("1-Swim"=D1608,J1608*2.4,IF("2-Bike"=D1608,J1608*112,IF("3-Run"=D1608,J1608*26.2,0)))</f>
        <v>0.24179620034542315</v>
      </c>
      <c r="R1608" s="151">
        <f>Q1608/2</f>
        <v>0.12089810017271158</v>
      </c>
      <c r="S1608" s="53">
        <f>J1608*26.2</f>
        <v>5.6563039723661487E-2</v>
      </c>
      <c r="T1608" s="53">
        <f>(J1608+0.0013889)*26.2</f>
        <v>9.2952219723661481E-2</v>
      </c>
      <c r="U1608" s="53">
        <f>S1608/2</f>
        <v>2.8281519861830744E-2</v>
      </c>
      <c r="V1608" s="53">
        <f>T1608/2</f>
        <v>4.647610986183074E-2</v>
      </c>
      <c r="W1608" s="50">
        <f>RANK(J1608,J:J,1)</f>
        <v>209</v>
      </c>
      <c r="X1608" s="50">
        <f>YEAR(B1608)</f>
        <v>2012</v>
      </c>
      <c r="Y1608" s="50">
        <f>MONTH(B1608)</f>
        <v>3</v>
      </c>
      <c r="Z1608" s="56">
        <f>X1608*100+Y1608</f>
        <v>201203</v>
      </c>
      <c r="AA1608" s="56">
        <f>WEEKNUM(B1608,1)</f>
        <v>13</v>
      </c>
      <c r="AB1608" s="58">
        <f>IF(ISBLANK(B1608)," ",MAX(B1608-B1607-1,0))</f>
        <v>0</v>
      </c>
      <c r="AC1608" s="56">
        <f>DAY(B1608)</f>
        <v>29</v>
      </c>
      <c r="AD1608" s="53">
        <f>U1608+V1608</f>
        <v>7.4757629723661484E-2</v>
      </c>
      <c r="AE1608" s="56">
        <f>IF("1-Swim"=D1608,E1608*46.7,IF("2-Bike"=D1608,E1608,IF("3-Run"=D1608,E1608*4.27,0)))</f>
        <v>9.65</v>
      </c>
    </row>
    <row r="1609" spans="1:31" x14ac:dyDescent="0.25">
      <c r="A1609" s="50">
        <v>1608</v>
      </c>
      <c r="B1609" s="51">
        <v>40997</v>
      </c>
      <c r="C1609" s="75">
        <f>B1609</f>
        <v>40997</v>
      </c>
      <c r="D1609" s="50" t="s">
        <v>1223</v>
      </c>
      <c r="E1609" s="50">
        <v>1</v>
      </c>
      <c r="F1609" s="50">
        <v>0</v>
      </c>
      <c r="G1609" s="50">
        <v>9</v>
      </c>
      <c r="H1609" s="50">
        <v>9</v>
      </c>
      <c r="I1609" s="53">
        <f>IF(E1609&gt;0,TIME(F1609,G1609,H1609),"")</f>
        <v>6.3541666666666668E-3</v>
      </c>
      <c r="J1609" s="54">
        <f>IF(E1609&gt;0,TIME(F1609,G1609,H1609)/E1609,"")</f>
        <v>6.3541666666666668E-3</v>
      </c>
      <c r="K1609" s="50" t="s">
        <v>774</v>
      </c>
      <c r="L1609" s="50" t="s">
        <v>17</v>
      </c>
      <c r="M1609" s="55">
        <f>IF(D1609&gt;0,0.0416666666666667/J1609,"")</f>
        <v>6.5573770491803325</v>
      </c>
      <c r="N1609" s="50">
        <v>150</v>
      </c>
      <c r="O1609" s="50" t="s">
        <v>253</v>
      </c>
      <c r="Q1609" s="151">
        <f>IF("1-Swim"=D1609,J1609*2.4,IF("2-Bike"=D1609,J1609*112,IF("3-Run"=D1609,J1609*26.2,0)))</f>
        <v>0.16647916666666668</v>
      </c>
      <c r="R1609" s="151">
        <f>Q1609/2</f>
        <v>8.3239583333333339E-2</v>
      </c>
      <c r="S1609" s="53">
        <f>J1609*26.2</f>
        <v>0.16647916666666668</v>
      </c>
      <c r="T1609" s="53">
        <f>(J1609+0.0013889)*26.2</f>
        <v>0.20286834666666667</v>
      </c>
      <c r="U1609" s="53">
        <f>S1609/2</f>
        <v>8.3239583333333339E-2</v>
      </c>
      <c r="V1609" s="53">
        <f>T1609/2</f>
        <v>0.10143417333333334</v>
      </c>
      <c r="W1609" s="50">
        <f>RANK(J1609,J:J,1)</f>
        <v>912</v>
      </c>
      <c r="X1609" s="50">
        <f>YEAR(B1609)</f>
        <v>2012</v>
      </c>
      <c r="Y1609" s="50">
        <f>MONTH(B1609)</f>
        <v>3</v>
      </c>
      <c r="Z1609" s="56">
        <f>X1609*100+Y1609</f>
        <v>201203</v>
      </c>
      <c r="AA1609" s="56">
        <f>WEEKNUM(B1609,1)</f>
        <v>13</v>
      </c>
      <c r="AB1609" s="58">
        <f>IF(ISBLANK(B1609)," ",MAX(B1609-B1608-1,0))</f>
        <v>0</v>
      </c>
      <c r="AC1609" s="56">
        <f>DAY(B1609)</f>
        <v>29</v>
      </c>
      <c r="AD1609" s="53">
        <f>U1609+V1609</f>
        <v>0.18467375666666669</v>
      </c>
      <c r="AE1609" s="56">
        <f>IF("1-Swim"=D1609,E1609*46.7,IF("2-Bike"=D1609,E1609,IF("3-Run"=D1609,E1609*4.27,0)))</f>
        <v>4.2699999999999996</v>
      </c>
    </row>
    <row r="1610" spans="1:31" x14ac:dyDescent="0.25">
      <c r="A1610" s="50">
        <v>1609</v>
      </c>
      <c r="B1610" s="51">
        <v>40998</v>
      </c>
      <c r="C1610" s="75">
        <f>B1610</f>
        <v>40998</v>
      </c>
      <c r="D1610" s="50" t="s">
        <v>1223</v>
      </c>
      <c r="E1610" s="50">
        <v>4.04</v>
      </c>
      <c r="F1610" s="50">
        <v>0</v>
      </c>
      <c r="G1610" s="50">
        <v>39</v>
      </c>
      <c r="H1610" s="50">
        <v>3</v>
      </c>
      <c r="I1610" s="53">
        <f>IF(E1610&gt;0,TIME(F1610,G1610,H1610),"")</f>
        <v>2.7118055555555552E-2</v>
      </c>
      <c r="J1610" s="54">
        <f>IF(E1610&gt;0,TIME(F1610,G1610,H1610)/E1610,"")</f>
        <v>6.7123899889988984E-3</v>
      </c>
      <c r="K1610" s="50" t="s">
        <v>774</v>
      </c>
      <c r="L1610" s="50" t="s">
        <v>935</v>
      </c>
      <c r="M1610" s="55">
        <f>IF(D1610&gt;0,0.0416666666666667/J1610,"")</f>
        <v>6.2074263764404671</v>
      </c>
      <c r="N1610" s="50">
        <v>156</v>
      </c>
      <c r="O1610" s="50" t="s">
        <v>377</v>
      </c>
      <c r="Q1610" s="151">
        <f>IF("1-Swim"=D1610,J1610*2.4,IF("2-Bike"=D1610,J1610*112,IF("3-Run"=D1610,J1610*26.2,0)))</f>
        <v>0.17586461771177114</v>
      </c>
      <c r="R1610" s="151">
        <f>Q1610/2</f>
        <v>8.7932308855885571E-2</v>
      </c>
      <c r="S1610" s="53">
        <f>J1610*26.2</f>
        <v>0.17586461771177114</v>
      </c>
      <c r="T1610" s="53">
        <f>(J1610+0.0013889)*26.2</f>
        <v>0.21225379771177111</v>
      </c>
      <c r="U1610" s="53">
        <f>S1610/2</f>
        <v>8.7932308855885571E-2</v>
      </c>
      <c r="V1610" s="53">
        <f>T1610/2</f>
        <v>0.10612689885588555</v>
      </c>
      <c r="W1610" s="50">
        <f>RANK(J1610,J:J,1)</f>
        <v>1197</v>
      </c>
      <c r="X1610" s="50">
        <f>YEAR(B1610)</f>
        <v>2012</v>
      </c>
      <c r="Y1610" s="50">
        <f>MONTH(B1610)</f>
        <v>3</v>
      </c>
      <c r="Z1610" s="56">
        <f>X1610*100+Y1610</f>
        <v>201203</v>
      </c>
      <c r="AA1610" s="56">
        <f>WEEKNUM(B1610,1)</f>
        <v>13</v>
      </c>
      <c r="AB1610" s="58">
        <f>IF(ISBLANK(B1610)," ",MAX(B1610-B1609-1,0))</f>
        <v>0</v>
      </c>
      <c r="AC1610" s="56">
        <f>DAY(B1610)</f>
        <v>30</v>
      </c>
      <c r="AD1610" s="53">
        <f>U1610+V1610</f>
        <v>0.19405920771177113</v>
      </c>
      <c r="AE1610" s="56">
        <f>IF("1-Swim"=D1610,E1610*46.7,IF("2-Bike"=D1610,E1610,IF("3-Run"=D1610,E1610*4.27,0)))</f>
        <v>17.250799999999998</v>
      </c>
    </row>
    <row r="1611" spans="1:31" x14ac:dyDescent="0.25">
      <c r="A1611" s="50">
        <v>1610</v>
      </c>
      <c r="B1611" s="51">
        <v>41000</v>
      </c>
      <c r="C1611" s="75">
        <f>B1611</f>
        <v>41000</v>
      </c>
      <c r="D1611" s="50" t="s">
        <v>1224</v>
      </c>
      <c r="E1611" s="50">
        <v>10.5</v>
      </c>
      <c r="F1611" s="50">
        <v>0</v>
      </c>
      <c r="G1611" s="50">
        <v>40</v>
      </c>
      <c r="H1611" s="50">
        <v>33</v>
      </c>
      <c r="I1611" s="53">
        <f>IF(E1611&gt;0,TIME(F1611,G1611,H1611),"")</f>
        <v>2.8159722222222221E-2</v>
      </c>
      <c r="J1611" s="54">
        <f>IF(E1611&gt;0,TIME(F1611,G1611,H1611)/E1611,"")</f>
        <v>2.681878306878307E-3</v>
      </c>
      <c r="K1611" s="50" t="s">
        <v>930</v>
      </c>
      <c r="L1611" s="50" t="s">
        <v>29</v>
      </c>
      <c r="M1611" s="55">
        <f>IF(D1611&gt;0,0.0416666666666667/J1611,"")</f>
        <v>15.536374845869309</v>
      </c>
      <c r="N1611" s="50">
        <v>143</v>
      </c>
      <c r="O1611" s="50" t="s">
        <v>377</v>
      </c>
      <c r="P1611" s="143" t="s">
        <v>938</v>
      </c>
      <c r="Q1611" s="151">
        <f>IF("1-Swim"=D1611,J1611*2.4,IF("2-Bike"=D1611,J1611*112,IF("3-Run"=D1611,J1611*26.2,0)))</f>
        <v>0.3003703703703704</v>
      </c>
      <c r="R1611" s="151">
        <f>Q1611/2</f>
        <v>0.1501851851851852</v>
      </c>
      <c r="S1611" s="53">
        <f>J1611*26.2</f>
        <v>7.0265211640211642E-2</v>
      </c>
      <c r="T1611" s="53">
        <f>(J1611+0.0013889)*26.2</f>
        <v>0.10665439164021165</v>
      </c>
      <c r="U1611" s="53">
        <f>S1611/2</f>
        <v>3.5132605820105821E-2</v>
      </c>
      <c r="V1611" s="53">
        <f>T1611/2</f>
        <v>5.3327195820105824E-2</v>
      </c>
      <c r="W1611" s="50">
        <f>RANK(J1611,J:J,1)</f>
        <v>397</v>
      </c>
      <c r="X1611" s="50">
        <f>YEAR(B1611)</f>
        <v>2012</v>
      </c>
      <c r="Y1611" s="50">
        <f>MONTH(B1611)</f>
        <v>4</v>
      </c>
      <c r="Z1611" s="56">
        <f>X1611*100+Y1611</f>
        <v>201204</v>
      </c>
      <c r="AA1611" s="56">
        <f>WEEKNUM(B1611,1)</f>
        <v>14</v>
      </c>
      <c r="AB1611" s="58">
        <f>IF(ISBLANK(B1611)," ",MAX(B1611-B1610-1,0))</f>
        <v>1</v>
      </c>
      <c r="AC1611" s="56">
        <f>DAY(B1611)</f>
        <v>1</v>
      </c>
      <c r="AD1611" s="53">
        <f>U1611+V1611</f>
        <v>8.8459801640211638E-2</v>
      </c>
      <c r="AE1611" s="56">
        <f>IF("1-Swim"=D1611,E1611*46.7,IF("2-Bike"=D1611,E1611,IF("3-Run"=D1611,E1611*4.27,0)))</f>
        <v>10.5</v>
      </c>
    </row>
    <row r="1612" spans="1:31" x14ac:dyDescent="0.25">
      <c r="A1612" s="50">
        <v>1611</v>
      </c>
      <c r="B1612" s="51">
        <v>41000</v>
      </c>
      <c r="C1612" s="75">
        <f>B1612</f>
        <v>41000</v>
      </c>
      <c r="D1612" s="50" t="s">
        <v>1223</v>
      </c>
      <c r="E1612" s="50">
        <v>4</v>
      </c>
      <c r="F1612" s="50">
        <v>0</v>
      </c>
      <c r="G1612" s="50">
        <v>43</v>
      </c>
      <c r="H1612" s="50">
        <v>22</v>
      </c>
      <c r="I1612" s="53">
        <f>IF(E1612&gt;0,TIME(F1612,G1612,H1612),"")</f>
        <v>3.0115740740740738E-2</v>
      </c>
      <c r="J1612" s="54">
        <f>IF(E1612&gt;0,TIME(F1612,G1612,H1612)/E1612,"")</f>
        <v>7.5289351851851845E-3</v>
      </c>
      <c r="K1612" s="50" t="s">
        <v>936</v>
      </c>
      <c r="L1612" s="50" t="s">
        <v>937</v>
      </c>
      <c r="M1612" s="55">
        <f>IF(D1612&gt;0,0.0416666666666667/J1612,"")</f>
        <v>5.5342044581091514</v>
      </c>
      <c r="N1612" s="50">
        <v>149</v>
      </c>
      <c r="O1612" s="50" t="s">
        <v>367</v>
      </c>
      <c r="Q1612" s="151">
        <f>IF("1-Swim"=D1612,J1612*2.4,IF("2-Bike"=D1612,J1612*112,IF("3-Run"=D1612,J1612*26.2,0)))</f>
        <v>0.19725810185185183</v>
      </c>
      <c r="R1612" s="151">
        <f>Q1612/2</f>
        <v>9.8629050925925915E-2</v>
      </c>
      <c r="S1612" s="53">
        <f>J1612*26.2</f>
        <v>0.19725810185185183</v>
      </c>
      <c r="T1612" s="53">
        <f>(J1612+0.0013889)*26.2</f>
        <v>0.23364728185185182</v>
      </c>
      <c r="U1612" s="53">
        <f>S1612/2</f>
        <v>9.8629050925925915E-2</v>
      </c>
      <c r="V1612" s="53">
        <f>T1612/2</f>
        <v>0.11682364092592591</v>
      </c>
      <c r="W1612" s="50">
        <f>RANK(J1612,J:J,1)</f>
        <v>2095</v>
      </c>
      <c r="X1612" s="50">
        <f>YEAR(B1612)</f>
        <v>2012</v>
      </c>
      <c r="Y1612" s="50">
        <f>MONTH(B1612)</f>
        <v>4</v>
      </c>
      <c r="Z1612" s="56">
        <f>X1612*100+Y1612</f>
        <v>201204</v>
      </c>
      <c r="AA1612" s="56">
        <f>WEEKNUM(B1612,1)</f>
        <v>14</v>
      </c>
      <c r="AB1612" s="58">
        <f>IF(ISBLANK(B1612)," ",MAX(B1612-B1611-1,0))</f>
        <v>0</v>
      </c>
      <c r="AC1612" s="56">
        <f>DAY(B1612)</f>
        <v>1</v>
      </c>
      <c r="AD1612" s="53">
        <f>U1612+V1612</f>
        <v>0.21545269185185184</v>
      </c>
      <c r="AE1612" s="56">
        <f>IF("1-Swim"=D1612,E1612*46.7,IF("2-Bike"=D1612,E1612,IF("3-Run"=D1612,E1612*4.27,0)))</f>
        <v>17.079999999999998</v>
      </c>
    </row>
    <row r="1613" spans="1:31" x14ac:dyDescent="0.25">
      <c r="A1613" s="50">
        <v>1612</v>
      </c>
      <c r="B1613" s="51">
        <v>41002</v>
      </c>
      <c r="C1613" s="75">
        <f>B1613</f>
        <v>41002</v>
      </c>
      <c r="D1613" s="50" t="s">
        <v>1224</v>
      </c>
      <c r="E1613" s="50">
        <v>11.3</v>
      </c>
      <c r="F1613" s="50">
        <v>0</v>
      </c>
      <c r="G1613" s="50">
        <v>31</v>
      </c>
      <c r="H1613" s="50">
        <v>5</v>
      </c>
      <c r="I1613" s="53">
        <f>IF(E1613&gt;0,TIME(F1613,G1613,H1613),"")</f>
        <v>2.1585648148148145E-2</v>
      </c>
      <c r="J1613" s="54">
        <f>IF(E1613&gt;0,TIME(F1613,G1613,H1613)/E1613,"")</f>
        <v>1.910234349393641E-3</v>
      </c>
      <c r="K1613" s="50" t="s">
        <v>921</v>
      </c>
      <c r="L1613" s="50" t="s">
        <v>934</v>
      </c>
      <c r="M1613" s="55">
        <f>IF(D1613&gt;0,0.0416666666666667/J1613,"")</f>
        <v>21.812332439678308</v>
      </c>
      <c r="N1613" s="50">
        <v>132</v>
      </c>
      <c r="O1613" s="50" t="s">
        <v>253</v>
      </c>
      <c r="Q1613" s="151">
        <f>IF("1-Swim"=D1613,J1613*2.4,IF("2-Bike"=D1613,J1613*112,IF("3-Run"=D1613,J1613*26.2,0)))</f>
        <v>0.21394624713208779</v>
      </c>
      <c r="R1613" s="151">
        <f>Q1613/2</f>
        <v>0.1069731235660439</v>
      </c>
      <c r="S1613" s="53">
        <f>J1613*26.2</f>
        <v>5.0048139954113391E-2</v>
      </c>
      <c r="T1613" s="53">
        <f>(J1613+0.0013889)*26.2</f>
        <v>8.6437319954113398E-2</v>
      </c>
      <c r="U1613" s="53">
        <f>S1613/2</f>
        <v>2.5024069977056695E-2</v>
      </c>
      <c r="V1613" s="53">
        <f>T1613/2</f>
        <v>4.3218659977056699E-2</v>
      </c>
      <c r="W1613" s="50">
        <f>RANK(J1613,J:J,1)</f>
        <v>103</v>
      </c>
      <c r="X1613" s="50">
        <f>YEAR(B1613)</f>
        <v>2012</v>
      </c>
      <c r="Y1613" s="50">
        <f>MONTH(B1613)</f>
        <v>4</v>
      </c>
      <c r="Z1613" s="56">
        <f>X1613*100+Y1613</f>
        <v>201204</v>
      </c>
      <c r="AA1613" s="56">
        <f>WEEKNUM(B1613,1)</f>
        <v>14</v>
      </c>
      <c r="AB1613" s="58">
        <f>IF(ISBLANK(B1613)," ",MAX(B1613-B1612-1,0))</f>
        <v>1</v>
      </c>
      <c r="AC1613" s="56">
        <f>DAY(B1613)</f>
        <v>3</v>
      </c>
      <c r="AD1613" s="53">
        <f>U1613+V1613</f>
        <v>6.8242729954113401E-2</v>
      </c>
      <c r="AE1613" s="56">
        <f>IF("1-Swim"=D1613,E1613*46.7,IF("2-Bike"=D1613,E1613,IF("3-Run"=D1613,E1613*4.27,0)))</f>
        <v>11.3</v>
      </c>
    </row>
    <row r="1614" spans="1:31" x14ac:dyDescent="0.25">
      <c r="A1614" s="50">
        <v>1613</v>
      </c>
      <c r="B1614" s="51">
        <v>41002</v>
      </c>
      <c r="C1614" s="75">
        <f>B1614</f>
        <v>41002</v>
      </c>
      <c r="D1614" s="50" t="s">
        <v>1223</v>
      </c>
      <c r="E1614" s="50">
        <v>0.55000000000000004</v>
      </c>
      <c r="F1614" s="50">
        <v>0</v>
      </c>
      <c r="G1614" s="50">
        <v>5</v>
      </c>
      <c r="H1614" s="50">
        <v>6</v>
      </c>
      <c r="I1614" s="53">
        <f>IF(E1614&gt;0,TIME(F1614,G1614,H1614),"")</f>
        <v>3.5416666666666665E-3</v>
      </c>
      <c r="J1614" s="54">
        <f>IF(E1614&gt;0,TIME(F1614,G1614,H1614)/E1614,"")</f>
        <v>6.4393939393939384E-3</v>
      </c>
      <c r="K1614" s="50" t="s">
        <v>771</v>
      </c>
      <c r="L1614" s="50" t="s">
        <v>17</v>
      </c>
      <c r="M1614" s="55">
        <f>IF(D1614&gt;0,0.0416666666666667/J1614,"")</f>
        <v>6.470588235294124</v>
      </c>
      <c r="N1614" s="50">
        <v>153</v>
      </c>
      <c r="O1614" s="50" t="s">
        <v>253</v>
      </c>
      <c r="Q1614" s="151">
        <f>IF("1-Swim"=D1614,J1614*2.4,IF("2-Bike"=D1614,J1614*112,IF("3-Run"=D1614,J1614*26.2,0)))</f>
        <v>0.16871212121212117</v>
      </c>
      <c r="R1614" s="151">
        <f>Q1614/2</f>
        <v>8.4356060606060587E-2</v>
      </c>
      <c r="S1614" s="53">
        <f>J1614*26.2</f>
        <v>0.16871212121212117</v>
      </c>
      <c r="T1614" s="53">
        <f>(J1614+0.0013889)*26.2</f>
        <v>0.20510130121212117</v>
      </c>
      <c r="U1614" s="53">
        <f>S1614/2</f>
        <v>8.4356060606060587E-2</v>
      </c>
      <c r="V1614" s="53">
        <f>T1614/2</f>
        <v>0.10255065060606058</v>
      </c>
      <c r="W1614" s="50">
        <f>RANK(J1614,J:J,1)</f>
        <v>966</v>
      </c>
      <c r="X1614" s="50">
        <f>YEAR(B1614)</f>
        <v>2012</v>
      </c>
      <c r="Y1614" s="50">
        <f>MONTH(B1614)</f>
        <v>4</v>
      </c>
      <c r="Z1614" s="56">
        <f>X1614*100+Y1614</f>
        <v>201204</v>
      </c>
      <c r="AA1614" s="56">
        <f>WEEKNUM(B1614,1)</f>
        <v>14</v>
      </c>
      <c r="AB1614" s="58">
        <f>IF(ISBLANK(B1614)," ",MAX(B1614-B1613-1,0))</f>
        <v>0</v>
      </c>
      <c r="AC1614" s="56">
        <f>DAY(B1614)</f>
        <v>3</v>
      </c>
      <c r="AD1614" s="53">
        <f>U1614+V1614</f>
        <v>0.18690671121212116</v>
      </c>
      <c r="AE1614" s="56">
        <f>IF("1-Swim"=D1614,E1614*46.7,IF("2-Bike"=D1614,E1614,IF("3-Run"=D1614,E1614*4.27,0)))</f>
        <v>2.3485</v>
      </c>
    </row>
    <row r="1615" spans="1:31" x14ac:dyDescent="0.25">
      <c r="A1615" s="50">
        <v>1614</v>
      </c>
      <c r="B1615" s="51">
        <v>41004</v>
      </c>
      <c r="C1615" s="75">
        <f>B1615</f>
        <v>41004</v>
      </c>
      <c r="D1615" s="50" t="s">
        <v>1223</v>
      </c>
      <c r="E1615" s="50">
        <v>4.5999999999999996</v>
      </c>
      <c r="F1615" s="50">
        <v>0</v>
      </c>
      <c r="G1615" s="50">
        <v>44</v>
      </c>
      <c r="H1615" s="50">
        <v>29</v>
      </c>
      <c r="I1615" s="53">
        <f>IF(E1615&gt;0,TIME(F1615,G1615,H1615),"")</f>
        <v>3.0891203703703702E-2</v>
      </c>
      <c r="J1615" s="54">
        <f>IF(E1615&gt;0,TIME(F1615,G1615,H1615)/E1615,"")</f>
        <v>6.7154790660225441E-3</v>
      </c>
      <c r="K1615" s="50" t="s">
        <v>771</v>
      </c>
      <c r="L1615" s="50" t="s">
        <v>939</v>
      </c>
      <c r="M1615" s="55">
        <f>IF(D1615&gt;0,0.0416666666666667/J1615,"")</f>
        <v>6.2045710003746768</v>
      </c>
      <c r="N1615" s="50">
        <v>162</v>
      </c>
      <c r="O1615" s="50" t="s">
        <v>198</v>
      </c>
      <c r="Q1615" s="151">
        <f>IF("1-Swim"=D1615,J1615*2.4,IF("2-Bike"=D1615,J1615*112,IF("3-Run"=D1615,J1615*26.2,0)))</f>
        <v>0.17594555152979066</v>
      </c>
      <c r="R1615" s="151">
        <f>Q1615/2</f>
        <v>8.7972775764895331E-2</v>
      </c>
      <c r="S1615" s="53">
        <f>J1615*26.2</f>
        <v>0.17594555152979066</v>
      </c>
      <c r="T1615" s="53">
        <f>(J1615+0.0013889)*26.2</f>
        <v>0.21233473152979063</v>
      </c>
      <c r="U1615" s="53">
        <f>S1615/2</f>
        <v>8.7972775764895331E-2</v>
      </c>
      <c r="V1615" s="53">
        <f>T1615/2</f>
        <v>0.10616736576489531</v>
      </c>
      <c r="W1615" s="50">
        <f>RANK(J1615,J:J,1)</f>
        <v>1204</v>
      </c>
      <c r="X1615" s="50">
        <f>YEAR(B1615)</f>
        <v>2012</v>
      </c>
      <c r="Y1615" s="50">
        <f>MONTH(B1615)</f>
        <v>4</v>
      </c>
      <c r="Z1615" s="56">
        <f>X1615*100+Y1615</f>
        <v>201204</v>
      </c>
      <c r="AA1615" s="56">
        <f>WEEKNUM(B1615,1)</f>
        <v>14</v>
      </c>
      <c r="AB1615" s="58">
        <f>IF(ISBLANK(B1615)," ",MAX(B1615-B1614-1,0))</f>
        <v>1</v>
      </c>
      <c r="AC1615" s="56">
        <f>DAY(B1615)</f>
        <v>5</v>
      </c>
      <c r="AD1615" s="53">
        <f>U1615+V1615</f>
        <v>0.19414014152979064</v>
      </c>
      <c r="AE1615" s="56">
        <f>IF("1-Swim"=D1615,E1615*46.7,IF("2-Bike"=D1615,E1615,IF("3-Run"=D1615,E1615*4.27,0)))</f>
        <v>19.641999999999996</v>
      </c>
    </row>
    <row r="1616" spans="1:31" x14ac:dyDescent="0.25">
      <c r="A1616" s="50">
        <v>1615</v>
      </c>
      <c r="B1616" s="51">
        <v>41005</v>
      </c>
      <c r="C1616" s="75">
        <f>B1616</f>
        <v>41005</v>
      </c>
      <c r="D1616" s="50" t="s">
        <v>1224</v>
      </c>
      <c r="E1616" s="50">
        <v>28.17</v>
      </c>
      <c r="F1616" s="50">
        <v>2</v>
      </c>
      <c r="G1616" s="50">
        <v>5</v>
      </c>
      <c r="H1616" s="50">
        <v>9</v>
      </c>
      <c r="I1616" s="53">
        <f>IF(E1616&gt;0,TIME(F1616,G1616,H1616),"")</f>
        <v>8.6909722222222222E-2</v>
      </c>
      <c r="J1616" s="54">
        <f>IF(E1616&gt;0,TIME(F1616,G1616,H1616)/E1616,"")</f>
        <v>3.085187157338382E-3</v>
      </c>
      <c r="K1616" s="50" t="s">
        <v>930</v>
      </c>
      <c r="L1616" s="50" t="s">
        <v>940</v>
      </c>
      <c r="M1616" s="55">
        <f>IF(D1616&gt;0,0.0416666666666667/J1616,"")</f>
        <v>13.505393527766691</v>
      </c>
      <c r="N1616" s="50">
        <v>133</v>
      </c>
      <c r="O1616" s="50" t="s">
        <v>291</v>
      </c>
      <c r="P1616" s="50" t="s">
        <v>938</v>
      </c>
      <c r="Q1616" s="151">
        <f>IF("1-Swim"=D1616,J1616*2.4,IF("2-Bike"=D1616,J1616*112,IF("3-Run"=D1616,J1616*26.2,0)))</f>
        <v>0.34554096162189879</v>
      </c>
      <c r="R1616" s="151">
        <f>Q1616/2</f>
        <v>0.1727704808109494</v>
      </c>
      <c r="S1616" s="53">
        <f>J1616*26.2</f>
        <v>8.0831903522265602E-2</v>
      </c>
      <c r="T1616" s="53">
        <f>(J1616+0.0013889)*26.2</f>
        <v>0.1172210835222656</v>
      </c>
      <c r="U1616" s="53">
        <f>S1616/2</f>
        <v>4.0415951761132801E-2</v>
      </c>
      <c r="V1616" s="53">
        <f>T1616/2</f>
        <v>5.8610541761132798E-2</v>
      </c>
      <c r="W1616" s="50">
        <f>RANK(J1616,J:J,1)</f>
        <v>609</v>
      </c>
      <c r="X1616" s="50">
        <f>YEAR(B1616)</f>
        <v>2012</v>
      </c>
      <c r="Y1616" s="50">
        <f>MONTH(B1616)</f>
        <v>4</v>
      </c>
      <c r="Z1616" s="56">
        <f>X1616*100+Y1616</f>
        <v>201204</v>
      </c>
      <c r="AA1616" s="56">
        <f>WEEKNUM(B1616,1)</f>
        <v>14</v>
      </c>
      <c r="AB1616" s="58">
        <f>IF(ISBLANK(B1616)," ",MAX(B1616-B1615-1,0))</f>
        <v>0</v>
      </c>
      <c r="AC1616" s="56">
        <f>DAY(B1616)</f>
        <v>6</v>
      </c>
      <c r="AD1616" s="53">
        <f>U1616+V1616</f>
        <v>9.9026493522265599E-2</v>
      </c>
      <c r="AE1616" s="56">
        <f>IF("1-Swim"=D1616,E1616*46.7,IF("2-Bike"=D1616,E1616,IF("3-Run"=D1616,E1616*4.27,0)))</f>
        <v>28.17</v>
      </c>
    </row>
    <row r="1617" spans="1:31" x14ac:dyDescent="0.25">
      <c r="A1617" s="50">
        <v>1616</v>
      </c>
      <c r="B1617" s="51">
        <v>41007</v>
      </c>
      <c r="C1617" s="75">
        <f>B1617</f>
        <v>41007</v>
      </c>
      <c r="D1617" s="50" t="s">
        <v>1223</v>
      </c>
      <c r="E1617" s="50">
        <v>6.87</v>
      </c>
      <c r="F1617" s="50">
        <v>1</v>
      </c>
      <c r="G1617" s="50">
        <v>8</v>
      </c>
      <c r="H1617" s="50">
        <v>30</v>
      </c>
      <c r="I1617" s="53">
        <f>IF(E1617&gt;0,TIME(F1617,G1617,H1617),"")</f>
        <v>4.7569444444444442E-2</v>
      </c>
      <c r="J1617" s="54">
        <f>IF(E1617&gt;0,TIME(F1617,G1617,H1617)/E1617,"")</f>
        <v>6.9242277211709518E-3</v>
      </c>
      <c r="K1617" s="50" t="s">
        <v>936</v>
      </c>
      <c r="L1617" s="50" t="s">
        <v>941</v>
      </c>
      <c r="M1617" s="55">
        <f>IF(D1617&gt;0,0.0416666666666667/J1617,"")</f>
        <v>6.0175182481751879</v>
      </c>
      <c r="N1617" s="50">
        <v>155</v>
      </c>
      <c r="O1617" s="50" t="s">
        <v>291</v>
      </c>
      <c r="Q1617" s="151">
        <f>IF("1-Swim"=D1617,J1617*2.4,IF("2-Bike"=D1617,J1617*112,IF("3-Run"=D1617,J1617*26.2,0)))</f>
        <v>0.18141476629467893</v>
      </c>
      <c r="R1617" s="151">
        <f>Q1617/2</f>
        <v>9.0707383147339463E-2</v>
      </c>
      <c r="S1617" s="53">
        <f>J1617*26.2</f>
        <v>0.18141476629467893</v>
      </c>
      <c r="T1617" s="53">
        <f>(J1617+0.0013889)*26.2</f>
        <v>0.21780394629467892</v>
      </c>
      <c r="U1617" s="53">
        <f>S1617/2</f>
        <v>9.0707383147339463E-2</v>
      </c>
      <c r="V1617" s="53">
        <f>T1617/2</f>
        <v>0.10890197314733946</v>
      </c>
      <c r="W1617" s="50">
        <f>RANK(J1617,J:J,1)</f>
        <v>1459</v>
      </c>
      <c r="X1617" s="50">
        <f>YEAR(B1617)</f>
        <v>2012</v>
      </c>
      <c r="Y1617" s="50">
        <f>MONTH(B1617)</f>
        <v>4</v>
      </c>
      <c r="Z1617" s="56">
        <f>X1617*100+Y1617</f>
        <v>201204</v>
      </c>
      <c r="AA1617" s="56">
        <f>WEEKNUM(B1617,1)</f>
        <v>15</v>
      </c>
      <c r="AB1617" s="58">
        <f>IF(ISBLANK(B1617)," ",MAX(B1617-B1616-1,0))</f>
        <v>1</v>
      </c>
      <c r="AC1617" s="56">
        <f>DAY(B1617)</f>
        <v>8</v>
      </c>
      <c r="AD1617" s="53">
        <f>U1617+V1617</f>
        <v>0.19960935629467891</v>
      </c>
      <c r="AE1617" s="56">
        <f>IF("1-Swim"=D1617,E1617*46.7,IF("2-Bike"=D1617,E1617,IF("3-Run"=D1617,E1617*4.27,0)))</f>
        <v>29.334899999999998</v>
      </c>
    </row>
    <row r="1618" spans="1:31" x14ac:dyDescent="0.25">
      <c r="A1618" s="50">
        <v>1617</v>
      </c>
      <c r="B1618" s="51">
        <v>41010</v>
      </c>
      <c r="C1618" s="75">
        <f>B1618</f>
        <v>41010</v>
      </c>
      <c r="D1618" s="50" t="s">
        <v>1223</v>
      </c>
      <c r="E1618" s="50">
        <v>4.05</v>
      </c>
      <c r="F1618" s="50">
        <v>0</v>
      </c>
      <c r="G1618" s="50">
        <v>39</v>
      </c>
      <c r="H1618" s="50">
        <v>23</v>
      </c>
      <c r="I1618" s="53">
        <f>IF(E1618&gt;0,TIME(F1618,G1618,H1618),"")</f>
        <v>2.7349537037037037E-2</v>
      </c>
      <c r="J1618" s="54">
        <f>IF(E1618&gt;0,TIME(F1618,G1618,H1618)/E1618,"")</f>
        <v>6.7529721079103797E-3</v>
      </c>
      <c r="K1618" s="50" t="s">
        <v>774</v>
      </c>
      <c r="L1618" s="50" t="s">
        <v>935</v>
      </c>
      <c r="M1618" s="55">
        <f>IF(D1618&gt;0,0.0416666666666667/J1618,"")</f>
        <v>6.1701227253491373</v>
      </c>
      <c r="N1618" s="50">
        <v>157</v>
      </c>
      <c r="O1618" s="50" t="s">
        <v>198</v>
      </c>
      <c r="Q1618" s="151">
        <f>IF("1-Swim"=D1618,J1618*2.4,IF("2-Bike"=D1618,J1618*112,IF("3-Run"=D1618,J1618*26.2,0)))</f>
        <v>0.17692786922725195</v>
      </c>
      <c r="R1618" s="151">
        <f>Q1618/2</f>
        <v>8.8463934613625977E-2</v>
      </c>
      <c r="S1618" s="53">
        <f>J1618*26.2</f>
        <v>0.17692786922725195</v>
      </c>
      <c r="T1618" s="53">
        <f>(J1618+0.0013889)*26.2</f>
        <v>0.21331704922725195</v>
      </c>
      <c r="U1618" s="53">
        <f>S1618/2</f>
        <v>8.8463934613625977E-2</v>
      </c>
      <c r="V1618" s="53">
        <f>T1618/2</f>
        <v>0.10665852461362597</v>
      </c>
      <c r="W1618" s="50">
        <f>RANK(J1618,J:J,1)</f>
        <v>1256</v>
      </c>
      <c r="X1618" s="50">
        <f>YEAR(B1618)</f>
        <v>2012</v>
      </c>
      <c r="Y1618" s="50">
        <f>MONTH(B1618)</f>
        <v>4</v>
      </c>
      <c r="Z1618" s="56">
        <f>X1618*100+Y1618</f>
        <v>201204</v>
      </c>
      <c r="AA1618" s="56">
        <f>WEEKNUM(B1618,1)</f>
        <v>15</v>
      </c>
      <c r="AB1618" s="58">
        <f>IF(ISBLANK(B1618)," ",MAX(B1618-B1617-1,0))</f>
        <v>2</v>
      </c>
      <c r="AC1618" s="56">
        <f>DAY(B1618)</f>
        <v>11</v>
      </c>
      <c r="AD1618" s="53">
        <f>U1618+V1618</f>
        <v>0.19512245922725197</v>
      </c>
      <c r="AE1618" s="56">
        <f>IF("1-Swim"=D1618,E1618*46.7,IF("2-Bike"=D1618,E1618,IF("3-Run"=D1618,E1618*4.27,0)))</f>
        <v>17.293499999999998</v>
      </c>
    </row>
    <row r="1619" spans="1:31" x14ac:dyDescent="0.25">
      <c r="A1619" s="50">
        <v>1618</v>
      </c>
      <c r="B1619" s="51">
        <v>41011</v>
      </c>
      <c r="C1619" s="75">
        <f>B1619</f>
        <v>41011</v>
      </c>
      <c r="D1619" s="50" t="s">
        <v>1224</v>
      </c>
      <c r="E1619" s="50">
        <v>14.2</v>
      </c>
      <c r="F1619" s="50">
        <v>0</v>
      </c>
      <c r="G1619" s="50">
        <v>28</v>
      </c>
      <c r="H1619" s="50">
        <v>36</v>
      </c>
      <c r="I1619" s="53">
        <f>IF(E1619&gt;0,TIME(F1619,G1619,H1619),"")</f>
        <v>1.9861111111111111E-2</v>
      </c>
      <c r="J1619" s="54">
        <f>IF(E1619&gt;0,TIME(F1619,G1619,H1619)/E1619,"")</f>
        <v>1.3986697965571206E-3</v>
      </c>
      <c r="K1619" s="50" t="s">
        <v>921</v>
      </c>
      <c r="L1619" s="50" t="s">
        <v>942</v>
      </c>
      <c r="M1619" s="55">
        <f>IF(D1619&gt;0,0.0416666666666667/J1619,"")</f>
        <v>29.790209790209811</v>
      </c>
      <c r="N1619" s="50">
        <v>144</v>
      </c>
      <c r="O1619" s="50" t="s">
        <v>253</v>
      </c>
      <c r="Q1619" s="151">
        <f>IF("1-Swim"=D1619,J1619*2.4,IF("2-Bike"=D1619,J1619*112,IF("3-Run"=D1619,J1619*26.2,0)))</f>
        <v>0.1566510172143975</v>
      </c>
      <c r="R1619" s="151">
        <f>Q1619/2</f>
        <v>7.8325508607198752E-2</v>
      </c>
      <c r="S1619" s="53">
        <f>J1619*26.2</f>
        <v>3.6645148669796561E-2</v>
      </c>
      <c r="T1619" s="53">
        <f>(J1619+0.0013889)*26.2</f>
        <v>7.3034328669796561E-2</v>
      </c>
      <c r="U1619" s="53">
        <f>S1619/2</f>
        <v>1.832257433489828E-2</v>
      </c>
      <c r="V1619" s="53">
        <f>T1619/2</f>
        <v>3.6517164334898281E-2</v>
      </c>
      <c r="W1619" s="50">
        <f>RANK(J1619,J:J,1)</f>
        <v>12</v>
      </c>
      <c r="X1619" s="50">
        <f>YEAR(B1619)</f>
        <v>2012</v>
      </c>
      <c r="Y1619" s="50">
        <f>MONTH(B1619)</f>
        <v>4</v>
      </c>
      <c r="Z1619" s="56">
        <f>X1619*100+Y1619</f>
        <v>201204</v>
      </c>
      <c r="AA1619" s="56">
        <f>WEEKNUM(B1619,1)</f>
        <v>15</v>
      </c>
      <c r="AB1619" s="58">
        <f>IF(ISBLANK(B1619)," ",MAX(B1619-B1618-1,0))</f>
        <v>0</v>
      </c>
      <c r="AC1619" s="56">
        <f>DAY(B1619)</f>
        <v>12</v>
      </c>
      <c r="AD1619" s="53">
        <f>U1619+V1619</f>
        <v>5.4839738669796564E-2</v>
      </c>
      <c r="AE1619" s="56">
        <f>IF("1-Swim"=D1619,E1619*46.7,IF("2-Bike"=D1619,E1619,IF("3-Run"=D1619,E1619*4.27,0)))</f>
        <v>14.2</v>
      </c>
    </row>
    <row r="1620" spans="1:31" x14ac:dyDescent="0.25">
      <c r="A1620" s="50">
        <v>1619</v>
      </c>
      <c r="B1620" s="51">
        <v>41012</v>
      </c>
      <c r="C1620" s="75">
        <f>B1620</f>
        <v>41012</v>
      </c>
      <c r="D1620" s="50" t="s">
        <v>1223</v>
      </c>
      <c r="E1620" s="50">
        <v>4.03</v>
      </c>
      <c r="F1620" s="50">
        <v>0</v>
      </c>
      <c r="G1620" s="50">
        <v>38</v>
      </c>
      <c r="H1620" s="50">
        <v>58</v>
      </c>
      <c r="I1620" s="53">
        <f>IF(E1620&gt;0,TIME(F1620,G1620,H1620),"")</f>
        <v>2.7060185185185187E-2</v>
      </c>
      <c r="J1620" s="54">
        <f>IF(E1620&gt;0,TIME(F1620,G1620,H1620)/E1620,"")</f>
        <v>6.7146861501700215E-3</v>
      </c>
      <c r="K1620" s="50" t="s">
        <v>774</v>
      </c>
      <c r="L1620" s="50" t="s">
        <v>935</v>
      </c>
      <c r="M1620" s="55">
        <f>IF(D1620&gt;0,0.0416666666666667/J1620,"")</f>
        <v>6.2053036783575752</v>
      </c>
      <c r="N1620" s="50">
        <v>157</v>
      </c>
      <c r="O1620" s="50" t="s">
        <v>198</v>
      </c>
      <c r="P1620" s="50" t="s">
        <v>943</v>
      </c>
      <c r="Q1620" s="151">
        <f>IF("1-Swim"=D1620,J1620*2.4,IF("2-Bike"=D1620,J1620*112,IF("3-Run"=D1620,J1620*26.2,0)))</f>
        <v>0.17592477713445456</v>
      </c>
      <c r="R1620" s="151">
        <f>Q1620/2</f>
        <v>8.7962388567227281E-2</v>
      </c>
      <c r="S1620" s="53">
        <f>J1620*26.2</f>
        <v>0.17592477713445456</v>
      </c>
      <c r="T1620" s="53">
        <f>(J1620+0.0013889)*26.2</f>
        <v>0.21231395713445456</v>
      </c>
      <c r="U1620" s="53">
        <f>S1620/2</f>
        <v>8.7962388567227281E-2</v>
      </c>
      <c r="V1620" s="53">
        <f>T1620/2</f>
        <v>0.10615697856722728</v>
      </c>
      <c r="W1620" s="50">
        <f>RANK(J1620,J:J,1)</f>
        <v>1202</v>
      </c>
      <c r="X1620" s="50">
        <f>YEAR(B1620)</f>
        <v>2012</v>
      </c>
      <c r="Y1620" s="50">
        <f>MONTH(B1620)</f>
        <v>4</v>
      </c>
      <c r="Z1620" s="56">
        <f>X1620*100+Y1620</f>
        <v>201204</v>
      </c>
      <c r="AA1620" s="56">
        <f>WEEKNUM(B1620,1)</f>
        <v>15</v>
      </c>
      <c r="AB1620" s="58">
        <f>IF(ISBLANK(B1620)," ",MAX(B1620-B1619-1,0))</f>
        <v>0</v>
      </c>
      <c r="AC1620" s="56">
        <f>DAY(B1620)</f>
        <v>13</v>
      </c>
      <c r="AD1620" s="53">
        <f>U1620+V1620</f>
        <v>0.19411936713445455</v>
      </c>
      <c r="AE1620" s="56">
        <f>IF("1-Swim"=D1620,E1620*46.7,IF("2-Bike"=D1620,E1620,IF("3-Run"=D1620,E1620*4.27,0)))</f>
        <v>17.208099999999998</v>
      </c>
    </row>
    <row r="1621" spans="1:31" x14ac:dyDescent="0.25">
      <c r="A1621" s="50">
        <v>1620</v>
      </c>
      <c r="B1621" s="51">
        <v>41013</v>
      </c>
      <c r="C1621" s="75">
        <f>B1621</f>
        <v>41013</v>
      </c>
      <c r="D1621" s="50" t="s">
        <v>1224</v>
      </c>
      <c r="E1621" s="50">
        <v>10.5</v>
      </c>
      <c r="F1621" s="50">
        <v>0</v>
      </c>
      <c r="G1621" s="50">
        <v>36</v>
      </c>
      <c r="H1621" s="50">
        <v>56</v>
      </c>
      <c r="I1621" s="53">
        <f>IF(E1621&gt;0,TIME(F1621,G1621,H1621),"")</f>
        <v>2.5648148148148146E-2</v>
      </c>
      <c r="J1621" s="54">
        <f>IF(E1621&gt;0,TIME(F1621,G1621,H1621)/E1621,"")</f>
        <v>2.4426807760141089E-3</v>
      </c>
      <c r="K1621" s="50" t="s">
        <v>930</v>
      </c>
      <c r="L1621" s="50" t="s">
        <v>29</v>
      </c>
      <c r="M1621" s="55">
        <f>IF(D1621&gt;0,0.0416666666666667/J1621,"")</f>
        <v>17.057761732852001</v>
      </c>
      <c r="N1621" s="50">
        <v>0</v>
      </c>
      <c r="O1621" s="50" t="s">
        <v>255</v>
      </c>
      <c r="Q1621" s="151">
        <f>IF("1-Swim"=D1621,J1621*2.4,IF("2-Bike"=D1621,J1621*112,IF("3-Run"=D1621,J1621*26.2,0)))</f>
        <v>0.27358024691358018</v>
      </c>
      <c r="R1621" s="151">
        <f>Q1621/2</f>
        <v>0.13679012345679009</v>
      </c>
      <c r="S1621" s="53">
        <f>J1621*26.2</f>
        <v>6.3998236331569647E-2</v>
      </c>
      <c r="T1621" s="53">
        <f>(J1621+0.0013889)*26.2</f>
        <v>0.10038741633156965</v>
      </c>
      <c r="U1621" s="53">
        <f>S1621/2</f>
        <v>3.1999118165784823E-2</v>
      </c>
      <c r="V1621" s="53">
        <f>T1621/2</f>
        <v>5.0193708165784827E-2</v>
      </c>
      <c r="W1621" s="50">
        <f>RANK(J1621,J:J,1)</f>
        <v>284</v>
      </c>
      <c r="X1621" s="50">
        <f>YEAR(B1621)</f>
        <v>2012</v>
      </c>
      <c r="Y1621" s="50">
        <f>MONTH(B1621)</f>
        <v>4</v>
      </c>
      <c r="Z1621" s="56">
        <f>X1621*100+Y1621</f>
        <v>201204</v>
      </c>
      <c r="AA1621" s="56">
        <f>WEEKNUM(B1621,1)</f>
        <v>15</v>
      </c>
      <c r="AB1621" s="58">
        <f>IF(ISBLANK(B1621)," ",MAX(B1621-B1620-1,0))</f>
        <v>0</v>
      </c>
      <c r="AC1621" s="56">
        <f>DAY(B1621)</f>
        <v>14</v>
      </c>
      <c r="AD1621" s="53">
        <f>U1621+V1621</f>
        <v>8.2192826331569657E-2</v>
      </c>
      <c r="AE1621" s="56">
        <f>IF("1-Swim"=D1621,E1621*46.7,IF("2-Bike"=D1621,E1621,IF("3-Run"=D1621,E1621*4.27,0)))</f>
        <v>10.5</v>
      </c>
    </row>
    <row r="1622" spans="1:31" x14ac:dyDescent="0.25">
      <c r="A1622" s="50">
        <v>1621</v>
      </c>
      <c r="B1622" s="51">
        <v>41016</v>
      </c>
      <c r="C1622" s="75">
        <f>B1622</f>
        <v>41016</v>
      </c>
      <c r="D1622" s="50" t="s">
        <v>1223</v>
      </c>
      <c r="E1622" s="50">
        <v>3.2</v>
      </c>
      <c r="F1622" s="50">
        <v>0</v>
      </c>
      <c r="G1622" s="50">
        <v>29</v>
      </c>
      <c r="H1622" s="50">
        <v>42</v>
      </c>
      <c r="I1622" s="53">
        <f>IF(E1622&gt;0,TIME(F1622,G1622,H1622),"")</f>
        <v>2.0625000000000001E-2</v>
      </c>
      <c r="J1622" s="54">
        <f>IF(E1622&gt;0,TIME(F1622,G1622,H1622)/E1622,"")</f>
        <v>6.4453124999999997E-3</v>
      </c>
      <c r="K1622" s="50" t="s">
        <v>771</v>
      </c>
      <c r="L1622" s="50" t="s">
        <v>946</v>
      </c>
      <c r="M1622" s="55">
        <f>IF(D1622&gt;0,0.0416666666666667/J1622,"")</f>
        <v>6.4646464646464699</v>
      </c>
      <c r="N1622" s="50">
        <v>0</v>
      </c>
      <c r="O1622" s="50" t="s">
        <v>526</v>
      </c>
      <c r="Q1622" s="151">
        <f>IF("1-Swim"=D1622,J1622*2.4,IF("2-Bike"=D1622,J1622*112,IF("3-Run"=D1622,J1622*26.2,0)))</f>
        <v>0.16886718749999999</v>
      </c>
      <c r="R1622" s="151">
        <f>Q1622/2</f>
        <v>8.4433593749999994E-2</v>
      </c>
      <c r="S1622" s="53">
        <f>J1622*26.2</f>
        <v>0.16886718749999999</v>
      </c>
      <c r="T1622" s="53">
        <f>(J1622+0.0013889)*26.2</f>
        <v>0.20525636749999998</v>
      </c>
      <c r="U1622" s="53">
        <f>S1622/2</f>
        <v>8.4433593749999994E-2</v>
      </c>
      <c r="V1622" s="53">
        <f>T1622/2</f>
        <v>0.10262818374999999</v>
      </c>
      <c r="W1622" s="50">
        <f>RANK(J1622,J:J,1)</f>
        <v>972</v>
      </c>
      <c r="X1622" s="50">
        <f>YEAR(B1622)</f>
        <v>2012</v>
      </c>
      <c r="Y1622" s="50">
        <f>MONTH(B1622)</f>
        <v>4</v>
      </c>
      <c r="Z1622" s="56">
        <f>X1622*100+Y1622</f>
        <v>201204</v>
      </c>
      <c r="AA1622" s="56">
        <f>WEEKNUM(B1622,1)</f>
        <v>16</v>
      </c>
      <c r="AB1622" s="58">
        <f>IF(ISBLANK(B1622)," ",MAX(B1622-B1621-1,0))</f>
        <v>2</v>
      </c>
      <c r="AC1622" s="56">
        <f>DAY(B1622)</f>
        <v>17</v>
      </c>
      <c r="AD1622" s="53">
        <f>U1622+V1622</f>
        <v>0.18706177749999997</v>
      </c>
      <c r="AE1622" s="56">
        <f>IF("1-Swim"=D1622,E1622*46.7,IF("2-Bike"=D1622,E1622,IF("3-Run"=D1622,E1622*4.27,0)))</f>
        <v>13.664</v>
      </c>
    </row>
    <row r="1623" spans="1:31" x14ac:dyDescent="0.25">
      <c r="A1623" s="50">
        <v>1622</v>
      </c>
      <c r="B1623" s="51">
        <v>41019</v>
      </c>
      <c r="C1623" s="75">
        <f>B1623</f>
        <v>41019</v>
      </c>
      <c r="D1623" s="50" t="s">
        <v>1224</v>
      </c>
      <c r="E1623" s="50">
        <v>53.1</v>
      </c>
      <c r="F1623" s="50">
        <v>4</v>
      </c>
      <c r="G1623" s="50">
        <v>30</v>
      </c>
      <c r="H1623" s="50">
        <v>13</v>
      </c>
      <c r="I1623" s="53">
        <f>IF(E1623&gt;0,TIME(F1623,G1623,H1623),"")</f>
        <v>0.18765046296296295</v>
      </c>
      <c r="J1623" s="54">
        <f>IF(E1623&gt;0,TIME(F1623,G1623,H1623)/E1623,"")</f>
        <v>3.5339070237846129E-3</v>
      </c>
      <c r="K1623" s="50" t="s">
        <v>930</v>
      </c>
      <c r="L1623" s="50" t="s">
        <v>947</v>
      </c>
      <c r="M1623" s="55">
        <f>IF(D1623&gt;0,0.0416666666666667/J1623,"")</f>
        <v>11.790538456793941</v>
      </c>
      <c r="N1623" s="50">
        <v>142</v>
      </c>
      <c r="O1623" s="50" t="s">
        <v>255</v>
      </c>
      <c r="P1623" s="50" t="s">
        <v>948</v>
      </c>
      <c r="Q1623" s="151">
        <f>IF("1-Swim"=D1623,J1623*2.4,IF("2-Bike"=D1623,J1623*112,IF("3-Run"=D1623,J1623*26.2,0)))</f>
        <v>0.39579758666387665</v>
      </c>
      <c r="R1623" s="151">
        <f>Q1623/2</f>
        <v>0.19789879333193833</v>
      </c>
      <c r="S1623" s="53">
        <f>J1623*26.2</f>
        <v>9.2588364023156858E-2</v>
      </c>
      <c r="T1623" s="53">
        <f>(J1623+0.0013889)*26.2</f>
        <v>0.12897754402315684</v>
      </c>
      <c r="U1623" s="53">
        <f>S1623/2</f>
        <v>4.6294182011578429E-2</v>
      </c>
      <c r="V1623" s="53">
        <f>T1623/2</f>
        <v>6.4488772011578419E-2</v>
      </c>
      <c r="W1623" s="50">
        <f>RANK(J1623,J:J,1)</f>
        <v>707</v>
      </c>
      <c r="X1623" s="50">
        <f>YEAR(B1623)</f>
        <v>2012</v>
      </c>
      <c r="Y1623" s="50">
        <f>MONTH(B1623)</f>
        <v>4</v>
      </c>
      <c r="Z1623" s="56">
        <f>X1623*100+Y1623</f>
        <v>201204</v>
      </c>
      <c r="AA1623" s="56">
        <f>WEEKNUM(B1623,1)</f>
        <v>16</v>
      </c>
      <c r="AB1623" s="58">
        <f>IF(ISBLANK(B1623)," ",MAX(B1623-B1622-1,0))</f>
        <v>2</v>
      </c>
      <c r="AC1623" s="56">
        <f>DAY(B1623)</f>
        <v>20</v>
      </c>
      <c r="AD1623" s="53">
        <f>U1623+V1623</f>
        <v>0.11078295402315685</v>
      </c>
      <c r="AE1623" s="56">
        <f>IF("1-Swim"=D1623,E1623*46.7,IF("2-Bike"=D1623,E1623,IF("3-Run"=D1623,E1623*4.27,0)))</f>
        <v>53.1</v>
      </c>
    </row>
    <row r="1624" spans="1:31" x14ac:dyDescent="0.25">
      <c r="A1624" s="50">
        <v>1623</v>
      </c>
      <c r="B1624" s="51">
        <v>41020</v>
      </c>
      <c r="C1624" s="75">
        <f>B1624</f>
        <v>41020</v>
      </c>
      <c r="D1624" s="50" t="s">
        <v>1225</v>
      </c>
      <c r="E1624" s="50">
        <v>0.31</v>
      </c>
      <c r="F1624" s="50">
        <v>0</v>
      </c>
      <c r="G1624" s="50">
        <v>13</v>
      </c>
      <c r="H1624" s="50">
        <v>30</v>
      </c>
      <c r="I1624" s="53">
        <f>IF(E1624&gt;0,TIME(F1624,G1624,H1624),"")</f>
        <v>9.3749999999999997E-3</v>
      </c>
      <c r="J1624" s="54">
        <f>IF(E1624&gt;0,TIME(F1624,G1624,H1624)/E1624,"")</f>
        <v>3.0241935483870965E-2</v>
      </c>
      <c r="K1624" s="50" t="s">
        <v>949</v>
      </c>
      <c r="L1624" s="50" t="s">
        <v>950</v>
      </c>
      <c r="M1624" s="55">
        <f>IF(D1624&gt;0,0.0416666666666667/J1624,"")</f>
        <v>1.3777777777777789</v>
      </c>
      <c r="N1624" s="50">
        <v>0</v>
      </c>
      <c r="O1624" s="50" t="s">
        <v>330</v>
      </c>
      <c r="P1624" s="50" t="s">
        <v>951</v>
      </c>
      <c r="Q1624" s="151">
        <f>IF("1-Swim"=D1624,J1624*2.4,IF("2-Bike"=D1624,J1624*112,IF("3-Run"=D1624,J1624*26.2,0)))</f>
        <v>7.2580645161290314E-2</v>
      </c>
      <c r="R1624" s="151">
        <f>Q1624/2</f>
        <v>3.6290322580645157E-2</v>
      </c>
      <c r="S1624" s="53">
        <f>J1624*26.2</f>
        <v>0.79233870967741926</v>
      </c>
      <c r="T1624" s="53">
        <f>(J1624+0.0013889)*26.2</f>
        <v>0.82872788967741928</v>
      </c>
      <c r="U1624" s="53">
        <f>S1624/2</f>
        <v>0.39616935483870963</v>
      </c>
      <c r="V1624" s="53">
        <f>T1624/2</f>
        <v>0.41436394483870964</v>
      </c>
      <c r="W1624" s="50">
        <f>RANK(J1624,J:J,1)</f>
        <v>3355</v>
      </c>
      <c r="X1624" s="50">
        <f>YEAR(B1624)</f>
        <v>2012</v>
      </c>
      <c r="Y1624" s="50">
        <f>MONTH(B1624)</f>
        <v>4</v>
      </c>
      <c r="Z1624" s="56">
        <f>X1624*100+Y1624</f>
        <v>201204</v>
      </c>
      <c r="AA1624" s="56">
        <f>WEEKNUM(B1624,1)</f>
        <v>16</v>
      </c>
      <c r="AB1624" s="58">
        <f>IF(ISBLANK(B1624)," ",MAX(B1624-B1623-1,0))</f>
        <v>0</v>
      </c>
      <c r="AC1624" s="56">
        <f>DAY(B1624)</f>
        <v>21</v>
      </c>
      <c r="AD1624" s="53">
        <f>U1624+V1624</f>
        <v>0.81053329967741927</v>
      </c>
      <c r="AE1624" s="56">
        <f>IF("1-Swim"=D1624,E1624*46.7,IF("2-Bike"=D1624,E1624,IF("3-Run"=D1624,E1624*4.27,0)))</f>
        <v>14.477</v>
      </c>
    </row>
    <row r="1625" spans="1:31" x14ac:dyDescent="0.25">
      <c r="A1625" s="50">
        <v>1624</v>
      </c>
      <c r="B1625" s="51">
        <v>41023</v>
      </c>
      <c r="C1625" s="75">
        <f>B1625</f>
        <v>41023</v>
      </c>
      <c r="D1625" s="50" t="s">
        <v>1223</v>
      </c>
      <c r="E1625" s="50">
        <v>3.1</v>
      </c>
      <c r="F1625" s="50">
        <v>0</v>
      </c>
      <c r="G1625" s="50">
        <v>28</v>
      </c>
      <c r="H1625" s="50">
        <v>16</v>
      </c>
      <c r="I1625" s="53">
        <f>IF(E1625&gt;0,TIME(F1625,G1625,H1625),"")</f>
        <v>1.9629629629629629E-2</v>
      </c>
      <c r="J1625" s="54">
        <f>IF(E1625&gt;0,TIME(F1625,G1625,H1625)/E1625,"")</f>
        <v>6.3321385902031062E-3</v>
      </c>
      <c r="K1625" s="50" t="s">
        <v>774</v>
      </c>
      <c r="L1625" s="50" t="s">
        <v>927</v>
      </c>
      <c r="M1625" s="55">
        <f>IF(D1625&gt;0,0.0416666666666667/J1625,"")</f>
        <v>6.5801886792452882</v>
      </c>
      <c r="N1625" s="50">
        <v>158</v>
      </c>
      <c r="O1625" s="50" t="s">
        <v>198</v>
      </c>
      <c r="Q1625" s="151">
        <f>IF("1-Swim"=D1625,J1625*2.4,IF("2-Bike"=D1625,J1625*112,IF("3-Run"=D1625,J1625*26.2,0)))</f>
        <v>0.16590203106332138</v>
      </c>
      <c r="R1625" s="151">
        <f>Q1625/2</f>
        <v>8.2951015531660691E-2</v>
      </c>
      <c r="S1625" s="53">
        <f>J1625*26.2</f>
        <v>0.16590203106332138</v>
      </c>
      <c r="T1625" s="53">
        <f>(J1625+0.0013889)*26.2</f>
        <v>0.20229121106332137</v>
      </c>
      <c r="U1625" s="53">
        <f>S1625/2</f>
        <v>8.2951015531660691E-2</v>
      </c>
      <c r="V1625" s="53">
        <f>T1625/2</f>
        <v>0.10114560553166069</v>
      </c>
      <c r="W1625" s="50">
        <f>RANK(J1625,J:J,1)</f>
        <v>905</v>
      </c>
      <c r="X1625" s="50">
        <f>YEAR(B1625)</f>
        <v>2012</v>
      </c>
      <c r="Y1625" s="50">
        <f>MONTH(B1625)</f>
        <v>4</v>
      </c>
      <c r="Z1625" s="56">
        <f>X1625*100+Y1625</f>
        <v>201204</v>
      </c>
      <c r="AA1625" s="56">
        <f>WEEKNUM(B1625,1)</f>
        <v>17</v>
      </c>
      <c r="AB1625" s="58">
        <f>IF(ISBLANK(B1625)," ",MAX(B1625-B1624-1,0))</f>
        <v>2</v>
      </c>
      <c r="AC1625" s="56">
        <f>DAY(B1625)</f>
        <v>24</v>
      </c>
      <c r="AD1625" s="53">
        <f>U1625+V1625</f>
        <v>0.18409662106332136</v>
      </c>
      <c r="AE1625" s="56">
        <f>IF("1-Swim"=D1625,E1625*46.7,IF("2-Bike"=D1625,E1625,IF("3-Run"=D1625,E1625*4.27,0)))</f>
        <v>13.236999999999998</v>
      </c>
    </row>
    <row r="1626" spans="1:31" x14ac:dyDescent="0.25">
      <c r="A1626" s="50">
        <v>1625</v>
      </c>
      <c r="B1626" s="51">
        <v>41025</v>
      </c>
      <c r="C1626" s="75">
        <f>B1626</f>
        <v>41025</v>
      </c>
      <c r="D1626" s="50" t="s">
        <v>1223</v>
      </c>
      <c r="E1626" s="50">
        <v>3.1</v>
      </c>
      <c r="F1626" s="50">
        <v>0</v>
      </c>
      <c r="G1626" s="50">
        <v>30</v>
      </c>
      <c r="H1626" s="50">
        <v>42</v>
      </c>
      <c r="I1626" s="53">
        <f>IF(E1626&gt;0,TIME(F1626,G1626,H1626),"")</f>
        <v>2.1319444444444443E-2</v>
      </c>
      <c r="J1626" s="54">
        <f>IF(E1626&gt;0,TIME(F1626,G1626,H1626)/E1626,"")</f>
        <v>6.8772401433691748E-3</v>
      </c>
      <c r="K1626" s="50" t="s">
        <v>774</v>
      </c>
      <c r="L1626" s="50" t="s">
        <v>927</v>
      </c>
      <c r="M1626" s="55">
        <f>IF(D1626&gt;0,0.0416666666666667/J1626,"")</f>
        <v>6.0586319218241096</v>
      </c>
      <c r="N1626" s="50">
        <v>148</v>
      </c>
      <c r="O1626" s="50" t="s">
        <v>198</v>
      </c>
      <c r="P1626" s="50" t="s">
        <v>952</v>
      </c>
      <c r="Q1626" s="151">
        <f>IF("1-Swim"=D1626,J1626*2.4,IF("2-Bike"=D1626,J1626*112,IF("3-Run"=D1626,J1626*26.2,0)))</f>
        <v>0.18018369175627238</v>
      </c>
      <c r="R1626" s="151">
        <f>Q1626/2</f>
        <v>9.0091845878136192E-2</v>
      </c>
      <c r="S1626" s="53">
        <f>J1626*26.2</f>
        <v>0.18018369175627238</v>
      </c>
      <c r="T1626" s="53">
        <f>(J1626+0.0013889)*26.2</f>
        <v>0.21657287175627235</v>
      </c>
      <c r="U1626" s="53">
        <f>S1626/2</f>
        <v>9.0091845878136192E-2</v>
      </c>
      <c r="V1626" s="53">
        <f>T1626/2</f>
        <v>0.10828643587813618</v>
      </c>
      <c r="W1626" s="50">
        <f>RANK(J1626,J:J,1)</f>
        <v>1410</v>
      </c>
      <c r="X1626" s="50">
        <f>YEAR(B1626)</f>
        <v>2012</v>
      </c>
      <c r="Y1626" s="50">
        <f>MONTH(B1626)</f>
        <v>4</v>
      </c>
      <c r="Z1626" s="56">
        <f>X1626*100+Y1626</f>
        <v>201204</v>
      </c>
      <c r="AA1626" s="56">
        <f>WEEKNUM(B1626,1)</f>
        <v>17</v>
      </c>
      <c r="AB1626" s="58">
        <f>IF(ISBLANK(B1626)," ",MAX(B1626-B1625-1,0))</f>
        <v>1</v>
      </c>
      <c r="AC1626" s="56">
        <f>DAY(B1626)</f>
        <v>26</v>
      </c>
      <c r="AD1626" s="53">
        <f>U1626+V1626</f>
        <v>0.19837828175627237</v>
      </c>
      <c r="AE1626" s="56">
        <f>IF("1-Swim"=D1626,E1626*46.7,IF("2-Bike"=D1626,E1626,IF("3-Run"=D1626,E1626*4.27,0)))</f>
        <v>13.236999999999998</v>
      </c>
    </row>
    <row r="1627" spans="1:31" x14ac:dyDescent="0.25">
      <c r="A1627" s="50">
        <v>1626</v>
      </c>
      <c r="B1627" s="51">
        <v>41028</v>
      </c>
      <c r="C1627" s="75">
        <f>B1627</f>
        <v>41028</v>
      </c>
      <c r="D1627" s="50" t="s">
        <v>1223</v>
      </c>
      <c r="E1627" s="50">
        <v>13.1</v>
      </c>
      <c r="F1627" s="50">
        <v>2</v>
      </c>
      <c r="G1627" s="50">
        <v>10</v>
      </c>
      <c r="H1627" s="50">
        <v>4</v>
      </c>
      <c r="I1627" s="53">
        <f>IF(E1627&gt;0,TIME(F1627,G1627,H1627),"")</f>
        <v>9.0324074074074071E-2</v>
      </c>
      <c r="J1627" s="54">
        <f>IF(E1627&gt;0,TIME(F1627,G1627,H1627)/E1627,"")</f>
        <v>6.89496748657054E-3</v>
      </c>
      <c r="K1627" s="50" t="s">
        <v>936</v>
      </c>
      <c r="L1627" s="50" t="s">
        <v>953</v>
      </c>
      <c r="M1627" s="55">
        <f>IF(D1627&gt;0,0.0416666666666667/J1627,"")</f>
        <v>6.0430548436699176</v>
      </c>
      <c r="N1627" s="50">
        <v>166</v>
      </c>
      <c r="O1627" s="50" t="s">
        <v>526</v>
      </c>
      <c r="Q1627" s="151">
        <f>IF("1-Swim"=D1627,J1627*2.4,IF("2-Bike"=D1627,J1627*112,IF("3-Run"=D1627,J1627*26.2,0)))</f>
        <v>0.18064814814814814</v>
      </c>
      <c r="R1627" s="151">
        <f>Q1627/2</f>
        <v>9.0324074074074071E-2</v>
      </c>
      <c r="S1627" s="53">
        <f>J1627*26.2</f>
        <v>0.18064814814814814</v>
      </c>
      <c r="T1627" s="53">
        <f>(J1627+0.0013889)*26.2</f>
        <v>0.21703732814814813</v>
      </c>
      <c r="U1627" s="53">
        <f>S1627/2</f>
        <v>9.0324074074074071E-2</v>
      </c>
      <c r="V1627" s="53">
        <f>T1627/2</f>
        <v>0.10851866407407407</v>
      </c>
      <c r="W1627" s="50">
        <f>RANK(J1627,J:J,1)</f>
        <v>1428</v>
      </c>
      <c r="X1627" s="50">
        <f>YEAR(B1627)</f>
        <v>2012</v>
      </c>
      <c r="Y1627" s="50">
        <f>MONTH(B1627)</f>
        <v>4</v>
      </c>
      <c r="Z1627" s="56">
        <f>X1627*100+Y1627</f>
        <v>201204</v>
      </c>
      <c r="AA1627" s="56">
        <f>WEEKNUM(B1627,1)</f>
        <v>18</v>
      </c>
      <c r="AB1627" s="58">
        <f>IF(ISBLANK(B1627)," ",MAX(B1627-B1626-1,0))</f>
        <v>2</v>
      </c>
      <c r="AC1627" s="56">
        <f>DAY(B1627)</f>
        <v>29</v>
      </c>
      <c r="AD1627" s="53">
        <f>U1627+V1627</f>
        <v>0.19884273814814812</v>
      </c>
      <c r="AE1627" s="56">
        <f>IF("1-Swim"=D1627,E1627*46.7,IF("2-Bike"=D1627,E1627,IF("3-Run"=D1627,E1627*4.27,0)))</f>
        <v>55.936999999999991</v>
      </c>
    </row>
    <row r="1628" spans="1:31" x14ac:dyDescent="0.25">
      <c r="A1628" s="50">
        <v>1627</v>
      </c>
      <c r="B1628" s="51">
        <v>41028</v>
      </c>
      <c r="C1628" s="75">
        <f>B1628</f>
        <v>41028</v>
      </c>
      <c r="D1628" s="50" t="s">
        <v>713</v>
      </c>
      <c r="E1628" s="50">
        <v>1</v>
      </c>
      <c r="F1628" s="50">
        <v>0</v>
      </c>
      <c r="G1628" s="50">
        <v>10</v>
      </c>
      <c r="H1628" s="50">
        <v>11</v>
      </c>
      <c r="I1628" s="53">
        <f>IF(E1628&gt;0,TIME(F1628,G1628,H1628),"")</f>
        <v>7.0717592592592594E-3</v>
      </c>
      <c r="J1628" s="54">
        <f>IF(E1628&gt;0,TIME(F1628,G1628,H1628)/E1628,"")</f>
        <v>7.0717592592592594E-3</v>
      </c>
      <c r="K1628" s="50" t="s">
        <v>936</v>
      </c>
      <c r="L1628" s="50" t="s">
        <v>953</v>
      </c>
      <c r="M1628" s="55">
        <f>IF(D1628&gt;0,0.0416666666666667/J1628,"")</f>
        <v>5.891980360065471</v>
      </c>
      <c r="N1628" s="50">
        <v>158</v>
      </c>
      <c r="O1628" s="50" t="s">
        <v>526</v>
      </c>
      <c r="Q1628" s="151">
        <f>IF("1-Swim"=D1628,J1628*2.4,IF("2-Bike"=D1628,J1628*112,IF("3-Run"=D1628,J1628*26.2,0)))</f>
        <v>0</v>
      </c>
      <c r="R1628" s="151">
        <f>Q1628/2</f>
        <v>0</v>
      </c>
      <c r="S1628" s="53">
        <f>J1628*26.2</f>
        <v>0.18528009259259259</v>
      </c>
      <c r="T1628" s="53">
        <f>(J1628+0.0013889)*26.2</f>
        <v>0.22166927259259259</v>
      </c>
      <c r="U1628" s="53">
        <f>S1628/2</f>
        <v>9.2640046296296297E-2</v>
      </c>
      <c r="V1628" s="53">
        <f>T1628/2</f>
        <v>0.11083463629629629</v>
      </c>
      <c r="W1628" s="50">
        <f>RANK(J1628,J:J,1)</f>
        <v>1637</v>
      </c>
      <c r="X1628" s="50">
        <f>YEAR(B1628)</f>
        <v>2012</v>
      </c>
      <c r="Y1628" s="50">
        <f>MONTH(B1628)</f>
        <v>4</v>
      </c>
      <c r="Z1628" s="56">
        <f>X1628*100+Y1628</f>
        <v>201204</v>
      </c>
      <c r="AA1628" s="56">
        <f>WEEKNUM(B1628,1)</f>
        <v>18</v>
      </c>
      <c r="AB1628" s="58">
        <f>IF(ISBLANK(B1628)," ",MAX(B1628-B1627-1,0))</f>
        <v>0</v>
      </c>
      <c r="AC1628" s="56">
        <f>DAY(B1628)</f>
        <v>29</v>
      </c>
      <c r="AD1628" s="53">
        <f>U1628+V1628</f>
        <v>0.2034746825925926</v>
      </c>
      <c r="AE1628" s="56">
        <f>IF("1-Swim"=D1628,E1628*46.7,IF("2-Bike"=D1628,E1628,IF("3-Run"=D1628,E1628*4.27,0)))</f>
        <v>0</v>
      </c>
    </row>
    <row r="1629" spans="1:31" x14ac:dyDescent="0.25">
      <c r="A1629" s="50">
        <v>1628</v>
      </c>
      <c r="B1629" s="51">
        <v>41028</v>
      </c>
      <c r="C1629" s="75">
        <f>B1629</f>
        <v>41028</v>
      </c>
      <c r="D1629" s="50" t="s">
        <v>714</v>
      </c>
      <c r="E1629" s="50">
        <v>1</v>
      </c>
      <c r="F1629" s="50">
        <v>0</v>
      </c>
      <c r="G1629" s="50">
        <v>9</v>
      </c>
      <c r="H1629" s="50">
        <v>49</v>
      </c>
      <c r="I1629" s="53">
        <f>IF(E1629&gt;0,TIME(F1629,G1629,H1629),"")</f>
        <v>6.8171296296296287E-3</v>
      </c>
      <c r="J1629" s="54">
        <f>IF(E1629&gt;0,TIME(F1629,G1629,H1629)/E1629,"")</f>
        <v>6.8171296296296287E-3</v>
      </c>
      <c r="K1629" s="50" t="s">
        <v>936</v>
      </c>
      <c r="L1629" s="50" t="s">
        <v>953</v>
      </c>
      <c r="M1629" s="55">
        <f>IF(D1629&gt;0,0.0416666666666667/J1629,"")</f>
        <v>6.1120543293718219</v>
      </c>
      <c r="N1629" s="50">
        <v>156</v>
      </c>
      <c r="O1629" s="50" t="s">
        <v>526</v>
      </c>
      <c r="Q1629" s="151">
        <f>IF("1-Swim"=D1629,J1629*2.4,IF("2-Bike"=D1629,J1629*112,IF("3-Run"=D1629,J1629*26.2,0)))</f>
        <v>0</v>
      </c>
      <c r="R1629" s="151">
        <f>Q1629/2</f>
        <v>0</v>
      </c>
      <c r="S1629" s="53">
        <f>J1629*26.2</f>
        <v>0.17860879629629628</v>
      </c>
      <c r="T1629" s="53">
        <f>(J1629+0.0013889)*26.2</f>
        <v>0.21499797629629624</v>
      </c>
      <c r="U1629" s="53">
        <f>S1629/2</f>
        <v>8.930439814814814E-2</v>
      </c>
      <c r="V1629" s="53">
        <f>T1629/2</f>
        <v>0.10749898814814812</v>
      </c>
      <c r="W1629" s="50">
        <f>RANK(J1629,J:J,1)</f>
        <v>1324</v>
      </c>
      <c r="X1629" s="50">
        <f>YEAR(B1629)</f>
        <v>2012</v>
      </c>
      <c r="Y1629" s="50">
        <f>MONTH(B1629)</f>
        <v>4</v>
      </c>
      <c r="Z1629" s="56">
        <f>X1629*100+Y1629</f>
        <v>201204</v>
      </c>
      <c r="AA1629" s="56">
        <f>WEEKNUM(B1629,1)</f>
        <v>18</v>
      </c>
      <c r="AB1629" s="58">
        <f>IF(ISBLANK(B1629)," ",MAX(B1629-B1625-1,0))</f>
        <v>4</v>
      </c>
      <c r="AC1629" s="56">
        <f>DAY(B1629)</f>
        <v>29</v>
      </c>
      <c r="AD1629" s="53">
        <f>U1629+V1629</f>
        <v>0.19680338629629626</v>
      </c>
      <c r="AE1629" s="56">
        <f>IF("1-Swim"=D1629,E1629*46.7,IF("2-Bike"=D1629,E1629,IF("3-Run"=D1629,E1629*4.27,0)))</f>
        <v>0</v>
      </c>
    </row>
    <row r="1630" spans="1:31" x14ac:dyDescent="0.25">
      <c r="A1630" s="50">
        <v>1629</v>
      </c>
      <c r="B1630" s="51">
        <v>41028</v>
      </c>
      <c r="C1630" s="75">
        <f>B1630</f>
        <v>41028</v>
      </c>
      <c r="D1630" s="50" t="s">
        <v>715</v>
      </c>
      <c r="E1630" s="50">
        <v>1</v>
      </c>
      <c r="F1630" s="50">
        <v>0</v>
      </c>
      <c r="G1630" s="50">
        <v>9</v>
      </c>
      <c r="H1630" s="50">
        <v>46</v>
      </c>
      <c r="I1630" s="53">
        <f>IF(E1630&gt;0,TIME(F1630,G1630,H1630),"")</f>
        <v>6.782407407407408E-3</v>
      </c>
      <c r="J1630" s="54">
        <f>IF(E1630&gt;0,TIME(F1630,G1630,H1630)/E1630,"")</f>
        <v>6.782407407407408E-3</v>
      </c>
      <c r="K1630" s="50" t="s">
        <v>936</v>
      </c>
      <c r="L1630" s="50" t="s">
        <v>953</v>
      </c>
      <c r="M1630" s="55">
        <f>IF(D1630&gt;0,0.0416666666666667/J1630,"")</f>
        <v>6.1433447098976153</v>
      </c>
      <c r="N1630" s="50">
        <v>161</v>
      </c>
      <c r="O1630" s="50" t="s">
        <v>526</v>
      </c>
      <c r="Q1630" s="151">
        <f>IF("1-Swim"=D1630,J1630*2.4,IF("2-Bike"=D1630,J1630*112,IF("3-Run"=D1630,J1630*26.2,0)))</f>
        <v>0</v>
      </c>
      <c r="R1630" s="151">
        <f>Q1630/2</f>
        <v>0</v>
      </c>
      <c r="S1630" s="53">
        <f>J1630*26.2</f>
        <v>0.17769907407407409</v>
      </c>
      <c r="T1630" s="53">
        <f>(J1630+0.0013889)*26.2</f>
        <v>0.21408825407407406</v>
      </c>
      <c r="U1630" s="53">
        <f>S1630/2</f>
        <v>8.8849537037037046E-2</v>
      </c>
      <c r="V1630" s="53">
        <f>T1630/2</f>
        <v>0.10704412703703703</v>
      </c>
      <c r="W1630" s="50">
        <f>RANK(J1630,J:J,1)</f>
        <v>1288</v>
      </c>
      <c r="X1630" s="50">
        <f>YEAR(B1630)</f>
        <v>2012</v>
      </c>
      <c r="Y1630" s="50">
        <f>MONTH(B1630)</f>
        <v>4</v>
      </c>
      <c r="Z1630" s="56">
        <f>X1630*100+Y1630</f>
        <v>201204</v>
      </c>
      <c r="AA1630" s="56">
        <f>WEEKNUM(B1630,1)</f>
        <v>18</v>
      </c>
      <c r="AB1630" s="58">
        <f>IF(ISBLANK(B1630)," ",MAX(B1630-B1629-1,0))</f>
        <v>0</v>
      </c>
      <c r="AC1630" s="56">
        <f>DAY(B1630)</f>
        <v>29</v>
      </c>
      <c r="AD1630" s="53">
        <f>U1630+V1630</f>
        <v>0.19589366407407408</v>
      </c>
      <c r="AE1630" s="56">
        <f>IF("1-Swim"=D1630,E1630*46.7,IF("2-Bike"=D1630,E1630,IF("3-Run"=D1630,E1630*4.27,0)))</f>
        <v>0</v>
      </c>
    </row>
    <row r="1631" spans="1:31" x14ac:dyDescent="0.25">
      <c r="A1631" s="50">
        <v>1630</v>
      </c>
      <c r="B1631" s="51">
        <v>41028</v>
      </c>
      <c r="C1631" s="75">
        <f>B1631</f>
        <v>41028</v>
      </c>
      <c r="D1631" s="50" t="s">
        <v>716</v>
      </c>
      <c r="E1631" s="50">
        <v>1</v>
      </c>
      <c r="F1631" s="50">
        <v>0</v>
      </c>
      <c r="G1631" s="50">
        <v>9</v>
      </c>
      <c r="H1631" s="50">
        <v>48</v>
      </c>
      <c r="I1631" s="53">
        <f>IF(E1631&gt;0,TIME(F1631,G1631,H1631),"")</f>
        <v>6.8055555555555569E-3</v>
      </c>
      <c r="J1631" s="54">
        <f>IF(E1631&gt;0,TIME(F1631,G1631,H1631)/E1631,"")</f>
        <v>6.8055555555555569E-3</v>
      </c>
      <c r="K1631" s="50" t="s">
        <v>936</v>
      </c>
      <c r="L1631" s="50" t="s">
        <v>953</v>
      </c>
      <c r="M1631" s="55">
        <f>IF(D1631&gt;0,0.0416666666666667/J1631,"")</f>
        <v>6.12244897959184</v>
      </c>
      <c r="N1631" s="50">
        <v>163</v>
      </c>
      <c r="O1631" s="50" t="s">
        <v>526</v>
      </c>
      <c r="Q1631" s="151">
        <f>IF("1-Swim"=D1631,J1631*2.4,IF("2-Bike"=D1631,J1631*112,IF("3-Run"=D1631,J1631*26.2,0)))</f>
        <v>0</v>
      </c>
      <c r="R1631" s="151">
        <f>Q1631/2</f>
        <v>0</v>
      </c>
      <c r="S1631" s="53">
        <f>J1631*26.2</f>
        <v>0.17830555555555558</v>
      </c>
      <c r="T1631" s="53">
        <f>(J1631+0.0013889)*26.2</f>
        <v>0.21469473555555557</v>
      </c>
      <c r="U1631" s="53">
        <f>S1631/2</f>
        <v>8.9152777777777789E-2</v>
      </c>
      <c r="V1631" s="53">
        <f>T1631/2</f>
        <v>0.10734736777777779</v>
      </c>
      <c r="W1631" s="50">
        <f>RANK(J1631,J:J,1)</f>
        <v>1309</v>
      </c>
      <c r="X1631" s="50">
        <f>YEAR(B1631)</f>
        <v>2012</v>
      </c>
      <c r="Y1631" s="50">
        <f>MONTH(B1631)</f>
        <v>4</v>
      </c>
      <c r="Z1631" s="56">
        <f>X1631*100+Y1631</f>
        <v>201204</v>
      </c>
      <c r="AA1631" s="56">
        <f>WEEKNUM(B1631,1)</f>
        <v>18</v>
      </c>
      <c r="AB1631" s="58">
        <f>IF(ISBLANK(B1631)," ",MAX(B1631-B1630-1,0))</f>
        <v>0</v>
      </c>
      <c r="AC1631" s="56">
        <f>DAY(B1631)</f>
        <v>29</v>
      </c>
      <c r="AD1631" s="53">
        <f>U1631+V1631</f>
        <v>0.19650014555555556</v>
      </c>
      <c r="AE1631" s="56">
        <f>IF("1-Swim"=D1631,E1631*46.7,IF("2-Bike"=D1631,E1631,IF("3-Run"=D1631,E1631*4.27,0)))</f>
        <v>0</v>
      </c>
    </row>
    <row r="1632" spans="1:31" x14ac:dyDescent="0.25">
      <c r="A1632" s="50">
        <v>1631</v>
      </c>
      <c r="B1632" s="51">
        <v>41028</v>
      </c>
      <c r="C1632" s="75">
        <f>B1632</f>
        <v>41028</v>
      </c>
      <c r="D1632" s="50" t="s">
        <v>717</v>
      </c>
      <c r="E1632" s="50">
        <v>1</v>
      </c>
      <c r="F1632" s="50">
        <v>0</v>
      </c>
      <c r="G1632" s="50">
        <v>9</v>
      </c>
      <c r="H1632" s="50">
        <v>45</v>
      </c>
      <c r="I1632" s="53">
        <f>IF(E1632&gt;0,TIME(F1632,G1632,H1632),"")</f>
        <v>6.7708333333333336E-3</v>
      </c>
      <c r="J1632" s="54">
        <f>IF(E1632&gt;0,TIME(F1632,G1632,H1632)/E1632,"")</f>
        <v>6.7708333333333336E-3</v>
      </c>
      <c r="K1632" s="50" t="s">
        <v>936</v>
      </c>
      <c r="L1632" s="50" t="s">
        <v>953</v>
      </c>
      <c r="M1632" s="55">
        <f>IF(D1632&gt;0,0.0416666666666667/J1632,"")</f>
        <v>6.1538461538461586</v>
      </c>
      <c r="N1632" s="50">
        <v>164</v>
      </c>
      <c r="O1632" s="50" t="s">
        <v>526</v>
      </c>
      <c r="Q1632" s="151">
        <f>IF("1-Swim"=D1632,J1632*2.4,IF("2-Bike"=D1632,J1632*112,IF("3-Run"=D1632,J1632*26.2,0)))</f>
        <v>0</v>
      </c>
      <c r="R1632" s="151">
        <f>Q1632/2</f>
        <v>0</v>
      </c>
      <c r="S1632" s="53">
        <f>J1632*26.2</f>
        <v>0.17739583333333334</v>
      </c>
      <c r="T1632" s="53">
        <f>(J1632+0.0013889)*26.2</f>
        <v>0.21378501333333333</v>
      </c>
      <c r="U1632" s="53">
        <f>S1632/2</f>
        <v>8.8697916666666668E-2</v>
      </c>
      <c r="V1632" s="53">
        <f>T1632/2</f>
        <v>0.10689250666666666</v>
      </c>
      <c r="W1632" s="50">
        <f>RANK(J1632,J:J,1)</f>
        <v>1276</v>
      </c>
      <c r="X1632" s="50">
        <f>YEAR(B1632)</f>
        <v>2012</v>
      </c>
      <c r="Y1632" s="50">
        <f>MONTH(B1632)</f>
        <v>4</v>
      </c>
      <c r="Z1632" s="56">
        <f>X1632*100+Y1632</f>
        <v>201204</v>
      </c>
      <c r="AA1632" s="56">
        <f>WEEKNUM(B1632,1)</f>
        <v>18</v>
      </c>
      <c r="AB1632" s="58">
        <f>IF(ISBLANK(B1632)," ",MAX(B1632-B1628-1,0))</f>
        <v>0</v>
      </c>
      <c r="AC1632" s="56">
        <f>DAY(B1632)</f>
        <v>29</v>
      </c>
      <c r="AD1632" s="53">
        <f>U1632+V1632</f>
        <v>0.19559042333333332</v>
      </c>
      <c r="AE1632" s="56">
        <f>IF("1-Swim"=D1632,E1632*46.7,IF("2-Bike"=D1632,E1632,IF("3-Run"=D1632,E1632*4.27,0)))</f>
        <v>0</v>
      </c>
    </row>
    <row r="1633" spans="1:31" x14ac:dyDescent="0.25">
      <c r="A1633" s="50">
        <v>1632</v>
      </c>
      <c r="B1633" s="51">
        <v>41028</v>
      </c>
      <c r="C1633" s="75">
        <f>B1633</f>
        <v>41028</v>
      </c>
      <c r="D1633" s="50" t="s">
        <v>718</v>
      </c>
      <c r="E1633" s="50">
        <v>1</v>
      </c>
      <c r="F1633" s="50">
        <v>0</v>
      </c>
      <c r="G1633" s="50">
        <v>9</v>
      </c>
      <c r="H1633" s="50">
        <v>53</v>
      </c>
      <c r="I1633" s="53">
        <f>IF(E1633&gt;0,TIME(F1633,G1633,H1633),"")</f>
        <v>6.8634259259259256E-3</v>
      </c>
      <c r="J1633" s="54">
        <f>IF(E1633&gt;0,TIME(F1633,G1633,H1633)/E1633,"")</f>
        <v>6.8634259259259256E-3</v>
      </c>
      <c r="K1633" s="50" t="s">
        <v>936</v>
      </c>
      <c r="L1633" s="50" t="s">
        <v>953</v>
      </c>
      <c r="M1633" s="55">
        <f>IF(D1633&gt;0,0.0416666666666667/J1633,"")</f>
        <v>6.070826306914002</v>
      </c>
      <c r="N1633" s="50">
        <v>164</v>
      </c>
      <c r="O1633" s="50" t="s">
        <v>526</v>
      </c>
      <c r="Q1633" s="151">
        <f>IF("1-Swim"=D1633,J1633*2.4,IF("2-Bike"=D1633,J1633*112,IF("3-Run"=D1633,J1633*26.2,0)))</f>
        <v>0</v>
      </c>
      <c r="R1633" s="151">
        <f>Q1633/2</f>
        <v>0</v>
      </c>
      <c r="S1633" s="53">
        <f>J1633*26.2</f>
        <v>0.17982175925925925</v>
      </c>
      <c r="T1633" s="53">
        <f>(J1633+0.0013889)*26.2</f>
        <v>0.21621093925925924</v>
      </c>
      <c r="U1633" s="53">
        <f>S1633/2</f>
        <v>8.9910879629629625E-2</v>
      </c>
      <c r="V1633" s="53">
        <f>T1633/2</f>
        <v>0.10810546962962962</v>
      </c>
      <c r="W1633" s="50">
        <f>RANK(J1633,J:J,1)</f>
        <v>1394</v>
      </c>
      <c r="X1633" s="50">
        <f>YEAR(B1633)</f>
        <v>2012</v>
      </c>
      <c r="Y1633" s="50">
        <f>MONTH(B1633)</f>
        <v>4</v>
      </c>
      <c r="Z1633" s="56">
        <f>X1633*100+Y1633</f>
        <v>201204</v>
      </c>
      <c r="AA1633" s="56">
        <f>WEEKNUM(B1633,1)</f>
        <v>18</v>
      </c>
      <c r="AB1633" s="58">
        <f>IF(ISBLANK(B1633)," ",MAX(B1633-B1632-1,0))</f>
        <v>0</v>
      </c>
      <c r="AC1633" s="56">
        <f>DAY(B1633)</f>
        <v>29</v>
      </c>
      <c r="AD1633" s="53">
        <f>U1633+V1633</f>
        <v>0.19801634925925926</v>
      </c>
      <c r="AE1633" s="56">
        <f>IF("1-Swim"=D1633,E1633*46.7,IF("2-Bike"=D1633,E1633,IF("3-Run"=D1633,E1633*4.27,0)))</f>
        <v>0</v>
      </c>
    </row>
    <row r="1634" spans="1:31" x14ac:dyDescent="0.25">
      <c r="A1634" s="50">
        <v>1633</v>
      </c>
      <c r="B1634" s="51">
        <v>41028</v>
      </c>
      <c r="C1634" s="75">
        <f>B1634</f>
        <v>41028</v>
      </c>
      <c r="D1634" s="50" t="s">
        <v>719</v>
      </c>
      <c r="E1634" s="50">
        <v>1</v>
      </c>
      <c r="F1634" s="50">
        <v>0</v>
      </c>
      <c r="G1634" s="50">
        <v>9</v>
      </c>
      <c r="H1634" s="50">
        <v>57</v>
      </c>
      <c r="I1634" s="53">
        <f>IF(E1634&gt;0,TIME(F1634,G1634,H1634),"")</f>
        <v>6.9097222222222225E-3</v>
      </c>
      <c r="J1634" s="54">
        <f>IF(E1634&gt;0,TIME(F1634,G1634,H1634)/E1634,"")</f>
        <v>6.9097222222222225E-3</v>
      </c>
      <c r="K1634" s="50" t="s">
        <v>936</v>
      </c>
      <c r="L1634" s="50" t="s">
        <v>953</v>
      </c>
      <c r="M1634" s="55">
        <f>IF(D1634&gt;0,0.0416666666666667/J1634,"")</f>
        <v>6.030150753768849</v>
      </c>
      <c r="N1634" s="50">
        <v>164</v>
      </c>
      <c r="O1634" s="50" t="s">
        <v>526</v>
      </c>
      <c r="Q1634" s="151">
        <f>IF("1-Swim"=D1634,J1634*2.4,IF("2-Bike"=D1634,J1634*112,IF("3-Run"=D1634,J1634*26.2,0)))</f>
        <v>0</v>
      </c>
      <c r="R1634" s="151">
        <f>Q1634/2</f>
        <v>0</v>
      </c>
      <c r="S1634" s="53">
        <f>J1634*26.2</f>
        <v>0.18103472222222222</v>
      </c>
      <c r="T1634" s="53">
        <f>(J1634+0.0013889)*26.2</f>
        <v>0.21742390222222222</v>
      </c>
      <c r="U1634" s="53">
        <f>S1634/2</f>
        <v>9.0517361111111111E-2</v>
      </c>
      <c r="V1634" s="53">
        <f>T1634/2</f>
        <v>0.10871195111111111</v>
      </c>
      <c r="W1634" s="50">
        <f>RANK(J1634,J:J,1)</f>
        <v>1439</v>
      </c>
      <c r="X1634" s="50">
        <f>YEAR(B1634)</f>
        <v>2012</v>
      </c>
      <c r="Y1634" s="50">
        <f>MONTH(B1634)</f>
        <v>4</v>
      </c>
      <c r="Z1634" s="56">
        <f>X1634*100+Y1634</f>
        <v>201204</v>
      </c>
      <c r="AA1634" s="56">
        <f>WEEKNUM(B1634,1)</f>
        <v>18</v>
      </c>
      <c r="AB1634" s="58">
        <f>IF(ISBLANK(B1634)," ",MAX(B1634-B1633-1,0))</f>
        <v>0</v>
      </c>
      <c r="AC1634" s="56">
        <f>DAY(B1634)</f>
        <v>29</v>
      </c>
      <c r="AD1634" s="53">
        <f>U1634+V1634</f>
        <v>0.19922931222222223</v>
      </c>
      <c r="AE1634" s="56">
        <f>IF("1-Swim"=D1634,E1634*46.7,IF("2-Bike"=D1634,E1634,IF("3-Run"=D1634,E1634*4.27,0)))</f>
        <v>0</v>
      </c>
    </row>
    <row r="1635" spans="1:31" x14ac:dyDescent="0.25">
      <c r="A1635" s="50">
        <v>1634</v>
      </c>
      <c r="B1635" s="51">
        <v>41028</v>
      </c>
      <c r="C1635" s="75">
        <f>B1635</f>
        <v>41028</v>
      </c>
      <c r="D1635" s="50" t="s">
        <v>720</v>
      </c>
      <c r="E1635" s="50">
        <v>1</v>
      </c>
      <c r="F1635" s="50">
        <v>0</v>
      </c>
      <c r="G1635" s="50">
        <v>10</v>
      </c>
      <c r="H1635" s="50">
        <v>12</v>
      </c>
      <c r="I1635" s="53">
        <f>IF(E1635&gt;0,TIME(F1635,G1635,H1635),"")</f>
        <v>7.083333333333333E-3</v>
      </c>
      <c r="J1635" s="54">
        <f>IF(E1635&gt;0,TIME(F1635,G1635,H1635)/E1635,"")</f>
        <v>7.083333333333333E-3</v>
      </c>
      <c r="K1635" s="50" t="s">
        <v>936</v>
      </c>
      <c r="L1635" s="50" t="s">
        <v>953</v>
      </c>
      <c r="M1635" s="55">
        <f>IF(D1635&gt;0,0.0416666666666667/J1635,"")</f>
        <v>5.8823529411764754</v>
      </c>
      <c r="N1635" s="50">
        <v>164</v>
      </c>
      <c r="O1635" s="50" t="s">
        <v>526</v>
      </c>
      <c r="Q1635" s="151">
        <f>IF("1-Swim"=D1635,J1635*2.4,IF("2-Bike"=D1635,J1635*112,IF("3-Run"=D1635,J1635*26.2,0)))</f>
        <v>0</v>
      </c>
      <c r="R1635" s="151">
        <f>Q1635/2</f>
        <v>0</v>
      </c>
      <c r="S1635" s="53">
        <f>J1635*26.2</f>
        <v>0.18558333333333332</v>
      </c>
      <c r="T1635" s="53">
        <f>(J1635+0.0013889)*26.2</f>
        <v>0.22197251333333329</v>
      </c>
      <c r="U1635" s="53">
        <f>S1635/2</f>
        <v>9.2791666666666661E-2</v>
      </c>
      <c r="V1635" s="53">
        <f>T1635/2</f>
        <v>0.11098625666666664</v>
      </c>
      <c r="W1635" s="50">
        <f>RANK(J1635,J:J,1)</f>
        <v>1645</v>
      </c>
      <c r="X1635" s="50">
        <f>YEAR(B1635)</f>
        <v>2012</v>
      </c>
      <c r="Y1635" s="50">
        <f>MONTH(B1635)</f>
        <v>4</v>
      </c>
      <c r="Z1635" s="56">
        <f>X1635*100+Y1635</f>
        <v>201204</v>
      </c>
      <c r="AA1635" s="56">
        <f>WEEKNUM(B1635,1)</f>
        <v>18</v>
      </c>
      <c r="AB1635" s="58">
        <f>IF(ISBLANK(B1635)," ",MAX(B1635-B1631-1,0))</f>
        <v>0</v>
      </c>
      <c r="AC1635" s="56">
        <f>DAY(B1635)</f>
        <v>29</v>
      </c>
      <c r="AD1635" s="53">
        <f>U1635+V1635</f>
        <v>0.20377792333333331</v>
      </c>
      <c r="AE1635" s="56">
        <f>IF("1-Swim"=D1635,E1635*46.7,IF("2-Bike"=D1635,E1635,IF("3-Run"=D1635,E1635*4.27,0)))</f>
        <v>0</v>
      </c>
    </row>
    <row r="1636" spans="1:31" x14ac:dyDescent="0.25">
      <c r="A1636" s="50">
        <v>1635</v>
      </c>
      <c r="B1636" s="51">
        <v>41028</v>
      </c>
      <c r="C1636" s="75">
        <f>B1636</f>
        <v>41028</v>
      </c>
      <c r="D1636" s="50" t="s">
        <v>721</v>
      </c>
      <c r="E1636" s="50">
        <v>1</v>
      </c>
      <c r="F1636" s="50">
        <v>0</v>
      </c>
      <c r="G1636" s="50">
        <v>9</v>
      </c>
      <c r="H1636" s="50">
        <v>42</v>
      </c>
      <c r="I1636" s="53">
        <f>IF(E1636&gt;0,TIME(F1636,G1636,H1636),"")</f>
        <v>6.7361111111111103E-3</v>
      </c>
      <c r="J1636" s="54">
        <f>IF(E1636&gt;0,TIME(F1636,G1636,H1636)/E1636,"")</f>
        <v>6.7361111111111103E-3</v>
      </c>
      <c r="K1636" s="50" t="s">
        <v>936</v>
      </c>
      <c r="L1636" s="50" t="s">
        <v>953</v>
      </c>
      <c r="M1636" s="55">
        <f>IF(D1636&gt;0,0.0416666666666667/J1636,"")</f>
        <v>6.1855670103092839</v>
      </c>
      <c r="N1636" s="50">
        <v>166</v>
      </c>
      <c r="O1636" s="50" t="s">
        <v>526</v>
      </c>
      <c r="Q1636" s="151">
        <f>IF("1-Swim"=D1636,J1636*2.4,IF("2-Bike"=D1636,J1636*112,IF("3-Run"=D1636,J1636*26.2,0)))</f>
        <v>0</v>
      </c>
      <c r="R1636" s="151">
        <f>Q1636/2</f>
        <v>0</v>
      </c>
      <c r="S1636" s="53">
        <f>J1636*26.2</f>
        <v>0.17648611111111109</v>
      </c>
      <c r="T1636" s="53">
        <f>(J1636+0.0013889)*26.2</f>
        <v>0.21287529111111106</v>
      </c>
      <c r="U1636" s="53">
        <f>S1636/2</f>
        <v>8.8243055555555547E-2</v>
      </c>
      <c r="V1636" s="53">
        <f>T1636/2</f>
        <v>0.10643764555555553</v>
      </c>
      <c r="W1636" s="50">
        <f>RANK(J1636,J:J,1)</f>
        <v>1234</v>
      </c>
      <c r="X1636" s="50">
        <f>YEAR(B1636)</f>
        <v>2012</v>
      </c>
      <c r="Y1636" s="50">
        <f>MONTH(B1636)</f>
        <v>4</v>
      </c>
      <c r="Z1636" s="56">
        <f>X1636*100+Y1636</f>
        <v>201204</v>
      </c>
      <c r="AA1636" s="56">
        <f>WEEKNUM(B1636,1)</f>
        <v>18</v>
      </c>
      <c r="AB1636" s="58">
        <f>IF(ISBLANK(B1636)," ",MAX(B1636-B1635-1,0))</f>
        <v>0</v>
      </c>
      <c r="AC1636" s="56">
        <f>DAY(B1636)</f>
        <v>29</v>
      </c>
      <c r="AD1636" s="53">
        <f>U1636+V1636</f>
        <v>0.19468070111111108</v>
      </c>
      <c r="AE1636" s="56">
        <f>IF("1-Swim"=D1636,E1636*46.7,IF("2-Bike"=D1636,E1636,IF("3-Run"=D1636,E1636*4.27,0)))</f>
        <v>0</v>
      </c>
    </row>
    <row r="1637" spans="1:31" x14ac:dyDescent="0.25">
      <c r="A1637" s="50">
        <v>1636</v>
      </c>
      <c r="B1637" s="51">
        <v>41028</v>
      </c>
      <c r="C1637" s="75">
        <f>B1637</f>
        <v>41028</v>
      </c>
      <c r="D1637" s="50" t="s">
        <v>707</v>
      </c>
      <c r="E1637" s="50">
        <v>1</v>
      </c>
      <c r="F1637" s="50">
        <v>0</v>
      </c>
      <c r="G1637" s="50">
        <v>10</v>
      </c>
      <c r="H1637" s="50">
        <v>2</v>
      </c>
      <c r="I1637" s="53">
        <f>IF(E1637&gt;0,TIME(F1637,G1637,H1637),"")</f>
        <v>6.9675925925925921E-3</v>
      </c>
      <c r="J1637" s="54">
        <f>IF(E1637&gt;0,TIME(F1637,G1637,H1637)/E1637,"")</f>
        <v>6.9675925925925921E-3</v>
      </c>
      <c r="K1637" s="50" t="s">
        <v>936</v>
      </c>
      <c r="L1637" s="50" t="s">
        <v>953</v>
      </c>
      <c r="M1637" s="55">
        <f>IF(D1637&gt;0,0.0416666666666667/J1637,"")</f>
        <v>5.9800664451827297</v>
      </c>
      <c r="N1637" s="50">
        <v>169</v>
      </c>
      <c r="O1637" s="50" t="s">
        <v>526</v>
      </c>
      <c r="Q1637" s="151">
        <f>IF("1-Swim"=D1637,J1637*2.4,IF("2-Bike"=D1637,J1637*112,IF("3-Run"=D1637,J1637*26.2,0)))</f>
        <v>0</v>
      </c>
      <c r="R1637" s="151">
        <f>Q1637/2</f>
        <v>0</v>
      </c>
      <c r="S1637" s="53">
        <f>J1637*26.2</f>
        <v>0.18255092592592589</v>
      </c>
      <c r="T1637" s="53">
        <f>(J1637+0.0013889)*26.2</f>
        <v>0.21894010592592589</v>
      </c>
      <c r="U1637" s="53">
        <f>S1637/2</f>
        <v>9.1275462962962947E-2</v>
      </c>
      <c r="V1637" s="53">
        <f>T1637/2</f>
        <v>0.10947005296296294</v>
      </c>
      <c r="W1637" s="50">
        <f>RANK(J1637,J:J,1)</f>
        <v>1528</v>
      </c>
      <c r="X1637" s="50">
        <f>YEAR(B1637)</f>
        <v>2012</v>
      </c>
      <c r="Y1637" s="50">
        <f>MONTH(B1637)</f>
        <v>4</v>
      </c>
      <c r="Z1637" s="56">
        <f>X1637*100+Y1637</f>
        <v>201204</v>
      </c>
      <c r="AA1637" s="56">
        <f>WEEKNUM(B1637,1)</f>
        <v>18</v>
      </c>
      <c r="AB1637" s="58">
        <f>IF(ISBLANK(B1637)," ",MAX(B1637-B1636-1,0))</f>
        <v>0</v>
      </c>
      <c r="AC1637" s="56">
        <f>DAY(B1637)</f>
        <v>29</v>
      </c>
      <c r="AD1637" s="53">
        <f>U1637+V1637</f>
        <v>0.20074551592592588</v>
      </c>
      <c r="AE1637" s="56">
        <f>IF("1-Swim"=D1637,E1637*46.7,IF("2-Bike"=D1637,E1637,IF("3-Run"=D1637,E1637*4.27,0)))</f>
        <v>0</v>
      </c>
    </row>
    <row r="1638" spans="1:31" x14ac:dyDescent="0.25">
      <c r="A1638" s="50">
        <v>1637</v>
      </c>
      <c r="B1638" s="51">
        <v>41028</v>
      </c>
      <c r="C1638" s="75">
        <f>B1638</f>
        <v>41028</v>
      </c>
      <c r="D1638" s="50" t="s">
        <v>708</v>
      </c>
      <c r="E1638" s="50">
        <v>1</v>
      </c>
      <c r="F1638" s="50">
        <v>0</v>
      </c>
      <c r="G1638" s="50">
        <v>9</v>
      </c>
      <c r="H1638" s="50">
        <v>43</v>
      </c>
      <c r="I1638" s="53">
        <f>IF(E1638&gt;0,TIME(F1638,G1638,H1638),"")</f>
        <v>6.7476851851851856E-3</v>
      </c>
      <c r="J1638" s="54">
        <f>IF(E1638&gt;0,TIME(F1638,G1638,H1638)/E1638,"")</f>
        <v>6.7476851851851856E-3</v>
      </c>
      <c r="K1638" s="50" t="s">
        <v>936</v>
      </c>
      <c r="L1638" s="50" t="s">
        <v>953</v>
      </c>
      <c r="M1638" s="55">
        <f>IF(D1638&gt;0,0.0416666666666667/J1638,"")</f>
        <v>6.1749571183533494</v>
      </c>
      <c r="N1638" s="50">
        <v>170</v>
      </c>
      <c r="O1638" s="50" t="s">
        <v>526</v>
      </c>
      <c r="Q1638" s="151">
        <f>IF("1-Swim"=D1638,J1638*2.4,IF("2-Bike"=D1638,J1638*112,IF("3-Run"=D1638,J1638*26.2,0)))</f>
        <v>0</v>
      </c>
      <c r="R1638" s="151">
        <f>Q1638/2</f>
        <v>0</v>
      </c>
      <c r="S1638" s="53">
        <f>J1638*26.2</f>
        <v>0.17678935185185185</v>
      </c>
      <c r="T1638" s="53">
        <f>(J1638+0.0013889)*26.2</f>
        <v>0.21317853185185184</v>
      </c>
      <c r="U1638" s="53">
        <f>S1638/2</f>
        <v>8.8394675925925925E-2</v>
      </c>
      <c r="V1638" s="53">
        <f>T1638/2</f>
        <v>0.10658926592592592</v>
      </c>
      <c r="W1638" s="50">
        <f>RANK(J1638,J:J,1)</f>
        <v>1247</v>
      </c>
      <c r="X1638" s="50">
        <f>YEAR(B1638)</f>
        <v>2012</v>
      </c>
      <c r="Y1638" s="50">
        <f>MONTH(B1638)</f>
        <v>4</v>
      </c>
      <c r="Z1638" s="56">
        <f>X1638*100+Y1638</f>
        <v>201204</v>
      </c>
      <c r="AA1638" s="56">
        <f>WEEKNUM(B1638,1)</f>
        <v>18</v>
      </c>
      <c r="AB1638" s="58">
        <f>IF(ISBLANK(B1638)," ",MAX(B1638-B1634-1,0))</f>
        <v>0</v>
      </c>
      <c r="AC1638" s="56">
        <f>DAY(B1638)</f>
        <v>29</v>
      </c>
      <c r="AD1638" s="53">
        <f>U1638+V1638</f>
        <v>0.19498394185185186</v>
      </c>
      <c r="AE1638" s="56">
        <f>IF("1-Swim"=D1638,E1638*46.7,IF("2-Bike"=D1638,E1638,IF("3-Run"=D1638,E1638*4.27,0)))</f>
        <v>0</v>
      </c>
    </row>
    <row r="1639" spans="1:31" x14ac:dyDescent="0.25">
      <c r="A1639" s="50">
        <v>1638</v>
      </c>
      <c r="B1639" s="51">
        <v>41028</v>
      </c>
      <c r="C1639" s="75">
        <f>B1639</f>
        <v>41028</v>
      </c>
      <c r="D1639" s="50" t="s">
        <v>709</v>
      </c>
      <c r="E1639" s="50">
        <v>1</v>
      </c>
      <c r="F1639" s="50">
        <v>0</v>
      </c>
      <c r="G1639" s="50">
        <v>10</v>
      </c>
      <c r="H1639" s="50">
        <v>3</v>
      </c>
      <c r="I1639" s="53">
        <f>IF(E1639&gt;0,TIME(F1639,G1639,H1639),"")</f>
        <v>6.9791666666666674E-3</v>
      </c>
      <c r="J1639" s="54">
        <f>IF(E1639&gt;0,TIME(F1639,G1639,H1639)/E1639,"")</f>
        <v>6.9791666666666674E-3</v>
      </c>
      <c r="K1639" s="50" t="s">
        <v>936</v>
      </c>
      <c r="L1639" s="50" t="s">
        <v>953</v>
      </c>
      <c r="M1639" s="55">
        <f>IF(D1639&gt;0,0.0416666666666667/J1639,"")</f>
        <v>5.9701492537313472</v>
      </c>
      <c r="N1639" s="50">
        <v>173</v>
      </c>
      <c r="O1639" s="50" t="s">
        <v>526</v>
      </c>
      <c r="Q1639" s="151">
        <f>IF("1-Swim"=D1639,J1639*2.4,IF("2-Bike"=D1639,J1639*112,IF("3-Run"=D1639,J1639*26.2,0)))</f>
        <v>0</v>
      </c>
      <c r="R1639" s="151">
        <f>Q1639/2</f>
        <v>0</v>
      </c>
      <c r="S1639" s="53">
        <f>J1639*26.2</f>
        <v>0.18285416666666668</v>
      </c>
      <c r="T1639" s="53">
        <f>(J1639+0.0013889)*26.2</f>
        <v>0.21924334666666667</v>
      </c>
      <c r="U1639" s="53">
        <f>S1639/2</f>
        <v>9.1427083333333339E-2</v>
      </c>
      <c r="V1639" s="53">
        <f>T1639/2</f>
        <v>0.10962167333333334</v>
      </c>
      <c r="W1639" s="50">
        <f>RANK(J1639,J:J,1)</f>
        <v>1543</v>
      </c>
      <c r="X1639" s="50">
        <f>YEAR(B1639)</f>
        <v>2012</v>
      </c>
      <c r="Y1639" s="50">
        <f>MONTH(B1639)</f>
        <v>4</v>
      </c>
      <c r="Z1639" s="56">
        <f>X1639*100+Y1639</f>
        <v>201204</v>
      </c>
      <c r="AA1639" s="56">
        <f>WEEKNUM(B1639,1)</f>
        <v>18</v>
      </c>
      <c r="AB1639" s="58">
        <f>IF(ISBLANK(B1639)," ",MAX(B1639-B1638-1,0))</f>
        <v>0</v>
      </c>
      <c r="AC1639" s="56">
        <f>DAY(B1639)</f>
        <v>29</v>
      </c>
      <c r="AD1639" s="53">
        <f>U1639+V1639</f>
        <v>0.20104875666666666</v>
      </c>
      <c r="AE1639" s="56">
        <f>IF("1-Swim"=D1639,E1639*46.7,IF("2-Bike"=D1639,E1639,IF("3-Run"=D1639,E1639*4.27,0)))</f>
        <v>0</v>
      </c>
    </row>
    <row r="1640" spans="1:31" x14ac:dyDescent="0.25">
      <c r="A1640" s="50">
        <v>1639</v>
      </c>
      <c r="B1640" s="51">
        <v>41028</v>
      </c>
      <c r="C1640" s="75">
        <f>B1640</f>
        <v>41028</v>
      </c>
      <c r="D1640" s="50" t="s">
        <v>710</v>
      </c>
      <c r="E1640" s="50">
        <v>1</v>
      </c>
      <c r="F1640" s="50">
        <v>0</v>
      </c>
      <c r="G1640" s="50">
        <v>9</v>
      </c>
      <c r="H1640" s="50">
        <v>42</v>
      </c>
      <c r="I1640" s="53">
        <f>IF(E1640&gt;0,TIME(F1640,G1640,H1640),"")</f>
        <v>6.7361111111111103E-3</v>
      </c>
      <c r="J1640" s="54">
        <f>IF(E1640&gt;0,TIME(F1640,G1640,H1640)/E1640,"")</f>
        <v>6.7361111111111103E-3</v>
      </c>
      <c r="K1640" s="50" t="s">
        <v>936</v>
      </c>
      <c r="L1640" s="50" t="s">
        <v>953</v>
      </c>
      <c r="M1640" s="55">
        <f>IF(D1640&gt;0,0.0416666666666667/J1640,"")</f>
        <v>6.1855670103092839</v>
      </c>
      <c r="N1640" s="50">
        <v>175</v>
      </c>
      <c r="O1640" s="50" t="s">
        <v>526</v>
      </c>
      <c r="Q1640" s="151">
        <f>IF("1-Swim"=D1640,J1640*2.4,IF("2-Bike"=D1640,J1640*112,IF("3-Run"=D1640,J1640*26.2,0)))</f>
        <v>0</v>
      </c>
      <c r="R1640" s="151">
        <f>Q1640/2</f>
        <v>0</v>
      </c>
      <c r="S1640" s="53">
        <f>J1640*26.2</f>
        <v>0.17648611111111109</v>
      </c>
      <c r="T1640" s="53">
        <f>(J1640+0.0013889)*26.2</f>
        <v>0.21287529111111106</v>
      </c>
      <c r="U1640" s="53">
        <f>S1640/2</f>
        <v>8.8243055555555547E-2</v>
      </c>
      <c r="V1640" s="53">
        <f>T1640/2</f>
        <v>0.10643764555555553</v>
      </c>
      <c r="W1640" s="50">
        <f>RANK(J1640,J:J,1)</f>
        <v>1234</v>
      </c>
      <c r="X1640" s="50">
        <f>YEAR(B1640)</f>
        <v>2012</v>
      </c>
      <c r="Y1640" s="50">
        <f>MONTH(B1640)</f>
        <v>4</v>
      </c>
      <c r="Z1640" s="56">
        <f>X1640*100+Y1640</f>
        <v>201204</v>
      </c>
      <c r="AA1640" s="56">
        <f>WEEKNUM(B1640,1)</f>
        <v>18</v>
      </c>
      <c r="AB1640" s="58">
        <f>IF(ISBLANK(B1640)," ",MAX(B1640-B1639-1,0))</f>
        <v>0</v>
      </c>
      <c r="AC1640" s="56">
        <f>DAY(B1640)</f>
        <v>29</v>
      </c>
      <c r="AD1640" s="53">
        <f>U1640+V1640</f>
        <v>0.19468070111111108</v>
      </c>
      <c r="AE1640" s="56">
        <f>IF("1-Swim"=D1640,E1640*46.7,IF("2-Bike"=D1640,E1640,IF("3-Run"=D1640,E1640*4.27,0)))</f>
        <v>0</v>
      </c>
    </row>
    <row r="1641" spans="1:31" x14ac:dyDescent="0.25">
      <c r="A1641" s="50">
        <v>1640</v>
      </c>
      <c r="B1641" s="51">
        <v>41028</v>
      </c>
      <c r="C1641" s="75">
        <f>B1641</f>
        <v>41028</v>
      </c>
      <c r="D1641" s="50" t="s">
        <v>711</v>
      </c>
      <c r="E1641" s="50">
        <v>0.1</v>
      </c>
      <c r="F1641" s="50">
        <v>0</v>
      </c>
      <c r="G1641" s="50">
        <v>1</v>
      </c>
      <c r="H1641" s="50">
        <v>31</v>
      </c>
      <c r="I1641" s="53">
        <f>IF(E1641&gt;0,TIME(F1641,G1641,H1641),"")</f>
        <v>1.0532407407407407E-3</v>
      </c>
      <c r="J1641" s="54">
        <f>IF(E1641&gt;0,TIME(F1641,G1641,H1641)/E1641,"")</f>
        <v>1.0532407407407405E-2</v>
      </c>
      <c r="K1641" s="50" t="s">
        <v>936</v>
      </c>
      <c r="L1641" s="50" t="s">
        <v>953</v>
      </c>
      <c r="M1641" s="55">
        <f>IF(D1641&gt;0,0.0416666666666667/J1641,"")</f>
        <v>3.9560439560439598</v>
      </c>
      <c r="N1641" s="50">
        <v>178</v>
      </c>
      <c r="O1641" s="50" t="s">
        <v>526</v>
      </c>
      <c r="Q1641" s="151">
        <f>IF("1-Swim"=D1641,J1641*2.4,IF("2-Bike"=D1641,J1641*112,IF("3-Run"=D1641,J1641*26.2,0)))</f>
        <v>0</v>
      </c>
      <c r="R1641" s="151">
        <f>Q1641/2</f>
        <v>0</v>
      </c>
      <c r="S1641" s="53">
        <f>J1641*26.2</f>
        <v>0.27594907407407399</v>
      </c>
      <c r="T1641" s="53">
        <f>(J1641+0.0013889)*26.2</f>
        <v>0.31233825407407401</v>
      </c>
      <c r="U1641" s="53">
        <f>S1641/2</f>
        <v>0.13797453703703699</v>
      </c>
      <c r="V1641" s="53">
        <f>T1641/2</f>
        <v>0.156169127037037</v>
      </c>
      <c r="W1641" s="50">
        <f>RANK(J1641,J:J,1)</f>
        <v>2917</v>
      </c>
      <c r="X1641" s="50">
        <f>YEAR(B1641)</f>
        <v>2012</v>
      </c>
      <c r="Y1641" s="50">
        <f>MONTH(B1641)</f>
        <v>4</v>
      </c>
      <c r="Z1641" s="56">
        <f>X1641*100+Y1641</f>
        <v>201204</v>
      </c>
      <c r="AA1641" s="56">
        <f>WEEKNUM(B1641,1)</f>
        <v>18</v>
      </c>
      <c r="AB1641" s="58">
        <f>IF(ISBLANK(B1641)," ",MAX(B1641-B1637-1,0))</f>
        <v>0</v>
      </c>
      <c r="AC1641" s="56">
        <f>DAY(B1641)</f>
        <v>29</v>
      </c>
      <c r="AD1641" s="53">
        <f>U1641+V1641</f>
        <v>0.294143664074074</v>
      </c>
      <c r="AE1641" s="56">
        <f>IF("1-Swim"=D1641,E1641*46.7,IF("2-Bike"=D1641,E1641,IF("3-Run"=D1641,E1641*4.27,0)))</f>
        <v>0</v>
      </c>
    </row>
    <row r="1642" spans="1:31" x14ac:dyDescent="0.25">
      <c r="A1642" s="50">
        <v>1641</v>
      </c>
      <c r="B1642" s="51">
        <v>41030</v>
      </c>
      <c r="C1642" s="75">
        <f>B1642</f>
        <v>41030</v>
      </c>
      <c r="D1642" s="50" t="s">
        <v>1225</v>
      </c>
      <c r="E1642" s="50">
        <v>0.6</v>
      </c>
      <c r="F1642" s="50">
        <v>0</v>
      </c>
      <c r="G1642" s="50">
        <v>22</v>
      </c>
      <c r="H1642" s="50">
        <v>12</v>
      </c>
      <c r="I1642" s="53">
        <f>IF(E1642&gt;0,TIME(F1642,G1642,H1642),"")</f>
        <v>1.5416666666666667E-2</v>
      </c>
      <c r="J1642" s="54">
        <f>IF(E1642&gt;0,TIME(F1642,G1642,H1642)/E1642,"")</f>
        <v>2.5694444444444447E-2</v>
      </c>
      <c r="K1642" s="50" t="s">
        <v>955</v>
      </c>
      <c r="L1642" s="50" t="s">
        <v>956</v>
      </c>
      <c r="M1642" s="55">
        <f>IF(D1642&gt;0,0.0416666666666667/J1642,"")</f>
        <v>1.6216216216216228</v>
      </c>
      <c r="N1642" s="50">
        <v>0</v>
      </c>
      <c r="O1642" s="50" t="s">
        <v>253</v>
      </c>
      <c r="P1642" s="50" t="s">
        <v>957</v>
      </c>
      <c r="Q1642" s="151">
        <f>IF("1-Swim"=D1642,J1642*2.4,IF("2-Bike"=D1642,J1642*112,IF("3-Run"=D1642,J1642*26.2,0)))</f>
        <v>6.1666666666666668E-2</v>
      </c>
      <c r="R1642" s="151">
        <f>Q1642/2</f>
        <v>3.0833333333333334E-2</v>
      </c>
      <c r="S1642" s="53">
        <f>J1642*26.2</f>
        <v>0.67319444444444454</v>
      </c>
      <c r="T1642" s="53">
        <f>(J1642+0.0013889)*26.2</f>
        <v>0.70958362444444445</v>
      </c>
      <c r="U1642" s="53">
        <f>S1642/2</f>
        <v>0.33659722222222227</v>
      </c>
      <c r="V1642" s="53">
        <f>T1642/2</f>
        <v>0.35479181222222222</v>
      </c>
      <c r="W1642" s="50">
        <f>RANK(J1642,J:J,1)</f>
        <v>3222</v>
      </c>
      <c r="X1642" s="50">
        <f>YEAR(B1642)</f>
        <v>2012</v>
      </c>
      <c r="Y1642" s="50">
        <f>MONTH(B1642)</f>
        <v>5</v>
      </c>
      <c r="Z1642" s="56">
        <f>X1642*100+Y1642</f>
        <v>201205</v>
      </c>
      <c r="AA1642" s="56">
        <f>WEEKNUM(B1642,1)</f>
        <v>18</v>
      </c>
      <c r="AB1642" s="58">
        <f>IF(ISBLANK(B1642)," ",MAX(B1642-B1641-1,0))</f>
        <v>1</v>
      </c>
      <c r="AC1642" s="56">
        <f>DAY(B1642)</f>
        <v>1</v>
      </c>
      <c r="AD1642" s="53">
        <f>U1642+V1642</f>
        <v>0.69138903444444444</v>
      </c>
      <c r="AE1642" s="56">
        <f>IF("1-Swim"=D1642,E1642*46.7,IF("2-Bike"=D1642,E1642,IF("3-Run"=D1642,E1642*4.27,0)))</f>
        <v>28.02</v>
      </c>
    </row>
    <row r="1643" spans="1:31" x14ac:dyDescent="0.25">
      <c r="A1643" s="50">
        <v>1642</v>
      </c>
      <c r="B1643" s="51">
        <v>41031</v>
      </c>
      <c r="C1643" s="75">
        <f>B1643</f>
        <v>41031</v>
      </c>
      <c r="D1643" s="50" t="s">
        <v>1225</v>
      </c>
      <c r="E1643" s="50">
        <v>0.71</v>
      </c>
      <c r="F1643" s="50">
        <v>0</v>
      </c>
      <c r="G1643" s="50">
        <v>28</v>
      </c>
      <c r="H1643" s="50">
        <v>25</v>
      </c>
      <c r="I1643" s="53">
        <f>IF(E1643&gt;0,TIME(F1643,G1643,H1643),"")</f>
        <v>1.9733796296296298E-2</v>
      </c>
      <c r="J1643" s="54">
        <f>IF(E1643&gt;0,TIME(F1643,G1643,H1643)/E1643,"")</f>
        <v>2.7794079290558167E-2</v>
      </c>
      <c r="K1643" s="50" t="s">
        <v>955</v>
      </c>
      <c r="L1643" s="50" t="s">
        <v>959</v>
      </c>
      <c r="M1643" s="55">
        <f>IF(D1643&gt;0,0.0416666666666667/J1643,"")</f>
        <v>1.4991202346041066</v>
      </c>
      <c r="N1643" s="50">
        <v>0</v>
      </c>
      <c r="O1643" s="50" t="s">
        <v>253</v>
      </c>
      <c r="P1643" s="50" t="s">
        <v>960</v>
      </c>
      <c r="Q1643" s="151">
        <f>IF("1-Swim"=D1643,J1643*2.4,IF("2-Bike"=D1643,J1643*112,IF("3-Run"=D1643,J1643*26.2,0)))</f>
        <v>6.6705790297339598E-2</v>
      </c>
      <c r="R1643" s="151">
        <f>Q1643/2</f>
        <v>3.3352895148669799E-2</v>
      </c>
      <c r="S1643" s="53">
        <f>J1643*26.2</f>
        <v>0.72820487741262396</v>
      </c>
      <c r="T1643" s="53">
        <f>(J1643+0.0013889)*26.2</f>
        <v>0.76459405741262387</v>
      </c>
      <c r="U1643" s="53">
        <f>S1643/2</f>
        <v>0.36410243870631198</v>
      </c>
      <c r="V1643" s="53">
        <f>T1643/2</f>
        <v>0.38229702870631194</v>
      </c>
      <c r="W1643" s="50">
        <f>RANK(J1643,J:J,1)</f>
        <v>3316</v>
      </c>
      <c r="X1643" s="50">
        <f>YEAR(B1643)</f>
        <v>2012</v>
      </c>
      <c r="Y1643" s="50">
        <f>MONTH(B1643)</f>
        <v>5</v>
      </c>
      <c r="Z1643" s="56">
        <f>X1643*100+Y1643</f>
        <v>201205</v>
      </c>
      <c r="AA1643" s="56">
        <f>WEEKNUM(B1643,1)</f>
        <v>18</v>
      </c>
      <c r="AB1643" s="58">
        <f>IF(ISBLANK(B1643)," ",MAX(B1643-B1642-1,0))</f>
        <v>0</v>
      </c>
      <c r="AC1643" s="56">
        <f>DAY(B1643)</f>
        <v>2</v>
      </c>
      <c r="AD1643" s="53">
        <f>U1643+V1643</f>
        <v>0.74639946741262397</v>
      </c>
      <c r="AE1643" s="56">
        <f>IF("1-Swim"=D1643,E1643*46.7,IF("2-Bike"=D1643,E1643,IF("3-Run"=D1643,E1643*4.27,0)))</f>
        <v>33.157000000000004</v>
      </c>
    </row>
    <row r="1644" spans="1:31" x14ac:dyDescent="0.25">
      <c r="A1644" s="50">
        <v>1643</v>
      </c>
      <c r="B1644" s="51">
        <v>41031</v>
      </c>
      <c r="C1644" s="75">
        <f>B1644</f>
        <v>41031</v>
      </c>
      <c r="D1644" s="50" t="s">
        <v>1224</v>
      </c>
      <c r="E1644" s="50">
        <v>7.5</v>
      </c>
      <c r="F1644" s="50">
        <v>0</v>
      </c>
      <c r="G1644" s="50">
        <v>30</v>
      </c>
      <c r="H1644" s="50">
        <v>0</v>
      </c>
      <c r="I1644" s="53">
        <f>IF(E1644&gt;0,TIME(F1644,G1644,H1644),"")</f>
        <v>2.0833333333333332E-2</v>
      </c>
      <c r="J1644" s="54">
        <f>IF(E1644&gt;0,TIME(F1644,G1644,H1644)/E1644,"")</f>
        <v>2.7777777777777775E-3</v>
      </c>
      <c r="K1644" s="50" t="s">
        <v>921</v>
      </c>
      <c r="L1644" s="50" t="s">
        <v>958</v>
      </c>
      <c r="M1644" s="55">
        <f>IF(D1644&gt;0,0.0416666666666667/J1644,"")</f>
        <v>15.000000000000014</v>
      </c>
      <c r="N1644" s="50">
        <v>0</v>
      </c>
      <c r="O1644" s="50" t="s">
        <v>253</v>
      </c>
      <c r="P1644" s="50" t="s">
        <v>811</v>
      </c>
      <c r="Q1644" s="151">
        <f>IF("1-Swim"=D1644,J1644*2.4,IF("2-Bike"=D1644,J1644*112,IF("3-Run"=D1644,J1644*26.2,0)))</f>
        <v>0.31111111111111106</v>
      </c>
      <c r="R1644" s="151">
        <f>Q1644/2</f>
        <v>0.15555555555555553</v>
      </c>
      <c r="S1644" s="53">
        <f>J1644*26.2</f>
        <v>7.2777777777777761E-2</v>
      </c>
      <c r="T1644" s="53">
        <f>(J1644+0.0013889)*26.2</f>
        <v>0.10916695777777777</v>
      </c>
      <c r="U1644" s="53">
        <f>S1644/2</f>
        <v>3.638888888888888E-2</v>
      </c>
      <c r="V1644" s="53">
        <f>T1644/2</f>
        <v>5.4583478888888884E-2</v>
      </c>
      <c r="W1644" s="50">
        <f>RANK(J1644,J:J,1)</f>
        <v>452</v>
      </c>
      <c r="X1644" s="50">
        <f>YEAR(B1644)</f>
        <v>2012</v>
      </c>
      <c r="Y1644" s="50">
        <f>MONTH(B1644)</f>
        <v>5</v>
      </c>
      <c r="Z1644" s="56">
        <f>X1644*100+Y1644</f>
        <v>201205</v>
      </c>
      <c r="AA1644" s="56">
        <f>WEEKNUM(B1644,1)</f>
        <v>18</v>
      </c>
      <c r="AB1644" s="58">
        <f>IF(ISBLANK(B1644)," ",MAX(B1644-B1643-1,0))</f>
        <v>0</v>
      </c>
      <c r="AC1644" s="56">
        <f>DAY(B1644)</f>
        <v>2</v>
      </c>
      <c r="AD1644" s="53">
        <f>U1644+V1644</f>
        <v>9.0972367777777757E-2</v>
      </c>
      <c r="AE1644" s="56">
        <f>IF("1-Swim"=D1644,E1644*46.7,IF("2-Bike"=D1644,E1644,IF("3-Run"=D1644,E1644*4.27,0)))</f>
        <v>7.5</v>
      </c>
    </row>
    <row r="1645" spans="1:31" x14ac:dyDescent="0.25">
      <c r="A1645" s="50">
        <v>1644</v>
      </c>
      <c r="B1645" s="51">
        <v>41032</v>
      </c>
      <c r="C1645" s="75">
        <f>B1645</f>
        <v>41032</v>
      </c>
      <c r="D1645" s="50" t="s">
        <v>1224</v>
      </c>
      <c r="E1645" s="50">
        <v>9.8699999999999992</v>
      </c>
      <c r="F1645" s="50">
        <v>0</v>
      </c>
      <c r="G1645" s="50">
        <v>30</v>
      </c>
      <c r="H1645" s="50">
        <v>0</v>
      </c>
      <c r="I1645" s="53">
        <f>IF(E1645&gt;0,TIME(F1645,G1645,H1645),"")</f>
        <v>2.0833333333333332E-2</v>
      </c>
      <c r="J1645" s="54">
        <f>IF(E1645&gt;0,TIME(F1645,G1645,H1645)/E1645,"")</f>
        <v>2.1107733873691322E-3</v>
      </c>
      <c r="K1645" s="50" t="s">
        <v>921</v>
      </c>
      <c r="L1645" s="50" t="s">
        <v>934</v>
      </c>
      <c r="M1645" s="55">
        <f>IF(D1645&gt;0,0.0416666666666667/J1645,"")</f>
        <v>19.740000000000013</v>
      </c>
      <c r="N1645" s="50">
        <v>119</v>
      </c>
      <c r="O1645" s="50" t="s">
        <v>253</v>
      </c>
      <c r="P1645" s="50" t="s">
        <v>960</v>
      </c>
      <c r="Q1645" s="151">
        <f>IF("1-Swim"=D1645,J1645*2.4,IF("2-Bike"=D1645,J1645*112,IF("3-Run"=D1645,J1645*26.2,0)))</f>
        <v>0.2364066193853428</v>
      </c>
      <c r="R1645" s="151">
        <f>Q1645/2</f>
        <v>0.1182033096926714</v>
      </c>
      <c r="S1645" s="53">
        <f>J1645*26.2</f>
        <v>5.5302262749071261E-2</v>
      </c>
      <c r="T1645" s="53">
        <f>(J1645+0.0013889)*26.2</f>
        <v>9.1691442749071261E-2</v>
      </c>
      <c r="U1645" s="53">
        <f>S1645/2</f>
        <v>2.7651131374535631E-2</v>
      </c>
      <c r="V1645" s="53">
        <f>T1645/2</f>
        <v>4.5845721374535631E-2</v>
      </c>
      <c r="W1645" s="50">
        <f>RANK(J1645,J:J,1)</f>
        <v>199</v>
      </c>
      <c r="X1645" s="50">
        <f>YEAR(B1645)</f>
        <v>2012</v>
      </c>
      <c r="Y1645" s="50">
        <f>MONTH(B1645)</f>
        <v>5</v>
      </c>
      <c r="Z1645" s="56">
        <f>X1645*100+Y1645</f>
        <v>201205</v>
      </c>
      <c r="AA1645" s="56">
        <f>WEEKNUM(B1645,1)</f>
        <v>18</v>
      </c>
      <c r="AB1645" s="58">
        <f>IF(ISBLANK(B1645)," ",MAX(B1645-B1644-1,0))</f>
        <v>0</v>
      </c>
      <c r="AC1645" s="56">
        <f>DAY(B1645)</f>
        <v>3</v>
      </c>
      <c r="AD1645" s="53">
        <f>U1645+V1645</f>
        <v>7.3496852749071265E-2</v>
      </c>
      <c r="AE1645" s="56">
        <f>IF("1-Swim"=D1645,E1645*46.7,IF("2-Bike"=D1645,E1645,IF("3-Run"=D1645,E1645*4.27,0)))</f>
        <v>9.8699999999999992</v>
      </c>
    </row>
    <row r="1646" spans="1:31" x14ac:dyDescent="0.25">
      <c r="A1646" s="50">
        <v>1645</v>
      </c>
      <c r="B1646" s="51">
        <v>41033</v>
      </c>
      <c r="C1646" s="75">
        <f>B1646</f>
        <v>41033</v>
      </c>
      <c r="D1646" s="50" t="s">
        <v>1223</v>
      </c>
      <c r="E1646" s="50">
        <v>3.1</v>
      </c>
      <c r="F1646" s="50">
        <v>0</v>
      </c>
      <c r="G1646" s="50">
        <v>30</v>
      </c>
      <c r="H1646" s="50">
        <v>15</v>
      </c>
      <c r="I1646" s="53">
        <f>IF(E1646&gt;0,TIME(F1646,G1646,H1646),"")</f>
        <v>2.1006944444444443E-2</v>
      </c>
      <c r="J1646" s="54">
        <f>IF(E1646&gt;0,TIME(F1646,G1646,H1646)/E1646,"")</f>
        <v>6.7764336917562713E-3</v>
      </c>
      <c r="K1646" s="50" t="s">
        <v>774</v>
      </c>
      <c r="L1646" s="50" t="s">
        <v>927</v>
      </c>
      <c r="M1646" s="55">
        <f>IF(D1646&gt;0,0.0416666666666667/J1646,"")</f>
        <v>6.1487603305785186</v>
      </c>
      <c r="N1646" s="50">
        <v>157</v>
      </c>
      <c r="O1646" s="50" t="s">
        <v>961</v>
      </c>
      <c r="P1646" s="50" t="s">
        <v>962</v>
      </c>
      <c r="Q1646" s="151">
        <f>IF("1-Swim"=D1646,J1646*2.4,IF("2-Bike"=D1646,J1646*112,IF("3-Run"=D1646,J1646*26.2,0)))</f>
        <v>0.17754256272401431</v>
      </c>
      <c r="R1646" s="151">
        <f>Q1646/2</f>
        <v>8.8771281362007154E-2</v>
      </c>
      <c r="S1646" s="53">
        <f>J1646*26.2</f>
        <v>0.17754256272401431</v>
      </c>
      <c r="T1646" s="53">
        <f>(J1646+0.0013889)*26.2</f>
        <v>0.21393174272401427</v>
      </c>
      <c r="U1646" s="53">
        <f>S1646/2</f>
        <v>8.8771281362007154E-2</v>
      </c>
      <c r="V1646" s="53">
        <f>T1646/2</f>
        <v>0.10696587136200714</v>
      </c>
      <c r="W1646" s="50">
        <f>RANK(J1646,J:J,1)</f>
        <v>1280</v>
      </c>
      <c r="X1646" s="50">
        <f>YEAR(B1646)</f>
        <v>2012</v>
      </c>
      <c r="Y1646" s="50">
        <f>MONTH(B1646)</f>
        <v>5</v>
      </c>
      <c r="Z1646" s="56">
        <f>X1646*100+Y1646</f>
        <v>201205</v>
      </c>
      <c r="AA1646" s="56">
        <f>WEEKNUM(B1646,1)</f>
        <v>18</v>
      </c>
      <c r="AB1646" s="58">
        <f>IF(ISBLANK(B1646)," ",MAX(B1646-B1645-1,0))</f>
        <v>0</v>
      </c>
      <c r="AC1646" s="56">
        <f>DAY(B1646)</f>
        <v>4</v>
      </c>
      <c r="AD1646" s="53">
        <f>U1646+V1646</f>
        <v>0.19573715272401429</v>
      </c>
      <c r="AE1646" s="56">
        <f>IF("1-Swim"=D1646,E1646*46.7,IF("2-Bike"=D1646,E1646,IF("3-Run"=D1646,E1646*4.27,0)))</f>
        <v>13.236999999999998</v>
      </c>
    </row>
    <row r="1647" spans="1:31" x14ac:dyDescent="0.25">
      <c r="A1647" s="50">
        <v>1646</v>
      </c>
      <c r="B1647" s="51">
        <v>41035</v>
      </c>
      <c r="C1647" s="75">
        <f>B1647</f>
        <v>41035</v>
      </c>
      <c r="D1647" s="50" t="s">
        <v>1224</v>
      </c>
      <c r="E1647" s="50">
        <v>58.63</v>
      </c>
      <c r="F1647" s="50">
        <v>4</v>
      </c>
      <c r="G1647" s="50">
        <v>24</v>
      </c>
      <c r="H1647" s="50">
        <v>57</v>
      </c>
      <c r="I1647" s="53">
        <f>IF(E1647&gt;0,TIME(F1647,G1647,H1647),"")</f>
        <v>0.18399305555555556</v>
      </c>
      <c r="J1647" s="54">
        <f>IF(E1647&gt;0,TIME(F1647,G1647,H1647)/E1647,"")</f>
        <v>3.1382066443042052E-3</v>
      </c>
      <c r="K1647" s="50" t="s">
        <v>930</v>
      </c>
      <c r="L1647" s="50" t="s">
        <v>964</v>
      </c>
      <c r="M1647" s="55">
        <f>IF(D1647&gt;0,0.0416666666666667/J1647,"")</f>
        <v>13.277222117380649</v>
      </c>
      <c r="N1647" s="50">
        <v>0</v>
      </c>
      <c r="O1647" s="50" t="s">
        <v>671</v>
      </c>
      <c r="P1647" s="50" t="s">
        <v>963</v>
      </c>
      <c r="Q1647" s="151">
        <f>IF("1-Swim"=D1647,J1647*2.4,IF("2-Bike"=D1647,J1647*112,IF("3-Run"=D1647,J1647*26.2,0)))</f>
        <v>0.35147914416207099</v>
      </c>
      <c r="R1647" s="151">
        <f>Q1647/2</f>
        <v>0.17573957208103549</v>
      </c>
      <c r="S1647" s="53">
        <f>J1647*26.2</f>
        <v>8.2221014080770177E-2</v>
      </c>
      <c r="T1647" s="53">
        <f>(J1647+0.0013889)*26.2</f>
        <v>0.11861019408077017</v>
      </c>
      <c r="U1647" s="53">
        <f>S1647/2</f>
        <v>4.1110507040385089E-2</v>
      </c>
      <c r="V1647" s="53">
        <f>T1647/2</f>
        <v>5.9305097040385085E-2</v>
      </c>
      <c r="W1647" s="50">
        <f>RANK(J1647,J:J,1)</f>
        <v>638</v>
      </c>
      <c r="X1647" s="50">
        <f>YEAR(B1647)</f>
        <v>2012</v>
      </c>
      <c r="Y1647" s="50">
        <f>MONTH(B1647)</f>
        <v>5</v>
      </c>
      <c r="Z1647" s="56">
        <f>X1647*100+Y1647</f>
        <v>201205</v>
      </c>
      <c r="AA1647" s="56">
        <f>WEEKNUM(B1647,1)</f>
        <v>19</v>
      </c>
      <c r="AB1647" s="58">
        <f>IF(ISBLANK(B1647)," ",MAX(B1647-B1646-1,0))</f>
        <v>1</v>
      </c>
      <c r="AC1647" s="56">
        <f>DAY(B1647)</f>
        <v>6</v>
      </c>
      <c r="AD1647" s="53">
        <f>U1647+V1647</f>
        <v>0.10041560408077017</v>
      </c>
      <c r="AE1647" s="56">
        <f>IF("1-Swim"=D1647,E1647*46.7,IF("2-Bike"=D1647,E1647,IF("3-Run"=D1647,E1647*4.27,0)))</f>
        <v>58.63</v>
      </c>
    </row>
    <row r="1648" spans="1:31" x14ac:dyDescent="0.25">
      <c r="A1648" s="50">
        <v>1647</v>
      </c>
      <c r="B1648" s="51">
        <v>41037</v>
      </c>
      <c r="C1648" s="75">
        <f>B1648</f>
        <v>41037</v>
      </c>
      <c r="D1648" s="50" t="s">
        <v>1225</v>
      </c>
      <c r="E1648" s="50">
        <v>0.85</v>
      </c>
      <c r="F1648" s="50">
        <v>0</v>
      </c>
      <c r="G1648" s="50">
        <v>33</v>
      </c>
      <c r="H1648" s="50">
        <v>22</v>
      </c>
      <c r="I1648" s="53">
        <f>IF(E1648&gt;0,TIME(F1648,G1648,H1648),"")</f>
        <v>2.3171296296296297E-2</v>
      </c>
      <c r="J1648" s="54">
        <f>IF(E1648&gt;0,TIME(F1648,G1648,H1648)/E1648,"")</f>
        <v>2.7260348583877998E-2</v>
      </c>
      <c r="K1648" s="50" t="s">
        <v>955</v>
      </c>
      <c r="L1648" s="50" t="s">
        <v>965</v>
      </c>
      <c r="M1648" s="55">
        <f>IF(D1648&gt;0,0.0416666666666667/J1648,"")</f>
        <v>1.5284715284715296</v>
      </c>
      <c r="N1648" s="50">
        <v>0</v>
      </c>
      <c r="O1648" s="50" t="s">
        <v>253</v>
      </c>
      <c r="Q1648" s="151">
        <f>IF("1-Swim"=D1648,J1648*2.4,IF("2-Bike"=D1648,J1648*112,IF("3-Run"=D1648,J1648*26.2,0)))</f>
        <v>6.5424836601307199E-2</v>
      </c>
      <c r="R1648" s="151">
        <f>Q1648/2</f>
        <v>3.2712418300653599E-2</v>
      </c>
      <c r="S1648" s="53">
        <f>J1648*26.2</f>
        <v>0.71422113289760358</v>
      </c>
      <c r="T1648" s="53">
        <f>(J1648+0.0013889)*26.2</f>
        <v>0.75061031289760349</v>
      </c>
      <c r="U1648" s="53">
        <f>S1648/2</f>
        <v>0.35711056644880179</v>
      </c>
      <c r="V1648" s="53">
        <f>T1648/2</f>
        <v>0.37530515644880175</v>
      </c>
      <c r="W1648" s="50">
        <f>RANK(J1648,J:J,1)</f>
        <v>3278</v>
      </c>
      <c r="X1648" s="50">
        <f>YEAR(B1648)</f>
        <v>2012</v>
      </c>
      <c r="Y1648" s="50">
        <f>MONTH(B1648)</f>
        <v>5</v>
      </c>
      <c r="Z1648" s="56">
        <f>X1648*100+Y1648</f>
        <v>201205</v>
      </c>
      <c r="AA1648" s="56">
        <f>WEEKNUM(B1648,1)</f>
        <v>19</v>
      </c>
      <c r="AB1648" s="58">
        <f>IF(ISBLANK(B1648)," ",MAX(B1648-B1647-1,0))</f>
        <v>1</v>
      </c>
      <c r="AC1648" s="56">
        <f>DAY(B1648)</f>
        <v>8</v>
      </c>
      <c r="AD1648" s="53">
        <f>U1648+V1648</f>
        <v>0.73241572289760359</v>
      </c>
      <c r="AE1648" s="56">
        <f>IF("1-Swim"=D1648,E1648*46.7,IF("2-Bike"=D1648,E1648,IF("3-Run"=D1648,E1648*4.27,0)))</f>
        <v>39.695</v>
      </c>
    </row>
    <row r="1649" spans="1:31" x14ac:dyDescent="0.25">
      <c r="A1649" s="50">
        <v>1648</v>
      </c>
      <c r="B1649" s="51">
        <v>41038</v>
      </c>
      <c r="C1649" s="75">
        <f>B1649</f>
        <v>41038</v>
      </c>
      <c r="D1649" s="50" t="s">
        <v>1223</v>
      </c>
      <c r="E1649" s="50">
        <v>2.06</v>
      </c>
      <c r="F1649" s="50">
        <v>0</v>
      </c>
      <c r="G1649" s="50">
        <v>19</v>
      </c>
      <c r="H1649" s="50">
        <v>33</v>
      </c>
      <c r="I1649" s="53">
        <f>IF(E1649&gt;0,TIME(F1649,G1649,H1649),"")</f>
        <v>1.357638888888889E-2</v>
      </c>
      <c r="J1649" s="54">
        <f>IF(E1649&gt;0,TIME(F1649,G1649,H1649)/E1649,"")</f>
        <v>6.5904800431499464E-3</v>
      </c>
      <c r="K1649" s="50" t="s">
        <v>774</v>
      </c>
      <c r="L1649" s="50" t="s">
        <v>17</v>
      </c>
      <c r="M1649" s="55">
        <f>IF(D1649&gt;0,0.0416666666666667/J1649,"")</f>
        <v>6.3222506393861941</v>
      </c>
      <c r="N1649" s="50">
        <v>0</v>
      </c>
      <c r="O1649" s="50" t="s">
        <v>253</v>
      </c>
      <c r="Q1649" s="151">
        <f>IF("1-Swim"=D1649,J1649*2.4,IF("2-Bike"=D1649,J1649*112,IF("3-Run"=D1649,J1649*26.2,0)))</f>
        <v>0.17267057713052858</v>
      </c>
      <c r="R1649" s="151">
        <f>Q1649/2</f>
        <v>8.633528856526429E-2</v>
      </c>
      <c r="S1649" s="53">
        <f>J1649*26.2</f>
        <v>0.17267057713052858</v>
      </c>
      <c r="T1649" s="53">
        <f>(J1649+0.0013889)*26.2</f>
        <v>0.2090597571305286</v>
      </c>
      <c r="U1649" s="53">
        <f>S1649/2</f>
        <v>8.633528856526429E-2</v>
      </c>
      <c r="V1649" s="53">
        <f>T1649/2</f>
        <v>0.1045298785652643</v>
      </c>
      <c r="W1649" s="50">
        <f>RANK(J1649,J:J,1)</f>
        <v>1082</v>
      </c>
      <c r="X1649" s="50">
        <f>YEAR(B1649)</f>
        <v>2012</v>
      </c>
      <c r="Y1649" s="50">
        <f>MONTH(B1649)</f>
        <v>5</v>
      </c>
      <c r="Z1649" s="56">
        <f>X1649*100+Y1649</f>
        <v>201205</v>
      </c>
      <c r="AA1649" s="56">
        <f>WEEKNUM(B1649,1)</f>
        <v>19</v>
      </c>
      <c r="AB1649" s="58">
        <f>IF(ISBLANK(B1649)," ",MAX(B1649-B1648-1,0))</f>
        <v>0</v>
      </c>
      <c r="AC1649" s="56">
        <f>DAY(B1649)</f>
        <v>9</v>
      </c>
      <c r="AD1649" s="53">
        <f>U1649+V1649</f>
        <v>0.19086516713052859</v>
      </c>
      <c r="AE1649" s="56">
        <f>IF("1-Swim"=D1649,E1649*46.7,IF("2-Bike"=D1649,E1649,IF("3-Run"=D1649,E1649*4.27,0)))</f>
        <v>8.7961999999999989</v>
      </c>
    </row>
    <row r="1650" spans="1:31" x14ac:dyDescent="0.25">
      <c r="A1650" s="50">
        <v>1649</v>
      </c>
      <c r="B1650" s="51">
        <v>41039</v>
      </c>
      <c r="C1650" s="75">
        <f>B1650</f>
        <v>41039</v>
      </c>
      <c r="D1650" s="50" t="s">
        <v>1224</v>
      </c>
      <c r="E1650" s="50">
        <v>13.45</v>
      </c>
      <c r="F1650" s="50">
        <v>0</v>
      </c>
      <c r="G1650" s="50">
        <v>34</v>
      </c>
      <c r="H1650" s="50">
        <v>18</v>
      </c>
      <c r="I1650" s="53">
        <f>IF(E1650&gt;0,TIME(F1650,G1650,H1650),"")</f>
        <v>2.3819444444444445E-2</v>
      </c>
      <c r="J1650" s="54">
        <f>IF(E1650&gt;0,TIME(F1650,G1650,H1650)/E1650,"")</f>
        <v>1.7709624122263529E-3</v>
      </c>
      <c r="K1650" s="50" t="s">
        <v>921</v>
      </c>
      <c r="L1650" s="50" t="s">
        <v>934</v>
      </c>
      <c r="M1650" s="55">
        <f>IF(D1650&gt;0,0.0416666666666667/J1650,"")</f>
        <v>23.527696793002931</v>
      </c>
      <c r="N1650" s="50">
        <v>123</v>
      </c>
      <c r="O1650" s="50" t="s">
        <v>253</v>
      </c>
      <c r="Q1650" s="151">
        <f>IF("1-Swim"=D1650,J1650*2.4,IF("2-Bike"=D1650,J1650*112,IF("3-Run"=D1650,J1650*26.2,0)))</f>
        <v>0.19834779016935153</v>
      </c>
      <c r="R1650" s="151">
        <f>Q1650/2</f>
        <v>9.9173895084675764E-2</v>
      </c>
      <c r="S1650" s="53">
        <f>J1650*26.2</f>
        <v>4.6399215200330447E-2</v>
      </c>
      <c r="T1650" s="53">
        <f>(J1650+0.0013889)*26.2</f>
        <v>8.2788395200330447E-2</v>
      </c>
      <c r="U1650" s="53">
        <f>S1650/2</f>
        <v>2.3199607600165224E-2</v>
      </c>
      <c r="V1650" s="53">
        <f>T1650/2</f>
        <v>4.1394197600165224E-2</v>
      </c>
      <c r="W1650" s="50">
        <f>RANK(J1650,J:J,1)</f>
        <v>46</v>
      </c>
      <c r="X1650" s="50">
        <f>YEAR(B1650)</f>
        <v>2012</v>
      </c>
      <c r="Y1650" s="50">
        <f>MONTH(B1650)</f>
        <v>5</v>
      </c>
      <c r="Z1650" s="56">
        <f>X1650*100+Y1650</f>
        <v>201205</v>
      </c>
      <c r="AA1650" s="56">
        <f>WEEKNUM(B1650,1)</f>
        <v>19</v>
      </c>
      <c r="AB1650" s="58">
        <f>IF(ISBLANK(B1650)," ",MAX(B1650-B1649-1,0))</f>
        <v>0</v>
      </c>
      <c r="AC1650" s="56">
        <f>DAY(B1650)</f>
        <v>10</v>
      </c>
      <c r="AD1650" s="53">
        <f>U1650+V1650</f>
        <v>6.4593805200330451E-2</v>
      </c>
      <c r="AE1650" s="56">
        <f>IF("1-Swim"=D1650,E1650*46.7,IF("2-Bike"=D1650,E1650,IF("3-Run"=D1650,E1650*4.27,0)))</f>
        <v>13.45</v>
      </c>
    </row>
    <row r="1651" spans="1:31" x14ac:dyDescent="0.25">
      <c r="A1651" s="50">
        <v>1650</v>
      </c>
      <c r="B1651" s="51">
        <v>41040</v>
      </c>
      <c r="C1651" s="75">
        <f>B1651</f>
        <v>41040</v>
      </c>
      <c r="D1651" s="50" t="s">
        <v>1223</v>
      </c>
      <c r="E1651" s="50">
        <v>4.6500000000000004</v>
      </c>
      <c r="F1651" s="50">
        <v>0</v>
      </c>
      <c r="G1651" s="50">
        <v>44</v>
      </c>
      <c r="H1651" s="50">
        <v>39</v>
      </c>
      <c r="I1651" s="53">
        <f>IF(E1651&gt;0,TIME(F1651,G1651,H1651),"")</f>
        <v>3.1006944444444445E-2</v>
      </c>
      <c r="J1651" s="54">
        <f>IF(E1651&gt;0,TIME(F1651,G1651,H1651)/E1651,"")</f>
        <v>6.66816009557945E-3</v>
      </c>
      <c r="K1651" s="50" t="s">
        <v>774</v>
      </c>
      <c r="L1651" s="50" t="s">
        <v>1029</v>
      </c>
      <c r="M1651" s="55">
        <f>IF(D1651&gt;0,0.0416666666666667/J1651,"")</f>
        <v>6.2486002239641714</v>
      </c>
      <c r="N1651" s="50">
        <v>162</v>
      </c>
      <c r="O1651" s="50" t="s">
        <v>255</v>
      </c>
      <c r="Q1651" s="151">
        <f>IF("1-Swim"=D1651,J1651*2.4,IF("2-Bike"=D1651,J1651*112,IF("3-Run"=D1651,J1651*26.2,0)))</f>
        <v>0.17470579450418158</v>
      </c>
      <c r="R1651" s="151">
        <f>Q1651/2</f>
        <v>8.7352897252090791E-2</v>
      </c>
      <c r="S1651" s="53">
        <f>J1651*26.2</f>
        <v>0.17470579450418158</v>
      </c>
      <c r="T1651" s="53">
        <f>(J1651+0.0013889)*26.2</f>
        <v>0.21109497450418158</v>
      </c>
      <c r="U1651" s="53">
        <f>S1651/2</f>
        <v>8.7352897252090791E-2</v>
      </c>
      <c r="V1651" s="53">
        <f>T1651/2</f>
        <v>0.10554748725209079</v>
      </c>
      <c r="W1651" s="50">
        <f>RANK(J1651,J:J,1)</f>
        <v>1158</v>
      </c>
      <c r="X1651" s="50">
        <f>YEAR(B1651)</f>
        <v>2012</v>
      </c>
      <c r="Y1651" s="50">
        <f>MONTH(B1651)</f>
        <v>5</v>
      </c>
      <c r="Z1651" s="56">
        <f>X1651*100+Y1651</f>
        <v>201205</v>
      </c>
      <c r="AA1651" s="56">
        <f>WEEKNUM(B1651,1)</f>
        <v>19</v>
      </c>
      <c r="AB1651" s="58">
        <f>IF(ISBLANK(B1651)," ",MAX(B1651-B1650-1,0))</f>
        <v>0</v>
      </c>
      <c r="AC1651" s="56">
        <f>DAY(B1651)</f>
        <v>11</v>
      </c>
      <c r="AD1651" s="53">
        <f>U1651+V1651</f>
        <v>0.19290038450418157</v>
      </c>
      <c r="AE1651" s="56">
        <f>IF("1-Swim"=D1651,E1651*46.7,IF("2-Bike"=D1651,E1651,IF("3-Run"=D1651,E1651*4.27,0)))</f>
        <v>19.855499999999999</v>
      </c>
    </row>
    <row r="1652" spans="1:31" x14ac:dyDescent="0.25">
      <c r="A1652" s="50">
        <v>1651</v>
      </c>
      <c r="B1652" s="51">
        <v>41043</v>
      </c>
      <c r="C1652" s="75">
        <f>B1652</f>
        <v>41043</v>
      </c>
      <c r="D1652" s="50" t="s">
        <v>1223</v>
      </c>
      <c r="E1652" s="50">
        <v>3.1</v>
      </c>
      <c r="F1652" s="50">
        <v>0</v>
      </c>
      <c r="G1652" s="50">
        <v>30</v>
      </c>
      <c r="H1652" s="50">
        <v>32</v>
      </c>
      <c r="I1652" s="53">
        <f>IF(E1652&gt;0,TIME(F1652,G1652,H1652),"")</f>
        <v>2.1203703703703707E-2</v>
      </c>
      <c r="J1652" s="54">
        <f>IF(E1652&gt;0,TIME(F1652,G1652,H1652)/E1652,"")</f>
        <v>6.839904420549583E-3</v>
      </c>
      <c r="K1652" s="50" t="s">
        <v>774</v>
      </c>
      <c r="L1652" s="50" t="s">
        <v>927</v>
      </c>
      <c r="M1652" s="55">
        <f>IF(D1652&gt;0,0.0416666666666667/J1652,"")</f>
        <v>6.0917030567685631</v>
      </c>
      <c r="N1652" s="50">
        <v>152</v>
      </c>
      <c r="O1652" s="50" t="s">
        <v>671</v>
      </c>
      <c r="P1652" s="50" t="s">
        <v>966</v>
      </c>
      <c r="Q1652" s="151">
        <f>IF("1-Swim"=D1652,J1652*2.4,IF("2-Bike"=D1652,J1652*112,IF("3-Run"=D1652,J1652*26.2,0)))</f>
        <v>0.17920549581839906</v>
      </c>
      <c r="R1652" s="151">
        <f>Q1652/2</f>
        <v>8.9602747909199532E-2</v>
      </c>
      <c r="S1652" s="53">
        <f>J1652*26.2</f>
        <v>0.17920549581839906</v>
      </c>
      <c r="T1652" s="53">
        <f>(J1652+0.0013889)*26.2</f>
        <v>0.21559467581839906</v>
      </c>
      <c r="U1652" s="53">
        <f>S1652/2</f>
        <v>8.9602747909199532E-2</v>
      </c>
      <c r="V1652" s="53">
        <f>T1652/2</f>
        <v>0.10779733790919953</v>
      </c>
      <c r="W1652" s="50">
        <f>RANK(J1652,J:J,1)</f>
        <v>1359</v>
      </c>
      <c r="X1652" s="50">
        <f>YEAR(B1652)</f>
        <v>2012</v>
      </c>
      <c r="Y1652" s="50">
        <f>MONTH(B1652)</f>
        <v>5</v>
      </c>
      <c r="Z1652" s="56">
        <f>X1652*100+Y1652</f>
        <v>201205</v>
      </c>
      <c r="AA1652" s="56">
        <f>WEEKNUM(B1652,1)</f>
        <v>20</v>
      </c>
      <c r="AB1652" s="58">
        <f>IF(ISBLANK(B1652)," ",MAX(B1652-B1651-1,0))</f>
        <v>2</v>
      </c>
      <c r="AC1652" s="56">
        <f>DAY(B1652)</f>
        <v>14</v>
      </c>
      <c r="AD1652" s="53">
        <f>U1652+V1652</f>
        <v>0.19740008581839907</v>
      </c>
      <c r="AE1652" s="56">
        <f>IF("1-Swim"=D1652,E1652*46.7,IF("2-Bike"=D1652,E1652,IF("3-Run"=D1652,E1652*4.27,0)))</f>
        <v>13.236999999999998</v>
      </c>
    </row>
    <row r="1653" spans="1:31" x14ac:dyDescent="0.25">
      <c r="A1653" s="50">
        <v>1652</v>
      </c>
      <c r="B1653" s="51">
        <v>41044</v>
      </c>
      <c r="C1653" s="75">
        <f>B1653</f>
        <v>41044</v>
      </c>
      <c r="D1653" s="50" t="s">
        <v>1224</v>
      </c>
      <c r="E1653" s="50">
        <v>11.5</v>
      </c>
      <c r="F1653" s="50">
        <v>0</v>
      </c>
      <c r="G1653" s="50">
        <v>28</v>
      </c>
      <c r="H1653" s="50">
        <v>0</v>
      </c>
      <c r="I1653" s="53">
        <f>IF(E1653&gt;0,TIME(F1653,G1653,H1653),"")</f>
        <v>1.9444444444444445E-2</v>
      </c>
      <c r="J1653" s="54">
        <f>IF(E1653&gt;0,TIME(F1653,G1653,H1653)/E1653,"")</f>
        <v>1.6908212560386474E-3</v>
      </c>
      <c r="K1653" s="50" t="s">
        <v>921</v>
      </c>
      <c r="L1653" s="50" t="s">
        <v>934</v>
      </c>
      <c r="M1653" s="55">
        <f>IF(D1653&gt;0,0.0416666666666667/J1653,"")</f>
        <v>24.64285714285716</v>
      </c>
      <c r="N1653" s="50">
        <v>0</v>
      </c>
      <c r="O1653" s="50" t="s">
        <v>253</v>
      </c>
      <c r="Q1653" s="151">
        <f>IF("1-Swim"=D1653,J1653*2.4,IF("2-Bike"=D1653,J1653*112,IF("3-Run"=D1653,J1653*26.2,0)))</f>
        <v>0.18937198067632852</v>
      </c>
      <c r="R1653" s="151">
        <f>Q1653/2</f>
        <v>9.4685990338164258E-2</v>
      </c>
      <c r="S1653" s="53">
        <f>J1653*26.2</f>
        <v>4.4299516908212565E-2</v>
      </c>
      <c r="T1653" s="53">
        <f>(J1653+0.0013889)*26.2</f>
        <v>8.0688696908212565E-2</v>
      </c>
      <c r="U1653" s="53">
        <f>S1653/2</f>
        <v>2.2149758454106282E-2</v>
      </c>
      <c r="V1653" s="53">
        <f>T1653/2</f>
        <v>4.0344348454106282E-2</v>
      </c>
      <c r="W1653" s="50">
        <f>RANK(J1653,J:J,1)</f>
        <v>28</v>
      </c>
      <c r="X1653" s="50">
        <f>YEAR(B1653)</f>
        <v>2012</v>
      </c>
      <c r="Y1653" s="50">
        <f>MONTH(B1653)</f>
        <v>5</v>
      </c>
      <c r="Z1653" s="56">
        <f>X1653*100+Y1653</f>
        <v>201205</v>
      </c>
      <c r="AA1653" s="56">
        <f>WEEKNUM(B1653,1)</f>
        <v>20</v>
      </c>
      <c r="AB1653" s="58">
        <f>IF(ISBLANK(B1653)," ",MAX(B1653-B1652-1,0))</f>
        <v>0</v>
      </c>
      <c r="AC1653" s="56">
        <f>DAY(B1653)</f>
        <v>15</v>
      </c>
      <c r="AD1653" s="53">
        <f>U1653+V1653</f>
        <v>6.2494106908212568E-2</v>
      </c>
      <c r="AE1653" s="56">
        <f>IF("1-Swim"=D1653,E1653*46.7,IF("2-Bike"=D1653,E1653,IF("3-Run"=D1653,E1653*4.27,0)))</f>
        <v>11.5</v>
      </c>
    </row>
    <row r="1654" spans="1:31" x14ac:dyDescent="0.25">
      <c r="A1654" s="50">
        <v>1653</v>
      </c>
      <c r="B1654" s="51">
        <v>41044</v>
      </c>
      <c r="C1654" s="75">
        <f>B1654</f>
        <v>41044</v>
      </c>
      <c r="D1654" s="50" t="s">
        <v>1223</v>
      </c>
      <c r="E1654" s="50">
        <v>1</v>
      </c>
      <c r="F1654" s="50">
        <v>0</v>
      </c>
      <c r="G1654" s="50">
        <v>8</v>
      </c>
      <c r="H1654" s="50">
        <v>53</v>
      </c>
      <c r="I1654" s="53">
        <f>IF(E1654&gt;0,TIME(F1654,G1654,H1654),"")</f>
        <v>6.168981481481481E-3</v>
      </c>
      <c r="J1654" s="54">
        <f>IF(E1654&gt;0,TIME(F1654,G1654,H1654)/E1654,"")</f>
        <v>6.168981481481481E-3</v>
      </c>
      <c r="K1654" s="50" t="s">
        <v>774</v>
      </c>
      <c r="L1654" s="50" t="s">
        <v>17</v>
      </c>
      <c r="M1654" s="55">
        <f>IF(D1654&gt;0,0.0416666666666667/J1654,"")</f>
        <v>6.7542213883677356</v>
      </c>
      <c r="N1654" s="50">
        <v>0</v>
      </c>
      <c r="O1654" s="50" t="s">
        <v>253</v>
      </c>
      <c r="P1654" s="50" t="s">
        <v>967</v>
      </c>
      <c r="Q1654" s="151">
        <f>IF("1-Swim"=D1654,J1654*2.4,IF("2-Bike"=D1654,J1654*112,IF("3-Run"=D1654,J1654*26.2,0)))</f>
        <v>0.16162731481481479</v>
      </c>
      <c r="R1654" s="151">
        <f>Q1654/2</f>
        <v>8.0813657407407397E-2</v>
      </c>
      <c r="S1654" s="53">
        <f>J1654*26.2</f>
        <v>0.16162731481481479</v>
      </c>
      <c r="T1654" s="53">
        <f>(J1654+0.0013889)*26.2</f>
        <v>0.19801649481481481</v>
      </c>
      <c r="U1654" s="53">
        <f>S1654/2</f>
        <v>8.0813657407407397E-2</v>
      </c>
      <c r="V1654" s="53">
        <f>T1654/2</f>
        <v>9.9008247407407407E-2</v>
      </c>
      <c r="W1654" s="50">
        <f>RANK(J1654,J:J,1)</f>
        <v>850</v>
      </c>
      <c r="X1654" s="50">
        <f>YEAR(B1654)</f>
        <v>2012</v>
      </c>
      <c r="Y1654" s="50">
        <f>MONTH(B1654)</f>
        <v>5</v>
      </c>
      <c r="Z1654" s="56">
        <f>X1654*100+Y1654</f>
        <v>201205</v>
      </c>
      <c r="AA1654" s="56">
        <f>WEEKNUM(B1654,1)</f>
        <v>20</v>
      </c>
      <c r="AB1654" s="58">
        <f>IF(ISBLANK(B1654)," ",MAX(B1654-B1653-1,0))</f>
        <v>0</v>
      </c>
      <c r="AC1654" s="56">
        <f>DAY(B1654)</f>
        <v>15</v>
      </c>
      <c r="AD1654" s="53">
        <f>U1654+V1654</f>
        <v>0.1798219048148148</v>
      </c>
      <c r="AE1654" s="56">
        <f>IF("1-Swim"=D1654,E1654*46.7,IF("2-Bike"=D1654,E1654,IF("3-Run"=D1654,E1654*4.27,0)))</f>
        <v>4.2699999999999996</v>
      </c>
    </row>
    <row r="1655" spans="1:31" x14ac:dyDescent="0.25">
      <c r="A1655" s="50">
        <v>1654</v>
      </c>
      <c r="B1655" s="51">
        <v>41045</v>
      </c>
      <c r="C1655" s="75">
        <f>B1655</f>
        <v>41045</v>
      </c>
      <c r="D1655" s="50" t="s">
        <v>1223</v>
      </c>
      <c r="E1655" s="50">
        <v>3.1</v>
      </c>
      <c r="F1655" s="50">
        <v>0</v>
      </c>
      <c r="G1655" s="50">
        <v>28</v>
      </c>
      <c r="H1655" s="50">
        <v>8</v>
      </c>
      <c r="I1655" s="53">
        <f>IF(E1655&gt;0,TIME(F1655,G1655,H1655),"")</f>
        <v>1.9537037037037037E-2</v>
      </c>
      <c r="J1655" s="54">
        <f>IF(E1655&gt;0,TIME(F1655,G1655,H1655)/E1655,"")</f>
        <v>6.3022700119474313E-3</v>
      </c>
      <c r="K1655" s="50" t="s">
        <v>774</v>
      </c>
      <c r="L1655" s="50" t="s">
        <v>927</v>
      </c>
      <c r="M1655" s="55">
        <f>IF(D1655&gt;0,0.0416666666666667/J1655,"")</f>
        <v>6.6113744075829439</v>
      </c>
      <c r="N1655" s="50">
        <v>0</v>
      </c>
      <c r="O1655" s="50" t="s">
        <v>201</v>
      </c>
      <c r="Q1655" s="151">
        <f>IF("1-Swim"=D1655,J1655*2.4,IF("2-Bike"=D1655,J1655*112,IF("3-Run"=D1655,J1655*26.2,0)))</f>
        <v>0.16511947431302271</v>
      </c>
      <c r="R1655" s="151">
        <f>Q1655/2</f>
        <v>8.2559737156511354E-2</v>
      </c>
      <c r="S1655" s="53">
        <f>J1655*26.2</f>
        <v>0.16511947431302271</v>
      </c>
      <c r="T1655" s="53">
        <f>(J1655+0.0013889)*26.2</f>
        <v>0.2015086543130227</v>
      </c>
      <c r="U1655" s="53">
        <f>S1655/2</f>
        <v>8.2559737156511354E-2</v>
      </c>
      <c r="V1655" s="53">
        <f>T1655/2</f>
        <v>0.10075432715651135</v>
      </c>
      <c r="W1655" s="50">
        <f>RANK(J1655,J:J,1)</f>
        <v>893</v>
      </c>
      <c r="X1655" s="50">
        <f>YEAR(B1655)</f>
        <v>2012</v>
      </c>
      <c r="Y1655" s="50">
        <f>MONTH(B1655)</f>
        <v>5</v>
      </c>
      <c r="Z1655" s="56">
        <f>X1655*100+Y1655</f>
        <v>201205</v>
      </c>
      <c r="AA1655" s="56">
        <f>WEEKNUM(B1655,1)</f>
        <v>20</v>
      </c>
      <c r="AB1655" s="58">
        <f>IF(ISBLANK(B1655)," ",MAX(B1655-B1654-1,0))</f>
        <v>0</v>
      </c>
      <c r="AC1655" s="56">
        <f>DAY(B1655)</f>
        <v>16</v>
      </c>
      <c r="AD1655" s="53">
        <f>U1655+V1655</f>
        <v>0.18331406431302272</v>
      </c>
      <c r="AE1655" s="56">
        <f>IF("1-Swim"=D1655,E1655*46.7,IF("2-Bike"=D1655,E1655,IF("3-Run"=D1655,E1655*4.27,0)))</f>
        <v>13.236999999999998</v>
      </c>
    </row>
    <row r="1656" spans="1:31" x14ac:dyDescent="0.25">
      <c r="A1656" s="50">
        <v>1655</v>
      </c>
      <c r="B1656" s="51">
        <v>41046</v>
      </c>
      <c r="C1656" s="75">
        <f>B1656</f>
        <v>41046</v>
      </c>
      <c r="D1656" s="50" t="s">
        <v>1223</v>
      </c>
      <c r="E1656" s="50">
        <v>3.3</v>
      </c>
      <c r="F1656" s="50">
        <v>0</v>
      </c>
      <c r="G1656" s="50">
        <v>32</v>
      </c>
      <c r="H1656" s="50">
        <v>27</v>
      </c>
      <c r="I1656" s="53">
        <f>IF(E1656&gt;0,TIME(F1656,G1656,H1656),"")</f>
        <v>2.2534722222222223E-2</v>
      </c>
      <c r="J1656" s="54">
        <f>IF(E1656&gt;0,TIME(F1656,G1656,H1656)/E1656,"")</f>
        <v>6.828703703703704E-3</v>
      </c>
      <c r="K1656" s="50" t="s">
        <v>774</v>
      </c>
      <c r="L1656" s="50" t="s">
        <v>968</v>
      </c>
      <c r="M1656" s="55">
        <f>IF(D1656&gt;0,0.0416666666666667/J1656,"")</f>
        <v>6.1016949152542415</v>
      </c>
      <c r="N1656" s="50">
        <v>0</v>
      </c>
      <c r="O1656" s="50" t="s">
        <v>184</v>
      </c>
      <c r="Q1656" s="151">
        <f>IF("1-Swim"=D1656,J1656*2.4,IF("2-Bike"=D1656,J1656*112,IF("3-Run"=D1656,J1656*26.2,0)))</f>
        <v>0.17891203703703704</v>
      </c>
      <c r="R1656" s="151">
        <f>Q1656/2</f>
        <v>8.9456018518518518E-2</v>
      </c>
      <c r="S1656" s="53">
        <f>J1656*26.2</f>
        <v>0.17891203703703704</v>
      </c>
      <c r="T1656" s="53">
        <f>(J1656+0.0013889)*26.2</f>
        <v>0.21530121703703703</v>
      </c>
      <c r="U1656" s="53">
        <f>S1656/2</f>
        <v>8.9456018518518518E-2</v>
      </c>
      <c r="V1656" s="53">
        <f>T1656/2</f>
        <v>0.10765060851851851</v>
      </c>
      <c r="W1656" s="50">
        <f>RANK(J1656,J:J,1)</f>
        <v>1342</v>
      </c>
      <c r="X1656" s="50">
        <f>YEAR(B1656)</f>
        <v>2012</v>
      </c>
      <c r="Y1656" s="50">
        <f>MONTH(B1656)</f>
        <v>5</v>
      </c>
      <c r="Z1656" s="56">
        <f>X1656*100+Y1656</f>
        <v>201205</v>
      </c>
      <c r="AA1656" s="56">
        <f>WEEKNUM(B1656,1)</f>
        <v>20</v>
      </c>
      <c r="AB1656" s="58">
        <f>IF(ISBLANK(B1656)," ",MAX(B1656-B1655-1,0))</f>
        <v>0</v>
      </c>
      <c r="AC1656" s="56">
        <f>DAY(B1656)</f>
        <v>17</v>
      </c>
      <c r="AD1656" s="53">
        <f>U1656+V1656</f>
        <v>0.19710662703703702</v>
      </c>
      <c r="AE1656" s="56">
        <f>IF("1-Swim"=D1656,E1656*46.7,IF("2-Bike"=D1656,E1656,IF("3-Run"=D1656,E1656*4.27,0)))</f>
        <v>14.090999999999998</v>
      </c>
    </row>
    <row r="1657" spans="1:31" x14ac:dyDescent="0.25">
      <c r="A1657" s="50">
        <v>1656</v>
      </c>
      <c r="B1657" s="51">
        <v>41048</v>
      </c>
      <c r="C1657" s="75">
        <f>B1657</f>
        <v>41048</v>
      </c>
      <c r="D1657" s="50" t="s">
        <v>1225</v>
      </c>
      <c r="E1657" s="50">
        <v>0.92</v>
      </c>
      <c r="F1657" s="50">
        <v>0</v>
      </c>
      <c r="G1657" s="50">
        <v>35</v>
      </c>
      <c r="H1657" s="50">
        <v>0</v>
      </c>
      <c r="I1657" s="53">
        <f>IF(E1657&gt;0,TIME(F1657,G1657,H1657),"")</f>
        <v>2.4305555555555556E-2</v>
      </c>
      <c r="J1657" s="54">
        <f>IF(E1657&gt;0,TIME(F1657,G1657,H1657)/E1657,"")</f>
        <v>2.6419082125603864E-2</v>
      </c>
      <c r="K1657" s="50" t="s">
        <v>949</v>
      </c>
      <c r="L1657" s="50" t="s">
        <v>969</v>
      </c>
      <c r="M1657" s="55">
        <f>IF(D1657&gt;0,0.0416666666666667/J1657,"")</f>
        <v>1.5771428571428585</v>
      </c>
      <c r="N1657" s="50">
        <v>0</v>
      </c>
      <c r="O1657" s="50" t="s">
        <v>526</v>
      </c>
      <c r="P1657" s="50" t="s">
        <v>970</v>
      </c>
      <c r="Q1657" s="151">
        <f>IF("1-Swim"=D1657,J1657*2.4,IF("2-Bike"=D1657,J1657*112,IF("3-Run"=D1657,J1657*26.2,0)))</f>
        <v>6.3405797101449266E-2</v>
      </c>
      <c r="R1657" s="151">
        <f>Q1657/2</f>
        <v>3.1702898550724633E-2</v>
      </c>
      <c r="S1657" s="53">
        <f>J1657*26.2</f>
        <v>0.69217995169082125</v>
      </c>
      <c r="T1657" s="53">
        <f>(J1657+0.0013889)*26.2</f>
        <v>0.72856913169082116</v>
      </c>
      <c r="U1657" s="53">
        <f>S1657/2</f>
        <v>0.34608997584541062</v>
      </c>
      <c r="V1657" s="53">
        <f>T1657/2</f>
        <v>0.36428456584541058</v>
      </c>
      <c r="W1657" s="50">
        <f>RANK(J1657,J:J,1)</f>
        <v>3245</v>
      </c>
      <c r="X1657" s="50">
        <f>YEAR(B1657)</f>
        <v>2012</v>
      </c>
      <c r="Y1657" s="50">
        <f>MONTH(B1657)</f>
        <v>5</v>
      </c>
      <c r="Z1657" s="56">
        <f>X1657*100+Y1657</f>
        <v>201205</v>
      </c>
      <c r="AA1657" s="56">
        <f>WEEKNUM(B1657,1)</f>
        <v>20</v>
      </c>
      <c r="AB1657" s="58">
        <f>IF(ISBLANK(B1657)," ",MAX(B1657-B1656-1,0))</f>
        <v>1</v>
      </c>
      <c r="AC1657" s="56">
        <f>DAY(B1657)</f>
        <v>19</v>
      </c>
      <c r="AD1657" s="53">
        <f>U1657+V1657</f>
        <v>0.71037454169082115</v>
      </c>
      <c r="AE1657" s="56">
        <f>IF("1-Swim"=D1657,E1657*46.7,IF("2-Bike"=D1657,E1657,IF("3-Run"=D1657,E1657*4.27,0)))</f>
        <v>42.964000000000006</v>
      </c>
    </row>
    <row r="1658" spans="1:31" x14ac:dyDescent="0.25">
      <c r="A1658" s="50">
        <v>1657</v>
      </c>
      <c r="B1658" s="51">
        <v>41049</v>
      </c>
      <c r="C1658" s="75">
        <f>B1658</f>
        <v>41049</v>
      </c>
      <c r="D1658" s="50" t="s">
        <v>1224</v>
      </c>
      <c r="E1658" s="50">
        <v>56</v>
      </c>
      <c r="F1658" s="50">
        <v>3</v>
      </c>
      <c r="G1658" s="50">
        <v>46</v>
      </c>
      <c r="H1658" s="50">
        <v>57</v>
      </c>
      <c r="I1658" s="53">
        <f>IF(E1658&gt;0,TIME(F1658,G1658,H1658),"")</f>
        <v>0.15760416666666668</v>
      </c>
      <c r="J1658" s="54">
        <f>IF(E1658&gt;0,TIME(F1658,G1658,H1658)/E1658,"")</f>
        <v>2.8143601190476195E-3</v>
      </c>
      <c r="K1658" s="50" t="s">
        <v>930</v>
      </c>
      <c r="L1658" s="50" t="s">
        <v>971</v>
      </c>
      <c r="M1658" s="55">
        <f>IF(D1658&gt;0,0.0416666666666667/J1658,"")</f>
        <v>14.805023132848653</v>
      </c>
      <c r="N1658" s="50">
        <v>0</v>
      </c>
      <c r="O1658" s="50" t="s">
        <v>255</v>
      </c>
      <c r="Q1658" s="151">
        <f>IF("1-Swim"=D1658,J1658*2.4,IF("2-Bike"=D1658,J1658*112,IF("3-Run"=D1658,J1658*26.2,0)))</f>
        <v>0.31520833333333337</v>
      </c>
      <c r="R1658" s="151">
        <f>Q1658/2</f>
        <v>0.15760416666666668</v>
      </c>
      <c r="S1658" s="53">
        <f>J1658*26.2</f>
        <v>7.373623511904763E-2</v>
      </c>
      <c r="T1658" s="53">
        <f>(J1658+0.0013889)*26.2</f>
        <v>0.11012541511904762</v>
      </c>
      <c r="U1658" s="53">
        <f>S1658/2</f>
        <v>3.6868117559523815E-2</v>
      </c>
      <c r="V1658" s="53">
        <f>T1658/2</f>
        <v>5.5062707559523812E-2</v>
      </c>
      <c r="W1658" s="50">
        <f>RANK(J1658,J:J,1)</f>
        <v>492</v>
      </c>
      <c r="X1658" s="50">
        <f>YEAR(B1658)</f>
        <v>2012</v>
      </c>
      <c r="Y1658" s="50">
        <f>MONTH(B1658)</f>
        <v>5</v>
      </c>
      <c r="Z1658" s="56">
        <f>X1658*100+Y1658</f>
        <v>201205</v>
      </c>
      <c r="AA1658" s="56">
        <f>WEEKNUM(B1658,1)</f>
        <v>21</v>
      </c>
      <c r="AB1658" s="58">
        <f>IF(ISBLANK(B1658)," ",MAX(B1658-B1657-1,0))</f>
        <v>0</v>
      </c>
      <c r="AC1658" s="56">
        <f>DAY(B1658)</f>
        <v>20</v>
      </c>
      <c r="AD1658" s="53">
        <f>U1658+V1658</f>
        <v>9.1930825119047627E-2</v>
      </c>
      <c r="AE1658" s="56">
        <f>IF("1-Swim"=D1658,E1658*46.7,IF("2-Bike"=D1658,E1658,IF("3-Run"=D1658,E1658*4.27,0)))</f>
        <v>56</v>
      </c>
    </row>
    <row r="1659" spans="1:31" x14ac:dyDescent="0.25">
      <c r="A1659" s="50">
        <v>1658</v>
      </c>
      <c r="B1659" s="51">
        <v>41050</v>
      </c>
      <c r="C1659" s="75">
        <f>B1659</f>
        <v>41050</v>
      </c>
      <c r="D1659" s="50" t="s">
        <v>1223</v>
      </c>
      <c r="E1659" s="50">
        <v>3</v>
      </c>
      <c r="F1659" s="50">
        <v>0</v>
      </c>
      <c r="G1659" s="50">
        <v>27</v>
      </c>
      <c r="H1659" s="50">
        <v>50</v>
      </c>
      <c r="I1659" s="53">
        <f>IF(E1659&gt;0,TIME(F1659,G1659,H1659),"")</f>
        <v>1.9328703703703702E-2</v>
      </c>
      <c r="J1659" s="54">
        <f>IF(E1659&gt;0,TIME(F1659,G1659,H1659)/E1659,"")</f>
        <v>6.4429012345679007E-3</v>
      </c>
      <c r="K1659" s="50" t="s">
        <v>774</v>
      </c>
      <c r="L1659" s="50" t="s">
        <v>17</v>
      </c>
      <c r="M1659" s="55">
        <f>IF(D1659&gt;0,0.0416666666666667/J1659,"")</f>
        <v>6.4670658682634787</v>
      </c>
      <c r="N1659" s="50">
        <v>0</v>
      </c>
      <c r="O1659" s="50" t="s">
        <v>253</v>
      </c>
      <c r="Q1659" s="151">
        <f>IF("1-Swim"=D1659,J1659*2.4,IF("2-Bike"=D1659,J1659*112,IF("3-Run"=D1659,J1659*26.2,0)))</f>
        <v>0.16880401234567899</v>
      </c>
      <c r="R1659" s="151">
        <f>Q1659/2</f>
        <v>8.4402006172839494E-2</v>
      </c>
      <c r="S1659" s="53">
        <f>J1659*26.2</f>
        <v>0.16880401234567899</v>
      </c>
      <c r="T1659" s="53">
        <f>(J1659+0.0013889)*26.2</f>
        <v>0.20519319234567901</v>
      </c>
      <c r="U1659" s="53">
        <f>S1659/2</f>
        <v>8.4402006172839494E-2</v>
      </c>
      <c r="V1659" s="53">
        <f>T1659/2</f>
        <v>0.1025965961728395</v>
      </c>
      <c r="W1659" s="50">
        <f>RANK(J1659,J:J,1)</f>
        <v>969</v>
      </c>
      <c r="X1659" s="50">
        <f>YEAR(B1659)</f>
        <v>2012</v>
      </c>
      <c r="Y1659" s="50">
        <f>MONTH(B1659)</f>
        <v>5</v>
      </c>
      <c r="Z1659" s="56">
        <f>X1659*100+Y1659</f>
        <v>201205</v>
      </c>
      <c r="AA1659" s="56">
        <f>WEEKNUM(B1659,1)</f>
        <v>21</v>
      </c>
      <c r="AB1659" s="58">
        <f>IF(ISBLANK(B1659)," ",MAX(B1659-B1658-1,0))</f>
        <v>0</v>
      </c>
      <c r="AC1659" s="56">
        <f>DAY(B1659)</f>
        <v>21</v>
      </c>
      <c r="AD1659" s="53">
        <f>U1659+V1659</f>
        <v>0.186998602345679</v>
      </c>
      <c r="AE1659" s="56">
        <f>IF("1-Swim"=D1659,E1659*46.7,IF("2-Bike"=D1659,E1659,IF("3-Run"=D1659,E1659*4.27,0)))</f>
        <v>12.809999999999999</v>
      </c>
    </row>
    <row r="1660" spans="1:31" x14ac:dyDescent="0.25">
      <c r="A1660" s="50">
        <v>1659</v>
      </c>
      <c r="B1660" s="51">
        <v>41051</v>
      </c>
      <c r="C1660" s="75">
        <f>B1660</f>
        <v>41051</v>
      </c>
      <c r="D1660" s="50" t="s">
        <v>1224</v>
      </c>
      <c r="E1660" s="50">
        <v>12</v>
      </c>
      <c r="F1660" s="50">
        <v>0</v>
      </c>
      <c r="G1660" s="50">
        <v>33</v>
      </c>
      <c r="H1660" s="50">
        <v>22</v>
      </c>
      <c r="I1660" s="53">
        <f>IF(E1660&gt;0,TIME(F1660,G1660,H1660),"")</f>
        <v>2.3171296296296297E-2</v>
      </c>
      <c r="J1660" s="54">
        <f>IF(E1660&gt;0,TIME(F1660,G1660,H1660)/E1660,"")</f>
        <v>1.9309413580246915E-3</v>
      </c>
      <c r="K1660" s="50" t="s">
        <v>921</v>
      </c>
      <c r="L1660" s="50" t="s">
        <v>934</v>
      </c>
      <c r="M1660" s="55">
        <f>IF(D1660&gt;0,0.0416666666666667/J1660,"")</f>
        <v>21.578421578421594</v>
      </c>
      <c r="N1660" s="50">
        <v>0</v>
      </c>
      <c r="O1660" s="50" t="s">
        <v>253</v>
      </c>
      <c r="Q1660" s="151">
        <f>IF("1-Swim"=D1660,J1660*2.4,IF("2-Bike"=D1660,J1660*112,IF("3-Run"=D1660,J1660*26.2,0)))</f>
        <v>0.21626543209876545</v>
      </c>
      <c r="R1660" s="151">
        <f>Q1660/2</f>
        <v>0.10813271604938272</v>
      </c>
      <c r="S1660" s="53">
        <f>J1660*26.2</f>
        <v>5.0590663580246914E-2</v>
      </c>
      <c r="T1660" s="53">
        <f>(J1660+0.0013889)*26.2</f>
        <v>8.6979843580246921E-2</v>
      </c>
      <c r="U1660" s="53">
        <f>S1660/2</f>
        <v>2.5295331790123457E-2</v>
      </c>
      <c r="V1660" s="53">
        <f>T1660/2</f>
        <v>4.3489921790123461E-2</v>
      </c>
      <c r="W1660" s="50">
        <f>RANK(J1660,J:J,1)</f>
        <v>114</v>
      </c>
      <c r="X1660" s="50">
        <f>YEAR(B1660)</f>
        <v>2012</v>
      </c>
      <c r="Y1660" s="50">
        <f>MONTH(B1660)</f>
        <v>5</v>
      </c>
      <c r="Z1660" s="56">
        <f>X1660*100+Y1660</f>
        <v>201205</v>
      </c>
      <c r="AA1660" s="56">
        <f>WEEKNUM(B1660,1)</f>
        <v>21</v>
      </c>
      <c r="AB1660" s="58">
        <f>IF(ISBLANK(B1660)," ",MAX(B1660-B1659-1,0))</f>
        <v>0</v>
      </c>
      <c r="AC1660" s="56">
        <f>DAY(B1660)</f>
        <v>22</v>
      </c>
      <c r="AD1660" s="53">
        <f>U1660+V1660</f>
        <v>6.8785253580246924E-2</v>
      </c>
      <c r="AE1660" s="56">
        <f>IF("1-Swim"=D1660,E1660*46.7,IF("2-Bike"=D1660,E1660,IF("3-Run"=D1660,E1660*4.27,0)))</f>
        <v>12</v>
      </c>
    </row>
    <row r="1661" spans="1:31" x14ac:dyDescent="0.25">
      <c r="A1661" s="50">
        <v>1660</v>
      </c>
      <c r="B1661" s="51">
        <v>41051</v>
      </c>
      <c r="C1661" s="75">
        <f>B1661</f>
        <v>41051</v>
      </c>
      <c r="D1661" s="50" t="s">
        <v>1223</v>
      </c>
      <c r="E1661" s="50">
        <v>1</v>
      </c>
      <c r="F1661" s="50">
        <v>0</v>
      </c>
      <c r="G1661" s="50">
        <v>8</v>
      </c>
      <c r="H1661" s="50">
        <v>29</v>
      </c>
      <c r="I1661" s="53">
        <f>IF(E1661&gt;0,TIME(F1661,G1661,H1661),"")</f>
        <v>5.8912037037037032E-3</v>
      </c>
      <c r="J1661" s="54">
        <f>IF(E1661&gt;0,TIME(F1661,G1661,H1661)/E1661,"")</f>
        <v>5.8912037037037032E-3</v>
      </c>
      <c r="K1661" s="50" t="s">
        <v>774</v>
      </c>
      <c r="L1661" s="50" t="s">
        <v>17</v>
      </c>
      <c r="M1661" s="55">
        <f>IF(D1661&gt;0,0.0416666666666667/J1661,"")</f>
        <v>7.0726915520628744</v>
      </c>
      <c r="N1661" s="50">
        <v>0</v>
      </c>
      <c r="O1661" s="50" t="s">
        <v>253</v>
      </c>
      <c r="P1661" s="50" t="s">
        <v>967</v>
      </c>
      <c r="Q1661" s="151">
        <f>IF("1-Swim"=D1661,J1661*2.4,IF("2-Bike"=D1661,J1661*112,IF("3-Run"=D1661,J1661*26.2,0)))</f>
        <v>0.15434953703703702</v>
      </c>
      <c r="R1661" s="151">
        <f>Q1661/2</f>
        <v>7.7174768518518511E-2</v>
      </c>
      <c r="S1661" s="53">
        <f>J1661*26.2</f>
        <v>0.15434953703703702</v>
      </c>
      <c r="T1661" s="53">
        <f>(J1661+0.0013889)*26.2</f>
        <v>0.19073871703703701</v>
      </c>
      <c r="U1661" s="53">
        <f>S1661/2</f>
        <v>7.7174768518518511E-2</v>
      </c>
      <c r="V1661" s="53">
        <f>T1661/2</f>
        <v>9.5369358518518507E-2</v>
      </c>
      <c r="W1661" s="50">
        <f>RANK(J1661,J:J,1)</f>
        <v>798</v>
      </c>
      <c r="X1661" s="50">
        <f>YEAR(B1661)</f>
        <v>2012</v>
      </c>
      <c r="Y1661" s="50">
        <f>MONTH(B1661)</f>
        <v>5</v>
      </c>
      <c r="Z1661" s="56">
        <f>X1661*100+Y1661</f>
        <v>201205</v>
      </c>
      <c r="AA1661" s="56">
        <f>WEEKNUM(B1661,1)</f>
        <v>21</v>
      </c>
      <c r="AB1661" s="58">
        <f>IF(ISBLANK(B1661)," ",MAX(B1661-B1660-1,0))</f>
        <v>0</v>
      </c>
      <c r="AC1661" s="56">
        <f>DAY(B1661)</f>
        <v>22</v>
      </c>
      <c r="AD1661" s="53">
        <f>U1661+V1661</f>
        <v>0.17254412703703703</v>
      </c>
      <c r="AE1661" s="56">
        <f>IF("1-Swim"=D1661,E1661*46.7,IF("2-Bike"=D1661,E1661,IF("3-Run"=D1661,E1661*4.27,0)))</f>
        <v>4.2699999999999996</v>
      </c>
    </row>
    <row r="1662" spans="1:31" x14ac:dyDescent="0.25">
      <c r="A1662" s="50">
        <v>1661</v>
      </c>
      <c r="B1662" s="51">
        <v>41053</v>
      </c>
      <c r="C1662" s="75">
        <f>B1662</f>
        <v>41053</v>
      </c>
      <c r="D1662" s="50" t="s">
        <v>1224</v>
      </c>
      <c r="E1662" s="50">
        <v>10.199999999999999</v>
      </c>
      <c r="F1662" s="50">
        <v>0</v>
      </c>
      <c r="G1662" s="50">
        <v>30</v>
      </c>
      <c r="H1662" s="50">
        <v>0</v>
      </c>
      <c r="I1662" s="53">
        <f>IF(E1662&gt;0,TIME(F1662,G1662,H1662),"")</f>
        <v>2.0833333333333332E-2</v>
      </c>
      <c r="J1662" s="54">
        <f>IF(E1662&gt;0,TIME(F1662,G1662,H1662)/E1662,"")</f>
        <v>2.0424836601307191E-3</v>
      </c>
      <c r="K1662" s="50" t="s">
        <v>921</v>
      </c>
      <c r="L1662" s="50" t="s">
        <v>934</v>
      </c>
      <c r="M1662" s="55">
        <f>IF(D1662&gt;0,0.0416666666666667/J1662,"")</f>
        <v>20.400000000000016</v>
      </c>
      <c r="N1662" s="50">
        <v>0</v>
      </c>
      <c r="O1662" s="50" t="s">
        <v>253</v>
      </c>
      <c r="Q1662" s="151">
        <f>IF("1-Swim"=D1662,J1662*2.4,IF("2-Bike"=D1662,J1662*112,IF("3-Run"=D1662,J1662*26.2,0)))</f>
        <v>0.22875816993464054</v>
      </c>
      <c r="R1662" s="151">
        <f>Q1662/2</f>
        <v>0.11437908496732027</v>
      </c>
      <c r="S1662" s="53">
        <f>J1662*26.2</f>
        <v>5.3513071895424841E-2</v>
      </c>
      <c r="T1662" s="53">
        <f>(J1662+0.0013889)*26.2</f>
        <v>8.9902251895424834E-2</v>
      </c>
      <c r="U1662" s="53">
        <f>S1662/2</f>
        <v>2.675653594771242E-2</v>
      </c>
      <c r="V1662" s="53">
        <f>T1662/2</f>
        <v>4.4951125947712417E-2</v>
      </c>
      <c r="W1662" s="50">
        <f>RANK(J1662,J:J,1)</f>
        <v>168</v>
      </c>
      <c r="X1662" s="50">
        <f>YEAR(B1662)</f>
        <v>2012</v>
      </c>
      <c r="Y1662" s="50">
        <f>MONTH(B1662)</f>
        <v>5</v>
      </c>
      <c r="Z1662" s="56">
        <f>X1662*100+Y1662</f>
        <v>201205</v>
      </c>
      <c r="AA1662" s="56">
        <f>WEEKNUM(B1662,1)</f>
        <v>21</v>
      </c>
      <c r="AB1662" s="58">
        <f>IF(ISBLANK(B1662)," ",MAX(B1662-B1661-1,0))</f>
        <v>1</v>
      </c>
      <c r="AC1662" s="56">
        <f>DAY(B1662)</f>
        <v>24</v>
      </c>
      <c r="AD1662" s="53">
        <f>U1662+V1662</f>
        <v>7.1707661895424837E-2</v>
      </c>
      <c r="AE1662" s="56">
        <f>IF("1-Swim"=D1662,E1662*46.7,IF("2-Bike"=D1662,E1662,IF("3-Run"=D1662,E1662*4.27,0)))</f>
        <v>10.199999999999999</v>
      </c>
    </row>
    <row r="1663" spans="1:31" x14ac:dyDescent="0.25">
      <c r="A1663" s="50">
        <v>1662</v>
      </c>
      <c r="B1663" s="51">
        <v>41054</v>
      </c>
      <c r="C1663" s="75">
        <f>B1663</f>
        <v>41054</v>
      </c>
      <c r="D1663" s="50" t="s">
        <v>1223</v>
      </c>
      <c r="E1663" s="50">
        <v>9</v>
      </c>
      <c r="F1663" s="50">
        <v>1</v>
      </c>
      <c r="G1663" s="50">
        <v>35</v>
      </c>
      <c r="H1663" s="50">
        <v>14</v>
      </c>
      <c r="I1663" s="53">
        <f>IF(E1663&gt;0,TIME(F1663,G1663,H1663),"")</f>
        <v>6.6134259259259254E-2</v>
      </c>
      <c r="J1663" s="54">
        <f>IF(E1663&gt;0,TIME(F1663,G1663,H1663)/E1663,"")</f>
        <v>7.3482510288065839E-3</v>
      </c>
      <c r="K1663" s="50" t="s">
        <v>936</v>
      </c>
      <c r="L1663" s="50" t="s">
        <v>972</v>
      </c>
      <c r="M1663" s="55">
        <f>IF(D1663&gt;0,0.0416666666666667/J1663,"")</f>
        <v>5.6702835141757131</v>
      </c>
      <c r="N1663" s="50">
        <v>0</v>
      </c>
      <c r="O1663" s="50" t="s">
        <v>201</v>
      </c>
      <c r="P1663" s="50" t="s">
        <v>973</v>
      </c>
      <c r="Q1663" s="151">
        <f>IF("1-Swim"=D1663,J1663*2.4,IF("2-Bike"=D1663,J1663*112,IF("3-Run"=D1663,J1663*26.2,0)))</f>
        <v>0.19252417695473251</v>
      </c>
      <c r="R1663" s="151">
        <f>Q1663/2</f>
        <v>9.6262088477366253E-2</v>
      </c>
      <c r="S1663" s="53">
        <f>J1663*26.2</f>
        <v>0.19252417695473251</v>
      </c>
      <c r="T1663" s="53">
        <f>(J1663+0.0013889)*26.2</f>
        <v>0.2289133569547325</v>
      </c>
      <c r="U1663" s="53">
        <f>S1663/2</f>
        <v>9.6262088477366253E-2</v>
      </c>
      <c r="V1663" s="53">
        <f>T1663/2</f>
        <v>0.11445667847736625</v>
      </c>
      <c r="W1663" s="50">
        <f>RANK(J1663,J:J,1)</f>
        <v>1934</v>
      </c>
      <c r="X1663" s="50">
        <f>YEAR(B1663)</f>
        <v>2012</v>
      </c>
      <c r="Y1663" s="50">
        <f>MONTH(B1663)</f>
        <v>5</v>
      </c>
      <c r="Z1663" s="56">
        <f>X1663*100+Y1663</f>
        <v>201205</v>
      </c>
      <c r="AA1663" s="56">
        <f>WEEKNUM(B1663,1)</f>
        <v>21</v>
      </c>
      <c r="AB1663" s="58">
        <f>IF(ISBLANK(B1663)," ",MAX(B1663-B1662-1,0))</f>
        <v>0</v>
      </c>
      <c r="AC1663" s="56">
        <f>DAY(B1663)</f>
        <v>25</v>
      </c>
      <c r="AD1663" s="53">
        <f>U1663+V1663</f>
        <v>0.21071876695473252</v>
      </c>
      <c r="AE1663" s="56">
        <f>IF("1-Swim"=D1663,E1663*46.7,IF("2-Bike"=D1663,E1663,IF("3-Run"=D1663,E1663*4.27,0)))</f>
        <v>38.429999999999993</v>
      </c>
    </row>
    <row r="1664" spans="1:31" x14ac:dyDescent="0.25">
      <c r="A1664" s="50">
        <v>1663</v>
      </c>
      <c r="B1664" s="51">
        <v>41057</v>
      </c>
      <c r="C1664" s="75">
        <f>B1664</f>
        <v>41057</v>
      </c>
      <c r="D1664" s="50" t="s">
        <v>1224</v>
      </c>
      <c r="E1664" s="50">
        <v>13.75</v>
      </c>
      <c r="F1664" s="50">
        <v>1</v>
      </c>
      <c r="G1664" s="50">
        <v>11</v>
      </c>
      <c r="H1664" s="50">
        <v>2</v>
      </c>
      <c r="I1664" s="53">
        <f>IF(E1664&gt;0,TIME(F1664,G1664,H1664),"")</f>
        <v>4.9328703703703701E-2</v>
      </c>
      <c r="J1664" s="54">
        <f>IF(E1664&gt;0,TIME(F1664,G1664,H1664)/E1664,"")</f>
        <v>3.5875420875420873E-3</v>
      </c>
      <c r="K1664" s="50" t="s">
        <v>930</v>
      </c>
      <c r="L1664" s="50" t="s">
        <v>974</v>
      </c>
      <c r="M1664" s="55">
        <f>IF(D1664&gt;0,0.0416666666666667/J1664,"")</f>
        <v>11.614265603003295</v>
      </c>
      <c r="N1664" s="50">
        <v>0</v>
      </c>
      <c r="O1664" s="50" t="s">
        <v>201</v>
      </c>
      <c r="Q1664" s="151">
        <f>IF("1-Swim"=D1664,J1664*2.4,IF("2-Bike"=D1664,J1664*112,IF("3-Run"=D1664,J1664*26.2,0)))</f>
        <v>0.40180471380471378</v>
      </c>
      <c r="R1664" s="151">
        <f>Q1664/2</f>
        <v>0.20090235690235689</v>
      </c>
      <c r="S1664" s="53">
        <f>J1664*26.2</f>
        <v>9.3993602693602685E-2</v>
      </c>
      <c r="T1664" s="53">
        <f>(J1664+0.0013889)*26.2</f>
        <v>0.13038278269360268</v>
      </c>
      <c r="U1664" s="53">
        <f>S1664/2</f>
        <v>4.6996801346801342E-2</v>
      </c>
      <c r="V1664" s="53">
        <f>T1664/2</f>
        <v>6.5191391346801339E-2</v>
      </c>
      <c r="W1664" s="50">
        <f>RANK(J1664,J:J,1)</f>
        <v>711</v>
      </c>
      <c r="X1664" s="50">
        <f>YEAR(B1664)</f>
        <v>2012</v>
      </c>
      <c r="Y1664" s="50">
        <f>MONTH(B1664)</f>
        <v>5</v>
      </c>
      <c r="Z1664" s="56">
        <f>X1664*100+Y1664</f>
        <v>201205</v>
      </c>
      <c r="AA1664" s="56">
        <f>WEEKNUM(B1664,1)</f>
        <v>22</v>
      </c>
      <c r="AB1664" s="58">
        <f>IF(ISBLANK(B1664)," ",MAX(B1664-B1663-1,0))</f>
        <v>2</v>
      </c>
      <c r="AC1664" s="56">
        <f>DAY(B1664)</f>
        <v>28</v>
      </c>
      <c r="AD1664" s="53">
        <f>U1664+V1664</f>
        <v>0.11218819269360268</v>
      </c>
      <c r="AE1664" s="56">
        <f>IF("1-Swim"=D1664,E1664*46.7,IF("2-Bike"=D1664,E1664,IF("3-Run"=D1664,E1664*4.27,0)))</f>
        <v>13.75</v>
      </c>
    </row>
    <row r="1665" spans="1:31" x14ac:dyDescent="0.25">
      <c r="A1665" s="50">
        <v>1664</v>
      </c>
      <c r="B1665" s="51">
        <v>41058</v>
      </c>
      <c r="C1665" s="75">
        <f>B1665</f>
        <v>41058</v>
      </c>
      <c r="D1665" s="50" t="s">
        <v>1223</v>
      </c>
      <c r="E1665" s="50">
        <v>2</v>
      </c>
      <c r="F1665" s="50">
        <v>0</v>
      </c>
      <c r="G1665" s="50">
        <v>19</v>
      </c>
      <c r="H1665" s="50">
        <v>1</v>
      </c>
      <c r="I1665" s="53">
        <f>IF(E1665&gt;0,TIME(F1665,G1665,H1665),"")</f>
        <v>1.3206018518518518E-2</v>
      </c>
      <c r="J1665" s="54">
        <f>IF(E1665&gt;0,TIME(F1665,G1665,H1665)/E1665,"")</f>
        <v>6.603009259259259E-3</v>
      </c>
      <c r="K1665" s="50" t="s">
        <v>774</v>
      </c>
      <c r="L1665" s="50" t="s">
        <v>17</v>
      </c>
      <c r="M1665" s="55">
        <f>IF(D1665&gt;0,0.0416666666666667/J1665,"")</f>
        <v>6.3102541630149043</v>
      </c>
      <c r="N1665" s="50">
        <v>0</v>
      </c>
      <c r="O1665" s="50" t="s">
        <v>253</v>
      </c>
      <c r="Q1665" s="151">
        <f>IF("1-Swim"=D1665,J1665*2.4,IF("2-Bike"=D1665,J1665*112,IF("3-Run"=D1665,J1665*26.2,0)))</f>
        <v>0.17299884259259257</v>
      </c>
      <c r="R1665" s="151">
        <f>Q1665/2</f>
        <v>8.6499421296296286E-2</v>
      </c>
      <c r="S1665" s="53">
        <f>J1665*26.2</f>
        <v>0.17299884259259257</v>
      </c>
      <c r="T1665" s="53">
        <f>(J1665+0.0013889)*26.2</f>
        <v>0.20938802259259257</v>
      </c>
      <c r="U1665" s="53">
        <f>S1665/2</f>
        <v>8.6499421296296286E-2</v>
      </c>
      <c r="V1665" s="53">
        <f>T1665/2</f>
        <v>0.10469401129629628</v>
      </c>
      <c r="W1665" s="50">
        <f>RANK(J1665,J:J,1)</f>
        <v>1098</v>
      </c>
      <c r="X1665" s="50">
        <f>YEAR(B1665)</f>
        <v>2012</v>
      </c>
      <c r="Y1665" s="50">
        <f>MONTH(B1665)</f>
        <v>5</v>
      </c>
      <c r="Z1665" s="56">
        <f>X1665*100+Y1665</f>
        <v>201205</v>
      </c>
      <c r="AA1665" s="56">
        <f>WEEKNUM(B1665,1)</f>
        <v>22</v>
      </c>
      <c r="AB1665" s="58">
        <f>IF(ISBLANK(B1665)," ",MAX(B1665-B1664-1,0))</f>
        <v>0</v>
      </c>
      <c r="AC1665" s="56">
        <f>DAY(B1665)</f>
        <v>29</v>
      </c>
      <c r="AD1665" s="53">
        <f>U1665+V1665</f>
        <v>0.19119343259259258</v>
      </c>
      <c r="AE1665" s="56">
        <f>IF("1-Swim"=D1665,E1665*46.7,IF("2-Bike"=D1665,E1665,IF("3-Run"=D1665,E1665*4.27,0)))</f>
        <v>8.5399999999999991</v>
      </c>
    </row>
    <row r="1666" spans="1:31" x14ac:dyDescent="0.25">
      <c r="A1666" s="50">
        <v>1665</v>
      </c>
      <c r="B1666" s="51">
        <v>41060</v>
      </c>
      <c r="C1666" s="75">
        <f>B1666</f>
        <v>41060</v>
      </c>
      <c r="D1666" s="50" t="s">
        <v>1224</v>
      </c>
      <c r="E1666" s="50">
        <v>10.7</v>
      </c>
      <c r="F1666" s="50">
        <v>0</v>
      </c>
      <c r="G1666" s="50">
        <v>32</v>
      </c>
      <c r="H1666" s="50">
        <v>20</v>
      </c>
      <c r="I1666" s="53">
        <f>IF(E1666&gt;0,TIME(F1666,G1666,H1666),"")</f>
        <v>2.2453703703703708E-2</v>
      </c>
      <c r="J1666" s="54">
        <f>IF(E1666&gt;0,TIME(F1666,G1666,H1666)/E1666,"")</f>
        <v>2.0984769816545525E-3</v>
      </c>
      <c r="K1666" s="50" t="s">
        <v>921</v>
      </c>
      <c r="L1666" s="50" t="s">
        <v>934</v>
      </c>
      <c r="M1666" s="55">
        <f>IF(D1666&gt;0,0.0416666666666667/J1666,"")</f>
        <v>19.855670103092791</v>
      </c>
      <c r="N1666" s="50">
        <v>0</v>
      </c>
      <c r="O1666" s="50" t="s">
        <v>253</v>
      </c>
      <c r="P1666" s="50" t="s">
        <v>975</v>
      </c>
      <c r="Q1666" s="151">
        <f>IF("1-Swim"=D1666,J1666*2.4,IF("2-Bike"=D1666,J1666*112,IF("3-Run"=D1666,J1666*26.2,0)))</f>
        <v>0.23502942194530987</v>
      </c>
      <c r="R1666" s="151">
        <f>Q1666/2</f>
        <v>0.11751471097265494</v>
      </c>
      <c r="S1666" s="53">
        <f>J1666*26.2</f>
        <v>5.4980096919349276E-2</v>
      </c>
      <c r="T1666" s="53">
        <f>(J1666+0.0013889)*26.2</f>
        <v>9.1369276919349263E-2</v>
      </c>
      <c r="U1666" s="53">
        <f>S1666/2</f>
        <v>2.7490048459674638E-2</v>
      </c>
      <c r="V1666" s="53">
        <f>T1666/2</f>
        <v>4.5684638459674631E-2</v>
      </c>
      <c r="W1666" s="50">
        <f>RANK(J1666,J:J,1)</f>
        <v>197</v>
      </c>
      <c r="X1666" s="50">
        <f>YEAR(B1666)</f>
        <v>2012</v>
      </c>
      <c r="Y1666" s="50">
        <f>MONTH(B1666)</f>
        <v>5</v>
      </c>
      <c r="Z1666" s="56">
        <f>X1666*100+Y1666</f>
        <v>201205</v>
      </c>
      <c r="AA1666" s="56">
        <f>WEEKNUM(B1666,1)</f>
        <v>22</v>
      </c>
      <c r="AB1666" s="58">
        <f>IF(ISBLANK(B1666)," ",MAX(B1666-B1665-1,0))</f>
        <v>1</v>
      </c>
      <c r="AC1666" s="56">
        <f>DAY(B1666)</f>
        <v>31</v>
      </c>
      <c r="AD1666" s="53">
        <f>U1666+V1666</f>
        <v>7.3174686919349266E-2</v>
      </c>
      <c r="AE1666" s="56">
        <f>IF("1-Swim"=D1666,E1666*46.7,IF("2-Bike"=D1666,E1666,IF("3-Run"=D1666,E1666*4.27,0)))</f>
        <v>10.7</v>
      </c>
    </row>
    <row r="1667" spans="1:31" x14ac:dyDescent="0.25">
      <c r="A1667" s="50">
        <v>1666</v>
      </c>
      <c r="B1667" s="51">
        <v>41063</v>
      </c>
      <c r="C1667" s="75">
        <f>B1667</f>
        <v>41063</v>
      </c>
      <c r="D1667" s="50" t="s">
        <v>1225</v>
      </c>
      <c r="E1667" s="50">
        <v>1.2</v>
      </c>
      <c r="F1667" s="50">
        <v>0</v>
      </c>
      <c r="G1667" s="50">
        <v>46</v>
      </c>
      <c r="H1667" s="50">
        <v>44</v>
      </c>
      <c r="I1667" s="53">
        <f>IF(E1667&gt;0,TIME(F1667,G1667,H1667),"")</f>
        <v>3.24537037037037E-2</v>
      </c>
      <c r="J1667" s="54">
        <f>IF(E1667&gt;0,TIME(F1667,G1667,H1667)/E1667,"")</f>
        <v>2.7044753086419751E-2</v>
      </c>
      <c r="K1667" s="50" t="s">
        <v>949</v>
      </c>
      <c r="L1667" s="50" t="s">
        <v>971</v>
      </c>
      <c r="M1667" s="55">
        <f>IF(D1667&gt;0,0.0416666666666667/J1667,"")</f>
        <v>1.5406562054208286</v>
      </c>
      <c r="N1667" s="50">
        <v>0</v>
      </c>
      <c r="O1667" s="50" t="s">
        <v>526</v>
      </c>
      <c r="Q1667" s="151">
        <f>IF("1-Swim"=D1667,J1667*2.4,IF("2-Bike"=D1667,J1667*112,IF("3-Run"=D1667,J1667*26.2,0)))</f>
        <v>6.49074074074074E-2</v>
      </c>
      <c r="R1667" s="151">
        <f>Q1667/2</f>
        <v>3.24537037037037E-2</v>
      </c>
      <c r="S1667" s="53">
        <f>J1667*26.2</f>
        <v>0.70857253086419747</v>
      </c>
      <c r="T1667" s="53">
        <f>(J1667+0.0013889)*26.2</f>
        <v>0.74496171086419738</v>
      </c>
      <c r="U1667" s="53">
        <f>S1667/2</f>
        <v>0.35428626543209873</v>
      </c>
      <c r="V1667" s="53">
        <f>T1667/2</f>
        <v>0.37248085543209869</v>
      </c>
      <c r="W1667" s="50">
        <f>RANK(J1667,J:J,1)</f>
        <v>3268</v>
      </c>
      <c r="X1667" s="50">
        <f>YEAR(B1667)</f>
        <v>2012</v>
      </c>
      <c r="Y1667" s="50">
        <f>MONTH(B1667)</f>
        <v>6</v>
      </c>
      <c r="Z1667" s="56">
        <f>X1667*100+Y1667</f>
        <v>201206</v>
      </c>
      <c r="AA1667" s="56">
        <f>WEEKNUM(B1667,1)</f>
        <v>23</v>
      </c>
      <c r="AB1667" s="58">
        <f>IF(ISBLANK(B1667)," ",MAX(B1667-B1666-1,0))</f>
        <v>2</v>
      </c>
      <c r="AC1667" s="56">
        <f>DAY(B1667)</f>
        <v>3</v>
      </c>
      <c r="AD1667" s="53">
        <f>U1667+V1667</f>
        <v>0.72676712086419748</v>
      </c>
      <c r="AE1667" s="56">
        <f>IF("1-Swim"=D1667,E1667*46.7,IF("2-Bike"=D1667,E1667,IF("3-Run"=D1667,E1667*4.27,0)))</f>
        <v>56.04</v>
      </c>
    </row>
    <row r="1668" spans="1:31" x14ac:dyDescent="0.25">
      <c r="A1668" s="50">
        <v>1667</v>
      </c>
      <c r="B1668" s="51">
        <v>41063</v>
      </c>
      <c r="C1668" s="75">
        <f>B1668</f>
        <v>41063</v>
      </c>
      <c r="D1668" s="50" t="s">
        <v>1224</v>
      </c>
      <c r="E1668" s="50">
        <v>56</v>
      </c>
      <c r="F1668" s="50">
        <v>3</v>
      </c>
      <c r="G1668" s="50">
        <v>33</v>
      </c>
      <c r="H1668" s="50">
        <v>17</v>
      </c>
      <c r="I1668" s="53">
        <f>IF(E1668&gt;0,TIME(F1668,G1668,H1668),"")</f>
        <v>0.14811342592592594</v>
      </c>
      <c r="J1668" s="54">
        <f>IF(E1668&gt;0,TIME(F1668,G1668,H1668)/E1668,"")</f>
        <v>2.6448826058201062E-3</v>
      </c>
      <c r="K1668" s="50" t="s">
        <v>930</v>
      </c>
      <c r="L1668" s="50" t="s">
        <v>971</v>
      </c>
      <c r="M1668" s="55">
        <f>IF(D1668&gt;0,0.0416666666666667/J1668,"")</f>
        <v>15.753692271626173</v>
      </c>
      <c r="N1668" s="50">
        <v>0</v>
      </c>
      <c r="O1668" s="50" t="s">
        <v>526</v>
      </c>
      <c r="P1668" s="50" t="s">
        <v>976</v>
      </c>
      <c r="Q1668" s="151">
        <f>IF("1-Swim"=D1668,J1668*2.4,IF("2-Bike"=D1668,J1668*112,IF("3-Run"=D1668,J1668*26.2,0)))</f>
        <v>0.29622685185185188</v>
      </c>
      <c r="R1668" s="151">
        <f>Q1668/2</f>
        <v>0.14811342592592594</v>
      </c>
      <c r="S1668" s="53">
        <f>J1668*26.2</f>
        <v>6.9295924272486778E-2</v>
      </c>
      <c r="T1668" s="53">
        <f>(J1668+0.0013889)*26.2</f>
        <v>0.10568510427248679</v>
      </c>
      <c r="U1668" s="53">
        <f>S1668/2</f>
        <v>3.4647962136243389E-2</v>
      </c>
      <c r="V1668" s="53">
        <f>T1668/2</f>
        <v>5.2842552136243393E-2</v>
      </c>
      <c r="W1668" s="50">
        <f>RANK(J1668,J:J,1)</f>
        <v>383</v>
      </c>
      <c r="X1668" s="50">
        <f>YEAR(B1668)</f>
        <v>2012</v>
      </c>
      <c r="Y1668" s="50">
        <f>MONTH(B1668)</f>
        <v>6</v>
      </c>
      <c r="Z1668" s="56">
        <f>X1668*100+Y1668</f>
        <v>201206</v>
      </c>
      <c r="AA1668" s="56">
        <f>WEEKNUM(B1668,1)</f>
        <v>23</v>
      </c>
      <c r="AB1668" s="58">
        <f>IF(ISBLANK(B1668)," ",MAX(B1668-B1667-1,0))</f>
        <v>0</v>
      </c>
      <c r="AC1668" s="56">
        <f>DAY(B1668)</f>
        <v>3</v>
      </c>
      <c r="AD1668" s="53">
        <f>U1668+V1668</f>
        <v>8.7490514272486775E-2</v>
      </c>
      <c r="AE1668" s="56">
        <f>IF("1-Swim"=D1668,E1668*46.7,IF("2-Bike"=D1668,E1668,IF("3-Run"=D1668,E1668*4.27,0)))</f>
        <v>56</v>
      </c>
    </row>
    <row r="1669" spans="1:31" x14ac:dyDescent="0.25">
      <c r="A1669" s="50">
        <v>1668</v>
      </c>
      <c r="B1669" s="127">
        <v>41063</v>
      </c>
      <c r="C1669" s="145">
        <f>B1669</f>
        <v>41063</v>
      </c>
      <c r="D1669" s="126" t="s">
        <v>1223</v>
      </c>
      <c r="E1669" s="126">
        <v>13.1</v>
      </c>
      <c r="F1669" s="126">
        <v>2</v>
      </c>
      <c r="G1669" s="126">
        <v>47</v>
      </c>
      <c r="H1669" s="126">
        <v>8</v>
      </c>
      <c r="I1669" s="129">
        <f>IF(E1669&gt;0,TIME(F1669,G1669,H1669),"")</f>
        <v>0.11606481481481483</v>
      </c>
      <c r="J1669" s="130">
        <f>IF(E1669&gt;0,TIME(F1669,G1669,H1669)/E1669,"")</f>
        <v>8.8599095278484603E-3</v>
      </c>
      <c r="K1669" s="126" t="s">
        <v>936</v>
      </c>
      <c r="L1669" s="126" t="s">
        <v>971</v>
      </c>
      <c r="M1669" s="55">
        <f>IF(D1669&gt;0,0.0416666666666667/J1669,"")</f>
        <v>4.7028320702034332</v>
      </c>
      <c r="N1669" s="126">
        <v>0</v>
      </c>
      <c r="O1669" s="126" t="s">
        <v>526</v>
      </c>
      <c r="P1669" s="126"/>
      <c r="Q1669" s="151">
        <f>IF("1-Swim"=D1669,J1669*2.4,IF("2-Bike"=D1669,J1669*112,IF("3-Run"=D1669,J1669*26.2,0)))</f>
        <v>0.23212962962962966</v>
      </c>
      <c r="R1669" s="151">
        <f>Q1669/2</f>
        <v>0.11606481481481483</v>
      </c>
      <c r="S1669" s="129">
        <f>J1669*26.2</f>
        <v>0.23212962962962966</v>
      </c>
      <c r="T1669" s="129">
        <f>(J1669+0.0013889)*26.2</f>
        <v>0.26851880962962965</v>
      </c>
      <c r="U1669" s="129">
        <f>S1669/2</f>
        <v>0.11606481481481483</v>
      </c>
      <c r="V1669" s="129">
        <f>T1669/2</f>
        <v>0.13425940481481483</v>
      </c>
      <c r="W1669" s="126">
        <f>RANK(J1669,J:J,1)</f>
        <v>2736</v>
      </c>
      <c r="X1669" s="126">
        <f>YEAR(B1669)</f>
        <v>2012</v>
      </c>
      <c r="Y1669" s="126">
        <f>MONTH(B1669)</f>
        <v>6</v>
      </c>
      <c r="Z1669" s="131">
        <f>X1669*100+Y1669</f>
        <v>201206</v>
      </c>
      <c r="AA1669" s="131">
        <f>WEEKNUM(B1669,1)</f>
        <v>23</v>
      </c>
      <c r="AB1669" s="132">
        <f>IF(ISBLANK(B1669)," ",MAX(B1669-B1668-1,0))</f>
        <v>0</v>
      </c>
      <c r="AC1669" s="131">
        <f>DAY(B1669)</f>
        <v>3</v>
      </c>
      <c r="AD1669" s="129">
        <f>U1669+V1669</f>
        <v>0.25032421962962964</v>
      </c>
      <c r="AE1669" s="131">
        <f>IF("1-Swim"=D1669,E1669*46.7,IF("2-Bike"=D1669,E1669,IF("3-Run"=D1669,E1669*4.27,0)))</f>
        <v>55.936999999999991</v>
      </c>
    </row>
    <row r="1670" spans="1:31" x14ac:dyDescent="0.25">
      <c r="A1670" s="50">
        <v>1669</v>
      </c>
      <c r="B1670" s="127">
        <v>41063</v>
      </c>
      <c r="C1670" s="145">
        <f>B1670</f>
        <v>41063</v>
      </c>
      <c r="D1670" s="126" t="s">
        <v>515</v>
      </c>
      <c r="E1670" s="126">
        <v>0.01</v>
      </c>
      <c r="F1670" s="126">
        <v>0</v>
      </c>
      <c r="G1670" s="126">
        <v>2</v>
      </c>
      <c r="H1670" s="126">
        <v>53</v>
      </c>
      <c r="I1670" s="129">
        <f>IF(E1670&gt;0,TIME(F1670,G1670,H1670),"")</f>
        <v>2.0023148148148148E-3</v>
      </c>
      <c r="J1670" s="130">
        <f>IF(E1670&gt;0,TIME(F1670,G1670,H1670)/E1670,"")</f>
        <v>0.20023148148148148</v>
      </c>
      <c r="K1670" s="126" t="s">
        <v>936</v>
      </c>
      <c r="L1670" s="126" t="s">
        <v>971</v>
      </c>
      <c r="M1670" s="55">
        <f>IF(D1670&gt;0,0.0416666666666667/J1670,"")</f>
        <v>0.20809248554913312</v>
      </c>
      <c r="N1670" s="126">
        <v>0</v>
      </c>
      <c r="O1670" s="126" t="s">
        <v>526</v>
      </c>
      <c r="P1670" s="126"/>
      <c r="Q1670" s="151">
        <f>IF("1-Swim"=D1670,J1670*2.4,IF("2-Bike"=D1670,J1670*112,IF("3-Run"=D1670,J1670*26.2,0)))</f>
        <v>0</v>
      </c>
      <c r="R1670" s="151">
        <f>Q1670/2</f>
        <v>0</v>
      </c>
      <c r="S1670" s="129">
        <f>J1670*26.2</f>
        <v>5.2460648148148143</v>
      </c>
      <c r="T1670" s="129">
        <f>(J1670+0.0013889)*26.2</f>
        <v>5.2824539948148148</v>
      </c>
      <c r="U1670" s="129">
        <f>S1670/2</f>
        <v>2.6230324074074072</v>
      </c>
      <c r="V1670" s="129">
        <f>T1670/2</f>
        <v>2.6412269974074074</v>
      </c>
      <c r="W1670" s="126">
        <f>RANK(J1670,J:J,1)</f>
        <v>3413</v>
      </c>
      <c r="X1670" s="126">
        <f>YEAR(B1670)</f>
        <v>2012</v>
      </c>
      <c r="Y1670" s="126">
        <f>MONTH(B1670)</f>
        <v>6</v>
      </c>
      <c r="Z1670" s="131">
        <f>X1670*100+Y1670</f>
        <v>201206</v>
      </c>
      <c r="AA1670" s="131">
        <f>WEEKNUM(B1670,1)</f>
        <v>23</v>
      </c>
      <c r="AB1670" s="132">
        <f>IF(ISBLANK(B1670)," ",MAX(B1670-B1668-1,0))</f>
        <v>0</v>
      </c>
      <c r="AC1670" s="131">
        <f>DAY(B1670)</f>
        <v>3</v>
      </c>
      <c r="AD1670" s="129">
        <f>U1670+V1670</f>
        <v>5.2642594048148146</v>
      </c>
      <c r="AE1670" s="131">
        <f>IF("1-Swim"=D1670,E1670*46.7,IF("2-Bike"=D1670,E1670,IF("3-Run"=D1670,E1670*4.27,0)))</f>
        <v>0</v>
      </c>
    </row>
    <row r="1671" spans="1:31" x14ac:dyDescent="0.25">
      <c r="A1671" s="50">
        <v>1670</v>
      </c>
      <c r="B1671" s="127">
        <v>41063</v>
      </c>
      <c r="C1671" s="145">
        <f>B1671</f>
        <v>41063</v>
      </c>
      <c r="D1671" s="126" t="s">
        <v>516</v>
      </c>
      <c r="E1671" s="126">
        <v>0.01</v>
      </c>
      <c r="F1671" s="126">
        <v>0</v>
      </c>
      <c r="G1671" s="126">
        <v>2</v>
      </c>
      <c r="H1671" s="126">
        <v>50</v>
      </c>
      <c r="I1671" s="129">
        <f>IF(E1671&gt;0,TIME(F1671,G1671,H1671),"")</f>
        <v>1.9675925925925928E-3</v>
      </c>
      <c r="J1671" s="130">
        <f>IF(E1671&gt;0,TIME(F1671,G1671,H1671)/E1671,"")</f>
        <v>0.19675925925925927</v>
      </c>
      <c r="K1671" s="126" t="s">
        <v>936</v>
      </c>
      <c r="L1671" s="126" t="s">
        <v>971</v>
      </c>
      <c r="M1671" s="55">
        <f>IF(D1671&gt;0,0.0416666666666667/J1671,"")</f>
        <v>0.2117647058823531</v>
      </c>
      <c r="N1671" s="126">
        <v>0</v>
      </c>
      <c r="O1671" s="126" t="s">
        <v>526</v>
      </c>
      <c r="P1671" s="126"/>
      <c r="Q1671" s="151">
        <f>IF("1-Swim"=D1671,J1671*2.4,IF("2-Bike"=D1671,J1671*112,IF("3-Run"=D1671,J1671*26.2,0)))</f>
        <v>0</v>
      </c>
      <c r="R1671" s="151">
        <f>Q1671/2</f>
        <v>0</v>
      </c>
      <c r="S1671" s="129">
        <f>J1671*26.2</f>
        <v>5.1550925925925926</v>
      </c>
      <c r="T1671" s="129">
        <f>(J1671+0.0013889)*26.2</f>
        <v>5.191481772592593</v>
      </c>
      <c r="U1671" s="129">
        <f>S1671/2</f>
        <v>2.5775462962962963</v>
      </c>
      <c r="V1671" s="129">
        <f>T1671/2</f>
        <v>2.5957408862962965</v>
      </c>
      <c r="W1671" s="126">
        <f>RANK(J1671,J:J,1)</f>
        <v>3412</v>
      </c>
      <c r="X1671" s="126">
        <f>YEAR(B1671)</f>
        <v>2012</v>
      </c>
      <c r="Y1671" s="126">
        <f>MONTH(B1671)</f>
        <v>6</v>
      </c>
      <c r="Z1671" s="131">
        <f>X1671*100+Y1671</f>
        <v>201206</v>
      </c>
      <c r="AA1671" s="131">
        <f>WEEKNUM(B1671,1)</f>
        <v>23</v>
      </c>
      <c r="AB1671" s="132">
        <f>IF(ISBLANK(B1671)," ",MAX(B1671-B1669-1,0))</f>
        <v>0</v>
      </c>
      <c r="AC1671" s="131">
        <f>DAY(B1671)</f>
        <v>3</v>
      </c>
      <c r="AD1671" s="129">
        <f>U1671+V1671</f>
        <v>5.1732871825925928</v>
      </c>
      <c r="AE1671" s="131">
        <f>IF("1-Swim"=D1671,E1671*46.7,IF("2-Bike"=D1671,E1671,IF("3-Run"=D1671,E1671*4.27,0)))</f>
        <v>0</v>
      </c>
    </row>
    <row r="1672" spans="1:31" x14ac:dyDescent="0.25">
      <c r="A1672" s="50">
        <v>1671</v>
      </c>
      <c r="B1672" s="51">
        <v>41066</v>
      </c>
      <c r="C1672" s="75">
        <f>B1672</f>
        <v>41066</v>
      </c>
      <c r="D1672" s="50" t="s">
        <v>1224</v>
      </c>
      <c r="E1672" s="50">
        <v>8</v>
      </c>
      <c r="F1672" s="50">
        <v>0</v>
      </c>
      <c r="G1672" s="50">
        <v>30</v>
      </c>
      <c r="H1672" s="50">
        <v>0</v>
      </c>
      <c r="I1672" s="53">
        <f>IF(E1672&gt;0,TIME(F1672,G1672,H1672),"")</f>
        <v>2.0833333333333332E-2</v>
      </c>
      <c r="J1672" s="54">
        <f>IF(E1672&gt;0,TIME(F1672,G1672,H1672)/E1672,"")</f>
        <v>2.6041666666666665E-3</v>
      </c>
      <c r="K1672" s="50" t="s">
        <v>921</v>
      </c>
      <c r="L1672" s="50" t="s">
        <v>977</v>
      </c>
      <c r="M1672" s="55">
        <f>IF(D1672&gt;0,0.0416666666666667/J1672,"")</f>
        <v>16.000000000000014</v>
      </c>
      <c r="N1672" s="50">
        <v>0</v>
      </c>
      <c r="O1672" s="50" t="s">
        <v>253</v>
      </c>
      <c r="P1672" s="50" t="s">
        <v>978</v>
      </c>
      <c r="Q1672" s="151">
        <f>IF("1-Swim"=D1672,J1672*2.4,IF("2-Bike"=D1672,J1672*112,IF("3-Run"=D1672,J1672*26.2,0)))</f>
        <v>0.29166666666666663</v>
      </c>
      <c r="R1672" s="151">
        <f>Q1672/2</f>
        <v>0.14583333333333331</v>
      </c>
      <c r="S1672" s="53">
        <f>J1672*26.2</f>
        <v>6.822916666666666E-2</v>
      </c>
      <c r="T1672" s="53">
        <f>(J1672+0.0013889)*26.2</f>
        <v>0.10461834666666665</v>
      </c>
      <c r="U1672" s="53">
        <f>S1672/2</f>
        <v>3.411458333333333E-2</v>
      </c>
      <c r="V1672" s="53">
        <f>T1672/2</f>
        <v>5.2309173333333327E-2</v>
      </c>
      <c r="W1672" s="50">
        <f>RANK(J1672,J:J,1)</f>
        <v>357</v>
      </c>
      <c r="X1672" s="50">
        <f>YEAR(B1672)</f>
        <v>2012</v>
      </c>
      <c r="Y1672" s="50">
        <f>MONTH(B1672)</f>
        <v>6</v>
      </c>
      <c r="Z1672" s="56">
        <f>X1672*100+Y1672</f>
        <v>201206</v>
      </c>
      <c r="AA1672" s="56">
        <f>WEEKNUM(B1672,1)</f>
        <v>23</v>
      </c>
      <c r="AB1672" s="58">
        <f>IF(ISBLANK(B1672)," ",MAX(B1672-B1669-1,0))</f>
        <v>2</v>
      </c>
      <c r="AC1672" s="56">
        <f>DAY(B1672)</f>
        <v>6</v>
      </c>
      <c r="AD1672" s="53">
        <f>U1672+V1672</f>
        <v>8.6423756666666657E-2</v>
      </c>
      <c r="AE1672" s="56">
        <f>IF("1-Swim"=D1672,E1672*46.7,IF("2-Bike"=D1672,E1672,IF("3-Run"=D1672,E1672*4.27,0)))</f>
        <v>8</v>
      </c>
    </row>
    <row r="1673" spans="1:31" x14ac:dyDescent="0.25">
      <c r="A1673" s="50">
        <v>1672</v>
      </c>
      <c r="B1673" s="51">
        <v>41067</v>
      </c>
      <c r="C1673" s="75">
        <f>B1673</f>
        <v>41067</v>
      </c>
      <c r="D1673" s="50" t="s">
        <v>1223</v>
      </c>
      <c r="E1673" s="50">
        <v>3.1</v>
      </c>
      <c r="F1673" s="50">
        <v>0</v>
      </c>
      <c r="G1673" s="50">
        <v>30</v>
      </c>
      <c r="H1673" s="50">
        <v>43</v>
      </c>
      <c r="I1673" s="53">
        <f>IF(E1673&gt;0,TIME(F1673,G1673,H1673),"")</f>
        <v>2.1331018518518517E-2</v>
      </c>
      <c r="J1673" s="54">
        <f>IF(E1673&gt;0,TIME(F1673,G1673,H1673)/E1673,"")</f>
        <v>6.8809737156511341E-3</v>
      </c>
      <c r="K1673" s="50" t="s">
        <v>774</v>
      </c>
      <c r="L1673" s="50" t="s">
        <v>927</v>
      </c>
      <c r="M1673" s="55">
        <f>IF(D1673&gt;0,0.0416666666666667/J1673,"")</f>
        <v>6.0553445469343519</v>
      </c>
      <c r="N1673" s="50">
        <v>0</v>
      </c>
      <c r="O1673" s="50" t="s">
        <v>255</v>
      </c>
      <c r="P1673" s="50" t="s">
        <v>979</v>
      </c>
      <c r="Q1673" s="151">
        <f>IF("1-Swim"=D1673,J1673*2.4,IF("2-Bike"=D1673,J1673*112,IF("3-Run"=D1673,J1673*26.2,0)))</f>
        <v>0.18028151135005971</v>
      </c>
      <c r="R1673" s="151">
        <f>Q1673/2</f>
        <v>9.0140755675029854E-2</v>
      </c>
      <c r="S1673" s="53">
        <f>J1673*26.2</f>
        <v>0.18028151135005971</v>
      </c>
      <c r="T1673" s="53">
        <f>(J1673+0.0013889)*26.2</f>
        <v>0.2166706913500597</v>
      </c>
      <c r="U1673" s="53">
        <f>S1673/2</f>
        <v>9.0140755675029854E-2</v>
      </c>
      <c r="V1673" s="53">
        <f>T1673/2</f>
        <v>0.10833534567502985</v>
      </c>
      <c r="W1673" s="50">
        <f>RANK(J1673,J:J,1)</f>
        <v>1412</v>
      </c>
      <c r="X1673" s="50">
        <f>YEAR(B1673)</f>
        <v>2012</v>
      </c>
      <c r="Y1673" s="50">
        <f>MONTH(B1673)</f>
        <v>6</v>
      </c>
      <c r="Z1673" s="56">
        <f>X1673*100+Y1673</f>
        <v>201206</v>
      </c>
      <c r="AA1673" s="56">
        <f>WEEKNUM(B1673,1)</f>
        <v>23</v>
      </c>
      <c r="AB1673" s="58">
        <f>IF(ISBLANK(B1673)," ",MAX(B1673-B1672-1,0))</f>
        <v>0</v>
      </c>
      <c r="AC1673" s="56">
        <f>DAY(B1673)</f>
        <v>7</v>
      </c>
      <c r="AD1673" s="53">
        <f>U1673+V1673</f>
        <v>0.19847610135005972</v>
      </c>
      <c r="AE1673" s="56">
        <f>IF("1-Swim"=D1673,E1673*46.7,IF("2-Bike"=D1673,E1673,IF("3-Run"=D1673,E1673*4.27,0)))</f>
        <v>13.236999999999998</v>
      </c>
    </row>
    <row r="1674" spans="1:31" x14ac:dyDescent="0.25">
      <c r="A1674" s="50">
        <v>1673</v>
      </c>
      <c r="B1674" s="51">
        <v>41069</v>
      </c>
      <c r="C1674" s="75">
        <f>B1674</f>
        <v>41069</v>
      </c>
      <c r="D1674" s="50" t="s">
        <v>1225</v>
      </c>
      <c r="E1674" s="50">
        <v>0.68</v>
      </c>
      <c r="F1674" s="50">
        <v>0</v>
      </c>
      <c r="G1674" s="50">
        <v>28</v>
      </c>
      <c r="H1674" s="50">
        <v>48</v>
      </c>
      <c r="I1674" s="53">
        <f>IF(E1674&gt;0,TIME(F1674,G1674,H1674),"")</f>
        <v>0.02</v>
      </c>
      <c r="J1674" s="54">
        <f>IF(E1674&gt;0,TIME(F1674,G1674,H1674)/E1674,"")</f>
        <v>2.9411764705882353E-2</v>
      </c>
      <c r="K1674" s="50" t="s">
        <v>949</v>
      </c>
      <c r="L1674" s="50" t="s">
        <v>985</v>
      </c>
      <c r="M1674" s="55">
        <f>IF(D1674&gt;0,0.0416666666666667/J1674,"")</f>
        <v>1.4166666666666679</v>
      </c>
      <c r="N1674" s="50">
        <v>0</v>
      </c>
      <c r="O1674" s="50" t="s">
        <v>255</v>
      </c>
      <c r="Q1674" s="151">
        <f>IF("1-Swim"=D1674,J1674*2.4,IF("2-Bike"=D1674,J1674*112,IF("3-Run"=D1674,J1674*26.2,0)))</f>
        <v>7.0588235294117646E-2</v>
      </c>
      <c r="R1674" s="151">
        <f>Q1674/2</f>
        <v>3.5294117647058823E-2</v>
      </c>
      <c r="S1674" s="53">
        <f>J1674*26.2</f>
        <v>0.77058823529411757</v>
      </c>
      <c r="T1674" s="53">
        <f>(J1674+0.0013889)*26.2</f>
        <v>0.80697741529411759</v>
      </c>
      <c r="U1674" s="53">
        <f>S1674/2</f>
        <v>0.38529411764705879</v>
      </c>
      <c r="V1674" s="53">
        <f>T1674/2</f>
        <v>0.4034887076470588</v>
      </c>
      <c r="W1674" s="50">
        <f>RANK(J1674,J:J,1)</f>
        <v>3348</v>
      </c>
      <c r="X1674" s="50">
        <f>YEAR(B1674)</f>
        <v>2012</v>
      </c>
      <c r="Y1674" s="50">
        <f>MONTH(B1674)</f>
        <v>6</v>
      </c>
      <c r="Z1674" s="56">
        <f>X1674*100+Y1674</f>
        <v>201206</v>
      </c>
      <c r="AA1674" s="56">
        <f>WEEKNUM(B1674,1)</f>
        <v>23</v>
      </c>
      <c r="AB1674" s="58">
        <f>IF(ISBLANK(B1674)," ",MAX(B1674-B1673-1,0))</f>
        <v>1</v>
      </c>
      <c r="AC1674" s="56">
        <f>DAY(B1674)</f>
        <v>9</v>
      </c>
      <c r="AD1674" s="53">
        <f>U1674+V1674</f>
        <v>0.78878282529411758</v>
      </c>
      <c r="AE1674" s="56">
        <f>IF("1-Swim"=D1674,E1674*46.7,IF("2-Bike"=D1674,E1674,IF("3-Run"=D1674,E1674*4.27,0)))</f>
        <v>31.756000000000004</v>
      </c>
    </row>
    <row r="1675" spans="1:31" x14ac:dyDescent="0.25">
      <c r="A1675" s="50">
        <v>1674</v>
      </c>
      <c r="B1675" s="51">
        <v>41070</v>
      </c>
      <c r="C1675" s="75">
        <f>B1675</f>
        <v>41070</v>
      </c>
      <c r="D1675" s="50" t="s">
        <v>1224</v>
      </c>
      <c r="E1675" s="50">
        <v>25</v>
      </c>
      <c r="F1675" s="50">
        <v>1</v>
      </c>
      <c r="G1675" s="50">
        <v>35</v>
      </c>
      <c r="H1675" s="50">
        <v>14</v>
      </c>
      <c r="I1675" s="53">
        <f>IF(E1675&gt;0,TIME(F1675,G1675,H1675),"")</f>
        <v>6.6134259259259254E-2</v>
      </c>
      <c r="J1675" s="54">
        <f>IF(E1675&gt;0,TIME(F1675,G1675,H1675)/E1675,"")</f>
        <v>2.64537037037037E-3</v>
      </c>
      <c r="K1675" s="50" t="s">
        <v>930</v>
      </c>
      <c r="L1675" s="50" t="s">
        <v>41</v>
      </c>
      <c r="M1675" s="55">
        <f>IF(D1675&gt;0,0.0416666666666667/J1675,"")</f>
        <v>15.750787539376983</v>
      </c>
      <c r="N1675" s="50">
        <v>0</v>
      </c>
      <c r="O1675" s="50" t="s">
        <v>201</v>
      </c>
      <c r="P1675" s="50" t="s">
        <v>980</v>
      </c>
      <c r="Q1675" s="151">
        <f>IF("1-Swim"=D1675,J1675*2.4,IF("2-Bike"=D1675,J1675*112,IF("3-Run"=D1675,J1675*26.2,0)))</f>
        <v>0.29628148148148142</v>
      </c>
      <c r="R1675" s="151">
        <f>Q1675/2</f>
        <v>0.14814074074074071</v>
      </c>
      <c r="S1675" s="53">
        <f>J1675*26.2</f>
        <v>6.9308703703703692E-2</v>
      </c>
      <c r="T1675" s="53">
        <f>(J1675+0.0013889)*26.2</f>
        <v>0.1056978837037037</v>
      </c>
      <c r="U1675" s="53">
        <f>S1675/2</f>
        <v>3.4654351851851846E-2</v>
      </c>
      <c r="V1675" s="53">
        <f>T1675/2</f>
        <v>5.2848941851851849E-2</v>
      </c>
      <c r="W1675" s="50">
        <f>RANK(J1675,J:J,1)</f>
        <v>384</v>
      </c>
      <c r="X1675" s="50">
        <f>YEAR(B1675)</f>
        <v>2012</v>
      </c>
      <c r="Y1675" s="50">
        <f>MONTH(B1675)</f>
        <v>6</v>
      </c>
      <c r="Z1675" s="56">
        <f>X1675*100+Y1675</f>
        <v>201206</v>
      </c>
      <c r="AA1675" s="56">
        <f>WEEKNUM(B1675,1)</f>
        <v>24</v>
      </c>
      <c r="AB1675" s="58">
        <f>IF(ISBLANK(B1675)," ",MAX(B1675-B1674-1,0))</f>
        <v>0</v>
      </c>
      <c r="AC1675" s="56">
        <f>DAY(B1675)</f>
        <v>10</v>
      </c>
      <c r="AD1675" s="53">
        <f>U1675+V1675</f>
        <v>8.7503293703703688E-2</v>
      </c>
      <c r="AE1675" s="56">
        <f>IF("1-Swim"=D1675,E1675*46.7,IF("2-Bike"=D1675,E1675,IF("3-Run"=D1675,E1675*4.27,0)))</f>
        <v>25</v>
      </c>
    </row>
    <row r="1676" spans="1:31" x14ac:dyDescent="0.25">
      <c r="A1676" s="50">
        <v>1675</v>
      </c>
      <c r="B1676" s="51">
        <v>41071</v>
      </c>
      <c r="C1676" s="75">
        <f>B1676</f>
        <v>41071</v>
      </c>
      <c r="D1676" s="50" t="s">
        <v>1224</v>
      </c>
      <c r="E1676" s="50">
        <v>8</v>
      </c>
      <c r="F1676" s="50">
        <v>0</v>
      </c>
      <c r="G1676" s="50">
        <v>30</v>
      </c>
      <c r="H1676" s="50">
        <v>0</v>
      </c>
      <c r="I1676" s="53">
        <f>IF(E1676&gt;0,TIME(F1676,G1676,H1676),"")</f>
        <v>2.0833333333333332E-2</v>
      </c>
      <c r="J1676" s="54">
        <f>IF(E1676&gt;0,TIME(F1676,G1676,H1676)/E1676,"")</f>
        <v>2.6041666666666665E-3</v>
      </c>
      <c r="K1676" s="50" t="s">
        <v>921</v>
      </c>
      <c r="L1676" s="50" t="s">
        <v>977</v>
      </c>
      <c r="M1676" s="55">
        <f>IF(D1676&gt;0,0.0416666666666667/J1676,"")</f>
        <v>16.000000000000014</v>
      </c>
      <c r="N1676" s="50">
        <v>0</v>
      </c>
      <c r="O1676" s="50" t="s">
        <v>253</v>
      </c>
      <c r="P1676" s="50" t="s">
        <v>981</v>
      </c>
      <c r="Q1676" s="151">
        <f>IF("1-Swim"=D1676,J1676*2.4,IF("2-Bike"=D1676,J1676*112,IF("3-Run"=D1676,J1676*26.2,0)))</f>
        <v>0.29166666666666663</v>
      </c>
      <c r="R1676" s="151">
        <f>Q1676/2</f>
        <v>0.14583333333333331</v>
      </c>
      <c r="S1676" s="53">
        <f>J1676*26.2</f>
        <v>6.822916666666666E-2</v>
      </c>
      <c r="T1676" s="53">
        <f>(J1676+0.0013889)*26.2</f>
        <v>0.10461834666666665</v>
      </c>
      <c r="U1676" s="53">
        <f>S1676/2</f>
        <v>3.411458333333333E-2</v>
      </c>
      <c r="V1676" s="53">
        <f>T1676/2</f>
        <v>5.2309173333333327E-2</v>
      </c>
      <c r="W1676" s="50">
        <f>RANK(J1676,J:J,1)</f>
        <v>357</v>
      </c>
      <c r="X1676" s="50">
        <f>YEAR(B1676)</f>
        <v>2012</v>
      </c>
      <c r="Y1676" s="50">
        <f>MONTH(B1676)</f>
        <v>6</v>
      </c>
      <c r="Z1676" s="56">
        <f>X1676*100+Y1676</f>
        <v>201206</v>
      </c>
      <c r="AA1676" s="56">
        <f>WEEKNUM(B1676,1)</f>
        <v>24</v>
      </c>
      <c r="AB1676" s="58">
        <f>IF(ISBLANK(B1676)," ",MAX(B1676-B1675-1,0))</f>
        <v>0</v>
      </c>
      <c r="AC1676" s="56">
        <f>DAY(B1676)</f>
        <v>11</v>
      </c>
      <c r="AD1676" s="53">
        <f>U1676+V1676</f>
        <v>8.6423756666666657E-2</v>
      </c>
      <c r="AE1676" s="56">
        <f>IF("1-Swim"=D1676,E1676*46.7,IF("2-Bike"=D1676,E1676,IF("3-Run"=D1676,E1676*4.27,0)))</f>
        <v>8</v>
      </c>
    </row>
    <row r="1677" spans="1:31" x14ac:dyDescent="0.25">
      <c r="A1677" s="50">
        <v>1676</v>
      </c>
      <c r="B1677" s="51">
        <v>41072</v>
      </c>
      <c r="C1677" s="75">
        <f>B1677</f>
        <v>41072</v>
      </c>
      <c r="D1677" s="50" t="s">
        <v>1224</v>
      </c>
      <c r="E1677" s="50">
        <v>12.1</v>
      </c>
      <c r="F1677" s="50">
        <v>0</v>
      </c>
      <c r="G1677" s="50">
        <v>33</v>
      </c>
      <c r="H1677" s="50">
        <v>12</v>
      </c>
      <c r="I1677" s="53">
        <f>IF(E1677&gt;0,TIME(F1677,G1677,H1677),"")</f>
        <v>2.3055555555555555E-2</v>
      </c>
      <c r="J1677" s="54">
        <f>IF(E1677&gt;0,TIME(F1677,G1677,H1677)/E1677,"")</f>
        <v>1.9054178145087237E-3</v>
      </c>
      <c r="K1677" s="50" t="s">
        <v>921</v>
      </c>
      <c r="L1677" s="50" t="s">
        <v>934</v>
      </c>
      <c r="M1677" s="55">
        <f>IF(D1677&gt;0,0.0416666666666667/J1677,"")</f>
        <v>21.86746987951809</v>
      </c>
      <c r="N1677" s="50">
        <v>0</v>
      </c>
      <c r="O1677" s="50" t="s">
        <v>253</v>
      </c>
      <c r="P1677" s="50" t="s">
        <v>982</v>
      </c>
      <c r="Q1677" s="151">
        <f>IF("1-Swim"=D1677,J1677*2.4,IF("2-Bike"=D1677,J1677*112,IF("3-Run"=D1677,J1677*26.2,0)))</f>
        <v>0.21340679522497705</v>
      </c>
      <c r="R1677" s="151">
        <f>Q1677/2</f>
        <v>0.10670339761248852</v>
      </c>
      <c r="S1677" s="53">
        <f>J1677*26.2</f>
        <v>4.9921946740128557E-2</v>
      </c>
      <c r="T1677" s="53">
        <f>(J1677+0.0013889)*26.2</f>
        <v>8.6311126740128558E-2</v>
      </c>
      <c r="U1677" s="53">
        <f>S1677/2</f>
        <v>2.4960973370064279E-2</v>
      </c>
      <c r="V1677" s="53">
        <f>T1677/2</f>
        <v>4.3155563370064279E-2</v>
      </c>
      <c r="W1677" s="50">
        <f>RANK(J1677,J:J,1)</f>
        <v>98</v>
      </c>
      <c r="X1677" s="50">
        <f>YEAR(B1677)</f>
        <v>2012</v>
      </c>
      <c r="Y1677" s="50">
        <f>MONTH(B1677)</f>
        <v>6</v>
      </c>
      <c r="Z1677" s="56">
        <f>X1677*100+Y1677</f>
        <v>201206</v>
      </c>
      <c r="AA1677" s="56">
        <f>WEEKNUM(B1677,1)</f>
        <v>24</v>
      </c>
      <c r="AB1677" s="58">
        <f>IF(ISBLANK(B1677)," ",MAX(B1677-B1676-1,0))</f>
        <v>0</v>
      </c>
      <c r="AC1677" s="56">
        <f>DAY(B1677)</f>
        <v>12</v>
      </c>
      <c r="AD1677" s="53">
        <f>U1677+V1677</f>
        <v>6.8116536740128561E-2</v>
      </c>
      <c r="AE1677" s="56">
        <f>IF("1-Swim"=D1677,E1677*46.7,IF("2-Bike"=D1677,E1677,IF("3-Run"=D1677,E1677*4.27,0)))</f>
        <v>12.1</v>
      </c>
    </row>
    <row r="1678" spans="1:31" x14ac:dyDescent="0.25">
      <c r="A1678" s="50">
        <v>1677</v>
      </c>
      <c r="B1678" s="51">
        <v>41074</v>
      </c>
      <c r="C1678" s="75">
        <f>B1678</f>
        <v>41074</v>
      </c>
      <c r="D1678" s="50" t="s">
        <v>1224</v>
      </c>
      <c r="E1678" s="50">
        <v>10.5</v>
      </c>
      <c r="F1678" s="50">
        <v>0</v>
      </c>
      <c r="G1678" s="50">
        <v>39</v>
      </c>
      <c r="H1678" s="50">
        <v>8</v>
      </c>
      <c r="I1678" s="53">
        <f>IF(E1678&gt;0,TIME(F1678,G1678,H1678),"")</f>
        <v>2.7175925925925926E-2</v>
      </c>
      <c r="J1678" s="54">
        <f>IF(E1678&gt;0,TIME(F1678,G1678,H1678)/E1678,"")</f>
        <v>2.5881834215167551E-3</v>
      </c>
      <c r="K1678" s="50" t="s">
        <v>930</v>
      </c>
      <c r="L1678" s="50" t="s">
        <v>29</v>
      </c>
      <c r="M1678" s="55">
        <f>IF(D1678&gt;0,0.0416666666666667/J1678,"")</f>
        <v>16.098807495741067</v>
      </c>
      <c r="N1678" s="50">
        <v>0</v>
      </c>
      <c r="O1678" s="50" t="s">
        <v>198</v>
      </c>
      <c r="Q1678" s="151">
        <f>IF("1-Swim"=D1678,J1678*2.4,IF("2-Bike"=D1678,J1678*112,IF("3-Run"=D1678,J1678*26.2,0)))</f>
        <v>0.28987654320987655</v>
      </c>
      <c r="R1678" s="151">
        <f>Q1678/2</f>
        <v>0.14493827160493827</v>
      </c>
      <c r="S1678" s="53">
        <f>J1678*26.2</f>
        <v>6.7810405643738983E-2</v>
      </c>
      <c r="T1678" s="53">
        <f>(J1678+0.0013889)*26.2</f>
        <v>0.10419958564373898</v>
      </c>
      <c r="U1678" s="53">
        <f>S1678/2</f>
        <v>3.3905202821869491E-2</v>
      </c>
      <c r="V1678" s="53">
        <f>T1678/2</f>
        <v>5.2099792821869488E-2</v>
      </c>
      <c r="W1678" s="50">
        <f>RANK(J1678,J:J,1)</f>
        <v>349</v>
      </c>
      <c r="X1678" s="50">
        <f>YEAR(B1678)</f>
        <v>2012</v>
      </c>
      <c r="Y1678" s="50">
        <f>MONTH(B1678)</f>
        <v>6</v>
      </c>
      <c r="Z1678" s="56">
        <f>X1678*100+Y1678</f>
        <v>201206</v>
      </c>
      <c r="AA1678" s="56">
        <f>WEEKNUM(B1678,1)</f>
        <v>24</v>
      </c>
      <c r="AB1678" s="58">
        <f>IF(ISBLANK(B1678)," ",MAX(B1678-B1677-1,0))</f>
        <v>1</v>
      </c>
      <c r="AC1678" s="56">
        <f>DAY(B1678)</f>
        <v>14</v>
      </c>
      <c r="AD1678" s="53">
        <f>U1678+V1678</f>
        <v>8.600499564373898E-2</v>
      </c>
      <c r="AE1678" s="56">
        <f>IF("1-Swim"=D1678,E1678*46.7,IF("2-Bike"=D1678,E1678,IF("3-Run"=D1678,E1678*4.27,0)))</f>
        <v>10.5</v>
      </c>
    </row>
    <row r="1679" spans="1:31" x14ac:dyDescent="0.25">
      <c r="A1679" s="50">
        <v>1678</v>
      </c>
      <c r="B1679" s="51">
        <v>41074</v>
      </c>
      <c r="C1679" s="75">
        <f>B1679</f>
        <v>41074</v>
      </c>
      <c r="D1679" s="50" t="s">
        <v>1223</v>
      </c>
      <c r="E1679" s="50">
        <v>3.1</v>
      </c>
      <c r="F1679" s="50">
        <v>0</v>
      </c>
      <c r="G1679" s="50">
        <v>28</v>
      </c>
      <c r="H1679" s="50">
        <v>49</v>
      </c>
      <c r="I1679" s="53">
        <f>IF(E1679&gt;0,TIME(F1679,G1679,H1679),"")</f>
        <v>2.0011574074074074E-2</v>
      </c>
      <c r="J1679" s="54">
        <f>IF(E1679&gt;0,TIME(F1679,G1679,H1679)/E1679,"")</f>
        <v>6.4553464755077658E-3</v>
      </c>
      <c r="K1679" s="50" t="s">
        <v>774</v>
      </c>
      <c r="L1679" s="50" t="s">
        <v>927</v>
      </c>
      <c r="M1679" s="55">
        <f>IF(D1679&gt;0,0.0416666666666667/J1679,"")</f>
        <v>6.4545980335454072</v>
      </c>
      <c r="N1679" s="50">
        <v>0</v>
      </c>
      <c r="O1679" s="50" t="s">
        <v>255</v>
      </c>
      <c r="Q1679" s="151">
        <f>IF("1-Swim"=D1679,J1679*2.4,IF("2-Bike"=D1679,J1679*112,IF("3-Run"=D1679,J1679*26.2,0)))</f>
        <v>0.16913007765830346</v>
      </c>
      <c r="R1679" s="151">
        <f>Q1679/2</f>
        <v>8.4565038829151729E-2</v>
      </c>
      <c r="S1679" s="53">
        <f>J1679*26.2</f>
        <v>0.16913007765830346</v>
      </c>
      <c r="T1679" s="53">
        <f>(J1679+0.0013889)*26.2</f>
        <v>0.20551925765830345</v>
      </c>
      <c r="U1679" s="53">
        <f>S1679/2</f>
        <v>8.4565038829151729E-2</v>
      </c>
      <c r="V1679" s="53">
        <f>T1679/2</f>
        <v>0.10275962882915173</v>
      </c>
      <c r="W1679" s="50">
        <f>RANK(J1679,J:J,1)</f>
        <v>981</v>
      </c>
      <c r="X1679" s="50">
        <f>YEAR(B1679)</f>
        <v>2012</v>
      </c>
      <c r="Y1679" s="50">
        <f>MONTH(B1679)</f>
        <v>6</v>
      </c>
      <c r="Z1679" s="56">
        <f>X1679*100+Y1679</f>
        <v>201206</v>
      </c>
      <c r="AA1679" s="56">
        <f>WEEKNUM(B1679,1)</f>
        <v>24</v>
      </c>
      <c r="AB1679" s="58">
        <f>IF(ISBLANK(B1679)," ",MAX(B1679-B1678-1,0))</f>
        <v>0</v>
      </c>
      <c r="AC1679" s="56">
        <f>DAY(B1679)</f>
        <v>14</v>
      </c>
      <c r="AD1679" s="53">
        <f>U1679+V1679</f>
        <v>0.18732466765830347</v>
      </c>
      <c r="AE1679" s="56">
        <f>IF("1-Swim"=D1679,E1679*46.7,IF("2-Bike"=D1679,E1679,IF("3-Run"=D1679,E1679*4.27,0)))</f>
        <v>13.236999999999998</v>
      </c>
    </row>
    <row r="1680" spans="1:31" x14ac:dyDescent="0.25">
      <c r="A1680" s="50">
        <v>1679</v>
      </c>
      <c r="B1680" s="51">
        <v>41076</v>
      </c>
      <c r="C1680" s="75">
        <f>B1680</f>
        <v>41076</v>
      </c>
      <c r="D1680" s="50" t="s">
        <v>1225</v>
      </c>
      <c r="E1680" s="50">
        <v>1</v>
      </c>
      <c r="F1680" s="50">
        <v>0</v>
      </c>
      <c r="G1680" s="50">
        <v>37</v>
      </c>
      <c r="H1680" s="50">
        <v>30</v>
      </c>
      <c r="I1680" s="53">
        <f>IF(E1680&gt;0,TIME(F1680,G1680,H1680),"")</f>
        <v>2.6041666666666668E-2</v>
      </c>
      <c r="J1680" s="54">
        <f>IF(E1680&gt;0,TIME(F1680,G1680,H1680)/E1680,"")</f>
        <v>2.6041666666666668E-2</v>
      </c>
      <c r="K1680" s="50" t="s">
        <v>949</v>
      </c>
      <c r="L1680" s="50" t="s">
        <v>41</v>
      </c>
      <c r="M1680" s="55">
        <f>IF(D1680&gt;0,0.0416666666666667/J1680,"")</f>
        <v>1.6000000000000012</v>
      </c>
      <c r="N1680" s="50">
        <v>0</v>
      </c>
      <c r="O1680" s="50" t="s">
        <v>255</v>
      </c>
      <c r="Q1680" s="151">
        <f>IF("1-Swim"=D1680,J1680*2.4,IF("2-Bike"=D1680,J1680*112,IF("3-Run"=D1680,J1680*26.2,0)))</f>
        <v>6.25E-2</v>
      </c>
      <c r="R1680" s="151">
        <f>Q1680/2</f>
        <v>3.125E-2</v>
      </c>
      <c r="S1680" s="53">
        <f>J1680*26.2</f>
        <v>0.68229166666666663</v>
      </c>
      <c r="T1680" s="53">
        <f>(J1680+0.0013889)*26.2</f>
        <v>0.71868084666666665</v>
      </c>
      <c r="U1680" s="53">
        <f>S1680/2</f>
        <v>0.34114583333333331</v>
      </c>
      <c r="V1680" s="53">
        <f>T1680/2</f>
        <v>0.35934042333333333</v>
      </c>
      <c r="W1680" s="50">
        <f>RANK(J1680,J:J,1)</f>
        <v>3235</v>
      </c>
      <c r="X1680" s="50">
        <f>YEAR(B1680)</f>
        <v>2012</v>
      </c>
      <c r="Y1680" s="50">
        <f>MONTH(B1680)</f>
        <v>6</v>
      </c>
      <c r="Z1680" s="56">
        <f>X1680*100+Y1680</f>
        <v>201206</v>
      </c>
      <c r="AA1680" s="56">
        <f>WEEKNUM(B1680,1)</f>
        <v>24</v>
      </c>
      <c r="AB1680" s="58">
        <f>IF(ISBLANK(B1680)," ",MAX(B1680-B1679-1,0))</f>
        <v>1</v>
      </c>
      <c r="AC1680" s="56">
        <f>DAY(B1680)</f>
        <v>16</v>
      </c>
      <c r="AD1680" s="53">
        <f>U1680+V1680</f>
        <v>0.70048625666666664</v>
      </c>
      <c r="AE1680" s="56">
        <f>IF("1-Swim"=D1680,E1680*46.7,IF("2-Bike"=D1680,E1680,IF("3-Run"=D1680,E1680*4.27,0)))</f>
        <v>46.7</v>
      </c>
    </row>
    <row r="1681" spans="1:31" x14ac:dyDescent="0.25">
      <c r="A1681" s="50">
        <v>1680</v>
      </c>
      <c r="B1681" s="51">
        <v>41076</v>
      </c>
      <c r="C1681" s="75">
        <f>B1681</f>
        <v>41076</v>
      </c>
      <c r="D1681" s="50" t="s">
        <v>1224</v>
      </c>
      <c r="E1681" s="50">
        <v>25</v>
      </c>
      <c r="F1681" s="50">
        <v>1</v>
      </c>
      <c r="G1681" s="50">
        <v>29</v>
      </c>
      <c r="H1681" s="50">
        <v>20</v>
      </c>
      <c r="I1681" s="53">
        <f>IF(E1681&gt;0,TIME(F1681,G1681,H1681),"")</f>
        <v>6.2037037037037036E-2</v>
      </c>
      <c r="J1681" s="54">
        <f>IF(E1681&gt;0,TIME(F1681,G1681,H1681)/E1681,"")</f>
        <v>2.4814814814814816E-3</v>
      </c>
      <c r="K1681" s="50" t="s">
        <v>930</v>
      </c>
      <c r="L1681" s="50" t="s">
        <v>41</v>
      </c>
      <c r="M1681" s="55">
        <f>IF(D1681&gt;0,0.0416666666666667/J1681,"")</f>
        <v>16.791044776119413</v>
      </c>
      <c r="N1681" s="50">
        <v>0</v>
      </c>
      <c r="O1681" s="50" t="s">
        <v>255</v>
      </c>
      <c r="Q1681" s="151">
        <f>IF("1-Swim"=D1681,J1681*2.4,IF("2-Bike"=D1681,J1681*112,IF("3-Run"=D1681,J1681*26.2,0)))</f>
        <v>0.27792592592592597</v>
      </c>
      <c r="R1681" s="151">
        <f>Q1681/2</f>
        <v>0.13896296296296298</v>
      </c>
      <c r="S1681" s="53">
        <f>J1681*26.2</f>
        <v>6.5014814814814817E-2</v>
      </c>
      <c r="T1681" s="53">
        <f>(J1681+0.0013889)*26.2</f>
        <v>0.10140399481481481</v>
      </c>
      <c r="U1681" s="53">
        <f>S1681/2</f>
        <v>3.2507407407407408E-2</v>
      </c>
      <c r="V1681" s="53">
        <f>T1681/2</f>
        <v>5.0701997407407405E-2</v>
      </c>
      <c r="W1681" s="50">
        <f>RANK(J1681,J:J,1)</f>
        <v>301</v>
      </c>
      <c r="X1681" s="50">
        <f>YEAR(B1681)</f>
        <v>2012</v>
      </c>
      <c r="Y1681" s="50">
        <f>MONTH(B1681)</f>
        <v>6</v>
      </c>
      <c r="Z1681" s="56">
        <f>X1681*100+Y1681</f>
        <v>201206</v>
      </c>
      <c r="AA1681" s="56">
        <f>WEEKNUM(B1681,1)</f>
        <v>24</v>
      </c>
      <c r="AB1681" s="58">
        <f>IF(ISBLANK(B1681)," ",MAX(B1681-B1680-1,0))</f>
        <v>0</v>
      </c>
      <c r="AC1681" s="56">
        <f>DAY(B1681)</f>
        <v>16</v>
      </c>
      <c r="AD1681" s="53">
        <f>U1681+V1681</f>
        <v>8.3209404814814814E-2</v>
      </c>
      <c r="AE1681" s="56">
        <f>IF("1-Swim"=D1681,E1681*46.7,IF("2-Bike"=D1681,E1681,IF("3-Run"=D1681,E1681*4.27,0)))</f>
        <v>25</v>
      </c>
    </row>
    <row r="1682" spans="1:31" x14ac:dyDescent="0.25">
      <c r="A1682" s="50">
        <v>1681</v>
      </c>
      <c r="B1682" s="51">
        <v>41076</v>
      </c>
      <c r="C1682" s="75">
        <f>B1682</f>
        <v>41076</v>
      </c>
      <c r="D1682" s="50" t="s">
        <v>1223</v>
      </c>
      <c r="E1682" s="50">
        <v>6.2</v>
      </c>
      <c r="F1682" s="50">
        <v>1</v>
      </c>
      <c r="G1682" s="50">
        <v>7</v>
      </c>
      <c r="H1682" s="50">
        <v>8</v>
      </c>
      <c r="I1682" s="53">
        <f>IF(E1682&gt;0,TIME(F1682,G1682,H1682),"")</f>
        <v>4.6620370370370368E-2</v>
      </c>
      <c r="J1682" s="54">
        <f>IF(E1682&gt;0,TIME(F1682,G1682,H1682)/E1682,"")</f>
        <v>7.5194145758661884E-3</v>
      </c>
      <c r="K1682" s="50" t="s">
        <v>936</v>
      </c>
      <c r="L1682" s="50" t="s">
        <v>41</v>
      </c>
      <c r="M1682" s="55">
        <f>IF(D1682&gt;0,0.0416666666666667/J1682,"")</f>
        <v>5.5412115193644533</v>
      </c>
      <c r="N1682" s="50">
        <v>0</v>
      </c>
      <c r="O1682" s="50" t="s">
        <v>255</v>
      </c>
      <c r="P1682" s="50" t="s">
        <v>983</v>
      </c>
      <c r="Q1682" s="151">
        <f>IF("1-Swim"=D1682,J1682*2.4,IF("2-Bike"=D1682,J1682*112,IF("3-Run"=D1682,J1682*26.2,0)))</f>
        <v>0.19700866188769414</v>
      </c>
      <c r="R1682" s="151">
        <f>Q1682/2</f>
        <v>9.8504330943847071E-2</v>
      </c>
      <c r="S1682" s="53">
        <f>J1682*26.2</f>
        <v>0.19700866188769414</v>
      </c>
      <c r="T1682" s="53">
        <f>(J1682+0.0013889)*26.2</f>
        <v>0.23339784188769414</v>
      </c>
      <c r="U1682" s="53">
        <f>S1682/2</f>
        <v>9.8504330943847071E-2</v>
      </c>
      <c r="V1682" s="53">
        <f>T1682/2</f>
        <v>0.11669892094384707</v>
      </c>
      <c r="W1682" s="50">
        <f>RANK(J1682,J:J,1)</f>
        <v>2085</v>
      </c>
      <c r="X1682" s="50">
        <f>YEAR(B1682)</f>
        <v>2012</v>
      </c>
      <c r="Y1682" s="50">
        <f>MONTH(B1682)</f>
        <v>6</v>
      </c>
      <c r="Z1682" s="56">
        <f>X1682*100+Y1682</f>
        <v>201206</v>
      </c>
      <c r="AA1682" s="56">
        <f>WEEKNUM(B1682,1)</f>
        <v>24</v>
      </c>
      <c r="AB1682" s="58">
        <f>IF(ISBLANK(B1682)," ",MAX(B1682-B1680-1,0))</f>
        <v>0</v>
      </c>
      <c r="AC1682" s="56">
        <f>DAY(B1682)</f>
        <v>16</v>
      </c>
      <c r="AD1682" s="53">
        <f>U1682+V1682</f>
        <v>0.21520325188769412</v>
      </c>
      <c r="AE1682" s="56">
        <f>IF("1-Swim"=D1682,E1682*46.7,IF("2-Bike"=D1682,E1682,IF("3-Run"=D1682,E1682*4.27,0)))</f>
        <v>26.473999999999997</v>
      </c>
    </row>
    <row r="1683" spans="1:31" x14ac:dyDescent="0.25">
      <c r="A1683" s="50">
        <v>1682</v>
      </c>
      <c r="B1683" s="51">
        <v>41076</v>
      </c>
      <c r="C1683" s="75">
        <f>B1683</f>
        <v>41076</v>
      </c>
      <c r="D1683" s="50" t="s">
        <v>515</v>
      </c>
      <c r="E1683" s="50">
        <v>1</v>
      </c>
      <c r="F1683" s="50">
        <v>0</v>
      </c>
      <c r="G1683" s="50">
        <v>2</v>
      </c>
      <c r="H1683" s="50">
        <v>51</v>
      </c>
      <c r="I1683" s="53">
        <f>IF(E1683&gt;0,TIME(F1683,G1683,H1683),"")</f>
        <v>1.9791666666666668E-3</v>
      </c>
      <c r="J1683" s="54">
        <f>IF(E1683&gt;0,TIME(F1683,G1683,H1683)/E1683,"")</f>
        <v>1.9791666666666668E-3</v>
      </c>
      <c r="K1683" s="50" t="s">
        <v>936</v>
      </c>
      <c r="L1683" s="50" t="s">
        <v>41</v>
      </c>
      <c r="M1683" s="55">
        <f>IF(D1683&gt;0,0.0416666666666667/J1683,"")</f>
        <v>21.052631578947384</v>
      </c>
      <c r="N1683" s="50">
        <v>0</v>
      </c>
      <c r="O1683" s="50" t="s">
        <v>255</v>
      </c>
      <c r="P1683" s="50" t="s">
        <v>983</v>
      </c>
      <c r="Q1683" s="151">
        <f>IF("1-Swim"=D1683,J1683*2.4,IF("2-Bike"=D1683,J1683*112,IF("3-Run"=D1683,J1683*26.2,0)))</f>
        <v>0</v>
      </c>
      <c r="R1683" s="151">
        <f>Q1683/2</f>
        <v>0</v>
      </c>
      <c r="S1683" s="53">
        <f>J1683*26.2</f>
        <v>5.1854166666666666E-2</v>
      </c>
      <c r="T1683" s="53">
        <f>(J1683+0.0013889)*26.2</f>
        <v>8.8243346666666667E-2</v>
      </c>
      <c r="U1683" s="53">
        <f>S1683/2</f>
        <v>2.5927083333333333E-2</v>
      </c>
      <c r="V1683" s="53">
        <f>T1683/2</f>
        <v>4.4121673333333333E-2</v>
      </c>
      <c r="W1683" s="50">
        <f>RANK(J1683,J:J,1)</f>
        <v>144</v>
      </c>
      <c r="X1683" s="50">
        <f>YEAR(B1683)</f>
        <v>2012</v>
      </c>
      <c r="Y1683" s="50">
        <f>MONTH(B1683)</f>
        <v>6</v>
      </c>
      <c r="Z1683" s="56">
        <f>X1683*100+Y1683</f>
        <v>201206</v>
      </c>
      <c r="AA1683" s="56">
        <f>WEEKNUM(B1683,1)</f>
        <v>24</v>
      </c>
      <c r="AB1683" s="58">
        <f>IF(ISBLANK(B1683)," ",MAX(B1683-B1680-1,0))</f>
        <v>0</v>
      </c>
      <c r="AC1683" s="56">
        <f>DAY(B1683)</f>
        <v>16</v>
      </c>
      <c r="AD1683" s="53">
        <f>U1683+V1683</f>
        <v>7.004875666666667E-2</v>
      </c>
      <c r="AE1683" s="56">
        <f>IF("1-Swim"=D1683,E1683*46.7,IF("2-Bike"=D1683,E1683,IF("3-Run"=D1683,E1683*4.27,0)))</f>
        <v>0</v>
      </c>
    </row>
    <row r="1684" spans="1:31" x14ac:dyDescent="0.25">
      <c r="A1684" s="50">
        <v>1683</v>
      </c>
      <c r="B1684" s="51">
        <v>41076</v>
      </c>
      <c r="C1684" s="75">
        <f>B1684</f>
        <v>41076</v>
      </c>
      <c r="D1684" s="50" t="s">
        <v>516</v>
      </c>
      <c r="E1684" s="50">
        <v>1</v>
      </c>
      <c r="F1684" s="50">
        <v>0</v>
      </c>
      <c r="G1684" s="50">
        <v>2</v>
      </c>
      <c r="H1684" s="50">
        <v>11</v>
      </c>
      <c r="I1684" s="53">
        <f>IF(E1684&gt;0,TIME(F1684,G1684,H1684),"")</f>
        <v>1.5162037037037036E-3</v>
      </c>
      <c r="J1684" s="54">
        <f>IF(E1684&gt;0,TIME(F1684,G1684,H1684)/E1684,"")</f>
        <v>1.5162037037037036E-3</v>
      </c>
      <c r="K1684" s="50" t="s">
        <v>936</v>
      </c>
      <c r="L1684" s="50" t="s">
        <v>41</v>
      </c>
      <c r="M1684" s="55">
        <f>IF(D1684&gt;0,0.0416666666666667/J1684,"")</f>
        <v>27.480916030534374</v>
      </c>
      <c r="N1684" s="50">
        <v>0</v>
      </c>
      <c r="O1684" s="50" t="s">
        <v>255</v>
      </c>
      <c r="P1684" s="50" t="s">
        <v>983</v>
      </c>
      <c r="Q1684" s="151">
        <f>IF("1-Swim"=D1684,J1684*2.4,IF("2-Bike"=D1684,J1684*112,IF("3-Run"=D1684,J1684*26.2,0)))</f>
        <v>0</v>
      </c>
      <c r="R1684" s="151">
        <f>Q1684/2</f>
        <v>0</v>
      </c>
      <c r="S1684" s="53">
        <f>J1684*26.2</f>
        <v>3.9724537037037037E-2</v>
      </c>
      <c r="T1684" s="53">
        <f>(J1684+0.0013889)*26.2</f>
        <v>7.6113717037037038E-2</v>
      </c>
      <c r="U1684" s="53">
        <f>S1684/2</f>
        <v>1.9862268518518519E-2</v>
      </c>
      <c r="V1684" s="53">
        <f>T1684/2</f>
        <v>3.8056858518518519E-2</v>
      </c>
      <c r="W1684" s="50">
        <f>RANK(J1684,J:J,1)</f>
        <v>16</v>
      </c>
      <c r="X1684" s="50">
        <f>YEAR(B1684)</f>
        <v>2012</v>
      </c>
      <c r="Y1684" s="50">
        <f>MONTH(B1684)</f>
        <v>6</v>
      </c>
      <c r="Z1684" s="56">
        <f>X1684*100+Y1684</f>
        <v>201206</v>
      </c>
      <c r="AA1684" s="56">
        <f>WEEKNUM(B1684,1)</f>
        <v>24</v>
      </c>
      <c r="AB1684" s="58">
        <f>IF(ISBLANK(B1684)," ",MAX(B1684-B1681-1,0))</f>
        <v>0</v>
      </c>
      <c r="AC1684" s="56">
        <f>DAY(B1684)</f>
        <v>16</v>
      </c>
      <c r="AD1684" s="53">
        <f>U1684+V1684</f>
        <v>5.7919127037037041E-2</v>
      </c>
      <c r="AE1684" s="56">
        <f>IF("1-Swim"=D1684,E1684*46.7,IF("2-Bike"=D1684,E1684,IF("3-Run"=D1684,E1684*4.27,0)))</f>
        <v>0</v>
      </c>
    </row>
    <row r="1685" spans="1:31" x14ac:dyDescent="0.25">
      <c r="A1685" s="50">
        <v>1684</v>
      </c>
      <c r="B1685" s="51">
        <v>41078</v>
      </c>
      <c r="C1685" s="75">
        <f>B1685</f>
        <v>41078</v>
      </c>
      <c r="D1685" s="50" t="s">
        <v>1224</v>
      </c>
      <c r="E1685" s="50">
        <v>7.8</v>
      </c>
      <c r="F1685" s="50">
        <v>0</v>
      </c>
      <c r="G1685" s="50">
        <v>30</v>
      </c>
      <c r="H1685" s="50">
        <v>0</v>
      </c>
      <c r="I1685" s="53">
        <f>IF(E1685&gt;0,TIME(F1685,G1685,H1685),"")</f>
        <v>2.0833333333333332E-2</v>
      </c>
      <c r="J1685" s="54">
        <f>IF(E1685&gt;0,TIME(F1685,G1685,H1685)/E1685,"")</f>
        <v>2.670940170940171E-3</v>
      </c>
      <c r="K1685" s="50" t="s">
        <v>921</v>
      </c>
      <c r="L1685" s="50" t="s">
        <v>977</v>
      </c>
      <c r="M1685" s="55">
        <f>IF(D1685&gt;0,0.0416666666666667/J1685,"")</f>
        <v>15.600000000000012</v>
      </c>
      <c r="N1685" s="50">
        <v>0</v>
      </c>
      <c r="O1685" s="50" t="s">
        <v>253</v>
      </c>
      <c r="Q1685" s="151">
        <f>IF("1-Swim"=D1685,J1685*2.4,IF("2-Bike"=D1685,J1685*112,IF("3-Run"=D1685,J1685*26.2,0)))</f>
        <v>0.29914529914529914</v>
      </c>
      <c r="R1685" s="151">
        <f>Q1685/2</f>
        <v>0.14957264957264957</v>
      </c>
      <c r="S1685" s="53">
        <f>J1685*26.2</f>
        <v>6.997863247863248E-2</v>
      </c>
      <c r="T1685" s="53">
        <f>(J1685+0.0013889)*26.2</f>
        <v>0.10636781247863249</v>
      </c>
      <c r="U1685" s="53">
        <f>S1685/2</f>
        <v>3.498931623931624E-2</v>
      </c>
      <c r="V1685" s="53">
        <f>T1685/2</f>
        <v>5.3183906239316243E-2</v>
      </c>
      <c r="W1685" s="50">
        <f>RANK(J1685,J:J,1)</f>
        <v>390</v>
      </c>
      <c r="X1685" s="50">
        <f>YEAR(B1685)</f>
        <v>2012</v>
      </c>
      <c r="Y1685" s="50">
        <f>MONTH(B1685)</f>
        <v>6</v>
      </c>
      <c r="Z1685" s="56">
        <f>X1685*100+Y1685</f>
        <v>201206</v>
      </c>
      <c r="AA1685" s="56">
        <f>WEEKNUM(B1685,1)</f>
        <v>25</v>
      </c>
      <c r="AB1685" s="58">
        <f>IF(ISBLANK(B1685)," ",MAX(B1685-B1684-1,0))</f>
        <v>1</v>
      </c>
      <c r="AC1685" s="56">
        <f>DAY(B1685)</f>
        <v>18</v>
      </c>
      <c r="AD1685" s="53">
        <f>U1685+V1685</f>
        <v>8.817322247863249E-2</v>
      </c>
      <c r="AE1685" s="56">
        <f>IF("1-Swim"=D1685,E1685*46.7,IF("2-Bike"=D1685,E1685,IF("3-Run"=D1685,E1685*4.27,0)))</f>
        <v>7.8</v>
      </c>
    </row>
    <row r="1686" spans="1:31" x14ac:dyDescent="0.25">
      <c r="A1686" s="50">
        <v>1685</v>
      </c>
      <c r="B1686" s="51">
        <v>41079</v>
      </c>
      <c r="C1686" s="75">
        <f>B1686</f>
        <v>41079</v>
      </c>
      <c r="D1686" s="50" t="s">
        <v>1223</v>
      </c>
      <c r="E1686" s="50">
        <v>2.6</v>
      </c>
      <c r="F1686" s="50">
        <v>0</v>
      </c>
      <c r="G1686" s="50">
        <v>26</v>
      </c>
      <c r="H1686" s="50">
        <v>15</v>
      </c>
      <c r="I1686" s="53">
        <f>IF(E1686&gt;0,TIME(F1686,G1686,H1686),"")</f>
        <v>1.8229166666666668E-2</v>
      </c>
      <c r="J1686" s="54">
        <f>IF(E1686&gt;0,TIME(F1686,G1686,H1686)/E1686,"")</f>
        <v>7.011217948717949E-3</v>
      </c>
      <c r="K1686" s="50" t="s">
        <v>921</v>
      </c>
      <c r="L1686" s="50" t="s">
        <v>968</v>
      </c>
      <c r="M1686" s="55">
        <f>IF(D1686&gt;0,0.0416666666666667/J1686,"")</f>
        <v>5.9428571428571475</v>
      </c>
      <c r="N1686" s="50">
        <v>0</v>
      </c>
      <c r="O1686" s="50" t="s">
        <v>671</v>
      </c>
      <c r="P1686" s="50" t="s">
        <v>984</v>
      </c>
      <c r="Q1686" s="151">
        <f>IF("1-Swim"=D1686,J1686*2.4,IF("2-Bike"=D1686,J1686*112,IF("3-Run"=D1686,J1686*26.2,0)))</f>
        <v>0.18369391025641027</v>
      </c>
      <c r="R1686" s="151">
        <f>Q1686/2</f>
        <v>9.1846955128205135E-2</v>
      </c>
      <c r="S1686" s="53">
        <f>J1686*26.2</f>
        <v>0.18369391025641027</v>
      </c>
      <c r="T1686" s="53">
        <f>(J1686+0.0013889)*26.2</f>
        <v>0.22008309025641024</v>
      </c>
      <c r="U1686" s="53">
        <f>S1686/2</f>
        <v>9.1846955128205135E-2</v>
      </c>
      <c r="V1686" s="53">
        <f>T1686/2</f>
        <v>0.11004154512820512</v>
      </c>
      <c r="W1686" s="50">
        <f>RANK(J1686,J:J,1)</f>
        <v>1571</v>
      </c>
      <c r="X1686" s="50">
        <f>YEAR(B1686)</f>
        <v>2012</v>
      </c>
      <c r="Y1686" s="50">
        <f>MONTH(B1686)</f>
        <v>6</v>
      </c>
      <c r="Z1686" s="56">
        <f>X1686*100+Y1686</f>
        <v>201206</v>
      </c>
      <c r="AA1686" s="56">
        <f>WEEKNUM(B1686,1)</f>
        <v>25</v>
      </c>
      <c r="AB1686" s="58">
        <f>IF(ISBLANK(B1686)," ",MAX(B1686-B1685-1,0))</f>
        <v>0</v>
      </c>
      <c r="AC1686" s="56">
        <f>DAY(B1686)</f>
        <v>19</v>
      </c>
      <c r="AD1686" s="53">
        <f>U1686+V1686</f>
        <v>0.20188850025641025</v>
      </c>
      <c r="AE1686" s="56">
        <f>IF("1-Swim"=D1686,E1686*46.7,IF("2-Bike"=D1686,E1686,IF("3-Run"=D1686,E1686*4.27,0)))</f>
        <v>11.101999999999999</v>
      </c>
    </row>
    <row r="1687" spans="1:31" x14ac:dyDescent="0.25">
      <c r="A1687" s="50">
        <v>1686</v>
      </c>
      <c r="B1687" s="51">
        <v>41081</v>
      </c>
      <c r="C1687" s="75">
        <f>B1687</f>
        <v>41081</v>
      </c>
      <c r="D1687" s="50" t="s">
        <v>1223</v>
      </c>
      <c r="E1687" s="50">
        <v>3</v>
      </c>
      <c r="F1687" s="50">
        <v>0</v>
      </c>
      <c r="G1687" s="50">
        <v>28</v>
      </c>
      <c r="H1687" s="50">
        <v>26</v>
      </c>
      <c r="I1687" s="53">
        <f>IF(E1687&gt;0,TIME(F1687,G1687,H1687),"")</f>
        <v>1.9745370370370371E-2</v>
      </c>
      <c r="J1687" s="54">
        <f>IF(E1687&gt;0,TIME(F1687,G1687,H1687)/E1687,"")</f>
        <v>6.5817901234567905E-3</v>
      </c>
      <c r="K1687" s="50" t="s">
        <v>921</v>
      </c>
      <c r="L1687" s="50" t="s">
        <v>17</v>
      </c>
      <c r="M1687" s="55">
        <f>IF(D1687&gt;0,0.0416666666666667/J1687,"")</f>
        <v>6.3305978898007078</v>
      </c>
      <c r="N1687" s="50">
        <v>0</v>
      </c>
      <c r="O1687" s="50" t="s">
        <v>253</v>
      </c>
      <c r="Q1687" s="151">
        <f>IF("1-Swim"=D1687,J1687*2.4,IF("2-Bike"=D1687,J1687*112,IF("3-Run"=D1687,J1687*26.2,0)))</f>
        <v>0.1724429012345679</v>
      </c>
      <c r="R1687" s="151">
        <f>Q1687/2</f>
        <v>8.6221450617283951E-2</v>
      </c>
      <c r="S1687" s="53">
        <f>J1687*26.2</f>
        <v>0.1724429012345679</v>
      </c>
      <c r="T1687" s="53">
        <f>(J1687+0.0013889)*26.2</f>
        <v>0.20883208123456792</v>
      </c>
      <c r="U1687" s="53">
        <f>S1687/2</f>
        <v>8.6221450617283951E-2</v>
      </c>
      <c r="V1687" s="53">
        <f>T1687/2</f>
        <v>0.10441604061728396</v>
      </c>
      <c r="W1687" s="50">
        <f>RANK(J1687,J:J,1)</f>
        <v>1070</v>
      </c>
      <c r="X1687" s="50">
        <f>YEAR(B1687)</f>
        <v>2012</v>
      </c>
      <c r="Y1687" s="50">
        <f>MONTH(B1687)</f>
        <v>6</v>
      </c>
      <c r="Z1687" s="56">
        <f>X1687*100+Y1687</f>
        <v>201206</v>
      </c>
      <c r="AA1687" s="56">
        <f>WEEKNUM(B1687,1)</f>
        <v>25</v>
      </c>
      <c r="AB1687" s="58">
        <f>IF(ISBLANK(B1687)," ",MAX(B1687-B1686-1,0))</f>
        <v>1</v>
      </c>
      <c r="AC1687" s="56">
        <f>DAY(B1687)</f>
        <v>21</v>
      </c>
      <c r="AD1687" s="53">
        <f>U1687+V1687</f>
        <v>0.19063749123456791</v>
      </c>
      <c r="AE1687" s="56">
        <f>IF("1-Swim"=D1687,E1687*46.7,IF("2-Bike"=D1687,E1687,IF("3-Run"=D1687,E1687*4.27,0)))</f>
        <v>12.809999999999999</v>
      </c>
    </row>
    <row r="1688" spans="1:31" x14ac:dyDescent="0.25">
      <c r="A1688" s="50">
        <v>1687</v>
      </c>
      <c r="B1688" s="51">
        <v>41082</v>
      </c>
      <c r="C1688" s="75">
        <f>B1688</f>
        <v>41082</v>
      </c>
      <c r="D1688" s="50" t="s">
        <v>1223</v>
      </c>
      <c r="E1688" s="50">
        <v>2</v>
      </c>
      <c r="F1688" s="50">
        <v>0</v>
      </c>
      <c r="G1688" s="50">
        <v>19</v>
      </c>
      <c r="H1688" s="50">
        <v>26</v>
      </c>
      <c r="I1688" s="53">
        <f>IF(E1688&gt;0,TIME(F1688,G1688,H1688),"")</f>
        <v>1.3495370370370371E-2</v>
      </c>
      <c r="J1688" s="54">
        <f>IF(E1688&gt;0,TIME(F1688,G1688,H1688)/E1688,"")</f>
        <v>6.7476851851851856E-3</v>
      </c>
      <c r="K1688" s="50" t="s">
        <v>921</v>
      </c>
      <c r="L1688" s="50" t="s">
        <v>17</v>
      </c>
      <c r="M1688" s="55">
        <f>IF(D1688&gt;0,0.0416666666666667/J1688,"")</f>
        <v>6.1749571183533494</v>
      </c>
      <c r="N1688" s="50">
        <v>0</v>
      </c>
      <c r="O1688" s="50" t="s">
        <v>253</v>
      </c>
      <c r="Q1688" s="151">
        <f>IF("1-Swim"=D1688,J1688*2.4,IF("2-Bike"=D1688,J1688*112,IF("3-Run"=D1688,J1688*26.2,0)))</f>
        <v>0.17678935185185185</v>
      </c>
      <c r="R1688" s="151">
        <f>Q1688/2</f>
        <v>8.8394675925925925E-2</v>
      </c>
      <c r="S1688" s="53">
        <f>J1688*26.2</f>
        <v>0.17678935185185185</v>
      </c>
      <c r="T1688" s="53">
        <f>(J1688+0.0013889)*26.2</f>
        <v>0.21317853185185184</v>
      </c>
      <c r="U1688" s="53">
        <f>S1688/2</f>
        <v>8.8394675925925925E-2</v>
      </c>
      <c r="V1688" s="53">
        <f>T1688/2</f>
        <v>0.10658926592592592</v>
      </c>
      <c r="W1688" s="50">
        <f>RANK(J1688,J:J,1)</f>
        <v>1247</v>
      </c>
      <c r="X1688" s="50">
        <f>YEAR(B1688)</f>
        <v>2012</v>
      </c>
      <c r="Y1688" s="50">
        <f>MONTH(B1688)</f>
        <v>6</v>
      </c>
      <c r="Z1688" s="56">
        <f>X1688*100+Y1688</f>
        <v>201206</v>
      </c>
      <c r="AA1688" s="56">
        <f>WEEKNUM(B1688,1)</f>
        <v>25</v>
      </c>
      <c r="AB1688" s="58">
        <f>IF(ISBLANK(B1688)," ",MAX(B1688-B1687-1,0))</f>
        <v>0</v>
      </c>
      <c r="AC1688" s="56">
        <f>DAY(B1688)</f>
        <v>22</v>
      </c>
      <c r="AD1688" s="53">
        <f>U1688+V1688</f>
        <v>0.19498394185185186</v>
      </c>
      <c r="AE1688" s="56">
        <f>IF("1-Swim"=D1688,E1688*46.7,IF("2-Bike"=D1688,E1688,IF("3-Run"=D1688,E1688*4.27,0)))</f>
        <v>8.5399999999999991</v>
      </c>
    </row>
    <row r="1689" spans="1:31" x14ac:dyDescent="0.25">
      <c r="A1689" s="50">
        <v>1688</v>
      </c>
      <c r="B1689" s="51">
        <v>41083</v>
      </c>
      <c r="C1689" s="75">
        <f>B1689</f>
        <v>41083</v>
      </c>
      <c r="D1689" s="50" t="s">
        <v>1225</v>
      </c>
      <c r="E1689" s="50">
        <v>0.7</v>
      </c>
      <c r="F1689" s="50">
        <v>0</v>
      </c>
      <c r="G1689" s="50">
        <v>28</v>
      </c>
      <c r="H1689" s="50">
        <v>24</v>
      </c>
      <c r="I1689" s="53">
        <f>IF(E1689&gt;0,TIME(F1689,G1689,H1689),"")</f>
        <v>1.9722222222222221E-2</v>
      </c>
      <c r="J1689" s="54">
        <f>IF(E1689&gt;0,TIME(F1689,G1689,H1689)/E1689,"")</f>
        <v>2.8174603174603175E-2</v>
      </c>
      <c r="K1689" s="50" t="s">
        <v>949</v>
      </c>
      <c r="L1689" s="50" t="s">
        <v>985</v>
      </c>
      <c r="M1689" s="55">
        <f>IF(D1689&gt;0,0.0416666666666667/J1689,"")</f>
        <v>1.4788732394366209</v>
      </c>
      <c r="N1689" s="50">
        <v>0</v>
      </c>
      <c r="O1689" s="50" t="s">
        <v>255</v>
      </c>
      <c r="Q1689" s="151">
        <f>IF("1-Swim"=D1689,J1689*2.4,IF("2-Bike"=D1689,J1689*112,IF("3-Run"=D1689,J1689*26.2,0)))</f>
        <v>6.761904761904762E-2</v>
      </c>
      <c r="R1689" s="151">
        <f>Q1689/2</f>
        <v>3.380952380952381E-2</v>
      </c>
      <c r="S1689" s="53">
        <f>J1689*26.2</f>
        <v>0.73817460317460315</v>
      </c>
      <c r="T1689" s="53">
        <f>(J1689+0.0013889)*26.2</f>
        <v>0.77456378317460317</v>
      </c>
      <c r="U1689" s="53">
        <f>S1689/2</f>
        <v>0.36908730158730158</v>
      </c>
      <c r="V1689" s="53">
        <f>T1689/2</f>
        <v>0.38728189158730159</v>
      </c>
      <c r="W1689" s="50">
        <f>RANK(J1689,J:J,1)</f>
        <v>3327</v>
      </c>
      <c r="X1689" s="50">
        <f>YEAR(B1689)</f>
        <v>2012</v>
      </c>
      <c r="Y1689" s="50">
        <f>MONTH(B1689)</f>
        <v>6</v>
      </c>
      <c r="Z1689" s="56">
        <f>X1689*100+Y1689</f>
        <v>201206</v>
      </c>
      <c r="AA1689" s="56">
        <f>WEEKNUM(B1689,1)</f>
        <v>25</v>
      </c>
      <c r="AB1689" s="58">
        <f>IF(ISBLANK(B1689)," ",MAX(B1689-B1688-1,0))</f>
        <v>0</v>
      </c>
      <c r="AC1689" s="56">
        <f>DAY(B1689)</f>
        <v>23</v>
      </c>
      <c r="AD1689" s="53">
        <f>U1689+V1689</f>
        <v>0.75636919317460316</v>
      </c>
      <c r="AE1689" s="56">
        <f>IF("1-Swim"=D1689,E1689*46.7,IF("2-Bike"=D1689,E1689,IF("3-Run"=D1689,E1689*4.27,0)))</f>
        <v>32.69</v>
      </c>
    </row>
    <row r="1690" spans="1:31" ht="15.75" x14ac:dyDescent="0.3">
      <c r="A1690" s="50">
        <v>1689</v>
      </c>
      <c r="B1690" s="51">
        <v>41084</v>
      </c>
      <c r="C1690" s="75">
        <f>B1690</f>
        <v>41084</v>
      </c>
      <c r="D1690" s="50" t="s">
        <v>1224</v>
      </c>
      <c r="E1690" s="50">
        <v>34.299999999999997</v>
      </c>
      <c r="F1690" s="50">
        <v>2</v>
      </c>
      <c r="G1690" s="50">
        <v>8</v>
      </c>
      <c r="H1690" s="50">
        <v>26</v>
      </c>
      <c r="I1690" s="53">
        <f>IF(E1690&gt;0,TIME(F1690,G1690,H1690),"")</f>
        <v>8.9189814814814819E-2</v>
      </c>
      <c r="J1690" s="54">
        <f>IF(E1690&gt;0,TIME(F1690,G1690,H1690)/E1690,"")</f>
        <v>2.600286146204514E-3</v>
      </c>
      <c r="K1690" s="50" t="s">
        <v>930</v>
      </c>
      <c r="L1690" s="50" t="s">
        <v>986</v>
      </c>
      <c r="M1690" s="55">
        <f>IF(D1690&gt;0,0.0416666666666667/J1690,"")</f>
        <v>16.023877498053473</v>
      </c>
      <c r="N1690" s="50">
        <v>0</v>
      </c>
      <c r="O1690" s="50" t="s">
        <v>255</v>
      </c>
      <c r="P1690" s="146" t="s">
        <v>987</v>
      </c>
      <c r="Q1690" s="151">
        <f>IF("1-Swim"=D1690,J1690*2.4,IF("2-Bike"=D1690,J1690*112,IF("3-Run"=D1690,J1690*26.2,0)))</f>
        <v>0.29123204837490557</v>
      </c>
      <c r="R1690" s="151">
        <f>Q1690/2</f>
        <v>0.14561602418745279</v>
      </c>
      <c r="S1690" s="53">
        <f>J1690*26.2</f>
        <v>6.8127497030558259E-2</v>
      </c>
      <c r="T1690" s="53">
        <f>(J1690+0.0013889)*26.2</f>
        <v>0.10451667703055827</v>
      </c>
      <c r="U1690" s="53">
        <f>S1690/2</f>
        <v>3.406374851527913E-2</v>
      </c>
      <c r="V1690" s="53">
        <f>T1690/2</f>
        <v>5.2258338515279133E-2</v>
      </c>
      <c r="W1690" s="50">
        <f>RANK(J1690,J:J,1)</f>
        <v>355</v>
      </c>
      <c r="X1690" s="50">
        <f>YEAR(B1690)</f>
        <v>2012</v>
      </c>
      <c r="Y1690" s="50">
        <f>MONTH(B1690)</f>
        <v>6</v>
      </c>
      <c r="Z1690" s="56">
        <f>X1690*100+Y1690</f>
        <v>201206</v>
      </c>
      <c r="AA1690" s="56">
        <f>WEEKNUM(B1690,1)</f>
        <v>26</v>
      </c>
      <c r="AB1690" s="58">
        <f>IF(ISBLANK(B1690)," ",MAX(B1690-B1689-1,0))</f>
        <v>0</v>
      </c>
      <c r="AC1690" s="56">
        <f>DAY(B1690)</f>
        <v>24</v>
      </c>
      <c r="AD1690" s="53">
        <f>U1690+V1690</f>
        <v>8.632208703055827E-2</v>
      </c>
      <c r="AE1690" s="56">
        <f>IF("1-Swim"=D1690,E1690*46.7,IF("2-Bike"=D1690,E1690,IF("3-Run"=D1690,E1690*4.27,0)))</f>
        <v>34.299999999999997</v>
      </c>
    </row>
    <row r="1691" spans="1:31" x14ac:dyDescent="0.25">
      <c r="A1691" s="50">
        <v>1690</v>
      </c>
      <c r="B1691" s="51">
        <v>41086</v>
      </c>
      <c r="C1691" s="75">
        <f>B1691</f>
        <v>41086</v>
      </c>
      <c r="D1691" s="50" t="s">
        <v>1223</v>
      </c>
      <c r="E1691" s="50">
        <v>2</v>
      </c>
      <c r="F1691" s="50">
        <v>0</v>
      </c>
      <c r="G1691" s="50">
        <v>18</v>
      </c>
      <c r="H1691" s="50">
        <v>59</v>
      </c>
      <c r="I1691" s="53">
        <f>IF(E1691&gt;0,TIME(F1691,G1691,H1691),"")</f>
        <v>1.3182870370370371E-2</v>
      </c>
      <c r="J1691" s="54">
        <f>IF(E1691&gt;0,TIME(F1691,G1691,H1691)/E1691,"")</f>
        <v>6.5914351851851854E-3</v>
      </c>
      <c r="K1691" s="50" t="s">
        <v>774</v>
      </c>
      <c r="L1691" s="50" t="s">
        <v>17</v>
      </c>
      <c r="M1691" s="55">
        <f>IF(D1691&gt;0,0.0416666666666667/J1691,"")</f>
        <v>6.3213345039508386</v>
      </c>
      <c r="N1691" s="50">
        <v>0</v>
      </c>
      <c r="O1691" s="50" t="s">
        <v>253</v>
      </c>
      <c r="Q1691" s="151">
        <f>IF("1-Swim"=D1691,J1691*2.4,IF("2-Bike"=D1691,J1691*112,IF("3-Run"=D1691,J1691*26.2,0)))</f>
        <v>0.17269560185185184</v>
      </c>
      <c r="R1691" s="151">
        <f>Q1691/2</f>
        <v>8.6347800925925922E-2</v>
      </c>
      <c r="S1691" s="53">
        <f>J1691*26.2</f>
        <v>0.17269560185185184</v>
      </c>
      <c r="T1691" s="53">
        <f>(J1691+0.0013889)*26.2</f>
        <v>0.20908478185185184</v>
      </c>
      <c r="U1691" s="53">
        <f>S1691/2</f>
        <v>8.6347800925925922E-2</v>
      </c>
      <c r="V1691" s="53">
        <f>T1691/2</f>
        <v>0.10454239092592592</v>
      </c>
      <c r="W1691" s="50">
        <f>RANK(J1691,J:J,1)</f>
        <v>1083</v>
      </c>
      <c r="X1691" s="50">
        <f>YEAR(B1691)</f>
        <v>2012</v>
      </c>
      <c r="Y1691" s="50">
        <f>MONTH(B1691)</f>
        <v>6</v>
      </c>
      <c r="Z1691" s="56">
        <f>X1691*100+Y1691</f>
        <v>201206</v>
      </c>
      <c r="AA1691" s="56">
        <f>WEEKNUM(B1691,1)</f>
        <v>26</v>
      </c>
      <c r="AB1691" s="58">
        <f>IF(ISBLANK(B1691)," ",MAX(B1691-B1690-1,0))</f>
        <v>1</v>
      </c>
      <c r="AC1691" s="56">
        <f>DAY(B1691)</f>
        <v>26</v>
      </c>
      <c r="AD1691" s="53">
        <f>U1691+V1691</f>
        <v>0.19089019185185185</v>
      </c>
      <c r="AE1691" s="56">
        <f>IF("1-Swim"=D1691,E1691*46.7,IF("2-Bike"=D1691,E1691,IF("3-Run"=D1691,E1691*4.27,0)))</f>
        <v>8.5399999999999991</v>
      </c>
    </row>
    <row r="1692" spans="1:31" x14ac:dyDescent="0.25">
      <c r="A1692" s="50">
        <v>1691</v>
      </c>
      <c r="B1692" s="51">
        <v>41087</v>
      </c>
      <c r="C1692" s="75">
        <f>B1692</f>
        <v>41087</v>
      </c>
      <c r="D1692" s="50" t="s">
        <v>1224</v>
      </c>
      <c r="E1692" s="50">
        <v>6</v>
      </c>
      <c r="F1692" s="50">
        <v>0</v>
      </c>
      <c r="G1692" s="50">
        <v>20</v>
      </c>
      <c r="H1692" s="50">
        <v>0</v>
      </c>
      <c r="I1692" s="53">
        <f>IF(E1692&gt;0,TIME(F1692,G1692,H1692),"")</f>
        <v>1.3888888888888888E-2</v>
      </c>
      <c r="J1692" s="54">
        <f>IF(E1692&gt;0,TIME(F1692,G1692,H1692)/E1692,"")</f>
        <v>2.3148148148148147E-3</v>
      </c>
      <c r="K1692" s="50" t="s">
        <v>921</v>
      </c>
      <c r="L1692" s="50" t="s">
        <v>977</v>
      </c>
      <c r="M1692" s="55">
        <f>IF(D1692&gt;0,0.0416666666666667/J1692,"")</f>
        <v>18.000000000000014</v>
      </c>
      <c r="N1692" s="50">
        <v>0</v>
      </c>
      <c r="O1692" s="50" t="s">
        <v>253</v>
      </c>
      <c r="Q1692" s="151">
        <f>IF("1-Swim"=D1692,J1692*2.4,IF("2-Bike"=D1692,J1692*112,IF("3-Run"=D1692,J1692*26.2,0)))</f>
        <v>0.25925925925925924</v>
      </c>
      <c r="R1692" s="151">
        <f>Q1692/2</f>
        <v>0.12962962962962962</v>
      </c>
      <c r="S1692" s="53">
        <f>J1692*26.2</f>
        <v>6.0648148148148145E-2</v>
      </c>
      <c r="T1692" s="53">
        <f>(J1692+0.0013889)*26.2</f>
        <v>9.7037328148148153E-2</v>
      </c>
      <c r="U1692" s="53">
        <f>S1692/2</f>
        <v>3.0324074074074073E-2</v>
      </c>
      <c r="V1692" s="53">
        <f>T1692/2</f>
        <v>4.8518664074074076E-2</v>
      </c>
      <c r="W1692" s="50">
        <f>RANK(J1692,J:J,1)</f>
        <v>233</v>
      </c>
      <c r="X1692" s="50">
        <f>YEAR(B1692)</f>
        <v>2012</v>
      </c>
      <c r="Y1692" s="50">
        <f>MONTH(B1692)</f>
        <v>6</v>
      </c>
      <c r="Z1692" s="56">
        <f>X1692*100+Y1692</f>
        <v>201206</v>
      </c>
      <c r="AA1692" s="56">
        <f>WEEKNUM(B1692,1)</f>
        <v>26</v>
      </c>
      <c r="AB1692" s="58">
        <f>IF(ISBLANK(B1692)," ",MAX(B1692-B1691-1,0))</f>
        <v>0</v>
      </c>
      <c r="AC1692" s="56">
        <f>DAY(B1692)</f>
        <v>27</v>
      </c>
      <c r="AD1692" s="53">
        <f>U1692+V1692</f>
        <v>7.8842738148148156E-2</v>
      </c>
      <c r="AE1692" s="56">
        <f>IF("1-Swim"=D1692,E1692*46.7,IF("2-Bike"=D1692,E1692,IF("3-Run"=D1692,E1692*4.27,0)))</f>
        <v>6</v>
      </c>
    </row>
    <row r="1693" spans="1:31" x14ac:dyDescent="0.25">
      <c r="A1693" s="50">
        <v>1692</v>
      </c>
      <c r="B1693" s="51">
        <v>41091</v>
      </c>
      <c r="C1693" s="75">
        <f>B1693</f>
        <v>41091</v>
      </c>
      <c r="D1693" s="50" t="s">
        <v>1225</v>
      </c>
      <c r="E1693" s="50">
        <v>1</v>
      </c>
      <c r="F1693" s="50">
        <v>0</v>
      </c>
      <c r="G1693" s="50">
        <v>32</v>
      </c>
      <c r="H1693" s="50">
        <v>1</v>
      </c>
      <c r="I1693" s="53">
        <f>IF(E1693&gt;0,TIME(F1693,G1693,H1693),"")</f>
        <v>2.2233796296296297E-2</v>
      </c>
      <c r="J1693" s="54">
        <f>IF(E1693&gt;0,TIME(F1693,G1693,H1693)/E1693,"")</f>
        <v>2.2233796296296297E-2</v>
      </c>
      <c r="K1693" s="50" t="s">
        <v>988</v>
      </c>
      <c r="L1693" s="50" t="s">
        <v>989</v>
      </c>
      <c r="M1693" s="55">
        <f>IF(D1693&gt;0,0.0416666666666667/J1693,"")</f>
        <v>1.874023945861532</v>
      </c>
      <c r="N1693" s="50">
        <v>0</v>
      </c>
      <c r="O1693" s="50" t="s">
        <v>228</v>
      </c>
      <c r="Q1693" s="151">
        <f>IF("1-Swim"=D1693,J1693*2.4,IF("2-Bike"=D1693,J1693*112,IF("3-Run"=D1693,J1693*26.2,0)))</f>
        <v>5.3361111111111109E-2</v>
      </c>
      <c r="R1693" s="151">
        <f>Q1693/2</f>
        <v>2.6680555555555555E-2</v>
      </c>
      <c r="S1693" s="53">
        <f>J1693*26.2</f>
        <v>0.58252546296296293</v>
      </c>
      <c r="T1693" s="53">
        <f>(J1693+0.0013889)*26.2</f>
        <v>0.61891464296296295</v>
      </c>
      <c r="U1693" s="53">
        <f>S1693/2</f>
        <v>0.29126273148148146</v>
      </c>
      <c r="V1693" s="53">
        <f>T1693/2</f>
        <v>0.30945732148148147</v>
      </c>
      <c r="W1693" s="50">
        <f>RANK(J1693,J:J,1)</f>
        <v>3054</v>
      </c>
      <c r="X1693" s="50">
        <f>YEAR(B1693)</f>
        <v>2012</v>
      </c>
      <c r="Y1693" s="50">
        <f>MONTH(B1693)</f>
        <v>7</v>
      </c>
      <c r="Z1693" s="56">
        <f>X1693*100+Y1693</f>
        <v>201207</v>
      </c>
      <c r="AA1693" s="56">
        <f>WEEKNUM(B1693,1)</f>
        <v>27</v>
      </c>
      <c r="AB1693" s="58">
        <f>IF(ISBLANK(B1693)," ",MAX(B1693-B1692-1,0))</f>
        <v>3</v>
      </c>
      <c r="AC1693" s="56">
        <f>DAY(B1693)</f>
        <v>1</v>
      </c>
      <c r="AD1693" s="53">
        <f>U1693+V1693</f>
        <v>0.60072005296296294</v>
      </c>
      <c r="AE1693" s="56">
        <f>IF("1-Swim"=D1693,E1693*46.7,IF("2-Bike"=D1693,E1693,IF("3-Run"=D1693,E1693*4.27,0)))</f>
        <v>46.7</v>
      </c>
    </row>
    <row r="1694" spans="1:31" x14ac:dyDescent="0.25">
      <c r="A1694" s="50">
        <v>1693</v>
      </c>
      <c r="B1694" s="51">
        <v>41091</v>
      </c>
      <c r="C1694" s="75">
        <f>B1694</f>
        <v>41091</v>
      </c>
      <c r="D1694" s="50" t="s">
        <v>1224</v>
      </c>
      <c r="E1694" s="50">
        <v>56</v>
      </c>
      <c r="F1694" s="50">
        <v>3</v>
      </c>
      <c r="G1694" s="50">
        <v>21</v>
      </c>
      <c r="H1694" s="50">
        <v>40</v>
      </c>
      <c r="I1694" s="53">
        <f>IF(E1694&gt;0,TIME(F1694,G1694,H1694),"")</f>
        <v>0.14004629629629631</v>
      </c>
      <c r="J1694" s="54">
        <f>IF(E1694&gt;0,TIME(F1694,G1694,H1694)/E1694,"")</f>
        <v>2.5008267195767197E-3</v>
      </c>
      <c r="K1694" s="50" t="s">
        <v>930</v>
      </c>
      <c r="L1694" s="50" t="s">
        <v>989</v>
      </c>
      <c r="M1694" s="55">
        <f>IF(D1694&gt;0,0.0416666666666667/J1694,"")</f>
        <v>16.6611570247934</v>
      </c>
      <c r="N1694" s="50">
        <v>0</v>
      </c>
      <c r="O1694" s="50" t="s">
        <v>228</v>
      </c>
      <c r="P1694" s="50" t="s">
        <v>802</v>
      </c>
      <c r="Q1694" s="151">
        <f>IF("1-Swim"=D1694,J1694*2.4,IF("2-Bike"=D1694,J1694*112,IF("3-Run"=D1694,J1694*26.2,0)))</f>
        <v>0.28009259259259262</v>
      </c>
      <c r="R1694" s="151">
        <f>Q1694/2</f>
        <v>0.14004629629629631</v>
      </c>
      <c r="S1694" s="53">
        <f>J1694*26.2</f>
        <v>6.5521660052910047E-2</v>
      </c>
      <c r="T1694" s="53">
        <f>(J1694+0.0013889)*26.2</f>
        <v>0.10191084005291005</v>
      </c>
      <c r="U1694" s="53">
        <f>S1694/2</f>
        <v>3.2760830026455023E-2</v>
      </c>
      <c r="V1694" s="53">
        <f>T1694/2</f>
        <v>5.0955420026455027E-2</v>
      </c>
      <c r="W1694" s="50">
        <f>RANK(J1694,J:J,1)</f>
        <v>309</v>
      </c>
      <c r="X1694" s="50">
        <f>YEAR(B1694)</f>
        <v>2012</v>
      </c>
      <c r="Y1694" s="50">
        <f>MONTH(B1694)</f>
        <v>7</v>
      </c>
      <c r="Z1694" s="56">
        <f>X1694*100+Y1694</f>
        <v>201207</v>
      </c>
      <c r="AA1694" s="56">
        <f>WEEKNUM(B1694,1)</f>
        <v>27</v>
      </c>
      <c r="AB1694" s="58">
        <f>IF(ISBLANK(B1694)," ",MAX(B1694-B1693-1,0))</f>
        <v>0</v>
      </c>
      <c r="AC1694" s="56">
        <f>DAY(B1694)</f>
        <v>1</v>
      </c>
      <c r="AD1694" s="53">
        <f>U1694+V1694</f>
        <v>8.3716250052910057E-2</v>
      </c>
      <c r="AE1694" s="56">
        <f>IF("1-Swim"=D1694,E1694*46.7,IF("2-Bike"=D1694,E1694,IF("3-Run"=D1694,E1694*4.27,0)))</f>
        <v>56</v>
      </c>
    </row>
    <row r="1695" spans="1:31" x14ac:dyDescent="0.25">
      <c r="A1695" s="50">
        <v>1694</v>
      </c>
      <c r="B1695" s="127">
        <v>41091</v>
      </c>
      <c r="C1695" s="145">
        <f>B1695</f>
        <v>41091</v>
      </c>
      <c r="D1695" s="126" t="s">
        <v>1223</v>
      </c>
      <c r="E1695" s="126">
        <v>13.1</v>
      </c>
      <c r="F1695" s="126">
        <v>3</v>
      </c>
      <c r="G1695" s="126">
        <v>0</v>
      </c>
      <c r="H1695" s="126">
        <v>19</v>
      </c>
      <c r="I1695" s="129">
        <f>IF(E1695&gt;0,TIME(F1695,G1695,H1695),"")</f>
        <v>0.1252199074074074</v>
      </c>
      <c r="J1695" s="130">
        <f>IF(E1695&gt;0,TIME(F1695,G1695,H1695)/E1695,"")</f>
        <v>9.5587715578173589E-3</v>
      </c>
      <c r="K1695" s="126" t="s">
        <v>936</v>
      </c>
      <c r="L1695" s="126" t="s">
        <v>989</v>
      </c>
      <c r="M1695" s="55">
        <f>IF(D1695&gt;0,0.0416666666666667/J1695,"")</f>
        <v>4.3589980589703332</v>
      </c>
      <c r="N1695" s="126">
        <v>0</v>
      </c>
      <c r="O1695" s="126" t="s">
        <v>228</v>
      </c>
      <c r="P1695" s="126"/>
      <c r="Q1695" s="151">
        <f>IF("1-Swim"=D1695,J1695*2.4,IF("2-Bike"=D1695,J1695*112,IF("3-Run"=D1695,J1695*26.2,0)))</f>
        <v>0.25043981481481481</v>
      </c>
      <c r="R1695" s="151">
        <f>Q1695/2</f>
        <v>0.1252199074074074</v>
      </c>
      <c r="S1695" s="129">
        <f>J1695*26.2</f>
        <v>0.25043981481481481</v>
      </c>
      <c r="T1695" s="129">
        <f>(J1695+0.0013889)*26.2</f>
        <v>0.28682899481481477</v>
      </c>
      <c r="U1695" s="129">
        <f>S1695/2</f>
        <v>0.1252199074074074</v>
      </c>
      <c r="V1695" s="129">
        <f>T1695/2</f>
        <v>0.14341449740740739</v>
      </c>
      <c r="W1695" s="126">
        <f>RANK(J1695,J:J,1)</f>
        <v>2823</v>
      </c>
      <c r="X1695" s="126">
        <f>YEAR(B1695)</f>
        <v>2012</v>
      </c>
      <c r="Y1695" s="126">
        <f>MONTH(B1695)</f>
        <v>7</v>
      </c>
      <c r="Z1695" s="131">
        <f>X1695*100+Y1695</f>
        <v>201207</v>
      </c>
      <c r="AA1695" s="131">
        <f>WEEKNUM(B1695,1)</f>
        <v>27</v>
      </c>
      <c r="AB1695" s="132">
        <f>IF(ISBLANK(B1695)," ",MAX(B1695-B1694-1,0))</f>
        <v>0</v>
      </c>
      <c r="AC1695" s="131">
        <f>DAY(B1695)</f>
        <v>1</v>
      </c>
      <c r="AD1695" s="129">
        <f>U1695+V1695</f>
        <v>0.26863440481481482</v>
      </c>
      <c r="AE1695" s="131">
        <f>IF("1-Swim"=D1695,E1695*46.7,IF("2-Bike"=D1695,E1695,IF("3-Run"=D1695,E1695*4.27,0)))</f>
        <v>55.936999999999991</v>
      </c>
    </row>
    <row r="1696" spans="1:31" x14ac:dyDescent="0.25">
      <c r="A1696" s="50">
        <v>1695</v>
      </c>
      <c r="B1696" s="127">
        <v>41091</v>
      </c>
      <c r="C1696" s="145">
        <f>B1696</f>
        <v>41091</v>
      </c>
      <c r="D1696" s="126" t="s">
        <v>515</v>
      </c>
      <c r="E1696" s="126">
        <v>0.01</v>
      </c>
      <c r="F1696" s="126">
        <v>0</v>
      </c>
      <c r="G1696" s="126">
        <v>1</v>
      </c>
      <c r="H1696" s="126">
        <v>28</v>
      </c>
      <c r="I1696" s="129">
        <f>IF(E1696&gt;0,TIME(F1696,G1696,H1696),"")</f>
        <v>1.0185185185185186E-3</v>
      </c>
      <c r="J1696" s="130">
        <f>IF(E1696&gt;0,TIME(F1696,G1696,H1696)/E1696,"")</f>
        <v>0.10185185185185186</v>
      </c>
      <c r="K1696" s="126" t="s">
        <v>936</v>
      </c>
      <c r="L1696" s="126" t="s">
        <v>989</v>
      </c>
      <c r="M1696" s="55">
        <f>IF(D1696&gt;0,0.0416666666666667/J1696,"")</f>
        <v>0.40909090909090939</v>
      </c>
      <c r="N1696" s="126">
        <v>0</v>
      </c>
      <c r="O1696" s="126" t="s">
        <v>228</v>
      </c>
      <c r="P1696" s="126"/>
      <c r="Q1696" s="151">
        <f>IF("1-Swim"=D1696,J1696*2.4,IF("2-Bike"=D1696,J1696*112,IF("3-Run"=D1696,J1696*26.2,0)))</f>
        <v>0</v>
      </c>
      <c r="R1696" s="151">
        <f>Q1696/2</f>
        <v>0</v>
      </c>
      <c r="S1696" s="129">
        <f>J1696*26.2</f>
        <v>2.6685185185185185</v>
      </c>
      <c r="T1696" s="129">
        <f>(J1696+0.0013889)*26.2</f>
        <v>2.7049076985185185</v>
      </c>
      <c r="U1696" s="129">
        <f>S1696/2</f>
        <v>1.3342592592592593</v>
      </c>
      <c r="V1696" s="129">
        <f>T1696/2</f>
        <v>1.3524538492592593</v>
      </c>
      <c r="W1696" s="126">
        <f>RANK(J1696,J:J,1)</f>
        <v>3408</v>
      </c>
      <c r="X1696" s="126">
        <f>YEAR(B1696)</f>
        <v>2012</v>
      </c>
      <c r="Y1696" s="126">
        <f>MONTH(B1696)</f>
        <v>7</v>
      </c>
      <c r="Z1696" s="131">
        <f>X1696*100+Y1696</f>
        <v>201207</v>
      </c>
      <c r="AA1696" s="131">
        <f>WEEKNUM(B1696,1)</f>
        <v>27</v>
      </c>
      <c r="AB1696" s="132">
        <f>IF(ISBLANK(B1696)," ",MAX(B1696-B1695-1,0))</f>
        <v>0</v>
      </c>
      <c r="AC1696" s="131">
        <f>DAY(B1696)</f>
        <v>1</v>
      </c>
      <c r="AD1696" s="129">
        <f>U1696+V1696</f>
        <v>2.6867131085185187</v>
      </c>
      <c r="AE1696" s="131">
        <f>IF("1-Swim"=D1696,E1696*46.7,IF("2-Bike"=D1696,E1696,IF("3-Run"=D1696,E1696*4.27,0)))</f>
        <v>0</v>
      </c>
    </row>
    <row r="1697" spans="1:31" x14ac:dyDescent="0.25">
      <c r="A1697" s="50">
        <v>1696</v>
      </c>
      <c r="B1697" s="127">
        <v>41091</v>
      </c>
      <c r="C1697" s="145">
        <f>B1697</f>
        <v>41091</v>
      </c>
      <c r="D1697" s="126" t="s">
        <v>516</v>
      </c>
      <c r="E1697" s="126">
        <v>0.01</v>
      </c>
      <c r="F1697" s="126">
        <v>0</v>
      </c>
      <c r="G1697" s="126">
        <v>2</v>
      </c>
      <c r="H1697" s="126">
        <v>18</v>
      </c>
      <c r="I1697" s="129">
        <f>IF(E1697&gt;0,TIME(F1697,G1697,H1697),"")</f>
        <v>1.5972222222222221E-3</v>
      </c>
      <c r="J1697" s="130">
        <f>IF(E1697&gt;0,TIME(F1697,G1697,H1697)/E1697,"")</f>
        <v>0.15972222222222221</v>
      </c>
      <c r="K1697" s="126" t="s">
        <v>936</v>
      </c>
      <c r="L1697" s="126" t="s">
        <v>989</v>
      </c>
      <c r="M1697" s="55">
        <f>IF(D1697&gt;0,0.0416666666666667/J1697,"")</f>
        <v>0.26086956521739152</v>
      </c>
      <c r="N1697" s="126">
        <v>0</v>
      </c>
      <c r="O1697" s="126" t="s">
        <v>228</v>
      </c>
      <c r="P1697" s="126"/>
      <c r="Q1697" s="151">
        <f>IF("1-Swim"=D1697,J1697*2.4,IF("2-Bike"=D1697,J1697*112,IF("3-Run"=D1697,J1697*26.2,0)))</f>
        <v>0</v>
      </c>
      <c r="R1697" s="151">
        <f>Q1697/2</f>
        <v>0</v>
      </c>
      <c r="S1697" s="129">
        <f>J1697*26.2</f>
        <v>4.1847222222222218</v>
      </c>
      <c r="T1697" s="129">
        <f>(J1697+0.0013889)*26.2</f>
        <v>4.2211114022222214</v>
      </c>
      <c r="U1697" s="129">
        <f>S1697/2</f>
        <v>2.0923611111111109</v>
      </c>
      <c r="V1697" s="129">
        <f>T1697/2</f>
        <v>2.1105557011111107</v>
      </c>
      <c r="W1697" s="126">
        <f>RANK(J1697,J:J,1)</f>
        <v>3409</v>
      </c>
      <c r="X1697" s="126">
        <f>YEAR(B1697)</f>
        <v>2012</v>
      </c>
      <c r="Y1697" s="126">
        <f>MONTH(B1697)</f>
        <v>7</v>
      </c>
      <c r="Z1697" s="131">
        <f>X1697*100+Y1697</f>
        <v>201207</v>
      </c>
      <c r="AA1697" s="131">
        <f>WEEKNUM(B1697,1)</f>
        <v>27</v>
      </c>
      <c r="AB1697" s="132">
        <f>IF(ISBLANK(B1697)," ",MAX(B1697-B1695-1,0))</f>
        <v>0</v>
      </c>
      <c r="AC1697" s="131">
        <f>DAY(B1697)</f>
        <v>1</v>
      </c>
      <c r="AD1697" s="129">
        <f>U1697+V1697</f>
        <v>4.202916812222222</v>
      </c>
      <c r="AE1697" s="131">
        <f>IF("1-Swim"=D1697,E1697*46.7,IF("2-Bike"=D1697,E1697,IF("3-Run"=D1697,E1697*4.27,0)))</f>
        <v>0</v>
      </c>
    </row>
    <row r="1698" spans="1:31" x14ac:dyDescent="0.25">
      <c r="A1698" s="50">
        <v>1697</v>
      </c>
      <c r="B1698" s="51">
        <v>41093</v>
      </c>
      <c r="C1698" s="75">
        <f>B1698</f>
        <v>41093</v>
      </c>
      <c r="D1698" s="50" t="s">
        <v>1224</v>
      </c>
      <c r="E1698" s="50">
        <v>12.2</v>
      </c>
      <c r="F1698" s="50">
        <v>0</v>
      </c>
      <c r="G1698" s="50">
        <v>32</v>
      </c>
      <c r="H1698" s="50">
        <v>22</v>
      </c>
      <c r="I1698" s="53">
        <f>IF(E1698&gt;0,TIME(F1698,G1698,H1698),"")</f>
        <v>2.2476851851851855E-2</v>
      </c>
      <c r="J1698" s="54">
        <f>IF(E1698&gt;0,TIME(F1698,G1698,H1698)/E1698,"")</f>
        <v>1.8423649058894964E-3</v>
      </c>
      <c r="K1698" s="50" t="s">
        <v>921</v>
      </c>
      <c r="L1698" s="50" t="s">
        <v>934</v>
      </c>
      <c r="M1698" s="55">
        <f>IF(D1698&gt;0,0.0416666666666667/J1698,"")</f>
        <v>22.615859938208047</v>
      </c>
      <c r="N1698" s="50">
        <v>0</v>
      </c>
      <c r="O1698" s="50" t="s">
        <v>253</v>
      </c>
      <c r="Q1698" s="151">
        <f>IF("1-Swim"=D1698,J1698*2.4,IF("2-Bike"=D1698,J1698*112,IF("3-Run"=D1698,J1698*26.2,0)))</f>
        <v>0.2063448694596236</v>
      </c>
      <c r="R1698" s="151">
        <f>Q1698/2</f>
        <v>0.1031724347298118</v>
      </c>
      <c r="S1698" s="53">
        <f>J1698*26.2</f>
        <v>4.8269960534304802E-2</v>
      </c>
      <c r="T1698" s="53">
        <f>(J1698+0.0013889)*26.2</f>
        <v>8.4659140534304803E-2</v>
      </c>
      <c r="U1698" s="53">
        <f>S1698/2</f>
        <v>2.4134980267152401E-2</v>
      </c>
      <c r="V1698" s="53">
        <f>T1698/2</f>
        <v>4.2329570267152401E-2</v>
      </c>
      <c r="W1698" s="50">
        <f>RANK(J1698,J:J,1)</f>
        <v>69</v>
      </c>
      <c r="X1698" s="50">
        <f>YEAR(B1698)</f>
        <v>2012</v>
      </c>
      <c r="Y1698" s="50">
        <f>MONTH(B1698)</f>
        <v>7</v>
      </c>
      <c r="Z1698" s="56">
        <f>X1698*100+Y1698</f>
        <v>201207</v>
      </c>
      <c r="AA1698" s="56">
        <f>WEEKNUM(B1698,1)</f>
        <v>27</v>
      </c>
      <c r="AB1698" s="58">
        <f>IF(ISBLANK(B1698)," ",MAX(B1698-B1695-1,0))</f>
        <v>1</v>
      </c>
      <c r="AC1698" s="56">
        <f>DAY(B1698)</f>
        <v>3</v>
      </c>
      <c r="AD1698" s="53">
        <f>U1698+V1698</f>
        <v>6.6464550534304806E-2</v>
      </c>
      <c r="AE1698" s="56">
        <f>IF("1-Swim"=D1698,E1698*46.7,IF("2-Bike"=D1698,E1698,IF("3-Run"=D1698,E1698*4.27,0)))</f>
        <v>12.2</v>
      </c>
    </row>
    <row r="1699" spans="1:31" ht="15.75" x14ac:dyDescent="0.3">
      <c r="A1699" s="50">
        <v>1698</v>
      </c>
      <c r="B1699" s="51">
        <v>41094</v>
      </c>
      <c r="C1699" s="75">
        <f>B1699</f>
        <v>41094</v>
      </c>
      <c r="D1699" s="50" t="s">
        <v>1224</v>
      </c>
      <c r="E1699" s="50">
        <v>22.6</v>
      </c>
      <c r="F1699" s="50">
        <v>1</v>
      </c>
      <c r="G1699" s="50">
        <v>42</v>
      </c>
      <c r="H1699" s="50">
        <v>10</v>
      </c>
      <c r="I1699" s="53">
        <f>IF(E1699&gt;0,TIME(F1699,G1699,H1699),"")</f>
        <v>7.0949074074074067E-2</v>
      </c>
      <c r="J1699" s="54">
        <f>IF(E1699&gt;0,TIME(F1699,G1699,H1699)/E1699,"")</f>
        <v>3.1393395607997375E-3</v>
      </c>
      <c r="K1699" s="50" t="s">
        <v>930</v>
      </c>
      <c r="L1699" s="50" t="s">
        <v>990</v>
      </c>
      <c r="M1699" s="55">
        <f>IF(D1699&gt;0,0.0416666666666667/J1699,"")</f>
        <v>13.272430668841773</v>
      </c>
      <c r="N1699" s="50">
        <v>0</v>
      </c>
      <c r="O1699" s="50" t="s">
        <v>228</v>
      </c>
      <c r="P1699" s="146" t="s">
        <v>991</v>
      </c>
      <c r="Q1699" s="151">
        <f>IF("1-Swim"=D1699,J1699*2.4,IF("2-Bike"=D1699,J1699*112,IF("3-Run"=D1699,J1699*26.2,0)))</f>
        <v>0.35160603080957059</v>
      </c>
      <c r="R1699" s="151">
        <f>Q1699/2</f>
        <v>0.1758030154047853</v>
      </c>
      <c r="S1699" s="53">
        <f>J1699*26.2</f>
        <v>8.2250696492953121E-2</v>
      </c>
      <c r="T1699" s="53">
        <f>(J1699+0.0013889)*26.2</f>
        <v>0.11863987649295311</v>
      </c>
      <c r="U1699" s="53">
        <f>S1699/2</f>
        <v>4.112534824647656E-2</v>
      </c>
      <c r="V1699" s="53">
        <f>T1699/2</f>
        <v>5.9319938246476557E-2</v>
      </c>
      <c r="W1699" s="50">
        <f>RANK(J1699,J:J,1)</f>
        <v>639</v>
      </c>
      <c r="X1699" s="50">
        <f>YEAR(B1699)</f>
        <v>2012</v>
      </c>
      <c r="Y1699" s="50">
        <f>MONTH(B1699)</f>
        <v>7</v>
      </c>
      <c r="Z1699" s="56">
        <f>X1699*100+Y1699</f>
        <v>201207</v>
      </c>
      <c r="AA1699" s="56">
        <f>WEEKNUM(B1699,1)</f>
        <v>27</v>
      </c>
      <c r="AB1699" s="58">
        <f>IF(ISBLANK(B1699)," ",MAX(B1699-B1698-1,0))</f>
        <v>0</v>
      </c>
      <c r="AC1699" s="56">
        <f>DAY(B1699)</f>
        <v>4</v>
      </c>
      <c r="AD1699" s="53">
        <f>U1699+V1699</f>
        <v>0.10044528649295312</v>
      </c>
      <c r="AE1699" s="56">
        <f>IF("1-Swim"=D1699,E1699*46.7,IF("2-Bike"=D1699,E1699,IF("3-Run"=D1699,E1699*4.27,0)))</f>
        <v>22.6</v>
      </c>
    </row>
    <row r="1700" spans="1:31" ht="15.75" x14ac:dyDescent="0.3">
      <c r="A1700" s="50">
        <v>1699</v>
      </c>
      <c r="B1700" s="51">
        <v>41098</v>
      </c>
      <c r="C1700" s="75">
        <f>B1700</f>
        <v>41098</v>
      </c>
      <c r="D1700" s="50" t="s">
        <v>1224</v>
      </c>
      <c r="E1700" s="50">
        <v>18.399999999999999</v>
      </c>
      <c r="F1700" s="50">
        <v>1</v>
      </c>
      <c r="G1700" s="50">
        <v>12</v>
      </c>
      <c r="H1700" s="50">
        <v>0</v>
      </c>
      <c r="I1700" s="53">
        <f>IF(E1700&gt;0,TIME(F1700,G1700,H1700),"")</f>
        <v>4.9999999999999996E-2</v>
      </c>
      <c r="J1700" s="54">
        <f>IF(E1700&gt;0,TIME(F1700,G1700,H1700)/E1700,"")</f>
        <v>2.717391304347826E-3</v>
      </c>
      <c r="K1700" s="50" t="s">
        <v>930</v>
      </c>
      <c r="L1700" s="50" t="s">
        <v>992</v>
      </c>
      <c r="M1700" s="55">
        <f>IF(D1700&gt;0,0.0416666666666667/J1700,"")</f>
        <v>15.333333333333346</v>
      </c>
      <c r="N1700" s="50">
        <v>0</v>
      </c>
      <c r="O1700" s="50" t="s">
        <v>184</v>
      </c>
      <c r="P1700" s="146" t="s">
        <v>993</v>
      </c>
      <c r="Q1700" s="151">
        <f>IF("1-Swim"=D1700,J1700*2.4,IF("2-Bike"=D1700,J1700*112,IF("3-Run"=D1700,J1700*26.2,0)))</f>
        <v>0.30434782608695654</v>
      </c>
      <c r="R1700" s="151">
        <f>Q1700/2</f>
        <v>0.15217391304347827</v>
      </c>
      <c r="S1700" s="53">
        <f>J1700*26.2</f>
        <v>7.1195652173913035E-2</v>
      </c>
      <c r="T1700" s="53">
        <f>(J1700+0.0013889)*26.2</f>
        <v>0.10758483217391304</v>
      </c>
      <c r="U1700" s="53">
        <f>S1700/2</f>
        <v>3.5597826086956517E-2</v>
      </c>
      <c r="V1700" s="53">
        <f>T1700/2</f>
        <v>5.3792416086956521E-2</v>
      </c>
      <c r="W1700" s="50">
        <f>RANK(J1700,J:J,1)</f>
        <v>419</v>
      </c>
      <c r="X1700" s="50">
        <f>YEAR(B1700)</f>
        <v>2012</v>
      </c>
      <c r="Y1700" s="50">
        <f>MONTH(B1700)</f>
        <v>7</v>
      </c>
      <c r="Z1700" s="56">
        <f>X1700*100+Y1700</f>
        <v>201207</v>
      </c>
      <c r="AA1700" s="56">
        <f>WEEKNUM(B1700,1)</f>
        <v>28</v>
      </c>
      <c r="AB1700" s="58">
        <f>IF(ISBLANK(B1700)," ",MAX(B1700-B1699-1,0))</f>
        <v>3</v>
      </c>
      <c r="AC1700" s="56">
        <f>DAY(B1700)</f>
        <v>8</v>
      </c>
      <c r="AD1700" s="53">
        <f>U1700+V1700</f>
        <v>8.9390242173913032E-2</v>
      </c>
      <c r="AE1700" s="56">
        <f>IF("1-Swim"=D1700,E1700*46.7,IF("2-Bike"=D1700,E1700,IF("3-Run"=D1700,E1700*4.27,0)))</f>
        <v>18.399999999999999</v>
      </c>
    </row>
    <row r="1701" spans="1:31" x14ac:dyDescent="0.25">
      <c r="A1701" s="50">
        <v>1700</v>
      </c>
      <c r="B1701" s="51">
        <v>41098</v>
      </c>
      <c r="C1701" s="75">
        <f>B1701</f>
        <v>41098</v>
      </c>
      <c r="D1701" s="50" t="s">
        <v>1223</v>
      </c>
      <c r="E1701" s="50">
        <v>1</v>
      </c>
      <c r="F1701" s="50">
        <v>0</v>
      </c>
      <c r="G1701" s="50">
        <v>9</v>
      </c>
      <c r="H1701" s="50">
        <v>17</v>
      </c>
      <c r="I1701" s="53">
        <f>IF(E1701&gt;0,TIME(F1701,G1701,H1701),"")</f>
        <v>6.4467592592592597E-3</v>
      </c>
      <c r="J1701" s="54">
        <f>IF(E1701&gt;0,TIME(F1701,G1701,H1701)/E1701,"")</f>
        <v>6.4467592592592597E-3</v>
      </c>
      <c r="K1701" s="50" t="s">
        <v>936</v>
      </c>
      <c r="L1701" s="50" t="s">
        <v>315</v>
      </c>
      <c r="M1701" s="55">
        <f>IF(D1701&gt;0,0.0416666666666667/J1701,"")</f>
        <v>6.463195691202877</v>
      </c>
      <c r="N1701" s="50">
        <v>0</v>
      </c>
      <c r="O1701" s="50" t="s">
        <v>184</v>
      </c>
      <c r="P1701" s="50" t="s">
        <v>994</v>
      </c>
      <c r="Q1701" s="151">
        <f>IF("1-Swim"=D1701,J1701*2.4,IF("2-Bike"=D1701,J1701*112,IF("3-Run"=D1701,J1701*26.2,0)))</f>
        <v>0.16890509259259259</v>
      </c>
      <c r="R1701" s="151">
        <f>Q1701/2</f>
        <v>8.4452546296296296E-2</v>
      </c>
      <c r="S1701" s="53">
        <f>J1701*26.2</f>
        <v>0.16890509259259259</v>
      </c>
      <c r="T1701" s="53">
        <f>(J1701+0.0013889)*26.2</f>
        <v>0.20529427259259261</v>
      </c>
      <c r="U1701" s="53">
        <f>S1701/2</f>
        <v>8.4452546296296296E-2</v>
      </c>
      <c r="V1701" s="53">
        <f>T1701/2</f>
        <v>0.10264713629629631</v>
      </c>
      <c r="W1701" s="50">
        <f>RANK(J1701,J:J,1)</f>
        <v>976</v>
      </c>
      <c r="X1701" s="50">
        <f>YEAR(B1701)</f>
        <v>2012</v>
      </c>
      <c r="Y1701" s="50">
        <f>MONTH(B1701)</f>
        <v>7</v>
      </c>
      <c r="Z1701" s="56">
        <f>X1701*100+Y1701</f>
        <v>201207</v>
      </c>
      <c r="AA1701" s="56">
        <f>WEEKNUM(B1701,1)</f>
        <v>28</v>
      </c>
      <c r="AB1701" s="58">
        <f>IF(ISBLANK(B1701)," ",MAX(B1701-B1700-1,0))</f>
        <v>0</v>
      </c>
      <c r="AC1701" s="56">
        <f>DAY(B1701)</f>
        <v>8</v>
      </c>
      <c r="AD1701" s="53">
        <f>U1701+V1701</f>
        <v>0.1870996825925926</v>
      </c>
      <c r="AE1701" s="56">
        <f>IF("1-Swim"=D1701,E1701*46.7,IF("2-Bike"=D1701,E1701,IF("3-Run"=D1701,E1701*4.27,0)))</f>
        <v>4.2699999999999996</v>
      </c>
    </row>
    <row r="1702" spans="1:31" x14ac:dyDescent="0.25">
      <c r="A1702" s="50">
        <v>1701</v>
      </c>
      <c r="B1702" s="51">
        <v>41101</v>
      </c>
      <c r="C1702" s="75">
        <f>B1702</f>
        <v>41101</v>
      </c>
      <c r="D1702" s="50" t="s">
        <v>1225</v>
      </c>
      <c r="E1702" s="50">
        <v>0.5</v>
      </c>
      <c r="F1702" s="50">
        <v>0</v>
      </c>
      <c r="G1702" s="50">
        <v>18</v>
      </c>
      <c r="H1702" s="50">
        <v>56</v>
      </c>
      <c r="I1702" s="53">
        <f>IF(E1702&gt;0,TIME(F1702,G1702,H1702),"")</f>
        <v>1.3148148148148147E-2</v>
      </c>
      <c r="J1702" s="54">
        <f>IF(E1702&gt;0,TIME(F1702,G1702,H1702)/E1702,"")</f>
        <v>2.6296296296296293E-2</v>
      </c>
      <c r="K1702" s="50" t="s">
        <v>949</v>
      </c>
      <c r="L1702" s="50" t="s">
        <v>29</v>
      </c>
      <c r="M1702" s="55">
        <f>IF(D1702&gt;0,0.0416666666666667/J1702,"")</f>
        <v>1.5845070422535226</v>
      </c>
      <c r="N1702" s="50">
        <v>0</v>
      </c>
      <c r="O1702" s="50" t="s">
        <v>184</v>
      </c>
      <c r="P1702" s="50" t="s">
        <v>995</v>
      </c>
      <c r="Q1702" s="151">
        <f>IF("1-Swim"=D1702,J1702*2.4,IF("2-Bike"=D1702,J1702*112,IF("3-Run"=D1702,J1702*26.2,0)))</f>
        <v>6.3111111111111104E-2</v>
      </c>
      <c r="R1702" s="151">
        <f>Q1702/2</f>
        <v>3.1555555555555552E-2</v>
      </c>
      <c r="S1702" s="53">
        <f>J1702*26.2</f>
        <v>0.68896296296296289</v>
      </c>
      <c r="T1702" s="53">
        <f>(J1702+0.0013889)*26.2</f>
        <v>0.7253521429629628</v>
      </c>
      <c r="U1702" s="53">
        <f>S1702/2</f>
        <v>0.34448148148148144</v>
      </c>
      <c r="V1702" s="53">
        <f>T1702/2</f>
        <v>0.3626760714814814</v>
      </c>
      <c r="W1702" s="50">
        <f>RANK(J1702,J:J,1)</f>
        <v>3241</v>
      </c>
      <c r="X1702" s="50">
        <f>YEAR(B1702)</f>
        <v>2012</v>
      </c>
      <c r="Y1702" s="50">
        <f>MONTH(B1702)</f>
        <v>7</v>
      </c>
      <c r="Z1702" s="56">
        <f>X1702*100+Y1702</f>
        <v>201207</v>
      </c>
      <c r="AA1702" s="56">
        <f>WEEKNUM(B1702,1)</f>
        <v>28</v>
      </c>
      <c r="AB1702" s="58">
        <f>IF(ISBLANK(B1702)," ",MAX(B1702-B1701-1,0))</f>
        <v>2</v>
      </c>
      <c r="AC1702" s="56">
        <f>DAY(B1702)</f>
        <v>11</v>
      </c>
      <c r="AD1702" s="53">
        <f>U1702+V1702</f>
        <v>0.70715755296296279</v>
      </c>
      <c r="AE1702" s="56">
        <f>IF("1-Swim"=D1702,E1702*46.7,IF("2-Bike"=D1702,E1702,IF("3-Run"=D1702,E1702*4.27,0)))</f>
        <v>23.35</v>
      </c>
    </row>
    <row r="1703" spans="1:31" x14ac:dyDescent="0.25">
      <c r="A1703" s="50">
        <v>1702</v>
      </c>
      <c r="B1703" s="51">
        <v>41101</v>
      </c>
      <c r="C1703" s="75">
        <f>B1703</f>
        <v>41101</v>
      </c>
      <c r="D1703" s="50" t="s">
        <v>1224</v>
      </c>
      <c r="E1703" s="50">
        <v>10.5</v>
      </c>
      <c r="F1703" s="50">
        <v>0</v>
      </c>
      <c r="G1703" s="50">
        <v>35</v>
      </c>
      <c r="H1703" s="50">
        <v>25</v>
      </c>
      <c r="I1703" s="53">
        <f>IF(E1703&gt;0,TIME(F1703,G1703,H1703),"")</f>
        <v>2.4594907407407409E-2</v>
      </c>
      <c r="J1703" s="54">
        <f>IF(E1703&gt;0,TIME(F1703,G1703,H1703)/E1703,"")</f>
        <v>2.342372134038801E-3</v>
      </c>
      <c r="K1703" s="50" t="s">
        <v>930</v>
      </c>
      <c r="L1703" s="50" t="s">
        <v>29</v>
      </c>
      <c r="M1703" s="55">
        <f>IF(D1703&gt;0,0.0416666666666667/J1703,"")</f>
        <v>17.788235294117658</v>
      </c>
      <c r="N1703" s="50">
        <v>0</v>
      </c>
      <c r="O1703" s="50" t="s">
        <v>184</v>
      </c>
      <c r="Q1703" s="151">
        <f>IF("1-Swim"=D1703,J1703*2.4,IF("2-Bike"=D1703,J1703*112,IF("3-Run"=D1703,J1703*26.2,0)))</f>
        <v>0.26234567901234573</v>
      </c>
      <c r="R1703" s="151">
        <f>Q1703/2</f>
        <v>0.13117283950617287</v>
      </c>
      <c r="S1703" s="53">
        <f>J1703*26.2</f>
        <v>6.1370149911816586E-2</v>
      </c>
      <c r="T1703" s="53">
        <f>(J1703+0.0013889)*26.2</f>
        <v>9.7759329911816573E-2</v>
      </c>
      <c r="U1703" s="53">
        <f>S1703/2</f>
        <v>3.0685074955908293E-2</v>
      </c>
      <c r="V1703" s="53">
        <f>T1703/2</f>
        <v>4.8879664955908286E-2</v>
      </c>
      <c r="W1703" s="50">
        <f>RANK(J1703,J:J,1)</f>
        <v>247</v>
      </c>
      <c r="X1703" s="50">
        <f>YEAR(B1703)</f>
        <v>2012</v>
      </c>
      <c r="Y1703" s="50">
        <f>MONTH(B1703)</f>
        <v>7</v>
      </c>
      <c r="Z1703" s="56">
        <f>X1703*100+Y1703</f>
        <v>201207</v>
      </c>
      <c r="AA1703" s="56">
        <f>WEEKNUM(B1703,1)</f>
        <v>28</v>
      </c>
      <c r="AB1703" s="58">
        <f>IF(ISBLANK(B1703)," ",MAX(B1703-B1702-1,0))</f>
        <v>0</v>
      </c>
      <c r="AC1703" s="56">
        <f>DAY(B1703)</f>
        <v>11</v>
      </c>
      <c r="AD1703" s="53">
        <f>U1703+V1703</f>
        <v>7.9564739911816576E-2</v>
      </c>
      <c r="AE1703" s="56">
        <f>IF("1-Swim"=D1703,E1703*46.7,IF("2-Bike"=D1703,E1703,IF("3-Run"=D1703,E1703*4.27,0)))</f>
        <v>10.5</v>
      </c>
    </row>
    <row r="1704" spans="1:31" x14ac:dyDescent="0.25">
      <c r="A1704" s="50">
        <v>1703</v>
      </c>
      <c r="B1704" s="51">
        <v>41101</v>
      </c>
      <c r="C1704" s="75">
        <f>B1704</f>
        <v>41101</v>
      </c>
      <c r="D1704" s="50" t="s">
        <v>1223</v>
      </c>
      <c r="E1704" s="50">
        <v>3.1</v>
      </c>
      <c r="F1704" s="50">
        <v>0</v>
      </c>
      <c r="G1704" s="50">
        <v>29</v>
      </c>
      <c r="H1704" s="50">
        <v>54</v>
      </c>
      <c r="I1704" s="53">
        <f>IF(E1704&gt;0,TIME(F1704,G1704,H1704),"")</f>
        <v>2.0763888888888887E-2</v>
      </c>
      <c r="J1704" s="54">
        <f>IF(E1704&gt;0,TIME(F1704,G1704,H1704)/E1704,"")</f>
        <v>6.6980286738351248E-3</v>
      </c>
      <c r="K1704" s="50" t="s">
        <v>936</v>
      </c>
      <c r="L1704" s="50" t="s">
        <v>29</v>
      </c>
      <c r="M1704" s="55">
        <f>IF(D1704&gt;0,0.0416666666666667/J1704,"")</f>
        <v>6.2207357859531829</v>
      </c>
      <c r="N1704" s="50">
        <v>0</v>
      </c>
      <c r="O1704" s="50" t="s">
        <v>184</v>
      </c>
      <c r="P1704" s="50" t="s">
        <v>996</v>
      </c>
      <c r="Q1704" s="151">
        <f>IF("1-Swim"=D1704,J1704*2.4,IF("2-Bike"=D1704,J1704*112,IF("3-Run"=D1704,J1704*26.2,0)))</f>
        <v>0.17548835125448026</v>
      </c>
      <c r="R1704" s="151">
        <f>Q1704/2</f>
        <v>8.7744175627240129E-2</v>
      </c>
      <c r="S1704" s="53">
        <f>J1704*26.2</f>
        <v>0.17548835125448026</v>
      </c>
      <c r="T1704" s="53">
        <f>(J1704+0.0013889)*26.2</f>
        <v>0.21187753125448028</v>
      </c>
      <c r="U1704" s="53">
        <f>S1704/2</f>
        <v>8.7744175627240129E-2</v>
      </c>
      <c r="V1704" s="53">
        <f>T1704/2</f>
        <v>0.10593876562724014</v>
      </c>
      <c r="W1704" s="50">
        <f>RANK(J1704,J:J,1)</f>
        <v>1185</v>
      </c>
      <c r="X1704" s="50">
        <f>YEAR(B1704)</f>
        <v>2012</v>
      </c>
      <c r="Y1704" s="50">
        <f>MONTH(B1704)</f>
        <v>7</v>
      </c>
      <c r="Z1704" s="56">
        <f>X1704*100+Y1704</f>
        <v>201207</v>
      </c>
      <c r="AA1704" s="56">
        <f>WEEKNUM(B1704,1)</f>
        <v>28</v>
      </c>
      <c r="AB1704" s="58">
        <f>IF(ISBLANK(B1704)," ",MAX(B1704-B1703-1,0))</f>
        <v>0</v>
      </c>
      <c r="AC1704" s="56">
        <f>DAY(B1704)</f>
        <v>11</v>
      </c>
      <c r="AD1704" s="53">
        <f>U1704+V1704</f>
        <v>0.19368294125448027</v>
      </c>
      <c r="AE1704" s="56">
        <f>IF("1-Swim"=D1704,E1704*46.7,IF("2-Bike"=D1704,E1704,IF("3-Run"=D1704,E1704*4.27,0)))</f>
        <v>13.236999999999998</v>
      </c>
    </row>
    <row r="1705" spans="1:31" x14ac:dyDescent="0.25">
      <c r="A1705" s="50">
        <v>1704</v>
      </c>
      <c r="B1705" s="51">
        <v>41101</v>
      </c>
      <c r="C1705" s="75">
        <f>B1705</f>
        <v>41101</v>
      </c>
      <c r="D1705" s="50" t="s">
        <v>515</v>
      </c>
      <c r="E1705" s="50">
        <v>1</v>
      </c>
      <c r="F1705" s="50">
        <v>0</v>
      </c>
      <c r="G1705" s="50">
        <v>2</v>
      </c>
      <c r="H1705" s="50">
        <v>30</v>
      </c>
      <c r="I1705" s="53">
        <f>IF(E1705&gt;0,TIME(F1705,G1705,H1705),"")</f>
        <v>1.736111111111111E-3</v>
      </c>
      <c r="J1705" s="54">
        <f>IF(E1705&gt;0,TIME(F1705,G1705,H1705)/E1705,"")</f>
        <v>1.736111111111111E-3</v>
      </c>
      <c r="K1705" s="50" t="s">
        <v>561</v>
      </c>
      <c r="L1705" s="50" t="s">
        <v>29</v>
      </c>
      <c r="M1705" s="55">
        <f>IF(D1705&gt;0,0.0416666666666667/J1705,"")</f>
        <v>24.000000000000021</v>
      </c>
      <c r="N1705" s="50">
        <v>0</v>
      </c>
      <c r="Q1705" s="151">
        <f>IF("1-Swim"=D1705,J1705*2.4,IF("2-Bike"=D1705,J1705*112,IF("3-Run"=D1705,J1705*26.2,0)))</f>
        <v>0</v>
      </c>
      <c r="R1705" s="151">
        <f>Q1705/2</f>
        <v>0</v>
      </c>
      <c r="S1705" s="53">
        <f>J1705*26.2</f>
        <v>4.5486111111111109E-2</v>
      </c>
      <c r="T1705" s="53">
        <f>(J1705+0.0013889)*26.2</f>
        <v>8.1875291111111109E-2</v>
      </c>
      <c r="U1705" s="53">
        <f>S1705/2</f>
        <v>2.2743055555555555E-2</v>
      </c>
      <c r="V1705" s="53">
        <f>T1705/2</f>
        <v>4.0937645555555555E-2</v>
      </c>
      <c r="W1705" s="50">
        <f>RANK(J1705,J:J,1)</f>
        <v>35</v>
      </c>
      <c r="X1705" s="50">
        <f>YEAR(B1705)</f>
        <v>2012</v>
      </c>
      <c r="Y1705" s="50">
        <f>MONTH(B1705)</f>
        <v>7</v>
      </c>
      <c r="Z1705" s="56">
        <f>X1705*100+Y1705</f>
        <v>201207</v>
      </c>
      <c r="AA1705" s="56">
        <f>WEEKNUM(B1705,1)</f>
        <v>28</v>
      </c>
      <c r="AB1705" s="58">
        <f>IF(ISBLANK(B1705)," ",MAX(B1705-B1704-1,0))</f>
        <v>0</v>
      </c>
      <c r="AC1705" s="56">
        <f>DAY(B1705)</f>
        <v>11</v>
      </c>
      <c r="AD1705" s="53">
        <f>U1705+V1705</f>
        <v>6.3680701111111113E-2</v>
      </c>
      <c r="AE1705" s="56">
        <f>IF("1-Swim"=D1705,E1705*46.7,IF("2-Bike"=D1705,E1705,IF("3-Run"=D1705,E1705*4.27,0)))</f>
        <v>0</v>
      </c>
    </row>
    <row r="1706" spans="1:31" x14ac:dyDescent="0.25">
      <c r="A1706" s="50">
        <v>1705</v>
      </c>
      <c r="B1706" s="51">
        <v>41106</v>
      </c>
      <c r="C1706" s="75">
        <f>B1706</f>
        <v>41106</v>
      </c>
      <c r="D1706" s="50" t="s">
        <v>1224</v>
      </c>
      <c r="E1706" s="50">
        <v>9</v>
      </c>
      <c r="F1706" s="50">
        <v>0</v>
      </c>
      <c r="G1706" s="50">
        <v>55</v>
      </c>
      <c r="H1706" s="50">
        <v>0</v>
      </c>
      <c r="I1706" s="53">
        <f>IF(E1706&gt;0,TIME(F1706,G1706,H1706),"")</f>
        <v>3.8194444444444441E-2</v>
      </c>
      <c r="J1706" s="54">
        <f>IF(E1706&gt;0,TIME(F1706,G1706,H1706)/E1706,"")</f>
        <v>4.2438271604938269E-3</v>
      </c>
      <c r="K1706" s="50" t="s">
        <v>324</v>
      </c>
      <c r="L1706" s="50" t="s">
        <v>997</v>
      </c>
      <c r="M1706" s="55">
        <f>IF(D1706&gt;0,0.0416666666666667/J1706,"")</f>
        <v>9.8181818181818272</v>
      </c>
      <c r="N1706" s="50">
        <v>0</v>
      </c>
      <c r="O1706" s="50" t="s">
        <v>184</v>
      </c>
      <c r="P1706" s="50" t="s">
        <v>998</v>
      </c>
      <c r="Q1706" s="151">
        <f>IF("1-Swim"=D1706,J1706*2.4,IF("2-Bike"=D1706,J1706*112,IF("3-Run"=D1706,J1706*26.2,0)))</f>
        <v>0.47530864197530864</v>
      </c>
      <c r="R1706" s="151">
        <f>Q1706/2</f>
        <v>0.23765432098765432</v>
      </c>
      <c r="S1706" s="53">
        <f>J1706*26.2</f>
        <v>0.11118827160493826</v>
      </c>
      <c r="T1706" s="53">
        <f>(J1706+0.0013889)*26.2</f>
        <v>0.14757745160493826</v>
      </c>
      <c r="U1706" s="53">
        <f>S1706/2</f>
        <v>5.5594135802469129E-2</v>
      </c>
      <c r="V1706" s="53">
        <f>T1706/2</f>
        <v>7.3788725802469132E-2</v>
      </c>
      <c r="W1706" s="50">
        <f>RANK(J1706,J:J,1)</f>
        <v>739</v>
      </c>
      <c r="X1706" s="50">
        <f>YEAR(B1706)</f>
        <v>2012</v>
      </c>
      <c r="Y1706" s="50">
        <f>MONTH(B1706)</f>
        <v>7</v>
      </c>
      <c r="Z1706" s="56">
        <f>X1706*100+Y1706</f>
        <v>201207</v>
      </c>
      <c r="AA1706" s="56">
        <f>WEEKNUM(B1706,1)</f>
        <v>29</v>
      </c>
      <c r="AB1706" s="58">
        <f>IF(ISBLANK(B1706)," ",MAX(B1706-B1705-1,0))</f>
        <v>4</v>
      </c>
      <c r="AC1706" s="56">
        <f>DAY(B1706)</f>
        <v>16</v>
      </c>
      <c r="AD1706" s="53">
        <f>U1706+V1706</f>
        <v>0.12938286160493825</v>
      </c>
      <c r="AE1706" s="56">
        <f>IF("1-Swim"=D1706,E1706*46.7,IF("2-Bike"=D1706,E1706,IF("3-Run"=D1706,E1706*4.27,0)))</f>
        <v>9</v>
      </c>
    </row>
    <row r="1707" spans="1:31" x14ac:dyDescent="0.25">
      <c r="A1707" s="50">
        <v>1706</v>
      </c>
      <c r="B1707" s="51">
        <v>41107</v>
      </c>
      <c r="C1707" s="75">
        <f>B1707</f>
        <v>41107</v>
      </c>
      <c r="D1707" s="50" t="s">
        <v>1224</v>
      </c>
      <c r="E1707" s="50">
        <v>4.5999999999999996</v>
      </c>
      <c r="F1707" s="50">
        <v>0</v>
      </c>
      <c r="G1707" s="50">
        <v>33</v>
      </c>
      <c r="H1707" s="50">
        <v>16</v>
      </c>
      <c r="I1707" s="53">
        <f>IF(E1707&gt;0,TIME(F1707,G1707,H1707),"")</f>
        <v>2.3101851851851849E-2</v>
      </c>
      <c r="J1707" s="54">
        <f>IF(E1707&gt;0,TIME(F1707,G1707,H1707)/E1707,"")</f>
        <v>5.022141706924315E-3</v>
      </c>
      <c r="K1707" s="50" t="s">
        <v>324</v>
      </c>
      <c r="L1707" s="50" t="s">
        <v>997</v>
      </c>
      <c r="M1707" s="55">
        <f>IF(D1707&gt;0,0.0416666666666667/J1707,"")</f>
        <v>8.2965931863727533</v>
      </c>
      <c r="N1707" s="50">
        <v>0</v>
      </c>
      <c r="O1707" s="50" t="s">
        <v>184</v>
      </c>
      <c r="P1707" s="50" t="s">
        <v>999</v>
      </c>
      <c r="Q1707" s="151">
        <f>IF("1-Swim"=D1707,J1707*2.4,IF("2-Bike"=D1707,J1707*112,IF("3-Run"=D1707,J1707*26.2,0)))</f>
        <v>0.56247987117552323</v>
      </c>
      <c r="R1707" s="151">
        <f>Q1707/2</f>
        <v>0.28123993558776161</v>
      </c>
      <c r="S1707" s="53">
        <f>J1707*26.2</f>
        <v>0.13158011272141704</v>
      </c>
      <c r="T1707" s="53">
        <f>(J1707+0.0013889)*26.2</f>
        <v>0.16796929272141706</v>
      </c>
      <c r="U1707" s="53">
        <f>S1707/2</f>
        <v>6.5790056360708518E-2</v>
      </c>
      <c r="V1707" s="53">
        <f>T1707/2</f>
        <v>8.3984646360708529E-2</v>
      </c>
      <c r="W1707" s="50">
        <f>RANK(J1707,J:J,1)</f>
        <v>761</v>
      </c>
      <c r="X1707" s="50">
        <f>YEAR(B1707)</f>
        <v>2012</v>
      </c>
      <c r="Y1707" s="50">
        <f>MONTH(B1707)</f>
        <v>7</v>
      </c>
      <c r="Z1707" s="56">
        <f>X1707*100+Y1707</f>
        <v>201207</v>
      </c>
      <c r="AA1707" s="56">
        <f>WEEKNUM(B1707,1)</f>
        <v>29</v>
      </c>
      <c r="AB1707" s="58">
        <f>IF(ISBLANK(B1707)," ",MAX(B1707-B1706-1,0))</f>
        <v>0</v>
      </c>
      <c r="AC1707" s="56">
        <f>DAY(B1707)</f>
        <v>17</v>
      </c>
      <c r="AD1707" s="53">
        <f>U1707+V1707</f>
        <v>0.14977470272141705</v>
      </c>
      <c r="AE1707" s="56">
        <f>IF("1-Swim"=D1707,E1707*46.7,IF("2-Bike"=D1707,E1707,IF("3-Run"=D1707,E1707*4.27,0)))</f>
        <v>4.5999999999999996</v>
      </c>
    </row>
    <row r="1708" spans="1:31" ht="15.75" x14ac:dyDescent="0.3">
      <c r="A1708" s="50">
        <v>1707</v>
      </c>
      <c r="B1708" s="51">
        <v>41112</v>
      </c>
      <c r="C1708" s="75">
        <f>B1708</f>
        <v>41112</v>
      </c>
      <c r="D1708" s="50" t="s">
        <v>1223</v>
      </c>
      <c r="E1708" s="50">
        <v>7.5</v>
      </c>
      <c r="F1708" s="50">
        <v>1</v>
      </c>
      <c r="G1708" s="50">
        <v>17</v>
      </c>
      <c r="H1708" s="50">
        <v>48</v>
      </c>
      <c r="I1708" s="53">
        <f>IF(E1708&gt;0,TIME(F1708,G1708,H1708),"")</f>
        <v>5.4027777777777779E-2</v>
      </c>
      <c r="J1708" s="54">
        <f>IF(E1708&gt;0,TIME(F1708,G1708,H1708)/E1708,"")</f>
        <v>7.2037037037037035E-3</v>
      </c>
      <c r="K1708" s="50" t="s">
        <v>936</v>
      </c>
      <c r="L1708" s="50" t="s">
        <v>35</v>
      </c>
      <c r="M1708" s="55">
        <f>IF(D1708&gt;0,0.0416666666666667/J1708,"")</f>
        <v>5.7840616966581022</v>
      </c>
      <c r="N1708" s="50">
        <v>0</v>
      </c>
      <c r="O1708" s="50" t="s">
        <v>184</v>
      </c>
      <c r="P1708" s="146" t="s">
        <v>1000</v>
      </c>
      <c r="Q1708" s="151">
        <f>IF("1-Swim"=D1708,J1708*2.4,IF("2-Bike"=D1708,J1708*112,IF("3-Run"=D1708,J1708*26.2,0)))</f>
        <v>0.18873703703703704</v>
      </c>
      <c r="R1708" s="151">
        <f>Q1708/2</f>
        <v>9.4368518518518518E-2</v>
      </c>
      <c r="S1708" s="53">
        <f>J1708*26.2</f>
        <v>0.18873703703703704</v>
      </c>
      <c r="T1708" s="53">
        <f>(J1708+0.0013889)*26.2</f>
        <v>0.22512621703703703</v>
      </c>
      <c r="U1708" s="53">
        <f>S1708/2</f>
        <v>9.4368518518518518E-2</v>
      </c>
      <c r="V1708" s="53">
        <f>T1708/2</f>
        <v>0.11256310851851851</v>
      </c>
      <c r="W1708" s="50">
        <f>RANK(J1708,J:J,1)</f>
        <v>1790</v>
      </c>
      <c r="X1708" s="50">
        <f>YEAR(B1708)</f>
        <v>2012</v>
      </c>
      <c r="Y1708" s="50">
        <f>MONTH(B1708)</f>
        <v>7</v>
      </c>
      <c r="Z1708" s="56">
        <f>X1708*100+Y1708</f>
        <v>201207</v>
      </c>
      <c r="AA1708" s="56">
        <f>WEEKNUM(B1708,1)</f>
        <v>30</v>
      </c>
      <c r="AB1708" s="58">
        <f>IF(ISBLANK(B1708)," ",MAX(B1708-B1707-1,0))</f>
        <v>4</v>
      </c>
      <c r="AC1708" s="56">
        <f>DAY(B1708)</f>
        <v>22</v>
      </c>
      <c r="AD1708" s="53">
        <f>U1708+V1708</f>
        <v>0.20693162703703705</v>
      </c>
      <c r="AE1708" s="56">
        <f>IF("1-Swim"=D1708,E1708*46.7,IF("2-Bike"=D1708,E1708,IF("3-Run"=D1708,E1708*4.27,0)))</f>
        <v>32.024999999999999</v>
      </c>
    </row>
    <row r="1709" spans="1:31" x14ac:dyDescent="0.25">
      <c r="A1709" s="50">
        <v>1708</v>
      </c>
      <c r="B1709" s="51">
        <v>41113</v>
      </c>
      <c r="C1709" s="75">
        <f>B1709</f>
        <v>41113</v>
      </c>
      <c r="D1709" s="50" t="s">
        <v>1223</v>
      </c>
      <c r="E1709" s="50">
        <v>2</v>
      </c>
      <c r="F1709" s="50">
        <v>0</v>
      </c>
      <c r="G1709" s="50">
        <v>18</v>
      </c>
      <c r="H1709" s="50">
        <v>34</v>
      </c>
      <c r="I1709" s="53">
        <f>IF(E1709&gt;0,TIME(F1709,G1709,H1709),"")</f>
        <v>1.2893518518518519E-2</v>
      </c>
      <c r="J1709" s="54">
        <f>IF(E1709&gt;0,TIME(F1709,G1709,H1709)/E1709,"")</f>
        <v>6.4467592592592597E-3</v>
      </c>
      <c r="K1709" s="50" t="s">
        <v>771</v>
      </c>
      <c r="L1709" s="50" t="s">
        <v>17</v>
      </c>
      <c r="M1709" s="55">
        <f>IF(D1709&gt;0,0.0416666666666667/J1709,"")</f>
        <v>6.463195691202877</v>
      </c>
      <c r="N1709" s="50">
        <v>0</v>
      </c>
      <c r="O1709" s="50" t="s">
        <v>253</v>
      </c>
      <c r="Q1709" s="151">
        <f>IF("1-Swim"=D1709,J1709*2.4,IF("2-Bike"=D1709,J1709*112,IF("3-Run"=D1709,J1709*26.2,0)))</f>
        <v>0.16890509259259259</v>
      </c>
      <c r="R1709" s="151">
        <f>Q1709/2</f>
        <v>8.4452546296296296E-2</v>
      </c>
      <c r="S1709" s="53">
        <f>J1709*26.2</f>
        <v>0.16890509259259259</v>
      </c>
      <c r="T1709" s="53">
        <f>(J1709+0.0013889)*26.2</f>
        <v>0.20529427259259261</v>
      </c>
      <c r="U1709" s="53">
        <f>S1709/2</f>
        <v>8.4452546296296296E-2</v>
      </c>
      <c r="V1709" s="53">
        <f>T1709/2</f>
        <v>0.10264713629629631</v>
      </c>
      <c r="W1709" s="50">
        <f>RANK(J1709,J:J,1)</f>
        <v>976</v>
      </c>
      <c r="X1709" s="50">
        <f>YEAR(B1709)</f>
        <v>2012</v>
      </c>
      <c r="Y1709" s="50">
        <f>MONTH(B1709)</f>
        <v>7</v>
      </c>
      <c r="Z1709" s="56">
        <f>X1709*100+Y1709</f>
        <v>201207</v>
      </c>
      <c r="AA1709" s="56">
        <f>WEEKNUM(B1709,1)</f>
        <v>30</v>
      </c>
      <c r="AB1709" s="58">
        <f>IF(ISBLANK(B1709)," ",MAX(B1709-B1708-1,0))</f>
        <v>0</v>
      </c>
      <c r="AC1709" s="56">
        <f>DAY(B1709)</f>
        <v>23</v>
      </c>
      <c r="AD1709" s="53">
        <f>U1709+V1709</f>
        <v>0.1870996825925926</v>
      </c>
      <c r="AE1709" s="56">
        <f>IF("1-Swim"=D1709,E1709*46.7,IF("2-Bike"=D1709,E1709,IF("3-Run"=D1709,E1709*4.27,0)))</f>
        <v>8.5399999999999991</v>
      </c>
    </row>
    <row r="1710" spans="1:31" x14ac:dyDescent="0.25">
      <c r="A1710" s="50">
        <v>1709</v>
      </c>
      <c r="B1710" s="51">
        <v>41114</v>
      </c>
      <c r="C1710" s="75">
        <f>B1710</f>
        <v>41114</v>
      </c>
      <c r="D1710" s="50" t="s">
        <v>1224</v>
      </c>
      <c r="E1710" s="50">
        <v>11.7</v>
      </c>
      <c r="F1710" s="50">
        <v>0</v>
      </c>
      <c r="G1710" s="50">
        <v>32</v>
      </c>
      <c r="H1710" s="50">
        <v>30</v>
      </c>
      <c r="I1710" s="53">
        <f>IF(E1710&gt;0,TIME(F1710,G1710,H1710),"")</f>
        <v>2.2569444444444444E-2</v>
      </c>
      <c r="J1710" s="54">
        <f>IF(E1710&gt;0,TIME(F1710,G1710,H1710)/E1710,"")</f>
        <v>1.9290123456790125E-3</v>
      </c>
      <c r="K1710" s="50" t="s">
        <v>921</v>
      </c>
      <c r="L1710" s="50" t="s">
        <v>934</v>
      </c>
      <c r="M1710" s="55">
        <f>IF(D1710&gt;0,0.0416666666666667/J1710,"")</f>
        <v>21.600000000000016</v>
      </c>
      <c r="N1710" s="50">
        <v>0</v>
      </c>
      <c r="O1710" s="50" t="s">
        <v>253</v>
      </c>
      <c r="Q1710" s="151">
        <f>IF("1-Swim"=D1710,J1710*2.4,IF("2-Bike"=D1710,J1710*112,IF("3-Run"=D1710,J1710*26.2,0)))</f>
        <v>0.2160493827160494</v>
      </c>
      <c r="R1710" s="151">
        <f>Q1710/2</f>
        <v>0.1080246913580247</v>
      </c>
      <c r="S1710" s="53">
        <f>J1710*26.2</f>
        <v>5.0540123456790126E-2</v>
      </c>
      <c r="T1710" s="53">
        <f>(J1710+0.0013889)*26.2</f>
        <v>8.6929303456790119E-2</v>
      </c>
      <c r="U1710" s="53">
        <f>S1710/2</f>
        <v>2.5270061728395063E-2</v>
      </c>
      <c r="V1710" s="53">
        <f>T1710/2</f>
        <v>4.346465172839506E-2</v>
      </c>
      <c r="W1710" s="50">
        <f>RANK(J1710,J:J,1)</f>
        <v>111</v>
      </c>
      <c r="X1710" s="50">
        <f>YEAR(B1710)</f>
        <v>2012</v>
      </c>
      <c r="Y1710" s="50">
        <f>MONTH(B1710)</f>
        <v>7</v>
      </c>
      <c r="Z1710" s="56">
        <f>X1710*100+Y1710</f>
        <v>201207</v>
      </c>
      <c r="AA1710" s="56">
        <f>WEEKNUM(B1710,1)</f>
        <v>30</v>
      </c>
      <c r="AB1710" s="58">
        <f>IF(ISBLANK(B1710)," ",MAX(B1710-B1709-1,0))</f>
        <v>0</v>
      </c>
      <c r="AC1710" s="56">
        <f>DAY(B1710)</f>
        <v>24</v>
      </c>
      <c r="AD1710" s="53">
        <f>U1710+V1710</f>
        <v>6.8734713456790122E-2</v>
      </c>
      <c r="AE1710" s="56">
        <f>IF("1-Swim"=D1710,E1710*46.7,IF("2-Bike"=D1710,E1710,IF("3-Run"=D1710,E1710*4.27,0)))</f>
        <v>11.7</v>
      </c>
    </row>
    <row r="1711" spans="1:31" x14ac:dyDescent="0.25">
      <c r="A1711" s="50">
        <v>1710</v>
      </c>
      <c r="B1711" s="51">
        <v>41114</v>
      </c>
      <c r="C1711" s="75">
        <f>B1711</f>
        <v>41114</v>
      </c>
      <c r="D1711" s="50" t="s">
        <v>1223</v>
      </c>
      <c r="E1711" s="50">
        <v>1</v>
      </c>
      <c r="F1711" s="50">
        <v>0</v>
      </c>
      <c r="G1711" s="50">
        <v>9</v>
      </c>
      <c r="H1711" s="50">
        <v>18</v>
      </c>
      <c r="I1711" s="53">
        <f>IF(E1711&gt;0,TIME(F1711,G1711,H1711),"")</f>
        <v>6.4583333333333333E-3</v>
      </c>
      <c r="J1711" s="54">
        <f>IF(E1711&gt;0,TIME(F1711,G1711,H1711)/E1711,"")</f>
        <v>6.4583333333333333E-3</v>
      </c>
      <c r="K1711" s="50" t="s">
        <v>774</v>
      </c>
      <c r="L1711" s="50" t="s">
        <v>17</v>
      </c>
      <c r="M1711" s="55">
        <f>IF(D1711&gt;0,0.0416666666666667/J1711,"")</f>
        <v>6.4516129032258114</v>
      </c>
      <c r="N1711" s="50">
        <v>0</v>
      </c>
      <c r="O1711" s="50" t="s">
        <v>253</v>
      </c>
      <c r="Q1711" s="151">
        <f>IF("1-Swim"=D1711,J1711*2.4,IF("2-Bike"=D1711,J1711*112,IF("3-Run"=D1711,J1711*26.2,0)))</f>
        <v>0.16920833333333332</v>
      </c>
      <c r="R1711" s="151">
        <f>Q1711/2</f>
        <v>8.4604166666666661E-2</v>
      </c>
      <c r="S1711" s="53">
        <f>J1711*26.2</f>
        <v>0.16920833333333332</v>
      </c>
      <c r="T1711" s="53">
        <f>(J1711+0.0013889)*26.2</f>
        <v>0.20559751333333334</v>
      </c>
      <c r="U1711" s="53">
        <f>S1711/2</f>
        <v>8.4604166666666661E-2</v>
      </c>
      <c r="V1711" s="53">
        <f>T1711/2</f>
        <v>0.10279875666666667</v>
      </c>
      <c r="W1711" s="50">
        <f>RANK(J1711,J:J,1)</f>
        <v>982</v>
      </c>
      <c r="X1711" s="50">
        <f>YEAR(B1711)</f>
        <v>2012</v>
      </c>
      <c r="Y1711" s="50">
        <f>MONTH(B1711)</f>
        <v>7</v>
      </c>
      <c r="Z1711" s="56">
        <f>X1711*100+Y1711</f>
        <v>201207</v>
      </c>
      <c r="AA1711" s="56">
        <f>WEEKNUM(B1711,1)</f>
        <v>30</v>
      </c>
      <c r="AB1711" s="58">
        <f>IF(ISBLANK(B1711)," ",MAX(B1711-B1710-1,0))</f>
        <v>0</v>
      </c>
      <c r="AC1711" s="56">
        <f>DAY(B1711)</f>
        <v>24</v>
      </c>
      <c r="AD1711" s="53">
        <f>U1711+V1711</f>
        <v>0.18740292333333333</v>
      </c>
      <c r="AE1711" s="56">
        <f>IF("1-Swim"=D1711,E1711*46.7,IF("2-Bike"=D1711,E1711,IF("3-Run"=D1711,E1711*4.27,0)))</f>
        <v>4.2699999999999996</v>
      </c>
    </row>
    <row r="1712" spans="1:31" x14ac:dyDescent="0.25">
      <c r="A1712" s="50">
        <v>1711</v>
      </c>
      <c r="B1712" s="51">
        <v>41115</v>
      </c>
      <c r="C1712" s="75">
        <f>B1712</f>
        <v>41115</v>
      </c>
      <c r="D1712" s="50" t="s">
        <v>1223</v>
      </c>
      <c r="E1712" s="50">
        <v>5</v>
      </c>
      <c r="F1712" s="50">
        <v>0</v>
      </c>
      <c r="G1712" s="50">
        <v>52</v>
      </c>
      <c r="H1712" s="50">
        <v>50</v>
      </c>
      <c r="I1712" s="53">
        <f>IF(E1712&gt;0,TIME(F1712,G1712,H1712),"")</f>
        <v>3.6689814814814821E-2</v>
      </c>
      <c r="J1712" s="54">
        <f>IF(E1712&gt;0,TIME(F1712,G1712,H1712)/E1712,"")</f>
        <v>7.3379629629629645E-3</v>
      </c>
      <c r="K1712" s="50" t="s">
        <v>774</v>
      </c>
      <c r="L1712" s="50" t="s">
        <v>17</v>
      </c>
      <c r="M1712" s="55">
        <f>IF(D1712&gt;0,0.0416666666666667/J1712,"")</f>
        <v>5.6782334384858073</v>
      </c>
      <c r="N1712" s="50">
        <v>0</v>
      </c>
      <c r="O1712" s="50" t="s">
        <v>253</v>
      </c>
      <c r="Q1712" s="151">
        <f>IF("1-Swim"=D1712,J1712*2.4,IF("2-Bike"=D1712,J1712*112,IF("3-Run"=D1712,J1712*26.2,0)))</f>
        <v>0.19225462962962966</v>
      </c>
      <c r="R1712" s="151">
        <f>Q1712/2</f>
        <v>9.6127314814814832E-2</v>
      </c>
      <c r="S1712" s="53">
        <f>J1712*26.2</f>
        <v>0.19225462962962966</v>
      </c>
      <c r="T1712" s="53">
        <f>(J1712+0.0013889)*26.2</f>
        <v>0.22864380962962966</v>
      </c>
      <c r="U1712" s="53">
        <f>S1712/2</f>
        <v>9.6127314814814832E-2</v>
      </c>
      <c r="V1712" s="53">
        <f>T1712/2</f>
        <v>0.11432190481481483</v>
      </c>
      <c r="W1712" s="50">
        <f>RANK(J1712,J:J,1)</f>
        <v>1930</v>
      </c>
      <c r="X1712" s="50">
        <f>YEAR(B1712)</f>
        <v>2012</v>
      </c>
      <c r="Y1712" s="50">
        <f>MONTH(B1712)</f>
        <v>7</v>
      </c>
      <c r="Z1712" s="56">
        <f>X1712*100+Y1712</f>
        <v>201207</v>
      </c>
      <c r="AA1712" s="56">
        <f>WEEKNUM(B1712,1)</f>
        <v>30</v>
      </c>
      <c r="AB1712" s="58">
        <f>IF(ISBLANK(B1712)," ",MAX(B1712-B1708-1,0))</f>
        <v>2</v>
      </c>
      <c r="AC1712" s="56">
        <f>DAY(B1712)</f>
        <v>25</v>
      </c>
      <c r="AD1712" s="53">
        <f>U1712+V1712</f>
        <v>0.21044921962962965</v>
      </c>
      <c r="AE1712" s="56">
        <f>IF("1-Swim"=D1712,E1712*46.7,IF("2-Bike"=D1712,E1712,IF("3-Run"=D1712,E1712*4.27,0)))</f>
        <v>21.349999999999998</v>
      </c>
    </row>
    <row r="1713" spans="1:31" x14ac:dyDescent="0.25">
      <c r="A1713" s="50">
        <v>1712</v>
      </c>
      <c r="B1713" s="51">
        <v>41116</v>
      </c>
      <c r="C1713" s="75">
        <f>B1713</f>
        <v>41116</v>
      </c>
      <c r="D1713" s="50" t="s">
        <v>1224</v>
      </c>
      <c r="E1713" s="50">
        <v>8.8000000000000007</v>
      </c>
      <c r="F1713" s="50">
        <v>0</v>
      </c>
      <c r="G1713" s="50">
        <v>30</v>
      </c>
      <c r="H1713" s="50">
        <v>0</v>
      </c>
      <c r="I1713" s="53">
        <f>IF(E1713&gt;0,TIME(F1713,G1713,H1713),"")</f>
        <v>2.0833333333333332E-2</v>
      </c>
      <c r="J1713" s="54">
        <f>IF(E1713&gt;0,TIME(F1713,G1713,H1713)/E1713,"")</f>
        <v>2.3674242424242421E-3</v>
      </c>
      <c r="K1713" s="50" t="s">
        <v>921</v>
      </c>
      <c r="L1713" s="50" t="s">
        <v>977</v>
      </c>
      <c r="M1713" s="55">
        <f>IF(D1713&gt;0,0.0416666666666667/J1713,"")</f>
        <v>17.600000000000016</v>
      </c>
      <c r="N1713" s="50">
        <v>0</v>
      </c>
      <c r="O1713" s="50" t="s">
        <v>253</v>
      </c>
      <c r="Q1713" s="151">
        <f>IF("1-Swim"=D1713,J1713*2.4,IF("2-Bike"=D1713,J1713*112,IF("3-Run"=D1713,J1713*26.2,0)))</f>
        <v>0.26515151515151514</v>
      </c>
      <c r="R1713" s="151">
        <f>Q1713/2</f>
        <v>0.13257575757575757</v>
      </c>
      <c r="S1713" s="53">
        <f>J1713*26.2</f>
        <v>6.2026515151515138E-2</v>
      </c>
      <c r="T1713" s="53">
        <f>(J1713+0.0013889)*26.2</f>
        <v>9.8415695151515145E-2</v>
      </c>
      <c r="U1713" s="53">
        <f>S1713/2</f>
        <v>3.1013257575757569E-2</v>
      </c>
      <c r="V1713" s="53">
        <f>T1713/2</f>
        <v>4.9207847575757573E-2</v>
      </c>
      <c r="W1713" s="50">
        <f>RANK(J1713,J:J,1)</f>
        <v>253</v>
      </c>
      <c r="X1713" s="50">
        <f>YEAR(B1713)</f>
        <v>2012</v>
      </c>
      <c r="Y1713" s="50">
        <f>MONTH(B1713)</f>
        <v>7</v>
      </c>
      <c r="Z1713" s="56">
        <f>X1713*100+Y1713</f>
        <v>201207</v>
      </c>
      <c r="AA1713" s="56">
        <f>WEEKNUM(B1713,1)</f>
        <v>30</v>
      </c>
      <c r="AB1713" s="58">
        <f>IF(ISBLANK(B1713)," ",MAX(B1713-B1712-1,0))</f>
        <v>0</v>
      </c>
      <c r="AC1713" s="56">
        <f>DAY(B1713)</f>
        <v>26</v>
      </c>
      <c r="AD1713" s="53">
        <f>U1713+V1713</f>
        <v>8.0221105151515149E-2</v>
      </c>
      <c r="AE1713" s="56">
        <f>IF("1-Swim"=D1713,E1713*46.7,IF("2-Bike"=D1713,E1713,IF("3-Run"=D1713,E1713*4.27,0)))</f>
        <v>8.8000000000000007</v>
      </c>
    </row>
    <row r="1714" spans="1:31" x14ac:dyDescent="0.25">
      <c r="A1714" s="50">
        <v>1713</v>
      </c>
      <c r="B1714" s="51">
        <v>41117</v>
      </c>
      <c r="C1714" s="75">
        <f>B1714</f>
        <v>41117</v>
      </c>
      <c r="D1714" s="50" t="s">
        <v>1223</v>
      </c>
      <c r="E1714" s="50">
        <v>3</v>
      </c>
      <c r="F1714" s="50">
        <v>0</v>
      </c>
      <c r="G1714" s="50">
        <v>28</v>
      </c>
      <c r="H1714" s="50">
        <v>15</v>
      </c>
      <c r="I1714" s="53">
        <f>IF(E1714&gt;0,TIME(F1714,G1714,H1714),"")</f>
        <v>1.9618055555555555E-2</v>
      </c>
      <c r="J1714" s="54">
        <f>IF(E1714&gt;0,TIME(F1714,G1714,H1714)/E1714,"")</f>
        <v>6.5393518518518517E-3</v>
      </c>
      <c r="K1714" s="50" t="s">
        <v>1022</v>
      </c>
      <c r="L1714" s="50" t="s">
        <v>17</v>
      </c>
      <c r="M1714" s="55">
        <f>IF(D1714&gt;0,0.0416666666666667/J1714,"")</f>
        <v>6.371681415929209</v>
      </c>
      <c r="N1714" s="50">
        <v>0</v>
      </c>
      <c r="O1714" s="50" t="s">
        <v>253</v>
      </c>
      <c r="Q1714" s="151">
        <f>IF("1-Swim"=D1714,J1714*2.4,IF("2-Bike"=D1714,J1714*112,IF("3-Run"=D1714,J1714*26.2,0)))</f>
        <v>0.17133101851851851</v>
      </c>
      <c r="R1714" s="151">
        <f>Q1714/2</f>
        <v>8.5665509259259254E-2</v>
      </c>
      <c r="S1714" s="53">
        <f>J1714*26.2</f>
        <v>0.17133101851851851</v>
      </c>
      <c r="T1714" s="53">
        <f>(J1714+0.0013889)*26.2</f>
        <v>0.20772019851851853</v>
      </c>
      <c r="U1714" s="53">
        <f>S1714/2</f>
        <v>8.5665509259259254E-2</v>
      </c>
      <c r="V1714" s="53">
        <f>T1714/2</f>
        <v>0.10386009925925926</v>
      </c>
      <c r="W1714" s="50">
        <f>RANK(J1714,J:J,1)</f>
        <v>1043</v>
      </c>
      <c r="X1714" s="50">
        <f>YEAR(B1714)</f>
        <v>2012</v>
      </c>
      <c r="Y1714" s="50">
        <f>MONTH(B1714)</f>
        <v>7</v>
      </c>
      <c r="Z1714" s="56">
        <f>X1714*100+Y1714</f>
        <v>201207</v>
      </c>
      <c r="AA1714" s="56">
        <f>WEEKNUM(B1714,1)</f>
        <v>30</v>
      </c>
      <c r="AB1714" s="58">
        <f>IF(ISBLANK(B1714)," ",MAX(B1714-B1713-1,0))</f>
        <v>0</v>
      </c>
      <c r="AC1714" s="56">
        <f>DAY(B1714)</f>
        <v>27</v>
      </c>
      <c r="AD1714" s="53">
        <f>U1714+V1714</f>
        <v>0.18952560851851852</v>
      </c>
      <c r="AE1714" s="56">
        <f>IF("1-Swim"=D1714,E1714*46.7,IF("2-Bike"=D1714,E1714,IF("3-Run"=D1714,E1714*4.27,0)))</f>
        <v>12.809999999999999</v>
      </c>
    </row>
    <row r="1715" spans="1:31" x14ac:dyDescent="0.25">
      <c r="A1715" s="50">
        <v>1714</v>
      </c>
      <c r="B1715" s="51">
        <v>41119</v>
      </c>
      <c r="C1715" s="75">
        <f>B1715</f>
        <v>41119</v>
      </c>
      <c r="D1715" s="50" t="s">
        <v>1223</v>
      </c>
      <c r="E1715" s="50">
        <v>7.75</v>
      </c>
      <c r="F1715" s="50">
        <v>1</v>
      </c>
      <c r="G1715" s="50">
        <v>38</v>
      </c>
      <c r="H1715" s="50">
        <v>2</v>
      </c>
      <c r="I1715" s="53">
        <f>IF(E1715&gt;0,TIME(F1715,G1715,H1715),"")</f>
        <v>6.8078703703703711E-2</v>
      </c>
      <c r="J1715" s="54">
        <f>IF(E1715&gt;0,TIME(F1715,G1715,H1715)/E1715,"")</f>
        <v>8.7843488649940269E-3</v>
      </c>
      <c r="K1715" s="50" t="s">
        <v>936</v>
      </c>
      <c r="L1715" s="50" t="s">
        <v>809</v>
      </c>
      <c r="M1715" s="55">
        <f>IF(D1715&gt;0,0.0416666666666667/J1715,"")</f>
        <v>4.7432845970758279</v>
      </c>
      <c r="N1715" s="50">
        <v>0</v>
      </c>
      <c r="O1715" s="50" t="s">
        <v>228</v>
      </c>
      <c r="Q1715" s="151">
        <f>IF("1-Swim"=D1715,J1715*2.4,IF("2-Bike"=D1715,J1715*112,IF("3-Run"=D1715,J1715*26.2,0)))</f>
        <v>0.23014994026284349</v>
      </c>
      <c r="R1715" s="151">
        <f>Q1715/2</f>
        <v>0.11507497013142175</v>
      </c>
      <c r="S1715" s="53">
        <f>J1715*26.2</f>
        <v>0.23014994026284349</v>
      </c>
      <c r="T1715" s="53">
        <f>(J1715+0.0013889)*26.2</f>
        <v>0.26653912026284349</v>
      </c>
      <c r="U1715" s="53">
        <f>S1715/2</f>
        <v>0.11507497013142175</v>
      </c>
      <c r="V1715" s="53">
        <f>T1715/2</f>
        <v>0.13326956013142174</v>
      </c>
      <c r="W1715" s="50">
        <f>RANK(J1715,J:J,1)</f>
        <v>2722</v>
      </c>
      <c r="X1715" s="50">
        <f>YEAR(B1715)</f>
        <v>2012</v>
      </c>
      <c r="Y1715" s="50">
        <f>MONTH(B1715)</f>
        <v>7</v>
      </c>
      <c r="Z1715" s="56">
        <f>X1715*100+Y1715</f>
        <v>201207</v>
      </c>
      <c r="AA1715" s="56">
        <f>WEEKNUM(B1715,1)</f>
        <v>31</v>
      </c>
      <c r="AB1715" s="58">
        <f>IF(ISBLANK(B1715)," ",MAX(B1715-B1711-1,0))</f>
        <v>4</v>
      </c>
      <c r="AC1715" s="56">
        <f>DAY(B1715)</f>
        <v>29</v>
      </c>
      <c r="AD1715" s="53">
        <f>U1715+V1715</f>
        <v>0.24834453026284348</v>
      </c>
      <c r="AE1715" s="56">
        <f>IF("1-Swim"=D1715,E1715*46.7,IF("2-Bike"=D1715,E1715,IF("3-Run"=D1715,E1715*4.27,0)))</f>
        <v>33.092499999999994</v>
      </c>
    </row>
    <row r="1716" spans="1:31" x14ac:dyDescent="0.25">
      <c r="A1716" s="50">
        <v>1715</v>
      </c>
      <c r="B1716" s="51">
        <v>41120</v>
      </c>
      <c r="C1716" s="75">
        <f>B1716</f>
        <v>41120</v>
      </c>
      <c r="D1716" s="50" t="s">
        <v>1223</v>
      </c>
      <c r="E1716" s="50">
        <v>2.94</v>
      </c>
      <c r="F1716" s="50">
        <v>0</v>
      </c>
      <c r="G1716" s="50">
        <v>30</v>
      </c>
      <c r="H1716" s="50">
        <v>43</v>
      </c>
      <c r="I1716" s="53">
        <f>IF(E1716&gt;0,TIME(F1716,G1716,H1716),"")</f>
        <v>2.1331018518518517E-2</v>
      </c>
      <c r="J1716" s="54">
        <f>IF(E1716&gt;0,TIME(F1716,G1716,H1716)/E1716,"")</f>
        <v>7.2554484756865703E-3</v>
      </c>
      <c r="K1716" s="50" t="s">
        <v>936</v>
      </c>
      <c r="L1716" s="50" t="s">
        <v>809</v>
      </c>
      <c r="M1716" s="55">
        <f>IF(D1716&gt;0,0.0416666666666667/J1716,"")</f>
        <v>5.7428106348345143</v>
      </c>
      <c r="N1716" s="50">
        <v>0</v>
      </c>
      <c r="O1716" s="50" t="s">
        <v>228</v>
      </c>
      <c r="Q1716" s="151">
        <f>IF("1-Swim"=D1716,J1716*2.4,IF("2-Bike"=D1716,J1716*112,IF("3-Run"=D1716,J1716*26.2,0)))</f>
        <v>0.19009275006298815</v>
      </c>
      <c r="R1716" s="151">
        <f>Q1716/2</f>
        <v>9.5046375031494074E-2</v>
      </c>
      <c r="S1716" s="53">
        <f>J1716*26.2</f>
        <v>0.19009275006298815</v>
      </c>
      <c r="T1716" s="53">
        <f>(J1716+0.0013889)*26.2</f>
        <v>0.22648193006298811</v>
      </c>
      <c r="U1716" s="53">
        <f>S1716/2</f>
        <v>9.5046375031494074E-2</v>
      </c>
      <c r="V1716" s="53">
        <f>T1716/2</f>
        <v>0.11324096503149406</v>
      </c>
      <c r="W1716" s="50">
        <f>RANK(J1716,J:J,1)</f>
        <v>1841</v>
      </c>
      <c r="X1716" s="50">
        <f>YEAR(B1716)</f>
        <v>2012</v>
      </c>
      <c r="Y1716" s="50">
        <f>MONTH(B1716)</f>
        <v>7</v>
      </c>
      <c r="Z1716" s="56">
        <f>X1716*100+Y1716</f>
        <v>201207</v>
      </c>
      <c r="AA1716" s="56">
        <f>WEEKNUM(B1716,1)</f>
        <v>31</v>
      </c>
      <c r="AB1716" s="58">
        <f>IF(ISBLANK(B1716)," ",MAX(B1716-B1715-1,0))</f>
        <v>0</v>
      </c>
      <c r="AC1716" s="56">
        <f>DAY(B1716)</f>
        <v>30</v>
      </c>
      <c r="AD1716" s="53">
        <f>U1716+V1716</f>
        <v>0.20828734006298813</v>
      </c>
      <c r="AE1716" s="56">
        <f>IF("1-Swim"=D1716,E1716*46.7,IF("2-Bike"=D1716,E1716,IF("3-Run"=D1716,E1716*4.27,0)))</f>
        <v>12.553799999999999</v>
      </c>
    </row>
    <row r="1717" spans="1:31" x14ac:dyDescent="0.25">
      <c r="A1717" s="50">
        <v>1716</v>
      </c>
      <c r="B1717" s="51">
        <v>41122</v>
      </c>
      <c r="C1717" s="75">
        <f>B1717</f>
        <v>41122</v>
      </c>
      <c r="D1717" s="50" t="s">
        <v>1223</v>
      </c>
      <c r="E1717" s="50">
        <v>5</v>
      </c>
      <c r="F1717" s="50">
        <v>0</v>
      </c>
      <c r="G1717" s="50">
        <v>58</v>
      </c>
      <c r="H1717" s="50">
        <v>18</v>
      </c>
      <c r="I1717" s="53">
        <f>IF(E1717&gt;0,TIME(F1717,G1717,H1717),"")</f>
        <v>4.0486111111111105E-2</v>
      </c>
      <c r="J1717" s="54">
        <f>IF(E1717&gt;0,TIME(F1717,G1717,H1717)/E1717,"")</f>
        <v>8.0972222222222209E-3</v>
      </c>
      <c r="K1717" s="50" t="s">
        <v>936</v>
      </c>
      <c r="L1717" s="50" t="s">
        <v>809</v>
      </c>
      <c r="M1717" s="55">
        <f>IF(D1717&gt;0,0.0416666666666667/J1717,"")</f>
        <v>5.1457975986277917</v>
      </c>
      <c r="N1717" s="50">
        <v>0</v>
      </c>
      <c r="O1717" s="50" t="s">
        <v>228</v>
      </c>
      <c r="Q1717" s="151">
        <f>IF("1-Swim"=D1717,J1717*2.4,IF("2-Bike"=D1717,J1717*112,IF("3-Run"=D1717,J1717*26.2,0)))</f>
        <v>0.21214722222222218</v>
      </c>
      <c r="R1717" s="151">
        <f>Q1717/2</f>
        <v>0.10607361111111109</v>
      </c>
      <c r="S1717" s="53">
        <f>J1717*26.2</f>
        <v>0.21214722222222218</v>
      </c>
      <c r="T1717" s="53">
        <f>(J1717+0.0013889)*26.2</f>
        <v>0.24853640222222217</v>
      </c>
      <c r="U1717" s="53">
        <f>S1717/2</f>
        <v>0.10607361111111109</v>
      </c>
      <c r="V1717" s="53">
        <f>T1717/2</f>
        <v>0.12426820111111109</v>
      </c>
      <c r="W1717" s="50">
        <f>RANK(J1717,J:J,1)</f>
        <v>2480</v>
      </c>
      <c r="X1717" s="50">
        <f>YEAR(B1717)</f>
        <v>2012</v>
      </c>
      <c r="Y1717" s="50">
        <f>MONTH(B1717)</f>
        <v>8</v>
      </c>
      <c r="Z1717" s="56">
        <f>X1717*100+Y1717</f>
        <v>201208</v>
      </c>
      <c r="AA1717" s="56">
        <f>WEEKNUM(B1717,1)</f>
        <v>31</v>
      </c>
      <c r="AB1717" s="58">
        <f>IF(ISBLANK(B1717)," ",MAX(B1717-B1716-1,0))</f>
        <v>1</v>
      </c>
      <c r="AC1717" s="56">
        <f>DAY(B1717)</f>
        <v>1</v>
      </c>
      <c r="AD1717" s="53">
        <f>U1717+V1717</f>
        <v>0.23034181222222216</v>
      </c>
      <c r="AE1717" s="56">
        <f>IF("1-Swim"=D1717,E1717*46.7,IF("2-Bike"=D1717,E1717,IF("3-Run"=D1717,E1717*4.27,0)))</f>
        <v>21.349999999999998</v>
      </c>
    </row>
    <row r="1718" spans="1:31" x14ac:dyDescent="0.25">
      <c r="A1718" s="50">
        <v>1717</v>
      </c>
      <c r="B1718" s="51">
        <v>41122</v>
      </c>
      <c r="C1718" s="75">
        <f>B1718</f>
        <v>41122</v>
      </c>
      <c r="D1718" s="50" t="s">
        <v>1224</v>
      </c>
      <c r="E1718" s="50">
        <v>6</v>
      </c>
      <c r="F1718" s="50">
        <v>0</v>
      </c>
      <c r="G1718" s="50">
        <f>27+19</f>
        <v>46</v>
      </c>
      <c r="H1718" s="50">
        <v>23</v>
      </c>
      <c r="I1718" s="53">
        <f>IF(E1718&gt;0,TIME(F1718,G1718,H1718),"")</f>
        <v>3.2210648148148148E-2</v>
      </c>
      <c r="J1718" s="54">
        <f>IF(E1718&gt;0,TIME(F1718,G1718,H1718)/E1718,"")</f>
        <v>5.3684413580246913E-3</v>
      </c>
      <c r="K1718" s="50" t="s">
        <v>809</v>
      </c>
      <c r="L1718" s="50" t="s">
        <v>809</v>
      </c>
      <c r="M1718" s="55">
        <f>IF(D1718&gt;0,0.0416666666666667/J1718,"")</f>
        <v>7.7614085519223917</v>
      </c>
      <c r="N1718" s="50">
        <v>0</v>
      </c>
      <c r="O1718" s="50" t="s">
        <v>228</v>
      </c>
      <c r="Q1718" s="151">
        <f>IF("1-Swim"=D1718,J1718*2.4,IF("2-Bike"=D1718,J1718*112,IF("3-Run"=D1718,J1718*26.2,0)))</f>
        <v>0.60126543209876537</v>
      </c>
      <c r="R1718" s="151">
        <f>Q1718/2</f>
        <v>0.30063271604938269</v>
      </c>
      <c r="S1718" s="53">
        <f>J1718*26.2</f>
        <v>0.1406531635802469</v>
      </c>
      <c r="T1718" s="53">
        <f>(J1718+0.0013889)*26.2</f>
        <v>0.17704234358024692</v>
      </c>
      <c r="U1718" s="53">
        <f>S1718/2</f>
        <v>7.0326581790123452E-2</v>
      </c>
      <c r="V1718" s="53">
        <f>T1718/2</f>
        <v>8.8521171790123462E-2</v>
      </c>
      <c r="W1718" s="50">
        <f>RANK(J1718,J:J,1)</f>
        <v>765</v>
      </c>
      <c r="X1718" s="50">
        <f>YEAR(B1718)</f>
        <v>2012</v>
      </c>
      <c r="Y1718" s="50">
        <f>MONTH(B1718)</f>
        <v>8</v>
      </c>
      <c r="Z1718" s="56">
        <f>X1718*100+Y1718</f>
        <v>201208</v>
      </c>
      <c r="AA1718" s="56">
        <f>WEEKNUM(B1718,1)</f>
        <v>31</v>
      </c>
      <c r="AB1718" s="58">
        <f>IF(ISBLANK(B1718)," ",MAX(B1718-B1714-1,0))</f>
        <v>4</v>
      </c>
      <c r="AC1718" s="56">
        <f>DAY(B1718)</f>
        <v>1</v>
      </c>
      <c r="AD1718" s="53">
        <f>U1718+V1718</f>
        <v>0.15884775358024691</v>
      </c>
      <c r="AE1718" s="56">
        <f>IF("1-Swim"=D1718,E1718*46.7,IF("2-Bike"=D1718,E1718,IF("3-Run"=D1718,E1718*4.27,0)))</f>
        <v>6</v>
      </c>
    </row>
    <row r="1719" spans="1:31" x14ac:dyDescent="0.25">
      <c r="A1719" s="50">
        <v>1718</v>
      </c>
      <c r="B1719" s="51">
        <v>41124</v>
      </c>
      <c r="C1719" s="75">
        <f>B1719</f>
        <v>41124</v>
      </c>
      <c r="D1719" s="50" t="s">
        <v>1223</v>
      </c>
      <c r="E1719" s="50">
        <v>4.2</v>
      </c>
      <c r="F1719" s="50">
        <v>0</v>
      </c>
      <c r="G1719" s="50">
        <v>48</v>
      </c>
      <c r="H1719" s="50">
        <v>24</v>
      </c>
      <c r="I1719" s="53">
        <f>IF(E1719&gt;0,TIME(F1719,G1719,H1719),"")</f>
        <v>3.3611111111111112E-2</v>
      </c>
      <c r="J1719" s="54">
        <f>IF(E1719&gt;0,TIME(F1719,G1719,H1719)/E1719,"")</f>
        <v>8.0026455026455025E-3</v>
      </c>
      <c r="K1719" s="50" t="s">
        <v>936</v>
      </c>
      <c r="L1719" s="50" t="s">
        <v>809</v>
      </c>
      <c r="M1719" s="55">
        <f>IF(D1719&gt;0,0.0416666666666667/J1719,"")</f>
        <v>5.2066115702479383</v>
      </c>
      <c r="N1719" s="50">
        <v>0</v>
      </c>
      <c r="O1719" s="50" t="s">
        <v>228</v>
      </c>
      <c r="P1719" s="50" t="s">
        <v>1003</v>
      </c>
      <c r="Q1719" s="151">
        <f>IF("1-Swim"=D1719,J1719*2.4,IF("2-Bike"=D1719,J1719*112,IF("3-Run"=D1719,J1719*26.2,0)))</f>
        <v>0.20966931216931217</v>
      </c>
      <c r="R1719" s="151">
        <f>Q1719/2</f>
        <v>0.10483465608465609</v>
      </c>
      <c r="S1719" s="53">
        <f>J1719*26.2</f>
        <v>0.20966931216931217</v>
      </c>
      <c r="T1719" s="53">
        <f>(J1719+0.0013889)*26.2</f>
        <v>0.24605849216931217</v>
      </c>
      <c r="U1719" s="53">
        <f>S1719/2</f>
        <v>0.10483465608465609</v>
      </c>
      <c r="V1719" s="53">
        <f>T1719/2</f>
        <v>0.12302924608465608</v>
      </c>
      <c r="W1719" s="50">
        <f>RANK(J1719,J:J,1)</f>
        <v>2442</v>
      </c>
      <c r="X1719" s="50">
        <f>YEAR(B1719)</f>
        <v>2012</v>
      </c>
      <c r="Y1719" s="50">
        <f>MONTH(B1719)</f>
        <v>8</v>
      </c>
      <c r="Z1719" s="56">
        <f>X1719*100+Y1719</f>
        <v>201208</v>
      </c>
      <c r="AA1719" s="56">
        <f>WEEKNUM(B1719,1)</f>
        <v>31</v>
      </c>
      <c r="AB1719" s="58">
        <f>IF(ISBLANK(B1719)," ",MAX(B1719-B1718-1,0))</f>
        <v>1</v>
      </c>
      <c r="AC1719" s="56">
        <f>DAY(B1719)</f>
        <v>3</v>
      </c>
      <c r="AD1719" s="53">
        <f>U1719+V1719</f>
        <v>0.22786390216931218</v>
      </c>
      <c r="AE1719" s="56">
        <f>IF("1-Swim"=D1719,E1719*46.7,IF("2-Bike"=D1719,E1719,IF("3-Run"=D1719,E1719*4.27,0)))</f>
        <v>17.933999999999997</v>
      </c>
    </row>
    <row r="1720" spans="1:31" x14ac:dyDescent="0.25">
      <c r="A1720" s="50">
        <v>1719</v>
      </c>
      <c r="B1720" s="51">
        <v>41126</v>
      </c>
      <c r="C1720" s="75">
        <f>B1720</f>
        <v>41126</v>
      </c>
      <c r="D1720" s="50" t="s">
        <v>1223</v>
      </c>
      <c r="E1720" s="50">
        <v>10</v>
      </c>
      <c r="F1720" s="50">
        <v>1</v>
      </c>
      <c r="G1720" s="50">
        <v>35</v>
      </c>
      <c r="H1720" s="50">
        <v>54</v>
      </c>
      <c r="I1720" s="53">
        <f>IF(E1720&gt;0,TIME(F1720,G1720,H1720),"")</f>
        <v>6.659722222222221E-2</v>
      </c>
      <c r="J1720" s="54">
        <f>IF(E1720&gt;0,TIME(F1720,G1720,H1720)/E1720,"")</f>
        <v>6.6597222222222214E-3</v>
      </c>
      <c r="K1720" s="50" t="s">
        <v>936</v>
      </c>
      <c r="L1720" s="50" t="s">
        <v>17</v>
      </c>
      <c r="M1720" s="55">
        <f>IF(D1720&gt;0,0.0416666666666667/J1720,"")</f>
        <v>6.2565172054223206</v>
      </c>
      <c r="N1720" s="50">
        <v>0</v>
      </c>
      <c r="O1720" s="50" t="s">
        <v>253</v>
      </c>
      <c r="Q1720" s="151">
        <f>IF("1-Swim"=D1720,J1720*2.4,IF("2-Bike"=D1720,J1720*112,IF("3-Run"=D1720,J1720*26.2,0)))</f>
        <v>0.17448472222222219</v>
      </c>
      <c r="R1720" s="151">
        <f>Q1720/2</f>
        <v>8.7242361111111097E-2</v>
      </c>
      <c r="S1720" s="53">
        <f>J1720*26.2</f>
        <v>0.17448472222222219</v>
      </c>
      <c r="T1720" s="53">
        <f>(J1720+0.0013889)*26.2</f>
        <v>0.21087390222222219</v>
      </c>
      <c r="U1720" s="53">
        <f>S1720/2</f>
        <v>8.7242361111111097E-2</v>
      </c>
      <c r="V1720" s="53">
        <f>T1720/2</f>
        <v>0.10543695111111109</v>
      </c>
      <c r="W1720" s="50">
        <f>RANK(J1720,J:J,1)</f>
        <v>1152</v>
      </c>
      <c r="X1720" s="50">
        <f>YEAR(B1720)</f>
        <v>2012</v>
      </c>
      <c r="Y1720" s="50">
        <f>MONTH(B1720)</f>
        <v>8</v>
      </c>
      <c r="Z1720" s="56">
        <f>X1720*100+Y1720</f>
        <v>201208</v>
      </c>
      <c r="AA1720" s="56">
        <f>WEEKNUM(B1720,1)</f>
        <v>32</v>
      </c>
      <c r="AB1720" s="58">
        <f>IF(ISBLANK(B1720)," ",MAX(B1720-B1719-1,0))</f>
        <v>1</v>
      </c>
      <c r="AC1720" s="56">
        <f>DAY(B1720)</f>
        <v>5</v>
      </c>
      <c r="AD1720" s="53">
        <f>U1720+V1720</f>
        <v>0.19267931222222218</v>
      </c>
      <c r="AE1720" s="56">
        <f>IF("1-Swim"=D1720,E1720*46.7,IF("2-Bike"=D1720,E1720,IF("3-Run"=D1720,E1720*4.27,0)))</f>
        <v>42.699999999999996</v>
      </c>
    </row>
    <row r="1721" spans="1:31" ht="15.75" x14ac:dyDescent="0.3">
      <c r="A1721" s="50">
        <v>1720</v>
      </c>
      <c r="B1721" s="51">
        <v>41126</v>
      </c>
      <c r="C1721" s="75">
        <f>B1721</f>
        <v>41126</v>
      </c>
      <c r="D1721" s="50" t="s">
        <v>1224</v>
      </c>
      <c r="E1721" s="50">
        <v>36.1</v>
      </c>
      <c r="F1721" s="50">
        <v>2</v>
      </c>
      <c r="G1721" s="50">
        <v>25</v>
      </c>
      <c r="H1721" s="50">
        <v>6</v>
      </c>
      <c r="I1721" s="53">
        <f>IF(E1721&gt;0,TIME(F1721,G1721,H1721),"")</f>
        <v>0.10076388888888889</v>
      </c>
      <c r="J1721" s="54">
        <f>IF(E1721&gt;0,TIME(F1721,G1721,H1721)/E1721,"")</f>
        <v>2.7912434595260081E-3</v>
      </c>
      <c r="K1721" s="50" t="s">
        <v>930</v>
      </c>
      <c r="L1721" s="50" t="s">
        <v>1004</v>
      </c>
      <c r="M1721" s="55">
        <f>IF(D1721&gt;0,0.0416666666666667/J1721,"")</f>
        <v>14.92763611302551</v>
      </c>
      <c r="N1721" s="50">
        <v>0</v>
      </c>
      <c r="O1721" s="50" t="s">
        <v>228</v>
      </c>
      <c r="P1721" s="146" t="s">
        <v>1005</v>
      </c>
      <c r="Q1721" s="151">
        <f>IF("1-Swim"=D1721,J1721*2.4,IF("2-Bike"=D1721,J1721*112,IF("3-Run"=D1721,J1721*26.2,0)))</f>
        <v>0.31261926746691293</v>
      </c>
      <c r="R1721" s="151">
        <f>Q1721/2</f>
        <v>0.15630963373345647</v>
      </c>
      <c r="S1721" s="53">
        <f>J1721*26.2</f>
        <v>7.3130578639581403E-2</v>
      </c>
      <c r="T1721" s="53">
        <f>(J1721+0.0013889)*26.2</f>
        <v>0.10951975863958141</v>
      </c>
      <c r="U1721" s="53">
        <f>S1721/2</f>
        <v>3.6565289319790702E-2</v>
      </c>
      <c r="V1721" s="53">
        <f>T1721/2</f>
        <v>5.4759879319790705E-2</v>
      </c>
      <c r="W1721" s="50">
        <f>RANK(J1721,J:J,1)</f>
        <v>477</v>
      </c>
      <c r="X1721" s="50">
        <f>YEAR(B1721)</f>
        <v>2012</v>
      </c>
      <c r="Y1721" s="50">
        <f>MONTH(B1721)</f>
        <v>8</v>
      </c>
      <c r="Z1721" s="56">
        <f>X1721*100+Y1721</f>
        <v>201208</v>
      </c>
      <c r="AA1721" s="56">
        <f>WEEKNUM(B1721,1)</f>
        <v>32</v>
      </c>
      <c r="AB1721" s="58">
        <f>IF(ISBLANK(B1721)," ",MAX(B1721-B1717-1,0))</f>
        <v>3</v>
      </c>
      <c r="AC1721" s="56">
        <f>DAY(B1721)</f>
        <v>5</v>
      </c>
      <c r="AD1721" s="53">
        <f>U1721+V1721</f>
        <v>9.13251686395814E-2</v>
      </c>
      <c r="AE1721" s="56">
        <f>IF("1-Swim"=D1721,E1721*46.7,IF("2-Bike"=D1721,E1721,IF("3-Run"=D1721,E1721*4.27,0)))</f>
        <v>36.1</v>
      </c>
    </row>
    <row r="1722" spans="1:31" x14ac:dyDescent="0.25">
      <c r="A1722" s="50">
        <v>1721</v>
      </c>
      <c r="B1722" s="51">
        <v>41127</v>
      </c>
      <c r="C1722" s="75">
        <f>B1722</f>
        <v>41127</v>
      </c>
      <c r="D1722" s="50" t="s">
        <v>1223</v>
      </c>
      <c r="E1722" s="50">
        <v>3</v>
      </c>
      <c r="F1722" s="50">
        <v>0</v>
      </c>
      <c r="G1722" s="50">
        <v>28</v>
      </c>
      <c r="H1722" s="50">
        <v>18</v>
      </c>
      <c r="I1722" s="53">
        <f>IF(E1722&gt;0,TIME(F1722,G1722,H1722),"")</f>
        <v>1.9652777777777779E-2</v>
      </c>
      <c r="J1722" s="54">
        <f>IF(E1722&gt;0,TIME(F1722,G1722,H1722)/E1722,"")</f>
        <v>6.5509259259259262E-3</v>
      </c>
      <c r="K1722" s="50" t="s">
        <v>1022</v>
      </c>
      <c r="L1722" s="50" t="s">
        <v>17</v>
      </c>
      <c r="M1722" s="55">
        <f>IF(D1722&gt;0,0.0416666666666667/J1722,"")</f>
        <v>6.3604240282685556</v>
      </c>
      <c r="N1722" s="50">
        <v>0</v>
      </c>
      <c r="O1722" s="50" t="s">
        <v>253</v>
      </c>
      <c r="Q1722" s="151">
        <f>IF("1-Swim"=D1722,J1722*2.4,IF("2-Bike"=D1722,J1722*112,IF("3-Run"=D1722,J1722*26.2,0)))</f>
        <v>0.17163425925925926</v>
      </c>
      <c r="R1722" s="151">
        <f>Q1722/2</f>
        <v>8.5817129629629632E-2</v>
      </c>
      <c r="S1722" s="53">
        <f>J1722*26.2</f>
        <v>0.17163425925925926</v>
      </c>
      <c r="T1722" s="53">
        <f>(J1722+0.0013889)*26.2</f>
        <v>0.20802343925925923</v>
      </c>
      <c r="U1722" s="53">
        <f>S1722/2</f>
        <v>8.5817129629629632E-2</v>
      </c>
      <c r="V1722" s="53">
        <f>T1722/2</f>
        <v>0.10401171962962961</v>
      </c>
      <c r="W1722" s="50">
        <f>RANK(J1722,J:J,1)</f>
        <v>1048</v>
      </c>
      <c r="X1722" s="50">
        <f>YEAR(B1722)</f>
        <v>2012</v>
      </c>
      <c r="Y1722" s="50">
        <f>MONTH(B1722)</f>
        <v>8</v>
      </c>
      <c r="Z1722" s="56">
        <f>X1722*100+Y1722</f>
        <v>201208</v>
      </c>
      <c r="AA1722" s="56">
        <f>WEEKNUM(B1722,1)</f>
        <v>32</v>
      </c>
      <c r="AB1722" s="58">
        <f>IF(ISBLANK(B1722)," ",MAX(B1722-B1721-1,0))</f>
        <v>0</v>
      </c>
      <c r="AC1722" s="56">
        <f>DAY(B1722)</f>
        <v>6</v>
      </c>
      <c r="AD1722" s="53">
        <f>U1722+V1722</f>
        <v>0.18982884925925925</v>
      </c>
      <c r="AE1722" s="56">
        <f>IF("1-Swim"=D1722,E1722*46.7,IF("2-Bike"=D1722,E1722,IF("3-Run"=D1722,E1722*4.27,0)))</f>
        <v>12.809999999999999</v>
      </c>
    </row>
    <row r="1723" spans="1:31" x14ac:dyDescent="0.25">
      <c r="A1723" s="50">
        <v>1722</v>
      </c>
      <c r="B1723" s="51">
        <v>41128</v>
      </c>
      <c r="C1723" s="75">
        <f>B1723</f>
        <v>41128</v>
      </c>
      <c r="D1723" s="50" t="s">
        <v>1223</v>
      </c>
      <c r="E1723" s="50">
        <v>1</v>
      </c>
      <c r="F1723" s="50">
        <v>0</v>
      </c>
      <c r="G1723" s="50">
        <v>9</v>
      </c>
      <c r="H1723" s="50">
        <v>22</v>
      </c>
      <c r="I1723" s="53">
        <f>IF(E1723&gt;0,TIME(F1723,G1723,H1723),"")</f>
        <v>6.5046296296296302E-3</v>
      </c>
      <c r="J1723" s="54">
        <f>IF(E1723&gt;0,TIME(F1723,G1723,H1723)/E1723,"")</f>
        <v>6.5046296296296302E-3</v>
      </c>
      <c r="K1723" s="50" t="s">
        <v>1022</v>
      </c>
      <c r="L1723" s="50" t="s">
        <v>17</v>
      </c>
      <c r="M1723" s="55">
        <f>IF(D1723&gt;0,0.0416666666666667/J1723,"")</f>
        <v>6.4056939501779402</v>
      </c>
      <c r="N1723" s="50">
        <v>0</v>
      </c>
      <c r="O1723" s="50" t="s">
        <v>253</v>
      </c>
      <c r="Q1723" s="151">
        <f>IF("1-Swim"=D1723,J1723*2.4,IF("2-Bike"=D1723,J1723*112,IF("3-Run"=D1723,J1723*26.2,0)))</f>
        <v>0.17042129629629629</v>
      </c>
      <c r="R1723" s="151">
        <f>Q1723/2</f>
        <v>8.5210648148148146E-2</v>
      </c>
      <c r="S1723" s="53">
        <f>J1723*26.2</f>
        <v>0.17042129629629629</v>
      </c>
      <c r="T1723" s="53">
        <f>(J1723+0.0013889)*26.2</f>
        <v>0.20681047629629629</v>
      </c>
      <c r="U1723" s="53">
        <f>S1723/2</f>
        <v>8.5210648148148146E-2</v>
      </c>
      <c r="V1723" s="53">
        <f>T1723/2</f>
        <v>0.10340523814814814</v>
      </c>
      <c r="W1723" s="50">
        <f>RANK(J1723,J:J,1)</f>
        <v>1013</v>
      </c>
      <c r="X1723" s="50">
        <f>YEAR(B1723)</f>
        <v>2012</v>
      </c>
      <c r="Y1723" s="50">
        <f>MONTH(B1723)</f>
        <v>8</v>
      </c>
      <c r="Z1723" s="56">
        <f>X1723*100+Y1723</f>
        <v>201208</v>
      </c>
      <c r="AA1723" s="56">
        <f>WEEKNUM(B1723,1)</f>
        <v>32</v>
      </c>
      <c r="AB1723" s="58">
        <f>IF(ISBLANK(B1723)," ",MAX(B1723-B1722-1,0))</f>
        <v>0</v>
      </c>
      <c r="AC1723" s="56">
        <f>DAY(B1723)</f>
        <v>7</v>
      </c>
      <c r="AD1723" s="53">
        <f>U1723+V1723</f>
        <v>0.18861588629629628</v>
      </c>
      <c r="AE1723" s="56">
        <f>IF("1-Swim"=D1723,E1723*46.7,IF("2-Bike"=D1723,E1723,IF("3-Run"=D1723,E1723*4.27,0)))</f>
        <v>4.2699999999999996</v>
      </c>
    </row>
    <row r="1724" spans="1:31" x14ac:dyDescent="0.25">
      <c r="A1724" s="50">
        <v>1723</v>
      </c>
      <c r="B1724" s="51">
        <v>41128</v>
      </c>
      <c r="C1724" s="75">
        <f>B1724</f>
        <v>41128</v>
      </c>
      <c r="D1724" s="50" t="s">
        <v>1224</v>
      </c>
      <c r="E1724" s="50">
        <v>13.1</v>
      </c>
      <c r="F1724" s="50">
        <v>0</v>
      </c>
      <c r="G1724" s="50">
        <v>35</v>
      </c>
      <c r="H1724" s="50">
        <v>0</v>
      </c>
      <c r="I1724" s="53">
        <f>IF(E1724&gt;0,TIME(F1724,G1724,H1724),"")</f>
        <v>2.4305555555555556E-2</v>
      </c>
      <c r="J1724" s="54">
        <f>IF(E1724&gt;0,TIME(F1724,G1724,H1724)/E1724,"")</f>
        <v>1.8553859202714166E-3</v>
      </c>
      <c r="K1724" s="50" t="s">
        <v>921</v>
      </c>
      <c r="L1724" s="50" t="s">
        <v>934</v>
      </c>
      <c r="M1724" s="55">
        <f>IF(D1724&gt;0,0.0416666666666667/J1724,"")</f>
        <v>22.457142857142873</v>
      </c>
      <c r="N1724" s="50">
        <v>0</v>
      </c>
      <c r="O1724" s="50" t="s">
        <v>253</v>
      </c>
      <c r="Q1724" s="151">
        <f>IF("1-Swim"=D1724,J1724*2.4,IF("2-Bike"=D1724,J1724*112,IF("3-Run"=D1724,J1724*26.2,0)))</f>
        <v>0.20780322307039867</v>
      </c>
      <c r="R1724" s="151">
        <f>Q1724/2</f>
        <v>0.10390161153519933</v>
      </c>
      <c r="S1724" s="53">
        <f>J1724*26.2</f>
        <v>4.8611111111111112E-2</v>
      </c>
      <c r="T1724" s="53">
        <f>(J1724+0.0013889)*26.2</f>
        <v>8.5000291111111112E-2</v>
      </c>
      <c r="U1724" s="53">
        <f>S1724/2</f>
        <v>2.4305555555555556E-2</v>
      </c>
      <c r="V1724" s="53">
        <f>T1724/2</f>
        <v>4.2500145555555556E-2</v>
      </c>
      <c r="W1724" s="50">
        <f>RANK(J1724,J:J,1)</f>
        <v>77</v>
      </c>
      <c r="X1724" s="50">
        <f>YEAR(B1724)</f>
        <v>2012</v>
      </c>
      <c r="Y1724" s="50">
        <f>MONTH(B1724)</f>
        <v>8</v>
      </c>
      <c r="Z1724" s="56">
        <f>X1724*100+Y1724</f>
        <v>201208</v>
      </c>
      <c r="AA1724" s="56">
        <f>WEEKNUM(B1724,1)</f>
        <v>32</v>
      </c>
      <c r="AB1724" s="58">
        <f>IF(ISBLANK(B1724)," ",MAX(B1724-B1720-1,0))</f>
        <v>1</v>
      </c>
      <c r="AC1724" s="56">
        <f>DAY(B1724)</f>
        <v>7</v>
      </c>
      <c r="AD1724" s="53">
        <f>U1724+V1724</f>
        <v>6.6805701111111115E-2</v>
      </c>
      <c r="AE1724" s="56">
        <f>IF("1-Swim"=D1724,E1724*46.7,IF("2-Bike"=D1724,E1724,IF("3-Run"=D1724,E1724*4.27,0)))</f>
        <v>13.1</v>
      </c>
    </row>
    <row r="1725" spans="1:31" x14ac:dyDescent="0.25">
      <c r="A1725" s="50">
        <v>1724</v>
      </c>
      <c r="B1725" s="51">
        <v>41129</v>
      </c>
      <c r="C1725" s="75">
        <f>B1725</f>
        <v>41129</v>
      </c>
      <c r="D1725" s="50" t="s">
        <v>1223</v>
      </c>
      <c r="E1725" s="50">
        <v>5</v>
      </c>
      <c r="F1725" s="50">
        <v>0</v>
      </c>
      <c r="G1725" s="50">
        <v>46</v>
      </c>
      <c r="H1725" s="50">
        <v>20</v>
      </c>
      <c r="I1725" s="53">
        <f>IF(E1725&gt;0,TIME(F1725,G1725,H1725),"")</f>
        <v>3.2175925925925927E-2</v>
      </c>
      <c r="J1725" s="54">
        <f>IF(E1725&gt;0,TIME(F1725,G1725,H1725)/E1725,"")</f>
        <v>6.4351851851851853E-3</v>
      </c>
      <c r="K1725" s="50" t="s">
        <v>936</v>
      </c>
      <c r="L1725" s="50" t="s">
        <v>17</v>
      </c>
      <c r="M1725" s="55">
        <f>IF(D1725&gt;0,0.0416666666666667/J1725,"")</f>
        <v>6.4748201438848971</v>
      </c>
      <c r="N1725" s="50">
        <v>0</v>
      </c>
      <c r="O1725" s="50" t="s">
        <v>253</v>
      </c>
      <c r="Q1725" s="151">
        <f>IF("1-Swim"=D1725,J1725*2.4,IF("2-Bike"=D1725,J1725*112,IF("3-Run"=D1725,J1725*26.2,0)))</f>
        <v>0.16860185185185184</v>
      </c>
      <c r="R1725" s="151">
        <f>Q1725/2</f>
        <v>8.4300925925925918E-2</v>
      </c>
      <c r="S1725" s="53">
        <f>J1725*26.2</f>
        <v>0.16860185185185184</v>
      </c>
      <c r="T1725" s="53">
        <f>(J1725+0.0013889)*26.2</f>
        <v>0.20499103185185183</v>
      </c>
      <c r="U1725" s="53">
        <f>S1725/2</f>
        <v>8.4300925925925918E-2</v>
      </c>
      <c r="V1725" s="53">
        <f>T1725/2</f>
        <v>0.10249551592592591</v>
      </c>
      <c r="W1725" s="50">
        <f>RANK(J1725,J:J,1)</f>
        <v>959</v>
      </c>
      <c r="X1725" s="50">
        <f>YEAR(B1725)</f>
        <v>2012</v>
      </c>
      <c r="Y1725" s="50">
        <f>MONTH(B1725)</f>
        <v>8</v>
      </c>
      <c r="Z1725" s="56">
        <f>X1725*100+Y1725</f>
        <v>201208</v>
      </c>
      <c r="AA1725" s="56">
        <f>WEEKNUM(B1725,1)</f>
        <v>32</v>
      </c>
      <c r="AB1725" s="58">
        <f>IF(ISBLANK(B1725)," ",MAX(B1725-B1724-1,0))</f>
        <v>0</v>
      </c>
      <c r="AC1725" s="56">
        <f>DAY(B1725)</f>
        <v>8</v>
      </c>
      <c r="AD1725" s="53">
        <f>U1725+V1725</f>
        <v>0.18679644185185185</v>
      </c>
      <c r="AE1725" s="56">
        <f>IF("1-Swim"=D1725,E1725*46.7,IF("2-Bike"=D1725,E1725,IF("3-Run"=D1725,E1725*4.27,0)))</f>
        <v>21.349999999999998</v>
      </c>
    </row>
    <row r="1726" spans="1:31" x14ac:dyDescent="0.25">
      <c r="A1726" s="50">
        <v>1725</v>
      </c>
      <c r="B1726" s="51">
        <v>41130</v>
      </c>
      <c r="C1726" s="75">
        <f>B1726</f>
        <v>41130</v>
      </c>
      <c r="D1726" s="50" t="s">
        <v>1224</v>
      </c>
      <c r="E1726" s="50">
        <v>13</v>
      </c>
      <c r="F1726" s="50">
        <v>0</v>
      </c>
      <c r="G1726" s="50">
        <v>33</v>
      </c>
      <c r="H1726" s="50">
        <v>30</v>
      </c>
      <c r="I1726" s="53">
        <f>IF(E1726&gt;0,TIME(F1726,G1726,H1726),"")</f>
        <v>2.326388888888889E-2</v>
      </c>
      <c r="J1726" s="54">
        <f>IF(E1726&gt;0,TIME(F1726,G1726,H1726)/E1726,"")</f>
        <v>1.7895299145299147E-3</v>
      </c>
      <c r="K1726" s="50" t="s">
        <v>921</v>
      </c>
      <c r="L1726" s="50" t="s">
        <v>934</v>
      </c>
      <c r="M1726" s="55">
        <f>IF(D1726&gt;0,0.0416666666666667/J1726,"")</f>
        <v>23.283582089552255</v>
      </c>
      <c r="N1726" s="50">
        <v>0</v>
      </c>
      <c r="O1726" s="50" t="s">
        <v>253</v>
      </c>
      <c r="Q1726" s="151">
        <f>IF("1-Swim"=D1726,J1726*2.4,IF("2-Bike"=D1726,J1726*112,IF("3-Run"=D1726,J1726*26.2,0)))</f>
        <v>0.20042735042735044</v>
      </c>
      <c r="R1726" s="151">
        <f>Q1726/2</f>
        <v>0.10021367521367522</v>
      </c>
      <c r="S1726" s="53">
        <f>J1726*26.2</f>
        <v>4.6885683760683763E-2</v>
      </c>
      <c r="T1726" s="53">
        <f>(J1726+0.0013889)*26.2</f>
        <v>8.3274863760683757E-2</v>
      </c>
      <c r="U1726" s="53">
        <f>S1726/2</f>
        <v>2.3442841880341882E-2</v>
      </c>
      <c r="V1726" s="53">
        <f>T1726/2</f>
        <v>4.1637431880341878E-2</v>
      </c>
      <c r="W1726" s="50">
        <f>RANK(J1726,J:J,1)</f>
        <v>52</v>
      </c>
      <c r="X1726" s="50">
        <f>YEAR(B1726)</f>
        <v>2012</v>
      </c>
      <c r="Y1726" s="50">
        <f>MONTH(B1726)</f>
        <v>8</v>
      </c>
      <c r="Z1726" s="56">
        <f>X1726*100+Y1726</f>
        <v>201208</v>
      </c>
      <c r="AA1726" s="56">
        <f>WEEKNUM(B1726,1)</f>
        <v>32</v>
      </c>
      <c r="AB1726" s="58">
        <f>IF(ISBLANK(B1726)," ",MAX(B1726-B1725-1,0))</f>
        <v>0</v>
      </c>
      <c r="AC1726" s="56">
        <f>DAY(B1726)</f>
        <v>9</v>
      </c>
      <c r="AD1726" s="53">
        <f>U1726+V1726</f>
        <v>6.508027376068376E-2</v>
      </c>
      <c r="AE1726" s="56">
        <f>IF("1-Swim"=D1726,E1726*46.7,IF("2-Bike"=D1726,E1726,IF("3-Run"=D1726,E1726*4.27,0)))</f>
        <v>13</v>
      </c>
    </row>
    <row r="1727" spans="1:31" x14ac:dyDescent="0.25">
      <c r="A1727" s="50">
        <v>1726</v>
      </c>
      <c r="B1727" s="51">
        <v>41131</v>
      </c>
      <c r="C1727" s="75">
        <f>B1727</f>
        <v>41131</v>
      </c>
      <c r="D1727" s="50" t="s">
        <v>1223</v>
      </c>
      <c r="E1727" s="50">
        <v>4</v>
      </c>
      <c r="F1727" s="50">
        <v>0</v>
      </c>
      <c r="G1727" s="50">
        <v>37</v>
      </c>
      <c r="H1727" s="50">
        <v>55</v>
      </c>
      <c r="I1727" s="53">
        <f>IF(E1727&gt;0,TIME(F1727,G1727,H1727),"")</f>
        <v>2.6331018518518517E-2</v>
      </c>
      <c r="J1727" s="54">
        <f>IF(E1727&gt;0,TIME(F1727,G1727,H1727)/E1727,"")</f>
        <v>6.5827546296296294E-3</v>
      </c>
      <c r="K1727" s="50" t="s">
        <v>1022</v>
      </c>
      <c r="L1727" s="50" t="s">
        <v>17</v>
      </c>
      <c r="M1727" s="55">
        <f>IF(D1727&gt;0,0.0416666666666667/J1727,"")</f>
        <v>6.3296703296703347</v>
      </c>
      <c r="N1727" s="50">
        <v>0</v>
      </c>
      <c r="O1727" s="50" t="s">
        <v>253</v>
      </c>
      <c r="Q1727" s="151">
        <f>IF("1-Swim"=D1727,J1727*2.4,IF("2-Bike"=D1727,J1727*112,IF("3-Run"=D1727,J1727*26.2,0)))</f>
        <v>0.1724681712962963</v>
      </c>
      <c r="R1727" s="151">
        <f>Q1727/2</f>
        <v>8.6234085648148148E-2</v>
      </c>
      <c r="S1727" s="53">
        <f>J1727*26.2</f>
        <v>0.1724681712962963</v>
      </c>
      <c r="T1727" s="53">
        <f>(J1727+0.0013889)*26.2</f>
        <v>0.20885735129629629</v>
      </c>
      <c r="U1727" s="53">
        <f>S1727/2</f>
        <v>8.6234085648148148E-2</v>
      </c>
      <c r="V1727" s="53">
        <f>T1727/2</f>
        <v>0.10442867564814814</v>
      </c>
      <c r="W1727" s="50">
        <f>RANK(J1727,J:J,1)</f>
        <v>1072</v>
      </c>
      <c r="X1727" s="50">
        <f>YEAR(B1727)</f>
        <v>2012</v>
      </c>
      <c r="Y1727" s="50">
        <f>MONTH(B1727)</f>
        <v>8</v>
      </c>
      <c r="Z1727" s="56">
        <f>X1727*100+Y1727</f>
        <v>201208</v>
      </c>
      <c r="AA1727" s="56">
        <f>WEEKNUM(B1727,1)</f>
        <v>32</v>
      </c>
      <c r="AB1727" s="58">
        <f>IF(ISBLANK(B1727)," ",MAX(B1727-B1723-1,0))</f>
        <v>2</v>
      </c>
      <c r="AC1727" s="56">
        <f>DAY(B1727)</f>
        <v>10</v>
      </c>
      <c r="AD1727" s="53">
        <f>U1727+V1727</f>
        <v>0.19066276129629628</v>
      </c>
      <c r="AE1727" s="56">
        <f>IF("1-Swim"=D1727,E1727*46.7,IF("2-Bike"=D1727,E1727,IF("3-Run"=D1727,E1727*4.27,0)))</f>
        <v>17.079999999999998</v>
      </c>
    </row>
    <row r="1728" spans="1:31" x14ac:dyDescent="0.25">
      <c r="A1728" s="50">
        <v>1727</v>
      </c>
      <c r="B1728" s="51">
        <v>41133</v>
      </c>
      <c r="C1728" s="75">
        <f>B1728</f>
        <v>41133</v>
      </c>
      <c r="D1728" s="50" t="s">
        <v>1223</v>
      </c>
      <c r="E1728" s="50">
        <v>10</v>
      </c>
      <c r="F1728" s="50">
        <v>1</v>
      </c>
      <c r="G1728" s="50">
        <v>33</v>
      </c>
      <c r="H1728" s="50">
        <v>52</v>
      </c>
      <c r="I1728" s="53">
        <f>IF(E1728&gt;0,TIME(F1728,G1728,H1728),"")</f>
        <v>6.5185185185185179E-2</v>
      </c>
      <c r="J1728" s="54">
        <f>IF(E1728&gt;0,TIME(F1728,G1728,H1728)/E1728,"")</f>
        <v>6.5185185185185181E-3</v>
      </c>
      <c r="K1728" s="50" t="s">
        <v>936</v>
      </c>
      <c r="L1728" s="50" t="s">
        <v>17</v>
      </c>
      <c r="M1728" s="55">
        <f>IF(D1728&gt;0,0.0416666666666667/J1728,"")</f>
        <v>6.3920454545454604</v>
      </c>
      <c r="N1728" s="50">
        <v>0</v>
      </c>
      <c r="O1728" s="50" t="s">
        <v>253</v>
      </c>
      <c r="Q1728" s="151">
        <f>IF("1-Swim"=D1728,J1728*2.4,IF("2-Bike"=D1728,J1728*112,IF("3-Run"=D1728,J1728*26.2,0)))</f>
        <v>0.17078518518518518</v>
      </c>
      <c r="R1728" s="151">
        <f>Q1728/2</f>
        <v>8.5392592592592589E-2</v>
      </c>
      <c r="S1728" s="53">
        <f>J1728*26.2</f>
        <v>0.17078518518518518</v>
      </c>
      <c r="T1728" s="53">
        <f>(J1728+0.0013889)*26.2</f>
        <v>0.20717436518518514</v>
      </c>
      <c r="U1728" s="53">
        <f>S1728/2</f>
        <v>8.5392592592592589E-2</v>
      </c>
      <c r="V1728" s="53">
        <f>T1728/2</f>
        <v>0.10358718259259257</v>
      </c>
      <c r="W1728" s="50">
        <f>RANK(J1728,J:J,1)</f>
        <v>1030</v>
      </c>
      <c r="X1728" s="50">
        <f>YEAR(B1728)</f>
        <v>2012</v>
      </c>
      <c r="Y1728" s="50">
        <f>MONTH(B1728)</f>
        <v>8</v>
      </c>
      <c r="Z1728" s="56">
        <f>X1728*100+Y1728</f>
        <v>201208</v>
      </c>
      <c r="AA1728" s="56">
        <f>WEEKNUM(B1728,1)</f>
        <v>33</v>
      </c>
      <c r="AB1728" s="58">
        <f>IF(ISBLANK(B1728)," ",MAX(B1728-B1727-1,0))</f>
        <v>1</v>
      </c>
      <c r="AC1728" s="56">
        <f>DAY(B1728)</f>
        <v>12</v>
      </c>
      <c r="AD1728" s="53">
        <f>U1728+V1728</f>
        <v>0.18897977518518516</v>
      </c>
      <c r="AE1728" s="56">
        <f>IF("1-Swim"=D1728,E1728*46.7,IF("2-Bike"=D1728,E1728,IF("3-Run"=D1728,E1728*4.27,0)))</f>
        <v>42.699999999999996</v>
      </c>
    </row>
    <row r="1729" spans="1:31" ht="15.75" x14ac:dyDescent="0.3">
      <c r="A1729" s="50">
        <v>1728</v>
      </c>
      <c r="B1729" s="51">
        <v>41133</v>
      </c>
      <c r="C1729" s="75">
        <f>B1729</f>
        <v>41133</v>
      </c>
      <c r="D1729" s="50" t="s">
        <v>1224</v>
      </c>
      <c r="E1729" s="50">
        <v>43.8</v>
      </c>
      <c r="F1729" s="50">
        <v>3</v>
      </c>
      <c r="G1729" s="50">
        <v>2</v>
      </c>
      <c r="H1729" s="50">
        <v>58</v>
      </c>
      <c r="I1729" s="53">
        <f>IF(E1729&gt;0,TIME(F1729,G1729,H1729),"")</f>
        <v>0.12706018518518519</v>
      </c>
      <c r="J1729" s="54">
        <f>IF(E1729&gt;0,TIME(F1729,G1729,H1729)/E1729,"")</f>
        <v>2.9009174699813974E-3</v>
      </c>
      <c r="K1729" s="50" t="s">
        <v>930</v>
      </c>
      <c r="L1729" s="50" t="s">
        <v>1006</v>
      </c>
      <c r="M1729" s="55">
        <f>IF(D1729&gt;0,0.0416666666666667/J1729,"")</f>
        <v>14.363271998542549</v>
      </c>
      <c r="N1729" s="50">
        <v>0</v>
      </c>
      <c r="O1729" s="50" t="s">
        <v>228</v>
      </c>
      <c r="P1729" s="146" t="s">
        <v>1007</v>
      </c>
      <c r="Q1729" s="151">
        <f>IF("1-Swim"=D1729,J1729*2.4,IF("2-Bike"=D1729,J1729*112,IF("3-Run"=D1729,J1729*26.2,0)))</f>
        <v>0.32490275663791651</v>
      </c>
      <c r="R1729" s="151">
        <f>Q1729/2</f>
        <v>0.16245137831895826</v>
      </c>
      <c r="S1729" s="53">
        <f>J1729*26.2</f>
        <v>7.6004037713512607E-2</v>
      </c>
      <c r="T1729" s="53">
        <f>(J1729+0.0013889)*26.2</f>
        <v>0.1123932177135126</v>
      </c>
      <c r="U1729" s="53">
        <f>S1729/2</f>
        <v>3.8002018856756303E-2</v>
      </c>
      <c r="V1729" s="53">
        <f>T1729/2</f>
        <v>5.61966088567563E-2</v>
      </c>
      <c r="W1729" s="50">
        <f>RANK(J1729,J:J,1)</f>
        <v>539</v>
      </c>
      <c r="X1729" s="50">
        <f>YEAR(B1729)</f>
        <v>2012</v>
      </c>
      <c r="Y1729" s="50">
        <f>MONTH(B1729)</f>
        <v>8</v>
      </c>
      <c r="Z1729" s="56">
        <f>X1729*100+Y1729</f>
        <v>201208</v>
      </c>
      <c r="AA1729" s="56">
        <f>WEEKNUM(B1729,1)</f>
        <v>33</v>
      </c>
      <c r="AB1729" s="58">
        <f>IF(ISBLANK(B1729)," ",MAX(B1729-B1728-1,0))</f>
        <v>0</v>
      </c>
      <c r="AC1729" s="56">
        <f>DAY(B1729)</f>
        <v>12</v>
      </c>
      <c r="AD1729" s="53">
        <f>U1729+V1729</f>
        <v>9.4198627713512603E-2</v>
      </c>
      <c r="AE1729" s="56">
        <f>IF("1-Swim"=D1729,E1729*46.7,IF("2-Bike"=D1729,E1729,IF("3-Run"=D1729,E1729*4.27,0)))</f>
        <v>43.8</v>
      </c>
    </row>
    <row r="1730" spans="1:31" x14ac:dyDescent="0.25">
      <c r="A1730" s="50">
        <v>1729</v>
      </c>
      <c r="B1730" s="51">
        <v>41134</v>
      </c>
      <c r="C1730" s="75">
        <f>B1730</f>
        <v>41134</v>
      </c>
      <c r="D1730" s="50" t="s">
        <v>1225</v>
      </c>
      <c r="E1730" s="50">
        <v>1.04</v>
      </c>
      <c r="F1730" s="50">
        <v>0</v>
      </c>
      <c r="G1730" s="50">
        <v>40</v>
      </c>
      <c r="H1730" s="50">
        <v>25</v>
      </c>
      <c r="I1730" s="53">
        <f>IF(E1730&gt;0,TIME(F1730,G1730,H1730),"")</f>
        <v>2.8067129629629626E-2</v>
      </c>
      <c r="J1730" s="54">
        <f>IF(E1730&gt;0,TIME(F1730,G1730,H1730)/E1730,"")</f>
        <v>2.6987624643874639E-2</v>
      </c>
      <c r="K1730" s="50" t="s">
        <v>949</v>
      </c>
      <c r="L1730" s="50" t="s">
        <v>40</v>
      </c>
      <c r="M1730" s="55">
        <f>IF(D1730&gt;0,0.0416666666666667/J1730,"")</f>
        <v>1.5439175257731974</v>
      </c>
      <c r="N1730" s="50">
        <v>0</v>
      </c>
      <c r="O1730" s="50" t="s">
        <v>255</v>
      </c>
      <c r="P1730" s="50" t="s">
        <v>1009</v>
      </c>
      <c r="Q1730" s="151">
        <f>IF("1-Swim"=D1730,J1730*2.4,IF("2-Bike"=D1730,J1730*112,IF("3-Run"=D1730,J1730*26.2,0)))</f>
        <v>6.4770299145299137E-2</v>
      </c>
      <c r="R1730" s="151">
        <f>Q1730/2</f>
        <v>3.2385149572649569E-2</v>
      </c>
      <c r="S1730" s="53">
        <f>J1730*26.2</f>
        <v>0.70707576566951558</v>
      </c>
      <c r="T1730" s="53">
        <f>(J1730+0.0013889)*26.2</f>
        <v>0.74346494566951549</v>
      </c>
      <c r="U1730" s="53">
        <f>S1730/2</f>
        <v>0.35353788283475779</v>
      </c>
      <c r="V1730" s="53">
        <f>T1730/2</f>
        <v>0.37173247283475774</v>
      </c>
      <c r="W1730" s="50">
        <f>RANK(J1730,J:J,1)</f>
        <v>3266</v>
      </c>
      <c r="X1730" s="50">
        <f>YEAR(B1730)</f>
        <v>2012</v>
      </c>
      <c r="Y1730" s="50">
        <f>MONTH(B1730)</f>
        <v>8</v>
      </c>
      <c r="Z1730" s="56">
        <f>X1730*100+Y1730</f>
        <v>201208</v>
      </c>
      <c r="AA1730" s="56">
        <f>WEEKNUM(B1730,1)</f>
        <v>33</v>
      </c>
      <c r="AB1730" s="58">
        <f>IF(ISBLANK(B1730)," ",MAX(B1730-B1726-1,0))</f>
        <v>3</v>
      </c>
      <c r="AC1730" s="56">
        <f>DAY(B1730)</f>
        <v>13</v>
      </c>
      <c r="AD1730" s="53">
        <f>U1730+V1730</f>
        <v>0.72527035566951548</v>
      </c>
      <c r="AE1730" s="56">
        <f>IF("1-Swim"=D1730,E1730*46.7,IF("2-Bike"=D1730,E1730,IF("3-Run"=D1730,E1730*4.27,0)))</f>
        <v>48.568000000000005</v>
      </c>
    </row>
    <row r="1731" spans="1:31" x14ac:dyDescent="0.25">
      <c r="A1731" s="50">
        <v>1730</v>
      </c>
      <c r="B1731" s="51">
        <v>41135</v>
      </c>
      <c r="C1731" s="75">
        <f>B1731</f>
        <v>41135</v>
      </c>
      <c r="D1731" s="50" t="s">
        <v>1223</v>
      </c>
      <c r="E1731" s="50">
        <v>4</v>
      </c>
      <c r="F1731" s="50">
        <v>0</v>
      </c>
      <c r="G1731" s="50">
        <v>38</v>
      </c>
      <c r="H1731" s="50">
        <v>24</v>
      </c>
      <c r="I1731" s="53">
        <f>IF(E1731&gt;0,TIME(F1731,G1731,H1731),"")</f>
        <v>2.6666666666666668E-2</v>
      </c>
      <c r="J1731" s="54">
        <f>IF(E1731&gt;0,TIME(F1731,G1731,H1731)/E1731,"")</f>
        <v>6.6666666666666671E-3</v>
      </c>
      <c r="K1731" s="50" t="s">
        <v>1022</v>
      </c>
      <c r="L1731" s="50" t="s">
        <v>17</v>
      </c>
      <c r="M1731" s="55">
        <f>IF(D1731&gt;0,0.0416666666666667/J1731,"")</f>
        <v>6.2500000000000044</v>
      </c>
      <c r="N1731" s="50">
        <v>0</v>
      </c>
      <c r="O1731" s="50" t="s">
        <v>253</v>
      </c>
      <c r="Q1731" s="151">
        <f>IF("1-Swim"=D1731,J1731*2.4,IF("2-Bike"=D1731,J1731*112,IF("3-Run"=D1731,J1731*26.2,0)))</f>
        <v>0.17466666666666666</v>
      </c>
      <c r="R1731" s="151">
        <f>Q1731/2</f>
        <v>8.7333333333333332E-2</v>
      </c>
      <c r="S1731" s="53">
        <f>J1731*26.2</f>
        <v>0.17466666666666666</v>
      </c>
      <c r="T1731" s="53">
        <f>(J1731+0.0013889)*26.2</f>
        <v>0.21105584666666666</v>
      </c>
      <c r="U1731" s="53">
        <f>S1731/2</f>
        <v>8.7333333333333332E-2</v>
      </c>
      <c r="V1731" s="53">
        <f>T1731/2</f>
        <v>0.10552792333333333</v>
      </c>
      <c r="W1731" s="50">
        <f>RANK(J1731,J:J,1)</f>
        <v>1156</v>
      </c>
      <c r="X1731" s="50">
        <f>YEAR(B1731)</f>
        <v>2012</v>
      </c>
      <c r="Y1731" s="50">
        <f>MONTH(B1731)</f>
        <v>8</v>
      </c>
      <c r="Z1731" s="56">
        <f>X1731*100+Y1731</f>
        <v>201208</v>
      </c>
      <c r="AA1731" s="56">
        <f>WEEKNUM(B1731,1)</f>
        <v>33</v>
      </c>
      <c r="AB1731" s="58">
        <f>IF(ISBLANK(B1731)," ",MAX(B1731-B1730-1,0))</f>
        <v>0</v>
      </c>
      <c r="AC1731" s="56">
        <f>DAY(B1731)</f>
        <v>14</v>
      </c>
      <c r="AD1731" s="53">
        <f>U1731+V1731</f>
        <v>0.19286125666666665</v>
      </c>
      <c r="AE1731" s="56">
        <f>IF("1-Swim"=D1731,E1731*46.7,IF("2-Bike"=D1731,E1731,IF("3-Run"=D1731,E1731*4.27,0)))</f>
        <v>17.079999999999998</v>
      </c>
    </row>
    <row r="1732" spans="1:31" x14ac:dyDescent="0.25">
      <c r="A1732" s="50">
        <v>1731</v>
      </c>
      <c r="B1732" s="51">
        <v>41136</v>
      </c>
      <c r="C1732" s="75">
        <f>B1732</f>
        <v>41136</v>
      </c>
      <c r="D1732" s="50" t="s">
        <v>1224</v>
      </c>
      <c r="E1732" s="50">
        <v>8.5</v>
      </c>
      <c r="F1732" s="50">
        <v>0</v>
      </c>
      <c r="G1732" s="50">
        <v>30</v>
      </c>
      <c r="H1732" s="50">
        <v>0</v>
      </c>
      <c r="I1732" s="53">
        <f>IF(E1732&gt;0,TIME(F1732,G1732,H1732),"")</f>
        <v>2.0833333333333332E-2</v>
      </c>
      <c r="J1732" s="54">
        <f>IF(E1732&gt;0,TIME(F1732,G1732,H1732)/E1732,"")</f>
        <v>2.4509803921568627E-3</v>
      </c>
      <c r="K1732" s="50" t="s">
        <v>921</v>
      </c>
      <c r="L1732" s="50" t="s">
        <v>977</v>
      </c>
      <c r="M1732" s="55">
        <f>IF(D1732&gt;0,0.0416666666666667/J1732,"")</f>
        <v>17.000000000000014</v>
      </c>
      <c r="N1732" s="50">
        <v>0</v>
      </c>
      <c r="O1732" s="50" t="s">
        <v>253</v>
      </c>
      <c r="P1732" s="50" t="s">
        <v>1010</v>
      </c>
      <c r="Q1732" s="151">
        <f>IF("1-Swim"=D1732,J1732*2.4,IF("2-Bike"=D1732,J1732*112,IF("3-Run"=D1732,J1732*26.2,0)))</f>
        <v>0.27450980392156865</v>
      </c>
      <c r="R1732" s="151">
        <f>Q1732/2</f>
        <v>0.13725490196078433</v>
      </c>
      <c r="S1732" s="53">
        <f>J1732*26.2</f>
        <v>6.4215686274509798E-2</v>
      </c>
      <c r="T1732" s="53">
        <f>(J1732+0.0013889)*26.2</f>
        <v>0.1006048662745098</v>
      </c>
      <c r="U1732" s="53">
        <f>S1732/2</f>
        <v>3.2107843137254899E-2</v>
      </c>
      <c r="V1732" s="53">
        <f>T1732/2</f>
        <v>5.0302433137254902E-2</v>
      </c>
      <c r="W1732" s="50">
        <f>RANK(J1732,J:J,1)</f>
        <v>287</v>
      </c>
      <c r="X1732" s="50">
        <f>YEAR(B1732)</f>
        <v>2012</v>
      </c>
      <c r="Y1732" s="50">
        <f>MONTH(B1732)</f>
        <v>8</v>
      </c>
      <c r="Z1732" s="56">
        <f>X1732*100+Y1732</f>
        <v>201208</v>
      </c>
      <c r="AA1732" s="56">
        <f>WEEKNUM(B1732,1)</f>
        <v>33</v>
      </c>
      <c r="AB1732" s="58">
        <f>IF(ISBLANK(B1732)," ",MAX(B1732-B1731-1,0))</f>
        <v>0</v>
      </c>
      <c r="AC1732" s="56">
        <f>DAY(B1732)</f>
        <v>15</v>
      </c>
      <c r="AD1732" s="53">
        <f>U1732+V1732</f>
        <v>8.2410276274509808E-2</v>
      </c>
      <c r="AE1732" s="56">
        <f>IF("1-Swim"=D1732,E1732*46.7,IF("2-Bike"=D1732,E1732,IF("3-Run"=D1732,E1732*4.27,0)))</f>
        <v>8.5</v>
      </c>
    </row>
    <row r="1733" spans="1:31" x14ac:dyDescent="0.25">
      <c r="A1733" s="50">
        <v>1732</v>
      </c>
      <c r="B1733" s="51">
        <v>41137</v>
      </c>
      <c r="C1733" s="75">
        <f>B1733</f>
        <v>41137</v>
      </c>
      <c r="D1733" s="50" t="s">
        <v>1223</v>
      </c>
      <c r="E1733" s="50">
        <v>4.09</v>
      </c>
      <c r="F1733" s="50">
        <v>0</v>
      </c>
      <c r="G1733" s="50">
        <v>43</v>
      </c>
      <c r="H1733" s="50">
        <v>3</v>
      </c>
      <c r="I1733" s="53">
        <f>IF(E1733&gt;0,TIME(F1733,G1733,H1733),"")</f>
        <v>2.989583333333333E-2</v>
      </c>
      <c r="J1733" s="54">
        <f>IF(E1733&gt;0,TIME(F1733,G1733,H1733)/E1733,"")</f>
        <v>7.3094947025264864E-3</v>
      </c>
      <c r="K1733" s="50" t="s">
        <v>1022</v>
      </c>
      <c r="L1733" s="50" t="s">
        <v>935</v>
      </c>
      <c r="M1733" s="55">
        <f>IF(D1733&gt;0,0.0416666666666667/J1733,"")</f>
        <v>5.7003484320557547</v>
      </c>
      <c r="N1733" s="50">
        <v>0</v>
      </c>
      <c r="O1733" s="50" t="s">
        <v>184</v>
      </c>
      <c r="P1733" s="50" t="s">
        <v>1011</v>
      </c>
      <c r="Q1733" s="151">
        <f>IF("1-Swim"=D1733,J1733*2.4,IF("2-Bike"=D1733,J1733*112,IF("3-Run"=D1733,J1733*26.2,0)))</f>
        <v>0.19150876120619395</v>
      </c>
      <c r="R1733" s="151">
        <f>Q1733/2</f>
        <v>9.5754380603096975E-2</v>
      </c>
      <c r="S1733" s="53">
        <f>J1733*26.2</f>
        <v>0.19150876120619395</v>
      </c>
      <c r="T1733" s="53">
        <f>(J1733+0.0013889)*26.2</f>
        <v>0.22789794120619394</v>
      </c>
      <c r="U1733" s="53">
        <f>S1733/2</f>
        <v>9.5754380603096975E-2</v>
      </c>
      <c r="V1733" s="53">
        <f>T1733/2</f>
        <v>0.11394897060309697</v>
      </c>
      <c r="W1733" s="50">
        <f>RANK(J1733,J:J,1)</f>
        <v>1902</v>
      </c>
      <c r="X1733" s="50">
        <f>YEAR(B1733)</f>
        <v>2012</v>
      </c>
      <c r="Y1733" s="50">
        <f>MONTH(B1733)</f>
        <v>8</v>
      </c>
      <c r="Z1733" s="56">
        <f>X1733*100+Y1733</f>
        <v>201208</v>
      </c>
      <c r="AA1733" s="56">
        <f>WEEKNUM(B1733,1)</f>
        <v>33</v>
      </c>
      <c r="AB1733" s="58">
        <f>IF(ISBLANK(B1733)," ",MAX(B1733-B1729-1,0))</f>
        <v>3</v>
      </c>
      <c r="AC1733" s="56">
        <f>DAY(B1733)</f>
        <v>16</v>
      </c>
      <c r="AD1733" s="53">
        <f>U1733+V1733</f>
        <v>0.20970335120619393</v>
      </c>
      <c r="AE1733" s="56">
        <f>IF("1-Swim"=D1733,E1733*46.7,IF("2-Bike"=D1733,E1733,IF("3-Run"=D1733,E1733*4.27,0)))</f>
        <v>17.464299999999998</v>
      </c>
    </row>
    <row r="1734" spans="1:31" x14ac:dyDescent="0.25">
      <c r="A1734" s="50">
        <v>1733</v>
      </c>
      <c r="B1734" s="51">
        <v>41138</v>
      </c>
      <c r="C1734" s="75">
        <f>B1734</f>
        <v>41138</v>
      </c>
      <c r="D1734" s="50" t="s">
        <v>1223</v>
      </c>
      <c r="E1734" s="50">
        <v>3.1</v>
      </c>
      <c r="F1734" s="50">
        <v>0</v>
      </c>
      <c r="G1734" s="50">
        <v>29</v>
      </c>
      <c r="H1734" s="50">
        <v>4</v>
      </c>
      <c r="I1734" s="53">
        <f>IF(E1734&gt;0,TIME(F1734,G1734,H1734),"")</f>
        <v>2.0185185185185184E-2</v>
      </c>
      <c r="J1734" s="54">
        <f>IF(E1734&gt;0,TIME(F1734,G1734,H1734)/E1734,"")</f>
        <v>6.5113500597371561E-3</v>
      </c>
      <c r="K1734" s="50" t="s">
        <v>1022</v>
      </c>
      <c r="L1734" s="50" t="s">
        <v>927</v>
      </c>
      <c r="M1734" s="55">
        <f>IF(D1734&gt;0,0.0416666666666667/J1734,"")</f>
        <v>6.3990825688073452</v>
      </c>
      <c r="N1734" s="50">
        <v>0</v>
      </c>
      <c r="O1734" s="50" t="s">
        <v>184</v>
      </c>
      <c r="P1734" s="50" t="s">
        <v>1012</v>
      </c>
      <c r="Q1734" s="151">
        <f>IF("1-Swim"=D1734,J1734*2.4,IF("2-Bike"=D1734,J1734*112,IF("3-Run"=D1734,J1734*26.2,0)))</f>
        <v>0.17059737156511348</v>
      </c>
      <c r="R1734" s="151">
        <f>Q1734/2</f>
        <v>8.5298685782556741E-2</v>
      </c>
      <c r="S1734" s="53">
        <f>J1734*26.2</f>
        <v>0.17059737156511348</v>
      </c>
      <c r="T1734" s="53">
        <f>(J1734+0.0013889)*26.2</f>
        <v>0.20698655156511347</v>
      </c>
      <c r="U1734" s="53">
        <f>S1734/2</f>
        <v>8.5298685782556741E-2</v>
      </c>
      <c r="V1734" s="53">
        <f>T1734/2</f>
        <v>0.10349327578255674</v>
      </c>
      <c r="W1734" s="50">
        <f>RANK(J1734,J:J,1)</f>
        <v>1023</v>
      </c>
      <c r="X1734" s="50">
        <f>YEAR(B1734)</f>
        <v>2012</v>
      </c>
      <c r="Y1734" s="50">
        <f>MONTH(B1734)</f>
        <v>8</v>
      </c>
      <c r="Z1734" s="56">
        <f>X1734*100+Y1734</f>
        <v>201208</v>
      </c>
      <c r="AA1734" s="56">
        <f>WEEKNUM(B1734,1)</f>
        <v>33</v>
      </c>
      <c r="AB1734" s="58">
        <f>IF(ISBLANK(B1734)," ",MAX(B1734-B1733-1,0))</f>
        <v>0</v>
      </c>
      <c r="AC1734" s="56">
        <f>DAY(B1734)</f>
        <v>17</v>
      </c>
      <c r="AD1734" s="53">
        <f>U1734+V1734</f>
        <v>0.18879196156511346</v>
      </c>
      <c r="AE1734" s="56">
        <f>IF("1-Swim"=D1734,E1734*46.7,IF("2-Bike"=D1734,E1734,IF("3-Run"=D1734,E1734*4.27,0)))</f>
        <v>13.236999999999998</v>
      </c>
    </row>
    <row r="1735" spans="1:31" x14ac:dyDescent="0.25">
      <c r="A1735" s="50">
        <v>1734</v>
      </c>
      <c r="B1735" s="51">
        <v>41140</v>
      </c>
      <c r="C1735" s="75">
        <f>B1735</f>
        <v>41140</v>
      </c>
      <c r="D1735" s="50" t="s">
        <v>1223</v>
      </c>
      <c r="E1735" s="50">
        <v>6.5</v>
      </c>
      <c r="F1735" s="50">
        <v>1</v>
      </c>
      <c r="G1735" s="50">
        <v>0</v>
      </c>
      <c r="H1735" s="50">
        <v>8</v>
      </c>
      <c r="I1735" s="53">
        <f>IF(E1735&gt;0,TIME(F1735,G1735,H1735),"")</f>
        <v>4.1759259259259253E-2</v>
      </c>
      <c r="J1735" s="54">
        <f>IF(E1735&gt;0,TIME(F1735,G1735,H1735)/E1735,"")</f>
        <v>6.4245014245014236E-3</v>
      </c>
      <c r="K1735" s="50" t="s">
        <v>936</v>
      </c>
      <c r="L1735" s="50" t="s">
        <v>17</v>
      </c>
      <c r="M1735" s="55">
        <f>IF(D1735&gt;0,0.0416666666666667/J1735,"")</f>
        <v>6.4855875831485648</v>
      </c>
      <c r="N1735" s="50">
        <v>0</v>
      </c>
      <c r="O1735" s="50" t="s">
        <v>253</v>
      </c>
      <c r="Q1735" s="151">
        <f>IF("1-Swim"=D1735,J1735*2.4,IF("2-Bike"=D1735,J1735*112,IF("3-Run"=D1735,J1735*26.2,0)))</f>
        <v>0.16832193732193729</v>
      </c>
      <c r="R1735" s="151">
        <f>Q1735/2</f>
        <v>8.4160968660968644E-2</v>
      </c>
      <c r="S1735" s="53">
        <f>J1735*26.2</f>
        <v>0.16832193732193729</v>
      </c>
      <c r="T1735" s="53">
        <f>(J1735+0.0013889)*26.2</f>
        <v>0.20471111732193728</v>
      </c>
      <c r="U1735" s="53">
        <f>S1735/2</f>
        <v>8.4160968660968644E-2</v>
      </c>
      <c r="V1735" s="53">
        <f>T1735/2</f>
        <v>0.10235555866096864</v>
      </c>
      <c r="W1735" s="50">
        <f>RANK(J1735,J:J,1)</f>
        <v>951</v>
      </c>
      <c r="X1735" s="50">
        <f>YEAR(B1735)</f>
        <v>2012</v>
      </c>
      <c r="Y1735" s="50">
        <f>MONTH(B1735)</f>
        <v>8</v>
      </c>
      <c r="Z1735" s="56">
        <f>X1735*100+Y1735</f>
        <v>201208</v>
      </c>
      <c r="AA1735" s="56">
        <f>WEEKNUM(B1735,1)</f>
        <v>34</v>
      </c>
      <c r="AB1735" s="58">
        <f>IF(ISBLANK(B1735)," ",MAX(B1735-B1734-1,0))</f>
        <v>1</v>
      </c>
      <c r="AC1735" s="56">
        <f>DAY(B1735)</f>
        <v>19</v>
      </c>
      <c r="AD1735" s="53">
        <f>U1735+V1735</f>
        <v>0.1865165273219373</v>
      </c>
      <c r="AE1735" s="56">
        <f>IF("1-Swim"=D1735,E1735*46.7,IF("2-Bike"=D1735,E1735,IF("3-Run"=D1735,E1735*4.27,0)))</f>
        <v>27.754999999999995</v>
      </c>
    </row>
    <row r="1736" spans="1:31" ht="15.75" x14ac:dyDescent="0.3">
      <c r="A1736" s="50">
        <v>1735</v>
      </c>
      <c r="B1736" s="51">
        <v>41140</v>
      </c>
      <c r="C1736" s="75">
        <f>B1736</f>
        <v>41140</v>
      </c>
      <c r="D1736" s="50" t="s">
        <v>1224</v>
      </c>
      <c r="E1736" s="50">
        <v>27.3</v>
      </c>
      <c r="F1736" s="50">
        <v>1</v>
      </c>
      <c r="G1736" s="50">
        <v>56</v>
      </c>
      <c r="H1736" s="50">
        <v>9</v>
      </c>
      <c r="I1736" s="53">
        <f>IF(E1736&gt;0,TIME(F1736,G1736,H1736),"")</f>
        <v>8.0659722222222216E-2</v>
      </c>
      <c r="J1736" s="54">
        <f>IF(E1736&gt;0,TIME(F1736,G1736,H1736)/E1736,"")</f>
        <v>2.9545685795685792E-3</v>
      </c>
      <c r="K1736" s="50" t="s">
        <v>930</v>
      </c>
      <c r="L1736" s="50" t="s">
        <v>1013</v>
      </c>
      <c r="M1736" s="55">
        <f>IF(D1736&gt;0,0.0416666666666667/J1736,"")</f>
        <v>14.102453723633246</v>
      </c>
      <c r="N1736" s="50">
        <v>0</v>
      </c>
      <c r="O1736" s="50" t="s">
        <v>255</v>
      </c>
      <c r="P1736" s="146" t="s">
        <v>1014</v>
      </c>
      <c r="Q1736" s="151">
        <f>IF("1-Swim"=D1736,J1736*2.4,IF("2-Bike"=D1736,J1736*112,IF("3-Run"=D1736,J1736*26.2,0)))</f>
        <v>0.33091168091168088</v>
      </c>
      <c r="R1736" s="151">
        <f>Q1736/2</f>
        <v>0.16545584045584044</v>
      </c>
      <c r="S1736" s="53">
        <f>J1736*26.2</f>
        <v>7.7409696784696766E-2</v>
      </c>
      <c r="T1736" s="53">
        <f>(J1736+0.0013889)*26.2</f>
        <v>0.11379887678469677</v>
      </c>
      <c r="U1736" s="53">
        <f>S1736/2</f>
        <v>3.8704848392348383E-2</v>
      </c>
      <c r="V1736" s="53">
        <f>T1736/2</f>
        <v>5.6899438392348387E-2</v>
      </c>
      <c r="W1736" s="50">
        <f>RANK(J1736,J:J,1)</f>
        <v>557</v>
      </c>
      <c r="X1736" s="50">
        <f>YEAR(B1736)</f>
        <v>2012</v>
      </c>
      <c r="Y1736" s="50">
        <f>MONTH(B1736)</f>
        <v>8</v>
      </c>
      <c r="Z1736" s="56">
        <f>X1736*100+Y1736</f>
        <v>201208</v>
      </c>
      <c r="AA1736" s="56">
        <f>WEEKNUM(B1736,1)</f>
        <v>34</v>
      </c>
      <c r="AB1736" s="58">
        <f>IF(ISBLANK(B1736)," ",MAX(B1736-B1732-1,0))</f>
        <v>3</v>
      </c>
      <c r="AC1736" s="56">
        <f>DAY(B1736)</f>
        <v>19</v>
      </c>
      <c r="AD1736" s="53">
        <f>U1736+V1736</f>
        <v>9.5604286784696763E-2</v>
      </c>
      <c r="AE1736" s="56">
        <f>IF("1-Swim"=D1736,E1736*46.7,IF("2-Bike"=D1736,E1736,IF("3-Run"=D1736,E1736*4.27,0)))</f>
        <v>27.3</v>
      </c>
    </row>
    <row r="1737" spans="1:31" x14ac:dyDescent="0.25">
      <c r="A1737" s="50">
        <v>1736</v>
      </c>
      <c r="B1737" s="51">
        <v>41142</v>
      </c>
      <c r="C1737" s="75">
        <f>B1737</f>
        <v>41142</v>
      </c>
      <c r="D1737" s="50" t="s">
        <v>1224</v>
      </c>
      <c r="E1737" s="50">
        <v>13.75</v>
      </c>
      <c r="F1737" s="50">
        <v>0</v>
      </c>
      <c r="G1737" s="50">
        <v>35</v>
      </c>
      <c r="H1737" s="50">
        <v>15</v>
      </c>
      <c r="I1737" s="53">
        <f>IF(E1737&gt;0,TIME(F1737,G1737,H1737),"")</f>
        <v>2.4479166666666666E-2</v>
      </c>
      <c r="J1737" s="54">
        <f>IF(E1737&gt;0,TIME(F1737,G1737,H1737)/E1737,"")</f>
        <v>1.7803030303030303E-3</v>
      </c>
      <c r="K1737" s="50" t="s">
        <v>921</v>
      </c>
      <c r="L1737" s="50" t="s">
        <v>934</v>
      </c>
      <c r="M1737" s="55">
        <f>IF(D1737&gt;0,0.0416666666666667/J1737,"")</f>
        <v>23.404255319148955</v>
      </c>
      <c r="N1737" s="50">
        <v>0</v>
      </c>
      <c r="O1737" s="50" t="s">
        <v>253</v>
      </c>
      <c r="Q1737" s="151">
        <f>IF("1-Swim"=D1737,J1737*2.4,IF("2-Bike"=D1737,J1737*112,IF("3-Run"=D1737,J1737*26.2,0)))</f>
        <v>0.1993939393939394</v>
      </c>
      <c r="R1737" s="151">
        <f>Q1737/2</f>
        <v>9.9696969696969701E-2</v>
      </c>
      <c r="S1737" s="53">
        <f>J1737*26.2</f>
        <v>4.664393939393939E-2</v>
      </c>
      <c r="T1737" s="53">
        <f>(J1737+0.0013889)*26.2</f>
        <v>8.3033119393939397E-2</v>
      </c>
      <c r="U1737" s="53">
        <f>S1737/2</f>
        <v>2.3321969696969695E-2</v>
      </c>
      <c r="V1737" s="53">
        <f>T1737/2</f>
        <v>4.1516559696969699E-2</v>
      </c>
      <c r="W1737" s="50">
        <f>RANK(J1737,J:J,1)</f>
        <v>47</v>
      </c>
      <c r="X1737" s="50">
        <f>YEAR(B1737)</f>
        <v>2012</v>
      </c>
      <c r="Y1737" s="50">
        <f>MONTH(B1737)</f>
        <v>8</v>
      </c>
      <c r="Z1737" s="56">
        <f>X1737*100+Y1737</f>
        <v>201208</v>
      </c>
      <c r="AA1737" s="56">
        <f>WEEKNUM(B1737,1)</f>
        <v>34</v>
      </c>
      <c r="AB1737" s="58">
        <f>IF(ISBLANK(B1737)," ",MAX(B1737-B1736-1,0))</f>
        <v>1</v>
      </c>
      <c r="AC1737" s="56">
        <f>DAY(B1737)</f>
        <v>21</v>
      </c>
      <c r="AD1737" s="53">
        <f>U1737+V1737</f>
        <v>6.4838529393939387E-2</v>
      </c>
      <c r="AE1737" s="56">
        <f>IF("1-Swim"=D1737,E1737*46.7,IF("2-Bike"=D1737,E1737,IF("3-Run"=D1737,E1737*4.27,0)))</f>
        <v>13.75</v>
      </c>
    </row>
    <row r="1738" spans="1:31" x14ac:dyDescent="0.25">
      <c r="A1738" s="50">
        <v>1737</v>
      </c>
      <c r="B1738" s="51">
        <v>41143</v>
      </c>
      <c r="C1738" s="75">
        <f>B1738</f>
        <v>41143</v>
      </c>
      <c r="D1738" s="50" t="s">
        <v>1223</v>
      </c>
      <c r="E1738" s="50">
        <v>3.1</v>
      </c>
      <c r="F1738" s="50">
        <v>0</v>
      </c>
      <c r="G1738" s="50">
        <v>30</v>
      </c>
      <c r="H1738" s="50">
        <v>25</v>
      </c>
      <c r="I1738" s="53">
        <f>IF(E1738&gt;0,TIME(F1738,G1738,H1738),"")</f>
        <v>2.1122685185185185E-2</v>
      </c>
      <c r="J1738" s="54">
        <f>IF(E1738&gt;0,TIME(F1738,G1738,H1738)/E1738,"")</f>
        <v>6.8137694145758657E-3</v>
      </c>
      <c r="K1738" s="50" t="s">
        <v>1022</v>
      </c>
      <c r="L1738" s="50" t="s">
        <v>927</v>
      </c>
      <c r="M1738" s="55">
        <f>IF(D1738&gt;0,0.0416666666666667/J1738,"")</f>
        <v>6.11506849315069</v>
      </c>
      <c r="N1738" s="50">
        <v>0</v>
      </c>
      <c r="O1738" s="50" t="s">
        <v>255</v>
      </c>
      <c r="Q1738" s="151">
        <f>IF("1-Swim"=D1738,J1738*2.4,IF("2-Bike"=D1738,J1738*112,IF("3-Run"=D1738,J1738*26.2,0)))</f>
        <v>0.17852075866188769</v>
      </c>
      <c r="R1738" s="151">
        <f>Q1738/2</f>
        <v>8.9260379330943843E-2</v>
      </c>
      <c r="S1738" s="53">
        <f>J1738*26.2</f>
        <v>0.17852075866188769</v>
      </c>
      <c r="T1738" s="53">
        <f>(J1738+0.0013889)*26.2</f>
        <v>0.21490993866188768</v>
      </c>
      <c r="U1738" s="53">
        <f>S1738/2</f>
        <v>8.9260379330943843E-2</v>
      </c>
      <c r="V1738" s="53">
        <f>T1738/2</f>
        <v>0.10745496933094384</v>
      </c>
      <c r="W1738" s="50">
        <f>RANK(J1738,J:J,1)</f>
        <v>1320</v>
      </c>
      <c r="X1738" s="50">
        <f>YEAR(B1738)</f>
        <v>2012</v>
      </c>
      <c r="Y1738" s="50">
        <f>MONTH(B1738)</f>
        <v>8</v>
      </c>
      <c r="Z1738" s="56">
        <f>X1738*100+Y1738</f>
        <v>201208</v>
      </c>
      <c r="AA1738" s="56">
        <f>WEEKNUM(B1738,1)</f>
        <v>34</v>
      </c>
      <c r="AB1738" s="58">
        <f>IF(ISBLANK(B1738)," ",MAX(B1738-B1737-1,0))</f>
        <v>0</v>
      </c>
      <c r="AC1738" s="56">
        <f>DAY(B1738)</f>
        <v>22</v>
      </c>
      <c r="AD1738" s="53">
        <f>U1738+V1738</f>
        <v>0.19671534866188767</v>
      </c>
      <c r="AE1738" s="56">
        <f>IF("1-Swim"=D1738,E1738*46.7,IF("2-Bike"=D1738,E1738,IF("3-Run"=D1738,E1738*4.27,0)))</f>
        <v>13.236999999999998</v>
      </c>
    </row>
    <row r="1739" spans="1:31" x14ac:dyDescent="0.25">
      <c r="A1739" s="50">
        <v>1738</v>
      </c>
      <c r="B1739" s="51">
        <v>41147</v>
      </c>
      <c r="C1739" s="75">
        <f>B1739</f>
        <v>41147</v>
      </c>
      <c r="D1739" s="50" t="s">
        <v>1225</v>
      </c>
      <c r="E1739" s="50">
        <v>1.2</v>
      </c>
      <c r="F1739" s="50">
        <v>0</v>
      </c>
      <c r="G1739" s="50">
        <v>46</v>
      </c>
      <c r="H1739" s="50">
        <v>44</v>
      </c>
      <c r="I1739" s="53">
        <f>IF(E1739&gt;0,TIME(F1739,G1739,H1739),"")</f>
        <v>3.24537037037037E-2</v>
      </c>
      <c r="J1739" s="54">
        <f>IF(E1739&gt;0,TIME(F1739,G1739,H1739)/E1739,"")</f>
        <v>2.7044753086419751E-2</v>
      </c>
      <c r="K1739" s="50" t="s">
        <v>988</v>
      </c>
      <c r="L1739" s="50" t="s">
        <v>1015</v>
      </c>
      <c r="M1739" s="55">
        <f>IF(D1739&gt;0,0.0416666666666667/J1739,"")</f>
        <v>1.5406562054208286</v>
      </c>
      <c r="N1739" s="50">
        <v>0</v>
      </c>
      <c r="O1739" s="50" t="s">
        <v>255</v>
      </c>
      <c r="Q1739" s="151">
        <f>IF("1-Swim"=D1739,J1739*2.4,IF("2-Bike"=D1739,J1739*112,IF("3-Run"=D1739,J1739*26.2,0)))</f>
        <v>6.49074074074074E-2</v>
      </c>
      <c r="R1739" s="151">
        <f>Q1739/2</f>
        <v>3.24537037037037E-2</v>
      </c>
      <c r="S1739" s="53">
        <f>J1739*26.2</f>
        <v>0.70857253086419747</v>
      </c>
      <c r="T1739" s="53">
        <f>(J1739+0.0013889)*26.2</f>
        <v>0.74496171086419738</v>
      </c>
      <c r="U1739" s="53">
        <f>S1739/2</f>
        <v>0.35428626543209873</v>
      </c>
      <c r="V1739" s="53">
        <f>T1739/2</f>
        <v>0.37248085543209869</v>
      </c>
      <c r="W1739" s="50">
        <f>RANK(J1739,J:J,1)</f>
        <v>3268</v>
      </c>
      <c r="X1739" s="50">
        <f>YEAR(B1739)</f>
        <v>2012</v>
      </c>
      <c r="Y1739" s="50">
        <f>MONTH(B1739)</f>
        <v>8</v>
      </c>
      <c r="Z1739" s="56">
        <f>X1739*100+Y1739</f>
        <v>201208</v>
      </c>
      <c r="AA1739" s="56">
        <f>WEEKNUM(B1739,1)</f>
        <v>35</v>
      </c>
      <c r="AB1739" s="58">
        <f>IF(ISBLANK(B1739)," ",MAX(B1739-B1735-1,0))</f>
        <v>6</v>
      </c>
      <c r="AC1739" s="56">
        <f>DAY(B1739)</f>
        <v>26</v>
      </c>
      <c r="AD1739" s="53">
        <f>U1739+V1739</f>
        <v>0.72676712086419748</v>
      </c>
      <c r="AE1739" s="56">
        <f>IF("1-Swim"=D1739,E1739*46.7,IF("2-Bike"=D1739,E1739,IF("3-Run"=D1739,E1739*4.27,0)))</f>
        <v>56.04</v>
      </c>
    </row>
    <row r="1740" spans="1:31" x14ac:dyDescent="0.25">
      <c r="A1740" s="50">
        <v>1739</v>
      </c>
      <c r="B1740" s="51">
        <v>41147</v>
      </c>
      <c r="C1740" s="75">
        <f>B1740</f>
        <v>41147</v>
      </c>
      <c r="D1740" s="50" t="s">
        <v>1224</v>
      </c>
      <c r="E1740" s="50">
        <v>56</v>
      </c>
      <c r="F1740" s="50">
        <v>2</v>
      </c>
      <c r="G1740" s="50">
        <v>56</v>
      </c>
      <c r="H1740" s="50">
        <v>18</v>
      </c>
      <c r="I1740" s="53">
        <f>IF(E1740&gt;0,TIME(F1740,G1740,H1740),"")</f>
        <v>0.12243055555555556</v>
      </c>
      <c r="J1740" s="54">
        <f>IF(E1740&gt;0,TIME(F1740,G1740,H1740)/E1740,"")</f>
        <v>2.1862599206349206E-3</v>
      </c>
      <c r="K1740" s="50" t="s">
        <v>930</v>
      </c>
      <c r="L1740" s="50" t="s">
        <v>1015</v>
      </c>
      <c r="M1740" s="55">
        <f>IF(D1740&gt;0,0.0416666666666667/J1740,"")</f>
        <v>19.058423142370973</v>
      </c>
      <c r="N1740" s="50">
        <v>0</v>
      </c>
      <c r="O1740" s="50" t="s">
        <v>255</v>
      </c>
      <c r="Q1740" s="151">
        <f>IF("1-Swim"=D1740,J1740*2.4,IF("2-Bike"=D1740,J1740*112,IF("3-Run"=D1740,J1740*26.2,0)))</f>
        <v>0.24486111111111111</v>
      </c>
      <c r="R1740" s="151">
        <f>Q1740/2</f>
        <v>0.12243055555555556</v>
      </c>
      <c r="S1740" s="53">
        <f>J1740*26.2</f>
        <v>5.7280009920634915E-2</v>
      </c>
      <c r="T1740" s="53">
        <f>(J1740+0.0013889)*26.2</f>
        <v>9.3669189920634915E-2</v>
      </c>
      <c r="U1740" s="53">
        <f>S1740/2</f>
        <v>2.8640004960317458E-2</v>
      </c>
      <c r="V1740" s="53">
        <f>T1740/2</f>
        <v>4.6834594960317458E-2</v>
      </c>
      <c r="W1740" s="50">
        <f>RANK(J1740,J:J,1)</f>
        <v>214</v>
      </c>
      <c r="X1740" s="50">
        <f>YEAR(B1740)</f>
        <v>2012</v>
      </c>
      <c r="Y1740" s="50">
        <f>MONTH(B1740)</f>
        <v>8</v>
      </c>
      <c r="Z1740" s="56">
        <f>X1740*100+Y1740</f>
        <v>201208</v>
      </c>
      <c r="AA1740" s="56">
        <f>WEEKNUM(B1740,1)</f>
        <v>35</v>
      </c>
      <c r="AB1740" s="58">
        <f>IF(ISBLANK(B1740)," ",MAX(B1740-B1739-1,0))</f>
        <v>0</v>
      </c>
      <c r="AC1740" s="56">
        <f>DAY(B1740)</f>
        <v>26</v>
      </c>
      <c r="AD1740" s="53">
        <f>U1740+V1740</f>
        <v>7.5474599920634919E-2</v>
      </c>
      <c r="AE1740" s="56">
        <f>IF("1-Swim"=D1740,E1740*46.7,IF("2-Bike"=D1740,E1740,IF("3-Run"=D1740,E1740*4.27,0)))</f>
        <v>56</v>
      </c>
    </row>
    <row r="1741" spans="1:31" x14ac:dyDescent="0.25">
      <c r="A1741" s="50">
        <v>1740</v>
      </c>
      <c r="B1741" s="127">
        <v>41147</v>
      </c>
      <c r="C1741" s="145">
        <f>B1741</f>
        <v>41147</v>
      </c>
      <c r="D1741" s="126" t="s">
        <v>1223</v>
      </c>
      <c r="E1741" s="126">
        <v>13.1</v>
      </c>
      <c r="F1741" s="126">
        <v>2</v>
      </c>
      <c r="G1741" s="126">
        <v>36</v>
      </c>
      <c r="H1741" s="126">
        <v>33</v>
      </c>
      <c r="I1741" s="129">
        <f>IF(E1741&gt;0,TIME(F1741,G1741,H1741),"")</f>
        <v>0.10871527777777779</v>
      </c>
      <c r="J1741" s="130">
        <f>IF(E1741&gt;0,TIME(F1741,G1741,H1741)/E1741,"")</f>
        <v>8.2988761662425789E-3</v>
      </c>
      <c r="K1741" s="126" t="s">
        <v>936</v>
      </c>
      <c r="L1741" s="126" t="s">
        <v>1015</v>
      </c>
      <c r="M1741" s="55">
        <f>IF(D1741&gt;0,0.0416666666666667/J1741,"")</f>
        <v>5.0207601405301858</v>
      </c>
      <c r="N1741" s="126">
        <v>0</v>
      </c>
      <c r="O1741" s="126" t="s">
        <v>255</v>
      </c>
      <c r="P1741" s="126"/>
      <c r="Q1741" s="151">
        <f>IF("1-Swim"=D1741,J1741*2.4,IF("2-Bike"=D1741,J1741*112,IF("3-Run"=D1741,J1741*26.2,0)))</f>
        <v>0.21743055555555557</v>
      </c>
      <c r="R1741" s="151">
        <f>Q1741/2</f>
        <v>0.10871527777777779</v>
      </c>
      <c r="S1741" s="129">
        <f>J1741*26.2</f>
        <v>0.21743055555555557</v>
      </c>
      <c r="T1741" s="129">
        <f>(J1741+0.0013889)*26.2</f>
        <v>0.25381973555555559</v>
      </c>
      <c r="U1741" s="129">
        <f>S1741/2</f>
        <v>0.10871527777777779</v>
      </c>
      <c r="V1741" s="129">
        <f>T1741/2</f>
        <v>0.1269098677777778</v>
      </c>
      <c r="W1741" s="126">
        <f>RANK(J1741,J:J,1)</f>
        <v>2583</v>
      </c>
      <c r="X1741" s="126">
        <f>YEAR(B1741)</f>
        <v>2012</v>
      </c>
      <c r="Y1741" s="126">
        <f>MONTH(B1741)</f>
        <v>8</v>
      </c>
      <c r="Z1741" s="131">
        <f>X1741*100+Y1741</f>
        <v>201208</v>
      </c>
      <c r="AA1741" s="131">
        <f>WEEKNUM(B1741,1)</f>
        <v>35</v>
      </c>
      <c r="AB1741" s="132">
        <f>IF(ISBLANK(B1741)," ",MAX(B1741-B1740-1,0))</f>
        <v>0</v>
      </c>
      <c r="AC1741" s="131">
        <f>DAY(B1741)</f>
        <v>26</v>
      </c>
      <c r="AD1741" s="129">
        <f>U1741+V1741</f>
        <v>0.23562514555555558</v>
      </c>
      <c r="AE1741" s="131">
        <f>IF("1-Swim"=D1741,E1741*46.7,IF("2-Bike"=D1741,E1741,IF("3-Run"=D1741,E1741*4.27,0)))</f>
        <v>55.936999999999991</v>
      </c>
    </row>
    <row r="1742" spans="1:31" x14ac:dyDescent="0.25">
      <c r="A1742" s="50">
        <v>1741</v>
      </c>
      <c r="B1742" s="127">
        <v>41147</v>
      </c>
      <c r="C1742" s="145">
        <f>B1742</f>
        <v>41147</v>
      </c>
      <c r="D1742" s="126" t="s">
        <v>515</v>
      </c>
      <c r="E1742" s="126">
        <v>0.01</v>
      </c>
      <c r="F1742" s="126">
        <v>0</v>
      </c>
      <c r="G1742" s="126">
        <v>5</v>
      </c>
      <c r="H1742" s="126">
        <v>6</v>
      </c>
      <c r="I1742" s="129">
        <f>IF(E1742&gt;0,TIME(F1742,G1742,H1742),"")</f>
        <v>3.5416666666666665E-3</v>
      </c>
      <c r="J1742" s="130">
        <f>IF(E1742&gt;0,TIME(F1742,G1742,H1742)/E1742,"")</f>
        <v>0.35416666666666663</v>
      </c>
      <c r="K1742" s="126" t="s">
        <v>936</v>
      </c>
      <c r="L1742" s="126" t="s">
        <v>1015</v>
      </c>
      <c r="M1742" s="55">
        <f>IF(D1742&gt;0,0.0416666666666667/J1742,"")</f>
        <v>0.11764705882352952</v>
      </c>
      <c r="N1742" s="126">
        <v>0</v>
      </c>
      <c r="O1742" s="126" t="s">
        <v>255</v>
      </c>
      <c r="P1742" s="126"/>
      <c r="Q1742" s="151">
        <f>IF("1-Swim"=D1742,J1742*2.4,IF("2-Bike"=D1742,J1742*112,IF("3-Run"=D1742,J1742*26.2,0)))</f>
        <v>0</v>
      </c>
      <c r="R1742" s="151">
        <f>Q1742/2</f>
        <v>0</v>
      </c>
      <c r="S1742" s="129">
        <f>J1742*26.2</f>
        <v>9.279166666666665</v>
      </c>
      <c r="T1742" s="129">
        <f>(J1742+0.0013889)*26.2</f>
        <v>9.3155558466666655</v>
      </c>
      <c r="U1742" s="129">
        <f>S1742/2</f>
        <v>4.6395833333333325</v>
      </c>
      <c r="V1742" s="129">
        <f>T1742/2</f>
        <v>4.6577779233333327</v>
      </c>
      <c r="W1742" s="126">
        <f>RANK(J1742,J:J,1)</f>
        <v>3421</v>
      </c>
      <c r="X1742" s="126">
        <f>YEAR(B1742)</f>
        <v>2012</v>
      </c>
      <c r="Y1742" s="126">
        <f>MONTH(B1742)</f>
        <v>8</v>
      </c>
      <c r="Z1742" s="131">
        <f>X1742*100+Y1742</f>
        <v>201208</v>
      </c>
      <c r="AA1742" s="131">
        <f>WEEKNUM(B1742,1)</f>
        <v>35</v>
      </c>
      <c r="AB1742" s="132">
        <f>IF(ISBLANK(B1742)," ",MAX(B1742-B1740-1,0))</f>
        <v>0</v>
      </c>
      <c r="AC1742" s="131">
        <f>DAY(B1742)</f>
        <v>26</v>
      </c>
      <c r="AD1742" s="129">
        <f>U1742+V1742</f>
        <v>9.2973612566666652</v>
      </c>
      <c r="AE1742" s="131">
        <f>IF("1-Swim"=D1742,E1742*46.7,IF("2-Bike"=D1742,E1742,IF("3-Run"=D1742,E1742*4.27,0)))</f>
        <v>0</v>
      </c>
    </row>
    <row r="1743" spans="1:31" x14ac:dyDescent="0.25">
      <c r="A1743" s="50">
        <v>1742</v>
      </c>
      <c r="B1743" s="127">
        <v>41147</v>
      </c>
      <c r="C1743" s="145">
        <f>B1743</f>
        <v>41147</v>
      </c>
      <c r="D1743" s="126" t="s">
        <v>516</v>
      </c>
      <c r="E1743" s="126">
        <v>0.01</v>
      </c>
      <c r="F1743" s="126">
        <v>0</v>
      </c>
      <c r="G1743" s="126">
        <v>2</v>
      </c>
      <c r="H1743" s="126">
        <v>48</v>
      </c>
      <c r="I1743" s="129">
        <f>IF(E1743&gt;0,TIME(F1743,G1743,H1743),"")</f>
        <v>1.9444444444444442E-3</v>
      </c>
      <c r="J1743" s="130">
        <f>IF(E1743&gt;0,TIME(F1743,G1743,H1743)/E1743,"")</f>
        <v>0.19444444444444442</v>
      </c>
      <c r="K1743" s="126" t="s">
        <v>936</v>
      </c>
      <c r="L1743" s="126" t="s">
        <v>1015</v>
      </c>
      <c r="M1743" s="55">
        <f>IF(D1743&gt;0,0.0416666666666667/J1743,"")</f>
        <v>0.21428571428571447</v>
      </c>
      <c r="N1743" s="126">
        <v>0</v>
      </c>
      <c r="O1743" s="126" t="s">
        <v>255</v>
      </c>
      <c r="P1743" s="126"/>
      <c r="Q1743" s="151">
        <f>IF("1-Swim"=D1743,J1743*2.4,IF("2-Bike"=D1743,J1743*112,IF("3-Run"=D1743,J1743*26.2,0)))</f>
        <v>0</v>
      </c>
      <c r="R1743" s="151">
        <f>Q1743/2</f>
        <v>0</v>
      </c>
      <c r="S1743" s="129">
        <f>J1743*26.2</f>
        <v>5.0944444444444432</v>
      </c>
      <c r="T1743" s="129">
        <f>(J1743+0.0013889)*26.2</f>
        <v>5.1308336244444437</v>
      </c>
      <c r="U1743" s="129">
        <f>S1743/2</f>
        <v>2.5472222222222216</v>
      </c>
      <c r="V1743" s="129">
        <f>T1743/2</f>
        <v>2.5654168122222218</v>
      </c>
      <c r="W1743" s="126">
        <f>RANK(J1743,J:J,1)</f>
        <v>3411</v>
      </c>
      <c r="X1743" s="126">
        <f>YEAR(B1743)</f>
        <v>2012</v>
      </c>
      <c r="Y1743" s="126">
        <f>MONTH(B1743)</f>
        <v>8</v>
      </c>
      <c r="Z1743" s="131">
        <f>X1743*100+Y1743</f>
        <v>201208</v>
      </c>
      <c r="AA1743" s="131">
        <f>WEEKNUM(B1743,1)</f>
        <v>35</v>
      </c>
      <c r="AB1743" s="132">
        <f>IF(ISBLANK(B1743)," ",MAX(B1743-B1741-1,0))</f>
        <v>0</v>
      </c>
      <c r="AC1743" s="131">
        <f>DAY(B1743)</f>
        <v>26</v>
      </c>
      <c r="AD1743" s="129">
        <f>U1743+V1743</f>
        <v>5.1126390344444435</v>
      </c>
      <c r="AE1743" s="131">
        <f>IF("1-Swim"=D1743,E1743*46.7,IF("2-Bike"=D1743,E1743,IF("3-Run"=D1743,E1743*4.27,0)))</f>
        <v>0</v>
      </c>
    </row>
    <row r="1744" spans="1:31" x14ac:dyDescent="0.25">
      <c r="A1744" s="50">
        <v>1743</v>
      </c>
      <c r="B1744" s="51">
        <v>41151</v>
      </c>
      <c r="C1744" s="75">
        <f>B1744</f>
        <v>41151</v>
      </c>
      <c r="D1744" s="50" t="s">
        <v>1223</v>
      </c>
      <c r="E1744" s="50">
        <v>3.57</v>
      </c>
      <c r="F1744" s="50">
        <v>0</v>
      </c>
      <c r="G1744" s="50">
        <v>34</v>
      </c>
      <c r="H1744" s="50">
        <v>5</v>
      </c>
      <c r="I1744" s="53">
        <f>IF(E1744&gt;0,TIME(F1744,G1744,H1744),"")</f>
        <v>2.3668981481481485E-2</v>
      </c>
      <c r="J1744" s="54">
        <f>IF(E1744&gt;0,TIME(F1744,G1744,H1744)/E1744,"")</f>
        <v>6.6299668015354302E-3</v>
      </c>
      <c r="K1744" s="50" t="s">
        <v>1016</v>
      </c>
      <c r="L1744" s="50" t="s">
        <v>1017</v>
      </c>
      <c r="M1744" s="55">
        <f>IF(D1744&gt;0,0.0416666666666667/J1744,"")</f>
        <v>6.284596577017119</v>
      </c>
      <c r="N1744" s="50">
        <v>0</v>
      </c>
      <c r="O1744" s="50" t="s">
        <v>255</v>
      </c>
      <c r="P1744" s="50" t="s">
        <v>1018</v>
      </c>
      <c r="Q1744" s="151">
        <f>IF("1-Swim"=D1744,J1744*2.4,IF("2-Bike"=D1744,J1744*112,IF("3-Run"=D1744,J1744*26.2,0)))</f>
        <v>0.17370513020022826</v>
      </c>
      <c r="R1744" s="151">
        <f>Q1744/2</f>
        <v>8.6852565100114132E-2</v>
      </c>
      <c r="S1744" s="53">
        <f>J1744*26.2</f>
        <v>0.17370513020022826</v>
      </c>
      <c r="T1744" s="53">
        <f>(J1744+0.0013889)*26.2</f>
        <v>0.21009431020022826</v>
      </c>
      <c r="U1744" s="53">
        <f>S1744/2</f>
        <v>8.6852565100114132E-2</v>
      </c>
      <c r="V1744" s="53">
        <f>T1744/2</f>
        <v>0.10504715510011413</v>
      </c>
      <c r="W1744" s="50">
        <f>RANK(J1744,J:J,1)</f>
        <v>1125</v>
      </c>
      <c r="X1744" s="50">
        <f>YEAR(B1744)</f>
        <v>2012</v>
      </c>
      <c r="Y1744" s="50">
        <f>MONTH(B1744)</f>
        <v>8</v>
      </c>
      <c r="Z1744" s="56">
        <f>X1744*100+Y1744</f>
        <v>201208</v>
      </c>
      <c r="AA1744" s="56">
        <f>WEEKNUM(B1744,1)</f>
        <v>35</v>
      </c>
      <c r="AB1744" s="58">
        <f>IF(ISBLANK(B1744)," ",MAX(B1744-B1738-1,0))</f>
        <v>7</v>
      </c>
      <c r="AC1744" s="56">
        <f>DAY(B1744)</f>
        <v>30</v>
      </c>
      <c r="AD1744" s="53">
        <f>U1744+V1744</f>
        <v>0.19189972020022827</v>
      </c>
      <c r="AE1744" s="56">
        <f>IF("1-Swim"=D1744,E1744*46.7,IF("2-Bike"=D1744,E1744,IF("3-Run"=D1744,E1744*4.27,0)))</f>
        <v>15.243899999999998</v>
      </c>
    </row>
    <row r="1745" spans="1:31" x14ac:dyDescent="0.25">
      <c r="A1745" s="50">
        <v>1744</v>
      </c>
      <c r="B1745" s="51">
        <v>41152</v>
      </c>
      <c r="C1745" s="75">
        <f>B1745</f>
        <v>41152</v>
      </c>
      <c r="D1745" s="50" t="s">
        <v>1223</v>
      </c>
      <c r="E1745" s="50">
        <v>4.01</v>
      </c>
      <c r="F1745" s="50">
        <v>0</v>
      </c>
      <c r="G1745" s="50">
        <v>41</v>
      </c>
      <c r="H1745" s="50">
        <v>13</v>
      </c>
      <c r="I1745" s="53">
        <f>IF(E1745&gt;0,TIME(F1745,G1745,H1745),"")</f>
        <v>2.8622685185185185E-2</v>
      </c>
      <c r="J1745" s="54">
        <f>IF(E1745&gt;0,TIME(F1745,G1745,H1745)/E1745,"")</f>
        <v>7.137826729472615E-3</v>
      </c>
      <c r="K1745" s="50" t="s">
        <v>1016</v>
      </c>
      <c r="L1745" s="50" t="s">
        <v>1017</v>
      </c>
      <c r="M1745" s="55">
        <f>IF(D1745&gt;0,0.0416666666666667/J1745,"")</f>
        <v>5.837444399514764</v>
      </c>
      <c r="N1745" s="50">
        <v>0</v>
      </c>
      <c r="O1745" s="50" t="s">
        <v>255</v>
      </c>
      <c r="P1745" s="50" t="s">
        <v>1019</v>
      </c>
      <c r="Q1745" s="151">
        <f>IF("1-Swim"=D1745,J1745*2.4,IF("2-Bike"=D1745,J1745*112,IF("3-Run"=D1745,J1745*26.2,0)))</f>
        <v>0.18701106031218251</v>
      </c>
      <c r="R1745" s="151">
        <f>Q1745/2</f>
        <v>9.3505530156091254E-2</v>
      </c>
      <c r="S1745" s="53">
        <f>J1745*26.2</f>
        <v>0.18701106031218251</v>
      </c>
      <c r="T1745" s="53">
        <f>(J1745+0.0013889)*26.2</f>
        <v>0.2234002403121825</v>
      </c>
      <c r="U1745" s="53">
        <f>S1745/2</f>
        <v>9.3505530156091254E-2</v>
      </c>
      <c r="V1745" s="53">
        <f>T1745/2</f>
        <v>0.11170012015609125</v>
      </c>
      <c r="W1745" s="50">
        <f>RANK(J1745,J:J,1)</f>
        <v>1715</v>
      </c>
      <c r="X1745" s="50">
        <f>YEAR(B1745)</f>
        <v>2012</v>
      </c>
      <c r="Y1745" s="50">
        <f>MONTH(B1745)</f>
        <v>8</v>
      </c>
      <c r="Z1745" s="56">
        <f>X1745*100+Y1745</f>
        <v>201208</v>
      </c>
      <c r="AA1745" s="56">
        <f>WEEKNUM(B1745,1)</f>
        <v>35</v>
      </c>
      <c r="AB1745" s="58">
        <f>IF(ISBLANK(B1745)," ",MAX(B1745-B1744-1,0))</f>
        <v>0</v>
      </c>
      <c r="AC1745" s="56">
        <f>DAY(B1745)</f>
        <v>31</v>
      </c>
      <c r="AD1745" s="53">
        <f>U1745+V1745</f>
        <v>0.20520565031218252</v>
      </c>
      <c r="AE1745" s="56">
        <f>IF("1-Swim"=D1745,E1745*46.7,IF("2-Bike"=D1745,E1745,IF("3-Run"=D1745,E1745*4.27,0)))</f>
        <v>17.122699999999998</v>
      </c>
    </row>
    <row r="1746" spans="1:31" x14ac:dyDescent="0.25">
      <c r="A1746" s="50">
        <v>1745</v>
      </c>
      <c r="B1746" s="51">
        <v>41155</v>
      </c>
      <c r="C1746" s="75">
        <f>B1746</f>
        <v>41155</v>
      </c>
      <c r="D1746" s="50" t="s">
        <v>1223</v>
      </c>
      <c r="E1746" s="50">
        <v>14.5</v>
      </c>
      <c r="F1746" s="50">
        <v>3</v>
      </c>
      <c r="G1746" s="50">
        <v>6</v>
      </c>
      <c r="H1746" s="50">
        <v>24</v>
      </c>
      <c r="I1746" s="53">
        <f>IF(E1746&gt;0,TIME(F1746,G1746,H1746),"")</f>
        <v>0.12944444444444445</v>
      </c>
      <c r="J1746" s="54">
        <f>IF(E1746&gt;0,TIME(F1746,G1746,H1746)/E1746,"")</f>
        <v>8.9272030651340994E-3</v>
      </c>
      <c r="K1746" s="50" t="s">
        <v>1022</v>
      </c>
      <c r="L1746" s="50" t="s">
        <v>1020</v>
      </c>
      <c r="M1746" s="55">
        <f>IF(D1746&gt;0,0.0416666666666667/J1746,"")</f>
        <v>4.6673819742489311</v>
      </c>
      <c r="N1746" s="50">
        <v>0</v>
      </c>
      <c r="O1746" s="50" t="s">
        <v>255</v>
      </c>
      <c r="P1746" s="50" t="s">
        <v>1021</v>
      </c>
      <c r="Q1746" s="151">
        <f>IF("1-Swim"=D1746,J1746*2.4,IF("2-Bike"=D1746,J1746*112,IF("3-Run"=D1746,J1746*26.2,0)))</f>
        <v>0.2338927203065134</v>
      </c>
      <c r="R1746" s="151">
        <f>Q1746/2</f>
        <v>0.1169463601532567</v>
      </c>
      <c r="S1746" s="53">
        <f>J1746*26.2</f>
        <v>0.2338927203065134</v>
      </c>
      <c r="T1746" s="53">
        <f>(J1746+0.0013889)*26.2</f>
        <v>0.27028190030651339</v>
      </c>
      <c r="U1746" s="53">
        <f>S1746/2</f>
        <v>0.1169463601532567</v>
      </c>
      <c r="V1746" s="53">
        <f>T1746/2</f>
        <v>0.13514095015325669</v>
      </c>
      <c r="W1746" s="50">
        <f>RANK(J1746,J:J,1)</f>
        <v>2747</v>
      </c>
      <c r="X1746" s="50">
        <f>YEAR(B1746)</f>
        <v>2012</v>
      </c>
      <c r="Y1746" s="50">
        <f>MONTH(B1746)</f>
        <v>9</v>
      </c>
      <c r="Z1746" s="56">
        <f>X1746*100+Y1746</f>
        <v>201209</v>
      </c>
      <c r="AA1746" s="56">
        <f>WEEKNUM(B1746,1)</f>
        <v>36</v>
      </c>
      <c r="AB1746" s="58">
        <f>IF(ISBLANK(B1746)," ",MAX(B1746-B1745-1,0))</f>
        <v>2</v>
      </c>
      <c r="AC1746" s="56">
        <f>DAY(B1746)</f>
        <v>3</v>
      </c>
      <c r="AD1746" s="53">
        <f>U1746+V1746</f>
        <v>0.25208731030651338</v>
      </c>
      <c r="AE1746" s="56">
        <f>IF("1-Swim"=D1746,E1746*46.7,IF("2-Bike"=D1746,E1746,IF("3-Run"=D1746,E1746*4.27,0)))</f>
        <v>61.914999999999992</v>
      </c>
    </row>
    <row r="1747" spans="1:31" x14ac:dyDescent="0.25">
      <c r="A1747" s="50">
        <v>1746</v>
      </c>
      <c r="B1747" s="51">
        <v>41156</v>
      </c>
      <c r="C1747" s="75">
        <f>B1747</f>
        <v>41156</v>
      </c>
      <c r="D1747" s="50" t="s">
        <v>1224</v>
      </c>
      <c r="E1747" s="50">
        <v>8.23</v>
      </c>
      <c r="F1747" s="50">
        <v>0</v>
      </c>
      <c r="G1747" s="50">
        <v>22</v>
      </c>
      <c r="H1747" s="50">
        <v>50</v>
      </c>
      <c r="I1747" s="53">
        <f>IF(E1747&gt;0,TIME(F1747,G1747,H1747),"")</f>
        <v>1.5856481481481482E-2</v>
      </c>
      <c r="J1747" s="54">
        <f>IF(E1747&gt;0,TIME(F1747,G1747,H1747)/E1747,"")</f>
        <v>1.926668466765672E-3</v>
      </c>
      <c r="K1747" s="50" t="s">
        <v>921</v>
      </c>
      <c r="L1747" s="50" t="s">
        <v>934</v>
      </c>
      <c r="M1747" s="55">
        <f>IF(D1747&gt;0,0.0416666666666667/J1747,"")</f>
        <v>21.626277372262791</v>
      </c>
      <c r="N1747" s="50">
        <v>0</v>
      </c>
      <c r="O1747" s="50" t="s">
        <v>253</v>
      </c>
      <c r="P1747" s="143"/>
      <c r="Q1747" s="151">
        <f>IF("1-Swim"=D1747,J1747*2.4,IF("2-Bike"=D1747,J1747*112,IF("3-Run"=D1747,J1747*26.2,0)))</f>
        <v>0.21578686827775526</v>
      </c>
      <c r="R1747" s="151">
        <f>Q1747/2</f>
        <v>0.10789343413887763</v>
      </c>
      <c r="S1747" s="53">
        <f>J1747*26.2</f>
        <v>5.0478713829260606E-2</v>
      </c>
      <c r="T1747" s="53">
        <f>(J1747+0.0013889)*26.2</f>
        <v>8.6867893829260592E-2</v>
      </c>
      <c r="U1747" s="53">
        <f>S1747/2</f>
        <v>2.5239356914630303E-2</v>
      </c>
      <c r="V1747" s="53">
        <f>T1747/2</f>
        <v>4.3433946914630296E-2</v>
      </c>
      <c r="W1747" s="50">
        <f>RANK(J1747,J:J,1)</f>
        <v>108</v>
      </c>
      <c r="X1747" s="50">
        <f>YEAR(B1747)</f>
        <v>2012</v>
      </c>
      <c r="Y1747" s="50">
        <f>MONTH(B1747)</f>
        <v>9</v>
      </c>
      <c r="Z1747" s="56">
        <f>X1747*100+Y1747</f>
        <v>201209</v>
      </c>
      <c r="AA1747" s="56">
        <f>WEEKNUM(B1747,1)</f>
        <v>36</v>
      </c>
      <c r="AB1747" s="58">
        <f>IF(ISBLANK(B1747)," ",MAX(B1747-B1741-1,0))</f>
        <v>8</v>
      </c>
      <c r="AC1747" s="56">
        <f>DAY(B1747)</f>
        <v>4</v>
      </c>
      <c r="AD1747" s="53">
        <f>U1747+V1747</f>
        <v>6.8673303829260596E-2</v>
      </c>
      <c r="AE1747" s="56">
        <f>IF("1-Swim"=D1747,E1747*46.7,IF("2-Bike"=D1747,E1747,IF("3-Run"=D1747,E1747*4.27,0)))</f>
        <v>8.23</v>
      </c>
    </row>
    <row r="1748" spans="1:31" x14ac:dyDescent="0.25">
      <c r="A1748" s="50">
        <v>1747</v>
      </c>
      <c r="B1748" s="51">
        <v>41157</v>
      </c>
      <c r="C1748" s="75">
        <f>B1748</f>
        <v>41157</v>
      </c>
      <c r="D1748" s="50" t="s">
        <v>1223</v>
      </c>
      <c r="E1748" s="50">
        <v>3</v>
      </c>
      <c r="F1748" s="50">
        <v>0</v>
      </c>
      <c r="G1748" s="50">
        <v>28</v>
      </c>
      <c r="H1748" s="50">
        <v>54</v>
      </c>
      <c r="I1748" s="53">
        <f>IF(E1748&gt;0,TIME(F1748,G1748,H1748),"")</f>
        <v>2.0069444444444442E-2</v>
      </c>
      <c r="J1748" s="54">
        <f>IF(E1748&gt;0,TIME(F1748,G1748,H1748)/E1748,"")</f>
        <v>6.6898148148148142E-3</v>
      </c>
      <c r="K1748" s="50" t="s">
        <v>1022</v>
      </c>
      <c r="L1748" s="50" t="s">
        <v>17</v>
      </c>
      <c r="M1748" s="55">
        <f>IF(D1748&gt;0,0.0416666666666667/J1748,"")</f>
        <v>6.228373702422151</v>
      </c>
      <c r="N1748" s="50">
        <v>0</v>
      </c>
      <c r="O1748" s="50" t="s">
        <v>253</v>
      </c>
      <c r="Q1748" s="151">
        <f>IF("1-Swim"=D1748,J1748*2.4,IF("2-Bike"=D1748,J1748*112,IF("3-Run"=D1748,J1748*26.2,0)))</f>
        <v>0.17527314814814812</v>
      </c>
      <c r="R1748" s="151">
        <f>Q1748/2</f>
        <v>8.7636574074074061E-2</v>
      </c>
      <c r="S1748" s="53">
        <f>J1748*26.2</f>
        <v>0.17527314814814812</v>
      </c>
      <c r="T1748" s="53">
        <f>(J1748+0.0013889)*26.2</f>
        <v>0.21166232814814812</v>
      </c>
      <c r="U1748" s="53">
        <f>S1748/2</f>
        <v>8.7636574074074061E-2</v>
      </c>
      <c r="V1748" s="53">
        <f>T1748/2</f>
        <v>0.10583116407407406</v>
      </c>
      <c r="W1748" s="50">
        <f>RANK(J1748,J:J,1)</f>
        <v>1177</v>
      </c>
      <c r="X1748" s="50">
        <f>YEAR(B1748)</f>
        <v>2012</v>
      </c>
      <c r="Y1748" s="50">
        <f>MONTH(B1748)</f>
        <v>9</v>
      </c>
      <c r="Z1748" s="56">
        <f>X1748*100+Y1748</f>
        <v>201209</v>
      </c>
      <c r="AA1748" s="56">
        <f>WEEKNUM(B1748,1)</f>
        <v>36</v>
      </c>
      <c r="AB1748" s="58">
        <f>IF(ISBLANK(B1748)," ",MAX(B1748-B1747-1,0))</f>
        <v>0</v>
      </c>
      <c r="AC1748" s="56">
        <f>DAY(B1748)</f>
        <v>5</v>
      </c>
      <c r="AD1748" s="53">
        <f>U1748+V1748</f>
        <v>0.19346773814814811</v>
      </c>
      <c r="AE1748" s="56">
        <f>IF("1-Swim"=D1748,E1748*46.7,IF("2-Bike"=D1748,E1748,IF("3-Run"=D1748,E1748*4.27,0)))</f>
        <v>12.809999999999999</v>
      </c>
    </row>
    <row r="1749" spans="1:31" x14ac:dyDescent="0.25">
      <c r="A1749" s="50">
        <v>1748</v>
      </c>
      <c r="B1749" s="51">
        <v>41158</v>
      </c>
      <c r="C1749" s="75">
        <f>B1749</f>
        <v>41158</v>
      </c>
      <c r="D1749" s="50" t="s">
        <v>1224</v>
      </c>
      <c r="E1749" s="50">
        <v>10.72</v>
      </c>
      <c r="F1749" s="50">
        <v>0</v>
      </c>
      <c r="G1749" s="50">
        <v>33</v>
      </c>
      <c r="H1749" s="50">
        <v>5</v>
      </c>
      <c r="I1749" s="53">
        <f>IF(E1749&gt;0,TIME(F1749,G1749,H1749),"")</f>
        <v>2.297453703703704E-2</v>
      </c>
      <c r="J1749" s="54">
        <f>IF(E1749&gt;0,TIME(F1749,G1749,H1749)/E1749,"")</f>
        <v>2.1431471116639027E-3</v>
      </c>
      <c r="K1749" s="50" t="s">
        <v>921</v>
      </c>
      <c r="L1749" s="50" t="s">
        <v>934</v>
      </c>
      <c r="M1749" s="55">
        <f>IF(D1749&gt;0,0.0416666666666667/J1749,"")</f>
        <v>19.441813602015127</v>
      </c>
      <c r="N1749" s="50">
        <v>0</v>
      </c>
      <c r="O1749" s="50" t="s">
        <v>253</v>
      </c>
      <c r="Q1749" s="151">
        <f>IF("1-Swim"=D1749,J1749*2.4,IF("2-Bike"=D1749,J1749*112,IF("3-Run"=D1749,J1749*26.2,0)))</f>
        <v>0.24003247650635712</v>
      </c>
      <c r="R1749" s="151">
        <f>Q1749/2</f>
        <v>0.12001623825317856</v>
      </c>
      <c r="S1749" s="53">
        <f>J1749*26.2</f>
        <v>5.6150454325594248E-2</v>
      </c>
      <c r="T1749" s="53">
        <f>(J1749+0.0013889)*26.2</f>
        <v>9.2539634325594256E-2</v>
      </c>
      <c r="U1749" s="53">
        <f>S1749/2</f>
        <v>2.8075227162797124E-2</v>
      </c>
      <c r="V1749" s="53">
        <f>T1749/2</f>
        <v>4.6269817162797128E-2</v>
      </c>
      <c r="W1749" s="50">
        <f>RANK(J1749,J:J,1)</f>
        <v>205</v>
      </c>
      <c r="X1749" s="50">
        <f>YEAR(B1749)</f>
        <v>2012</v>
      </c>
      <c r="Y1749" s="50">
        <f>MONTH(B1749)</f>
        <v>9</v>
      </c>
      <c r="Z1749" s="56">
        <f>X1749*100+Y1749</f>
        <v>201209</v>
      </c>
      <c r="AA1749" s="56">
        <f>WEEKNUM(B1749,1)</f>
        <v>36</v>
      </c>
      <c r="AB1749" s="58">
        <f>IF(ISBLANK(B1749)," ",MAX(B1749-B1748-1,0))</f>
        <v>0</v>
      </c>
      <c r="AC1749" s="56">
        <f>DAY(B1749)</f>
        <v>6</v>
      </c>
      <c r="AD1749" s="53">
        <f>U1749+V1749</f>
        <v>7.4345044325594245E-2</v>
      </c>
      <c r="AE1749" s="56">
        <f>IF("1-Swim"=D1749,E1749*46.7,IF("2-Bike"=D1749,E1749,IF("3-Run"=D1749,E1749*4.27,0)))</f>
        <v>10.72</v>
      </c>
    </row>
    <row r="1750" spans="1:31" x14ac:dyDescent="0.25">
      <c r="A1750" s="50">
        <v>1749</v>
      </c>
      <c r="B1750" s="51">
        <v>41161</v>
      </c>
      <c r="C1750" s="75">
        <f>B1750</f>
        <v>41161</v>
      </c>
      <c r="D1750" s="50" t="s">
        <v>1223</v>
      </c>
      <c r="E1750" s="50">
        <v>15.29</v>
      </c>
      <c r="F1750" s="50">
        <v>3</v>
      </c>
      <c r="G1750" s="50">
        <v>5</v>
      </c>
      <c r="H1750" s="50">
        <v>30</v>
      </c>
      <c r="I1750" s="53">
        <f>IF(E1750&gt;0,TIME(F1750,G1750,H1750),"")</f>
        <v>0.12881944444444446</v>
      </c>
      <c r="J1750" s="54">
        <f>IF(E1750&gt;0,TIME(F1750,G1750,H1750)/E1750,"")</f>
        <v>8.4250781193227244E-3</v>
      </c>
      <c r="K1750" s="50" t="s">
        <v>1022</v>
      </c>
      <c r="L1750" s="50" t="s">
        <v>1023</v>
      </c>
      <c r="M1750" s="55">
        <f>IF(D1750&gt;0,0.0416666666666667/J1750,"")</f>
        <v>4.9455525606469033</v>
      </c>
      <c r="N1750" s="50">
        <v>0</v>
      </c>
      <c r="O1750" s="50" t="s">
        <v>255</v>
      </c>
      <c r="P1750" s="50" t="s">
        <v>926</v>
      </c>
      <c r="Q1750" s="151">
        <f>IF("1-Swim"=D1750,J1750*2.4,IF("2-Bike"=D1750,J1750*112,IF("3-Run"=D1750,J1750*26.2,0)))</f>
        <v>0.22073704672625538</v>
      </c>
      <c r="R1750" s="151">
        <f>Q1750/2</f>
        <v>0.11036852336312769</v>
      </c>
      <c r="S1750" s="53">
        <f>J1750*26.2</f>
        <v>0.22073704672625538</v>
      </c>
      <c r="T1750" s="53">
        <f>(J1750+0.0013889)*26.2</f>
        <v>0.2571262267262554</v>
      </c>
      <c r="U1750" s="53">
        <f>S1750/2</f>
        <v>0.11036852336312769</v>
      </c>
      <c r="V1750" s="53">
        <f>T1750/2</f>
        <v>0.1285631133631277</v>
      </c>
      <c r="W1750" s="50">
        <f>RANK(J1750,J:J,1)</f>
        <v>2637</v>
      </c>
      <c r="X1750" s="50">
        <f>YEAR(B1750)</f>
        <v>2012</v>
      </c>
      <c r="Y1750" s="50">
        <f>MONTH(B1750)</f>
        <v>9</v>
      </c>
      <c r="Z1750" s="56">
        <f>X1750*100+Y1750</f>
        <v>201209</v>
      </c>
      <c r="AA1750" s="56">
        <f>WEEKNUM(B1750,1)</f>
        <v>37</v>
      </c>
      <c r="AB1750" s="58">
        <f>IF(ISBLANK(B1750)," ",MAX(B1750-B1746-1,0))</f>
        <v>5</v>
      </c>
      <c r="AC1750" s="56">
        <f>DAY(B1750)</f>
        <v>9</v>
      </c>
      <c r="AD1750" s="53">
        <f>U1750+V1750</f>
        <v>0.23893163672625539</v>
      </c>
      <c r="AE1750" s="56">
        <f>IF("1-Swim"=D1750,E1750*46.7,IF("2-Bike"=D1750,E1750,IF("3-Run"=D1750,E1750*4.27,0)))</f>
        <v>65.288299999999992</v>
      </c>
    </row>
    <row r="1751" spans="1:31" x14ac:dyDescent="0.25">
      <c r="A1751" s="50">
        <v>1750</v>
      </c>
      <c r="B1751" s="51">
        <v>41165</v>
      </c>
      <c r="C1751" s="75">
        <f>B1751</f>
        <v>41165</v>
      </c>
      <c r="D1751" s="50" t="s">
        <v>1223</v>
      </c>
      <c r="E1751" s="50">
        <v>4.01</v>
      </c>
      <c r="F1751" s="50">
        <v>0</v>
      </c>
      <c r="G1751" s="50">
        <v>39</v>
      </c>
      <c r="H1751" s="50">
        <v>38</v>
      </c>
      <c r="I1751" s="53">
        <f>IF(E1751&gt;0,TIME(F1751,G1751,H1751),"")</f>
        <v>2.7523148148148147E-2</v>
      </c>
      <c r="J1751" s="54">
        <f>IF(E1751&gt;0,TIME(F1751,G1751,H1751)/E1751,"")</f>
        <v>6.8636279671192395E-3</v>
      </c>
      <c r="K1751" s="50" t="s">
        <v>1022</v>
      </c>
      <c r="L1751" s="50" t="s">
        <v>935</v>
      </c>
      <c r="M1751" s="55">
        <f>IF(D1751&gt;0,0.0416666666666667/J1751,"")</f>
        <v>6.0706476030277585</v>
      </c>
      <c r="N1751" s="50">
        <v>0</v>
      </c>
      <c r="O1751" s="50" t="s">
        <v>184</v>
      </c>
      <c r="P1751" s="50" t="s">
        <v>1024</v>
      </c>
      <c r="Q1751" s="151">
        <f>IF("1-Swim"=D1751,J1751*2.4,IF("2-Bike"=D1751,J1751*112,IF("3-Run"=D1751,J1751*26.2,0)))</f>
        <v>0.17982705273852406</v>
      </c>
      <c r="R1751" s="151">
        <f>Q1751/2</f>
        <v>8.9913526369262031E-2</v>
      </c>
      <c r="S1751" s="53">
        <f>J1751*26.2</f>
        <v>0.17982705273852406</v>
      </c>
      <c r="T1751" s="53">
        <f>(J1751+0.0013889)*26.2</f>
        <v>0.21621623273852408</v>
      </c>
      <c r="U1751" s="53">
        <f>S1751/2</f>
        <v>8.9913526369262031E-2</v>
      </c>
      <c r="V1751" s="53">
        <f>T1751/2</f>
        <v>0.10810811636926204</v>
      </c>
      <c r="W1751" s="50">
        <f>RANK(J1751,J:J,1)</f>
        <v>1398</v>
      </c>
      <c r="X1751" s="50">
        <f>YEAR(B1751)</f>
        <v>2012</v>
      </c>
      <c r="Y1751" s="50">
        <f>MONTH(B1751)</f>
        <v>9</v>
      </c>
      <c r="Z1751" s="56">
        <f>X1751*100+Y1751</f>
        <v>201209</v>
      </c>
      <c r="AA1751" s="56">
        <f>WEEKNUM(B1751,1)</f>
        <v>37</v>
      </c>
      <c r="AB1751" s="58">
        <f>IF(ISBLANK(B1751)," ",MAX(B1751-B1750-1,0))</f>
        <v>3</v>
      </c>
      <c r="AC1751" s="56">
        <f>DAY(B1751)</f>
        <v>13</v>
      </c>
      <c r="AD1751" s="53">
        <f>U1751+V1751</f>
        <v>0.19802164273852407</v>
      </c>
      <c r="AE1751" s="56">
        <f>IF("1-Swim"=D1751,E1751*46.7,IF("2-Bike"=D1751,E1751,IF("3-Run"=D1751,E1751*4.27,0)))</f>
        <v>17.122699999999998</v>
      </c>
    </row>
    <row r="1752" spans="1:31" ht="15.75" x14ac:dyDescent="0.3">
      <c r="A1752" s="50">
        <v>1751</v>
      </c>
      <c r="B1752" s="51">
        <v>41166</v>
      </c>
      <c r="C1752" s="75">
        <f>B1752</f>
        <v>41166</v>
      </c>
      <c r="D1752" s="50" t="s">
        <v>1223</v>
      </c>
      <c r="E1752" s="50">
        <v>3.44</v>
      </c>
      <c r="F1752" s="50">
        <v>0</v>
      </c>
      <c r="G1752" s="50">
        <v>36</v>
      </c>
      <c r="H1752" s="50">
        <v>8</v>
      </c>
      <c r="I1752" s="53">
        <f>IF(E1752&gt;0,TIME(F1752,G1752,H1752),"")</f>
        <v>2.5092592592592593E-2</v>
      </c>
      <c r="J1752" s="54">
        <f>IF(E1752&gt;0,TIME(F1752,G1752,H1752)/E1752,"")</f>
        <v>7.2943583118001724E-3</v>
      </c>
      <c r="K1752" s="50" t="s">
        <v>1022</v>
      </c>
      <c r="L1752" s="50" t="s">
        <v>315</v>
      </c>
      <c r="M1752" s="55">
        <f>IF(D1752&gt;0,0.0416666666666667/J1752,"")</f>
        <v>5.7121771217712221</v>
      </c>
      <c r="N1752" s="50">
        <v>0</v>
      </c>
      <c r="O1752" s="50" t="s">
        <v>184</v>
      </c>
      <c r="P1752" s="146" t="s">
        <v>1025</v>
      </c>
      <c r="Q1752" s="151">
        <f>IF("1-Swim"=D1752,J1752*2.4,IF("2-Bike"=D1752,J1752*112,IF("3-Run"=D1752,J1752*26.2,0)))</f>
        <v>0.1911121877691645</v>
      </c>
      <c r="R1752" s="151">
        <f>Q1752/2</f>
        <v>9.5556093884582249E-2</v>
      </c>
      <c r="S1752" s="53">
        <f>J1752*26.2</f>
        <v>0.1911121877691645</v>
      </c>
      <c r="T1752" s="53">
        <f>(J1752+0.0013889)*26.2</f>
        <v>0.22750136776916449</v>
      </c>
      <c r="U1752" s="53">
        <f>S1752/2</f>
        <v>9.5556093884582249E-2</v>
      </c>
      <c r="V1752" s="53">
        <f>T1752/2</f>
        <v>0.11375068388458225</v>
      </c>
      <c r="W1752" s="50">
        <f>RANK(J1752,J:J,1)</f>
        <v>1885</v>
      </c>
      <c r="X1752" s="50">
        <f>YEAR(B1752)</f>
        <v>2012</v>
      </c>
      <c r="Y1752" s="50">
        <f>MONTH(B1752)</f>
        <v>9</v>
      </c>
      <c r="Z1752" s="56">
        <f>X1752*100+Y1752</f>
        <v>201209</v>
      </c>
      <c r="AA1752" s="56">
        <f>WEEKNUM(B1752,1)</f>
        <v>37</v>
      </c>
      <c r="AB1752" s="58">
        <f>IF(ISBLANK(B1752)," ",MAX(B1752-B1751-1,0))</f>
        <v>0</v>
      </c>
      <c r="AC1752" s="56">
        <f>DAY(B1752)</f>
        <v>14</v>
      </c>
      <c r="AD1752" s="53">
        <f>U1752+V1752</f>
        <v>0.20930677776916451</v>
      </c>
      <c r="AE1752" s="56">
        <f>IF("1-Swim"=D1752,E1752*46.7,IF("2-Bike"=D1752,E1752,IF("3-Run"=D1752,E1752*4.27,0)))</f>
        <v>14.688799999999999</v>
      </c>
    </row>
    <row r="1753" spans="1:31" x14ac:dyDescent="0.25">
      <c r="A1753" s="50">
        <v>1752</v>
      </c>
      <c r="B1753" s="51">
        <v>41168</v>
      </c>
      <c r="C1753" s="75">
        <f>B1753</f>
        <v>41168</v>
      </c>
      <c r="D1753" s="50" t="s">
        <v>1223</v>
      </c>
      <c r="E1753" s="50">
        <v>6.25</v>
      </c>
      <c r="F1753" s="50">
        <v>1</v>
      </c>
      <c r="G1753" s="50">
        <v>0</v>
      </c>
      <c r="H1753" s="50">
        <v>50</v>
      </c>
      <c r="I1753" s="53">
        <f>IF(E1753&gt;0,TIME(F1753,G1753,H1753),"")</f>
        <v>4.2245370370370371E-2</v>
      </c>
      <c r="J1753" s="54">
        <f>IF(E1753&gt;0,TIME(F1753,G1753,H1753)/E1753,"")</f>
        <v>6.7592592592592591E-3</v>
      </c>
      <c r="K1753" s="50">
        <v>201202</v>
      </c>
      <c r="L1753" s="50" t="s">
        <v>17</v>
      </c>
      <c r="M1753" s="55">
        <f>IF(D1753&gt;0,0.0416666666666667/J1753,"")</f>
        <v>6.1643835616438407</v>
      </c>
      <c r="N1753" s="50">
        <v>0</v>
      </c>
      <c r="O1753" s="50" t="s">
        <v>253</v>
      </c>
      <c r="Q1753" s="151">
        <f>IF("1-Swim"=D1753,J1753*2.4,IF("2-Bike"=D1753,J1753*112,IF("3-Run"=D1753,J1753*26.2,0)))</f>
        <v>0.17709259259259258</v>
      </c>
      <c r="R1753" s="151">
        <f>Q1753/2</f>
        <v>8.854629629629629E-2</v>
      </c>
      <c r="S1753" s="53">
        <f>J1753*26.2</f>
        <v>0.17709259259259258</v>
      </c>
      <c r="T1753" s="53">
        <f>(J1753+0.0013889)*26.2</f>
        <v>0.21348177259259257</v>
      </c>
      <c r="U1753" s="53">
        <f>S1753/2</f>
        <v>8.854629629629629E-2</v>
      </c>
      <c r="V1753" s="53">
        <f>T1753/2</f>
        <v>0.10674088629629629</v>
      </c>
      <c r="W1753" s="50">
        <f>RANK(J1753,J:J,1)</f>
        <v>1263</v>
      </c>
      <c r="X1753" s="50">
        <f>YEAR(B1753)</f>
        <v>2012</v>
      </c>
      <c r="Y1753" s="50">
        <f>MONTH(B1753)</f>
        <v>9</v>
      </c>
      <c r="Z1753" s="56">
        <f>X1753*100+Y1753</f>
        <v>201209</v>
      </c>
      <c r="AA1753" s="56">
        <f>WEEKNUM(B1753,1)</f>
        <v>38</v>
      </c>
      <c r="AB1753" s="58">
        <f>IF(ISBLANK(B1753)," ",MAX(B1753-B1749-1,0))</f>
        <v>9</v>
      </c>
      <c r="AC1753" s="56">
        <f>DAY(B1753)</f>
        <v>16</v>
      </c>
      <c r="AD1753" s="53">
        <f>U1753+V1753</f>
        <v>0.19528718259259259</v>
      </c>
      <c r="AE1753" s="56">
        <f>IF("1-Swim"=D1753,E1753*46.7,IF("2-Bike"=D1753,E1753,IF("3-Run"=D1753,E1753*4.27,0)))</f>
        <v>26.687499999999996</v>
      </c>
    </row>
    <row r="1754" spans="1:31" x14ac:dyDescent="0.25">
      <c r="A1754" s="50">
        <v>1753</v>
      </c>
      <c r="B1754" s="51">
        <v>41170</v>
      </c>
      <c r="C1754" s="75">
        <f>B1754</f>
        <v>41170</v>
      </c>
      <c r="D1754" s="50" t="s">
        <v>1223</v>
      </c>
      <c r="E1754" s="50">
        <v>2</v>
      </c>
      <c r="F1754" s="50">
        <v>0</v>
      </c>
      <c r="G1754" s="50">
        <v>18</v>
      </c>
      <c r="H1754" s="50">
        <v>33</v>
      </c>
      <c r="I1754" s="53">
        <f>IF(E1754&gt;0,TIME(F1754,G1754,H1754),"")</f>
        <v>1.2881944444444446E-2</v>
      </c>
      <c r="J1754" s="54">
        <f>IF(E1754&gt;0,TIME(F1754,G1754,H1754)/E1754,"")</f>
        <v>6.4409722222222229E-3</v>
      </c>
      <c r="K1754" s="50" t="s">
        <v>1022</v>
      </c>
      <c r="L1754" s="50" t="s">
        <v>1026</v>
      </c>
      <c r="M1754" s="55">
        <f>IF(D1754&gt;0,0.0416666666666667/J1754,"")</f>
        <v>6.4690026954177942</v>
      </c>
      <c r="N1754" s="50">
        <v>0</v>
      </c>
      <c r="O1754" s="50" t="s">
        <v>253</v>
      </c>
      <c r="Q1754" s="151">
        <f>IF("1-Swim"=D1754,J1754*2.4,IF("2-Bike"=D1754,J1754*112,IF("3-Run"=D1754,J1754*26.2,0)))</f>
        <v>0.16875347222222223</v>
      </c>
      <c r="R1754" s="151">
        <f>Q1754/2</f>
        <v>8.4376736111111114E-2</v>
      </c>
      <c r="S1754" s="53">
        <f>J1754*26.2</f>
        <v>0.16875347222222223</v>
      </c>
      <c r="T1754" s="53">
        <f>(J1754+0.0013889)*26.2</f>
        <v>0.20514265222222225</v>
      </c>
      <c r="U1754" s="53">
        <f>S1754/2</f>
        <v>8.4376736111111114E-2</v>
      </c>
      <c r="V1754" s="53">
        <f>T1754/2</f>
        <v>0.10257132611111112</v>
      </c>
      <c r="W1754" s="50">
        <f>RANK(J1754,J:J,1)</f>
        <v>967</v>
      </c>
      <c r="X1754" s="50">
        <f>YEAR(B1754)</f>
        <v>2012</v>
      </c>
      <c r="Y1754" s="50">
        <f>MONTH(B1754)</f>
        <v>9</v>
      </c>
      <c r="Z1754" s="56">
        <f>X1754*100+Y1754</f>
        <v>201209</v>
      </c>
      <c r="AA1754" s="56">
        <f>WEEKNUM(B1754,1)</f>
        <v>38</v>
      </c>
      <c r="AB1754" s="58">
        <f>IF(ISBLANK(B1754)," ",MAX(B1754-B1753-1,0))</f>
        <v>1</v>
      </c>
      <c r="AC1754" s="56">
        <f>DAY(B1754)</f>
        <v>18</v>
      </c>
      <c r="AD1754" s="53">
        <f>U1754+V1754</f>
        <v>0.18694806222222224</v>
      </c>
      <c r="AE1754" s="56">
        <f>IF("1-Swim"=D1754,E1754*46.7,IF("2-Bike"=D1754,E1754,IF("3-Run"=D1754,E1754*4.27,0)))</f>
        <v>8.5399999999999991</v>
      </c>
    </row>
    <row r="1755" spans="1:31" x14ac:dyDescent="0.25">
      <c r="A1755" s="50">
        <v>1754</v>
      </c>
      <c r="B1755" s="51">
        <v>41171</v>
      </c>
      <c r="C1755" s="75">
        <f>B1755</f>
        <v>41171</v>
      </c>
      <c r="D1755" s="50" t="s">
        <v>1223</v>
      </c>
      <c r="E1755" s="50">
        <v>4.4000000000000004</v>
      </c>
      <c r="F1755" s="50">
        <v>0</v>
      </c>
      <c r="G1755" s="50">
        <v>45</v>
      </c>
      <c r="H1755" s="50">
        <v>0</v>
      </c>
      <c r="I1755" s="53">
        <f>IF(E1755&gt;0,TIME(F1755,G1755,H1755),"")</f>
        <v>3.125E-2</v>
      </c>
      <c r="J1755" s="54">
        <f>IF(E1755&gt;0,TIME(F1755,G1755,H1755)/E1755,"")</f>
        <v>7.102272727272727E-3</v>
      </c>
      <c r="K1755" s="50" t="s">
        <v>936</v>
      </c>
      <c r="L1755" s="50" t="s">
        <v>17</v>
      </c>
      <c r="M1755" s="55">
        <f>IF(D1755&gt;0,0.0416666666666667/J1755,"")</f>
        <v>5.8666666666666716</v>
      </c>
      <c r="N1755" s="50">
        <v>0</v>
      </c>
      <c r="O1755" s="50" t="s">
        <v>253</v>
      </c>
      <c r="P1755" s="143" t="s">
        <v>1027</v>
      </c>
      <c r="Q1755" s="151">
        <f>IF("1-Swim"=D1755,J1755*2.4,IF("2-Bike"=D1755,J1755*112,IF("3-Run"=D1755,J1755*26.2,0)))</f>
        <v>0.18607954545454544</v>
      </c>
      <c r="R1755" s="151">
        <f>Q1755/2</f>
        <v>9.3039772727272721E-2</v>
      </c>
      <c r="S1755" s="53">
        <f>J1755*26.2</f>
        <v>0.18607954545454544</v>
      </c>
      <c r="T1755" s="53">
        <f>(J1755+0.0013889)*26.2</f>
        <v>0.22246872545454544</v>
      </c>
      <c r="U1755" s="53">
        <f>S1755/2</f>
        <v>9.3039772727272721E-2</v>
      </c>
      <c r="V1755" s="53">
        <f>T1755/2</f>
        <v>0.11123436272727272</v>
      </c>
      <c r="W1755" s="50">
        <f>RANK(J1755,J:J,1)</f>
        <v>1671</v>
      </c>
      <c r="X1755" s="50">
        <f>YEAR(B1755)</f>
        <v>2012</v>
      </c>
      <c r="Y1755" s="50">
        <f>MONTH(B1755)</f>
        <v>9</v>
      </c>
      <c r="Z1755" s="56">
        <f>X1755*100+Y1755</f>
        <v>201209</v>
      </c>
      <c r="AA1755" s="56">
        <f>WEEKNUM(B1755,1)</f>
        <v>38</v>
      </c>
      <c r="AB1755" s="58">
        <f>IF(ISBLANK(B1755)," ",MAX(B1755-B1754-1,0))</f>
        <v>0</v>
      </c>
      <c r="AC1755" s="56">
        <f>DAY(B1755)</f>
        <v>19</v>
      </c>
      <c r="AD1755" s="53">
        <f>U1755+V1755</f>
        <v>0.20427413545454542</v>
      </c>
      <c r="AE1755" s="56">
        <f>IF("1-Swim"=D1755,E1755*46.7,IF("2-Bike"=D1755,E1755,IF("3-Run"=D1755,E1755*4.27,0)))</f>
        <v>18.788</v>
      </c>
    </row>
    <row r="1756" spans="1:31" ht="15.75" x14ac:dyDescent="0.3">
      <c r="A1756" s="50">
        <v>1755</v>
      </c>
      <c r="B1756" s="51">
        <v>41173</v>
      </c>
      <c r="C1756" s="75">
        <f>B1756</f>
        <v>41173</v>
      </c>
      <c r="D1756" s="50" t="s">
        <v>1223</v>
      </c>
      <c r="E1756" s="50">
        <v>4.33</v>
      </c>
      <c r="F1756" s="50">
        <v>0</v>
      </c>
      <c r="G1756" s="50">
        <v>44</v>
      </c>
      <c r="H1756" s="50">
        <v>36</v>
      </c>
      <c r="I1756" s="53">
        <f>IF(E1756&gt;0,TIME(F1756,G1756,H1756),"")</f>
        <v>3.0972222222222224E-2</v>
      </c>
      <c r="J1756" s="54">
        <f>IF(E1756&gt;0,TIME(F1756,G1756,H1756)/E1756,"")</f>
        <v>7.1529381575570952E-3</v>
      </c>
      <c r="K1756" s="50" t="s">
        <v>1022</v>
      </c>
      <c r="L1756" s="50" t="s">
        <v>1028</v>
      </c>
      <c r="M1756" s="55">
        <f>IF(D1756&gt;0,0.0416666666666667/J1756,"")</f>
        <v>5.8251121076233225</v>
      </c>
      <c r="N1756" s="50">
        <v>0</v>
      </c>
      <c r="O1756" s="50" t="s">
        <v>526</v>
      </c>
      <c r="P1756" s="146" t="s">
        <v>1030</v>
      </c>
      <c r="Q1756" s="151">
        <f>IF("1-Swim"=D1756,J1756*2.4,IF("2-Bike"=D1756,J1756*112,IF("3-Run"=D1756,J1756*26.2,0)))</f>
        <v>0.18740697972799589</v>
      </c>
      <c r="R1756" s="151">
        <f>Q1756/2</f>
        <v>9.3703489863997944E-2</v>
      </c>
      <c r="S1756" s="53">
        <f>J1756*26.2</f>
        <v>0.18740697972799589</v>
      </c>
      <c r="T1756" s="53">
        <f>(J1756+0.0013889)*26.2</f>
        <v>0.22379615972799588</v>
      </c>
      <c r="U1756" s="53">
        <f>S1756/2</f>
        <v>9.3703489863997944E-2</v>
      </c>
      <c r="V1756" s="53">
        <f>T1756/2</f>
        <v>0.11189807986399794</v>
      </c>
      <c r="W1756" s="50">
        <f>RANK(J1756,J:J,1)</f>
        <v>1734</v>
      </c>
      <c r="X1756" s="50">
        <f>YEAR(B1756)</f>
        <v>2012</v>
      </c>
      <c r="Y1756" s="50">
        <f>MONTH(B1756)</f>
        <v>9</v>
      </c>
      <c r="Z1756" s="56">
        <f>X1756*100+Y1756</f>
        <v>201209</v>
      </c>
      <c r="AA1756" s="56">
        <f>WEEKNUM(B1756,1)</f>
        <v>38</v>
      </c>
      <c r="AB1756" s="58">
        <f>IF(ISBLANK(B1756)," ",MAX(B1756-B1752-1,0))</f>
        <v>6</v>
      </c>
      <c r="AC1756" s="56">
        <f>DAY(B1756)</f>
        <v>21</v>
      </c>
      <c r="AD1756" s="53">
        <f>U1756+V1756</f>
        <v>0.20560156972799587</v>
      </c>
      <c r="AE1756" s="56">
        <f>IF("1-Swim"=D1756,E1756*46.7,IF("2-Bike"=D1756,E1756,IF("3-Run"=D1756,E1756*4.27,0)))</f>
        <v>18.489099999999997</v>
      </c>
    </row>
    <row r="1757" spans="1:31" ht="15.75" x14ac:dyDescent="0.3">
      <c r="A1757" s="50">
        <v>1756</v>
      </c>
      <c r="B1757" s="51">
        <v>41175</v>
      </c>
      <c r="C1757" s="75">
        <f>B1757</f>
        <v>41175</v>
      </c>
      <c r="D1757" s="50" t="s">
        <v>1223</v>
      </c>
      <c r="E1757" s="50">
        <v>20</v>
      </c>
      <c r="F1757" s="50">
        <v>3</v>
      </c>
      <c r="G1757" s="50">
        <v>58</v>
      </c>
      <c r="H1757" s="50">
        <v>18</v>
      </c>
      <c r="I1757" s="53">
        <f>IF(E1757&gt;0,TIME(F1757,G1757,H1757),"")</f>
        <v>0.16548611111111111</v>
      </c>
      <c r="J1757" s="54">
        <f>IF(E1757&gt;0,TIME(F1757,G1757,H1757)/E1757,"")</f>
        <v>8.2743055555555556E-3</v>
      </c>
      <c r="K1757" s="50" t="s">
        <v>1022</v>
      </c>
      <c r="L1757" s="146" t="s">
        <v>1031</v>
      </c>
      <c r="M1757" s="55">
        <f>IF(D1757&gt;0,0.0416666666666667/J1757,"")</f>
        <v>5.0356693243810362</v>
      </c>
      <c r="N1757" s="50">
        <v>154</v>
      </c>
      <c r="O1757" s="50" t="s">
        <v>255</v>
      </c>
      <c r="P1757" s="146" t="s">
        <v>1031</v>
      </c>
      <c r="Q1757" s="151">
        <f>IF("1-Swim"=D1757,J1757*2.4,IF("2-Bike"=D1757,J1757*112,IF("3-Run"=D1757,J1757*26.2,0)))</f>
        <v>0.21678680555555555</v>
      </c>
      <c r="R1757" s="151">
        <f>Q1757/2</f>
        <v>0.10839340277777777</v>
      </c>
      <c r="S1757" s="53">
        <f>J1757*26.2</f>
        <v>0.21678680555555555</v>
      </c>
      <c r="T1757" s="53">
        <f>(J1757+0.0013889)*26.2</f>
        <v>0.25317598555555554</v>
      </c>
      <c r="U1757" s="53">
        <f>S1757/2</f>
        <v>0.10839340277777777</v>
      </c>
      <c r="V1757" s="53">
        <f>T1757/2</f>
        <v>0.12658799277777777</v>
      </c>
      <c r="W1757" s="50">
        <f>RANK(J1757,J:J,1)</f>
        <v>2573</v>
      </c>
      <c r="X1757" s="50">
        <f>YEAR(B1757)</f>
        <v>2012</v>
      </c>
      <c r="Y1757" s="50">
        <f>MONTH(B1757)</f>
        <v>9</v>
      </c>
      <c r="Z1757" s="56">
        <f>X1757*100+Y1757</f>
        <v>201209</v>
      </c>
      <c r="AA1757" s="56">
        <f>WEEKNUM(B1757,1)</f>
        <v>39</v>
      </c>
      <c r="AB1757" s="58">
        <f>IF(ISBLANK(B1757)," ",MAX(B1757-B1756-1,0))</f>
        <v>1</v>
      </c>
      <c r="AC1757" s="56">
        <f>DAY(B1757)</f>
        <v>23</v>
      </c>
      <c r="AD1757" s="53">
        <f>U1757+V1757</f>
        <v>0.23498139555555553</v>
      </c>
      <c r="AE1757" s="56">
        <f>IF("1-Swim"=D1757,E1757*46.7,IF("2-Bike"=D1757,E1757,IF("3-Run"=D1757,E1757*4.27,0)))</f>
        <v>85.399999999999991</v>
      </c>
    </row>
    <row r="1758" spans="1:31" x14ac:dyDescent="0.25">
      <c r="A1758" s="50">
        <v>1757</v>
      </c>
      <c r="B1758" s="51">
        <v>41176</v>
      </c>
      <c r="C1758" s="75">
        <f>B1758</f>
        <v>41176</v>
      </c>
      <c r="D1758" s="50" t="s">
        <v>1225</v>
      </c>
      <c r="E1758" s="50">
        <v>0.5</v>
      </c>
      <c r="F1758" s="50">
        <v>0</v>
      </c>
      <c r="G1758" s="50">
        <v>20</v>
      </c>
      <c r="H1758" s="50">
        <v>0</v>
      </c>
      <c r="I1758" s="53">
        <f>IF(E1758&gt;0,TIME(F1758,G1758,H1758),"")</f>
        <v>1.3888888888888888E-2</v>
      </c>
      <c r="J1758" s="54">
        <f>IF(E1758&gt;0,TIME(F1758,G1758,H1758)/E1758,"")</f>
        <v>2.7777777777777776E-2</v>
      </c>
      <c r="K1758" s="50" t="s">
        <v>1032</v>
      </c>
      <c r="L1758" s="50" t="s">
        <v>1033</v>
      </c>
      <c r="M1758" s="55">
        <f>IF(D1758&gt;0,0.0416666666666667/J1758,"")</f>
        <v>1.5000000000000013</v>
      </c>
      <c r="N1758" s="50">
        <v>0</v>
      </c>
      <c r="O1758" s="50" t="s">
        <v>253</v>
      </c>
      <c r="P1758" s="50" t="s">
        <v>1034</v>
      </c>
      <c r="Q1758" s="151">
        <f>IF("1-Swim"=D1758,J1758*2.4,IF("2-Bike"=D1758,J1758*112,IF("3-Run"=D1758,J1758*26.2,0)))</f>
        <v>6.6666666666666666E-2</v>
      </c>
      <c r="R1758" s="151">
        <f>Q1758/2</f>
        <v>3.3333333333333333E-2</v>
      </c>
      <c r="S1758" s="53">
        <f>J1758*26.2</f>
        <v>0.72777777777777775</v>
      </c>
      <c r="T1758" s="53">
        <f>(J1758+0.0013889)*26.2</f>
        <v>0.76416695777777766</v>
      </c>
      <c r="U1758" s="53">
        <f>S1758/2</f>
        <v>0.36388888888888887</v>
      </c>
      <c r="V1758" s="53">
        <f>T1758/2</f>
        <v>0.38208347888888883</v>
      </c>
      <c r="W1758" s="50">
        <f>RANK(J1758,J:J,1)</f>
        <v>3293</v>
      </c>
      <c r="X1758" s="50">
        <f>YEAR(B1758)</f>
        <v>2012</v>
      </c>
      <c r="Y1758" s="50">
        <f>MONTH(B1758)</f>
        <v>9</v>
      </c>
      <c r="Z1758" s="56">
        <f>X1758*100+Y1758</f>
        <v>201209</v>
      </c>
      <c r="AA1758" s="56">
        <f>WEEKNUM(B1758,1)</f>
        <v>39</v>
      </c>
      <c r="AB1758" s="58">
        <f>IF(ISBLANK(B1758)," ",MAX(B1758-B1757-1,0))</f>
        <v>0</v>
      </c>
      <c r="AC1758" s="56">
        <f>DAY(B1758)</f>
        <v>24</v>
      </c>
      <c r="AD1758" s="53">
        <f>U1758+V1758</f>
        <v>0.74597236777777765</v>
      </c>
      <c r="AE1758" s="56">
        <f>IF("1-Swim"=D1758,E1758*46.7,IF("2-Bike"=D1758,E1758,IF("3-Run"=D1758,E1758*4.27,0)))</f>
        <v>23.35</v>
      </c>
    </row>
    <row r="1759" spans="1:31" x14ac:dyDescent="0.25">
      <c r="A1759" s="50">
        <v>1758</v>
      </c>
      <c r="B1759" s="51">
        <v>41177</v>
      </c>
      <c r="C1759" s="75">
        <f>B1759</f>
        <v>41177</v>
      </c>
      <c r="D1759" s="50" t="s">
        <v>1225</v>
      </c>
      <c r="E1759" s="50">
        <v>0.65</v>
      </c>
      <c r="F1759" s="50">
        <v>0</v>
      </c>
      <c r="G1759" s="50">
        <v>25</v>
      </c>
      <c r="H1759" s="50">
        <v>0</v>
      </c>
      <c r="I1759" s="53">
        <f>IF(E1759&gt;0,TIME(F1759,G1759,H1759),"")</f>
        <v>1.7361111111111112E-2</v>
      </c>
      <c r="J1759" s="54">
        <f>IF(E1759&gt;0,TIME(F1759,G1759,H1759)/E1759,"")</f>
        <v>2.6709401709401708E-2</v>
      </c>
      <c r="K1759" s="50" t="s">
        <v>1032</v>
      </c>
      <c r="L1759" s="50" t="s">
        <v>1033</v>
      </c>
      <c r="M1759" s="55">
        <f>IF(D1759&gt;0,0.0416666666666667/J1759,"")</f>
        <v>1.5600000000000014</v>
      </c>
      <c r="N1759" s="50">
        <v>0</v>
      </c>
      <c r="O1759" s="50" t="s">
        <v>253</v>
      </c>
      <c r="P1759" s="50" t="s">
        <v>1034</v>
      </c>
      <c r="Q1759" s="151">
        <f>IF("1-Swim"=D1759,J1759*2.4,IF("2-Bike"=D1759,J1759*112,IF("3-Run"=D1759,J1759*26.2,0)))</f>
        <v>6.4102564102564097E-2</v>
      </c>
      <c r="R1759" s="151">
        <f>Q1759/2</f>
        <v>3.2051282051282048E-2</v>
      </c>
      <c r="S1759" s="53">
        <f>J1759*26.2</f>
        <v>0.69978632478632474</v>
      </c>
      <c r="T1759" s="53">
        <f>(J1759+0.0013889)*26.2</f>
        <v>0.73617550478632465</v>
      </c>
      <c r="U1759" s="53">
        <f>S1759/2</f>
        <v>0.34989316239316237</v>
      </c>
      <c r="V1759" s="53">
        <f>T1759/2</f>
        <v>0.36808775239316233</v>
      </c>
      <c r="W1759" s="50">
        <f>RANK(J1759,J:J,1)</f>
        <v>3252</v>
      </c>
      <c r="X1759" s="50">
        <f>YEAR(B1759)</f>
        <v>2012</v>
      </c>
      <c r="Y1759" s="50">
        <f>MONTH(B1759)</f>
        <v>9</v>
      </c>
      <c r="Z1759" s="56">
        <f>X1759*100+Y1759</f>
        <v>201209</v>
      </c>
      <c r="AA1759" s="56">
        <f>WEEKNUM(B1759,1)</f>
        <v>39</v>
      </c>
      <c r="AB1759" s="58">
        <f>IF(ISBLANK(B1759)," ",MAX(B1759-B1755-1,0))</f>
        <v>5</v>
      </c>
      <c r="AC1759" s="56">
        <f>DAY(B1759)</f>
        <v>25</v>
      </c>
      <c r="AD1759" s="53">
        <f>U1759+V1759</f>
        <v>0.71798091478632475</v>
      </c>
      <c r="AE1759" s="56">
        <f>IF("1-Swim"=D1759,E1759*46.7,IF("2-Bike"=D1759,E1759,IF("3-Run"=D1759,E1759*4.27,0)))</f>
        <v>30.355000000000004</v>
      </c>
    </row>
    <row r="1760" spans="1:31" x14ac:dyDescent="0.25">
      <c r="A1760" s="50">
        <v>1759</v>
      </c>
      <c r="B1760" s="51">
        <v>41179</v>
      </c>
      <c r="C1760" s="75">
        <f>B1760</f>
        <v>41179</v>
      </c>
      <c r="D1760" s="50" t="s">
        <v>1223</v>
      </c>
      <c r="E1760" s="50">
        <v>3.1</v>
      </c>
      <c r="F1760" s="50">
        <v>0</v>
      </c>
      <c r="G1760" s="50">
        <v>29</v>
      </c>
      <c r="H1760" s="50">
        <v>17</v>
      </c>
      <c r="I1760" s="53">
        <f>IF(E1760&gt;0,TIME(F1760,G1760,H1760),"")</f>
        <v>2.0335648148148148E-2</v>
      </c>
      <c r="J1760" s="54">
        <f>IF(E1760&gt;0,TIME(F1760,G1760,H1760)/E1760,"")</f>
        <v>6.5598864994026278E-3</v>
      </c>
      <c r="K1760" s="50" t="s">
        <v>1022</v>
      </c>
      <c r="L1760" s="50" t="s">
        <v>927</v>
      </c>
      <c r="M1760" s="55">
        <f>IF(D1760&gt;0,0.0416666666666667/J1760,"")</f>
        <v>6.3517359134889073</v>
      </c>
      <c r="N1760" s="50">
        <v>0</v>
      </c>
      <c r="O1760" s="50" t="s">
        <v>184</v>
      </c>
      <c r="Q1760" s="151">
        <f>IF("1-Swim"=D1760,J1760*2.4,IF("2-Bike"=D1760,J1760*112,IF("3-Run"=D1760,J1760*26.2,0)))</f>
        <v>0.17186902628434883</v>
      </c>
      <c r="R1760" s="151">
        <f>Q1760/2</f>
        <v>8.5934513142174415E-2</v>
      </c>
      <c r="S1760" s="53">
        <f>J1760*26.2</f>
        <v>0.17186902628434883</v>
      </c>
      <c r="T1760" s="53">
        <f>(J1760+0.0013889)*26.2</f>
        <v>0.20825820628434885</v>
      </c>
      <c r="U1760" s="53">
        <f>S1760/2</f>
        <v>8.5934513142174415E-2</v>
      </c>
      <c r="V1760" s="53">
        <f>T1760/2</f>
        <v>0.10412910314217443</v>
      </c>
      <c r="W1760" s="50">
        <f>RANK(J1760,J:J,1)</f>
        <v>1055</v>
      </c>
      <c r="X1760" s="50">
        <f>YEAR(B1760)</f>
        <v>2012</v>
      </c>
      <c r="Y1760" s="50">
        <f>MONTH(B1760)</f>
        <v>9</v>
      </c>
      <c r="Z1760" s="56">
        <f>X1760*100+Y1760</f>
        <v>201209</v>
      </c>
      <c r="AA1760" s="56">
        <f>WEEKNUM(B1760,1)</f>
        <v>39</v>
      </c>
      <c r="AB1760" s="58">
        <f>IF(ISBLANK(B1760)," ",MAX(B1760-B1759-1,0))</f>
        <v>1</v>
      </c>
      <c r="AC1760" s="56">
        <f>DAY(B1760)</f>
        <v>27</v>
      </c>
      <c r="AD1760" s="53">
        <f>U1760+V1760</f>
        <v>0.19006361628434884</v>
      </c>
      <c r="AE1760" s="56">
        <f>IF("1-Swim"=D1760,E1760*46.7,IF("2-Bike"=D1760,E1760,IF("3-Run"=D1760,E1760*4.27,0)))</f>
        <v>13.236999999999998</v>
      </c>
    </row>
    <row r="1761" spans="1:31" x14ac:dyDescent="0.25">
      <c r="A1761" s="50">
        <v>1760</v>
      </c>
      <c r="B1761" s="51">
        <v>41179</v>
      </c>
      <c r="C1761" s="75">
        <f>B1761</f>
        <v>41179</v>
      </c>
      <c r="D1761" s="50" t="s">
        <v>1225</v>
      </c>
      <c r="E1761" s="50">
        <v>0.8</v>
      </c>
      <c r="F1761" s="50">
        <v>0</v>
      </c>
      <c r="G1761" s="50">
        <v>30</v>
      </c>
      <c r="H1761" s="50">
        <v>0</v>
      </c>
      <c r="I1761" s="53">
        <f>IF(E1761&gt;0,TIME(F1761,G1761,H1761),"")</f>
        <v>2.0833333333333332E-2</v>
      </c>
      <c r="J1761" s="54">
        <f>IF(E1761&gt;0,TIME(F1761,G1761,H1761)/E1761,"")</f>
        <v>2.6041666666666664E-2</v>
      </c>
      <c r="K1761" s="50" t="s">
        <v>1032</v>
      </c>
      <c r="L1761" s="50" t="s">
        <v>1033</v>
      </c>
      <c r="M1761" s="55">
        <f>IF(D1761&gt;0,0.0416666666666667/J1761,"")</f>
        <v>1.6000000000000014</v>
      </c>
      <c r="N1761" s="50">
        <v>0</v>
      </c>
      <c r="O1761" s="50" t="s">
        <v>253</v>
      </c>
      <c r="Q1761" s="151">
        <f>IF("1-Swim"=D1761,J1761*2.4,IF("2-Bike"=D1761,J1761*112,IF("3-Run"=D1761,J1761*26.2,0)))</f>
        <v>6.2499999999999993E-2</v>
      </c>
      <c r="R1761" s="151">
        <f>Q1761/2</f>
        <v>3.1249999999999997E-2</v>
      </c>
      <c r="S1761" s="53">
        <f>J1761*26.2</f>
        <v>0.68229166666666663</v>
      </c>
      <c r="T1761" s="53">
        <f>(J1761+0.0013889)*26.2</f>
        <v>0.71868084666666654</v>
      </c>
      <c r="U1761" s="53">
        <f>S1761/2</f>
        <v>0.34114583333333331</v>
      </c>
      <c r="V1761" s="53">
        <f>T1761/2</f>
        <v>0.35934042333333327</v>
      </c>
      <c r="W1761" s="50">
        <f>RANK(J1761,J:J,1)</f>
        <v>3231</v>
      </c>
      <c r="X1761" s="50">
        <f>YEAR(B1761)</f>
        <v>2012</v>
      </c>
      <c r="Y1761" s="50">
        <f>MONTH(B1761)</f>
        <v>9</v>
      </c>
      <c r="Z1761" s="56">
        <f>X1761*100+Y1761</f>
        <v>201209</v>
      </c>
      <c r="AA1761" s="56">
        <f>WEEKNUM(B1761,1)</f>
        <v>39</v>
      </c>
      <c r="AB1761" s="58">
        <f>IF(ISBLANK(B1761)," ",MAX(B1761-B1760-1,0))</f>
        <v>0</v>
      </c>
      <c r="AC1761" s="56">
        <f>DAY(B1761)</f>
        <v>27</v>
      </c>
      <c r="AD1761" s="53">
        <f>U1761+V1761</f>
        <v>0.70048625666666653</v>
      </c>
      <c r="AE1761" s="56">
        <f>IF("1-Swim"=D1761,E1761*46.7,IF("2-Bike"=D1761,E1761,IF("3-Run"=D1761,E1761*4.27,0)))</f>
        <v>37.360000000000007</v>
      </c>
    </row>
    <row r="1762" spans="1:31" x14ac:dyDescent="0.25">
      <c r="A1762" s="50">
        <v>1761</v>
      </c>
      <c r="B1762" s="51">
        <v>41182</v>
      </c>
      <c r="C1762" s="75">
        <f>B1762</f>
        <v>41182</v>
      </c>
      <c r="D1762" s="50" t="s">
        <v>1223</v>
      </c>
      <c r="E1762" s="50">
        <v>6</v>
      </c>
      <c r="F1762" s="50">
        <v>1</v>
      </c>
      <c r="G1762" s="50">
        <v>0</v>
      </c>
      <c r="H1762" s="50">
        <v>6</v>
      </c>
      <c r="I1762" s="53">
        <f>IF(E1762&gt;0,TIME(F1762,G1762,H1762),"")</f>
        <v>4.1736111111111113E-2</v>
      </c>
      <c r="J1762" s="54">
        <f>IF(E1762&gt;0,TIME(F1762,G1762,H1762)/E1762,"")</f>
        <v>6.9560185185185185E-3</v>
      </c>
      <c r="K1762" s="50" t="s">
        <v>1022</v>
      </c>
      <c r="L1762" s="50" t="s">
        <v>17</v>
      </c>
      <c r="M1762" s="55">
        <f>IF(D1762&gt;0,0.0416666666666667/J1762,"")</f>
        <v>5.9900166389351126</v>
      </c>
      <c r="N1762" s="50">
        <v>0</v>
      </c>
      <c r="O1762" s="50" t="s">
        <v>253</v>
      </c>
      <c r="Q1762" s="151">
        <f>IF("1-Swim"=D1762,J1762*2.4,IF("2-Bike"=D1762,J1762*112,IF("3-Run"=D1762,J1762*26.2,0)))</f>
        <v>0.18224768518518519</v>
      </c>
      <c r="R1762" s="151">
        <f>Q1762/2</f>
        <v>9.1123842592592597E-2</v>
      </c>
      <c r="S1762" s="53">
        <f>J1762*26.2</f>
        <v>0.18224768518518519</v>
      </c>
      <c r="T1762" s="53">
        <f>(J1762+0.0013889)*26.2</f>
        <v>0.21863686518518516</v>
      </c>
      <c r="U1762" s="53">
        <f>S1762/2</f>
        <v>9.1123842592592597E-2</v>
      </c>
      <c r="V1762" s="53">
        <f>T1762/2</f>
        <v>0.10931843259259258</v>
      </c>
      <c r="W1762" s="50">
        <f>RANK(J1762,J:J,1)</f>
        <v>1516</v>
      </c>
      <c r="X1762" s="50">
        <f>YEAR(B1762)</f>
        <v>2012</v>
      </c>
      <c r="Y1762" s="50">
        <f>MONTH(B1762)</f>
        <v>9</v>
      </c>
      <c r="Z1762" s="56">
        <f>X1762*100+Y1762</f>
        <v>201209</v>
      </c>
      <c r="AA1762" s="56">
        <f>WEEKNUM(B1762,1)</f>
        <v>40</v>
      </c>
      <c r="AB1762" s="58">
        <f>IF(ISBLANK(B1762)," ",MAX(B1762-B1758-1,0))</f>
        <v>5</v>
      </c>
      <c r="AC1762" s="56">
        <f>DAY(B1762)</f>
        <v>30</v>
      </c>
      <c r="AD1762" s="53">
        <f>U1762+V1762</f>
        <v>0.20044227518518518</v>
      </c>
      <c r="AE1762" s="56">
        <f>IF("1-Swim"=D1762,E1762*46.7,IF("2-Bike"=D1762,E1762,IF("3-Run"=D1762,E1762*4.27,0)))</f>
        <v>25.619999999999997</v>
      </c>
    </row>
    <row r="1763" spans="1:31" x14ac:dyDescent="0.25">
      <c r="A1763" s="50">
        <v>1762</v>
      </c>
      <c r="B1763" s="51">
        <v>41183</v>
      </c>
      <c r="C1763" s="75">
        <f>B1763</f>
        <v>41183</v>
      </c>
      <c r="D1763" s="50" t="s">
        <v>1225</v>
      </c>
      <c r="E1763" s="50">
        <v>0.88</v>
      </c>
      <c r="F1763" s="50">
        <v>0</v>
      </c>
      <c r="G1763" s="50">
        <v>50</v>
      </c>
      <c r="H1763" s="50">
        <v>0</v>
      </c>
      <c r="I1763" s="53">
        <f>IF(E1763&gt;0,TIME(F1763,G1763,H1763),"")</f>
        <v>3.4722222222222224E-2</v>
      </c>
      <c r="J1763" s="54">
        <f>IF(E1763&gt;0,TIME(F1763,G1763,H1763)/E1763,"")</f>
        <v>3.9457070707070711E-2</v>
      </c>
      <c r="K1763" s="50" t="s">
        <v>1032</v>
      </c>
      <c r="L1763" s="50" t="s">
        <v>1033</v>
      </c>
      <c r="M1763" s="55">
        <f>IF(D1763&gt;0,0.0416666666666667/J1763,"")</f>
        <v>1.0560000000000007</v>
      </c>
      <c r="N1763" s="50">
        <v>0</v>
      </c>
      <c r="O1763" s="50" t="s">
        <v>253</v>
      </c>
      <c r="Q1763" s="151">
        <f>IF("1-Swim"=D1763,J1763*2.4,IF("2-Bike"=D1763,J1763*112,IF("3-Run"=D1763,J1763*26.2,0)))</f>
        <v>9.469696969696971E-2</v>
      </c>
      <c r="R1763" s="151">
        <f>Q1763/2</f>
        <v>4.7348484848484855E-2</v>
      </c>
      <c r="S1763" s="53">
        <f>J1763*26.2</f>
        <v>1.0337752525252526</v>
      </c>
      <c r="T1763" s="53">
        <f>(J1763+0.0013889)*26.2</f>
        <v>1.0701644325252526</v>
      </c>
      <c r="U1763" s="53">
        <f>S1763/2</f>
        <v>0.5168876262626263</v>
      </c>
      <c r="V1763" s="53">
        <f>T1763/2</f>
        <v>0.53508221626262631</v>
      </c>
      <c r="W1763" s="50">
        <f>RANK(J1763,J:J,1)</f>
        <v>3397</v>
      </c>
      <c r="X1763" s="50">
        <f>YEAR(B1763)</f>
        <v>2012</v>
      </c>
      <c r="Y1763" s="50">
        <f>MONTH(B1763)</f>
        <v>10</v>
      </c>
      <c r="Z1763" s="56">
        <f>X1763*100+Y1763</f>
        <v>201210</v>
      </c>
      <c r="AA1763" s="56">
        <f>WEEKNUM(B1763,1)</f>
        <v>40</v>
      </c>
      <c r="AB1763" s="58">
        <f>IF(ISBLANK(B1763)," ",MAX(B1763-B1762-1,0))</f>
        <v>0</v>
      </c>
      <c r="AC1763" s="56">
        <f>DAY(B1763)</f>
        <v>1</v>
      </c>
      <c r="AD1763" s="53">
        <f>U1763+V1763</f>
        <v>1.0519698425252526</v>
      </c>
      <c r="AE1763" s="56">
        <f>IF("1-Swim"=D1763,E1763*46.7,IF("2-Bike"=D1763,E1763,IF("3-Run"=D1763,E1763*4.27,0)))</f>
        <v>41.096000000000004</v>
      </c>
    </row>
    <row r="1764" spans="1:31" x14ac:dyDescent="0.25">
      <c r="A1764" s="50">
        <v>1763</v>
      </c>
      <c r="B1764" s="51">
        <v>41184</v>
      </c>
      <c r="C1764" s="75">
        <f>B1764</f>
        <v>41184</v>
      </c>
      <c r="D1764" s="50" t="s">
        <v>1225</v>
      </c>
      <c r="E1764" s="50">
        <v>0.9</v>
      </c>
      <c r="F1764" s="50">
        <v>0</v>
      </c>
      <c r="G1764" s="50">
        <v>50</v>
      </c>
      <c r="H1764" s="50">
        <v>0</v>
      </c>
      <c r="I1764" s="53">
        <f>IF(E1764&gt;0,TIME(F1764,G1764,H1764),"")</f>
        <v>3.4722222222222224E-2</v>
      </c>
      <c r="J1764" s="54">
        <f>IF(E1764&gt;0,TIME(F1764,G1764,H1764)/E1764,"")</f>
        <v>3.8580246913580245E-2</v>
      </c>
      <c r="K1764" s="50" t="s">
        <v>1032</v>
      </c>
      <c r="L1764" s="50" t="s">
        <v>1033</v>
      </c>
      <c r="M1764" s="55">
        <f>IF(D1764&gt;0,0.0416666666666667/J1764,"")</f>
        <v>1.080000000000001</v>
      </c>
      <c r="N1764" s="50">
        <v>0</v>
      </c>
      <c r="O1764" s="50" t="s">
        <v>253</v>
      </c>
      <c r="Q1764" s="151">
        <f>IF("1-Swim"=D1764,J1764*2.4,IF("2-Bike"=D1764,J1764*112,IF("3-Run"=D1764,J1764*26.2,0)))</f>
        <v>9.2592592592592587E-2</v>
      </c>
      <c r="R1764" s="151">
        <f>Q1764/2</f>
        <v>4.6296296296296294E-2</v>
      </c>
      <c r="S1764" s="53">
        <f>J1764*26.2</f>
        <v>1.0108024691358024</v>
      </c>
      <c r="T1764" s="53">
        <f>(J1764+0.0013889)*26.2</f>
        <v>1.0471916491358024</v>
      </c>
      <c r="U1764" s="53">
        <f>S1764/2</f>
        <v>0.5054012345679012</v>
      </c>
      <c r="V1764" s="53">
        <f>T1764/2</f>
        <v>0.52359582456790121</v>
      </c>
      <c r="W1764" s="50">
        <f>RANK(J1764,J:J,1)</f>
        <v>3395</v>
      </c>
      <c r="X1764" s="50">
        <f>YEAR(B1764)</f>
        <v>2012</v>
      </c>
      <c r="Y1764" s="50">
        <f>MONTH(B1764)</f>
        <v>10</v>
      </c>
      <c r="Z1764" s="56">
        <f>X1764*100+Y1764</f>
        <v>201210</v>
      </c>
      <c r="AA1764" s="56">
        <f>WEEKNUM(B1764,1)</f>
        <v>40</v>
      </c>
      <c r="AB1764" s="58">
        <f>IF(ISBLANK(B1764)," ",MAX(B1764-B1763-1,0))</f>
        <v>0</v>
      </c>
      <c r="AC1764" s="56">
        <f>DAY(B1764)</f>
        <v>2</v>
      </c>
      <c r="AD1764" s="53">
        <f>U1764+V1764</f>
        <v>1.0289970591358024</v>
      </c>
      <c r="AE1764" s="56">
        <f>IF("1-Swim"=D1764,E1764*46.7,IF("2-Bike"=D1764,E1764,IF("3-Run"=D1764,E1764*4.27,0)))</f>
        <v>42.03</v>
      </c>
    </row>
    <row r="1765" spans="1:31" x14ac:dyDescent="0.25">
      <c r="A1765" s="50">
        <v>1764</v>
      </c>
      <c r="B1765" s="51">
        <v>41186</v>
      </c>
      <c r="C1765" s="75">
        <f>B1765</f>
        <v>41186</v>
      </c>
      <c r="D1765" s="50" t="s">
        <v>1225</v>
      </c>
      <c r="E1765" s="50">
        <v>1.1184700000000001</v>
      </c>
      <c r="F1765" s="50">
        <v>0</v>
      </c>
      <c r="G1765" s="50">
        <v>55</v>
      </c>
      <c r="H1765" s="50">
        <v>0</v>
      </c>
      <c r="I1765" s="53">
        <f>IF(E1765&gt;0,TIME(F1765,G1765,H1765),"")</f>
        <v>3.8194444444444441E-2</v>
      </c>
      <c r="J1765" s="54">
        <f>IF(E1765&gt;0,TIME(F1765,G1765,H1765)/E1765,"")</f>
        <v>3.4148832283784493E-2</v>
      </c>
      <c r="K1765" s="50" t="s">
        <v>1032</v>
      </c>
      <c r="L1765" s="50" t="s">
        <v>1033</v>
      </c>
      <c r="M1765" s="55">
        <f>IF(D1765&gt;0,0.0416666666666667/J1765,"")</f>
        <v>1.220149090909092</v>
      </c>
      <c r="N1765" s="50">
        <v>0</v>
      </c>
      <c r="O1765" s="50" t="s">
        <v>253</v>
      </c>
      <c r="P1765" s="50" t="s">
        <v>1035</v>
      </c>
      <c r="Q1765" s="151">
        <f>IF("1-Swim"=D1765,J1765*2.4,IF("2-Bike"=D1765,J1765*112,IF("3-Run"=D1765,J1765*26.2,0)))</f>
        <v>8.195719748108278E-2</v>
      </c>
      <c r="R1765" s="151">
        <f>Q1765/2</f>
        <v>4.097859874054139E-2</v>
      </c>
      <c r="S1765" s="53">
        <f>J1765*26.2</f>
        <v>0.89469940583515373</v>
      </c>
      <c r="T1765" s="53">
        <f>(J1765+0.0013889)*26.2</f>
        <v>0.93108858583515364</v>
      </c>
      <c r="U1765" s="53">
        <f>S1765/2</f>
        <v>0.44734970291757686</v>
      </c>
      <c r="V1765" s="53">
        <f>T1765/2</f>
        <v>0.46554429291757682</v>
      </c>
      <c r="W1765" s="50">
        <f>RANK(J1765,J:J,1)</f>
        <v>3379</v>
      </c>
      <c r="X1765" s="50">
        <f>YEAR(B1765)</f>
        <v>2012</v>
      </c>
      <c r="Y1765" s="50">
        <f>MONTH(B1765)</f>
        <v>10</v>
      </c>
      <c r="Z1765" s="56">
        <f>X1765*100+Y1765</f>
        <v>201210</v>
      </c>
      <c r="AA1765" s="56">
        <f>WEEKNUM(B1765,1)</f>
        <v>40</v>
      </c>
      <c r="AB1765" s="58">
        <f>IF(ISBLANK(B1765)," ",MAX(B1765-B1761-1,0))</f>
        <v>6</v>
      </c>
      <c r="AC1765" s="56">
        <f>DAY(B1765)</f>
        <v>4</v>
      </c>
      <c r="AD1765" s="53">
        <f>U1765+V1765</f>
        <v>0.91289399583515363</v>
      </c>
      <c r="AE1765" s="56">
        <f>IF("1-Swim"=D1765,E1765*46.7,IF("2-Bike"=D1765,E1765,IF("3-Run"=D1765,E1765*4.27,0)))</f>
        <v>52.232549000000006</v>
      </c>
    </row>
    <row r="1766" spans="1:31" x14ac:dyDescent="0.25">
      <c r="A1766" s="50">
        <v>1765</v>
      </c>
      <c r="B1766" s="51">
        <v>41187</v>
      </c>
      <c r="C1766" s="75">
        <f>B1766</f>
        <v>41187</v>
      </c>
      <c r="D1766" s="50" t="s">
        <v>1223</v>
      </c>
      <c r="E1766" s="50">
        <v>3.1</v>
      </c>
      <c r="F1766" s="50">
        <v>0</v>
      </c>
      <c r="G1766" s="50">
        <v>27</v>
      </c>
      <c r="H1766" s="50">
        <v>57</v>
      </c>
      <c r="I1766" s="53">
        <f>IF(E1766&gt;0,TIME(F1766,G1766,H1766),"")</f>
        <v>1.9409722222222221E-2</v>
      </c>
      <c r="J1766" s="54">
        <f>IF(E1766&gt;0,TIME(F1766,G1766,H1766)/E1766,"")</f>
        <v>6.2612007168458775E-3</v>
      </c>
      <c r="K1766" s="50" t="s">
        <v>1022</v>
      </c>
      <c r="L1766" s="50" t="s">
        <v>927</v>
      </c>
      <c r="M1766" s="55">
        <f>IF(D1766&gt;0,0.0416666666666667/J1766,"")</f>
        <v>6.6547406082289857</v>
      </c>
      <c r="N1766" s="50">
        <v>0</v>
      </c>
      <c r="O1766" s="50" t="s">
        <v>255</v>
      </c>
      <c r="Q1766" s="151">
        <f>IF("1-Swim"=D1766,J1766*2.4,IF("2-Bike"=D1766,J1766*112,IF("3-Run"=D1766,J1766*26.2,0)))</f>
        <v>0.16404345878136198</v>
      </c>
      <c r="R1766" s="151">
        <f>Q1766/2</f>
        <v>8.2021729390680989E-2</v>
      </c>
      <c r="S1766" s="53">
        <f>J1766*26.2</f>
        <v>0.16404345878136198</v>
      </c>
      <c r="T1766" s="53">
        <f>(J1766+0.0013889)*26.2</f>
        <v>0.200432638781362</v>
      </c>
      <c r="U1766" s="53">
        <f>S1766/2</f>
        <v>8.2021729390680989E-2</v>
      </c>
      <c r="V1766" s="53">
        <f>T1766/2</f>
        <v>0.100216319390681</v>
      </c>
      <c r="W1766" s="50">
        <f>RANK(J1766,J:J,1)</f>
        <v>875</v>
      </c>
      <c r="X1766" s="50">
        <f>YEAR(B1766)</f>
        <v>2012</v>
      </c>
      <c r="Y1766" s="50">
        <f>MONTH(B1766)</f>
        <v>10</v>
      </c>
      <c r="Z1766" s="56">
        <f>X1766*100+Y1766</f>
        <v>201210</v>
      </c>
      <c r="AA1766" s="56">
        <f>WEEKNUM(B1766,1)</f>
        <v>40</v>
      </c>
      <c r="AB1766" s="58">
        <f>IF(ISBLANK(B1766)," ",MAX(B1766-B1765-1,0))</f>
        <v>0</v>
      </c>
      <c r="AC1766" s="56">
        <f>DAY(B1766)</f>
        <v>5</v>
      </c>
      <c r="AD1766" s="53">
        <f>U1766+V1766</f>
        <v>0.18223804878136199</v>
      </c>
      <c r="AE1766" s="56">
        <f>IF("1-Swim"=D1766,E1766*46.7,IF("2-Bike"=D1766,E1766,IF("3-Run"=D1766,E1766*4.27,0)))</f>
        <v>13.236999999999998</v>
      </c>
    </row>
    <row r="1767" spans="1:31" ht="15.75" x14ac:dyDescent="0.3">
      <c r="A1767" s="50">
        <v>1766</v>
      </c>
      <c r="B1767" s="51">
        <v>41189</v>
      </c>
      <c r="C1767" s="75">
        <f>B1767</f>
        <v>41189</v>
      </c>
      <c r="D1767" s="50" t="s">
        <v>1223</v>
      </c>
      <c r="E1767" s="50">
        <v>7.5</v>
      </c>
      <c r="F1767" s="50">
        <v>1</v>
      </c>
      <c r="G1767" s="50">
        <v>16</v>
      </c>
      <c r="H1767" s="50">
        <v>51</v>
      </c>
      <c r="I1767" s="53">
        <f>IF(E1767&gt;0,TIME(F1767,G1767,H1767),"")</f>
        <v>5.3368055555555551E-2</v>
      </c>
      <c r="J1767" s="54">
        <f>IF(E1767&gt;0,TIME(F1767,G1767,H1767)/E1767,"")</f>
        <v>7.1157407407407402E-3</v>
      </c>
      <c r="K1767" s="50" t="s">
        <v>1022</v>
      </c>
      <c r="L1767" s="50" t="s">
        <v>35</v>
      </c>
      <c r="M1767" s="55">
        <f>IF(D1767&gt;0,0.0416666666666667/J1767,"")</f>
        <v>5.8555627846454179</v>
      </c>
      <c r="N1767" s="50">
        <v>158</v>
      </c>
      <c r="O1767" s="50" t="s">
        <v>198</v>
      </c>
      <c r="P1767" s="146" t="s">
        <v>1036</v>
      </c>
      <c r="Q1767" s="151">
        <f>IF("1-Swim"=D1767,J1767*2.4,IF("2-Bike"=D1767,J1767*112,IF("3-Run"=D1767,J1767*26.2,0)))</f>
        <v>0.18643240740740738</v>
      </c>
      <c r="R1767" s="151">
        <f>Q1767/2</f>
        <v>9.321620370370369E-2</v>
      </c>
      <c r="S1767" s="53">
        <f>J1767*26.2</f>
        <v>0.18643240740740738</v>
      </c>
      <c r="T1767" s="53">
        <f>(J1767+0.0013889)*26.2</f>
        <v>0.2228215874074074</v>
      </c>
      <c r="U1767" s="53">
        <f>S1767/2</f>
        <v>9.321620370370369E-2</v>
      </c>
      <c r="V1767" s="53">
        <f>T1767/2</f>
        <v>0.1114107937037037</v>
      </c>
      <c r="W1767" s="50">
        <f>RANK(J1767,J:J,1)</f>
        <v>1686</v>
      </c>
      <c r="X1767" s="50">
        <f>YEAR(B1767)</f>
        <v>2012</v>
      </c>
      <c r="Y1767" s="50">
        <f>MONTH(B1767)</f>
        <v>10</v>
      </c>
      <c r="Z1767" s="56">
        <f>X1767*100+Y1767</f>
        <v>201210</v>
      </c>
      <c r="AA1767" s="56">
        <f>WEEKNUM(B1767,1)</f>
        <v>41</v>
      </c>
      <c r="AB1767" s="58">
        <f>IF(ISBLANK(B1767)," ",MAX(B1767-B1766-1,0))</f>
        <v>1</v>
      </c>
      <c r="AC1767" s="56">
        <f>DAY(B1767)</f>
        <v>7</v>
      </c>
      <c r="AD1767" s="53">
        <f>U1767+V1767</f>
        <v>0.20462699740740739</v>
      </c>
      <c r="AE1767" s="56">
        <f>IF("1-Swim"=D1767,E1767*46.7,IF("2-Bike"=D1767,E1767,IF("3-Run"=D1767,E1767*4.27,0)))</f>
        <v>32.024999999999999</v>
      </c>
    </row>
    <row r="1768" spans="1:31" ht="15.75" x14ac:dyDescent="0.3">
      <c r="A1768" s="50">
        <v>1767</v>
      </c>
      <c r="B1768" s="51">
        <v>41191</v>
      </c>
      <c r="C1768" s="75">
        <f>B1768</f>
        <v>41191</v>
      </c>
      <c r="D1768" s="50" t="s">
        <v>1223</v>
      </c>
      <c r="E1768" s="50">
        <v>3.25</v>
      </c>
      <c r="F1768" s="50">
        <v>0</v>
      </c>
      <c r="G1768" s="50">
        <v>32</v>
      </c>
      <c r="H1768" s="50">
        <v>6</v>
      </c>
      <c r="I1768" s="53">
        <f>IF(E1768&gt;0,TIME(F1768,G1768,H1768),"")</f>
        <v>2.2291666666666668E-2</v>
      </c>
      <c r="J1768" s="54">
        <f>IF(E1768&gt;0,TIME(F1768,G1768,H1768)/E1768,"")</f>
        <v>6.8589743589743592E-3</v>
      </c>
      <c r="K1768" s="50" t="s">
        <v>1022</v>
      </c>
      <c r="L1768" s="50" t="s">
        <v>920</v>
      </c>
      <c r="M1768" s="55">
        <f>IF(D1768&gt;0,0.0416666666666667/J1768,"")</f>
        <v>6.0747663551401914</v>
      </c>
      <c r="N1768" s="50">
        <v>0</v>
      </c>
      <c r="O1768" s="50" t="s">
        <v>253</v>
      </c>
      <c r="P1768" s="146" t="s">
        <v>1037</v>
      </c>
      <c r="Q1768" s="151">
        <f>IF("1-Swim"=D1768,J1768*2.4,IF("2-Bike"=D1768,J1768*112,IF("3-Run"=D1768,J1768*26.2,0)))</f>
        <v>0.17970512820512821</v>
      </c>
      <c r="R1768" s="151">
        <f>Q1768/2</f>
        <v>8.9852564102564106E-2</v>
      </c>
      <c r="S1768" s="53">
        <f>J1768*26.2</f>
        <v>0.17970512820512821</v>
      </c>
      <c r="T1768" s="53">
        <f>(J1768+0.0013889)*26.2</f>
        <v>0.2160943082051282</v>
      </c>
      <c r="U1768" s="53">
        <f>S1768/2</f>
        <v>8.9852564102564106E-2</v>
      </c>
      <c r="V1768" s="53">
        <f>T1768/2</f>
        <v>0.1080471541025641</v>
      </c>
      <c r="W1768" s="50">
        <f>RANK(J1768,J:J,1)</f>
        <v>1392</v>
      </c>
      <c r="X1768" s="50">
        <f>YEAR(B1768)</f>
        <v>2012</v>
      </c>
      <c r="Y1768" s="50">
        <f>MONTH(B1768)</f>
        <v>10</v>
      </c>
      <c r="Z1768" s="56">
        <f>X1768*100+Y1768</f>
        <v>201210</v>
      </c>
      <c r="AA1768" s="56">
        <f>WEEKNUM(B1768,1)</f>
        <v>41</v>
      </c>
      <c r="AB1768" s="58">
        <f>IF(ISBLANK(B1768)," ",MAX(B1768-B1764-1,0))</f>
        <v>6</v>
      </c>
      <c r="AC1768" s="56">
        <f>DAY(B1768)</f>
        <v>9</v>
      </c>
      <c r="AD1768" s="53">
        <f>U1768+V1768</f>
        <v>0.19789971820512819</v>
      </c>
      <c r="AE1768" s="56">
        <f>IF("1-Swim"=D1768,E1768*46.7,IF("2-Bike"=D1768,E1768,IF("3-Run"=D1768,E1768*4.27,0)))</f>
        <v>13.877499999999998</v>
      </c>
    </row>
    <row r="1769" spans="1:31" x14ac:dyDescent="0.25">
      <c r="A1769" s="50">
        <v>1768</v>
      </c>
      <c r="B1769" s="51">
        <v>41192</v>
      </c>
      <c r="C1769" s="75">
        <f>B1769</f>
        <v>41192</v>
      </c>
      <c r="D1769" s="50" t="s">
        <v>1225</v>
      </c>
      <c r="E1769" s="50">
        <v>0.8</v>
      </c>
      <c r="F1769" s="50">
        <v>1</v>
      </c>
      <c r="G1769" s="50">
        <v>0</v>
      </c>
      <c r="H1769" s="50">
        <v>0</v>
      </c>
      <c r="I1769" s="53">
        <f>IF(E1769&gt;0,TIME(F1769,G1769,H1769),"")</f>
        <v>4.1666666666666664E-2</v>
      </c>
      <c r="J1769" s="54">
        <f>IF(E1769&gt;0,TIME(F1769,G1769,H1769)/E1769,"")</f>
        <v>5.2083333333333329E-2</v>
      </c>
      <c r="K1769" s="50" t="s">
        <v>1032</v>
      </c>
      <c r="L1769" s="50" t="s">
        <v>1033</v>
      </c>
      <c r="M1769" s="55">
        <f>IF(D1769&gt;0,0.0416666666666667/J1769,"")</f>
        <v>0.80000000000000071</v>
      </c>
      <c r="N1769" s="50">
        <v>0</v>
      </c>
      <c r="O1769" s="50" t="s">
        <v>253</v>
      </c>
      <c r="Q1769" s="151">
        <f>IF("1-Swim"=D1769,J1769*2.4,IF("2-Bike"=D1769,J1769*112,IF("3-Run"=D1769,J1769*26.2,0)))</f>
        <v>0.12499999999999999</v>
      </c>
      <c r="R1769" s="151">
        <f>Q1769/2</f>
        <v>6.2499999999999993E-2</v>
      </c>
      <c r="S1769" s="53">
        <f>J1769*26.2</f>
        <v>1.3645833333333333</v>
      </c>
      <c r="T1769" s="53">
        <f>(J1769+0.0013889)*26.2</f>
        <v>1.4009725133333331</v>
      </c>
      <c r="U1769" s="53">
        <f>S1769/2</f>
        <v>0.68229166666666663</v>
      </c>
      <c r="V1769" s="53">
        <f>T1769/2</f>
        <v>0.70048625666666653</v>
      </c>
      <c r="W1769" s="50">
        <f>RANK(J1769,J:J,1)</f>
        <v>3403</v>
      </c>
      <c r="X1769" s="50">
        <f>YEAR(B1769)</f>
        <v>2012</v>
      </c>
      <c r="Y1769" s="50">
        <f>MONTH(B1769)</f>
        <v>10</v>
      </c>
      <c r="Z1769" s="56">
        <f>X1769*100+Y1769</f>
        <v>201210</v>
      </c>
      <c r="AA1769" s="56">
        <f>WEEKNUM(B1769,1)</f>
        <v>41</v>
      </c>
      <c r="AB1769" s="58">
        <f>IF(ISBLANK(B1769)," ",MAX(B1769-B1768-1,0))</f>
        <v>0</v>
      </c>
      <c r="AC1769" s="56">
        <f>DAY(B1769)</f>
        <v>10</v>
      </c>
      <c r="AD1769" s="53">
        <f>U1769+V1769</f>
        <v>1.3827779233333333</v>
      </c>
      <c r="AE1769" s="56">
        <f>IF("1-Swim"=D1769,E1769*46.7,IF("2-Bike"=D1769,E1769,IF("3-Run"=D1769,E1769*4.27,0)))</f>
        <v>37.360000000000007</v>
      </c>
    </row>
    <row r="1770" spans="1:31" x14ac:dyDescent="0.25">
      <c r="A1770" s="50">
        <v>1769</v>
      </c>
      <c r="B1770" s="51">
        <v>41195</v>
      </c>
      <c r="C1770" s="75">
        <f>B1770</f>
        <v>41195</v>
      </c>
      <c r="D1770" s="50" t="s">
        <v>1223</v>
      </c>
      <c r="E1770" s="50">
        <v>26.2</v>
      </c>
      <c r="F1770" s="50">
        <v>4</v>
      </c>
      <c r="G1770" s="50">
        <v>56</v>
      </c>
      <c r="H1770" s="50">
        <v>11</v>
      </c>
      <c r="I1770" s="53">
        <f>IF(E1770&gt;0,TIME(F1770,G1770,H1770),"")</f>
        <v>0.20568287037037036</v>
      </c>
      <c r="J1770" s="54">
        <f>IF(E1770&gt;0,TIME(F1770,G1770,H1770)/E1770,"")</f>
        <v>7.850491235510319E-3</v>
      </c>
      <c r="K1770" s="50" t="s">
        <v>1022</v>
      </c>
      <c r="L1770" s="50" t="s">
        <v>1008</v>
      </c>
      <c r="M1770" s="55">
        <f>IF(D1770&gt;0,0.0416666666666667/J1770,"")</f>
        <v>5.3075234933318374</v>
      </c>
      <c r="N1770" s="50">
        <v>0</v>
      </c>
      <c r="O1770" s="50" t="s">
        <v>377</v>
      </c>
      <c r="Q1770" s="151">
        <f>IF("1-Swim"=D1770,J1770*2.4,IF("2-Bike"=D1770,J1770*112,IF("3-Run"=D1770,J1770*26.2,0)))</f>
        <v>0.20568287037037036</v>
      </c>
      <c r="R1770" s="151">
        <f>Q1770/2</f>
        <v>0.10284143518518518</v>
      </c>
      <c r="S1770" s="53">
        <f>J1770*26.2</f>
        <v>0.20568287037037036</v>
      </c>
      <c r="T1770" s="53">
        <f>(J1770+0.0013889)*26.2</f>
        <v>0.24207205037037036</v>
      </c>
      <c r="U1770" s="53">
        <f>S1770/2</f>
        <v>0.10284143518518518</v>
      </c>
      <c r="V1770" s="53">
        <f>T1770/2</f>
        <v>0.12103602518518518</v>
      </c>
      <c r="W1770" s="50">
        <f>RANK(J1770,J:J,1)</f>
        <v>2341</v>
      </c>
      <c r="X1770" s="50">
        <f>YEAR(B1770)</f>
        <v>2012</v>
      </c>
      <c r="Y1770" s="50">
        <f>MONTH(B1770)</f>
        <v>10</v>
      </c>
      <c r="Z1770" s="56">
        <f>X1770*100+Y1770</f>
        <v>201210</v>
      </c>
      <c r="AA1770" s="56">
        <f>WEEKNUM(B1770,1)</f>
        <v>41</v>
      </c>
      <c r="AB1770" s="58">
        <f>IF(ISBLANK(B1770)," ",MAX(B1770-B1769-1,0))</f>
        <v>2</v>
      </c>
      <c r="AC1770" s="56">
        <f>DAY(B1770)</f>
        <v>13</v>
      </c>
      <c r="AD1770" s="53">
        <f>U1770+V1770</f>
        <v>0.22387746037037037</v>
      </c>
      <c r="AE1770" s="56">
        <f>IF("1-Swim"=D1770,E1770*46.7,IF("2-Bike"=D1770,E1770,IF("3-Run"=D1770,E1770*4.27,0)))</f>
        <v>111.87399999999998</v>
      </c>
    </row>
    <row r="1771" spans="1:31" x14ac:dyDescent="0.25">
      <c r="A1771" s="50">
        <v>1770</v>
      </c>
      <c r="B1771" s="51">
        <v>41195</v>
      </c>
      <c r="C1771" s="75">
        <f>B1771</f>
        <v>41195</v>
      </c>
      <c r="D1771" s="50" t="s">
        <v>713</v>
      </c>
      <c r="E1771" s="50">
        <v>1</v>
      </c>
      <c r="F1771" s="50">
        <v>0</v>
      </c>
      <c r="G1771" s="50">
        <v>10</v>
      </c>
      <c r="H1771" s="50">
        <v>39</v>
      </c>
      <c r="I1771" s="53">
        <f>IF(E1771&gt;0,TIME(F1771,G1771,H1771),"")</f>
        <v>7.3958333333333341E-3</v>
      </c>
      <c r="J1771" s="54">
        <f>IF(E1771&gt;0,TIME(F1771,G1771,H1771)/E1771,"")</f>
        <v>7.3958333333333341E-3</v>
      </c>
      <c r="K1771" s="50" t="s">
        <v>1022</v>
      </c>
      <c r="L1771" s="50" t="s">
        <v>1008</v>
      </c>
      <c r="M1771" s="55">
        <f>IF(D1771&gt;0,0.0416666666666667/J1771,"")</f>
        <v>5.6338028169014125</v>
      </c>
      <c r="N1771" s="50">
        <v>0</v>
      </c>
      <c r="O1771" s="50" t="s">
        <v>377</v>
      </c>
      <c r="Q1771" s="151">
        <f>IF("1-Swim"=D1771,J1771*2.4,IF("2-Bike"=D1771,J1771*112,IF("3-Run"=D1771,J1771*26.2,0)))</f>
        <v>0</v>
      </c>
      <c r="R1771" s="151">
        <f>Q1771/2</f>
        <v>0</v>
      </c>
      <c r="S1771" s="53">
        <f>J1771*26.2</f>
        <v>0.19377083333333334</v>
      </c>
      <c r="T1771" s="53">
        <f>(J1771+0.0013889)*26.2</f>
        <v>0.23016001333333336</v>
      </c>
      <c r="U1771" s="53">
        <f>S1771/2</f>
        <v>9.6885416666666668E-2</v>
      </c>
      <c r="V1771" s="53">
        <f>T1771/2</f>
        <v>0.11508000666666668</v>
      </c>
      <c r="W1771" s="50">
        <f>RANK(J1771,J:J,1)</f>
        <v>1968</v>
      </c>
      <c r="X1771" s="50">
        <f>YEAR(B1771)</f>
        <v>2012</v>
      </c>
      <c r="Y1771" s="50">
        <f>MONTH(B1771)</f>
        <v>10</v>
      </c>
      <c r="Z1771" s="56">
        <f>X1771*100+Y1771</f>
        <v>201210</v>
      </c>
      <c r="AA1771" s="56">
        <f>WEEKNUM(B1771,1)</f>
        <v>41</v>
      </c>
      <c r="AB1771" s="58">
        <f>IF(ISBLANK(B1771)," ",MAX(B1771-B1767-1,0))</f>
        <v>5</v>
      </c>
      <c r="AC1771" s="56">
        <f>DAY(B1771)</f>
        <v>13</v>
      </c>
      <c r="AD1771" s="53">
        <f>U1771+V1771</f>
        <v>0.21196542333333335</v>
      </c>
      <c r="AE1771" s="56">
        <f>IF("1-Swim"=D1771,E1771*46.7,IF("2-Bike"=D1771,E1771,IF("3-Run"=D1771,E1771*4.27,0)))</f>
        <v>0</v>
      </c>
    </row>
    <row r="1772" spans="1:31" x14ac:dyDescent="0.25">
      <c r="A1772" s="50">
        <v>1771</v>
      </c>
      <c r="B1772" s="51">
        <v>41195</v>
      </c>
      <c r="C1772" s="75">
        <f>B1772</f>
        <v>41195</v>
      </c>
      <c r="D1772" s="50" t="s">
        <v>714</v>
      </c>
      <c r="E1772" s="50">
        <v>1</v>
      </c>
      <c r="F1772" s="50">
        <v>0</v>
      </c>
      <c r="G1772" s="50">
        <v>8</v>
      </c>
      <c r="H1772" s="50">
        <v>2</v>
      </c>
      <c r="I1772" s="53">
        <f>IF(E1772&gt;0,TIME(F1772,G1772,H1772),"")</f>
        <v>5.5787037037037038E-3</v>
      </c>
      <c r="J1772" s="54">
        <f>IF(E1772&gt;0,TIME(F1772,G1772,H1772)/E1772,"")</f>
        <v>5.5787037037037038E-3</v>
      </c>
      <c r="K1772" s="50" t="s">
        <v>1022</v>
      </c>
      <c r="L1772" s="50" t="s">
        <v>1008</v>
      </c>
      <c r="M1772" s="55">
        <f>IF(D1772&gt;0,0.0416666666666667/J1772,"")</f>
        <v>7.468879668049798</v>
      </c>
      <c r="N1772" s="50">
        <v>0</v>
      </c>
      <c r="O1772" s="50" t="s">
        <v>377</v>
      </c>
      <c r="Q1772" s="151">
        <f>IF("1-Swim"=D1772,J1772*2.4,IF("2-Bike"=D1772,J1772*112,IF("3-Run"=D1772,J1772*26.2,0)))</f>
        <v>0</v>
      </c>
      <c r="R1772" s="151">
        <f>Q1772/2</f>
        <v>0</v>
      </c>
      <c r="S1772" s="53">
        <f>J1772*26.2</f>
        <v>0.14616203703703703</v>
      </c>
      <c r="T1772" s="53">
        <f>(J1772+0.0013889)*26.2</f>
        <v>0.18255121703703703</v>
      </c>
      <c r="U1772" s="53">
        <f>S1772/2</f>
        <v>7.3081018518518517E-2</v>
      </c>
      <c r="V1772" s="53">
        <f>T1772/2</f>
        <v>9.1275608518518514E-2</v>
      </c>
      <c r="W1772" s="50">
        <f>RANK(J1772,J:J,1)</f>
        <v>772</v>
      </c>
      <c r="X1772" s="50">
        <f>YEAR(B1772)</f>
        <v>2012</v>
      </c>
      <c r="Y1772" s="50">
        <f>MONTH(B1772)</f>
        <v>10</v>
      </c>
      <c r="Z1772" s="56">
        <f>X1772*100+Y1772</f>
        <v>201210</v>
      </c>
      <c r="AA1772" s="56">
        <f>WEEKNUM(B1772,1)</f>
        <v>41</v>
      </c>
      <c r="AB1772" s="58">
        <f>IF(ISBLANK(B1772)," ",MAX(B1772-B1771-1,0))</f>
        <v>0</v>
      </c>
      <c r="AC1772" s="56">
        <f>DAY(B1772)</f>
        <v>13</v>
      </c>
      <c r="AD1772" s="53">
        <f>U1772+V1772</f>
        <v>0.16435662703703702</v>
      </c>
      <c r="AE1772" s="56">
        <f>IF("1-Swim"=D1772,E1772*46.7,IF("2-Bike"=D1772,E1772,IF("3-Run"=D1772,E1772*4.27,0)))</f>
        <v>0</v>
      </c>
    </row>
    <row r="1773" spans="1:31" x14ac:dyDescent="0.25">
      <c r="A1773" s="50">
        <v>1772</v>
      </c>
      <c r="B1773" s="51">
        <v>41195</v>
      </c>
      <c r="C1773" s="75">
        <f>B1773</f>
        <v>41195</v>
      </c>
      <c r="D1773" s="50" t="s">
        <v>715</v>
      </c>
      <c r="E1773" s="50">
        <v>1</v>
      </c>
      <c r="F1773" s="50">
        <v>0</v>
      </c>
      <c r="G1773" s="50">
        <v>10</v>
      </c>
      <c r="H1773" s="50">
        <v>23</v>
      </c>
      <c r="I1773" s="53">
        <f>IF(E1773&gt;0,TIME(F1773,G1773,H1773),"")</f>
        <v>7.2106481481481475E-3</v>
      </c>
      <c r="J1773" s="54">
        <f>IF(E1773&gt;0,TIME(F1773,G1773,H1773)/E1773,"")</f>
        <v>7.2106481481481475E-3</v>
      </c>
      <c r="K1773" s="50" t="s">
        <v>1022</v>
      </c>
      <c r="L1773" s="50" t="s">
        <v>1008</v>
      </c>
      <c r="M1773" s="55">
        <f>IF(D1773&gt;0,0.0416666666666667/J1773,"")</f>
        <v>5.7784911717496037</v>
      </c>
      <c r="N1773" s="50">
        <v>0</v>
      </c>
      <c r="O1773" s="50" t="s">
        <v>377</v>
      </c>
      <c r="Q1773" s="151">
        <f>IF("1-Swim"=D1773,J1773*2.4,IF("2-Bike"=D1773,J1773*112,IF("3-Run"=D1773,J1773*26.2,0)))</f>
        <v>0</v>
      </c>
      <c r="R1773" s="151">
        <f>Q1773/2</f>
        <v>0</v>
      </c>
      <c r="S1773" s="53">
        <f>J1773*26.2</f>
        <v>0.18891898148148145</v>
      </c>
      <c r="T1773" s="53">
        <f>(J1773+0.0013889)*26.2</f>
        <v>0.22530816148148144</v>
      </c>
      <c r="U1773" s="53">
        <f>S1773/2</f>
        <v>9.4459490740740726E-2</v>
      </c>
      <c r="V1773" s="53">
        <f>T1773/2</f>
        <v>0.11265408074074072</v>
      </c>
      <c r="W1773" s="50">
        <f>RANK(J1773,J:J,1)</f>
        <v>1797</v>
      </c>
      <c r="X1773" s="50">
        <f>YEAR(B1773)</f>
        <v>2012</v>
      </c>
      <c r="Y1773" s="50">
        <f>MONTH(B1773)</f>
        <v>10</v>
      </c>
      <c r="Z1773" s="56">
        <f>X1773*100+Y1773</f>
        <v>201210</v>
      </c>
      <c r="AA1773" s="56">
        <f>WEEKNUM(B1773,1)</f>
        <v>41</v>
      </c>
      <c r="AB1773" s="58">
        <f>IF(ISBLANK(B1773)," ",MAX(B1773-B1772-1,0))</f>
        <v>0</v>
      </c>
      <c r="AC1773" s="56">
        <f>DAY(B1773)</f>
        <v>13</v>
      </c>
      <c r="AD1773" s="53">
        <f>U1773+V1773</f>
        <v>0.20711357148148146</v>
      </c>
      <c r="AE1773" s="56">
        <f>IF("1-Swim"=D1773,E1773*46.7,IF("2-Bike"=D1773,E1773,IF("3-Run"=D1773,E1773*4.27,0)))</f>
        <v>0</v>
      </c>
    </row>
    <row r="1774" spans="1:31" x14ac:dyDescent="0.25">
      <c r="A1774" s="50">
        <v>1773</v>
      </c>
      <c r="B1774" s="51">
        <v>41195</v>
      </c>
      <c r="C1774" s="75">
        <f>B1774</f>
        <v>41195</v>
      </c>
      <c r="D1774" s="50" t="s">
        <v>716</v>
      </c>
      <c r="E1774" s="50">
        <v>1</v>
      </c>
      <c r="F1774" s="50">
        <v>0</v>
      </c>
      <c r="G1774" s="50">
        <v>10</v>
      </c>
      <c r="H1774" s="50">
        <v>16</v>
      </c>
      <c r="I1774" s="53">
        <f>IF(E1774&gt;0,TIME(F1774,G1774,H1774),"")</f>
        <v>7.1296296296296307E-3</v>
      </c>
      <c r="J1774" s="54">
        <f>IF(E1774&gt;0,TIME(F1774,G1774,H1774)/E1774,"")</f>
        <v>7.1296296296296307E-3</v>
      </c>
      <c r="K1774" s="50" t="s">
        <v>1022</v>
      </c>
      <c r="L1774" s="50" t="s">
        <v>1008</v>
      </c>
      <c r="M1774" s="55">
        <f>IF(D1774&gt;0,0.0416666666666667/J1774,"")</f>
        <v>5.8441558441558481</v>
      </c>
      <c r="N1774" s="50">
        <v>0</v>
      </c>
      <c r="O1774" s="50" t="s">
        <v>377</v>
      </c>
      <c r="Q1774" s="151">
        <f>IF("1-Swim"=D1774,J1774*2.4,IF("2-Bike"=D1774,J1774*112,IF("3-Run"=D1774,J1774*26.2,0)))</f>
        <v>0</v>
      </c>
      <c r="R1774" s="151">
        <f>Q1774/2</f>
        <v>0</v>
      </c>
      <c r="S1774" s="53">
        <f>J1774*26.2</f>
        <v>0.18679629629629632</v>
      </c>
      <c r="T1774" s="53">
        <f>(J1774+0.0013889)*26.2</f>
        <v>0.22318547629629631</v>
      </c>
      <c r="U1774" s="53">
        <f>S1774/2</f>
        <v>9.3398148148148161E-2</v>
      </c>
      <c r="V1774" s="53">
        <f>T1774/2</f>
        <v>0.11159273814814816</v>
      </c>
      <c r="W1774" s="50">
        <f>RANK(J1774,J:J,1)</f>
        <v>1702</v>
      </c>
      <c r="X1774" s="50">
        <f>YEAR(B1774)</f>
        <v>2012</v>
      </c>
      <c r="Y1774" s="50">
        <f>MONTH(B1774)</f>
        <v>10</v>
      </c>
      <c r="Z1774" s="56">
        <f>X1774*100+Y1774</f>
        <v>201210</v>
      </c>
      <c r="AA1774" s="56">
        <f>WEEKNUM(B1774,1)</f>
        <v>41</v>
      </c>
      <c r="AB1774" s="58">
        <f>IF(ISBLANK(B1774)," ",MAX(B1774-B1770-1,0))</f>
        <v>0</v>
      </c>
      <c r="AC1774" s="56">
        <f>DAY(B1774)</f>
        <v>13</v>
      </c>
      <c r="AD1774" s="53">
        <f>U1774+V1774</f>
        <v>0.2049908862962963</v>
      </c>
      <c r="AE1774" s="56">
        <f>IF("1-Swim"=D1774,E1774*46.7,IF("2-Bike"=D1774,E1774,IF("3-Run"=D1774,E1774*4.27,0)))</f>
        <v>0</v>
      </c>
    </row>
    <row r="1775" spans="1:31" x14ac:dyDescent="0.25">
      <c r="A1775" s="50">
        <v>1774</v>
      </c>
      <c r="B1775" s="51">
        <v>41195</v>
      </c>
      <c r="C1775" s="75">
        <f>B1775</f>
        <v>41195</v>
      </c>
      <c r="D1775" s="50" t="s">
        <v>717</v>
      </c>
      <c r="E1775" s="50">
        <v>1</v>
      </c>
      <c r="F1775" s="50">
        <v>0</v>
      </c>
      <c r="G1775" s="50">
        <v>10</v>
      </c>
      <c r="H1775" s="50">
        <v>16</v>
      </c>
      <c r="I1775" s="53">
        <f>IF(E1775&gt;0,TIME(F1775,G1775,H1775),"")</f>
        <v>7.1296296296296307E-3</v>
      </c>
      <c r="J1775" s="54">
        <f>IF(E1775&gt;0,TIME(F1775,G1775,H1775)/E1775,"")</f>
        <v>7.1296296296296307E-3</v>
      </c>
      <c r="K1775" s="50" t="s">
        <v>1022</v>
      </c>
      <c r="L1775" s="50" t="s">
        <v>1008</v>
      </c>
      <c r="M1775" s="55">
        <f>IF(D1775&gt;0,0.0416666666666667/J1775,"")</f>
        <v>5.8441558441558481</v>
      </c>
      <c r="N1775" s="50">
        <v>0</v>
      </c>
      <c r="O1775" s="50" t="s">
        <v>377</v>
      </c>
      <c r="Q1775" s="151">
        <f>IF("1-Swim"=D1775,J1775*2.4,IF("2-Bike"=D1775,J1775*112,IF("3-Run"=D1775,J1775*26.2,0)))</f>
        <v>0</v>
      </c>
      <c r="R1775" s="151">
        <f>Q1775/2</f>
        <v>0</v>
      </c>
      <c r="S1775" s="53">
        <f>J1775*26.2</f>
        <v>0.18679629629629632</v>
      </c>
      <c r="T1775" s="53">
        <f>(J1775+0.0013889)*26.2</f>
        <v>0.22318547629629631</v>
      </c>
      <c r="U1775" s="53">
        <f>S1775/2</f>
        <v>9.3398148148148161E-2</v>
      </c>
      <c r="V1775" s="53">
        <f>T1775/2</f>
        <v>0.11159273814814816</v>
      </c>
      <c r="W1775" s="50">
        <f>RANK(J1775,J:J,1)</f>
        <v>1702</v>
      </c>
      <c r="X1775" s="50">
        <f>YEAR(B1775)</f>
        <v>2012</v>
      </c>
      <c r="Y1775" s="50">
        <f>MONTH(B1775)</f>
        <v>10</v>
      </c>
      <c r="Z1775" s="56">
        <f>X1775*100+Y1775</f>
        <v>201210</v>
      </c>
      <c r="AA1775" s="56">
        <f>WEEKNUM(B1775,1)</f>
        <v>41</v>
      </c>
      <c r="AB1775" s="58">
        <f>IF(ISBLANK(B1775)," ",MAX(B1775-B1774-1,0))</f>
        <v>0</v>
      </c>
      <c r="AC1775" s="56">
        <f>DAY(B1775)</f>
        <v>13</v>
      </c>
      <c r="AD1775" s="53">
        <f>U1775+V1775</f>
        <v>0.2049908862962963</v>
      </c>
      <c r="AE1775" s="56">
        <f>IF("1-Swim"=D1775,E1775*46.7,IF("2-Bike"=D1775,E1775,IF("3-Run"=D1775,E1775*4.27,0)))</f>
        <v>0</v>
      </c>
    </row>
    <row r="1776" spans="1:31" x14ac:dyDescent="0.25">
      <c r="A1776" s="50">
        <v>1775</v>
      </c>
      <c r="B1776" s="51">
        <v>41195</v>
      </c>
      <c r="C1776" s="75">
        <f>B1776</f>
        <v>41195</v>
      </c>
      <c r="D1776" s="50" t="s">
        <v>718</v>
      </c>
      <c r="E1776" s="50">
        <v>1</v>
      </c>
      <c r="F1776" s="50">
        <v>0</v>
      </c>
      <c r="G1776" s="50">
        <v>10</v>
      </c>
      <c r="H1776" s="50">
        <v>18</v>
      </c>
      <c r="I1776" s="53">
        <f>IF(E1776&gt;0,TIME(F1776,G1776,H1776),"")</f>
        <v>7.1527777777777787E-3</v>
      </c>
      <c r="J1776" s="54">
        <f>IF(E1776&gt;0,TIME(F1776,G1776,H1776)/E1776,"")</f>
        <v>7.1527777777777787E-3</v>
      </c>
      <c r="K1776" s="50" t="s">
        <v>1022</v>
      </c>
      <c r="L1776" s="50" t="s">
        <v>1008</v>
      </c>
      <c r="M1776" s="55">
        <f>IF(D1776&gt;0,0.0416666666666667/J1776,"")</f>
        <v>5.8252427184466056</v>
      </c>
      <c r="N1776" s="50">
        <v>0</v>
      </c>
      <c r="O1776" s="50" t="s">
        <v>377</v>
      </c>
      <c r="Q1776" s="151">
        <f>IF("1-Swim"=D1776,J1776*2.4,IF("2-Bike"=D1776,J1776*112,IF("3-Run"=D1776,J1776*26.2,0)))</f>
        <v>0</v>
      </c>
      <c r="R1776" s="151">
        <f>Q1776/2</f>
        <v>0</v>
      </c>
      <c r="S1776" s="53">
        <f>J1776*26.2</f>
        <v>0.18740277777777781</v>
      </c>
      <c r="T1776" s="53">
        <f>(J1776+0.0013889)*26.2</f>
        <v>0.2237919577777778</v>
      </c>
      <c r="U1776" s="53">
        <f>S1776/2</f>
        <v>9.3701388888888903E-2</v>
      </c>
      <c r="V1776" s="53">
        <f>T1776/2</f>
        <v>0.1118959788888889</v>
      </c>
      <c r="W1776" s="50">
        <f>RANK(J1776,J:J,1)</f>
        <v>1731</v>
      </c>
      <c r="X1776" s="50">
        <f>YEAR(B1776)</f>
        <v>2012</v>
      </c>
      <c r="Y1776" s="50">
        <f>MONTH(B1776)</f>
        <v>10</v>
      </c>
      <c r="Z1776" s="56">
        <f>X1776*100+Y1776</f>
        <v>201210</v>
      </c>
      <c r="AA1776" s="56">
        <f>WEEKNUM(B1776,1)</f>
        <v>41</v>
      </c>
      <c r="AB1776" s="58">
        <f>IF(ISBLANK(B1776)," ",MAX(B1776-B1775-1,0))</f>
        <v>0</v>
      </c>
      <c r="AC1776" s="56">
        <f>DAY(B1776)</f>
        <v>13</v>
      </c>
      <c r="AD1776" s="53">
        <f>U1776+V1776</f>
        <v>0.20559736777777782</v>
      </c>
      <c r="AE1776" s="56">
        <f>IF("1-Swim"=D1776,E1776*46.7,IF("2-Bike"=D1776,E1776,IF("3-Run"=D1776,E1776*4.27,0)))</f>
        <v>0</v>
      </c>
    </row>
    <row r="1777" spans="1:31" x14ac:dyDescent="0.25">
      <c r="A1777" s="50">
        <v>1776</v>
      </c>
      <c r="B1777" s="51">
        <v>41195</v>
      </c>
      <c r="C1777" s="75">
        <f>B1777</f>
        <v>41195</v>
      </c>
      <c r="D1777" s="50" t="s">
        <v>719</v>
      </c>
      <c r="E1777" s="50">
        <v>1</v>
      </c>
      <c r="F1777" s="50">
        <v>0</v>
      </c>
      <c r="G1777" s="50">
        <v>9</v>
      </c>
      <c r="H1777" s="50">
        <v>55</v>
      </c>
      <c r="I1777" s="53">
        <f>IF(E1777&gt;0,TIME(F1777,G1777,H1777),"")</f>
        <v>6.8865740740740736E-3</v>
      </c>
      <c r="J1777" s="54">
        <f>IF(E1777&gt;0,TIME(F1777,G1777,H1777)/E1777,"")</f>
        <v>6.8865740740740736E-3</v>
      </c>
      <c r="K1777" s="50" t="s">
        <v>1022</v>
      </c>
      <c r="L1777" s="50" t="s">
        <v>1008</v>
      </c>
      <c r="M1777" s="55">
        <f>IF(D1777&gt;0,0.0416666666666667/J1777,"")</f>
        <v>6.050420168067232</v>
      </c>
      <c r="N1777" s="50">
        <v>0</v>
      </c>
      <c r="O1777" s="50" t="s">
        <v>377</v>
      </c>
      <c r="P1777" s="143"/>
      <c r="Q1777" s="151">
        <f>IF("1-Swim"=D1777,J1777*2.4,IF("2-Bike"=D1777,J1777*112,IF("3-Run"=D1777,J1777*26.2,0)))</f>
        <v>0</v>
      </c>
      <c r="R1777" s="151">
        <f>Q1777/2</f>
        <v>0</v>
      </c>
      <c r="S1777" s="53">
        <f>J1777*26.2</f>
        <v>0.18042824074074074</v>
      </c>
      <c r="T1777" s="53">
        <f>(J1777+0.0013889)*26.2</f>
        <v>0.2168174207407407</v>
      </c>
      <c r="U1777" s="53">
        <f>S1777/2</f>
        <v>9.0214120370370368E-2</v>
      </c>
      <c r="V1777" s="53">
        <f>T1777/2</f>
        <v>0.10840871037037035</v>
      </c>
      <c r="W1777" s="50">
        <f>RANK(J1777,J:J,1)</f>
        <v>1416</v>
      </c>
      <c r="X1777" s="50">
        <f>YEAR(B1777)</f>
        <v>2012</v>
      </c>
      <c r="Y1777" s="50">
        <f>MONTH(B1777)</f>
        <v>10</v>
      </c>
      <c r="Z1777" s="56">
        <f>X1777*100+Y1777</f>
        <v>201210</v>
      </c>
      <c r="AA1777" s="56">
        <f>WEEKNUM(B1777,1)</f>
        <v>41</v>
      </c>
      <c r="AB1777" s="58">
        <f>IF(ISBLANK(B1777)," ",MAX(B1777-B1773-1,0))</f>
        <v>0</v>
      </c>
      <c r="AC1777" s="56">
        <f>DAY(B1777)</f>
        <v>13</v>
      </c>
      <c r="AD1777" s="53">
        <f>U1777+V1777</f>
        <v>0.19862283074074072</v>
      </c>
      <c r="AE1777" s="56">
        <f>IF("1-Swim"=D1777,E1777*46.7,IF("2-Bike"=D1777,E1777,IF("3-Run"=D1777,E1777*4.27,0)))</f>
        <v>0</v>
      </c>
    </row>
    <row r="1778" spans="1:31" x14ac:dyDescent="0.25">
      <c r="A1778" s="50">
        <v>1777</v>
      </c>
      <c r="B1778" s="51">
        <v>41195</v>
      </c>
      <c r="C1778" s="75">
        <f>B1778</f>
        <v>41195</v>
      </c>
      <c r="D1778" s="50" t="s">
        <v>720</v>
      </c>
      <c r="E1778" s="50">
        <v>1</v>
      </c>
      <c r="F1778" s="50">
        <v>0</v>
      </c>
      <c r="G1778" s="50">
        <v>10</v>
      </c>
      <c r="H1778" s="50">
        <v>15</v>
      </c>
      <c r="I1778" s="53">
        <f>IF(E1778&gt;0,TIME(F1778,G1778,H1778),"")</f>
        <v>7.1180555555555554E-3</v>
      </c>
      <c r="J1778" s="54">
        <f>IF(E1778&gt;0,TIME(F1778,G1778,H1778)/E1778,"")</f>
        <v>7.1180555555555554E-3</v>
      </c>
      <c r="K1778" s="50" t="s">
        <v>1022</v>
      </c>
      <c r="L1778" s="50" t="s">
        <v>1008</v>
      </c>
      <c r="M1778" s="55">
        <f>IF(D1778&gt;0,0.0416666666666667/J1778,"")</f>
        <v>5.8536585365853702</v>
      </c>
      <c r="N1778" s="50">
        <v>0</v>
      </c>
      <c r="O1778" s="50" t="s">
        <v>377</v>
      </c>
      <c r="P1778" s="143"/>
      <c r="Q1778" s="151">
        <f>IF("1-Swim"=D1778,J1778*2.4,IF("2-Bike"=D1778,J1778*112,IF("3-Run"=D1778,J1778*26.2,0)))</f>
        <v>0</v>
      </c>
      <c r="R1778" s="151">
        <f>Q1778/2</f>
        <v>0</v>
      </c>
      <c r="S1778" s="53">
        <f>J1778*26.2</f>
        <v>0.18649305555555554</v>
      </c>
      <c r="T1778" s="53">
        <f>(J1778+0.0013889)*26.2</f>
        <v>0.22288223555555553</v>
      </c>
      <c r="U1778" s="53">
        <f>S1778/2</f>
        <v>9.3246527777777768E-2</v>
      </c>
      <c r="V1778" s="53">
        <f>T1778/2</f>
        <v>0.11144111777777777</v>
      </c>
      <c r="W1778" s="50">
        <f>RANK(J1778,J:J,1)</f>
        <v>1692</v>
      </c>
      <c r="X1778" s="50">
        <f>YEAR(B1778)</f>
        <v>2012</v>
      </c>
      <c r="Y1778" s="50">
        <f>MONTH(B1778)</f>
        <v>10</v>
      </c>
      <c r="Z1778" s="56">
        <f>X1778*100+Y1778</f>
        <v>201210</v>
      </c>
      <c r="AA1778" s="56">
        <f>WEEKNUM(B1778,1)</f>
        <v>41</v>
      </c>
      <c r="AB1778" s="58">
        <f>IF(ISBLANK(B1778)," ",MAX(B1778-B1777-1,0))</f>
        <v>0</v>
      </c>
      <c r="AC1778" s="56">
        <f>DAY(B1778)</f>
        <v>13</v>
      </c>
      <c r="AD1778" s="53">
        <f>U1778+V1778</f>
        <v>0.20468764555555552</v>
      </c>
      <c r="AE1778" s="56">
        <f>IF("1-Swim"=D1778,E1778*46.7,IF("2-Bike"=D1778,E1778,IF("3-Run"=D1778,E1778*4.27,0)))</f>
        <v>0</v>
      </c>
    </row>
    <row r="1779" spans="1:31" x14ac:dyDescent="0.25">
      <c r="A1779" s="50">
        <v>1778</v>
      </c>
      <c r="B1779" s="51">
        <v>41195</v>
      </c>
      <c r="C1779" s="75">
        <f>B1779</f>
        <v>41195</v>
      </c>
      <c r="D1779" s="50" t="s">
        <v>721</v>
      </c>
      <c r="E1779" s="50">
        <v>1</v>
      </c>
      <c r="F1779" s="50">
        <v>0</v>
      </c>
      <c r="G1779" s="50">
        <v>10</v>
      </c>
      <c r="H1779" s="50">
        <v>25</v>
      </c>
      <c r="I1779" s="53">
        <f>IF(E1779&gt;0,TIME(F1779,G1779,H1779),"")</f>
        <v>7.2337962962962963E-3</v>
      </c>
      <c r="J1779" s="54">
        <f>IF(E1779&gt;0,TIME(F1779,G1779,H1779)/E1779,"")</f>
        <v>7.2337962962962963E-3</v>
      </c>
      <c r="K1779" s="50" t="s">
        <v>1022</v>
      </c>
      <c r="L1779" s="50" t="s">
        <v>1008</v>
      </c>
      <c r="M1779" s="55">
        <f>IF(D1779&gt;0,0.0416666666666667/J1779,"")</f>
        <v>5.7600000000000042</v>
      </c>
      <c r="N1779" s="50">
        <v>0</v>
      </c>
      <c r="O1779" s="50" t="s">
        <v>377</v>
      </c>
      <c r="Q1779" s="151">
        <f>IF("1-Swim"=D1779,J1779*2.4,IF("2-Bike"=D1779,J1779*112,IF("3-Run"=D1779,J1779*26.2,0)))</f>
        <v>0</v>
      </c>
      <c r="R1779" s="151">
        <f>Q1779/2</f>
        <v>0</v>
      </c>
      <c r="S1779" s="53">
        <f>J1779*26.2</f>
        <v>0.18952546296296297</v>
      </c>
      <c r="T1779" s="53">
        <f>(J1779+0.0013889)*26.2</f>
        <v>0.22591464296296293</v>
      </c>
      <c r="U1779" s="53">
        <f>S1779/2</f>
        <v>9.4762731481481483E-2</v>
      </c>
      <c r="V1779" s="53">
        <f>T1779/2</f>
        <v>0.11295732148148147</v>
      </c>
      <c r="W1779" s="50">
        <f>RANK(J1779,J:J,1)</f>
        <v>1823</v>
      </c>
      <c r="X1779" s="50">
        <f>YEAR(B1779)</f>
        <v>2012</v>
      </c>
      <c r="Y1779" s="50">
        <f>MONTH(B1779)</f>
        <v>10</v>
      </c>
      <c r="Z1779" s="56">
        <f>X1779*100+Y1779</f>
        <v>201210</v>
      </c>
      <c r="AA1779" s="56">
        <f>WEEKNUM(B1779,1)</f>
        <v>41</v>
      </c>
      <c r="AB1779" s="58">
        <f>IF(ISBLANK(B1779)," ",MAX(B1779-B1778-1,0))</f>
        <v>0</v>
      </c>
      <c r="AC1779" s="56">
        <f>DAY(B1779)</f>
        <v>13</v>
      </c>
      <c r="AD1779" s="53">
        <f>U1779+V1779</f>
        <v>0.20772005296296295</v>
      </c>
      <c r="AE1779" s="56">
        <f>IF("1-Swim"=D1779,E1779*46.7,IF("2-Bike"=D1779,E1779,IF("3-Run"=D1779,E1779*4.27,0)))</f>
        <v>0</v>
      </c>
    </row>
    <row r="1780" spans="1:31" x14ac:dyDescent="0.25">
      <c r="A1780" s="50">
        <v>1779</v>
      </c>
      <c r="B1780" s="51">
        <v>41195</v>
      </c>
      <c r="C1780" s="75">
        <f>B1780</f>
        <v>41195</v>
      </c>
      <c r="D1780" s="50" t="s">
        <v>707</v>
      </c>
      <c r="E1780" s="50">
        <v>1</v>
      </c>
      <c r="F1780" s="50">
        <v>0</v>
      </c>
      <c r="G1780" s="50">
        <v>10</v>
      </c>
      <c r="H1780" s="50">
        <v>24</v>
      </c>
      <c r="I1780" s="53">
        <f>IF(E1780&gt;0,TIME(F1780,G1780,H1780),"")</f>
        <v>7.2222222222222228E-3</v>
      </c>
      <c r="J1780" s="54">
        <f>IF(E1780&gt;0,TIME(F1780,G1780,H1780)/E1780,"")</f>
        <v>7.2222222222222228E-3</v>
      </c>
      <c r="K1780" s="50" t="s">
        <v>1022</v>
      </c>
      <c r="L1780" s="50" t="s">
        <v>1008</v>
      </c>
      <c r="M1780" s="55">
        <f>IF(D1780&gt;0,0.0416666666666667/J1780,"")</f>
        <v>5.7692307692307736</v>
      </c>
      <c r="N1780" s="50">
        <v>0</v>
      </c>
      <c r="O1780" s="50" t="s">
        <v>377</v>
      </c>
      <c r="P1780" s="143"/>
      <c r="Q1780" s="151">
        <f>IF("1-Swim"=D1780,J1780*2.4,IF("2-Bike"=D1780,J1780*112,IF("3-Run"=D1780,J1780*26.2,0)))</f>
        <v>0</v>
      </c>
      <c r="R1780" s="151">
        <f>Q1780/2</f>
        <v>0</v>
      </c>
      <c r="S1780" s="53">
        <f>J1780*26.2</f>
        <v>0.18922222222222224</v>
      </c>
      <c r="T1780" s="53">
        <f>(J1780+0.0013889)*26.2</f>
        <v>0.2256114022222222</v>
      </c>
      <c r="U1780" s="53">
        <f>S1780/2</f>
        <v>9.4611111111111118E-2</v>
      </c>
      <c r="V1780" s="53">
        <f>T1780/2</f>
        <v>0.1128057011111111</v>
      </c>
      <c r="W1780" s="50">
        <f>RANK(J1780,J:J,1)</f>
        <v>1809</v>
      </c>
      <c r="X1780" s="50">
        <f>YEAR(B1780)</f>
        <v>2012</v>
      </c>
      <c r="Y1780" s="50">
        <f>MONTH(B1780)</f>
        <v>10</v>
      </c>
      <c r="Z1780" s="56">
        <f>X1780*100+Y1780</f>
        <v>201210</v>
      </c>
      <c r="AA1780" s="56">
        <f>WEEKNUM(B1780,1)</f>
        <v>41</v>
      </c>
      <c r="AB1780" s="58">
        <f>IF(ISBLANK(B1780)," ",MAX(B1780-B1776-1,0))</f>
        <v>0</v>
      </c>
      <c r="AC1780" s="56">
        <f>DAY(B1780)</f>
        <v>13</v>
      </c>
      <c r="AD1780" s="53">
        <f>U1780+V1780</f>
        <v>0.20741681222222222</v>
      </c>
      <c r="AE1780" s="56">
        <f>IF("1-Swim"=D1780,E1780*46.7,IF("2-Bike"=D1780,E1780,IF("3-Run"=D1780,E1780*4.27,0)))</f>
        <v>0</v>
      </c>
    </row>
    <row r="1781" spans="1:31" x14ac:dyDescent="0.25">
      <c r="A1781" s="50">
        <v>1780</v>
      </c>
      <c r="B1781" s="51">
        <v>41195</v>
      </c>
      <c r="C1781" s="75">
        <f>B1781</f>
        <v>41195</v>
      </c>
      <c r="D1781" s="50" t="s">
        <v>708</v>
      </c>
      <c r="E1781" s="50">
        <v>1</v>
      </c>
      <c r="F1781" s="50">
        <v>0</v>
      </c>
      <c r="G1781" s="50">
        <v>10</v>
      </c>
      <c r="H1781" s="50">
        <v>31</v>
      </c>
      <c r="I1781" s="53">
        <f>IF(E1781&gt;0,TIME(F1781,G1781,H1781),"")</f>
        <v>7.3032407407407412E-3</v>
      </c>
      <c r="J1781" s="54">
        <f>IF(E1781&gt;0,TIME(F1781,G1781,H1781)/E1781,"")</f>
        <v>7.3032407407407412E-3</v>
      </c>
      <c r="K1781" s="50" t="s">
        <v>1022</v>
      </c>
      <c r="L1781" s="50" t="s">
        <v>1008</v>
      </c>
      <c r="M1781" s="55">
        <f>IF(D1781&gt;0,0.0416666666666667/J1781,"")</f>
        <v>5.7052297939778169</v>
      </c>
      <c r="N1781" s="50">
        <v>0</v>
      </c>
      <c r="O1781" s="50" t="s">
        <v>377</v>
      </c>
      <c r="Q1781" s="151">
        <f>IF("1-Swim"=D1781,J1781*2.4,IF("2-Bike"=D1781,J1781*112,IF("3-Run"=D1781,J1781*26.2,0)))</f>
        <v>0</v>
      </c>
      <c r="R1781" s="151">
        <f>Q1781/2</f>
        <v>0</v>
      </c>
      <c r="S1781" s="53">
        <f>J1781*26.2</f>
        <v>0.19134490740740742</v>
      </c>
      <c r="T1781" s="53">
        <f>(J1781+0.0013889)*26.2</f>
        <v>0.22773408740740739</v>
      </c>
      <c r="U1781" s="53">
        <f>S1781/2</f>
        <v>9.5672453703703711E-2</v>
      </c>
      <c r="V1781" s="53">
        <f>T1781/2</f>
        <v>0.11386704370370369</v>
      </c>
      <c r="W1781" s="50">
        <f>RANK(J1781,J:J,1)</f>
        <v>1892</v>
      </c>
      <c r="X1781" s="50">
        <f>YEAR(B1781)</f>
        <v>2012</v>
      </c>
      <c r="Y1781" s="50">
        <f>MONTH(B1781)</f>
        <v>10</v>
      </c>
      <c r="Z1781" s="56">
        <f>X1781*100+Y1781</f>
        <v>201210</v>
      </c>
      <c r="AA1781" s="56">
        <f>WEEKNUM(B1781,1)</f>
        <v>41</v>
      </c>
      <c r="AB1781" s="58">
        <f>IF(ISBLANK(B1781)," ",MAX(B1781-B1780-1,0))</f>
        <v>0</v>
      </c>
      <c r="AC1781" s="56">
        <f>DAY(B1781)</f>
        <v>13</v>
      </c>
      <c r="AD1781" s="53">
        <f>U1781+V1781</f>
        <v>0.2095394974074074</v>
      </c>
      <c r="AE1781" s="56">
        <f>IF("1-Swim"=D1781,E1781*46.7,IF("2-Bike"=D1781,E1781,IF("3-Run"=D1781,E1781*4.27,0)))</f>
        <v>0</v>
      </c>
    </row>
    <row r="1782" spans="1:31" x14ac:dyDescent="0.25">
      <c r="A1782" s="50">
        <v>1781</v>
      </c>
      <c r="B1782" s="51">
        <v>41195</v>
      </c>
      <c r="C1782" s="75">
        <f>B1782</f>
        <v>41195</v>
      </c>
      <c r="D1782" s="50" t="s">
        <v>709</v>
      </c>
      <c r="E1782" s="50">
        <v>1</v>
      </c>
      <c r="F1782" s="50">
        <v>0</v>
      </c>
      <c r="G1782" s="50">
        <v>10</v>
      </c>
      <c r="H1782" s="50">
        <v>59</v>
      </c>
      <c r="I1782" s="53">
        <f>IF(E1782&gt;0,TIME(F1782,G1782,H1782),"")</f>
        <v>7.6273148148148151E-3</v>
      </c>
      <c r="J1782" s="54">
        <f>IF(E1782&gt;0,TIME(F1782,G1782,H1782)/E1782,"")</f>
        <v>7.6273148148148151E-3</v>
      </c>
      <c r="K1782" s="50" t="s">
        <v>1022</v>
      </c>
      <c r="L1782" s="50" t="s">
        <v>1008</v>
      </c>
      <c r="M1782" s="55">
        <f>IF(D1782&gt;0,0.0416666666666667/J1782,"")</f>
        <v>5.4628224582701099</v>
      </c>
      <c r="N1782" s="50">
        <v>0</v>
      </c>
      <c r="O1782" s="50" t="s">
        <v>377</v>
      </c>
      <c r="Q1782" s="151">
        <f>IF("1-Swim"=D1782,J1782*2.4,IF("2-Bike"=D1782,J1782*112,IF("3-Run"=D1782,J1782*26.2,0)))</f>
        <v>0</v>
      </c>
      <c r="R1782" s="151">
        <f>Q1782/2</f>
        <v>0</v>
      </c>
      <c r="S1782" s="53">
        <f>J1782*26.2</f>
        <v>0.19983564814814814</v>
      </c>
      <c r="T1782" s="53">
        <f>(J1782+0.0013889)*26.2</f>
        <v>0.23622482814814813</v>
      </c>
      <c r="U1782" s="53">
        <f>S1782/2</f>
        <v>9.9917824074074069E-2</v>
      </c>
      <c r="V1782" s="53">
        <f>T1782/2</f>
        <v>0.11811241407407407</v>
      </c>
      <c r="W1782" s="50">
        <f>RANK(J1782,J:J,1)</f>
        <v>2170</v>
      </c>
      <c r="X1782" s="50">
        <f>YEAR(B1782)</f>
        <v>2012</v>
      </c>
      <c r="Y1782" s="50">
        <f>MONTH(B1782)</f>
        <v>10</v>
      </c>
      <c r="Z1782" s="56">
        <f>X1782*100+Y1782</f>
        <v>201210</v>
      </c>
      <c r="AA1782" s="56">
        <f>WEEKNUM(B1782,1)</f>
        <v>41</v>
      </c>
      <c r="AB1782" s="58">
        <f>IF(ISBLANK(B1782)," ",MAX(B1782-B1781-1,0))</f>
        <v>0</v>
      </c>
      <c r="AC1782" s="56">
        <f>DAY(B1782)</f>
        <v>13</v>
      </c>
      <c r="AD1782" s="53">
        <f>U1782+V1782</f>
        <v>0.21803023814814815</v>
      </c>
      <c r="AE1782" s="56">
        <f>IF("1-Swim"=D1782,E1782*46.7,IF("2-Bike"=D1782,E1782,IF("3-Run"=D1782,E1782*4.27,0)))</f>
        <v>0</v>
      </c>
    </row>
    <row r="1783" spans="1:31" x14ac:dyDescent="0.25">
      <c r="A1783" s="50">
        <v>1782</v>
      </c>
      <c r="B1783" s="51">
        <v>41195</v>
      </c>
      <c r="C1783" s="75">
        <f>B1783</f>
        <v>41195</v>
      </c>
      <c r="D1783" s="50" t="s">
        <v>710</v>
      </c>
      <c r="E1783" s="50">
        <v>1</v>
      </c>
      <c r="F1783" s="50">
        <v>0</v>
      </c>
      <c r="G1783" s="50">
        <v>10</v>
      </c>
      <c r="H1783" s="50">
        <v>58</v>
      </c>
      <c r="I1783" s="53">
        <f>IF(E1783&gt;0,TIME(F1783,G1783,H1783),"")</f>
        <v>7.6157407407407415E-3</v>
      </c>
      <c r="J1783" s="54">
        <f>IF(E1783&gt;0,TIME(F1783,G1783,H1783)/E1783,"")</f>
        <v>7.6157407407407415E-3</v>
      </c>
      <c r="K1783" s="50" t="s">
        <v>1022</v>
      </c>
      <c r="L1783" s="50" t="s">
        <v>1008</v>
      </c>
      <c r="M1783" s="55">
        <f>IF(D1783&gt;0,0.0416666666666667/J1783,"")</f>
        <v>5.4711246200607944</v>
      </c>
      <c r="N1783" s="50">
        <v>0</v>
      </c>
      <c r="O1783" s="50" t="s">
        <v>377</v>
      </c>
      <c r="Q1783" s="151">
        <f>IF("1-Swim"=D1783,J1783*2.4,IF("2-Bike"=D1783,J1783*112,IF("3-Run"=D1783,J1783*26.2,0)))</f>
        <v>0</v>
      </c>
      <c r="R1783" s="151">
        <f>Q1783/2</f>
        <v>0</v>
      </c>
      <c r="S1783" s="53">
        <f>J1783*26.2</f>
        <v>0.19953240740740741</v>
      </c>
      <c r="T1783" s="53">
        <f>(J1783+0.0013889)*26.2</f>
        <v>0.2359215874074074</v>
      </c>
      <c r="U1783" s="53">
        <f>S1783/2</f>
        <v>9.9766203703703704E-2</v>
      </c>
      <c r="V1783" s="53">
        <f>T1783/2</f>
        <v>0.1179607937037037</v>
      </c>
      <c r="W1783" s="50">
        <f>RANK(J1783,J:J,1)</f>
        <v>2161</v>
      </c>
      <c r="X1783" s="50">
        <f>YEAR(B1783)</f>
        <v>2012</v>
      </c>
      <c r="Y1783" s="50">
        <f>MONTH(B1783)</f>
        <v>10</v>
      </c>
      <c r="Z1783" s="56">
        <f>X1783*100+Y1783</f>
        <v>201210</v>
      </c>
      <c r="AA1783" s="56">
        <f>WEEKNUM(B1783,1)</f>
        <v>41</v>
      </c>
      <c r="AB1783" s="58">
        <f>IF(ISBLANK(B1783)," ",MAX(B1783-B1779-1,0))</f>
        <v>0</v>
      </c>
      <c r="AC1783" s="56">
        <f>DAY(B1783)</f>
        <v>13</v>
      </c>
      <c r="AD1783" s="53">
        <f>U1783+V1783</f>
        <v>0.21772699740740742</v>
      </c>
      <c r="AE1783" s="56">
        <f>IF("1-Swim"=D1783,E1783*46.7,IF("2-Bike"=D1783,E1783,IF("3-Run"=D1783,E1783*4.27,0)))</f>
        <v>0</v>
      </c>
    </row>
    <row r="1784" spans="1:31" x14ac:dyDescent="0.25">
      <c r="A1784" s="50">
        <v>1783</v>
      </c>
      <c r="B1784" s="51">
        <v>41195</v>
      </c>
      <c r="C1784" s="75">
        <f>B1784</f>
        <v>41195</v>
      </c>
      <c r="D1784" s="50" t="s">
        <v>711</v>
      </c>
      <c r="E1784" s="50">
        <v>1</v>
      </c>
      <c r="F1784" s="50">
        <v>0</v>
      </c>
      <c r="G1784" s="50">
        <v>10</v>
      </c>
      <c r="H1784" s="50">
        <v>46</v>
      </c>
      <c r="I1784" s="53">
        <f>IF(E1784&gt;0,TIME(F1784,G1784,H1784),"")</f>
        <v>7.4768518518518526E-3</v>
      </c>
      <c r="J1784" s="54">
        <f>IF(E1784&gt;0,TIME(F1784,G1784,H1784)/E1784,"")</f>
        <v>7.4768518518518526E-3</v>
      </c>
      <c r="K1784" s="50" t="s">
        <v>1022</v>
      </c>
      <c r="L1784" s="50" t="s">
        <v>1008</v>
      </c>
      <c r="M1784" s="55">
        <f>IF(D1784&gt;0,0.0416666666666667/J1784,"")</f>
        <v>5.5727554179566603</v>
      </c>
      <c r="N1784" s="50">
        <v>0</v>
      </c>
      <c r="O1784" s="50" t="s">
        <v>377</v>
      </c>
      <c r="P1784" s="143"/>
      <c r="Q1784" s="151">
        <f>IF("1-Swim"=D1784,J1784*2.4,IF("2-Bike"=D1784,J1784*112,IF("3-Run"=D1784,J1784*26.2,0)))</f>
        <v>0</v>
      </c>
      <c r="R1784" s="151">
        <f>Q1784/2</f>
        <v>0</v>
      </c>
      <c r="S1784" s="53">
        <f>J1784*26.2</f>
        <v>0.19589351851851852</v>
      </c>
      <c r="T1784" s="53">
        <f>(J1784+0.0013889)*26.2</f>
        <v>0.23228269851851854</v>
      </c>
      <c r="U1784" s="53">
        <f>S1784/2</f>
        <v>9.7946759259259261E-2</v>
      </c>
      <c r="V1784" s="53">
        <f>T1784/2</f>
        <v>0.11614134925925927</v>
      </c>
      <c r="W1784" s="50">
        <f>RANK(J1784,J:J,1)</f>
        <v>2047</v>
      </c>
      <c r="X1784" s="50">
        <f>YEAR(B1784)</f>
        <v>2012</v>
      </c>
      <c r="Y1784" s="50">
        <f>MONTH(B1784)</f>
        <v>10</v>
      </c>
      <c r="Z1784" s="56">
        <f>X1784*100+Y1784</f>
        <v>201210</v>
      </c>
      <c r="AA1784" s="56">
        <f>WEEKNUM(B1784,1)</f>
        <v>41</v>
      </c>
      <c r="AB1784" s="58">
        <f>IF(ISBLANK(B1784)," ",MAX(B1784-B1783-1,0))</f>
        <v>0</v>
      </c>
      <c r="AC1784" s="56">
        <f>DAY(B1784)</f>
        <v>13</v>
      </c>
      <c r="AD1784" s="53">
        <f>U1784+V1784</f>
        <v>0.21408810851851853</v>
      </c>
      <c r="AE1784" s="56">
        <f>IF("1-Swim"=D1784,E1784*46.7,IF("2-Bike"=D1784,E1784,IF("3-Run"=D1784,E1784*4.27,0)))</f>
        <v>0</v>
      </c>
    </row>
    <row r="1785" spans="1:31" x14ac:dyDescent="0.25">
      <c r="A1785" s="50">
        <v>1784</v>
      </c>
      <c r="B1785" s="51">
        <v>41195</v>
      </c>
      <c r="C1785" s="75">
        <f>B1785</f>
        <v>41195</v>
      </c>
      <c r="D1785" s="50" t="s">
        <v>712</v>
      </c>
      <c r="E1785" s="50">
        <v>1</v>
      </c>
      <c r="F1785" s="50">
        <v>0</v>
      </c>
      <c r="G1785" s="50">
        <v>11</v>
      </c>
      <c r="H1785" s="50">
        <v>7</v>
      </c>
      <c r="I1785" s="53">
        <f>IF(E1785&gt;0,TIME(F1785,G1785,H1785),"")</f>
        <v>7.719907407407408E-3</v>
      </c>
      <c r="J1785" s="54">
        <f>IF(E1785&gt;0,TIME(F1785,G1785,H1785)/E1785,"")</f>
        <v>7.719907407407408E-3</v>
      </c>
      <c r="K1785" s="50" t="s">
        <v>1022</v>
      </c>
      <c r="L1785" s="50" t="s">
        <v>1008</v>
      </c>
      <c r="M1785" s="55">
        <f>IF(D1785&gt;0,0.0416666666666667/J1785,"")</f>
        <v>5.3973013493253408</v>
      </c>
      <c r="N1785" s="50">
        <v>0</v>
      </c>
      <c r="O1785" s="50" t="s">
        <v>377</v>
      </c>
      <c r="P1785" s="143"/>
      <c r="Q1785" s="151">
        <f>IF("1-Swim"=D1785,J1785*2.4,IF("2-Bike"=D1785,J1785*112,IF("3-Run"=D1785,J1785*26.2,0)))</f>
        <v>0</v>
      </c>
      <c r="R1785" s="151">
        <f>Q1785/2</f>
        <v>0</v>
      </c>
      <c r="S1785" s="53">
        <f>J1785*26.2</f>
        <v>0.20226157407407408</v>
      </c>
      <c r="T1785" s="53">
        <f>(J1785+0.0013889)*26.2</f>
        <v>0.2386507540740741</v>
      </c>
      <c r="U1785" s="53">
        <f>S1785/2</f>
        <v>0.10113078703703704</v>
      </c>
      <c r="V1785" s="53">
        <f>T1785/2</f>
        <v>0.11932537703703705</v>
      </c>
      <c r="W1785" s="50">
        <f>RANK(J1785,J:J,1)</f>
        <v>2254</v>
      </c>
      <c r="X1785" s="50">
        <f>YEAR(B1785)</f>
        <v>2012</v>
      </c>
      <c r="Y1785" s="50">
        <f>MONTH(B1785)</f>
        <v>10</v>
      </c>
      <c r="Z1785" s="56">
        <f>X1785*100+Y1785</f>
        <v>201210</v>
      </c>
      <c r="AA1785" s="56">
        <f>WEEKNUM(B1785,1)</f>
        <v>41</v>
      </c>
      <c r="AB1785" s="58">
        <f>IF(ISBLANK(B1785)," ",MAX(B1785-B1784-1,0))</f>
        <v>0</v>
      </c>
      <c r="AC1785" s="56">
        <f>DAY(B1785)</f>
        <v>13</v>
      </c>
      <c r="AD1785" s="53">
        <f>U1785+V1785</f>
        <v>0.22045616407407409</v>
      </c>
      <c r="AE1785" s="56">
        <f>IF("1-Swim"=D1785,E1785*46.7,IF("2-Bike"=D1785,E1785,IF("3-Run"=D1785,E1785*4.27,0)))</f>
        <v>0</v>
      </c>
    </row>
    <row r="1786" spans="1:31" x14ac:dyDescent="0.25">
      <c r="A1786" s="50">
        <v>1785</v>
      </c>
      <c r="B1786" s="51">
        <v>41195</v>
      </c>
      <c r="C1786" s="75">
        <f>B1786</f>
        <v>41195</v>
      </c>
      <c r="D1786" s="50" t="s">
        <v>742</v>
      </c>
      <c r="E1786" s="50">
        <v>1</v>
      </c>
      <c r="F1786" s="50">
        <v>0</v>
      </c>
      <c r="G1786" s="50">
        <v>10</v>
      </c>
      <c r="H1786" s="50">
        <v>59</v>
      </c>
      <c r="I1786" s="53">
        <f>IF(E1786&gt;0,TIME(F1786,G1786,H1786),"")</f>
        <v>7.6273148148148151E-3</v>
      </c>
      <c r="J1786" s="54">
        <f>IF(E1786&gt;0,TIME(F1786,G1786,H1786)/E1786,"")</f>
        <v>7.6273148148148151E-3</v>
      </c>
      <c r="K1786" s="50" t="s">
        <v>1022</v>
      </c>
      <c r="L1786" s="50" t="s">
        <v>1008</v>
      </c>
      <c r="M1786" s="55">
        <f>IF(D1786&gt;0,0.0416666666666667/J1786,"")</f>
        <v>5.4628224582701099</v>
      </c>
      <c r="N1786" s="50">
        <v>0</v>
      </c>
      <c r="O1786" s="50" t="s">
        <v>377</v>
      </c>
      <c r="Q1786" s="151">
        <f>IF("1-Swim"=D1786,J1786*2.4,IF("2-Bike"=D1786,J1786*112,IF("3-Run"=D1786,J1786*26.2,0)))</f>
        <v>0</v>
      </c>
      <c r="R1786" s="151">
        <f>Q1786/2</f>
        <v>0</v>
      </c>
      <c r="S1786" s="53">
        <f>J1786*26.2</f>
        <v>0.19983564814814814</v>
      </c>
      <c r="T1786" s="53">
        <f>(J1786+0.0013889)*26.2</f>
        <v>0.23622482814814813</v>
      </c>
      <c r="U1786" s="53">
        <f>S1786/2</f>
        <v>9.9917824074074069E-2</v>
      </c>
      <c r="V1786" s="53">
        <f>T1786/2</f>
        <v>0.11811241407407407</v>
      </c>
      <c r="W1786" s="50">
        <f>RANK(J1786,J:J,1)</f>
        <v>2170</v>
      </c>
      <c r="X1786" s="50">
        <f>YEAR(B1786)</f>
        <v>2012</v>
      </c>
      <c r="Y1786" s="50">
        <f>MONTH(B1786)</f>
        <v>10</v>
      </c>
      <c r="Z1786" s="56">
        <f>X1786*100+Y1786</f>
        <v>201210</v>
      </c>
      <c r="AA1786" s="56">
        <f>WEEKNUM(B1786,1)</f>
        <v>41</v>
      </c>
      <c r="AB1786" s="58">
        <f>IF(ISBLANK(B1786)," ",MAX(B1786-B1782-1,0))</f>
        <v>0</v>
      </c>
      <c r="AC1786" s="56">
        <f>DAY(B1786)</f>
        <v>13</v>
      </c>
      <c r="AD1786" s="53">
        <f>U1786+V1786</f>
        <v>0.21803023814814815</v>
      </c>
      <c r="AE1786" s="56">
        <f>IF("1-Swim"=D1786,E1786*46.7,IF("2-Bike"=D1786,E1786,IF("3-Run"=D1786,E1786*4.27,0)))</f>
        <v>0</v>
      </c>
    </row>
    <row r="1787" spans="1:31" x14ac:dyDescent="0.25">
      <c r="A1787" s="50">
        <v>1786</v>
      </c>
      <c r="B1787" s="51">
        <v>41195</v>
      </c>
      <c r="C1787" s="75">
        <f>B1787</f>
        <v>41195</v>
      </c>
      <c r="D1787" s="50" t="s">
        <v>743</v>
      </c>
      <c r="E1787" s="50">
        <v>1</v>
      </c>
      <c r="F1787" s="50">
        <v>0</v>
      </c>
      <c r="G1787" s="50">
        <v>11</v>
      </c>
      <c r="H1787" s="50">
        <v>19</v>
      </c>
      <c r="I1787" s="53">
        <f>IF(E1787&gt;0,TIME(F1787,G1787,H1787),"")</f>
        <v>7.858796296296296E-3</v>
      </c>
      <c r="J1787" s="54">
        <f>IF(E1787&gt;0,TIME(F1787,G1787,H1787)/E1787,"")</f>
        <v>7.858796296296296E-3</v>
      </c>
      <c r="K1787" s="50" t="s">
        <v>1022</v>
      </c>
      <c r="L1787" s="50" t="s">
        <v>1008</v>
      </c>
      <c r="M1787" s="55">
        <f>IF(D1787&gt;0,0.0416666666666667/J1787,"")</f>
        <v>5.3019145802651</v>
      </c>
      <c r="N1787" s="50">
        <v>0</v>
      </c>
      <c r="O1787" s="50" t="s">
        <v>377</v>
      </c>
      <c r="P1787" s="143"/>
      <c r="Q1787" s="151">
        <f>IF("1-Swim"=D1787,J1787*2.4,IF("2-Bike"=D1787,J1787*112,IF("3-Run"=D1787,J1787*26.2,0)))</f>
        <v>0</v>
      </c>
      <c r="R1787" s="151">
        <f>Q1787/2</f>
        <v>0</v>
      </c>
      <c r="S1787" s="53">
        <f>J1787*26.2</f>
        <v>0.20590046296296294</v>
      </c>
      <c r="T1787" s="53">
        <f>(J1787+0.0013889)*26.2</f>
        <v>0.24228964296296296</v>
      </c>
      <c r="U1787" s="53">
        <f>S1787/2</f>
        <v>0.10295023148148147</v>
      </c>
      <c r="V1787" s="53">
        <f>T1787/2</f>
        <v>0.12114482148148148</v>
      </c>
      <c r="W1787" s="50">
        <f>RANK(J1787,J:J,1)</f>
        <v>2345</v>
      </c>
      <c r="X1787" s="50">
        <f>YEAR(B1787)</f>
        <v>2012</v>
      </c>
      <c r="Y1787" s="50">
        <f>MONTH(B1787)</f>
        <v>10</v>
      </c>
      <c r="Z1787" s="56">
        <f>X1787*100+Y1787</f>
        <v>201210</v>
      </c>
      <c r="AA1787" s="56">
        <f>WEEKNUM(B1787,1)</f>
        <v>41</v>
      </c>
      <c r="AB1787" s="58">
        <f>IF(ISBLANK(B1787)," ",MAX(B1787-B1786-1,0))</f>
        <v>0</v>
      </c>
      <c r="AC1787" s="56">
        <f>DAY(B1787)</f>
        <v>13</v>
      </c>
      <c r="AD1787" s="53">
        <f>U1787+V1787</f>
        <v>0.22409505296296295</v>
      </c>
      <c r="AE1787" s="56">
        <f>IF("1-Swim"=D1787,E1787*46.7,IF("2-Bike"=D1787,E1787,IF("3-Run"=D1787,E1787*4.27,0)))</f>
        <v>0</v>
      </c>
    </row>
    <row r="1788" spans="1:31" x14ac:dyDescent="0.25">
      <c r="A1788" s="50">
        <v>1787</v>
      </c>
      <c r="B1788" s="51">
        <v>41195</v>
      </c>
      <c r="C1788" s="75">
        <f>B1788</f>
        <v>41195</v>
      </c>
      <c r="D1788" s="50" t="s">
        <v>752</v>
      </c>
      <c r="E1788" s="50">
        <v>1</v>
      </c>
      <c r="F1788" s="50">
        <v>0</v>
      </c>
      <c r="G1788" s="50">
        <v>11</v>
      </c>
      <c r="H1788" s="50">
        <v>34</v>
      </c>
      <c r="I1788" s="53">
        <f>IF(E1788&gt;0,TIME(F1788,G1788,H1788),"")</f>
        <v>8.0324074074074065E-3</v>
      </c>
      <c r="J1788" s="54">
        <f>IF(E1788&gt;0,TIME(F1788,G1788,H1788)/E1788,"")</f>
        <v>8.0324074074074065E-3</v>
      </c>
      <c r="K1788" s="50" t="s">
        <v>1022</v>
      </c>
      <c r="L1788" s="50" t="s">
        <v>1008</v>
      </c>
      <c r="M1788" s="55">
        <f>IF(D1788&gt;0,0.0416666666666667/J1788,"")</f>
        <v>5.1873198847262296</v>
      </c>
      <c r="N1788" s="50">
        <v>0</v>
      </c>
      <c r="O1788" s="50" t="s">
        <v>377</v>
      </c>
      <c r="Q1788" s="151">
        <f>IF("1-Swim"=D1788,J1788*2.4,IF("2-Bike"=D1788,J1788*112,IF("3-Run"=D1788,J1788*26.2,0)))</f>
        <v>0</v>
      </c>
      <c r="R1788" s="151">
        <f>Q1788/2</f>
        <v>0</v>
      </c>
      <c r="S1788" s="53">
        <f>J1788*26.2</f>
        <v>0.21044907407407404</v>
      </c>
      <c r="T1788" s="53">
        <f>(J1788+0.0013889)*26.2</f>
        <v>0.24683825407407406</v>
      </c>
      <c r="U1788" s="53">
        <f>S1788/2</f>
        <v>0.10522453703703702</v>
      </c>
      <c r="V1788" s="53">
        <f>T1788/2</f>
        <v>0.12341912703703703</v>
      </c>
      <c r="W1788" s="50">
        <f>RANK(J1788,J:J,1)</f>
        <v>2453</v>
      </c>
      <c r="X1788" s="50">
        <f>YEAR(B1788)</f>
        <v>2012</v>
      </c>
      <c r="Y1788" s="50">
        <f>MONTH(B1788)</f>
        <v>10</v>
      </c>
      <c r="Z1788" s="56">
        <f>X1788*100+Y1788</f>
        <v>201210</v>
      </c>
      <c r="AA1788" s="56">
        <f>WEEKNUM(B1788,1)</f>
        <v>41</v>
      </c>
      <c r="AB1788" s="58">
        <f>IF(ISBLANK(B1788)," ",MAX(B1788-B1787-1,0))</f>
        <v>0</v>
      </c>
      <c r="AC1788" s="56">
        <f>DAY(B1788)</f>
        <v>13</v>
      </c>
      <c r="AD1788" s="53">
        <f>U1788+V1788</f>
        <v>0.22864366407407405</v>
      </c>
      <c r="AE1788" s="56">
        <f>IF("1-Swim"=D1788,E1788*46.7,IF("2-Bike"=D1788,E1788,IF("3-Run"=D1788,E1788*4.27,0)))</f>
        <v>0</v>
      </c>
    </row>
    <row r="1789" spans="1:31" x14ac:dyDescent="0.25">
      <c r="A1789" s="50">
        <v>1788</v>
      </c>
      <c r="B1789" s="51">
        <v>41195</v>
      </c>
      <c r="C1789" s="75">
        <f>B1789</f>
        <v>41195</v>
      </c>
      <c r="D1789" s="50" t="s">
        <v>757</v>
      </c>
      <c r="E1789" s="50">
        <v>1</v>
      </c>
      <c r="F1789" s="50">
        <v>0</v>
      </c>
      <c r="G1789" s="50">
        <v>11</v>
      </c>
      <c r="H1789" s="50">
        <v>45</v>
      </c>
      <c r="I1789" s="53">
        <f>IF(E1789&gt;0,TIME(F1789,G1789,H1789),"")</f>
        <v>8.1597222222222227E-3</v>
      </c>
      <c r="J1789" s="54">
        <f>IF(E1789&gt;0,TIME(F1789,G1789,H1789)/E1789,"")</f>
        <v>8.1597222222222227E-3</v>
      </c>
      <c r="K1789" s="50" t="s">
        <v>1022</v>
      </c>
      <c r="L1789" s="50" t="s">
        <v>1008</v>
      </c>
      <c r="M1789" s="55">
        <f>IF(D1789&gt;0,0.0416666666666667/J1789,"")</f>
        <v>5.1063829787234081</v>
      </c>
      <c r="N1789" s="50">
        <v>0</v>
      </c>
      <c r="O1789" s="50" t="s">
        <v>377</v>
      </c>
      <c r="Q1789" s="151">
        <f>IF("1-Swim"=D1789,J1789*2.4,IF("2-Bike"=D1789,J1789*112,IF("3-Run"=D1789,J1789*26.2,0)))</f>
        <v>0</v>
      </c>
      <c r="R1789" s="151">
        <f>Q1789/2</f>
        <v>0</v>
      </c>
      <c r="S1789" s="53">
        <f>J1789*26.2</f>
        <v>0.21378472222222222</v>
      </c>
      <c r="T1789" s="53">
        <f>(J1789+0.0013889)*26.2</f>
        <v>0.25017390222222224</v>
      </c>
      <c r="U1789" s="53">
        <f>S1789/2</f>
        <v>0.10689236111111111</v>
      </c>
      <c r="V1789" s="53">
        <f>T1789/2</f>
        <v>0.12508695111111112</v>
      </c>
      <c r="W1789" s="50">
        <f>RANK(J1789,J:J,1)</f>
        <v>2516</v>
      </c>
      <c r="X1789" s="50">
        <f>YEAR(B1789)</f>
        <v>2012</v>
      </c>
      <c r="Y1789" s="50">
        <f>MONTH(B1789)</f>
        <v>10</v>
      </c>
      <c r="Z1789" s="56">
        <f>X1789*100+Y1789</f>
        <v>201210</v>
      </c>
      <c r="AA1789" s="56">
        <f>WEEKNUM(B1789,1)</f>
        <v>41</v>
      </c>
      <c r="AB1789" s="58">
        <f>IF(ISBLANK(B1789)," ",MAX(B1789-B1785-1,0))</f>
        <v>0</v>
      </c>
      <c r="AC1789" s="56">
        <f>DAY(B1789)</f>
        <v>13</v>
      </c>
      <c r="AD1789" s="53">
        <f>U1789+V1789</f>
        <v>0.23197931222222223</v>
      </c>
      <c r="AE1789" s="56">
        <f>IF("1-Swim"=D1789,E1789*46.7,IF("2-Bike"=D1789,E1789,IF("3-Run"=D1789,E1789*4.27,0)))</f>
        <v>0</v>
      </c>
    </row>
    <row r="1790" spans="1:31" x14ac:dyDescent="0.25">
      <c r="A1790" s="50">
        <v>1789</v>
      </c>
      <c r="B1790" s="51">
        <v>41195</v>
      </c>
      <c r="C1790" s="75">
        <f>B1790</f>
        <v>41195</v>
      </c>
      <c r="D1790" s="50" t="s">
        <v>758</v>
      </c>
      <c r="E1790" s="50">
        <v>1</v>
      </c>
      <c r="F1790" s="50">
        <v>0</v>
      </c>
      <c r="G1790" s="50">
        <v>12</v>
      </c>
      <c r="H1790" s="50">
        <v>9</v>
      </c>
      <c r="I1790" s="53">
        <f>IF(E1790&gt;0,TIME(F1790,G1790,H1790),"")</f>
        <v>8.4375000000000006E-3</v>
      </c>
      <c r="J1790" s="54">
        <f>IF(E1790&gt;0,TIME(F1790,G1790,H1790)/E1790,"")</f>
        <v>8.4375000000000006E-3</v>
      </c>
      <c r="K1790" s="50" t="s">
        <v>1022</v>
      </c>
      <c r="L1790" s="50" t="s">
        <v>1008</v>
      </c>
      <c r="M1790" s="55">
        <f>IF(D1790&gt;0,0.0416666666666667/J1790,"")</f>
        <v>4.9382716049382749</v>
      </c>
      <c r="N1790" s="50">
        <v>0</v>
      </c>
      <c r="O1790" s="50" t="s">
        <v>377</v>
      </c>
      <c r="Q1790" s="151">
        <f>IF("1-Swim"=D1790,J1790*2.4,IF("2-Bike"=D1790,J1790*112,IF("3-Run"=D1790,J1790*26.2,0)))</f>
        <v>0</v>
      </c>
      <c r="R1790" s="151">
        <f>Q1790/2</f>
        <v>0</v>
      </c>
      <c r="S1790" s="53">
        <f>J1790*26.2</f>
        <v>0.2210625</v>
      </c>
      <c r="T1790" s="53">
        <f>(J1790+0.0013889)*26.2</f>
        <v>0.25745168000000002</v>
      </c>
      <c r="U1790" s="53">
        <f>S1790/2</f>
        <v>0.11053125</v>
      </c>
      <c r="V1790" s="53">
        <f>T1790/2</f>
        <v>0.12872584000000001</v>
      </c>
      <c r="W1790" s="50">
        <f>RANK(J1790,J:J,1)</f>
        <v>2642</v>
      </c>
      <c r="X1790" s="50">
        <f>YEAR(B1790)</f>
        <v>2012</v>
      </c>
      <c r="Y1790" s="50">
        <f>MONTH(B1790)</f>
        <v>10</v>
      </c>
      <c r="Z1790" s="56">
        <f>X1790*100+Y1790</f>
        <v>201210</v>
      </c>
      <c r="AA1790" s="56">
        <f>WEEKNUM(B1790,1)</f>
        <v>41</v>
      </c>
      <c r="AB1790" s="58">
        <f>IF(ISBLANK(B1790)," ",MAX(B1790-B1789-1,0))</f>
        <v>0</v>
      </c>
      <c r="AC1790" s="56">
        <f>DAY(B1790)</f>
        <v>13</v>
      </c>
      <c r="AD1790" s="53">
        <f>U1790+V1790</f>
        <v>0.23925709000000001</v>
      </c>
      <c r="AE1790" s="56">
        <f>IF("1-Swim"=D1790,E1790*46.7,IF("2-Bike"=D1790,E1790,IF("3-Run"=D1790,E1790*4.27,0)))</f>
        <v>0</v>
      </c>
    </row>
    <row r="1791" spans="1:31" x14ac:dyDescent="0.25">
      <c r="A1791" s="50">
        <v>1790</v>
      </c>
      <c r="B1791" s="51">
        <v>41195</v>
      </c>
      <c r="C1791" s="75">
        <f>B1791</f>
        <v>41195</v>
      </c>
      <c r="D1791" s="50" t="s">
        <v>759</v>
      </c>
      <c r="E1791" s="50">
        <v>1</v>
      </c>
      <c r="F1791" s="50">
        <v>0</v>
      </c>
      <c r="G1791" s="50">
        <v>11</v>
      </c>
      <c r="H1791" s="50">
        <v>56</v>
      </c>
      <c r="I1791" s="53">
        <f>IF(E1791&gt;0,TIME(F1791,G1791,H1791),"")</f>
        <v>8.2870370370370372E-3</v>
      </c>
      <c r="J1791" s="54">
        <f>IF(E1791&gt;0,TIME(F1791,G1791,H1791)/E1791,"")</f>
        <v>8.2870370370370372E-3</v>
      </c>
      <c r="K1791" s="50" t="s">
        <v>1022</v>
      </c>
      <c r="L1791" s="50" t="s">
        <v>1008</v>
      </c>
      <c r="M1791" s="55">
        <f>IF(D1791&gt;0,0.0416666666666667/J1791,"")</f>
        <v>5.0279329608938585</v>
      </c>
      <c r="N1791" s="50">
        <v>0</v>
      </c>
      <c r="O1791" s="50" t="s">
        <v>377</v>
      </c>
      <c r="Q1791" s="151">
        <f>IF("1-Swim"=D1791,J1791*2.4,IF("2-Bike"=D1791,J1791*112,IF("3-Run"=D1791,J1791*26.2,0)))</f>
        <v>0</v>
      </c>
      <c r="R1791" s="151">
        <f>Q1791/2</f>
        <v>0</v>
      </c>
      <c r="S1791" s="53">
        <f>J1791*26.2</f>
        <v>0.21712037037037038</v>
      </c>
      <c r="T1791" s="53">
        <f>(J1791+0.0013889)*26.2</f>
        <v>0.25350955037037037</v>
      </c>
      <c r="U1791" s="53">
        <f>S1791/2</f>
        <v>0.10856018518518519</v>
      </c>
      <c r="V1791" s="53">
        <f>T1791/2</f>
        <v>0.12675477518518519</v>
      </c>
      <c r="W1791" s="50">
        <f>RANK(J1791,J:J,1)</f>
        <v>2577</v>
      </c>
      <c r="X1791" s="50">
        <f>YEAR(B1791)</f>
        <v>2012</v>
      </c>
      <c r="Y1791" s="50">
        <f>MONTH(B1791)</f>
        <v>10</v>
      </c>
      <c r="Z1791" s="56">
        <f>X1791*100+Y1791</f>
        <v>201210</v>
      </c>
      <c r="AA1791" s="56">
        <f>WEEKNUM(B1791,1)</f>
        <v>41</v>
      </c>
      <c r="AB1791" s="58">
        <f>IF(ISBLANK(B1791)," ",MAX(B1791-B1790-1,0))</f>
        <v>0</v>
      </c>
      <c r="AC1791" s="56">
        <f>DAY(B1791)</f>
        <v>13</v>
      </c>
      <c r="AD1791" s="53">
        <f>U1791+V1791</f>
        <v>0.23531496037037036</v>
      </c>
      <c r="AE1791" s="56">
        <f>IF("1-Swim"=D1791,E1791*46.7,IF("2-Bike"=D1791,E1791,IF("3-Run"=D1791,E1791*4.27,0)))</f>
        <v>0</v>
      </c>
    </row>
    <row r="1792" spans="1:31" x14ac:dyDescent="0.25">
      <c r="A1792" s="50">
        <v>1791</v>
      </c>
      <c r="B1792" s="51">
        <v>41195</v>
      </c>
      <c r="C1792" s="75">
        <f>B1792</f>
        <v>41195</v>
      </c>
      <c r="D1792" s="50" t="s">
        <v>760</v>
      </c>
      <c r="E1792" s="50">
        <v>1</v>
      </c>
      <c r="F1792" s="50">
        <v>0</v>
      </c>
      <c r="G1792" s="50">
        <v>11</v>
      </c>
      <c r="H1792" s="50">
        <v>49</v>
      </c>
      <c r="I1792" s="53">
        <f>IF(E1792&gt;0,TIME(F1792,G1792,H1792),"")</f>
        <v>8.2060185185185187E-3</v>
      </c>
      <c r="J1792" s="54">
        <f>IF(E1792&gt;0,TIME(F1792,G1792,H1792)/E1792,"")</f>
        <v>8.2060185185185187E-3</v>
      </c>
      <c r="K1792" s="50" t="s">
        <v>1022</v>
      </c>
      <c r="L1792" s="50" t="s">
        <v>1008</v>
      </c>
      <c r="M1792" s="55">
        <f>IF(D1792&gt;0,0.0416666666666667/J1792,"")</f>
        <v>5.0775740479548697</v>
      </c>
      <c r="N1792" s="50">
        <v>0</v>
      </c>
      <c r="O1792" s="50" t="s">
        <v>377</v>
      </c>
      <c r="Q1792" s="151">
        <f>IF("1-Swim"=D1792,J1792*2.4,IF("2-Bike"=D1792,J1792*112,IF("3-Run"=D1792,J1792*26.2,0)))</f>
        <v>0</v>
      </c>
      <c r="R1792" s="151">
        <f>Q1792/2</f>
        <v>0</v>
      </c>
      <c r="S1792" s="53">
        <f>J1792*26.2</f>
        <v>0.21499768518518519</v>
      </c>
      <c r="T1792" s="53">
        <f>(J1792+0.0013889)*26.2</f>
        <v>0.25138686518518522</v>
      </c>
      <c r="U1792" s="53">
        <f>S1792/2</f>
        <v>0.1074988425925926</v>
      </c>
      <c r="V1792" s="53">
        <f>T1792/2</f>
        <v>0.12569343259259261</v>
      </c>
      <c r="W1792" s="50">
        <f>RANK(J1792,J:J,1)</f>
        <v>2537</v>
      </c>
      <c r="X1792" s="50">
        <f>YEAR(B1792)</f>
        <v>2012</v>
      </c>
      <c r="Y1792" s="50">
        <f>MONTH(B1792)</f>
        <v>10</v>
      </c>
      <c r="Z1792" s="56">
        <f>X1792*100+Y1792</f>
        <v>201210</v>
      </c>
      <c r="AA1792" s="56">
        <f>WEEKNUM(B1792,1)</f>
        <v>41</v>
      </c>
      <c r="AB1792" s="58">
        <f>IF(ISBLANK(B1792)," ",MAX(B1792-B1788-1,0))</f>
        <v>0</v>
      </c>
      <c r="AC1792" s="56">
        <f>DAY(B1792)</f>
        <v>13</v>
      </c>
      <c r="AD1792" s="53">
        <f>U1792+V1792</f>
        <v>0.2331922751851852</v>
      </c>
      <c r="AE1792" s="56">
        <f>IF("1-Swim"=D1792,E1792*46.7,IF("2-Bike"=D1792,E1792,IF("3-Run"=D1792,E1792*4.27,0)))</f>
        <v>0</v>
      </c>
    </row>
    <row r="1793" spans="1:31" x14ac:dyDescent="0.25">
      <c r="A1793" s="50">
        <v>1792</v>
      </c>
      <c r="B1793" s="51">
        <v>41195</v>
      </c>
      <c r="C1793" s="75">
        <f>B1793</f>
        <v>41195</v>
      </c>
      <c r="D1793" s="50" t="s">
        <v>761</v>
      </c>
      <c r="E1793" s="50">
        <v>1</v>
      </c>
      <c r="F1793" s="50">
        <v>0</v>
      </c>
      <c r="G1793" s="50">
        <v>12</v>
      </c>
      <c r="H1793" s="50">
        <v>17</v>
      </c>
      <c r="I1793" s="53">
        <f>IF(E1793&gt;0,TIME(F1793,G1793,H1793),"")</f>
        <v>8.5300925925925926E-3</v>
      </c>
      <c r="J1793" s="54">
        <f>IF(E1793&gt;0,TIME(F1793,G1793,H1793)/E1793,"")</f>
        <v>8.5300925925925926E-3</v>
      </c>
      <c r="K1793" s="50" t="s">
        <v>1022</v>
      </c>
      <c r="L1793" s="50" t="s">
        <v>1008</v>
      </c>
      <c r="M1793" s="55">
        <f>IF(D1793&gt;0,0.0416666666666667/J1793,"")</f>
        <v>4.8846675712347389</v>
      </c>
      <c r="N1793" s="50">
        <v>0</v>
      </c>
      <c r="O1793" s="50" t="s">
        <v>377</v>
      </c>
      <c r="P1793" s="143"/>
      <c r="Q1793" s="151">
        <f>IF("1-Swim"=D1793,J1793*2.4,IF("2-Bike"=D1793,J1793*112,IF("3-Run"=D1793,J1793*26.2,0)))</f>
        <v>0</v>
      </c>
      <c r="R1793" s="151">
        <f>Q1793/2</f>
        <v>0</v>
      </c>
      <c r="S1793" s="53">
        <f>J1793*26.2</f>
        <v>0.22348842592592591</v>
      </c>
      <c r="T1793" s="53">
        <f>(J1793+0.0013889)*26.2</f>
        <v>0.2598776059259259</v>
      </c>
      <c r="U1793" s="53">
        <f>S1793/2</f>
        <v>0.11174421296296295</v>
      </c>
      <c r="V1793" s="53">
        <f>T1793/2</f>
        <v>0.12993880296296295</v>
      </c>
      <c r="W1793" s="50">
        <f>RANK(J1793,J:J,1)</f>
        <v>2665</v>
      </c>
      <c r="X1793" s="50">
        <f>YEAR(B1793)</f>
        <v>2012</v>
      </c>
      <c r="Y1793" s="50">
        <f>MONTH(B1793)</f>
        <v>10</v>
      </c>
      <c r="Z1793" s="56">
        <f>X1793*100+Y1793</f>
        <v>201210</v>
      </c>
      <c r="AA1793" s="56">
        <f>WEEKNUM(B1793,1)</f>
        <v>41</v>
      </c>
      <c r="AB1793" s="58">
        <f>IF(ISBLANK(B1793)," ",MAX(B1793-B1792-1,0))</f>
        <v>0</v>
      </c>
      <c r="AC1793" s="56">
        <f>DAY(B1793)</f>
        <v>13</v>
      </c>
      <c r="AD1793" s="53">
        <f>U1793+V1793</f>
        <v>0.24168301592592589</v>
      </c>
      <c r="AE1793" s="56">
        <f>IF("1-Swim"=D1793,E1793*46.7,IF("2-Bike"=D1793,E1793,IF("3-Run"=D1793,E1793*4.27,0)))</f>
        <v>0</v>
      </c>
    </row>
    <row r="1794" spans="1:31" x14ac:dyDescent="0.25">
      <c r="A1794" s="50">
        <v>1793</v>
      </c>
      <c r="B1794" s="51">
        <v>41195</v>
      </c>
      <c r="C1794" s="75">
        <f>B1794</f>
        <v>41195</v>
      </c>
      <c r="D1794" s="50" t="s">
        <v>762</v>
      </c>
      <c r="E1794" s="50">
        <v>1</v>
      </c>
      <c r="F1794" s="50">
        <v>0</v>
      </c>
      <c r="G1794" s="50">
        <v>12</v>
      </c>
      <c r="H1794" s="50">
        <v>11</v>
      </c>
      <c r="I1794" s="53">
        <f>IF(E1794&gt;0,TIME(F1794,G1794,H1794),"")</f>
        <v>8.4606481481481494E-3</v>
      </c>
      <c r="J1794" s="54">
        <f>IF(E1794&gt;0,TIME(F1794,G1794,H1794)/E1794,"")</f>
        <v>8.4606481481481494E-3</v>
      </c>
      <c r="K1794" s="50" t="s">
        <v>1022</v>
      </c>
      <c r="L1794" s="50" t="s">
        <v>1008</v>
      </c>
      <c r="M1794" s="55">
        <f>IF(D1794&gt;0,0.0416666666666667/J1794,"")</f>
        <v>4.9247606019151879</v>
      </c>
      <c r="N1794" s="50">
        <v>0</v>
      </c>
      <c r="O1794" s="50" t="s">
        <v>377</v>
      </c>
      <c r="Q1794" s="151">
        <f>IF("1-Swim"=D1794,J1794*2.4,IF("2-Bike"=D1794,J1794*112,IF("3-Run"=D1794,J1794*26.2,0)))</f>
        <v>0</v>
      </c>
      <c r="R1794" s="151">
        <f>Q1794/2</f>
        <v>0</v>
      </c>
      <c r="S1794" s="53">
        <f>J1794*26.2</f>
        <v>0.22166898148148151</v>
      </c>
      <c r="T1794" s="53">
        <f>(J1794+0.0013889)*26.2</f>
        <v>0.25805816148148153</v>
      </c>
      <c r="U1794" s="53">
        <f>S1794/2</f>
        <v>0.11083449074074075</v>
      </c>
      <c r="V1794" s="53">
        <f>T1794/2</f>
        <v>0.12902908074074076</v>
      </c>
      <c r="W1794" s="50">
        <f>RANK(J1794,J:J,1)</f>
        <v>2647</v>
      </c>
      <c r="X1794" s="50">
        <f>YEAR(B1794)</f>
        <v>2012</v>
      </c>
      <c r="Y1794" s="50">
        <f>MONTH(B1794)</f>
        <v>10</v>
      </c>
      <c r="Z1794" s="56">
        <f>X1794*100+Y1794</f>
        <v>201210</v>
      </c>
      <c r="AA1794" s="56">
        <f>WEEKNUM(B1794,1)</f>
        <v>41</v>
      </c>
      <c r="AB1794" s="58">
        <f>IF(ISBLANK(B1794)," ",MAX(B1794-B1793-1,0))</f>
        <v>0</v>
      </c>
      <c r="AC1794" s="56">
        <f>DAY(B1794)</f>
        <v>13</v>
      </c>
      <c r="AD1794" s="53">
        <f>U1794+V1794</f>
        <v>0.23986357148148152</v>
      </c>
      <c r="AE1794" s="56">
        <f>IF("1-Swim"=D1794,E1794*46.7,IF("2-Bike"=D1794,E1794,IF("3-Run"=D1794,E1794*4.27,0)))</f>
        <v>0</v>
      </c>
    </row>
    <row r="1795" spans="1:31" x14ac:dyDescent="0.25">
      <c r="A1795" s="50">
        <v>1794</v>
      </c>
      <c r="B1795" s="51">
        <v>41195</v>
      </c>
      <c r="C1795" s="75">
        <f>B1795</f>
        <v>41195</v>
      </c>
      <c r="D1795" s="50" t="s">
        <v>763</v>
      </c>
      <c r="E1795" s="50">
        <v>1</v>
      </c>
      <c r="F1795" s="50">
        <v>0</v>
      </c>
      <c r="G1795" s="50">
        <v>13</v>
      </c>
      <c r="H1795" s="50">
        <v>0</v>
      </c>
      <c r="I1795" s="53">
        <f>IF(E1795&gt;0,TIME(F1795,G1795,H1795),"")</f>
        <v>9.0277777777777787E-3</v>
      </c>
      <c r="J1795" s="54">
        <f>IF(E1795&gt;0,TIME(F1795,G1795,H1795)/E1795,"")</f>
        <v>9.0277777777777787E-3</v>
      </c>
      <c r="K1795" s="50" t="s">
        <v>1022</v>
      </c>
      <c r="L1795" s="50" t="s">
        <v>1008</v>
      </c>
      <c r="M1795" s="55">
        <f>IF(D1795&gt;0,0.0416666666666667/J1795,"")</f>
        <v>4.6153846153846185</v>
      </c>
      <c r="N1795" s="50">
        <v>0</v>
      </c>
      <c r="O1795" s="50" t="s">
        <v>377</v>
      </c>
      <c r="P1795" s="143"/>
      <c r="Q1795" s="151">
        <f>IF("1-Swim"=D1795,J1795*2.4,IF("2-Bike"=D1795,J1795*112,IF("3-Run"=D1795,J1795*26.2,0)))</f>
        <v>0</v>
      </c>
      <c r="R1795" s="151">
        <f>Q1795/2</f>
        <v>0</v>
      </c>
      <c r="S1795" s="53">
        <f>J1795*26.2</f>
        <v>0.23652777777777778</v>
      </c>
      <c r="T1795" s="53">
        <f>(J1795+0.0013889)*26.2</f>
        <v>0.2729169577777778</v>
      </c>
      <c r="U1795" s="53">
        <f>S1795/2</f>
        <v>0.11826388888888889</v>
      </c>
      <c r="V1795" s="53">
        <f>T1795/2</f>
        <v>0.1364584788888889</v>
      </c>
      <c r="W1795" s="50">
        <f>RANK(J1795,J:J,1)</f>
        <v>2766</v>
      </c>
      <c r="X1795" s="50">
        <f>YEAR(B1795)</f>
        <v>2012</v>
      </c>
      <c r="Y1795" s="50">
        <f>MONTH(B1795)</f>
        <v>10</v>
      </c>
      <c r="Z1795" s="56">
        <f>X1795*100+Y1795</f>
        <v>201210</v>
      </c>
      <c r="AA1795" s="56">
        <f>WEEKNUM(B1795,1)</f>
        <v>41</v>
      </c>
      <c r="AB1795" s="58">
        <f>IF(ISBLANK(B1795)," ",MAX(B1795-B1791-1,0))</f>
        <v>0</v>
      </c>
      <c r="AC1795" s="56">
        <f>DAY(B1795)</f>
        <v>13</v>
      </c>
      <c r="AD1795" s="53">
        <f>U1795+V1795</f>
        <v>0.25472236777777779</v>
      </c>
      <c r="AE1795" s="56">
        <f>IF("1-Swim"=D1795,E1795*46.7,IF("2-Bike"=D1795,E1795,IF("3-Run"=D1795,E1795*4.27,0)))</f>
        <v>0</v>
      </c>
    </row>
    <row r="1796" spans="1:31" x14ac:dyDescent="0.25">
      <c r="A1796" s="50">
        <v>1795</v>
      </c>
      <c r="B1796" s="51">
        <v>41195</v>
      </c>
      <c r="C1796" s="75">
        <f>B1796</f>
        <v>41195</v>
      </c>
      <c r="D1796" s="50" t="s">
        <v>764</v>
      </c>
      <c r="E1796" s="50">
        <v>1</v>
      </c>
      <c r="F1796" s="50">
        <v>0</v>
      </c>
      <c r="G1796" s="50">
        <v>13</v>
      </c>
      <c r="H1796" s="50">
        <v>10</v>
      </c>
      <c r="I1796" s="53">
        <f>IF(E1796&gt;0,TIME(F1796,G1796,H1796),"")</f>
        <v>9.1435185185185178E-3</v>
      </c>
      <c r="J1796" s="54">
        <f>IF(E1796&gt;0,TIME(F1796,G1796,H1796)/E1796,"")</f>
        <v>9.1435185185185178E-3</v>
      </c>
      <c r="K1796" s="50" t="s">
        <v>1022</v>
      </c>
      <c r="L1796" s="50" t="s">
        <v>1008</v>
      </c>
      <c r="M1796" s="55">
        <f>IF(D1796&gt;0,0.0416666666666667/J1796,"")</f>
        <v>4.5569620253164596</v>
      </c>
      <c r="N1796" s="50">
        <v>0</v>
      </c>
      <c r="O1796" s="50" t="s">
        <v>377</v>
      </c>
      <c r="Q1796" s="151">
        <f>IF("1-Swim"=D1796,J1796*2.4,IF("2-Bike"=D1796,J1796*112,IF("3-Run"=D1796,J1796*26.2,0)))</f>
        <v>0</v>
      </c>
      <c r="R1796" s="151">
        <f>Q1796/2</f>
        <v>0</v>
      </c>
      <c r="S1796" s="53">
        <f>J1796*26.2</f>
        <v>0.23956018518518515</v>
      </c>
      <c r="T1796" s="53">
        <f>(J1796+0.0013889)*26.2</f>
        <v>0.27594936518518515</v>
      </c>
      <c r="U1796" s="53">
        <f>S1796/2</f>
        <v>0.11978009259259258</v>
      </c>
      <c r="V1796" s="53">
        <f>T1796/2</f>
        <v>0.13797468259259257</v>
      </c>
      <c r="W1796" s="50">
        <f>RANK(J1796,J:J,1)</f>
        <v>2777</v>
      </c>
      <c r="X1796" s="50">
        <f>YEAR(B1796)</f>
        <v>2012</v>
      </c>
      <c r="Y1796" s="50">
        <f>MONTH(B1796)</f>
        <v>10</v>
      </c>
      <c r="Z1796" s="56">
        <f>X1796*100+Y1796</f>
        <v>201210</v>
      </c>
      <c r="AA1796" s="56">
        <f>WEEKNUM(B1796,1)</f>
        <v>41</v>
      </c>
      <c r="AB1796" s="58">
        <f>IF(ISBLANK(B1796)," ",MAX(B1796-B1795-1,0))</f>
        <v>0</v>
      </c>
      <c r="AC1796" s="56">
        <f>DAY(B1796)</f>
        <v>13</v>
      </c>
      <c r="AD1796" s="53">
        <f>U1796+V1796</f>
        <v>0.25775477518518514</v>
      </c>
      <c r="AE1796" s="56">
        <f>IF("1-Swim"=D1796,E1796*46.7,IF("2-Bike"=D1796,E1796,IF("3-Run"=D1796,E1796*4.27,0)))</f>
        <v>0</v>
      </c>
    </row>
    <row r="1797" spans="1:31" x14ac:dyDescent="0.25">
      <c r="A1797" s="50">
        <v>1796</v>
      </c>
      <c r="B1797" s="51">
        <v>41195</v>
      </c>
      <c r="C1797" s="75">
        <f>B1797</f>
        <v>41195</v>
      </c>
      <c r="D1797" s="50" t="s">
        <v>765</v>
      </c>
      <c r="E1797" s="50">
        <v>0.8</v>
      </c>
      <c r="F1797" s="50">
        <v>0</v>
      </c>
      <c r="G1797" s="50">
        <v>11</v>
      </c>
      <c r="H1797" s="50">
        <v>15</v>
      </c>
      <c r="I1797" s="53">
        <f>IF(E1797&gt;0,TIME(F1797,G1797,H1797),"")</f>
        <v>7.8125E-3</v>
      </c>
      <c r="J1797" s="54">
        <f>IF(E1797&gt;0,TIME(F1797,G1797,H1797)/E1797,"")</f>
        <v>9.765625E-3</v>
      </c>
      <c r="K1797" s="50" t="s">
        <v>1022</v>
      </c>
      <c r="L1797" s="50" t="s">
        <v>1008</v>
      </c>
      <c r="M1797" s="55">
        <f>IF(D1797&gt;0,0.0416666666666667/J1797,"")</f>
        <v>4.2666666666666702</v>
      </c>
      <c r="N1797" s="50">
        <v>0</v>
      </c>
      <c r="O1797" s="50" t="s">
        <v>377</v>
      </c>
      <c r="Q1797" s="151">
        <f>IF("1-Swim"=D1797,J1797*2.4,IF("2-Bike"=D1797,J1797*112,IF("3-Run"=D1797,J1797*26.2,0)))</f>
        <v>0</v>
      </c>
      <c r="R1797" s="151">
        <f>Q1797/2</f>
        <v>0</v>
      </c>
      <c r="S1797" s="53">
        <f>J1797*26.2</f>
        <v>0.255859375</v>
      </c>
      <c r="T1797" s="53">
        <f>(J1797+0.0013889)*26.2</f>
        <v>0.29224855500000002</v>
      </c>
      <c r="U1797" s="53">
        <f>S1797/2</f>
        <v>0.1279296875</v>
      </c>
      <c r="V1797" s="53">
        <f>T1797/2</f>
        <v>0.14612427750000001</v>
      </c>
      <c r="W1797" s="50">
        <f>RANK(J1797,J:J,1)</f>
        <v>2849</v>
      </c>
      <c r="X1797" s="50">
        <f>YEAR(B1797)</f>
        <v>2012</v>
      </c>
      <c r="Y1797" s="50">
        <f>MONTH(B1797)</f>
        <v>10</v>
      </c>
      <c r="Z1797" s="56">
        <f>X1797*100+Y1797</f>
        <v>201210</v>
      </c>
      <c r="AA1797" s="56">
        <f>WEEKNUM(B1797,1)</f>
        <v>41</v>
      </c>
      <c r="AB1797" s="58">
        <f>IF(ISBLANK(B1797)," ",MAX(B1797-B1796-1,0))</f>
        <v>0</v>
      </c>
      <c r="AC1797" s="56">
        <f>DAY(B1797)</f>
        <v>13</v>
      </c>
      <c r="AD1797" s="53">
        <f>U1797+V1797</f>
        <v>0.27405396500000001</v>
      </c>
      <c r="AE1797" s="56">
        <f>IF("1-Swim"=D1797,E1797*46.7,IF("2-Bike"=D1797,E1797,IF("3-Run"=D1797,E1797*4.27,0)))</f>
        <v>0</v>
      </c>
    </row>
    <row r="1798" spans="1:31" x14ac:dyDescent="0.25">
      <c r="A1798" s="50">
        <v>1797</v>
      </c>
      <c r="B1798" s="51">
        <v>41198</v>
      </c>
      <c r="C1798" s="75">
        <f>B1798</f>
        <v>41198</v>
      </c>
      <c r="D1798" s="50" t="s">
        <v>1225</v>
      </c>
      <c r="E1798" s="50">
        <v>1</v>
      </c>
      <c r="F1798" s="50">
        <v>0</v>
      </c>
      <c r="G1798" s="50">
        <v>50</v>
      </c>
      <c r="H1798" s="50">
        <v>0</v>
      </c>
      <c r="I1798" s="53">
        <f>IF(E1798&gt;0,TIME(F1798,G1798,H1798),"")</f>
        <v>3.4722222222222224E-2</v>
      </c>
      <c r="J1798" s="54">
        <f>IF(E1798&gt;0,TIME(F1798,G1798,H1798)/E1798,"")</f>
        <v>3.4722222222222224E-2</v>
      </c>
      <c r="K1798" s="50" t="s">
        <v>1032</v>
      </c>
      <c r="L1798" s="50" t="s">
        <v>1033</v>
      </c>
      <c r="M1798" s="55">
        <f>IF(D1798&gt;0,0.0416666666666667/J1798,"")</f>
        <v>1.2000000000000008</v>
      </c>
      <c r="N1798" s="50">
        <v>0</v>
      </c>
      <c r="O1798" s="50" t="s">
        <v>253</v>
      </c>
      <c r="P1798" s="143"/>
      <c r="Q1798" s="151">
        <f>IF("1-Swim"=D1798,J1798*2.4,IF("2-Bike"=D1798,J1798*112,IF("3-Run"=D1798,J1798*26.2,0)))</f>
        <v>8.3333333333333329E-2</v>
      </c>
      <c r="R1798" s="151">
        <f>Q1798/2</f>
        <v>4.1666666666666664E-2</v>
      </c>
      <c r="S1798" s="53">
        <f>J1798*26.2</f>
        <v>0.90972222222222221</v>
      </c>
      <c r="T1798" s="53">
        <f>(J1798+0.0013889)*26.2</f>
        <v>0.94611140222222223</v>
      </c>
      <c r="U1798" s="53">
        <f>S1798/2</f>
        <v>0.4548611111111111</v>
      </c>
      <c r="V1798" s="53">
        <f>T1798/2</f>
        <v>0.47305570111111112</v>
      </c>
      <c r="W1798" s="50">
        <f>RANK(J1798,J:J,1)</f>
        <v>3382</v>
      </c>
      <c r="X1798" s="50">
        <f>YEAR(B1798)</f>
        <v>2012</v>
      </c>
      <c r="Y1798" s="50">
        <f>MONTH(B1798)</f>
        <v>10</v>
      </c>
      <c r="Z1798" s="56">
        <f>X1798*100+Y1798</f>
        <v>201210</v>
      </c>
      <c r="AA1798" s="56">
        <f>WEEKNUM(B1798,1)</f>
        <v>42</v>
      </c>
      <c r="AB1798" s="58">
        <f>IF(ISBLANK(B1798)," ",MAX(B1798-B1794-1,0))</f>
        <v>2</v>
      </c>
      <c r="AC1798" s="56">
        <f>DAY(B1798)</f>
        <v>16</v>
      </c>
      <c r="AD1798" s="53">
        <f>U1798+V1798</f>
        <v>0.92791681222222222</v>
      </c>
      <c r="AE1798" s="56">
        <f>IF("1-Swim"=D1798,E1798*46.7,IF("2-Bike"=D1798,E1798,IF("3-Run"=D1798,E1798*4.27,0)))</f>
        <v>46.7</v>
      </c>
    </row>
    <row r="1799" spans="1:31" x14ac:dyDescent="0.25">
      <c r="A1799" s="50">
        <v>1798</v>
      </c>
      <c r="B1799" s="51">
        <v>41199</v>
      </c>
      <c r="C1799" s="75">
        <f>B1799</f>
        <v>41199</v>
      </c>
      <c r="D1799" s="50" t="s">
        <v>1225</v>
      </c>
      <c r="E1799" s="50">
        <v>1.18</v>
      </c>
      <c r="F1799" s="50">
        <v>0</v>
      </c>
      <c r="G1799" s="50">
        <v>50</v>
      </c>
      <c r="H1799" s="50">
        <v>0</v>
      </c>
      <c r="I1799" s="53">
        <f>IF(E1799&gt;0,TIME(F1799,G1799,H1799),"")</f>
        <v>3.4722222222222224E-2</v>
      </c>
      <c r="J1799" s="54">
        <f>IF(E1799&gt;0,TIME(F1799,G1799,H1799)/E1799,"")</f>
        <v>2.9425612052730699E-2</v>
      </c>
      <c r="K1799" s="50" t="s">
        <v>1032</v>
      </c>
      <c r="L1799" s="50" t="s">
        <v>1033</v>
      </c>
      <c r="M1799" s="55">
        <f>IF(D1799&gt;0,0.0416666666666667/J1799,"")</f>
        <v>1.416000000000001</v>
      </c>
      <c r="N1799" s="50">
        <v>0</v>
      </c>
      <c r="O1799" s="50" t="s">
        <v>253</v>
      </c>
      <c r="P1799" s="50" t="s">
        <v>1038</v>
      </c>
      <c r="Q1799" s="151">
        <f>IF("1-Swim"=D1799,J1799*2.4,IF("2-Bike"=D1799,J1799*112,IF("3-Run"=D1799,J1799*26.2,0)))</f>
        <v>7.0621468926553674E-2</v>
      </c>
      <c r="R1799" s="151">
        <f>Q1799/2</f>
        <v>3.5310734463276837E-2</v>
      </c>
      <c r="S1799" s="53">
        <f>J1799*26.2</f>
        <v>0.77095103578154434</v>
      </c>
      <c r="T1799" s="53">
        <f>(J1799+0.0013889)*26.2</f>
        <v>0.80734021578154425</v>
      </c>
      <c r="U1799" s="53">
        <f>S1799/2</f>
        <v>0.38547551789077217</v>
      </c>
      <c r="V1799" s="53">
        <f>T1799/2</f>
        <v>0.40367010789077212</v>
      </c>
      <c r="W1799" s="50">
        <f>RANK(J1799,J:J,1)</f>
        <v>3350</v>
      </c>
      <c r="X1799" s="50">
        <f>YEAR(B1799)</f>
        <v>2012</v>
      </c>
      <c r="Y1799" s="50">
        <f>MONTH(B1799)</f>
        <v>10</v>
      </c>
      <c r="Z1799" s="56">
        <f>X1799*100+Y1799</f>
        <v>201210</v>
      </c>
      <c r="AA1799" s="56">
        <f>WEEKNUM(B1799,1)</f>
        <v>42</v>
      </c>
      <c r="AB1799" s="58">
        <f>IF(ISBLANK(B1799)," ",MAX(B1799-B1798-1,0))</f>
        <v>0</v>
      </c>
      <c r="AC1799" s="56">
        <f>DAY(B1799)</f>
        <v>17</v>
      </c>
      <c r="AD1799" s="53">
        <f>U1799+V1799</f>
        <v>0.78914562578154435</v>
      </c>
      <c r="AE1799" s="56">
        <f>IF("1-Swim"=D1799,E1799*46.7,IF("2-Bike"=D1799,E1799,IF("3-Run"=D1799,E1799*4.27,0)))</f>
        <v>55.106000000000002</v>
      </c>
    </row>
    <row r="1800" spans="1:31" x14ac:dyDescent="0.25">
      <c r="A1800" s="50">
        <v>1799</v>
      </c>
      <c r="B1800" s="51">
        <v>41203</v>
      </c>
      <c r="C1800" s="75">
        <f>B1800</f>
        <v>41203</v>
      </c>
      <c r="D1800" s="50" t="s">
        <v>1223</v>
      </c>
      <c r="E1800" s="50">
        <v>3.15</v>
      </c>
      <c r="F1800" s="50">
        <v>0</v>
      </c>
      <c r="G1800" s="50">
        <v>29</v>
      </c>
      <c r="H1800" s="50">
        <v>50</v>
      </c>
      <c r="I1800" s="53">
        <f>IF(E1800&gt;0,TIME(F1800,G1800,H1800),"")</f>
        <v>2.071759259259259E-2</v>
      </c>
      <c r="J1800" s="54">
        <f>IF(E1800&gt;0,TIME(F1800,G1800,H1800)/E1800,"")</f>
        <v>6.577013521457965E-3</v>
      </c>
      <c r="K1800" s="50" t="s">
        <v>936</v>
      </c>
      <c r="L1800" s="50" t="s">
        <v>1041</v>
      </c>
      <c r="M1800" s="55">
        <f>IF(D1800&gt;0,0.0416666666666667/J1800,"")</f>
        <v>6.3351955307262626</v>
      </c>
      <c r="N1800" s="50">
        <v>0</v>
      </c>
      <c r="O1800" s="50" t="s">
        <v>198</v>
      </c>
      <c r="P1800" s="50" t="s">
        <v>1039</v>
      </c>
      <c r="Q1800" s="151">
        <f>IF("1-Swim"=D1800,J1800*2.4,IF("2-Bike"=D1800,J1800*112,IF("3-Run"=D1800,J1800*26.2,0)))</f>
        <v>0.17231775426219867</v>
      </c>
      <c r="R1800" s="151">
        <f>Q1800/2</f>
        <v>8.6158877131099335E-2</v>
      </c>
      <c r="S1800" s="53">
        <f>J1800*26.2</f>
        <v>0.17231775426219867</v>
      </c>
      <c r="T1800" s="53">
        <f>(J1800+0.0013889)*26.2</f>
        <v>0.20870693426219869</v>
      </c>
      <c r="U1800" s="53">
        <f>S1800/2</f>
        <v>8.6158877131099335E-2</v>
      </c>
      <c r="V1800" s="53">
        <f>T1800/2</f>
        <v>0.10435346713109935</v>
      </c>
      <c r="W1800" s="50">
        <f>RANK(J1800,J:J,1)</f>
        <v>1069</v>
      </c>
      <c r="X1800" s="50">
        <f>YEAR(B1800)</f>
        <v>2012</v>
      </c>
      <c r="Y1800" s="50">
        <f>MONTH(B1800)</f>
        <v>10</v>
      </c>
      <c r="Z1800" s="56">
        <f>X1800*100+Y1800</f>
        <v>201210</v>
      </c>
      <c r="AA1800" s="56">
        <f>WEEKNUM(B1800,1)</f>
        <v>43</v>
      </c>
      <c r="AB1800" s="58">
        <f>IF(ISBLANK(B1800)," ",MAX(B1800-B1799-1,0))</f>
        <v>3</v>
      </c>
      <c r="AC1800" s="56">
        <f>DAY(B1800)</f>
        <v>21</v>
      </c>
      <c r="AD1800" s="53">
        <f>U1800+V1800</f>
        <v>0.19051234426219868</v>
      </c>
      <c r="AE1800" s="56">
        <f>IF("1-Swim"=D1800,E1800*46.7,IF("2-Bike"=D1800,E1800,IF("3-Run"=D1800,E1800*4.27,0)))</f>
        <v>13.450499999999998</v>
      </c>
    </row>
    <row r="1801" spans="1:31" x14ac:dyDescent="0.25">
      <c r="A1801" s="50">
        <v>1800</v>
      </c>
      <c r="B1801" s="51">
        <v>41204</v>
      </c>
      <c r="C1801" s="75">
        <f>B1801</f>
        <v>41204</v>
      </c>
      <c r="D1801" s="50" t="s">
        <v>1225</v>
      </c>
      <c r="E1801" s="50">
        <v>1.24</v>
      </c>
      <c r="F1801" s="50">
        <v>0</v>
      </c>
      <c r="G1801" s="50">
        <v>50</v>
      </c>
      <c r="H1801" s="50">
        <v>0</v>
      </c>
      <c r="I1801" s="53">
        <f>IF(E1801&gt;0,TIME(F1801,G1801,H1801),"")</f>
        <v>3.4722222222222224E-2</v>
      </c>
      <c r="J1801" s="54">
        <f>IF(E1801&gt;0,TIME(F1801,G1801,H1801)/E1801,"")</f>
        <v>2.8001792114695341E-2</v>
      </c>
      <c r="K1801" s="50" t="s">
        <v>1032</v>
      </c>
      <c r="L1801" s="50" t="s">
        <v>1033</v>
      </c>
      <c r="M1801" s="55">
        <f>IF(D1801&gt;0,0.0416666666666667/J1801,"")</f>
        <v>1.4880000000000011</v>
      </c>
      <c r="N1801" s="50">
        <v>0</v>
      </c>
      <c r="O1801" s="50" t="s">
        <v>253</v>
      </c>
      <c r="P1801" s="50" t="s">
        <v>1042</v>
      </c>
      <c r="Q1801" s="151">
        <f>IF("1-Swim"=D1801,J1801*2.4,IF("2-Bike"=D1801,J1801*112,IF("3-Run"=D1801,J1801*26.2,0)))</f>
        <v>6.7204301075268813E-2</v>
      </c>
      <c r="R1801" s="151">
        <f>Q1801/2</f>
        <v>3.3602150537634407E-2</v>
      </c>
      <c r="S1801" s="53">
        <f>J1801*26.2</f>
        <v>0.73364695340501795</v>
      </c>
      <c r="T1801" s="53">
        <f>(J1801+0.0013889)*26.2</f>
        <v>0.77003613340501786</v>
      </c>
      <c r="U1801" s="53">
        <f>S1801/2</f>
        <v>0.36682347670250898</v>
      </c>
      <c r="V1801" s="53">
        <f>T1801/2</f>
        <v>0.38501806670250893</v>
      </c>
      <c r="W1801" s="50">
        <f>RANK(J1801,J:J,1)</f>
        <v>3322</v>
      </c>
      <c r="X1801" s="50">
        <f>YEAR(B1801)</f>
        <v>2012</v>
      </c>
      <c r="Y1801" s="50">
        <f>MONTH(B1801)</f>
        <v>10</v>
      </c>
      <c r="Z1801" s="56">
        <f>X1801*100+Y1801</f>
        <v>201210</v>
      </c>
      <c r="AA1801" s="56">
        <f>WEEKNUM(B1801,1)</f>
        <v>43</v>
      </c>
      <c r="AB1801" s="58">
        <f>IF(ISBLANK(B1801)," ",MAX(B1801-B1797-1,0))</f>
        <v>8</v>
      </c>
      <c r="AC1801" s="56">
        <f>DAY(B1801)</f>
        <v>22</v>
      </c>
      <c r="AD1801" s="53">
        <f>U1801+V1801</f>
        <v>0.75184154340501785</v>
      </c>
      <c r="AE1801" s="56">
        <f>IF("1-Swim"=D1801,E1801*46.7,IF("2-Bike"=D1801,E1801,IF("3-Run"=D1801,E1801*4.27,0)))</f>
        <v>57.908000000000001</v>
      </c>
    </row>
    <row r="1802" spans="1:31" x14ac:dyDescent="0.25">
      <c r="A1802" s="50">
        <v>1801</v>
      </c>
      <c r="B1802" s="51">
        <v>41205</v>
      </c>
      <c r="C1802" s="75">
        <f>B1802</f>
        <v>41205</v>
      </c>
      <c r="D1802" s="50" t="s">
        <v>1225</v>
      </c>
      <c r="E1802" s="50">
        <v>1.18</v>
      </c>
      <c r="F1802" s="50">
        <v>0</v>
      </c>
      <c r="G1802" s="50">
        <v>50</v>
      </c>
      <c r="H1802" s="50">
        <v>0</v>
      </c>
      <c r="I1802" s="53">
        <f>IF(E1802&gt;0,TIME(F1802,G1802,H1802),"")</f>
        <v>3.4722222222222224E-2</v>
      </c>
      <c r="J1802" s="54">
        <f>IF(E1802&gt;0,TIME(F1802,G1802,H1802)/E1802,"")</f>
        <v>2.9425612052730699E-2</v>
      </c>
      <c r="K1802" s="50" t="s">
        <v>1032</v>
      </c>
      <c r="L1802" s="50" t="s">
        <v>1033</v>
      </c>
      <c r="M1802" s="55">
        <f>IF(D1802&gt;0,0.0416666666666667/J1802,"")</f>
        <v>1.416000000000001</v>
      </c>
      <c r="N1802" s="50">
        <v>0</v>
      </c>
      <c r="O1802" s="50" t="s">
        <v>253</v>
      </c>
      <c r="P1802" s="50" t="s">
        <v>1038</v>
      </c>
      <c r="Q1802" s="151">
        <f>IF("1-Swim"=D1802,J1802*2.4,IF("2-Bike"=D1802,J1802*112,IF("3-Run"=D1802,J1802*26.2,0)))</f>
        <v>7.0621468926553674E-2</v>
      </c>
      <c r="R1802" s="151">
        <f>Q1802/2</f>
        <v>3.5310734463276837E-2</v>
      </c>
      <c r="S1802" s="53">
        <f>J1802*26.2</f>
        <v>0.77095103578154434</v>
      </c>
      <c r="T1802" s="53">
        <f>(J1802+0.0013889)*26.2</f>
        <v>0.80734021578154425</v>
      </c>
      <c r="U1802" s="53">
        <f>S1802/2</f>
        <v>0.38547551789077217</v>
      </c>
      <c r="V1802" s="53">
        <f>T1802/2</f>
        <v>0.40367010789077212</v>
      </c>
      <c r="W1802" s="50">
        <f>RANK(J1802,J:J,1)</f>
        <v>3350</v>
      </c>
      <c r="X1802" s="50">
        <f>YEAR(B1802)</f>
        <v>2012</v>
      </c>
      <c r="Y1802" s="50">
        <f>MONTH(B1802)</f>
        <v>10</v>
      </c>
      <c r="Z1802" s="56">
        <f>X1802*100+Y1802</f>
        <v>201210</v>
      </c>
      <c r="AA1802" s="56">
        <f>WEEKNUM(B1802,1)</f>
        <v>43</v>
      </c>
      <c r="AB1802" s="58">
        <f>IF(ISBLANK(B1802)," ",MAX(B1802-B1801-1,0))</f>
        <v>0</v>
      </c>
      <c r="AC1802" s="56">
        <f>DAY(B1802)</f>
        <v>23</v>
      </c>
      <c r="AD1802" s="53">
        <f>U1802+V1802</f>
        <v>0.78914562578154435</v>
      </c>
      <c r="AE1802" s="56">
        <f>IF("1-Swim"=D1802,E1802*46.7,IF("2-Bike"=D1802,E1802,IF("3-Run"=D1802,E1802*4.27,0)))</f>
        <v>55.106000000000002</v>
      </c>
    </row>
    <row r="1803" spans="1:31" x14ac:dyDescent="0.25">
      <c r="A1803" s="50">
        <v>1802</v>
      </c>
      <c r="B1803" s="51">
        <v>41207</v>
      </c>
      <c r="C1803" s="75">
        <f>B1803</f>
        <v>41207</v>
      </c>
      <c r="D1803" s="50" t="s">
        <v>1225</v>
      </c>
      <c r="E1803" s="50">
        <v>1</v>
      </c>
      <c r="F1803" s="50">
        <v>0</v>
      </c>
      <c r="G1803" s="50">
        <v>31</v>
      </c>
      <c r="H1803" s="50">
        <v>3</v>
      </c>
      <c r="I1803" s="53">
        <f>IF(E1803&gt;0,TIME(F1803,G1803,H1803),"")</f>
        <v>2.1562499999999998E-2</v>
      </c>
      <c r="J1803" s="54">
        <f>IF(E1803&gt;0,TIME(F1803,G1803,H1803)/E1803,"")</f>
        <v>2.1562499999999998E-2</v>
      </c>
      <c r="K1803" s="50" t="s">
        <v>1032</v>
      </c>
      <c r="L1803" s="50" t="s">
        <v>1043</v>
      </c>
      <c r="M1803" s="55">
        <f>IF(D1803&gt;0,0.0416666666666667/J1803,"")</f>
        <v>1.9323671497584558</v>
      </c>
      <c r="N1803" s="50">
        <v>0</v>
      </c>
      <c r="O1803" s="50" t="s">
        <v>253</v>
      </c>
      <c r="P1803" s="50" t="s">
        <v>1044</v>
      </c>
      <c r="Q1803" s="151">
        <f>IF("1-Swim"=D1803,J1803*2.4,IF("2-Bike"=D1803,J1803*112,IF("3-Run"=D1803,J1803*26.2,0)))</f>
        <v>5.1749999999999997E-2</v>
      </c>
      <c r="R1803" s="151">
        <f>Q1803/2</f>
        <v>2.5874999999999999E-2</v>
      </c>
      <c r="S1803" s="53">
        <f>J1803*26.2</f>
        <v>0.56493749999999998</v>
      </c>
      <c r="T1803" s="53">
        <f>(J1803+0.0013889)*26.2</f>
        <v>0.60132667999999989</v>
      </c>
      <c r="U1803" s="53">
        <f>S1803/2</f>
        <v>0.28246874999999999</v>
      </c>
      <c r="V1803" s="53">
        <f>T1803/2</f>
        <v>0.30066333999999995</v>
      </c>
      <c r="W1803" s="50">
        <f>RANK(J1803,J:J,1)</f>
        <v>3036</v>
      </c>
      <c r="X1803" s="50">
        <f>YEAR(B1803)</f>
        <v>2012</v>
      </c>
      <c r="Y1803" s="50">
        <f>MONTH(B1803)</f>
        <v>10</v>
      </c>
      <c r="Z1803" s="56">
        <f>X1803*100+Y1803</f>
        <v>201210</v>
      </c>
      <c r="AA1803" s="56">
        <f>WEEKNUM(B1803,1)</f>
        <v>43</v>
      </c>
      <c r="AB1803" s="58">
        <f>IF(ISBLANK(B1803)," ",MAX(B1803-B1802-1,0))</f>
        <v>1</v>
      </c>
      <c r="AC1803" s="56">
        <f>DAY(B1803)</f>
        <v>25</v>
      </c>
      <c r="AD1803" s="53">
        <f>U1803+V1803</f>
        <v>0.58313208999999988</v>
      </c>
      <c r="AE1803" s="56">
        <f>IF("1-Swim"=D1803,E1803*46.7,IF("2-Bike"=D1803,E1803,IF("3-Run"=D1803,E1803*4.27,0)))</f>
        <v>46.7</v>
      </c>
    </row>
    <row r="1804" spans="1:31" x14ac:dyDescent="0.25">
      <c r="A1804" s="50">
        <v>1803</v>
      </c>
      <c r="B1804" s="51">
        <v>41210</v>
      </c>
      <c r="C1804" s="75">
        <f>B1804</f>
        <v>41210</v>
      </c>
      <c r="D1804" s="50" t="s">
        <v>1223</v>
      </c>
      <c r="E1804" s="50">
        <v>2.8</v>
      </c>
      <c r="F1804" s="50">
        <v>0</v>
      </c>
      <c r="G1804" s="50">
        <v>30</v>
      </c>
      <c r="H1804" s="50">
        <v>45</v>
      </c>
      <c r="I1804" s="53">
        <f>IF(E1804&gt;0,TIME(F1804,G1804,H1804),"")</f>
        <v>2.1354166666666664E-2</v>
      </c>
      <c r="J1804" s="54">
        <f>IF(E1804&gt;0,TIME(F1804,G1804,H1804)/E1804,"")</f>
        <v>7.626488095238095E-3</v>
      </c>
      <c r="K1804" s="50" t="s">
        <v>936</v>
      </c>
      <c r="L1804" s="50" t="s">
        <v>1046</v>
      </c>
      <c r="M1804" s="55">
        <f>IF(D1804&gt;0,0.0416666666666667/J1804,"")</f>
        <v>5.4634146341463454</v>
      </c>
      <c r="N1804" s="50">
        <v>0</v>
      </c>
      <c r="O1804" s="50" t="s">
        <v>198</v>
      </c>
      <c r="P1804" s="50" t="s">
        <v>1045</v>
      </c>
      <c r="Q1804" s="151">
        <f>IF("1-Swim"=D1804,J1804*2.4,IF("2-Bike"=D1804,J1804*112,IF("3-Run"=D1804,J1804*26.2,0)))</f>
        <v>0.19981398809523809</v>
      </c>
      <c r="R1804" s="151">
        <f>Q1804/2</f>
        <v>9.9906994047619047E-2</v>
      </c>
      <c r="S1804" s="53">
        <f>J1804*26.2</f>
        <v>0.19981398809523809</v>
      </c>
      <c r="T1804" s="53">
        <f>(J1804+0.0013889)*26.2</f>
        <v>0.23620316809523806</v>
      </c>
      <c r="U1804" s="53">
        <f>S1804/2</f>
        <v>9.9906994047619047E-2</v>
      </c>
      <c r="V1804" s="53">
        <f>T1804/2</f>
        <v>0.11810158404761903</v>
      </c>
      <c r="W1804" s="50">
        <f>RANK(J1804,J:J,1)</f>
        <v>2169</v>
      </c>
      <c r="X1804" s="50">
        <f>YEAR(B1804)</f>
        <v>2012</v>
      </c>
      <c r="Y1804" s="50">
        <f>MONTH(B1804)</f>
        <v>10</v>
      </c>
      <c r="Z1804" s="56">
        <f>X1804*100+Y1804</f>
        <v>201210</v>
      </c>
      <c r="AA1804" s="56">
        <f>WEEKNUM(B1804,1)</f>
        <v>44</v>
      </c>
      <c r="AB1804" s="58">
        <f>IF(ISBLANK(B1804)," ",MAX(B1804-B1800-1,0))</f>
        <v>6</v>
      </c>
      <c r="AC1804" s="56">
        <f>DAY(B1804)</f>
        <v>28</v>
      </c>
      <c r="AD1804" s="53">
        <f>U1804+V1804</f>
        <v>0.21800857809523808</v>
      </c>
      <c r="AE1804" s="56">
        <f>IF("1-Swim"=D1804,E1804*46.7,IF("2-Bike"=D1804,E1804,IF("3-Run"=D1804,E1804*4.27,0)))</f>
        <v>11.955999999999998</v>
      </c>
    </row>
    <row r="1805" spans="1:31" x14ac:dyDescent="0.25">
      <c r="A1805" s="50">
        <v>1804</v>
      </c>
      <c r="B1805" s="51">
        <v>41214</v>
      </c>
      <c r="C1805" s="75">
        <f>B1805</f>
        <v>41214</v>
      </c>
      <c r="D1805" s="50" t="s">
        <v>1224</v>
      </c>
      <c r="E1805" s="50">
        <v>9</v>
      </c>
      <c r="F1805" s="50">
        <v>0</v>
      </c>
      <c r="G1805" s="50">
        <v>30</v>
      </c>
      <c r="H1805" s="50">
        <v>0</v>
      </c>
      <c r="I1805" s="53">
        <f>IF(E1805&gt;0,TIME(F1805,G1805,H1805),"")</f>
        <v>2.0833333333333332E-2</v>
      </c>
      <c r="J1805" s="54">
        <f>IF(E1805&gt;0,TIME(F1805,G1805,H1805)/E1805,"")</f>
        <v>2.3148148148148147E-3</v>
      </c>
      <c r="K1805" s="50" t="s">
        <v>921</v>
      </c>
      <c r="L1805" s="50" t="s">
        <v>934</v>
      </c>
      <c r="M1805" s="55">
        <f>IF(D1805&gt;0,0.0416666666666667/J1805,"")</f>
        <v>18.000000000000014</v>
      </c>
      <c r="N1805" s="50">
        <v>0</v>
      </c>
      <c r="O1805" s="50" t="s">
        <v>253</v>
      </c>
      <c r="P1805" s="143"/>
      <c r="Q1805" s="151">
        <f>IF("1-Swim"=D1805,J1805*2.4,IF("2-Bike"=D1805,J1805*112,IF("3-Run"=D1805,J1805*26.2,0)))</f>
        <v>0.25925925925925924</v>
      </c>
      <c r="R1805" s="151">
        <f>Q1805/2</f>
        <v>0.12962962962962962</v>
      </c>
      <c r="S1805" s="53">
        <f>J1805*26.2</f>
        <v>6.0648148148148145E-2</v>
      </c>
      <c r="T1805" s="53">
        <f>(J1805+0.0013889)*26.2</f>
        <v>9.7037328148148153E-2</v>
      </c>
      <c r="U1805" s="53">
        <f>S1805/2</f>
        <v>3.0324074074074073E-2</v>
      </c>
      <c r="V1805" s="53">
        <f>T1805/2</f>
        <v>4.8518664074074076E-2</v>
      </c>
      <c r="W1805" s="50">
        <f>RANK(J1805,J:J,1)</f>
        <v>233</v>
      </c>
      <c r="X1805" s="50">
        <f>YEAR(B1805)</f>
        <v>2012</v>
      </c>
      <c r="Y1805" s="50">
        <f>MONTH(B1805)</f>
        <v>11</v>
      </c>
      <c r="Z1805" s="56">
        <f>X1805*100+Y1805</f>
        <v>201211</v>
      </c>
      <c r="AA1805" s="56">
        <f>WEEKNUM(B1805,1)</f>
        <v>44</v>
      </c>
      <c r="AB1805" s="58">
        <f>IF(ISBLANK(B1805)," ",MAX(B1805-B1804-1,0))</f>
        <v>3</v>
      </c>
      <c r="AC1805" s="56">
        <f>DAY(B1805)</f>
        <v>1</v>
      </c>
      <c r="AD1805" s="53">
        <f>U1805+V1805</f>
        <v>7.8842738148148156E-2</v>
      </c>
      <c r="AE1805" s="56">
        <f>IF("1-Swim"=D1805,E1805*46.7,IF("2-Bike"=D1805,E1805,IF("3-Run"=D1805,E1805*4.27,0)))</f>
        <v>9</v>
      </c>
    </row>
    <row r="1806" spans="1:31" ht="15.75" x14ac:dyDescent="0.3">
      <c r="A1806" s="50">
        <v>1805</v>
      </c>
      <c r="B1806" s="51">
        <v>41217</v>
      </c>
      <c r="C1806" s="75">
        <f>B1806</f>
        <v>41217</v>
      </c>
      <c r="D1806" s="50" t="s">
        <v>1224</v>
      </c>
      <c r="E1806" s="50">
        <v>28</v>
      </c>
      <c r="F1806" s="50">
        <v>2</v>
      </c>
      <c r="G1806" s="50">
        <v>7</v>
      </c>
      <c r="H1806" s="50">
        <v>53</v>
      </c>
      <c r="I1806" s="53">
        <f>IF(E1806&gt;0,TIME(F1806,G1806,H1806),"")</f>
        <v>8.880787037037037E-2</v>
      </c>
      <c r="J1806" s="54">
        <f>IF(E1806&gt;0,TIME(F1806,G1806,H1806)/E1806,"")</f>
        <v>3.1717096560846562E-3</v>
      </c>
      <c r="K1806" s="50" t="s">
        <v>930</v>
      </c>
      <c r="L1806" s="50" t="s">
        <v>315</v>
      </c>
      <c r="M1806" s="55">
        <f>IF(D1806&gt;0,0.0416666666666667/J1806,"")</f>
        <v>13.136973804248674</v>
      </c>
      <c r="N1806" s="50">
        <v>0</v>
      </c>
      <c r="O1806" s="50" t="s">
        <v>330</v>
      </c>
      <c r="P1806" s="146" t="s">
        <v>1047</v>
      </c>
      <c r="Q1806" s="151">
        <f>IF("1-Swim"=D1806,J1806*2.4,IF("2-Bike"=D1806,J1806*112,IF("3-Run"=D1806,J1806*26.2,0)))</f>
        <v>0.35523148148148148</v>
      </c>
      <c r="R1806" s="151">
        <f>Q1806/2</f>
        <v>0.17761574074074074</v>
      </c>
      <c r="S1806" s="53">
        <f>J1806*26.2</f>
        <v>8.3098792989417997E-2</v>
      </c>
      <c r="T1806" s="53">
        <f>(J1806+0.0013889)*26.2</f>
        <v>0.11948797298941799</v>
      </c>
      <c r="U1806" s="53">
        <f>S1806/2</f>
        <v>4.1549396494708998E-2</v>
      </c>
      <c r="V1806" s="53">
        <f>T1806/2</f>
        <v>5.9743986494708995E-2</v>
      </c>
      <c r="W1806" s="50">
        <f>RANK(J1806,J:J,1)</f>
        <v>647</v>
      </c>
      <c r="X1806" s="50">
        <f>YEAR(B1806)</f>
        <v>2012</v>
      </c>
      <c r="Y1806" s="50">
        <f>MONTH(B1806)</f>
        <v>11</v>
      </c>
      <c r="Z1806" s="56">
        <f>X1806*100+Y1806</f>
        <v>201211</v>
      </c>
      <c r="AA1806" s="56">
        <f>WEEKNUM(B1806,1)</f>
        <v>45</v>
      </c>
      <c r="AB1806" s="58">
        <f>IF(ISBLANK(B1806)," ",MAX(B1806-B1805-1,0))</f>
        <v>2</v>
      </c>
      <c r="AC1806" s="56">
        <f>DAY(B1806)</f>
        <v>4</v>
      </c>
      <c r="AD1806" s="53">
        <f>U1806+V1806</f>
        <v>0.10129338298941799</v>
      </c>
      <c r="AE1806" s="56">
        <f>IF("1-Swim"=D1806,E1806*46.7,IF("2-Bike"=D1806,E1806,IF("3-Run"=D1806,E1806*4.27,0)))</f>
        <v>28</v>
      </c>
    </row>
    <row r="1807" spans="1:31" x14ac:dyDescent="0.25">
      <c r="A1807" s="50">
        <v>1806</v>
      </c>
      <c r="B1807" s="51">
        <v>41218</v>
      </c>
      <c r="C1807" s="75">
        <f>B1807</f>
        <v>41218</v>
      </c>
      <c r="D1807" s="50" t="s">
        <v>1223</v>
      </c>
      <c r="E1807" s="50">
        <v>2</v>
      </c>
      <c r="F1807" s="50">
        <v>0</v>
      </c>
      <c r="G1807" s="50">
        <v>19</v>
      </c>
      <c r="H1807" s="50">
        <v>30</v>
      </c>
      <c r="I1807" s="53">
        <f>IF(E1807&gt;0,TIME(F1807,G1807,H1807),"")</f>
        <v>1.3541666666666667E-2</v>
      </c>
      <c r="J1807" s="54">
        <f>IF(E1807&gt;0,TIME(F1807,G1807,H1807)/E1807,"")</f>
        <v>6.7708333333333336E-3</v>
      </c>
      <c r="K1807" s="50" t="s">
        <v>936</v>
      </c>
      <c r="L1807" s="50" t="s">
        <v>1048</v>
      </c>
      <c r="M1807" s="55">
        <f>IF(D1807&gt;0,0.0416666666666667/J1807,"")</f>
        <v>6.1538461538461586</v>
      </c>
      <c r="N1807" s="50">
        <v>0</v>
      </c>
      <c r="O1807" s="50" t="s">
        <v>253</v>
      </c>
      <c r="Q1807" s="151">
        <f>IF("1-Swim"=D1807,J1807*2.4,IF("2-Bike"=D1807,J1807*112,IF("3-Run"=D1807,J1807*26.2,0)))</f>
        <v>0.17739583333333334</v>
      </c>
      <c r="R1807" s="151">
        <f>Q1807/2</f>
        <v>8.8697916666666668E-2</v>
      </c>
      <c r="S1807" s="53">
        <f>J1807*26.2</f>
        <v>0.17739583333333334</v>
      </c>
      <c r="T1807" s="53">
        <f>(J1807+0.0013889)*26.2</f>
        <v>0.21378501333333333</v>
      </c>
      <c r="U1807" s="53">
        <f>S1807/2</f>
        <v>8.8697916666666668E-2</v>
      </c>
      <c r="V1807" s="53">
        <f>T1807/2</f>
        <v>0.10689250666666666</v>
      </c>
      <c r="W1807" s="50">
        <f>RANK(J1807,J:J,1)</f>
        <v>1276</v>
      </c>
      <c r="X1807" s="50">
        <f>YEAR(B1807)</f>
        <v>2012</v>
      </c>
      <c r="Y1807" s="50">
        <f>MONTH(B1807)</f>
        <v>11</v>
      </c>
      <c r="Z1807" s="56">
        <f>X1807*100+Y1807</f>
        <v>201211</v>
      </c>
      <c r="AA1807" s="56">
        <f>WEEKNUM(B1807,1)</f>
        <v>45</v>
      </c>
      <c r="AB1807" s="58">
        <f>IF(ISBLANK(B1807)," ",MAX(B1807-B1806-1,0))</f>
        <v>0</v>
      </c>
      <c r="AC1807" s="56">
        <f>DAY(B1807)</f>
        <v>5</v>
      </c>
      <c r="AD1807" s="53">
        <f>U1807+V1807</f>
        <v>0.19559042333333332</v>
      </c>
      <c r="AE1807" s="56">
        <f>IF("1-Swim"=D1807,E1807*46.7,IF("2-Bike"=D1807,E1807,IF("3-Run"=D1807,E1807*4.27,0)))</f>
        <v>8.5399999999999991</v>
      </c>
    </row>
    <row r="1808" spans="1:31" x14ac:dyDescent="0.25">
      <c r="A1808" s="50">
        <v>1807</v>
      </c>
      <c r="B1808" s="51">
        <v>41218</v>
      </c>
      <c r="C1808" s="75">
        <f>B1808</f>
        <v>41218</v>
      </c>
      <c r="D1808" s="50" t="s">
        <v>1225</v>
      </c>
      <c r="E1808" s="50">
        <v>0.93205700000000002</v>
      </c>
      <c r="F1808" s="50">
        <v>0</v>
      </c>
      <c r="G1808" s="50">
        <v>45</v>
      </c>
      <c r="H1808" s="50">
        <v>0</v>
      </c>
      <c r="I1808" s="53">
        <f>IF(E1808&gt;0,TIME(F1808,G1808,H1808),"")</f>
        <v>3.125E-2</v>
      </c>
      <c r="J1808" s="54">
        <f>IF(E1808&gt;0,TIME(F1808,G1808,H1808)/E1808,"")</f>
        <v>3.3527992386731709E-2</v>
      </c>
      <c r="K1808" s="50" t="s">
        <v>1032</v>
      </c>
      <c r="L1808" s="50" t="s">
        <v>1033</v>
      </c>
      <c r="M1808" s="55">
        <f>IF(D1808&gt;0,0.0416666666666667/J1808,"")</f>
        <v>1.2427426666666679</v>
      </c>
      <c r="N1808" s="50">
        <v>0</v>
      </c>
      <c r="O1808" s="50" t="s">
        <v>253</v>
      </c>
      <c r="P1808" s="50" t="s">
        <v>1049</v>
      </c>
      <c r="Q1808" s="151">
        <f>IF("1-Swim"=D1808,J1808*2.4,IF("2-Bike"=D1808,J1808*112,IF("3-Run"=D1808,J1808*26.2,0)))</f>
        <v>8.0467181728156104E-2</v>
      </c>
      <c r="R1808" s="151">
        <f>Q1808/2</f>
        <v>4.0233590864078052E-2</v>
      </c>
      <c r="S1808" s="53">
        <f>J1808*26.2</f>
        <v>0.87843340053237073</v>
      </c>
      <c r="T1808" s="53">
        <f>(J1808+0.0013889)*26.2</f>
        <v>0.91482258053237075</v>
      </c>
      <c r="U1808" s="53">
        <f>S1808/2</f>
        <v>0.43921670026618537</v>
      </c>
      <c r="V1808" s="53">
        <f>T1808/2</f>
        <v>0.45741129026618538</v>
      </c>
      <c r="W1808" s="50">
        <f>RANK(J1808,J:J,1)</f>
        <v>3376</v>
      </c>
      <c r="X1808" s="50">
        <f>YEAR(B1808)</f>
        <v>2012</v>
      </c>
      <c r="Y1808" s="50">
        <f>MONTH(B1808)</f>
        <v>11</v>
      </c>
      <c r="Z1808" s="56">
        <f>X1808*100+Y1808</f>
        <v>201211</v>
      </c>
      <c r="AA1808" s="56">
        <f>WEEKNUM(B1808,1)</f>
        <v>45</v>
      </c>
      <c r="AB1808" s="58">
        <f>IF(ISBLANK(B1808)," ",MAX(B1808-B1804-1,0))</f>
        <v>7</v>
      </c>
      <c r="AC1808" s="56">
        <f>DAY(B1808)</f>
        <v>5</v>
      </c>
      <c r="AD1808" s="53">
        <f>U1808+V1808</f>
        <v>0.89662799053237074</v>
      </c>
      <c r="AE1808" s="56">
        <f>IF("1-Swim"=D1808,E1808*46.7,IF("2-Bike"=D1808,E1808,IF("3-Run"=D1808,E1808*4.27,0)))</f>
        <v>43.527061900000007</v>
      </c>
    </row>
    <row r="1809" spans="1:31" x14ac:dyDescent="0.25">
      <c r="A1809" s="50">
        <v>1808</v>
      </c>
      <c r="B1809" s="51">
        <v>41220</v>
      </c>
      <c r="C1809" s="75">
        <f>B1809</f>
        <v>41220</v>
      </c>
      <c r="D1809" s="50" t="s">
        <v>1223</v>
      </c>
      <c r="E1809" s="50">
        <v>2</v>
      </c>
      <c r="F1809" s="50">
        <v>0</v>
      </c>
      <c r="G1809" s="50">
        <v>19</v>
      </c>
      <c r="H1809" s="50">
        <v>55</v>
      </c>
      <c r="I1809" s="53">
        <f>IF(E1809&gt;0,TIME(F1809,G1809,H1809),"")</f>
        <v>1.383101851851852E-2</v>
      </c>
      <c r="J1809" s="54">
        <f>IF(E1809&gt;0,TIME(F1809,G1809,H1809)/E1809,"")</f>
        <v>6.9155092592592601E-3</v>
      </c>
      <c r="K1809" s="50" t="s">
        <v>936</v>
      </c>
      <c r="L1809" s="50" t="s">
        <v>1048</v>
      </c>
      <c r="M1809" s="55">
        <f>IF(D1809&gt;0,0.0416666666666667/J1809,"")</f>
        <v>6.0251046025104644</v>
      </c>
      <c r="N1809" s="50">
        <v>0</v>
      </c>
      <c r="O1809" s="50" t="s">
        <v>253</v>
      </c>
      <c r="Q1809" s="151">
        <f>IF("1-Swim"=D1809,J1809*2.4,IF("2-Bike"=D1809,J1809*112,IF("3-Run"=D1809,J1809*26.2,0)))</f>
        <v>0.18118634259259261</v>
      </c>
      <c r="R1809" s="151">
        <f>Q1809/2</f>
        <v>9.0593171296296307E-2</v>
      </c>
      <c r="S1809" s="53">
        <f>J1809*26.2</f>
        <v>0.18118634259259261</v>
      </c>
      <c r="T1809" s="53">
        <f>(J1809+0.0013889)*26.2</f>
        <v>0.21757552259259261</v>
      </c>
      <c r="U1809" s="53">
        <f>S1809/2</f>
        <v>9.0593171296296307E-2</v>
      </c>
      <c r="V1809" s="53">
        <f>T1809/2</f>
        <v>0.1087877612962963</v>
      </c>
      <c r="W1809" s="50">
        <f>RANK(J1809,J:J,1)</f>
        <v>1446</v>
      </c>
      <c r="X1809" s="50">
        <f>YEAR(B1809)</f>
        <v>2012</v>
      </c>
      <c r="Y1809" s="50">
        <f>MONTH(B1809)</f>
        <v>11</v>
      </c>
      <c r="Z1809" s="56">
        <f>X1809*100+Y1809</f>
        <v>201211</v>
      </c>
      <c r="AA1809" s="56">
        <f>WEEKNUM(B1809,1)</f>
        <v>45</v>
      </c>
      <c r="AB1809" s="58">
        <f>IF(ISBLANK(B1809)," ",MAX(B1809-B1808-1,0))</f>
        <v>1</v>
      </c>
      <c r="AC1809" s="56">
        <f>DAY(B1809)</f>
        <v>7</v>
      </c>
      <c r="AD1809" s="53">
        <f>U1809+V1809</f>
        <v>0.1993809325925926</v>
      </c>
      <c r="AE1809" s="56">
        <f>IF("1-Swim"=D1809,E1809*46.7,IF("2-Bike"=D1809,E1809,IF("3-Run"=D1809,E1809*4.27,0)))</f>
        <v>8.5399999999999991</v>
      </c>
    </row>
    <row r="1810" spans="1:31" x14ac:dyDescent="0.25">
      <c r="A1810" s="50">
        <v>1809</v>
      </c>
      <c r="B1810" s="51">
        <v>41221</v>
      </c>
      <c r="C1810" s="75">
        <f>B1810</f>
        <v>41221</v>
      </c>
      <c r="D1810" s="50" t="s">
        <v>1224</v>
      </c>
      <c r="E1810" s="50">
        <v>6</v>
      </c>
      <c r="F1810" s="50">
        <v>0</v>
      </c>
      <c r="G1810" s="50">
        <v>20</v>
      </c>
      <c r="H1810" s="50">
        <v>0</v>
      </c>
      <c r="I1810" s="53">
        <f>IF(E1810&gt;0,TIME(F1810,G1810,H1810),"")</f>
        <v>1.3888888888888888E-2</v>
      </c>
      <c r="J1810" s="54">
        <f>IF(E1810&gt;0,TIME(F1810,G1810,H1810)/E1810,"")</f>
        <v>2.3148148148148147E-3</v>
      </c>
      <c r="K1810" s="50" t="s">
        <v>921</v>
      </c>
      <c r="L1810" s="50" t="s">
        <v>26</v>
      </c>
      <c r="M1810" s="55">
        <f>IF(D1810&gt;0,0.0416666666666667/J1810,"")</f>
        <v>18.000000000000014</v>
      </c>
      <c r="N1810" s="50">
        <v>0</v>
      </c>
      <c r="O1810" s="50" t="s">
        <v>253</v>
      </c>
      <c r="Q1810" s="151">
        <f>IF("1-Swim"=D1810,J1810*2.4,IF("2-Bike"=D1810,J1810*112,IF("3-Run"=D1810,J1810*26.2,0)))</f>
        <v>0.25925925925925924</v>
      </c>
      <c r="R1810" s="151">
        <f>Q1810/2</f>
        <v>0.12962962962962962</v>
      </c>
      <c r="S1810" s="53">
        <f>J1810*26.2</f>
        <v>6.0648148148148145E-2</v>
      </c>
      <c r="T1810" s="53">
        <f>(J1810+0.0013889)*26.2</f>
        <v>9.7037328148148153E-2</v>
      </c>
      <c r="U1810" s="53">
        <f>S1810/2</f>
        <v>3.0324074074074073E-2</v>
      </c>
      <c r="V1810" s="53">
        <f>T1810/2</f>
        <v>4.8518664074074076E-2</v>
      </c>
      <c r="W1810" s="50">
        <f>RANK(J1810,J:J,1)</f>
        <v>233</v>
      </c>
      <c r="X1810" s="50">
        <f>YEAR(B1810)</f>
        <v>2012</v>
      </c>
      <c r="Y1810" s="50">
        <f>MONTH(B1810)</f>
        <v>11</v>
      </c>
      <c r="Z1810" s="56">
        <f>X1810*100+Y1810</f>
        <v>201211</v>
      </c>
      <c r="AA1810" s="56">
        <f>WEEKNUM(B1810,1)</f>
        <v>45</v>
      </c>
      <c r="AB1810" s="58">
        <f>IF(ISBLANK(B1810)," ",MAX(B1810-B1809-1,0))</f>
        <v>0</v>
      </c>
      <c r="AC1810" s="56">
        <f>DAY(B1810)</f>
        <v>8</v>
      </c>
      <c r="AD1810" s="53">
        <f>U1810+V1810</f>
        <v>7.8842738148148156E-2</v>
      </c>
      <c r="AE1810" s="56">
        <f>IF("1-Swim"=D1810,E1810*46.7,IF("2-Bike"=D1810,E1810,IF("3-Run"=D1810,E1810*4.27,0)))</f>
        <v>6</v>
      </c>
    </row>
    <row r="1811" spans="1:31" x14ac:dyDescent="0.25">
      <c r="A1811" s="50">
        <v>1810</v>
      </c>
      <c r="B1811" s="51">
        <v>41221</v>
      </c>
      <c r="C1811" s="75">
        <f>B1811</f>
        <v>41221</v>
      </c>
      <c r="D1811" s="50" t="s">
        <v>1225</v>
      </c>
      <c r="E1811" s="50">
        <v>0.85</v>
      </c>
      <c r="F1811" s="50">
        <v>0</v>
      </c>
      <c r="G1811" s="50">
        <v>40</v>
      </c>
      <c r="H1811" s="50">
        <v>0</v>
      </c>
      <c r="I1811" s="53">
        <f>IF(E1811&gt;0,TIME(F1811,G1811,H1811),"")</f>
        <v>2.7777777777777776E-2</v>
      </c>
      <c r="J1811" s="54">
        <f>IF(E1811&gt;0,TIME(F1811,G1811,H1811)/E1811,"")</f>
        <v>3.2679738562091505E-2</v>
      </c>
      <c r="K1811" s="50" t="s">
        <v>1032</v>
      </c>
      <c r="L1811" s="50" t="s">
        <v>1033</v>
      </c>
      <c r="M1811" s="55">
        <f>IF(D1811&gt;0,0.0416666666666667/J1811,"")</f>
        <v>1.275000000000001</v>
      </c>
      <c r="N1811" s="50">
        <v>0</v>
      </c>
      <c r="O1811" s="50" t="s">
        <v>253</v>
      </c>
      <c r="P1811" s="50" t="s">
        <v>1050</v>
      </c>
      <c r="Q1811" s="151">
        <f>IF("1-Swim"=D1811,J1811*2.4,IF("2-Bike"=D1811,J1811*112,IF("3-Run"=D1811,J1811*26.2,0)))</f>
        <v>7.8431372549019607E-2</v>
      </c>
      <c r="R1811" s="151">
        <f>Q1811/2</f>
        <v>3.9215686274509803E-2</v>
      </c>
      <c r="S1811" s="53">
        <f>J1811*26.2</f>
        <v>0.85620915032679745</v>
      </c>
      <c r="T1811" s="53">
        <f>(J1811+0.0013889)*26.2</f>
        <v>0.89259833032679736</v>
      </c>
      <c r="U1811" s="53">
        <f>S1811/2</f>
        <v>0.42810457516339873</v>
      </c>
      <c r="V1811" s="53">
        <f>T1811/2</f>
        <v>0.44629916516339868</v>
      </c>
      <c r="W1811" s="50">
        <f>RANK(J1811,J:J,1)</f>
        <v>3374</v>
      </c>
      <c r="X1811" s="50">
        <f>YEAR(B1811)</f>
        <v>2012</v>
      </c>
      <c r="Y1811" s="50">
        <f>MONTH(B1811)</f>
        <v>11</v>
      </c>
      <c r="Z1811" s="56">
        <f>X1811*100+Y1811</f>
        <v>201211</v>
      </c>
      <c r="AA1811" s="56">
        <f>WEEKNUM(B1811,1)</f>
        <v>45</v>
      </c>
      <c r="AB1811" s="58">
        <f>IF(ISBLANK(B1811)," ",MAX(B1811-B1807-1,0))</f>
        <v>2</v>
      </c>
      <c r="AC1811" s="56">
        <f>DAY(B1811)</f>
        <v>8</v>
      </c>
      <c r="AD1811" s="53">
        <f>U1811+V1811</f>
        <v>0.87440374032679746</v>
      </c>
      <c r="AE1811" s="56">
        <f>IF("1-Swim"=D1811,E1811*46.7,IF("2-Bike"=D1811,E1811,IF("3-Run"=D1811,E1811*4.27,0)))</f>
        <v>39.695</v>
      </c>
    </row>
    <row r="1812" spans="1:31" x14ac:dyDescent="0.25">
      <c r="A1812" s="50">
        <v>1811</v>
      </c>
      <c r="B1812" s="51">
        <v>41224</v>
      </c>
      <c r="C1812" s="75">
        <f>B1812</f>
        <v>41224</v>
      </c>
      <c r="D1812" s="50" t="s">
        <v>1224</v>
      </c>
      <c r="E1812" s="50">
        <v>4.5</v>
      </c>
      <c r="F1812" s="50">
        <v>0</v>
      </c>
      <c r="G1812" s="50">
        <v>36</v>
      </c>
      <c r="H1812" s="50">
        <v>7</v>
      </c>
      <c r="I1812" s="53">
        <f>IF(E1812&gt;0,TIME(F1812,G1812,H1812),"")</f>
        <v>2.508101851851852E-2</v>
      </c>
      <c r="J1812" s="54">
        <f>IF(E1812&gt;0,TIME(F1812,G1812,H1812)/E1812,"")</f>
        <v>5.5735596707818932E-3</v>
      </c>
      <c r="K1812" s="50" t="s">
        <v>930</v>
      </c>
      <c r="L1812" s="50" t="s">
        <v>1051</v>
      </c>
      <c r="M1812" s="55">
        <f>IF(D1812&gt;0,0.0416666666666667/J1812,"")</f>
        <v>7.4757729580064662</v>
      </c>
      <c r="N1812" s="50">
        <v>0</v>
      </c>
      <c r="O1812" s="50" t="s">
        <v>198</v>
      </c>
      <c r="P1812" s="50" t="s">
        <v>1052</v>
      </c>
      <c r="Q1812" s="151">
        <f>IF("1-Swim"=D1812,J1812*2.4,IF("2-Bike"=D1812,J1812*112,IF("3-Run"=D1812,J1812*26.2,0)))</f>
        <v>0.62423868312757202</v>
      </c>
      <c r="R1812" s="151">
        <f>Q1812/2</f>
        <v>0.31211934156378601</v>
      </c>
      <c r="S1812" s="53">
        <f>J1812*26.2</f>
        <v>0.1460272633744856</v>
      </c>
      <c r="T1812" s="53">
        <f>(J1812+0.0013889)*26.2</f>
        <v>0.18241644337448559</v>
      </c>
      <c r="U1812" s="53">
        <f>S1812/2</f>
        <v>7.30136316872428E-2</v>
      </c>
      <c r="V1812" s="53">
        <f>T1812/2</f>
        <v>9.1208221687242796E-2</v>
      </c>
      <c r="W1812" s="50">
        <f>RANK(J1812,J:J,1)</f>
        <v>770</v>
      </c>
      <c r="X1812" s="50">
        <f>YEAR(B1812)</f>
        <v>2012</v>
      </c>
      <c r="Y1812" s="50">
        <f>MONTH(B1812)</f>
        <v>11</v>
      </c>
      <c r="Z1812" s="56">
        <f>X1812*100+Y1812</f>
        <v>201211</v>
      </c>
      <c r="AA1812" s="56">
        <f>WEEKNUM(B1812,1)</f>
        <v>46</v>
      </c>
      <c r="AB1812" s="58">
        <f>IF(ISBLANK(B1812)," ",MAX(B1812-B1811-1,0))</f>
        <v>2</v>
      </c>
      <c r="AC1812" s="56">
        <f>DAY(B1812)</f>
        <v>11</v>
      </c>
      <c r="AD1812" s="53">
        <f>U1812+V1812</f>
        <v>0.16422185337448558</v>
      </c>
      <c r="AE1812" s="56">
        <f>IF("1-Swim"=D1812,E1812*46.7,IF("2-Bike"=D1812,E1812,IF("3-Run"=D1812,E1812*4.27,0)))</f>
        <v>4.5</v>
      </c>
    </row>
    <row r="1813" spans="1:31" x14ac:dyDescent="0.25">
      <c r="A1813" s="50">
        <v>1812</v>
      </c>
      <c r="B1813" s="51">
        <v>41224</v>
      </c>
      <c r="C1813" s="75">
        <f>B1813</f>
        <v>41224</v>
      </c>
      <c r="D1813" s="50" t="s">
        <v>1224</v>
      </c>
      <c r="E1813" s="50">
        <v>20.9</v>
      </c>
      <c r="F1813" s="50">
        <v>1</v>
      </c>
      <c r="G1813" s="50">
        <v>31</v>
      </c>
      <c r="H1813" s="50">
        <v>45</v>
      </c>
      <c r="I1813" s="53">
        <f>IF(E1813&gt;0,TIME(F1813,G1813,H1813),"")</f>
        <v>6.3715277777777787E-2</v>
      </c>
      <c r="J1813" s="54">
        <f>IF(E1813&gt;0,TIME(F1813,G1813,H1813)/E1813,"")</f>
        <v>3.0485778841042007E-3</v>
      </c>
      <c r="K1813" s="50" t="s">
        <v>930</v>
      </c>
      <c r="L1813" s="50" t="s">
        <v>315</v>
      </c>
      <c r="M1813" s="55">
        <f>IF(D1813&gt;0,0.0416666666666667/J1813,"")</f>
        <v>13.667574931880116</v>
      </c>
      <c r="N1813" s="50">
        <v>0</v>
      </c>
      <c r="O1813" s="50" t="s">
        <v>198</v>
      </c>
      <c r="P1813" s="50" t="s">
        <v>1053</v>
      </c>
      <c r="Q1813" s="151">
        <f>IF("1-Swim"=D1813,J1813*2.4,IF("2-Bike"=D1813,J1813*112,IF("3-Run"=D1813,J1813*26.2,0)))</f>
        <v>0.34144072301967049</v>
      </c>
      <c r="R1813" s="151">
        <f>Q1813/2</f>
        <v>0.17072036150983524</v>
      </c>
      <c r="S1813" s="53">
        <f>J1813*26.2</f>
        <v>7.9872740563530054E-2</v>
      </c>
      <c r="T1813" s="53">
        <f>(J1813+0.0013889)*26.2</f>
        <v>0.11626192056353006</v>
      </c>
      <c r="U1813" s="53">
        <f>S1813/2</f>
        <v>3.9936370281765027E-2</v>
      </c>
      <c r="V1813" s="53">
        <f>T1813/2</f>
        <v>5.813096028176503E-2</v>
      </c>
      <c r="W1813" s="50">
        <f>RANK(J1813,J:J,1)</f>
        <v>593</v>
      </c>
      <c r="X1813" s="50">
        <f>YEAR(B1813)</f>
        <v>2012</v>
      </c>
      <c r="Y1813" s="50">
        <f>MONTH(B1813)</f>
        <v>11</v>
      </c>
      <c r="Z1813" s="56">
        <f>X1813*100+Y1813</f>
        <v>201211</v>
      </c>
      <c r="AA1813" s="56">
        <f>WEEKNUM(B1813,1)</f>
        <v>46</v>
      </c>
      <c r="AB1813" s="58">
        <f>IF(ISBLANK(B1813)," ",MAX(B1813-B1812-1,0))</f>
        <v>0</v>
      </c>
      <c r="AC1813" s="56">
        <f>DAY(B1813)</f>
        <v>11</v>
      </c>
      <c r="AD1813" s="53">
        <f>U1813+V1813</f>
        <v>9.8067330563530064E-2</v>
      </c>
      <c r="AE1813" s="56">
        <f>IF("1-Swim"=D1813,E1813*46.7,IF("2-Bike"=D1813,E1813,IF("3-Run"=D1813,E1813*4.27,0)))</f>
        <v>20.9</v>
      </c>
    </row>
    <row r="1814" spans="1:31" x14ac:dyDescent="0.25">
      <c r="A1814" s="50">
        <v>1813</v>
      </c>
      <c r="B1814" s="51">
        <v>41226</v>
      </c>
      <c r="C1814" s="75">
        <f>B1814</f>
        <v>41226</v>
      </c>
      <c r="D1814" s="50" t="s">
        <v>1224</v>
      </c>
      <c r="E1814" s="50">
        <v>15.8</v>
      </c>
      <c r="F1814" s="50">
        <v>0</v>
      </c>
      <c r="G1814" s="50">
        <v>42</v>
      </c>
      <c r="H1814" s="50">
        <v>50</v>
      </c>
      <c r="I1814" s="53">
        <f>IF(E1814&gt;0,TIME(F1814,G1814,H1814),"")</f>
        <v>2.974537037037037E-2</v>
      </c>
      <c r="J1814" s="54">
        <f>IF(E1814&gt;0,TIME(F1814,G1814,H1814)/E1814,"")</f>
        <v>1.8826183778715424E-3</v>
      </c>
      <c r="K1814" s="50" t="s">
        <v>921</v>
      </c>
      <c r="L1814" s="50" t="s">
        <v>934</v>
      </c>
      <c r="M1814" s="55">
        <f>IF(D1814&gt;0,0.0416666666666667/J1814,"")</f>
        <v>22.132295719844375</v>
      </c>
      <c r="N1814" s="50">
        <v>0</v>
      </c>
      <c r="O1814" s="50" t="s">
        <v>253</v>
      </c>
      <c r="Q1814" s="151">
        <f>IF("1-Swim"=D1814,J1814*2.4,IF("2-Bike"=D1814,J1814*112,IF("3-Run"=D1814,J1814*26.2,0)))</f>
        <v>0.21085325832161275</v>
      </c>
      <c r="R1814" s="151">
        <f>Q1814/2</f>
        <v>0.10542662916080638</v>
      </c>
      <c r="S1814" s="53">
        <f>J1814*26.2</f>
        <v>4.9324601500234412E-2</v>
      </c>
      <c r="T1814" s="53">
        <f>(J1814+0.0013889)*26.2</f>
        <v>8.5713781500234412E-2</v>
      </c>
      <c r="U1814" s="53">
        <f>S1814/2</f>
        <v>2.4662300750117206E-2</v>
      </c>
      <c r="V1814" s="53">
        <f>T1814/2</f>
        <v>4.2856890750117206E-2</v>
      </c>
      <c r="W1814" s="50">
        <f>RANK(J1814,J:J,1)</f>
        <v>91</v>
      </c>
      <c r="X1814" s="50">
        <f>YEAR(B1814)</f>
        <v>2012</v>
      </c>
      <c r="Y1814" s="50">
        <f>MONTH(B1814)</f>
        <v>11</v>
      </c>
      <c r="Z1814" s="56">
        <f>X1814*100+Y1814</f>
        <v>201211</v>
      </c>
      <c r="AA1814" s="56">
        <f>WEEKNUM(B1814,1)</f>
        <v>46</v>
      </c>
      <c r="AB1814" s="58">
        <f>IF(ISBLANK(B1814)," ",MAX(B1814-B1810-1,0))</f>
        <v>4</v>
      </c>
      <c r="AC1814" s="56">
        <f>DAY(B1814)</f>
        <v>13</v>
      </c>
      <c r="AD1814" s="53">
        <f>U1814+V1814</f>
        <v>6.7519191500234416E-2</v>
      </c>
      <c r="AE1814" s="56">
        <f>IF("1-Swim"=D1814,E1814*46.7,IF("2-Bike"=D1814,E1814,IF("3-Run"=D1814,E1814*4.27,0)))</f>
        <v>15.8</v>
      </c>
    </row>
    <row r="1815" spans="1:31" x14ac:dyDescent="0.25">
      <c r="A1815" s="50">
        <v>1814</v>
      </c>
      <c r="B1815" s="51">
        <v>41226</v>
      </c>
      <c r="C1815" s="75">
        <f>B1815</f>
        <v>41226</v>
      </c>
      <c r="D1815" s="50" t="s">
        <v>1225</v>
      </c>
      <c r="E1815" s="50">
        <v>1</v>
      </c>
      <c r="F1815" s="50">
        <v>0</v>
      </c>
      <c r="G1815" s="50">
        <v>40</v>
      </c>
      <c r="H1815" s="50">
        <v>0</v>
      </c>
      <c r="I1815" s="53">
        <f>IF(E1815&gt;0,TIME(F1815,G1815,H1815),"")</f>
        <v>2.7777777777777776E-2</v>
      </c>
      <c r="J1815" s="54">
        <f>IF(E1815&gt;0,TIME(F1815,G1815,H1815)/E1815,"")</f>
        <v>2.7777777777777776E-2</v>
      </c>
      <c r="K1815" s="50" t="s">
        <v>1032</v>
      </c>
      <c r="L1815" s="50" t="s">
        <v>1033</v>
      </c>
      <c r="M1815" s="55">
        <f>IF(D1815&gt;0,0.0416666666666667/J1815,"")</f>
        <v>1.5000000000000013</v>
      </c>
      <c r="N1815" s="50">
        <v>0</v>
      </c>
      <c r="O1815" s="50" t="s">
        <v>253</v>
      </c>
      <c r="Q1815" s="151">
        <f>IF("1-Swim"=D1815,J1815*2.4,IF("2-Bike"=D1815,J1815*112,IF("3-Run"=D1815,J1815*26.2,0)))</f>
        <v>6.6666666666666666E-2</v>
      </c>
      <c r="R1815" s="151">
        <f>Q1815/2</f>
        <v>3.3333333333333333E-2</v>
      </c>
      <c r="S1815" s="53">
        <f>J1815*26.2</f>
        <v>0.72777777777777775</v>
      </c>
      <c r="T1815" s="53">
        <f>(J1815+0.0013889)*26.2</f>
        <v>0.76416695777777766</v>
      </c>
      <c r="U1815" s="53">
        <f>S1815/2</f>
        <v>0.36388888888888887</v>
      </c>
      <c r="V1815" s="53">
        <f>T1815/2</f>
        <v>0.38208347888888883</v>
      </c>
      <c r="W1815" s="50">
        <f>RANK(J1815,J:J,1)</f>
        <v>3293</v>
      </c>
      <c r="X1815" s="50">
        <f>YEAR(B1815)</f>
        <v>2012</v>
      </c>
      <c r="Y1815" s="50">
        <f>MONTH(B1815)</f>
        <v>11</v>
      </c>
      <c r="Z1815" s="56">
        <f>X1815*100+Y1815</f>
        <v>201211</v>
      </c>
      <c r="AA1815" s="56">
        <f>WEEKNUM(B1815,1)</f>
        <v>46</v>
      </c>
      <c r="AB1815" s="58">
        <f>IF(ISBLANK(B1815)," ",MAX(B1815-B1814-1,0))</f>
        <v>0</v>
      </c>
      <c r="AC1815" s="56">
        <f>DAY(B1815)</f>
        <v>13</v>
      </c>
      <c r="AD1815" s="53">
        <f>U1815+V1815</f>
        <v>0.74597236777777765</v>
      </c>
      <c r="AE1815" s="56">
        <f>IF("1-Swim"=D1815,E1815*46.7,IF("2-Bike"=D1815,E1815,IF("3-Run"=D1815,E1815*4.27,0)))</f>
        <v>46.7</v>
      </c>
    </row>
    <row r="1816" spans="1:31" x14ac:dyDescent="0.25">
      <c r="A1816" s="50">
        <v>1815</v>
      </c>
      <c r="B1816" s="51">
        <v>41227</v>
      </c>
      <c r="C1816" s="75">
        <f>B1816</f>
        <v>41227</v>
      </c>
      <c r="D1816" s="50" t="s">
        <v>1223</v>
      </c>
      <c r="E1816" s="50">
        <v>2</v>
      </c>
      <c r="F1816" s="50">
        <v>0</v>
      </c>
      <c r="G1816" s="50">
        <v>19</v>
      </c>
      <c r="H1816" s="50">
        <v>42</v>
      </c>
      <c r="I1816" s="53">
        <f>IF(E1816&gt;0,TIME(F1816,G1816,H1816),"")</f>
        <v>1.3680555555555555E-2</v>
      </c>
      <c r="J1816" s="54">
        <f>IF(E1816&gt;0,TIME(F1816,G1816,H1816)/E1816,"")</f>
        <v>6.8402777777777776E-3</v>
      </c>
      <c r="K1816" s="50" t="s">
        <v>921</v>
      </c>
      <c r="L1816" s="50" t="s">
        <v>1048</v>
      </c>
      <c r="M1816" s="55">
        <f>IF(D1816&gt;0,0.0416666666666667/J1816,"")</f>
        <v>6.0913705583756395</v>
      </c>
      <c r="N1816" s="50">
        <v>0</v>
      </c>
      <c r="O1816" s="50" t="s">
        <v>253</v>
      </c>
      <c r="Q1816" s="151">
        <f>IF("1-Swim"=D1816,J1816*2.4,IF("2-Bike"=D1816,J1816*112,IF("3-Run"=D1816,J1816*26.2,0)))</f>
        <v>0.17921527777777777</v>
      </c>
      <c r="R1816" s="151">
        <f>Q1816/2</f>
        <v>8.9607638888888883E-2</v>
      </c>
      <c r="S1816" s="53">
        <f>J1816*26.2</f>
        <v>0.17921527777777777</v>
      </c>
      <c r="T1816" s="53">
        <f>(J1816+0.0013889)*26.2</f>
        <v>0.21560445777777776</v>
      </c>
      <c r="U1816" s="53">
        <f>S1816/2</f>
        <v>8.9607638888888883E-2</v>
      </c>
      <c r="V1816" s="53">
        <f>T1816/2</f>
        <v>0.10780222888888888</v>
      </c>
      <c r="W1816" s="50">
        <f>RANK(J1816,J:J,1)</f>
        <v>1360</v>
      </c>
      <c r="X1816" s="50">
        <f>YEAR(B1816)</f>
        <v>2012</v>
      </c>
      <c r="Y1816" s="50">
        <f>MONTH(B1816)</f>
        <v>11</v>
      </c>
      <c r="Z1816" s="56">
        <f>X1816*100+Y1816</f>
        <v>201211</v>
      </c>
      <c r="AA1816" s="56">
        <f>WEEKNUM(B1816,1)</f>
        <v>46</v>
      </c>
      <c r="AB1816" s="58">
        <f>IF(ISBLANK(B1816)," ",MAX(B1816-B1815-1,0))</f>
        <v>0</v>
      </c>
      <c r="AC1816" s="56">
        <f>DAY(B1816)</f>
        <v>14</v>
      </c>
      <c r="AD1816" s="53">
        <f>U1816+V1816</f>
        <v>0.19740986777777775</v>
      </c>
      <c r="AE1816" s="56">
        <f>IF("1-Swim"=D1816,E1816*46.7,IF("2-Bike"=D1816,E1816,IF("3-Run"=D1816,E1816*4.27,0)))</f>
        <v>8.5399999999999991</v>
      </c>
    </row>
    <row r="1817" spans="1:31" x14ac:dyDescent="0.25">
      <c r="A1817" s="50">
        <v>1816</v>
      </c>
      <c r="B1817" s="51">
        <v>41227</v>
      </c>
      <c r="C1817" s="75">
        <f>B1817</f>
        <v>41227</v>
      </c>
      <c r="D1817" s="50" t="s">
        <v>1225</v>
      </c>
      <c r="E1817" s="50">
        <v>1.42</v>
      </c>
      <c r="F1817" s="50">
        <v>1</v>
      </c>
      <c r="G1817" s="50">
        <v>0</v>
      </c>
      <c r="H1817" s="50">
        <v>0</v>
      </c>
      <c r="I1817" s="53">
        <f>IF(E1817&gt;0,TIME(F1817,G1817,H1817),"")</f>
        <v>4.1666666666666664E-2</v>
      </c>
      <c r="J1817" s="54">
        <f>IF(E1817&gt;0,TIME(F1817,G1817,H1817)/E1817,"")</f>
        <v>2.9342723004694836E-2</v>
      </c>
      <c r="K1817" s="50" t="s">
        <v>1032</v>
      </c>
      <c r="L1817" s="50" t="s">
        <v>1033</v>
      </c>
      <c r="M1817" s="55">
        <f>IF(D1817&gt;0,0.0416666666666667/J1817,"")</f>
        <v>1.420000000000001</v>
      </c>
      <c r="N1817" s="50">
        <v>0</v>
      </c>
      <c r="O1817" s="50" t="s">
        <v>253</v>
      </c>
      <c r="P1817" s="147" t="s">
        <v>1054</v>
      </c>
      <c r="Q1817" s="151">
        <f>IF("1-Swim"=D1817,J1817*2.4,IF("2-Bike"=D1817,J1817*112,IF("3-Run"=D1817,J1817*26.2,0)))</f>
        <v>7.0422535211267609E-2</v>
      </c>
      <c r="R1817" s="151">
        <f>Q1817/2</f>
        <v>3.5211267605633804E-2</v>
      </c>
      <c r="S1817" s="53">
        <f>J1817*26.2</f>
        <v>0.76877934272300463</v>
      </c>
      <c r="T1817" s="53">
        <f>(J1817+0.0013889)*26.2</f>
        <v>0.80516852272300465</v>
      </c>
      <c r="U1817" s="53">
        <f>S1817/2</f>
        <v>0.38438967136150232</v>
      </c>
      <c r="V1817" s="53">
        <f>T1817/2</f>
        <v>0.40258426136150233</v>
      </c>
      <c r="W1817" s="50">
        <f>RANK(J1817,J:J,1)</f>
        <v>3346</v>
      </c>
      <c r="X1817" s="50">
        <f>YEAR(B1817)</f>
        <v>2012</v>
      </c>
      <c r="Y1817" s="50">
        <f>MONTH(B1817)</f>
        <v>11</v>
      </c>
      <c r="Z1817" s="56">
        <f>X1817*100+Y1817</f>
        <v>201211</v>
      </c>
      <c r="AA1817" s="56">
        <f>WEEKNUM(B1817,1)</f>
        <v>46</v>
      </c>
      <c r="AB1817" s="58">
        <f>IF(ISBLANK(B1817)," ",MAX(B1817-B1813-1,0))</f>
        <v>2</v>
      </c>
      <c r="AC1817" s="56">
        <f>DAY(B1817)</f>
        <v>14</v>
      </c>
      <c r="AD1817" s="53">
        <f>U1817+V1817</f>
        <v>0.78697393272300464</v>
      </c>
      <c r="AE1817" s="56">
        <f>IF("1-Swim"=D1817,E1817*46.7,IF("2-Bike"=D1817,E1817,IF("3-Run"=D1817,E1817*4.27,0)))</f>
        <v>66.314000000000007</v>
      </c>
    </row>
    <row r="1818" spans="1:31" x14ac:dyDescent="0.25">
      <c r="A1818" s="50">
        <v>1817</v>
      </c>
      <c r="B1818" s="51">
        <v>41228</v>
      </c>
      <c r="C1818" s="75">
        <f>B1818</f>
        <v>41228</v>
      </c>
      <c r="D1818" s="50" t="s">
        <v>1225</v>
      </c>
      <c r="E1818" s="50">
        <v>1.24</v>
      </c>
      <c r="F1818" s="50">
        <v>1</v>
      </c>
      <c r="G1818" s="50">
        <v>0</v>
      </c>
      <c r="H1818" s="50">
        <v>0</v>
      </c>
      <c r="I1818" s="53">
        <f>IF(E1818&gt;0,TIME(F1818,G1818,H1818),"")</f>
        <v>4.1666666666666664E-2</v>
      </c>
      <c r="J1818" s="54">
        <f>IF(E1818&gt;0,TIME(F1818,G1818,H1818)/E1818,"")</f>
        <v>3.3602150537634407E-2</v>
      </c>
      <c r="K1818" s="50" t="s">
        <v>1032</v>
      </c>
      <c r="L1818" s="50" t="s">
        <v>1033</v>
      </c>
      <c r="M1818" s="55">
        <f>IF(D1818&gt;0,0.0416666666666667/J1818,"")</f>
        <v>1.2400000000000011</v>
      </c>
      <c r="N1818" s="50">
        <v>0</v>
      </c>
      <c r="O1818" s="50" t="s">
        <v>253</v>
      </c>
      <c r="P1818" s="147" t="s">
        <v>1055</v>
      </c>
      <c r="Q1818" s="151">
        <f>IF("1-Swim"=D1818,J1818*2.4,IF("2-Bike"=D1818,J1818*112,IF("3-Run"=D1818,J1818*26.2,0)))</f>
        <v>8.0645161290322578E-2</v>
      </c>
      <c r="R1818" s="151">
        <f>Q1818/2</f>
        <v>4.0322580645161289E-2</v>
      </c>
      <c r="S1818" s="53">
        <f>J1818*26.2</f>
        <v>0.88037634408602139</v>
      </c>
      <c r="T1818" s="53">
        <f>(J1818+0.0013889)*26.2</f>
        <v>0.91676552408602141</v>
      </c>
      <c r="U1818" s="53">
        <f>S1818/2</f>
        <v>0.44018817204301069</v>
      </c>
      <c r="V1818" s="53">
        <f>T1818/2</f>
        <v>0.45838276204301071</v>
      </c>
      <c r="W1818" s="50">
        <f>RANK(J1818,J:J,1)</f>
        <v>3377</v>
      </c>
      <c r="X1818" s="50">
        <f>YEAR(B1818)</f>
        <v>2012</v>
      </c>
      <c r="Y1818" s="50">
        <f>MONTH(B1818)</f>
        <v>11</v>
      </c>
      <c r="Z1818" s="56">
        <f>X1818*100+Y1818</f>
        <v>201211</v>
      </c>
      <c r="AA1818" s="56">
        <f>WEEKNUM(B1818,1)</f>
        <v>46</v>
      </c>
      <c r="AB1818" s="58">
        <f>IF(ISBLANK(B1818)," ",MAX(B1818-B1817-1,0))</f>
        <v>0</v>
      </c>
      <c r="AC1818" s="56">
        <f>DAY(B1818)</f>
        <v>15</v>
      </c>
      <c r="AD1818" s="53">
        <f>U1818+V1818</f>
        <v>0.8985709340860214</v>
      </c>
      <c r="AE1818" s="56">
        <f>IF("1-Swim"=D1818,E1818*46.7,IF("2-Bike"=D1818,E1818,IF("3-Run"=D1818,E1818*4.27,0)))</f>
        <v>57.908000000000001</v>
      </c>
    </row>
    <row r="1819" spans="1:31" x14ac:dyDescent="0.25">
      <c r="A1819" s="50">
        <v>1818</v>
      </c>
      <c r="B1819" s="51">
        <v>41231</v>
      </c>
      <c r="C1819" s="75">
        <f>B1819</f>
        <v>41231</v>
      </c>
      <c r="D1819" s="50" t="s">
        <v>1223</v>
      </c>
      <c r="E1819" s="50">
        <v>4.22</v>
      </c>
      <c r="F1819" s="50">
        <v>0</v>
      </c>
      <c r="G1819" s="50">
        <v>48</v>
      </c>
      <c r="H1819" s="50">
        <v>39</v>
      </c>
      <c r="I1819" s="53">
        <f>IF(E1819&gt;0,TIME(F1819,G1819,H1819),"")</f>
        <v>3.3784722222222223E-2</v>
      </c>
      <c r="J1819" s="54">
        <f>IF(E1819&gt;0,TIME(F1819,G1819,H1819)/E1819,"")</f>
        <v>8.0058583464981577E-3</v>
      </c>
      <c r="K1819" s="50" t="s">
        <v>936</v>
      </c>
      <c r="L1819" s="50" t="s">
        <v>1056</v>
      </c>
      <c r="M1819" s="55">
        <f>IF(D1819&gt;0,0.0416666666666667/J1819,"")</f>
        <v>5.2045220966084313</v>
      </c>
      <c r="N1819" s="50">
        <v>0</v>
      </c>
      <c r="O1819" s="50" t="s">
        <v>330</v>
      </c>
      <c r="Q1819" s="151">
        <f>IF("1-Swim"=D1819,J1819*2.4,IF("2-Bike"=D1819,J1819*112,IF("3-Run"=D1819,J1819*26.2,0)))</f>
        <v>0.20975348867825172</v>
      </c>
      <c r="R1819" s="151">
        <f>Q1819/2</f>
        <v>0.10487674433912586</v>
      </c>
      <c r="S1819" s="53">
        <f>J1819*26.2</f>
        <v>0.20975348867825172</v>
      </c>
      <c r="T1819" s="53">
        <f>(J1819+0.0013889)*26.2</f>
        <v>0.24614266867825174</v>
      </c>
      <c r="U1819" s="53">
        <f>S1819/2</f>
        <v>0.10487674433912586</v>
      </c>
      <c r="V1819" s="53">
        <f>T1819/2</f>
        <v>0.12307133433912587</v>
      </c>
      <c r="W1819" s="50">
        <f>RANK(J1819,J:J,1)</f>
        <v>2443</v>
      </c>
      <c r="X1819" s="50">
        <f>YEAR(B1819)</f>
        <v>2012</v>
      </c>
      <c r="Y1819" s="50">
        <f>MONTH(B1819)</f>
        <v>11</v>
      </c>
      <c r="Z1819" s="56">
        <f>X1819*100+Y1819</f>
        <v>201211</v>
      </c>
      <c r="AA1819" s="56">
        <f>WEEKNUM(B1819,1)</f>
        <v>47</v>
      </c>
      <c r="AB1819" s="58">
        <f>IF(ISBLANK(B1819)," ",MAX(B1819-B1818-1,0))</f>
        <v>2</v>
      </c>
      <c r="AC1819" s="56">
        <f>DAY(B1819)</f>
        <v>18</v>
      </c>
      <c r="AD1819" s="53">
        <f>U1819+V1819</f>
        <v>0.22794807867825173</v>
      </c>
      <c r="AE1819" s="56">
        <f>IF("1-Swim"=D1819,E1819*46.7,IF("2-Bike"=D1819,E1819,IF("3-Run"=D1819,E1819*4.27,0)))</f>
        <v>18.019399999999997</v>
      </c>
    </row>
    <row r="1820" spans="1:31" x14ac:dyDescent="0.25">
      <c r="A1820" s="50">
        <v>1819</v>
      </c>
      <c r="B1820" s="51">
        <v>41232</v>
      </c>
      <c r="C1820" s="75">
        <f>B1820</f>
        <v>41232</v>
      </c>
      <c r="D1820" s="50" t="s">
        <v>1225</v>
      </c>
      <c r="E1820" s="50">
        <v>0.86</v>
      </c>
      <c r="F1820" s="50">
        <v>1</v>
      </c>
      <c r="G1820" s="50">
        <v>0</v>
      </c>
      <c r="H1820" s="50">
        <v>0</v>
      </c>
      <c r="I1820" s="53">
        <f>IF(E1820&gt;0,TIME(F1820,G1820,H1820),"")</f>
        <v>4.1666666666666664E-2</v>
      </c>
      <c r="J1820" s="54">
        <f>IF(E1820&gt;0,TIME(F1820,G1820,H1820)/E1820,"")</f>
        <v>4.8449612403100771E-2</v>
      </c>
      <c r="K1820" s="50" t="s">
        <v>1032</v>
      </c>
      <c r="L1820" s="50" t="s">
        <v>1033</v>
      </c>
      <c r="M1820" s="55">
        <f>IF(D1820&gt;0,0.0416666666666667/J1820,"")</f>
        <v>0.86000000000000076</v>
      </c>
      <c r="N1820" s="50">
        <v>0</v>
      </c>
      <c r="O1820" s="50" t="s">
        <v>253</v>
      </c>
      <c r="P1820" s="147" t="s">
        <v>1057</v>
      </c>
      <c r="Q1820" s="151">
        <f>IF("1-Swim"=D1820,J1820*2.4,IF("2-Bike"=D1820,J1820*112,IF("3-Run"=D1820,J1820*26.2,0)))</f>
        <v>0.11627906976744184</v>
      </c>
      <c r="R1820" s="151">
        <f>Q1820/2</f>
        <v>5.8139534883720922E-2</v>
      </c>
      <c r="S1820" s="53">
        <f>J1820*26.2</f>
        <v>1.2693798449612401</v>
      </c>
      <c r="T1820" s="53">
        <f>(J1820+0.0013889)*26.2</f>
        <v>1.3057690249612401</v>
      </c>
      <c r="U1820" s="53">
        <f>S1820/2</f>
        <v>0.63468992248062006</v>
      </c>
      <c r="V1820" s="53">
        <f>T1820/2</f>
        <v>0.65288451248062007</v>
      </c>
      <c r="W1820" s="50">
        <f>RANK(J1820,J:J,1)</f>
        <v>3401</v>
      </c>
      <c r="X1820" s="50">
        <f>YEAR(B1820)</f>
        <v>2012</v>
      </c>
      <c r="Y1820" s="50">
        <f>MONTH(B1820)</f>
        <v>11</v>
      </c>
      <c r="Z1820" s="56">
        <f>X1820*100+Y1820</f>
        <v>201211</v>
      </c>
      <c r="AA1820" s="56">
        <f>WEEKNUM(B1820,1)</f>
        <v>47</v>
      </c>
      <c r="AB1820" s="58">
        <f>IF(ISBLANK(B1820)," ",MAX(B1820-B1819-1,0))</f>
        <v>0</v>
      </c>
      <c r="AC1820" s="56">
        <f>DAY(B1820)</f>
        <v>19</v>
      </c>
      <c r="AD1820" s="53">
        <f>U1820+V1820</f>
        <v>1.2875744349612401</v>
      </c>
      <c r="AE1820" s="56">
        <f>IF("1-Swim"=D1820,E1820*46.7,IF("2-Bike"=D1820,E1820,IF("3-Run"=D1820,E1820*4.27,0)))</f>
        <v>40.161999999999999</v>
      </c>
    </row>
    <row r="1821" spans="1:31" x14ac:dyDescent="0.25">
      <c r="A1821" s="50">
        <v>1820</v>
      </c>
      <c r="B1821" s="51">
        <v>41233</v>
      </c>
      <c r="C1821" s="75">
        <f>B1821</f>
        <v>41233</v>
      </c>
      <c r="D1821" s="50" t="s">
        <v>1224</v>
      </c>
      <c r="E1821" s="50">
        <v>13.3</v>
      </c>
      <c r="F1821" s="50">
        <v>0</v>
      </c>
      <c r="G1821" s="50">
        <v>35</v>
      </c>
      <c r="H1821" s="50">
        <v>20</v>
      </c>
      <c r="I1821" s="53">
        <f>IF(E1821&gt;0,TIME(F1821,G1821,H1821),"")</f>
        <v>2.4537037037037038E-2</v>
      </c>
      <c r="J1821" s="54">
        <f>IF(E1821&gt;0,TIME(F1821,G1821,H1821)/E1821,"")</f>
        <v>1.8448900027847395E-3</v>
      </c>
      <c r="K1821" s="50" t="s">
        <v>921</v>
      </c>
      <c r="L1821" s="50" t="s">
        <v>934</v>
      </c>
      <c r="M1821" s="55">
        <f>IF(D1821&gt;0,0.0416666666666667/J1821,"")</f>
        <v>22.584905660377377</v>
      </c>
      <c r="N1821" s="50">
        <v>0</v>
      </c>
      <c r="O1821" s="50" t="s">
        <v>253</v>
      </c>
      <c r="Q1821" s="151">
        <f>IF("1-Swim"=D1821,J1821*2.4,IF("2-Bike"=D1821,J1821*112,IF("3-Run"=D1821,J1821*26.2,0)))</f>
        <v>0.20662768031189083</v>
      </c>
      <c r="R1821" s="151">
        <f>Q1821/2</f>
        <v>0.10331384015594541</v>
      </c>
      <c r="S1821" s="53">
        <f>J1821*26.2</f>
        <v>4.8336118072960177E-2</v>
      </c>
      <c r="T1821" s="53">
        <f>(J1821+0.0013889)*26.2</f>
        <v>8.4725298072960184E-2</v>
      </c>
      <c r="U1821" s="53">
        <f>S1821/2</f>
        <v>2.4168059036480088E-2</v>
      </c>
      <c r="V1821" s="53">
        <f>T1821/2</f>
        <v>4.2362649036480092E-2</v>
      </c>
      <c r="W1821" s="50">
        <f>RANK(J1821,J:J,1)</f>
        <v>71</v>
      </c>
      <c r="X1821" s="50">
        <f>YEAR(B1821)</f>
        <v>2012</v>
      </c>
      <c r="Y1821" s="50">
        <f>MONTH(B1821)</f>
        <v>11</v>
      </c>
      <c r="Z1821" s="56">
        <f>X1821*100+Y1821</f>
        <v>201211</v>
      </c>
      <c r="AA1821" s="56">
        <f>WEEKNUM(B1821,1)</f>
        <v>47</v>
      </c>
      <c r="AB1821" s="58">
        <f>IF(ISBLANK(B1821)," ",MAX(B1821-B1820-1,0))</f>
        <v>0</v>
      </c>
      <c r="AC1821" s="56">
        <f>DAY(B1821)</f>
        <v>20</v>
      </c>
      <c r="AD1821" s="53">
        <f>U1821+V1821</f>
        <v>6.6530708072960187E-2</v>
      </c>
      <c r="AE1821" s="56">
        <f>IF("1-Swim"=D1821,E1821*46.7,IF("2-Bike"=D1821,E1821,IF("3-Run"=D1821,E1821*4.27,0)))</f>
        <v>13.3</v>
      </c>
    </row>
    <row r="1822" spans="1:31" x14ac:dyDescent="0.25">
      <c r="A1822" s="50">
        <v>1821</v>
      </c>
      <c r="B1822" s="51">
        <v>41233</v>
      </c>
      <c r="C1822" s="75">
        <f>B1822</f>
        <v>41233</v>
      </c>
      <c r="D1822" s="50" t="s">
        <v>1225</v>
      </c>
      <c r="E1822" s="50">
        <v>1</v>
      </c>
      <c r="F1822" s="50">
        <v>0</v>
      </c>
      <c r="G1822" s="50">
        <v>45</v>
      </c>
      <c r="H1822" s="50">
        <v>0</v>
      </c>
      <c r="I1822" s="53">
        <f>IF(E1822&gt;0,TIME(F1822,G1822,H1822),"")</f>
        <v>3.125E-2</v>
      </c>
      <c r="J1822" s="54">
        <f>IF(E1822&gt;0,TIME(F1822,G1822,H1822)/E1822,"")</f>
        <v>3.125E-2</v>
      </c>
      <c r="K1822" s="50" t="s">
        <v>1032</v>
      </c>
      <c r="L1822" s="50" t="s">
        <v>1033</v>
      </c>
      <c r="M1822" s="55">
        <f>IF(D1822&gt;0,0.0416666666666667/J1822,"")</f>
        <v>1.3333333333333344</v>
      </c>
      <c r="N1822" s="50">
        <v>0</v>
      </c>
      <c r="O1822" s="50" t="s">
        <v>253</v>
      </c>
      <c r="P1822" s="147" t="s">
        <v>1058</v>
      </c>
      <c r="Q1822" s="151">
        <f>IF("1-Swim"=D1822,J1822*2.4,IF("2-Bike"=D1822,J1822*112,IF("3-Run"=D1822,J1822*26.2,0)))</f>
        <v>7.4999999999999997E-2</v>
      </c>
      <c r="R1822" s="151">
        <f>Q1822/2</f>
        <v>3.7499999999999999E-2</v>
      </c>
      <c r="S1822" s="53">
        <f>J1822*26.2</f>
        <v>0.81874999999999998</v>
      </c>
      <c r="T1822" s="53">
        <f>(J1822+0.0013889)*26.2</f>
        <v>0.85513917999999989</v>
      </c>
      <c r="U1822" s="53">
        <f>S1822/2</f>
        <v>0.40937499999999999</v>
      </c>
      <c r="V1822" s="53">
        <f>T1822/2</f>
        <v>0.42756958999999994</v>
      </c>
      <c r="W1822" s="50">
        <f>RANK(J1822,J:J,1)</f>
        <v>3366</v>
      </c>
      <c r="X1822" s="50">
        <f>YEAR(B1822)</f>
        <v>2012</v>
      </c>
      <c r="Y1822" s="50">
        <f>MONTH(B1822)</f>
        <v>11</v>
      </c>
      <c r="Z1822" s="56">
        <f>X1822*100+Y1822</f>
        <v>201211</v>
      </c>
      <c r="AA1822" s="56">
        <f>WEEKNUM(B1822,1)</f>
        <v>47</v>
      </c>
      <c r="AB1822" s="58">
        <f>IF(ISBLANK(B1822)," ",MAX(B1822-B1818-1,0))</f>
        <v>4</v>
      </c>
      <c r="AC1822" s="56">
        <f>DAY(B1822)</f>
        <v>20</v>
      </c>
      <c r="AD1822" s="53">
        <f>U1822+V1822</f>
        <v>0.83694458999999988</v>
      </c>
      <c r="AE1822" s="56">
        <f>IF("1-Swim"=D1822,E1822*46.7,IF("2-Bike"=D1822,E1822,IF("3-Run"=D1822,E1822*4.27,0)))</f>
        <v>46.7</v>
      </c>
    </row>
    <row r="1823" spans="1:31" x14ac:dyDescent="0.25">
      <c r="A1823" s="50">
        <v>1822</v>
      </c>
      <c r="B1823" s="51">
        <v>41236</v>
      </c>
      <c r="C1823" s="75">
        <f>B1823</f>
        <v>41236</v>
      </c>
      <c r="D1823" s="50" t="s">
        <v>1224</v>
      </c>
      <c r="E1823" s="50">
        <v>12</v>
      </c>
      <c r="F1823" s="50">
        <v>0</v>
      </c>
      <c r="G1823" s="50">
        <v>30</v>
      </c>
      <c r="H1823" s="50">
        <v>0</v>
      </c>
      <c r="I1823" s="53">
        <f>IF(E1823&gt;0,TIME(F1823,G1823,H1823),"")</f>
        <v>2.0833333333333332E-2</v>
      </c>
      <c r="J1823" s="54">
        <f>IF(E1823&gt;0,TIME(F1823,G1823,H1823)/E1823,"")</f>
        <v>1.736111111111111E-3</v>
      </c>
      <c r="K1823" s="50" t="s">
        <v>921</v>
      </c>
      <c r="L1823" s="50" t="s">
        <v>922</v>
      </c>
      <c r="M1823" s="55">
        <f>IF(D1823&gt;0,0.0416666666666667/J1823,"")</f>
        <v>24.000000000000021</v>
      </c>
      <c r="N1823" s="50">
        <v>0</v>
      </c>
      <c r="O1823" s="50" t="s">
        <v>253</v>
      </c>
      <c r="Q1823" s="151">
        <f>IF("1-Swim"=D1823,J1823*2.4,IF("2-Bike"=D1823,J1823*112,IF("3-Run"=D1823,J1823*26.2,0)))</f>
        <v>0.19444444444444442</v>
      </c>
      <c r="R1823" s="151">
        <f>Q1823/2</f>
        <v>9.722222222222221E-2</v>
      </c>
      <c r="S1823" s="53">
        <f>J1823*26.2</f>
        <v>4.5486111111111109E-2</v>
      </c>
      <c r="T1823" s="53">
        <f>(J1823+0.0013889)*26.2</f>
        <v>8.1875291111111109E-2</v>
      </c>
      <c r="U1823" s="53">
        <f>S1823/2</f>
        <v>2.2743055555555555E-2</v>
      </c>
      <c r="V1823" s="53">
        <f>T1823/2</f>
        <v>4.0937645555555555E-2</v>
      </c>
      <c r="W1823" s="50">
        <f>RANK(J1823,J:J,1)</f>
        <v>35</v>
      </c>
      <c r="X1823" s="50">
        <f>YEAR(B1823)</f>
        <v>2012</v>
      </c>
      <c r="Y1823" s="50">
        <f>MONTH(B1823)</f>
        <v>11</v>
      </c>
      <c r="Z1823" s="56">
        <f>X1823*100+Y1823</f>
        <v>201211</v>
      </c>
      <c r="AA1823" s="56">
        <f>WEEKNUM(B1823,1)</f>
        <v>47</v>
      </c>
      <c r="AB1823" s="58">
        <f>IF(ISBLANK(B1823)," ",MAX(B1823-B1822-1,0))</f>
        <v>2</v>
      </c>
      <c r="AC1823" s="56">
        <f>DAY(B1823)</f>
        <v>23</v>
      </c>
      <c r="AD1823" s="53">
        <f>U1823+V1823</f>
        <v>6.3680701111111113E-2</v>
      </c>
      <c r="AE1823" s="56">
        <f>IF("1-Swim"=D1823,E1823*46.7,IF("2-Bike"=D1823,E1823,IF("3-Run"=D1823,E1823*4.27,0)))</f>
        <v>12</v>
      </c>
    </row>
    <row r="1824" spans="1:31" x14ac:dyDescent="0.25">
      <c r="A1824" s="50">
        <v>1823</v>
      </c>
      <c r="B1824" s="51">
        <v>41237</v>
      </c>
      <c r="C1824" s="75">
        <f>B1824</f>
        <v>41237</v>
      </c>
      <c r="D1824" s="50" t="s">
        <v>1223</v>
      </c>
      <c r="E1824" s="50">
        <v>4</v>
      </c>
      <c r="F1824" s="50">
        <v>0</v>
      </c>
      <c r="G1824" s="50">
        <v>38</v>
      </c>
      <c r="H1824" s="50">
        <v>58</v>
      </c>
      <c r="I1824" s="53">
        <f>IF(E1824&gt;0,TIME(F1824,G1824,H1824),"")</f>
        <v>2.7060185185185187E-2</v>
      </c>
      <c r="J1824" s="54">
        <f>IF(E1824&gt;0,TIME(F1824,G1824,H1824)/E1824,"")</f>
        <v>6.7650462962962968E-3</v>
      </c>
      <c r="K1824" s="50" t="s">
        <v>1022</v>
      </c>
      <c r="L1824" s="50" t="s">
        <v>17</v>
      </c>
      <c r="M1824" s="55">
        <f>IF(D1824&gt;0,0.0416666666666667/J1824,"")</f>
        <v>6.1591103507271212</v>
      </c>
      <c r="N1824" s="50">
        <v>0</v>
      </c>
      <c r="O1824" s="50" t="s">
        <v>253</v>
      </c>
      <c r="Q1824" s="151">
        <f>IF("1-Swim"=D1824,J1824*2.4,IF("2-Bike"=D1824,J1824*112,IF("3-Run"=D1824,J1824*26.2,0)))</f>
        <v>0.17724421296296297</v>
      </c>
      <c r="R1824" s="151">
        <f>Q1824/2</f>
        <v>8.8622106481481486E-2</v>
      </c>
      <c r="S1824" s="53">
        <f>J1824*26.2</f>
        <v>0.17724421296296297</v>
      </c>
      <c r="T1824" s="53">
        <f>(J1824+0.0013889)*26.2</f>
        <v>0.21363339296296296</v>
      </c>
      <c r="U1824" s="53">
        <f>S1824/2</f>
        <v>8.8622106481481486E-2</v>
      </c>
      <c r="V1824" s="53">
        <f>T1824/2</f>
        <v>0.10681669648148148</v>
      </c>
      <c r="W1824" s="50">
        <f>RANK(J1824,J:J,1)</f>
        <v>1271</v>
      </c>
      <c r="X1824" s="50">
        <f>YEAR(B1824)</f>
        <v>2012</v>
      </c>
      <c r="Y1824" s="50">
        <f>MONTH(B1824)</f>
        <v>11</v>
      </c>
      <c r="Z1824" s="56">
        <f>X1824*100+Y1824</f>
        <v>201211</v>
      </c>
      <c r="AA1824" s="56">
        <f>WEEKNUM(B1824,1)</f>
        <v>47</v>
      </c>
      <c r="AB1824" s="58">
        <f>IF(ISBLANK(B1824)," ",MAX(B1824-B1823-1,0))</f>
        <v>0</v>
      </c>
      <c r="AC1824" s="56">
        <f>DAY(B1824)</f>
        <v>24</v>
      </c>
      <c r="AD1824" s="53">
        <f>U1824+V1824</f>
        <v>0.19543880296296295</v>
      </c>
      <c r="AE1824" s="56">
        <f>IF("1-Swim"=D1824,E1824*46.7,IF("2-Bike"=D1824,E1824,IF("3-Run"=D1824,E1824*4.27,0)))</f>
        <v>17.079999999999998</v>
      </c>
    </row>
    <row r="1825" spans="1:31" x14ac:dyDescent="0.25">
      <c r="A1825" s="50">
        <v>1824</v>
      </c>
      <c r="B1825" s="51">
        <v>41238</v>
      </c>
      <c r="C1825" s="75">
        <f>B1825</f>
        <v>41238</v>
      </c>
      <c r="D1825" s="50" t="s">
        <v>1224</v>
      </c>
      <c r="E1825" s="50">
        <v>20.399999999999999</v>
      </c>
      <c r="F1825" s="50">
        <v>1</v>
      </c>
      <c r="G1825" s="50">
        <v>31</v>
      </c>
      <c r="H1825" s="50">
        <v>48</v>
      </c>
      <c r="I1825" s="53">
        <f>IF(E1825&gt;0,TIME(F1825,G1825,H1825),"")</f>
        <v>6.3750000000000001E-2</v>
      </c>
      <c r="J1825" s="54">
        <f>IF(E1825&gt;0,TIME(F1825,G1825,H1825)/E1825,"")</f>
        <v>3.1250000000000002E-3</v>
      </c>
      <c r="K1825" s="50" t="s">
        <v>930</v>
      </c>
      <c r="L1825" s="50" t="s">
        <v>315</v>
      </c>
      <c r="M1825" s="55">
        <f>IF(D1825&gt;0,0.0416666666666667/J1825,"")</f>
        <v>13.333333333333343</v>
      </c>
      <c r="N1825" s="50">
        <v>0</v>
      </c>
      <c r="O1825" s="50" t="s">
        <v>630</v>
      </c>
      <c r="P1825" s="50" t="s">
        <v>1059</v>
      </c>
      <c r="Q1825" s="151">
        <f>IF("1-Swim"=D1825,J1825*2.4,IF("2-Bike"=D1825,J1825*112,IF("3-Run"=D1825,J1825*26.2,0)))</f>
        <v>0.35000000000000003</v>
      </c>
      <c r="R1825" s="151">
        <f>Q1825/2</f>
        <v>0.17500000000000002</v>
      </c>
      <c r="S1825" s="53">
        <f>J1825*26.2</f>
        <v>8.1875000000000003E-2</v>
      </c>
      <c r="T1825" s="53">
        <f>(J1825+0.0013889)*26.2</f>
        <v>0.11826418000000001</v>
      </c>
      <c r="U1825" s="53">
        <f>S1825/2</f>
        <v>4.0937500000000002E-2</v>
      </c>
      <c r="V1825" s="53">
        <f>T1825/2</f>
        <v>5.9132090000000005E-2</v>
      </c>
      <c r="W1825" s="50">
        <f>RANK(J1825,J:J,1)</f>
        <v>624</v>
      </c>
      <c r="X1825" s="50">
        <f>YEAR(B1825)</f>
        <v>2012</v>
      </c>
      <c r="Y1825" s="50">
        <f>MONTH(B1825)</f>
        <v>11</v>
      </c>
      <c r="Z1825" s="56">
        <f>X1825*100+Y1825</f>
        <v>201211</v>
      </c>
      <c r="AA1825" s="56">
        <f>WEEKNUM(B1825,1)</f>
        <v>48</v>
      </c>
      <c r="AB1825" s="58">
        <f>IF(ISBLANK(B1825)," ",MAX(B1825-B1821-1,0))</f>
        <v>4</v>
      </c>
      <c r="AC1825" s="56">
        <f>DAY(B1825)</f>
        <v>25</v>
      </c>
      <c r="AD1825" s="53">
        <f>U1825+V1825</f>
        <v>0.10006959000000001</v>
      </c>
      <c r="AE1825" s="56">
        <f>IF("1-Swim"=D1825,E1825*46.7,IF("2-Bike"=D1825,E1825,IF("3-Run"=D1825,E1825*4.27,0)))</f>
        <v>20.399999999999999</v>
      </c>
    </row>
    <row r="1826" spans="1:31" x14ac:dyDescent="0.25">
      <c r="A1826" s="50">
        <v>1825</v>
      </c>
      <c r="B1826" s="51">
        <v>41239</v>
      </c>
      <c r="C1826" s="75">
        <f>B1826</f>
        <v>41239</v>
      </c>
      <c r="D1826" s="50" t="s">
        <v>1225</v>
      </c>
      <c r="E1826" s="50">
        <v>1.1000000000000001</v>
      </c>
      <c r="F1826" s="50">
        <v>0</v>
      </c>
      <c r="G1826" s="50">
        <v>45</v>
      </c>
      <c r="H1826" s="50">
        <v>0</v>
      </c>
      <c r="I1826" s="53">
        <f>IF(E1826&gt;0,TIME(F1826,G1826,H1826),"")</f>
        <v>3.125E-2</v>
      </c>
      <c r="J1826" s="54">
        <f>IF(E1826&gt;0,TIME(F1826,G1826,H1826)/E1826,"")</f>
        <v>2.8409090909090908E-2</v>
      </c>
      <c r="K1826" s="50" t="s">
        <v>1032</v>
      </c>
      <c r="L1826" s="50" t="s">
        <v>1033</v>
      </c>
      <c r="M1826" s="55">
        <f>IF(D1826&gt;0,0.0416666666666667/J1826,"")</f>
        <v>1.4666666666666679</v>
      </c>
      <c r="N1826" s="50">
        <v>0</v>
      </c>
      <c r="O1826" s="50" t="s">
        <v>253</v>
      </c>
      <c r="P1826" s="147" t="s">
        <v>1060</v>
      </c>
      <c r="Q1826" s="151">
        <f>IF("1-Swim"=D1826,J1826*2.4,IF("2-Bike"=D1826,J1826*112,IF("3-Run"=D1826,J1826*26.2,0)))</f>
        <v>6.8181818181818177E-2</v>
      </c>
      <c r="R1826" s="151">
        <f>Q1826/2</f>
        <v>3.4090909090909088E-2</v>
      </c>
      <c r="S1826" s="53">
        <f>J1826*26.2</f>
        <v>0.74431818181818177</v>
      </c>
      <c r="T1826" s="53">
        <f>(J1826+0.0013889)*26.2</f>
        <v>0.78070736181818168</v>
      </c>
      <c r="U1826" s="53">
        <f>S1826/2</f>
        <v>0.37215909090909088</v>
      </c>
      <c r="V1826" s="53">
        <f>T1826/2</f>
        <v>0.39035368090909084</v>
      </c>
      <c r="W1826" s="50">
        <f>RANK(J1826,J:J,1)</f>
        <v>3332</v>
      </c>
      <c r="X1826" s="50">
        <f>YEAR(B1826)</f>
        <v>2012</v>
      </c>
      <c r="Y1826" s="50">
        <f>MONTH(B1826)</f>
        <v>11</v>
      </c>
      <c r="Z1826" s="56">
        <f>X1826*100+Y1826</f>
        <v>201211</v>
      </c>
      <c r="AA1826" s="56">
        <f>WEEKNUM(B1826,1)</f>
        <v>48</v>
      </c>
      <c r="AB1826" s="58">
        <f>IF(ISBLANK(B1826)," ",MAX(B1826-B1825-1,0))</f>
        <v>0</v>
      </c>
      <c r="AC1826" s="56">
        <f>DAY(B1826)</f>
        <v>26</v>
      </c>
      <c r="AD1826" s="53">
        <f>U1826+V1826</f>
        <v>0.76251277181818167</v>
      </c>
      <c r="AE1826" s="56">
        <f>IF("1-Swim"=D1826,E1826*46.7,IF("2-Bike"=D1826,E1826,IF("3-Run"=D1826,E1826*4.27,0)))</f>
        <v>51.370000000000005</v>
      </c>
    </row>
    <row r="1827" spans="1:31" x14ac:dyDescent="0.25">
      <c r="A1827" s="50">
        <v>1826</v>
      </c>
      <c r="B1827" s="51">
        <v>41240</v>
      </c>
      <c r="C1827" s="75">
        <f>B1827</f>
        <v>41240</v>
      </c>
      <c r="D1827" s="50" t="s">
        <v>1224</v>
      </c>
      <c r="E1827" s="50">
        <v>5.75</v>
      </c>
      <c r="F1827" s="50">
        <v>0</v>
      </c>
      <c r="G1827" s="50">
        <v>20</v>
      </c>
      <c r="H1827" s="50">
        <v>0</v>
      </c>
      <c r="I1827" s="53">
        <f>IF(E1827&gt;0,TIME(F1827,G1827,H1827),"")</f>
        <v>1.3888888888888888E-2</v>
      </c>
      <c r="J1827" s="54">
        <f>IF(E1827&gt;0,TIME(F1827,G1827,H1827)/E1827,"")</f>
        <v>2.4154589371980675E-3</v>
      </c>
      <c r="K1827" s="50" t="s">
        <v>921</v>
      </c>
      <c r="L1827" s="50" t="s">
        <v>922</v>
      </c>
      <c r="M1827" s="55">
        <f>IF(D1827&gt;0,0.0416666666666667/J1827,"")</f>
        <v>17.250000000000014</v>
      </c>
      <c r="N1827" s="50">
        <v>0</v>
      </c>
      <c r="O1827" s="50" t="s">
        <v>253</v>
      </c>
      <c r="P1827" s="143"/>
      <c r="Q1827" s="151">
        <f>IF("1-Swim"=D1827,J1827*2.4,IF("2-Bike"=D1827,J1827*112,IF("3-Run"=D1827,J1827*26.2,0)))</f>
        <v>0.27053140096618356</v>
      </c>
      <c r="R1827" s="151">
        <f>Q1827/2</f>
        <v>0.13526570048309178</v>
      </c>
      <c r="S1827" s="53">
        <f>J1827*26.2</f>
        <v>6.3285024154589364E-2</v>
      </c>
      <c r="T1827" s="53">
        <f>(J1827+0.0013889)*26.2</f>
        <v>9.9674204154589358E-2</v>
      </c>
      <c r="U1827" s="53">
        <f>S1827/2</f>
        <v>3.1642512077294682E-2</v>
      </c>
      <c r="V1827" s="53">
        <f>T1827/2</f>
        <v>4.9837102077294679E-2</v>
      </c>
      <c r="W1827" s="50">
        <f>RANK(J1827,J:J,1)</f>
        <v>270</v>
      </c>
      <c r="X1827" s="50">
        <f>YEAR(B1827)</f>
        <v>2012</v>
      </c>
      <c r="Y1827" s="50">
        <f>MONTH(B1827)</f>
        <v>11</v>
      </c>
      <c r="Z1827" s="56">
        <f>X1827*100+Y1827</f>
        <v>201211</v>
      </c>
      <c r="AA1827" s="56">
        <f>WEEKNUM(B1827,1)</f>
        <v>48</v>
      </c>
      <c r="AB1827" s="58">
        <f>IF(ISBLANK(B1827)," ",MAX(B1827-B1826-1,0))</f>
        <v>0</v>
      </c>
      <c r="AC1827" s="56">
        <f>DAY(B1827)</f>
        <v>27</v>
      </c>
      <c r="AD1827" s="53">
        <f>U1827+V1827</f>
        <v>8.1479614154589361E-2</v>
      </c>
      <c r="AE1827" s="56">
        <f>IF("1-Swim"=D1827,E1827*46.7,IF("2-Bike"=D1827,E1827,IF("3-Run"=D1827,E1827*4.27,0)))</f>
        <v>5.75</v>
      </c>
    </row>
    <row r="1828" spans="1:31" x14ac:dyDescent="0.25">
      <c r="A1828" s="50">
        <v>1827</v>
      </c>
      <c r="B1828" s="51">
        <v>41241</v>
      </c>
      <c r="C1828" s="75">
        <f>B1828</f>
        <v>41241</v>
      </c>
      <c r="D1828" s="50" t="s">
        <v>1225</v>
      </c>
      <c r="E1828" s="50">
        <v>1.2</v>
      </c>
      <c r="F1828" s="50">
        <v>1</v>
      </c>
      <c r="G1828" s="50">
        <v>0</v>
      </c>
      <c r="H1828" s="50">
        <v>0</v>
      </c>
      <c r="I1828" s="53">
        <f>IF(E1828&gt;0,TIME(F1828,G1828,H1828),"")</f>
        <v>4.1666666666666664E-2</v>
      </c>
      <c r="J1828" s="54">
        <f>IF(E1828&gt;0,TIME(F1828,G1828,H1828)/E1828,"")</f>
        <v>3.4722222222222224E-2</v>
      </c>
      <c r="K1828" s="50" t="s">
        <v>1032</v>
      </c>
      <c r="L1828" s="50" t="s">
        <v>1033</v>
      </c>
      <c r="M1828" s="55">
        <f>IF(D1828&gt;0,0.0416666666666667/J1828,"")</f>
        <v>1.2000000000000008</v>
      </c>
      <c r="N1828" s="50">
        <v>0</v>
      </c>
      <c r="O1828" s="50" t="s">
        <v>253</v>
      </c>
      <c r="P1828" s="147" t="s">
        <v>1061</v>
      </c>
      <c r="Q1828" s="151">
        <f>IF("1-Swim"=D1828,J1828*2.4,IF("2-Bike"=D1828,J1828*112,IF("3-Run"=D1828,J1828*26.2,0)))</f>
        <v>8.3333333333333329E-2</v>
      </c>
      <c r="R1828" s="151">
        <f>Q1828/2</f>
        <v>4.1666666666666664E-2</v>
      </c>
      <c r="S1828" s="53">
        <f>J1828*26.2</f>
        <v>0.90972222222222221</v>
      </c>
      <c r="T1828" s="53">
        <f>(J1828+0.0013889)*26.2</f>
        <v>0.94611140222222223</v>
      </c>
      <c r="U1828" s="53">
        <f>S1828/2</f>
        <v>0.4548611111111111</v>
      </c>
      <c r="V1828" s="53">
        <f>T1828/2</f>
        <v>0.47305570111111112</v>
      </c>
      <c r="W1828" s="50">
        <f>RANK(J1828,J:J,1)</f>
        <v>3382</v>
      </c>
      <c r="X1828" s="50">
        <f>YEAR(B1828)</f>
        <v>2012</v>
      </c>
      <c r="Y1828" s="50">
        <f>MONTH(B1828)</f>
        <v>11</v>
      </c>
      <c r="Z1828" s="56">
        <f>X1828*100+Y1828</f>
        <v>201211</v>
      </c>
      <c r="AA1828" s="56">
        <f>WEEKNUM(B1828,1)</f>
        <v>48</v>
      </c>
      <c r="AB1828" s="58">
        <f>IF(ISBLANK(B1828)," ",MAX(B1828-B1824-1,0))</f>
        <v>3</v>
      </c>
      <c r="AC1828" s="56">
        <f>DAY(B1828)</f>
        <v>28</v>
      </c>
      <c r="AD1828" s="53">
        <f>U1828+V1828</f>
        <v>0.92791681222222222</v>
      </c>
      <c r="AE1828" s="56">
        <f>IF("1-Swim"=D1828,E1828*46.7,IF("2-Bike"=D1828,E1828,IF("3-Run"=D1828,E1828*4.27,0)))</f>
        <v>56.04</v>
      </c>
    </row>
    <row r="1829" spans="1:31" x14ac:dyDescent="0.25">
      <c r="A1829" s="50">
        <v>1828</v>
      </c>
      <c r="B1829" s="51">
        <v>41242</v>
      </c>
      <c r="C1829" s="75">
        <f>B1829</f>
        <v>41242</v>
      </c>
      <c r="D1829" s="50" t="s">
        <v>1224</v>
      </c>
      <c r="E1829" s="50">
        <v>9.6999999999999993</v>
      </c>
      <c r="F1829" s="50">
        <v>0</v>
      </c>
      <c r="G1829" s="50">
        <v>30</v>
      </c>
      <c r="H1829" s="50">
        <v>30</v>
      </c>
      <c r="I1829" s="53">
        <f>IF(E1829&gt;0,TIME(F1829,G1829,H1829),"")</f>
        <v>2.1180555555555553E-2</v>
      </c>
      <c r="J1829" s="54">
        <f>IF(E1829&gt;0,TIME(F1829,G1829,H1829)/E1829,"")</f>
        <v>2.1835624284077893E-3</v>
      </c>
      <c r="K1829" s="50" t="s">
        <v>921</v>
      </c>
      <c r="L1829" s="50" t="s">
        <v>934</v>
      </c>
      <c r="M1829" s="55">
        <f>IF(D1829&gt;0,0.0416666666666667/J1829,"")</f>
        <v>19.081967213114769</v>
      </c>
      <c r="N1829" s="50">
        <v>0</v>
      </c>
      <c r="O1829" s="50" t="s">
        <v>253</v>
      </c>
      <c r="Q1829" s="151">
        <f>IF("1-Swim"=D1829,J1829*2.4,IF("2-Bike"=D1829,J1829*112,IF("3-Run"=D1829,J1829*26.2,0)))</f>
        <v>0.24455899198167241</v>
      </c>
      <c r="R1829" s="151">
        <f>Q1829/2</f>
        <v>0.12227949599083621</v>
      </c>
      <c r="S1829" s="53">
        <f>J1829*26.2</f>
        <v>5.7209335624284076E-2</v>
      </c>
      <c r="T1829" s="53">
        <f>(J1829+0.0013889)*26.2</f>
        <v>9.3598515624284076E-2</v>
      </c>
      <c r="U1829" s="53">
        <f>S1829/2</f>
        <v>2.8604667812142038E-2</v>
      </c>
      <c r="V1829" s="53">
        <f>T1829/2</f>
        <v>4.6799257812142038E-2</v>
      </c>
      <c r="W1829" s="50">
        <f>RANK(J1829,J:J,1)</f>
        <v>213</v>
      </c>
      <c r="X1829" s="50">
        <f>YEAR(B1829)</f>
        <v>2012</v>
      </c>
      <c r="Y1829" s="50">
        <f>MONTH(B1829)</f>
        <v>11</v>
      </c>
      <c r="Z1829" s="56">
        <f>X1829*100+Y1829</f>
        <v>201211</v>
      </c>
      <c r="AA1829" s="56">
        <f>WEEKNUM(B1829,1)</f>
        <v>48</v>
      </c>
      <c r="AB1829" s="58">
        <f>IF(ISBLANK(B1829)," ",MAX(B1829-B1828-1,0))</f>
        <v>0</v>
      </c>
      <c r="AC1829" s="56">
        <f>DAY(B1829)</f>
        <v>29</v>
      </c>
      <c r="AD1829" s="53">
        <f>U1829+V1829</f>
        <v>7.5403925624284079E-2</v>
      </c>
      <c r="AE1829" s="56">
        <f>IF("1-Swim"=D1829,E1829*46.7,IF("2-Bike"=D1829,E1829,IF("3-Run"=D1829,E1829*4.27,0)))</f>
        <v>9.6999999999999993</v>
      </c>
    </row>
    <row r="1830" spans="1:31" x14ac:dyDescent="0.25">
      <c r="A1830" s="50">
        <v>1829</v>
      </c>
      <c r="B1830" s="51">
        <v>41242</v>
      </c>
      <c r="C1830" s="75">
        <f>B1830</f>
        <v>41242</v>
      </c>
      <c r="D1830" s="50" t="s">
        <v>1225</v>
      </c>
      <c r="E1830" s="50">
        <v>0.96</v>
      </c>
      <c r="F1830" s="50">
        <v>0</v>
      </c>
      <c r="G1830" s="50">
        <v>30</v>
      </c>
      <c r="H1830" s="50">
        <v>0</v>
      </c>
      <c r="I1830" s="53">
        <f>IF(E1830&gt;0,TIME(F1830,G1830,H1830),"")</f>
        <v>2.0833333333333332E-2</v>
      </c>
      <c r="J1830" s="54">
        <f>IF(E1830&gt;0,TIME(F1830,G1830,H1830)/E1830,"")</f>
        <v>2.1701388888888888E-2</v>
      </c>
      <c r="K1830" s="50" t="s">
        <v>1032</v>
      </c>
      <c r="L1830" s="50" t="s">
        <v>1033</v>
      </c>
      <c r="M1830" s="55">
        <f>IF(D1830&gt;0,0.0416666666666667/J1830,"")</f>
        <v>1.9200000000000015</v>
      </c>
      <c r="N1830" s="50">
        <v>0</v>
      </c>
      <c r="O1830" s="50" t="s">
        <v>253</v>
      </c>
      <c r="P1830" s="50" t="s">
        <v>1062</v>
      </c>
      <c r="Q1830" s="151">
        <f>IF("1-Swim"=D1830,J1830*2.4,IF("2-Bike"=D1830,J1830*112,IF("3-Run"=D1830,J1830*26.2,0)))</f>
        <v>5.2083333333333329E-2</v>
      </c>
      <c r="R1830" s="151">
        <f>Q1830/2</f>
        <v>2.6041666666666664E-2</v>
      </c>
      <c r="S1830" s="53">
        <f>J1830*26.2</f>
        <v>0.56857638888888884</v>
      </c>
      <c r="T1830" s="53">
        <f>(J1830+0.0013889)*26.2</f>
        <v>0.60496556888888886</v>
      </c>
      <c r="U1830" s="53">
        <f>S1830/2</f>
        <v>0.28428819444444442</v>
      </c>
      <c r="V1830" s="53">
        <f>T1830/2</f>
        <v>0.30248278444444443</v>
      </c>
      <c r="W1830" s="50">
        <f>RANK(J1830,J:J,1)</f>
        <v>3041</v>
      </c>
      <c r="X1830" s="50">
        <f>YEAR(B1830)</f>
        <v>2012</v>
      </c>
      <c r="Y1830" s="50">
        <f>MONTH(B1830)</f>
        <v>11</v>
      </c>
      <c r="Z1830" s="56">
        <f>X1830*100+Y1830</f>
        <v>201211</v>
      </c>
      <c r="AA1830" s="56">
        <f>WEEKNUM(B1830,1)</f>
        <v>48</v>
      </c>
      <c r="AB1830" s="58">
        <f>IF(ISBLANK(B1830)," ",MAX(B1830-B1829-1,0))</f>
        <v>0</v>
      </c>
      <c r="AC1830" s="56">
        <f>DAY(B1830)</f>
        <v>29</v>
      </c>
      <c r="AD1830" s="53">
        <f>U1830+V1830</f>
        <v>0.58677097888888885</v>
      </c>
      <c r="AE1830" s="56">
        <f>IF("1-Swim"=D1830,E1830*46.7,IF("2-Bike"=D1830,E1830,IF("3-Run"=D1830,E1830*4.27,0)))</f>
        <v>44.832000000000001</v>
      </c>
    </row>
    <row r="1831" spans="1:31" x14ac:dyDescent="0.25">
      <c r="A1831" s="50">
        <v>1830</v>
      </c>
      <c r="B1831" s="51">
        <v>41243</v>
      </c>
      <c r="C1831" s="75">
        <f>B1831</f>
        <v>41243</v>
      </c>
      <c r="D1831" s="50" t="s">
        <v>1223</v>
      </c>
      <c r="E1831" s="50">
        <v>1.5</v>
      </c>
      <c r="F1831" s="50">
        <v>0</v>
      </c>
      <c r="G1831" s="50">
        <v>15</v>
      </c>
      <c r="H1831" s="50">
        <v>0</v>
      </c>
      <c r="I1831" s="53">
        <f>IF(E1831&gt;0,TIME(F1831,G1831,H1831),"")</f>
        <v>1.0416666666666666E-2</v>
      </c>
      <c r="J1831" s="54">
        <f>IF(E1831&gt;0,TIME(F1831,G1831,H1831)/E1831,"")</f>
        <v>6.9444444444444441E-3</v>
      </c>
      <c r="K1831" s="50" t="s">
        <v>936</v>
      </c>
      <c r="L1831" s="50" t="s">
        <v>1048</v>
      </c>
      <c r="M1831" s="55">
        <f>IF(D1831&gt;0,0.0416666666666667/J1831,"")</f>
        <v>6.0000000000000053</v>
      </c>
      <c r="N1831" s="50">
        <v>0</v>
      </c>
      <c r="O1831" s="50" t="s">
        <v>253</v>
      </c>
      <c r="P1831" s="50" t="s">
        <v>1010</v>
      </c>
      <c r="Q1831" s="151">
        <f>IF("1-Swim"=D1831,J1831*2.4,IF("2-Bike"=D1831,J1831*112,IF("3-Run"=D1831,J1831*26.2,0)))</f>
        <v>0.18194444444444444</v>
      </c>
      <c r="R1831" s="151">
        <f>Q1831/2</f>
        <v>9.0972222222222218E-2</v>
      </c>
      <c r="S1831" s="53">
        <f>J1831*26.2</f>
        <v>0.18194444444444444</v>
      </c>
      <c r="T1831" s="53">
        <f>(J1831+0.0013889)*26.2</f>
        <v>0.21833362444444443</v>
      </c>
      <c r="U1831" s="53">
        <f>S1831/2</f>
        <v>9.0972222222222218E-2</v>
      </c>
      <c r="V1831" s="53">
        <f>T1831/2</f>
        <v>0.10916681222222221</v>
      </c>
      <c r="W1831" s="50">
        <f>RANK(J1831,J:J,1)</f>
        <v>1479</v>
      </c>
      <c r="X1831" s="50">
        <f>YEAR(B1831)</f>
        <v>2012</v>
      </c>
      <c r="Y1831" s="50">
        <f>MONTH(B1831)</f>
        <v>11</v>
      </c>
      <c r="Z1831" s="56">
        <f>X1831*100+Y1831</f>
        <v>201211</v>
      </c>
      <c r="AA1831" s="56">
        <f>WEEKNUM(B1831,1)</f>
        <v>48</v>
      </c>
      <c r="AB1831" s="58">
        <f>IF(ISBLANK(B1831)," ",MAX(B1831-B1827-1,0))</f>
        <v>2</v>
      </c>
      <c r="AC1831" s="56">
        <f>DAY(B1831)</f>
        <v>30</v>
      </c>
      <c r="AD1831" s="53">
        <f>U1831+V1831</f>
        <v>0.20013903444444442</v>
      </c>
      <c r="AE1831" s="56">
        <f>IF("1-Swim"=D1831,E1831*46.7,IF("2-Bike"=D1831,E1831,IF("3-Run"=D1831,E1831*4.27,0)))</f>
        <v>6.4049999999999994</v>
      </c>
    </row>
    <row r="1832" spans="1:31" x14ac:dyDescent="0.25">
      <c r="A1832" s="50">
        <v>1831</v>
      </c>
      <c r="B1832" s="51">
        <v>41245</v>
      </c>
      <c r="C1832" s="75">
        <f>B1832</f>
        <v>41245</v>
      </c>
      <c r="D1832" s="50" t="s">
        <v>1223</v>
      </c>
      <c r="E1832" s="50">
        <v>4</v>
      </c>
      <c r="F1832" s="50">
        <v>0</v>
      </c>
      <c r="G1832" s="50">
        <v>50</v>
      </c>
      <c r="H1832" s="50">
        <v>11</v>
      </c>
      <c r="I1832" s="53">
        <f>IF(E1832&gt;0,TIME(F1832,G1832,H1832),"")</f>
        <v>3.4849537037037033E-2</v>
      </c>
      <c r="J1832" s="54">
        <f>IF(E1832&gt;0,TIME(F1832,G1832,H1832)/E1832,"")</f>
        <v>8.7123842592592583E-3</v>
      </c>
      <c r="K1832" s="50" t="s">
        <v>1063</v>
      </c>
      <c r="L1832" s="50" t="s">
        <v>232</v>
      </c>
      <c r="M1832" s="55">
        <f>IF(D1832&gt;0,0.0416666666666667/J1832,"")</f>
        <v>4.7824642975755607</v>
      </c>
      <c r="N1832" s="50">
        <v>0</v>
      </c>
      <c r="O1832" s="50" t="s">
        <v>198</v>
      </c>
      <c r="P1832" s="50" t="s">
        <v>1064</v>
      </c>
      <c r="Q1832" s="151">
        <f>IF("1-Swim"=D1832,J1832*2.4,IF("2-Bike"=D1832,J1832*112,IF("3-Run"=D1832,J1832*26.2,0)))</f>
        <v>0.22826446759259256</v>
      </c>
      <c r="R1832" s="151">
        <f>Q1832/2</f>
        <v>0.11413223379629628</v>
      </c>
      <c r="S1832" s="53">
        <f>J1832*26.2</f>
        <v>0.22826446759259256</v>
      </c>
      <c r="T1832" s="53">
        <f>(J1832+0.0013889)*26.2</f>
        <v>0.26465364759259258</v>
      </c>
      <c r="U1832" s="53">
        <f>S1832/2</f>
        <v>0.11413223379629628</v>
      </c>
      <c r="V1832" s="53">
        <f>T1832/2</f>
        <v>0.13232682379629629</v>
      </c>
      <c r="W1832" s="50">
        <f>RANK(J1832,J:J,1)</f>
        <v>2710</v>
      </c>
      <c r="X1832" s="50">
        <f>YEAR(B1832)</f>
        <v>2012</v>
      </c>
      <c r="Y1832" s="50">
        <f>MONTH(B1832)</f>
        <v>12</v>
      </c>
      <c r="Z1832" s="56">
        <f>X1832*100+Y1832</f>
        <v>201212</v>
      </c>
      <c r="AA1832" s="56">
        <f>WEEKNUM(B1832,1)</f>
        <v>49</v>
      </c>
      <c r="AB1832" s="58">
        <f>IF(ISBLANK(B1832)," ",MAX(B1832-B1831-1,0))</f>
        <v>1</v>
      </c>
      <c r="AC1832" s="56">
        <f>DAY(B1832)</f>
        <v>2</v>
      </c>
      <c r="AD1832" s="53">
        <f>U1832+V1832</f>
        <v>0.24645905759259257</v>
      </c>
      <c r="AE1832" s="56">
        <f>IF("1-Swim"=D1832,E1832*46.7,IF("2-Bike"=D1832,E1832,IF("3-Run"=D1832,E1832*4.27,0)))</f>
        <v>17.079999999999998</v>
      </c>
    </row>
    <row r="1833" spans="1:31" x14ac:dyDescent="0.25">
      <c r="A1833" s="50">
        <v>1832</v>
      </c>
      <c r="B1833" s="51">
        <v>41246</v>
      </c>
      <c r="C1833" s="75">
        <f>B1833</f>
        <v>41246</v>
      </c>
      <c r="D1833" s="50" t="s">
        <v>1225</v>
      </c>
      <c r="E1833" s="50">
        <v>1.31</v>
      </c>
      <c r="F1833" s="50">
        <v>0</v>
      </c>
      <c r="G1833" s="50">
        <v>55</v>
      </c>
      <c r="H1833" s="50">
        <v>0</v>
      </c>
      <c r="I1833" s="53">
        <f>IF(E1833&gt;0,TIME(F1833,G1833,H1833),"")</f>
        <v>3.8194444444444441E-2</v>
      </c>
      <c r="J1833" s="54">
        <f>IF(E1833&gt;0,TIME(F1833,G1833,H1833)/E1833,"")</f>
        <v>2.915606446140797E-2</v>
      </c>
      <c r="K1833" s="50" t="s">
        <v>1032</v>
      </c>
      <c r="L1833" s="50" t="s">
        <v>1033</v>
      </c>
      <c r="M1833" s="55">
        <f>IF(D1833&gt;0,0.0416666666666667/J1833,"")</f>
        <v>1.4290909090909103</v>
      </c>
      <c r="N1833" s="50">
        <v>0</v>
      </c>
      <c r="O1833" s="50" t="s">
        <v>253</v>
      </c>
      <c r="P1833" s="147" t="s">
        <v>1065</v>
      </c>
      <c r="Q1833" s="151">
        <f>IF("1-Swim"=D1833,J1833*2.4,IF("2-Bike"=D1833,J1833*112,IF("3-Run"=D1833,J1833*26.2,0)))</f>
        <v>6.9974554707379122E-2</v>
      </c>
      <c r="R1833" s="151">
        <f>Q1833/2</f>
        <v>3.4987277353689561E-2</v>
      </c>
      <c r="S1833" s="53">
        <f>J1833*26.2</f>
        <v>0.76388888888888884</v>
      </c>
      <c r="T1833" s="53">
        <f>(J1833+0.0013889)*26.2</f>
        <v>0.80027806888888875</v>
      </c>
      <c r="U1833" s="53">
        <f>S1833/2</f>
        <v>0.38194444444444442</v>
      </c>
      <c r="V1833" s="53">
        <f>T1833/2</f>
        <v>0.40013903444444437</v>
      </c>
      <c r="W1833" s="50">
        <f>RANK(J1833,J:J,1)</f>
        <v>3344</v>
      </c>
      <c r="X1833" s="50">
        <f>YEAR(B1833)</f>
        <v>2012</v>
      </c>
      <c r="Y1833" s="50">
        <f>MONTH(B1833)</f>
        <v>12</v>
      </c>
      <c r="Z1833" s="56">
        <f>X1833*100+Y1833</f>
        <v>201212</v>
      </c>
      <c r="AA1833" s="56">
        <f>WEEKNUM(B1833,1)</f>
        <v>49</v>
      </c>
      <c r="AB1833" s="58">
        <f>IF(ISBLANK(B1833)," ",MAX(B1833-B1832-1,0))</f>
        <v>0</v>
      </c>
      <c r="AC1833" s="56">
        <f>DAY(B1833)</f>
        <v>3</v>
      </c>
      <c r="AD1833" s="53">
        <f>U1833+V1833</f>
        <v>0.78208347888888885</v>
      </c>
      <c r="AE1833" s="56">
        <f>IF("1-Swim"=D1833,E1833*46.7,IF("2-Bike"=D1833,E1833,IF("3-Run"=D1833,E1833*4.27,0)))</f>
        <v>61.177000000000007</v>
      </c>
    </row>
    <row r="1834" spans="1:31" x14ac:dyDescent="0.25">
      <c r="A1834" s="50">
        <v>1833</v>
      </c>
      <c r="B1834" s="51">
        <v>41247</v>
      </c>
      <c r="C1834" s="75">
        <f>B1834</f>
        <v>41247</v>
      </c>
      <c r="D1834" s="50" t="s">
        <v>1224</v>
      </c>
      <c r="E1834" s="50">
        <v>9.6</v>
      </c>
      <c r="F1834" s="50">
        <v>0</v>
      </c>
      <c r="G1834" s="50">
        <v>26</v>
      </c>
      <c r="H1834" s="50">
        <v>10</v>
      </c>
      <c r="I1834" s="53">
        <f>IF(E1834&gt;0,TIME(F1834,G1834,H1834),"")</f>
        <v>1.8171296296296297E-2</v>
      </c>
      <c r="J1834" s="54">
        <f>IF(E1834&gt;0,TIME(F1834,G1834,H1834)/E1834,"")</f>
        <v>1.892843364197531E-3</v>
      </c>
      <c r="K1834" s="50" t="s">
        <v>921</v>
      </c>
      <c r="L1834" s="50" t="s">
        <v>934</v>
      </c>
      <c r="M1834" s="55">
        <f>IF(D1834&gt;0,0.0416666666666667/J1834,"")</f>
        <v>22.012738853503201</v>
      </c>
      <c r="N1834" s="50">
        <v>0</v>
      </c>
      <c r="O1834" s="50" t="s">
        <v>253</v>
      </c>
      <c r="Q1834" s="151">
        <f>IF("1-Swim"=D1834,J1834*2.4,IF("2-Bike"=D1834,J1834*112,IF("3-Run"=D1834,J1834*26.2,0)))</f>
        <v>0.21199845679012347</v>
      </c>
      <c r="R1834" s="151">
        <f>Q1834/2</f>
        <v>0.10599922839506173</v>
      </c>
      <c r="S1834" s="53">
        <f>J1834*26.2</f>
        <v>4.9592496141975313E-2</v>
      </c>
      <c r="T1834" s="53">
        <f>(J1834+0.0013889)*26.2</f>
        <v>8.59816761419753E-2</v>
      </c>
      <c r="U1834" s="53">
        <f>S1834/2</f>
        <v>2.4796248070987657E-2</v>
      </c>
      <c r="V1834" s="53">
        <f>T1834/2</f>
        <v>4.299083807098765E-2</v>
      </c>
      <c r="W1834" s="50">
        <f>RANK(J1834,J:J,1)</f>
        <v>93</v>
      </c>
      <c r="X1834" s="50">
        <f>YEAR(B1834)</f>
        <v>2012</v>
      </c>
      <c r="Y1834" s="50">
        <f>MONTH(B1834)</f>
        <v>12</v>
      </c>
      <c r="Z1834" s="56">
        <f>X1834*100+Y1834</f>
        <v>201212</v>
      </c>
      <c r="AA1834" s="56">
        <f>WEEKNUM(B1834,1)</f>
        <v>49</v>
      </c>
      <c r="AB1834" s="58">
        <f>IF(ISBLANK(B1834)," ",MAX(B1834-B1833-1,0))</f>
        <v>0</v>
      </c>
      <c r="AC1834" s="56">
        <f>DAY(B1834)</f>
        <v>4</v>
      </c>
      <c r="AD1834" s="53">
        <f>U1834+V1834</f>
        <v>6.7787086141975303E-2</v>
      </c>
      <c r="AE1834" s="56">
        <f>IF("1-Swim"=D1834,E1834*46.7,IF("2-Bike"=D1834,E1834,IF("3-Run"=D1834,E1834*4.27,0)))</f>
        <v>9.6</v>
      </c>
    </row>
    <row r="1835" spans="1:31" x14ac:dyDescent="0.25">
      <c r="A1835" s="50">
        <v>1834</v>
      </c>
      <c r="B1835" s="51">
        <v>41247</v>
      </c>
      <c r="C1835" s="75">
        <f>B1835</f>
        <v>41247</v>
      </c>
      <c r="D1835" s="50" t="s">
        <v>1225</v>
      </c>
      <c r="E1835" s="50">
        <v>1.0873999999999999</v>
      </c>
      <c r="F1835" s="50">
        <v>1</v>
      </c>
      <c r="G1835" s="50">
        <v>0</v>
      </c>
      <c r="H1835" s="50">
        <v>0</v>
      </c>
      <c r="I1835" s="53">
        <f>IF(E1835&gt;0,TIME(F1835,G1835,H1835),"")</f>
        <v>4.1666666666666664E-2</v>
      </c>
      <c r="J1835" s="54">
        <f>IF(E1835&gt;0,TIME(F1835,G1835,H1835)/E1835,"")</f>
        <v>3.8317699711850901E-2</v>
      </c>
      <c r="K1835" s="50" t="s">
        <v>1032</v>
      </c>
      <c r="L1835" s="50" t="s">
        <v>1033</v>
      </c>
      <c r="M1835" s="55">
        <f>IF(D1835&gt;0,0.0416666666666667/J1835,"")</f>
        <v>1.0874000000000008</v>
      </c>
      <c r="N1835" s="50">
        <v>0</v>
      </c>
      <c r="O1835" s="50" t="s">
        <v>253</v>
      </c>
      <c r="P1835" s="147" t="s">
        <v>1066</v>
      </c>
      <c r="Q1835" s="151">
        <f>IF("1-Swim"=D1835,J1835*2.4,IF("2-Bike"=D1835,J1835*112,IF("3-Run"=D1835,J1835*26.2,0)))</f>
        <v>9.196247930844216E-2</v>
      </c>
      <c r="R1835" s="151">
        <f>Q1835/2</f>
        <v>4.598123965422108E-2</v>
      </c>
      <c r="S1835" s="53">
        <f>J1835*26.2</f>
        <v>1.0039237324504935</v>
      </c>
      <c r="T1835" s="53">
        <f>(J1835+0.0013889)*26.2</f>
        <v>1.0403129124504935</v>
      </c>
      <c r="U1835" s="53">
        <f>S1835/2</f>
        <v>0.50196186622524674</v>
      </c>
      <c r="V1835" s="53">
        <f>T1835/2</f>
        <v>0.52015645622524675</v>
      </c>
      <c r="W1835" s="50">
        <f>RANK(J1835,J:J,1)</f>
        <v>3394</v>
      </c>
      <c r="X1835" s="50">
        <f>YEAR(B1835)</f>
        <v>2012</v>
      </c>
      <c r="Y1835" s="50">
        <f>MONTH(B1835)</f>
        <v>12</v>
      </c>
      <c r="Z1835" s="56">
        <f>X1835*100+Y1835</f>
        <v>201212</v>
      </c>
      <c r="AA1835" s="56">
        <f>WEEKNUM(B1835,1)</f>
        <v>49</v>
      </c>
      <c r="AB1835" s="58">
        <f>IF(ISBLANK(B1835)," ",MAX(B1835-B1834-1,0))</f>
        <v>0</v>
      </c>
      <c r="AC1835" s="56">
        <f>DAY(B1835)</f>
        <v>4</v>
      </c>
      <c r="AD1835" s="53">
        <f>U1835+V1835</f>
        <v>1.0221183224504935</v>
      </c>
      <c r="AE1835" s="56">
        <f>IF("1-Swim"=D1835,E1835*46.7,IF("2-Bike"=D1835,E1835,IF("3-Run"=D1835,E1835*4.27,0)))</f>
        <v>50.781579999999998</v>
      </c>
    </row>
    <row r="1836" spans="1:31" x14ac:dyDescent="0.25">
      <c r="A1836" s="50">
        <v>1835</v>
      </c>
      <c r="B1836" s="51">
        <v>41248</v>
      </c>
      <c r="C1836" s="75">
        <f>B1836</f>
        <v>41248</v>
      </c>
      <c r="D1836" s="50" t="s">
        <v>1225</v>
      </c>
      <c r="E1836" s="50">
        <v>0.65</v>
      </c>
      <c r="F1836" s="50">
        <v>0</v>
      </c>
      <c r="G1836" s="50">
        <v>30</v>
      </c>
      <c r="H1836" s="50">
        <v>0</v>
      </c>
      <c r="I1836" s="53">
        <f>IF(E1836&gt;0,TIME(F1836,G1836,H1836),"")</f>
        <v>2.0833333333333332E-2</v>
      </c>
      <c r="J1836" s="54">
        <f>IF(E1836&gt;0,TIME(F1836,G1836,H1836)/E1836,"")</f>
        <v>3.2051282051282048E-2</v>
      </c>
      <c r="K1836" s="50" t="s">
        <v>1032</v>
      </c>
      <c r="L1836" s="50" t="s">
        <v>1033</v>
      </c>
      <c r="M1836" s="55">
        <f>IF(D1836&gt;0,0.0416666666666667/J1836,"")</f>
        <v>1.3000000000000012</v>
      </c>
      <c r="N1836" s="50">
        <v>0</v>
      </c>
      <c r="O1836" s="50" t="s">
        <v>253</v>
      </c>
      <c r="Q1836" s="151">
        <f>IF("1-Swim"=D1836,J1836*2.4,IF("2-Bike"=D1836,J1836*112,IF("3-Run"=D1836,J1836*26.2,0)))</f>
        <v>7.6923076923076913E-2</v>
      </c>
      <c r="R1836" s="151">
        <f>Q1836/2</f>
        <v>3.8461538461538457E-2</v>
      </c>
      <c r="S1836" s="53">
        <f>J1836*26.2</f>
        <v>0.83974358974358965</v>
      </c>
      <c r="T1836" s="53">
        <f>(J1836+0.0013889)*26.2</f>
        <v>0.87613276974358956</v>
      </c>
      <c r="U1836" s="53">
        <f>S1836/2</f>
        <v>0.41987179487179482</v>
      </c>
      <c r="V1836" s="53">
        <f>T1836/2</f>
        <v>0.43806638487179478</v>
      </c>
      <c r="W1836" s="50">
        <f>RANK(J1836,J:J,1)</f>
        <v>3372</v>
      </c>
      <c r="X1836" s="50">
        <f>YEAR(B1836)</f>
        <v>2012</v>
      </c>
      <c r="Y1836" s="50">
        <f>MONTH(B1836)</f>
        <v>12</v>
      </c>
      <c r="Z1836" s="56">
        <f>X1836*100+Y1836</f>
        <v>201212</v>
      </c>
      <c r="AA1836" s="56">
        <f>WEEKNUM(B1836,1)</f>
        <v>49</v>
      </c>
      <c r="AB1836" s="58">
        <f>IF(ISBLANK(B1836)," ",MAX(B1836-B1832-1,0))</f>
        <v>2</v>
      </c>
      <c r="AC1836" s="56">
        <f>DAY(B1836)</f>
        <v>5</v>
      </c>
      <c r="AD1836" s="53">
        <f>U1836+V1836</f>
        <v>0.85793817974358966</v>
      </c>
      <c r="AE1836" s="56">
        <f>IF("1-Swim"=D1836,E1836*46.7,IF("2-Bike"=D1836,E1836,IF("3-Run"=D1836,E1836*4.27,0)))</f>
        <v>30.355000000000004</v>
      </c>
    </row>
    <row r="1837" spans="1:31" x14ac:dyDescent="0.25">
      <c r="A1837" s="50">
        <v>1836</v>
      </c>
      <c r="B1837" s="51">
        <v>41249</v>
      </c>
      <c r="C1837" s="75">
        <f>B1837</f>
        <v>41249</v>
      </c>
      <c r="D1837" s="50" t="s">
        <v>1225</v>
      </c>
      <c r="E1837" s="50">
        <v>1.2</v>
      </c>
      <c r="F1837" s="50">
        <v>1</v>
      </c>
      <c r="G1837" s="50">
        <v>0</v>
      </c>
      <c r="H1837" s="50">
        <v>0</v>
      </c>
      <c r="I1837" s="53">
        <f>IF(E1837&gt;0,TIME(F1837,G1837,H1837),"")</f>
        <v>4.1666666666666664E-2</v>
      </c>
      <c r="J1837" s="54">
        <f>IF(E1837&gt;0,TIME(F1837,G1837,H1837)/E1837,"")</f>
        <v>3.4722222222222224E-2</v>
      </c>
      <c r="K1837" s="50" t="s">
        <v>1032</v>
      </c>
      <c r="L1837" s="50" t="s">
        <v>1033</v>
      </c>
      <c r="M1837" s="55">
        <f>IF(D1837&gt;0,0.0416666666666667/J1837,"")</f>
        <v>1.2000000000000008</v>
      </c>
      <c r="N1837" s="50">
        <v>0</v>
      </c>
      <c r="O1837" s="50" t="s">
        <v>253</v>
      </c>
      <c r="Q1837" s="151">
        <f>IF("1-Swim"=D1837,J1837*2.4,IF("2-Bike"=D1837,J1837*112,IF("3-Run"=D1837,J1837*26.2,0)))</f>
        <v>8.3333333333333329E-2</v>
      </c>
      <c r="R1837" s="151">
        <f>Q1837/2</f>
        <v>4.1666666666666664E-2</v>
      </c>
      <c r="S1837" s="53">
        <f>J1837*26.2</f>
        <v>0.90972222222222221</v>
      </c>
      <c r="T1837" s="53">
        <f>(J1837+0.0013889)*26.2</f>
        <v>0.94611140222222223</v>
      </c>
      <c r="U1837" s="53">
        <f>S1837/2</f>
        <v>0.4548611111111111</v>
      </c>
      <c r="V1837" s="53">
        <f>T1837/2</f>
        <v>0.47305570111111112</v>
      </c>
      <c r="W1837" s="50">
        <f>RANK(J1837,J:J,1)</f>
        <v>3382</v>
      </c>
      <c r="X1837" s="50">
        <f>YEAR(B1837)</f>
        <v>2012</v>
      </c>
      <c r="Y1837" s="50">
        <f>MONTH(B1837)</f>
        <v>12</v>
      </c>
      <c r="Z1837" s="56">
        <f>X1837*100+Y1837</f>
        <v>201212</v>
      </c>
      <c r="AA1837" s="56">
        <f>WEEKNUM(B1837,1)</f>
        <v>49</v>
      </c>
      <c r="AB1837" s="58">
        <f>IF(ISBLANK(B1837)," ",MAX(B1837-B1836-1,0))</f>
        <v>0</v>
      </c>
      <c r="AC1837" s="56">
        <f>DAY(B1837)</f>
        <v>6</v>
      </c>
      <c r="AD1837" s="53">
        <f>U1837+V1837</f>
        <v>0.92791681222222222</v>
      </c>
      <c r="AE1837" s="56">
        <f>IF("1-Swim"=D1837,E1837*46.7,IF("2-Bike"=D1837,E1837,IF("3-Run"=D1837,E1837*4.27,0)))</f>
        <v>56.04</v>
      </c>
    </row>
    <row r="1838" spans="1:31" x14ac:dyDescent="0.25">
      <c r="A1838" s="50">
        <v>1837</v>
      </c>
      <c r="B1838" s="51">
        <v>41252</v>
      </c>
      <c r="C1838" s="75">
        <f>B1838</f>
        <v>41252</v>
      </c>
      <c r="D1838" s="50" t="s">
        <v>1223</v>
      </c>
      <c r="E1838" s="50">
        <v>7.5</v>
      </c>
      <c r="F1838" s="50">
        <v>1</v>
      </c>
      <c r="G1838" s="50">
        <v>15</v>
      </c>
      <c r="H1838" s="50">
        <v>41</v>
      </c>
      <c r="I1838" s="53">
        <f>IF(E1838&gt;0,TIME(F1838,G1838,H1838),"")</f>
        <v>5.2557870370370373E-2</v>
      </c>
      <c r="J1838" s="54">
        <f>IF(E1838&gt;0,TIME(F1838,G1838,H1838)/E1838,"")</f>
        <v>7.0077160493827164E-3</v>
      </c>
      <c r="K1838" s="50" t="s">
        <v>1063</v>
      </c>
      <c r="L1838" s="50" t="s">
        <v>35</v>
      </c>
      <c r="M1838" s="55">
        <f>IF(D1838&gt;0,0.0416666666666667/J1838,"")</f>
        <v>5.945826910372169</v>
      </c>
      <c r="N1838" s="50">
        <v>0</v>
      </c>
      <c r="O1838" s="50" t="s">
        <v>198</v>
      </c>
      <c r="P1838" s="50" t="s">
        <v>1067</v>
      </c>
      <c r="Q1838" s="151">
        <f>IF("1-Swim"=D1838,J1838*2.4,IF("2-Bike"=D1838,J1838*112,IF("3-Run"=D1838,J1838*26.2,0)))</f>
        <v>0.18360216049382716</v>
      </c>
      <c r="R1838" s="151">
        <f>Q1838/2</f>
        <v>9.180108024691358E-2</v>
      </c>
      <c r="S1838" s="53">
        <f>J1838*26.2</f>
        <v>0.18360216049382716</v>
      </c>
      <c r="T1838" s="53">
        <f>(J1838+0.0013889)*26.2</f>
        <v>0.21999134049382715</v>
      </c>
      <c r="U1838" s="53">
        <f>S1838/2</f>
        <v>9.180108024691358E-2</v>
      </c>
      <c r="V1838" s="53">
        <f>T1838/2</f>
        <v>0.10999567024691358</v>
      </c>
      <c r="W1838" s="50">
        <f>RANK(J1838,J:J,1)</f>
        <v>1569</v>
      </c>
      <c r="X1838" s="50">
        <f>YEAR(B1838)</f>
        <v>2012</v>
      </c>
      <c r="Y1838" s="50">
        <f>MONTH(B1838)</f>
        <v>12</v>
      </c>
      <c r="Z1838" s="56">
        <f>X1838*100+Y1838</f>
        <v>201212</v>
      </c>
      <c r="AA1838" s="56">
        <f>WEEKNUM(B1838,1)</f>
        <v>50</v>
      </c>
      <c r="AB1838" s="58">
        <f>IF(ISBLANK(B1838)," ",MAX(B1838-B1837-1,0))</f>
        <v>2</v>
      </c>
      <c r="AC1838" s="56">
        <f>DAY(B1838)</f>
        <v>9</v>
      </c>
      <c r="AD1838" s="53">
        <f>U1838+V1838</f>
        <v>0.20179675049382717</v>
      </c>
      <c r="AE1838" s="56">
        <f>IF("1-Swim"=D1838,E1838*46.7,IF("2-Bike"=D1838,E1838,IF("3-Run"=D1838,E1838*4.27,0)))</f>
        <v>32.024999999999999</v>
      </c>
    </row>
    <row r="1839" spans="1:31" x14ac:dyDescent="0.25">
      <c r="A1839" s="50">
        <v>1838</v>
      </c>
      <c r="B1839" s="51">
        <v>41253</v>
      </c>
      <c r="C1839" s="75">
        <f>B1839</f>
        <v>41253</v>
      </c>
      <c r="D1839" s="50" t="s">
        <v>1224</v>
      </c>
      <c r="E1839" s="50">
        <v>12.7</v>
      </c>
      <c r="F1839" s="50">
        <v>0</v>
      </c>
      <c r="G1839" s="50">
        <v>32</v>
      </c>
      <c r="H1839" s="50">
        <v>0</v>
      </c>
      <c r="I1839" s="53">
        <f>IF(E1839&gt;0,TIME(F1839,G1839,H1839),"")</f>
        <v>2.2222222222222223E-2</v>
      </c>
      <c r="J1839" s="54">
        <f>IF(E1839&gt;0,TIME(F1839,G1839,H1839)/E1839,"")</f>
        <v>1.7497812773403327E-3</v>
      </c>
      <c r="K1839" s="50" t="s">
        <v>921</v>
      </c>
      <c r="L1839" s="50" t="s">
        <v>1068</v>
      </c>
      <c r="M1839" s="55">
        <f>IF(D1839&gt;0,0.0416666666666667/J1839,"")</f>
        <v>23.812500000000014</v>
      </c>
      <c r="N1839" s="50">
        <v>0</v>
      </c>
      <c r="O1839" s="50" t="s">
        <v>253</v>
      </c>
      <c r="P1839" s="143"/>
      <c r="Q1839" s="151">
        <f>IF("1-Swim"=D1839,J1839*2.4,IF("2-Bike"=D1839,J1839*112,IF("3-Run"=D1839,J1839*26.2,0)))</f>
        <v>0.19597550306211725</v>
      </c>
      <c r="R1839" s="151">
        <f>Q1839/2</f>
        <v>9.7987751531058626E-2</v>
      </c>
      <c r="S1839" s="53">
        <f>J1839*26.2</f>
        <v>4.5844269466316714E-2</v>
      </c>
      <c r="T1839" s="53">
        <f>(J1839+0.0013889)*26.2</f>
        <v>8.2233449466316721E-2</v>
      </c>
      <c r="U1839" s="53">
        <f>S1839/2</f>
        <v>2.2922134733158357E-2</v>
      </c>
      <c r="V1839" s="53">
        <f>T1839/2</f>
        <v>4.1116724733158361E-2</v>
      </c>
      <c r="W1839" s="50">
        <f>RANK(J1839,J:J,1)</f>
        <v>41</v>
      </c>
      <c r="X1839" s="50">
        <f>YEAR(B1839)</f>
        <v>2012</v>
      </c>
      <c r="Y1839" s="50">
        <f>MONTH(B1839)</f>
        <v>12</v>
      </c>
      <c r="Z1839" s="56">
        <f>X1839*100+Y1839</f>
        <v>201212</v>
      </c>
      <c r="AA1839" s="56">
        <f>WEEKNUM(B1839,1)</f>
        <v>50</v>
      </c>
      <c r="AB1839" s="58">
        <f>IF(ISBLANK(B1839)," ",MAX(B1839-B1838-1,0))</f>
        <v>0</v>
      </c>
      <c r="AC1839" s="56">
        <f>DAY(B1839)</f>
        <v>10</v>
      </c>
      <c r="AD1839" s="53">
        <f>U1839+V1839</f>
        <v>6.4038859466316711E-2</v>
      </c>
      <c r="AE1839" s="56">
        <f>IF("1-Swim"=D1839,E1839*46.7,IF("2-Bike"=D1839,E1839,IF("3-Run"=D1839,E1839*4.27,0)))</f>
        <v>12.7</v>
      </c>
    </row>
    <row r="1840" spans="1:31" x14ac:dyDescent="0.25">
      <c r="A1840" s="50">
        <v>1839</v>
      </c>
      <c r="B1840" s="51">
        <v>41253</v>
      </c>
      <c r="C1840" s="75">
        <f>B1840</f>
        <v>41253</v>
      </c>
      <c r="D1840" s="50" t="s">
        <v>1225</v>
      </c>
      <c r="E1840" s="50">
        <v>1.37</v>
      </c>
      <c r="F1840" s="50">
        <v>0</v>
      </c>
      <c r="G1840" s="50">
        <v>55</v>
      </c>
      <c r="H1840" s="50">
        <v>0</v>
      </c>
      <c r="I1840" s="53">
        <f>IF(E1840&gt;0,TIME(F1840,G1840,H1840),"")</f>
        <v>3.8194444444444441E-2</v>
      </c>
      <c r="J1840" s="54">
        <f>IF(E1840&gt;0,TIME(F1840,G1840,H1840)/E1840,"")</f>
        <v>2.7879156528791561E-2</v>
      </c>
      <c r="K1840" s="50" t="s">
        <v>1032</v>
      </c>
      <c r="L1840" s="50" t="s">
        <v>1033</v>
      </c>
      <c r="M1840" s="55">
        <f>IF(D1840&gt;0,0.0416666666666667/J1840,"")</f>
        <v>1.494545454545456</v>
      </c>
      <c r="N1840" s="50">
        <v>0</v>
      </c>
      <c r="O1840" s="50" t="s">
        <v>253</v>
      </c>
      <c r="P1840" s="147" t="s">
        <v>1069</v>
      </c>
      <c r="Q1840" s="151">
        <f>IF("1-Swim"=D1840,J1840*2.4,IF("2-Bike"=D1840,J1840*112,IF("3-Run"=D1840,J1840*26.2,0)))</f>
        <v>6.6909975669099744E-2</v>
      </c>
      <c r="R1840" s="151">
        <f>Q1840/2</f>
        <v>3.3454987834549872E-2</v>
      </c>
      <c r="S1840" s="53">
        <f>J1840*26.2</f>
        <v>0.73043390105433892</v>
      </c>
      <c r="T1840" s="53">
        <f>(J1840+0.0013889)*26.2</f>
        <v>0.76682308105433883</v>
      </c>
      <c r="U1840" s="53">
        <f>S1840/2</f>
        <v>0.36521695052716946</v>
      </c>
      <c r="V1840" s="53">
        <f>T1840/2</f>
        <v>0.38341154052716941</v>
      </c>
      <c r="W1840" s="50">
        <f>RANK(J1840,J:J,1)</f>
        <v>3320</v>
      </c>
      <c r="X1840" s="50">
        <f>YEAR(B1840)</f>
        <v>2012</v>
      </c>
      <c r="Y1840" s="50">
        <f>MONTH(B1840)</f>
        <v>12</v>
      </c>
      <c r="Z1840" s="56">
        <f>X1840*100+Y1840</f>
        <v>201212</v>
      </c>
      <c r="AA1840" s="56">
        <f>WEEKNUM(B1840,1)</f>
        <v>50</v>
      </c>
      <c r="AB1840" s="58">
        <f>IF(ISBLANK(B1840)," ",MAX(B1840-B1839-1,0))</f>
        <v>0</v>
      </c>
      <c r="AC1840" s="56">
        <f>DAY(B1840)</f>
        <v>10</v>
      </c>
      <c r="AD1840" s="53">
        <f>U1840+V1840</f>
        <v>0.74862849105433882</v>
      </c>
      <c r="AE1840" s="56">
        <f>IF("1-Swim"=D1840,E1840*46.7,IF("2-Bike"=D1840,E1840,IF("3-Run"=D1840,E1840*4.27,0)))</f>
        <v>63.979000000000006</v>
      </c>
    </row>
    <row r="1841" spans="1:31" x14ac:dyDescent="0.25">
      <c r="A1841" s="50">
        <v>1840</v>
      </c>
      <c r="B1841" s="51">
        <v>41255</v>
      </c>
      <c r="C1841" s="75">
        <f>B1841</f>
        <v>41255</v>
      </c>
      <c r="D1841" s="50" t="s">
        <v>1223</v>
      </c>
      <c r="E1841" s="50">
        <v>3</v>
      </c>
      <c r="F1841" s="50">
        <v>0</v>
      </c>
      <c r="G1841" s="50">
        <v>29</v>
      </c>
      <c r="H1841" s="50">
        <v>54</v>
      </c>
      <c r="I1841" s="53">
        <f>IF(E1841&gt;0,TIME(F1841,G1841,H1841),"")</f>
        <v>2.0763888888888887E-2</v>
      </c>
      <c r="J1841" s="54">
        <f>IF(E1841&gt;0,TIME(F1841,G1841,H1841)/E1841,"")</f>
        <v>6.9212962962962961E-3</v>
      </c>
      <c r="K1841" s="50" t="s">
        <v>936</v>
      </c>
      <c r="L1841" s="50" t="s">
        <v>1048</v>
      </c>
      <c r="M1841" s="55">
        <f>IF(D1841&gt;0,0.0416666666666667/J1841,"")</f>
        <v>6.0200668896321119</v>
      </c>
      <c r="N1841" s="50">
        <v>0</v>
      </c>
      <c r="O1841" s="50" t="s">
        <v>253</v>
      </c>
      <c r="P1841" s="143"/>
      <c r="Q1841" s="151">
        <f>IF("1-Swim"=D1841,J1841*2.4,IF("2-Bike"=D1841,J1841*112,IF("3-Run"=D1841,J1841*26.2,0)))</f>
        <v>0.18133796296296295</v>
      </c>
      <c r="R1841" s="151">
        <f>Q1841/2</f>
        <v>9.0668981481481475E-2</v>
      </c>
      <c r="S1841" s="53">
        <f>J1841*26.2</f>
        <v>0.18133796296296295</v>
      </c>
      <c r="T1841" s="53">
        <f>(J1841+0.0013889)*26.2</f>
        <v>0.21772714296296294</v>
      </c>
      <c r="U1841" s="53">
        <f>S1841/2</f>
        <v>9.0668981481481475E-2</v>
      </c>
      <c r="V1841" s="53">
        <f>T1841/2</f>
        <v>0.10886357148148147</v>
      </c>
      <c r="W1841" s="50">
        <f>RANK(J1841,J:J,1)</f>
        <v>1454</v>
      </c>
      <c r="X1841" s="50">
        <f>YEAR(B1841)</f>
        <v>2012</v>
      </c>
      <c r="Y1841" s="50">
        <f>MONTH(B1841)</f>
        <v>12</v>
      </c>
      <c r="Z1841" s="56">
        <f>X1841*100+Y1841</f>
        <v>201212</v>
      </c>
      <c r="AA1841" s="56">
        <f>WEEKNUM(B1841,1)</f>
        <v>50</v>
      </c>
      <c r="AB1841" s="58">
        <f>IF(ISBLANK(B1841)," ",MAX(B1841-B1837-1,0))</f>
        <v>5</v>
      </c>
      <c r="AC1841" s="56">
        <f>DAY(B1841)</f>
        <v>12</v>
      </c>
      <c r="AD1841" s="53">
        <f>U1841+V1841</f>
        <v>0.19953255296296296</v>
      </c>
      <c r="AE1841" s="56">
        <f>IF("1-Swim"=D1841,E1841*46.7,IF("2-Bike"=D1841,E1841,IF("3-Run"=D1841,E1841*4.27,0)))</f>
        <v>12.809999999999999</v>
      </c>
    </row>
    <row r="1842" spans="1:31" x14ac:dyDescent="0.25">
      <c r="A1842" s="50">
        <v>1841</v>
      </c>
      <c r="B1842" s="51">
        <v>41255</v>
      </c>
      <c r="C1842" s="75">
        <f>B1842</f>
        <v>41255</v>
      </c>
      <c r="D1842" s="50" t="s">
        <v>1225</v>
      </c>
      <c r="E1842" s="50">
        <v>0.35</v>
      </c>
      <c r="F1842" s="50">
        <v>0</v>
      </c>
      <c r="G1842" s="50">
        <v>20</v>
      </c>
      <c r="H1842" s="50">
        <v>0</v>
      </c>
      <c r="I1842" s="53">
        <f>IF(E1842&gt;0,TIME(F1842,G1842,H1842),"")</f>
        <v>1.3888888888888888E-2</v>
      </c>
      <c r="J1842" s="54">
        <f>IF(E1842&gt;0,TIME(F1842,G1842,H1842)/E1842,"")</f>
        <v>3.968253968253968E-2</v>
      </c>
      <c r="K1842" s="50" t="s">
        <v>1032</v>
      </c>
      <c r="L1842" s="50" t="s">
        <v>1033</v>
      </c>
      <c r="M1842" s="55">
        <f>IF(D1842&gt;0,0.0416666666666667/J1842,"")</f>
        <v>1.0500000000000009</v>
      </c>
      <c r="N1842" s="50">
        <v>0</v>
      </c>
      <c r="O1842" s="50" t="s">
        <v>253</v>
      </c>
      <c r="P1842" s="50" t="s">
        <v>1070</v>
      </c>
      <c r="Q1842" s="151">
        <f>IF("1-Swim"=D1842,J1842*2.4,IF("2-Bike"=D1842,J1842*112,IF("3-Run"=D1842,J1842*26.2,0)))</f>
        <v>9.5238095238095233E-2</v>
      </c>
      <c r="R1842" s="151">
        <f>Q1842/2</f>
        <v>4.7619047619047616E-2</v>
      </c>
      <c r="S1842" s="53">
        <f>J1842*26.2</f>
        <v>1.0396825396825395</v>
      </c>
      <c r="T1842" s="53">
        <f>(J1842+0.0013889)*26.2</f>
        <v>1.0760717196825396</v>
      </c>
      <c r="U1842" s="53">
        <f>S1842/2</f>
        <v>0.51984126984126977</v>
      </c>
      <c r="V1842" s="53">
        <f>T1842/2</f>
        <v>0.53803585984126978</v>
      </c>
      <c r="W1842" s="50">
        <f>RANK(J1842,J:J,1)</f>
        <v>3398</v>
      </c>
      <c r="X1842" s="50">
        <f>YEAR(B1842)</f>
        <v>2012</v>
      </c>
      <c r="Y1842" s="50">
        <f>MONTH(B1842)</f>
        <v>12</v>
      </c>
      <c r="Z1842" s="56">
        <f>X1842*100+Y1842</f>
        <v>201212</v>
      </c>
      <c r="AA1842" s="56">
        <f>WEEKNUM(B1842,1)</f>
        <v>50</v>
      </c>
      <c r="AB1842" s="58">
        <f>IF(ISBLANK(B1842)," ",MAX(B1842-B1841-1,0))</f>
        <v>0</v>
      </c>
      <c r="AC1842" s="56">
        <f>DAY(B1842)</f>
        <v>12</v>
      </c>
      <c r="AD1842" s="53">
        <f>U1842+V1842</f>
        <v>1.0578771296825396</v>
      </c>
      <c r="AE1842" s="56">
        <f>IF("1-Swim"=D1842,E1842*46.7,IF("2-Bike"=D1842,E1842,IF("3-Run"=D1842,E1842*4.27,0)))</f>
        <v>16.344999999999999</v>
      </c>
    </row>
    <row r="1843" spans="1:31" x14ac:dyDescent="0.25">
      <c r="A1843" s="50">
        <v>1842</v>
      </c>
      <c r="B1843" s="51">
        <v>41261</v>
      </c>
      <c r="C1843" s="75">
        <f>B1843</f>
        <v>41261</v>
      </c>
      <c r="D1843" s="50" t="s">
        <v>1224</v>
      </c>
      <c r="E1843" s="50">
        <v>11.7</v>
      </c>
      <c r="F1843" s="50">
        <v>0</v>
      </c>
      <c r="G1843" s="50">
        <v>32</v>
      </c>
      <c r="H1843" s="50">
        <v>30</v>
      </c>
      <c r="I1843" s="53">
        <f>IF(E1843&gt;0,TIME(F1843,G1843,H1843),"")</f>
        <v>2.2569444444444444E-2</v>
      </c>
      <c r="J1843" s="54">
        <f>IF(E1843&gt;0,TIME(F1843,G1843,H1843)/E1843,"")</f>
        <v>1.9290123456790125E-3</v>
      </c>
      <c r="K1843" s="50" t="s">
        <v>921</v>
      </c>
      <c r="L1843" s="50" t="s">
        <v>934</v>
      </c>
      <c r="M1843" s="55">
        <f>IF(D1843&gt;0,0.0416666666666667/J1843,"")</f>
        <v>21.600000000000016</v>
      </c>
      <c r="N1843" s="50">
        <v>0</v>
      </c>
      <c r="O1843" s="50" t="s">
        <v>253</v>
      </c>
      <c r="Q1843" s="151">
        <f>IF("1-Swim"=D1843,J1843*2.4,IF("2-Bike"=D1843,J1843*112,IF("3-Run"=D1843,J1843*26.2,0)))</f>
        <v>0.2160493827160494</v>
      </c>
      <c r="R1843" s="151">
        <f>Q1843/2</f>
        <v>0.1080246913580247</v>
      </c>
      <c r="S1843" s="53">
        <f>J1843*26.2</f>
        <v>5.0540123456790126E-2</v>
      </c>
      <c r="T1843" s="53">
        <f>(J1843+0.0013889)*26.2</f>
        <v>8.6929303456790119E-2</v>
      </c>
      <c r="U1843" s="53">
        <f>S1843/2</f>
        <v>2.5270061728395063E-2</v>
      </c>
      <c r="V1843" s="53">
        <f>T1843/2</f>
        <v>4.346465172839506E-2</v>
      </c>
      <c r="W1843" s="50">
        <f>RANK(J1843,J:J,1)</f>
        <v>111</v>
      </c>
      <c r="X1843" s="50">
        <f>YEAR(B1843)</f>
        <v>2012</v>
      </c>
      <c r="Y1843" s="50">
        <f>MONTH(B1843)</f>
        <v>12</v>
      </c>
      <c r="Z1843" s="56">
        <f>X1843*100+Y1843</f>
        <v>201212</v>
      </c>
      <c r="AA1843" s="56">
        <f>WEEKNUM(B1843,1)</f>
        <v>51</v>
      </c>
      <c r="AB1843" s="58">
        <f>IF(ISBLANK(B1843)," ",MAX(B1843-B1842-1,0))</f>
        <v>5</v>
      </c>
      <c r="AC1843" s="56">
        <f>DAY(B1843)</f>
        <v>18</v>
      </c>
      <c r="AD1843" s="53">
        <f>U1843+V1843</f>
        <v>6.8734713456790122E-2</v>
      </c>
      <c r="AE1843" s="56">
        <f>IF("1-Swim"=D1843,E1843*46.7,IF("2-Bike"=D1843,E1843,IF("3-Run"=D1843,E1843*4.27,0)))</f>
        <v>11.7</v>
      </c>
    </row>
    <row r="1844" spans="1:31" x14ac:dyDescent="0.25">
      <c r="A1844" s="50">
        <v>1843</v>
      </c>
      <c r="B1844" s="51">
        <v>41261</v>
      </c>
      <c r="C1844" s="75">
        <f>B1844</f>
        <v>41261</v>
      </c>
      <c r="D1844" s="50" t="s">
        <v>1225</v>
      </c>
      <c r="E1844" s="50">
        <v>1.1499999999999999</v>
      </c>
      <c r="F1844" s="50">
        <v>0</v>
      </c>
      <c r="G1844" s="50">
        <v>55</v>
      </c>
      <c r="H1844" s="50">
        <v>0</v>
      </c>
      <c r="I1844" s="53">
        <f>IF(E1844&gt;0,TIME(F1844,G1844,H1844),"")</f>
        <v>3.8194444444444441E-2</v>
      </c>
      <c r="J1844" s="54">
        <f>IF(E1844&gt;0,TIME(F1844,G1844,H1844)/E1844,"")</f>
        <v>3.3212560386473432E-2</v>
      </c>
      <c r="K1844" s="50" t="s">
        <v>1032</v>
      </c>
      <c r="L1844" s="50" t="s">
        <v>1033</v>
      </c>
      <c r="M1844" s="55">
        <f>IF(D1844&gt;0,0.0416666666666667/J1844,"")</f>
        <v>1.2545454545454555</v>
      </c>
      <c r="N1844" s="50">
        <v>0</v>
      </c>
      <c r="O1844" s="50" t="s">
        <v>253</v>
      </c>
      <c r="P1844" s="147" t="s">
        <v>1071</v>
      </c>
      <c r="Q1844" s="151">
        <f>IF("1-Swim"=D1844,J1844*2.4,IF("2-Bike"=D1844,J1844*112,IF("3-Run"=D1844,J1844*26.2,0)))</f>
        <v>7.9710144927536239E-2</v>
      </c>
      <c r="R1844" s="151">
        <f>Q1844/2</f>
        <v>3.9855072463768119E-2</v>
      </c>
      <c r="S1844" s="53">
        <f>J1844*26.2</f>
        <v>0.87016908212560384</v>
      </c>
      <c r="T1844" s="53">
        <f>(J1844+0.0013889)*26.2</f>
        <v>0.90655826212560386</v>
      </c>
      <c r="U1844" s="53">
        <f>S1844/2</f>
        <v>0.43508454106280192</v>
      </c>
      <c r="V1844" s="53">
        <f>T1844/2</f>
        <v>0.45327913106280193</v>
      </c>
      <c r="W1844" s="50">
        <f>RANK(J1844,J:J,1)</f>
        <v>3375</v>
      </c>
      <c r="X1844" s="50">
        <f>YEAR(B1844)</f>
        <v>2012</v>
      </c>
      <c r="Y1844" s="50">
        <f>MONTH(B1844)</f>
        <v>12</v>
      </c>
      <c r="Z1844" s="56">
        <f>X1844*100+Y1844</f>
        <v>201212</v>
      </c>
      <c r="AA1844" s="56">
        <f>WEEKNUM(B1844,1)</f>
        <v>51</v>
      </c>
      <c r="AB1844" s="58">
        <f>IF(ISBLANK(B1844)," ",MAX(B1844-B1843-1,0))</f>
        <v>0</v>
      </c>
      <c r="AC1844" s="56">
        <f>DAY(B1844)</f>
        <v>18</v>
      </c>
      <c r="AD1844" s="53">
        <f>U1844+V1844</f>
        <v>0.88836367212560385</v>
      </c>
      <c r="AE1844" s="56">
        <f>IF("1-Swim"=D1844,E1844*46.7,IF("2-Bike"=D1844,E1844,IF("3-Run"=D1844,E1844*4.27,0)))</f>
        <v>53.704999999999998</v>
      </c>
    </row>
    <row r="1845" spans="1:31" x14ac:dyDescent="0.25">
      <c r="A1845" s="50">
        <v>1844</v>
      </c>
      <c r="B1845" s="51">
        <v>41262</v>
      </c>
      <c r="C1845" s="75">
        <f>B1845</f>
        <v>41262</v>
      </c>
      <c r="D1845" s="50" t="s">
        <v>1225</v>
      </c>
      <c r="E1845" s="50">
        <v>1</v>
      </c>
      <c r="F1845" s="50">
        <v>0</v>
      </c>
      <c r="G1845" s="50">
        <v>29</v>
      </c>
      <c r="H1845" s="50">
        <v>45</v>
      </c>
      <c r="I1845" s="53">
        <f>IF(E1845&gt;0,TIME(F1845,G1845,H1845),"")</f>
        <v>2.0659722222222222E-2</v>
      </c>
      <c r="J1845" s="54">
        <f>IF(E1845&gt;0,TIME(F1845,G1845,H1845)/E1845,"")</f>
        <v>2.0659722222222222E-2</v>
      </c>
      <c r="K1845" s="50" t="s">
        <v>1032</v>
      </c>
      <c r="L1845" s="50" t="s">
        <v>1033</v>
      </c>
      <c r="M1845" s="55">
        <f>IF(D1845&gt;0,0.0416666666666667/J1845,"")</f>
        <v>2.0168067226890773</v>
      </c>
      <c r="N1845" s="50">
        <v>0</v>
      </c>
      <c r="O1845" s="50" t="s">
        <v>253</v>
      </c>
      <c r="P1845" s="143" t="s">
        <v>611</v>
      </c>
      <c r="Q1845" s="151">
        <f>IF("1-Swim"=D1845,J1845*2.4,IF("2-Bike"=D1845,J1845*112,IF("3-Run"=D1845,J1845*26.2,0)))</f>
        <v>4.9583333333333333E-2</v>
      </c>
      <c r="R1845" s="151">
        <f>Q1845/2</f>
        <v>2.4791666666666667E-2</v>
      </c>
      <c r="S1845" s="53">
        <f>J1845*26.2</f>
        <v>0.54128472222222224</v>
      </c>
      <c r="T1845" s="53">
        <f>(J1845+0.0013889)*26.2</f>
        <v>0.57767390222222215</v>
      </c>
      <c r="U1845" s="53">
        <f>S1845/2</f>
        <v>0.27064236111111112</v>
      </c>
      <c r="V1845" s="53">
        <f>T1845/2</f>
        <v>0.28883695111111107</v>
      </c>
      <c r="W1845" s="50">
        <f>RANK(J1845,J:J,1)</f>
        <v>3022</v>
      </c>
      <c r="X1845" s="50">
        <f>YEAR(B1845)</f>
        <v>2012</v>
      </c>
      <c r="Y1845" s="50">
        <f>MONTH(B1845)</f>
        <v>12</v>
      </c>
      <c r="Z1845" s="56">
        <f>X1845*100+Y1845</f>
        <v>201212</v>
      </c>
      <c r="AA1845" s="56">
        <f>WEEKNUM(B1845,1)</f>
        <v>51</v>
      </c>
      <c r="AB1845" s="58">
        <f>IF(ISBLANK(B1845)," ",MAX(B1845-B1844-1,0))</f>
        <v>0</v>
      </c>
      <c r="AC1845" s="56">
        <f>DAY(B1845)</f>
        <v>19</v>
      </c>
      <c r="AD1845" s="53">
        <f>U1845+V1845</f>
        <v>0.55947931222222214</v>
      </c>
      <c r="AE1845" s="56">
        <f>IF("1-Swim"=D1845,E1845*46.7,IF("2-Bike"=D1845,E1845,IF("3-Run"=D1845,E1845*4.27,0)))</f>
        <v>46.7</v>
      </c>
    </row>
    <row r="1846" spans="1:31" x14ac:dyDescent="0.25">
      <c r="A1846" s="50">
        <v>1845</v>
      </c>
      <c r="B1846" s="51">
        <v>41263</v>
      </c>
      <c r="C1846" s="75">
        <f>B1846</f>
        <v>41263</v>
      </c>
      <c r="D1846" s="50" t="s">
        <v>1225</v>
      </c>
      <c r="E1846" s="50">
        <v>1</v>
      </c>
      <c r="F1846" s="50">
        <v>0</v>
      </c>
      <c r="G1846" s="50">
        <v>29</v>
      </c>
      <c r="H1846" s="50">
        <v>15</v>
      </c>
      <c r="I1846" s="53">
        <f>IF(E1846&gt;0,TIME(F1846,G1846,H1846),"")</f>
        <v>2.0312500000000001E-2</v>
      </c>
      <c r="J1846" s="54">
        <f>IF(E1846&gt;0,TIME(F1846,G1846,H1846)/E1846,"")</f>
        <v>2.0312500000000001E-2</v>
      </c>
      <c r="K1846" s="50" t="s">
        <v>1032</v>
      </c>
      <c r="L1846" s="50" t="s">
        <v>1033</v>
      </c>
      <c r="M1846" s="55">
        <f>IF(D1846&gt;0,0.0416666666666667/J1846,"")</f>
        <v>2.0512820512820529</v>
      </c>
      <c r="N1846" s="50">
        <v>0</v>
      </c>
      <c r="O1846" s="50" t="s">
        <v>253</v>
      </c>
      <c r="P1846" s="50" t="s">
        <v>1073</v>
      </c>
      <c r="Q1846" s="151">
        <f>IF("1-Swim"=D1846,J1846*2.4,IF("2-Bike"=D1846,J1846*112,IF("3-Run"=D1846,J1846*26.2,0)))</f>
        <v>4.8750000000000002E-2</v>
      </c>
      <c r="R1846" s="151">
        <f>Q1846/2</f>
        <v>2.4375000000000001E-2</v>
      </c>
      <c r="S1846" s="53">
        <f>J1846*26.2</f>
        <v>0.53218750000000004</v>
      </c>
      <c r="T1846" s="53">
        <f>(J1846+0.0013889)*26.2</f>
        <v>0.56857667999999995</v>
      </c>
      <c r="U1846" s="53">
        <f>S1846/2</f>
        <v>0.26609375000000002</v>
      </c>
      <c r="V1846" s="53">
        <f>T1846/2</f>
        <v>0.28428833999999997</v>
      </c>
      <c r="W1846" s="50">
        <f>RANK(J1846,J:J,1)</f>
        <v>3019</v>
      </c>
      <c r="X1846" s="50">
        <f>YEAR(B1846)</f>
        <v>2012</v>
      </c>
      <c r="Y1846" s="50">
        <f>MONTH(B1846)</f>
        <v>12</v>
      </c>
      <c r="Z1846" s="56">
        <f>X1846*100+Y1846</f>
        <v>201212</v>
      </c>
      <c r="AA1846" s="56">
        <f>WEEKNUM(B1846,1)</f>
        <v>51</v>
      </c>
      <c r="AB1846" s="58">
        <f>IF(ISBLANK(B1846)," ",MAX(B1846-B1842-1,0))</f>
        <v>7</v>
      </c>
      <c r="AC1846" s="56">
        <f>DAY(B1846)</f>
        <v>20</v>
      </c>
      <c r="AD1846" s="53">
        <f>U1846+V1846</f>
        <v>0.55038209000000005</v>
      </c>
      <c r="AE1846" s="56">
        <f>IF("1-Swim"=D1846,E1846*46.7,IF("2-Bike"=D1846,E1846,IF("3-Run"=D1846,E1846*4.27,0)))</f>
        <v>46.7</v>
      </c>
    </row>
    <row r="1847" spans="1:31" x14ac:dyDescent="0.25">
      <c r="A1847" s="50">
        <v>1846</v>
      </c>
      <c r="B1847" s="51">
        <v>41263</v>
      </c>
      <c r="C1847" s="75">
        <f>B1847</f>
        <v>41263</v>
      </c>
      <c r="D1847" s="50" t="s">
        <v>1224</v>
      </c>
      <c r="E1847" s="50">
        <v>10.3</v>
      </c>
      <c r="F1847" s="50">
        <v>0</v>
      </c>
      <c r="G1847" s="50">
        <v>30</v>
      </c>
      <c r="H1847" s="50">
        <v>20</v>
      </c>
      <c r="I1847" s="53">
        <f>IF(E1847&gt;0,TIME(F1847,G1847,H1847),"")</f>
        <v>2.1064814814814814E-2</v>
      </c>
      <c r="J1847" s="54">
        <f>IF(E1847&gt;0,TIME(F1847,G1847,H1847)/E1847,"")</f>
        <v>2.0451276519237683E-3</v>
      </c>
      <c r="K1847" s="50" t="s">
        <v>921</v>
      </c>
      <c r="L1847" s="50" t="s">
        <v>934</v>
      </c>
      <c r="M1847" s="55">
        <f>IF(D1847&gt;0,0.0416666666666667/J1847,"")</f>
        <v>20.37362637362639</v>
      </c>
      <c r="N1847" s="50">
        <v>0</v>
      </c>
      <c r="O1847" s="50" t="s">
        <v>253</v>
      </c>
      <c r="P1847" s="143"/>
      <c r="Q1847" s="151">
        <f>IF("1-Swim"=D1847,J1847*2.4,IF("2-Bike"=D1847,J1847*112,IF("3-Run"=D1847,J1847*26.2,0)))</f>
        <v>0.22905429701546204</v>
      </c>
      <c r="R1847" s="151">
        <f>Q1847/2</f>
        <v>0.11452714850773102</v>
      </c>
      <c r="S1847" s="53">
        <f>J1847*26.2</f>
        <v>5.3582344480402729E-2</v>
      </c>
      <c r="T1847" s="53">
        <f>(J1847+0.0013889)*26.2</f>
        <v>8.9971524480402729E-2</v>
      </c>
      <c r="U1847" s="53">
        <f>S1847/2</f>
        <v>2.6791172240201364E-2</v>
      </c>
      <c r="V1847" s="53">
        <f>T1847/2</f>
        <v>4.4985762240201364E-2</v>
      </c>
      <c r="W1847" s="50">
        <f>RANK(J1847,J:J,1)</f>
        <v>171</v>
      </c>
      <c r="X1847" s="50">
        <f>YEAR(B1847)</f>
        <v>2012</v>
      </c>
      <c r="Y1847" s="50">
        <f>MONTH(B1847)</f>
        <v>12</v>
      </c>
      <c r="Z1847" s="56">
        <f>X1847*100+Y1847</f>
        <v>201212</v>
      </c>
      <c r="AA1847" s="56">
        <f>WEEKNUM(B1847,1)</f>
        <v>51</v>
      </c>
      <c r="AB1847" s="58">
        <f>IF(ISBLANK(B1847)," ",MAX(B1847-B1846-1,0))</f>
        <v>0</v>
      </c>
      <c r="AC1847" s="56">
        <f>DAY(B1847)</f>
        <v>20</v>
      </c>
      <c r="AD1847" s="53">
        <f>U1847+V1847</f>
        <v>7.1776934480402732E-2</v>
      </c>
      <c r="AE1847" s="56">
        <f>IF("1-Swim"=D1847,E1847*46.7,IF("2-Bike"=D1847,E1847,IF("3-Run"=D1847,E1847*4.27,0)))</f>
        <v>10.3</v>
      </c>
    </row>
    <row r="1848" spans="1:31" x14ac:dyDescent="0.25">
      <c r="A1848" s="50">
        <v>1847</v>
      </c>
      <c r="B1848" s="51">
        <v>41264</v>
      </c>
      <c r="C1848" s="75">
        <f>B1848</f>
        <v>41264</v>
      </c>
      <c r="D1848" s="50" t="s">
        <v>1223</v>
      </c>
      <c r="E1848" s="50">
        <v>3</v>
      </c>
      <c r="F1848" s="50">
        <v>0</v>
      </c>
      <c r="G1848" s="50">
        <v>29</v>
      </c>
      <c r="H1848" s="50">
        <v>10</v>
      </c>
      <c r="I1848" s="53">
        <f>IF(E1848&gt;0,TIME(F1848,G1848,H1848),"")</f>
        <v>2.0254629629629629E-2</v>
      </c>
      <c r="J1848" s="54">
        <f>IF(E1848&gt;0,TIME(F1848,G1848,H1848)/E1848,"")</f>
        <v>6.7515432098765428E-3</v>
      </c>
      <c r="K1848" s="50" t="s">
        <v>936</v>
      </c>
      <c r="L1848" s="50" t="s">
        <v>1048</v>
      </c>
      <c r="M1848" s="55">
        <f>IF(D1848&gt;0,0.0416666666666667/J1848,"")</f>
        <v>6.1714285714285761</v>
      </c>
      <c r="N1848" s="50">
        <v>0</v>
      </c>
      <c r="O1848" s="50" t="s">
        <v>253</v>
      </c>
      <c r="Q1848" s="151">
        <f>IF("1-Swim"=D1848,J1848*2.4,IF("2-Bike"=D1848,J1848*112,IF("3-Run"=D1848,J1848*26.2,0)))</f>
        <v>0.17689043209876543</v>
      </c>
      <c r="R1848" s="151">
        <f>Q1848/2</f>
        <v>8.8445216049382713E-2</v>
      </c>
      <c r="S1848" s="53">
        <f>J1848*26.2</f>
        <v>0.17689043209876543</v>
      </c>
      <c r="T1848" s="53">
        <f>(J1848+0.0013889)*26.2</f>
        <v>0.21327961209876539</v>
      </c>
      <c r="U1848" s="53">
        <f>S1848/2</f>
        <v>8.8445216049382713E-2</v>
      </c>
      <c r="V1848" s="53">
        <f>T1848/2</f>
        <v>0.1066398060493827</v>
      </c>
      <c r="W1848" s="50">
        <f>RANK(J1848,J:J,1)</f>
        <v>1252</v>
      </c>
      <c r="X1848" s="50">
        <f>YEAR(B1848)</f>
        <v>2012</v>
      </c>
      <c r="Y1848" s="50">
        <f>MONTH(B1848)</f>
        <v>12</v>
      </c>
      <c r="Z1848" s="56">
        <f>X1848*100+Y1848</f>
        <v>201212</v>
      </c>
      <c r="AA1848" s="56">
        <f>WEEKNUM(B1848,1)</f>
        <v>51</v>
      </c>
      <c r="AB1848" s="58">
        <f>IF(ISBLANK(B1848)," ",MAX(B1848-B1847-1,0))</f>
        <v>0</v>
      </c>
      <c r="AC1848" s="56">
        <f>DAY(B1848)</f>
        <v>21</v>
      </c>
      <c r="AD1848" s="53">
        <f>U1848+V1848</f>
        <v>0.19508502209876541</v>
      </c>
      <c r="AE1848" s="56">
        <f>IF("1-Swim"=D1848,E1848*46.7,IF("2-Bike"=D1848,E1848,IF("3-Run"=D1848,E1848*4.27,0)))</f>
        <v>12.809999999999999</v>
      </c>
    </row>
    <row r="1849" spans="1:31" x14ac:dyDescent="0.25">
      <c r="A1849" s="50">
        <v>1848</v>
      </c>
      <c r="B1849" s="51">
        <v>41269</v>
      </c>
      <c r="C1849" s="75">
        <f>B1849</f>
        <v>41269</v>
      </c>
      <c r="D1849" s="50" t="s">
        <v>1223</v>
      </c>
      <c r="E1849" s="50">
        <v>3.1</v>
      </c>
      <c r="F1849" s="50">
        <v>0</v>
      </c>
      <c r="G1849" s="50">
        <v>30</v>
      </c>
      <c r="H1849" s="50">
        <v>0</v>
      </c>
      <c r="I1849" s="53">
        <f>IF(E1849&gt;0,TIME(F1849,G1849,H1849),"")</f>
        <v>2.0833333333333332E-2</v>
      </c>
      <c r="J1849" s="54">
        <f>IF(E1849&gt;0,TIME(F1849,G1849,H1849)/E1849,"")</f>
        <v>6.720430107526881E-3</v>
      </c>
      <c r="K1849" s="50" t="s">
        <v>1063</v>
      </c>
      <c r="L1849" s="50" t="s">
        <v>17</v>
      </c>
      <c r="M1849" s="55">
        <f>IF(D1849&gt;0,0.0416666666666667/J1849,"")</f>
        <v>6.2000000000000055</v>
      </c>
      <c r="N1849" s="50">
        <v>0</v>
      </c>
      <c r="O1849" s="50" t="s">
        <v>253</v>
      </c>
      <c r="Q1849" s="151">
        <f>IF("1-Swim"=D1849,J1849*2.4,IF("2-Bike"=D1849,J1849*112,IF("3-Run"=D1849,J1849*26.2,0)))</f>
        <v>0.17607526881720428</v>
      </c>
      <c r="R1849" s="151">
        <f>Q1849/2</f>
        <v>8.8037634408602142E-2</v>
      </c>
      <c r="S1849" s="53">
        <f>J1849*26.2</f>
        <v>0.17607526881720428</v>
      </c>
      <c r="T1849" s="53">
        <f>(J1849+0.0013889)*26.2</f>
        <v>0.21246444881720428</v>
      </c>
      <c r="U1849" s="53">
        <f>S1849/2</f>
        <v>8.8037634408602142E-2</v>
      </c>
      <c r="V1849" s="53">
        <f>T1849/2</f>
        <v>0.10623222440860214</v>
      </c>
      <c r="W1849" s="50">
        <f>RANK(J1849,J:J,1)</f>
        <v>1209</v>
      </c>
      <c r="X1849" s="50">
        <f>YEAR(B1849)</f>
        <v>2012</v>
      </c>
      <c r="Y1849" s="50">
        <f>MONTH(B1849)</f>
        <v>12</v>
      </c>
      <c r="Z1849" s="56">
        <f>X1849*100+Y1849</f>
        <v>201212</v>
      </c>
      <c r="AA1849" s="56">
        <f>WEEKNUM(B1849,1)</f>
        <v>52</v>
      </c>
      <c r="AB1849" s="58">
        <f>IF(ISBLANK(B1849)," ",MAX(B1849-B1848-1,0))</f>
        <v>4</v>
      </c>
      <c r="AC1849" s="56">
        <f>DAY(B1849)</f>
        <v>26</v>
      </c>
      <c r="AD1849" s="53">
        <f>U1849+V1849</f>
        <v>0.19426985881720427</v>
      </c>
      <c r="AE1849" s="56">
        <f>IF("1-Swim"=D1849,E1849*46.7,IF("2-Bike"=D1849,E1849,IF("3-Run"=D1849,E1849*4.27,0)))</f>
        <v>13.236999999999998</v>
      </c>
    </row>
    <row r="1850" spans="1:31" x14ac:dyDescent="0.25">
      <c r="A1850" s="50">
        <v>1849</v>
      </c>
      <c r="B1850" s="51">
        <v>41271</v>
      </c>
      <c r="C1850" s="75">
        <f>B1850</f>
        <v>41271</v>
      </c>
      <c r="D1850" s="50" t="s">
        <v>1223</v>
      </c>
      <c r="E1850" s="50">
        <v>3.1</v>
      </c>
      <c r="F1850" s="50">
        <v>0</v>
      </c>
      <c r="G1850" s="50">
        <v>30</v>
      </c>
      <c r="H1850" s="50">
        <v>0</v>
      </c>
      <c r="I1850" s="53">
        <f>IF(E1850&gt;0,TIME(F1850,G1850,H1850),"")</f>
        <v>2.0833333333333332E-2</v>
      </c>
      <c r="J1850" s="54">
        <f>IF(E1850&gt;0,TIME(F1850,G1850,H1850)/E1850,"")</f>
        <v>6.720430107526881E-3</v>
      </c>
      <c r="K1850" s="50" t="s">
        <v>936</v>
      </c>
      <c r="L1850" s="50" t="s">
        <v>1048</v>
      </c>
      <c r="M1850" s="55">
        <f>IF(D1850&gt;0,0.0416666666666667/J1850,"")</f>
        <v>6.2000000000000055</v>
      </c>
      <c r="N1850" s="50">
        <v>0</v>
      </c>
      <c r="O1850" s="50" t="s">
        <v>253</v>
      </c>
      <c r="Q1850" s="151">
        <f>IF("1-Swim"=D1850,J1850*2.4,IF("2-Bike"=D1850,J1850*112,IF("3-Run"=D1850,J1850*26.2,0)))</f>
        <v>0.17607526881720428</v>
      </c>
      <c r="R1850" s="151">
        <f>Q1850/2</f>
        <v>8.8037634408602142E-2</v>
      </c>
      <c r="S1850" s="53">
        <f>J1850*26.2</f>
        <v>0.17607526881720428</v>
      </c>
      <c r="T1850" s="53">
        <f>(J1850+0.0013889)*26.2</f>
        <v>0.21246444881720428</v>
      </c>
      <c r="U1850" s="53">
        <f>S1850/2</f>
        <v>8.8037634408602142E-2</v>
      </c>
      <c r="V1850" s="53">
        <f>T1850/2</f>
        <v>0.10623222440860214</v>
      </c>
      <c r="W1850" s="50">
        <f>RANK(J1850,J:J,1)</f>
        <v>1209</v>
      </c>
      <c r="X1850" s="50">
        <f>YEAR(B1850)</f>
        <v>2012</v>
      </c>
      <c r="Y1850" s="50">
        <f>MONTH(B1850)</f>
        <v>12</v>
      </c>
      <c r="Z1850" s="56">
        <f>X1850*100+Y1850</f>
        <v>201212</v>
      </c>
      <c r="AA1850" s="56">
        <f>WEEKNUM(B1850,1)</f>
        <v>52</v>
      </c>
      <c r="AB1850" s="58">
        <f>IF(ISBLANK(B1850)," ",MAX(B1850-B1849-1,0))</f>
        <v>1</v>
      </c>
      <c r="AC1850" s="56">
        <f>DAY(B1850)</f>
        <v>28</v>
      </c>
      <c r="AD1850" s="53">
        <f>U1850+V1850</f>
        <v>0.19426985881720427</v>
      </c>
      <c r="AE1850" s="56">
        <f>IF("1-Swim"=D1850,E1850*46.7,IF("2-Bike"=D1850,E1850,IF("3-Run"=D1850,E1850*4.27,0)))</f>
        <v>13.236999999999998</v>
      </c>
    </row>
    <row r="1851" spans="1:31" x14ac:dyDescent="0.25">
      <c r="A1851" s="50">
        <v>1850</v>
      </c>
      <c r="B1851" s="51">
        <v>41275</v>
      </c>
      <c r="C1851" s="75">
        <f>B1851</f>
        <v>41275</v>
      </c>
      <c r="D1851" s="50" t="s">
        <v>1223</v>
      </c>
      <c r="E1851" s="50">
        <v>6.87</v>
      </c>
      <c r="F1851" s="50">
        <v>1</v>
      </c>
      <c r="G1851" s="50">
        <v>16</v>
      </c>
      <c r="H1851" s="50">
        <v>34</v>
      </c>
      <c r="I1851" s="53">
        <f>IF(E1851&gt;0,TIME(F1851,G1851,H1851),"")</f>
        <v>5.31712962962963E-2</v>
      </c>
      <c r="J1851" s="54">
        <f>IF(E1851&gt;0,TIME(F1851,G1851,H1851)/E1851,"")</f>
        <v>7.7396355598684571E-3</v>
      </c>
      <c r="K1851" s="50" t="s">
        <v>1063</v>
      </c>
      <c r="L1851" s="50" t="s">
        <v>941</v>
      </c>
      <c r="M1851" s="55">
        <f>IF(D1851&gt;0,0.0416666666666667/J1851,"")</f>
        <v>5.3835437527209438</v>
      </c>
      <c r="N1851" s="50">
        <v>143</v>
      </c>
      <c r="O1851" s="50" t="s">
        <v>330</v>
      </c>
      <c r="Q1851" s="151">
        <f>IF("1-Swim"=D1851,J1851*2.4,IF("2-Bike"=D1851,J1851*112,IF("3-Run"=D1851,J1851*26.2,0)))</f>
        <v>0.20277845166855357</v>
      </c>
      <c r="R1851" s="151">
        <f>Q1851/2</f>
        <v>0.10138922583427679</v>
      </c>
      <c r="S1851" s="53">
        <f>J1851*26.2</f>
        <v>0.20277845166855357</v>
      </c>
      <c r="T1851" s="53">
        <f>(J1851+0.0013889)*26.2</f>
        <v>0.23916763166855357</v>
      </c>
      <c r="U1851" s="53">
        <f>S1851/2</f>
        <v>0.10138922583427679</v>
      </c>
      <c r="V1851" s="53">
        <f>T1851/2</f>
        <v>0.11958381583427678</v>
      </c>
      <c r="W1851" s="50">
        <f>RANK(J1851,J:J,1)</f>
        <v>2267</v>
      </c>
      <c r="X1851" s="50">
        <f>YEAR(B1851)</f>
        <v>2013</v>
      </c>
      <c r="Y1851" s="50">
        <f>MONTH(B1851)</f>
        <v>1</v>
      </c>
      <c r="Z1851" s="56">
        <f>X1851*100+Y1851</f>
        <v>201301</v>
      </c>
      <c r="AA1851" s="56">
        <f>WEEKNUM(B1851,1)</f>
        <v>1</v>
      </c>
      <c r="AB1851" s="58">
        <f>IF(ISBLANK(B1851)," ",MAX(B1851-B1850-1,0))</f>
        <v>3</v>
      </c>
      <c r="AC1851" s="56">
        <f>DAY(B1851)</f>
        <v>1</v>
      </c>
      <c r="AD1851" s="53">
        <f>U1851+V1851</f>
        <v>0.22097304166855358</v>
      </c>
      <c r="AE1851" s="56">
        <f>IF("1-Swim"=D1851,E1851*46.7,IF("2-Bike"=D1851,E1851,IF("3-Run"=D1851,E1851*4.27,0)))</f>
        <v>29.334899999999998</v>
      </c>
    </row>
    <row r="1852" spans="1:31" x14ac:dyDescent="0.25">
      <c r="A1852" s="50">
        <v>1851</v>
      </c>
      <c r="B1852" s="51">
        <v>41276</v>
      </c>
      <c r="C1852" s="75">
        <f>B1852</f>
        <v>41276</v>
      </c>
      <c r="D1852" s="50" t="s">
        <v>1224</v>
      </c>
      <c r="E1852" s="50">
        <v>17.3</v>
      </c>
      <c r="F1852" s="50">
        <v>0</v>
      </c>
      <c r="G1852" s="50">
        <v>40</v>
      </c>
      <c r="H1852" s="50">
        <v>0</v>
      </c>
      <c r="I1852" s="53">
        <f>IF(E1852&gt;0,TIME(F1852,G1852,H1852),"")</f>
        <v>2.7777777777777776E-2</v>
      </c>
      <c r="J1852" s="54">
        <f>IF(E1852&gt;0,TIME(F1852,G1852,H1852)/E1852,"")</f>
        <v>1.6056518946692357E-3</v>
      </c>
      <c r="K1852" s="50" t="s">
        <v>921</v>
      </c>
      <c r="L1852" s="50" t="s">
        <v>1075</v>
      </c>
      <c r="M1852" s="55">
        <f>IF(D1852&gt;0,0.0416666666666667/J1852,"")</f>
        <v>25.950000000000021</v>
      </c>
      <c r="N1852" s="50">
        <v>0</v>
      </c>
      <c r="O1852" s="50" t="s">
        <v>253</v>
      </c>
      <c r="P1852" s="143"/>
      <c r="Q1852" s="151">
        <f>IF("1-Swim"=D1852,J1852*2.4,IF("2-Bike"=D1852,J1852*112,IF("3-Run"=D1852,J1852*26.2,0)))</f>
        <v>0.17983301220295439</v>
      </c>
      <c r="R1852" s="151">
        <f>Q1852/2</f>
        <v>8.9916506101477195E-2</v>
      </c>
      <c r="S1852" s="53">
        <f>J1852*26.2</f>
        <v>4.2068079640333975E-2</v>
      </c>
      <c r="T1852" s="53">
        <f>(J1852+0.0013889)*26.2</f>
        <v>7.8457259640333968E-2</v>
      </c>
      <c r="U1852" s="53">
        <f>S1852/2</f>
        <v>2.1034039820166987E-2</v>
      </c>
      <c r="V1852" s="53">
        <f>T1852/2</f>
        <v>3.9228629820166984E-2</v>
      </c>
      <c r="W1852" s="50">
        <f>RANK(J1852,J:J,1)</f>
        <v>21</v>
      </c>
      <c r="X1852" s="50">
        <f>YEAR(B1852)</f>
        <v>2013</v>
      </c>
      <c r="Y1852" s="50">
        <f>MONTH(B1852)</f>
        <v>1</v>
      </c>
      <c r="Z1852" s="56">
        <f>X1852*100+Y1852</f>
        <v>201301</v>
      </c>
      <c r="AA1852" s="56">
        <f>WEEKNUM(B1852,1)</f>
        <v>1</v>
      </c>
      <c r="AB1852" s="58">
        <f>IF(ISBLANK(B1852)," ",MAX(B1852-B1851-1,0))</f>
        <v>0</v>
      </c>
      <c r="AC1852" s="56">
        <f>DAY(B1852)</f>
        <v>2</v>
      </c>
      <c r="AD1852" s="53">
        <f>U1852+V1852</f>
        <v>6.0262669640333971E-2</v>
      </c>
      <c r="AE1852" s="56">
        <f>IF("1-Swim"=D1852,E1852*46.7,IF("2-Bike"=D1852,E1852,IF("3-Run"=D1852,E1852*4.27,0)))</f>
        <v>17.3</v>
      </c>
    </row>
    <row r="1853" spans="1:31" x14ac:dyDescent="0.25">
      <c r="A1853" s="50">
        <v>1852</v>
      </c>
      <c r="B1853" s="51">
        <v>41277</v>
      </c>
      <c r="C1853" s="75">
        <f>B1853</f>
        <v>41277</v>
      </c>
      <c r="D1853" s="50" t="s">
        <v>1223</v>
      </c>
      <c r="E1853" s="50">
        <v>3.1</v>
      </c>
      <c r="F1853" s="50">
        <v>0</v>
      </c>
      <c r="G1853" s="50">
        <v>28</v>
      </c>
      <c r="H1853" s="50">
        <v>40</v>
      </c>
      <c r="I1853" s="53">
        <f>IF(E1853&gt;0,TIME(F1853,G1853,H1853),"")</f>
        <v>1.9907407407407408E-2</v>
      </c>
      <c r="J1853" s="54">
        <f>IF(E1853&gt;0,TIME(F1853,G1853,H1853)/E1853,"")</f>
        <v>6.4217443249701316E-3</v>
      </c>
      <c r="K1853" s="50" t="s">
        <v>936</v>
      </c>
      <c r="L1853" s="50" t="s">
        <v>920</v>
      </c>
      <c r="M1853" s="55">
        <f>IF(D1853&gt;0,0.0416666666666667/J1853,"")</f>
        <v>6.4883720930232611</v>
      </c>
      <c r="N1853" s="50">
        <v>0</v>
      </c>
      <c r="O1853" s="50" t="s">
        <v>253</v>
      </c>
      <c r="Q1853" s="151">
        <f>IF("1-Swim"=D1853,J1853*2.4,IF("2-Bike"=D1853,J1853*112,IF("3-Run"=D1853,J1853*26.2,0)))</f>
        <v>0.16824970131421743</v>
      </c>
      <c r="R1853" s="151">
        <f>Q1853/2</f>
        <v>8.4124850657108716E-2</v>
      </c>
      <c r="S1853" s="53">
        <f>J1853*26.2</f>
        <v>0.16824970131421743</v>
      </c>
      <c r="T1853" s="53">
        <f>(J1853+0.0013889)*26.2</f>
        <v>0.20463888131421745</v>
      </c>
      <c r="U1853" s="53">
        <f>S1853/2</f>
        <v>8.4124850657108716E-2</v>
      </c>
      <c r="V1853" s="53">
        <f>T1853/2</f>
        <v>0.10231944065710873</v>
      </c>
      <c r="W1853" s="50">
        <f>RANK(J1853,J:J,1)</f>
        <v>947</v>
      </c>
      <c r="X1853" s="50">
        <f>YEAR(B1853)</f>
        <v>2013</v>
      </c>
      <c r="Y1853" s="50">
        <f>MONTH(B1853)</f>
        <v>1</v>
      </c>
      <c r="Z1853" s="56">
        <f>X1853*100+Y1853</f>
        <v>201301</v>
      </c>
      <c r="AA1853" s="56">
        <f>WEEKNUM(B1853,1)</f>
        <v>1</v>
      </c>
      <c r="AB1853" s="58">
        <f>IF(ISBLANK(B1853)," ",MAX(B1853-B1852-1,0))</f>
        <v>0</v>
      </c>
      <c r="AC1853" s="56">
        <f>DAY(B1853)</f>
        <v>3</v>
      </c>
      <c r="AD1853" s="53">
        <f>U1853+V1853</f>
        <v>0.18644429131421744</v>
      </c>
      <c r="AE1853" s="56">
        <f>IF("1-Swim"=D1853,E1853*46.7,IF("2-Bike"=D1853,E1853,IF("3-Run"=D1853,E1853*4.27,0)))</f>
        <v>13.236999999999998</v>
      </c>
    </row>
    <row r="1854" spans="1:31" x14ac:dyDescent="0.25">
      <c r="A1854" s="50">
        <v>1853</v>
      </c>
      <c r="B1854" s="51">
        <v>41279</v>
      </c>
      <c r="C1854" s="75">
        <f>B1854</f>
        <v>41279</v>
      </c>
      <c r="D1854" s="50" t="s">
        <v>1224</v>
      </c>
      <c r="E1854" s="50">
        <v>30</v>
      </c>
      <c r="F1854" s="50">
        <v>2</v>
      </c>
      <c r="G1854" s="50">
        <v>0</v>
      </c>
      <c r="H1854" s="50">
        <v>0</v>
      </c>
      <c r="I1854" s="53">
        <f>IF(E1854&gt;0,TIME(F1854,G1854,H1854),"")</f>
        <v>8.3333333333333329E-2</v>
      </c>
      <c r="J1854" s="54">
        <f>IF(E1854&gt;0,TIME(F1854,G1854,H1854)/E1854,"")</f>
        <v>2.7777777777777775E-3</v>
      </c>
      <c r="K1854" s="50" t="s">
        <v>1076</v>
      </c>
      <c r="L1854" s="50" t="s">
        <v>1077</v>
      </c>
      <c r="M1854" s="55">
        <f>IF(D1854&gt;0,0.0416666666666667/J1854,"")</f>
        <v>15.000000000000014</v>
      </c>
      <c r="N1854" s="50">
        <v>127</v>
      </c>
      <c r="O1854" s="50" t="s">
        <v>253</v>
      </c>
      <c r="P1854" s="143"/>
      <c r="Q1854" s="151">
        <f>IF("1-Swim"=D1854,J1854*2.4,IF("2-Bike"=D1854,J1854*112,IF("3-Run"=D1854,J1854*26.2,0)))</f>
        <v>0.31111111111111106</v>
      </c>
      <c r="R1854" s="151">
        <f>Q1854/2</f>
        <v>0.15555555555555553</v>
      </c>
      <c r="S1854" s="53">
        <f>J1854*26.2</f>
        <v>7.2777777777777761E-2</v>
      </c>
      <c r="T1854" s="53">
        <f>(J1854+0.0013889)*26.2</f>
        <v>0.10916695777777777</v>
      </c>
      <c r="U1854" s="53">
        <f>S1854/2</f>
        <v>3.638888888888888E-2</v>
      </c>
      <c r="V1854" s="53">
        <f>T1854/2</f>
        <v>5.4583478888888884E-2</v>
      </c>
      <c r="W1854" s="50">
        <f>RANK(J1854,J:J,1)</f>
        <v>452</v>
      </c>
      <c r="X1854" s="50">
        <f>YEAR(B1854)</f>
        <v>2013</v>
      </c>
      <c r="Y1854" s="50">
        <f>MONTH(B1854)</f>
        <v>1</v>
      </c>
      <c r="Z1854" s="56">
        <f>X1854*100+Y1854</f>
        <v>201301</v>
      </c>
      <c r="AA1854" s="56">
        <f>WEEKNUM(B1854,1)</f>
        <v>1</v>
      </c>
      <c r="AB1854" s="58">
        <f>IF(ISBLANK(B1854)," ",MAX(B1854-B1853-1,0))</f>
        <v>1</v>
      </c>
      <c r="AC1854" s="56">
        <f>DAY(B1854)</f>
        <v>5</v>
      </c>
      <c r="AD1854" s="53">
        <f>U1854+V1854</f>
        <v>9.0972367777777757E-2</v>
      </c>
      <c r="AE1854" s="56">
        <f>IF("1-Swim"=D1854,E1854*46.7,IF("2-Bike"=D1854,E1854,IF("3-Run"=D1854,E1854*4.27,0)))</f>
        <v>30</v>
      </c>
    </row>
    <row r="1855" spans="1:31" x14ac:dyDescent="0.25">
      <c r="A1855" s="50">
        <v>1854</v>
      </c>
      <c r="B1855" s="51">
        <v>41280</v>
      </c>
      <c r="C1855" s="75">
        <f>B1855</f>
        <v>41280</v>
      </c>
      <c r="D1855" s="50" t="s">
        <v>1223</v>
      </c>
      <c r="E1855" s="50">
        <v>5.25</v>
      </c>
      <c r="F1855" s="50">
        <v>0</v>
      </c>
      <c r="G1855" s="50">
        <v>58</v>
      </c>
      <c r="H1855" s="50">
        <v>27</v>
      </c>
      <c r="I1855" s="53">
        <f>IF(E1855&gt;0,TIME(F1855,G1855,H1855),"")</f>
        <v>4.0590277777777781E-2</v>
      </c>
      <c r="J1855" s="54">
        <f>IF(E1855&gt;0,TIME(F1855,G1855,H1855)/E1855,"")</f>
        <v>7.7314814814814824E-3</v>
      </c>
      <c r="K1855" s="50" t="s">
        <v>936</v>
      </c>
      <c r="L1855" s="50" t="s">
        <v>1078</v>
      </c>
      <c r="M1855" s="55">
        <f>IF(D1855&gt;0,0.0416666666666667/J1855,"")</f>
        <v>5.3892215568862314</v>
      </c>
      <c r="N1855" s="50">
        <v>0</v>
      </c>
      <c r="O1855" s="50" t="s">
        <v>330</v>
      </c>
      <c r="P1855" s="50" t="s">
        <v>1079</v>
      </c>
      <c r="Q1855" s="151">
        <f>IF("1-Swim"=D1855,J1855*2.4,IF("2-Bike"=D1855,J1855*112,IF("3-Run"=D1855,J1855*26.2,0)))</f>
        <v>0.20256481481481484</v>
      </c>
      <c r="R1855" s="151">
        <f>Q1855/2</f>
        <v>0.10128240740740742</v>
      </c>
      <c r="S1855" s="53">
        <f>J1855*26.2</f>
        <v>0.20256481481481484</v>
      </c>
      <c r="T1855" s="53">
        <f>(J1855+0.0013889)*26.2</f>
        <v>0.2389539948148148</v>
      </c>
      <c r="U1855" s="53">
        <f>S1855/2</f>
        <v>0.10128240740740742</v>
      </c>
      <c r="V1855" s="53">
        <f>T1855/2</f>
        <v>0.1194769974074074</v>
      </c>
      <c r="W1855" s="50">
        <f>RANK(J1855,J:J,1)</f>
        <v>2265</v>
      </c>
      <c r="X1855" s="50">
        <f>YEAR(B1855)</f>
        <v>2013</v>
      </c>
      <c r="Y1855" s="50">
        <f>MONTH(B1855)</f>
        <v>1</v>
      </c>
      <c r="Z1855" s="56">
        <f>X1855*100+Y1855</f>
        <v>201301</v>
      </c>
      <c r="AA1855" s="56">
        <f>WEEKNUM(B1855,1)</f>
        <v>2</v>
      </c>
      <c r="AB1855" s="58">
        <f>IF(ISBLANK(B1855)," ",MAX(B1855-B1854-1,0))</f>
        <v>0</v>
      </c>
      <c r="AC1855" s="56">
        <f>DAY(B1855)</f>
        <v>6</v>
      </c>
      <c r="AD1855" s="53">
        <f>U1855+V1855</f>
        <v>0.22075940481481482</v>
      </c>
      <c r="AE1855" s="56">
        <f>IF("1-Swim"=D1855,E1855*46.7,IF("2-Bike"=D1855,E1855,IF("3-Run"=D1855,E1855*4.27,0)))</f>
        <v>22.417499999999997</v>
      </c>
    </row>
    <row r="1856" spans="1:31" x14ac:dyDescent="0.25">
      <c r="A1856" s="50">
        <v>1855</v>
      </c>
      <c r="B1856" s="51">
        <v>41281</v>
      </c>
      <c r="C1856" s="75">
        <f>B1856</f>
        <v>41281</v>
      </c>
      <c r="D1856" s="50" t="s">
        <v>1223</v>
      </c>
      <c r="E1856" s="50">
        <v>3.5</v>
      </c>
      <c r="F1856" s="50">
        <v>0</v>
      </c>
      <c r="G1856" s="50">
        <v>31</v>
      </c>
      <c r="H1856" s="50">
        <v>39</v>
      </c>
      <c r="I1856" s="53">
        <f>IF(E1856&gt;0,TIME(F1856,G1856,H1856),"")</f>
        <v>2.1979166666666664E-2</v>
      </c>
      <c r="J1856" s="54">
        <f>IF(E1856&gt;0,TIME(F1856,G1856,H1856)/E1856,"")</f>
        <v>6.2797619047619043E-3</v>
      </c>
      <c r="K1856" s="50" t="s">
        <v>936</v>
      </c>
      <c r="L1856" s="50" t="s">
        <v>1048</v>
      </c>
      <c r="M1856" s="55">
        <f>IF(D1856&gt;0,0.0416666666666667/J1856,"")</f>
        <v>6.6350710900473988</v>
      </c>
      <c r="N1856" s="50">
        <v>0</v>
      </c>
      <c r="O1856" s="50" t="s">
        <v>253</v>
      </c>
      <c r="P1856" s="50" t="s">
        <v>1080</v>
      </c>
      <c r="Q1856" s="151">
        <f>IF("1-Swim"=D1856,J1856*2.4,IF("2-Bike"=D1856,J1856*112,IF("3-Run"=D1856,J1856*26.2,0)))</f>
        <v>0.1645297619047619</v>
      </c>
      <c r="R1856" s="151">
        <f>Q1856/2</f>
        <v>8.226488095238095E-2</v>
      </c>
      <c r="S1856" s="53">
        <f>J1856*26.2</f>
        <v>0.1645297619047619</v>
      </c>
      <c r="T1856" s="53">
        <f>(J1856+0.0013889)*26.2</f>
        <v>0.20091894190476189</v>
      </c>
      <c r="U1856" s="53">
        <f>S1856/2</f>
        <v>8.226488095238095E-2</v>
      </c>
      <c r="V1856" s="53">
        <f>T1856/2</f>
        <v>0.10045947095238095</v>
      </c>
      <c r="W1856" s="50">
        <f>RANK(J1856,J:J,1)</f>
        <v>884</v>
      </c>
      <c r="X1856" s="50">
        <f>YEAR(B1856)</f>
        <v>2013</v>
      </c>
      <c r="Y1856" s="50">
        <f>MONTH(B1856)</f>
        <v>1</v>
      </c>
      <c r="Z1856" s="56">
        <f>X1856*100+Y1856</f>
        <v>201301</v>
      </c>
      <c r="AA1856" s="56">
        <f>WEEKNUM(B1856,1)</f>
        <v>2</v>
      </c>
      <c r="AB1856" s="58">
        <f>IF(ISBLANK(B1856)," ",MAX(B1856-B1855-1,0))</f>
        <v>0</v>
      </c>
      <c r="AC1856" s="56">
        <f>DAY(B1856)</f>
        <v>7</v>
      </c>
      <c r="AD1856" s="53">
        <f>U1856+V1856</f>
        <v>0.18272435190476188</v>
      </c>
      <c r="AE1856" s="56">
        <f>IF("1-Swim"=D1856,E1856*46.7,IF("2-Bike"=D1856,E1856,IF("3-Run"=D1856,E1856*4.27,0)))</f>
        <v>14.944999999999999</v>
      </c>
    </row>
    <row r="1857" spans="1:31" x14ac:dyDescent="0.25">
      <c r="A1857" s="50">
        <v>1856</v>
      </c>
      <c r="B1857" s="51">
        <v>41282</v>
      </c>
      <c r="C1857" s="75">
        <f>B1857</f>
        <v>41282</v>
      </c>
      <c r="D1857" s="50" t="s">
        <v>1224</v>
      </c>
      <c r="E1857" s="50">
        <v>8.5</v>
      </c>
      <c r="F1857" s="50">
        <v>0</v>
      </c>
      <c r="G1857" s="50">
        <v>24</v>
      </c>
      <c r="H1857" s="50">
        <v>0</v>
      </c>
      <c r="I1857" s="53">
        <f>IF(E1857&gt;0,TIME(F1857,G1857,H1857),"")</f>
        <v>1.6666666666666666E-2</v>
      </c>
      <c r="J1857" s="54">
        <f>IF(E1857&gt;0,TIME(F1857,G1857,H1857)/E1857,"")</f>
        <v>1.9607843137254902E-3</v>
      </c>
      <c r="K1857" s="50" t="s">
        <v>921</v>
      </c>
      <c r="L1857" s="50" t="s">
        <v>934</v>
      </c>
      <c r="M1857" s="55">
        <f>IF(D1857&gt;0,0.0416666666666667/J1857,"")</f>
        <v>21.250000000000018</v>
      </c>
      <c r="N1857" s="50">
        <v>0</v>
      </c>
      <c r="O1857" s="50" t="s">
        <v>253</v>
      </c>
      <c r="Q1857" s="151">
        <f>IF("1-Swim"=D1857,J1857*2.4,IF("2-Bike"=D1857,J1857*112,IF("3-Run"=D1857,J1857*26.2,0)))</f>
        <v>0.2196078431372549</v>
      </c>
      <c r="R1857" s="151">
        <f>Q1857/2</f>
        <v>0.10980392156862745</v>
      </c>
      <c r="S1857" s="53">
        <f>J1857*26.2</f>
        <v>5.137254901960784E-2</v>
      </c>
      <c r="T1857" s="53">
        <f>(J1857+0.0013889)*26.2</f>
        <v>8.776172901960784E-2</v>
      </c>
      <c r="U1857" s="53">
        <f>S1857/2</f>
        <v>2.568627450980392E-2</v>
      </c>
      <c r="V1857" s="53">
        <f>T1857/2</f>
        <v>4.388086450980392E-2</v>
      </c>
      <c r="W1857" s="50">
        <f>RANK(J1857,J:J,1)</f>
        <v>135</v>
      </c>
      <c r="X1857" s="50">
        <f>YEAR(B1857)</f>
        <v>2013</v>
      </c>
      <c r="Y1857" s="50">
        <f>MONTH(B1857)</f>
        <v>1</v>
      </c>
      <c r="Z1857" s="56">
        <f>X1857*100+Y1857</f>
        <v>201301</v>
      </c>
      <c r="AA1857" s="56">
        <f>WEEKNUM(B1857,1)</f>
        <v>2</v>
      </c>
      <c r="AB1857" s="58">
        <f>IF(ISBLANK(B1857)," ",MAX(B1857-B1856-1,0))</f>
        <v>0</v>
      </c>
      <c r="AC1857" s="56">
        <f>DAY(B1857)</f>
        <v>8</v>
      </c>
      <c r="AD1857" s="53">
        <f>U1857+V1857</f>
        <v>6.9567139019607843E-2</v>
      </c>
      <c r="AE1857" s="56">
        <f>IF("1-Swim"=D1857,E1857*46.7,IF("2-Bike"=D1857,E1857,IF("3-Run"=D1857,E1857*4.27,0)))</f>
        <v>8.5</v>
      </c>
    </row>
    <row r="1858" spans="1:31" x14ac:dyDescent="0.25">
      <c r="A1858" s="50">
        <v>1857</v>
      </c>
      <c r="B1858" s="51">
        <v>41283</v>
      </c>
      <c r="C1858" s="75">
        <f>B1858</f>
        <v>41283</v>
      </c>
      <c r="D1858" s="50" t="s">
        <v>513</v>
      </c>
      <c r="E1858" s="50">
        <v>3.1</v>
      </c>
      <c r="F1858" s="50">
        <v>0</v>
      </c>
      <c r="G1858" s="50">
        <v>24</v>
      </c>
      <c r="H1858" s="50">
        <v>56</v>
      </c>
      <c r="I1858" s="53">
        <f>IF(E1858&gt;0,TIME(F1858,G1858,H1858),"")</f>
        <v>1.7314814814814814E-2</v>
      </c>
      <c r="J1858" s="54">
        <f>IF(E1858&gt;0,TIME(F1858,G1858,H1858)/E1858,"")</f>
        <v>5.5854241338112306E-3</v>
      </c>
      <c r="K1858" s="50" t="s">
        <v>1082</v>
      </c>
      <c r="L1858" s="50" t="s">
        <v>1083</v>
      </c>
      <c r="M1858" s="55">
        <f>IF(D1858&gt;0,0.0416666666666667/J1858,"")</f>
        <v>7.4598930481283476</v>
      </c>
      <c r="N1858" s="50">
        <v>0</v>
      </c>
      <c r="O1858" s="50" t="s">
        <v>253</v>
      </c>
      <c r="Q1858" s="151">
        <f>IF("1-Swim"=D1858,J1858*2.4,IF("2-Bike"=D1858,J1858*112,IF("3-Run"=D1858,J1858*26.2,0)))</f>
        <v>0</v>
      </c>
      <c r="R1858" s="151">
        <f>Q1858/2</f>
        <v>0</v>
      </c>
      <c r="S1858" s="53">
        <f>J1858*26.2</f>
        <v>0.14633811230585425</v>
      </c>
      <c r="T1858" s="53">
        <f>(J1858+0.0013889)*26.2</f>
        <v>0.18272729230585424</v>
      </c>
      <c r="U1858" s="53">
        <f>S1858/2</f>
        <v>7.3169056152927126E-2</v>
      </c>
      <c r="V1858" s="53">
        <f>T1858/2</f>
        <v>9.1363646152927122E-2</v>
      </c>
      <c r="W1858" s="50">
        <f>RANK(J1858,J:J,1)</f>
        <v>773</v>
      </c>
      <c r="X1858" s="50">
        <f>YEAR(B1858)</f>
        <v>2013</v>
      </c>
      <c r="Y1858" s="50">
        <f>MONTH(B1858)</f>
        <v>1</v>
      </c>
      <c r="Z1858" s="56">
        <f>X1858*100+Y1858</f>
        <v>201301</v>
      </c>
      <c r="AA1858" s="56">
        <f>WEEKNUM(B1858,1)</f>
        <v>2</v>
      </c>
      <c r="AB1858" s="58">
        <f>IF(ISBLANK(B1858)," ",MAX(B1858-B1857-1,0))</f>
        <v>0</v>
      </c>
      <c r="AC1858" s="56">
        <f>DAY(B1858)</f>
        <v>9</v>
      </c>
      <c r="AD1858" s="53">
        <f>U1858+V1858</f>
        <v>0.16453270230585426</v>
      </c>
      <c r="AE1858" s="56">
        <f>IF("1-Swim"=D1858,E1858*46.7,IF("2-Bike"=D1858,E1858,IF("3-Run"=D1858,E1858*4.27,0)))</f>
        <v>0</v>
      </c>
    </row>
    <row r="1859" spans="1:31" x14ac:dyDescent="0.25">
      <c r="A1859" s="50">
        <v>1858</v>
      </c>
      <c r="B1859" s="51">
        <v>41284</v>
      </c>
      <c r="C1859" s="75">
        <f>B1859</f>
        <v>41284</v>
      </c>
      <c r="D1859" s="50" t="s">
        <v>1224</v>
      </c>
      <c r="E1859" s="50">
        <v>12.7</v>
      </c>
      <c r="F1859" s="50">
        <v>0</v>
      </c>
      <c r="G1859" s="50">
        <v>30</v>
      </c>
      <c r="H1859" s="50">
        <v>0</v>
      </c>
      <c r="I1859" s="53">
        <f>IF(E1859&gt;0,TIME(F1859,G1859,H1859),"")</f>
        <v>2.0833333333333332E-2</v>
      </c>
      <c r="J1859" s="54">
        <f>IF(E1859&gt;0,TIME(F1859,G1859,H1859)/E1859,"")</f>
        <v>1.6404199475065617E-3</v>
      </c>
      <c r="K1859" s="50" t="s">
        <v>921</v>
      </c>
      <c r="L1859" s="50" t="s">
        <v>1081</v>
      </c>
      <c r="M1859" s="55">
        <f>IF(D1859&gt;0,0.0416666666666667/J1859,"")</f>
        <v>25.40000000000002</v>
      </c>
      <c r="N1859" s="50">
        <v>132</v>
      </c>
      <c r="O1859" s="50" t="s">
        <v>253</v>
      </c>
      <c r="P1859" s="143"/>
      <c r="Q1859" s="151">
        <f>IF("1-Swim"=D1859,J1859*2.4,IF("2-Bike"=D1859,J1859*112,IF("3-Run"=D1859,J1859*26.2,0)))</f>
        <v>0.18372703412073491</v>
      </c>
      <c r="R1859" s="151">
        <f>Q1859/2</f>
        <v>9.1863517060367453E-2</v>
      </c>
      <c r="S1859" s="53">
        <f>J1859*26.2</f>
        <v>4.2979002624671914E-2</v>
      </c>
      <c r="T1859" s="53">
        <f>(J1859+0.0013889)*26.2</f>
        <v>7.9368182624671921E-2</v>
      </c>
      <c r="U1859" s="53">
        <f>S1859/2</f>
        <v>2.1489501312335957E-2</v>
      </c>
      <c r="V1859" s="53">
        <f>T1859/2</f>
        <v>3.968409131233596E-2</v>
      </c>
      <c r="W1859" s="50">
        <f>RANK(J1859,J:J,1)</f>
        <v>24</v>
      </c>
      <c r="X1859" s="50">
        <f>YEAR(B1859)</f>
        <v>2013</v>
      </c>
      <c r="Y1859" s="50">
        <f>MONTH(B1859)</f>
        <v>1</v>
      </c>
      <c r="Z1859" s="56">
        <f>X1859*100+Y1859</f>
        <v>201301</v>
      </c>
      <c r="AA1859" s="56">
        <f>WEEKNUM(B1859,1)</f>
        <v>2</v>
      </c>
      <c r="AB1859" s="58">
        <f>IF(ISBLANK(B1859)," ",MAX(B1859-B1858-1,0))</f>
        <v>0</v>
      </c>
      <c r="AC1859" s="56">
        <f>DAY(B1859)</f>
        <v>10</v>
      </c>
      <c r="AD1859" s="53">
        <f>U1859+V1859</f>
        <v>6.1173592624671917E-2</v>
      </c>
      <c r="AE1859" s="56">
        <f>IF("1-Swim"=D1859,E1859*46.7,IF("2-Bike"=D1859,E1859,IF("3-Run"=D1859,E1859*4.27,0)))</f>
        <v>12.7</v>
      </c>
    </row>
    <row r="1860" spans="1:31" x14ac:dyDescent="0.25">
      <c r="A1860" s="50">
        <v>1859</v>
      </c>
      <c r="B1860" s="51">
        <v>41284</v>
      </c>
      <c r="C1860" s="75">
        <f>B1860</f>
        <v>41284</v>
      </c>
      <c r="D1860" s="50" t="s">
        <v>1223</v>
      </c>
      <c r="E1860" s="50">
        <v>1.05</v>
      </c>
      <c r="F1860" s="50">
        <v>0</v>
      </c>
      <c r="G1860" s="50">
        <v>10</v>
      </c>
      <c r="H1860" s="50">
        <v>1</v>
      </c>
      <c r="I1860" s="53">
        <f>IF(E1860&gt;0,TIME(F1860,G1860,H1860),"")</f>
        <v>6.9560185185185185E-3</v>
      </c>
      <c r="J1860" s="54">
        <f>IF(E1860&gt;0,TIME(F1860,G1860,H1860)/E1860,"")</f>
        <v>6.6247795414462081E-3</v>
      </c>
      <c r="K1860" s="50" t="s">
        <v>936</v>
      </c>
      <c r="L1860" s="50" t="s">
        <v>1048</v>
      </c>
      <c r="M1860" s="55">
        <f>IF(D1860&gt;0,0.0416666666666667/J1860,"")</f>
        <v>6.2895174708818686</v>
      </c>
      <c r="N1860" s="50">
        <v>153</v>
      </c>
      <c r="O1860" s="50" t="s">
        <v>253</v>
      </c>
      <c r="Q1860" s="151">
        <f>IF("1-Swim"=D1860,J1860*2.4,IF("2-Bike"=D1860,J1860*112,IF("3-Run"=D1860,J1860*26.2,0)))</f>
        <v>0.17356922398589064</v>
      </c>
      <c r="R1860" s="151">
        <f>Q1860/2</f>
        <v>8.6784611992945321E-2</v>
      </c>
      <c r="S1860" s="53">
        <f>J1860*26.2</f>
        <v>0.17356922398589064</v>
      </c>
      <c r="T1860" s="53">
        <f>(J1860+0.0013889)*26.2</f>
        <v>0.20995840398589066</v>
      </c>
      <c r="U1860" s="53">
        <f>S1860/2</f>
        <v>8.6784611992945321E-2</v>
      </c>
      <c r="V1860" s="53">
        <f>T1860/2</f>
        <v>0.10497920199294533</v>
      </c>
      <c r="W1860" s="50">
        <f>RANK(J1860,J:J,1)</f>
        <v>1119</v>
      </c>
      <c r="X1860" s="50">
        <f>YEAR(B1860)</f>
        <v>2013</v>
      </c>
      <c r="Y1860" s="50">
        <f>MONTH(B1860)</f>
        <v>1</v>
      </c>
      <c r="Z1860" s="56">
        <f>X1860*100+Y1860</f>
        <v>201301</v>
      </c>
      <c r="AA1860" s="56">
        <f>WEEKNUM(B1860,1)</f>
        <v>2</v>
      </c>
      <c r="AB1860" s="58">
        <f>IF(ISBLANK(B1860)," ",MAX(B1860-B1859-1,0))</f>
        <v>0</v>
      </c>
      <c r="AC1860" s="56">
        <f>DAY(B1860)</f>
        <v>10</v>
      </c>
      <c r="AD1860" s="53">
        <f>U1860+V1860</f>
        <v>0.19176381398589065</v>
      </c>
      <c r="AE1860" s="56">
        <f>IF("1-Swim"=D1860,E1860*46.7,IF("2-Bike"=D1860,E1860,IF("3-Run"=D1860,E1860*4.27,0)))</f>
        <v>4.4834999999999994</v>
      </c>
    </row>
    <row r="1861" spans="1:31" x14ac:dyDescent="0.25">
      <c r="A1861" s="50">
        <v>1860</v>
      </c>
      <c r="B1861" s="51">
        <v>41285</v>
      </c>
      <c r="C1861" s="75">
        <f>B1861</f>
        <v>41285</v>
      </c>
      <c r="D1861" s="50" t="s">
        <v>1223</v>
      </c>
      <c r="E1861" s="50">
        <v>2.1</v>
      </c>
      <c r="F1861" s="50">
        <v>0</v>
      </c>
      <c r="G1861" s="50">
        <v>20</v>
      </c>
      <c r="H1861" s="50">
        <v>0</v>
      </c>
      <c r="I1861" s="53">
        <f>IF(E1861&gt;0,TIME(F1861,G1861,H1861),"")</f>
        <v>1.3888888888888888E-2</v>
      </c>
      <c r="J1861" s="54">
        <f>IF(E1861&gt;0,TIME(F1861,G1861,H1861)/E1861,"")</f>
        <v>6.6137566137566134E-3</v>
      </c>
      <c r="K1861" s="50" t="s">
        <v>936</v>
      </c>
      <c r="L1861" s="50" t="s">
        <v>1048</v>
      </c>
      <c r="M1861" s="55">
        <f>IF(D1861&gt;0,0.0416666666666667/J1861,"")</f>
        <v>6.3000000000000052</v>
      </c>
      <c r="N1861" s="50">
        <v>0</v>
      </c>
      <c r="O1861" s="50" t="s">
        <v>253</v>
      </c>
      <c r="P1861" s="143"/>
      <c r="Q1861" s="151">
        <f>IF("1-Swim"=D1861,J1861*2.4,IF("2-Bike"=D1861,J1861*112,IF("3-Run"=D1861,J1861*26.2,0)))</f>
        <v>0.17328042328042326</v>
      </c>
      <c r="R1861" s="151">
        <f>Q1861/2</f>
        <v>8.6640211640211628E-2</v>
      </c>
      <c r="S1861" s="53">
        <f>J1861*26.2</f>
        <v>0.17328042328042326</v>
      </c>
      <c r="T1861" s="53">
        <f>(J1861+0.0013889)*26.2</f>
        <v>0.20966960328042328</v>
      </c>
      <c r="U1861" s="53">
        <f>S1861/2</f>
        <v>8.6640211640211628E-2</v>
      </c>
      <c r="V1861" s="53">
        <f>T1861/2</f>
        <v>0.10483480164021164</v>
      </c>
      <c r="W1861" s="50">
        <f>RANK(J1861,J:J,1)</f>
        <v>1107</v>
      </c>
      <c r="X1861" s="50">
        <f>YEAR(B1861)</f>
        <v>2013</v>
      </c>
      <c r="Y1861" s="50">
        <f>MONTH(B1861)</f>
        <v>1</v>
      </c>
      <c r="Z1861" s="56">
        <f>X1861*100+Y1861</f>
        <v>201301</v>
      </c>
      <c r="AA1861" s="56">
        <f>WEEKNUM(B1861,1)</f>
        <v>2</v>
      </c>
      <c r="AB1861" s="58">
        <f>IF(ISBLANK(B1861)," ",MAX(B1861-B1860-1,0))</f>
        <v>0</v>
      </c>
      <c r="AC1861" s="56">
        <f>DAY(B1861)</f>
        <v>11</v>
      </c>
      <c r="AD1861" s="53">
        <f>U1861+V1861</f>
        <v>0.19147501328042327</v>
      </c>
      <c r="AE1861" s="56">
        <f>IF("1-Swim"=D1861,E1861*46.7,IF("2-Bike"=D1861,E1861,IF("3-Run"=D1861,E1861*4.27,0)))</f>
        <v>8.9669999999999987</v>
      </c>
    </row>
    <row r="1862" spans="1:31" x14ac:dyDescent="0.25">
      <c r="A1862" s="50">
        <v>1861</v>
      </c>
      <c r="B1862" s="51">
        <v>41286</v>
      </c>
      <c r="C1862" s="75">
        <f>B1862</f>
        <v>41286</v>
      </c>
      <c r="D1862" s="50" t="s">
        <v>1224</v>
      </c>
      <c r="E1862" s="50">
        <v>20</v>
      </c>
      <c r="F1862" s="50">
        <v>1</v>
      </c>
      <c r="G1862" s="50">
        <v>30</v>
      </c>
      <c r="H1862" s="50">
        <v>0</v>
      </c>
      <c r="I1862" s="53">
        <f>IF(E1862&gt;0,TIME(F1862,G1862,H1862),"")</f>
        <v>6.25E-2</v>
      </c>
      <c r="J1862" s="54">
        <f>IF(E1862&gt;0,TIME(F1862,G1862,H1862)/E1862,"")</f>
        <v>3.1250000000000002E-3</v>
      </c>
      <c r="K1862" s="50" t="s">
        <v>1076</v>
      </c>
      <c r="L1862" s="50" t="s">
        <v>1084</v>
      </c>
      <c r="M1862" s="55">
        <f>IF(D1862&gt;0,0.0416666666666667/J1862,"")</f>
        <v>13.333333333333343</v>
      </c>
      <c r="N1862" s="50">
        <v>0</v>
      </c>
      <c r="O1862" s="50" t="s">
        <v>253</v>
      </c>
      <c r="Q1862" s="151">
        <f>IF("1-Swim"=D1862,J1862*2.4,IF("2-Bike"=D1862,J1862*112,IF("3-Run"=D1862,J1862*26.2,0)))</f>
        <v>0.35000000000000003</v>
      </c>
      <c r="R1862" s="151">
        <f>Q1862/2</f>
        <v>0.17500000000000002</v>
      </c>
      <c r="S1862" s="53">
        <f>J1862*26.2</f>
        <v>8.1875000000000003E-2</v>
      </c>
      <c r="T1862" s="53">
        <f>(J1862+0.0013889)*26.2</f>
        <v>0.11826418000000001</v>
      </c>
      <c r="U1862" s="53">
        <f>S1862/2</f>
        <v>4.0937500000000002E-2</v>
      </c>
      <c r="V1862" s="53">
        <f>T1862/2</f>
        <v>5.9132090000000005E-2</v>
      </c>
      <c r="W1862" s="50">
        <f>RANK(J1862,J:J,1)</f>
        <v>624</v>
      </c>
      <c r="X1862" s="50">
        <f>YEAR(B1862)</f>
        <v>2013</v>
      </c>
      <c r="Y1862" s="50">
        <f>MONTH(B1862)</f>
        <v>1</v>
      </c>
      <c r="Z1862" s="56">
        <f>X1862*100+Y1862</f>
        <v>201301</v>
      </c>
      <c r="AA1862" s="56">
        <f>WEEKNUM(B1862,1)</f>
        <v>2</v>
      </c>
      <c r="AB1862" s="58">
        <f>IF(ISBLANK(B1862)," ",MAX(B1862-B1861-1,0))</f>
        <v>0</v>
      </c>
      <c r="AC1862" s="56">
        <f>DAY(B1862)</f>
        <v>12</v>
      </c>
      <c r="AD1862" s="53">
        <f>U1862+V1862</f>
        <v>0.10006959000000001</v>
      </c>
      <c r="AE1862" s="56">
        <f>IF("1-Swim"=D1862,E1862*46.7,IF("2-Bike"=D1862,E1862,IF("3-Run"=D1862,E1862*4.27,0)))</f>
        <v>20</v>
      </c>
    </row>
    <row r="1863" spans="1:31" x14ac:dyDescent="0.25">
      <c r="A1863" s="50">
        <v>1862</v>
      </c>
      <c r="B1863" s="51">
        <v>41287</v>
      </c>
      <c r="C1863" s="75">
        <f>B1863</f>
        <v>41287</v>
      </c>
      <c r="D1863" s="50" t="s">
        <v>1223</v>
      </c>
      <c r="E1863" s="50">
        <v>6.87</v>
      </c>
      <c r="F1863" s="50">
        <v>1</v>
      </c>
      <c r="G1863" s="50">
        <v>13</v>
      </c>
      <c r="H1863" s="50">
        <v>9</v>
      </c>
      <c r="I1863" s="53">
        <f>IF(E1863&gt;0,TIME(F1863,G1863,H1863),"")</f>
        <v>5.0798611111111114E-2</v>
      </c>
      <c r="J1863" s="54">
        <f>IF(E1863&gt;0,TIME(F1863,G1863,H1863)/E1863,"")</f>
        <v>7.3942665372796383E-3</v>
      </c>
      <c r="K1863" s="50" t="s">
        <v>1063</v>
      </c>
      <c r="L1863" s="50" t="s">
        <v>941</v>
      </c>
      <c r="M1863" s="55">
        <f>IF(D1863&gt;0,0.0416666666666667/J1863,"")</f>
        <v>5.634996582365007</v>
      </c>
      <c r="N1863" s="50">
        <v>0</v>
      </c>
      <c r="O1863" s="50" t="s">
        <v>198</v>
      </c>
      <c r="P1863" s="50" t="s">
        <v>1085</v>
      </c>
      <c r="Q1863" s="151">
        <f>IF("1-Swim"=D1863,J1863*2.4,IF("2-Bike"=D1863,J1863*112,IF("3-Run"=D1863,J1863*26.2,0)))</f>
        <v>0.19372978327672652</v>
      </c>
      <c r="R1863" s="151">
        <f>Q1863/2</f>
        <v>9.686489163836326E-2</v>
      </c>
      <c r="S1863" s="53">
        <f>J1863*26.2</f>
        <v>0.19372978327672652</v>
      </c>
      <c r="T1863" s="53">
        <f>(J1863+0.0013889)*26.2</f>
        <v>0.23011896327672651</v>
      </c>
      <c r="U1863" s="53">
        <f>S1863/2</f>
        <v>9.686489163836326E-2</v>
      </c>
      <c r="V1863" s="53">
        <f>T1863/2</f>
        <v>0.11505948163836326</v>
      </c>
      <c r="W1863" s="50">
        <f>RANK(J1863,J:J,1)</f>
        <v>1967</v>
      </c>
      <c r="X1863" s="50">
        <f>YEAR(B1863)</f>
        <v>2013</v>
      </c>
      <c r="Y1863" s="50">
        <f>MONTH(B1863)</f>
        <v>1</v>
      </c>
      <c r="Z1863" s="56">
        <f>X1863*100+Y1863</f>
        <v>201301</v>
      </c>
      <c r="AA1863" s="56">
        <f>WEEKNUM(B1863,1)</f>
        <v>3</v>
      </c>
      <c r="AB1863" s="58">
        <f>IF(ISBLANK(B1863)," ",MAX(B1863-B1862-1,0))</f>
        <v>0</v>
      </c>
      <c r="AC1863" s="56">
        <f>DAY(B1863)</f>
        <v>13</v>
      </c>
      <c r="AD1863" s="53">
        <f>U1863+V1863</f>
        <v>0.21192437327672653</v>
      </c>
      <c r="AE1863" s="56">
        <f>IF("1-Swim"=D1863,E1863*46.7,IF("2-Bike"=D1863,E1863,IF("3-Run"=D1863,E1863*4.27,0)))</f>
        <v>29.334899999999998</v>
      </c>
    </row>
    <row r="1864" spans="1:31" x14ac:dyDescent="0.25">
      <c r="A1864" s="50">
        <v>1863</v>
      </c>
      <c r="B1864" s="51">
        <v>41288</v>
      </c>
      <c r="C1864" s="75">
        <f>B1864</f>
        <v>41288</v>
      </c>
      <c r="D1864" s="50" t="s">
        <v>1223</v>
      </c>
      <c r="E1864" s="50">
        <v>3</v>
      </c>
      <c r="F1864" s="50">
        <v>0</v>
      </c>
      <c r="G1864" s="50">
        <v>27</v>
      </c>
      <c r="H1864" s="50">
        <v>36</v>
      </c>
      <c r="I1864" s="53">
        <f>IF(E1864&gt;0,TIME(F1864,G1864,H1864),"")</f>
        <v>1.9166666666666669E-2</v>
      </c>
      <c r="J1864" s="54">
        <f>IF(E1864&gt;0,TIME(F1864,G1864,H1864)/E1864,"")</f>
        <v>6.3888888888888893E-3</v>
      </c>
      <c r="K1864" s="50" t="s">
        <v>936</v>
      </c>
      <c r="L1864" s="50" t="s">
        <v>1048</v>
      </c>
      <c r="M1864" s="55">
        <f>IF(D1864&gt;0,0.0416666666666667/J1864,"")</f>
        <v>6.5217391304347876</v>
      </c>
      <c r="N1864" s="50">
        <v>0</v>
      </c>
      <c r="O1864" s="50" t="s">
        <v>253</v>
      </c>
      <c r="Q1864" s="151">
        <f>IF("1-Swim"=D1864,J1864*2.4,IF("2-Bike"=D1864,J1864*112,IF("3-Run"=D1864,J1864*26.2,0)))</f>
        <v>0.16738888888888889</v>
      </c>
      <c r="R1864" s="151">
        <f>Q1864/2</f>
        <v>8.3694444444444446E-2</v>
      </c>
      <c r="S1864" s="53">
        <f>J1864*26.2</f>
        <v>0.16738888888888889</v>
      </c>
      <c r="T1864" s="53">
        <f>(J1864+0.0013889)*26.2</f>
        <v>0.20377806888888889</v>
      </c>
      <c r="U1864" s="53">
        <f>S1864/2</f>
        <v>8.3694444444444446E-2</v>
      </c>
      <c r="V1864" s="53">
        <f>T1864/2</f>
        <v>0.10188903444444444</v>
      </c>
      <c r="W1864" s="50">
        <f>RANK(J1864,J:J,1)</f>
        <v>929</v>
      </c>
      <c r="X1864" s="50">
        <f>YEAR(B1864)</f>
        <v>2013</v>
      </c>
      <c r="Y1864" s="50">
        <f>MONTH(B1864)</f>
        <v>1</v>
      </c>
      <c r="Z1864" s="56">
        <f>X1864*100+Y1864</f>
        <v>201301</v>
      </c>
      <c r="AA1864" s="56">
        <f>WEEKNUM(B1864,1)</f>
        <v>3</v>
      </c>
      <c r="AB1864" s="58">
        <f>IF(ISBLANK(B1864)," ",MAX(B1864-B1863-1,0))</f>
        <v>0</v>
      </c>
      <c r="AC1864" s="56">
        <f>DAY(B1864)</f>
        <v>14</v>
      </c>
      <c r="AD1864" s="53">
        <f>U1864+V1864</f>
        <v>0.18558347888888888</v>
      </c>
      <c r="AE1864" s="56">
        <f>IF("1-Swim"=D1864,E1864*46.7,IF("2-Bike"=D1864,E1864,IF("3-Run"=D1864,E1864*4.27,0)))</f>
        <v>12.809999999999999</v>
      </c>
    </row>
    <row r="1865" spans="1:31" x14ac:dyDescent="0.25">
      <c r="A1865" s="50">
        <v>1864</v>
      </c>
      <c r="B1865" s="51">
        <v>41292</v>
      </c>
      <c r="C1865" s="75">
        <f>B1865</f>
        <v>41292</v>
      </c>
      <c r="D1865" s="50" t="s">
        <v>1223</v>
      </c>
      <c r="E1865" s="50">
        <v>2.1800000000000002</v>
      </c>
      <c r="F1865" s="50">
        <v>0</v>
      </c>
      <c r="G1865" s="50">
        <v>20</v>
      </c>
      <c r="H1865" s="50">
        <v>0</v>
      </c>
      <c r="I1865" s="53">
        <f>IF(E1865&gt;0,TIME(F1865,G1865,H1865),"")</f>
        <v>1.3888888888888888E-2</v>
      </c>
      <c r="J1865" s="54">
        <f>IF(E1865&gt;0,TIME(F1865,G1865,H1865)/E1865,"")</f>
        <v>6.3710499490316E-3</v>
      </c>
      <c r="K1865" s="50" t="s">
        <v>1022</v>
      </c>
      <c r="L1865" s="50" t="s">
        <v>1086</v>
      </c>
      <c r="M1865" s="55">
        <f>IF(D1865&gt;0,0.0416666666666667/J1865,"")</f>
        <v>6.5400000000000054</v>
      </c>
      <c r="N1865" s="50">
        <v>0</v>
      </c>
      <c r="O1865" s="50" t="s">
        <v>253</v>
      </c>
      <c r="Q1865" s="151">
        <f>IF("1-Swim"=D1865,J1865*2.4,IF("2-Bike"=D1865,J1865*112,IF("3-Run"=D1865,J1865*26.2,0)))</f>
        <v>0.1669215086646279</v>
      </c>
      <c r="R1865" s="151">
        <f>Q1865/2</f>
        <v>8.3460754332313952E-2</v>
      </c>
      <c r="S1865" s="53">
        <f>J1865*26.2</f>
        <v>0.1669215086646279</v>
      </c>
      <c r="T1865" s="53">
        <f>(J1865+0.0013889)*26.2</f>
        <v>0.20331068866462793</v>
      </c>
      <c r="U1865" s="53">
        <f>S1865/2</f>
        <v>8.3460754332313952E-2</v>
      </c>
      <c r="V1865" s="53">
        <f>T1865/2</f>
        <v>0.10165534433231396</v>
      </c>
      <c r="W1865" s="50">
        <f>RANK(J1865,J:J,1)</f>
        <v>922</v>
      </c>
      <c r="X1865" s="50">
        <f>YEAR(B1865)</f>
        <v>2013</v>
      </c>
      <c r="Y1865" s="50">
        <f>MONTH(B1865)</f>
        <v>1</v>
      </c>
      <c r="Z1865" s="56">
        <f>X1865*100+Y1865</f>
        <v>201301</v>
      </c>
      <c r="AA1865" s="56">
        <f>WEEKNUM(B1865,1)</f>
        <v>3</v>
      </c>
      <c r="AB1865" s="58">
        <f>IF(ISBLANK(B1865)," ",MAX(B1865-B1864-1,0))</f>
        <v>3</v>
      </c>
      <c r="AC1865" s="56">
        <f>DAY(B1865)</f>
        <v>18</v>
      </c>
      <c r="AD1865" s="53">
        <f>U1865+V1865</f>
        <v>0.18511609866462791</v>
      </c>
      <c r="AE1865" s="56">
        <f>IF("1-Swim"=D1865,E1865*46.7,IF("2-Bike"=D1865,E1865,IF("3-Run"=D1865,E1865*4.27,0)))</f>
        <v>9.3086000000000002</v>
      </c>
    </row>
    <row r="1866" spans="1:31" x14ac:dyDescent="0.25">
      <c r="A1866" s="50">
        <v>1865</v>
      </c>
      <c r="B1866" s="51">
        <v>41293</v>
      </c>
      <c r="C1866" s="75">
        <f>B1866</f>
        <v>41293</v>
      </c>
      <c r="D1866" s="50" t="s">
        <v>1224</v>
      </c>
      <c r="E1866" s="50">
        <v>30</v>
      </c>
      <c r="F1866" s="50">
        <v>1</v>
      </c>
      <c r="G1866" s="50">
        <v>45</v>
      </c>
      <c r="H1866" s="50">
        <v>0</v>
      </c>
      <c r="I1866" s="53">
        <f>IF(E1866&gt;0,TIME(F1866,G1866,H1866),"")</f>
        <v>7.2916666666666671E-2</v>
      </c>
      <c r="J1866" s="54">
        <f>IF(E1866&gt;0,TIME(F1866,G1866,H1866)/E1866,"")</f>
        <v>2.4305555555555556E-3</v>
      </c>
      <c r="K1866" s="50" t="s">
        <v>1076</v>
      </c>
      <c r="L1866" s="50" t="s">
        <v>1087</v>
      </c>
      <c r="M1866" s="55">
        <f>IF(D1866&gt;0,0.0416666666666667/J1866,"")</f>
        <v>17.142857142857157</v>
      </c>
      <c r="N1866" s="50">
        <v>0</v>
      </c>
      <c r="O1866" s="50" t="s">
        <v>253</v>
      </c>
      <c r="Q1866" s="151">
        <f>IF("1-Swim"=D1866,J1866*2.4,IF("2-Bike"=D1866,J1866*112,IF("3-Run"=D1866,J1866*26.2,0)))</f>
        <v>0.27222222222222225</v>
      </c>
      <c r="R1866" s="151">
        <f>Q1866/2</f>
        <v>0.13611111111111113</v>
      </c>
      <c r="S1866" s="53">
        <f>J1866*26.2</f>
        <v>6.368055555555556E-2</v>
      </c>
      <c r="T1866" s="53">
        <f>(J1866+0.0013889)*26.2</f>
        <v>0.10006973555555555</v>
      </c>
      <c r="U1866" s="53">
        <f>S1866/2</f>
        <v>3.184027777777778E-2</v>
      </c>
      <c r="V1866" s="53">
        <f>T1866/2</f>
        <v>5.0034867777777776E-2</v>
      </c>
      <c r="W1866" s="50">
        <f>RANK(J1866,J:J,1)</f>
        <v>278</v>
      </c>
      <c r="X1866" s="50">
        <f>YEAR(B1866)</f>
        <v>2013</v>
      </c>
      <c r="Y1866" s="50">
        <f>MONTH(B1866)</f>
        <v>1</v>
      </c>
      <c r="Z1866" s="56">
        <f>X1866*100+Y1866</f>
        <v>201301</v>
      </c>
      <c r="AA1866" s="56">
        <f>WEEKNUM(B1866,1)</f>
        <v>3</v>
      </c>
      <c r="AB1866" s="58">
        <f>IF(ISBLANK(B1866)," ",MAX(B1866-B1865-1,0))</f>
        <v>0</v>
      </c>
      <c r="AC1866" s="56">
        <f>DAY(B1866)</f>
        <v>19</v>
      </c>
      <c r="AD1866" s="53">
        <f>U1866+V1866</f>
        <v>8.1875145555555556E-2</v>
      </c>
      <c r="AE1866" s="56">
        <f>IF("1-Swim"=D1866,E1866*46.7,IF("2-Bike"=D1866,E1866,IF("3-Run"=D1866,E1866*4.27,0)))</f>
        <v>30</v>
      </c>
    </row>
    <row r="1867" spans="1:31" x14ac:dyDescent="0.25">
      <c r="A1867" s="50">
        <v>1866</v>
      </c>
      <c r="B1867" s="51">
        <v>41294</v>
      </c>
      <c r="C1867" s="75">
        <f>B1867</f>
        <v>41294</v>
      </c>
      <c r="D1867" s="50" t="s">
        <v>1223</v>
      </c>
      <c r="E1867" s="50">
        <v>6</v>
      </c>
      <c r="F1867" s="50">
        <v>1</v>
      </c>
      <c r="G1867" s="50">
        <v>7</v>
      </c>
      <c r="H1867" s="50">
        <v>57</v>
      </c>
      <c r="I1867" s="53">
        <f>IF(E1867&gt;0,TIME(F1867,G1867,H1867),"")</f>
        <v>4.71875E-2</v>
      </c>
      <c r="J1867" s="54">
        <f>IF(E1867&gt;0,TIME(F1867,G1867,H1867)/E1867,"")</f>
        <v>7.8645833333333328E-3</v>
      </c>
      <c r="K1867" s="50" t="s">
        <v>1063</v>
      </c>
      <c r="L1867" s="50" t="s">
        <v>315</v>
      </c>
      <c r="M1867" s="55">
        <f>IF(D1867&gt;0,0.0416666666666667/J1867,"")</f>
        <v>5.2980132450331174</v>
      </c>
      <c r="N1867" s="50">
        <v>0</v>
      </c>
      <c r="O1867" s="50" t="s">
        <v>330</v>
      </c>
      <c r="P1867" s="50" t="s">
        <v>1088</v>
      </c>
      <c r="Q1867" s="151">
        <f>IF("1-Swim"=D1867,J1867*2.4,IF("2-Bike"=D1867,J1867*112,IF("3-Run"=D1867,J1867*26.2,0)))</f>
        <v>0.2060520833333333</v>
      </c>
      <c r="R1867" s="151">
        <f>Q1867/2</f>
        <v>0.10302604166666665</v>
      </c>
      <c r="S1867" s="53">
        <f>J1867*26.2</f>
        <v>0.2060520833333333</v>
      </c>
      <c r="T1867" s="53">
        <f>(J1867+0.0013889)*26.2</f>
        <v>0.24244126333333332</v>
      </c>
      <c r="U1867" s="53">
        <f>S1867/2</f>
        <v>0.10302604166666665</v>
      </c>
      <c r="V1867" s="53">
        <f>T1867/2</f>
        <v>0.12122063166666666</v>
      </c>
      <c r="W1867" s="50">
        <f>RANK(J1867,J:J,1)</f>
        <v>2352</v>
      </c>
      <c r="X1867" s="50">
        <f>YEAR(B1867)</f>
        <v>2013</v>
      </c>
      <c r="Y1867" s="50">
        <f>MONTH(B1867)</f>
        <v>1</v>
      </c>
      <c r="Z1867" s="56">
        <f>X1867*100+Y1867</f>
        <v>201301</v>
      </c>
      <c r="AA1867" s="56">
        <f>WEEKNUM(B1867,1)</f>
        <v>4</v>
      </c>
      <c r="AB1867" s="58">
        <f>IF(ISBLANK(B1867)," ",MAX(B1867-B1866-1,0))</f>
        <v>0</v>
      </c>
      <c r="AC1867" s="56">
        <f>DAY(B1867)</f>
        <v>20</v>
      </c>
      <c r="AD1867" s="53">
        <f>U1867+V1867</f>
        <v>0.22424667333333331</v>
      </c>
      <c r="AE1867" s="56">
        <f>IF("1-Swim"=D1867,E1867*46.7,IF("2-Bike"=D1867,E1867,IF("3-Run"=D1867,E1867*4.27,0)))</f>
        <v>25.619999999999997</v>
      </c>
    </row>
    <row r="1868" spans="1:31" x14ac:dyDescent="0.25">
      <c r="A1868" s="50">
        <v>1867</v>
      </c>
      <c r="B1868" s="51">
        <v>41295</v>
      </c>
      <c r="C1868" s="75">
        <f>B1868</f>
        <v>41295</v>
      </c>
      <c r="D1868" s="50" t="s">
        <v>1223</v>
      </c>
      <c r="E1868" s="50">
        <v>3</v>
      </c>
      <c r="F1868" s="50">
        <v>0</v>
      </c>
      <c r="G1868" s="50">
        <v>26</v>
      </c>
      <c r="H1868" s="50">
        <v>31</v>
      </c>
      <c r="I1868" s="53">
        <f>IF(E1868&gt;0,TIME(F1868,G1868,H1868),"")</f>
        <v>1.8414351851851852E-2</v>
      </c>
      <c r="J1868" s="54">
        <f>IF(E1868&gt;0,TIME(F1868,G1868,H1868)/E1868,"")</f>
        <v>6.1381172839506176E-3</v>
      </c>
      <c r="K1868" s="50" t="s">
        <v>936</v>
      </c>
      <c r="L1868" s="50" t="s">
        <v>17</v>
      </c>
      <c r="M1868" s="55">
        <f>IF(D1868&gt;0,0.0416666666666667/J1868,"")</f>
        <v>6.7881835323695841</v>
      </c>
      <c r="N1868" s="50">
        <v>0</v>
      </c>
      <c r="O1868" s="50" t="s">
        <v>253</v>
      </c>
      <c r="Q1868" s="151">
        <f>IF("1-Swim"=D1868,J1868*2.4,IF("2-Bike"=D1868,J1868*112,IF("3-Run"=D1868,J1868*26.2,0)))</f>
        <v>0.16081867283950618</v>
      </c>
      <c r="R1868" s="151">
        <f>Q1868/2</f>
        <v>8.0409336419753091E-2</v>
      </c>
      <c r="S1868" s="53">
        <f>J1868*26.2</f>
        <v>0.16081867283950618</v>
      </c>
      <c r="T1868" s="53">
        <f>(J1868+0.0013889)*26.2</f>
        <v>0.19720785283950618</v>
      </c>
      <c r="U1868" s="53">
        <f>S1868/2</f>
        <v>8.0409336419753091E-2</v>
      </c>
      <c r="V1868" s="53">
        <f>T1868/2</f>
        <v>9.8603926419753088E-2</v>
      </c>
      <c r="W1868" s="50">
        <f>RANK(J1868,J:J,1)</f>
        <v>840</v>
      </c>
      <c r="X1868" s="50">
        <f>YEAR(B1868)</f>
        <v>2013</v>
      </c>
      <c r="Y1868" s="50">
        <f>MONTH(B1868)</f>
        <v>1</v>
      </c>
      <c r="Z1868" s="56">
        <f>X1868*100+Y1868</f>
        <v>201301</v>
      </c>
      <c r="AA1868" s="56">
        <f>WEEKNUM(B1868,1)</f>
        <v>4</v>
      </c>
      <c r="AB1868" s="58">
        <f>IF(ISBLANK(B1868)," ",MAX(B1868-B1867-1,0))</f>
        <v>0</v>
      </c>
      <c r="AC1868" s="56">
        <f>DAY(B1868)</f>
        <v>21</v>
      </c>
      <c r="AD1868" s="53">
        <f>U1868+V1868</f>
        <v>0.17901326283950619</v>
      </c>
      <c r="AE1868" s="56">
        <f>IF("1-Swim"=D1868,E1868*46.7,IF("2-Bike"=D1868,E1868,IF("3-Run"=D1868,E1868*4.27,0)))</f>
        <v>12.809999999999999</v>
      </c>
    </row>
    <row r="1869" spans="1:31" x14ac:dyDescent="0.25">
      <c r="A1869" s="50">
        <v>1868</v>
      </c>
      <c r="B1869" s="51">
        <v>41296</v>
      </c>
      <c r="C1869" s="75">
        <f>B1869</f>
        <v>41296</v>
      </c>
      <c r="D1869" s="50" t="s">
        <v>1224</v>
      </c>
      <c r="E1869" s="50">
        <v>10.1</v>
      </c>
      <c r="F1869" s="50">
        <v>0</v>
      </c>
      <c r="G1869" s="50">
        <v>26</v>
      </c>
      <c r="H1869" s="50">
        <v>30</v>
      </c>
      <c r="I1869" s="53">
        <f>IF(E1869&gt;0,TIME(F1869,G1869,H1869),"")</f>
        <v>1.8402777777777778E-2</v>
      </c>
      <c r="J1869" s="54">
        <f>IF(E1869&gt;0,TIME(F1869,G1869,H1869)/E1869,"")</f>
        <v>1.8220572057205723E-3</v>
      </c>
      <c r="K1869" s="50" t="s">
        <v>921</v>
      </c>
      <c r="L1869" s="50" t="s">
        <v>934</v>
      </c>
      <c r="M1869" s="55">
        <f>IF(D1869&gt;0,0.0416666666666667/J1869,"")</f>
        <v>22.867924528301902</v>
      </c>
      <c r="N1869" s="50">
        <v>0</v>
      </c>
      <c r="O1869" s="50" t="s">
        <v>253</v>
      </c>
      <c r="Q1869" s="151">
        <f>IF("1-Swim"=D1869,J1869*2.4,IF("2-Bike"=D1869,J1869*112,IF("3-Run"=D1869,J1869*26.2,0)))</f>
        <v>0.20407040704070409</v>
      </c>
      <c r="R1869" s="151">
        <f>Q1869/2</f>
        <v>0.10203520352035204</v>
      </c>
      <c r="S1869" s="53">
        <f>J1869*26.2</f>
        <v>4.7737898789878989E-2</v>
      </c>
      <c r="T1869" s="53">
        <f>(J1869+0.0013889)*26.2</f>
        <v>8.412707878987899E-2</v>
      </c>
      <c r="U1869" s="53">
        <f>S1869/2</f>
        <v>2.3868949394939495E-2</v>
      </c>
      <c r="V1869" s="53">
        <f>T1869/2</f>
        <v>4.2063539394939495E-2</v>
      </c>
      <c r="W1869" s="50">
        <f>RANK(J1869,J:J,1)</f>
        <v>64</v>
      </c>
      <c r="X1869" s="50">
        <f>YEAR(B1869)</f>
        <v>2013</v>
      </c>
      <c r="Y1869" s="50">
        <f>MONTH(B1869)</f>
        <v>1</v>
      </c>
      <c r="Z1869" s="56">
        <f>X1869*100+Y1869</f>
        <v>201301</v>
      </c>
      <c r="AA1869" s="56">
        <f>WEEKNUM(B1869,1)</f>
        <v>4</v>
      </c>
      <c r="AB1869" s="58">
        <f>IF(ISBLANK(B1869)," ",MAX(B1869-B1868-1,0))</f>
        <v>0</v>
      </c>
      <c r="AC1869" s="56">
        <f>DAY(B1869)</f>
        <v>22</v>
      </c>
      <c r="AD1869" s="53">
        <f>U1869+V1869</f>
        <v>6.5932488789878993E-2</v>
      </c>
      <c r="AE1869" s="56">
        <f>IF("1-Swim"=D1869,E1869*46.7,IF("2-Bike"=D1869,E1869,IF("3-Run"=D1869,E1869*4.27,0)))</f>
        <v>10.1</v>
      </c>
    </row>
    <row r="1870" spans="1:31" x14ac:dyDescent="0.25">
      <c r="A1870" s="50">
        <v>1869</v>
      </c>
      <c r="B1870" s="51">
        <v>41298</v>
      </c>
      <c r="C1870" s="75">
        <f>B1870</f>
        <v>41298</v>
      </c>
      <c r="D1870" s="50" t="s">
        <v>1224</v>
      </c>
      <c r="E1870" s="50">
        <v>11.7</v>
      </c>
      <c r="F1870" s="50">
        <v>0</v>
      </c>
      <c r="G1870" s="50">
        <v>30</v>
      </c>
      <c r="H1870" s="50">
        <v>0</v>
      </c>
      <c r="I1870" s="53">
        <f>IF(E1870&gt;0,TIME(F1870,G1870,H1870),"")</f>
        <v>2.0833333333333332E-2</v>
      </c>
      <c r="J1870" s="54">
        <f>IF(E1870&gt;0,TIME(F1870,G1870,H1870)/E1870,"")</f>
        <v>1.7806267806267807E-3</v>
      </c>
      <c r="K1870" s="50" t="s">
        <v>921</v>
      </c>
      <c r="L1870" s="50" t="s">
        <v>315</v>
      </c>
      <c r="M1870" s="55">
        <f>IF(D1870&gt;0,0.0416666666666667/J1870,"")</f>
        <v>23.400000000000016</v>
      </c>
      <c r="N1870" s="50">
        <v>125</v>
      </c>
      <c r="O1870" s="50" t="s">
        <v>253</v>
      </c>
      <c r="Q1870" s="151">
        <f>IF("1-Swim"=D1870,J1870*2.4,IF("2-Bike"=D1870,J1870*112,IF("3-Run"=D1870,J1870*26.2,0)))</f>
        <v>0.19943019943019943</v>
      </c>
      <c r="R1870" s="151">
        <f>Q1870/2</f>
        <v>9.9715099715099717E-2</v>
      </c>
      <c r="S1870" s="53">
        <f>J1870*26.2</f>
        <v>4.6652421652421651E-2</v>
      </c>
      <c r="T1870" s="53">
        <f>(J1870+0.0013889)*26.2</f>
        <v>8.3041601652421651E-2</v>
      </c>
      <c r="U1870" s="53">
        <f>S1870/2</f>
        <v>2.3326210826210825E-2</v>
      </c>
      <c r="V1870" s="53">
        <f>T1870/2</f>
        <v>4.1520800826210826E-2</v>
      </c>
      <c r="W1870" s="50">
        <f>RANK(J1870,J:J,1)</f>
        <v>48</v>
      </c>
      <c r="X1870" s="50">
        <f>YEAR(B1870)</f>
        <v>2013</v>
      </c>
      <c r="Y1870" s="50">
        <f>MONTH(B1870)</f>
        <v>1</v>
      </c>
      <c r="Z1870" s="56">
        <f>X1870*100+Y1870</f>
        <v>201301</v>
      </c>
      <c r="AA1870" s="56">
        <f>WEEKNUM(B1870,1)</f>
        <v>4</v>
      </c>
      <c r="AB1870" s="58">
        <f>IF(ISBLANK(B1870)," ",MAX(B1870-B1869-1,0))</f>
        <v>1</v>
      </c>
      <c r="AC1870" s="56">
        <f>DAY(B1870)</f>
        <v>24</v>
      </c>
      <c r="AD1870" s="53">
        <f>U1870+V1870</f>
        <v>6.4847011652421654E-2</v>
      </c>
      <c r="AE1870" s="56">
        <f>IF("1-Swim"=D1870,E1870*46.7,IF("2-Bike"=D1870,E1870,IF("3-Run"=D1870,E1870*4.27,0)))</f>
        <v>11.7</v>
      </c>
    </row>
    <row r="1871" spans="1:31" x14ac:dyDescent="0.25">
      <c r="A1871" s="50">
        <v>1870</v>
      </c>
      <c r="B1871" s="51">
        <v>41298</v>
      </c>
      <c r="C1871" s="75">
        <f>B1871</f>
        <v>41298</v>
      </c>
      <c r="D1871" s="50" t="s">
        <v>1223</v>
      </c>
      <c r="E1871" s="50">
        <v>1.59</v>
      </c>
      <c r="F1871" s="50">
        <v>0</v>
      </c>
      <c r="G1871" s="50">
        <v>15</v>
      </c>
      <c r="H1871" s="50">
        <v>0</v>
      </c>
      <c r="I1871" s="53">
        <f>IF(E1871&gt;0,TIME(F1871,G1871,H1871),"")</f>
        <v>1.0416666666666666E-2</v>
      </c>
      <c r="J1871" s="54">
        <f>IF(E1871&gt;0,TIME(F1871,G1871,H1871)/E1871,"")</f>
        <v>6.5513626834381548E-3</v>
      </c>
      <c r="K1871" s="50" t="s">
        <v>1022</v>
      </c>
      <c r="L1871" s="50" t="s">
        <v>1048</v>
      </c>
      <c r="M1871" s="55">
        <f>IF(D1871&gt;0,0.0416666666666667/J1871,"")</f>
        <v>6.3600000000000056</v>
      </c>
      <c r="N1871" s="50">
        <v>146</v>
      </c>
      <c r="O1871" s="50" t="s">
        <v>253</v>
      </c>
      <c r="Q1871" s="151">
        <f>IF("1-Swim"=D1871,J1871*2.4,IF("2-Bike"=D1871,J1871*112,IF("3-Run"=D1871,J1871*26.2,0)))</f>
        <v>0.17164570230607964</v>
      </c>
      <c r="R1871" s="151">
        <f>Q1871/2</f>
        <v>8.5822851153039822E-2</v>
      </c>
      <c r="S1871" s="53">
        <f>J1871*26.2</f>
        <v>0.17164570230607964</v>
      </c>
      <c r="T1871" s="53">
        <f>(J1871+0.0013889)*26.2</f>
        <v>0.20803488230607967</v>
      </c>
      <c r="U1871" s="53">
        <f>S1871/2</f>
        <v>8.5822851153039822E-2</v>
      </c>
      <c r="V1871" s="53">
        <f>T1871/2</f>
        <v>0.10401744115303983</v>
      </c>
      <c r="W1871" s="50">
        <f>RANK(J1871,J:J,1)</f>
        <v>1053</v>
      </c>
      <c r="X1871" s="50">
        <f>YEAR(B1871)</f>
        <v>2013</v>
      </c>
      <c r="Y1871" s="50">
        <f>MONTH(B1871)</f>
        <v>1</v>
      </c>
      <c r="Z1871" s="56">
        <f>X1871*100+Y1871</f>
        <v>201301</v>
      </c>
      <c r="AA1871" s="56">
        <f>WEEKNUM(B1871,1)</f>
        <v>4</v>
      </c>
      <c r="AB1871" s="58">
        <f>IF(ISBLANK(B1871)," ",MAX(B1871-B1870-1,0))</f>
        <v>0</v>
      </c>
      <c r="AC1871" s="56">
        <f>DAY(B1871)</f>
        <v>24</v>
      </c>
      <c r="AD1871" s="53">
        <f>U1871+V1871</f>
        <v>0.18984029230607966</v>
      </c>
      <c r="AE1871" s="56">
        <f>IF("1-Swim"=D1871,E1871*46.7,IF("2-Bike"=D1871,E1871,IF("3-Run"=D1871,E1871*4.27,0)))</f>
        <v>6.7892999999999999</v>
      </c>
    </row>
    <row r="1872" spans="1:31" x14ac:dyDescent="0.25">
      <c r="A1872" s="50">
        <v>1871</v>
      </c>
      <c r="B1872" s="51">
        <v>41298</v>
      </c>
      <c r="C1872" s="75">
        <f>B1872</f>
        <v>41298</v>
      </c>
      <c r="D1872" s="50" t="s">
        <v>1225</v>
      </c>
      <c r="E1872" s="50">
        <v>1.08</v>
      </c>
      <c r="F1872" s="50">
        <v>0</v>
      </c>
      <c r="G1872" s="50">
        <v>35</v>
      </c>
      <c r="H1872" s="50">
        <v>0</v>
      </c>
      <c r="I1872" s="53">
        <f>IF(E1872&gt;0,TIME(F1872,G1872,H1872),"")</f>
        <v>2.4305555555555556E-2</v>
      </c>
      <c r="J1872" s="54">
        <f>IF(E1872&gt;0,TIME(F1872,G1872,H1872)/E1872,"")</f>
        <v>2.2505144032921809E-2</v>
      </c>
      <c r="K1872" s="50" t="s">
        <v>781</v>
      </c>
      <c r="L1872" s="50" t="s">
        <v>1090</v>
      </c>
      <c r="M1872" s="55">
        <f>IF(D1872&gt;0,0.0416666666666667/J1872,"")</f>
        <v>1.851428571428573</v>
      </c>
      <c r="N1872" s="50">
        <v>0</v>
      </c>
      <c r="O1872" s="50" t="s">
        <v>253</v>
      </c>
      <c r="P1872" s="147" t="s">
        <v>1091</v>
      </c>
      <c r="Q1872" s="151">
        <f>IF("1-Swim"=D1872,J1872*2.4,IF("2-Bike"=D1872,J1872*112,IF("3-Run"=D1872,J1872*26.2,0)))</f>
        <v>5.4012345679012343E-2</v>
      </c>
      <c r="R1872" s="151">
        <f>Q1872/2</f>
        <v>2.7006172839506171E-2</v>
      </c>
      <c r="S1872" s="53">
        <f>J1872*26.2</f>
        <v>0.58963477366255135</v>
      </c>
      <c r="T1872" s="53">
        <f>(J1872+0.0013889)*26.2</f>
        <v>0.62602395366255137</v>
      </c>
      <c r="U1872" s="53">
        <f>S1872/2</f>
        <v>0.29481738683127567</v>
      </c>
      <c r="V1872" s="53">
        <f>T1872/2</f>
        <v>0.31301197683127568</v>
      </c>
      <c r="W1872" s="50">
        <f>RANK(J1872,J:J,1)</f>
        <v>3062</v>
      </c>
      <c r="X1872" s="50">
        <f>YEAR(B1872)</f>
        <v>2013</v>
      </c>
      <c r="Y1872" s="50">
        <f>MONTH(B1872)</f>
        <v>1</v>
      </c>
      <c r="Z1872" s="56">
        <f>X1872*100+Y1872</f>
        <v>201301</v>
      </c>
      <c r="AA1872" s="56">
        <f>WEEKNUM(B1872,1)</f>
        <v>4</v>
      </c>
      <c r="AB1872" s="58">
        <f>IF(ISBLANK(B1872)," ",MAX(B1872-B1871-1,0))</f>
        <v>0</v>
      </c>
      <c r="AC1872" s="56">
        <f>DAY(B1872)</f>
        <v>24</v>
      </c>
      <c r="AD1872" s="53">
        <f>U1872+V1872</f>
        <v>0.60782936366255136</v>
      </c>
      <c r="AE1872" s="56">
        <f>IF("1-Swim"=D1872,E1872*46.7,IF("2-Bike"=D1872,E1872,IF("3-Run"=D1872,E1872*4.27,0)))</f>
        <v>50.436000000000007</v>
      </c>
    </row>
    <row r="1873" spans="1:31" x14ac:dyDescent="0.25">
      <c r="A1873" s="50">
        <v>1872</v>
      </c>
      <c r="B1873" s="51">
        <v>41299</v>
      </c>
      <c r="C1873" s="75">
        <f>B1873</f>
        <v>41299</v>
      </c>
      <c r="D1873" s="50" t="s">
        <v>513</v>
      </c>
      <c r="E1873" s="50">
        <v>0.31</v>
      </c>
      <c r="F1873" s="50">
        <v>0</v>
      </c>
      <c r="G1873" s="50">
        <v>2</v>
      </c>
      <c r="H1873" s="50">
        <v>4</v>
      </c>
      <c r="I1873" s="53">
        <f>IF(E1873&gt;0,TIME(F1873,G1873,H1873),"")</f>
        <v>1.4351851851851854E-3</v>
      </c>
      <c r="J1873" s="54">
        <f>IF(E1873&gt;0,TIME(F1873,G1873,H1873)/E1873,"")</f>
        <v>4.6296296296296302E-3</v>
      </c>
      <c r="K1873" s="50" t="s">
        <v>1082</v>
      </c>
      <c r="L1873" s="50" t="s">
        <v>1092</v>
      </c>
      <c r="M1873" s="55">
        <f>IF(D1873&gt;0,0.0416666666666667/J1873,"")</f>
        <v>9.0000000000000053</v>
      </c>
      <c r="N1873" s="50">
        <v>134</v>
      </c>
      <c r="O1873" s="50" t="s">
        <v>253</v>
      </c>
      <c r="Q1873" s="151">
        <f>IF("1-Swim"=D1873,J1873*2.4,IF("2-Bike"=D1873,J1873*112,IF("3-Run"=D1873,J1873*26.2,0)))</f>
        <v>0</v>
      </c>
      <c r="R1873" s="151">
        <f>Q1873/2</f>
        <v>0</v>
      </c>
      <c r="S1873" s="53">
        <f>J1873*26.2</f>
        <v>0.1212962962962963</v>
      </c>
      <c r="T1873" s="53">
        <f>(J1873+0.0013889)*26.2</f>
        <v>0.15768547629629631</v>
      </c>
      <c r="U1873" s="53">
        <f>S1873/2</f>
        <v>6.0648148148148152E-2</v>
      </c>
      <c r="V1873" s="53">
        <f>T1873/2</f>
        <v>7.8842738148148156E-2</v>
      </c>
      <c r="W1873" s="50">
        <f>RANK(J1873,J:J,1)</f>
        <v>750</v>
      </c>
      <c r="X1873" s="50">
        <f>YEAR(B1873)</f>
        <v>2013</v>
      </c>
      <c r="Y1873" s="50">
        <f>MONTH(B1873)</f>
        <v>1</v>
      </c>
      <c r="Z1873" s="56">
        <f>X1873*100+Y1873</f>
        <v>201301</v>
      </c>
      <c r="AA1873" s="56">
        <f>WEEKNUM(B1873,1)</f>
        <v>4</v>
      </c>
      <c r="AB1873" s="58">
        <f>IF(ISBLANK(B1873)," ",MAX(B1873-B1872-1,0))</f>
        <v>0</v>
      </c>
      <c r="AC1873" s="56">
        <f>DAY(B1873)</f>
        <v>25</v>
      </c>
      <c r="AD1873" s="53">
        <f>U1873+V1873</f>
        <v>0.1394908862962963</v>
      </c>
      <c r="AE1873" s="56">
        <f>IF("1-Swim"=D1873,E1873*46.7,IF("2-Bike"=D1873,E1873,IF("3-Run"=D1873,E1873*4.27,0)))</f>
        <v>0</v>
      </c>
    </row>
    <row r="1874" spans="1:31" x14ac:dyDescent="0.25">
      <c r="A1874" s="50">
        <v>1873</v>
      </c>
      <c r="B1874" s="51">
        <v>41299</v>
      </c>
      <c r="C1874" s="75">
        <f>B1874</f>
        <v>41299</v>
      </c>
      <c r="D1874" s="50" t="s">
        <v>1224</v>
      </c>
      <c r="E1874" s="50">
        <v>5</v>
      </c>
      <c r="F1874" s="50">
        <v>0</v>
      </c>
      <c r="G1874" s="50">
        <v>10</v>
      </c>
      <c r="H1874" s="50">
        <v>40</v>
      </c>
      <c r="I1874" s="53">
        <f>IF(E1874&gt;0,TIME(F1874,G1874,H1874),"")</f>
        <v>7.4074074074074068E-3</v>
      </c>
      <c r="J1874" s="54">
        <f>IF(E1874&gt;0,TIME(F1874,G1874,H1874)/E1874,"")</f>
        <v>1.4814814814814814E-3</v>
      </c>
      <c r="K1874" s="50" t="s">
        <v>921</v>
      </c>
      <c r="L1874" s="50" t="s">
        <v>1092</v>
      </c>
      <c r="M1874" s="55">
        <f>IF(D1874&gt;0,0.0416666666666667/J1874,"")</f>
        <v>28.125000000000025</v>
      </c>
      <c r="N1874" s="50">
        <v>145</v>
      </c>
      <c r="O1874" s="50" t="s">
        <v>253</v>
      </c>
      <c r="Q1874" s="151">
        <f>IF("1-Swim"=D1874,J1874*2.4,IF("2-Bike"=D1874,J1874*112,IF("3-Run"=D1874,J1874*26.2,0)))</f>
        <v>0.16592592592592592</v>
      </c>
      <c r="R1874" s="151">
        <f>Q1874/2</f>
        <v>8.2962962962962961E-2</v>
      </c>
      <c r="S1874" s="53">
        <f>J1874*26.2</f>
        <v>3.8814814814814809E-2</v>
      </c>
      <c r="T1874" s="53">
        <f>(J1874+0.0013889)*26.2</f>
        <v>7.5203994814814809E-2</v>
      </c>
      <c r="U1874" s="53">
        <f>S1874/2</f>
        <v>1.9407407407407404E-2</v>
      </c>
      <c r="V1874" s="53">
        <f>T1874/2</f>
        <v>3.7601997407407405E-2</v>
      </c>
      <c r="W1874" s="50">
        <f>RANK(J1874,J:J,1)</f>
        <v>15</v>
      </c>
      <c r="X1874" s="50">
        <f>YEAR(B1874)</f>
        <v>2013</v>
      </c>
      <c r="Y1874" s="50">
        <f>MONTH(B1874)</f>
        <v>1</v>
      </c>
      <c r="Z1874" s="56">
        <f>X1874*100+Y1874</f>
        <v>201301</v>
      </c>
      <c r="AA1874" s="56">
        <f>WEEKNUM(B1874,1)</f>
        <v>4</v>
      </c>
      <c r="AB1874" s="58">
        <f>IF(ISBLANK(B1874)," ",MAX(B1874-B1873-1,0))</f>
        <v>0</v>
      </c>
      <c r="AC1874" s="56">
        <f>DAY(B1874)</f>
        <v>25</v>
      </c>
      <c r="AD1874" s="53">
        <f>U1874+V1874</f>
        <v>5.7009404814814812E-2</v>
      </c>
      <c r="AE1874" s="56">
        <f>IF("1-Swim"=D1874,E1874*46.7,IF("2-Bike"=D1874,E1874,IF("3-Run"=D1874,E1874*4.27,0)))</f>
        <v>5</v>
      </c>
    </row>
    <row r="1875" spans="1:31" x14ac:dyDescent="0.25">
      <c r="A1875" s="50">
        <v>1874</v>
      </c>
      <c r="B1875" s="51">
        <v>41299</v>
      </c>
      <c r="C1875" s="75">
        <f>B1875</f>
        <v>41299</v>
      </c>
      <c r="D1875" s="50" t="s">
        <v>1223</v>
      </c>
      <c r="E1875" s="50">
        <v>2</v>
      </c>
      <c r="F1875" s="50">
        <v>0</v>
      </c>
      <c r="G1875" s="50">
        <v>19</v>
      </c>
      <c r="H1875" s="50">
        <v>4</v>
      </c>
      <c r="I1875" s="53">
        <f>IF(E1875&gt;0,TIME(F1875,G1875,H1875),"")</f>
        <v>1.324074074074074E-2</v>
      </c>
      <c r="J1875" s="54">
        <f>IF(E1875&gt;0,TIME(F1875,G1875,H1875)/E1875,"")</f>
        <v>6.6203703703703702E-3</v>
      </c>
      <c r="K1875" s="50" t="s">
        <v>1022</v>
      </c>
      <c r="L1875" s="50" t="s">
        <v>1092</v>
      </c>
      <c r="M1875" s="55">
        <f>IF(D1875&gt;0,0.0416666666666667/J1875,"")</f>
        <v>6.2937062937062986</v>
      </c>
      <c r="N1875" s="50">
        <v>156</v>
      </c>
      <c r="O1875" s="50" t="s">
        <v>253</v>
      </c>
      <c r="Q1875" s="151">
        <f>IF("1-Swim"=D1875,J1875*2.4,IF("2-Bike"=D1875,J1875*112,IF("3-Run"=D1875,J1875*26.2,0)))</f>
        <v>0.17345370370370369</v>
      </c>
      <c r="R1875" s="151">
        <f>Q1875/2</f>
        <v>8.6726851851851847E-2</v>
      </c>
      <c r="S1875" s="53">
        <f>J1875*26.2</f>
        <v>0.17345370370370369</v>
      </c>
      <c r="T1875" s="53">
        <f>(J1875+0.0013889)*26.2</f>
        <v>0.20984288370370369</v>
      </c>
      <c r="U1875" s="53">
        <f>S1875/2</f>
        <v>8.6726851851851847E-2</v>
      </c>
      <c r="V1875" s="53">
        <f>T1875/2</f>
        <v>0.10492144185185184</v>
      </c>
      <c r="W1875" s="50">
        <f>RANK(J1875,J:J,1)</f>
        <v>1114</v>
      </c>
      <c r="X1875" s="50">
        <f>YEAR(B1875)</f>
        <v>2013</v>
      </c>
      <c r="Y1875" s="50">
        <f>MONTH(B1875)</f>
        <v>1</v>
      </c>
      <c r="Z1875" s="56">
        <f>X1875*100+Y1875</f>
        <v>201301</v>
      </c>
      <c r="AA1875" s="56">
        <f>WEEKNUM(B1875,1)</f>
        <v>4</v>
      </c>
      <c r="AB1875" s="58">
        <f>IF(ISBLANK(B1875)," ",MAX(B1875-B1874-1,0))</f>
        <v>0</v>
      </c>
      <c r="AC1875" s="56">
        <f>DAY(B1875)</f>
        <v>25</v>
      </c>
      <c r="AD1875" s="53">
        <f>U1875+V1875</f>
        <v>0.19164829370370368</v>
      </c>
      <c r="AE1875" s="56">
        <f>IF("1-Swim"=D1875,E1875*46.7,IF("2-Bike"=D1875,E1875,IF("3-Run"=D1875,E1875*4.27,0)))</f>
        <v>8.5399999999999991</v>
      </c>
    </row>
    <row r="1876" spans="1:31" x14ac:dyDescent="0.25">
      <c r="A1876" s="50">
        <v>1875</v>
      </c>
      <c r="B1876" s="51">
        <v>41301</v>
      </c>
      <c r="C1876" s="75">
        <f>B1876</f>
        <v>41301</v>
      </c>
      <c r="D1876" s="50" t="s">
        <v>1224</v>
      </c>
      <c r="E1876" s="50">
        <v>21.6</v>
      </c>
      <c r="F1876" s="50">
        <v>1</v>
      </c>
      <c r="G1876" s="50">
        <v>1</v>
      </c>
      <c r="H1876" s="50">
        <v>30</v>
      </c>
      <c r="I1876" s="53">
        <f>IF(E1876&gt;0,TIME(F1876,G1876,H1876),"")</f>
        <v>4.2708333333333327E-2</v>
      </c>
      <c r="J1876" s="54">
        <f>IF(E1876&gt;0,TIME(F1876,G1876,H1876)/E1876,"")</f>
        <v>1.9772376543209873E-3</v>
      </c>
      <c r="K1876" s="50" t="s">
        <v>1076</v>
      </c>
      <c r="L1876" s="50" t="s">
        <v>1093</v>
      </c>
      <c r="M1876" s="55">
        <f>IF(D1876&gt;0,0.0416666666666667/J1876,"")</f>
        <v>21.073170731707336</v>
      </c>
      <c r="N1876" s="50">
        <v>0</v>
      </c>
      <c r="O1876" s="50" t="s">
        <v>253</v>
      </c>
      <c r="Q1876" s="151">
        <f>IF("1-Swim"=D1876,J1876*2.4,IF("2-Bike"=D1876,J1876*112,IF("3-Run"=D1876,J1876*26.2,0)))</f>
        <v>0.22145061728395057</v>
      </c>
      <c r="R1876" s="151">
        <f>Q1876/2</f>
        <v>0.11072530864197529</v>
      </c>
      <c r="S1876" s="53">
        <f>J1876*26.2</f>
        <v>5.1803626543209864E-2</v>
      </c>
      <c r="T1876" s="53">
        <f>(J1876+0.0013889)*26.2</f>
        <v>8.8192806543209865E-2</v>
      </c>
      <c r="U1876" s="53">
        <f>S1876/2</f>
        <v>2.5901813271604932E-2</v>
      </c>
      <c r="V1876" s="53">
        <f>T1876/2</f>
        <v>4.4096403271604932E-2</v>
      </c>
      <c r="W1876" s="50">
        <f>RANK(J1876,J:J,1)</f>
        <v>140</v>
      </c>
      <c r="X1876" s="50">
        <f>YEAR(B1876)</f>
        <v>2013</v>
      </c>
      <c r="Y1876" s="50">
        <f>MONTH(B1876)</f>
        <v>1</v>
      </c>
      <c r="Z1876" s="56">
        <f>X1876*100+Y1876</f>
        <v>201301</v>
      </c>
      <c r="AA1876" s="56">
        <f>WEEKNUM(B1876,1)</f>
        <v>5</v>
      </c>
      <c r="AB1876" s="58">
        <f>IF(ISBLANK(B1876)," ",MAX(B1876-B1875-1,0))</f>
        <v>1</v>
      </c>
      <c r="AC1876" s="56">
        <f>DAY(B1876)</f>
        <v>27</v>
      </c>
      <c r="AD1876" s="53">
        <f>U1876+V1876</f>
        <v>6.9998216543209868E-2</v>
      </c>
      <c r="AE1876" s="56">
        <f>IF("1-Swim"=D1876,E1876*46.7,IF("2-Bike"=D1876,E1876,IF("3-Run"=D1876,E1876*4.27,0)))</f>
        <v>21.6</v>
      </c>
    </row>
    <row r="1877" spans="1:31" x14ac:dyDescent="0.25">
      <c r="A1877" s="50">
        <v>1876</v>
      </c>
      <c r="B1877" s="51">
        <v>41303</v>
      </c>
      <c r="C1877" s="75">
        <f>B1877</f>
        <v>41303</v>
      </c>
      <c r="D1877" s="50" t="s">
        <v>1224</v>
      </c>
      <c r="E1877" s="50">
        <v>12.7</v>
      </c>
      <c r="F1877" s="50">
        <v>0</v>
      </c>
      <c r="G1877" s="50">
        <v>30</v>
      </c>
      <c r="H1877" s="50">
        <v>0</v>
      </c>
      <c r="I1877" s="53">
        <f>IF(E1877&gt;0,TIME(F1877,G1877,H1877),"")</f>
        <v>2.0833333333333332E-2</v>
      </c>
      <c r="J1877" s="54">
        <f>IF(E1877&gt;0,TIME(F1877,G1877,H1877)/E1877,"")</f>
        <v>1.6404199475065617E-3</v>
      </c>
      <c r="K1877" s="50" t="s">
        <v>921</v>
      </c>
      <c r="L1877" s="50" t="s">
        <v>1094</v>
      </c>
      <c r="M1877" s="55">
        <f>IF(D1877&gt;0,0.0416666666666667/J1877,"")</f>
        <v>25.40000000000002</v>
      </c>
      <c r="N1877" s="50">
        <v>0</v>
      </c>
      <c r="O1877" s="50" t="s">
        <v>253</v>
      </c>
      <c r="Q1877" s="151">
        <f>IF("1-Swim"=D1877,J1877*2.4,IF("2-Bike"=D1877,J1877*112,IF("3-Run"=D1877,J1877*26.2,0)))</f>
        <v>0.18372703412073491</v>
      </c>
      <c r="R1877" s="151">
        <f>Q1877/2</f>
        <v>9.1863517060367453E-2</v>
      </c>
      <c r="S1877" s="53">
        <f>J1877*26.2</f>
        <v>4.2979002624671914E-2</v>
      </c>
      <c r="T1877" s="53">
        <f>(J1877+0.0013889)*26.2</f>
        <v>7.9368182624671921E-2</v>
      </c>
      <c r="U1877" s="53">
        <f>S1877/2</f>
        <v>2.1489501312335957E-2</v>
      </c>
      <c r="V1877" s="53">
        <f>T1877/2</f>
        <v>3.968409131233596E-2</v>
      </c>
      <c r="W1877" s="50">
        <f>RANK(J1877,J:J,1)</f>
        <v>24</v>
      </c>
      <c r="X1877" s="50">
        <f>YEAR(B1877)</f>
        <v>2013</v>
      </c>
      <c r="Y1877" s="50">
        <f>MONTH(B1877)</f>
        <v>1</v>
      </c>
      <c r="Z1877" s="56">
        <f>X1877*100+Y1877</f>
        <v>201301</v>
      </c>
      <c r="AA1877" s="56">
        <f>WEEKNUM(B1877,1)</f>
        <v>5</v>
      </c>
      <c r="AB1877" s="58">
        <f>IF(ISBLANK(B1877)," ",MAX(B1877-B1876-1,0))</f>
        <v>1</v>
      </c>
      <c r="AC1877" s="56">
        <f>DAY(B1877)</f>
        <v>29</v>
      </c>
      <c r="AD1877" s="53">
        <f>U1877+V1877</f>
        <v>6.1173592624671917E-2</v>
      </c>
      <c r="AE1877" s="56">
        <f>IF("1-Swim"=D1877,E1877*46.7,IF("2-Bike"=D1877,E1877,IF("3-Run"=D1877,E1877*4.27,0)))</f>
        <v>12.7</v>
      </c>
    </row>
    <row r="1878" spans="1:31" x14ac:dyDescent="0.25">
      <c r="A1878" s="50">
        <v>1877</v>
      </c>
      <c r="B1878" s="51">
        <v>41304</v>
      </c>
      <c r="C1878" s="75">
        <f>B1878</f>
        <v>41304</v>
      </c>
      <c r="D1878" s="50" t="s">
        <v>1223</v>
      </c>
      <c r="E1878" s="50">
        <v>3.51</v>
      </c>
      <c r="F1878" s="50">
        <v>0</v>
      </c>
      <c r="G1878" s="50">
        <v>31</v>
      </c>
      <c r="H1878" s="50">
        <v>45</v>
      </c>
      <c r="I1878" s="53">
        <f>IF(E1878&gt;0,TIME(F1878,G1878,H1878),"")</f>
        <v>2.2048611111111113E-2</v>
      </c>
      <c r="J1878" s="54">
        <f>IF(E1878&gt;0,TIME(F1878,G1878,H1878)/E1878,"")</f>
        <v>6.281655587211144E-3</v>
      </c>
      <c r="K1878" s="50" t="s">
        <v>1022</v>
      </c>
      <c r="L1878" s="50" t="s">
        <v>1095</v>
      </c>
      <c r="M1878" s="55">
        <f>IF(D1878&gt;0,0.0416666666666667/J1878,"")</f>
        <v>6.6330708661417361</v>
      </c>
      <c r="N1878" s="50">
        <v>0</v>
      </c>
      <c r="O1878" s="50" t="s">
        <v>253</v>
      </c>
      <c r="Q1878" s="151">
        <f>IF("1-Swim"=D1878,J1878*2.4,IF("2-Bike"=D1878,J1878*112,IF("3-Run"=D1878,J1878*26.2,0)))</f>
        <v>0.16457937638493197</v>
      </c>
      <c r="R1878" s="151">
        <f>Q1878/2</f>
        <v>8.2289688192465987E-2</v>
      </c>
      <c r="S1878" s="53">
        <f>J1878*26.2</f>
        <v>0.16457937638493197</v>
      </c>
      <c r="T1878" s="53">
        <f>(J1878+0.0013889)*26.2</f>
        <v>0.20096855638493197</v>
      </c>
      <c r="U1878" s="53">
        <f>S1878/2</f>
        <v>8.2289688192465987E-2</v>
      </c>
      <c r="V1878" s="53">
        <f>T1878/2</f>
        <v>0.10048427819246598</v>
      </c>
      <c r="W1878" s="50">
        <f>RANK(J1878,J:J,1)</f>
        <v>885</v>
      </c>
      <c r="X1878" s="50">
        <f>YEAR(B1878)</f>
        <v>2013</v>
      </c>
      <c r="Y1878" s="50">
        <f>MONTH(B1878)</f>
        <v>1</v>
      </c>
      <c r="Z1878" s="56">
        <f>X1878*100+Y1878</f>
        <v>201301</v>
      </c>
      <c r="AA1878" s="56">
        <f>WEEKNUM(B1878,1)</f>
        <v>5</v>
      </c>
      <c r="AB1878" s="58">
        <f>IF(ISBLANK(B1878)," ",MAX(B1878-B1877-1,0))</f>
        <v>0</v>
      </c>
      <c r="AC1878" s="56">
        <f>DAY(B1878)</f>
        <v>30</v>
      </c>
      <c r="AD1878" s="53">
        <f>U1878+V1878</f>
        <v>0.18277396638493199</v>
      </c>
      <c r="AE1878" s="56">
        <f>IF("1-Swim"=D1878,E1878*46.7,IF("2-Bike"=D1878,E1878,IF("3-Run"=D1878,E1878*4.27,0)))</f>
        <v>14.987699999999998</v>
      </c>
    </row>
    <row r="1879" spans="1:31" x14ac:dyDescent="0.25">
      <c r="A1879" s="50">
        <v>1878</v>
      </c>
      <c r="B1879" s="51">
        <v>41304</v>
      </c>
      <c r="C1879" s="75">
        <f>B1879</f>
        <v>41304</v>
      </c>
      <c r="D1879" s="50" t="s">
        <v>1225</v>
      </c>
      <c r="E1879" s="50">
        <v>1</v>
      </c>
      <c r="F1879" s="50">
        <v>0</v>
      </c>
      <c r="G1879" s="50">
        <v>45</v>
      </c>
      <c r="H1879" s="50">
        <v>0</v>
      </c>
      <c r="I1879" s="53">
        <f>IF(E1879&gt;0,TIME(F1879,G1879,H1879),"")</f>
        <v>3.125E-2</v>
      </c>
      <c r="J1879" s="54">
        <f>IF(E1879&gt;0,TIME(F1879,G1879,H1879)/E1879,"")</f>
        <v>3.125E-2</v>
      </c>
      <c r="K1879" s="50" t="s">
        <v>781</v>
      </c>
      <c r="L1879" s="50" t="s">
        <v>1090</v>
      </c>
      <c r="M1879" s="55">
        <f>IF(D1879&gt;0,0.0416666666666667/J1879,"")</f>
        <v>1.3333333333333344</v>
      </c>
      <c r="N1879" s="50">
        <v>0</v>
      </c>
      <c r="O1879" s="50" t="s">
        <v>253</v>
      </c>
      <c r="Q1879" s="151">
        <f>IF("1-Swim"=D1879,J1879*2.4,IF("2-Bike"=D1879,J1879*112,IF("3-Run"=D1879,J1879*26.2,0)))</f>
        <v>7.4999999999999997E-2</v>
      </c>
      <c r="R1879" s="151">
        <f>Q1879/2</f>
        <v>3.7499999999999999E-2</v>
      </c>
      <c r="S1879" s="53">
        <f>J1879*26.2</f>
        <v>0.81874999999999998</v>
      </c>
      <c r="T1879" s="53">
        <f>(J1879+0.0013889)*26.2</f>
        <v>0.85513917999999989</v>
      </c>
      <c r="U1879" s="53">
        <f>S1879/2</f>
        <v>0.40937499999999999</v>
      </c>
      <c r="V1879" s="53">
        <f>T1879/2</f>
        <v>0.42756958999999994</v>
      </c>
      <c r="W1879" s="50">
        <f>RANK(J1879,J:J,1)</f>
        <v>3366</v>
      </c>
      <c r="X1879" s="50">
        <f>YEAR(B1879)</f>
        <v>2013</v>
      </c>
      <c r="Y1879" s="50">
        <f>MONTH(B1879)</f>
        <v>1</v>
      </c>
      <c r="Z1879" s="56">
        <f>X1879*100+Y1879</f>
        <v>201301</v>
      </c>
      <c r="AA1879" s="56">
        <f>WEEKNUM(B1879,1)</f>
        <v>5</v>
      </c>
      <c r="AB1879" s="58">
        <f>IF(ISBLANK(B1879)," ",MAX(B1879-B1878-1,0))</f>
        <v>0</v>
      </c>
      <c r="AC1879" s="56">
        <f>DAY(B1879)</f>
        <v>30</v>
      </c>
      <c r="AD1879" s="53">
        <f>U1879+V1879</f>
        <v>0.83694458999999988</v>
      </c>
      <c r="AE1879" s="56">
        <f>IF("1-Swim"=D1879,E1879*46.7,IF("2-Bike"=D1879,E1879,IF("3-Run"=D1879,E1879*4.27,0)))</f>
        <v>46.7</v>
      </c>
    </row>
    <row r="1880" spans="1:31" x14ac:dyDescent="0.25">
      <c r="A1880" s="50">
        <v>1879</v>
      </c>
      <c r="B1880" s="51">
        <v>41306</v>
      </c>
      <c r="C1880" s="75">
        <f>B1880</f>
        <v>41306</v>
      </c>
      <c r="D1880" s="50" t="s">
        <v>1224</v>
      </c>
      <c r="E1880" s="50">
        <v>9</v>
      </c>
      <c r="F1880" s="50">
        <v>0</v>
      </c>
      <c r="G1880" s="50">
        <v>20</v>
      </c>
      <c r="H1880" s="50">
        <v>12</v>
      </c>
      <c r="I1880" s="53">
        <f>IF(E1880&gt;0,TIME(F1880,G1880,H1880),"")</f>
        <v>1.4027777777777778E-2</v>
      </c>
      <c r="J1880" s="54">
        <f>IF(E1880&gt;0,TIME(F1880,G1880,H1880)/E1880,"")</f>
        <v>1.5586419753086419E-3</v>
      </c>
      <c r="K1880" s="50" t="s">
        <v>921</v>
      </c>
      <c r="L1880" s="50" t="s">
        <v>1097</v>
      </c>
      <c r="M1880" s="55">
        <f>IF(D1880&gt;0,0.0416666666666667/J1880,"")</f>
        <v>26.732673267326753</v>
      </c>
      <c r="N1880" s="50">
        <v>0</v>
      </c>
      <c r="O1880" s="50" t="s">
        <v>253</v>
      </c>
      <c r="Q1880" s="151">
        <f>IF("1-Swim"=D1880,J1880*2.4,IF("2-Bike"=D1880,J1880*112,IF("3-Run"=D1880,J1880*26.2,0)))</f>
        <v>0.17456790123456789</v>
      </c>
      <c r="R1880" s="151">
        <f>Q1880/2</f>
        <v>8.7283950617283945E-2</v>
      </c>
      <c r="S1880" s="53">
        <f>J1880*26.2</f>
        <v>4.0836419753086418E-2</v>
      </c>
      <c r="T1880" s="53">
        <f>(J1880+0.0013889)*26.2</f>
        <v>7.7225599753086405E-2</v>
      </c>
      <c r="U1880" s="53">
        <f>S1880/2</f>
        <v>2.0418209876543209E-2</v>
      </c>
      <c r="V1880" s="53">
        <f>T1880/2</f>
        <v>3.8612799876543202E-2</v>
      </c>
      <c r="W1880" s="50">
        <f>RANK(J1880,J:J,1)</f>
        <v>19</v>
      </c>
      <c r="X1880" s="50">
        <f>YEAR(B1880)</f>
        <v>2013</v>
      </c>
      <c r="Y1880" s="50">
        <f>MONTH(B1880)</f>
        <v>2</v>
      </c>
      <c r="Z1880" s="56">
        <f>X1880*100+Y1880</f>
        <v>201302</v>
      </c>
      <c r="AA1880" s="56">
        <f>WEEKNUM(B1880,1)</f>
        <v>5</v>
      </c>
      <c r="AB1880" s="58">
        <f>IF(ISBLANK(B1880)," ",MAX(B1880-B1879-1,0))</f>
        <v>1</v>
      </c>
      <c r="AC1880" s="56">
        <f>DAY(B1880)</f>
        <v>1</v>
      </c>
      <c r="AD1880" s="53">
        <f>U1880+V1880</f>
        <v>5.9031009753086408E-2</v>
      </c>
      <c r="AE1880" s="56">
        <f>IF("1-Swim"=D1880,E1880*46.7,IF("2-Bike"=D1880,E1880,IF("3-Run"=D1880,E1880*4.27,0)))</f>
        <v>9</v>
      </c>
    </row>
    <row r="1881" spans="1:31" x14ac:dyDescent="0.25">
      <c r="A1881" s="50">
        <v>1880</v>
      </c>
      <c r="B1881" s="51">
        <v>41306</v>
      </c>
      <c r="C1881" s="75">
        <f>B1881</f>
        <v>41306</v>
      </c>
      <c r="D1881" s="50" t="s">
        <v>1223</v>
      </c>
      <c r="E1881" s="50">
        <v>2</v>
      </c>
      <c r="F1881" s="50">
        <v>0</v>
      </c>
      <c r="G1881" s="50">
        <v>17</v>
      </c>
      <c r="H1881" s="50">
        <v>45</v>
      </c>
      <c r="I1881" s="53">
        <f>IF(E1881&gt;0,TIME(F1881,G1881,H1881),"")</f>
        <v>1.2326388888888888E-2</v>
      </c>
      <c r="J1881" s="54">
        <f>IF(E1881&gt;0,TIME(F1881,G1881,H1881)/E1881,"")</f>
        <v>6.1631944444444442E-3</v>
      </c>
      <c r="K1881" s="50" t="s">
        <v>1022</v>
      </c>
      <c r="L1881" s="50" t="s">
        <v>1048</v>
      </c>
      <c r="M1881" s="55">
        <f>IF(D1881&gt;0,0.0416666666666667/J1881,"")</f>
        <v>6.7605633802816953</v>
      </c>
      <c r="N1881" s="50">
        <v>0</v>
      </c>
      <c r="O1881" s="50" t="s">
        <v>253</v>
      </c>
      <c r="P1881" s="50" t="s">
        <v>1098</v>
      </c>
      <c r="Q1881" s="151">
        <f>IF("1-Swim"=D1881,J1881*2.4,IF("2-Bike"=D1881,J1881*112,IF("3-Run"=D1881,J1881*26.2,0)))</f>
        <v>0.16147569444444443</v>
      </c>
      <c r="R1881" s="151">
        <f>Q1881/2</f>
        <v>8.0737847222222214E-2</v>
      </c>
      <c r="S1881" s="53">
        <f>J1881*26.2</f>
        <v>0.16147569444444443</v>
      </c>
      <c r="T1881" s="53">
        <f>(J1881+0.0013889)*26.2</f>
        <v>0.19786487444444445</v>
      </c>
      <c r="U1881" s="53">
        <f>S1881/2</f>
        <v>8.0737847222222214E-2</v>
      </c>
      <c r="V1881" s="53">
        <f>T1881/2</f>
        <v>9.8932437222222225E-2</v>
      </c>
      <c r="W1881" s="50">
        <f>RANK(J1881,J:J,1)</f>
        <v>849</v>
      </c>
      <c r="X1881" s="50">
        <f>YEAR(B1881)</f>
        <v>2013</v>
      </c>
      <c r="Y1881" s="50">
        <f>MONTH(B1881)</f>
        <v>2</v>
      </c>
      <c r="Z1881" s="56">
        <f>X1881*100+Y1881</f>
        <v>201302</v>
      </c>
      <c r="AA1881" s="56">
        <f>WEEKNUM(B1881,1)</f>
        <v>5</v>
      </c>
      <c r="AB1881" s="58">
        <f>IF(ISBLANK(B1881)," ",MAX(B1881-B1880-1,0))</f>
        <v>0</v>
      </c>
      <c r="AC1881" s="56">
        <f>DAY(B1881)</f>
        <v>1</v>
      </c>
      <c r="AD1881" s="53">
        <f>U1881+V1881</f>
        <v>0.17967028444444444</v>
      </c>
      <c r="AE1881" s="56">
        <f>IF("1-Swim"=D1881,E1881*46.7,IF("2-Bike"=D1881,E1881,IF("3-Run"=D1881,E1881*4.27,0)))</f>
        <v>8.5399999999999991</v>
      </c>
    </row>
    <row r="1882" spans="1:31" x14ac:dyDescent="0.25">
      <c r="A1882" s="50">
        <v>1881</v>
      </c>
      <c r="B1882" s="51">
        <v>41307</v>
      </c>
      <c r="C1882" s="75">
        <f>B1882</f>
        <v>41307</v>
      </c>
      <c r="D1882" s="50" t="s">
        <v>1224</v>
      </c>
      <c r="E1882" s="50">
        <v>30</v>
      </c>
      <c r="F1882" s="50">
        <v>2</v>
      </c>
      <c r="G1882" s="50">
        <v>0</v>
      </c>
      <c r="H1882" s="50">
        <v>0</v>
      </c>
      <c r="I1882" s="53">
        <f>IF(E1882&gt;0,TIME(F1882,G1882,H1882),"")</f>
        <v>8.3333333333333329E-2</v>
      </c>
      <c r="J1882" s="54">
        <f>IF(E1882&gt;0,TIME(F1882,G1882,H1882)/E1882,"")</f>
        <v>2.7777777777777775E-3</v>
      </c>
      <c r="K1882" s="50" t="s">
        <v>1076</v>
      </c>
      <c r="L1882" s="50" t="s">
        <v>1099</v>
      </c>
      <c r="M1882" s="55">
        <f>IF(D1882&gt;0,0.0416666666666667/J1882,"")</f>
        <v>15.000000000000014</v>
      </c>
      <c r="N1882" s="50">
        <v>0</v>
      </c>
      <c r="O1882" s="50" t="s">
        <v>253</v>
      </c>
      <c r="Q1882" s="151">
        <f>IF("1-Swim"=D1882,J1882*2.4,IF("2-Bike"=D1882,J1882*112,IF("3-Run"=D1882,J1882*26.2,0)))</f>
        <v>0.31111111111111106</v>
      </c>
      <c r="R1882" s="151">
        <f>Q1882/2</f>
        <v>0.15555555555555553</v>
      </c>
      <c r="S1882" s="53">
        <f>J1882*26.2</f>
        <v>7.2777777777777761E-2</v>
      </c>
      <c r="T1882" s="53">
        <f>(J1882+0.0013889)*26.2</f>
        <v>0.10916695777777777</v>
      </c>
      <c r="U1882" s="53">
        <f>S1882/2</f>
        <v>3.638888888888888E-2</v>
      </c>
      <c r="V1882" s="53">
        <f>T1882/2</f>
        <v>5.4583478888888884E-2</v>
      </c>
      <c r="W1882" s="50">
        <f>RANK(J1882,J:J,1)</f>
        <v>452</v>
      </c>
      <c r="X1882" s="50">
        <f>YEAR(B1882)</f>
        <v>2013</v>
      </c>
      <c r="Y1882" s="50">
        <f>MONTH(B1882)</f>
        <v>2</v>
      </c>
      <c r="Z1882" s="56">
        <f>X1882*100+Y1882</f>
        <v>201302</v>
      </c>
      <c r="AA1882" s="56">
        <f>WEEKNUM(B1882,1)</f>
        <v>5</v>
      </c>
      <c r="AB1882" s="58">
        <f>IF(ISBLANK(B1882)," ",MAX(B1882-B1881-1,0))</f>
        <v>0</v>
      </c>
      <c r="AC1882" s="56">
        <f>DAY(B1882)</f>
        <v>2</v>
      </c>
      <c r="AD1882" s="53">
        <f>U1882+V1882</f>
        <v>9.0972367777777757E-2</v>
      </c>
      <c r="AE1882" s="56">
        <f>IF("1-Swim"=D1882,E1882*46.7,IF("2-Bike"=D1882,E1882,IF("3-Run"=D1882,E1882*4.27,0)))</f>
        <v>30</v>
      </c>
    </row>
    <row r="1883" spans="1:31" x14ac:dyDescent="0.25">
      <c r="A1883" s="50">
        <v>1882</v>
      </c>
      <c r="B1883" s="51">
        <v>41308</v>
      </c>
      <c r="C1883" s="75">
        <f>B1883</f>
        <v>41308</v>
      </c>
      <c r="D1883" s="50" t="s">
        <v>1223</v>
      </c>
      <c r="E1883" s="50">
        <v>8.25</v>
      </c>
      <c r="F1883" s="50">
        <v>1</v>
      </c>
      <c r="G1883" s="50">
        <v>30</v>
      </c>
      <c r="H1883" s="50">
        <v>1</v>
      </c>
      <c r="I1883" s="53">
        <f>IF(E1883&gt;0,TIME(F1883,G1883,H1883),"")</f>
        <v>6.2511574074074081E-2</v>
      </c>
      <c r="J1883" s="54">
        <f>IF(E1883&gt;0,TIME(F1883,G1883,H1883)/E1883,"")</f>
        <v>7.5771604938271609E-3</v>
      </c>
      <c r="K1883" s="50" t="s">
        <v>936</v>
      </c>
      <c r="L1883" s="50" t="s">
        <v>1100</v>
      </c>
      <c r="M1883" s="55">
        <f>IF(D1883&gt;0,0.0416666666666667/J1883,"")</f>
        <v>5.4989816700611041</v>
      </c>
      <c r="N1883" s="50">
        <v>0</v>
      </c>
      <c r="O1883" s="50" t="s">
        <v>330</v>
      </c>
      <c r="P1883" s="50" t="s">
        <v>1101</v>
      </c>
      <c r="Q1883" s="151">
        <f>IF("1-Swim"=D1883,J1883*2.4,IF("2-Bike"=D1883,J1883*112,IF("3-Run"=D1883,J1883*26.2,0)))</f>
        <v>0.19852160493827162</v>
      </c>
      <c r="R1883" s="151">
        <f>Q1883/2</f>
        <v>9.9260802469135809E-2</v>
      </c>
      <c r="S1883" s="53">
        <f>J1883*26.2</f>
        <v>0.19852160493827162</v>
      </c>
      <c r="T1883" s="53">
        <f>(J1883+0.0013889)*26.2</f>
        <v>0.23491078493827161</v>
      </c>
      <c r="U1883" s="53">
        <f>S1883/2</f>
        <v>9.9260802469135809E-2</v>
      </c>
      <c r="V1883" s="53">
        <f>T1883/2</f>
        <v>0.11745539246913581</v>
      </c>
      <c r="W1883" s="50">
        <f>RANK(J1883,J:J,1)</f>
        <v>2140</v>
      </c>
      <c r="X1883" s="50">
        <f>YEAR(B1883)</f>
        <v>2013</v>
      </c>
      <c r="Y1883" s="50">
        <f>MONTH(B1883)</f>
        <v>2</v>
      </c>
      <c r="Z1883" s="56">
        <f>X1883*100+Y1883</f>
        <v>201302</v>
      </c>
      <c r="AA1883" s="56">
        <f>WEEKNUM(B1883,1)</f>
        <v>6</v>
      </c>
      <c r="AB1883" s="58">
        <f>IF(ISBLANK(B1883)," ",MAX(B1883-B1882-1,0))</f>
        <v>0</v>
      </c>
      <c r="AC1883" s="56">
        <f>DAY(B1883)</f>
        <v>3</v>
      </c>
      <c r="AD1883" s="53">
        <f>U1883+V1883</f>
        <v>0.2167161949382716</v>
      </c>
      <c r="AE1883" s="56">
        <f>IF("1-Swim"=D1883,E1883*46.7,IF("2-Bike"=D1883,E1883,IF("3-Run"=D1883,E1883*4.27,0)))</f>
        <v>35.227499999999999</v>
      </c>
    </row>
    <row r="1884" spans="1:31" x14ac:dyDescent="0.25">
      <c r="A1884" s="50">
        <v>1883</v>
      </c>
      <c r="B1884" s="51">
        <v>41309</v>
      </c>
      <c r="C1884" s="75">
        <f>B1884</f>
        <v>41309</v>
      </c>
      <c r="D1884" s="50" t="s">
        <v>1223</v>
      </c>
      <c r="E1884" s="50">
        <v>3.1</v>
      </c>
      <c r="F1884" s="50">
        <v>0</v>
      </c>
      <c r="G1884" s="50">
        <v>26</v>
      </c>
      <c r="H1884" s="50">
        <v>50</v>
      </c>
      <c r="I1884" s="53">
        <f>IF(E1884&gt;0,TIME(F1884,G1884,H1884),"")</f>
        <v>1.8634259259259257E-2</v>
      </c>
      <c r="J1884" s="54">
        <f>IF(E1884&gt;0,TIME(F1884,G1884,H1884)/E1884,"")</f>
        <v>6.011051373954599E-3</v>
      </c>
      <c r="K1884" s="50" t="s">
        <v>1022</v>
      </c>
      <c r="L1884" s="50" t="s">
        <v>1048</v>
      </c>
      <c r="M1884" s="55">
        <f>IF(D1884&gt;0,0.0416666666666667/J1884,"")</f>
        <v>6.9316770186335468</v>
      </c>
      <c r="N1884" s="50">
        <v>0</v>
      </c>
      <c r="O1884" s="50" t="s">
        <v>253</v>
      </c>
      <c r="P1884" s="50" t="s">
        <v>1102</v>
      </c>
      <c r="Q1884" s="151">
        <f>IF("1-Swim"=D1884,J1884*2.4,IF("2-Bike"=D1884,J1884*112,IF("3-Run"=D1884,J1884*26.2,0)))</f>
        <v>0.15748954599761048</v>
      </c>
      <c r="R1884" s="151">
        <f>Q1884/2</f>
        <v>7.8744772998805238E-2</v>
      </c>
      <c r="S1884" s="53">
        <f>J1884*26.2</f>
        <v>0.15748954599761048</v>
      </c>
      <c r="T1884" s="53">
        <f>(J1884+0.0013889)*26.2</f>
        <v>0.1938787259976105</v>
      </c>
      <c r="U1884" s="53">
        <f>S1884/2</f>
        <v>7.8744772998805238E-2</v>
      </c>
      <c r="V1884" s="53">
        <f>T1884/2</f>
        <v>9.6939362998805248E-2</v>
      </c>
      <c r="W1884" s="50">
        <f>RANK(J1884,J:J,1)</f>
        <v>817</v>
      </c>
      <c r="X1884" s="50">
        <f>YEAR(B1884)</f>
        <v>2013</v>
      </c>
      <c r="Y1884" s="50">
        <f>MONTH(B1884)</f>
        <v>2</v>
      </c>
      <c r="Z1884" s="56">
        <f>X1884*100+Y1884</f>
        <v>201302</v>
      </c>
      <c r="AA1884" s="56">
        <f>WEEKNUM(B1884,1)</f>
        <v>6</v>
      </c>
      <c r="AB1884" s="58">
        <f>IF(ISBLANK(B1884)," ",MAX(B1884-B1883-1,0))</f>
        <v>0</v>
      </c>
      <c r="AC1884" s="56">
        <f>DAY(B1884)</f>
        <v>4</v>
      </c>
      <c r="AD1884" s="53">
        <f>U1884+V1884</f>
        <v>0.17568413599761049</v>
      </c>
      <c r="AE1884" s="56">
        <f>IF("1-Swim"=D1884,E1884*46.7,IF("2-Bike"=D1884,E1884,IF("3-Run"=D1884,E1884*4.27,0)))</f>
        <v>13.236999999999998</v>
      </c>
    </row>
    <row r="1885" spans="1:31" x14ac:dyDescent="0.25">
      <c r="A1885" s="50">
        <v>1884</v>
      </c>
      <c r="B1885" s="51">
        <v>41309</v>
      </c>
      <c r="C1885" s="75">
        <f>B1885</f>
        <v>41309</v>
      </c>
      <c r="D1885" s="50" t="s">
        <v>1225</v>
      </c>
      <c r="E1885" s="50">
        <v>1.55</v>
      </c>
      <c r="F1885" s="50">
        <v>0</v>
      </c>
      <c r="G1885" s="50">
        <v>45</v>
      </c>
      <c r="H1885" s="50">
        <v>0</v>
      </c>
      <c r="I1885" s="53">
        <f>IF(E1885&gt;0,TIME(F1885,G1885,H1885),"")</f>
        <v>3.125E-2</v>
      </c>
      <c r="J1885" s="54">
        <f>IF(E1885&gt;0,TIME(F1885,G1885,H1885)/E1885,"")</f>
        <v>2.0161290322580645E-2</v>
      </c>
      <c r="K1885" s="50" t="s">
        <v>781</v>
      </c>
      <c r="L1885" s="50" t="s">
        <v>1090</v>
      </c>
      <c r="M1885" s="55">
        <f>IF(D1885&gt;0,0.0416666666666667/J1885,"")</f>
        <v>2.0666666666666682</v>
      </c>
      <c r="N1885" s="50">
        <v>0</v>
      </c>
      <c r="O1885" s="50" t="s">
        <v>253</v>
      </c>
      <c r="P1885" s="147" t="s">
        <v>1103</v>
      </c>
      <c r="Q1885" s="151">
        <f>IF("1-Swim"=D1885,J1885*2.4,IF("2-Bike"=D1885,J1885*112,IF("3-Run"=D1885,J1885*26.2,0)))</f>
        <v>4.8387096774193547E-2</v>
      </c>
      <c r="R1885" s="151">
        <f>Q1885/2</f>
        <v>2.4193548387096774E-2</v>
      </c>
      <c r="S1885" s="53">
        <f>J1885*26.2</f>
        <v>0.52822580645161288</v>
      </c>
      <c r="T1885" s="53">
        <f>(J1885+0.0013889)*26.2</f>
        <v>0.56461498645161279</v>
      </c>
      <c r="U1885" s="53">
        <f>S1885/2</f>
        <v>0.26411290322580644</v>
      </c>
      <c r="V1885" s="53">
        <f>T1885/2</f>
        <v>0.28230749322580639</v>
      </c>
      <c r="W1885" s="50">
        <f>RANK(J1885,J:J,1)</f>
        <v>3017</v>
      </c>
      <c r="X1885" s="50">
        <f>YEAR(B1885)</f>
        <v>2013</v>
      </c>
      <c r="Y1885" s="50">
        <f>MONTH(B1885)</f>
        <v>2</v>
      </c>
      <c r="Z1885" s="56">
        <f>X1885*100+Y1885</f>
        <v>201302</v>
      </c>
      <c r="AA1885" s="56">
        <f>WEEKNUM(B1885,1)</f>
        <v>6</v>
      </c>
      <c r="AB1885" s="58">
        <f>IF(ISBLANK(B1885)," ",MAX(B1885-B1884-1,0))</f>
        <v>0</v>
      </c>
      <c r="AC1885" s="56">
        <f>DAY(B1885)</f>
        <v>4</v>
      </c>
      <c r="AD1885" s="53">
        <f>U1885+V1885</f>
        <v>0.54642039645161278</v>
      </c>
      <c r="AE1885" s="56">
        <f>IF("1-Swim"=D1885,E1885*46.7,IF("2-Bike"=D1885,E1885,IF("3-Run"=D1885,E1885*4.27,0)))</f>
        <v>72.385000000000005</v>
      </c>
    </row>
    <row r="1886" spans="1:31" x14ac:dyDescent="0.25">
      <c r="A1886" s="50">
        <v>1885</v>
      </c>
      <c r="B1886" s="51">
        <v>41310</v>
      </c>
      <c r="C1886" s="75">
        <f>B1886</f>
        <v>41310</v>
      </c>
      <c r="D1886" s="50" t="s">
        <v>1224</v>
      </c>
      <c r="E1886" s="50">
        <v>12</v>
      </c>
      <c r="F1886" s="50">
        <v>0</v>
      </c>
      <c r="G1886" s="50">
        <v>30</v>
      </c>
      <c r="H1886" s="50">
        <v>0</v>
      </c>
      <c r="I1886" s="53">
        <f>IF(E1886&gt;0,TIME(F1886,G1886,H1886),"")</f>
        <v>2.0833333333333332E-2</v>
      </c>
      <c r="J1886" s="54">
        <f>IF(E1886&gt;0,TIME(F1886,G1886,H1886)/E1886,"")</f>
        <v>1.736111111111111E-3</v>
      </c>
      <c r="K1886" s="50" t="s">
        <v>921</v>
      </c>
      <c r="L1886" s="50" t="s">
        <v>1081</v>
      </c>
      <c r="M1886" s="55">
        <f>IF(D1886&gt;0,0.0416666666666667/J1886,"")</f>
        <v>24.000000000000021</v>
      </c>
      <c r="N1886" s="50">
        <v>124</v>
      </c>
      <c r="O1886" s="50" t="s">
        <v>253</v>
      </c>
      <c r="Q1886" s="151">
        <f>IF("1-Swim"=D1886,J1886*2.4,IF("2-Bike"=D1886,J1886*112,IF("3-Run"=D1886,J1886*26.2,0)))</f>
        <v>0.19444444444444442</v>
      </c>
      <c r="R1886" s="151">
        <f>Q1886/2</f>
        <v>9.722222222222221E-2</v>
      </c>
      <c r="S1886" s="53">
        <f>J1886*26.2</f>
        <v>4.5486111111111109E-2</v>
      </c>
      <c r="T1886" s="53">
        <f>(J1886+0.0013889)*26.2</f>
        <v>8.1875291111111109E-2</v>
      </c>
      <c r="U1886" s="53">
        <f>S1886/2</f>
        <v>2.2743055555555555E-2</v>
      </c>
      <c r="V1886" s="53">
        <f>T1886/2</f>
        <v>4.0937645555555555E-2</v>
      </c>
      <c r="W1886" s="50">
        <f>RANK(J1886,J:J,1)</f>
        <v>35</v>
      </c>
      <c r="X1886" s="50">
        <f>YEAR(B1886)</f>
        <v>2013</v>
      </c>
      <c r="Y1886" s="50">
        <f>MONTH(B1886)</f>
        <v>2</v>
      </c>
      <c r="Z1886" s="56">
        <f>X1886*100+Y1886</f>
        <v>201302</v>
      </c>
      <c r="AA1886" s="56">
        <f>WEEKNUM(B1886,1)</f>
        <v>6</v>
      </c>
      <c r="AB1886" s="58">
        <f>IF(ISBLANK(B1886)," ",MAX(B1886-B1885-1,0))</f>
        <v>0</v>
      </c>
      <c r="AC1886" s="56">
        <f>DAY(B1886)</f>
        <v>5</v>
      </c>
      <c r="AD1886" s="53">
        <f>U1886+V1886</f>
        <v>6.3680701111111113E-2</v>
      </c>
      <c r="AE1886" s="56">
        <f>IF("1-Swim"=D1886,E1886*46.7,IF("2-Bike"=D1886,E1886,IF("3-Run"=D1886,E1886*4.27,0)))</f>
        <v>12</v>
      </c>
    </row>
    <row r="1887" spans="1:31" x14ac:dyDescent="0.25">
      <c r="A1887" s="50">
        <v>1886</v>
      </c>
      <c r="B1887" s="51">
        <v>41314</v>
      </c>
      <c r="C1887" s="75">
        <f>B1887</f>
        <v>41314</v>
      </c>
      <c r="D1887" s="50" t="s">
        <v>1223</v>
      </c>
      <c r="E1887" s="50">
        <v>6.7</v>
      </c>
      <c r="F1887" s="50">
        <v>1</v>
      </c>
      <c r="G1887" s="50">
        <v>6</v>
      </c>
      <c r="H1887" s="50">
        <v>0</v>
      </c>
      <c r="I1887" s="53">
        <f>IF(E1887&gt;0,TIME(F1887,G1887,H1887),"")</f>
        <v>4.5833333333333337E-2</v>
      </c>
      <c r="J1887" s="54">
        <f>IF(E1887&gt;0,TIME(F1887,G1887,H1887)/E1887,"")</f>
        <v>6.8407960199004976E-3</v>
      </c>
      <c r="K1887" s="50" t="s">
        <v>1063</v>
      </c>
      <c r="L1887" s="50" t="s">
        <v>1104</v>
      </c>
      <c r="M1887" s="55">
        <f>IF(D1887&gt;0,0.0416666666666667/J1887,"")</f>
        <v>6.0909090909090953</v>
      </c>
      <c r="N1887" s="50">
        <v>0</v>
      </c>
      <c r="O1887" s="50" t="s">
        <v>253</v>
      </c>
      <c r="Q1887" s="151">
        <f>IF("1-Swim"=D1887,J1887*2.4,IF("2-Bike"=D1887,J1887*112,IF("3-Run"=D1887,J1887*26.2,0)))</f>
        <v>0.17922885572139302</v>
      </c>
      <c r="R1887" s="151">
        <f>Q1887/2</f>
        <v>8.9614427860696511E-2</v>
      </c>
      <c r="S1887" s="53">
        <f>J1887*26.2</f>
        <v>0.17922885572139302</v>
      </c>
      <c r="T1887" s="53">
        <f>(J1887+0.0013889)*26.2</f>
        <v>0.21561803572139304</v>
      </c>
      <c r="U1887" s="53">
        <f>S1887/2</f>
        <v>8.9614427860696511E-2</v>
      </c>
      <c r="V1887" s="53">
        <f>T1887/2</f>
        <v>0.10780901786069652</v>
      </c>
      <c r="W1887" s="50">
        <f>RANK(J1887,J:J,1)</f>
        <v>1363</v>
      </c>
      <c r="X1887" s="50">
        <f>YEAR(B1887)</f>
        <v>2013</v>
      </c>
      <c r="Y1887" s="50">
        <f>MONTH(B1887)</f>
        <v>2</v>
      </c>
      <c r="Z1887" s="56">
        <f>X1887*100+Y1887</f>
        <v>201302</v>
      </c>
      <c r="AA1887" s="56">
        <f>WEEKNUM(B1887,1)</f>
        <v>6</v>
      </c>
      <c r="AB1887" s="58">
        <f>IF(ISBLANK(B1887)," ",MAX(B1887-B1886-1,0))</f>
        <v>3</v>
      </c>
      <c r="AC1887" s="56">
        <f>DAY(B1887)</f>
        <v>9</v>
      </c>
      <c r="AD1887" s="53">
        <f>U1887+V1887</f>
        <v>0.19742344572139303</v>
      </c>
      <c r="AE1887" s="56">
        <f>IF("1-Swim"=D1887,E1887*46.7,IF("2-Bike"=D1887,E1887,IF("3-Run"=D1887,E1887*4.27,0)))</f>
        <v>28.608999999999998</v>
      </c>
    </row>
    <row r="1888" spans="1:31" x14ac:dyDescent="0.25">
      <c r="A1888" s="50">
        <v>1887</v>
      </c>
      <c r="B1888" s="51">
        <v>41317</v>
      </c>
      <c r="C1888" s="75">
        <f>B1888</f>
        <v>41317</v>
      </c>
      <c r="D1888" s="50" t="s">
        <v>1224</v>
      </c>
      <c r="E1888" s="50">
        <v>8</v>
      </c>
      <c r="F1888" s="50">
        <v>0</v>
      </c>
      <c r="G1888" s="50">
        <v>26</v>
      </c>
      <c r="H1888" s="50">
        <v>0</v>
      </c>
      <c r="I1888" s="53">
        <f>IF(E1888&gt;0,TIME(F1888,G1888,H1888),"")</f>
        <v>1.8055555555555557E-2</v>
      </c>
      <c r="J1888" s="54">
        <f>IF(E1888&gt;0,TIME(F1888,G1888,H1888)/E1888,"")</f>
        <v>2.2569444444444447E-3</v>
      </c>
      <c r="K1888" s="50" t="s">
        <v>1076</v>
      </c>
      <c r="L1888" s="50" t="s">
        <v>1105</v>
      </c>
      <c r="M1888" s="55">
        <f>IF(D1888&gt;0,0.0416666666666667/J1888,"")</f>
        <v>18.461538461538474</v>
      </c>
      <c r="N1888" s="50">
        <v>0</v>
      </c>
      <c r="O1888" s="50" t="s">
        <v>253</v>
      </c>
      <c r="P1888" s="50" t="s">
        <v>1106</v>
      </c>
      <c r="Q1888" s="151">
        <f>IF("1-Swim"=D1888,J1888*2.4,IF("2-Bike"=D1888,J1888*112,IF("3-Run"=D1888,J1888*26.2,0)))</f>
        <v>0.25277777777777782</v>
      </c>
      <c r="R1888" s="151">
        <f>Q1888/2</f>
        <v>0.12638888888888891</v>
      </c>
      <c r="S1888" s="53">
        <f>J1888*26.2</f>
        <v>5.9131944444444445E-2</v>
      </c>
      <c r="T1888" s="53">
        <f>(J1888+0.0013889)*26.2</f>
        <v>9.5521124444444439E-2</v>
      </c>
      <c r="U1888" s="53">
        <f>S1888/2</f>
        <v>2.9565972222222223E-2</v>
      </c>
      <c r="V1888" s="53">
        <f>T1888/2</f>
        <v>4.7760562222222219E-2</v>
      </c>
      <c r="W1888" s="50">
        <f>RANK(J1888,J:J,1)</f>
        <v>221</v>
      </c>
      <c r="X1888" s="50">
        <f>YEAR(B1888)</f>
        <v>2013</v>
      </c>
      <c r="Y1888" s="50">
        <f>MONTH(B1888)</f>
        <v>2</v>
      </c>
      <c r="Z1888" s="56">
        <f>X1888*100+Y1888</f>
        <v>201302</v>
      </c>
      <c r="AA1888" s="56">
        <f>WEEKNUM(B1888,1)</f>
        <v>7</v>
      </c>
      <c r="AB1888" s="58">
        <f>IF(ISBLANK(B1888)," ",MAX(B1888-B1887-1,0))</f>
        <v>2</v>
      </c>
      <c r="AC1888" s="56">
        <f>DAY(B1888)</f>
        <v>12</v>
      </c>
      <c r="AD1888" s="53">
        <f>U1888+V1888</f>
        <v>7.7326534444444442E-2</v>
      </c>
      <c r="AE1888" s="56">
        <f>IF("1-Swim"=D1888,E1888*46.7,IF("2-Bike"=D1888,E1888,IF("3-Run"=D1888,E1888*4.27,0)))</f>
        <v>8</v>
      </c>
    </row>
    <row r="1889" spans="1:31" x14ac:dyDescent="0.25">
      <c r="A1889" s="50">
        <v>1888</v>
      </c>
      <c r="B1889" s="51">
        <v>41323</v>
      </c>
      <c r="C1889" s="75">
        <f>B1889</f>
        <v>41323</v>
      </c>
      <c r="D1889" s="50" t="s">
        <v>1223</v>
      </c>
      <c r="E1889" s="50">
        <v>3</v>
      </c>
      <c r="F1889" s="50">
        <v>0</v>
      </c>
      <c r="G1889" s="50">
        <v>25</v>
      </c>
      <c r="H1889" s="50">
        <v>49</v>
      </c>
      <c r="I1889" s="53">
        <f>IF(E1889&gt;0,TIME(F1889,G1889,H1889),"")</f>
        <v>1.7928240740740741E-2</v>
      </c>
      <c r="J1889" s="54">
        <f>IF(E1889&gt;0,TIME(F1889,G1889,H1889)/E1889,"")</f>
        <v>5.9760802469135807E-3</v>
      </c>
      <c r="K1889" s="50" t="s">
        <v>1022</v>
      </c>
      <c r="L1889" s="50" t="s">
        <v>1048</v>
      </c>
      <c r="M1889" s="55">
        <f>IF(D1889&gt;0,0.0416666666666667/J1889,"")</f>
        <v>6.9722401549386754</v>
      </c>
      <c r="N1889" s="50">
        <v>0</v>
      </c>
      <c r="O1889" s="50" t="s">
        <v>253</v>
      </c>
      <c r="Q1889" s="151">
        <f>IF("1-Swim"=D1889,J1889*2.4,IF("2-Bike"=D1889,J1889*112,IF("3-Run"=D1889,J1889*26.2,0)))</f>
        <v>0.15657330246913581</v>
      </c>
      <c r="R1889" s="151">
        <f>Q1889/2</f>
        <v>7.8286651234567906E-2</v>
      </c>
      <c r="S1889" s="53">
        <f>J1889*26.2</f>
        <v>0.15657330246913581</v>
      </c>
      <c r="T1889" s="53">
        <f>(J1889+0.0013889)*26.2</f>
        <v>0.1929624824691358</v>
      </c>
      <c r="U1889" s="53">
        <f>S1889/2</f>
        <v>7.8286651234567906E-2</v>
      </c>
      <c r="V1889" s="53">
        <f>T1889/2</f>
        <v>9.6481241234567902E-2</v>
      </c>
      <c r="W1889" s="50">
        <f>RANK(J1889,J:J,1)</f>
        <v>811</v>
      </c>
      <c r="X1889" s="50">
        <f>YEAR(B1889)</f>
        <v>2013</v>
      </c>
      <c r="Y1889" s="50">
        <f>MONTH(B1889)</f>
        <v>2</v>
      </c>
      <c r="Z1889" s="56">
        <f>X1889*100+Y1889</f>
        <v>201302</v>
      </c>
      <c r="AA1889" s="56">
        <f>WEEKNUM(B1889,1)</f>
        <v>8</v>
      </c>
      <c r="AB1889" s="58">
        <f>IF(ISBLANK(B1889)," ",MAX(B1889-B1888-1,0))</f>
        <v>5</v>
      </c>
      <c r="AC1889" s="56">
        <f>DAY(B1889)</f>
        <v>18</v>
      </c>
      <c r="AD1889" s="53">
        <f>U1889+V1889</f>
        <v>0.17476789246913582</v>
      </c>
      <c r="AE1889" s="56">
        <f>IF("1-Swim"=D1889,E1889*46.7,IF("2-Bike"=D1889,E1889,IF("3-Run"=D1889,E1889*4.27,0)))</f>
        <v>12.809999999999999</v>
      </c>
    </row>
    <row r="1890" spans="1:31" x14ac:dyDescent="0.25">
      <c r="A1890" s="50">
        <v>1889</v>
      </c>
      <c r="B1890" s="51">
        <v>41324</v>
      </c>
      <c r="C1890" s="75">
        <f>B1890</f>
        <v>41324</v>
      </c>
      <c r="D1890" s="50" t="s">
        <v>1224</v>
      </c>
      <c r="E1890" s="50">
        <v>11.7</v>
      </c>
      <c r="F1890" s="50">
        <v>0</v>
      </c>
      <c r="G1890" s="50">
        <v>30</v>
      </c>
      <c r="H1890" s="50">
        <v>0</v>
      </c>
      <c r="I1890" s="53">
        <f>IF(E1890&gt;0,TIME(F1890,G1890,H1890),"")</f>
        <v>2.0833333333333332E-2</v>
      </c>
      <c r="J1890" s="54">
        <f>IF(E1890&gt;0,TIME(F1890,G1890,H1890)/E1890,"")</f>
        <v>1.7806267806267807E-3</v>
      </c>
      <c r="K1890" s="50" t="s">
        <v>921</v>
      </c>
      <c r="L1890" s="50" t="s">
        <v>934</v>
      </c>
      <c r="M1890" s="55">
        <f>IF(D1890&gt;0,0.0416666666666667/J1890,"")</f>
        <v>23.400000000000016</v>
      </c>
      <c r="N1890" s="50">
        <v>124</v>
      </c>
      <c r="O1890" s="50" t="s">
        <v>253</v>
      </c>
      <c r="Q1890" s="151">
        <f>IF("1-Swim"=D1890,J1890*2.4,IF("2-Bike"=D1890,J1890*112,IF("3-Run"=D1890,J1890*26.2,0)))</f>
        <v>0.19943019943019943</v>
      </c>
      <c r="R1890" s="151">
        <f>Q1890/2</f>
        <v>9.9715099715099717E-2</v>
      </c>
      <c r="S1890" s="53">
        <f>J1890*26.2</f>
        <v>4.6652421652421651E-2</v>
      </c>
      <c r="T1890" s="53">
        <f>(J1890+0.0013889)*26.2</f>
        <v>8.3041601652421651E-2</v>
      </c>
      <c r="U1890" s="53">
        <f>S1890/2</f>
        <v>2.3326210826210825E-2</v>
      </c>
      <c r="V1890" s="53">
        <f>T1890/2</f>
        <v>4.1520800826210826E-2</v>
      </c>
      <c r="W1890" s="50">
        <f>RANK(J1890,J:J,1)</f>
        <v>48</v>
      </c>
      <c r="X1890" s="50">
        <f>YEAR(B1890)</f>
        <v>2013</v>
      </c>
      <c r="Y1890" s="50">
        <f>MONTH(B1890)</f>
        <v>2</v>
      </c>
      <c r="Z1890" s="56">
        <f>X1890*100+Y1890</f>
        <v>201302</v>
      </c>
      <c r="AA1890" s="56">
        <f>WEEKNUM(B1890,1)</f>
        <v>8</v>
      </c>
      <c r="AB1890" s="58">
        <f>IF(ISBLANK(B1890)," ",MAX(B1890-B1889-1,0))</f>
        <v>0</v>
      </c>
      <c r="AC1890" s="56">
        <f>DAY(B1890)</f>
        <v>19</v>
      </c>
      <c r="AD1890" s="53">
        <f>U1890+V1890</f>
        <v>6.4847011652421654E-2</v>
      </c>
      <c r="AE1890" s="56">
        <f>IF("1-Swim"=D1890,E1890*46.7,IF("2-Bike"=D1890,E1890,IF("3-Run"=D1890,E1890*4.27,0)))</f>
        <v>11.7</v>
      </c>
    </row>
    <row r="1891" spans="1:31" x14ac:dyDescent="0.25">
      <c r="A1891" s="50">
        <v>1890</v>
      </c>
      <c r="B1891" s="51">
        <v>41325</v>
      </c>
      <c r="C1891" s="75">
        <f>B1891</f>
        <v>41325</v>
      </c>
      <c r="D1891" s="50" t="s">
        <v>1225</v>
      </c>
      <c r="E1891" s="50">
        <v>1.1000000000000001</v>
      </c>
      <c r="F1891" s="50">
        <v>0</v>
      </c>
      <c r="G1891" s="50">
        <v>36</v>
      </c>
      <c r="H1891" s="50">
        <v>42</v>
      </c>
      <c r="I1891" s="53">
        <f>IF(E1891&gt;0,TIME(F1891,G1891,H1891),"")</f>
        <v>2.5486111111111112E-2</v>
      </c>
      <c r="J1891" s="54">
        <f>IF(E1891&gt;0,TIME(F1891,G1891,H1891)/E1891,"")</f>
        <v>2.3169191919191919E-2</v>
      </c>
      <c r="K1891" s="50" t="s">
        <v>781</v>
      </c>
      <c r="L1891" s="50" t="s">
        <v>1090</v>
      </c>
      <c r="M1891" s="55">
        <f>IF(D1891&gt;0,0.0416666666666667/J1891,"")</f>
        <v>1.7983651226158053</v>
      </c>
      <c r="N1891" s="50">
        <v>0</v>
      </c>
      <c r="O1891" s="50" t="s">
        <v>253</v>
      </c>
      <c r="P1891" s="147" t="s">
        <v>1060</v>
      </c>
      <c r="Q1891" s="151">
        <f>IF("1-Swim"=D1891,J1891*2.4,IF("2-Bike"=D1891,J1891*112,IF("3-Run"=D1891,J1891*26.2,0)))</f>
        <v>5.5606060606060603E-2</v>
      </c>
      <c r="R1891" s="151">
        <f>Q1891/2</f>
        <v>2.7803030303030302E-2</v>
      </c>
      <c r="S1891" s="53">
        <f>J1891*26.2</f>
        <v>0.60703282828282823</v>
      </c>
      <c r="T1891" s="53">
        <f>(J1891+0.0013889)*26.2</f>
        <v>0.64342200828282825</v>
      </c>
      <c r="U1891" s="53">
        <f>S1891/2</f>
        <v>0.30351641414141411</v>
      </c>
      <c r="V1891" s="53">
        <f>T1891/2</f>
        <v>0.32171100414141413</v>
      </c>
      <c r="W1891" s="50">
        <f>RANK(J1891,J:J,1)</f>
        <v>3088</v>
      </c>
      <c r="X1891" s="50">
        <f>YEAR(B1891)</f>
        <v>2013</v>
      </c>
      <c r="Y1891" s="50">
        <f>MONTH(B1891)</f>
        <v>2</v>
      </c>
      <c r="Z1891" s="56">
        <f>X1891*100+Y1891</f>
        <v>201302</v>
      </c>
      <c r="AA1891" s="56">
        <f>WEEKNUM(B1891,1)</f>
        <v>8</v>
      </c>
      <c r="AB1891" s="58">
        <f>IF(ISBLANK(B1891)," ",MAX(B1891-B1890-1,0))</f>
        <v>0</v>
      </c>
      <c r="AC1891" s="56">
        <f>DAY(B1891)</f>
        <v>20</v>
      </c>
      <c r="AD1891" s="53">
        <f>U1891+V1891</f>
        <v>0.62522741828282824</v>
      </c>
      <c r="AE1891" s="56">
        <f>IF("1-Swim"=D1891,E1891*46.7,IF("2-Bike"=D1891,E1891,IF("3-Run"=D1891,E1891*4.27,0)))</f>
        <v>51.370000000000005</v>
      </c>
    </row>
    <row r="1892" spans="1:31" x14ac:dyDescent="0.25">
      <c r="A1892" s="50">
        <v>1891</v>
      </c>
      <c r="B1892" s="51">
        <v>41326</v>
      </c>
      <c r="C1892" s="75">
        <f>B1892</f>
        <v>41326</v>
      </c>
      <c r="D1892" s="50" t="s">
        <v>1224</v>
      </c>
      <c r="E1892" s="50">
        <v>12.4</v>
      </c>
      <c r="F1892" s="50">
        <v>0</v>
      </c>
      <c r="G1892" s="50">
        <v>30</v>
      </c>
      <c r="H1892" s="50">
        <v>0</v>
      </c>
      <c r="I1892" s="53">
        <f>IF(E1892&gt;0,TIME(F1892,G1892,H1892),"")</f>
        <v>2.0833333333333332E-2</v>
      </c>
      <c r="J1892" s="54">
        <f>IF(E1892&gt;0,TIME(F1892,G1892,H1892)/E1892,"")</f>
        <v>1.6801075268817202E-3</v>
      </c>
      <c r="K1892" s="50" t="s">
        <v>921</v>
      </c>
      <c r="L1892" s="50" t="s">
        <v>315</v>
      </c>
      <c r="M1892" s="55">
        <f>IF(D1892&gt;0,0.0416666666666667/J1892,"")</f>
        <v>24.800000000000022</v>
      </c>
      <c r="N1892" s="50">
        <v>117</v>
      </c>
      <c r="O1892" s="50" t="s">
        <v>253</v>
      </c>
      <c r="P1892" s="50" t="s">
        <v>1107</v>
      </c>
      <c r="Q1892" s="151">
        <f>IF("1-Swim"=D1892,J1892*2.4,IF("2-Bike"=D1892,J1892*112,IF("3-Run"=D1892,J1892*26.2,0)))</f>
        <v>0.18817204301075266</v>
      </c>
      <c r="R1892" s="151">
        <f>Q1892/2</f>
        <v>9.408602150537633E-2</v>
      </c>
      <c r="S1892" s="53">
        <f>J1892*26.2</f>
        <v>4.4018817204301071E-2</v>
      </c>
      <c r="T1892" s="53">
        <f>(J1892+0.0013889)*26.2</f>
        <v>8.0407997204301057E-2</v>
      </c>
      <c r="U1892" s="53">
        <f>S1892/2</f>
        <v>2.2009408602150535E-2</v>
      </c>
      <c r="V1892" s="53">
        <f>T1892/2</f>
        <v>4.0203998602150529E-2</v>
      </c>
      <c r="W1892" s="50">
        <f>RANK(J1892,J:J,1)</f>
        <v>26</v>
      </c>
      <c r="X1892" s="50">
        <f>YEAR(B1892)</f>
        <v>2013</v>
      </c>
      <c r="Y1892" s="50">
        <f>MONTH(B1892)</f>
        <v>2</v>
      </c>
      <c r="Z1892" s="56">
        <f>X1892*100+Y1892</f>
        <v>201302</v>
      </c>
      <c r="AA1892" s="56">
        <f>WEEKNUM(B1892,1)</f>
        <v>8</v>
      </c>
      <c r="AB1892" s="58">
        <f>IF(ISBLANK(B1892)," ",MAX(B1892-B1891-1,0))</f>
        <v>0</v>
      </c>
      <c r="AC1892" s="56">
        <f>DAY(B1892)</f>
        <v>21</v>
      </c>
      <c r="AD1892" s="53">
        <f>U1892+V1892</f>
        <v>6.2213407204301061E-2</v>
      </c>
      <c r="AE1892" s="56">
        <f>IF("1-Swim"=D1892,E1892*46.7,IF("2-Bike"=D1892,E1892,IF("3-Run"=D1892,E1892*4.27,0)))</f>
        <v>12.4</v>
      </c>
    </row>
    <row r="1893" spans="1:31" x14ac:dyDescent="0.25">
      <c r="A1893" s="50">
        <v>1892</v>
      </c>
      <c r="B1893" s="51">
        <v>41326</v>
      </c>
      <c r="C1893" s="75">
        <f>B1893</f>
        <v>41326</v>
      </c>
      <c r="D1893" s="50" t="s">
        <v>1223</v>
      </c>
      <c r="E1893" s="50">
        <v>3.4</v>
      </c>
      <c r="F1893" s="50">
        <v>0</v>
      </c>
      <c r="G1893" s="50">
        <v>31</v>
      </c>
      <c r="H1893" s="50">
        <v>40</v>
      </c>
      <c r="I1893" s="53">
        <f>IF(E1893&gt;0,TIME(F1893,G1893,H1893),"")</f>
        <v>2.1990740740740741E-2</v>
      </c>
      <c r="J1893" s="54">
        <f>IF(E1893&gt;0,TIME(F1893,G1893,H1893)/E1893,"")</f>
        <v>6.4678649237472768E-3</v>
      </c>
      <c r="K1893" s="50" t="s">
        <v>1022</v>
      </c>
      <c r="L1893" s="50" t="s">
        <v>1048</v>
      </c>
      <c r="M1893" s="55">
        <f>IF(D1893&gt;0,0.0416666666666667/J1893,"")</f>
        <v>6.4421052631578997</v>
      </c>
      <c r="N1893" s="50">
        <v>160</v>
      </c>
      <c r="O1893" s="50" t="s">
        <v>253</v>
      </c>
      <c r="Q1893" s="151">
        <f>IF("1-Swim"=D1893,J1893*2.4,IF("2-Bike"=D1893,J1893*112,IF("3-Run"=D1893,J1893*26.2,0)))</f>
        <v>0.16945806100217864</v>
      </c>
      <c r="R1893" s="151">
        <f>Q1893/2</f>
        <v>8.472903050108932E-2</v>
      </c>
      <c r="S1893" s="53">
        <f>J1893*26.2</f>
        <v>0.16945806100217864</v>
      </c>
      <c r="T1893" s="53">
        <f>(J1893+0.0013889)*26.2</f>
        <v>0.20584724100217866</v>
      </c>
      <c r="U1893" s="53">
        <f>S1893/2</f>
        <v>8.472903050108932E-2</v>
      </c>
      <c r="V1893" s="53">
        <f>T1893/2</f>
        <v>0.10292362050108933</v>
      </c>
      <c r="W1893" s="50">
        <f>RANK(J1893,J:J,1)</f>
        <v>992</v>
      </c>
      <c r="X1893" s="50">
        <f>YEAR(B1893)</f>
        <v>2013</v>
      </c>
      <c r="Y1893" s="50">
        <f>MONTH(B1893)</f>
        <v>2</v>
      </c>
      <c r="Z1893" s="56">
        <f>X1893*100+Y1893</f>
        <v>201302</v>
      </c>
      <c r="AA1893" s="56">
        <f>WEEKNUM(B1893,1)</f>
        <v>8</v>
      </c>
      <c r="AB1893" s="58">
        <f>IF(ISBLANK(B1893)," ",MAX(B1893-B1892-1,0))</f>
        <v>0</v>
      </c>
      <c r="AC1893" s="56">
        <f>DAY(B1893)</f>
        <v>21</v>
      </c>
      <c r="AD1893" s="53">
        <f>U1893+V1893</f>
        <v>0.18765265100217865</v>
      </c>
      <c r="AE1893" s="56">
        <f>IF("1-Swim"=D1893,E1893*46.7,IF("2-Bike"=D1893,E1893,IF("3-Run"=D1893,E1893*4.27,0)))</f>
        <v>14.517999999999999</v>
      </c>
    </row>
    <row r="1894" spans="1:31" x14ac:dyDescent="0.25">
      <c r="A1894" s="50">
        <v>1893</v>
      </c>
      <c r="B1894" s="51">
        <v>41326</v>
      </c>
      <c r="C1894" s="75">
        <f>B1894</f>
        <v>41326</v>
      </c>
      <c r="D1894" s="50" t="s">
        <v>1225</v>
      </c>
      <c r="E1894" s="50">
        <v>1.05</v>
      </c>
      <c r="F1894" s="50">
        <v>1</v>
      </c>
      <c r="G1894" s="50">
        <v>40</v>
      </c>
      <c r="H1894" s="50">
        <v>0</v>
      </c>
      <c r="I1894" s="53">
        <f>IF(E1894&gt;0,TIME(F1894,G1894,H1894),"")</f>
        <v>6.9444444444444434E-2</v>
      </c>
      <c r="J1894" s="54">
        <f>IF(E1894&gt;0,TIME(F1894,G1894,H1894)/E1894,"")</f>
        <v>6.613756613756612E-2</v>
      </c>
      <c r="K1894" s="50" t="s">
        <v>781</v>
      </c>
      <c r="L1894" s="50" t="s">
        <v>1090</v>
      </c>
      <c r="M1894" s="55">
        <f>IF(D1894&gt;0,0.0416666666666667/J1894,"")</f>
        <v>0.63000000000000067</v>
      </c>
      <c r="N1894" s="50">
        <v>0</v>
      </c>
      <c r="P1894" s="147" t="s">
        <v>1108</v>
      </c>
      <c r="Q1894" s="151">
        <f>IF("1-Swim"=D1894,J1894*2.4,IF("2-Bike"=D1894,J1894*112,IF("3-Run"=D1894,J1894*26.2,0)))</f>
        <v>0.15873015873015869</v>
      </c>
      <c r="R1894" s="151">
        <f>Q1894/2</f>
        <v>7.9365079365079347E-2</v>
      </c>
      <c r="S1894" s="53">
        <f>J1894*26.2</f>
        <v>1.7328042328042323</v>
      </c>
      <c r="T1894" s="53">
        <f>(J1894+0.0013889)*26.2</f>
        <v>1.7691934128042321</v>
      </c>
      <c r="U1894" s="53">
        <f>S1894/2</f>
        <v>0.86640211640211617</v>
      </c>
      <c r="V1894" s="53">
        <f>T1894/2</f>
        <v>0.88459670640211607</v>
      </c>
      <c r="W1894" s="50">
        <f>RANK(J1894,J:J,1)</f>
        <v>3407</v>
      </c>
      <c r="X1894" s="50">
        <f>YEAR(B1894)</f>
        <v>2013</v>
      </c>
      <c r="Y1894" s="50">
        <f>MONTH(B1894)</f>
        <v>2</v>
      </c>
      <c r="Z1894" s="56">
        <f>X1894*100+Y1894</f>
        <v>201302</v>
      </c>
      <c r="AA1894" s="56">
        <f>WEEKNUM(B1894,1)</f>
        <v>8</v>
      </c>
      <c r="AB1894" s="58">
        <f>IF(ISBLANK(B1894)," ",MAX(B1894-B1893-1,0))</f>
        <v>0</v>
      </c>
      <c r="AC1894" s="56">
        <f>DAY(B1894)</f>
        <v>21</v>
      </c>
      <c r="AD1894" s="53">
        <f>U1894+V1894</f>
        <v>1.7509988228042324</v>
      </c>
      <c r="AE1894" s="56">
        <f>IF("1-Swim"=D1894,E1894*46.7,IF("2-Bike"=D1894,E1894,IF("3-Run"=D1894,E1894*4.27,0)))</f>
        <v>49.035000000000004</v>
      </c>
    </row>
    <row r="1895" spans="1:31" x14ac:dyDescent="0.25">
      <c r="A1895" s="50">
        <v>1894</v>
      </c>
      <c r="B1895" s="51">
        <v>41327</v>
      </c>
      <c r="C1895" s="75">
        <f>B1895</f>
        <v>41327</v>
      </c>
      <c r="D1895" s="50" t="s">
        <v>1223</v>
      </c>
      <c r="E1895" s="50">
        <v>3</v>
      </c>
      <c r="F1895" s="50">
        <v>0</v>
      </c>
      <c r="G1895" s="50">
        <v>28</v>
      </c>
      <c r="H1895" s="50">
        <v>39</v>
      </c>
      <c r="I1895" s="53">
        <f>IF(E1895&gt;0,TIME(F1895,G1895,H1895),"")</f>
        <v>1.9895833333333331E-2</v>
      </c>
      <c r="J1895" s="54">
        <f>IF(E1895&gt;0,TIME(F1895,G1895,H1895)/E1895,"")</f>
        <v>6.6319444444444438E-3</v>
      </c>
      <c r="K1895" s="50" t="s">
        <v>1022</v>
      </c>
      <c r="L1895" s="50" t="s">
        <v>1048</v>
      </c>
      <c r="M1895" s="55">
        <f>IF(D1895&gt;0,0.0416666666666667/J1895,"")</f>
        <v>6.282722513089011</v>
      </c>
      <c r="N1895" s="50">
        <v>144</v>
      </c>
      <c r="O1895" s="50" t="s">
        <v>253</v>
      </c>
      <c r="P1895" s="50" t="s">
        <v>1109</v>
      </c>
      <c r="Q1895" s="151">
        <f>IF("1-Swim"=D1895,J1895*2.4,IF("2-Bike"=D1895,J1895*112,IF("3-Run"=D1895,J1895*26.2,0)))</f>
        <v>0.17375694444444442</v>
      </c>
      <c r="R1895" s="151">
        <f>Q1895/2</f>
        <v>8.6878472222222211E-2</v>
      </c>
      <c r="S1895" s="53">
        <f>J1895*26.2</f>
        <v>0.17375694444444442</v>
      </c>
      <c r="T1895" s="53">
        <f>(J1895+0.0013889)*26.2</f>
        <v>0.21014612444444442</v>
      </c>
      <c r="U1895" s="53">
        <f>S1895/2</f>
        <v>8.6878472222222211E-2</v>
      </c>
      <c r="V1895" s="53">
        <f>T1895/2</f>
        <v>0.10507306222222221</v>
      </c>
      <c r="W1895" s="50">
        <f>RANK(J1895,J:J,1)</f>
        <v>1129</v>
      </c>
      <c r="X1895" s="50">
        <f>YEAR(B1895)</f>
        <v>2013</v>
      </c>
      <c r="Y1895" s="50">
        <f>MONTH(B1895)</f>
        <v>2</v>
      </c>
      <c r="Z1895" s="56">
        <f>X1895*100+Y1895</f>
        <v>201302</v>
      </c>
      <c r="AA1895" s="56">
        <f>WEEKNUM(B1895,1)</f>
        <v>8</v>
      </c>
      <c r="AB1895" s="58">
        <f>IF(ISBLANK(B1895)," ",MAX(B1895-B1894-1,0))</f>
        <v>0</v>
      </c>
      <c r="AC1895" s="56">
        <f>DAY(B1895)</f>
        <v>22</v>
      </c>
      <c r="AD1895" s="53">
        <f>U1895+V1895</f>
        <v>0.1919515344444444</v>
      </c>
      <c r="AE1895" s="56">
        <f>IF("1-Swim"=D1895,E1895*46.7,IF("2-Bike"=D1895,E1895,IF("3-Run"=D1895,E1895*4.27,0)))</f>
        <v>12.809999999999999</v>
      </c>
    </row>
    <row r="1896" spans="1:31" x14ac:dyDescent="0.25">
      <c r="A1896" s="50">
        <v>1895</v>
      </c>
      <c r="B1896" s="51">
        <v>41329</v>
      </c>
      <c r="C1896" s="75">
        <f>B1896</f>
        <v>41329</v>
      </c>
      <c r="D1896" s="50" t="s">
        <v>1223</v>
      </c>
      <c r="E1896" s="50">
        <v>7.5</v>
      </c>
      <c r="F1896" s="50">
        <v>1</v>
      </c>
      <c r="G1896" s="50">
        <v>9</v>
      </c>
      <c r="H1896" s="50">
        <v>57</v>
      </c>
      <c r="I1896" s="53">
        <f>IF(E1896&gt;0,TIME(F1896,G1896,H1896),"")</f>
        <v>4.8576388888888884E-2</v>
      </c>
      <c r="J1896" s="54">
        <f>IF(E1896&gt;0,TIME(F1896,G1896,H1896)/E1896,"")</f>
        <v>6.4768518518518508E-3</v>
      </c>
      <c r="K1896" s="50" t="s">
        <v>936</v>
      </c>
      <c r="L1896" s="50" t="s">
        <v>35</v>
      </c>
      <c r="M1896" s="55">
        <f>IF(D1896&gt;0,0.0416666666666667/J1896,"")</f>
        <v>6.4331665475339586</v>
      </c>
      <c r="N1896" s="50">
        <v>0</v>
      </c>
      <c r="O1896" s="50" t="s">
        <v>198</v>
      </c>
      <c r="P1896" s="50" t="s">
        <v>1110</v>
      </c>
      <c r="Q1896" s="151">
        <f>IF("1-Swim"=D1896,J1896*2.4,IF("2-Bike"=D1896,J1896*112,IF("3-Run"=D1896,J1896*26.2,0)))</f>
        <v>0.16969351851851849</v>
      </c>
      <c r="R1896" s="151">
        <f>Q1896/2</f>
        <v>8.4846759259259247E-2</v>
      </c>
      <c r="S1896" s="53">
        <f>J1896*26.2</f>
        <v>0.16969351851851849</v>
      </c>
      <c r="T1896" s="53">
        <f>(J1896+0.0013889)*26.2</f>
        <v>0.20608269851851846</v>
      </c>
      <c r="U1896" s="53">
        <f>S1896/2</f>
        <v>8.4846759259259247E-2</v>
      </c>
      <c r="V1896" s="53">
        <f>T1896/2</f>
        <v>0.10304134925925923</v>
      </c>
      <c r="W1896" s="50">
        <f>RANK(J1896,J:J,1)</f>
        <v>997</v>
      </c>
      <c r="X1896" s="50">
        <f>YEAR(B1896)</f>
        <v>2013</v>
      </c>
      <c r="Y1896" s="50">
        <f>MONTH(B1896)</f>
        <v>2</v>
      </c>
      <c r="Z1896" s="56">
        <f>X1896*100+Y1896</f>
        <v>201302</v>
      </c>
      <c r="AA1896" s="56">
        <f>WEEKNUM(B1896,1)</f>
        <v>9</v>
      </c>
      <c r="AB1896" s="58">
        <f>IF(ISBLANK(B1896)," ",MAX(B1896-B1895-1,0))</f>
        <v>1</v>
      </c>
      <c r="AC1896" s="56">
        <f>DAY(B1896)</f>
        <v>24</v>
      </c>
      <c r="AD1896" s="53">
        <f>U1896+V1896</f>
        <v>0.18788810851851848</v>
      </c>
      <c r="AE1896" s="56">
        <f>IF("1-Swim"=D1896,E1896*46.7,IF("2-Bike"=D1896,E1896,IF("3-Run"=D1896,E1896*4.27,0)))</f>
        <v>32.024999999999999</v>
      </c>
    </row>
    <row r="1897" spans="1:31" x14ac:dyDescent="0.25">
      <c r="A1897" s="50">
        <v>1896</v>
      </c>
      <c r="B1897" s="51">
        <v>41330</v>
      </c>
      <c r="C1897" s="75">
        <f>B1897</f>
        <v>41330</v>
      </c>
      <c r="D1897" s="50" t="s">
        <v>1224</v>
      </c>
      <c r="E1897" s="50">
        <v>11.7</v>
      </c>
      <c r="F1897" s="50">
        <v>0</v>
      </c>
      <c r="G1897" s="50">
        <v>30</v>
      </c>
      <c r="H1897" s="50">
        <v>0</v>
      </c>
      <c r="I1897" s="53">
        <f>IF(E1897&gt;0,TIME(F1897,G1897,H1897),"")</f>
        <v>2.0833333333333332E-2</v>
      </c>
      <c r="J1897" s="54">
        <f>IF(E1897&gt;0,TIME(F1897,G1897,H1897)/E1897,"")</f>
        <v>1.7806267806267807E-3</v>
      </c>
      <c r="K1897" s="50" t="s">
        <v>921</v>
      </c>
      <c r="L1897" s="50" t="s">
        <v>315</v>
      </c>
      <c r="M1897" s="55">
        <f>IF(D1897&gt;0,0.0416666666666667/J1897,"")</f>
        <v>23.400000000000016</v>
      </c>
      <c r="N1897" s="50">
        <v>0</v>
      </c>
      <c r="O1897" s="50" t="s">
        <v>253</v>
      </c>
      <c r="Q1897" s="151">
        <f>IF("1-Swim"=D1897,J1897*2.4,IF("2-Bike"=D1897,J1897*112,IF("3-Run"=D1897,J1897*26.2,0)))</f>
        <v>0.19943019943019943</v>
      </c>
      <c r="R1897" s="151">
        <f>Q1897/2</f>
        <v>9.9715099715099717E-2</v>
      </c>
      <c r="S1897" s="53">
        <f>J1897*26.2</f>
        <v>4.6652421652421651E-2</v>
      </c>
      <c r="T1897" s="53">
        <f>(J1897+0.0013889)*26.2</f>
        <v>8.3041601652421651E-2</v>
      </c>
      <c r="U1897" s="53">
        <f>S1897/2</f>
        <v>2.3326210826210825E-2</v>
      </c>
      <c r="V1897" s="53">
        <f>T1897/2</f>
        <v>4.1520800826210826E-2</v>
      </c>
      <c r="W1897" s="50">
        <f>RANK(J1897,J:J,1)</f>
        <v>48</v>
      </c>
      <c r="X1897" s="50">
        <f>YEAR(B1897)</f>
        <v>2013</v>
      </c>
      <c r="Y1897" s="50">
        <f>MONTH(B1897)</f>
        <v>2</v>
      </c>
      <c r="Z1897" s="56">
        <f>X1897*100+Y1897</f>
        <v>201302</v>
      </c>
      <c r="AA1897" s="56">
        <f>WEEKNUM(B1897,1)</f>
        <v>9</v>
      </c>
      <c r="AB1897" s="58">
        <f>IF(ISBLANK(B1897)," ",MAX(B1897-B1896-1,0))</f>
        <v>0</v>
      </c>
      <c r="AC1897" s="56">
        <f>DAY(B1897)</f>
        <v>25</v>
      </c>
      <c r="AD1897" s="53">
        <f>U1897+V1897</f>
        <v>6.4847011652421654E-2</v>
      </c>
      <c r="AE1897" s="56">
        <f>IF("1-Swim"=D1897,E1897*46.7,IF("2-Bike"=D1897,E1897,IF("3-Run"=D1897,E1897*4.27,0)))</f>
        <v>11.7</v>
      </c>
    </row>
    <row r="1898" spans="1:31" x14ac:dyDescent="0.25">
      <c r="A1898" s="50">
        <v>1897</v>
      </c>
      <c r="B1898" s="51">
        <v>41330</v>
      </c>
      <c r="C1898" s="75">
        <f>B1898</f>
        <v>41330</v>
      </c>
      <c r="D1898" s="50" t="s">
        <v>1225</v>
      </c>
      <c r="E1898" s="50">
        <v>0.85</v>
      </c>
      <c r="F1898" s="50">
        <v>0</v>
      </c>
      <c r="G1898" s="50">
        <v>28</v>
      </c>
      <c r="H1898" s="50">
        <v>0</v>
      </c>
      <c r="I1898" s="53">
        <f>IF(E1898&gt;0,TIME(F1898,G1898,H1898),"")</f>
        <v>1.9444444444444445E-2</v>
      </c>
      <c r="J1898" s="54">
        <f>IF(E1898&gt;0,TIME(F1898,G1898,H1898)/E1898,"")</f>
        <v>2.2875816993464054E-2</v>
      </c>
      <c r="K1898" s="50" t="s">
        <v>781</v>
      </c>
      <c r="L1898" s="50" t="s">
        <v>1090</v>
      </c>
      <c r="M1898" s="55">
        <f>IF(D1898&gt;0,0.0416666666666667/J1898,"")</f>
        <v>1.8214285714285727</v>
      </c>
      <c r="N1898" s="50">
        <v>0</v>
      </c>
      <c r="O1898" s="50" t="s">
        <v>253</v>
      </c>
      <c r="Q1898" s="151">
        <f>IF("1-Swim"=D1898,J1898*2.4,IF("2-Bike"=D1898,J1898*112,IF("3-Run"=D1898,J1898*26.2,0)))</f>
        <v>5.4901960784313732E-2</v>
      </c>
      <c r="R1898" s="151">
        <f>Q1898/2</f>
        <v>2.7450980392156866E-2</v>
      </c>
      <c r="S1898" s="53">
        <f>J1898*26.2</f>
        <v>0.59934640522875826</v>
      </c>
      <c r="T1898" s="53">
        <f>(J1898+0.0013889)*26.2</f>
        <v>0.63573558522875817</v>
      </c>
      <c r="U1898" s="53">
        <f>S1898/2</f>
        <v>0.29967320261437913</v>
      </c>
      <c r="V1898" s="53">
        <f>T1898/2</f>
        <v>0.31786779261437909</v>
      </c>
      <c r="W1898" s="50">
        <f>RANK(J1898,J:J,1)</f>
        <v>3075</v>
      </c>
      <c r="X1898" s="50">
        <f>YEAR(B1898)</f>
        <v>2013</v>
      </c>
      <c r="Y1898" s="50">
        <f>MONTH(B1898)</f>
        <v>2</v>
      </c>
      <c r="Z1898" s="56">
        <f>X1898*100+Y1898</f>
        <v>201302</v>
      </c>
      <c r="AA1898" s="56">
        <f>WEEKNUM(B1898,1)</f>
        <v>9</v>
      </c>
      <c r="AB1898" s="58">
        <f>IF(ISBLANK(B1898)," ",MAX(B1898-B1897-1,0))</f>
        <v>0</v>
      </c>
      <c r="AC1898" s="56">
        <f>DAY(B1898)</f>
        <v>25</v>
      </c>
      <c r="AD1898" s="53">
        <f>U1898+V1898</f>
        <v>0.61754099522875827</v>
      </c>
      <c r="AE1898" s="56">
        <f>IF("1-Swim"=D1898,E1898*46.7,IF("2-Bike"=D1898,E1898,IF("3-Run"=D1898,E1898*4.27,0)))</f>
        <v>39.695</v>
      </c>
    </row>
    <row r="1899" spans="1:31" x14ac:dyDescent="0.25">
      <c r="A1899" s="50">
        <v>1898</v>
      </c>
      <c r="B1899" s="51">
        <v>41331</v>
      </c>
      <c r="C1899" s="75">
        <f>B1899</f>
        <v>41331</v>
      </c>
      <c r="D1899" s="50" t="s">
        <v>1224</v>
      </c>
      <c r="E1899" s="50">
        <v>11.9</v>
      </c>
      <c r="F1899" s="50">
        <v>0</v>
      </c>
      <c r="G1899" s="50">
        <v>30</v>
      </c>
      <c r="H1899" s="50">
        <v>0</v>
      </c>
      <c r="I1899" s="53">
        <f>IF(E1899&gt;0,TIME(F1899,G1899,H1899),"")</f>
        <v>2.0833333333333332E-2</v>
      </c>
      <c r="J1899" s="54">
        <f>IF(E1899&gt;0,TIME(F1899,G1899,H1899)/E1899,"")</f>
        <v>1.7507002801120447E-3</v>
      </c>
      <c r="K1899" s="50" t="s">
        <v>921</v>
      </c>
      <c r="L1899" s="50" t="s">
        <v>934</v>
      </c>
      <c r="M1899" s="55">
        <f>IF(D1899&gt;0,0.0416666666666667/J1899,"")</f>
        <v>23.800000000000022</v>
      </c>
      <c r="N1899" s="50">
        <v>124</v>
      </c>
      <c r="O1899" s="50" t="s">
        <v>253</v>
      </c>
      <c r="Q1899" s="151">
        <f>IF("1-Swim"=D1899,J1899*2.4,IF("2-Bike"=D1899,J1899*112,IF("3-Run"=D1899,J1899*26.2,0)))</f>
        <v>0.19607843137254899</v>
      </c>
      <c r="R1899" s="151">
        <f>Q1899/2</f>
        <v>9.8039215686274495E-2</v>
      </c>
      <c r="S1899" s="53">
        <f>J1899*26.2</f>
        <v>4.5868347338935571E-2</v>
      </c>
      <c r="T1899" s="53">
        <f>(J1899+0.0013889)*26.2</f>
        <v>8.2257527338935571E-2</v>
      </c>
      <c r="U1899" s="53">
        <f>S1899/2</f>
        <v>2.2934173669467785E-2</v>
      </c>
      <c r="V1899" s="53">
        <f>T1899/2</f>
        <v>4.1128763669467786E-2</v>
      </c>
      <c r="W1899" s="50">
        <f>RANK(J1899,J:J,1)</f>
        <v>42</v>
      </c>
      <c r="X1899" s="50">
        <f>YEAR(B1899)</f>
        <v>2013</v>
      </c>
      <c r="Y1899" s="50">
        <f>MONTH(B1899)</f>
        <v>2</v>
      </c>
      <c r="Z1899" s="56">
        <f>X1899*100+Y1899</f>
        <v>201302</v>
      </c>
      <c r="AA1899" s="56">
        <f>WEEKNUM(B1899,1)</f>
        <v>9</v>
      </c>
      <c r="AB1899" s="58">
        <f>IF(ISBLANK(B1899)," ",MAX(B1899-B1898-1,0))</f>
        <v>0</v>
      </c>
      <c r="AC1899" s="56">
        <f>DAY(B1899)</f>
        <v>26</v>
      </c>
      <c r="AD1899" s="53">
        <f>U1899+V1899</f>
        <v>6.4062937338935574E-2</v>
      </c>
      <c r="AE1899" s="56">
        <f>IF("1-Swim"=D1899,E1899*46.7,IF("2-Bike"=D1899,E1899,IF("3-Run"=D1899,E1899*4.27,0)))</f>
        <v>11.9</v>
      </c>
    </row>
    <row r="1900" spans="1:31" x14ac:dyDescent="0.25">
      <c r="A1900" s="50">
        <v>1899</v>
      </c>
      <c r="B1900" s="51">
        <v>41332</v>
      </c>
      <c r="C1900" s="75">
        <f>B1900</f>
        <v>41332</v>
      </c>
      <c r="D1900" s="50" t="s">
        <v>1223</v>
      </c>
      <c r="E1900" s="50">
        <v>3</v>
      </c>
      <c r="F1900" s="50">
        <v>0</v>
      </c>
      <c r="G1900" s="50">
        <v>29</v>
      </c>
      <c r="H1900" s="50">
        <v>18</v>
      </c>
      <c r="I1900" s="53">
        <f>IF(E1900&gt;0,TIME(F1900,G1900,H1900),"")</f>
        <v>2.0347222222222221E-2</v>
      </c>
      <c r="J1900" s="54">
        <f>IF(E1900&gt;0,TIME(F1900,G1900,H1900)/E1900,"")</f>
        <v>6.7824074074074071E-3</v>
      </c>
      <c r="K1900" s="50" t="s">
        <v>1022</v>
      </c>
      <c r="L1900" s="50" t="s">
        <v>1111</v>
      </c>
      <c r="M1900" s="55">
        <f>IF(D1900&gt;0,0.0416666666666667/J1900,"")</f>
        <v>6.1433447098976162</v>
      </c>
      <c r="N1900" s="50">
        <v>146</v>
      </c>
      <c r="O1900" s="50" t="s">
        <v>253</v>
      </c>
      <c r="Q1900" s="151">
        <f>IF("1-Swim"=D1900,J1900*2.4,IF("2-Bike"=D1900,J1900*112,IF("3-Run"=D1900,J1900*26.2,0)))</f>
        <v>0.17769907407407406</v>
      </c>
      <c r="R1900" s="151">
        <f>Q1900/2</f>
        <v>8.8849537037037032E-2</v>
      </c>
      <c r="S1900" s="53">
        <f>J1900*26.2</f>
        <v>0.17769907407407406</v>
      </c>
      <c r="T1900" s="53">
        <f>(J1900+0.0013889)*26.2</f>
        <v>0.21408825407407406</v>
      </c>
      <c r="U1900" s="53">
        <f>S1900/2</f>
        <v>8.8849537037037032E-2</v>
      </c>
      <c r="V1900" s="53">
        <f>T1900/2</f>
        <v>0.10704412703703703</v>
      </c>
      <c r="W1900" s="50">
        <f>RANK(J1900,J:J,1)</f>
        <v>1285</v>
      </c>
      <c r="X1900" s="50">
        <f>YEAR(B1900)</f>
        <v>2013</v>
      </c>
      <c r="Y1900" s="50">
        <f>MONTH(B1900)</f>
        <v>2</v>
      </c>
      <c r="Z1900" s="56">
        <f>X1900*100+Y1900</f>
        <v>201302</v>
      </c>
      <c r="AA1900" s="56">
        <f>WEEKNUM(B1900,1)</f>
        <v>9</v>
      </c>
      <c r="AB1900" s="58">
        <f>IF(ISBLANK(B1900)," ",MAX(B1900-B1899-1,0))</f>
        <v>0</v>
      </c>
      <c r="AC1900" s="56">
        <f>DAY(B1900)</f>
        <v>27</v>
      </c>
      <c r="AD1900" s="53">
        <f>U1900+V1900</f>
        <v>0.19589366407407405</v>
      </c>
      <c r="AE1900" s="56">
        <f>IF("1-Swim"=D1900,E1900*46.7,IF("2-Bike"=D1900,E1900,IF("3-Run"=D1900,E1900*4.27,0)))</f>
        <v>12.809999999999999</v>
      </c>
    </row>
    <row r="1901" spans="1:31" x14ac:dyDescent="0.25">
      <c r="A1901" s="50">
        <v>1900</v>
      </c>
      <c r="B1901" s="51">
        <v>41332</v>
      </c>
      <c r="C1901" s="75">
        <f>B1901</f>
        <v>41332</v>
      </c>
      <c r="D1901" s="50" t="s">
        <v>1225</v>
      </c>
      <c r="E1901" s="50">
        <v>2</v>
      </c>
      <c r="F1901" s="50">
        <v>1</v>
      </c>
      <c r="G1901" s="50">
        <v>5</v>
      </c>
      <c r="H1901" s="50">
        <v>44</v>
      </c>
      <c r="I1901" s="53">
        <f>IF(E1901&gt;0,TIME(F1901,G1901,H1901),"")</f>
        <v>4.5648148148148153E-2</v>
      </c>
      <c r="J1901" s="54">
        <f>IF(E1901&gt;0,TIME(F1901,G1901,H1901)/E1901,"")</f>
        <v>2.2824074074074076E-2</v>
      </c>
      <c r="K1901" s="50" t="s">
        <v>781</v>
      </c>
      <c r="L1901" s="50" t="s">
        <v>1090</v>
      </c>
      <c r="M1901" s="55">
        <f>IF(D1901&gt;0,0.0416666666666667/J1901,"")</f>
        <v>1.8255578093306299</v>
      </c>
      <c r="N1901" s="50">
        <v>0</v>
      </c>
      <c r="O1901" s="50" t="s">
        <v>253</v>
      </c>
      <c r="P1901" s="50" t="s">
        <v>1112</v>
      </c>
      <c r="Q1901" s="151">
        <f>IF("1-Swim"=D1901,J1901*2.4,IF("2-Bike"=D1901,J1901*112,IF("3-Run"=D1901,J1901*26.2,0)))</f>
        <v>5.4777777777777779E-2</v>
      </c>
      <c r="R1901" s="151">
        <f>Q1901/2</f>
        <v>2.738888888888889E-2</v>
      </c>
      <c r="S1901" s="53">
        <f>J1901*26.2</f>
        <v>0.59799074074074077</v>
      </c>
      <c r="T1901" s="53">
        <f>(J1901+0.0013889)*26.2</f>
        <v>0.63437992074074079</v>
      </c>
      <c r="U1901" s="53">
        <f>S1901/2</f>
        <v>0.29899537037037038</v>
      </c>
      <c r="V1901" s="53">
        <f>T1901/2</f>
        <v>0.31718996037037039</v>
      </c>
      <c r="W1901" s="50">
        <f>RANK(J1901,J:J,1)</f>
        <v>3072</v>
      </c>
      <c r="X1901" s="50">
        <f>YEAR(B1901)</f>
        <v>2013</v>
      </c>
      <c r="Y1901" s="50">
        <f>MONTH(B1901)</f>
        <v>2</v>
      </c>
      <c r="Z1901" s="56">
        <f>X1901*100+Y1901</f>
        <v>201302</v>
      </c>
      <c r="AA1901" s="56">
        <f>WEEKNUM(B1901,1)</f>
        <v>9</v>
      </c>
      <c r="AB1901" s="58">
        <f>IF(ISBLANK(B1901)," ",MAX(B1901-B1900-1,0))</f>
        <v>0</v>
      </c>
      <c r="AC1901" s="56">
        <f>DAY(B1901)</f>
        <v>27</v>
      </c>
      <c r="AD1901" s="53">
        <f>U1901+V1901</f>
        <v>0.61618533074074078</v>
      </c>
      <c r="AE1901" s="56">
        <f>IF("1-Swim"=D1901,E1901*46.7,IF("2-Bike"=D1901,E1901,IF("3-Run"=D1901,E1901*4.27,0)))</f>
        <v>93.4</v>
      </c>
    </row>
    <row r="1902" spans="1:31" x14ac:dyDescent="0.25">
      <c r="A1902" s="50">
        <v>1901</v>
      </c>
      <c r="B1902" s="51">
        <v>41333</v>
      </c>
      <c r="C1902" s="75">
        <f>B1902</f>
        <v>41333</v>
      </c>
      <c r="D1902" s="50" t="s">
        <v>1224</v>
      </c>
      <c r="E1902" s="50">
        <v>10</v>
      </c>
      <c r="F1902" s="50">
        <v>0</v>
      </c>
      <c r="G1902" s="50">
        <v>29</v>
      </c>
      <c r="H1902" s="50">
        <v>21</v>
      </c>
      <c r="I1902" s="53">
        <f>IF(E1902&gt;0,TIME(F1902,G1902,H1902),"")</f>
        <v>2.0381944444444446E-2</v>
      </c>
      <c r="J1902" s="54">
        <f>IF(E1902&gt;0,TIME(F1902,G1902,H1902)/E1902,"")</f>
        <v>2.0381944444444445E-3</v>
      </c>
      <c r="K1902" s="50" t="s">
        <v>921</v>
      </c>
      <c r="L1902" s="50" t="s">
        <v>934</v>
      </c>
      <c r="M1902" s="55">
        <f>IF(D1902&gt;0,0.0416666666666667/J1902,"")</f>
        <v>20.442930153321992</v>
      </c>
      <c r="N1902" s="50">
        <v>0</v>
      </c>
      <c r="O1902" s="50" t="s">
        <v>253</v>
      </c>
      <c r="Q1902" s="151">
        <f>IF("1-Swim"=D1902,J1902*2.4,IF("2-Bike"=D1902,J1902*112,IF("3-Run"=D1902,J1902*26.2,0)))</f>
        <v>0.22827777777777777</v>
      </c>
      <c r="R1902" s="151">
        <f>Q1902/2</f>
        <v>0.11413888888888889</v>
      </c>
      <c r="S1902" s="53">
        <f>J1902*26.2</f>
        <v>5.3400694444444445E-2</v>
      </c>
      <c r="T1902" s="53">
        <f>(J1902+0.0013889)*26.2</f>
        <v>8.9789874444444431E-2</v>
      </c>
      <c r="U1902" s="53">
        <f>S1902/2</f>
        <v>2.6700347222222223E-2</v>
      </c>
      <c r="V1902" s="53">
        <f>T1902/2</f>
        <v>4.4894937222222216E-2</v>
      </c>
      <c r="W1902" s="50">
        <f>RANK(J1902,J:J,1)</f>
        <v>166</v>
      </c>
      <c r="X1902" s="50">
        <f>YEAR(B1902)</f>
        <v>2013</v>
      </c>
      <c r="Y1902" s="50">
        <f>MONTH(B1902)</f>
        <v>2</v>
      </c>
      <c r="Z1902" s="56">
        <f>X1902*100+Y1902</f>
        <v>201302</v>
      </c>
      <c r="AA1902" s="56">
        <f>WEEKNUM(B1902,1)</f>
        <v>9</v>
      </c>
      <c r="AB1902" s="58">
        <f>IF(ISBLANK(B1902)," ",MAX(B1902-B1901-1,0))</f>
        <v>0</v>
      </c>
      <c r="AC1902" s="56">
        <f>DAY(B1902)</f>
        <v>28</v>
      </c>
      <c r="AD1902" s="53">
        <f>U1902+V1902</f>
        <v>7.1595284444444435E-2</v>
      </c>
      <c r="AE1902" s="56">
        <f>IF("1-Swim"=D1902,E1902*46.7,IF("2-Bike"=D1902,E1902,IF("3-Run"=D1902,E1902*4.27,0)))</f>
        <v>10</v>
      </c>
    </row>
    <row r="1903" spans="1:31" x14ac:dyDescent="0.25">
      <c r="A1903" s="50">
        <v>1902</v>
      </c>
      <c r="B1903" s="51">
        <v>41336</v>
      </c>
      <c r="C1903" s="75">
        <f>B1903</f>
        <v>41336</v>
      </c>
      <c r="D1903" s="50" t="s">
        <v>1223</v>
      </c>
      <c r="E1903" s="50">
        <v>7.6</v>
      </c>
      <c r="F1903" s="50">
        <v>1</v>
      </c>
      <c r="G1903" s="50">
        <v>7</v>
      </c>
      <c r="H1903" s="50">
        <v>34</v>
      </c>
      <c r="I1903" s="53">
        <f>IF(E1903&gt;0,TIME(F1903,G1903,H1903),"")</f>
        <v>4.6921296296296294E-2</v>
      </c>
      <c r="J1903" s="54">
        <f>IF(E1903&gt;0,TIME(F1903,G1903,H1903)/E1903,"")</f>
        <v>6.17385477582846E-3</v>
      </c>
      <c r="K1903" s="50" t="s">
        <v>936</v>
      </c>
      <c r="L1903" s="50" t="s">
        <v>1113</v>
      </c>
      <c r="M1903" s="55">
        <f>IF(D1903&gt;0,0.0416666666666667/J1903,"")</f>
        <v>6.7488899851998081</v>
      </c>
      <c r="N1903" s="50">
        <v>0</v>
      </c>
      <c r="O1903" s="50" t="s">
        <v>197</v>
      </c>
      <c r="P1903" s="50" t="s">
        <v>1114</v>
      </c>
      <c r="Q1903" s="151">
        <f>IF("1-Swim"=D1903,J1903*2.4,IF("2-Bike"=D1903,J1903*112,IF("3-Run"=D1903,J1903*26.2,0)))</f>
        <v>0.16175499512670566</v>
      </c>
      <c r="R1903" s="151">
        <f>Q1903/2</f>
        <v>8.0877497563352829E-2</v>
      </c>
      <c r="S1903" s="53">
        <f>J1903*26.2</f>
        <v>0.16175499512670566</v>
      </c>
      <c r="T1903" s="53">
        <f>(J1903+0.0013889)*26.2</f>
        <v>0.19814417512670565</v>
      </c>
      <c r="U1903" s="53">
        <f>S1903/2</f>
        <v>8.0877497563352829E-2</v>
      </c>
      <c r="V1903" s="53">
        <f>T1903/2</f>
        <v>9.9072087563352826E-2</v>
      </c>
      <c r="W1903" s="50">
        <f>RANK(J1903,J:J,1)</f>
        <v>853</v>
      </c>
      <c r="X1903" s="50">
        <f>YEAR(B1903)</f>
        <v>2013</v>
      </c>
      <c r="Y1903" s="50">
        <f>MONTH(B1903)</f>
        <v>3</v>
      </c>
      <c r="Z1903" s="56">
        <f>X1903*100+Y1903</f>
        <v>201303</v>
      </c>
      <c r="AA1903" s="56">
        <f>WEEKNUM(B1903,1)</f>
        <v>10</v>
      </c>
      <c r="AB1903" s="58">
        <f>IF(ISBLANK(B1903)," ",MAX(B1903-B1902-1,0))</f>
        <v>2</v>
      </c>
      <c r="AC1903" s="56">
        <f>DAY(B1903)</f>
        <v>3</v>
      </c>
      <c r="AD1903" s="53">
        <f>U1903+V1903</f>
        <v>0.17994958512670567</v>
      </c>
      <c r="AE1903" s="56">
        <f>IF("1-Swim"=D1903,E1903*46.7,IF("2-Bike"=D1903,E1903,IF("3-Run"=D1903,E1903*4.27,0)))</f>
        <v>32.451999999999998</v>
      </c>
    </row>
    <row r="1904" spans="1:31" x14ac:dyDescent="0.25">
      <c r="A1904" s="50">
        <v>1903</v>
      </c>
      <c r="B1904" s="51">
        <v>41337</v>
      </c>
      <c r="C1904" s="75">
        <f>B1904</f>
        <v>41337</v>
      </c>
      <c r="D1904" s="50" t="s">
        <v>1223</v>
      </c>
      <c r="E1904" s="50">
        <v>5</v>
      </c>
      <c r="F1904" s="50">
        <v>0</v>
      </c>
      <c r="G1904" s="50">
        <v>48</v>
      </c>
      <c r="H1904" s="50">
        <v>30</v>
      </c>
      <c r="I1904" s="53">
        <f>IF(E1904&gt;0,TIME(F1904,G1904,H1904),"")</f>
        <v>3.3680555555555554E-2</v>
      </c>
      <c r="J1904" s="54">
        <f>IF(E1904&gt;0,TIME(F1904,G1904,H1904)/E1904,"")</f>
        <v>6.7361111111111111E-3</v>
      </c>
      <c r="K1904" s="50" t="s">
        <v>1022</v>
      </c>
      <c r="L1904" s="50" t="s">
        <v>1048</v>
      </c>
      <c r="M1904" s="55">
        <f>IF(D1904&gt;0,0.0416666666666667/J1904,"")</f>
        <v>6.185567010309283</v>
      </c>
      <c r="N1904" s="50">
        <v>0</v>
      </c>
      <c r="O1904" s="50" t="s">
        <v>253</v>
      </c>
      <c r="P1904" s="50" t="s">
        <v>1115</v>
      </c>
      <c r="Q1904" s="151">
        <f>IF("1-Swim"=D1904,J1904*2.4,IF("2-Bike"=D1904,J1904*112,IF("3-Run"=D1904,J1904*26.2,0)))</f>
        <v>0.17648611111111109</v>
      </c>
      <c r="R1904" s="151">
        <f>Q1904/2</f>
        <v>8.8243055555555547E-2</v>
      </c>
      <c r="S1904" s="53">
        <f>J1904*26.2</f>
        <v>0.17648611111111109</v>
      </c>
      <c r="T1904" s="53">
        <f>(J1904+0.0013889)*26.2</f>
        <v>0.21287529111111111</v>
      </c>
      <c r="U1904" s="53">
        <f>S1904/2</f>
        <v>8.8243055555555547E-2</v>
      </c>
      <c r="V1904" s="53">
        <f>T1904/2</f>
        <v>0.10643764555555556</v>
      </c>
      <c r="W1904" s="50">
        <f>RANK(J1904,J:J,1)</f>
        <v>1237</v>
      </c>
      <c r="X1904" s="50">
        <f>YEAR(B1904)</f>
        <v>2013</v>
      </c>
      <c r="Y1904" s="50">
        <f>MONTH(B1904)</f>
        <v>3</v>
      </c>
      <c r="Z1904" s="56">
        <f>X1904*100+Y1904</f>
        <v>201303</v>
      </c>
      <c r="AA1904" s="56">
        <f>WEEKNUM(B1904,1)</f>
        <v>10</v>
      </c>
      <c r="AB1904" s="58">
        <f>IF(ISBLANK(B1904)," ",MAX(B1904-B1903-1,0))</f>
        <v>0</v>
      </c>
      <c r="AC1904" s="56">
        <f>DAY(B1904)</f>
        <v>4</v>
      </c>
      <c r="AD1904" s="53">
        <f>U1904+V1904</f>
        <v>0.1946807011111111</v>
      </c>
      <c r="AE1904" s="56">
        <f>IF("1-Swim"=D1904,E1904*46.7,IF("2-Bike"=D1904,E1904,IF("3-Run"=D1904,E1904*4.27,0)))</f>
        <v>21.349999999999998</v>
      </c>
    </row>
    <row r="1905" spans="1:31" x14ac:dyDescent="0.25">
      <c r="A1905" s="50">
        <v>1904</v>
      </c>
      <c r="B1905" s="51">
        <v>41337</v>
      </c>
      <c r="C1905" s="75">
        <f>B1905</f>
        <v>41337</v>
      </c>
      <c r="D1905" s="50" t="s">
        <v>1225</v>
      </c>
      <c r="E1905" s="50">
        <v>1</v>
      </c>
      <c r="F1905" s="50">
        <v>0</v>
      </c>
      <c r="G1905" s="50">
        <v>35</v>
      </c>
      <c r="H1905" s="50">
        <v>0</v>
      </c>
      <c r="I1905" s="53">
        <f>IF(E1905&gt;0,TIME(F1905,G1905,H1905),"")</f>
        <v>2.4305555555555556E-2</v>
      </c>
      <c r="J1905" s="54">
        <f>IF(E1905&gt;0,TIME(F1905,G1905,H1905)/E1905,"")</f>
        <v>2.4305555555555556E-2</v>
      </c>
      <c r="K1905" s="50" t="s">
        <v>781</v>
      </c>
      <c r="L1905" s="50" t="s">
        <v>1090</v>
      </c>
      <c r="M1905" s="55">
        <f>IF(D1905&gt;0,0.0416666666666667/J1905,"")</f>
        <v>1.7142857142857155</v>
      </c>
      <c r="N1905" s="50">
        <v>0</v>
      </c>
      <c r="O1905" s="50" t="s">
        <v>253</v>
      </c>
      <c r="P1905" s="50" t="s">
        <v>1116</v>
      </c>
      <c r="Q1905" s="151">
        <f>IF("1-Swim"=D1905,J1905*2.4,IF("2-Bike"=D1905,J1905*112,IF("3-Run"=D1905,J1905*26.2,0)))</f>
        <v>5.8333333333333334E-2</v>
      </c>
      <c r="R1905" s="151">
        <f>Q1905/2</f>
        <v>2.9166666666666667E-2</v>
      </c>
      <c r="S1905" s="53">
        <f>J1905*26.2</f>
        <v>0.63680555555555551</v>
      </c>
      <c r="T1905" s="53">
        <f>(J1905+0.0013889)*26.2</f>
        <v>0.67319473555555553</v>
      </c>
      <c r="U1905" s="53">
        <f>S1905/2</f>
        <v>0.31840277777777776</v>
      </c>
      <c r="V1905" s="53">
        <f>T1905/2</f>
        <v>0.33659736777777777</v>
      </c>
      <c r="W1905" s="50">
        <f>RANK(J1905,J:J,1)</f>
        <v>3141</v>
      </c>
      <c r="X1905" s="50">
        <f>YEAR(B1905)</f>
        <v>2013</v>
      </c>
      <c r="Y1905" s="50">
        <f>MONTH(B1905)</f>
        <v>3</v>
      </c>
      <c r="Z1905" s="56">
        <f>X1905*100+Y1905</f>
        <v>201303</v>
      </c>
      <c r="AA1905" s="56">
        <f>WEEKNUM(B1905,1)</f>
        <v>10</v>
      </c>
      <c r="AB1905" s="58">
        <f>IF(ISBLANK(B1905)," ",MAX(B1905-B1904-1,0))</f>
        <v>0</v>
      </c>
      <c r="AC1905" s="56">
        <f>DAY(B1905)</f>
        <v>4</v>
      </c>
      <c r="AD1905" s="53">
        <f>U1905+V1905</f>
        <v>0.65500014555555552</v>
      </c>
      <c r="AE1905" s="56">
        <f>IF("1-Swim"=D1905,E1905*46.7,IF("2-Bike"=D1905,E1905,IF("3-Run"=D1905,E1905*4.27,0)))</f>
        <v>46.7</v>
      </c>
    </row>
    <row r="1906" spans="1:31" x14ac:dyDescent="0.25">
      <c r="A1906" s="50">
        <v>1905</v>
      </c>
      <c r="B1906" s="51">
        <v>41339</v>
      </c>
      <c r="C1906" s="75">
        <f>B1906</f>
        <v>41339</v>
      </c>
      <c r="D1906" s="50" t="s">
        <v>1224</v>
      </c>
      <c r="E1906" s="50">
        <v>16.399999999999999</v>
      </c>
      <c r="F1906" s="50">
        <v>0</v>
      </c>
      <c r="G1906" s="50">
        <v>40</v>
      </c>
      <c r="H1906" s="50">
        <v>0</v>
      </c>
      <c r="I1906" s="53">
        <f>IF(E1906&gt;0,TIME(F1906,G1906,H1906),"")</f>
        <v>2.7777777777777776E-2</v>
      </c>
      <c r="J1906" s="54">
        <f>IF(E1906&gt;0,TIME(F1906,G1906,H1906)/E1906,"")</f>
        <v>1.6937669376693768E-3</v>
      </c>
      <c r="K1906" s="50" t="s">
        <v>921</v>
      </c>
      <c r="L1906" s="50" t="s">
        <v>315</v>
      </c>
      <c r="M1906" s="55">
        <f>IF(D1906&gt;0,0.0416666666666667/J1906,"")</f>
        <v>24.600000000000019</v>
      </c>
      <c r="N1906" s="50">
        <v>0</v>
      </c>
      <c r="O1906" s="50" t="s">
        <v>253</v>
      </c>
      <c r="P1906" s="50" t="s">
        <v>1117</v>
      </c>
      <c r="Q1906" s="151">
        <f>IF("1-Swim"=D1906,J1906*2.4,IF("2-Bike"=D1906,J1906*112,IF("3-Run"=D1906,J1906*26.2,0)))</f>
        <v>0.18970189701897019</v>
      </c>
      <c r="R1906" s="151">
        <f>Q1906/2</f>
        <v>9.4850948509485097E-2</v>
      </c>
      <c r="S1906" s="53">
        <f>J1906*26.2</f>
        <v>4.4376693766937668E-2</v>
      </c>
      <c r="T1906" s="53">
        <f>(J1906+0.0013889)*26.2</f>
        <v>8.0765873766937668E-2</v>
      </c>
      <c r="U1906" s="53">
        <f>S1906/2</f>
        <v>2.2188346883468834E-2</v>
      </c>
      <c r="V1906" s="53">
        <f>T1906/2</f>
        <v>4.0382936883468834E-2</v>
      </c>
      <c r="W1906" s="50">
        <f>RANK(J1906,J:J,1)</f>
        <v>29</v>
      </c>
      <c r="X1906" s="50">
        <f>YEAR(B1906)</f>
        <v>2013</v>
      </c>
      <c r="Y1906" s="50">
        <f>MONTH(B1906)</f>
        <v>3</v>
      </c>
      <c r="Z1906" s="56">
        <f>X1906*100+Y1906</f>
        <v>201303</v>
      </c>
      <c r="AA1906" s="56">
        <f>WEEKNUM(B1906,1)</f>
        <v>10</v>
      </c>
      <c r="AB1906" s="58">
        <f>IF(ISBLANK(B1906)," ",MAX(B1906-B1905-1,0))</f>
        <v>1</v>
      </c>
      <c r="AC1906" s="56">
        <f>DAY(B1906)</f>
        <v>6</v>
      </c>
      <c r="AD1906" s="53">
        <f>U1906+V1906</f>
        <v>6.2571283766937671E-2</v>
      </c>
      <c r="AE1906" s="56">
        <f>IF("1-Swim"=D1906,E1906*46.7,IF("2-Bike"=D1906,E1906,IF("3-Run"=D1906,E1906*4.27,0)))</f>
        <v>16.399999999999999</v>
      </c>
    </row>
    <row r="1907" spans="1:31" x14ac:dyDescent="0.25">
      <c r="A1907" s="50">
        <v>1906</v>
      </c>
      <c r="B1907" s="51">
        <v>41339</v>
      </c>
      <c r="C1907" s="75">
        <f>B1907</f>
        <v>41339</v>
      </c>
      <c r="D1907" s="50" t="s">
        <v>1225</v>
      </c>
      <c r="E1907" s="50">
        <v>1.25</v>
      </c>
      <c r="F1907" s="50">
        <v>0</v>
      </c>
      <c r="G1907" s="50">
        <v>39</v>
      </c>
      <c r="H1907" s="50">
        <v>0</v>
      </c>
      <c r="I1907" s="53">
        <f>IF(E1907&gt;0,TIME(F1907,G1907,H1907),"")</f>
        <v>2.7083333333333334E-2</v>
      </c>
      <c r="J1907" s="54">
        <f>IF(E1907&gt;0,TIME(F1907,G1907,H1907)/E1907,"")</f>
        <v>2.1666666666666667E-2</v>
      </c>
      <c r="K1907" s="50" t="s">
        <v>781</v>
      </c>
      <c r="L1907" s="50" t="s">
        <v>1090</v>
      </c>
      <c r="M1907" s="55">
        <f>IF(D1907&gt;0,0.0416666666666667/J1907,"")</f>
        <v>1.9230769230769245</v>
      </c>
      <c r="N1907" s="50">
        <v>0</v>
      </c>
      <c r="O1907" s="50" t="s">
        <v>253</v>
      </c>
      <c r="Q1907" s="151">
        <f>IF("1-Swim"=D1907,J1907*2.4,IF("2-Bike"=D1907,J1907*112,IF("3-Run"=D1907,J1907*26.2,0)))</f>
        <v>5.1999999999999998E-2</v>
      </c>
      <c r="R1907" s="151">
        <f>Q1907/2</f>
        <v>2.5999999999999999E-2</v>
      </c>
      <c r="S1907" s="53">
        <f>J1907*26.2</f>
        <v>0.56766666666666665</v>
      </c>
      <c r="T1907" s="53">
        <f>(J1907+0.0013889)*26.2</f>
        <v>0.60405584666666667</v>
      </c>
      <c r="U1907" s="53">
        <f>S1907/2</f>
        <v>0.28383333333333333</v>
      </c>
      <c r="V1907" s="53">
        <f>T1907/2</f>
        <v>0.30202792333333334</v>
      </c>
      <c r="W1907" s="50">
        <f>RANK(J1907,J:J,1)</f>
        <v>3039</v>
      </c>
      <c r="X1907" s="50">
        <f>YEAR(B1907)</f>
        <v>2013</v>
      </c>
      <c r="Y1907" s="50">
        <f>MONTH(B1907)</f>
        <v>3</v>
      </c>
      <c r="Z1907" s="56">
        <f>X1907*100+Y1907</f>
        <v>201303</v>
      </c>
      <c r="AA1907" s="56">
        <f>WEEKNUM(B1907,1)</f>
        <v>10</v>
      </c>
      <c r="AB1907" s="58">
        <f>IF(ISBLANK(B1907)," ",MAX(B1907-B1906-1,0))</f>
        <v>0</v>
      </c>
      <c r="AC1907" s="56">
        <f>DAY(B1907)</f>
        <v>6</v>
      </c>
      <c r="AD1907" s="53">
        <f>U1907+V1907</f>
        <v>0.58586125666666666</v>
      </c>
      <c r="AE1907" s="56">
        <f>IF("1-Swim"=D1907,E1907*46.7,IF("2-Bike"=D1907,E1907,IF("3-Run"=D1907,E1907*4.27,0)))</f>
        <v>58.375</v>
      </c>
    </row>
    <row r="1908" spans="1:31" x14ac:dyDescent="0.25">
      <c r="A1908" s="50">
        <v>1907</v>
      </c>
      <c r="B1908" s="51">
        <v>41340</v>
      </c>
      <c r="C1908" s="75">
        <f>B1908</f>
        <v>41340</v>
      </c>
      <c r="D1908" s="50" t="s">
        <v>1223</v>
      </c>
      <c r="E1908" s="50">
        <v>3.11</v>
      </c>
      <c r="F1908" s="50">
        <v>0</v>
      </c>
      <c r="G1908" s="50">
        <v>28</v>
      </c>
      <c r="H1908" s="50">
        <v>30</v>
      </c>
      <c r="I1908" s="53">
        <f>IF(E1908&gt;0,TIME(F1908,G1908,H1908),"")</f>
        <v>1.9791666666666666E-2</v>
      </c>
      <c r="J1908" s="54">
        <f>IF(E1908&gt;0,TIME(F1908,G1908,H1908)/E1908,"")</f>
        <v>6.3638799571275459E-3</v>
      </c>
      <c r="K1908" s="50" t="s">
        <v>1063</v>
      </c>
      <c r="L1908" s="50" t="s">
        <v>1048</v>
      </c>
      <c r="M1908" s="55">
        <f>IF(D1908&gt;0,0.0416666666666667/J1908,"")</f>
        <v>6.5473684210526359</v>
      </c>
      <c r="N1908" s="50">
        <v>155</v>
      </c>
      <c r="O1908" s="50" t="s">
        <v>253</v>
      </c>
      <c r="P1908" s="50" t="s">
        <v>1118</v>
      </c>
      <c r="Q1908" s="151">
        <f>IF("1-Swim"=D1908,J1908*2.4,IF("2-Bike"=D1908,J1908*112,IF("3-Run"=D1908,J1908*26.2,0)))</f>
        <v>0.16673365487674169</v>
      </c>
      <c r="R1908" s="151">
        <f>Q1908/2</f>
        <v>8.3366827438370844E-2</v>
      </c>
      <c r="S1908" s="53">
        <f>J1908*26.2</f>
        <v>0.16673365487674169</v>
      </c>
      <c r="T1908" s="53">
        <f>(J1908+0.0013889)*26.2</f>
        <v>0.20312283487674171</v>
      </c>
      <c r="U1908" s="53">
        <f>S1908/2</f>
        <v>8.3366827438370844E-2</v>
      </c>
      <c r="V1908" s="53">
        <f>T1908/2</f>
        <v>0.10156141743837085</v>
      </c>
      <c r="W1908" s="50">
        <f>RANK(J1908,J:J,1)</f>
        <v>917</v>
      </c>
      <c r="X1908" s="50">
        <f>YEAR(B1908)</f>
        <v>2013</v>
      </c>
      <c r="Y1908" s="50">
        <f>MONTH(B1908)</f>
        <v>3</v>
      </c>
      <c r="Z1908" s="56">
        <f>X1908*100+Y1908</f>
        <v>201303</v>
      </c>
      <c r="AA1908" s="56">
        <f>WEEKNUM(B1908,1)</f>
        <v>10</v>
      </c>
      <c r="AB1908" s="58">
        <f>IF(ISBLANK(B1908)," ",MAX(B1908-B1907-1,0))</f>
        <v>0</v>
      </c>
      <c r="AC1908" s="56">
        <f>DAY(B1908)</f>
        <v>7</v>
      </c>
      <c r="AD1908" s="53">
        <f>U1908+V1908</f>
        <v>0.1849282448767417</v>
      </c>
      <c r="AE1908" s="56">
        <f>IF("1-Swim"=D1908,E1908*46.7,IF("2-Bike"=D1908,E1908,IF("3-Run"=D1908,E1908*4.27,0)))</f>
        <v>13.279699999999998</v>
      </c>
    </row>
    <row r="1909" spans="1:31" x14ac:dyDescent="0.25">
      <c r="A1909" s="50">
        <v>1908</v>
      </c>
      <c r="B1909" s="51">
        <v>41343</v>
      </c>
      <c r="C1909" s="75">
        <f>B1909</f>
        <v>41343</v>
      </c>
      <c r="D1909" s="50" t="s">
        <v>1224</v>
      </c>
      <c r="E1909" s="50">
        <v>26.5</v>
      </c>
      <c r="F1909" s="50">
        <v>2</v>
      </c>
      <c r="G1909" s="50">
        <v>12</v>
      </c>
      <c r="H1909" s="50">
        <v>59</v>
      </c>
      <c r="I1909" s="53">
        <f>IF(E1909&gt;0,TIME(F1909,G1909,H1909),"")</f>
        <v>9.2349537037037036E-2</v>
      </c>
      <c r="J1909" s="54">
        <f>IF(E1909&gt;0,TIME(F1909,G1909,H1909)/E1909,"")</f>
        <v>3.4848881900768694E-3</v>
      </c>
      <c r="K1909" s="50" t="s">
        <v>930</v>
      </c>
      <c r="L1909" s="50" t="s">
        <v>315</v>
      </c>
      <c r="M1909" s="55">
        <f>IF(D1909&gt;0,0.0416666666666667/J1909,"")</f>
        <v>11.956385511968927</v>
      </c>
      <c r="N1909" s="50">
        <v>0</v>
      </c>
      <c r="O1909" s="50" t="s">
        <v>330</v>
      </c>
      <c r="P1909" s="50" t="s">
        <v>1119</v>
      </c>
      <c r="Q1909" s="151">
        <f>IF("1-Swim"=D1909,J1909*2.4,IF("2-Bike"=D1909,J1909*112,IF("3-Run"=D1909,J1909*26.2,0)))</f>
        <v>0.39030747728860937</v>
      </c>
      <c r="R1909" s="151">
        <f>Q1909/2</f>
        <v>0.19515373864430469</v>
      </c>
      <c r="S1909" s="53">
        <f>J1909*26.2</f>
        <v>9.1304070580013982E-2</v>
      </c>
      <c r="T1909" s="53">
        <f>(J1909+0.0013889)*26.2</f>
        <v>0.12769325058001399</v>
      </c>
      <c r="U1909" s="53">
        <f>S1909/2</f>
        <v>4.5652035290006991E-2</v>
      </c>
      <c r="V1909" s="53">
        <f>T1909/2</f>
        <v>6.3846625290006995E-2</v>
      </c>
      <c r="W1909" s="50">
        <f>RANK(J1909,J:J,1)</f>
        <v>705</v>
      </c>
      <c r="X1909" s="50">
        <f>YEAR(B1909)</f>
        <v>2013</v>
      </c>
      <c r="Y1909" s="50">
        <f>MONTH(B1909)</f>
        <v>3</v>
      </c>
      <c r="Z1909" s="56">
        <f>X1909*100+Y1909</f>
        <v>201303</v>
      </c>
      <c r="AA1909" s="56">
        <f>WEEKNUM(B1909,1)</f>
        <v>11</v>
      </c>
      <c r="AB1909" s="58">
        <f>IF(ISBLANK(B1909)," ",MAX(B1909-B1908-1,0))</f>
        <v>2</v>
      </c>
      <c r="AC1909" s="56">
        <f>DAY(B1909)</f>
        <v>10</v>
      </c>
      <c r="AD1909" s="53">
        <f>U1909+V1909</f>
        <v>0.10949866058001398</v>
      </c>
      <c r="AE1909" s="56">
        <f>IF("1-Swim"=D1909,E1909*46.7,IF("2-Bike"=D1909,E1909,IF("3-Run"=D1909,E1909*4.27,0)))</f>
        <v>26.5</v>
      </c>
    </row>
    <row r="1910" spans="1:31" x14ac:dyDescent="0.25">
      <c r="A1910" s="50">
        <v>1909</v>
      </c>
      <c r="B1910" s="51">
        <v>41343</v>
      </c>
      <c r="C1910" s="75">
        <f>B1910</f>
        <v>41343</v>
      </c>
      <c r="D1910" s="50" t="s">
        <v>1223</v>
      </c>
      <c r="E1910" s="50">
        <v>6.1</v>
      </c>
      <c r="F1910" s="50">
        <v>1</v>
      </c>
      <c r="G1910" s="50">
        <v>0</v>
      </c>
      <c r="H1910" s="50">
        <v>0</v>
      </c>
      <c r="I1910" s="53">
        <f>IF(E1910&gt;0,TIME(F1910,G1910,H1910),"")</f>
        <v>4.1666666666666664E-2</v>
      </c>
      <c r="J1910" s="54">
        <f>IF(E1910&gt;0,TIME(F1910,G1910,H1910)/E1910,"")</f>
        <v>6.8306010928961746E-3</v>
      </c>
      <c r="K1910" s="50" t="s">
        <v>936</v>
      </c>
      <c r="L1910" s="50" t="s">
        <v>17</v>
      </c>
      <c r="M1910" s="55">
        <f>IF(D1910&gt;0,0.0416666666666667/J1910,"")</f>
        <v>6.100000000000005</v>
      </c>
      <c r="N1910" s="50">
        <v>0</v>
      </c>
      <c r="O1910" s="50" t="s">
        <v>253</v>
      </c>
      <c r="Q1910" s="151">
        <f>IF("1-Swim"=D1910,J1910*2.4,IF("2-Bike"=D1910,J1910*112,IF("3-Run"=D1910,J1910*26.2,0)))</f>
        <v>0.17896174863387976</v>
      </c>
      <c r="R1910" s="151">
        <f>Q1910/2</f>
        <v>8.9480874316939879E-2</v>
      </c>
      <c r="S1910" s="53">
        <f>J1910*26.2</f>
        <v>0.17896174863387976</v>
      </c>
      <c r="T1910" s="53">
        <f>(J1910+0.0013889)*26.2</f>
        <v>0.21535092863387975</v>
      </c>
      <c r="U1910" s="53">
        <f>S1910/2</f>
        <v>8.9480874316939879E-2</v>
      </c>
      <c r="V1910" s="53">
        <f>T1910/2</f>
        <v>0.10767546431693988</v>
      </c>
      <c r="W1910" s="50">
        <f>RANK(J1910,J:J,1)</f>
        <v>1353</v>
      </c>
      <c r="X1910" s="50">
        <f>YEAR(B1910)</f>
        <v>2013</v>
      </c>
      <c r="Y1910" s="50">
        <f>MONTH(B1910)</f>
        <v>3</v>
      </c>
      <c r="Z1910" s="56">
        <f>X1910*100+Y1910</f>
        <v>201303</v>
      </c>
      <c r="AA1910" s="56">
        <f>WEEKNUM(B1910,1)</f>
        <v>11</v>
      </c>
      <c r="AB1910" s="58">
        <f>IF(ISBLANK(B1910)," ",MAX(B1910-B1909-1,0))</f>
        <v>0</v>
      </c>
      <c r="AC1910" s="56">
        <f>DAY(B1910)</f>
        <v>10</v>
      </c>
      <c r="AD1910" s="53">
        <f>U1910+V1910</f>
        <v>0.19715633863387977</v>
      </c>
      <c r="AE1910" s="56">
        <f>IF("1-Swim"=D1910,E1910*46.7,IF("2-Bike"=D1910,E1910,IF("3-Run"=D1910,E1910*4.27,0)))</f>
        <v>26.046999999999997</v>
      </c>
    </row>
    <row r="1911" spans="1:31" x14ac:dyDescent="0.25">
      <c r="A1911" s="50">
        <v>1910</v>
      </c>
      <c r="B1911" s="51">
        <v>41344</v>
      </c>
      <c r="C1911" s="75">
        <f>B1911</f>
        <v>41344</v>
      </c>
      <c r="D1911" s="50" t="s">
        <v>1223</v>
      </c>
      <c r="E1911" s="50">
        <v>2.21</v>
      </c>
      <c r="F1911" s="50">
        <v>0</v>
      </c>
      <c r="G1911" s="50">
        <v>21</v>
      </c>
      <c r="H1911" s="50">
        <v>7</v>
      </c>
      <c r="I1911" s="53">
        <f>IF(E1911&gt;0,TIME(F1911,G1911,H1911),"")</f>
        <v>1.4664351851851852E-2</v>
      </c>
      <c r="J1911" s="54">
        <f>IF(E1911&gt;0,TIME(F1911,G1911,H1911)/E1911,"")</f>
        <v>6.6354533266297974E-3</v>
      </c>
      <c r="K1911" s="50" t="s">
        <v>1063</v>
      </c>
      <c r="L1911" s="50" t="s">
        <v>1048</v>
      </c>
      <c r="M1911" s="55">
        <f>IF(D1911&gt;0,0.0416666666666667/J1911,"")</f>
        <v>6.2794001578532015</v>
      </c>
      <c r="N1911" s="50">
        <v>0</v>
      </c>
      <c r="O1911" s="50" t="s">
        <v>253</v>
      </c>
      <c r="P1911" s="50" t="s">
        <v>1120</v>
      </c>
      <c r="Q1911" s="151">
        <f>IF("1-Swim"=D1911,J1911*2.4,IF("2-Bike"=D1911,J1911*112,IF("3-Run"=D1911,J1911*26.2,0)))</f>
        <v>0.1738488771577007</v>
      </c>
      <c r="R1911" s="151">
        <f>Q1911/2</f>
        <v>8.6924438578850349E-2</v>
      </c>
      <c r="S1911" s="53">
        <f>J1911*26.2</f>
        <v>0.1738488771577007</v>
      </c>
      <c r="T1911" s="53">
        <f>(J1911+0.0013889)*26.2</f>
        <v>0.21023805715770069</v>
      </c>
      <c r="U1911" s="53">
        <f>S1911/2</f>
        <v>8.6924438578850349E-2</v>
      </c>
      <c r="V1911" s="53">
        <f>T1911/2</f>
        <v>0.10511902857885035</v>
      </c>
      <c r="W1911" s="50">
        <f>RANK(J1911,J:J,1)</f>
        <v>1135</v>
      </c>
      <c r="X1911" s="50">
        <f>YEAR(B1911)</f>
        <v>2013</v>
      </c>
      <c r="Y1911" s="50">
        <f>MONTH(B1911)</f>
        <v>3</v>
      </c>
      <c r="Z1911" s="56">
        <f>X1911*100+Y1911</f>
        <v>201303</v>
      </c>
      <c r="AA1911" s="56">
        <f>WEEKNUM(B1911,1)</f>
        <v>11</v>
      </c>
      <c r="AB1911" s="58">
        <f>IF(ISBLANK(B1911)," ",MAX(B1911-B1910-1,0))</f>
        <v>0</v>
      </c>
      <c r="AC1911" s="56">
        <f>DAY(B1911)</f>
        <v>11</v>
      </c>
      <c r="AD1911" s="53">
        <f>U1911+V1911</f>
        <v>0.19204346715770071</v>
      </c>
      <c r="AE1911" s="56">
        <f>IF("1-Swim"=D1911,E1911*46.7,IF("2-Bike"=D1911,E1911,IF("3-Run"=D1911,E1911*4.27,0)))</f>
        <v>9.4366999999999983</v>
      </c>
    </row>
    <row r="1912" spans="1:31" x14ac:dyDescent="0.25">
      <c r="A1912" s="50">
        <v>1911</v>
      </c>
      <c r="B1912" s="51">
        <v>41346</v>
      </c>
      <c r="C1912" s="75">
        <f>B1912</f>
        <v>41346</v>
      </c>
      <c r="D1912" s="50" t="s">
        <v>1224</v>
      </c>
      <c r="E1912" s="50">
        <v>13.1</v>
      </c>
      <c r="F1912" s="50">
        <v>0</v>
      </c>
      <c r="G1912" s="50">
        <v>30</v>
      </c>
      <c r="H1912" s="50">
        <v>0</v>
      </c>
      <c r="I1912" s="53">
        <f>IF(E1912&gt;0,TIME(F1912,G1912,H1912),"")</f>
        <v>2.0833333333333332E-2</v>
      </c>
      <c r="J1912" s="54">
        <f>IF(E1912&gt;0,TIME(F1912,G1912,H1912)/E1912,"")</f>
        <v>1.5903307888040711E-3</v>
      </c>
      <c r="K1912" s="50" t="s">
        <v>921</v>
      </c>
      <c r="L1912" s="50" t="s">
        <v>1121</v>
      </c>
      <c r="M1912" s="55">
        <f>IF(D1912&gt;0,0.0416666666666667/J1912,"")</f>
        <v>26.200000000000021</v>
      </c>
      <c r="N1912" s="50">
        <v>0</v>
      </c>
      <c r="O1912" s="50" t="s">
        <v>253</v>
      </c>
      <c r="P1912" s="50" t="s">
        <v>1122</v>
      </c>
      <c r="Q1912" s="151">
        <f>IF("1-Swim"=D1912,J1912*2.4,IF("2-Bike"=D1912,J1912*112,IF("3-Run"=D1912,J1912*26.2,0)))</f>
        <v>0.17811704834605596</v>
      </c>
      <c r="R1912" s="151">
        <f>Q1912/2</f>
        <v>8.9058524173027981E-2</v>
      </c>
      <c r="S1912" s="53">
        <f>J1912*26.2</f>
        <v>4.1666666666666664E-2</v>
      </c>
      <c r="T1912" s="53">
        <f>(J1912+0.0013889)*26.2</f>
        <v>7.8055846666666651E-2</v>
      </c>
      <c r="U1912" s="53">
        <f>S1912/2</f>
        <v>2.0833333333333332E-2</v>
      </c>
      <c r="V1912" s="53">
        <f>T1912/2</f>
        <v>3.9027923333333325E-2</v>
      </c>
      <c r="W1912" s="50">
        <f>RANK(J1912,J:J,1)</f>
        <v>20</v>
      </c>
      <c r="X1912" s="50">
        <f>YEAR(B1912)</f>
        <v>2013</v>
      </c>
      <c r="Y1912" s="50">
        <f>MONTH(B1912)</f>
        <v>3</v>
      </c>
      <c r="Z1912" s="56">
        <f>X1912*100+Y1912</f>
        <v>201303</v>
      </c>
      <c r="AA1912" s="56">
        <f>WEEKNUM(B1912,1)</f>
        <v>11</v>
      </c>
      <c r="AB1912" s="58">
        <f>IF(ISBLANK(B1912)," ",MAX(B1912-B1911-1,0))</f>
        <v>1</v>
      </c>
      <c r="AC1912" s="56">
        <f>DAY(B1912)</f>
        <v>13</v>
      </c>
      <c r="AD1912" s="53">
        <f>U1912+V1912</f>
        <v>5.9861256666666654E-2</v>
      </c>
      <c r="AE1912" s="56">
        <f>IF("1-Swim"=D1912,E1912*46.7,IF("2-Bike"=D1912,E1912,IF("3-Run"=D1912,E1912*4.27,0)))</f>
        <v>13.1</v>
      </c>
    </row>
    <row r="1913" spans="1:31" x14ac:dyDescent="0.25">
      <c r="A1913" s="50">
        <v>1912</v>
      </c>
      <c r="B1913" s="51">
        <v>41346</v>
      </c>
      <c r="C1913" s="75">
        <f>B1913</f>
        <v>41346</v>
      </c>
      <c r="D1913" s="50" t="s">
        <v>1225</v>
      </c>
      <c r="E1913" s="50">
        <v>1.55</v>
      </c>
      <c r="F1913" s="50">
        <v>0</v>
      </c>
      <c r="G1913" s="50">
        <v>52</v>
      </c>
      <c r="H1913" s="50">
        <v>50</v>
      </c>
      <c r="I1913" s="53">
        <f>IF(E1913&gt;0,TIME(F1913,G1913,H1913),"")</f>
        <v>3.6689814814814821E-2</v>
      </c>
      <c r="J1913" s="54">
        <f>IF(E1913&gt;0,TIME(F1913,G1913,H1913)/E1913,"")</f>
        <v>2.3670848267622464E-2</v>
      </c>
      <c r="K1913" s="50" t="s">
        <v>781</v>
      </c>
      <c r="L1913" s="50" t="s">
        <v>1123</v>
      </c>
      <c r="M1913" s="55">
        <f>IF(D1913&gt;0,0.0416666666666667/J1913,"")</f>
        <v>1.7602523659306006</v>
      </c>
      <c r="N1913" s="50">
        <v>0</v>
      </c>
      <c r="O1913" s="50" t="s">
        <v>253</v>
      </c>
      <c r="Q1913" s="151">
        <f>IF("1-Swim"=D1913,J1913*2.4,IF("2-Bike"=D1913,J1913*112,IF("3-Run"=D1913,J1913*26.2,0)))</f>
        <v>5.681003584229391E-2</v>
      </c>
      <c r="R1913" s="151">
        <f>Q1913/2</f>
        <v>2.8405017921146955E-2</v>
      </c>
      <c r="S1913" s="53">
        <f>J1913*26.2</f>
        <v>0.62017622461170852</v>
      </c>
      <c r="T1913" s="53">
        <f>(J1913+0.0013889)*26.2</f>
        <v>0.65656540461170854</v>
      </c>
      <c r="U1913" s="53">
        <f>S1913/2</f>
        <v>0.31008811230585426</v>
      </c>
      <c r="V1913" s="53">
        <f>T1913/2</f>
        <v>0.32828270230585427</v>
      </c>
      <c r="W1913" s="50">
        <f>RANK(J1913,J:J,1)</f>
        <v>3115</v>
      </c>
      <c r="X1913" s="50">
        <f>YEAR(B1913)</f>
        <v>2013</v>
      </c>
      <c r="Y1913" s="50">
        <f>MONTH(B1913)</f>
        <v>3</v>
      </c>
      <c r="Z1913" s="56">
        <f>X1913*100+Y1913</f>
        <v>201303</v>
      </c>
      <c r="AA1913" s="56">
        <f>WEEKNUM(B1913,1)</f>
        <v>11</v>
      </c>
      <c r="AB1913" s="58">
        <f>IF(ISBLANK(B1913)," ",MAX(B1913-B1912-1,0))</f>
        <v>0</v>
      </c>
      <c r="AC1913" s="56">
        <f>DAY(B1913)</f>
        <v>13</v>
      </c>
      <c r="AD1913" s="53">
        <f>U1913+V1913</f>
        <v>0.63837081461170853</v>
      </c>
      <c r="AE1913" s="56">
        <f>IF("1-Swim"=D1913,E1913*46.7,IF("2-Bike"=D1913,E1913,IF("3-Run"=D1913,E1913*4.27,0)))</f>
        <v>72.385000000000005</v>
      </c>
    </row>
    <row r="1914" spans="1:31" x14ac:dyDescent="0.25">
      <c r="A1914" s="50">
        <v>1913</v>
      </c>
      <c r="B1914" s="51">
        <v>41347</v>
      </c>
      <c r="C1914" s="75">
        <f>B1914</f>
        <v>41347</v>
      </c>
      <c r="D1914" s="50" t="s">
        <v>1223</v>
      </c>
      <c r="E1914" s="50">
        <v>2.21</v>
      </c>
      <c r="F1914" s="50">
        <v>0</v>
      </c>
      <c r="G1914" s="50">
        <v>20</v>
      </c>
      <c r="H1914" s="50">
        <v>0</v>
      </c>
      <c r="I1914" s="53">
        <f>IF(E1914&gt;0,TIME(F1914,G1914,H1914),"")</f>
        <v>1.3888888888888888E-2</v>
      </c>
      <c r="J1914" s="54">
        <f>IF(E1914&gt;0,TIME(F1914,G1914,H1914)/E1914,"")</f>
        <v>6.2845651080945192E-3</v>
      </c>
      <c r="K1914" s="50" t="s">
        <v>1063</v>
      </c>
      <c r="L1914" s="50" t="s">
        <v>1048</v>
      </c>
      <c r="M1914" s="55">
        <f>IF(D1914&gt;0,0.0416666666666667/J1914,"")</f>
        <v>6.6300000000000061</v>
      </c>
      <c r="N1914" s="50">
        <v>0</v>
      </c>
      <c r="O1914" s="50" t="s">
        <v>253</v>
      </c>
      <c r="Q1914" s="151">
        <f>IF("1-Swim"=D1914,J1914*2.4,IF("2-Bike"=D1914,J1914*112,IF("3-Run"=D1914,J1914*26.2,0)))</f>
        <v>0.16465560583207639</v>
      </c>
      <c r="R1914" s="151">
        <f>Q1914/2</f>
        <v>8.2327802916038195E-2</v>
      </c>
      <c r="S1914" s="53">
        <f>J1914*26.2</f>
        <v>0.16465560583207639</v>
      </c>
      <c r="T1914" s="53">
        <f>(J1914+0.0013889)*26.2</f>
        <v>0.20104478583207641</v>
      </c>
      <c r="U1914" s="53">
        <f>S1914/2</f>
        <v>8.2327802916038195E-2</v>
      </c>
      <c r="V1914" s="53">
        <f>T1914/2</f>
        <v>0.10052239291603821</v>
      </c>
      <c r="W1914" s="50">
        <f>RANK(J1914,J:J,1)</f>
        <v>886</v>
      </c>
      <c r="X1914" s="50">
        <f>YEAR(B1914)</f>
        <v>2013</v>
      </c>
      <c r="Y1914" s="50">
        <f>MONTH(B1914)</f>
        <v>3</v>
      </c>
      <c r="Z1914" s="56">
        <f>X1914*100+Y1914</f>
        <v>201303</v>
      </c>
      <c r="AA1914" s="56">
        <f>WEEKNUM(B1914,1)</f>
        <v>11</v>
      </c>
      <c r="AB1914" s="58">
        <f>IF(ISBLANK(B1914)," ",MAX(B1914-B1913-1,0))</f>
        <v>0</v>
      </c>
      <c r="AC1914" s="56">
        <f>DAY(B1914)</f>
        <v>14</v>
      </c>
      <c r="AD1914" s="53">
        <f>U1914+V1914</f>
        <v>0.1828501958320764</v>
      </c>
      <c r="AE1914" s="56">
        <f>IF("1-Swim"=D1914,E1914*46.7,IF("2-Bike"=D1914,E1914,IF("3-Run"=D1914,E1914*4.27,0)))</f>
        <v>9.4366999999999983</v>
      </c>
    </row>
    <row r="1915" spans="1:31" x14ac:dyDescent="0.25">
      <c r="A1915" s="50">
        <v>1914</v>
      </c>
      <c r="B1915" s="51">
        <v>41347</v>
      </c>
      <c r="C1915" s="75">
        <f>B1915</f>
        <v>41347</v>
      </c>
      <c r="D1915" s="50" t="s">
        <v>1225</v>
      </c>
      <c r="E1915" s="50">
        <v>1.46</v>
      </c>
      <c r="F1915" s="50">
        <v>0</v>
      </c>
      <c r="G1915" s="50">
        <v>45</v>
      </c>
      <c r="H1915" s="50">
        <v>0</v>
      </c>
      <c r="I1915" s="53">
        <f>IF(E1915&gt;0,TIME(F1915,G1915,H1915),"")</f>
        <v>3.125E-2</v>
      </c>
      <c r="J1915" s="54">
        <f>IF(E1915&gt;0,TIME(F1915,G1915,H1915)/E1915,"")</f>
        <v>2.1404109589041095E-2</v>
      </c>
      <c r="K1915" s="50" t="s">
        <v>781</v>
      </c>
      <c r="L1915" s="50" t="s">
        <v>1090</v>
      </c>
      <c r="M1915" s="55">
        <f>IF(D1915&gt;0,0.0416666666666667/J1915,"")</f>
        <v>1.9466666666666683</v>
      </c>
      <c r="N1915" s="50">
        <v>0</v>
      </c>
      <c r="O1915" s="50" t="s">
        <v>253</v>
      </c>
      <c r="P1915" s="50" t="s">
        <v>1124</v>
      </c>
      <c r="Q1915" s="151">
        <f>IF("1-Swim"=D1915,J1915*2.4,IF("2-Bike"=D1915,J1915*112,IF("3-Run"=D1915,J1915*26.2,0)))</f>
        <v>5.1369863013698627E-2</v>
      </c>
      <c r="R1915" s="151">
        <f>Q1915/2</f>
        <v>2.5684931506849314E-2</v>
      </c>
      <c r="S1915" s="53">
        <f>J1915*26.2</f>
        <v>0.56078767123287665</v>
      </c>
      <c r="T1915" s="53">
        <f>(J1915+0.0013889)*26.2</f>
        <v>0.59717685123287667</v>
      </c>
      <c r="U1915" s="53">
        <f>S1915/2</f>
        <v>0.28039383561643832</v>
      </c>
      <c r="V1915" s="53">
        <f>T1915/2</f>
        <v>0.29858842561643834</v>
      </c>
      <c r="W1915" s="50">
        <f>RANK(J1915,J:J,1)</f>
        <v>3034</v>
      </c>
      <c r="X1915" s="50">
        <f>YEAR(B1915)</f>
        <v>2013</v>
      </c>
      <c r="Y1915" s="50">
        <f>MONTH(B1915)</f>
        <v>3</v>
      </c>
      <c r="Z1915" s="56">
        <f>X1915*100+Y1915</f>
        <v>201303</v>
      </c>
      <c r="AA1915" s="56">
        <f>WEEKNUM(B1915,1)</f>
        <v>11</v>
      </c>
      <c r="AB1915" s="58">
        <f>IF(ISBLANK(B1915)," ",MAX(B1915-B1914-1,0))</f>
        <v>0</v>
      </c>
      <c r="AC1915" s="56">
        <f>DAY(B1915)</f>
        <v>14</v>
      </c>
      <c r="AD1915" s="53">
        <f>U1915+V1915</f>
        <v>0.57898226123287666</v>
      </c>
      <c r="AE1915" s="56">
        <f>IF("1-Swim"=D1915,E1915*46.7,IF("2-Bike"=D1915,E1915,IF("3-Run"=D1915,E1915*4.27,0)))</f>
        <v>68.182000000000002</v>
      </c>
    </row>
    <row r="1916" spans="1:31" x14ac:dyDescent="0.25">
      <c r="A1916" s="50">
        <v>1915</v>
      </c>
      <c r="B1916" s="51">
        <v>41348</v>
      </c>
      <c r="C1916" s="75">
        <f>B1916</f>
        <v>41348</v>
      </c>
      <c r="D1916" s="50" t="s">
        <v>1224</v>
      </c>
      <c r="E1916" s="50">
        <v>12</v>
      </c>
      <c r="F1916" s="50">
        <v>0</v>
      </c>
      <c r="G1916" s="50">
        <v>30</v>
      </c>
      <c r="H1916" s="50">
        <v>0</v>
      </c>
      <c r="I1916" s="53">
        <f>IF(E1916&gt;0,TIME(F1916,G1916,H1916),"")</f>
        <v>2.0833333333333332E-2</v>
      </c>
      <c r="J1916" s="54">
        <f>IF(E1916&gt;0,TIME(F1916,G1916,H1916)/E1916,"")</f>
        <v>1.736111111111111E-3</v>
      </c>
      <c r="K1916" s="50" t="s">
        <v>921</v>
      </c>
      <c r="L1916" s="50" t="s">
        <v>1125</v>
      </c>
      <c r="M1916" s="55">
        <f>IF(D1916&gt;0,0.0416666666666667/J1916,"")</f>
        <v>24.000000000000021</v>
      </c>
      <c r="N1916" s="50">
        <v>0</v>
      </c>
      <c r="O1916" s="50" t="s">
        <v>253</v>
      </c>
      <c r="Q1916" s="151">
        <f>IF("1-Swim"=D1916,J1916*2.4,IF("2-Bike"=D1916,J1916*112,IF("3-Run"=D1916,J1916*26.2,0)))</f>
        <v>0.19444444444444442</v>
      </c>
      <c r="R1916" s="151">
        <f>Q1916/2</f>
        <v>9.722222222222221E-2</v>
      </c>
      <c r="S1916" s="53">
        <f>J1916*26.2</f>
        <v>4.5486111111111109E-2</v>
      </c>
      <c r="T1916" s="53">
        <f>(J1916+0.0013889)*26.2</f>
        <v>8.1875291111111109E-2</v>
      </c>
      <c r="U1916" s="53">
        <f>S1916/2</f>
        <v>2.2743055555555555E-2</v>
      </c>
      <c r="V1916" s="53">
        <f>T1916/2</f>
        <v>4.0937645555555555E-2</v>
      </c>
      <c r="W1916" s="50">
        <f>RANK(J1916,J:J,1)</f>
        <v>35</v>
      </c>
      <c r="X1916" s="50">
        <f>YEAR(B1916)</f>
        <v>2013</v>
      </c>
      <c r="Y1916" s="50">
        <f>MONTH(B1916)</f>
        <v>3</v>
      </c>
      <c r="Z1916" s="56">
        <f>X1916*100+Y1916</f>
        <v>201303</v>
      </c>
      <c r="AA1916" s="56">
        <f>WEEKNUM(B1916,1)</f>
        <v>11</v>
      </c>
      <c r="AB1916" s="58">
        <f>IF(ISBLANK(B1916)," ",MAX(B1916-B1915-1,0))</f>
        <v>0</v>
      </c>
      <c r="AC1916" s="56">
        <f>DAY(B1916)</f>
        <v>15</v>
      </c>
      <c r="AD1916" s="53">
        <f>U1916+V1916</f>
        <v>6.3680701111111113E-2</v>
      </c>
      <c r="AE1916" s="56">
        <f>IF("1-Swim"=D1916,E1916*46.7,IF("2-Bike"=D1916,E1916,IF("3-Run"=D1916,E1916*4.27,0)))</f>
        <v>12</v>
      </c>
    </row>
    <row r="1917" spans="1:31" x14ac:dyDescent="0.25">
      <c r="A1917" s="50">
        <v>1916</v>
      </c>
      <c r="B1917" s="51">
        <v>41348</v>
      </c>
      <c r="C1917" s="75">
        <f>B1917</f>
        <v>41348</v>
      </c>
      <c r="D1917" s="50" t="s">
        <v>1223</v>
      </c>
      <c r="E1917" s="50">
        <v>1.1000000000000001</v>
      </c>
      <c r="F1917" s="50">
        <v>0</v>
      </c>
      <c r="G1917" s="50">
        <v>10</v>
      </c>
      <c r="H1917" s="50">
        <v>0</v>
      </c>
      <c r="I1917" s="53">
        <f>IF(E1917&gt;0,TIME(F1917,G1917,H1917),"")</f>
        <v>6.9444444444444441E-3</v>
      </c>
      <c r="J1917" s="54">
        <f>IF(E1917&gt;0,TIME(F1917,G1917,H1917)/E1917,"")</f>
        <v>6.3131313131313122E-3</v>
      </c>
      <c r="K1917" s="50" t="s">
        <v>1063</v>
      </c>
      <c r="L1917" s="50" t="s">
        <v>1048</v>
      </c>
      <c r="M1917" s="55">
        <f>IF(D1917&gt;0,0.0416666666666667/J1917,"")</f>
        <v>6.6000000000000059</v>
      </c>
      <c r="N1917" s="50">
        <v>0</v>
      </c>
      <c r="O1917" s="50" t="s">
        <v>253</v>
      </c>
      <c r="Q1917" s="151">
        <f>IF("1-Swim"=D1917,J1917*2.4,IF("2-Bike"=D1917,J1917*112,IF("3-Run"=D1917,J1917*26.2,0)))</f>
        <v>0.16540404040404039</v>
      </c>
      <c r="R1917" s="151">
        <f>Q1917/2</f>
        <v>8.2702020202020193E-2</v>
      </c>
      <c r="S1917" s="53">
        <f>J1917*26.2</f>
        <v>0.16540404040404039</v>
      </c>
      <c r="T1917" s="53">
        <f>(J1917+0.0013889)*26.2</f>
        <v>0.20179322040404038</v>
      </c>
      <c r="U1917" s="53">
        <f>S1917/2</f>
        <v>8.2702020202020193E-2</v>
      </c>
      <c r="V1917" s="53">
        <f>T1917/2</f>
        <v>0.10089661020202019</v>
      </c>
      <c r="W1917" s="50">
        <f>RANK(J1917,J:J,1)</f>
        <v>897</v>
      </c>
      <c r="X1917" s="50">
        <f>YEAR(B1917)</f>
        <v>2013</v>
      </c>
      <c r="Y1917" s="50">
        <f>MONTH(B1917)</f>
        <v>3</v>
      </c>
      <c r="Z1917" s="56">
        <f>X1917*100+Y1917</f>
        <v>201303</v>
      </c>
      <c r="AA1917" s="56">
        <f>WEEKNUM(B1917,1)</f>
        <v>11</v>
      </c>
      <c r="AB1917" s="58">
        <f>IF(ISBLANK(B1917)," ",MAX(B1917-B1916-1,0))</f>
        <v>0</v>
      </c>
      <c r="AC1917" s="56">
        <f>DAY(B1917)</f>
        <v>15</v>
      </c>
      <c r="AD1917" s="53">
        <f>U1917+V1917</f>
        <v>0.1835986304040404</v>
      </c>
      <c r="AE1917" s="56">
        <f>IF("1-Swim"=D1917,E1917*46.7,IF("2-Bike"=D1917,E1917,IF("3-Run"=D1917,E1917*4.27,0)))</f>
        <v>4.6970000000000001</v>
      </c>
    </row>
    <row r="1918" spans="1:31" x14ac:dyDescent="0.25">
      <c r="A1918" s="50">
        <v>1917</v>
      </c>
      <c r="B1918" s="51">
        <v>41349</v>
      </c>
      <c r="C1918" s="75">
        <f>B1918</f>
        <v>41349</v>
      </c>
      <c r="D1918" s="50" t="s">
        <v>1224</v>
      </c>
      <c r="E1918" s="50">
        <v>30</v>
      </c>
      <c r="F1918" s="50">
        <v>2</v>
      </c>
      <c r="G1918" s="50">
        <v>0</v>
      </c>
      <c r="H1918" s="50">
        <v>0</v>
      </c>
      <c r="I1918" s="53">
        <f>IF(E1918&gt;0,TIME(F1918,G1918,H1918),"")</f>
        <v>8.3333333333333329E-2</v>
      </c>
      <c r="J1918" s="54">
        <f>IF(E1918&gt;0,TIME(F1918,G1918,H1918)/E1918,"")</f>
        <v>2.7777777777777775E-3</v>
      </c>
      <c r="K1918" s="50" t="s">
        <v>1076</v>
      </c>
      <c r="L1918" s="50" t="s">
        <v>1126</v>
      </c>
      <c r="M1918" s="55">
        <f>IF(D1918&gt;0,0.0416666666666667/J1918,"")</f>
        <v>15.000000000000014</v>
      </c>
      <c r="N1918" s="50">
        <v>0</v>
      </c>
      <c r="O1918" s="50" t="s">
        <v>253</v>
      </c>
      <c r="P1918" s="50" t="s">
        <v>1127</v>
      </c>
      <c r="Q1918" s="151">
        <f>IF("1-Swim"=D1918,J1918*2.4,IF("2-Bike"=D1918,J1918*112,IF("3-Run"=D1918,J1918*26.2,0)))</f>
        <v>0.31111111111111106</v>
      </c>
      <c r="R1918" s="151">
        <f>Q1918/2</f>
        <v>0.15555555555555553</v>
      </c>
      <c r="S1918" s="53">
        <f>J1918*26.2</f>
        <v>7.2777777777777761E-2</v>
      </c>
      <c r="T1918" s="53">
        <f>(J1918+0.0013889)*26.2</f>
        <v>0.10916695777777777</v>
      </c>
      <c r="U1918" s="53">
        <f>S1918/2</f>
        <v>3.638888888888888E-2</v>
      </c>
      <c r="V1918" s="53">
        <f>T1918/2</f>
        <v>5.4583478888888884E-2</v>
      </c>
      <c r="W1918" s="50">
        <f>RANK(J1918,J:J,1)</f>
        <v>452</v>
      </c>
      <c r="X1918" s="50">
        <f>YEAR(B1918)</f>
        <v>2013</v>
      </c>
      <c r="Y1918" s="50">
        <f>MONTH(B1918)</f>
        <v>3</v>
      </c>
      <c r="Z1918" s="56">
        <f>X1918*100+Y1918</f>
        <v>201303</v>
      </c>
      <c r="AA1918" s="56">
        <f>WEEKNUM(B1918,1)</f>
        <v>11</v>
      </c>
      <c r="AB1918" s="58">
        <f>IF(ISBLANK(B1918)," ",MAX(B1918-B1917-1,0))</f>
        <v>0</v>
      </c>
      <c r="AC1918" s="56">
        <f>DAY(B1918)</f>
        <v>16</v>
      </c>
      <c r="AD1918" s="53">
        <f>U1918+V1918</f>
        <v>9.0972367777777757E-2</v>
      </c>
      <c r="AE1918" s="56">
        <f>IF("1-Swim"=D1918,E1918*46.7,IF("2-Bike"=D1918,E1918,IF("3-Run"=D1918,E1918*4.27,0)))</f>
        <v>30</v>
      </c>
    </row>
    <row r="1919" spans="1:31" x14ac:dyDescent="0.25">
      <c r="A1919" s="50">
        <v>1918</v>
      </c>
      <c r="B1919" s="51">
        <v>41349</v>
      </c>
      <c r="C1919" s="75">
        <f>B1919</f>
        <v>41349</v>
      </c>
      <c r="D1919" s="50" t="s">
        <v>1223</v>
      </c>
      <c r="E1919" s="50">
        <v>1</v>
      </c>
      <c r="F1919" s="50">
        <v>0</v>
      </c>
      <c r="G1919" s="50">
        <v>9</v>
      </c>
      <c r="H1919" s="50">
        <v>55</v>
      </c>
      <c r="I1919" s="53">
        <f>IF(E1919&gt;0,TIME(F1919,G1919,H1919),"")</f>
        <v>6.8865740740740736E-3</v>
      </c>
      <c r="J1919" s="54">
        <f>IF(E1919&gt;0,TIME(F1919,G1919,H1919)/E1919,"")</f>
        <v>6.8865740740740736E-3</v>
      </c>
      <c r="K1919" s="50" t="s">
        <v>1022</v>
      </c>
      <c r="L1919" s="50" t="s">
        <v>17</v>
      </c>
      <c r="M1919" s="55">
        <f>IF(D1919&gt;0,0.0416666666666667/J1919,"")</f>
        <v>6.050420168067232</v>
      </c>
      <c r="N1919" s="50">
        <v>0</v>
      </c>
      <c r="O1919" s="50" t="s">
        <v>253</v>
      </c>
      <c r="Q1919" s="151">
        <f>IF("1-Swim"=D1919,J1919*2.4,IF("2-Bike"=D1919,J1919*112,IF("3-Run"=D1919,J1919*26.2,0)))</f>
        <v>0.18042824074074074</v>
      </c>
      <c r="R1919" s="151">
        <f>Q1919/2</f>
        <v>9.0214120370370368E-2</v>
      </c>
      <c r="S1919" s="53">
        <f>J1919*26.2</f>
        <v>0.18042824074074074</v>
      </c>
      <c r="T1919" s="53">
        <f>(J1919+0.0013889)*26.2</f>
        <v>0.2168174207407407</v>
      </c>
      <c r="U1919" s="53">
        <f>S1919/2</f>
        <v>9.0214120370370368E-2</v>
      </c>
      <c r="V1919" s="53">
        <f>T1919/2</f>
        <v>0.10840871037037035</v>
      </c>
      <c r="W1919" s="50">
        <f>RANK(J1919,J:J,1)</f>
        <v>1416</v>
      </c>
      <c r="X1919" s="50">
        <f>YEAR(B1919)</f>
        <v>2013</v>
      </c>
      <c r="Y1919" s="50">
        <f>MONTH(B1919)</f>
        <v>3</v>
      </c>
      <c r="Z1919" s="56">
        <f>X1919*100+Y1919</f>
        <v>201303</v>
      </c>
      <c r="AA1919" s="56">
        <f>WEEKNUM(B1919,1)</f>
        <v>11</v>
      </c>
      <c r="AB1919" s="58">
        <f>IF(ISBLANK(B1919)," ",MAX(B1919-B1918-1,0))</f>
        <v>0</v>
      </c>
      <c r="AC1919" s="56">
        <f>DAY(B1919)</f>
        <v>16</v>
      </c>
      <c r="AD1919" s="53">
        <f>U1919+V1919</f>
        <v>0.19862283074074072</v>
      </c>
      <c r="AE1919" s="56">
        <f>IF("1-Swim"=D1919,E1919*46.7,IF("2-Bike"=D1919,E1919,IF("3-Run"=D1919,E1919*4.27,0)))</f>
        <v>4.2699999999999996</v>
      </c>
    </row>
    <row r="1920" spans="1:31" x14ac:dyDescent="0.25">
      <c r="A1920" s="50">
        <v>1919</v>
      </c>
      <c r="B1920" s="51">
        <v>41350</v>
      </c>
      <c r="C1920" s="75">
        <f>B1920</f>
        <v>41350</v>
      </c>
      <c r="D1920" s="50" t="s">
        <v>1223</v>
      </c>
      <c r="E1920" s="50">
        <v>6.82</v>
      </c>
      <c r="F1920" s="50">
        <v>1</v>
      </c>
      <c r="G1920" s="50">
        <v>13</v>
      </c>
      <c r="H1920" s="50">
        <v>48</v>
      </c>
      <c r="I1920" s="53">
        <f>IF(E1920&gt;0,TIME(F1920,G1920,H1920),"")</f>
        <v>5.1249999999999997E-2</v>
      </c>
      <c r="J1920" s="54">
        <f>IF(E1920&gt;0,TIME(F1920,G1920,H1920)/E1920,"")</f>
        <v>7.5146627565982399E-3</v>
      </c>
      <c r="K1920" s="50" t="s">
        <v>936</v>
      </c>
      <c r="L1920" s="50" t="s">
        <v>1128</v>
      </c>
      <c r="M1920" s="55">
        <f>IF(D1920&gt;0,0.0416666666666667/J1920,"")</f>
        <v>5.5447154471544762</v>
      </c>
      <c r="N1920" s="50">
        <v>0</v>
      </c>
      <c r="O1920" s="50" t="s">
        <v>330</v>
      </c>
      <c r="Q1920" s="151">
        <f>IF("1-Swim"=D1920,J1920*2.4,IF("2-Bike"=D1920,J1920*112,IF("3-Run"=D1920,J1920*26.2,0)))</f>
        <v>0.19688416422287389</v>
      </c>
      <c r="R1920" s="151">
        <f>Q1920/2</f>
        <v>9.8442082111436943E-2</v>
      </c>
      <c r="S1920" s="53">
        <f>J1920*26.2</f>
        <v>0.19688416422287389</v>
      </c>
      <c r="T1920" s="53">
        <f>(J1920+0.0013889)*26.2</f>
        <v>0.23327334422287385</v>
      </c>
      <c r="U1920" s="53">
        <f>S1920/2</f>
        <v>9.8442082111436943E-2</v>
      </c>
      <c r="V1920" s="53">
        <f>T1920/2</f>
        <v>0.11663667211143693</v>
      </c>
      <c r="W1920" s="50">
        <f>RANK(J1920,J:J,1)</f>
        <v>2082</v>
      </c>
      <c r="X1920" s="50">
        <f>YEAR(B1920)</f>
        <v>2013</v>
      </c>
      <c r="Y1920" s="50">
        <f>MONTH(B1920)</f>
        <v>3</v>
      </c>
      <c r="Z1920" s="56">
        <f>X1920*100+Y1920</f>
        <v>201303</v>
      </c>
      <c r="AA1920" s="56">
        <f>WEEKNUM(B1920,1)</f>
        <v>12</v>
      </c>
      <c r="AB1920" s="58">
        <f>IF(ISBLANK(B1920)," ",MAX(B1920-B1919-1,0))</f>
        <v>0</v>
      </c>
      <c r="AC1920" s="56">
        <f>DAY(B1920)</f>
        <v>17</v>
      </c>
      <c r="AD1920" s="53">
        <f>U1920+V1920</f>
        <v>0.21507875422287387</v>
      </c>
      <c r="AE1920" s="56">
        <f>IF("1-Swim"=D1920,E1920*46.7,IF("2-Bike"=D1920,E1920,IF("3-Run"=D1920,E1920*4.27,0)))</f>
        <v>29.121399999999998</v>
      </c>
    </row>
    <row r="1921" spans="1:31" x14ac:dyDescent="0.25">
      <c r="A1921" s="50">
        <v>1920</v>
      </c>
      <c r="B1921" s="51">
        <v>41351</v>
      </c>
      <c r="C1921" s="75">
        <f>B1921</f>
        <v>41351</v>
      </c>
      <c r="D1921" s="50" t="s">
        <v>1223</v>
      </c>
      <c r="E1921" s="50">
        <v>4.53</v>
      </c>
      <c r="F1921" s="50">
        <v>0</v>
      </c>
      <c r="G1921" s="50">
        <v>44</v>
      </c>
      <c r="H1921" s="50">
        <v>18</v>
      </c>
      <c r="I1921" s="53">
        <f>IF(E1921&gt;0,TIME(F1921,G1921,H1921),"")</f>
        <v>3.0763888888888886E-2</v>
      </c>
      <c r="J1921" s="54">
        <f>IF(E1921&gt;0,TIME(F1921,G1921,H1921)/E1921,"")</f>
        <v>6.7911454500858464E-3</v>
      </c>
      <c r="K1921" s="50" t="s">
        <v>1063</v>
      </c>
      <c r="L1921" s="50" t="s">
        <v>1048</v>
      </c>
      <c r="M1921" s="55">
        <f>IF(D1921&gt;0,0.0416666666666667/J1921,"")</f>
        <v>6.1354401805869134</v>
      </c>
      <c r="N1921" s="50">
        <v>0</v>
      </c>
      <c r="O1921" s="50" t="s">
        <v>253</v>
      </c>
      <c r="P1921" s="50" t="s">
        <v>1129</v>
      </c>
      <c r="Q1921" s="151">
        <f>IF("1-Swim"=D1921,J1921*2.4,IF("2-Bike"=D1921,J1921*112,IF("3-Run"=D1921,J1921*26.2,0)))</f>
        <v>0.17792801079224918</v>
      </c>
      <c r="R1921" s="151">
        <f>Q1921/2</f>
        <v>8.896400539612459E-2</v>
      </c>
      <c r="S1921" s="53">
        <f>J1921*26.2</f>
        <v>0.17792801079224918</v>
      </c>
      <c r="T1921" s="53">
        <f>(J1921+0.0013889)*26.2</f>
        <v>0.21431719079224915</v>
      </c>
      <c r="U1921" s="53">
        <f>S1921/2</f>
        <v>8.896400539612459E-2</v>
      </c>
      <c r="V1921" s="53">
        <f>T1921/2</f>
        <v>0.10715859539612457</v>
      </c>
      <c r="W1921" s="50">
        <f>RANK(J1921,J:J,1)</f>
        <v>1296</v>
      </c>
      <c r="X1921" s="50">
        <f>YEAR(B1921)</f>
        <v>2013</v>
      </c>
      <c r="Y1921" s="50">
        <f>MONTH(B1921)</f>
        <v>3</v>
      </c>
      <c r="Z1921" s="56">
        <f>X1921*100+Y1921</f>
        <v>201303</v>
      </c>
      <c r="AA1921" s="56">
        <f>WEEKNUM(B1921,1)</f>
        <v>12</v>
      </c>
      <c r="AB1921" s="58">
        <f>IF(ISBLANK(B1921)," ",MAX(B1921-B1920-1,0))</f>
        <v>0</v>
      </c>
      <c r="AC1921" s="56">
        <f>DAY(B1921)</f>
        <v>18</v>
      </c>
      <c r="AD1921" s="53">
        <f>U1921+V1921</f>
        <v>0.19612260079224916</v>
      </c>
      <c r="AE1921" s="56">
        <f>IF("1-Swim"=D1921,E1921*46.7,IF("2-Bike"=D1921,E1921,IF("3-Run"=D1921,E1921*4.27,0)))</f>
        <v>19.3431</v>
      </c>
    </row>
    <row r="1922" spans="1:31" x14ac:dyDescent="0.25">
      <c r="A1922" s="50">
        <v>1921</v>
      </c>
      <c r="B1922" s="51">
        <v>41352</v>
      </c>
      <c r="C1922" s="75">
        <f>B1922</f>
        <v>41352</v>
      </c>
      <c r="D1922" s="50" t="s">
        <v>1224</v>
      </c>
      <c r="E1922" s="50">
        <v>12</v>
      </c>
      <c r="F1922" s="50">
        <v>0</v>
      </c>
      <c r="G1922" s="50">
        <v>35</v>
      </c>
      <c r="H1922" s="50">
        <v>0</v>
      </c>
      <c r="I1922" s="53">
        <f>IF(E1922&gt;0,TIME(F1922,G1922,H1922),"")</f>
        <v>2.4305555555555556E-2</v>
      </c>
      <c r="J1922" s="54">
        <f>IF(E1922&gt;0,TIME(F1922,G1922,H1922)/E1922,"")</f>
        <v>2.0254629629629629E-3</v>
      </c>
      <c r="K1922" s="50" t="s">
        <v>921</v>
      </c>
      <c r="L1922" s="50" t="s">
        <v>934</v>
      </c>
      <c r="M1922" s="55">
        <f>IF(D1922&gt;0,0.0416666666666667/J1922,"")</f>
        <v>20.571428571428587</v>
      </c>
      <c r="N1922" s="50">
        <v>0</v>
      </c>
      <c r="O1922" s="50" t="s">
        <v>253</v>
      </c>
      <c r="Q1922" s="151">
        <f>IF("1-Swim"=D1922,J1922*2.4,IF("2-Bike"=D1922,J1922*112,IF("3-Run"=D1922,J1922*26.2,0)))</f>
        <v>0.22685185185185183</v>
      </c>
      <c r="R1922" s="151">
        <f>Q1922/2</f>
        <v>0.11342592592592592</v>
      </c>
      <c r="S1922" s="53">
        <f>J1922*26.2</f>
        <v>5.3067129629629624E-2</v>
      </c>
      <c r="T1922" s="53">
        <f>(J1922+0.0013889)*26.2</f>
        <v>8.9456309629629624E-2</v>
      </c>
      <c r="U1922" s="53">
        <f>S1922/2</f>
        <v>2.6533564814814812E-2</v>
      </c>
      <c r="V1922" s="53">
        <f>T1922/2</f>
        <v>4.4728154814814812E-2</v>
      </c>
      <c r="W1922" s="50">
        <f>RANK(J1922,J:J,1)</f>
        <v>164</v>
      </c>
      <c r="X1922" s="50">
        <f>YEAR(B1922)</f>
        <v>2013</v>
      </c>
      <c r="Y1922" s="50">
        <f>MONTH(B1922)</f>
        <v>3</v>
      </c>
      <c r="Z1922" s="56">
        <f>X1922*100+Y1922</f>
        <v>201303</v>
      </c>
      <c r="AA1922" s="56">
        <f>WEEKNUM(B1922,1)</f>
        <v>12</v>
      </c>
      <c r="AB1922" s="58">
        <f>IF(ISBLANK(B1922)," ",MAX(B1922-B1921-1,0))</f>
        <v>0</v>
      </c>
      <c r="AC1922" s="56">
        <f>DAY(B1922)</f>
        <v>19</v>
      </c>
      <c r="AD1922" s="53">
        <f>U1922+V1922</f>
        <v>7.1261719629629627E-2</v>
      </c>
      <c r="AE1922" s="56">
        <f>IF("1-Swim"=D1922,E1922*46.7,IF("2-Bike"=D1922,E1922,IF("3-Run"=D1922,E1922*4.27,0)))</f>
        <v>12</v>
      </c>
    </row>
    <row r="1923" spans="1:31" x14ac:dyDescent="0.25">
      <c r="A1923" s="50">
        <v>1922</v>
      </c>
      <c r="B1923" s="51">
        <v>41353</v>
      </c>
      <c r="C1923" s="75">
        <f>B1923</f>
        <v>41353</v>
      </c>
      <c r="D1923" s="50" t="s">
        <v>1225</v>
      </c>
      <c r="E1923" s="50">
        <v>1</v>
      </c>
      <c r="F1923" s="50">
        <v>0</v>
      </c>
      <c r="G1923" s="50">
        <v>32</v>
      </c>
      <c r="H1923" s="50">
        <v>0</v>
      </c>
      <c r="I1923" s="53">
        <f>IF(E1923&gt;0,TIME(F1923,G1923,H1923),"")</f>
        <v>2.2222222222222223E-2</v>
      </c>
      <c r="J1923" s="54">
        <f>IF(E1923&gt;0,TIME(F1923,G1923,H1923)/E1923,"")</f>
        <v>2.2222222222222223E-2</v>
      </c>
      <c r="K1923" s="50" t="s">
        <v>781</v>
      </c>
      <c r="L1923" s="50" t="s">
        <v>1090</v>
      </c>
      <c r="M1923" s="55">
        <f>IF(D1923&gt;0,0.0416666666666667/J1923,"")</f>
        <v>1.8750000000000013</v>
      </c>
      <c r="N1923" s="50">
        <v>0</v>
      </c>
      <c r="O1923" s="50" t="s">
        <v>253</v>
      </c>
      <c r="P1923" s="50" t="s">
        <v>1130</v>
      </c>
      <c r="Q1923" s="151">
        <f>IF("1-Swim"=D1923,J1923*2.4,IF("2-Bike"=D1923,J1923*112,IF("3-Run"=D1923,J1923*26.2,0)))</f>
        <v>5.3333333333333337E-2</v>
      </c>
      <c r="R1923" s="151">
        <f>Q1923/2</f>
        <v>2.6666666666666668E-2</v>
      </c>
      <c r="S1923" s="53">
        <f>J1923*26.2</f>
        <v>0.5822222222222222</v>
      </c>
      <c r="T1923" s="53">
        <f>(J1923+0.0013889)*26.2</f>
        <v>0.61861140222222222</v>
      </c>
      <c r="U1923" s="53">
        <f>S1923/2</f>
        <v>0.2911111111111111</v>
      </c>
      <c r="V1923" s="53">
        <f>T1923/2</f>
        <v>0.30930570111111111</v>
      </c>
      <c r="W1923" s="50">
        <f>RANK(J1923,J:J,1)</f>
        <v>3052</v>
      </c>
      <c r="X1923" s="50">
        <f>YEAR(B1923)</f>
        <v>2013</v>
      </c>
      <c r="Y1923" s="50">
        <f>MONTH(B1923)</f>
        <v>3</v>
      </c>
      <c r="Z1923" s="56">
        <f>X1923*100+Y1923</f>
        <v>201303</v>
      </c>
      <c r="AA1923" s="56">
        <f>WEEKNUM(B1923,1)</f>
        <v>12</v>
      </c>
      <c r="AB1923" s="58">
        <f>IF(ISBLANK(B1923)," ",MAX(B1923-B1922-1,0))</f>
        <v>0</v>
      </c>
      <c r="AC1923" s="56">
        <f>DAY(B1923)</f>
        <v>20</v>
      </c>
      <c r="AD1923" s="53">
        <f>U1923+V1923</f>
        <v>0.60041681222222221</v>
      </c>
      <c r="AE1923" s="56">
        <f>IF("1-Swim"=D1923,E1923*46.7,IF("2-Bike"=D1923,E1923,IF("3-Run"=D1923,E1923*4.27,0)))</f>
        <v>46.7</v>
      </c>
    </row>
    <row r="1924" spans="1:31" x14ac:dyDescent="0.25">
      <c r="A1924" s="50">
        <v>1923</v>
      </c>
      <c r="B1924" s="51">
        <v>41354</v>
      </c>
      <c r="C1924" s="75">
        <f>B1924</f>
        <v>41354</v>
      </c>
      <c r="D1924" s="50" t="s">
        <v>1223</v>
      </c>
      <c r="E1924" s="50">
        <v>1.5</v>
      </c>
      <c r="F1924" s="50">
        <v>0</v>
      </c>
      <c r="G1924" s="50">
        <v>12</v>
      </c>
      <c r="H1924" s="50">
        <v>15</v>
      </c>
      <c r="I1924" s="53">
        <f>IF(E1924&gt;0,TIME(F1924,G1924,H1924),"")</f>
        <v>8.5069444444444437E-3</v>
      </c>
      <c r="J1924" s="54">
        <f>IF(E1924&gt;0,TIME(F1924,G1924,H1924)/E1924,"")</f>
        <v>5.6712962962962958E-3</v>
      </c>
      <c r="K1924" s="50" t="s">
        <v>1063</v>
      </c>
      <c r="L1924" s="50" t="s">
        <v>1048</v>
      </c>
      <c r="M1924" s="55">
        <f>IF(D1924&gt;0,0.0416666666666667/J1924,"")</f>
        <v>7.3469387755102105</v>
      </c>
      <c r="N1924" s="50">
        <v>0</v>
      </c>
      <c r="O1924" s="50" t="s">
        <v>253</v>
      </c>
      <c r="P1924" s="50" t="s">
        <v>1131</v>
      </c>
      <c r="Q1924" s="151">
        <f>IF("1-Swim"=D1924,J1924*2.4,IF("2-Bike"=D1924,J1924*112,IF("3-Run"=D1924,J1924*26.2,0)))</f>
        <v>0.14858796296296295</v>
      </c>
      <c r="R1924" s="151">
        <f>Q1924/2</f>
        <v>7.4293981481481475E-2</v>
      </c>
      <c r="S1924" s="53">
        <f>J1924*26.2</f>
        <v>0.14858796296296295</v>
      </c>
      <c r="T1924" s="53">
        <f>(J1924+0.0013889)*26.2</f>
        <v>0.18497714296296294</v>
      </c>
      <c r="U1924" s="53">
        <f>S1924/2</f>
        <v>7.4293981481481475E-2</v>
      </c>
      <c r="V1924" s="53">
        <f>T1924/2</f>
        <v>9.2488571481481471E-2</v>
      </c>
      <c r="W1924" s="50">
        <f>RANK(J1924,J:J,1)</f>
        <v>777</v>
      </c>
      <c r="X1924" s="50">
        <f>YEAR(B1924)</f>
        <v>2013</v>
      </c>
      <c r="Y1924" s="50">
        <f>MONTH(B1924)</f>
        <v>3</v>
      </c>
      <c r="Z1924" s="56">
        <f>X1924*100+Y1924</f>
        <v>201303</v>
      </c>
      <c r="AA1924" s="56">
        <f>WEEKNUM(B1924,1)</f>
        <v>12</v>
      </c>
      <c r="AB1924" s="58">
        <f>IF(ISBLANK(B1924)," ",MAX(B1924-B1923-1,0))</f>
        <v>0</v>
      </c>
      <c r="AC1924" s="56">
        <f>DAY(B1924)</f>
        <v>21</v>
      </c>
      <c r="AD1924" s="53">
        <f>U1924+V1924</f>
        <v>0.16678255296296296</v>
      </c>
      <c r="AE1924" s="56">
        <f>IF("1-Swim"=D1924,E1924*46.7,IF("2-Bike"=D1924,E1924,IF("3-Run"=D1924,E1924*4.27,0)))</f>
        <v>6.4049999999999994</v>
      </c>
    </row>
    <row r="1925" spans="1:31" x14ac:dyDescent="0.25">
      <c r="A1925" s="50">
        <v>1924</v>
      </c>
      <c r="B1925" s="51">
        <v>41354</v>
      </c>
      <c r="C1925" s="75">
        <f>B1925</f>
        <v>41354</v>
      </c>
      <c r="D1925" s="50" t="s">
        <v>1224</v>
      </c>
      <c r="E1925" s="50">
        <v>12.2</v>
      </c>
      <c r="F1925" s="50">
        <v>0</v>
      </c>
      <c r="G1925" s="50">
        <v>30</v>
      </c>
      <c r="H1925" s="50">
        <v>0</v>
      </c>
      <c r="I1925" s="53">
        <f>IF(E1925&gt;0,TIME(F1925,G1925,H1925),"")</f>
        <v>2.0833333333333332E-2</v>
      </c>
      <c r="J1925" s="54">
        <f>IF(E1925&gt;0,TIME(F1925,G1925,H1925)/E1925,"")</f>
        <v>1.7076502732240437E-3</v>
      </c>
      <c r="K1925" s="50" t="s">
        <v>921</v>
      </c>
      <c r="L1925" s="50" t="s">
        <v>1132</v>
      </c>
      <c r="M1925" s="55">
        <f>IF(D1925&gt;0,0.0416666666666667/J1925,"")</f>
        <v>24.40000000000002</v>
      </c>
      <c r="N1925" s="50">
        <v>0</v>
      </c>
      <c r="O1925" s="50" t="s">
        <v>253</v>
      </c>
      <c r="P1925" s="50" t="s">
        <v>1133</v>
      </c>
      <c r="Q1925" s="151">
        <f>IF("1-Swim"=D1925,J1925*2.4,IF("2-Bike"=D1925,J1925*112,IF("3-Run"=D1925,J1925*26.2,0)))</f>
        <v>0.19125683060109289</v>
      </c>
      <c r="R1925" s="151">
        <f>Q1925/2</f>
        <v>9.5628415300546443E-2</v>
      </c>
      <c r="S1925" s="53">
        <f>J1925*26.2</f>
        <v>4.474043715846994E-2</v>
      </c>
      <c r="T1925" s="53">
        <f>(J1925+0.0013889)*26.2</f>
        <v>8.1129617158469947E-2</v>
      </c>
      <c r="U1925" s="53">
        <f>S1925/2</f>
        <v>2.237021857923497E-2</v>
      </c>
      <c r="V1925" s="53">
        <f>T1925/2</f>
        <v>4.0564808579234973E-2</v>
      </c>
      <c r="W1925" s="50">
        <f>RANK(J1925,J:J,1)</f>
        <v>32</v>
      </c>
      <c r="X1925" s="50">
        <f>YEAR(B1925)</f>
        <v>2013</v>
      </c>
      <c r="Y1925" s="50">
        <f>MONTH(B1925)</f>
        <v>3</v>
      </c>
      <c r="Z1925" s="56">
        <f>X1925*100+Y1925</f>
        <v>201303</v>
      </c>
      <c r="AA1925" s="56">
        <f>WEEKNUM(B1925,1)</f>
        <v>12</v>
      </c>
      <c r="AB1925" s="58">
        <f>IF(ISBLANK(B1925)," ",MAX(B1925-B1924-1,0))</f>
        <v>0</v>
      </c>
      <c r="AC1925" s="56">
        <f>DAY(B1925)</f>
        <v>21</v>
      </c>
      <c r="AD1925" s="53">
        <f>U1925+V1925</f>
        <v>6.2935027158469936E-2</v>
      </c>
      <c r="AE1925" s="56">
        <f>IF("1-Swim"=D1925,E1925*46.7,IF("2-Bike"=D1925,E1925,IF("3-Run"=D1925,E1925*4.27,0)))</f>
        <v>12.2</v>
      </c>
    </row>
    <row r="1926" spans="1:31" x14ac:dyDescent="0.25">
      <c r="A1926" s="50">
        <v>1925</v>
      </c>
      <c r="B1926" s="51">
        <v>41355</v>
      </c>
      <c r="C1926" s="75">
        <f>B1926</f>
        <v>41355</v>
      </c>
      <c r="D1926" s="50" t="s">
        <v>1223</v>
      </c>
      <c r="E1926" s="50">
        <v>2.2999999999999998</v>
      </c>
      <c r="F1926" s="50">
        <v>0</v>
      </c>
      <c r="G1926" s="50">
        <v>20</v>
      </c>
      <c r="H1926" s="50">
        <v>0</v>
      </c>
      <c r="I1926" s="53">
        <f>IF(E1926&gt;0,TIME(F1926,G1926,H1926),"")</f>
        <v>1.3888888888888888E-2</v>
      </c>
      <c r="J1926" s="54">
        <f>IF(E1926&gt;0,TIME(F1926,G1926,H1926)/E1926,"")</f>
        <v>6.038647342995169E-3</v>
      </c>
      <c r="K1926" s="50" t="s">
        <v>1063</v>
      </c>
      <c r="L1926" s="50" t="s">
        <v>1048</v>
      </c>
      <c r="M1926" s="55">
        <f>IF(D1926&gt;0,0.0416666666666667/J1926,"")</f>
        <v>6.9000000000000057</v>
      </c>
      <c r="N1926" s="50">
        <v>0</v>
      </c>
      <c r="O1926" s="50" t="s">
        <v>253</v>
      </c>
      <c r="Q1926" s="151">
        <f>IF("1-Swim"=D1926,J1926*2.4,IF("2-Bike"=D1926,J1926*112,IF("3-Run"=D1926,J1926*26.2,0)))</f>
        <v>0.15821256038647341</v>
      </c>
      <c r="R1926" s="151">
        <f>Q1926/2</f>
        <v>7.9106280193236705E-2</v>
      </c>
      <c r="S1926" s="53">
        <f>J1926*26.2</f>
        <v>0.15821256038647341</v>
      </c>
      <c r="T1926" s="53">
        <f>(J1926+0.0013889)*26.2</f>
        <v>0.19460174038647343</v>
      </c>
      <c r="U1926" s="53">
        <f>S1926/2</f>
        <v>7.9106280193236705E-2</v>
      </c>
      <c r="V1926" s="53">
        <f>T1926/2</f>
        <v>9.7300870193236716E-2</v>
      </c>
      <c r="W1926" s="50">
        <f>RANK(J1926,J:J,1)</f>
        <v>823</v>
      </c>
      <c r="X1926" s="50">
        <f>YEAR(B1926)</f>
        <v>2013</v>
      </c>
      <c r="Y1926" s="50">
        <f>MONTH(B1926)</f>
        <v>3</v>
      </c>
      <c r="Z1926" s="56">
        <f>X1926*100+Y1926</f>
        <v>201303</v>
      </c>
      <c r="AA1926" s="56">
        <f>WEEKNUM(B1926,1)</f>
        <v>12</v>
      </c>
      <c r="AB1926" s="58">
        <f>IF(ISBLANK(B1926)," ",MAX(B1926-B1925-1,0))</f>
        <v>0</v>
      </c>
      <c r="AC1926" s="56">
        <f>DAY(B1926)</f>
        <v>22</v>
      </c>
      <c r="AD1926" s="53">
        <f>U1926+V1926</f>
        <v>0.17640715038647342</v>
      </c>
      <c r="AE1926" s="56">
        <f>IF("1-Swim"=D1926,E1926*46.7,IF("2-Bike"=D1926,E1926,IF("3-Run"=D1926,E1926*4.27,0)))</f>
        <v>9.820999999999998</v>
      </c>
    </row>
    <row r="1927" spans="1:31" x14ac:dyDescent="0.25">
      <c r="A1927" s="50">
        <v>1926</v>
      </c>
      <c r="B1927" s="51">
        <v>41356</v>
      </c>
      <c r="C1927" s="75">
        <f>B1927</f>
        <v>41356</v>
      </c>
      <c r="D1927" s="50" t="s">
        <v>1223</v>
      </c>
      <c r="E1927" s="50">
        <v>8</v>
      </c>
      <c r="F1927" s="50">
        <v>1</v>
      </c>
      <c r="G1927" s="50">
        <v>16</v>
      </c>
      <c r="H1927" s="50">
        <v>20</v>
      </c>
      <c r="I1927" s="53">
        <f>IF(E1927&gt;0,TIME(F1927,G1927,H1927),"")</f>
        <v>5.3009259259259256E-2</v>
      </c>
      <c r="J1927" s="54">
        <f>IF(E1927&gt;0,TIME(F1927,G1927,H1927)/E1927,"")</f>
        <v>6.626157407407407E-3</v>
      </c>
      <c r="K1927" s="50" t="s">
        <v>936</v>
      </c>
      <c r="L1927" s="50" t="s">
        <v>17</v>
      </c>
      <c r="M1927" s="55">
        <f>IF(D1927&gt;0,0.0416666666666667/J1927,"")</f>
        <v>6.2882096069869045</v>
      </c>
      <c r="N1927" s="50">
        <v>0</v>
      </c>
      <c r="O1927" s="50" t="s">
        <v>253</v>
      </c>
      <c r="Q1927" s="151">
        <f>IF("1-Swim"=D1927,J1927*2.4,IF("2-Bike"=D1927,J1927*112,IF("3-Run"=D1927,J1927*26.2,0)))</f>
        <v>0.17360532407407406</v>
      </c>
      <c r="R1927" s="151">
        <f>Q1927/2</f>
        <v>8.6802662037037029E-2</v>
      </c>
      <c r="S1927" s="53">
        <f>J1927*26.2</f>
        <v>0.17360532407407406</v>
      </c>
      <c r="T1927" s="53">
        <f>(J1927+0.0013889)*26.2</f>
        <v>0.20999450407407405</v>
      </c>
      <c r="U1927" s="53">
        <f>S1927/2</f>
        <v>8.6802662037037029E-2</v>
      </c>
      <c r="V1927" s="53">
        <f>T1927/2</f>
        <v>0.10499725203703703</v>
      </c>
      <c r="W1927" s="50">
        <f>RANK(J1927,J:J,1)</f>
        <v>1120</v>
      </c>
      <c r="X1927" s="50">
        <f>YEAR(B1927)</f>
        <v>2013</v>
      </c>
      <c r="Y1927" s="50">
        <f>MONTH(B1927)</f>
        <v>3</v>
      </c>
      <c r="Z1927" s="56">
        <f>X1927*100+Y1927</f>
        <v>201303</v>
      </c>
      <c r="AA1927" s="56">
        <f>WEEKNUM(B1927,1)</f>
        <v>12</v>
      </c>
      <c r="AB1927" s="58">
        <f>IF(ISBLANK(B1927)," ",MAX(B1927-B1926-1,0))</f>
        <v>0</v>
      </c>
      <c r="AC1927" s="56">
        <f>DAY(B1927)</f>
        <v>23</v>
      </c>
      <c r="AD1927" s="53">
        <f>U1927+V1927</f>
        <v>0.19179991407407404</v>
      </c>
      <c r="AE1927" s="56">
        <f>IF("1-Swim"=D1927,E1927*46.7,IF("2-Bike"=D1927,E1927,IF("3-Run"=D1927,E1927*4.27,0)))</f>
        <v>34.159999999999997</v>
      </c>
    </row>
    <row r="1928" spans="1:31" x14ac:dyDescent="0.25">
      <c r="A1928" s="50">
        <v>1927</v>
      </c>
      <c r="B1928" s="51">
        <v>41357</v>
      </c>
      <c r="C1928" s="75">
        <f>B1928</f>
        <v>41357</v>
      </c>
      <c r="D1928" s="50" t="s">
        <v>1224</v>
      </c>
      <c r="E1928" s="50">
        <v>32.700000000000003</v>
      </c>
      <c r="F1928" s="50">
        <v>2</v>
      </c>
      <c r="G1928" s="50">
        <v>34</v>
      </c>
      <c r="H1928" s="50">
        <v>11</v>
      </c>
      <c r="I1928" s="53">
        <f>IF(E1928&gt;0,TIME(F1928,G1928,H1928),"")</f>
        <v>0.10707175925925926</v>
      </c>
      <c r="J1928" s="54">
        <f>IF(E1928&gt;0,TIME(F1928,G1928,H1928)/E1928,"")</f>
        <v>3.2743657265828516E-3</v>
      </c>
      <c r="K1928" s="50" t="s">
        <v>930</v>
      </c>
      <c r="L1928" s="50" t="s">
        <v>1134</v>
      </c>
      <c r="M1928" s="55">
        <f>IF(D1928&gt;0,0.0416666666666667/J1928,"")</f>
        <v>12.725110798832571</v>
      </c>
      <c r="N1928" s="50">
        <v>0</v>
      </c>
      <c r="O1928" s="50" t="s">
        <v>330</v>
      </c>
      <c r="P1928" s="50" t="s">
        <v>1135</v>
      </c>
      <c r="Q1928" s="151">
        <f>IF("1-Swim"=D1928,J1928*2.4,IF("2-Bike"=D1928,J1928*112,IF("3-Run"=D1928,J1928*26.2,0)))</f>
        <v>0.36672896137727939</v>
      </c>
      <c r="R1928" s="151">
        <f>Q1928/2</f>
        <v>0.1833644806886397</v>
      </c>
      <c r="S1928" s="53">
        <f>J1928*26.2</f>
        <v>8.5788382036470712E-2</v>
      </c>
      <c r="T1928" s="53">
        <f>(J1928+0.0013889)*26.2</f>
        <v>0.12217756203647072</v>
      </c>
      <c r="U1928" s="53">
        <f>S1928/2</f>
        <v>4.2894191018235356E-2</v>
      </c>
      <c r="V1928" s="53">
        <f>T1928/2</f>
        <v>6.1088781018235359E-2</v>
      </c>
      <c r="W1928" s="50">
        <f>RANK(J1928,J:J,1)</f>
        <v>674</v>
      </c>
      <c r="X1928" s="50">
        <f>YEAR(B1928)</f>
        <v>2013</v>
      </c>
      <c r="Y1928" s="50">
        <f>MONTH(B1928)</f>
        <v>3</v>
      </c>
      <c r="Z1928" s="56">
        <f>X1928*100+Y1928</f>
        <v>201303</v>
      </c>
      <c r="AA1928" s="56">
        <f>WEEKNUM(B1928,1)</f>
        <v>13</v>
      </c>
      <c r="AB1928" s="58">
        <f>IF(ISBLANK(B1928)," ",MAX(B1928-B1927-1,0))</f>
        <v>0</v>
      </c>
      <c r="AC1928" s="56">
        <f>DAY(B1928)</f>
        <v>24</v>
      </c>
      <c r="AD1928" s="53">
        <f>U1928+V1928</f>
        <v>0.10398297203647072</v>
      </c>
      <c r="AE1928" s="56">
        <f>IF("1-Swim"=D1928,E1928*46.7,IF("2-Bike"=D1928,E1928,IF("3-Run"=D1928,E1928*4.27,0)))</f>
        <v>32.700000000000003</v>
      </c>
    </row>
    <row r="1929" spans="1:31" x14ac:dyDescent="0.25">
      <c r="A1929" s="50">
        <v>1928</v>
      </c>
      <c r="B1929" s="51">
        <v>41358</v>
      </c>
      <c r="C1929" s="75">
        <f>B1929</f>
        <v>41358</v>
      </c>
      <c r="D1929" s="50" t="s">
        <v>1223</v>
      </c>
      <c r="E1929" s="50">
        <v>2.35</v>
      </c>
      <c r="F1929" s="50">
        <v>0</v>
      </c>
      <c r="G1929" s="50">
        <v>21</v>
      </c>
      <c r="H1929" s="50">
        <v>0</v>
      </c>
      <c r="I1929" s="53">
        <f>IF(E1929&gt;0,TIME(F1929,G1929,H1929),"")</f>
        <v>1.4583333333333332E-2</v>
      </c>
      <c r="J1929" s="54">
        <f>IF(E1929&gt;0,TIME(F1929,G1929,H1929)/E1929,"")</f>
        <v>6.2056737588652476E-3</v>
      </c>
      <c r="K1929" s="50" t="s">
        <v>1063</v>
      </c>
      <c r="L1929" s="50" t="s">
        <v>1048</v>
      </c>
      <c r="M1929" s="55">
        <f>IF(D1929&gt;0,0.0416666666666667/J1929,"")</f>
        <v>6.7142857142857197</v>
      </c>
      <c r="N1929" s="50">
        <v>0</v>
      </c>
      <c r="O1929" s="50" t="s">
        <v>253</v>
      </c>
      <c r="Q1929" s="151">
        <f>IF("1-Swim"=D1929,J1929*2.4,IF("2-Bike"=D1929,J1929*112,IF("3-Run"=D1929,J1929*26.2,0)))</f>
        <v>0.16258865248226947</v>
      </c>
      <c r="R1929" s="151">
        <f>Q1929/2</f>
        <v>8.1294326241134737E-2</v>
      </c>
      <c r="S1929" s="53">
        <f>J1929*26.2</f>
        <v>0.16258865248226947</v>
      </c>
      <c r="T1929" s="53">
        <f>(J1929+0.0013889)*26.2</f>
        <v>0.1989778324822695</v>
      </c>
      <c r="U1929" s="53">
        <f>S1929/2</f>
        <v>8.1294326241134737E-2</v>
      </c>
      <c r="V1929" s="53">
        <f>T1929/2</f>
        <v>9.9488916241134748E-2</v>
      </c>
      <c r="W1929" s="50">
        <f>RANK(J1929,J:J,1)</f>
        <v>860</v>
      </c>
      <c r="X1929" s="50">
        <f>YEAR(B1929)</f>
        <v>2013</v>
      </c>
      <c r="Y1929" s="50">
        <f>MONTH(B1929)</f>
        <v>3</v>
      </c>
      <c r="Z1929" s="56">
        <f>X1929*100+Y1929</f>
        <v>201303</v>
      </c>
      <c r="AA1929" s="56">
        <f>WEEKNUM(B1929,1)</f>
        <v>13</v>
      </c>
      <c r="AB1929" s="58">
        <f>IF(ISBLANK(B1929)," ",MAX(B1929-B1928-1,0))</f>
        <v>0</v>
      </c>
      <c r="AC1929" s="56">
        <f>DAY(B1929)</f>
        <v>25</v>
      </c>
      <c r="AD1929" s="53">
        <f>U1929+V1929</f>
        <v>0.18078324248226949</v>
      </c>
      <c r="AE1929" s="56">
        <f>IF("1-Swim"=D1929,E1929*46.7,IF("2-Bike"=D1929,E1929,IF("3-Run"=D1929,E1929*4.27,0)))</f>
        <v>10.0345</v>
      </c>
    </row>
    <row r="1930" spans="1:31" x14ac:dyDescent="0.25">
      <c r="A1930" s="50">
        <v>1929</v>
      </c>
      <c r="B1930" s="51">
        <v>41359</v>
      </c>
      <c r="C1930" s="75">
        <f>B1930</f>
        <v>41359</v>
      </c>
      <c r="D1930" s="50" t="s">
        <v>1224</v>
      </c>
      <c r="E1930" s="50">
        <v>11.5</v>
      </c>
      <c r="F1930" s="50">
        <v>0</v>
      </c>
      <c r="G1930" s="50">
        <v>30</v>
      </c>
      <c r="H1930" s="50">
        <v>0</v>
      </c>
      <c r="I1930" s="53">
        <f>IF(E1930&gt;0,TIME(F1930,G1930,H1930),"")</f>
        <v>2.0833333333333332E-2</v>
      </c>
      <c r="J1930" s="54">
        <f>IF(E1930&gt;0,TIME(F1930,G1930,H1930)/E1930,"")</f>
        <v>1.8115942028985505E-3</v>
      </c>
      <c r="K1930" s="50" t="s">
        <v>921</v>
      </c>
      <c r="L1930" s="50" t="s">
        <v>934</v>
      </c>
      <c r="M1930" s="55">
        <f>IF(D1930&gt;0,0.0416666666666667/J1930,"")</f>
        <v>23.000000000000021</v>
      </c>
      <c r="N1930" s="50">
        <v>126</v>
      </c>
      <c r="O1930" s="50" t="s">
        <v>253</v>
      </c>
      <c r="Q1930" s="151">
        <f>IF("1-Swim"=D1930,J1930*2.4,IF("2-Bike"=D1930,J1930*112,IF("3-Run"=D1930,J1930*26.2,0)))</f>
        <v>0.20289855072463767</v>
      </c>
      <c r="R1930" s="151">
        <f>Q1930/2</f>
        <v>0.10144927536231883</v>
      </c>
      <c r="S1930" s="53">
        <f>J1930*26.2</f>
        <v>4.7463768115942023E-2</v>
      </c>
      <c r="T1930" s="53">
        <f>(J1930+0.0013889)*26.2</f>
        <v>8.3852948115942016E-2</v>
      </c>
      <c r="U1930" s="53">
        <f>S1930/2</f>
        <v>2.3731884057971012E-2</v>
      </c>
      <c r="V1930" s="53">
        <f>T1930/2</f>
        <v>4.1926474057971008E-2</v>
      </c>
      <c r="W1930" s="50">
        <f>RANK(J1930,J:J,1)</f>
        <v>57</v>
      </c>
      <c r="X1930" s="50">
        <f>YEAR(B1930)</f>
        <v>2013</v>
      </c>
      <c r="Y1930" s="50">
        <f>MONTH(B1930)</f>
        <v>3</v>
      </c>
      <c r="Z1930" s="56">
        <f>X1930*100+Y1930</f>
        <v>201303</v>
      </c>
      <c r="AA1930" s="56">
        <f>WEEKNUM(B1930,1)</f>
        <v>13</v>
      </c>
      <c r="AB1930" s="58">
        <f>IF(ISBLANK(B1930)," ",MAX(B1930-B1929-1,0))</f>
        <v>0</v>
      </c>
      <c r="AC1930" s="56">
        <f>DAY(B1930)</f>
        <v>26</v>
      </c>
      <c r="AD1930" s="53">
        <f>U1930+V1930</f>
        <v>6.565835811594202E-2</v>
      </c>
      <c r="AE1930" s="56">
        <f>IF("1-Swim"=D1930,E1930*46.7,IF("2-Bike"=D1930,E1930,IF("3-Run"=D1930,E1930*4.27,0)))</f>
        <v>11.5</v>
      </c>
    </row>
    <row r="1931" spans="1:31" x14ac:dyDescent="0.25">
      <c r="A1931" s="50">
        <v>1930</v>
      </c>
      <c r="B1931" s="51">
        <v>41361</v>
      </c>
      <c r="C1931" s="75">
        <f>B1931</f>
        <v>41361</v>
      </c>
      <c r="D1931" s="50" t="s">
        <v>1225</v>
      </c>
      <c r="E1931" s="50">
        <v>0.85</v>
      </c>
      <c r="F1931" s="50">
        <v>0</v>
      </c>
      <c r="G1931" s="50">
        <v>29</v>
      </c>
      <c r="H1931" s="50">
        <v>40</v>
      </c>
      <c r="I1931" s="53">
        <f>IF(E1931&gt;0,TIME(F1931,G1931,H1931),"")</f>
        <v>2.0601851851851854E-2</v>
      </c>
      <c r="J1931" s="54">
        <f>IF(E1931&gt;0,TIME(F1931,G1931,H1931)/E1931,"")</f>
        <v>2.4237472766884535E-2</v>
      </c>
      <c r="K1931" s="50" t="s">
        <v>1136</v>
      </c>
      <c r="L1931" s="50" t="s">
        <v>1137</v>
      </c>
      <c r="M1931" s="55">
        <f>IF(D1931&gt;0,0.0416666666666667/J1931,"")</f>
        <v>1.7191011235955067</v>
      </c>
      <c r="N1931" s="50">
        <v>0</v>
      </c>
      <c r="O1931" s="50" t="s">
        <v>253</v>
      </c>
      <c r="Q1931" s="151">
        <f>IF("1-Swim"=D1931,J1931*2.4,IF("2-Bike"=D1931,J1931*112,IF("3-Run"=D1931,J1931*26.2,0)))</f>
        <v>5.8169934640522877E-2</v>
      </c>
      <c r="R1931" s="151">
        <f>Q1931/2</f>
        <v>2.9084967320261439E-2</v>
      </c>
      <c r="S1931" s="53">
        <f>J1931*26.2</f>
        <v>0.63502178649237484</v>
      </c>
      <c r="T1931" s="53">
        <f>(J1931+0.0013889)*26.2</f>
        <v>0.67141096649237475</v>
      </c>
      <c r="U1931" s="53">
        <f>S1931/2</f>
        <v>0.31751089324618742</v>
      </c>
      <c r="V1931" s="53">
        <f>T1931/2</f>
        <v>0.33570548324618738</v>
      </c>
      <c r="W1931" s="50">
        <f>RANK(J1931,J:J,1)</f>
        <v>3137</v>
      </c>
      <c r="X1931" s="50">
        <f>YEAR(B1931)</f>
        <v>2013</v>
      </c>
      <c r="Y1931" s="50">
        <f>MONTH(B1931)</f>
        <v>3</v>
      </c>
      <c r="Z1931" s="56">
        <f>X1931*100+Y1931</f>
        <v>201303</v>
      </c>
      <c r="AA1931" s="56">
        <f>WEEKNUM(B1931,1)</f>
        <v>13</v>
      </c>
      <c r="AB1931" s="58">
        <f>IF(ISBLANK(B1931)," ",MAX(B1931-B1930-1,0))</f>
        <v>1</v>
      </c>
      <c r="AC1931" s="56">
        <f>DAY(B1931)</f>
        <v>28</v>
      </c>
      <c r="AD1931" s="53">
        <f>U1931+V1931</f>
        <v>0.65321637649237485</v>
      </c>
      <c r="AE1931" s="56">
        <f>IF("1-Swim"=D1931,E1931*46.7,IF("2-Bike"=D1931,E1931,IF("3-Run"=D1931,E1931*4.27,0)))</f>
        <v>39.695</v>
      </c>
    </row>
    <row r="1932" spans="1:31" x14ac:dyDescent="0.25">
      <c r="A1932" s="50">
        <v>1931</v>
      </c>
      <c r="B1932" s="51">
        <v>41361</v>
      </c>
      <c r="C1932" s="75">
        <f>B1932</f>
        <v>41361</v>
      </c>
      <c r="D1932" s="50" t="s">
        <v>1224</v>
      </c>
      <c r="E1932" s="50">
        <v>11.5</v>
      </c>
      <c r="F1932" s="50">
        <v>0</v>
      </c>
      <c r="G1932" s="50">
        <v>30</v>
      </c>
      <c r="H1932" s="50">
        <v>0</v>
      </c>
      <c r="I1932" s="53">
        <f>IF(E1932&gt;0,TIME(F1932,G1932,H1932),"")</f>
        <v>2.0833333333333332E-2</v>
      </c>
      <c r="J1932" s="54">
        <f>IF(E1932&gt;0,TIME(F1932,G1932,H1932)/E1932,"")</f>
        <v>1.8115942028985505E-3</v>
      </c>
      <c r="K1932" s="50" t="s">
        <v>921</v>
      </c>
      <c r="L1932" s="50" t="s">
        <v>1132</v>
      </c>
      <c r="M1932" s="55">
        <f>IF(D1932&gt;0,0.0416666666666667/J1932,"")</f>
        <v>23.000000000000021</v>
      </c>
      <c r="N1932" s="50">
        <v>124</v>
      </c>
      <c r="O1932" s="50" t="s">
        <v>253</v>
      </c>
      <c r="P1932" s="50" t="s">
        <v>1138</v>
      </c>
      <c r="Q1932" s="151">
        <f>IF("1-Swim"=D1932,J1932*2.4,IF("2-Bike"=D1932,J1932*112,IF("3-Run"=D1932,J1932*26.2,0)))</f>
        <v>0.20289855072463767</v>
      </c>
      <c r="R1932" s="151">
        <f>Q1932/2</f>
        <v>0.10144927536231883</v>
      </c>
      <c r="S1932" s="53">
        <f>J1932*26.2</f>
        <v>4.7463768115942023E-2</v>
      </c>
      <c r="T1932" s="53">
        <f>(J1932+0.0013889)*26.2</f>
        <v>8.3852948115942016E-2</v>
      </c>
      <c r="U1932" s="53">
        <f>S1932/2</f>
        <v>2.3731884057971012E-2</v>
      </c>
      <c r="V1932" s="53">
        <f>T1932/2</f>
        <v>4.1926474057971008E-2</v>
      </c>
      <c r="W1932" s="50">
        <f>RANK(J1932,J:J,1)</f>
        <v>57</v>
      </c>
      <c r="X1932" s="50">
        <f>YEAR(B1932)</f>
        <v>2013</v>
      </c>
      <c r="Y1932" s="50">
        <f>MONTH(B1932)</f>
        <v>3</v>
      </c>
      <c r="Z1932" s="56">
        <f>X1932*100+Y1932</f>
        <v>201303</v>
      </c>
      <c r="AA1932" s="56">
        <f>WEEKNUM(B1932,1)</f>
        <v>13</v>
      </c>
      <c r="AB1932" s="58">
        <f>IF(ISBLANK(B1932)," ",MAX(B1932-B1931-1,0))</f>
        <v>0</v>
      </c>
      <c r="AC1932" s="56">
        <f>DAY(B1932)</f>
        <v>28</v>
      </c>
      <c r="AD1932" s="53">
        <f>U1932+V1932</f>
        <v>6.565835811594202E-2</v>
      </c>
      <c r="AE1932" s="56">
        <f>IF("1-Swim"=D1932,E1932*46.7,IF("2-Bike"=D1932,E1932,IF("3-Run"=D1932,E1932*4.27,0)))</f>
        <v>11.5</v>
      </c>
    </row>
    <row r="1933" spans="1:31" x14ac:dyDescent="0.25">
      <c r="A1933" s="50">
        <v>1932</v>
      </c>
      <c r="B1933" s="51">
        <v>41361</v>
      </c>
      <c r="C1933" s="75">
        <f>B1933</f>
        <v>41361</v>
      </c>
      <c r="D1933" s="50" t="s">
        <v>1223</v>
      </c>
      <c r="E1933" s="50">
        <v>1.6</v>
      </c>
      <c r="F1933" s="50">
        <v>0</v>
      </c>
      <c r="G1933" s="50">
        <v>15</v>
      </c>
      <c r="H1933" s="50">
        <v>0</v>
      </c>
      <c r="I1933" s="53">
        <f>IF(E1933&gt;0,TIME(F1933,G1933,H1933),"")</f>
        <v>1.0416666666666666E-2</v>
      </c>
      <c r="J1933" s="54">
        <f>IF(E1933&gt;0,TIME(F1933,G1933,H1933)/E1933,"")</f>
        <v>6.5104166666666661E-3</v>
      </c>
      <c r="K1933" s="50" t="s">
        <v>1063</v>
      </c>
      <c r="L1933" s="50" t="s">
        <v>1048</v>
      </c>
      <c r="M1933" s="55">
        <f>IF(D1933&gt;0,0.0416666666666667/J1933,"")</f>
        <v>6.4000000000000057</v>
      </c>
      <c r="N1933" s="50">
        <v>151</v>
      </c>
      <c r="O1933" s="50" t="s">
        <v>253</v>
      </c>
      <c r="P1933" s="50" t="s">
        <v>1139</v>
      </c>
      <c r="Q1933" s="151">
        <f>IF("1-Swim"=D1933,J1933*2.4,IF("2-Bike"=D1933,J1933*112,IF("3-Run"=D1933,J1933*26.2,0)))</f>
        <v>0.17057291666666666</v>
      </c>
      <c r="R1933" s="151">
        <f>Q1933/2</f>
        <v>8.5286458333333329E-2</v>
      </c>
      <c r="S1933" s="53">
        <f>J1933*26.2</f>
        <v>0.17057291666666666</v>
      </c>
      <c r="T1933" s="53">
        <f>(J1933+0.0013889)*26.2</f>
        <v>0.20696209666666665</v>
      </c>
      <c r="U1933" s="53">
        <f>S1933/2</f>
        <v>8.5286458333333329E-2</v>
      </c>
      <c r="V1933" s="53">
        <f>T1933/2</f>
        <v>0.10348104833333333</v>
      </c>
      <c r="W1933" s="50">
        <f>RANK(J1933,J:J,1)</f>
        <v>1019</v>
      </c>
      <c r="X1933" s="50">
        <f>YEAR(B1933)</f>
        <v>2013</v>
      </c>
      <c r="Y1933" s="50">
        <f>MONTH(B1933)</f>
        <v>3</v>
      </c>
      <c r="Z1933" s="56">
        <f>X1933*100+Y1933</f>
        <v>201303</v>
      </c>
      <c r="AA1933" s="56">
        <f>WEEKNUM(B1933,1)</f>
        <v>13</v>
      </c>
      <c r="AB1933" s="58">
        <f>IF(ISBLANK(B1933)," ",MAX(B1933-B1932-1,0))</f>
        <v>0</v>
      </c>
      <c r="AC1933" s="56">
        <f>DAY(B1933)</f>
        <v>28</v>
      </c>
      <c r="AD1933" s="53">
        <f>U1933+V1933</f>
        <v>0.18876750666666664</v>
      </c>
      <c r="AE1933" s="56">
        <f>IF("1-Swim"=D1933,E1933*46.7,IF("2-Bike"=D1933,E1933,IF("3-Run"=D1933,E1933*4.27,0)))</f>
        <v>6.8319999999999999</v>
      </c>
    </row>
    <row r="1934" spans="1:31" ht="15.75" x14ac:dyDescent="0.3">
      <c r="A1934" s="50">
        <v>1933</v>
      </c>
      <c r="B1934" s="51">
        <v>41362</v>
      </c>
      <c r="C1934" s="75">
        <f>B1934</f>
        <v>41362</v>
      </c>
      <c r="D1934" s="50" t="s">
        <v>1224</v>
      </c>
      <c r="E1934" s="50">
        <v>27.8</v>
      </c>
      <c r="F1934" s="50">
        <v>1</v>
      </c>
      <c r="G1934" s="50">
        <v>58</v>
      </c>
      <c r="H1934" s="50">
        <v>52</v>
      </c>
      <c r="I1934" s="53">
        <f>IF(E1934&gt;0,TIME(F1934,G1934,H1934),"")</f>
        <v>8.2546296296296298E-2</v>
      </c>
      <c r="J1934" s="54">
        <f>IF(E1934&gt;0,TIME(F1934,G1934,H1934)/E1934,"")</f>
        <v>2.9692912336797229E-3</v>
      </c>
      <c r="K1934" s="50" t="s">
        <v>930</v>
      </c>
      <c r="L1934" s="50" t="s">
        <v>1140</v>
      </c>
      <c r="M1934" s="55">
        <f>IF(D1934&gt;0,0.0416666666666667/J1934,"")</f>
        <v>14.03252944475604</v>
      </c>
      <c r="N1934" s="50">
        <v>0</v>
      </c>
      <c r="O1934" s="50" t="s">
        <v>377</v>
      </c>
      <c r="P1934" s="157" t="s">
        <v>1141</v>
      </c>
      <c r="Q1934" s="151">
        <f>IF("1-Swim"=D1934,J1934*2.4,IF("2-Bike"=D1934,J1934*112,IF("3-Run"=D1934,J1934*26.2,0)))</f>
        <v>0.33256061817212895</v>
      </c>
      <c r="R1934" s="151">
        <f>Q1934/2</f>
        <v>0.16628030908606448</v>
      </c>
      <c r="S1934" s="53">
        <f>J1934*26.2</f>
        <v>7.7795430322408737E-2</v>
      </c>
      <c r="T1934" s="53">
        <f>(J1934+0.0013889)*26.2</f>
        <v>0.11418461032240874</v>
      </c>
      <c r="U1934" s="53">
        <f>S1934/2</f>
        <v>3.8897715161204369E-2</v>
      </c>
      <c r="V1934" s="53">
        <f>T1934/2</f>
        <v>5.7092305161204372E-2</v>
      </c>
      <c r="W1934" s="50">
        <f>RANK(J1934,J:J,1)</f>
        <v>566</v>
      </c>
      <c r="X1934" s="50">
        <f>YEAR(B1934)</f>
        <v>2013</v>
      </c>
      <c r="Y1934" s="50">
        <f>MONTH(B1934)</f>
        <v>3</v>
      </c>
      <c r="Z1934" s="56">
        <f>X1934*100+Y1934</f>
        <v>201303</v>
      </c>
      <c r="AA1934" s="56">
        <f>WEEKNUM(B1934,1)</f>
        <v>13</v>
      </c>
      <c r="AB1934" s="58">
        <f>IF(ISBLANK(B1934)," ",MAX(B1934-B1933-1,0))</f>
        <v>0</v>
      </c>
      <c r="AC1934" s="56">
        <f>DAY(B1934)</f>
        <v>29</v>
      </c>
      <c r="AD1934" s="53">
        <f>U1934+V1934</f>
        <v>9.5990020322408748E-2</v>
      </c>
      <c r="AE1934" s="56">
        <f>IF("1-Swim"=D1934,E1934*46.7,IF("2-Bike"=D1934,E1934,IF("3-Run"=D1934,E1934*4.27,0)))</f>
        <v>27.8</v>
      </c>
    </row>
    <row r="1935" spans="1:31" x14ac:dyDescent="0.25">
      <c r="A1935" s="50">
        <v>1934</v>
      </c>
      <c r="B1935" s="51">
        <v>41364</v>
      </c>
      <c r="C1935" s="75">
        <f>B1935</f>
        <v>41364</v>
      </c>
      <c r="D1935" s="50" t="s">
        <v>1223</v>
      </c>
      <c r="E1935" s="50">
        <v>10.5</v>
      </c>
      <c r="F1935" s="50">
        <v>1</v>
      </c>
      <c r="G1935" s="50">
        <v>43</v>
      </c>
      <c r="H1935" s="50">
        <v>51</v>
      </c>
      <c r="I1935" s="53">
        <f>IF(E1935&gt;0,TIME(F1935,G1935,H1935),"")</f>
        <v>7.211805555555556E-2</v>
      </c>
      <c r="J1935" s="54">
        <f>IF(E1935&gt;0,TIME(F1935,G1935,H1935)/E1935,"")</f>
        <v>6.8683862433862441E-3</v>
      </c>
      <c r="K1935" s="50" t="s">
        <v>1143</v>
      </c>
      <c r="L1935" s="50" t="s">
        <v>1228</v>
      </c>
      <c r="M1935" s="55">
        <f>IF(D1935&gt;0,0.0416666666666667/J1935,"")</f>
        <v>6.0664419836302397</v>
      </c>
      <c r="N1935" s="50">
        <v>0</v>
      </c>
      <c r="O1935" s="50" t="s">
        <v>377</v>
      </c>
      <c r="P1935" s="50" t="s">
        <v>1142</v>
      </c>
      <c r="Q1935" s="151">
        <f>IF("1-Swim"=D1935,J1935*2.4,IF("2-Bike"=D1935,J1935*112,IF("3-Run"=D1935,J1935*26.2,0)))</f>
        <v>0.1799517195767196</v>
      </c>
      <c r="R1935" s="151">
        <f>Q1935/2</f>
        <v>8.9975859788359799E-2</v>
      </c>
      <c r="S1935" s="53">
        <f>J1935*26.2</f>
        <v>0.1799517195767196</v>
      </c>
      <c r="T1935" s="53">
        <f>(J1935+0.0013889)*26.2</f>
        <v>0.21634089957671959</v>
      </c>
      <c r="U1935" s="53">
        <f>S1935/2</f>
        <v>8.9975859788359799E-2</v>
      </c>
      <c r="V1935" s="53">
        <f>T1935/2</f>
        <v>0.1081704497883598</v>
      </c>
      <c r="W1935" s="50">
        <f>RANK(J1935,J:J,1)</f>
        <v>1404</v>
      </c>
      <c r="X1935" s="50">
        <f>YEAR(B1935)</f>
        <v>2013</v>
      </c>
      <c r="Y1935" s="50">
        <f>MONTH(B1935)</f>
        <v>3</v>
      </c>
      <c r="Z1935" s="56">
        <f>X1935*100+Y1935</f>
        <v>201303</v>
      </c>
      <c r="AA1935" s="56">
        <f>WEEKNUM(B1935,1)</f>
        <v>14</v>
      </c>
      <c r="AB1935" s="58">
        <f>IF(ISBLANK(B1935)," ",MAX(B1935-B1934-1,0))</f>
        <v>1</v>
      </c>
      <c r="AC1935" s="56">
        <f>DAY(B1935)</f>
        <v>31</v>
      </c>
      <c r="AD1935" s="53">
        <f>U1935+V1935</f>
        <v>0.19814630957671958</v>
      </c>
      <c r="AE1935" s="56">
        <f>IF("1-Swim"=D1935,E1935*46.7,IF("2-Bike"=D1935,E1935,IF("3-Run"=D1935,E1935*4.27,0)))</f>
        <v>44.834999999999994</v>
      </c>
    </row>
    <row r="1936" spans="1:31" x14ac:dyDescent="0.25">
      <c r="A1936" s="50">
        <v>1935</v>
      </c>
      <c r="B1936" s="51">
        <v>41365</v>
      </c>
      <c r="C1936" s="75">
        <f>B1936</f>
        <v>41365</v>
      </c>
      <c r="D1936" s="50" t="s">
        <v>1223</v>
      </c>
      <c r="E1936" s="50">
        <v>3.2</v>
      </c>
      <c r="F1936" s="50">
        <v>0</v>
      </c>
      <c r="G1936" s="50">
        <v>30</v>
      </c>
      <c r="H1936" s="50">
        <v>47</v>
      </c>
      <c r="I1936" s="53">
        <f>IF(E1936&gt;0,TIME(F1936,G1936,H1936),"")</f>
        <v>2.1377314814814818E-2</v>
      </c>
      <c r="J1936" s="54">
        <f>IF(E1936&gt;0,TIME(F1936,G1936,H1936)/E1936,"")</f>
        <v>6.6804108796296299E-3</v>
      </c>
      <c r="K1936" s="50" t="s">
        <v>1063</v>
      </c>
      <c r="L1936" s="50" t="s">
        <v>1048</v>
      </c>
      <c r="M1936" s="55">
        <f>IF(D1936&gt;0,0.0416666666666667/J1936,"")</f>
        <v>6.2371413102328148</v>
      </c>
      <c r="N1936" s="50">
        <v>0</v>
      </c>
      <c r="O1936" s="50" t="s">
        <v>253</v>
      </c>
      <c r="P1936" s="50" t="s">
        <v>1144</v>
      </c>
      <c r="Q1936" s="151">
        <f>IF("1-Swim"=D1936,J1936*2.4,IF("2-Bike"=D1936,J1936*112,IF("3-Run"=D1936,J1936*26.2,0)))</f>
        <v>0.1750267650462963</v>
      </c>
      <c r="R1936" s="151">
        <f>Q1936/2</f>
        <v>8.751338252314815E-2</v>
      </c>
      <c r="S1936" s="53">
        <f>J1936*26.2</f>
        <v>0.1750267650462963</v>
      </c>
      <c r="T1936" s="53">
        <f>(J1936+0.0013889)*26.2</f>
        <v>0.21141594504629627</v>
      </c>
      <c r="U1936" s="53">
        <f>S1936/2</f>
        <v>8.751338252314815E-2</v>
      </c>
      <c r="V1936" s="53">
        <f>T1936/2</f>
        <v>0.10570797252314813</v>
      </c>
      <c r="W1936" s="50">
        <f>RANK(J1936,J:J,1)</f>
        <v>1171</v>
      </c>
      <c r="X1936" s="50">
        <f>YEAR(B1936)</f>
        <v>2013</v>
      </c>
      <c r="Y1936" s="50">
        <f>MONTH(B1936)</f>
        <v>4</v>
      </c>
      <c r="Z1936" s="56">
        <f>X1936*100+Y1936</f>
        <v>201304</v>
      </c>
      <c r="AA1936" s="56">
        <f>WEEKNUM(B1936,1)</f>
        <v>14</v>
      </c>
      <c r="AB1936" s="58">
        <f>IF(ISBLANK(B1936)," ",MAX(B1936-B1935-1,0))</f>
        <v>0</v>
      </c>
      <c r="AC1936" s="56">
        <f>DAY(B1936)</f>
        <v>1</v>
      </c>
      <c r="AD1936" s="53">
        <f>U1936+V1936</f>
        <v>0.19322135504629628</v>
      </c>
      <c r="AE1936" s="56">
        <f>IF("1-Swim"=D1936,E1936*46.7,IF("2-Bike"=D1936,E1936,IF("3-Run"=D1936,E1936*4.27,0)))</f>
        <v>13.664</v>
      </c>
    </row>
    <row r="1937" spans="1:31" x14ac:dyDescent="0.25">
      <c r="A1937" s="50">
        <v>1936</v>
      </c>
      <c r="B1937" s="51">
        <v>41366</v>
      </c>
      <c r="C1937" s="75">
        <f>B1937</f>
        <v>41366</v>
      </c>
      <c r="D1937" s="50" t="s">
        <v>1224</v>
      </c>
      <c r="E1937" s="50">
        <v>11.5</v>
      </c>
      <c r="F1937" s="50">
        <v>0</v>
      </c>
      <c r="G1937" s="50">
        <v>30</v>
      </c>
      <c r="H1937" s="50">
        <v>15</v>
      </c>
      <c r="I1937" s="53">
        <f>IF(E1937&gt;0,TIME(F1937,G1937,H1937),"")</f>
        <v>2.1006944444444443E-2</v>
      </c>
      <c r="J1937" s="54">
        <f>IF(E1937&gt;0,TIME(F1937,G1937,H1937)/E1937,"")</f>
        <v>1.8266908212560384E-3</v>
      </c>
      <c r="K1937" s="50" t="s">
        <v>921</v>
      </c>
      <c r="L1937" s="50" t="s">
        <v>1132</v>
      </c>
      <c r="M1937" s="55">
        <f>IF(D1937&gt;0,0.0416666666666667/J1937,"")</f>
        <v>22.809917355371923</v>
      </c>
      <c r="N1937" s="50">
        <v>0</v>
      </c>
      <c r="O1937" s="50" t="s">
        <v>253</v>
      </c>
      <c r="P1937" s="50" t="s">
        <v>1145</v>
      </c>
      <c r="Q1937" s="151">
        <f>IF("1-Swim"=D1937,J1937*2.4,IF("2-Bike"=D1937,J1937*112,IF("3-Run"=D1937,J1937*26.2,0)))</f>
        <v>0.20458937198067631</v>
      </c>
      <c r="R1937" s="151">
        <f>Q1937/2</f>
        <v>0.10229468599033816</v>
      </c>
      <c r="S1937" s="53">
        <f>J1937*26.2</f>
        <v>4.7859299516908205E-2</v>
      </c>
      <c r="T1937" s="53">
        <f>(J1937+0.0013889)*26.2</f>
        <v>8.4248479516908198E-2</v>
      </c>
      <c r="U1937" s="53">
        <f>S1937/2</f>
        <v>2.3929649758454102E-2</v>
      </c>
      <c r="V1937" s="53">
        <f>T1937/2</f>
        <v>4.2124239758454099E-2</v>
      </c>
      <c r="W1937" s="50">
        <f>RANK(J1937,J:J,1)</f>
        <v>65</v>
      </c>
      <c r="X1937" s="50">
        <f>YEAR(B1937)</f>
        <v>2013</v>
      </c>
      <c r="Y1937" s="50">
        <f>MONTH(B1937)</f>
        <v>4</v>
      </c>
      <c r="Z1937" s="56">
        <f>X1937*100+Y1937</f>
        <v>201304</v>
      </c>
      <c r="AA1937" s="56">
        <f>WEEKNUM(B1937,1)</f>
        <v>14</v>
      </c>
      <c r="AB1937" s="58">
        <f>IF(ISBLANK(B1937)," ",MAX(B1937-B1936-1,0))</f>
        <v>0</v>
      </c>
      <c r="AC1937" s="56">
        <f>DAY(B1937)</f>
        <v>2</v>
      </c>
      <c r="AD1937" s="53">
        <f>U1937+V1937</f>
        <v>6.6053889516908201E-2</v>
      </c>
      <c r="AE1937" s="56">
        <f>IF("1-Swim"=D1937,E1937*46.7,IF("2-Bike"=D1937,E1937,IF("3-Run"=D1937,E1937*4.27,0)))</f>
        <v>11.5</v>
      </c>
    </row>
    <row r="1938" spans="1:31" x14ac:dyDescent="0.25">
      <c r="A1938" s="50">
        <v>1937</v>
      </c>
      <c r="B1938" s="51">
        <v>41367</v>
      </c>
      <c r="C1938" s="75">
        <f>B1938</f>
        <v>41367</v>
      </c>
      <c r="D1938" s="50" t="s">
        <v>1225</v>
      </c>
      <c r="E1938" s="50">
        <v>1.1000000000000001</v>
      </c>
      <c r="F1938" s="50">
        <v>0</v>
      </c>
      <c r="G1938" s="50">
        <v>34</v>
      </c>
      <c r="H1938" s="50">
        <v>14</v>
      </c>
      <c r="I1938" s="53">
        <f>IF(E1938&gt;0,TIME(F1938,G1938,H1938),"")</f>
        <v>2.3773148148148151E-2</v>
      </c>
      <c r="J1938" s="54">
        <f>IF(E1938&gt;0,TIME(F1938,G1938,H1938)/E1938,"")</f>
        <v>2.1611952861952863E-2</v>
      </c>
      <c r="K1938" s="50" t="s">
        <v>1136</v>
      </c>
      <c r="L1938" s="50" t="s">
        <v>1137</v>
      </c>
      <c r="M1938" s="55">
        <f>IF(D1938&gt;0,0.0416666666666667/J1938,"")</f>
        <v>1.927945472249271</v>
      </c>
      <c r="N1938" s="50">
        <v>0</v>
      </c>
      <c r="O1938" s="50" t="s">
        <v>253</v>
      </c>
      <c r="Q1938" s="151">
        <f>IF("1-Swim"=D1938,J1938*2.4,IF("2-Bike"=D1938,J1938*112,IF("3-Run"=D1938,J1938*26.2,0)))</f>
        <v>5.186868686868687E-2</v>
      </c>
      <c r="R1938" s="151">
        <f>Q1938/2</f>
        <v>2.5934343434343435E-2</v>
      </c>
      <c r="S1938" s="53">
        <f>J1938*26.2</f>
        <v>0.566233164983165</v>
      </c>
      <c r="T1938" s="53">
        <f>(J1938+0.0013889)*26.2</f>
        <v>0.60262234498316491</v>
      </c>
      <c r="U1938" s="53">
        <f>S1938/2</f>
        <v>0.2831165824915825</v>
      </c>
      <c r="V1938" s="53">
        <f>T1938/2</f>
        <v>0.30131117249158246</v>
      </c>
      <c r="W1938" s="50">
        <f>RANK(J1938,J:J,1)</f>
        <v>3037</v>
      </c>
      <c r="X1938" s="50">
        <f>YEAR(B1938)</f>
        <v>2013</v>
      </c>
      <c r="Y1938" s="50">
        <f>MONTH(B1938)</f>
        <v>4</v>
      </c>
      <c r="Z1938" s="56">
        <f>X1938*100+Y1938</f>
        <v>201304</v>
      </c>
      <c r="AA1938" s="56">
        <f>WEEKNUM(B1938,1)</f>
        <v>14</v>
      </c>
      <c r="AB1938" s="58">
        <f>IF(ISBLANK(B1938)," ",MAX(B1938-B1937-1,0))</f>
        <v>0</v>
      </c>
      <c r="AC1938" s="56">
        <f>DAY(B1938)</f>
        <v>3</v>
      </c>
      <c r="AD1938" s="53">
        <f>U1938+V1938</f>
        <v>0.5844277549831649</v>
      </c>
      <c r="AE1938" s="56">
        <f>IF("1-Swim"=D1938,E1938*46.7,IF("2-Bike"=D1938,E1938,IF("3-Run"=D1938,E1938*4.27,0)))</f>
        <v>51.370000000000005</v>
      </c>
    </row>
    <row r="1939" spans="1:31" x14ac:dyDescent="0.25">
      <c r="A1939" s="50">
        <v>1938</v>
      </c>
      <c r="B1939" s="51">
        <v>41368</v>
      </c>
      <c r="C1939" s="75">
        <f>B1939</f>
        <v>41368</v>
      </c>
      <c r="D1939" s="50" t="s">
        <v>1224</v>
      </c>
      <c r="E1939" s="50">
        <v>10</v>
      </c>
      <c r="F1939" s="50">
        <v>0</v>
      </c>
      <c r="G1939" s="50">
        <v>26</v>
      </c>
      <c r="H1939" s="50">
        <v>9</v>
      </c>
      <c r="I1939" s="53">
        <f>IF(E1939&gt;0,TIME(F1939,G1939,H1939),"")</f>
        <v>1.8159722222222219E-2</v>
      </c>
      <c r="J1939" s="54">
        <f>IF(E1939&gt;0,TIME(F1939,G1939,H1939)/E1939,"")</f>
        <v>1.8159722222222219E-3</v>
      </c>
      <c r="K1939" s="50" t="s">
        <v>921</v>
      </c>
      <c r="L1939" s="50" t="s">
        <v>1132</v>
      </c>
      <c r="M1939" s="55">
        <f>IF(D1939&gt;0,0.0416666666666667/J1939,"")</f>
        <v>22.944550669216085</v>
      </c>
      <c r="N1939" s="50">
        <v>0</v>
      </c>
      <c r="O1939" s="50" t="s">
        <v>253</v>
      </c>
      <c r="P1939" s="50" t="s">
        <v>1133</v>
      </c>
      <c r="Q1939" s="151">
        <f>IF("1-Swim"=D1939,J1939*2.4,IF("2-Bike"=D1939,J1939*112,IF("3-Run"=D1939,J1939*26.2,0)))</f>
        <v>0.20338888888888884</v>
      </c>
      <c r="R1939" s="151">
        <f>Q1939/2</f>
        <v>0.10169444444444442</v>
      </c>
      <c r="S1939" s="53">
        <f>J1939*26.2</f>
        <v>4.757847222222221E-2</v>
      </c>
      <c r="T1939" s="53">
        <f>(J1939+0.0013889)*26.2</f>
        <v>8.3967652222222203E-2</v>
      </c>
      <c r="U1939" s="53">
        <f>S1939/2</f>
        <v>2.3789236111111105E-2</v>
      </c>
      <c r="V1939" s="53">
        <f>T1939/2</f>
        <v>4.1983826111111101E-2</v>
      </c>
      <c r="W1939" s="50">
        <f>RANK(J1939,J:J,1)</f>
        <v>62</v>
      </c>
      <c r="X1939" s="50">
        <f>YEAR(B1939)</f>
        <v>2013</v>
      </c>
      <c r="Y1939" s="50">
        <f>MONTH(B1939)</f>
        <v>4</v>
      </c>
      <c r="Z1939" s="56">
        <f>X1939*100+Y1939</f>
        <v>201304</v>
      </c>
      <c r="AA1939" s="56">
        <f>WEEKNUM(B1939,1)</f>
        <v>14</v>
      </c>
      <c r="AB1939" s="58">
        <f>IF(ISBLANK(B1939)," ",MAX(B1939-B1938-1,0))</f>
        <v>0</v>
      </c>
      <c r="AC1939" s="56">
        <f>DAY(B1939)</f>
        <v>4</v>
      </c>
      <c r="AD1939" s="53">
        <f>U1939+V1939</f>
        <v>6.5773062222222206E-2</v>
      </c>
      <c r="AE1939" s="56">
        <f>IF("1-Swim"=D1939,E1939*46.7,IF("2-Bike"=D1939,E1939,IF("3-Run"=D1939,E1939*4.27,0)))</f>
        <v>10</v>
      </c>
    </row>
    <row r="1940" spans="1:31" x14ac:dyDescent="0.25">
      <c r="A1940" s="50">
        <v>1939</v>
      </c>
      <c r="B1940" s="51">
        <v>41368</v>
      </c>
      <c r="C1940" s="75">
        <f>B1940</f>
        <v>41368</v>
      </c>
      <c r="D1940" s="50" t="s">
        <v>1223</v>
      </c>
      <c r="E1940" s="50">
        <v>2</v>
      </c>
      <c r="F1940" s="50">
        <v>0</v>
      </c>
      <c r="G1940" s="50">
        <v>16</v>
      </c>
      <c r="H1940" s="50">
        <v>49</v>
      </c>
      <c r="I1940" s="53">
        <f>IF(E1940&gt;0,TIME(F1940,G1940,H1940),"")</f>
        <v>1.1678240740740741E-2</v>
      </c>
      <c r="J1940" s="54">
        <f>IF(E1940&gt;0,TIME(F1940,G1940,H1940)/E1940,"")</f>
        <v>5.8391203703703704E-3</v>
      </c>
      <c r="K1940" s="50" t="s">
        <v>1063</v>
      </c>
      <c r="L1940" s="50" t="s">
        <v>1048</v>
      </c>
      <c r="M1940" s="55">
        <f>IF(D1940&gt;0,0.0416666666666667/J1940,"")</f>
        <v>7.1357779980178453</v>
      </c>
      <c r="N1940" s="50">
        <v>0</v>
      </c>
      <c r="O1940" s="50" t="s">
        <v>253</v>
      </c>
      <c r="P1940" s="50" t="s">
        <v>1146</v>
      </c>
      <c r="Q1940" s="151">
        <f>IF("1-Swim"=D1940,J1940*2.4,IF("2-Bike"=D1940,J1940*112,IF("3-Run"=D1940,J1940*26.2,0)))</f>
        <v>0.15298495370370371</v>
      </c>
      <c r="R1940" s="151">
        <f>Q1940/2</f>
        <v>7.6492476851851857E-2</v>
      </c>
      <c r="S1940" s="53">
        <f>J1940*26.2</f>
        <v>0.15298495370370371</v>
      </c>
      <c r="T1940" s="53">
        <f>(J1940+0.0013889)*26.2</f>
        <v>0.18937413370370371</v>
      </c>
      <c r="U1940" s="53">
        <f>S1940/2</f>
        <v>7.6492476851851857E-2</v>
      </c>
      <c r="V1940" s="53">
        <f>T1940/2</f>
        <v>9.4687066851851853E-2</v>
      </c>
      <c r="W1940" s="50">
        <f>RANK(J1940,J:J,1)</f>
        <v>790</v>
      </c>
      <c r="X1940" s="50">
        <f>YEAR(B1940)</f>
        <v>2013</v>
      </c>
      <c r="Y1940" s="50">
        <f>MONTH(B1940)</f>
        <v>4</v>
      </c>
      <c r="Z1940" s="56">
        <f>X1940*100+Y1940</f>
        <v>201304</v>
      </c>
      <c r="AA1940" s="56">
        <f>WEEKNUM(B1940,1)</f>
        <v>14</v>
      </c>
      <c r="AB1940" s="58">
        <f>IF(ISBLANK(B1940)," ",MAX(B1940-B1939-1,0))</f>
        <v>0</v>
      </c>
      <c r="AC1940" s="56">
        <f>DAY(B1940)</f>
        <v>4</v>
      </c>
      <c r="AD1940" s="53">
        <f>U1940+V1940</f>
        <v>0.1711795437037037</v>
      </c>
      <c r="AE1940" s="56">
        <f>IF("1-Swim"=D1940,E1940*46.7,IF("2-Bike"=D1940,E1940,IF("3-Run"=D1940,E1940*4.27,0)))</f>
        <v>8.5399999999999991</v>
      </c>
    </row>
    <row r="1941" spans="1:31" x14ac:dyDescent="0.25">
      <c r="A1941" s="50">
        <v>1940</v>
      </c>
      <c r="B1941" s="51">
        <v>41369</v>
      </c>
      <c r="C1941" s="75">
        <f>B1941</f>
        <v>41369</v>
      </c>
      <c r="D1941" s="50" t="s">
        <v>1223</v>
      </c>
      <c r="E1941" s="50">
        <v>3.1</v>
      </c>
      <c r="F1941" s="50">
        <v>0</v>
      </c>
      <c r="G1941" s="50">
        <v>25</v>
      </c>
      <c r="H1941" s="50">
        <v>33</v>
      </c>
      <c r="I1941" s="53">
        <f>IF(E1941&gt;0,TIME(F1941,G1941,H1941),"")</f>
        <v>1.7743055555555557E-2</v>
      </c>
      <c r="J1941" s="54">
        <f>IF(E1941&gt;0,TIME(F1941,G1941,H1941)/E1941,"")</f>
        <v>5.7235663082437277E-3</v>
      </c>
      <c r="K1941" s="50" t="s">
        <v>1063</v>
      </c>
      <c r="L1941" s="50" t="s">
        <v>927</v>
      </c>
      <c r="M1941" s="55">
        <f>IF(D1941&gt;0,0.0416666666666667/J1941,"")</f>
        <v>7.2798434442270112</v>
      </c>
      <c r="N1941" s="50">
        <v>0</v>
      </c>
      <c r="O1941" s="50" t="s">
        <v>198</v>
      </c>
      <c r="P1941" s="50" t="s">
        <v>1147</v>
      </c>
      <c r="Q1941" s="151">
        <f>IF("1-Swim"=D1941,J1941*2.4,IF("2-Bike"=D1941,J1941*112,IF("3-Run"=D1941,J1941*26.2,0)))</f>
        <v>0.14995743727598565</v>
      </c>
      <c r="R1941" s="151">
        <f>Q1941/2</f>
        <v>7.4978718637992825E-2</v>
      </c>
      <c r="S1941" s="53">
        <f>J1941*26.2</f>
        <v>0.14995743727598565</v>
      </c>
      <c r="T1941" s="53">
        <f>(J1941+0.0013889)*26.2</f>
        <v>0.18634661727598567</v>
      </c>
      <c r="U1941" s="53">
        <f>S1941/2</f>
        <v>7.4978718637992825E-2</v>
      </c>
      <c r="V1941" s="53">
        <f>T1941/2</f>
        <v>9.3173308637992835E-2</v>
      </c>
      <c r="W1941" s="50">
        <f>RANK(J1941,J:J,1)</f>
        <v>781</v>
      </c>
      <c r="X1941" s="50">
        <f>YEAR(B1941)</f>
        <v>2013</v>
      </c>
      <c r="Y1941" s="50">
        <f>MONTH(B1941)</f>
        <v>4</v>
      </c>
      <c r="Z1941" s="56">
        <f>X1941*100+Y1941</f>
        <v>201304</v>
      </c>
      <c r="AA1941" s="56">
        <f>WEEKNUM(B1941,1)</f>
        <v>14</v>
      </c>
      <c r="AB1941" s="58">
        <f>IF(ISBLANK(B1941)," ",MAX(B1941-B1940-1,0))</f>
        <v>0</v>
      </c>
      <c r="AC1941" s="56">
        <f>DAY(B1941)</f>
        <v>5</v>
      </c>
      <c r="AD1941" s="53">
        <f>U1941+V1941</f>
        <v>0.16815202727598566</v>
      </c>
      <c r="AE1941" s="56">
        <f>IF("1-Swim"=D1941,E1941*46.7,IF("2-Bike"=D1941,E1941,IF("3-Run"=D1941,E1941*4.27,0)))</f>
        <v>13.236999999999998</v>
      </c>
    </row>
    <row r="1942" spans="1:31" ht="15.75" x14ac:dyDescent="0.3">
      <c r="A1942" s="50">
        <v>1941</v>
      </c>
      <c r="B1942" s="51">
        <v>41370</v>
      </c>
      <c r="C1942" s="75">
        <f>B1942</f>
        <v>41370</v>
      </c>
      <c r="D1942" s="50" t="s">
        <v>1224</v>
      </c>
      <c r="E1942" s="50">
        <v>43.7</v>
      </c>
      <c r="F1942" s="50">
        <v>3</v>
      </c>
      <c r="G1942" s="50">
        <v>14</v>
      </c>
      <c r="H1942" s="50">
        <v>15</v>
      </c>
      <c r="I1942" s="53">
        <f>IF(E1942&gt;0,TIME(F1942,G1942,H1942),"")</f>
        <v>0.13489583333333333</v>
      </c>
      <c r="J1942" s="54">
        <f>IF(E1942&gt;0,TIME(F1942,G1942,H1942)/E1942,"")</f>
        <v>3.0868611746758196E-3</v>
      </c>
      <c r="K1942" s="50" t="s">
        <v>930</v>
      </c>
      <c r="L1942" s="50" t="s">
        <v>1148</v>
      </c>
      <c r="M1942" s="55">
        <f>IF(D1942&gt;0,0.0416666666666667/J1942,"")</f>
        <v>13.49806949806951</v>
      </c>
      <c r="N1942" s="50">
        <v>0</v>
      </c>
      <c r="O1942" s="50" t="s">
        <v>319</v>
      </c>
      <c r="P1942" s="146" t="s">
        <v>1149</v>
      </c>
      <c r="Q1942" s="151">
        <f>IF("1-Swim"=D1942,J1942*2.4,IF("2-Bike"=D1942,J1942*112,IF("3-Run"=D1942,J1942*26.2,0)))</f>
        <v>0.34572845156369181</v>
      </c>
      <c r="R1942" s="151">
        <f>Q1942/2</f>
        <v>0.1728642257818459</v>
      </c>
      <c r="S1942" s="53">
        <f>J1942*26.2</f>
        <v>8.0875762776506474E-2</v>
      </c>
      <c r="T1942" s="53">
        <f>(J1942+0.0013889)*26.2</f>
        <v>0.11726494277650648</v>
      </c>
      <c r="U1942" s="53">
        <f>S1942/2</f>
        <v>4.0437881388253237E-2</v>
      </c>
      <c r="V1942" s="53">
        <f>T1942/2</f>
        <v>5.8632471388253241E-2</v>
      </c>
      <c r="W1942" s="50">
        <f>RANK(J1942,J:J,1)</f>
        <v>610</v>
      </c>
      <c r="X1942" s="50">
        <f>YEAR(B1942)</f>
        <v>2013</v>
      </c>
      <c r="Y1942" s="50">
        <f>MONTH(B1942)</f>
        <v>4</v>
      </c>
      <c r="Z1942" s="56">
        <f>X1942*100+Y1942</f>
        <v>201304</v>
      </c>
      <c r="AA1942" s="56">
        <f>WEEKNUM(B1942,1)</f>
        <v>14</v>
      </c>
      <c r="AB1942" s="58">
        <f>IF(ISBLANK(B1942)," ",MAX(B1942-B1941-1,0))</f>
        <v>0</v>
      </c>
      <c r="AC1942" s="56">
        <f>DAY(B1942)</f>
        <v>6</v>
      </c>
      <c r="AD1942" s="53">
        <f>U1942+V1942</f>
        <v>9.9070352776506471E-2</v>
      </c>
      <c r="AE1942" s="56">
        <f>IF("1-Swim"=D1942,E1942*46.7,IF("2-Bike"=D1942,E1942,IF("3-Run"=D1942,E1942*4.27,0)))</f>
        <v>43.7</v>
      </c>
    </row>
    <row r="1943" spans="1:31" x14ac:dyDescent="0.25">
      <c r="A1943" s="50">
        <v>1942</v>
      </c>
      <c r="B1943" s="51">
        <v>41371</v>
      </c>
      <c r="C1943" s="75">
        <f>B1943</f>
        <v>41371</v>
      </c>
      <c r="D1943" s="50" t="s">
        <v>1223</v>
      </c>
      <c r="E1943" s="50">
        <v>5</v>
      </c>
      <c r="F1943" s="50">
        <v>0</v>
      </c>
      <c r="G1943" s="50">
        <v>45</v>
      </c>
      <c r="H1943" s="50">
        <v>5</v>
      </c>
      <c r="I1943" s="53">
        <f>IF(E1943&gt;0,TIME(F1943,G1943,H1943),"")</f>
        <v>3.1307870370370368E-2</v>
      </c>
      <c r="J1943" s="54">
        <f>IF(E1943&gt;0,TIME(F1943,G1943,H1943)/E1943,"")</f>
        <v>6.2615740740740739E-3</v>
      </c>
      <c r="K1943" s="50" t="s">
        <v>1143</v>
      </c>
      <c r="L1943" s="50" t="s">
        <v>17</v>
      </c>
      <c r="M1943" s="55">
        <f>IF(D1943&gt;0,0.0416666666666667/J1943,"")</f>
        <v>6.6543438077634063</v>
      </c>
      <c r="N1943" s="50">
        <v>0</v>
      </c>
      <c r="O1943" s="50" t="s">
        <v>253</v>
      </c>
      <c r="Q1943" s="151">
        <f>IF("1-Swim"=D1943,J1943*2.4,IF("2-Bike"=D1943,J1943*112,IF("3-Run"=D1943,J1943*26.2,0)))</f>
        <v>0.16405324074074074</v>
      </c>
      <c r="R1943" s="151">
        <f>Q1943/2</f>
        <v>8.2026620370370368E-2</v>
      </c>
      <c r="S1943" s="53">
        <f>J1943*26.2</f>
        <v>0.16405324074074074</v>
      </c>
      <c r="T1943" s="53">
        <f>(J1943+0.0013889)*26.2</f>
        <v>0.20044242074074073</v>
      </c>
      <c r="U1943" s="53">
        <f>S1943/2</f>
        <v>8.2026620370370368E-2</v>
      </c>
      <c r="V1943" s="53">
        <f>T1943/2</f>
        <v>0.10022121037037036</v>
      </c>
      <c r="W1943" s="50">
        <f>RANK(J1943,J:J,1)</f>
        <v>876</v>
      </c>
      <c r="X1943" s="50">
        <f>YEAR(B1943)</f>
        <v>2013</v>
      </c>
      <c r="Y1943" s="50">
        <f>MONTH(B1943)</f>
        <v>4</v>
      </c>
      <c r="Z1943" s="56">
        <f>X1943*100+Y1943</f>
        <v>201304</v>
      </c>
      <c r="AA1943" s="56">
        <f>WEEKNUM(B1943,1)</f>
        <v>15</v>
      </c>
      <c r="AB1943" s="58">
        <f>IF(ISBLANK(B1943)," ",MAX(B1943-B1942-1,0))</f>
        <v>0</v>
      </c>
      <c r="AC1943" s="56">
        <f>DAY(B1943)</f>
        <v>7</v>
      </c>
      <c r="AD1943" s="53">
        <f>U1943+V1943</f>
        <v>0.18224783074074075</v>
      </c>
      <c r="AE1943" s="56">
        <f>IF("1-Swim"=D1943,E1943*46.7,IF("2-Bike"=D1943,E1943,IF("3-Run"=D1943,E1943*4.27,0)))</f>
        <v>21.349999999999998</v>
      </c>
    </row>
    <row r="1944" spans="1:31" x14ac:dyDescent="0.25">
      <c r="A1944" s="50">
        <v>1943</v>
      </c>
      <c r="B1944" s="51">
        <v>41372</v>
      </c>
      <c r="C1944" s="75">
        <f>B1944</f>
        <v>41372</v>
      </c>
      <c r="D1944" s="50" t="s">
        <v>1224</v>
      </c>
      <c r="E1944" s="50">
        <v>11</v>
      </c>
      <c r="F1944" s="50">
        <v>0</v>
      </c>
      <c r="G1944" s="50">
        <v>30</v>
      </c>
      <c r="H1944" s="50">
        <v>20</v>
      </c>
      <c r="I1944" s="53">
        <f>IF(E1944&gt;0,TIME(F1944,G1944,H1944),"")</f>
        <v>2.1064814814814814E-2</v>
      </c>
      <c r="J1944" s="54">
        <f>IF(E1944&gt;0,TIME(F1944,G1944,H1944)/E1944,"")</f>
        <v>1.9149831649831648E-3</v>
      </c>
      <c r="K1944" s="50" t="s">
        <v>921</v>
      </c>
      <c r="L1944" s="50" t="s">
        <v>1132</v>
      </c>
      <c r="M1944" s="55">
        <f>IF(D1944&gt;0,0.0416666666666667/J1944,"")</f>
        <v>21.758241758241777</v>
      </c>
      <c r="N1944" s="50">
        <v>0</v>
      </c>
      <c r="O1944" s="50" t="s">
        <v>253</v>
      </c>
      <c r="Q1944" s="151">
        <f>IF("1-Swim"=D1944,J1944*2.4,IF("2-Bike"=D1944,J1944*112,IF("3-Run"=D1944,J1944*26.2,0)))</f>
        <v>0.21447811447811446</v>
      </c>
      <c r="R1944" s="151">
        <f>Q1944/2</f>
        <v>0.10723905723905723</v>
      </c>
      <c r="S1944" s="53">
        <f>J1944*26.2</f>
        <v>5.0172558922558917E-2</v>
      </c>
      <c r="T1944" s="53">
        <f>(J1944+0.0013889)*26.2</f>
        <v>8.6561738922558917E-2</v>
      </c>
      <c r="U1944" s="53">
        <f>S1944/2</f>
        <v>2.5086279461279459E-2</v>
      </c>
      <c r="V1944" s="53">
        <f>T1944/2</f>
        <v>4.3280869461279459E-2</v>
      </c>
      <c r="W1944" s="50">
        <f>RANK(J1944,J:J,1)</f>
        <v>104</v>
      </c>
      <c r="X1944" s="50">
        <f>YEAR(B1944)</f>
        <v>2013</v>
      </c>
      <c r="Y1944" s="50">
        <f>MONTH(B1944)</f>
        <v>4</v>
      </c>
      <c r="Z1944" s="56">
        <f>X1944*100+Y1944</f>
        <v>201304</v>
      </c>
      <c r="AA1944" s="56">
        <f>WEEKNUM(B1944,1)</f>
        <v>15</v>
      </c>
      <c r="AB1944" s="58">
        <f>IF(ISBLANK(B1944)," ",MAX(B1944-B1943-1,0))</f>
        <v>0</v>
      </c>
      <c r="AC1944" s="56">
        <f>DAY(B1944)</f>
        <v>8</v>
      </c>
      <c r="AD1944" s="53">
        <f>U1944+V1944</f>
        <v>6.8367148922558921E-2</v>
      </c>
      <c r="AE1944" s="56">
        <f>IF("1-Swim"=D1944,E1944*46.7,IF("2-Bike"=D1944,E1944,IF("3-Run"=D1944,E1944*4.27,0)))</f>
        <v>11</v>
      </c>
    </row>
    <row r="1945" spans="1:31" x14ac:dyDescent="0.25">
      <c r="A1945" s="50">
        <v>1944</v>
      </c>
      <c r="B1945" s="51">
        <v>41373</v>
      </c>
      <c r="C1945" s="75">
        <f>B1945</f>
        <v>41373</v>
      </c>
      <c r="D1945" s="50" t="s">
        <v>1224</v>
      </c>
      <c r="E1945" s="50">
        <v>6</v>
      </c>
      <c r="F1945" s="50">
        <v>0</v>
      </c>
      <c r="G1945" s="50">
        <v>21</v>
      </c>
      <c r="H1945" s="50">
        <v>0</v>
      </c>
      <c r="I1945" s="53">
        <f>IF(E1945&gt;0,TIME(F1945,G1945,H1945),"")</f>
        <v>1.4583333333333332E-2</v>
      </c>
      <c r="J1945" s="54">
        <f>IF(E1945&gt;0,TIME(F1945,G1945,H1945)/E1945,"")</f>
        <v>2.4305555555555552E-3</v>
      </c>
      <c r="K1945" s="50" t="s">
        <v>921</v>
      </c>
      <c r="L1945" s="50" t="s">
        <v>1132</v>
      </c>
      <c r="M1945" s="55">
        <f>IF(D1945&gt;0,0.0416666666666667/J1945,"")</f>
        <v>17.14285714285716</v>
      </c>
      <c r="N1945" s="50">
        <v>0</v>
      </c>
      <c r="O1945" s="50" t="s">
        <v>253</v>
      </c>
      <c r="P1945" s="50" t="s">
        <v>1150</v>
      </c>
      <c r="Q1945" s="151">
        <f>IF("1-Swim"=D1945,J1945*2.4,IF("2-Bike"=D1945,J1945*112,IF("3-Run"=D1945,J1945*26.2,0)))</f>
        <v>0.2722222222222222</v>
      </c>
      <c r="R1945" s="151">
        <f>Q1945/2</f>
        <v>0.1361111111111111</v>
      </c>
      <c r="S1945" s="53">
        <f>J1945*26.2</f>
        <v>6.3680555555555546E-2</v>
      </c>
      <c r="T1945" s="53">
        <f>(J1945+0.0013889)*26.2</f>
        <v>0.10006973555555554</v>
      </c>
      <c r="U1945" s="53">
        <f>S1945/2</f>
        <v>3.1840277777777773E-2</v>
      </c>
      <c r="V1945" s="53">
        <f>T1945/2</f>
        <v>5.003486777777777E-2</v>
      </c>
      <c r="W1945" s="50">
        <f>RANK(J1945,J:J,1)</f>
        <v>277</v>
      </c>
      <c r="X1945" s="50">
        <f>YEAR(B1945)</f>
        <v>2013</v>
      </c>
      <c r="Y1945" s="50">
        <f>MONTH(B1945)</f>
        <v>4</v>
      </c>
      <c r="Z1945" s="56">
        <f>X1945*100+Y1945</f>
        <v>201304</v>
      </c>
      <c r="AA1945" s="56">
        <f>WEEKNUM(B1945,1)</f>
        <v>15</v>
      </c>
      <c r="AB1945" s="58">
        <f>IF(ISBLANK(B1945)," ",MAX(B1945-B1944-1,0))</f>
        <v>0</v>
      </c>
      <c r="AC1945" s="56">
        <f>DAY(B1945)</f>
        <v>9</v>
      </c>
      <c r="AD1945" s="53">
        <f>U1945+V1945</f>
        <v>8.1875145555555542E-2</v>
      </c>
      <c r="AE1945" s="56">
        <f>IF("1-Swim"=D1945,E1945*46.7,IF("2-Bike"=D1945,E1945,IF("3-Run"=D1945,E1945*4.27,0)))</f>
        <v>6</v>
      </c>
    </row>
    <row r="1946" spans="1:31" x14ac:dyDescent="0.25">
      <c r="A1946" s="50">
        <v>1945</v>
      </c>
      <c r="B1946" s="51">
        <v>41374</v>
      </c>
      <c r="C1946" s="75">
        <f>B1946</f>
        <v>41374</v>
      </c>
      <c r="D1946" s="50" t="s">
        <v>1225</v>
      </c>
      <c r="E1946" s="50">
        <v>0.90900000000000003</v>
      </c>
      <c r="F1946" s="50">
        <v>0</v>
      </c>
      <c r="G1946" s="50">
        <v>29</v>
      </c>
      <c r="H1946" s="50">
        <v>40</v>
      </c>
      <c r="I1946" s="53">
        <f>IF(E1946&gt;0,TIME(F1946,G1946,H1946),"")</f>
        <v>2.0601851851851854E-2</v>
      </c>
      <c r="J1946" s="54">
        <f>IF(E1946&gt;0,TIME(F1946,G1946,H1946)/E1946,"")</f>
        <v>2.2664303467383778E-2</v>
      </c>
      <c r="K1946" s="50" t="s">
        <v>1136</v>
      </c>
      <c r="L1946" s="50" t="s">
        <v>1137</v>
      </c>
      <c r="M1946" s="55">
        <f>IF(D1946&gt;0,0.0416666666666667/J1946,"")</f>
        <v>1.838426966292136</v>
      </c>
      <c r="N1946" s="50">
        <v>0</v>
      </c>
      <c r="O1946" s="50" t="s">
        <v>253</v>
      </c>
      <c r="Q1946" s="151">
        <f>IF("1-Swim"=D1946,J1946*2.4,IF("2-Bike"=D1946,J1946*112,IF("3-Run"=D1946,J1946*26.2,0)))</f>
        <v>5.4394328321721065E-2</v>
      </c>
      <c r="R1946" s="151">
        <f>Q1946/2</f>
        <v>2.7197164160860533E-2</v>
      </c>
      <c r="S1946" s="53">
        <f>J1946*26.2</f>
        <v>0.59380475084545492</v>
      </c>
      <c r="T1946" s="53">
        <f>(J1946+0.0013889)*26.2</f>
        <v>0.63019393084545494</v>
      </c>
      <c r="U1946" s="53">
        <f>S1946/2</f>
        <v>0.29690237542272746</v>
      </c>
      <c r="V1946" s="53">
        <f>T1946/2</f>
        <v>0.31509696542272747</v>
      </c>
      <c r="W1946" s="50">
        <f>RANK(J1946,J:J,1)</f>
        <v>3069</v>
      </c>
      <c r="X1946" s="50">
        <f>YEAR(B1946)</f>
        <v>2013</v>
      </c>
      <c r="Y1946" s="50">
        <f>MONTH(B1946)</f>
        <v>4</v>
      </c>
      <c r="Z1946" s="56">
        <f>X1946*100+Y1946</f>
        <v>201304</v>
      </c>
      <c r="AA1946" s="56">
        <f>WEEKNUM(B1946,1)</f>
        <v>15</v>
      </c>
      <c r="AB1946" s="58">
        <f>IF(ISBLANK(B1946)," ",MAX(B1946-B1945-1,0))</f>
        <v>0</v>
      </c>
      <c r="AC1946" s="56">
        <f>DAY(B1946)</f>
        <v>10</v>
      </c>
      <c r="AD1946" s="53">
        <f>U1946+V1946</f>
        <v>0.61199934084545493</v>
      </c>
      <c r="AE1946" s="56">
        <f>IF("1-Swim"=D1946,E1946*46.7,IF("2-Bike"=D1946,E1946,IF("3-Run"=D1946,E1946*4.27,0)))</f>
        <v>42.450300000000006</v>
      </c>
    </row>
    <row r="1947" spans="1:31" x14ac:dyDescent="0.25">
      <c r="A1947" s="50">
        <v>1946</v>
      </c>
      <c r="B1947" s="51">
        <v>41375</v>
      </c>
      <c r="C1947" s="75">
        <f>B1947</f>
        <v>41375</v>
      </c>
      <c r="D1947" s="50" t="s">
        <v>1224</v>
      </c>
      <c r="E1947" s="50">
        <v>13.9</v>
      </c>
      <c r="F1947" s="50">
        <v>0</v>
      </c>
      <c r="G1947" s="50">
        <v>35</v>
      </c>
      <c r="H1947" s="50">
        <v>0</v>
      </c>
      <c r="I1947" s="53">
        <f>IF(E1947&gt;0,TIME(F1947,G1947,H1947),"")</f>
        <v>2.4305555555555556E-2</v>
      </c>
      <c r="J1947" s="54">
        <f>IF(E1947&gt;0,TIME(F1947,G1947,H1947)/E1947,"")</f>
        <v>1.7486011191047161E-3</v>
      </c>
      <c r="K1947" s="50" t="s">
        <v>921</v>
      </c>
      <c r="L1947" s="50" t="s">
        <v>1132</v>
      </c>
      <c r="M1947" s="55">
        <f>IF(D1947&gt;0,0.0416666666666667/J1947,"")</f>
        <v>23.828571428571447</v>
      </c>
      <c r="N1947" s="50">
        <v>0</v>
      </c>
      <c r="O1947" s="50" t="s">
        <v>253</v>
      </c>
      <c r="Q1947" s="151">
        <f>IF("1-Swim"=D1947,J1947*2.4,IF("2-Bike"=D1947,J1947*112,IF("3-Run"=D1947,J1947*26.2,0)))</f>
        <v>0.1958433253397282</v>
      </c>
      <c r="R1947" s="151">
        <f>Q1947/2</f>
        <v>9.7921662669864101E-2</v>
      </c>
      <c r="S1947" s="53">
        <f>J1947*26.2</f>
        <v>4.581334932054356E-2</v>
      </c>
      <c r="T1947" s="53">
        <f>(J1947+0.0013889)*26.2</f>
        <v>8.220252932054356E-2</v>
      </c>
      <c r="U1947" s="53">
        <f>S1947/2</f>
        <v>2.290667466027178E-2</v>
      </c>
      <c r="V1947" s="53">
        <f>T1947/2</f>
        <v>4.110126466027178E-2</v>
      </c>
      <c r="W1947" s="50">
        <f>RANK(J1947,J:J,1)</f>
        <v>40</v>
      </c>
      <c r="X1947" s="50">
        <f>YEAR(B1947)</f>
        <v>2013</v>
      </c>
      <c r="Y1947" s="50">
        <f>MONTH(B1947)</f>
        <v>4</v>
      </c>
      <c r="Z1947" s="56">
        <f>X1947*100+Y1947</f>
        <v>201304</v>
      </c>
      <c r="AA1947" s="56">
        <f>WEEKNUM(B1947,1)</f>
        <v>15</v>
      </c>
      <c r="AB1947" s="58">
        <f>IF(ISBLANK(B1947)," ",MAX(B1947-B1946-1,0))</f>
        <v>0</v>
      </c>
      <c r="AC1947" s="56">
        <f>DAY(B1947)</f>
        <v>11</v>
      </c>
      <c r="AD1947" s="53">
        <f>U1947+V1947</f>
        <v>6.4007939320543564E-2</v>
      </c>
      <c r="AE1947" s="56">
        <f>IF("1-Swim"=D1947,E1947*46.7,IF("2-Bike"=D1947,E1947,IF("3-Run"=D1947,E1947*4.27,0)))</f>
        <v>13.9</v>
      </c>
    </row>
    <row r="1948" spans="1:31" x14ac:dyDescent="0.25">
      <c r="A1948" s="50">
        <v>1947</v>
      </c>
      <c r="B1948" s="51">
        <v>41378</v>
      </c>
      <c r="C1948" s="75">
        <f>B1948</f>
        <v>41378</v>
      </c>
      <c r="D1948" s="50" t="s">
        <v>1223</v>
      </c>
      <c r="E1948" s="50">
        <v>4.2</v>
      </c>
      <c r="F1948" s="50">
        <v>0</v>
      </c>
      <c r="G1948" s="50">
        <v>41</v>
      </c>
      <c r="H1948" s="50">
        <v>26</v>
      </c>
      <c r="I1948" s="53">
        <f>IF(E1948&gt;0,TIME(F1948,G1948,H1948),"")</f>
        <v>2.8773148148148145E-2</v>
      </c>
      <c r="J1948" s="54">
        <f>IF(E1948&gt;0,TIME(F1948,G1948,H1948)/E1948,"")</f>
        <v>6.8507495590828917E-3</v>
      </c>
      <c r="K1948" s="50" t="s">
        <v>1063</v>
      </c>
      <c r="L1948" s="50" t="s">
        <v>1151</v>
      </c>
      <c r="M1948" s="55">
        <f>IF(D1948&gt;0,0.0416666666666667/J1948,"")</f>
        <v>6.082059533386972</v>
      </c>
      <c r="N1948" s="50">
        <v>0</v>
      </c>
      <c r="O1948" s="50" t="s">
        <v>228</v>
      </c>
      <c r="P1948" s="50" t="s">
        <v>1153</v>
      </c>
      <c r="Q1948" s="151">
        <f>IF("1-Swim"=D1948,J1948*2.4,IF("2-Bike"=D1948,J1948*112,IF("3-Run"=D1948,J1948*26.2,0)))</f>
        <v>0.17948963844797175</v>
      </c>
      <c r="R1948" s="151">
        <f>Q1948/2</f>
        <v>8.9744819223985875E-2</v>
      </c>
      <c r="S1948" s="53">
        <f>J1948*26.2</f>
        <v>0.17948963844797175</v>
      </c>
      <c r="T1948" s="53">
        <f>(J1948+0.0013889)*26.2</f>
        <v>0.21587881844797174</v>
      </c>
      <c r="U1948" s="53">
        <f>S1948/2</f>
        <v>8.9744819223985875E-2</v>
      </c>
      <c r="V1948" s="53">
        <f>T1948/2</f>
        <v>0.10793940922398587</v>
      </c>
      <c r="W1948" s="50">
        <f>RANK(J1948,J:J,1)</f>
        <v>1379</v>
      </c>
      <c r="X1948" s="50">
        <f>YEAR(B1948)</f>
        <v>2013</v>
      </c>
      <c r="Y1948" s="50">
        <f>MONTH(B1948)</f>
        <v>4</v>
      </c>
      <c r="Z1948" s="56">
        <f>X1948*100+Y1948</f>
        <v>201304</v>
      </c>
      <c r="AA1948" s="56">
        <f>WEEKNUM(B1948,1)</f>
        <v>16</v>
      </c>
      <c r="AB1948" s="58">
        <f>IF(ISBLANK(B1948)," ",MAX(B1948-B1947-1,0))</f>
        <v>2</v>
      </c>
      <c r="AC1948" s="56">
        <f>DAY(B1948)</f>
        <v>14</v>
      </c>
      <c r="AD1948" s="53">
        <f>U1948+V1948</f>
        <v>0.19768422844797173</v>
      </c>
      <c r="AE1948" s="56">
        <f>IF("1-Swim"=D1948,E1948*46.7,IF("2-Bike"=D1948,E1948,IF("3-Run"=D1948,E1948*4.27,0)))</f>
        <v>17.933999999999997</v>
      </c>
    </row>
    <row r="1949" spans="1:31" x14ac:dyDescent="0.25">
      <c r="A1949" s="50">
        <v>1948</v>
      </c>
      <c r="B1949" s="51">
        <v>41381</v>
      </c>
      <c r="C1949" s="75">
        <f>B1949</f>
        <v>41381</v>
      </c>
      <c r="D1949" s="50" t="s">
        <v>1223</v>
      </c>
      <c r="E1949" s="50">
        <v>5</v>
      </c>
      <c r="F1949" s="50">
        <v>0</v>
      </c>
      <c r="G1949" s="50">
        <v>50</v>
      </c>
      <c r="H1949" s="50">
        <v>0</v>
      </c>
      <c r="I1949" s="53">
        <f>IF(E1949&gt;0,TIME(F1949,G1949,H1949),"")</f>
        <v>3.4722222222222224E-2</v>
      </c>
      <c r="J1949" s="54">
        <f>IF(E1949&gt;0,TIME(F1949,G1949,H1949)/E1949,"")</f>
        <v>6.9444444444444449E-3</v>
      </c>
      <c r="K1949" s="50" t="s">
        <v>1063</v>
      </c>
      <c r="L1949" s="50" t="s">
        <v>1151</v>
      </c>
      <c r="M1949" s="55">
        <f>IF(D1949&gt;0,0.0416666666666667/J1949,"")</f>
        <v>6.0000000000000044</v>
      </c>
      <c r="N1949" s="50">
        <v>0</v>
      </c>
      <c r="O1949" s="50" t="s">
        <v>228</v>
      </c>
      <c r="P1949" s="50" t="s">
        <v>1152</v>
      </c>
      <c r="Q1949" s="151">
        <f>IF("1-Swim"=D1949,J1949*2.4,IF("2-Bike"=D1949,J1949*112,IF("3-Run"=D1949,J1949*26.2,0)))</f>
        <v>0.18194444444444446</v>
      </c>
      <c r="R1949" s="151">
        <f>Q1949/2</f>
        <v>9.0972222222222232E-2</v>
      </c>
      <c r="S1949" s="53">
        <f>J1949*26.2</f>
        <v>0.18194444444444446</v>
      </c>
      <c r="T1949" s="53">
        <f>(J1949+0.0013889)*26.2</f>
        <v>0.21833362444444443</v>
      </c>
      <c r="U1949" s="53">
        <f>S1949/2</f>
        <v>9.0972222222222232E-2</v>
      </c>
      <c r="V1949" s="53">
        <f>T1949/2</f>
        <v>0.10916681222222221</v>
      </c>
      <c r="W1949" s="50">
        <f>RANK(J1949,J:J,1)</f>
        <v>1500</v>
      </c>
      <c r="X1949" s="50">
        <f>YEAR(B1949)</f>
        <v>2013</v>
      </c>
      <c r="Y1949" s="50">
        <f>MONTH(B1949)</f>
        <v>4</v>
      </c>
      <c r="Z1949" s="56">
        <f>X1949*100+Y1949</f>
        <v>201304</v>
      </c>
      <c r="AA1949" s="56">
        <f>WEEKNUM(B1949,1)</f>
        <v>16</v>
      </c>
      <c r="AB1949" s="58">
        <f>IF(ISBLANK(B1949)," ",MAX(B1949-B1948-1,0))</f>
        <v>2</v>
      </c>
      <c r="AC1949" s="56">
        <f>DAY(B1949)</f>
        <v>17</v>
      </c>
      <c r="AD1949" s="53">
        <f>U1949+V1949</f>
        <v>0.20013903444444445</v>
      </c>
      <c r="AE1949" s="56">
        <f>IF("1-Swim"=D1949,E1949*46.7,IF("2-Bike"=D1949,E1949,IF("3-Run"=D1949,E1949*4.27,0)))</f>
        <v>21.349999999999998</v>
      </c>
    </row>
    <row r="1950" spans="1:31" x14ac:dyDescent="0.25">
      <c r="A1950" s="50">
        <v>1949</v>
      </c>
      <c r="B1950" s="51">
        <v>41383</v>
      </c>
      <c r="C1950" s="75">
        <f>B1950</f>
        <v>41383</v>
      </c>
      <c r="D1950" s="50" t="s">
        <v>1223</v>
      </c>
      <c r="E1950" s="50">
        <v>5</v>
      </c>
      <c r="F1950" s="50">
        <v>0</v>
      </c>
      <c r="G1950" s="50">
        <v>52</v>
      </c>
      <c r="H1950" s="50">
        <v>33</v>
      </c>
      <c r="I1950" s="53">
        <f>IF(E1950&gt;0,TIME(F1950,G1950,H1950),"")</f>
        <v>3.6493055555555549E-2</v>
      </c>
      <c r="J1950" s="54">
        <f>IF(E1950&gt;0,TIME(F1950,G1950,H1950)/E1950,"")</f>
        <v>7.2986111111111099E-3</v>
      </c>
      <c r="K1950" s="50" t="s">
        <v>1063</v>
      </c>
      <c r="L1950" s="50" t="s">
        <v>1151</v>
      </c>
      <c r="M1950" s="55">
        <f>IF(D1950&gt;0,0.0416666666666667/J1950,"")</f>
        <v>5.7088487155090446</v>
      </c>
      <c r="N1950" s="50">
        <v>0</v>
      </c>
      <c r="O1950" s="50" t="s">
        <v>228</v>
      </c>
      <c r="P1950" s="50" t="s">
        <v>1152</v>
      </c>
      <c r="Q1950" s="151">
        <f>IF("1-Swim"=D1950,J1950*2.4,IF("2-Bike"=D1950,J1950*112,IF("3-Run"=D1950,J1950*26.2,0)))</f>
        <v>0.19122361111111108</v>
      </c>
      <c r="R1950" s="151">
        <f>Q1950/2</f>
        <v>9.561180555555554E-2</v>
      </c>
      <c r="S1950" s="53">
        <f>J1950*26.2</f>
        <v>0.19122361111111108</v>
      </c>
      <c r="T1950" s="53">
        <f>(J1950+0.0013889)*26.2</f>
        <v>0.22761279111111107</v>
      </c>
      <c r="U1950" s="53">
        <f>S1950/2</f>
        <v>9.561180555555554E-2</v>
      </c>
      <c r="V1950" s="53">
        <f>T1950/2</f>
        <v>0.11380639555555554</v>
      </c>
      <c r="W1950" s="50">
        <f>RANK(J1950,J:J,1)</f>
        <v>1890</v>
      </c>
      <c r="X1950" s="50">
        <f>YEAR(B1950)</f>
        <v>2013</v>
      </c>
      <c r="Y1950" s="50">
        <f>MONTH(B1950)</f>
        <v>4</v>
      </c>
      <c r="Z1950" s="56">
        <f>X1950*100+Y1950</f>
        <v>201304</v>
      </c>
      <c r="AA1950" s="56">
        <f>WEEKNUM(B1950,1)</f>
        <v>16</v>
      </c>
      <c r="AB1950" s="58">
        <f>IF(ISBLANK(B1950)," ",MAX(B1950-B1949-1,0))</f>
        <v>1</v>
      </c>
      <c r="AC1950" s="56">
        <f>DAY(B1950)</f>
        <v>19</v>
      </c>
      <c r="AD1950" s="53">
        <f>U1950+V1950</f>
        <v>0.20941820111111109</v>
      </c>
      <c r="AE1950" s="56">
        <f>IF("1-Swim"=D1950,E1950*46.7,IF("2-Bike"=D1950,E1950,IF("3-Run"=D1950,E1950*4.27,0)))</f>
        <v>21.349999999999998</v>
      </c>
    </row>
    <row r="1951" spans="1:31" x14ac:dyDescent="0.25">
      <c r="A1951" s="50">
        <v>1950</v>
      </c>
      <c r="B1951" s="51">
        <v>41386</v>
      </c>
      <c r="C1951" s="75">
        <f>B1951</f>
        <v>41386</v>
      </c>
      <c r="D1951" s="50" t="s">
        <v>1223</v>
      </c>
      <c r="E1951" s="50">
        <v>3.19</v>
      </c>
      <c r="F1951" s="50">
        <v>0</v>
      </c>
      <c r="G1951" s="50">
        <v>29</v>
      </c>
      <c r="H1951" s="50">
        <v>36</v>
      </c>
      <c r="I1951" s="53">
        <f>IF(E1951&gt;0,TIME(F1951,G1951,H1951),"")</f>
        <v>2.0555555555555556E-2</v>
      </c>
      <c r="J1951" s="54">
        <f>IF(E1951&gt;0,TIME(F1951,G1951,H1951)/E1951,"")</f>
        <v>6.4437478230581682E-3</v>
      </c>
      <c r="K1951" s="50" t="s">
        <v>1063</v>
      </c>
      <c r="L1951" s="50" t="s">
        <v>1048</v>
      </c>
      <c r="M1951" s="55">
        <f>IF(D1951&gt;0,0.0416666666666667/J1951,"")</f>
        <v>6.4662162162162211</v>
      </c>
      <c r="N1951" s="50">
        <v>0</v>
      </c>
      <c r="O1951" s="50" t="s">
        <v>253</v>
      </c>
      <c r="P1951" s="50" t="s">
        <v>1154</v>
      </c>
      <c r="Q1951" s="151">
        <f>IF("1-Swim"=D1951,J1951*2.4,IF("2-Bike"=D1951,J1951*112,IF("3-Run"=D1951,J1951*26.2,0)))</f>
        <v>0.16882619296412399</v>
      </c>
      <c r="R1951" s="151">
        <f>Q1951/2</f>
        <v>8.4413096482061994E-2</v>
      </c>
      <c r="S1951" s="53">
        <f>J1951*26.2</f>
        <v>0.16882619296412399</v>
      </c>
      <c r="T1951" s="53">
        <f>(J1951+0.0013889)*26.2</f>
        <v>0.20521537296412401</v>
      </c>
      <c r="U1951" s="53">
        <f>S1951/2</f>
        <v>8.4413096482061994E-2</v>
      </c>
      <c r="V1951" s="53">
        <f>T1951/2</f>
        <v>0.102607686482062</v>
      </c>
      <c r="W1951" s="50">
        <f>RANK(J1951,J:J,1)</f>
        <v>971</v>
      </c>
      <c r="X1951" s="50">
        <f>YEAR(B1951)</f>
        <v>2013</v>
      </c>
      <c r="Y1951" s="50">
        <f>MONTH(B1951)</f>
        <v>4</v>
      </c>
      <c r="Z1951" s="56">
        <f>X1951*100+Y1951</f>
        <v>201304</v>
      </c>
      <c r="AA1951" s="56">
        <f>WEEKNUM(B1951,1)</f>
        <v>17</v>
      </c>
      <c r="AB1951" s="58">
        <f>IF(ISBLANK(B1951)," ",MAX(B1951-B1950-1,0))</f>
        <v>2</v>
      </c>
      <c r="AC1951" s="56">
        <f>DAY(B1951)</f>
        <v>22</v>
      </c>
      <c r="AD1951" s="53">
        <f>U1951+V1951</f>
        <v>0.187020782964124</v>
      </c>
      <c r="AE1951" s="56">
        <f>IF("1-Swim"=D1951,E1951*46.7,IF("2-Bike"=D1951,E1951,IF("3-Run"=D1951,E1951*4.27,0)))</f>
        <v>13.621299999999998</v>
      </c>
    </row>
    <row r="1952" spans="1:31" x14ac:dyDescent="0.25">
      <c r="A1952" s="50">
        <v>1951</v>
      </c>
      <c r="B1952" s="51">
        <v>41387</v>
      </c>
      <c r="C1952" s="75">
        <f>B1952</f>
        <v>41387</v>
      </c>
      <c r="D1952" s="50" t="s">
        <v>1224</v>
      </c>
      <c r="E1952" s="50">
        <v>11.1</v>
      </c>
      <c r="F1952" s="50">
        <v>0</v>
      </c>
      <c r="G1952" s="50">
        <v>31</v>
      </c>
      <c r="H1952" s="50">
        <v>1</v>
      </c>
      <c r="I1952" s="53">
        <f>IF(E1952&gt;0,TIME(F1952,G1952,H1952),"")</f>
        <v>2.1539351851851851E-2</v>
      </c>
      <c r="J1952" s="54">
        <f>IF(E1952&gt;0,TIME(F1952,G1952,H1952)/E1952,"")</f>
        <v>1.9404821488154822E-3</v>
      </c>
      <c r="K1952" s="50" t="s">
        <v>921</v>
      </c>
      <c r="L1952" s="50" t="s">
        <v>1132</v>
      </c>
      <c r="M1952" s="55">
        <f>IF(D1952&gt;0,0.0416666666666667/J1952,"")</f>
        <v>21.472326706072021</v>
      </c>
      <c r="N1952" s="50">
        <v>0</v>
      </c>
      <c r="O1952" s="50" t="s">
        <v>253</v>
      </c>
      <c r="P1952" s="143"/>
      <c r="Q1952" s="151">
        <f>IF("1-Swim"=D1952,J1952*2.4,IF("2-Bike"=D1952,J1952*112,IF("3-Run"=D1952,J1952*26.2,0)))</f>
        <v>0.21733400066733399</v>
      </c>
      <c r="R1952" s="151">
        <f>Q1952/2</f>
        <v>0.108667000333667</v>
      </c>
      <c r="S1952" s="53">
        <f>J1952*26.2</f>
        <v>5.0840632298965634E-2</v>
      </c>
      <c r="T1952" s="53">
        <f>(J1952+0.0013889)*26.2</f>
        <v>8.7229812298965634E-2</v>
      </c>
      <c r="U1952" s="53">
        <f>S1952/2</f>
        <v>2.5420316149482817E-2</v>
      </c>
      <c r="V1952" s="53">
        <f>T1952/2</f>
        <v>4.3614906149482817E-2</v>
      </c>
      <c r="W1952" s="50">
        <f>RANK(J1952,J:J,1)</f>
        <v>117</v>
      </c>
      <c r="X1952" s="50">
        <f>YEAR(B1952)</f>
        <v>2013</v>
      </c>
      <c r="Y1952" s="50">
        <f>MONTH(B1952)</f>
        <v>4</v>
      </c>
      <c r="Z1952" s="56">
        <f>X1952*100+Y1952</f>
        <v>201304</v>
      </c>
      <c r="AA1952" s="56">
        <f>WEEKNUM(B1952,1)</f>
        <v>17</v>
      </c>
      <c r="AB1952" s="58">
        <f>IF(ISBLANK(B1952)," ",MAX(B1952-B1951-1,0))</f>
        <v>0</v>
      </c>
      <c r="AC1952" s="56">
        <f>DAY(B1952)</f>
        <v>23</v>
      </c>
      <c r="AD1952" s="53">
        <f>U1952+V1952</f>
        <v>6.9035222298965637E-2</v>
      </c>
      <c r="AE1952" s="56">
        <f>IF("1-Swim"=D1952,E1952*46.7,IF("2-Bike"=D1952,E1952,IF("3-Run"=D1952,E1952*4.27,0)))</f>
        <v>11.1</v>
      </c>
    </row>
    <row r="1953" spans="1:31" x14ac:dyDescent="0.25">
      <c r="A1953" s="50">
        <v>1952</v>
      </c>
      <c r="B1953" s="51">
        <v>41389</v>
      </c>
      <c r="C1953" s="75">
        <f>B1953</f>
        <v>41389</v>
      </c>
      <c r="D1953" s="50" t="s">
        <v>1225</v>
      </c>
      <c r="E1953" s="50">
        <v>1.05</v>
      </c>
      <c r="F1953" s="50">
        <v>0</v>
      </c>
      <c r="G1953" s="50">
        <v>36</v>
      </c>
      <c r="H1953" s="50">
        <v>1</v>
      </c>
      <c r="I1953" s="53">
        <f>IF(E1953&gt;0,TIME(F1953,G1953,H1953),"")</f>
        <v>2.5011574074074075E-2</v>
      </c>
      <c r="J1953" s="54">
        <f>IF(E1953&gt;0,TIME(F1953,G1953,H1953)/E1953,"")</f>
        <v>2.3820546737213403E-2</v>
      </c>
      <c r="K1953" s="50" t="s">
        <v>1155</v>
      </c>
      <c r="L1953" s="50" t="s">
        <v>1156</v>
      </c>
      <c r="M1953" s="55">
        <f>IF(D1953&gt;0,0.0416666666666667/J1953,"")</f>
        <v>1.7491901897269797</v>
      </c>
      <c r="N1953" s="50">
        <v>0</v>
      </c>
      <c r="O1953" s="50" t="s">
        <v>253</v>
      </c>
      <c r="P1953" s="50" t="s">
        <v>1157</v>
      </c>
      <c r="Q1953" s="151">
        <f>IF("1-Swim"=D1953,J1953*2.4,IF("2-Bike"=D1953,J1953*112,IF("3-Run"=D1953,J1953*26.2,0)))</f>
        <v>5.7169312169312161E-2</v>
      </c>
      <c r="R1953" s="151">
        <f>Q1953/2</f>
        <v>2.8584656084656081E-2</v>
      </c>
      <c r="S1953" s="53">
        <f>J1953*26.2</f>
        <v>0.62409832451499114</v>
      </c>
      <c r="T1953" s="53">
        <f>(J1953+0.0013889)*26.2</f>
        <v>0.66048750451499105</v>
      </c>
      <c r="U1953" s="53">
        <f>S1953/2</f>
        <v>0.31204916225749557</v>
      </c>
      <c r="V1953" s="53">
        <f>T1953/2</f>
        <v>0.33024375225749553</v>
      </c>
      <c r="W1953" s="50">
        <f>RANK(J1953,J:J,1)</f>
        <v>3120</v>
      </c>
      <c r="X1953" s="50">
        <f>YEAR(B1953)</f>
        <v>2013</v>
      </c>
      <c r="Y1953" s="50">
        <f>MONTH(B1953)</f>
        <v>4</v>
      </c>
      <c r="Z1953" s="56">
        <f>X1953*100+Y1953</f>
        <v>201304</v>
      </c>
      <c r="AA1953" s="56">
        <f>WEEKNUM(B1953,1)</f>
        <v>17</v>
      </c>
      <c r="AB1953" s="58">
        <f>IF(ISBLANK(B1953)," ",MAX(B1953-B1952-1,0))</f>
        <v>1</v>
      </c>
      <c r="AC1953" s="56">
        <f>DAY(B1953)</f>
        <v>25</v>
      </c>
      <c r="AD1953" s="53">
        <f>U1953+V1953</f>
        <v>0.64229291451499115</v>
      </c>
      <c r="AE1953" s="56">
        <f>IF("1-Swim"=D1953,E1953*46.7,IF("2-Bike"=D1953,E1953,IF("3-Run"=D1953,E1953*4.27,0)))</f>
        <v>49.035000000000004</v>
      </c>
    </row>
    <row r="1954" spans="1:31" x14ac:dyDescent="0.25">
      <c r="A1954" s="50">
        <v>1953</v>
      </c>
      <c r="B1954" s="51">
        <v>41390</v>
      </c>
      <c r="C1954" s="75">
        <f>B1954</f>
        <v>41390</v>
      </c>
      <c r="D1954" s="50" t="s">
        <v>1223</v>
      </c>
      <c r="E1954" s="50">
        <v>3.1</v>
      </c>
      <c r="F1954" s="50">
        <v>0</v>
      </c>
      <c r="G1954" s="50">
        <v>26</v>
      </c>
      <c r="H1954" s="50">
        <v>4</v>
      </c>
      <c r="I1954" s="53">
        <f>IF(E1954&gt;0,TIME(F1954,G1954,H1954),"")</f>
        <v>1.8101851851851852E-2</v>
      </c>
      <c r="J1954" s="54">
        <f>IF(E1954&gt;0,TIME(F1954,G1954,H1954)/E1954,"")</f>
        <v>5.8393070489844677E-3</v>
      </c>
      <c r="K1954" s="50" t="s">
        <v>1143</v>
      </c>
      <c r="L1954" s="50" t="s">
        <v>927</v>
      </c>
      <c r="M1954" s="55">
        <f>IF(D1954&gt;0,0.0416666666666667/J1954,"")</f>
        <v>7.1355498721227688</v>
      </c>
      <c r="N1954" s="50">
        <v>0</v>
      </c>
      <c r="O1954" s="50" t="s">
        <v>198</v>
      </c>
      <c r="Q1954" s="151">
        <f>IF("1-Swim"=D1954,J1954*2.4,IF("2-Bike"=D1954,J1954*112,IF("3-Run"=D1954,J1954*26.2,0)))</f>
        <v>0.15298984468339305</v>
      </c>
      <c r="R1954" s="151">
        <f>Q1954/2</f>
        <v>7.6494922341696525E-2</v>
      </c>
      <c r="S1954" s="53">
        <f>J1954*26.2</f>
        <v>0.15298984468339305</v>
      </c>
      <c r="T1954" s="53">
        <f>(J1954+0.0013889)*26.2</f>
        <v>0.18937902468339304</v>
      </c>
      <c r="U1954" s="53">
        <f>S1954/2</f>
        <v>7.6494922341696525E-2</v>
      </c>
      <c r="V1954" s="53">
        <f>T1954/2</f>
        <v>9.4689512341696522E-2</v>
      </c>
      <c r="W1954" s="50">
        <f>RANK(J1954,J:J,1)</f>
        <v>791</v>
      </c>
      <c r="X1954" s="50">
        <f>YEAR(B1954)</f>
        <v>2013</v>
      </c>
      <c r="Y1954" s="50">
        <f>MONTH(B1954)</f>
        <v>4</v>
      </c>
      <c r="Z1954" s="56">
        <f>X1954*100+Y1954</f>
        <v>201304</v>
      </c>
      <c r="AA1954" s="56">
        <f>WEEKNUM(B1954,1)</f>
        <v>17</v>
      </c>
      <c r="AB1954" s="58">
        <f>IF(ISBLANK(B1954)," ",MAX(B1954-B1953-1,0))</f>
        <v>0</v>
      </c>
      <c r="AC1954" s="56">
        <f>DAY(B1954)</f>
        <v>26</v>
      </c>
      <c r="AD1954" s="53">
        <f>U1954+V1954</f>
        <v>0.17118443468339306</v>
      </c>
      <c r="AE1954" s="56">
        <f>IF("1-Swim"=D1954,E1954*46.7,IF("2-Bike"=D1954,E1954,IF("3-Run"=D1954,E1954*4.27,0)))</f>
        <v>13.236999999999998</v>
      </c>
    </row>
    <row r="1955" spans="1:31" x14ac:dyDescent="0.25">
      <c r="A1955" s="50">
        <v>1954</v>
      </c>
      <c r="B1955" s="51">
        <v>41392</v>
      </c>
      <c r="C1955" s="75">
        <f>B1955</f>
        <v>41392</v>
      </c>
      <c r="D1955" s="50" t="s">
        <v>1224</v>
      </c>
      <c r="E1955" s="50">
        <v>56.5</v>
      </c>
      <c r="F1955" s="50">
        <v>3</v>
      </c>
      <c r="G1955" s="50">
        <v>49</v>
      </c>
      <c r="H1955" s="50">
        <v>10</v>
      </c>
      <c r="I1955" s="53">
        <f>IF(E1955&gt;0,TIME(F1955,G1955,H1955),"")</f>
        <v>0.15914351851851852</v>
      </c>
      <c r="J1955" s="54">
        <f>IF(E1955&gt;0,TIME(F1955,G1955,H1955)/E1955,"")</f>
        <v>2.8166994428056374E-3</v>
      </c>
      <c r="K1955" s="50" t="s">
        <v>930</v>
      </c>
      <c r="L1955" s="50" t="s">
        <v>1160</v>
      </c>
      <c r="M1955" s="55">
        <f>IF(D1955&gt;0,0.0416666666666667/J1955,"")</f>
        <v>14.792727272727285</v>
      </c>
      <c r="N1955" s="50">
        <v>0</v>
      </c>
      <c r="O1955" s="50" t="s">
        <v>255</v>
      </c>
      <c r="Q1955" s="151">
        <f>IF("1-Swim"=D1955,J1955*2.4,IF("2-Bike"=D1955,J1955*112,IF("3-Run"=D1955,J1955*26.2,0)))</f>
        <v>0.31547033759423138</v>
      </c>
      <c r="R1955" s="151">
        <f>Q1955/2</f>
        <v>0.15773516879711569</v>
      </c>
      <c r="S1955" s="53">
        <f>J1955*26.2</f>
        <v>7.3797525401507705E-2</v>
      </c>
      <c r="T1955" s="53">
        <f>(J1955+0.0013889)*26.2</f>
        <v>0.1101867054015077</v>
      </c>
      <c r="U1955" s="53">
        <f>S1955/2</f>
        <v>3.6898762700753852E-2</v>
      </c>
      <c r="V1955" s="53">
        <f>T1955/2</f>
        <v>5.5093352700753849E-2</v>
      </c>
      <c r="W1955" s="50">
        <f>RANK(J1955,J:J,1)</f>
        <v>494</v>
      </c>
      <c r="X1955" s="50">
        <f>YEAR(B1955)</f>
        <v>2013</v>
      </c>
      <c r="Y1955" s="50">
        <f>MONTH(B1955)</f>
        <v>4</v>
      </c>
      <c r="Z1955" s="56">
        <f>X1955*100+Y1955</f>
        <v>201304</v>
      </c>
      <c r="AA1955" s="56">
        <f>WEEKNUM(B1955,1)</f>
        <v>18</v>
      </c>
      <c r="AB1955" s="58">
        <f>IF(ISBLANK(B1955)," ",MAX(B1955-B1954-1,0))</f>
        <v>1</v>
      </c>
      <c r="AC1955" s="56">
        <f>DAY(B1955)</f>
        <v>28</v>
      </c>
      <c r="AD1955" s="53">
        <f>U1955+V1955</f>
        <v>9.1992115401507701E-2</v>
      </c>
      <c r="AE1955" s="56">
        <f>IF("1-Swim"=D1955,E1955*46.7,IF("2-Bike"=D1955,E1955,IF("3-Run"=D1955,E1955*4.27,0)))</f>
        <v>56.5</v>
      </c>
    </row>
    <row r="1956" spans="1:31" x14ac:dyDescent="0.25">
      <c r="A1956" s="50">
        <v>1955</v>
      </c>
      <c r="B1956" s="51">
        <v>41393</v>
      </c>
      <c r="C1956" s="75">
        <f>B1956</f>
        <v>41393</v>
      </c>
      <c r="D1956" s="50" t="s">
        <v>1223</v>
      </c>
      <c r="E1956" s="50">
        <v>3</v>
      </c>
      <c r="F1956" s="50">
        <v>0</v>
      </c>
      <c r="G1956" s="50">
        <v>28</v>
      </c>
      <c r="H1956" s="50">
        <v>0</v>
      </c>
      <c r="I1956" s="53">
        <f>IF(E1956&gt;0,TIME(F1956,G1956,H1956),"")</f>
        <v>1.9444444444444445E-2</v>
      </c>
      <c r="J1956" s="54">
        <f>IF(E1956&gt;0,TIME(F1956,G1956,H1956)/E1956,"")</f>
        <v>6.4814814814814813E-3</v>
      </c>
      <c r="K1956" s="50" t="s">
        <v>1143</v>
      </c>
      <c r="L1956" s="50" t="s">
        <v>1048</v>
      </c>
      <c r="M1956" s="55">
        <f>IF(D1956&gt;0,0.0416666666666667/J1956,"")</f>
        <v>6.4285714285714342</v>
      </c>
      <c r="N1956" s="50">
        <v>0</v>
      </c>
      <c r="O1956" s="50" t="s">
        <v>253</v>
      </c>
      <c r="P1956" s="50" t="s">
        <v>1161</v>
      </c>
      <c r="Q1956" s="151">
        <f>IF("1-Swim"=D1956,J1956*2.4,IF("2-Bike"=D1956,J1956*112,IF("3-Run"=D1956,J1956*26.2,0)))</f>
        <v>0.16981481481481481</v>
      </c>
      <c r="R1956" s="151">
        <f>Q1956/2</f>
        <v>8.4907407407407404E-2</v>
      </c>
      <c r="S1956" s="53">
        <f>J1956*26.2</f>
        <v>0.16981481481481481</v>
      </c>
      <c r="T1956" s="53">
        <f>(J1956+0.0013889)*26.2</f>
        <v>0.2062039948148148</v>
      </c>
      <c r="U1956" s="53">
        <f>S1956/2</f>
        <v>8.4907407407407404E-2</v>
      </c>
      <c r="V1956" s="53">
        <f>T1956/2</f>
        <v>0.1031019974074074</v>
      </c>
      <c r="W1956" s="50">
        <f>RANK(J1956,J:J,1)</f>
        <v>999</v>
      </c>
      <c r="X1956" s="50">
        <f>YEAR(B1956)</f>
        <v>2013</v>
      </c>
      <c r="Y1956" s="50">
        <f>MONTH(B1956)</f>
        <v>4</v>
      </c>
      <c r="Z1956" s="56">
        <f>X1956*100+Y1956</f>
        <v>201304</v>
      </c>
      <c r="AA1956" s="56">
        <f>WEEKNUM(B1956,1)</f>
        <v>18</v>
      </c>
      <c r="AB1956" s="58">
        <f>IF(ISBLANK(B1956)," ",MAX(B1956-B1955-1,0))</f>
        <v>0</v>
      </c>
      <c r="AC1956" s="56">
        <f>DAY(B1956)</f>
        <v>29</v>
      </c>
      <c r="AD1956" s="53">
        <f>U1956+V1956</f>
        <v>0.18800940481481482</v>
      </c>
      <c r="AE1956" s="56">
        <f>IF("1-Swim"=D1956,E1956*46.7,IF("2-Bike"=D1956,E1956,IF("3-Run"=D1956,E1956*4.27,0)))</f>
        <v>12.809999999999999</v>
      </c>
    </row>
    <row r="1957" spans="1:31" x14ac:dyDescent="0.25">
      <c r="A1957" s="50">
        <v>1956</v>
      </c>
      <c r="B1957" s="51">
        <v>41394</v>
      </c>
      <c r="C1957" s="75">
        <f>B1957</f>
        <v>41394</v>
      </c>
      <c r="D1957" s="50" t="s">
        <v>1224</v>
      </c>
      <c r="E1957" s="50">
        <v>9.7100000000000009</v>
      </c>
      <c r="F1957" s="50">
        <v>0</v>
      </c>
      <c r="G1957" s="50">
        <v>27</v>
      </c>
      <c r="H1957" s="50">
        <v>19</v>
      </c>
      <c r="I1957" s="53">
        <f>IF(E1957&gt;0,TIME(F1957,G1957,H1957),"")</f>
        <v>1.8969907407407408E-2</v>
      </c>
      <c r="J1957" s="54">
        <f>IF(E1957&gt;0,TIME(F1957,G1957,H1957)/E1957,"")</f>
        <v>1.9536464889194031E-3</v>
      </c>
      <c r="K1957" s="50" t="s">
        <v>921</v>
      </c>
      <c r="L1957" s="50" t="s">
        <v>1132</v>
      </c>
      <c r="M1957" s="55">
        <f>IF(D1957&gt;0,0.0416666666666667/J1957,"")</f>
        <v>21.32763880414889</v>
      </c>
      <c r="N1957" s="50">
        <v>0</v>
      </c>
      <c r="O1957" s="50" t="s">
        <v>253</v>
      </c>
      <c r="Q1957" s="151">
        <f>IF("1-Swim"=D1957,J1957*2.4,IF("2-Bike"=D1957,J1957*112,IF("3-Run"=D1957,J1957*26.2,0)))</f>
        <v>0.21880840675897315</v>
      </c>
      <c r="R1957" s="151">
        <f>Q1957/2</f>
        <v>0.10940420337948657</v>
      </c>
      <c r="S1957" s="53">
        <f>J1957*26.2</f>
        <v>5.1185538009688357E-2</v>
      </c>
      <c r="T1957" s="53">
        <f>(J1957+0.0013889)*26.2</f>
        <v>8.7574718009688357E-2</v>
      </c>
      <c r="U1957" s="53">
        <f>S1957/2</f>
        <v>2.5592769004844178E-2</v>
      </c>
      <c r="V1957" s="53">
        <f>T1957/2</f>
        <v>4.3787359004844179E-2</v>
      </c>
      <c r="W1957" s="50">
        <f>RANK(J1957,J:J,1)</f>
        <v>130</v>
      </c>
      <c r="X1957" s="50">
        <f>YEAR(B1957)</f>
        <v>2013</v>
      </c>
      <c r="Y1957" s="50">
        <f>MONTH(B1957)</f>
        <v>4</v>
      </c>
      <c r="Z1957" s="56">
        <f>X1957*100+Y1957</f>
        <v>201304</v>
      </c>
      <c r="AA1957" s="56">
        <f>WEEKNUM(B1957,1)</f>
        <v>18</v>
      </c>
      <c r="AB1957" s="58">
        <f>IF(ISBLANK(B1957)," ",MAX(B1957-B1956-1,0))</f>
        <v>0</v>
      </c>
      <c r="AC1957" s="56">
        <f>DAY(B1957)</f>
        <v>30</v>
      </c>
      <c r="AD1957" s="53">
        <f>U1957+V1957</f>
        <v>6.938012800968836E-2</v>
      </c>
      <c r="AE1957" s="56">
        <f>IF("1-Swim"=D1957,E1957*46.7,IF("2-Bike"=D1957,E1957,IF("3-Run"=D1957,E1957*4.27,0)))</f>
        <v>9.7100000000000009</v>
      </c>
    </row>
    <row r="1958" spans="1:31" x14ac:dyDescent="0.25">
      <c r="A1958" s="50">
        <v>1957</v>
      </c>
      <c r="B1958" s="51">
        <v>41395</v>
      </c>
      <c r="C1958" s="75">
        <f>B1958</f>
        <v>41395</v>
      </c>
      <c r="D1958" s="50" t="s">
        <v>1225</v>
      </c>
      <c r="E1958" s="50">
        <v>1.25</v>
      </c>
      <c r="F1958" s="50">
        <v>0</v>
      </c>
      <c r="G1958" s="50">
        <v>44</v>
      </c>
      <c r="H1958" s="50">
        <v>32</v>
      </c>
      <c r="I1958" s="53">
        <f>IF(E1958&gt;0,TIME(F1958,G1958,H1958),"")</f>
        <v>3.0925925925925926E-2</v>
      </c>
      <c r="J1958" s="54">
        <f>IF(E1958&gt;0,TIME(F1958,G1958,H1958)/E1958,"")</f>
        <v>2.474074074074074E-2</v>
      </c>
      <c r="K1958" s="50" t="s">
        <v>1155</v>
      </c>
      <c r="L1958" s="50" t="s">
        <v>1156</v>
      </c>
      <c r="M1958" s="55">
        <f>IF(D1958&gt;0,0.0416666666666667/J1958,"")</f>
        <v>1.6841317365269475</v>
      </c>
      <c r="N1958" s="50">
        <v>0</v>
      </c>
      <c r="O1958" s="50" t="s">
        <v>253</v>
      </c>
      <c r="P1958" s="143" t="s">
        <v>1162</v>
      </c>
      <c r="Q1958" s="151">
        <f>IF("1-Swim"=D1958,J1958*2.4,IF("2-Bike"=D1958,J1958*112,IF("3-Run"=D1958,J1958*26.2,0)))</f>
        <v>5.9377777777777772E-2</v>
      </c>
      <c r="R1958" s="151">
        <f>Q1958/2</f>
        <v>2.9688888888888886E-2</v>
      </c>
      <c r="S1958" s="53">
        <f>J1958*26.2</f>
        <v>0.64820740740740734</v>
      </c>
      <c r="T1958" s="53">
        <f>(J1958+0.0013889)*26.2</f>
        <v>0.68459658740740736</v>
      </c>
      <c r="U1958" s="53">
        <f>S1958/2</f>
        <v>0.32410370370370367</v>
      </c>
      <c r="V1958" s="53">
        <f>T1958/2</f>
        <v>0.34229829370370368</v>
      </c>
      <c r="W1958" s="50">
        <f>RANK(J1958,J:J,1)</f>
        <v>3171</v>
      </c>
      <c r="X1958" s="50">
        <f>YEAR(B1958)</f>
        <v>2013</v>
      </c>
      <c r="Y1958" s="50">
        <f>MONTH(B1958)</f>
        <v>5</v>
      </c>
      <c r="Z1958" s="56">
        <f>X1958*100+Y1958</f>
        <v>201305</v>
      </c>
      <c r="AA1958" s="56">
        <f>WEEKNUM(B1958,1)</f>
        <v>18</v>
      </c>
      <c r="AB1958" s="58">
        <f>IF(ISBLANK(B1958)," ",MAX(B1958-B1957-1,0))</f>
        <v>0</v>
      </c>
      <c r="AC1958" s="56">
        <f>DAY(B1958)</f>
        <v>1</v>
      </c>
      <c r="AD1958" s="53">
        <f>U1958+V1958</f>
        <v>0.66640199740740735</v>
      </c>
      <c r="AE1958" s="56">
        <f>IF("1-Swim"=D1958,E1958*46.7,IF("2-Bike"=D1958,E1958,IF("3-Run"=D1958,E1958*4.27,0)))</f>
        <v>58.375</v>
      </c>
    </row>
    <row r="1959" spans="1:31" x14ac:dyDescent="0.25">
      <c r="A1959" s="50">
        <v>1958</v>
      </c>
      <c r="B1959" s="51">
        <v>41396</v>
      </c>
      <c r="C1959" s="75">
        <f>B1959</f>
        <v>41396</v>
      </c>
      <c r="D1959" s="50" t="s">
        <v>1223</v>
      </c>
      <c r="E1959" s="50">
        <v>3.85</v>
      </c>
      <c r="F1959" s="50">
        <v>0</v>
      </c>
      <c r="G1959" s="50">
        <v>38</v>
      </c>
      <c r="H1959" s="50">
        <v>28</v>
      </c>
      <c r="I1959" s="53">
        <f>IF(E1959&gt;0,TIME(F1959,G1959,H1959),"")</f>
        <v>2.6712962962962966E-2</v>
      </c>
      <c r="J1959" s="54">
        <f>IF(E1959&gt;0,TIME(F1959,G1959,H1959)/E1959,"")</f>
        <v>6.938431938431939E-3</v>
      </c>
      <c r="K1959" s="50" t="s">
        <v>1063</v>
      </c>
      <c r="L1959" s="50" t="s">
        <v>935</v>
      </c>
      <c r="M1959" s="55">
        <f>IF(D1959&gt;0,0.0416666666666667/J1959,"")</f>
        <v>6.0051993067591027</v>
      </c>
      <c r="N1959" s="50">
        <v>0</v>
      </c>
      <c r="O1959" s="50" t="s">
        <v>255</v>
      </c>
      <c r="Q1959" s="151">
        <f>IF("1-Swim"=D1959,J1959*2.4,IF("2-Bike"=D1959,J1959*112,IF("3-Run"=D1959,J1959*26.2,0)))</f>
        <v>0.1817869167869168</v>
      </c>
      <c r="R1959" s="151">
        <f>Q1959/2</f>
        <v>9.0893458393458401E-2</v>
      </c>
      <c r="S1959" s="53">
        <f>J1959*26.2</f>
        <v>0.1817869167869168</v>
      </c>
      <c r="T1959" s="53">
        <f>(J1959+0.0013889)*26.2</f>
        <v>0.21817609678691677</v>
      </c>
      <c r="U1959" s="53">
        <f>S1959/2</f>
        <v>9.0893458393458401E-2</v>
      </c>
      <c r="V1959" s="53">
        <f>T1959/2</f>
        <v>0.10908804839345838</v>
      </c>
      <c r="W1959" s="50">
        <f>RANK(J1959,J:J,1)</f>
        <v>1475</v>
      </c>
      <c r="X1959" s="50">
        <f>YEAR(B1959)</f>
        <v>2013</v>
      </c>
      <c r="Y1959" s="50">
        <f>MONTH(B1959)</f>
        <v>5</v>
      </c>
      <c r="Z1959" s="56">
        <f>X1959*100+Y1959</f>
        <v>201305</v>
      </c>
      <c r="AA1959" s="56">
        <f>WEEKNUM(B1959,1)</f>
        <v>18</v>
      </c>
      <c r="AB1959" s="58">
        <f>IF(ISBLANK(B1959)," ",MAX(B1959-B1958-1,0))</f>
        <v>0</v>
      </c>
      <c r="AC1959" s="56">
        <f>DAY(B1959)</f>
        <v>2</v>
      </c>
      <c r="AD1959" s="53">
        <f>U1959+V1959</f>
        <v>0.19998150678691679</v>
      </c>
      <c r="AE1959" s="56">
        <f>IF("1-Swim"=D1959,E1959*46.7,IF("2-Bike"=D1959,E1959,IF("3-Run"=D1959,E1959*4.27,0)))</f>
        <v>16.439499999999999</v>
      </c>
    </row>
    <row r="1960" spans="1:31" x14ac:dyDescent="0.25">
      <c r="A1960" s="50">
        <v>1959</v>
      </c>
      <c r="B1960" s="51">
        <v>41397</v>
      </c>
      <c r="C1960" s="75">
        <f>B1960</f>
        <v>41397</v>
      </c>
      <c r="D1960" s="50" t="s">
        <v>1223</v>
      </c>
      <c r="E1960" s="50">
        <v>7.9</v>
      </c>
      <c r="F1960" s="50">
        <v>1</v>
      </c>
      <c r="G1960" s="50">
        <v>8</v>
      </c>
      <c r="H1960" s="50">
        <v>1</v>
      </c>
      <c r="I1960" s="53">
        <f>IF(E1960&gt;0,TIME(F1960,G1960,H1960),"")</f>
        <v>4.7233796296296295E-2</v>
      </c>
      <c r="J1960" s="54">
        <f>IF(E1960&gt;0,TIME(F1960,G1960,H1960)/E1960,"")</f>
        <v>5.9789615564932019E-3</v>
      </c>
      <c r="K1960" s="50" t="s">
        <v>1143</v>
      </c>
      <c r="L1960" s="50" t="s">
        <v>1164</v>
      </c>
      <c r="M1960" s="55">
        <f>IF(D1960&gt;0,0.0416666666666667/J1960,"")</f>
        <v>6.9688801764273522</v>
      </c>
      <c r="N1960" s="50">
        <v>0</v>
      </c>
      <c r="O1960" s="50" t="s">
        <v>198</v>
      </c>
      <c r="P1960" s="50" t="s">
        <v>1167</v>
      </c>
      <c r="Q1960" s="151">
        <f>IF("1-Swim"=D1960,J1960*2.4,IF("2-Bike"=D1960,J1960*112,IF("3-Run"=D1960,J1960*26.2,0)))</f>
        <v>0.15664879278012189</v>
      </c>
      <c r="R1960" s="151">
        <f>Q1960/2</f>
        <v>7.8324396390060946E-2</v>
      </c>
      <c r="S1960" s="53">
        <f>J1960*26.2</f>
        <v>0.15664879278012189</v>
      </c>
      <c r="T1960" s="53">
        <f>(J1960+0.0013889)*26.2</f>
        <v>0.19303797278012189</v>
      </c>
      <c r="U1960" s="53">
        <f>S1960/2</f>
        <v>7.8324396390060946E-2</v>
      </c>
      <c r="V1960" s="53">
        <f>T1960/2</f>
        <v>9.6518986390060943E-2</v>
      </c>
      <c r="W1960" s="50">
        <f>RANK(J1960,J:J,1)</f>
        <v>812</v>
      </c>
      <c r="X1960" s="50">
        <f>YEAR(B1960)</f>
        <v>2013</v>
      </c>
      <c r="Y1960" s="50">
        <f>MONTH(B1960)</f>
        <v>5</v>
      </c>
      <c r="Z1960" s="56">
        <f>X1960*100+Y1960</f>
        <v>201305</v>
      </c>
      <c r="AA1960" s="56">
        <f>WEEKNUM(B1960,1)</f>
        <v>18</v>
      </c>
      <c r="AB1960" s="58">
        <f>IF(ISBLANK(B1960)," ",MAX(B1960-B1959-1,0))</f>
        <v>0</v>
      </c>
      <c r="AC1960" s="56">
        <f>DAY(B1960)</f>
        <v>3</v>
      </c>
      <c r="AD1960" s="53">
        <f>U1960+V1960</f>
        <v>0.1748433827801219</v>
      </c>
      <c r="AE1960" s="56">
        <f>IF("1-Swim"=D1960,E1960*46.7,IF("2-Bike"=D1960,E1960,IF("3-Run"=D1960,E1960*4.27,0)))</f>
        <v>33.732999999999997</v>
      </c>
    </row>
    <row r="1961" spans="1:31" x14ac:dyDescent="0.25">
      <c r="A1961" s="50">
        <v>1960</v>
      </c>
      <c r="B1961" s="51">
        <v>41397</v>
      </c>
      <c r="C1961" s="75">
        <f>B1961</f>
        <v>41397</v>
      </c>
      <c r="D1961" s="50" t="s">
        <v>1223</v>
      </c>
      <c r="E1961" s="50">
        <v>3.92</v>
      </c>
      <c r="F1961" s="50">
        <v>0</v>
      </c>
      <c r="G1961" s="50">
        <v>32</v>
      </c>
      <c r="H1961" s="50">
        <v>55</v>
      </c>
      <c r="I1961" s="53">
        <f>IF(E1961&gt;0,TIME(F1961,G1961,H1961),"")</f>
        <v>2.2858796296296294E-2</v>
      </c>
      <c r="J1961" s="54">
        <f>IF(E1961&gt;0,TIME(F1961,G1961,H1961)/E1961,"")</f>
        <v>5.8313255857898707E-3</v>
      </c>
      <c r="K1961" s="50" t="s">
        <v>1143</v>
      </c>
      <c r="L1961" s="50" t="s">
        <v>1165</v>
      </c>
      <c r="M1961" s="55">
        <f>IF(D1961&gt;0,0.0416666666666667/J1961,"")</f>
        <v>7.145316455696209</v>
      </c>
      <c r="N1961" s="50">
        <v>0</v>
      </c>
      <c r="O1961" s="50" t="s">
        <v>198</v>
      </c>
      <c r="P1961" s="143" t="s">
        <v>1166</v>
      </c>
      <c r="Q1961" s="151">
        <f>IF("1-Swim"=D1961,J1961*2.4,IF("2-Bike"=D1961,J1961*112,IF("3-Run"=D1961,J1961*26.2,0)))</f>
        <v>0.1527807303476946</v>
      </c>
      <c r="R1961" s="151">
        <f>Q1961/2</f>
        <v>7.6390365173847299E-2</v>
      </c>
      <c r="S1961" s="53">
        <f>J1961*26.2</f>
        <v>0.1527807303476946</v>
      </c>
      <c r="T1961" s="53">
        <f>(J1961+0.0013889)*26.2</f>
        <v>0.18916991034769462</v>
      </c>
      <c r="U1961" s="53">
        <f>S1961/2</f>
        <v>7.6390365173847299E-2</v>
      </c>
      <c r="V1961" s="53">
        <f>T1961/2</f>
        <v>9.458495517384731E-2</v>
      </c>
      <c r="W1961" s="50">
        <f>RANK(J1961,J:J,1)</f>
        <v>789</v>
      </c>
      <c r="X1961" s="50">
        <f>YEAR(B1961)</f>
        <v>2013</v>
      </c>
      <c r="Y1961" s="50">
        <f>MONTH(B1961)</f>
        <v>5</v>
      </c>
      <c r="Z1961" s="56">
        <f>X1961*100+Y1961</f>
        <v>201305</v>
      </c>
      <c r="AA1961" s="56">
        <f>WEEKNUM(B1961,1)</f>
        <v>18</v>
      </c>
      <c r="AB1961" s="58">
        <f>IF(ISBLANK(B1961)," ",MAX(B1961-B1960-1,0))</f>
        <v>0</v>
      </c>
      <c r="AC1961" s="56">
        <f>DAY(B1961)</f>
        <v>3</v>
      </c>
      <c r="AD1961" s="53">
        <f>U1961+V1961</f>
        <v>0.17097532034769461</v>
      </c>
      <c r="AE1961" s="56">
        <f>IF("1-Swim"=D1961,E1961*46.7,IF("2-Bike"=D1961,E1961,IF("3-Run"=D1961,E1961*4.27,0)))</f>
        <v>16.738399999999999</v>
      </c>
    </row>
    <row r="1962" spans="1:31" x14ac:dyDescent="0.25">
      <c r="A1962" s="50">
        <v>1961</v>
      </c>
      <c r="B1962" s="51">
        <v>41398</v>
      </c>
      <c r="C1962" s="75">
        <f>B1962</f>
        <v>41398</v>
      </c>
      <c r="D1962" s="50" t="s">
        <v>1223</v>
      </c>
      <c r="E1962" s="50">
        <v>5.63</v>
      </c>
      <c r="F1962" s="50">
        <v>0</v>
      </c>
      <c r="G1962" s="50">
        <v>50</v>
      </c>
      <c r="H1962" s="50">
        <v>23</v>
      </c>
      <c r="I1962" s="53">
        <f>IF(E1962&gt;0,TIME(F1962,G1962,H1962),"")</f>
        <v>3.498842592592593E-2</v>
      </c>
      <c r="J1962" s="54">
        <f>IF(E1962&gt;0,TIME(F1962,G1962,H1962)/E1962,"")</f>
        <v>6.2146404841786733E-3</v>
      </c>
      <c r="K1962" s="50" t="s">
        <v>1143</v>
      </c>
      <c r="L1962" s="50" t="s">
        <v>1168</v>
      </c>
      <c r="M1962" s="55">
        <f>IF(D1962&gt;0,0.0416666666666667/J1962,"")</f>
        <v>6.7045980813761208</v>
      </c>
      <c r="N1962" s="50">
        <v>0</v>
      </c>
      <c r="O1962" s="50" t="s">
        <v>198</v>
      </c>
      <c r="P1962" s="143" t="s">
        <v>1169</v>
      </c>
      <c r="Q1962" s="151">
        <f>IF("1-Swim"=D1962,J1962*2.4,IF("2-Bike"=D1962,J1962*112,IF("3-Run"=D1962,J1962*26.2,0)))</f>
        <v>0.16282358068548122</v>
      </c>
      <c r="R1962" s="151">
        <f>Q1962/2</f>
        <v>8.1411790342740611E-2</v>
      </c>
      <c r="S1962" s="53">
        <f>J1962*26.2</f>
        <v>0.16282358068548122</v>
      </c>
      <c r="T1962" s="53">
        <f>(J1962+0.0013889)*26.2</f>
        <v>0.19921276068548124</v>
      </c>
      <c r="U1962" s="53">
        <f>S1962/2</f>
        <v>8.1411790342740611E-2</v>
      </c>
      <c r="V1962" s="53">
        <f>T1962/2</f>
        <v>9.9606380342740622E-2</v>
      </c>
      <c r="W1962" s="50">
        <f>RANK(J1962,J:J,1)</f>
        <v>862</v>
      </c>
      <c r="X1962" s="50">
        <f>YEAR(B1962)</f>
        <v>2013</v>
      </c>
      <c r="Y1962" s="50">
        <f>MONTH(B1962)</f>
        <v>5</v>
      </c>
      <c r="Z1962" s="56">
        <f>X1962*100+Y1962</f>
        <v>201305</v>
      </c>
      <c r="AA1962" s="56">
        <f>WEEKNUM(B1962,1)</f>
        <v>18</v>
      </c>
      <c r="AB1962" s="58">
        <f>IF(ISBLANK(B1962)," ",MAX(B1962-B1961-1,0))</f>
        <v>0</v>
      </c>
      <c r="AC1962" s="56">
        <f>DAY(B1962)</f>
        <v>4</v>
      </c>
      <c r="AD1962" s="53">
        <f>U1962+V1962</f>
        <v>0.18101817068548123</v>
      </c>
      <c r="AE1962" s="56">
        <f>IF("1-Swim"=D1962,E1962*46.7,IF("2-Bike"=D1962,E1962,IF("3-Run"=D1962,E1962*4.27,0)))</f>
        <v>24.040099999999999</v>
      </c>
    </row>
    <row r="1963" spans="1:31" x14ac:dyDescent="0.25">
      <c r="A1963" s="50">
        <v>1962</v>
      </c>
      <c r="B1963" s="51">
        <v>41400</v>
      </c>
      <c r="C1963" s="75">
        <f>B1963</f>
        <v>41400</v>
      </c>
      <c r="D1963" s="50" t="s">
        <v>1223</v>
      </c>
      <c r="E1963" s="50">
        <v>3.37</v>
      </c>
      <c r="F1963" s="50">
        <v>0</v>
      </c>
      <c r="G1963" s="50">
        <v>32</v>
      </c>
      <c r="H1963" s="50">
        <v>50</v>
      </c>
      <c r="I1963" s="53">
        <f>IF(E1963&gt;0,TIME(F1963,G1963,H1963),"")</f>
        <v>2.2800925925925929E-2</v>
      </c>
      <c r="J1963" s="54">
        <f>IF(E1963&gt;0,TIME(F1963,G1963,H1963)/E1963,"")</f>
        <v>6.7658533904824715E-3</v>
      </c>
      <c r="K1963" s="50" t="s">
        <v>1143</v>
      </c>
      <c r="L1963" s="50" t="s">
        <v>1048</v>
      </c>
      <c r="M1963" s="55">
        <f>IF(D1963&gt;0,0.0416666666666667/J1963,"")</f>
        <v>6.1583756345177703</v>
      </c>
      <c r="N1963" s="50">
        <v>0</v>
      </c>
      <c r="O1963" s="50" t="s">
        <v>253</v>
      </c>
      <c r="P1963" s="143" t="s">
        <v>1170</v>
      </c>
      <c r="Q1963" s="151">
        <f>IF("1-Swim"=D1963,J1963*2.4,IF("2-Bike"=D1963,J1963*112,IF("3-Run"=D1963,J1963*26.2,0)))</f>
        <v>0.17726535883064076</v>
      </c>
      <c r="R1963" s="151">
        <f>Q1963/2</f>
        <v>8.8632679415320381E-2</v>
      </c>
      <c r="S1963" s="53">
        <f>J1963*26.2</f>
        <v>0.17726535883064076</v>
      </c>
      <c r="T1963" s="53">
        <f>(J1963+0.0013889)*26.2</f>
        <v>0.21365453883064076</v>
      </c>
      <c r="U1963" s="53">
        <f>S1963/2</f>
        <v>8.8632679415320381E-2</v>
      </c>
      <c r="V1963" s="53">
        <f>T1963/2</f>
        <v>0.10682726941532038</v>
      </c>
      <c r="W1963" s="50">
        <f>RANK(J1963,J:J,1)</f>
        <v>1272</v>
      </c>
      <c r="X1963" s="50">
        <f>YEAR(B1963)</f>
        <v>2013</v>
      </c>
      <c r="Y1963" s="50">
        <f>MONTH(B1963)</f>
        <v>5</v>
      </c>
      <c r="Z1963" s="56">
        <f>X1963*100+Y1963</f>
        <v>201305</v>
      </c>
      <c r="AA1963" s="56">
        <f>WEEKNUM(B1963,1)</f>
        <v>19</v>
      </c>
      <c r="AB1963" s="58">
        <f>IF(ISBLANK(B1963)," ",MAX(B1963-B1962-1,0))</f>
        <v>1</v>
      </c>
      <c r="AC1963" s="56">
        <f>DAY(B1963)</f>
        <v>6</v>
      </c>
      <c r="AD1963" s="53">
        <f>U1963+V1963</f>
        <v>0.19545994883064077</v>
      </c>
      <c r="AE1963" s="56">
        <f>IF("1-Swim"=D1963,E1963*46.7,IF("2-Bike"=D1963,E1963,IF("3-Run"=D1963,E1963*4.27,0)))</f>
        <v>14.389899999999999</v>
      </c>
    </row>
    <row r="1964" spans="1:31" ht="15.75" x14ac:dyDescent="0.3">
      <c r="A1964" s="50">
        <v>1963</v>
      </c>
      <c r="B1964" s="51">
        <v>41401</v>
      </c>
      <c r="C1964" s="75">
        <f>B1964</f>
        <v>41401</v>
      </c>
      <c r="D1964" s="50" t="s">
        <v>1224</v>
      </c>
      <c r="E1964" s="50">
        <v>25.6</v>
      </c>
      <c r="F1964" s="50">
        <v>1</v>
      </c>
      <c r="G1964" s="50">
        <v>45</v>
      </c>
      <c r="H1964" s="50">
        <v>27</v>
      </c>
      <c r="I1964" s="53">
        <f>IF(E1964&gt;0,TIME(F1964,G1964,H1964),"")</f>
        <v>7.3229166666666665E-2</v>
      </c>
      <c r="J1964" s="54">
        <f>IF(E1964&gt;0,TIME(F1964,G1964,H1964)/E1964,"")</f>
        <v>2.8605143229166663E-3</v>
      </c>
      <c r="K1964" s="50" t="s">
        <v>930</v>
      </c>
      <c r="L1964" s="50" t="s">
        <v>1173</v>
      </c>
      <c r="M1964" s="55">
        <f>IF(D1964&gt;0,0.0416666666666667/J1964,"")</f>
        <v>14.566145092460895</v>
      </c>
      <c r="N1964" s="50">
        <v>0</v>
      </c>
      <c r="O1964" s="50" t="s">
        <v>198</v>
      </c>
      <c r="P1964" s="146" t="s">
        <v>1171</v>
      </c>
      <c r="Q1964" s="151">
        <f>IF("1-Swim"=D1964,J1964*2.4,IF("2-Bike"=D1964,J1964*112,IF("3-Run"=D1964,J1964*26.2,0)))</f>
        <v>0.32037760416666661</v>
      </c>
      <c r="R1964" s="151">
        <f>Q1964/2</f>
        <v>0.1601888020833333</v>
      </c>
      <c r="S1964" s="53">
        <f>J1964*26.2</f>
        <v>7.4945475260416658E-2</v>
      </c>
      <c r="T1964" s="53">
        <f>(J1964+0.0013889)*26.2</f>
        <v>0.11133465526041667</v>
      </c>
      <c r="U1964" s="53">
        <f>S1964/2</f>
        <v>3.7472737630208329E-2</v>
      </c>
      <c r="V1964" s="53">
        <f>T1964/2</f>
        <v>5.5667327630208333E-2</v>
      </c>
      <c r="W1964" s="50">
        <f>RANK(J1964,J:J,1)</f>
        <v>515</v>
      </c>
      <c r="X1964" s="50">
        <f>YEAR(B1964)</f>
        <v>2013</v>
      </c>
      <c r="Y1964" s="50">
        <f>MONTH(B1964)</f>
        <v>5</v>
      </c>
      <c r="Z1964" s="56">
        <f>X1964*100+Y1964</f>
        <v>201305</v>
      </c>
      <c r="AA1964" s="56">
        <f>WEEKNUM(B1964,1)</f>
        <v>19</v>
      </c>
      <c r="AB1964" s="58">
        <f>IF(ISBLANK(B1964)," ",MAX(B1964-B1963-1,0))</f>
        <v>0</v>
      </c>
      <c r="AC1964" s="56">
        <f>DAY(B1964)</f>
        <v>7</v>
      </c>
      <c r="AD1964" s="53">
        <f>U1964+V1964</f>
        <v>9.3140065260416655E-2</v>
      </c>
      <c r="AE1964" s="56">
        <f>IF("1-Swim"=D1964,E1964*46.7,IF("2-Bike"=D1964,E1964,IF("3-Run"=D1964,E1964*4.27,0)))</f>
        <v>25.6</v>
      </c>
    </row>
    <row r="1965" spans="1:31" ht="15.75" x14ac:dyDescent="0.3">
      <c r="A1965" s="50">
        <v>1964</v>
      </c>
      <c r="B1965" s="51">
        <v>41401</v>
      </c>
      <c r="C1965" s="75">
        <f>B1965</f>
        <v>41401</v>
      </c>
      <c r="D1965" s="50" t="s">
        <v>1224</v>
      </c>
      <c r="E1965" s="50">
        <v>24.8</v>
      </c>
      <c r="F1965" s="50">
        <v>1</v>
      </c>
      <c r="G1965" s="50">
        <v>55</v>
      </c>
      <c r="H1965" s="50">
        <v>48</v>
      </c>
      <c r="I1965" s="53">
        <f>IF(E1965&gt;0,TIME(F1965,G1965,H1965),"")</f>
        <v>8.0416666666666664E-2</v>
      </c>
      <c r="J1965" s="54">
        <f>IF(E1965&gt;0,TIME(F1965,G1965,H1965)/E1965,"")</f>
        <v>3.2426075268817203E-3</v>
      </c>
      <c r="K1965" s="50" t="s">
        <v>930</v>
      </c>
      <c r="L1965" s="50" t="s">
        <v>1172</v>
      </c>
      <c r="M1965" s="55">
        <f>IF(D1965&gt;0,0.0416666666666667/J1965,"")</f>
        <v>12.849740932642497</v>
      </c>
      <c r="N1965" s="50">
        <v>0</v>
      </c>
      <c r="O1965" s="50" t="s">
        <v>184</v>
      </c>
      <c r="P1965" s="146" t="s">
        <v>1174</v>
      </c>
      <c r="Q1965" s="151">
        <f>IF("1-Swim"=D1965,J1965*2.4,IF("2-Bike"=D1965,J1965*112,IF("3-Run"=D1965,J1965*26.2,0)))</f>
        <v>0.36317204301075268</v>
      </c>
      <c r="R1965" s="151">
        <f>Q1965/2</f>
        <v>0.18158602150537634</v>
      </c>
      <c r="S1965" s="53">
        <f>J1965*26.2</f>
        <v>8.4956317204301066E-2</v>
      </c>
      <c r="T1965" s="53">
        <f>(J1965+0.0013889)*26.2</f>
        <v>0.12134549720430107</v>
      </c>
      <c r="U1965" s="53">
        <f>S1965/2</f>
        <v>4.2478158602150533E-2</v>
      </c>
      <c r="V1965" s="53">
        <f>T1965/2</f>
        <v>6.0672748602150536E-2</v>
      </c>
      <c r="W1965" s="50">
        <f>RANK(J1965,J:J,1)</f>
        <v>668</v>
      </c>
      <c r="X1965" s="50">
        <f>YEAR(B1965)</f>
        <v>2013</v>
      </c>
      <c r="Y1965" s="50">
        <f>MONTH(B1965)</f>
        <v>5</v>
      </c>
      <c r="Z1965" s="56">
        <f>X1965*100+Y1965</f>
        <v>201305</v>
      </c>
      <c r="AA1965" s="56">
        <f>WEEKNUM(B1965,1)</f>
        <v>19</v>
      </c>
      <c r="AB1965" s="58">
        <f>IF(ISBLANK(B1965)," ",MAX(B1965-B1964-1,0))</f>
        <v>0</v>
      </c>
      <c r="AC1965" s="56">
        <f>DAY(B1965)</f>
        <v>7</v>
      </c>
      <c r="AD1965" s="53">
        <f>U1965+V1965</f>
        <v>0.10315090720430106</v>
      </c>
      <c r="AE1965" s="56">
        <f>IF("1-Swim"=D1965,E1965*46.7,IF("2-Bike"=D1965,E1965,IF("3-Run"=D1965,E1965*4.27,0)))</f>
        <v>24.8</v>
      </c>
    </row>
    <row r="1966" spans="1:31" x14ac:dyDescent="0.25">
      <c r="A1966" s="50">
        <v>1965</v>
      </c>
      <c r="B1966" s="51">
        <v>41402</v>
      </c>
      <c r="C1966" s="75">
        <f>B1966</f>
        <v>41402</v>
      </c>
      <c r="D1966" s="50" t="s">
        <v>1225</v>
      </c>
      <c r="E1966" s="50">
        <v>0.65</v>
      </c>
      <c r="F1966" s="50">
        <v>0</v>
      </c>
      <c r="G1966" s="50">
        <v>22</v>
      </c>
      <c r="H1966" s="50">
        <v>18</v>
      </c>
      <c r="I1966" s="53">
        <f>IF(E1966&gt;0,TIME(F1966,G1966,H1966),"")</f>
        <v>1.5486111111111112E-2</v>
      </c>
      <c r="J1966" s="54">
        <f>IF(E1966&gt;0,TIME(F1966,G1966,H1966)/E1966,"")</f>
        <v>2.3824786324786327E-2</v>
      </c>
      <c r="K1966" s="50" t="s">
        <v>1155</v>
      </c>
      <c r="L1966" s="50" t="s">
        <v>1156</v>
      </c>
      <c r="M1966" s="55">
        <f>IF(D1966&gt;0,0.0416666666666667/J1966,"")</f>
        <v>1.7488789237668174</v>
      </c>
      <c r="N1966" s="50">
        <v>0</v>
      </c>
      <c r="O1966" s="50" t="s">
        <v>253</v>
      </c>
      <c r="Q1966" s="151">
        <f>IF("1-Swim"=D1966,J1966*2.4,IF("2-Bike"=D1966,J1966*112,IF("3-Run"=D1966,J1966*26.2,0)))</f>
        <v>5.7179487179487183E-2</v>
      </c>
      <c r="R1966" s="151">
        <f>Q1966/2</f>
        <v>2.8589743589743592E-2</v>
      </c>
      <c r="S1966" s="53">
        <f>J1966*26.2</f>
        <v>0.62420940170940176</v>
      </c>
      <c r="T1966" s="53">
        <f>(J1966+0.0013889)*26.2</f>
        <v>0.66059858170940167</v>
      </c>
      <c r="U1966" s="53">
        <f>S1966/2</f>
        <v>0.31210470085470088</v>
      </c>
      <c r="V1966" s="53">
        <f>T1966/2</f>
        <v>0.33029929085470083</v>
      </c>
      <c r="W1966" s="50">
        <f>RANK(J1966,J:J,1)</f>
        <v>3121</v>
      </c>
      <c r="X1966" s="50">
        <f>YEAR(B1966)</f>
        <v>2013</v>
      </c>
      <c r="Y1966" s="50">
        <f>MONTH(B1966)</f>
        <v>5</v>
      </c>
      <c r="Z1966" s="56">
        <f>X1966*100+Y1966</f>
        <v>201305</v>
      </c>
      <c r="AA1966" s="56">
        <f>WEEKNUM(B1966,1)</f>
        <v>19</v>
      </c>
      <c r="AB1966" s="58">
        <f>IF(ISBLANK(B1966)," ",MAX(B1966-B1965-1,0))</f>
        <v>0</v>
      </c>
      <c r="AC1966" s="56">
        <f>DAY(B1966)</f>
        <v>8</v>
      </c>
      <c r="AD1966" s="53">
        <f>U1966+V1966</f>
        <v>0.64240399170940177</v>
      </c>
      <c r="AE1966" s="56">
        <f>IF("1-Swim"=D1966,E1966*46.7,IF("2-Bike"=D1966,E1966,IF("3-Run"=D1966,E1966*4.27,0)))</f>
        <v>30.355000000000004</v>
      </c>
    </row>
    <row r="1967" spans="1:31" ht="15.75" x14ac:dyDescent="0.3">
      <c r="A1967" s="50">
        <v>1966</v>
      </c>
      <c r="B1967" s="51">
        <v>41403</v>
      </c>
      <c r="C1967" s="75">
        <f>B1967</f>
        <v>41403</v>
      </c>
      <c r="D1967" s="50" t="s">
        <v>1223</v>
      </c>
      <c r="E1967" s="50">
        <v>3.1</v>
      </c>
      <c r="F1967" s="50">
        <v>0</v>
      </c>
      <c r="G1967" s="50">
        <v>26</v>
      </c>
      <c r="H1967" s="50">
        <v>36</v>
      </c>
      <c r="I1967" s="53">
        <f>IF(E1967&gt;0,TIME(F1967,G1967,H1967),"")</f>
        <v>1.8472222222222223E-2</v>
      </c>
      <c r="J1967" s="54">
        <f>IF(E1967&gt;0,TIME(F1967,G1967,H1967)/E1967,"")</f>
        <v>5.9587813620071688E-3</v>
      </c>
      <c r="K1967" s="50" t="s">
        <v>1143</v>
      </c>
      <c r="L1967" s="50" t="s">
        <v>927</v>
      </c>
      <c r="M1967" s="55">
        <f>IF(D1967&gt;0,0.0416666666666667/J1967,"")</f>
        <v>6.9924812030075234</v>
      </c>
      <c r="N1967" s="50">
        <v>0</v>
      </c>
      <c r="O1967" s="50" t="s">
        <v>184</v>
      </c>
      <c r="P1967" s="144" t="s">
        <v>1175</v>
      </c>
      <c r="Q1967" s="151">
        <f>IF("1-Swim"=D1967,J1967*2.4,IF("2-Bike"=D1967,J1967*112,IF("3-Run"=D1967,J1967*26.2,0)))</f>
        <v>0.15612007168458783</v>
      </c>
      <c r="R1967" s="151">
        <f>Q1967/2</f>
        <v>7.8060035842293915E-2</v>
      </c>
      <c r="S1967" s="53">
        <f>J1967*26.2</f>
        <v>0.15612007168458783</v>
      </c>
      <c r="T1967" s="53">
        <f>(J1967+0.0013889)*26.2</f>
        <v>0.19250925168458782</v>
      </c>
      <c r="U1967" s="53">
        <f>S1967/2</f>
        <v>7.8060035842293915E-2</v>
      </c>
      <c r="V1967" s="53">
        <f>T1967/2</f>
        <v>9.6254625842293912E-2</v>
      </c>
      <c r="W1967" s="50">
        <f>RANK(J1967,J:J,1)</f>
        <v>809</v>
      </c>
      <c r="X1967" s="50">
        <f>YEAR(B1967)</f>
        <v>2013</v>
      </c>
      <c r="Y1967" s="50">
        <f>MONTH(B1967)</f>
        <v>5</v>
      </c>
      <c r="Z1967" s="56">
        <f>X1967*100+Y1967</f>
        <v>201305</v>
      </c>
      <c r="AA1967" s="56">
        <f>WEEKNUM(B1967,1)</f>
        <v>19</v>
      </c>
      <c r="AB1967" s="58">
        <f>IF(ISBLANK(B1967)," ",MAX(B1967-B1966-1,0))</f>
        <v>0</v>
      </c>
      <c r="AC1967" s="56">
        <f>DAY(B1967)</f>
        <v>9</v>
      </c>
      <c r="AD1967" s="53">
        <f>U1967+V1967</f>
        <v>0.17431466168458781</v>
      </c>
      <c r="AE1967" s="56">
        <f>IF("1-Swim"=D1967,E1967*46.7,IF("2-Bike"=D1967,E1967,IF("3-Run"=D1967,E1967*4.27,0)))</f>
        <v>13.236999999999998</v>
      </c>
    </row>
    <row r="1968" spans="1:31" x14ac:dyDescent="0.25">
      <c r="A1968" s="50">
        <v>1967</v>
      </c>
      <c r="B1968" s="51">
        <v>41404</v>
      </c>
      <c r="C1968" s="75">
        <f>B1968</f>
        <v>41404</v>
      </c>
      <c r="D1968" s="50" t="s">
        <v>1223</v>
      </c>
      <c r="E1968" s="50">
        <v>5</v>
      </c>
      <c r="F1968" s="50">
        <v>0</v>
      </c>
      <c r="G1968" s="50">
        <v>43</v>
      </c>
      <c r="H1968" s="50">
        <v>48</v>
      </c>
      <c r="I1968" s="53">
        <f>IF(E1968&gt;0,TIME(F1968,G1968,H1968),"")</f>
        <v>3.0416666666666665E-2</v>
      </c>
      <c r="J1968" s="54">
        <f>IF(E1968&gt;0,TIME(F1968,G1968,H1968)/E1968,"")</f>
        <v>6.083333333333333E-3</v>
      </c>
      <c r="K1968" s="50" t="s">
        <v>1143</v>
      </c>
      <c r="L1968" s="50" t="s">
        <v>1180</v>
      </c>
      <c r="M1968" s="55">
        <f>IF(D1968&gt;0,0.0416666666666667/J1968,"")</f>
        <v>6.8493150684931567</v>
      </c>
      <c r="N1968" s="50">
        <v>0</v>
      </c>
      <c r="O1968" s="50" t="s">
        <v>184</v>
      </c>
      <c r="P1968" s="143"/>
      <c r="Q1968" s="151">
        <f>IF("1-Swim"=D1968,J1968*2.4,IF("2-Bike"=D1968,J1968*112,IF("3-Run"=D1968,J1968*26.2,0)))</f>
        <v>0.15938333333333332</v>
      </c>
      <c r="R1968" s="151">
        <f>Q1968/2</f>
        <v>7.9691666666666661E-2</v>
      </c>
      <c r="S1968" s="53">
        <f>J1968*26.2</f>
        <v>0.15938333333333332</v>
      </c>
      <c r="T1968" s="53">
        <f>(J1968+0.0013889)*26.2</f>
        <v>0.19577251333333331</v>
      </c>
      <c r="U1968" s="53">
        <f>S1968/2</f>
        <v>7.9691666666666661E-2</v>
      </c>
      <c r="V1968" s="53">
        <f>T1968/2</f>
        <v>9.7886256666666657E-2</v>
      </c>
      <c r="W1968" s="50">
        <f>RANK(J1968,J:J,1)</f>
        <v>831</v>
      </c>
      <c r="X1968" s="50">
        <f>YEAR(B1968)</f>
        <v>2013</v>
      </c>
      <c r="Y1968" s="50">
        <f>MONTH(B1968)</f>
        <v>5</v>
      </c>
      <c r="Z1968" s="56">
        <f>X1968*100+Y1968</f>
        <v>201305</v>
      </c>
      <c r="AA1968" s="56">
        <f>WEEKNUM(B1968,1)</f>
        <v>19</v>
      </c>
      <c r="AB1968" s="58">
        <f>IF(ISBLANK(B1968)," ",MAX(B1968-B1967-1,0))</f>
        <v>0</v>
      </c>
      <c r="AC1968" s="56">
        <f>DAY(B1968)</f>
        <v>10</v>
      </c>
      <c r="AD1968" s="53">
        <f>U1968+V1968</f>
        <v>0.17757792333333333</v>
      </c>
      <c r="AE1968" s="56">
        <f>IF("1-Swim"=D1968,E1968*46.7,IF("2-Bike"=D1968,E1968,IF("3-Run"=D1968,E1968*4.27,0)))</f>
        <v>21.349999999999998</v>
      </c>
    </row>
    <row r="1969" spans="1:31" x14ac:dyDescent="0.25">
      <c r="A1969" s="50">
        <v>1968</v>
      </c>
      <c r="B1969" s="51">
        <v>41407</v>
      </c>
      <c r="C1969" s="75">
        <f>B1969</f>
        <v>41407</v>
      </c>
      <c r="D1969" s="50" t="s">
        <v>1223</v>
      </c>
      <c r="E1969" s="50">
        <v>2.84</v>
      </c>
      <c r="F1969" s="50">
        <v>0</v>
      </c>
      <c r="G1969" s="50">
        <v>25</v>
      </c>
      <c r="H1969" s="50">
        <v>31</v>
      </c>
      <c r="I1969" s="53">
        <f>IF(E1969&gt;0,TIME(F1969,G1969,H1969),"")</f>
        <v>1.7719907407407406E-2</v>
      </c>
      <c r="J1969" s="54">
        <f>IF(E1969&gt;0,TIME(F1969,G1969,H1969)/E1969,"")</f>
        <v>6.2394040166927492E-3</v>
      </c>
      <c r="K1969" s="50" t="s">
        <v>1143</v>
      </c>
      <c r="L1969" s="50" t="s">
        <v>1048</v>
      </c>
      <c r="M1969" s="55">
        <f>IF(D1969&gt;0,0.0416666666666667/J1969,"")</f>
        <v>6.6779882429784507</v>
      </c>
      <c r="N1969" s="50">
        <v>0</v>
      </c>
      <c r="O1969" s="50" t="s">
        <v>253</v>
      </c>
      <c r="P1969" s="50" t="s">
        <v>1176</v>
      </c>
      <c r="Q1969" s="151">
        <f>IF("1-Swim"=D1969,J1969*2.4,IF("2-Bike"=D1969,J1969*112,IF("3-Run"=D1969,J1969*26.2,0)))</f>
        <v>0.16347238523735003</v>
      </c>
      <c r="R1969" s="151">
        <f>Q1969/2</f>
        <v>8.1736192618675013E-2</v>
      </c>
      <c r="S1969" s="53">
        <f>J1969*26.2</f>
        <v>0.16347238523735003</v>
      </c>
      <c r="T1969" s="53">
        <f>(J1969+0.0013889)*26.2</f>
        <v>0.19986156523735002</v>
      </c>
      <c r="U1969" s="53">
        <f>S1969/2</f>
        <v>8.1736192618675013E-2</v>
      </c>
      <c r="V1969" s="53">
        <f>T1969/2</f>
        <v>9.993078261867501E-2</v>
      </c>
      <c r="W1969" s="50">
        <f>RANK(J1969,J:J,1)</f>
        <v>871</v>
      </c>
      <c r="X1969" s="50">
        <f>YEAR(B1969)</f>
        <v>2013</v>
      </c>
      <c r="Y1969" s="50">
        <f>MONTH(B1969)</f>
        <v>5</v>
      </c>
      <c r="Z1969" s="56">
        <f>X1969*100+Y1969</f>
        <v>201305</v>
      </c>
      <c r="AA1969" s="56">
        <f>WEEKNUM(B1969,1)</f>
        <v>20</v>
      </c>
      <c r="AB1969" s="58">
        <f>IF(ISBLANK(B1969)," ",MAX(B1969-B1968-1,0))</f>
        <v>2</v>
      </c>
      <c r="AC1969" s="56">
        <f>DAY(B1969)</f>
        <v>13</v>
      </c>
      <c r="AD1969" s="53">
        <f>U1969+V1969</f>
        <v>0.18166697523735004</v>
      </c>
      <c r="AE1969" s="56">
        <f>IF("1-Swim"=D1969,E1969*46.7,IF("2-Bike"=D1969,E1969,IF("3-Run"=D1969,E1969*4.27,0)))</f>
        <v>12.126799999999998</v>
      </c>
    </row>
    <row r="1970" spans="1:31" x14ac:dyDescent="0.25">
      <c r="A1970" s="50">
        <v>1969</v>
      </c>
      <c r="B1970" s="51">
        <v>41408</v>
      </c>
      <c r="C1970" s="75">
        <f>B1970</f>
        <v>41408</v>
      </c>
      <c r="D1970" s="50" t="s">
        <v>1224</v>
      </c>
      <c r="E1970" s="50">
        <v>14</v>
      </c>
      <c r="F1970" s="50">
        <v>0</v>
      </c>
      <c r="G1970" s="50">
        <v>38</v>
      </c>
      <c r="H1970" s="50">
        <v>30</v>
      </c>
      <c r="I1970" s="53">
        <f>IF(E1970&gt;0,TIME(F1970,G1970,H1970),"")</f>
        <v>2.6736111111111113E-2</v>
      </c>
      <c r="J1970" s="54">
        <f>IF(E1970&gt;0,TIME(F1970,G1970,H1970)/E1970,"")</f>
        <v>1.9097222222222224E-3</v>
      </c>
      <c r="K1970" s="50" t="s">
        <v>921</v>
      </c>
      <c r="L1970" s="50" t="s">
        <v>1132</v>
      </c>
      <c r="M1970" s="55">
        <f>IF(D1970&gt;0,0.0416666666666667/J1970,"")</f>
        <v>21.818181818181834</v>
      </c>
      <c r="N1970" s="50">
        <v>0</v>
      </c>
      <c r="O1970" s="50" t="s">
        <v>253</v>
      </c>
      <c r="P1970" s="50" t="s">
        <v>934</v>
      </c>
      <c r="Q1970" s="151">
        <f>IF("1-Swim"=D1970,J1970*2.4,IF("2-Bike"=D1970,J1970*112,IF("3-Run"=D1970,J1970*26.2,0)))</f>
        <v>0.21388888888888891</v>
      </c>
      <c r="R1970" s="151">
        <f>Q1970/2</f>
        <v>0.10694444444444445</v>
      </c>
      <c r="S1970" s="53">
        <f>J1970*26.2</f>
        <v>5.0034722222222223E-2</v>
      </c>
      <c r="T1970" s="53">
        <f>(J1970+0.0013889)*26.2</f>
        <v>8.6423902222222224E-2</v>
      </c>
      <c r="U1970" s="53">
        <f>S1970/2</f>
        <v>2.5017361111111112E-2</v>
      </c>
      <c r="V1970" s="53">
        <f>T1970/2</f>
        <v>4.3211951111111112E-2</v>
      </c>
      <c r="W1970" s="50">
        <f>RANK(J1970,J:J,1)</f>
        <v>101</v>
      </c>
      <c r="X1970" s="50">
        <f>YEAR(B1970)</f>
        <v>2013</v>
      </c>
      <c r="Y1970" s="50">
        <f>MONTH(B1970)</f>
        <v>5</v>
      </c>
      <c r="Z1970" s="56">
        <f>X1970*100+Y1970</f>
        <v>201305</v>
      </c>
      <c r="AA1970" s="56">
        <f>WEEKNUM(B1970,1)</f>
        <v>20</v>
      </c>
      <c r="AB1970" s="58">
        <f>IF(ISBLANK(B1970)," ",MAX(B1970-B1969-1,0))</f>
        <v>0</v>
      </c>
      <c r="AC1970" s="56">
        <f>DAY(B1970)</f>
        <v>14</v>
      </c>
      <c r="AD1970" s="53">
        <f>U1970+V1970</f>
        <v>6.8229312222222227E-2</v>
      </c>
      <c r="AE1970" s="56">
        <f>IF("1-Swim"=D1970,E1970*46.7,IF("2-Bike"=D1970,E1970,IF("3-Run"=D1970,E1970*4.27,0)))</f>
        <v>14</v>
      </c>
    </row>
    <row r="1971" spans="1:31" ht="15.75" x14ac:dyDescent="0.3">
      <c r="A1971" s="50">
        <v>1970</v>
      </c>
      <c r="B1971" s="51">
        <v>41410</v>
      </c>
      <c r="C1971" s="75">
        <f>B1971</f>
        <v>41410</v>
      </c>
      <c r="D1971" s="50" t="s">
        <v>1224</v>
      </c>
      <c r="E1971" s="50">
        <v>25</v>
      </c>
      <c r="F1971" s="50">
        <v>1</v>
      </c>
      <c r="G1971" s="50">
        <v>40</v>
      </c>
      <c r="H1971" s="50">
        <v>0</v>
      </c>
      <c r="I1971" s="53">
        <f>IF(E1971&gt;0,TIME(F1971,G1971,H1971),"")</f>
        <v>6.9444444444444434E-2</v>
      </c>
      <c r="J1971" s="54">
        <f>IF(E1971&gt;0,TIME(F1971,G1971,H1971)/E1971,"")</f>
        <v>2.7777777777777775E-3</v>
      </c>
      <c r="K1971" s="50" t="s">
        <v>930</v>
      </c>
      <c r="L1971" s="50" t="s">
        <v>1173</v>
      </c>
      <c r="M1971" s="55">
        <f>IF(D1971&gt;0,0.0416666666666667/J1971,"")</f>
        <v>15.000000000000014</v>
      </c>
      <c r="N1971" s="50">
        <v>0</v>
      </c>
      <c r="O1971" s="50" t="s">
        <v>184</v>
      </c>
      <c r="P1971" s="144" t="s">
        <v>1177</v>
      </c>
      <c r="Q1971" s="151">
        <f>IF("1-Swim"=D1971,J1971*2.4,IF("2-Bike"=D1971,J1971*112,IF("3-Run"=D1971,J1971*26.2,0)))</f>
        <v>0.31111111111111106</v>
      </c>
      <c r="R1971" s="151">
        <f>Q1971/2</f>
        <v>0.15555555555555553</v>
      </c>
      <c r="S1971" s="53">
        <f>J1971*26.2</f>
        <v>7.2777777777777761E-2</v>
      </c>
      <c r="T1971" s="53">
        <f>(J1971+0.0013889)*26.2</f>
        <v>0.10916695777777777</v>
      </c>
      <c r="U1971" s="53">
        <f>S1971/2</f>
        <v>3.638888888888888E-2</v>
      </c>
      <c r="V1971" s="53">
        <f>T1971/2</f>
        <v>5.4583478888888884E-2</v>
      </c>
      <c r="W1971" s="50">
        <f>RANK(J1971,J:J,1)</f>
        <v>452</v>
      </c>
      <c r="X1971" s="50">
        <f>YEAR(B1971)</f>
        <v>2013</v>
      </c>
      <c r="Y1971" s="50">
        <f>MONTH(B1971)</f>
        <v>5</v>
      </c>
      <c r="Z1971" s="56">
        <f>X1971*100+Y1971</f>
        <v>201305</v>
      </c>
      <c r="AA1971" s="56">
        <f>WEEKNUM(B1971,1)</f>
        <v>20</v>
      </c>
      <c r="AB1971" s="58">
        <f>IF(ISBLANK(B1971)," ",MAX(B1971-B1970-1,0))</f>
        <v>1</v>
      </c>
      <c r="AC1971" s="56">
        <f>DAY(B1971)</f>
        <v>16</v>
      </c>
      <c r="AD1971" s="53">
        <f>U1971+V1971</f>
        <v>9.0972367777777757E-2</v>
      </c>
      <c r="AE1971" s="56">
        <f>IF("1-Swim"=D1971,E1971*46.7,IF("2-Bike"=D1971,E1971,IF("3-Run"=D1971,E1971*4.27,0)))</f>
        <v>25</v>
      </c>
    </row>
    <row r="1972" spans="1:31" ht="15.75" x14ac:dyDescent="0.3">
      <c r="A1972" s="50">
        <v>1971</v>
      </c>
      <c r="B1972" s="51">
        <v>41410</v>
      </c>
      <c r="C1972" s="75">
        <f>B1972</f>
        <v>41410</v>
      </c>
      <c r="D1972" s="50" t="s">
        <v>1224</v>
      </c>
      <c r="E1972" s="50">
        <v>25</v>
      </c>
      <c r="F1972" s="50">
        <v>1</v>
      </c>
      <c r="G1972" s="50">
        <v>59</v>
      </c>
      <c r="H1972" s="50">
        <v>48</v>
      </c>
      <c r="I1972" s="53">
        <f>IF(E1972&gt;0,TIME(F1972,G1972,H1972),"")</f>
        <v>8.3194444444444446E-2</v>
      </c>
      <c r="J1972" s="54">
        <f>IF(E1972&gt;0,TIME(F1972,G1972,H1972)/E1972,"")</f>
        <v>3.327777777777778E-3</v>
      </c>
      <c r="K1972" s="50" t="s">
        <v>930</v>
      </c>
      <c r="L1972" s="50" t="s">
        <v>1172</v>
      </c>
      <c r="M1972" s="55">
        <f>IF(D1972&gt;0,0.0416666666666667/J1972,"")</f>
        <v>12.520868113522546</v>
      </c>
      <c r="N1972" s="50">
        <v>0</v>
      </c>
      <c r="O1972" s="50" t="s">
        <v>184</v>
      </c>
      <c r="P1972" s="144" t="s">
        <v>1178</v>
      </c>
      <c r="Q1972" s="151">
        <f>IF("1-Swim"=D1972,J1972*2.4,IF("2-Bike"=D1972,J1972*112,IF("3-Run"=D1972,J1972*26.2,0)))</f>
        <v>0.37271111111111116</v>
      </c>
      <c r="R1972" s="151">
        <f>Q1972/2</f>
        <v>0.18635555555555558</v>
      </c>
      <c r="S1972" s="53">
        <f>J1972*26.2</f>
        <v>8.7187777777777781E-2</v>
      </c>
      <c r="T1972" s="53">
        <f>(J1972+0.0013889)*26.2</f>
        <v>0.12357695777777777</v>
      </c>
      <c r="U1972" s="53">
        <f>S1972/2</f>
        <v>4.359388888888889E-2</v>
      </c>
      <c r="V1972" s="53">
        <f>T1972/2</f>
        <v>6.1788478888888887E-2</v>
      </c>
      <c r="W1972" s="50">
        <f>RANK(J1972,J:J,1)</f>
        <v>685</v>
      </c>
      <c r="X1972" s="50">
        <f>YEAR(B1972)</f>
        <v>2013</v>
      </c>
      <c r="Y1972" s="50">
        <f>MONTH(B1972)</f>
        <v>5</v>
      </c>
      <c r="Z1972" s="56">
        <f>X1972*100+Y1972</f>
        <v>201305</v>
      </c>
      <c r="AA1972" s="56">
        <f>WEEKNUM(B1972,1)</f>
        <v>20</v>
      </c>
      <c r="AB1972" s="58">
        <f>IF(ISBLANK(B1972)," ",MAX(B1972-B1971-1,0))</f>
        <v>0</v>
      </c>
      <c r="AC1972" s="56">
        <f>DAY(B1972)</f>
        <v>16</v>
      </c>
      <c r="AD1972" s="53">
        <f>U1972+V1972</f>
        <v>0.10538236777777778</v>
      </c>
      <c r="AE1972" s="56">
        <f>IF("1-Swim"=D1972,E1972*46.7,IF("2-Bike"=D1972,E1972,IF("3-Run"=D1972,E1972*4.27,0)))</f>
        <v>25</v>
      </c>
    </row>
    <row r="1973" spans="1:31" x14ac:dyDescent="0.25">
      <c r="A1973" s="50">
        <v>1972</v>
      </c>
      <c r="B1973" s="51">
        <v>41411</v>
      </c>
      <c r="C1973" s="75">
        <f>B1973</f>
        <v>41411</v>
      </c>
      <c r="D1973" s="50" t="s">
        <v>1223</v>
      </c>
      <c r="E1973" s="50">
        <v>5.4</v>
      </c>
      <c r="F1973" s="50">
        <v>0</v>
      </c>
      <c r="G1973" s="50">
        <v>49</v>
      </c>
      <c r="H1973" s="50">
        <v>52</v>
      </c>
      <c r="I1973" s="53">
        <f>IF(E1973&gt;0,TIME(F1973,G1973,H1973),"")</f>
        <v>3.4629629629629628E-2</v>
      </c>
      <c r="J1973" s="54">
        <f>IF(E1973&gt;0,TIME(F1973,G1973,H1973)/E1973,"")</f>
        <v>6.412894375857338E-3</v>
      </c>
      <c r="K1973" s="50" t="s">
        <v>1143</v>
      </c>
      <c r="L1973" s="50" t="s">
        <v>1179</v>
      </c>
      <c r="M1973" s="55">
        <f>IF(D1973&gt;0,0.0416666666666667/J1973,"")</f>
        <v>6.4973262032085621</v>
      </c>
      <c r="N1973" s="50">
        <v>0</v>
      </c>
      <c r="O1973" s="50" t="s">
        <v>184</v>
      </c>
      <c r="P1973" s="143"/>
      <c r="Q1973" s="151">
        <f>IF("1-Swim"=D1973,J1973*2.4,IF("2-Bike"=D1973,J1973*112,IF("3-Run"=D1973,J1973*26.2,0)))</f>
        <v>0.16801783264746226</v>
      </c>
      <c r="R1973" s="151">
        <f>Q1973/2</f>
        <v>8.4008916323731128E-2</v>
      </c>
      <c r="S1973" s="53">
        <f>J1973*26.2</f>
        <v>0.16801783264746226</v>
      </c>
      <c r="T1973" s="53">
        <f>(J1973+0.0013889)*26.2</f>
        <v>0.20440701264746225</v>
      </c>
      <c r="U1973" s="53">
        <f>S1973/2</f>
        <v>8.4008916323731128E-2</v>
      </c>
      <c r="V1973" s="53">
        <f>T1973/2</f>
        <v>0.10220350632373112</v>
      </c>
      <c r="W1973" s="50">
        <f>RANK(J1973,J:J,1)</f>
        <v>942</v>
      </c>
      <c r="X1973" s="50">
        <f>YEAR(B1973)</f>
        <v>2013</v>
      </c>
      <c r="Y1973" s="50">
        <f>MONTH(B1973)</f>
        <v>5</v>
      </c>
      <c r="Z1973" s="56">
        <f>X1973*100+Y1973</f>
        <v>201305</v>
      </c>
      <c r="AA1973" s="56">
        <f>WEEKNUM(B1973,1)</f>
        <v>20</v>
      </c>
      <c r="AB1973" s="58">
        <f>IF(ISBLANK(B1973)," ",MAX(B1973-B1972-1,0))</f>
        <v>0</v>
      </c>
      <c r="AC1973" s="56">
        <f>DAY(B1973)</f>
        <v>17</v>
      </c>
      <c r="AD1973" s="53">
        <f>U1973+V1973</f>
        <v>0.18621242264746224</v>
      </c>
      <c r="AE1973" s="56">
        <f>IF("1-Swim"=D1973,E1973*46.7,IF("2-Bike"=D1973,E1973,IF("3-Run"=D1973,E1973*4.27,0)))</f>
        <v>23.058</v>
      </c>
    </row>
    <row r="1974" spans="1:31" ht="15.75" x14ac:dyDescent="0.3">
      <c r="A1974" s="50">
        <v>1973</v>
      </c>
      <c r="B1974" s="51">
        <v>41413</v>
      </c>
      <c r="C1974" s="75">
        <f>B1974</f>
        <v>41413</v>
      </c>
      <c r="D1974" s="50" t="s">
        <v>1224</v>
      </c>
      <c r="E1974" s="50">
        <v>87.1</v>
      </c>
      <c r="F1974" s="50">
        <v>5</v>
      </c>
      <c r="G1974" s="50">
        <v>50</v>
      </c>
      <c r="H1974" s="50">
        <v>57</v>
      </c>
      <c r="I1974" s="53">
        <f>IF(E1974&gt;0,TIME(F1974,G1974,H1974),"")</f>
        <v>0.24371527777777779</v>
      </c>
      <c r="J1974" s="54">
        <f>IF(E1974&gt;0,TIME(F1974,G1974,H1974)/E1974,"")</f>
        <v>2.7981088148998599E-3</v>
      </c>
      <c r="K1974" s="50" t="s">
        <v>930</v>
      </c>
      <c r="L1974" s="50" t="s">
        <v>1181</v>
      </c>
      <c r="M1974" s="55">
        <f>IF(D1974&gt;0,0.0416666666666667/J1974,"")</f>
        <v>14.891010115401064</v>
      </c>
      <c r="N1974" s="50">
        <v>134</v>
      </c>
      <c r="O1974" s="50" t="s">
        <v>367</v>
      </c>
      <c r="P1974" s="146" t="s">
        <v>1182</v>
      </c>
      <c r="Q1974" s="151">
        <f>IF("1-Swim"=D1974,J1974*2.4,IF("2-Bike"=D1974,J1974*112,IF("3-Run"=D1974,J1974*26.2,0)))</f>
        <v>0.31338818726878431</v>
      </c>
      <c r="R1974" s="151">
        <f>Q1974/2</f>
        <v>0.15669409363439216</v>
      </c>
      <c r="S1974" s="53">
        <f>J1974*26.2</f>
        <v>7.3310450950376332E-2</v>
      </c>
      <c r="T1974" s="53">
        <f>(J1974+0.0013889)*26.2</f>
        <v>0.10969963095037634</v>
      </c>
      <c r="U1974" s="53">
        <f>S1974/2</f>
        <v>3.6655225475188166E-2</v>
      </c>
      <c r="V1974" s="53">
        <f>T1974/2</f>
        <v>5.484981547518817E-2</v>
      </c>
      <c r="W1974" s="50">
        <f>RANK(J1974,J:J,1)</f>
        <v>485</v>
      </c>
      <c r="X1974" s="50">
        <f>YEAR(B1974)</f>
        <v>2013</v>
      </c>
      <c r="Y1974" s="50">
        <f>MONTH(B1974)</f>
        <v>5</v>
      </c>
      <c r="Z1974" s="56">
        <f>X1974*100+Y1974</f>
        <v>201305</v>
      </c>
      <c r="AA1974" s="56">
        <f>WEEKNUM(B1974,1)</f>
        <v>21</v>
      </c>
      <c r="AB1974" s="58">
        <f>IF(ISBLANK(B1974)," ",MAX(B1974-B1973-1,0))</f>
        <v>1</v>
      </c>
      <c r="AC1974" s="56">
        <f>DAY(B1974)</f>
        <v>19</v>
      </c>
      <c r="AD1974" s="53">
        <f>U1974+V1974</f>
        <v>9.1505040950376343E-2</v>
      </c>
      <c r="AE1974" s="56">
        <f>IF("1-Swim"=D1974,E1974*46.7,IF("2-Bike"=D1974,E1974,IF("3-Run"=D1974,E1974*4.27,0)))</f>
        <v>87.1</v>
      </c>
    </row>
    <row r="1975" spans="1:31" x14ac:dyDescent="0.25">
      <c r="A1975" s="50">
        <v>1974</v>
      </c>
      <c r="B1975" s="51">
        <v>41414</v>
      </c>
      <c r="C1975" s="75">
        <f>B1975</f>
        <v>41414</v>
      </c>
      <c r="D1975" s="50" t="s">
        <v>1223</v>
      </c>
      <c r="E1975" s="50">
        <v>4.1399999999999997</v>
      </c>
      <c r="F1975" s="50">
        <v>0</v>
      </c>
      <c r="G1975" s="50">
        <v>38</v>
      </c>
      <c r="H1975" s="50">
        <v>47</v>
      </c>
      <c r="I1975" s="53">
        <f>IF(E1975&gt;0,TIME(F1975,G1975,H1975),"")</f>
        <v>2.6932870370370371E-2</v>
      </c>
      <c r="J1975" s="54">
        <f>IF(E1975&gt;0,TIME(F1975,G1975,H1975)/E1975,"")</f>
        <v>6.5055242440508147E-3</v>
      </c>
      <c r="K1975" s="50" t="s">
        <v>1143</v>
      </c>
      <c r="L1975" s="50" t="s">
        <v>1048</v>
      </c>
      <c r="M1975" s="55">
        <f>IF(D1975&gt;0,0.0416666666666667/J1975,"")</f>
        <v>6.4048130640309457</v>
      </c>
      <c r="N1975" s="50">
        <v>0</v>
      </c>
      <c r="O1975" s="50" t="s">
        <v>253</v>
      </c>
      <c r="Q1975" s="151">
        <f>IF("1-Swim"=D1975,J1975*2.4,IF("2-Bike"=D1975,J1975*112,IF("3-Run"=D1975,J1975*26.2,0)))</f>
        <v>0.17044473519413134</v>
      </c>
      <c r="R1975" s="151">
        <f>Q1975/2</f>
        <v>8.5222367597065668E-2</v>
      </c>
      <c r="S1975" s="53">
        <f>J1975*26.2</f>
        <v>0.17044473519413134</v>
      </c>
      <c r="T1975" s="53">
        <f>(J1975+0.0013889)*26.2</f>
        <v>0.20683391519413136</v>
      </c>
      <c r="U1975" s="53">
        <f>S1975/2</f>
        <v>8.5222367597065668E-2</v>
      </c>
      <c r="V1975" s="53">
        <f>T1975/2</f>
        <v>0.10341695759706568</v>
      </c>
      <c r="W1975" s="50">
        <f>RANK(J1975,J:J,1)</f>
        <v>1015</v>
      </c>
      <c r="X1975" s="50">
        <f>YEAR(B1975)</f>
        <v>2013</v>
      </c>
      <c r="Y1975" s="50">
        <f>MONTH(B1975)</f>
        <v>5</v>
      </c>
      <c r="Z1975" s="56">
        <f>X1975*100+Y1975</f>
        <v>201305</v>
      </c>
      <c r="AA1975" s="56">
        <f>WEEKNUM(B1975,1)</f>
        <v>21</v>
      </c>
      <c r="AB1975" s="58">
        <f>IF(ISBLANK(B1975)," ",MAX(B1975-B1974-1,0))</f>
        <v>0</v>
      </c>
      <c r="AC1975" s="56">
        <f>DAY(B1975)</f>
        <v>20</v>
      </c>
      <c r="AD1975" s="53">
        <f>U1975+V1975</f>
        <v>0.18863932519413135</v>
      </c>
      <c r="AE1975" s="56">
        <f>IF("1-Swim"=D1975,E1975*46.7,IF("2-Bike"=D1975,E1975,IF("3-Run"=D1975,E1975*4.27,0)))</f>
        <v>17.677799999999998</v>
      </c>
    </row>
    <row r="1976" spans="1:31" x14ac:dyDescent="0.25">
      <c r="A1976" s="50">
        <v>1975</v>
      </c>
      <c r="B1976" s="51">
        <v>41415</v>
      </c>
      <c r="C1976" s="75">
        <f>B1976</f>
        <v>41415</v>
      </c>
      <c r="D1976" s="50" t="s">
        <v>1224</v>
      </c>
      <c r="E1976" s="50">
        <v>11</v>
      </c>
      <c r="F1976" s="50">
        <v>0</v>
      </c>
      <c r="G1976" s="50">
        <v>30</v>
      </c>
      <c r="H1976" s="50">
        <v>38</v>
      </c>
      <c r="I1976" s="53">
        <f>IF(E1976&gt;0,TIME(F1976,G1976,H1976),"")</f>
        <v>2.1273148148148149E-2</v>
      </c>
      <c r="J1976" s="54">
        <f>IF(E1976&gt;0,TIME(F1976,G1976,H1976)/E1976,"")</f>
        <v>1.9339225589225589E-3</v>
      </c>
      <c r="K1976" s="50" t="s">
        <v>921</v>
      </c>
      <c r="L1976" s="50" t="s">
        <v>1132</v>
      </c>
      <c r="M1976" s="55">
        <f>IF(D1976&gt;0,0.0416666666666667/J1976,"")</f>
        <v>21.545157780195883</v>
      </c>
      <c r="N1976" s="50">
        <v>0</v>
      </c>
      <c r="O1976" s="50" t="s">
        <v>253</v>
      </c>
      <c r="Q1976" s="151">
        <f>IF("1-Swim"=D1976,J1976*2.4,IF("2-Bike"=D1976,J1976*112,IF("3-Run"=D1976,J1976*26.2,0)))</f>
        <v>0.2165993265993266</v>
      </c>
      <c r="R1976" s="151">
        <f>Q1976/2</f>
        <v>0.1082996632996633</v>
      </c>
      <c r="S1976" s="53">
        <f>J1976*26.2</f>
        <v>5.0668771043771044E-2</v>
      </c>
      <c r="T1976" s="53">
        <f>(J1976+0.0013889)*26.2</f>
        <v>8.7057951043771037E-2</v>
      </c>
      <c r="U1976" s="53">
        <f>S1976/2</f>
        <v>2.5334385521885522E-2</v>
      </c>
      <c r="V1976" s="53">
        <f>T1976/2</f>
        <v>4.3528975521885518E-2</v>
      </c>
      <c r="W1976" s="50">
        <f>RANK(J1976,J:J,1)</f>
        <v>115</v>
      </c>
      <c r="X1976" s="50">
        <f>YEAR(B1976)</f>
        <v>2013</v>
      </c>
      <c r="Y1976" s="50">
        <f>MONTH(B1976)</f>
        <v>5</v>
      </c>
      <c r="Z1976" s="56">
        <f>X1976*100+Y1976</f>
        <v>201305</v>
      </c>
      <c r="AA1976" s="56">
        <f>WEEKNUM(B1976,1)</f>
        <v>21</v>
      </c>
      <c r="AB1976" s="58">
        <f>IF(ISBLANK(B1976)," ",MAX(B1976-B1975-1,0))</f>
        <v>0</v>
      </c>
      <c r="AC1976" s="56">
        <f>DAY(B1976)</f>
        <v>21</v>
      </c>
      <c r="AD1976" s="53">
        <f>U1976+V1976</f>
        <v>6.886336104377104E-2</v>
      </c>
      <c r="AE1976" s="56">
        <f>IF("1-Swim"=D1976,E1976*46.7,IF("2-Bike"=D1976,E1976,IF("3-Run"=D1976,E1976*4.27,0)))</f>
        <v>11</v>
      </c>
    </row>
    <row r="1977" spans="1:31" x14ac:dyDescent="0.25">
      <c r="A1977" s="50">
        <v>1976</v>
      </c>
      <c r="B1977" s="51">
        <v>41417</v>
      </c>
      <c r="C1977" s="75">
        <f>B1977</f>
        <v>41417</v>
      </c>
      <c r="D1977" s="50" t="s">
        <v>1225</v>
      </c>
      <c r="E1977" s="50">
        <v>0.8</v>
      </c>
      <c r="F1977" s="50">
        <v>0</v>
      </c>
      <c r="G1977" s="50">
        <v>25</v>
      </c>
      <c r="H1977" s="50">
        <v>50</v>
      </c>
      <c r="I1977" s="53">
        <f>IF(E1977&gt;0,TIME(F1977,G1977,H1977),"")</f>
        <v>1.7939814814814815E-2</v>
      </c>
      <c r="J1977" s="54">
        <f>IF(E1977&gt;0,TIME(F1977,G1977,H1977)/E1977,"")</f>
        <v>2.2424768518518517E-2</v>
      </c>
      <c r="K1977" s="50" t="s">
        <v>1183</v>
      </c>
      <c r="L1977" s="50" t="s">
        <v>1184</v>
      </c>
      <c r="M1977" s="55">
        <f>IF(D1977&gt;0,0.0416666666666667/J1977,"")</f>
        <v>1.8580645161290339</v>
      </c>
      <c r="N1977" s="50">
        <v>0</v>
      </c>
      <c r="O1977" s="50" t="s">
        <v>198</v>
      </c>
      <c r="P1977" s="50" t="s">
        <v>1185</v>
      </c>
      <c r="Q1977" s="151">
        <f>IF("1-Swim"=D1977,J1977*2.4,IF("2-Bike"=D1977,J1977*112,IF("3-Run"=D1977,J1977*26.2,0)))</f>
        <v>5.3819444444444441E-2</v>
      </c>
      <c r="R1977" s="151">
        <f>Q1977/2</f>
        <v>2.690972222222222E-2</v>
      </c>
      <c r="S1977" s="53">
        <f>J1977*26.2</f>
        <v>0.58752893518518512</v>
      </c>
      <c r="T1977" s="53">
        <f>(J1977+0.0013889)*26.2</f>
        <v>0.62391811518518514</v>
      </c>
      <c r="U1977" s="53">
        <f>S1977/2</f>
        <v>0.29376446759259256</v>
      </c>
      <c r="V1977" s="53">
        <f>T1977/2</f>
        <v>0.31195905759259257</v>
      </c>
      <c r="W1977" s="50">
        <f>RANK(J1977,J:J,1)</f>
        <v>3059</v>
      </c>
      <c r="X1977" s="50">
        <f>YEAR(B1977)</f>
        <v>2013</v>
      </c>
      <c r="Y1977" s="50">
        <f>MONTH(B1977)</f>
        <v>5</v>
      </c>
      <c r="Z1977" s="56">
        <f>X1977*100+Y1977</f>
        <v>201305</v>
      </c>
      <c r="AA1977" s="56">
        <f>WEEKNUM(B1977,1)</f>
        <v>21</v>
      </c>
      <c r="AB1977" s="58">
        <f>IF(ISBLANK(B1977)," ",MAX(B1977-B1976-1,0))</f>
        <v>1</v>
      </c>
      <c r="AC1977" s="56">
        <f>DAY(B1977)</f>
        <v>23</v>
      </c>
      <c r="AD1977" s="53">
        <f>U1977+V1977</f>
        <v>0.60572352518518513</v>
      </c>
      <c r="AE1977" s="56">
        <f>IF("1-Swim"=D1977,E1977*46.7,IF("2-Bike"=D1977,E1977,IF("3-Run"=D1977,E1977*4.27,0)))</f>
        <v>37.360000000000007</v>
      </c>
    </row>
    <row r="1978" spans="1:31" x14ac:dyDescent="0.25">
      <c r="A1978" s="50">
        <v>1977</v>
      </c>
      <c r="B1978" s="51">
        <v>41417</v>
      </c>
      <c r="C1978" s="75">
        <f>B1978</f>
        <v>41417</v>
      </c>
      <c r="D1978" s="50" t="s">
        <v>1224</v>
      </c>
      <c r="E1978" s="50">
        <v>10.3</v>
      </c>
      <c r="F1978" s="50">
        <v>0</v>
      </c>
      <c r="G1978" s="50">
        <v>30</v>
      </c>
      <c r="H1978" s="50">
        <v>0</v>
      </c>
      <c r="I1978" s="53">
        <f>IF(E1978&gt;0,TIME(F1978,G1978,H1978),"")</f>
        <v>2.0833333333333332E-2</v>
      </c>
      <c r="J1978" s="54">
        <f>IF(E1978&gt;0,TIME(F1978,G1978,H1978)/E1978,"")</f>
        <v>2.0226537216828477E-3</v>
      </c>
      <c r="K1978" s="50" t="s">
        <v>921</v>
      </c>
      <c r="L1978" s="50" t="s">
        <v>1132</v>
      </c>
      <c r="M1978" s="55">
        <f>IF(D1978&gt;0,0.0416666666666667/J1978,"")</f>
        <v>20.600000000000019</v>
      </c>
      <c r="N1978" s="50">
        <v>0</v>
      </c>
      <c r="O1978" s="50" t="s">
        <v>253</v>
      </c>
      <c r="P1978" s="143" t="s">
        <v>934</v>
      </c>
      <c r="Q1978" s="151">
        <f>IF("1-Swim"=D1978,J1978*2.4,IF("2-Bike"=D1978,J1978*112,IF("3-Run"=D1978,J1978*26.2,0)))</f>
        <v>0.22653721682847894</v>
      </c>
      <c r="R1978" s="151">
        <f>Q1978/2</f>
        <v>0.11326860841423947</v>
      </c>
      <c r="S1978" s="53">
        <f>J1978*26.2</f>
        <v>5.299352750809061E-2</v>
      </c>
      <c r="T1978" s="53">
        <f>(J1978+0.0013889)*26.2</f>
        <v>8.9382707508090603E-2</v>
      </c>
      <c r="U1978" s="53">
        <f>S1978/2</f>
        <v>2.6496763754045305E-2</v>
      </c>
      <c r="V1978" s="53">
        <f>T1978/2</f>
        <v>4.4691353754045302E-2</v>
      </c>
      <c r="W1978" s="50">
        <f>RANK(J1978,J:J,1)</f>
        <v>162</v>
      </c>
      <c r="X1978" s="50">
        <f>YEAR(B1978)</f>
        <v>2013</v>
      </c>
      <c r="Y1978" s="50">
        <f>MONTH(B1978)</f>
        <v>5</v>
      </c>
      <c r="Z1978" s="56">
        <f>X1978*100+Y1978</f>
        <v>201305</v>
      </c>
      <c r="AA1978" s="56">
        <f>WEEKNUM(B1978,1)</f>
        <v>21</v>
      </c>
      <c r="AB1978" s="58">
        <f>IF(ISBLANK(B1978)," ",MAX(B1978-B1977-1,0))</f>
        <v>0</v>
      </c>
      <c r="AC1978" s="56">
        <f>DAY(B1978)</f>
        <v>23</v>
      </c>
      <c r="AD1978" s="53">
        <f>U1978+V1978</f>
        <v>7.1188117508090606E-2</v>
      </c>
      <c r="AE1978" s="56">
        <f>IF("1-Swim"=D1978,E1978*46.7,IF("2-Bike"=D1978,E1978,IF("3-Run"=D1978,E1978*4.27,0)))</f>
        <v>10.3</v>
      </c>
    </row>
    <row r="1979" spans="1:31" x14ac:dyDescent="0.25">
      <c r="A1979" s="50">
        <v>1978</v>
      </c>
      <c r="B1979" s="51">
        <v>41417</v>
      </c>
      <c r="C1979" s="75">
        <f>B1979</f>
        <v>41417</v>
      </c>
      <c r="D1979" s="50" t="s">
        <v>1223</v>
      </c>
      <c r="E1979" s="50">
        <v>1.76</v>
      </c>
      <c r="F1979" s="50">
        <v>0</v>
      </c>
      <c r="G1979" s="50">
        <v>15</v>
      </c>
      <c r="H1979" s="50">
        <v>0</v>
      </c>
      <c r="I1979" s="53">
        <f>IF(E1979&gt;0,TIME(F1979,G1979,H1979),"")</f>
        <v>1.0416666666666666E-2</v>
      </c>
      <c r="J1979" s="54">
        <f>IF(E1979&gt;0,TIME(F1979,G1979,H1979)/E1979,"")</f>
        <v>5.918560606060606E-3</v>
      </c>
      <c r="K1979" s="50" t="s">
        <v>1143</v>
      </c>
      <c r="L1979" s="50" t="s">
        <v>1048</v>
      </c>
      <c r="M1979" s="55">
        <f>IF(D1979&gt;0,0.0416666666666667/J1979,"")</f>
        <v>7.0400000000000054</v>
      </c>
      <c r="N1979" s="50">
        <v>0</v>
      </c>
      <c r="O1979" s="50" t="s">
        <v>253</v>
      </c>
      <c r="P1979" s="143"/>
      <c r="Q1979" s="151">
        <f>IF("1-Swim"=D1979,J1979*2.4,IF("2-Bike"=D1979,J1979*112,IF("3-Run"=D1979,J1979*26.2,0)))</f>
        <v>0.15506628787878787</v>
      </c>
      <c r="R1979" s="151">
        <f>Q1979/2</f>
        <v>7.7533143939393936E-2</v>
      </c>
      <c r="S1979" s="53">
        <f>J1979*26.2</f>
        <v>0.15506628787878787</v>
      </c>
      <c r="T1979" s="53">
        <f>(J1979+0.0013889)*26.2</f>
        <v>0.19145546787878787</v>
      </c>
      <c r="U1979" s="53">
        <f>S1979/2</f>
        <v>7.7533143939393936E-2</v>
      </c>
      <c r="V1979" s="53">
        <f>T1979/2</f>
        <v>9.5727733939393933E-2</v>
      </c>
      <c r="W1979" s="50">
        <f>RANK(J1979,J:J,1)</f>
        <v>802</v>
      </c>
      <c r="X1979" s="50">
        <f>YEAR(B1979)</f>
        <v>2013</v>
      </c>
      <c r="Y1979" s="50">
        <f>MONTH(B1979)</f>
        <v>5</v>
      </c>
      <c r="Z1979" s="56">
        <f>X1979*100+Y1979</f>
        <v>201305</v>
      </c>
      <c r="AA1979" s="56">
        <f>WEEKNUM(B1979,1)</f>
        <v>21</v>
      </c>
      <c r="AB1979" s="58">
        <f>IF(ISBLANK(B1979)," ",MAX(B1979-B1978-1,0))</f>
        <v>0</v>
      </c>
      <c r="AC1979" s="56">
        <f>DAY(B1979)</f>
        <v>23</v>
      </c>
      <c r="AD1979" s="53">
        <f>U1979+V1979</f>
        <v>0.17326087787878786</v>
      </c>
      <c r="AE1979" s="56">
        <f>IF("1-Swim"=D1979,E1979*46.7,IF("2-Bike"=D1979,E1979,IF("3-Run"=D1979,E1979*4.27,0)))</f>
        <v>7.5151999999999992</v>
      </c>
    </row>
    <row r="1980" spans="1:31" ht="15.75" x14ac:dyDescent="0.3">
      <c r="A1980" s="50">
        <v>1979</v>
      </c>
      <c r="B1980" s="51">
        <v>41418</v>
      </c>
      <c r="C1980" s="75">
        <f>B1980</f>
        <v>41418</v>
      </c>
      <c r="D1980" s="50" t="s">
        <v>1223</v>
      </c>
      <c r="E1980" s="50">
        <v>8.1999999999999993</v>
      </c>
      <c r="F1980" s="50">
        <v>1</v>
      </c>
      <c r="G1980" s="50">
        <v>20</v>
      </c>
      <c r="H1980" s="50">
        <v>55</v>
      </c>
      <c r="I1980" s="53">
        <f>IF(E1980&gt;0,TIME(F1980,G1980,H1980),"")</f>
        <v>5.6192129629629634E-2</v>
      </c>
      <c r="J1980" s="54">
        <f>IF(E1980&gt;0,TIME(F1980,G1980,H1980)/E1980,"")</f>
        <v>6.852698735320688E-3</v>
      </c>
      <c r="K1980" s="50" t="s">
        <v>1143</v>
      </c>
      <c r="L1980" s="50" t="s">
        <v>1186</v>
      </c>
      <c r="M1980" s="55">
        <f>IF(D1980&gt;0,0.0416666666666667/J1980,"")</f>
        <v>6.0803295571575733</v>
      </c>
      <c r="N1980" s="50">
        <v>0</v>
      </c>
      <c r="O1980" s="50" t="s">
        <v>367</v>
      </c>
      <c r="P1980" s="146" t="s">
        <v>1187</v>
      </c>
      <c r="Q1980" s="151">
        <f>IF("1-Swim"=D1980,J1980*2.4,IF("2-Bike"=D1980,J1980*112,IF("3-Run"=D1980,J1980*26.2,0)))</f>
        <v>0.17954070686540202</v>
      </c>
      <c r="R1980" s="151">
        <f>Q1980/2</f>
        <v>8.9770353432701011E-2</v>
      </c>
      <c r="S1980" s="53">
        <f>J1980*26.2</f>
        <v>0.17954070686540202</v>
      </c>
      <c r="T1980" s="53">
        <f>(J1980+0.0013889)*26.2</f>
        <v>0.21592988686540202</v>
      </c>
      <c r="U1980" s="53">
        <f>S1980/2</f>
        <v>8.9770353432701011E-2</v>
      </c>
      <c r="V1980" s="53">
        <f>T1980/2</f>
        <v>0.10796494343270101</v>
      </c>
      <c r="W1980" s="50">
        <f>RANK(J1980,J:J,1)</f>
        <v>1384</v>
      </c>
      <c r="X1980" s="50">
        <f>YEAR(B1980)</f>
        <v>2013</v>
      </c>
      <c r="Y1980" s="50">
        <f>MONTH(B1980)</f>
        <v>5</v>
      </c>
      <c r="Z1980" s="56">
        <f>X1980*100+Y1980</f>
        <v>201305</v>
      </c>
      <c r="AA1980" s="56">
        <f>WEEKNUM(B1980,1)</f>
        <v>21</v>
      </c>
      <c r="AB1980" s="58">
        <f>IF(ISBLANK(B1980)," ",MAX(B1980-B1979-1,0))</f>
        <v>0</v>
      </c>
      <c r="AC1980" s="56">
        <f>DAY(B1980)</f>
        <v>24</v>
      </c>
      <c r="AD1980" s="53">
        <f>U1980+V1980</f>
        <v>0.19773529686540203</v>
      </c>
      <c r="AE1980" s="56">
        <f>IF("1-Swim"=D1980,E1980*46.7,IF("2-Bike"=D1980,E1980,IF("3-Run"=D1980,E1980*4.27,0)))</f>
        <v>35.013999999999996</v>
      </c>
    </row>
    <row r="1981" spans="1:31" x14ac:dyDescent="0.25">
      <c r="A1981" s="50">
        <v>1980</v>
      </c>
      <c r="B1981" s="51">
        <v>41420</v>
      </c>
      <c r="C1981" s="75">
        <f>B1981</f>
        <v>41420</v>
      </c>
      <c r="D1981" s="50" t="s">
        <v>1225</v>
      </c>
      <c r="E1981" s="50">
        <v>0.4</v>
      </c>
      <c r="F1981" s="50">
        <v>0</v>
      </c>
      <c r="G1981" s="50">
        <v>15</v>
      </c>
      <c r="H1981" s="50">
        <v>0</v>
      </c>
      <c r="I1981" s="53">
        <f>IF(E1981&gt;0,TIME(F1981,G1981,H1981),"")</f>
        <v>1.0416666666666666E-2</v>
      </c>
      <c r="J1981" s="54">
        <f>IF(E1981&gt;0,TIME(F1981,G1981,H1981)/E1981,"")</f>
        <v>2.6041666666666664E-2</v>
      </c>
      <c r="K1981" s="50" t="s">
        <v>949</v>
      </c>
      <c r="L1981" s="50" t="s">
        <v>949</v>
      </c>
      <c r="M1981" s="55">
        <f>IF(D1981&gt;0,0.0416666666666667/J1981,"")</f>
        <v>1.6000000000000014</v>
      </c>
      <c r="N1981" s="50">
        <v>0</v>
      </c>
      <c r="O1981" s="50" t="s">
        <v>630</v>
      </c>
      <c r="Q1981" s="151">
        <f>IF("1-Swim"=D1981,J1981*2.4,IF("2-Bike"=D1981,J1981*112,IF("3-Run"=D1981,J1981*26.2,0)))</f>
        <v>6.2499999999999993E-2</v>
      </c>
      <c r="R1981" s="151">
        <f>Q1981/2</f>
        <v>3.1249999999999997E-2</v>
      </c>
      <c r="S1981" s="53">
        <f>J1981*26.2</f>
        <v>0.68229166666666663</v>
      </c>
      <c r="T1981" s="53">
        <f>(J1981+0.0013889)*26.2</f>
        <v>0.71868084666666654</v>
      </c>
      <c r="U1981" s="53">
        <f>S1981/2</f>
        <v>0.34114583333333331</v>
      </c>
      <c r="V1981" s="53">
        <f>T1981/2</f>
        <v>0.35934042333333327</v>
      </c>
      <c r="W1981" s="50">
        <f>RANK(J1981,J:J,1)</f>
        <v>3231</v>
      </c>
      <c r="X1981" s="50">
        <f>YEAR(B1981)</f>
        <v>2013</v>
      </c>
      <c r="Y1981" s="50">
        <f>MONTH(B1981)</f>
        <v>5</v>
      </c>
      <c r="Z1981" s="56">
        <f>X1981*100+Y1981</f>
        <v>201305</v>
      </c>
      <c r="AA1981" s="56">
        <f>WEEKNUM(B1981,1)</f>
        <v>22</v>
      </c>
      <c r="AB1981" s="58">
        <f>IF(ISBLANK(B1981)," ",MAX(B1981-B1980-1,0))</f>
        <v>1</v>
      </c>
      <c r="AC1981" s="56">
        <f>DAY(B1981)</f>
        <v>26</v>
      </c>
      <c r="AD1981" s="53">
        <f>U1981+V1981</f>
        <v>0.70048625666666653</v>
      </c>
      <c r="AE1981" s="56">
        <f>IF("1-Swim"=D1981,E1981*46.7,IF("2-Bike"=D1981,E1981,IF("3-Run"=D1981,E1981*4.27,0)))</f>
        <v>18.680000000000003</v>
      </c>
    </row>
    <row r="1982" spans="1:31" ht="15.75" x14ac:dyDescent="0.3">
      <c r="A1982" s="50">
        <v>1981</v>
      </c>
      <c r="B1982" s="51">
        <v>41421</v>
      </c>
      <c r="C1982" s="75">
        <f>B1982</f>
        <v>41421</v>
      </c>
      <c r="D1982" s="50" t="s">
        <v>1224</v>
      </c>
      <c r="E1982" s="50">
        <v>64.2</v>
      </c>
      <c r="F1982" s="50">
        <v>4</v>
      </c>
      <c r="G1982" s="50">
        <v>9</v>
      </c>
      <c r="H1982" s="50">
        <v>48</v>
      </c>
      <c r="I1982" s="53">
        <f>IF(E1982&gt;0,TIME(F1982,G1982,H1982),"")</f>
        <v>0.17347222222222222</v>
      </c>
      <c r="J1982" s="54">
        <f>IF(E1982&gt;0,TIME(F1982,G1982,H1982)/E1982,"")</f>
        <v>2.7020595361716858E-3</v>
      </c>
      <c r="K1982" s="50" t="s">
        <v>930</v>
      </c>
      <c r="L1982" s="50" t="s">
        <v>1188</v>
      </c>
      <c r="M1982" s="55">
        <f>IF(D1982&gt;0,0.0416666666666667/J1982,"")</f>
        <v>15.420336269015223</v>
      </c>
      <c r="N1982" s="50">
        <v>0</v>
      </c>
      <c r="O1982" s="50" t="s">
        <v>198</v>
      </c>
      <c r="P1982" s="146" t="s">
        <v>1189</v>
      </c>
      <c r="Q1982" s="151">
        <f>IF("1-Swim"=D1982,J1982*2.4,IF("2-Bike"=D1982,J1982*112,IF("3-Run"=D1982,J1982*26.2,0)))</f>
        <v>0.30263066805122879</v>
      </c>
      <c r="R1982" s="151">
        <f>Q1982/2</f>
        <v>0.1513153340256144</v>
      </c>
      <c r="S1982" s="53">
        <f>J1982*26.2</f>
        <v>7.0793959847698165E-2</v>
      </c>
      <c r="T1982" s="53">
        <f>(J1982+0.0013889)*26.2</f>
        <v>0.10718313984769817</v>
      </c>
      <c r="U1982" s="53">
        <f>S1982/2</f>
        <v>3.5396979923849083E-2</v>
      </c>
      <c r="V1982" s="53">
        <f>T1982/2</f>
        <v>5.3591569923849086E-2</v>
      </c>
      <c r="W1982" s="50">
        <f>RANK(J1982,J:J,1)</f>
        <v>409</v>
      </c>
      <c r="X1982" s="50">
        <f>YEAR(B1982)</f>
        <v>2013</v>
      </c>
      <c r="Y1982" s="50">
        <f>MONTH(B1982)</f>
        <v>5</v>
      </c>
      <c r="Z1982" s="56">
        <f>X1982*100+Y1982</f>
        <v>201305</v>
      </c>
      <c r="AA1982" s="56">
        <f>WEEKNUM(B1982,1)</f>
        <v>22</v>
      </c>
      <c r="AB1982" s="58">
        <f>IF(ISBLANK(B1982)," ",MAX(B1982-B1981-1,0))</f>
        <v>0</v>
      </c>
      <c r="AC1982" s="56">
        <f>DAY(B1982)</f>
        <v>27</v>
      </c>
      <c r="AD1982" s="53">
        <f>U1982+V1982</f>
        <v>8.8988549847698162E-2</v>
      </c>
      <c r="AE1982" s="56">
        <f>IF("1-Swim"=D1982,E1982*46.7,IF("2-Bike"=D1982,E1982,IF("3-Run"=D1982,E1982*4.27,0)))</f>
        <v>64.2</v>
      </c>
    </row>
    <row r="1983" spans="1:31" x14ac:dyDescent="0.25">
      <c r="A1983" s="50">
        <v>1982</v>
      </c>
      <c r="B1983" s="51">
        <v>41422</v>
      </c>
      <c r="C1983" s="75">
        <f>B1983</f>
        <v>41422</v>
      </c>
      <c r="D1983" s="50" t="s">
        <v>1224</v>
      </c>
      <c r="E1983" s="50">
        <v>10</v>
      </c>
      <c r="F1983" s="50">
        <v>0</v>
      </c>
      <c r="G1983" s="50">
        <v>26</v>
      </c>
      <c r="H1983" s="50">
        <v>10</v>
      </c>
      <c r="I1983" s="53">
        <f>IF(E1983&gt;0,TIME(F1983,G1983,H1983),"")</f>
        <v>1.8171296296296297E-2</v>
      </c>
      <c r="J1983" s="54">
        <f>IF(E1983&gt;0,TIME(F1983,G1983,H1983)/E1983,"")</f>
        <v>1.8171296296296297E-3</v>
      </c>
      <c r="K1983" s="50" t="s">
        <v>921</v>
      </c>
      <c r="L1983" s="50" t="s">
        <v>1132</v>
      </c>
      <c r="M1983" s="55">
        <f>IF(D1983&gt;0,0.0416666666666667/J1983,"")</f>
        <v>22.9299363057325</v>
      </c>
      <c r="N1983" s="50">
        <v>0</v>
      </c>
      <c r="O1983" s="50" t="s">
        <v>253</v>
      </c>
      <c r="Q1983" s="151">
        <f>IF("1-Swim"=D1983,J1983*2.4,IF("2-Bike"=D1983,J1983*112,IF("3-Run"=D1983,J1983*26.2,0)))</f>
        <v>0.20351851851851852</v>
      </c>
      <c r="R1983" s="151">
        <f>Q1983/2</f>
        <v>0.10175925925925926</v>
      </c>
      <c r="S1983" s="53">
        <f>J1983*26.2</f>
        <v>4.7608796296296295E-2</v>
      </c>
      <c r="T1983" s="53">
        <f>(J1983+0.0013889)*26.2</f>
        <v>8.3997976296296295E-2</v>
      </c>
      <c r="U1983" s="53">
        <f>S1983/2</f>
        <v>2.3804398148148147E-2</v>
      </c>
      <c r="V1983" s="53">
        <f>T1983/2</f>
        <v>4.1998988148148148E-2</v>
      </c>
      <c r="W1983" s="50">
        <f>RANK(J1983,J:J,1)</f>
        <v>63</v>
      </c>
      <c r="X1983" s="50">
        <f>YEAR(B1983)</f>
        <v>2013</v>
      </c>
      <c r="Y1983" s="50">
        <f>MONTH(B1983)</f>
        <v>5</v>
      </c>
      <c r="Z1983" s="56">
        <f>X1983*100+Y1983</f>
        <v>201305</v>
      </c>
      <c r="AA1983" s="56">
        <f>WEEKNUM(B1983,1)</f>
        <v>22</v>
      </c>
      <c r="AB1983" s="58">
        <f>IF(ISBLANK(B1983)," ",MAX(B1983-B1982-1,0))</f>
        <v>0</v>
      </c>
      <c r="AC1983" s="56">
        <f>DAY(B1983)</f>
        <v>28</v>
      </c>
      <c r="AD1983" s="53">
        <f>U1983+V1983</f>
        <v>6.5803386296296298E-2</v>
      </c>
      <c r="AE1983" s="56">
        <f>IF("1-Swim"=D1983,E1983*46.7,IF("2-Bike"=D1983,E1983,IF("3-Run"=D1983,E1983*4.27,0)))</f>
        <v>10</v>
      </c>
    </row>
    <row r="1984" spans="1:31" x14ac:dyDescent="0.25">
      <c r="A1984" s="50">
        <v>1983</v>
      </c>
      <c r="B1984" s="51">
        <v>41423</v>
      </c>
      <c r="C1984" s="75">
        <f>B1984</f>
        <v>41423</v>
      </c>
      <c r="D1984" s="50" t="s">
        <v>1225</v>
      </c>
      <c r="E1984" s="50">
        <v>0.53</v>
      </c>
      <c r="F1984" s="50">
        <v>0</v>
      </c>
      <c r="G1984" s="50">
        <v>19</v>
      </c>
      <c r="H1984" s="50">
        <v>25</v>
      </c>
      <c r="I1984" s="53">
        <f>IF(E1984&gt;0,TIME(F1984,G1984,H1984),"")</f>
        <v>1.3483796296296298E-2</v>
      </c>
      <c r="J1984" s="54">
        <f>IF(E1984&gt;0,TIME(F1984,G1984,H1984)/E1984,"")</f>
        <v>2.5441125087351503E-2</v>
      </c>
      <c r="K1984" s="50" t="s">
        <v>1183</v>
      </c>
      <c r="L1984" s="50" t="s">
        <v>1184</v>
      </c>
      <c r="M1984" s="55">
        <f>IF(D1984&gt;0,0.0416666666666667/J1984,"")</f>
        <v>1.6377682403433489</v>
      </c>
      <c r="N1984" s="50">
        <v>0</v>
      </c>
      <c r="O1984" s="50" t="s">
        <v>198</v>
      </c>
      <c r="P1984" s="50" t="s">
        <v>457</v>
      </c>
      <c r="Q1984" s="151">
        <f>IF("1-Swim"=D1984,J1984*2.4,IF("2-Bike"=D1984,J1984*112,IF("3-Run"=D1984,J1984*26.2,0)))</f>
        <v>6.1058700209643602E-2</v>
      </c>
      <c r="R1984" s="151">
        <f>Q1984/2</f>
        <v>3.0529350104821801E-2</v>
      </c>
      <c r="S1984" s="53">
        <f>J1984*26.2</f>
        <v>0.66655747728860937</v>
      </c>
      <c r="T1984" s="53">
        <f>(J1984+0.0013889)*26.2</f>
        <v>0.70294665728860928</v>
      </c>
      <c r="U1984" s="53">
        <f>S1984/2</f>
        <v>0.33327873864430468</v>
      </c>
      <c r="V1984" s="53">
        <f>T1984/2</f>
        <v>0.35147332864430464</v>
      </c>
      <c r="W1984" s="50">
        <f>RANK(J1984,J:J,1)</f>
        <v>3209</v>
      </c>
      <c r="X1984" s="50">
        <f>YEAR(B1984)</f>
        <v>2013</v>
      </c>
      <c r="Y1984" s="50">
        <f>MONTH(B1984)</f>
        <v>5</v>
      </c>
      <c r="Z1984" s="56">
        <f>X1984*100+Y1984</f>
        <v>201305</v>
      </c>
      <c r="AA1984" s="56">
        <f>WEEKNUM(B1984,1)</f>
        <v>22</v>
      </c>
      <c r="AB1984" s="58">
        <f>IF(ISBLANK(B1984)," ",MAX(B1984-B1983-1,0))</f>
        <v>0</v>
      </c>
      <c r="AC1984" s="56">
        <f>DAY(B1984)</f>
        <v>29</v>
      </c>
      <c r="AD1984" s="53">
        <f>U1984+V1984</f>
        <v>0.68475206728860938</v>
      </c>
      <c r="AE1984" s="56">
        <f>IF("1-Swim"=D1984,E1984*46.7,IF("2-Bike"=D1984,E1984,IF("3-Run"=D1984,E1984*4.27,0)))</f>
        <v>24.751000000000001</v>
      </c>
    </row>
    <row r="1985" spans="1:31" ht="15.75" x14ac:dyDescent="0.3">
      <c r="A1985" s="50">
        <v>1984</v>
      </c>
      <c r="B1985" s="51">
        <v>41424</v>
      </c>
      <c r="C1985" s="75">
        <f>B1985</f>
        <v>41424</v>
      </c>
      <c r="D1985" s="50" t="s">
        <v>1223</v>
      </c>
      <c r="E1985" s="50">
        <v>3.65</v>
      </c>
      <c r="F1985" s="50">
        <v>0</v>
      </c>
      <c r="G1985" s="50">
        <v>34</v>
      </c>
      <c r="H1985" s="50">
        <v>31</v>
      </c>
      <c r="I1985" s="53">
        <f>IF(E1985&gt;0,TIME(F1985,G1985,H1985),"")</f>
        <v>2.3969907407407409E-2</v>
      </c>
      <c r="J1985" s="54">
        <f>IF(E1985&gt;0,TIME(F1985,G1985,H1985)/E1985,"")</f>
        <v>6.5670979198376462E-3</v>
      </c>
      <c r="K1985" s="50" t="s">
        <v>1143</v>
      </c>
      <c r="L1985" s="50" t="s">
        <v>1190</v>
      </c>
      <c r="M1985" s="55">
        <f>IF(D1985&gt;0,0.0416666666666667/J1985,"")</f>
        <v>6.3447609850313906</v>
      </c>
      <c r="N1985" s="50">
        <v>0</v>
      </c>
      <c r="O1985" s="50" t="s">
        <v>228</v>
      </c>
      <c r="P1985" s="146" t="s">
        <v>1191</v>
      </c>
      <c r="Q1985" s="151">
        <f>IF("1-Swim"=D1985,J1985*2.4,IF("2-Bike"=D1985,J1985*112,IF("3-Run"=D1985,J1985*26.2,0)))</f>
        <v>0.17205796549974633</v>
      </c>
      <c r="R1985" s="151">
        <f>Q1985/2</f>
        <v>8.6028982749873167E-2</v>
      </c>
      <c r="S1985" s="53">
        <f>J1985*26.2</f>
        <v>0.17205796549974633</v>
      </c>
      <c r="T1985" s="53">
        <f>(J1985+0.0013889)*26.2</f>
        <v>0.20844714549974633</v>
      </c>
      <c r="U1985" s="53">
        <f>S1985/2</f>
        <v>8.6028982749873167E-2</v>
      </c>
      <c r="V1985" s="53">
        <f>T1985/2</f>
        <v>0.10422357274987316</v>
      </c>
      <c r="W1985" s="50">
        <f>RANK(J1985,J:J,1)</f>
        <v>1062</v>
      </c>
      <c r="X1985" s="50">
        <f>YEAR(B1985)</f>
        <v>2013</v>
      </c>
      <c r="Y1985" s="50">
        <f>MONTH(B1985)</f>
        <v>5</v>
      </c>
      <c r="Z1985" s="56">
        <f>X1985*100+Y1985</f>
        <v>201305</v>
      </c>
      <c r="AA1985" s="56">
        <f>WEEKNUM(B1985,1)</f>
        <v>22</v>
      </c>
      <c r="AB1985" s="58">
        <f>IF(ISBLANK(B1985)," ",MAX(B1985-B1984-1,0))</f>
        <v>0</v>
      </c>
      <c r="AC1985" s="56">
        <f>DAY(B1985)</f>
        <v>30</v>
      </c>
      <c r="AD1985" s="53">
        <f>U1985+V1985</f>
        <v>0.19025255549974635</v>
      </c>
      <c r="AE1985" s="56">
        <f>IF("1-Swim"=D1985,E1985*46.7,IF("2-Bike"=D1985,E1985,IF("3-Run"=D1985,E1985*4.27,0)))</f>
        <v>15.585499999999998</v>
      </c>
    </row>
    <row r="1986" spans="1:31" x14ac:dyDescent="0.25">
      <c r="A1986" s="50">
        <v>1985</v>
      </c>
      <c r="B1986" s="51">
        <v>41426</v>
      </c>
      <c r="C1986" s="75">
        <f>B1986</f>
        <v>41426</v>
      </c>
      <c r="D1986" s="50" t="s">
        <v>1225</v>
      </c>
      <c r="E1986" s="50">
        <v>0.5</v>
      </c>
      <c r="F1986" s="50">
        <v>0</v>
      </c>
      <c r="G1986" s="50">
        <v>17</v>
      </c>
      <c r="H1986" s="50">
        <v>0</v>
      </c>
      <c r="I1986" s="53">
        <f>IF(E1986&gt;0,TIME(F1986,G1986,H1986),"")</f>
        <v>1.1805555555555555E-2</v>
      </c>
      <c r="J1986" s="54">
        <f>IF(E1986&gt;0,TIME(F1986,G1986,H1986)/E1986,"")</f>
        <v>2.361111111111111E-2</v>
      </c>
      <c r="K1986" s="50" t="s">
        <v>949</v>
      </c>
      <c r="L1986" s="50" t="s">
        <v>949</v>
      </c>
      <c r="M1986" s="55">
        <f>IF(D1986&gt;0,0.0416666666666667/J1986,"")</f>
        <v>1.7647058823529427</v>
      </c>
      <c r="N1986" s="50">
        <v>0</v>
      </c>
      <c r="O1986" s="50" t="s">
        <v>198</v>
      </c>
      <c r="P1986" s="50" t="s">
        <v>1070</v>
      </c>
      <c r="Q1986" s="151">
        <f>IF("1-Swim"=D1986,J1986*2.4,IF("2-Bike"=D1986,J1986*112,IF("3-Run"=D1986,J1986*26.2,0)))</f>
        <v>5.6666666666666664E-2</v>
      </c>
      <c r="R1986" s="151">
        <f>Q1986/2</f>
        <v>2.8333333333333332E-2</v>
      </c>
      <c r="S1986" s="53">
        <f>J1986*26.2</f>
        <v>0.61861111111111111</v>
      </c>
      <c r="T1986" s="53">
        <f>(J1986+0.0013889)*26.2</f>
        <v>0.65500029111111102</v>
      </c>
      <c r="U1986" s="53">
        <f>S1986/2</f>
        <v>0.30930555555555556</v>
      </c>
      <c r="V1986" s="53">
        <f>T1986/2</f>
        <v>0.32750014555555551</v>
      </c>
      <c r="W1986" s="50">
        <f>RANK(J1986,J:J,1)</f>
        <v>3113</v>
      </c>
      <c r="X1986" s="50">
        <f>YEAR(B1986)</f>
        <v>2013</v>
      </c>
      <c r="Y1986" s="50">
        <f>MONTH(B1986)</f>
        <v>6</v>
      </c>
      <c r="Z1986" s="56">
        <f>X1986*100+Y1986</f>
        <v>201306</v>
      </c>
      <c r="AA1986" s="56">
        <f>WEEKNUM(B1986,1)</f>
        <v>22</v>
      </c>
      <c r="AB1986" s="58">
        <f>IF(ISBLANK(B1986)," ",MAX(B1986-B1985-1,0))</f>
        <v>1</v>
      </c>
      <c r="AC1986" s="56">
        <f>DAY(B1986)</f>
        <v>1</v>
      </c>
      <c r="AD1986" s="53">
        <f>U1986+V1986</f>
        <v>0.63680570111111101</v>
      </c>
      <c r="AE1986" s="56">
        <f>IF("1-Swim"=D1986,E1986*46.7,IF("2-Bike"=D1986,E1986,IF("3-Run"=D1986,E1986*4.27,0)))</f>
        <v>23.35</v>
      </c>
    </row>
    <row r="1987" spans="1:31" x14ac:dyDescent="0.25">
      <c r="A1987" s="50">
        <v>1986</v>
      </c>
      <c r="B1987" s="51">
        <v>41427</v>
      </c>
      <c r="C1987" s="75">
        <f>B1987</f>
        <v>41427</v>
      </c>
      <c r="D1987" s="50" t="s">
        <v>1225</v>
      </c>
      <c r="E1987" s="50">
        <v>1.2</v>
      </c>
      <c r="F1987" s="50">
        <v>0</v>
      </c>
      <c r="G1987" s="50">
        <v>41</v>
      </c>
      <c r="H1987" s="50">
        <v>52</v>
      </c>
      <c r="I1987" s="53">
        <f>IF(E1987&gt;0,TIME(F1987,G1987,H1987),"")</f>
        <v>2.9074074074074075E-2</v>
      </c>
      <c r="J1987" s="54">
        <f>IF(E1987&gt;0,TIME(F1987,G1987,H1987)/E1987,"")</f>
        <v>2.4228395061728396E-2</v>
      </c>
      <c r="K1987" s="50" t="s">
        <v>949</v>
      </c>
      <c r="L1987" s="50" t="s">
        <v>971</v>
      </c>
      <c r="M1987" s="55">
        <f>IF(D1987&gt;0,0.0416666666666667/J1987,"")</f>
        <v>1.7197452229299375</v>
      </c>
      <c r="N1987" s="50">
        <v>0</v>
      </c>
      <c r="O1987" s="50" t="s">
        <v>228</v>
      </c>
      <c r="P1987" s="143"/>
      <c r="Q1987" s="151">
        <f>IF("1-Swim"=D1987,J1987*2.4,IF("2-Bike"=D1987,J1987*112,IF("3-Run"=D1987,J1987*26.2,0)))</f>
        <v>5.814814814814815E-2</v>
      </c>
      <c r="R1987" s="151">
        <f>Q1987/2</f>
        <v>2.9074074074074075E-2</v>
      </c>
      <c r="S1987" s="53">
        <f>J1987*26.2</f>
        <v>0.63478395061728399</v>
      </c>
      <c r="T1987" s="53">
        <f>(J1987+0.0013889)*26.2</f>
        <v>0.6711731306172839</v>
      </c>
      <c r="U1987" s="53">
        <f>S1987/2</f>
        <v>0.31739197530864199</v>
      </c>
      <c r="V1987" s="53">
        <f>T1987/2</f>
        <v>0.33558656530864195</v>
      </c>
      <c r="W1987" s="50">
        <f>RANK(J1987,J:J,1)</f>
        <v>3136</v>
      </c>
      <c r="X1987" s="50">
        <f>YEAR(B1987)</f>
        <v>2013</v>
      </c>
      <c r="Y1987" s="50">
        <f>MONTH(B1987)</f>
        <v>6</v>
      </c>
      <c r="Z1987" s="56">
        <f>X1987*100+Y1987</f>
        <v>201306</v>
      </c>
      <c r="AA1987" s="56">
        <f>WEEKNUM(B1987,1)</f>
        <v>23</v>
      </c>
      <c r="AB1987" s="58">
        <f>IF(ISBLANK(B1987)," ",MAX(B1987-B1986-1,0))</f>
        <v>0</v>
      </c>
      <c r="AC1987" s="56">
        <f>DAY(B1987)</f>
        <v>2</v>
      </c>
      <c r="AD1987" s="53">
        <f>U1987+V1987</f>
        <v>0.65297854061728389</v>
      </c>
      <c r="AE1987" s="56">
        <f>IF("1-Swim"=D1987,E1987*46.7,IF("2-Bike"=D1987,E1987,IF("3-Run"=D1987,E1987*4.27,0)))</f>
        <v>56.04</v>
      </c>
    </row>
    <row r="1988" spans="1:31" x14ac:dyDescent="0.25">
      <c r="A1988" s="50">
        <v>1987</v>
      </c>
      <c r="B1988" s="51">
        <v>41427</v>
      </c>
      <c r="C1988" s="75">
        <f>B1988</f>
        <v>41427</v>
      </c>
      <c r="D1988" s="50" t="s">
        <v>1224</v>
      </c>
      <c r="E1988" s="50">
        <v>56</v>
      </c>
      <c r="F1988" s="50">
        <v>3</v>
      </c>
      <c r="G1988" s="50">
        <v>15</v>
      </c>
      <c r="H1988" s="50">
        <v>53</v>
      </c>
      <c r="I1988" s="53">
        <f>IF(E1988&gt;0,TIME(F1988,G1988,H1988),"")</f>
        <v>0.13603009259259261</v>
      </c>
      <c r="J1988" s="54">
        <f>IF(E1988&gt;0,TIME(F1988,G1988,H1988)/E1988,"")</f>
        <v>2.4291087962962964E-3</v>
      </c>
      <c r="K1988" s="50" t="s">
        <v>930</v>
      </c>
      <c r="L1988" s="50" t="s">
        <v>971</v>
      </c>
      <c r="M1988" s="55">
        <f>IF(D1988&gt;0,0.0416666666666667/J1988,"")</f>
        <v>17.153067301965468</v>
      </c>
      <c r="N1988" s="50">
        <v>154</v>
      </c>
      <c r="O1988" s="50" t="s">
        <v>228</v>
      </c>
      <c r="Q1988" s="151">
        <f>IF("1-Swim"=D1988,J1988*2.4,IF("2-Bike"=D1988,J1988*112,IF("3-Run"=D1988,J1988*26.2,0)))</f>
        <v>0.27206018518518521</v>
      </c>
      <c r="R1988" s="151">
        <f>Q1988/2</f>
        <v>0.13603009259259261</v>
      </c>
      <c r="S1988" s="53">
        <f>J1988*26.2</f>
        <v>6.3642650462962969E-2</v>
      </c>
      <c r="T1988" s="53">
        <f>(J1988+0.0013889)*26.2</f>
        <v>0.10003183046296296</v>
      </c>
      <c r="U1988" s="53">
        <f>S1988/2</f>
        <v>3.1821325231481484E-2</v>
      </c>
      <c r="V1988" s="53">
        <f>T1988/2</f>
        <v>5.0015915231481481E-2</v>
      </c>
      <c r="W1988" s="50">
        <f>RANK(J1988,J:J,1)</f>
        <v>276</v>
      </c>
      <c r="X1988" s="50">
        <f>YEAR(B1988)</f>
        <v>2013</v>
      </c>
      <c r="Y1988" s="50">
        <f>MONTH(B1988)</f>
        <v>6</v>
      </c>
      <c r="Z1988" s="56">
        <f>X1988*100+Y1988</f>
        <v>201306</v>
      </c>
      <c r="AA1988" s="56">
        <f>WEEKNUM(B1988,1)</f>
        <v>23</v>
      </c>
      <c r="AB1988" s="58">
        <f>IF(ISBLANK(B1988)," ",MAX(B1988-B1987-1,0))</f>
        <v>0</v>
      </c>
      <c r="AC1988" s="56">
        <f>DAY(B1988)</f>
        <v>2</v>
      </c>
      <c r="AD1988" s="53">
        <f>U1988+V1988</f>
        <v>8.1837240462962965E-2</v>
      </c>
      <c r="AE1988" s="56">
        <f>IF("1-Swim"=D1988,E1988*46.7,IF("2-Bike"=D1988,E1988,IF("3-Run"=D1988,E1988*4.27,0)))</f>
        <v>56</v>
      </c>
    </row>
    <row r="1989" spans="1:31" x14ac:dyDescent="0.25">
      <c r="A1989" s="50">
        <v>1988</v>
      </c>
      <c r="B1989" s="51">
        <v>41427</v>
      </c>
      <c r="C1989" s="75">
        <f>B1989</f>
        <v>41427</v>
      </c>
      <c r="D1989" s="50" t="s">
        <v>1223</v>
      </c>
      <c r="E1989" s="50">
        <v>13.1</v>
      </c>
      <c r="F1989" s="50">
        <v>2</v>
      </c>
      <c r="G1989" s="50">
        <v>46</v>
      </c>
      <c r="H1989" s="50">
        <v>5</v>
      </c>
      <c r="I1989" s="53">
        <f>IF(E1989&gt;0,TIME(F1989,G1989,H1989),"")</f>
        <v>0.11533564814814816</v>
      </c>
      <c r="J1989" s="54">
        <f>IF(E1989&gt;0,TIME(F1989,G1989,H1989)/E1989,"")</f>
        <v>8.8042479502403181E-3</v>
      </c>
      <c r="K1989" s="50" t="s">
        <v>1143</v>
      </c>
      <c r="L1989" s="50" t="s">
        <v>971</v>
      </c>
      <c r="M1989" s="55">
        <f>IF(D1989&gt;0,0.0416666666666667/J1989,"")</f>
        <v>4.7325639739086833</v>
      </c>
      <c r="N1989" s="50">
        <v>161</v>
      </c>
      <c r="O1989" s="50" t="s">
        <v>228</v>
      </c>
      <c r="Q1989" s="151">
        <f>IF("1-Swim"=D1989,J1989*2.4,IF("2-Bike"=D1989,J1989*112,IF("3-Run"=D1989,J1989*26.2,0)))</f>
        <v>0.23067129629629632</v>
      </c>
      <c r="R1989" s="151">
        <f>Q1989/2</f>
        <v>0.11533564814814816</v>
      </c>
      <c r="S1989" s="53">
        <f>J1989*26.2</f>
        <v>0.23067129629629632</v>
      </c>
      <c r="T1989" s="53">
        <f>(J1989+0.0013889)*26.2</f>
        <v>0.26706047629629631</v>
      </c>
      <c r="U1989" s="53">
        <f>S1989/2</f>
        <v>0.11533564814814816</v>
      </c>
      <c r="V1989" s="53">
        <f>T1989/2</f>
        <v>0.13353023814814816</v>
      </c>
      <c r="W1989" s="50">
        <f>RANK(J1989,J:J,1)</f>
        <v>2726</v>
      </c>
      <c r="X1989" s="50">
        <f>YEAR(B1989)</f>
        <v>2013</v>
      </c>
      <c r="Y1989" s="50">
        <f>MONTH(B1989)</f>
        <v>6</v>
      </c>
      <c r="Z1989" s="56">
        <f>X1989*100+Y1989</f>
        <v>201306</v>
      </c>
      <c r="AA1989" s="56">
        <f>WEEKNUM(B1989,1)</f>
        <v>23</v>
      </c>
      <c r="AB1989" s="58">
        <f>IF(ISBLANK(B1989)," ",MAX(B1989-B1988-1,0))</f>
        <v>0</v>
      </c>
      <c r="AC1989" s="56">
        <f>DAY(B1989)</f>
        <v>2</v>
      </c>
      <c r="AD1989" s="53">
        <f>U1989+V1989</f>
        <v>0.2488658862962963</v>
      </c>
      <c r="AE1989" s="56">
        <f>IF("1-Swim"=D1989,E1989*46.7,IF("2-Bike"=D1989,E1989,IF("3-Run"=D1989,E1989*4.27,0)))</f>
        <v>55.936999999999991</v>
      </c>
    </row>
    <row r="1990" spans="1:31" x14ac:dyDescent="0.25">
      <c r="A1990" s="50">
        <v>1989</v>
      </c>
      <c r="B1990" s="51">
        <v>41427</v>
      </c>
      <c r="C1990" s="75">
        <f>B1990</f>
        <v>41427</v>
      </c>
      <c r="D1990" s="50" t="s">
        <v>713</v>
      </c>
      <c r="E1990" s="50">
        <v>1</v>
      </c>
      <c r="F1990" s="50">
        <v>0</v>
      </c>
      <c r="G1990" s="50">
        <v>9</v>
      </c>
      <c r="H1990" s="50">
        <v>26</v>
      </c>
      <c r="I1990" s="53">
        <f>IF(E1990&gt;0,TIME(F1990,G1990,H1990),"")</f>
        <v>6.5509259259259262E-3</v>
      </c>
      <c r="J1990" s="54">
        <f>IF(E1990&gt;0,TIME(F1990,G1990,H1990)/E1990,"")</f>
        <v>6.5509259259259262E-3</v>
      </c>
      <c r="K1990" s="50" t="s">
        <v>1143</v>
      </c>
      <c r="L1990" s="50" t="s">
        <v>1194</v>
      </c>
      <c r="M1990" s="55">
        <f>IF(D1990&gt;0,0.0416666666666667/J1990,"")</f>
        <v>6.3604240282685556</v>
      </c>
      <c r="N1990" s="50">
        <v>0</v>
      </c>
      <c r="O1990" s="50" t="s">
        <v>228</v>
      </c>
      <c r="Q1990" s="151">
        <f>IF("1-Swim"=D1990,J1990*2.4,IF("2-Bike"=D1990,J1990*112,IF("3-Run"=D1990,J1990*26.2,0)))</f>
        <v>0</v>
      </c>
      <c r="R1990" s="151">
        <f>Q1990/2</f>
        <v>0</v>
      </c>
      <c r="S1990" s="53">
        <f>J1990*26.2</f>
        <v>0.17163425925925926</v>
      </c>
      <c r="T1990" s="53">
        <f>(J1990+0.0013889)*26.2</f>
        <v>0.20802343925925923</v>
      </c>
      <c r="U1990" s="53">
        <f>S1990/2</f>
        <v>8.5817129629629632E-2</v>
      </c>
      <c r="V1990" s="53">
        <f>T1990/2</f>
        <v>0.10401171962962961</v>
      </c>
      <c r="W1990" s="50">
        <f>RANK(J1990,J:J,1)</f>
        <v>1048</v>
      </c>
      <c r="X1990" s="50">
        <f>YEAR(B1990)</f>
        <v>2013</v>
      </c>
      <c r="Y1990" s="50">
        <f>MONTH(B1990)</f>
        <v>6</v>
      </c>
      <c r="Z1990" s="56">
        <f>X1990*100+Y1990</f>
        <v>201306</v>
      </c>
      <c r="AA1990" s="56">
        <f>WEEKNUM(B1990,1)</f>
        <v>23</v>
      </c>
      <c r="AB1990" s="58">
        <f>IF(ISBLANK(B1990)," ",MAX(B1990-B1989-1,0))</f>
        <v>0</v>
      </c>
      <c r="AC1990" s="56">
        <f>DAY(B1990)</f>
        <v>2</v>
      </c>
      <c r="AD1990" s="53">
        <f>U1990+V1990</f>
        <v>0.18982884925925925</v>
      </c>
      <c r="AE1990" s="56">
        <f>IF("1-Swim"=D1990,E1990*46.7,IF("2-Bike"=D1990,E1990,IF("3-Run"=D1990,E1990*4.27,0)))</f>
        <v>0</v>
      </c>
    </row>
    <row r="1991" spans="1:31" x14ac:dyDescent="0.25">
      <c r="A1991" s="50">
        <v>1990</v>
      </c>
      <c r="B1991" s="51">
        <v>41427</v>
      </c>
      <c r="C1991" s="75">
        <f>B1991</f>
        <v>41427</v>
      </c>
      <c r="D1991" s="50" t="s">
        <v>714</v>
      </c>
      <c r="E1991" s="50">
        <v>1</v>
      </c>
      <c r="F1991" s="50">
        <v>0</v>
      </c>
      <c r="G1991" s="50">
        <v>11</v>
      </c>
      <c r="H1991" s="50">
        <v>12</v>
      </c>
      <c r="I1991" s="53">
        <f>IF(E1991&gt;0,TIME(F1991,G1991,H1991),"")</f>
        <v>7.7777777777777767E-3</v>
      </c>
      <c r="J1991" s="54">
        <f>IF(E1991&gt;0,TIME(F1991,G1991,H1991)/E1991,"")</f>
        <v>7.7777777777777767E-3</v>
      </c>
      <c r="K1991" s="50" t="s">
        <v>1143</v>
      </c>
      <c r="L1991" s="50" t="s">
        <v>1194</v>
      </c>
      <c r="M1991" s="55">
        <f>IF(D1991&gt;0,0.0416666666666667/J1991,"")</f>
        <v>5.3571428571428621</v>
      </c>
      <c r="N1991" s="50">
        <v>0</v>
      </c>
      <c r="O1991" s="50" t="s">
        <v>228</v>
      </c>
      <c r="Q1991" s="151">
        <f>IF("1-Swim"=D1991,J1991*2.4,IF("2-Bike"=D1991,J1991*112,IF("3-Run"=D1991,J1991*26.2,0)))</f>
        <v>0</v>
      </c>
      <c r="R1991" s="151">
        <f>Q1991/2</f>
        <v>0</v>
      </c>
      <c r="S1991" s="53">
        <f>J1991*26.2</f>
        <v>0.20377777777777775</v>
      </c>
      <c r="T1991" s="53">
        <f>(J1991+0.0013889)*26.2</f>
        <v>0.24016695777777772</v>
      </c>
      <c r="U1991" s="53">
        <f>S1991/2</f>
        <v>0.10188888888888888</v>
      </c>
      <c r="V1991" s="53">
        <f>T1991/2</f>
        <v>0.12008347888888886</v>
      </c>
      <c r="W1991" s="50">
        <f>RANK(J1991,J:J,1)</f>
        <v>2291</v>
      </c>
      <c r="X1991" s="50">
        <f>YEAR(B1991)</f>
        <v>2013</v>
      </c>
      <c r="Y1991" s="50">
        <f>MONTH(B1991)</f>
        <v>6</v>
      </c>
      <c r="Z1991" s="56">
        <f>X1991*100+Y1991</f>
        <v>201306</v>
      </c>
      <c r="AA1991" s="56">
        <f>WEEKNUM(B1991,1)</f>
        <v>23</v>
      </c>
      <c r="AB1991" s="58">
        <f>IF(ISBLANK(B1991)," ",MAX(B1991-B1990-1,0))</f>
        <v>0</v>
      </c>
      <c r="AC1991" s="56">
        <f>DAY(B1991)</f>
        <v>2</v>
      </c>
      <c r="AD1991" s="53">
        <f>U1991+V1991</f>
        <v>0.22197236777777773</v>
      </c>
      <c r="AE1991" s="56">
        <f>IF("1-Swim"=D1991,E1991*46.7,IF("2-Bike"=D1991,E1991,IF("3-Run"=D1991,E1991*4.27,0)))</f>
        <v>0</v>
      </c>
    </row>
    <row r="1992" spans="1:31" x14ac:dyDescent="0.25">
      <c r="A1992" s="50">
        <v>1991</v>
      </c>
      <c r="B1992" s="51">
        <v>41427</v>
      </c>
      <c r="C1992" s="75">
        <f>B1992</f>
        <v>41427</v>
      </c>
      <c r="D1992" s="50" t="s">
        <v>715</v>
      </c>
      <c r="E1992" s="50">
        <v>1</v>
      </c>
      <c r="F1992" s="50">
        <v>0</v>
      </c>
      <c r="G1992" s="50">
        <v>12</v>
      </c>
      <c r="H1992" s="50">
        <v>35</v>
      </c>
      <c r="I1992" s="53">
        <f>IF(E1992&gt;0,TIME(F1992,G1992,H1992),"")</f>
        <v>8.7384259259259255E-3</v>
      </c>
      <c r="J1992" s="54">
        <f>IF(E1992&gt;0,TIME(F1992,G1992,H1992)/E1992,"")</f>
        <v>8.7384259259259255E-3</v>
      </c>
      <c r="K1992" s="50" t="s">
        <v>1143</v>
      </c>
      <c r="L1992" s="50" t="s">
        <v>1194</v>
      </c>
      <c r="M1992" s="55">
        <f>IF(D1992&gt;0,0.0416666666666667/J1992,"")</f>
        <v>4.7682119205298052</v>
      </c>
      <c r="N1992" s="50">
        <v>0</v>
      </c>
      <c r="O1992" s="50" t="s">
        <v>228</v>
      </c>
      <c r="P1992" s="143"/>
      <c r="Q1992" s="151">
        <f>IF("1-Swim"=D1992,J1992*2.4,IF("2-Bike"=D1992,J1992*112,IF("3-Run"=D1992,J1992*26.2,0)))</f>
        <v>0</v>
      </c>
      <c r="R1992" s="151">
        <f>Q1992/2</f>
        <v>0</v>
      </c>
      <c r="S1992" s="53">
        <f>J1992*26.2</f>
        <v>0.22894675925925925</v>
      </c>
      <c r="T1992" s="53">
        <f>(J1992+0.0013889)*26.2</f>
        <v>0.26533593925925925</v>
      </c>
      <c r="U1992" s="53">
        <f>S1992/2</f>
        <v>0.11447337962962963</v>
      </c>
      <c r="V1992" s="53">
        <f>T1992/2</f>
        <v>0.13266796962962962</v>
      </c>
      <c r="W1992" s="50">
        <f>RANK(J1992,J:J,1)</f>
        <v>2714</v>
      </c>
      <c r="X1992" s="50">
        <f>YEAR(B1992)</f>
        <v>2013</v>
      </c>
      <c r="Y1992" s="50">
        <f>MONTH(B1992)</f>
        <v>6</v>
      </c>
      <c r="Z1992" s="56">
        <f>X1992*100+Y1992</f>
        <v>201306</v>
      </c>
      <c r="AA1992" s="56">
        <f>WEEKNUM(B1992,1)</f>
        <v>23</v>
      </c>
      <c r="AB1992" s="58">
        <f>IF(ISBLANK(B1992)," ",MAX(B1992-B1991-1,0))</f>
        <v>0</v>
      </c>
      <c r="AC1992" s="56">
        <f>DAY(B1992)</f>
        <v>2</v>
      </c>
      <c r="AD1992" s="53">
        <f>U1992+V1992</f>
        <v>0.24714134925925924</v>
      </c>
      <c r="AE1992" s="56">
        <f>IF("1-Swim"=D1992,E1992*46.7,IF("2-Bike"=D1992,E1992,IF("3-Run"=D1992,E1992*4.27,0)))</f>
        <v>0</v>
      </c>
    </row>
    <row r="1993" spans="1:31" x14ac:dyDescent="0.25">
      <c r="A1993" s="50">
        <v>1992</v>
      </c>
      <c r="B1993" s="51">
        <v>41427</v>
      </c>
      <c r="C1993" s="75">
        <f>B1993</f>
        <v>41427</v>
      </c>
      <c r="D1993" s="50" t="s">
        <v>716</v>
      </c>
      <c r="E1993" s="50">
        <v>1</v>
      </c>
      <c r="F1993" s="50">
        <v>0</v>
      </c>
      <c r="G1993" s="50">
        <v>13</v>
      </c>
      <c r="H1993" s="50">
        <v>11</v>
      </c>
      <c r="I1993" s="53">
        <f>IF(E1993&gt;0,TIME(F1993,G1993,H1993),"")</f>
        <v>9.1550925925925931E-3</v>
      </c>
      <c r="J1993" s="54">
        <f>IF(E1993&gt;0,TIME(F1993,G1993,H1993)/E1993,"")</f>
        <v>9.1550925925925931E-3</v>
      </c>
      <c r="K1993" s="50" t="s">
        <v>1143</v>
      </c>
      <c r="L1993" s="50" t="s">
        <v>1194</v>
      </c>
      <c r="M1993" s="55">
        <f>IF(D1993&gt;0,0.0416666666666667/J1993,"")</f>
        <v>4.5512010113780059</v>
      </c>
      <c r="N1993" s="50">
        <v>0</v>
      </c>
      <c r="O1993" s="50" t="s">
        <v>228</v>
      </c>
      <c r="Q1993" s="151">
        <f>IF("1-Swim"=D1993,J1993*2.4,IF("2-Bike"=D1993,J1993*112,IF("3-Run"=D1993,J1993*26.2,0)))</f>
        <v>0</v>
      </c>
      <c r="R1993" s="151">
        <f>Q1993/2</f>
        <v>0</v>
      </c>
      <c r="S1993" s="53">
        <f>J1993*26.2</f>
        <v>0.23986342592592594</v>
      </c>
      <c r="T1993" s="53">
        <f>(J1993+0.0013889)*26.2</f>
        <v>0.27625260592592593</v>
      </c>
      <c r="U1993" s="53">
        <f>S1993/2</f>
        <v>0.11993171296296297</v>
      </c>
      <c r="V1993" s="53">
        <f>T1993/2</f>
        <v>0.13812630296296297</v>
      </c>
      <c r="W1993" s="50">
        <f>RANK(J1993,J:J,1)</f>
        <v>2778</v>
      </c>
      <c r="X1993" s="50">
        <f>YEAR(B1993)</f>
        <v>2013</v>
      </c>
      <c r="Y1993" s="50">
        <f>MONTH(B1993)</f>
        <v>6</v>
      </c>
      <c r="Z1993" s="56">
        <f>X1993*100+Y1993</f>
        <v>201306</v>
      </c>
      <c r="AA1993" s="56">
        <f>WEEKNUM(B1993,1)</f>
        <v>23</v>
      </c>
      <c r="AB1993" s="58">
        <f>IF(ISBLANK(B1993)," ",MAX(B1993-B1992-1,0))</f>
        <v>0</v>
      </c>
      <c r="AC1993" s="56">
        <f>DAY(B1993)</f>
        <v>2</v>
      </c>
      <c r="AD1993" s="53">
        <f>U1993+V1993</f>
        <v>0.25805801592592592</v>
      </c>
      <c r="AE1993" s="56">
        <f>IF("1-Swim"=D1993,E1993*46.7,IF("2-Bike"=D1993,E1993,IF("3-Run"=D1993,E1993*4.27,0)))</f>
        <v>0</v>
      </c>
    </row>
    <row r="1994" spans="1:31" x14ac:dyDescent="0.25">
      <c r="A1994" s="50">
        <v>1993</v>
      </c>
      <c r="B1994" s="51">
        <v>41427</v>
      </c>
      <c r="C1994" s="75">
        <f>B1994</f>
        <v>41427</v>
      </c>
      <c r="D1994" s="50" t="s">
        <v>717</v>
      </c>
      <c r="E1994" s="50">
        <v>1</v>
      </c>
      <c r="F1994" s="50">
        <v>0</v>
      </c>
      <c r="G1994" s="50">
        <v>14</v>
      </c>
      <c r="H1994" s="50">
        <v>23</v>
      </c>
      <c r="I1994" s="53">
        <f>IF(E1994&gt;0,TIME(F1994,G1994,H1994),"")</f>
        <v>9.9884259259259266E-3</v>
      </c>
      <c r="J1994" s="54">
        <f>IF(E1994&gt;0,TIME(F1994,G1994,H1994)/E1994,"")</f>
        <v>9.9884259259259266E-3</v>
      </c>
      <c r="K1994" s="50" t="s">
        <v>1143</v>
      </c>
      <c r="L1994" s="50" t="s">
        <v>1194</v>
      </c>
      <c r="M1994" s="55">
        <f>IF(D1994&gt;0,0.0416666666666667/J1994,"")</f>
        <v>4.1714947856315208</v>
      </c>
      <c r="N1994" s="50">
        <v>0</v>
      </c>
      <c r="O1994" s="50" t="s">
        <v>228</v>
      </c>
      <c r="Q1994" s="151">
        <f>IF("1-Swim"=D1994,J1994*2.4,IF("2-Bike"=D1994,J1994*112,IF("3-Run"=D1994,J1994*26.2,0)))</f>
        <v>0</v>
      </c>
      <c r="R1994" s="151">
        <f>Q1994/2</f>
        <v>0</v>
      </c>
      <c r="S1994" s="53">
        <f>J1994*26.2</f>
        <v>0.26169675925925928</v>
      </c>
      <c r="T1994" s="53">
        <f>(J1994+0.0013889)*26.2</f>
        <v>0.2980859392592593</v>
      </c>
      <c r="U1994" s="53">
        <f>S1994/2</f>
        <v>0.13084837962962964</v>
      </c>
      <c r="V1994" s="53">
        <f>T1994/2</f>
        <v>0.14904296962962965</v>
      </c>
      <c r="W1994" s="50">
        <f>RANK(J1994,J:J,1)</f>
        <v>2872</v>
      </c>
      <c r="X1994" s="50">
        <f>YEAR(B1994)</f>
        <v>2013</v>
      </c>
      <c r="Y1994" s="50">
        <f>MONTH(B1994)</f>
        <v>6</v>
      </c>
      <c r="Z1994" s="56">
        <f>X1994*100+Y1994</f>
        <v>201306</v>
      </c>
      <c r="AA1994" s="56">
        <f>WEEKNUM(B1994,1)</f>
        <v>23</v>
      </c>
      <c r="AB1994" s="58">
        <f>IF(ISBLANK(B1994)," ",MAX(B1994-B1993-1,0))</f>
        <v>0</v>
      </c>
      <c r="AC1994" s="56">
        <f>DAY(B1994)</f>
        <v>2</v>
      </c>
      <c r="AD1994" s="53">
        <f>U1994+V1994</f>
        <v>0.27989134925925929</v>
      </c>
      <c r="AE1994" s="56">
        <f>IF("1-Swim"=D1994,E1994*46.7,IF("2-Bike"=D1994,E1994,IF("3-Run"=D1994,E1994*4.27,0)))</f>
        <v>0</v>
      </c>
    </row>
    <row r="1995" spans="1:31" x14ac:dyDescent="0.25">
      <c r="A1995" s="50">
        <v>1994</v>
      </c>
      <c r="B1995" s="51">
        <v>41427</v>
      </c>
      <c r="C1995" s="75">
        <f>B1995</f>
        <v>41427</v>
      </c>
      <c r="D1995" s="50" t="s">
        <v>718</v>
      </c>
      <c r="E1995" s="50">
        <v>1</v>
      </c>
      <c r="F1995" s="50">
        <v>0</v>
      </c>
      <c r="G1995" s="50">
        <v>12</v>
      </c>
      <c r="H1995" s="50">
        <v>52</v>
      </c>
      <c r="I1995" s="53">
        <f>IF(E1995&gt;0,TIME(F1995,G1995,H1995),"")</f>
        <v>8.9351851851851866E-3</v>
      </c>
      <c r="J1995" s="54">
        <f>IF(E1995&gt;0,TIME(F1995,G1995,H1995)/E1995,"")</f>
        <v>8.9351851851851866E-3</v>
      </c>
      <c r="K1995" s="50" t="s">
        <v>1143</v>
      </c>
      <c r="L1995" s="50" t="s">
        <v>1194</v>
      </c>
      <c r="M1995" s="55">
        <f>IF(D1995&gt;0,0.0416666666666667/J1995,"")</f>
        <v>4.6632124352331639</v>
      </c>
      <c r="N1995" s="50">
        <v>0</v>
      </c>
      <c r="O1995" s="50" t="s">
        <v>228</v>
      </c>
      <c r="Q1995" s="151">
        <f>IF("1-Swim"=D1995,J1995*2.4,IF("2-Bike"=D1995,J1995*112,IF("3-Run"=D1995,J1995*26.2,0)))</f>
        <v>0</v>
      </c>
      <c r="R1995" s="151">
        <f>Q1995/2</f>
        <v>0</v>
      </c>
      <c r="S1995" s="53">
        <f>J1995*26.2</f>
        <v>0.23410185185185189</v>
      </c>
      <c r="T1995" s="53">
        <f>(J1995+0.0013889)*26.2</f>
        <v>0.27049103185185192</v>
      </c>
      <c r="U1995" s="53">
        <f>S1995/2</f>
        <v>0.11705092592592595</v>
      </c>
      <c r="V1995" s="53">
        <f>T1995/2</f>
        <v>0.13524551592592596</v>
      </c>
      <c r="W1995" s="50">
        <f>RANK(J1995,J:J,1)</f>
        <v>2748</v>
      </c>
      <c r="X1995" s="50">
        <f>YEAR(B1995)</f>
        <v>2013</v>
      </c>
      <c r="Y1995" s="50">
        <f>MONTH(B1995)</f>
        <v>6</v>
      </c>
      <c r="Z1995" s="56">
        <f>X1995*100+Y1995</f>
        <v>201306</v>
      </c>
      <c r="AA1995" s="56">
        <f>WEEKNUM(B1995,1)</f>
        <v>23</v>
      </c>
      <c r="AB1995" s="58">
        <f>IF(ISBLANK(B1995)," ",MAX(B1995-B1994-1,0))</f>
        <v>0</v>
      </c>
      <c r="AC1995" s="56">
        <f>DAY(B1995)</f>
        <v>2</v>
      </c>
      <c r="AD1995" s="53">
        <f>U1995+V1995</f>
        <v>0.2522964418518519</v>
      </c>
      <c r="AE1995" s="56">
        <f>IF("1-Swim"=D1995,E1995*46.7,IF("2-Bike"=D1995,E1995,IF("3-Run"=D1995,E1995*4.27,0)))</f>
        <v>0</v>
      </c>
    </row>
    <row r="1996" spans="1:31" x14ac:dyDescent="0.25">
      <c r="A1996" s="50">
        <v>1995</v>
      </c>
      <c r="B1996" s="51">
        <v>41427</v>
      </c>
      <c r="C1996" s="75">
        <f>B1996</f>
        <v>41427</v>
      </c>
      <c r="D1996" s="50" t="s">
        <v>719</v>
      </c>
      <c r="E1996" s="50">
        <v>1</v>
      </c>
      <c r="F1996" s="50">
        <v>0</v>
      </c>
      <c r="G1996" s="50">
        <v>13</v>
      </c>
      <c r="H1996" s="50">
        <v>18</v>
      </c>
      <c r="I1996" s="53">
        <f>IF(E1996&gt;0,TIME(F1996,G1996,H1996),"")</f>
        <v>9.2361111111111116E-3</v>
      </c>
      <c r="J1996" s="54">
        <f>IF(E1996&gt;0,TIME(F1996,G1996,H1996)/E1996,"")</f>
        <v>9.2361111111111116E-3</v>
      </c>
      <c r="K1996" s="50" t="s">
        <v>1143</v>
      </c>
      <c r="L1996" s="50" t="s">
        <v>1194</v>
      </c>
      <c r="M1996" s="55">
        <f>IF(D1996&gt;0,0.0416666666666667/J1996,"")</f>
        <v>4.5112781954887247</v>
      </c>
      <c r="N1996" s="50">
        <v>0</v>
      </c>
      <c r="O1996" s="50" t="s">
        <v>228</v>
      </c>
      <c r="Q1996" s="151">
        <f>IF("1-Swim"=D1996,J1996*2.4,IF("2-Bike"=D1996,J1996*112,IF("3-Run"=D1996,J1996*26.2,0)))</f>
        <v>0</v>
      </c>
      <c r="R1996" s="151">
        <f>Q1996/2</f>
        <v>0</v>
      </c>
      <c r="S1996" s="53">
        <f>J1996*26.2</f>
        <v>0.24198611111111112</v>
      </c>
      <c r="T1996" s="53">
        <f>(J1996+0.0013889)*26.2</f>
        <v>0.27837529111111114</v>
      </c>
      <c r="U1996" s="53">
        <f>S1996/2</f>
        <v>0.12099305555555556</v>
      </c>
      <c r="V1996" s="53">
        <f>T1996/2</f>
        <v>0.13918764555555557</v>
      </c>
      <c r="W1996" s="50">
        <f>RANK(J1996,J:J,1)</f>
        <v>2790</v>
      </c>
      <c r="X1996" s="50">
        <f>YEAR(B1996)</f>
        <v>2013</v>
      </c>
      <c r="Y1996" s="50">
        <f>MONTH(B1996)</f>
        <v>6</v>
      </c>
      <c r="Z1996" s="56">
        <f>X1996*100+Y1996</f>
        <v>201306</v>
      </c>
      <c r="AA1996" s="56">
        <f>WEEKNUM(B1996,1)</f>
        <v>23</v>
      </c>
      <c r="AB1996" s="58">
        <f>IF(ISBLANK(B1996)," ",MAX(B1996-B1995-1,0))</f>
        <v>0</v>
      </c>
      <c r="AC1996" s="56">
        <f>DAY(B1996)</f>
        <v>2</v>
      </c>
      <c r="AD1996" s="53">
        <f>U1996+V1996</f>
        <v>0.26018070111111113</v>
      </c>
      <c r="AE1996" s="56">
        <f>IF("1-Swim"=D1996,E1996*46.7,IF("2-Bike"=D1996,E1996,IF("3-Run"=D1996,E1996*4.27,0)))</f>
        <v>0</v>
      </c>
    </row>
    <row r="1997" spans="1:31" x14ac:dyDescent="0.25">
      <c r="A1997" s="50">
        <v>1996</v>
      </c>
      <c r="B1997" s="51">
        <v>41427</v>
      </c>
      <c r="C1997" s="75">
        <f>B1997</f>
        <v>41427</v>
      </c>
      <c r="D1997" s="50" t="s">
        <v>720</v>
      </c>
      <c r="E1997" s="50">
        <v>1</v>
      </c>
      <c r="F1997" s="50">
        <v>0</v>
      </c>
      <c r="G1997" s="50">
        <v>13</v>
      </c>
      <c r="H1997" s="50">
        <v>57</v>
      </c>
      <c r="I1997" s="53">
        <f>IF(E1997&gt;0,TIME(F1997,G1997,H1997),"")</f>
        <v>9.6874999999999999E-3</v>
      </c>
      <c r="J1997" s="54">
        <f>IF(E1997&gt;0,TIME(F1997,G1997,H1997)/E1997,"")</f>
        <v>9.6874999999999999E-3</v>
      </c>
      <c r="K1997" s="50" t="s">
        <v>1143</v>
      </c>
      <c r="L1997" s="50" t="s">
        <v>1194</v>
      </c>
      <c r="M1997" s="55">
        <f>IF(D1997&gt;0,0.0416666666666667/J1997,"")</f>
        <v>4.3010752688172076</v>
      </c>
      <c r="N1997" s="50">
        <v>0</v>
      </c>
      <c r="O1997" s="50" t="s">
        <v>228</v>
      </c>
      <c r="Q1997" s="151">
        <f>IF("1-Swim"=D1997,J1997*2.4,IF("2-Bike"=D1997,J1997*112,IF("3-Run"=D1997,J1997*26.2,0)))</f>
        <v>0</v>
      </c>
      <c r="R1997" s="151">
        <f>Q1997/2</f>
        <v>0</v>
      </c>
      <c r="S1997" s="53">
        <f>J1997*26.2</f>
        <v>0.2538125</v>
      </c>
      <c r="T1997" s="53">
        <f>(J1997+0.0013889)*26.2</f>
        <v>0.29020168000000002</v>
      </c>
      <c r="U1997" s="53">
        <f>S1997/2</f>
        <v>0.12690625</v>
      </c>
      <c r="V1997" s="53">
        <f>T1997/2</f>
        <v>0.14510084000000001</v>
      </c>
      <c r="W1997" s="50">
        <f>RANK(J1997,J:J,1)</f>
        <v>2840</v>
      </c>
      <c r="X1997" s="50">
        <f>YEAR(B1997)</f>
        <v>2013</v>
      </c>
      <c r="Y1997" s="50">
        <f>MONTH(B1997)</f>
        <v>6</v>
      </c>
      <c r="Z1997" s="56">
        <f>X1997*100+Y1997</f>
        <v>201306</v>
      </c>
      <c r="AA1997" s="56">
        <f>WEEKNUM(B1997,1)</f>
        <v>23</v>
      </c>
      <c r="AB1997" s="58">
        <f>IF(ISBLANK(B1997)," ",MAX(B1997-B1996-1,0))</f>
        <v>0</v>
      </c>
      <c r="AC1997" s="56">
        <f>DAY(B1997)</f>
        <v>2</v>
      </c>
      <c r="AD1997" s="53">
        <f>U1997+V1997</f>
        <v>0.27200709000000001</v>
      </c>
      <c r="AE1997" s="56">
        <f>IF("1-Swim"=D1997,E1997*46.7,IF("2-Bike"=D1997,E1997,IF("3-Run"=D1997,E1997*4.27,0)))</f>
        <v>0</v>
      </c>
    </row>
    <row r="1998" spans="1:31" x14ac:dyDescent="0.25">
      <c r="A1998" s="50">
        <v>1997</v>
      </c>
      <c r="B1998" s="51">
        <v>41427</v>
      </c>
      <c r="C1998" s="75">
        <f>B1998</f>
        <v>41427</v>
      </c>
      <c r="D1998" s="50" t="s">
        <v>721</v>
      </c>
      <c r="E1998" s="50">
        <v>1</v>
      </c>
      <c r="F1998" s="50">
        <v>0</v>
      </c>
      <c r="G1998" s="50">
        <v>11</v>
      </c>
      <c r="H1998" s="50">
        <v>4</v>
      </c>
      <c r="I1998" s="53">
        <f>IF(E1998&gt;0,TIME(F1998,G1998,H1998),"")</f>
        <v>7.6851851851851847E-3</v>
      </c>
      <c r="J1998" s="54">
        <f>IF(E1998&gt;0,TIME(F1998,G1998,H1998)/E1998,"")</f>
        <v>7.6851851851851847E-3</v>
      </c>
      <c r="K1998" s="50" t="s">
        <v>1143</v>
      </c>
      <c r="L1998" s="50" t="s">
        <v>1194</v>
      </c>
      <c r="M1998" s="55">
        <f>IF(D1998&gt;0,0.0416666666666667/J1998,"")</f>
        <v>5.4216867469879562</v>
      </c>
      <c r="N1998" s="50">
        <v>0</v>
      </c>
      <c r="O1998" s="50" t="s">
        <v>228</v>
      </c>
      <c r="P1998" s="143"/>
      <c r="Q1998" s="151">
        <f>IF("1-Swim"=D1998,J1998*2.4,IF("2-Bike"=D1998,J1998*112,IF("3-Run"=D1998,J1998*26.2,0)))</f>
        <v>0</v>
      </c>
      <c r="R1998" s="151">
        <f>Q1998/2</f>
        <v>0</v>
      </c>
      <c r="S1998" s="53">
        <f>J1998*26.2</f>
        <v>0.20135185185185184</v>
      </c>
      <c r="T1998" s="53">
        <f>(J1998+0.0013889)*26.2</f>
        <v>0.2377410318518518</v>
      </c>
      <c r="U1998" s="53">
        <f>S1998/2</f>
        <v>0.10067592592592592</v>
      </c>
      <c r="V1998" s="53">
        <f>T1998/2</f>
        <v>0.1188705159259259</v>
      </c>
      <c r="W1998" s="50">
        <f>RANK(J1998,J:J,1)</f>
        <v>2216</v>
      </c>
      <c r="X1998" s="50">
        <f>YEAR(B1998)</f>
        <v>2013</v>
      </c>
      <c r="Y1998" s="50">
        <f>MONTH(B1998)</f>
        <v>6</v>
      </c>
      <c r="Z1998" s="56">
        <f>X1998*100+Y1998</f>
        <v>201306</v>
      </c>
      <c r="AA1998" s="56">
        <f>WEEKNUM(B1998,1)</f>
        <v>23</v>
      </c>
      <c r="AB1998" s="58">
        <f>IF(ISBLANK(B1998)," ",MAX(B1998-B1997-1,0))</f>
        <v>0</v>
      </c>
      <c r="AC1998" s="56">
        <f>DAY(B1998)</f>
        <v>2</v>
      </c>
      <c r="AD1998" s="53">
        <f>U1998+V1998</f>
        <v>0.21954644185185182</v>
      </c>
      <c r="AE1998" s="56">
        <f>IF("1-Swim"=D1998,E1998*46.7,IF("2-Bike"=D1998,E1998,IF("3-Run"=D1998,E1998*4.27,0)))</f>
        <v>0</v>
      </c>
    </row>
    <row r="1999" spans="1:31" x14ac:dyDescent="0.25">
      <c r="A1999" s="50">
        <v>1998</v>
      </c>
      <c r="B1999" s="51">
        <v>41427</v>
      </c>
      <c r="C1999" s="75">
        <f>B1999</f>
        <v>41427</v>
      </c>
      <c r="D1999" s="50" t="s">
        <v>707</v>
      </c>
      <c r="E1999" s="50">
        <v>1</v>
      </c>
      <c r="F1999" s="50">
        <v>0</v>
      </c>
      <c r="G1999" s="50">
        <v>11</v>
      </c>
      <c r="H1999" s="50">
        <v>16</v>
      </c>
      <c r="I1999" s="53">
        <f>IF(E1999&gt;0,TIME(F1999,G1999,H1999),"")</f>
        <v>7.8240740740740753E-3</v>
      </c>
      <c r="J1999" s="54">
        <f>IF(E1999&gt;0,TIME(F1999,G1999,H1999)/E1999,"")</f>
        <v>7.8240740740740753E-3</v>
      </c>
      <c r="K1999" s="50" t="s">
        <v>1143</v>
      </c>
      <c r="L1999" s="50" t="s">
        <v>1194</v>
      </c>
      <c r="M1999" s="55">
        <f>IF(D1999&gt;0,0.0416666666666667/J1999,"")</f>
        <v>5.3254437869822517</v>
      </c>
      <c r="N1999" s="50">
        <v>0</v>
      </c>
      <c r="O1999" s="50" t="s">
        <v>228</v>
      </c>
      <c r="P1999" s="143"/>
      <c r="Q1999" s="151">
        <f>IF("1-Swim"=D1999,J1999*2.4,IF("2-Bike"=D1999,J1999*112,IF("3-Run"=D1999,J1999*26.2,0)))</f>
        <v>0</v>
      </c>
      <c r="R1999" s="151">
        <f>Q1999/2</f>
        <v>0</v>
      </c>
      <c r="S1999" s="53">
        <f>J1999*26.2</f>
        <v>0.20499074074074078</v>
      </c>
      <c r="T1999" s="53">
        <f>(J1999+0.0013889)*26.2</f>
        <v>0.24137992074074077</v>
      </c>
      <c r="U1999" s="53">
        <f>S1999/2</f>
        <v>0.10249537037037039</v>
      </c>
      <c r="V1999" s="53">
        <f>T1999/2</f>
        <v>0.12068996037037039</v>
      </c>
      <c r="W1999" s="50">
        <f>RANK(J1999,J:J,1)</f>
        <v>2319</v>
      </c>
      <c r="X1999" s="50">
        <f>YEAR(B1999)</f>
        <v>2013</v>
      </c>
      <c r="Y1999" s="50">
        <f>MONTH(B1999)</f>
        <v>6</v>
      </c>
      <c r="Z1999" s="56">
        <f>X1999*100+Y1999</f>
        <v>201306</v>
      </c>
      <c r="AA1999" s="56">
        <f>WEEKNUM(B1999,1)</f>
        <v>23</v>
      </c>
      <c r="AB1999" s="58">
        <f>IF(ISBLANK(B1999)," ",MAX(B1999-B1998-1,0))</f>
        <v>0</v>
      </c>
      <c r="AC1999" s="56">
        <f>DAY(B1999)</f>
        <v>2</v>
      </c>
      <c r="AD1999" s="53">
        <f>U1999+V1999</f>
        <v>0.22318533074074076</v>
      </c>
      <c r="AE1999" s="56">
        <f>IF("1-Swim"=D1999,E1999*46.7,IF("2-Bike"=D1999,E1999,IF("3-Run"=D1999,E1999*4.27,0)))</f>
        <v>0</v>
      </c>
    </row>
    <row r="2000" spans="1:31" x14ac:dyDescent="0.25">
      <c r="A2000" s="50">
        <v>1999</v>
      </c>
      <c r="B2000" s="51">
        <v>41427</v>
      </c>
      <c r="C2000" s="75">
        <f>B2000</f>
        <v>41427</v>
      </c>
      <c r="D2000" s="50" t="s">
        <v>708</v>
      </c>
      <c r="E2000" s="50">
        <v>1</v>
      </c>
      <c r="F2000" s="50">
        <v>0</v>
      </c>
      <c r="G2000" s="50">
        <v>13</v>
      </c>
      <c r="H2000" s="50">
        <v>18</v>
      </c>
      <c r="I2000" s="53">
        <f>IF(E2000&gt;0,TIME(F2000,G2000,H2000),"")</f>
        <v>9.2361111111111116E-3</v>
      </c>
      <c r="J2000" s="54">
        <f>IF(E2000&gt;0,TIME(F2000,G2000,H2000)/E2000,"")</f>
        <v>9.2361111111111116E-3</v>
      </c>
      <c r="K2000" s="50" t="s">
        <v>1143</v>
      </c>
      <c r="L2000" s="50" t="s">
        <v>1194</v>
      </c>
      <c r="M2000" s="55">
        <f>IF(D2000&gt;0,0.0416666666666667/J2000,"")</f>
        <v>4.5112781954887247</v>
      </c>
      <c r="N2000" s="50">
        <v>0</v>
      </c>
      <c r="O2000" s="50" t="s">
        <v>228</v>
      </c>
      <c r="Q2000" s="151">
        <f>IF("1-Swim"=D2000,J2000*2.4,IF("2-Bike"=D2000,J2000*112,IF("3-Run"=D2000,J2000*26.2,0)))</f>
        <v>0</v>
      </c>
      <c r="R2000" s="151">
        <f>Q2000/2</f>
        <v>0</v>
      </c>
      <c r="S2000" s="53">
        <f>J2000*26.2</f>
        <v>0.24198611111111112</v>
      </c>
      <c r="T2000" s="53">
        <f>(J2000+0.0013889)*26.2</f>
        <v>0.27837529111111114</v>
      </c>
      <c r="U2000" s="53">
        <f>S2000/2</f>
        <v>0.12099305555555556</v>
      </c>
      <c r="V2000" s="53">
        <f>T2000/2</f>
        <v>0.13918764555555557</v>
      </c>
      <c r="W2000" s="50">
        <f>RANK(J2000,J:J,1)</f>
        <v>2790</v>
      </c>
      <c r="X2000" s="50">
        <f>YEAR(B2000)</f>
        <v>2013</v>
      </c>
      <c r="Y2000" s="50">
        <f>MONTH(B2000)</f>
        <v>6</v>
      </c>
      <c r="Z2000" s="56">
        <f>X2000*100+Y2000</f>
        <v>201306</v>
      </c>
      <c r="AA2000" s="56">
        <f>WEEKNUM(B2000,1)</f>
        <v>23</v>
      </c>
      <c r="AB2000" s="58">
        <f>IF(ISBLANK(B2000)," ",MAX(B2000-B1999-1,0))</f>
        <v>0</v>
      </c>
      <c r="AC2000" s="56">
        <f>DAY(B2000)</f>
        <v>2</v>
      </c>
      <c r="AD2000" s="53">
        <f>U2000+V2000</f>
        <v>0.26018070111111113</v>
      </c>
      <c r="AE2000" s="56">
        <f>IF("1-Swim"=D2000,E2000*46.7,IF("2-Bike"=D2000,E2000,IF("3-Run"=D2000,E2000*4.27,0)))</f>
        <v>0</v>
      </c>
    </row>
    <row r="2001" spans="1:31" x14ac:dyDescent="0.25">
      <c r="A2001" s="50">
        <v>2000</v>
      </c>
      <c r="B2001" s="51">
        <v>41427</v>
      </c>
      <c r="C2001" s="75">
        <f>B2001</f>
        <v>41427</v>
      </c>
      <c r="D2001" s="50" t="s">
        <v>709</v>
      </c>
      <c r="E2001" s="50">
        <v>1</v>
      </c>
      <c r="F2001" s="50">
        <v>0</v>
      </c>
      <c r="G2001" s="50">
        <v>15</v>
      </c>
      <c r="H2001" s="50">
        <v>42</v>
      </c>
      <c r="I2001" s="53">
        <f>IF(E2001&gt;0,TIME(F2001,G2001,H2001),"")</f>
        <v>1.0902777777777777E-2</v>
      </c>
      <c r="J2001" s="54">
        <f>IF(E2001&gt;0,TIME(F2001,G2001,H2001)/E2001,"")</f>
        <v>1.0902777777777777E-2</v>
      </c>
      <c r="K2001" s="50" t="s">
        <v>1143</v>
      </c>
      <c r="L2001" s="50" t="s">
        <v>1194</v>
      </c>
      <c r="M2001" s="55">
        <f>IF(D2001&gt;0,0.0416666666666667/J2001,"")</f>
        <v>3.8216560509554172</v>
      </c>
      <c r="N2001" s="50">
        <v>0</v>
      </c>
      <c r="O2001" s="50" t="s">
        <v>228</v>
      </c>
      <c r="Q2001" s="151">
        <f>IF("1-Swim"=D2001,J2001*2.4,IF("2-Bike"=D2001,J2001*112,IF("3-Run"=D2001,J2001*26.2,0)))</f>
        <v>0</v>
      </c>
      <c r="R2001" s="151">
        <f>Q2001/2</f>
        <v>0</v>
      </c>
      <c r="S2001" s="53">
        <f>J2001*26.2</f>
        <v>0.28565277777777776</v>
      </c>
      <c r="T2001" s="53">
        <f>(J2001+0.0013889)*26.2</f>
        <v>0.32204195777777778</v>
      </c>
      <c r="U2001" s="53">
        <f>S2001/2</f>
        <v>0.14282638888888888</v>
      </c>
      <c r="V2001" s="53">
        <f>T2001/2</f>
        <v>0.16102097888888889</v>
      </c>
      <c r="W2001" s="50">
        <f>RANK(J2001,J:J,1)</f>
        <v>2951</v>
      </c>
      <c r="X2001" s="50">
        <f>YEAR(B2001)</f>
        <v>2013</v>
      </c>
      <c r="Y2001" s="50">
        <f>MONTH(B2001)</f>
        <v>6</v>
      </c>
      <c r="Z2001" s="56">
        <f>X2001*100+Y2001</f>
        <v>201306</v>
      </c>
      <c r="AA2001" s="56">
        <f>WEEKNUM(B2001,1)</f>
        <v>23</v>
      </c>
      <c r="AB2001" s="58">
        <f>IF(ISBLANK(B2001)," ",MAX(B2001-B2000-1,0))</f>
        <v>0</v>
      </c>
      <c r="AC2001" s="56">
        <f>DAY(B2001)</f>
        <v>2</v>
      </c>
      <c r="AD2001" s="53">
        <f>U2001+V2001</f>
        <v>0.30384736777777777</v>
      </c>
      <c r="AE2001" s="56">
        <f>IF("1-Swim"=D2001,E2001*46.7,IF("2-Bike"=D2001,E2001,IF("3-Run"=D2001,E2001*4.27,0)))</f>
        <v>0</v>
      </c>
    </row>
    <row r="2002" spans="1:31" x14ac:dyDescent="0.25">
      <c r="A2002" s="50">
        <v>2001</v>
      </c>
      <c r="B2002" s="51">
        <v>41427</v>
      </c>
      <c r="C2002" s="75">
        <f>B2002</f>
        <v>41427</v>
      </c>
      <c r="D2002" s="50" t="s">
        <v>710</v>
      </c>
      <c r="E2002" s="50">
        <v>1</v>
      </c>
      <c r="F2002" s="50">
        <v>0</v>
      </c>
      <c r="G2002" s="50">
        <v>14</v>
      </c>
      <c r="H2002" s="50">
        <v>48</v>
      </c>
      <c r="I2002" s="53">
        <f>IF(E2002&gt;0,TIME(F2002,G2002,H2002),"")</f>
        <v>1.0277777777777778E-2</v>
      </c>
      <c r="J2002" s="54">
        <f>IF(E2002&gt;0,TIME(F2002,G2002,H2002)/E2002,"")</f>
        <v>1.0277777777777778E-2</v>
      </c>
      <c r="K2002" s="50" t="s">
        <v>1143</v>
      </c>
      <c r="L2002" s="50" t="s">
        <v>1194</v>
      </c>
      <c r="M2002" s="55">
        <f>IF(D2002&gt;0,0.0416666666666667/J2002,"")</f>
        <v>4.0540540540540571</v>
      </c>
      <c r="N2002" s="50">
        <v>0</v>
      </c>
      <c r="O2002" s="50" t="s">
        <v>228</v>
      </c>
      <c r="Q2002" s="151">
        <f>IF("1-Swim"=D2002,J2002*2.4,IF("2-Bike"=D2002,J2002*112,IF("3-Run"=D2002,J2002*26.2,0)))</f>
        <v>0</v>
      </c>
      <c r="R2002" s="151">
        <f>Q2002/2</f>
        <v>0</v>
      </c>
      <c r="S2002" s="53">
        <f>J2002*26.2</f>
        <v>0.26927777777777778</v>
      </c>
      <c r="T2002" s="53">
        <f>(J2002+0.0013889)*26.2</f>
        <v>0.3056669577777778</v>
      </c>
      <c r="U2002" s="53">
        <f>S2002/2</f>
        <v>0.13463888888888889</v>
      </c>
      <c r="V2002" s="53">
        <f>T2002/2</f>
        <v>0.1528334788888889</v>
      </c>
      <c r="W2002" s="50">
        <f>RANK(J2002,J:J,1)</f>
        <v>2892</v>
      </c>
      <c r="X2002" s="50">
        <f>YEAR(B2002)</f>
        <v>2013</v>
      </c>
      <c r="Y2002" s="50">
        <f>MONTH(B2002)</f>
        <v>6</v>
      </c>
      <c r="Z2002" s="56">
        <f>X2002*100+Y2002</f>
        <v>201306</v>
      </c>
      <c r="AA2002" s="56">
        <f>WEEKNUM(B2002,1)</f>
        <v>23</v>
      </c>
      <c r="AB2002" s="58">
        <f>IF(ISBLANK(B2002)," ",MAX(B2002-B2001-1,0))</f>
        <v>0</v>
      </c>
      <c r="AC2002" s="56">
        <f>DAY(B2002)</f>
        <v>2</v>
      </c>
      <c r="AD2002" s="53">
        <f>U2002+V2002</f>
        <v>0.28747236777777779</v>
      </c>
      <c r="AE2002" s="56">
        <f>IF("1-Swim"=D2002,E2002*46.7,IF("2-Bike"=D2002,E2002,IF("3-Run"=D2002,E2002*4.27,0)))</f>
        <v>0</v>
      </c>
    </row>
    <row r="2003" spans="1:31" x14ac:dyDescent="0.25">
      <c r="A2003" s="50">
        <v>2002</v>
      </c>
      <c r="B2003" s="51">
        <v>41427</v>
      </c>
      <c r="C2003" s="75">
        <f>B2003</f>
        <v>41427</v>
      </c>
      <c r="D2003" s="50" t="s">
        <v>515</v>
      </c>
      <c r="E2003" s="50">
        <v>0.01</v>
      </c>
      <c r="F2003" s="50">
        <v>0</v>
      </c>
      <c r="G2003" s="50">
        <v>2</v>
      </c>
      <c r="H2003" s="50">
        <v>59</v>
      </c>
      <c r="I2003" s="53">
        <f>IF(E2003&gt;0,TIME(F2003,G2003,H2003),"")</f>
        <v>2.0717592592592593E-3</v>
      </c>
      <c r="J2003" s="54">
        <f>IF(E2003&gt;0,TIME(F2003,G2003,H2003)/E2003,"")</f>
        <v>0.20717592592592593</v>
      </c>
      <c r="K2003" s="50" t="s">
        <v>1143</v>
      </c>
      <c r="L2003" s="50" t="s">
        <v>971</v>
      </c>
      <c r="M2003" s="55">
        <f>IF(D2003&gt;0,0.0416666666666667/J2003,"")</f>
        <v>0.20111731843575434</v>
      </c>
      <c r="N2003" s="50">
        <v>0</v>
      </c>
      <c r="O2003" s="50" t="s">
        <v>228</v>
      </c>
      <c r="P2003" s="143"/>
      <c r="Q2003" s="151">
        <f>IF("1-Swim"=D2003,J2003*2.4,IF("2-Bike"=D2003,J2003*112,IF("3-Run"=D2003,J2003*26.2,0)))</f>
        <v>0</v>
      </c>
      <c r="R2003" s="151">
        <f>Q2003/2</f>
        <v>0</v>
      </c>
      <c r="S2003" s="53">
        <f>J2003*26.2</f>
        <v>5.4280092592592588</v>
      </c>
      <c r="T2003" s="53">
        <f>(J2003+0.0013889)*26.2</f>
        <v>5.4643984392592593</v>
      </c>
      <c r="U2003" s="53">
        <f>S2003/2</f>
        <v>2.7140046296296294</v>
      </c>
      <c r="V2003" s="53">
        <f>T2003/2</f>
        <v>2.7321992196296296</v>
      </c>
      <c r="W2003" s="50">
        <f>RANK(J2003,J:J,1)</f>
        <v>3414</v>
      </c>
      <c r="X2003" s="50">
        <f>YEAR(B2003)</f>
        <v>2013</v>
      </c>
      <c r="Y2003" s="50">
        <f>MONTH(B2003)</f>
        <v>6</v>
      </c>
      <c r="Z2003" s="56">
        <f>X2003*100+Y2003</f>
        <v>201306</v>
      </c>
      <c r="AA2003" s="56">
        <f>WEEKNUM(B2003,1)</f>
        <v>23</v>
      </c>
      <c r="AB2003" s="58">
        <f>IF(ISBLANK(B2003)," ",MAX(B2003-B2002-1,0))</f>
        <v>0</v>
      </c>
      <c r="AC2003" s="56">
        <f>DAY(B2003)</f>
        <v>2</v>
      </c>
      <c r="AD2003" s="53">
        <f>U2003+V2003</f>
        <v>5.446203849259259</v>
      </c>
      <c r="AE2003" s="56">
        <f>IF("1-Swim"=D2003,E2003*46.7,IF("2-Bike"=D2003,E2003,IF("3-Run"=D2003,E2003*4.27,0)))</f>
        <v>0</v>
      </c>
    </row>
    <row r="2004" spans="1:31" x14ac:dyDescent="0.25">
      <c r="A2004" s="50">
        <v>2003</v>
      </c>
      <c r="B2004" s="51">
        <v>41427</v>
      </c>
      <c r="C2004" s="75">
        <f>B2004</f>
        <v>41427</v>
      </c>
      <c r="D2004" s="50" t="s">
        <v>516</v>
      </c>
      <c r="E2004" s="50">
        <v>0.01</v>
      </c>
      <c r="F2004" s="50">
        <v>0</v>
      </c>
      <c r="G2004" s="50">
        <v>3</v>
      </c>
      <c r="H2004" s="50">
        <v>9</v>
      </c>
      <c r="I2004" s="53">
        <f>IF(E2004&gt;0,TIME(F2004,G2004,H2004),"")</f>
        <v>2.1874999999999998E-3</v>
      </c>
      <c r="J2004" s="54">
        <f>IF(E2004&gt;0,TIME(F2004,G2004,H2004)/E2004,"")</f>
        <v>0.21874999999999997</v>
      </c>
      <c r="K2004" s="50" t="s">
        <v>1143</v>
      </c>
      <c r="L2004" s="50" t="s">
        <v>971</v>
      </c>
      <c r="M2004" s="55">
        <f>IF(D2004&gt;0,0.0416666666666667/J2004,"")</f>
        <v>0.19047619047619066</v>
      </c>
      <c r="N2004" s="50">
        <v>0</v>
      </c>
      <c r="O2004" s="50" t="s">
        <v>228</v>
      </c>
      <c r="P2004" s="143"/>
      <c r="Q2004" s="151">
        <f>IF("1-Swim"=D2004,J2004*2.4,IF("2-Bike"=D2004,J2004*112,IF("3-Run"=D2004,J2004*26.2,0)))</f>
        <v>0</v>
      </c>
      <c r="R2004" s="151">
        <f>Q2004/2</f>
        <v>0</v>
      </c>
      <c r="S2004" s="53">
        <f>J2004*26.2</f>
        <v>5.7312499999999993</v>
      </c>
      <c r="T2004" s="53">
        <f>(J2004+0.0013889)*26.2</f>
        <v>5.7676391799999989</v>
      </c>
      <c r="U2004" s="53">
        <f>S2004/2</f>
        <v>2.8656249999999996</v>
      </c>
      <c r="V2004" s="53">
        <f>T2004/2</f>
        <v>2.8838195899999994</v>
      </c>
      <c r="W2004" s="50">
        <f>RANK(J2004,J:J,1)</f>
        <v>3418</v>
      </c>
      <c r="X2004" s="50">
        <f>YEAR(B2004)</f>
        <v>2013</v>
      </c>
      <c r="Y2004" s="50">
        <f>MONTH(B2004)</f>
        <v>6</v>
      </c>
      <c r="Z2004" s="56">
        <f>X2004*100+Y2004</f>
        <v>201306</v>
      </c>
      <c r="AA2004" s="56">
        <f>WEEKNUM(B2004,1)</f>
        <v>23</v>
      </c>
      <c r="AB2004" s="58">
        <f>IF(ISBLANK(B2004)," ",MAX(B2004-B2002-1,0))</f>
        <v>0</v>
      </c>
      <c r="AC2004" s="56">
        <f>DAY(B2004)</f>
        <v>2</v>
      </c>
      <c r="AD2004" s="53">
        <f>U2004+V2004</f>
        <v>5.7494445899999995</v>
      </c>
      <c r="AE2004" s="56">
        <f>IF("1-Swim"=D2004,E2004*46.7,IF("2-Bike"=D2004,E2004,IF("3-Run"=D2004,E2004*4.27,0)))</f>
        <v>0</v>
      </c>
    </row>
    <row r="2005" spans="1:31" x14ac:dyDescent="0.25">
      <c r="A2005" s="50">
        <v>2004</v>
      </c>
      <c r="B2005" s="51">
        <v>41428</v>
      </c>
      <c r="C2005" s="75">
        <f>B2005</f>
        <v>41428</v>
      </c>
      <c r="D2005" s="50" t="s">
        <v>1223</v>
      </c>
      <c r="E2005" s="50">
        <v>2</v>
      </c>
      <c r="F2005" s="50">
        <v>0</v>
      </c>
      <c r="G2005" s="50">
        <v>21</v>
      </c>
      <c r="H2005" s="50">
        <v>0</v>
      </c>
      <c r="I2005" s="53">
        <f>IF(E2005&gt;0,TIME(F2005,G2005,H2005),"")</f>
        <v>1.4583333333333332E-2</v>
      </c>
      <c r="J2005" s="54">
        <f>IF(E2005&gt;0,TIME(F2005,G2005,H2005)/E2005,"")</f>
        <v>7.2916666666666659E-3</v>
      </c>
      <c r="K2005" s="50" t="s">
        <v>1063</v>
      </c>
      <c r="L2005" s="50" t="s">
        <v>1048</v>
      </c>
      <c r="M2005" s="55">
        <f>IF(D2005&gt;0,0.0416666666666667/J2005,"")</f>
        <v>5.7142857142857197</v>
      </c>
      <c r="N2005" s="50">
        <v>0</v>
      </c>
      <c r="O2005" s="50" t="s">
        <v>253</v>
      </c>
      <c r="Q2005" s="151">
        <f>IF("1-Swim"=D2005,J2005*2.4,IF("2-Bike"=D2005,J2005*112,IF("3-Run"=D2005,J2005*26.2,0)))</f>
        <v>0.19104166666666664</v>
      </c>
      <c r="R2005" s="151">
        <f>Q2005/2</f>
        <v>9.5520833333333319E-2</v>
      </c>
      <c r="S2005" s="53">
        <f>J2005*26.2</f>
        <v>0.19104166666666664</v>
      </c>
      <c r="T2005" s="53">
        <f>(J2005+0.0013889)*26.2</f>
        <v>0.22743084666666663</v>
      </c>
      <c r="U2005" s="53">
        <f>S2005/2</f>
        <v>9.5520833333333319E-2</v>
      </c>
      <c r="V2005" s="53">
        <f>T2005/2</f>
        <v>0.11371542333333332</v>
      </c>
      <c r="W2005" s="50">
        <f>RANK(J2005,J:J,1)</f>
        <v>1878</v>
      </c>
      <c r="X2005" s="50">
        <f>YEAR(B2005)</f>
        <v>2013</v>
      </c>
      <c r="Y2005" s="50">
        <f>MONTH(B2005)</f>
        <v>6</v>
      </c>
      <c r="Z2005" s="56">
        <f>X2005*100+Y2005</f>
        <v>201306</v>
      </c>
      <c r="AA2005" s="56">
        <f>WEEKNUM(B2005,1)</f>
        <v>23</v>
      </c>
      <c r="AB2005" s="58">
        <f>IF(ISBLANK(B2005)," ",MAX(B2005-B2002-1,0))</f>
        <v>0</v>
      </c>
      <c r="AC2005" s="56">
        <f>DAY(B2005)</f>
        <v>3</v>
      </c>
      <c r="AD2005" s="53">
        <f>U2005+V2005</f>
        <v>0.20923625666666662</v>
      </c>
      <c r="AE2005" s="56">
        <f>IF("1-Swim"=D2005,E2005*46.7,IF("2-Bike"=D2005,E2005,IF("3-Run"=D2005,E2005*4.27,0)))</f>
        <v>8.5399999999999991</v>
      </c>
    </row>
    <row r="2006" spans="1:31" x14ac:dyDescent="0.25">
      <c r="A2006" s="50">
        <v>2005</v>
      </c>
      <c r="B2006" s="51">
        <v>41429</v>
      </c>
      <c r="C2006" s="75">
        <f>B2006</f>
        <v>41429</v>
      </c>
      <c r="D2006" s="50" t="s">
        <v>1224</v>
      </c>
      <c r="E2006" s="50">
        <v>10.3</v>
      </c>
      <c r="F2006" s="50">
        <v>0</v>
      </c>
      <c r="G2006" s="50">
        <v>30</v>
      </c>
      <c r="H2006" s="50">
        <v>16</v>
      </c>
      <c r="I2006" s="53">
        <f>IF(E2006&gt;0,TIME(F2006,G2006,H2006),"")</f>
        <v>2.101851851851852E-2</v>
      </c>
      <c r="J2006" s="54">
        <f>IF(E2006&gt;0,TIME(F2006,G2006,H2006)/E2006,"")</f>
        <v>2.0406328658755845E-3</v>
      </c>
      <c r="K2006" s="50" t="s">
        <v>921</v>
      </c>
      <c r="L2006" s="50" t="s">
        <v>1132</v>
      </c>
      <c r="M2006" s="55">
        <f>IF(D2006&gt;0,0.0416666666666667/J2006,"")</f>
        <v>20.418502202643186</v>
      </c>
      <c r="N2006" s="50">
        <v>0</v>
      </c>
      <c r="O2006" s="50" t="s">
        <v>253</v>
      </c>
      <c r="Q2006" s="151">
        <f>IF("1-Swim"=D2006,J2006*2.4,IF("2-Bike"=D2006,J2006*112,IF("3-Run"=D2006,J2006*26.2,0)))</f>
        <v>0.22855088097806547</v>
      </c>
      <c r="R2006" s="151">
        <f>Q2006/2</f>
        <v>0.11427544048903274</v>
      </c>
      <c r="S2006" s="53">
        <f>J2006*26.2</f>
        <v>5.3464581085940314E-2</v>
      </c>
      <c r="T2006" s="53">
        <f>(J2006+0.0013889)*26.2</f>
        <v>8.9853761085940315E-2</v>
      </c>
      <c r="U2006" s="53">
        <f>S2006/2</f>
        <v>2.6732290542970157E-2</v>
      </c>
      <c r="V2006" s="53">
        <f>T2006/2</f>
        <v>4.4926880542970157E-2</v>
      </c>
      <c r="W2006" s="50">
        <f>RANK(J2006,J:J,1)</f>
        <v>167</v>
      </c>
      <c r="X2006" s="50">
        <f>YEAR(B2006)</f>
        <v>2013</v>
      </c>
      <c r="Y2006" s="50">
        <f>MONTH(B2006)</f>
        <v>6</v>
      </c>
      <c r="Z2006" s="56">
        <f>X2006*100+Y2006</f>
        <v>201306</v>
      </c>
      <c r="AA2006" s="56">
        <f>WEEKNUM(B2006,1)</f>
        <v>23</v>
      </c>
      <c r="AB2006" s="58">
        <f>IF(ISBLANK(B2006)," ",MAX(B2006-B2005-1,0))</f>
        <v>0</v>
      </c>
      <c r="AC2006" s="56">
        <f>DAY(B2006)</f>
        <v>4</v>
      </c>
      <c r="AD2006" s="53">
        <f>U2006+V2006</f>
        <v>7.1659171085940318E-2</v>
      </c>
      <c r="AE2006" s="56">
        <f>IF("1-Swim"=D2006,E2006*46.7,IF("2-Bike"=D2006,E2006,IF("3-Run"=D2006,E2006*4.27,0)))</f>
        <v>10.3</v>
      </c>
    </row>
    <row r="2007" spans="1:31" ht="15.75" x14ac:dyDescent="0.3">
      <c r="A2007" s="50">
        <v>2006</v>
      </c>
      <c r="B2007" s="51">
        <v>41430</v>
      </c>
      <c r="C2007" s="75">
        <f>B2007</f>
        <v>41430</v>
      </c>
      <c r="D2007" s="50" t="s">
        <v>1223</v>
      </c>
      <c r="E2007" s="50">
        <v>4.0999999999999996</v>
      </c>
      <c r="F2007" s="50">
        <v>0</v>
      </c>
      <c r="G2007" s="50">
        <v>38</v>
      </c>
      <c r="H2007" s="50">
        <v>10</v>
      </c>
      <c r="I2007" s="53">
        <f>IF(E2007&gt;0,TIME(F2007,G2007,H2007),"")</f>
        <v>2.6504629629629628E-2</v>
      </c>
      <c r="J2007" s="54">
        <f>IF(E2007&gt;0,TIME(F2007,G2007,H2007)/E2007,"")</f>
        <v>6.4645438121047876E-3</v>
      </c>
      <c r="K2007" s="50" t="s">
        <v>1063</v>
      </c>
      <c r="L2007" s="50" t="s">
        <v>1192</v>
      </c>
      <c r="M2007" s="55">
        <f>IF(D2007&gt;0,0.0416666666666667/J2007,"")</f>
        <v>6.4454148471615769</v>
      </c>
      <c r="N2007" s="50">
        <v>0</v>
      </c>
      <c r="O2007" s="50" t="s">
        <v>255</v>
      </c>
      <c r="P2007" s="146" t="s">
        <v>1193</v>
      </c>
      <c r="Q2007" s="151">
        <f>IF("1-Swim"=D2007,J2007*2.4,IF("2-Bike"=D2007,J2007*112,IF("3-Run"=D2007,J2007*26.2,0)))</f>
        <v>0.16937104787714544</v>
      </c>
      <c r="R2007" s="151">
        <f>Q2007/2</f>
        <v>8.4685523938572718E-2</v>
      </c>
      <c r="S2007" s="53">
        <f>J2007*26.2</f>
        <v>0.16937104787714544</v>
      </c>
      <c r="T2007" s="53">
        <f>(J2007+0.0013889)*26.2</f>
        <v>0.20576022787714543</v>
      </c>
      <c r="U2007" s="53">
        <f>S2007/2</f>
        <v>8.4685523938572718E-2</v>
      </c>
      <c r="V2007" s="53">
        <f>T2007/2</f>
        <v>0.10288011393857271</v>
      </c>
      <c r="W2007" s="50">
        <f>RANK(J2007,J:J,1)</f>
        <v>990</v>
      </c>
      <c r="X2007" s="50">
        <f>YEAR(B2007)</f>
        <v>2013</v>
      </c>
      <c r="Y2007" s="50">
        <f>MONTH(B2007)</f>
        <v>6</v>
      </c>
      <c r="Z2007" s="56">
        <f>X2007*100+Y2007</f>
        <v>201306</v>
      </c>
      <c r="AA2007" s="56">
        <f>WEEKNUM(B2007,1)</f>
        <v>23</v>
      </c>
      <c r="AB2007" s="58">
        <f>IF(ISBLANK(B2007)," ",MAX(B2007-B2006-1,0))</f>
        <v>0</v>
      </c>
      <c r="AC2007" s="56">
        <f>DAY(B2007)</f>
        <v>5</v>
      </c>
      <c r="AD2007" s="53">
        <f>U2007+V2007</f>
        <v>0.18756563787714542</v>
      </c>
      <c r="AE2007" s="56">
        <f>IF("1-Swim"=D2007,E2007*46.7,IF("2-Bike"=D2007,E2007,IF("3-Run"=D2007,E2007*4.27,0)))</f>
        <v>17.506999999999998</v>
      </c>
    </row>
    <row r="2008" spans="1:31" x14ac:dyDescent="0.25">
      <c r="A2008" s="50">
        <v>2007</v>
      </c>
      <c r="B2008" s="51">
        <v>41431</v>
      </c>
      <c r="C2008" s="75">
        <f>B2008</f>
        <v>41431</v>
      </c>
      <c r="D2008" s="50" t="s">
        <v>1224</v>
      </c>
      <c r="E2008" s="50">
        <v>10.7</v>
      </c>
      <c r="F2008" s="50">
        <v>0</v>
      </c>
      <c r="G2008" s="50">
        <v>30</v>
      </c>
      <c r="H2008" s="50">
        <v>0</v>
      </c>
      <c r="I2008" s="53">
        <f>IF(E2008&gt;0,TIME(F2008,G2008,H2008),"")</f>
        <v>2.0833333333333332E-2</v>
      </c>
      <c r="J2008" s="54">
        <f>IF(E2008&gt;0,TIME(F2008,G2008,H2008)/E2008,"")</f>
        <v>1.9470404984423676E-3</v>
      </c>
      <c r="K2008" s="50" t="s">
        <v>921</v>
      </c>
      <c r="L2008" s="50" t="s">
        <v>1132</v>
      </c>
      <c r="M2008" s="55">
        <f>IF(D2008&gt;0,0.0416666666666667/J2008,"")</f>
        <v>21.400000000000016</v>
      </c>
      <c r="N2008" s="50">
        <v>0</v>
      </c>
      <c r="O2008" s="50" t="s">
        <v>253</v>
      </c>
      <c r="Q2008" s="151">
        <f>IF("1-Swim"=D2008,J2008*2.4,IF("2-Bike"=D2008,J2008*112,IF("3-Run"=D2008,J2008*26.2,0)))</f>
        <v>0.21806853582554517</v>
      </c>
      <c r="R2008" s="151">
        <f>Q2008/2</f>
        <v>0.10903426791277258</v>
      </c>
      <c r="S2008" s="53">
        <f>J2008*26.2</f>
        <v>5.101246105919003E-2</v>
      </c>
      <c r="T2008" s="53">
        <f>(J2008+0.0013889)*26.2</f>
        <v>8.740164105919003E-2</v>
      </c>
      <c r="U2008" s="53">
        <f>S2008/2</f>
        <v>2.5506230529595015E-2</v>
      </c>
      <c r="V2008" s="53">
        <f>T2008/2</f>
        <v>4.3700820529595015E-2</v>
      </c>
      <c r="W2008" s="50">
        <f>RANK(J2008,J:J,1)</f>
        <v>127</v>
      </c>
      <c r="X2008" s="50">
        <f>YEAR(B2008)</f>
        <v>2013</v>
      </c>
      <c r="Y2008" s="50">
        <f>MONTH(B2008)</f>
        <v>6</v>
      </c>
      <c r="Z2008" s="56">
        <f>X2008*100+Y2008</f>
        <v>201306</v>
      </c>
      <c r="AA2008" s="56">
        <f>WEEKNUM(B2008,1)</f>
        <v>23</v>
      </c>
      <c r="AB2008" s="58">
        <f>IF(ISBLANK(B2008)," ",MAX(B2008-B2007-1,0))</f>
        <v>0</v>
      </c>
      <c r="AC2008" s="56">
        <f>DAY(B2008)</f>
        <v>6</v>
      </c>
      <c r="AD2008" s="53">
        <f>U2008+V2008</f>
        <v>6.9207051059190033E-2</v>
      </c>
      <c r="AE2008" s="56">
        <f>IF("1-Swim"=D2008,E2008*46.7,IF("2-Bike"=D2008,E2008,IF("3-Run"=D2008,E2008*4.27,0)))</f>
        <v>10.7</v>
      </c>
    </row>
    <row r="2009" spans="1:31" x14ac:dyDescent="0.25">
      <c r="A2009" s="50">
        <v>2008</v>
      </c>
      <c r="B2009" s="51">
        <v>41431</v>
      </c>
      <c r="C2009" s="75">
        <f>B2009</f>
        <v>41431</v>
      </c>
      <c r="D2009" s="50" t="s">
        <v>1223</v>
      </c>
      <c r="E2009" s="50">
        <v>2.9</v>
      </c>
      <c r="F2009" s="50">
        <v>0</v>
      </c>
      <c r="G2009" s="50">
        <v>25</v>
      </c>
      <c r="H2009" s="50">
        <v>48</v>
      </c>
      <c r="I2009" s="53">
        <f>IF(E2009&gt;0,TIME(F2009,G2009,H2009),"")</f>
        <v>1.7916666666666668E-2</v>
      </c>
      <c r="J2009" s="54">
        <f>IF(E2009&gt;0,TIME(F2009,G2009,H2009)/E2009,"")</f>
        <v>6.1781609195402307E-3</v>
      </c>
      <c r="K2009" s="50" t="s">
        <v>1063</v>
      </c>
      <c r="L2009" s="50" t="s">
        <v>1195</v>
      </c>
      <c r="M2009" s="55">
        <f>IF(D2009&gt;0,0.0416666666666667/J2009,"")</f>
        <v>6.7441860465116319</v>
      </c>
      <c r="N2009" s="50">
        <v>0</v>
      </c>
      <c r="O2009" s="50" t="s">
        <v>184</v>
      </c>
      <c r="Q2009" s="151">
        <f>IF("1-Swim"=D2009,J2009*2.4,IF("2-Bike"=D2009,J2009*112,IF("3-Run"=D2009,J2009*26.2,0)))</f>
        <v>0.16186781609195403</v>
      </c>
      <c r="R2009" s="151">
        <f>Q2009/2</f>
        <v>8.0933908045977013E-2</v>
      </c>
      <c r="S2009" s="53">
        <f>J2009*26.2</f>
        <v>0.16186781609195403</v>
      </c>
      <c r="T2009" s="53">
        <f>(J2009+0.0013889)*26.2</f>
        <v>0.19825699609195405</v>
      </c>
      <c r="U2009" s="53">
        <f>S2009/2</f>
        <v>8.0933908045977013E-2</v>
      </c>
      <c r="V2009" s="53">
        <f>T2009/2</f>
        <v>9.9128498045977023E-2</v>
      </c>
      <c r="W2009" s="50">
        <f>RANK(J2009,J:J,1)</f>
        <v>855</v>
      </c>
      <c r="X2009" s="50">
        <f>YEAR(B2009)</f>
        <v>2013</v>
      </c>
      <c r="Y2009" s="50">
        <f>MONTH(B2009)</f>
        <v>6</v>
      </c>
      <c r="Z2009" s="56">
        <f>X2009*100+Y2009</f>
        <v>201306</v>
      </c>
      <c r="AA2009" s="56">
        <f>WEEKNUM(B2009,1)</f>
        <v>23</v>
      </c>
      <c r="AB2009" s="58">
        <f>IF(ISBLANK(B2009)," ",MAX(B2009-B2008-1,0))</f>
        <v>0</v>
      </c>
      <c r="AC2009" s="56">
        <f>DAY(B2009)</f>
        <v>6</v>
      </c>
      <c r="AD2009" s="53">
        <f>U2009+V2009</f>
        <v>0.18006240609195404</v>
      </c>
      <c r="AE2009" s="56">
        <f>IF("1-Swim"=D2009,E2009*46.7,IF("2-Bike"=D2009,E2009,IF("3-Run"=D2009,E2009*4.27,0)))</f>
        <v>12.382999999999999</v>
      </c>
    </row>
    <row r="2010" spans="1:31" x14ac:dyDescent="0.25">
      <c r="A2010" s="50">
        <v>2009</v>
      </c>
      <c r="B2010" s="51">
        <v>41432</v>
      </c>
      <c r="C2010" s="75">
        <f>B2010</f>
        <v>41432</v>
      </c>
      <c r="D2010" s="50" t="s">
        <v>1223</v>
      </c>
      <c r="E2010" s="50">
        <v>3.11</v>
      </c>
      <c r="F2010" s="50">
        <v>0</v>
      </c>
      <c r="G2010" s="50">
        <v>26</v>
      </c>
      <c r="H2010" s="50">
        <v>47</v>
      </c>
      <c r="I2010" s="53">
        <f>IF(E2010&gt;0,TIME(F2010,G2010,H2010),"")</f>
        <v>1.8599537037037036E-2</v>
      </c>
      <c r="J2010" s="54">
        <f>IF(E2010&gt;0,TIME(F2010,G2010,H2010)/E2010,"")</f>
        <v>5.980558532809337E-3</v>
      </c>
      <c r="K2010" s="50" t="s">
        <v>1063</v>
      </c>
      <c r="L2010" s="50" t="s">
        <v>1048</v>
      </c>
      <c r="M2010" s="55">
        <f>IF(D2010&gt;0,0.0416666666666667/J2010,"")</f>
        <v>6.9670192906036146</v>
      </c>
      <c r="N2010" s="50">
        <v>0</v>
      </c>
      <c r="O2010" s="50" t="s">
        <v>253</v>
      </c>
      <c r="Q2010" s="151">
        <f>IF("1-Swim"=D2010,J2010*2.4,IF("2-Bike"=D2010,J2010*112,IF("3-Run"=D2010,J2010*26.2,0)))</f>
        <v>0.15669063355960464</v>
      </c>
      <c r="R2010" s="151">
        <f>Q2010/2</f>
        <v>7.8345316779802318E-2</v>
      </c>
      <c r="S2010" s="53">
        <f>J2010*26.2</f>
        <v>0.15669063355960464</v>
      </c>
      <c r="T2010" s="53">
        <f>(J2010+0.0013889)*26.2</f>
        <v>0.19307981355960463</v>
      </c>
      <c r="U2010" s="53">
        <f>S2010/2</f>
        <v>7.8345316779802318E-2</v>
      </c>
      <c r="V2010" s="53">
        <f>T2010/2</f>
        <v>9.6539906779802315E-2</v>
      </c>
      <c r="W2010" s="50">
        <f>RANK(J2010,J:J,1)</f>
        <v>813</v>
      </c>
      <c r="X2010" s="50">
        <f>YEAR(B2010)</f>
        <v>2013</v>
      </c>
      <c r="Y2010" s="50">
        <f>MONTH(B2010)</f>
        <v>6</v>
      </c>
      <c r="Z2010" s="56">
        <f>X2010*100+Y2010</f>
        <v>201306</v>
      </c>
      <c r="AA2010" s="56">
        <f>WEEKNUM(B2010,1)</f>
        <v>23</v>
      </c>
      <c r="AB2010" s="58">
        <f>IF(ISBLANK(B2010)," ",MAX(B2010-B2009-1,0))</f>
        <v>0</v>
      </c>
      <c r="AC2010" s="56">
        <f>DAY(B2010)</f>
        <v>7</v>
      </c>
      <c r="AD2010" s="53">
        <f>U2010+V2010</f>
        <v>0.17488522355960462</v>
      </c>
      <c r="AE2010" s="56">
        <f>IF("1-Swim"=D2010,E2010*46.7,IF("2-Bike"=D2010,E2010,IF("3-Run"=D2010,E2010*4.27,0)))</f>
        <v>13.279699999999998</v>
      </c>
    </row>
    <row r="2011" spans="1:31" x14ac:dyDescent="0.25">
      <c r="A2011" s="50">
        <v>2010</v>
      </c>
      <c r="B2011" s="51">
        <v>41435</v>
      </c>
      <c r="C2011" s="75">
        <f>B2011</f>
        <v>41435</v>
      </c>
      <c r="D2011" s="50" t="s">
        <v>1223</v>
      </c>
      <c r="E2011" s="50">
        <v>4</v>
      </c>
      <c r="F2011" s="50">
        <v>0</v>
      </c>
      <c r="G2011" s="50">
        <v>37</v>
      </c>
      <c r="H2011" s="50">
        <v>6</v>
      </c>
      <c r="I2011" s="53">
        <f>IF(E2011&gt;0,TIME(F2011,G2011,H2011),"")</f>
        <v>2.5763888888888892E-2</v>
      </c>
      <c r="J2011" s="54">
        <f>IF(E2011&gt;0,TIME(F2011,G2011,H2011)/E2011,"")</f>
        <v>6.4409722222222229E-3</v>
      </c>
      <c r="K2011" s="50" t="s">
        <v>1143</v>
      </c>
      <c r="L2011" s="50" t="s">
        <v>1196</v>
      </c>
      <c r="M2011" s="55">
        <f>IF(D2011&gt;0,0.0416666666666667/J2011,"")</f>
        <v>6.4690026954177942</v>
      </c>
      <c r="N2011" s="50">
        <v>159</v>
      </c>
      <c r="O2011" s="50" t="s">
        <v>184</v>
      </c>
      <c r="Q2011" s="151">
        <f>IF("1-Swim"=D2011,J2011*2.4,IF("2-Bike"=D2011,J2011*112,IF("3-Run"=D2011,J2011*26.2,0)))</f>
        <v>0.16875347222222223</v>
      </c>
      <c r="R2011" s="151">
        <f>Q2011/2</f>
        <v>8.4376736111111114E-2</v>
      </c>
      <c r="S2011" s="53">
        <f>J2011*26.2</f>
        <v>0.16875347222222223</v>
      </c>
      <c r="T2011" s="53">
        <f>(J2011+0.0013889)*26.2</f>
        <v>0.20514265222222225</v>
      </c>
      <c r="U2011" s="53">
        <f>S2011/2</f>
        <v>8.4376736111111114E-2</v>
      </c>
      <c r="V2011" s="53">
        <f>T2011/2</f>
        <v>0.10257132611111112</v>
      </c>
      <c r="W2011" s="50">
        <f>RANK(J2011,J:J,1)</f>
        <v>967</v>
      </c>
      <c r="X2011" s="50">
        <f>YEAR(B2011)</f>
        <v>2013</v>
      </c>
      <c r="Y2011" s="50">
        <f>MONTH(B2011)</f>
        <v>6</v>
      </c>
      <c r="Z2011" s="56">
        <f>X2011*100+Y2011</f>
        <v>201306</v>
      </c>
      <c r="AA2011" s="56">
        <f>WEEKNUM(B2011,1)</f>
        <v>24</v>
      </c>
      <c r="AB2011" s="58">
        <f>IF(ISBLANK(B2011)," ",MAX(B2011-B2010-1,0))</f>
        <v>2</v>
      </c>
      <c r="AC2011" s="56">
        <f>DAY(B2011)</f>
        <v>10</v>
      </c>
      <c r="AD2011" s="53">
        <f>U2011+V2011</f>
        <v>0.18694806222222224</v>
      </c>
      <c r="AE2011" s="56">
        <f>IF("1-Swim"=D2011,E2011*46.7,IF("2-Bike"=D2011,E2011,IF("3-Run"=D2011,E2011*4.27,0)))</f>
        <v>17.079999999999998</v>
      </c>
    </row>
    <row r="2012" spans="1:31" x14ac:dyDescent="0.25">
      <c r="A2012" s="50">
        <v>2011</v>
      </c>
      <c r="B2012" s="51">
        <v>41436</v>
      </c>
      <c r="C2012" s="75">
        <f>B2012</f>
        <v>41436</v>
      </c>
      <c r="D2012" s="50" t="s">
        <v>1223</v>
      </c>
      <c r="E2012" s="50">
        <v>9</v>
      </c>
      <c r="F2012" s="50">
        <v>1</v>
      </c>
      <c r="G2012" s="50">
        <v>39</v>
      </c>
      <c r="H2012" s="50">
        <v>15</v>
      </c>
      <c r="I2012" s="53">
        <f>IF(E2012&gt;0,TIME(F2012,G2012,H2012),"")</f>
        <v>6.8923611111111116E-2</v>
      </c>
      <c r="J2012" s="54">
        <f>IF(E2012&gt;0,TIME(F2012,G2012,H2012)/E2012,"")</f>
        <v>7.6581790123456794E-3</v>
      </c>
      <c r="K2012" s="50" t="s">
        <v>1143</v>
      </c>
      <c r="L2012" s="50" t="s">
        <v>1197</v>
      </c>
      <c r="M2012" s="55">
        <f>IF(D2012&gt;0,0.0416666666666667/J2012,"")</f>
        <v>5.4408060453400546</v>
      </c>
      <c r="N2012" s="50">
        <v>159</v>
      </c>
      <c r="O2012" s="50" t="s">
        <v>184</v>
      </c>
      <c r="Q2012" s="151">
        <f>IF("1-Swim"=D2012,J2012*2.4,IF("2-Bike"=D2012,J2012*112,IF("3-Run"=D2012,J2012*26.2,0)))</f>
        <v>0.2006442901234568</v>
      </c>
      <c r="R2012" s="151">
        <f>Q2012/2</f>
        <v>0.1003221450617284</v>
      </c>
      <c r="S2012" s="53">
        <f>J2012*26.2</f>
        <v>0.2006442901234568</v>
      </c>
      <c r="T2012" s="53">
        <f>(J2012+0.0013889)*26.2</f>
        <v>0.2370334701234568</v>
      </c>
      <c r="U2012" s="53">
        <f>S2012/2</f>
        <v>0.1003221450617284</v>
      </c>
      <c r="V2012" s="53">
        <f>T2012/2</f>
        <v>0.1185167350617284</v>
      </c>
      <c r="W2012" s="50">
        <f>RANK(J2012,J:J,1)</f>
        <v>2195</v>
      </c>
      <c r="X2012" s="50">
        <f>YEAR(B2012)</f>
        <v>2013</v>
      </c>
      <c r="Y2012" s="50">
        <f>MONTH(B2012)</f>
        <v>6</v>
      </c>
      <c r="Z2012" s="56">
        <f>X2012*100+Y2012</f>
        <v>201306</v>
      </c>
      <c r="AA2012" s="56">
        <f>WEEKNUM(B2012,1)</f>
        <v>24</v>
      </c>
      <c r="AB2012" s="58">
        <f>IF(ISBLANK(B2012)," ",MAX(B2012-B2011-1,0))</f>
        <v>0</v>
      </c>
      <c r="AC2012" s="56">
        <f>DAY(B2012)</f>
        <v>11</v>
      </c>
      <c r="AD2012" s="53">
        <f>U2012+V2012</f>
        <v>0.21883888012345681</v>
      </c>
      <c r="AE2012" s="56">
        <f>IF("1-Swim"=D2012,E2012*46.7,IF("2-Bike"=D2012,E2012,IF("3-Run"=D2012,E2012*4.27,0)))</f>
        <v>38.429999999999993</v>
      </c>
    </row>
    <row r="2013" spans="1:31" x14ac:dyDescent="0.25">
      <c r="A2013" s="50">
        <v>2012</v>
      </c>
      <c r="B2013" s="51">
        <v>41440</v>
      </c>
      <c r="C2013" s="75">
        <f>B2013</f>
        <v>41440</v>
      </c>
      <c r="D2013" s="50" t="s">
        <v>1225</v>
      </c>
      <c r="E2013" s="50">
        <v>1</v>
      </c>
      <c r="F2013" s="50">
        <v>0</v>
      </c>
      <c r="G2013" s="50">
        <v>36</v>
      </c>
      <c r="H2013" s="50">
        <v>56</v>
      </c>
      <c r="I2013" s="53">
        <f>IF(E2013&gt;0,TIME(F2013,G2013,H2013),"")</f>
        <v>2.5648148148148146E-2</v>
      </c>
      <c r="J2013" s="54">
        <f>IF(E2013&gt;0,TIME(F2013,G2013,H2013)/E2013,"")</f>
        <v>2.5648148148148146E-2</v>
      </c>
      <c r="K2013" s="50" t="s">
        <v>949</v>
      </c>
      <c r="L2013" s="50" t="s">
        <v>41</v>
      </c>
      <c r="M2013" s="55">
        <f>IF(D2013&gt;0,0.0416666666666667/J2013,"")</f>
        <v>1.6245487364620952</v>
      </c>
      <c r="N2013" s="50">
        <v>0</v>
      </c>
      <c r="O2013" s="50" t="s">
        <v>198</v>
      </c>
      <c r="Q2013" s="151">
        <f>IF("1-Swim"=D2013,J2013*2.4,IF("2-Bike"=D2013,J2013*112,IF("3-Run"=D2013,J2013*26.2,0)))</f>
        <v>6.1555555555555544E-2</v>
      </c>
      <c r="R2013" s="151">
        <f>Q2013/2</f>
        <v>3.0777777777777772E-2</v>
      </c>
      <c r="S2013" s="53">
        <f>J2013*26.2</f>
        <v>0.6719814814814814</v>
      </c>
      <c r="T2013" s="53">
        <f>(J2013+0.0013889)*26.2</f>
        <v>0.70837066148148131</v>
      </c>
      <c r="U2013" s="53">
        <f>S2013/2</f>
        <v>0.3359907407407407</v>
      </c>
      <c r="V2013" s="53">
        <f>T2013/2</f>
        <v>0.35418533074074066</v>
      </c>
      <c r="W2013" s="50">
        <f>RANK(J2013,J:J,1)</f>
        <v>3220</v>
      </c>
      <c r="X2013" s="50">
        <f>YEAR(B2013)</f>
        <v>2013</v>
      </c>
      <c r="Y2013" s="50">
        <f>MONTH(B2013)</f>
        <v>6</v>
      </c>
      <c r="Z2013" s="56">
        <f>X2013*100+Y2013</f>
        <v>201306</v>
      </c>
      <c r="AA2013" s="56">
        <f>WEEKNUM(B2013,1)</f>
        <v>24</v>
      </c>
      <c r="AB2013" s="58">
        <f>IF(ISBLANK(B2013)," ",MAX(B2013-B2012-1,0))</f>
        <v>3</v>
      </c>
      <c r="AC2013" s="56">
        <f>DAY(B2013)</f>
        <v>15</v>
      </c>
      <c r="AD2013" s="53">
        <f>U2013+V2013</f>
        <v>0.6901760714814813</v>
      </c>
      <c r="AE2013" s="56">
        <f>IF("1-Swim"=D2013,E2013*46.7,IF("2-Bike"=D2013,E2013,IF("3-Run"=D2013,E2013*4.27,0)))</f>
        <v>46.7</v>
      </c>
    </row>
    <row r="2014" spans="1:31" x14ac:dyDescent="0.25">
      <c r="A2014" s="50">
        <v>2013</v>
      </c>
      <c r="B2014" s="51">
        <v>41440</v>
      </c>
      <c r="C2014" s="75">
        <f>B2014</f>
        <v>41440</v>
      </c>
      <c r="D2014" s="50" t="s">
        <v>1224</v>
      </c>
      <c r="E2014" s="50">
        <v>25</v>
      </c>
      <c r="F2014" s="50">
        <v>1</v>
      </c>
      <c r="G2014" s="50">
        <v>26</v>
      </c>
      <c r="H2014" s="50">
        <v>52</v>
      </c>
      <c r="I2014" s="53">
        <f>IF(E2014&gt;0,TIME(F2014,G2014,H2014),"")</f>
        <v>6.0324074074074079E-2</v>
      </c>
      <c r="J2014" s="54">
        <f>IF(E2014&gt;0,TIME(F2014,G2014,H2014)/E2014,"")</f>
        <v>2.4129629629629631E-3</v>
      </c>
      <c r="K2014" s="50" t="s">
        <v>930</v>
      </c>
      <c r="L2014" s="50" t="s">
        <v>41</v>
      </c>
      <c r="M2014" s="55">
        <f>IF(D2014&gt;0,0.0416666666666667/J2014,"")</f>
        <v>17.267843438219504</v>
      </c>
      <c r="N2014" s="50">
        <v>0</v>
      </c>
      <c r="O2014" s="50" t="s">
        <v>198</v>
      </c>
      <c r="Q2014" s="151">
        <f>IF("1-Swim"=D2014,J2014*2.4,IF("2-Bike"=D2014,J2014*112,IF("3-Run"=D2014,J2014*26.2,0)))</f>
        <v>0.27025185185185185</v>
      </c>
      <c r="R2014" s="151">
        <f>Q2014/2</f>
        <v>0.13512592592592593</v>
      </c>
      <c r="S2014" s="53">
        <f>J2014*26.2</f>
        <v>6.3219629629629626E-2</v>
      </c>
      <c r="T2014" s="53">
        <f>(J2014+0.0013889)*26.2</f>
        <v>9.9608809629629633E-2</v>
      </c>
      <c r="U2014" s="53">
        <f>S2014/2</f>
        <v>3.1609814814814813E-2</v>
      </c>
      <c r="V2014" s="53">
        <f>T2014/2</f>
        <v>4.9804404814814816E-2</v>
      </c>
      <c r="W2014" s="50">
        <f>RANK(J2014,J:J,1)</f>
        <v>266</v>
      </c>
      <c r="X2014" s="50">
        <f>YEAR(B2014)</f>
        <v>2013</v>
      </c>
      <c r="Y2014" s="50">
        <f>MONTH(B2014)</f>
        <v>6</v>
      </c>
      <c r="Z2014" s="56">
        <f>X2014*100+Y2014</f>
        <v>201306</v>
      </c>
      <c r="AA2014" s="56">
        <f>WEEKNUM(B2014,1)</f>
        <v>24</v>
      </c>
      <c r="AB2014" s="58">
        <f>IF(ISBLANK(B2014)," ",MAX(B2014-B2013-1,0))</f>
        <v>0</v>
      </c>
      <c r="AC2014" s="56">
        <f>DAY(B2014)</f>
        <v>15</v>
      </c>
      <c r="AD2014" s="53">
        <f>U2014+V2014</f>
        <v>8.1414219629629636E-2</v>
      </c>
      <c r="AE2014" s="56">
        <f>IF("1-Swim"=D2014,E2014*46.7,IF("2-Bike"=D2014,E2014,IF("3-Run"=D2014,E2014*4.27,0)))</f>
        <v>25</v>
      </c>
    </row>
    <row r="2015" spans="1:31" x14ac:dyDescent="0.25">
      <c r="A2015" s="50">
        <v>2014</v>
      </c>
      <c r="B2015" s="51">
        <v>41440</v>
      </c>
      <c r="C2015" s="75">
        <f>B2015</f>
        <v>41440</v>
      </c>
      <c r="D2015" s="50" t="s">
        <v>1223</v>
      </c>
      <c r="E2015" s="50">
        <v>6.2</v>
      </c>
      <c r="F2015" s="50">
        <v>0</v>
      </c>
      <c r="G2015" s="50">
        <v>58</v>
      </c>
      <c r="H2015" s="50">
        <v>10</v>
      </c>
      <c r="I2015" s="53">
        <f>IF(E2015&gt;0,TIME(F2015,G2015,H2015),"")</f>
        <v>4.0393518518518516E-2</v>
      </c>
      <c r="J2015" s="54">
        <f>IF(E2015&gt;0,TIME(F2015,G2015,H2015)/E2015,"")</f>
        <v>6.5150836320191155E-3</v>
      </c>
      <c r="K2015" s="50" t="s">
        <v>1143</v>
      </c>
      <c r="L2015" s="50" t="s">
        <v>41</v>
      </c>
      <c r="M2015" s="55">
        <f>IF(D2015&gt;0,0.0416666666666667/J2015,"")</f>
        <v>6.3954154727793746</v>
      </c>
      <c r="N2015" s="50">
        <v>0</v>
      </c>
      <c r="O2015" s="50" t="s">
        <v>198</v>
      </c>
      <c r="Q2015" s="151">
        <f>IF("1-Swim"=D2015,J2015*2.4,IF("2-Bike"=D2015,J2015*112,IF("3-Run"=D2015,J2015*26.2,0)))</f>
        <v>0.17069519115890083</v>
      </c>
      <c r="R2015" s="151">
        <f>Q2015/2</f>
        <v>8.5347595579450417E-2</v>
      </c>
      <c r="S2015" s="53">
        <f>J2015*26.2</f>
        <v>0.17069519115890083</v>
      </c>
      <c r="T2015" s="53">
        <f>(J2015+0.0013889)*26.2</f>
        <v>0.20708437115890083</v>
      </c>
      <c r="U2015" s="53">
        <f>S2015/2</f>
        <v>8.5347595579450417E-2</v>
      </c>
      <c r="V2015" s="53">
        <f>T2015/2</f>
        <v>0.10354218557945041</v>
      </c>
      <c r="W2015" s="50">
        <f>RANK(J2015,J:J,1)</f>
        <v>1024</v>
      </c>
      <c r="X2015" s="50">
        <f>YEAR(B2015)</f>
        <v>2013</v>
      </c>
      <c r="Y2015" s="50">
        <f>MONTH(B2015)</f>
        <v>6</v>
      </c>
      <c r="Z2015" s="56">
        <f>X2015*100+Y2015</f>
        <v>201306</v>
      </c>
      <c r="AA2015" s="56">
        <f>WEEKNUM(B2015,1)</f>
        <v>24</v>
      </c>
      <c r="AB2015" s="58">
        <f>IF(ISBLANK(B2015)," ",MAX(B2015-B2013-1,0))</f>
        <v>0</v>
      </c>
      <c r="AC2015" s="56">
        <f>DAY(B2015)</f>
        <v>15</v>
      </c>
      <c r="AD2015" s="53">
        <f>U2015+V2015</f>
        <v>0.18888978115890082</v>
      </c>
      <c r="AE2015" s="56">
        <f>IF("1-Swim"=D2015,E2015*46.7,IF("2-Bike"=D2015,E2015,IF("3-Run"=D2015,E2015*4.27,0)))</f>
        <v>26.473999999999997</v>
      </c>
    </row>
    <row r="2016" spans="1:31" x14ac:dyDescent="0.25">
      <c r="A2016" s="50">
        <v>2015</v>
      </c>
      <c r="B2016" s="51">
        <v>41440</v>
      </c>
      <c r="C2016" s="75">
        <f>B2016</f>
        <v>41440</v>
      </c>
      <c r="D2016" s="50" t="s">
        <v>515</v>
      </c>
      <c r="E2016" s="50">
        <v>1</v>
      </c>
      <c r="F2016" s="50">
        <v>0</v>
      </c>
      <c r="G2016" s="50">
        <v>3</v>
      </c>
      <c r="H2016" s="50">
        <v>24</v>
      </c>
      <c r="I2016" s="53">
        <f>IF(E2016&gt;0,TIME(F2016,G2016,H2016),"")</f>
        <v>2.3611111111111111E-3</v>
      </c>
      <c r="J2016" s="54">
        <f>IF(E2016&gt;0,TIME(F2016,G2016,H2016)/E2016,"")</f>
        <v>2.3611111111111111E-3</v>
      </c>
      <c r="K2016" s="50" t="s">
        <v>1143</v>
      </c>
      <c r="L2016" s="50" t="s">
        <v>41</v>
      </c>
      <c r="M2016" s="55">
        <f>IF(D2016&gt;0,0.0416666666666667/J2016,"")</f>
        <v>17.647058823529424</v>
      </c>
      <c r="N2016" s="50">
        <v>0</v>
      </c>
      <c r="O2016" s="50" t="s">
        <v>198</v>
      </c>
      <c r="Q2016" s="151">
        <f>IF("1-Swim"=D2016,J2016*2.4,IF("2-Bike"=D2016,J2016*112,IF("3-Run"=D2016,J2016*26.2,0)))</f>
        <v>0</v>
      </c>
      <c r="R2016" s="151">
        <f>Q2016/2</f>
        <v>0</v>
      </c>
      <c r="S2016" s="53">
        <f>J2016*26.2</f>
        <v>6.186111111111111E-2</v>
      </c>
      <c r="T2016" s="53">
        <f>(J2016+0.0013889)*26.2</f>
        <v>9.825029111111111E-2</v>
      </c>
      <c r="U2016" s="53">
        <f>S2016/2</f>
        <v>3.0930555555555555E-2</v>
      </c>
      <c r="V2016" s="53">
        <f>T2016/2</f>
        <v>4.9125145555555555E-2</v>
      </c>
      <c r="W2016" s="50">
        <f>RANK(J2016,J:J,1)</f>
        <v>251</v>
      </c>
      <c r="X2016" s="50">
        <f>YEAR(B2016)</f>
        <v>2013</v>
      </c>
      <c r="Y2016" s="50">
        <f>MONTH(B2016)</f>
        <v>6</v>
      </c>
      <c r="Z2016" s="56">
        <f>X2016*100+Y2016</f>
        <v>201306</v>
      </c>
      <c r="AA2016" s="56">
        <f>WEEKNUM(B2016,1)</f>
        <v>24</v>
      </c>
      <c r="AB2016" s="58">
        <f>IF(ISBLANK(B2016)," ",MAX(B2016-B2013-1,0))</f>
        <v>0</v>
      </c>
      <c r="AC2016" s="56">
        <f>DAY(B2016)</f>
        <v>15</v>
      </c>
      <c r="AD2016" s="53">
        <f>U2016+V2016</f>
        <v>8.0055701111111113E-2</v>
      </c>
      <c r="AE2016" s="56">
        <f>IF("1-Swim"=D2016,E2016*46.7,IF("2-Bike"=D2016,E2016,IF("3-Run"=D2016,E2016*4.27,0)))</f>
        <v>0</v>
      </c>
    </row>
    <row r="2017" spans="1:31" x14ac:dyDescent="0.25">
      <c r="A2017" s="50">
        <v>2016</v>
      </c>
      <c r="B2017" s="51">
        <v>41440</v>
      </c>
      <c r="C2017" s="75">
        <f>B2017</f>
        <v>41440</v>
      </c>
      <c r="D2017" s="50" t="s">
        <v>516</v>
      </c>
      <c r="E2017" s="50">
        <v>1</v>
      </c>
      <c r="F2017" s="50">
        <v>0</v>
      </c>
      <c r="G2017" s="50">
        <v>1</v>
      </c>
      <c r="H2017" s="50">
        <v>53</v>
      </c>
      <c r="I2017" s="53">
        <f>IF(E2017&gt;0,TIME(F2017,G2017,H2017),"")</f>
        <v>1.3078703703703705E-3</v>
      </c>
      <c r="J2017" s="54">
        <f>IF(E2017&gt;0,TIME(F2017,G2017,H2017)/E2017,"")</f>
        <v>1.3078703703703705E-3</v>
      </c>
      <c r="K2017" s="50" t="s">
        <v>1143</v>
      </c>
      <c r="L2017" s="50" t="s">
        <v>41</v>
      </c>
      <c r="M2017" s="55">
        <f>IF(D2017&gt;0,0.0416666666666667/J2017,"")</f>
        <v>31.858407079646039</v>
      </c>
      <c r="N2017" s="50">
        <v>0</v>
      </c>
      <c r="O2017" s="50" t="s">
        <v>198</v>
      </c>
      <c r="Q2017" s="151">
        <f>IF("1-Swim"=D2017,J2017*2.4,IF("2-Bike"=D2017,J2017*112,IF("3-Run"=D2017,J2017*26.2,0)))</f>
        <v>0</v>
      </c>
      <c r="R2017" s="151">
        <f>Q2017/2</f>
        <v>0</v>
      </c>
      <c r="S2017" s="53">
        <f>J2017*26.2</f>
        <v>3.4266203703703708E-2</v>
      </c>
      <c r="T2017" s="53">
        <f>(J2017+0.0013889)*26.2</f>
        <v>7.0655383703703709E-2</v>
      </c>
      <c r="U2017" s="53">
        <f>S2017/2</f>
        <v>1.7133101851851854E-2</v>
      </c>
      <c r="V2017" s="53">
        <f>T2017/2</f>
        <v>3.5327691851851854E-2</v>
      </c>
      <c r="W2017" s="50">
        <f>RANK(J2017,J:J,1)</f>
        <v>7</v>
      </c>
      <c r="X2017" s="50">
        <f>YEAR(B2017)</f>
        <v>2013</v>
      </c>
      <c r="Y2017" s="50">
        <f>MONTH(B2017)</f>
        <v>6</v>
      </c>
      <c r="Z2017" s="56">
        <f>X2017*100+Y2017</f>
        <v>201306</v>
      </c>
      <c r="AA2017" s="56">
        <f>WEEKNUM(B2017,1)</f>
        <v>24</v>
      </c>
      <c r="AB2017" s="58">
        <f>IF(ISBLANK(B2017)," ",MAX(B2017-B2014-1,0))</f>
        <v>0</v>
      </c>
      <c r="AC2017" s="56">
        <f>DAY(B2017)</f>
        <v>15</v>
      </c>
      <c r="AD2017" s="53">
        <f>U2017+V2017</f>
        <v>5.2460793703703712E-2</v>
      </c>
      <c r="AE2017" s="56">
        <f>IF("1-Swim"=D2017,E2017*46.7,IF("2-Bike"=D2017,E2017,IF("3-Run"=D2017,E2017*4.27,0)))</f>
        <v>0</v>
      </c>
    </row>
    <row r="2018" spans="1:31" ht="15.75" x14ac:dyDescent="0.3">
      <c r="A2018" s="50">
        <v>2017</v>
      </c>
      <c r="B2018" s="51">
        <v>41441</v>
      </c>
      <c r="C2018" s="75">
        <f>B2018</f>
        <v>41441</v>
      </c>
      <c r="D2018" s="50" t="s">
        <v>1224</v>
      </c>
      <c r="E2018" s="50">
        <v>101.3</v>
      </c>
      <c r="F2018" s="50">
        <v>6</v>
      </c>
      <c r="G2018" s="50">
        <v>11</v>
      </c>
      <c r="H2018" s="50">
        <v>15</v>
      </c>
      <c r="I2018" s="53">
        <f>IF(E2018&gt;0,TIME(F2018,G2018,H2018),"")</f>
        <v>0.2578125</v>
      </c>
      <c r="J2018" s="54">
        <f>IF(E2018&gt;0,TIME(F2018,G2018,H2018)/E2018,"")</f>
        <v>2.545039486673248E-3</v>
      </c>
      <c r="K2018" s="50" t="s">
        <v>930</v>
      </c>
      <c r="L2018" s="50" t="s">
        <v>1198</v>
      </c>
      <c r="M2018" s="55">
        <f>IF(D2018&gt;0,0.0416666666666667/J2018,"")</f>
        <v>16.371717171717183</v>
      </c>
      <c r="N2018" s="50">
        <v>0</v>
      </c>
      <c r="O2018" s="50" t="s">
        <v>255</v>
      </c>
      <c r="P2018" s="157" t="s">
        <v>1199</v>
      </c>
      <c r="Q2018" s="151">
        <f>IF("1-Swim"=D2018,J2018*2.4,IF("2-Bike"=D2018,J2018*112,IF("3-Run"=D2018,J2018*26.2,0)))</f>
        <v>0.28504442250740375</v>
      </c>
      <c r="R2018" s="151">
        <f>Q2018/2</f>
        <v>0.14252221125370187</v>
      </c>
      <c r="S2018" s="53">
        <f>J2018*26.2</f>
        <v>6.6680034550839096E-2</v>
      </c>
      <c r="T2018" s="53">
        <f>(J2018+0.0013889)*26.2</f>
        <v>0.10306921455083909</v>
      </c>
      <c r="U2018" s="53">
        <f>S2018/2</f>
        <v>3.3340017275419548E-2</v>
      </c>
      <c r="V2018" s="53">
        <f>T2018/2</f>
        <v>5.1534607275419544E-2</v>
      </c>
      <c r="W2018" s="50">
        <f>RANK(J2018,J:J,1)</f>
        <v>332</v>
      </c>
      <c r="X2018" s="50">
        <f>YEAR(B2018)</f>
        <v>2013</v>
      </c>
      <c r="Y2018" s="50">
        <f>MONTH(B2018)</f>
        <v>6</v>
      </c>
      <c r="Z2018" s="56">
        <f>X2018*100+Y2018</f>
        <v>201306</v>
      </c>
      <c r="AA2018" s="56">
        <f>WEEKNUM(B2018,1)</f>
        <v>25</v>
      </c>
      <c r="AB2018" s="58">
        <f>IF(ISBLANK(B2018)," ",MAX(B2018-B2017-1,0))</f>
        <v>0</v>
      </c>
      <c r="AC2018" s="56">
        <f>DAY(B2018)</f>
        <v>16</v>
      </c>
      <c r="AD2018" s="53">
        <f>U2018+V2018</f>
        <v>8.4874624550839092E-2</v>
      </c>
      <c r="AE2018" s="56">
        <f>IF("1-Swim"=D2018,E2018*46.7,IF("2-Bike"=D2018,E2018,IF("3-Run"=D2018,E2018*4.27,0)))</f>
        <v>101.3</v>
      </c>
    </row>
    <row r="2019" spans="1:31" x14ac:dyDescent="0.25">
      <c r="A2019" s="50">
        <v>2018</v>
      </c>
      <c r="B2019" s="51">
        <v>41442</v>
      </c>
      <c r="C2019" s="75">
        <f>B2019</f>
        <v>41442</v>
      </c>
      <c r="D2019" s="50" t="s">
        <v>1223</v>
      </c>
      <c r="E2019" s="50">
        <v>2.5</v>
      </c>
      <c r="F2019" s="50">
        <v>0</v>
      </c>
      <c r="G2019" s="50">
        <v>24</v>
      </c>
      <c r="H2019" s="50">
        <v>47</v>
      </c>
      <c r="I2019" s="53">
        <f>IF(E2019&gt;0,TIME(F2019,G2019,H2019),"")</f>
        <v>1.7210648148148149E-2</v>
      </c>
      <c r="J2019" s="54">
        <f>IF(E2019&gt;0,TIME(F2019,G2019,H2019)/E2019,"")</f>
        <v>6.8842592592592592E-3</v>
      </c>
      <c r="K2019" s="50" t="s">
        <v>1063</v>
      </c>
      <c r="L2019" s="50" t="s">
        <v>1048</v>
      </c>
      <c r="M2019" s="55">
        <f>IF(D2019&gt;0,0.0416666666666667/J2019,"")</f>
        <v>6.0524546065904552</v>
      </c>
      <c r="N2019" s="50">
        <v>0</v>
      </c>
      <c r="O2019" s="50" t="s">
        <v>253</v>
      </c>
      <c r="P2019" s="50" t="s">
        <v>62</v>
      </c>
      <c r="Q2019" s="151">
        <f>IF("1-Swim"=D2019,J2019*2.4,IF("2-Bike"=D2019,J2019*112,IF("3-Run"=D2019,J2019*26.2,0)))</f>
        <v>0.18036759259259258</v>
      </c>
      <c r="R2019" s="151">
        <f>Q2019/2</f>
        <v>9.018379629629629E-2</v>
      </c>
      <c r="S2019" s="53">
        <f>J2019*26.2</f>
        <v>0.18036759259259258</v>
      </c>
      <c r="T2019" s="53">
        <f>(J2019+0.0013889)*26.2</f>
        <v>0.21675677259259257</v>
      </c>
      <c r="U2019" s="53">
        <f>S2019/2</f>
        <v>9.018379629629629E-2</v>
      </c>
      <c r="V2019" s="53">
        <f>T2019/2</f>
        <v>0.10837838629629629</v>
      </c>
      <c r="W2019" s="50">
        <f>RANK(J2019,J:J,1)</f>
        <v>1415</v>
      </c>
      <c r="X2019" s="50">
        <f>YEAR(B2019)</f>
        <v>2013</v>
      </c>
      <c r="Y2019" s="50">
        <f>MONTH(B2019)</f>
        <v>6</v>
      </c>
      <c r="Z2019" s="56">
        <f>X2019*100+Y2019</f>
        <v>201306</v>
      </c>
      <c r="AA2019" s="56">
        <f>WEEKNUM(B2019,1)</f>
        <v>25</v>
      </c>
      <c r="AB2019" s="58">
        <f>IF(ISBLANK(B2019)," ",MAX(B2019-B2018-1,0))</f>
        <v>0</v>
      </c>
      <c r="AC2019" s="56">
        <f>DAY(B2019)</f>
        <v>17</v>
      </c>
      <c r="AD2019" s="53">
        <f>U2019+V2019</f>
        <v>0.19856218259259256</v>
      </c>
      <c r="AE2019" s="56">
        <f>IF("1-Swim"=D2019,E2019*46.7,IF("2-Bike"=D2019,E2019,IF("3-Run"=D2019,E2019*4.27,0)))</f>
        <v>10.674999999999999</v>
      </c>
    </row>
    <row r="2020" spans="1:31" x14ac:dyDescent="0.25">
      <c r="A2020" s="50">
        <v>2019</v>
      </c>
      <c r="B2020" s="51">
        <v>41443</v>
      </c>
      <c r="C2020" s="75">
        <f>B2020</f>
        <v>41443</v>
      </c>
      <c r="D2020" s="50" t="s">
        <v>1224</v>
      </c>
      <c r="E2020" s="50">
        <v>10.8</v>
      </c>
      <c r="F2020" s="50">
        <v>0</v>
      </c>
      <c r="G2020" s="50">
        <v>30</v>
      </c>
      <c r="H2020" s="50">
        <v>28</v>
      </c>
      <c r="I2020" s="53">
        <f>IF(E2020&gt;0,TIME(F2020,G2020,H2020),"")</f>
        <v>2.1157407407407406E-2</v>
      </c>
      <c r="J2020" s="54">
        <f>IF(E2020&gt;0,TIME(F2020,G2020,H2020)/E2020,"")</f>
        <v>1.9590192043895745E-3</v>
      </c>
      <c r="K2020" s="50" t="s">
        <v>921</v>
      </c>
      <c r="L2020" s="50" t="s">
        <v>1132</v>
      </c>
      <c r="M2020" s="55">
        <f>IF(D2020&gt;0,0.0416666666666667/J2020,"")</f>
        <v>21.269146608315118</v>
      </c>
      <c r="N2020" s="50">
        <v>0</v>
      </c>
      <c r="O2020" s="50" t="s">
        <v>253</v>
      </c>
      <c r="Q2020" s="151">
        <f>IF("1-Swim"=D2020,J2020*2.4,IF("2-Bike"=D2020,J2020*112,IF("3-Run"=D2020,J2020*26.2,0)))</f>
        <v>0.21941015089163235</v>
      </c>
      <c r="R2020" s="151">
        <f>Q2020/2</f>
        <v>0.10970507544581617</v>
      </c>
      <c r="S2020" s="53">
        <f>J2020*26.2</f>
        <v>5.1326303155006851E-2</v>
      </c>
      <c r="T2020" s="53">
        <f>(J2020+0.0013889)*26.2</f>
        <v>8.7715483155006838E-2</v>
      </c>
      <c r="U2020" s="53">
        <f>S2020/2</f>
        <v>2.5663151577503426E-2</v>
      </c>
      <c r="V2020" s="53">
        <f>T2020/2</f>
        <v>4.3857741577503419E-2</v>
      </c>
      <c r="W2020" s="50">
        <f>RANK(J2020,J:J,1)</f>
        <v>133</v>
      </c>
      <c r="X2020" s="50">
        <f>YEAR(B2020)</f>
        <v>2013</v>
      </c>
      <c r="Y2020" s="50">
        <f>MONTH(B2020)</f>
        <v>6</v>
      </c>
      <c r="Z2020" s="56">
        <f>X2020*100+Y2020</f>
        <v>201306</v>
      </c>
      <c r="AA2020" s="56">
        <f>WEEKNUM(B2020,1)</f>
        <v>25</v>
      </c>
      <c r="AB2020" s="58">
        <f>IF(ISBLANK(B2020)," ",MAX(B2020-B2019-1,0))</f>
        <v>0</v>
      </c>
      <c r="AC2020" s="56">
        <f>DAY(B2020)</f>
        <v>18</v>
      </c>
      <c r="AD2020" s="53">
        <f>U2020+V2020</f>
        <v>6.9520893155006841E-2</v>
      </c>
      <c r="AE2020" s="56">
        <f>IF("1-Swim"=D2020,E2020*46.7,IF("2-Bike"=D2020,E2020,IF("3-Run"=D2020,E2020*4.27,0)))</f>
        <v>10.8</v>
      </c>
    </row>
    <row r="2021" spans="1:31" x14ac:dyDescent="0.25">
      <c r="A2021" s="50">
        <v>2020</v>
      </c>
      <c r="B2021" s="51">
        <v>41445</v>
      </c>
      <c r="C2021" s="75">
        <f>B2021</f>
        <v>41445</v>
      </c>
      <c r="D2021" s="50" t="s">
        <v>1224</v>
      </c>
      <c r="E2021" s="50">
        <v>11</v>
      </c>
      <c r="F2021" s="50">
        <v>0</v>
      </c>
      <c r="G2021" s="50">
        <v>30</v>
      </c>
      <c r="H2021" s="50">
        <v>0</v>
      </c>
      <c r="I2021" s="53">
        <f>IF(E2021&gt;0,TIME(F2021,G2021,H2021),"")</f>
        <v>2.0833333333333332E-2</v>
      </c>
      <c r="J2021" s="54">
        <f>IF(E2021&gt;0,TIME(F2021,G2021,H2021)/E2021,"")</f>
        <v>1.8939393939393938E-3</v>
      </c>
      <c r="K2021" s="50" t="s">
        <v>921</v>
      </c>
      <c r="L2021" s="50" t="s">
        <v>1132</v>
      </c>
      <c r="M2021" s="55">
        <f>IF(D2021&gt;0,0.0416666666666667/J2021,"")</f>
        <v>22.000000000000018</v>
      </c>
      <c r="N2021" s="50">
        <v>0</v>
      </c>
      <c r="O2021" s="50" t="s">
        <v>253</v>
      </c>
      <c r="Q2021" s="151">
        <f>IF("1-Swim"=D2021,J2021*2.4,IF("2-Bike"=D2021,J2021*112,IF("3-Run"=D2021,J2021*26.2,0)))</f>
        <v>0.2121212121212121</v>
      </c>
      <c r="R2021" s="151">
        <f>Q2021/2</f>
        <v>0.10606060606060605</v>
      </c>
      <c r="S2021" s="53">
        <f>J2021*26.2</f>
        <v>4.9621212121212115E-2</v>
      </c>
      <c r="T2021" s="53">
        <f>(J2021+0.0013889)*26.2</f>
        <v>8.6010392121212115E-2</v>
      </c>
      <c r="U2021" s="53">
        <f>S2021/2</f>
        <v>2.4810606060606057E-2</v>
      </c>
      <c r="V2021" s="53">
        <f>T2021/2</f>
        <v>4.3005196060606057E-2</v>
      </c>
      <c r="W2021" s="50">
        <f>RANK(J2021,J:J,1)</f>
        <v>94</v>
      </c>
      <c r="X2021" s="50">
        <f>YEAR(B2021)</f>
        <v>2013</v>
      </c>
      <c r="Y2021" s="50">
        <f>MONTH(B2021)</f>
        <v>6</v>
      </c>
      <c r="Z2021" s="56">
        <f>X2021*100+Y2021</f>
        <v>201306</v>
      </c>
      <c r="AA2021" s="56">
        <f>WEEKNUM(B2021,1)</f>
        <v>25</v>
      </c>
      <c r="AB2021" s="58">
        <f>IF(ISBLANK(B2021)," ",MAX(B2021-B2020-1,0))</f>
        <v>1</v>
      </c>
      <c r="AC2021" s="56">
        <f>DAY(B2021)</f>
        <v>20</v>
      </c>
      <c r="AD2021" s="53">
        <f>U2021+V2021</f>
        <v>6.7815802121212118E-2</v>
      </c>
      <c r="AE2021" s="56">
        <f>IF("1-Swim"=D2021,E2021*46.7,IF("2-Bike"=D2021,E2021,IF("3-Run"=D2021,E2021*4.27,0)))</f>
        <v>11</v>
      </c>
    </row>
    <row r="2022" spans="1:31" x14ac:dyDescent="0.25">
      <c r="A2022" s="50">
        <v>2021</v>
      </c>
      <c r="B2022" s="51">
        <v>41446</v>
      </c>
      <c r="C2022" s="75">
        <f>B2022</f>
        <v>41446</v>
      </c>
      <c r="D2022" s="50" t="s">
        <v>1225</v>
      </c>
      <c r="E2022" s="50">
        <v>1</v>
      </c>
      <c r="F2022" s="50">
        <v>0</v>
      </c>
      <c r="G2022" s="50">
        <v>35</v>
      </c>
      <c r="H2022" s="50">
        <v>0</v>
      </c>
      <c r="I2022" s="53">
        <f>IF(E2022&gt;0,TIME(F2022,G2022,H2022),"")</f>
        <v>2.4305555555555556E-2</v>
      </c>
      <c r="J2022" s="54">
        <f>IF(E2022&gt;0,TIME(F2022,G2022,H2022)/E2022,"")</f>
        <v>2.4305555555555556E-2</v>
      </c>
      <c r="K2022" s="50" t="s">
        <v>1183</v>
      </c>
      <c r="L2022" s="50" t="s">
        <v>1184</v>
      </c>
      <c r="M2022" s="55">
        <f>IF(D2022&gt;0,0.0416666666666667/J2022,"")</f>
        <v>1.7142857142857155</v>
      </c>
      <c r="N2022" s="50">
        <v>0</v>
      </c>
      <c r="O2022" s="50" t="s">
        <v>198</v>
      </c>
      <c r="P2022" s="143"/>
      <c r="Q2022" s="151">
        <f>IF("1-Swim"=D2022,J2022*2.4,IF("2-Bike"=D2022,J2022*112,IF("3-Run"=D2022,J2022*26.2,0)))</f>
        <v>5.8333333333333334E-2</v>
      </c>
      <c r="R2022" s="151">
        <f>Q2022/2</f>
        <v>2.9166666666666667E-2</v>
      </c>
      <c r="S2022" s="53">
        <f>J2022*26.2</f>
        <v>0.63680555555555551</v>
      </c>
      <c r="T2022" s="53">
        <f>(J2022+0.0013889)*26.2</f>
        <v>0.67319473555555553</v>
      </c>
      <c r="U2022" s="53">
        <f>S2022/2</f>
        <v>0.31840277777777776</v>
      </c>
      <c r="V2022" s="53">
        <f>T2022/2</f>
        <v>0.33659736777777777</v>
      </c>
      <c r="W2022" s="50">
        <f>RANK(J2022,J:J,1)</f>
        <v>3141</v>
      </c>
      <c r="X2022" s="50">
        <f>YEAR(B2022)</f>
        <v>2013</v>
      </c>
      <c r="Y2022" s="50">
        <f>MONTH(B2022)</f>
        <v>6</v>
      </c>
      <c r="Z2022" s="56">
        <f>X2022*100+Y2022</f>
        <v>201306</v>
      </c>
      <c r="AA2022" s="56">
        <f>WEEKNUM(B2022,1)</f>
        <v>25</v>
      </c>
      <c r="AB2022" s="58">
        <f>IF(ISBLANK(B2022)," ",MAX(B2022-B2021-1,0))</f>
        <v>0</v>
      </c>
      <c r="AC2022" s="56">
        <f>DAY(B2022)</f>
        <v>21</v>
      </c>
      <c r="AD2022" s="53">
        <f>U2022+V2022</f>
        <v>0.65500014555555552</v>
      </c>
      <c r="AE2022" s="56">
        <f>IF("1-Swim"=D2022,E2022*46.7,IF("2-Bike"=D2022,E2022,IF("3-Run"=D2022,E2022*4.27,0)))</f>
        <v>46.7</v>
      </c>
    </row>
    <row r="2023" spans="1:31" x14ac:dyDescent="0.25">
      <c r="A2023" s="50">
        <v>2022</v>
      </c>
      <c r="B2023" s="51">
        <v>41446</v>
      </c>
      <c r="C2023" s="75">
        <f>B2023</f>
        <v>41446</v>
      </c>
      <c r="D2023" s="50" t="s">
        <v>1223</v>
      </c>
      <c r="E2023" s="50">
        <v>1.5</v>
      </c>
      <c r="F2023" s="50">
        <v>0</v>
      </c>
      <c r="G2023" s="50">
        <v>15</v>
      </c>
      <c r="H2023" s="50">
        <v>35</v>
      </c>
      <c r="I2023" s="53">
        <f>IF(E2023&gt;0,TIME(F2023,G2023,H2023),"")</f>
        <v>1.082175925925926E-2</v>
      </c>
      <c r="J2023" s="54">
        <f>IF(E2023&gt;0,TIME(F2023,G2023,H2023)/E2023,"")</f>
        <v>7.2145061728395065E-3</v>
      </c>
      <c r="K2023" s="50" t="s">
        <v>1063</v>
      </c>
      <c r="L2023" s="50" t="s">
        <v>1184</v>
      </c>
      <c r="M2023" s="55">
        <f>IF(D2023&gt;0,0.0416666666666667/J2023,"")</f>
        <v>5.775401069518721</v>
      </c>
      <c r="N2023" s="50">
        <v>0</v>
      </c>
      <c r="O2023" s="50" t="s">
        <v>198</v>
      </c>
      <c r="Q2023" s="151">
        <f>IF("1-Swim"=D2023,J2023*2.4,IF("2-Bike"=D2023,J2023*112,IF("3-Run"=D2023,J2023*26.2,0)))</f>
        <v>0.18902006172839506</v>
      </c>
      <c r="R2023" s="151">
        <f>Q2023/2</f>
        <v>9.4510030864197528E-2</v>
      </c>
      <c r="S2023" s="53">
        <f>J2023*26.2</f>
        <v>0.18902006172839506</v>
      </c>
      <c r="T2023" s="53">
        <f>(J2023+0.0013889)*26.2</f>
        <v>0.22540924172839505</v>
      </c>
      <c r="U2023" s="53">
        <f>S2023/2</f>
        <v>9.4510030864197528E-2</v>
      </c>
      <c r="V2023" s="53">
        <f>T2023/2</f>
        <v>0.11270462086419752</v>
      </c>
      <c r="W2023" s="50">
        <f>RANK(J2023,J:J,1)</f>
        <v>1802</v>
      </c>
      <c r="X2023" s="50">
        <f>YEAR(B2023)</f>
        <v>2013</v>
      </c>
      <c r="Y2023" s="50">
        <f>MONTH(B2023)</f>
        <v>6</v>
      </c>
      <c r="Z2023" s="56">
        <f>X2023*100+Y2023</f>
        <v>201306</v>
      </c>
      <c r="AA2023" s="56">
        <f>WEEKNUM(B2023,1)</f>
        <v>25</v>
      </c>
      <c r="AB2023" s="58">
        <f>IF(ISBLANK(B2023)," ",MAX(B2023-B2022-1,0))</f>
        <v>0</v>
      </c>
      <c r="AC2023" s="56">
        <f>DAY(B2023)</f>
        <v>21</v>
      </c>
      <c r="AD2023" s="53">
        <f>U2023+V2023</f>
        <v>0.20721465172839504</v>
      </c>
      <c r="AE2023" s="56">
        <f>IF("1-Swim"=D2023,E2023*46.7,IF("2-Bike"=D2023,E2023,IF("3-Run"=D2023,E2023*4.27,0)))</f>
        <v>6.4049999999999994</v>
      </c>
    </row>
    <row r="2024" spans="1:31" x14ac:dyDescent="0.25">
      <c r="A2024" s="50">
        <v>2023</v>
      </c>
      <c r="B2024" s="51">
        <v>41446</v>
      </c>
      <c r="C2024" s="75">
        <f>B2024</f>
        <v>41446</v>
      </c>
      <c r="D2024" s="50" t="s">
        <v>1223</v>
      </c>
      <c r="E2024" s="50">
        <v>5.0999999999999996</v>
      </c>
      <c r="F2024" s="50">
        <v>0</v>
      </c>
      <c r="G2024" s="50">
        <v>49</v>
      </c>
      <c r="H2024" s="50">
        <v>10</v>
      </c>
      <c r="I2024" s="53">
        <f>IF(E2024&gt;0,TIME(F2024,G2024,H2024),"")</f>
        <v>3.4143518518518517E-2</v>
      </c>
      <c r="J2024" s="54">
        <f>IF(E2024&gt;0,TIME(F2024,G2024,H2024)/E2024,"")</f>
        <v>6.6948075526506905E-3</v>
      </c>
      <c r="K2024" s="50" t="s">
        <v>1063</v>
      </c>
      <c r="L2024" s="50" t="s">
        <v>1201</v>
      </c>
      <c r="M2024" s="55">
        <f>IF(D2024&gt;0,0.0416666666666667/J2024,"")</f>
        <v>6.2237288135593261</v>
      </c>
      <c r="N2024" s="50">
        <v>158</v>
      </c>
      <c r="O2024" s="50" t="s">
        <v>184</v>
      </c>
      <c r="Q2024" s="151">
        <f>IF("1-Swim"=D2024,J2024*2.4,IF("2-Bike"=D2024,J2024*112,IF("3-Run"=D2024,J2024*26.2,0)))</f>
        <v>0.1754039578794481</v>
      </c>
      <c r="R2024" s="151">
        <f>Q2024/2</f>
        <v>8.7701978939724048E-2</v>
      </c>
      <c r="S2024" s="53">
        <f>J2024*26.2</f>
        <v>0.1754039578794481</v>
      </c>
      <c r="T2024" s="53">
        <f>(J2024+0.0013889)*26.2</f>
        <v>0.21179313787944806</v>
      </c>
      <c r="U2024" s="53">
        <f>S2024/2</f>
        <v>8.7701978939724048E-2</v>
      </c>
      <c r="V2024" s="53">
        <f>T2024/2</f>
        <v>0.10589656893972403</v>
      </c>
      <c r="W2024" s="50">
        <f>RANK(J2024,J:J,1)</f>
        <v>1184</v>
      </c>
      <c r="X2024" s="50">
        <f>YEAR(B2024)</f>
        <v>2013</v>
      </c>
      <c r="Y2024" s="50">
        <f>MONTH(B2024)</f>
        <v>6</v>
      </c>
      <c r="Z2024" s="56">
        <f>X2024*100+Y2024</f>
        <v>201306</v>
      </c>
      <c r="AA2024" s="56">
        <f>WEEKNUM(B2024,1)</f>
        <v>25</v>
      </c>
      <c r="AB2024" s="58">
        <f>IF(ISBLANK(B2024)," ",MAX(B2024-B2023-1,0))</f>
        <v>0</v>
      </c>
      <c r="AC2024" s="56">
        <f>DAY(B2024)</f>
        <v>21</v>
      </c>
      <c r="AD2024" s="53">
        <f>U2024+V2024</f>
        <v>0.19359854787944808</v>
      </c>
      <c r="AE2024" s="56">
        <f>IF("1-Swim"=D2024,E2024*46.7,IF("2-Bike"=D2024,E2024,IF("3-Run"=D2024,E2024*4.27,0)))</f>
        <v>21.776999999999997</v>
      </c>
    </row>
    <row r="2025" spans="1:31" x14ac:dyDescent="0.25">
      <c r="A2025" s="50">
        <v>2024</v>
      </c>
      <c r="B2025" s="51">
        <v>41448</v>
      </c>
      <c r="C2025" s="75">
        <f>B2025</f>
        <v>41448</v>
      </c>
      <c r="D2025" s="50" t="s">
        <v>1224</v>
      </c>
      <c r="E2025" s="50">
        <v>61.4</v>
      </c>
      <c r="F2025" s="50">
        <v>3</v>
      </c>
      <c r="G2025" s="50">
        <v>43</v>
      </c>
      <c r="H2025" s="50">
        <v>58</v>
      </c>
      <c r="I2025" s="53">
        <f>IF(E2025&gt;0,TIME(F2025,G2025,H2025),"")</f>
        <v>0.1555324074074074</v>
      </c>
      <c r="J2025" s="54">
        <f>IF(E2025&gt;0,TIME(F2025,G2025,H2025)/E2025,"")</f>
        <v>2.5331010978405116E-3</v>
      </c>
      <c r="K2025" s="50" t="s">
        <v>930</v>
      </c>
      <c r="L2025" s="50" t="s">
        <v>1202</v>
      </c>
      <c r="M2025" s="55">
        <f>IF(D2025&gt;0,0.0416666666666667/J2025,"")</f>
        <v>16.448876320881094</v>
      </c>
      <c r="N2025" s="50">
        <v>0</v>
      </c>
      <c r="O2025" s="50" t="s">
        <v>184</v>
      </c>
      <c r="P2025" s="50" t="s">
        <v>1203</v>
      </c>
      <c r="Q2025" s="151">
        <f>IF("1-Swim"=D2025,J2025*2.4,IF("2-Bike"=D2025,J2025*112,IF("3-Run"=D2025,J2025*26.2,0)))</f>
        <v>0.28370732295813728</v>
      </c>
      <c r="R2025" s="151">
        <f>Q2025/2</f>
        <v>0.14185366147906864</v>
      </c>
      <c r="S2025" s="53">
        <f>J2025*26.2</f>
        <v>6.6367248763421399E-2</v>
      </c>
      <c r="T2025" s="53">
        <f>(J2025+0.0013889)*26.2</f>
        <v>0.10275642876342139</v>
      </c>
      <c r="U2025" s="53">
        <f>S2025/2</f>
        <v>3.31836243817107E-2</v>
      </c>
      <c r="V2025" s="53">
        <f>T2025/2</f>
        <v>5.1378214381710696E-2</v>
      </c>
      <c r="W2025" s="50">
        <f>RANK(J2025,J:J,1)</f>
        <v>327</v>
      </c>
      <c r="X2025" s="50">
        <f>YEAR(B2025)</f>
        <v>2013</v>
      </c>
      <c r="Y2025" s="50">
        <f>MONTH(B2025)</f>
        <v>6</v>
      </c>
      <c r="Z2025" s="56">
        <f>X2025*100+Y2025</f>
        <v>201306</v>
      </c>
      <c r="AA2025" s="56">
        <f>WEEKNUM(B2025,1)</f>
        <v>26</v>
      </c>
      <c r="AB2025" s="58">
        <f>IF(ISBLANK(B2025)," ",MAX(B2025-B2024-1,0))</f>
        <v>1</v>
      </c>
      <c r="AC2025" s="56">
        <f>DAY(B2025)</f>
        <v>23</v>
      </c>
      <c r="AD2025" s="53">
        <f>U2025+V2025</f>
        <v>8.4561838763421396E-2</v>
      </c>
      <c r="AE2025" s="56">
        <f>IF("1-Swim"=D2025,E2025*46.7,IF("2-Bike"=D2025,E2025,IF("3-Run"=D2025,E2025*4.27,0)))</f>
        <v>61.4</v>
      </c>
    </row>
    <row r="2026" spans="1:31" x14ac:dyDescent="0.25">
      <c r="A2026" s="50">
        <v>2025</v>
      </c>
      <c r="B2026" s="51">
        <v>41448</v>
      </c>
      <c r="C2026" s="75">
        <f>B2026</f>
        <v>41448</v>
      </c>
      <c r="D2026" s="50" t="s">
        <v>1225</v>
      </c>
      <c r="E2026" s="50">
        <v>0.5</v>
      </c>
      <c r="F2026" s="50">
        <v>0</v>
      </c>
      <c r="G2026" s="50">
        <v>15</v>
      </c>
      <c r="H2026" s="50">
        <v>0</v>
      </c>
      <c r="I2026" s="53">
        <f>IF(E2026&gt;0,TIME(F2026,G2026,H2026),"")</f>
        <v>1.0416666666666666E-2</v>
      </c>
      <c r="J2026" s="54">
        <f>IF(E2026&gt;0,TIME(F2026,G2026,H2026)/E2026,"")</f>
        <v>2.0833333333333332E-2</v>
      </c>
      <c r="K2026" s="50" t="s">
        <v>1204</v>
      </c>
      <c r="L2026" s="50" t="s">
        <v>1202</v>
      </c>
      <c r="M2026" s="55">
        <f>IF(D2026&gt;0,0.0416666666666667/J2026,"")</f>
        <v>2.0000000000000018</v>
      </c>
      <c r="N2026" s="50">
        <v>0</v>
      </c>
      <c r="O2026" s="50" t="s">
        <v>184</v>
      </c>
      <c r="Q2026" s="151">
        <f>IF("1-Swim"=D2026,J2026*2.4,IF("2-Bike"=D2026,J2026*112,IF("3-Run"=D2026,J2026*26.2,0)))</f>
        <v>4.9999999999999996E-2</v>
      </c>
      <c r="R2026" s="151">
        <f>Q2026/2</f>
        <v>2.4999999999999998E-2</v>
      </c>
      <c r="S2026" s="53">
        <f>J2026*26.2</f>
        <v>0.54583333333333328</v>
      </c>
      <c r="T2026" s="53">
        <f>(J2026+0.0013889)*26.2</f>
        <v>0.5822225133333333</v>
      </c>
      <c r="U2026" s="53">
        <f>S2026/2</f>
        <v>0.27291666666666664</v>
      </c>
      <c r="V2026" s="53">
        <f>T2026/2</f>
        <v>0.29111125666666665</v>
      </c>
      <c r="W2026" s="50">
        <f>RANK(J2026,J:J,1)</f>
        <v>3026</v>
      </c>
      <c r="X2026" s="50">
        <f>YEAR(B2026)</f>
        <v>2013</v>
      </c>
      <c r="Y2026" s="50">
        <f>MONTH(B2026)</f>
        <v>6</v>
      </c>
      <c r="Z2026" s="56">
        <f>X2026*100+Y2026</f>
        <v>201306</v>
      </c>
      <c r="AA2026" s="56">
        <f>WEEKNUM(B2026,1)</f>
        <v>26</v>
      </c>
      <c r="AB2026" s="58">
        <f>IF(ISBLANK(B2026)," ",MAX(B2026-B2025-1,0))</f>
        <v>0</v>
      </c>
      <c r="AC2026" s="56">
        <f>DAY(B2026)</f>
        <v>23</v>
      </c>
      <c r="AD2026" s="53">
        <f>U2026+V2026</f>
        <v>0.56402792333333329</v>
      </c>
      <c r="AE2026" s="56">
        <f>IF("1-Swim"=D2026,E2026*46.7,IF("2-Bike"=D2026,E2026,IF("3-Run"=D2026,E2026*4.27,0)))</f>
        <v>23.35</v>
      </c>
    </row>
    <row r="2027" spans="1:31" x14ac:dyDescent="0.25">
      <c r="A2027" s="50">
        <v>2026</v>
      </c>
      <c r="B2027" s="51">
        <v>41449</v>
      </c>
      <c r="C2027" s="75">
        <f>B2027</f>
        <v>41449</v>
      </c>
      <c r="D2027" s="50" t="s">
        <v>1223</v>
      </c>
      <c r="E2027" s="50">
        <v>4.43</v>
      </c>
      <c r="F2027" s="50">
        <v>0</v>
      </c>
      <c r="G2027" s="50">
        <v>43</v>
      </c>
      <c r="H2027" s="50">
        <v>1</v>
      </c>
      <c r="I2027" s="53">
        <f>IF(E2027&gt;0,TIME(F2027,G2027,H2027),"")</f>
        <v>2.9872685185185183E-2</v>
      </c>
      <c r="J2027" s="54">
        <f>IF(E2027&gt;0,TIME(F2027,G2027,H2027)/E2027,"")</f>
        <v>6.7432697934955267E-3</v>
      </c>
      <c r="K2027" s="50" t="s">
        <v>1063</v>
      </c>
      <c r="L2027" s="50" t="s">
        <v>1048</v>
      </c>
      <c r="M2027" s="55">
        <f>IF(D2027&gt;0,0.0416666666666667/J2027,"")</f>
        <v>6.179000387446731</v>
      </c>
      <c r="N2027" s="50">
        <v>0</v>
      </c>
      <c r="O2027" s="50" t="s">
        <v>253</v>
      </c>
      <c r="P2027" s="50" t="s">
        <v>1205</v>
      </c>
      <c r="Q2027" s="151">
        <f>IF("1-Swim"=D2027,J2027*2.4,IF("2-Bike"=D2027,J2027*112,IF("3-Run"=D2027,J2027*26.2,0)))</f>
        <v>0.17667366858958281</v>
      </c>
      <c r="R2027" s="151">
        <f>Q2027/2</f>
        <v>8.8336834294791403E-2</v>
      </c>
      <c r="S2027" s="53">
        <f>J2027*26.2</f>
        <v>0.17667366858958281</v>
      </c>
      <c r="T2027" s="53">
        <f>(J2027+0.0013889)*26.2</f>
        <v>0.21306284858958277</v>
      </c>
      <c r="U2027" s="53">
        <f>S2027/2</f>
        <v>8.8336834294791403E-2</v>
      </c>
      <c r="V2027" s="53">
        <f>T2027/2</f>
        <v>0.10653142429479139</v>
      </c>
      <c r="W2027" s="50">
        <f>RANK(J2027,J:J,1)</f>
        <v>1245</v>
      </c>
      <c r="X2027" s="50">
        <f>YEAR(B2027)</f>
        <v>2013</v>
      </c>
      <c r="Y2027" s="50">
        <f>MONTH(B2027)</f>
        <v>6</v>
      </c>
      <c r="Z2027" s="56">
        <f>X2027*100+Y2027</f>
        <v>201306</v>
      </c>
      <c r="AA2027" s="56">
        <f>WEEKNUM(B2027,1)</f>
        <v>26</v>
      </c>
      <c r="AB2027" s="58">
        <f>IF(ISBLANK(B2027)," ",MAX(B2027-B2026-1,0))</f>
        <v>0</v>
      </c>
      <c r="AC2027" s="56">
        <f>DAY(B2027)</f>
        <v>24</v>
      </c>
      <c r="AD2027" s="53">
        <f>U2027+V2027</f>
        <v>0.19486825858958279</v>
      </c>
      <c r="AE2027" s="56">
        <f>IF("1-Swim"=D2027,E2027*46.7,IF("2-Bike"=D2027,E2027,IF("3-Run"=D2027,E2027*4.27,0)))</f>
        <v>18.916099999999997</v>
      </c>
    </row>
    <row r="2028" spans="1:31" x14ac:dyDescent="0.25">
      <c r="A2028" s="50">
        <v>2027</v>
      </c>
      <c r="B2028" s="51">
        <v>41450</v>
      </c>
      <c r="C2028" s="75">
        <f>B2028</f>
        <v>41450</v>
      </c>
      <c r="D2028" s="50" t="s">
        <v>1225</v>
      </c>
      <c r="E2028" s="50">
        <v>1.23</v>
      </c>
      <c r="F2028" s="50">
        <v>0</v>
      </c>
      <c r="G2028" s="50">
        <v>49</v>
      </c>
      <c r="H2028" s="50">
        <v>44</v>
      </c>
      <c r="I2028" s="53">
        <f>IF(E2028&gt;0,TIME(F2028,G2028,H2028),"")</f>
        <v>3.453703703703704E-2</v>
      </c>
      <c r="J2028" s="54">
        <f>IF(E2028&gt;0,TIME(F2028,G2028,H2028)/E2028,"")</f>
        <v>2.8078891900030115E-2</v>
      </c>
      <c r="K2028" s="50" t="s">
        <v>949</v>
      </c>
      <c r="L2028" s="50" t="s">
        <v>1206</v>
      </c>
      <c r="M2028" s="55">
        <f>IF(D2028&gt;0,0.0416666666666667/J2028,"")</f>
        <v>1.4839142091152824</v>
      </c>
      <c r="N2028" s="50">
        <v>0</v>
      </c>
      <c r="O2028" s="50" t="s">
        <v>184</v>
      </c>
      <c r="Q2028" s="151">
        <f>IF("1-Swim"=D2028,J2028*2.4,IF("2-Bike"=D2028,J2028*112,IF("3-Run"=D2028,J2028*26.2,0)))</f>
        <v>6.7389340560072272E-2</v>
      </c>
      <c r="R2028" s="151">
        <f>Q2028/2</f>
        <v>3.3694670280036136E-2</v>
      </c>
      <c r="S2028" s="53">
        <f>J2028*26.2</f>
        <v>0.73566696778078899</v>
      </c>
      <c r="T2028" s="53">
        <f>(J2028+0.0013889)*26.2</f>
        <v>0.7720561477807889</v>
      </c>
      <c r="U2028" s="53">
        <f>S2028/2</f>
        <v>0.3678334838903945</v>
      </c>
      <c r="V2028" s="53">
        <f>T2028/2</f>
        <v>0.38602807389039445</v>
      </c>
      <c r="W2028" s="50">
        <f>RANK(J2028,J:J,1)</f>
        <v>3323</v>
      </c>
      <c r="X2028" s="50">
        <f>YEAR(B2028)</f>
        <v>2013</v>
      </c>
      <c r="Y2028" s="50">
        <f>MONTH(B2028)</f>
        <v>6</v>
      </c>
      <c r="Z2028" s="56">
        <f>X2028*100+Y2028</f>
        <v>201306</v>
      </c>
      <c r="AA2028" s="56">
        <f>WEEKNUM(B2028,1)</f>
        <v>26</v>
      </c>
      <c r="AB2028" s="58">
        <f>IF(ISBLANK(B2028)," ",MAX(B2028-B2027-1,0))</f>
        <v>0</v>
      </c>
      <c r="AC2028" s="56">
        <f>DAY(B2028)</f>
        <v>25</v>
      </c>
      <c r="AD2028" s="53">
        <f>U2028+V2028</f>
        <v>0.753861557780789</v>
      </c>
      <c r="AE2028" s="56">
        <f>IF("1-Swim"=D2028,E2028*46.7,IF("2-Bike"=D2028,E2028,IF("3-Run"=D2028,E2028*4.27,0)))</f>
        <v>57.441000000000003</v>
      </c>
    </row>
    <row r="2029" spans="1:31" x14ac:dyDescent="0.25">
      <c r="A2029" s="50">
        <v>2028</v>
      </c>
      <c r="B2029" s="51">
        <v>41452</v>
      </c>
      <c r="C2029" s="75">
        <f>B2029</f>
        <v>41452</v>
      </c>
      <c r="D2029" s="50" t="s">
        <v>1223</v>
      </c>
      <c r="E2029" s="50">
        <v>5.01</v>
      </c>
      <c r="F2029" s="50">
        <v>0</v>
      </c>
      <c r="G2029" s="50">
        <v>43</v>
      </c>
      <c r="H2029" s="50">
        <v>33</v>
      </c>
      <c r="I2029" s="53">
        <f>IF(E2029&gt;0,TIME(F2029,G2029,H2029),"")</f>
        <v>3.0243055555555554E-2</v>
      </c>
      <c r="J2029" s="54">
        <f>IF(E2029&gt;0,TIME(F2029,G2029,H2029)/E2029,"")</f>
        <v>6.0365380350410293E-3</v>
      </c>
      <c r="K2029" s="50" t="s">
        <v>1143</v>
      </c>
      <c r="L2029" s="50" t="s">
        <v>17</v>
      </c>
      <c r="M2029" s="55">
        <f>IF(D2029&gt;0,0.0416666666666667/J2029,"")</f>
        <v>6.9024110218140118</v>
      </c>
      <c r="N2029" s="50">
        <v>0</v>
      </c>
      <c r="O2029" s="50" t="s">
        <v>253</v>
      </c>
      <c r="Q2029" s="151">
        <f>IF("1-Swim"=D2029,J2029*2.4,IF("2-Bike"=D2029,J2029*112,IF("3-Run"=D2029,J2029*26.2,0)))</f>
        <v>0.15815729651807497</v>
      </c>
      <c r="R2029" s="151">
        <f>Q2029/2</f>
        <v>7.9078648259037487E-2</v>
      </c>
      <c r="S2029" s="53">
        <f>J2029*26.2</f>
        <v>0.15815729651807497</v>
      </c>
      <c r="T2029" s="53">
        <f>(J2029+0.0013889)*26.2</f>
        <v>0.19454647651807497</v>
      </c>
      <c r="U2029" s="53">
        <f>S2029/2</f>
        <v>7.9078648259037487E-2</v>
      </c>
      <c r="V2029" s="53">
        <f>T2029/2</f>
        <v>9.7273238259037484E-2</v>
      </c>
      <c r="W2029" s="50">
        <f>RANK(J2029,J:J,1)</f>
        <v>821</v>
      </c>
      <c r="X2029" s="50">
        <f>YEAR(B2029)</f>
        <v>2013</v>
      </c>
      <c r="Y2029" s="50">
        <f>MONTH(B2029)</f>
        <v>6</v>
      </c>
      <c r="Z2029" s="56">
        <f>X2029*100+Y2029</f>
        <v>201306</v>
      </c>
      <c r="AA2029" s="56">
        <f>WEEKNUM(B2029,1)</f>
        <v>26</v>
      </c>
      <c r="AB2029" s="58">
        <f>IF(ISBLANK(B2029)," ",MAX(B2029-B2028-1,0))</f>
        <v>1</v>
      </c>
      <c r="AC2029" s="56">
        <f>DAY(B2029)</f>
        <v>27</v>
      </c>
      <c r="AD2029" s="53">
        <f>U2029+V2029</f>
        <v>0.17635188651807499</v>
      </c>
      <c r="AE2029" s="56">
        <f>IF("1-Swim"=D2029,E2029*46.7,IF("2-Bike"=D2029,E2029,IF("3-Run"=D2029,E2029*4.27,0)))</f>
        <v>21.392699999999998</v>
      </c>
    </row>
    <row r="2030" spans="1:31" ht="15.75" x14ac:dyDescent="0.3">
      <c r="A2030" s="50">
        <v>2029</v>
      </c>
      <c r="B2030" s="51">
        <v>41453</v>
      </c>
      <c r="C2030" s="75">
        <f>B2030</f>
        <v>41453</v>
      </c>
      <c r="D2030" s="50" t="s">
        <v>1223</v>
      </c>
      <c r="E2030" s="50">
        <v>6.3</v>
      </c>
      <c r="F2030" s="50">
        <v>1</v>
      </c>
      <c r="G2030" s="50">
        <v>14</v>
      </c>
      <c r="H2030" s="50">
        <v>53</v>
      </c>
      <c r="I2030" s="53">
        <f>IF(E2030&gt;0,TIME(F2030,G2030,H2030),"")</f>
        <v>5.2002314814814814E-2</v>
      </c>
      <c r="J2030" s="54">
        <f>IF(E2030&gt;0,TIME(F2030,G2030,H2030)/E2030,"")</f>
        <v>8.2543356848912407E-3</v>
      </c>
      <c r="K2030" s="50" t="s">
        <v>1143</v>
      </c>
      <c r="L2030" s="50" t="s">
        <v>1207</v>
      </c>
      <c r="M2030" s="55">
        <f>IF(D2030&gt;0,0.0416666666666667/J2030,"")</f>
        <v>5.0478522145559799</v>
      </c>
      <c r="N2030" s="50">
        <v>0</v>
      </c>
      <c r="O2030" s="50" t="s">
        <v>228</v>
      </c>
      <c r="P2030" s="144" t="s">
        <v>1208</v>
      </c>
      <c r="Q2030" s="151">
        <f>IF("1-Swim"=D2030,J2030*2.4,IF("2-Bike"=D2030,J2030*112,IF("3-Run"=D2030,J2030*26.2,0)))</f>
        <v>0.21626359494415051</v>
      </c>
      <c r="R2030" s="151">
        <f>Q2030/2</f>
        <v>0.10813179747207526</v>
      </c>
      <c r="S2030" s="53">
        <f>J2030*26.2</f>
        <v>0.21626359494415051</v>
      </c>
      <c r="T2030" s="53">
        <f>(J2030+0.0013889)*26.2</f>
        <v>0.2526527749441505</v>
      </c>
      <c r="U2030" s="53">
        <f>S2030/2</f>
        <v>0.10813179747207526</v>
      </c>
      <c r="V2030" s="53">
        <f>T2030/2</f>
        <v>0.12632638747207525</v>
      </c>
      <c r="W2030" s="50">
        <f>RANK(J2030,J:J,1)</f>
        <v>2563</v>
      </c>
      <c r="X2030" s="50">
        <f>YEAR(B2030)</f>
        <v>2013</v>
      </c>
      <c r="Y2030" s="50">
        <f>MONTH(B2030)</f>
        <v>6</v>
      </c>
      <c r="Z2030" s="56">
        <f>X2030*100+Y2030</f>
        <v>201306</v>
      </c>
      <c r="AA2030" s="56">
        <f>WEEKNUM(B2030,1)</f>
        <v>26</v>
      </c>
      <c r="AB2030" s="58">
        <f>IF(ISBLANK(B2030)," ",MAX(B2030-B2029-1,0))</f>
        <v>0</v>
      </c>
      <c r="AC2030" s="56">
        <f>DAY(B2030)</f>
        <v>28</v>
      </c>
      <c r="AD2030" s="53">
        <f>U2030+V2030</f>
        <v>0.23445818494415049</v>
      </c>
      <c r="AE2030" s="56">
        <f>IF("1-Swim"=D2030,E2030*46.7,IF("2-Bike"=D2030,E2030,IF("3-Run"=D2030,E2030*4.27,0)))</f>
        <v>26.900999999999996</v>
      </c>
    </row>
    <row r="2031" spans="1:31" x14ac:dyDescent="0.25">
      <c r="A2031" s="50">
        <v>2030</v>
      </c>
      <c r="B2031" s="51">
        <v>41453</v>
      </c>
      <c r="C2031" s="75">
        <f>B2031</f>
        <v>41453</v>
      </c>
      <c r="D2031" s="50" t="s">
        <v>1223</v>
      </c>
      <c r="E2031" s="50">
        <v>4</v>
      </c>
      <c r="F2031" s="50">
        <v>0</v>
      </c>
      <c r="G2031" s="50">
        <v>36</v>
      </c>
      <c r="H2031" s="50">
        <v>48</v>
      </c>
      <c r="I2031" s="53">
        <f>IF(E2031&gt;0,TIME(F2031,G2031,H2031),"")</f>
        <v>2.5555555555555554E-2</v>
      </c>
      <c r="J2031" s="54">
        <f>IF(E2031&gt;0,TIME(F2031,G2031,H2031)/E2031,"")</f>
        <v>6.3888888888888884E-3</v>
      </c>
      <c r="K2031" s="50" t="s">
        <v>1063</v>
      </c>
      <c r="L2031" s="50" t="s">
        <v>17</v>
      </c>
      <c r="M2031" s="55">
        <f>IF(D2031&gt;0,0.0416666666666667/J2031,"")</f>
        <v>6.5217391304347885</v>
      </c>
      <c r="N2031" s="50">
        <v>0</v>
      </c>
      <c r="O2031" s="50" t="s">
        <v>228</v>
      </c>
      <c r="Q2031" s="151">
        <f>IF("1-Swim"=D2031,J2031*2.4,IF("2-Bike"=D2031,J2031*112,IF("3-Run"=D2031,J2031*26.2,0)))</f>
        <v>0.16738888888888886</v>
      </c>
      <c r="R2031" s="151">
        <f>Q2031/2</f>
        <v>8.3694444444444432E-2</v>
      </c>
      <c r="S2031" s="53">
        <f>J2031*26.2</f>
        <v>0.16738888888888886</v>
      </c>
      <c r="T2031" s="53">
        <f>(J2031+0.0013889)*26.2</f>
        <v>0.20377806888888889</v>
      </c>
      <c r="U2031" s="53">
        <f>S2031/2</f>
        <v>8.3694444444444432E-2</v>
      </c>
      <c r="V2031" s="53">
        <f>T2031/2</f>
        <v>0.10188903444444444</v>
      </c>
      <c r="W2031" s="50">
        <f>RANK(J2031,J:J,1)</f>
        <v>928</v>
      </c>
      <c r="X2031" s="50">
        <f>YEAR(B2031)</f>
        <v>2013</v>
      </c>
      <c r="Y2031" s="50">
        <f>MONTH(B2031)</f>
        <v>6</v>
      </c>
      <c r="Z2031" s="56">
        <f>X2031*100+Y2031</f>
        <v>201306</v>
      </c>
      <c r="AA2031" s="56">
        <f>WEEKNUM(B2031,1)</f>
        <v>26</v>
      </c>
      <c r="AB2031" s="58">
        <f>IF(ISBLANK(B2031)," ",MAX(B2031-B2030-1,0))</f>
        <v>0</v>
      </c>
      <c r="AC2031" s="56">
        <f>DAY(B2031)</f>
        <v>28</v>
      </c>
      <c r="AD2031" s="53">
        <f>U2031+V2031</f>
        <v>0.18558347888888888</v>
      </c>
      <c r="AE2031" s="56">
        <f>IF("1-Swim"=D2031,E2031*46.7,IF("2-Bike"=D2031,E2031,IF("3-Run"=D2031,E2031*4.27,0)))</f>
        <v>17.079999999999998</v>
      </c>
    </row>
    <row r="2032" spans="1:31" ht="15.75" x14ac:dyDescent="0.3">
      <c r="A2032" s="50">
        <v>2031</v>
      </c>
      <c r="B2032" s="51">
        <v>41455</v>
      </c>
      <c r="C2032" s="75">
        <f>B2032</f>
        <v>41455</v>
      </c>
      <c r="D2032" s="50" t="s">
        <v>1224</v>
      </c>
      <c r="E2032" s="50">
        <v>100.8</v>
      </c>
      <c r="F2032" s="50">
        <v>6</v>
      </c>
      <c r="G2032" s="50">
        <v>21</v>
      </c>
      <c r="H2032" s="50">
        <v>28</v>
      </c>
      <c r="I2032" s="53">
        <f>IF(E2032&gt;0,TIME(F2032,G2032,H2032),"")</f>
        <v>0.26490740740740742</v>
      </c>
      <c r="J2032" s="54">
        <f>IF(E2032&gt;0,TIME(F2032,G2032,H2032)/E2032,"")</f>
        <v>2.6280496766607881E-3</v>
      </c>
      <c r="K2032" s="50" t="s">
        <v>930</v>
      </c>
      <c r="L2032" s="50" t="s">
        <v>1209</v>
      </c>
      <c r="M2032" s="55">
        <f>IF(D2032&gt;0,0.0416666666666667/J2032,"")</f>
        <v>15.854596295001759</v>
      </c>
      <c r="N2032" s="50">
        <v>0</v>
      </c>
      <c r="O2032" s="50" t="s">
        <v>228</v>
      </c>
      <c r="P2032" s="146" t="s">
        <v>1210</v>
      </c>
      <c r="Q2032" s="151">
        <f>IF("1-Swim"=D2032,J2032*2.4,IF("2-Bike"=D2032,J2032*112,IF("3-Run"=D2032,J2032*26.2,0)))</f>
        <v>0.29434156378600829</v>
      </c>
      <c r="R2032" s="151">
        <f>Q2032/2</f>
        <v>0.14717078189300414</v>
      </c>
      <c r="S2032" s="53">
        <f>J2032*26.2</f>
        <v>6.8854901528512646E-2</v>
      </c>
      <c r="T2032" s="53">
        <f>(J2032+0.0013889)*26.2</f>
        <v>0.10524408152851264</v>
      </c>
      <c r="U2032" s="53">
        <f>S2032/2</f>
        <v>3.4427450764256323E-2</v>
      </c>
      <c r="V2032" s="53">
        <f>T2032/2</f>
        <v>5.262204076425632E-2</v>
      </c>
      <c r="W2032" s="50">
        <f>RANK(J2032,J:J,1)</f>
        <v>380</v>
      </c>
      <c r="X2032" s="50">
        <f>YEAR(B2032)</f>
        <v>2013</v>
      </c>
      <c r="Y2032" s="50">
        <f>MONTH(B2032)</f>
        <v>6</v>
      </c>
      <c r="Z2032" s="56">
        <f>X2032*100+Y2032</f>
        <v>201306</v>
      </c>
      <c r="AA2032" s="56">
        <f>WEEKNUM(B2032,1)</f>
        <v>27</v>
      </c>
      <c r="AB2032" s="58">
        <f>IF(ISBLANK(B2032)," ",MAX(B2032-B2031-1,0))</f>
        <v>1</v>
      </c>
      <c r="AC2032" s="56">
        <f>DAY(B2032)</f>
        <v>30</v>
      </c>
      <c r="AD2032" s="53">
        <f>U2032+V2032</f>
        <v>8.7049491528512643E-2</v>
      </c>
      <c r="AE2032" s="56">
        <f>IF("1-Swim"=D2032,E2032*46.7,IF("2-Bike"=D2032,E2032,IF("3-Run"=D2032,E2032*4.27,0)))</f>
        <v>100.8</v>
      </c>
    </row>
    <row r="2033" spans="1:31" x14ac:dyDescent="0.25">
      <c r="A2033" s="50">
        <v>2032</v>
      </c>
      <c r="B2033" s="51">
        <v>41457</v>
      </c>
      <c r="C2033" s="75">
        <f>B2033</f>
        <v>41457</v>
      </c>
      <c r="D2033" s="50" t="s">
        <v>1225</v>
      </c>
      <c r="E2033" s="50">
        <v>1.23</v>
      </c>
      <c r="F2033" s="50">
        <v>0</v>
      </c>
      <c r="G2033" s="50">
        <v>50</v>
      </c>
      <c r="H2033" s="50">
        <v>0</v>
      </c>
      <c r="I2033" s="53">
        <f>IF(E2033&gt;0,TIME(F2033,G2033,H2033),"")</f>
        <v>3.4722222222222224E-2</v>
      </c>
      <c r="J2033" s="54">
        <f>IF(E2033&gt;0,TIME(F2033,G2033,H2033)/E2033,"")</f>
        <v>2.822944896115628E-2</v>
      </c>
      <c r="K2033" s="50" t="s">
        <v>949</v>
      </c>
      <c r="L2033" s="50" t="s">
        <v>1206</v>
      </c>
      <c r="M2033" s="55">
        <f>IF(D2033&gt;0,0.0416666666666667/J2033,"")</f>
        <v>1.4760000000000011</v>
      </c>
      <c r="N2033" s="50">
        <v>0</v>
      </c>
      <c r="O2033" s="50" t="s">
        <v>184</v>
      </c>
      <c r="Q2033" s="151">
        <f>IF("1-Swim"=D2033,J2033*2.4,IF("2-Bike"=D2033,J2033*112,IF("3-Run"=D2033,J2033*26.2,0)))</f>
        <v>6.7750677506775075E-2</v>
      </c>
      <c r="R2033" s="151">
        <f>Q2033/2</f>
        <v>3.3875338753387538E-2</v>
      </c>
      <c r="S2033" s="53">
        <f>J2033*26.2</f>
        <v>0.73961156278229456</v>
      </c>
      <c r="T2033" s="53">
        <f>(J2033+0.0013889)*26.2</f>
        <v>0.77600074278229447</v>
      </c>
      <c r="U2033" s="53">
        <f>S2033/2</f>
        <v>0.36980578139114728</v>
      </c>
      <c r="V2033" s="53">
        <f>T2033/2</f>
        <v>0.38800037139114724</v>
      </c>
      <c r="W2033" s="50">
        <f>RANK(J2033,J:J,1)</f>
        <v>3329</v>
      </c>
      <c r="X2033" s="50">
        <f>YEAR(B2033)</f>
        <v>2013</v>
      </c>
      <c r="Y2033" s="50">
        <f>MONTH(B2033)</f>
        <v>7</v>
      </c>
      <c r="Z2033" s="56">
        <f>X2033*100+Y2033</f>
        <v>201307</v>
      </c>
      <c r="AA2033" s="56">
        <f>WEEKNUM(B2033,1)</f>
        <v>27</v>
      </c>
      <c r="AB2033" s="58">
        <f>IF(ISBLANK(B2033)," ",MAX(B2033-B2032-1,0))</f>
        <v>1</v>
      </c>
      <c r="AC2033" s="56">
        <f>DAY(B2033)</f>
        <v>2</v>
      </c>
      <c r="AD2033" s="53">
        <f>U2033+V2033</f>
        <v>0.75780615278229457</v>
      </c>
      <c r="AE2033" s="56">
        <f>IF("1-Swim"=D2033,E2033*46.7,IF("2-Bike"=D2033,E2033,IF("3-Run"=D2033,E2033*4.27,0)))</f>
        <v>57.441000000000003</v>
      </c>
    </row>
    <row r="2034" spans="1:31" x14ac:dyDescent="0.25">
      <c r="A2034" s="50">
        <v>2033</v>
      </c>
      <c r="B2034" s="51">
        <v>41457</v>
      </c>
      <c r="C2034" s="75">
        <f>B2034</f>
        <v>41457</v>
      </c>
      <c r="D2034" s="50" t="s">
        <v>1224</v>
      </c>
      <c r="E2034" s="50">
        <v>9.1</v>
      </c>
      <c r="F2034" s="50">
        <v>0</v>
      </c>
      <c r="G2034" s="50">
        <v>26</v>
      </c>
      <c r="H2034" s="50">
        <v>50</v>
      </c>
      <c r="I2034" s="53">
        <f>IF(E2034&gt;0,TIME(F2034,G2034,H2034),"")</f>
        <v>1.8634259259259257E-2</v>
      </c>
      <c r="J2034" s="54">
        <f>IF(E2034&gt;0,TIME(F2034,G2034,H2034)/E2034,"")</f>
        <v>2.0477207977207977E-3</v>
      </c>
      <c r="K2034" s="50" t="s">
        <v>921</v>
      </c>
      <c r="L2034" s="50" t="s">
        <v>1132</v>
      </c>
      <c r="M2034" s="55">
        <f>IF(D2034&gt;0,0.0416666666666667/J2034,"")</f>
        <v>20.347826086956537</v>
      </c>
      <c r="N2034" s="50">
        <v>0</v>
      </c>
      <c r="O2034" s="50" t="s">
        <v>253</v>
      </c>
      <c r="Q2034" s="151">
        <f>IF("1-Swim"=D2034,J2034*2.4,IF("2-Bike"=D2034,J2034*112,IF("3-Run"=D2034,J2034*26.2,0)))</f>
        <v>0.22934472934472933</v>
      </c>
      <c r="R2034" s="151">
        <f>Q2034/2</f>
        <v>0.11467236467236466</v>
      </c>
      <c r="S2034" s="53">
        <f>J2034*26.2</f>
        <v>5.3650284900284895E-2</v>
      </c>
      <c r="T2034" s="53">
        <f>(J2034+0.0013889)*26.2</f>
        <v>9.0039464900284902E-2</v>
      </c>
      <c r="U2034" s="53">
        <f>S2034/2</f>
        <v>2.6825142450142447E-2</v>
      </c>
      <c r="V2034" s="53">
        <f>T2034/2</f>
        <v>4.5019732450142451E-2</v>
      </c>
      <c r="W2034" s="50">
        <f>RANK(J2034,J:J,1)</f>
        <v>172</v>
      </c>
      <c r="X2034" s="50">
        <f>YEAR(B2034)</f>
        <v>2013</v>
      </c>
      <c r="Y2034" s="50">
        <f>MONTH(B2034)</f>
        <v>7</v>
      </c>
      <c r="Z2034" s="56">
        <f>X2034*100+Y2034</f>
        <v>201307</v>
      </c>
      <c r="AA2034" s="56">
        <f>WEEKNUM(B2034,1)</f>
        <v>27</v>
      </c>
      <c r="AB2034" s="58">
        <f>IF(ISBLANK(B2034)," ",MAX(B2034-B2033-1,0))</f>
        <v>0</v>
      </c>
      <c r="AC2034" s="56">
        <f>DAY(B2034)</f>
        <v>2</v>
      </c>
      <c r="AD2034" s="53">
        <f>U2034+V2034</f>
        <v>7.1844874900284905E-2</v>
      </c>
      <c r="AE2034" s="56">
        <f>IF("1-Swim"=D2034,E2034*46.7,IF("2-Bike"=D2034,E2034,IF("3-Run"=D2034,E2034*4.27,0)))</f>
        <v>9.1</v>
      </c>
    </row>
    <row r="2035" spans="1:31" x14ac:dyDescent="0.25">
      <c r="A2035" s="50">
        <v>2034</v>
      </c>
      <c r="B2035" s="51">
        <v>41459</v>
      </c>
      <c r="C2035" s="75">
        <f>B2035</f>
        <v>41459</v>
      </c>
      <c r="D2035" s="50" t="s">
        <v>1225</v>
      </c>
      <c r="E2035" s="50">
        <v>2.5</v>
      </c>
      <c r="F2035" s="50">
        <v>1</v>
      </c>
      <c r="G2035" s="50">
        <v>30</v>
      </c>
      <c r="H2035" s="50">
        <v>0</v>
      </c>
      <c r="I2035" s="53">
        <f>IF(E2035&gt;0,TIME(F2035,G2035,H2035),"")</f>
        <v>6.25E-2</v>
      </c>
      <c r="J2035" s="54">
        <f>IF(E2035&gt;0,TIME(F2035,G2035,H2035)/E2035,"")</f>
        <v>2.5000000000000001E-2</v>
      </c>
      <c r="K2035" s="50" t="s">
        <v>949</v>
      </c>
      <c r="L2035" s="50" t="s">
        <v>1211</v>
      </c>
      <c r="M2035" s="55">
        <f>IF(D2035&gt;0,0.0416666666666667/J2035,"")</f>
        <v>1.6666666666666679</v>
      </c>
      <c r="N2035" s="50">
        <v>0</v>
      </c>
      <c r="O2035" s="50" t="s">
        <v>255</v>
      </c>
      <c r="Q2035" s="151">
        <f>IF("1-Swim"=D2035,J2035*2.4,IF("2-Bike"=D2035,J2035*112,IF("3-Run"=D2035,J2035*26.2,0)))</f>
        <v>0.06</v>
      </c>
      <c r="R2035" s="151">
        <f>Q2035/2</f>
        <v>0.03</v>
      </c>
      <c r="S2035" s="53">
        <f>J2035*26.2</f>
        <v>0.65500000000000003</v>
      </c>
      <c r="T2035" s="53">
        <f>(J2035+0.0013889)*26.2</f>
        <v>0.69138917999999994</v>
      </c>
      <c r="U2035" s="53">
        <f>S2035/2</f>
        <v>0.32750000000000001</v>
      </c>
      <c r="V2035" s="53">
        <f>T2035/2</f>
        <v>0.34569458999999997</v>
      </c>
      <c r="W2035" s="50">
        <f>RANK(J2035,J:J,1)</f>
        <v>3186</v>
      </c>
      <c r="X2035" s="50">
        <f>YEAR(B2035)</f>
        <v>2013</v>
      </c>
      <c r="Y2035" s="50">
        <f>MONTH(B2035)</f>
        <v>7</v>
      </c>
      <c r="Z2035" s="56">
        <f>X2035*100+Y2035</f>
        <v>201307</v>
      </c>
      <c r="AA2035" s="56">
        <f>WEEKNUM(B2035,1)</f>
        <v>27</v>
      </c>
      <c r="AB2035" s="58">
        <f>IF(ISBLANK(B2035)," ",MAX(B2035-B2034-1,0))</f>
        <v>1</v>
      </c>
      <c r="AC2035" s="56">
        <f>DAY(B2035)</f>
        <v>4</v>
      </c>
      <c r="AD2035" s="53">
        <f>U2035+V2035</f>
        <v>0.67319459000000004</v>
      </c>
      <c r="AE2035" s="56">
        <f>IF("1-Swim"=D2035,E2035*46.7,IF("2-Bike"=D2035,E2035,IF("3-Run"=D2035,E2035*4.27,0)))</f>
        <v>116.75</v>
      </c>
    </row>
    <row r="2036" spans="1:31" ht="15.75" x14ac:dyDescent="0.3">
      <c r="A2036" s="50">
        <v>2035</v>
      </c>
      <c r="B2036" s="51">
        <v>41460</v>
      </c>
      <c r="C2036" s="75">
        <f>B2036</f>
        <v>41460</v>
      </c>
      <c r="D2036" s="50" t="s">
        <v>1223</v>
      </c>
      <c r="E2036" s="50">
        <v>6.37</v>
      </c>
      <c r="F2036" s="50">
        <v>1</v>
      </c>
      <c r="G2036" s="50">
        <v>28</v>
      </c>
      <c r="H2036" s="50">
        <v>24</v>
      </c>
      <c r="I2036" s="53">
        <f>IF(E2036&gt;0,TIME(F2036,G2036,H2036),"")</f>
        <v>6.1388888888888889E-2</v>
      </c>
      <c r="J2036" s="54">
        <f>IF(E2036&gt;0,TIME(F2036,G2036,H2036)/E2036,"")</f>
        <v>9.6371882086167798E-3</v>
      </c>
      <c r="K2036" s="50" t="s">
        <v>1143</v>
      </c>
      <c r="L2036" s="50" t="s">
        <v>315</v>
      </c>
      <c r="M2036" s="55">
        <f>IF(D2036&gt;0,0.0416666666666667/J2036,"")</f>
        <v>4.3235294117647092</v>
      </c>
      <c r="N2036" s="50">
        <v>0</v>
      </c>
      <c r="O2036" s="50" t="s">
        <v>228</v>
      </c>
      <c r="P2036" s="146" t="s">
        <v>1212</v>
      </c>
      <c r="Q2036" s="151">
        <f>IF("1-Swim"=D2036,J2036*2.4,IF("2-Bike"=D2036,J2036*112,IF("3-Run"=D2036,J2036*26.2,0)))</f>
        <v>0.25249433106575964</v>
      </c>
      <c r="R2036" s="151">
        <f>Q2036/2</f>
        <v>0.12624716553287982</v>
      </c>
      <c r="S2036" s="53">
        <f>J2036*26.2</f>
        <v>0.25249433106575964</v>
      </c>
      <c r="T2036" s="53">
        <f>(J2036+0.0013889)*26.2</f>
        <v>0.2888835110657596</v>
      </c>
      <c r="U2036" s="53">
        <f>S2036/2</f>
        <v>0.12624716553287982</v>
      </c>
      <c r="V2036" s="53">
        <f>T2036/2</f>
        <v>0.1444417555328798</v>
      </c>
      <c r="W2036" s="50">
        <f>RANK(J2036,J:J,1)</f>
        <v>2831</v>
      </c>
      <c r="X2036" s="50">
        <f>YEAR(B2036)</f>
        <v>2013</v>
      </c>
      <c r="Y2036" s="50">
        <f>MONTH(B2036)</f>
        <v>7</v>
      </c>
      <c r="Z2036" s="56">
        <f>X2036*100+Y2036</f>
        <v>201307</v>
      </c>
      <c r="AA2036" s="56">
        <f>WEEKNUM(B2036,1)</f>
        <v>27</v>
      </c>
      <c r="AB2036" s="58">
        <f>IF(ISBLANK(B2036)," ",MAX(B2036-B2035-1,0))</f>
        <v>0</v>
      </c>
      <c r="AC2036" s="56">
        <f>DAY(B2036)</f>
        <v>5</v>
      </c>
      <c r="AD2036" s="53">
        <f>U2036+V2036</f>
        <v>0.27068892106575959</v>
      </c>
      <c r="AE2036" s="56">
        <f>IF("1-Swim"=D2036,E2036*46.7,IF("2-Bike"=D2036,E2036,IF("3-Run"=D2036,E2036*4.27,0)))</f>
        <v>27.199899999999996</v>
      </c>
    </row>
    <row r="2037" spans="1:31" x14ac:dyDescent="0.25">
      <c r="A2037" s="50">
        <v>2036</v>
      </c>
      <c r="B2037" s="51">
        <v>41461</v>
      </c>
      <c r="C2037" s="75">
        <f>B2037</f>
        <v>41461</v>
      </c>
      <c r="D2037" s="50" t="s">
        <v>1223</v>
      </c>
      <c r="E2037" s="50">
        <v>10</v>
      </c>
      <c r="F2037" s="50">
        <v>1</v>
      </c>
      <c r="G2037" s="50">
        <v>32</v>
      </c>
      <c r="H2037" s="50">
        <v>14</v>
      </c>
      <c r="I2037" s="53">
        <f>IF(E2037&gt;0,TIME(F2037,G2037,H2037),"")</f>
        <v>6.4050925925925928E-2</v>
      </c>
      <c r="J2037" s="54">
        <f>IF(E2037&gt;0,TIME(F2037,G2037,H2037)/E2037,"")</f>
        <v>6.4050925925925924E-3</v>
      </c>
      <c r="K2037" s="50" t="s">
        <v>1143</v>
      </c>
      <c r="L2037" s="50" t="s">
        <v>17</v>
      </c>
      <c r="M2037" s="55">
        <f>IF(D2037&gt;0,0.0416666666666667/J2037,"")</f>
        <v>6.5052403324900663</v>
      </c>
      <c r="N2037" s="50">
        <v>0</v>
      </c>
      <c r="O2037" s="50" t="s">
        <v>184</v>
      </c>
      <c r="Q2037" s="151">
        <f>IF("1-Swim"=D2037,J2037*2.4,IF("2-Bike"=D2037,J2037*112,IF("3-Run"=D2037,J2037*26.2,0)))</f>
        <v>0.16781342592592591</v>
      </c>
      <c r="R2037" s="151">
        <f>Q2037/2</f>
        <v>8.3906712962962954E-2</v>
      </c>
      <c r="S2037" s="53">
        <f>J2037*26.2</f>
        <v>0.16781342592592591</v>
      </c>
      <c r="T2037" s="53">
        <f>(J2037+0.0013889)*26.2</f>
        <v>0.20420260592592593</v>
      </c>
      <c r="U2037" s="53">
        <f>S2037/2</f>
        <v>8.3906712962962954E-2</v>
      </c>
      <c r="V2037" s="53">
        <f>T2037/2</f>
        <v>0.10210130296296296</v>
      </c>
      <c r="W2037" s="50">
        <f>RANK(J2037,J:J,1)</f>
        <v>936</v>
      </c>
      <c r="X2037" s="50">
        <f>YEAR(B2037)</f>
        <v>2013</v>
      </c>
      <c r="Y2037" s="50">
        <f>MONTH(B2037)</f>
        <v>7</v>
      </c>
      <c r="Z2037" s="56">
        <f>X2037*100+Y2037</f>
        <v>201307</v>
      </c>
      <c r="AA2037" s="56">
        <f>WEEKNUM(B2037,1)</f>
        <v>27</v>
      </c>
      <c r="AB2037" s="58">
        <f>IF(ISBLANK(B2037)," ",MAX(B2037-B2036-1,0))</f>
        <v>0</v>
      </c>
      <c r="AC2037" s="56">
        <f>DAY(B2037)</f>
        <v>6</v>
      </c>
      <c r="AD2037" s="53">
        <f>U2037+V2037</f>
        <v>0.18600801592592592</v>
      </c>
      <c r="AE2037" s="56">
        <f>IF("1-Swim"=D2037,E2037*46.7,IF("2-Bike"=D2037,E2037,IF("3-Run"=D2037,E2037*4.27,0)))</f>
        <v>42.699999999999996</v>
      </c>
    </row>
    <row r="2038" spans="1:31" ht="15.75" x14ac:dyDescent="0.3">
      <c r="A2038" s="50">
        <v>2037</v>
      </c>
      <c r="B2038" s="51">
        <v>41462</v>
      </c>
      <c r="C2038" s="75">
        <f>B2038</f>
        <v>41462</v>
      </c>
      <c r="D2038" s="50" t="s">
        <v>1224</v>
      </c>
      <c r="E2038" s="50">
        <v>100.4</v>
      </c>
      <c r="F2038" s="50">
        <v>6</v>
      </c>
      <c r="G2038" s="50">
        <v>43</v>
      </c>
      <c r="H2038" s="50">
        <v>37</v>
      </c>
      <c r="I2038" s="53">
        <f>IF(E2038&gt;0,TIME(F2038,G2038,H2038),"")</f>
        <v>0.28028935185185183</v>
      </c>
      <c r="J2038" s="54">
        <f>IF(E2038&gt;0,TIME(F2038,G2038,H2038)/E2038,"")</f>
        <v>2.7917266120702374E-3</v>
      </c>
      <c r="K2038" s="50" t="s">
        <v>930</v>
      </c>
      <c r="L2038" s="50" t="s">
        <v>1213</v>
      </c>
      <c r="M2038" s="55">
        <f>IF(D2038&gt;0,0.0416666666666667/J2038,"")</f>
        <v>14.925052648965615</v>
      </c>
      <c r="N2038" s="50">
        <v>0</v>
      </c>
      <c r="O2038" s="50" t="s">
        <v>228</v>
      </c>
      <c r="P2038" s="146" t="s">
        <v>1214</v>
      </c>
      <c r="Q2038" s="151">
        <f>IF("1-Swim"=D2038,J2038*2.4,IF("2-Bike"=D2038,J2038*112,IF("3-Run"=D2038,J2038*26.2,0)))</f>
        <v>0.31267338055186661</v>
      </c>
      <c r="R2038" s="151">
        <f>Q2038/2</f>
        <v>0.1563366902759333</v>
      </c>
      <c r="S2038" s="53">
        <f>J2038*26.2</f>
        <v>7.3143237236240222E-2</v>
      </c>
      <c r="T2038" s="53">
        <f>(J2038+0.0013889)*26.2</f>
        <v>0.10953241723624021</v>
      </c>
      <c r="U2038" s="53">
        <f>S2038/2</f>
        <v>3.6571618618120111E-2</v>
      </c>
      <c r="V2038" s="53">
        <f>T2038/2</f>
        <v>5.4766208618120107E-2</v>
      </c>
      <c r="W2038" s="50">
        <f>RANK(J2038,J:J,1)</f>
        <v>478</v>
      </c>
      <c r="X2038" s="50">
        <f>YEAR(B2038)</f>
        <v>2013</v>
      </c>
      <c r="Y2038" s="50">
        <f>MONTH(B2038)</f>
        <v>7</v>
      </c>
      <c r="Z2038" s="56">
        <f>X2038*100+Y2038</f>
        <v>201307</v>
      </c>
      <c r="AA2038" s="56">
        <f>WEEKNUM(B2038,1)</f>
        <v>28</v>
      </c>
      <c r="AB2038" s="58">
        <f>IF(ISBLANK(B2038)," ",MAX(B2038-B2037-1,0))</f>
        <v>0</v>
      </c>
      <c r="AC2038" s="56">
        <f>DAY(B2038)</f>
        <v>7</v>
      </c>
      <c r="AD2038" s="53">
        <f>U2038+V2038</f>
        <v>9.1337827236240218E-2</v>
      </c>
      <c r="AE2038" s="56">
        <f>IF("1-Swim"=D2038,E2038*46.7,IF("2-Bike"=D2038,E2038,IF("3-Run"=D2038,E2038*4.27,0)))</f>
        <v>100.4</v>
      </c>
    </row>
    <row r="2039" spans="1:31" x14ac:dyDescent="0.25">
      <c r="A2039" s="50">
        <v>2038</v>
      </c>
      <c r="B2039" s="51">
        <v>41464</v>
      </c>
      <c r="C2039" s="75">
        <f>B2039</f>
        <v>41464</v>
      </c>
      <c r="D2039" s="50" t="s">
        <v>1225</v>
      </c>
      <c r="E2039" s="50">
        <v>1.23</v>
      </c>
      <c r="F2039" s="50">
        <v>0</v>
      </c>
      <c r="G2039" s="50">
        <v>45</v>
      </c>
      <c r="H2039" s="50">
        <v>20</v>
      </c>
      <c r="I2039" s="53">
        <f>IF(E2039&gt;0,TIME(F2039,G2039,H2039),"")</f>
        <v>3.1481481481481485E-2</v>
      </c>
      <c r="J2039" s="54">
        <f>IF(E2039&gt;0,TIME(F2039,G2039,H2039)/E2039,"")</f>
        <v>2.5594700391448361E-2</v>
      </c>
      <c r="K2039" s="50" t="s">
        <v>949</v>
      </c>
      <c r="L2039" s="50" t="s">
        <v>1206</v>
      </c>
      <c r="M2039" s="55">
        <f>IF(D2039&gt;0,0.0416666666666667/J2039,"")</f>
        <v>1.6279411764705893</v>
      </c>
      <c r="N2039" s="50">
        <v>0</v>
      </c>
      <c r="O2039" s="50" t="s">
        <v>228</v>
      </c>
      <c r="Q2039" s="151">
        <f>IF("1-Swim"=D2039,J2039*2.4,IF("2-Bike"=D2039,J2039*112,IF("3-Run"=D2039,J2039*26.2,0)))</f>
        <v>6.1427280939476067E-2</v>
      </c>
      <c r="R2039" s="151">
        <f>Q2039/2</f>
        <v>3.0713640469738034E-2</v>
      </c>
      <c r="S2039" s="53">
        <f>J2039*26.2</f>
        <v>0.670581150255947</v>
      </c>
      <c r="T2039" s="53">
        <f>(J2039+0.0013889)*26.2</f>
        <v>0.70697033025594702</v>
      </c>
      <c r="U2039" s="53">
        <f>S2039/2</f>
        <v>0.3352905751279735</v>
      </c>
      <c r="V2039" s="53">
        <f>T2039/2</f>
        <v>0.35348516512797351</v>
      </c>
      <c r="W2039" s="50">
        <f>RANK(J2039,J:J,1)</f>
        <v>3218</v>
      </c>
      <c r="X2039" s="50">
        <f>YEAR(B2039)</f>
        <v>2013</v>
      </c>
      <c r="Y2039" s="50">
        <f>MONTH(B2039)</f>
        <v>7</v>
      </c>
      <c r="Z2039" s="56">
        <f>X2039*100+Y2039</f>
        <v>201307</v>
      </c>
      <c r="AA2039" s="56">
        <f>WEEKNUM(B2039,1)</f>
        <v>28</v>
      </c>
      <c r="AB2039" s="58">
        <f>IF(ISBLANK(B2039)," ",MAX(B2039-B2038-1,0))</f>
        <v>1</v>
      </c>
      <c r="AC2039" s="56">
        <f>DAY(B2039)</f>
        <v>9</v>
      </c>
      <c r="AD2039" s="53">
        <f>U2039+V2039</f>
        <v>0.68877574025594701</v>
      </c>
      <c r="AE2039" s="56">
        <f>IF("1-Swim"=D2039,E2039*46.7,IF("2-Bike"=D2039,E2039,IF("3-Run"=D2039,E2039*4.27,0)))</f>
        <v>57.441000000000003</v>
      </c>
    </row>
    <row r="2040" spans="1:31" x14ac:dyDescent="0.25">
      <c r="A2040" s="50">
        <v>2039</v>
      </c>
      <c r="B2040" s="51">
        <v>41464</v>
      </c>
      <c r="C2040" s="75">
        <f>B2040</f>
        <v>41464</v>
      </c>
      <c r="D2040" s="50" t="s">
        <v>1224</v>
      </c>
      <c r="E2040" s="50">
        <v>10</v>
      </c>
      <c r="F2040" s="50">
        <v>0</v>
      </c>
      <c r="G2040" s="50">
        <v>29</v>
      </c>
      <c r="H2040" s="50">
        <v>48</v>
      </c>
      <c r="I2040" s="53">
        <f>IF(E2040&gt;0,TIME(F2040,G2040,H2040),"")</f>
        <v>2.0694444444444446E-2</v>
      </c>
      <c r="J2040" s="54">
        <f>IF(E2040&gt;0,TIME(F2040,G2040,H2040)/E2040,"")</f>
        <v>2.0694444444444445E-3</v>
      </c>
      <c r="K2040" s="50" t="s">
        <v>921</v>
      </c>
      <c r="L2040" s="50" t="s">
        <v>1132</v>
      </c>
      <c r="M2040" s="55">
        <f>IF(D2040&gt;0,0.0416666666666667/J2040,"")</f>
        <v>20.134228187919479</v>
      </c>
      <c r="N2040" s="50">
        <v>0</v>
      </c>
      <c r="O2040" s="50" t="s">
        <v>253</v>
      </c>
      <c r="Q2040" s="151">
        <f>IF("1-Swim"=D2040,J2040*2.4,IF("2-Bike"=D2040,J2040*112,IF("3-Run"=D2040,J2040*26.2,0)))</f>
        <v>0.23177777777777778</v>
      </c>
      <c r="R2040" s="151">
        <f>Q2040/2</f>
        <v>0.11588888888888889</v>
      </c>
      <c r="S2040" s="53">
        <f>J2040*26.2</f>
        <v>5.4219444444444445E-2</v>
      </c>
      <c r="T2040" s="53">
        <f>(J2040+0.0013889)*26.2</f>
        <v>9.0608624444444438E-2</v>
      </c>
      <c r="U2040" s="53">
        <f>S2040/2</f>
        <v>2.7109722222222223E-2</v>
      </c>
      <c r="V2040" s="53">
        <f>T2040/2</f>
        <v>4.5304312222222219E-2</v>
      </c>
      <c r="W2040" s="50">
        <f>RANK(J2040,J:J,1)</f>
        <v>180</v>
      </c>
      <c r="X2040" s="50">
        <f>YEAR(B2040)</f>
        <v>2013</v>
      </c>
      <c r="Y2040" s="50">
        <f>MONTH(B2040)</f>
        <v>7</v>
      </c>
      <c r="Z2040" s="56">
        <f>X2040*100+Y2040</f>
        <v>201307</v>
      </c>
      <c r="AA2040" s="56">
        <f>WEEKNUM(B2040,1)</f>
        <v>28</v>
      </c>
      <c r="AB2040" s="58">
        <f>IF(ISBLANK(B2040)," ",MAX(B2040-B2039-1,0))</f>
        <v>0</v>
      </c>
      <c r="AC2040" s="56">
        <f>DAY(B2040)</f>
        <v>9</v>
      </c>
      <c r="AD2040" s="53">
        <f>U2040+V2040</f>
        <v>7.2414034444444442E-2</v>
      </c>
      <c r="AE2040" s="56">
        <f>IF("1-Swim"=D2040,E2040*46.7,IF("2-Bike"=D2040,E2040,IF("3-Run"=D2040,E2040*4.27,0)))</f>
        <v>10</v>
      </c>
    </row>
    <row r="2041" spans="1:31" x14ac:dyDescent="0.25">
      <c r="A2041" s="50">
        <v>2040</v>
      </c>
      <c r="B2041" s="51">
        <v>41465</v>
      </c>
      <c r="C2041" s="75">
        <f>B2041</f>
        <v>41465</v>
      </c>
      <c r="D2041" s="50" t="s">
        <v>1225</v>
      </c>
      <c r="E2041" s="50">
        <v>0.5</v>
      </c>
      <c r="F2041" s="50">
        <v>0</v>
      </c>
      <c r="G2041" s="50">
        <v>17</v>
      </c>
      <c r="H2041" s="50">
        <v>15</v>
      </c>
      <c r="I2041" s="53">
        <f>IF(E2041&gt;0,TIME(F2041,G2041,H2041),"")</f>
        <v>1.1979166666666666E-2</v>
      </c>
      <c r="J2041" s="54">
        <f>IF(E2041&gt;0,TIME(F2041,G2041,H2041)/E2041,"")</f>
        <v>2.3958333333333331E-2</v>
      </c>
      <c r="K2041" s="50" t="s">
        <v>949</v>
      </c>
      <c r="L2041" s="50" t="s">
        <v>29</v>
      </c>
      <c r="M2041" s="55">
        <f>IF(D2041&gt;0,0.0416666666666667/J2041,"")</f>
        <v>1.7391304347826102</v>
      </c>
      <c r="N2041" s="50">
        <v>0</v>
      </c>
      <c r="O2041" s="50" t="s">
        <v>228</v>
      </c>
      <c r="Q2041" s="151">
        <f>IF("1-Swim"=D2041,J2041*2.4,IF("2-Bike"=D2041,J2041*112,IF("3-Run"=D2041,J2041*26.2,0)))</f>
        <v>5.7499999999999996E-2</v>
      </c>
      <c r="R2041" s="151">
        <f>Q2041/2</f>
        <v>2.8749999999999998E-2</v>
      </c>
      <c r="S2041" s="53">
        <f>J2041*26.2</f>
        <v>0.62770833333333331</v>
      </c>
      <c r="T2041" s="53">
        <f>(J2041+0.0013889)*26.2</f>
        <v>0.66409751333333322</v>
      </c>
      <c r="U2041" s="53">
        <f>S2041/2</f>
        <v>0.31385416666666666</v>
      </c>
      <c r="V2041" s="53">
        <f>T2041/2</f>
        <v>0.33204875666666661</v>
      </c>
      <c r="W2041" s="50">
        <f>RANK(J2041,J:J,1)</f>
        <v>3126</v>
      </c>
      <c r="X2041" s="50">
        <f>YEAR(B2041)</f>
        <v>2013</v>
      </c>
      <c r="Y2041" s="50">
        <f>MONTH(B2041)</f>
        <v>7</v>
      </c>
      <c r="Z2041" s="56">
        <f>X2041*100+Y2041</f>
        <v>201307</v>
      </c>
      <c r="AA2041" s="56">
        <f>WEEKNUM(B2041,1)</f>
        <v>28</v>
      </c>
      <c r="AB2041" s="58">
        <f>IF(ISBLANK(B2041)," ",MAX(B2041-B2040-1,0))</f>
        <v>0</v>
      </c>
      <c r="AC2041" s="56">
        <f>DAY(B2041)</f>
        <v>10</v>
      </c>
      <c r="AD2041" s="53">
        <f>U2041+V2041</f>
        <v>0.64590292333333332</v>
      </c>
      <c r="AE2041" s="56">
        <f>IF("1-Swim"=D2041,E2041*46.7,IF("2-Bike"=D2041,E2041,IF("3-Run"=D2041,E2041*4.27,0)))</f>
        <v>23.35</v>
      </c>
    </row>
    <row r="2042" spans="1:31" x14ac:dyDescent="0.25">
      <c r="A2042" s="50">
        <v>2041</v>
      </c>
      <c r="B2042" s="51">
        <v>41465</v>
      </c>
      <c r="C2042" s="75">
        <f>B2042</f>
        <v>41465</v>
      </c>
      <c r="D2042" s="50" t="s">
        <v>1224</v>
      </c>
      <c r="E2042" s="50">
        <v>10.5</v>
      </c>
      <c r="F2042" s="50">
        <v>0</v>
      </c>
      <c r="G2042" s="50">
        <v>30</v>
      </c>
      <c r="H2042" s="50">
        <v>18</v>
      </c>
      <c r="I2042" s="53">
        <f>IF(E2042&gt;0,TIME(F2042,G2042,H2042),"")</f>
        <v>2.1041666666666667E-2</v>
      </c>
      <c r="J2042" s="54">
        <f>IF(E2042&gt;0,TIME(F2042,G2042,H2042)/E2042,"")</f>
        <v>2.003968253968254E-3</v>
      </c>
      <c r="K2042" s="50" t="s">
        <v>930</v>
      </c>
      <c r="L2042" s="50" t="s">
        <v>29</v>
      </c>
      <c r="M2042" s="55">
        <f>IF(D2042&gt;0,0.0416666666666667/J2042,"")</f>
        <v>20.792079207920807</v>
      </c>
      <c r="N2042" s="50">
        <v>0</v>
      </c>
      <c r="O2042" s="50" t="s">
        <v>228</v>
      </c>
      <c r="Q2042" s="151">
        <f>IF("1-Swim"=D2042,J2042*2.4,IF("2-Bike"=D2042,J2042*112,IF("3-Run"=D2042,J2042*26.2,0)))</f>
        <v>0.22444444444444445</v>
      </c>
      <c r="R2042" s="151">
        <f>Q2042/2</f>
        <v>0.11222222222222222</v>
      </c>
      <c r="S2042" s="53">
        <f>J2042*26.2</f>
        <v>5.2503968253968254E-2</v>
      </c>
      <c r="T2042" s="53">
        <f>(J2042+0.0013889)*26.2</f>
        <v>8.8893148253968254E-2</v>
      </c>
      <c r="U2042" s="53">
        <f>S2042/2</f>
        <v>2.6251984126984127E-2</v>
      </c>
      <c r="V2042" s="53">
        <f>T2042/2</f>
        <v>4.4446574126984127E-2</v>
      </c>
      <c r="W2042" s="50">
        <f>RANK(J2042,J:J,1)</f>
        <v>158</v>
      </c>
      <c r="X2042" s="50">
        <f>YEAR(B2042)</f>
        <v>2013</v>
      </c>
      <c r="Y2042" s="50">
        <f>MONTH(B2042)</f>
        <v>7</v>
      </c>
      <c r="Z2042" s="56">
        <f>X2042*100+Y2042</f>
        <v>201307</v>
      </c>
      <c r="AA2042" s="56">
        <f>WEEKNUM(B2042,1)</f>
        <v>28</v>
      </c>
      <c r="AB2042" s="58">
        <f>IF(ISBLANK(B2042)," ",MAX(B2042-B2041-1,0))</f>
        <v>0</v>
      </c>
      <c r="AC2042" s="56">
        <f>DAY(B2042)</f>
        <v>10</v>
      </c>
      <c r="AD2042" s="53">
        <f>U2042+V2042</f>
        <v>7.0698558253968258E-2</v>
      </c>
      <c r="AE2042" s="56">
        <f>IF("1-Swim"=D2042,E2042*46.7,IF("2-Bike"=D2042,E2042,IF("3-Run"=D2042,E2042*4.27,0)))</f>
        <v>10.5</v>
      </c>
    </row>
    <row r="2043" spans="1:31" ht="15.75" x14ac:dyDescent="0.3">
      <c r="A2043" s="50">
        <v>2042</v>
      </c>
      <c r="B2043" s="51">
        <v>41467</v>
      </c>
      <c r="C2043" s="75">
        <f>B2043</f>
        <v>41467</v>
      </c>
      <c r="D2043" s="50" t="s">
        <v>1223</v>
      </c>
      <c r="E2043" s="50">
        <v>10.1</v>
      </c>
      <c r="F2043" s="50">
        <v>1</v>
      </c>
      <c r="G2043" s="50">
        <v>42</v>
      </c>
      <c r="H2043" s="50">
        <v>36</v>
      </c>
      <c r="I2043" s="53">
        <f>IF(E2043&gt;0,TIME(F2043,G2043,H2043),"")</f>
        <v>7.1249999999999994E-2</v>
      </c>
      <c r="J2043" s="54">
        <f>IF(E2043&gt;0,TIME(F2043,G2043,H2043)/E2043,"")</f>
        <v>7.0544554455445538E-3</v>
      </c>
      <c r="K2043" s="50" t="s">
        <v>1143</v>
      </c>
      <c r="L2043" s="50" t="s">
        <v>1215</v>
      </c>
      <c r="M2043" s="55">
        <f>IF(D2043&gt;0,0.0416666666666667/J2043,"")</f>
        <v>5.906432748538017</v>
      </c>
      <c r="N2043" s="50">
        <v>156</v>
      </c>
      <c r="O2043" s="50" t="s">
        <v>228</v>
      </c>
      <c r="P2043" s="146" t="s">
        <v>1216</v>
      </c>
      <c r="Q2043" s="151">
        <f>IF("1-Swim"=D2043,J2043*2.4,IF("2-Bike"=D2043,J2043*112,IF("3-Run"=D2043,J2043*26.2,0)))</f>
        <v>0.1848267326732673</v>
      </c>
      <c r="R2043" s="151">
        <f>Q2043/2</f>
        <v>9.2413366336633648E-2</v>
      </c>
      <c r="S2043" s="53">
        <f>J2043*26.2</f>
        <v>0.1848267326732673</v>
      </c>
      <c r="T2043" s="53">
        <f>(J2043+0.0013889)*26.2</f>
        <v>0.22121591267326732</v>
      </c>
      <c r="U2043" s="53">
        <f>S2043/2</f>
        <v>9.2413366336633648E-2</v>
      </c>
      <c r="V2043" s="53">
        <f>T2043/2</f>
        <v>0.11060795633663366</v>
      </c>
      <c r="W2043" s="50">
        <f>RANK(J2043,J:J,1)</f>
        <v>1608</v>
      </c>
      <c r="X2043" s="50">
        <f>YEAR(B2043)</f>
        <v>2013</v>
      </c>
      <c r="Y2043" s="50">
        <f>MONTH(B2043)</f>
        <v>7</v>
      </c>
      <c r="Z2043" s="56">
        <f>X2043*100+Y2043</f>
        <v>201307</v>
      </c>
      <c r="AA2043" s="56">
        <f>WEEKNUM(B2043,1)</f>
        <v>28</v>
      </c>
      <c r="AB2043" s="58">
        <f>IF(ISBLANK(B2043)," ",MAX(B2043-B2042-1,0))</f>
        <v>1</v>
      </c>
      <c r="AC2043" s="56">
        <f>DAY(B2043)</f>
        <v>12</v>
      </c>
      <c r="AD2043" s="53">
        <f>U2043+V2043</f>
        <v>0.20302132267326731</v>
      </c>
      <c r="AE2043" s="56">
        <f>IF("1-Swim"=D2043,E2043*46.7,IF("2-Bike"=D2043,E2043,IF("3-Run"=D2043,E2043*4.27,0)))</f>
        <v>43.126999999999995</v>
      </c>
    </row>
    <row r="2044" spans="1:31" x14ac:dyDescent="0.25">
      <c r="A2044" s="50">
        <v>2043</v>
      </c>
      <c r="B2044" s="51">
        <v>41469</v>
      </c>
      <c r="C2044" s="75">
        <f>B2044</f>
        <v>41469</v>
      </c>
      <c r="D2044" s="50" t="s">
        <v>1225</v>
      </c>
      <c r="E2044" s="50">
        <v>2.5</v>
      </c>
      <c r="F2044" s="50">
        <v>1</v>
      </c>
      <c r="G2044" s="50">
        <v>30</v>
      </c>
      <c r="H2044" s="50">
        <v>0</v>
      </c>
      <c r="I2044" s="53">
        <f>IF(E2044&gt;0,TIME(F2044,G2044,H2044),"")</f>
        <v>6.25E-2</v>
      </c>
      <c r="J2044" s="54">
        <f>IF(E2044&gt;0,TIME(F2044,G2044,H2044)/E2044,"")</f>
        <v>2.5000000000000001E-2</v>
      </c>
      <c r="K2044" s="50" t="s">
        <v>949</v>
      </c>
      <c r="L2044" s="50" t="s">
        <v>1211</v>
      </c>
      <c r="M2044" s="55">
        <f>IF(D2044&gt;0,0.0416666666666667/J2044,"")</f>
        <v>1.6666666666666679</v>
      </c>
      <c r="N2044" s="50">
        <v>0</v>
      </c>
      <c r="O2044" s="50" t="s">
        <v>228</v>
      </c>
      <c r="Q2044" s="151">
        <f>IF("1-Swim"=D2044,J2044*2.4,IF("2-Bike"=D2044,J2044*112,IF("3-Run"=D2044,J2044*26.2,0)))</f>
        <v>0.06</v>
      </c>
      <c r="R2044" s="151">
        <f>Q2044/2</f>
        <v>0.03</v>
      </c>
      <c r="S2044" s="53">
        <f>J2044*26.2</f>
        <v>0.65500000000000003</v>
      </c>
      <c r="T2044" s="53">
        <f>(J2044+0.0013889)*26.2</f>
        <v>0.69138917999999994</v>
      </c>
      <c r="U2044" s="53">
        <f>S2044/2</f>
        <v>0.32750000000000001</v>
      </c>
      <c r="V2044" s="53">
        <f>T2044/2</f>
        <v>0.34569458999999997</v>
      </c>
      <c r="W2044" s="50">
        <f>RANK(J2044,J:J,1)</f>
        <v>3186</v>
      </c>
      <c r="X2044" s="50">
        <f>YEAR(B2044)</f>
        <v>2013</v>
      </c>
      <c r="Y2044" s="50">
        <f>MONTH(B2044)</f>
        <v>7</v>
      </c>
      <c r="Z2044" s="56">
        <f>X2044*100+Y2044</f>
        <v>201307</v>
      </c>
      <c r="AA2044" s="56">
        <f>WEEKNUM(B2044,1)</f>
        <v>29</v>
      </c>
      <c r="AB2044" s="58">
        <f>IF(ISBLANK(B2044)," ",MAX(B2044-B2043-1,0))</f>
        <v>1</v>
      </c>
      <c r="AC2044" s="56">
        <f>DAY(B2044)</f>
        <v>14</v>
      </c>
      <c r="AD2044" s="53">
        <f>U2044+V2044</f>
        <v>0.67319459000000004</v>
      </c>
      <c r="AE2044" s="56">
        <f>IF("1-Swim"=D2044,E2044*46.7,IF("2-Bike"=D2044,E2044,IF("3-Run"=D2044,E2044*4.27,0)))</f>
        <v>116.75</v>
      </c>
    </row>
    <row r="2045" spans="1:31" ht="15.75" x14ac:dyDescent="0.3">
      <c r="A2045" s="50">
        <v>2044</v>
      </c>
      <c r="B2045" s="51">
        <v>41469</v>
      </c>
      <c r="C2045" s="75">
        <f>B2045</f>
        <v>41469</v>
      </c>
      <c r="D2045" s="50" t="s">
        <v>1224</v>
      </c>
      <c r="E2045" s="50">
        <v>46.6</v>
      </c>
      <c r="F2045" s="50">
        <v>3</v>
      </c>
      <c r="G2045" s="50">
        <v>20</v>
      </c>
      <c r="H2045" s="50">
        <v>56</v>
      </c>
      <c r="I2045" s="53">
        <f>IF(E2045&gt;0,TIME(F2045,G2045,H2045),"")</f>
        <v>0.13953703703703704</v>
      </c>
      <c r="J2045" s="54">
        <f>IF(E2045&gt;0,TIME(F2045,G2045,H2045)/E2045,"")</f>
        <v>2.9943570179621682E-3</v>
      </c>
      <c r="K2045" s="50" t="s">
        <v>930</v>
      </c>
      <c r="L2045" s="50" t="s">
        <v>1217</v>
      </c>
      <c r="M2045" s="55">
        <f>IF(D2045&gt;0,0.0416666666666667/J2045,"")</f>
        <v>13.915063039150642</v>
      </c>
      <c r="N2045" s="50">
        <v>0</v>
      </c>
      <c r="O2045" s="50" t="s">
        <v>228</v>
      </c>
      <c r="P2045" s="146" t="s">
        <v>1218</v>
      </c>
      <c r="Q2045" s="151">
        <f>IF("1-Swim"=D2045,J2045*2.4,IF("2-Bike"=D2045,J2045*112,IF("3-Run"=D2045,J2045*26.2,0)))</f>
        <v>0.33536798601176282</v>
      </c>
      <c r="R2045" s="151">
        <f>Q2045/2</f>
        <v>0.16768399300588141</v>
      </c>
      <c r="S2045" s="53">
        <f>J2045*26.2</f>
        <v>7.8452153870608804E-2</v>
      </c>
      <c r="T2045" s="53">
        <f>(J2045+0.0013889)*26.2</f>
        <v>0.1148413338706088</v>
      </c>
      <c r="U2045" s="53">
        <f>S2045/2</f>
        <v>3.9226076935304402E-2</v>
      </c>
      <c r="V2045" s="53">
        <f>T2045/2</f>
        <v>5.7420666935304399E-2</v>
      </c>
      <c r="W2045" s="50">
        <f>RANK(J2045,J:J,1)</f>
        <v>574</v>
      </c>
      <c r="X2045" s="50">
        <f>YEAR(B2045)</f>
        <v>2013</v>
      </c>
      <c r="Y2045" s="50">
        <f>MONTH(B2045)</f>
        <v>7</v>
      </c>
      <c r="Z2045" s="56">
        <f>X2045*100+Y2045</f>
        <v>201307</v>
      </c>
      <c r="AA2045" s="56">
        <f>WEEKNUM(B2045,1)</f>
        <v>29</v>
      </c>
      <c r="AB2045" s="58">
        <f>IF(ISBLANK(B2045)," ",MAX(B2045-B2044-1,0))</f>
        <v>0</v>
      </c>
      <c r="AC2045" s="56">
        <f>DAY(B2045)</f>
        <v>14</v>
      </c>
      <c r="AD2045" s="53">
        <f>U2045+V2045</f>
        <v>9.6646743870608801E-2</v>
      </c>
      <c r="AE2045" s="56">
        <f>IF("1-Swim"=D2045,E2045*46.7,IF("2-Bike"=D2045,E2045,IF("3-Run"=D2045,E2045*4.27,0)))</f>
        <v>46.6</v>
      </c>
    </row>
    <row r="2046" spans="1:31" x14ac:dyDescent="0.25">
      <c r="A2046" s="50">
        <v>2045</v>
      </c>
      <c r="B2046" s="51">
        <v>41471</v>
      </c>
      <c r="C2046" s="75">
        <f>B2046</f>
        <v>41471</v>
      </c>
      <c r="D2046" s="50" t="s">
        <v>1224</v>
      </c>
      <c r="E2046" s="50">
        <v>11.25</v>
      </c>
      <c r="F2046" s="50">
        <v>0</v>
      </c>
      <c r="G2046" s="50">
        <v>30</v>
      </c>
      <c r="H2046" s="50">
        <v>0</v>
      </c>
      <c r="I2046" s="53">
        <f>IF(E2046&gt;0,TIME(F2046,G2046,H2046),"")</f>
        <v>2.0833333333333332E-2</v>
      </c>
      <c r="J2046" s="54">
        <f>IF(E2046&gt;0,TIME(F2046,G2046,H2046)/E2046,"")</f>
        <v>1.8518518518518517E-3</v>
      </c>
      <c r="K2046" s="50" t="s">
        <v>921</v>
      </c>
      <c r="L2046" s="50" t="s">
        <v>1132</v>
      </c>
      <c r="M2046" s="55">
        <f>IF(D2046&gt;0,0.0416666666666667/J2046,"")</f>
        <v>22.500000000000018</v>
      </c>
      <c r="N2046" s="50">
        <v>0</v>
      </c>
      <c r="O2046" s="50" t="s">
        <v>253</v>
      </c>
      <c r="Q2046" s="151">
        <f>IF("1-Swim"=D2046,J2046*2.4,IF("2-Bike"=D2046,J2046*112,IF("3-Run"=D2046,J2046*26.2,0)))</f>
        <v>0.2074074074074074</v>
      </c>
      <c r="R2046" s="151">
        <f>Q2046/2</f>
        <v>0.1037037037037037</v>
      </c>
      <c r="S2046" s="53">
        <f>J2046*26.2</f>
        <v>4.8518518518518516E-2</v>
      </c>
      <c r="T2046" s="53">
        <f>(J2046+0.0013889)*26.2</f>
        <v>8.490769851851851E-2</v>
      </c>
      <c r="U2046" s="53">
        <f>S2046/2</f>
        <v>2.4259259259259258E-2</v>
      </c>
      <c r="V2046" s="53">
        <f>T2046/2</f>
        <v>4.2453849259259255E-2</v>
      </c>
      <c r="W2046" s="50">
        <f>RANK(J2046,J:J,1)</f>
        <v>72</v>
      </c>
      <c r="X2046" s="50">
        <f>YEAR(B2046)</f>
        <v>2013</v>
      </c>
      <c r="Y2046" s="50">
        <f>MONTH(B2046)</f>
        <v>7</v>
      </c>
      <c r="Z2046" s="56">
        <f>X2046*100+Y2046</f>
        <v>201307</v>
      </c>
      <c r="AA2046" s="56">
        <f>WEEKNUM(B2046,1)</f>
        <v>29</v>
      </c>
      <c r="AB2046" s="58">
        <f>IF(ISBLANK(B2046)," ",MAX(B2046-B2045-1,0))</f>
        <v>1</v>
      </c>
      <c r="AC2046" s="56">
        <f>DAY(B2046)</f>
        <v>16</v>
      </c>
      <c r="AD2046" s="53">
        <f>U2046+V2046</f>
        <v>6.6713108518518513E-2</v>
      </c>
      <c r="AE2046" s="56">
        <f>IF("1-Swim"=D2046,E2046*46.7,IF("2-Bike"=D2046,E2046,IF("3-Run"=D2046,E2046*4.27,0)))</f>
        <v>11.25</v>
      </c>
    </row>
    <row r="2047" spans="1:31" x14ac:dyDescent="0.25">
      <c r="A2047" s="50">
        <v>2046</v>
      </c>
      <c r="B2047" s="51">
        <v>41472</v>
      </c>
      <c r="C2047" s="75">
        <f>B2047</f>
        <v>41472</v>
      </c>
      <c r="D2047" s="50" t="s">
        <v>1225</v>
      </c>
      <c r="E2047" s="50">
        <v>1.23</v>
      </c>
      <c r="F2047" s="50">
        <v>0</v>
      </c>
      <c r="G2047" s="50">
        <v>42</v>
      </c>
      <c r="H2047" s="50">
        <v>40</v>
      </c>
      <c r="I2047" s="53">
        <f>IF(E2047&gt;0,TIME(F2047,G2047,H2047),"")</f>
        <v>2.9629629629629627E-2</v>
      </c>
      <c r="J2047" s="54">
        <f>IF(E2047&gt;0,TIME(F2047,G2047,H2047)/E2047,"")</f>
        <v>2.408912978018669E-2</v>
      </c>
      <c r="K2047" s="50" t="s">
        <v>949</v>
      </c>
      <c r="L2047" s="50" t="s">
        <v>1206</v>
      </c>
      <c r="M2047" s="55">
        <f>IF(D2047&gt;0,0.0416666666666667/J2047,"")</f>
        <v>1.7296875000000014</v>
      </c>
      <c r="N2047" s="50">
        <v>0</v>
      </c>
      <c r="O2047" s="50" t="s">
        <v>228</v>
      </c>
      <c r="P2047" s="50" t="s">
        <v>1219</v>
      </c>
      <c r="Q2047" s="151">
        <f>IF("1-Swim"=D2047,J2047*2.4,IF("2-Bike"=D2047,J2047*112,IF("3-Run"=D2047,J2047*26.2,0)))</f>
        <v>5.7813911472448055E-2</v>
      </c>
      <c r="R2047" s="151">
        <f>Q2047/2</f>
        <v>2.8906955736224028E-2</v>
      </c>
      <c r="S2047" s="53">
        <f>J2047*26.2</f>
        <v>0.63113520024089131</v>
      </c>
      <c r="T2047" s="53">
        <f>(J2047+0.0013889)*26.2</f>
        <v>0.66752438024089122</v>
      </c>
      <c r="U2047" s="53">
        <f>S2047/2</f>
        <v>0.31556760012044566</v>
      </c>
      <c r="V2047" s="53">
        <f>T2047/2</f>
        <v>0.33376219012044561</v>
      </c>
      <c r="W2047" s="50">
        <f>RANK(J2047,J:J,1)</f>
        <v>3131</v>
      </c>
      <c r="X2047" s="50">
        <f>YEAR(B2047)</f>
        <v>2013</v>
      </c>
      <c r="Y2047" s="50">
        <f>MONTH(B2047)</f>
        <v>7</v>
      </c>
      <c r="Z2047" s="56">
        <f>X2047*100+Y2047</f>
        <v>201307</v>
      </c>
      <c r="AA2047" s="56">
        <f>WEEKNUM(B2047,1)</f>
        <v>29</v>
      </c>
      <c r="AB2047" s="58">
        <f>IF(ISBLANK(B2047)," ",MAX(B2047-B2046-1,0))</f>
        <v>0</v>
      </c>
      <c r="AC2047" s="56">
        <f>DAY(B2047)</f>
        <v>17</v>
      </c>
      <c r="AD2047" s="53">
        <f>U2047+V2047</f>
        <v>0.64932979024089121</v>
      </c>
      <c r="AE2047" s="56">
        <f>IF("1-Swim"=D2047,E2047*46.7,IF("2-Bike"=D2047,E2047,IF("3-Run"=D2047,E2047*4.27,0)))</f>
        <v>57.441000000000003</v>
      </c>
    </row>
    <row r="2048" spans="1:31" x14ac:dyDescent="0.25">
      <c r="A2048" s="50">
        <v>2047</v>
      </c>
      <c r="B2048" s="51">
        <v>41473</v>
      </c>
      <c r="C2048" s="75">
        <f>B2048</f>
        <v>41473</v>
      </c>
      <c r="D2048" s="50" t="s">
        <v>1224</v>
      </c>
      <c r="E2048" s="50">
        <v>5.9</v>
      </c>
      <c r="F2048" s="50">
        <v>0</v>
      </c>
      <c r="G2048" s="50">
        <v>15</v>
      </c>
      <c r="H2048" s="50">
        <v>0</v>
      </c>
      <c r="I2048" s="53">
        <f>IF(E2048&gt;0,TIME(F2048,G2048,H2048),"")</f>
        <v>1.0416666666666666E-2</v>
      </c>
      <c r="J2048" s="54">
        <f>IF(E2048&gt;0,TIME(F2048,G2048,H2048)/E2048,"")</f>
        <v>1.7655367231638416E-3</v>
      </c>
      <c r="K2048" s="50" t="s">
        <v>921</v>
      </c>
      <c r="L2048" s="50" t="s">
        <v>1132</v>
      </c>
      <c r="M2048" s="55">
        <f>IF(D2048&gt;0,0.0416666666666667/J2048,"")</f>
        <v>23.600000000000023</v>
      </c>
      <c r="N2048" s="50">
        <v>0</v>
      </c>
      <c r="O2048" s="50" t="s">
        <v>253</v>
      </c>
      <c r="Q2048" s="151">
        <f>IF("1-Swim"=D2048,J2048*2.4,IF("2-Bike"=D2048,J2048*112,IF("3-Run"=D2048,J2048*26.2,0)))</f>
        <v>0.19774011299435026</v>
      </c>
      <c r="R2048" s="151">
        <f>Q2048/2</f>
        <v>9.8870056497175132E-2</v>
      </c>
      <c r="S2048" s="53">
        <f>J2048*26.2</f>
        <v>4.6257062146892645E-2</v>
      </c>
      <c r="T2048" s="53">
        <f>(J2048+0.0013889)*26.2</f>
        <v>8.2646242146892646E-2</v>
      </c>
      <c r="U2048" s="53">
        <f>S2048/2</f>
        <v>2.3128531073446323E-2</v>
      </c>
      <c r="V2048" s="53">
        <f>T2048/2</f>
        <v>4.1323121073446323E-2</v>
      </c>
      <c r="W2048" s="50">
        <f>RANK(J2048,J:J,1)</f>
        <v>45</v>
      </c>
      <c r="X2048" s="50">
        <f>YEAR(B2048)</f>
        <v>2013</v>
      </c>
      <c r="Y2048" s="50">
        <f>MONTH(B2048)</f>
        <v>7</v>
      </c>
      <c r="Z2048" s="56">
        <f>X2048*100+Y2048</f>
        <v>201307</v>
      </c>
      <c r="AA2048" s="56">
        <f>WEEKNUM(B2048,1)</f>
        <v>29</v>
      </c>
      <c r="AB2048" s="58">
        <f>IF(ISBLANK(B2048)," ",MAX(B2048-B2047-1,0))</f>
        <v>0</v>
      </c>
      <c r="AC2048" s="56">
        <f>DAY(B2048)</f>
        <v>18</v>
      </c>
      <c r="AD2048" s="53">
        <f>U2048+V2048</f>
        <v>6.4451652146892649E-2</v>
      </c>
      <c r="AE2048" s="56">
        <f>IF("1-Swim"=D2048,E2048*46.7,IF("2-Bike"=D2048,E2048,IF("3-Run"=D2048,E2048*4.27,0)))</f>
        <v>5.9</v>
      </c>
    </row>
    <row r="2049" spans="1:31" x14ac:dyDescent="0.25">
      <c r="A2049" s="50">
        <v>2048</v>
      </c>
      <c r="B2049" s="51">
        <v>41473</v>
      </c>
      <c r="C2049" s="75">
        <f>B2049</f>
        <v>41473</v>
      </c>
      <c r="D2049" s="50" t="s">
        <v>1223</v>
      </c>
      <c r="E2049" s="50">
        <v>1.67</v>
      </c>
      <c r="F2049" s="50">
        <v>0</v>
      </c>
      <c r="G2049" s="50">
        <v>15</v>
      </c>
      <c r="H2049" s="50">
        <v>0</v>
      </c>
      <c r="I2049" s="53">
        <f>IF(E2049&gt;0,TIME(F2049,G2049,H2049),"")</f>
        <v>1.0416666666666666E-2</v>
      </c>
      <c r="J2049" s="54">
        <f>IF(E2049&gt;0,TIME(F2049,G2049,H2049)/E2049,"")</f>
        <v>6.2375249500998004E-3</v>
      </c>
      <c r="K2049" s="50" t="s">
        <v>1063</v>
      </c>
      <c r="L2049" s="50" t="s">
        <v>1048</v>
      </c>
      <c r="M2049" s="55">
        <f>IF(D2049&gt;0,0.0416666666666667/J2049,"")</f>
        <v>6.680000000000005</v>
      </c>
      <c r="N2049" s="50">
        <v>0</v>
      </c>
      <c r="O2049" s="50" t="s">
        <v>253</v>
      </c>
      <c r="Q2049" s="151">
        <f>IF("1-Swim"=D2049,J2049*2.4,IF("2-Bike"=D2049,J2049*112,IF("3-Run"=D2049,J2049*26.2,0)))</f>
        <v>0.16342315369261476</v>
      </c>
      <c r="R2049" s="151">
        <f>Q2049/2</f>
        <v>8.1711576846307379E-2</v>
      </c>
      <c r="S2049" s="53">
        <f>J2049*26.2</f>
        <v>0.16342315369261476</v>
      </c>
      <c r="T2049" s="53">
        <f>(J2049+0.0013889)*26.2</f>
        <v>0.19981233369261478</v>
      </c>
      <c r="U2049" s="53">
        <f>S2049/2</f>
        <v>8.1711576846307379E-2</v>
      </c>
      <c r="V2049" s="53">
        <f>T2049/2</f>
        <v>9.990616684630739E-2</v>
      </c>
      <c r="W2049" s="50">
        <f>RANK(J2049,J:J,1)</f>
        <v>870</v>
      </c>
      <c r="X2049" s="50">
        <f>YEAR(B2049)</f>
        <v>2013</v>
      </c>
      <c r="Y2049" s="50">
        <f>MONTH(B2049)</f>
        <v>7</v>
      </c>
      <c r="Z2049" s="56">
        <f>X2049*100+Y2049</f>
        <v>201307</v>
      </c>
      <c r="AA2049" s="56">
        <f>WEEKNUM(B2049,1)</f>
        <v>29</v>
      </c>
      <c r="AB2049" s="58">
        <f>IF(ISBLANK(B2049)," ",MAX(B2049-B2048-1,0))</f>
        <v>0</v>
      </c>
      <c r="AC2049" s="56">
        <f>DAY(B2049)</f>
        <v>18</v>
      </c>
      <c r="AD2049" s="53">
        <f>U2049+V2049</f>
        <v>0.18161774369261477</v>
      </c>
      <c r="AE2049" s="56">
        <f>IF("1-Swim"=D2049,E2049*46.7,IF("2-Bike"=D2049,E2049,IF("3-Run"=D2049,E2049*4.27,0)))</f>
        <v>7.1308999999999987</v>
      </c>
    </row>
    <row r="2050" spans="1:31" ht="15.75" x14ac:dyDescent="0.3">
      <c r="A2050" s="50">
        <v>2049</v>
      </c>
      <c r="B2050" s="51">
        <v>41474</v>
      </c>
      <c r="C2050" s="75">
        <f>B2050</f>
        <v>41474</v>
      </c>
      <c r="D2050" s="50" t="s">
        <v>1223</v>
      </c>
      <c r="E2050" s="50">
        <v>5.63</v>
      </c>
      <c r="F2050" s="50">
        <v>1</v>
      </c>
      <c r="G2050" s="50">
        <v>8</v>
      </c>
      <c r="H2050" s="50">
        <v>47</v>
      </c>
      <c r="I2050" s="53">
        <f>IF(E2050&gt;0,TIME(F2050,G2050,H2050),"")</f>
        <v>4.7766203703703707E-2</v>
      </c>
      <c r="J2050" s="54">
        <f>IF(E2050&gt;0,TIME(F2050,G2050,H2050)/E2050,"")</f>
        <v>8.484228011315046E-3</v>
      </c>
      <c r="K2050" s="50" t="s">
        <v>1143</v>
      </c>
      <c r="L2050" s="50" t="s">
        <v>56</v>
      </c>
      <c r="M2050" s="55">
        <f>IF(D2050&gt;0,0.0416666666666667/J2050,"")</f>
        <v>4.9110734189483916</v>
      </c>
      <c r="N2050" s="50">
        <v>0</v>
      </c>
      <c r="O2050" s="50" t="s">
        <v>228</v>
      </c>
      <c r="P2050" s="146" t="s">
        <v>1220</v>
      </c>
      <c r="Q2050" s="151">
        <f>IF("1-Swim"=D2050,J2050*2.4,IF("2-Bike"=D2050,J2050*112,IF("3-Run"=D2050,J2050*26.2,0)))</f>
        <v>0.22228677389645421</v>
      </c>
      <c r="R2050" s="151">
        <f>Q2050/2</f>
        <v>0.1111433869482271</v>
      </c>
      <c r="S2050" s="53">
        <f>J2050*26.2</f>
        <v>0.22228677389645421</v>
      </c>
      <c r="T2050" s="53">
        <f>(J2050+0.0013889)*26.2</f>
        <v>0.2586759538964542</v>
      </c>
      <c r="U2050" s="53">
        <f>S2050/2</f>
        <v>0.1111433869482271</v>
      </c>
      <c r="V2050" s="53">
        <f>T2050/2</f>
        <v>0.1293379769482271</v>
      </c>
      <c r="W2050" s="50">
        <f>RANK(J2050,J:J,1)</f>
        <v>2654</v>
      </c>
      <c r="X2050" s="50">
        <f>YEAR(B2050)</f>
        <v>2013</v>
      </c>
      <c r="Y2050" s="50">
        <f>MONTH(B2050)</f>
        <v>7</v>
      </c>
      <c r="Z2050" s="56">
        <f>X2050*100+Y2050</f>
        <v>201307</v>
      </c>
      <c r="AA2050" s="56">
        <f>WEEKNUM(B2050,1)</f>
        <v>29</v>
      </c>
      <c r="AB2050" s="58">
        <f>IF(ISBLANK(B2050)," ",MAX(B2050-B2049-1,0))</f>
        <v>0</v>
      </c>
      <c r="AC2050" s="56">
        <f>DAY(B2050)</f>
        <v>19</v>
      </c>
      <c r="AD2050" s="53">
        <f>U2050+V2050</f>
        <v>0.24048136389645419</v>
      </c>
      <c r="AE2050" s="56">
        <f>IF("1-Swim"=D2050,E2050*46.7,IF("2-Bike"=D2050,E2050,IF("3-Run"=D2050,E2050*4.27,0)))</f>
        <v>24.040099999999999</v>
      </c>
    </row>
    <row r="2051" spans="1:31" x14ac:dyDescent="0.25">
      <c r="A2051" s="50">
        <v>2050</v>
      </c>
      <c r="B2051" s="51">
        <v>41476</v>
      </c>
      <c r="C2051" s="75">
        <f>B2051</f>
        <v>41476</v>
      </c>
      <c r="D2051" s="50" t="s">
        <v>1225</v>
      </c>
      <c r="E2051" s="50">
        <v>1.23</v>
      </c>
      <c r="F2051" s="50">
        <v>0</v>
      </c>
      <c r="G2051" s="50">
        <v>45</v>
      </c>
      <c r="H2051" s="50">
        <v>13</v>
      </c>
      <c r="I2051" s="53">
        <f>IF(E2051&gt;0,TIME(F2051,G2051,H2051),"")</f>
        <v>3.1400462962962963E-2</v>
      </c>
      <c r="J2051" s="54">
        <f>IF(E2051&gt;0,TIME(F2051,G2051,H2051)/E2051,"")</f>
        <v>2.5528831677205661E-2</v>
      </c>
      <c r="K2051" s="50" t="s">
        <v>949</v>
      </c>
      <c r="L2051" s="50" t="s">
        <v>1206</v>
      </c>
      <c r="M2051" s="55">
        <f>IF(D2051&gt;0,0.0416666666666667/J2051,"")</f>
        <v>1.6321415407298205</v>
      </c>
      <c r="N2051" s="50">
        <v>0</v>
      </c>
      <c r="O2051" s="50" t="s">
        <v>228</v>
      </c>
      <c r="Q2051" s="151">
        <f>IF("1-Swim"=D2051,J2051*2.4,IF("2-Bike"=D2051,J2051*112,IF("3-Run"=D2051,J2051*26.2,0)))</f>
        <v>6.1269196025293585E-2</v>
      </c>
      <c r="R2051" s="151">
        <f>Q2051/2</f>
        <v>3.0634598012646792E-2</v>
      </c>
      <c r="S2051" s="53">
        <f>J2051*26.2</f>
        <v>0.66885538994278826</v>
      </c>
      <c r="T2051" s="53">
        <f>(J2051+0.0013889)*26.2</f>
        <v>0.70524456994278828</v>
      </c>
      <c r="U2051" s="53">
        <f>S2051/2</f>
        <v>0.33442769497139413</v>
      </c>
      <c r="V2051" s="53">
        <f>T2051/2</f>
        <v>0.35262228497139414</v>
      </c>
      <c r="W2051" s="50">
        <f>RANK(J2051,J:J,1)</f>
        <v>3215</v>
      </c>
      <c r="X2051" s="50">
        <f>YEAR(B2051)</f>
        <v>2013</v>
      </c>
      <c r="Y2051" s="50">
        <f>MONTH(B2051)</f>
        <v>7</v>
      </c>
      <c r="Z2051" s="56">
        <f>X2051*100+Y2051</f>
        <v>201307</v>
      </c>
      <c r="AA2051" s="56">
        <f>WEEKNUM(B2051,1)</f>
        <v>30</v>
      </c>
      <c r="AB2051" s="58">
        <f>IF(ISBLANK(B2051)," ",MAX(B2051-B2050-1,0))</f>
        <v>1</v>
      </c>
      <c r="AC2051" s="56">
        <f>DAY(B2051)</f>
        <v>21</v>
      </c>
      <c r="AD2051" s="53">
        <f>U2051+V2051</f>
        <v>0.68704997994278827</v>
      </c>
      <c r="AE2051" s="56">
        <f>IF("1-Swim"=D2051,E2051*46.7,IF("2-Bike"=D2051,E2051,IF("3-Run"=D2051,E2051*4.27,0)))</f>
        <v>57.441000000000003</v>
      </c>
    </row>
    <row r="2052" spans="1:31" ht="15.75" x14ac:dyDescent="0.3">
      <c r="A2052" s="50">
        <v>2051</v>
      </c>
      <c r="B2052" s="51">
        <v>41476</v>
      </c>
      <c r="C2052" s="75">
        <f>B2052</f>
        <v>41476</v>
      </c>
      <c r="D2052" s="50" t="s">
        <v>1224</v>
      </c>
      <c r="E2052" s="50">
        <v>33.9</v>
      </c>
      <c r="F2052" s="50">
        <v>2</v>
      </c>
      <c r="G2052" s="50">
        <v>5</v>
      </c>
      <c r="H2052" s="50">
        <v>41</v>
      </c>
      <c r="I2052" s="53">
        <f>IF(E2052&gt;0,TIME(F2052,G2052,H2052),"")</f>
        <v>8.7280092592592604E-2</v>
      </c>
      <c r="J2052" s="54">
        <f>IF(E2052&gt;0,TIME(F2052,G2052,H2052)/E2052,"")</f>
        <v>2.5746339997814931E-3</v>
      </c>
      <c r="K2052" s="50" t="s">
        <v>930</v>
      </c>
      <c r="L2052" s="50" t="s">
        <v>1221</v>
      </c>
      <c r="M2052" s="55">
        <f>IF(D2052&gt;0,0.0416666666666667/J2052,"")</f>
        <v>16.183530035804278</v>
      </c>
      <c r="N2052" s="50">
        <v>0</v>
      </c>
      <c r="O2052" s="50" t="s">
        <v>228</v>
      </c>
      <c r="P2052" s="146" t="s">
        <v>1222</v>
      </c>
      <c r="Q2052" s="151">
        <f>IF("1-Swim"=D2052,J2052*2.4,IF("2-Bike"=D2052,J2052*112,IF("3-Run"=D2052,J2052*26.2,0)))</f>
        <v>0.28835900797552722</v>
      </c>
      <c r="R2052" s="151">
        <f>Q2052/2</f>
        <v>0.14417950398776361</v>
      </c>
      <c r="S2052" s="53">
        <f>J2052*26.2</f>
        <v>6.7455410794275111E-2</v>
      </c>
      <c r="T2052" s="53">
        <f>(J2052+0.0013889)*26.2</f>
        <v>0.1038445907942751</v>
      </c>
      <c r="U2052" s="53">
        <f>S2052/2</f>
        <v>3.3727705397137556E-2</v>
      </c>
      <c r="V2052" s="53">
        <f>T2052/2</f>
        <v>5.1922295397137552E-2</v>
      </c>
      <c r="W2052" s="50">
        <f>RANK(J2052,J:J,1)</f>
        <v>342</v>
      </c>
      <c r="X2052" s="50">
        <f>YEAR(B2052)</f>
        <v>2013</v>
      </c>
      <c r="Y2052" s="50">
        <f>MONTH(B2052)</f>
        <v>7</v>
      </c>
      <c r="Z2052" s="56">
        <f>X2052*100+Y2052</f>
        <v>201307</v>
      </c>
      <c r="AA2052" s="56">
        <f>WEEKNUM(B2052,1)</f>
        <v>30</v>
      </c>
      <c r="AB2052" s="58">
        <f>IF(ISBLANK(B2052)," ",MAX(B2052-B2051-1,0))</f>
        <v>0</v>
      </c>
      <c r="AC2052" s="56">
        <f>DAY(B2052)</f>
        <v>21</v>
      </c>
      <c r="AD2052" s="53">
        <f>U2052+V2052</f>
        <v>8.5650000794275108E-2</v>
      </c>
      <c r="AE2052" s="56">
        <f>IF("1-Swim"=D2052,E2052*46.7,IF("2-Bike"=D2052,E2052,IF("3-Run"=D2052,E2052*4.27,0)))</f>
        <v>33.9</v>
      </c>
    </row>
    <row r="2053" spans="1:31" x14ac:dyDescent="0.25">
      <c r="A2053" s="50">
        <v>2052</v>
      </c>
      <c r="B2053" s="51">
        <v>41477</v>
      </c>
      <c r="C2053" s="75">
        <f>B2053</f>
        <v>41477</v>
      </c>
      <c r="D2053" s="50" t="s">
        <v>1223</v>
      </c>
      <c r="E2053" s="50">
        <v>3</v>
      </c>
      <c r="F2053" s="50">
        <v>0</v>
      </c>
      <c r="G2053" s="50">
        <v>27</v>
      </c>
      <c r="H2053" s="50">
        <v>10</v>
      </c>
      <c r="I2053" s="53">
        <f>IF(E2053&gt;0,TIME(F2053,G2053,H2053),"")</f>
        <v>1.8865740740740742E-2</v>
      </c>
      <c r="J2053" s="54">
        <f>IF(E2053&gt;0,TIME(F2053,G2053,H2053)/E2053,"")</f>
        <v>6.2885802469135809E-3</v>
      </c>
      <c r="K2053" s="50" t="s">
        <v>1063</v>
      </c>
      <c r="L2053" s="50" t="s">
        <v>1048</v>
      </c>
      <c r="M2053" s="55">
        <f>IF(D2053&gt;0,0.0416666666666667/J2053,"")</f>
        <v>6.6257668711656486</v>
      </c>
      <c r="N2053" s="50">
        <v>0</v>
      </c>
      <c r="O2053" s="50" t="s">
        <v>253</v>
      </c>
      <c r="Q2053" s="151">
        <f>IF("1-Swim"=D2053,J2053*2.4,IF("2-Bike"=D2053,J2053*112,IF("3-Run"=D2053,J2053*26.2,0)))</f>
        <v>0.16476080246913583</v>
      </c>
      <c r="R2053" s="151">
        <f>Q2053/2</f>
        <v>8.2380401234567913E-2</v>
      </c>
      <c r="S2053" s="53">
        <f>J2053*26.2</f>
        <v>0.16476080246913583</v>
      </c>
      <c r="T2053" s="53">
        <f>(J2053+0.0013889)*26.2</f>
        <v>0.20114998246913582</v>
      </c>
      <c r="U2053" s="53">
        <f>S2053/2</f>
        <v>8.2380401234567913E-2</v>
      </c>
      <c r="V2053" s="53">
        <f>T2053/2</f>
        <v>0.10057499123456791</v>
      </c>
      <c r="W2053" s="50">
        <f>RANK(J2053,J:J,1)</f>
        <v>889</v>
      </c>
      <c r="X2053" s="50">
        <f>YEAR(B2053)</f>
        <v>2013</v>
      </c>
      <c r="Y2053" s="50">
        <f>MONTH(B2053)</f>
        <v>7</v>
      </c>
      <c r="Z2053" s="56">
        <f>X2053*100+Y2053</f>
        <v>201307</v>
      </c>
      <c r="AA2053" s="56">
        <f>WEEKNUM(B2053,1)</f>
        <v>30</v>
      </c>
      <c r="AB2053" s="58">
        <f>IF(ISBLANK(B2053)," ",MAX(B2053-B2052-1,0))</f>
        <v>0</v>
      </c>
      <c r="AC2053" s="56">
        <f>DAY(B2053)</f>
        <v>22</v>
      </c>
      <c r="AD2053" s="53">
        <f>U2053+V2053</f>
        <v>0.18295539246913584</v>
      </c>
      <c r="AE2053" s="56">
        <f>IF("1-Swim"=D2053,E2053*46.7,IF("2-Bike"=D2053,E2053,IF("3-Run"=D2053,E2053*4.27,0)))</f>
        <v>12.809999999999999</v>
      </c>
    </row>
    <row r="2054" spans="1:31" x14ac:dyDescent="0.25">
      <c r="A2054" s="50">
        <v>2053</v>
      </c>
      <c r="B2054" s="51">
        <v>41478</v>
      </c>
      <c r="C2054" s="75">
        <f>B2054</f>
        <v>41478</v>
      </c>
      <c r="D2054" s="50" t="s">
        <v>1224</v>
      </c>
      <c r="E2054" s="50">
        <v>12.8</v>
      </c>
      <c r="F2054" s="50">
        <v>0</v>
      </c>
      <c r="G2054" s="50">
        <v>30</v>
      </c>
      <c r="H2054" s="50">
        <v>0</v>
      </c>
      <c r="I2054" s="53">
        <f>IF(E2054&gt;0,TIME(F2054,G2054,H2054),"")</f>
        <v>2.0833333333333332E-2</v>
      </c>
      <c r="J2054" s="54">
        <f>IF(E2054&gt;0,TIME(F2054,G2054,H2054)/E2054,"")</f>
        <v>1.6276041666666665E-3</v>
      </c>
      <c r="K2054" s="50" t="s">
        <v>921</v>
      </c>
      <c r="L2054" s="50" t="s">
        <v>1132</v>
      </c>
      <c r="M2054" s="55">
        <f>IF(D2054&gt;0,0.0416666666666667/J2054,"")</f>
        <v>25.600000000000023</v>
      </c>
      <c r="N2054" s="50">
        <v>0</v>
      </c>
      <c r="O2054" s="50" t="s">
        <v>253</v>
      </c>
      <c r="Q2054" s="151">
        <f>IF("1-Swim"=D2054,J2054*2.4,IF("2-Bike"=D2054,J2054*112,IF("3-Run"=D2054,J2054*26.2,0)))</f>
        <v>0.18229166666666666</v>
      </c>
      <c r="R2054" s="151">
        <f>Q2054/2</f>
        <v>9.1145833333333329E-2</v>
      </c>
      <c r="S2054" s="53">
        <f>J2054*26.2</f>
        <v>4.2643229166666664E-2</v>
      </c>
      <c r="T2054" s="53">
        <f>(J2054+0.0013889)*26.2</f>
        <v>7.9032409166666651E-2</v>
      </c>
      <c r="U2054" s="53">
        <f>S2054/2</f>
        <v>2.1321614583333332E-2</v>
      </c>
      <c r="V2054" s="53">
        <f>T2054/2</f>
        <v>3.9516204583333325E-2</v>
      </c>
      <c r="W2054" s="50">
        <f>RANK(J2054,J:J,1)</f>
        <v>23</v>
      </c>
      <c r="X2054" s="50">
        <f>YEAR(B2054)</f>
        <v>2013</v>
      </c>
      <c r="Y2054" s="50">
        <f>MONTH(B2054)</f>
        <v>7</v>
      </c>
      <c r="Z2054" s="56">
        <f>X2054*100+Y2054</f>
        <v>201307</v>
      </c>
      <c r="AA2054" s="56">
        <f>WEEKNUM(B2054,1)</f>
        <v>30</v>
      </c>
      <c r="AB2054" s="58">
        <f>IF(ISBLANK(B2054)," ",MAX(B2054-B2053-1,0))</f>
        <v>0</v>
      </c>
      <c r="AC2054" s="56">
        <f>DAY(B2054)</f>
        <v>23</v>
      </c>
      <c r="AD2054" s="53">
        <f>U2054+V2054</f>
        <v>6.0837819166666654E-2</v>
      </c>
      <c r="AE2054" s="56">
        <f>IF("1-Swim"=D2054,E2054*46.7,IF("2-Bike"=D2054,E2054,IF("3-Run"=D2054,E2054*4.27,0)))</f>
        <v>12.8</v>
      </c>
    </row>
    <row r="2055" spans="1:31" x14ac:dyDescent="0.25">
      <c r="A2055" s="50">
        <v>2054</v>
      </c>
      <c r="B2055" s="51">
        <v>41479</v>
      </c>
      <c r="C2055" s="75">
        <f>B2055</f>
        <v>41479</v>
      </c>
      <c r="D2055" s="50" t="s">
        <v>1224</v>
      </c>
      <c r="E2055" s="50">
        <v>6</v>
      </c>
      <c r="F2055" s="50">
        <v>0</v>
      </c>
      <c r="G2055" s="50">
        <v>20</v>
      </c>
      <c r="H2055" s="50">
        <v>0</v>
      </c>
      <c r="I2055" s="53">
        <f>IF(E2055&gt;0,TIME(F2055,G2055,H2055),"")</f>
        <v>1.3888888888888888E-2</v>
      </c>
      <c r="J2055" s="54">
        <f>IF(E2055&gt;0,TIME(F2055,G2055,H2055)/E2055,"")</f>
        <v>2.3148148148148147E-3</v>
      </c>
      <c r="K2055" s="50" t="s">
        <v>930</v>
      </c>
      <c r="L2055" s="50" t="s">
        <v>1255</v>
      </c>
      <c r="M2055" s="55">
        <f>IF(D2055&gt;0,0.0416666666666667/J2055,"")</f>
        <v>18.000000000000014</v>
      </c>
      <c r="N2055" s="50">
        <v>0</v>
      </c>
      <c r="O2055" s="50" t="s">
        <v>255</v>
      </c>
      <c r="Q2055" s="151">
        <f>IF("1-Swim"=D2055,J2055*2.4,IF("2-Bike"=D2055,J2055*112,IF("3-Run"=D2055,J2055*26.2,0)))</f>
        <v>0.25925925925925924</v>
      </c>
      <c r="R2055" s="151">
        <f>Q2055/2</f>
        <v>0.12962962962962962</v>
      </c>
      <c r="S2055" s="53">
        <f>J2055*26.2</f>
        <v>6.0648148148148145E-2</v>
      </c>
      <c r="T2055" s="53">
        <f>(J2055+0.0013889)*26.2</f>
        <v>9.7037328148148153E-2</v>
      </c>
      <c r="U2055" s="53">
        <f>S2055/2</f>
        <v>3.0324074074074073E-2</v>
      </c>
      <c r="V2055" s="53">
        <f>T2055/2</f>
        <v>4.8518664074074076E-2</v>
      </c>
      <c r="W2055" s="50">
        <f>RANK(J2055,J:J,1)</f>
        <v>233</v>
      </c>
      <c r="X2055" s="50">
        <f>YEAR(B2055)</f>
        <v>2013</v>
      </c>
      <c r="Y2055" s="50">
        <f>MONTH(B2055)</f>
        <v>7</v>
      </c>
      <c r="Z2055" s="56">
        <f>X2055*100+Y2055</f>
        <v>201307</v>
      </c>
      <c r="AA2055" s="56">
        <f>WEEKNUM(B2055,1)</f>
        <v>30</v>
      </c>
      <c r="AB2055" s="58">
        <f>IF(ISBLANK(B2055)," ",MAX(B2055-B2054-1,0))</f>
        <v>0</v>
      </c>
      <c r="AC2055" s="56">
        <f>DAY(B2055)</f>
        <v>24</v>
      </c>
      <c r="AD2055" s="53">
        <f>U2055+V2055</f>
        <v>7.8842738148148156E-2</v>
      </c>
      <c r="AE2055" s="56">
        <f>IF("1-Swim"=D2055,E2055*46.7,IF("2-Bike"=D2055,E2055,IF("3-Run"=D2055,E2055*4.27,0)))</f>
        <v>6</v>
      </c>
    </row>
    <row r="2056" spans="1:31" x14ac:dyDescent="0.25">
      <c r="A2056" s="50">
        <v>2055</v>
      </c>
      <c r="B2056" s="51">
        <v>41480</v>
      </c>
      <c r="C2056" s="75">
        <f>B2056</f>
        <v>41480</v>
      </c>
      <c r="D2056" s="50" t="s">
        <v>1224</v>
      </c>
      <c r="E2056" s="50">
        <v>1.8</v>
      </c>
      <c r="F2056" s="50">
        <v>0</v>
      </c>
      <c r="G2056" s="50">
        <v>6</v>
      </c>
      <c r="H2056" s="50">
        <v>0</v>
      </c>
      <c r="I2056" s="53">
        <f>IF(E2056&gt;0,TIME(F2056,G2056,H2056),"")</f>
        <v>4.1666666666666666E-3</v>
      </c>
      <c r="J2056" s="54">
        <f>IF(E2056&gt;0,TIME(F2056,G2056,H2056)/E2056,"")</f>
        <v>2.3148148148148147E-3</v>
      </c>
      <c r="K2056" s="50" t="s">
        <v>930</v>
      </c>
      <c r="L2056" s="50" t="s">
        <v>1256</v>
      </c>
      <c r="M2056" s="55">
        <f>IF(D2056&gt;0,0.0416666666666667/J2056,"")</f>
        <v>18.000000000000014</v>
      </c>
      <c r="N2056" s="50">
        <v>0</v>
      </c>
      <c r="O2056" s="50" t="s">
        <v>377</v>
      </c>
      <c r="Q2056" s="151">
        <f>IF("1-Swim"=D2056,J2056*2.4,IF("2-Bike"=D2056,J2056*112,IF("3-Run"=D2056,J2056*26.2,0)))</f>
        <v>0.25925925925925924</v>
      </c>
      <c r="R2056" s="151">
        <f>Q2056/2</f>
        <v>0.12962962962962962</v>
      </c>
      <c r="S2056" s="53">
        <f>J2056*26.2</f>
        <v>6.0648148148148145E-2</v>
      </c>
      <c r="T2056" s="53">
        <f>(J2056+0.0013889)*26.2</f>
        <v>9.7037328148148153E-2</v>
      </c>
      <c r="U2056" s="53">
        <f>S2056/2</f>
        <v>3.0324074074074073E-2</v>
      </c>
      <c r="V2056" s="53">
        <f>T2056/2</f>
        <v>4.8518664074074076E-2</v>
      </c>
      <c r="W2056" s="50">
        <f>RANK(J2056,J:J,1)</f>
        <v>233</v>
      </c>
      <c r="X2056" s="50">
        <f>YEAR(B2056)</f>
        <v>2013</v>
      </c>
      <c r="Y2056" s="50">
        <f>MONTH(B2056)</f>
        <v>7</v>
      </c>
      <c r="Z2056" s="56">
        <f>X2056*100+Y2056</f>
        <v>201307</v>
      </c>
      <c r="AA2056" s="56">
        <f>WEEKNUM(B2056,1)</f>
        <v>30</v>
      </c>
      <c r="AB2056" s="58">
        <f>IF(ISBLANK(B2056)," ",MAX(B2056-B2055-1,0))</f>
        <v>0</v>
      </c>
      <c r="AC2056" s="56">
        <f>DAY(B2056)</f>
        <v>25</v>
      </c>
      <c r="AD2056" s="53">
        <f>U2056+V2056</f>
        <v>7.8842738148148156E-2</v>
      </c>
      <c r="AE2056" s="56">
        <f>IF("1-Swim"=D2056,E2056*46.7,IF("2-Bike"=D2056,E2056,IF("3-Run"=D2056,E2056*4.27,0)))</f>
        <v>1.8</v>
      </c>
    </row>
    <row r="2057" spans="1:31" x14ac:dyDescent="0.25">
      <c r="A2057" s="50">
        <v>2056</v>
      </c>
      <c r="B2057" s="51">
        <v>41480</v>
      </c>
      <c r="C2057" s="75">
        <f>B2057</f>
        <v>41480</v>
      </c>
      <c r="D2057" s="50" t="s">
        <v>1224</v>
      </c>
      <c r="E2057" s="50">
        <v>10</v>
      </c>
      <c r="F2057" s="50">
        <v>0</v>
      </c>
      <c r="G2057" s="50">
        <v>28</v>
      </c>
      <c r="H2057" s="50">
        <v>0</v>
      </c>
      <c r="I2057" s="53">
        <f>IF(E2057&gt;0,TIME(F2057,G2057,H2057),"")</f>
        <v>1.9444444444444445E-2</v>
      </c>
      <c r="J2057" s="54">
        <f>IF(E2057&gt;0,TIME(F2057,G2057,H2057)/E2057,"")</f>
        <v>1.9444444444444444E-3</v>
      </c>
      <c r="K2057" s="50" t="s">
        <v>921</v>
      </c>
      <c r="L2057" s="50" t="s">
        <v>1132</v>
      </c>
      <c r="M2057" s="55">
        <f>IF(D2057&gt;0,0.0416666666666667/J2057,"")</f>
        <v>21.428571428571445</v>
      </c>
      <c r="N2057" s="50">
        <v>0</v>
      </c>
      <c r="O2057" s="50" t="s">
        <v>253</v>
      </c>
      <c r="Q2057" s="151">
        <f>IF("1-Swim"=D2057,J2057*2.4,IF("2-Bike"=D2057,J2057*112,IF("3-Run"=D2057,J2057*26.2,0)))</f>
        <v>0.21777777777777776</v>
      </c>
      <c r="R2057" s="151">
        <f>Q2057/2</f>
        <v>0.10888888888888888</v>
      </c>
      <c r="S2057" s="53">
        <f>J2057*26.2</f>
        <v>5.0944444444444445E-2</v>
      </c>
      <c r="T2057" s="53">
        <f>(J2057+0.0013889)*26.2</f>
        <v>8.7333624444444438E-2</v>
      </c>
      <c r="U2057" s="53">
        <f>S2057/2</f>
        <v>2.5472222222222222E-2</v>
      </c>
      <c r="V2057" s="53">
        <f>T2057/2</f>
        <v>4.3666812222222219E-2</v>
      </c>
      <c r="W2057" s="50">
        <f>RANK(J2057,J:J,1)</f>
        <v>119</v>
      </c>
      <c r="X2057" s="50">
        <f>YEAR(B2057)</f>
        <v>2013</v>
      </c>
      <c r="Y2057" s="50">
        <f>MONTH(B2057)</f>
        <v>7</v>
      </c>
      <c r="Z2057" s="56">
        <f>X2057*100+Y2057</f>
        <v>201307</v>
      </c>
      <c r="AA2057" s="56">
        <f>WEEKNUM(B2057,1)</f>
        <v>30</v>
      </c>
      <c r="AB2057" s="58">
        <f>IF(ISBLANK(B2057)," ",MAX(B2057-B2056-1,0))</f>
        <v>0</v>
      </c>
      <c r="AC2057" s="56">
        <f>DAY(B2057)</f>
        <v>25</v>
      </c>
      <c r="AD2057" s="53">
        <f>U2057+V2057</f>
        <v>6.9139034444444442E-2</v>
      </c>
      <c r="AE2057" s="56">
        <f>IF("1-Swim"=D2057,E2057*46.7,IF("2-Bike"=D2057,E2057,IF("3-Run"=D2057,E2057*4.27,0)))</f>
        <v>10</v>
      </c>
    </row>
    <row r="2058" spans="1:31" x14ac:dyDescent="0.25">
      <c r="A2058" s="50">
        <v>2057</v>
      </c>
      <c r="B2058" s="51">
        <v>41481</v>
      </c>
      <c r="C2058" s="75">
        <f>B2058</f>
        <v>41481</v>
      </c>
      <c r="D2058" s="50" t="s">
        <v>1224</v>
      </c>
      <c r="E2058" s="50">
        <v>1.8</v>
      </c>
      <c r="F2058" s="50">
        <v>0</v>
      </c>
      <c r="G2058" s="50">
        <v>9</v>
      </c>
      <c r="H2058" s="50">
        <v>0</v>
      </c>
      <c r="I2058" s="53">
        <f>IF(E2058&gt;0,TIME(F2058,G2058,H2058),"")</f>
        <v>6.2499999999999995E-3</v>
      </c>
      <c r="J2058" s="54">
        <f>IF(E2058&gt;0,TIME(F2058,G2058,H2058)/E2058,"")</f>
        <v>3.472222222222222E-3</v>
      </c>
      <c r="K2058" s="50" t="s">
        <v>930</v>
      </c>
      <c r="L2058" s="50" t="s">
        <v>1257</v>
      </c>
      <c r="M2058" s="55">
        <f>IF(D2058&gt;0,0.0416666666666667/J2058,"")</f>
        <v>12.000000000000011</v>
      </c>
      <c r="N2058" s="50">
        <v>0</v>
      </c>
      <c r="O2058" s="50" t="s">
        <v>255</v>
      </c>
      <c r="Q2058" s="151">
        <f>IF("1-Swim"=D2058,J2058*2.4,IF("2-Bike"=D2058,J2058*112,IF("3-Run"=D2058,J2058*26.2,0)))</f>
        <v>0.38888888888888884</v>
      </c>
      <c r="R2058" s="151">
        <f>Q2058/2</f>
        <v>0.19444444444444442</v>
      </c>
      <c r="S2058" s="53">
        <f>J2058*26.2</f>
        <v>9.0972222222222218E-2</v>
      </c>
      <c r="T2058" s="53">
        <f>(J2058+0.0013889)*26.2</f>
        <v>0.12736140222222223</v>
      </c>
      <c r="U2058" s="53">
        <f>S2058/2</f>
        <v>4.5486111111111109E-2</v>
      </c>
      <c r="V2058" s="53">
        <f>T2058/2</f>
        <v>6.3680701111111113E-2</v>
      </c>
      <c r="W2058" s="50">
        <f>RANK(J2058,J:J,1)</f>
        <v>695</v>
      </c>
      <c r="X2058" s="50">
        <f>YEAR(B2058)</f>
        <v>2013</v>
      </c>
      <c r="Y2058" s="50">
        <f>MONTH(B2058)</f>
        <v>7</v>
      </c>
      <c r="Z2058" s="56">
        <f>X2058*100+Y2058</f>
        <v>201307</v>
      </c>
      <c r="AA2058" s="56">
        <f>WEEKNUM(B2058,1)</f>
        <v>30</v>
      </c>
      <c r="AB2058" s="58">
        <f>IF(ISBLANK(B2058)," ",MAX(B2058-B2057-1,0))</f>
        <v>0</v>
      </c>
      <c r="AC2058" s="56">
        <f>DAY(B2058)</f>
        <v>26</v>
      </c>
      <c r="AD2058" s="53">
        <f>U2058+V2058</f>
        <v>0.10916681222222221</v>
      </c>
      <c r="AE2058" s="56">
        <f>IF("1-Swim"=D2058,E2058*46.7,IF("2-Bike"=D2058,E2058,IF("3-Run"=D2058,E2058*4.27,0)))</f>
        <v>1.8</v>
      </c>
    </row>
    <row r="2059" spans="1:31" x14ac:dyDescent="0.25">
      <c r="A2059" s="50">
        <v>2058</v>
      </c>
      <c r="B2059" s="51">
        <v>41482</v>
      </c>
      <c r="C2059" s="75">
        <f>B2059</f>
        <v>41482</v>
      </c>
      <c r="D2059" s="50" t="s">
        <v>1225</v>
      </c>
      <c r="E2059" s="50">
        <v>0.5</v>
      </c>
      <c r="F2059" s="50">
        <v>0</v>
      </c>
      <c r="G2059" s="50">
        <v>20</v>
      </c>
      <c r="H2059" s="50">
        <v>0</v>
      </c>
      <c r="I2059" s="53">
        <f>IF(E2059&gt;0,TIME(F2059,G2059,H2059),"")</f>
        <v>1.3888888888888888E-2</v>
      </c>
      <c r="J2059" s="54">
        <f>IF(E2059&gt;0,TIME(F2059,G2059,H2059)/E2059,"")</f>
        <v>2.7777777777777776E-2</v>
      </c>
      <c r="K2059" s="50" t="s">
        <v>1204</v>
      </c>
      <c r="L2059" s="50" t="s">
        <v>1258</v>
      </c>
      <c r="M2059" s="55">
        <f>IF(D2059&gt;0,0.0416666666666667/J2059,"")</f>
        <v>1.5000000000000013</v>
      </c>
      <c r="N2059" s="50">
        <v>0</v>
      </c>
      <c r="O2059" s="50" t="s">
        <v>255</v>
      </c>
      <c r="Q2059" s="151">
        <f>IF("1-Swim"=D2059,J2059*2.4,IF("2-Bike"=D2059,J2059*112,IF("3-Run"=D2059,J2059*26.2,0)))</f>
        <v>6.6666666666666666E-2</v>
      </c>
      <c r="R2059" s="151">
        <f>Q2059/2</f>
        <v>3.3333333333333333E-2</v>
      </c>
      <c r="S2059" s="53">
        <f>J2059*26.2</f>
        <v>0.72777777777777775</v>
      </c>
      <c r="T2059" s="53">
        <f>(J2059+0.0013889)*26.2</f>
        <v>0.76416695777777766</v>
      </c>
      <c r="U2059" s="53">
        <f>S2059/2</f>
        <v>0.36388888888888887</v>
      </c>
      <c r="V2059" s="53">
        <f>T2059/2</f>
        <v>0.38208347888888883</v>
      </c>
      <c r="W2059" s="50">
        <f>RANK(J2059,J:J,1)</f>
        <v>3293</v>
      </c>
      <c r="X2059" s="50">
        <f>YEAR(B2059)</f>
        <v>2013</v>
      </c>
      <c r="Y2059" s="50">
        <f>MONTH(B2059)</f>
        <v>7</v>
      </c>
      <c r="Z2059" s="56">
        <f>X2059*100+Y2059</f>
        <v>201307</v>
      </c>
      <c r="AA2059" s="56">
        <f>WEEKNUM(B2059,1)</f>
        <v>30</v>
      </c>
      <c r="AB2059" s="58">
        <f>IF(ISBLANK(B2059)," ",MAX(B2059-B2058-1,0))</f>
        <v>0</v>
      </c>
      <c r="AC2059" s="56">
        <f>DAY(B2059)</f>
        <v>27</v>
      </c>
      <c r="AD2059" s="53">
        <f>U2059+V2059</f>
        <v>0.74597236777777765</v>
      </c>
      <c r="AE2059" s="56">
        <f>IF("1-Swim"=D2059,E2059*46.7,IF("2-Bike"=D2059,E2059,IF("3-Run"=D2059,E2059*4.27,0)))</f>
        <v>23.35</v>
      </c>
    </row>
    <row r="2060" spans="1:31" x14ac:dyDescent="0.25">
      <c r="A2060" s="50">
        <v>2059</v>
      </c>
      <c r="B2060" s="51">
        <v>41482</v>
      </c>
      <c r="C2060" s="75">
        <f>B2060</f>
        <v>41482</v>
      </c>
      <c r="D2060" s="50" t="s">
        <v>1224</v>
      </c>
      <c r="E2060" s="50">
        <v>14.2</v>
      </c>
      <c r="F2060" s="50">
        <v>0</v>
      </c>
      <c r="G2060" s="50">
        <v>58</v>
      </c>
      <c r="H2060" s="50">
        <v>19</v>
      </c>
      <c r="I2060" s="53">
        <f>IF(E2060&gt;0,TIME(F2060,G2060,H2060),"")</f>
        <v>4.0497685185185185E-2</v>
      </c>
      <c r="J2060" s="54">
        <f>IF(E2060&gt;0,TIME(F2060,G2060,H2060)/E2060,"")</f>
        <v>2.8519496609285344E-3</v>
      </c>
      <c r="K2060" s="50" t="s">
        <v>930</v>
      </c>
      <c r="L2060" s="50" t="s">
        <v>1484</v>
      </c>
      <c r="M2060" s="55">
        <f>IF(D2060&gt;0,0.0416666666666667/J2060,"")</f>
        <v>14.609888539582748</v>
      </c>
      <c r="N2060" s="50">
        <v>0</v>
      </c>
      <c r="O2060" s="50" t="s">
        <v>255</v>
      </c>
      <c r="Q2060" s="151">
        <f>IF("1-Swim"=D2060,J2060*2.4,IF("2-Bike"=D2060,J2060*112,IF("3-Run"=D2060,J2060*26.2,0)))</f>
        <v>0.31941836202399587</v>
      </c>
      <c r="R2060" s="151">
        <f>Q2060/2</f>
        <v>0.15970918101199794</v>
      </c>
      <c r="S2060" s="53">
        <f>J2060*26.2</f>
        <v>7.4721081116327595E-2</v>
      </c>
      <c r="T2060" s="53">
        <f>(J2060+0.0013889)*26.2</f>
        <v>0.1111102611163276</v>
      </c>
      <c r="U2060" s="53">
        <f>S2060/2</f>
        <v>3.7360540558163798E-2</v>
      </c>
      <c r="V2060" s="53">
        <f>T2060/2</f>
        <v>5.5555130558163801E-2</v>
      </c>
      <c r="W2060" s="50">
        <f>RANK(J2060,J:J,1)</f>
        <v>508</v>
      </c>
      <c r="X2060" s="50">
        <f>YEAR(B2060)</f>
        <v>2013</v>
      </c>
      <c r="Y2060" s="50">
        <f>MONTH(B2060)</f>
        <v>7</v>
      </c>
      <c r="Z2060" s="56">
        <f>X2060*100+Y2060</f>
        <v>201307</v>
      </c>
      <c r="AA2060" s="56">
        <f>WEEKNUM(B2060,1)</f>
        <v>30</v>
      </c>
      <c r="AB2060" s="58">
        <f>IF(ISBLANK(B2060)," ",MAX(B2060-B2059-1,0))</f>
        <v>0</v>
      </c>
      <c r="AC2060" s="56">
        <f>DAY(B2060)</f>
        <v>27</v>
      </c>
      <c r="AD2060" s="53">
        <f>U2060+V2060</f>
        <v>9.2915671116327592E-2</v>
      </c>
      <c r="AE2060" s="56">
        <f>IF("1-Swim"=D2060,E2060*46.7,IF("2-Bike"=D2060,E2060,IF("3-Run"=D2060,E2060*4.27,0)))</f>
        <v>14.2</v>
      </c>
    </row>
    <row r="2061" spans="1:31" x14ac:dyDescent="0.25">
      <c r="A2061" s="50">
        <v>2060</v>
      </c>
      <c r="B2061" s="51">
        <v>41483</v>
      </c>
      <c r="C2061" s="75">
        <f>B2061</f>
        <v>41483</v>
      </c>
      <c r="D2061" s="50" t="s">
        <v>1225</v>
      </c>
      <c r="E2061" s="50">
        <v>2.4</v>
      </c>
      <c r="F2061" s="50">
        <v>1</v>
      </c>
      <c r="G2061" s="50">
        <v>24</v>
      </c>
      <c r="H2061" s="50">
        <v>26</v>
      </c>
      <c r="I2061" s="53">
        <f>IF(E2061&gt;0,TIME(F2061,G2061,H2061),"")</f>
        <v>5.8634259259259254E-2</v>
      </c>
      <c r="J2061" s="54">
        <f>IF(E2061&gt;0,TIME(F2061,G2061,H2061)/E2061,"")</f>
        <v>2.4430941358024691E-2</v>
      </c>
      <c r="K2061" s="50" t="s">
        <v>1204</v>
      </c>
      <c r="L2061" s="50" t="s">
        <v>1483</v>
      </c>
      <c r="M2061" s="55">
        <f>IF(D2061&gt;0,0.0416666666666667/J2061,"")</f>
        <v>1.7054875641531795</v>
      </c>
      <c r="N2061" s="50">
        <v>0</v>
      </c>
      <c r="O2061" s="50" t="s">
        <v>255</v>
      </c>
      <c r="Q2061" s="151">
        <f>IF("1-Swim"=D2061,J2061*2.4,IF("2-Bike"=D2061,J2061*112,IF("3-Run"=D2061,J2061*26.2,0)))</f>
        <v>5.8634259259259254E-2</v>
      </c>
      <c r="R2061" s="151">
        <f>Q2061/2</f>
        <v>2.9317129629629627E-2</v>
      </c>
      <c r="S2061" s="53">
        <f>J2061*26.2</f>
        <v>0.64009066358024691</v>
      </c>
      <c r="T2061" s="53">
        <f>(J2061+0.0013889)*26.2</f>
        <v>0.67647984358024682</v>
      </c>
      <c r="U2061" s="53">
        <f>S2061/2</f>
        <v>0.32004533179012346</v>
      </c>
      <c r="V2061" s="53">
        <f>T2061/2</f>
        <v>0.33823992179012341</v>
      </c>
      <c r="W2061" s="50">
        <f>RANK(J2061,J:J,1)</f>
        <v>3153</v>
      </c>
      <c r="X2061" s="50">
        <f>YEAR(B2061)</f>
        <v>2013</v>
      </c>
      <c r="Y2061" s="50">
        <f>MONTH(B2061)</f>
        <v>7</v>
      </c>
      <c r="Z2061" s="56">
        <f>X2061*100+Y2061</f>
        <v>201307</v>
      </c>
      <c r="AA2061" s="56">
        <f>WEEKNUM(B2061,1)</f>
        <v>31</v>
      </c>
      <c r="AB2061" s="58">
        <f>IF(ISBLANK(B2061)," ",MAX(B2061-B2060-1,0))</f>
        <v>0</v>
      </c>
      <c r="AC2061" s="56">
        <f>DAY(B2061)</f>
        <v>28</v>
      </c>
      <c r="AD2061" s="53">
        <f>U2061+V2061</f>
        <v>0.65828525358024681</v>
      </c>
      <c r="AE2061" s="56">
        <f>IF("1-Swim"=D2061,E2061*46.7,IF("2-Bike"=D2061,E2061,IF("3-Run"=D2061,E2061*4.27,0)))</f>
        <v>112.08</v>
      </c>
    </row>
    <row r="2062" spans="1:31" x14ac:dyDescent="0.25">
      <c r="A2062" s="50">
        <v>2061</v>
      </c>
      <c r="B2062" s="51">
        <v>41483</v>
      </c>
      <c r="C2062" s="75">
        <f>B2062</f>
        <v>41483</v>
      </c>
      <c r="D2062" s="50" t="s">
        <v>1224</v>
      </c>
      <c r="E2062" s="50">
        <v>112</v>
      </c>
      <c r="F2062" s="50">
        <v>6</v>
      </c>
      <c r="G2062" s="50">
        <v>35</v>
      </c>
      <c r="H2062" s="50">
        <v>56</v>
      </c>
      <c r="I2062" s="53">
        <f>IF(E2062&gt;0,TIME(F2062,G2062,H2062),"")</f>
        <v>0.2749537037037037</v>
      </c>
      <c r="J2062" s="54">
        <f>IF(E2062&gt;0,TIME(F2062,G2062,H2062)/E2062,"")</f>
        <v>2.4549437830687832E-3</v>
      </c>
      <c r="K2062" s="50" t="s">
        <v>930</v>
      </c>
      <c r="L2062" s="50" t="s">
        <v>1483</v>
      </c>
      <c r="M2062" s="55">
        <f>IF(D2062&gt;0,0.0416666666666667/J2062,"")</f>
        <v>16.972554302071067</v>
      </c>
      <c r="N2062" s="50">
        <v>0</v>
      </c>
      <c r="O2062" s="50" t="s">
        <v>255</v>
      </c>
      <c r="Q2062" s="151">
        <f>IF("1-Swim"=D2062,J2062*2.4,IF("2-Bike"=D2062,J2062*112,IF("3-Run"=D2062,J2062*26.2,0)))</f>
        <v>0.2749537037037037</v>
      </c>
      <c r="R2062" s="151">
        <f>Q2062/2</f>
        <v>0.13747685185185185</v>
      </c>
      <c r="S2062" s="53">
        <f>J2062*26.2</f>
        <v>6.4319527116402125E-2</v>
      </c>
      <c r="T2062" s="53">
        <f>(J2062+0.0013889)*26.2</f>
        <v>0.10070870711640212</v>
      </c>
      <c r="U2062" s="53">
        <f>S2062/2</f>
        <v>3.2159763558201063E-2</v>
      </c>
      <c r="V2062" s="53">
        <f>T2062/2</f>
        <v>5.0354353558201059E-2</v>
      </c>
      <c r="W2062" s="50">
        <f>RANK(J2062,J:J,1)</f>
        <v>293</v>
      </c>
      <c r="X2062" s="50">
        <f>YEAR(B2062)</f>
        <v>2013</v>
      </c>
      <c r="Y2062" s="50">
        <f>MONTH(B2062)</f>
        <v>7</v>
      </c>
      <c r="Z2062" s="56">
        <f>X2062*100+Y2062</f>
        <v>201307</v>
      </c>
      <c r="AA2062" s="56">
        <f>WEEKNUM(B2062,1)</f>
        <v>31</v>
      </c>
      <c r="AB2062" s="58">
        <f>IF(ISBLANK(B2062)," ",MAX(B2062-B2061-1,0))</f>
        <v>0</v>
      </c>
      <c r="AC2062" s="56">
        <f>DAY(B2062)</f>
        <v>28</v>
      </c>
      <c r="AD2062" s="53">
        <f>U2062+V2062</f>
        <v>8.2514117116402122E-2</v>
      </c>
      <c r="AE2062" s="56">
        <f>IF("1-Swim"=D2062,E2062*46.7,IF("2-Bike"=D2062,E2062,IF("3-Run"=D2062,E2062*4.27,0)))</f>
        <v>112</v>
      </c>
    </row>
    <row r="2063" spans="1:31" x14ac:dyDescent="0.25">
      <c r="A2063" s="50">
        <v>2062</v>
      </c>
      <c r="B2063" s="51">
        <v>41483</v>
      </c>
      <c r="C2063" s="75">
        <f>B2063</f>
        <v>41483</v>
      </c>
      <c r="D2063" s="50" t="s">
        <v>1223</v>
      </c>
      <c r="E2063" s="50">
        <v>26.2</v>
      </c>
      <c r="F2063" s="50">
        <v>5</v>
      </c>
      <c r="G2063" s="50">
        <v>56</v>
      </c>
      <c r="H2063" s="50">
        <v>59</v>
      </c>
      <c r="I2063" s="53">
        <f>IF(E2063&gt;0,TIME(F2063,G2063,H2063),"")</f>
        <v>0.24790509259259261</v>
      </c>
      <c r="J2063" s="54">
        <f>IF(E2063&gt;0,TIME(F2063,G2063,H2063)/E2063,"")</f>
        <v>9.4620264348317783E-3</v>
      </c>
      <c r="K2063" s="50" t="s">
        <v>1143</v>
      </c>
      <c r="L2063" s="50" t="s">
        <v>1483</v>
      </c>
      <c r="M2063" s="55">
        <f>IF(D2063&gt;0,0.0416666666666667/J2063,"")</f>
        <v>4.4035669265605337</v>
      </c>
      <c r="N2063" s="50">
        <v>0</v>
      </c>
      <c r="O2063" s="50" t="s">
        <v>255</v>
      </c>
      <c r="Q2063" s="151">
        <f>IF("1-Swim"=D2063,J2063*2.4,IF("2-Bike"=D2063,J2063*112,IF("3-Run"=D2063,J2063*26.2,0)))</f>
        <v>0.24790509259259258</v>
      </c>
      <c r="R2063" s="151">
        <f>Q2063/2</f>
        <v>0.12395254629629629</v>
      </c>
      <c r="S2063" s="53">
        <f>J2063*26.2</f>
        <v>0.24790509259259258</v>
      </c>
      <c r="T2063" s="53">
        <f>(J2063+0.0013889)*26.2</f>
        <v>0.2842942725925926</v>
      </c>
      <c r="U2063" s="53">
        <f>S2063/2</f>
        <v>0.12395254629629629</v>
      </c>
      <c r="V2063" s="53">
        <f>T2063/2</f>
        <v>0.1421471362962963</v>
      </c>
      <c r="W2063" s="50">
        <f>RANK(J2063,J:J,1)</f>
        <v>2816</v>
      </c>
      <c r="X2063" s="50">
        <f>YEAR(B2063)</f>
        <v>2013</v>
      </c>
      <c r="Y2063" s="50">
        <f>MONTH(B2063)</f>
        <v>7</v>
      </c>
      <c r="Z2063" s="56">
        <f>X2063*100+Y2063</f>
        <v>201307</v>
      </c>
      <c r="AA2063" s="56">
        <f>WEEKNUM(B2063,1)</f>
        <v>31</v>
      </c>
      <c r="AB2063" s="58">
        <f>IF(ISBLANK(B2063)," ",MAX(B2063-B2062-1,0))</f>
        <v>0</v>
      </c>
      <c r="AC2063" s="56">
        <f>DAY(B2063)</f>
        <v>28</v>
      </c>
      <c r="AD2063" s="53">
        <f>U2063+V2063</f>
        <v>0.26609968259259259</v>
      </c>
      <c r="AE2063" s="56">
        <f>IF("1-Swim"=D2063,E2063*46.7,IF("2-Bike"=D2063,E2063,IF("3-Run"=D2063,E2063*4.27,0)))</f>
        <v>111.87399999999998</v>
      </c>
    </row>
    <row r="2064" spans="1:31" x14ac:dyDescent="0.25">
      <c r="A2064" s="50">
        <v>2063</v>
      </c>
      <c r="B2064" s="51">
        <v>41483</v>
      </c>
      <c r="C2064" s="75">
        <f>B2064</f>
        <v>41483</v>
      </c>
      <c r="D2064" s="50" t="s">
        <v>713</v>
      </c>
      <c r="E2064" s="50">
        <v>1</v>
      </c>
      <c r="F2064" s="50">
        <v>0</v>
      </c>
      <c r="G2064" s="50">
        <v>10</v>
      </c>
      <c r="H2064" s="50">
        <v>33</v>
      </c>
      <c r="I2064" s="53">
        <f>IF(E2064&gt;0,TIME(F2064,G2064,H2064),"")</f>
        <v>7.3263888888888892E-3</v>
      </c>
      <c r="J2064" s="54">
        <f>IF(E2064&gt;0,TIME(F2064,G2064,H2064)/E2064,"")</f>
        <v>7.3263888888888892E-3</v>
      </c>
      <c r="K2064" s="50" t="s">
        <v>1143</v>
      </c>
      <c r="L2064" s="50" t="s">
        <v>1483</v>
      </c>
      <c r="M2064" s="55">
        <f>IF(D2064&gt;0,0.0416666666666667/J2064,"")</f>
        <v>5.6872037914691989</v>
      </c>
      <c r="N2064" s="50">
        <v>0</v>
      </c>
      <c r="O2064" s="50" t="s">
        <v>255</v>
      </c>
      <c r="Q2064" s="151">
        <f>IF("1-Swim"=D2064,J2064*2.4,IF("2-Bike"=D2064,J2064*112,IF("3-Run"=D2064,J2064*26.2,0)))</f>
        <v>0</v>
      </c>
      <c r="R2064" s="151">
        <f>Q2064/2</f>
        <v>0</v>
      </c>
      <c r="S2064" s="53">
        <f>J2064*26.2</f>
        <v>0.19195138888888888</v>
      </c>
      <c r="T2064" s="53">
        <f>(J2064+0.0013889)*26.2</f>
        <v>0.2283405688888889</v>
      </c>
      <c r="U2064" s="53">
        <f>S2064/2</f>
        <v>9.597569444444444E-2</v>
      </c>
      <c r="V2064" s="53">
        <f>T2064/2</f>
        <v>0.11417028444444445</v>
      </c>
      <c r="W2064" s="50">
        <f>RANK(J2064,J:J,1)</f>
        <v>1919</v>
      </c>
      <c r="X2064" s="50">
        <f>YEAR(B2064)</f>
        <v>2013</v>
      </c>
      <c r="Y2064" s="50">
        <f>MONTH(B2064)</f>
        <v>7</v>
      </c>
      <c r="Z2064" s="56">
        <f>X2064*100+Y2064</f>
        <v>201307</v>
      </c>
      <c r="AA2064" s="56">
        <f>WEEKNUM(B2064,1)</f>
        <v>31</v>
      </c>
      <c r="AB2064" s="58">
        <f>IF(ISBLANK(B2064)," ",MAX(B2064-B2063-1,0))</f>
        <v>0</v>
      </c>
      <c r="AC2064" s="56">
        <f>DAY(B2064)</f>
        <v>28</v>
      </c>
      <c r="AD2064" s="53">
        <f>U2064+V2064</f>
        <v>0.21014597888888889</v>
      </c>
      <c r="AE2064" s="56">
        <f>IF("1-Swim"=D2064,E2064*46.7,IF("2-Bike"=D2064,E2064,IF("3-Run"=D2064,E2064*4.27,0)))</f>
        <v>0</v>
      </c>
    </row>
    <row r="2065" spans="1:31" x14ac:dyDescent="0.25">
      <c r="A2065" s="50">
        <v>2064</v>
      </c>
      <c r="B2065" s="51">
        <v>41483</v>
      </c>
      <c r="C2065" s="75">
        <f>B2065</f>
        <v>41483</v>
      </c>
      <c r="D2065" s="50" t="s">
        <v>714</v>
      </c>
      <c r="E2065" s="50">
        <v>1</v>
      </c>
      <c r="F2065" s="50">
        <v>0</v>
      </c>
      <c r="G2065" s="50">
        <v>11</v>
      </c>
      <c r="H2065" s="50">
        <v>7</v>
      </c>
      <c r="I2065" s="53">
        <f>IF(E2065&gt;0,TIME(F2065,G2065,H2065),"")</f>
        <v>7.719907407407408E-3</v>
      </c>
      <c r="J2065" s="54">
        <f>IF(E2065&gt;0,TIME(F2065,G2065,H2065)/E2065,"")</f>
        <v>7.719907407407408E-3</v>
      </c>
      <c r="K2065" s="50" t="s">
        <v>1143</v>
      </c>
      <c r="L2065" s="50" t="s">
        <v>1483</v>
      </c>
      <c r="M2065" s="55">
        <f>IF(D2065&gt;0,0.0416666666666667/J2065,"")</f>
        <v>5.3973013493253408</v>
      </c>
      <c r="N2065" s="50">
        <v>0</v>
      </c>
      <c r="O2065" s="50" t="s">
        <v>255</v>
      </c>
      <c r="Q2065" s="151">
        <f>IF("1-Swim"=D2065,J2065*2.4,IF("2-Bike"=D2065,J2065*112,IF("3-Run"=D2065,J2065*26.2,0)))</f>
        <v>0</v>
      </c>
      <c r="R2065" s="151">
        <f>Q2065/2</f>
        <v>0</v>
      </c>
      <c r="S2065" s="53">
        <f>J2065*26.2</f>
        <v>0.20226157407407408</v>
      </c>
      <c r="T2065" s="53">
        <f>(J2065+0.0013889)*26.2</f>
        <v>0.2386507540740741</v>
      </c>
      <c r="U2065" s="53">
        <f>S2065/2</f>
        <v>0.10113078703703704</v>
      </c>
      <c r="V2065" s="53">
        <f>T2065/2</f>
        <v>0.11932537703703705</v>
      </c>
      <c r="W2065" s="50">
        <f>RANK(J2065,J:J,1)</f>
        <v>2254</v>
      </c>
      <c r="X2065" s="50">
        <f>YEAR(B2065)</f>
        <v>2013</v>
      </c>
      <c r="Y2065" s="50">
        <f>MONTH(B2065)</f>
        <v>7</v>
      </c>
      <c r="Z2065" s="56">
        <f>X2065*100+Y2065</f>
        <v>201307</v>
      </c>
      <c r="AA2065" s="56">
        <f>WEEKNUM(B2065,1)</f>
        <v>31</v>
      </c>
      <c r="AB2065" s="58">
        <f>IF(ISBLANK(B2065)," ",MAX(B2065-B2064-1,0))</f>
        <v>0</v>
      </c>
      <c r="AC2065" s="56">
        <f>DAY(B2065)</f>
        <v>28</v>
      </c>
      <c r="AD2065" s="53">
        <f>U2065+V2065</f>
        <v>0.22045616407407409</v>
      </c>
      <c r="AE2065" s="56">
        <f>IF("1-Swim"=D2065,E2065*46.7,IF("2-Bike"=D2065,E2065,IF("3-Run"=D2065,E2065*4.27,0)))</f>
        <v>0</v>
      </c>
    </row>
    <row r="2066" spans="1:31" x14ac:dyDescent="0.25">
      <c r="A2066" s="50">
        <v>2065</v>
      </c>
      <c r="B2066" s="51">
        <v>41483</v>
      </c>
      <c r="C2066" s="75">
        <f>B2066</f>
        <v>41483</v>
      </c>
      <c r="D2066" s="50" t="s">
        <v>715</v>
      </c>
      <c r="E2066" s="50">
        <v>1</v>
      </c>
      <c r="F2066" s="50">
        <v>0</v>
      </c>
      <c r="G2066" s="50">
        <v>10</v>
      </c>
      <c r="H2066" s="50">
        <v>36</v>
      </c>
      <c r="I2066" s="53">
        <f>IF(E2066&gt;0,TIME(F2066,G2066,H2066),"")</f>
        <v>7.3611111111111108E-3</v>
      </c>
      <c r="J2066" s="54">
        <f>IF(E2066&gt;0,TIME(F2066,G2066,H2066)/E2066,"")</f>
        <v>7.3611111111111108E-3</v>
      </c>
      <c r="K2066" s="50" t="s">
        <v>1143</v>
      </c>
      <c r="L2066" s="50" t="s">
        <v>1483</v>
      </c>
      <c r="M2066" s="55">
        <f>IF(D2066&gt;0,0.0416666666666667/J2066,"")</f>
        <v>5.660377358490571</v>
      </c>
      <c r="N2066" s="50">
        <v>0</v>
      </c>
      <c r="O2066" s="50" t="s">
        <v>255</v>
      </c>
      <c r="Q2066" s="151">
        <f>IF("1-Swim"=D2066,J2066*2.4,IF("2-Bike"=D2066,J2066*112,IF("3-Run"=D2066,J2066*26.2,0)))</f>
        <v>0</v>
      </c>
      <c r="R2066" s="151">
        <f>Q2066/2</f>
        <v>0</v>
      </c>
      <c r="S2066" s="53">
        <f>J2066*26.2</f>
        <v>0.19286111111111109</v>
      </c>
      <c r="T2066" s="53">
        <f>(J2066+0.0013889)*26.2</f>
        <v>0.22925029111111109</v>
      </c>
      <c r="U2066" s="53">
        <f>S2066/2</f>
        <v>9.6430555555555547E-2</v>
      </c>
      <c r="V2066" s="53">
        <f>T2066/2</f>
        <v>0.11462514555555554</v>
      </c>
      <c r="W2066" s="50">
        <f>RANK(J2066,J:J,1)</f>
        <v>1944</v>
      </c>
      <c r="X2066" s="50">
        <f>YEAR(B2066)</f>
        <v>2013</v>
      </c>
      <c r="Y2066" s="50">
        <f>MONTH(B2066)</f>
        <v>7</v>
      </c>
      <c r="Z2066" s="56">
        <f>X2066*100+Y2066</f>
        <v>201307</v>
      </c>
      <c r="AA2066" s="56">
        <f>WEEKNUM(B2066,1)</f>
        <v>31</v>
      </c>
      <c r="AB2066" s="58">
        <f>IF(ISBLANK(B2066)," ",MAX(B2066-B2065-1,0))</f>
        <v>0</v>
      </c>
      <c r="AC2066" s="56">
        <f>DAY(B2066)</f>
        <v>28</v>
      </c>
      <c r="AD2066" s="53">
        <f>U2066+V2066</f>
        <v>0.2110557011111111</v>
      </c>
      <c r="AE2066" s="56">
        <f>IF("1-Swim"=D2066,E2066*46.7,IF("2-Bike"=D2066,E2066,IF("3-Run"=D2066,E2066*4.27,0)))</f>
        <v>0</v>
      </c>
    </row>
    <row r="2067" spans="1:31" x14ac:dyDescent="0.25">
      <c r="A2067" s="50">
        <v>2066</v>
      </c>
      <c r="B2067" s="51">
        <v>41483</v>
      </c>
      <c r="C2067" s="75">
        <f>B2067</f>
        <v>41483</v>
      </c>
      <c r="D2067" s="50" t="s">
        <v>716</v>
      </c>
      <c r="E2067" s="50">
        <v>1</v>
      </c>
      <c r="F2067" s="50">
        <v>0</v>
      </c>
      <c r="G2067" s="50">
        <v>11</v>
      </c>
      <c r="H2067" s="50">
        <v>39</v>
      </c>
      <c r="I2067" s="53">
        <f>IF(E2067&gt;0,TIME(F2067,G2067,H2067),"")</f>
        <v>8.0902777777777778E-3</v>
      </c>
      <c r="J2067" s="54">
        <f>IF(E2067&gt;0,TIME(F2067,G2067,H2067)/E2067,"")</f>
        <v>8.0902777777777778E-3</v>
      </c>
      <c r="K2067" s="50" t="s">
        <v>1143</v>
      </c>
      <c r="L2067" s="50" t="s">
        <v>1483</v>
      </c>
      <c r="M2067" s="55">
        <f>IF(D2067&gt;0,0.0416666666666667/J2067,"")</f>
        <v>5.1502145922746818</v>
      </c>
      <c r="N2067" s="50">
        <v>0</v>
      </c>
      <c r="O2067" s="50" t="s">
        <v>255</v>
      </c>
      <c r="Q2067" s="151">
        <f>IF("1-Swim"=D2067,J2067*2.4,IF("2-Bike"=D2067,J2067*112,IF("3-Run"=D2067,J2067*26.2,0)))</f>
        <v>0</v>
      </c>
      <c r="R2067" s="151">
        <f>Q2067/2</f>
        <v>0</v>
      </c>
      <c r="S2067" s="53">
        <f>J2067*26.2</f>
        <v>0.21196527777777777</v>
      </c>
      <c r="T2067" s="53">
        <f>(J2067+0.0013889)*26.2</f>
        <v>0.24835445777777779</v>
      </c>
      <c r="U2067" s="53">
        <f>S2067/2</f>
        <v>0.10598263888888888</v>
      </c>
      <c r="V2067" s="53">
        <f>T2067/2</f>
        <v>0.12417722888888889</v>
      </c>
      <c r="W2067" s="50">
        <f>RANK(J2067,J:J,1)</f>
        <v>2474</v>
      </c>
      <c r="X2067" s="50">
        <f>YEAR(B2067)</f>
        <v>2013</v>
      </c>
      <c r="Y2067" s="50">
        <f>MONTH(B2067)</f>
        <v>7</v>
      </c>
      <c r="Z2067" s="56">
        <f>X2067*100+Y2067</f>
        <v>201307</v>
      </c>
      <c r="AA2067" s="56">
        <f>WEEKNUM(B2067,1)</f>
        <v>31</v>
      </c>
      <c r="AB2067" s="58">
        <f>IF(ISBLANK(B2067)," ",MAX(B2067-B2066-1,0))</f>
        <v>0</v>
      </c>
      <c r="AC2067" s="56">
        <f>DAY(B2067)</f>
        <v>28</v>
      </c>
      <c r="AD2067" s="53">
        <f>U2067+V2067</f>
        <v>0.23015986777777778</v>
      </c>
      <c r="AE2067" s="56">
        <f>IF("1-Swim"=D2067,E2067*46.7,IF("2-Bike"=D2067,E2067,IF("3-Run"=D2067,E2067*4.27,0)))</f>
        <v>0</v>
      </c>
    </row>
    <row r="2068" spans="1:31" x14ac:dyDescent="0.25">
      <c r="A2068" s="50">
        <v>2067</v>
      </c>
      <c r="B2068" s="51">
        <v>41483</v>
      </c>
      <c r="C2068" s="75">
        <f>B2068</f>
        <v>41483</v>
      </c>
      <c r="D2068" s="50" t="s">
        <v>717</v>
      </c>
      <c r="E2068" s="50">
        <v>1</v>
      </c>
      <c r="F2068" s="50">
        <v>0</v>
      </c>
      <c r="G2068" s="50">
        <v>10</v>
      </c>
      <c r="H2068" s="50">
        <v>58</v>
      </c>
      <c r="I2068" s="53">
        <f>IF(E2068&gt;0,TIME(F2068,G2068,H2068),"")</f>
        <v>7.6157407407407415E-3</v>
      </c>
      <c r="J2068" s="54">
        <f>IF(E2068&gt;0,TIME(F2068,G2068,H2068)/E2068,"")</f>
        <v>7.6157407407407415E-3</v>
      </c>
      <c r="K2068" s="50" t="s">
        <v>1143</v>
      </c>
      <c r="L2068" s="50" t="s">
        <v>1483</v>
      </c>
      <c r="M2068" s="55">
        <f>IF(D2068&gt;0,0.0416666666666667/J2068,"")</f>
        <v>5.4711246200607944</v>
      </c>
      <c r="N2068" s="50">
        <v>0</v>
      </c>
      <c r="O2068" s="50" t="s">
        <v>255</v>
      </c>
      <c r="Q2068" s="151">
        <f>IF("1-Swim"=D2068,J2068*2.4,IF("2-Bike"=D2068,J2068*112,IF("3-Run"=D2068,J2068*26.2,0)))</f>
        <v>0</v>
      </c>
      <c r="R2068" s="151">
        <f>Q2068/2</f>
        <v>0</v>
      </c>
      <c r="S2068" s="53">
        <f>J2068*26.2</f>
        <v>0.19953240740740741</v>
      </c>
      <c r="T2068" s="53">
        <f>(J2068+0.0013889)*26.2</f>
        <v>0.2359215874074074</v>
      </c>
      <c r="U2068" s="53">
        <f>S2068/2</f>
        <v>9.9766203703703704E-2</v>
      </c>
      <c r="V2068" s="53">
        <f>T2068/2</f>
        <v>0.1179607937037037</v>
      </c>
      <c r="W2068" s="50">
        <f>RANK(J2068,J:J,1)</f>
        <v>2161</v>
      </c>
      <c r="X2068" s="50">
        <f>YEAR(B2068)</f>
        <v>2013</v>
      </c>
      <c r="Y2068" s="50">
        <f>MONTH(B2068)</f>
        <v>7</v>
      </c>
      <c r="Z2068" s="56">
        <f>X2068*100+Y2068</f>
        <v>201307</v>
      </c>
      <c r="AA2068" s="56">
        <f>WEEKNUM(B2068,1)</f>
        <v>31</v>
      </c>
      <c r="AB2068" s="58">
        <f>IF(ISBLANK(B2068)," ",MAX(B2068-B2067-1,0))</f>
        <v>0</v>
      </c>
      <c r="AC2068" s="56">
        <f>DAY(B2068)</f>
        <v>28</v>
      </c>
      <c r="AD2068" s="53">
        <f>U2068+V2068</f>
        <v>0.21772699740740742</v>
      </c>
      <c r="AE2068" s="56">
        <f>IF("1-Swim"=D2068,E2068*46.7,IF("2-Bike"=D2068,E2068,IF("3-Run"=D2068,E2068*4.27,0)))</f>
        <v>0</v>
      </c>
    </row>
    <row r="2069" spans="1:31" x14ac:dyDescent="0.25">
      <c r="A2069" s="50">
        <v>2068</v>
      </c>
      <c r="B2069" s="51">
        <v>41483</v>
      </c>
      <c r="C2069" s="75">
        <f>B2069</f>
        <v>41483</v>
      </c>
      <c r="D2069" s="50" t="s">
        <v>718</v>
      </c>
      <c r="E2069" s="50">
        <v>1</v>
      </c>
      <c r="F2069" s="50">
        <v>0</v>
      </c>
      <c r="G2069" s="50">
        <v>11</v>
      </c>
      <c r="H2069" s="50">
        <v>53</v>
      </c>
      <c r="I2069" s="53">
        <f>IF(E2069&gt;0,TIME(F2069,G2069,H2069),"")</f>
        <v>8.2523148148148148E-3</v>
      </c>
      <c r="J2069" s="54">
        <f>IF(E2069&gt;0,TIME(F2069,G2069,H2069)/E2069,"")</f>
        <v>8.2523148148148148E-3</v>
      </c>
      <c r="K2069" s="50" t="s">
        <v>1143</v>
      </c>
      <c r="L2069" s="50" t="s">
        <v>1483</v>
      </c>
      <c r="M2069" s="55">
        <f>IF(D2069&gt;0,0.0416666666666667/J2069,"")</f>
        <v>5.0490883590462872</v>
      </c>
      <c r="N2069" s="50">
        <v>0</v>
      </c>
      <c r="O2069" s="50" t="s">
        <v>255</v>
      </c>
      <c r="Q2069" s="151">
        <f>IF("1-Swim"=D2069,J2069*2.4,IF("2-Bike"=D2069,J2069*112,IF("3-Run"=D2069,J2069*26.2,0)))</f>
        <v>0</v>
      </c>
      <c r="R2069" s="151">
        <f>Q2069/2</f>
        <v>0</v>
      </c>
      <c r="S2069" s="53">
        <f>J2069*26.2</f>
        <v>0.21621064814814814</v>
      </c>
      <c r="T2069" s="53">
        <f>(J2069+0.0013889)*26.2</f>
        <v>0.25259982814814813</v>
      </c>
      <c r="U2069" s="53">
        <f>S2069/2</f>
        <v>0.10810532407407407</v>
      </c>
      <c r="V2069" s="53">
        <f>T2069/2</f>
        <v>0.12629991407407407</v>
      </c>
      <c r="W2069" s="50">
        <f>RANK(J2069,J:J,1)</f>
        <v>2559</v>
      </c>
      <c r="X2069" s="50">
        <f>YEAR(B2069)</f>
        <v>2013</v>
      </c>
      <c r="Y2069" s="50">
        <f>MONTH(B2069)</f>
        <v>7</v>
      </c>
      <c r="Z2069" s="56">
        <f>X2069*100+Y2069</f>
        <v>201307</v>
      </c>
      <c r="AA2069" s="56">
        <f>WEEKNUM(B2069,1)</f>
        <v>31</v>
      </c>
      <c r="AB2069" s="58">
        <f>IF(ISBLANK(B2069)," ",MAX(B2069-B2068-1,0))</f>
        <v>0</v>
      </c>
      <c r="AC2069" s="56">
        <f>DAY(B2069)</f>
        <v>28</v>
      </c>
      <c r="AD2069" s="53">
        <f>U2069+V2069</f>
        <v>0.23440523814814812</v>
      </c>
      <c r="AE2069" s="56">
        <f>IF("1-Swim"=D2069,E2069*46.7,IF("2-Bike"=D2069,E2069,IF("3-Run"=D2069,E2069*4.27,0)))</f>
        <v>0</v>
      </c>
    </row>
    <row r="2070" spans="1:31" x14ac:dyDescent="0.25">
      <c r="A2070" s="50">
        <v>2069</v>
      </c>
      <c r="B2070" s="51">
        <v>41483</v>
      </c>
      <c r="C2070" s="75">
        <f>B2070</f>
        <v>41483</v>
      </c>
      <c r="D2070" s="50" t="s">
        <v>719</v>
      </c>
      <c r="E2070" s="50">
        <v>1</v>
      </c>
      <c r="F2070" s="50">
        <v>0</v>
      </c>
      <c r="G2070" s="50">
        <v>12</v>
      </c>
      <c r="H2070" s="50">
        <v>35</v>
      </c>
      <c r="I2070" s="53">
        <f>IF(E2070&gt;0,TIME(F2070,G2070,H2070),"")</f>
        <v>8.7384259259259255E-3</v>
      </c>
      <c r="J2070" s="54">
        <f>IF(E2070&gt;0,TIME(F2070,G2070,H2070)/E2070,"")</f>
        <v>8.7384259259259255E-3</v>
      </c>
      <c r="K2070" s="50" t="s">
        <v>1143</v>
      </c>
      <c r="L2070" s="50" t="s">
        <v>1483</v>
      </c>
      <c r="M2070" s="55">
        <f>IF(D2070&gt;0,0.0416666666666667/J2070,"")</f>
        <v>4.7682119205298052</v>
      </c>
      <c r="N2070" s="50">
        <v>0</v>
      </c>
      <c r="O2070" s="50" t="s">
        <v>255</v>
      </c>
      <c r="Q2070" s="151">
        <f>IF("1-Swim"=D2070,J2070*2.4,IF("2-Bike"=D2070,J2070*112,IF("3-Run"=D2070,J2070*26.2,0)))</f>
        <v>0</v>
      </c>
      <c r="R2070" s="151">
        <f>Q2070/2</f>
        <v>0</v>
      </c>
      <c r="S2070" s="53">
        <f>J2070*26.2</f>
        <v>0.22894675925925925</v>
      </c>
      <c r="T2070" s="53">
        <f>(J2070+0.0013889)*26.2</f>
        <v>0.26533593925925925</v>
      </c>
      <c r="U2070" s="53">
        <f>S2070/2</f>
        <v>0.11447337962962963</v>
      </c>
      <c r="V2070" s="53">
        <f>T2070/2</f>
        <v>0.13266796962962962</v>
      </c>
      <c r="W2070" s="50">
        <f>RANK(J2070,J:J,1)</f>
        <v>2714</v>
      </c>
      <c r="X2070" s="50">
        <f>YEAR(B2070)</f>
        <v>2013</v>
      </c>
      <c r="Y2070" s="50">
        <f>MONTH(B2070)</f>
        <v>7</v>
      </c>
      <c r="Z2070" s="56">
        <f>X2070*100+Y2070</f>
        <v>201307</v>
      </c>
      <c r="AA2070" s="56">
        <f>WEEKNUM(B2070,1)</f>
        <v>31</v>
      </c>
      <c r="AB2070" s="58">
        <f>IF(ISBLANK(B2070)," ",MAX(B2070-B2069-1,0))</f>
        <v>0</v>
      </c>
      <c r="AC2070" s="56">
        <f>DAY(B2070)</f>
        <v>28</v>
      </c>
      <c r="AD2070" s="53">
        <f>U2070+V2070</f>
        <v>0.24714134925925924</v>
      </c>
      <c r="AE2070" s="56">
        <f>IF("1-Swim"=D2070,E2070*46.7,IF("2-Bike"=D2070,E2070,IF("3-Run"=D2070,E2070*4.27,0)))</f>
        <v>0</v>
      </c>
    </row>
    <row r="2071" spans="1:31" x14ac:dyDescent="0.25">
      <c r="A2071" s="50">
        <v>2070</v>
      </c>
      <c r="B2071" s="51">
        <v>41483</v>
      </c>
      <c r="C2071" s="75">
        <f>B2071</f>
        <v>41483</v>
      </c>
      <c r="D2071" s="50" t="s">
        <v>720</v>
      </c>
      <c r="E2071" s="50">
        <v>1</v>
      </c>
      <c r="F2071" s="50">
        <v>0</v>
      </c>
      <c r="G2071" s="50">
        <v>11</v>
      </c>
      <c r="H2071" s="50">
        <v>47</v>
      </c>
      <c r="I2071" s="53">
        <f>IF(E2071&gt;0,TIME(F2071,G2071,H2071),"")</f>
        <v>8.1828703703703699E-3</v>
      </c>
      <c r="J2071" s="54">
        <f>IF(E2071&gt;0,TIME(F2071,G2071,H2071)/E2071,"")</f>
        <v>8.1828703703703699E-3</v>
      </c>
      <c r="K2071" s="50" t="s">
        <v>1143</v>
      </c>
      <c r="L2071" s="50" t="s">
        <v>1483</v>
      </c>
      <c r="M2071" s="55">
        <f>IF(D2071&gt;0,0.0416666666666667/J2071,"")</f>
        <v>5.0919377652050963</v>
      </c>
      <c r="N2071" s="50">
        <v>0</v>
      </c>
      <c r="O2071" s="50" t="s">
        <v>255</v>
      </c>
      <c r="Q2071" s="151">
        <f>IF("1-Swim"=D2071,J2071*2.4,IF("2-Bike"=D2071,J2071*112,IF("3-Run"=D2071,J2071*26.2,0)))</f>
        <v>0</v>
      </c>
      <c r="R2071" s="151">
        <f>Q2071/2</f>
        <v>0</v>
      </c>
      <c r="S2071" s="53">
        <f>J2071*26.2</f>
        <v>0.21439120370370368</v>
      </c>
      <c r="T2071" s="53">
        <f>(J2071+0.0013889)*26.2</f>
        <v>0.2507803837037037</v>
      </c>
      <c r="U2071" s="53">
        <f>S2071/2</f>
        <v>0.10719560185185184</v>
      </c>
      <c r="V2071" s="53">
        <f>T2071/2</f>
        <v>0.12539019185185185</v>
      </c>
      <c r="W2071" s="50">
        <f>RANK(J2071,J:J,1)</f>
        <v>2531</v>
      </c>
      <c r="X2071" s="50">
        <f>YEAR(B2071)</f>
        <v>2013</v>
      </c>
      <c r="Y2071" s="50">
        <f>MONTH(B2071)</f>
        <v>7</v>
      </c>
      <c r="Z2071" s="56">
        <f>X2071*100+Y2071</f>
        <v>201307</v>
      </c>
      <c r="AA2071" s="56">
        <f>WEEKNUM(B2071,1)</f>
        <v>31</v>
      </c>
      <c r="AB2071" s="58">
        <f>IF(ISBLANK(B2071)," ",MAX(B2071-B2070-1,0))</f>
        <v>0</v>
      </c>
      <c r="AC2071" s="56">
        <f>DAY(B2071)</f>
        <v>28</v>
      </c>
      <c r="AD2071" s="53">
        <f>U2071+V2071</f>
        <v>0.23258579370370369</v>
      </c>
      <c r="AE2071" s="56">
        <f>IF("1-Swim"=D2071,E2071*46.7,IF("2-Bike"=D2071,E2071,IF("3-Run"=D2071,E2071*4.27,0)))</f>
        <v>0</v>
      </c>
    </row>
    <row r="2072" spans="1:31" x14ac:dyDescent="0.25">
      <c r="A2072" s="50">
        <v>2071</v>
      </c>
      <c r="B2072" s="51">
        <v>41483</v>
      </c>
      <c r="C2072" s="75">
        <f>B2072</f>
        <v>41483</v>
      </c>
      <c r="D2072" s="50" t="s">
        <v>721</v>
      </c>
      <c r="E2072" s="50">
        <v>1</v>
      </c>
      <c r="F2072" s="50">
        <v>0</v>
      </c>
      <c r="G2072" s="50">
        <v>13</v>
      </c>
      <c r="H2072" s="50">
        <v>51</v>
      </c>
      <c r="I2072" s="53">
        <f>IF(E2072&gt;0,TIME(F2072,G2072,H2072),"")</f>
        <v>9.618055555555555E-3</v>
      </c>
      <c r="J2072" s="54">
        <f>IF(E2072&gt;0,TIME(F2072,G2072,H2072)/E2072,"")</f>
        <v>9.618055555555555E-3</v>
      </c>
      <c r="K2072" s="50" t="s">
        <v>1143</v>
      </c>
      <c r="L2072" s="50" t="s">
        <v>1483</v>
      </c>
      <c r="M2072" s="55">
        <f>IF(D2072&gt;0,0.0416666666666667/J2072,"")</f>
        <v>4.3321299638989208</v>
      </c>
      <c r="N2072" s="50">
        <v>0</v>
      </c>
      <c r="O2072" s="50" t="s">
        <v>255</v>
      </c>
      <c r="Q2072" s="151">
        <f>IF("1-Swim"=D2072,J2072*2.4,IF("2-Bike"=D2072,J2072*112,IF("3-Run"=D2072,J2072*26.2,0)))</f>
        <v>0</v>
      </c>
      <c r="R2072" s="151">
        <f>Q2072/2</f>
        <v>0</v>
      </c>
      <c r="S2072" s="53">
        <f>J2072*26.2</f>
        <v>0.25199305555555551</v>
      </c>
      <c r="T2072" s="53">
        <f>(J2072+0.0013889)*26.2</f>
        <v>0.28838223555555553</v>
      </c>
      <c r="U2072" s="53">
        <f>S2072/2</f>
        <v>0.12599652777777776</v>
      </c>
      <c r="V2072" s="53">
        <f>T2072/2</f>
        <v>0.14419111777777777</v>
      </c>
      <c r="W2072" s="50">
        <f>RANK(J2072,J:J,1)</f>
        <v>2829</v>
      </c>
      <c r="X2072" s="50">
        <f>YEAR(B2072)</f>
        <v>2013</v>
      </c>
      <c r="Y2072" s="50">
        <f>MONTH(B2072)</f>
        <v>7</v>
      </c>
      <c r="Z2072" s="56">
        <f>X2072*100+Y2072</f>
        <v>201307</v>
      </c>
      <c r="AA2072" s="56">
        <f>WEEKNUM(B2072,1)</f>
        <v>31</v>
      </c>
      <c r="AB2072" s="58">
        <f>IF(ISBLANK(B2072)," ",MAX(B2072-B2071-1,0))</f>
        <v>0</v>
      </c>
      <c r="AC2072" s="56">
        <f>DAY(B2072)</f>
        <v>28</v>
      </c>
      <c r="AD2072" s="53">
        <f>U2072+V2072</f>
        <v>0.27018764555555552</v>
      </c>
      <c r="AE2072" s="56">
        <f>IF("1-Swim"=D2072,E2072*46.7,IF("2-Bike"=D2072,E2072,IF("3-Run"=D2072,E2072*4.27,0)))</f>
        <v>0</v>
      </c>
    </row>
    <row r="2073" spans="1:31" x14ac:dyDescent="0.25">
      <c r="A2073" s="50">
        <v>2072</v>
      </c>
      <c r="B2073" s="51">
        <v>41483</v>
      </c>
      <c r="C2073" s="75">
        <f>B2073</f>
        <v>41483</v>
      </c>
      <c r="D2073" s="50" t="s">
        <v>707</v>
      </c>
      <c r="E2073" s="50">
        <v>1</v>
      </c>
      <c r="F2073" s="50">
        <v>0</v>
      </c>
      <c r="G2073" s="50">
        <v>13</v>
      </c>
      <c r="H2073" s="50">
        <v>35</v>
      </c>
      <c r="I2073" s="53">
        <f>IF(E2073&gt;0,TIME(F2073,G2073,H2073),"")</f>
        <v>9.432870370370371E-3</v>
      </c>
      <c r="J2073" s="54">
        <f>IF(E2073&gt;0,TIME(F2073,G2073,H2073)/E2073,"")</f>
        <v>9.432870370370371E-3</v>
      </c>
      <c r="K2073" s="50" t="s">
        <v>1143</v>
      </c>
      <c r="L2073" s="50" t="s">
        <v>1483</v>
      </c>
      <c r="M2073" s="55">
        <f>IF(D2073&gt;0,0.0416666666666667/J2073,"")</f>
        <v>4.4171779141104324</v>
      </c>
      <c r="N2073" s="50">
        <v>0</v>
      </c>
      <c r="O2073" s="50" t="s">
        <v>255</v>
      </c>
      <c r="Q2073" s="151">
        <f>IF("1-Swim"=D2073,J2073*2.4,IF("2-Bike"=D2073,J2073*112,IF("3-Run"=D2073,J2073*26.2,0)))</f>
        <v>0</v>
      </c>
      <c r="R2073" s="151">
        <f>Q2073/2</f>
        <v>0</v>
      </c>
      <c r="S2073" s="53">
        <f>J2073*26.2</f>
        <v>0.24714120370370371</v>
      </c>
      <c r="T2073" s="53">
        <f>(J2073+0.0013889)*26.2</f>
        <v>0.2835303837037037</v>
      </c>
      <c r="U2073" s="53">
        <f>S2073/2</f>
        <v>0.12357060185185186</v>
      </c>
      <c r="V2073" s="53">
        <f>T2073/2</f>
        <v>0.14176519185185185</v>
      </c>
      <c r="W2073" s="50">
        <f>RANK(J2073,J:J,1)</f>
        <v>2812</v>
      </c>
      <c r="X2073" s="50">
        <f>YEAR(B2073)</f>
        <v>2013</v>
      </c>
      <c r="Y2073" s="50">
        <f>MONTH(B2073)</f>
        <v>7</v>
      </c>
      <c r="Z2073" s="56">
        <f>X2073*100+Y2073</f>
        <v>201307</v>
      </c>
      <c r="AA2073" s="56">
        <f>WEEKNUM(B2073,1)</f>
        <v>31</v>
      </c>
      <c r="AB2073" s="58">
        <f>IF(ISBLANK(B2073)," ",MAX(B2073-B2072-1,0))</f>
        <v>0</v>
      </c>
      <c r="AC2073" s="56">
        <f>DAY(B2073)</f>
        <v>28</v>
      </c>
      <c r="AD2073" s="53">
        <f>U2073+V2073</f>
        <v>0.26533579370370369</v>
      </c>
      <c r="AE2073" s="56">
        <f>IF("1-Swim"=D2073,E2073*46.7,IF("2-Bike"=D2073,E2073,IF("3-Run"=D2073,E2073*4.27,0)))</f>
        <v>0</v>
      </c>
    </row>
    <row r="2074" spans="1:31" x14ac:dyDescent="0.25">
      <c r="A2074" s="50">
        <v>2073</v>
      </c>
      <c r="B2074" s="51">
        <v>41483</v>
      </c>
      <c r="C2074" s="75">
        <f>B2074</f>
        <v>41483</v>
      </c>
      <c r="D2074" s="50" t="s">
        <v>708</v>
      </c>
      <c r="E2074" s="50">
        <v>1</v>
      </c>
      <c r="F2074" s="50">
        <v>0</v>
      </c>
      <c r="G2074" s="50">
        <v>13</v>
      </c>
      <c r="H2074" s="50">
        <v>25</v>
      </c>
      <c r="I2074" s="53">
        <f>IF(E2074&gt;0,TIME(F2074,G2074,H2074),"")</f>
        <v>9.3171296296296283E-3</v>
      </c>
      <c r="J2074" s="54">
        <f>IF(E2074&gt;0,TIME(F2074,G2074,H2074)/E2074,"")</f>
        <v>9.3171296296296283E-3</v>
      </c>
      <c r="K2074" s="50" t="s">
        <v>1143</v>
      </c>
      <c r="L2074" s="50" t="s">
        <v>1483</v>
      </c>
      <c r="M2074" s="55">
        <f>IF(D2074&gt;0,0.0416666666666667/J2074,"")</f>
        <v>4.4720496894409978</v>
      </c>
      <c r="N2074" s="50">
        <v>0</v>
      </c>
      <c r="O2074" s="50" t="s">
        <v>255</v>
      </c>
      <c r="Q2074" s="151">
        <f>IF("1-Swim"=D2074,J2074*2.4,IF("2-Bike"=D2074,J2074*112,IF("3-Run"=D2074,J2074*26.2,0)))</f>
        <v>0</v>
      </c>
      <c r="R2074" s="151">
        <f>Q2074/2</f>
        <v>0</v>
      </c>
      <c r="S2074" s="53">
        <f>J2074*26.2</f>
        <v>0.24410879629629625</v>
      </c>
      <c r="T2074" s="53">
        <f>(J2074+0.0013889)*26.2</f>
        <v>0.28049797629629625</v>
      </c>
      <c r="U2074" s="53">
        <f>S2074/2</f>
        <v>0.12205439814814813</v>
      </c>
      <c r="V2074" s="53">
        <f>T2074/2</f>
        <v>0.14024898814814812</v>
      </c>
      <c r="W2074" s="50">
        <f>RANK(J2074,J:J,1)</f>
        <v>2803</v>
      </c>
      <c r="X2074" s="50">
        <f>YEAR(B2074)</f>
        <v>2013</v>
      </c>
      <c r="Y2074" s="50">
        <f>MONTH(B2074)</f>
        <v>7</v>
      </c>
      <c r="Z2074" s="56">
        <f>X2074*100+Y2074</f>
        <v>201307</v>
      </c>
      <c r="AA2074" s="56">
        <f>WEEKNUM(B2074,1)</f>
        <v>31</v>
      </c>
      <c r="AB2074" s="58">
        <f>IF(ISBLANK(B2074)," ",MAX(B2074-B2073-1,0))</f>
        <v>0</v>
      </c>
      <c r="AC2074" s="56">
        <f>DAY(B2074)</f>
        <v>28</v>
      </c>
      <c r="AD2074" s="53">
        <f>U2074+V2074</f>
        <v>0.26230338629629624</v>
      </c>
      <c r="AE2074" s="56">
        <f>IF("1-Swim"=D2074,E2074*46.7,IF("2-Bike"=D2074,E2074,IF("3-Run"=D2074,E2074*4.27,0)))</f>
        <v>0</v>
      </c>
    </row>
    <row r="2075" spans="1:31" x14ac:dyDescent="0.25">
      <c r="A2075" s="50">
        <v>2074</v>
      </c>
      <c r="B2075" s="51">
        <v>41483</v>
      </c>
      <c r="C2075" s="75">
        <f>B2075</f>
        <v>41483</v>
      </c>
      <c r="D2075" s="50" t="s">
        <v>709</v>
      </c>
      <c r="E2075" s="50">
        <v>1</v>
      </c>
      <c r="F2075" s="50">
        <v>0</v>
      </c>
      <c r="G2075" s="50">
        <v>13</v>
      </c>
      <c r="H2075" s="50">
        <v>26</v>
      </c>
      <c r="I2075" s="53">
        <f>IF(E2075&gt;0,TIME(F2075,G2075,H2075),"")</f>
        <v>9.3287037037037036E-3</v>
      </c>
      <c r="J2075" s="54">
        <f>IF(E2075&gt;0,TIME(F2075,G2075,H2075)/E2075,"")</f>
        <v>9.3287037037037036E-3</v>
      </c>
      <c r="K2075" s="50" t="s">
        <v>1143</v>
      </c>
      <c r="L2075" s="50" t="s">
        <v>1483</v>
      </c>
      <c r="M2075" s="55">
        <f>IF(D2075&gt;0,0.0416666666666667/J2075,"")</f>
        <v>4.4665012406947922</v>
      </c>
      <c r="N2075" s="50">
        <v>0</v>
      </c>
      <c r="O2075" s="50" t="s">
        <v>255</v>
      </c>
      <c r="Q2075" s="151">
        <f>IF("1-Swim"=D2075,J2075*2.4,IF("2-Bike"=D2075,J2075*112,IF("3-Run"=D2075,J2075*26.2,0)))</f>
        <v>0</v>
      </c>
      <c r="R2075" s="151">
        <f>Q2075/2</f>
        <v>0</v>
      </c>
      <c r="S2075" s="53">
        <f>J2075*26.2</f>
        <v>0.24441203703703704</v>
      </c>
      <c r="T2075" s="53">
        <f>(J2075+0.0013889)*26.2</f>
        <v>0.28080121703703703</v>
      </c>
      <c r="U2075" s="53">
        <f>S2075/2</f>
        <v>0.12220601851851852</v>
      </c>
      <c r="V2075" s="53">
        <f>T2075/2</f>
        <v>0.14040060851851852</v>
      </c>
      <c r="W2075" s="50">
        <f>RANK(J2075,J:J,1)</f>
        <v>2805</v>
      </c>
      <c r="X2075" s="50">
        <f>YEAR(B2075)</f>
        <v>2013</v>
      </c>
      <c r="Y2075" s="50">
        <f>MONTH(B2075)</f>
        <v>7</v>
      </c>
      <c r="Z2075" s="56">
        <f>X2075*100+Y2075</f>
        <v>201307</v>
      </c>
      <c r="AA2075" s="56">
        <f>WEEKNUM(B2075,1)</f>
        <v>31</v>
      </c>
      <c r="AB2075" s="58">
        <f>IF(ISBLANK(B2075)," ",MAX(B2075-B2074-1,0))</f>
        <v>0</v>
      </c>
      <c r="AC2075" s="56">
        <f>DAY(B2075)</f>
        <v>28</v>
      </c>
      <c r="AD2075" s="53">
        <f>U2075+V2075</f>
        <v>0.26260662703703702</v>
      </c>
      <c r="AE2075" s="56">
        <f>IF("1-Swim"=D2075,E2075*46.7,IF("2-Bike"=D2075,E2075,IF("3-Run"=D2075,E2075*4.27,0)))</f>
        <v>0</v>
      </c>
    </row>
    <row r="2076" spans="1:31" x14ac:dyDescent="0.25">
      <c r="A2076" s="50">
        <v>2075</v>
      </c>
      <c r="B2076" s="51">
        <v>41483</v>
      </c>
      <c r="C2076" s="75">
        <f>B2076</f>
        <v>41483</v>
      </c>
      <c r="D2076" s="50" t="s">
        <v>710</v>
      </c>
      <c r="E2076" s="50">
        <v>1</v>
      </c>
      <c r="F2076" s="50">
        <v>0</v>
      </c>
      <c r="G2076" s="50">
        <v>12</v>
      </c>
      <c r="H2076" s="50">
        <v>53</v>
      </c>
      <c r="I2076" s="53">
        <f>IF(E2076&gt;0,TIME(F2076,G2076,H2076),"")</f>
        <v>8.9467592592592585E-3</v>
      </c>
      <c r="J2076" s="54">
        <f>IF(E2076&gt;0,TIME(F2076,G2076,H2076)/E2076,"")</f>
        <v>8.9467592592592585E-3</v>
      </c>
      <c r="K2076" s="50" t="s">
        <v>1143</v>
      </c>
      <c r="L2076" s="50" t="s">
        <v>1483</v>
      </c>
      <c r="M2076" s="55">
        <f>IF(D2076&gt;0,0.0416666666666667/J2076,"")</f>
        <v>4.6571798188874558</v>
      </c>
      <c r="N2076" s="50">
        <v>0</v>
      </c>
      <c r="O2076" s="50" t="s">
        <v>255</v>
      </c>
      <c r="Q2076" s="151">
        <f>IF("1-Swim"=D2076,J2076*2.4,IF("2-Bike"=D2076,J2076*112,IF("3-Run"=D2076,J2076*26.2,0)))</f>
        <v>0</v>
      </c>
      <c r="R2076" s="151">
        <f>Q2076/2</f>
        <v>0</v>
      </c>
      <c r="S2076" s="53">
        <f>J2076*26.2</f>
        <v>0.23440509259259257</v>
      </c>
      <c r="T2076" s="53">
        <f>(J2076+0.0013889)*26.2</f>
        <v>0.27079427259259259</v>
      </c>
      <c r="U2076" s="53">
        <f>S2076/2</f>
        <v>0.11720254629629628</v>
      </c>
      <c r="V2076" s="53">
        <f>T2076/2</f>
        <v>0.13539713629629629</v>
      </c>
      <c r="W2076" s="50">
        <f>RANK(J2076,J:J,1)</f>
        <v>2750</v>
      </c>
      <c r="X2076" s="50">
        <f>YEAR(B2076)</f>
        <v>2013</v>
      </c>
      <c r="Y2076" s="50">
        <f>MONTH(B2076)</f>
        <v>7</v>
      </c>
      <c r="Z2076" s="56">
        <f>X2076*100+Y2076</f>
        <v>201307</v>
      </c>
      <c r="AA2076" s="56">
        <f>WEEKNUM(B2076,1)</f>
        <v>31</v>
      </c>
      <c r="AB2076" s="58">
        <f>IF(ISBLANK(B2076)," ",MAX(B2076-B2075-1,0))</f>
        <v>0</v>
      </c>
      <c r="AC2076" s="56">
        <f>DAY(B2076)</f>
        <v>28</v>
      </c>
      <c r="AD2076" s="53">
        <f>U2076+V2076</f>
        <v>0.25259968259259258</v>
      </c>
      <c r="AE2076" s="56">
        <f>IF("1-Swim"=D2076,E2076*46.7,IF("2-Bike"=D2076,E2076,IF("3-Run"=D2076,E2076*4.27,0)))</f>
        <v>0</v>
      </c>
    </row>
    <row r="2077" spans="1:31" x14ac:dyDescent="0.25">
      <c r="A2077" s="50">
        <v>2076</v>
      </c>
      <c r="B2077" s="51">
        <v>41483</v>
      </c>
      <c r="C2077" s="75">
        <f>B2077</f>
        <v>41483</v>
      </c>
      <c r="D2077" s="50" t="s">
        <v>711</v>
      </c>
      <c r="E2077" s="50">
        <v>1</v>
      </c>
      <c r="F2077" s="50">
        <v>0</v>
      </c>
      <c r="G2077" s="50">
        <v>13</v>
      </c>
      <c r="H2077" s="50">
        <v>12</v>
      </c>
      <c r="I2077" s="53">
        <f>IF(E2077&gt;0,TIME(F2077,G2077,H2077),"")</f>
        <v>9.1666666666666667E-3</v>
      </c>
      <c r="J2077" s="54">
        <f>IF(E2077&gt;0,TIME(F2077,G2077,H2077)/E2077,"")</f>
        <v>9.1666666666666667E-3</v>
      </c>
      <c r="K2077" s="50" t="s">
        <v>1143</v>
      </c>
      <c r="L2077" s="50" t="s">
        <v>1483</v>
      </c>
      <c r="M2077" s="55">
        <f>IF(D2077&gt;0,0.0416666666666667/J2077,"")</f>
        <v>4.5454545454545485</v>
      </c>
      <c r="N2077" s="50">
        <v>0</v>
      </c>
      <c r="O2077" s="50" t="s">
        <v>255</v>
      </c>
      <c r="Q2077" s="151">
        <f>IF("1-Swim"=D2077,J2077*2.4,IF("2-Bike"=D2077,J2077*112,IF("3-Run"=D2077,J2077*26.2,0)))</f>
        <v>0</v>
      </c>
      <c r="R2077" s="151">
        <f>Q2077/2</f>
        <v>0</v>
      </c>
      <c r="S2077" s="53">
        <f>J2077*26.2</f>
        <v>0.24016666666666667</v>
      </c>
      <c r="T2077" s="53">
        <f>(J2077+0.0013889)*26.2</f>
        <v>0.27655584666666666</v>
      </c>
      <c r="U2077" s="53">
        <f>S2077/2</f>
        <v>0.12008333333333333</v>
      </c>
      <c r="V2077" s="53">
        <f>T2077/2</f>
        <v>0.13827792333333333</v>
      </c>
      <c r="W2077" s="50">
        <f>RANK(J2077,J:J,1)</f>
        <v>2780</v>
      </c>
      <c r="X2077" s="50">
        <f>YEAR(B2077)</f>
        <v>2013</v>
      </c>
      <c r="Y2077" s="50">
        <f>MONTH(B2077)</f>
        <v>7</v>
      </c>
      <c r="Z2077" s="56">
        <f>X2077*100+Y2077</f>
        <v>201307</v>
      </c>
      <c r="AA2077" s="56">
        <f>WEEKNUM(B2077,1)</f>
        <v>31</v>
      </c>
      <c r="AB2077" s="58">
        <f>IF(ISBLANK(B2077)," ",MAX(B2077-B2076-1,0))</f>
        <v>0</v>
      </c>
      <c r="AC2077" s="56">
        <f>DAY(B2077)</f>
        <v>28</v>
      </c>
      <c r="AD2077" s="53">
        <f>U2077+V2077</f>
        <v>0.25836125666666665</v>
      </c>
      <c r="AE2077" s="56">
        <f>IF("1-Swim"=D2077,E2077*46.7,IF("2-Bike"=D2077,E2077,IF("3-Run"=D2077,E2077*4.27,0)))</f>
        <v>0</v>
      </c>
    </row>
    <row r="2078" spans="1:31" x14ac:dyDescent="0.25">
      <c r="A2078" s="50">
        <v>2077</v>
      </c>
      <c r="B2078" s="51">
        <v>41483</v>
      </c>
      <c r="C2078" s="75">
        <f>B2078</f>
        <v>41483</v>
      </c>
      <c r="D2078" s="50" t="s">
        <v>712</v>
      </c>
      <c r="E2078" s="50">
        <v>1</v>
      </c>
      <c r="F2078" s="50">
        <v>0</v>
      </c>
      <c r="G2078" s="50">
        <v>13</v>
      </c>
      <c r="H2078" s="50">
        <v>55</v>
      </c>
      <c r="I2078" s="53">
        <f>IF(E2078&gt;0,TIME(F2078,G2078,H2078),"")</f>
        <v>9.6643518518518511E-3</v>
      </c>
      <c r="J2078" s="54">
        <f>IF(E2078&gt;0,TIME(F2078,G2078,H2078)/E2078,"")</f>
        <v>9.6643518518518511E-3</v>
      </c>
      <c r="K2078" s="50" t="s">
        <v>1143</v>
      </c>
      <c r="L2078" s="50" t="s">
        <v>1483</v>
      </c>
      <c r="M2078" s="55">
        <f>IF(D2078&gt;0,0.0416666666666667/J2078,"")</f>
        <v>4.3113772455089858</v>
      </c>
      <c r="N2078" s="50">
        <v>0</v>
      </c>
      <c r="O2078" s="50" t="s">
        <v>255</v>
      </c>
      <c r="Q2078" s="151">
        <f>IF("1-Swim"=D2078,J2078*2.4,IF("2-Bike"=D2078,J2078*112,IF("3-Run"=D2078,J2078*26.2,0)))</f>
        <v>0</v>
      </c>
      <c r="R2078" s="151">
        <f>Q2078/2</f>
        <v>0</v>
      </c>
      <c r="S2078" s="53">
        <f>J2078*26.2</f>
        <v>0.25320601851851848</v>
      </c>
      <c r="T2078" s="53">
        <f>(J2078+0.0013889)*26.2</f>
        <v>0.2895951985185185</v>
      </c>
      <c r="U2078" s="53">
        <f>S2078/2</f>
        <v>0.12660300925925924</v>
      </c>
      <c r="V2078" s="53">
        <f>T2078/2</f>
        <v>0.14479759925925925</v>
      </c>
      <c r="W2078" s="50">
        <f>RANK(J2078,J:J,1)</f>
        <v>2838</v>
      </c>
      <c r="X2078" s="50">
        <f>YEAR(B2078)</f>
        <v>2013</v>
      </c>
      <c r="Y2078" s="50">
        <f>MONTH(B2078)</f>
        <v>7</v>
      </c>
      <c r="Z2078" s="56">
        <f>X2078*100+Y2078</f>
        <v>201307</v>
      </c>
      <c r="AA2078" s="56">
        <f>WEEKNUM(B2078,1)</f>
        <v>31</v>
      </c>
      <c r="AB2078" s="58">
        <f>IF(ISBLANK(B2078)," ",MAX(B2078-B2077-1,0))</f>
        <v>0</v>
      </c>
      <c r="AC2078" s="56">
        <f>DAY(B2078)</f>
        <v>28</v>
      </c>
      <c r="AD2078" s="53">
        <f>U2078+V2078</f>
        <v>0.27140060851851849</v>
      </c>
      <c r="AE2078" s="56">
        <f>IF("1-Swim"=D2078,E2078*46.7,IF("2-Bike"=D2078,E2078,IF("3-Run"=D2078,E2078*4.27,0)))</f>
        <v>0</v>
      </c>
    </row>
    <row r="2079" spans="1:31" x14ac:dyDescent="0.25">
      <c r="A2079" s="50">
        <v>2078</v>
      </c>
      <c r="B2079" s="51">
        <v>41483</v>
      </c>
      <c r="C2079" s="75">
        <f>B2079</f>
        <v>41483</v>
      </c>
      <c r="D2079" s="50" t="s">
        <v>742</v>
      </c>
      <c r="E2079" s="50">
        <v>1</v>
      </c>
      <c r="F2079" s="50">
        <v>0</v>
      </c>
      <c r="G2079" s="50">
        <v>13</v>
      </c>
      <c r="H2079" s="50">
        <v>2</v>
      </c>
      <c r="I2079" s="53">
        <f>IF(E2079&gt;0,TIME(F2079,G2079,H2079),"")</f>
        <v>9.0509259259259258E-3</v>
      </c>
      <c r="J2079" s="54">
        <f>IF(E2079&gt;0,TIME(F2079,G2079,H2079)/E2079,"")</f>
        <v>9.0509259259259258E-3</v>
      </c>
      <c r="K2079" s="50" t="s">
        <v>1143</v>
      </c>
      <c r="L2079" s="50" t="s">
        <v>1483</v>
      </c>
      <c r="M2079" s="55">
        <f>IF(D2079&gt;0,0.0416666666666667/J2079,"")</f>
        <v>4.6035805626598503</v>
      </c>
      <c r="N2079" s="50">
        <v>0</v>
      </c>
      <c r="O2079" s="50" t="s">
        <v>255</v>
      </c>
      <c r="Q2079" s="151">
        <f>IF("1-Swim"=D2079,J2079*2.4,IF("2-Bike"=D2079,J2079*112,IF("3-Run"=D2079,J2079*26.2,0)))</f>
        <v>0</v>
      </c>
      <c r="R2079" s="151">
        <f>Q2079/2</f>
        <v>0</v>
      </c>
      <c r="S2079" s="53">
        <f>J2079*26.2</f>
        <v>0.23713425925925924</v>
      </c>
      <c r="T2079" s="53">
        <f>(J2079+0.0013889)*26.2</f>
        <v>0.27352343925925926</v>
      </c>
      <c r="U2079" s="53">
        <f>S2079/2</f>
        <v>0.11856712962962962</v>
      </c>
      <c r="V2079" s="53">
        <f>T2079/2</f>
        <v>0.13676171962962963</v>
      </c>
      <c r="W2079" s="50">
        <f>RANK(J2079,J:J,1)</f>
        <v>2770</v>
      </c>
      <c r="X2079" s="50">
        <f>YEAR(B2079)</f>
        <v>2013</v>
      </c>
      <c r="Y2079" s="50">
        <f>MONTH(B2079)</f>
        <v>7</v>
      </c>
      <c r="Z2079" s="56">
        <f>X2079*100+Y2079</f>
        <v>201307</v>
      </c>
      <c r="AA2079" s="56">
        <f>WEEKNUM(B2079,1)</f>
        <v>31</v>
      </c>
      <c r="AB2079" s="58">
        <f>IF(ISBLANK(B2079)," ",MAX(B2079-B2078-1,0))</f>
        <v>0</v>
      </c>
      <c r="AC2079" s="56">
        <f>DAY(B2079)</f>
        <v>28</v>
      </c>
      <c r="AD2079" s="53">
        <f>U2079+V2079</f>
        <v>0.25532884925925925</v>
      </c>
      <c r="AE2079" s="56">
        <f>IF("1-Swim"=D2079,E2079*46.7,IF("2-Bike"=D2079,E2079,IF("3-Run"=D2079,E2079*4.27,0)))</f>
        <v>0</v>
      </c>
    </row>
    <row r="2080" spans="1:31" x14ac:dyDescent="0.25">
      <c r="A2080" s="50">
        <v>2079</v>
      </c>
      <c r="B2080" s="51">
        <v>41483</v>
      </c>
      <c r="C2080" s="75">
        <f>B2080</f>
        <v>41483</v>
      </c>
      <c r="D2080" s="50" t="s">
        <v>743</v>
      </c>
      <c r="E2080" s="50">
        <v>1</v>
      </c>
      <c r="F2080" s="50">
        <v>0</v>
      </c>
      <c r="G2080" s="50">
        <v>13</v>
      </c>
      <c r="H2080" s="50">
        <v>54</v>
      </c>
      <c r="I2080" s="53">
        <f>IF(E2080&gt;0,TIME(F2080,G2080,H2080),"")</f>
        <v>9.6527777777777775E-3</v>
      </c>
      <c r="J2080" s="54">
        <f>IF(E2080&gt;0,TIME(F2080,G2080,H2080)/E2080,"")</f>
        <v>9.6527777777777775E-3</v>
      </c>
      <c r="K2080" s="50" t="s">
        <v>1143</v>
      </c>
      <c r="L2080" s="50" t="s">
        <v>1483</v>
      </c>
      <c r="M2080" s="55">
        <f>IF(D2080&gt;0,0.0416666666666667/J2080,"")</f>
        <v>4.3165467625899314</v>
      </c>
      <c r="N2080" s="50">
        <v>0</v>
      </c>
      <c r="O2080" s="50" t="s">
        <v>255</v>
      </c>
      <c r="Q2080" s="151">
        <f>IF("1-Swim"=D2080,J2080*2.4,IF("2-Bike"=D2080,J2080*112,IF("3-Run"=D2080,J2080*26.2,0)))</f>
        <v>0</v>
      </c>
      <c r="R2080" s="151">
        <f>Q2080/2</f>
        <v>0</v>
      </c>
      <c r="S2080" s="53">
        <f>J2080*26.2</f>
        <v>0.25290277777777775</v>
      </c>
      <c r="T2080" s="53">
        <f>(J2080+0.0013889)*26.2</f>
        <v>0.28929195777777778</v>
      </c>
      <c r="U2080" s="53">
        <f>S2080/2</f>
        <v>0.12645138888888888</v>
      </c>
      <c r="V2080" s="53">
        <f>T2080/2</f>
        <v>0.14464597888888889</v>
      </c>
      <c r="W2080" s="50">
        <f>RANK(J2080,J:J,1)</f>
        <v>2835</v>
      </c>
      <c r="X2080" s="50">
        <f>YEAR(B2080)</f>
        <v>2013</v>
      </c>
      <c r="Y2080" s="50">
        <f>MONTH(B2080)</f>
        <v>7</v>
      </c>
      <c r="Z2080" s="56">
        <f>X2080*100+Y2080</f>
        <v>201307</v>
      </c>
      <c r="AA2080" s="56">
        <f>WEEKNUM(B2080,1)</f>
        <v>31</v>
      </c>
      <c r="AB2080" s="58">
        <f>IF(ISBLANK(B2080)," ",MAX(B2080-B2079-1,0))</f>
        <v>0</v>
      </c>
      <c r="AC2080" s="56">
        <f>DAY(B2080)</f>
        <v>28</v>
      </c>
      <c r="AD2080" s="53">
        <f>U2080+V2080</f>
        <v>0.27109736777777776</v>
      </c>
      <c r="AE2080" s="56">
        <f>IF("1-Swim"=D2080,E2080*46.7,IF("2-Bike"=D2080,E2080,IF("3-Run"=D2080,E2080*4.27,0)))</f>
        <v>0</v>
      </c>
    </row>
    <row r="2081" spans="1:31" x14ac:dyDescent="0.25">
      <c r="A2081" s="50">
        <v>2080</v>
      </c>
      <c r="B2081" s="51">
        <v>41483</v>
      </c>
      <c r="C2081" s="75">
        <f>B2081</f>
        <v>41483</v>
      </c>
      <c r="D2081" s="50" t="s">
        <v>752</v>
      </c>
      <c r="E2081" s="50">
        <v>1</v>
      </c>
      <c r="F2081" s="50">
        <v>0</v>
      </c>
      <c r="G2081" s="50">
        <v>12</v>
      </c>
      <c r="H2081" s="50">
        <v>51</v>
      </c>
      <c r="I2081" s="53">
        <f>IF(E2081&gt;0,TIME(F2081,G2081,H2081),"")</f>
        <v>8.9236111111111113E-3</v>
      </c>
      <c r="J2081" s="54">
        <f>IF(E2081&gt;0,TIME(F2081,G2081,H2081)/E2081,"")</f>
        <v>8.9236111111111113E-3</v>
      </c>
      <c r="K2081" s="50" t="s">
        <v>1143</v>
      </c>
      <c r="L2081" s="50" t="s">
        <v>1483</v>
      </c>
      <c r="M2081" s="55">
        <f>IF(D2081&gt;0,0.0416666666666667/J2081,"")</f>
        <v>4.6692607003891089</v>
      </c>
      <c r="N2081" s="50">
        <v>0</v>
      </c>
      <c r="O2081" s="50" t="s">
        <v>255</v>
      </c>
      <c r="Q2081" s="151">
        <f>IF("1-Swim"=D2081,J2081*2.4,IF("2-Bike"=D2081,J2081*112,IF("3-Run"=D2081,J2081*26.2,0)))</f>
        <v>0</v>
      </c>
      <c r="R2081" s="151">
        <f>Q2081/2</f>
        <v>0</v>
      </c>
      <c r="S2081" s="53">
        <f>J2081*26.2</f>
        <v>0.23379861111111111</v>
      </c>
      <c r="T2081" s="53">
        <f>(J2081+0.0013889)*26.2</f>
        <v>0.27018779111111113</v>
      </c>
      <c r="U2081" s="53">
        <f>S2081/2</f>
        <v>0.11689930555555555</v>
      </c>
      <c r="V2081" s="53">
        <f>T2081/2</f>
        <v>0.13509389555555557</v>
      </c>
      <c r="W2081" s="50">
        <f>RANK(J2081,J:J,1)</f>
        <v>2746</v>
      </c>
      <c r="X2081" s="50">
        <f>YEAR(B2081)</f>
        <v>2013</v>
      </c>
      <c r="Y2081" s="50">
        <f>MONTH(B2081)</f>
        <v>7</v>
      </c>
      <c r="Z2081" s="56">
        <f>X2081*100+Y2081</f>
        <v>201307</v>
      </c>
      <c r="AA2081" s="56">
        <f>WEEKNUM(B2081,1)</f>
        <v>31</v>
      </c>
      <c r="AB2081" s="58">
        <f>IF(ISBLANK(B2081)," ",MAX(B2081-B2080-1,0))</f>
        <v>0</v>
      </c>
      <c r="AC2081" s="56">
        <f>DAY(B2081)</f>
        <v>28</v>
      </c>
      <c r="AD2081" s="53">
        <f>U2081+V2081</f>
        <v>0.25199320111111112</v>
      </c>
      <c r="AE2081" s="56">
        <f>IF("1-Swim"=D2081,E2081*46.7,IF("2-Bike"=D2081,E2081,IF("3-Run"=D2081,E2081*4.27,0)))</f>
        <v>0</v>
      </c>
    </row>
    <row r="2082" spans="1:31" x14ac:dyDescent="0.25">
      <c r="A2082" s="50">
        <v>2081</v>
      </c>
      <c r="B2082" s="51">
        <v>41483</v>
      </c>
      <c r="C2082" s="75">
        <f>B2082</f>
        <v>41483</v>
      </c>
      <c r="D2082" s="50" t="s">
        <v>757</v>
      </c>
      <c r="E2082" s="50">
        <v>1</v>
      </c>
      <c r="F2082" s="50">
        <v>0</v>
      </c>
      <c r="G2082" s="50">
        <v>15</v>
      </c>
      <c r="H2082" s="50">
        <v>37</v>
      </c>
      <c r="I2082" s="53">
        <f>IF(E2082&gt;0,TIME(F2082,G2082,H2082),"")</f>
        <v>1.0844907407407407E-2</v>
      </c>
      <c r="J2082" s="54">
        <f>IF(E2082&gt;0,TIME(F2082,G2082,H2082)/E2082,"")</f>
        <v>1.0844907407407407E-2</v>
      </c>
      <c r="K2082" s="50" t="s">
        <v>1143</v>
      </c>
      <c r="L2082" s="50" t="s">
        <v>1483</v>
      </c>
      <c r="M2082" s="55">
        <f>IF(D2082&gt;0,0.0416666666666667/J2082,"")</f>
        <v>3.8420490928495226</v>
      </c>
      <c r="N2082" s="50">
        <v>0</v>
      </c>
      <c r="O2082" s="50" t="s">
        <v>255</v>
      </c>
      <c r="Q2082" s="151">
        <f>IF("1-Swim"=D2082,J2082*2.4,IF("2-Bike"=D2082,J2082*112,IF("3-Run"=D2082,J2082*26.2,0)))</f>
        <v>0</v>
      </c>
      <c r="R2082" s="151">
        <f>Q2082/2</f>
        <v>0</v>
      </c>
      <c r="S2082" s="53">
        <f>J2082*26.2</f>
        <v>0.28413657407407406</v>
      </c>
      <c r="T2082" s="53">
        <f>(J2082+0.0013889)*26.2</f>
        <v>0.32052575407407408</v>
      </c>
      <c r="U2082" s="53">
        <f>S2082/2</f>
        <v>0.14206828703703703</v>
      </c>
      <c r="V2082" s="53">
        <f>T2082/2</f>
        <v>0.16026287703703704</v>
      </c>
      <c r="W2082" s="50">
        <f>RANK(J2082,J:J,1)</f>
        <v>2946</v>
      </c>
      <c r="X2082" s="50">
        <f>YEAR(B2082)</f>
        <v>2013</v>
      </c>
      <c r="Y2082" s="50">
        <f>MONTH(B2082)</f>
        <v>7</v>
      </c>
      <c r="Z2082" s="56">
        <f>X2082*100+Y2082</f>
        <v>201307</v>
      </c>
      <c r="AA2082" s="56">
        <f>WEEKNUM(B2082,1)</f>
        <v>31</v>
      </c>
      <c r="AB2082" s="58">
        <f>IF(ISBLANK(B2082)," ",MAX(B2082-B2081-1,0))</f>
        <v>0</v>
      </c>
      <c r="AC2082" s="56">
        <f>DAY(B2082)</f>
        <v>28</v>
      </c>
      <c r="AD2082" s="53">
        <f>U2082+V2082</f>
        <v>0.30233116407407407</v>
      </c>
      <c r="AE2082" s="56">
        <f>IF("1-Swim"=D2082,E2082*46.7,IF("2-Bike"=D2082,E2082,IF("3-Run"=D2082,E2082*4.27,0)))</f>
        <v>0</v>
      </c>
    </row>
    <row r="2083" spans="1:31" x14ac:dyDescent="0.25">
      <c r="A2083" s="50">
        <v>2082</v>
      </c>
      <c r="B2083" s="51">
        <v>41483</v>
      </c>
      <c r="C2083" s="75">
        <f>B2083</f>
        <v>41483</v>
      </c>
      <c r="D2083" s="50" t="s">
        <v>758</v>
      </c>
      <c r="E2083" s="50">
        <v>1</v>
      </c>
      <c r="F2083" s="50">
        <v>0</v>
      </c>
      <c r="G2083" s="50">
        <v>14</v>
      </c>
      <c r="H2083" s="50">
        <v>34</v>
      </c>
      <c r="I2083" s="53">
        <f>IF(E2083&gt;0,TIME(F2083,G2083,H2083),"")</f>
        <v>1.0115740740740741E-2</v>
      </c>
      <c r="J2083" s="54">
        <f>IF(E2083&gt;0,TIME(F2083,G2083,H2083)/E2083,"")</f>
        <v>1.0115740740740741E-2</v>
      </c>
      <c r="K2083" s="50" t="s">
        <v>1143</v>
      </c>
      <c r="L2083" s="50" t="s">
        <v>1483</v>
      </c>
      <c r="M2083" s="55">
        <f>IF(D2083&gt;0,0.0416666666666667/J2083,"")</f>
        <v>4.1189931350114444</v>
      </c>
      <c r="N2083" s="50">
        <v>0</v>
      </c>
      <c r="O2083" s="50" t="s">
        <v>255</v>
      </c>
      <c r="Q2083" s="151">
        <f>IF("1-Swim"=D2083,J2083*2.4,IF("2-Bike"=D2083,J2083*112,IF("3-Run"=D2083,J2083*26.2,0)))</f>
        <v>0</v>
      </c>
      <c r="R2083" s="151">
        <f>Q2083/2</f>
        <v>0</v>
      </c>
      <c r="S2083" s="53">
        <f>J2083*26.2</f>
        <v>0.26503240740740741</v>
      </c>
      <c r="T2083" s="53">
        <f>(J2083+0.0013889)*26.2</f>
        <v>0.30142158740740743</v>
      </c>
      <c r="U2083" s="53">
        <f>S2083/2</f>
        <v>0.13251620370370371</v>
      </c>
      <c r="V2083" s="53">
        <f>T2083/2</f>
        <v>0.15071079370370372</v>
      </c>
      <c r="W2083" s="50">
        <f>RANK(J2083,J:J,1)</f>
        <v>2883</v>
      </c>
      <c r="X2083" s="50">
        <f>YEAR(B2083)</f>
        <v>2013</v>
      </c>
      <c r="Y2083" s="50">
        <f>MONTH(B2083)</f>
        <v>7</v>
      </c>
      <c r="Z2083" s="56">
        <f>X2083*100+Y2083</f>
        <v>201307</v>
      </c>
      <c r="AA2083" s="56">
        <f>WEEKNUM(B2083,1)</f>
        <v>31</v>
      </c>
      <c r="AB2083" s="58">
        <f>IF(ISBLANK(B2083)," ",MAX(B2083-B2082-1,0))</f>
        <v>0</v>
      </c>
      <c r="AC2083" s="56">
        <f>DAY(B2083)</f>
        <v>28</v>
      </c>
      <c r="AD2083" s="53">
        <f>U2083+V2083</f>
        <v>0.28322699740740742</v>
      </c>
      <c r="AE2083" s="56">
        <f>IF("1-Swim"=D2083,E2083*46.7,IF("2-Bike"=D2083,E2083,IF("3-Run"=D2083,E2083*4.27,0)))</f>
        <v>0</v>
      </c>
    </row>
    <row r="2084" spans="1:31" x14ac:dyDescent="0.25">
      <c r="A2084" s="50">
        <v>2083</v>
      </c>
      <c r="B2084" s="51">
        <v>41483</v>
      </c>
      <c r="C2084" s="75">
        <f>B2084</f>
        <v>41483</v>
      </c>
      <c r="D2084" s="50" t="s">
        <v>759</v>
      </c>
      <c r="E2084" s="50">
        <v>1</v>
      </c>
      <c r="F2084" s="50">
        <v>0</v>
      </c>
      <c r="G2084" s="50">
        <v>13</v>
      </c>
      <c r="H2084" s="50">
        <v>53</v>
      </c>
      <c r="I2084" s="53">
        <f>IF(E2084&gt;0,TIME(F2084,G2084,H2084),"")</f>
        <v>9.6412037037037039E-3</v>
      </c>
      <c r="J2084" s="54">
        <f>IF(E2084&gt;0,TIME(F2084,G2084,H2084)/E2084,"")</f>
        <v>9.6412037037037039E-3</v>
      </c>
      <c r="K2084" s="50" t="s">
        <v>1143</v>
      </c>
      <c r="L2084" s="50" t="s">
        <v>1483</v>
      </c>
      <c r="M2084" s="55">
        <f>IF(D2084&gt;0,0.0416666666666667/J2084,"")</f>
        <v>4.3217286914765936</v>
      </c>
      <c r="N2084" s="50">
        <v>0</v>
      </c>
      <c r="O2084" s="50" t="s">
        <v>255</v>
      </c>
      <c r="Q2084" s="151">
        <f>IF("1-Swim"=D2084,J2084*2.4,IF("2-Bike"=D2084,J2084*112,IF("3-Run"=D2084,J2084*26.2,0)))</f>
        <v>0</v>
      </c>
      <c r="R2084" s="151">
        <f>Q2084/2</f>
        <v>0</v>
      </c>
      <c r="S2084" s="53">
        <f>J2084*26.2</f>
        <v>0.25259953703703703</v>
      </c>
      <c r="T2084" s="53">
        <f>(J2084+0.0013889)*26.2</f>
        <v>0.28898871703703705</v>
      </c>
      <c r="U2084" s="53">
        <f>S2084/2</f>
        <v>0.12629976851851851</v>
      </c>
      <c r="V2084" s="53">
        <f>T2084/2</f>
        <v>0.14449435851851852</v>
      </c>
      <c r="W2084" s="50">
        <f>RANK(J2084,J:J,1)</f>
        <v>2832</v>
      </c>
      <c r="X2084" s="50">
        <f>YEAR(B2084)</f>
        <v>2013</v>
      </c>
      <c r="Y2084" s="50">
        <f>MONTH(B2084)</f>
        <v>7</v>
      </c>
      <c r="Z2084" s="56">
        <f>X2084*100+Y2084</f>
        <v>201307</v>
      </c>
      <c r="AA2084" s="56">
        <f>WEEKNUM(B2084,1)</f>
        <v>31</v>
      </c>
      <c r="AB2084" s="58">
        <f>IF(ISBLANK(B2084)," ",MAX(B2084-B2083-1,0))</f>
        <v>0</v>
      </c>
      <c r="AC2084" s="56">
        <f>DAY(B2084)</f>
        <v>28</v>
      </c>
      <c r="AD2084" s="53">
        <f>U2084+V2084</f>
        <v>0.27079412703703704</v>
      </c>
      <c r="AE2084" s="56">
        <f>IF("1-Swim"=D2084,E2084*46.7,IF("2-Bike"=D2084,E2084,IF("3-Run"=D2084,E2084*4.27,0)))</f>
        <v>0</v>
      </c>
    </row>
    <row r="2085" spans="1:31" x14ac:dyDescent="0.25">
      <c r="A2085" s="50">
        <v>2084</v>
      </c>
      <c r="B2085" s="51">
        <v>41483</v>
      </c>
      <c r="C2085" s="75">
        <f>B2085</f>
        <v>41483</v>
      </c>
      <c r="D2085" s="50" t="s">
        <v>760</v>
      </c>
      <c r="E2085" s="50">
        <v>1</v>
      </c>
      <c r="F2085" s="50">
        <v>0</v>
      </c>
      <c r="G2085" s="50">
        <v>15</v>
      </c>
      <c r="H2085" s="50">
        <v>45</v>
      </c>
      <c r="I2085" s="53">
        <f>IF(E2085&gt;0,TIME(F2085,G2085,H2085),"")</f>
        <v>1.0937500000000001E-2</v>
      </c>
      <c r="J2085" s="54">
        <f>IF(E2085&gt;0,TIME(F2085,G2085,H2085)/E2085,"")</f>
        <v>1.0937500000000001E-2</v>
      </c>
      <c r="K2085" s="50" t="s">
        <v>1143</v>
      </c>
      <c r="L2085" s="50" t="s">
        <v>1483</v>
      </c>
      <c r="M2085" s="55">
        <f>IF(D2085&gt;0,0.0416666666666667/J2085,"")</f>
        <v>3.809523809523812</v>
      </c>
      <c r="N2085" s="50">
        <v>0</v>
      </c>
      <c r="O2085" s="50" t="s">
        <v>255</v>
      </c>
      <c r="Q2085" s="151">
        <f>IF("1-Swim"=D2085,J2085*2.4,IF("2-Bike"=D2085,J2085*112,IF("3-Run"=D2085,J2085*26.2,0)))</f>
        <v>0</v>
      </c>
      <c r="R2085" s="151">
        <f>Q2085/2</f>
        <v>0</v>
      </c>
      <c r="S2085" s="53">
        <f>J2085*26.2</f>
        <v>0.2865625</v>
      </c>
      <c r="T2085" s="53">
        <f>(J2085+0.0013889)*26.2</f>
        <v>0.32295168000000002</v>
      </c>
      <c r="U2085" s="53">
        <f>S2085/2</f>
        <v>0.14328125</v>
      </c>
      <c r="V2085" s="53">
        <f>T2085/2</f>
        <v>0.16147584000000001</v>
      </c>
      <c r="W2085" s="50">
        <f>RANK(J2085,J:J,1)</f>
        <v>2954</v>
      </c>
      <c r="X2085" s="50">
        <f>YEAR(B2085)</f>
        <v>2013</v>
      </c>
      <c r="Y2085" s="50">
        <f>MONTH(B2085)</f>
        <v>7</v>
      </c>
      <c r="Z2085" s="56">
        <f>X2085*100+Y2085</f>
        <v>201307</v>
      </c>
      <c r="AA2085" s="56">
        <f>WEEKNUM(B2085,1)</f>
        <v>31</v>
      </c>
      <c r="AB2085" s="58">
        <f>IF(ISBLANK(B2085)," ",MAX(B2085-B2084-1,0))</f>
        <v>0</v>
      </c>
      <c r="AC2085" s="56">
        <f>DAY(B2085)</f>
        <v>28</v>
      </c>
      <c r="AD2085" s="53">
        <f>U2085+V2085</f>
        <v>0.30475709000000001</v>
      </c>
      <c r="AE2085" s="56">
        <f>IF("1-Swim"=D2085,E2085*46.7,IF("2-Bike"=D2085,E2085,IF("3-Run"=D2085,E2085*4.27,0)))</f>
        <v>0</v>
      </c>
    </row>
    <row r="2086" spans="1:31" x14ac:dyDescent="0.25">
      <c r="A2086" s="50">
        <v>2085</v>
      </c>
      <c r="B2086" s="51">
        <v>41483</v>
      </c>
      <c r="C2086" s="75">
        <f>B2086</f>
        <v>41483</v>
      </c>
      <c r="D2086" s="50" t="s">
        <v>761</v>
      </c>
      <c r="E2086" s="50">
        <v>1</v>
      </c>
      <c r="F2086" s="50">
        <v>0</v>
      </c>
      <c r="G2086" s="50">
        <v>14</v>
      </c>
      <c r="H2086" s="50">
        <v>54</v>
      </c>
      <c r="I2086" s="53">
        <f>IF(E2086&gt;0,TIME(F2086,G2086,H2086),"")</f>
        <v>1.0347222222222223E-2</v>
      </c>
      <c r="J2086" s="54">
        <f>IF(E2086&gt;0,TIME(F2086,G2086,H2086)/E2086,"")</f>
        <v>1.0347222222222223E-2</v>
      </c>
      <c r="K2086" s="50" t="s">
        <v>1143</v>
      </c>
      <c r="L2086" s="50" t="s">
        <v>1483</v>
      </c>
      <c r="M2086" s="55">
        <f>IF(D2086&gt;0,0.0416666666666667/J2086,"")</f>
        <v>4.0268456375838957</v>
      </c>
      <c r="N2086" s="50">
        <v>0</v>
      </c>
      <c r="O2086" s="50" t="s">
        <v>255</v>
      </c>
      <c r="Q2086" s="151">
        <f>IF("1-Swim"=D2086,J2086*2.4,IF("2-Bike"=D2086,J2086*112,IF("3-Run"=D2086,J2086*26.2,0)))</f>
        <v>0</v>
      </c>
      <c r="R2086" s="151">
        <f>Q2086/2</f>
        <v>0</v>
      </c>
      <c r="S2086" s="53">
        <f>J2086*26.2</f>
        <v>0.27109722222222221</v>
      </c>
      <c r="T2086" s="53">
        <f>(J2086+0.0013889)*26.2</f>
        <v>0.30748640222222223</v>
      </c>
      <c r="U2086" s="53">
        <f>S2086/2</f>
        <v>0.13554861111111111</v>
      </c>
      <c r="V2086" s="53">
        <f>T2086/2</f>
        <v>0.15374320111111112</v>
      </c>
      <c r="W2086" s="50">
        <f>RANK(J2086,J:J,1)</f>
        <v>2900</v>
      </c>
      <c r="X2086" s="50">
        <f>YEAR(B2086)</f>
        <v>2013</v>
      </c>
      <c r="Y2086" s="50">
        <f>MONTH(B2086)</f>
        <v>7</v>
      </c>
      <c r="Z2086" s="56">
        <f>X2086*100+Y2086</f>
        <v>201307</v>
      </c>
      <c r="AA2086" s="56">
        <f>WEEKNUM(B2086,1)</f>
        <v>31</v>
      </c>
      <c r="AB2086" s="58">
        <f>IF(ISBLANK(B2086)," ",MAX(B2086-B2085-1,0))</f>
        <v>0</v>
      </c>
      <c r="AC2086" s="56">
        <f>DAY(B2086)</f>
        <v>28</v>
      </c>
      <c r="AD2086" s="53">
        <f>U2086+V2086</f>
        <v>0.28929181222222222</v>
      </c>
      <c r="AE2086" s="56">
        <f>IF("1-Swim"=D2086,E2086*46.7,IF("2-Bike"=D2086,E2086,IF("3-Run"=D2086,E2086*4.27,0)))</f>
        <v>0</v>
      </c>
    </row>
    <row r="2087" spans="1:31" x14ac:dyDescent="0.25">
      <c r="A2087" s="50">
        <v>2086</v>
      </c>
      <c r="B2087" s="51">
        <v>41483</v>
      </c>
      <c r="C2087" s="75">
        <f>B2087</f>
        <v>41483</v>
      </c>
      <c r="D2087" s="50" t="s">
        <v>762</v>
      </c>
      <c r="E2087" s="50">
        <v>1</v>
      </c>
      <c r="F2087" s="50">
        <v>0</v>
      </c>
      <c r="G2087" s="50">
        <v>15</v>
      </c>
      <c r="H2087" s="50">
        <v>47</v>
      </c>
      <c r="I2087" s="53">
        <f>IF(E2087&gt;0,TIME(F2087,G2087,H2087),"")</f>
        <v>1.0960648148148148E-2</v>
      </c>
      <c r="J2087" s="54">
        <f>IF(E2087&gt;0,TIME(F2087,G2087,H2087)/E2087,"")</f>
        <v>1.0960648148148148E-2</v>
      </c>
      <c r="K2087" s="50" t="s">
        <v>1143</v>
      </c>
      <c r="L2087" s="50" t="s">
        <v>1483</v>
      </c>
      <c r="M2087" s="55">
        <f>IF(D2087&gt;0,0.0416666666666667/J2087,"")</f>
        <v>3.8014783526927167</v>
      </c>
      <c r="N2087" s="50">
        <v>0</v>
      </c>
      <c r="O2087" s="50" t="s">
        <v>255</v>
      </c>
      <c r="Q2087" s="151">
        <f>IF("1-Swim"=D2087,J2087*2.4,IF("2-Bike"=D2087,J2087*112,IF("3-Run"=D2087,J2087*26.2,0)))</f>
        <v>0</v>
      </c>
      <c r="R2087" s="151">
        <f>Q2087/2</f>
        <v>0</v>
      </c>
      <c r="S2087" s="53">
        <f>J2087*26.2</f>
        <v>0.28716898148148146</v>
      </c>
      <c r="T2087" s="53">
        <f>(J2087+0.0013889)*26.2</f>
        <v>0.32355816148148148</v>
      </c>
      <c r="U2087" s="53">
        <f>S2087/2</f>
        <v>0.14358449074074073</v>
      </c>
      <c r="V2087" s="53">
        <f>T2087/2</f>
        <v>0.16177908074074074</v>
      </c>
      <c r="W2087" s="50">
        <f>RANK(J2087,J:J,1)</f>
        <v>2955</v>
      </c>
      <c r="X2087" s="50">
        <f>YEAR(B2087)</f>
        <v>2013</v>
      </c>
      <c r="Y2087" s="50">
        <f>MONTH(B2087)</f>
        <v>7</v>
      </c>
      <c r="Z2087" s="56">
        <f>X2087*100+Y2087</f>
        <v>201307</v>
      </c>
      <c r="AA2087" s="56">
        <f>WEEKNUM(B2087,1)</f>
        <v>31</v>
      </c>
      <c r="AB2087" s="58">
        <f>IF(ISBLANK(B2087)," ",MAX(B2087-B2086-1,0))</f>
        <v>0</v>
      </c>
      <c r="AC2087" s="56">
        <f>DAY(B2087)</f>
        <v>28</v>
      </c>
      <c r="AD2087" s="53">
        <f>U2087+V2087</f>
        <v>0.30536357148148147</v>
      </c>
      <c r="AE2087" s="56">
        <f>IF("1-Swim"=D2087,E2087*46.7,IF("2-Bike"=D2087,E2087,IF("3-Run"=D2087,E2087*4.27,0)))</f>
        <v>0</v>
      </c>
    </row>
    <row r="2088" spans="1:31" x14ac:dyDescent="0.25">
      <c r="A2088" s="50">
        <v>2087</v>
      </c>
      <c r="B2088" s="51">
        <v>41483</v>
      </c>
      <c r="C2088" s="75">
        <f>B2088</f>
        <v>41483</v>
      </c>
      <c r="D2088" s="50" t="s">
        <v>763</v>
      </c>
      <c r="E2088" s="50">
        <v>1</v>
      </c>
      <c r="F2088" s="50">
        <v>0</v>
      </c>
      <c r="G2088" s="50">
        <v>16</v>
      </c>
      <c r="H2088" s="50">
        <v>52</v>
      </c>
      <c r="I2088" s="53">
        <f>IF(E2088&gt;0,TIME(F2088,G2088,H2088),"")</f>
        <v>1.1712962962962965E-2</v>
      </c>
      <c r="J2088" s="54">
        <f>IF(E2088&gt;0,TIME(F2088,G2088,H2088)/E2088,"")</f>
        <v>1.1712962962962965E-2</v>
      </c>
      <c r="K2088" s="50" t="s">
        <v>1143</v>
      </c>
      <c r="L2088" s="50" t="s">
        <v>1483</v>
      </c>
      <c r="M2088" s="55">
        <f>IF(D2088&gt;0,0.0416666666666667/J2088,"")</f>
        <v>3.557312252964429</v>
      </c>
      <c r="N2088" s="50">
        <v>0</v>
      </c>
      <c r="O2088" s="50" t="s">
        <v>255</v>
      </c>
      <c r="Q2088" s="151">
        <f>IF("1-Swim"=D2088,J2088*2.4,IF("2-Bike"=D2088,J2088*112,IF("3-Run"=D2088,J2088*26.2,0)))</f>
        <v>0</v>
      </c>
      <c r="R2088" s="151">
        <f>Q2088/2</f>
        <v>0</v>
      </c>
      <c r="S2088" s="53">
        <f>J2088*26.2</f>
        <v>0.30687962962962967</v>
      </c>
      <c r="T2088" s="53">
        <f>(J2088+0.0013889)*26.2</f>
        <v>0.34326880962962969</v>
      </c>
      <c r="U2088" s="53">
        <f>S2088/2</f>
        <v>0.15343981481481483</v>
      </c>
      <c r="V2088" s="53">
        <f>T2088/2</f>
        <v>0.17163440481481484</v>
      </c>
      <c r="W2088" s="50">
        <f>RANK(J2088,J:J,1)</f>
        <v>2983</v>
      </c>
      <c r="X2088" s="50">
        <f>YEAR(B2088)</f>
        <v>2013</v>
      </c>
      <c r="Y2088" s="50">
        <f>MONTH(B2088)</f>
        <v>7</v>
      </c>
      <c r="Z2088" s="56">
        <f>X2088*100+Y2088</f>
        <v>201307</v>
      </c>
      <c r="AA2088" s="56">
        <f>WEEKNUM(B2088,1)</f>
        <v>31</v>
      </c>
      <c r="AB2088" s="58">
        <f>IF(ISBLANK(B2088)," ",MAX(B2088-B2087-1,0))</f>
        <v>0</v>
      </c>
      <c r="AC2088" s="56">
        <f>DAY(B2088)</f>
        <v>28</v>
      </c>
      <c r="AD2088" s="53">
        <f>U2088+V2088</f>
        <v>0.32507421962962968</v>
      </c>
      <c r="AE2088" s="56">
        <f>IF("1-Swim"=D2088,E2088*46.7,IF("2-Bike"=D2088,E2088,IF("3-Run"=D2088,E2088*4.27,0)))</f>
        <v>0</v>
      </c>
    </row>
    <row r="2089" spans="1:31" x14ac:dyDescent="0.25">
      <c r="A2089" s="50">
        <v>2088</v>
      </c>
      <c r="B2089" s="51">
        <v>41483</v>
      </c>
      <c r="C2089" s="75">
        <f>B2089</f>
        <v>41483</v>
      </c>
      <c r="D2089" s="50" t="s">
        <v>764</v>
      </c>
      <c r="E2089" s="50">
        <v>1</v>
      </c>
      <c r="F2089" s="50">
        <v>0</v>
      </c>
      <c r="G2089" s="50">
        <v>14</v>
      </c>
      <c r="H2089" s="50">
        <v>39</v>
      </c>
      <c r="I2089" s="53">
        <f>IF(E2089&gt;0,TIME(F2089,G2089,H2089),"")</f>
        <v>1.0173611111111111E-2</v>
      </c>
      <c r="J2089" s="54">
        <f>IF(E2089&gt;0,TIME(F2089,G2089,H2089)/E2089,"")</f>
        <v>1.0173611111111111E-2</v>
      </c>
      <c r="K2089" s="50" t="s">
        <v>1143</v>
      </c>
      <c r="L2089" s="50" t="s">
        <v>1483</v>
      </c>
      <c r="M2089" s="55">
        <f>IF(D2089&gt;0,0.0416666666666667/J2089,"")</f>
        <v>4.0955631399317438</v>
      </c>
      <c r="N2089" s="50">
        <v>0</v>
      </c>
      <c r="O2089" s="50" t="s">
        <v>255</v>
      </c>
      <c r="Q2089" s="151">
        <f>IF("1-Swim"=D2089,J2089*2.4,IF("2-Bike"=D2089,J2089*112,IF("3-Run"=D2089,J2089*26.2,0)))</f>
        <v>0</v>
      </c>
      <c r="R2089" s="151">
        <f>Q2089/2</f>
        <v>0</v>
      </c>
      <c r="S2089" s="53">
        <f>J2089*26.2</f>
        <v>0.26654861111111111</v>
      </c>
      <c r="T2089" s="53">
        <f>(J2089+0.0013889)*26.2</f>
        <v>0.30293779111111108</v>
      </c>
      <c r="U2089" s="53">
        <f>S2089/2</f>
        <v>0.13327430555555556</v>
      </c>
      <c r="V2089" s="53">
        <f>T2089/2</f>
        <v>0.15146889555555554</v>
      </c>
      <c r="W2089" s="50">
        <f>RANK(J2089,J:J,1)</f>
        <v>2887</v>
      </c>
      <c r="X2089" s="50">
        <f>YEAR(B2089)</f>
        <v>2013</v>
      </c>
      <c r="Y2089" s="50">
        <f>MONTH(B2089)</f>
        <v>7</v>
      </c>
      <c r="Z2089" s="56">
        <f>X2089*100+Y2089</f>
        <v>201307</v>
      </c>
      <c r="AA2089" s="56">
        <f>WEEKNUM(B2089,1)</f>
        <v>31</v>
      </c>
      <c r="AB2089" s="58">
        <f>IF(ISBLANK(B2089)," ",MAX(B2089-B2088-1,0))</f>
        <v>0</v>
      </c>
      <c r="AC2089" s="56">
        <f>DAY(B2089)</f>
        <v>28</v>
      </c>
      <c r="AD2089" s="53">
        <f>U2089+V2089</f>
        <v>0.28474320111111107</v>
      </c>
      <c r="AE2089" s="56">
        <f>IF("1-Swim"=D2089,E2089*46.7,IF("2-Bike"=D2089,E2089,IF("3-Run"=D2089,E2089*4.27,0)))</f>
        <v>0</v>
      </c>
    </row>
    <row r="2090" spans="1:31" x14ac:dyDescent="0.25">
      <c r="A2090" s="50">
        <v>2089</v>
      </c>
      <c r="B2090" s="51">
        <v>41483</v>
      </c>
      <c r="C2090" s="75">
        <f>B2090</f>
        <v>41483</v>
      </c>
      <c r="D2090" s="50" t="s">
        <v>1259</v>
      </c>
      <c r="E2090" s="50">
        <v>30</v>
      </c>
      <c r="F2090" s="50">
        <v>1</v>
      </c>
      <c r="G2090" s="50">
        <v>32</v>
      </c>
      <c r="H2090" s="50">
        <v>9</v>
      </c>
      <c r="I2090" s="53">
        <f>IF(E2090&gt;0,TIME(F2090,G2090,H2090),"")</f>
        <v>6.3993055555555553E-2</v>
      </c>
      <c r="J2090" s="54">
        <f>IF(E2090&gt;0,TIME(F2090,G2090,H2090)/E2090,"")</f>
        <v>2.1331018518518517E-3</v>
      </c>
      <c r="K2090" s="50" t="s">
        <v>930</v>
      </c>
      <c r="M2090" s="55">
        <f>IF(D2090&gt;0,0.0416666666666667/J2090,"")</f>
        <v>19.533369506239843</v>
      </c>
      <c r="N2090" s="50">
        <v>0</v>
      </c>
      <c r="O2090" s="50" t="s">
        <v>255</v>
      </c>
      <c r="Q2090" s="151">
        <f>IF("1-Swim"=D2090,J2090*2.4,IF("2-Bike"=D2090,J2090*112,IF("3-Run"=D2090,J2090*26.2,0)))</f>
        <v>0</v>
      </c>
      <c r="R2090" s="151">
        <f>Q2090/2</f>
        <v>0</v>
      </c>
      <c r="S2090" s="53">
        <f>J2090*26.2</f>
        <v>5.5887268518518517E-2</v>
      </c>
      <c r="T2090" s="53">
        <f>(J2090+0.0013889)*26.2</f>
        <v>9.2276448518518503E-2</v>
      </c>
      <c r="U2090" s="53">
        <f>S2090/2</f>
        <v>2.7943634259259258E-2</v>
      </c>
      <c r="V2090" s="53">
        <f>T2090/2</f>
        <v>4.6138224259259251E-2</v>
      </c>
      <c r="W2090" s="50">
        <f>RANK(J2090,J:J,1)</f>
        <v>204</v>
      </c>
      <c r="X2090" s="50">
        <f>YEAR(B2090)</f>
        <v>2013</v>
      </c>
      <c r="Y2090" s="50">
        <f>MONTH(B2090)</f>
        <v>7</v>
      </c>
      <c r="Z2090" s="56">
        <f>X2090*100+Y2090</f>
        <v>201307</v>
      </c>
      <c r="AA2090" s="56">
        <f>WEEKNUM(B2090,1)</f>
        <v>31</v>
      </c>
      <c r="AB2090" s="58">
        <f>IF(ISBLANK(B2090)," ",MAX(B2090-B2089-1,0))</f>
        <v>0</v>
      </c>
      <c r="AC2090" s="56">
        <f>DAY(B2090)</f>
        <v>28</v>
      </c>
      <c r="AD2090" s="53">
        <f>U2090+V2090</f>
        <v>7.4081858518518506E-2</v>
      </c>
      <c r="AE2090" s="56">
        <f>IF("1-Swim"=D2090,E2090*46.7,IF("2-Bike"=D2090,E2090,IF("3-Run"=D2090,E2090*4.27,0)))</f>
        <v>0</v>
      </c>
    </row>
    <row r="2091" spans="1:31" x14ac:dyDescent="0.25">
      <c r="A2091" s="50">
        <v>2090</v>
      </c>
      <c r="B2091" s="51">
        <v>41483</v>
      </c>
      <c r="C2091" s="75">
        <f>B2091</f>
        <v>41483</v>
      </c>
      <c r="D2091" s="50" t="s">
        <v>1260</v>
      </c>
      <c r="E2091" s="50">
        <v>26</v>
      </c>
      <c r="F2091" s="50">
        <v>1</v>
      </c>
      <c r="G2091" s="50">
        <v>45</v>
      </c>
      <c r="H2091" s="50">
        <v>31</v>
      </c>
      <c r="I2091" s="53">
        <f>IF(E2091&gt;0,TIME(F2091,G2091,H2091),"")</f>
        <v>7.3275462962962959E-2</v>
      </c>
      <c r="J2091" s="54">
        <f>IF(E2091&gt;0,TIME(F2091,G2091,H2091)/E2091,"")</f>
        <v>2.8182870370370367E-3</v>
      </c>
      <c r="K2091" s="50" t="s">
        <v>930</v>
      </c>
      <c r="M2091" s="55">
        <f>IF(D2091&gt;0,0.0416666666666667/J2091,"")</f>
        <v>14.78439425051336</v>
      </c>
      <c r="N2091" s="50">
        <v>0</v>
      </c>
      <c r="O2091" s="50" t="s">
        <v>255</v>
      </c>
      <c r="Q2091" s="151">
        <f>IF("1-Swim"=D2091,J2091*2.4,IF("2-Bike"=D2091,J2091*112,IF("3-Run"=D2091,J2091*26.2,0)))</f>
        <v>0</v>
      </c>
      <c r="R2091" s="151">
        <f>Q2091/2</f>
        <v>0</v>
      </c>
      <c r="S2091" s="53">
        <f>J2091*26.2</f>
        <v>7.3839120370370354E-2</v>
      </c>
      <c r="T2091" s="53">
        <f>(J2091+0.0013889)*26.2</f>
        <v>0.11022830037037036</v>
      </c>
      <c r="U2091" s="53">
        <f>S2091/2</f>
        <v>3.6919560185185177E-2</v>
      </c>
      <c r="V2091" s="53">
        <f>T2091/2</f>
        <v>5.511415018518518E-2</v>
      </c>
      <c r="W2091" s="50">
        <f>RANK(J2091,J:J,1)</f>
        <v>498</v>
      </c>
      <c r="X2091" s="50">
        <f>YEAR(B2091)</f>
        <v>2013</v>
      </c>
      <c r="Y2091" s="50">
        <f>MONTH(B2091)</f>
        <v>7</v>
      </c>
      <c r="Z2091" s="56">
        <f>X2091*100+Y2091</f>
        <v>201307</v>
      </c>
      <c r="AA2091" s="56">
        <f>WEEKNUM(B2091,1)</f>
        <v>31</v>
      </c>
      <c r="AB2091" s="58">
        <f>IF(ISBLANK(B2091)," ",MAX(B2091-B2090-1,0))</f>
        <v>0</v>
      </c>
      <c r="AC2091" s="56">
        <f>DAY(B2091)</f>
        <v>28</v>
      </c>
      <c r="AD2091" s="53">
        <f>U2091+V2091</f>
        <v>9.2033710370370364E-2</v>
      </c>
      <c r="AE2091" s="56">
        <f>IF("1-Swim"=D2091,E2091*46.7,IF("2-Bike"=D2091,E2091,IF("3-Run"=D2091,E2091*4.27,0)))</f>
        <v>0</v>
      </c>
    </row>
    <row r="2092" spans="1:31" x14ac:dyDescent="0.25">
      <c r="A2092" s="50">
        <v>2091</v>
      </c>
      <c r="B2092" s="51">
        <v>41483</v>
      </c>
      <c r="C2092" s="75">
        <f>B2092</f>
        <v>41483</v>
      </c>
      <c r="D2092" s="50" t="s">
        <v>1259</v>
      </c>
      <c r="E2092" s="50">
        <v>30</v>
      </c>
      <c r="F2092" s="50">
        <v>1</v>
      </c>
      <c r="G2092" s="50">
        <v>30</v>
      </c>
      <c r="H2092" s="50">
        <v>27</v>
      </c>
      <c r="I2092" s="53">
        <f>IF(E2092&gt;0,TIME(F2092,G2092,H2092),"")</f>
        <v>6.2812499999999993E-2</v>
      </c>
      <c r="J2092" s="54">
        <f>IF(E2092&gt;0,TIME(F2092,G2092,H2092)/E2092,"")</f>
        <v>2.0937499999999997E-3</v>
      </c>
      <c r="K2092" s="50" t="s">
        <v>930</v>
      </c>
      <c r="M2092" s="55">
        <f>IF(D2092&gt;0,0.0416666666666667/J2092,"")</f>
        <v>19.90049751243783</v>
      </c>
      <c r="N2092" s="50">
        <v>0</v>
      </c>
      <c r="O2092" s="50" t="s">
        <v>255</v>
      </c>
      <c r="Q2092" s="151">
        <f>IF("1-Swim"=D2092,J2092*2.4,IF("2-Bike"=D2092,J2092*112,IF("3-Run"=D2092,J2092*26.2,0)))</f>
        <v>0</v>
      </c>
      <c r="R2092" s="151">
        <f>Q2092/2</f>
        <v>0</v>
      </c>
      <c r="S2092" s="53">
        <f>J2092*26.2</f>
        <v>5.4856249999999988E-2</v>
      </c>
      <c r="T2092" s="53">
        <f>(J2092+0.0013889)*26.2</f>
        <v>9.1245429999999988E-2</v>
      </c>
      <c r="U2092" s="53">
        <f>S2092/2</f>
        <v>2.7428124999999994E-2</v>
      </c>
      <c r="V2092" s="53">
        <f>T2092/2</f>
        <v>4.5622714999999994E-2</v>
      </c>
      <c r="W2092" s="50">
        <f>RANK(J2092,J:J,1)</f>
        <v>196</v>
      </c>
      <c r="X2092" s="50">
        <f>YEAR(B2092)</f>
        <v>2013</v>
      </c>
      <c r="Y2092" s="50">
        <f>MONTH(B2092)</f>
        <v>7</v>
      </c>
      <c r="Z2092" s="56">
        <f>X2092*100+Y2092</f>
        <v>201307</v>
      </c>
      <c r="AA2092" s="56">
        <f>WEEKNUM(B2092,1)</f>
        <v>31</v>
      </c>
      <c r="AB2092" s="58">
        <f>IF(ISBLANK(B2092)," ",MAX(B2092-B2091-1,0))</f>
        <v>0</v>
      </c>
      <c r="AC2092" s="56">
        <f>DAY(B2092)</f>
        <v>28</v>
      </c>
      <c r="AD2092" s="53">
        <f>U2092+V2092</f>
        <v>7.3050839999999992E-2</v>
      </c>
      <c r="AE2092" s="56">
        <f>IF("1-Swim"=D2092,E2092*46.7,IF("2-Bike"=D2092,E2092,IF("3-Run"=D2092,E2092*4.27,0)))</f>
        <v>0</v>
      </c>
    </row>
    <row r="2093" spans="1:31" x14ac:dyDescent="0.25">
      <c r="A2093" s="50">
        <v>2092</v>
      </c>
      <c r="B2093" s="51">
        <v>41483</v>
      </c>
      <c r="C2093" s="75">
        <f>B2093</f>
        <v>41483</v>
      </c>
      <c r="D2093" s="50" t="s">
        <v>1260</v>
      </c>
      <c r="E2093" s="50">
        <v>26</v>
      </c>
      <c r="F2093" s="50">
        <v>1</v>
      </c>
      <c r="G2093" s="50">
        <v>47</v>
      </c>
      <c r="H2093" s="50">
        <v>49</v>
      </c>
      <c r="I2093" s="53">
        <f>IF(E2093&gt;0,TIME(F2093,G2093,H2093),"")</f>
        <v>7.4872685185185181E-2</v>
      </c>
      <c r="J2093" s="54">
        <f>IF(E2093&gt;0,TIME(F2093,G2093,H2093)/E2093,"")</f>
        <v>2.8797186609686607E-3</v>
      </c>
      <c r="K2093" s="50" t="s">
        <v>930</v>
      </c>
      <c r="M2093" s="55">
        <f>IF(D2093&gt;0,0.0416666666666667/J2093,"")</f>
        <v>14.469006028752524</v>
      </c>
      <c r="N2093" s="50">
        <v>0</v>
      </c>
      <c r="O2093" s="50" t="s">
        <v>255</v>
      </c>
      <c r="Q2093" s="151">
        <f>IF("1-Swim"=D2093,J2093*2.4,IF("2-Bike"=D2093,J2093*112,IF("3-Run"=D2093,J2093*26.2,0)))</f>
        <v>0</v>
      </c>
      <c r="R2093" s="151">
        <f>Q2093/2</f>
        <v>0</v>
      </c>
      <c r="S2093" s="53">
        <f>J2093*26.2</f>
        <v>7.5448628917378913E-2</v>
      </c>
      <c r="T2093" s="53">
        <f>(J2093+0.0013889)*26.2</f>
        <v>0.11183780891737892</v>
      </c>
      <c r="U2093" s="53">
        <f>S2093/2</f>
        <v>3.7724314458689456E-2</v>
      </c>
      <c r="V2093" s="53">
        <f>T2093/2</f>
        <v>5.591890445868946E-2</v>
      </c>
      <c r="W2093" s="50">
        <f>RANK(J2093,J:J,1)</f>
        <v>526</v>
      </c>
      <c r="X2093" s="50">
        <f>YEAR(B2093)</f>
        <v>2013</v>
      </c>
      <c r="Y2093" s="50">
        <f>MONTH(B2093)</f>
        <v>7</v>
      </c>
      <c r="Z2093" s="56">
        <f>X2093*100+Y2093</f>
        <v>201307</v>
      </c>
      <c r="AA2093" s="56">
        <f>WEEKNUM(B2093,1)</f>
        <v>31</v>
      </c>
      <c r="AB2093" s="58">
        <f>IF(ISBLANK(B2093)," ",MAX(B2093-B2092-1,0))</f>
        <v>0</v>
      </c>
      <c r="AC2093" s="56">
        <f>DAY(B2093)</f>
        <v>28</v>
      </c>
      <c r="AD2093" s="53">
        <f>U2093+V2093</f>
        <v>9.3643218917378923E-2</v>
      </c>
      <c r="AE2093" s="56">
        <f>IF("1-Swim"=D2093,E2093*46.7,IF("2-Bike"=D2093,E2093,IF("3-Run"=D2093,E2093*4.27,0)))</f>
        <v>0</v>
      </c>
    </row>
    <row r="2094" spans="1:31" x14ac:dyDescent="0.25">
      <c r="A2094" s="50">
        <v>2093</v>
      </c>
      <c r="B2094" s="51">
        <v>41483</v>
      </c>
      <c r="C2094" s="75">
        <f>B2094</f>
        <v>41483</v>
      </c>
      <c r="D2094" s="50" t="s">
        <v>515</v>
      </c>
      <c r="E2094" s="50">
        <v>1</v>
      </c>
      <c r="F2094" s="50">
        <v>0</v>
      </c>
      <c r="G2094" s="50">
        <v>9</v>
      </c>
      <c r="H2094" s="50">
        <v>47</v>
      </c>
      <c r="I2094" s="53">
        <f>IF(E2094&gt;0,TIME(F2094,G2094,H2094),"")</f>
        <v>6.7939814814814816E-3</v>
      </c>
      <c r="J2094" s="54">
        <f>IF(E2094&gt;0,TIME(F2094,G2094,H2094)/E2094,"")</f>
        <v>6.7939814814814816E-3</v>
      </c>
      <c r="K2094" s="50" t="s">
        <v>1485</v>
      </c>
      <c r="L2094" s="50" t="s">
        <v>1483</v>
      </c>
      <c r="M2094" s="55">
        <f>IF(D2094&gt;0,0.0416666666666667/J2094,"")</f>
        <v>6.1328790459965976</v>
      </c>
      <c r="N2094" s="50">
        <v>0</v>
      </c>
      <c r="Q2094" s="151">
        <f>IF("1-Swim"=D2094,J2094*2.4,IF("2-Bike"=D2094,J2094*112,IF("3-Run"=D2094,J2094*26.2,0)))</f>
        <v>0</v>
      </c>
      <c r="R2094" s="151">
        <f>Q2094/2</f>
        <v>0</v>
      </c>
      <c r="S2094" s="53">
        <f>J2094*26.2</f>
        <v>0.17800231481481482</v>
      </c>
      <c r="T2094" s="53">
        <f>(J2094+0.0013889)*26.2</f>
        <v>0.21439149481481479</v>
      </c>
      <c r="U2094" s="53">
        <f>S2094/2</f>
        <v>8.9001157407407411E-2</v>
      </c>
      <c r="V2094" s="53">
        <f>T2094/2</f>
        <v>0.10719574740740739</v>
      </c>
      <c r="W2094" s="50">
        <f>RANK(J2094,J:J,1)</f>
        <v>1298</v>
      </c>
      <c r="X2094" s="50">
        <f>YEAR(B2094)</f>
        <v>2013</v>
      </c>
      <c r="Y2094" s="50">
        <f>MONTH(B2094)</f>
        <v>7</v>
      </c>
      <c r="Z2094" s="56">
        <f>X2094*100+Y2094</f>
        <v>201307</v>
      </c>
      <c r="AA2094" s="56">
        <f>WEEKNUM(B2094,1)</f>
        <v>31</v>
      </c>
      <c r="AB2094" s="58">
        <f>IF(ISBLANK(B2094)," ",MAX(B2094-B2093-1,0))</f>
        <v>0</v>
      </c>
      <c r="AC2094" s="56">
        <f>DAY(B2094)</f>
        <v>28</v>
      </c>
      <c r="AD2094" s="53">
        <f>U2094+V2094</f>
        <v>0.1961969048148148</v>
      </c>
      <c r="AE2094" s="56">
        <f>IF("1-Swim"=D2094,E2094*46.7,IF("2-Bike"=D2094,E2094,IF("3-Run"=D2094,E2094*4.27,0)))</f>
        <v>0</v>
      </c>
    </row>
    <row r="2095" spans="1:31" x14ac:dyDescent="0.25">
      <c r="A2095" s="50">
        <v>2094</v>
      </c>
      <c r="B2095" s="51">
        <v>41483</v>
      </c>
      <c r="C2095" s="75">
        <f>B2095</f>
        <v>41483</v>
      </c>
      <c r="D2095" s="50" t="s">
        <v>516</v>
      </c>
      <c r="E2095" s="50">
        <v>1</v>
      </c>
      <c r="F2095" s="50">
        <v>0</v>
      </c>
      <c r="G2095" s="50">
        <v>7</v>
      </c>
      <c r="H2095" s="50">
        <v>11</v>
      </c>
      <c r="I2095" s="53">
        <f>IF(E2095&gt;0,TIME(F2095,G2095,H2095),"")</f>
        <v>4.9884259259259265E-3</v>
      </c>
      <c r="J2095" s="54">
        <f>IF(E2095&gt;0,TIME(F2095,G2095,H2095)/E2095,"")</f>
        <v>4.9884259259259265E-3</v>
      </c>
      <c r="K2095" s="50" t="s">
        <v>1485</v>
      </c>
      <c r="L2095" s="50" t="s">
        <v>1483</v>
      </c>
      <c r="M2095" s="55">
        <f>IF(D2095&gt;0,0.0416666666666667/J2095,"")</f>
        <v>8.3526682134570827</v>
      </c>
      <c r="N2095" s="50">
        <v>0</v>
      </c>
      <c r="Q2095" s="151">
        <f>IF("1-Swim"=D2095,J2095*2.4,IF("2-Bike"=D2095,J2095*112,IF("3-Run"=D2095,J2095*26.2,0)))</f>
        <v>0</v>
      </c>
      <c r="R2095" s="151">
        <f>Q2095/2</f>
        <v>0</v>
      </c>
      <c r="S2095" s="53">
        <f>J2095*26.2</f>
        <v>0.13069675925925928</v>
      </c>
      <c r="T2095" s="53">
        <f>(J2095+0.0013889)*26.2</f>
        <v>0.16708593925925927</v>
      </c>
      <c r="U2095" s="53">
        <f>S2095/2</f>
        <v>6.5348379629629638E-2</v>
      </c>
      <c r="V2095" s="53">
        <f>T2095/2</f>
        <v>8.3542969629629635E-2</v>
      </c>
      <c r="W2095" s="50">
        <f>RANK(J2095,J:J,1)</f>
        <v>760</v>
      </c>
      <c r="X2095" s="50">
        <f>YEAR(B2095)</f>
        <v>2013</v>
      </c>
      <c r="Y2095" s="50">
        <f>MONTH(B2095)</f>
        <v>7</v>
      </c>
      <c r="Z2095" s="56">
        <f>X2095*100+Y2095</f>
        <v>201307</v>
      </c>
      <c r="AA2095" s="56">
        <f>WEEKNUM(B2095,1)</f>
        <v>31</v>
      </c>
      <c r="AB2095" s="58">
        <f>IF(ISBLANK(B2095)," ",MAX(B2095-B2094-1,0))</f>
        <v>0</v>
      </c>
      <c r="AC2095" s="56">
        <f>DAY(B2095)</f>
        <v>28</v>
      </c>
      <c r="AD2095" s="53">
        <f>U2095+V2095</f>
        <v>0.14889134925925929</v>
      </c>
      <c r="AE2095" s="56">
        <f>IF("1-Swim"=D2095,E2095*46.7,IF("2-Bike"=D2095,E2095,IF("3-Run"=D2095,E2095*4.27,0)))</f>
        <v>0</v>
      </c>
    </row>
    <row r="2096" spans="1:31" ht="15.75" x14ac:dyDescent="0.3">
      <c r="A2096" s="50">
        <v>2095</v>
      </c>
      <c r="B2096" s="51">
        <v>41493</v>
      </c>
      <c r="C2096" s="75">
        <f>B2096</f>
        <v>41493</v>
      </c>
      <c r="D2096" s="50" t="s">
        <v>1223</v>
      </c>
      <c r="E2096" s="50">
        <v>3.1</v>
      </c>
      <c r="F2096" s="50">
        <v>0</v>
      </c>
      <c r="G2096" s="50">
        <v>29</v>
      </c>
      <c r="H2096" s="50">
        <v>9</v>
      </c>
      <c r="I2096" s="53">
        <f>IF(E2096&gt;0,TIME(F2096,G2096,H2096),"")</f>
        <v>2.0243055555555552E-2</v>
      </c>
      <c r="J2096" s="54">
        <f>IF(E2096&gt;0,TIME(F2096,G2096,H2096)/E2096,"")</f>
        <v>6.5300179211469521E-3</v>
      </c>
      <c r="K2096" s="50" t="s">
        <v>1063</v>
      </c>
      <c r="L2096" s="50" t="s">
        <v>927</v>
      </c>
      <c r="M2096" s="55">
        <f>IF(D2096&gt;0,0.0416666666666667/J2096,"")</f>
        <v>6.3807890222984627</v>
      </c>
      <c r="N2096" s="50">
        <v>0</v>
      </c>
      <c r="O2096" s="50" t="s">
        <v>255</v>
      </c>
      <c r="P2096" s="146" t="s">
        <v>1261</v>
      </c>
      <c r="Q2096" s="151">
        <f>IF("1-Swim"=D2096,J2096*2.4,IF("2-Bike"=D2096,J2096*112,IF("3-Run"=D2096,J2096*26.2,0)))</f>
        <v>0.17108646953405013</v>
      </c>
      <c r="R2096" s="151">
        <f>Q2096/2</f>
        <v>8.5543234767025064E-2</v>
      </c>
      <c r="S2096" s="53">
        <f>J2096*26.2</f>
        <v>0.17108646953405013</v>
      </c>
      <c r="T2096" s="53">
        <f>(J2096+0.0013889)*26.2</f>
        <v>0.20747564953405012</v>
      </c>
      <c r="U2096" s="53">
        <f>S2096/2</f>
        <v>8.5543234767025064E-2</v>
      </c>
      <c r="V2096" s="53">
        <f>T2096/2</f>
        <v>0.10373782476702506</v>
      </c>
      <c r="W2096" s="50">
        <f>RANK(J2096,J:J,1)</f>
        <v>1035</v>
      </c>
      <c r="X2096" s="50">
        <f>YEAR(B2096)</f>
        <v>2013</v>
      </c>
      <c r="Y2096" s="50">
        <f>MONTH(B2096)</f>
        <v>8</v>
      </c>
      <c r="Z2096" s="56">
        <f>X2096*100+Y2096</f>
        <v>201308</v>
      </c>
      <c r="AA2096" s="56">
        <f>WEEKNUM(B2096,1)</f>
        <v>32</v>
      </c>
      <c r="AB2096" s="58">
        <f>IF(ISBLANK(B2096)," ",MAX(B2096-B2095-1,0))</f>
        <v>9</v>
      </c>
      <c r="AC2096" s="56">
        <f>DAY(B2096)</f>
        <v>7</v>
      </c>
      <c r="AD2096" s="53">
        <f>U2096+V2096</f>
        <v>0.18928105953405011</v>
      </c>
      <c r="AE2096" s="56">
        <f>IF("1-Swim"=D2096,E2096*46.7,IF("2-Bike"=D2096,E2096,IF("3-Run"=D2096,E2096*4.27,0)))</f>
        <v>13.236999999999998</v>
      </c>
    </row>
    <row r="2097" spans="1:31" x14ac:dyDescent="0.25">
      <c r="A2097" s="50">
        <v>2096</v>
      </c>
      <c r="B2097" s="51">
        <v>41496</v>
      </c>
      <c r="C2097" s="75">
        <f>B2097</f>
        <v>41496</v>
      </c>
      <c r="D2097" s="50" t="s">
        <v>1224</v>
      </c>
      <c r="E2097" s="50">
        <v>4.4000000000000004</v>
      </c>
      <c r="F2097" s="50">
        <v>0</v>
      </c>
      <c r="G2097" s="50">
        <v>55</v>
      </c>
      <c r="H2097" s="50">
        <v>9</v>
      </c>
      <c r="I2097" s="53">
        <f>IF(E2097&gt;0,TIME(F2097,G2097,H2097),"")</f>
        <v>3.829861111111111E-2</v>
      </c>
      <c r="J2097" s="54">
        <f>IF(E2097&gt;0,TIME(F2097,G2097,H2097)/E2097,"")</f>
        <v>8.7042297979797977E-3</v>
      </c>
      <c r="K2097" s="50" t="s">
        <v>324</v>
      </c>
      <c r="L2097" s="50" t="s">
        <v>1264</v>
      </c>
      <c r="M2097" s="55">
        <f>IF(D2097&gt;0,0.0416666666666667/J2097,"")</f>
        <v>4.7869446962828688</v>
      </c>
      <c r="N2097" s="50">
        <v>0</v>
      </c>
      <c r="O2097" s="50" t="s">
        <v>184</v>
      </c>
      <c r="Q2097" s="151">
        <f>IF("1-Swim"=D2097,J2097*2.4,IF("2-Bike"=D2097,J2097*112,IF("3-Run"=D2097,J2097*26.2,0)))</f>
        <v>0.97487373737373728</v>
      </c>
      <c r="R2097" s="151">
        <f>Q2097/2</f>
        <v>0.48743686868686864</v>
      </c>
      <c r="S2097" s="53">
        <f>J2097*26.2</f>
        <v>0.22805082070707069</v>
      </c>
      <c r="T2097" s="53">
        <f>(J2097+0.0013889)*26.2</f>
        <v>0.26444000070707069</v>
      </c>
      <c r="U2097" s="53">
        <f>S2097/2</f>
        <v>0.11402541035353535</v>
      </c>
      <c r="V2097" s="53">
        <f>T2097/2</f>
        <v>0.13222000035353534</v>
      </c>
      <c r="W2097" s="50">
        <f>RANK(J2097,J:J,1)</f>
        <v>2708</v>
      </c>
      <c r="X2097" s="50">
        <f>YEAR(B2097)</f>
        <v>2013</v>
      </c>
      <c r="Y2097" s="50">
        <f>MONTH(B2097)</f>
        <v>8</v>
      </c>
      <c r="Z2097" s="56">
        <f>X2097*100+Y2097</f>
        <v>201308</v>
      </c>
      <c r="AA2097" s="56">
        <f>WEEKNUM(B2097,1)</f>
        <v>32</v>
      </c>
      <c r="AB2097" s="58">
        <f>IF(ISBLANK(B2097)," ",MAX(B2097-B2096-1,0))</f>
        <v>2</v>
      </c>
      <c r="AC2097" s="56">
        <f>DAY(B2097)</f>
        <v>10</v>
      </c>
      <c r="AD2097" s="53">
        <f>U2097+V2097</f>
        <v>0.24624541070707068</v>
      </c>
      <c r="AE2097" s="56">
        <f>IF("1-Swim"=D2097,E2097*46.7,IF("2-Bike"=D2097,E2097,IF("3-Run"=D2097,E2097*4.27,0)))</f>
        <v>4.4000000000000004</v>
      </c>
    </row>
    <row r="2098" spans="1:31" x14ac:dyDescent="0.25">
      <c r="A2098" s="50">
        <v>2097</v>
      </c>
      <c r="B2098" s="51">
        <v>41498</v>
      </c>
      <c r="C2098" s="75">
        <f>B2098</f>
        <v>41498</v>
      </c>
      <c r="D2098" s="50" t="s">
        <v>1223</v>
      </c>
      <c r="E2098" s="50">
        <v>3.1</v>
      </c>
      <c r="F2098" s="50">
        <v>0</v>
      </c>
      <c r="G2098" s="50">
        <v>37</v>
      </c>
      <c r="H2098" s="50">
        <v>37</v>
      </c>
      <c r="I2098" s="53">
        <f>IF(E2098&gt;0,TIME(F2098,G2098,H2098),"")</f>
        <v>2.6122685185185183E-2</v>
      </c>
      <c r="J2098" s="54">
        <f>IF(E2098&gt;0,TIME(F2098,G2098,H2098)/E2098,"")</f>
        <v>8.4266726403823163E-3</v>
      </c>
      <c r="K2098" s="50" t="s">
        <v>1063</v>
      </c>
      <c r="L2098" s="50" t="s">
        <v>927</v>
      </c>
      <c r="M2098" s="55">
        <f>IF(D2098&gt;0,0.0416666666666667/J2098,"")</f>
        <v>4.9446167478954415</v>
      </c>
      <c r="N2098" s="50">
        <v>0</v>
      </c>
      <c r="O2098" s="50" t="s">
        <v>184</v>
      </c>
      <c r="Q2098" s="151">
        <f>IF("1-Swim"=D2098,J2098*2.4,IF("2-Bike"=D2098,J2098*112,IF("3-Run"=D2098,J2098*26.2,0)))</f>
        <v>0.22077882317801667</v>
      </c>
      <c r="R2098" s="151">
        <f>Q2098/2</f>
        <v>0.11038941158900833</v>
      </c>
      <c r="S2098" s="53">
        <f>J2098*26.2</f>
        <v>0.22077882317801667</v>
      </c>
      <c r="T2098" s="53">
        <f>(J2098+0.0013889)*26.2</f>
        <v>0.25716800317801669</v>
      </c>
      <c r="U2098" s="53">
        <f>S2098/2</f>
        <v>0.11038941158900833</v>
      </c>
      <c r="V2098" s="53">
        <f>T2098/2</f>
        <v>0.12858400158900835</v>
      </c>
      <c r="W2098" s="50">
        <f>RANK(J2098,J:J,1)</f>
        <v>2640</v>
      </c>
      <c r="X2098" s="50">
        <f>YEAR(B2098)</f>
        <v>2013</v>
      </c>
      <c r="Y2098" s="50">
        <f>MONTH(B2098)</f>
        <v>8</v>
      </c>
      <c r="Z2098" s="56">
        <f>X2098*100+Y2098</f>
        <v>201308</v>
      </c>
      <c r="AA2098" s="56">
        <f>WEEKNUM(B2098,1)</f>
        <v>33</v>
      </c>
      <c r="AB2098" s="58">
        <f>IF(ISBLANK(B2098)," ",MAX(B2098-B2097-1,0))</f>
        <v>1</v>
      </c>
      <c r="AC2098" s="56">
        <f>DAY(B2098)</f>
        <v>12</v>
      </c>
      <c r="AD2098" s="53">
        <f>U2098+V2098</f>
        <v>0.23897341317801668</v>
      </c>
      <c r="AE2098" s="56">
        <f>IF("1-Swim"=D2098,E2098*46.7,IF("2-Bike"=D2098,E2098,IF("3-Run"=D2098,E2098*4.27,0)))</f>
        <v>13.236999999999998</v>
      </c>
    </row>
    <row r="2099" spans="1:31" x14ac:dyDescent="0.25">
      <c r="A2099" s="50">
        <v>2098</v>
      </c>
      <c r="B2099" s="51">
        <v>41505</v>
      </c>
      <c r="C2099" s="75">
        <f>B2099</f>
        <v>41505</v>
      </c>
      <c r="D2099" s="50" t="s">
        <v>1223</v>
      </c>
      <c r="E2099" s="50">
        <v>5</v>
      </c>
      <c r="F2099" s="50">
        <v>1</v>
      </c>
      <c r="G2099" s="50">
        <v>6</v>
      </c>
      <c r="H2099" s="50">
        <v>10</v>
      </c>
      <c r="I2099" s="53">
        <f>IF(E2099&gt;0,TIME(F2099,G2099,H2099),"")</f>
        <v>4.594907407407408E-2</v>
      </c>
      <c r="J2099" s="54">
        <f>IF(E2099&gt;0,TIME(F2099,G2099,H2099)/E2099,"")</f>
        <v>9.1898148148148156E-3</v>
      </c>
      <c r="K2099" s="50" t="s">
        <v>1143</v>
      </c>
      <c r="L2099" s="50" t="s">
        <v>186</v>
      </c>
      <c r="M2099" s="55">
        <f>IF(D2099&gt;0,0.0416666666666667/J2099,"")</f>
        <v>4.5340050377833787</v>
      </c>
      <c r="N2099" s="50">
        <v>0</v>
      </c>
      <c r="O2099" s="50" t="s">
        <v>228</v>
      </c>
      <c r="Q2099" s="151">
        <f>IF("1-Swim"=D2099,J2099*2.4,IF("2-Bike"=D2099,J2099*112,IF("3-Run"=D2099,J2099*26.2,0)))</f>
        <v>0.24077314814814815</v>
      </c>
      <c r="R2099" s="151">
        <f>Q2099/2</f>
        <v>0.12038657407407408</v>
      </c>
      <c r="S2099" s="53">
        <f>J2099*26.2</f>
        <v>0.24077314814814815</v>
      </c>
      <c r="T2099" s="53">
        <f>(J2099+0.0013889)*26.2</f>
        <v>0.27716232814814817</v>
      </c>
      <c r="U2099" s="53">
        <f>S2099/2</f>
        <v>0.12038657407407408</v>
      </c>
      <c r="V2099" s="53">
        <f>T2099/2</f>
        <v>0.13858116407407409</v>
      </c>
      <c r="W2099" s="50">
        <f>RANK(J2099,J:J,1)</f>
        <v>2785</v>
      </c>
      <c r="X2099" s="50">
        <f>YEAR(B2099)</f>
        <v>2013</v>
      </c>
      <c r="Y2099" s="50">
        <f>MONTH(B2099)</f>
        <v>8</v>
      </c>
      <c r="Z2099" s="56">
        <f>X2099*100+Y2099</f>
        <v>201308</v>
      </c>
      <c r="AA2099" s="56">
        <f>WEEKNUM(B2099,1)</f>
        <v>34</v>
      </c>
      <c r="AB2099" s="58">
        <f>IF(ISBLANK(B2099)," ",MAX(B2099-B2098-1,0))</f>
        <v>6</v>
      </c>
      <c r="AC2099" s="56">
        <f>DAY(B2099)</f>
        <v>19</v>
      </c>
      <c r="AD2099" s="53">
        <f>U2099+V2099</f>
        <v>0.25896773814814816</v>
      </c>
      <c r="AE2099" s="56">
        <f>IF("1-Swim"=D2099,E2099*46.7,IF("2-Bike"=D2099,E2099,IF("3-Run"=D2099,E2099*4.27,0)))</f>
        <v>21.349999999999998</v>
      </c>
    </row>
    <row r="2100" spans="1:31" x14ac:dyDescent="0.25">
      <c r="A2100" s="50">
        <v>2099</v>
      </c>
      <c r="B2100" s="51">
        <v>41506</v>
      </c>
      <c r="C2100" s="75">
        <f>B2100</f>
        <v>41506</v>
      </c>
      <c r="D2100" s="50" t="s">
        <v>1224</v>
      </c>
      <c r="E2100" s="50">
        <v>6</v>
      </c>
      <c r="F2100" s="50">
        <v>0</v>
      </c>
      <c r="G2100" s="50">
        <v>59</v>
      </c>
      <c r="H2100" s="50">
        <v>59</v>
      </c>
      <c r="I2100" s="53">
        <f>IF(E2100&gt;0,TIME(F2100,G2100,H2100),"")</f>
        <v>4.1655092592592598E-2</v>
      </c>
      <c r="J2100" s="54">
        <f>IF(E2100&gt;0,TIME(F2100,G2100,H2100)/E2100,"")</f>
        <v>6.9425154320987663E-3</v>
      </c>
      <c r="K2100" s="50" t="s">
        <v>809</v>
      </c>
      <c r="L2100" s="50" t="s">
        <v>186</v>
      </c>
      <c r="M2100" s="55">
        <f>IF(D2100&gt;0,0.0416666666666667/J2100,"")</f>
        <v>6.0016671297582702</v>
      </c>
      <c r="N2100" s="50">
        <v>0</v>
      </c>
      <c r="O2100" s="50" t="s">
        <v>228</v>
      </c>
      <c r="Q2100" s="151">
        <f>IF("1-Swim"=D2100,J2100*2.4,IF("2-Bike"=D2100,J2100*112,IF("3-Run"=D2100,J2100*26.2,0)))</f>
        <v>0.77756172839506177</v>
      </c>
      <c r="R2100" s="151">
        <f>Q2100/2</f>
        <v>0.38878086419753088</v>
      </c>
      <c r="S2100" s="53">
        <f>J2100*26.2</f>
        <v>0.18189390432098768</v>
      </c>
      <c r="T2100" s="53">
        <f>(J2100+0.0013889)*26.2</f>
        <v>0.21828308432098767</v>
      </c>
      <c r="U2100" s="53">
        <f>S2100/2</f>
        <v>9.0946952160493838E-2</v>
      </c>
      <c r="V2100" s="53">
        <f>T2100/2</f>
        <v>0.10914154216049383</v>
      </c>
      <c r="W2100" s="50">
        <f>RANK(J2100,J:J,1)</f>
        <v>1478</v>
      </c>
      <c r="X2100" s="50">
        <f>YEAR(B2100)</f>
        <v>2013</v>
      </c>
      <c r="Y2100" s="50">
        <f>MONTH(B2100)</f>
        <v>8</v>
      </c>
      <c r="Z2100" s="56">
        <f>X2100*100+Y2100</f>
        <v>201308</v>
      </c>
      <c r="AA2100" s="56">
        <f>WEEKNUM(B2100,1)</f>
        <v>34</v>
      </c>
      <c r="AB2100" s="58">
        <f>IF(ISBLANK(B2100)," ",MAX(B2100-B2099-1,0))</f>
        <v>0</v>
      </c>
      <c r="AC2100" s="56">
        <f>DAY(B2100)</f>
        <v>20</v>
      </c>
      <c r="AD2100" s="53">
        <f>U2100+V2100</f>
        <v>0.20008849432098769</v>
      </c>
      <c r="AE2100" s="56">
        <f>IF("1-Swim"=D2100,E2100*46.7,IF("2-Bike"=D2100,E2100,IF("3-Run"=D2100,E2100*4.27,0)))</f>
        <v>6</v>
      </c>
    </row>
    <row r="2101" spans="1:31" x14ac:dyDescent="0.25">
      <c r="A2101" s="50">
        <v>2100</v>
      </c>
      <c r="B2101" s="51">
        <v>41507</v>
      </c>
      <c r="C2101" s="75">
        <f>B2101</f>
        <v>41507</v>
      </c>
      <c r="D2101" s="50" t="s">
        <v>1223</v>
      </c>
      <c r="E2101" s="50">
        <v>3.3</v>
      </c>
      <c r="F2101" s="50">
        <v>0</v>
      </c>
      <c r="G2101" s="50">
        <v>42</v>
      </c>
      <c r="H2101" s="50">
        <v>55</v>
      </c>
      <c r="I2101" s="53">
        <f>IF(E2101&gt;0,TIME(F2101,G2101,H2101),"")</f>
        <v>2.9803240740740741E-2</v>
      </c>
      <c r="J2101" s="54">
        <f>IF(E2101&gt;0,TIME(F2101,G2101,H2101)/E2101,"")</f>
        <v>9.0312850729517401E-3</v>
      </c>
      <c r="K2101" s="50" t="s">
        <v>1143</v>
      </c>
      <c r="L2101" s="50" t="s">
        <v>186</v>
      </c>
      <c r="M2101" s="55">
        <f>IF(D2101&gt;0,0.0416666666666667/J2101,"")</f>
        <v>4.6135922330097117</v>
      </c>
      <c r="N2101" s="50">
        <v>0</v>
      </c>
      <c r="O2101" s="50" t="s">
        <v>228</v>
      </c>
      <c r="Q2101" s="151">
        <f>IF("1-Swim"=D2101,J2101*2.4,IF("2-Bike"=D2101,J2101*112,IF("3-Run"=D2101,J2101*26.2,0)))</f>
        <v>0.2366196689113356</v>
      </c>
      <c r="R2101" s="151">
        <f>Q2101/2</f>
        <v>0.1183098344556678</v>
      </c>
      <c r="S2101" s="53">
        <f>J2101*26.2</f>
        <v>0.2366196689113356</v>
      </c>
      <c r="T2101" s="53">
        <f>(J2101+0.0013889)*26.2</f>
        <v>0.27300884891133559</v>
      </c>
      <c r="U2101" s="53">
        <f>S2101/2</f>
        <v>0.1183098344556678</v>
      </c>
      <c r="V2101" s="53">
        <f>T2101/2</f>
        <v>0.13650442445566779</v>
      </c>
      <c r="W2101" s="50">
        <f>RANK(J2101,J:J,1)</f>
        <v>2767</v>
      </c>
      <c r="X2101" s="50">
        <f>YEAR(B2101)</f>
        <v>2013</v>
      </c>
      <c r="Y2101" s="50">
        <f>MONTH(B2101)</f>
        <v>8</v>
      </c>
      <c r="Z2101" s="56">
        <f>X2101*100+Y2101</f>
        <v>201308</v>
      </c>
      <c r="AA2101" s="56">
        <f>WEEKNUM(B2101,1)</f>
        <v>34</v>
      </c>
      <c r="AB2101" s="58">
        <f>IF(ISBLANK(B2101)," ",MAX(B2101-B2100-1,0))</f>
        <v>0</v>
      </c>
      <c r="AC2101" s="56">
        <f>DAY(B2101)</f>
        <v>21</v>
      </c>
      <c r="AD2101" s="53">
        <f>U2101+V2101</f>
        <v>0.25481425891133558</v>
      </c>
      <c r="AE2101" s="56">
        <f>IF("1-Swim"=D2101,E2101*46.7,IF("2-Bike"=D2101,E2101,IF("3-Run"=D2101,E2101*4.27,0)))</f>
        <v>14.090999999999998</v>
      </c>
    </row>
    <row r="2102" spans="1:31" ht="15.75" x14ac:dyDescent="0.3">
      <c r="A2102" s="50">
        <v>2101</v>
      </c>
      <c r="B2102" s="51">
        <v>41511</v>
      </c>
      <c r="C2102" s="75">
        <f>B2102</f>
        <v>41511</v>
      </c>
      <c r="D2102" s="50" t="s">
        <v>1223</v>
      </c>
      <c r="E2102" s="50">
        <v>7.5</v>
      </c>
      <c r="F2102" s="50">
        <v>1</v>
      </c>
      <c r="G2102" s="50">
        <v>22</v>
      </c>
      <c r="H2102" s="50">
        <v>44</v>
      </c>
      <c r="I2102" s="53">
        <f>IF(E2102&gt;0,TIME(F2102,G2102,H2102),"")</f>
        <v>5.7453703703703701E-2</v>
      </c>
      <c r="J2102" s="54">
        <f>IF(E2102&gt;0,TIME(F2102,G2102,H2102)/E2102,"")</f>
        <v>7.6604938271604937E-3</v>
      </c>
      <c r="K2102" s="50" t="s">
        <v>1143</v>
      </c>
      <c r="L2102" s="50" t="s">
        <v>35</v>
      </c>
      <c r="M2102" s="55">
        <f>IF(D2102&gt;0,0.0416666666666667/J2102,"")</f>
        <v>5.4391619661563295</v>
      </c>
      <c r="N2102" s="50">
        <v>0</v>
      </c>
      <c r="O2102" s="50" t="s">
        <v>255</v>
      </c>
      <c r="P2102" s="146" t="s">
        <v>1265</v>
      </c>
      <c r="Q2102" s="151">
        <f>IF("1-Swim"=D2102,J2102*2.4,IF("2-Bike"=D2102,J2102*112,IF("3-Run"=D2102,J2102*26.2,0)))</f>
        <v>0.20070493827160493</v>
      </c>
      <c r="R2102" s="151">
        <f>Q2102/2</f>
        <v>0.10035246913580247</v>
      </c>
      <c r="S2102" s="53">
        <f>J2102*26.2</f>
        <v>0.20070493827160493</v>
      </c>
      <c r="T2102" s="53">
        <f>(J2102+0.0013889)*26.2</f>
        <v>0.23709411827160493</v>
      </c>
      <c r="U2102" s="53">
        <f>S2102/2</f>
        <v>0.10035246913580247</v>
      </c>
      <c r="V2102" s="53">
        <f>T2102/2</f>
        <v>0.11854705913580246</v>
      </c>
      <c r="W2102" s="50">
        <f>RANK(J2102,J:J,1)</f>
        <v>2199</v>
      </c>
      <c r="X2102" s="50">
        <f>YEAR(B2102)</f>
        <v>2013</v>
      </c>
      <c r="Y2102" s="50">
        <f>MONTH(B2102)</f>
        <v>8</v>
      </c>
      <c r="Z2102" s="56">
        <f>X2102*100+Y2102</f>
        <v>201308</v>
      </c>
      <c r="AA2102" s="56">
        <f>WEEKNUM(B2102,1)</f>
        <v>35</v>
      </c>
      <c r="AB2102" s="58">
        <f>IF(ISBLANK(B2102)," ",MAX(B2102-B2101-1,0))</f>
        <v>3</v>
      </c>
      <c r="AC2102" s="56">
        <f>DAY(B2102)</f>
        <v>25</v>
      </c>
      <c r="AD2102" s="53">
        <f>U2102+V2102</f>
        <v>0.21889952827160492</v>
      </c>
      <c r="AE2102" s="56">
        <f>IF("1-Swim"=D2102,E2102*46.7,IF("2-Bike"=D2102,E2102,IF("3-Run"=D2102,E2102*4.27,0)))</f>
        <v>32.024999999999999</v>
      </c>
    </row>
    <row r="2103" spans="1:31" x14ac:dyDescent="0.25">
      <c r="A2103" s="50">
        <v>2102</v>
      </c>
      <c r="B2103" s="51">
        <v>41512</v>
      </c>
      <c r="C2103" s="75">
        <f>B2103</f>
        <v>41512</v>
      </c>
      <c r="D2103" s="50" t="s">
        <v>1223</v>
      </c>
      <c r="E2103" s="50">
        <v>2</v>
      </c>
      <c r="F2103" s="50">
        <v>0</v>
      </c>
      <c r="G2103" s="50">
        <v>19</v>
      </c>
      <c r="H2103" s="50">
        <v>20</v>
      </c>
      <c r="I2103" s="53">
        <f>IF(E2103&gt;0,TIME(F2103,G2103,H2103),"")</f>
        <v>1.3425925925925924E-2</v>
      </c>
      <c r="J2103" s="54">
        <f>IF(E2103&gt;0,TIME(F2103,G2103,H2103)/E2103,"")</f>
        <v>6.7129629629629622E-3</v>
      </c>
      <c r="K2103" s="50" t="s">
        <v>1266</v>
      </c>
      <c r="L2103" s="50" t="s">
        <v>17</v>
      </c>
      <c r="M2103" s="55">
        <f>IF(D2103&gt;0,0.0416666666666667/J2103,"")</f>
        <v>6.2068965517241432</v>
      </c>
      <c r="N2103" s="50">
        <v>0</v>
      </c>
      <c r="O2103" s="50" t="s">
        <v>253</v>
      </c>
      <c r="Q2103" s="151">
        <f>IF("1-Swim"=D2103,J2103*2.4,IF("2-Bike"=D2103,J2103*112,IF("3-Run"=D2103,J2103*26.2,0)))</f>
        <v>0.17587962962962961</v>
      </c>
      <c r="R2103" s="151">
        <f>Q2103/2</f>
        <v>8.7939814814814804E-2</v>
      </c>
      <c r="S2103" s="53">
        <f>J2103*26.2</f>
        <v>0.17587962962962961</v>
      </c>
      <c r="T2103" s="53">
        <f>(J2103+0.0013889)*26.2</f>
        <v>0.2122688096296296</v>
      </c>
      <c r="U2103" s="53">
        <f>S2103/2</f>
        <v>8.7939814814814804E-2</v>
      </c>
      <c r="V2103" s="53">
        <f>T2103/2</f>
        <v>0.1061344048148148</v>
      </c>
      <c r="W2103" s="50">
        <f>RANK(J2103,J:J,1)</f>
        <v>1198</v>
      </c>
      <c r="X2103" s="50">
        <f>YEAR(B2103)</f>
        <v>2013</v>
      </c>
      <c r="Y2103" s="50">
        <f>MONTH(B2103)</f>
        <v>8</v>
      </c>
      <c r="Z2103" s="56">
        <f>X2103*100+Y2103</f>
        <v>201308</v>
      </c>
      <c r="AA2103" s="56">
        <f>WEEKNUM(B2103,1)</f>
        <v>35</v>
      </c>
      <c r="AB2103" s="58">
        <f>IF(ISBLANK(B2103)," ",MAX(B2103-B2102-1,0))</f>
        <v>0</v>
      </c>
      <c r="AC2103" s="56">
        <f>DAY(B2103)</f>
        <v>26</v>
      </c>
      <c r="AD2103" s="53">
        <f>U2103+V2103</f>
        <v>0.19407421962962962</v>
      </c>
      <c r="AE2103" s="56">
        <f>IF("1-Swim"=D2103,E2103*46.7,IF("2-Bike"=D2103,E2103,IF("3-Run"=D2103,E2103*4.27,0)))</f>
        <v>8.5399999999999991</v>
      </c>
    </row>
    <row r="2104" spans="1:31" x14ac:dyDescent="0.25">
      <c r="A2104" s="50">
        <v>2103</v>
      </c>
      <c r="B2104" s="51">
        <v>41518</v>
      </c>
      <c r="C2104" s="75">
        <f>B2104</f>
        <v>41518</v>
      </c>
      <c r="D2104" s="50" t="s">
        <v>1225</v>
      </c>
      <c r="E2104" s="50">
        <v>0.6</v>
      </c>
      <c r="F2104" s="50">
        <v>0</v>
      </c>
      <c r="G2104" s="50">
        <v>19</v>
      </c>
      <c r="H2104" s="50">
        <v>8</v>
      </c>
      <c r="I2104" s="53">
        <f>IF(E2104&gt;0,TIME(F2104,G2104,H2104),"")</f>
        <v>1.3287037037037036E-2</v>
      </c>
      <c r="J2104" s="54">
        <f>IF(E2104&gt;0,TIME(F2104,G2104,H2104)/E2104,"")</f>
        <v>2.214506172839506E-2</v>
      </c>
      <c r="K2104" s="50" t="s">
        <v>949</v>
      </c>
      <c r="L2104" s="50" t="s">
        <v>1271</v>
      </c>
      <c r="M2104" s="55">
        <f>IF(D2104&gt;0,0.0416666666666667/J2104,"")</f>
        <v>1.8815331010452978</v>
      </c>
      <c r="N2104" s="50">
        <v>0</v>
      </c>
      <c r="O2104" s="50" t="s">
        <v>255</v>
      </c>
      <c r="Q2104" s="151">
        <f>IF("1-Swim"=D2104,J2104*2.4,IF("2-Bike"=D2104,J2104*112,IF("3-Run"=D2104,J2104*26.2,0)))</f>
        <v>5.3148148148148146E-2</v>
      </c>
      <c r="R2104" s="151">
        <f>Q2104/2</f>
        <v>2.6574074074074073E-2</v>
      </c>
      <c r="S2104" s="53">
        <f>J2104*26.2</f>
        <v>0.58020061728395056</v>
      </c>
      <c r="T2104" s="53">
        <f>(J2104+0.0013889)*26.2</f>
        <v>0.61658979728395047</v>
      </c>
      <c r="U2104" s="53">
        <f>S2104/2</f>
        <v>0.29010030864197528</v>
      </c>
      <c r="V2104" s="53">
        <f>T2104/2</f>
        <v>0.30829489864197523</v>
      </c>
      <c r="W2104" s="50">
        <f>RANK(J2104,J:J,1)</f>
        <v>3049</v>
      </c>
      <c r="X2104" s="50">
        <f>YEAR(B2104)</f>
        <v>2013</v>
      </c>
      <c r="Y2104" s="50">
        <f>MONTH(B2104)</f>
        <v>9</v>
      </c>
      <c r="Z2104" s="56">
        <f>X2104*100+Y2104</f>
        <v>201309</v>
      </c>
      <c r="AA2104" s="56">
        <f>WEEKNUM(B2104,1)</f>
        <v>36</v>
      </c>
      <c r="AB2104" s="58">
        <f>IF(ISBLANK(B2104)," ",MAX(B2104-B2103-1,0))</f>
        <v>5</v>
      </c>
      <c r="AC2104" s="56">
        <f>DAY(B2104)</f>
        <v>1</v>
      </c>
      <c r="AD2104" s="53">
        <f>U2104+V2104</f>
        <v>0.59839520728395046</v>
      </c>
      <c r="AE2104" s="56">
        <f>IF("1-Swim"=D2104,E2104*46.7,IF("2-Bike"=D2104,E2104,IF("3-Run"=D2104,E2104*4.27,0)))</f>
        <v>28.02</v>
      </c>
    </row>
    <row r="2105" spans="1:31" x14ac:dyDescent="0.25">
      <c r="A2105" s="50">
        <v>2104</v>
      </c>
      <c r="B2105" s="51">
        <v>41520</v>
      </c>
      <c r="C2105" s="75">
        <f>B2105</f>
        <v>41520</v>
      </c>
      <c r="D2105" s="50" t="s">
        <v>1223</v>
      </c>
      <c r="E2105" s="50">
        <v>2.1</v>
      </c>
      <c r="F2105" s="50">
        <v>0</v>
      </c>
      <c r="G2105" s="50">
        <v>20</v>
      </c>
      <c r="H2105" s="50">
        <v>0</v>
      </c>
      <c r="I2105" s="53">
        <f>IF(E2105&gt;0,TIME(F2105,G2105,H2105),"")</f>
        <v>1.3888888888888888E-2</v>
      </c>
      <c r="J2105" s="54">
        <f>IF(E2105&gt;0,TIME(F2105,G2105,H2105)/E2105,"")</f>
        <v>6.6137566137566134E-3</v>
      </c>
      <c r="K2105" s="50" t="s">
        <v>1063</v>
      </c>
      <c r="L2105" s="50" t="s">
        <v>17</v>
      </c>
      <c r="M2105" s="55">
        <f>IF(D2105&gt;0,0.0416666666666667/J2105,"")</f>
        <v>6.3000000000000052</v>
      </c>
      <c r="N2105" s="50">
        <v>0</v>
      </c>
      <c r="O2105" s="50" t="s">
        <v>253</v>
      </c>
      <c r="Q2105" s="151">
        <f>IF("1-Swim"=D2105,J2105*2.4,IF("2-Bike"=D2105,J2105*112,IF("3-Run"=D2105,J2105*26.2,0)))</f>
        <v>0.17328042328042326</v>
      </c>
      <c r="R2105" s="151">
        <f>Q2105/2</f>
        <v>8.6640211640211628E-2</v>
      </c>
      <c r="S2105" s="53">
        <f>J2105*26.2</f>
        <v>0.17328042328042326</v>
      </c>
      <c r="T2105" s="53">
        <f>(J2105+0.0013889)*26.2</f>
        <v>0.20966960328042328</v>
      </c>
      <c r="U2105" s="53">
        <f>S2105/2</f>
        <v>8.6640211640211628E-2</v>
      </c>
      <c r="V2105" s="53">
        <f>T2105/2</f>
        <v>0.10483480164021164</v>
      </c>
      <c r="W2105" s="50">
        <f>RANK(J2105,J:J,1)</f>
        <v>1107</v>
      </c>
      <c r="X2105" s="50">
        <f>YEAR(B2105)</f>
        <v>2013</v>
      </c>
      <c r="Y2105" s="50">
        <f>MONTH(B2105)</f>
        <v>9</v>
      </c>
      <c r="Z2105" s="56">
        <f>X2105*100+Y2105</f>
        <v>201309</v>
      </c>
      <c r="AA2105" s="56">
        <f>WEEKNUM(B2105,1)</f>
        <v>36</v>
      </c>
      <c r="AB2105" s="58">
        <f>IF(ISBLANK(B2105)," ",MAX(B2105-B2104-1,0))</f>
        <v>1</v>
      </c>
      <c r="AC2105" s="56">
        <f>DAY(B2105)</f>
        <v>3</v>
      </c>
      <c r="AD2105" s="53">
        <f>U2105+V2105</f>
        <v>0.19147501328042327</v>
      </c>
      <c r="AE2105" s="56">
        <f>IF("1-Swim"=D2105,E2105*46.7,IF("2-Bike"=D2105,E2105,IF("3-Run"=D2105,E2105*4.27,0)))</f>
        <v>8.9669999999999987</v>
      </c>
    </row>
    <row r="2106" spans="1:31" ht="15.75" x14ac:dyDescent="0.3">
      <c r="A2106" s="50">
        <v>2105</v>
      </c>
      <c r="B2106" s="51">
        <v>41522</v>
      </c>
      <c r="C2106" s="75">
        <f>B2106</f>
        <v>41522</v>
      </c>
      <c r="D2106" s="50" t="s">
        <v>1223</v>
      </c>
      <c r="E2106" s="50">
        <v>3.1</v>
      </c>
      <c r="F2106" s="50">
        <v>0</v>
      </c>
      <c r="G2106" s="50">
        <v>27</v>
      </c>
      <c r="H2106" s="50">
        <v>58</v>
      </c>
      <c r="I2106" s="53">
        <f>IF(E2106&gt;0,TIME(F2106,G2106,H2106),"")</f>
        <v>1.9421296296296294E-2</v>
      </c>
      <c r="J2106" s="54">
        <f>IF(E2106&gt;0,TIME(F2106,G2106,H2106)/E2106,"")</f>
        <v>6.2649342891278369E-3</v>
      </c>
      <c r="K2106" s="50" t="s">
        <v>1267</v>
      </c>
      <c r="L2106" s="50" t="s">
        <v>927</v>
      </c>
      <c r="M2106" s="55">
        <f>IF(D2106&gt;0,0.0416666666666667/J2106,"")</f>
        <v>6.6507747318236055</v>
      </c>
      <c r="N2106" s="50">
        <v>158</v>
      </c>
      <c r="O2106" s="50" t="s">
        <v>184</v>
      </c>
      <c r="P2106" s="146" t="s">
        <v>1268</v>
      </c>
      <c r="Q2106" s="151">
        <f>IF("1-Swim"=D2106,J2106*2.4,IF("2-Bike"=D2106,J2106*112,IF("3-Run"=D2106,J2106*26.2,0)))</f>
        <v>0.16414127837514933</v>
      </c>
      <c r="R2106" s="151">
        <f>Q2106/2</f>
        <v>8.2070639187574665E-2</v>
      </c>
      <c r="S2106" s="53">
        <f>J2106*26.2</f>
        <v>0.16414127837514933</v>
      </c>
      <c r="T2106" s="53">
        <f>(J2106+0.0013889)*26.2</f>
        <v>0.20053045837514932</v>
      </c>
      <c r="U2106" s="53">
        <f>S2106/2</f>
        <v>8.2070639187574665E-2</v>
      </c>
      <c r="V2106" s="53">
        <f>T2106/2</f>
        <v>0.10026522918757466</v>
      </c>
      <c r="W2106" s="50">
        <f>RANK(J2106,J:J,1)</f>
        <v>878</v>
      </c>
      <c r="X2106" s="50">
        <f>YEAR(B2106)</f>
        <v>2013</v>
      </c>
      <c r="Y2106" s="50">
        <f>MONTH(B2106)</f>
        <v>9</v>
      </c>
      <c r="Z2106" s="56">
        <f>X2106*100+Y2106</f>
        <v>201309</v>
      </c>
      <c r="AA2106" s="56">
        <f>WEEKNUM(B2106,1)</f>
        <v>36</v>
      </c>
      <c r="AB2106" s="58">
        <f>IF(ISBLANK(B2106)," ",MAX(B2106-B2105-1,0))</f>
        <v>1</v>
      </c>
      <c r="AC2106" s="56">
        <f>DAY(B2106)</f>
        <v>5</v>
      </c>
      <c r="AD2106" s="53">
        <f>U2106+V2106</f>
        <v>0.18233586837514931</v>
      </c>
      <c r="AE2106" s="56">
        <f>IF("1-Swim"=D2106,E2106*46.7,IF("2-Bike"=D2106,E2106,IF("3-Run"=D2106,E2106*4.27,0)))</f>
        <v>13.236999999999998</v>
      </c>
    </row>
    <row r="2107" spans="1:31" ht="15.75" x14ac:dyDescent="0.3">
      <c r="A2107" s="50">
        <v>2106</v>
      </c>
      <c r="B2107" s="51">
        <v>41523</v>
      </c>
      <c r="C2107" s="75">
        <f>B2107</f>
        <v>41523</v>
      </c>
      <c r="D2107" s="50" t="s">
        <v>1223</v>
      </c>
      <c r="E2107" s="50">
        <v>5.0999999999999996</v>
      </c>
      <c r="F2107" s="50">
        <v>0</v>
      </c>
      <c r="G2107" s="50">
        <v>49</v>
      </c>
      <c r="H2107" s="50">
        <v>21</v>
      </c>
      <c r="I2107" s="53">
        <f>IF(E2107&gt;0,TIME(F2107,G2107,H2107),"")</f>
        <v>3.4270833333333334E-2</v>
      </c>
      <c r="J2107" s="54">
        <f>IF(E2107&gt;0,TIME(F2107,G2107,H2107)/E2107,"")</f>
        <v>6.7197712418300658E-3</v>
      </c>
      <c r="K2107" s="50" t="s">
        <v>1267</v>
      </c>
      <c r="L2107" s="50" t="s">
        <v>1078</v>
      </c>
      <c r="M2107" s="55">
        <f>IF(D2107&gt;0,0.0416666666666667/J2107,"")</f>
        <v>6.2006079027355669</v>
      </c>
      <c r="N2107" s="50">
        <v>155</v>
      </c>
      <c r="O2107" s="50" t="s">
        <v>255</v>
      </c>
      <c r="P2107" s="146" t="s">
        <v>1269</v>
      </c>
      <c r="Q2107" s="151">
        <f>IF("1-Swim"=D2107,J2107*2.4,IF("2-Bike"=D2107,J2107*112,IF("3-Run"=D2107,J2107*26.2,0)))</f>
        <v>0.17605800653594772</v>
      </c>
      <c r="R2107" s="151">
        <f>Q2107/2</f>
        <v>8.802900326797386E-2</v>
      </c>
      <c r="S2107" s="53">
        <f>J2107*26.2</f>
        <v>0.17605800653594772</v>
      </c>
      <c r="T2107" s="53">
        <f>(J2107+0.0013889)*26.2</f>
        <v>0.21244718653594771</v>
      </c>
      <c r="U2107" s="53">
        <f>S2107/2</f>
        <v>8.802900326797386E-2</v>
      </c>
      <c r="V2107" s="53">
        <f>T2107/2</f>
        <v>0.10622359326797386</v>
      </c>
      <c r="W2107" s="50">
        <f>RANK(J2107,J:J,1)</f>
        <v>1208</v>
      </c>
      <c r="X2107" s="50">
        <f>YEAR(B2107)</f>
        <v>2013</v>
      </c>
      <c r="Y2107" s="50">
        <f>MONTH(B2107)</f>
        <v>9</v>
      </c>
      <c r="Z2107" s="56">
        <f>X2107*100+Y2107</f>
        <v>201309</v>
      </c>
      <c r="AA2107" s="56">
        <f>WEEKNUM(B2107,1)</f>
        <v>36</v>
      </c>
      <c r="AB2107" s="58">
        <f>IF(ISBLANK(B2107)," ",MAX(B2107-B2106-1,0))</f>
        <v>0</v>
      </c>
      <c r="AC2107" s="56">
        <f>DAY(B2107)</f>
        <v>6</v>
      </c>
      <c r="AD2107" s="53">
        <f>U2107+V2107</f>
        <v>0.19425259653594773</v>
      </c>
      <c r="AE2107" s="56">
        <f>IF("1-Swim"=D2107,E2107*46.7,IF("2-Bike"=D2107,E2107,IF("3-Run"=D2107,E2107*4.27,0)))</f>
        <v>21.776999999999997</v>
      </c>
    </row>
    <row r="2108" spans="1:31" ht="15.75" x14ac:dyDescent="0.3">
      <c r="A2108" s="50">
        <v>2107</v>
      </c>
      <c r="B2108" s="51">
        <v>41525</v>
      </c>
      <c r="C2108" s="75">
        <f>B2108</f>
        <v>41525</v>
      </c>
      <c r="D2108" s="50" t="s">
        <v>1224</v>
      </c>
      <c r="E2108" s="50">
        <v>11.8</v>
      </c>
      <c r="F2108" s="50">
        <v>0</v>
      </c>
      <c r="G2108" s="50">
        <v>54</v>
      </c>
      <c r="H2108" s="50">
        <v>25</v>
      </c>
      <c r="I2108" s="53">
        <f>IF(E2108&gt;0,TIME(F2108,G2108,H2108),"")</f>
        <v>3.7789351851851852E-2</v>
      </c>
      <c r="J2108" s="54">
        <f>IF(E2108&gt;0,TIME(F2108,G2108,H2108)/E2108,"")</f>
        <v>3.2024874450721904E-3</v>
      </c>
      <c r="K2108" s="50" t="s">
        <v>930</v>
      </c>
      <c r="L2108" s="50" t="s">
        <v>315</v>
      </c>
      <c r="M2108" s="55">
        <f>IF(D2108&gt;0,0.0416666666666667/J2108,"")</f>
        <v>13.010719754977041</v>
      </c>
      <c r="N2108" s="50">
        <v>0</v>
      </c>
      <c r="O2108" s="50" t="s">
        <v>291</v>
      </c>
      <c r="P2108" s="146" t="s">
        <v>1270</v>
      </c>
      <c r="Q2108" s="151">
        <f>IF("1-Swim"=D2108,J2108*2.4,IF("2-Bike"=D2108,J2108*112,IF("3-Run"=D2108,J2108*26.2,0)))</f>
        <v>0.35867859384808531</v>
      </c>
      <c r="R2108" s="151">
        <f>Q2108/2</f>
        <v>0.17933929692404266</v>
      </c>
      <c r="S2108" s="53">
        <f>J2108*26.2</f>
        <v>8.390517106089139E-2</v>
      </c>
      <c r="T2108" s="53">
        <f>(J2108+0.0013889)*26.2</f>
        <v>0.1202943510608914</v>
      </c>
      <c r="U2108" s="53">
        <f>S2108/2</f>
        <v>4.1952585530445695E-2</v>
      </c>
      <c r="V2108" s="53">
        <f>T2108/2</f>
        <v>6.0147175530445698E-2</v>
      </c>
      <c r="W2108" s="50">
        <f>RANK(J2108,J:J,1)</f>
        <v>652</v>
      </c>
      <c r="X2108" s="50">
        <f>YEAR(B2108)</f>
        <v>2013</v>
      </c>
      <c r="Y2108" s="50">
        <f>MONTH(B2108)</f>
        <v>9</v>
      </c>
      <c r="Z2108" s="56">
        <f>X2108*100+Y2108</f>
        <v>201309</v>
      </c>
      <c r="AA2108" s="56">
        <f>WEEKNUM(B2108,1)</f>
        <v>37</v>
      </c>
      <c r="AB2108" s="58">
        <f>IF(ISBLANK(B2108)," ",MAX(B2108-B2107-1,0))</f>
        <v>1</v>
      </c>
      <c r="AC2108" s="56">
        <f>DAY(B2108)</f>
        <v>8</v>
      </c>
      <c r="AD2108" s="53">
        <f>U2108+V2108</f>
        <v>0.10209976106089139</v>
      </c>
      <c r="AE2108" s="56">
        <f>IF("1-Swim"=D2108,E2108*46.7,IF("2-Bike"=D2108,E2108,IF("3-Run"=D2108,E2108*4.27,0)))</f>
        <v>11.8</v>
      </c>
    </row>
    <row r="2109" spans="1:31" x14ac:dyDescent="0.25">
      <c r="A2109" s="50">
        <v>2108</v>
      </c>
      <c r="B2109" s="51">
        <v>41527</v>
      </c>
      <c r="C2109" s="75">
        <f>B2109</f>
        <v>41527</v>
      </c>
      <c r="D2109" s="50" t="s">
        <v>1224</v>
      </c>
      <c r="E2109" s="50">
        <v>9.8000000000000007</v>
      </c>
      <c r="F2109" s="50">
        <v>0</v>
      </c>
      <c r="G2109" s="50">
        <v>28</v>
      </c>
      <c r="H2109" s="50">
        <v>12</v>
      </c>
      <c r="I2109" s="53">
        <f>IF(E2109&gt;0,TIME(F2109,G2109,H2109),"")</f>
        <v>1.9583333333333331E-2</v>
      </c>
      <c r="J2109" s="54">
        <f>IF(E2109&gt;0,TIME(F2109,G2109,H2109)/E2109,"")</f>
        <v>1.9982993197278907E-3</v>
      </c>
      <c r="K2109" s="50" t="s">
        <v>921</v>
      </c>
      <c r="L2109" s="50" t="s">
        <v>1132</v>
      </c>
      <c r="M2109" s="55">
        <f>IF(D2109&gt;0,0.0416666666666667/J2109,"")</f>
        <v>20.851063829787254</v>
      </c>
      <c r="N2109" s="50">
        <v>0</v>
      </c>
      <c r="O2109" s="50" t="s">
        <v>253</v>
      </c>
      <c r="Q2109" s="151">
        <f>IF("1-Swim"=D2109,J2109*2.4,IF("2-Bike"=D2109,J2109*112,IF("3-Run"=D2109,J2109*26.2,0)))</f>
        <v>0.22380952380952376</v>
      </c>
      <c r="R2109" s="151">
        <f>Q2109/2</f>
        <v>0.11190476190476188</v>
      </c>
      <c r="S2109" s="53">
        <f>J2109*26.2</f>
        <v>5.2355442176870735E-2</v>
      </c>
      <c r="T2109" s="53">
        <f>(J2109+0.0013889)*26.2</f>
        <v>8.8744622176870722E-2</v>
      </c>
      <c r="U2109" s="53">
        <f>S2109/2</f>
        <v>2.6177721088435368E-2</v>
      </c>
      <c r="V2109" s="53">
        <f>T2109/2</f>
        <v>4.4372311088435361E-2</v>
      </c>
      <c r="W2109" s="50">
        <f>RANK(J2109,J:J,1)</f>
        <v>155</v>
      </c>
      <c r="X2109" s="50">
        <f>YEAR(B2109)</f>
        <v>2013</v>
      </c>
      <c r="Y2109" s="50">
        <f>MONTH(B2109)</f>
        <v>9</v>
      </c>
      <c r="Z2109" s="56">
        <f>X2109*100+Y2109</f>
        <v>201309</v>
      </c>
      <c r="AA2109" s="56">
        <f>WEEKNUM(B2109,1)</f>
        <v>37</v>
      </c>
      <c r="AB2109" s="58">
        <f>IF(ISBLANK(B2109)," ",MAX(B2109-B2108-1,0))</f>
        <v>1</v>
      </c>
      <c r="AC2109" s="56">
        <f>DAY(B2109)</f>
        <v>10</v>
      </c>
      <c r="AD2109" s="53">
        <f>U2109+V2109</f>
        <v>7.0550032176870725E-2</v>
      </c>
      <c r="AE2109" s="56">
        <f>IF("1-Swim"=D2109,E2109*46.7,IF("2-Bike"=D2109,E2109,IF("3-Run"=D2109,E2109*4.27,0)))</f>
        <v>9.8000000000000007</v>
      </c>
    </row>
    <row r="2110" spans="1:31" x14ac:dyDescent="0.25">
      <c r="A2110" s="50">
        <v>2109</v>
      </c>
      <c r="B2110" s="51">
        <v>41532</v>
      </c>
      <c r="C2110" s="75">
        <f>B2110</f>
        <v>41532</v>
      </c>
      <c r="D2110" s="50" t="s">
        <v>1225</v>
      </c>
      <c r="E2110" s="50">
        <v>0.5</v>
      </c>
      <c r="F2110" s="50">
        <v>0</v>
      </c>
      <c r="G2110" s="50">
        <v>15</v>
      </c>
      <c r="H2110" s="50">
        <v>34</v>
      </c>
      <c r="I2110" s="53">
        <f>IF(E2110&gt;0,TIME(F2110,G2110,H2110),"")</f>
        <v>1.0810185185185185E-2</v>
      </c>
      <c r="J2110" s="54">
        <f>IF(E2110&gt;0,TIME(F2110,G2110,H2110)/E2110,"")</f>
        <v>2.162037037037037E-2</v>
      </c>
      <c r="K2110" s="50" t="s">
        <v>988</v>
      </c>
      <c r="L2110" s="50" t="s">
        <v>1272</v>
      </c>
      <c r="M2110" s="55">
        <f>IF(D2110&gt;0,0.0416666666666667/J2110,"")</f>
        <v>1.9271948608137062</v>
      </c>
      <c r="N2110" s="50">
        <v>0</v>
      </c>
      <c r="O2110" s="50" t="s">
        <v>377</v>
      </c>
      <c r="Q2110" s="151">
        <f>IF("1-Swim"=D2110,J2110*2.4,IF("2-Bike"=D2110,J2110*112,IF("3-Run"=D2110,J2110*26.2,0)))</f>
        <v>5.1888888888888887E-2</v>
      </c>
      <c r="R2110" s="151">
        <f>Q2110/2</f>
        <v>2.5944444444444444E-2</v>
      </c>
      <c r="S2110" s="53">
        <f>J2110*26.2</f>
        <v>0.56645370370370363</v>
      </c>
      <c r="T2110" s="53">
        <f>(J2110+0.0013889)*26.2</f>
        <v>0.60284288370370365</v>
      </c>
      <c r="U2110" s="53">
        <f>S2110/2</f>
        <v>0.28322685185185181</v>
      </c>
      <c r="V2110" s="53">
        <f>T2110/2</f>
        <v>0.30142144185185182</v>
      </c>
      <c r="W2110" s="50">
        <f>RANK(J2110,J:J,1)</f>
        <v>3038</v>
      </c>
      <c r="X2110" s="50">
        <f>YEAR(B2110)</f>
        <v>2013</v>
      </c>
      <c r="Y2110" s="50">
        <f>MONTH(B2110)</f>
        <v>9</v>
      </c>
      <c r="Z2110" s="56">
        <f>X2110*100+Y2110</f>
        <v>201309</v>
      </c>
      <c r="AA2110" s="56">
        <f>WEEKNUM(B2110,1)</f>
        <v>38</v>
      </c>
      <c r="AB2110" s="58">
        <f>IF(ISBLANK(B2110)," ",MAX(B2110-B2109-1,0))</f>
        <v>4</v>
      </c>
      <c r="AC2110" s="56">
        <f>DAY(B2110)</f>
        <v>15</v>
      </c>
      <c r="AD2110" s="53">
        <f>U2110+V2110</f>
        <v>0.58464829370370364</v>
      </c>
      <c r="AE2110" s="56">
        <f>IF("1-Swim"=D2110,E2110*46.7,IF("2-Bike"=D2110,E2110,IF("3-Run"=D2110,E2110*4.27,0)))</f>
        <v>23.35</v>
      </c>
    </row>
    <row r="2111" spans="1:31" ht="15.75" x14ac:dyDescent="0.3">
      <c r="A2111" s="50">
        <v>2110</v>
      </c>
      <c r="B2111" s="51">
        <v>41532</v>
      </c>
      <c r="C2111" s="75">
        <f>B2111</f>
        <v>41532</v>
      </c>
      <c r="D2111" s="50" t="s">
        <v>1224</v>
      </c>
      <c r="E2111" s="50">
        <v>14</v>
      </c>
      <c r="F2111" s="50">
        <v>0</v>
      </c>
      <c r="G2111" s="50">
        <v>37</v>
      </c>
      <c r="H2111" s="50">
        <v>46</v>
      </c>
      <c r="I2111" s="53">
        <f>IF(E2111&gt;0,TIME(F2111,G2111,H2111),"")</f>
        <v>2.6226851851851852E-2</v>
      </c>
      <c r="J2111" s="54">
        <f>IF(E2111&gt;0,TIME(F2111,G2111,H2111)/E2111,"")</f>
        <v>1.8733465608465609E-3</v>
      </c>
      <c r="K2111" s="50" t="s">
        <v>930</v>
      </c>
      <c r="L2111" s="50" t="s">
        <v>1273</v>
      </c>
      <c r="M2111" s="55">
        <f>IF(D2111&gt;0,0.0416666666666667/J2111,"")</f>
        <v>22.241835834068858</v>
      </c>
      <c r="N2111" s="50">
        <v>0</v>
      </c>
      <c r="O2111" s="50" t="s">
        <v>255</v>
      </c>
      <c r="P2111" s="146" t="s">
        <v>1275</v>
      </c>
      <c r="Q2111" s="151">
        <f>IF("1-Swim"=D2111,J2111*2.4,IF("2-Bike"=D2111,J2111*112,IF("3-Run"=D2111,J2111*26.2,0)))</f>
        <v>0.20981481481481482</v>
      </c>
      <c r="R2111" s="151">
        <f>Q2111/2</f>
        <v>0.10490740740740741</v>
      </c>
      <c r="S2111" s="53">
        <f>J2111*26.2</f>
        <v>4.9081679894179893E-2</v>
      </c>
      <c r="T2111" s="53">
        <f>(J2111+0.0013889)*26.2</f>
        <v>8.5470859894179893E-2</v>
      </c>
      <c r="U2111" s="53">
        <f>S2111/2</f>
        <v>2.4540839947089946E-2</v>
      </c>
      <c r="V2111" s="53">
        <f>T2111/2</f>
        <v>4.2735429947089947E-2</v>
      </c>
      <c r="W2111" s="50">
        <f>RANK(J2111,J:J,1)</f>
        <v>88</v>
      </c>
      <c r="X2111" s="50">
        <f>YEAR(B2111)</f>
        <v>2013</v>
      </c>
      <c r="Y2111" s="50">
        <f>MONTH(B2111)</f>
        <v>9</v>
      </c>
      <c r="Z2111" s="56">
        <f>X2111*100+Y2111</f>
        <v>201309</v>
      </c>
      <c r="AA2111" s="56">
        <f>WEEKNUM(B2111,1)</f>
        <v>38</v>
      </c>
      <c r="AB2111" s="58">
        <f>IF(ISBLANK(B2111)," ",MAX(B2111-B2110-1,0))</f>
        <v>0</v>
      </c>
      <c r="AC2111" s="56">
        <f>DAY(B2111)</f>
        <v>15</v>
      </c>
      <c r="AD2111" s="53">
        <f>U2111+V2111</f>
        <v>6.7276269894179896E-2</v>
      </c>
      <c r="AE2111" s="56">
        <f>IF("1-Swim"=D2111,E2111*46.7,IF("2-Bike"=D2111,E2111,IF("3-Run"=D2111,E2111*4.27,0)))</f>
        <v>14</v>
      </c>
    </row>
    <row r="2112" spans="1:31" ht="15.75" x14ac:dyDescent="0.3">
      <c r="A2112" s="50">
        <v>2111</v>
      </c>
      <c r="B2112" s="51">
        <v>41532</v>
      </c>
      <c r="C2112" s="75">
        <f>B2112</f>
        <v>41532</v>
      </c>
      <c r="D2112" s="50" t="s">
        <v>1223</v>
      </c>
      <c r="E2112" s="50">
        <v>3.6</v>
      </c>
      <c r="F2112" s="50">
        <v>0</v>
      </c>
      <c r="G2112" s="50">
        <v>35</v>
      </c>
      <c r="H2112" s="50">
        <v>18</v>
      </c>
      <c r="I2112" s="53">
        <f>IF(E2112&gt;0,TIME(F2112,G2112,H2112),"")</f>
        <v>2.4513888888888887E-2</v>
      </c>
      <c r="J2112" s="54">
        <f>IF(E2112&gt;0,TIME(F2112,G2112,H2112)/E2112,"")</f>
        <v>6.8094135802469133E-3</v>
      </c>
      <c r="K2112" s="50" t="s">
        <v>1267</v>
      </c>
      <c r="L2112" s="50" t="s">
        <v>1274</v>
      </c>
      <c r="M2112" s="55">
        <f>IF(D2112&gt;0,0.0416666666666667/J2112,"")</f>
        <v>6.1189801699716764</v>
      </c>
      <c r="N2112" s="50">
        <v>0</v>
      </c>
      <c r="O2112" s="50" t="s">
        <v>255</v>
      </c>
      <c r="P2112" s="146" t="s">
        <v>1276</v>
      </c>
      <c r="Q2112" s="151">
        <f>IF("1-Swim"=D2112,J2112*2.4,IF("2-Bike"=D2112,J2112*112,IF("3-Run"=D2112,J2112*26.2,0)))</f>
        <v>0.17840663580246913</v>
      </c>
      <c r="R2112" s="151">
        <f>Q2112/2</f>
        <v>8.9203317901234563E-2</v>
      </c>
      <c r="S2112" s="53">
        <f>J2112*26.2</f>
        <v>0.17840663580246913</v>
      </c>
      <c r="T2112" s="53">
        <f>(J2112+0.0013889)*26.2</f>
        <v>0.21479581580246912</v>
      </c>
      <c r="U2112" s="53">
        <f>S2112/2</f>
        <v>8.9203317901234563E-2</v>
      </c>
      <c r="V2112" s="53">
        <f>T2112/2</f>
        <v>0.10739790790123456</v>
      </c>
      <c r="W2112" s="50">
        <f>RANK(J2112,J:J,1)</f>
        <v>1317</v>
      </c>
      <c r="X2112" s="50">
        <f>YEAR(B2112)</f>
        <v>2013</v>
      </c>
      <c r="Y2112" s="50">
        <f>MONTH(B2112)</f>
        <v>9</v>
      </c>
      <c r="Z2112" s="56">
        <f>X2112*100+Y2112</f>
        <v>201309</v>
      </c>
      <c r="AA2112" s="56">
        <f>WEEKNUM(B2112,1)</f>
        <v>38</v>
      </c>
      <c r="AB2112" s="58">
        <f>IF(ISBLANK(B2112)," ",MAX(B2112-B2111-1,0))</f>
        <v>0</v>
      </c>
      <c r="AC2112" s="56">
        <f>DAY(B2112)</f>
        <v>15</v>
      </c>
      <c r="AD2112" s="53">
        <f>U2112+V2112</f>
        <v>0.19660122580246914</v>
      </c>
      <c r="AE2112" s="56">
        <f>IF("1-Swim"=D2112,E2112*46.7,IF("2-Bike"=D2112,E2112,IF("3-Run"=D2112,E2112*4.27,0)))</f>
        <v>15.371999999999998</v>
      </c>
    </row>
    <row r="2113" spans="1:31" x14ac:dyDescent="0.25">
      <c r="A2113" s="50">
        <v>2112</v>
      </c>
      <c r="B2113" s="51">
        <v>41534</v>
      </c>
      <c r="C2113" s="75">
        <f>B2113</f>
        <v>41534</v>
      </c>
      <c r="D2113" s="50" t="s">
        <v>1224</v>
      </c>
      <c r="E2113" s="50">
        <v>8.5</v>
      </c>
      <c r="F2113" s="50">
        <v>0</v>
      </c>
      <c r="G2113" s="50">
        <v>25</v>
      </c>
      <c r="H2113" s="50">
        <v>5</v>
      </c>
      <c r="I2113" s="53">
        <f>IF(E2113&gt;0,TIME(F2113,G2113,H2113),"")</f>
        <v>1.741898148148148E-2</v>
      </c>
      <c r="J2113" s="54">
        <f>IF(E2113&gt;0,TIME(F2113,G2113,H2113)/E2113,"")</f>
        <v>2.0492919389978213E-3</v>
      </c>
      <c r="K2113" s="50" t="s">
        <v>921</v>
      </c>
      <c r="L2113" s="50" t="s">
        <v>1132</v>
      </c>
      <c r="M2113" s="55">
        <f>IF(D2113&gt;0,0.0416666666666667/J2113,"")</f>
        <v>20.332225913621279</v>
      </c>
      <c r="N2113" s="50">
        <v>0</v>
      </c>
      <c r="O2113" s="50" t="s">
        <v>253</v>
      </c>
      <c r="Q2113" s="151">
        <f>IF("1-Swim"=D2113,J2113*2.4,IF("2-Bike"=D2113,J2113*112,IF("3-Run"=D2113,J2113*26.2,0)))</f>
        <v>0.22952069716775597</v>
      </c>
      <c r="R2113" s="151">
        <f>Q2113/2</f>
        <v>0.11476034858387799</v>
      </c>
      <c r="S2113" s="53">
        <f>J2113*26.2</f>
        <v>5.3691448801742918E-2</v>
      </c>
      <c r="T2113" s="53">
        <f>(J2113+0.0013889)*26.2</f>
        <v>9.0080628801742918E-2</v>
      </c>
      <c r="U2113" s="53">
        <f>S2113/2</f>
        <v>2.6845724400871459E-2</v>
      </c>
      <c r="V2113" s="53">
        <f>T2113/2</f>
        <v>4.5040314400871459E-2</v>
      </c>
      <c r="W2113" s="50">
        <f>RANK(J2113,J:J,1)</f>
        <v>174</v>
      </c>
      <c r="X2113" s="50">
        <f>YEAR(B2113)</f>
        <v>2013</v>
      </c>
      <c r="Y2113" s="50">
        <f>MONTH(B2113)</f>
        <v>9</v>
      </c>
      <c r="Z2113" s="56">
        <f>X2113*100+Y2113</f>
        <v>201309</v>
      </c>
      <c r="AA2113" s="56">
        <f>WEEKNUM(B2113,1)</f>
        <v>38</v>
      </c>
      <c r="AB2113" s="58">
        <f>IF(ISBLANK(B2113)," ",MAX(B2113-B2112-1,0))</f>
        <v>1</v>
      </c>
      <c r="AC2113" s="56">
        <f>DAY(B2113)</f>
        <v>17</v>
      </c>
      <c r="AD2113" s="53">
        <f>U2113+V2113</f>
        <v>7.1886038801742921E-2</v>
      </c>
      <c r="AE2113" s="56">
        <f>IF("1-Swim"=D2113,E2113*46.7,IF("2-Bike"=D2113,E2113,IF("3-Run"=D2113,E2113*4.27,0)))</f>
        <v>8.5</v>
      </c>
    </row>
    <row r="2114" spans="1:31" x14ac:dyDescent="0.25">
      <c r="A2114" s="50">
        <v>2113</v>
      </c>
      <c r="B2114" s="51">
        <v>41536</v>
      </c>
      <c r="C2114" s="75">
        <f>B2114</f>
        <v>41536</v>
      </c>
      <c r="D2114" s="50" t="s">
        <v>1223</v>
      </c>
      <c r="E2114" s="50">
        <v>3.1</v>
      </c>
      <c r="F2114" s="50">
        <v>0</v>
      </c>
      <c r="G2114" s="50">
        <v>30</v>
      </c>
      <c r="H2114" s="50">
        <v>28</v>
      </c>
      <c r="I2114" s="53">
        <f>IF(E2114&gt;0,TIME(F2114,G2114,H2114),"")</f>
        <v>2.1157407407407406E-2</v>
      </c>
      <c r="J2114" s="54">
        <f>IF(E2114&gt;0,TIME(F2114,G2114,H2114)/E2114,"")</f>
        <v>6.8249701314217438E-3</v>
      </c>
      <c r="K2114" s="50" t="s">
        <v>1267</v>
      </c>
      <c r="L2114" s="50" t="s">
        <v>927</v>
      </c>
      <c r="M2114" s="55">
        <f>IF(D2114&gt;0,0.0416666666666667/J2114,"")</f>
        <v>6.1050328227571171</v>
      </c>
      <c r="N2114" s="50">
        <v>0</v>
      </c>
      <c r="O2114" s="50" t="s">
        <v>255</v>
      </c>
      <c r="Q2114" s="151">
        <f>IF("1-Swim"=D2114,J2114*2.4,IF("2-Bike"=D2114,J2114*112,IF("3-Run"=D2114,J2114*26.2,0)))</f>
        <v>0.17881421744324968</v>
      </c>
      <c r="R2114" s="151">
        <f>Q2114/2</f>
        <v>8.9407108721624842E-2</v>
      </c>
      <c r="S2114" s="53">
        <f>J2114*26.2</f>
        <v>0.17881421744324968</v>
      </c>
      <c r="T2114" s="53">
        <f>(J2114+0.0013889)*26.2</f>
        <v>0.21520339744324968</v>
      </c>
      <c r="U2114" s="53">
        <f>S2114/2</f>
        <v>8.9407108721624842E-2</v>
      </c>
      <c r="V2114" s="53">
        <f>T2114/2</f>
        <v>0.10760169872162484</v>
      </c>
      <c r="W2114" s="50">
        <f>RANK(J2114,J:J,1)</f>
        <v>1339</v>
      </c>
      <c r="X2114" s="50">
        <f>YEAR(B2114)</f>
        <v>2013</v>
      </c>
      <c r="Y2114" s="50">
        <f>MONTH(B2114)</f>
        <v>9</v>
      </c>
      <c r="Z2114" s="56">
        <f>X2114*100+Y2114</f>
        <v>201309</v>
      </c>
      <c r="AA2114" s="56">
        <f>WEEKNUM(B2114,1)</f>
        <v>38</v>
      </c>
      <c r="AB2114" s="58">
        <f>IF(ISBLANK(B2114)," ",MAX(B2114-B2113-1,0))</f>
        <v>1</v>
      </c>
      <c r="AC2114" s="56">
        <f>DAY(B2114)</f>
        <v>19</v>
      </c>
      <c r="AD2114" s="53">
        <f>U2114+V2114</f>
        <v>0.19700880744324967</v>
      </c>
      <c r="AE2114" s="56">
        <f>IF("1-Swim"=D2114,E2114*46.7,IF("2-Bike"=D2114,E2114,IF("3-Run"=D2114,E2114*4.27,0)))</f>
        <v>13.236999999999998</v>
      </c>
    </row>
    <row r="2115" spans="1:31" ht="15.75" x14ac:dyDescent="0.3">
      <c r="A2115" s="50">
        <v>2114</v>
      </c>
      <c r="B2115" s="51">
        <v>41540</v>
      </c>
      <c r="C2115" s="75">
        <f>B2115</f>
        <v>41540</v>
      </c>
      <c r="D2115" s="50" t="s">
        <v>1223</v>
      </c>
      <c r="E2115" s="50">
        <v>3.1</v>
      </c>
      <c r="F2115" s="50">
        <v>0</v>
      </c>
      <c r="G2115" s="50">
        <v>28</v>
      </c>
      <c r="H2115" s="50">
        <v>43</v>
      </c>
      <c r="I2115" s="53">
        <f>IF(E2115&gt;0,TIME(F2115,G2115,H2115),"")</f>
        <v>1.9942129629629629E-2</v>
      </c>
      <c r="J2115" s="54">
        <f>IF(E2115&gt;0,TIME(F2115,G2115,H2115)/E2115,"")</f>
        <v>6.4329450418160088E-3</v>
      </c>
      <c r="K2115" s="50" t="s">
        <v>1267</v>
      </c>
      <c r="L2115" s="50" t="s">
        <v>927</v>
      </c>
      <c r="M2115" s="55">
        <f>IF(D2115&gt;0,0.0416666666666667/J2115,"")</f>
        <v>6.4770748694138192</v>
      </c>
      <c r="N2115" s="50">
        <v>0</v>
      </c>
      <c r="O2115" s="50" t="s">
        <v>255</v>
      </c>
      <c r="P2115" s="146" t="s">
        <v>1277</v>
      </c>
      <c r="Q2115" s="151">
        <f>IF("1-Swim"=D2115,J2115*2.4,IF("2-Bike"=D2115,J2115*112,IF("3-Run"=D2115,J2115*26.2,0)))</f>
        <v>0.16854316009557943</v>
      </c>
      <c r="R2115" s="151">
        <f>Q2115/2</f>
        <v>8.4271580047789715E-2</v>
      </c>
      <c r="S2115" s="53">
        <f>J2115*26.2</f>
        <v>0.16854316009557943</v>
      </c>
      <c r="T2115" s="53">
        <f>(J2115+0.0013889)*26.2</f>
        <v>0.2049323400955794</v>
      </c>
      <c r="U2115" s="53">
        <f>S2115/2</f>
        <v>8.4271580047789715E-2</v>
      </c>
      <c r="V2115" s="53">
        <f>T2115/2</f>
        <v>0.1024661700477897</v>
      </c>
      <c r="W2115" s="50">
        <f>RANK(J2115,J:J,1)</f>
        <v>955</v>
      </c>
      <c r="X2115" s="50">
        <f>YEAR(B2115)</f>
        <v>2013</v>
      </c>
      <c r="Y2115" s="50">
        <f>MONTH(B2115)</f>
        <v>9</v>
      </c>
      <c r="Z2115" s="56">
        <f>X2115*100+Y2115</f>
        <v>201309</v>
      </c>
      <c r="AA2115" s="56">
        <f>WEEKNUM(B2115,1)</f>
        <v>39</v>
      </c>
      <c r="AB2115" s="58">
        <f>IF(ISBLANK(B2115)," ",MAX(B2115-B2114-1,0))</f>
        <v>3</v>
      </c>
      <c r="AC2115" s="56">
        <f>DAY(B2115)</f>
        <v>23</v>
      </c>
      <c r="AD2115" s="53">
        <f>U2115+V2115</f>
        <v>0.18673775009557941</v>
      </c>
      <c r="AE2115" s="56">
        <f>IF("1-Swim"=D2115,E2115*46.7,IF("2-Bike"=D2115,E2115,IF("3-Run"=D2115,E2115*4.27,0)))</f>
        <v>13.236999999999998</v>
      </c>
    </row>
    <row r="2116" spans="1:31" ht="15.75" x14ac:dyDescent="0.3">
      <c r="A2116" s="50">
        <v>2115</v>
      </c>
      <c r="B2116" s="51">
        <v>41544</v>
      </c>
      <c r="C2116" s="75">
        <f>B2116</f>
        <v>41544</v>
      </c>
      <c r="D2116" s="50" t="s">
        <v>1223</v>
      </c>
      <c r="E2116" s="50">
        <v>3.25</v>
      </c>
      <c r="F2116" s="50">
        <v>0</v>
      </c>
      <c r="G2116" s="50">
        <v>31</v>
      </c>
      <c r="H2116" s="50">
        <v>49</v>
      </c>
      <c r="I2116" s="53">
        <f>IF(E2116&gt;0,TIME(F2116,G2116,H2116),"")</f>
        <v>2.2094907407407407E-2</v>
      </c>
      <c r="J2116" s="54">
        <f>IF(E2116&gt;0,TIME(F2116,G2116,H2116)/E2116,"")</f>
        <v>6.7984330484330479E-3</v>
      </c>
      <c r="K2116" s="50" t="s">
        <v>1063</v>
      </c>
      <c r="L2116" s="50" t="s">
        <v>1357</v>
      </c>
      <c r="M2116" s="55">
        <f>IF(D2116&gt;0,0.0416666666666667/J2116,"")</f>
        <v>6.1288632792037765</v>
      </c>
      <c r="N2116" s="50">
        <v>0</v>
      </c>
      <c r="O2116" s="50" t="s">
        <v>198</v>
      </c>
      <c r="P2116" s="146" t="s">
        <v>1278</v>
      </c>
      <c r="Q2116" s="151">
        <f>IF("1-Swim"=D2116,J2116*2.4,IF("2-Bike"=D2116,J2116*112,IF("3-Run"=D2116,J2116*26.2,0)))</f>
        <v>0.17811894586894586</v>
      </c>
      <c r="R2116" s="151">
        <f>Q2116/2</f>
        <v>8.905947293447293E-2</v>
      </c>
      <c r="S2116" s="53">
        <f>J2116*26.2</f>
        <v>0.17811894586894586</v>
      </c>
      <c r="T2116" s="53">
        <f>(J2116+0.0013889)*26.2</f>
        <v>0.21450812586894583</v>
      </c>
      <c r="U2116" s="53">
        <f>S2116/2</f>
        <v>8.905947293447293E-2</v>
      </c>
      <c r="V2116" s="53">
        <f>T2116/2</f>
        <v>0.10725406293447291</v>
      </c>
      <c r="W2116" s="50">
        <f>RANK(J2116,J:J,1)</f>
        <v>1304</v>
      </c>
      <c r="X2116" s="50">
        <f>YEAR(B2116)</f>
        <v>2013</v>
      </c>
      <c r="Y2116" s="50">
        <f>MONTH(B2116)</f>
        <v>9</v>
      </c>
      <c r="Z2116" s="56">
        <f>X2116*100+Y2116</f>
        <v>201309</v>
      </c>
      <c r="AA2116" s="56">
        <f>WEEKNUM(B2116,1)</f>
        <v>39</v>
      </c>
      <c r="AB2116" s="58">
        <f>IF(ISBLANK(B2116)," ",MAX(B2116-B2115-1,0))</f>
        <v>3</v>
      </c>
      <c r="AC2116" s="56">
        <f>DAY(B2116)</f>
        <v>27</v>
      </c>
      <c r="AD2116" s="53">
        <f>U2116+V2116</f>
        <v>0.19631353586894584</v>
      </c>
      <c r="AE2116" s="56">
        <f>IF("1-Swim"=D2116,E2116*46.7,IF("2-Bike"=D2116,E2116,IF("3-Run"=D2116,E2116*4.27,0)))</f>
        <v>13.877499999999998</v>
      </c>
    </row>
    <row r="2117" spans="1:31" ht="15.75" x14ac:dyDescent="0.3">
      <c r="A2117" s="50">
        <v>2116</v>
      </c>
      <c r="B2117" s="51">
        <v>41550</v>
      </c>
      <c r="C2117" s="75">
        <f>B2117</f>
        <v>41550</v>
      </c>
      <c r="D2117" s="50" t="s">
        <v>1223</v>
      </c>
      <c r="E2117" s="50">
        <v>3.25</v>
      </c>
      <c r="F2117" s="50">
        <v>0</v>
      </c>
      <c r="G2117" s="50">
        <v>32</v>
      </c>
      <c r="H2117" s="50">
        <v>1</v>
      </c>
      <c r="I2117" s="53">
        <f>IF(E2117&gt;0,TIME(F2117,G2117,H2117),"")</f>
        <v>2.2233796296296297E-2</v>
      </c>
      <c r="J2117" s="54">
        <f>IF(E2117&gt;0,TIME(F2117,G2117,H2117)/E2117,"")</f>
        <v>6.8411680911680912E-3</v>
      </c>
      <c r="K2117" s="50" t="s">
        <v>1063</v>
      </c>
      <c r="L2117" s="50" t="s">
        <v>1357</v>
      </c>
      <c r="M2117" s="55">
        <f>IF(D2117&gt;0,0.0416666666666667/J2117,"")</f>
        <v>6.090577824049979</v>
      </c>
      <c r="N2117" s="50">
        <v>161</v>
      </c>
      <c r="O2117" s="50" t="s">
        <v>184</v>
      </c>
      <c r="P2117" s="146" t="s">
        <v>1279</v>
      </c>
      <c r="Q2117" s="151">
        <f>IF("1-Swim"=D2117,J2117*2.4,IF("2-Bike"=D2117,J2117*112,IF("3-Run"=D2117,J2117*26.2,0)))</f>
        <v>0.17923860398860397</v>
      </c>
      <c r="R2117" s="151">
        <f>Q2117/2</f>
        <v>8.9619301994301986E-2</v>
      </c>
      <c r="S2117" s="53">
        <f>J2117*26.2</f>
        <v>0.17923860398860397</v>
      </c>
      <c r="T2117" s="53">
        <f>(J2117+0.0013889)*26.2</f>
        <v>0.21562778398860397</v>
      </c>
      <c r="U2117" s="53">
        <f>S2117/2</f>
        <v>8.9619301994301986E-2</v>
      </c>
      <c r="V2117" s="53">
        <f>T2117/2</f>
        <v>0.10781389199430198</v>
      </c>
      <c r="W2117" s="50">
        <f>RANK(J2117,J:J,1)</f>
        <v>1365</v>
      </c>
      <c r="X2117" s="50">
        <f>YEAR(B2117)</f>
        <v>2013</v>
      </c>
      <c r="Y2117" s="50">
        <f>MONTH(B2117)</f>
        <v>10</v>
      </c>
      <c r="Z2117" s="56">
        <f>X2117*100+Y2117</f>
        <v>201310</v>
      </c>
      <c r="AA2117" s="56">
        <f>WEEKNUM(B2117,1)</f>
        <v>40</v>
      </c>
      <c r="AB2117" s="58">
        <f>IF(ISBLANK(B2117)," ",MAX(B2117-B2116-1,0))</f>
        <v>5</v>
      </c>
      <c r="AC2117" s="56">
        <f>DAY(B2117)</f>
        <v>3</v>
      </c>
      <c r="AD2117" s="53">
        <f>U2117+V2117</f>
        <v>0.19743319398860398</v>
      </c>
      <c r="AE2117" s="56">
        <f>IF("1-Swim"=D2117,E2117*46.7,IF("2-Bike"=D2117,E2117,IF("3-Run"=D2117,E2117*4.27,0)))</f>
        <v>13.877499999999998</v>
      </c>
    </row>
    <row r="2118" spans="1:31" x14ac:dyDescent="0.25">
      <c r="A2118" s="50">
        <v>2117</v>
      </c>
      <c r="B2118" s="51">
        <v>41550</v>
      </c>
      <c r="C2118" s="75">
        <f>B2118</f>
        <v>41550</v>
      </c>
      <c r="D2118" s="50" t="s">
        <v>1223</v>
      </c>
      <c r="E2118" s="50">
        <v>1.5</v>
      </c>
      <c r="F2118" s="50">
        <v>0</v>
      </c>
      <c r="G2118" s="50">
        <v>14</v>
      </c>
      <c r="H2118" s="50">
        <v>39</v>
      </c>
      <c r="I2118" s="53">
        <f>IF(E2118&gt;0,TIME(F2118,G2118,H2118),"")</f>
        <v>1.0173611111111111E-2</v>
      </c>
      <c r="J2118" s="54">
        <f>IF(E2118&gt;0,TIME(F2118,G2118,H2118)/E2118,"")</f>
        <v>6.7824074074074071E-3</v>
      </c>
      <c r="K2118" s="50" t="s">
        <v>1280</v>
      </c>
      <c r="L2118" s="50" t="s">
        <v>1281</v>
      </c>
      <c r="M2118" s="55">
        <f>IF(D2118&gt;0,0.0416666666666667/J2118,"")</f>
        <v>6.1433447098976162</v>
      </c>
      <c r="N2118" s="50">
        <v>0</v>
      </c>
      <c r="O2118" s="50" t="s">
        <v>255</v>
      </c>
      <c r="Q2118" s="151">
        <f>IF("1-Swim"=D2118,J2118*2.4,IF("2-Bike"=D2118,J2118*112,IF("3-Run"=D2118,J2118*26.2,0)))</f>
        <v>0.17769907407407406</v>
      </c>
      <c r="R2118" s="151">
        <f>Q2118/2</f>
        <v>8.8849537037037032E-2</v>
      </c>
      <c r="S2118" s="53">
        <f>J2118*26.2</f>
        <v>0.17769907407407406</v>
      </c>
      <c r="T2118" s="53">
        <f>(J2118+0.0013889)*26.2</f>
        <v>0.21408825407407406</v>
      </c>
      <c r="U2118" s="53">
        <f>S2118/2</f>
        <v>8.8849537037037032E-2</v>
      </c>
      <c r="V2118" s="53">
        <f>T2118/2</f>
        <v>0.10704412703703703</v>
      </c>
      <c r="W2118" s="50">
        <f>RANK(J2118,J:J,1)</f>
        <v>1285</v>
      </c>
      <c r="X2118" s="50">
        <f>YEAR(B2118)</f>
        <v>2013</v>
      </c>
      <c r="Y2118" s="50">
        <f>MONTH(B2118)</f>
        <v>10</v>
      </c>
      <c r="Z2118" s="56">
        <f>X2118*100+Y2118</f>
        <v>201310</v>
      </c>
      <c r="AA2118" s="56">
        <f>WEEKNUM(B2118,1)</f>
        <v>40</v>
      </c>
      <c r="AB2118" s="58">
        <f>IF(ISBLANK(B2118)," ",MAX(B2118-B2117-1,0))</f>
        <v>0</v>
      </c>
      <c r="AC2118" s="56">
        <f>DAY(B2118)</f>
        <v>3</v>
      </c>
      <c r="AD2118" s="53">
        <f>U2118+V2118</f>
        <v>0.19589366407407405</v>
      </c>
      <c r="AE2118" s="56">
        <f>IF("1-Swim"=D2118,E2118*46.7,IF("2-Bike"=D2118,E2118,IF("3-Run"=D2118,E2118*4.27,0)))</f>
        <v>6.4049999999999994</v>
      </c>
    </row>
    <row r="2119" spans="1:31" x14ac:dyDescent="0.25">
      <c r="A2119" s="50">
        <v>2118</v>
      </c>
      <c r="B2119" s="51">
        <v>41554</v>
      </c>
      <c r="C2119" s="75">
        <f>B2119</f>
        <v>41554</v>
      </c>
      <c r="D2119" s="50" t="s">
        <v>1223</v>
      </c>
      <c r="E2119" s="50">
        <v>1</v>
      </c>
      <c r="F2119" s="50">
        <v>0</v>
      </c>
      <c r="G2119" s="50">
        <v>8</v>
      </c>
      <c r="H2119" s="50">
        <v>27</v>
      </c>
      <c r="I2119" s="53">
        <f>IF(E2119&gt;0,TIME(F2119,G2119,H2119),"")</f>
        <v>5.8680555555555543E-3</v>
      </c>
      <c r="J2119" s="54">
        <f>IF(E2119&gt;0,TIME(F2119,G2119,H2119)/E2119,"")</f>
        <v>5.8680555555555543E-3</v>
      </c>
      <c r="K2119" s="50" t="s">
        <v>1143</v>
      </c>
      <c r="L2119" s="50" t="s">
        <v>1048</v>
      </c>
      <c r="M2119" s="55">
        <f>IF(D2119&gt;0,0.0416666666666667/J2119,"")</f>
        <v>7.1005917159763383</v>
      </c>
      <c r="N2119" s="50">
        <v>0</v>
      </c>
      <c r="Q2119" s="151">
        <f>IF("1-Swim"=D2119,J2119*2.4,IF("2-Bike"=D2119,J2119*112,IF("3-Run"=D2119,J2119*26.2,0)))</f>
        <v>0.15374305555555551</v>
      </c>
      <c r="R2119" s="151">
        <f>Q2119/2</f>
        <v>7.6871527777777754E-2</v>
      </c>
      <c r="S2119" s="53">
        <f>J2119*26.2</f>
        <v>0.15374305555555551</v>
      </c>
      <c r="T2119" s="53">
        <f>(J2119+0.0013889)*26.2</f>
        <v>0.19013223555555553</v>
      </c>
      <c r="U2119" s="53">
        <f>S2119/2</f>
        <v>7.6871527777777754E-2</v>
      </c>
      <c r="V2119" s="53">
        <f>T2119/2</f>
        <v>9.5066117777777764E-2</v>
      </c>
      <c r="W2119" s="50">
        <f>RANK(J2119,J:J,1)</f>
        <v>795</v>
      </c>
      <c r="X2119" s="50">
        <f>YEAR(B2119)</f>
        <v>2013</v>
      </c>
      <c r="Y2119" s="50">
        <f>MONTH(B2119)</f>
        <v>10</v>
      </c>
      <c r="Z2119" s="56">
        <f>X2119*100+Y2119</f>
        <v>201310</v>
      </c>
      <c r="AA2119" s="56">
        <f>WEEKNUM(B2119,1)</f>
        <v>41</v>
      </c>
      <c r="AB2119" s="58">
        <f>IF(ISBLANK(B2119)," ",MAX(B2119-B2118-1,0))</f>
        <v>3</v>
      </c>
      <c r="AC2119" s="56">
        <f>DAY(B2119)</f>
        <v>7</v>
      </c>
      <c r="AD2119" s="53">
        <f>U2119+V2119</f>
        <v>0.17193764555555552</v>
      </c>
      <c r="AE2119" s="56">
        <f>IF("1-Swim"=D2119,E2119*46.7,IF("2-Bike"=D2119,E2119,IF("3-Run"=D2119,E2119*4.27,0)))</f>
        <v>4.2699999999999996</v>
      </c>
    </row>
    <row r="2120" spans="1:31" x14ac:dyDescent="0.25">
      <c r="A2120" s="50">
        <v>2119</v>
      </c>
      <c r="B2120" s="51">
        <v>41557</v>
      </c>
      <c r="C2120" s="75">
        <f>B2120</f>
        <v>41557</v>
      </c>
      <c r="D2120" s="50" t="s">
        <v>1223</v>
      </c>
      <c r="E2120" s="50">
        <v>2</v>
      </c>
      <c r="F2120" s="50">
        <v>0</v>
      </c>
      <c r="G2120" s="50">
        <v>19</v>
      </c>
      <c r="H2120" s="50">
        <v>22</v>
      </c>
      <c r="I2120" s="53">
        <f>IF(E2120&gt;0,TIME(F2120,G2120,H2120),"")</f>
        <v>1.3449074074074073E-2</v>
      </c>
      <c r="J2120" s="54">
        <f>IF(E2120&gt;0,TIME(F2120,G2120,H2120)/E2120,"")</f>
        <v>6.7245370370370367E-3</v>
      </c>
      <c r="K2120" s="50" t="s">
        <v>1143</v>
      </c>
      <c r="L2120" s="50" t="s">
        <v>1048</v>
      </c>
      <c r="M2120" s="55">
        <f>IF(D2120&gt;0,0.0416666666666667/J2120,"")</f>
        <v>6.196213425129093</v>
      </c>
      <c r="N2120" s="50">
        <v>0</v>
      </c>
      <c r="Q2120" s="151">
        <f>IF("1-Swim"=D2120,J2120*2.4,IF("2-Bike"=D2120,J2120*112,IF("3-Run"=D2120,J2120*26.2,0)))</f>
        <v>0.17618287037037036</v>
      </c>
      <c r="R2120" s="151">
        <f>Q2120/2</f>
        <v>8.8091435185185182E-2</v>
      </c>
      <c r="S2120" s="53">
        <f>J2120*26.2</f>
        <v>0.17618287037037036</v>
      </c>
      <c r="T2120" s="53">
        <f>(J2120+0.0013889)*26.2</f>
        <v>0.21257205037037033</v>
      </c>
      <c r="U2120" s="53">
        <f>S2120/2</f>
        <v>8.8091435185185182E-2</v>
      </c>
      <c r="V2120" s="53">
        <f>T2120/2</f>
        <v>0.10628602518518517</v>
      </c>
      <c r="W2120" s="50">
        <f>RANK(J2120,J:J,1)</f>
        <v>1217</v>
      </c>
      <c r="X2120" s="50">
        <f>YEAR(B2120)</f>
        <v>2013</v>
      </c>
      <c r="Y2120" s="50">
        <f>MONTH(B2120)</f>
        <v>10</v>
      </c>
      <c r="Z2120" s="56">
        <f>X2120*100+Y2120</f>
        <v>201310</v>
      </c>
      <c r="AA2120" s="56">
        <f>WEEKNUM(B2120,1)</f>
        <v>41</v>
      </c>
      <c r="AB2120" s="58">
        <f>IF(ISBLANK(B2120)," ",MAX(B2120-B2119-1,0))</f>
        <v>2</v>
      </c>
      <c r="AC2120" s="56">
        <f>DAY(B2120)</f>
        <v>10</v>
      </c>
      <c r="AD2120" s="53">
        <f>U2120+V2120</f>
        <v>0.19437746037037035</v>
      </c>
      <c r="AE2120" s="56">
        <f>IF("1-Swim"=D2120,E2120*46.7,IF("2-Bike"=D2120,E2120,IF("3-Run"=D2120,E2120*4.27,0)))</f>
        <v>8.5399999999999991</v>
      </c>
    </row>
    <row r="2121" spans="1:31" ht="15.75" x14ac:dyDescent="0.3">
      <c r="A2121" s="50">
        <v>2120</v>
      </c>
      <c r="B2121" s="51">
        <v>41557</v>
      </c>
      <c r="C2121" s="75">
        <f>B2121</f>
        <v>41557</v>
      </c>
      <c r="D2121" s="50" t="s">
        <v>1223</v>
      </c>
      <c r="E2121" s="50">
        <v>1.7</v>
      </c>
      <c r="F2121" s="50">
        <v>0</v>
      </c>
      <c r="G2121" s="50">
        <v>15</v>
      </c>
      <c r="H2121" s="50">
        <v>56</v>
      </c>
      <c r="I2121" s="53">
        <f>IF(E2121&gt;0,TIME(F2121,G2121,H2121),"")</f>
        <v>1.1064814814814814E-2</v>
      </c>
      <c r="J2121" s="54">
        <f>IF(E2121&gt;0,TIME(F2121,G2121,H2121)/E2121,"")</f>
        <v>6.5087145969498902E-3</v>
      </c>
      <c r="K2121" s="50" t="s">
        <v>1280</v>
      </c>
      <c r="L2121" s="50" t="s">
        <v>1282</v>
      </c>
      <c r="M2121" s="55">
        <f>IF(D2121&gt;0,0.0416666666666667/J2121,"")</f>
        <v>6.4016736401673695</v>
      </c>
      <c r="N2121" s="50">
        <v>0</v>
      </c>
      <c r="O2121" s="50" t="s">
        <v>198</v>
      </c>
      <c r="P2121" s="146" t="s">
        <v>1283</v>
      </c>
      <c r="Q2121" s="151">
        <f>IF("1-Swim"=D2121,J2121*2.4,IF("2-Bike"=D2121,J2121*112,IF("3-Run"=D2121,J2121*26.2,0)))</f>
        <v>0.17052832244008712</v>
      </c>
      <c r="R2121" s="151">
        <f>Q2121/2</f>
        <v>8.5264161220043558E-2</v>
      </c>
      <c r="S2121" s="53">
        <f>J2121*26.2</f>
        <v>0.17052832244008712</v>
      </c>
      <c r="T2121" s="53">
        <f>(J2121+0.0013889)*26.2</f>
        <v>0.20691750244008711</v>
      </c>
      <c r="U2121" s="53">
        <f>S2121/2</f>
        <v>8.5264161220043558E-2</v>
      </c>
      <c r="V2121" s="53">
        <f>T2121/2</f>
        <v>0.10345875122004355</v>
      </c>
      <c r="W2121" s="50">
        <f>RANK(J2121,J:J,1)</f>
        <v>1018</v>
      </c>
      <c r="X2121" s="50">
        <f>YEAR(B2121)</f>
        <v>2013</v>
      </c>
      <c r="Y2121" s="50">
        <f>MONTH(B2121)</f>
        <v>10</v>
      </c>
      <c r="Z2121" s="56">
        <f>X2121*100+Y2121</f>
        <v>201310</v>
      </c>
      <c r="AA2121" s="56">
        <f>WEEKNUM(B2121,1)</f>
        <v>41</v>
      </c>
      <c r="AB2121" s="58">
        <f>IF(ISBLANK(B2121)," ",MAX(B2121-B2120-1,0))</f>
        <v>0</v>
      </c>
      <c r="AC2121" s="56">
        <f>DAY(B2121)</f>
        <v>10</v>
      </c>
      <c r="AD2121" s="53">
        <f>U2121+V2121</f>
        <v>0.1887229124400871</v>
      </c>
      <c r="AE2121" s="56">
        <f>IF("1-Swim"=D2121,E2121*46.7,IF("2-Bike"=D2121,E2121,IF("3-Run"=D2121,E2121*4.27,0)))</f>
        <v>7.2589999999999995</v>
      </c>
    </row>
    <row r="2122" spans="1:31" x14ac:dyDescent="0.25">
      <c r="A2122" s="50">
        <v>2121</v>
      </c>
      <c r="B2122" s="51">
        <v>41558</v>
      </c>
      <c r="C2122" s="75">
        <f>B2122</f>
        <v>41558</v>
      </c>
      <c r="D2122" s="50" t="s">
        <v>1223</v>
      </c>
      <c r="E2122" s="50">
        <v>1</v>
      </c>
      <c r="F2122" s="50">
        <v>0</v>
      </c>
      <c r="G2122" s="50">
        <v>9</v>
      </c>
      <c r="H2122" s="50">
        <v>30</v>
      </c>
      <c r="I2122" s="53">
        <f>IF(E2122&gt;0,TIME(F2122,G2122,H2122),"")</f>
        <v>6.5972222222222222E-3</v>
      </c>
      <c r="J2122" s="54">
        <f>IF(E2122&gt;0,TIME(F2122,G2122,H2122)/E2122,"")</f>
        <v>6.5972222222222222E-3</v>
      </c>
      <c r="K2122" s="50" t="s">
        <v>1143</v>
      </c>
      <c r="L2122" s="50" t="s">
        <v>1048</v>
      </c>
      <c r="M2122" s="55">
        <f>IF(D2122&gt;0,0.0416666666666667/J2122,"")</f>
        <v>6.3157894736842151</v>
      </c>
      <c r="N2122" s="50">
        <v>0</v>
      </c>
      <c r="Q2122" s="151">
        <f>IF("1-Swim"=D2122,J2122*2.4,IF("2-Bike"=D2122,J2122*112,IF("3-Run"=D2122,J2122*26.2,0)))</f>
        <v>0.17284722222222221</v>
      </c>
      <c r="R2122" s="151">
        <f>Q2122/2</f>
        <v>8.6423611111111104E-2</v>
      </c>
      <c r="S2122" s="53">
        <f>J2122*26.2</f>
        <v>0.17284722222222221</v>
      </c>
      <c r="T2122" s="53">
        <f>(J2122+0.0013889)*26.2</f>
        <v>0.2092364022222222</v>
      </c>
      <c r="U2122" s="53">
        <f>S2122/2</f>
        <v>8.6423611111111104E-2</v>
      </c>
      <c r="V2122" s="53">
        <f>T2122/2</f>
        <v>0.1046182011111111</v>
      </c>
      <c r="W2122" s="50">
        <f>RANK(J2122,J:J,1)</f>
        <v>1088</v>
      </c>
      <c r="X2122" s="50">
        <f>YEAR(B2122)</f>
        <v>2013</v>
      </c>
      <c r="Y2122" s="50">
        <f>MONTH(B2122)</f>
        <v>10</v>
      </c>
      <c r="Z2122" s="56">
        <f>X2122*100+Y2122</f>
        <v>201310</v>
      </c>
      <c r="AA2122" s="56">
        <f>WEEKNUM(B2122,1)</f>
        <v>41</v>
      </c>
      <c r="AB2122" s="58">
        <f>IF(ISBLANK(B2122)," ",MAX(B2122-B2121-1,0))</f>
        <v>0</v>
      </c>
      <c r="AC2122" s="56">
        <f>DAY(B2122)</f>
        <v>11</v>
      </c>
      <c r="AD2122" s="53">
        <f>U2122+V2122</f>
        <v>0.19104181222222222</v>
      </c>
      <c r="AE2122" s="56">
        <f>IF("1-Swim"=D2122,E2122*46.7,IF("2-Bike"=D2122,E2122,IF("3-Run"=D2122,E2122*4.27,0)))</f>
        <v>4.2699999999999996</v>
      </c>
    </row>
    <row r="2123" spans="1:31" x14ac:dyDescent="0.25">
      <c r="A2123" s="50">
        <v>2122</v>
      </c>
      <c r="B2123" s="51">
        <v>41558</v>
      </c>
      <c r="C2123" s="75">
        <f>B2123</f>
        <v>41558</v>
      </c>
      <c r="D2123" s="50" t="s">
        <v>1223</v>
      </c>
      <c r="E2123" s="50">
        <v>1</v>
      </c>
      <c r="F2123" s="50">
        <v>0</v>
      </c>
      <c r="G2123" s="50">
        <v>9</v>
      </c>
      <c r="H2123" s="50">
        <v>30</v>
      </c>
      <c r="I2123" s="53">
        <f>IF(E2123&gt;0,TIME(F2123,G2123,H2123),"")</f>
        <v>6.5972222222222222E-3</v>
      </c>
      <c r="J2123" s="54">
        <f>IF(E2123&gt;0,TIME(F2123,G2123,H2123)/E2123,"")</f>
        <v>6.5972222222222222E-3</v>
      </c>
      <c r="K2123" s="50" t="s">
        <v>1143</v>
      </c>
      <c r="L2123" s="50" t="s">
        <v>1048</v>
      </c>
      <c r="M2123" s="55">
        <f>IF(D2123&gt;0,0.0416666666666667/J2123,"")</f>
        <v>6.3157894736842151</v>
      </c>
      <c r="N2123" s="50">
        <v>0</v>
      </c>
      <c r="O2123" s="50" t="s">
        <v>253</v>
      </c>
      <c r="Q2123" s="151">
        <f>IF("1-Swim"=D2123,J2123*2.4,IF("2-Bike"=D2123,J2123*112,IF("3-Run"=D2123,J2123*26.2,0)))</f>
        <v>0.17284722222222221</v>
      </c>
      <c r="R2123" s="151">
        <f>Q2123/2</f>
        <v>8.6423611111111104E-2</v>
      </c>
      <c r="S2123" s="53">
        <f>J2123*26.2</f>
        <v>0.17284722222222221</v>
      </c>
      <c r="T2123" s="53">
        <f>(J2123+0.0013889)*26.2</f>
        <v>0.2092364022222222</v>
      </c>
      <c r="U2123" s="53">
        <f>S2123/2</f>
        <v>8.6423611111111104E-2</v>
      </c>
      <c r="V2123" s="53">
        <f>T2123/2</f>
        <v>0.1046182011111111</v>
      </c>
      <c r="W2123" s="50">
        <f>RANK(J2123,J:J,1)</f>
        <v>1088</v>
      </c>
      <c r="X2123" s="50">
        <f>YEAR(B2123)</f>
        <v>2013</v>
      </c>
      <c r="Y2123" s="50">
        <f>MONTH(B2123)</f>
        <v>10</v>
      </c>
      <c r="Z2123" s="56">
        <f>X2123*100+Y2123</f>
        <v>201310</v>
      </c>
      <c r="AA2123" s="56">
        <f>WEEKNUM(B2123,1)</f>
        <v>41</v>
      </c>
      <c r="AB2123" s="58">
        <f>IF(ISBLANK(B2123)," ",MAX(B2123-B2122-1,0))</f>
        <v>0</v>
      </c>
      <c r="AC2123" s="56">
        <f>DAY(B2123)</f>
        <v>11</v>
      </c>
      <c r="AD2123" s="53">
        <f>U2123+V2123</f>
        <v>0.19104181222222222</v>
      </c>
      <c r="AE2123" s="56">
        <f>IF("1-Swim"=D2123,E2123*46.7,IF("2-Bike"=D2123,E2123,IF("3-Run"=D2123,E2123*4.27,0)))</f>
        <v>4.2699999999999996</v>
      </c>
    </row>
    <row r="2124" spans="1:31" ht="15.75" x14ac:dyDescent="0.3">
      <c r="A2124" s="50">
        <v>2123</v>
      </c>
      <c r="B2124" s="51">
        <v>41559</v>
      </c>
      <c r="C2124" s="75">
        <f>B2124</f>
        <v>41559</v>
      </c>
      <c r="D2124" s="50" t="s">
        <v>1224</v>
      </c>
      <c r="E2124" s="50">
        <v>15.6</v>
      </c>
      <c r="F2124" s="50">
        <v>1</v>
      </c>
      <c r="G2124" s="50">
        <v>8</v>
      </c>
      <c r="H2124" s="50">
        <v>32</v>
      </c>
      <c r="I2124" s="53">
        <f>IF(E2124&gt;0,TIME(F2124,G2124,H2124),"")</f>
        <v>4.7592592592592596E-2</v>
      </c>
      <c r="J2124" s="54">
        <f>IF(E2124&gt;0,TIME(F2124,G2124,H2124)/E2124,"")</f>
        <v>3.0508072174738844E-3</v>
      </c>
      <c r="K2124" s="50" t="s">
        <v>930</v>
      </c>
      <c r="L2124" s="50" t="s">
        <v>315</v>
      </c>
      <c r="M2124" s="55">
        <f>IF(D2124&gt;0,0.0416666666666667/J2124,"")</f>
        <v>13.657587548638142</v>
      </c>
      <c r="N2124" s="50">
        <v>0</v>
      </c>
      <c r="O2124" s="50" t="s">
        <v>198</v>
      </c>
      <c r="P2124" s="146" t="s">
        <v>1284</v>
      </c>
      <c r="Q2124" s="151">
        <f>IF("1-Swim"=D2124,J2124*2.4,IF("2-Bike"=D2124,J2124*112,IF("3-Run"=D2124,J2124*26.2,0)))</f>
        <v>0.34169040835707504</v>
      </c>
      <c r="R2124" s="151">
        <f>Q2124/2</f>
        <v>0.17084520417853752</v>
      </c>
      <c r="S2124" s="53">
        <f>J2124*26.2</f>
        <v>7.9931149097815762E-2</v>
      </c>
      <c r="T2124" s="53">
        <f>(J2124+0.0013889)*26.2</f>
        <v>0.11632032909781577</v>
      </c>
      <c r="U2124" s="53">
        <f>S2124/2</f>
        <v>3.9965574548907881E-2</v>
      </c>
      <c r="V2124" s="53">
        <f>T2124/2</f>
        <v>5.8160164548907885E-2</v>
      </c>
      <c r="W2124" s="50">
        <f>RANK(J2124,J:J,1)</f>
        <v>595</v>
      </c>
      <c r="X2124" s="50">
        <f>YEAR(B2124)</f>
        <v>2013</v>
      </c>
      <c r="Y2124" s="50">
        <f>MONTH(B2124)</f>
        <v>10</v>
      </c>
      <c r="Z2124" s="56">
        <f>X2124*100+Y2124</f>
        <v>201310</v>
      </c>
      <c r="AA2124" s="56">
        <f>WEEKNUM(B2124,1)</f>
        <v>41</v>
      </c>
      <c r="AB2124" s="58">
        <f>IF(ISBLANK(B2124)," ",MAX(B2124-B2123-1,0))</f>
        <v>0</v>
      </c>
      <c r="AC2124" s="56">
        <f>DAY(B2124)</f>
        <v>12</v>
      </c>
      <c r="AD2124" s="53">
        <f>U2124+V2124</f>
        <v>9.8125739097815773E-2</v>
      </c>
      <c r="AE2124" s="56">
        <f>IF("1-Swim"=D2124,E2124*46.7,IF("2-Bike"=D2124,E2124,IF("3-Run"=D2124,E2124*4.27,0)))</f>
        <v>15.6</v>
      </c>
    </row>
    <row r="2125" spans="1:31" x14ac:dyDescent="0.25">
      <c r="A2125" s="50">
        <v>2124</v>
      </c>
      <c r="B2125" s="51">
        <v>41561</v>
      </c>
      <c r="C2125" s="75">
        <f>B2125</f>
        <v>41561</v>
      </c>
      <c r="D2125" s="50" t="s">
        <v>1223</v>
      </c>
      <c r="E2125" s="50">
        <v>1.5</v>
      </c>
      <c r="F2125" s="50">
        <v>0</v>
      </c>
      <c r="G2125" s="50">
        <v>20</v>
      </c>
      <c r="H2125" s="50">
        <v>1</v>
      </c>
      <c r="I2125" s="53">
        <f>IF(E2125&gt;0,TIME(F2125,G2125,H2125),"")</f>
        <v>1.3900462962962962E-2</v>
      </c>
      <c r="J2125" s="54">
        <f>IF(E2125&gt;0,TIME(F2125,G2125,H2125)/E2125,"")</f>
        <v>9.266975308641975E-3</v>
      </c>
      <c r="K2125" s="50" t="s">
        <v>1143</v>
      </c>
      <c r="L2125" s="50" t="s">
        <v>1048</v>
      </c>
      <c r="M2125" s="55">
        <f>IF(D2125&gt;0,0.0416666666666667/J2125,"")</f>
        <v>4.4962531223980049</v>
      </c>
      <c r="N2125" s="50">
        <v>0</v>
      </c>
      <c r="O2125" s="50" t="s">
        <v>253</v>
      </c>
      <c r="Q2125" s="151">
        <f>IF("1-Swim"=D2125,J2125*2.4,IF("2-Bike"=D2125,J2125*112,IF("3-Run"=D2125,J2125*26.2,0)))</f>
        <v>0.24279475308641973</v>
      </c>
      <c r="R2125" s="151">
        <f>Q2125/2</f>
        <v>0.12139737654320987</v>
      </c>
      <c r="S2125" s="53">
        <f>J2125*26.2</f>
        <v>0.24279475308641973</v>
      </c>
      <c r="T2125" s="53">
        <f>(J2125+0.0013889)*26.2</f>
        <v>0.27918393308641976</v>
      </c>
      <c r="U2125" s="53">
        <f>S2125/2</f>
        <v>0.12139737654320987</v>
      </c>
      <c r="V2125" s="53">
        <f>T2125/2</f>
        <v>0.13959196654320988</v>
      </c>
      <c r="W2125" s="50">
        <f>RANK(J2125,J:J,1)</f>
        <v>2798</v>
      </c>
      <c r="X2125" s="50">
        <f>YEAR(B2125)</f>
        <v>2013</v>
      </c>
      <c r="Y2125" s="50">
        <f>MONTH(B2125)</f>
        <v>10</v>
      </c>
      <c r="Z2125" s="56">
        <f>X2125*100+Y2125</f>
        <v>201310</v>
      </c>
      <c r="AA2125" s="56">
        <f>WEEKNUM(B2125,1)</f>
        <v>42</v>
      </c>
      <c r="AB2125" s="58">
        <f>IF(ISBLANK(B2125)," ",MAX(B2125-B2124-1,0))</f>
        <v>1</v>
      </c>
      <c r="AC2125" s="56">
        <f>DAY(B2125)</f>
        <v>14</v>
      </c>
      <c r="AD2125" s="53">
        <f>U2125+V2125</f>
        <v>0.26098934308641974</v>
      </c>
      <c r="AE2125" s="56">
        <f>IF("1-Swim"=D2125,E2125*46.7,IF("2-Bike"=D2125,E2125,IF("3-Run"=D2125,E2125*4.27,0)))</f>
        <v>6.4049999999999994</v>
      </c>
    </row>
    <row r="2126" spans="1:31" x14ac:dyDescent="0.25">
      <c r="A2126" s="50">
        <v>2125</v>
      </c>
      <c r="B2126" s="51">
        <v>41563</v>
      </c>
      <c r="C2126" s="75">
        <f>B2126</f>
        <v>41563</v>
      </c>
      <c r="D2126" s="50" t="s">
        <v>1225</v>
      </c>
      <c r="E2126" s="50">
        <v>0.5</v>
      </c>
      <c r="F2126" s="50">
        <v>0</v>
      </c>
      <c r="G2126" s="50">
        <v>25</v>
      </c>
      <c r="H2126" s="50">
        <v>0</v>
      </c>
      <c r="I2126" s="53">
        <f>IF(E2126&gt;0,TIME(F2126,G2126,H2126),"")</f>
        <v>1.7361111111111112E-2</v>
      </c>
      <c r="J2126" s="54">
        <f>IF(E2126&gt;0,TIME(F2126,G2126,H2126)/E2126,"")</f>
        <v>3.4722222222222224E-2</v>
      </c>
      <c r="K2126" s="50" t="s">
        <v>781</v>
      </c>
      <c r="L2126" s="50" t="s">
        <v>315</v>
      </c>
      <c r="M2126" s="55">
        <f>IF(D2126&gt;0,0.0416666666666667/J2126,"")</f>
        <v>1.2000000000000008</v>
      </c>
      <c r="N2126" s="50">
        <v>0</v>
      </c>
      <c r="Q2126" s="151">
        <f>IF("1-Swim"=D2126,J2126*2.4,IF("2-Bike"=D2126,J2126*112,IF("3-Run"=D2126,J2126*26.2,0)))</f>
        <v>8.3333333333333329E-2</v>
      </c>
      <c r="R2126" s="151">
        <f>Q2126/2</f>
        <v>4.1666666666666664E-2</v>
      </c>
      <c r="S2126" s="53">
        <f>J2126*26.2</f>
        <v>0.90972222222222221</v>
      </c>
      <c r="T2126" s="53">
        <f>(J2126+0.0013889)*26.2</f>
        <v>0.94611140222222223</v>
      </c>
      <c r="U2126" s="53">
        <f>S2126/2</f>
        <v>0.4548611111111111</v>
      </c>
      <c r="V2126" s="53">
        <f>T2126/2</f>
        <v>0.47305570111111112</v>
      </c>
      <c r="W2126" s="50">
        <f>RANK(J2126,J:J,1)</f>
        <v>3382</v>
      </c>
      <c r="X2126" s="50">
        <f>YEAR(B2126)</f>
        <v>2013</v>
      </c>
      <c r="Y2126" s="50">
        <f>MONTH(B2126)</f>
        <v>10</v>
      </c>
      <c r="Z2126" s="56">
        <f>X2126*100+Y2126</f>
        <v>201310</v>
      </c>
      <c r="AA2126" s="56">
        <f>WEEKNUM(B2126,1)</f>
        <v>42</v>
      </c>
      <c r="AB2126" s="58">
        <f>IF(ISBLANK(B2126)," ",MAX(B2126-B2125-1,0))</f>
        <v>1</v>
      </c>
      <c r="AC2126" s="56">
        <f>DAY(B2126)</f>
        <v>16</v>
      </c>
      <c r="AD2126" s="53">
        <f>U2126+V2126</f>
        <v>0.92791681222222222</v>
      </c>
      <c r="AE2126" s="56">
        <f>IF("1-Swim"=D2126,E2126*46.7,IF("2-Bike"=D2126,E2126,IF("3-Run"=D2126,E2126*4.27,0)))</f>
        <v>23.35</v>
      </c>
    </row>
    <row r="2127" spans="1:31" x14ac:dyDescent="0.25">
      <c r="A2127" s="50">
        <v>2126</v>
      </c>
      <c r="B2127" s="51">
        <v>41564</v>
      </c>
      <c r="C2127" s="75">
        <f>B2127</f>
        <v>41564</v>
      </c>
      <c r="D2127" s="50" t="s">
        <v>1223</v>
      </c>
      <c r="E2127" s="50">
        <v>2</v>
      </c>
      <c r="F2127" s="50">
        <v>0</v>
      </c>
      <c r="G2127" s="50">
        <v>20</v>
      </c>
      <c r="H2127" s="50">
        <v>46</v>
      </c>
      <c r="I2127" s="53">
        <f>IF(E2127&gt;0,TIME(F2127,G2127,H2127),"")</f>
        <v>1.4421296296296295E-2</v>
      </c>
      <c r="J2127" s="54">
        <f>IF(E2127&gt;0,TIME(F2127,G2127,H2127)/E2127,"")</f>
        <v>7.2106481481481475E-3</v>
      </c>
      <c r="K2127" s="50" t="s">
        <v>1143</v>
      </c>
      <c r="L2127" s="50" t="s">
        <v>1048</v>
      </c>
      <c r="M2127" s="55">
        <f>IF(D2127&gt;0,0.0416666666666667/J2127,"")</f>
        <v>5.7784911717496037</v>
      </c>
      <c r="N2127" s="50">
        <v>0</v>
      </c>
      <c r="O2127" s="50" t="s">
        <v>253</v>
      </c>
      <c r="Q2127" s="151">
        <f>IF("1-Swim"=D2127,J2127*2.4,IF("2-Bike"=D2127,J2127*112,IF("3-Run"=D2127,J2127*26.2,0)))</f>
        <v>0.18891898148148145</v>
      </c>
      <c r="R2127" s="151">
        <f>Q2127/2</f>
        <v>9.4459490740740726E-2</v>
      </c>
      <c r="S2127" s="53">
        <f>J2127*26.2</f>
        <v>0.18891898148148145</v>
      </c>
      <c r="T2127" s="53">
        <f>(J2127+0.0013889)*26.2</f>
        <v>0.22530816148148144</v>
      </c>
      <c r="U2127" s="53">
        <f>S2127/2</f>
        <v>9.4459490740740726E-2</v>
      </c>
      <c r="V2127" s="53">
        <f>T2127/2</f>
        <v>0.11265408074074072</v>
      </c>
      <c r="W2127" s="50">
        <f>RANK(J2127,J:J,1)</f>
        <v>1797</v>
      </c>
      <c r="X2127" s="50">
        <f>YEAR(B2127)</f>
        <v>2013</v>
      </c>
      <c r="Y2127" s="50">
        <f>MONTH(B2127)</f>
        <v>10</v>
      </c>
      <c r="Z2127" s="56">
        <f>X2127*100+Y2127</f>
        <v>201310</v>
      </c>
      <c r="AA2127" s="56">
        <f>WEEKNUM(B2127,1)</f>
        <v>42</v>
      </c>
      <c r="AB2127" s="58">
        <f>IF(ISBLANK(B2127)," ",MAX(B2127-B2126-1,0))</f>
        <v>0</v>
      </c>
      <c r="AC2127" s="56">
        <f>DAY(B2127)</f>
        <v>17</v>
      </c>
      <c r="AD2127" s="53">
        <f>U2127+V2127</f>
        <v>0.20711357148148146</v>
      </c>
      <c r="AE2127" s="56">
        <f>IF("1-Swim"=D2127,E2127*46.7,IF("2-Bike"=D2127,E2127,IF("3-Run"=D2127,E2127*4.27,0)))</f>
        <v>8.5399999999999991</v>
      </c>
    </row>
    <row r="2128" spans="1:31" x14ac:dyDescent="0.25">
      <c r="A2128" s="50">
        <v>2127</v>
      </c>
      <c r="B2128" s="51">
        <v>41568</v>
      </c>
      <c r="C2128" s="75">
        <f>B2128</f>
        <v>41568</v>
      </c>
      <c r="D2128" s="50" t="s">
        <v>1225</v>
      </c>
      <c r="E2128" s="50">
        <v>0.8</v>
      </c>
      <c r="F2128" s="50">
        <v>0</v>
      </c>
      <c r="G2128" s="50">
        <v>35</v>
      </c>
      <c r="H2128" s="50">
        <v>0</v>
      </c>
      <c r="I2128" s="53">
        <f>IF(E2128&gt;0,TIME(F2128,G2128,H2128),"")</f>
        <v>2.4305555555555556E-2</v>
      </c>
      <c r="J2128" s="54">
        <f>IF(E2128&gt;0,TIME(F2128,G2128,H2128)/E2128,"")</f>
        <v>3.0381944444444444E-2</v>
      </c>
      <c r="K2128" s="50" t="s">
        <v>781</v>
      </c>
      <c r="L2128" s="50" t="s">
        <v>1285</v>
      </c>
      <c r="M2128" s="55">
        <f>IF(D2128&gt;0,0.0416666666666667/J2128,"")</f>
        <v>1.3714285714285726</v>
      </c>
      <c r="N2128" s="50">
        <v>0</v>
      </c>
      <c r="Q2128" s="151">
        <f>IF("1-Swim"=D2128,J2128*2.4,IF("2-Bike"=D2128,J2128*112,IF("3-Run"=D2128,J2128*26.2,0)))</f>
        <v>7.2916666666666657E-2</v>
      </c>
      <c r="R2128" s="151">
        <f>Q2128/2</f>
        <v>3.6458333333333329E-2</v>
      </c>
      <c r="S2128" s="53">
        <f>J2128*26.2</f>
        <v>0.79600694444444442</v>
      </c>
      <c r="T2128" s="53">
        <f>(J2128+0.0013889)*26.2</f>
        <v>0.83239612444444444</v>
      </c>
      <c r="U2128" s="53">
        <f>S2128/2</f>
        <v>0.39800347222222221</v>
      </c>
      <c r="V2128" s="53">
        <f>T2128/2</f>
        <v>0.41619806222222222</v>
      </c>
      <c r="W2128" s="50">
        <f>RANK(J2128,J:J,1)</f>
        <v>3358</v>
      </c>
      <c r="X2128" s="50">
        <f>YEAR(B2128)</f>
        <v>2013</v>
      </c>
      <c r="Y2128" s="50">
        <f>MONTH(B2128)</f>
        <v>10</v>
      </c>
      <c r="Z2128" s="56">
        <f>X2128*100+Y2128</f>
        <v>201310</v>
      </c>
      <c r="AA2128" s="56">
        <f>WEEKNUM(B2128,1)</f>
        <v>43</v>
      </c>
      <c r="AB2128" s="58">
        <f>IF(ISBLANK(B2128)," ",MAX(B2128-B2127-1,0))</f>
        <v>3</v>
      </c>
      <c r="AC2128" s="56">
        <f>DAY(B2128)</f>
        <v>21</v>
      </c>
      <c r="AD2128" s="53">
        <f>U2128+V2128</f>
        <v>0.81420153444444443</v>
      </c>
      <c r="AE2128" s="56">
        <f>IF("1-Swim"=D2128,E2128*46.7,IF("2-Bike"=D2128,E2128,IF("3-Run"=D2128,E2128*4.27,0)))</f>
        <v>37.360000000000007</v>
      </c>
    </row>
    <row r="2129" spans="1:31" ht="15.75" x14ac:dyDescent="0.3">
      <c r="A2129" s="50">
        <v>2128</v>
      </c>
      <c r="B2129" s="51">
        <v>41570</v>
      </c>
      <c r="C2129" s="75">
        <f>B2129</f>
        <v>41570</v>
      </c>
      <c r="D2129" s="50" t="s">
        <v>1223</v>
      </c>
      <c r="E2129" s="50">
        <v>1.6</v>
      </c>
      <c r="F2129" s="50">
        <v>0</v>
      </c>
      <c r="G2129" s="50">
        <v>15</v>
      </c>
      <c r="H2129" s="50">
        <v>0</v>
      </c>
      <c r="I2129" s="53">
        <f>IF(E2129&gt;0,TIME(F2129,G2129,H2129),"")</f>
        <v>1.0416666666666666E-2</v>
      </c>
      <c r="J2129" s="54">
        <f>IF(E2129&gt;0,TIME(F2129,G2129,H2129)/E2129,"")</f>
        <v>6.5104166666666661E-3</v>
      </c>
      <c r="K2129" s="50" t="s">
        <v>1280</v>
      </c>
      <c r="L2129" s="50" t="s">
        <v>1282</v>
      </c>
      <c r="M2129" s="55">
        <f>IF(D2129&gt;0,0.0416666666666667/J2129,"")</f>
        <v>6.4000000000000057</v>
      </c>
      <c r="N2129" s="50">
        <v>0</v>
      </c>
      <c r="O2129" s="50" t="s">
        <v>197</v>
      </c>
      <c r="P2129" s="146" t="s">
        <v>1286</v>
      </c>
      <c r="Q2129" s="151">
        <f>IF("1-Swim"=D2129,J2129*2.4,IF("2-Bike"=D2129,J2129*112,IF("3-Run"=D2129,J2129*26.2,0)))</f>
        <v>0.17057291666666666</v>
      </c>
      <c r="R2129" s="151">
        <f>Q2129/2</f>
        <v>8.5286458333333329E-2</v>
      </c>
      <c r="S2129" s="53">
        <f>J2129*26.2</f>
        <v>0.17057291666666666</v>
      </c>
      <c r="T2129" s="53">
        <f>(J2129+0.0013889)*26.2</f>
        <v>0.20696209666666665</v>
      </c>
      <c r="U2129" s="53">
        <f>S2129/2</f>
        <v>8.5286458333333329E-2</v>
      </c>
      <c r="V2129" s="53">
        <f>T2129/2</f>
        <v>0.10348104833333333</v>
      </c>
      <c r="W2129" s="50">
        <f>RANK(J2129,J:J,1)</f>
        <v>1019</v>
      </c>
      <c r="X2129" s="50">
        <f>YEAR(B2129)</f>
        <v>2013</v>
      </c>
      <c r="Y2129" s="50">
        <f>MONTH(B2129)</f>
        <v>10</v>
      </c>
      <c r="Z2129" s="56">
        <f>X2129*100+Y2129</f>
        <v>201310</v>
      </c>
      <c r="AA2129" s="56">
        <f>WEEKNUM(B2129,1)</f>
        <v>43</v>
      </c>
      <c r="AB2129" s="58">
        <f>IF(ISBLANK(B2129)," ",MAX(B2129-B2128-1,0))</f>
        <v>1</v>
      </c>
      <c r="AC2129" s="56">
        <f>DAY(B2129)</f>
        <v>23</v>
      </c>
      <c r="AD2129" s="53">
        <f>U2129+V2129</f>
        <v>0.18876750666666664</v>
      </c>
      <c r="AE2129" s="56">
        <f>IF("1-Swim"=D2129,E2129*46.7,IF("2-Bike"=D2129,E2129,IF("3-Run"=D2129,E2129*4.27,0)))</f>
        <v>6.8319999999999999</v>
      </c>
    </row>
    <row r="2130" spans="1:31" x14ac:dyDescent="0.25">
      <c r="A2130" s="50">
        <v>2129</v>
      </c>
      <c r="B2130" s="51">
        <v>41570</v>
      </c>
      <c r="C2130" s="75">
        <f>B2130</f>
        <v>41570</v>
      </c>
      <c r="D2130" s="50" t="s">
        <v>1225</v>
      </c>
      <c r="E2130" s="50">
        <v>1</v>
      </c>
      <c r="F2130" s="50">
        <v>0</v>
      </c>
      <c r="G2130" s="50">
        <v>40</v>
      </c>
      <c r="H2130" s="50">
        <v>0</v>
      </c>
      <c r="I2130" s="53">
        <f>IF(E2130&gt;0,TIME(F2130,G2130,H2130),"")</f>
        <v>2.7777777777777776E-2</v>
      </c>
      <c r="J2130" s="54">
        <f>IF(E2130&gt;0,TIME(F2130,G2130,H2130)/E2130,"")</f>
        <v>2.7777777777777776E-2</v>
      </c>
      <c r="K2130" s="50" t="s">
        <v>781</v>
      </c>
      <c r="L2130" s="50" t="s">
        <v>315</v>
      </c>
      <c r="M2130" s="55">
        <f>IF(D2130&gt;0,0.0416666666666667/J2130,"")</f>
        <v>1.5000000000000013</v>
      </c>
      <c r="N2130" s="50">
        <v>0</v>
      </c>
      <c r="Q2130" s="151">
        <f>IF("1-Swim"=D2130,J2130*2.4,IF("2-Bike"=D2130,J2130*112,IF("3-Run"=D2130,J2130*26.2,0)))</f>
        <v>6.6666666666666666E-2</v>
      </c>
      <c r="R2130" s="151">
        <f>Q2130/2</f>
        <v>3.3333333333333333E-2</v>
      </c>
      <c r="S2130" s="53">
        <f>J2130*26.2</f>
        <v>0.72777777777777775</v>
      </c>
      <c r="T2130" s="53">
        <f>(J2130+0.0013889)*26.2</f>
        <v>0.76416695777777766</v>
      </c>
      <c r="U2130" s="53">
        <f>S2130/2</f>
        <v>0.36388888888888887</v>
      </c>
      <c r="V2130" s="53">
        <f>T2130/2</f>
        <v>0.38208347888888883</v>
      </c>
      <c r="W2130" s="50">
        <f>RANK(J2130,J:J,1)</f>
        <v>3293</v>
      </c>
      <c r="X2130" s="50">
        <f>YEAR(B2130)</f>
        <v>2013</v>
      </c>
      <c r="Y2130" s="50">
        <f>MONTH(B2130)</f>
        <v>10</v>
      </c>
      <c r="Z2130" s="56">
        <f>X2130*100+Y2130</f>
        <v>201310</v>
      </c>
      <c r="AA2130" s="56">
        <f>WEEKNUM(B2130,1)</f>
        <v>43</v>
      </c>
      <c r="AB2130" s="58">
        <f>IF(ISBLANK(B2130)," ",MAX(B2130-B2129-1,0))</f>
        <v>0</v>
      </c>
      <c r="AC2130" s="56">
        <f>DAY(B2130)</f>
        <v>23</v>
      </c>
      <c r="AD2130" s="53">
        <f>U2130+V2130</f>
        <v>0.74597236777777765</v>
      </c>
      <c r="AE2130" s="56">
        <f>IF("1-Swim"=D2130,E2130*46.7,IF("2-Bike"=D2130,E2130,IF("3-Run"=D2130,E2130*4.27,0)))</f>
        <v>46.7</v>
      </c>
    </row>
    <row r="2131" spans="1:31" x14ac:dyDescent="0.25">
      <c r="A2131" s="50">
        <v>2130</v>
      </c>
      <c r="B2131" s="51">
        <v>41571</v>
      </c>
      <c r="C2131" s="75">
        <f>B2131</f>
        <v>41571</v>
      </c>
      <c r="D2131" s="50" t="s">
        <v>1225</v>
      </c>
      <c r="E2131" s="50">
        <v>0.625</v>
      </c>
      <c r="F2131" s="50">
        <v>0</v>
      </c>
      <c r="G2131" s="50">
        <v>22</v>
      </c>
      <c r="H2131" s="50">
        <v>54</v>
      </c>
      <c r="I2131" s="53">
        <f>IF(E2131&gt;0,TIME(F2131,G2131,H2131),"")</f>
        <v>1.5902777777777776E-2</v>
      </c>
      <c r="J2131" s="54">
        <f>IF(E2131&gt;0,TIME(F2131,G2131,H2131)/E2131,"")</f>
        <v>2.5444444444444443E-2</v>
      </c>
      <c r="K2131" s="50" t="s">
        <v>781</v>
      </c>
      <c r="L2131" s="50" t="s">
        <v>315</v>
      </c>
      <c r="M2131" s="55">
        <f>IF(D2131&gt;0,0.0416666666666667/J2131,"")</f>
        <v>1.6375545851528397</v>
      </c>
      <c r="N2131" s="50">
        <v>0</v>
      </c>
      <c r="Q2131" s="151">
        <f>IF("1-Swim"=D2131,J2131*2.4,IF("2-Bike"=D2131,J2131*112,IF("3-Run"=D2131,J2131*26.2,0)))</f>
        <v>6.1066666666666658E-2</v>
      </c>
      <c r="R2131" s="151">
        <f>Q2131/2</f>
        <v>3.0533333333333329E-2</v>
      </c>
      <c r="S2131" s="53">
        <f>J2131*26.2</f>
        <v>0.66664444444444437</v>
      </c>
      <c r="T2131" s="53">
        <f>(J2131+0.0013889)*26.2</f>
        <v>0.70303362444444439</v>
      </c>
      <c r="U2131" s="53">
        <f>S2131/2</f>
        <v>0.33332222222222219</v>
      </c>
      <c r="V2131" s="53">
        <f>T2131/2</f>
        <v>0.3515168122222222</v>
      </c>
      <c r="W2131" s="50">
        <f>RANK(J2131,J:J,1)</f>
        <v>3210</v>
      </c>
      <c r="X2131" s="50">
        <f>YEAR(B2131)</f>
        <v>2013</v>
      </c>
      <c r="Y2131" s="50">
        <f>MONTH(B2131)</f>
        <v>10</v>
      </c>
      <c r="Z2131" s="56">
        <f>X2131*100+Y2131</f>
        <v>201310</v>
      </c>
      <c r="AA2131" s="56">
        <f>WEEKNUM(B2131,1)</f>
        <v>43</v>
      </c>
      <c r="AB2131" s="58">
        <f>IF(ISBLANK(B2131)," ",MAX(B2131-B2130-1,0))</f>
        <v>0</v>
      </c>
      <c r="AC2131" s="56">
        <f>DAY(B2131)</f>
        <v>24</v>
      </c>
      <c r="AD2131" s="53">
        <f>U2131+V2131</f>
        <v>0.68483903444444438</v>
      </c>
      <c r="AE2131" s="56">
        <f>IF("1-Swim"=D2131,E2131*46.7,IF("2-Bike"=D2131,E2131,IF("3-Run"=D2131,E2131*4.27,0)))</f>
        <v>29.1875</v>
      </c>
    </row>
    <row r="2132" spans="1:31" x14ac:dyDescent="0.25">
      <c r="A2132" s="50">
        <v>2131</v>
      </c>
      <c r="B2132" s="51">
        <v>41575</v>
      </c>
      <c r="C2132" s="75">
        <f>B2132</f>
        <v>41575</v>
      </c>
      <c r="D2132" s="50" t="s">
        <v>1225</v>
      </c>
      <c r="E2132" s="50">
        <v>0.6</v>
      </c>
      <c r="F2132" s="50">
        <v>0</v>
      </c>
      <c r="G2132" s="50">
        <v>31</v>
      </c>
      <c r="H2132" s="50">
        <v>30</v>
      </c>
      <c r="I2132" s="53">
        <f>IF(E2132&gt;0,TIME(F2132,G2132,H2132),"")</f>
        <v>2.1875000000000002E-2</v>
      </c>
      <c r="J2132" s="54">
        <f>IF(E2132&gt;0,TIME(F2132,G2132,H2132)/E2132,"")</f>
        <v>3.6458333333333336E-2</v>
      </c>
      <c r="K2132" s="50" t="s">
        <v>781</v>
      </c>
      <c r="L2132" s="50" t="s">
        <v>315</v>
      </c>
      <c r="M2132" s="55">
        <f>IF(D2132&gt;0,0.0416666666666667/J2132,"")</f>
        <v>1.1428571428571437</v>
      </c>
      <c r="N2132" s="50">
        <v>0</v>
      </c>
      <c r="Q2132" s="151">
        <f>IF("1-Swim"=D2132,J2132*2.4,IF("2-Bike"=D2132,J2132*112,IF("3-Run"=D2132,J2132*26.2,0)))</f>
        <v>8.7500000000000008E-2</v>
      </c>
      <c r="R2132" s="151">
        <f>Q2132/2</f>
        <v>4.3750000000000004E-2</v>
      </c>
      <c r="S2132" s="53">
        <f>J2132*26.2</f>
        <v>0.95520833333333333</v>
      </c>
      <c r="T2132" s="53">
        <f>(J2132+0.0013889)*26.2</f>
        <v>0.99159751333333335</v>
      </c>
      <c r="U2132" s="53">
        <f>S2132/2</f>
        <v>0.47760416666666666</v>
      </c>
      <c r="V2132" s="53">
        <f>T2132/2</f>
        <v>0.49579875666666667</v>
      </c>
      <c r="W2132" s="50">
        <f>RANK(J2132,J:J,1)</f>
        <v>3392</v>
      </c>
      <c r="X2132" s="50">
        <f>YEAR(B2132)</f>
        <v>2013</v>
      </c>
      <c r="Y2132" s="50">
        <f>MONTH(B2132)</f>
        <v>10</v>
      </c>
      <c r="Z2132" s="56">
        <f>X2132*100+Y2132</f>
        <v>201310</v>
      </c>
      <c r="AA2132" s="56">
        <f>WEEKNUM(B2132,1)</f>
        <v>44</v>
      </c>
      <c r="AB2132" s="58">
        <f>IF(ISBLANK(B2132)," ",MAX(B2132-B2131-1,0))</f>
        <v>3</v>
      </c>
      <c r="AC2132" s="56">
        <f>DAY(B2132)</f>
        <v>28</v>
      </c>
      <c r="AD2132" s="53">
        <f>U2132+V2132</f>
        <v>0.97340292333333334</v>
      </c>
      <c r="AE2132" s="56">
        <f>IF("1-Swim"=D2132,E2132*46.7,IF("2-Bike"=D2132,E2132,IF("3-Run"=D2132,E2132*4.27,0)))</f>
        <v>28.02</v>
      </c>
    </row>
    <row r="2133" spans="1:31" x14ac:dyDescent="0.25">
      <c r="A2133" s="50">
        <v>2132</v>
      </c>
      <c r="B2133" s="51">
        <v>41577</v>
      </c>
      <c r="C2133" s="75">
        <f>B2133</f>
        <v>41577</v>
      </c>
      <c r="D2133" s="50" t="s">
        <v>1225</v>
      </c>
      <c r="E2133" s="50">
        <v>0.71</v>
      </c>
      <c r="F2133" s="50">
        <v>0</v>
      </c>
      <c r="G2133" s="50">
        <v>25</v>
      </c>
      <c r="H2133" s="50">
        <v>45</v>
      </c>
      <c r="I2133" s="53">
        <f>IF(E2133&gt;0,TIME(F2133,G2133,H2133),"")</f>
        <v>1.7881944444444443E-2</v>
      </c>
      <c r="J2133" s="54">
        <f>IF(E2133&gt;0,TIME(F2133,G2133,H2133)/E2133,"")</f>
        <v>2.51858372456964E-2</v>
      </c>
      <c r="K2133" s="50" t="s">
        <v>781</v>
      </c>
      <c r="L2133" s="50" t="s">
        <v>315</v>
      </c>
      <c r="M2133" s="55">
        <f>IF(D2133&gt;0,0.0416666666666667/J2133,"")</f>
        <v>1.6543689320388364</v>
      </c>
      <c r="N2133" s="50">
        <v>0</v>
      </c>
      <c r="Q2133" s="151">
        <f>IF("1-Swim"=D2133,J2133*2.4,IF("2-Bike"=D2133,J2133*112,IF("3-Run"=D2133,J2133*26.2,0)))</f>
        <v>6.044600938967136E-2</v>
      </c>
      <c r="R2133" s="151">
        <f>Q2133/2</f>
        <v>3.022300469483568E-2</v>
      </c>
      <c r="S2133" s="53">
        <f>J2133*26.2</f>
        <v>0.65986893583724571</v>
      </c>
      <c r="T2133" s="53">
        <f>(J2133+0.0013889)*26.2</f>
        <v>0.69625811583724562</v>
      </c>
      <c r="U2133" s="53">
        <f>S2133/2</f>
        <v>0.32993446791862285</v>
      </c>
      <c r="V2133" s="53">
        <f>T2133/2</f>
        <v>0.34812905791862281</v>
      </c>
      <c r="W2133" s="50">
        <f>RANK(J2133,J:J,1)</f>
        <v>3195</v>
      </c>
      <c r="X2133" s="50">
        <f>YEAR(B2133)</f>
        <v>2013</v>
      </c>
      <c r="Y2133" s="50">
        <f>MONTH(B2133)</f>
        <v>10</v>
      </c>
      <c r="Z2133" s="56">
        <f>X2133*100+Y2133</f>
        <v>201310</v>
      </c>
      <c r="AA2133" s="56">
        <f>WEEKNUM(B2133,1)</f>
        <v>44</v>
      </c>
      <c r="AB2133" s="58">
        <f>IF(ISBLANK(B2133)," ",MAX(B2133-B2132-1,0))</f>
        <v>1</v>
      </c>
      <c r="AC2133" s="56">
        <f>DAY(B2133)</f>
        <v>30</v>
      </c>
      <c r="AD2133" s="53">
        <f>U2133+V2133</f>
        <v>0.67806352583724561</v>
      </c>
      <c r="AE2133" s="56">
        <f>IF("1-Swim"=D2133,E2133*46.7,IF("2-Bike"=D2133,E2133,IF("3-Run"=D2133,E2133*4.27,0)))</f>
        <v>33.157000000000004</v>
      </c>
    </row>
    <row r="2134" spans="1:31" ht="15.75" x14ac:dyDescent="0.3">
      <c r="A2134" s="50">
        <v>2133</v>
      </c>
      <c r="B2134" s="51">
        <v>41580</v>
      </c>
      <c r="C2134" s="75">
        <f>B2134</f>
        <v>41580</v>
      </c>
      <c r="D2134" s="50" t="s">
        <v>1224</v>
      </c>
      <c r="E2134" s="50">
        <v>25</v>
      </c>
      <c r="F2134" s="50">
        <v>1</v>
      </c>
      <c r="G2134" s="50">
        <v>46</v>
      </c>
      <c r="H2134" s="50">
        <v>3</v>
      </c>
      <c r="I2134" s="53">
        <f>IF(E2134&gt;0,TIME(F2134,G2134,H2134),"")</f>
        <v>7.3645833333333341E-2</v>
      </c>
      <c r="J2134" s="54">
        <f>IF(E2134&gt;0,TIME(F2134,G2134,H2134)/E2134,"")</f>
        <v>2.9458333333333337E-3</v>
      </c>
      <c r="K2134" s="50" t="s">
        <v>930</v>
      </c>
      <c r="L2134" s="50" t="s">
        <v>315</v>
      </c>
      <c r="M2134" s="55">
        <f>IF(D2134&gt;0,0.0416666666666667/J2134,"")</f>
        <v>14.144271570014153</v>
      </c>
      <c r="N2134" s="50">
        <v>0</v>
      </c>
      <c r="O2134" s="50" t="s">
        <v>197</v>
      </c>
      <c r="P2134" s="146" t="s">
        <v>1287</v>
      </c>
      <c r="Q2134" s="151">
        <f>IF("1-Swim"=D2134,J2134*2.4,IF("2-Bike"=D2134,J2134*112,IF("3-Run"=D2134,J2134*26.2,0)))</f>
        <v>0.32993333333333336</v>
      </c>
      <c r="R2134" s="151">
        <f>Q2134/2</f>
        <v>0.16496666666666668</v>
      </c>
      <c r="S2134" s="53">
        <f>J2134*26.2</f>
        <v>7.7180833333333337E-2</v>
      </c>
      <c r="T2134" s="53">
        <f>(J2134+0.0013889)*26.2</f>
        <v>0.11357001333333333</v>
      </c>
      <c r="U2134" s="53">
        <f>S2134/2</f>
        <v>3.8590416666666669E-2</v>
      </c>
      <c r="V2134" s="53">
        <f>T2134/2</f>
        <v>5.6785006666666665E-2</v>
      </c>
      <c r="W2134" s="50">
        <f>RANK(J2134,J:J,1)</f>
        <v>551</v>
      </c>
      <c r="X2134" s="50">
        <f>YEAR(B2134)</f>
        <v>2013</v>
      </c>
      <c r="Y2134" s="50">
        <f>MONTH(B2134)</f>
        <v>11</v>
      </c>
      <c r="Z2134" s="56">
        <f>X2134*100+Y2134</f>
        <v>201311</v>
      </c>
      <c r="AA2134" s="56">
        <f>WEEKNUM(B2134,1)</f>
        <v>44</v>
      </c>
      <c r="AB2134" s="58">
        <f>IF(ISBLANK(B2134)," ",MAX(B2134-B2133-1,0))</f>
        <v>2</v>
      </c>
      <c r="AC2134" s="56">
        <f>DAY(B2134)</f>
        <v>2</v>
      </c>
      <c r="AD2134" s="53">
        <f>U2134+V2134</f>
        <v>9.5375423333333334E-2</v>
      </c>
      <c r="AE2134" s="56">
        <f>IF("1-Swim"=D2134,E2134*46.7,IF("2-Bike"=D2134,E2134,IF("3-Run"=D2134,E2134*4.27,0)))</f>
        <v>25</v>
      </c>
    </row>
    <row r="2135" spans="1:31" x14ac:dyDescent="0.25">
      <c r="A2135" s="50">
        <v>2134</v>
      </c>
      <c r="B2135" s="51">
        <v>41582</v>
      </c>
      <c r="C2135" s="75">
        <f>B2135</f>
        <v>41582</v>
      </c>
      <c r="D2135" s="50" t="s">
        <v>1225</v>
      </c>
      <c r="E2135" s="50">
        <v>1</v>
      </c>
      <c r="F2135" s="50">
        <v>0</v>
      </c>
      <c r="G2135" s="50">
        <v>40</v>
      </c>
      <c r="H2135" s="50">
        <v>0</v>
      </c>
      <c r="I2135" s="53">
        <f>IF(E2135&gt;0,TIME(F2135,G2135,H2135),"")</f>
        <v>2.7777777777777776E-2</v>
      </c>
      <c r="J2135" s="54">
        <f>IF(E2135&gt;0,TIME(F2135,G2135,H2135)/E2135,"")</f>
        <v>2.7777777777777776E-2</v>
      </c>
      <c r="K2135" s="50" t="s">
        <v>781</v>
      </c>
      <c r="L2135" s="50" t="s">
        <v>315</v>
      </c>
      <c r="M2135" s="55">
        <f>IF(D2135&gt;0,0.0416666666666667/J2135,"")</f>
        <v>1.5000000000000013</v>
      </c>
      <c r="N2135" s="50">
        <v>0</v>
      </c>
      <c r="Q2135" s="151">
        <f>IF("1-Swim"=D2135,J2135*2.4,IF("2-Bike"=D2135,J2135*112,IF("3-Run"=D2135,J2135*26.2,0)))</f>
        <v>6.6666666666666666E-2</v>
      </c>
      <c r="R2135" s="151">
        <f>Q2135/2</f>
        <v>3.3333333333333333E-2</v>
      </c>
      <c r="S2135" s="53">
        <f>J2135*26.2</f>
        <v>0.72777777777777775</v>
      </c>
      <c r="T2135" s="53">
        <f>(J2135+0.0013889)*26.2</f>
        <v>0.76416695777777766</v>
      </c>
      <c r="U2135" s="53">
        <f>S2135/2</f>
        <v>0.36388888888888887</v>
      </c>
      <c r="V2135" s="53">
        <f>T2135/2</f>
        <v>0.38208347888888883</v>
      </c>
      <c r="W2135" s="50">
        <f>RANK(J2135,J:J,1)</f>
        <v>3293</v>
      </c>
      <c r="X2135" s="50">
        <f>YEAR(B2135)</f>
        <v>2013</v>
      </c>
      <c r="Y2135" s="50">
        <f>MONTH(B2135)</f>
        <v>11</v>
      </c>
      <c r="Z2135" s="56">
        <f>X2135*100+Y2135</f>
        <v>201311</v>
      </c>
      <c r="AA2135" s="56">
        <f>WEEKNUM(B2135,1)</f>
        <v>45</v>
      </c>
      <c r="AB2135" s="58">
        <f>IF(ISBLANK(B2135)," ",MAX(B2135-B2134-1,0))</f>
        <v>1</v>
      </c>
      <c r="AC2135" s="56">
        <f>DAY(B2135)</f>
        <v>4</v>
      </c>
      <c r="AD2135" s="53">
        <f>U2135+V2135</f>
        <v>0.74597236777777765</v>
      </c>
      <c r="AE2135" s="56">
        <f>IF("1-Swim"=D2135,E2135*46.7,IF("2-Bike"=D2135,E2135,IF("3-Run"=D2135,E2135*4.27,0)))</f>
        <v>46.7</v>
      </c>
    </row>
    <row r="2136" spans="1:31" x14ac:dyDescent="0.25">
      <c r="A2136" s="50">
        <v>2135</v>
      </c>
      <c r="B2136" s="51">
        <v>41583</v>
      </c>
      <c r="C2136" s="75">
        <f>B2136</f>
        <v>41583</v>
      </c>
      <c r="D2136" s="50" t="s">
        <v>1224</v>
      </c>
      <c r="E2136" s="50">
        <v>9</v>
      </c>
      <c r="F2136" s="50">
        <v>0</v>
      </c>
      <c r="G2136" s="50">
        <v>25</v>
      </c>
      <c r="H2136" s="50">
        <v>0</v>
      </c>
      <c r="I2136" s="53">
        <f>IF(E2136&gt;0,TIME(F2136,G2136,H2136),"")</f>
        <v>1.7361111111111112E-2</v>
      </c>
      <c r="J2136" s="54">
        <f>IF(E2136&gt;0,TIME(F2136,G2136,H2136)/E2136,"")</f>
        <v>1.9290123456790125E-3</v>
      </c>
      <c r="K2136" s="50" t="s">
        <v>921</v>
      </c>
      <c r="L2136" s="50" t="s">
        <v>1132</v>
      </c>
      <c r="M2136" s="55">
        <f>IF(D2136&gt;0,0.0416666666666667/J2136,"")</f>
        <v>21.600000000000016</v>
      </c>
      <c r="N2136" s="50">
        <v>0</v>
      </c>
      <c r="O2136" s="50" t="s">
        <v>253</v>
      </c>
      <c r="Q2136" s="151">
        <f>IF("1-Swim"=D2136,J2136*2.4,IF("2-Bike"=D2136,J2136*112,IF("3-Run"=D2136,J2136*26.2,0)))</f>
        <v>0.2160493827160494</v>
      </c>
      <c r="R2136" s="151">
        <f>Q2136/2</f>
        <v>0.1080246913580247</v>
      </c>
      <c r="S2136" s="53">
        <f>J2136*26.2</f>
        <v>5.0540123456790126E-2</v>
      </c>
      <c r="T2136" s="53">
        <f>(J2136+0.0013889)*26.2</f>
        <v>8.6929303456790119E-2</v>
      </c>
      <c r="U2136" s="53">
        <f>S2136/2</f>
        <v>2.5270061728395063E-2</v>
      </c>
      <c r="V2136" s="53">
        <f>T2136/2</f>
        <v>4.346465172839506E-2</v>
      </c>
      <c r="W2136" s="50">
        <f>RANK(J2136,J:J,1)</f>
        <v>111</v>
      </c>
      <c r="X2136" s="50">
        <f>YEAR(B2136)</f>
        <v>2013</v>
      </c>
      <c r="Y2136" s="50">
        <f>MONTH(B2136)</f>
        <v>11</v>
      </c>
      <c r="Z2136" s="56">
        <f>X2136*100+Y2136</f>
        <v>201311</v>
      </c>
      <c r="AA2136" s="56">
        <f>WEEKNUM(B2136,1)</f>
        <v>45</v>
      </c>
      <c r="AB2136" s="58">
        <f>IF(ISBLANK(B2136)," ",MAX(B2136-B2135-1,0))</f>
        <v>0</v>
      </c>
      <c r="AC2136" s="56">
        <f>DAY(B2136)</f>
        <v>5</v>
      </c>
      <c r="AD2136" s="53">
        <f>U2136+V2136</f>
        <v>6.8734713456790122E-2</v>
      </c>
      <c r="AE2136" s="56">
        <f>IF("1-Swim"=D2136,E2136*46.7,IF("2-Bike"=D2136,E2136,IF("3-Run"=D2136,E2136*4.27,0)))</f>
        <v>9</v>
      </c>
    </row>
    <row r="2137" spans="1:31" x14ac:dyDescent="0.25">
      <c r="A2137" s="50">
        <v>2136</v>
      </c>
      <c r="B2137" s="51">
        <v>41584</v>
      </c>
      <c r="C2137" s="75">
        <f>B2137</f>
        <v>41584</v>
      </c>
      <c r="D2137" s="50" t="s">
        <v>1225</v>
      </c>
      <c r="E2137" s="50">
        <v>1</v>
      </c>
      <c r="F2137" s="50">
        <v>0</v>
      </c>
      <c r="G2137" s="50">
        <v>40</v>
      </c>
      <c r="H2137" s="50">
        <v>0</v>
      </c>
      <c r="I2137" s="53">
        <f>IF(E2137&gt;0,TIME(F2137,G2137,H2137),"")</f>
        <v>2.7777777777777776E-2</v>
      </c>
      <c r="J2137" s="54">
        <f>IF(E2137&gt;0,TIME(F2137,G2137,H2137)/E2137,"")</f>
        <v>2.7777777777777776E-2</v>
      </c>
      <c r="K2137" s="50" t="s">
        <v>781</v>
      </c>
      <c r="L2137" s="50" t="s">
        <v>315</v>
      </c>
      <c r="M2137" s="55">
        <f>IF(D2137&gt;0,0.0416666666666667/J2137,"")</f>
        <v>1.5000000000000013</v>
      </c>
      <c r="N2137" s="50">
        <v>0</v>
      </c>
      <c r="Q2137" s="151">
        <f>IF("1-Swim"=D2137,J2137*2.4,IF("2-Bike"=D2137,J2137*112,IF("3-Run"=D2137,J2137*26.2,0)))</f>
        <v>6.6666666666666666E-2</v>
      </c>
      <c r="R2137" s="151">
        <f>Q2137/2</f>
        <v>3.3333333333333333E-2</v>
      </c>
      <c r="S2137" s="53">
        <f>J2137*26.2</f>
        <v>0.72777777777777775</v>
      </c>
      <c r="T2137" s="53">
        <f>(J2137+0.0013889)*26.2</f>
        <v>0.76416695777777766</v>
      </c>
      <c r="U2137" s="53">
        <f>S2137/2</f>
        <v>0.36388888888888887</v>
      </c>
      <c r="V2137" s="53">
        <f>T2137/2</f>
        <v>0.38208347888888883</v>
      </c>
      <c r="W2137" s="50">
        <f>RANK(J2137,J:J,1)</f>
        <v>3293</v>
      </c>
      <c r="X2137" s="50">
        <f>YEAR(B2137)</f>
        <v>2013</v>
      </c>
      <c r="Y2137" s="50">
        <f>MONTH(B2137)</f>
        <v>11</v>
      </c>
      <c r="Z2137" s="56">
        <f>X2137*100+Y2137</f>
        <v>201311</v>
      </c>
      <c r="AA2137" s="56">
        <f>WEEKNUM(B2137,1)</f>
        <v>45</v>
      </c>
      <c r="AB2137" s="58">
        <f>IF(ISBLANK(B2137)," ",MAX(B2137-B2136-1,0))</f>
        <v>0</v>
      </c>
      <c r="AC2137" s="56">
        <f>DAY(B2137)</f>
        <v>6</v>
      </c>
      <c r="AD2137" s="53">
        <f>U2137+V2137</f>
        <v>0.74597236777777765</v>
      </c>
      <c r="AE2137" s="56">
        <f>IF("1-Swim"=D2137,E2137*46.7,IF("2-Bike"=D2137,E2137,IF("3-Run"=D2137,E2137*4.27,0)))</f>
        <v>46.7</v>
      </c>
    </row>
    <row r="2138" spans="1:31" ht="15.75" x14ac:dyDescent="0.3">
      <c r="A2138" s="50">
        <v>2137</v>
      </c>
      <c r="B2138" s="51">
        <v>41588</v>
      </c>
      <c r="C2138" s="75">
        <f>B2138</f>
        <v>41588</v>
      </c>
      <c r="D2138" s="50" t="s">
        <v>1223</v>
      </c>
      <c r="E2138" s="50">
        <v>5.6</v>
      </c>
      <c r="F2138" s="50">
        <v>1</v>
      </c>
      <c r="G2138" s="50">
        <v>5</v>
      </c>
      <c r="H2138" s="50">
        <v>47</v>
      </c>
      <c r="I2138" s="53">
        <f>IF(E2138&gt;0,TIME(F2138,G2138,H2138),"")</f>
        <v>4.5682870370370367E-2</v>
      </c>
      <c r="J2138" s="54">
        <f>IF(E2138&gt;0,TIME(F2138,G2138,H2138)/E2138,"")</f>
        <v>8.1576554232804226E-3</v>
      </c>
      <c r="K2138" s="50" t="s">
        <v>1280</v>
      </c>
      <c r="L2138" s="50" t="s">
        <v>1288</v>
      </c>
      <c r="M2138" s="55">
        <f>IF(D2138&gt;0,0.0416666666666667/J2138,"")</f>
        <v>5.1076767164935442</v>
      </c>
      <c r="N2138" s="50">
        <v>158</v>
      </c>
      <c r="O2138" s="50" t="s">
        <v>377</v>
      </c>
      <c r="P2138" s="146" t="s">
        <v>1289</v>
      </c>
      <c r="Q2138" s="151">
        <f>IF("1-Swim"=D2138,J2138*2.4,IF("2-Bike"=D2138,J2138*112,IF("3-Run"=D2138,J2138*26.2,0)))</f>
        <v>0.21373057208994706</v>
      </c>
      <c r="R2138" s="151">
        <f>Q2138/2</f>
        <v>0.10686528604497353</v>
      </c>
      <c r="S2138" s="53">
        <f>J2138*26.2</f>
        <v>0.21373057208994706</v>
      </c>
      <c r="T2138" s="53">
        <f>(J2138+0.0013889)*26.2</f>
        <v>0.25011975208994708</v>
      </c>
      <c r="U2138" s="53">
        <f>S2138/2</f>
        <v>0.10686528604497353</v>
      </c>
      <c r="V2138" s="53">
        <f>T2138/2</f>
        <v>0.12505987604497354</v>
      </c>
      <c r="W2138" s="50">
        <f>RANK(J2138,J:J,1)</f>
        <v>2513</v>
      </c>
      <c r="X2138" s="50">
        <f>YEAR(B2138)</f>
        <v>2013</v>
      </c>
      <c r="Y2138" s="50">
        <f>MONTH(B2138)</f>
        <v>11</v>
      </c>
      <c r="Z2138" s="56">
        <f>X2138*100+Y2138</f>
        <v>201311</v>
      </c>
      <c r="AA2138" s="56">
        <f>WEEKNUM(B2138,1)</f>
        <v>46</v>
      </c>
      <c r="AB2138" s="58">
        <f>IF(ISBLANK(B2138)," ",MAX(B2138-B2137-1,0))</f>
        <v>3</v>
      </c>
      <c r="AC2138" s="56">
        <f>DAY(B2138)</f>
        <v>10</v>
      </c>
      <c r="AD2138" s="53">
        <f>U2138+V2138</f>
        <v>0.23192516208994707</v>
      </c>
      <c r="AE2138" s="56">
        <f>IF("1-Swim"=D2138,E2138*46.7,IF("2-Bike"=D2138,E2138,IF("3-Run"=D2138,E2138*4.27,0)))</f>
        <v>23.911999999999995</v>
      </c>
    </row>
    <row r="2139" spans="1:31" ht="15.75" x14ac:dyDescent="0.3">
      <c r="A2139" s="50">
        <v>2138</v>
      </c>
      <c r="B2139" s="51">
        <v>41589</v>
      </c>
      <c r="C2139" s="75">
        <f>B2139</f>
        <v>41589</v>
      </c>
      <c r="D2139" s="50" t="s">
        <v>1223</v>
      </c>
      <c r="E2139" s="50">
        <v>2.7</v>
      </c>
      <c r="F2139" s="50">
        <v>0</v>
      </c>
      <c r="G2139" s="50">
        <v>27</v>
      </c>
      <c r="H2139" s="50">
        <v>49</v>
      </c>
      <c r="I2139" s="53">
        <f>IF(E2139&gt;0,TIME(F2139,G2139,H2139),"")</f>
        <v>1.9317129629629629E-2</v>
      </c>
      <c r="J2139" s="54">
        <f>IF(E2139&gt;0,TIME(F2139,G2139,H2139)/E2139,"")</f>
        <v>7.1544924554183802E-3</v>
      </c>
      <c r="K2139" s="50" t="s">
        <v>1143</v>
      </c>
      <c r="L2139" s="50" t="s">
        <v>1290</v>
      </c>
      <c r="M2139" s="55">
        <f>IF(D2139&gt;0,0.0416666666666667/J2139,"")</f>
        <v>5.8238466147393702</v>
      </c>
      <c r="N2139" s="50">
        <v>153</v>
      </c>
      <c r="O2139" s="50" t="s">
        <v>377</v>
      </c>
      <c r="P2139" s="146" t="s">
        <v>1291</v>
      </c>
      <c r="Q2139" s="151">
        <f>IF("1-Swim"=D2139,J2139*2.4,IF("2-Bike"=D2139,J2139*112,IF("3-Run"=D2139,J2139*26.2,0)))</f>
        <v>0.18744770233196156</v>
      </c>
      <c r="R2139" s="151">
        <f>Q2139/2</f>
        <v>9.3723851165980782E-2</v>
      </c>
      <c r="S2139" s="53">
        <f>J2139*26.2</f>
        <v>0.18744770233196156</v>
      </c>
      <c r="T2139" s="53">
        <f>(J2139+0.0013889)*26.2</f>
        <v>0.22383688233196156</v>
      </c>
      <c r="U2139" s="53">
        <f>S2139/2</f>
        <v>9.3723851165980782E-2</v>
      </c>
      <c r="V2139" s="53">
        <f>T2139/2</f>
        <v>0.11191844116598078</v>
      </c>
      <c r="W2139" s="50">
        <f>RANK(J2139,J:J,1)</f>
        <v>1735</v>
      </c>
      <c r="X2139" s="50">
        <f>YEAR(B2139)</f>
        <v>2013</v>
      </c>
      <c r="Y2139" s="50">
        <f>MONTH(B2139)</f>
        <v>11</v>
      </c>
      <c r="Z2139" s="56">
        <f>X2139*100+Y2139</f>
        <v>201311</v>
      </c>
      <c r="AA2139" s="56">
        <f>WEEKNUM(B2139,1)</f>
        <v>46</v>
      </c>
      <c r="AB2139" s="58">
        <f>IF(ISBLANK(B2139)," ",MAX(B2139-B2138-1,0))</f>
        <v>0</v>
      </c>
      <c r="AC2139" s="56">
        <f>DAY(B2139)</f>
        <v>11</v>
      </c>
      <c r="AD2139" s="53">
        <f>U2139+V2139</f>
        <v>0.20564229233196157</v>
      </c>
      <c r="AE2139" s="56">
        <f>IF("1-Swim"=D2139,E2139*46.7,IF("2-Bike"=D2139,E2139,IF("3-Run"=D2139,E2139*4.27,0)))</f>
        <v>11.529</v>
      </c>
    </row>
    <row r="2140" spans="1:31" x14ac:dyDescent="0.25">
      <c r="A2140" s="50">
        <v>2139</v>
      </c>
      <c r="B2140" s="51">
        <v>41602</v>
      </c>
      <c r="C2140" s="75">
        <f>B2140</f>
        <v>41602</v>
      </c>
      <c r="D2140" s="50" t="s">
        <v>1223</v>
      </c>
      <c r="E2140" s="50">
        <v>5</v>
      </c>
      <c r="F2140" s="50">
        <v>0</v>
      </c>
      <c r="G2140" s="50">
        <v>49</v>
      </c>
      <c r="H2140" s="50">
        <v>58</v>
      </c>
      <c r="I2140" s="53">
        <f>IF(E2140&gt;0,TIME(F2140,G2140,H2140),"")</f>
        <v>3.4699074074074077E-2</v>
      </c>
      <c r="J2140" s="54">
        <f>IF(E2140&gt;0,TIME(F2140,G2140,H2140)/E2140,"")</f>
        <v>6.9398148148148153E-3</v>
      </c>
      <c r="K2140" s="50" t="s">
        <v>1280</v>
      </c>
      <c r="L2140" s="50" t="s">
        <v>295</v>
      </c>
      <c r="M2140" s="55">
        <f>IF(D2140&gt;0,0.0416666666666667/J2140,"")</f>
        <v>6.0040026684456347</v>
      </c>
      <c r="N2140" s="50">
        <v>0</v>
      </c>
      <c r="O2140" s="50" t="s">
        <v>630</v>
      </c>
      <c r="Q2140" s="151">
        <f>IF("1-Swim"=D2140,J2140*2.4,IF("2-Bike"=D2140,J2140*112,IF("3-Run"=D2140,J2140*26.2,0)))</f>
        <v>0.18182314814814815</v>
      </c>
      <c r="R2140" s="151">
        <f>Q2140/2</f>
        <v>9.0911574074074075E-2</v>
      </c>
      <c r="S2140" s="53">
        <f>J2140*26.2</f>
        <v>0.18182314814814815</v>
      </c>
      <c r="T2140" s="53">
        <f>(J2140+0.0013889)*26.2</f>
        <v>0.21821232814814817</v>
      </c>
      <c r="U2140" s="53">
        <f>S2140/2</f>
        <v>9.0911574074074075E-2</v>
      </c>
      <c r="V2140" s="53">
        <f>T2140/2</f>
        <v>0.10910616407407409</v>
      </c>
      <c r="W2140" s="50">
        <f>RANK(J2140,J:J,1)</f>
        <v>1476</v>
      </c>
      <c r="X2140" s="50">
        <f>YEAR(B2140)</f>
        <v>2013</v>
      </c>
      <c r="Y2140" s="50">
        <f>MONTH(B2140)</f>
        <v>11</v>
      </c>
      <c r="Z2140" s="56">
        <f>X2140*100+Y2140</f>
        <v>201311</v>
      </c>
      <c r="AA2140" s="56">
        <f>WEEKNUM(B2140,1)</f>
        <v>48</v>
      </c>
      <c r="AB2140" s="58">
        <f>IF(ISBLANK(B2140)," ",MAX(B2140-B2139-1,0))</f>
        <v>12</v>
      </c>
      <c r="AC2140" s="56">
        <f>DAY(B2140)</f>
        <v>24</v>
      </c>
      <c r="AD2140" s="53">
        <f>U2140+V2140</f>
        <v>0.20001773814814816</v>
      </c>
      <c r="AE2140" s="56">
        <f>IF("1-Swim"=D2140,E2140*46.7,IF("2-Bike"=D2140,E2140,IF("3-Run"=D2140,E2140*4.27,0)))</f>
        <v>21.349999999999998</v>
      </c>
    </row>
    <row r="2141" spans="1:31" x14ac:dyDescent="0.25">
      <c r="A2141" s="50">
        <v>2140</v>
      </c>
      <c r="B2141" s="51">
        <v>41603</v>
      </c>
      <c r="C2141" s="75">
        <f>B2141</f>
        <v>41603</v>
      </c>
      <c r="D2141" s="50" t="s">
        <v>1224</v>
      </c>
      <c r="E2141" s="50">
        <v>7</v>
      </c>
      <c r="F2141" s="50">
        <v>0</v>
      </c>
      <c r="G2141" s="50">
        <v>20</v>
      </c>
      <c r="H2141" s="50">
        <v>0</v>
      </c>
      <c r="I2141" s="53">
        <f>IF(E2141&gt;0,TIME(F2141,G2141,H2141),"")</f>
        <v>1.3888888888888888E-2</v>
      </c>
      <c r="J2141" s="54">
        <f>IF(E2141&gt;0,TIME(F2141,G2141,H2141)/E2141,"")</f>
        <v>1.984126984126984E-3</v>
      </c>
      <c r="K2141" s="50" t="s">
        <v>921</v>
      </c>
      <c r="L2141" s="50" t="s">
        <v>1132</v>
      </c>
      <c r="M2141" s="55">
        <f>IF(D2141&gt;0,0.0416666666666667/J2141,"")</f>
        <v>21.000000000000018</v>
      </c>
      <c r="N2141" s="50">
        <v>0</v>
      </c>
      <c r="Q2141" s="151">
        <f>IF("1-Swim"=D2141,J2141*2.4,IF("2-Bike"=D2141,J2141*112,IF("3-Run"=D2141,J2141*26.2,0)))</f>
        <v>0.22222222222222221</v>
      </c>
      <c r="R2141" s="151">
        <f>Q2141/2</f>
        <v>0.1111111111111111</v>
      </c>
      <c r="S2141" s="53">
        <f>J2141*26.2</f>
        <v>5.198412698412698E-2</v>
      </c>
      <c r="T2141" s="53">
        <f>(J2141+0.0013889)*26.2</f>
        <v>8.8373306984126987E-2</v>
      </c>
      <c r="U2141" s="53">
        <f>S2141/2</f>
        <v>2.599206349206349E-2</v>
      </c>
      <c r="V2141" s="53">
        <f>T2141/2</f>
        <v>4.4186653492063493E-2</v>
      </c>
      <c r="W2141" s="50">
        <f>RANK(J2141,J:J,1)</f>
        <v>145</v>
      </c>
      <c r="X2141" s="50">
        <f>YEAR(B2141)</f>
        <v>2013</v>
      </c>
      <c r="Y2141" s="50">
        <f>MONTH(B2141)</f>
        <v>11</v>
      </c>
      <c r="Z2141" s="56">
        <f>X2141*100+Y2141</f>
        <v>201311</v>
      </c>
      <c r="AA2141" s="56">
        <f>WEEKNUM(B2141,1)</f>
        <v>48</v>
      </c>
      <c r="AB2141" s="58">
        <f>IF(ISBLANK(B2141)," ",MAX(B2141-B2140-1,0))</f>
        <v>0</v>
      </c>
      <c r="AC2141" s="56">
        <f>DAY(B2141)</f>
        <v>25</v>
      </c>
      <c r="AD2141" s="53">
        <f>U2141+V2141</f>
        <v>7.0178716984126976E-2</v>
      </c>
      <c r="AE2141" s="56">
        <f>IF("1-Swim"=D2141,E2141*46.7,IF("2-Bike"=D2141,E2141,IF("3-Run"=D2141,E2141*4.27,0)))</f>
        <v>7</v>
      </c>
    </row>
    <row r="2142" spans="1:31" x14ac:dyDescent="0.25">
      <c r="A2142" s="50">
        <v>2141</v>
      </c>
      <c r="B2142" s="51">
        <v>41604</v>
      </c>
      <c r="C2142" s="75">
        <f>B2142</f>
        <v>41604</v>
      </c>
      <c r="D2142" s="50" t="s">
        <v>1224</v>
      </c>
      <c r="E2142" s="50">
        <v>10</v>
      </c>
      <c r="F2142" s="50">
        <v>0</v>
      </c>
      <c r="G2142" s="50">
        <v>29</v>
      </c>
      <c r="H2142" s="50">
        <v>0</v>
      </c>
      <c r="I2142" s="53">
        <f>IF(E2142&gt;0,TIME(F2142,G2142,H2142),"")</f>
        <v>2.013888888888889E-2</v>
      </c>
      <c r="J2142" s="54">
        <f>IF(E2142&gt;0,TIME(F2142,G2142,H2142)/E2142,"")</f>
        <v>2.0138888888888888E-3</v>
      </c>
      <c r="K2142" s="50" t="s">
        <v>921</v>
      </c>
      <c r="L2142" s="50" t="s">
        <v>1132</v>
      </c>
      <c r="M2142" s="55">
        <f>IF(D2142&gt;0,0.0416666666666667/J2142,"")</f>
        <v>20.689655172413811</v>
      </c>
      <c r="N2142" s="50">
        <v>0</v>
      </c>
      <c r="Q2142" s="151">
        <f>IF("1-Swim"=D2142,J2142*2.4,IF("2-Bike"=D2142,J2142*112,IF("3-Run"=D2142,J2142*26.2,0)))</f>
        <v>0.22555555555555556</v>
      </c>
      <c r="R2142" s="151">
        <f>Q2142/2</f>
        <v>0.11277777777777778</v>
      </c>
      <c r="S2142" s="53">
        <f>J2142*26.2</f>
        <v>5.2763888888888888E-2</v>
      </c>
      <c r="T2142" s="53">
        <f>(J2142+0.0013889)*26.2</f>
        <v>8.9153068888888895E-2</v>
      </c>
      <c r="U2142" s="53">
        <f>S2142/2</f>
        <v>2.6381944444444444E-2</v>
      </c>
      <c r="V2142" s="53">
        <f>T2142/2</f>
        <v>4.4576534444444448E-2</v>
      </c>
      <c r="W2142" s="50">
        <f>RANK(J2142,J:J,1)</f>
        <v>159</v>
      </c>
      <c r="X2142" s="50">
        <f>YEAR(B2142)</f>
        <v>2013</v>
      </c>
      <c r="Y2142" s="50">
        <f>MONTH(B2142)</f>
        <v>11</v>
      </c>
      <c r="Z2142" s="56">
        <f>X2142*100+Y2142</f>
        <v>201311</v>
      </c>
      <c r="AA2142" s="56">
        <f>WEEKNUM(B2142,1)</f>
        <v>48</v>
      </c>
      <c r="AB2142" s="58">
        <f>IF(ISBLANK(B2142)," ",MAX(B2142-B2141-1,0))</f>
        <v>0</v>
      </c>
      <c r="AC2142" s="56">
        <f>DAY(B2142)</f>
        <v>26</v>
      </c>
      <c r="AD2142" s="53">
        <f>U2142+V2142</f>
        <v>7.0958478888888898E-2</v>
      </c>
      <c r="AE2142" s="56">
        <f>IF("1-Swim"=D2142,E2142*46.7,IF("2-Bike"=D2142,E2142,IF("3-Run"=D2142,E2142*4.27,0)))</f>
        <v>10</v>
      </c>
    </row>
    <row r="2143" spans="1:31" ht="15.75" x14ac:dyDescent="0.3">
      <c r="A2143" s="50">
        <v>2142</v>
      </c>
      <c r="B2143" s="51">
        <v>41606</v>
      </c>
      <c r="C2143" s="75">
        <f>B2143</f>
        <v>41606</v>
      </c>
      <c r="D2143" s="50" t="s">
        <v>1223</v>
      </c>
      <c r="E2143" s="50">
        <v>6.2</v>
      </c>
      <c r="F2143" s="50">
        <v>1</v>
      </c>
      <c r="G2143" s="50">
        <v>8</v>
      </c>
      <c r="H2143" s="50">
        <v>55</v>
      </c>
      <c r="I2143" s="53">
        <f>IF(E2143&gt;0,TIME(F2143,G2143,H2143),"")</f>
        <v>4.7858796296296295E-2</v>
      </c>
      <c r="J2143" s="54">
        <f>IF(E2143&gt;0,TIME(F2143,G2143,H2143)/E2143,"")</f>
        <v>7.7191606929510152E-3</v>
      </c>
      <c r="K2143" s="50" t="s">
        <v>1280</v>
      </c>
      <c r="L2143" s="50" t="s">
        <v>1292</v>
      </c>
      <c r="M2143" s="55">
        <f>IF(D2143&gt;0,0.0416666666666667/J2143,"")</f>
        <v>5.3978234582829545</v>
      </c>
      <c r="N2143" s="50">
        <v>166</v>
      </c>
      <c r="O2143" s="50" t="s">
        <v>630</v>
      </c>
      <c r="P2143" s="146" t="s">
        <v>1293</v>
      </c>
      <c r="Q2143" s="151">
        <f>IF("1-Swim"=D2143,J2143*2.4,IF("2-Bike"=D2143,J2143*112,IF("3-Run"=D2143,J2143*26.2,0)))</f>
        <v>0.20224201015531659</v>
      </c>
      <c r="R2143" s="151">
        <f>Q2143/2</f>
        <v>0.1011210050776583</v>
      </c>
      <c r="S2143" s="53">
        <f>J2143*26.2</f>
        <v>0.20224201015531659</v>
      </c>
      <c r="T2143" s="53">
        <f>(J2143+0.0013889)*26.2</f>
        <v>0.23863119015531659</v>
      </c>
      <c r="U2143" s="53">
        <f>S2143/2</f>
        <v>0.1011210050776583</v>
      </c>
      <c r="V2143" s="53">
        <f>T2143/2</f>
        <v>0.11931559507765829</v>
      </c>
      <c r="W2143" s="50">
        <f>RANK(J2143,J:J,1)</f>
        <v>2253</v>
      </c>
      <c r="X2143" s="50">
        <f>YEAR(B2143)</f>
        <v>2013</v>
      </c>
      <c r="Y2143" s="50">
        <f>MONTH(B2143)</f>
        <v>11</v>
      </c>
      <c r="Z2143" s="56">
        <f>X2143*100+Y2143</f>
        <v>201311</v>
      </c>
      <c r="AA2143" s="56">
        <f>WEEKNUM(B2143,1)</f>
        <v>48</v>
      </c>
      <c r="AB2143" s="58">
        <f>IF(ISBLANK(B2143)," ",MAX(B2143-B2142-1,0))</f>
        <v>1</v>
      </c>
      <c r="AC2143" s="56">
        <f>DAY(B2143)</f>
        <v>28</v>
      </c>
      <c r="AD2143" s="53">
        <f>U2143+V2143</f>
        <v>0.22043660015531658</v>
      </c>
      <c r="AE2143" s="56">
        <f>IF("1-Swim"=D2143,E2143*46.7,IF("2-Bike"=D2143,E2143,IF("3-Run"=D2143,E2143*4.27,0)))</f>
        <v>26.473999999999997</v>
      </c>
    </row>
    <row r="2144" spans="1:31" ht="15.75" x14ac:dyDescent="0.3">
      <c r="A2144" s="50">
        <v>2143</v>
      </c>
      <c r="B2144" s="51">
        <v>41609</v>
      </c>
      <c r="C2144" s="75">
        <f>B2144</f>
        <v>41609</v>
      </c>
      <c r="D2144" s="50" t="s">
        <v>1223</v>
      </c>
      <c r="E2144" s="50">
        <v>6</v>
      </c>
      <c r="F2144" s="50">
        <v>1</v>
      </c>
      <c r="G2144" s="50">
        <v>1</v>
      </c>
      <c r="H2144" s="50">
        <v>13</v>
      </c>
      <c r="I2144" s="53">
        <f>IF(E2144&gt;0,TIME(F2144,G2144,H2144),"")</f>
        <v>4.2511574074074077E-2</v>
      </c>
      <c r="J2144" s="54">
        <f>IF(E2144&gt;0,TIME(F2144,G2144,H2144)/E2144,"")</f>
        <v>7.0852623456790125E-3</v>
      </c>
      <c r="K2144" s="50" t="s">
        <v>1280</v>
      </c>
      <c r="L2144" s="50" t="s">
        <v>1294</v>
      </c>
      <c r="M2144" s="55">
        <f>IF(D2144&gt;0,0.0416666666666667/J2144,"")</f>
        <v>5.8807514293493099</v>
      </c>
      <c r="N2144" s="50">
        <v>161</v>
      </c>
      <c r="O2144" s="50" t="s">
        <v>198</v>
      </c>
      <c r="P2144" s="146" t="s">
        <v>1295</v>
      </c>
      <c r="Q2144" s="151">
        <f>IF("1-Swim"=D2144,J2144*2.4,IF("2-Bike"=D2144,J2144*112,IF("3-Run"=D2144,J2144*26.2,0)))</f>
        <v>0.18563387345679011</v>
      </c>
      <c r="R2144" s="151">
        <f>Q2144/2</f>
        <v>9.2816936728395055E-2</v>
      </c>
      <c r="S2144" s="53">
        <f>J2144*26.2</f>
        <v>0.18563387345679011</v>
      </c>
      <c r="T2144" s="53">
        <f>(J2144+0.0013889)*26.2</f>
        <v>0.2220230534567901</v>
      </c>
      <c r="U2144" s="53">
        <f>S2144/2</f>
        <v>9.2816936728395055E-2</v>
      </c>
      <c r="V2144" s="53">
        <f>T2144/2</f>
        <v>0.11101152672839505</v>
      </c>
      <c r="W2144" s="50">
        <f>RANK(J2144,J:J,1)</f>
        <v>1652</v>
      </c>
      <c r="X2144" s="50">
        <f>YEAR(B2144)</f>
        <v>2013</v>
      </c>
      <c r="Y2144" s="50">
        <f>MONTH(B2144)</f>
        <v>12</v>
      </c>
      <c r="Z2144" s="56">
        <f>X2144*100+Y2144</f>
        <v>201312</v>
      </c>
      <c r="AA2144" s="56">
        <f>WEEKNUM(B2144,1)</f>
        <v>49</v>
      </c>
      <c r="AB2144" s="58">
        <f>IF(ISBLANK(B2144)," ",MAX(B2144-B2143-1,0))</f>
        <v>2</v>
      </c>
      <c r="AC2144" s="56">
        <f>DAY(B2144)</f>
        <v>1</v>
      </c>
      <c r="AD2144" s="53">
        <f>U2144+V2144</f>
        <v>0.20382846345679012</v>
      </c>
      <c r="AE2144" s="56">
        <f>IF("1-Swim"=D2144,E2144*46.7,IF("2-Bike"=D2144,E2144,IF("3-Run"=D2144,E2144*4.27,0)))</f>
        <v>25.619999999999997</v>
      </c>
    </row>
    <row r="2145" spans="1:31" x14ac:dyDescent="0.25">
      <c r="A2145" s="50">
        <v>2144</v>
      </c>
      <c r="B2145" s="51">
        <v>41610</v>
      </c>
      <c r="C2145" s="75">
        <f>B2145</f>
        <v>41610</v>
      </c>
      <c r="D2145" s="50" t="s">
        <v>1223</v>
      </c>
      <c r="E2145" s="50">
        <v>2.1</v>
      </c>
      <c r="F2145" s="50">
        <v>0</v>
      </c>
      <c r="G2145" s="50">
        <v>25</v>
      </c>
      <c r="H2145" s="50">
        <v>0</v>
      </c>
      <c r="I2145" s="53">
        <f>IF(E2145&gt;0,TIME(F2145,G2145,H2145),"")</f>
        <v>1.7361111111111112E-2</v>
      </c>
      <c r="J2145" s="54">
        <f>IF(E2145&gt;0,TIME(F2145,G2145,H2145)/E2145,"")</f>
        <v>8.2671957671957667E-3</v>
      </c>
      <c r="K2145" s="50" t="s">
        <v>1143</v>
      </c>
      <c r="L2145" s="50" t="s">
        <v>1048</v>
      </c>
      <c r="M2145" s="55">
        <f>IF(D2145&gt;0,0.0416666666666667/J2145,"")</f>
        <v>5.0400000000000045</v>
      </c>
      <c r="N2145" s="50">
        <v>0</v>
      </c>
      <c r="O2145" s="50" t="s">
        <v>253</v>
      </c>
      <c r="P2145" s="50" t="s">
        <v>1296</v>
      </c>
      <c r="Q2145" s="151">
        <f>IF("1-Swim"=D2145,J2145*2.4,IF("2-Bike"=D2145,J2145*112,IF("3-Run"=D2145,J2145*26.2,0)))</f>
        <v>0.21660052910052907</v>
      </c>
      <c r="R2145" s="151">
        <f>Q2145/2</f>
        <v>0.10830026455026454</v>
      </c>
      <c r="S2145" s="53">
        <f>J2145*26.2</f>
        <v>0.21660052910052907</v>
      </c>
      <c r="T2145" s="53">
        <f>(J2145+0.0013889)*26.2</f>
        <v>0.25298970910052909</v>
      </c>
      <c r="U2145" s="53">
        <f>S2145/2</f>
        <v>0.10830026455026454</v>
      </c>
      <c r="V2145" s="53">
        <f>T2145/2</f>
        <v>0.12649485455026455</v>
      </c>
      <c r="W2145" s="50">
        <f>RANK(J2145,J:J,1)</f>
        <v>2568</v>
      </c>
      <c r="X2145" s="50">
        <f>YEAR(B2145)</f>
        <v>2013</v>
      </c>
      <c r="Y2145" s="50">
        <f>MONTH(B2145)</f>
        <v>12</v>
      </c>
      <c r="Z2145" s="56">
        <f>X2145*100+Y2145</f>
        <v>201312</v>
      </c>
      <c r="AA2145" s="56">
        <f>WEEKNUM(B2145,1)</f>
        <v>49</v>
      </c>
      <c r="AB2145" s="58">
        <f>IF(ISBLANK(B2145)," ",MAX(B2145-B2144-1,0))</f>
        <v>0</v>
      </c>
      <c r="AC2145" s="56">
        <f>DAY(B2145)</f>
        <v>2</v>
      </c>
      <c r="AD2145" s="53">
        <f>U2145+V2145</f>
        <v>0.23479511910052908</v>
      </c>
      <c r="AE2145" s="56">
        <f>IF("1-Swim"=D2145,E2145*46.7,IF("2-Bike"=D2145,E2145,IF("3-Run"=D2145,E2145*4.27,0)))</f>
        <v>8.9669999999999987</v>
      </c>
    </row>
    <row r="2146" spans="1:31" x14ac:dyDescent="0.25">
      <c r="A2146" s="50">
        <v>2145</v>
      </c>
      <c r="B2146" s="51">
        <v>41610</v>
      </c>
      <c r="C2146" s="75">
        <f>B2146</f>
        <v>41610</v>
      </c>
      <c r="D2146" s="50" t="s">
        <v>1225</v>
      </c>
      <c r="E2146" s="50">
        <v>0.72</v>
      </c>
      <c r="F2146" s="50">
        <v>0</v>
      </c>
      <c r="G2146" s="50">
        <v>25</v>
      </c>
      <c r="H2146" s="50">
        <v>43</v>
      </c>
      <c r="I2146" s="53">
        <f>IF(E2146&gt;0,TIME(F2146,G2146,H2146),"")</f>
        <v>1.7858796296296296E-2</v>
      </c>
      <c r="J2146" s="54">
        <f>IF(E2146&gt;0,TIME(F2146,G2146,H2146)/E2146,"")</f>
        <v>2.4803883744855967E-2</v>
      </c>
      <c r="K2146" s="50" t="s">
        <v>781</v>
      </c>
      <c r="L2146" s="50" t="s">
        <v>315</v>
      </c>
      <c r="M2146" s="55">
        <f>IF(D2146&gt;0,0.0416666666666667/J2146,"")</f>
        <v>1.6798444588464043</v>
      </c>
      <c r="N2146" s="50">
        <v>0</v>
      </c>
      <c r="Q2146" s="151">
        <f>IF("1-Swim"=D2146,J2146*2.4,IF("2-Bike"=D2146,J2146*112,IF("3-Run"=D2146,J2146*26.2,0)))</f>
        <v>5.9529320987654316E-2</v>
      </c>
      <c r="R2146" s="151">
        <f>Q2146/2</f>
        <v>2.9764660493827158E-2</v>
      </c>
      <c r="S2146" s="53">
        <f>J2146*26.2</f>
        <v>0.64986175411522629</v>
      </c>
      <c r="T2146" s="53">
        <f>(J2146+0.0013889)*26.2</f>
        <v>0.68625093411522631</v>
      </c>
      <c r="U2146" s="53">
        <f>S2146/2</f>
        <v>0.32493087705761314</v>
      </c>
      <c r="V2146" s="53">
        <f>T2146/2</f>
        <v>0.34312546705761315</v>
      </c>
      <c r="W2146" s="50">
        <f>RANK(J2146,J:J,1)</f>
        <v>3177</v>
      </c>
      <c r="X2146" s="50">
        <f>YEAR(B2146)</f>
        <v>2013</v>
      </c>
      <c r="Y2146" s="50">
        <f>MONTH(B2146)</f>
        <v>12</v>
      </c>
      <c r="Z2146" s="56">
        <f>X2146*100+Y2146</f>
        <v>201312</v>
      </c>
      <c r="AA2146" s="56">
        <f>WEEKNUM(B2146,1)</f>
        <v>49</v>
      </c>
      <c r="AB2146" s="58">
        <f>IF(ISBLANK(B2146)," ",MAX(B2146-B2145-1,0))</f>
        <v>0</v>
      </c>
      <c r="AC2146" s="56">
        <f>DAY(B2146)</f>
        <v>2</v>
      </c>
      <c r="AD2146" s="53">
        <f>U2146+V2146</f>
        <v>0.6680563441152263</v>
      </c>
      <c r="AE2146" s="56">
        <f>IF("1-Swim"=D2146,E2146*46.7,IF("2-Bike"=D2146,E2146,IF("3-Run"=D2146,E2146*4.27,0)))</f>
        <v>33.624000000000002</v>
      </c>
    </row>
    <row r="2147" spans="1:31" x14ac:dyDescent="0.25">
      <c r="A2147" s="50">
        <v>2146</v>
      </c>
      <c r="B2147" s="51">
        <v>41612</v>
      </c>
      <c r="C2147" s="75">
        <f>B2147</f>
        <v>41612</v>
      </c>
      <c r="D2147" s="50" t="s">
        <v>1225</v>
      </c>
      <c r="E2147" s="50">
        <v>0.65</v>
      </c>
      <c r="F2147" s="50">
        <v>0</v>
      </c>
      <c r="G2147" s="50">
        <v>24</v>
      </c>
      <c r="H2147" s="50">
        <v>0</v>
      </c>
      <c r="I2147" s="53">
        <f>IF(E2147&gt;0,TIME(F2147,G2147,H2147),"")</f>
        <v>1.6666666666666666E-2</v>
      </c>
      <c r="J2147" s="54">
        <f>IF(E2147&gt;0,TIME(F2147,G2147,H2147)/E2147,"")</f>
        <v>2.564102564102564E-2</v>
      </c>
      <c r="K2147" s="50" t="s">
        <v>781</v>
      </c>
      <c r="L2147" s="50" t="s">
        <v>315</v>
      </c>
      <c r="M2147" s="55">
        <f>IF(D2147&gt;0,0.0416666666666667/J2147,"")</f>
        <v>1.6250000000000013</v>
      </c>
      <c r="N2147" s="50">
        <v>0</v>
      </c>
      <c r="Q2147" s="151">
        <f>IF("1-Swim"=D2147,J2147*2.4,IF("2-Bike"=D2147,J2147*112,IF("3-Run"=D2147,J2147*26.2,0)))</f>
        <v>6.1538461538461535E-2</v>
      </c>
      <c r="R2147" s="151">
        <f>Q2147/2</f>
        <v>3.0769230769230767E-2</v>
      </c>
      <c r="S2147" s="53">
        <f>J2147*26.2</f>
        <v>0.67179487179487174</v>
      </c>
      <c r="T2147" s="53">
        <f>(J2147+0.0013889)*26.2</f>
        <v>0.70818405179487176</v>
      </c>
      <c r="U2147" s="53">
        <f>S2147/2</f>
        <v>0.33589743589743587</v>
      </c>
      <c r="V2147" s="53">
        <f>T2147/2</f>
        <v>0.35409202589743588</v>
      </c>
      <c r="W2147" s="50">
        <f>RANK(J2147,J:J,1)</f>
        <v>3219</v>
      </c>
      <c r="X2147" s="50">
        <f>YEAR(B2147)</f>
        <v>2013</v>
      </c>
      <c r="Y2147" s="50">
        <f>MONTH(B2147)</f>
        <v>12</v>
      </c>
      <c r="Z2147" s="56">
        <f>X2147*100+Y2147</f>
        <v>201312</v>
      </c>
      <c r="AA2147" s="56">
        <f>WEEKNUM(B2147,1)</f>
        <v>49</v>
      </c>
      <c r="AB2147" s="58">
        <f>IF(ISBLANK(B2147)," ",MAX(B2147-B2146-1,0))</f>
        <v>1</v>
      </c>
      <c r="AC2147" s="56">
        <f>DAY(B2147)</f>
        <v>4</v>
      </c>
      <c r="AD2147" s="53">
        <f>U2147+V2147</f>
        <v>0.68998946179487175</v>
      </c>
      <c r="AE2147" s="56">
        <f>IF("1-Swim"=D2147,E2147*46.7,IF("2-Bike"=D2147,E2147,IF("3-Run"=D2147,E2147*4.27,0)))</f>
        <v>30.355000000000004</v>
      </c>
    </row>
    <row r="2148" spans="1:31" x14ac:dyDescent="0.25">
      <c r="A2148" s="50">
        <v>2147</v>
      </c>
      <c r="B2148" s="51">
        <v>41613</v>
      </c>
      <c r="C2148" s="75">
        <f>B2148</f>
        <v>41613</v>
      </c>
      <c r="D2148" s="50" t="s">
        <v>1225</v>
      </c>
      <c r="E2148" s="50">
        <v>0.9</v>
      </c>
      <c r="F2148" s="50">
        <v>0</v>
      </c>
      <c r="G2148" s="50">
        <v>33</v>
      </c>
      <c r="H2148" s="50">
        <v>8</v>
      </c>
      <c r="I2148" s="53">
        <f>IF(E2148&gt;0,TIME(F2148,G2148,H2148),"")</f>
        <v>2.3009259259259257E-2</v>
      </c>
      <c r="J2148" s="54">
        <f>IF(E2148&gt;0,TIME(F2148,G2148,H2148)/E2148,"")</f>
        <v>2.5565843621399173E-2</v>
      </c>
      <c r="K2148" s="50" t="s">
        <v>781</v>
      </c>
      <c r="L2148" s="50" t="s">
        <v>315</v>
      </c>
      <c r="M2148" s="55">
        <f>IF(D2148&gt;0,0.0416666666666667/J2148,"")</f>
        <v>1.6297786720321947</v>
      </c>
      <c r="N2148" s="50">
        <v>0</v>
      </c>
      <c r="Q2148" s="151">
        <f>IF("1-Swim"=D2148,J2148*2.4,IF("2-Bike"=D2148,J2148*112,IF("3-Run"=D2148,J2148*26.2,0)))</f>
        <v>6.135802469135801E-2</v>
      </c>
      <c r="R2148" s="151">
        <f>Q2148/2</f>
        <v>3.0679012345679005E-2</v>
      </c>
      <c r="S2148" s="53">
        <f>J2148*26.2</f>
        <v>0.66982510288065833</v>
      </c>
      <c r="T2148" s="53">
        <f>(J2148+0.0013889)*26.2</f>
        <v>0.70621428288065824</v>
      </c>
      <c r="U2148" s="53">
        <f>S2148/2</f>
        <v>0.33491255144032916</v>
      </c>
      <c r="V2148" s="53">
        <f>T2148/2</f>
        <v>0.35310714144032912</v>
      </c>
      <c r="W2148" s="50">
        <f>RANK(J2148,J:J,1)</f>
        <v>3216</v>
      </c>
      <c r="X2148" s="50">
        <f>YEAR(B2148)</f>
        <v>2013</v>
      </c>
      <c r="Y2148" s="50">
        <f>MONTH(B2148)</f>
        <v>12</v>
      </c>
      <c r="Z2148" s="56">
        <f>X2148*100+Y2148</f>
        <v>201312</v>
      </c>
      <c r="AA2148" s="56">
        <f>WEEKNUM(B2148,1)</f>
        <v>49</v>
      </c>
      <c r="AB2148" s="58">
        <f>IF(ISBLANK(B2148)," ",MAX(B2148-B2147-1,0))</f>
        <v>0</v>
      </c>
      <c r="AC2148" s="56">
        <f>DAY(B2148)</f>
        <v>5</v>
      </c>
      <c r="AD2148" s="53">
        <f>U2148+V2148</f>
        <v>0.68801969288065834</v>
      </c>
      <c r="AE2148" s="56">
        <f>IF("1-Swim"=D2148,E2148*46.7,IF("2-Bike"=D2148,E2148,IF("3-Run"=D2148,E2148*4.27,0)))</f>
        <v>42.03</v>
      </c>
    </row>
    <row r="2149" spans="1:31" x14ac:dyDescent="0.25">
      <c r="A2149" s="50">
        <v>2148</v>
      </c>
      <c r="B2149" s="51">
        <v>41615</v>
      </c>
      <c r="C2149" s="75">
        <f>B2149</f>
        <v>41615</v>
      </c>
      <c r="D2149" s="50" t="s">
        <v>1223</v>
      </c>
      <c r="E2149" s="50">
        <v>3.1</v>
      </c>
      <c r="F2149" s="50">
        <v>0</v>
      </c>
      <c r="G2149" s="50">
        <v>38</v>
      </c>
      <c r="H2149" s="50">
        <v>36</v>
      </c>
      <c r="I2149" s="53">
        <f>IF(E2149&gt;0,TIME(F2149,G2149,H2149),"")</f>
        <v>2.6805555555555555E-2</v>
      </c>
      <c r="J2149" s="54">
        <f>IF(E2149&gt;0,TIME(F2149,G2149,H2149)/E2149,"")</f>
        <v>8.6469534050179209E-3</v>
      </c>
      <c r="K2149" s="50" t="s">
        <v>1280</v>
      </c>
      <c r="L2149" s="50" t="s">
        <v>1297</v>
      </c>
      <c r="M2149" s="55">
        <f>IF(D2149&gt;0,0.0416666666666667/J2149,"")</f>
        <v>4.8186528497409364</v>
      </c>
      <c r="N2149" s="50">
        <v>0</v>
      </c>
      <c r="O2149" s="50" t="s">
        <v>630</v>
      </c>
      <c r="P2149" s="50" t="s">
        <v>1298</v>
      </c>
      <c r="Q2149" s="151">
        <f>IF("1-Swim"=D2149,J2149*2.4,IF("2-Bike"=D2149,J2149*112,IF("3-Run"=D2149,J2149*26.2,0)))</f>
        <v>0.22655017921146953</v>
      </c>
      <c r="R2149" s="151">
        <f>Q2149/2</f>
        <v>0.11327508960573476</v>
      </c>
      <c r="S2149" s="53">
        <f>J2149*26.2</f>
        <v>0.22655017921146953</v>
      </c>
      <c r="T2149" s="53">
        <f>(J2149+0.0013889)*26.2</f>
        <v>0.26293935921146955</v>
      </c>
      <c r="U2149" s="53">
        <f>S2149/2</f>
        <v>0.11327508960573476</v>
      </c>
      <c r="V2149" s="53">
        <f>T2149/2</f>
        <v>0.13146967960573477</v>
      </c>
      <c r="W2149" s="50">
        <f>RANK(J2149,J:J,1)</f>
        <v>2692</v>
      </c>
      <c r="X2149" s="50">
        <f>YEAR(B2149)</f>
        <v>2013</v>
      </c>
      <c r="Y2149" s="50">
        <f>MONTH(B2149)</f>
        <v>12</v>
      </c>
      <c r="Z2149" s="56">
        <f>X2149*100+Y2149</f>
        <v>201312</v>
      </c>
      <c r="AA2149" s="56">
        <f>WEEKNUM(B2149,1)</f>
        <v>49</v>
      </c>
      <c r="AB2149" s="58">
        <f>IF(ISBLANK(B2149)," ",MAX(B2149-B2148-1,0))</f>
        <v>1</v>
      </c>
      <c r="AC2149" s="56">
        <f>DAY(B2149)</f>
        <v>7</v>
      </c>
      <c r="AD2149" s="53">
        <f>U2149+V2149</f>
        <v>0.24474476921146954</v>
      </c>
      <c r="AE2149" s="56">
        <f>IF("1-Swim"=D2149,E2149*46.7,IF("2-Bike"=D2149,E2149,IF("3-Run"=D2149,E2149*4.27,0)))</f>
        <v>13.236999999999998</v>
      </c>
    </row>
    <row r="2150" spans="1:31" x14ac:dyDescent="0.25">
      <c r="A2150" s="50">
        <v>2149</v>
      </c>
      <c r="B2150" s="51">
        <v>41616</v>
      </c>
      <c r="C2150" s="75">
        <f>B2150</f>
        <v>41616</v>
      </c>
      <c r="D2150" s="50" t="s">
        <v>1223</v>
      </c>
      <c r="E2150" s="50">
        <v>5</v>
      </c>
      <c r="F2150" s="50">
        <v>1</v>
      </c>
      <c r="G2150" s="50">
        <v>3</v>
      </c>
      <c r="H2150" s="50">
        <v>33</v>
      </c>
      <c r="I2150" s="53">
        <f>IF(E2150&gt;0,TIME(F2150,G2150,H2150),"")</f>
        <v>4.4131944444444439E-2</v>
      </c>
      <c r="J2150" s="54">
        <f>IF(E2150&gt;0,TIME(F2150,G2150,H2150)/E2150,"")</f>
        <v>8.8263888888888871E-3</v>
      </c>
      <c r="K2150" s="50" t="s">
        <v>1280</v>
      </c>
      <c r="L2150" s="50" t="s">
        <v>1299</v>
      </c>
      <c r="M2150" s="55">
        <f>IF(D2150&gt;0,0.0416666666666667/J2150,"")</f>
        <v>4.7206923682140092</v>
      </c>
      <c r="N2150" s="50">
        <v>0</v>
      </c>
      <c r="O2150" s="50" t="s">
        <v>630</v>
      </c>
      <c r="Q2150" s="151">
        <f>IF("1-Swim"=D2150,J2150*2.4,IF("2-Bike"=D2150,J2150*112,IF("3-Run"=D2150,J2150*26.2,0)))</f>
        <v>0.23125138888888883</v>
      </c>
      <c r="R2150" s="151">
        <f>Q2150/2</f>
        <v>0.11562569444444441</v>
      </c>
      <c r="S2150" s="53">
        <f>J2150*26.2</f>
        <v>0.23125138888888883</v>
      </c>
      <c r="T2150" s="53">
        <f>(J2150+0.0013889)*26.2</f>
        <v>0.26764056888888882</v>
      </c>
      <c r="U2150" s="53">
        <f>S2150/2</f>
        <v>0.11562569444444441</v>
      </c>
      <c r="V2150" s="53">
        <f>T2150/2</f>
        <v>0.13382028444444441</v>
      </c>
      <c r="W2150" s="50">
        <f>RANK(J2150,J:J,1)</f>
        <v>2731</v>
      </c>
      <c r="X2150" s="50">
        <f>YEAR(B2150)</f>
        <v>2013</v>
      </c>
      <c r="Y2150" s="50">
        <f>MONTH(B2150)</f>
        <v>12</v>
      </c>
      <c r="Z2150" s="56">
        <f>X2150*100+Y2150</f>
        <v>201312</v>
      </c>
      <c r="AA2150" s="56">
        <f>WEEKNUM(B2150,1)</f>
        <v>50</v>
      </c>
      <c r="AB2150" s="58">
        <f>IF(ISBLANK(B2150)," ",MAX(B2150-B2149-1,0))</f>
        <v>0</v>
      </c>
      <c r="AC2150" s="56">
        <f>DAY(B2150)</f>
        <v>8</v>
      </c>
      <c r="AD2150" s="53">
        <f>U2150+V2150</f>
        <v>0.24944597888888881</v>
      </c>
      <c r="AE2150" s="56">
        <f>IF("1-Swim"=D2150,E2150*46.7,IF("2-Bike"=D2150,E2150,IF("3-Run"=D2150,E2150*4.27,0)))</f>
        <v>21.349999999999998</v>
      </c>
    </row>
    <row r="2151" spans="1:31" x14ac:dyDescent="0.25">
      <c r="A2151" s="50">
        <v>2150</v>
      </c>
      <c r="B2151" s="51">
        <v>41617</v>
      </c>
      <c r="C2151" s="75">
        <f>B2151</f>
        <v>41617</v>
      </c>
      <c r="D2151" s="50" t="s">
        <v>1223</v>
      </c>
      <c r="E2151" s="50">
        <v>4</v>
      </c>
      <c r="F2151" s="50">
        <v>0</v>
      </c>
      <c r="G2151" s="50">
        <v>39</v>
      </c>
      <c r="H2151" s="50">
        <v>23</v>
      </c>
      <c r="I2151" s="53">
        <f>IF(E2151&gt;0,TIME(F2151,G2151,H2151),"")</f>
        <v>2.7349537037037037E-2</v>
      </c>
      <c r="J2151" s="54">
        <f>IF(E2151&gt;0,TIME(F2151,G2151,H2151)/E2151,"")</f>
        <v>6.8373842592592592E-3</v>
      </c>
      <c r="K2151" s="50" t="s">
        <v>1143</v>
      </c>
      <c r="L2151" s="50" t="s">
        <v>1048</v>
      </c>
      <c r="M2151" s="55">
        <f>IF(D2151&gt;0,0.0416666666666667/J2151,"")</f>
        <v>6.0939483707151973</v>
      </c>
      <c r="N2151" s="50">
        <v>0</v>
      </c>
      <c r="O2151" s="50" t="s">
        <v>253</v>
      </c>
      <c r="P2151" s="50" t="s">
        <v>1300</v>
      </c>
      <c r="Q2151" s="151">
        <f>IF("1-Swim"=D2151,J2151*2.4,IF("2-Bike"=D2151,J2151*112,IF("3-Run"=D2151,J2151*26.2,0)))</f>
        <v>0.17913946759259258</v>
      </c>
      <c r="R2151" s="151">
        <f>Q2151/2</f>
        <v>8.9569733796296291E-2</v>
      </c>
      <c r="S2151" s="53">
        <f>J2151*26.2</f>
        <v>0.17913946759259258</v>
      </c>
      <c r="T2151" s="53">
        <f>(J2151+0.0013889)*26.2</f>
        <v>0.21552864759259258</v>
      </c>
      <c r="U2151" s="53">
        <f>S2151/2</f>
        <v>8.9569733796296291E-2</v>
      </c>
      <c r="V2151" s="53">
        <f>T2151/2</f>
        <v>0.10776432379629629</v>
      </c>
      <c r="W2151" s="50">
        <f>RANK(J2151,J:J,1)</f>
        <v>1358</v>
      </c>
      <c r="X2151" s="50">
        <f>YEAR(B2151)</f>
        <v>2013</v>
      </c>
      <c r="Y2151" s="50">
        <f>MONTH(B2151)</f>
        <v>12</v>
      </c>
      <c r="Z2151" s="56">
        <f>X2151*100+Y2151</f>
        <v>201312</v>
      </c>
      <c r="AA2151" s="56">
        <f>WEEKNUM(B2151,1)</f>
        <v>50</v>
      </c>
      <c r="AB2151" s="58">
        <f>IF(ISBLANK(B2151)," ",MAX(B2151-B2150-1,0))</f>
        <v>0</v>
      </c>
      <c r="AC2151" s="56">
        <f>DAY(B2151)</f>
        <v>9</v>
      </c>
      <c r="AD2151" s="53">
        <f>U2151+V2151</f>
        <v>0.19733405759259259</v>
      </c>
      <c r="AE2151" s="56">
        <f>IF("1-Swim"=D2151,E2151*46.7,IF("2-Bike"=D2151,E2151,IF("3-Run"=D2151,E2151*4.27,0)))</f>
        <v>17.079999999999998</v>
      </c>
    </row>
    <row r="2152" spans="1:31" x14ac:dyDescent="0.25">
      <c r="A2152" s="50">
        <v>2151</v>
      </c>
      <c r="B2152" s="51">
        <v>41617</v>
      </c>
      <c r="C2152" s="75">
        <f>B2152</f>
        <v>41617</v>
      </c>
      <c r="D2152" s="50" t="s">
        <v>1225</v>
      </c>
      <c r="E2152" s="50">
        <v>1.02</v>
      </c>
      <c r="F2152" s="50">
        <v>0</v>
      </c>
      <c r="G2152" s="50">
        <v>40</v>
      </c>
      <c r="H2152" s="50">
        <v>45</v>
      </c>
      <c r="I2152" s="53">
        <f>IF(E2152&gt;0,TIME(F2152,G2152,H2152),"")</f>
        <v>2.8298611111111111E-2</v>
      </c>
      <c r="J2152" s="54">
        <f>IF(E2152&gt;0,TIME(F2152,G2152,H2152)/E2152,"")</f>
        <v>2.7743736383442266E-2</v>
      </c>
      <c r="K2152" s="50" t="s">
        <v>781</v>
      </c>
      <c r="L2152" s="50" t="s">
        <v>315</v>
      </c>
      <c r="M2152" s="55">
        <f>IF(D2152&gt;0,0.0416666666666667/J2152,"")</f>
        <v>1.5018404907975471</v>
      </c>
      <c r="N2152" s="50">
        <v>0</v>
      </c>
      <c r="O2152" s="50" t="s">
        <v>253</v>
      </c>
      <c r="Q2152" s="151">
        <f>IF("1-Swim"=D2152,J2152*2.4,IF("2-Bike"=D2152,J2152*112,IF("3-Run"=D2152,J2152*26.2,0)))</f>
        <v>6.6584967320261437E-2</v>
      </c>
      <c r="R2152" s="151">
        <f>Q2152/2</f>
        <v>3.3292483660130719E-2</v>
      </c>
      <c r="S2152" s="53">
        <f>J2152*26.2</f>
        <v>0.72688589324618735</v>
      </c>
      <c r="T2152" s="53">
        <f>(J2152+0.0013889)*26.2</f>
        <v>0.76327507324618726</v>
      </c>
      <c r="U2152" s="53">
        <f>S2152/2</f>
        <v>0.36344294662309368</v>
      </c>
      <c r="V2152" s="53">
        <f>T2152/2</f>
        <v>0.38163753662309363</v>
      </c>
      <c r="W2152" s="50">
        <f>RANK(J2152,J:J,1)</f>
        <v>3292</v>
      </c>
      <c r="X2152" s="50">
        <f>YEAR(B2152)</f>
        <v>2013</v>
      </c>
      <c r="Y2152" s="50">
        <f>MONTH(B2152)</f>
        <v>12</v>
      </c>
      <c r="Z2152" s="56">
        <f>X2152*100+Y2152</f>
        <v>201312</v>
      </c>
      <c r="AA2152" s="56">
        <f>WEEKNUM(B2152,1)</f>
        <v>50</v>
      </c>
      <c r="AB2152" s="58">
        <f>IF(ISBLANK(B2152)," ",MAX(B2152-B2151-1,0))</f>
        <v>0</v>
      </c>
      <c r="AC2152" s="56">
        <f>DAY(B2152)</f>
        <v>9</v>
      </c>
      <c r="AD2152" s="53">
        <f>U2152+V2152</f>
        <v>0.74508048324618725</v>
      </c>
      <c r="AE2152" s="56">
        <f>IF("1-Swim"=D2152,E2152*46.7,IF("2-Bike"=D2152,E2152,IF("3-Run"=D2152,E2152*4.27,0)))</f>
        <v>47.634</v>
      </c>
    </row>
    <row r="2153" spans="1:31" x14ac:dyDescent="0.25">
      <c r="A2153" s="50">
        <v>2152</v>
      </c>
      <c r="B2153" s="51">
        <v>41618</v>
      </c>
      <c r="C2153" s="75">
        <f>B2153</f>
        <v>41618</v>
      </c>
      <c r="D2153" s="50" t="s">
        <v>1224</v>
      </c>
      <c r="E2153" s="50">
        <v>10</v>
      </c>
      <c r="F2153" s="50">
        <v>0</v>
      </c>
      <c r="G2153" s="50">
        <v>28</v>
      </c>
      <c r="H2153" s="50">
        <v>18</v>
      </c>
      <c r="I2153" s="53">
        <f>IF(E2153&gt;0,TIME(F2153,G2153,H2153),"")</f>
        <v>1.9652777777777779E-2</v>
      </c>
      <c r="J2153" s="54">
        <f>IF(E2153&gt;0,TIME(F2153,G2153,H2153)/E2153,"")</f>
        <v>1.965277777777778E-3</v>
      </c>
      <c r="K2153" s="50" t="s">
        <v>921</v>
      </c>
      <c r="L2153" s="50" t="s">
        <v>1132</v>
      </c>
      <c r="M2153" s="55">
        <f>IF(D2153&gt;0,0.0416666666666667/J2153,"")</f>
        <v>21.20141342756185</v>
      </c>
      <c r="N2153" s="50">
        <v>0</v>
      </c>
      <c r="O2153" s="50" t="s">
        <v>253</v>
      </c>
      <c r="Q2153" s="151">
        <f>IF("1-Swim"=D2153,J2153*2.4,IF("2-Bike"=D2153,J2153*112,IF("3-Run"=D2153,J2153*26.2,0)))</f>
        <v>0.22011111111111115</v>
      </c>
      <c r="R2153" s="151">
        <f>Q2153/2</f>
        <v>0.11005555555555557</v>
      </c>
      <c r="S2153" s="53">
        <f>J2153*26.2</f>
        <v>5.1490277777777781E-2</v>
      </c>
      <c r="T2153" s="53">
        <f>(J2153+0.0013889)*26.2</f>
        <v>8.7879457777777781E-2</v>
      </c>
      <c r="U2153" s="53">
        <f>S2153/2</f>
        <v>2.574513888888889E-2</v>
      </c>
      <c r="V2153" s="53">
        <f>T2153/2</f>
        <v>4.393972888888889E-2</v>
      </c>
      <c r="W2153" s="50">
        <f>RANK(J2153,J:J,1)</f>
        <v>138</v>
      </c>
      <c r="X2153" s="50">
        <f>YEAR(B2153)</f>
        <v>2013</v>
      </c>
      <c r="Y2153" s="50">
        <f>MONTH(B2153)</f>
        <v>12</v>
      </c>
      <c r="Z2153" s="56">
        <f>X2153*100+Y2153</f>
        <v>201312</v>
      </c>
      <c r="AA2153" s="56">
        <f>WEEKNUM(B2153,1)</f>
        <v>50</v>
      </c>
      <c r="AB2153" s="58">
        <f>IF(ISBLANK(B2153)," ",MAX(B2153-B2152-1,0))</f>
        <v>0</v>
      </c>
      <c r="AC2153" s="56">
        <f>DAY(B2153)</f>
        <v>10</v>
      </c>
      <c r="AD2153" s="53">
        <f>U2153+V2153</f>
        <v>6.9684867777777784E-2</v>
      </c>
      <c r="AE2153" s="56">
        <f>IF("1-Swim"=D2153,E2153*46.7,IF("2-Bike"=D2153,E2153,IF("3-Run"=D2153,E2153*4.27,0)))</f>
        <v>10</v>
      </c>
    </row>
    <row r="2154" spans="1:31" x14ac:dyDescent="0.25">
      <c r="A2154" s="50">
        <v>2153</v>
      </c>
      <c r="B2154" s="51">
        <v>41620</v>
      </c>
      <c r="C2154" s="75">
        <f>B2154</f>
        <v>41620</v>
      </c>
      <c r="D2154" s="50" t="s">
        <v>1223</v>
      </c>
      <c r="E2154" s="50">
        <v>3</v>
      </c>
      <c r="F2154" s="50">
        <v>0</v>
      </c>
      <c r="G2154" s="50">
        <v>29</v>
      </c>
      <c r="H2154" s="50">
        <v>10</v>
      </c>
      <c r="I2154" s="53">
        <f>IF(E2154&gt;0,TIME(F2154,G2154,H2154),"")</f>
        <v>2.0254629629629629E-2</v>
      </c>
      <c r="J2154" s="54">
        <f>IF(E2154&gt;0,TIME(F2154,G2154,H2154)/E2154,"")</f>
        <v>6.7515432098765428E-3</v>
      </c>
      <c r="K2154" s="50" t="s">
        <v>1143</v>
      </c>
      <c r="L2154" s="50" t="s">
        <v>1048</v>
      </c>
      <c r="M2154" s="55">
        <f>IF(D2154&gt;0,0.0416666666666667/J2154,"")</f>
        <v>6.1714285714285761</v>
      </c>
      <c r="N2154" s="50">
        <v>152</v>
      </c>
      <c r="O2154" s="50" t="s">
        <v>253</v>
      </c>
      <c r="Q2154" s="151">
        <f>IF("1-Swim"=D2154,J2154*2.4,IF("2-Bike"=D2154,J2154*112,IF("3-Run"=D2154,J2154*26.2,0)))</f>
        <v>0.17689043209876543</v>
      </c>
      <c r="R2154" s="151">
        <f>Q2154/2</f>
        <v>8.8445216049382713E-2</v>
      </c>
      <c r="S2154" s="53">
        <f>J2154*26.2</f>
        <v>0.17689043209876543</v>
      </c>
      <c r="T2154" s="53">
        <f>(J2154+0.0013889)*26.2</f>
        <v>0.21327961209876539</v>
      </c>
      <c r="U2154" s="53">
        <f>S2154/2</f>
        <v>8.8445216049382713E-2</v>
      </c>
      <c r="V2154" s="53">
        <f>T2154/2</f>
        <v>0.1066398060493827</v>
      </c>
      <c r="W2154" s="50">
        <f>RANK(J2154,J:J,1)</f>
        <v>1252</v>
      </c>
      <c r="X2154" s="50">
        <f>YEAR(B2154)</f>
        <v>2013</v>
      </c>
      <c r="Y2154" s="50">
        <f>MONTH(B2154)</f>
        <v>12</v>
      </c>
      <c r="Z2154" s="56">
        <f>X2154*100+Y2154</f>
        <v>201312</v>
      </c>
      <c r="AA2154" s="56">
        <f>WEEKNUM(B2154,1)</f>
        <v>50</v>
      </c>
      <c r="AB2154" s="58">
        <f>IF(ISBLANK(B2154)," ",MAX(B2154-B2153-1,0))</f>
        <v>1</v>
      </c>
      <c r="AC2154" s="56">
        <f>DAY(B2154)</f>
        <v>12</v>
      </c>
      <c r="AD2154" s="53">
        <f>U2154+V2154</f>
        <v>0.19508502209876541</v>
      </c>
      <c r="AE2154" s="56">
        <f>IF("1-Swim"=D2154,E2154*46.7,IF("2-Bike"=D2154,E2154,IF("3-Run"=D2154,E2154*4.27,0)))</f>
        <v>12.809999999999999</v>
      </c>
    </row>
    <row r="2155" spans="1:31" x14ac:dyDescent="0.25">
      <c r="A2155" s="50">
        <v>2154</v>
      </c>
      <c r="B2155" s="51">
        <v>41621</v>
      </c>
      <c r="C2155" s="75">
        <f>B2155</f>
        <v>41621</v>
      </c>
      <c r="D2155" s="50" t="s">
        <v>1301</v>
      </c>
      <c r="E2155" s="50">
        <v>1</v>
      </c>
      <c r="F2155" s="50">
        <v>0</v>
      </c>
      <c r="G2155" s="50">
        <v>45</v>
      </c>
      <c r="H2155" s="50">
        <v>0</v>
      </c>
      <c r="I2155" s="53">
        <f>IF(E2155&gt;0,TIME(F2155,G2155,H2155),"")</f>
        <v>3.125E-2</v>
      </c>
      <c r="J2155" s="54">
        <f>IF(E2155&gt;0,TIME(F2155,G2155,H2155)/E2155,"")</f>
        <v>3.125E-2</v>
      </c>
      <c r="K2155" s="50" t="s">
        <v>329</v>
      </c>
      <c r="L2155" s="50" t="s">
        <v>1302</v>
      </c>
      <c r="M2155" s="55">
        <f>IF(D2155&gt;0,0.0416666666666667/J2155,"")</f>
        <v>1.3333333333333344</v>
      </c>
      <c r="N2155" s="50">
        <v>0</v>
      </c>
      <c r="O2155" s="50" t="s">
        <v>253</v>
      </c>
      <c r="Q2155" s="151">
        <f>IF("1-Swim"=D2155,J2155*2.4,IF("2-Bike"=D2155,J2155*112,IF("3-Run"=D2155,J2155*26.2,0)))</f>
        <v>0</v>
      </c>
      <c r="R2155" s="151">
        <f>Q2155/2</f>
        <v>0</v>
      </c>
      <c r="S2155" s="53">
        <f>J2155*26.2</f>
        <v>0.81874999999999998</v>
      </c>
      <c r="T2155" s="53">
        <f>(J2155+0.0013889)*26.2</f>
        <v>0.85513917999999989</v>
      </c>
      <c r="U2155" s="53">
        <f>S2155/2</f>
        <v>0.40937499999999999</v>
      </c>
      <c r="V2155" s="53">
        <f>T2155/2</f>
        <v>0.42756958999999994</v>
      </c>
      <c r="W2155" s="50">
        <f>RANK(J2155,J:J,1)</f>
        <v>3366</v>
      </c>
      <c r="X2155" s="50">
        <f>YEAR(B2155)</f>
        <v>2013</v>
      </c>
      <c r="Y2155" s="50">
        <f>MONTH(B2155)</f>
        <v>12</v>
      </c>
      <c r="Z2155" s="56">
        <f>X2155*100+Y2155</f>
        <v>201312</v>
      </c>
      <c r="AA2155" s="56">
        <f>WEEKNUM(B2155,1)</f>
        <v>50</v>
      </c>
      <c r="AB2155" s="58">
        <f>IF(ISBLANK(B2155)," ",MAX(B2155-B2154-1,0))</f>
        <v>0</v>
      </c>
      <c r="AC2155" s="56">
        <f>DAY(B2155)</f>
        <v>13</v>
      </c>
      <c r="AD2155" s="53">
        <f>U2155+V2155</f>
        <v>0.83694458999999988</v>
      </c>
      <c r="AE2155" s="56">
        <f>IF("1-Swim"=D2155,E2155*46.7,IF("2-Bike"=D2155,E2155,IF("3-Run"=D2155,E2155*4.27,0)))</f>
        <v>0</v>
      </c>
    </row>
    <row r="2156" spans="1:31" x14ac:dyDescent="0.25">
      <c r="A2156" s="50">
        <v>2155</v>
      </c>
      <c r="B2156" s="51">
        <v>41623</v>
      </c>
      <c r="C2156" s="75">
        <f>B2156</f>
        <v>41623</v>
      </c>
      <c r="D2156" s="50" t="s">
        <v>1223</v>
      </c>
      <c r="E2156" s="50">
        <v>3.2</v>
      </c>
      <c r="F2156" s="50">
        <v>0</v>
      </c>
      <c r="G2156" s="50">
        <v>30</v>
      </c>
      <c r="H2156" s="50">
        <v>3</v>
      </c>
      <c r="I2156" s="53">
        <f>IF(E2156&gt;0,TIME(F2156,G2156,H2156),"")</f>
        <v>2.0868055555555556E-2</v>
      </c>
      <c r="J2156" s="54">
        <f>IF(E2156&gt;0,TIME(F2156,G2156,H2156)/E2156,"")</f>
        <v>6.5212673611111114E-3</v>
      </c>
      <c r="K2156" s="50" t="s">
        <v>1143</v>
      </c>
      <c r="L2156" s="50" t="s">
        <v>17</v>
      </c>
      <c r="M2156" s="55">
        <f>IF(D2156&gt;0,0.0416666666666667/J2156,"")</f>
        <v>6.389351081530787</v>
      </c>
      <c r="N2156" s="50">
        <v>0</v>
      </c>
      <c r="O2156" s="50" t="s">
        <v>253</v>
      </c>
      <c r="Q2156" s="151">
        <f>IF("1-Swim"=D2156,J2156*2.4,IF("2-Bike"=D2156,J2156*112,IF("3-Run"=D2156,J2156*26.2,0)))</f>
        <v>0.17085720486111111</v>
      </c>
      <c r="R2156" s="151">
        <f>Q2156/2</f>
        <v>8.5428602430555556E-2</v>
      </c>
      <c r="S2156" s="53">
        <f>J2156*26.2</f>
        <v>0.17085720486111111</v>
      </c>
      <c r="T2156" s="53">
        <f>(J2156+0.0013889)*26.2</f>
        <v>0.2072463848611111</v>
      </c>
      <c r="U2156" s="53">
        <f>S2156/2</f>
        <v>8.5428602430555556E-2</v>
      </c>
      <c r="V2156" s="53">
        <f>T2156/2</f>
        <v>0.10362319243055555</v>
      </c>
      <c r="W2156" s="50">
        <f>RANK(J2156,J:J,1)</f>
        <v>1031</v>
      </c>
      <c r="X2156" s="50">
        <f>YEAR(B2156)</f>
        <v>2013</v>
      </c>
      <c r="Y2156" s="50">
        <f>MONTH(B2156)</f>
        <v>12</v>
      </c>
      <c r="Z2156" s="56">
        <f>X2156*100+Y2156</f>
        <v>201312</v>
      </c>
      <c r="AA2156" s="56">
        <f>WEEKNUM(B2156,1)</f>
        <v>51</v>
      </c>
      <c r="AB2156" s="58">
        <f>IF(ISBLANK(B2156)," ",MAX(B2156-B2155-1,0))</f>
        <v>1</v>
      </c>
      <c r="AC2156" s="56">
        <f>DAY(B2156)</f>
        <v>15</v>
      </c>
      <c r="AD2156" s="53">
        <f>U2156+V2156</f>
        <v>0.18905179486111112</v>
      </c>
      <c r="AE2156" s="56">
        <f>IF("1-Swim"=D2156,E2156*46.7,IF("2-Bike"=D2156,E2156,IF("3-Run"=D2156,E2156*4.27,0)))</f>
        <v>13.664</v>
      </c>
    </row>
    <row r="2157" spans="1:31" x14ac:dyDescent="0.25">
      <c r="A2157" s="50">
        <v>2156</v>
      </c>
      <c r="B2157" s="51">
        <v>41624</v>
      </c>
      <c r="C2157" s="75">
        <f>B2157</f>
        <v>41624</v>
      </c>
      <c r="D2157" s="50" t="s">
        <v>1223</v>
      </c>
      <c r="E2157" s="50">
        <v>3.4</v>
      </c>
      <c r="F2157" s="50">
        <v>0</v>
      </c>
      <c r="G2157" s="50">
        <v>33</v>
      </c>
      <c r="H2157" s="50">
        <v>24</v>
      </c>
      <c r="I2157" s="53">
        <f>IF(E2157&gt;0,TIME(F2157,G2157,H2157),"")</f>
        <v>2.3194444444444445E-2</v>
      </c>
      <c r="J2157" s="54">
        <f>IF(E2157&gt;0,TIME(F2157,G2157,H2157)/E2157,"")</f>
        <v>6.8218954248366014E-3</v>
      </c>
      <c r="K2157" s="50" t="s">
        <v>1143</v>
      </c>
      <c r="L2157" s="50" t="s">
        <v>1048</v>
      </c>
      <c r="M2157" s="55">
        <f>IF(D2157&gt;0,0.0416666666666667/J2157,"")</f>
        <v>6.1077844311377296</v>
      </c>
      <c r="N2157" s="50">
        <v>0</v>
      </c>
      <c r="O2157" s="50" t="s">
        <v>253</v>
      </c>
      <c r="P2157" s="50" t="s">
        <v>1303</v>
      </c>
      <c r="Q2157" s="151">
        <f>IF("1-Swim"=D2157,J2157*2.4,IF("2-Bike"=D2157,J2157*112,IF("3-Run"=D2157,J2157*26.2,0)))</f>
        <v>0.17873366013071895</v>
      </c>
      <c r="R2157" s="151">
        <f>Q2157/2</f>
        <v>8.9366830065359476E-2</v>
      </c>
      <c r="S2157" s="53">
        <f>J2157*26.2</f>
        <v>0.17873366013071895</v>
      </c>
      <c r="T2157" s="53">
        <f>(J2157+0.0013889)*26.2</f>
        <v>0.21512284013071895</v>
      </c>
      <c r="U2157" s="53">
        <f>S2157/2</f>
        <v>8.9366830065359476E-2</v>
      </c>
      <c r="V2157" s="53">
        <f>T2157/2</f>
        <v>0.10756142006535947</v>
      </c>
      <c r="W2157" s="50">
        <f>RANK(J2157,J:J,1)</f>
        <v>1336</v>
      </c>
      <c r="X2157" s="50">
        <f>YEAR(B2157)</f>
        <v>2013</v>
      </c>
      <c r="Y2157" s="50">
        <f>MONTH(B2157)</f>
        <v>12</v>
      </c>
      <c r="Z2157" s="56">
        <f>X2157*100+Y2157</f>
        <v>201312</v>
      </c>
      <c r="AA2157" s="56">
        <f>WEEKNUM(B2157,1)</f>
        <v>51</v>
      </c>
      <c r="AB2157" s="58">
        <f>IF(ISBLANK(B2157)," ",MAX(B2157-B2156-1,0))</f>
        <v>0</v>
      </c>
      <c r="AC2157" s="56">
        <f>DAY(B2157)</f>
        <v>16</v>
      </c>
      <c r="AD2157" s="53">
        <f>U2157+V2157</f>
        <v>0.19692825013071896</v>
      </c>
      <c r="AE2157" s="56">
        <f>IF("1-Swim"=D2157,E2157*46.7,IF("2-Bike"=D2157,E2157,IF("3-Run"=D2157,E2157*4.27,0)))</f>
        <v>14.517999999999999</v>
      </c>
    </row>
    <row r="2158" spans="1:31" x14ac:dyDescent="0.25">
      <c r="A2158" s="50">
        <v>2157</v>
      </c>
      <c r="B2158" s="51">
        <v>41624</v>
      </c>
      <c r="C2158" s="75">
        <f>B2158</f>
        <v>41624</v>
      </c>
      <c r="D2158" s="50" t="s">
        <v>1225</v>
      </c>
      <c r="E2158" s="50">
        <v>0.85</v>
      </c>
      <c r="F2158" s="50">
        <v>0</v>
      </c>
      <c r="G2158" s="50">
        <v>27</v>
      </c>
      <c r="H2158" s="50">
        <v>10</v>
      </c>
      <c r="I2158" s="53">
        <f>IF(E2158&gt;0,TIME(F2158,G2158,H2158),"")</f>
        <v>1.8865740740740742E-2</v>
      </c>
      <c r="J2158" s="54">
        <f>IF(E2158&gt;0,TIME(F2158,G2158,H2158)/E2158,"")</f>
        <v>2.2194989106753816E-2</v>
      </c>
      <c r="K2158" s="50" t="s">
        <v>781</v>
      </c>
      <c r="L2158" s="50" t="s">
        <v>1304</v>
      </c>
      <c r="M2158" s="55">
        <f>IF(D2158&gt;0,0.0416666666666667/J2158,"")</f>
        <v>1.8773006134969337</v>
      </c>
      <c r="N2158" s="50">
        <v>0</v>
      </c>
      <c r="O2158" s="50" t="s">
        <v>253</v>
      </c>
      <c r="Q2158" s="151">
        <f>IF("1-Swim"=D2158,J2158*2.4,IF("2-Bike"=D2158,J2158*112,IF("3-Run"=D2158,J2158*26.2,0)))</f>
        <v>5.3267973856209155E-2</v>
      </c>
      <c r="R2158" s="151">
        <f>Q2158/2</f>
        <v>2.6633986928104578E-2</v>
      </c>
      <c r="S2158" s="53">
        <f>J2158*26.2</f>
        <v>0.58150871459694997</v>
      </c>
      <c r="T2158" s="53">
        <f>(J2158+0.0013889)*26.2</f>
        <v>0.61789789459694988</v>
      </c>
      <c r="U2158" s="53">
        <f>S2158/2</f>
        <v>0.29075435729847499</v>
      </c>
      <c r="V2158" s="53">
        <f>T2158/2</f>
        <v>0.30894894729847494</v>
      </c>
      <c r="W2158" s="50">
        <f>RANK(J2158,J:J,1)</f>
        <v>3050</v>
      </c>
      <c r="X2158" s="50">
        <f>YEAR(B2158)</f>
        <v>2013</v>
      </c>
      <c r="Y2158" s="50">
        <f>MONTH(B2158)</f>
        <v>12</v>
      </c>
      <c r="Z2158" s="56">
        <f>X2158*100+Y2158</f>
        <v>201312</v>
      </c>
      <c r="AA2158" s="56">
        <f>WEEKNUM(B2158,1)</f>
        <v>51</v>
      </c>
      <c r="AB2158" s="58">
        <f>IF(ISBLANK(B2158)," ",MAX(B2158-B2157-1,0))</f>
        <v>0</v>
      </c>
      <c r="AC2158" s="56">
        <f>DAY(B2158)</f>
        <v>16</v>
      </c>
      <c r="AD2158" s="53">
        <f>U2158+V2158</f>
        <v>0.59970330459694998</v>
      </c>
      <c r="AE2158" s="56">
        <f>IF("1-Swim"=D2158,E2158*46.7,IF("2-Bike"=D2158,E2158,IF("3-Run"=D2158,E2158*4.27,0)))</f>
        <v>39.695</v>
      </c>
    </row>
    <row r="2159" spans="1:31" x14ac:dyDescent="0.25">
      <c r="A2159" s="50">
        <v>2158</v>
      </c>
      <c r="B2159" s="51">
        <v>41630</v>
      </c>
      <c r="C2159" s="75">
        <f>B2159</f>
        <v>41630</v>
      </c>
      <c r="D2159" s="50" t="s">
        <v>1223</v>
      </c>
      <c r="E2159" s="50">
        <v>6.1</v>
      </c>
      <c r="F2159" s="50">
        <v>1</v>
      </c>
      <c r="G2159" s="50">
        <v>4</v>
      </c>
      <c r="H2159" s="50">
        <v>34</v>
      </c>
      <c r="I2159" s="53">
        <f>IF(E2159&gt;0,TIME(F2159,G2159,H2159),"")</f>
        <v>4.4837962962962961E-2</v>
      </c>
      <c r="J2159" s="54">
        <f>IF(E2159&gt;0,TIME(F2159,G2159,H2159)/E2159,"")</f>
        <v>7.3504857316332725E-3</v>
      </c>
      <c r="K2159" s="50" t="s">
        <v>1280</v>
      </c>
      <c r="L2159" s="50" t="s">
        <v>1294</v>
      </c>
      <c r="M2159" s="55">
        <f>IF(D2159&gt;0,0.0416666666666667/J2159,"")</f>
        <v>5.6685596282911765</v>
      </c>
      <c r="N2159" s="50">
        <v>0</v>
      </c>
      <c r="O2159" s="50" t="s">
        <v>198</v>
      </c>
      <c r="Q2159" s="151">
        <f>IF("1-Swim"=D2159,J2159*2.4,IF("2-Bike"=D2159,J2159*112,IF("3-Run"=D2159,J2159*26.2,0)))</f>
        <v>0.19258272616879174</v>
      </c>
      <c r="R2159" s="151">
        <f>Q2159/2</f>
        <v>9.629136308439587E-2</v>
      </c>
      <c r="S2159" s="53">
        <f>J2159*26.2</f>
        <v>0.19258272616879174</v>
      </c>
      <c r="T2159" s="53">
        <f>(J2159+0.0013889)*26.2</f>
        <v>0.22897190616879171</v>
      </c>
      <c r="U2159" s="53">
        <f>S2159/2</f>
        <v>9.629136308439587E-2</v>
      </c>
      <c r="V2159" s="53">
        <f>T2159/2</f>
        <v>0.11448595308439585</v>
      </c>
      <c r="W2159" s="50">
        <f>RANK(J2159,J:J,1)</f>
        <v>1937</v>
      </c>
      <c r="X2159" s="50">
        <f>YEAR(B2159)</f>
        <v>2013</v>
      </c>
      <c r="Y2159" s="50">
        <f>MONTH(B2159)</f>
        <v>12</v>
      </c>
      <c r="Z2159" s="56">
        <f>X2159*100+Y2159</f>
        <v>201312</v>
      </c>
      <c r="AA2159" s="56">
        <f>WEEKNUM(B2159,1)</f>
        <v>52</v>
      </c>
      <c r="AB2159" s="58">
        <f>IF(ISBLANK(B2159)," ",MAX(B2159-B2158-1,0))</f>
        <v>5</v>
      </c>
      <c r="AC2159" s="56">
        <f>DAY(B2159)</f>
        <v>22</v>
      </c>
      <c r="AD2159" s="53">
        <f>U2159+V2159</f>
        <v>0.21077731616879172</v>
      </c>
      <c r="AE2159" s="56">
        <f>IF("1-Swim"=D2159,E2159*46.7,IF("2-Bike"=D2159,E2159,IF("3-Run"=D2159,E2159*4.27,0)))</f>
        <v>26.046999999999997</v>
      </c>
    </row>
    <row r="2160" spans="1:31" x14ac:dyDescent="0.25">
      <c r="A2160" s="50">
        <v>2159</v>
      </c>
      <c r="B2160" s="51">
        <v>41632</v>
      </c>
      <c r="C2160" s="75">
        <f>B2160</f>
        <v>41632</v>
      </c>
      <c r="D2160" s="50" t="s">
        <v>1223</v>
      </c>
      <c r="E2160" s="50">
        <v>3</v>
      </c>
      <c r="F2160" s="50">
        <v>0</v>
      </c>
      <c r="G2160" s="50">
        <v>30</v>
      </c>
      <c r="H2160" s="50">
        <v>1</v>
      </c>
      <c r="I2160" s="53">
        <f>IF(E2160&gt;0,TIME(F2160,G2160,H2160),"")</f>
        <v>2.0844907407407406E-2</v>
      </c>
      <c r="J2160" s="54">
        <f>IF(E2160&gt;0,TIME(F2160,G2160,H2160)/E2160,"")</f>
        <v>6.9483024691358022E-3</v>
      </c>
      <c r="K2160" s="50" t="s">
        <v>1305</v>
      </c>
      <c r="L2160" s="50" t="s">
        <v>17</v>
      </c>
      <c r="M2160" s="55">
        <f>IF(D2160&gt;0,0.0416666666666667/J2160,"")</f>
        <v>5.9966685174902885</v>
      </c>
      <c r="N2160" s="50">
        <v>0</v>
      </c>
      <c r="O2160" s="50" t="s">
        <v>253</v>
      </c>
      <c r="Q2160" s="151">
        <f>IF("1-Swim"=D2160,J2160*2.4,IF("2-Bike"=D2160,J2160*112,IF("3-Run"=D2160,J2160*26.2,0)))</f>
        <v>0.18204552469135801</v>
      </c>
      <c r="R2160" s="151">
        <f>Q2160/2</f>
        <v>9.1022762345679006E-2</v>
      </c>
      <c r="S2160" s="53">
        <f>J2160*26.2</f>
        <v>0.18204552469135801</v>
      </c>
      <c r="T2160" s="53">
        <f>(J2160+0.0013889)*26.2</f>
        <v>0.21843470469135801</v>
      </c>
      <c r="U2160" s="53">
        <f>S2160/2</f>
        <v>9.1022762345679006E-2</v>
      </c>
      <c r="V2160" s="53">
        <f>T2160/2</f>
        <v>0.109217352345679</v>
      </c>
      <c r="W2160" s="50">
        <f>RANK(J2160,J:J,1)</f>
        <v>1509</v>
      </c>
      <c r="X2160" s="50">
        <f>YEAR(B2160)</f>
        <v>2013</v>
      </c>
      <c r="Y2160" s="50">
        <f>MONTH(B2160)</f>
        <v>12</v>
      </c>
      <c r="Z2160" s="56">
        <f>X2160*100+Y2160</f>
        <v>201312</v>
      </c>
      <c r="AA2160" s="56">
        <f>WEEKNUM(B2160,1)</f>
        <v>52</v>
      </c>
      <c r="AB2160" s="58">
        <f>IF(ISBLANK(B2160)," ",MAX(B2160-B2159-1,0))</f>
        <v>1</v>
      </c>
      <c r="AC2160" s="56">
        <f>DAY(B2160)</f>
        <v>24</v>
      </c>
      <c r="AD2160" s="53">
        <f>U2160+V2160</f>
        <v>0.200240114691358</v>
      </c>
      <c r="AE2160" s="56">
        <f>IF("1-Swim"=D2160,E2160*46.7,IF("2-Bike"=D2160,E2160,IF("3-Run"=D2160,E2160*4.27,0)))</f>
        <v>12.809999999999999</v>
      </c>
    </row>
    <row r="2161" spans="1:31" x14ac:dyDescent="0.25">
      <c r="A2161" s="50">
        <v>2160</v>
      </c>
      <c r="B2161" s="51">
        <v>41634</v>
      </c>
      <c r="C2161" s="75">
        <f>B2161</f>
        <v>41634</v>
      </c>
      <c r="D2161" s="50" t="s">
        <v>1223</v>
      </c>
      <c r="E2161" s="50">
        <v>3</v>
      </c>
      <c r="F2161" s="50">
        <v>0</v>
      </c>
      <c r="G2161" s="50">
        <v>27</v>
      </c>
      <c r="H2161" s="50">
        <v>59</v>
      </c>
      <c r="I2161" s="53">
        <f>IF(E2161&gt;0,TIME(F2161,G2161,H2161),"")</f>
        <v>1.9432870370370371E-2</v>
      </c>
      <c r="J2161" s="54">
        <f>IF(E2161&gt;0,TIME(F2161,G2161,H2161)/E2161,"")</f>
        <v>6.477623456790124E-3</v>
      </c>
      <c r="K2161" s="50" t="s">
        <v>1305</v>
      </c>
      <c r="L2161" s="50" t="s">
        <v>17</v>
      </c>
      <c r="M2161" s="55">
        <f>IF(D2161&gt;0,0.0416666666666667/J2161,"")</f>
        <v>6.43240023823705</v>
      </c>
      <c r="N2161" s="50">
        <v>0</v>
      </c>
      <c r="O2161" s="50" t="s">
        <v>253</v>
      </c>
      <c r="Q2161" s="151">
        <f>IF("1-Swim"=D2161,J2161*2.4,IF("2-Bike"=D2161,J2161*112,IF("3-Run"=D2161,J2161*26.2,0)))</f>
        <v>0.16971373456790123</v>
      </c>
      <c r="R2161" s="151">
        <f>Q2161/2</f>
        <v>8.4856867283950616E-2</v>
      </c>
      <c r="S2161" s="53">
        <f>J2161*26.2</f>
        <v>0.16971373456790123</v>
      </c>
      <c r="T2161" s="53">
        <f>(J2161+0.0013889)*26.2</f>
        <v>0.20610291456790122</v>
      </c>
      <c r="U2161" s="53">
        <f>S2161/2</f>
        <v>8.4856867283950616E-2</v>
      </c>
      <c r="V2161" s="53">
        <f>T2161/2</f>
        <v>0.10305145728395061</v>
      </c>
      <c r="W2161" s="50">
        <f>RANK(J2161,J:J,1)</f>
        <v>998</v>
      </c>
      <c r="X2161" s="50">
        <f>YEAR(B2161)</f>
        <v>2013</v>
      </c>
      <c r="Y2161" s="50">
        <f>MONTH(B2161)</f>
        <v>12</v>
      </c>
      <c r="Z2161" s="56">
        <f>X2161*100+Y2161</f>
        <v>201312</v>
      </c>
      <c r="AA2161" s="56">
        <f>WEEKNUM(B2161,1)</f>
        <v>52</v>
      </c>
      <c r="AB2161" s="58">
        <f>IF(ISBLANK(B2161)," ",MAX(B2161-B2160-1,0))</f>
        <v>1</v>
      </c>
      <c r="AC2161" s="56">
        <f>DAY(B2161)</f>
        <v>26</v>
      </c>
      <c r="AD2161" s="53">
        <f>U2161+V2161</f>
        <v>0.18790832456790124</v>
      </c>
      <c r="AE2161" s="56">
        <f>IF("1-Swim"=D2161,E2161*46.7,IF("2-Bike"=D2161,E2161,IF("3-Run"=D2161,E2161*4.27,0)))</f>
        <v>12.809999999999999</v>
      </c>
    </row>
    <row r="2162" spans="1:31" ht="15.75" x14ac:dyDescent="0.3">
      <c r="A2162" s="50">
        <v>2161</v>
      </c>
      <c r="B2162" s="51">
        <v>41637</v>
      </c>
      <c r="C2162" s="75">
        <f>B2162</f>
        <v>41637</v>
      </c>
      <c r="D2162" s="50" t="s">
        <v>1223</v>
      </c>
      <c r="E2162" s="50">
        <v>6.2</v>
      </c>
      <c r="F2162" s="50">
        <v>1</v>
      </c>
      <c r="G2162" s="50">
        <v>10</v>
      </c>
      <c r="H2162" s="50">
        <v>43</v>
      </c>
      <c r="I2162" s="53">
        <f>IF(E2162&gt;0,TIME(F2162,G2162,H2162),"")</f>
        <v>4.9108796296296296E-2</v>
      </c>
      <c r="J2162" s="54">
        <f>IF(E2162&gt;0,TIME(F2162,G2162,H2162)/E2162,"")</f>
        <v>7.9207735961768222E-3</v>
      </c>
      <c r="K2162" s="50" t="s">
        <v>1305</v>
      </c>
      <c r="L2162" s="50" t="s">
        <v>1306</v>
      </c>
      <c r="M2162" s="55">
        <f>IF(D2162&gt;0,0.0416666666666667/J2162,"")</f>
        <v>5.2604289417864756</v>
      </c>
      <c r="N2162" s="50">
        <v>154</v>
      </c>
      <c r="O2162" s="50" t="s">
        <v>377</v>
      </c>
      <c r="P2162" s="146" t="s">
        <v>1307</v>
      </c>
      <c r="Q2162" s="151">
        <f>IF("1-Swim"=D2162,J2162*2.4,IF("2-Bike"=D2162,J2162*112,IF("3-Run"=D2162,J2162*26.2,0)))</f>
        <v>0.20752426821983275</v>
      </c>
      <c r="R2162" s="151">
        <f>Q2162/2</f>
        <v>0.10376213410991637</v>
      </c>
      <c r="S2162" s="53">
        <f>J2162*26.2</f>
        <v>0.20752426821983275</v>
      </c>
      <c r="T2162" s="53">
        <f>(J2162+0.0013889)*26.2</f>
        <v>0.24391344821983274</v>
      </c>
      <c r="U2162" s="53">
        <f>S2162/2</f>
        <v>0.10376213410991637</v>
      </c>
      <c r="V2162" s="53">
        <f>T2162/2</f>
        <v>0.12195672410991637</v>
      </c>
      <c r="W2162" s="50">
        <f>RANK(J2162,J:J,1)</f>
        <v>2393</v>
      </c>
      <c r="X2162" s="50">
        <f>YEAR(B2162)</f>
        <v>2013</v>
      </c>
      <c r="Y2162" s="50">
        <f>MONTH(B2162)</f>
        <v>12</v>
      </c>
      <c r="Z2162" s="56">
        <f>X2162*100+Y2162</f>
        <v>201312</v>
      </c>
      <c r="AA2162" s="56">
        <f>WEEKNUM(B2162,1)</f>
        <v>53</v>
      </c>
      <c r="AB2162" s="58">
        <f>IF(ISBLANK(B2162)," ",MAX(B2162-B2161-1,0))</f>
        <v>2</v>
      </c>
      <c r="AC2162" s="56">
        <f>DAY(B2162)</f>
        <v>29</v>
      </c>
      <c r="AD2162" s="53">
        <f>U2162+V2162</f>
        <v>0.22571885821983273</v>
      </c>
      <c r="AE2162" s="56">
        <f>IF("1-Swim"=D2162,E2162*46.7,IF("2-Bike"=D2162,E2162,IF("3-Run"=D2162,E2162*4.27,0)))</f>
        <v>26.473999999999997</v>
      </c>
    </row>
    <row r="2163" spans="1:31" x14ac:dyDescent="0.25">
      <c r="A2163" s="50">
        <v>2162</v>
      </c>
      <c r="B2163" s="51">
        <v>41638</v>
      </c>
      <c r="C2163" s="75">
        <f>B2163</f>
        <v>41638</v>
      </c>
      <c r="D2163" s="50" t="s">
        <v>1223</v>
      </c>
      <c r="E2163" s="50">
        <v>2.5</v>
      </c>
      <c r="F2163" s="50">
        <v>0</v>
      </c>
      <c r="G2163" s="50">
        <v>25</v>
      </c>
      <c r="H2163" s="50">
        <v>0</v>
      </c>
      <c r="I2163" s="53">
        <f>IF(E2163&gt;0,TIME(F2163,G2163,H2163),"")</f>
        <v>1.7361111111111112E-2</v>
      </c>
      <c r="J2163" s="54">
        <f>IF(E2163&gt;0,TIME(F2163,G2163,H2163)/E2163,"")</f>
        <v>6.9444444444444449E-3</v>
      </c>
      <c r="K2163" s="50" t="s">
        <v>1143</v>
      </c>
      <c r="L2163" s="50" t="s">
        <v>1048</v>
      </c>
      <c r="M2163" s="55">
        <f>IF(D2163&gt;0,0.0416666666666667/J2163,"")</f>
        <v>6.0000000000000044</v>
      </c>
      <c r="N2163" s="50">
        <v>0</v>
      </c>
      <c r="O2163" s="50" t="s">
        <v>253</v>
      </c>
      <c r="P2163" s="50" t="s">
        <v>1308</v>
      </c>
      <c r="Q2163" s="151">
        <f>IF("1-Swim"=D2163,J2163*2.4,IF("2-Bike"=D2163,J2163*112,IF("3-Run"=D2163,J2163*26.2,0)))</f>
        <v>0.18194444444444446</v>
      </c>
      <c r="R2163" s="151">
        <f>Q2163/2</f>
        <v>9.0972222222222232E-2</v>
      </c>
      <c r="S2163" s="53">
        <f>J2163*26.2</f>
        <v>0.18194444444444446</v>
      </c>
      <c r="T2163" s="53">
        <f>(J2163+0.0013889)*26.2</f>
        <v>0.21833362444444443</v>
      </c>
      <c r="U2163" s="53">
        <f>S2163/2</f>
        <v>9.0972222222222232E-2</v>
      </c>
      <c r="V2163" s="53">
        <f>T2163/2</f>
        <v>0.10916681222222221</v>
      </c>
      <c r="W2163" s="50">
        <f>RANK(J2163,J:J,1)</f>
        <v>1500</v>
      </c>
      <c r="X2163" s="50">
        <f>YEAR(B2163)</f>
        <v>2013</v>
      </c>
      <c r="Y2163" s="50">
        <f>MONTH(B2163)</f>
        <v>12</v>
      </c>
      <c r="Z2163" s="56">
        <f>X2163*100+Y2163</f>
        <v>201312</v>
      </c>
      <c r="AA2163" s="56">
        <f>WEEKNUM(B2163,1)</f>
        <v>53</v>
      </c>
      <c r="AB2163" s="58">
        <f>IF(ISBLANK(B2163)," ",MAX(B2163-B2162-1,0))</f>
        <v>0</v>
      </c>
      <c r="AC2163" s="56">
        <f>DAY(B2163)</f>
        <v>30</v>
      </c>
      <c r="AD2163" s="53">
        <f>U2163+V2163</f>
        <v>0.20013903444444445</v>
      </c>
      <c r="AE2163" s="56">
        <f>IF("1-Swim"=D2163,E2163*46.7,IF("2-Bike"=D2163,E2163,IF("3-Run"=D2163,E2163*4.27,0)))</f>
        <v>10.674999999999999</v>
      </c>
    </row>
    <row r="2164" spans="1:31" x14ac:dyDescent="0.25">
      <c r="A2164" s="50">
        <v>2163</v>
      </c>
      <c r="B2164" s="51">
        <v>41646</v>
      </c>
      <c r="C2164" s="75">
        <f>B2164</f>
        <v>41646</v>
      </c>
      <c r="D2164" s="50" t="s">
        <v>1224</v>
      </c>
      <c r="E2164" s="50">
        <v>10</v>
      </c>
      <c r="F2164" s="50">
        <v>0</v>
      </c>
      <c r="G2164" s="50">
        <v>26</v>
      </c>
      <c r="H2164" s="50">
        <v>48</v>
      </c>
      <c r="I2164" s="53">
        <f>IF(E2164&gt;0,TIME(F2164,G2164,H2164),"")</f>
        <v>1.861111111111111E-2</v>
      </c>
      <c r="J2164" s="54">
        <f>IF(E2164&gt;0,TIME(F2164,G2164,H2164)/E2164,"")</f>
        <v>1.8611111111111109E-3</v>
      </c>
      <c r="K2164" s="50" t="s">
        <v>921</v>
      </c>
      <c r="L2164" s="50" t="s">
        <v>1132</v>
      </c>
      <c r="M2164" s="55">
        <f>IF(D2164&gt;0,0.0416666666666667/J2164,"")</f>
        <v>22.388059701492558</v>
      </c>
      <c r="N2164" s="50">
        <v>0</v>
      </c>
      <c r="O2164" s="50" t="s">
        <v>253</v>
      </c>
      <c r="P2164" s="50" t="s">
        <v>1309</v>
      </c>
      <c r="Q2164" s="151">
        <f>IF("1-Swim"=D2164,J2164*2.4,IF("2-Bike"=D2164,J2164*112,IF("3-Run"=D2164,J2164*26.2,0)))</f>
        <v>0.20844444444444443</v>
      </c>
      <c r="R2164" s="151">
        <f>Q2164/2</f>
        <v>0.10422222222222222</v>
      </c>
      <c r="S2164" s="53">
        <f>J2164*26.2</f>
        <v>4.8761111111111102E-2</v>
      </c>
      <c r="T2164" s="53">
        <f>(J2164+0.0013889)*26.2</f>
        <v>8.5150291111111109E-2</v>
      </c>
      <c r="U2164" s="53">
        <f>S2164/2</f>
        <v>2.4380555555555551E-2</v>
      </c>
      <c r="V2164" s="53">
        <f>T2164/2</f>
        <v>4.2575145555555555E-2</v>
      </c>
      <c r="W2164" s="50">
        <f>RANK(J2164,J:J,1)</f>
        <v>78</v>
      </c>
      <c r="X2164" s="50">
        <f>YEAR(B2164)</f>
        <v>2014</v>
      </c>
      <c r="Y2164" s="50">
        <f>MONTH(B2164)</f>
        <v>1</v>
      </c>
      <c r="Z2164" s="56">
        <f>X2164*100+Y2164</f>
        <v>201401</v>
      </c>
      <c r="AA2164" s="56">
        <f>WEEKNUM(B2164,1)</f>
        <v>2</v>
      </c>
      <c r="AB2164" s="58">
        <f>IF(ISBLANK(B2164)," ",MAX(B2164-B2163-1,0))</f>
        <v>7</v>
      </c>
      <c r="AC2164" s="56">
        <f>DAY(B2164)</f>
        <v>7</v>
      </c>
      <c r="AD2164" s="53">
        <f>U2164+V2164</f>
        <v>6.6955701111111099E-2</v>
      </c>
      <c r="AE2164" s="56">
        <f>IF("1-Swim"=D2164,E2164*46.7,IF("2-Bike"=D2164,E2164,IF("3-Run"=D2164,E2164*4.27,0)))</f>
        <v>10</v>
      </c>
    </row>
    <row r="2165" spans="1:31" x14ac:dyDescent="0.25">
      <c r="A2165" s="50">
        <v>2164</v>
      </c>
      <c r="B2165" s="51">
        <v>41647</v>
      </c>
      <c r="C2165" s="75">
        <f>B2165</f>
        <v>41647</v>
      </c>
      <c r="D2165" s="50" t="s">
        <v>1223</v>
      </c>
      <c r="E2165" s="50">
        <v>3</v>
      </c>
      <c r="F2165" s="50">
        <v>0</v>
      </c>
      <c r="G2165" s="50">
        <v>29</v>
      </c>
      <c r="H2165" s="50">
        <v>19</v>
      </c>
      <c r="I2165" s="53">
        <f>IF(E2165&gt;0,TIME(F2165,G2165,H2165),"")</f>
        <v>2.0358796296296295E-2</v>
      </c>
      <c r="J2165" s="54">
        <f>IF(E2165&gt;0,TIME(F2165,G2165,H2165)/E2165,"")</f>
        <v>6.7862654320987653E-3</v>
      </c>
      <c r="K2165" s="50" t="s">
        <v>1143</v>
      </c>
      <c r="L2165" s="50" t="s">
        <v>1048</v>
      </c>
      <c r="M2165" s="55">
        <f>IF(D2165&gt;0,0.0416666666666667/J2165,"")</f>
        <v>6.1398521887436095</v>
      </c>
      <c r="N2165" s="50">
        <v>0</v>
      </c>
      <c r="O2165" s="50" t="s">
        <v>253</v>
      </c>
      <c r="P2165" s="50" t="s">
        <v>1310</v>
      </c>
      <c r="Q2165" s="151">
        <f>IF("1-Swim"=D2165,J2165*2.4,IF("2-Bike"=D2165,J2165*112,IF("3-Run"=D2165,J2165*26.2,0)))</f>
        <v>0.17780015432098764</v>
      </c>
      <c r="R2165" s="151">
        <f>Q2165/2</f>
        <v>8.8900077160493821E-2</v>
      </c>
      <c r="S2165" s="53">
        <f>J2165*26.2</f>
        <v>0.17780015432098764</v>
      </c>
      <c r="T2165" s="53">
        <f>(J2165+0.0013889)*26.2</f>
        <v>0.21418933432098763</v>
      </c>
      <c r="U2165" s="53">
        <f>S2165/2</f>
        <v>8.8900077160493821E-2</v>
      </c>
      <c r="V2165" s="53">
        <f>T2165/2</f>
        <v>0.10709466716049382</v>
      </c>
      <c r="W2165" s="50">
        <f>RANK(J2165,J:J,1)</f>
        <v>1292</v>
      </c>
      <c r="X2165" s="50">
        <f>YEAR(B2165)</f>
        <v>2014</v>
      </c>
      <c r="Y2165" s="50">
        <f>MONTH(B2165)</f>
        <v>1</v>
      </c>
      <c r="Z2165" s="56">
        <f>X2165*100+Y2165</f>
        <v>201401</v>
      </c>
      <c r="AA2165" s="56">
        <f>WEEKNUM(B2165,1)</f>
        <v>2</v>
      </c>
      <c r="AB2165" s="58">
        <f>IF(ISBLANK(B2165)," ",MAX(B2165-B2164-1,0))</f>
        <v>0</v>
      </c>
      <c r="AC2165" s="56">
        <f>DAY(B2165)</f>
        <v>8</v>
      </c>
      <c r="AD2165" s="53">
        <f>U2165+V2165</f>
        <v>0.19599474432098762</v>
      </c>
      <c r="AE2165" s="56">
        <f>IF("1-Swim"=D2165,E2165*46.7,IF("2-Bike"=D2165,E2165,IF("3-Run"=D2165,E2165*4.27,0)))</f>
        <v>12.809999999999999</v>
      </c>
    </row>
    <row r="2166" spans="1:31" x14ac:dyDescent="0.25">
      <c r="A2166" s="50">
        <v>2165</v>
      </c>
      <c r="B2166" s="51">
        <v>41647</v>
      </c>
      <c r="C2166" s="75">
        <f>B2166</f>
        <v>41647</v>
      </c>
      <c r="D2166" s="50" t="s">
        <v>1225</v>
      </c>
      <c r="E2166" s="50">
        <v>0.625</v>
      </c>
      <c r="F2166" s="50">
        <v>0</v>
      </c>
      <c r="G2166" s="50">
        <v>40</v>
      </c>
      <c r="H2166" s="50">
        <v>0</v>
      </c>
      <c r="I2166" s="53">
        <f>IF(E2166&gt;0,TIME(F2166,G2166,H2166),"")</f>
        <v>2.7777777777777776E-2</v>
      </c>
      <c r="J2166" s="54">
        <f>IF(E2166&gt;0,TIME(F2166,G2166,H2166)/E2166,"")</f>
        <v>4.4444444444444439E-2</v>
      </c>
      <c r="K2166" s="50" t="s">
        <v>781</v>
      </c>
      <c r="L2166" s="50" t="s">
        <v>1304</v>
      </c>
      <c r="M2166" s="55">
        <f>IF(D2166&gt;0,0.0416666666666667/J2166,"")</f>
        <v>0.93750000000000089</v>
      </c>
      <c r="N2166" s="50">
        <v>0</v>
      </c>
      <c r="O2166" s="50" t="s">
        <v>253</v>
      </c>
      <c r="P2166" s="50" t="s">
        <v>315</v>
      </c>
      <c r="Q2166" s="151">
        <f>IF("1-Swim"=D2166,J2166*2.4,IF("2-Bike"=D2166,J2166*112,IF("3-Run"=D2166,J2166*26.2,0)))</f>
        <v>0.10666666666666665</v>
      </c>
      <c r="R2166" s="151">
        <f>Q2166/2</f>
        <v>5.3333333333333323E-2</v>
      </c>
      <c r="S2166" s="53">
        <f>J2166*26.2</f>
        <v>1.1644444444444442</v>
      </c>
      <c r="T2166" s="53">
        <f>(J2166+0.0013889)*26.2</f>
        <v>1.2008336244444442</v>
      </c>
      <c r="U2166" s="53">
        <f>S2166/2</f>
        <v>0.58222222222222209</v>
      </c>
      <c r="V2166" s="53">
        <f>T2166/2</f>
        <v>0.6004168122222221</v>
      </c>
      <c r="W2166" s="50">
        <f>RANK(J2166,J:J,1)</f>
        <v>3399</v>
      </c>
      <c r="X2166" s="50">
        <f>YEAR(B2166)</f>
        <v>2014</v>
      </c>
      <c r="Y2166" s="50">
        <f>MONTH(B2166)</f>
        <v>1</v>
      </c>
      <c r="Z2166" s="56">
        <f>X2166*100+Y2166</f>
        <v>201401</v>
      </c>
      <c r="AA2166" s="56">
        <f>WEEKNUM(B2166,1)</f>
        <v>2</v>
      </c>
      <c r="AB2166" s="58">
        <f>IF(ISBLANK(B2166)," ",MAX(B2166-B2165-1,0))</f>
        <v>0</v>
      </c>
      <c r="AC2166" s="56">
        <f>DAY(B2166)</f>
        <v>8</v>
      </c>
      <c r="AD2166" s="53">
        <f>U2166+V2166</f>
        <v>1.1826390344444442</v>
      </c>
      <c r="AE2166" s="56">
        <f>IF("1-Swim"=D2166,E2166*46.7,IF("2-Bike"=D2166,E2166,IF("3-Run"=D2166,E2166*4.27,0)))</f>
        <v>29.1875</v>
      </c>
    </row>
    <row r="2167" spans="1:31" x14ac:dyDescent="0.25">
      <c r="A2167" s="50">
        <v>2166</v>
      </c>
      <c r="B2167" s="51">
        <v>41648</v>
      </c>
      <c r="C2167" s="75">
        <f>B2167</f>
        <v>41648</v>
      </c>
      <c r="D2167" s="50" t="s">
        <v>1223</v>
      </c>
      <c r="E2167" s="50">
        <v>3.6</v>
      </c>
      <c r="F2167" s="50">
        <v>0</v>
      </c>
      <c r="G2167" s="50">
        <v>35</v>
      </c>
      <c r="H2167" s="50">
        <v>1</v>
      </c>
      <c r="I2167" s="53">
        <f>IF(E2167&gt;0,TIME(F2167,G2167,H2167),"")</f>
        <v>2.431712962962963E-2</v>
      </c>
      <c r="J2167" s="54">
        <f>IF(E2167&gt;0,TIME(F2167,G2167,H2167)/E2167,"")</f>
        <v>6.7547582304526748E-3</v>
      </c>
      <c r="K2167" s="50" t="s">
        <v>1311</v>
      </c>
      <c r="L2167" s="50" t="s">
        <v>1048</v>
      </c>
      <c r="M2167" s="55">
        <f>IF(D2167&gt;0,0.0416666666666667/J2167,"")</f>
        <v>6.16849119466921</v>
      </c>
      <c r="N2167" s="50">
        <v>0</v>
      </c>
      <c r="O2167" s="50" t="s">
        <v>253</v>
      </c>
      <c r="Q2167" s="151">
        <f>IF("1-Swim"=D2167,J2167*2.4,IF("2-Bike"=D2167,J2167*112,IF("3-Run"=D2167,J2167*26.2,0)))</f>
        <v>0.17697466563786007</v>
      </c>
      <c r="R2167" s="151">
        <f>Q2167/2</f>
        <v>8.8487332818930037E-2</v>
      </c>
      <c r="S2167" s="53">
        <f>J2167*26.2</f>
        <v>0.17697466563786007</v>
      </c>
      <c r="T2167" s="53">
        <f>(J2167+0.0013889)*26.2</f>
        <v>0.21336384563786007</v>
      </c>
      <c r="U2167" s="53">
        <f>S2167/2</f>
        <v>8.8487332818930037E-2</v>
      </c>
      <c r="V2167" s="53">
        <f>T2167/2</f>
        <v>0.10668192281893003</v>
      </c>
      <c r="W2167" s="50">
        <f>RANK(J2167,J:J,1)</f>
        <v>1261</v>
      </c>
      <c r="X2167" s="50">
        <f>YEAR(B2167)</f>
        <v>2014</v>
      </c>
      <c r="Y2167" s="50">
        <f>MONTH(B2167)</f>
        <v>1</v>
      </c>
      <c r="Z2167" s="56">
        <f>X2167*100+Y2167</f>
        <v>201401</v>
      </c>
      <c r="AA2167" s="56">
        <f>WEEKNUM(B2167,1)</f>
        <v>2</v>
      </c>
      <c r="AB2167" s="58">
        <f>IF(ISBLANK(B2167)," ",MAX(B2167-B2166-1,0))</f>
        <v>0</v>
      </c>
      <c r="AC2167" s="56">
        <f>DAY(B2167)</f>
        <v>9</v>
      </c>
      <c r="AD2167" s="53">
        <f>U2167+V2167</f>
        <v>0.19516925563786008</v>
      </c>
      <c r="AE2167" s="56">
        <f>IF("1-Swim"=D2167,E2167*46.7,IF("2-Bike"=D2167,E2167,IF("3-Run"=D2167,E2167*4.27,0)))</f>
        <v>15.371999999999998</v>
      </c>
    </row>
    <row r="2168" spans="1:31" x14ac:dyDescent="0.25">
      <c r="A2168" s="50">
        <v>2167</v>
      </c>
      <c r="B2168" s="51">
        <v>41648</v>
      </c>
      <c r="C2168" s="75">
        <f>B2168</f>
        <v>41648</v>
      </c>
      <c r="D2168" s="50" t="s">
        <v>1225</v>
      </c>
      <c r="E2168" s="50">
        <v>0.71</v>
      </c>
      <c r="F2168" s="50">
        <v>0</v>
      </c>
      <c r="G2168" s="50">
        <v>24</v>
      </c>
      <c r="H2168" s="50">
        <v>11</v>
      </c>
      <c r="I2168" s="53">
        <f>IF(E2168&gt;0,TIME(F2168,G2168,H2168),"")</f>
        <v>1.6793981481481483E-2</v>
      </c>
      <c r="J2168" s="54">
        <f>IF(E2168&gt;0,TIME(F2168,G2168,H2168)/E2168,"")</f>
        <v>2.3653495044340118E-2</v>
      </c>
      <c r="K2168" s="50" t="s">
        <v>781</v>
      </c>
      <c r="L2168" s="50" t="s">
        <v>1304</v>
      </c>
      <c r="M2168" s="55">
        <f>IF(D2168&gt;0,0.0416666666666667/J2168,"")</f>
        <v>1.7615437629221238</v>
      </c>
      <c r="N2168" s="50">
        <v>0</v>
      </c>
      <c r="O2168" s="50" t="s">
        <v>253</v>
      </c>
      <c r="P2168" s="50" t="s">
        <v>315</v>
      </c>
      <c r="Q2168" s="151">
        <f>IF("1-Swim"=D2168,J2168*2.4,IF("2-Bike"=D2168,J2168*112,IF("3-Run"=D2168,J2168*26.2,0)))</f>
        <v>5.6768388106416282E-2</v>
      </c>
      <c r="R2168" s="151">
        <f>Q2168/2</f>
        <v>2.8384194053208141E-2</v>
      </c>
      <c r="S2168" s="53">
        <f>J2168*26.2</f>
        <v>0.61972157016171103</v>
      </c>
      <c r="T2168" s="53">
        <f>(J2168+0.0013889)*26.2</f>
        <v>0.65611075016171105</v>
      </c>
      <c r="U2168" s="53">
        <f>S2168/2</f>
        <v>0.30986078508085552</v>
      </c>
      <c r="V2168" s="53">
        <f>T2168/2</f>
        <v>0.32805537508085553</v>
      </c>
      <c r="W2168" s="50">
        <f>RANK(J2168,J:J,1)</f>
        <v>3114</v>
      </c>
      <c r="X2168" s="50">
        <f>YEAR(B2168)</f>
        <v>2014</v>
      </c>
      <c r="Y2168" s="50">
        <f>MONTH(B2168)</f>
        <v>1</v>
      </c>
      <c r="Z2168" s="56">
        <f>X2168*100+Y2168</f>
        <v>201401</v>
      </c>
      <c r="AA2168" s="56">
        <f>WEEKNUM(B2168,1)</f>
        <v>2</v>
      </c>
      <c r="AB2168" s="58">
        <f>IF(ISBLANK(B2168)," ",MAX(B2168-B2167-1,0))</f>
        <v>0</v>
      </c>
      <c r="AC2168" s="56">
        <f>DAY(B2168)</f>
        <v>9</v>
      </c>
      <c r="AD2168" s="53">
        <f>U2168+V2168</f>
        <v>0.63791616016171104</v>
      </c>
      <c r="AE2168" s="56">
        <f>IF("1-Swim"=D2168,E2168*46.7,IF("2-Bike"=D2168,E2168,IF("3-Run"=D2168,E2168*4.27,0)))</f>
        <v>33.157000000000004</v>
      </c>
    </row>
    <row r="2169" spans="1:31" x14ac:dyDescent="0.25">
      <c r="A2169" s="50">
        <v>2168</v>
      </c>
      <c r="B2169" s="51">
        <v>41650</v>
      </c>
      <c r="C2169" s="75">
        <f>B2169</f>
        <v>41650</v>
      </c>
      <c r="D2169" s="50" t="s">
        <v>1223</v>
      </c>
      <c r="E2169" s="50">
        <v>4.0999999999999996</v>
      </c>
      <c r="F2169" s="50">
        <v>0</v>
      </c>
      <c r="G2169" s="50">
        <v>40</v>
      </c>
      <c r="H2169" s="50">
        <v>0</v>
      </c>
      <c r="I2169" s="53">
        <f>IF(E2169&gt;0,TIME(F2169,G2169,H2169),"")</f>
        <v>2.7777777777777776E-2</v>
      </c>
      <c r="J2169" s="54">
        <f>IF(E2169&gt;0,TIME(F2169,G2169,H2169)/E2169,"")</f>
        <v>6.7750677506775072E-3</v>
      </c>
      <c r="K2169" s="50" t="s">
        <v>1311</v>
      </c>
      <c r="L2169" s="50" t="s">
        <v>17</v>
      </c>
      <c r="M2169" s="55">
        <f>IF(D2169&gt;0,0.0416666666666667/J2169,"")</f>
        <v>6.1500000000000048</v>
      </c>
      <c r="N2169" s="50">
        <v>0</v>
      </c>
      <c r="O2169" s="50" t="s">
        <v>253</v>
      </c>
      <c r="Q2169" s="151">
        <f>IF("1-Swim"=D2169,J2169*2.4,IF("2-Bike"=D2169,J2169*112,IF("3-Run"=D2169,J2169*26.2,0)))</f>
        <v>0.17750677506775067</v>
      </c>
      <c r="R2169" s="151">
        <f>Q2169/2</f>
        <v>8.8753387533875336E-2</v>
      </c>
      <c r="S2169" s="53">
        <f>J2169*26.2</f>
        <v>0.17750677506775067</v>
      </c>
      <c r="T2169" s="53">
        <f>(J2169+0.0013889)*26.2</f>
        <v>0.21389595506775069</v>
      </c>
      <c r="U2169" s="53">
        <f>S2169/2</f>
        <v>8.8753387533875336E-2</v>
      </c>
      <c r="V2169" s="53">
        <f>T2169/2</f>
        <v>0.10694797753387535</v>
      </c>
      <c r="W2169" s="50">
        <f>RANK(J2169,J:J,1)</f>
        <v>1278</v>
      </c>
      <c r="X2169" s="50">
        <f>YEAR(B2169)</f>
        <v>2014</v>
      </c>
      <c r="Y2169" s="50">
        <f>MONTH(B2169)</f>
        <v>1</v>
      </c>
      <c r="Z2169" s="56">
        <f>X2169*100+Y2169</f>
        <v>201401</v>
      </c>
      <c r="AA2169" s="56">
        <f>WEEKNUM(B2169,1)</f>
        <v>2</v>
      </c>
      <c r="AB2169" s="58">
        <f>IF(ISBLANK(B2169)," ",MAX(B2169-B2168-1,0))</f>
        <v>1</v>
      </c>
      <c r="AC2169" s="56">
        <f>DAY(B2169)</f>
        <v>11</v>
      </c>
      <c r="AD2169" s="53">
        <f>U2169+V2169</f>
        <v>0.19570136506775068</v>
      </c>
      <c r="AE2169" s="56">
        <f>IF("1-Swim"=D2169,E2169*46.7,IF("2-Bike"=D2169,E2169,IF("3-Run"=D2169,E2169*4.27,0)))</f>
        <v>17.506999999999998</v>
      </c>
    </row>
    <row r="2170" spans="1:31" ht="15.75" x14ac:dyDescent="0.3">
      <c r="A2170" s="50">
        <v>2169</v>
      </c>
      <c r="B2170" s="51">
        <v>41651</v>
      </c>
      <c r="C2170" s="75">
        <f>B2170</f>
        <v>41651</v>
      </c>
      <c r="D2170" s="50" t="s">
        <v>1223</v>
      </c>
      <c r="E2170" s="50">
        <v>6.2</v>
      </c>
      <c r="F2170" s="50">
        <v>1</v>
      </c>
      <c r="G2170" s="50">
        <v>7</v>
      </c>
      <c r="H2170" s="50">
        <v>10</v>
      </c>
      <c r="I2170" s="53">
        <f>IF(E2170&gt;0,TIME(F2170,G2170,H2170),"")</f>
        <v>4.6643518518518522E-2</v>
      </c>
      <c r="J2170" s="54">
        <f>IF(E2170&gt;0,TIME(F2170,G2170,H2170)/E2170,"")</f>
        <v>7.5231481481481486E-3</v>
      </c>
      <c r="K2170" s="50" t="s">
        <v>1311</v>
      </c>
      <c r="L2170" s="50" t="s">
        <v>1306</v>
      </c>
      <c r="M2170" s="55">
        <f>IF(D2170&gt;0,0.0416666666666667/J2170,"")</f>
        <v>5.5384615384615428</v>
      </c>
      <c r="N2170" s="50">
        <v>0</v>
      </c>
      <c r="O2170" s="50" t="s">
        <v>377</v>
      </c>
      <c r="P2170" s="146" t="s">
        <v>1314</v>
      </c>
      <c r="Q2170" s="151">
        <f>IF("1-Swim"=D2170,J2170*2.4,IF("2-Bike"=D2170,J2170*112,IF("3-Run"=D2170,J2170*26.2,0)))</f>
        <v>0.19710648148148149</v>
      </c>
      <c r="R2170" s="151">
        <f>Q2170/2</f>
        <v>9.8553240740740747E-2</v>
      </c>
      <c r="S2170" s="53">
        <f>J2170*26.2</f>
        <v>0.19710648148148149</v>
      </c>
      <c r="T2170" s="53">
        <f>(J2170+0.0013889)*26.2</f>
        <v>0.23349566148148149</v>
      </c>
      <c r="U2170" s="53">
        <f>S2170/2</f>
        <v>9.8553240740740747E-2</v>
      </c>
      <c r="V2170" s="53">
        <f>T2170/2</f>
        <v>0.11674783074074074</v>
      </c>
      <c r="W2170" s="50">
        <f>RANK(J2170,J:J,1)</f>
        <v>2090</v>
      </c>
      <c r="X2170" s="50">
        <f>YEAR(B2170)</f>
        <v>2014</v>
      </c>
      <c r="Y2170" s="50">
        <f>MONTH(B2170)</f>
        <v>1</v>
      </c>
      <c r="Z2170" s="56">
        <f>X2170*100+Y2170</f>
        <v>201401</v>
      </c>
      <c r="AA2170" s="56">
        <f>WEEKNUM(B2170,1)</f>
        <v>3</v>
      </c>
      <c r="AB2170" s="58">
        <f>IF(ISBLANK(B2170)," ",MAX(B2170-B2169-1,0))</f>
        <v>0</v>
      </c>
      <c r="AC2170" s="56">
        <f>DAY(B2170)</f>
        <v>12</v>
      </c>
      <c r="AD2170" s="53">
        <f>U2170+V2170</f>
        <v>0.21530107148148148</v>
      </c>
      <c r="AE2170" s="56">
        <f>IF("1-Swim"=D2170,E2170*46.7,IF("2-Bike"=D2170,E2170,IF("3-Run"=D2170,E2170*4.27,0)))</f>
        <v>26.473999999999997</v>
      </c>
    </row>
    <row r="2171" spans="1:31" x14ac:dyDescent="0.25">
      <c r="A2171" s="50">
        <v>2170</v>
      </c>
      <c r="B2171" s="51">
        <v>41652</v>
      </c>
      <c r="C2171" s="75">
        <f>B2171</f>
        <v>41652</v>
      </c>
      <c r="D2171" s="50" t="s">
        <v>1223</v>
      </c>
      <c r="E2171" s="50">
        <v>3</v>
      </c>
      <c r="F2171" s="50">
        <v>0</v>
      </c>
      <c r="G2171" s="50">
        <v>25</v>
      </c>
      <c r="H2171" s="50">
        <v>31</v>
      </c>
      <c r="I2171" s="53">
        <f>IF(E2171&gt;0,TIME(F2171,G2171,H2171),"")</f>
        <v>1.7719907407407406E-2</v>
      </c>
      <c r="J2171" s="54">
        <f>IF(E2171&gt;0,TIME(F2171,G2171,H2171)/E2171,"")</f>
        <v>5.9066358024691358E-3</v>
      </c>
      <c r="K2171" s="50" t="s">
        <v>1311</v>
      </c>
      <c r="L2171" s="50" t="s">
        <v>1048</v>
      </c>
      <c r="M2171" s="55">
        <f>IF(D2171&gt;0,0.0416666666666667/J2171,"")</f>
        <v>7.0542129327237157</v>
      </c>
      <c r="N2171" s="50">
        <v>0</v>
      </c>
      <c r="O2171" s="50" t="s">
        <v>253</v>
      </c>
      <c r="P2171" s="50" t="s">
        <v>1315</v>
      </c>
      <c r="Q2171" s="151">
        <f>IF("1-Swim"=D2171,J2171*2.4,IF("2-Bike"=D2171,J2171*112,IF("3-Run"=D2171,J2171*26.2,0)))</f>
        <v>0.15475385802469135</v>
      </c>
      <c r="R2171" s="151">
        <f>Q2171/2</f>
        <v>7.7376929012345677E-2</v>
      </c>
      <c r="S2171" s="53">
        <f>J2171*26.2</f>
        <v>0.15475385802469135</v>
      </c>
      <c r="T2171" s="53">
        <f>(J2171+0.0013889)*26.2</f>
        <v>0.19114303802469135</v>
      </c>
      <c r="U2171" s="53">
        <f>S2171/2</f>
        <v>7.7376929012345677E-2</v>
      </c>
      <c r="V2171" s="53">
        <f>T2171/2</f>
        <v>9.5571519012345674E-2</v>
      </c>
      <c r="W2171" s="50">
        <f>RANK(J2171,J:J,1)</f>
        <v>800</v>
      </c>
      <c r="X2171" s="50">
        <f>YEAR(B2171)</f>
        <v>2014</v>
      </c>
      <c r="Y2171" s="50">
        <f>MONTH(B2171)</f>
        <v>1</v>
      </c>
      <c r="Z2171" s="56">
        <f>X2171*100+Y2171</f>
        <v>201401</v>
      </c>
      <c r="AA2171" s="56">
        <f>WEEKNUM(B2171,1)</f>
        <v>3</v>
      </c>
      <c r="AB2171" s="58">
        <f>IF(ISBLANK(B2171)," ",MAX(B2171-B2170-1,0))</f>
        <v>0</v>
      </c>
      <c r="AC2171" s="56">
        <f>DAY(B2171)</f>
        <v>13</v>
      </c>
      <c r="AD2171" s="53">
        <f>U2171+V2171</f>
        <v>0.17294844802469134</v>
      </c>
      <c r="AE2171" s="56">
        <f>IF("1-Swim"=D2171,E2171*46.7,IF("2-Bike"=D2171,E2171,IF("3-Run"=D2171,E2171*4.27,0)))</f>
        <v>12.809999999999999</v>
      </c>
    </row>
    <row r="2172" spans="1:31" x14ac:dyDescent="0.25">
      <c r="A2172" s="50">
        <v>2171</v>
      </c>
      <c r="B2172" s="51">
        <v>41652</v>
      </c>
      <c r="C2172" s="75">
        <f>B2172</f>
        <v>41652</v>
      </c>
      <c r="D2172" s="50" t="s">
        <v>1225</v>
      </c>
      <c r="E2172" s="50">
        <v>1</v>
      </c>
      <c r="F2172" s="50">
        <v>0</v>
      </c>
      <c r="G2172" s="50">
        <v>33</v>
      </c>
      <c r="H2172" s="50">
        <v>50</v>
      </c>
      <c r="I2172" s="53">
        <f>IF(E2172&gt;0,TIME(F2172,G2172,H2172),"")</f>
        <v>2.3495370370370371E-2</v>
      </c>
      <c r="J2172" s="54">
        <f>IF(E2172&gt;0,TIME(F2172,G2172,H2172)/E2172,"")</f>
        <v>2.3495370370370371E-2</v>
      </c>
      <c r="K2172" s="50" t="s">
        <v>781</v>
      </c>
      <c r="L2172" s="50" t="s">
        <v>1316</v>
      </c>
      <c r="M2172" s="55">
        <f>IF(D2172&gt;0,0.0416666666666667/J2172,"")</f>
        <v>1.7733990147783265</v>
      </c>
      <c r="N2172" s="50">
        <v>0</v>
      </c>
      <c r="O2172" s="50" t="s">
        <v>253</v>
      </c>
      <c r="Q2172" s="151">
        <f>IF("1-Swim"=D2172,J2172*2.4,IF("2-Bike"=D2172,J2172*112,IF("3-Run"=D2172,J2172*26.2,0)))</f>
        <v>5.6388888888888891E-2</v>
      </c>
      <c r="R2172" s="151">
        <f>Q2172/2</f>
        <v>2.8194444444444446E-2</v>
      </c>
      <c r="S2172" s="53">
        <f>J2172*26.2</f>
        <v>0.61557870370370371</v>
      </c>
      <c r="T2172" s="53">
        <f>(J2172+0.0013889)*26.2</f>
        <v>0.65196788370370362</v>
      </c>
      <c r="U2172" s="53">
        <f>S2172/2</f>
        <v>0.30778935185185186</v>
      </c>
      <c r="V2172" s="53">
        <f>T2172/2</f>
        <v>0.32598394185185181</v>
      </c>
      <c r="W2172" s="50">
        <f>RANK(J2172,J:J,1)</f>
        <v>3110</v>
      </c>
      <c r="X2172" s="50">
        <f>YEAR(B2172)</f>
        <v>2014</v>
      </c>
      <c r="Y2172" s="50">
        <f>MONTH(B2172)</f>
        <v>1</v>
      </c>
      <c r="Z2172" s="56">
        <f>X2172*100+Y2172</f>
        <v>201401</v>
      </c>
      <c r="AA2172" s="56">
        <f>WEEKNUM(B2172,1)</f>
        <v>3</v>
      </c>
      <c r="AB2172" s="58">
        <f>IF(ISBLANK(B2172)," ",MAX(B2172-B2171-1,0))</f>
        <v>0</v>
      </c>
      <c r="AC2172" s="56">
        <f>DAY(B2172)</f>
        <v>13</v>
      </c>
      <c r="AD2172" s="53">
        <f>U2172+V2172</f>
        <v>0.63377329370370372</v>
      </c>
      <c r="AE2172" s="56">
        <f>IF("1-Swim"=D2172,E2172*46.7,IF("2-Bike"=D2172,E2172,IF("3-Run"=D2172,E2172*4.27,0)))</f>
        <v>46.7</v>
      </c>
    </row>
    <row r="2173" spans="1:31" x14ac:dyDescent="0.25">
      <c r="A2173" s="50">
        <v>2172</v>
      </c>
      <c r="B2173" s="51">
        <v>41653</v>
      </c>
      <c r="C2173" s="75">
        <f>B2173</f>
        <v>41653</v>
      </c>
      <c r="D2173" s="50" t="s">
        <v>1223</v>
      </c>
      <c r="E2173" s="50">
        <v>3.01</v>
      </c>
      <c r="F2173" s="50">
        <v>0</v>
      </c>
      <c r="G2173" s="50">
        <v>28</v>
      </c>
      <c r="H2173" s="50">
        <v>55</v>
      </c>
      <c r="I2173" s="53">
        <f>IF(E2173&gt;0,TIME(F2173,G2173,H2173),"")</f>
        <v>2.0081018518518519E-2</v>
      </c>
      <c r="J2173" s="54">
        <f>IF(E2173&gt;0,TIME(F2173,G2173,H2173)/E2173,"")</f>
        <v>6.6714347237603056E-3</v>
      </c>
      <c r="K2173" s="50" t="s">
        <v>1311</v>
      </c>
      <c r="L2173" s="50" t="s">
        <v>1048</v>
      </c>
      <c r="M2173" s="55">
        <f>IF(D2173&gt;0,0.0416666666666667/J2173,"")</f>
        <v>6.2455331412103794</v>
      </c>
      <c r="N2173" s="50">
        <v>0</v>
      </c>
      <c r="O2173" s="50" t="s">
        <v>253</v>
      </c>
      <c r="Q2173" s="151">
        <f>IF("1-Swim"=D2173,J2173*2.4,IF("2-Bike"=D2173,J2173*112,IF("3-Run"=D2173,J2173*26.2,0)))</f>
        <v>0.17479158976251999</v>
      </c>
      <c r="R2173" s="151">
        <f>Q2173/2</f>
        <v>8.7395794881259994E-2</v>
      </c>
      <c r="S2173" s="53">
        <f>J2173*26.2</f>
        <v>0.17479158976251999</v>
      </c>
      <c r="T2173" s="53">
        <f>(J2173+0.0013889)*26.2</f>
        <v>0.21118076976252001</v>
      </c>
      <c r="U2173" s="53">
        <f>S2173/2</f>
        <v>8.7395794881259994E-2</v>
      </c>
      <c r="V2173" s="53">
        <f>T2173/2</f>
        <v>0.10559038488126</v>
      </c>
      <c r="W2173" s="50">
        <f>RANK(J2173,J:J,1)</f>
        <v>1162</v>
      </c>
      <c r="X2173" s="50">
        <f>YEAR(B2173)</f>
        <v>2014</v>
      </c>
      <c r="Y2173" s="50">
        <f>MONTH(B2173)</f>
        <v>1</v>
      </c>
      <c r="Z2173" s="56">
        <f>X2173*100+Y2173</f>
        <v>201401</v>
      </c>
      <c r="AA2173" s="56">
        <f>WEEKNUM(B2173,1)</f>
        <v>3</v>
      </c>
      <c r="AB2173" s="58">
        <f>IF(ISBLANK(B2173)," ",MAX(B2173-B2172-1,0))</f>
        <v>0</v>
      </c>
      <c r="AC2173" s="56">
        <f>DAY(B2173)</f>
        <v>14</v>
      </c>
      <c r="AD2173" s="53">
        <f>U2173+V2173</f>
        <v>0.19298617976252</v>
      </c>
      <c r="AE2173" s="56">
        <f>IF("1-Swim"=D2173,E2173*46.7,IF("2-Bike"=D2173,E2173,IF("3-Run"=D2173,E2173*4.27,0)))</f>
        <v>12.852699999999999</v>
      </c>
    </row>
    <row r="2174" spans="1:31" x14ac:dyDescent="0.25">
      <c r="A2174" s="50">
        <v>2173</v>
      </c>
      <c r="B2174" s="51">
        <v>41654</v>
      </c>
      <c r="C2174" s="75">
        <f>B2174</f>
        <v>41654</v>
      </c>
      <c r="D2174" s="50" t="s">
        <v>1224</v>
      </c>
      <c r="E2174" s="50">
        <v>13</v>
      </c>
      <c r="F2174" s="50">
        <v>0</v>
      </c>
      <c r="G2174" s="50">
        <v>30</v>
      </c>
      <c r="H2174" s="50">
        <v>15</v>
      </c>
      <c r="I2174" s="53">
        <f>IF(E2174&gt;0,TIME(F2174,G2174,H2174),"")</f>
        <v>2.1006944444444443E-2</v>
      </c>
      <c r="J2174" s="54">
        <f>IF(E2174&gt;0,TIME(F2174,G2174,H2174)/E2174,"")</f>
        <v>1.6159188034188033E-3</v>
      </c>
      <c r="K2174" s="50" t="s">
        <v>921</v>
      </c>
      <c r="L2174" s="50" t="s">
        <v>1132</v>
      </c>
      <c r="M2174" s="55">
        <f>IF(D2174&gt;0,0.0416666666666667/J2174,"")</f>
        <v>25.785123966942169</v>
      </c>
      <c r="N2174" s="50">
        <v>0</v>
      </c>
      <c r="O2174" s="50" t="s">
        <v>253</v>
      </c>
      <c r="P2174" s="50" t="s">
        <v>1317</v>
      </c>
      <c r="Q2174" s="151">
        <f>IF("1-Swim"=D2174,J2174*2.4,IF("2-Bike"=D2174,J2174*112,IF("3-Run"=D2174,J2174*26.2,0)))</f>
        <v>0.18098290598290598</v>
      </c>
      <c r="R2174" s="151">
        <f>Q2174/2</f>
        <v>9.0491452991452989E-2</v>
      </c>
      <c r="S2174" s="53">
        <f>J2174*26.2</f>
        <v>4.2337072649572649E-2</v>
      </c>
      <c r="T2174" s="53">
        <f>(J2174+0.0013889)*26.2</f>
        <v>7.8726252649572642E-2</v>
      </c>
      <c r="U2174" s="53">
        <f>S2174/2</f>
        <v>2.1168536324786325E-2</v>
      </c>
      <c r="V2174" s="53">
        <f>T2174/2</f>
        <v>3.9363126324786321E-2</v>
      </c>
      <c r="W2174" s="50">
        <f>RANK(J2174,J:J,1)</f>
        <v>22</v>
      </c>
      <c r="X2174" s="50">
        <f>YEAR(B2174)</f>
        <v>2014</v>
      </c>
      <c r="Y2174" s="50">
        <f>MONTH(B2174)</f>
        <v>1</v>
      </c>
      <c r="Z2174" s="56">
        <f>X2174*100+Y2174</f>
        <v>201401</v>
      </c>
      <c r="AA2174" s="56">
        <f>WEEKNUM(B2174,1)</f>
        <v>3</v>
      </c>
      <c r="AB2174" s="58">
        <f>IF(ISBLANK(B2174)," ",MAX(B2174-B2173-1,0))</f>
        <v>0</v>
      </c>
      <c r="AC2174" s="56">
        <f>DAY(B2174)</f>
        <v>15</v>
      </c>
      <c r="AD2174" s="53">
        <f>U2174+V2174</f>
        <v>6.0531662649572646E-2</v>
      </c>
      <c r="AE2174" s="56">
        <f>IF("1-Swim"=D2174,E2174*46.7,IF("2-Bike"=D2174,E2174,IF("3-Run"=D2174,E2174*4.27,0)))</f>
        <v>13</v>
      </c>
    </row>
    <row r="2175" spans="1:31" x14ac:dyDescent="0.25">
      <c r="A2175" s="50">
        <v>2174</v>
      </c>
      <c r="B2175" s="51">
        <v>41654</v>
      </c>
      <c r="C2175" s="75">
        <f>B2175</f>
        <v>41654</v>
      </c>
      <c r="D2175" s="50" t="s">
        <v>1225</v>
      </c>
      <c r="E2175" s="50">
        <v>1</v>
      </c>
      <c r="F2175" s="50">
        <v>0</v>
      </c>
      <c r="G2175" s="50">
        <v>33</v>
      </c>
      <c r="H2175" s="50">
        <v>37</v>
      </c>
      <c r="I2175" s="53">
        <f>IF(E2175&gt;0,TIME(F2175,G2175,H2175),"")</f>
        <v>2.3344907407407408E-2</v>
      </c>
      <c r="J2175" s="54">
        <f>IF(E2175&gt;0,TIME(F2175,G2175,H2175)/E2175,"")</f>
        <v>2.3344907407407408E-2</v>
      </c>
      <c r="K2175" s="50" t="s">
        <v>781</v>
      </c>
      <c r="L2175" s="50" t="s">
        <v>1304</v>
      </c>
      <c r="M2175" s="55">
        <f>IF(D2175&gt;0,0.0416666666666667/J2175,"")</f>
        <v>1.78482895389192</v>
      </c>
      <c r="N2175" s="50">
        <v>0</v>
      </c>
      <c r="O2175" s="50" t="s">
        <v>253</v>
      </c>
      <c r="Q2175" s="151">
        <f>IF("1-Swim"=D2175,J2175*2.4,IF("2-Bike"=D2175,J2175*112,IF("3-Run"=D2175,J2175*26.2,0)))</f>
        <v>5.6027777777777781E-2</v>
      </c>
      <c r="R2175" s="151">
        <f>Q2175/2</f>
        <v>2.801388888888889E-2</v>
      </c>
      <c r="S2175" s="53">
        <f>J2175*26.2</f>
        <v>0.61163657407407412</v>
      </c>
      <c r="T2175" s="53">
        <f>(J2175+0.0013889)*26.2</f>
        <v>0.64802575407407403</v>
      </c>
      <c r="U2175" s="53">
        <f>S2175/2</f>
        <v>0.30581828703703706</v>
      </c>
      <c r="V2175" s="53">
        <f>T2175/2</f>
        <v>0.32401287703703702</v>
      </c>
      <c r="W2175" s="50">
        <f>RANK(J2175,J:J,1)</f>
        <v>3105</v>
      </c>
      <c r="X2175" s="50">
        <f>YEAR(B2175)</f>
        <v>2014</v>
      </c>
      <c r="Y2175" s="50">
        <f>MONTH(B2175)</f>
        <v>1</v>
      </c>
      <c r="Z2175" s="56">
        <f>X2175*100+Y2175</f>
        <v>201401</v>
      </c>
      <c r="AA2175" s="56">
        <f>WEEKNUM(B2175,1)</f>
        <v>3</v>
      </c>
      <c r="AB2175" s="58">
        <f>IF(ISBLANK(B2175)," ",MAX(B2175-B2174-1,0))</f>
        <v>0</v>
      </c>
      <c r="AC2175" s="56">
        <f>DAY(B2175)</f>
        <v>15</v>
      </c>
      <c r="AD2175" s="53">
        <f>U2175+V2175</f>
        <v>0.62983116407407413</v>
      </c>
      <c r="AE2175" s="56">
        <f>IF("1-Swim"=D2175,E2175*46.7,IF("2-Bike"=D2175,E2175,IF("3-Run"=D2175,E2175*4.27,0)))</f>
        <v>46.7</v>
      </c>
    </row>
    <row r="2176" spans="1:31" x14ac:dyDescent="0.25">
      <c r="A2176" s="50">
        <v>2175</v>
      </c>
      <c r="B2176" s="51">
        <v>41655</v>
      </c>
      <c r="C2176" s="75">
        <f>B2176</f>
        <v>41655</v>
      </c>
      <c r="D2176" s="50" t="s">
        <v>1225</v>
      </c>
      <c r="E2176" s="50">
        <v>1</v>
      </c>
      <c r="F2176" s="50">
        <v>0</v>
      </c>
      <c r="G2176" s="50">
        <v>40</v>
      </c>
      <c r="H2176" s="50">
        <v>0</v>
      </c>
      <c r="I2176" s="53">
        <f>IF(E2176&gt;0,TIME(F2176,G2176,H2176),"")</f>
        <v>2.7777777777777776E-2</v>
      </c>
      <c r="J2176" s="54">
        <f>IF(E2176&gt;0,TIME(F2176,G2176,H2176)/E2176,"")</f>
        <v>2.7777777777777776E-2</v>
      </c>
      <c r="K2176" s="50" t="s">
        <v>781</v>
      </c>
      <c r="L2176" s="50" t="s">
        <v>1304</v>
      </c>
      <c r="M2176" s="55">
        <f>IF(D2176&gt;0,0.0416666666666667/J2176,"")</f>
        <v>1.5000000000000013</v>
      </c>
      <c r="N2176" s="50">
        <v>0</v>
      </c>
      <c r="O2176" s="50" t="s">
        <v>253</v>
      </c>
      <c r="Q2176" s="151">
        <f>IF("1-Swim"=D2176,J2176*2.4,IF("2-Bike"=D2176,J2176*112,IF("3-Run"=D2176,J2176*26.2,0)))</f>
        <v>6.6666666666666666E-2</v>
      </c>
      <c r="R2176" s="151">
        <f>Q2176/2</f>
        <v>3.3333333333333333E-2</v>
      </c>
      <c r="S2176" s="53">
        <f>J2176*26.2</f>
        <v>0.72777777777777775</v>
      </c>
      <c r="T2176" s="53">
        <f>(J2176+0.0013889)*26.2</f>
        <v>0.76416695777777766</v>
      </c>
      <c r="U2176" s="53">
        <f>S2176/2</f>
        <v>0.36388888888888887</v>
      </c>
      <c r="V2176" s="53">
        <f>T2176/2</f>
        <v>0.38208347888888883</v>
      </c>
      <c r="W2176" s="50">
        <f>RANK(J2176,J:J,1)</f>
        <v>3293</v>
      </c>
      <c r="X2176" s="50">
        <f>YEAR(B2176)</f>
        <v>2014</v>
      </c>
      <c r="Y2176" s="50">
        <f>MONTH(B2176)</f>
        <v>1</v>
      </c>
      <c r="Z2176" s="56">
        <f>X2176*100+Y2176</f>
        <v>201401</v>
      </c>
      <c r="AA2176" s="56">
        <f>WEEKNUM(B2176,1)</f>
        <v>3</v>
      </c>
      <c r="AB2176" s="58">
        <f>IF(ISBLANK(B2176)," ",MAX(B2176-B2175-1,0))</f>
        <v>0</v>
      </c>
      <c r="AC2176" s="56">
        <f>DAY(B2176)</f>
        <v>16</v>
      </c>
      <c r="AD2176" s="53">
        <f>U2176+V2176</f>
        <v>0.74597236777777765</v>
      </c>
      <c r="AE2176" s="56">
        <f>IF("1-Swim"=D2176,E2176*46.7,IF("2-Bike"=D2176,E2176,IF("3-Run"=D2176,E2176*4.27,0)))</f>
        <v>46.7</v>
      </c>
    </row>
    <row r="2177" spans="1:31" x14ac:dyDescent="0.25">
      <c r="A2177" s="50">
        <v>2176</v>
      </c>
      <c r="B2177" s="51">
        <v>41656</v>
      </c>
      <c r="C2177" s="75">
        <f>B2177</f>
        <v>41656</v>
      </c>
      <c r="D2177" s="50" t="s">
        <v>1223</v>
      </c>
      <c r="E2177" s="50">
        <v>1.05</v>
      </c>
      <c r="F2177" s="50">
        <v>0</v>
      </c>
      <c r="G2177" s="50">
        <v>10</v>
      </c>
      <c r="H2177" s="50">
        <v>28</v>
      </c>
      <c r="I2177" s="53">
        <f>IF(E2177&gt;0,TIME(F2177,G2177,H2177),"")</f>
        <v>7.2685185185185188E-3</v>
      </c>
      <c r="J2177" s="54">
        <f>IF(E2177&gt;0,TIME(F2177,G2177,H2177)/E2177,"")</f>
        <v>6.9223985890652555E-3</v>
      </c>
      <c r="K2177" s="50" t="s">
        <v>1311</v>
      </c>
      <c r="L2177" s="50" t="s">
        <v>1048</v>
      </c>
      <c r="M2177" s="55">
        <f>IF(D2177&gt;0,0.0416666666666667/J2177,"")</f>
        <v>6.0191082802547822</v>
      </c>
      <c r="N2177" s="50">
        <v>0</v>
      </c>
      <c r="O2177" s="50" t="s">
        <v>253</v>
      </c>
      <c r="Q2177" s="151">
        <f>IF("1-Swim"=D2177,J2177*2.4,IF("2-Bike"=D2177,J2177*112,IF("3-Run"=D2177,J2177*26.2,0)))</f>
        <v>0.18136684303350969</v>
      </c>
      <c r="R2177" s="151">
        <f>Q2177/2</f>
        <v>9.0683421516754847E-2</v>
      </c>
      <c r="S2177" s="53">
        <f>J2177*26.2</f>
        <v>0.18136684303350969</v>
      </c>
      <c r="T2177" s="53">
        <f>(J2177+0.0013889)*26.2</f>
        <v>0.21775602303350966</v>
      </c>
      <c r="U2177" s="53">
        <f>S2177/2</f>
        <v>9.0683421516754847E-2</v>
      </c>
      <c r="V2177" s="53">
        <f>T2177/2</f>
        <v>0.10887801151675483</v>
      </c>
      <c r="W2177" s="50">
        <f>RANK(J2177,J:J,1)</f>
        <v>1458</v>
      </c>
      <c r="X2177" s="50">
        <f>YEAR(B2177)</f>
        <v>2014</v>
      </c>
      <c r="Y2177" s="50">
        <f>MONTH(B2177)</f>
        <v>1</v>
      </c>
      <c r="Z2177" s="56">
        <f>X2177*100+Y2177</f>
        <v>201401</v>
      </c>
      <c r="AA2177" s="56">
        <f>WEEKNUM(B2177,1)</f>
        <v>3</v>
      </c>
      <c r="AB2177" s="58">
        <f>IF(ISBLANK(B2177)," ",MAX(B2177-B2176-1,0))</f>
        <v>0</v>
      </c>
      <c r="AC2177" s="56">
        <f>DAY(B2177)</f>
        <v>17</v>
      </c>
      <c r="AD2177" s="53">
        <f>U2177+V2177</f>
        <v>0.19956143303350968</v>
      </c>
      <c r="AE2177" s="56">
        <f>IF("1-Swim"=D2177,E2177*46.7,IF("2-Bike"=D2177,E2177,IF("3-Run"=D2177,E2177*4.27,0)))</f>
        <v>4.4834999999999994</v>
      </c>
    </row>
    <row r="2178" spans="1:31" x14ac:dyDescent="0.25">
      <c r="A2178" s="50">
        <v>2177</v>
      </c>
      <c r="B2178" s="51">
        <v>41659</v>
      </c>
      <c r="C2178" s="75">
        <f>B2178</f>
        <v>41659</v>
      </c>
      <c r="D2178" s="50" t="s">
        <v>1223</v>
      </c>
      <c r="E2178" s="50">
        <v>7.9</v>
      </c>
      <c r="F2178" s="50">
        <v>1</v>
      </c>
      <c r="G2178" s="50">
        <v>27</v>
      </c>
      <c r="H2178" s="50">
        <v>18</v>
      </c>
      <c r="I2178" s="53">
        <f>IF(E2178&gt;0,TIME(F2178,G2178,H2178),"")</f>
        <v>6.0625000000000005E-2</v>
      </c>
      <c r="J2178" s="54">
        <f>IF(E2178&gt;0,TIME(F2178,G2178,H2178)/E2178,"")</f>
        <v>7.6740506329113925E-3</v>
      </c>
      <c r="K2178" s="50" t="s">
        <v>1311</v>
      </c>
      <c r="L2178" s="50" t="s">
        <v>1318</v>
      </c>
      <c r="M2178" s="55">
        <f>IF(D2178&gt;0,0.0416666666666667/J2178,"")</f>
        <v>5.4295532646048148</v>
      </c>
      <c r="N2178" s="50">
        <v>152</v>
      </c>
      <c r="O2178" s="50" t="s">
        <v>330</v>
      </c>
      <c r="P2178" s="50" t="s">
        <v>1319</v>
      </c>
      <c r="Q2178" s="151">
        <f>IF("1-Swim"=D2178,J2178*2.4,IF("2-Bike"=D2178,J2178*112,IF("3-Run"=D2178,J2178*26.2,0)))</f>
        <v>0.20106012658227848</v>
      </c>
      <c r="R2178" s="151">
        <f>Q2178/2</f>
        <v>0.10053006329113924</v>
      </c>
      <c r="S2178" s="53">
        <f>J2178*26.2</f>
        <v>0.20106012658227848</v>
      </c>
      <c r="T2178" s="53">
        <f>(J2178+0.0013889)*26.2</f>
        <v>0.23744930658227847</v>
      </c>
      <c r="U2178" s="53">
        <f>S2178/2</f>
        <v>0.10053006329113924</v>
      </c>
      <c r="V2178" s="53">
        <f>T2178/2</f>
        <v>0.11872465329113924</v>
      </c>
      <c r="W2178" s="50">
        <f>RANK(J2178,J:J,1)</f>
        <v>2210</v>
      </c>
      <c r="X2178" s="50">
        <f>YEAR(B2178)</f>
        <v>2014</v>
      </c>
      <c r="Y2178" s="50">
        <f>MONTH(B2178)</f>
        <v>1</v>
      </c>
      <c r="Z2178" s="56">
        <f>X2178*100+Y2178</f>
        <v>201401</v>
      </c>
      <c r="AA2178" s="56">
        <f>WEEKNUM(B2178,1)</f>
        <v>4</v>
      </c>
      <c r="AB2178" s="58">
        <f>IF(ISBLANK(B2178)," ",MAX(B2178-B2177-1,0))</f>
        <v>2</v>
      </c>
      <c r="AC2178" s="56">
        <f>DAY(B2178)</f>
        <v>20</v>
      </c>
      <c r="AD2178" s="53">
        <f>U2178+V2178</f>
        <v>0.21925471658227846</v>
      </c>
      <c r="AE2178" s="56">
        <f>IF("1-Swim"=D2178,E2178*46.7,IF("2-Bike"=D2178,E2178,IF("3-Run"=D2178,E2178*4.27,0)))</f>
        <v>33.732999999999997</v>
      </c>
    </row>
    <row r="2179" spans="1:31" x14ac:dyDescent="0.25">
      <c r="A2179" s="50">
        <v>2178</v>
      </c>
      <c r="B2179" s="51">
        <v>41660</v>
      </c>
      <c r="C2179" s="75">
        <f>B2179</f>
        <v>41660</v>
      </c>
      <c r="D2179" s="50" t="s">
        <v>1223</v>
      </c>
      <c r="E2179" s="50">
        <v>3.12</v>
      </c>
      <c r="F2179" s="50">
        <v>0</v>
      </c>
      <c r="G2179" s="50">
        <v>29</v>
      </c>
      <c r="H2179" s="50">
        <v>55</v>
      </c>
      <c r="I2179" s="53">
        <f>IF(E2179&gt;0,TIME(F2179,G2179,H2179),"")</f>
        <v>2.0775462962962964E-2</v>
      </c>
      <c r="J2179" s="54">
        <f>IF(E2179&gt;0,TIME(F2179,G2179,H2179)/E2179,"")</f>
        <v>6.6588022317188985E-3</v>
      </c>
      <c r="K2179" s="50" t="s">
        <v>1143</v>
      </c>
      <c r="L2179" s="50" t="s">
        <v>1048</v>
      </c>
      <c r="M2179" s="55">
        <f>IF(D2179&gt;0,0.0416666666666667/J2179,"")</f>
        <v>6.2573816155988906</v>
      </c>
      <c r="N2179" s="50">
        <v>0</v>
      </c>
      <c r="O2179" s="50" t="s">
        <v>253</v>
      </c>
      <c r="Q2179" s="151">
        <f>IF("1-Swim"=D2179,J2179*2.4,IF("2-Bike"=D2179,J2179*112,IF("3-Run"=D2179,J2179*26.2,0)))</f>
        <v>0.17446061847103514</v>
      </c>
      <c r="R2179" s="151">
        <f>Q2179/2</f>
        <v>8.723030923551757E-2</v>
      </c>
      <c r="S2179" s="53">
        <f>J2179*26.2</f>
        <v>0.17446061847103514</v>
      </c>
      <c r="T2179" s="53">
        <f>(J2179+0.0013889)*26.2</f>
        <v>0.2108497984710351</v>
      </c>
      <c r="U2179" s="53">
        <f>S2179/2</f>
        <v>8.723030923551757E-2</v>
      </c>
      <c r="V2179" s="53">
        <f>T2179/2</f>
        <v>0.10542489923551755</v>
      </c>
      <c r="W2179" s="50">
        <f>RANK(J2179,J:J,1)</f>
        <v>1150</v>
      </c>
      <c r="X2179" s="50">
        <f>YEAR(B2179)</f>
        <v>2014</v>
      </c>
      <c r="Y2179" s="50">
        <f>MONTH(B2179)</f>
        <v>1</v>
      </c>
      <c r="Z2179" s="56">
        <f>X2179*100+Y2179</f>
        <v>201401</v>
      </c>
      <c r="AA2179" s="56">
        <f>WEEKNUM(B2179,1)</f>
        <v>4</v>
      </c>
      <c r="AB2179" s="58">
        <f>IF(ISBLANK(B2179)," ",MAX(B2179-B2178-1,0))</f>
        <v>0</v>
      </c>
      <c r="AC2179" s="56">
        <f>DAY(B2179)</f>
        <v>21</v>
      </c>
      <c r="AD2179" s="53">
        <f>U2179+V2179</f>
        <v>0.19265520847103512</v>
      </c>
      <c r="AE2179" s="56">
        <f>IF("1-Swim"=D2179,E2179*46.7,IF("2-Bike"=D2179,E2179,IF("3-Run"=D2179,E2179*4.27,0)))</f>
        <v>13.322399999999998</v>
      </c>
    </row>
    <row r="2180" spans="1:31" x14ac:dyDescent="0.25">
      <c r="A2180" s="50">
        <v>2179</v>
      </c>
      <c r="B2180" s="51">
        <v>41661</v>
      </c>
      <c r="C2180" s="75">
        <f>B2180</f>
        <v>41661</v>
      </c>
      <c r="D2180" s="50" t="s">
        <v>1224</v>
      </c>
      <c r="E2180" s="50">
        <v>10.7</v>
      </c>
      <c r="F2180" s="50">
        <v>0</v>
      </c>
      <c r="G2180" s="50">
        <v>30</v>
      </c>
      <c r="H2180" s="50">
        <v>0</v>
      </c>
      <c r="I2180" s="53">
        <f>IF(E2180&gt;0,TIME(F2180,G2180,H2180),"")</f>
        <v>2.0833333333333332E-2</v>
      </c>
      <c r="J2180" s="54">
        <f>IF(E2180&gt;0,TIME(F2180,G2180,H2180)/E2180,"")</f>
        <v>1.9470404984423676E-3</v>
      </c>
      <c r="K2180" s="50" t="s">
        <v>921</v>
      </c>
      <c r="L2180" s="50" t="s">
        <v>1132</v>
      </c>
      <c r="M2180" s="55">
        <f>IF(D2180&gt;0,0.0416666666666667/J2180,"")</f>
        <v>21.400000000000016</v>
      </c>
      <c r="N2180" s="50">
        <v>0</v>
      </c>
      <c r="O2180" s="50" t="s">
        <v>253</v>
      </c>
      <c r="Q2180" s="151">
        <f>IF("1-Swim"=D2180,J2180*2.4,IF("2-Bike"=D2180,J2180*112,IF("3-Run"=D2180,J2180*26.2,0)))</f>
        <v>0.21806853582554517</v>
      </c>
      <c r="R2180" s="151">
        <f>Q2180/2</f>
        <v>0.10903426791277258</v>
      </c>
      <c r="S2180" s="53">
        <f>J2180*26.2</f>
        <v>5.101246105919003E-2</v>
      </c>
      <c r="T2180" s="53">
        <f>(J2180+0.0013889)*26.2</f>
        <v>8.740164105919003E-2</v>
      </c>
      <c r="U2180" s="53">
        <f>S2180/2</f>
        <v>2.5506230529595015E-2</v>
      </c>
      <c r="V2180" s="53">
        <f>T2180/2</f>
        <v>4.3700820529595015E-2</v>
      </c>
      <c r="W2180" s="50">
        <f>RANK(J2180,J:J,1)</f>
        <v>127</v>
      </c>
      <c r="X2180" s="50">
        <f>YEAR(B2180)</f>
        <v>2014</v>
      </c>
      <c r="Y2180" s="50">
        <f>MONTH(B2180)</f>
        <v>1</v>
      </c>
      <c r="Z2180" s="56">
        <f>X2180*100+Y2180</f>
        <v>201401</v>
      </c>
      <c r="AA2180" s="56">
        <f>WEEKNUM(B2180,1)</f>
        <v>4</v>
      </c>
      <c r="AB2180" s="58">
        <f>IF(ISBLANK(B2180)," ",MAX(B2180-B2179-1,0))</f>
        <v>0</v>
      </c>
      <c r="AC2180" s="56">
        <f>DAY(B2180)</f>
        <v>22</v>
      </c>
      <c r="AD2180" s="53">
        <f>U2180+V2180</f>
        <v>6.9207051059190033E-2</v>
      </c>
      <c r="AE2180" s="56">
        <f>IF("1-Swim"=D2180,E2180*46.7,IF("2-Bike"=D2180,E2180,IF("3-Run"=D2180,E2180*4.27,0)))</f>
        <v>10.7</v>
      </c>
    </row>
    <row r="2181" spans="1:31" x14ac:dyDescent="0.25">
      <c r="A2181" s="50">
        <v>2180</v>
      </c>
      <c r="B2181" s="51">
        <v>41663</v>
      </c>
      <c r="C2181" s="75">
        <f>B2181</f>
        <v>41663</v>
      </c>
      <c r="D2181" s="50" t="s">
        <v>1223</v>
      </c>
      <c r="E2181" s="50">
        <v>4.0999999999999996</v>
      </c>
      <c r="F2181" s="50">
        <v>0</v>
      </c>
      <c r="G2181" s="50">
        <v>40</v>
      </c>
      <c r="H2181" s="50">
        <v>2</v>
      </c>
      <c r="I2181" s="53">
        <f>IF(E2181&gt;0,TIME(F2181,G2181,H2181),"")</f>
        <v>2.7800925925925923E-2</v>
      </c>
      <c r="J2181" s="54">
        <f>IF(E2181&gt;0,TIME(F2181,G2181,H2181)/E2181,"")</f>
        <v>6.7807136404697379E-3</v>
      </c>
      <c r="K2181" s="50" t="s">
        <v>1143</v>
      </c>
      <c r="L2181" s="50" t="s">
        <v>1048</v>
      </c>
      <c r="M2181" s="55">
        <f>IF(D2181&gt;0,0.0416666666666667/J2181,"")</f>
        <v>6.1448792672772736</v>
      </c>
      <c r="N2181" s="50">
        <v>0</v>
      </c>
      <c r="O2181" s="50" t="s">
        <v>253</v>
      </c>
      <c r="Q2181" s="151">
        <f>IF("1-Swim"=D2181,J2181*2.4,IF("2-Bike"=D2181,J2181*112,IF("3-Run"=D2181,J2181*26.2,0)))</f>
        <v>0.17765469738030712</v>
      </c>
      <c r="R2181" s="151">
        <f>Q2181/2</f>
        <v>8.882734869015356E-2</v>
      </c>
      <c r="S2181" s="53">
        <f>J2181*26.2</f>
        <v>0.17765469738030712</v>
      </c>
      <c r="T2181" s="53">
        <f>(J2181+0.0013889)*26.2</f>
        <v>0.21404387738030711</v>
      </c>
      <c r="U2181" s="53">
        <f>S2181/2</f>
        <v>8.882734869015356E-2</v>
      </c>
      <c r="V2181" s="53">
        <f>T2181/2</f>
        <v>0.10702193869015356</v>
      </c>
      <c r="W2181" s="50">
        <f>RANK(J2181,J:J,1)</f>
        <v>1284</v>
      </c>
      <c r="X2181" s="50">
        <f>YEAR(B2181)</f>
        <v>2014</v>
      </c>
      <c r="Y2181" s="50">
        <f>MONTH(B2181)</f>
        <v>1</v>
      </c>
      <c r="Z2181" s="56">
        <f>X2181*100+Y2181</f>
        <v>201401</v>
      </c>
      <c r="AA2181" s="56">
        <f>WEEKNUM(B2181,1)</f>
        <v>4</v>
      </c>
      <c r="AB2181" s="58">
        <f>IF(ISBLANK(B2181)," ",MAX(B2181-B2180-1,0))</f>
        <v>1</v>
      </c>
      <c r="AC2181" s="56">
        <f>DAY(B2181)</f>
        <v>24</v>
      </c>
      <c r="AD2181" s="53">
        <f>U2181+V2181</f>
        <v>0.1958492873803071</v>
      </c>
      <c r="AE2181" s="56">
        <f>IF("1-Swim"=D2181,E2181*46.7,IF("2-Bike"=D2181,E2181,IF("3-Run"=D2181,E2181*4.27,0)))</f>
        <v>17.506999999999998</v>
      </c>
    </row>
    <row r="2182" spans="1:31" x14ac:dyDescent="0.25">
      <c r="A2182" s="50">
        <v>2181</v>
      </c>
      <c r="B2182" s="51">
        <v>41664</v>
      </c>
      <c r="C2182" s="75">
        <f>B2182</f>
        <v>41664</v>
      </c>
      <c r="D2182" s="50" t="s">
        <v>1223</v>
      </c>
      <c r="E2182" s="50">
        <v>5.2</v>
      </c>
      <c r="F2182" s="50">
        <v>0</v>
      </c>
      <c r="G2182" s="50">
        <v>50</v>
      </c>
      <c r="H2182" s="50">
        <v>1</v>
      </c>
      <c r="I2182" s="53">
        <f>IF(E2182&gt;0,TIME(F2182,G2182,H2182),"")</f>
        <v>3.4733796296296297E-2</v>
      </c>
      <c r="J2182" s="54">
        <f>IF(E2182&gt;0,TIME(F2182,G2182,H2182)/E2182,"")</f>
        <v>6.6795762108262111E-3</v>
      </c>
      <c r="K2182" s="50" t="s">
        <v>1311</v>
      </c>
      <c r="L2182" s="50" t="s">
        <v>17</v>
      </c>
      <c r="M2182" s="55">
        <f>IF(D2182&gt;0,0.0416666666666667/J2182,"")</f>
        <v>6.2379206931023035</v>
      </c>
      <c r="N2182" s="50">
        <v>0</v>
      </c>
      <c r="O2182" s="50" t="s">
        <v>253</v>
      </c>
      <c r="Q2182" s="151">
        <f>IF("1-Swim"=D2182,J2182*2.4,IF("2-Bike"=D2182,J2182*112,IF("3-Run"=D2182,J2182*26.2,0)))</f>
        <v>0.17500489672364672</v>
      </c>
      <c r="R2182" s="151">
        <f>Q2182/2</f>
        <v>8.750244836182336E-2</v>
      </c>
      <c r="S2182" s="53">
        <f>J2182*26.2</f>
        <v>0.17500489672364672</v>
      </c>
      <c r="T2182" s="53">
        <f>(J2182+0.0013889)*26.2</f>
        <v>0.21139407672364671</v>
      </c>
      <c r="U2182" s="53">
        <f>S2182/2</f>
        <v>8.750244836182336E-2</v>
      </c>
      <c r="V2182" s="53">
        <f>T2182/2</f>
        <v>0.10569703836182336</v>
      </c>
      <c r="W2182" s="50">
        <f>RANK(J2182,J:J,1)</f>
        <v>1170</v>
      </c>
      <c r="X2182" s="50">
        <f>YEAR(B2182)</f>
        <v>2014</v>
      </c>
      <c r="Y2182" s="50">
        <f>MONTH(B2182)</f>
        <v>1</v>
      </c>
      <c r="Z2182" s="56">
        <f>X2182*100+Y2182</f>
        <v>201401</v>
      </c>
      <c r="AA2182" s="56">
        <f>WEEKNUM(B2182,1)</f>
        <v>4</v>
      </c>
      <c r="AB2182" s="58">
        <f>IF(ISBLANK(B2182)," ",MAX(B2182-B2181-1,0))</f>
        <v>0</v>
      </c>
      <c r="AC2182" s="56">
        <f>DAY(B2182)</f>
        <v>25</v>
      </c>
      <c r="AD2182" s="53">
        <f>U2182+V2182</f>
        <v>0.19319948672364673</v>
      </c>
      <c r="AE2182" s="56">
        <f>IF("1-Swim"=D2182,E2182*46.7,IF("2-Bike"=D2182,E2182,IF("3-Run"=D2182,E2182*4.27,0)))</f>
        <v>22.203999999999997</v>
      </c>
    </row>
    <row r="2183" spans="1:31" x14ac:dyDescent="0.25">
      <c r="A2183" s="50">
        <v>2182</v>
      </c>
      <c r="B2183" s="51">
        <v>41666</v>
      </c>
      <c r="C2183" s="75">
        <f>B2183</f>
        <v>41666</v>
      </c>
      <c r="D2183" s="50" t="s">
        <v>1223</v>
      </c>
      <c r="E2183" s="50">
        <v>3.1</v>
      </c>
      <c r="F2183" s="50">
        <v>0</v>
      </c>
      <c r="G2183" s="50">
        <v>30</v>
      </c>
      <c r="H2183" s="50">
        <v>2</v>
      </c>
      <c r="I2183" s="53">
        <f>IF(E2183&gt;0,TIME(F2183,G2183,H2183),"")</f>
        <v>2.0856481481481479E-2</v>
      </c>
      <c r="J2183" s="54">
        <f>IF(E2183&gt;0,TIME(F2183,G2183,H2183)/E2183,"")</f>
        <v>6.7278972520907997E-3</v>
      </c>
      <c r="K2183" s="50" t="s">
        <v>1143</v>
      </c>
      <c r="L2183" s="50" t="s">
        <v>1048</v>
      </c>
      <c r="M2183" s="55">
        <f>IF(D2183&gt;0,0.0416666666666667/J2183,"")</f>
        <v>6.1931187569367427</v>
      </c>
      <c r="N2183" s="50">
        <v>0</v>
      </c>
      <c r="O2183" s="50" t="s">
        <v>253</v>
      </c>
      <c r="Q2183" s="151">
        <f>IF("1-Swim"=D2183,J2183*2.4,IF("2-Bike"=D2183,J2183*112,IF("3-Run"=D2183,J2183*26.2,0)))</f>
        <v>0.17627090800477896</v>
      </c>
      <c r="R2183" s="151">
        <f>Q2183/2</f>
        <v>8.8135454002389479E-2</v>
      </c>
      <c r="S2183" s="53">
        <f>J2183*26.2</f>
        <v>0.17627090800477896</v>
      </c>
      <c r="T2183" s="53">
        <f>(J2183+0.0013889)*26.2</f>
        <v>0.21266008800477895</v>
      </c>
      <c r="U2183" s="53">
        <f>S2183/2</f>
        <v>8.8135454002389479E-2</v>
      </c>
      <c r="V2183" s="53">
        <f>T2183/2</f>
        <v>0.10633004400238948</v>
      </c>
      <c r="W2183" s="50">
        <f>RANK(J2183,J:J,1)</f>
        <v>1222</v>
      </c>
      <c r="X2183" s="50">
        <f>YEAR(B2183)</f>
        <v>2014</v>
      </c>
      <c r="Y2183" s="50">
        <f>MONTH(B2183)</f>
        <v>1</v>
      </c>
      <c r="Z2183" s="56">
        <f>X2183*100+Y2183</f>
        <v>201401</v>
      </c>
      <c r="AA2183" s="56">
        <f>WEEKNUM(B2183,1)</f>
        <v>5</v>
      </c>
      <c r="AB2183" s="58">
        <f>IF(ISBLANK(B2183)," ",MAX(B2183-B2182-1,0))</f>
        <v>1</v>
      </c>
      <c r="AC2183" s="56">
        <f>DAY(B2183)</f>
        <v>27</v>
      </c>
      <c r="AD2183" s="53">
        <f>U2183+V2183</f>
        <v>0.19446549800477897</v>
      </c>
      <c r="AE2183" s="56">
        <f>IF("1-Swim"=D2183,E2183*46.7,IF("2-Bike"=D2183,E2183,IF("3-Run"=D2183,E2183*4.27,0)))</f>
        <v>13.236999999999998</v>
      </c>
    </row>
    <row r="2184" spans="1:31" x14ac:dyDescent="0.25">
      <c r="A2184" s="50">
        <v>2183</v>
      </c>
      <c r="B2184" s="51">
        <v>41666</v>
      </c>
      <c r="C2184" s="75">
        <f>B2184</f>
        <v>41666</v>
      </c>
      <c r="D2184" s="50" t="s">
        <v>1225</v>
      </c>
      <c r="E2184" s="50">
        <v>1.4</v>
      </c>
      <c r="F2184" s="50">
        <v>0</v>
      </c>
      <c r="G2184" s="50">
        <v>40</v>
      </c>
      <c r="H2184" s="50">
        <v>29</v>
      </c>
      <c r="I2184" s="53">
        <f>IF(E2184&gt;0,TIME(F2184,G2184,H2184),"")</f>
        <v>2.8113425925925927E-2</v>
      </c>
      <c r="J2184" s="54">
        <f>IF(E2184&gt;0,TIME(F2184,G2184,H2184)/E2184,"")</f>
        <v>2.0081018518518522E-2</v>
      </c>
      <c r="K2184" s="50" t="s">
        <v>781</v>
      </c>
      <c r="L2184" s="50" t="s">
        <v>1304</v>
      </c>
      <c r="M2184" s="55">
        <f>IF(D2184&gt;0,0.0416666666666667/J2184,"")</f>
        <v>2.0749279538904912</v>
      </c>
      <c r="N2184" s="50">
        <v>0</v>
      </c>
      <c r="O2184" s="50" t="s">
        <v>253</v>
      </c>
      <c r="P2184" s="50" t="s">
        <v>1320</v>
      </c>
      <c r="Q2184" s="151">
        <f>IF("1-Swim"=D2184,J2184*2.4,IF("2-Bike"=D2184,J2184*112,IF("3-Run"=D2184,J2184*26.2,0)))</f>
        <v>4.8194444444444449E-2</v>
      </c>
      <c r="R2184" s="151">
        <f>Q2184/2</f>
        <v>2.4097222222222225E-2</v>
      </c>
      <c r="S2184" s="53">
        <f>J2184*26.2</f>
        <v>0.52612268518518523</v>
      </c>
      <c r="T2184" s="53">
        <f>(J2184+0.0013889)*26.2</f>
        <v>0.56251186518518526</v>
      </c>
      <c r="U2184" s="53">
        <f>S2184/2</f>
        <v>0.26306134259259262</v>
      </c>
      <c r="V2184" s="53">
        <f>T2184/2</f>
        <v>0.28125593259259263</v>
      </c>
      <c r="W2184" s="50">
        <f>RANK(J2184,J:J,1)</f>
        <v>3016</v>
      </c>
      <c r="X2184" s="50">
        <f>YEAR(B2184)</f>
        <v>2014</v>
      </c>
      <c r="Y2184" s="50">
        <f>MONTH(B2184)</f>
        <v>1</v>
      </c>
      <c r="Z2184" s="56">
        <f>X2184*100+Y2184</f>
        <v>201401</v>
      </c>
      <c r="AA2184" s="56">
        <f>WEEKNUM(B2184,1)</f>
        <v>5</v>
      </c>
      <c r="AB2184" s="58">
        <f>IF(ISBLANK(B2184)," ",MAX(B2184-B2183-1,0))</f>
        <v>0</v>
      </c>
      <c r="AC2184" s="56">
        <f>DAY(B2184)</f>
        <v>27</v>
      </c>
      <c r="AD2184" s="53">
        <f>U2184+V2184</f>
        <v>0.54431727518518525</v>
      </c>
      <c r="AE2184" s="56">
        <f>IF("1-Swim"=D2184,E2184*46.7,IF("2-Bike"=D2184,E2184,IF("3-Run"=D2184,E2184*4.27,0)))</f>
        <v>65.38</v>
      </c>
    </row>
    <row r="2185" spans="1:31" x14ac:dyDescent="0.25">
      <c r="A2185" s="50">
        <v>2184</v>
      </c>
      <c r="B2185" s="51">
        <v>41667</v>
      </c>
      <c r="C2185" s="75">
        <f>B2185</f>
        <v>41667</v>
      </c>
      <c r="D2185" s="50" t="s">
        <v>1224</v>
      </c>
      <c r="E2185" s="50">
        <v>11</v>
      </c>
      <c r="F2185" s="50">
        <v>0</v>
      </c>
      <c r="G2185" s="50">
        <v>31</v>
      </c>
      <c r="H2185" s="50">
        <v>3</v>
      </c>
      <c r="I2185" s="53">
        <f>IF(E2185&gt;0,TIME(F2185,G2185,H2185),"")</f>
        <v>2.1562499999999998E-2</v>
      </c>
      <c r="J2185" s="54">
        <f>IF(E2185&gt;0,TIME(F2185,G2185,H2185)/E2185,"")</f>
        <v>1.9602272727272728E-3</v>
      </c>
      <c r="K2185" s="50" t="s">
        <v>921</v>
      </c>
      <c r="L2185" s="50" t="s">
        <v>1132</v>
      </c>
      <c r="M2185" s="55">
        <f>IF(D2185&gt;0,0.0416666666666667/J2185,"")</f>
        <v>21.256038647343011</v>
      </c>
      <c r="N2185" s="50">
        <v>0</v>
      </c>
      <c r="O2185" s="50" t="s">
        <v>253</v>
      </c>
      <c r="Q2185" s="151">
        <f>IF("1-Swim"=D2185,J2185*2.4,IF("2-Bike"=D2185,J2185*112,IF("3-Run"=D2185,J2185*26.2,0)))</f>
        <v>0.21954545454545454</v>
      </c>
      <c r="R2185" s="151">
        <f>Q2185/2</f>
        <v>0.10977272727272727</v>
      </c>
      <c r="S2185" s="53">
        <f>J2185*26.2</f>
        <v>5.1357954545454547E-2</v>
      </c>
      <c r="T2185" s="53">
        <f>(J2185+0.0013889)*26.2</f>
        <v>8.7747134545454533E-2</v>
      </c>
      <c r="U2185" s="53">
        <f>S2185/2</f>
        <v>2.5678977272727273E-2</v>
      </c>
      <c r="V2185" s="53">
        <f>T2185/2</f>
        <v>4.3873567272727267E-2</v>
      </c>
      <c r="W2185" s="50">
        <f>RANK(J2185,J:J,1)</f>
        <v>134</v>
      </c>
      <c r="X2185" s="50">
        <f>YEAR(B2185)</f>
        <v>2014</v>
      </c>
      <c r="Y2185" s="50">
        <f>MONTH(B2185)</f>
        <v>1</v>
      </c>
      <c r="Z2185" s="56">
        <f>X2185*100+Y2185</f>
        <v>201401</v>
      </c>
      <c r="AA2185" s="56">
        <f>WEEKNUM(B2185,1)</f>
        <v>5</v>
      </c>
      <c r="AB2185" s="58">
        <f>IF(ISBLANK(B2185)," ",MAX(B2185-B2184-1,0))</f>
        <v>0</v>
      </c>
      <c r="AC2185" s="56">
        <f>DAY(B2185)</f>
        <v>28</v>
      </c>
      <c r="AD2185" s="53">
        <f>U2185+V2185</f>
        <v>6.9552544545454537E-2</v>
      </c>
      <c r="AE2185" s="56">
        <f>IF("1-Swim"=D2185,E2185*46.7,IF("2-Bike"=D2185,E2185,IF("3-Run"=D2185,E2185*4.27,0)))</f>
        <v>11</v>
      </c>
    </row>
    <row r="2186" spans="1:31" x14ac:dyDescent="0.25">
      <c r="A2186" s="50">
        <v>2185</v>
      </c>
      <c r="B2186" s="51">
        <v>41668</v>
      </c>
      <c r="C2186" s="75">
        <f>B2186</f>
        <v>41668</v>
      </c>
      <c r="D2186" s="50" t="s">
        <v>1223</v>
      </c>
      <c r="E2186" s="50">
        <v>3.3</v>
      </c>
      <c r="F2186" s="50">
        <v>0</v>
      </c>
      <c r="G2186" s="50">
        <v>30</v>
      </c>
      <c r="H2186" s="50">
        <v>1</v>
      </c>
      <c r="I2186" s="53">
        <f>IF(E2186&gt;0,TIME(F2186,G2186,H2186),"")</f>
        <v>2.0844907407407406E-2</v>
      </c>
      <c r="J2186" s="54">
        <f>IF(E2186&gt;0,TIME(F2186,G2186,H2186)/E2186,"")</f>
        <v>6.3166386083052745E-3</v>
      </c>
      <c r="K2186" s="50" t="s">
        <v>1143</v>
      </c>
      <c r="L2186" s="50" t="s">
        <v>1048</v>
      </c>
      <c r="M2186" s="55">
        <f>IF(D2186&gt;0,0.0416666666666667/J2186,"")</f>
        <v>6.5963353692393172</v>
      </c>
      <c r="N2186" s="50">
        <v>0</v>
      </c>
      <c r="O2186" s="50" t="s">
        <v>253</v>
      </c>
      <c r="Q2186" s="151">
        <f>IF("1-Swim"=D2186,J2186*2.4,IF("2-Bike"=D2186,J2186*112,IF("3-Run"=D2186,J2186*26.2,0)))</f>
        <v>0.1654959315375982</v>
      </c>
      <c r="R2186" s="151">
        <f>Q2186/2</f>
        <v>8.27479657687991E-2</v>
      </c>
      <c r="S2186" s="53">
        <f>J2186*26.2</f>
        <v>0.1654959315375982</v>
      </c>
      <c r="T2186" s="53">
        <f>(J2186+0.0013889)*26.2</f>
        <v>0.20188511153759819</v>
      </c>
      <c r="U2186" s="53">
        <f>S2186/2</f>
        <v>8.27479657687991E-2</v>
      </c>
      <c r="V2186" s="53">
        <f>T2186/2</f>
        <v>0.1009425557687991</v>
      </c>
      <c r="W2186" s="50">
        <f>RANK(J2186,J:J,1)</f>
        <v>899</v>
      </c>
      <c r="X2186" s="50">
        <f>YEAR(B2186)</f>
        <v>2014</v>
      </c>
      <c r="Y2186" s="50">
        <f>MONTH(B2186)</f>
        <v>1</v>
      </c>
      <c r="Z2186" s="56">
        <f>X2186*100+Y2186</f>
        <v>201401</v>
      </c>
      <c r="AA2186" s="56">
        <f>WEEKNUM(B2186,1)</f>
        <v>5</v>
      </c>
      <c r="AB2186" s="58">
        <f>IF(ISBLANK(B2186)," ",MAX(B2186-B2185-1,0))</f>
        <v>0</v>
      </c>
      <c r="AC2186" s="56">
        <f>DAY(B2186)</f>
        <v>29</v>
      </c>
      <c r="AD2186" s="53">
        <f>U2186+V2186</f>
        <v>0.18369052153759818</v>
      </c>
      <c r="AE2186" s="56">
        <f>IF("1-Swim"=D2186,E2186*46.7,IF("2-Bike"=D2186,E2186,IF("3-Run"=D2186,E2186*4.27,0)))</f>
        <v>14.090999999999998</v>
      </c>
    </row>
    <row r="2187" spans="1:31" x14ac:dyDescent="0.25">
      <c r="A2187" s="50">
        <v>2186</v>
      </c>
      <c r="B2187" s="51">
        <v>41668</v>
      </c>
      <c r="C2187" s="75">
        <f>B2187</f>
        <v>41668</v>
      </c>
      <c r="D2187" s="50" t="s">
        <v>1225</v>
      </c>
      <c r="E2187" s="50">
        <v>1</v>
      </c>
      <c r="F2187" s="50">
        <v>0</v>
      </c>
      <c r="G2187" s="50">
        <v>40</v>
      </c>
      <c r="H2187" s="50">
        <v>0</v>
      </c>
      <c r="I2187" s="53">
        <f>IF(E2187&gt;0,TIME(F2187,G2187,H2187),"")</f>
        <v>2.7777777777777776E-2</v>
      </c>
      <c r="J2187" s="54">
        <f>IF(E2187&gt;0,TIME(F2187,G2187,H2187)/E2187,"")</f>
        <v>2.7777777777777776E-2</v>
      </c>
      <c r="K2187" s="50" t="s">
        <v>781</v>
      </c>
      <c r="L2187" s="50" t="s">
        <v>1304</v>
      </c>
      <c r="M2187" s="55">
        <f>IF(D2187&gt;0,0.0416666666666667/J2187,"")</f>
        <v>1.5000000000000013</v>
      </c>
      <c r="N2187" s="50">
        <v>0</v>
      </c>
      <c r="O2187" s="50" t="s">
        <v>253</v>
      </c>
      <c r="Q2187" s="151">
        <f>IF("1-Swim"=D2187,J2187*2.4,IF("2-Bike"=D2187,J2187*112,IF("3-Run"=D2187,J2187*26.2,0)))</f>
        <v>6.6666666666666666E-2</v>
      </c>
      <c r="R2187" s="151">
        <f>Q2187/2</f>
        <v>3.3333333333333333E-2</v>
      </c>
      <c r="S2187" s="53">
        <f>J2187*26.2</f>
        <v>0.72777777777777775</v>
      </c>
      <c r="T2187" s="53">
        <f>(J2187+0.0013889)*26.2</f>
        <v>0.76416695777777766</v>
      </c>
      <c r="U2187" s="53">
        <f>S2187/2</f>
        <v>0.36388888888888887</v>
      </c>
      <c r="V2187" s="53">
        <f>T2187/2</f>
        <v>0.38208347888888883</v>
      </c>
      <c r="W2187" s="50">
        <f>RANK(J2187,J:J,1)</f>
        <v>3293</v>
      </c>
      <c r="X2187" s="50">
        <f>YEAR(B2187)</f>
        <v>2014</v>
      </c>
      <c r="Y2187" s="50">
        <f>MONTH(B2187)</f>
        <v>1</v>
      </c>
      <c r="Z2187" s="56">
        <f>X2187*100+Y2187</f>
        <v>201401</v>
      </c>
      <c r="AA2187" s="56">
        <f>WEEKNUM(B2187,1)</f>
        <v>5</v>
      </c>
      <c r="AB2187" s="58">
        <f>IF(ISBLANK(B2187)," ",MAX(B2187-B2186-1,0))</f>
        <v>0</v>
      </c>
      <c r="AC2187" s="56">
        <f>DAY(B2187)</f>
        <v>29</v>
      </c>
      <c r="AD2187" s="53">
        <f>U2187+V2187</f>
        <v>0.74597236777777765</v>
      </c>
      <c r="AE2187" s="56">
        <f>IF("1-Swim"=D2187,E2187*46.7,IF("2-Bike"=D2187,E2187,IF("3-Run"=D2187,E2187*4.27,0)))</f>
        <v>46.7</v>
      </c>
    </row>
    <row r="2188" spans="1:31" x14ac:dyDescent="0.25">
      <c r="A2188" s="50">
        <v>2187</v>
      </c>
      <c r="B2188" s="51">
        <v>41669</v>
      </c>
      <c r="C2188" s="75">
        <f>B2188</f>
        <v>41669</v>
      </c>
      <c r="D2188" s="50" t="s">
        <v>1225</v>
      </c>
      <c r="E2188" s="50">
        <v>1</v>
      </c>
      <c r="F2188" s="50">
        <v>0</v>
      </c>
      <c r="G2188" s="50">
        <v>40</v>
      </c>
      <c r="H2188" s="50">
        <v>0</v>
      </c>
      <c r="I2188" s="53">
        <f>IF(E2188&gt;0,TIME(F2188,G2188,H2188),"")</f>
        <v>2.7777777777777776E-2</v>
      </c>
      <c r="J2188" s="54">
        <f>IF(E2188&gt;0,TIME(F2188,G2188,H2188)/E2188,"")</f>
        <v>2.7777777777777776E-2</v>
      </c>
      <c r="K2188" s="50" t="s">
        <v>781</v>
      </c>
      <c r="L2188" s="50" t="s">
        <v>1304</v>
      </c>
      <c r="M2188" s="55">
        <f>IF(D2188&gt;0,0.0416666666666667/J2188,"")</f>
        <v>1.5000000000000013</v>
      </c>
      <c r="N2188" s="50">
        <v>0</v>
      </c>
      <c r="O2188" s="50" t="s">
        <v>253</v>
      </c>
      <c r="Q2188" s="151">
        <f>IF("1-Swim"=D2188,J2188*2.4,IF("2-Bike"=D2188,J2188*112,IF("3-Run"=D2188,J2188*26.2,0)))</f>
        <v>6.6666666666666666E-2</v>
      </c>
      <c r="R2188" s="151">
        <f>Q2188/2</f>
        <v>3.3333333333333333E-2</v>
      </c>
      <c r="S2188" s="53">
        <f>J2188*26.2</f>
        <v>0.72777777777777775</v>
      </c>
      <c r="T2188" s="53">
        <f>(J2188+0.0013889)*26.2</f>
        <v>0.76416695777777766</v>
      </c>
      <c r="U2188" s="53">
        <f>S2188/2</f>
        <v>0.36388888888888887</v>
      </c>
      <c r="V2188" s="53">
        <f>T2188/2</f>
        <v>0.38208347888888883</v>
      </c>
      <c r="W2188" s="50">
        <f>RANK(J2188,J:J,1)</f>
        <v>3293</v>
      </c>
      <c r="X2188" s="50">
        <f>YEAR(B2188)</f>
        <v>2014</v>
      </c>
      <c r="Y2188" s="50">
        <f>MONTH(B2188)</f>
        <v>1</v>
      </c>
      <c r="Z2188" s="56">
        <f>X2188*100+Y2188</f>
        <v>201401</v>
      </c>
      <c r="AA2188" s="56">
        <f>WEEKNUM(B2188,1)</f>
        <v>5</v>
      </c>
      <c r="AB2188" s="58">
        <f>IF(ISBLANK(B2188)," ",MAX(B2188-B2187-1,0))</f>
        <v>0</v>
      </c>
      <c r="AC2188" s="56">
        <f>DAY(B2188)</f>
        <v>30</v>
      </c>
      <c r="AD2188" s="53">
        <f>U2188+V2188</f>
        <v>0.74597236777777765</v>
      </c>
      <c r="AE2188" s="56">
        <f>IF("1-Swim"=D2188,E2188*46.7,IF("2-Bike"=D2188,E2188,IF("3-Run"=D2188,E2188*4.27,0)))</f>
        <v>46.7</v>
      </c>
    </row>
    <row r="2189" spans="1:31" x14ac:dyDescent="0.25">
      <c r="A2189" s="50">
        <v>2188</v>
      </c>
      <c r="B2189" s="51">
        <v>41669</v>
      </c>
      <c r="C2189" s="75">
        <f>B2189</f>
        <v>41669</v>
      </c>
      <c r="D2189" s="50" t="s">
        <v>1224</v>
      </c>
      <c r="E2189" s="50">
        <v>9.3000000000000007</v>
      </c>
      <c r="F2189" s="50">
        <v>0</v>
      </c>
      <c r="G2189" s="50">
        <v>25</v>
      </c>
      <c r="H2189" s="50">
        <v>0</v>
      </c>
      <c r="I2189" s="53">
        <f>IF(E2189&gt;0,TIME(F2189,G2189,H2189),"")</f>
        <v>1.7361111111111112E-2</v>
      </c>
      <c r="J2189" s="54">
        <f>IF(E2189&gt;0,TIME(F2189,G2189,H2189)/E2189,"")</f>
        <v>1.8667861409796893E-3</v>
      </c>
      <c r="K2189" s="50" t="s">
        <v>921</v>
      </c>
      <c r="L2189" s="50" t="s">
        <v>1132</v>
      </c>
      <c r="M2189" s="55">
        <f>IF(D2189&gt;0,0.0416666666666667/J2189,"")</f>
        <v>22.320000000000018</v>
      </c>
      <c r="N2189" s="50">
        <v>0</v>
      </c>
      <c r="O2189" s="50" t="s">
        <v>253</v>
      </c>
      <c r="Q2189" s="151">
        <f>IF("1-Swim"=D2189,J2189*2.4,IF("2-Bike"=D2189,J2189*112,IF("3-Run"=D2189,J2189*26.2,0)))</f>
        <v>0.20908004778972522</v>
      </c>
      <c r="R2189" s="151">
        <f>Q2189/2</f>
        <v>0.10454002389486261</v>
      </c>
      <c r="S2189" s="53">
        <f>J2189*26.2</f>
        <v>4.890979689366786E-2</v>
      </c>
      <c r="T2189" s="53">
        <f>(J2189+0.0013889)*26.2</f>
        <v>8.5298976893667861E-2</v>
      </c>
      <c r="U2189" s="53">
        <f>S2189/2</f>
        <v>2.445489844683393E-2</v>
      </c>
      <c r="V2189" s="53">
        <f>T2189/2</f>
        <v>4.264948844683393E-2</v>
      </c>
      <c r="W2189" s="50">
        <f>RANK(J2189,J:J,1)</f>
        <v>83</v>
      </c>
      <c r="X2189" s="50">
        <f>YEAR(B2189)</f>
        <v>2014</v>
      </c>
      <c r="Y2189" s="50">
        <f>MONTH(B2189)</f>
        <v>1</v>
      </c>
      <c r="Z2189" s="56">
        <f>X2189*100+Y2189</f>
        <v>201401</v>
      </c>
      <c r="AA2189" s="56">
        <f>WEEKNUM(B2189,1)</f>
        <v>5</v>
      </c>
      <c r="AB2189" s="58">
        <f>IF(ISBLANK(B2189)," ",MAX(B2189-B2188-1,0))</f>
        <v>0</v>
      </c>
      <c r="AC2189" s="56">
        <f>DAY(B2189)</f>
        <v>30</v>
      </c>
      <c r="AD2189" s="53">
        <f>U2189+V2189</f>
        <v>6.7104386893667864E-2</v>
      </c>
      <c r="AE2189" s="56">
        <f>IF("1-Swim"=D2189,E2189*46.7,IF("2-Bike"=D2189,E2189,IF("3-Run"=D2189,E2189*4.27,0)))</f>
        <v>9.3000000000000007</v>
      </c>
    </row>
    <row r="2190" spans="1:31" x14ac:dyDescent="0.25">
      <c r="A2190" s="50">
        <v>2189</v>
      </c>
      <c r="B2190" s="51">
        <v>41670</v>
      </c>
      <c r="C2190" s="75">
        <f>B2190</f>
        <v>41670</v>
      </c>
      <c r="D2190" s="50" t="s">
        <v>1223</v>
      </c>
      <c r="E2190" s="50">
        <v>3.05</v>
      </c>
      <c r="F2190" s="50">
        <v>0</v>
      </c>
      <c r="G2190" s="50">
        <v>30</v>
      </c>
      <c r="H2190" s="50">
        <v>1</v>
      </c>
      <c r="I2190" s="53">
        <f>IF(E2190&gt;0,TIME(F2190,G2190,H2190),"")</f>
        <v>2.0844907407407406E-2</v>
      </c>
      <c r="J2190" s="54">
        <f>IF(E2190&gt;0,TIME(F2190,G2190,H2190)/E2190,"")</f>
        <v>6.8343958712811168E-3</v>
      </c>
      <c r="K2190" s="50" t="s">
        <v>1143</v>
      </c>
      <c r="L2190" s="50" t="s">
        <v>1048</v>
      </c>
      <c r="M2190" s="55">
        <f>IF(D2190&gt;0,0.0416666666666667/J2190,"")</f>
        <v>6.0966129927817931</v>
      </c>
      <c r="N2190" s="50">
        <v>0</v>
      </c>
      <c r="O2190" s="50" t="s">
        <v>253</v>
      </c>
      <c r="Q2190" s="151">
        <f>IF("1-Swim"=D2190,J2190*2.4,IF("2-Bike"=D2190,J2190*112,IF("3-Run"=D2190,J2190*26.2,0)))</f>
        <v>0.17906117182756526</v>
      </c>
      <c r="R2190" s="151">
        <f>Q2190/2</f>
        <v>8.9530585913782629E-2</v>
      </c>
      <c r="S2190" s="53">
        <f>J2190*26.2</f>
        <v>0.17906117182756526</v>
      </c>
      <c r="T2190" s="53">
        <f>(J2190+0.0013889)*26.2</f>
        <v>0.21545035182756525</v>
      </c>
      <c r="U2190" s="53">
        <f>S2190/2</f>
        <v>8.9530585913782629E-2</v>
      </c>
      <c r="V2190" s="53">
        <f>T2190/2</f>
        <v>0.10772517591378263</v>
      </c>
      <c r="W2190" s="50">
        <f>RANK(J2190,J:J,1)</f>
        <v>1355</v>
      </c>
      <c r="X2190" s="50">
        <f>YEAR(B2190)</f>
        <v>2014</v>
      </c>
      <c r="Y2190" s="50">
        <f>MONTH(B2190)</f>
        <v>1</v>
      </c>
      <c r="Z2190" s="56">
        <f>X2190*100+Y2190</f>
        <v>201401</v>
      </c>
      <c r="AA2190" s="56">
        <f>WEEKNUM(B2190,1)</f>
        <v>5</v>
      </c>
      <c r="AB2190" s="58">
        <f>IF(ISBLANK(B2190)," ",MAX(B2190-B2189-1,0))</f>
        <v>0</v>
      </c>
      <c r="AC2190" s="56">
        <f>DAY(B2190)</f>
        <v>31</v>
      </c>
      <c r="AD2190" s="53">
        <f>U2190+V2190</f>
        <v>0.19725576182756527</v>
      </c>
      <c r="AE2190" s="56">
        <f>IF("1-Swim"=D2190,E2190*46.7,IF("2-Bike"=D2190,E2190,IF("3-Run"=D2190,E2190*4.27,0)))</f>
        <v>13.023499999999999</v>
      </c>
    </row>
    <row r="2191" spans="1:31" x14ac:dyDescent="0.25">
      <c r="A2191" s="50">
        <v>2190</v>
      </c>
      <c r="B2191" s="51">
        <v>41672</v>
      </c>
      <c r="C2191" s="75">
        <f>B2191</f>
        <v>41672</v>
      </c>
      <c r="D2191" s="50" t="s">
        <v>1223</v>
      </c>
      <c r="E2191" s="50">
        <v>6.2</v>
      </c>
      <c r="F2191" s="50">
        <v>1</v>
      </c>
      <c r="G2191" s="50">
        <v>4</v>
      </c>
      <c r="H2191" s="50">
        <v>52</v>
      </c>
      <c r="I2191" s="53">
        <f>IF(E2191&gt;0,TIME(F2191,G2191,H2191),"")</f>
        <v>4.50462962962963E-2</v>
      </c>
      <c r="J2191" s="54">
        <f>IF(E2191&gt;0,TIME(F2191,G2191,H2191)/E2191,"")</f>
        <v>7.2655316606929513E-3</v>
      </c>
      <c r="K2191" s="50" t="s">
        <v>1311</v>
      </c>
      <c r="L2191" s="50" t="s">
        <v>1306</v>
      </c>
      <c r="M2191" s="55">
        <f>IF(D2191&gt;0,0.0416666666666667/J2191,"")</f>
        <v>5.7348406988694798</v>
      </c>
      <c r="N2191" s="50">
        <v>155</v>
      </c>
      <c r="O2191" s="50" t="s">
        <v>255</v>
      </c>
      <c r="Q2191" s="151">
        <f>IF("1-Swim"=D2191,J2191*2.4,IF("2-Bike"=D2191,J2191*112,IF("3-Run"=D2191,J2191*26.2,0)))</f>
        <v>0.19035692951015531</v>
      </c>
      <c r="R2191" s="151">
        <f>Q2191/2</f>
        <v>9.5178464755077657E-2</v>
      </c>
      <c r="S2191" s="53">
        <f>J2191*26.2</f>
        <v>0.19035692951015531</v>
      </c>
      <c r="T2191" s="53">
        <f>(J2191+0.0013889)*26.2</f>
        <v>0.22674610951015531</v>
      </c>
      <c r="U2191" s="53">
        <f>S2191/2</f>
        <v>9.5178464755077657E-2</v>
      </c>
      <c r="V2191" s="53">
        <f>T2191/2</f>
        <v>0.11337305475507765</v>
      </c>
      <c r="W2191" s="50">
        <f>RANK(J2191,J:J,1)</f>
        <v>1854</v>
      </c>
      <c r="X2191" s="50">
        <f>YEAR(B2191)</f>
        <v>2014</v>
      </c>
      <c r="Y2191" s="50">
        <f>MONTH(B2191)</f>
        <v>2</v>
      </c>
      <c r="Z2191" s="56">
        <f>X2191*100+Y2191</f>
        <v>201402</v>
      </c>
      <c r="AA2191" s="56">
        <f>WEEKNUM(B2191,1)</f>
        <v>6</v>
      </c>
      <c r="AB2191" s="58">
        <f>IF(ISBLANK(B2191)," ",MAX(B2191-B2190-1,0))</f>
        <v>1</v>
      </c>
      <c r="AC2191" s="56">
        <f>DAY(B2191)</f>
        <v>2</v>
      </c>
      <c r="AD2191" s="53">
        <f>U2191+V2191</f>
        <v>0.20855151951015533</v>
      </c>
      <c r="AE2191" s="56">
        <f>IF("1-Swim"=D2191,E2191*46.7,IF("2-Bike"=D2191,E2191,IF("3-Run"=D2191,E2191*4.27,0)))</f>
        <v>26.473999999999997</v>
      </c>
    </row>
    <row r="2192" spans="1:31" x14ac:dyDescent="0.25">
      <c r="A2192" s="50">
        <v>2191</v>
      </c>
      <c r="B2192" s="51">
        <v>41674</v>
      </c>
      <c r="C2192" s="75">
        <f>B2192</f>
        <v>41674</v>
      </c>
      <c r="D2192" s="50" t="s">
        <v>1223</v>
      </c>
      <c r="E2192" s="50">
        <v>3</v>
      </c>
      <c r="F2192" s="50">
        <v>0</v>
      </c>
      <c r="G2192" s="50">
        <v>30</v>
      </c>
      <c r="H2192" s="50">
        <v>5</v>
      </c>
      <c r="I2192" s="53">
        <f>IF(E2192&gt;0,TIME(F2192,G2192,H2192),"")</f>
        <v>2.0891203703703703E-2</v>
      </c>
      <c r="J2192" s="54">
        <f>IF(E2192&gt;0,TIME(F2192,G2192,H2192)/E2192,"")</f>
        <v>6.9637345679012348E-3</v>
      </c>
      <c r="K2192" s="50" t="s">
        <v>1143</v>
      </c>
      <c r="L2192" s="50" t="s">
        <v>1048</v>
      </c>
      <c r="M2192" s="55">
        <f>IF(D2192&gt;0,0.0416666666666667/J2192,"")</f>
        <v>5.9833795013850457</v>
      </c>
      <c r="N2192" s="50">
        <v>0</v>
      </c>
      <c r="O2192" s="50" t="s">
        <v>253</v>
      </c>
      <c r="P2192" s="50" t="s">
        <v>1325</v>
      </c>
      <c r="Q2192" s="151">
        <f>IF("1-Swim"=D2192,J2192*2.4,IF("2-Bike"=D2192,J2192*112,IF("3-Run"=D2192,J2192*26.2,0)))</f>
        <v>0.18244984567901235</v>
      </c>
      <c r="R2192" s="151">
        <f>Q2192/2</f>
        <v>9.1224922839506173E-2</v>
      </c>
      <c r="S2192" s="53">
        <f>J2192*26.2</f>
        <v>0.18244984567901235</v>
      </c>
      <c r="T2192" s="53">
        <f>(J2192+0.0013889)*26.2</f>
        <v>0.21883902567901234</v>
      </c>
      <c r="U2192" s="53">
        <f>S2192/2</f>
        <v>9.1224922839506173E-2</v>
      </c>
      <c r="V2192" s="53">
        <f>T2192/2</f>
        <v>0.10941951283950617</v>
      </c>
      <c r="W2192" s="50">
        <f>RANK(J2192,J:J,1)</f>
        <v>1526</v>
      </c>
      <c r="X2192" s="50">
        <f>YEAR(B2192)</f>
        <v>2014</v>
      </c>
      <c r="Y2192" s="50">
        <f>MONTH(B2192)</f>
        <v>2</v>
      </c>
      <c r="Z2192" s="56">
        <f>X2192*100+Y2192</f>
        <v>201402</v>
      </c>
      <c r="AA2192" s="56">
        <f>WEEKNUM(B2192,1)</f>
        <v>6</v>
      </c>
      <c r="AB2192" s="58">
        <f>IF(ISBLANK(B2192)," ",MAX(B2192-B2191-1,0))</f>
        <v>1</v>
      </c>
      <c r="AC2192" s="56">
        <f>DAY(B2192)</f>
        <v>4</v>
      </c>
      <c r="AD2192" s="53">
        <f>U2192+V2192</f>
        <v>0.20064443567901236</v>
      </c>
      <c r="AE2192" s="56">
        <f>IF("1-Swim"=D2192,E2192*46.7,IF("2-Bike"=D2192,E2192,IF("3-Run"=D2192,E2192*4.27,0)))</f>
        <v>12.809999999999999</v>
      </c>
    </row>
    <row r="2193" spans="1:31" x14ac:dyDescent="0.25">
      <c r="A2193" s="50">
        <v>2192</v>
      </c>
      <c r="B2193" s="51">
        <v>41676</v>
      </c>
      <c r="C2193" s="75">
        <f>B2193</f>
        <v>41676</v>
      </c>
      <c r="D2193" s="50" t="s">
        <v>1224</v>
      </c>
      <c r="E2193" s="50">
        <v>8.5</v>
      </c>
      <c r="F2193" s="50">
        <v>0</v>
      </c>
      <c r="G2193" s="50">
        <v>25</v>
      </c>
      <c r="H2193" s="50">
        <v>0</v>
      </c>
      <c r="I2193" s="53">
        <f>IF(E2193&gt;0,TIME(F2193,G2193,H2193),"")</f>
        <v>1.7361111111111112E-2</v>
      </c>
      <c r="J2193" s="54">
        <f>IF(E2193&gt;0,TIME(F2193,G2193,H2193)/E2193,"")</f>
        <v>2.0424836601307191E-3</v>
      </c>
      <c r="K2193" s="50" t="s">
        <v>921</v>
      </c>
      <c r="L2193" s="50" t="s">
        <v>1132</v>
      </c>
      <c r="M2193" s="55">
        <f>IF(D2193&gt;0,0.0416666666666667/J2193,"")</f>
        <v>20.400000000000016</v>
      </c>
      <c r="N2193" s="50">
        <v>0</v>
      </c>
      <c r="O2193" s="50" t="s">
        <v>253</v>
      </c>
      <c r="P2193" s="50" t="s">
        <v>1326</v>
      </c>
      <c r="Q2193" s="151">
        <f>IF("1-Swim"=D2193,J2193*2.4,IF("2-Bike"=D2193,J2193*112,IF("3-Run"=D2193,J2193*26.2,0)))</f>
        <v>0.22875816993464054</v>
      </c>
      <c r="R2193" s="151">
        <f>Q2193/2</f>
        <v>0.11437908496732027</v>
      </c>
      <c r="S2193" s="53">
        <f>J2193*26.2</f>
        <v>5.3513071895424841E-2</v>
      </c>
      <c r="T2193" s="53">
        <f>(J2193+0.0013889)*26.2</f>
        <v>8.9902251895424834E-2</v>
      </c>
      <c r="U2193" s="53">
        <f>S2193/2</f>
        <v>2.675653594771242E-2</v>
      </c>
      <c r="V2193" s="53">
        <f>T2193/2</f>
        <v>4.4951125947712417E-2</v>
      </c>
      <c r="W2193" s="50">
        <f>RANK(J2193,J:J,1)</f>
        <v>168</v>
      </c>
      <c r="X2193" s="50">
        <f>YEAR(B2193)</f>
        <v>2014</v>
      </c>
      <c r="Y2193" s="50">
        <f>MONTH(B2193)</f>
        <v>2</v>
      </c>
      <c r="Z2193" s="56">
        <f>X2193*100+Y2193</f>
        <v>201402</v>
      </c>
      <c r="AA2193" s="56">
        <f>WEEKNUM(B2193,1)</f>
        <v>6</v>
      </c>
      <c r="AB2193" s="58">
        <f>IF(ISBLANK(B2193)," ",MAX(B2193-B2192-1,0))</f>
        <v>1</v>
      </c>
      <c r="AC2193" s="56">
        <f>DAY(B2193)</f>
        <v>6</v>
      </c>
      <c r="AD2193" s="53">
        <f>U2193+V2193</f>
        <v>7.1707661895424837E-2</v>
      </c>
      <c r="AE2193" s="56">
        <f>IF("1-Swim"=D2193,E2193*46.7,IF("2-Bike"=D2193,E2193,IF("3-Run"=D2193,E2193*4.27,0)))</f>
        <v>8.5</v>
      </c>
    </row>
    <row r="2194" spans="1:31" x14ac:dyDescent="0.25">
      <c r="A2194" s="50">
        <v>2193</v>
      </c>
      <c r="B2194" s="51">
        <v>41676</v>
      </c>
      <c r="C2194" s="75">
        <f>B2194</f>
        <v>41676</v>
      </c>
      <c r="D2194" s="50" t="s">
        <v>1225</v>
      </c>
      <c r="E2194" s="50">
        <v>1</v>
      </c>
      <c r="F2194" s="50">
        <v>0</v>
      </c>
      <c r="G2194" s="50">
        <v>33</v>
      </c>
      <c r="H2194" s="50">
        <v>0</v>
      </c>
      <c r="I2194" s="53">
        <f>IF(E2194&gt;0,TIME(F2194,G2194,H2194),"")</f>
        <v>2.2916666666666669E-2</v>
      </c>
      <c r="J2194" s="54">
        <f>IF(E2194&gt;0,TIME(F2194,G2194,H2194)/E2194,"")</f>
        <v>2.2916666666666669E-2</v>
      </c>
      <c r="K2194" s="50" t="s">
        <v>781</v>
      </c>
      <c r="L2194" s="50" t="s">
        <v>1304</v>
      </c>
      <c r="M2194" s="55">
        <f>IF(D2194&gt;0,0.0416666666666667/J2194,"")</f>
        <v>1.8181818181818195</v>
      </c>
      <c r="N2194" s="50">
        <v>0</v>
      </c>
      <c r="O2194" s="50" t="s">
        <v>253</v>
      </c>
      <c r="P2194" s="50" t="s">
        <v>1327</v>
      </c>
      <c r="Q2194" s="151">
        <f>IF("1-Swim"=D2194,J2194*2.4,IF("2-Bike"=D2194,J2194*112,IF("3-Run"=D2194,J2194*26.2,0)))</f>
        <v>5.5E-2</v>
      </c>
      <c r="R2194" s="151">
        <f>Q2194/2</f>
        <v>2.75E-2</v>
      </c>
      <c r="S2194" s="53">
        <f>J2194*26.2</f>
        <v>0.60041666666666671</v>
      </c>
      <c r="T2194" s="53">
        <f>(J2194+0.0013889)*26.2</f>
        <v>0.63680584666666662</v>
      </c>
      <c r="U2194" s="53">
        <f>S2194/2</f>
        <v>0.30020833333333335</v>
      </c>
      <c r="V2194" s="53">
        <f>T2194/2</f>
        <v>0.31840292333333331</v>
      </c>
      <c r="W2194" s="50">
        <f>RANK(J2194,J:J,1)</f>
        <v>3076</v>
      </c>
      <c r="X2194" s="50">
        <f>YEAR(B2194)</f>
        <v>2014</v>
      </c>
      <c r="Y2194" s="50">
        <f>MONTH(B2194)</f>
        <v>2</v>
      </c>
      <c r="Z2194" s="56">
        <f>X2194*100+Y2194</f>
        <v>201402</v>
      </c>
      <c r="AA2194" s="56">
        <f>WEEKNUM(B2194,1)</f>
        <v>6</v>
      </c>
      <c r="AB2194" s="58">
        <f>IF(ISBLANK(B2194)," ",MAX(B2194-B2193-1,0))</f>
        <v>0</v>
      </c>
      <c r="AC2194" s="56">
        <f>DAY(B2194)</f>
        <v>6</v>
      </c>
      <c r="AD2194" s="53">
        <f>U2194+V2194</f>
        <v>0.61861125666666661</v>
      </c>
      <c r="AE2194" s="56">
        <f>IF("1-Swim"=D2194,E2194*46.7,IF("2-Bike"=D2194,E2194,IF("3-Run"=D2194,E2194*4.27,0)))</f>
        <v>46.7</v>
      </c>
    </row>
    <row r="2195" spans="1:31" x14ac:dyDescent="0.25">
      <c r="A2195" s="50">
        <v>2194</v>
      </c>
      <c r="B2195" s="51">
        <v>41677</v>
      </c>
      <c r="C2195" s="75">
        <f>B2195</f>
        <v>41677</v>
      </c>
      <c r="D2195" s="50" t="s">
        <v>1223</v>
      </c>
      <c r="E2195" s="50">
        <v>3</v>
      </c>
      <c r="F2195" s="50">
        <v>0</v>
      </c>
      <c r="G2195" s="50">
        <v>25</v>
      </c>
      <c r="H2195" s="50">
        <v>17</v>
      </c>
      <c r="I2195" s="53">
        <f>IF(E2195&gt;0,TIME(F2195,G2195,H2195),"")</f>
        <v>1.7557870370370373E-2</v>
      </c>
      <c r="J2195" s="54">
        <f>IF(E2195&gt;0,TIME(F2195,G2195,H2195)/E2195,"")</f>
        <v>5.8526234567901243E-3</v>
      </c>
      <c r="K2195" s="50" t="s">
        <v>1143</v>
      </c>
      <c r="L2195" s="50" t="s">
        <v>1048</v>
      </c>
      <c r="M2195" s="55">
        <f>IF(D2195&gt;0,0.0416666666666667/J2195,"")</f>
        <v>7.1193144363876115</v>
      </c>
      <c r="N2195" s="50">
        <v>0</v>
      </c>
      <c r="O2195" s="50" t="s">
        <v>253</v>
      </c>
      <c r="P2195" s="50" t="s">
        <v>1324</v>
      </c>
      <c r="Q2195" s="151">
        <f>IF("1-Swim"=D2195,J2195*2.4,IF("2-Bike"=D2195,J2195*112,IF("3-Run"=D2195,J2195*26.2,0)))</f>
        <v>0.15333873456790126</v>
      </c>
      <c r="R2195" s="151">
        <f>Q2195/2</f>
        <v>7.6669367283950629E-2</v>
      </c>
      <c r="S2195" s="53">
        <f>J2195*26.2</f>
        <v>0.15333873456790126</v>
      </c>
      <c r="T2195" s="53">
        <f>(J2195+0.0013889)*26.2</f>
        <v>0.18972791456790125</v>
      </c>
      <c r="U2195" s="53">
        <f>S2195/2</f>
        <v>7.6669367283950629E-2</v>
      </c>
      <c r="V2195" s="53">
        <f>T2195/2</f>
        <v>9.4863957283950626E-2</v>
      </c>
      <c r="W2195" s="50">
        <f>RANK(J2195,J:J,1)</f>
        <v>793</v>
      </c>
      <c r="X2195" s="50">
        <f>YEAR(B2195)</f>
        <v>2014</v>
      </c>
      <c r="Y2195" s="50">
        <f>MONTH(B2195)</f>
        <v>2</v>
      </c>
      <c r="Z2195" s="56">
        <f>X2195*100+Y2195</f>
        <v>201402</v>
      </c>
      <c r="AA2195" s="56">
        <f>WEEKNUM(B2195,1)</f>
        <v>6</v>
      </c>
      <c r="AB2195" s="58">
        <f>IF(ISBLANK(B2195)," ",MAX(B2195-B2194-1,0))</f>
        <v>0</v>
      </c>
      <c r="AC2195" s="56">
        <f>DAY(B2195)</f>
        <v>7</v>
      </c>
      <c r="AD2195" s="53">
        <f>U2195+V2195</f>
        <v>0.17153332456790127</v>
      </c>
      <c r="AE2195" s="56">
        <f>IF("1-Swim"=D2195,E2195*46.7,IF("2-Bike"=D2195,E2195,IF("3-Run"=D2195,E2195*4.27,0)))</f>
        <v>12.809999999999999</v>
      </c>
    </row>
    <row r="2196" spans="1:31" x14ac:dyDescent="0.25">
      <c r="A2196" s="50">
        <v>2195</v>
      </c>
      <c r="B2196" s="51">
        <v>41679</v>
      </c>
      <c r="C2196" s="75">
        <f>B2196</f>
        <v>41679</v>
      </c>
      <c r="D2196" s="50" t="s">
        <v>1224</v>
      </c>
      <c r="E2196" s="50">
        <v>18</v>
      </c>
      <c r="F2196" s="50">
        <v>1</v>
      </c>
      <c r="G2196" s="50">
        <v>0</v>
      </c>
      <c r="H2196" s="50">
        <v>0</v>
      </c>
      <c r="I2196" s="53">
        <f>IF(E2196&gt;0,TIME(F2196,G2196,H2196),"")</f>
        <v>4.1666666666666664E-2</v>
      </c>
      <c r="J2196" s="54">
        <f>IF(E2196&gt;0,TIME(F2196,G2196,H2196)/E2196,"")</f>
        <v>2.3148148148148147E-3</v>
      </c>
      <c r="K2196" s="50" t="s">
        <v>1076</v>
      </c>
      <c r="L2196" s="50" t="s">
        <v>1328</v>
      </c>
      <c r="M2196" s="55">
        <f>IF(D2196&gt;0,0.0416666666666667/J2196,"")</f>
        <v>18.000000000000014</v>
      </c>
      <c r="N2196" s="50">
        <v>0</v>
      </c>
      <c r="O2196" s="50" t="s">
        <v>253</v>
      </c>
      <c r="P2196" s="50" t="s">
        <v>1127</v>
      </c>
      <c r="Q2196" s="151">
        <f>IF("1-Swim"=D2196,J2196*2.4,IF("2-Bike"=D2196,J2196*112,IF("3-Run"=D2196,J2196*26.2,0)))</f>
        <v>0.25925925925925924</v>
      </c>
      <c r="R2196" s="151">
        <f>Q2196/2</f>
        <v>0.12962962962962962</v>
      </c>
      <c r="S2196" s="53">
        <f>J2196*26.2</f>
        <v>6.0648148148148145E-2</v>
      </c>
      <c r="T2196" s="53">
        <f>(J2196+0.0013889)*26.2</f>
        <v>9.7037328148148153E-2</v>
      </c>
      <c r="U2196" s="53">
        <f>S2196/2</f>
        <v>3.0324074074074073E-2</v>
      </c>
      <c r="V2196" s="53">
        <f>T2196/2</f>
        <v>4.8518664074074076E-2</v>
      </c>
      <c r="W2196" s="50">
        <f>RANK(J2196,J:J,1)</f>
        <v>233</v>
      </c>
      <c r="X2196" s="50">
        <f>YEAR(B2196)</f>
        <v>2014</v>
      </c>
      <c r="Y2196" s="50">
        <f>MONTH(B2196)</f>
        <v>2</v>
      </c>
      <c r="Z2196" s="56">
        <f>X2196*100+Y2196</f>
        <v>201402</v>
      </c>
      <c r="AA2196" s="56">
        <f>WEEKNUM(B2196,1)</f>
        <v>7</v>
      </c>
      <c r="AB2196" s="58">
        <f>IF(ISBLANK(B2196)," ",MAX(B2196-B2195-1,0))</f>
        <v>1</v>
      </c>
      <c r="AC2196" s="56">
        <f>DAY(B2196)</f>
        <v>9</v>
      </c>
      <c r="AD2196" s="53">
        <f>U2196+V2196</f>
        <v>7.8842738148148156E-2</v>
      </c>
      <c r="AE2196" s="56">
        <f>IF("1-Swim"=D2196,E2196*46.7,IF("2-Bike"=D2196,E2196,IF("3-Run"=D2196,E2196*4.27,0)))</f>
        <v>18</v>
      </c>
    </row>
    <row r="2197" spans="1:31" x14ac:dyDescent="0.25">
      <c r="A2197" s="50">
        <v>2196</v>
      </c>
      <c r="B2197" s="51">
        <v>41680</v>
      </c>
      <c r="C2197" s="75">
        <f>B2197</f>
        <v>41680</v>
      </c>
      <c r="D2197" s="50" t="s">
        <v>1225</v>
      </c>
      <c r="E2197" s="50">
        <v>1</v>
      </c>
      <c r="F2197" s="50">
        <v>0</v>
      </c>
      <c r="G2197" s="50">
        <v>45</v>
      </c>
      <c r="H2197" s="50">
        <v>0</v>
      </c>
      <c r="I2197" s="53">
        <f>IF(E2197&gt;0,TIME(F2197,G2197,H2197),"")</f>
        <v>3.125E-2</v>
      </c>
      <c r="J2197" s="54">
        <f>IF(E2197&gt;0,TIME(F2197,G2197,H2197)/E2197,"")</f>
        <v>3.125E-2</v>
      </c>
      <c r="K2197" s="50" t="s">
        <v>781</v>
      </c>
      <c r="L2197" s="50" t="s">
        <v>1304</v>
      </c>
      <c r="M2197" s="55">
        <f>IF(D2197&gt;0,0.0416666666666667/J2197,"")</f>
        <v>1.3333333333333344</v>
      </c>
      <c r="N2197" s="50">
        <v>0</v>
      </c>
      <c r="O2197" s="50" t="s">
        <v>253</v>
      </c>
      <c r="Q2197" s="151">
        <f>IF("1-Swim"=D2197,J2197*2.4,IF("2-Bike"=D2197,J2197*112,IF("3-Run"=D2197,J2197*26.2,0)))</f>
        <v>7.4999999999999997E-2</v>
      </c>
      <c r="R2197" s="151">
        <f>Q2197/2</f>
        <v>3.7499999999999999E-2</v>
      </c>
      <c r="S2197" s="53">
        <f>J2197*26.2</f>
        <v>0.81874999999999998</v>
      </c>
      <c r="T2197" s="53">
        <f>(J2197+0.0013889)*26.2</f>
        <v>0.85513917999999989</v>
      </c>
      <c r="U2197" s="53">
        <f>S2197/2</f>
        <v>0.40937499999999999</v>
      </c>
      <c r="V2197" s="53">
        <f>T2197/2</f>
        <v>0.42756958999999994</v>
      </c>
      <c r="W2197" s="50">
        <f>RANK(J2197,J:J,1)</f>
        <v>3366</v>
      </c>
      <c r="X2197" s="50">
        <f>YEAR(B2197)</f>
        <v>2014</v>
      </c>
      <c r="Y2197" s="50">
        <f>MONTH(B2197)</f>
        <v>2</v>
      </c>
      <c r="Z2197" s="56">
        <f>X2197*100+Y2197</f>
        <v>201402</v>
      </c>
      <c r="AA2197" s="56">
        <f>WEEKNUM(B2197,1)</f>
        <v>7</v>
      </c>
      <c r="AB2197" s="58">
        <f>IF(ISBLANK(B2197)," ",MAX(B2197-B2196-1,0))</f>
        <v>0</v>
      </c>
      <c r="AC2197" s="56">
        <f>DAY(B2197)</f>
        <v>10</v>
      </c>
      <c r="AD2197" s="53">
        <f>U2197+V2197</f>
        <v>0.83694458999999988</v>
      </c>
      <c r="AE2197" s="56">
        <f>IF("1-Swim"=D2197,E2197*46.7,IF("2-Bike"=D2197,E2197,IF("3-Run"=D2197,E2197*4.27,0)))</f>
        <v>46.7</v>
      </c>
    </row>
    <row r="2198" spans="1:31" x14ac:dyDescent="0.25">
      <c r="A2198" s="50">
        <v>2197</v>
      </c>
      <c r="B2198" s="51">
        <v>41680</v>
      </c>
      <c r="C2198" s="75">
        <f>B2198</f>
        <v>41680</v>
      </c>
      <c r="D2198" s="50" t="s">
        <v>1223</v>
      </c>
      <c r="E2198" s="50">
        <v>2.92</v>
      </c>
      <c r="F2198" s="50">
        <v>0</v>
      </c>
      <c r="G2198" s="50">
        <v>29</v>
      </c>
      <c r="H2198" s="50">
        <v>44</v>
      </c>
      <c r="I2198" s="53">
        <f>IF(E2198&gt;0,TIME(F2198,G2198,H2198),"")</f>
        <v>2.0648148148148148E-2</v>
      </c>
      <c r="J2198" s="54">
        <f>IF(E2198&gt;0,TIME(F2198,G2198,H2198)/E2198,"")</f>
        <v>7.0712836123795033E-3</v>
      </c>
      <c r="K2198" s="50" t="s">
        <v>1143</v>
      </c>
      <c r="L2198" s="50" t="s">
        <v>1048</v>
      </c>
      <c r="M2198" s="55">
        <f>IF(D2198&gt;0,0.0416666666666667/J2198,"")</f>
        <v>5.8923766816143539</v>
      </c>
      <c r="N2198" s="50">
        <v>0</v>
      </c>
      <c r="O2198" s="50" t="s">
        <v>253</v>
      </c>
      <c r="P2198" s="50" t="s">
        <v>1329</v>
      </c>
      <c r="Q2198" s="151">
        <f>IF("1-Swim"=D2198,J2198*2.4,IF("2-Bike"=D2198,J2198*112,IF("3-Run"=D2198,J2198*26.2,0)))</f>
        <v>0.18526763064434298</v>
      </c>
      <c r="R2198" s="151">
        <f>Q2198/2</f>
        <v>9.2633815322171492E-2</v>
      </c>
      <c r="S2198" s="53">
        <f>J2198*26.2</f>
        <v>0.18526763064434298</v>
      </c>
      <c r="T2198" s="53">
        <f>(J2198+0.0013889)*26.2</f>
        <v>0.22165681064434295</v>
      </c>
      <c r="U2198" s="53">
        <f>S2198/2</f>
        <v>9.2633815322171492E-2</v>
      </c>
      <c r="V2198" s="53">
        <f>T2198/2</f>
        <v>0.11082840532217147</v>
      </c>
      <c r="W2198" s="50">
        <f>RANK(J2198,J:J,1)</f>
        <v>1636</v>
      </c>
      <c r="X2198" s="50">
        <f>YEAR(B2198)</f>
        <v>2014</v>
      </c>
      <c r="Y2198" s="50">
        <f>MONTH(B2198)</f>
        <v>2</v>
      </c>
      <c r="Z2198" s="56">
        <f>X2198*100+Y2198</f>
        <v>201402</v>
      </c>
      <c r="AA2198" s="56">
        <f>WEEKNUM(B2198,1)</f>
        <v>7</v>
      </c>
      <c r="AB2198" s="58">
        <f>IF(ISBLANK(B2198)," ",MAX(B2198-B2197-1,0))</f>
        <v>0</v>
      </c>
      <c r="AC2198" s="56">
        <f>DAY(B2198)</f>
        <v>10</v>
      </c>
      <c r="AD2198" s="53">
        <f>U2198+V2198</f>
        <v>0.20346222064434297</v>
      </c>
      <c r="AE2198" s="56">
        <f>IF("1-Swim"=D2198,E2198*46.7,IF("2-Bike"=D2198,E2198,IF("3-Run"=D2198,E2198*4.27,0)))</f>
        <v>12.468399999999999</v>
      </c>
    </row>
    <row r="2199" spans="1:31" x14ac:dyDescent="0.25">
      <c r="A2199" s="50">
        <v>2198</v>
      </c>
      <c r="B2199" s="51">
        <v>41681</v>
      </c>
      <c r="C2199" s="75">
        <f>B2199</f>
        <v>41681</v>
      </c>
      <c r="D2199" s="50" t="s">
        <v>1224</v>
      </c>
      <c r="E2199" s="50">
        <v>10</v>
      </c>
      <c r="F2199" s="50">
        <v>0</v>
      </c>
      <c r="G2199" s="50">
        <v>26</v>
      </c>
      <c r="H2199" s="50">
        <v>50</v>
      </c>
      <c r="I2199" s="53">
        <f>IF(E2199&gt;0,TIME(F2199,G2199,H2199),"")</f>
        <v>1.8634259259259257E-2</v>
      </c>
      <c r="J2199" s="54">
        <f>IF(E2199&gt;0,TIME(F2199,G2199,H2199)/E2199,"")</f>
        <v>1.8634259259259257E-3</v>
      </c>
      <c r="K2199" s="50" t="s">
        <v>921</v>
      </c>
      <c r="L2199" s="50" t="s">
        <v>1132</v>
      </c>
      <c r="M2199" s="55">
        <f>IF(D2199&gt;0,0.0416666666666667/J2199,"")</f>
        <v>22.360248447204988</v>
      </c>
      <c r="N2199" s="50">
        <v>0</v>
      </c>
      <c r="O2199" s="50" t="s">
        <v>253</v>
      </c>
      <c r="P2199" s="50" t="s">
        <v>934</v>
      </c>
      <c r="Q2199" s="151">
        <f>IF("1-Swim"=D2199,J2199*2.4,IF("2-Bike"=D2199,J2199*112,IF("3-Run"=D2199,J2199*26.2,0)))</f>
        <v>0.20870370370370367</v>
      </c>
      <c r="R2199" s="151">
        <f>Q2199/2</f>
        <v>0.10435185185185183</v>
      </c>
      <c r="S2199" s="53">
        <f>J2199*26.2</f>
        <v>4.8821759259259252E-2</v>
      </c>
      <c r="T2199" s="53">
        <f>(J2199+0.0013889)*26.2</f>
        <v>8.5210939259259252E-2</v>
      </c>
      <c r="U2199" s="53">
        <f>S2199/2</f>
        <v>2.4410879629629626E-2</v>
      </c>
      <c r="V2199" s="53">
        <f>T2199/2</f>
        <v>4.2605469629629626E-2</v>
      </c>
      <c r="W2199" s="50">
        <f>RANK(J2199,J:J,1)</f>
        <v>79</v>
      </c>
      <c r="X2199" s="50">
        <f>YEAR(B2199)</f>
        <v>2014</v>
      </c>
      <c r="Y2199" s="50">
        <f>MONTH(B2199)</f>
        <v>2</v>
      </c>
      <c r="Z2199" s="56">
        <f>X2199*100+Y2199</f>
        <v>201402</v>
      </c>
      <c r="AA2199" s="56">
        <f>WEEKNUM(B2199,1)</f>
        <v>7</v>
      </c>
      <c r="AB2199" s="58">
        <f>IF(ISBLANK(B2199)," ",MAX(B2199-B2198-1,0))</f>
        <v>0</v>
      </c>
      <c r="AC2199" s="56">
        <f>DAY(B2199)</f>
        <v>11</v>
      </c>
      <c r="AD2199" s="53">
        <f>U2199+V2199</f>
        <v>6.7016349259259256E-2</v>
      </c>
      <c r="AE2199" s="56">
        <f>IF("1-Swim"=D2199,E2199*46.7,IF("2-Bike"=D2199,E2199,IF("3-Run"=D2199,E2199*4.27,0)))</f>
        <v>10</v>
      </c>
    </row>
    <row r="2200" spans="1:31" x14ac:dyDescent="0.25">
      <c r="A2200" s="50">
        <v>2199</v>
      </c>
      <c r="B2200" s="51">
        <v>41682</v>
      </c>
      <c r="C2200" s="75">
        <f>B2200</f>
        <v>41682</v>
      </c>
      <c r="D2200" s="50" t="s">
        <v>1225</v>
      </c>
      <c r="E2200" s="50">
        <v>1.1000000000000001</v>
      </c>
      <c r="F2200" s="50">
        <v>0</v>
      </c>
      <c r="G2200" s="50">
        <v>38</v>
      </c>
      <c r="H2200" s="50">
        <v>34</v>
      </c>
      <c r="I2200" s="53">
        <f>IF(E2200&gt;0,TIME(F2200,G2200,H2200),"")</f>
        <v>2.6782407407407408E-2</v>
      </c>
      <c r="J2200" s="54">
        <f>IF(E2200&gt;0,TIME(F2200,G2200,H2200)/E2200,"")</f>
        <v>2.4347643097643097E-2</v>
      </c>
      <c r="K2200" s="50" t="s">
        <v>781</v>
      </c>
      <c r="L2200" s="50" t="s">
        <v>1304</v>
      </c>
      <c r="M2200" s="55">
        <f>IF(D2200&gt;0,0.0416666666666667/J2200,"")</f>
        <v>1.7113223854796902</v>
      </c>
      <c r="N2200" s="50">
        <v>0</v>
      </c>
      <c r="O2200" s="50" t="s">
        <v>253</v>
      </c>
      <c r="Q2200" s="151">
        <f>IF("1-Swim"=D2200,J2200*2.4,IF("2-Bike"=D2200,J2200*112,IF("3-Run"=D2200,J2200*26.2,0)))</f>
        <v>5.8434343434343429E-2</v>
      </c>
      <c r="R2200" s="151">
        <f>Q2200/2</f>
        <v>2.9217171717171714E-2</v>
      </c>
      <c r="S2200" s="53">
        <f>J2200*26.2</f>
        <v>0.63790824915824917</v>
      </c>
      <c r="T2200" s="53">
        <f>(J2200+0.0013889)*26.2</f>
        <v>0.67429742915824908</v>
      </c>
      <c r="U2200" s="53">
        <f>S2200/2</f>
        <v>0.31895412457912459</v>
      </c>
      <c r="V2200" s="53">
        <f>T2200/2</f>
        <v>0.33714871457912454</v>
      </c>
      <c r="W2200" s="50">
        <f>RANK(J2200,J:J,1)</f>
        <v>3148</v>
      </c>
      <c r="X2200" s="50">
        <f>YEAR(B2200)</f>
        <v>2014</v>
      </c>
      <c r="Y2200" s="50">
        <f>MONTH(B2200)</f>
        <v>2</v>
      </c>
      <c r="Z2200" s="56">
        <f>X2200*100+Y2200</f>
        <v>201402</v>
      </c>
      <c r="AA2200" s="56">
        <f>WEEKNUM(B2200,1)</f>
        <v>7</v>
      </c>
      <c r="AB2200" s="58">
        <f>IF(ISBLANK(B2200)," ",MAX(B2200-B2199-1,0))</f>
        <v>0</v>
      </c>
      <c r="AC2200" s="56">
        <f>DAY(B2200)</f>
        <v>12</v>
      </c>
      <c r="AD2200" s="53">
        <f>U2200+V2200</f>
        <v>0.65610283915824907</v>
      </c>
      <c r="AE2200" s="56">
        <f>IF("1-Swim"=D2200,E2200*46.7,IF("2-Bike"=D2200,E2200,IF("3-Run"=D2200,E2200*4.27,0)))</f>
        <v>51.370000000000005</v>
      </c>
    </row>
    <row r="2201" spans="1:31" x14ac:dyDescent="0.25">
      <c r="A2201" s="50">
        <v>2200</v>
      </c>
      <c r="B2201" s="51">
        <v>41683</v>
      </c>
      <c r="C2201" s="75">
        <f>B2201</f>
        <v>41683</v>
      </c>
      <c r="D2201" s="50" t="s">
        <v>1224</v>
      </c>
      <c r="E2201" s="50">
        <v>7.4</v>
      </c>
      <c r="F2201" s="50">
        <v>0</v>
      </c>
      <c r="G2201" s="50">
        <v>30</v>
      </c>
      <c r="H2201" s="50">
        <v>0</v>
      </c>
      <c r="I2201" s="53">
        <f>IF(E2201&gt;0,TIME(F2201,G2201,H2201),"")</f>
        <v>2.0833333333333332E-2</v>
      </c>
      <c r="J2201" s="54">
        <f>IF(E2201&gt;0,TIME(F2201,G2201,H2201)/E2201,"")</f>
        <v>2.8153153153153152E-3</v>
      </c>
      <c r="K2201" s="50" t="s">
        <v>1076</v>
      </c>
      <c r="L2201" s="50" t="s">
        <v>1081</v>
      </c>
      <c r="M2201" s="55">
        <f>IF(D2201&gt;0,0.0416666666666667/J2201,"")</f>
        <v>14.800000000000011</v>
      </c>
      <c r="N2201" s="50">
        <v>0</v>
      </c>
      <c r="O2201" s="50" t="s">
        <v>253</v>
      </c>
      <c r="Q2201" s="151">
        <f>IF("1-Swim"=D2201,J2201*2.4,IF("2-Bike"=D2201,J2201*112,IF("3-Run"=D2201,J2201*26.2,0)))</f>
        <v>0.31531531531531531</v>
      </c>
      <c r="R2201" s="151">
        <f>Q2201/2</f>
        <v>0.15765765765765766</v>
      </c>
      <c r="S2201" s="53">
        <f>J2201*26.2</f>
        <v>7.3761261261261257E-2</v>
      </c>
      <c r="T2201" s="53">
        <f>(J2201+0.0013889)*26.2</f>
        <v>0.11015044126126126</v>
      </c>
      <c r="U2201" s="53">
        <f>S2201/2</f>
        <v>3.6880630630630629E-2</v>
      </c>
      <c r="V2201" s="53">
        <f>T2201/2</f>
        <v>5.5075220630630632E-2</v>
      </c>
      <c r="W2201" s="50">
        <f>RANK(J2201,J:J,1)</f>
        <v>493</v>
      </c>
      <c r="X2201" s="50">
        <f>YEAR(B2201)</f>
        <v>2014</v>
      </c>
      <c r="Y2201" s="50">
        <f>MONTH(B2201)</f>
        <v>2</v>
      </c>
      <c r="Z2201" s="56">
        <f>X2201*100+Y2201</f>
        <v>201402</v>
      </c>
      <c r="AA2201" s="56">
        <f>WEEKNUM(B2201,1)</f>
        <v>7</v>
      </c>
      <c r="AB2201" s="58">
        <f>IF(ISBLANK(B2201)," ",MAX(B2201-B2200-1,0))</f>
        <v>0</v>
      </c>
      <c r="AC2201" s="56">
        <f>DAY(B2201)</f>
        <v>13</v>
      </c>
      <c r="AD2201" s="53">
        <f>U2201+V2201</f>
        <v>9.1955851261261268E-2</v>
      </c>
      <c r="AE2201" s="56">
        <f>IF("1-Swim"=D2201,E2201*46.7,IF("2-Bike"=D2201,E2201,IF("3-Run"=D2201,E2201*4.27,0)))</f>
        <v>7.4</v>
      </c>
    </row>
    <row r="2202" spans="1:31" x14ac:dyDescent="0.25">
      <c r="A2202" s="50">
        <v>2201</v>
      </c>
      <c r="B2202" s="51">
        <v>41684</v>
      </c>
      <c r="C2202" s="75">
        <f>B2202</f>
        <v>41684</v>
      </c>
      <c r="D2202" s="50" t="s">
        <v>1223</v>
      </c>
      <c r="E2202" s="50">
        <v>1.02</v>
      </c>
      <c r="F2202" s="50">
        <v>0</v>
      </c>
      <c r="G2202" s="50">
        <v>9</v>
      </c>
      <c r="H2202" s="50">
        <v>41</v>
      </c>
      <c r="I2202" s="53">
        <f>IF(E2202&gt;0,TIME(F2202,G2202,H2202),"")</f>
        <v>6.7245370370370367E-3</v>
      </c>
      <c r="J2202" s="54">
        <f>IF(E2202&gt;0,TIME(F2202,G2202,H2202)/E2202,"")</f>
        <v>6.5926833696441532E-3</v>
      </c>
      <c r="K2202" s="50" t="s">
        <v>1143</v>
      </c>
      <c r="L2202" s="50" t="s">
        <v>1048</v>
      </c>
      <c r="M2202" s="55">
        <f>IF(D2202&gt;0,0.0416666666666667/J2202,"")</f>
        <v>6.3201376936316755</v>
      </c>
      <c r="N2202" s="50">
        <v>0</v>
      </c>
      <c r="O2202" s="50" t="s">
        <v>253</v>
      </c>
      <c r="Q2202" s="151">
        <f>IF("1-Swim"=D2202,J2202*2.4,IF("2-Bike"=D2202,J2202*112,IF("3-Run"=D2202,J2202*26.2,0)))</f>
        <v>0.17272830428467681</v>
      </c>
      <c r="R2202" s="151">
        <f>Q2202/2</f>
        <v>8.6364152142338405E-2</v>
      </c>
      <c r="S2202" s="53">
        <f>J2202*26.2</f>
        <v>0.17272830428467681</v>
      </c>
      <c r="T2202" s="53">
        <f>(J2202+0.0013889)*26.2</f>
        <v>0.2091174842846768</v>
      </c>
      <c r="U2202" s="53">
        <f>S2202/2</f>
        <v>8.6364152142338405E-2</v>
      </c>
      <c r="V2202" s="53">
        <f>T2202/2</f>
        <v>0.1045587421423384</v>
      </c>
      <c r="W2202" s="50">
        <f>RANK(J2202,J:J,1)</f>
        <v>1084</v>
      </c>
      <c r="X2202" s="50">
        <f>YEAR(B2202)</f>
        <v>2014</v>
      </c>
      <c r="Y2202" s="50">
        <f>MONTH(B2202)</f>
        <v>2</v>
      </c>
      <c r="Z2202" s="56">
        <f>X2202*100+Y2202</f>
        <v>201402</v>
      </c>
      <c r="AA2202" s="56">
        <f>WEEKNUM(B2202,1)</f>
        <v>7</v>
      </c>
      <c r="AB2202" s="58">
        <f>IF(ISBLANK(B2202)," ",MAX(B2202-B2201-1,0))</f>
        <v>0</v>
      </c>
      <c r="AC2202" s="56">
        <f>DAY(B2202)</f>
        <v>14</v>
      </c>
      <c r="AD2202" s="53">
        <f>U2202+V2202</f>
        <v>0.19092289428467679</v>
      </c>
      <c r="AE2202" s="56">
        <f>IF("1-Swim"=D2202,E2202*46.7,IF("2-Bike"=D2202,E2202,IF("3-Run"=D2202,E2202*4.27,0)))</f>
        <v>4.3553999999999995</v>
      </c>
    </row>
    <row r="2203" spans="1:31" x14ac:dyDescent="0.25">
      <c r="A2203" s="50">
        <v>2202</v>
      </c>
      <c r="B2203" s="51">
        <v>41686</v>
      </c>
      <c r="C2203" s="75">
        <f>B2203</f>
        <v>41686</v>
      </c>
      <c r="D2203" s="50" t="s">
        <v>1223</v>
      </c>
      <c r="E2203" s="50">
        <v>5</v>
      </c>
      <c r="F2203" s="50">
        <v>0</v>
      </c>
      <c r="G2203" s="50">
        <v>48</v>
      </c>
      <c r="H2203" s="50">
        <v>21</v>
      </c>
      <c r="I2203" s="53">
        <f>IF(E2203&gt;0,TIME(F2203,G2203,H2203),"")</f>
        <v>3.3576388888888892E-2</v>
      </c>
      <c r="J2203" s="54">
        <f>IF(E2203&gt;0,TIME(F2203,G2203,H2203)/E2203,"")</f>
        <v>6.7152777777777783E-3</v>
      </c>
      <c r="K2203" s="50" t="s">
        <v>1311</v>
      </c>
      <c r="L2203" s="50" t="s">
        <v>17</v>
      </c>
      <c r="M2203" s="55">
        <f>IF(D2203&gt;0,0.0416666666666667/J2203,"")</f>
        <v>6.2047569803516076</v>
      </c>
      <c r="N2203" s="50">
        <v>0</v>
      </c>
      <c r="O2203" s="50" t="s">
        <v>253</v>
      </c>
      <c r="Q2203" s="151">
        <f>IF("1-Swim"=D2203,J2203*2.4,IF("2-Bike"=D2203,J2203*112,IF("3-Run"=D2203,J2203*26.2,0)))</f>
        <v>0.17594027777777779</v>
      </c>
      <c r="R2203" s="151">
        <f>Q2203/2</f>
        <v>8.7970138888888896E-2</v>
      </c>
      <c r="S2203" s="53">
        <f>J2203*26.2</f>
        <v>0.17594027777777779</v>
      </c>
      <c r="T2203" s="53">
        <f>(J2203+0.0013889)*26.2</f>
        <v>0.21232945777777779</v>
      </c>
      <c r="U2203" s="53">
        <f>S2203/2</f>
        <v>8.7970138888888896E-2</v>
      </c>
      <c r="V2203" s="53">
        <f>T2203/2</f>
        <v>0.10616472888888889</v>
      </c>
      <c r="W2203" s="50">
        <f>RANK(J2203,J:J,1)</f>
        <v>1203</v>
      </c>
      <c r="X2203" s="50">
        <f>YEAR(B2203)</f>
        <v>2014</v>
      </c>
      <c r="Y2203" s="50">
        <f>MONTH(B2203)</f>
        <v>2</v>
      </c>
      <c r="Z2203" s="56">
        <f>X2203*100+Y2203</f>
        <v>201402</v>
      </c>
      <c r="AA2203" s="56">
        <f>WEEKNUM(B2203,1)</f>
        <v>8</v>
      </c>
      <c r="AB2203" s="58">
        <f>IF(ISBLANK(B2203)," ",MAX(B2203-B2202-1,0))</f>
        <v>1</v>
      </c>
      <c r="AC2203" s="56">
        <f>DAY(B2203)</f>
        <v>16</v>
      </c>
      <c r="AD2203" s="53">
        <f>U2203+V2203</f>
        <v>0.19413486777777778</v>
      </c>
      <c r="AE2203" s="56">
        <f>IF("1-Swim"=D2203,E2203*46.7,IF("2-Bike"=D2203,E2203,IF("3-Run"=D2203,E2203*4.27,0)))</f>
        <v>21.349999999999998</v>
      </c>
    </row>
    <row r="2204" spans="1:31" x14ac:dyDescent="0.25">
      <c r="A2204" s="50">
        <v>2203</v>
      </c>
      <c r="B2204" s="51">
        <v>41687</v>
      </c>
      <c r="C2204" s="75">
        <f>B2204</f>
        <v>41687</v>
      </c>
      <c r="D2204" s="50" t="s">
        <v>1223</v>
      </c>
      <c r="E2204" s="50">
        <v>3.17</v>
      </c>
      <c r="F2204" s="50">
        <v>0</v>
      </c>
      <c r="G2204" s="50">
        <v>30</v>
      </c>
      <c r="H2204" s="50">
        <v>24</v>
      </c>
      <c r="I2204" s="53">
        <f>IF(E2204&gt;0,TIME(F2204,G2204,H2204),"")</f>
        <v>2.1111111111111108E-2</v>
      </c>
      <c r="J2204" s="54">
        <f>IF(E2204&gt;0,TIME(F2204,G2204,H2204)/E2204,"")</f>
        <v>6.6596565019277944E-3</v>
      </c>
      <c r="K2204" s="50" t="s">
        <v>1143</v>
      </c>
      <c r="L2204" s="50" t="s">
        <v>1048</v>
      </c>
      <c r="M2204" s="55">
        <f>IF(D2204&gt;0,0.0416666666666667/J2204,"")</f>
        <v>6.2565789473684266</v>
      </c>
      <c r="N2204" s="50">
        <v>147</v>
      </c>
      <c r="O2204" s="50" t="s">
        <v>253</v>
      </c>
      <c r="P2204" s="50" t="s">
        <v>1330</v>
      </c>
      <c r="Q2204" s="151">
        <f>IF("1-Swim"=D2204,J2204*2.4,IF("2-Bike"=D2204,J2204*112,IF("3-Run"=D2204,J2204*26.2,0)))</f>
        <v>0.17448300035050821</v>
      </c>
      <c r="R2204" s="151">
        <f>Q2204/2</f>
        <v>8.7241500175254103E-2</v>
      </c>
      <c r="S2204" s="53">
        <f>J2204*26.2</f>
        <v>0.17448300035050821</v>
      </c>
      <c r="T2204" s="53">
        <f>(J2204+0.0013889)*26.2</f>
        <v>0.21087218035050823</v>
      </c>
      <c r="U2204" s="53">
        <f>S2204/2</f>
        <v>8.7241500175254103E-2</v>
      </c>
      <c r="V2204" s="53">
        <f>T2204/2</f>
        <v>0.10543609017525411</v>
      </c>
      <c r="W2204" s="50">
        <f>RANK(J2204,J:J,1)</f>
        <v>1151</v>
      </c>
      <c r="X2204" s="50">
        <f>YEAR(B2204)</f>
        <v>2014</v>
      </c>
      <c r="Y2204" s="50">
        <f>MONTH(B2204)</f>
        <v>2</v>
      </c>
      <c r="Z2204" s="56">
        <f>X2204*100+Y2204</f>
        <v>201402</v>
      </c>
      <c r="AA2204" s="56">
        <f>WEEKNUM(B2204,1)</f>
        <v>8</v>
      </c>
      <c r="AB2204" s="58">
        <f>IF(ISBLANK(B2204)," ",MAX(B2204-B2203-1,0))</f>
        <v>0</v>
      </c>
      <c r="AC2204" s="56">
        <f>DAY(B2204)</f>
        <v>17</v>
      </c>
      <c r="AD2204" s="53">
        <f>U2204+V2204</f>
        <v>0.19267759035050822</v>
      </c>
      <c r="AE2204" s="56">
        <f>IF("1-Swim"=D2204,E2204*46.7,IF("2-Bike"=D2204,E2204,IF("3-Run"=D2204,E2204*4.27,0)))</f>
        <v>13.535899999999998</v>
      </c>
    </row>
    <row r="2205" spans="1:31" x14ac:dyDescent="0.25">
      <c r="A2205" s="50">
        <v>2204</v>
      </c>
      <c r="B2205" s="51">
        <v>41688</v>
      </c>
      <c r="C2205" s="75">
        <f>B2205</f>
        <v>41688</v>
      </c>
      <c r="D2205" s="50" t="s">
        <v>1224</v>
      </c>
      <c r="E2205" s="50">
        <v>12</v>
      </c>
      <c r="F2205" s="50">
        <v>0</v>
      </c>
      <c r="G2205" s="50">
        <v>32</v>
      </c>
      <c r="H2205" s="50">
        <v>30</v>
      </c>
      <c r="I2205" s="53">
        <f>IF(E2205&gt;0,TIME(F2205,G2205,H2205),"")</f>
        <v>2.2569444444444444E-2</v>
      </c>
      <c r="J2205" s="54">
        <f>IF(E2205&gt;0,TIME(F2205,G2205,H2205)/E2205,"")</f>
        <v>1.8807870370370369E-3</v>
      </c>
      <c r="K2205" s="50" t="s">
        <v>921</v>
      </c>
      <c r="L2205" s="50" t="s">
        <v>1132</v>
      </c>
      <c r="M2205" s="55">
        <f>IF(D2205&gt;0,0.0416666666666667/J2205,"")</f>
        <v>22.153846153846171</v>
      </c>
      <c r="N2205" s="50">
        <v>0</v>
      </c>
      <c r="O2205" s="50" t="s">
        <v>253</v>
      </c>
      <c r="Q2205" s="151">
        <f>IF("1-Swim"=D2205,J2205*2.4,IF("2-Bike"=D2205,J2205*112,IF("3-Run"=D2205,J2205*26.2,0)))</f>
        <v>0.21064814814814814</v>
      </c>
      <c r="R2205" s="151">
        <f>Q2205/2</f>
        <v>0.10532407407407407</v>
      </c>
      <c r="S2205" s="53">
        <f>J2205*26.2</f>
        <v>4.9276620370370366E-2</v>
      </c>
      <c r="T2205" s="53">
        <f>(J2205+0.0013889)*26.2</f>
        <v>8.566580037037036E-2</v>
      </c>
      <c r="U2205" s="53">
        <f>S2205/2</f>
        <v>2.4638310185185183E-2</v>
      </c>
      <c r="V2205" s="53">
        <f>T2205/2</f>
        <v>4.283290018518518E-2</v>
      </c>
      <c r="W2205" s="50">
        <f>RANK(J2205,J:J,1)</f>
        <v>90</v>
      </c>
      <c r="X2205" s="50">
        <f>YEAR(B2205)</f>
        <v>2014</v>
      </c>
      <c r="Y2205" s="50">
        <f>MONTH(B2205)</f>
        <v>2</v>
      </c>
      <c r="Z2205" s="56">
        <f>X2205*100+Y2205</f>
        <v>201402</v>
      </c>
      <c r="AA2205" s="56">
        <f>WEEKNUM(B2205,1)</f>
        <v>8</v>
      </c>
      <c r="AB2205" s="58">
        <f>IF(ISBLANK(B2205)," ",MAX(B2205-B2204-1,0))</f>
        <v>0</v>
      </c>
      <c r="AC2205" s="56">
        <f>DAY(B2205)</f>
        <v>18</v>
      </c>
      <c r="AD2205" s="53">
        <f>U2205+V2205</f>
        <v>6.7471210370370363E-2</v>
      </c>
      <c r="AE2205" s="56">
        <f>IF("1-Swim"=D2205,E2205*46.7,IF("2-Bike"=D2205,E2205,IF("3-Run"=D2205,E2205*4.27,0)))</f>
        <v>12</v>
      </c>
    </row>
    <row r="2206" spans="1:31" x14ac:dyDescent="0.25">
      <c r="A2206" s="50">
        <v>2205</v>
      </c>
      <c r="B2206" s="51">
        <v>41690</v>
      </c>
      <c r="C2206" s="75">
        <f>B2206</f>
        <v>41690</v>
      </c>
      <c r="D2206" s="50" t="s">
        <v>1224</v>
      </c>
      <c r="E2206" s="50">
        <v>11.7</v>
      </c>
      <c r="F2206" s="50">
        <v>0</v>
      </c>
      <c r="G2206" s="50">
        <v>31</v>
      </c>
      <c r="H2206" s="50">
        <v>30</v>
      </c>
      <c r="I2206" s="53">
        <f>IF(E2206&gt;0,TIME(F2206,G2206,H2206),"")</f>
        <v>2.1875000000000002E-2</v>
      </c>
      <c r="J2206" s="54">
        <f>IF(E2206&gt;0,TIME(F2206,G2206,H2206)/E2206,"")</f>
        <v>1.86965811965812E-3</v>
      </c>
      <c r="K2206" s="50" t="s">
        <v>921</v>
      </c>
      <c r="L2206" s="50" t="s">
        <v>1048</v>
      </c>
      <c r="M2206" s="55">
        <f>IF(D2206&gt;0,0.0416666666666667/J2206,"")</f>
        <v>22.285714285714299</v>
      </c>
      <c r="N2206" s="50">
        <v>0</v>
      </c>
      <c r="O2206" s="50" t="s">
        <v>253</v>
      </c>
      <c r="Q2206" s="151">
        <f>IF("1-Swim"=D2206,J2206*2.4,IF("2-Bike"=D2206,J2206*112,IF("3-Run"=D2206,J2206*26.2,0)))</f>
        <v>0.20940170940170943</v>
      </c>
      <c r="R2206" s="151">
        <f>Q2206/2</f>
        <v>0.10470085470085472</v>
      </c>
      <c r="S2206" s="53">
        <f>J2206*26.2</f>
        <v>4.8985042735042741E-2</v>
      </c>
      <c r="T2206" s="53">
        <f>(J2206+0.0013889)*26.2</f>
        <v>8.5374222735042748E-2</v>
      </c>
      <c r="U2206" s="53">
        <f>S2206/2</f>
        <v>2.4492521367521371E-2</v>
      </c>
      <c r="V2206" s="53">
        <f>T2206/2</f>
        <v>4.2687111367521374E-2</v>
      </c>
      <c r="W2206" s="50">
        <f>RANK(J2206,J:J,1)</f>
        <v>86</v>
      </c>
      <c r="X2206" s="50">
        <f>YEAR(B2206)</f>
        <v>2014</v>
      </c>
      <c r="Y2206" s="50">
        <f>MONTH(B2206)</f>
        <v>2</v>
      </c>
      <c r="Z2206" s="56">
        <f>X2206*100+Y2206</f>
        <v>201402</v>
      </c>
      <c r="AA2206" s="56">
        <f>WEEKNUM(B2206,1)</f>
        <v>8</v>
      </c>
      <c r="AB2206" s="58">
        <f>IF(ISBLANK(B2206)," ",MAX(B2206-B2205-1,0))</f>
        <v>1</v>
      </c>
      <c r="AC2206" s="56">
        <f>DAY(B2206)</f>
        <v>20</v>
      </c>
      <c r="AD2206" s="53">
        <f>U2206+V2206</f>
        <v>6.7179632735042738E-2</v>
      </c>
      <c r="AE2206" s="56">
        <f>IF("1-Swim"=D2206,E2206*46.7,IF("2-Bike"=D2206,E2206,IF("3-Run"=D2206,E2206*4.27,0)))</f>
        <v>11.7</v>
      </c>
    </row>
    <row r="2207" spans="1:31" x14ac:dyDescent="0.25">
      <c r="A2207" s="50">
        <v>2206</v>
      </c>
      <c r="B2207" s="51">
        <v>41690</v>
      </c>
      <c r="C2207" s="75">
        <f>B2207</f>
        <v>41690</v>
      </c>
      <c r="D2207" s="50" t="s">
        <v>1223</v>
      </c>
      <c r="E2207" s="50">
        <v>1</v>
      </c>
      <c r="F2207" s="50">
        <v>0</v>
      </c>
      <c r="G2207" s="50">
        <v>9</v>
      </c>
      <c r="H2207" s="50">
        <v>16</v>
      </c>
      <c r="I2207" s="53">
        <f>IF(E2207&gt;0,TIME(F2207,G2207,H2207),"")</f>
        <v>6.4351851851851861E-3</v>
      </c>
      <c r="J2207" s="54">
        <f>IF(E2207&gt;0,TIME(F2207,G2207,H2207)/E2207,"")</f>
        <v>6.4351851851851861E-3</v>
      </c>
      <c r="K2207" s="50" t="s">
        <v>1143</v>
      </c>
      <c r="L2207" s="50" t="s">
        <v>1048</v>
      </c>
      <c r="M2207" s="55">
        <f>IF(D2207&gt;0,0.0416666666666667/J2207,"")</f>
        <v>6.4748201438848962</v>
      </c>
      <c r="N2207" s="50">
        <v>0</v>
      </c>
      <c r="O2207" s="50" t="s">
        <v>253</v>
      </c>
      <c r="Q2207" s="151">
        <f>IF("1-Swim"=D2207,J2207*2.4,IF("2-Bike"=D2207,J2207*112,IF("3-Run"=D2207,J2207*26.2,0)))</f>
        <v>0.16860185185185186</v>
      </c>
      <c r="R2207" s="151">
        <f>Q2207/2</f>
        <v>8.4300925925925932E-2</v>
      </c>
      <c r="S2207" s="53">
        <f>J2207*26.2</f>
        <v>0.16860185185185186</v>
      </c>
      <c r="T2207" s="53">
        <f>(J2207+0.0013889)*26.2</f>
        <v>0.20499103185185188</v>
      </c>
      <c r="U2207" s="53">
        <f>S2207/2</f>
        <v>8.4300925925925932E-2</v>
      </c>
      <c r="V2207" s="53">
        <f>T2207/2</f>
        <v>0.10249551592592594</v>
      </c>
      <c r="W2207" s="50">
        <f>RANK(J2207,J:J,1)</f>
        <v>960</v>
      </c>
      <c r="X2207" s="50">
        <f>YEAR(B2207)</f>
        <v>2014</v>
      </c>
      <c r="Y2207" s="50">
        <f>MONTH(B2207)</f>
        <v>2</v>
      </c>
      <c r="Z2207" s="56">
        <f>X2207*100+Y2207</f>
        <v>201402</v>
      </c>
      <c r="AA2207" s="56">
        <f>WEEKNUM(B2207,1)</f>
        <v>8</v>
      </c>
      <c r="AB2207" s="58">
        <f>IF(ISBLANK(B2207)," ",MAX(B2207-B2206-1,0))</f>
        <v>0</v>
      </c>
      <c r="AC2207" s="56">
        <f>DAY(B2207)</f>
        <v>20</v>
      </c>
      <c r="AD2207" s="53">
        <f>U2207+V2207</f>
        <v>0.18679644185185187</v>
      </c>
      <c r="AE2207" s="56">
        <f>IF("1-Swim"=D2207,E2207*46.7,IF("2-Bike"=D2207,E2207,IF("3-Run"=D2207,E2207*4.27,0)))</f>
        <v>4.2699999999999996</v>
      </c>
    </row>
    <row r="2208" spans="1:31" x14ac:dyDescent="0.25">
      <c r="A2208" s="50">
        <v>2207</v>
      </c>
      <c r="B2208" s="51">
        <v>41690</v>
      </c>
      <c r="C2208" s="75">
        <f>B2208</f>
        <v>41690</v>
      </c>
      <c r="D2208" s="50" t="s">
        <v>1225</v>
      </c>
      <c r="E2208" s="50">
        <v>1</v>
      </c>
      <c r="F2208" s="50">
        <v>0</v>
      </c>
      <c r="G2208" s="50">
        <v>35</v>
      </c>
      <c r="H2208" s="50">
        <v>0</v>
      </c>
      <c r="I2208" s="53">
        <f>IF(E2208&gt;0,TIME(F2208,G2208,H2208),"")</f>
        <v>2.4305555555555556E-2</v>
      </c>
      <c r="J2208" s="54">
        <f>IF(E2208&gt;0,TIME(F2208,G2208,H2208)/E2208,"")</f>
        <v>2.4305555555555556E-2</v>
      </c>
      <c r="K2208" s="50" t="s">
        <v>781</v>
      </c>
      <c r="L2208" s="50" t="s">
        <v>1304</v>
      </c>
      <c r="M2208" s="55">
        <f>IF(D2208&gt;0,0.0416666666666667/J2208,"")</f>
        <v>1.7142857142857155</v>
      </c>
      <c r="N2208" s="50">
        <v>0</v>
      </c>
      <c r="O2208" s="50" t="s">
        <v>253</v>
      </c>
      <c r="Q2208" s="151">
        <f>IF("1-Swim"=D2208,J2208*2.4,IF("2-Bike"=D2208,J2208*112,IF("3-Run"=D2208,J2208*26.2,0)))</f>
        <v>5.8333333333333334E-2</v>
      </c>
      <c r="R2208" s="151">
        <f>Q2208/2</f>
        <v>2.9166666666666667E-2</v>
      </c>
      <c r="S2208" s="53">
        <f>J2208*26.2</f>
        <v>0.63680555555555551</v>
      </c>
      <c r="T2208" s="53">
        <f>(J2208+0.0013889)*26.2</f>
        <v>0.67319473555555553</v>
      </c>
      <c r="U2208" s="53">
        <f>S2208/2</f>
        <v>0.31840277777777776</v>
      </c>
      <c r="V2208" s="53">
        <f>T2208/2</f>
        <v>0.33659736777777777</v>
      </c>
      <c r="W2208" s="50">
        <f>RANK(J2208,J:J,1)</f>
        <v>3141</v>
      </c>
      <c r="X2208" s="50">
        <f>YEAR(B2208)</f>
        <v>2014</v>
      </c>
      <c r="Y2208" s="50">
        <f>MONTH(B2208)</f>
        <v>2</v>
      </c>
      <c r="Z2208" s="56">
        <f>X2208*100+Y2208</f>
        <v>201402</v>
      </c>
      <c r="AA2208" s="56">
        <f>WEEKNUM(B2208,1)</f>
        <v>8</v>
      </c>
      <c r="AB2208" s="58">
        <f>IF(ISBLANK(B2208)," ",MAX(B2208-B2207-1,0))</f>
        <v>0</v>
      </c>
      <c r="AC2208" s="56">
        <f>DAY(B2208)</f>
        <v>20</v>
      </c>
      <c r="AD2208" s="53">
        <f>U2208+V2208</f>
        <v>0.65500014555555552</v>
      </c>
      <c r="AE2208" s="56">
        <f>IF("1-Swim"=D2208,E2208*46.7,IF("2-Bike"=D2208,E2208,IF("3-Run"=D2208,E2208*4.27,0)))</f>
        <v>46.7</v>
      </c>
    </row>
    <row r="2209" spans="1:31" x14ac:dyDescent="0.25">
      <c r="A2209" s="50">
        <v>2208</v>
      </c>
      <c r="B2209" s="51">
        <v>41691</v>
      </c>
      <c r="C2209" s="75">
        <f>B2209</f>
        <v>41691</v>
      </c>
      <c r="D2209" s="50" t="s">
        <v>1223</v>
      </c>
      <c r="E2209" s="50">
        <v>3.25</v>
      </c>
      <c r="F2209" s="50">
        <v>0</v>
      </c>
      <c r="G2209" s="50">
        <v>30</v>
      </c>
      <c r="H2209" s="50">
        <v>7</v>
      </c>
      <c r="I2209" s="53">
        <f>IF(E2209&gt;0,TIME(F2209,G2209,H2209),"")</f>
        <v>2.0914351851851851E-2</v>
      </c>
      <c r="J2209" s="54">
        <f>IF(E2209&gt;0,TIME(F2209,G2209,H2209)/E2209,"")</f>
        <v>6.4351851851851844E-3</v>
      </c>
      <c r="K2209" s="50" t="s">
        <v>1143</v>
      </c>
      <c r="L2209" s="50" t="s">
        <v>1048</v>
      </c>
      <c r="M2209" s="55">
        <f>IF(D2209&gt;0,0.0416666666666667/J2209,"")</f>
        <v>6.474820143884898</v>
      </c>
      <c r="N2209" s="50">
        <v>147</v>
      </c>
      <c r="O2209" s="50" t="s">
        <v>253</v>
      </c>
      <c r="Q2209" s="151">
        <f>IF("1-Swim"=D2209,J2209*2.4,IF("2-Bike"=D2209,J2209*112,IF("3-Run"=D2209,J2209*26.2,0)))</f>
        <v>0.16860185185185184</v>
      </c>
      <c r="R2209" s="151">
        <f>Q2209/2</f>
        <v>8.4300925925925918E-2</v>
      </c>
      <c r="S2209" s="53">
        <f>J2209*26.2</f>
        <v>0.16860185185185184</v>
      </c>
      <c r="T2209" s="53">
        <f>(J2209+0.0013889)*26.2</f>
        <v>0.20499103185185183</v>
      </c>
      <c r="U2209" s="53">
        <f>S2209/2</f>
        <v>8.4300925925925918E-2</v>
      </c>
      <c r="V2209" s="53">
        <f>T2209/2</f>
        <v>0.10249551592592591</v>
      </c>
      <c r="W2209" s="50">
        <f>RANK(J2209,J:J,1)</f>
        <v>958</v>
      </c>
      <c r="X2209" s="50">
        <f>YEAR(B2209)</f>
        <v>2014</v>
      </c>
      <c r="Y2209" s="50">
        <f>MONTH(B2209)</f>
        <v>2</v>
      </c>
      <c r="Z2209" s="56">
        <f>X2209*100+Y2209</f>
        <v>201402</v>
      </c>
      <c r="AA2209" s="56">
        <f>WEEKNUM(B2209,1)</f>
        <v>8</v>
      </c>
      <c r="AB2209" s="58">
        <f>IF(ISBLANK(B2209)," ",MAX(B2209-B2208-1,0))</f>
        <v>0</v>
      </c>
      <c r="AC2209" s="56">
        <f>DAY(B2209)</f>
        <v>21</v>
      </c>
      <c r="AD2209" s="53">
        <f>U2209+V2209</f>
        <v>0.18679644185185185</v>
      </c>
      <c r="AE2209" s="56">
        <f>IF("1-Swim"=D2209,E2209*46.7,IF("2-Bike"=D2209,E2209,IF("3-Run"=D2209,E2209*4.27,0)))</f>
        <v>13.877499999999998</v>
      </c>
    </row>
    <row r="2210" spans="1:31" x14ac:dyDescent="0.25">
      <c r="A2210" s="50">
        <v>2209</v>
      </c>
      <c r="B2210" s="51">
        <v>41692</v>
      </c>
      <c r="C2210" s="75">
        <f>B2210</f>
        <v>41692</v>
      </c>
      <c r="D2210" s="50" t="s">
        <v>1223</v>
      </c>
      <c r="E2210" s="50">
        <v>9</v>
      </c>
      <c r="F2210" s="50">
        <v>1</v>
      </c>
      <c r="G2210" s="50">
        <v>42</v>
      </c>
      <c r="H2210" s="50">
        <v>18</v>
      </c>
      <c r="I2210" s="53">
        <f>IF(E2210&gt;0,TIME(F2210,G2210,H2210),"")</f>
        <v>7.104166666666667E-2</v>
      </c>
      <c r="J2210" s="54">
        <f>IF(E2210&gt;0,TIME(F2210,G2210,H2210)/E2210,"")</f>
        <v>7.8935185185185185E-3</v>
      </c>
      <c r="K2210" s="50" t="s">
        <v>1311</v>
      </c>
      <c r="L2210" s="50" t="s">
        <v>1331</v>
      </c>
      <c r="M2210" s="55">
        <f>IF(D2210&gt;0,0.0416666666666667/J2210,"")</f>
        <v>5.2785923753665731</v>
      </c>
      <c r="N2210" s="50">
        <v>153</v>
      </c>
      <c r="O2210" s="50" t="s">
        <v>377</v>
      </c>
      <c r="P2210" s="50" t="s">
        <v>1332</v>
      </c>
      <c r="Q2210" s="151">
        <f>IF("1-Swim"=D2210,J2210*2.4,IF("2-Bike"=D2210,J2210*112,IF("3-Run"=D2210,J2210*26.2,0)))</f>
        <v>0.20681018518518518</v>
      </c>
      <c r="R2210" s="151">
        <f>Q2210/2</f>
        <v>0.10340509259259259</v>
      </c>
      <c r="S2210" s="53">
        <f>J2210*26.2</f>
        <v>0.20681018518518518</v>
      </c>
      <c r="T2210" s="53">
        <f>(J2210+0.0013889)*26.2</f>
        <v>0.24319936518518517</v>
      </c>
      <c r="U2210" s="53">
        <f>S2210/2</f>
        <v>0.10340509259259259</v>
      </c>
      <c r="V2210" s="53">
        <f>T2210/2</f>
        <v>0.12159968259259259</v>
      </c>
      <c r="W2210" s="50">
        <f>RANK(J2210,J:J,1)</f>
        <v>2377</v>
      </c>
      <c r="X2210" s="50">
        <f>YEAR(B2210)</f>
        <v>2014</v>
      </c>
      <c r="Y2210" s="50">
        <f>MONTH(B2210)</f>
        <v>2</v>
      </c>
      <c r="Z2210" s="56">
        <f>X2210*100+Y2210</f>
        <v>201402</v>
      </c>
      <c r="AA2210" s="56">
        <f>WEEKNUM(B2210,1)</f>
        <v>8</v>
      </c>
      <c r="AB2210" s="58">
        <f>IF(ISBLANK(B2210)," ",MAX(B2210-B2209-1,0))</f>
        <v>0</v>
      </c>
      <c r="AC2210" s="56">
        <f>DAY(B2210)</f>
        <v>22</v>
      </c>
      <c r="AD2210" s="53">
        <f>U2210+V2210</f>
        <v>0.22500477518518519</v>
      </c>
      <c r="AE2210" s="56">
        <f>IF("1-Swim"=D2210,E2210*46.7,IF("2-Bike"=D2210,E2210,IF("3-Run"=D2210,E2210*4.27,0)))</f>
        <v>38.429999999999993</v>
      </c>
    </row>
    <row r="2211" spans="1:31" x14ac:dyDescent="0.25">
      <c r="A2211" s="50">
        <v>2210</v>
      </c>
      <c r="B2211" s="51">
        <v>41694</v>
      </c>
      <c r="C2211" s="75">
        <f>B2211</f>
        <v>41694</v>
      </c>
      <c r="D2211" s="50" t="s">
        <v>1223</v>
      </c>
      <c r="E2211" s="50">
        <v>3.1</v>
      </c>
      <c r="F2211" s="50">
        <v>0</v>
      </c>
      <c r="G2211" s="50">
        <v>28</v>
      </c>
      <c r="H2211" s="50">
        <v>53</v>
      </c>
      <c r="I2211" s="53">
        <f>IF(E2211&gt;0,TIME(F2211,G2211,H2211),"")</f>
        <v>2.0057870370370368E-2</v>
      </c>
      <c r="J2211" s="54">
        <f>IF(E2211&gt;0,TIME(F2211,G2211,H2211)/E2211,"")</f>
        <v>6.4702807646356024E-3</v>
      </c>
      <c r="K2211" s="50" t="s">
        <v>1143</v>
      </c>
      <c r="L2211" s="50" t="s">
        <v>1048</v>
      </c>
      <c r="M2211" s="55">
        <f>IF(D2211&gt;0,0.0416666666666667/J2211,"")</f>
        <v>6.4396999422966017</v>
      </c>
      <c r="N2211" s="50">
        <v>145</v>
      </c>
      <c r="O2211" s="50" t="s">
        <v>253</v>
      </c>
      <c r="Q2211" s="151">
        <f>IF("1-Swim"=D2211,J2211*2.4,IF("2-Bike"=D2211,J2211*112,IF("3-Run"=D2211,J2211*26.2,0)))</f>
        <v>0.16952135603345278</v>
      </c>
      <c r="R2211" s="151">
        <f>Q2211/2</f>
        <v>8.476067801672639E-2</v>
      </c>
      <c r="S2211" s="53">
        <f>J2211*26.2</f>
        <v>0.16952135603345278</v>
      </c>
      <c r="T2211" s="53">
        <f>(J2211+0.0013889)*26.2</f>
        <v>0.20591053603345275</v>
      </c>
      <c r="U2211" s="53">
        <f>S2211/2</f>
        <v>8.476067801672639E-2</v>
      </c>
      <c r="V2211" s="53">
        <f>T2211/2</f>
        <v>0.10295526801672637</v>
      </c>
      <c r="W2211" s="50">
        <f>RANK(J2211,J:J,1)</f>
        <v>995</v>
      </c>
      <c r="X2211" s="50">
        <f>YEAR(B2211)</f>
        <v>2014</v>
      </c>
      <c r="Y2211" s="50">
        <f>MONTH(B2211)</f>
        <v>2</v>
      </c>
      <c r="Z2211" s="56">
        <f>X2211*100+Y2211</f>
        <v>201402</v>
      </c>
      <c r="AA2211" s="56">
        <f>WEEKNUM(B2211,1)</f>
        <v>9</v>
      </c>
      <c r="AB2211" s="58">
        <f>IF(ISBLANK(B2211)," ",MAX(B2211-B2210-1,0))</f>
        <v>1</v>
      </c>
      <c r="AC2211" s="56">
        <f>DAY(B2211)</f>
        <v>24</v>
      </c>
      <c r="AD2211" s="53">
        <f>U2211+V2211</f>
        <v>0.18771594603345276</v>
      </c>
      <c r="AE2211" s="56">
        <f>IF("1-Swim"=D2211,E2211*46.7,IF("2-Bike"=D2211,E2211,IF("3-Run"=D2211,E2211*4.27,0)))</f>
        <v>13.236999999999998</v>
      </c>
    </row>
    <row r="2212" spans="1:31" x14ac:dyDescent="0.25">
      <c r="A2212" s="50">
        <v>2211</v>
      </c>
      <c r="B2212" s="51">
        <v>41694</v>
      </c>
      <c r="C2212" s="75">
        <f>B2212</f>
        <v>41694</v>
      </c>
      <c r="D2212" s="50" t="s">
        <v>1225</v>
      </c>
      <c r="E2212" s="50">
        <v>1</v>
      </c>
      <c r="F2212" s="50">
        <v>0</v>
      </c>
      <c r="G2212" s="50">
        <v>45</v>
      </c>
      <c r="H2212" s="50">
        <v>0</v>
      </c>
      <c r="I2212" s="53">
        <f>IF(E2212&gt;0,TIME(F2212,G2212,H2212),"")</f>
        <v>3.125E-2</v>
      </c>
      <c r="J2212" s="54">
        <f>IF(E2212&gt;0,TIME(F2212,G2212,H2212)/E2212,"")</f>
        <v>3.125E-2</v>
      </c>
      <c r="K2212" s="50" t="s">
        <v>781</v>
      </c>
      <c r="L2212" s="50" t="s">
        <v>1304</v>
      </c>
      <c r="M2212" s="55">
        <f>IF(D2212&gt;0,0.0416666666666667/J2212,"")</f>
        <v>1.3333333333333344</v>
      </c>
      <c r="N2212" s="50">
        <v>0</v>
      </c>
      <c r="O2212" s="50" t="s">
        <v>253</v>
      </c>
      <c r="Q2212" s="151">
        <f>IF("1-Swim"=D2212,J2212*2.4,IF("2-Bike"=D2212,J2212*112,IF("3-Run"=D2212,J2212*26.2,0)))</f>
        <v>7.4999999999999997E-2</v>
      </c>
      <c r="R2212" s="151">
        <f>Q2212/2</f>
        <v>3.7499999999999999E-2</v>
      </c>
      <c r="S2212" s="53">
        <f>J2212*26.2</f>
        <v>0.81874999999999998</v>
      </c>
      <c r="T2212" s="53">
        <f>(J2212+0.0013889)*26.2</f>
        <v>0.85513917999999989</v>
      </c>
      <c r="U2212" s="53">
        <f>S2212/2</f>
        <v>0.40937499999999999</v>
      </c>
      <c r="V2212" s="53">
        <f>T2212/2</f>
        <v>0.42756958999999994</v>
      </c>
      <c r="W2212" s="50">
        <f>RANK(J2212,J:J,1)</f>
        <v>3366</v>
      </c>
      <c r="X2212" s="50">
        <f>YEAR(B2212)</f>
        <v>2014</v>
      </c>
      <c r="Y2212" s="50">
        <f>MONTH(B2212)</f>
        <v>2</v>
      </c>
      <c r="Z2212" s="56">
        <f>X2212*100+Y2212</f>
        <v>201402</v>
      </c>
      <c r="AA2212" s="56">
        <f>WEEKNUM(B2212,1)</f>
        <v>9</v>
      </c>
      <c r="AB2212" s="58">
        <f>IF(ISBLANK(B2212)," ",MAX(B2212-B2211-1,0))</f>
        <v>0</v>
      </c>
      <c r="AC2212" s="56">
        <f>DAY(B2212)</f>
        <v>24</v>
      </c>
      <c r="AD2212" s="53">
        <f>U2212+V2212</f>
        <v>0.83694458999999988</v>
      </c>
      <c r="AE2212" s="56">
        <f>IF("1-Swim"=D2212,E2212*46.7,IF("2-Bike"=D2212,E2212,IF("3-Run"=D2212,E2212*4.27,0)))</f>
        <v>46.7</v>
      </c>
    </row>
    <row r="2213" spans="1:31" x14ac:dyDescent="0.25">
      <c r="A2213" s="50">
        <v>2212</v>
      </c>
      <c r="B2213" s="51">
        <v>41695</v>
      </c>
      <c r="C2213" s="75">
        <f>B2213</f>
        <v>41695</v>
      </c>
      <c r="D2213" s="50" t="s">
        <v>1224</v>
      </c>
      <c r="E2213" s="50">
        <v>11.5</v>
      </c>
      <c r="F2213" s="50">
        <v>0</v>
      </c>
      <c r="G2213" s="50">
        <v>35</v>
      </c>
      <c r="H2213" s="50">
        <v>0</v>
      </c>
      <c r="I2213" s="53">
        <f>IF(E2213&gt;0,TIME(F2213,G2213,H2213),"")</f>
        <v>2.4305555555555556E-2</v>
      </c>
      <c r="J2213" s="54">
        <f>IF(E2213&gt;0,TIME(F2213,G2213,H2213)/E2213,"")</f>
        <v>2.113526570048309E-3</v>
      </c>
      <c r="K2213" s="50" t="s">
        <v>921</v>
      </c>
      <c r="L2213" s="50" t="s">
        <v>1132</v>
      </c>
      <c r="M2213" s="55">
        <f>IF(D2213&gt;0,0.0416666666666667/J2213,"")</f>
        <v>19.71428571428573</v>
      </c>
      <c r="N2213" s="50">
        <v>0</v>
      </c>
      <c r="O2213" s="50" t="s">
        <v>253</v>
      </c>
      <c r="Q2213" s="151">
        <f>IF("1-Swim"=D2213,J2213*2.4,IF("2-Bike"=D2213,J2213*112,IF("3-Run"=D2213,J2213*26.2,0)))</f>
        <v>0.23671497584541062</v>
      </c>
      <c r="R2213" s="151">
        <f>Q2213/2</f>
        <v>0.11835748792270531</v>
      </c>
      <c r="S2213" s="53">
        <f>J2213*26.2</f>
        <v>5.5374396135265694E-2</v>
      </c>
      <c r="T2213" s="53">
        <f>(J2213+0.0013889)*26.2</f>
        <v>9.1763576135265701E-2</v>
      </c>
      <c r="U2213" s="53">
        <f>S2213/2</f>
        <v>2.7687198067632847E-2</v>
      </c>
      <c r="V2213" s="53">
        <f>T2213/2</f>
        <v>4.588178806763285E-2</v>
      </c>
      <c r="W2213" s="50">
        <f>RANK(J2213,J:J,1)</f>
        <v>201</v>
      </c>
      <c r="X2213" s="50">
        <f>YEAR(B2213)</f>
        <v>2014</v>
      </c>
      <c r="Y2213" s="50">
        <f>MONTH(B2213)</f>
        <v>2</v>
      </c>
      <c r="Z2213" s="56">
        <f>X2213*100+Y2213</f>
        <v>201402</v>
      </c>
      <c r="AA2213" s="56">
        <f>WEEKNUM(B2213,1)</f>
        <v>9</v>
      </c>
      <c r="AB2213" s="58">
        <f>IF(ISBLANK(B2213)," ",MAX(B2213-B2212-1,0))</f>
        <v>0</v>
      </c>
      <c r="AC2213" s="56">
        <f>DAY(B2213)</f>
        <v>25</v>
      </c>
      <c r="AD2213" s="53">
        <f>U2213+V2213</f>
        <v>7.356898613526569E-2</v>
      </c>
      <c r="AE2213" s="56">
        <f>IF("1-Swim"=D2213,E2213*46.7,IF("2-Bike"=D2213,E2213,IF("3-Run"=D2213,E2213*4.27,0)))</f>
        <v>11.5</v>
      </c>
    </row>
    <row r="2214" spans="1:31" x14ac:dyDescent="0.25">
      <c r="A2214" s="50">
        <v>2213</v>
      </c>
      <c r="B2214" s="51">
        <v>41696</v>
      </c>
      <c r="C2214" s="75">
        <f>B2214</f>
        <v>41696</v>
      </c>
      <c r="D2214" s="50" t="s">
        <v>1225</v>
      </c>
      <c r="E2214" s="50">
        <v>1</v>
      </c>
      <c r="F2214" s="50">
        <v>0</v>
      </c>
      <c r="G2214" s="50">
        <v>33</v>
      </c>
      <c r="H2214" s="50">
        <v>13</v>
      </c>
      <c r="I2214" s="53">
        <f>IF(E2214&gt;0,TIME(F2214,G2214,H2214),"")</f>
        <v>2.3067129629629632E-2</v>
      </c>
      <c r="J2214" s="54">
        <f>IF(E2214&gt;0,TIME(F2214,G2214,H2214)/E2214,"")</f>
        <v>2.3067129629629632E-2</v>
      </c>
      <c r="K2214" s="50" t="s">
        <v>781</v>
      </c>
      <c r="L2214" s="50" t="s">
        <v>1304</v>
      </c>
      <c r="M2214" s="55">
        <f>IF(D2214&gt;0,0.0416666666666667/J2214,"")</f>
        <v>1.8063221274460624</v>
      </c>
      <c r="N2214" s="50">
        <v>0</v>
      </c>
      <c r="O2214" s="50" t="s">
        <v>253</v>
      </c>
      <c r="Q2214" s="151">
        <f>IF("1-Swim"=D2214,J2214*2.4,IF("2-Bike"=D2214,J2214*112,IF("3-Run"=D2214,J2214*26.2,0)))</f>
        <v>5.5361111111111118E-2</v>
      </c>
      <c r="R2214" s="151">
        <f>Q2214/2</f>
        <v>2.7680555555555559E-2</v>
      </c>
      <c r="S2214" s="53">
        <f>J2214*26.2</f>
        <v>0.6043587962962963</v>
      </c>
      <c r="T2214" s="53">
        <f>(J2214+0.0013889)*26.2</f>
        <v>0.64074797629629632</v>
      </c>
      <c r="U2214" s="53">
        <f>S2214/2</f>
        <v>0.30217939814814815</v>
      </c>
      <c r="V2214" s="53">
        <f>T2214/2</f>
        <v>0.32037398814814816</v>
      </c>
      <c r="W2214" s="50">
        <f>RANK(J2214,J:J,1)</f>
        <v>3084</v>
      </c>
      <c r="X2214" s="50">
        <f>YEAR(B2214)</f>
        <v>2014</v>
      </c>
      <c r="Y2214" s="50">
        <f>MONTH(B2214)</f>
        <v>2</v>
      </c>
      <c r="Z2214" s="56">
        <f>X2214*100+Y2214</f>
        <v>201402</v>
      </c>
      <c r="AA2214" s="56">
        <f>WEEKNUM(B2214,1)</f>
        <v>9</v>
      </c>
      <c r="AB2214" s="58">
        <f>IF(ISBLANK(B2214)," ",MAX(B2214-B2213-1,0))</f>
        <v>0</v>
      </c>
      <c r="AC2214" s="56">
        <f>DAY(B2214)</f>
        <v>26</v>
      </c>
      <c r="AD2214" s="53">
        <f>U2214+V2214</f>
        <v>0.62255338629629631</v>
      </c>
      <c r="AE2214" s="56">
        <f>IF("1-Swim"=D2214,E2214*46.7,IF("2-Bike"=D2214,E2214,IF("3-Run"=D2214,E2214*4.27,0)))</f>
        <v>46.7</v>
      </c>
    </row>
    <row r="2215" spans="1:31" x14ac:dyDescent="0.25">
      <c r="A2215" s="50">
        <v>2214</v>
      </c>
      <c r="B2215" s="51">
        <v>41697</v>
      </c>
      <c r="C2215" s="75">
        <f>B2215</f>
        <v>41697</v>
      </c>
      <c r="D2215" s="50" t="s">
        <v>1224</v>
      </c>
      <c r="E2215" s="50">
        <v>11</v>
      </c>
      <c r="F2215" s="50">
        <v>0</v>
      </c>
      <c r="G2215" s="50">
        <v>31</v>
      </c>
      <c r="H2215" s="50">
        <v>40</v>
      </c>
      <c r="I2215" s="53">
        <f>IF(E2215&gt;0,TIME(F2215,G2215,H2215),"")</f>
        <v>2.1990740740740741E-2</v>
      </c>
      <c r="J2215" s="54">
        <f>IF(E2215&gt;0,TIME(F2215,G2215,H2215)/E2215,"")</f>
        <v>1.9991582491582492E-3</v>
      </c>
      <c r="K2215" s="50" t="s">
        <v>921</v>
      </c>
      <c r="L2215" s="50" t="s">
        <v>1132</v>
      </c>
      <c r="M2215" s="55">
        <f>IF(D2215&gt;0,0.0416666666666667/J2215,"")</f>
        <v>20.842105263157912</v>
      </c>
      <c r="N2215" s="50">
        <v>0</v>
      </c>
      <c r="O2215" s="50" t="s">
        <v>253</v>
      </c>
      <c r="Q2215" s="151">
        <f>IF("1-Swim"=D2215,J2215*2.4,IF("2-Bike"=D2215,J2215*112,IF("3-Run"=D2215,J2215*26.2,0)))</f>
        <v>0.22390572390572391</v>
      </c>
      <c r="R2215" s="151">
        <f>Q2215/2</f>
        <v>0.11195286195286196</v>
      </c>
      <c r="S2215" s="53">
        <f>J2215*26.2</f>
        <v>5.2377946127946128E-2</v>
      </c>
      <c r="T2215" s="53">
        <f>(J2215+0.0013889)*26.2</f>
        <v>8.8767126127946114E-2</v>
      </c>
      <c r="U2215" s="53">
        <f>S2215/2</f>
        <v>2.6188973063973064E-2</v>
      </c>
      <c r="V2215" s="53">
        <f>T2215/2</f>
        <v>4.4383563063973057E-2</v>
      </c>
      <c r="W2215" s="50">
        <f>RANK(J2215,J:J,1)</f>
        <v>156</v>
      </c>
      <c r="X2215" s="50">
        <f>YEAR(B2215)</f>
        <v>2014</v>
      </c>
      <c r="Y2215" s="50">
        <f>MONTH(B2215)</f>
        <v>2</v>
      </c>
      <c r="Z2215" s="56">
        <f>X2215*100+Y2215</f>
        <v>201402</v>
      </c>
      <c r="AA2215" s="56">
        <f>WEEKNUM(B2215,1)</f>
        <v>9</v>
      </c>
      <c r="AB2215" s="58">
        <f>IF(ISBLANK(B2215)," ",MAX(B2215-B2214-1,0))</f>
        <v>0</v>
      </c>
      <c r="AC2215" s="56">
        <f>DAY(B2215)</f>
        <v>27</v>
      </c>
      <c r="AD2215" s="53">
        <f>U2215+V2215</f>
        <v>7.0572536127946117E-2</v>
      </c>
      <c r="AE2215" s="56">
        <f>IF("1-Swim"=D2215,E2215*46.7,IF("2-Bike"=D2215,E2215,IF("3-Run"=D2215,E2215*4.27,0)))</f>
        <v>11</v>
      </c>
    </row>
    <row r="2216" spans="1:31" x14ac:dyDescent="0.25">
      <c r="A2216" s="50">
        <v>2215</v>
      </c>
      <c r="B2216" s="51">
        <v>41697</v>
      </c>
      <c r="C2216" s="75">
        <f>B2216</f>
        <v>41697</v>
      </c>
      <c r="D2216" s="50" t="s">
        <v>1223</v>
      </c>
      <c r="E2216" s="50">
        <v>1</v>
      </c>
      <c r="F2216" s="50">
        <v>0</v>
      </c>
      <c r="G2216" s="50">
        <v>9</v>
      </c>
      <c r="H2216" s="50">
        <v>33</v>
      </c>
      <c r="I2216" s="53">
        <f>IF(E2216&gt;0,TIME(F2216,G2216,H2216),"")</f>
        <v>6.6319444444444446E-3</v>
      </c>
      <c r="J2216" s="54">
        <f>IF(E2216&gt;0,TIME(F2216,G2216,H2216)/E2216,"")</f>
        <v>6.6319444444444446E-3</v>
      </c>
      <c r="K2216" s="50" t="s">
        <v>1143</v>
      </c>
      <c r="L2216" s="50" t="s">
        <v>1048</v>
      </c>
      <c r="M2216" s="55">
        <f>IF(D2216&gt;0,0.0416666666666667/J2216,"")</f>
        <v>6.2827225130890101</v>
      </c>
      <c r="N2216" s="50">
        <v>0</v>
      </c>
      <c r="O2216" s="50" t="s">
        <v>253</v>
      </c>
      <c r="Q2216" s="151">
        <f>IF("1-Swim"=D2216,J2216*2.4,IF("2-Bike"=D2216,J2216*112,IF("3-Run"=D2216,J2216*26.2,0)))</f>
        <v>0.17375694444444445</v>
      </c>
      <c r="R2216" s="151">
        <f>Q2216/2</f>
        <v>8.6878472222222225E-2</v>
      </c>
      <c r="S2216" s="53">
        <f>J2216*26.2</f>
        <v>0.17375694444444445</v>
      </c>
      <c r="T2216" s="53">
        <f>(J2216+0.0013889)*26.2</f>
        <v>0.21014612444444442</v>
      </c>
      <c r="U2216" s="53">
        <f>S2216/2</f>
        <v>8.6878472222222225E-2</v>
      </c>
      <c r="V2216" s="53">
        <f>T2216/2</f>
        <v>0.10507306222222221</v>
      </c>
      <c r="W2216" s="50">
        <f>RANK(J2216,J:J,1)</f>
        <v>1131</v>
      </c>
      <c r="X2216" s="50">
        <f>YEAR(B2216)</f>
        <v>2014</v>
      </c>
      <c r="Y2216" s="50">
        <f>MONTH(B2216)</f>
        <v>2</v>
      </c>
      <c r="Z2216" s="56">
        <f>X2216*100+Y2216</f>
        <v>201402</v>
      </c>
      <c r="AA2216" s="56">
        <f>WEEKNUM(B2216,1)</f>
        <v>9</v>
      </c>
      <c r="AB2216" s="58">
        <f>IF(ISBLANK(B2216)," ",MAX(B2216-B2215-1,0))</f>
        <v>0</v>
      </c>
      <c r="AC2216" s="56">
        <f>DAY(B2216)</f>
        <v>27</v>
      </c>
      <c r="AD2216" s="53">
        <f>U2216+V2216</f>
        <v>0.19195153444444443</v>
      </c>
      <c r="AE2216" s="56">
        <f>IF("1-Swim"=D2216,E2216*46.7,IF("2-Bike"=D2216,E2216,IF("3-Run"=D2216,E2216*4.27,0)))</f>
        <v>4.2699999999999996</v>
      </c>
    </row>
    <row r="2217" spans="1:31" x14ac:dyDescent="0.25">
      <c r="A2217" s="50">
        <v>2216</v>
      </c>
      <c r="B2217" s="51">
        <v>41699</v>
      </c>
      <c r="C2217" s="75">
        <f>B2217</f>
        <v>41699</v>
      </c>
      <c r="D2217" s="50" t="s">
        <v>1224</v>
      </c>
      <c r="E2217" s="50">
        <v>15</v>
      </c>
      <c r="F2217" s="50">
        <v>1</v>
      </c>
      <c r="G2217" s="50">
        <v>0</v>
      </c>
      <c r="H2217" s="50">
        <v>0</v>
      </c>
      <c r="I2217" s="53">
        <f>IF(E2217&gt;0,TIME(F2217,G2217,H2217),"")</f>
        <v>4.1666666666666664E-2</v>
      </c>
      <c r="J2217" s="54">
        <f>IF(E2217&gt;0,TIME(F2217,G2217,H2217)/E2217,"")</f>
        <v>2.7777777777777775E-3</v>
      </c>
      <c r="K2217" s="50" t="s">
        <v>1076</v>
      </c>
      <c r="L2217" s="50" t="s">
        <v>1328</v>
      </c>
      <c r="M2217" s="55">
        <f>IF(D2217&gt;0,0.0416666666666667/J2217,"")</f>
        <v>15.000000000000014</v>
      </c>
      <c r="N2217" s="50">
        <v>0</v>
      </c>
      <c r="O2217" s="50" t="s">
        <v>253</v>
      </c>
      <c r="Q2217" s="151">
        <f>IF("1-Swim"=D2217,J2217*2.4,IF("2-Bike"=D2217,J2217*112,IF("3-Run"=D2217,J2217*26.2,0)))</f>
        <v>0.31111111111111106</v>
      </c>
      <c r="R2217" s="151">
        <f>Q2217/2</f>
        <v>0.15555555555555553</v>
      </c>
      <c r="S2217" s="53">
        <f>J2217*26.2</f>
        <v>7.2777777777777761E-2</v>
      </c>
      <c r="T2217" s="53">
        <f>(J2217+0.0013889)*26.2</f>
        <v>0.10916695777777777</v>
      </c>
      <c r="U2217" s="53">
        <f>S2217/2</f>
        <v>3.638888888888888E-2</v>
      </c>
      <c r="V2217" s="53">
        <f>T2217/2</f>
        <v>5.4583478888888884E-2</v>
      </c>
      <c r="W2217" s="50">
        <f>RANK(J2217,J:J,1)</f>
        <v>452</v>
      </c>
      <c r="X2217" s="50">
        <f>YEAR(B2217)</f>
        <v>2014</v>
      </c>
      <c r="Y2217" s="50">
        <f>MONTH(B2217)</f>
        <v>3</v>
      </c>
      <c r="Z2217" s="56">
        <f>X2217*100+Y2217</f>
        <v>201403</v>
      </c>
      <c r="AA2217" s="56">
        <f>WEEKNUM(B2217,1)</f>
        <v>9</v>
      </c>
      <c r="AB2217" s="58">
        <f>IF(ISBLANK(B2217)," ",MAX(B2217-B2216-1,0))</f>
        <v>1</v>
      </c>
      <c r="AC2217" s="56">
        <f>DAY(B2217)</f>
        <v>1</v>
      </c>
      <c r="AD2217" s="53">
        <f>U2217+V2217</f>
        <v>9.0972367777777757E-2</v>
      </c>
      <c r="AE2217" s="56">
        <f>IF("1-Swim"=D2217,E2217*46.7,IF("2-Bike"=D2217,E2217,IF("3-Run"=D2217,E2217*4.27,0)))</f>
        <v>15</v>
      </c>
    </row>
    <row r="2218" spans="1:31" x14ac:dyDescent="0.25">
      <c r="A2218" s="50">
        <v>2217</v>
      </c>
      <c r="B2218" s="51">
        <v>41700</v>
      </c>
      <c r="C2218" s="75">
        <f>B2218</f>
        <v>41700</v>
      </c>
      <c r="D2218" s="50" t="s">
        <v>1223</v>
      </c>
      <c r="E2218" s="50">
        <v>5.15</v>
      </c>
      <c r="F2218" s="50">
        <v>0</v>
      </c>
      <c r="G2218" s="50">
        <v>50</v>
      </c>
      <c r="H2218" s="50">
        <v>0</v>
      </c>
      <c r="I2218" s="53">
        <f>IF(E2218&gt;0,TIME(F2218,G2218,H2218),"")</f>
        <v>3.4722222222222224E-2</v>
      </c>
      <c r="J2218" s="54">
        <f>IF(E2218&gt;0,TIME(F2218,G2218,H2218)/E2218,"")</f>
        <v>6.7421790722761591E-3</v>
      </c>
      <c r="K2218" s="50" t="s">
        <v>1311</v>
      </c>
      <c r="L2218" s="50" t="s">
        <v>17</v>
      </c>
      <c r="M2218" s="55">
        <f>IF(D2218&gt;0,0.0416666666666667/J2218,"")</f>
        <v>6.180000000000005</v>
      </c>
      <c r="N2218" s="50">
        <v>0</v>
      </c>
      <c r="O2218" s="50" t="s">
        <v>253</v>
      </c>
      <c r="Q2218" s="151">
        <f>IF("1-Swim"=D2218,J2218*2.4,IF("2-Bike"=D2218,J2218*112,IF("3-Run"=D2218,J2218*26.2,0)))</f>
        <v>0.17664509169363538</v>
      </c>
      <c r="R2218" s="151">
        <f>Q2218/2</f>
        <v>8.8322545846817688E-2</v>
      </c>
      <c r="S2218" s="53">
        <f>J2218*26.2</f>
        <v>0.17664509169363538</v>
      </c>
      <c r="T2218" s="53">
        <f>(J2218+0.0013889)*26.2</f>
        <v>0.21303427169363534</v>
      </c>
      <c r="U2218" s="53">
        <f>S2218/2</f>
        <v>8.8322545846817688E-2</v>
      </c>
      <c r="V2218" s="53">
        <f>T2218/2</f>
        <v>0.10651713584681767</v>
      </c>
      <c r="W2218" s="50">
        <f>RANK(J2218,J:J,1)</f>
        <v>1243</v>
      </c>
      <c r="X2218" s="50">
        <f>YEAR(B2218)</f>
        <v>2014</v>
      </c>
      <c r="Y2218" s="50">
        <f>MONTH(B2218)</f>
        <v>3</v>
      </c>
      <c r="Z2218" s="56">
        <f>X2218*100+Y2218</f>
        <v>201403</v>
      </c>
      <c r="AA2218" s="56">
        <f>WEEKNUM(B2218,1)</f>
        <v>10</v>
      </c>
      <c r="AB2218" s="58">
        <f>IF(ISBLANK(B2218)," ",MAX(B2218-B2217-1,0))</f>
        <v>0</v>
      </c>
      <c r="AC2218" s="56">
        <f>DAY(B2218)</f>
        <v>2</v>
      </c>
      <c r="AD2218" s="53">
        <f>U2218+V2218</f>
        <v>0.19483968169363536</v>
      </c>
      <c r="AE2218" s="56">
        <f>IF("1-Swim"=D2218,E2218*46.7,IF("2-Bike"=D2218,E2218,IF("3-Run"=D2218,E2218*4.27,0)))</f>
        <v>21.990500000000001</v>
      </c>
    </row>
    <row r="2219" spans="1:31" x14ac:dyDescent="0.25">
      <c r="A2219" s="50">
        <v>2218</v>
      </c>
      <c r="B2219" s="51">
        <v>41701</v>
      </c>
      <c r="C2219" s="75">
        <f>B2219</f>
        <v>41701</v>
      </c>
      <c r="D2219" s="50" t="s">
        <v>1223</v>
      </c>
      <c r="E2219" s="50">
        <v>3.11</v>
      </c>
      <c r="F2219" s="50">
        <v>0</v>
      </c>
      <c r="G2219" s="50">
        <v>29</v>
      </c>
      <c r="H2219" s="50">
        <v>50</v>
      </c>
      <c r="I2219" s="53">
        <f>IF(E2219&gt;0,TIME(F2219,G2219,H2219),"")</f>
        <v>2.071759259259259E-2</v>
      </c>
      <c r="J2219" s="54">
        <f>IF(E2219&gt;0,TIME(F2219,G2219,H2219)/E2219,"")</f>
        <v>6.6616053352387752E-3</v>
      </c>
      <c r="K2219" s="50" t="s">
        <v>1143</v>
      </c>
      <c r="L2219" s="50" t="s">
        <v>1048</v>
      </c>
      <c r="M2219" s="55">
        <f>IF(D2219&gt;0,0.0416666666666667/J2219,"")</f>
        <v>6.2547486033519606</v>
      </c>
      <c r="N2219" s="50">
        <v>0</v>
      </c>
      <c r="O2219" s="50" t="s">
        <v>253</v>
      </c>
      <c r="Q2219" s="151">
        <f>IF("1-Swim"=D2219,J2219*2.4,IF("2-Bike"=D2219,J2219*112,IF("3-Run"=D2219,J2219*26.2,0)))</f>
        <v>0.1745340597832559</v>
      </c>
      <c r="R2219" s="151">
        <f>Q2219/2</f>
        <v>8.7267029891627948E-2</v>
      </c>
      <c r="S2219" s="53">
        <f>J2219*26.2</f>
        <v>0.1745340597832559</v>
      </c>
      <c r="T2219" s="53">
        <f>(J2219+0.0013889)*26.2</f>
        <v>0.21092323978325592</v>
      </c>
      <c r="U2219" s="53">
        <f>S2219/2</f>
        <v>8.7267029891627948E-2</v>
      </c>
      <c r="V2219" s="53">
        <f>T2219/2</f>
        <v>0.10546161989162796</v>
      </c>
      <c r="W2219" s="50">
        <f>RANK(J2219,J:J,1)</f>
        <v>1153</v>
      </c>
      <c r="X2219" s="50">
        <f>YEAR(B2219)</f>
        <v>2014</v>
      </c>
      <c r="Y2219" s="50">
        <f>MONTH(B2219)</f>
        <v>3</v>
      </c>
      <c r="Z2219" s="56">
        <f>X2219*100+Y2219</f>
        <v>201403</v>
      </c>
      <c r="AA2219" s="56">
        <f>WEEKNUM(B2219,1)</f>
        <v>10</v>
      </c>
      <c r="AB2219" s="58">
        <f>IF(ISBLANK(B2219)," ",MAX(B2219-B2218-1,0))</f>
        <v>0</v>
      </c>
      <c r="AC2219" s="56">
        <f>DAY(B2219)</f>
        <v>3</v>
      </c>
      <c r="AD2219" s="53">
        <f>U2219+V2219</f>
        <v>0.19272864978325591</v>
      </c>
      <c r="AE2219" s="56">
        <f>IF("1-Swim"=D2219,E2219*46.7,IF("2-Bike"=D2219,E2219,IF("3-Run"=D2219,E2219*4.27,0)))</f>
        <v>13.279699999999998</v>
      </c>
    </row>
    <row r="2220" spans="1:31" x14ac:dyDescent="0.25">
      <c r="A2220" s="50">
        <v>2219</v>
      </c>
      <c r="B2220" s="51">
        <v>41701</v>
      </c>
      <c r="C2220" s="75">
        <f>B2220</f>
        <v>41701</v>
      </c>
      <c r="D2220" s="50" t="s">
        <v>1225</v>
      </c>
      <c r="E2220" s="50">
        <v>1</v>
      </c>
      <c r="F2220" s="50">
        <v>0</v>
      </c>
      <c r="G2220" s="50">
        <v>31</v>
      </c>
      <c r="H2220" s="50">
        <v>30</v>
      </c>
      <c r="I2220" s="53">
        <f>IF(E2220&gt;0,TIME(F2220,G2220,H2220),"")</f>
        <v>2.1875000000000002E-2</v>
      </c>
      <c r="J2220" s="54">
        <f>IF(E2220&gt;0,TIME(F2220,G2220,H2220)/E2220,"")</f>
        <v>2.1875000000000002E-2</v>
      </c>
      <c r="K2220" s="50" t="s">
        <v>781</v>
      </c>
      <c r="L2220" s="50" t="s">
        <v>1304</v>
      </c>
      <c r="M2220" s="55">
        <f>IF(D2220&gt;0,0.0416666666666667/J2220,"")</f>
        <v>1.904761904761906</v>
      </c>
      <c r="N2220" s="50">
        <v>0</v>
      </c>
      <c r="O2220" s="50" t="s">
        <v>253</v>
      </c>
      <c r="Q2220" s="151">
        <f>IF("1-Swim"=D2220,J2220*2.4,IF("2-Bike"=D2220,J2220*112,IF("3-Run"=D2220,J2220*26.2,0)))</f>
        <v>5.2500000000000005E-2</v>
      </c>
      <c r="R2220" s="151">
        <f>Q2220/2</f>
        <v>2.6250000000000002E-2</v>
      </c>
      <c r="S2220" s="53">
        <f>J2220*26.2</f>
        <v>0.573125</v>
      </c>
      <c r="T2220" s="53">
        <f>(J2220+0.0013889)*26.2</f>
        <v>0.60951418000000002</v>
      </c>
      <c r="U2220" s="53">
        <f>S2220/2</f>
        <v>0.2865625</v>
      </c>
      <c r="V2220" s="53">
        <f>T2220/2</f>
        <v>0.30475709000000001</v>
      </c>
      <c r="W2220" s="50">
        <f>RANK(J2220,J:J,1)</f>
        <v>3043</v>
      </c>
      <c r="X2220" s="50">
        <f>YEAR(B2220)</f>
        <v>2014</v>
      </c>
      <c r="Y2220" s="50">
        <f>MONTH(B2220)</f>
        <v>3</v>
      </c>
      <c r="Z2220" s="56">
        <f>X2220*100+Y2220</f>
        <v>201403</v>
      </c>
      <c r="AA2220" s="56">
        <f>WEEKNUM(B2220,1)</f>
        <v>10</v>
      </c>
      <c r="AB2220" s="58">
        <f>IF(ISBLANK(B2220)," ",MAX(B2220-B2219-1,0))</f>
        <v>0</v>
      </c>
      <c r="AC2220" s="56">
        <f>DAY(B2220)</f>
        <v>3</v>
      </c>
      <c r="AD2220" s="53">
        <f>U2220+V2220</f>
        <v>0.59131959000000001</v>
      </c>
      <c r="AE2220" s="56">
        <f>IF("1-Swim"=D2220,E2220*46.7,IF("2-Bike"=D2220,E2220,IF("3-Run"=D2220,E2220*4.27,0)))</f>
        <v>46.7</v>
      </c>
    </row>
    <row r="2221" spans="1:31" x14ac:dyDescent="0.25">
      <c r="A2221" s="50">
        <v>2220</v>
      </c>
      <c r="B2221" s="51">
        <v>41702</v>
      </c>
      <c r="C2221" s="75">
        <f>B2221</f>
        <v>41702</v>
      </c>
      <c r="D2221" s="50" t="s">
        <v>1224</v>
      </c>
      <c r="E2221" s="50">
        <v>10</v>
      </c>
      <c r="F2221" s="50">
        <v>0</v>
      </c>
      <c r="G2221" s="50">
        <v>26</v>
      </c>
      <c r="H2221" s="50">
        <v>40</v>
      </c>
      <c r="I2221" s="53">
        <f>IF(E2221&gt;0,TIME(F2221,G2221,H2221),"")</f>
        <v>1.8518518518518521E-2</v>
      </c>
      <c r="J2221" s="54">
        <f>IF(E2221&gt;0,TIME(F2221,G2221,H2221)/E2221,"")</f>
        <v>1.8518518518518521E-3</v>
      </c>
      <c r="K2221" s="50" t="s">
        <v>921</v>
      </c>
      <c r="L2221" s="50" t="s">
        <v>1132</v>
      </c>
      <c r="M2221" s="55">
        <f>IF(D2221&gt;0,0.0416666666666667/J2221,"")</f>
        <v>22.500000000000014</v>
      </c>
      <c r="N2221" s="50">
        <v>0</v>
      </c>
      <c r="O2221" s="50" t="s">
        <v>253</v>
      </c>
      <c r="Q2221" s="151">
        <f>IF("1-Swim"=D2221,J2221*2.4,IF("2-Bike"=D2221,J2221*112,IF("3-Run"=D2221,J2221*26.2,0)))</f>
        <v>0.20740740740740743</v>
      </c>
      <c r="R2221" s="151">
        <f>Q2221/2</f>
        <v>0.10370370370370371</v>
      </c>
      <c r="S2221" s="53">
        <f>J2221*26.2</f>
        <v>4.8518518518518523E-2</v>
      </c>
      <c r="T2221" s="53">
        <f>(J2221+0.0013889)*26.2</f>
        <v>8.4907698518518523E-2</v>
      </c>
      <c r="U2221" s="53">
        <f>S2221/2</f>
        <v>2.4259259259259262E-2</v>
      </c>
      <c r="V2221" s="53">
        <f>T2221/2</f>
        <v>4.2453849259259262E-2</v>
      </c>
      <c r="W2221" s="50">
        <f>RANK(J2221,J:J,1)</f>
        <v>74</v>
      </c>
      <c r="X2221" s="50">
        <f>YEAR(B2221)</f>
        <v>2014</v>
      </c>
      <c r="Y2221" s="50">
        <f>MONTH(B2221)</f>
        <v>3</v>
      </c>
      <c r="Z2221" s="56">
        <f>X2221*100+Y2221</f>
        <v>201403</v>
      </c>
      <c r="AA2221" s="56">
        <f>WEEKNUM(B2221,1)</f>
        <v>10</v>
      </c>
      <c r="AB2221" s="58">
        <f>IF(ISBLANK(B2221)," ",MAX(B2221-B2220-1,0))</f>
        <v>0</v>
      </c>
      <c r="AC2221" s="56">
        <f>DAY(B2221)</f>
        <v>4</v>
      </c>
      <c r="AD2221" s="53">
        <f>U2221+V2221</f>
        <v>6.6713108518518527E-2</v>
      </c>
      <c r="AE2221" s="56">
        <f>IF("1-Swim"=D2221,E2221*46.7,IF("2-Bike"=D2221,E2221,IF("3-Run"=D2221,E2221*4.27,0)))</f>
        <v>10</v>
      </c>
    </row>
    <row r="2222" spans="1:31" x14ac:dyDescent="0.25">
      <c r="A2222" s="50">
        <v>2221</v>
      </c>
      <c r="B2222" s="51">
        <v>41703</v>
      </c>
      <c r="C2222" s="75">
        <f>B2222</f>
        <v>41703</v>
      </c>
      <c r="D2222" s="50" t="s">
        <v>1225</v>
      </c>
      <c r="E2222" s="50">
        <v>1</v>
      </c>
      <c r="F2222" s="50">
        <v>0</v>
      </c>
      <c r="G2222" s="50">
        <v>40</v>
      </c>
      <c r="H2222" s="50">
        <v>0</v>
      </c>
      <c r="I2222" s="53">
        <f>IF(E2222&gt;0,TIME(F2222,G2222,H2222),"")</f>
        <v>2.7777777777777776E-2</v>
      </c>
      <c r="J2222" s="54">
        <f>IF(E2222&gt;0,TIME(F2222,G2222,H2222)/E2222,"")</f>
        <v>2.7777777777777776E-2</v>
      </c>
      <c r="K2222" s="50" t="s">
        <v>781</v>
      </c>
      <c r="L2222" s="50" t="s">
        <v>1304</v>
      </c>
      <c r="M2222" s="55">
        <f>IF(D2222&gt;0,0.0416666666666667/J2222,"")</f>
        <v>1.5000000000000013</v>
      </c>
      <c r="N2222" s="50">
        <v>0</v>
      </c>
      <c r="O2222" s="50" t="s">
        <v>253</v>
      </c>
      <c r="Q2222" s="151">
        <f>IF("1-Swim"=D2222,J2222*2.4,IF("2-Bike"=D2222,J2222*112,IF("3-Run"=D2222,J2222*26.2,0)))</f>
        <v>6.6666666666666666E-2</v>
      </c>
      <c r="R2222" s="151">
        <f>Q2222/2</f>
        <v>3.3333333333333333E-2</v>
      </c>
      <c r="S2222" s="53">
        <f>J2222*26.2</f>
        <v>0.72777777777777775</v>
      </c>
      <c r="T2222" s="53">
        <f>(J2222+0.0013889)*26.2</f>
        <v>0.76416695777777766</v>
      </c>
      <c r="U2222" s="53">
        <f>S2222/2</f>
        <v>0.36388888888888887</v>
      </c>
      <c r="V2222" s="53">
        <f>T2222/2</f>
        <v>0.38208347888888883</v>
      </c>
      <c r="W2222" s="50">
        <f>RANK(J2222,J:J,1)</f>
        <v>3293</v>
      </c>
      <c r="X2222" s="50">
        <f>YEAR(B2222)</f>
        <v>2014</v>
      </c>
      <c r="Y2222" s="50">
        <f>MONTH(B2222)</f>
        <v>3</v>
      </c>
      <c r="Z2222" s="56">
        <f>X2222*100+Y2222</f>
        <v>201403</v>
      </c>
      <c r="AA2222" s="56">
        <f>WEEKNUM(B2222,1)</f>
        <v>10</v>
      </c>
      <c r="AB2222" s="58">
        <f>IF(ISBLANK(B2222)," ",MAX(B2222-B2221-1,0))</f>
        <v>0</v>
      </c>
      <c r="AC2222" s="56">
        <f>DAY(B2222)</f>
        <v>5</v>
      </c>
      <c r="AD2222" s="53">
        <f>U2222+V2222</f>
        <v>0.74597236777777765</v>
      </c>
      <c r="AE2222" s="56">
        <f>IF("1-Swim"=D2222,E2222*46.7,IF("2-Bike"=D2222,E2222,IF("3-Run"=D2222,E2222*4.27,0)))</f>
        <v>46.7</v>
      </c>
    </row>
    <row r="2223" spans="1:31" x14ac:dyDescent="0.25">
      <c r="A2223" s="50">
        <v>2222</v>
      </c>
      <c r="B2223" s="51">
        <v>41704</v>
      </c>
      <c r="C2223" s="75">
        <f>B2223</f>
        <v>41704</v>
      </c>
      <c r="D2223" s="50" t="s">
        <v>1224</v>
      </c>
      <c r="E2223" s="50">
        <v>9</v>
      </c>
      <c r="F2223" s="50">
        <v>0</v>
      </c>
      <c r="G2223" s="50">
        <v>27</v>
      </c>
      <c r="H2223" s="50">
        <v>0</v>
      </c>
      <c r="I2223" s="53">
        <f>IF(E2223&gt;0,TIME(F2223,G2223,H2223),"")</f>
        <v>1.8749999999999999E-2</v>
      </c>
      <c r="J2223" s="54">
        <f>IF(E2223&gt;0,TIME(F2223,G2223,H2223)/E2223,"")</f>
        <v>2.0833333333333333E-3</v>
      </c>
      <c r="K2223" s="50" t="s">
        <v>921</v>
      </c>
      <c r="L2223" s="50" t="s">
        <v>1132</v>
      </c>
      <c r="M2223" s="55">
        <f>IF(D2223&gt;0,0.0416666666666667/J2223,"")</f>
        <v>20.000000000000014</v>
      </c>
      <c r="N2223" s="50">
        <v>0</v>
      </c>
      <c r="O2223" s="50" t="s">
        <v>253</v>
      </c>
      <c r="Q2223" s="151">
        <f>IF("1-Swim"=D2223,J2223*2.4,IF("2-Bike"=D2223,J2223*112,IF("3-Run"=D2223,J2223*26.2,0)))</f>
        <v>0.23333333333333334</v>
      </c>
      <c r="R2223" s="151">
        <f>Q2223/2</f>
        <v>0.11666666666666667</v>
      </c>
      <c r="S2223" s="53">
        <f>J2223*26.2</f>
        <v>5.4583333333333331E-2</v>
      </c>
      <c r="T2223" s="53">
        <f>(J2223+0.0013889)*26.2</f>
        <v>9.0972513333333324E-2</v>
      </c>
      <c r="U2223" s="53">
        <f>S2223/2</f>
        <v>2.7291666666666665E-2</v>
      </c>
      <c r="V2223" s="53">
        <f>T2223/2</f>
        <v>4.5486256666666662E-2</v>
      </c>
      <c r="W2223" s="50">
        <f>RANK(J2223,J:J,1)</f>
        <v>183</v>
      </c>
      <c r="X2223" s="50">
        <f>YEAR(B2223)</f>
        <v>2014</v>
      </c>
      <c r="Y2223" s="50">
        <f>MONTH(B2223)</f>
        <v>3</v>
      </c>
      <c r="Z2223" s="56">
        <f>X2223*100+Y2223</f>
        <v>201403</v>
      </c>
      <c r="AA2223" s="56">
        <f>WEEKNUM(B2223,1)</f>
        <v>10</v>
      </c>
      <c r="AB2223" s="58">
        <f>IF(ISBLANK(B2223)," ",MAX(B2223-B2222-1,0))</f>
        <v>0</v>
      </c>
      <c r="AC2223" s="56">
        <f>DAY(B2223)</f>
        <v>6</v>
      </c>
      <c r="AD2223" s="53">
        <f>U2223+V2223</f>
        <v>7.2777923333333328E-2</v>
      </c>
      <c r="AE2223" s="56">
        <f>IF("1-Swim"=D2223,E2223*46.7,IF("2-Bike"=D2223,E2223,IF("3-Run"=D2223,E2223*4.27,0)))</f>
        <v>9</v>
      </c>
    </row>
    <row r="2224" spans="1:31" x14ac:dyDescent="0.25">
      <c r="A2224" s="50">
        <v>2223</v>
      </c>
      <c r="B2224" s="51">
        <v>41704</v>
      </c>
      <c r="C2224" s="75">
        <f>B2224</f>
        <v>41704</v>
      </c>
      <c r="D2224" s="50" t="s">
        <v>1223</v>
      </c>
      <c r="E2224" s="50">
        <v>1</v>
      </c>
      <c r="F2224" s="50">
        <v>0</v>
      </c>
      <c r="G2224" s="50">
        <v>8</v>
      </c>
      <c r="H2224" s="50">
        <v>57</v>
      </c>
      <c r="I2224" s="53">
        <f>IF(E2224&gt;0,TIME(F2224,G2224,H2224),"")</f>
        <v>6.215277777777777E-3</v>
      </c>
      <c r="J2224" s="54">
        <f>IF(E2224&gt;0,TIME(F2224,G2224,H2224)/E2224,"")</f>
        <v>6.215277777777777E-3</v>
      </c>
      <c r="K2224" s="50" t="s">
        <v>1143</v>
      </c>
      <c r="L2224" s="50" t="s">
        <v>1048</v>
      </c>
      <c r="M2224" s="55">
        <f>IF(D2224&gt;0,0.0416666666666667/J2224,"")</f>
        <v>6.7039106145251459</v>
      </c>
      <c r="N2224" s="50">
        <v>0</v>
      </c>
      <c r="O2224" s="50" t="s">
        <v>253</v>
      </c>
      <c r="Q2224" s="151">
        <f>IF("1-Swim"=D2224,J2224*2.4,IF("2-Bike"=D2224,J2224*112,IF("3-Run"=D2224,J2224*26.2,0)))</f>
        <v>0.16284027777777776</v>
      </c>
      <c r="R2224" s="151">
        <f>Q2224/2</f>
        <v>8.1420138888888882E-2</v>
      </c>
      <c r="S2224" s="53">
        <f>J2224*26.2</f>
        <v>0.16284027777777776</v>
      </c>
      <c r="T2224" s="53">
        <f>(J2224+0.0013889)*26.2</f>
        <v>0.19922945777777776</v>
      </c>
      <c r="U2224" s="53">
        <f>S2224/2</f>
        <v>8.1420138888888882E-2</v>
      </c>
      <c r="V2224" s="53">
        <f>T2224/2</f>
        <v>9.9614728888888879E-2</v>
      </c>
      <c r="W2224" s="50">
        <f>RANK(J2224,J:J,1)</f>
        <v>863</v>
      </c>
      <c r="X2224" s="50">
        <f>YEAR(B2224)</f>
        <v>2014</v>
      </c>
      <c r="Y2224" s="50">
        <f>MONTH(B2224)</f>
        <v>3</v>
      </c>
      <c r="Z2224" s="56">
        <f>X2224*100+Y2224</f>
        <v>201403</v>
      </c>
      <c r="AA2224" s="56">
        <f>WEEKNUM(B2224,1)</f>
        <v>10</v>
      </c>
      <c r="AB2224" s="58">
        <f>IF(ISBLANK(B2224)," ",MAX(B2224-B2223-1,0))</f>
        <v>0</v>
      </c>
      <c r="AC2224" s="56">
        <f>DAY(B2224)</f>
        <v>6</v>
      </c>
      <c r="AD2224" s="53">
        <f>U2224+V2224</f>
        <v>0.18103486777777777</v>
      </c>
      <c r="AE2224" s="56">
        <f>IF("1-Swim"=D2224,E2224*46.7,IF("2-Bike"=D2224,E2224,IF("3-Run"=D2224,E2224*4.27,0)))</f>
        <v>4.2699999999999996</v>
      </c>
    </row>
    <row r="2225" spans="1:31" x14ac:dyDescent="0.25">
      <c r="A2225" s="50">
        <v>2224</v>
      </c>
      <c r="B2225" s="51">
        <v>41705</v>
      </c>
      <c r="C2225" s="75">
        <f>B2225</f>
        <v>41705</v>
      </c>
      <c r="D2225" s="50" t="s">
        <v>1223</v>
      </c>
      <c r="E2225" s="50">
        <v>3.5</v>
      </c>
      <c r="F2225" s="50">
        <v>0</v>
      </c>
      <c r="G2225" s="50">
        <v>33</v>
      </c>
      <c r="H2225" s="50">
        <v>49</v>
      </c>
      <c r="I2225" s="53">
        <f>IF(E2225&gt;0,TIME(F2225,G2225,H2225),"")</f>
        <v>2.3483796296296298E-2</v>
      </c>
      <c r="J2225" s="54">
        <f>IF(E2225&gt;0,TIME(F2225,G2225,H2225)/E2225,"")</f>
        <v>6.7096560846560847E-3</v>
      </c>
      <c r="K2225" s="50" t="s">
        <v>1143</v>
      </c>
      <c r="L2225" s="50" t="s">
        <v>1048</v>
      </c>
      <c r="M2225" s="55">
        <f>IF(D2225&gt;0,0.0416666666666667/J2225,"")</f>
        <v>6.2099556431739824</v>
      </c>
      <c r="N2225" s="50">
        <v>0</v>
      </c>
      <c r="O2225" s="50" t="s">
        <v>253</v>
      </c>
      <c r="Q2225" s="151">
        <f>IF("1-Swim"=D2225,J2225*2.4,IF("2-Bike"=D2225,J2225*112,IF("3-Run"=D2225,J2225*26.2,0)))</f>
        <v>0.1757929894179894</v>
      </c>
      <c r="R2225" s="151">
        <f>Q2225/2</f>
        <v>8.7896494708994702E-2</v>
      </c>
      <c r="S2225" s="53">
        <f>J2225*26.2</f>
        <v>0.1757929894179894</v>
      </c>
      <c r="T2225" s="53">
        <f>(J2225+0.0013889)*26.2</f>
        <v>0.2121821694179894</v>
      </c>
      <c r="U2225" s="53">
        <f>S2225/2</f>
        <v>8.7896494708994702E-2</v>
      </c>
      <c r="V2225" s="53">
        <f>T2225/2</f>
        <v>0.1060910847089947</v>
      </c>
      <c r="W2225" s="50">
        <f>RANK(J2225,J:J,1)</f>
        <v>1194</v>
      </c>
      <c r="X2225" s="50">
        <f>YEAR(B2225)</f>
        <v>2014</v>
      </c>
      <c r="Y2225" s="50">
        <f>MONTH(B2225)</f>
        <v>3</v>
      </c>
      <c r="Z2225" s="56">
        <f>X2225*100+Y2225</f>
        <v>201403</v>
      </c>
      <c r="AA2225" s="56">
        <f>WEEKNUM(B2225,1)</f>
        <v>10</v>
      </c>
      <c r="AB2225" s="58">
        <f>IF(ISBLANK(B2225)," ",MAX(B2225-B2224-1,0))</f>
        <v>0</v>
      </c>
      <c r="AC2225" s="56">
        <f>DAY(B2225)</f>
        <v>7</v>
      </c>
      <c r="AD2225" s="53">
        <f>U2225+V2225</f>
        <v>0.19398757941798939</v>
      </c>
      <c r="AE2225" s="56">
        <f>IF("1-Swim"=D2225,E2225*46.7,IF("2-Bike"=D2225,E2225,IF("3-Run"=D2225,E2225*4.27,0)))</f>
        <v>14.944999999999999</v>
      </c>
    </row>
    <row r="2226" spans="1:31" x14ac:dyDescent="0.25">
      <c r="A2226" s="50">
        <v>2225</v>
      </c>
      <c r="B2226" s="51">
        <v>41706</v>
      </c>
      <c r="C2226" s="75">
        <f>B2226</f>
        <v>41706</v>
      </c>
      <c r="D2226" s="50" t="s">
        <v>1223</v>
      </c>
      <c r="E2226" s="50">
        <v>7.62</v>
      </c>
      <c r="F2226" s="50">
        <v>1</v>
      </c>
      <c r="G2226" s="50">
        <v>17</v>
      </c>
      <c r="H2226" s="50">
        <v>48</v>
      </c>
      <c r="I2226" s="53">
        <f>IF(E2226&gt;0,TIME(F2226,G2226,H2226),"")</f>
        <v>5.4027777777777779E-2</v>
      </c>
      <c r="J2226" s="54">
        <f>IF(E2226&gt;0,TIME(F2226,G2226,H2226)/E2226,"")</f>
        <v>7.0902595508894719E-3</v>
      </c>
      <c r="K2226" s="50" t="s">
        <v>1311</v>
      </c>
      <c r="L2226" s="50" t="s">
        <v>1334</v>
      </c>
      <c r="M2226" s="55">
        <f>IF(D2226&gt;0,0.0416666666666667/J2226,"")</f>
        <v>5.8766066838046322</v>
      </c>
      <c r="N2226" s="50">
        <v>160</v>
      </c>
      <c r="O2226" s="50" t="s">
        <v>526</v>
      </c>
      <c r="Q2226" s="151">
        <f>IF("1-Swim"=D2226,J2226*2.4,IF("2-Bike"=D2226,J2226*112,IF("3-Run"=D2226,J2226*26.2,0)))</f>
        <v>0.18576480023330416</v>
      </c>
      <c r="R2226" s="151">
        <f>Q2226/2</f>
        <v>9.2882400116652081E-2</v>
      </c>
      <c r="S2226" s="53">
        <f>J2226*26.2</f>
        <v>0.18576480023330416</v>
      </c>
      <c r="T2226" s="53">
        <f>(J2226+0.0013889)*26.2</f>
        <v>0.22215398023330413</v>
      </c>
      <c r="U2226" s="53">
        <f>S2226/2</f>
        <v>9.2882400116652081E-2</v>
      </c>
      <c r="V2226" s="53">
        <f>T2226/2</f>
        <v>0.11107699011665206</v>
      </c>
      <c r="W2226" s="50">
        <f>RANK(J2226,J:J,1)</f>
        <v>1658</v>
      </c>
      <c r="X2226" s="50">
        <f>YEAR(B2226)</f>
        <v>2014</v>
      </c>
      <c r="Y2226" s="50">
        <f>MONTH(B2226)</f>
        <v>3</v>
      </c>
      <c r="Z2226" s="56">
        <f>X2226*100+Y2226</f>
        <v>201403</v>
      </c>
      <c r="AA2226" s="56">
        <f>WEEKNUM(B2226,1)</f>
        <v>10</v>
      </c>
      <c r="AB2226" s="58">
        <f>IF(ISBLANK(B2226)," ",MAX(B2226-B2225-1,0))</f>
        <v>0</v>
      </c>
      <c r="AC2226" s="56">
        <f>DAY(B2226)</f>
        <v>8</v>
      </c>
      <c r="AD2226" s="53">
        <f>U2226+V2226</f>
        <v>0.20395939023330414</v>
      </c>
      <c r="AE2226" s="56">
        <f>IF("1-Swim"=D2226,E2226*46.7,IF("2-Bike"=D2226,E2226,IF("3-Run"=D2226,E2226*4.27,0)))</f>
        <v>32.537399999999998</v>
      </c>
    </row>
    <row r="2227" spans="1:31" x14ac:dyDescent="0.25">
      <c r="A2227" s="50">
        <v>2226</v>
      </c>
      <c r="B2227" s="51">
        <v>41707</v>
      </c>
      <c r="C2227" s="75">
        <f>B2227</f>
        <v>41707</v>
      </c>
      <c r="D2227" s="50" t="s">
        <v>1224</v>
      </c>
      <c r="E2227" s="50">
        <v>20</v>
      </c>
      <c r="F2227" s="50">
        <v>1</v>
      </c>
      <c r="G2227" s="50">
        <v>20</v>
      </c>
      <c r="H2227" s="50">
        <v>0</v>
      </c>
      <c r="I2227" s="53">
        <f>IF(E2227&gt;0,TIME(F2227,G2227,H2227),"")</f>
        <v>5.5555555555555552E-2</v>
      </c>
      <c r="J2227" s="54">
        <f>IF(E2227&gt;0,TIME(F2227,G2227,H2227)/E2227,"")</f>
        <v>2.7777777777777775E-3</v>
      </c>
      <c r="K2227" s="50" t="s">
        <v>1076</v>
      </c>
      <c r="L2227" s="50" t="s">
        <v>1335</v>
      </c>
      <c r="M2227" s="55">
        <f>IF(D2227&gt;0,0.0416666666666667/J2227,"")</f>
        <v>15.000000000000014</v>
      </c>
      <c r="N2227" s="50">
        <v>0</v>
      </c>
      <c r="O2227" s="50" t="s">
        <v>253</v>
      </c>
      <c r="Q2227" s="151">
        <f>IF("1-Swim"=D2227,J2227*2.4,IF("2-Bike"=D2227,J2227*112,IF("3-Run"=D2227,J2227*26.2,0)))</f>
        <v>0.31111111111111106</v>
      </c>
      <c r="R2227" s="151">
        <f>Q2227/2</f>
        <v>0.15555555555555553</v>
      </c>
      <c r="S2227" s="53">
        <f>J2227*26.2</f>
        <v>7.2777777777777761E-2</v>
      </c>
      <c r="T2227" s="53">
        <f>(J2227+0.0013889)*26.2</f>
        <v>0.10916695777777777</v>
      </c>
      <c r="U2227" s="53">
        <f>S2227/2</f>
        <v>3.638888888888888E-2</v>
      </c>
      <c r="V2227" s="53">
        <f>T2227/2</f>
        <v>5.4583478888888884E-2</v>
      </c>
      <c r="W2227" s="50">
        <f>RANK(J2227,J:J,1)</f>
        <v>452</v>
      </c>
      <c r="X2227" s="50">
        <f>YEAR(B2227)</f>
        <v>2014</v>
      </c>
      <c r="Y2227" s="50">
        <f>MONTH(B2227)</f>
        <v>3</v>
      </c>
      <c r="Z2227" s="56">
        <f>X2227*100+Y2227</f>
        <v>201403</v>
      </c>
      <c r="AA2227" s="56">
        <f>WEEKNUM(B2227,1)</f>
        <v>11</v>
      </c>
      <c r="AB2227" s="58">
        <f>IF(ISBLANK(B2227)," ",MAX(B2227-B2226-1,0))</f>
        <v>0</v>
      </c>
      <c r="AC2227" s="56">
        <f>DAY(B2227)</f>
        <v>9</v>
      </c>
      <c r="AD2227" s="53">
        <f>U2227+V2227</f>
        <v>9.0972367777777757E-2</v>
      </c>
      <c r="AE2227" s="56">
        <f>IF("1-Swim"=D2227,E2227*46.7,IF("2-Bike"=D2227,E2227,IF("3-Run"=D2227,E2227*4.27,0)))</f>
        <v>20</v>
      </c>
    </row>
    <row r="2228" spans="1:31" x14ac:dyDescent="0.25">
      <c r="A2228" s="50">
        <v>2227</v>
      </c>
      <c r="B2228" s="51">
        <v>41708</v>
      </c>
      <c r="C2228" s="75">
        <f>B2228</f>
        <v>41708</v>
      </c>
      <c r="D2228" s="50" t="s">
        <v>1223</v>
      </c>
      <c r="E2228" s="50">
        <v>3</v>
      </c>
      <c r="F2228" s="50">
        <v>0</v>
      </c>
      <c r="G2228" s="50">
        <v>24</v>
      </c>
      <c r="H2228" s="50">
        <v>5</v>
      </c>
      <c r="I2228" s="53">
        <f>IF(E2228&gt;0,TIME(F2228,G2228,H2228),"")</f>
        <v>1.6724537037037034E-2</v>
      </c>
      <c r="J2228" s="54">
        <f>IF(E2228&gt;0,TIME(F2228,G2228,H2228)/E2228,"")</f>
        <v>5.5748456790123448E-3</v>
      </c>
      <c r="K2228" s="50" t="s">
        <v>1143</v>
      </c>
      <c r="L2228" s="50" t="s">
        <v>1048</v>
      </c>
      <c r="M2228" s="55">
        <f>IF(D2228&gt;0,0.0416666666666667/J2228,"")</f>
        <v>7.4740484429065814</v>
      </c>
      <c r="N2228" s="50">
        <v>0</v>
      </c>
      <c r="O2228" s="50" t="s">
        <v>253</v>
      </c>
      <c r="P2228" s="50" t="s">
        <v>1336</v>
      </c>
      <c r="Q2228" s="151">
        <f>IF("1-Swim"=D2228,J2228*2.4,IF("2-Bike"=D2228,J2228*112,IF("3-Run"=D2228,J2228*26.2,0)))</f>
        <v>0.14606095679012343</v>
      </c>
      <c r="R2228" s="151">
        <f>Q2228/2</f>
        <v>7.3030478395061715E-2</v>
      </c>
      <c r="S2228" s="53">
        <f>J2228*26.2</f>
        <v>0.14606095679012343</v>
      </c>
      <c r="T2228" s="53">
        <f>(J2228+0.0013889)*26.2</f>
        <v>0.18245013679012342</v>
      </c>
      <c r="U2228" s="53">
        <f>S2228/2</f>
        <v>7.3030478395061715E-2</v>
      </c>
      <c r="V2228" s="53">
        <f>T2228/2</f>
        <v>9.1225068395061712E-2</v>
      </c>
      <c r="W2228" s="50">
        <f>RANK(J2228,J:J,1)</f>
        <v>771</v>
      </c>
      <c r="X2228" s="50">
        <f>YEAR(B2228)</f>
        <v>2014</v>
      </c>
      <c r="Y2228" s="50">
        <f>MONTH(B2228)</f>
        <v>3</v>
      </c>
      <c r="Z2228" s="56">
        <f>X2228*100+Y2228</f>
        <v>201403</v>
      </c>
      <c r="AA2228" s="56">
        <f>WEEKNUM(B2228,1)</f>
        <v>11</v>
      </c>
      <c r="AB2228" s="58">
        <f>IF(ISBLANK(B2228)," ",MAX(B2228-B2227-1,0))</f>
        <v>0</v>
      </c>
      <c r="AC2228" s="56">
        <f>DAY(B2228)</f>
        <v>10</v>
      </c>
      <c r="AD2228" s="53">
        <f>U2228+V2228</f>
        <v>0.16425554679012344</v>
      </c>
      <c r="AE2228" s="56">
        <f>IF("1-Swim"=D2228,E2228*46.7,IF("2-Bike"=D2228,E2228,IF("3-Run"=D2228,E2228*4.27,0)))</f>
        <v>12.809999999999999</v>
      </c>
    </row>
    <row r="2229" spans="1:31" x14ac:dyDescent="0.25">
      <c r="A2229" s="50">
        <v>2228</v>
      </c>
      <c r="B2229" s="51">
        <v>41708</v>
      </c>
      <c r="C2229" s="75">
        <f>B2229</f>
        <v>41708</v>
      </c>
      <c r="D2229" s="50" t="s">
        <v>1225</v>
      </c>
      <c r="E2229" s="50">
        <v>1</v>
      </c>
      <c r="F2229" s="50">
        <v>0</v>
      </c>
      <c r="G2229" s="50">
        <v>40</v>
      </c>
      <c r="H2229" s="50">
        <v>0</v>
      </c>
      <c r="I2229" s="53">
        <f>IF(E2229&gt;0,TIME(F2229,G2229,H2229),"")</f>
        <v>2.7777777777777776E-2</v>
      </c>
      <c r="J2229" s="54">
        <f>IF(E2229&gt;0,TIME(F2229,G2229,H2229)/E2229,"")</f>
        <v>2.7777777777777776E-2</v>
      </c>
      <c r="K2229" s="50" t="s">
        <v>781</v>
      </c>
      <c r="L2229" s="50" t="s">
        <v>1304</v>
      </c>
      <c r="M2229" s="55">
        <f>IF(D2229&gt;0,0.0416666666666667/J2229,"")</f>
        <v>1.5000000000000013</v>
      </c>
      <c r="N2229" s="50">
        <v>0</v>
      </c>
      <c r="O2229" s="50" t="s">
        <v>253</v>
      </c>
      <c r="Q2229" s="151">
        <f>IF("1-Swim"=D2229,J2229*2.4,IF("2-Bike"=D2229,J2229*112,IF("3-Run"=D2229,J2229*26.2,0)))</f>
        <v>6.6666666666666666E-2</v>
      </c>
      <c r="R2229" s="151">
        <f>Q2229/2</f>
        <v>3.3333333333333333E-2</v>
      </c>
      <c r="S2229" s="53">
        <f>J2229*26.2</f>
        <v>0.72777777777777775</v>
      </c>
      <c r="T2229" s="53">
        <f>(J2229+0.0013889)*26.2</f>
        <v>0.76416695777777766</v>
      </c>
      <c r="U2229" s="53">
        <f>S2229/2</f>
        <v>0.36388888888888887</v>
      </c>
      <c r="V2229" s="53">
        <f>T2229/2</f>
        <v>0.38208347888888883</v>
      </c>
      <c r="W2229" s="50">
        <f>RANK(J2229,J:J,1)</f>
        <v>3293</v>
      </c>
      <c r="X2229" s="50">
        <f>YEAR(B2229)</f>
        <v>2014</v>
      </c>
      <c r="Y2229" s="50">
        <f>MONTH(B2229)</f>
        <v>3</v>
      </c>
      <c r="Z2229" s="56">
        <f>X2229*100+Y2229</f>
        <v>201403</v>
      </c>
      <c r="AA2229" s="56">
        <f>WEEKNUM(B2229,1)</f>
        <v>11</v>
      </c>
      <c r="AB2229" s="58">
        <f>IF(ISBLANK(B2229)," ",MAX(B2229-B2228-1,0))</f>
        <v>0</v>
      </c>
      <c r="AC2229" s="56">
        <f>DAY(B2229)</f>
        <v>10</v>
      </c>
      <c r="AD2229" s="53">
        <f>U2229+V2229</f>
        <v>0.74597236777777765</v>
      </c>
      <c r="AE2229" s="56">
        <f>IF("1-Swim"=D2229,E2229*46.7,IF("2-Bike"=D2229,E2229,IF("3-Run"=D2229,E2229*4.27,0)))</f>
        <v>46.7</v>
      </c>
    </row>
    <row r="2230" spans="1:31" x14ac:dyDescent="0.25">
      <c r="A2230" s="50">
        <v>2229</v>
      </c>
      <c r="B2230" s="51">
        <v>41709</v>
      </c>
      <c r="C2230" s="75">
        <f>B2230</f>
        <v>41709</v>
      </c>
      <c r="D2230" s="50" t="s">
        <v>1224</v>
      </c>
      <c r="E2230" s="50">
        <v>10</v>
      </c>
      <c r="F2230" s="50">
        <v>0</v>
      </c>
      <c r="G2230" s="50">
        <v>40</v>
      </c>
      <c r="H2230" s="50">
        <v>0</v>
      </c>
      <c r="I2230" s="53">
        <f>IF(E2230&gt;0,TIME(F2230,G2230,H2230),"")</f>
        <v>2.7777777777777776E-2</v>
      </c>
      <c r="J2230" s="54">
        <f>IF(E2230&gt;0,TIME(F2230,G2230,H2230)/E2230,"")</f>
        <v>2.7777777777777775E-3</v>
      </c>
      <c r="K2230" s="50" t="s">
        <v>1076</v>
      </c>
      <c r="L2230" s="50" t="s">
        <v>1337</v>
      </c>
      <c r="M2230" s="55">
        <f>IF(D2230&gt;0,0.0416666666666667/J2230,"")</f>
        <v>15.000000000000014</v>
      </c>
      <c r="N2230" s="50">
        <v>0</v>
      </c>
      <c r="O2230" s="50" t="s">
        <v>253</v>
      </c>
      <c r="Q2230" s="151">
        <f>IF("1-Swim"=D2230,J2230*2.4,IF("2-Bike"=D2230,J2230*112,IF("3-Run"=D2230,J2230*26.2,0)))</f>
        <v>0.31111111111111106</v>
      </c>
      <c r="R2230" s="151">
        <f>Q2230/2</f>
        <v>0.15555555555555553</v>
      </c>
      <c r="S2230" s="53">
        <f>J2230*26.2</f>
        <v>7.2777777777777761E-2</v>
      </c>
      <c r="T2230" s="53">
        <f>(J2230+0.0013889)*26.2</f>
        <v>0.10916695777777777</v>
      </c>
      <c r="U2230" s="53">
        <f>S2230/2</f>
        <v>3.638888888888888E-2</v>
      </c>
      <c r="V2230" s="53">
        <f>T2230/2</f>
        <v>5.4583478888888884E-2</v>
      </c>
      <c r="W2230" s="50">
        <f>RANK(J2230,J:J,1)</f>
        <v>452</v>
      </c>
      <c r="X2230" s="50">
        <f>YEAR(B2230)</f>
        <v>2014</v>
      </c>
      <c r="Y2230" s="50">
        <f>MONTH(B2230)</f>
        <v>3</v>
      </c>
      <c r="Z2230" s="56">
        <f>X2230*100+Y2230</f>
        <v>201403</v>
      </c>
      <c r="AA2230" s="56">
        <f>WEEKNUM(B2230,1)</f>
        <v>11</v>
      </c>
      <c r="AB2230" s="58">
        <f>IF(ISBLANK(B2230)," ",MAX(B2230-B2229-1,0))</f>
        <v>0</v>
      </c>
      <c r="AC2230" s="56">
        <f>DAY(B2230)</f>
        <v>11</v>
      </c>
      <c r="AD2230" s="53">
        <f>U2230+V2230</f>
        <v>9.0972367777777757E-2</v>
      </c>
      <c r="AE2230" s="56">
        <f>IF("1-Swim"=D2230,E2230*46.7,IF("2-Bike"=D2230,E2230,IF("3-Run"=D2230,E2230*4.27,0)))</f>
        <v>10</v>
      </c>
    </row>
    <row r="2231" spans="1:31" x14ac:dyDescent="0.25">
      <c r="A2231" s="50">
        <v>2230</v>
      </c>
      <c r="B2231" s="51">
        <v>41710</v>
      </c>
      <c r="C2231" s="75">
        <f>B2231</f>
        <v>41710</v>
      </c>
      <c r="D2231" s="50" t="s">
        <v>1223</v>
      </c>
      <c r="E2231" s="50">
        <v>3.1</v>
      </c>
      <c r="F2231" s="50">
        <v>0</v>
      </c>
      <c r="G2231" s="50">
        <v>28</v>
      </c>
      <c r="H2231" s="50">
        <v>0</v>
      </c>
      <c r="I2231" s="53">
        <f>IF(E2231&gt;0,TIME(F2231,G2231,H2231),"")</f>
        <v>1.9444444444444445E-2</v>
      </c>
      <c r="J2231" s="54">
        <f>IF(E2231&gt;0,TIME(F2231,G2231,H2231)/E2231,"")</f>
        <v>6.2724014336917565E-3</v>
      </c>
      <c r="K2231" s="50" t="s">
        <v>1143</v>
      </c>
      <c r="L2231" s="50" t="s">
        <v>927</v>
      </c>
      <c r="M2231" s="55">
        <f>IF(D2231&gt;0,0.0416666666666667/J2231,"")</f>
        <v>6.6428571428571477</v>
      </c>
      <c r="N2231" s="50">
        <v>0</v>
      </c>
      <c r="O2231" s="50" t="s">
        <v>255</v>
      </c>
      <c r="P2231" s="50" t="s">
        <v>1338</v>
      </c>
      <c r="Q2231" s="151">
        <f>IF("1-Swim"=D2231,J2231*2.4,IF("2-Bike"=D2231,J2231*112,IF("3-Run"=D2231,J2231*26.2,0)))</f>
        <v>0.16433691756272401</v>
      </c>
      <c r="R2231" s="151">
        <f>Q2231/2</f>
        <v>8.2168458781362003E-2</v>
      </c>
      <c r="S2231" s="53">
        <f>J2231*26.2</f>
        <v>0.16433691756272401</v>
      </c>
      <c r="T2231" s="53">
        <f>(J2231+0.0013889)*26.2</f>
        <v>0.20072609756272403</v>
      </c>
      <c r="U2231" s="53">
        <f>S2231/2</f>
        <v>8.2168458781362003E-2</v>
      </c>
      <c r="V2231" s="53">
        <f>T2231/2</f>
        <v>0.10036304878136201</v>
      </c>
      <c r="W2231" s="50">
        <f>RANK(J2231,J:J,1)</f>
        <v>880</v>
      </c>
      <c r="X2231" s="50">
        <f>YEAR(B2231)</f>
        <v>2014</v>
      </c>
      <c r="Y2231" s="50">
        <f>MONTH(B2231)</f>
        <v>3</v>
      </c>
      <c r="Z2231" s="56">
        <f>X2231*100+Y2231</f>
        <v>201403</v>
      </c>
      <c r="AA2231" s="56">
        <f>WEEKNUM(B2231,1)</f>
        <v>11</v>
      </c>
      <c r="AB2231" s="58">
        <f>IF(ISBLANK(B2231)," ",MAX(B2231-B2230-1,0))</f>
        <v>0</v>
      </c>
      <c r="AC2231" s="56">
        <f>DAY(B2231)</f>
        <v>12</v>
      </c>
      <c r="AD2231" s="53">
        <f>U2231+V2231</f>
        <v>0.18253150756272402</v>
      </c>
      <c r="AE2231" s="56">
        <f>IF("1-Swim"=D2231,E2231*46.7,IF("2-Bike"=D2231,E2231,IF("3-Run"=D2231,E2231*4.27,0)))</f>
        <v>13.236999999999998</v>
      </c>
    </row>
    <row r="2232" spans="1:31" x14ac:dyDescent="0.25">
      <c r="A2232" s="50">
        <v>2231</v>
      </c>
      <c r="B2232" s="51">
        <v>41711</v>
      </c>
      <c r="C2232" s="75">
        <f>B2232</f>
        <v>41711</v>
      </c>
      <c r="D2232" s="50" t="s">
        <v>1224</v>
      </c>
      <c r="E2232" s="50">
        <v>10</v>
      </c>
      <c r="F2232" s="50">
        <v>0</v>
      </c>
      <c r="G2232" s="50">
        <v>27</v>
      </c>
      <c r="H2232" s="50">
        <v>40</v>
      </c>
      <c r="I2232" s="53">
        <f>IF(E2232&gt;0,TIME(F2232,G2232,H2232),"")</f>
        <v>1.9212962962962963E-2</v>
      </c>
      <c r="J2232" s="54">
        <f>IF(E2232&gt;0,TIME(F2232,G2232,H2232)/E2232,"")</f>
        <v>1.9212962962962964E-3</v>
      </c>
      <c r="K2232" s="50" t="s">
        <v>921</v>
      </c>
      <c r="L2232" s="50" t="s">
        <v>1132</v>
      </c>
      <c r="M2232" s="55">
        <f>IF(D2232&gt;0,0.0416666666666667/J2232,"")</f>
        <v>21.686746987951825</v>
      </c>
      <c r="N2232" s="50">
        <v>0</v>
      </c>
      <c r="O2232" s="50" t="s">
        <v>253</v>
      </c>
      <c r="Q2232" s="151">
        <f>IF("1-Swim"=D2232,J2232*2.4,IF("2-Bike"=D2232,J2232*112,IF("3-Run"=D2232,J2232*26.2,0)))</f>
        <v>0.2151851851851852</v>
      </c>
      <c r="R2232" s="151">
        <f>Q2232/2</f>
        <v>0.1075925925925926</v>
      </c>
      <c r="S2232" s="53">
        <f>J2232*26.2</f>
        <v>5.0337962962962966E-2</v>
      </c>
      <c r="T2232" s="53">
        <f>(J2232+0.0013889)*26.2</f>
        <v>8.6727142962962953E-2</v>
      </c>
      <c r="U2232" s="53">
        <f>S2232/2</f>
        <v>2.5168981481481483E-2</v>
      </c>
      <c r="V2232" s="53">
        <f>T2232/2</f>
        <v>4.3363571481481476E-2</v>
      </c>
      <c r="W2232" s="50">
        <f>RANK(J2232,J:J,1)</f>
        <v>106</v>
      </c>
      <c r="X2232" s="50">
        <f>YEAR(B2232)</f>
        <v>2014</v>
      </c>
      <c r="Y2232" s="50">
        <f>MONTH(B2232)</f>
        <v>3</v>
      </c>
      <c r="Z2232" s="56">
        <f>X2232*100+Y2232</f>
        <v>201403</v>
      </c>
      <c r="AA2232" s="56">
        <f>WEEKNUM(B2232,1)</f>
        <v>11</v>
      </c>
      <c r="AB2232" s="58">
        <f>IF(ISBLANK(B2232)," ",MAX(B2232-B2231-1,0))</f>
        <v>0</v>
      </c>
      <c r="AC2232" s="56">
        <f>DAY(B2232)</f>
        <v>13</v>
      </c>
      <c r="AD2232" s="53">
        <f>U2232+V2232</f>
        <v>6.8532552962962956E-2</v>
      </c>
      <c r="AE2232" s="56">
        <f>IF("1-Swim"=D2232,E2232*46.7,IF("2-Bike"=D2232,E2232,IF("3-Run"=D2232,E2232*4.27,0)))</f>
        <v>10</v>
      </c>
    </row>
    <row r="2233" spans="1:31" x14ac:dyDescent="0.25">
      <c r="A2233" s="50">
        <v>2232</v>
      </c>
      <c r="B2233" s="51">
        <v>41711</v>
      </c>
      <c r="C2233" s="75">
        <f>B2233</f>
        <v>41711</v>
      </c>
      <c r="D2233" s="50" t="s">
        <v>1225</v>
      </c>
      <c r="E2233" s="50">
        <v>0.625</v>
      </c>
      <c r="F2233" s="50">
        <v>0</v>
      </c>
      <c r="G2233" s="50">
        <v>21</v>
      </c>
      <c r="H2233" s="50">
        <v>0</v>
      </c>
      <c r="I2233" s="53">
        <f>IF(E2233&gt;0,TIME(F2233,G2233,H2233),"")</f>
        <v>1.4583333333333332E-2</v>
      </c>
      <c r="J2233" s="54">
        <f>IF(E2233&gt;0,TIME(F2233,G2233,H2233)/E2233,"")</f>
        <v>2.3333333333333331E-2</v>
      </c>
      <c r="K2233" s="50" t="s">
        <v>781</v>
      </c>
      <c r="L2233" s="50" t="s">
        <v>1304</v>
      </c>
      <c r="M2233" s="55">
        <f>IF(D2233&gt;0,0.0416666666666667/J2233,"")</f>
        <v>1.7857142857142874</v>
      </c>
      <c r="N2233" s="50">
        <v>0</v>
      </c>
      <c r="O2233" s="50" t="s">
        <v>253</v>
      </c>
      <c r="Q2233" s="151">
        <f>IF("1-Swim"=D2233,J2233*2.4,IF("2-Bike"=D2233,J2233*112,IF("3-Run"=D2233,J2233*26.2,0)))</f>
        <v>5.5999999999999994E-2</v>
      </c>
      <c r="R2233" s="151">
        <f>Q2233/2</f>
        <v>2.7999999999999997E-2</v>
      </c>
      <c r="S2233" s="53">
        <f>J2233*26.2</f>
        <v>0.61133333333333328</v>
      </c>
      <c r="T2233" s="53">
        <f>(J2233+0.0013889)*26.2</f>
        <v>0.64772251333333319</v>
      </c>
      <c r="U2233" s="53">
        <f>S2233/2</f>
        <v>0.30566666666666664</v>
      </c>
      <c r="V2233" s="53">
        <f>T2233/2</f>
        <v>0.3238612566666666</v>
      </c>
      <c r="W2233" s="50">
        <f>RANK(J2233,J:J,1)</f>
        <v>3101</v>
      </c>
      <c r="X2233" s="50">
        <f>YEAR(B2233)</f>
        <v>2014</v>
      </c>
      <c r="Y2233" s="50">
        <f>MONTH(B2233)</f>
        <v>3</v>
      </c>
      <c r="Z2233" s="56">
        <f>X2233*100+Y2233</f>
        <v>201403</v>
      </c>
      <c r="AA2233" s="56">
        <f>WEEKNUM(B2233,1)</f>
        <v>11</v>
      </c>
      <c r="AB2233" s="58">
        <f>IF(ISBLANK(B2233)," ",MAX(B2233-B2232-1,0))</f>
        <v>0</v>
      </c>
      <c r="AC2233" s="56">
        <f>DAY(B2233)</f>
        <v>13</v>
      </c>
      <c r="AD2233" s="53">
        <f>U2233+V2233</f>
        <v>0.62952792333333329</v>
      </c>
      <c r="AE2233" s="56">
        <f>IF("1-Swim"=D2233,E2233*46.7,IF("2-Bike"=D2233,E2233,IF("3-Run"=D2233,E2233*4.27,0)))</f>
        <v>29.1875</v>
      </c>
    </row>
    <row r="2234" spans="1:31" x14ac:dyDescent="0.25">
      <c r="A2234" s="50">
        <v>2233</v>
      </c>
      <c r="B2234" s="51">
        <v>41712</v>
      </c>
      <c r="C2234" s="75">
        <f>B2234</f>
        <v>41712</v>
      </c>
      <c r="D2234" s="50" t="s">
        <v>1223</v>
      </c>
      <c r="E2234" s="50">
        <v>3.5</v>
      </c>
      <c r="F2234" s="50">
        <v>0</v>
      </c>
      <c r="G2234" s="50">
        <v>33</v>
      </c>
      <c r="H2234" s="50">
        <v>20</v>
      </c>
      <c r="I2234" s="53">
        <f>IF(E2234&gt;0,TIME(F2234,G2234,H2234),"")</f>
        <v>2.314814814814815E-2</v>
      </c>
      <c r="J2234" s="54">
        <f>IF(E2234&gt;0,TIME(F2234,G2234,H2234)/E2234,"")</f>
        <v>6.6137566137566143E-3</v>
      </c>
      <c r="K2234" s="50" t="s">
        <v>1143</v>
      </c>
      <c r="L2234" s="50" t="s">
        <v>1048</v>
      </c>
      <c r="M2234" s="55">
        <f>IF(D2234&gt;0,0.0416666666666667/J2234,"")</f>
        <v>6.3000000000000043</v>
      </c>
      <c r="N2234" s="50">
        <v>0</v>
      </c>
      <c r="O2234" s="50" t="s">
        <v>253</v>
      </c>
      <c r="Q2234" s="151">
        <f>IF("1-Swim"=D2234,J2234*2.4,IF("2-Bike"=D2234,J2234*112,IF("3-Run"=D2234,J2234*26.2,0)))</f>
        <v>0.17328042328042328</v>
      </c>
      <c r="R2234" s="151">
        <f>Q2234/2</f>
        <v>8.6640211640211642E-2</v>
      </c>
      <c r="S2234" s="53">
        <f>J2234*26.2</f>
        <v>0.17328042328042328</v>
      </c>
      <c r="T2234" s="53">
        <f>(J2234+0.0013889)*26.2</f>
        <v>0.20966960328042328</v>
      </c>
      <c r="U2234" s="53">
        <f>S2234/2</f>
        <v>8.6640211640211642E-2</v>
      </c>
      <c r="V2234" s="53">
        <f>T2234/2</f>
        <v>0.10483480164021164</v>
      </c>
      <c r="W2234" s="50">
        <f>RANK(J2234,J:J,1)</f>
        <v>1110</v>
      </c>
      <c r="X2234" s="50">
        <f>YEAR(B2234)</f>
        <v>2014</v>
      </c>
      <c r="Y2234" s="50">
        <f>MONTH(B2234)</f>
        <v>3</v>
      </c>
      <c r="Z2234" s="56">
        <f>X2234*100+Y2234</f>
        <v>201403</v>
      </c>
      <c r="AA2234" s="56">
        <f>WEEKNUM(B2234,1)</f>
        <v>11</v>
      </c>
      <c r="AB2234" s="58">
        <f>IF(ISBLANK(B2234)," ",MAX(B2234-B2233-1,0))</f>
        <v>0</v>
      </c>
      <c r="AC2234" s="56">
        <f>DAY(B2234)</f>
        <v>14</v>
      </c>
      <c r="AD2234" s="53">
        <f>U2234+V2234</f>
        <v>0.19147501328042327</v>
      </c>
      <c r="AE2234" s="56">
        <f>IF("1-Swim"=D2234,E2234*46.7,IF("2-Bike"=D2234,E2234,IF("3-Run"=D2234,E2234*4.27,0)))</f>
        <v>14.944999999999999</v>
      </c>
    </row>
    <row r="2235" spans="1:31" x14ac:dyDescent="0.25">
      <c r="A2235" s="50">
        <v>2234</v>
      </c>
      <c r="B2235" s="51">
        <v>41713</v>
      </c>
      <c r="C2235" s="75">
        <f>B2235</f>
        <v>41713</v>
      </c>
      <c r="D2235" s="50" t="s">
        <v>1224</v>
      </c>
      <c r="E2235" s="50">
        <v>17.5</v>
      </c>
      <c r="F2235" s="50">
        <v>1</v>
      </c>
      <c r="G2235" s="50">
        <v>22</v>
      </c>
      <c r="H2235" s="50">
        <v>59</v>
      </c>
      <c r="I2235" s="53">
        <f>IF(E2235&gt;0,TIME(F2235,G2235,H2235),"")</f>
        <v>5.7627314814814812E-2</v>
      </c>
      <c r="J2235" s="54">
        <f>IF(E2235&gt;0,TIME(F2235,G2235,H2235)/E2235,"")</f>
        <v>3.2929894179894179E-3</v>
      </c>
      <c r="K2235" s="50" t="s">
        <v>930</v>
      </c>
      <c r="L2235" s="50" t="s">
        <v>1339</v>
      </c>
      <c r="M2235" s="55">
        <f>IF(D2235&gt;0,0.0416666666666667/J2235,"")</f>
        <v>12.653143201446083</v>
      </c>
      <c r="N2235" s="50">
        <v>0</v>
      </c>
      <c r="O2235" s="50" t="s">
        <v>377</v>
      </c>
      <c r="Q2235" s="151">
        <f>IF("1-Swim"=D2235,J2235*2.4,IF("2-Bike"=D2235,J2235*112,IF("3-Run"=D2235,J2235*26.2,0)))</f>
        <v>0.36881481481481482</v>
      </c>
      <c r="R2235" s="151">
        <f>Q2235/2</f>
        <v>0.18440740740740741</v>
      </c>
      <c r="S2235" s="53">
        <f>J2235*26.2</f>
        <v>8.6276322751322743E-2</v>
      </c>
      <c r="T2235" s="53">
        <f>(J2235+0.0013889)*26.2</f>
        <v>0.12266550275132275</v>
      </c>
      <c r="U2235" s="53">
        <f>S2235/2</f>
        <v>4.3138161375661371E-2</v>
      </c>
      <c r="V2235" s="53">
        <f>T2235/2</f>
        <v>6.1332751375661375E-2</v>
      </c>
      <c r="W2235" s="50">
        <f>RANK(J2235,J:J,1)</f>
        <v>680</v>
      </c>
      <c r="X2235" s="50">
        <f>YEAR(B2235)</f>
        <v>2014</v>
      </c>
      <c r="Y2235" s="50">
        <f>MONTH(B2235)</f>
        <v>3</v>
      </c>
      <c r="Z2235" s="56">
        <f>X2235*100+Y2235</f>
        <v>201403</v>
      </c>
      <c r="AA2235" s="56">
        <f>WEEKNUM(B2235,1)</f>
        <v>11</v>
      </c>
      <c r="AB2235" s="58">
        <f>IF(ISBLANK(B2235)," ",MAX(B2235-B2234-1,0))</f>
        <v>0</v>
      </c>
      <c r="AC2235" s="56">
        <f>DAY(B2235)</f>
        <v>15</v>
      </c>
      <c r="AD2235" s="53">
        <f>U2235+V2235</f>
        <v>0.10447091275132275</v>
      </c>
      <c r="AE2235" s="56">
        <f>IF("1-Swim"=D2235,E2235*46.7,IF("2-Bike"=D2235,E2235,IF("3-Run"=D2235,E2235*4.27,0)))</f>
        <v>17.5</v>
      </c>
    </row>
    <row r="2236" spans="1:31" x14ac:dyDescent="0.25">
      <c r="A2236" s="50">
        <v>2235</v>
      </c>
      <c r="B2236" s="51">
        <v>41723</v>
      </c>
      <c r="C2236" s="75">
        <f>B2236</f>
        <v>41723</v>
      </c>
      <c r="D2236" s="50" t="s">
        <v>1224</v>
      </c>
      <c r="E2236" s="50">
        <v>10</v>
      </c>
      <c r="F2236" s="50">
        <v>0</v>
      </c>
      <c r="G2236" s="50">
        <v>28</v>
      </c>
      <c r="H2236" s="50">
        <v>40</v>
      </c>
      <c r="I2236" s="53">
        <f>IF(E2236&gt;0,TIME(F2236,G2236,H2236),"")</f>
        <v>1.9907407407407408E-2</v>
      </c>
      <c r="J2236" s="54">
        <f>IF(E2236&gt;0,TIME(F2236,G2236,H2236)/E2236,"")</f>
        <v>1.9907407407407408E-3</v>
      </c>
      <c r="K2236" s="50" t="s">
        <v>921</v>
      </c>
      <c r="L2236" s="50" t="s">
        <v>1132</v>
      </c>
      <c r="M2236" s="55">
        <f>IF(D2236&gt;0,0.0416666666666667/J2236,"")</f>
        <v>20.930232558139551</v>
      </c>
      <c r="N2236" s="50">
        <v>0</v>
      </c>
      <c r="O2236" s="50" t="s">
        <v>253</v>
      </c>
      <c r="Q2236" s="151">
        <f>IF("1-Swim"=D2236,J2236*2.4,IF("2-Bike"=D2236,J2236*112,IF("3-Run"=D2236,J2236*26.2,0)))</f>
        <v>0.22296296296296297</v>
      </c>
      <c r="R2236" s="151">
        <f>Q2236/2</f>
        <v>0.11148148148148149</v>
      </c>
      <c r="S2236" s="53">
        <f>J2236*26.2</f>
        <v>5.2157407407407409E-2</v>
      </c>
      <c r="T2236" s="53">
        <f>(J2236+0.0013889)*26.2</f>
        <v>8.8546587407407409E-2</v>
      </c>
      <c r="U2236" s="53">
        <f>S2236/2</f>
        <v>2.6078703703703705E-2</v>
      </c>
      <c r="V2236" s="53">
        <f>T2236/2</f>
        <v>4.4273293703703705E-2</v>
      </c>
      <c r="W2236" s="50">
        <f>RANK(J2236,J:J,1)</f>
        <v>151</v>
      </c>
      <c r="X2236" s="50">
        <f>YEAR(B2236)</f>
        <v>2014</v>
      </c>
      <c r="Y2236" s="50">
        <f>MONTH(B2236)</f>
        <v>3</v>
      </c>
      <c r="Z2236" s="56">
        <f>X2236*100+Y2236</f>
        <v>201403</v>
      </c>
      <c r="AA2236" s="56">
        <f>WEEKNUM(B2236,1)</f>
        <v>13</v>
      </c>
      <c r="AB2236" s="58">
        <f>IF(ISBLANK(B2236)," ",MAX(B2236-B2235-1,0))</f>
        <v>9</v>
      </c>
      <c r="AC2236" s="56">
        <f>DAY(B2236)</f>
        <v>25</v>
      </c>
      <c r="AD2236" s="53">
        <f>U2236+V2236</f>
        <v>7.0351997407407413E-2</v>
      </c>
      <c r="AE2236" s="56">
        <f>IF("1-Swim"=D2236,E2236*46.7,IF("2-Bike"=D2236,E2236,IF("3-Run"=D2236,E2236*4.27,0)))</f>
        <v>10</v>
      </c>
    </row>
    <row r="2237" spans="1:31" x14ac:dyDescent="0.25">
      <c r="A2237" s="50">
        <v>2236</v>
      </c>
      <c r="B2237" s="51">
        <v>41724</v>
      </c>
      <c r="C2237" s="75">
        <f>B2237</f>
        <v>41724</v>
      </c>
      <c r="D2237" s="50" t="s">
        <v>1223</v>
      </c>
      <c r="E2237" s="50">
        <v>2</v>
      </c>
      <c r="F2237" s="50">
        <v>0</v>
      </c>
      <c r="G2237" s="50">
        <v>19</v>
      </c>
      <c r="H2237" s="50">
        <v>7</v>
      </c>
      <c r="I2237" s="53">
        <f>IF(E2237&gt;0,TIME(F2237,G2237,H2237),"")</f>
        <v>1.3275462962962963E-2</v>
      </c>
      <c r="J2237" s="54">
        <f>IF(E2237&gt;0,TIME(F2237,G2237,H2237)/E2237,"")</f>
        <v>6.6377314814814814E-3</v>
      </c>
      <c r="K2237" s="50" t="s">
        <v>1143</v>
      </c>
      <c r="L2237" s="50" t="s">
        <v>1048</v>
      </c>
      <c r="M2237" s="55">
        <f>IF(D2237&gt;0,0.0416666666666667/J2237,"")</f>
        <v>6.277244986922411</v>
      </c>
      <c r="N2237" s="50">
        <v>0</v>
      </c>
      <c r="O2237" s="50" t="s">
        <v>253</v>
      </c>
      <c r="Q2237" s="151">
        <f>IF("1-Swim"=D2237,J2237*2.4,IF("2-Bike"=D2237,J2237*112,IF("3-Run"=D2237,J2237*26.2,0)))</f>
        <v>0.17390856481481481</v>
      </c>
      <c r="R2237" s="151">
        <f>Q2237/2</f>
        <v>8.6954282407407407E-2</v>
      </c>
      <c r="S2237" s="53">
        <f>J2237*26.2</f>
        <v>0.17390856481481481</v>
      </c>
      <c r="T2237" s="53">
        <f>(J2237+0.0013889)*26.2</f>
        <v>0.21029774481481478</v>
      </c>
      <c r="U2237" s="53">
        <f>S2237/2</f>
        <v>8.6954282407407407E-2</v>
      </c>
      <c r="V2237" s="53">
        <f>T2237/2</f>
        <v>0.10514887240740739</v>
      </c>
      <c r="W2237" s="50">
        <f>RANK(J2237,J:J,1)</f>
        <v>1137</v>
      </c>
      <c r="X2237" s="50">
        <f>YEAR(B2237)</f>
        <v>2014</v>
      </c>
      <c r="Y2237" s="50">
        <f>MONTH(B2237)</f>
        <v>3</v>
      </c>
      <c r="Z2237" s="56">
        <f>X2237*100+Y2237</f>
        <v>201403</v>
      </c>
      <c r="AA2237" s="56">
        <f>WEEKNUM(B2237,1)</f>
        <v>13</v>
      </c>
      <c r="AB2237" s="58">
        <f>IF(ISBLANK(B2237)," ",MAX(B2237-B2236-1,0))</f>
        <v>0</v>
      </c>
      <c r="AC2237" s="56">
        <f>DAY(B2237)</f>
        <v>26</v>
      </c>
      <c r="AD2237" s="53">
        <f>U2237+V2237</f>
        <v>0.1921031548148148</v>
      </c>
      <c r="AE2237" s="56">
        <f>IF("1-Swim"=D2237,E2237*46.7,IF("2-Bike"=D2237,E2237,IF("3-Run"=D2237,E2237*4.27,0)))</f>
        <v>8.5399999999999991</v>
      </c>
    </row>
    <row r="2238" spans="1:31" x14ac:dyDescent="0.25">
      <c r="A2238" s="50">
        <v>2237</v>
      </c>
      <c r="B2238" s="51">
        <v>41724</v>
      </c>
      <c r="C2238" s="75">
        <f>B2238</f>
        <v>41724</v>
      </c>
      <c r="D2238" s="50" t="s">
        <v>1225</v>
      </c>
      <c r="E2238" s="50">
        <v>0.56000000000000005</v>
      </c>
      <c r="F2238" s="50">
        <v>0</v>
      </c>
      <c r="G2238" s="50">
        <v>40</v>
      </c>
      <c r="H2238" s="50">
        <v>0</v>
      </c>
      <c r="I2238" s="53">
        <f>IF(E2238&gt;0,TIME(F2238,G2238,H2238),"")</f>
        <v>2.7777777777777776E-2</v>
      </c>
      <c r="J2238" s="54">
        <f>IF(E2238&gt;0,TIME(F2238,G2238,H2238)/E2238,"")</f>
        <v>4.9603174603174593E-2</v>
      </c>
      <c r="K2238" s="50" t="s">
        <v>781</v>
      </c>
      <c r="L2238" s="50" t="s">
        <v>1304</v>
      </c>
      <c r="M2238" s="55">
        <f>IF(D2238&gt;0,0.0416666666666667/J2238,"")</f>
        <v>0.84000000000000086</v>
      </c>
      <c r="N2238" s="50">
        <v>0</v>
      </c>
      <c r="O2238" s="50" t="s">
        <v>253</v>
      </c>
      <c r="Q2238" s="151">
        <f>IF("1-Swim"=D2238,J2238*2.4,IF("2-Bike"=D2238,J2238*112,IF("3-Run"=D2238,J2238*26.2,0)))</f>
        <v>0.11904761904761901</v>
      </c>
      <c r="R2238" s="151">
        <f>Q2238/2</f>
        <v>5.9523809523809507E-2</v>
      </c>
      <c r="S2238" s="53">
        <f>J2238*26.2</f>
        <v>1.2996031746031742</v>
      </c>
      <c r="T2238" s="53">
        <f>(J2238+0.0013889)*26.2</f>
        <v>1.3359923546031742</v>
      </c>
      <c r="U2238" s="53">
        <f>S2238/2</f>
        <v>0.6498015873015871</v>
      </c>
      <c r="V2238" s="53">
        <f>T2238/2</f>
        <v>0.66799617730158711</v>
      </c>
      <c r="W2238" s="50">
        <f>RANK(J2238,J:J,1)</f>
        <v>3402</v>
      </c>
      <c r="X2238" s="50">
        <f>YEAR(B2238)</f>
        <v>2014</v>
      </c>
      <c r="Y2238" s="50">
        <f>MONTH(B2238)</f>
        <v>3</v>
      </c>
      <c r="Z2238" s="56">
        <f>X2238*100+Y2238</f>
        <v>201403</v>
      </c>
      <c r="AA2238" s="56">
        <f>WEEKNUM(B2238,1)</f>
        <v>13</v>
      </c>
      <c r="AB2238" s="58">
        <f>IF(ISBLANK(B2238)," ",MAX(B2238-B2237-1,0))</f>
        <v>0</v>
      </c>
      <c r="AC2238" s="56">
        <f>DAY(B2238)</f>
        <v>26</v>
      </c>
      <c r="AD2238" s="53">
        <f>U2238+V2238</f>
        <v>1.3177977646031742</v>
      </c>
      <c r="AE2238" s="56">
        <f>IF("1-Swim"=D2238,E2238*46.7,IF("2-Bike"=D2238,E2238,IF("3-Run"=D2238,E2238*4.27,0)))</f>
        <v>26.152000000000005</v>
      </c>
    </row>
    <row r="2239" spans="1:31" x14ac:dyDescent="0.25">
      <c r="A2239" s="50">
        <v>2238</v>
      </c>
      <c r="B2239" s="51">
        <v>41725</v>
      </c>
      <c r="C2239" s="75">
        <f>B2239</f>
        <v>41725</v>
      </c>
      <c r="D2239" s="50" t="s">
        <v>1224</v>
      </c>
      <c r="E2239" s="50">
        <v>11</v>
      </c>
      <c r="F2239" s="50">
        <v>0</v>
      </c>
      <c r="G2239" s="50">
        <v>31</v>
      </c>
      <c r="H2239" s="50">
        <v>30</v>
      </c>
      <c r="I2239" s="53">
        <f>IF(E2239&gt;0,TIME(F2239,G2239,H2239),"")</f>
        <v>2.1875000000000002E-2</v>
      </c>
      <c r="J2239" s="54">
        <f>IF(E2239&gt;0,TIME(F2239,G2239,H2239)/E2239,"")</f>
        <v>1.9886363636363639E-3</v>
      </c>
      <c r="K2239" s="50" t="s">
        <v>921</v>
      </c>
      <c r="L2239" s="50" t="s">
        <v>1132</v>
      </c>
      <c r="M2239" s="55">
        <f>IF(D2239&gt;0,0.0416666666666667/J2239,"")</f>
        <v>20.952380952380967</v>
      </c>
      <c r="N2239" s="50">
        <v>0</v>
      </c>
      <c r="O2239" s="50" t="s">
        <v>253</v>
      </c>
      <c r="Q2239" s="151">
        <f>IF("1-Swim"=D2239,J2239*2.4,IF("2-Bike"=D2239,J2239*112,IF("3-Run"=D2239,J2239*26.2,0)))</f>
        <v>0.22272727272727275</v>
      </c>
      <c r="R2239" s="151">
        <f>Q2239/2</f>
        <v>0.11136363636363637</v>
      </c>
      <c r="S2239" s="53">
        <f>J2239*26.2</f>
        <v>5.2102272727272733E-2</v>
      </c>
      <c r="T2239" s="53">
        <f>(J2239+0.0013889)*26.2</f>
        <v>8.8491452727272726E-2</v>
      </c>
      <c r="U2239" s="53">
        <f>S2239/2</f>
        <v>2.6051136363636367E-2</v>
      </c>
      <c r="V2239" s="53">
        <f>T2239/2</f>
        <v>4.4245726363636363E-2</v>
      </c>
      <c r="W2239" s="50">
        <f>RANK(J2239,J:J,1)</f>
        <v>150</v>
      </c>
      <c r="X2239" s="50">
        <f>YEAR(B2239)</f>
        <v>2014</v>
      </c>
      <c r="Y2239" s="50">
        <f>MONTH(B2239)</f>
        <v>3</v>
      </c>
      <c r="Z2239" s="56">
        <f>X2239*100+Y2239</f>
        <v>201403</v>
      </c>
      <c r="AA2239" s="56">
        <f>WEEKNUM(B2239,1)</f>
        <v>13</v>
      </c>
      <c r="AB2239" s="58">
        <f>IF(ISBLANK(B2239)," ",MAX(B2239-B2238-1,0))</f>
        <v>0</v>
      </c>
      <c r="AC2239" s="56">
        <f>DAY(B2239)</f>
        <v>27</v>
      </c>
      <c r="AD2239" s="53">
        <f>U2239+V2239</f>
        <v>7.029686272727273E-2</v>
      </c>
      <c r="AE2239" s="56">
        <f>IF("1-Swim"=D2239,E2239*46.7,IF("2-Bike"=D2239,E2239,IF("3-Run"=D2239,E2239*4.27,0)))</f>
        <v>11</v>
      </c>
    </row>
    <row r="2240" spans="1:31" x14ac:dyDescent="0.25">
      <c r="A2240" s="50">
        <v>2239</v>
      </c>
      <c r="B2240" s="51">
        <v>41725</v>
      </c>
      <c r="C2240" s="75">
        <f>B2240</f>
        <v>41725</v>
      </c>
      <c r="D2240" s="50" t="s">
        <v>1223</v>
      </c>
      <c r="E2240" s="50">
        <v>1.01</v>
      </c>
      <c r="F2240" s="50">
        <v>0</v>
      </c>
      <c r="G2240" s="50">
        <v>9</v>
      </c>
      <c r="H2240" s="50">
        <v>40</v>
      </c>
      <c r="I2240" s="53">
        <f>IF(E2240&gt;0,TIME(F2240,G2240,H2240),"")</f>
        <v>6.7129629629629622E-3</v>
      </c>
      <c r="J2240" s="54">
        <f>IF(E2240&gt;0,TIME(F2240,G2240,H2240)/E2240,"")</f>
        <v>6.6464979831316459E-3</v>
      </c>
      <c r="K2240" s="50" t="s">
        <v>1143</v>
      </c>
      <c r="L2240" s="50" t="s">
        <v>1048</v>
      </c>
      <c r="M2240" s="55">
        <f>IF(D2240&gt;0,0.0416666666666667/J2240,"")</f>
        <v>6.2689655172413845</v>
      </c>
      <c r="N2240" s="50">
        <v>0</v>
      </c>
      <c r="O2240" s="50" t="s">
        <v>253</v>
      </c>
      <c r="Q2240" s="151">
        <f>IF("1-Swim"=D2240,J2240*2.4,IF("2-Bike"=D2240,J2240*112,IF("3-Run"=D2240,J2240*26.2,0)))</f>
        <v>0.17413824715804913</v>
      </c>
      <c r="R2240" s="151">
        <f>Q2240/2</f>
        <v>8.7069123579024563E-2</v>
      </c>
      <c r="S2240" s="53">
        <f>J2240*26.2</f>
        <v>0.17413824715804913</v>
      </c>
      <c r="T2240" s="53">
        <f>(J2240+0.0013889)*26.2</f>
        <v>0.21052742715804909</v>
      </c>
      <c r="U2240" s="53">
        <f>S2240/2</f>
        <v>8.7069123579024563E-2</v>
      </c>
      <c r="V2240" s="53">
        <f>T2240/2</f>
        <v>0.10526371357902455</v>
      </c>
      <c r="W2240" s="50">
        <f>RANK(J2240,J:J,1)</f>
        <v>1143</v>
      </c>
      <c r="X2240" s="50">
        <f>YEAR(B2240)</f>
        <v>2014</v>
      </c>
      <c r="Y2240" s="50">
        <f>MONTH(B2240)</f>
        <v>3</v>
      </c>
      <c r="Z2240" s="56">
        <f>X2240*100+Y2240</f>
        <v>201403</v>
      </c>
      <c r="AA2240" s="56">
        <f>WEEKNUM(B2240,1)</f>
        <v>13</v>
      </c>
      <c r="AB2240" s="58">
        <f>IF(ISBLANK(B2240)," ",MAX(B2240-B2239-1,0))</f>
        <v>0</v>
      </c>
      <c r="AC2240" s="56">
        <f>DAY(B2240)</f>
        <v>27</v>
      </c>
      <c r="AD2240" s="53">
        <f>U2240+V2240</f>
        <v>0.19233283715804911</v>
      </c>
      <c r="AE2240" s="56">
        <f>IF("1-Swim"=D2240,E2240*46.7,IF("2-Bike"=D2240,E2240,IF("3-Run"=D2240,E2240*4.27,0)))</f>
        <v>4.3126999999999995</v>
      </c>
    </row>
    <row r="2241" spans="1:31" x14ac:dyDescent="0.25">
      <c r="A2241" s="50">
        <v>2240</v>
      </c>
      <c r="B2241" s="51">
        <v>41725</v>
      </c>
      <c r="C2241" s="75">
        <f>B2241</f>
        <v>41725</v>
      </c>
      <c r="D2241" s="50" t="s">
        <v>1225</v>
      </c>
      <c r="E2241" s="50">
        <v>0.71</v>
      </c>
      <c r="F2241" s="50">
        <v>0</v>
      </c>
      <c r="G2241" s="50">
        <v>40</v>
      </c>
      <c r="H2241" s="50">
        <v>0</v>
      </c>
      <c r="I2241" s="53">
        <f>IF(E2241&gt;0,TIME(F2241,G2241,H2241),"")</f>
        <v>2.7777777777777776E-2</v>
      </c>
      <c r="J2241" s="54">
        <f>IF(E2241&gt;0,TIME(F2241,G2241,H2241)/E2241,"")</f>
        <v>3.912363067292645E-2</v>
      </c>
      <c r="K2241" s="50" t="s">
        <v>781</v>
      </c>
      <c r="L2241" s="50" t="s">
        <v>1304</v>
      </c>
      <c r="M2241" s="55">
        <f>IF(D2241&gt;0,0.0416666666666667/J2241,"")</f>
        <v>1.0650000000000008</v>
      </c>
      <c r="N2241" s="50">
        <v>0</v>
      </c>
      <c r="O2241" s="50" t="s">
        <v>253</v>
      </c>
      <c r="Q2241" s="151">
        <f>IF("1-Swim"=D2241,J2241*2.4,IF("2-Bike"=D2241,J2241*112,IF("3-Run"=D2241,J2241*26.2,0)))</f>
        <v>9.3896713615023483E-2</v>
      </c>
      <c r="R2241" s="151">
        <f>Q2241/2</f>
        <v>4.6948356807511742E-2</v>
      </c>
      <c r="S2241" s="53">
        <f>J2241*26.2</f>
        <v>1.0250391236306731</v>
      </c>
      <c r="T2241" s="53">
        <f>(J2241+0.0013889)*26.2</f>
        <v>1.0614283036306729</v>
      </c>
      <c r="U2241" s="53">
        <f>S2241/2</f>
        <v>0.51251956181533653</v>
      </c>
      <c r="V2241" s="53">
        <f>T2241/2</f>
        <v>0.53071415181533643</v>
      </c>
      <c r="W2241" s="50">
        <f>RANK(J2241,J:J,1)</f>
        <v>3396</v>
      </c>
      <c r="X2241" s="50">
        <f>YEAR(B2241)</f>
        <v>2014</v>
      </c>
      <c r="Y2241" s="50">
        <f>MONTH(B2241)</f>
        <v>3</v>
      </c>
      <c r="Z2241" s="56">
        <f>X2241*100+Y2241</f>
        <v>201403</v>
      </c>
      <c r="AA2241" s="56">
        <f>WEEKNUM(B2241,1)</f>
        <v>13</v>
      </c>
      <c r="AB2241" s="58">
        <f>IF(ISBLANK(B2241)," ",MAX(B2241-B2240-1,0))</f>
        <v>0</v>
      </c>
      <c r="AC2241" s="56">
        <f>DAY(B2241)</f>
        <v>27</v>
      </c>
      <c r="AD2241" s="53">
        <f>U2241+V2241</f>
        <v>1.0432337136306731</v>
      </c>
      <c r="AE2241" s="56">
        <f>IF("1-Swim"=D2241,E2241*46.7,IF("2-Bike"=D2241,E2241,IF("3-Run"=D2241,E2241*4.27,0)))</f>
        <v>33.157000000000004</v>
      </c>
    </row>
    <row r="2242" spans="1:31" x14ac:dyDescent="0.25">
      <c r="A2242" s="50">
        <v>2241</v>
      </c>
      <c r="B2242" s="51">
        <v>41726</v>
      </c>
      <c r="C2242" s="75">
        <f>B2242</f>
        <v>41726</v>
      </c>
      <c r="D2242" s="50" t="s">
        <v>1224</v>
      </c>
      <c r="E2242" s="50">
        <v>13.2</v>
      </c>
      <c r="F2242" s="50">
        <v>0</v>
      </c>
      <c r="G2242" s="50">
        <v>57</v>
      </c>
      <c r="H2242" s="50">
        <v>22</v>
      </c>
      <c r="I2242" s="53">
        <f>IF(E2242&gt;0,TIME(F2242,G2242,H2242),"")</f>
        <v>3.9837962962962964E-2</v>
      </c>
      <c r="J2242" s="54">
        <f>IF(E2242&gt;0,TIME(F2242,G2242,H2242)/E2242,"")</f>
        <v>3.0180274971941643E-3</v>
      </c>
      <c r="K2242" s="50" t="s">
        <v>1809</v>
      </c>
      <c r="L2242" s="50" t="s">
        <v>315</v>
      </c>
      <c r="M2242" s="55">
        <f>IF(D2242&gt;0,0.0416666666666667/J2242,"")</f>
        <v>13.805926786751897</v>
      </c>
      <c r="N2242" s="50">
        <v>0</v>
      </c>
      <c r="O2242" s="50" t="s">
        <v>1341</v>
      </c>
      <c r="Q2242" s="151">
        <f>IF("1-Swim"=D2242,J2242*2.4,IF("2-Bike"=D2242,J2242*112,IF("3-Run"=D2242,J2242*26.2,0)))</f>
        <v>0.3380190796857464</v>
      </c>
      <c r="R2242" s="151">
        <f>Q2242/2</f>
        <v>0.1690095398428732</v>
      </c>
      <c r="S2242" s="53">
        <f>J2242*26.2</f>
        <v>7.9072320426487097E-2</v>
      </c>
      <c r="T2242" s="53">
        <f>(J2242+0.0013889)*26.2</f>
        <v>0.11546150042648709</v>
      </c>
      <c r="U2242" s="53">
        <f>S2242/2</f>
        <v>3.9536160213243549E-2</v>
      </c>
      <c r="V2242" s="53">
        <f>T2242/2</f>
        <v>5.7730750213243545E-2</v>
      </c>
      <c r="W2242" s="50">
        <f>RANK(J2242,J:J,1)</f>
        <v>582</v>
      </c>
      <c r="X2242" s="50">
        <f>YEAR(B2242)</f>
        <v>2014</v>
      </c>
      <c r="Y2242" s="50">
        <f>MONTH(B2242)</f>
        <v>3</v>
      </c>
      <c r="Z2242" s="56">
        <f>X2242*100+Y2242</f>
        <v>201403</v>
      </c>
      <c r="AA2242" s="56">
        <f>WEEKNUM(B2242,1)</f>
        <v>13</v>
      </c>
      <c r="AB2242" s="58">
        <f>IF(ISBLANK(B2242)," ",MAX(B2242-B2241-1,0))</f>
        <v>0</v>
      </c>
      <c r="AC2242" s="56">
        <f>DAY(B2242)</f>
        <v>28</v>
      </c>
      <c r="AD2242" s="53">
        <f>U2242+V2242</f>
        <v>9.7266910426487094E-2</v>
      </c>
      <c r="AE2242" s="56">
        <f>IF("1-Swim"=D2242,E2242*46.7,IF("2-Bike"=D2242,E2242,IF("3-Run"=D2242,E2242*4.27,0)))</f>
        <v>13.2</v>
      </c>
    </row>
    <row r="2243" spans="1:31" x14ac:dyDescent="0.25">
      <c r="A2243" s="50">
        <v>2242</v>
      </c>
      <c r="B2243" s="51">
        <v>41728</v>
      </c>
      <c r="C2243" s="75">
        <f>B2243</f>
        <v>41728</v>
      </c>
      <c r="D2243" s="50" t="s">
        <v>1224</v>
      </c>
      <c r="E2243" s="50">
        <v>17</v>
      </c>
      <c r="F2243" s="50">
        <v>1</v>
      </c>
      <c r="G2243" s="50">
        <v>0</v>
      </c>
      <c r="H2243" s="50">
        <v>0</v>
      </c>
      <c r="I2243" s="53">
        <f>IF(E2243&gt;0,TIME(F2243,G2243,H2243),"")</f>
        <v>4.1666666666666664E-2</v>
      </c>
      <c r="J2243" s="54">
        <f>IF(E2243&gt;0,TIME(F2243,G2243,H2243)/E2243,"")</f>
        <v>2.4509803921568627E-3</v>
      </c>
      <c r="K2243" s="50" t="s">
        <v>1342</v>
      </c>
      <c r="L2243" s="50" t="s">
        <v>1343</v>
      </c>
      <c r="M2243" s="55">
        <f>IF(D2243&gt;0,0.0416666666666667/J2243,"")</f>
        <v>17.000000000000014</v>
      </c>
      <c r="N2243" s="50">
        <v>0</v>
      </c>
      <c r="O2243" s="50" t="s">
        <v>253</v>
      </c>
      <c r="Q2243" s="151">
        <f>IF("1-Swim"=D2243,J2243*2.4,IF("2-Bike"=D2243,J2243*112,IF("3-Run"=D2243,J2243*26.2,0)))</f>
        <v>0.27450980392156865</v>
      </c>
      <c r="R2243" s="151">
        <f>Q2243/2</f>
        <v>0.13725490196078433</v>
      </c>
      <c r="S2243" s="53">
        <f>J2243*26.2</f>
        <v>6.4215686274509798E-2</v>
      </c>
      <c r="T2243" s="53">
        <f>(J2243+0.0013889)*26.2</f>
        <v>0.1006048662745098</v>
      </c>
      <c r="U2243" s="53">
        <f>S2243/2</f>
        <v>3.2107843137254899E-2</v>
      </c>
      <c r="V2243" s="53">
        <f>T2243/2</f>
        <v>5.0302433137254902E-2</v>
      </c>
      <c r="W2243" s="50">
        <f>RANK(J2243,J:J,1)</f>
        <v>287</v>
      </c>
      <c r="X2243" s="50">
        <f>YEAR(B2243)</f>
        <v>2014</v>
      </c>
      <c r="Y2243" s="50">
        <f>MONTH(B2243)</f>
        <v>3</v>
      </c>
      <c r="Z2243" s="56">
        <f>X2243*100+Y2243</f>
        <v>201403</v>
      </c>
      <c r="AA2243" s="56">
        <f>WEEKNUM(B2243,1)</f>
        <v>14</v>
      </c>
      <c r="AB2243" s="58">
        <f>IF(ISBLANK(B2243)," ",MAX(B2243-B2242-1,0))</f>
        <v>1</v>
      </c>
      <c r="AC2243" s="56">
        <f>DAY(B2243)</f>
        <v>30</v>
      </c>
      <c r="AD2243" s="53">
        <f>U2243+V2243</f>
        <v>8.2410276274509808E-2</v>
      </c>
      <c r="AE2243" s="56">
        <f>IF("1-Swim"=D2243,E2243*46.7,IF("2-Bike"=D2243,E2243,IF("3-Run"=D2243,E2243*4.27,0)))</f>
        <v>17</v>
      </c>
    </row>
    <row r="2244" spans="1:31" x14ac:dyDescent="0.25">
      <c r="A2244" s="50">
        <v>2243</v>
      </c>
      <c r="B2244" s="51">
        <v>41728</v>
      </c>
      <c r="C2244" s="75">
        <f>B2244</f>
        <v>41728</v>
      </c>
      <c r="D2244" s="50" t="s">
        <v>1223</v>
      </c>
      <c r="E2244" s="50">
        <v>3.14</v>
      </c>
      <c r="F2244" s="50">
        <v>0</v>
      </c>
      <c r="G2244" s="50">
        <v>33</v>
      </c>
      <c r="H2244" s="50">
        <v>42</v>
      </c>
      <c r="I2244" s="53">
        <f>IF(E2244&gt;0,TIME(F2244,G2244,H2244),"")</f>
        <v>2.3402777777777783E-2</v>
      </c>
      <c r="J2244" s="54">
        <f>IF(E2244&gt;0,TIME(F2244,G2244,H2244)/E2244,"")</f>
        <v>7.4531139419674467E-3</v>
      </c>
      <c r="K2244" s="50" t="s">
        <v>1311</v>
      </c>
      <c r="L2244" s="50" t="s">
        <v>17</v>
      </c>
      <c r="M2244" s="55">
        <f>IF(D2244&gt;0,0.0416666666666667/J2244,"")</f>
        <v>5.5905044510385791</v>
      </c>
      <c r="N2244" s="50">
        <v>0</v>
      </c>
      <c r="O2244" s="50" t="s">
        <v>253</v>
      </c>
      <c r="Q2244" s="151">
        <f>IF("1-Swim"=D2244,J2244*2.4,IF("2-Bike"=D2244,J2244*112,IF("3-Run"=D2244,J2244*26.2,0)))</f>
        <v>0.19527158527954711</v>
      </c>
      <c r="R2244" s="151">
        <f>Q2244/2</f>
        <v>9.7635792639773553E-2</v>
      </c>
      <c r="S2244" s="53">
        <f>J2244*26.2</f>
        <v>0.19527158527954711</v>
      </c>
      <c r="T2244" s="53">
        <f>(J2244+0.0013889)*26.2</f>
        <v>0.23166076527954707</v>
      </c>
      <c r="U2244" s="53">
        <f>S2244/2</f>
        <v>9.7635792639773553E-2</v>
      </c>
      <c r="V2244" s="53">
        <f>T2244/2</f>
        <v>0.11583038263977354</v>
      </c>
      <c r="W2244" s="50">
        <f>RANK(J2244,J:J,1)</f>
        <v>2020</v>
      </c>
      <c r="X2244" s="50">
        <f>YEAR(B2244)</f>
        <v>2014</v>
      </c>
      <c r="Y2244" s="50">
        <f>MONTH(B2244)</f>
        <v>3</v>
      </c>
      <c r="Z2244" s="56">
        <f>X2244*100+Y2244</f>
        <v>201403</v>
      </c>
      <c r="AA2244" s="56">
        <f>WEEKNUM(B2244,1)</f>
        <v>14</v>
      </c>
      <c r="AB2244" s="58">
        <f>IF(ISBLANK(B2244)," ",MAX(B2244-B2243-1,0))</f>
        <v>0</v>
      </c>
      <c r="AC2244" s="56">
        <f>DAY(B2244)</f>
        <v>30</v>
      </c>
      <c r="AD2244" s="53">
        <f>U2244+V2244</f>
        <v>0.21346617527954709</v>
      </c>
      <c r="AE2244" s="56">
        <f>IF("1-Swim"=D2244,E2244*46.7,IF("2-Bike"=D2244,E2244,IF("3-Run"=D2244,E2244*4.27,0)))</f>
        <v>13.4078</v>
      </c>
    </row>
    <row r="2245" spans="1:31" x14ac:dyDescent="0.25">
      <c r="A2245" s="50">
        <v>2244</v>
      </c>
      <c r="B2245" s="51">
        <v>41729</v>
      </c>
      <c r="C2245" s="75">
        <f>B2245</f>
        <v>41729</v>
      </c>
      <c r="D2245" s="50" t="s">
        <v>1223</v>
      </c>
      <c r="E2245" s="50">
        <v>3</v>
      </c>
      <c r="F2245" s="50">
        <v>0</v>
      </c>
      <c r="G2245" s="50">
        <v>32</v>
      </c>
      <c r="H2245" s="50">
        <v>15</v>
      </c>
      <c r="I2245" s="53">
        <f>IF(E2245&gt;0,TIME(F2245,G2245,H2245),"")</f>
        <v>2.2395833333333334E-2</v>
      </c>
      <c r="J2245" s="54">
        <f>IF(E2245&gt;0,TIME(F2245,G2245,H2245)/E2245,"")</f>
        <v>7.4652777777777781E-3</v>
      </c>
      <c r="K2245" s="50" t="s">
        <v>1280</v>
      </c>
      <c r="L2245" s="50" t="s">
        <v>1048</v>
      </c>
      <c r="M2245" s="55">
        <f>IF(D2245&gt;0,0.0416666666666667/J2245,"")</f>
        <v>5.581395348837213</v>
      </c>
      <c r="N2245" s="50">
        <v>0</v>
      </c>
      <c r="O2245" s="50" t="s">
        <v>253</v>
      </c>
      <c r="P2245" s="50" t="s">
        <v>1344</v>
      </c>
      <c r="Q2245" s="151">
        <f>IF("1-Swim"=D2245,J2245*2.4,IF("2-Bike"=D2245,J2245*112,IF("3-Run"=D2245,J2245*26.2,0)))</f>
        <v>0.19559027777777779</v>
      </c>
      <c r="R2245" s="151">
        <f>Q2245/2</f>
        <v>9.7795138888888897E-2</v>
      </c>
      <c r="S2245" s="53">
        <f>J2245*26.2</f>
        <v>0.19559027777777779</v>
      </c>
      <c r="T2245" s="53">
        <f>(J2245+0.0013889)*26.2</f>
        <v>0.23197945777777776</v>
      </c>
      <c r="U2245" s="53">
        <f>S2245/2</f>
        <v>9.7795138888888897E-2</v>
      </c>
      <c r="V2245" s="53">
        <f>T2245/2</f>
        <v>0.11598972888888888</v>
      </c>
      <c r="W2245" s="50">
        <f>RANK(J2245,J:J,1)</f>
        <v>2030</v>
      </c>
      <c r="X2245" s="50">
        <f>YEAR(B2245)</f>
        <v>2014</v>
      </c>
      <c r="Y2245" s="50">
        <f>MONTH(B2245)</f>
        <v>3</v>
      </c>
      <c r="Z2245" s="56">
        <f>X2245*100+Y2245</f>
        <v>201403</v>
      </c>
      <c r="AA2245" s="56">
        <f>WEEKNUM(B2245,1)</f>
        <v>14</v>
      </c>
      <c r="AB2245" s="58">
        <f>IF(ISBLANK(B2245)," ",MAX(B2245-B2244-1,0))</f>
        <v>0</v>
      </c>
      <c r="AC2245" s="56">
        <f>DAY(B2245)</f>
        <v>31</v>
      </c>
      <c r="AD2245" s="53">
        <f>U2245+V2245</f>
        <v>0.21378486777777778</v>
      </c>
      <c r="AE2245" s="56">
        <f>IF("1-Swim"=D2245,E2245*46.7,IF("2-Bike"=D2245,E2245,IF("3-Run"=D2245,E2245*4.27,0)))</f>
        <v>12.809999999999999</v>
      </c>
    </row>
    <row r="2246" spans="1:31" x14ac:dyDescent="0.25">
      <c r="A2246" s="50">
        <v>2245</v>
      </c>
      <c r="B2246" s="51">
        <v>41731</v>
      </c>
      <c r="C2246" s="75">
        <f>B2246</f>
        <v>41731</v>
      </c>
      <c r="D2246" s="50" t="s">
        <v>1224</v>
      </c>
      <c r="E2246" s="50">
        <v>10</v>
      </c>
      <c r="F2246" s="50">
        <v>0</v>
      </c>
      <c r="G2246" s="50">
        <v>27</v>
      </c>
      <c r="H2246" s="50">
        <v>53</v>
      </c>
      <c r="I2246" s="53">
        <f>IF(E2246&gt;0,TIME(F2246,G2246,H2246),"")</f>
        <v>1.9363425925925926E-2</v>
      </c>
      <c r="J2246" s="54">
        <f>IF(E2246&gt;0,TIME(F2246,G2246,H2246)/E2246,"")</f>
        <v>1.9363425925925926E-3</v>
      </c>
      <c r="K2246" s="50" t="s">
        <v>921</v>
      </c>
      <c r="L2246" s="50" t="s">
        <v>1132</v>
      </c>
      <c r="M2246" s="55">
        <f>IF(D2246&gt;0,0.0416666666666667/J2246,"")</f>
        <v>21.518230723251662</v>
      </c>
      <c r="N2246" s="50">
        <v>0</v>
      </c>
      <c r="O2246" s="50" t="s">
        <v>253</v>
      </c>
      <c r="Q2246" s="151">
        <f>IF("1-Swim"=D2246,J2246*2.4,IF("2-Bike"=D2246,J2246*112,IF("3-Run"=D2246,J2246*26.2,0)))</f>
        <v>0.21687037037037038</v>
      </c>
      <c r="R2246" s="151">
        <f>Q2246/2</f>
        <v>0.10843518518518519</v>
      </c>
      <c r="S2246" s="53">
        <f>J2246*26.2</f>
        <v>5.0732175925925924E-2</v>
      </c>
      <c r="T2246" s="53">
        <f>(J2246+0.0013889)*26.2</f>
        <v>8.7121355925925917E-2</v>
      </c>
      <c r="U2246" s="53">
        <f>S2246/2</f>
        <v>2.5366087962962962E-2</v>
      </c>
      <c r="V2246" s="53">
        <f>T2246/2</f>
        <v>4.3560677962962958E-2</v>
      </c>
      <c r="W2246" s="50">
        <f>RANK(J2246,J:J,1)</f>
        <v>116</v>
      </c>
      <c r="X2246" s="50">
        <f>YEAR(B2246)</f>
        <v>2014</v>
      </c>
      <c r="Y2246" s="50">
        <f>MONTH(B2246)</f>
        <v>4</v>
      </c>
      <c r="Z2246" s="56">
        <f>X2246*100+Y2246</f>
        <v>201404</v>
      </c>
      <c r="AA2246" s="56">
        <f>WEEKNUM(B2246,1)</f>
        <v>14</v>
      </c>
      <c r="AB2246" s="58">
        <f>IF(ISBLANK(B2246)," ",MAX(B2246-B2245-1,0))</f>
        <v>1</v>
      </c>
      <c r="AC2246" s="56">
        <f>DAY(B2246)</f>
        <v>2</v>
      </c>
      <c r="AD2246" s="53">
        <f>U2246+V2246</f>
        <v>6.892676592592592E-2</v>
      </c>
      <c r="AE2246" s="56">
        <f>IF("1-Swim"=D2246,E2246*46.7,IF("2-Bike"=D2246,E2246,IF("3-Run"=D2246,E2246*4.27,0)))</f>
        <v>10</v>
      </c>
    </row>
    <row r="2247" spans="1:31" x14ac:dyDescent="0.25">
      <c r="A2247" s="50">
        <v>2246</v>
      </c>
      <c r="B2247" s="51">
        <v>41731</v>
      </c>
      <c r="C2247" s="75">
        <f>B2247</f>
        <v>41731</v>
      </c>
      <c r="D2247" s="50" t="s">
        <v>1225</v>
      </c>
      <c r="E2247" s="50">
        <v>1.2</v>
      </c>
      <c r="F2247" s="50">
        <v>0</v>
      </c>
      <c r="G2247" s="50">
        <v>39</v>
      </c>
      <c r="H2247" s="50">
        <v>38</v>
      </c>
      <c r="I2247" s="53">
        <f>IF(E2247&gt;0,TIME(F2247,G2247,H2247),"")</f>
        <v>2.7523148148148147E-2</v>
      </c>
      <c r="J2247" s="54">
        <f>IF(E2247&gt;0,TIME(F2247,G2247,H2247)/E2247,"")</f>
        <v>2.2935956790123457E-2</v>
      </c>
      <c r="K2247" s="50" t="s">
        <v>781</v>
      </c>
      <c r="L2247" s="50" t="s">
        <v>1304</v>
      </c>
      <c r="M2247" s="55">
        <f>IF(D2247&gt;0,0.0416666666666667/J2247,"")</f>
        <v>1.8166526492851149</v>
      </c>
      <c r="N2247" s="50">
        <v>0</v>
      </c>
      <c r="O2247" s="50" t="s">
        <v>253</v>
      </c>
      <c r="Q2247" s="151">
        <f>IF("1-Swim"=D2247,J2247*2.4,IF("2-Bike"=D2247,J2247*112,IF("3-Run"=D2247,J2247*26.2,0)))</f>
        <v>5.5046296296296295E-2</v>
      </c>
      <c r="R2247" s="151">
        <f>Q2247/2</f>
        <v>2.7523148148148147E-2</v>
      </c>
      <c r="S2247" s="53">
        <f>J2247*26.2</f>
        <v>0.60092206790123459</v>
      </c>
      <c r="T2247" s="53">
        <f>(J2247+0.0013889)*26.2</f>
        <v>0.6373112479012345</v>
      </c>
      <c r="U2247" s="53">
        <f>S2247/2</f>
        <v>0.3004610339506173</v>
      </c>
      <c r="V2247" s="53">
        <f>T2247/2</f>
        <v>0.31865562395061725</v>
      </c>
      <c r="W2247" s="50">
        <f>RANK(J2247,J:J,1)</f>
        <v>3079</v>
      </c>
      <c r="X2247" s="50">
        <f>YEAR(B2247)</f>
        <v>2014</v>
      </c>
      <c r="Y2247" s="50">
        <f>MONTH(B2247)</f>
        <v>4</v>
      </c>
      <c r="Z2247" s="56">
        <f>X2247*100+Y2247</f>
        <v>201404</v>
      </c>
      <c r="AA2247" s="56">
        <f>WEEKNUM(B2247,1)</f>
        <v>14</v>
      </c>
      <c r="AB2247" s="58">
        <f>IF(ISBLANK(B2247)," ",MAX(B2247-B2246-1,0))</f>
        <v>0</v>
      </c>
      <c r="AC2247" s="56">
        <f>DAY(B2247)</f>
        <v>2</v>
      </c>
      <c r="AD2247" s="53">
        <f>U2247+V2247</f>
        <v>0.6191166579012346</v>
      </c>
      <c r="AE2247" s="56">
        <f>IF("1-Swim"=D2247,E2247*46.7,IF("2-Bike"=D2247,E2247,IF("3-Run"=D2247,E2247*4.27,0)))</f>
        <v>56.04</v>
      </c>
    </row>
    <row r="2248" spans="1:31" x14ac:dyDescent="0.25">
      <c r="A2248" s="50">
        <v>2247</v>
      </c>
      <c r="B2248" s="51">
        <v>41732</v>
      </c>
      <c r="C2248" s="75">
        <f>B2248</f>
        <v>41732</v>
      </c>
      <c r="D2248" s="50" t="s">
        <v>1224</v>
      </c>
      <c r="E2248" s="50">
        <v>10</v>
      </c>
      <c r="F2248" s="50">
        <v>0</v>
      </c>
      <c r="G2248" s="50">
        <v>27</v>
      </c>
      <c r="H2248" s="50">
        <v>25</v>
      </c>
      <c r="I2248" s="53">
        <f>IF(E2248&gt;0,TIME(F2248,G2248,H2248),"")</f>
        <v>1.9039351851851852E-2</v>
      </c>
      <c r="J2248" s="54">
        <f>IF(E2248&gt;0,TIME(F2248,G2248,H2248)/E2248,"")</f>
        <v>1.9039351851851852E-3</v>
      </c>
      <c r="K2248" s="50" t="s">
        <v>921</v>
      </c>
      <c r="L2248" s="50" t="s">
        <v>1132</v>
      </c>
      <c r="M2248" s="55">
        <f>IF(D2248&gt;0,0.0416666666666667/J2248,"")</f>
        <v>21.884498480243177</v>
      </c>
      <c r="N2248" s="50">
        <v>0</v>
      </c>
      <c r="O2248" s="50" t="s">
        <v>253</v>
      </c>
      <c r="Q2248" s="151">
        <f>IF("1-Swim"=D2248,J2248*2.4,IF("2-Bike"=D2248,J2248*112,IF("3-Run"=D2248,J2248*26.2,0)))</f>
        <v>0.21324074074074073</v>
      </c>
      <c r="R2248" s="151">
        <f>Q2248/2</f>
        <v>0.10662037037037037</v>
      </c>
      <c r="S2248" s="53">
        <f>J2248*26.2</f>
        <v>4.9883101851851852E-2</v>
      </c>
      <c r="T2248" s="53">
        <f>(J2248+0.0013889)*26.2</f>
        <v>8.6272281851851845E-2</v>
      </c>
      <c r="U2248" s="53">
        <f>S2248/2</f>
        <v>2.4941550925925926E-2</v>
      </c>
      <c r="V2248" s="53">
        <f>T2248/2</f>
        <v>4.3136140925925923E-2</v>
      </c>
      <c r="W2248" s="50">
        <f>RANK(J2248,J:J,1)</f>
        <v>97</v>
      </c>
      <c r="X2248" s="50">
        <f>YEAR(B2248)</f>
        <v>2014</v>
      </c>
      <c r="Y2248" s="50">
        <f>MONTH(B2248)</f>
        <v>4</v>
      </c>
      <c r="Z2248" s="56">
        <f>X2248*100+Y2248</f>
        <v>201404</v>
      </c>
      <c r="AA2248" s="56">
        <f>WEEKNUM(B2248,1)</f>
        <v>14</v>
      </c>
      <c r="AB2248" s="58">
        <f>IF(ISBLANK(B2248)," ",MAX(B2248-B2247-1,0))</f>
        <v>0</v>
      </c>
      <c r="AC2248" s="56">
        <f>DAY(B2248)</f>
        <v>3</v>
      </c>
      <c r="AD2248" s="53">
        <f>U2248+V2248</f>
        <v>6.8077691851851849E-2</v>
      </c>
      <c r="AE2248" s="56">
        <f>IF("1-Swim"=D2248,E2248*46.7,IF("2-Bike"=D2248,E2248,IF("3-Run"=D2248,E2248*4.27,0)))</f>
        <v>10</v>
      </c>
    </row>
    <row r="2249" spans="1:31" x14ac:dyDescent="0.25">
      <c r="A2249" s="50">
        <v>2248</v>
      </c>
      <c r="B2249" s="51">
        <v>41732</v>
      </c>
      <c r="C2249" s="75">
        <f>B2249</f>
        <v>41732</v>
      </c>
      <c r="D2249" s="50" t="s">
        <v>1223</v>
      </c>
      <c r="E2249" s="50">
        <v>3.1</v>
      </c>
      <c r="F2249" s="50">
        <v>0</v>
      </c>
      <c r="G2249" s="50">
        <v>29</v>
      </c>
      <c r="H2249" s="50">
        <v>55</v>
      </c>
      <c r="I2249" s="53">
        <f>IF(E2249&gt;0,TIME(F2249,G2249,H2249),"")</f>
        <v>2.0775462962962964E-2</v>
      </c>
      <c r="J2249" s="54">
        <f>IF(E2249&gt;0,TIME(F2249,G2249,H2249)/E2249,"")</f>
        <v>6.701762246117085E-3</v>
      </c>
      <c r="K2249" s="50" t="s">
        <v>1345</v>
      </c>
      <c r="L2249" s="50" t="s">
        <v>927</v>
      </c>
      <c r="M2249" s="55">
        <f>IF(D2249&gt;0,0.0416666666666667/J2249,"")</f>
        <v>6.2172701949860771</v>
      </c>
      <c r="N2249" s="50">
        <v>0</v>
      </c>
      <c r="O2249" s="50" t="s">
        <v>255</v>
      </c>
      <c r="P2249" s="50" t="s">
        <v>1346</v>
      </c>
      <c r="Q2249" s="151">
        <f>IF("1-Swim"=D2249,J2249*2.4,IF("2-Bike"=D2249,J2249*112,IF("3-Run"=D2249,J2249*26.2,0)))</f>
        <v>0.17558617084826764</v>
      </c>
      <c r="R2249" s="151">
        <f>Q2249/2</f>
        <v>8.7793085424133818E-2</v>
      </c>
      <c r="S2249" s="53">
        <f>J2249*26.2</f>
        <v>0.17558617084826764</v>
      </c>
      <c r="T2249" s="53">
        <f>(J2249+0.0013889)*26.2</f>
        <v>0.21197535084826763</v>
      </c>
      <c r="U2249" s="53">
        <f>S2249/2</f>
        <v>8.7793085424133818E-2</v>
      </c>
      <c r="V2249" s="53">
        <f>T2249/2</f>
        <v>0.10598767542413381</v>
      </c>
      <c r="W2249" s="50">
        <f>RANK(J2249,J:J,1)</f>
        <v>1190</v>
      </c>
      <c r="X2249" s="50">
        <f>YEAR(B2249)</f>
        <v>2014</v>
      </c>
      <c r="Y2249" s="50">
        <f>MONTH(B2249)</f>
        <v>4</v>
      </c>
      <c r="Z2249" s="56">
        <f>X2249*100+Y2249</f>
        <v>201404</v>
      </c>
      <c r="AA2249" s="56">
        <f>WEEKNUM(B2249,1)</f>
        <v>14</v>
      </c>
      <c r="AB2249" s="58">
        <f>IF(ISBLANK(B2249)," ",MAX(B2249-B2248-1,0))</f>
        <v>0</v>
      </c>
      <c r="AC2249" s="56">
        <f>DAY(B2249)</f>
        <v>3</v>
      </c>
      <c r="AD2249" s="53">
        <f>U2249+V2249</f>
        <v>0.19378076084826762</v>
      </c>
      <c r="AE2249" s="56">
        <f>IF("1-Swim"=D2249,E2249*46.7,IF("2-Bike"=D2249,E2249,IF("3-Run"=D2249,E2249*4.27,0)))</f>
        <v>13.236999999999998</v>
      </c>
    </row>
    <row r="2250" spans="1:31" x14ac:dyDescent="0.25">
      <c r="A2250" s="50">
        <v>2249</v>
      </c>
      <c r="B2250" s="51">
        <v>41733</v>
      </c>
      <c r="C2250" s="75">
        <f>B2250</f>
        <v>41733</v>
      </c>
      <c r="D2250" s="50" t="s">
        <v>1223</v>
      </c>
      <c r="E2250" s="50">
        <v>3</v>
      </c>
      <c r="F2250" s="50">
        <v>0</v>
      </c>
      <c r="G2250" s="50">
        <v>28</v>
      </c>
      <c r="H2250" s="50">
        <v>30</v>
      </c>
      <c r="I2250" s="53">
        <f>IF(E2250&gt;0,TIME(F2250,G2250,H2250),"")</f>
        <v>1.9791666666666666E-2</v>
      </c>
      <c r="J2250" s="54">
        <f>IF(E2250&gt;0,TIME(F2250,G2250,H2250)/E2250,"")</f>
        <v>6.5972222222222222E-3</v>
      </c>
      <c r="K2250" s="50" t="s">
        <v>1345</v>
      </c>
      <c r="L2250" s="50" t="s">
        <v>1048</v>
      </c>
      <c r="M2250" s="55">
        <f>IF(D2250&gt;0,0.0416666666666667/J2250,"")</f>
        <v>6.3157894736842151</v>
      </c>
      <c r="N2250" s="50">
        <v>0</v>
      </c>
      <c r="O2250" s="50" t="s">
        <v>253</v>
      </c>
      <c r="Q2250" s="151">
        <f>IF("1-Swim"=D2250,J2250*2.4,IF("2-Bike"=D2250,J2250*112,IF("3-Run"=D2250,J2250*26.2,0)))</f>
        <v>0.17284722222222221</v>
      </c>
      <c r="R2250" s="151">
        <f>Q2250/2</f>
        <v>8.6423611111111104E-2</v>
      </c>
      <c r="S2250" s="53">
        <f>J2250*26.2</f>
        <v>0.17284722222222221</v>
      </c>
      <c r="T2250" s="53">
        <f>(J2250+0.0013889)*26.2</f>
        <v>0.2092364022222222</v>
      </c>
      <c r="U2250" s="53">
        <f>S2250/2</f>
        <v>8.6423611111111104E-2</v>
      </c>
      <c r="V2250" s="53">
        <f>T2250/2</f>
        <v>0.1046182011111111</v>
      </c>
      <c r="W2250" s="50">
        <f>RANK(J2250,J:J,1)</f>
        <v>1088</v>
      </c>
      <c r="X2250" s="50">
        <f>YEAR(B2250)</f>
        <v>2014</v>
      </c>
      <c r="Y2250" s="50">
        <f>MONTH(B2250)</f>
        <v>4</v>
      </c>
      <c r="Z2250" s="56">
        <f>X2250*100+Y2250</f>
        <v>201404</v>
      </c>
      <c r="AA2250" s="56">
        <f>WEEKNUM(B2250,1)</f>
        <v>14</v>
      </c>
      <c r="AB2250" s="58">
        <f>IF(ISBLANK(B2250)," ",MAX(B2250-B2245-1,0))</f>
        <v>3</v>
      </c>
      <c r="AC2250" s="56">
        <f>DAY(B2250)</f>
        <v>4</v>
      </c>
      <c r="AD2250" s="53">
        <f>U2250+V2250</f>
        <v>0.19104181222222222</v>
      </c>
      <c r="AE2250" s="56">
        <f>IF("1-Swim"=D2250,E2250*46.7,IF("2-Bike"=D2250,E2250,IF("3-Run"=D2250,E2250*4.27,0)))</f>
        <v>12.809999999999999</v>
      </c>
    </row>
    <row r="2251" spans="1:31" x14ac:dyDescent="0.25">
      <c r="A2251" s="50">
        <v>2250</v>
      </c>
      <c r="B2251" s="51">
        <v>41734</v>
      </c>
      <c r="C2251" s="75">
        <f>B2251</f>
        <v>41734</v>
      </c>
      <c r="D2251" s="50" t="s">
        <v>1224</v>
      </c>
      <c r="E2251" s="50">
        <v>35.5</v>
      </c>
      <c r="F2251" s="50">
        <v>2</v>
      </c>
      <c r="G2251" s="50">
        <v>40</v>
      </c>
      <c r="H2251" s="50">
        <v>55</v>
      </c>
      <c r="I2251" s="53">
        <f>IF(E2251&gt;0,TIME(F2251,G2251,H2251),"")</f>
        <v>0.11174768518518519</v>
      </c>
      <c r="J2251" s="54">
        <f>IF(E2251&gt;0,TIME(F2251,G2251,H2251)/E2251,"")</f>
        <v>3.1478221178925406E-3</v>
      </c>
      <c r="K2251" s="50" t="s">
        <v>1809</v>
      </c>
      <c r="L2251" s="50" t="s">
        <v>315</v>
      </c>
      <c r="M2251" s="55">
        <f>IF(D2251&gt;0,0.0416666666666667/J2251,"")</f>
        <v>13.236664940445374</v>
      </c>
      <c r="N2251" s="50">
        <v>0</v>
      </c>
      <c r="O2251" s="50" t="s">
        <v>377</v>
      </c>
      <c r="P2251" s="50" t="s">
        <v>1347</v>
      </c>
      <c r="Q2251" s="151">
        <f>IF("1-Swim"=D2251,J2251*2.4,IF("2-Bike"=D2251,J2251*112,IF("3-Run"=D2251,J2251*26.2,0)))</f>
        <v>0.35255607720396454</v>
      </c>
      <c r="R2251" s="151">
        <f>Q2251/2</f>
        <v>0.17627803860198227</v>
      </c>
      <c r="S2251" s="53">
        <f>J2251*26.2</f>
        <v>8.2472939488784563E-2</v>
      </c>
      <c r="T2251" s="53">
        <f>(J2251+0.0013889)*26.2</f>
        <v>0.11886211948878456</v>
      </c>
      <c r="U2251" s="53">
        <f>S2251/2</f>
        <v>4.1236469744392282E-2</v>
      </c>
      <c r="V2251" s="53">
        <f>T2251/2</f>
        <v>5.9431059744392278E-2</v>
      </c>
      <c r="W2251" s="50">
        <f>RANK(J2251,J:J,1)</f>
        <v>641</v>
      </c>
      <c r="X2251" s="50">
        <f>YEAR(B2251)</f>
        <v>2014</v>
      </c>
      <c r="Y2251" s="50">
        <f>MONTH(B2251)</f>
        <v>4</v>
      </c>
      <c r="Z2251" s="56">
        <f>X2251*100+Y2251</f>
        <v>201404</v>
      </c>
      <c r="AA2251" s="56">
        <f>WEEKNUM(B2251,1)</f>
        <v>14</v>
      </c>
      <c r="AB2251" s="58">
        <f>IF(ISBLANK(B2251)," ",MAX(B2251-B2250-1,0))</f>
        <v>0</v>
      </c>
      <c r="AC2251" s="56">
        <f>DAY(B2251)</f>
        <v>5</v>
      </c>
      <c r="AD2251" s="53">
        <f>U2251+V2251</f>
        <v>0.10066752948878456</v>
      </c>
      <c r="AE2251" s="56">
        <f>IF("1-Swim"=D2251,E2251*46.7,IF("2-Bike"=D2251,E2251,IF("3-Run"=D2251,E2251*4.27,0)))</f>
        <v>35.5</v>
      </c>
    </row>
    <row r="2252" spans="1:31" x14ac:dyDescent="0.25">
      <c r="A2252" s="50">
        <v>2251</v>
      </c>
      <c r="B2252" s="51">
        <v>41736</v>
      </c>
      <c r="C2252" s="75">
        <f>B2252</f>
        <v>41736</v>
      </c>
      <c r="D2252" s="50" t="s">
        <v>1223</v>
      </c>
      <c r="E2252" s="50">
        <v>3.02</v>
      </c>
      <c r="F2252" s="50">
        <v>0</v>
      </c>
      <c r="G2252" s="50">
        <v>30</v>
      </c>
      <c r="H2252" s="50">
        <v>0</v>
      </c>
      <c r="I2252" s="53">
        <f>IF(E2252&gt;0,TIME(F2252,G2252,H2252),"")</f>
        <v>2.0833333333333332E-2</v>
      </c>
      <c r="J2252" s="54">
        <f>IF(E2252&gt;0,TIME(F2252,G2252,H2252)/E2252,"")</f>
        <v>6.898454746136865E-3</v>
      </c>
      <c r="K2252" s="50" t="s">
        <v>1345</v>
      </c>
      <c r="L2252" s="50" t="s">
        <v>1048</v>
      </c>
      <c r="M2252" s="55">
        <f>IF(D2252&gt;0,0.0416666666666667/J2252,"")</f>
        <v>6.0400000000000054</v>
      </c>
      <c r="N2252" s="50">
        <v>0</v>
      </c>
      <c r="O2252" s="50" t="s">
        <v>253</v>
      </c>
      <c r="P2252" s="50" t="s">
        <v>1348</v>
      </c>
      <c r="Q2252" s="151">
        <f>IF("1-Swim"=D2252,J2252*2.4,IF("2-Bike"=D2252,J2252*112,IF("3-Run"=D2252,J2252*26.2,0)))</f>
        <v>0.18073951434878585</v>
      </c>
      <c r="R2252" s="151">
        <f>Q2252/2</f>
        <v>9.0369757174392926E-2</v>
      </c>
      <c r="S2252" s="53">
        <f>J2252*26.2</f>
        <v>0.18073951434878585</v>
      </c>
      <c r="T2252" s="53">
        <f>(J2252+0.0013889)*26.2</f>
        <v>0.21712869434878584</v>
      </c>
      <c r="U2252" s="53">
        <f>S2252/2</f>
        <v>9.0369757174392926E-2</v>
      </c>
      <c r="V2252" s="53">
        <f>T2252/2</f>
        <v>0.10856434717439292</v>
      </c>
      <c r="W2252" s="50">
        <f>RANK(J2252,J:J,1)</f>
        <v>1431</v>
      </c>
      <c r="X2252" s="50">
        <f>YEAR(B2252)</f>
        <v>2014</v>
      </c>
      <c r="Y2252" s="50">
        <f>MONTH(B2252)</f>
        <v>4</v>
      </c>
      <c r="Z2252" s="56">
        <f>X2252*100+Y2252</f>
        <v>201404</v>
      </c>
      <c r="AA2252" s="56">
        <f>WEEKNUM(B2252,1)</f>
        <v>15</v>
      </c>
      <c r="AB2252" s="58">
        <f>IF(ISBLANK(B2252)," ",MAX(B2252-B2251-1,0))</f>
        <v>1</v>
      </c>
      <c r="AC2252" s="56">
        <f>DAY(B2252)</f>
        <v>7</v>
      </c>
      <c r="AD2252" s="53">
        <f>U2252+V2252</f>
        <v>0.19893410434878583</v>
      </c>
      <c r="AE2252" s="56">
        <f>IF("1-Swim"=D2252,E2252*46.7,IF("2-Bike"=D2252,E2252,IF("3-Run"=D2252,E2252*4.27,0)))</f>
        <v>12.895399999999999</v>
      </c>
    </row>
    <row r="2253" spans="1:31" x14ac:dyDescent="0.25">
      <c r="A2253" s="50">
        <v>2252</v>
      </c>
      <c r="B2253" s="51">
        <v>41736</v>
      </c>
      <c r="C2253" s="75">
        <f>B2253</f>
        <v>41736</v>
      </c>
      <c r="D2253" s="50" t="s">
        <v>1225</v>
      </c>
      <c r="E2253" s="50">
        <v>1</v>
      </c>
      <c r="F2253" s="50">
        <v>0</v>
      </c>
      <c r="G2253" s="50">
        <v>29</v>
      </c>
      <c r="H2253" s="50">
        <v>55</v>
      </c>
      <c r="I2253" s="53">
        <f>IF(E2253&gt;0,TIME(F2253,G2253,H2253),"")</f>
        <v>2.0775462962962964E-2</v>
      </c>
      <c r="J2253" s="54">
        <f>IF(E2253&gt;0,TIME(F2253,G2253,H2253)/E2253,"")</f>
        <v>2.0775462962962964E-2</v>
      </c>
      <c r="K2253" s="50" t="s">
        <v>781</v>
      </c>
      <c r="L2253" s="50" t="s">
        <v>1304</v>
      </c>
      <c r="M2253" s="55">
        <f>IF(D2253&gt;0,0.0416666666666667/J2253,"")</f>
        <v>2.0055710306406698</v>
      </c>
      <c r="N2253" s="50">
        <v>0</v>
      </c>
      <c r="O2253" s="50" t="s">
        <v>253</v>
      </c>
      <c r="Q2253" s="151">
        <f>IF("1-Swim"=D2253,J2253*2.4,IF("2-Bike"=D2253,J2253*112,IF("3-Run"=D2253,J2253*26.2,0)))</f>
        <v>4.9861111111111113E-2</v>
      </c>
      <c r="R2253" s="151">
        <f>Q2253/2</f>
        <v>2.4930555555555556E-2</v>
      </c>
      <c r="S2253" s="53">
        <f>J2253*26.2</f>
        <v>0.54431712962962964</v>
      </c>
      <c r="T2253" s="53">
        <f>(J2253+0.0013889)*26.2</f>
        <v>0.58070630962962966</v>
      </c>
      <c r="U2253" s="53">
        <f>S2253/2</f>
        <v>0.27215856481481482</v>
      </c>
      <c r="V2253" s="53">
        <f>T2253/2</f>
        <v>0.29035315481481483</v>
      </c>
      <c r="W2253" s="50">
        <f>RANK(J2253,J:J,1)</f>
        <v>3025</v>
      </c>
      <c r="X2253" s="50">
        <f>YEAR(B2253)</f>
        <v>2014</v>
      </c>
      <c r="Y2253" s="50">
        <f>MONTH(B2253)</f>
        <v>4</v>
      </c>
      <c r="Z2253" s="56">
        <f>X2253*100+Y2253</f>
        <v>201404</v>
      </c>
      <c r="AA2253" s="56">
        <f>WEEKNUM(B2253,1)</f>
        <v>15</v>
      </c>
      <c r="AB2253" s="58">
        <f>IF(ISBLANK(B2253)," ",MAX(B2253-B2252-1,0))</f>
        <v>0</v>
      </c>
      <c r="AC2253" s="56">
        <f>DAY(B2253)</f>
        <v>7</v>
      </c>
      <c r="AD2253" s="53">
        <f>U2253+V2253</f>
        <v>0.56251171962962965</v>
      </c>
      <c r="AE2253" s="56">
        <f>IF("1-Swim"=D2253,E2253*46.7,IF("2-Bike"=D2253,E2253,IF("3-Run"=D2253,E2253*4.27,0)))</f>
        <v>46.7</v>
      </c>
    </row>
    <row r="2254" spans="1:31" x14ac:dyDescent="0.25">
      <c r="A2254" s="50">
        <v>2253</v>
      </c>
      <c r="B2254" s="51">
        <v>41737</v>
      </c>
      <c r="C2254" s="75">
        <f>B2254</f>
        <v>41737</v>
      </c>
      <c r="D2254" s="50" t="s">
        <v>1224</v>
      </c>
      <c r="E2254" s="50">
        <v>10</v>
      </c>
      <c r="F2254" s="50">
        <v>0</v>
      </c>
      <c r="G2254" s="50">
        <v>28</v>
      </c>
      <c r="H2254" s="50">
        <v>30</v>
      </c>
      <c r="I2254" s="53">
        <f>IF(E2254&gt;0,TIME(F2254,G2254,H2254),"")</f>
        <v>1.9791666666666666E-2</v>
      </c>
      <c r="J2254" s="54">
        <f>IF(E2254&gt;0,TIME(F2254,G2254,H2254)/E2254,"")</f>
        <v>1.9791666666666664E-3</v>
      </c>
      <c r="K2254" s="50" t="s">
        <v>921</v>
      </c>
      <c r="L2254" s="50" t="s">
        <v>1132</v>
      </c>
      <c r="M2254" s="55">
        <f>IF(D2254&gt;0,0.0416666666666667/J2254,"")</f>
        <v>21.052631578947388</v>
      </c>
      <c r="N2254" s="50">
        <v>0</v>
      </c>
      <c r="O2254" s="50" t="s">
        <v>253</v>
      </c>
      <c r="Q2254" s="151">
        <f>IF("1-Swim"=D2254,J2254*2.4,IF("2-Bike"=D2254,J2254*112,IF("3-Run"=D2254,J2254*26.2,0)))</f>
        <v>0.22166666666666662</v>
      </c>
      <c r="R2254" s="151">
        <f>Q2254/2</f>
        <v>0.11083333333333331</v>
      </c>
      <c r="S2254" s="53">
        <f>J2254*26.2</f>
        <v>5.185416666666666E-2</v>
      </c>
      <c r="T2254" s="53">
        <f>(J2254+0.0013889)*26.2</f>
        <v>8.8243346666666667E-2</v>
      </c>
      <c r="U2254" s="53">
        <f>S2254/2</f>
        <v>2.592708333333333E-2</v>
      </c>
      <c r="V2254" s="53">
        <f>T2254/2</f>
        <v>4.4121673333333333E-2</v>
      </c>
      <c r="W2254" s="50">
        <f>RANK(J2254,J:J,1)</f>
        <v>141</v>
      </c>
      <c r="X2254" s="50">
        <f>YEAR(B2254)</f>
        <v>2014</v>
      </c>
      <c r="Y2254" s="50">
        <f>MONTH(B2254)</f>
        <v>4</v>
      </c>
      <c r="Z2254" s="56">
        <f>X2254*100+Y2254</f>
        <v>201404</v>
      </c>
      <c r="AA2254" s="56">
        <f>WEEKNUM(B2254,1)</f>
        <v>15</v>
      </c>
      <c r="AB2254" s="58">
        <f>IF(ISBLANK(B2254)," ",MAX(B2254-B2253-1,0))</f>
        <v>0</v>
      </c>
      <c r="AC2254" s="56">
        <f>DAY(B2254)</f>
        <v>8</v>
      </c>
      <c r="AD2254" s="53">
        <f>U2254+V2254</f>
        <v>7.0048756666666656E-2</v>
      </c>
      <c r="AE2254" s="56">
        <f>IF("1-Swim"=D2254,E2254*46.7,IF("2-Bike"=D2254,E2254,IF("3-Run"=D2254,E2254*4.27,0)))</f>
        <v>10</v>
      </c>
    </row>
    <row r="2255" spans="1:31" x14ac:dyDescent="0.25">
      <c r="A2255" s="50">
        <v>2254</v>
      </c>
      <c r="B2255" s="51">
        <v>41738</v>
      </c>
      <c r="C2255" s="75">
        <f>B2255</f>
        <v>41738</v>
      </c>
      <c r="D2255" s="50" t="s">
        <v>1223</v>
      </c>
      <c r="E2255" s="50">
        <v>4.0999999999999996</v>
      </c>
      <c r="F2255" s="50">
        <v>0</v>
      </c>
      <c r="G2255" s="50">
        <v>39</v>
      </c>
      <c r="H2255" s="50">
        <v>4</v>
      </c>
      <c r="I2255" s="53">
        <f>IF(E2255&gt;0,TIME(F2255,G2255,H2255),"")</f>
        <v>2.7129629629629632E-2</v>
      </c>
      <c r="J2255" s="54">
        <f>IF(E2255&gt;0,TIME(F2255,G2255,H2255)/E2255,"")</f>
        <v>6.6169828364950325E-3</v>
      </c>
      <c r="K2255" s="50" t="s">
        <v>1345</v>
      </c>
      <c r="L2255" s="50" t="s">
        <v>315</v>
      </c>
      <c r="M2255" s="55">
        <f>IF(D2255&gt;0,0.0416666666666667/J2255,"")</f>
        <v>6.2969283276450554</v>
      </c>
      <c r="N2255" s="50">
        <v>0</v>
      </c>
      <c r="O2255" s="50" t="s">
        <v>255</v>
      </c>
      <c r="P2255" s="50" t="s">
        <v>1349</v>
      </c>
      <c r="Q2255" s="151">
        <f>IF("1-Swim"=D2255,J2255*2.4,IF("2-Bike"=D2255,J2255*112,IF("3-Run"=D2255,J2255*26.2,0)))</f>
        <v>0.17336495031616986</v>
      </c>
      <c r="R2255" s="151">
        <f>Q2255/2</f>
        <v>8.6682475158084929E-2</v>
      </c>
      <c r="S2255" s="53">
        <f>J2255*26.2</f>
        <v>0.17336495031616986</v>
      </c>
      <c r="T2255" s="53">
        <f>(J2255+0.0013889)*26.2</f>
        <v>0.20975413031616982</v>
      </c>
      <c r="U2255" s="53">
        <f>S2255/2</f>
        <v>8.6682475158084929E-2</v>
      </c>
      <c r="V2255" s="53">
        <f>T2255/2</f>
        <v>0.10487706515808491</v>
      </c>
      <c r="W2255" s="50">
        <f>RANK(J2255,J:J,1)</f>
        <v>1113</v>
      </c>
      <c r="X2255" s="50">
        <f>YEAR(B2255)</f>
        <v>2014</v>
      </c>
      <c r="Y2255" s="50">
        <f>MONTH(B2255)</f>
        <v>4</v>
      </c>
      <c r="Z2255" s="56">
        <f>X2255*100+Y2255</f>
        <v>201404</v>
      </c>
      <c r="AA2255" s="56">
        <f>WEEKNUM(B2255,1)</f>
        <v>15</v>
      </c>
      <c r="AB2255" s="58">
        <f>IF(ISBLANK(B2255)," ",MAX(B2255-B2254-1,0))</f>
        <v>0</v>
      </c>
      <c r="AC2255" s="56">
        <f>DAY(B2255)</f>
        <v>9</v>
      </c>
      <c r="AD2255" s="53">
        <f>U2255+V2255</f>
        <v>0.19155954031616984</v>
      </c>
      <c r="AE2255" s="56">
        <f>IF("1-Swim"=D2255,E2255*46.7,IF("2-Bike"=D2255,E2255,IF("3-Run"=D2255,E2255*4.27,0)))</f>
        <v>17.506999999999998</v>
      </c>
    </row>
    <row r="2256" spans="1:31" x14ac:dyDescent="0.25">
      <c r="A2256" s="50">
        <v>2255</v>
      </c>
      <c r="B2256" s="51">
        <v>41738</v>
      </c>
      <c r="C2256" s="75">
        <f>B2256</f>
        <v>41738</v>
      </c>
      <c r="D2256" s="50" t="s">
        <v>1225</v>
      </c>
      <c r="E2256" s="50">
        <v>1.1399999999999999</v>
      </c>
      <c r="F2256" s="50">
        <v>0</v>
      </c>
      <c r="G2256" s="50">
        <v>41</v>
      </c>
      <c r="H2256" s="50">
        <v>40</v>
      </c>
      <c r="I2256" s="53">
        <f>IF(E2256&gt;0,TIME(F2256,G2256,H2256),"")</f>
        <v>2.8935185185185185E-2</v>
      </c>
      <c r="J2256" s="54">
        <f>IF(E2256&gt;0,TIME(F2256,G2256,H2256)/E2256,"")</f>
        <v>2.5381741390513322E-2</v>
      </c>
      <c r="K2256" s="50" t="s">
        <v>781</v>
      </c>
      <c r="L2256" s="50" t="s">
        <v>1304</v>
      </c>
      <c r="M2256" s="55">
        <f>IF(D2256&gt;0,0.0416666666666667/J2256,"")</f>
        <v>1.6416000000000011</v>
      </c>
      <c r="N2256" s="50">
        <v>0</v>
      </c>
      <c r="O2256" s="50" t="s">
        <v>253</v>
      </c>
      <c r="Q2256" s="151">
        <f>IF("1-Swim"=D2256,J2256*2.4,IF("2-Bike"=D2256,J2256*112,IF("3-Run"=D2256,J2256*26.2,0)))</f>
        <v>6.0916179337231972E-2</v>
      </c>
      <c r="R2256" s="151">
        <f>Q2256/2</f>
        <v>3.0458089668615986E-2</v>
      </c>
      <c r="S2256" s="53">
        <f>J2256*26.2</f>
        <v>0.66500162443144906</v>
      </c>
      <c r="T2256" s="53">
        <f>(J2256+0.0013889)*26.2</f>
        <v>0.70139080443144897</v>
      </c>
      <c r="U2256" s="53">
        <f>S2256/2</f>
        <v>0.33250081221572453</v>
      </c>
      <c r="V2256" s="53">
        <f>T2256/2</f>
        <v>0.35069540221572448</v>
      </c>
      <c r="W2256" s="50">
        <f>RANK(J2256,J:J,1)</f>
        <v>3205</v>
      </c>
      <c r="X2256" s="50">
        <f>YEAR(B2256)</f>
        <v>2014</v>
      </c>
      <c r="Y2256" s="50">
        <f>MONTH(B2256)</f>
        <v>4</v>
      </c>
      <c r="Z2256" s="56">
        <f>X2256*100+Y2256</f>
        <v>201404</v>
      </c>
      <c r="AA2256" s="56">
        <f>WEEKNUM(B2256,1)</f>
        <v>15</v>
      </c>
      <c r="AB2256" s="58">
        <f>IF(ISBLANK(B2256)," ",MAX(B2256-B2255-1,0))</f>
        <v>0</v>
      </c>
      <c r="AC2256" s="56">
        <f>DAY(B2256)</f>
        <v>9</v>
      </c>
      <c r="AD2256" s="53">
        <f>U2256+V2256</f>
        <v>0.68319621443144896</v>
      </c>
      <c r="AE2256" s="56">
        <f>IF("1-Swim"=D2256,E2256*46.7,IF("2-Bike"=D2256,E2256,IF("3-Run"=D2256,E2256*4.27,0)))</f>
        <v>53.238</v>
      </c>
    </row>
    <row r="2257" spans="1:31" x14ac:dyDescent="0.25">
      <c r="A2257" s="50">
        <v>2256</v>
      </c>
      <c r="B2257" s="51">
        <v>41739</v>
      </c>
      <c r="C2257" s="75">
        <f>B2257</f>
        <v>41739</v>
      </c>
      <c r="D2257" s="50" t="s">
        <v>1223</v>
      </c>
      <c r="E2257" s="50">
        <v>10.3</v>
      </c>
      <c r="F2257" s="50">
        <v>1</v>
      </c>
      <c r="G2257" s="50">
        <v>55</v>
      </c>
      <c r="H2257" s="50">
        <v>25</v>
      </c>
      <c r="I2257" s="53">
        <f>IF(E2257&gt;0,TIME(F2257,G2257,H2257),"")</f>
        <v>8.0150462962962965E-2</v>
      </c>
      <c r="J2257" s="54">
        <f>IF(E2257&gt;0,TIME(F2257,G2257,H2257)/E2257,"")</f>
        <v>7.7815983459187336E-3</v>
      </c>
      <c r="K2257" s="50" t="s">
        <v>1311</v>
      </c>
      <c r="L2257" s="50" t="s">
        <v>315</v>
      </c>
      <c r="M2257" s="55">
        <f>IF(D2257&gt;0,0.0416666666666667/J2257,"")</f>
        <v>5.3545126353790664</v>
      </c>
      <c r="N2257" s="50">
        <v>0</v>
      </c>
      <c r="O2257" s="50" t="s">
        <v>1350</v>
      </c>
      <c r="P2257" s="50" t="s">
        <v>1351</v>
      </c>
      <c r="Q2257" s="151">
        <f>IF("1-Swim"=D2257,J2257*2.4,IF("2-Bike"=D2257,J2257*112,IF("3-Run"=D2257,J2257*26.2,0)))</f>
        <v>0.20387787666307081</v>
      </c>
      <c r="R2257" s="151">
        <f>Q2257/2</f>
        <v>0.1019389383315354</v>
      </c>
      <c r="S2257" s="53">
        <f>J2257*26.2</f>
        <v>0.20387787666307081</v>
      </c>
      <c r="T2257" s="53">
        <f>(J2257+0.0013889)*26.2</f>
        <v>0.24026705666307083</v>
      </c>
      <c r="U2257" s="53">
        <f>S2257/2</f>
        <v>0.1019389383315354</v>
      </c>
      <c r="V2257" s="53">
        <f>T2257/2</f>
        <v>0.12013352833153541</v>
      </c>
      <c r="W2257" s="50">
        <f>RANK(J2257,J:J,1)</f>
        <v>2294</v>
      </c>
      <c r="X2257" s="50">
        <f>YEAR(B2257)</f>
        <v>2014</v>
      </c>
      <c r="Y2257" s="50">
        <f>MONTH(B2257)</f>
        <v>4</v>
      </c>
      <c r="Z2257" s="56">
        <f>X2257*100+Y2257</f>
        <v>201404</v>
      </c>
      <c r="AA2257" s="56">
        <f>WEEKNUM(B2257,1)</f>
        <v>15</v>
      </c>
      <c r="AB2257" s="58">
        <f>IF(ISBLANK(B2257)," ",MAX(B2257-B2256-1,0))</f>
        <v>0</v>
      </c>
      <c r="AC2257" s="56">
        <f>DAY(B2257)</f>
        <v>10</v>
      </c>
      <c r="AD2257" s="53">
        <f>U2257+V2257</f>
        <v>0.22207246666307082</v>
      </c>
      <c r="AE2257" s="56">
        <f>IF("1-Swim"=D2257,E2257*46.7,IF("2-Bike"=D2257,E2257,IF("3-Run"=D2257,E2257*4.27,0)))</f>
        <v>43.981000000000002</v>
      </c>
    </row>
    <row r="2258" spans="1:31" x14ac:dyDescent="0.25">
      <c r="A2258" s="50">
        <v>2257</v>
      </c>
      <c r="B2258" s="51">
        <v>41739</v>
      </c>
      <c r="C2258" s="75">
        <f>B2258</f>
        <v>41739</v>
      </c>
      <c r="D2258" s="50" t="s">
        <v>1224</v>
      </c>
      <c r="E2258" s="50">
        <v>9.8000000000000007</v>
      </c>
      <c r="F2258" s="50">
        <v>0</v>
      </c>
      <c r="G2258" s="50">
        <v>39</v>
      </c>
      <c r="H2258" s="50">
        <v>31</v>
      </c>
      <c r="I2258" s="53">
        <f>IF(E2258&gt;0,TIME(F2258,G2258,H2258),"")</f>
        <v>2.7442129629629632E-2</v>
      </c>
      <c r="J2258" s="54">
        <f>IF(E2258&gt;0,TIME(F2258,G2258,H2258)/E2258,"")</f>
        <v>2.8002173091458806E-3</v>
      </c>
      <c r="K2258" s="50" t="s">
        <v>1809</v>
      </c>
      <c r="L2258" s="50" t="s">
        <v>315</v>
      </c>
      <c r="M2258" s="55">
        <f>IF(D2258&gt;0,0.0416666666666667/J2258,"")</f>
        <v>14.87979755377479</v>
      </c>
      <c r="N2258" s="50">
        <v>0</v>
      </c>
      <c r="O2258" s="50" t="s">
        <v>1350</v>
      </c>
      <c r="P2258" s="50" t="s">
        <v>1352</v>
      </c>
      <c r="Q2258" s="151">
        <f>IF("1-Swim"=D2258,J2258*2.4,IF("2-Bike"=D2258,J2258*112,IF("3-Run"=D2258,J2258*26.2,0)))</f>
        <v>0.31362433862433864</v>
      </c>
      <c r="R2258" s="151">
        <f>Q2258/2</f>
        <v>0.15681216931216932</v>
      </c>
      <c r="S2258" s="53">
        <f>J2258*26.2</f>
        <v>7.3365693499622076E-2</v>
      </c>
      <c r="T2258" s="53">
        <f>(J2258+0.0013889)*26.2</f>
        <v>0.10975487349962207</v>
      </c>
      <c r="U2258" s="53">
        <f>S2258/2</f>
        <v>3.6682846749811038E-2</v>
      </c>
      <c r="V2258" s="53">
        <f>T2258/2</f>
        <v>5.4877436749811034E-2</v>
      </c>
      <c r="W2258" s="50">
        <f>RANK(J2258,J:J,1)</f>
        <v>486</v>
      </c>
      <c r="X2258" s="50">
        <f>YEAR(B2258)</f>
        <v>2014</v>
      </c>
      <c r="Y2258" s="50">
        <f>MONTH(B2258)</f>
        <v>4</v>
      </c>
      <c r="Z2258" s="56">
        <f>X2258*100+Y2258</f>
        <v>201404</v>
      </c>
      <c r="AA2258" s="56">
        <f>WEEKNUM(B2258,1)</f>
        <v>15</v>
      </c>
      <c r="AB2258" s="58">
        <f>IF(ISBLANK(B2258)," ",MAX(B2258-B2257-1,0))</f>
        <v>0</v>
      </c>
      <c r="AC2258" s="56">
        <f>DAY(B2258)</f>
        <v>10</v>
      </c>
      <c r="AD2258" s="53">
        <f>U2258+V2258</f>
        <v>9.1560283499622072E-2</v>
      </c>
      <c r="AE2258" s="56">
        <f>IF("1-Swim"=D2258,E2258*46.7,IF("2-Bike"=D2258,E2258,IF("3-Run"=D2258,E2258*4.27,0)))</f>
        <v>9.8000000000000007</v>
      </c>
    </row>
    <row r="2259" spans="1:31" x14ac:dyDescent="0.25">
      <c r="A2259" s="50">
        <v>2258</v>
      </c>
      <c r="B2259" s="51">
        <v>41741</v>
      </c>
      <c r="C2259" s="75">
        <f>B2259</f>
        <v>41741</v>
      </c>
      <c r="D2259" s="50" t="s">
        <v>1224</v>
      </c>
      <c r="E2259" s="50">
        <v>46.3</v>
      </c>
      <c r="F2259" s="50">
        <v>3</v>
      </c>
      <c r="G2259" s="50">
        <v>22</v>
      </c>
      <c r="H2259" s="50">
        <v>48</v>
      </c>
      <c r="I2259" s="53">
        <f>IF(E2259&gt;0,TIME(F2259,G2259,H2259),"")</f>
        <v>0.14083333333333334</v>
      </c>
      <c r="J2259" s="54">
        <f>IF(E2259&gt;0,TIME(F2259,G2259,H2259)/E2259,"")</f>
        <v>3.041756659467243E-3</v>
      </c>
      <c r="K2259" s="50" t="s">
        <v>1809</v>
      </c>
      <c r="L2259" s="50" t="s">
        <v>315</v>
      </c>
      <c r="M2259" s="55">
        <f>IF(D2259&gt;0,0.0416666666666667/J2259,"")</f>
        <v>13.698224852071014</v>
      </c>
      <c r="N2259" s="50">
        <v>0</v>
      </c>
      <c r="O2259" s="50" t="s">
        <v>1350</v>
      </c>
      <c r="P2259" s="50" t="s">
        <v>1353</v>
      </c>
      <c r="Q2259" s="151">
        <f>IF("1-Swim"=D2259,J2259*2.4,IF("2-Bike"=D2259,J2259*112,IF("3-Run"=D2259,J2259*26.2,0)))</f>
        <v>0.3406767458603312</v>
      </c>
      <c r="R2259" s="151">
        <f>Q2259/2</f>
        <v>0.1703383729301656</v>
      </c>
      <c r="S2259" s="53">
        <f>J2259*26.2</f>
        <v>7.9694024478041761E-2</v>
      </c>
      <c r="T2259" s="53">
        <f>(J2259+0.0013889)*26.2</f>
        <v>0.11608320447804175</v>
      </c>
      <c r="U2259" s="53">
        <f>S2259/2</f>
        <v>3.9847012239020881E-2</v>
      </c>
      <c r="V2259" s="53">
        <f>T2259/2</f>
        <v>5.8041602239020877E-2</v>
      </c>
      <c r="W2259" s="50">
        <f>RANK(J2259,J:J,1)</f>
        <v>588</v>
      </c>
      <c r="X2259" s="50">
        <f>YEAR(B2259)</f>
        <v>2014</v>
      </c>
      <c r="Y2259" s="50">
        <f>MONTH(B2259)</f>
        <v>4</v>
      </c>
      <c r="Z2259" s="56">
        <f>X2259*100+Y2259</f>
        <v>201404</v>
      </c>
      <c r="AA2259" s="56">
        <f>WEEKNUM(B2259,1)</f>
        <v>15</v>
      </c>
      <c r="AB2259" s="58">
        <f>IF(ISBLANK(B2259)," ",MAX(B2259-B2246-1,0))</f>
        <v>9</v>
      </c>
      <c r="AC2259" s="56">
        <f>DAY(B2259)</f>
        <v>12</v>
      </c>
      <c r="AD2259" s="53">
        <f>U2259+V2259</f>
        <v>9.7888614478041758E-2</v>
      </c>
      <c r="AE2259" s="56">
        <f>IF("1-Swim"=D2259,E2259*46.7,IF("2-Bike"=D2259,E2259,IF("3-Run"=D2259,E2259*4.27,0)))</f>
        <v>46.3</v>
      </c>
    </row>
    <row r="2260" spans="1:31" x14ac:dyDescent="0.25">
      <c r="A2260" s="50">
        <v>2259</v>
      </c>
      <c r="B2260" s="51">
        <v>41748</v>
      </c>
      <c r="C2260" s="75">
        <f>B2260</f>
        <v>41748</v>
      </c>
      <c r="D2260" s="50" t="s">
        <v>1224</v>
      </c>
      <c r="E2260" s="50">
        <v>20.8</v>
      </c>
      <c r="F2260" s="50">
        <v>1</v>
      </c>
      <c r="G2260" s="50">
        <v>32</v>
      </c>
      <c r="H2260" s="50">
        <v>6</v>
      </c>
      <c r="I2260" s="53">
        <f>IF(E2260&gt;0,TIME(F2260,G2260,H2260),"")</f>
        <v>6.3958333333333339E-2</v>
      </c>
      <c r="J2260" s="54">
        <f>IF(E2260&gt;0,TIME(F2260,G2260,H2260)/E2260,"")</f>
        <v>3.0749198717948721E-3</v>
      </c>
      <c r="K2260" s="50" t="s">
        <v>1809</v>
      </c>
      <c r="L2260" s="50" t="s">
        <v>315</v>
      </c>
      <c r="M2260" s="55">
        <f>IF(D2260&gt;0,0.0416666666666667/J2260,"")</f>
        <v>13.550488599348544</v>
      </c>
      <c r="N2260" s="50">
        <v>0</v>
      </c>
      <c r="O2260" s="50" t="s">
        <v>1350</v>
      </c>
      <c r="P2260" s="50" t="s">
        <v>1354</v>
      </c>
      <c r="Q2260" s="151">
        <f>IF("1-Swim"=D2260,J2260*2.4,IF("2-Bike"=D2260,J2260*112,IF("3-Run"=D2260,J2260*26.2,0)))</f>
        <v>0.34439102564102569</v>
      </c>
      <c r="R2260" s="151">
        <f>Q2260/2</f>
        <v>0.17219551282051285</v>
      </c>
      <c r="S2260" s="53">
        <f>J2260*26.2</f>
        <v>8.0562900641025642E-2</v>
      </c>
      <c r="T2260" s="53">
        <f>(J2260+0.0013889)*26.2</f>
        <v>0.11695208064102565</v>
      </c>
      <c r="U2260" s="53">
        <f>S2260/2</f>
        <v>4.0281450320512821E-2</v>
      </c>
      <c r="V2260" s="53">
        <f>T2260/2</f>
        <v>5.8476040320512825E-2</v>
      </c>
      <c r="W2260" s="50">
        <f>RANK(J2260,J:J,1)</f>
        <v>604</v>
      </c>
      <c r="X2260" s="50">
        <f>YEAR(B2260)</f>
        <v>2014</v>
      </c>
      <c r="Y2260" s="50">
        <f>MONTH(B2260)</f>
        <v>4</v>
      </c>
      <c r="Z2260" s="56">
        <f>X2260*100+Y2260</f>
        <v>201404</v>
      </c>
      <c r="AA2260" s="56">
        <f>WEEKNUM(B2260,1)</f>
        <v>16</v>
      </c>
      <c r="AB2260" s="58">
        <f>IF(ISBLANK(B2260)," ",MAX(B2260-B2259-1,0))</f>
        <v>6</v>
      </c>
      <c r="AC2260" s="56">
        <f>DAY(B2260)</f>
        <v>19</v>
      </c>
      <c r="AD2260" s="53">
        <f>U2260+V2260</f>
        <v>9.8757490641025653E-2</v>
      </c>
      <c r="AE2260" s="56">
        <f>IF("1-Swim"=D2260,E2260*46.7,IF("2-Bike"=D2260,E2260,IF("3-Run"=D2260,E2260*4.27,0)))</f>
        <v>20.8</v>
      </c>
    </row>
    <row r="2261" spans="1:31" x14ac:dyDescent="0.25">
      <c r="A2261" s="50">
        <v>2260</v>
      </c>
      <c r="B2261" s="51">
        <v>41749</v>
      </c>
      <c r="C2261" s="75">
        <f>B2261</f>
        <v>41749</v>
      </c>
      <c r="D2261" s="50" t="s">
        <v>1223</v>
      </c>
      <c r="E2261" s="50">
        <v>7.5</v>
      </c>
      <c r="F2261" s="50">
        <v>1</v>
      </c>
      <c r="G2261" s="50">
        <v>12</v>
      </c>
      <c r="H2261" s="50">
        <v>55</v>
      </c>
      <c r="I2261" s="53">
        <f>IF(E2261&gt;0,TIME(F2261,G2261,H2261),"")</f>
        <v>5.063657407407407E-2</v>
      </c>
      <c r="J2261" s="54">
        <f>IF(E2261&gt;0,TIME(F2261,G2261,H2261)/E2261,"")</f>
        <v>6.7515432098765428E-3</v>
      </c>
      <c r="K2261" s="50" t="s">
        <v>1311</v>
      </c>
      <c r="L2261" s="50" t="s">
        <v>35</v>
      </c>
      <c r="M2261" s="55">
        <f>IF(D2261&gt;0,0.0416666666666667/J2261,"")</f>
        <v>6.1714285714285761</v>
      </c>
      <c r="N2261" s="50">
        <v>0</v>
      </c>
      <c r="O2261" s="50" t="s">
        <v>526</v>
      </c>
      <c r="P2261" s="50" t="s">
        <v>1355</v>
      </c>
      <c r="Q2261" s="151">
        <f>IF("1-Swim"=D2261,J2261*2.4,IF("2-Bike"=D2261,J2261*112,IF("3-Run"=D2261,J2261*26.2,0)))</f>
        <v>0.17689043209876543</v>
      </c>
      <c r="R2261" s="151">
        <f>Q2261/2</f>
        <v>8.8445216049382713E-2</v>
      </c>
      <c r="S2261" s="53">
        <f>J2261*26.2</f>
        <v>0.17689043209876543</v>
      </c>
      <c r="T2261" s="53">
        <f>(J2261+0.0013889)*26.2</f>
        <v>0.21327961209876539</v>
      </c>
      <c r="U2261" s="53">
        <f>S2261/2</f>
        <v>8.8445216049382713E-2</v>
      </c>
      <c r="V2261" s="53">
        <f>T2261/2</f>
        <v>0.1066398060493827</v>
      </c>
      <c r="W2261" s="50">
        <f>RANK(J2261,J:J,1)</f>
        <v>1252</v>
      </c>
      <c r="X2261" s="50">
        <f>YEAR(B2261)</f>
        <v>2014</v>
      </c>
      <c r="Y2261" s="50">
        <f>MONTH(B2261)</f>
        <v>4</v>
      </c>
      <c r="Z2261" s="56">
        <f>X2261*100+Y2261</f>
        <v>201404</v>
      </c>
      <c r="AA2261" s="56">
        <f>WEEKNUM(B2261,1)</f>
        <v>17</v>
      </c>
      <c r="AB2261" s="58">
        <f>IF(ISBLANK(B2261)," ",MAX(B2261-B2260-1,0))</f>
        <v>0</v>
      </c>
      <c r="AC2261" s="56">
        <f>DAY(B2261)</f>
        <v>20</v>
      </c>
      <c r="AD2261" s="53">
        <f>U2261+V2261</f>
        <v>0.19508502209876541</v>
      </c>
      <c r="AE2261" s="56">
        <f>IF("1-Swim"=D2261,E2261*46.7,IF("2-Bike"=D2261,E2261,IF("3-Run"=D2261,E2261*4.27,0)))</f>
        <v>32.024999999999999</v>
      </c>
    </row>
    <row r="2262" spans="1:31" x14ac:dyDescent="0.25">
      <c r="A2262" s="50">
        <v>2261</v>
      </c>
      <c r="B2262" s="51">
        <v>41750</v>
      </c>
      <c r="C2262" s="75">
        <f>B2262</f>
        <v>41750</v>
      </c>
      <c r="D2262" s="50" t="s">
        <v>1223</v>
      </c>
      <c r="E2262" s="50">
        <v>3.1</v>
      </c>
      <c r="F2262" s="50">
        <v>0</v>
      </c>
      <c r="G2262" s="50">
        <v>32</v>
      </c>
      <c r="H2262" s="50">
        <v>26</v>
      </c>
      <c r="I2262" s="53">
        <f>IF(E2262&gt;0,TIME(F2262,G2262,H2262),"")</f>
        <v>2.2523148148148143E-2</v>
      </c>
      <c r="J2262" s="54">
        <f>IF(E2262&gt;0,TIME(F2262,G2262,H2262)/E2262,"")</f>
        <v>7.2655316606929487E-3</v>
      </c>
      <c r="K2262" s="50" t="s">
        <v>1345</v>
      </c>
      <c r="L2262" s="50" t="s">
        <v>1048</v>
      </c>
      <c r="M2262" s="55">
        <f>IF(D2262&gt;0,0.0416666666666667/J2262,"")</f>
        <v>5.7348406988694824</v>
      </c>
      <c r="N2262" s="50">
        <v>0</v>
      </c>
      <c r="O2262" s="50" t="s">
        <v>253</v>
      </c>
      <c r="P2262" s="50" t="s">
        <v>1356</v>
      </c>
      <c r="Q2262" s="151">
        <f>IF("1-Swim"=D2262,J2262*2.4,IF("2-Bike"=D2262,J2262*112,IF("3-Run"=D2262,J2262*26.2,0)))</f>
        <v>0.19035692951015526</v>
      </c>
      <c r="R2262" s="151">
        <f>Q2262/2</f>
        <v>9.517846475507763E-2</v>
      </c>
      <c r="S2262" s="53">
        <f>J2262*26.2</f>
        <v>0.19035692951015526</v>
      </c>
      <c r="T2262" s="53">
        <f>(J2262+0.0013889)*26.2</f>
        <v>0.22674610951015525</v>
      </c>
      <c r="U2262" s="53">
        <f>S2262/2</f>
        <v>9.517846475507763E-2</v>
      </c>
      <c r="V2262" s="53">
        <f>T2262/2</f>
        <v>0.11337305475507763</v>
      </c>
      <c r="W2262" s="50">
        <f>RANK(J2262,J:J,1)</f>
        <v>1852</v>
      </c>
      <c r="X2262" s="50">
        <f>YEAR(B2262)</f>
        <v>2014</v>
      </c>
      <c r="Y2262" s="50">
        <f>MONTH(B2262)</f>
        <v>4</v>
      </c>
      <c r="Z2262" s="56">
        <f>X2262*100+Y2262</f>
        <v>201404</v>
      </c>
      <c r="AA2262" s="56">
        <f>WEEKNUM(B2262,1)</f>
        <v>17</v>
      </c>
      <c r="AB2262" s="58">
        <f>IF(ISBLANK(B2262)," ",MAX(B2262-B2261-1,0))</f>
        <v>0</v>
      </c>
      <c r="AC2262" s="56">
        <f>DAY(B2262)</f>
        <v>21</v>
      </c>
      <c r="AD2262" s="53">
        <f>U2262+V2262</f>
        <v>0.20855151951015527</v>
      </c>
      <c r="AE2262" s="56">
        <f>IF("1-Swim"=D2262,E2262*46.7,IF("2-Bike"=D2262,E2262,IF("3-Run"=D2262,E2262*4.27,0)))</f>
        <v>13.236999999999998</v>
      </c>
    </row>
    <row r="2263" spans="1:31" x14ac:dyDescent="0.25">
      <c r="A2263" s="50">
        <v>2262</v>
      </c>
      <c r="B2263" s="51">
        <v>41751</v>
      </c>
      <c r="C2263" s="75">
        <f>B2263</f>
        <v>41751</v>
      </c>
      <c r="D2263" s="50" t="s">
        <v>1223</v>
      </c>
      <c r="E2263" s="50">
        <v>3.2</v>
      </c>
      <c r="F2263" s="50">
        <v>0</v>
      </c>
      <c r="G2263" s="50">
        <v>33</v>
      </c>
      <c r="H2263" s="50">
        <v>57</v>
      </c>
      <c r="I2263" s="53">
        <f>IF(E2263&gt;0,TIME(F2263,G2263,H2263),"")</f>
        <v>2.3576388888888893E-2</v>
      </c>
      <c r="J2263" s="54">
        <f>IF(E2263&gt;0,TIME(F2263,G2263,H2263)/E2263,"")</f>
        <v>7.3676215277777785E-3</v>
      </c>
      <c r="K2263" s="50" t="s">
        <v>1345</v>
      </c>
      <c r="L2263" s="50" t="s">
        <v>1357</v>
      </c>
      <c r="M2263" s="55">
        <f>IF(D2263&gt;0,0.0416666666666667/J2263,"")</f>
        <v>5.6553755522827727</v>
      </c>
      <c r="N2263" s="50">
        <v>0</v>
      </c>
      <c r="O2263" s="50" t="s">
        <v>255</v>
      </c>
      <c r="Q2263" s="151">
        <f>IF("1-Swim"=D2263,J2263*2.4,IF("2-Bike"=D2263,J2263*112,IF("3-Run"=D2263,J2263*26.2,0)))</f>
        <v>0.19303168402777779</v>
      </c>
      <c r="R2263" s="151">
        <f>Q2263/2</f>
        <v>9.6515842013888895E-2</v>
      </c>
      <c r="S2263" s="53">
        <f>J2263*26.2</f>
        <v>0.19303168402777779</v>
      </c>
      <c r="T2263" s="53">
        <f>(J2263+0.0013889)*26.2</f>
        <v>0.22942086402777778</v>
      </c>
      <c r="U2263" s="53">
        <f>S2263/2</f>
        <v>9.6515842013888895E-2</v>
      </c>
      <c r="V2263" s="53">
        <f>T2263/2</f>
        <v>0.11471043201388889</v>
      </c>
      <c r="W2263" s="50">
        <f>RANK(J2263,J:J,1)</f>
        <v>1950</v>
      </c>
      <c r="X2263" s="50">
        <f>YEAR(B2263)</f>
        <v>2014</v>
      </c>
      <c r="Y2263" s="50">
        <f>MONTH(B2263)</f>
        <v>4</v>
      </c>
      <c r="Z2263" s="56">
        <f>X2263*100+Y2263</f>
        <v>201404</v>
      </c>
      <c r="AA2263" s="56">
        <f>WEEKNUM(B2263,1)</f>
        <v>17</v>
      </c>
      <c r="AB2263" s="58">
        <f>IF(ISBLANK(B2263)," ",MAX(B2263-B2262-1,0))</f>
        <v>0</v>
      </c>
      <c r="AC2263" s="56">
        <f>DAY(B2263)</f>
        <v>22</v>
      </c>
      <c r="AD2263" s="53">
        <f>U2263+V2263</f>
        <v>0.21122627402777777</v>
      </c>
      <c r="AE2263" s="56">
        <f>IF("1-Swim"=D2263,E2263*46.7,IF("2-Bike"=D2263,E2263,IF("3-Run"=D2263,E2263*4.27,0)))</f>
        <v>13.664</v>
      </c>
    </row>
    <row r="2264" spans="1:31" x14ac:dyDescent="0.25">
      <c r="A2264" s="50">
        <v>2263</v>
      </c>
      <c r="B2264" s="51">
        <v>41752</v>
      </c>
      <c r="C2264" s="75">
        <f>B2264</f>
        <v>41752</v>
      </c>
      <c r="D2264" s="50" t="s">
        <v>1223</v>
      </c>
      <c r="E2264" s="50">
        <v>1.05</v>
      </c>
      <c r="F2264" s="50">
        <v>0</v>
      </c>
      <c r="G2264" s="50">
        <v>10</v>
      </c>
      <c r="H2264" s="50">
        <v>0</v>
      </c>
      <c r="I2264" s="53">
        <f>IF(E2264&gt;0,TIME(F2264,G2264,H2264),"")</f>
        <v>6.9444444444444441E-3</v>
      </c>
      <c r="J2264" s="54">
        <f>IF(E2264&gt;0,TIME(F2264,G2264,H2264)/E2264,"")</f>
        <v>6.6137566137566134E-3</v>
      </c>
      <c r="K2264" s="50" t="s">
        <v>1345</v>
      </c>
      <c r="L2264" s="50" t="s">
        <v>1048</v>
      </c>
      <c r="M2264" s="55">
        <f>IF(D2264&gt;0,0.0416666666666667/J2264,"")</f>
        <v>6.3000000000000052</v>
      </c>
      <c r="N2264" s="50">
        <v>0</v>
      </c>
      <c r="O2264" s="50" t="s">
        <v>253</v>
      </c>
      <c r="Q2264" s="151">
        <f>IF("1-Swim"=D2264,J2264*2.4,IF("2-Bike"=D2264,J2264*112,IF("3-Run"=D2264,J2264*26.2,0)))</f>
        <v>0.17328042328042326</v>
      </c>
      <c r="R2264" s="151">
        <f>Q2264/2</f>
        <v>8.6640211640211628E-2</v>
      </c>
      <c r="S2264" s="53">
        <f>J2264*26.2</f>
        <v>0.17328042328042326</v>
      </c>
      <c r="T2264" s="53">
        <f>(J2264+0.0013889)*26.2</f>
        <v>0.20966960328042328</v>
      </c>
      <c r="U2264" s="53">
        <f>S2264/2</f>
        <v>8.6640211640211628E-2</v>
      </c>
      <c r="V2264" s="53">
        <f>T2264/2</f>
        <v>0.10483480164021164</v>
      </c>
      <c r="W2264" s="50">
        <f>RANK(J2264,J:J,1)</f>
        <v>1107</v>
      </c>
      <c r="X2264" s="50">
        <f>YEAR(B2264)</f>
        <v>2014</v>
      </c>
      <c r="Y2264" s="50">
        <f>MONTH(B2264)</f>
        <v>4</v>
      </c>
      <c r="Z2264" s="56">
        <f>X2264*100+Y2264</f>
        <v>201404</v>
      </c>
      <c r="AA2264" s="56">
        <f>WEEKNUM(B2264,1)</f>
        <v>17</v>
      </c>
      <c r="AB2264" s="58">
        <f>IF(ISBLANK(B2264)," ",MAX(B2264-B2263-1,0))</f>
        <v>0</v>
      </c>
      <c r="AC2264" s="56">
        <f>DAY(B2264)</f>
        <v>23</v>
      </c>
      <c r="AD2264" s="53">
        <f>U2264+V2264</f>
        <v>0.19147501328042327</v>
      </c>
      <c r="AE2264" s="56">
        <f>IF("1-Swim"=D2264,E2264*46.7,IF("2-Bike"=D2264,E2264,IF("3-Run"=D2264,E2264*4.27,0)))</f>
        <v>4.4834999999999994</v>
      </c>
    </row>
    <row r="2265" spans="1:31" x14ac:dyDescent="0.25">
      <c r="A2265" s="50">
        <v>2264</v>
      </c>
      <c r="B2265" s="51">
        <v>41753</v>
      </c>
      <c r="C2265" s="75">
        <f>B2265</f>
        <v>41753</v>
      </c>
      <c r="D2265" s="50" t="s">
        <v>1223</v>
      </c>
      <c r="E2265" s="50">
        <v>1.5</v>
      </c>
      <c r="F2265" s="50">
        <v>0</v>
      </c>
      <c r="G2265" s="50">
        <v>12</v>
      </c>
      <c r="H2265" s="50">
        <v>5</v>
      </c>
      <c r="I2265" s="53">
        <f>IF(E2265&gt;0,TIME(F2265,G2265,H2265),"")</f>
        <v>8.3912037037037045E-3</v>
      </c>
      <c r="J2265" s="54">
        <f>IF(E2265&gt;0,TIME(F2265,G2265,H2265)/E2265,"")</f>
        <v>5.5941358024691364E-3</v>
      </c>
      <c r="K2265" s="50" t="s">
        <v>1345</v>
      </c>
      <c r="L2265" s="50" t="s">
        <v>1048</v>
      </c>
      <c r="M2265" s="55">
        <f>IF(D2265&gt;0,0.0416666666666667/J2265,"")</f>
        <v>7.4482758620689706</v>
      </c>
      <c r="N2265" s="50">
        <v>0</v>
      </c>
      <c r="O2265" s="50" t="s">
        <v>253</v>
      </c>
      <c r="P2265" s="50" t="s">
        <v>1358</v>
      </c>
      <c r="Q2265" s="151">
        <f>IF("1-Swim"=D2265,J2265*2.4,IF("2-Bike"=D2265,J2265*112,IF("3-Run"=D2265,J2265*26.2,0)))</f>
        <v>0.14656635802469137</v>
      </c>
      <c r="R2265" s="151">
        <f>Q2265/2</f>
        <v>7.3283179012345684E-2</v>
      </c>
      <c r="S2265" s="53">
        <f>J2265*26.2</f>
        <v>0.14656635802469137</v>
      </c>
      <c r="T2265" s="53">
        <f>(J2265+0.0013889)*26.2</f>
        <v>0.18295553802469136</v>
      </c>
      <c r="U2265" s="53">
        <f>S2265/2</f>
        <v>7.3283179012345684E-2</v>
      </c>
      <c r="V2265" s="53">
        <f>T2265/2</f>
        <v>9.147776901234568E-2</v>
      </c>
      <c r="W2265" s="50">
        <f>RANK(J2265,J:J,1)</f>
        <v>774</v>
      </c>
      <c r="X2265" s="50">
        <f>YEAR(B2265)</f>
        <v>2014</v>
      </c>
      <c r="Y2265" s="50">
        <f>MONTH(B2265)</f>
        <v>4</v>
      </c>
      <c r="Z2265" s="56">
        <f>X2265*100+Y2265</f>
        <v>201404</v>
      </c>
      <c r="AA2265" s="56">
        <f>WEEKNUM(B2265,1)</f>
        <v>17</v>
      </c>
      <c r="AB2265" s="58">
        <f>IF(ISBLANK(B2265)," ",MAX(B2265-B2264-1,0))</f>
        <v>0</v>
      </c>
      <c r="AC2265" s="56">
        <f>DAY(B2265)</f>
        <v>24</v>
      </c>
      <c r="AD2265" s="53">
        <f>U2265+V2265</f>
        <v>0.16476094802469138</v>
      </c>
      <c r="AE2265" s="56">
        <f>IF("1-Swim"=D2265,E2265*46.7,IF("2-Bike"=D2265,E2265,IF("3-Run"=D2265,E2265*4.27,0)))</f>
        <v>6.4049999999999994</v>
      </c>
    </row>
    <row r="2266" spans="1:31" x14ac:dyDescent="0.25">
      <c r="A2266" s="50">
        <v>2265</v>
      </c>
      <c r="B2266" s="51">
        <v>41753</v>
      </c>
      <c r="C2266" s="75">
        <f>B2266</f>
        <v>41753</v>
      </c>
      <c r="D2266" s="50" t="s">
        <v>1224</v>
      </c>
      <c r="E2266" s="50">
        <v>10</v>
      </c>
      <c r="F2266" s="50">
        <v>0</v>
      </c>
      <c r="G2266" s="50">
        <v>28</v>
      </c>
      <c r="H2266" s="50">
        <v>2</v>
      </c>
      <c r="I2266" s="53">
        <f>IF(E2266&gt;0,TIME(F2266,G2266,H2266),"")</f>
        <v>1.9467592592592595E-2</v>
      </c>
      <c r="J2266" s="54">
        <f>IF(E2266&gt;0,TIME(F2266,G2266,H2266)/E2266,"")</f>
        <v>1.9467592592592596E-3</v>
      </c>
      <c r="K2266" s="50" t="s">
        <v>921</v>
      </c>
      <c r="L2266" s="50" t="s">
        <v>1132</v>
      </c>
      <c r="M2266" s="55">
        <f>IF(D2266&gt;0,0.0416666666666667/J2266,"")</f>
        <v>21.403091557669455</v>
      </c>
      <c r="N2266" s="50">
        <v>0</v>
      </c>
      <c r="O2266" s="50" t="s">
        <v>253</v>
      </c>
      <c r="Q2266" s="151">
        <f>IF("1-Swim"=D2266,J2266*2.4,IF("2-Bike"=D2266,J2266*112,IF("3-Run"=D2266,J2266*26.2,0)))</f>
        <v>0.21803703703703708</v>
      </c>
      <c r="R2266" s="151">
        <f>Q2266/2</f>
        <v>0.10901851851851854</v>
      </c>
      <c r="S2266" s="53">
        <f>J2266*26.2</f>
        <v>5.1005092592592602E-2</v>
      </c>
      <c r="T2266" s="53">
        <f>(J2266+0.0013889)*26.2</f>
        <v>8.7394272592592595E-2</v>
      </c>
      <c r="U2266" s="53">
        <f>S2266/2</f>
        <v>2.5502546296296301E-2</v>
      </c>
      <c r="V2266" s="53">
        <f>T2266/2</f>
        <v>4.3697136296296298E-2</v>
      </c>
      <c r="W2266" s="50">
        <f>RANK(J2266,J:J,1)</f>
        <v>126</v>
      </c>
      <c r="X2266" s="50">
        <f>YEAR(B2266)</f>
        <v>2014</v>
      </c>
      <c r="Y2266" s="50">
        <f>MONTH(B2266)</f>
        <v>4</v>
      </c>
      <c r="Z2266" s="56">
        <f>X2266*100+Y2266</f>
        <v>201404</v>
      </c>
      <c r="AA2266" s="56">
        <f>WEEKNUM(B2266,1)</f>
        <v>17</v>
      </c>
      <c r="AB2266" s="58">
        <f>IF(ISBLANK(B2266)," ",MAX(B2266-B2265-1,0))</f>
        <v>0</v>
      </c>
      <c r="AC2266" s="56">
        <f>DAY(B2266)</f>
        <v>24</v>
      </c>
      <c r="AD2266" s="53">
        <f>U2266+V2266</f>
        <v>6.9199682592592598E-2</v>
      </c>
      <c r="AE2266" s="56">
        <f>IF("1-Swim"=D2266,E2266*46.7,IF("2-Bike"=D2266,E2266,IF("3-Run"=D2266,E2266*4.27,0)))</f>
        <v>10</v>
      </c>
    </row>
    <row r="2267" spans="1:31" x14ac:dyDescent="0.25">
      <c r="A2267" s="50">
        <v>2266</v>
      </c>
      <c r="B2267" s="51">
        <v>41754</v>
      </c>
      <c r="C2267" s="75">
        <f>B2267</f>
        <v>41754</v>
      </c>
      <c r="D2267" s="50" t="s">
        <v>1224</v>
      </c>
      <c r="E2267" s="50">
        <v>25</v>
      </c>
      <c r="F2267" s="50">
        <v>1</v>
      </c>
      <c r="G2267" s="50">
        <v>39</v>
      </c>
      <c r="H2267" s="50">
        <v>5</v>
      </c>
      <c r="I2267" s="53">
        <f>IF(E2267&gt;0,TIME(F2267,G2267,H2267),"")</f>
        <v>6.880787037037038E-2</v>
      </c>
      <c r="J2267" s="54">
        <f>IF(E2267&gt;0,TIME(F2267,G2267,H2267)/E2267,"")</f>
        <v>2.7523148148148151E-3</v>
      </c>
      <c r="K2267" s="50" t="s">
        <v>1809</v>
      </c>
      <c r="L2267" s="50" t="s">
        <v>41</v>
      </c>
      <c r="M2267" s="55">
        <f>IF(D2267&gt;0,0.0416666666666667/J2267,"")</f>
        <v>15.138772077375956</v>
      </c>
      <c r="N2267" s="50">
        <v>0</v>
      </c>
      <c r="O2267" s="50" t="s">
        <v>255</v>
      </c>
      <c r="Q2267" s="151">
        <f>IF("1-Swim"=D2267,J2267*2.4,IF("2-Bike"=D2267,J2267*112,IF("3-Run"=D2267,J2267*26.2,0)))</f>
        <v>0.30825925925925929</v>
      </c>
      <c r="R2267" s="151">
        <f>Q2267/2</f>
        <v>0.15412962962962964</v>
      </c>
      <c r="S2267" s="53">
        <f>J2267*26.2</f>
        <v>7.211064814814816E-2</v>
      </c>
      <c r="T2267" s="53">
        <f>(J2267+0.0013889)*26.2</f>
        <v>0.10849982814814815</v>
      </c>
      <c r="U2267" s="53">
        <f>S2267/2</f>
        <v>3.605532407407408E-2</v>
      </c>
      <c r="V2267" s="53">
        <f>T2267/2</f>
        <v>5.4249914074074077E-2</v>
      </c>
      <c r="W2267" s="50">
        <f>RANK(J2267,J:J,1)</f>
        <v>436</v>
      </c>
      <c r="X2267" s="50">
        <f>YEAR(B2267)</f>
        <v>2014</v>
      </c>
      <c r="Y2267" s="50">
        <f>MONTH(B2267)</f>
        <v>4</v>
      </c>
      <c r="Z2267" s="56">
        <f>X2267*100+Y2267</f>
        <v>201404</v>
      </c>
      <c r="AA2267" s="56">
        <f>WEEKNUM(B2267,1)</f>
        <v>17</v>
      </c>
      <c r="AB2267" s="58">
        <f>IF(ISBLANK(B2267)," ",MAX(B2267-B2266-1,0))</f>
        <v>0</v>
      </c>
      <c r="AC2267" s="56">
        <f>DAY(B2267)</f>
        <v>25</v>
      </c>
      <c r="AD2267" s="53">
        <f>U2267+V2267</f>
        <v>9.0305238148148156E-2</v>
      </c>
      <c r="AE2267" s="56">
        <f>IF("1-Swim"=D2267,E2267*46.7,IF("2-Bike"=D2267,E2267,IF("3-Run"=D2267,E2267*4.27,0)))</f>
        <v>25</v>
      </c>
    </row>
    <row r="2268" spans="1:31" x14ac:dyDescent="0.25">
      <c r="A2268" s="50">
        <v>2267</v>
      </c>
      <c r="B2268" s="51">
        <v>41756</v>
      </c>
      <c r="C2268" s="75">
        <f>B2268</f>
        <v>41756</v>
      </c>
      <c r="D2268" s="50" t="s">
        <v>1223</v>
      </c>
      <c r="E2268" s="50">
        <v>13.1</v>
      </c>
      <c r="F2268" s="50">
        <v>2</v>
      </c>
      <c r="G2268" s="50">
        <v>4</v>
      </c>
      <c r="H2268" s="50">
        <v>10</v>
      </c>
      <c r="I2268" s="53">
        <f>IF(E2268&gt;0,TIME(F2268,G2268,H2268),"")</f>
        <v>8.622685185185186E-2</v>
      </c>
      <c r="J2268" s="54">
        <f>IF(E2268&gt;0,TIME(F2268,G2268,H2268)/E2268,"")</f>
        <v>6.5822024314390734E-3</v>
      </c>
      <c r="K2268" s="50" t="s">
        <v>1311</v>
      </c>
      <c r="L2268" s="50" t="s">
        <v>953</v>
      </c>
      <c r="M2268" s="55">
        <f>IF(D2268&gt;0,0.0416666666666667/J2268,"")</f>
        <v>6.3302013422818835</v>
      </c>
      <c r="N2268" s="50">
        <v>166</v>
      </c>
      <c r="O2268" s="50" t="s">
        <v>198</v>
      </c>
      <c r="Q2268" s="151">
        <f>IF("1-Swim"=D2268,J2268*2.4,IF("2-Bike"=D2268,J2268*112,IF("3-Run"=D2268,J2268*26.2,0)))</f>
        <v>0.17245370370370372</v>
      </c>
      <c r="R2268" s="151">
        <f>Q2268/2</f>
        <v>8.622685185185186E-2</v>
      </c>
      <c r="S2268" s="53">
        <f>J2268*26.2</f>
        <v>0.17245370370370372</v>
      </c>
      <c r="T2268" s="53">
        <f>(J2268+0.0013889)*26.2</f>
        <v>0.20884288370370369</v>
      </c>
      <c r="U2268" s="53">
        <f>S2268/2</f>
        <v>8.622685185185186E-2</v>
      </c>
      <c r="V2268" s="53">
        <f>T2268/2</f>
        <v>0.10442144185185184</v>
      </c>
      <c r="W2268" s="50">
        <f>RANK(J2268,J:J,1)</f>
        <v>1071</v>
      </c>
      <c r="X2268" s="50">
        <f>YEAR(B2268)</f>
        <v>2014</v>
      </c>
      <c r="Y2268" s="50">
        <f>MONTH(B2268)</f>
        <v>4</v>
      </c>
      <c r="Z2268" s="56">
        <f>X2268*100+Y2268</f>
        <v>201404</v>
      </c>
      <c r="AA2268" s="56">
        <f>WEEKNUM(B2268,1)</f>
        <v>18</v>
      </c>
      <c r="AB2268" s="58">
        <f>IF(ISBLANK(B2268)," ",MAX(B2268-B2267-1,0))</f>
        <v>1</v>
      </c>
      <c r="AC2268" s="56">
        <f>DAY(B2268)</f>
        <v>27</v>
      </c>
      <c r="AD2268" s="53">
        <f>U2268+V2268</f>
        <v>0.1906482937037037</v>
      </c>
      <c r="AE2268" s="56">
        <f>IF("1-Swim"=D2268,E2268*46.7,IF("2-Bike"=D2268,E2268,IF("3-Run"=D2268,E2268*4.27,0)))</f>
        <v>55.936999999999991</v>
      </c>
    </row>
    <row r="2269" spans="1:31" x14ac:dyDescent="0.25">
      <c r="A2269" s="50">
        <v>2268</v>
      </c>
      <c r="B2269" s="51">
        <v>41756</v>
      </c>
      <c r="C2269" s="75">
        <f>B2269</f>
        <v>41756</v>
      </c>
      <c r="D2269" s="50" t="s">
        <v>713</v>
      </c>
      <c r="E2269" s="50">
        <v>1</v>
      </c>
      <c r="F2269" s="50">
        <v>0</v>
      </c>
      <c r="G2269" s="50">
        <v>9</v>
      </c>
      <c r="H2269" s="50">
        <v>28</v>
      </c>
      <c r="I2269" s="53">
        <f>IF(E2269&gt;0,TIME(F2269,G2269,H2269),"")</f>
        <v>6.5740740740740733E-3</v>
      </c>
      <c r="J2269" s="54">
        <f>IF(E2269&gt;0,TIME(F2269,G2269,H2269)/E2269,"")</f>
        <v>6.5740740740740733E-3</v>
      </c>
      <c r="K2269" s="50" t="s">
        <v>1311</v>
      </c>
      <c r="L2269" s="50" t="s">
        <v>953</v>
      </c>
      <c r="M2269" s="55">
        <f>IF(D2269&gt;0,0.0416666666666667/J2269,"")</f>
        <v>6.3380281690140903</v>
      </c>
      <c r="N2269" s="50">
        <v>148</v>
      </c>
      <c r="O2269" s="50" t="s">
        <v>198</v>
      </c>
      <c r="Q2269" s="151">
        <f>IF("1-Swim"=D2269,J2269*2.4,IF("2-Bike"=D2269,J2269*112,IF("3-Run"=D2269,J2269*26.2,0)))</f>
        <v>0</v>
      </c>
      <c r="R2269" s="151">
        <f>Q2269/2</f>
        <v>0</v>
      </c>
      <c r="S2269" s="53">
        <f>J2269*26.2</f>
        <v>0.17224074074074072</v>
      </c>
      <c r="T2269" s="53">
        <f>(J2269+0.0013889)*26.2</f>
        <v>0.20862992074074069</v>
      </c>
      <c r="U2269" s="53">
        <f>S2269/2</f>
        <v>8.6120370370370361E-2</v>
      </c>
      <c r="V2269" s="53">
        <f>T2269/2</f>
        <v>0.10431496037037034</v>
      </c>
      <c r="W2269" s="50">
        <f>RANK(J2269,J:J,1)</f>
        <v>1067</v>
      </c>
      <c r="X2269" s="50">
        <f>YEAR(B2269)</f>
        <v>2014</v>
      </c>
      <c r="Y2269" s="50">
        <f>MONTH(B2269)</f>
        <v>4</v>
      </c>
      <c r="Z2269" s="56">
        <f>X2269*100+Y2269</f>
        <v>201404</v>
      </c>
      <c r="AA2269" s="56">
        <f>WEEKNUM(B2269,1)</f>
        <v>18</v>
      </c>
      <c r="AB2269" s="58">
        <f>IF(ISBLANK(B2269)," ",MAX(B2269-B2268-1,0))</f>
        <v>0</v>
      </c>
      <c r="AC2269" s="56">
        <f>DAY(B2269)</f>
        <v>27</v>
      </c>
      <c r="AD2269" s="53">
        <f>U2269+V2269</f>
        <v>0.1904353307407407</v>
      </c>
      <c r="AE2269" s="56">
        <f>IF("1-Swim"=D2269,E2269*46.7,IF("2-Bike"=D2269,E2269,IF("3-Run"=D2269,E2269*4.27,0)))</f>
        <v>0</v>
      </c>
    </row>
    <row r="2270" spans="1:31" x14ac:dyDescent="0.25">
      <c r="A2270" s="50">
        <v>2269</v>
      </c>
      <c r="B2270" s="51">
        <v>41756</v>
      </c>
      <c r="C2270" s="75">
        <f>B2270</f>
        <v>41756</v>
      </c>
      <c r="D2270" s="50" t="s">
        <v>714</v>
      </c>
      <c r="E2270" s="50">
        <v>1</v>
      </c>
      <c r="F2270" s="50">
        <v>0</v>
      </c>
      <c r="G2270" s="50">
        <v>9</v>
      </c>
      <c r="H2270" s="50">
        <v>19</v>
      </c>
      <c r="I2270" s="53">
        <f>IF(E2270&gt;0,TIME(F2270,G2270,H2270),"")</f>
        <v>6.4699074074074069E-3</v>
      </c>
      <c r="J2270" s="54">
        <f>IF(E2270&gt;0,TIME(F2270,G2270,H2270)/E2270,"")</f>
        <v>6.4699074074074069E-3</v>
      </c>
      <c r="K2270" s="50" t="s">
        <v>1311</v>
      </c>
      <c r="L2270" s="50" t="s">
        <v>953</v>
      </c>
      <c r="M2270" s="55">
        <f>IF(D2270&gt;0,0.0416666666666667/J2270,"")</f>
        <v>6.4400715563506319</v>
      </c>
      <c r="N2270" s="50">
        <v>160</v>
      </c>
      <c r="O2270" s="50" t="s">
        <v>198</v>
      </c>
      <c r="Q2270" s="151">
        <f>IF("1-Swim"=D2270,J2270*2.4,IF("2-Bike"=D2270,J2270*112,IF("3-Run"=D2270,J2270*26.2,0)))</f>
        <v>0</v>
      </c>
      <c r="R2270" s="151">
        <f>Q2270/2</f>
        <v>0</v>
      </c>
      <c r="S2270" s="53">
        <f>J2270*26.2</f>
        <v>0.16951157407407405</v>
      </c>
      <c r="T2270" s="53">
        <f>(J2270+0.0013889)*26.2</f>
        <v>0.20590075407407407</v>
      </c>
      <c r="U2270" s="53">
        <f>S2270/2</f>
        <v>8.4755787037037025E-2</v>
      </c>
      <c r="V2270" s="53">
        <f>T2270/2</f>
        <v>0.10295037703703704</v>
      </c>
      <c r="W2270" s="50">
        <f>RANK(J2270,J:J,1)</f>
        <v>993</v>
      </c>
      <c r="X2270" s="50">
        <f>YEAR(B2270)</f>
        <v>2014</v>
      </c>
      <c r="Y2270" s="50">
        <f>MONTH(B2270)</f>
        <v>4</v>
      </c>
      <c r="Z2270" s="56">
        <f>X2270*100+Y2270</f>
        <v>201404</v>
      </c>
      <c r="AA2270" s="56">
        <f>WEEKNUM(B2270,1)</f>
        <v>18</v>
      </c>
      <c r="AB2270" s="58">
        <f>IF(ISBLANK(B2270)," ",MAX(B2270-B2269-1,0))</f>
        <v>0</v>
      </c>
      <c r="AC2270" s="56">
        <f>DAY(B2270)</f>
        <v>27</v>
      </c>
      <c r="AD2270" s="53">
        <f>U2270+V2270</f>
        <v>0.18770616407407406</v>
      </c>
      <c r="AE2270" s="56">
        <f>IF("1-Swim"=D2270,E2270*46.7,IF("2-Bike"=D2270,E2270,IF("3-Run"=D2270,E2270*4.27,0)))</f>
        <v>0</v>
      </c>
    </row>
    <row r="2271" spans="1:31" x14ac:dyDescent="0.25">
      <c r="A2271" s="50">
        <v>2270</v>
      </c>
      <c r="B2271" s="51">
        <v>41756</v>
      </c>
      <c r="C2271" s="75">
        <f>B2271</f>
        <v>41756</v>
      </c>
      <c r="D2271" s="50" t="s">
        <v>715</v>
      </c>
      <c r="E2271" s="50">
        <v>1</v>
      </c>
      <c r="F2271" s="50">
        <v>0</v>
      </c>
      <c r="G2271" s="50">
        <v>9</v>
      </c>
      <c r="H2271" s="50">
        <v>3</v>
      </c>
      <c r="I2271" s="53">
        <f>IF(E2271&gt;0,TIME(F2271,G2271,H2271),"")</f>
        <v>6.2847222222222228E-3</v>
      </c>
      <c r="J2271" s="54">
        <f>IF(E2271&gt;0,TIME(F2271,G2271,H2271)/E2271,"")</f>
        <v>6.2847222222222228E-3</v>
      </c>
      <c r="K2271" s="50" t="s">
        <v>1311</v>
      </c>
      <c r="L2271" s="50" t="s">
        <v>953</v>
      </c>
      <c r="M2271" s="55">
        <f>IF(D2271&gt;0,0.0416666666666667/J2271,"")</f>
        <v>6.6298342541436508</v>
      </c>
      <c r="N2271" s="50">
        <v>161</v>
      </c>
      <c r="O2271" s="50" t="s">
        <v>198</v>
      </c>
      <c r="Q2271" s="151">
        <f>IF("1-Swim"=D2271,J2271*2.4,IF("2-Bike"=D2271,J2271*112,IF("3-Run"=D2271,J2271*26.2,0)))</f>
        <v>0</v>
      </c>
      <c r="R2271" s="151">
        <f>Q2271/2</f>
        <v>0</v>
      </c>
      <c r="S2271" s="53">
        <f>J2271*26.2</f>
        <v>0.16465972222222222</v>
      </c>
      <c r="T2271" s="53">
        <f>(J2271+0.0013889)*26.2</f>
        <v>0.20104890222222224</v>
      </c>
      <c r="U2271" s="53">
        <f>S2271/2</f>
        <v>8.2329861111111111E-2</v>
      </c>
      <c r="V2271" s="53">
        <f>T2271/2</f>
        <v>0.10052445111111112</v>
      </c>
      <c r="W2271" s="50">
        <f>RANK(J2271,J:J,1)</f>
        <v>887</v>
      </c>
      <c r="X2271" s="50">
        <f>YEAR(B2271)</f>
        <v>2014</v>
      </c>
      <c r="Y2271" s="50">
        <f>MONTH(B2271)</f>
        <v>4</v>
      </c>
      <c r="Z2271" s="56">
        <f>X2271*100+Y2271</f>
        <v>201404</v>
      </c>
      <c r="AA2271" s="56">
        <f>WEEKNUM(B2271,1)</f>
        <v>18</v>
      </c>
      <c r="AB2271" s="58">
        <f>IF(ISBLANK(B2271)," ",MAX(B2271-B2270-1,0))</f>
        <v>0</v>
      </c>
      <c r="AC2271" s="56">
        <f>DAY(B2271)</f>
        <v>27</v>
      </c>
      <c r="AD2271" s="53">
        <f>U2271+V2271</f>
        <v>0.18285431222222223</v>
      </c>
      <c r="AE2271" s="56">
        <f>IF("1-Swim"=D2271,E2271*46.7,IF("2-Bike"=D2271,E2271,IF("3-Run"=D2271,E2271*4.27,0)))</f>
        <v>0</v>
      </c>
    </row>
    <row r="2272" spans="1:31" x14ac:dyDescent="0.25">
      <c r="A2272" s="50">
        <v>2271</v>
      </c>
      <c r="B2272" s="51">
        <v>41756</v>
      </c>
      <c r="C2272" s="75">
        <f>B2272</f>
        <v>41756</v>
      </c>
      <c r="D2272" s="50" t="s">
        <v>716</v>
      </c>
      <c r="E2272" s="50">
        <v>1</v>
      </c>
      <c r="F2272" s="50">
        <v>0</v>
      </c>
      <c r="G2272" s="50">
        <v>9</v>
      </c>
      <c r="H2272" s="50">
        <v>13</v>
      </c>
      <c r="I2272" s="53">
        <f>IF(E2272&gt;0,TIME(F2272,G2272,H2272),"")</f>
        <v>6.4004629629629628E-3</v>
      </c>
      <c r="J2272" s="54">
        <f>IF(E2272&gt;0,TIME(F2272,G2272,H2272)/E2272,"")</f>
        <v>6.4004629629629628E-3</v>
      </c>
      <c r="K2272" s="50" t="s">
        <v>1311</v>
      </c>
      <c r="L2272" s="50" t="s">
        <v>953</v>
      </c>
      <c r="M2272" s="55">
        <f>IF(D2272&gt;0,0.0416666666666667/J2272,"")</f>
        <v>6.5099457504520846</v>
      </c>
      <c r="N2272" s="50">
        <v>165</v>
      </c>
      <c r="O2272" s="50" t="s">
        <v>198</v>
      </c>
      <c r="Q2272" s="151">
        <f>IF("1-Swim"=D2272,J2272*2.4,IF("2-Bike"=D2272,J2272*112,IF("3-Run"=D2272,J2272*26.2,0)))</f>
        <v>0</v>
      </c>
      <c r="R2272" s="151">
        <f>Q2272/2</f>
        <v>0</v>
      </c>
      <c r="S2272" s="53">
        <f>J2272*26.2</f>
        <v>0.16769212962962962</v>
      </c>
      <c r="T2272" s="53">
        <f>(J2272+0.0013889)*26.2</f>
        <v>0.20408130962962961</v>
      </c>
      <c r="U2272" s="53">
        <f>S2272/2</f>
        <v>8.3846064814814811E-2</v>
      </c>
      <c r="V2272" s="53">
        <f>T2272/2</f>
        <v>0.10204065481481481</v>
      </c>
      <c r="W2272" s="50">
        <f>RANK(J2272,J:J,1)</f>
        <v>932</v>
      </c>
      <c r="X2272" s="50">
        <f>YEAR(B2272)</f>
        <v>2014</v>
      </c>
      <c r="Y2272" s="50">
        <f>MONTH(B2272)</f>
        <v>4</v>
      </c>
      <c r="Z2272" s="56">
        <f>X2272*100+Y2272</f>
        <v>201404</v>
      </c>
      <c r="AA2272" s="56">
        <f>WEEKNUM(B2272,1)</f>
        <v>18</v>
      </c>
      <c r="AB2272" s="58">
        <f>IF(ISBLANK(B2272)," ",MAX(B2272-B2271-1,0))</f>
        <v>0</v>
      </c>
      <c r="AC2272" s="56">
        <f>DAY(B2272)</f>
        <v>27</v>
      </c>
      <c r="AD2272" s="53">
        <f>U2272+V2272</f>
        <v>0.1858867196296296</v>
      </c>
      <c r="AE2272" s="56">
        <f>IF("1-Swim"=D2272,E2272*46.7,IF("2-Bike"=D2272,E2272,IF("3-Run"=D2272,E2272*4.27,0)))</f>
        <v>0</v>
      </c>
    </row>
    <row r="2273" spans="1:31" x14ac:dyDescent="0.25">
      <c r="A2273" s="50">
        <v>2272</v>
      </c>
      <c r="B2273" s="51">
        <v>41756</v>
      </c>
      <c r="C2273" s="75">
        <f>B2273</f>
        <v>41756</v>
      </c>
      <c r="D2273" s="50" t="s">
        <v>717</v>
      </c>
      <c r="E2273" s="50">
        <v>1</v>
      </c>
      <c r="F2273" s="50">
        <v>0</v>
      </c>
      <c r="G2273" s="50">
        <v>9</v>
      </c>
      <c r="H2273" s="50">
        <v>20</v>
      </c>
      <c r="I2273" s="53">
        <f>IF(E2273&gt;0,TIME(F2273,G2273,H2273),"")</f>
        <v>6.4814814814814813E-3</v>
      </c>
      <c r="J2273" s="54">
        <f>IF(E2273&gt;0,TIME(F2273,G2273,H2273)/E2273,"")</f>
        <v>6.4814814814814813E-3</v>
      </c>
      <c r="K2273" s="50" t="s">
        <v>1311</v>
      </c>
      <c r="L2273" s="50" t="s">
        <v>953</v>
      </c>
      <c r="M2273" s="55">
        <f>IF(D2273&gt;0,0.0416666666666667/J2273,"")</f>
        <v>6.4285714285714342</v>
      </c>
      <c r="N2273" s="50">
        <v>166</v>
      </c>
      <c r="O2273" s="50" t="s">
        <v>198</v>
      </c>
      <c r="Q2273" s="151">
        <f>IF("1-Swim"=D2273,J2273*2.4,IF("2-Bike"=D2273,J2273*112,IF("3-Run"=D2273,J2273*26.2,0)))</f>
        <v>0</v>
      </c>
      <c r="R2273" s="151">
        <f>Q2273/2</f>
        <v>0</v>
      </c>
      <c r="S2273" s="53">
        <f>J2273*26.2</f>
        <v>0.16981481481481481</v>
      </c>
      <c r="T2273" s="53">
        <f>(J2273+0.0013889)*26.2</f>
        <v>0.2062039948148148</v>
      </c>
      <c r="U2273" s="53">
        <f>S2273/2</f>
        <v>8.4907407407407404E-2</v>
      </c>
      <c r="V2273" s="53">
        <f>T2273/2</f>
        <v>0.1031019974074074</v>
      </c>
      <c r="W2273" s="50">
        <f>RANK(J2273,J:J,1)</f>
        <v>999</v>
      </c>
      <c r="X2273" s="50">
        <f>YEAR(B2273)</f>
        <v>2014</v>
      </c>
      <c r="Y2273" s="50">
        <f>MONTH(B2273)</f>
        <v>4</v>
      </c>
      <c r="Z2273" s="56">
        <f>X2273*100+Y2273</f>
        <v>201404</v>
      </c>
      <c r="AA2273" s="56">
        <f>WEEKNUM(B2273,1)</f>
        <v>18</v>
      </c>
      <c r="AB2273" s="58">
        <f>IF(ISBLANK(B2273)," ",MAX(B2273-B2272-1,0))</f>
        <v>0</v>
      </c>
      <c r="AC2273" s="56">
        <f>DAY(B2273)</f>
        <v>27</v>
      </c>
      <c r="AD2273" s="53">
        <f>U2273+V2273</f>
        <v>0.18800940481481482</v>
      </c>
      <c r="AE2273" s="56">
        <f>IF("1-Swim"=D2273,E2273*46.7,IF("2-Bike"=D2273,E2273,IF("3-Run"=D2273,E2273*4.27,0)))</f>
        <v>0</v>
      </c>
    </row>
    <row r="2274" spans="1:31" x14ac:dyDescent="0.25">
      <c r="A2274" s="50">
        <v>2273</v>
      </c>
      <c r="B2274" s="51">
        <v>41756</v>
      </c>
      <c r="C2274" s="75">
        <f>B2274</f>
        <v>41756</v>
      </c>
      <c r="D2274" s="50" t="s">
        <v>718</v>
      </c>
      <c r="E2274" s="50">
        <v>1</v>
      </c>
      <c r="F2274" s="50">
        <v>0</v>
      </c>
      <c r="G2274" s="50">
        <v>9</v>
      </c>
      <c r="H2274" s="50">
        <v>18</v>
      </c>
      <c r="I2274" s="53">
        <f>IF(E2274&gt;0,TIME(F2274,G2274,H2274),"")</f>
        <v>6.4583333333333333E-3</v>
      </c>
      <c r="J2274" s="54">
        <f>IF(E2274&gt;0,TIME(F2274,G2274,H2274)/E2274,"")</f>
        <v>6.4583333333333333E-3</v>
      </c>
      <c r="K2274" s="50" t="s">
        <v>1311</v>
      </c>
      <c r="L2274" s="50" t="s">
        <v>953</v>
      </c>
      <c r="M2274" s="55">
        <f>IF(D2274&gt;0,0.0416666666666667/J2274,"")</f>
        <v>6.4516129032258114</v>
      </c>
      <c r="N2274" s="50">
        <v>167</v>
      </c>
      <c r="O2274" s="50" t="s">
        <v>198</v>
      </c>
      <c r="Q2274" s="151">
        <f>IF("1-Swim"=D2274,J2274*2.4,IF("2-Bike"=D2274,J2274*112,IF("3-Run"=D2274,J2274*26.2,0)))</f>
        <v>0</v>
      </c>
      <c r="R2274" s="151">
        <f>Q2274/2</f>
        <v>0</v>
      </c>
      <c r="S2274" s="53">
        <f>J2274*26.2</f>
        <v>0.16920833333333332</v>
      </c>
      <c r="T2274" s="53">
        <f>(J2274+0.0013889)*26.2</f>
        <v>0.20559751333333334</v>
      </c>
      <c r="U2274" s="53">
        <f>S2274/2</f>
        <v>8.4604166666666661E-2</v>
      </c>
      <c r="V2274" s="53">
        <f>T2274/2</f>
        <v>0.10279875666666667</v>
      </c>
      <c r="W2274" s="50">
        <f>RANK(J2274,J:J,1)</f>
        <v>982</v>
      </c>
      <c r="X2274" s="50">
        <f>YEAR(B2274)</f>
        <v>2014</v>
      </c>
      <c r="Y2274" s="50">
        <f>MONTH(B2274)</f>
        <v>4</v>
      </c>
      <c r="Z2274" s="56">
        <f>X2274*100+Y2274</f>
        <v>201404</v>
      </c>
      <c r="AA2274" s="56">
        <f>WEEKNUM(B2274,1)</f>
        <v>18</v>
      </c>
      <c r="AB2274" s="58">
        <f>IF(ISBLANK(B2274)," ",MAX(B2274-B2273-1,0))</f>
        <v>0</v>
      </c>
      <c r="AC2274" s="56">
        <f>DAY(B2274)</f>
        <v>27</v>
      </c>
      <c r="AD2274" s="53">
        <f>U2274+V2274</f>
        <v>0.18740292333333333</v>
      </c>
      <c r="AE2274" s="56">
        <f>IF("1-Swim"=D2274,E2274*46.7,IF("2-Bike"=D2274,E2274,IF("3-Run"=D2274,E2274*4.27,0)))</f>
        <v>0</v>
      </c>
    </row>
    <row r="2275" spans="1:31" x14ac:dyDescent="0.25">
      <c r="A2275" s="50">
        <v>2274</v>
      </c>
      <c r="B2275" s="51">
        <v>41756</v>
      </c>
      <c r="C2275" s="75">
        <f>B2275</f>
        <v>41756</v>
      </c>
      <c r="D2275" s="50" t="s">
        <v>719</v>
      </c>
      <c r="E2275" s="50">
        <v>1</v>
      </c>
      <c r="F2275" s="50">
        <v>0</v>
      </c>
      <c r="G2275" s="50">
        <v>9</v>
      </c>
      <c r="H2275" s="50">
        <v>8</v>
      </c>
      <c r="I2275" s="53">
        <f>IF(E2275&gt;0,TIME(F2275,G2275,H2275),"")</f>
        <v>6.3425925925925915E-3</v>
      </c>
      <c r="J2275" s="54">
        <f>IF(E2275&gt;0,TIME(F2275,G2275,H2275)/E2275,"")</f>
        <v>6.3425925925925915E-3</v>
      </c>
      <c r="K2275" s="50" t="s">
        <v>1311</v>
      </c>
      <c r="L2275" s="50" t="s">
        <v>953</v>
      </c>
      <c r="M2275" s="55">
        <f>IF(D2275&gt;0,0.0416666666666667/J2275,"")</f>
        <v>6.5693430656934373</v>
      </c>
      <c r="N2275" s="50">
        <v>168</v>
      </c>
      <c r="O2275" s="50" t="s">
        <v>198</v>
      </c>
      <c r="Q2275" s="151">
        <f>IF("1-Swim"=D2275,J2275*2.4,IF("2-Bike"=D2275,J2275*112,IF("3-Run"=D2275,J2275*26.2,0)))</f>
        <v>0</v>
      </c>
      <c r="R2275" s="151">
        <f>Q2275/2</f>
        <v>0</v>
      </c>
      <c r="S2275" s="53">
        <f>J2275*26.2</f>
        <v>0.16617592592592589</v>
      </c>
      <c r="T2275" s="53">
        <f>(J2275+0.0013889)*26.2</f>
        <v>0.20256510592592589</v>
      </c>
      <c r="U2275" s="53">
        <f>S2275/2</f>
        <v>8.3087962962962947E-2</v>
      </c>
      <c r="V2275" s="53">
        <f>T2275/2</f>
        <v>0.10128255296296294</v>
      </c>
      <c r="W2275" s="50">
        <f>RANK(J2275,J:J,1)</f>
        <v>910</v>
      </c>
      <c r="X2275" s="50">
        <f>YEAR(B2275)</f>
        <v>2014</v>
      </c>
      <c r="Y2275" s="50">
        <f>MONTH(B2275)</f>
        <v>4</v>
      </c>
      <c r="Z2275" s="56">
        <f>X2275*100+Y2275</f>
        <v>201404</v>
      </c>
      <c r="AA2275" s="56">
        <f>WEEKNUM(B2275,1)</f>
        <v>18</v>
      </c>
      <c r="AB2275" s="58">
        <f>IF(ISBLANK(B2275)," ",MAX(B2275-B2274-1,0))</f>
        <v>0</v>
      </c>
      <c r="AC2275" s="56">
        <f>DAY(B2275)</f>
        <v>27</v>
      </c>
      <c r="AD2275" s="53">
        <f>U2275+V2275</f>
        <v>0.1843705159259259</v>
      </c>
      <c r="AE2275" s="56">
        <f>IF("1-Swim"=D2275,E2275*46.7,IF("2-Bike"=D2275,E2275,IF("3-Run"=D2275,E2275*4.27,0)))</f>
        <v>0</v>
      </c>
    </row>
    <row r="2276" spans="1:31" x14ac:dyDescent="0.25">
      <c r="A2276" s="50">
        <v>2275</v>
      </c>
      <c r="B2276" s="51">
        <v>41756</v>
      </c>
      <c r="C2276" s="75">
        <f>B2276</f>
        <v>41756</v>
      </c>
      <c r="D2276" s="50" t="s">
        <v>720</v>
      </c>
      <c r="E2276" s="50">
        <v>1</v>
      </c>
      <c r="F2276" s="50">
        <v>0</v>
      </c>
      <c r="G2276" s="50">
        <v>9</v>
      </c>
      <c r="H2276" s="50">
        <v>26</v>
      </c>
      <c r="I2276" s="53">
        <f>IF(E2276&gt;0,TIME(F2276,G2276,H2276),"")</f>
        <v>6.5509259259259262E-3</v>
      </c>
      <c r="J2276" s="54">
        <f>IF(E2276&gt;0,TIME(F2276,G2276,H2276)/E2276,"")</f>
        <v>6.5509259259259262E-3</v>
      </c>
      <c r="K2276" s="50" t="s">
        <v>1311</v>
      </c>
      <c r="L2276" s="50" t="s">
        <v>953</v>
      </c>
      <c r="M2276" s="55">
        <f>IF(D2276&gt;0,0.0416666666666667/J2276,"")</f>
        <v>6.3604240282685556</v>
      </c>
      <c r="N2276" s="50">
        <v>170</v>
      </c>
      <c r="O2276" s="50" t="s">
        <v>198</v>
      </c>
      <c r="Q2276" s="151">
        <f>IF("1-Swim"=D2276,J2276*2.4,IF("2-Bike"=D2276,J2276*112,IF("3-Run"=D2276,J2276*26.2,0)))</f>
        <v>0</v>
      </c>
      <c r="R2276" s="151">
        <f>Q2276/2</f>
        <v>0</v>
      </c>
      <c r="S2276" s="53">
        <f>J2276*26.2</f>
        <v>0.17163425925925926</v>
      </c>
      <c r="T2276" s="53">
        <f>(J2276+0.0013889)*26.2</f>
        <v>0.20802343925925923</v>
      </c>
      <c r="U2276" s="53">
        <f>S2276/2</f>
        <v>8.5817129629629632E-2</v>
      </c>
      <c r="V2276" s="53">
        <f>T2276/2</f>
        <v>0.10401171962962961</v>
      </c>
      <c r="W2276" s="50">
        <f>RANK(J2276,J:J,1)</f>
        <v>1048</v>
      </c>
      <c r="X2276" s="50">
        <f>YEAR(B2276)</f>
        <v>2014</v>
      </c>
      <c r="Y2276" s="50">
        <f>MONTH(B2276)</f>
        <v>4</v>
      </c>
      <c r="Z2276" s="56">
        <f>X2276*100+Y2276</f>
        <v>201404</v>
      </c>
      <c r="AA2276" s="56">
        <f>WEEKNUM(B2276,1)</f>
        <v>18</v>
      </c>
      <c r="AB2276" s="58">
        <f>IF(ISBLANK(B2276)," ",MAX(B2276-B2275-1,0))</f>
        <v>0</v>
      </c>
      <c r="AC2276" s="56">
        <f>DAY(B2276)</f>
        <v>27</v>
      </c>
      <c r="AD2276" s="53">
        <f>U2276+V2276</f>
        <v>0.18982884925925925</v>
      </c>
      <c r="AE2276" s="56">
        <f>IF("1-Swim"=D2276,E2276*46.7,IF("2-Bike"=D2276,E2276,IF("3-Run"=D2276,E2276*4.27,0)))</f>
        <v>0</v>
      </c>
    </row>
    <row r="2277" spans="1:31" x14ac:dyDescent="0.25">
      <c r="A2277" s="50">
        <v>2276</v>
      </c>
      <c r="B2277" s="51">
        <v>41756</v>
      </c>
      <c r="C2277" s="75">
        <f>B2277</f>
        <v>41756</v>
      </c>
      <c r="D2277" s="50" t="s">
        <v>721</v>
      </c>
      <c r="E2277" s="50">
        <v>1</v>
      </c>
      <c r="F2277" s="50">
        <v>0</v>
      </c>
      <c r="G2277" s="50">
        <v>9</v>
      </c>
      <c r="H2277" s="50">
        <v>16</v>
      </c>
      <c r="I2277" s="53">
        <f>IF(E2277&gt;0,TIME(F2277,G2277,H2277),"")</f>
        <v>6.4351851851851861E-3</v>
      </c>
      <c r="J2277" s="54">
        <f>IF(E2277&gt;0,TIME(F2277,G2277,H2277)/E2277,"")</f>
        <v>6.4351851851851861E-3</v>
      </c>
      <c r="K2277" s="50" t="s">
        <v>1311</v>
      </c>
      <c r="L2277" s="50" t="s">
        <v>953</v>
      </c>
      <c r="M2277" s="55">
        <f>IF(D2277&gt;0,0.0416666666666667/J2277,"")</f>
        <v>6.4748201438848962</v>
      </c>
      <c r="N2277" s="50">
        <v>171</v>
      </c>
      <c r="O2277" s="50" t="s">
        <v>198</v>
      </c>
      <c r="Q2277" s="151">
        <f>IF("1-Swim"=D2277,J2277*2.4,IF("2-Bike"=D2277,J2277*112,IF("3-Run"=D2277,J2277*26.2,0)))</f>
        <v>0</v>
      </c>
      <c r="R2277" s="151">
        <f>Q2277/2</f>
        <v>0</v>
      </c>
      <c r="S2277" s="53">
        <f>J2277*26.2</f>
        <v>0.16860185185185186</v>
      </c>
      <c r="T2277" s="53">
        <f>(J2277+0.0013889)*26.2</f>
        <v>0.20499103185185188</v>
      </c>
      <c r="U2277" s="53">
        <f>S2277/2</f>
        <v>8.4300925925925932E-2</v>
      </c>
      <c r="V2277" s="53">
        <f>T2277/2</f>
        <v>0.10249551592592594</v>
      </c>
      <c r="W2277" s="50">
        <f>RANK(J2277,J:J,1)</f>
        <v>960</v>
      </c>
      <c r="X2277" s="50">
        <f>YEAR(B2277)</f>
        <v>2014</v>
      </c>
      <c r="Y2277" s="50">
        <f>MONTH(B2277)</f>
        <v>4</v>
      </c>
      <c r="Z2277" s="56">
        <f>X2277*100+Y2277</f>
        <v>201404</v>
      </c>
      <c r="AA2277" s="56">
        <f>WEEKNUM(B2277,1)</f>
        <v>18</v>
      </c>
      <c r="AB2277" s="58">
        <f>IF(ISBLANK(B2277)," ",MAX(B2277-B2276-1,0))</f>
        <v>0</v>
      </c>
      <c r="AC2277" s="56">
        <f>DAY(B2277)</f>
        <v>27</v>
      </c>
      <c r="AD2277" s="53">
        <f>U2277+V2277</f>
        <v>0.18679644185185187</v>
      </c>
      <c r="AE2277" s="56">
        <f>IF("1-Swim"=D2277,E2277*46.7,IF("2-Bike"=D2277,E2277,IF("3-Run"=D2277,E2277*4.27,0)))</f>
        <v>0</v>
      </c>
    </row>
    <row r="2278" spans="1:31" x14ac:dyDescent="0.25">
      <c r="A2278" s="50">
        <v>2277</v>
      </c>
      <c r="B2278" s="51">
        <v>41756</v>
      </c>
      <c r="C2278" s="75">
        <f>B2278</f>
        <v>41756</v>
      </c>
      <c r="D2278" s="50" t="s">
        <v>707</v>
      </c>
      <c r="E2278" s="50">
        <v>1</v>
      </c>
      <c r="F2278" s="50">
        <v>0</v>
      </c>
      <c r="G2278" s="50">
        <v>9</v>
      </c>
      <c r="H2278" s="50">
        <v>53</v>
      </c>
      <c r="I2278" s="53">
        <f>IF(E2278&gt;0,TIME(F2278,G2278,H2278),"")</f>
        <v>6.8634259259259256E-3</v>
      </c>
      <c r="J2278" s="54">
        <f>IF(E2278&gt;0,TIME(F2278,G2278,H2278)/E2278,"")</f>
        <v>6.8634259259259256E-3</v>
      </c>
      <c r="K2278" s="50" t="s">
        <v>1311</v>
      </c>
      <c r="L2278" s="50" t="s">
        <v>953</v>
      </c>
      <c r="M2278" s="55">
        <f>IF(D2278&gt;0,0.0416666666666667/J2278,"")</f>
        <v>6.070826306914002</v>
      </c>
      <c r="N2278" s="50">
        <v>170</v>
      </c>
      <c r="O2278" s="50" t="s">
        <v>198</v>
      </c>
      <c r="Q2278" s="151">
        <f>IF("1-Swim"=D2278,J2278*2.4,IF("2-Bike"=D2278,J2278*112,IF("3-Run"=D2278,J2278*26.2,0)))</f>
        <v>0</v>
      </c>
      <c r="R2278" s="151">
        <f>Q2278/2</f>
        <v>0</v>
      </c>
      <c r="S2278" s="53">
        <f>J2278*26.2</f>
        <v>0.17982175925925925</v>
      </c>
      <c r="T2278" s="53">
        <f>(J2278+0.0013889)*26.2</f>
        <v>0.21621093925925924</v>
      </c>
      <c r="U2278" s="53">
        <f>S2278/2</f>
        <v>8.9910879629629625E-2</v>
      </c>
      <c r="V2278" s="53">
        <f>T2278/2</f>
        <v>0.10810546962962962</v>
      </c>
      <c r="W2278" s="50">
        <f>RANK(J2278,J:J,1)</f>
        <v>1394</v>
      </c>
      <c r="X2278" s="50">
        <f>YEAR(B2278)</f>
        <v>2014</v>
      </c>
      <c r="Y2278" s="50">
        <f>MONTH(B2278)</f>
        <v>4</v>
      </c>
      <c r="Z2278" s="56">
        <f>X2278*100+Y2278</f>
        <v>201404</v>
      </c>
      <c r="AA2278" s="56">
        <f>WEEKNUM(B2278,1)</f>
        <v>18</v>
      </c>
      <c r="AB2278" s="58">
        <f>IF(ISBLANK(B2278)," ",MAX(B2278-B2277-1,0))</f>
        <v>0</v>
      </c>
      <c r="AC2278" s="56">
        <f>DAY(B2278)</f>
        <v>27</v>
      </c>
      <c r="AD2278" s="53">
        <f>U2278+V2278</f>
        <v>0.19801634925925926</v>
      </c>
      <c r="AE2278" s="56">
        <f>IF("1-Swim"=D2278,E2278*46.7,IF("2-Bike"=D2278,E2278,IF("3-Run"=D2278,E2278*4.27,0)))</f>
        <v>0</v>
      </c>
    </row>
    <row r="2279" spans="1:31" x14ac:dyDescent="0.25">
      <c r="A2279" s="50">
        <v>2278</v>
      </c>
      <c r="B2279" s="51">
        <v>41756</v>
      </c>
      <c r="C2279" s="75">
        <f>B2279</f>
        <v>41756</v>
      </c>
      <c r="D2279" s="50" t="s">
        <v>708</v>
      </c>
      <c r="E2279" s="50">
        <v>1</v>
      </c>
      <c r="F2279" s="50">
        <v>0</v>
      </c>
      <c r="G2279" s="50">
        <v>9</v>
      </c>
      <c r="H2279" s="50">
        <v>21</v>
      </c>
      <c r="I2279" s="53">
        <f>IF(E2279&gt;0,TIME(F2279,G2279,H2279),"")</f>
        <v>6.4930555555555549E-3</v>
      </c>
      <c r="J2279" s="54">
        <f>IF(E2279&gt;0,TIME(F2279,G2279,H2279)/E2279,"")</f>
        <v>6.4930555555555549E-3</v>
      </c>
      <c r="K2279" s="50" t="s">
        <v>1311</v>
      </c>
      <c r="L2279" s="50" t="s">
        <v>953</v>
      </c>
      <c r="M2279" s="55">
        <f>IF(D2279&gt;0,0.0416666666666667/J2279,"")</f>
        <v>6.4171122994652467</v>
      </c>
      <c r="N2279" s="50">
        <v>171</v>
      </c>
      <c r="O2279" s="50" t="s">
        <v>198</v>
      </c>
      <c r="Q2279" s="151">
        <f>IF("1-Swim"=D2279,J2279*2.4,IF("2-Bike"=D2279,J2279*112,IF("3-Run"=D2279,J2279*26.2,0)))</f>
        <v>0</v>
      </c>
      <c r="R2279" s="151">
        <f>Q2279/2</f>
        <v>0</v>
      </c>
      <c r="S2279" s="53">
        <f>J2279*26.2</f>
        <v>0.17011805555555554</v>
      </c>
      <c r="T2279" s="53">
        <f>(J2279+0.0013889)*26.2</f>
        <v>0.2065072355555555</v>
      </c>
      <c r="U2279" s="53">
        <f>S2279/2</f>
        <v>8.5059027777777768E-2</v>
      </c>
      <c r="V2279" s="53">
        <f>T2279/2</f>
        <v>0.10325361777777775</v>
      </c>
      <c r="W2279" s="50">
        <f>RANK(J2279,J:J,1)</f>
        <v>1009</v>
      </c>
      <c r="X2279" s="50">
        <f>YEAR(B2279)</f>
        <v>2014</v>
      </c>
      <c r="Y2279" s="50">
        <f>MONTH(B2279)</f>
        <v>4</v>
      </c>
      <c r="Z2279" s="56">
        <f>X2279*100+Y2279</f>
        <v>201404</v>
      </c>
      <c r="AA2279" s="56">
        <f>WEEKNUM(B2279,1)</f>
        <v>18</v>
      </c>
      <c r="AB2279" s="58">
        <f>IF(ISBLANK(B2279)," ",MAX(B2279-B2278-1,0))</f>
        <v>0</v>
      </c>
      <c r="AC2279" s="56">
        <f>DAY(B2279)</f>
        <v>27</v>
      </c>
      <c r="AD2279" s="53">
        <f>U2279+V2279</f>
        <v>0.18831264555555552</v>
      </c>
      <c r="AE2279" s="56">
        <f>IF("1-Swim"=D2279,E2279*46.7,IF("2-Bike"=D2279,E2279,IF("3-Run"=D2279,E2279*4.27,0)))</f>
        <v>0</v>
      </c>
    </row>
    <row r="2280" spans="1:31" x14ac:dyDescent="0.25">
      <c r="A2280" s="50">
        <v>2279</v>
      </c>
      <c r="B2280" s="51">
        <v>41756</v>
      </c>
      <c r="C2280" s="75">
        <f>B2280</f>
        <v>41756</v>
      </c>
      <c r="D2280" s="50" t="s">
        <v>709</v>
      </c>
      <c r="E2280" s="50">
        <v>1</v>
      </c>
      <c r="F2280" s="50">
        <v>0</v>
      </c>
      <c r="G2280" s="50">
        <v>9</v>
      </c>
      <c r="H2280" s="50">
        <v>44</v>
      </c>
      <c r="I2280" s="53">
        <f>IF(E2280&gt;0,TIME(F2280,G2280,H2280),"")</f>
        <v>6.7592592592592591E-3</v>
      </c>
      <c r="J2280" s="54">
        <f>IF(E2280&gt;0,TIME(F2280,G2280,H2280)/E2280,"")</f>
        <v>6.7592592592592591E-3</v>
      </c>
      <c r="K2280" s="50" t="s">
        <v>1311</v>
      </c>
      <c r="L2280" s="50" t="s">
        <v>953</v>
      </c>
      <c r="M2280" s="55">
        <f>IF(D2280&gt;0,0.0416666666666667/J2280,"")</f>
        <v>6.1643835616438407</v>
      </c>
      <c r="N2280" s="50">
        <v>172</v>
      </c>
      <c r="O2280" s="50" t="s">
        <v>198</v>
      </c>
      <c r="Q2280" s="151">
        <f>IF("1-Swim"=D2280,J2280*2.4,IF("2-Bike"=D2280,J2280*112,IF("3-Run"=D2280,J2280*26.2,0)))</f>
        <v>0</v>
      </c>
      <c r="R2280" s="151">
        <f>Q2280/2</f>
        <v>0</v>
      </c>
      <c r="S2280" s="53">
        <f>J2280*26.2</f>
        <v>0.17709259259259258</v>
      </c>
      <c r="T2280" s="53">
        <f>(J2280+0.0013889)*26.2</f>
        <v>0.21348177259259257</v>
      </c>
      <c r="U2280" s="53">
        <f>S2280/2</f>
        <v>8.854629629629629E-2</v>
      </c>
      <c r="V2280" s="53">
        <f>T2280/2</f>
        <v>0.10674088629629629</v>
      </c>
      <c r="W2280" s="50">
        <f>RANK(J2280,J:J,1)</f>
        <v>1263</v>
      </c>
      <c r="X2280" s="50">
        <f>YEAR(B2280)</f>
        <v>2014</v>
      </c>
      <c r="Y2280" s="50">
        <f>MONTH(B2280)</f>
        <v>4</v>
      </c>
      <c r="Z2280" s="56">
        <f>X2280*100+Y2280</f>
        <v>201404</v>
      </c>
      <c r="AA2280" s="56">
        <f>WEEKNUM(B2280,1)</f>
        <v>18</v>
      </c>
      <c r="AB2280" s="58">
        <f>IF(ISBLANK(B2280)," ",MAX(B2280-B2279-1,0))</f>
        <v>0</v>
      </c>
      <c r="AC2280" s="56">
        <f>DAY(B2280)</f>
        <v>27</v>
      </c>
      <c r="AD2280" s="53">
        <f>U2280+V2280</f>
        <v>0.19528718259259259</v>
      </c>
      <c r="AE2280" s="56">
        <f>IF("1-Swim"=D2280,E2280*46.7,IF("2-Bike"=D2280,E2280,IF("3-Run"=D2280,E2280*4.27,0)))</f>
        <v>0</v>
      </c>
    </row>
    <row r="2281" spans="1:31" x14ac:dyDescent="0.25">
      <c r="A2281" s="50">
        <v>2280</v>
      </c>
      <c r="B2281" s="51">
        <v>41756</v>
      </c>
      <c r="C2281" s="75">
        <f>B2281</f>
        <v>41756</v>
      </c>
      <c r="D2281" s="50" t="s">
        <v>710</v>
      </c>
      <c r="E2281" s="50">
        <v>1</v>
      </c>
      <c r="F2281" s="50">
        <v>0</v>
      </c>
      <c r="G2281" s="50">
        <v>9</v>
      </c>
      <c r="H2281" s="50">
        <v>44</v>
      </c>
      <c r="I2281" s="53">
        <f>IF(E2281&gt;0,TIME(F2281,G2281,H2281),"")</f>
        <v>6.7592592592592591E-3</v>
      </c>
      <c r="J2281" s="54">
        <f>IF(E2281&gt;0,TIME(F2281,G2281,H2281)/E2281,"")</f>
        <v>6.7592592592592591E-3</v>
      </c>
      <c r="K2281" s="50" t="s">
        <v>1311</v>
      </c>
      <c r="L2281" s="50" t="s">
        <v>953</v>
      </c>
      <c r="M2281" s="55">
        <f>IF(D2281&gt;0,0.0416666666666667/J2281,"")</f>
        <v>6.1643835616438407</v>
      </c>
      <c r="N2281" s="50">
        <v>177</v>
      </c>
      <c r="O2281" s="50" t="s">
        <v>198</v>
      </c>
      <c r="Q2281" s="151">
        <f>IF("1-Swim"=D2281,J2281*2.4,IF("2-Bike"=D2281,J2281*112,IF("3-Run"=D2281,J2281*26.2,0)))</f>
        <v>0</v>
      </c>
      <c r="R2281" s="151">
        <f>Q2281/2</f>
        <v>0</v>
      </c>
      <c r="S2281" s="53">
        <f>J2281*26.2</f>
        <v>0.17709259259259258</v>
      </c>
      <c r="T2281" s="53">
        <f>(J2281+0.0013889)*26.2</f>
        <v>0.21348177259259257</v>
      </c>
      <c r="U2281" s="53">
        <f>S2281/2</f>
        <v>8.854629629629629E-2</v>
      </c>
      <c r="V2281" s="53">
        <f>T2281/2</f>
        <v>0.10674088629629629</v>
      </c>
      <c r="W2281" s="50">
        <f>RANK(J2281,J:J,1)</f>
        <v>1263</v>
      </c>
      <c r="X2281" s="50">
        <f>YEAR(B2281)</f>
        <v>2014</v>
      </c>
      <c r="Y2281" s="50">
        <f>MONTH(B2281)</f>
        <v>4</v>
      </c>
      <c r="Z2281" s="56">
        <f>X2281*100+Y2281</f>
        <v>201404</v>
      </c>
      <c r="AA2281" s="56">
        <f>WEEKNUM(B2281,1)</f>
        <v>18</v>
      </c>
      <c r="AB2281" s="58">
        <f>IF(ISBLANK(B2281)," ",MAX(B2281-B2280-1,0))</f>
        <v>0</v>
      </c>
      <c r="AC2281" s="56">
        <f>DAY(B2281)</f>
        <v>27</v>
      </c>
      <c r="AD2281" s="53">
        <f>U2281+V2281</f>
        <v>0.19528718259259259</v>
      </c>
      <c r="AE2281" s="56">
        <f>IF("1-Swim"=D2281,E2281*46.7,IF("2-Bike"=D2281,E2281,IF("3-Run"=D2281,E2281*4.27,0)))</f>
        <v>0</v>
      </c>
    </row>
    <row r="2282" spans="1:31" x14ac:dyDescent="0.25">
      <c r="A2282" s="50">
        <v>2281</v>
      </c>
      <c r="B2282" s="51">
        <v>41757</v>
      </c>
      <c r="C2282" s="75">
        <f>B2282</f>
        <v>41757</v>
      </c>
      <c r="D2282" s="50" t="s">
        <v>1224</v>
      </c>
      <c r="E2282" s="50">
        <v>9</v>
      </c>
      <c r="F2282" s="50">
        <v>0</v>
      </c>
      <c r="G2282" s="50">
        <v>28</v>
      </c>
      <c r="H2282" s="50">
        <v>0</v>
      </c>
      <c r="I2282" s="53">
        <f>IF(E2282&gt;0,TIME(F2282,G2282,H2282),"")</f>
        <v>1.9444444444444445E-2</v>
      </c>
      <c r="J2282" s="54">
        <f>IF(E2282&gt;0,TIME(F2282,G2282,H2282)/E2282,"")</f>
        <v>2.1604938271604941E-3</v>
      </c>
      <c r="K2282" s="50" t="s">
        <v>921</v>
      </c>
      <c r="L2282" s="50" t="s">
        <v>1132</v>
      </c>
      <c r="M2282" s="55">
        <f>IF(D2282&gt;0,0.0416666666666667/J2282,"")</f>
        <v>19.285714285714299</v>
      </c>
      <c r="N2282" s="50">
        <v>0</v>
      </c>
      <c r="O2282" s="50" t="s">
        <v>253</v>
      </c>
      <c r="Q2282" s="151">
        <f>IF("1-Swim"=D2282,J2282*2.4,IF("2-Bike"=D2282,J2282*112,IF("3-Run"=D2282,J2282*26.2,0)))</f>
        <v>0.24197530864197533</v>
      </c>
      <c r="R2282" s="151">
        <f>Q2282/2</f>
        <v>0.12098765432098767</v>
      </c>
      <c r="S2282" s="53">
        <f>J2282*26.2</f>
        <v>5.660493827160494E-2</v>
      </c>
      <c r="T2282" s="53">
        <f>(J2282+0.0013889)*26.2</f>
        <v>9.2994118271604947E-2</v>
      </c>
      <c r="U2282" s="53">
        <f>S2282/2</f>
        <v>2.830246913580247E-2</v>
      </c>
      <c r="V2282" s="53">
        <f>T2282/2</f>
        <v>4.6497059135802474E-2</v>
      </c>
      <c r="W2282" s="50">
        <f>RANK(J2282,J:J,1)</f>
        <v>210</v>
      </c>
      <c r="X2282" s="50">
        <f>YEAR(B2282)</f>
        <v>2014</v>
      </c>
      <c r="Y2282" s="50">
        <f>MONTH(B2282)</f>
        <v>4</v>
      </c>
      <c r="Z2282" s="56">
        <f>X2282*100+Y2282</f>
        <v>201404</v>
      </c>
      <c r="AA2282" s="56">
        <f>WEEKNUM(B2282,1)</f>
        <v>18</v>
      </c>
      <c r="AB2282" s="58">
        <f>IF(ISBLANK(B2282)," ",MAX(B2282-B2281-1,0))</f>
        <v>0</v>
      </c>
      <c r="AC2282" s="56">
        <f>DAY(B2282)</f>
        <v>28</v>
      </c>
      <c r="AD2282" s="53">
        <f>U2282+V2282</f>
        <v>7.4799528271604937E-2</v>
      </c>
      <c r="AE2282" s="56">
        <f>IF("1-Swim"=D2282,E2282*46.7,IF("2-Bike"=D2282,E2282,IF("3-Run"=D2282,E2282*4.27,0)))</f>
        <v>9</v>
      </c>
    </row>
    <row r="2283" spans="1:31" x14ac:dyDescent="0.25">
      <c r="A2283" s="50">
        <v>2282</v>
      </c>
      <c r="B2283" s="51">
        <v>41758</v>
      </c>
      <c r="C2283" s="75">
        <f>B2283</f>
        <v>41758</v>
      </c>
      <c r="D2283" s="50" t="s">
        <v>1224</v>
      </c>
      <c r="E2283" s="50">
        <v>10.5</v>
      </c>
      <c r="F2283" s="50">
        <v>0</v>
      </c>
      <c r="G2283" s="50">
        <v>31</v>
      </c>
      <c r="H2283" s="50">
        <v>3</v>
      </c>
      <c r="I2283" s="53">
        <f>IF(E2283&gt;0,TIME(F2283,G2283,H2283),"")</f>
        <v>2.1562499999999998E-2</v>
      </c>
      <c r="J2283" s="54">
        <f>IF(E2283&gt;0,TIME(F2283,G2283,H2283)/E2283,"")</f>
        <v>2.0535714285714285E-3</v>
      </c>
      <c r="K2283" s="50" t="s">
        <v>921</v>
      </c>
      <c r="L2283" s="50" t="s">
        <v>1132</v>
      </c>
      <c r="M2283" s="55">
        <f>IF(D2283&gt;0,0.0416666666666667/J2283,"")</f>
        <v>20.289855072463784</v>
      </c>
      <c r="N2283" s="50">
        <v>0</v>
      </c>
      <c r="O2283" s="50" t="s">
        <v>253</v>
      </c>
      <c r="Q2283" s="151">
        <f>IF("1-Swim"=D2283,J2283*2.4,IF("2-Bike"=D2283,J2283*112,IF("3-Run"=D2283,J2283*26.2,0)))</f>
        <v>0.22999999999999998</v>
      </c>
      <c r="R2283" s="151">
        <f>Q2283/2</f>
        <v>0.11499999999999999</v>
      </c>
      <c r="S2283" s="53">
        <f>J2283*26.2</f>
        <v>5.3803571428571423E-2</v>
      </c>
      <c r="T2283" s="53">
        <f>(J2283+0.0013889)*26.2</f>
        <v>9.0192751428571416E-2</v>
      </c>
      <c r="U2283" s="53">
        <f>S2283/2</f>
        <v>2.6901785714285711E-2</v>
      </c>
      <c r="V2283" s="53">
        <f>T2283/2</f>
        <v>4.5096375714285708E-2</v>
      </c>
      <c r="W2283" s="50">
        <f>RANK(J2283,J:J,1)</f>
        <v>175</v>
      </c>
      <c r="X2283" s="50">
        <f>YEAR(B2283)</f>
        <v>2014</v>
      </c>
      <c r="Y2283" s="50">
        <f>MONTH(B2283)</f>
        <v>4</v>
      </c>
      <c r="Z2283" s="56">
        <f>X2283*100+Y2283</f>
        <v>201404</v>
      </c>
      <c r="AA2283" s="56">
        <f>WEEKNUM(B2283,1)</f>
        <v>18</v>
      </c>
      <c r="AB2283" s="58">
        <f>IF(ISBLANK(B2283)," ",MAX(B2283-B2282-1,0))</f>
        <v>0</v>
      </c>
      <c r="AC2283" s="56">
        <f>DAY(B2283)</f>
        <v>29</v>
      </c>
      <c r="AD2283" s="53">
        <f>U2283+V2283</f>
        <v>7.1998161428571419E-2</v>
      </c>
      <c r="AE2283" s="56">
        <f>IF("1-Swim"=D2283,E2283*46.7,IF("2-Bike"=D2283,E2283,IF("3-Run"=D2283,E2283*4.27,0)))</f>
        <v>10.5</v>
      </c>
    </row>
    <row r="2284" spans="1:31" x14ac:dyDescent="0.25">
      <c r="A2284" s="50">
        <v>2283</v>
      </c>
      <c r="B2284" s="51">
        <v>41759</v>
      </c>
      <c r="C2284" s="75">
        <f>B2284</f>
        <v>41759</v>
      </c>
      <c r="D2284" s="50" t="s">
        <v>1223</v>
      </c>
      <c r="E2284" s="50">
        <v>3.25</v>
      </c>
      <c r="F2284" s="50">
        <v>0</v>
      </c>
      <c r="G2284" s="50">
        <v>30</v>
      </c>
      <c r="H2284" s="50">
        <v>0</v>
      </c>
      <c r="I2284" s="53">
        <f>IF(E2284&gt;0,TIME(F2284,G2284,H2284),"")</f>
        <v>2.0833333333333332E-2</v>
      </c>
      <c r="J2284" s="54">
        <f>IF(E2284&gt;0,TIME(F2284,G2284,H2284)/E2284,"")</f>
        <v>6.41025641025641E-3</v>
      </c>
      <c r="K2284" s="50" t="s">
        <v>1311</v>
      </c>
      <c r="L2284" s="50" t="s">
        <v>17</v>
      </c>
      <c r="M2284" s="55">
        <f>IF(D2284&gt;0,0.0416666666666667/J2284,"")</f>
        <v>6.5000000000000053</v>
      </c>
      <c r="N2284" s="50">
        <v>0</v>
      </c>
      <c r="O2284" s="50" t="s">
        <v>253</v>
      </c>
      <c r="Q2284" s="151">
        <f>IF("1-Swim"=D2284,J2284*2.4,IF("2-Bike"=D2284,J2284*112,IF("3-Run"=D2284,J2284*26.2,0)))</f>
        <v>0.16794871794871793</v>
      </c>
      <c r="R2284" s="151">
        <f>Q2284/2</f>
        <v>8.3974358974358967E-2</v>
      </c>
      <c r="S2284" s="53">
        <f>J2284*26.2</f>
        <v>0.16794871794871793</v>
      </c>
      <c r="T2284" s="53">
        <f>(J2284+0.0013889)*26.2</f>
        <v>0.20433789794871796</v>
      </c>
      <c r="U2284" s="53">
        <f>S2284/2</f>
        <v>8.3974358974358967E-2</v>
      </c>
      <c r="V2284" s="53">
        <f>T2284/2</f>
        <v>0.10216894897435898</v>
      </c>
      <c r="W2284" s="50">
        <f>RANK(J2284,J:J,1)</f>
        <v>938</v>
      </c>
      <c r="X2284" s="50">
        <f>YEAR(B2284)</f>
        <v>2014</v>
      </c>
      <c r="Y2284" s="50">
        <f>MONTH(B2284)</f>
        <v>4</v>
      </c>
      <c r="Z2284" s="56">
        <f>X2284*100+Y2284</f>
        <v>201404</v>
      </c>
      <c r="AA2284" s="56">
        <f>WEEKNUM(B2284,1)</f>
        <v>18</v>
      </c>
      <c r="AB2284" s="58">
        <f>IF(ISBLANK(B2284)," ",MAX(B2284-B2283-1,0))</f>
        <v>0</v>
      </c>
      <c r="AC2284" s="56">
        <f>DAY(B2284)</f>
        <v>30</v>
      </c>
      <c r="AD2284" s="53">
        <f>U2284+V2284</f>
        <v>0.18614330794871795</v>
      </c>
      <c r="AE2284" s="56">
        <f>IF("1-Swim"=D2284,E2284*46.7,IF("2-Bike"=D2284,E2284,IF("3-Run"=D2284,E2284*4.27,0)))</f>
        <v>13.877499999999998</v>
      </c>
    </row>
    <row r="2285" spans="1:31" x14ac:dyDescent="0.25">
      <c r="A2285" s="50">
        <v>2284</v>
      </c>
      <c r="B2285" s="51">
        <v>41760</v>
      </c>
      <c r="C2285" s="75">
        <f>B2285</f>
        <v>41760</v>
      </c>
      <c r="D2285" s="50" t="s">
        <v>1224</v>
      </c>
      <c r="E2285" s="50">
        <v>10</v>
      </c>
      <c r="F2285" s="50">
        <v>0</v>
      </c>
      <c r="G2285" s="50">
        <v>28</v>
      </c>
      <c r="H2285" s="50">
        <v>15</v>
      </c>
      <c r="I2285" s="53">
        <f>IF(E2285&gt;0,TIME(F2285,G2285,H2285),"")</f>
        <v>1.9618055555555555E-2</v>
      </c>
      <c r="J2285" s="54">
        <f>IF(E2285&gt;0,TIME(F2285,G2285,H2285)/E2285,"")</f>
        <v>1.9618055555555556E-3</v>
      </c>
      <c r="K2285" s="50" t="s">
        <v>921</v>
      </c>
      <c r="L2285" s="50" t="s">
        <v>1132</v>
      </c>
      <c r="M2285" s="55">
        <f>IF(D2285&gt;0,0.0416666666666667/J2285,"")</f>
        <v>21.23893805309736</v>
      </c>
      <c r="N2285" s="50">
        <v>0</v>
      </c>
      <c r="O2285" s="50" t="s">
        <v>253</v>
      </c>
      <c r="Q2285" s="151">
        <f>IF("1-Swim"=D2285,J2285*2.4,IF("2-Bike"=D2285,J2285*112,IF("3-Run"=D2285,J2285*26.2,0)))</f>
        <v>0.21972222222222224</v>
      </c>
      <c r="R2285" s="151">
        <f>Q2285/2</f>
        <v>0.10986111111111112</v>
      </c>
      <c r="S2285" s="53">
        <f>J2285*26.2</f>
        <v>5.1399305555555552E-2</v>
      </c>
      <c r="T2285" s="53">
        <f>(J2285+0.0013889)*26.2</f>
        <v>8.7788485555555545E-2</v>
      </c>
      <c r="U2285" s="53">
        <f>S2285/2</f>
        <v>2.5699652777777776E-2</v>
      </c>
      <c r="V2285" s="53">
        <f>T2285/2</f>
        <v>4.3894242777777773E-2</v>
      </c>
      <c r="W2285" s="50">
        <f>RANK(J2285,J:J,1)</f>
        <v>136</v>
      </c>
      <c r="X2285" s="50">
        <f>YEAR(B2285)</f>
        <v>2014</v>
      </c>
      <c r="Y2285" s="50">
        <f>MONTH(B2285)</f>
        <v>5</v>
      </c>
      <c r="Z2285" s="56">
        <f>X2285*100+Y2285</f>
        <v>201405</v>
      </c>
      <c r="AA2285" s="56">
        <f>WEEKNUM(B2285,1)</f>
        <v>18</v>
      </c>
      <c r="AB2285" s="58">
        <f>IF(ISBLANK(B2285)," ",MAX(B2285-B2284-1,0))</f>
        <v>0</v>
      </c>
      <c r="AC2285" s="56">
        <f>DAY(B2285)</f>
        <v>1</v>
      </c>
      <c r="AD2285" s="53">
        <f>U2285+V2285</f>
        <v>6.9593895555555549E-2</v>
      </c>
      <c r="AE2285" s="56">
        <f>IF("1-Swim"=D2285,E2285*46.7,IF("2-Bike"=D2285,E2285,IF("3-Run"=D2285,E2285*4.27,0)))</f>
        <v>10</v>
      </c>
    </row>
    <row r="2286" spans="1:31" x14ac:dyDescent="0.25">
      <c r="A2286" s="50">
        <v>2285</v>
      </c>
      <c r="B2286" s="51">
        <v>41760</v>
      </c>
      <c r="C2286" s="75">
        <f>B2286</f>
        <v>41760</v>
      </c>
      <c r="D2286" s="50" t="s">
        <v>1223</v>
      </c>
      <c r="E2286" s="50">
        <v>1</v>
      </c>
      <c r="F2286" s="50">
        <v>0</v>
      </c>
      <c r="G2286" s="50">
        <v>9</v>
      </c>
      <c r="H2286" s="50">
        <v>19</v>
      </c>
      <c r="I2286" s="53">
        <f>IF(E2286&gt;0,TIME(F2286,G2286,H2286),"")</f>
        <v>6.4699074074074069E-3</v>
      </c>
      <c r="J2286" s="54">
        <f>IF(E2286&gt;0,TIME(F2286,G2286,H2286)/E2286,"")</f>
        <v>6.4699074074074069E-3</v>
      </c>
      <c r="K2286" s="50" t="s">
        <v>1345</v>
      </c>
      <c r="L2286" s="50" t="s">
        <v>1048</v>
      </c>
      <c r="M2286" s="55">
        <f>IF(D2286&gt;0,0.0416666666666667/J2286,"")</f>
        <v>6.4400715563506319</v>
      </c>
      <c r="N2286" s="50">
        <v>0</v>
      </c>
      <c r="O2286" s="50" t="s">
        <v>253</v>
      </c>
      <c r="Q2286" s="151">
        <f>IF("1-Swim"=D2286,J2286*2.4,IF("2-Bike"=D2286,J2286*112,IF("3-Run"=D2286,J2286*26.2,0)))</f>
        <v>0.16951157407407405</v>
      </c>
      <c r="R2286" s="151">
        <f>Q2286/2</f>
        <v>8.4755787037037025E-2</v>
      </c>
      <c r="S2286" s="53">
        <f>J2286*26.2</f>
        <v>0.16951157407407405</v>
      </c>
      <c r="T2286" s="53">
        <f>(J2286+0.0013889)*26.2</f>
        <v>0.20590075407407407</v>
      </c>
      <c r="U2286" s="53">
        <f>S2286/2</f>
        <v>8.4755787037037025E-2</v>
      </c>
      <c r="V2286" s="53">
        <f>T2286/2</f>
        <v>0.10295037703703704</v>
      </c>
      <c r="W2286" s="50">
        <f>RANK(J2286,J:J,1)</f>
        <v>993</v>
      </c>
      <c r="X2286" s="50">
        <f>YEAR(B2286)</f>
        <v>2014</v>
      </c>
      <c r="Y2286" s="50">
        <f>MONTH(B2286)</f>
        <v>5</v>
      </c>
      <c r="Z2286" s="56">
        <f>X2286*100+Y2286</f>
        <v>201405</v>
      </c>
      <c r="AA2286" s="56">
        <f>WEEKNUM(B2286,1)</f>
        <v>18</v>
      </c>
      <c r="AB2286" s="58">
        <f>IF(ISBLANK(B2286)," ",MAX(B2286-B2285-1,0))</f>
        <v>0</v>
      </c>
      <c r="AC2286" s="56">
        <f>DAY(B2286)</f>
        <v>1</v>
      </c>
      <c r="AD2286" s="53">
        <f>U2286+V2286</f>
        <v>0.18770616407407406</v>
      </c>
      <c r="AE2286" s="56">
        <f>IF("1-Swim"=D2286,E2286*46.7,IF("2-Bike"=D2286,E2286,IF("3-Run"=D2286,E2286*4.27,0)))</f>
        <v>4.2699999999999996</v>
      </c>
    </row>
    <row r="2287" spans="1:31" x14ac:dyDescent="0.25">
      <c r="A2287" s="50">
        <v>2286</v>
      </c>
      <c r="B2287" s="51">
        <v>41761</v>
      </c>
      <c r="C2287" s="75">
        <f>B2287</f>
        <v>41761</v>
      </c>
      <c r="D2287" s="50" t="s">
        <v>1223</v>
      </c>
      <c r="E2287" s="50">
        <v>8.1</v>
      </c>
      <c r="F2287" s="50">
        <v>1</v>
      </c>
      <c r="G2287" s="50">
        <v>36</v>
      </c>
      <c r="H2287" s="50">
        <v>48</v>
      </c>
      <c r="I2287" s="53">
        <f>IF(E2287&gt;0,TIME(F2287,G2287,H2287),"")</f>
        <v>6.7222222222222225E-2</v>
      </c>
      <c r="J2287" s="54">
        <f>IF(E2287&gt;0,TIME(F2287,G2287,H2287)/E2287,"")</f>
        <v>8.2990397805212633E-3</v>
      </c>
      <c r="K2287" s="50" t="s">
        <v>1311</v>
      </c>
      <c r="L2287" s="50" t="s">
        <v>755</v>
      </c>
      <c r="M2287" s="55">
        <f>IF(D2287&gt;0,0.0416666666666667/J2287,"")</f>
        <v>5.0206611570247963</v>
      </c>
      <c r="N2287" s="50">
        <v>145</v>
      </c>
      <c r="O2287" s="50" t="s">
        <v>1350</v>
      </c>
      <c r="P2287" s="50" t="s">
        <v>1361</v>
      </c>
      <c r="Q2287" s="151">
        <f>IF("1-Swim"=D2287,J2287*2.4,IF("2-Bike"=D2287,J2287*112,IF("3-Run"=D2287,J2287*26.2,0)))</f>
        <v>0.21743484224965709</v>
      </c>
      <c r="R2287" s="151">
        <f>Q2287/2</f>
        <v>0.10871742112482854</v>
      </c>
      <c r="S2287" s="53">
        <f>J2287*26.2</f>
        <v>0.21743484224965709</v>
      </c>
      <c r="T2287" s="53">
        <f>(J2287+0.0013889)*26.2</f>
        <v>0.25382402224965711</v>
      </c>
      <c r="U2287" s="53">
        <f>S2287/2</f>
        <v>0.10871742112482854</v>
      </c>
      <c r="V2287" s="53">
        <f>T2287/2</f>
        <v>0.12691201112482856</v>
      </c>
      <c r="W2287" s="50">
        <f>RANK(J2287,J:J,1)</f>
        <v>2584</v>
      </c>
      <c r="X2287" s="50">
        <f>YEAR(B2287)</f>
        <v>2014</v>
      </c>
      <c r="Y2287" s="50">
        <f>MONTH(B2287)</f>
        <v>5</v>
      </c>
      <c r="Z2287" s="56">
        <f>X2287*100+Y2287</f>
        <v>201405</v>
      </c>
      <c r="AA2287" s="56">
        <f>WEEKNUM(B2287,1)</f>
        <v>18</v>
      </c>
      <c r="AB2287" s="58">
        <f>IF(ISBLANK(B2287)," ",MAX(B2287-B2286-1,0))</f>
        <v>0</v>
      </c>
      <c r="AC2287" s="56">
        <f>DAY(B2287)</f>
        <v>2</v>
      </c>
      <c r="AD2287" s="53">
        <f>U2287+V2287</f>
        <v>0.2356294322496571</v>
      </c>
      <c r="AE2287" s="56">
        <f>IF("1-Swim"=D2287,E2287*46.7,IF("2-Bike"=D2287,E2287,IF("3-Run"=D2287,E2287*4.27,0)))</f>
        <v>34.586999999999996</v>
      </c>
    </row>
    <row r="2288" spans="1:31" ht="15.75" x14ac:dyDescent="0.3">
      <c r="A2288" s="50">
        <v>2287</v>
      </c>
      <c r="B2288" s="51">
        <v>41761</v>
      </c>
      <c r="C2288" s="75">
        <f>B2288</f>
        <v>41761</v>
      </c>
      <c r="D2288" s="50" t="s">
        <v>1224</v>
      </c>
      <c r="E2288" s="50">
        <v>14.7</v>
      </c>
      <c r="F2288" s="50">
        <v>0</v>
      </c>
      <c r="G2288" s="50">
        <v>55</v>
      </c>
      <c r="H2288" s="50">
        <v>56</v>
      </c>
      <c r="I2288" s="53">
        <f>IF(E2288&gt;0,TIME(F2288,G2288,H2288),"")</f>
        <v>3.8842592592592588E-2</v>
      </c>
      <c r="J2288" s="54">
        <f>IF(E2288&gt;0,TIME(F2288,G2288,H2288)/E2288,"")</f>
        <v>2.6423532375913325E-3</v>
      </c>
      <c r="K2288" s="50" t="s">
        <v>1809</v>
      </c>
      <c r="L2288" s="50" t="s">
        <v>1362</v>
      </c>
      <c r="M2288" s="55">
        <f>IF(D2288&gt;0,0.0416666666666667/J2288,"")</f>
        <v>15.768772348033387</v>
      </c>
      <c r="N2288" s="50">
        <v>0</v>
      </c>
      <c r="O2288" s="50" t="s">
        <v>198</v>
      </c>
      <c r="P2288" s="146" t="s">
        <v>1363</v>
      </c>
      <c r="Q2288" s="151">
        <f>IF("1-Swim"=D2288,J2288*2.4,IF("2-Bike"=D2288,J2288*112,IF("3-Run"=D2288,J2288*26.2,0)))</f>
        <v>0.29594356261022925</v>
      </c>
      <c r="R2288" s="151">
        <f>Q2288/2</f>
        <v>0.14797178130511462</v>
      </c>
      <c r="S2288" s="53">
        <f>J2288*26.2</f>
        <v>6.9229654824892906E-2</v>
      </c>
      <c r="T2288" s="53">
        <f>(J2288+0.0013889)*26.2</f>
        <v>0.1056188348248929</v>
      </c>
      <c r="U2288" s="53">
        <f>S2288/2</f>
        <v>3.4614827412446453E-2</v>
      </c>
      <c r="V2288" s="53">
        <f>T2288/2</f>
        <v>5.2809417412446449E-2</v>
      </c>
      <c r="W2288" s="50">
        <f>RANK(J2288,J:J,1)</f>
        <v>382</v>
      </c>
      <c r="X2288" s="50">
        <f>YEAR(B2288)</f>
        <v>2014</v>
      </c>
      <c r="Y2288" s="50">
        <f>MONTH(B2288)</f>
        <v>5</v>
      </c>
      <c r="Z2288" s="56">
        <f>X2288*100+Y2288</f>
        <v>201405</v>
      </c>
      <c r="AA2288" s="56">
        <f>WEEKNUM(B2288,1)</f>
        <v>18</v>
      </c>
      <c r="AB2288" s="58">
        <f>IF(ISBLANK(B2288)," ",MAX(B2288-B2287-1,0))</f>
        <v>0</v>
      </c>
      <c r="AC2288" s="56">
        <f>DAY(B2288)</f>
        <v>2</v>
      </c>
      <c r="AD2288" s="53">
        <f>U2288+V2288</f>
        <v>8.7424244824892902E-2</v>
      </c>
      <c r="AE2288" s="56">
        <f>IF("1-Swim"=D2288,E2288*46.7,IF("2-Bike"=D2288,E2288,IF("3-Run"=D2288,E2288*4.27,0)))</f>
        <v>14.7</v>
      </c>
    </row>
    <row r="2289" spans="1:31" x14ac:dyDescent="0.25">
      <c r="A2289" s="50">
        <v>2288</v>
      </c>
      <c r="B2289" s="51">
        <v>41763</v>
      </c>
      <c r="C2289" s="75">
        <f>B2289</f>
        <v>41763</v>
      </c>
      <c r="D2289" s="50" t="s">
        <v>1224</v>
      </c>
      <c r="E2289" s="50">
        <v>41.7</v>
      </c>
      <c r="F2289" s="50">
        <v>2</v>
      </c>
      <c r="G2289" s="50">
        <v>59</v>
      </c>
      <c r="H2289" s="50">
        <v>56</v>
      </c>
      <c r="I2289" s="53">
        <f>IF(E2289&gt;0,TIME(F2289,G2289,H2289),"")</f>
        <v>0.12495370370370369</v>
      </c>
      <c r="J2289" s="54">
        <f>IF(E2289&gt;0,TIME(F2289,G2289,H2289)/E2289,"")</f>
        <v>2.9964916955324624E-3</v>
      </c>
      <c r="K2289" s="50" t="s">
        <v>1809</v>
      </c>
      <c r="L2289" s="50" t="s">
        <v>1364</v>
      </c>
      <c r="M2289" s="55">
        <f>IF(D2289&gt;0,0.0416666666666667/J2289,"")</f>
        <v>13.905150055576152</v>
      </c>
      <c r="N2289" s="50">
        <v>0</v>
      </c>
      <c r="O2289" s="50" t="s">
        <v>319</v>
      </c>
      <c r="P2289" s="50" t="s">
        <v>1365</v>
      </c>
      <c r="Q2289" s="151">
        <f>IF("1-Swim"=D2289,J2289*2.4,IF("2-Bike"=D2289,J2289*112,IF("3-Run"=D2289,J2289*26.2,0)))</f>
        <v>0.33560706989963579</v>
      </c>
      <c r="R2289" s="151">
        <f>Q2289/2</f>
        <v>0.1678035349498179</v>
      </c>
      <c r="S2289" s="53">
        <f>J2289*26.2</f>
        <v>7.8508082422950515E-2</v>
      </c>
      <c r="T2289" s="53">
        <f>(J2289+0.0013889)*26.2</f>
        <v>0.11489726242295051</v>
      </c>
      <c r="U2289" s="53">
        <f>S2289/2</f>
        <v>3.9254041211475257E-2</v>
      </c>
      <c r="V2289" s="53">
        <f>T2289/2</f>
        <v>5.7448631211475254E-2</v>
      </c>
      <c r="W2289" s="50">
        <f>RANK(J2289,J:J,1)</f>
        <v>575</v>
      </c>
      <c r="X2289" s="50">
        <f>YEAR(B2289)</f>
        <v>2014</v>
      </c>
      <c r="Y2289" s="50">
        <f>MONTH(B2289)</f>
        <v>5</v>
      </c>
      <c r="Z2289" s="56">
        <f>X2289*100+Y2289</f>
        <v>201405</v>
      </c>
      <c r="AA2289" s="56">
        <f>WEEKNUM(B2289,1)</f>
        <v>19</v>
      </c>
      <c r="AB2289" s="58">
        <f>IF(ISBLANK(B2289)," ",MAX(B2289-B2288-1,0))</f>
        <v>1</v>
      </c>
      <c r="AC2289" s="56">
        <f>DAY(B2289)</f>
        <v>4</v>
      </c>
      <c r="AD2289" s="53">
        <f>U2289+V2289</f>
        <v>9.6702672422950511E-2</v>
      </c>
      <c r="AE2289" s="56">
        <f>IF("1-Swim"=D2289,E2289*46.7,IF("2-Bike"=D2289,E2289,IF("3-Run"=D2289,E2289*4.27,0)))</f>
        <v>41.7</v>
      </c>
    </row>
    <row r="2290" spans="1:31" x14ac:dyDescent="0.25">
      <c r="A2290" s="50">
        <v>2289</v>
      </c>
      <c r="B2290" s="51">
        <v>41764</v>
      </c>
      <c r="C2290" s="75">
        <f>B2290</f>
        <v>41764</v>
      </c>
      <c r="D2290" s="50" t="s">
        <v>1223</v>
      </c>
      <c r="E2290" s="50">
        <v>3.2</v>
      </c>
      <c r="F2290" s="50">
        <v>0</v>
      </c>
      <c r="G2290" s="50">
        <v>28</v>
      </c>
      <c r="H2290" s="50">
        <v>26</v>
      </c>
      <c r="I2290" s="53">
        <f>IF(E2290&gt;0,TIME(F2290,G2290,H2290),"")</f>
        <v>1.9745370370370371E-2</v>
      </c>
      <c r="J2290" s="54">
        <f>IF(E2290&gt;0,TIME(F2290,G2290,H2290)/E2290,"")</f>
        <v>6.1704282407407411E-3</v>
      </c>
      <c r="K2290" s="50" t="s">
        <v>1345</v>
      </c>
      <c r="L2290" s="50" t="s">
        <v>1357</v>
      </c>
      <c r="M2290" s="55">
        <f>IF(D2290&gt;0,0.0416666666666667/J2290,"")</f>
        <v>6.7526377491207548</v>
      </c>
      <c r="N2290" s="50">
        <v>0</v>
      </c>
      <c r="O2290" s="50" t="s">
        <v>255</v>
      </c>
      <c r="P2290" s="50" t="s">
        <v>1366</v>
      </c>
      <c r="Q2290" s="151">
        <f>IF("1-Swim"=D2290,J2290*2.4,IF("2-Bike"=D2290,J2290*112,IF("3-Run"=D2290,J2290*26.2,0)))</f>
        <v>0.1616652199074074</v>
      </c>
      <c r="R2290" s="151">
        <f>Q2290/2</f>
        <v>8.0832609953703699E-2</v>
      </c>
      <c r="S2290" s="53">
        <f>J2290*26.2</f>
        <v>0.1616652199074074</v>
      </c>
      <c r="T2290" s="53">
        <f>(J2290+0.0013889)*26.2</f>
        <v>0.19805439990740742</v>
      </c>
      <c r="U2290" s="53">
        <f>S2290/2</f>
        <v>8.0832609953703699E-2</v>
      </c>
      <c r="V2290" s="53">
        <f>T2290/2</f>
        <v>9.902719995370371E-2</v>
      </c>
      <c r="W2290" s="50">
        <f>RANK(J2290,J:J,1)</f>
        <v>852</v>
      </c>
      <c r="X2290" s="50">
        <f>YEAR(B2290)</f>
        <v>2014</v>
      </c>
      <c r="Y2290" s="50">
        <f>MONTH(B2290)</f>
        <v>5</v>
      </c>
      <c r="Z2290" s="56">
        <f>X2290*100+Y2290</f>
        <v>201405</v>
      </c>
      <c r="AA2290" s="56">
        <f>WEEKNUM(B2290,1)</f>
        <v>19</v>
      </c>
      <c r="AB2290" s="58">
        <f>IF(ISBLANK(B2290)," ",MAX(B2290-B2289-1,0))</f>
        <v>0</v>
      </c>
      <c r="AC2290" s="56">
        <f>DAY(B2290)</f>
        <v>5</v>
      </c>
      <c r="AD2290" s="53">
        <f>U2290+V2290</f>
        <v>0.17985980990740741</v>
      </c>
      <c r="AE2290" s="56">
        <f>IF("1-Swim"=D2290,E2290*46.7,IF("2-Bike"=D2290,E2290,IF("3-Run"=D2290,E2290*4.27,0)))</f>
        <v>13.664</v>
      </c>
    </row>
    <row r="2291" spans="1:31" x14ac:dyDescent="0.25">
      <c r="A2291" s="50">
        <v>2290</v>
      </c>
      <c r="B2291" s="51">
        <v>41765</v>
      </c>
      <c r="C2291" s="75">
        <f>B2291</f>
        <v>41765</v>
      </c>
      <c r="D2291" s="50" t="s">
        <v>1224</v>
      </c>
      <c r="E2291" s="50">
        <v>19.899999999999999</v>
      </c>
      <c r="F2291" s="50">
        <v>1</v>
      </c>
      <c r="G2291" s="50">
        <v>15</v>
      </c>
      <c r="H2291" s="50">
        <v>1</v>
      </c>
      <c r="I2291" s="53">
        <f>IF(E2291&gt;0,TIME(F2291,G2291,H2291),"")</f>
        <v>5.2094907407407409E-2</v>
      </c>
      <c r="J2291" s="54">
        <f>IF(E2291&gt;0,TIME(F2291,G2291,H2291)/E2291,"")</f>
        <v>2.6178345430857997E-3</v>
      </c>
      <c r="K2291" s="50" t="s">
        <v>1809</v>
      </c>
      <c r="L2291" s="50" t="s">
        <v>1392</v>
      </c>
      <c r="M2291" s="55">
        <f>IF(D2291&gt;0,0.0416666666666667/J2291,"")</f>
        <v>15.916463008220406</v>
      </c>
      <c r="N2291" s="50">
        <v>0</v>
      </c>
      <c r="O2291" s="50" t="s">
        <v>377</v>
      </c>
      <c r="P2291" s="50" t="s">
        <v>1367</v>
      </c>
      <c r="Q2291" s="151">
        <f>IF("1-Swim"=D2291,J2291*2.4,IF("2-Bike"=D2291,J2291*112,IF("3-Run"=D2291,J2291*26.2,0)))</f>
        <v>0.2931974688256096</v>
      </c>
      <c r="R2291" s="151">
        <f>Q2291/2</f>
        <v>0.1465987344128048</v>
      </c>
      <c r="S2291" s="53">
        <f>J2291*26.2</f>
        <v>6.8587265028847946E-2</v>
      </c>
      <c r="T2291" s="53">
        <f>(J2291+0.0013889)*26.2</f>
        <v>0.10497644502884795</v>
      </c>
      <c r="U2291" s="53">
        <f>S2291/2</f>
        <v>3.4293632514423973E-2</v>
      </c>
      <c r="V2291" s="53">
        <f>T2291/2</f>
        <v>5.2488222514423977E-2</v>
      </c>
      <c r="W2291" s="50">
        <f>RANK(J2291,J:J,1)</f>
        <v>375</v>
      </c>
      <c r="X2291" s="50">
        <f>YEAR(B2291)</f>
        <v>2014</v>
      </c>
      <c r="Y2291" s="50">
        <f>MONTH(B2291)</f>
        <v>5</v>
      </c>
      <c r="Z2291" s="56">
        <f>X2291*100+Y2291</f>
        <v>201405</v>
      </c>
      <c r="AA2291" s="56">
        <f>WEEKNUM(B2291,1)</f>
        <v>19</v>
      </c>
      <c r="AB2291" s="58">
        <f>IF(ISBLANK(B2291)," ",MAX(B2291-B2290-1,0))</f>
        <v>0</v>
      </c>
      <c r="AC2291" s="56">
        <f>DAY(B2291)</f>
        <v>6</v>
      </c>
      <c r="AD2291" s="53">
        <f>U2291+V2291</f>
        <v>8.6781855028847943E-2</v>
      </c>
      <c r="AE2291" s="56">
        <f>IF("1-Swim"=D2291,E2291*46.7,IF("2-Bike"=D2291,E2291,IF("3-Run"=D2291,E2291*4.27,0)))</f>
        <v>19.899999999999999</v>
      </c>
    </row>
    <row r="2292" spans="1:31" x14ac:dyDescent="0.25">
      <c r="A2292" s="50">
        <v>2291</v>
      </c>
      <c r="B2292" s="51">
        <v>41765</v>
      </c>
      <c r="C2292" s="75">
        <f>B2292</f>
        <v>41765</v>
      </c>
      <c r="D2292" s="50" t="s">
        <v>1224</v>
      </c>
      <c r="E2292" s="50">
        <v>19.899999999999999</v>
      </c>
      <c r="F2292" s="50">
        <v>1</v>
      </c>
      <c r="G2292" s="50">
        <v>16</v>
      </c>
      <c r="H2292" s="50">
        <v>53</v>
      </c>
      <c r="I2292" s="53">
        <f>IF(E2292&gt;0,TIME(F2292,G2292,H2292),"")</f>
        <v>5.3391203703703705E-2</v>
      </c>
      <c r="J2292" s="54">
        <f>IF(E2292&gt;0,TIME(F2292,G2292,H2292)/E2292,"")</f>
        <v>2.6829750604876234E-3</v>
      </c>
      <c r="K2292" s="50" t="s">
        <v>1809</v>
      </c>
      <c r="L2292" s="50" t="s">
        <v>1368</v>
      </c>
      <c r="M2292" s="55">
        <f>IF(D2292&gt;0,0.0416666666666667/J2292,"")</f>
        <v>15.530023845653599</v>
      </c>
      <c r="N2292" s="50">
        <v>0</v>
      </c>
      <c r="O2292" s="50" t="s">
        <v>291</v>
      </c>
      <c r="Q2292" s="151">
        <f>IF("1-Swim"=D2292,J2292*2.4,IF("2-Bike"=D2292,J2292*112,IF("3-Run"=D2292,J2292*26.2,0)))</f>
        <v>0.30049320677461383</v>
      </c>
      <c r="R2292" s="151">
        <f>Q2292/2</f>
        <v>0.15024660338730692</v>
      </c>
      <c r="S2292" s="53">
        <f>J2292*26.2</f>
        <v>7.0293946584775724E-2</v>
      </c>
      <c r="T2292" s="53">
        <f>(J2292+0.0013889)*26.2</f>
        <v>0.10668312658477573</v>
      </c>
      <c r="U2292" s="53">
        <f>S2292/2</f>
        <v>3.5146973292387862E-2</v>
      </c>
      <c r="V2292" s="53">
        <f>T2292/2</f>
        <v>5.3341563292387865E-2</v>
      </c>
      <c r="W2292" s="50">
        <f>RANK(J2292,J:J,1)</f>
        <v>399</v>
      </c>
      <c r="X2292" s="50">
        <f>YEAR(B2292)</f>
        <v>2014</v>
      </c>
      <c r="Y2292" s="50">
        <f>MONTH(B2292)</f>
        <v>5</v>
      </c>
      <c r="Z2292" s="56">
        <f>X2292*100+Y2292</f>
        <v>201405</v>
      </c>
      <c r="AA2292" s="56">
        <f>WEEKNUM(B2292,1)</f>
        <v>19</v>
      </c>
      <c r="AB2292" s="58">
        <f>IF(ISBLANK(B2292)," ",MAX(B2292-B2291-1,0))</f>
        <v>0</v>
      </c>
      <c r="AC2292" s="56">
        <f>DAY(B2292)</f>
        <v>6</v>
      </c>
      <c r="AD2292" s="53">
        <f>U2292+V2292</f>
        <v>8.8488536584775734E-2</v>
      </c>
      <c r="AE2292" s="56">
        <f>IF("1-Swim"=D2292,E2292*46.7,IF("2-Bike"=D2292,E2292,IF("3-Run"=D2292,E2292*4.27,0)))</f>
        <v>19.899999999999999</v>
      </c>
    </row>
    <row r="2293" spans="1:31" x14ac:dyDescent="0.25">
      <c r="A2293" s="50">
        <v>2292</v>
      </c>
      <c r="B2293" s="51">
        <v>41766</v>
      </c>
      <c r="C2293" s="75">
        <f>B2293</f>
        <v>41766</v>
      </c>
      <c r="D2293" s="50" t="s">
        <v>1225</v>
      </c>
      <c r="E2293" s="50">
        <v>0.75</v>
      </c>
      <c r="F2293" s="50">
        <v>0</v>
      </c>
      <c r="G2293" s="50">
        <v>27</v>
      </c>
      <c r="H2293" s="50">
        <v>9</v>
      </c>
      <c r="I2293" s="53">
        <f>IF(E2293&gt;0,TIME(F2293,G2293,H2293),"")</f>
        <v>1.8854166666666665E-2</v>
      </c>
      <c r="J2293" s="54">
        <f>IF(E2293&gt;0,TIME(F2293,G2293,H2293)/E2293,"")</f>
        <v>2.5138888888888888E-2</v>
      </c>
      <c r="K2293" s="50" t="s">
        <v>1155</v>
      </c>
      <c r="L2293" s="50" t="s">
        <v>1156</v>
      </c>
      <c r="M2293" s="55">
        <f>IF(D2293&gt;0,0.0416666666666667/J2293,"")</f>
        <v>1.6574585635359129</v>
      </c>
      <c r="N2293" s="50">
        <v>0</v>
      </c>
      <c r="O2293" s="50" t="s">
        <v>253</v>
      </c>
      <c r="P2293" s="50" t="s">
        <v>1369</v>
      </c>
      <c r="Q2293" s="151">
        <f>IF("1-Swim"=D2293,J2293*2.4,IF("2-Bike"=D2293,J2293*112,IF("3-Run"=D2293,J2293*26.2,0)))</f>
        <v>6.0333333333333329E-2</v>
      </c>
      <c r="R2293" s="151">
        <f>Q2293/2</f>
        <v>3.0166666666666665E-2</v>
      </c>
      <c r="S2293" s="53">
        <f>J2293*26.2</f>
        <v>0.65863888888888888</v>
      </c>
      <c r="T2293" s="53">
        <f>(J2293+0.0013889)*26.2</f>
        <v>0.69502806888888879</v>
      </c>
      <c r="U2293" s="53">
        <f>S2293/2</f>
        <v>0.32931944444444444</v>
      </c>
      <c r="V2293" s="53">
        <f>T2293/2</f>
        <v>0.3475140344444444</v>
      </c>
      <c r="W2293" s="50">
        <f>RANK(J2293,J:J,1)</f>
        <v>3193</v>
      </c>
      <c r="X2293" s="50">
        <f>YEAR(B2293)</f>
        <v>2014</v>
      </c>
      <c r="Y2293" s="50">
        <f>MONTH(B2293)</f>
        <v>5</v>
      </c>
      <c r="Z2293" s="56">
        <f>X2293*100+Y2293</f>
        <v>201405</v>
      </c>
      <c r="AA2293" s="56">
        <f>WEEKNUM(B2293,1)</f>
        <v>19</v>
      </c>
      <c r="AB2293" s="58">
        <f>IF(ISBLANK(B2293)," ",MAX(B2293-B2292-1,0))</f>
        <v>0</v>
      </c>
      <c r="AC2293" s="56">
        <f>DAY(B2293)</f>
        <v>7</v>
      </c>
      <c r="AD2293" s="53">
        <f>U2293+V2293</f>
        <v>0.67683347888888878</v>
      </c>
      <c r="AE2293" s="56">
        <f>IF("1-Swim"=D2293,E2293*46.7,IF("2-Bike"=D2293,E2293,IF("3-Run"=D2293,E2293*4.27,0)))</f>
        <v>35.025000000000006</v>
      </c>
    </row>
    <row r="2294" spans="1:31" x14ac:dyDescent="0.25">
      <c r="A2294" s="50">
        <v>2293</v>
      </c>
      <c r="B2294" s="51">
        <v>41767</v>
      </c>
      <c r="C2294" s="75">
        <f>B2294</f>
        <v>41767</v>
      </c>
      <c r="D2294" s="50" t="s">
        <v>1224</v>
      </c>
      <c r="E2294" s="50">
        <v>4.0999999999999996</v>
      </c>
      <c r="F2294" s="50">
        <v>0</v>
      </c>
      <c r="G2294" s="50">
        <v>10</v>
      </c>
      <c r="H2294" s="50">
        <v>0</v>
      </c>
      <c r="I2294" s="53">
        <f>IF(E2294&gt;0,TIME(F2294,G2294,H2294),"")</f>
        <v>6.9444444444444441E-3</v>
      </c>
      <c r="J2294" s="54">
        <f>IF(E2294&gt;0,TIME(F2294,G2294,H2294)/E2294,"")</f>
        <v>1.6937669376693768E-3</v>
      </c>
      <c r="K2294" s="50" t="s">
        <v>921</v>
      </c>
      <c r="L2294" s="50" t="s">
        <v>1132</v>
      </c>
      <c r="M2294" s="55">
        <f>IF(D2294&gt;0,0.0416666666666667/J2294,"")</f>
        <v>24.600000000000019</v>
      </c>
      <c r="N2294" s="50">
        <v>0</v>
      </c>
      <c r="O2294" s="50" t="s">
        <v>253</v>
      </c>
      <c r="Q2294" s="151">
        <f>IF("1-Swim"=D2294,J2294*2.4,IF("2-Bike"=D2294,J2294*112,IF("3-Run"=D2294,J2294*26.2,0)))</f>
        <v>0.18970189701897019</v>
      </c>
      <c r="R2294" s="151">
        <f>Q2294/2</f>
        <v>9.4850948509485097E-2</v>
      </c>
      <c r="S2294" s="53">
        <f>J2294*26.2</f>
        <v>4.4376693766937668E-2</v>
      </c>
      <c r="T2294" s="53">
        <f>(J2294+0.0013889)*26.2</f>
        <v>8.0765873766937668E-2</v>
      </c>
      <c r="U2294" s="53">
        <f>S2294/2</f>
        <v>2.2188346883468834E-2</v>
      </c>
      <c r="V2294" s="53">
        <f>T2294/2</f>
        <v>4.0382936883468834E-2</v>
      </c>
      <c r="W2294" s="50">
        <f>RANK(J2294,J:J,1)</f>
        <v>29</v>
      </c>
      <c r="X2294" s="50">
        <f>YEAR(B2294)</f>
        <v>2014</v>
      </c>
      <c r="Y2294" s="50">
        <f>MONTH(B2294)</f>
        <v>5</v>
      </c>
      <c r="Z2294" s="56">
        <f>X2294*100+Y2294</f>
        <v>201405</v>
      </c>
      <c r="AA2294" s="56">
        <f>WEEKNUM(B2294,1)</f>
        <v>19</v>
      </c>
      <c r="AB2294" s="58">
        <f>IF(ISBLANK(B2294)," ",MAX(B2294-B2293-1,0))</f>
        <v>0</v>
      </c>
      <c r="AC2294" s="56">
        <f>DAY(B2294)</f>
        <v>8</v>
      </c>
      <c r="AD2294" s="53">
        <f>U2294+V2294</f>
        <v>6.2571283766937671E-2</v>
      </c>
      <c r="AE2294" s="56">
        <f>IF("1-Swim"=D2294,E2294*46.7,IF("2-Bike"=D2294,E2294,IF("3-Run"=D2294,E2294*4.27,0)))</f>
        <v>4.0999999999999996</v>
      </c>
    </row>
    <row r="2295" spans="1:31" x14ac:dyDescent="0.25">
      <c r="A2295" s="50">
        <v>2294</v>
      </c>
      <c r="B2295" s="51">
        <v>41768</v>
      </c>
      <c r="C2295" s="75">
        <f>B2295</f>
        <v>41768</v>
      </c>
      <c r="D2295" s="50" t="s">
        <v>1223</v>
      </c>
      <c r="E2295" s="50">
        <v>6.6</v>
      </c>
      <c r="F2295" s="50">
        <v>1</v>
      </c>
      <c r="G2295" s="50">
        <v>18</v>
      </c>
      <c r="H2295" s="50">
        <v>3</v>
      </c>
      <c r="I2295" s="53">
        <f>IF(E2295&gt;0,TIME(F2295,G2295,H2295),"")</f>
        <v>5.4201388888888889E-2</v>
      </c>
      <c r="J2295" s="54">
        <f>IF(E2295&gt;0,TIME(F2295,G2295,H2295)/E2295,"")</f>
        <v>8.2123316498316501E-3</v>
      </c>
      <c r="K2295" s="50" t="s">
        <v>1311</v>
      </c>
      <c r="L2295" s="50" t="s">
        <v>315</v>
      </c>
      <c r="M2295" s="55">
        <f>IF(D2295&gt;0,0.0416666666666667/J2295,"")</f>
        <v>5.073670723894943</v>
      </c>
      <c r="N2295" s="50">
        <v>0</v>
      </c>
      <c r="O2295" s="50" t="s">
        <v>1341</v>
      </c>
      <c r="Q2295" s="151">
        <f>IF("1-Swim"=D2295,J2295*2.4,IF("2-Bike"=D2295,J2295*112,IF("3-Run"=D2295,J2295*26.2,0)))</f>
        <v>0.21516308922558922</v>
      </c>
      <c r="R2295" s="151">
        <f>Q2295/2</f>
        <v>0.10758154461279461</v>
      </c>
      <c r="S2295" s="53">
        <f>J2295*26.2</f>
        <v>0.21516308922558922</v>
      </c>
      <c r="T2295" s="53">
        <f>(J2295+0.0013889)*26.2</f>
        <v>0.25155226922558921</v>
      </c>
      <c r="U2295" s="53">
        <f>S2295/2</f>
        <v>0.10758154461279461</v>
      </c>
      <c r="V2295" s="53">
        <f>T2295/2</f>
        <v>0.1257761346127946</v>
      </c>
      <c r="W2295" s="50">
        <f>RANK(J2295,J:J,1)</f>
        <v>2542</v>
      </c>
      <c r="X2295" s="50">
        <f>YEAR(B2295)</f>
        <v>2014</v>
      </c>
      <c r="Y2295" s="50">
        <f>MONTH(B2295)</f>
        <v>5</v>
      </c>
      <c r="Z2295" s="56">
        <f>X2295*100+Y2295</f>
        <v>201405</v>
      </c>
      <c r="AA2295" s="56">
        <f>WEEKNUM(B2295,1)</f>
        <v>19</v>
      </c>
      <c r="AB2295" s="58">
        <f>IF(ISBLANK(B2295)," ",MAX(B2295-B2294-1,0))</f>
        <v>0</v>
      </c>
      <c r="AC2295" s="56">
        <f>DAY(B2295)</f>
        <v>9</v>
      </c>
      <c r="AD2295" s="53">
        <f>U2295+V2295</f>
        <v>0.2333576792255892</v>
      </c>
      <c r="AE2295" s="56">
        <f>IF("1-Swim"=D2295,E2295*46.7,IF("2-Bike"=D2295,E2295,IF("3-Run"=D2295,E2295*4.27,0)))</f>
        <v>28.181999999999995</v>
      </c>
    </row>
    <row r="2296" spans="1:31" x14ac:dyDescent="0.25">
      <c r="A2296" s="50">
        <v>2295</v>
      </c>
      <c r="B2296" s="51">
        <v>41768</v>
      </c>
      <c r="C2296" s="75">
        <f>B2296</f>
        <v>41768</v>
      </c>
      <c r="D2296" s="50" t="s">
        <v>1224</v>
      </c>
      <c r="E2296" s="50">
        <v>10.8</v>
      </c>
      <c r="F2296" s="50">
        <v>0</v>
      </c>
      <c r="G2296" s="50">
        <v>43</v>
      </c>
      <c r="H2296" s="50">
        <v>49</v>
      </c>
      <c r="I2296" s="53">
        <f>IF(E2296&gt;0,TIME(F2296,G2296,H2296),"")</f>
        <v>3.0428240740740742E-2</v>
      </c>
      <c r="J2296" s="54">
        <f>IF(E2296&gt;0,TIME(F2296,G2296,H2296)/E2296,"")</f>
        <v>2.8174296982167351E-3</v>
      </c>
      <c r="K2296" s="50" t="s">
        <v>1809</v>
      </c>
      <c r="L2296" s="50" t="s">
        <v>315</v>
      </c>
      <c r="M2296" s="55">
        <f>IF(D2296&gt;0,0.0416666666666667/J2296,"")</f>
        <v>14.788893115252961</v>
      </c>
      <c r="N2296" s="50">
        <v>0</v>
      </c>
      <c r="O2296" s="50" t="s">
        <v>1370</v>
      </c>
      <c r="Q2296" s="151">
        <f>IF("1-Swim"=D2296,J2296*2.4,IF("2-Bike"=D2296,J2296*112,IF("3-Run"=D2296,J2296*26.2,0)))</f>
        <v>0.31555212620027434</v>
      </c>
      <c r="R2296" s="151">
        <f>Q2296/2</f>
        <v>0.15777606310013717</v>
      </c>
      <c r="S2296" s="53">
        <f>J2296*26.2</f>
        <v>7.3816658093278462E-2</v>
      </c>
      <c r="T2296" s="53">
        <f>(J2296+0.0013889)*26.2</f>
        <v>0.11020583809327845</v>
      </c>
      <c r="U2296" s="53">
        <f>S2296/2</f>
        <v>3.6908329046639231E-2</v>
      </c>
      <c r="V2296" s="53">
        <f>T2296/2</f>
        <v>5.5102919046639227E-2</v>
      </c>
      <c r="W2296" s="50">
        <f>RANK(J2296,J:J,1)</f>
        <v>497</v>
      </c>
      <c r="X2296" s="50">
        <f>YEAR(B2296)</f>
        <v>2014</v>
      </c>
      <c r="Y2296" s="50">
        <f>MONTH(B2296)</f>
        <v>5</v>
      </c>
      <c r="Z2296" s="56">
        <f>X2296*100+Y2296</f>
        <v>201405</v>
      </c>
      <c r="AA2296" s="56">
        <f>WEEKNUM(B2296,1)</f>
        <v>19</v>
      </c>
      <c r="AB2296" s="58">
        <f>IF(ISBLANK(B2296)," ",MAX(B2296-B2295-1,0))</f>
        <v>0</v>
      </c>
      <c r="AC2296" s="56">
        <f>DAY(B2296)</f>
        <v>9</v>
      </c>
      <c r="AD2296" s="53">
        <f>U2296+V2296</f>
        <v>9.2011248093278458E-2</v>
      </c>
      <c r="AE2296" s="56">
        <f>IF("1-Swim"=D2296,E2296*46.7,IF("2-Bike"=D2296,E2296,IF("3-Run"=D2296,E2296*4.27,0)))</f>
        <v>10.8</v>
      </c>
    </row>
    <row r="2297" spans="1:31" x14ac:dyDescent="0.25">
      <c r="A2297" s="50">
        <v>2296</v>
      </c>
      <c r="B2297" s="51">
        <v>41769</v>
      </c>
      <c r="C2297" s="75">
        <f>B2297</f>
        <v>41769</v>
      </c>
      <c r="D2297" s="50" t="s">
        <v>1224</v>
      </c>
      <c r="E2297" s="50">
        <v>14</v>
      </c>
      <c r="F2297" s="50">
        <v>0</v>
      </c>
      <c r="G2297" s="50">
        <v>54</v>
      </c>
      <c r="H2297" s="50">
        <v>1</v>
      </c>
      <c r="I2297" s="53">
        <f>IF(E2297&gt;0,TIME(F2297,G2297,H2297),"")</f>
        <v>3.7511574074074072E-2</v>
      </c>
      <c r="J2297" s="54">
        <f>IF(E2297&gt;0,TIME(F2297,G2297,H2297)/E2297,"")</f>
        <v>2.6793981481481482E-3</v>
      </c>
      <c r="K2297" s="50" t="s">
        <v>1809</v>
      </c>
      <c r="L2297" s="50" t="s">
        <v>315</v>
      </c>
      <c r="M2297" s="55">
        <f>IF(D2297&gt;0,0.0416666666666667/J2297,"")</f>
        <v>15.55075593952485</v>
      </c>
      <c r="N2297" s="50">
        <v>0</v>
      </c>
      <c r="O2297" s="50" t="s">
        <v>184</v>
      </c>
      <c r="P2297" s="50" t="s">
        <v>1371</v>
      </c>
      <c r="Q2297" s="151">
        <f>IF("1-Swim"=D2297,J2297*2.4,IF("2-Bike"=D2297,J2297*112,IF("3-Run"=D2297,J2297*26.2,0)))</f>
        <v>0.30009259259259258</v>
      </c>
      <c r="R2297" s="151">
        <f>Q2297/2</f>
        <v>0.15004629629629629</v>
      </c>
      <c r="S2297" s="53">
        <f>J2297*26.2</f>
        <v>7.0200231481481482E-2</v>
      </c>
      <c r="T2297" s="53">
        <f>(J2297+0.0013889)*26.2</f>
        <v>0.10658941148148147</v>
      </c>
      <c r="U2297" s="53">
        <f>S2297/2</f>
        <v>3.5100115740740741E-2</v>
      </c>
      <c r="V2297" s="53">
        <f>T2297/2</f>
        <v>5.3294705740740737E-2</v>
      </c>
      <c r="W2297" s="50">
        <f>RANK(J2297,J:J,1)</f>
        <v>396</v>
      </c>
      <c r="X2297" s="50">
        <f>YEAR(B2297)</f>
        <v>2014</v>
      </c>
      <c r="Y2297" s="50">
        <f>MONTH(B2297)</f>
        <v>5</v>
      </c>
      <c r="Z2297" s="56">
        <f>X2297*100+Y2297</f>
        <v>201405</v>
      </c>
      <c r="AA2297" s="56">
        <f>WEEKNUM(B2297,1)</f>
        <v>19</v>
      </c>
      <c r="AB2297" s="58">
        <f>IF(ISBLANK(B2297)," ",MAX(B2297-B2296-1,0))</f>
        <v>0</v>
      </c>
      <c r="AC2297" s="56">
        <f>DAY(B2297)</f>
        <v>10</v>
      </c>
      <c r="AD2297" s="53">
        <f>U2297+V2297</f>
        <v>8.8394821481481478E-2</v>
      </c>
      <c r="AE2297" s="56">
        <f>IF("1-Swim"=D2297,E2297*46.7,IF("2-Bike"=D2297,E2297,IF("3-Run"=D2297,E2297*4.27,0)))</f>
        <v>14</v>
      </c>
    </row>
    <row r="2298" spans="1:31" x14ac:dyDescent="0.25">
      <c r="A2298" s="50">
        <v>2297</v>
      </c>
      <c r="B2298" s="51">
        <v>41771</v>
      </c>
      <c r="C2298" s="75">
        <f>B2298</f>
        <v>41771</v>
      </c>
      <c r="D2298" s="50" t="s">
        <v>1223</v>
      </c>
      <c r="E2298" s="50">
        <v>3.6</v>
      </c>
      <c r="F2298" s="50">
        <v>0</v>
      </c>
      <c r="G2298" s="50">
        <v>34</v>
      </c>
      <c r="H2298" s="50">
        <v>20</v>
      </c>
      <c r="I2298" s="53">
        <f>IF(E2298&gt;0,TIME(F2298,G2298,H2298),"")</f>
        <v>2.3842592592592596E-2</v>
      </c>
      <c r="J2298" s="54">
        <f>IF(E2298&gt;0,TIME(F2298,G2298,H2298)/E2298,"")</f>
        <v>6.6229423868312768E-3</v>
      </c>
      <c r="K2298" s="50" t="s">
        <v>1345</v>
      </c>
      <c r="L2298" s="50" t="s">
        <v>1372</v>
      </c>
      <c r="M2298" s="55">
        <f>IF(D2298&gt;0,0.0416666666666667/J2298,"")</f>
        <v>6.2912621359223335</v>
      </c>
      <c r="N2298" s="50">
        <v>0</v>
      </c>
      <c r="O2298" s="50" t="s">
        <v>184</v>
      </c>
      <c r="P2298" s="50" t="s">
        <v>1373</v>
      </c>
      <c r="Q2298" s="151">
        <f>IF("1-Swim"=D2298,J2298*2.4,IF("2-Bike"=D2298,J2298*112,IF("3-Run"=D2298,J2298*26.2,0)))</f>
        <v>0.17352109053497944</v>
      </c>
      <c r="R2298" s="151">
        <f>Q2298/2</f>
        <v>8.6760545267489719E-2</v>
      </c>
      <c r="S2298" s="53">
        <f>J2298*26.2</f>
        <v>0.17352109053497944</v>
      </c>
      <c r="T2298" s="53">
        <f>(J2298+0.0013889)*26.2</f>
        <v>0.20991027053497946</v>
      </c>
      <c r="U2298" s="53">
        <f>S2298/2</f>
        <v>8.6760545267489719E-2</v>
      </c>
      <c r="V2298" s="53">
        <f>T2298/2</f>
        <v>0.10495513526748973</v>
      </c>
      <c r="W2298" s="50">
        <f>RANK(J2298,J:J,1)</f>
        <v>1118</v>
      </c>
      <c r="X2298" s="50">
        <f>YEAR(B2298)</f>
        <v>2014</v>
      </c>
      <c r="Y2298" s="50">
        <f>MONTH(B2298)</f>
        <v>5</v>
      </c>
      <c r="Z2298" s="56">
        <f>X2298*100+Y2298</f>
        <v>201405</v>
      </c>
      <c r="AA2298" s="56">
        <f>WEEKNUM(B2298,1)</f>
        <v>20</v>
      </c>
      <c r="AB2298" s="58">
        <f>IF(ISBLANK(B2298)," ",MAX(B2298-B2297-1,0))</f>
        <v>1</v>
      </c>
      <c r="AC2298" s="56">
        <f>DAY(B2298)</f>
        <v>12</v>
      </c>
      <c r="AD2298" s="53">
        <f>U2298+V2298</f>
        <v>0.19171568053497945</v>
      </c>
      <c r="AE2298" s="56">
        <f>IF("1-Swim"=D2298,E2298*46.7,IF("2-Bike"=D2298,E2298,IF("3-Run"=D2298,E2298*4.27,0)))</f>
        <v>15.371999999999998</v>
      </c>
    </row>
    <row r="2299" spans="1:31" x14ac:dyDescent="0.25">
      <c r="A2299" s="50">
        <v>2298</v>
      </c>
      <c r="B2299" s="51">
        <v>41772</v>
      </c>
      <c r="C2299" s="75">
        <f>B2299</f>
        <v>41772</v>
      </c>
      <c r="D2299" s="50" t="s">
        <v>1224</v>
      </c>
      <c r="E2299" s="50">
        <v>20.3</v>
      </c>
      <c r="F2299" s="50">
        <v>1</v>
      </c>
      <c r="G2299" s="50">
        <v>15</v>
      </c>
      <c r="H2299" s="50">
        <v>41</v>
      </c>
      <c r="I2299" s="53">
        <f>IF(E2299&gt;0,TIME(F2299,G2299,H2299),"")</f>
        <v>5.2557870370370373E-2</v>
      </c>
      <c r="J2299" s="54">
        <f>IF(E2299&gt;0,TIME(F2299,G2299,H2299)/E2299,"")</f>
        <v>2.5890576537128261E-3</v>
      </c>
      <c r="K2299" s="50" t="s">
        <v>1809</v>
      </c>
      <c r="L2299" s="50" t="s">
        <v>1392</v>
      </c>
      <c r="M2299" s="55">
        <f>IF(D2299&gt;0,0.0416666666666667/J2299,"")</f>
        <v>16.093371504074003</v>
      </c>
      <c r="N2299" s="50">
        <v>0</v>
      </c>
      <c r="O2299" s="50" t="s">
        <v>198</v>
      </c>
      <c r="P2299" s="50" t="s">
        <v>1374</v>
      </c>
      <c r="Q2299" s="151">
        <f>IF("1-Swim"=D2299,J2299*2.4,IF("2-Bike"=D2299,J2299*112,IF("3-Run"=D2299,J2299*26.2,0)))</f>
        <v>0.28997445721583653</v>
      </c>
      <c r="R2299" s="151">
        <f>Q2299/2</f>
        <v>0.14498722860791827</v>
      </c>
      <c r="S2299" s="53">
        <f>J2299*26.2</f>
        <v>6.7833310527276036E-2</v>
      </c>
      <c r="T2299" s="53">
        <f>(J2299+0.0013889)*26.2</f>
        <v>0.10422249052727603</v>
      </c>
      <c r="U2299" s="53">
        <f>S2299/2</f>
        <v>3.3916655263638018E-2</v>
      </c>
      <c r="V2299" s="53">
        <f>T2299/2</f>
        <v>5.2111245263638015E-2</v>
      </c>
      <c r="W2299" s="50">
        <f>RANK(J2299,J:J,1)</f>
        <v>351</v>
      </c>
      <c r="X2299" s="50">
        <f>YEAR(B2299)</f>
        <v>2014</v>
      </c>
      <c r="Y2299" s="50">
        <f>MONTH(B2299)</f>
        <v>5</v>
      </c>
      <c r="Z2299" s="56">
        <f>X2299*100+Y2299</f>
        <v>201405</v>
      </c>
      <c r="AA2299" s="56">
        <f>WEEKNUM(B2299,1)</f>
        <v>20</v>
      </c>
      <c r="AB2299" s="58">
        <f>IF(ISBLANK(B2299)," ",MAX(B2299-B2298-1,0))</f>
        <v>0</v>
      </c>
      <c r="AC2299" s="56">
        <f>DAY(B2299)</f>
        <v>13</v>
      </c>
      <c r="AD2299" s="53">
        <f>U2299+V2299</f>
        <v>8.6027900527276033E-2</v>
      </c>
      <c r="AE2299" s="56">
        <f>IF("1-Swim"=D2299,E2299*46.7,IF("2-Bike"=D2299,E2299,IF("3-Run"=D2299,E2299*4.27,0)))</f>
        <v>20.3</v>
      </c>
    </row>
    <row r="2300" spans="1:31" x14ac:dyDescent="0.25">
      <c r="A2300" s="50">
        <v>2299</v>
      </c>
      <c r="B2300" s="51">
        <v>41772</v>
      </c>
      <c r="C2300" s="75">
        <f>B2300</f>
        <v>41772</v>
      </c>
      <c r="D2300" s="50" t="s">
        <v>1224</v>
      </c>
      <c r="E2300" s="50">
        <v>20</v>
      </c>
      <c r="F2300" s="50">
        <v>1</v>
      </c>
      <c r="G2300" s="50">
        <v>11</v>
      </c>
      <c r="H2300" s="50">
        <v>37</v>
      </c>
      <c r="I2300" s="53">
        <f>IF(E2300&gt;0,TIME(F2300,G2300,H2300),"")</f>
        <v>4.9733796296296297E-2</v>
      </c>
      <c r="J2300" s="54">
        <f>IF(E2300&gt;0,TIME(F2300,G2300,H2300)/E2300,"")</f>
        <v>2.4866898148148148E-3</v>
      </c>
      <c r="K2300" s="50" t="s">
        <v>1809</v>
      </c>
      <c r="L2300" s="50" t="s">
        <v>1368</v>
      </c>
      <c r="M2300" s="55">
        <f>IF(D2300&gt;0,0.0416666666666667/J2300,"")</f>
        <v>16.75587619269259</v>
      </c>
      <c r="N2300" s="50">
        <v>0</v>
      </c>
      <c r="O2300" s="50" t="s">
        <v>198</v>
      </c>
      <c r="P2300" s="50" t="s">
        <v>1375</v>
      </c>
      <c r="Q2300" s="151">
        <f>IF("1-Swim"=D2300,J2300*2.4,IF("2-Bike"=D2300,J2300*112,IF("3-Run"=D2300,J2300*26.2,0)))</f>
        <v>0.27850925925925929</v>
      </c>
      <c r="R2300" s="151">
        <f>Q2300/2</f>
        <v>0.13925462962962964</v>
      </c>
      <c r="S2300" s="53">
        <f>J2300*26.2</f>
        <v>6.5151273148148142E-2</v>
      </c>
      <c r="T2300" s="53">
        <f>(J2300+0.0013889)*26.2</f>
        <v>0.10154045314814815</v>
      </c>
      <c r="U2300" s="53">
        <f>S2300/2</f>
        <v>3.2575636574074071E-2</v>
      </c>
      <c r="V2300" s="53">
        <f>T2300/2</f>
        <v>5.0770226574074075E-2</v>
      </c>
      <c r="W2300" s="50">
        <f>RANK(J2300,J:J,1)</f>
        <v>303</v>
      </c>
      <c r="X2300" s="50">
        <f>YEAR(B2300)</f>
        <v>2014</v>
      </c>
      <c r="Y2300" s="50">
        <f>MONTH(B2300)</f>
        <v>5</v>
      </c>
      <c r="Z2300" s="56">
        <f>X2300*100+Y2300</f>
        <v>201405</v>
      </c>
      <c r="AA2300" s="56">
        <f>WEEKNUM(B2300,1)</f>
        <v>20</v>
      </c>
      <c r="AB2300" s="58">
        <f>IF(ISBLANK(B2300)," ",MAX(B2300-B2299-1,0))</f>
        <v>0</v>
      </c>
      <c r="AC2300" s="56">
        <f>DAY(B2300)</f>
        <v>13</v>
      </c>
      <c r="AD2300" s="53">
        <f>U2300+V2300</f>
        <v>8.3345863148148153E-2</v>
      </c>
      <c r="AE2300" s="56">
        <f>IF("1-Swim"=D2300,E2300*46.7,IF("2-Bike"=D2300,E2300,IF("3-Run"=D2300,E2300*4.27,0)))</f>
        <v>20</v>
      </c>
    </row>
    <row r="2301" spans="1:31" x14ac:dyDescent="0.25">
      <c r="A2301" s="50">
        <v>2300</v>
      </c>
      <c r="B2301" s="51">
        <v>41774</v>
      </c>
      <c r="C2301" s="75">
        <f>B2301</f>
        <v>41774</v>
      </c>
      <c r="D2301" s="50" t="s">
        <v>1223</v>
      </c>
      <c r="E2301" s="50">
        <v>6</v>
      </c>
      <c r="F2301" s="50">
        <v>0</v>
      </c>
      <c r="G2301" s="50">
        <v>57</v>
      </c>
      <c r="H2301" s="50">
        <v>7</v>
      </c>
      <c r="I2301" s="53">
        <f>IF(E2301&gt;0,TIME(F2301,G2301,H2301),"")</f>
        <v>3.9664351851851853E-2</v>
      </c>
      <c r="J2301" s="54">
        <f>IF(E2301&gt;0,TIME(F2301,G2301,H2301)/E2301,"")</f>
        <v>6.6107253086419753E-3</v>
      </c>
      <c r="K2301" s="50" t="s">
        <v>1345</v>
      </c>
      <c r="L2301" s="50" t="s">
        <v>1376</v>
      </c>
      <c r="M2301" s="55">
        <f>IF(D2301&gt;0,0.0416666666666667/J2301,"")</f>
        <v>6.3028888240443584</v>
      </c>
      <c r="N2301" s="50">
        <v>0</v>
      </c>
      <c r="O2301" s="50" t="s">
        <v>201</v>
      </c>
      <c r="P2301" s="50" t="s">
        <v>1377</v>
      </c>
      <c r="Q2301" s="151">
        <f>IF("1-Swim"=D2301,J2301*2.4,IF("2-Bike"=D2301,J2301*112,IF("3-Run"=D2301,J2301*26.2,0)))</f>
        <v>0.17320100308641975</v>
      </c>
      <c r="R2301" s="151">
        <f>Q2301/2</f>
        <v>8.6600501543209876E-2</v>
      </c>
      <c r="S2301" s="53">
        <f>J2301*26.2</f>
        <v>0.17320100308641975</v>
      </c>
      <c r="T2301" s="53">
        <f>(J2301+0.0013889)*26.2</f>
        <v>0.20959018308641972</v>
      </c>
      <c r="U2301" s="53">
        <f>S2301/2</f>
        <v>8.6600501543209876E-2</v>
      </c>
      <c r="V2301" s="53">
        <f>T2301/2</f>
        <v>0.10479509154320986</v>
      </c>
      <c r="W2301" s="50">
        <f>RANK(J2301,J:J,1)</f>
        <v>1105</v>
      </c>
      <c r="X2301" s="50">
        <f>YEAR(B2301)</f>
        <v>2014</v>
      </c>
      <c r="Y2301" s="50">
        <f>MONTH(B2301)</f>
        <v>5</v>
      </c>
      <c r="Z2301" s="56">
        <f>X2301*100+Y2301</f>
        <v>201405</v>
      </c>
      <c r="AA2301" s="56">
        <f>WEEKNUM(B2301,1)</f>
        <v>20</v>
      </c>
      <c r="AB2301" s="58">
        <f>IF(ISBLANK(B2301)," ",MAX(B2301-B2300-1,0))</f>
        <v>1</v>
      </c>
      <c r="AC2301" s="56">
        <f>DAY(B2301)</f>
        <v>15</v>
      </c>
      <c r="AD2301" s="53">
        <f>U2301+V2301</f>
        <v>0.19139559308641974</v>
      </c>
      <c r="AE2301" s="56">
        <f>IF("1-Swim"=D2301,E2301*46.7,IF("2-Bike"=D2301,E2301,IF("3-Run"=D2301,E2301*4.27,0)))</f>
        <v>25.619999999999997</v>
      </c>
    </row>
    <row r="2302" spans="1:31" x14ac:dyDescent="0.25">
      <c r="A2302" s="50">
        <v>2301</v>
      </c>
      <c r="B2302" s="51">
        <v>41775</v>
      </c>
      <c r="C2302" s="75">
        <f>B2302</f>
        <v>41775</v>
      </c>
      <c r="D2302" s="50" t="s">
        <v>1223</v>
      </c>
      <c r="E2302" s="50">
        <v>3.7</v>
      </c>
      <c r="F2302" s="50">
        <v>0</v>
      </c>
      <c r="G2302" s="50">
        <v>38</v>
      </c>
      <c r="H2302" s="50">
        <v>38</v>
      </c>
      <c r="I2302" s="53">
        <f>IF(E2302&gt;0,TIME(F2302,G2302,H2302),"")</f>
        <v>2.6828703703703702E-2</v>
      </c>
      <c r="J2302" s="54">
        <f>IF(E2302&gt;0,TIME(F2302,G2302,H2302)/E2302,"")</f>
        <v>7.2510010010010005E-3</v>
      </c>
      <c r="K2302" s="50" t="s">
        <v>1345</v>
      </c>
      <c r="L2302" s="50" t="s">
        <v>315</v>
      </c>
      <c r="M2302" s="55">
        <f>IF(D2302&gt;0,0.0416666666666667/J2302,"")</f>
        <v>5.7463330457290818</v>
      </c>
      <c r="N2302" s="50">
        <v>0</v>
      </c>
      <c r="O2302" s="50" t="s">
        <v>201</v>
      </c>
      <c r="Q2302" s="151">
        <f>IF("1-Swim"=D2302,J2302*2.4,IF("2-Bike"=D2302,J2302*112,IF("3-Run"=D2302,J2302*26.2,0)))</f>
        <v>0.1899762262262262</v>
      </c>
      <c r="R2302" s="151">
        <f>Q2302/2</f>
        <v>9.4988113113113101E-2</v>
      </c>
      <c r="S2302" s="53">
        <f>J2302*26.2</f>
        <v>0.1899762262262262</v>
      </c>
      <c r="T2302" s="53">
        <f>(J2302+0.0013889)*26.2</f>
        <v>0.2263654062262262</v>
      </c>
      <c r="U2302" s="53">
        <f>S2302/2</f>
        <v>9.4988113113113101E-2</v>
      </c>
      <c r="V2302" s="53">
        <f>T2302/2</f>
        <v>0.1131827031131131</v>
      </c>
      <c r="W2302" s="50">
        <f>RANK(J2302,J:J,1)</f>
        <v>1837</v>
      </c>
      <c r="X2302" s="50">
        <f>YEAR(B2302)</f>
        <v>2014</v>
      </c>
      <c r="Y2302" s="50">
        <f>MONTH(B2302)</f>
        <v>5</v>
      </c>
      <c r="Z2302" s="56">
        <f>X2302*100+Y2302</f>
        <v>201405</v>
      </c>
      <c r="AA2302" s="56">
        <f>WEEKNUM(B2302,1)</f>
        <v>20</v>
      </c>
      <c r="AB2302" s="58">
        <f>IF(ISBLANK(B2302)," ",MAX(B2302-B2301-1,0))</f>
        <v>0</v>
      </c>
      <c r="AC2302" s="56">
        <f>DAY(B2302)</f>
        <v>16</v>
      </c>
      <c r="AD2302" s="53">
        <f>U2302+V2302</f>
        <v>0.20817081622622619</v>
      </c>
      <c r="AE2302" s="56">
        <f>IF("1-Swim"=D2302,E2302*46.7,IF("2-Bike"=D2302,E2302,IF("3-Run"=D2302,E2302*4.27,0)))</f>
        <v>15.798999999999999</v>
      </c>
    </row>
    <row r="2303" spans="1:31" x14ac:dyDescent="0.25">
      <c r="A2303" s="50">
        <v>2302</v>
      </c>
      <c r="B2303" s="51">
        <v>41776</v>
      </c>
      <c r="C2303" s="75">
        <f>B2303</f>
        <v>41776</v>
      </c>
      <c r="D2303" s="50" t="s">
        <v>1224</v>
      </c>
      <c r="E2303" s="50">
        <v>40.700000000000003</v>
      </c>
      <c r="F2303" s="50">
        <v>2</v>
      </c>
      <c r="G2303" s="50">
        <v>37</v>
      </c>
      <c r="H2303" s="50">
        <v>34</v>
      </c>
      <c r="I2303" s="53">
        <f>IF(E2303&gt;0,TIME(F2303,G2303,H2303),"")</f>
        <v>0.10942129629629631</v>
      </c>
      <c r="J2303" s="54">
        <f>IF(E2303&gt;0,TIME(F2303,G2303,H2303)/E2303,"")</f>
        <v>2.6884839384839388E-3</v>
      </c>
      <c r="K2303" s="50" t="s">
        <v>1809</v>
      </c>
      <c r="L2303" s="50" t="s">
        <v>315</v>
      </c>
      <c r="M2303" s="55">
        <f>IF(D2303&gt;0,0.0416666666666667/J2303,"")</f>
        <v>15.498201819335742</v>
      </c>
      <c r="N2303" s="50">
        <v>0</v>
      </c>
      <c r="O2303" s="50" t="s">
        <v>255</v>
      </c>
      <c r="P2303" s="50" t="s">
        <v>1378</v>
      </c>
      <c r="Q2303" s="151">
        <f>IF("1-Swim"=D2303,J2303*2.4,IF("2-Bike"=D2303,J2303*112,IF("3-Run"=D2303,J2303*26.2,0)))</f>
        <v>0.30111020111020115</v>
      </c>
      <c r="R2303" s="151">
        <f>Q2303/2</f>
        <v>0.15055510055510057</v>
      </c>
      <c r="S2303" s="53">
        <f>J2303*26.2</f>
        <v>7.043827918827919E-2</v>
      </c>
      <c r="T2303" s="53">
        <f>(J2303+0.0013889)*26.2</f>
        <v>0.10682745918827918</v>
      </c>
      <c r="U2303" s="53">
        <f>S2303/2</f>
        <v>3.5219139594139595E-2</v>
      </c>
      <c r="V2303" s="53">
        <f>T2303/2</f>
        <v>5.3413729594139592E-2</v>
      </c>
      <c r="W2303" s="50">
        <f>RANK(J2303,J:J,1)</f>
        <v>400</v>
      </c>
      <c r="X2303" s="50">
        <f>YEAR(B2303)</f>
        <v>2014</v>
      </c>
      <c r="Y2303" s="50">
        <f>MONTH(B2303)</f>
        <v>5</v>
      </c>
      <c r="Z2303" s="56">
        <f>X2303*100+Y2303</f>
        <v>201405</v>
      </c>
      <c r="AA2303" s="56">
        <f>WEEKNUM(B2303,1)</f>
        <v>20</v>
      </c>
      <c r="AB2303" s="58">
        <f>IF(ISBLANK(B2303)," ",MAX(B2303-B2302-1,0))</f>
        <v>0</v>
      </c>
      <c r="AC2303" s="56">
        <f>DAY(B2303)</f>
        <v>17</v>
      </c>
      <c r="AD2303" s="53">
        <f>U2303+V2303</f>
        <v>8.8632869188279187E-2</v>
      </c>
      <c r="AE2303" s="56">
        <f>IF("1-Swim"=D2303,E2303*46.7,IF("2-Bike"=D2303,E2303,IF("3-Run"=D2303,E2303*4.27,0)))</f>
        <v>40.700000000000003</v>
      </c>
    </row>
    <row r="2304" spans="1:31" x14ac:dyDescent="0.25">
      <c r="A2304" s="50">
        <v>2303</v>
      </c>
      <c r="B2304" s="51">
        <v>41777</v>
      </c>
      <c r="C2304" s="75">
        <f>B2304</f>
        <v>41777</v>
      </c>
      <c r="D2304" s="50" t="s">
        <v>1223</v>
      </c>
      <c r="E2304" s="50">
        <v>4.0999999999999996</v>
      </c>
      <c r="F2304" s="50">
        <v>0</v>
      </c>
      <c r="G2304" s="50">
        <v>40</v>
      </c>
      <c r="H2304" s="50">
        <v>10</v>
      </c>
      <c r="I2304" s="53">
        <f>IF(E2304&gt;0,TIME(F2304,G2304,H2304),"")</f>
        <v>2.7893518518518515E-2</v>
      </c>
      <c r="J2304" s="54">
        <f>IF(E2304&gt;0,TIME(F2304,G2304,H2304)/E2304,"")</f>
        <v>6.8032971996386631E-3</v>
      </c>
      <c r="K2304" s="50" t="s">
        <v>1311</v>
      </c>
      <c r="L2304" s="50" t="s">
        <v>1379</v>
      </c>
      <c r="M2304" s="55">
        <f>IF(D2304&gt;0,0.0416666666666667/J2304,"")</f>
        <v>6.1244813278008348</v>
      </c>
      <c r="N2304" s="50">
        <v>0</v>
      </c>
      <c r="O2304" s="50" t="s">
        <v>255</v>
      </c>
      <c r="P2304" s="50" t="s">
        <v>1380</v>
      </c>
      <c r="Q2304" s="151">
        <f>IF("1-Swim"=D2304,J2304*2.4,IF("2-Bike"=D2304,J2304*112,IF("3-Run"=D2304,J2304*26.2,0)))</f>
        <v>0.17824638663053297</v>
      </c>
      <c r="R2304" s="151">
        <f>Q2304/2</f>
        <v>8.9123193315266483E-2</v>
      </c>
      <c r="S2304" s="53">
        <f>J2304*26.2</f>
        <v>0.17824638663053297</v>
      </c>
      <c r="T2304" s="53">
        <f>(J2304+0.0013889)*26.2</f>
        <v>0.21463556663053296</v>
      </c>
      <c r="U2304" s="53">
        <f>S2304/2</f>
        <v>8.9123193315266483E-2</v>
      </c>
      <c r="V2304" s="53">
        <f>T2304/2</f>
        <v>0.10731778331526648</v>
      </c>
      <c r="W2304" s="50">
        <f>RANK(J2304,J:J,1)</f>
        <v>1307</v>
      </c>
      <c r="X2304" s="50">
        <f>YEAR(B2304)</f>
        <v>2014</v>
      </c>
      <c r="Y2304" s="50">
        <f>MONTH(B2304)</f>
        <v>5</v>
      </c>
      <c r="Z2304" s="56">
        <f>X2304*100+Y2304</f>
        <v>201405</v>
      </c>
      <c r="AA2304" s="56">
        <f>WEEKNUM(B2304,1)</f>
        <v>21</v>
      </c>
      <c r="AB2304" s="58">
        <f>IF(ISBLANK(B2304)," ",MAX(B2304-B2303-1,0))</f>
        <v>0</v>
      </c>
      <c r="AC2304" s="56">
        <f>DAY(B2304)</f>
        <v>18</v>
      </c>
      <c r="AD2304" s="53">
        <f>U2304+V2304</f>
        <v>0.19644097663053295</v>
      </c>
      <c r="AE2304" s="56">
        <f>IF("1-Swim"=D2304,E2304*46.7,IF("2-Bike"=D2304,E2304,IF("3-Run"=D2304,E2304*4.27,0)))</f>
        <v>17.506999999999998</v>
      </c>
    </row>
    <row r="2305" spans="1:31" x14ac:dyDescent="0.25">
      <c r="A2305" s="50">
        <v>2304</v>
      </c>
      <c r="B2305" s="51">
        <v>41778</v>
      </c>
      <c r="C2305" s="75">
        <f>B2305</f>
        <v>41778</v>
      </c>
      <c r="D2305" s="50" t="s">
        <v>1223</v>
      </c>
      <c r="E2305" s="50">
        <v>3.1</v>
      </c>
      <c r="F2305" s="50">
        <v>0</v>
      </c>
      <c r="G2305" s="50">
        <v>33</v>
      </c>
      <c r="H2305" s="50">
        <v>22</v>
      </c>
      <c r="I2305" s="53">
        <f>IF(E2305&gt;0,TIME(F2305,G2305,H2305),"")</f>
        <v>2.3171296296296297E-2</v>
      </c>
      <c r="J2305" s="54">
        <f>IF(E2305&gt;0,TIME(F2305,G2305,H2305)/E2305,"")</f>
        <v>7.4746117084826761E-3</v>
      </c>
      <c r="K2305" s="50" t="s">
        <v>1345</v>
      </c>
      <c r="L2305" s="50" t="s">
        <v>927</v>
      </c>
      <c r="M2305" s="55">
        <f>IF(D2305&gt;0,0.0416666666666667/J2305,"")</f>
        <v>5.5744255744255788</v>
      </c>
      <c r="N2305" s="50">
        <v>0</v>
      </c>
      <c r="O2305" s="50" t="s">
        <v>291</v>
      </c>
      <c r="Q2305" s="151">
        <f>IF("1-Swim"=D2305,J2305*2.4,IF("2-Bike"=D2305,J2305*112,IF("3-Run"=D2305,J2305*26.2,0)))</f>
        <v>0.19583482676224612</v>
      </c>
      <c r="R2305" s="151">
        <f>Q2305/2</f>
        <v>9.7917413381123058E-2</v>
      </c>
      <c r="S2305" s="53">
        <f>J2305*26.2</f>
        <v>0.19583482676224612</v>
      </c>
      <c r="T2305" s="53">
        <f>(J2305+0.0013889)*26.2</f>
        <v>0.23222400676224611</v>
      </c>
      <c r="U2305" s="53">
        <f>S2305/2</f>
        <v>9.7917413381123058E-2</v>
      </c>
      <c r="V2305" s="53">
        <f>T2305/2</f>
        <v>0.11611200338112306</v>
      </c>
      <c r="W2305" s="50">
        <f>RANK(J2305,J:J,1)</f>
        <v>2045</v>
      </c>
      <c r="X2305" s="50">
        <f>YEAR(B2305)</f>
        <v>2014</v>
      </c>
      <c r="Y2305" s="50">
        <f>MONTH(B2305)</f>
        <v>5</v>
      </c>
      <c r="Z2305" s="56">
        <f>X2305*100+Y2305</f>
        <v>201405</v>
      </c>
      <c r="AA2305" s="56">
        <f>WEEKNUM(B2305,1)</f>
        <v>21</v>
      </c>
      <c r="AB2305" s="58">
        <f>IF(ISBLANK(B2305)," ",MAX(B2305-B2304-1,0))</f>
        <v>0</v>
      </c>
      <c r="AC2305" s="56">
        <f>DAY(B2305)</f>
        <v>19</v>
      </c>
      <c r="AD2305" s="53">
        <f>U2305+V2305</f>
        <v>0.21402941676224613</v>
      </c>
      <c r="AE2305" s="56">
        <f>IF("1-Swim"=D2305,E2305*46.7,IF("2-Bike"=D2305,E2305,IF("3-Run"=D2305,E2305*4.27,0)))</f>
        <v>13.236999999999998</v>
      </c>
    </row>
    <row r="2306" spans="1:31" x14ac:dyDescent="0.25">
      <c r="A2306" s="50">
        <v>2305</v>
      </c>
      <c r="B2306" s="51">
        <v>41779</v>
      </c>
      <c r="C2306" s="75">
        <f>B2306</f>
        <v>41779</v>
      </c>
      <c r="D2306" s="50" t="s">
        <v>1224</v>
      </c>
      <c r="E2306" s="50">
        <v>53.3</v>
      </c>
      <c r="F2306" s="50">
        <v>3</v>
      </c>
      <c r="G2306" s="50">
        <v>39</v>
      </c>
      <c r="H2306" s="50">
        <v>48</v>
      </c>
      <c r="I2306" s="53">
        <f>IF(E2306&gt;0,TIME(F2306,G2306,H2306),"")</f>
        <v>0.15263888888888888</v>
      </c>
      <c r="J2306" s="54">
        <f>IF(E2306&gt;0,TIME(F2306,G2306,H2306)/E2306,"")</f>
        <v>2.8637690223056078E-3</v>
      </c>
      <c r="K2306" s="50" t="s">
        <v>1809</v>
      </c>
      <c r="L2306" s="50" t="s">
        <v>1381</v>
      </c>
      <c r="M2306" s="55">
        <f>IF(D2306&gt;0,0.0416666666666667/J2306,"")</f>
        <v>14.549590536851694</v>
      </c>
      <c r="N2306" s="50">
        <v>0</v>
      </c>
      <c r="O2306" s="50" t="s">
        <v>255</v>
      </c>
      <c r="P2306" s="50" t="s">
        <v>1382</v>
      </c>
      <c r="Q2306" s="151">
        <f>IF("1-Swim"=D2306,J2306*2.4,IF("2-Bike"=D2306,J2306*112,IF("3-Run"=D2306,J2306*26.2,0)))</f>
        <v>0.32074213049822808</v>
      </c>
      <c r="R2306" s="151">
        <f>Q2306/2</f>
        <v>0.16037106524911404</v>
      </c>
      <c r="S2306" s="53">
        <f>J2306*26.2</f>
        <v>7.5030748384406917E-2</v>
      </c>
      <c r="T2306" s="53">
        <f>(J2306+0.0013889)*26.2</f>
        <v>0.11141992838440691</v>
      </c>
      <c r="U2306" s="53">
        <f>S2306/2</f>
        <v>3.7515374192203459E-2</v>
      </c>
      <c r="V2306" s="53">
        <f>T2306/2</f>
        <v>5.5709964192203455E-2</v>
      </c>
      <c r="W2306" s="50">
        <f>RANK(J2306,J:J,1)</f>
        <v>519</v>
      </c>
      <c r="X2306" s="50">
        <f>YEAR(B2306)</f>
        <v>2014</v>
      </c>
      <c r="Y2306" s="50">
        <f>MONTH(B2306)</f>
        <v>5</v>
      </c>
      <c r="Z2306" s="56">
        <f>X2306*100+Y2306</f>
        <v>201405</v>
      </c>
      <c r="AA2306" s="56">
        <f>WEEKNUM(B2306,1)</f>
        <v>21</v>
      </c>
      <c r="AB2306" s="58">
        <f>IF(ISBLANK(B2306)," ",MAX(B2306-B2305-1,0))</f>
        <v>0</v>
      </c>
      <c r="AC2306" s="56">
        <f>DAY(B2306)</f>
        <v>20</v>
      </c>
      <c r="AD2306" s="53">
        <f>U2306+V2306</f>
        <v>9.3225338384406914E-2</v>
      </c>
      <c r="AE2306" s="56">
        <f>IF("1-Swim"=D2306,E2306*46.7,IF("2-Bike"=D2306,E2306,IF("3-Run"=D2306,E2306*4.27,0)))</f>
        <v>53.3</v>
      </c>
    </row>
    <row r="2307" spans="1:31" x14ac:dyDescent="0.25">
      <c r="A2307" s="50">
        <v>2306</v>
      </c>
      <c r="B2307" s="51">
        <v>41781</v>
      </c>
      <c r="C2307" s="75">
        <f>B2307</f>
        <v>41781</v>
      </c>
      <c r="D2307" s="50" t="s">
        <v>1224</v>
      </c>
      <c r="E2307" s="50">
        <v>10</v>
      </c>
      <c r="F2307" s="50">
        <v>0</v>
      </c>
      <c r="G2307" s="50">
        <v>26</v>
      </c>
      <c r="H2307" s="50">
        <v>2</v>
      </c>
      <c r="I2307" s="53">
        <f>IF(E2307&gt;0,TIME(F2307,G2307,H2307),"")</f>
        <v>1.8078703703703704E-2</v>
      </c>
      <c r="J2307" s="54">
        <f>IF(E2307&gt;0,TIME(F2307,G2307,H2307)/E2307,"")</f>
        <v>1.8078703703703705E-3</v>
      </c>
      <c r="K2307" s="50" t="s">
        <v>921</v>
      </c>
      <c r="L2307" s="50" t="s">
        <v>1132</v>
      </c>
      <c r="M2307" s="55">
        <f>IF(D2307&gt;0,0.0416666666666667/J2307,"")</f>
        <v>23.047375160051232</v>
      </c>
      <c r="N2307" s="50">
        <v>0</v>
      </c>
      <c r="O2307" s="50" t="s">
        <v>253</v>
      </c>
      <c r="Q2307" s="151">
        <f>IF("1-Swim"=D2307,J2307*2.4,IF("2-Bike"=D2307,J2307*112,IF("3-Run"=D2307,J2307*26.2,0)))</f>
        <v>0.20248148148148148</v>
      </c>
      <c r="R2307" s="151">
        <f>Q2307/2</f>
        <v>0.10124074074074074</v>
      </c>
      <c r="S2307" s="53">
        <f>J2307*26.2</f>
        <v>4.7366203703703709E-2</v>
      </c>
      <c r="T2307" s="53">
        <f>(J2307+0.0013889)*26.2</f>
        <v>8.3755383703703709E-2</v>
      </c>
      <c r="U2307" s="53">
        <f>S2307/2</f>
        <v>2.3683101851851854E-2</v>
      </c>
      <c r="V2307" s="53">
        <f>T2307/2</f>
        <v>4.1877691851851855E-2</v>
      </c>
      <c r="W2307" s="50">
        <f>RANK(J2307,J:J,1)</f>
        <v>56</v>
      </c>
      <c r="X2307" s="50">
        <f>YEAR(B2307)</f>
        <v>2014</v>
      </c>
      <c r="Y2307" s="50">
        <f>MONTH(B2307)</f>
        <v>5</v>
      </c>
      <c r="Z2307" s="56">
        <f>X2307*100+Y2307</f>
        <v>201405</v>
      </c>
      <c r="AA2307" s="56">
        <f>WEEKNUM(B2307,1)</f>
        <v>21</v>
      </c>
      <c r="AB2307" s="58">
        <f>IF(ISBLANK(B2307)," ",MAX(B2307-B2306-1,0))</f>
        <v>1</v>
      </c>
      <c r="AC2307" s="56">
        <f>DAY(B2307)</f>
        <v>22</v>
      </c>
      <c r="AD2307" s="53">
        <f>U2307+V2307</f>
        <v>6.5560793703703713E-2</v>
      </c>
      <c r="AE2307" s="56">
        <f>IF("1-Swim"=D2307,E2307*46.7,IF("2-Bike"=D2307,E2307,IF("3-Run"=D2307,E2307*4.27,0)))</f>
        <v>10</v>
      </c>
    </row>
    <row r="2308" spans="1:31" x14ac:dyDescent="0.25">
      <c r="A2308" s="50">
        <v>2307</v>
      </c>
      <c r="B2308" s="51">
        <v>41781</v>
      </c>
      <c r="C2308" s="75">
        <f>B2308</f>
        <v>41781</v>
      </c>
      <c r="D2308" s="50" t="s">
        <v>1223</v>
      </c>
      <c r="E2308" s="50">
        <v>3.1</v>
      </c>
      <c r="F2308" s="50">
        <v>0</v>
      </c>
      <c r="G2308" s="50">
        <v>26</v>
      </c>
      <c r="H2308" s="50">
        <v>26</v>
      </c>
      <c r="I2308" s="53">
        <f>IF(E2308&gt;0,TIME(F2308,G2308,H2308),"")</f>
        <v>1.8356481481481481E-2</v>
      </c>
      <c r="J2308" s="54">
        <f>IF(E2308&gt;0,TIME(F2308,G2308,H2308)/E2308,"")</f>
        <v>5.9214456391875744E-3</v>
      </c>
      <c r="K2308" s="50" t="s">
        <v>1345</v>
      </c>
      <c r="L2308" s="50" t="s">
        <v>927</v>
      </c>
      <c r="M2308" s="55">
        <f>IF(D2308&gt;0,0.0416666666666667/J2308,"")</f>
        <v>7.0365699873896652</v>
      </c>
      <c r="N2308" s="50">
        <v>0</v>
      </c>
      <c r="O2308" s="50" t="s">
        <v>1341</v>
      </c>
      <c r="P2308" s="50" t="s">
        <v>1383</v>
      </c>
      <c r="Q2308" s="151">
        <f>IF("1-Swim"=D2308,J2308*2.4,IF("2-Bike"=D2308,J2308*112,IF("3-Run"=D2308,J2308*26.2,0)))</f>
        <v>0.15514187574671445</v>
      </c>
      <c r="R2308" s="151">
        <f>Q2308/2</f>
        <v>7.7570937873357226E-2</v>
      </c>
      <c r="S2308" s="53">
        <f>J2308*26.2</f>
        <v>0.15514187574671445</v>
      </c>
      <c r="T2308" s="53">
        <f>(J2308+0.0013889)*26.2</f>
        <v>0.19153105574671445</v>
      </c>
      <c r="U2308" s="53">
        <f>S2308/2</f>
        <v>7.7570937873357226E-2</v>
      </c>
      <c r="V2308" s="53">
        <f>T2308/2</f>
        <v>9.5765527873357223E-2</v>
      </c>
      <c r="W2308" s="50">
        <f>RANK(J2308,J:J,1)</f>
        <v>803</v>
      </c>
      <c r="X2308" s="50">
        <f>YEAR(B2308)</f>
        <v>2014</v>
      </c>
      <c r="Y2308" s="50">
        <f>MONTH(B2308)</f>
        <v>5</v>
      </c>
      <c r="Z2308" s="56">
        <f>X2308*100+Y2308</f>
        <v>201405</v>
      </c>
      <c r="AA2308" s="56">
        <f>WEEKNUM(B2308,1)</f>
        <v>21</v>
      </c>
      <c r="AB2308" s="58">
        <f>IF(ISBLANK(B2308)," ",MAX(B2308-B2307-1,0))</f>
        <v>0</v>
      </c>
      <c r="AC2308" s="56">
        <f>DAY(B2308)</f>
        <v>22</v>
      </c>
      <c r="AD2308" s="53">
        <f>U2308+V2308</f>
        <v>0.17333646574671446</v>
      </c>
      <c r="AE2308" s="56">
        <f>IF("1-Swim"=D2308,E2308*46.7,IF("2-Bike"=D2308,E2308,IF("3-Run"=D2308,E2308*4.27,0)))</f>
        <v>13.236999999999998</v>
      </c>
    </row>
    <row r="2309" spans="1:31" x14ac:dyDescent="0.25">
      <c r="A2309" s="50">
        <v>2308</v>
      </c>
      <c r="B2309" s="51">
        <v>41782</v>
      </c>
      <c r="C2309" s="75">
        <f>B2309</f>
        <v>41782</v>
      </c>
      <c r="D2309" s="50" t="s">
        <v>1223</v>
      </c>
      <c r="E2309" s="50">
        <v>11</v>
      </c>
      <c r="F2309" s="50">
        <v>2</v>
      </c>
      <c r="G2309" s="50">
        <v>6</v>
      </c>
      <c r="H2309" s="50">
        <v>18</v>
      </c>
      <c r="I2309" s="53">
        <f>IF(E2309&gt;0,TIME(F2309,G2309,H2309),"")</f>
        <v>8.7708333333333333E-2</v>
      </c>
      <c r="J2309" s="54">
        <f>IF(E2309&gt;0,TIME(F2309,G2309,H2309)/E2309,"")</f>
        <v>7.9734848484848478E-3</v>
      </c>
      <c r="K2309" s="50" t="s">
        <v>1311</v>
      </c>
      <c r="L2309" s="50" t="s">
        <v>1384</v>
      </c>
      <c r="M2309" s="55">
        <f>IF(D2309&gt;0,0.0416666666666667/J2309,"")</f>
        <v>5.2256532066508354</v>
      </c>
      <c r="N2309" s="50">
        <v>0</v>
      </c>
      <c r="O2309" s="50" t="s">
        <v>198</v>
      </c>
      <c r="Q2309" s="151">
        <f>IF("1-Swim"=D2309,J2309*2.4,IF("2-Bike"=D2309,J2309*112,IF("3-Run"=D2309,J2309*26.2,0)))</f>
        <v>0.208905303030303</v>
      </c>
      <c r="R2309" s="151">
        <f>Q2309/2</f>
        <v>0.1044526515151515</v>
      </c>
      <c r="S2309" s="53">
        <f>J2309*26.2</f>
        <v>0.208905303030303</v>
      </c>
      <c r="T2309" s="53">
        <f>(J2309+0.0013889)*26.2</f>
        <v>0.24529448303030302</v>
      </c>
      <c r="U2309" s="53">
        <f>S2309/2</f>
        <v>0.1044526515151515</v>
      </c>
      <c r="V2309" s="53">
        <f>T2309/2</f>
        <v>0.12264724151515151</v>
      </c>
      <c r="W2309" s="50">
        <f>RANK(J2309,J:J,1)</f>
        <v>2423</v>
      </c>
      <c r="X2309" s="50">
        <f>YEAR(B2309)</f>
        <v>2014</v>
      </c>
      <c r="Y2309" s="50">
        <f>MONTH(B2309)</f>
        <v>5</v>
      </c>
      <c r="Z2309" s="56">
        <f>X2309*100+Y2309</f>
        <v>201405</v>
      </c>
      <c r="AA2309" s="56">
        <f>WEEKNUM(B2309,1)</f>
        <v>21</v>
      </c>
      <c r="AB2309" s="58">
        <f>IF(ISBLANK(B2309)," ",MAX(B2309-B2308-1,0))</f>
        <v>0</v>
      </c>
      <c r="AC2309" s="56">
        <f>DAY(B2309)</f>
        <v>23</v>
      </c>
      <c r="AD2309" s="53">
        <f>U2309+V2309</f>
        <v>0.22709989303030301</v>
      </c>
      <c r="AE2309" s="56">
        <f>IF("1-Swim"=D2309,E2309*46.7,IF("2-Bike"=D2309,E2309,IF("3-Run"=D2309,E2309*4.27,0)))</f>
        <v>46.97</v>
      </c>
    </row>
    <row r="2310" spans="1:31" x14ac:dyDescent="0.25">
      <c r="A2310" s="50">
        <v>2309</v>
      </c>
      <c r="B2310" s="51">
        <v>41784</v>
      </c>
      <c r="C2310" s="75">
        <f>B2310</f>
        <v>41784</v>
      </c>
      <c r="D2310" s="50" t="s">
        <v>1224</v>
      </c>
      <c r="E2310" s="50">
        <v>80.5</v>
      </c>
      <c r="F2310" s="50">
        <v>5</v>
      </c>
      <c r="G2310" s="50">
        <v>19</v>
      </c>
      <c r="H2310" s="50">
        <v>10</v>
      </c>
      <c r="I2310" s="53">
        <f>IF(E2310&gt;0,TIME(F2310,G2310,H2310),"")</f>
        <v>0.22164351851851852</v>
      </c>
      <c r="J2310" s="54">
        <f>IF(E2310&gt;0,TIME(F2310,G2310,H2310)/E2310,"")</f>
        <v>2.7533356337704163E-3</v>
      </c>
      <c r="K2310" s="50" t="s">
        <v>1809</v>
      </c>
      <c r="L2310" s="50" t="s">
        <v>1385</v>
      </c>
      <c r="M2310" s="55">
        <f>IF(D2310&gt;0,0.0416666666666667/J2310,"")</f>
        <v>15.133159268929516</v>
      </c>
      <c r="N2310" s="50">
        <v>0</v>
      </c>
      <c r="O2310" s="50" t="s">
        <v>255</v>
      </c>
      <c r="P2310" s="50" t="s">
        <v>1386</v>
      </c>
      <c r="Q2310" s="151">
        <f>IF("1-Swim"=D2310,J2310*2.4,IF("2-Bike"=D2310,J2310*112,IF("3-Run"=D2310,J2310*26.2,0)))</f>
        <v>0.30837359098228662</v>
      </c>
      <c r="R2310" s="151">
        <f>Q2310/2</f>
        <v>0.15418679549114331</v>
      </c>
      <c r="S2310" s="53">
        <f>J2310*26.2</f>
        <v>7.2137393604784911E-2</v>
      </c>
      <c r="T2310" s="53">
        <f>(J2310+0.0013889)*26.2</f>
        <v>0.1085265736047849</v>
      </c>
      <c r="U2310" s="53">
        <f>S2310/2</f>
        <v>3.6068696802392455E-2</v>
      </c>
      <c r="V2310" s="53">
        <f>T2310/2</f>
        <v>5.4263286802392452E-2</v>
      </c>
      <c r="W2310" s="50">
        <f>RANK(J2310,J:J,1)</f>
        <v>437</v>
      </c>
      <c r="X2310" s="50">
        <f>YEAR(B2310)</f>
        <v>2014</v>
      </c>
      <c r="Y2310" s="50">
        <f>MONTH(B2310)</f>
        <v>5</v>
      </c>
      <c r="Z2310" s="56">
        <f>X2310*100+Y2310</f>
        <v>201405</v>
      </c>
      <c r="AA2310" s="56">
        <f>WEEKNUM(B2310,1)</f>
        <v>22</v>
      </c>
      <c r="AB2310" s="58">
        <f>IF(ISBLANK(B2310)," ",MAX(B2310-B2309-1,0))</f>
        <v>1</v>
      </c>
      <c r="AC2310" s="56">
        <f>DAY(B2310)</f>
        <v>25</v>
      </c>
      <c r="AD2310" s="53">
        <f>U2310+V2310</f>
        <v>9.0331983604784907E-2</v>
      </c>
      <c r="AE2310" s="56">
        <f>IF("1-Swim"=D2310,E2310*46.7,IF("2-Bike"=D2310,E2310,IF("3-Run"=D2310,E2310*4.27,0)))</f>
        <v>80.5</v>
      </c>
    </row>
    <row r="2311" spans="1:31" x14ac:dyDescent="0.25">
      <c r="A2311" s="50">
        <v>2310</v>
      </c>
      <c r="B2311" s="51">
        <v>41785</v>
      </c>
      <c r="C2311" s="75">
        <f>B2311</f>
        <v>41785</v>
      </c>
      <c r="D2311" s="50" t="s">
        <v>1225</v>
      </c>
      <c r="E2311" s="50">
        <v>0.85</v>
      </c>
      <c r="F2311" s="50">
        <v>0</v>
      </c>
      <c r="G2311" s="50">
        <v>34</v>
      </c>
      <c r="H2311" s="50">
        <v>0</v>
      </c>
      <c r="I2311" s="53">
        <f>IF(E2311&gt;0,TIME(F2311,G2311,H2311),"")</f>
        <v>2.361111111111111E-2</v>
      </c>
      <c r="J2311" s="54">
        <f>IF(E2311&gt;0,TIME(F2311,G2311,H2311)/E2311,"")</f>
        <v>2.7777777777777776E-2</v>
      </c>
      <c r="K2311" s="50" t="s">
        <v>949</v>
      </c>
      <c r="L2311" s="50" t="s">
        <v>315</v>
      </c>
      <c r="M2311" s="55">
        <f>IF(D2311&gt;0,0.0416666666666667/J2311,"")</f>
        <v>1.5000000000000013</v>
      </c>
      <c r="N2311" s="50">
        <v>0</v>
      </c>
      <c r="O2311" s="50" t="s">
        <v>255</v>
      </c>
      <c r="Q2311" s="151">
        <f>IF("1-Swim"=D2311,J2311*2.4,IF("2-Bike"=D2311,J2311*112,IF("3-Run"=D2311,J2311*26.2,0)))</f>
        <v>6.6666666666666666E-2</v>
      </c>
      <c r="R2311" s="151">
        <f>Q2311/2</f>
        <v>3.3333333333333333E-2</v>
      </c>
      <c r="S2311" s="53">
        <f>J2311*26.2</f>
        <v>0.72777777777777775</v>
      </c>
      <c r="T2311" s="53">
        <f>(J2311+0.0013889)*26.2</f>
        <v>0.76416695777777766</v>
      </c>
      <c r="U2311" s="53">
        <f>S2311/2</f>
        <v>0.36388888888888887</v>
      </c>
      <c r="V2311" s="53">
        <f>T2311/2</f>
        <v>0.38208347888888883</v>
      </c>
      <c r="W2311" s="50">
        <f>RANK(J2311,J:J,1)</f>
        <v>3293</v>
      </c>
      <c r="X2311" s="50">
        <f>YEAR(B2311)</f>
        <v>2014</v>
      </c>
      <c r="Y2311" s="50">
        <f>MONTH(B2311)</f>
        <v>5</v>
      </c>
      <c r="Z2311" s="56">
        <f>X2311*100+Y2311</f>
        <v>201405</v>
      </c>
      <c r="AA2311" s="56">
        <f>WEEKNUM(B2311,1)</f>
        <v>22</v>
      </c>
      <c r="AB2311" s="58">
        <f>IF(ISBLANK(B2311)," ",MAX(B2311-B2310-1,0))</f>
        <v>0</v>
      </c>
      <c r="AC2311" s="56">
        <f>DAY(B2311)</f>
        <v>26</v>
      </c>
      <c r="AD2311" s="53">
        <f>U2311+V2311</f>
        <v>0.74597236777777765</v>
      </c>
      <c r="AE2311" s="56">
        <f>IF("1-Swim"=D2311,E2311*46.7,IF("2-Bike"=D2311,E2311,IF("3-Run"=D2311,E2311*4.27,0)))</f>
        <v>39.695</v>
      </c>
    </row>
    <row r="2312" spans="1:31" x14ac:dyDescent="0.25">
      <c r="A2312" s="50">
        <v>2311</v>
      </c>
      <c r="B2312" s="51">
        <v>41786</v>
      </c>
      <c r="C2312" s="75">
        <f>B2312</f>
        <v>41786</v>
      </c>
      <c r="D2312" s="50" t="s">
        <v>1223</v>
      </c>
      <c r="E2312" s="50">
        <v>3.1</v>
      </c>
      <c r="F2312" s="50">
        <v>0</v>
      </c>
      <c r="G2312" s="50">
        <v>32</v>
      </c>
      <c r="H2312" s="50">
        <v>44</v>
      </c>
      <c r="I2312" s="53">
        <f>IF(E2312&gt;0,TIME(F2312,G2312,H2312),"")</f>
        <v>2.2731481481481481E-2</v>
      </c>
      <c r="J2312" s="54">
        <f>IF(E2312&gt;0,TIME(F2312,G2312,H2312)/E2312,"")</f>
        <v>7.3327359617682197E-3</v>
      </c>
      <c r="K2312" s="50" t="s">
        <v>1345</v>
      </c>
      <c r="L2312" s="50" t="s">
        <v>1357</v>
      </c>
      <c r="M2312" s="55">
        <f>IF(D2312&gt;0,0.0416666666666667/J2312,"")</f>
        <v>5.6822810590631407</v>
      </c>
      <c r="N2312" s="50">
        <v>0</v>
      </c>
      <c r="O2312" s="50" t="s">
        <v>184</v>
      </c>
      <c r="P2312" s="50" t="s">
        <v>1387</v>
      </c>
      <c r="Q2312" s="151">
        <f>IF("1-Swim"=D2312,J2312*2.4,IF("2-Bike"=D2312,J2312*112,IF("3-Run"=D2312,J2312*26.2,0)))</f>
        <v>0.19211768219832734</v>
      </c>
      <c r="R2312" s="151">
        <f>Q2312/2</f>
        <v>9.6058841099163669E-2</v>
      </c>
      <c r="S2312" s="53">
        <f>J2312*26.2</f>
        <v>0.19211768219832734</v>
      </c>
      <c r="T2312" s="53">
        <f>(J2312+0.0013889)*26.2</f>
        <v>0.22850686219832733</v>
      </c>
      <c r="U2312" s="53">
        <f>S2312/2</f>
        <v>9.6058841099163669E-2</v>
      </c>
      <c r="V2312" s="53">
        <f>T2312/2</f>
        <v>0.11425343109916367</v>
      </c>
      <c r="W2312" s="50">
        <f>RANK(J2312,J:J,1)</f>
        <v>1924</v>
      </c>
      <c r="X2312" s="50">
        <f>YEAR(B2312)</f>
        <v>2014</v>
      </c>
      <c r="Y2312" s="50">
        <f>MONTH(B2312)</f>
        <v>5</v>
      </c>
      <c r="Z2312" s="56">
        <f>X2312*100+Y2312</f>
        <v>201405</v>
      </c>
      <c r="AA2312" s="56">
        <f>WEEKNUM(B2312,1)</f>
        <v>22</v>
      </c>
      <c r="AB2312" s="58">
        <f>IF(ISBLANK(B2312)," ",MAX(B2312-B2311-1,0))</f>
        <v>0</v>
      </c>
      <c r="AC2312" s="56">
        <f>DAY(B2312)</f>
        <v>27</v>
      </c>
      <c r="AD2312" s="53">
        <f>U2312+V2312</f>
        <v>0.21031227219832732</v>
      </c>
      <c r="AE2312" s="56">
        <f>IF("1-Swim"=D2312,E2312*46.7,IF("2-Bike"=D2312,E2312,IF("3-Run"=D2312,E2312*4.27,0)))</f>
        <v>13.236999999999998</v>
      </c>
    </row>
    <row r="2313" spans="1:31" x14ac:dyDescent="0.25">
      <c r="A2313" s="50">
        <v>2312</v>
      </c>
      <c r="B2313" s="51">
        <v>41787</v>
      </c>
      <c r="C2313" s="75">
        <f>B2313</f>
        <v>41787</v>
      </c>
      <c r="D2313" s="50" t="s">
        <v>1225</v>
      </c>
      <c r="E2313" s="50">
        <v>0.6</v>
      </c>
      <c r="F2313" s="50">
        <v>0</v>
      </c>
      <c r="G2313" s="50">
        <v>22</v>
      </c>
      <c r="H2313" s="50">
        <v>0</v>
      </c>
      <c r="I2313" s="53">
        <f>IF(E2313&gt;0,TIME(F2313,G2313,H2313),"")</f>
        <v>1.5277777777777777E-2</v>
      </c>
      <c r="J2313" s="54">
        <f>IF(E2313&gt;0,TIME(F2313,G2313,H2313)/E2313,"")</f>
        <v>2.5462962962962962E-2</v>
      </c>
      <c r="K2313" s="50" t="s">
        <v>949</v>
      </c>
      <c r="L2313" s="50" t="s">
        <v>1388</v>
      </c>
      <c r="M2313" s="55">
        <f>IF(D2313&gt;0,0.0416666666666667/J2313,"")</f>
        <v>1.6363636363636378</v>
      </c>
      <c r="N2313" s="50">
        <v>0</v>
      </c>
      <c r="O2313" s="50" t="s">
        <v>377</v>
      </c>
      <c r="Q2313" s="151">
        <f>IF("1-Swim"=D2313,J2313*2.4,IF("2-Bike"=D2313,J2313*112,IF("3-Run"=D2313,J2313*26.2,0)))</f>
        <v>6.1111111111111102E-2</v>
      </c>
      <c r="R2313" s="151">
        <f>Q2313/2</f>
        <v>3.0555555555555551E-2</v>
      </c>
      <c r="S2313" s="53">
        <f>J2313*26.2</f>
        <v>0.66712962962962963</v>
      </c>
      <c r="T2313" s="53">
        <f>(J2313+0.0013889)*26.2</f>
        <v>0.70351880962962954</v>
      </c>
      <c r="U2313" s="53">
        <f>S2313/2</f>
        <v>0.33356481481481481</v>
      </c>
      <c r="V2313" s="53">
        <f>T2313/2</f>
        <v>0.35175940481481477</v>
      </c>
      <c r="W2313" s="50">
        <f>RANK(J2313,J:J,1)</f>
        <v>3211</v>
      </c>
      <c r="X2313" s="50">
        <f>YEAR(B2313)</f>
        <v>2014</v>
      </c>
      <c r="Y2313" s="50">
        <f>MONTH(B2313)</f>
        <v>5</v>
      </c>
      <c r="Z2313" s="56">
        <f>X2313*100+Y2313</f>
        <v>201405</v>
      </c>
      <c r="AA2313" s="56">
        <f>WEEKNUM(B2313,1)</f>
        <v>22</v>
      </c>
      <c r="AB2313" s="58">
        <f>IF(ISBLANK(B2313)," ",MAX(B2313-B2312-1,0))</f>
        <v>0</v>
      </c>
      <c r="AC2313" s="56">
        <f>DAY(B2313)</f>
        <v>28</v>
      </c>
      <c r="AD2313" s="53">
        <f>U2313+V2313</f>
        <v>0.68532421962962964</v>
      </c>
      <c r="AE2313" s="56">
        <f>IF("1-Swim"=D2313,E2313*46.7,IF("2-Bike"=D2313,E2313,IF("3-Run"=D2313,E2313*4.27,0)))</f>
        <v>28.02</v>
      </c>
    </row>
    <row r="2314" spans="1:31" x14ac:dyDescent="0.25">
      <c r="A2314" s="50">
        <v>2313</v>
      </c>
      <c r="B2314" s="51">
        <v>41787</v>
      </c>
      <c r="C2314" s="75">
        <f>B2314</f>
        <v>41787</v>
      </c>
      <c r="D2314" s="50" t="s">
        <v>1224</v>
      </c>
      <c r="E2314" s="50">
        <v>10</v>
      </c>
      <c r="F2314" s="50">
        <v>0</v>
      </c>
      <c r="G2314" s="50">
        <v>28</v>
      </c>
      <c r="H2314" s="50">
        <v>30</v>
      </c>
      <c r="I2314" s="53">
        <f>IF(E2314&gt;0,TIME(F2314,G2314,H2314),"")</f>
        <v>1.9791666666666666E-2</v>
      </c>
      <c r="J2314" s="54">
        <f>IF(E2314&gt;0,TIME(F2314,G2314,H2314)/E2314,"")</f>
        <v>1.9791666666666664E-3</v>
      </c>
      <c r="K2314" s="50" t="s">
        <v>921</v>
      </c>
      <c r="L2314" s="50" t="s">
        <v>1132</v>
      </c>
      <c r="M2314" s="55">
        <f>IF(D2314&gt;0,0.0416666666666667/J2314,"")</f>
        <v>21.052631578947388</v>
      </c>
      <c r="N2314" s="50">
        <v>0</v>
      </c>
      <c r="O2314" s="50" t="s">
        <v>253</v>
      </c>
      <c r="Q2314" s="151">
        <f>IF("1-Swim"=D2314,J2314*2.4,IF("2-Bike"=D2314,J2314*112,IF("3-Run"=D2314,J2314*26.2,0)))</f>
        <v>0.22166666666666662</v>
      </c>
      <c r="R2314" s="151">
        <f>Q2314/2</f>
        <v>0.11083333333333331</v>
      </c>
      <c r="S2314" s="53">
        <f>J2314*26.2</f>
        <v>5.185416666666666E-2</v>
      </c>
      <c r="T2314" s="53">
        <f>(J2314+0.0013889)*26.2</f>
        <v>8.8243346666666667E-2</v>
      </c>
      <c r="U2314" s="53">
        <f>S2314/2</f>
        <v>2.592708333333333E-2</v>
      </c>
      <c r="V2314" s="53">
        <f>T2314/2</f>
        <v>4.4121673333333333E-2</v>
      </c>
      <c r="W2314" s="50">
        <f>RANK(J2314,J:J,1)</f>
        <v>141</v>
      </c>
      <c r="X2314" s="50">
        <f>YEAR(B2314)</f>
        <v>2014</v>
      </c>
      <c r="Y2314" s="50">
        <f>MONTH(B2314)</f>
        <v>5</v>
      </c>
      <c r="Z2314" s="56">
        <f>X2314*100+Y2314</f>
        <v>201405</v>
      </c>
      <c r="AA2314" s="56">
        <f>WEEKNUM(B2314,1)</f>
        <v>22</v>
      </c>
      <c r="AB2314" s="58">
        <f>IF(ISBLANK(B2314)," ",MAX(B2314-B2313-1,0))</f>
        <v>0</v>
      </c>
      <c r="AC2314" s="56">
        <f>DAY(B2314)</f>
        <v>28</v>
      </c>
      <c r="AD2314" s="53">
        <f>U2314+V2314</f>
        <v>7.0048756666666656E-2</v>
      </c>
      <c r="AE2314" s="56">
        <f>IF("1-Swim"=D2314,E2314*46.7,IF("2-Bike"=D2314,E2314,IF("3-Run"=D2314,E2314*4.27,0)))</f>
        <v>10</v>
      </c>
    </row>
    <row r="2315" spans="1:31" x14ac:dyDescent="0.25">
      <c r="A2315" s="50">
        <v>2314</v>
      </c>
      <c r="B2315" s="51">
        <v>41788</v>
      </c>
      <c r="C2315" s="75">
        <f>B2315</f>
        <v>41788</v>
      </c>
      <c r="D2315" s="50" t="s">
        <v>1223</v>
      </c>
      <c r="E2315" s="50">
        <v>4.1100000000000003</v>
      </c>
      <c r="F2315" s="50">
        <v>0</v>
      </c>
      <c r="G2315" s="50">
        <v>42</v>
      </c>
      <c r="H2315" s="50">
        <v>29</v>
      </c>
      <c r="I2315" s="53">
        <f>IF(E2315&gt;0,TIME(F2315,G2315,H2315),"")</f>
        <v>2.9502314814814815E-2</v>
      </c>
      <c r="J2315" s="54">
        <f>IF(E2315&gt;0,TIME(F2315,G2315,H2315)/E2315,"")</f>
        <v>7.1781787870595654E-3</v>
      </c>
      <c r="K2315" s="50" t="s">
        <v>1345</v>
      </c>
      <c r="L2315" s="50" t="s">
        <v>1389</v>
      </c>
      <c r="M2315" s="55">
        <f>IF(D2315&gt;0,0.0416666666666667/J2315,"")</f>
        <v>5.8046292663789769</v>
      </c>
      <c r="N2315" s="50">
        <v>0</v>
      </c>
      <c r="O2315" s="50" t="s">
        <v>526</v>
      </c>
      <c r="P2315" s="50" t="s">
        <v>1390</v>
      </c>
      <c r="Q2315" s="151">
        <f>IF("1-Swim"=D2315,J2315*2.4,IF("2-Bike"=D2315,J2315*112,IF("3-Run"=D2315,J2315*26.2,0)))</f>
        <v>0.18806828422096061</v>
      </c>
      <c r="R2315" s="151">
        <f>Q2315/2</f>
        <v>9.4034142110480307E-2</v>
      </c>
      <c r="S2315" s="53">
        <f>J2315*26.2</f>
        <v>0.18806828422096061</v>
      </c>
      <c r="T2315" s="53">
        <f>(J2315+0.0013889)*26.2</f>
        <v>0.22445746422096061</v>
      </c>
      <c r="U2315" s="53">
        <f>S2315/2</f>
        <v>9.4034142110480307E-2</v>
      </c>
      <c r="V2315" s="53">
        <f>T2315/2</f>
        <v>0.1122287321104803</v>
      </c>
      <c r="W2315" s="50">
        <f>RANK(J2315,J:J,1)</f>
        <v>1756</v>
      </c>
      <c r="X2315" s="50">
        <f>YEAR(B2315)</f>
        <v>2014</v>
      </c>
      <c r="Y2315" s="50">
        <f>MONTH(B2315)</f>
        <v>5</v>
      </c>
      <c r="Z2315" s="56">
        <f>X2315*100+Y2315</f>
        <v>201405</v>
      </c>
      <c r="AA2315" s="56">
        <f>WEEKNUM(B2315,1)</f>
        <v>22</v>
      </c>
      <c r="AB2315" s="58">
        <f>IF(ISBLANK(B2315)," ",MAX(B2315-B2314-1,0))</f>
        <v>0</v>
      </c>
      <c r="AC2315" s="56">
        <f>DAY(B2315)</f>
        <v>29</v>
      </c>
      <c r="AD2315" s="53">
        <f>U2315+V2315</f>
        <v>0.20626287422096062</v>
      </c>
      <c r="AE2315" s="56">
        <f>IF("1-Swim"=D2315,E2315*46.7,IF("2-Bike"=D2315,E2315,IF("3-Run"=D2315,E2315*4.27,0)))</f>
        <v>17.549699999999998</v>
      </c>
    </row>
    <row r="2316" spans="1:31" x14ac:dyDescent="0.25">
      <c r="A2316" s="50">
        <v>2315</v>
      </c>
      <c r="B2316" s="51">
        <v>41789</v>
      </c>
      <c r="C2316" s="75">
        <f>B2316</f>
        <v>41789</v>
      </c>
      <c r="D2316" s="50" t="s">
        <v>1224</v>
      </c>
      <c r="E2316" s="50">
        <v>12.5</v>
      </c>
      <c r="F2316" s="50">
        <v>1</v>
      </c>
      <c r="G2316" s="50">
        <v>0</v>
      </c>
      <c r="H2316" s="50">
        <v>45</v>
      </c>
      <c r="I2316" s="53">
        <f>IF(E2316&gt;0,TIME(F2316,G2316,H2316),"")</f>
        <v>4.2187499999999996E-2</v>
      </c>
      <c r="J2316" s="54">
        <f>IF(E2316&gt;0,TIME(F2316,G2316,H2316)/E2316,"")</f>
        <v>3.3749999999999995E-3</v>
      </c>
      <c r="K2316" s="50" t="s">
        <v>1809</v>
      </c>
      <c r="L2316" s="50" t="s">
        <v>1391</v>
      </c>
      <c r="M2316" s="55">
        <f>IF(D2316&gt;0,0.0416666666666667/J2316,"")</f>
        <v>12.345679012345691</v>
      </c>
      <c r="N2316" s="50">
        <v>0</v>
      </c>
      <c r="O2316" s="50" t="s">
        <v>255</v>
      </c>
      <c r="Q2316" s="151">
        <f>IF("1-Swim"=D2316,J2316*2.4,IF("2-Bike"=D2316,J2316*112,IF("3-Run"=D2316,J2316*26.2,0)))</f>
        <v>0.37799999999999995</v>
      </c>
      <c r="R2316" s="151">
        <f>Q2316/2</f>
        <v>0.18899999999999997</v>
      </c>
      <c r="S2316" s="53">
        <f>J2316*26.2</f>
        <v>8.842499999999999E-2</v>
      </c>
      <c r="T2316" s="53">
        <f>(J2316+0.0013889)*26.2</f>
        <v>0.12481417999999998</v>
      </c>
      <c r="U2316" s="53">
        <f>S2316/2</f>
        <v>4.4212499999999995E-2</v>
      </c>
      <c r="V2316" s="53">
        <f>T2316/2</f>
        <v>6.2407089999999991E-2</v>
      </c>
      <c r="W2316" s="50">
        <f>RANK(J2316,J:J,1)</f>
        <v>688</v>
      </c>
      <c r="X2316" s="50">
        <f>YEAR(B2316)</f>
        <v>2014</v>
      </c>
      <c r="Y2316" s="50">
        <f>MONTH(B2316)</f>
        <v>5</v>
      </c>
      <c r="Z2316" s="56">
        <f>X2316*100+Y2316</f>
        <v>201405</v>
      </c>
      <c r="AA2316" s="56">
        <f>WEEKNUM(B2316,1)</f>
        <v>22</v>
      </c>
      <c r="AB2316" s="58">
        <f>IF(ISBLANK(B2316)," ",MAX(B2316-B2315-1,0))</f>
        <v>0</v>
      </c>
      <c r="AC2316" s="56">
        <f>DAY(B2316)</f>
        <v>30</v>
      </c>
      <c r="AD2316" s="53">
        <f>U2316+V2316</f>
        <v>0.10661958999999999</v>
      </c>
      <c r="AE2316" s="56">
        <f>IF("1-Swim"=D2316,E2316*46.7,IF("2-Bike"=D2316,E2316,IF("3-Run"=D2316,E2316*4.27,0)))</f>
        <v>12.5</v>
      </c>
    </row>
    <row r="2317" spans="1:31" x14ac:dyDescent="0.25">
      <c r="A2317" s="50">
        <v>2316</v>
      </c>
      <c r="B2317" s="51">
        <v>41791</v>
      </c>
      <c r="C2317" s="75">
        <f>B2317</f>
        <v>41791</v>
      </c>
      <c r="D2317" s="50" t="s">
        <v>1225</v>
      </c>
      <c r="E2317" s="50">
        <v>1.2</v>
      </c>
      <c r="F2317" s="50">
        <v>0</v>
      </c>
      <c r="G2317" s="50">
        <v>43</v>
      </c>
      <c r="H2317" s="50">
        <v>11</v>
      </c>
      <c r="I2317" s="53">
        <f>IF(E2317&gt;0,TIME(F2317,G2317,H2317),"")</f>
        <v>2.9988425925925922E-2</v>
      </c>
      <c r="J2317" s="54">
        <f>IF(E2317&gt;0,TIME(F2317,G2317,H2317)/E2317,"")</f>
        <v>2.4990354938271602E-2</v>
      </c>
      <c r="K2317" s="50" t="s">
        <v>949</v>
      </c>
      <c r="L2317" s="50" t="s">
        <v>971</v>
      </c>
      <c r="M2317" s="55">
        <f>IF(D2317&gt;0,0.0416666666666667/J2317,"")</f>
        <v>1.6673099189502139</v>
      </c>
      <c r="N2317" s="50">
        <v>0</v>
      </c>
      <c r="O2317" s="50" t="s">
        <v>255</v>
      </c>
      <c r="Q2317" s="151">
        <f>IF("1-Swim"=D2317,J2317*2.4,IF("2-Bike"=D2317,J2317*112,IF("3-Run"=D2317,J2317*26.2,0)))</f>
        <v>5.9976851851851844E-2</v>
      </c>
      <c r="R2317" s="151">
        <f>Q2317/2</f>
        <v>2.9988425925925922E-2</v>
      </c>
      <c r="S2317" s="53">
        <f>J2317*26.2</f>
        <v>0.65474729938271592</v>
      </c>
      <c r="T2317" s="53">
        <f>(J2317+0.0013889)*26.2</f>
        <v>0.69113647938271594</v>
      </c>
      <c r="U2317" s="53">
        <f>S2317/2</f>
        <v>0.32737364969135796</v>
      </c>
      <c r="V2317" s="53">
        <f>T2317/2</f>
        <v>0.34556823969135797</v>
      </c>
      <c r="W2317" s="50">
        <f>RANK(J2317,J:J,1)</f>
        <v>3183</v>
      </c>
      <c r="X2317" s="50">
        <f>YEAR(B2317)</f>
        <v>2014</v>
      </c>
      <c r="Y2317" s="50">
        <f>MONTH(B2317)</f>
        <v>6</v>
      </c>
      <c r="Z2317" s="56">
        <f>X2317*100+Y2317</f>
        <v>201406</v>
      </c>
      <c r="AA2317" s="56">
        <f>WEEKNUM(B2317,1)</f>
        <v>23</v>
      </c>
      <c r="AB2317" s="58">
        <f>IF(ISBLANK(B2317)," ",MAX(B2317-B2316-1,0))</f>
        <v>1</v>
      </c>
      <c r="AC2317" s="56">
        <f>DAY(B2317)</f>
        <v>1</v>
      </c>
      <c r="AD2317" s="53">
        <f>U2317+V2317</f>
        <v>0.67294188938271593</v>
      </c>
      <c r="AE2317" s="56">
        <f>IF("1-Swim"=D2317,E2317*46.7,IF("2-Bike"=D2317,E2317,IF("3-Run"=D2317,E2317*4.27,0)))</f>
        <v>56.04</v>
      </c>
    </row>
    <row r="2318" spans="1:31" x14ac:dyDescent="0.25">
      <c r="A2318" s="50">
        <v>2317</v>
      </c>
      <c r="B2318" s="51">
        <v>41791</v>
      </c>
      <c r="C2318" s="75">
        <f>B2318</f>
        <v>41791</v>
      </c>
      <c r="D2318" s="50" t="s">
        <v>1224</v>
      </c>
      <c r="E2318" s="50">
        <v>56</v>
      </c>
      <c r="F2318" s="50">
        <v>3</v>
      </c>
      <c r="G2318" s="50">
        <v>8</v>
      </c>
      <c r="H2318" s="50">
        <v>42</v>
      </c>
      <c r="I2318" s="53">
        <f>IF(E2318&gt;0,TIME(F2318,G2318,H2318),"")</f>
        <v>0.13104166666666667</v>
      </c>
      <c r="J2318" s="54">
        <f>IF(E2318&gt;0,TIME(F2318,G2318,H2318)/E2318,"")</f>
        <v>2.3400297619047619E-3</v>
      </c>
      <c r="K2318" s="50" t="s">
        <v>1809</v>
      </c>
      <c r="L2318" s="50" t="s">
        <v>971</v>
      </c>
      <c r="M2318" s="55">
        <f>IF(D2318&gt;0,0.0416666666666667/J2318,"")</f>
        <v>17.806041335453113</v>
      </c>
      <c r="N2318" s="50">
        <v>0</v>
      </c>
      <c r="O2318" s="50" t="s">
        <v>255</v>
      </c>
      <c r="Q2318" s="151">
        <f>IF("1-Swim"=D2318,J2318*2.4,IF("2-Bike"=D2318,J2318*112,IF("3-Run"=D2318,J2318*26.2,0)))</f>
        <v>0.26208333333333333</v>
      </c>
      <c r="R2318" s="151">
        <f>Q2318/2</f>
        <v>0.13104166666666667</v>
      </c>
      <c r="S2318" s="53">
        <f>J2318*26.2</f>
        <v>6.1308779761904762E-2</v>
      </c>
      <c r="T2318" s="53">
        <f>(J2318+0.0013889)*26.2</f>
        <v>9.7697959761904762E-2</v>
      </c>
      <c r="U2318" s="53">
        <f>S2318/2</f>
        <v>3.0654389880952381E-2</v>
      </c>
      <c r="V2318" s="53">
        <f>T2318/2</f>
        <v>4.8848979880952381E-2</v>
      </c>
      <c r="W2318" s="50">
        <f>RANK(J2318,J:J,1)</f>
        <v>246</v>
      </c>
      <c r="X2318" s="50">
        <f>YEAR(B2318)</f>
        <v>2014</v>
      </c>
      <c r="Y2318" s="50">
        <f>MONTH(B2318)</f>
        <v>6</v>
      </c>
      <c r="Z2318" s="56">
        <f>X2318*100+Y2318</f>
        <v>201406</v>
      </c>
      <c r="AA2318" s="56">
        <f>WEEKNUM(B2318,1)</f>
        <v>23</v>
      </c>
      <c r="AB2318" s="58">
        <f>IF(ISBLANK(B2318)," ",MAX(B2318-B2317-1,0))</f>
        <v>0</v>
      </c>
      <c r="AC2318" s="56">
        <f>DAY(B2318)</f>
        <v>1</v>
      </c>
      <c r="AD2318" s="53">
        <f>U2318+V2318</f>
        <v>7.9503369761904766E-2</v>
      </c>
      <c r="AE2318" s="56">
        <f>IF("1-Swim"=D2318,E2318*46.7,IF("2-Bike"=D2318,E2318,IF("3-Run"=D2318,E2318*4.27,0)))</f>
        <v>56</v>
      </c>
    </row>
    <row r="2319" spans="1:31" x14ac:dyDescent="0.25">
      <c r="A2319" s="50">
        <v>2318</v>
      </c>
      <c r="B2319" s="51">
        <v>41791</v>
      </c>
      <c r="C2319" s="75">
        <f>B2319</f>
        <v>41791</v>
      </c>
      <c r="D2319" s="50" t="s">
        <v>1223</v>
      </c>
      <c r="E2319" s="50">
        <v>13.1</v>
      </c>
      <c r="F2319" s="50">
        <v>2</v>
      </c>
      <c r="G2319" s="50">
        <v>25</v>
      </c>
      <c r="H2319" s="50">
        <v>13</v>
      </c>
      <c r="I2319" s="53">
        <f>IF(E2319&gt;0,TIME(F2319,G2319,H2319),"")</f>
        <v>0.10084490740740741</v>
      </c>
      <c r="J2319" s="54">
        <f>IF(E2319&gt;0,TIME(F2319,G2319,H2319)/E2319,"")</f>
        <v>7.6980845349165963E-3</v>
      </c>
      <c r="K2319" s="50" t="s">
        <v>1311</v>
      </c>
      <c r="L2319" s="50" t="s">
        <v>971</v>
      </c>
      <c r="M2319" s="55">
        <f>IF(D2319&gt;0,0.0416666666666667/J2319,"")</f>
        <v>5.412601859290719</v>
      </c>
      <c r="N2319" s="50">
        <v>0</v>
      </c>
      <c r="O2319" s="50" t="s">
        <v>184</v>
      </c>
      <c r="Q2319" s="151">
        <f>IF("1-Swim"=D2319,J2319*2.4,IF("2-Bike"=D2319,J2319*112,IF("3-Run"=D2319,J2319*26.2,0)))</f>
        <v>0.20168981481481482</v>
      </c>
      <c r="R2319" s="151">
        <f>Q2319/2</f>
        <v>0.10084490740740741</v>
      </c>
      <c r="S2319" s="53">
        <f>J2319*26.2</f>
        <v>0.20168981481481482</v>
      </c>
      <c r="T2319" s="53">
        <f>(J2319+0.0013889)*26.2</f>
        <v>0.23807899481481481</v>
      </c>
      <c r="U2319" s="53">
        <f>S2319/2</f>
        <v>0.10084490740740741</v>
      </c>
      <c r="V2319" s="53">
        <f>T2319/2</f>
        <v>0.11903949740740741</v>
      </c>
      <c r="W2319" s="50">
        <f>RANK(J2319,J:J,1)</f>
        <v>2229</v>
      </c>
      <c r="X2319" s="50">
        <f>YEAR(B2319)</f>
        <v>2014</v>
      </c>
      <c r="Y2319" s="50">
        <f>MONTH(B2319)</f>
        <v>6</v>
      </c>
      <c r="Z2319" s="56">
        <f>X2319*100+Y2319</f>
        <v>201406</v>
      </c>
      <c r="AA2319" s="56">
        <f>WEEKNUM(B2319,1)</f>
        <v>23</v>
      </c>
      <c r="AB2319" s="58">
        <f>IF(ISBLANK(B2319)," ",MAX(B2319-B2318-1,0))</f>
        <v>0</v>
      </c>
      <c r="AC2319" s="56">
        <f>DAY(B2319)</f>
        <v>1</v>
      </c>
      <c r="AD2319" s="53">
        <f>U2319+V2319</f>
        <v>0.2198844048148148</v>
      </c>
      <c r="AE2319" s="56">
        <f>IF("1-Swim"=D2319,E2319*46.7,IF("2-Bike"=D2319,E2319,IF("3-Run"=D2319,E2319*4.27,0)))</f>
        <v>55.936999999999991</v>
      </c>
    </row>
    <row r="2320" spans="1:31" x14ac:dyDescent="0.25">
      <c r="A2320" s="50">
        <v>2319</v>
      </c>
      <c r="B2320" s="51">
        <v>41791</v>
      </c>
      <c r="C2320" s="75">
        <f>B2320</f>
        <v>41791</v>
      </c>
      <c r="D2320" s="50" t="s">
        <v>713</v>
      </c>
      <c r="E2320" s="50">
        <v>1</v>
      </c>
      <c r="F2320" s="50">
        <v>0</v>
      </c>
      <c r="G2320" s="50">
        <v>9</v>
      </c>
      <c r="H2320" s="50">
        <v>7</v>
      </c>
      <c r="I2320" s="53">
        <f>IF(E2320&gt;0,TIME(F2320,G2320,H2320),"")</f>
        <v>6.3310185185185197E-3</v>
      </c>
      <c r="J2320" s="54">
        <f>IF(E2320&gt;0,TIME(F2320,G2320,H2320)/E2320,"")</f>
        <v>6.3310185185185197E-3</v>
      </c>
      <c r="K2320" s="50" t="s">
        <v>1311</v>
      </c>
      <c r="L2320" s="50" t="s">
        <v>971</v>
      </c>
      <c r="M2320" s="55">
        <f>IF(D2320&gt;0,0.0416666666666667/J2320,"")</f>
        <v>6.5813528336380296</v>
      </c>
      <c r="N2320" s="50">
        <v>0</v>
      </c>
      <c r="O2320" s="50" t="s">
        <v>184</v>
      </c>
      <c r="Q2320" s="151">
        <f>IF("1-Swim"=D2320,J2320*2.4,IF("2-Bike"=D2320,J2320*112,IF("3-Run"=D2320,J2320*26.2,0)))</f>
        <v>0</v>
      </c>
      <c r="R2320" s="151">
        <f>Q2320/2</f>
        <v>0</v>
      </c>
      <c r="S2320" s="53">
        <f>J2320*26.2</f>
        <v>0.16587268518518522</v>
      </c>
      <c r="T2320" s="53">
        <f>(J2320+0.0013889)*26.2</f>
        <v>0.20226186518518521</v>
      </c>
      <c r="U2320" s="53">
        <f>S2320/2</f>
        <v>8.293634259259261E-2</v>
      </c>
      <c r="V2320" s="53">
        <f>T2320/2</f>
        <v>0.10113093259259261</v>
      </c>
      <c r="W2320" s="50">
        <f>RANK(J2320,J:J,1)</f>
        <v>904</v>
      </c>
      <c r="X2320" s="50">
        <f>YEAR(B2320)</f>
        <v>2014</v>
      </c>
      <c r="Y2320" s="50">
        <f>MONTH(B2320)</f>
        <v>6</v>
      </c>
      <c r="Z2320" s="56">
        <f>X2320*100+Y2320</f>
        <v>201406</v>
      </c>
      <c r="AA2320" s="56">
        <f>WEEKNUM(B2320,1)</f>
        <v>23</v>
      </c>
      <c r="AB2320" s="58">
        <f>IF(ISBLANK(B2320)," ",MAX(B2320-B2319-1,0))</f>
        <v>0</v>
      </c>
      <c r="AC2320" s="56">
        <f>DAY(B2320)</f>
        <v>1</v>
      </c>
      <c r="AD2320" s="53">
        <f>U2320+V2320</f>
        <v>0.18406727518518523</v>
      </c>
      <c r="AE2320" s="56">
        <f>IF("1-Swim"=D2320,E2320*46.7,IF("2-Bike"=D2320,E2320,IF("3-Run"=D2320,E2320*4.27,0)))</f>
        <v>0</v>
      </c>
    </row>
    <row r="2321" spans="1:31" x14ac:dyDescent="0.25">
      <c r="A2321" s="50">
        <v>2320</v>
      </c>
      <c r="B2321" s="51">
        <v>41791</v>
      </c>
      <c r="C2321" s="75">
        <f>B2321</f>
        <v>41791</v>
      </c>
      <c r="D2321" s="50" t="s">
        <v>714</v>
      </c>
      <c r="E2321" s="50">
        <v>1</v>
      </c>
      <c r="F2321" s="50">
        <v>0</v>
      </c>
      <c r="G2321" s="50">
        <v>9</v>
      </c>
      <c r="H2321" s="50">
        <v>28</v>
      </c>
      <c r="I2321" s="53">
        <f>IF(E2321&gt;0,TIME(F2321,G2321,H2321),"")</f>
        <v>6.5740740740740733E-3</v>
      </c>
      <c r="J2321" s="54">
        <f>IF(E2321&gt;0,TIME(F2321,G2321,H2321)/E2321,"")</f>
        <v>6.5740740740740733E-3</v>
      </c>
      <c r="K2321" s="50" t="s">
        <v>1311</v>
      </c>
      <c r="L2321" s="50" t="s">
        <v>971</v>
      </c>
      <c r="M2321" s="55">
        <f>IF(D2321&gt;0,0.0416666666666667/J2321,"")</f>
        <v>6.3380281690140903</v>
      </c>
      <c r="N2321" s="50">
        <v>0</v>
      </c>
      <c r="O2321" s="50" t="s">
        <v>184</v>
      </c>
      <c r="Q2321" s="151">
        <f>IF("1-Swim"=D2321,J2321*2.4,IF("2-Bike"=D2321,J2321*112,IF("3-Run"=D2321,J2321*26.2,0)))</f>
        <v>0</v>
      </c>
      <c r="R2321" s="151">
        <f>Q2321/2</f>
        <v>0</v>
      </c>
      <c r="S2321" s="53">
        <f>J2321*26.2</f>
        <v>0.17224074074074072</v>
      </c>
      <c r="T2321" s="53">
        <f>(J2321+0.0013889)*26.2</f>
        <v>0.20862992074074069</v>
      </c>
      <c r="U2321" s="53">
        <f>S2321/2</f>
        <v>8.6120370370370361E-2</v>
      </c>
      <c r="V2321" s="53">
        <f>T2321/2</f>
        <v>0.10431496037037034</v>
      </c>
      <c r="W2321" s="50">
        <f>RANK(J2321,J:J,1)</f>
        <v>1067</v>
      </c>
      <c r="X2321" s="50">
        <f>YEAR(B2321)</f>
        <v>2014</v>
      </c>
      <c r="Y2321" s="50">
        <f>MONTH(B2321)</f>
        <v>6</v>
      </c>
      <c r="Z2321" s="56">
        <f>X2321*100+Y2321</f>
        <v>201406</v>
      </c>
      <c r="AA2321" s="56">
        <f>WEEKNUM(B2321,1)</f>
        <v>23</v>
      </c>
      <c r="AB2321" s="58">
        <f>IF(ISBLANK(B2321)," ",MAX(B2321-B2320-1,0))</f>
        <v>0</v>
      </c>
      <c r="AC2321" s="56">
        <f>DAY(B2321)</f>
        <v>1</v>
      </c>
      <c r="AD2321" s="53">
        <f>U2321+V2321</f>
        <v>0.1904353307407407</v>
      </c>
      <c r="AE2321" s="56">
        <f>IF("1-Swim"=D2321,E2321*46.7,IF("2-Bike"=D2321,E2321,IF("3-Run"=D2321,E2321*4.27,0)))</f>
        <v>0</v>
      </c>
    </row>
    <row r="2322" spans="1:31" x14ac:dyDescent="0.25">
      <c r="A2322" s="50">
        <v>2321</v>
      </c>
      <c r="B2322" s="51">
        <v>41791</v>
      </c>
      <c r="C2322" s="75">
        <f>B2322</f>
        <v>41791</v>
      </c>
      <c r="D2322" s="50" t="s">
        <v>715</v>
      </c>
      <c r="E2322" s="50">
        <v>1</v>
      </c>
      <c r="F2322" s="50">
        <v>0</v>
      </c>
      <c r="G2322" s="50">
        <v>9</v>
      </c>
      <c r="H2322" s="50">
        <v>49</v>
      </c>
      <c r="I2322" s="53">
        <f>IF(E2322&gt;0,TIME(F2322,G2322,H2322),"")</f>
        <v>6.8171296296296287E-3</v>
      </c>
      <c r="J2322" s="54">
        <f>IF(E2322&gt;0,TIME(F2322,G2322,H2322)/E2322,"")</f>
        <v>6.8171296296296287E-3</v>
      </c>
      <c r="K2322" s="50" t="s">
        <v>1311</v>
      </c>
      <c r="L2322" s="50" t="s">
        <v>971</v>
      </c>
      <c r="M2322" s="55">
        <f>IF(D2322&gt;0,0.0416666666666667/J2322,"")</f>
        <v>6.1120543293718219</v>
      </c>
      <c r="N2322" s="50">
        <v>0</v>
      </c>
      <c r="O2322" s="50" t="s">
        <v>184</v>
      </c>
      <c r="Q2322" s="151">
        <f>IF("1-Swim"=D2322,J2322*2.4,IF("2-Bike"=D2322,J2322*112,IF("3-Run"=D2322,J2322*26.2,0)))</f>
        <v>0</v>
      </c>
      <c r="R2322" s="151">
        <f>Q2322/2</f>
        <v>0</v>
      </c>
      <c r="S2322" s="53">
        <f>J2322*26.2</f>
        <v>0.17860879629629628</v>
      </c>
      <c r="T2322" s="53">
        <f>(J2322+0.0013889)*26.2</f>
        <v>0.21499797629629624</v>
      </c>
      <c r="U2322" s="53">
        <f>S2322/2</f>
        <v>8.930439814814814E-2</v>
      </c>
      <c r="V2322" s="53">
        <f>T2322/2</f>
        <v>0.10749898814814812</v>
      </c>
      <c r="W2322" s="50">
        <f>RANK(J2322,J:J,1)</f>
        <v>1324</v>
      </c>
      <c r="X2322" s="50">
        <f>YEAR(B2322)</f>
        <v>2014</v>
      </c>
      <c r="Y2322" s="50">
        <f>MONTH(B2322)</f>
        <v>6</v>
      </c>
      <c r="Z2322" s="56">
        <f>X2322*100+Y2322</f>
        <v>201406</v>
      </c>
      <c r="AA2322" s="56">
        <f>WEEKNUM(B2322,1)</f>
        <v>23</v>
      </c>
      <c r="AB2322" s="58">
        <f>IF(ISBLANK(B2322)," ",MAX(B2322-B2321-1,0))</f>
        <v>0</v>
      </c>
      <c r="AC2322" s="56">
        <f>DAY(B2322)</f>
        <v>1</v>
      </c>
      <c r="AD2322" s="53">
        <f>U2322+V2322</f>
        <v>0.19680338629629626</v>
      </c>
      <c r="AE2322" s="56">
        <f>IF("1-Swim"=D2322,E2322*46.7,IF("2-Bike"=D2322,E2322,IF("3-Run"=D2322,E2322*4.27,0)))</f>
        <v>0</v>
      </c>
    </row>
    <row r="2323" spans="1:31" x14ac:dyDescent="0.25">
      <c r="A2323" s="50">
        <v>2322</v>
      </c>
      <c r="B2323" s="51">
        <v>41791</v>
      </c>
      <c r="C2323" s="75">
        <f>B2323</f>
        <v>41791</v>
      </c>
      <c r="D2323" s="50" t="s">
        <v>716</v>
      </c>
      <c r="E2323" s="50">
        <v>1</v>
      </c>
      <c r="F2323" s="50">
        <v>0</v>
      </c>
      <c r="G2323" s="50">
        <v>11</v>
      </c>
      <c r="H2323" s="50">
        <v>26</v>
      </c>
      <c r="I2323" s="53">
        <f>IF(E2323&gt;0,TIME(F2323,G2323,H2323),"")</f>
        <v>7.9398148148148145E-3</v>
      </c>
      <c r="J2323" s="54">
        <f>IF(E2323&gt;0,TIME(F2323,G2323,H2323)/E2323,"")</f>
        <v>7.9398148148148145E-3</v>
      </c>
      <c r="K2323" s="50" t="s">
        <v>1311</v>
      </c>
      <c r="L2323" s="50" t="s">
        <v>971</v>
      </c>
      <c r="M2323" s="55">
        <f>IF(D2323&gt;0,0.0416666666666667/J2323,"")</f>
        <v>5.2478134110787211</v>
      </c>
      <c r="N2323" s="50">
        <v>0</v>
      </c>
      <c r="O2323" s="50" t="s">
        <v>184</v>
      </c>
      <c r="Q2323" s="151">
        <f>IF("1-Swim"=D2323,J2323*2.4,IF("2-Bike"=D2323,J2323*112,IF("3-Run"=D2323,J2323*26.2,0)))</f>
        <v>0</v>
      </c>
      <c r="R2323" s="151">
        <f>Q2323/2</f>
        <v>0</v>
      </c>
      <c r="S2323" s="53">
        <f>J2323*26.2</f>
        <v>0.20802314814814812</v>
      </c>
      <c r="T2323" s="53">
        <f>(J2323+0.0013889)*26.2</f>
        <v>0.24441232814814814</v>
      </c>
      <c r="U2323" s="53">
        <f>S2323/2</f>
        <v>0.10401157407407406</v>
      </c>
      <c r="V2323" s="53">
        <f>T2323/2</f>
        <v>0.12220616407407407</v>
      </c>
      <c r="W2323" s="50">
        <f>RANK(J2323,J:J,1)</f>
        <v>2398</v>
      </c>
      <c r="X2323" s="50">
        <f>YEAR(B2323)</f>
        <v>2014</v>
      </c>
      <c r="Y2323" s="50">
        <f>MONTH(B2323)</f>
        <v>6</v>
      </c>
      <c r="Z2323" s="56">
        <f>X2323*100+Y2323</f>
        <v>201406</v>
      </c>
      <c r="AA2323" s="56">
        <f>WEEKNUM(B2323,1)</f>
        <v>23</v>
      </c>
      <c r="AB2323" s="58">
        <f>IF(ISBLANK(B2323)," ",MAX(B2323-B2322-1,0))</f>
        <v>0</v>
      </c>
      <c r="AC2323" s="56">
        <f>DAY(B2323)</f>
        <v>1</v>
      </c>
      <c r="AD2323" s="53">
        <f>U2323+V2323</f>
        <v>0.22621773814814813</v>
      </c>
      <c r="AE2323" s="56">
        <f>IF("1-Swim"=D2323,E2323*46.7,IF("2-Bike"=D2323,E2323,IF("3-Run"=D2323,E2323*4.27,0)))</f>
        <v>0</v>
      </c>
    </row>
    <row r="2324" spans="1:31" x14ac:dyDescent="0.25">
      <c r="A2324" s="50">
        <v>2323</v>
      </c>
      <c r="B2324" s="51">
        <v>41791</v>
      </c>
      <c r="C2324" s="75">
        <f>B2324</f>
        <v>41791</v>
      </c>
      <c r="D2324" s="50" t="s">
        <v>717</v>
      </c>
      <c r="E2324" s="50">
        <v>1</v>
      </c>
      <c r="F2324" s="50">
        <v>0</v>
      </c>
      <c r="G2324" s="50">
        <v>12</v>
      </c>
      <c r="H2324" s="50">
        <v>54</v>
      </c>
      <c r="I2324" s="53">
        <f>IF(E2324&gt;0,TIME(F2324,G2324,H2324),"")</f>
        <v>8.9583333333333338E-3</v>
      </c>
      <c r="J2324" s="54">
        <f>IF(E2324&gt;0,TIME(F2324,G2324,H2324)/E2324,"")</f>
        <v>8.9583333333333338E-3</v>
      </c>
      <c r="K2324" s="50" t="s">
        <v>1311</v>
      </c>
      <c r="L2324" s="50" t="s">
        <v>971</v>
      </c>
      <c r="M2324" s="55">
        <f>IF(D2324&gt;0,0.0416666666666667/J2324,"")</f>
        <v>4.6511627906976782</v>
      </c>
      <c r="N2324" s="50">
        <v>0</v>
      </c>
      <c r="O2324" s="50" t="s">
        <v>184</v>
      </c>
      <c r="Q2324" s="151">
        <f>IF("1-Swim"=D2324,J2324*2.4,IF("2-Bike"=D2324,J2324*112,IF("3-Run"=D2324,J2324*26.2,0)))</f>
        <v>0</v>
      </c>
      <c r="R2324" s="151">
        <f>Q2324/2</f>
        <v>0</v>
      </c>
      <c r="S2324" s="53">
        <f>J2324*26.2</f>
        <v>0.23470833333333335</v>
      </c>
      <c r="T2324" s="53">
        <f>(J2324+0.0013889)*26.2</f>
        <v>0.27109751333333332</v>
      </c>
      <c r="U2324" s="53">
        <f>S2324/2</f>
        <v>0.11735416666666668</v>
      </c>
      <c r="V2324" s="53">
        <f>T2324/2</f>
        <v>0.13554875666666666</v>
      </c>
      <c r="W2324" s="50">
        <f>RANK(J2324,J:J,1)</f>
        <v>2753</v>
      </c>
      <c r="X2324" s="50">
        <f>YEAR(B2324)</f>
        <v>2014</v>
      </c>
      <c r="Y2324" s="50">
        <f>MONTH(B2324)</f>
        <v>6</v>
      </c>
      <c r="Z2324" s="56">
        <f>X2324*100+Y2324</f>
        <v>201406</v>
      </c>
      <c r="AA2324" s="56">
        <f>WEEKNUM(B2324,1)</f>
        <v>23</v>
      </c>
      <c r="AB2324" s="58">
        <f>IF(ISBLANK(B2324)," ",MAX(B2324-B2323-1,0))</f>
        <v>0</v>
      </c>
      <c r="AC2324" s="56">
        <f>DAY(B2324)</f>
        <v>1</v>
      </c>
      <c r="AD2324" s="53">
        <f>U2324+V2324</f>
        <v>0.25290292333333331</v>
      </c>
      <c r="AE2324" s="56">
        <f>IF("1-Swim"=D2324,E2324*46.7,IF("2-Bike"=D2324,E2324,IF("3-Run"=D2324,E2324*4.27,0)))</f>
        <v>0</v>
      </c>
    </row>
    <row r="2325" spans="1:31" x14ac:dyDescent="0.25">
      <c r="A2325" s="50">
        <v>2324</v>
      </c>
      <c r="B2325" s="51">
        <v>41791</v>
      </c>
      <c r="C2325" s="75">
        <f>B2325</f>
        <v>41791</v>
      </c>
      <c r="D2325" s="50" t="s">
        <v>718</v>
      </c>
      <c r="E2325" s="50">
        <v>1</v>
      </c>
      <c r="F2325" s="50">
        <v>0</v>
      </c>
      <c r="G2325" s="50">
        <v>11</v>
      </c>
      <c r="H2325" s="50">
        <v>55</v>
      </c>
      <c r="I2325" s="53">
        <f>IF(E2325&gt;0,TIME(F2325,G2325,H2325),"")</f>
        <v>8.2754629629629619E-3</v>
      </c>
      <c r="J2325" s="54">
        <f>IF(E2325&gt;0,TIME(F2325,G2325,H2325)/E2325,"")</f>
        <v>8.2754629629629619E-3</v>
      </c>
      <c r="K2325" s="50" t="s">
        <v>1311</v>
      </c>
      <c r="L2325" s="50" t="s">
        <v>971</v>
      </c>
      <c r="M2325" s="55">
        <f>IF(D2325&gt;0,0.0416666666666667/J2325,"")</f>
        <v>5.0349650349650394</v>
      </c>
      <c r="N2325" s="50">
        <v>0</v>
      </c>
      <c r="O2325" s="50" t="s">
        <v>184</v>
      </c>
      <c r="Q2325" s="151">
        <f>IF("1-Swim"=D2325,J2325*2.4,IF("2-Bike"=D2325,J2325*112,IF("3-Run"=D2325,J2325*26.2,0)))</f>
        <v>0</v>
      </c>
      <c r="R2325" s="151">
        <f>Q2325/2</f>
        <v>0</v>
      </c>
      <c r="S2325" s="53">
        <f>J2325*26.2</f>
        <v>0.2168171296296296</v>
      </c>
      <c r="T2325" s="53">
        <f>(J2325+0.0013889)*26.2</f>
        <v>0.25320630962962959</v>
      </c>
      <c r="U2325" s="53">
        <f>S2325/2</f>
        <v>0.1084085648148148</v>
      </c>
      <c r="V2325" s="53">
        <f>T2325/2</f>
        <v>0.12660315481481479</v>
      </c>
      <c r="W2325" s="50">
        <f>RANK(J2325,J:J,1)</f>
        <v>2574</v>
      </c>
      <c r="X2325" s="50">
        <f>YEAR(B2325)</f>
        <v>2014</v>
      </c>
      <c r="Y2325" s="50">
        <f>MONTH(B2325)</f>
        <v>6</v>
      </c>
      <c r="Z2325" s="56">
        <f>X2325*100+Y2325</f>
        <v>201406</v>
      </c>
      <c r="AA2325" s="56">
        <f>WEEKNUM(B2325,1)</f>
        <v>23</v>
      </c>
      <c r="AB2325" s="58">
        <f>IF(ISBLANK(B2325)," ",MAX(B2325-B2324-1,0))</f>
        <v>0</v>
      </c>
      <c r="AC2325" s="56">
        <f>DAY(B2325)</f>
        <v>1</v>
      </c>
      <c r="AD2325" s="53">
        <f>U2325+V2325</f>
        <v>0.23501171962962958</v>
      </c>
      <c r="AE2325" s="56">
        <f>IF("1-Swim"=D2325,E2325*46.7,IF("2-Bike"=D2325,E2325,IF("3-Run"=D2325,E2325*4.27,0)))</f>
        <v>0</v>
      </c>
    </row>
    <row r="2326" spans="1:31" x14ac:dyDescent="0.25">
      <c r="A2326" s="50">
        <v>2325</v>
      </c>
      <c r="B2326" s="51">
        <v>41791</v>
      </c>
      <c r="C2326" s="75">
        <f>B2326</f>
        <v>41791</v>
      </c>
      <c r="D2326" s="50" t="s">
        <v>719</v>
      </c>
      <c r="E2326" s="50">
        <v>1</v>
      </c>
      <c r="F2326" s="50">
        <v>0</v>
      </c>
      <c r="G2326" s="50">
        <v>10</v>
      </c>
      <c r="H2326" s="50">
        <v>48</v>
      </c>
      <c r="I2326" s="53">
        <f>IF(E2326&gt;0,TIME(F2326,G2326,H2326),"")</f>
        <v>7.5000000000000006E-3</v>
      </c>
      <c r="J2326" s="54">
        <f>IF(E2326&gt;0,TIME(F2326,G2326,H2326)/E2326,"")</f>
        <v>7.5000000000000006E-3</v>
      </c>
      <c r="K2326" s="50" t="s">
        <v>1311</v>
      </c>
      <c r="L2326" s="50" t="s">
        <v>971</v>
      </c>
      <c r="M2326" s="55">
        <f>IF(D2326&gt;0,0.0416666666666667/J2326,"")</f>
        <v>5.5555555555555598</v>
      </c>
      <c r="N2326" s="50">
        <v>0</v>
      </c>
      <c r="O2326" s="50" t="s">
        <v>184</v>
      </c>
      <c r="Q2326" s="151">
        <f>IF("1-Swim"=D2326,J2326*2.4,IF("2-Bike"=D2326,J2326*112,IF("3-Run"=D2326,J2326*26.2,0)))</f>
        <v>0</v>
      </c>
      <c r="R2326" s="151">
        <f>Q2326/2</f>
        <v>0</v>
      </c>
      <c r="S2326" s="53">
        <f>J2326*26.2</f>
        <v>0.19650000000000001</v>
      </c>
      <c r="T2326" s="53">
        <f>(J2326+0.0013889)*26.2</f>
        <v>0.23288918</v>
      </c>
      <c r="U2326" s="53">
        <f>S2326/2</f>
        <v>9.8250000000000004E-2</v>
      </c>
      <c r="V2326" s="53">
        <f>T2326/2</f>
        <v>0.11644459</v>
      </c>
      <c r="W2326" s="50">
        <f>RANK(J2326,J:J,1)</f>
        <v>2067</v>
      </c>
      <c r="X2326" s="50">
        <f>YEAR(B2326)</f>
        <v>2014</v>
      </c>
      <c r="Y2326" s="50">
        <f>MONTH(B2326)</f>
        <v>6</v>
      </c>
      <c r="Z2326" s="56">
        <f>X2326*100+Y2326</f>
        <v>201406</v>
      </c>
      <c r="AA2326" s="56">
        <f>WEEKNUM(B2326,1)</f>
        <v>23</v>
      </c>
      <c r="AB2326" s="58">
        <f>IF(ISBLANK(B2326)," ",MAX(B2326-B2325-1,0))</f>
        <v>0</v>
      </c>
      <c r="AC2326" s="56">
        <f>DAY(B2326)</f>
        <v>1</v>
      </c>
      <c r="AD2326" s="53">
        <f>U2326+V2326</f>
        <v>0.21469459000000002</v>
      </c>
      <c r="AE2326" s="56">
        <f>IF("1-Swim"=D2326,E2326*46.7,IF("2-Bike"=D2326,E2326,IF("3-Run"=D2326,E2326*4.27,0)))</f>
        <v>0</v>
      </c>
    </row>
    <row r="2327" spans="1:31" x14ac:dyDescent="0.25">
      <c r="A2327" s="50">
        <v>2326</v>
      </c>
      <c r="B2327" s="51">
        <v>41791</v>
      </c>
      <c r="C2327" s="75">
        <f>B2327</f>
        <v>41791</v>
      </c>
      <c r="D2327" s="50" t="s">
        <v>720</v>
      </c>
      <c r="E2327" s="50">
        <v>1</v>
      </c>
      <c r="F2327" s="50">
        <v>0</v>
      </c>
      <c r="G2327" s="50">
        <v>12</v>
      </c>
      <c r="H2327" s="50">
        <v>9</v>
      </c>
      <c r="I2327" s="53">
        <f>IF(E2327&gt;0,TIME(F2327,G2327,H2327),"")</f>
        <v>8.4375000000000006E-3</v>
      </c>
      <c r="J2327" s="54">
        <f>IF(E2327&gt;0,TIME(F2327,G2327,H2327)/E2327,"")</f>
        <v>8.4375000000000006E-3</v>
      </c>
      <c r="K2327" s="50" t="s">
        <v>1311</v>
      </c>
      <c r="L2327" s="50" t="s">
        <v>971</v>
      </c>
      <c r="M2327" s="55">
        <f>IF(D2327&gt;0,0.0416666666666667/J2327,"")</f>
        <v>4.9382716049382749</v>
      </c>
      <c r="N2327" s="50">
        <v>0</v>
      </c>
      <c r="O2327" s="50" t="s">
        <v>184</v>
      </c>
      <c r="Q2327" s="151">
        <f>IF("1-Swim"=D2327,J2327*2.4,IF("2-Bike"=D2327,J2327*112,IF("3-Run"=D2327,J2327*26.2,0)))</f>
        <v>0</v>
      </c>
      <c r="R2327" s="151">
        <f>Q2327/2</f>
        <v>0</v>
      </c>
      <c r="S2327" s="53">
        <f>J2327*26.2</f>
        <v>0.2210625</v>
      </c>
      <c r="T2327" s="53">
        <f>(J2327+0.0013889)*26.2</f>
        <v>0.25745168000000002</v>
      </c>
      <c r="U2327" s="53">
        <f>S2327/2</f>
        <v>0.11053125</v>
      </c>
      <c r="V2327" s="53">
        <f>T2327/2</f>
        <v>0.12872584000000001</v>
      </c>
      <c r="W2327" s="50">
        <f>RANK(J2327,J:J,1)</f>
        <v>2642</v>
      </c>
      <c r="X2327" s="50">
        <f>YEAR(B2327)</f>
        <v>2014</v>
      </c>
      <c r="Y2327" s="50">
        <f>MONTH(B2327)</f>
        <v>6</v>
      </c>
      <c r="Z2327" s="56">
        <f>X2327*100+Y2327</f>
        <v>201406</v>
      </c>
      <c r="AA2327" s="56">
        <f>WEEKNUM(B2327,1)</f>
        <v>23</v>
      </c>
      <c r="AB2327" s="58">
        <f>IF(ISBLANK(B2327)," ",MAX(B2327-B2326-1,0))</f>
        <v>0</v>
      </c>
      <c r="AC2327" s="56">
        <f>DAY(B2327)</f>
        <v>1</v>
      </c>
      <c r="AD2327" s="53">
        <f>U2327+V2327</f>
        <v>0.23925709000000001</v>
      </c>
      <c r="AE2327" s="56">
        <f>IF("1-Swim"=D2327,E2327*46.7,IF("2-Bike"=D2327,E2327,IF("3-Run"=D2327,E2327*4.27,0)))</f>
        <v>0</v>
      </c>
    </row>
    <row r="2328" spans="1:31" x14ac:dyDescent="0.25">
      <c r="A2328" s="50">
        <v>2327</v>
      </c>
      <c r="B2328" s="51">
        <v>41791</v>
      </c>
      <c r="C2328" s="75">
        <f>B2328</f>
        <v>41791</v>
      </c>
      <c r="D2328" s="50" t="s">
        <v>721</v>
      </c>
      <c r="E2328" s="50">
        <v>1</v>
      </c>
      <c r="F2328" s="50">
        <v>0</v>
      </c>
      <c r="G2328" s="50">
        <v>11</v>
      </c>
      <c r="H2328" s="50">
        <v>27</v>
      </c>
      <c r="I2328" s="53">
        <f>IF(E2328&gt;0,TIME(F2328,G2328,H2328),"")</f>
        <v>7.951388888888888E-3</v>
      </c>
      <c r="J2328" s="54">
        <f>IF(E2328&gt;0,TIME(F2328,G2328,H2328)/E2328,"")</f>
        <v>7.951388888888888E-3</v>
      </c>
      <c r="K2328" s="50" t="s">
        <v>1311</v>
      </c>
      <c r="L2328" s="50" t="s">
        <v>971</v>
      </c>
      <c r="M2328" s="55">
        <f>IF(D2328&gt;0,0.0416666666666667/J2328,"")</f>
        <v>5.2401746724890872</v>
      </c>
      <c r="N2328" s="50">
        <v>0</v>
      </c>
      <c r="O2328" s="50" t="s">
        <v>184</v>
      </c>
      <c r="Q2328" s="151">
        <f>IF("1-Swim"=D2328,J2328*2.4,IF("2-Bike"=D2328,J2328*112,IF("3-Run"=D2328,J2328*26.2,0)))</f>
        <v>0</v>
      </c>
      <c r="R2328" s="151">
        <f>Q2328/2</f>
        <v>0</v>
      </c>
      <c r="S2328" s="53">
        <f>J2328*26.2</f>
        <v>0.20832638888888885</v>
      </c>
      <c r="T2328" s="53">
        <f>(J2328+0.0013889)*26.2</f>
        <v>0.24471556888888887</v>
      </c>
      <c r="U2328" s="53">
        <f>S2328/2</f>
        <v>0.10416319444444443</v>
      </c>
      <c r="V2328" s="53">
        <f>T2328/2</f>
        <v>0.12235778444444444</v>
      </c>
      <c r="W2328" s="50">
        <f>RANK(J2328,J:J,1)</f>
        <v>2411</v>
      </c>
      <c r="X2328" s="50">
        <f>YEAR(B2328)</f>
        <v>2014</v>
      </c>
      <c r="Y2328" s="50">
        <f>MONTH(B2328)</f>
        <v>6</v>
      </c>
      <c r="Z2328" s="56">
        <f>X2328*100+Y2328</f>
        <v>201406</v>
      </c>
      <c r="AA2328" s="56">
        <f>WEEKNUM(B2328,1)</f>
        <v>23</v>
      </c>
      <c r="AB2328" s="58">
        <f>IF(ISBLANK(B2328)," ",MAX(B2328-B2327-1,0))</f>
        <v>0</v>
      </c>
      <c r="AC2328" s="56">
        <f>DAY(B2328)</f>
        <v>1</v>
      </c>
      <c r="AD2328" s="53">
        <f>U2328+V2328</f>
        <v>0.22652097888888886</v>
      </c>
      <c r="AE2328" s="56">
        <f>IF("1-Swim"=D2328,E2328*46.7,IF("2-Bike"=D2328,E2328,IF("3-Run"=D2328,E2328*4.27,0)))</f>
        <v>0</v>
      </c>
    </row>
    <row r="2329" spans="1:31" x14ac:dyDescent="0.25">
      <c r="A2329" s="50">
        <v>2328</v>
      </c>
      <c r="B2329" s="51">
        <v>41791</v>
      </c>
      <c r="C2329" s="75">
        <f>B2329</f>
        <v>41791</v>
      </c>
      <c r="D2329" s="50" t="s">
        <v>707</v>
      </c>
      <c r="E2329" s="50">
        <v>1</v>
      </c>
      <c r="F2329" s="50">
        <v>0</v>
      </c>
      <c r="G2329" s="50">
        <v>10</v>
      </c>
      <c r="H2329" s="50">
        <v>26</v>
      </c>
      <c r="I2329" s="53">
        <f>IF(E2329&gt;0,TIME(F2329,G2329,H2329),"")</f>
        <v>7.2453703703703708E-3</v>
      </c>
      <c r="J2329" s="54">
        <f>IF(E2329&gt;0,TIME(F2329,G2329,H2329)/E2329,"")</f>
        <v>7.2453703703703708E-3</v>
      </c>
      <c r="K2329" s="50" t="s">
        <v>1311</v>
      </c>
      <c r="L2329" s="50" t="s">
        <v>971</v>
      </c>
      <c r="M2329" s="55">
        <f>IF(D2329&gt;0,0.0416666666666667/J2329,"")</f>
        <v>5.750798722044733</v>
      </c>
      <c r="N2329" s="50">
        <v>0</v>
      </c>
      <c r="O2329" s="50" t="s">
        <v>184</v>
      </c>
      <c r="Q2329" s="151">
        <f>IF("1-Swim"=D2329,J2329*2.4,IF("2-Bike"=D2329,J2329*112,IF("3-Run"=D2329,J2329*26.2,0)))</f>
        <v>0</v>
      </c>
      <c r="R2329" s="151">
        <f>Q2329/2</f>
        <v>0</v>
      </c>
      <c r="S2329" s="53">
        <f>J2329*26.2</f>
        <v>0.18982870370370372</v>
      </c>
      <c r="T2329" s="53">
        <f>(J2329+0.0013889)*26.2</f>
        <v>0.22621788370370371</v>
      </c>
      <c r="U2329" s="53">
        <f>S2329/2</f>
        <v>9.4914351851851861E-2</v>
      </c>
      <c r="V2329" s="53">
        <f>T2329/2</f>
        <v>0.11310894185185186</v>
      </c>
      <c r="W2329" s="50">
        <f>RANK(J2329,J:J,1)</f>
        <v>1833</v>
      </c>
      <c r="X2329" s="50">
        <f>YEAR(B2329)</f>
        <v>2014</v>
      </c>
      <c r="Y2329" s="50">
        <f>MONTH(B2329)</f>
        <v>6</v>
      </c>
      <c r="Z2329" s="56">
        <f>X2329*100+Y2329</f>
        <v>201406</v>
      </c>
      <c r="AA2329" s="56">
        <f>WEEKNUM(B2329,1)</f>
        <v>23</v>
      </c>
      <c r="AB2329" s="58">
        <f>IF(ISBLANK(B2329)," ",MAX(B2329-B2328-1,0))</f>
        <v>0</v>
      </c>
      <c r="AC2329" s="56">
        <f>DAY(B2329)</f>
        <v>1</v>
      </c>
      <c r="AD2329" s="53">
        <f>U2329+V2329</f>
        <v>0.2080232937037037</v>
      </c>
      <c r="AE2329" s="56">
        <f>IF("1-Swim"=D2329,E2329*46.7,IF("2-Bike"=D2329,E2329,IF("3-Run"=D2329,E2329*4.27,0)))</f>
        <v>0</v>
      </c>
    </row>
    <row r="2330" spans="1:31" x14ac:dyDescent="0.25">
      <c r="A2330" s="50">
        <v>2329</v>
      </c>
      <c r="B2330" s="51">
        <v>41791</v>
      </c>
      <c r="C2330" s="75">
        <f>B2330</f>
        <v>41791</v>
      </c>
      <c r="D2330" s="50" t="s">
        <v>708</v>
      </c>
      <c r="E2330" s="50">
        <v>1</v>
      </c>
      <c r="F2330" s="50">
        <v>0</v>
      </c>
      <c r="G2330" s="50">
        <v>11</v>
      </c>
      <c r="H2330" s="50">
        <v>51</v>
      </c>
      <c r="I2330" s="53">
        <f>IF(E2330&gt;0,TIME(F2330,G2330,H2330),"")</f>
        <v>8.2291666666666659E-3</v>
      </c>
      <c r="J2330" s="54">
        <f>IF(E2330&gt;0,TIME(F2330,G2330,H2330)/E2330,"")</f>
        <v>8.2291666666666659E-3</v>
      </c>
      <c r="K2330" s="50" t="s">
        <v>1311</v>
      </c>
      <c r="L2330" s="50" t="s">
        <v>971</v>
      </c>
      <c r="M2330" s="55">
        <f>IF(D2330&gt;0,0.0416666666666667/J2330,"")</f>
        <v>5.0632911392405111</v>
      </c>
      <c r="N2330" s="50">
        <v>0</v>
      </c>
      <c r="O2330" s="50" t="s">
        <v>184</v>
      </c>
      <c r="Q2330" s="151">
        <f>IF("1-Swim"=D2330,J2330*2.4,IF("2-Bike"=D2330,J2330*112,IF("3-Run"=D2330,J2330*26.2,0)))</f>
        <v>0</v>
      </c>
      <c r="R2330" s="151">
        <f>Q2330/2</f>
        <v>0</v>
      </c>
      <c r="S2330" s="53">
        <f>J2330*26.2</f>
        <v>0.21560416666666665</v>
      </c>
      <c r="T2330" s="53">
        <f>(J2330+0.0013889)*26.2</f>
        <v>0.25199334666666662</v>
      </c>
      <c r="U2330" s="53">
        <f>S2330/2</f>
        <v>0.10780208333333333</v>
      </c>
      <c r="V2330" s="53">
        <f>T2330/2</f>
        <v>0.12599667333333331</v>
      </c>
      <c r="W2330" s="50">
        <f>RANK(J2330,J:J,1)</f>
        <v>2548</v>
      </c>
      <c r="X2330" s="50">
        <f>YEAR(B2330)</f>
        <v>2014</v>
      </c>
      <c r="Y2330" s="50">
        <f>MONTH(B2330)</f>
        <v>6</v>
      </c>
      <c r="Z2330" s="56">
        <f>X2330*100+Y2330</f>
        <v>201406</v>
      </c>
      <c r="AA2330" s="56">
        <f>WEEKNUM(B2330,1)</f>
        <v>23</v>
      </c>
      <c r="AB2330" s="58">
        <f>IF(ISBLANK(B2330)," ",MAX(B2330-B2329-1,0))</f>
        <v>0</v>
      </c>
      <c r="AC2330" s="56">
        <f>DAY(B2330)</f>
        <v>1</v>
      </c>
      <c r="AD2330" s="53">
        <f>U2330+V2330</f>
        <v>0.23379875666666664</v>
      </c>
      <c r="AE2330" s="56">
        <f>IF("1-Swim"=D2330,E2330*46.7,IF("2-Bike"=D2330,E2330,IF("3-Run"=D2330,E2330*4.27,0)))</f>
        <v>0</v>
      </c>
    </row>
    <row r="2331" spans="1:31" x14ac:dyDescent="0.25">
      <c r="A2331" s="50">
        <v>2330</v>
      </c>
      <c r="B2331" s="51">
        <v>41791</v>
      </c>
      <c r="C2331" s="75">
        <f>B2331</f>
        <v>41791</v>
      </c>
      <c r="D2331" s="50" t="s">
        <v>709</v>
      </c>
      <c r="E2331" s="50">
        <v>1</v>
      </c>
      <c r="F2331" s="50">
        <v>0</v>
      </c>
      <c r="G2331" s="50">
        <v>13</v>
      </c>
      <c r="H2331" s="50">
        <v>20</v>
      </c>
      <c r="I2331" s="53">
        <f>IF(E2331&gt;0,TIME(F2331,G2331,H2331),"")</f>
        <v>9.2592592592592605E-3</v>
      </c>
      <c r="J2331" s="54">
        <f>IF(E2331&gt;0,TIME(F2331,G2331,H2331)/E2331,"")</f>
        <v>9.2592592592592605E-3</v>
      </c>
      <c r="K2331" s="50" t="s">
        <v>1311</v>
      </c>
      <c r="L2331" s="50" t="s">
        <v>971</v>
      </c>
      <c r="M2331" s="55">
        <f>IF(D2331&gt;0,0.0416666666666667/J2331,"")</f>
        <v>4.5000000000000027</v>
      </c>
      <c r="N2331" s="50">
        <v>0</v>
      </c>
      <c r="O2331" s="50" t="s">
        <v>184</v>
      </c>
      <c r="Q2331" s="151">
        <f>IF("1-Swim"=D2331,J2331*2.4,IF("2-Bike"=D2331,J2331*112,IF("3-Run"=D2331,J2331*26.2,0)))</f>
        <v>0</v>
      </c>
      <c r="R2331" s="151">
        <f>Q2331/2</f>
        <v>0</v>
      </c>
      <c r="S2331" s="53">
        <f>J2331*26.2</f>
        <v>0.24259259259259261</v>
      </c>
      <c r="T2331" s="53">
        <f>(J2331+0.0013889)*26.2</f>
        <v>0.2789817725925926</v>
      </c>
      <c r="U2331" s="53">
        <f>S2331/2</f>
        <v>0.1212962962962963</v>
      </c>
      <c r="V2331" s="53">
        <f>T2331/2</f>
        <v>0.1394908862962963</v>
      </c>
      <c r="W2331" s="50">
        <f>RANK(J2331,J:J,1)</f>
        <v>2795</v>
      </c>
      <c r="X2331" s="50">
        <f>YEAR(B2331)</f>
        <v>2014</v>
      </c>
      <c r="Y2331" s="50">
        <f>MONTH(B2331)</f>
        <v>6</v>
      </c>
      <c r="Z2331" s="56">
        <f>X2331*100+Y2331</f>
        <v>201406</v>
      </c>
      <c r="AA2331" s="56">
        <f>WEEKNUM(B2331,1)</f>
        <v>23</v>
      </c>
      <c r="AB2331" s="58">
        <f>IF(ISBLANK(B2331)," ",MAX(B2331-B2330-1,0))</f>
        <v>0</v>
      </c>
      <c r="AC2331" s="56">
        <f>DAY(B2331)</f>
        <v>1</v>
      </c>
      <c r="AD2331" s="53">
        <f>U2331+V2331</f>
        <v>0.26078718259259259</v>
      </c>
      <c r="AE2331" s="56">
        <f>IF("1-Swim"=D2331,E2331*46.7,IF("2-Bike"=D2331,E2331,IF("3-Run"=D2331,E2331*4.27,0)))</f>
        <v>0</v>
      </c>
    </row>
    <row r="2332" spans="1:31" x14ac:dyDescent="0.25">
      <c r="A2332" s="50">
        <v>2331</v>
      </c>
      <c r="B2332" s="51">
        <v>41791</v>
      </c>
      <c r="C2332" s="75">
        <f>B2332</f>
        <v>41791</v>
      </c>
      <c r="D2332" s="50" t="s">
        <v>710</v>
      </c>
      <c r="E2332" s="50">
        <v>1</v>
      </c>
      <c r="F2332" s="50">
        <v>0</v>
      </c>
      <c r="G2332" s="50">
        <v>10</v>
      </c>
      <c r="H2332" s="50">
        <v>33</v>
      </c>
      <c r="I2332" s="53">
        <f>IF(E2332&gt;0,TIME(F2332,G2332,H2332),"")</f>
        <v>7.3263888888888892E-3</v>
      </c>
      <c r="J2332" s="54">
        <f>IF(E2332&gt;0,TIME(F2332,G2332,H2332)/E2332,"")</f>
        <v>7.3263888888888892E-3</v>
      </c>
      <c r="K2332" s="50" t="s">
        <v>1311</v>
      </c>
      <c r="L2332" s="50" t="s">
        <v>971</v>
      </c>
      <c r="M2332" s="55">
        <f>IF(D2332&gt;0,0.0416666666666667/J2332,"")</f>
        <v>5.6872037914691989</v>
      </c>
      <c r="N2332" s="50">
        <v>0</v>
      </c>
      <c r="O2332" s="50" t="s">
        <v>184</v>
      </c>
      <c r="Q2332" s="151">
        <f>IF("1-Swim"=D2332,J2332*2.4,IF("2-Bike"=D2332,J2332*112,IF("3-Run"=D2332,J2332*26.2,0)))</f>
        <v>0</v>
      </c>
      <c r="R2332" s="151">
        <f>Q2332/2</f>
        <v>0</v>
      </c>
      <c r="S2332" s="53">
        <f>J2332*26.2</f>
        <v>0.19195138888888888</v>
      </c>
      <c r="T2332" s="53">
        <f>(J2332+0.0013889)*26.2</f>
        <v>0.2283405688888889</v>
      </c>
      <c r="U2332" s="53">
        <f>S2332/2</f>
        <v>9.597569444444444E-2</v>
      </c>
      <c r="V2332" s="53">
        <f>T2332/2</f>
        <v>0.11417028444444445</v>
      </c>
      <c r="W2332" s="50">
        <f>RANK(J2332,J:J,1)</f>
        <v>1919</v>
      </c>
      <c r="X2332" s="50">
        <f>YEAR(B2332)</f>
        <v>2014</v>
      </c>
      <c r="Y2332" s="50">
        <f>MONTH(B2332)</f>
        <v>6</v>
      </c>
      <c r="Z2332" s="56">
        <f>X2332*100+Y2332</f>
        <v>201406</v>
      </c>
      <c r="AA2332" s="56">
        <f>WEEKNUM(B2332,1)</f>
        <v>23</v>
      </c>
      <c r="AB2332" s="58">
        <f>IF(ISBLANK(B2332)," ",MAX(B2332-B2331-1,0))</f>
        <v>0</v>
      </c>
      <c r="AC2332" s="56">
        <f>DAY(B2332)</f>
        <v>1</v>
      </c>
      <c r="AD2332" s="53">
        <f>U2332+V2332</f>
        <v>0.21014597888888889</v>
      </c>
      <c r="AE2332" s="56">
        <f>IF("1-Swim"=D2332,E2332*46.7,IF("2-Bike"=D2332,E2332,IF("3-Run"=D2332,E2332*4.27,0)))</f>
        <v>0</v>
      </c>
    </row>
    <row r="2333" spans="1:31" x14ac:dyDescent="0.25">
      <c r="A2333" s="50">
        <v>2332</v>
      </c>
      <c r="B2333" s="51">
        <v>41791</v>
      </c>
      <c r="C2333" s="75">
        <f>B2333</f>
        <v>41791</v>
      </c>
      <c r="D2333" s="50" t="s">
        <v>515</v>
      </c>
      <c r="E2333" s="50">
        <v>0.01</v>
      </c>
      <c r="F2333" s="50">
        <v>0</v>
      </c>
      <c r="G2333" s="50">
        <v>3</v>
      </c>
      <c r="H2333" s="50">
        <v>2</v>
      </c>
      <c r="I2333" s="53">
        <f>IF(E2333&gt;0,TIME(F2333,G2333,H2333),"")</f>
        <v>2.1064814814814813E-3</v>
      </c>
      <c r="J2333" s="54">
        <f>IF(E2333&gt;0,TIME(F2333,G2333,H2333)/E2333,"")</f>
        <v>0.21064814814814814</v>
      </c>
      <c r="K2333" s="50" t="s">
        <v>1311</v>
      </c>
      <c r="L2333" s="50" t="s">
        <v>971</v>
      </c>
      <c r="M2333" s="55">
        <f>IF(D2333&gt;0,0.0416666666666667/J2333,"")</f>
        <v>0.19780219780219796</v>
      </c>
      <c r="N2333" s="50">
        <v>0</v>
      </c>
      <c r="O2333" s="50" t="s">
        <v>184</v>
      </c>
      <c r="Q2333" s="151">
        <f>IF("1-Swim"=D2333,J2333*2.4,IF("2-Bike"=D2333,J2333*112,IF("3-Run"=D2333,J2333*26.2,0)))</f>
        <v>0</v>
      </c>
      <c r="R2333" s="151">
        <f>Q2333/2</f>
        <v>0</v>
      </c>
      <c r="S2333" s="53">
        <f>J2333*26.2</f>
        <v>5.5189814814814815</v>
      </c>
      <c r="T2333" s="53">
        <f>(J2333+0.0013889)*26.2</f>
        <v>5.5553706614814811</v>
      </c>
      <c r="U2333" s="53">
        <f>S2333/2</f>
        <v>2.7594907407407407</v>
      </c>
      <c r="V2333" s="53">
        <f>T2333/2</f>
        <v>2.7776853307407405</v>
      </c>
      <c r="W2333" s="50">
        <f>RANK(J2333,J:J,1)</f>
        <v>3416</v>
      </c>
      <c r="X2333" s="50">
        <f>YEAR(B2333)</f>
        <v>2014</v>
      </c>
      <c r="Y2333" s="50">
        <f>MONTH(B2333)</f>
        <v>6</v>
      </c>
      <c r="Z2333" s="56">
        <f>X2333*100+Y2333</f>
        <v>201406</v>
      </c>
      <c r="AA2333" s="56">
        <f>WEEKNUM(B2333,1)</f>
        <v>23</v>
      </c>
      <c r="AB2333" s="58">
        <f>IF(ISBLANK(B2333)," ",MAX(B2333-B2332-1,0))</f>
        <v>0</v>
      </c>
      <c r="AC2333" s="56">
        <f>DAY(B2333)</f>
        <v>1</v>
      </c>
      <c r="AD2333" s="53">
        <f>U2333+V2333</f>
        <v>5.5371760714814808</v>
      </c>
      <c r="AE2333" s="56">
        <f>IF("1-Swim"=D2333,E2333*46.7,IF("2-Bike"=D2333,E2333,IF("3-Run"=D2333,E2333*4.27,0)))</f>
        <v>0</v>
      </c>
    </row>
    <row r="2334" spans="1:31" x14ac:dyDescent="0.25">
      <c r="A2334" s="50">
        <v>2333</v>
      </c>
      <c r="B2334" s="51">
        <v>41791</v>
      </c>
      <c r="C2334" s="75">
        <f>B2334</f>
        <v>41791</v>
      </c>
      <c r="D2334" s="50" t="s">
        <v>516</v>
      </c>
      <c r="E2334" s="50">
        <v>0.01</v>
      </c>
      <c r="F2334" s="50">
        <v>0</v>
      </c>
      <c r="G2334" s="50">
        <v>3</v>
      </c>
      <c r="H2334" s="50">
        <v>0</v>
      </c>
      <c r="I2334" s="53">
        <f>IF(E2334&gt;0,TIME(F2334,G2334,H2334),"")</f>
        <v>2.0833333333333333E-3</v>
      </c>
      <c r="J2334" s="54">
        <f>IF(E2334&gt;0,TIME(F2334,G2334,H2334)/E2334,"")</f>
        <v>0.20833333333333331</v>
      </c>
      <c r="K2334" s="50" t="s">
        <v>1311</v>
      </c>
      <c r="L2334" s="50" t="s">
        <v>971</v>
      </c>
      <c r="M2334" s="55">
        <f>IF(D2334&gt;0,0.0416666666666667/J2334,"")</f>
        <v>0.20000000000000018</v>
      </c>
      <c r="N2334" s="50">
        <v>0</v>
      </c>
      <c r="O2334" s="50" t="s">
        <v>184</v>
      </c>
      <c r="Q2334" s="151">
        <f>IF("1-Swim"=D2334,J2334*2.4,IF("2-Bike"=D2334,J2334*112,IF("3-Run"=D2334,J2334*26.2,0)))</f>
        <v>0</v>
      </c>
      <c r="R2334" s="151">
        <f>Q2334/2</f>
        <v>0</v>
      </c>
      <c r="S2334" s="53">
        <f>J2334*26.2</f>
        <v>5.458333333333333</v>
      </c>
      <c r="T2334" s="53">
        <f>(J2334+0.0013889)*26.2</f>
        <v>5.4947225133333326</v>
      </c>
      <c r="U2334" s="53">
        <f>S2334/2</f>
        <v>2.7291666666666665</v>
      </c>
      <c r="V2334" s="53">
        <f>T2334/2</f>
        <v>2.7473612566666663</v>
      </c>
      <c r="W2334" s="50">
        <f>RANK(J2334,J:J,1)</f>
        <v>3415</v>
      </c>
      <c r="X2334" s="50">
        <f>YEAR(B2334)</f>
        <v>2014</v>
      </c>
      <c r="Y2334" s="50">
        <f>MONTH(B2334)</f>
        <v>6</v>
      </c>
      <c r="Z2334" s="56">
        <f>X2334*100+Y2334</f>
        <v>201406</v>
      </c>
      <c r="AA2334" s="56">
        <f>WEEKNUM(B2334,1)</f>
        <v>23</v>
      </c>
      <c r="AB2334" s="58">
        <f>IF(ISBLANK(B2334)," ",MAX(B2334-B2333-1,0))</f>
        <v>0</v>
      </c>
      <c r="AC2334" s="56">
        <f>DAY(B2334)</f>
        <v>1</v>
      </c>
      <c r="AD2334" s="53">
        <f>U2334+V2334</f>
        <v>5.4765279233333324</v>
      </c>
      <c r="AE2334" s="56">
        <f>IF("1-Swim"=D2334,E2334*46.7,IF("2-Bike"=D2334,E2334,IF("3-Run"=D2334,E2334*4.27,0)))</f>
        <v>0</v>
      </c>
    </row>
    <row r="2335" spans="1:31" x14ac:dyDescent="0.25">
      <c r="A2335" s="50">
        <v>2334</v>
      </c>
      <c r="B2335" s="51">
        <v>41792</v>
      </c>
      <c r="C2335" s="75">
        <f>B2335</f>
        <v>41792</v>
      </c>
      <c r="D2335" s="50" t="s">
        <v>1224</v>
      </c>
      <c r="E2335" s="50">
        <v>8</v>
      </c>
      <c r="F2335" s="50">
        <v>0</v>
      </c>
      <c r="G2335" s="50">
        <v>26</v>
      </c>
      <c r="H2335" s="50">
        <v>30</v>
      </c>
      <c r="I2335" s="53">
        <f>IF(E2335&gt;0,TIME(F2335,G2335,H2335),"")</f>
        <v>1.8402777777777778E-2</v>
      </c>
      <c r="J2335" s="54">
        <f>IF(E2335&gt;0,TIME(F2335,G2335,H2335)/E2335,"")</f>
        <v>2.3003472222222223E-3</v>
      </c>
      <c r="K2335" s="50" t="s">
        <v>921</v>
      </c>
      <c r="L2335" s="50" t="s">
        <v>1132</v>
      </c>
      <c r="M2335" s="55">
        <f>IF(D2335&gt;0,0.0416666666666667/J2335,"")</f>
        <v>18.113207547169825</v>
      </c>
      <c r="N2335" s="50">
        <v>0</v>
      </c>
      <c r="O2335" s="50" t="s">
        <v>253</v>
      </c>
      <c r="Q2335" s="151">
        <f>IF("1-Swim"=D2335,J2335*2.4,IF("2-Bike"=D2335,J2335*112,IF("3-Run"=D2335,J2335*26.2,0)))</f>
        <v>0.25763888888888892</v>
      </c>
      <c r="R2335" s="151">
        <f>Q2335/2</f>
        <v>0.12881944444444446</v>
      </c>
      <c r="S2335" s="53">
        <f>J2335*26.2</f>
        <v>6.026909722222222E-2</v>
      </c>
      <c r="T2335" s="53">
        <f>(J2335+0.0013889)*26.2</f>
        <v>9.6658277222222214E-2</v>
      </c>
      <c r="U2335" s="53">
        <f>S2335/2</f>
        <v>3.013454861111111E-2</v>
      </c>
      <c r="V2335" s="53">
        <f>T2335/2</f>
        <v>4.8329138611111107E-2</v>
      </c>
      <c r="W2335" s="50">
        <f>RANK(J2335,J:J,1)</f>
        <v>231</v>
      </c>
      <c r="X2335" s="50">
        <f>YEAR(B2335)</f>
        <v>2014</v>
      </c>
      <c r="Y2335" s="50">
        <f>MONTH(B2335)</f>
        <v>6</v>
      </c>
      <c r="Z2335" s="56">
        <f>X2335*100+Y2335</f>
        <v>201406</v>
      </c>
      <c r="AA2335" s="56">
        <f>WEEKNUM(B2335,1)</f>
        <v>23</v>
      </c>
      <c r="AB2335" s="58">
        <f>IF(ISBLANK(B2335)," ",MAX(B2335-B2334-1,0))</f>
        <v>0</v>
      </c>
      <c r="AC2335" s="56">
        <f>DAY(B2335)</f>
        <v>2</v>
      </c>
      <c r="AD2335" s="53">
        <f>U2335+V2335</f>
        <v>7.8463687222222217E-2</v>
      </c>
      <c r="AE2335" s="56">
        <f>IF("1-Swim"=D2335,E2335*46.7,IF("2-Bike"=D2335,E2335,IF("3-Run"=D2335,E2335*4.27,0)))</f>
        <v>8</v>
      </c>
    </row>
    <row r="2336" spans="1:31" ht="15.75" x14ac:dyDescent="0.3">
      <c r="A2336" s="50">
        <v>2335</v>
      </c>
      <c r="B2336" s="51">
        <v>41793</v>
      </c>
      <c r="C2336" s="75">
        <f>B2336</f>
        <v>41793</v>
      </c>
      <c r="D2336" s="50" t="s">
        <v>1224</v>
      </c>
      <c r="E2336" s="50">
        <v>20.6</v>
      </c>
      <c r="F2336" s="50">
        <v>1</v>
      </c>
      <c r="G2336" s="50">
        <v>26</v>
      </c>
      <c r="H2336" s="50">
        <v>22</v>
      </c>
      <c r="I2336" s="53">
        <f>IF(E2336&gt;0,TIME(F2336,G2336,H2336),"")</f>
        <v>5.9976851851851858E-2</v>
      </c>
      <c r="J2336" s="54">
        <f>IF(E2336&gt;0,TIME(F2336,G2336,H2336)/E2336,"")</f>
        <v>2.9114976627112551E-3</v>
      </c>
      <c r="K2336" s="50" t="s">
        <v>930</v>
      </c>
      <c r="L2336" s="50" t="s">
        <v>1392</v>
      </c>
      <c r="M2336" s="55">
        <f>IF(D2336&gt;0,0.0416666666666667/J2336,"")</f>
        <v>14.311076804322665</v>
      </c>
      <c r="N2336" s="50">
        <v>0</v>
      </c>
      <c r="O2336" s="50" t="s">
        <v>198</v>
      </c>
      <c r="P2336" s="146" t="s">
        <v>1393</v>
      </c>
      <c r="Q2336" s="151">
        <f>IF("1-Swim"=D2336,J2336*2.4,IF("2-Bike"=D2336,J2336*112,IF("3-Run"=D2336,J2336*26.2,0)))</f>
        <v>0.32608773822366055</v>
      </c>
      <c r="R2336" s="151">
        <f>Q2336/2</f>
        <v>0.16304386911183028</v>
      </c>
      <c r="S2336" s="53">
        <f>J2336*26.2</f>
        <v>7.6281238763034886E-2</v>
      </c>
      <c r="T2336" s="53">
        <f>(J2336+0.0013889)*26.2</f>
        <v>0.11267041876303488</v>
      </c>
      <c r="U2336" s="53">
        <f>S2336/2</f>
        <v>3.8140619381517443E-2</v>
      </c>
      <c r="V2336" s="53">
        <f>T2336/2</f>
        <v>5.633520938151744E-2</v>
      </c>
      <c r="W2336" s="50">
        <f>RANK(J2336,J:J,1)</f>
        <v>543</v>
      </c>
      <c r="X2336" s="50">
        <f>YEAR(B2336)</f>
        <v>2014</v>
      </c>
      <c r="Y2336" s="50">
        <f>MONTH(B2336)</f>
        <v>6</v>
      </c>
      <c r="Z2336" s="56">
        <f>X2336*100+Y2336</f>
        <v>201406</v>
      </c>
      <c r="AA2336" s="56">
        <f>WEEKNUM(B2336,1)</f>
        <v>23</v>
      </c>
      <c r="AB2336" s="58">
        <f>IF(ISBLANK(B2336)," ",MAX(B2336-B2335-1,0))</f>
        <v>0</v>
      </c>
      <c r="AC2336" s="56">
        <f>DAY(B2336)</f>
        <v>3</v>
      </c>
      <c r="AD2336" s="53">
        <f>U2336+V2336</f>
        <v>9.4475828763034883E-2</v>
      </c>
      <c r="AE2336" s="56">
        <f>IF("1-Swim"=D2336,E2336*46.7,IF("2-Bike"=D2336,E2336,IF("3-Run"=D2336,E2336*4.27,0)))</f>
        <v>20.6</v>
      </c>
    </row>
    <row r="2337" spans="1:31" x14ac:dyDescent="0.25">
      <c r="A2337" s="50">
        <v>2336</v>
      </c>
      <c r="B2337" s="51">
        <v>41793</v>
      </c>
      <c r="C2337" s="75">
        <f>B2337</f>
        <v>41793</v>
      </c>
      <c r="D2337" s="50" t="s">
        <v>1224</v>
      </c>
      <c r="E2337" s="50">
        <v>20.2</v>
      </c>
      <c r="F2337" s="50">
        <v>1</v>
      </c>
      <c r="G2337" s="50">
        <v>19</v>
      </c>
      <c r="H2337" s="50">
        <v>17</v>
      </c>
      <c r="I2337" s="53">
        <f>IF(E2337&gt;0,TIME(F2337,G2337,H2337),"")</f>
        <v>5.5057870370370375E-2</v>
      </c>
      <c r="J2337" s="54">
        <f>IF(E2337&gt;0,TIME(F2337,G2337,H2337)/E2337,"")</f>
        <v>2.7256371470480386E-3</v>
      </c>
      <c r="K2337" s="50" t="s">
        <v>930</v>
      </c>
      <c r="L2337" s="50" t="s">
        <v>1368</v>
      </c>
      <c r="M2337" s="55">
        <f>IF(D2337&gt;0,0.0416666666666667/J2337,"")</f>
        <v>15.286945553920548</v>
      </c>
      <c r="N2337" s="50">
        <v>0</v>
      </c>
      <c r="O2337" s="50" t="s">
        <v>184</v>
      </c>
      <c r="P2337" s="50" t="s">
        <v>1394</v>
      </c>
      <c r="Q2337" s="151">
        <f>IF("1-Swim"=D2337,J2337*2.4,IF("2-Bike"=D2337,J2337*112,IF("3-Run"=D2337,J2337*26.2,0)))</f>
        <v>0.3052713604693803</v>
      </c>
      <c r="R2337" s="151">
        <f>Q2337/2</f>
        <v>0.15263568023469015</v>
      </c>
      <c r="S2337" s="53">
        <f>J2337*26.2</f>
        <v>7.1411693252658615E-2</v>
      </c>
      <c r="T2337" s="53">
        <f>(J2337+0.0013889)*26.2</f>
        <v>0.10780087325265861</v>
      </c>
      <c r="U2337" s="53">
        <f>S2337/2</f>
        <v>3.5705846626329307E-2</v>
      </c>
      <c r="V2337" s="53">
        <f>T2337/2</f>
        <v>5.3900436626329304E-2</v>
      </c>
      <c r="W2337" s="50">
        <f>RANK(J2337,J:J,1)</f>
        <v>422</v>
      </c>
      <c r="X2337" s="50">
        <f>YEAR(B2337)</f>
        <v>2014</v>
      </c>
      <c r="Y2337" s="50">
        <f>MONTH(B2337)</f>
        <v>6</v>
      </c>
      <c r="Z2337" s="56">
        <f>X2337*100+Y2337</f>
        <v>201406</v>
      </c>
      <c r="AA2337" s="56">
        <f>WEEKNUM(B2337,1)</f>
        <v>23</v>
      </c>
      <c r="AB2337" s="58">
        <f>IF(ISBLANK(B2337)," ",MAX(B2337-B2336-1,0))</f>
        <v>0</v>
      </c>
      <c r="AC2337" s="56">
        <f>DAY(B2337)</f>
        <v>3</v>
      </c>
      <c r="AD2337" s="53">
        <f>U2337+V2337</f>
        <v>8.9606283252658611E-2</v>
      </c>
      <c r="AE2337" s="56">
        <f>IF("1-Swim"=D2337,E2337*46.7,IF("2-Bike"=D2337,E2337,IF("3-Run"=D2337,E2337*4.27,0)))</f>
        <v>20.2</v>
      </c>
    </row>
    <row r="2338" spans="1:31" x14ac:dyDescent="0.25">
      <c r="A2338" s="50">
        <v>2337</v>
      </c>
      <c r="B2338" s="51">
        <v>41794</v>
      </c>
      <c r="C2338" s="75">
        <f>B2338</f>
        <v>41794</v>
      </c>
      <c r="D2338" s="50" t="s">
        <v>1225</v>
      </c>
      <c r="E2338" s="50">
        <v>1</v>
      </c>
      <c r="F2338" s="50">
        <v>0</v>
      </c>
      <c r="G2338" s="50">
        <v>38</v>
      </c>
      <c r="H2338" s="50">
        <v>20</v>
      </c>
      <c r="I2338" s="53">
        <f>IF(E2338&gt;0,TIME(F2338,G2338,H2338),"")</f>
        <v>2.6620370370370374E-2</v>
      </c>
      <c r="J2338" s="54">
        <f>IF(E2338&gt;0,TIME(F2338,G2338,H2338)/E2338,"")</f>
        <v>2.6620370370370374E-2</v>
      </c>
      <c r="K2338" s="50" t="s">
        <v>949</v>
      </c>
      <c r="L2338" s="50" t="s">
        <v>949</v>
      </c>
      <c r="M2338" s="55">
        <f>IF(D2338&gt;0,0.0416666666666667/J2338,"")</f>
        <v>1.5652173913043488</v>
      </c>
      <c r="N2338" s="50">
        <v>0</v>
      </c>
      <c r="O2338" s="50" t="s">
        <v>255</v>
      </c>
      <c r="Q2338" s="151">
        <f>IF("1-Swim"=D2338,J2338*2.4,IF("2-Bike"=D2338,J2338*112,IF("3-Run"=D2338,J2338*26.2,0)))</f>
        <v>6.3888888888888898E-2</v>
      </c>
      <c r="R2338" s="151">
        <f>Q2338/2</f>
        <v>3.1944444444444449E-2</v>
      </c>
      <c r="S2338" s="53">
        <f>J2338*26.2</f>
        <v>0.69745370370370374</v>
      </c>
      <c r="T2338" s="53">
        <f>(J2338+0.0013889)*26.2</f>
        <v>0.73384288370370376</v>
      </c>
      <c r="U2338" s="53">
        <f>S2338/2</f>
        <v>0.34872685185185187</v>
      </c>
      <c r="V2338" s="53">
        <f>T2338/2</f>
        <v>0.36692144185185188</v>
      </c>
      <c r="W2338" s="50">
        <f>RANK(J2338,J:J,1)</f>
        <v>3251</v>
      </c>
      <c r="X2338" s="50">
        <f>YEAR(B2338)</f>
        <v>2014</v>
      </c>
      <c r="Y2338" s="50">
        <f>MONTH(B2338)</f>
        <v>6</v>
      </c>
      <c r="Z2338" s="56">
        <f>X2338*100+Y2338</f>
        <v>201406</v>
      </c>
      <c r="AA2338" s="56">
        <f>WEEKNUM(B2338,1)</f>
        <v>23</v>
      </c>
      <c r="AB2338" s="58">
        <f>IF(ISBLANK(B2338)," ",MAX(B2338-B2337-1,0))</f>
        <v>0</v>
      </c>
      <c r="AC2338" s="56">
        <f>DAY(B2338)</f>
        <v>4</v>
      </c>
      <c r="AD2338" s="53">
        <f>U2338+V2338</f>
        <v>0.71564829370370375</v>
      </c>
      <c r="AE2338" s="56">
        <f>IF("1-Swim"=D2338,E2338*46.7,IF("2-Bike"=D2338,E2338,IF("3-Run"=D2338,E2338*4.27,0)))</f>
        <v>46.7</v>
      </c>
    </row>
    <row r="2339" spans="1:31" x14ac:dyDescent="0.25">
      <c r="A2339" s="50">
        <v>2338</v>
      </c>
      <c r="B2339" s="51">
        <v>41795</v>
      </c>
      <c r="C2339" s="75">
        <f>B2339</f>
        <v>41795</v>
      </c>
      <c r="D2339" s="50" t="s">
        <v>1223</v>
      </c>
      <c r="E2339" s="50">
        <v>1.6</v>
      </c>
      <c r="F2339" s="50">
        <v>0</v>
      </c>
      <c r="G2339" s="50">
        <v>17</v>
      </c>
      <c r="H2339" s="50">
        <v>35</v>
      </c>
      <c r="I2339" s="53">
        <f>IF(E2339&gt;0,TIME(F2339,G2339,H2339),"")</f>
        <v>1.2210648148148146E-2</v>
      </c>
      <c r="J2339" s="54">
        <f>IF(E2339&gt;0,TIME(F2339,G2339,H2339)/E2339,"")</f>
        <v>7.6316550925925909E-3</v>
      </c>
      <c r="K2339" s="50" t="s">
        <v>1280</v>
      </c>
      <c r="L2339" s="50" t="s">
        <v>1395</v>
      </c>
      <c r="M2339" s="55">
        <f>IF(D2339&gt;0,0.0416666666666667/J2339,"")</f>
        <v>5.4597156398104323</v>
      </c>
      <c r="N2339" s="50">
        <v>0</v>
      </c>
      <c r="O2339" s="50" t="s">
        <v>1341</v>
      </c>
      <c r="Q2339" s="151">
        <f>IF("1-Swim"=D2339,J2339*2.4,IF("2-Bike"=D2339,J2339*112,IF("3-Run"=D2339,J2339*26.2,0)))</f>
        <v>0.19994936342592587</v>
      </c>
      <c r="R2339" s="151">
        <f>Q2339/2</f>
        <v>9.9974681712962934E-2</v>
      </c>
      <c r="S2339" s="53">
        <f>J2339*26.2</f>
        <v>0.19994936342592587</v>
      </c>
      <c r="T2339" s="53">
        <f>(J2339+0.0013889)*26.2</f>
        <v>0.23633854342592589</v>
      </c>
      <c r="U2339" s="53">
        <f>S2339/2</f>
        <v>9.9974681712962934E-2</v>
      </c>
      <c r="V2339" s="53">
        <f>T2339/2</f>
        <v>0.11816927171296294</v>
      </c>
      <c r="W2339" s="50">
        <f>RANK(J2339,J:J,1)</f>
        <v>2173</v>
      </c>
      <c r="X2339" s="50">
        <f>YEAR(B2339)</f>
        <v>2014</v>
      </c>
      <c r="Y2339" s="50">
        <f>MONTH(B2339)</f>
        <v>6</v>
      </c>
      <c r="Z2339" s="56">
        <f>X2339*100+Y2339</f>
        <v>201406</v>
      </c>
      <c r="AA2339" s="56">
        <f>WEEKNUM(B2339,1)</f>
        <v>23</v>
      </c>
      <c r="AB2339" s="58">
        <f>IF(ISBLANK(B2339)," ",MAX(B2339-B2338-1,0))</f>
        <v>0</v>
      </c>
      <c r="AC2339" s="56">
        <f>DAY(B2339)</f>
        <v>5</v>
      </c>
      <c r="AD2339" s="53">
        <f>U2339+V2339</f>
        <v>0.21814395342592588</v>
      </c>
      <c r="AE2339" s="56">
        <f>IF("1-Swim"=D2339,E2339*46.7,IF("2-Bike"=D2339,E2339,IF("3-Run"=D2339,E2339*4.27,0)))</f>
        <v>6.8319999999999999</v>
      </c>
    </row>
    <row r="2340" spans="1:31" x14ac:dyDescent="0.25">
      <c r="A2340" s="50">
        <v>2339</v>
      </c>
      <c r="B2340" s="51">
        <v>41796</v>
      </c>
      <c r="C2340" s="75">
        <f>B2340</f>
        <v>41796</v>
      </c>
      <c r="D2340" s="50" t="s">
        <v>1223</v>
      </c>
      <c r="E2340" s="50">
        <v>2.8</v>
      </c>
      <c r="F2340" s="50">
        <v>0</v>
      </c>
      <c r="G2340" s="50">
        <v>27</v>
      </c>
      <c r="H2340" s="50">
        <v>35</v>
      </c>
      <c r="I2340" s="53">
        <f>IF(E2340&gt;0,TIME(F2340,G2340,H2340),"")</f>
        <v>1.9155092592592592E-2</v>
      </c>
      <c r="J2340" s="54">
        <f>IF(E2340&gt;0,TIME(F2340,G2340,H2340)/E2340,"")</f>
        <v>6.8411044973544976E-3</v>
      </c>
      <c r="K2340" s="50" t="s">
        <v>1345</v>
      </c>
      <c r="L2340" s="50" t="s">
        <v>1396</v>
      </c>
      <c r="M2340" s="55">
        <f>IF(D2340&gt;0,0.0416666666666667/J2340,"")</f>
        <v>6.0906344410876176</v>
      </c>
      <c r="N2340" s="50">
        <v>0</v>
      </c>
      <c r="O2340" s="50" t="s">
        <v>255</v>
      </c>
      <c r="P2340" s="50" t="s">
        <v>1397</v>
      </c>
      <c r="Q2340" s="151">
        <f>IF("1-Swim"=D2340,J2340*2.4,IF("2-Bike"=D2340,J2340*112,IF("3-Run"=D2340,J2340*26.2,0)))</f>
        <v>0.17923693783068784</v>
      </c>
      <c r="R2340" s="151">
        <f>Q2340/2</f>
        <v>8.9618468915343918E-2</v>
      </c>
      <c r="S2340" s="53">
        <f>J2340*26.2</f>
        <v>0.17923693783068784</v>
      </c>
      <c r="T2340" s="53">
        <f>(J2340+0.0013889)*26.2</f>
        <v>0.2156261178306878</v>
      </c>
      <c r="U2340" s="53">
        <f>S2340/2</f>
        <v>8.9618468915343918E-2</v>
      </c>
      <c r="V2340" s="53">
        <f>T2340/2</f>
        <v>0.1078130589153439</v>
      </c>
      <c r="W2340" s="50">
        <f>RANK(J2340,J:J,1)</f>
        <v>1364</v>
      </c>
      <c r="X2340" s="50">
        <f>YEAR(B2340)</f>
        <v>2014</v>
      </c>
      <c r="Y2340" s="50">
        <f>MONTH(B2340)</f>
        <v>6</v>
      </c>
      <c r="Z2340" s="56">
        <f>X2340*100+Y2340</f>
        <v>201406</v>
      </c>
      <c r="AA2340" s="56">
        <f>WEEKNUM(B2340,1)</f>
        <v>23</v>
      </c>
      <c r="AB2340" s="58">
        <f>IF(ISBLANK(B2340)," ",MAX(B2340-B2339-1,0))</f>
        <v>0</v>
      </c>
      <c r="AC2340" s="56">
        <f>DAY(B2340)</f>
        <v>6</v>
      </c>
      <c r="AD2340" s="53">
        <f>U2340+V2340</f>
        <v>0.19743152783068782</v>
      </c>
      <c r="AE2340" s="56">
        <f>IF("1-Swim"=D2340,E2340*46.7,IF("2-Bike"=D2340,E2340,IF("3-Run"=D2340,E2340*4.27,0)))</f>
        <v>11.955999999999998</v>
      </c>
    </row>
    <row r="2341" spans="1:31" x14ac:dyDescent="0.25">
      <c r="A2341" s="50">
        <v>2340</v>
      </c>
      <c r="B2341" s="51">
        <v>41798</v>
      </c>
      <c r="C2341" s="75">
        <f>B2341</f>
        <v>41798</v>
      </c>
      <c r="D2341" s="50" t="s">
        <v>1224</v>
      </c>
      <c r="E2341" s="50">
        <v>69.599999999999994</v>
      </c>
      <c r="F2341" s="50">
        <v>4</v>
      </c>
      <c r="G2341" s="50">
        <v>20</v>
      </c>
      <c r="H2341" s="50">
        <v>11</v>
      </c>
      <c r="I2341" s="53">
        <f>IF(E2341&gt;0,TIME(F2341,G2341,H2341),"")</f>
        <v>0.18068287037037037</v>
      </c>
      <c r="J2341" s="54">
        <f>IF(E2341&gt;0,TIME(F2341,G2341,H2341)/E2341,"")</f>
        <v>2.5960182524478502E-3</v>
      </c>
      <c r="K2341" s="50" t="s">
        <v>1809</v>
      </c>
      <c r="L2341" s="50" t="s">
        <v>1398</v>
      </c>
      <c r="M2341" s="55">
        <f>IF(D2341&gt;0,0.0416666666666667/J2341,"")</f>
        <v>16.050220998014233</v>
      </c>
      <c r="N2341" s="50">
        <v>0</v>
      </c>
      <c r="O2341" s="50" t="s">
        <v>255</v>
      </c>
      <c r="P2341" s="50" t="s">
        <v>1399</v>
      </c>
      <c r="Q2341" s="151">
        <f>IF("1-Swim"=D2341,J2341*2.4,IF("2-Bike"=D2341,J2341*112,IF("3-Run"=D2341,J2341*26.2,0)))</f>
        <v>0.29075404427415924</v>
      </c>
      <c r="R2341" s="151">
        <f>Q2341/2</f>
        <v>0.14537702213707962</v>
      </c>
      <c r="S2341" s="53">
        <f>J2341*26.2</f>
        <v>6.8015678214133679E-2</v>
      </c>
      <c r="T2341" s="53">
        <f>(J2341+0.0013889)*26.2</f>
        <v>0.10440485821413367</v>
      </c>
      <c r="U2341" s="53">
        <f>S2341/2</f>
        <v>3.400783910706684E-2</v>
      </c>
      <c r="V2341" s="53">
        <f>T2341/2</f>
        <v>5.2202429107066836E-2</v>
      </c>
      <c r="W2341" s="50">
        <f>RANK(J2341,J:J,1)</f>
        <v>354</v>
      </c>
      <c r="X2341" s="50">
        <f>YEAR(B2341)</f>
        <v>2014</v>
      </c>
      <c r="Y2341" s="50">
        <f>MONTH(B2341)</f>
        <v>6</v>
      </c>
      <c r="Z2341" s="56">
        <f>X2341*100+Y2341</f>
        <v>201406</v>
      </c>
      <c r="AA2341" s="56">
        <f>WEEKNUM(B2341,1)</f>
        <v>24</v>
      </c>
      <c r="AB2341" s="58">
        <f>IF(ISBLANK(B2341)," ",MAX(B2341-B2340-1,0))</f>
        <v>1</v>
      </c>
      <c r="AC2341" s="56">
        <f>DAY(B2341)</f>
        <v>8</v>
      </c>
      <c r="AD2341" s="53">
        <f>U2341+V2341</f>
        <v>8.6210268214133676E-2</v>
      </c>
      <c r="AE2341" s="56">
        <f>IF("1-Swim"=D2341,E2341*46.7,IF("2-Bike"=D2341,E2341,IF("3-Run"=D2341,E2341*4.27,0)))</f>
        <v>69.599999999999994</v>
      </c>
    </row>
    <row r="2342" spans="1:31" x14ac:dyDescent="0.25">
      <c r="A2342" s="50">
        <v>2341</v>
      </c>
      <c r="B2342" s="51">
        <v>41799</v>
      </c>
      <c r="C2342" s="75">
        <f>B2342</f>
        <v>41799</v>
      </c>
      <c r="D2342" s="50" t="s">
        <v>1223</v>
      </c>
      <c r="E2342" s="50">
        <v>1</v>
      </c>
      <c r="F2342" s="50">
        <v>0</v>
      </c>
      <c r="G2342" s="50">
        <v>9</v>
      </c>
      <c r="H2342" s="50">
        <v>50</v>
      </c>
      <c r="I2342" s="53">
        <f>IF(E2342&gt;0,TIME(F2342,G2342,H2342),"")</f>
        <v>6.828703703703704E-3</v>
      </c>
      <c r="J2342" s="54">
        <f>IF(E2342&gt;0,TIME(F2342,G2342,H2342)/E2342,"")</f>
        <v>6.828703703703704E-3</v>
      </c>
      <c r="K2342" s="50" t="s">
        <v>1345</v>
      </c>
      <c r="L2342" s="50" t="s">
        <v>1048</v>
      </c>
      <c r="M2342" s="55">
        <f>IF(D2342&gt;0,0.0416666666666667/J2342,"")</f>
        <v>6.1016949152542415</v>
      </c>
      <c r="N2342" s="50">
        <v>0</v>
      </c>
      <c r="O2342" s="50" t="s">
        <v>253</v>
      </c>
      <c r="Q2342" s="151">
        <f>IF("1-Swim"=D2342,J2342*2.4,IF("2-Bike"=D2342,J2342*112,IF("3-Run"=D2342,J2342*26.2,0)))</f>
        <v>0.17891203703703704</v>
      </c>
      <c r="R2342" s="151">
        <f>Q2342/2</f>
        <v>8.9456018518518518E-2</v>
      </c>
      <c r="S2342" s="53">
        <f>J2342*26.2</f>
        <v>0.17891203703703704</v>
      </c>
      <c r="T2342" s="53">
        <f>(J2342+0.0013889)*26.2</f>
        <v>0.21530121703703703</v>
      </c>
      <c r="U2342" s="53">
        <f>S2342/2</f>
        <v>8.9456018518518518E-2</v>
      </c>
      <c r="V2342" s="53">
        <f>T2342/2</f>
        <v>0.10765060851851851</v>
      </c>
      <c r="W2342" s="50">
        <f>RANK(J2342,J:J,1)</f>
        <v>1342</v>
      </c>
      <c r="X2342" s="50">
        <f>YEAR(B2342)</f>
        <v>2014</v>
      </c>
      <c r="Y2342" s="50">
        <f>MONTH(B2342)</f>
        <v>6</v>
      </c>
      <c r="Z2342" s="56">
        <f>X2342*100+Y2342</f>
        <v>201406</v>
      </c>
      <c r="AA2342" s="56">
        <f>WEEKNUM(B2342,1)</f>
        <v>24</v>
      </c>
      <c r="AB2342" s="58">
        <f>IF(ISBLANK(B2342)," ",MAX(B2342-B2341-1,0))</f>
        <v>0</v>
      </c>
      <c r="AC2342" s="56">
        <f>DAY(B2342)</f>
        <v>9</v>
      </c>
      <c r="AD2342" s="53">
        <f>U2342+V2342</f>
        <v>0.19710662703703702</v>
      </c>
      <c r="AE2342" s="56">
        <f>IF("1-Swim"=D2342,E2342*46.7,IF("2-Bike"=D2342,E2342,IF("3-Run"=D2342,E2342*4.27,0)))</f>
        <v>4.2699999999999996</v>
      </c>
    </row>
    <row r="2343" spans="1:31" x14ac:dyDescent="0.25">
      <c r="A2343" s="50">
        <v>2342</v>
      </c>
      <c r="B2343" s="51">
        <v>41800</v>
      </c>
      <c r="C2343" s="75">
        <f>B2343</f>
        <v>41800</v>
      </c>
      <c r="D2343" s="50" t="s">
        <v>1224</v>
      </c>
      <c r="E2343" s="50">
        <v>20.5</v>
      </c>
      <c r="F2343" s="50">
        <v>1</v>
      </c>
      <c r="G2343" s="50">
        <v>21</v>
      </c>
      <c r="H2343" s="50">
        <v>1</v>
      </c>
      <c r="I2343" s="53">
        <f>IF(E2343&gt;0,TIME(F2343,G2343,H2343),"")</f>
        <v>5.6261574074074068E-2</v>
      </c>
      <c r="J2343" s="54">
        <f>IF(E2343&gt;0,TIME(F2343,G2343,H2343)/E2343,"")</f>
        <v>2.7444670280036129E-3</v>
      </c>
      <c r="K2343" s="50" t="s">
        <v>930</v>
      </c>
      <c r="L2343" s="50" t="s">
        <v>1392</v>
      </c>
      <c r="M2343" s="55">
        <f>IF(D2343&gt;0,0.0416666666666667/J2343,"")</f>
        <v>15.182061304258397</v>
      </c>
      <c r="N2343" s="50">
        <v>0</v>
      </c>
      <c r="O2343" s="50" t="s">
        <v>1341</v>
      </c>
      <c r="P2343" s="50" t="s">
        <v>1400</v>
      </c>
      <c r="Q2343" s="151">
        <f>IF("1-Swim"=D2343,J2343*2.4,IF("2-Bike"=D2343,J2343*112,IF("3-Run"=D2343,J2343*26.2,0)))</f>
        <v>0.30738030713640463</v>
      </c>
      <c r="R2343" s="151">
        <f>Q2343/2</f>
        <v>0.15369015356820231</v>
      </c>
      <c r="S2343" s="53">
        <f>J2343*26.2</f>
        <v>7.1905036133694658E-2</v>
      </c>
      <c r="T2343" s="53">
        <f>(J2343+0.0013889)*26.2</f>
        <v>0.10829421613369467</v>
      </c>
      <c r="U2343" s="53">
        <f>S2343/2</f>
        <v>3.5952518066847329E-2</v>
      </c>
      <c r="V2343" s="53">
        <f>T2343/2</f>
        <v>5.4147108066847333E-2</v>
      </c>
      <c r="W2343" s="50">
        <f>RANK(J2343,J:J,1)</f>
        <v>433</v>
      </c>
      <c r="X2343" s="50">
        <f>YEAR(B2343)</f>
        <v>2014</v>
      </c>
      <c r="Y2343" s="50">
        <f>MONTH(B2343)</f>
        <v>6</v>
      </c>
      <c r="Z2343" s="56">
        <f>X2343*100+Y2343</f>
        <v>201406</v>
      </c>
      <c r="AA2343" s="56">
        <f>WEEKNUM(B2343,1)</f>
        <v>24</v>
      </c>
      <c r="AB2343" s="58">
        <f>IF(ISBLANK(B2343)," ",MAX(B2343-B2342-1,0))</f>
        <v>0</v>
      </c>
      <c r="AC2343" s="56">
        <f>DAY(B2343)</f>
        <v>10</v>
      </c>
      <c r="AD2343" s="53">
        <f>U2343+V2343</f>
        <v>9.0099626133694655E-2</v>
      </c>
      <c r="AE2343" s="56">
        <f>IF("1-Swim"=D2343,E2343*46.7,IF("2-Bike"=D2343,E2343,IF("3-Run"=D2343,E2343*4.27,0)))</f>
        <v>20.5</v>
      </c>
    </row>
    <row r="2344" spans="1:31" x14ac:dyDescent="0.25">
      <c r="A2344" s="50">
        <v>2343</v>
      </c>
      <c r="B2344" s="51">
        <v>41802</v>
      </c>
      <c r="C2344" s="75">
        <f>B2344</f>
        <v>41802</v>
      </c>
      <c r="D2344" s="50" t="s">
        <v>1223</v>
      </c>
      <c r="E2344" s="50">
        <v>1</v>
      </c>
      <c r="F2344" s="50">
        <v>0</v>
      </c>
      <c r="G2344" s="50">
        <v>9</v>
      </c>
      <c r="H2344" s="50">
        <v>27</v>
      </c>
      <c r="I2344" s="53">
        <f>IF(E2344&gt;0,TIME(F2344,G2344,H2344),"")</f>
        <v>6.5624999999999998E-3</v>
      </c>
      <c r="J2344" s="54">
        <f>IF(E2344&gt;0,TIME(F2344,G2344,H2344)/E2344,"")</f>
        <v>6.5624999999999998E-3</v>
      </c>
      <c r="K2344" s="50" t="s">
        <v>1345</v>
      </c>
      <c r="L2344" s="50" t="s">
        <v>1048</v>
      </c>
      <c r="M2344" s="55">
        <f>IF(D2344&gt;0,0.0416666666666667/J2344,"")</f>
        <v>6.3492063492063542</v>
      </c>
      <c r="N2344" s="50">
        <v>0</v>
      </c>
      <c r="O2344" s="50" t="s">
        <v>253</v>
      </c>
      <c r="Q2344" s="151">
        <f>IF("1-Swim"=D2344,J2344*2.4,IF("2-Bike"=D2344,J2344*112,IF("3-Run"=D2344,J2344*26.2,0)))</f>
        <v>0.17193749999999999</v>
      </c>
      <c r="R2344" s="151">
        <f>Q2344/2</f>
        <v>8.5968749999999997E-2</v>
      </c>
      <c r="S2344" s="53">
        <f>J2344*26.2</f>
        <v>0.17193749999999999</v>
      </c>
      <c r="T2344" s="53">
        <f>(J2344+0.0013889)*26.2</f>
        <v>0.20832667999999996</v>
      </c>
      <c r="U2344" s="53">
        <f>S2344/2</f>
        <v>8.5968749999999997E-2</v>
      </c>
      <c r="V2344" s="53">
        <f>T2344/2</f>
        <v>0.10416333999999998</v>
      </c>
      <c r="W2344" s="50">
        <f>RANK(J2344,J:J,1)</f>
        <v>1056</v>
      </c>
      <c r="X2344" s="50">
        <f>YEAR(B2344)</f>
        <v>2014</v>
      </c>
      <c r="Y2344" s="50">
        <f>MONTH(B2344)</f>
        <v>6</v>
      </c>
      <c r="Z2344" s="56">
        <f>X2344*100+Y2344</f>
        <v>201406</v>
      </c>
      <c r="AA2344" s="56">
        <f>WEEKNUM(B2344,1)</f>
        <v>24</v>
      </c>
      <c r="AB2344" s="58">
        <f>IF(ISBLANK(B2344)," ",MAX(B2344-B2343-1,0))</f>
        <v>1</v>
      </c>
      <c r="AC2344" s="56">
        <f>DAY(B2344)</f>
        <v>12</v>
      </c>
      <c r="AD2344" s="53">
        <f>U2344+V2344</f>
        <v>0.19013208999999998</v>
      </c>
      <c r="AE2344" s="56">
        <f>IF("1-Swim"=D2344,E2344*46.7,IF("2-Bike"=D2344,E2344,IF("3-Run"=D2344,E2344*4.27,0)))</f>
        <v>4.2699999999999996</v>
      </c>
    </row>
    <row r="2345" spans="1:31" x14ac:dyDescent="0.25">
      <c r="A2345" s="50">
        <v>2344</v>
      </c>
      <c r="B2345" s="51">
        <v>41802</v>
      </c>
      <c r="C2345" s="75">
        <f>B2345</f>
        <v>41802</v>
      </c>
      <c r="D2345" s="50" t="s">
        <v>1224</v>
      </c>
      <c r="E2345" s="50">
        <v>9.1999999999999993</v>
      </c>
      <c r="F2345" s="50">
        <v>0</v>
      </c>
      <c r="G2345" s="50">
        <v>25</v>
      </c>
      <c r="H2345" s="50">
        <v>33</v>
      </c>
      <c r="I2345" s="53">
        <f>IF(E2345&gt;0,TIME(F2345,G2345,H2345),"")</f>
        <v>1.7743055555555557E-2</v>
      </c>
      <c r="J2345" s="54">
        <f>IF(E2345&gt;0,TIME(F2345,G2345,H2345)/E2345,"")</f>
        <v>1.9285929951690824E-3</v>
      </c>
      <c r="K2345" s="50" t="s">
        <v>921</v>
      </c>
      <c r="L2345" s="50" t="s">
        <v>1132</v>
      </c>
      <c r="M2345" s="55">
        <f>IF(D2345&gt;0,0.0416666666666667/J2345,"")</f>
        <v>21.604696673189839</v>
      </c>
      <c r="N2345" s="50">
        <v>0</v>
      </c>
      <c r="O2345" s="50" t="s">
        <v>253</v>
      </c>
      <c r="Q2345" s="151">
        <f>IF("1-Swim"=D2345,J2345*2.4,IF("2-Bike"=D2345,J2345*112,IF("3-Run"=D2345,J2345*26.2,0)))</f>
        <v>0.21600241545893722</v>
      </c>
      <c r="R2345" s="151">
        <f>Q2345/2</f>
        <v>0.10800120772946861</v>
      </c>
      <c r="S2345" s="53">
        <f>J2345*26.2</f>
        <v>5.0529136473429957E-2</v>
      </c>
      <c r="T2345" s="53">
        <f>(J2345+0.0013889)*26.2</f>
        <v>8.6918316473429957E-2</v>
      </c>
      <c r="U2345" s="53">
        <f>S2345/2</f>
        <v>2.5264568236714979E-2</v>
      </c>
      <c r="V2345" s="53">
        <f>T2345/2</f>
        <v>4.3459158236714979E-2</v>
      </c>
      <c r="W2345" s="50">
        <f>RANK(J2345,J:J,1)</f>
        <v>109</v>
      </c>
      <c r="X2345" s="50">
        <f>YEAR(B2345)</f>
        <v>2014</v>
      </c>
      <c r="Y2345" s="50">
        <f>MONTH(B2345)</f>
        <v>6</v>
      </c>
      <c r="Z2345" s="56">
        <f>X2345*100+Y2345</f>
        <v>201406</v>
      </c>
      <c r="AA2345" s="56">
        <f>WEEKNUM(B2345,1)</f>
        <v>24</v>
      </c>
      <c r="AB2345" s="58">
        <f>IF(ISBLANK(B2345)," ",MAX(B2345-B2344-1,0))</f>
        <v>0</v>
      </c>
      <c r="AC2345" s="56">
        <f>DAY(B2345)</f>
        <v>12</v>
      </c>
      <c r="AD2345" s="53">
        <f>U2345+V2345</f>
        <v>6.8723726473429961E-2</v>
      </c>
      <c r="AE2345" s="56">
        <f>IF("1-Swim"=D2345,E2345*46.7,IF("2-Bike"=D2345,E2345,IF("3-Run"=D2345,E2345*4.27,0)))</f>
        <v>9.1999999999999993</v>
      </c>
    </row>
    <row r="2346" spans="1:31" x14ac:dyDescent="0.25">
      <c r="A2346" s="50">
        <v>2345</v>
      </c>
      <c r="B2346" s="51">
        <v>41803</v>
      </c>
      <c r="C2346" s="75">
        <f>B2346</f>
        <v>41803</v>
      </c>
      <c r="D2346" s="50" t="s">
        <v>1224</v>
      </c>
      <c r="E2346" s="50">
        <v>7.6</v>
      </c>
      <c r="F2346" s="50">
        <v>0</v>
      </c>
      <c r="G2346" s="50">
        <v>20</v>
      </c>
      <c r="H2346" s="50">
        <v>0</v>
      </c>
      <c r="I2346" s="53">
        <f>IF(E2346&gt;0,TIME(F2346,G2346,H2346),"")</f>
        <v>1.3888888888888888E-2</v>
      </c>
      <c r="J2346" s="54">
        <f>IF(E2346&gt;0,TIME(F2346,G2346,H2346)/E2346,"")</f>
        <v>1.827485380116959E-3</v>
      </c>
      <c r="K2346" s="50" t="s">
        <v>921</v>
      </c>
      <c r="L2346" s="50" t="s">
        <v>1132</v>
      </c>
      <c r="M2346" s="55">
        <f>IF(D2346&gt;0,0.0416666666666667/J2346,"")</f>
        <v>22.800000000000018</v>
      </c>
      <c r="N2346" s="50">
        <v>0</v>
      </c>
      <c r="O2346" s="50" t="s">
        <v>253</v>
      </c>
      <c r="Q2346" s="151">
        <f>IF("1-Swim"=D2346,J2346*2.4,IF("2-Bike"=D2346,J2346*112,IF("3-Run"=D2346,J2346*26.2,0)))</f>
        <v>0.2046783625730994</v>
      </c>
      <c r="R2346" s="151">
        <f>Q2346/2</f>
        <v>0.1023391812865497</v>
      </c>
      <c r="S2346" s="53">
        <f>J2346*26.2</f>
        <v>4.7880116959064321E-2</v>
      </c>
      <c r="T2346" s="53">
        <f>(J2346+0.0013889)*26.2</f>
        <v>8.4269296959064321E-2</v>
      </c>
      <c r="U2346" s="53">
        <f>S2346/2</f>
        <v>2.3940058479532161E-2</v>
      </c>
      <c r="V2346" s="53">
        <f>T2346/2</f>
        <v>4.2134648479532161E-2</v>
      </c>
      <c r="W2346" s="50">
        <f>RANK(J2346,J:J,1)</f>
        <v>66</v>
      </c>
      <c r="X2346" s="50">
        <f>YEAR(B2346)</f>
        <v>2014</v>
      </c>
      <c r="Y2346" s="50">
        <f>MONTH(B2346)</f>
        <v>6</v>
      </c>
      <c r="Z2346" s="56">
        <f>X2346*100+Y2346</f>
        <v>201406</v>
      </c>
      <c r="AA2346" s="56">
        <f>WEEKNUM(B2346,1)</f>
        <v>24</v>
      </c>
      <c r="AB2346" s="58">
        <f>IF(ISBLANK(B2346)," ",MAX(B2346-B2345-1,0))</f>
        <v>0</v>
      </c>
      <c r="AC2346" s="56">
        <f>DAY(B2346)</f>
        <v>13</v>
      </c>
      <c r="AD2346" s="53">
        <f>U2346+V2346</f>
        <v>6.6074706959064325E-2</v>
      </c>
      <c r="AE2346" s="56">
        <f>IF("1-Swim"=D2346,E2346*46.7,IF("2-Bike"=D2346,E2346,IF("3-Run"=D2346,E2346*4.27,0)))</f>
        <v>7.6</v>
      </c>
    </row>
    <row r="2347" spans="1:31" x14ac:dyDescent="0.25">
      <c r="A2347" s="50">
        <v>2346</v>
      </c>
      <c r="B2347" s="51">
        <v>41804</v>
      </c>
      <c r="C2347" s="75">
        <f>B2347</f>
        <v>41804</v>
      </c>
      <c r="D2347" s="50" t="s">
        <v>1225</v>
      </c>
      <c r="E2347" s="50">
        <v>1</v>
      </c>
      <c r="F2347" s="50">
        <v>0</v>
      </c>
      <c r="G2347" s="50">
        <v>33</v>
      </c>
      <c r="H2347" s="50">
        <v>28</v>
      </c>
      <c r="I2347" s="53">
        <f>IF(E2347&gt;0,TIME(F2347,G2347,H2347),"")</f>
        <v>2.3240740740740742E-2</v>
      </c>
      <c r="J2347" s="54">
        <f>IF(E2347&gt;0,TIME(F2347,G2347,H2347)/E2347,"")</f>
        <v>2.3240740740740742E-2</v>
      </c>
      <c r="K2347" s="50" t="s">
        <v>949</v>
      </c>
      <c r="L2347" s="50" t="s">
        <v>41</v>
      </c>
      <c r="M2347" s="55">
        <f>IF(D2347&gt;0,0.0416666666666667/J2347,"")</f>
        <v>1.7928286852589654</v>
      </c>
      <c r="N2347" s="50">
        <v>0</v>
      </c>
      <c r="O2347" s="50" t="s">
        <v>255</v>
      </c>
      <c r="Q2347" s="151">
        <f>IF("1-Swim"=D2347,J2347*2.4,IF("2-Bike"=D2347,J2347*112,IF("3-Run"=D2347,J2347*26.2,0)))</f>
        <v>5.577777777777778E-2</v>
      </c>
      <c r="R2347" s="151">
        <f>Q2347/2</f>
        <v>2.788888888888889E-2</v>
      </c>
      <c r="S2347" s="53">
        <f>J2347*26.2</f>
        <v>0.60890740740740745</v>
      </c>
      <c r="T2347" s="53">
        <f>(J2347+0.0013889)*26.2</f>
        <v>0.64529658740740736</v>
      </c>
      <c r="U2347" s="53">
        <f>S2347/2</f>
        <v>0.30445370370370373</v>
      </c>
      <c r="V2347" s="53">
        <f>T2347/2</f>
        <v>0.32264829370370368</v>
      </c>
      <c r="W2347" s="50">
        <f>RANK(J2347,J:J,1)</f>
        <v>3092</v>
      </c>
      <c r="X2347" s="50">
        <f>YEAR(B2347)</f>
        <v>2014</v>
      </c>
      <c r="Y2347" s="50">
        <f>MONTH(B2347)</f>
        <v>6</v>
      </c>
      <c r="Z2347" s="56">
        <f>X2347*100+Y2347</f>
        <v>201406</v>
      </c>
      <c r="AA2347" s="56">
        <f>WEEKNUM(B2347,1)</f>
        <v>24</v>
      </c>
      <c r="AB2347" s="58">
        <f>IF(ISBLANK(B2347)," ",MAX(B2347-B2346-1,0))</f>
        <v>0</v>
      </c>
      <c r="AC2347" s="56">
        <f>DAY(B2347)</f>
        <v>14</v>
      </c>
      <c r="AD2347" s="53">
        <f>U2347+V2347</f>
        <v>0.62710199740740746</v>
      </c>
      <c r="AE2347" s="56">
        <f>IF("1-Swim"=D2347,E2347*46.7,IF("2-Bike"=D2347,E2347,IF("3-Run"=D2347,E2347*4.27,0)))</f>
        <v>46.7</v>
      </c>
    </row>
    <row r="2348" spans="1:31" x14ac:dyDescent="0.25">
      <c r="A2348" s="50">
        <v>2347</v>
      </c>
      <c r="B2348" s="51">
        <v>41804</v>
      </c>
      <c r="C2348" s="75">
        <f>B2348</f>
        <v>41804</v>
      </c>
      <c r="D2348" s="50" t="s">
        <v>1224</v>
      </c>
      <c r="E2348" s="50">
        <v>25</v>
      </c>
      <c r="F2348" s="50">
        <v>1</v>
      </c>
      <c r="G2348" s="50">
        <v>20</v>
      </c>
      <c r="H2348" s="50">
        <v>49</v>
      </c>
      <c r="I2348" s="53">
        <f>IF(E2348&gt;0,TIME(F2348,G2348,H2348),"")</f>
        <v>5.6122685185185185E-2</v>
      </c>
      <c r="J2348" s="54">
        <f>IF(E2348&gt;0,TIME(F2348,G2348,H2348)/E2348,"")</f>
        <v>2.2449074074074073E-3</v>
      </c>
      <c r="K2348" s="50" t="s">
        <v>1809</v>
      </c>
      <c r="L2348" s="50" t="s">
        <v>41</v>
      </c>
      <c r="M2348" s="55">
        <f>IF(D2348&gt;0,0.0416666666666667/J2348,"")</f>
        <v>18.560527943905974</v>
      </c>
      <c r="N2348" s="50">
        <v>0</v>
      </c>
      <c r="O2348" s="50" t="s">
        <v>255</v>
      </c>
      <c r="Q2348" s="151">
        <f>IF("1-Swim"=D2348,J2348*2.4,IF("2-Bike"=D2348,J2348*112,IF("3-Run"=D2348,J2348*26.2,0)))</f>
        <v>0.25142962962962961</v>
      </c>
      <c r="R2348" s="151">
        <f>Q2348/2</f>
        <v>0.12571481481481481</v>
      </c>
      <c r="S2348" s="53">
        <f>J2348*26.2</f>
        <v>5.881657407407407E-2</v>
      </c>
      <c r="T2348" s="53">
        <f>(J2348+0.0013889)*26.2</f>
        <v>9.520575407407407E-2</v>
      </c>
      <c r="U2348" s="53">
        <f>S2348/2</f>
        <v>2.9408287037037035E-2</v>
      </c>
      <c r="V2348" s="53">
        <f>T2348/2</f>
        <v>4.7602877037037035E-2</v>
      </c>
      <c r="W2348" s="50">
        <f>RANK(J2348,J:J,1)</f>
        <v>216</v>
      </c>
      <c r="X2348" s="50">
        <f>YEAR(B2348)</f>
        <v>2014</v>
      </c>
      <c r="Y2348" s="50">
        <f>MONTH(B2348)</f>
        <v>6</v>
      </c>
      <c r="Z2348" s="56">
        <f>X2348*100+Y2348</f>
        <v>201406</v>
      </c>
      <c r="AA2348" s="56">
        <f>WEEKNUM(B2348,1)</f>
        <v>24</v>
      </c>
      <c r="AB2348" s="58">
        <f>IF(ISBLANK(B2348)," ",MAX(B2348-B2347-1,0))</f>
        <v>0</v>
      </c>
      <c r="AC2348" s="56">
        <f>DAY(B2348)</f>
        <v>14</v>
      </c>
      <c r="AD2348" s="53">
        <f>U2348+V2348</f>
        <v>7.7011164074074073E-2</v>
      </c>
      <c r="AE2348" s="56">
        <f>IF("1-Swim"=D2348,E2348*46.7,IF("2-Bike"=D2348,E2348,IF("3-Run"=D2348,E2348*4.27,0)))</f>
        <v>25</v>
      </c>
    </row>
    <row r="2349" spans="1:31" x14ac:dyDescent="0.25">
      <c r="A2349" s="50">
        <v>2348</v>
      </c>
      <c r="B2349" s="51">
        <v>41804</v>
      </c>
      <c r="C2349" s="75">
        <f>B2349</f>
        <v>41804</v>
      </c>
      <c r="D2349" s="50" t="s">
        <v>1223</v>
      </c>
      <c r="E2349" s="50">
        <v>6.2</v>
      </c>
      <c r="F2349" s="50">
        <v>0</v>
      </c>
      <c r="G2349" s="50">
        <v>57</v>
      </c>
      <c r="H2349" s="50">
        <v>28</v>
      </c>
      <c r="I2349" s="53">
        <f>IF(E2349&gt;0,TIME(F2349,G2349,H2349),"")</f>
        <v>3.9907407407407412E-2</v>
      </c>
      <c r="J2349" s="54">
        <f>IF(E2349&gt;0,TIME(F2349,G2349,H2349)/E2349,"")</f>
        <v>6.4366786140979699E-3</v>
      </c>
      <c r="K2349" s="50" t="s">
        <v>1311</v>
      </c>
      <c r="L2349" s="50" t="s">
        <v>41</v>
      </c>
      <c r="M2349" s="55">
        <f>IF(D2349&gt;0,0.0416666666666667/J2349,"")</f>
        <v>6.4733178654292383</v>
      </c>
      <c r="N2349" s="50">
        <v>0</v>
      </c>
      <c r="O2349" s="50" t="s">
        <v>255</v>
      </c>
      <c r="Q2349" s="151">
        <f>IF("1-Swim"=D2349,J2349*2.4,IF("2-Bike"=D2349,J2349*112,IF("3-Run"=D2349,J2349*26.2,0)))</f>
        <v>0.16864097968936681</v>
      </c>
      <c r="R2349" s="151">
        <f>Q2349/2</f>
        <v>8.4320489844683405E-2</v>
      </c>
      <c r="S2349" s="53">
        <f>J2349*26.2</f>
        <v>0.16864097968936681</v>
      </c>
      <c r="T2349" s="53">
        <f>(J2349+0.0013889)*26.2</f>
        <v>0.2050301596893668</v>
      </c>
      <c r="U2349" s="53">
        <f>S2349/2</f>
        <v>8.4320489844683405E-2</v>
      </c>
      <c r="V2349" s="53">
        <f>T2349/2</f>
        <v>0.1025150798446834</v>
      </c>
      <c r="W2349" s="50">
        <f>RANK(J2349,J:J,1)</f>
        <v>964</v>
      </c>
      <c r="X2349" s="50">
        <f>YEAR(B2349)</f>
        <v>2014</v>
      </c>
      <c r="Y2349" s="50">
        <f>MONTH(B2349)</f>
        <v>6</v>
      </c>
      <c r="Z2349" s="56">
        <f>X2349*100+Y2349</f>
        <v>201406</v>
      </c>
      <c r="AA2349" s="56">
        <f>WEEKNUM(B2349,1)</f>
        <v>24</v>
      </c>
      <c r="AB2349" s="58">
        <f>IF(ISBLANK(B2349)," ",MAX(B2349-B2348-1,0))</f>
        <v>0</v>
      </c>
      <c r="AC2349" s="56">
        <f>DAY(B2349)</f>
        <v>14</v>
      </c>
      <c r="AD2349" s="53">
        <f>U2349+V2349</f>
        <v>0.18683556968936682</v>
      </c>
      <c r="AE2349" s="56">
        <f>IF("1-Swim"=D2349,E2349*46.7,IF("2-Bike"=D2349,E2349,IF("3-Run"=D2349,E2349*4.27,0)))</f>
        <v>26.473999999999997</v>
      </c>
    </row>
    <row r="2350" spans="1:31" x14ac:dyDescent="0.25">
      <c r="A2350" s="50">
        <v>2349</v>
      </c>
      <c r="B2350" s="51">
        <v>41804</v>
      </c>
      <c r="C2350" s="75">
        <f>B2350</f>
        <v>41804</v>
      </c>
      <c r="D2350" s="50" t="s">
        <v>515</v>
      </c>
      <c r="E2350" s="50">
        <v>1</v>
      </c>
      <c r="F2350" s="50">
        <v>0</v>
      </c>
      <c r="G2350" s="50">
        <v>2</v>
      </c>
      <c r="H2350" s="50">
        <v>52</v>
      </c>
      <c r="I2350" s="53">
        <f>IF(E2350&gt;0,TIME(F2350,G2350,H2350),"")</f>
        <v>1.9907407407407408E-3</v>
      </c>
      <c r="J2350" s="54">
        <f>IF(E2350&gt;0,TIME(F2350,G2350,H2350)/E2350,"")</f>
        <v>1.9907407407407408E-3</v>
      </c>
      <c r="K2350" s="50" t="s">
        <v>1311</v>
      </c>
      <c r="L2350" s="50" t="s">
        <v>41</v>
      </c>
      <c r="M2350" s="55">
        <f>IF(D2350&gt;0,0.0416666666666667/J2350,"")</f>
        <v>20.930232558139551</v>
      </c>
      <c r="N2350" s="50">
        <v>0</v>
      </c>
      <c r="Q2350" s="151">
        <f>IF("1-Swim"=D2350,J2350*2.4,IF("2-Bike"=D2350,J2350*112,IF("3-Run"=D2350,J2350*26.2,0)))</f>
        <v>0</v>
      </c>
      <c r="R2350" s="151">
        <f>Q2350/2</f>
        <v>0</v>
      </c>
      <c r="S2350" s="53">
        <f>J2350*26.2</f>
        <v>5.2157407407407409E-2</v>
      </c>
      <c r="T2350" s="53">
        <f>(J2350+0.0013889)*26.2</f>
        <v>8.8546587407407409E-2</v>
      </c>
      <c r="U2350" s="53">
        <f>S2350/2</f>
        <v>2.6078703703703705E-2</v>
      </c>
      <c r="V2350" s="53">
        <f>T2350/2</f>
        <v>4.4273293703703705E-2</v>
      </c>
      <c r="W2350" s="50">
        <f>RANK(J2350,J:J,1)</f>
        <v>151</v>
      </c>
      <c r="X2350" s="50">
        <f>YEAR(B2350)</f>
        <v>2014</v>
      </c>
      <c r="Y2350" s="50">
        <f>MONTH(B2350)</f>
        <v>6</v>
      </c>
      <c r="Z2350" s="56">
        <f>X2350*100+Y2350</f>
        <v>201406</v>
      </c>
      <c r="AA2350" s="56">
        <f>WEEKNUM(B2350,1)</f>
        <v>24</v>
      </c>
      <c r="AB2350" s="58">
        <f>IF(ISBLANK(B2350)," ",MAX(B2350-B2349-1,0))</f>
        <v>0</v>
      </c>
      <c r="AC2350" s="56">
        <f>DAY(B2350)</f>
        <v>14</v>
      </c>
      <c r="AD2350" s="53">
        <f>U2350+V2350</f>
        <v>7.0351997407407413E-2</v>
      </c>
      <c r="AE2350" s="56">
        <f>IF("1-Swim"=D2350,E2350*46.7,IF("2-Bike"=D2350,E2350,IF("3-Run"=D2350,E2350*4.27,0)))</f>
        <v>0</v>
      </c>
    </row>
    <row r="2351" spans="1:31" x14ac:dyDescent="0.25">
      <c r="A2351" s="50">
        <v>2350</v>
      </c>
      <c r="B2351" s="51">
        <v>41804</v>
      </c>
      <c r="C2351" s="75">
        <f>B2351</f>
        <v>41804</v>
      </c>
      <c r="D2351" s="50" t="s">
        <v>516</v>
      </c>
      <c r="E2351" s="50">
        <v>1</v>
      </c>
      <c r="F2351" s="50">
        <v>0</v>
      </c>
      <c r="G2351" s="50">
        <v>1</v>
      </c>
      <c r="H2351" s="50">
        <v>56</v>
      </c>
      <c r="I2351" s="53">
        <f>IF(E2351&gt;0,TIME(F2351,G2351,H2351),"")</f>
        <v>1.3425925925925925E-3</v>
      </c>
      <c r="J2351" s="54">
        <f>IF(E2351&gt;0,TIME(F2351,G2351,H2351)/E2351,"")</f>
        <v>1.3425925925925925E-3</v>
      </c>
      <c r="K2351" s="50" t="s">
        <v>1311</v>
      </c>
      <c r="L2351" s="50" t="s">
        <v>41</v>
      </c>
      <c r="M2351" s="55">
        <f>IF(D2351&gt;0,0.0416666666666667/J2351,"")</f>
        <v>31.034482758620715</v>
      </c>
      <c r="N2351" s="50">
        <v>0</v>
      </c>
      <c r="Q2351" s="151">
        <f>IF("1-Swim"=D2351,J2351*2.4,IF("2-Bike"=D2351,J2351*112,IF("3-Run"=D2351,J2351*26.2,0)))</f>
        <v>0</v>
      </c>
      <c r="R2351" s="151">
        <f>Q2351/2</f>
        <v>0</v>
      </c>
      <c r="S2351" s="53">
        <f>J2351*26.2</f>
        <v>3.5175925925925923E-2</v>
      </c>
      <c r="T2351" s="53">
        <f>(J2351+0.0013889)*26.2</f>
        <v>7.1565105925925923E-2</v>
      </c>
      <c r="U2351" s="53">
        <f>S2351/2</f>
        <v>1.7587962962962961E-2</v>
      </c>
      <c r="V2351" s="53">
        <f>T2351/2</f>
        <v>3.5782552962962962E-2</v>
      </c>
      <c r="W2351" s="50">
        <f>RANK(J2351,J:J,1)</f>
        <v>10</v>
      </c>
      <c r="X2351" s="50">
        <f>YEAR(B2351)</f>
        <v>2014</v>
      </c>
      <c r="Y2351" s="50">
        <f>MONTH(B2351)</f>
        <v>6</v>
      </c>
      <c r="Z2351" s="56">
        <f>X2351*100+Y2351</f>
        <v>201406</v>
      </c>
      <c r="AA2351" s="56">
        <f>WEEKNUM(B2351,1)</f>
        <v>24</v>
      </c>
      <c r="AB2351" s="58">
        <f>IF(ISBLANK(B2351)," ",MAX(B2351-B2350-1,0))</f>
        <v>0</v>
      </c>
      <c r="AC2351" s="56">
        <f>DAY(B2351)</f>
        <v>14</v>
      </c>
      <c r="AD2351" s="53">
        <f>U2351+V2351</f>
        <v>5.3370515925925927E-2</v>
      </c>
      <c r="AE2351" s="56">
        <f>IF("1-Swim"=D2351,E2351*46.7,IF("2-Bike"=D2351,E2351,IF("3-Run"=D2351,E2351*4.27,0)))</f>
        <v>0</v>
      </c>
    </row>
    <row r="2352" spans="1:31" x14ac:dyDescent="0.25">
      <c r="A2352" s="50">
        <v>2351</v>
      </c>
      <c r="B2352" s="51">
        <v>41805</v>
      </c>
      <c r="C2352" s="75">
        <f>B2352</f>
        <v>41805</v>
      </c>
      <c r="D2352" s="50" t="s">
        <v>1223</v>
      </c>
      <c r="E2352" s="50">
        <v>3.5</v>
      </c>
      <c r="F2352" s="50">
        <v>0</v>
      </c>
      <c r="G2352" s="50">
        <v>38</v>
      </c>
      <c r="H2352" s="50">
        <v>30</v>
      </c>
      <c r="I2352" s="53">
        <f>IF(E2352&gt;0,TIME(F2352,G2352,H2352),"")</f>
        <v>2.6736111111111113E-2</v>
      </c>
      <c r="J2352" s="54">
        <f>IF(E2352&gt;0,TIME(F2352,G2352,H2352)/E2352,"")</f>
        <v>7.6388888888888895E-3</v>
      </c>
      <c r="K2352" s="50" t="s">
        <v>1401</v>
      </c>
      <c r="L2352" s="50" t="s">
        <v>315</v>
      </c>
      <c r="M2352" s="55">
        <f>IF(D2352&gt;0,0.0416666666666667/J2352,"")</f>
        <v>5.4545454545454586</v>
      </c>
      <c r="N2352" s="50">
        <v>0</v>
      </c>
      <c r="O2352" s="50" t="s">
        <v>184</v>
      </c>
      <c r="P2352" s="50" t="s">
        <v>1402</v>
      </c>
      <c r="Q2352" s="151">
        <f>IF("1-Swim"=D2352,J2352*2.4,IF("2-Bike"=D2352,J2352*112,IF("3-Run"=D2352,J2352*26.2,0)))</f>
        <v>0.20013888888888889</v>
      </c>
      <c r="R2352" s="151">
        <f>Q2352/2</f>
        <v>0.10006944444444445</v>
      </c>
      <c r="S2352" s="53">
        <f>J2352*26.2</f>
        <v>0.20013888888888889</v>
      </c>
      <c r="T2352" s="53">
        <f>(J2352+0.0013889)*26.2</f>
        <v>0.23652806888888891</v>
      </c>
      <c r="U2352" s="53">
        <f>S2352/2</f>
        <v>0.10006944444444445</v>
      </c>
      <c r="V2352" s="53">
        <f>T2352/2</f>
        <v>0.11826403444444446</v>
      </c>
      <c r="W2352" s="50">
        <f>RANK(J2352,J:J,1)</f>
        <v>2184</v>
      </c>
      <c r="X2352" s="50">
        <f>YEAR(B2352)</f>
        <v>2014</v>
      </c>
      <c r="Y2352" s="50">
        <f>MONTH(B2352)</f>
        <v>6</v>
      </c>
      <c r="Z2352" s="56">
        <f>X2352*100+Y2352</f>
        <v>201406</v>
      </c>
      <c r="AA2352" s="56">
        <f>WEEKNUM(B2352,1)</f>
        <v>25</v>
      </c>
      <c r="AB2352" s="58">
        <f>IF(ISBLANK(B2352)," ",MAX(B2352-B2351-1,0))</f>
        <v>0</v>
      </c>
      <c r="AC2352" s="56">
        <f>DAY(B2352)</f>
        <v>15</v>
      </c>
      <c r="AD2352" s="53">
        <f>U2352+V2352</f>
        <v>0.2183334788888889</v>
      </c>
      <c r="AE2352" s="56">
        <f>IF("1-Swim"=D2352,E2352*46.7,IF("2-Bike"=D2352,E2352,IF("3-Run"=D2352,E2352*4.27,0)))</f>
        <v>14.944999999999999</v>
      </c>
    </row>
    <row r="2353" spans="1:31" x14ac:dyDescent="0.25">
      <c r="A2353" s="50">
        <v>2352</v>
      </c>
      <c r="B2353" s="51">
        <v>41806</v>
      </c>
      <c r="C2353" s="75">
        <f>B2353</f>
        <v>41806</v>
      </c>
      <c r="D2353" s="50" t="s">
        <v>1223</v>
      </c>
      <c r="E2353" s="50">
        <v>4.3</v>
      </c>
      <c r="F2353" s="50">
        <v>0</v>
      </c>
      <c r="G2353" s="50">
        <v>39</v>
      </c>
      <c r="H2353" s="50">
        <v>25</v>
      </c>
      <c r="I2353" s="53">
        <f>IF(E2353&gt;0,TIME(F2353,G2353,H2353),"")</f>
        <v>2.7372685185185184E-2</v>
      </c>
      <c r="J2353" s="54">
        <f>IF(E2353&gt;0,TIME(F2353,G2353,H2353)/E2353,"")</f>
        <v>6.3657407407407404E-3</v>
      </c>
      <c r="K2353" s="50" t="s">
        <v>1345</v>
      </c>
      <c r="L2353" s="50" t="s">
        <v>1048</v>
      </c>
      <c r="M2353" s="55">
        <f>IF(D2353&gt;0,0.0416666666666667/J2353,"")</f>
        <v>6.5454545454545512</v>
      </c>
      <c r="N2353" s="50">
        <v>0</v>
      </c>
      <c r="O2353" s="50" t="s">
        <v>253</v>
      </c>
      <c r="Q2353" s="151">
        <f>IF("1-Swim"=D2353,J2353*2.4,IF("2-Bike"=D2353,J2353*112,IF("3-Run"=D2353,J2353*26.2,0)))</f>
        <v>0.16678240740740741</v>
      </c>
      <c r="R2353" s="151">
        <f>Q2353/2</f>
        <v>8.3391203703703703E-2</v>
      </c>
      <c r="S2353" s="53">
        <f>J2353*26.2</f>
        <v>0.16678240740740741</v>
      </c>
      <c r="T2353" s="53">
        <f>(J2353+0.0013889)*26.2</f>
        <v>0.2031715874074074</v>
      </c>
      <c r="U2353" s="53">
        <f>S2353/2</f>
        <v>8.3391203703703703E-2</v>
      </c>
      <c r="V2353" s="53">
        <f>T2353/2</f>
        <v>0.1015857937037037</v>
      </c>
      <c r="W2353" s="50">
        <f>RANK(J2353,J:J,1)</f>
        <v>920</v>
      </c>
      <c r="X2353" s="50">
        <f>YEAR(B2353)</f>
        <v>2014</v>
      </c>
      <c r="Y2353" s="50">
        <f>MONTH(B2353)</f>
        <v>6</v>
      </c>
      <c r="Z2353" s="56">
        <f>X2353*100+Y2353</f>
        <v>201406</v>
      </c>
      <c r="AA2353" s="56">
        <f>WEEKNUM(B2353,1)</f>
        <v>25</v>
      </c>
      <c r="AB2353" s="58">
        <f>IF(ISBLANK(B2353)," ",MAX(B2353-B2352-1,0))</f>
        <v>0</v>
      </c>
      <c r="AC2353" s="56">
        <f>DAY(B2353)</f>
        <v>16</v>
      </c>
      <c r="AD2353" s="53">
        <f>U2353+V2353</f>
        <v>0.18497699740740742</v>
      </c>
      <c r="AE2353" s="56">
        <f>IF("1-Swim"=D2353,E2353*46.7,IF("2-Bike"=D2353,E2353,IF("3-Run"=D2353,E2353*4.27,0)))</f>
        <v>18.360999999999997</v>
      </c>
    </row>
    <row r="2354" spans="1:31" x14ac:dyDescent="0.25">
      <c r="A2354" s="50">
        <v>2353</v>
      </c>
      <c r="B2354" s="51">
        <v>41807</v>
      </c>
      <c r="C2354" s="75">
        <f>B2354</f>
        <v>41807</v>
      </c>
      <c r="D2354" s="50" t="s">
        <v>1224</v>
      </c>
      <c r="E2354" s="50">
        <v>20.3</v>
      </c>
      <c r="F2354" s="50">
        <v>1</v>
      </c>
      <c r="G2354" s="50">
        <v>18</v>
      </c>
      <c r="H2354" s="50">
        <v>41</v>
      </c>
      <c r="I2354" s="53">
        <f>IF(E2354&gt;0,TIME(F2354,G2354,H2354),"")</f>
        <v>5.4641203703703706E-2</v>
      </c>
      <c r="J2354" s="54">
        <f>IF(E2354&gt;0,TIME(F2354,G2354,H2354)/E2354,"")</f>
        <v>2.6916849115124976E-3</v>
      </c>
      <c r="K2354" s="50" t="s">
        <v>930</v>
      </c>
      <c r="L2354" s="50" t="s">
        <v>1392</v>
      </c>
      <c r="M2354" s="55">
        <f>IF(D2354&gt;0,0.0416666666666667/J2354,"")</f>
        <v>15.47977123490787</v>
      </c>
      <c r="N2354" s="50">
        <v>0</v>
      </c>
      <c r="O2354" s="50" t="s">
        <v>255</v>
      </c>
      <c r="P2354" s="50" t="s">
        <v>1403</v>
      </c>
      <c r="Q2354" s="151">
        <f>IF("1-Swim"=D2354,J2354*2.4,IF("2-Bike"=D2354,J2354*112,IF("3-Run"=D2354,J2354*26.2,0)))</f>
        <v>0.30146871008939974</v>
      </c>
      <c r="R2354" s="151">
        <f>Q2354/2</f>
        <v>0.15073435504469987</v>
      </c>
      <c r="S2354" s="53">
        <f>J2354*26.2</f>
        <v>7.052214468162743E-2</v>
      </c>
      <c r="T2354" s="53">
        <f>(J2354+0.0013889)*26.2</f>
        <v>0.10691132468162742</v>
      </c>
      <c r="U2354" s="53">
        <f>S2354/2</f>
        <v>3.5261072340813715E-2</v>
      </c>
      <c r="V2354" s="53">
        <f>T2354/2</f>
        <v>5.3455662340813712E-2</v>
      </c>
      <c r="W2354" s="50">
        <f>RANK(J2354,J:J,1)</f>
        <v>405</v>
      </c>
      <c r="X2354" s="50">
        <f>YEAR(B2354)</f>
        <v>2014</v>
      </c>
      <c r="Y2354" s="50">
        <f>MONTH(B2354)</f>
        <v>6</v>
      </c>
      <c r="Z2354" s="56">
        <f>X2354*100+Y2354</f>
        <v>201406</v>
      </c>
      <c r="AA2354" s="56">
        <f>WEEKNUM(B2354,1)</f>
        <v>25</v>
      </c>
      <c r="AB2354" s="58">
        <f>IF(ISBLANK(B2354)," ",MAX(B2354-B2353-1,0))</f>
        <v>0</v>
      </c>
      <c r="AC2354" s="56">
        <f>DAY(B2354)</f>
        <v>17</v>
      </c>
      <c r="AD2354" s="53">
        <f>U2354+V2354</f>
        <v>8.8716734681627427E-2</v>
      </c>
      <c r="AE2354" s="56">
        <f>IF("1-Swim"=D2354,E2354*46.7,IF("2-Bike"=D2354,E2354,IF("3-Run"=D2354,E2354*4.27,0)))</f>
        <v>20.3</v>
      </c>
    </row>
    <row r="2355" spans="1:31" x14ac:dyDescent="0.25">
      <c r="A2355" s="50">
        <v>2354</v>
      </c>
      <c r="B2355" s="51">
        <v>41807</v>
      </c>
      <c r="C2355" s="75">
        <f>B2355</f>
        <v>41807</v>
      </c>
      <c r="D2355" s="50" t="s">
        <v>1224</v>
      </c>
      <c r="E2355" s="50">
        <v>20.3</v>
      </c>
      <c r="F2355" s="50">
        <v>1</v>
      </c>
      <c r="G2355" s="50">
        <v>10</v>
      </c>
      <c r="H2355" s="50">
        <v>48</v>
      </c>
      <c r="I2355" s="53">
        <f>IF(E2355&gt;0,TIME(F2355,G2355,H2355),"")</f>
        <v>4.9166666666666664E-2</v>
      </c>
      <c r="J2355" s="54">
        <f>IF(E2355&gt;0,TIME(F2355,G2355,H2355)/E2355,"")</f>
        <v>2.4220032840722495E-3</v>
      </c>
      <c r="K2355" s="50" t="s">
        <v>930</v>
      </c>
      <c r="L2355" s="50" t="s">
        <v>1368</v>
      </c>
      <c r="M2355" s="55">
        <f>IF(D2355&gt;0,0.0416666666666667/J2355,"")</f>
        <v>17.203389830508488</v>
      </c>
      <c r="N2355" s="50">
        <v>0</v>
      </c>
      <c r="O2355" s="50" t="s">
        <v>255</v>
      </c>
      <c r="P2355" s="50" t="s">
        <v>1405</v>
      </c>
      <c r="Q2355" s="151">
        <f>IF("1-Swim"=D2355,J2355*2.4,IF("2-Bike"=D2355,J2355*112,IF("3-Run"=D2355,J2355*26.2,0)))</f>
        <v>0.27126436781609192</v>
      </c>
      <c r="R2355" s="151">
        <f>Q2355/2</f>
        <v>0.13563218390804596</v>
      </c>
      <c r="S2355" s="53">
        <f>J2355*26.2</f>
        <v>6.3456486042692939E-2</v>
      </c>
      <c r="T2355" s="53">
        <f>(J2355+0.0013889)*26.2</f>
        <v>9.9845666042692932E-2</v>
      </c>
      <c r="U2355" s="53">
        <f>S2355/2</f>
        <v>3.1728243021346469E-2</v>
      </c>
      <c r="V2355" s="53">
        <f>T2355/2</f>
        <v>4.9922833021346466E-2</v>
      </c>
      <c r="W2355" s="50">
        <f>RANK(J2355,J:J,1)</f>
        <v>274</v>
      </c>
      <c r="X2355" s="50">
        <f>YEAR(B2355)</f>
        <v>2014</v>
      </c>
      <c r="Y2355" s="50">
        <f>MONTH(B2355)</f>
        <v>6</v>
      </c>
      <c r="Z2355" s="56">
        <f>X2355*100+Y2355</f>
        <v>201406</v>
      </c>
      <c r="AA2355" s="56">
        <f>WEEKNUM(B2355,1)</f>
        <v>25</v>
      </c>
      <c r="AB2355" s="58">
        <f>IF(ISBLANK(B2355)," ",MAX(B2355-B2354-1,0))</f>
        <v>0</v>
      </c>
      <c r="AC2355" s="56">
        <f>DAY(B2355)</f>
        <v>17</v>
      </c>
      <c r="AD2355" s="53">
        <f>U2355+V2355</f>
        <v>8.1651076042692936E-2</v>
      </c>
      <c r="AE2355" s="56">
        <f>IF("1-Swim"=D2355,E2355*46.7,IF("2-Bike"=D2355,E2355,IF("3-Run"=D2355,E2355*4.27,0)))</f>
        <v>20.3</v>
      </c>
    </row>
    <row r="2356" spans="1:31" x14ac:dyDescent="0.25">
      <c r="A2356" s="50">
        <v>2355</v>
      </c>
      <c r="B2356" s="51">
        <v>41808</v>
      </c>
      <c r="C2356" s="75">
        <f>B2356</f>
        <v>41808</v>
      </c>
      <c r="D2356" s="50" t="s">
        <v>1225</v>
      </c>
      <c r="E2356" s="50">
        <v>0.61</v>
      </c>
      <c r="F2356" s="50">
        <v>0</v>
      </c>
      <c r="G2356" s="50">
        <v>27</v>
      </c>
      <c r="H2356" s="50">
        <v>0</v>
      </c>
      <c r="I2356" s="53">
        <f>IF(E2356&gt;0,TIME(F2356,G2356,H2356),"")</f>
        <v>1.8749999999999999E-2</v>
      </c>
      <c r="J2356" s="54">
        <f>IF(E2356&gt;0,TIME(F2356,G2356,H2356)/E2356,"")</f>
        <v>3.0737704918032786E-2</v>
      </c>
      <c r="K2356" s="50" t="s">
        <v>949</v>
      </c>
      <c r="L2356" s="50" t="s">
        <v>315</v>
      </c>
      <c r="M2356" s="55">
        <f>IF(D2356&gt;0,0.0416666666666667/J2356,"")</f>
        <v>1.3555555555555567</v>
      </c>
      <c r="N2356" s="50">
        <v>0</v>
      </c>
      <c r="O2356" s="50" t="s">
        <v>255</v>
      </c>
      <c r="Q2356" s="151">
        <f>IF("1-Swim"=D2356,J2356*2.4,IF("2-Bike"=D2356,J2356*112,IF("3-Run"=D2356,J2356*26.2,0)))</f>
        <v>7.3770491803278687E-2</v>
      </c>
      <c r="R2356" s="151">
        <f>Q2356/2</f>
        <v>3.6885245901639344E-2</v>
      </c>
      <c r="S2356" s="53">
        <f>J2356*26.2</f>
        <v>0.80532786885245899</v>
      </c>
      <c r="T2356" s="53">
        <f>(J2356+0.0013889)*26.2</f>
        <v>0.8417170488524589</v>
      </c>
      <c r="U2356" s="53">
        <f>S2356/2</f>
        <v>0.4026639344262295</v>
      </c>
      <c r="V2356" s="53">
        <f>T2356/2</f>
        <v>0.42085852442622945</v>
      </c>
      <c r="W2356" s="50">
        <f>RANK(J2356,J:J,1)</f>
        <v>3359</v>
      </c>
      <c r="X2356" s="50">
        <f>YEAR(B2356)</f>
        <v>2014</v>
      </c>
      <c r="Y2356" s="50">
        <f>MONTH(B2356)</f>
        <v>6</v>
      </c>
      <c r="Z2356" s="56">
        <f>X2356*100+Y2356</f>
        <v>201406</v>
      </c>
      <c r="AA2356" s="56">
        <f>WEEKNUM(B2356,1)</f>
        <v>25</v>
      </c>
      <c r="AB2356" s="58">
        <f>IF(ISBLANK(B2356)," ",MAX(B2356-B2355-1,0))</f>
        <v>0</v>
      </c>
      <c r="AC2356" s="56">
        <f>DAY(B2356)</f>
        <v>18</v>
      </c>
      <c r="AD2356" s="53">
        <f>U2356+V2356</f>
        <v>0.82352245885245901</v>
      </c>
      <c r="AE2356" s="56">
        <f>IF("1-Swim"=D2356,E2356*46.7,IF("2-Bike"=D2356,E2356,IF("3-Run"=D2356,E2356*4.27,0)))</f>
        <v>28.487000000000002</v>
      </c>
    </row>
    <row r="2357" spans="1:31" x14ac:dyDescent="0.25">
      <c r="A2357" s="50">
        <v>2356</v>
      </c>
      <c r="B2357" s="51">
        <v>41808</v>
      </c>
      <c r="C2357" s="75">
        <f>B2357</f>
        <v>41808</v>
      </c>
      <c r="D2357" s="50" t="s">
        <v>1223</v>
      </c>
      <c r="E2357" s="50">
        <v>3.28</v>
      </c>
      <c r="F2357" s="50">
        <v>0</v>
      </c>
      <c r="G2357" s="50">
        <v>30</v>
      </c>
      <c r="H2357" s="50">
        <v>26</v>
      </c>
      <c r="I2357" s="53">
        <f>IF(E2357&gt;0,TIME(F2357,G2357,H2357),"")</f>
        <v>2.1134259259259259E-2</v>
      </c>
      <c r="J2357" s="54">
        <f>IF(E2357&gt;0,TIME(F2357,G2357,H2357)/E2357,"")</f>
        <v>6.4433717253839212E-3</v>
      </c>
      <c r="K2357" s="50" t="s">
        <v>1345</v>
      </c>
      <c r="L2357" s="50" t="s">
        <v>1048</v>
      </c>
      <c r="M2357" s="55">
        <f>IF(D2357&gt;0,0.0416666666666667/J2357,"")</f>
        <v>6.4665936473165431</v>
      </c>
      <c r="N2357" s="50">
        <v>0</v>
      </c>
      <c r="O2357" s="50" t="s">
        <v>253</v>
      </c>
      <c r="Q2357" s="151">
        <f>IF("1-Swim"=D2357,J2357*2.4,IF("2-Bike"=D2357,J2357*112,IF("3-Run"=D2357,J2357*26.2,0)))</f>
        <v>0.16881633920505873</v>
      </c>
      <c r="R2357" s="151">
        <f>Q2357/2</f>
        <v>8.4408169602529365E-2</v>
      </c>
      <c r="S2357" s="53">
        <f>J2357*26.2</f>
        <v>0.16881633920505873</v>
      </c>
      <c r="T2357" s="53">
        <f>(J2357+0.0013889)*26.2</f>
        <v>0.20520551920505872</v>
      </c>
      <c r="U2357" s="53">
        <f>S2357/2</f>
        <v>8.4408169602529365E-2</v>
      </c>
      <c r="V2357" s="53">
        <f>T2357/2</f>
        <v>0.10260275960252936</v>
      </c>
      <c r="W2357" s="50">
        <f>RANK(J2357,J:J,1)</f>
        <v>970</v>
      </c>
      <c r="X2357" s="50">
        <f>YEAR(B2357)</f>
        <v>2014</v>
      </c>
      <c r="Y2357" s="50">
        <f>MONTH(B2357)</f>
        <v>6</v>
      </c>
      <c r="Z2357" s="56">
        <f>X2357*100+Y2357</f>
        <v>201406</v>
      </c>
      <c r="AA2357" s="56">
        <f>WEEKNUM(B2357,1)</f>
        <v>25</v>
      </c>
      <c r="AB2357" s="58">
        <f>IF(ISBLANK(B2357)," ",MAX(B2357-B2356-1,0))</f>
        <v>0</v>
      </c>
      <c r="AC2357" s="56">
        <f>DAY(B2357)</f>
        <v>18</v>
      </c>
      <c r="AD2357" s="53">
        <f>U2357+V2357</f>
        <v>0.18701092920505874</v>
      </c>
      <c r="AE2357" s="56">
        <f>IF("1-Swim"=D2357,E2357*46.7,IF("2-Bike"=D2357,E2357,IF("3-Run"=D2357,E2357*4.27,0)))</f>
        <v>14.005599999999998</v>
      </c>
    </row>
    <row r="2358" spans="1:31" x14ac:dyDescent="0.25">
      <c r="A2358" s="50">
        <v>2357</v>
      </c>
      <c r="B2358" s="51">
        <v>41809</v>
      </c>
      <c r="C2358" s="75">
        <f>B2358</f>
        <v>41809</v>
      </c>
      <c r="D2358" s="50" t="s">
        <v>1224</v>
      </c>
      <c r="E2358" s="50">
        <v>11</v>
      </c>
      <c r="F2358" s="50">
        <v>0</v>
      </c>
      <c r="G2358" s="50">
        <v>30</v>
      </c>
      <c r="H2358" s="50">
        <v>0</v>
      </c>
      <c r="I2358" s="53">
        <f>IF(E2358&gt;0,TIME(F2358,G2358,H2358),"")</f>
        <v>2.0833333333333332E-2</v>
      </c>
      <c r="J2358" s="54">
        <f>IF(E2358&gt;0,TIME(F2358,G2358,H2358)/E2358,"")</f>
        <v>1.8939393939393938E-3</v>
      </c>
      <c r="K2358" s="50" t="s">
        <v>921</v>
      </c>
      <c r="L2358" s="50" t="s">
        <v>1132</v>
      </c>
      <c r="M2358" s="55">
        <f>IF(D2358&gt;0,0.0416666666666667/J2358,"")</f>
        <v>22.000000000000018</v>
      </c>
      <c r="N2358" s="50">
        <v>0</v>
      </c>
      <c r="O2358" s="50" t="s">
        <v>253</v>
      </c>
      <c r="Q2358" s="151">
        <f>IF("1-Swim"=D2358,J2358*2.4,IF("2-Bike"=D2358,J2358*112,IF("3-Run"=D2358,J2358*26.2,0)))</f>
        <v>0.2121212121212121</v>
      </c>
      <c r="R2358" s="151">
        <f>Q2358/2</f>
        <v>0.10606060606060605</v>
      </c>
      <c r="S2358" s="53">
        <f>J2358*26.2</f>
        <v>4.9621212121212115E-2</v>
      </c>
      <c r="T2358" s="53">
        <f>(J2358+0.0013889)*26.2</f>
        <v>8.6010392121212115E-2</v>
      </c>
      <c r="U2358" s="53">
        <f>S2358/2</f>
        <v>2.4810606060606057E-2</v>
      </c>
      <c r="V2358" s="53">
        <f>T2358/2</f>
        <v>4.3005196060606057E-2</v>
      </c>
      <c r="W2358" s="50">
        <f>RANK(J2358,J:J,1)</f>
        <v>94</v>
      </c>
      <c r="X2358" s="50">
        <f>YEAR(B2358)</f>
        <v>2014</v>
      </c>
      <c r="Y2358" s="50">
        <f>MONTH(B2358)</f>
        <v>6</v>
      </c>
      <c r="Z2358" s="56">
        <f>X2358*100+Y2358</f>
        <v>201406</v>
      </c>
      <c r="AA2358" s="56">
        <f>WEEKNUM(B2358,1)</f>
        <v>25</v>
      </c>
      <c r="AB2358" s="58">
        <f>IF(ISBLANK(B2358)," ",MAX(B2358-B2357-1,0))</f>
        <v>0</v>
      </c>
      <c r="AC2358" s="56">
        <f>DAY(B2358)</f>
        <v>19</v>
      </c>
      <c r="AD2358" s="53">
        <f>U2358+V2358</f>
        <v>6.7815802121212118E-2</v>
      </c>
      <c r="AE2358" s="56">
        <f>IF("1-Swim"=D2358,E2358*46.7,IF("2-Bike"=D2358,E2358,IF("3-Run"=D2358,E2358*4.27,0)))</f>
        <v>11</v>
      </c>
    </row>
    <row r="2359" spans="1:31" x14ac:dyDescent="0.25">
      <c r="A2359" s="50">
        <v>2358</v>
      </c>
      <c r="B2359" s="51">
        <v>41810</v>
      </c>
      <c r="C2359" s="75">
        <f>B2359</f>
        <v>41810</v>
      </c>
      <c r="D2359" s="50" t="s">
        <v>1223</v>
      </c>
      <c r="E2359" s="50">
        <v>7</v>
      </c>
      <c r="F2359" s="50">
        <v>1</v>
      </c>
      <c r="G2359" s="50">
        <v>18</v>
      </c>
      <c r="H2359" s="50">
        <v>4</v>
      </c>
      <c r="I2359" s="53">
        <f>IF(E2359&gt;0,TIME(F2359,G2359,H2359),"")</f>
        <v>5.4212962962962963E-2</v>
      </c>
      <c r="J2359" s="54">
        <f>IF(E2359&gt;0,TIME(F2359,G2359,H2359)/E2359,"")</f>
        <v>7.7447089947089943E-3</v>
      </c>
      <c r="K2359" s="50" t="s">
        <v>1311</v>
      </c>
      <c r="L2359" s="50" t="s">
        <v>315</v>
      </c>
      <c r="M2359" s="55">
        <f>IF(D2359&gt;0,0.0416666666666667/J2359,"")</f>
        <v>5.3800170794193045</v>
      </c>
      <c r="N2359" s="50">
        <v>0</v>
      </c>
      <c r="O2359" s="50" t="s">
        <v>255</v>
      </c>
      <c r="P2359" s="50" t="s">
        <v>1406</v>
      </c>
      <c r="Q2359" s="151">
        <f>IF("1-Swim"=D2359,J2359*2.4,IF("2-Bike"=D2359,J2359*112,IF("3-Run"=D2359,J2359*26.2,0)))</f>
        <v>0.20291137566137565</v>
      </c>
      <c r="R2359" s="151">
        <f>Q2359/2</f>
        <v>0.10145568783068783</v>
      </c>
      <c r="S2359" s="53">
        <f>J2359*26.2</f>
        <v>0.20291137566137565</v>
      </c>
      <c r="T2359" s="53">
        <f>(J2359+0.0013889)*26.2</f>
        <v>0.23930055566137562</v>
      </c>
      <c r="U2359" s="53">
        <f>S2359/2</f>
        <v>0.10145568783068783</v>
      </c>
      <c r="V2359" s="53">
        <f>T2359/2</f>
        <v>0.11965027783068781</v>
      </c>
      <c r="W2359" s="50">
        <f>RANK(J2359,J:J,1)</f>
        <v>2274</v>
      </c>
      <c r="X2359" s="50">
        <f>YEAR(B2359)</f>
        <v>2014</v>
      </c>
      <c r="Y2359" s="50">
        <f>MONTH(B2359)</f>
        <v>6</v>
      </c>
      <c r="Z2359" s="56">
        <f>X2359*100+Y2359</f>
        <v>201406</v>
      </c>
      <c r="AA2359" s="56">
        <f>WEEKNUM(B2359,1)</f>
        <v>25</v>
      </c>
      <c r="AB2359" s="58">
        <f>IF(ISBLANK(B2359)," ",MAX(B2359-B2358-1,0))</f>
        <v>0</v>
      </c>
      <c r="AC2359" s="56">
        <f>DAY(B2359)</f>
        <v>20</v>
      </c>
      <c r="AD2359" s="53">
        <f>U2359+V2359</f>
        <v>0.22110596566137564</v>
      </c>
      <c r="AE2359" s="56">
        <f>IF("1-Swim"=D2359,E2359*46.7,IF("2-Bike"=D2359,E2359,IF("3-Run"=D2359,E2359*4.27,0)))</f>
        <v>29.889999999999997</v>
      </c>
    </row>
    <row r="2360" spans="1:31" x14ac:dyDescent="0.25">
      <c r="A2360" s="50">
        <v>2359</v>
      </c>
      <c r="B2360" s="51">
        <v>41810</v>
      </c>
      <c r="C2360" s="75">
        <f>B2360</f>
        <v>41810</v>
      </c>
      <c r="D2360" s="50" t="s">
        <v>1223</v>
      </c>
      <c r="E2360" s="50">
        <v>5</v>
      </c>
      <c r="F2360" s="50">
        <v>0</v>
      </c>
      <c r="G2360" s="50">
        <v>49</v>
      </c>
      <c r="H2360" s="50">
        <v>48</v>
      </c>
      <c r="I2360" s="53">
        <f>IF(E2360&gt;0,TIME(F2360,G2360,H2360),"")</f>
        <v>3.4583333333333334E-2</v>
      </c>
      <c r="J2360" s="54">
        <f>IF(E2360&gt;0,TIME(F2360,G2360,H2360)/E2360,"")</f>
        <v>6.9166666666666664E-3</v>
      </c>
      <c r="K2360" s="50" t="s">
        <v>1345</v>
      </c>
      <c r="L2360" s="50" t="s">
        <v>1376</v>
      </c>
      <c r="M2360" s="55">
        <f>IF(D2360&gt;0,0.0416666666666667/J2360,"")</f>
        <v>6.0240963855421734</v>
      </c>
      <c r="N2360" s="50">
        <v>0</v>
      </c>
      <c r="O2360" s="50" t="s">
        <v>255</v>
      </c>
      <c r="P2360" s="50" t="s">
        <v>1407</v>
      </c>
      <c r="Q2360" s="151">
        <f>IF("1-Swim"=D2360,J2360*2.4,IF("2-Bike"=D2360,J2360*112,IF("3-Run"=D2360,J2360*26.2,0)))</f>
        <v>0.18121666666666666</v>
      </c>
      <c r="R2360" s="151">
        <f>Q2360/2</f>
        <v>9.0608333333333332E-2</v>
      </c>
      <c r="S2360" s="53">
        <f>J2360*26.2</f>
        <v>0.18121666666666666</v>
      </c>
      <c r="T2360" s="53">
        <f>(J2360+0.0013889)*26.2</f>
        <v>0.21760584666666666</v>
      </c>
      <c r="U2360" s="53">
        <f>S2360/2</f>
        <v>9.0608333333333332E-2</v>
      </c>
      <c r="V2360" s="53">
        <f>T2360/2</f>
        <v>0.10880292333333333</v>
      </c>
      <c r="W2360" s="50">
        <f>RANK(J2360,J:J,1)</f>
        <v>1450</v>
      </c>
      <c r="X2360" s="50">
        <f>YEAR(B2360)</f>
        <v>2014</v>
      </c>
      <c r="Y2360" s="50">
        <f>MONTH(B2360)</f>
        <v>6</v>
      </c>
      <c r="Z2360" s="56">
        <f>X2360*100+Y2360</f>
        <v>201406</v>
      </c>
      <c r="AA2360" s="56">
        <f>WEEKNUM(B2360,1)</f>
        <v>25</v>
      </c>
      <c r="AB2360" s="58">
        <f>IF(ISBLANK(B2360)," ",MAX(B2360-B2359-1,0))</f>
        <v>0</v>
      </c>
      <c r="AC2360" s="56">
        <f>DAY(B2360)</f>
        <v>20</v>
      </c>
      <c r="AD2360" s="53">
        <f>U2360+V2360</f>
        <v>0.19941125666666665</v>
      </c>
      <c r="AE2360" s="56">
        <f>IF("1-Swim"=D2360,E2360*46.7,IF("2-Bike"=D2360,E2360,IF("3-Run"=D2360,E2360*4.27,0)))</f>
        <v>21.349999999999998</v>
      </c>
    </row>
    <row r="2361" spans="1:31" x14ac:dyDescent="0.25">
      <c r="A2361" s="50">
        <v>2360</v>
      </c>
      <c r="B2361" s="51">
        <v>41812</v>
      </c>
      <c r="C2361" s="75">
        <f>B2361</f>
        <v>41812</v>
      </c>
      <c r="D2361" s="50" t="s">
        <v>1223</v>
      </c>
      <c r="E2361" s="50">
        <v>6.75</v>
      </c>
      <c r="F2361" s="50">
        <v>1</v>
      </c>
      <c r="G2361" s="50">
        <v>8</v>
      </c>
      <c r="H2361" s="50">
        <v>36</v>
      </c>
      <c r="I2361" s="53">
        <f>IF(E2361&gt;0,TIME(F2361,G2361,H2361),"")</f>
        <v>4.763888888888889E-2</v>
      </c>
      <c r="J2361" s="54">
        <f>IF(E2361&gt;0,TIME(F2361,G2361,H2361)/E2361,"")</f>
        <v>7.0576131687242801E-3</v>
      </c>
      <c r="K2361" s="50" t="s">
        <v>1311</v>
      </c>
      <c r="L2361" s="50" t="s">
        <v>1408</v>
      </c>
      <c r="M2361" s="55">
        <f>IF(D2361&gt;0,0.0416666666666667/J2361,"")</f>
        <v>5.9037900874635616</v>
      </c>
      <c r="N2361" s="50">
        <v>0</v>
      </c>
      <c r="O2361" s="50" t="s">
        <v>255</v>
      </c>
      <c r="P2361" s="50" t="s">
        <v>1409</v>
      </c>
      <c r="Q2361" s="151">
        <f>IF("1-Swim"=D2361,J2361*2.4,IF("2-Bike"=D2361,J2361*112,IF("3-Run"=D2361,J2361*26.2,0)))</f>
        <v>0.18490946502057615</v>
      </c>
      <c r="R2361" s="151">
        <f>Q2361/2</f>
        <v>9.2454732510288073E-2</v>
      </c>
      <c r="S2361" s="53">
        <f>J2361*26.2</f>
        <v>0.18490946502057615</v>
      </c>
      <c r="T2361" s="53">
        <f>(J2361+0.0013889)*26.2</f>
        <v>0.22129864502057614</v>
      </c>
      <c r="U2361" s="53">
        <f>S2361/2</f>
        <v>9.2454732510288073E-2</v>
      </c>
      <c r="V2361" s="53">
        <f>T2361/2</f>
        <v>0.11064932251028807</v>
      </c>
      <c r="W2361" s="50">
        <f>RANK(J2361,J:J,1)</f>
        <v>1612</v>
      </c>
      <c r="X2361" s="50">
        <f>YEAR(B2361)</f>
        <v>2014</v>
      </c>
      <c r="Y2361" s="50">
        <f>MONTH(B2361)</f>
        <v>6</v>
      </c>
      <c r="Z2361" s="56">
        <f>X2361*100+Y2361</f>
        <v>201406</v>
      </c>
      <c r="AA2361" s="56">
        <f>WEEKNUM(B2361,1)</f>
        <v>26</v>
      </c>
      <c r="AB2361" s="58">
        <f>IF(ISBLANK(B2361)," ",MAX(B2361-B2360-1,0))</f>
        <v>1</v>
      </c>
      <c r="AC2361" s="56">
        <f>DAY(B2361)</f>
        <v>22</v>
      </c>
      <c r="AD2361" s="53">
        <f>U2361+V2361</f>
        <v>0.20310405502057616</v>
      </c>
      <c r="AE2361" s="56">
        <f>IF("1-Swim"=D2361,E2361*46.7,IF("2-Bike"=D2361,E2361,IF("3-Run"=D2361,E2361*4.27,0)))</f>
        <v>28.822499999999998</v>
      </c>
    </row>
    <row r="2362" spans="1:31" x14ac:dyDescent="0.25">
      <c r="A2362" s="50">
        <v>2361</v>
      </c>
      <c r="B2362" s="51">
        <v>41812</v>
      </c>
      <c r="C2362" s="75">
        <f>B2362</f>
        <v>41812</v>
      </c>
      <c r="D2362" s="50" t="s">
        <v>1224</v>
      </c>
      <c r="E2362" s="50">
        <v>4.2</v>
      </c>
      <c r="F2362" s="50">
        <v>0</v>
      </c>
      <c r="G2362" s="50">
        <v>30</v>
      </c>
      <c r="H2362" s="50">
        <v>44</v>
      </c>
      <c r="I2362" s="53">
        <f>IF(E2362&gt;0,TIME(F2362,G2362,H2362),"")</f>
        <v>2.1342592592592594E-2</v>
      </c>
      <c r="J2362" s="54">
        <f>IF(E2362&gt;0,TIME(F2362,G2362,H2362)/E2362,"")</f>
        <v>5.0815696649029983E-3</v>
      </c>
      <c r="K2362" s="50" t="s">
        <v>1410</v>
      </c>
      <c r="L2362" s="50" t="s">
        <v>1411</v>
      </c>
      <c r="M2362" s="55">
        <f>IF(D2362&gt;0,0.0416666666666667/J2362,"")</f>
        <v>8.1995661605206145</v>
      </c>
      <c r="N2362" s="50">
        <v>0</v>
      </c>
      <c r="O2362" s="50" t="s">
        <v>255</v>
      </c>
      <c r="P2362" s="50" t="s">
        <v>1412</v>
      </c>
      <c r="Q2362" s="151">
        <f>IF("1-Swim"=D2362,J2362*2.4,IF("2-Bike"=D2362,J2362*112,IF("3-Run"=D2362,J2362*26.2,0)))</f>
        <v>0.56913580246913575</v>
      </c>
      <c r="R2362" s="151">
        <f>Q2362/2</f>
        <v>0.28456790123456788</v>
      </c>
      <c r="S2362" s="53">
        <f>J2362*26.2</f>
        <v>0.13313712522045856</v>
      </c>
      <c r="T2362" s="53">
        <f>(J2362+0.0013889)*26.2</f>
        <v>0.16952630522045856</v>
      </c>
      <c r="U2362" s="53">
        <f>S2362/2</f>
        <v>6.6568562610229282E-2</v>
      </c>
      <c r="V2362" s="53">
        <f>T2362/2</f>
        <v>8.4763152610229278E-2</v>
      </c>
      <c r="W2362" s="50">
        <f>RANK(J2362,J:J,1)</f>
        <v>762</v>
      </c>
      <c r="X2362" s="50">
        <f>YEAR(B2362)</f>
        <v>2014</v>
      </c>
      <c r="Y2362" s="50">
        <f>MONTH(B2362)</f>
        <v>6</v>
      </c>
      <c r="Z2362" s="56">
        <f>X2362*100+Y2362</f>
        <v>201406</v>
      </c>
      <c r="AA2362" s="56">
        <f>WEEKNUM(B2362,1)</f>
        <v>26</v>
      </c>
      <c r="AB2362" s="58">
        <f>IF(ISBLANK(B2362)," ",MAX(B2362-B2361-1,0))</f>
        <v>0</v>
      </c>
      <c r="AC2362" s="56">
        <f>DAY(B2362)</f>
        <v>22</v>
      </c>
      <c r="AD2362" s="53">
        <f>U2362+V2362</f>
        <v>0.15133171522045857</v>
      </c>
      <c r="AE2362" s="56">
        <f>IF("1-Swim"=D2362,E2362*46.7,IF("2-Bike"=D2362,E2362,IF("3-Run"=D2362,E2362*4.27,0)))</f>
        <v>4.2</v>
      </c>
    </row>
    <row r="2363" spans="1:31" x14ac:dyDescent="0.25">
      <c r="A2363" s="50">
        <v>2362</v>
      </c>
      <c r="B2363" s="51">
        <v>41813</v>
      </c>
      <c r="C2363" s="75">
        <f>B2363</f>
        <v>41813</v>
      </c>
      <c r="D2363" s="50" t="s">
        <v>1224</v>
      </c>
      <c r="E2363" s="50">
        <v>6</v>
      </c>
      <c r="F2363" s="50">
        <v>0</v>
      </c>
      <c r="G2363" s="50">
        <v>38</v>
      </c>
      <c r="H2363" s="50">
        <v>55</v>
      </c>
      <c r="I2363" s="53">
        <f>IF(E2363&gt;0,TIME(F2363,G2363,H2363),"")</f>
        <v>2.7025462962962959E-2</v>
      </c>
      <c r="J2363" s="54">
        <f>IF(E2363&gt;0,TIME(F2363,G2363,H2363)/E2363,"")</f>
        <v>4.5042438271604935E-3</v>
      </c>
      <c r="K2363" s="50" t="s">
        <v>1410</v>
      </c>
      <c r="L2363" s="50" t="s">
        <v>1413</v>
      </c>
      <c r="M2363" s="55">
        <f>IF(D2363&gt;0,0.0416666666666667/J2363,"")</f>
        <v>9.2505353319057892</v>
      </c>
      <c r="N2363" s="50">
        <v>0</v>
      </c>
      <c r="O2363" s="50" t="s">
        <v>255</v>
      </c>
      <c r="P2363" s="50" t="s">
        <v>1414</v>
      </c>
      <c r="Q2363" s="151">
        <f>IF("1-Swim"=D2363,J2363*2.4,IF("2-Bike"=D2363,J2363*112,IF("3-Run"=D2363,J2363*26.2,0)))</f>
        <v>0.50447530864197532</v>
      </c>
      <c r="R2363" s="151">
        <f>Q2363/2</f>
        <v>0.25223765432098766</v>
      </c>
      <c r="S2363" s="53">
        <f>J2363*26.2</f>
        <v>0.11801118827160492</v>
      </c>
      <c r="T2363" s="53">
        <f>(J2363+0.0013889)*26.2</f>
        <v>0.15440036827160494</v>
      </c>
      <c r="U2363" s="53">
        <f>S2363/2</f>
        <v>5.9005594135802461E-2</v>
      </c>
      <c r="V2363" s="53">
        <f>T2363/2</f>
        <v>7.7200184135802472E-2</v>
      </c>
      <c r="W2363" s="50">
        <f>RANK(J2363,J:J,1)</f>
        <v>749</v>
      </c>
      <c r="X2363" s="50">
        <f>YEAR(B2363)</f>
        <v>2014</v>
      </c>
      <c r="Y2363" s="50">
        <f>MONTH(B2363)</f>
        <v>6</v>
      </c>
      <c r="Z2363" s="56">
        <f>X2363*100+Y2363</f>
        <v>201406</v>
      </c>
      <c r="AA2363" s="56">
        <f>WEEKNUM(B2363,1)</f>
        <v>26</v>
      </c>
      <c r="AB2363" s="58">
        <f>IF(ISBLANK(B2363)," ",MAX(B2363-B2362-1,0))</f>
        <v>0</v>
      </c>
      <c r="AC2363" s="56">
        <f>DAY(B2363)</f>
        <v>23</v>
      </c>
      <c r="AD2363" s="53">
        <f>U2363+V2363</f>
        <v>0.13620577827160493</v>
      </c>
      <c r="AE2363" s="56">
        <f>IF("1-Swim"=D2363,E2363*46.7,IF("2-Bike"=D2363,E2363,IF("3-Run"=D2363,E2363*4.27,0)))</f>
        <v>6</v>
      </c>
    </row>
    <row r="2364" spans="1:31" x14ac:dyDescent="0.25">
      <c r="A2364" s="50">
        <v>2363</v>
      </c>
      <c r="B2364" s="51">
        <v>41813</v>
      </c>
      <c r="C2364" s="75">
        <f>B2364</f>
        <v>41813</v>
      </c>
      <c r="D2364" s="50" t="s">
        <v>1224</v>
      </c>
      <c r="E2364" s="50">
        <v>5.7</v>
      </c>
      <c r="F2364" s="50">
        <v>0</v>
      </c>
      <c r="G2364" s="50">
        <v>40</v>
      </c>
      <c r="H2364" s="50">
        <v>11</v>
      </c>
      <c r="I2364" s="53">
        <f>IF(E2364&gt;0,TIME(F2364,G2364,H2364),"")</f>
        <v>2.7905092592592592E-2</v>
      </c>
      <c r="J2364" s="54">
        <f>IF(E2364&gt;0,TIME(F2364,G2364,H2364)/E2364,"")</f>
        <v>4.8956302794022095E-3</v>
      </c>
      <c r="K2364" s="50" t="s">
        <v>1410</v>
      </c>
      <c r="L2364" s="50" t="s">
        <v>1415</v>
      </c>
      <c r="M2364" s="55">
        <f>IF(D2364&gt;0,0.0416666666666667/J2364,"")</f>
        <v>8.5109912899212006</v>
      </c>
      <c r="N2364" s="50">
        <v>0</v>
      </c>
      <c r="O2364" s="50" t="s">
        <v>255</v>
      </c>
      <c r="P2364" s="50" t="s">
        <v>1416</v>
      </c>
      <c r="Q2364" s="151">
        <f>IF("1-Swim"=D2364,J2364*2.4,IF("2-Bike"=D2364,J2364*112,IF("3-Run"=D2364,J2364*26.2,0)))</f>
        <v>0.54831059129304749</v>
      </c>
      <c r="R2364" s="151">
        <f>Q2364/2</f>
        <v>0.27415529564652374</v>
      </c>
      <c r="S2364" s="53">
        <f>J2364*26.2</f>
        <v>0.12826551332033789</v>
      </c>
      <c r="T2364" s="53">
        <f>(J2364+0.0013889)*26.2</f>
        <v>0.16465469332033789</v>
      </c>
      <c r="U2364" s="53">
        <f>S2364/2</f>
        <v>6.4132756660168946E-2</v>
      </c>
      <c r="V2364" s="53">
        <f>T2364/2</f>
        <v>8.2327346660168943E-2</v>
      </c>
      <c r="W2364" s="50">
        <f>RANK(J2364,J:J,1)</f>
        <v>758</v>
      </c>
      <c r="X2364" s="50">
        <f>YEAR(B2364)</f>
        <v>2014</v>
      </c>
      <c r="Y2364" s="50">
        <f>MONTH(B2364)</f>
        <v>6</v>
      </c>
      <c r="Z2364" s="56">
        <f>X2364*100+Y2364</f>
        <v>201406</v>
      </c>
      <c r="AA2364" s="56">
        <f>WEEKNUM(B2364,1)</f>
        <v>26</v>
      </c>
      <c r="AB2364" s="58">
        <f>IF(ISBLANK(B2364)," ",MAX(B2364-B2363-1,0))</f>
        <v>0</v>
      </c>
      <c r="AC2364" s="56">
        <f>DAY(B2364)</f>
        <v>23</v>
      </c>
      <c r="AD2364" s="53">
        <f>U2364+V2364</f>
        <v>0.14646010332033788</v>
      </c>
      <c r="AE2364" s="56">
        <f>IF("1-Swim"=D2364,E2364*46.7,IF("2-Bike"=D2364,E2364,IF("3-Run"=D2364,E2364*4.27,0)))</f>
        <v>5.7</v>
      </c>
    </row>
    <row r="2365" spans="1:31" x14ac:dyDescent="0.25">
      <c r="A2365" s="50">
        <v>2364</v>
      </c>
      <c r="B2365" s="51">
        <v>41813</v>
      </c>
      <c r="C2365" s="75">
        <f>B2365</f>
        <v>41813</v>
      </c>
      <c r="D2365" s="50" t="s">
        <v>1224</v>
      </c>
      <c r="E2365" s="50">
        <v>5.7</v>
      </c>
      <c r="F2365" s="50">
        <v>0</v>
      </c>
      <c r="G2365" s="50">
        <v>40</v>
      </c>
      <c r="H2365" s="50">
        <v>0</v>
      </c>
      <c r="I2365" s="53">
        <f>IF(E2365&gt;0,TIME(F2365,G2365,H2365),"")</f>
        <v>2.7777777777777776E-2</v>
      </c>
      <c r="J2365" s="54">
        <f>IF(E2365&gt;0,TIME(F2365,G2365,H2365)/E2365,"")</f>
        <v>4.8732943469785572E-3</v>
      </c>
      <c r="K2365" s="50" t="s">
        <v>1410</v>
      </c>
      <c r="L2365" s="50" t="s">
        <v>1417</v>
      </c>
      <c r="M2365" s="55">
        <f>IF(D2365&gt;0,0.0416666666666667/J2365,"")</f>
        <v>8.5500000000000078</v>
      </c>
      <c r="N2365" s="50">
        <v>0</v>
      </c>
      <c r="O2365" s="50" t="s">
        <v>255</v>
      </c>
      <c r="Q2365" s="151">
        <f>IF("1-Swim"=D2365,J2365*2.4,IF("2-Bike"=D2365,J2365*112,IF("3-Run"=D2365,J2365*26.2,0)))</f>
        <v>0.54580896686159841</v>
      </c>
      <c r="R2365" s="151">
        <f>Q2365/2</f>
        <v>0.27290448343079921</v>
      </c>
      <c r="S2365" s="53">
        <f>J2365*26.2</f>
        <v>0.1276803118908382</v>
      </c>
      <c r="T2365" s="53">
        <f>(J2365+0.0013889)*26.2</f>
        <v>0.16406949189083819</v>
      </c>
      <c r="U2365" s="53">
        <f>S2365/2</f>
        <v>6.38401559454191E-2</v>
      </c>
      <c r="V2365" s="53">
        <f>T2365/2</f>
        <v>8.2034745945419096E-2</v>
      </c>
      <c r="W2365" s="50">
        <f>RANK(J2365,J:J,1)</f>
        <v>757</v>
      </c>
      <c r="X2365" s="50">
        <f>YEAR(B2365)</f>
        <v>2014</v>
      </c>
      <c r="Y2365" s="50">
        <f>MONTH(B2365)</f>
        <v>6</v>
      </c>
      <c r="Z2365" s="56">
        <f>X2365*100+Y2365</f>
        <v>201406</v>
      </c>
      <c r="AA2365" s="56">
        <f>WEEKNUM(B2365,1)</f>
        <v>26</v>
      </c>
      <c r="AB2365" s="58">
        <f>IF(ISBLANK(B2365)," ",MAX(B2365-B2364-1,0))</f>
        <v>0</v>
      </c>
      <c r="AC2365" s="56">
        <f>DAY(B2365)</f>
        <v>23</v>
      </c>
      <c r="AD2365" s="53">
        <f>U2365+V2365</f>
        <v>0.14587490189083818</v>
      </c>
      <c r="AE2365" s="56">
        <f>IF("1-Swim"=D2365,E2365*46.7,IF("2-Bike"=D2365,E2365,IF("3-Run"=D2365,E2365*4.27,0)))</f>
        <v>5.7</v>
      </c>
    </row>
    <row r="2366" spans="1:31" x14ac:dyDescent="0.25">
      <c r="A2366" s="50">
        <v>2365</v>
      </c>
      <c r="B2366" s="51">
        <v>41814</v>
      </c>
      <c r="C2366" s="75">
        <f>B2366</f>
        <v>41814</v>
      </c>
      <c r="D2366" s="50" t="s">
        <v>1223</v>
      </c>
      <c r="E2366" s="50">
        <v>6.3</v>
      </c>
      <c r="F2366" s="50">
        <v>1</v>
      </c>
      <c r="G2366" s="50">
        <v>4</v>
      </c>
      <c r="H2366" s="50">
        <v>3</v>
      </c>
      <c r="I2366" s="53">
        <f>IF(E2366&gt;0,TIME(F2366,G2366,H2366),"")</f>
        <v>4.447916666666666E-2</v>
      </c>
      <c r="J2366" s="54">
        <f>IF(E2366&gt;0,TIME(F2366,G2366,H2366)/E2366,"")</f>
        <v>7.0601851851851841E-3</v>
      </c>
      <c r="K2366" s="50" t="s">
        <v>1311</v>
      </c>
      <c r="L2366" s="50" t="s">
        <v>1408</v>
      </c>
      <c r="M2366" s="55">
        <f>IF(D2366&gt;0,0.0416666666666667/J2366,"")</f>
        <v>5.9016393442623007</v>
      </c>
      <c r="N2366" s="50">
        <v>0</v>
      </c>
      <c r="O2366" s="50" t="s">
        <v>255</v>
      </c>
      <c r="P2366" s="50" t="s">
        <v>1418</v>
      </c>
      <c r="Q2366" s="151">
        <f>IF("1-Swim"=D2366,J2366*2.4,IF("2-Bike"=D2366,J2366*112,IF("3-Run"=D2366,J2366*26.2,0)))</f>
        <v>0.18497685185185181</v>
      </c>
      <c r="R2366" s="151">
        <f>Q2366/2</f>
        <v>9.2488425925925905E-2</v>
      </c>
      <c r="S2366" s="53">
        <f>J2366*26.2</f>
        <v>0.18497685185185181</v>
      </c>
      <c r="T2366" s="53">
        <f>(J2366+0.0013889)*26.2</f>
        <v>0.2213660318518518</v>
      </c>
      <c r="U2366" s="53">
        <f>S2366/2</f>
        <v>9.2488425925925905E-2</v>
      </c>
      <c r="V2366" s="53">
        <f>T2366/2</f>
        <v>0.1106830159259259</v>
      </c>
      <c r="W2366" s="50">
        <f>RANK(J2366,J:J,1)</f>
        <v>1613</v>
      </c>
      <c r="X2366" s="50">
        <f>YEAR(B2366)</f>
        <v>2014</v>
      </c>
      <c r="Y2366" s="50">
        <f>MONTH(B2366)</f>
        <v>6</v>
      </c>
      <c r="Z2366" s="56">
        <f>X2366*100+Y2366</f>
        <v>201406</v>
      </c>
      <c r="AA2366" s="56">
        <f>WEEKNUM(B2366,1)</f>
        <v>26</v>
      </c>
      <c r="AB2366" s="58">
        <f>IF(ISBLANK(B2366)," ",MAX(B2366-B2365-1,0))</f>
        <v>0</v>
      </c>
      <c r="AC2366" s="56">
        <f>DAY(B2366)</f>
        <v>24</v>
      </c>
      <c r="AD2366" s="53">
        <f>U2366+V2366</f>
        <v>0.20317144185185182</v>
      </c>
      <c r="AE2366" s="56">
        <f>IF("1-Swim"=D2366,E2366*46.7,IF("2-Bike"=D2366,E2366,IF("3-Run"=D2366,E2366*4.27,0)))</f>
        <v>26.900999999999996</v>
      </c>
    </row>
    <row r="2367" spans="1:31" x14ac:dyDescent="0.25">
      <c r="A2367" s="50">
        <v>2366</v>
      </c>
      <c r="B2367" s="51">
        <v>41815</v>
      </c>
      <c r="C2367" s="75">
        <f>B2367</f>
        <v>41815</v>
      </c>
      <c r="D2367" s="50" t="s">
        <v>1224</v>
      </c>
      <c r="E2367" s="50">
        <v>10</v>
      </c>
      <c r="F2367" s="50">
        <v>0</v>
      </c>
      <c r="G2367" s="50">
        <v>28</v>
      </c>
      <c r="H2367" s="50">
        <v>0</v>
      </c>
      <c r="I2367" s="53">
        <f>IF(E2367&gt;0,TIME(F2367,G2367,H2367),"")</f>
        <v>1.9444444444444445E-2</v>
      </c>
      <c r="J2367" s="54">
        <f>IF(E2367&gt;0,TIME(F2367,G2367,H2367)/E2367,"")</f>
        <v>1.9444444444444444E-3</v>
      </c>
      <c r="K2367" s="50" t="s">
        <v>921</v>
      </c>
      <c r="L2367" s="50" t="s">
        <v>1132</v>
      </c>
      <c r="M2367" s="55">
        <f>IF(D2367&gt;0,0.0416666666666667/J2367,"")</f>
        <v>21.428571428571445</v>
      </c>
      <c r="N2367" s="50">
        <v>0</v>
      </c>
      <c r="O2367" s="50" t="s">
        <v>253</v>
      </c>
      <c r="Q2367" s="151">
        <f>IF("1-Swim"=D2367,J2367*2.4,IF("2-Bike"=D2367,J2367*112,IF("3-Run"=D2367,J2367*26.2,0)))</f>
        <v>0.21777777777777776</v>
      </c>
      <c r="R2367" s="151">
        <f>Q2367/2</f>
        <v>0.10888888888888888</v>
      </c>
      <c r="S2367" s="53">
        <f>J2367*26.2</f>
        <v>5.0944444444444445E-2</v>
      </c>
      <c r="T2367" s="53">
        <f>(J2367+0.0013889)*26.2</f>
        <v>8.7333624444444438E-2</v>
      </c>
      <c r="U2367" s="53">
        <f>S2367/2</f>
        <v>2.5472222222222222E-2</v>
      </c>
      <c r="V2367" s="53">
        <f>T2367/2</f>
        <v>4.3666812222222219E-2</v>
      </c>
      <c r="W2367" s="50">
        <f>RANK(J2367,J:J,1)</f>
        <v>119</v>
      </c>
      <c r="X2367" s="50">
        <f>YEAR(B2367)</f>
        <v>2014</v>
      </c>
      <c r="Y2367" s="50">
        <f>MONTH(B2367)</f>
        <v>6</v>
      </c>
      <c r="Z2367" s="56">
        <f>X2367*100+Y2367</f>
        <v>201406</v>
      </c>
      <c r="AA2367" s="56">
        <f>WEEKNUM(B2367,1)</f>
        <v>26</v>
      </c>
      <c r="AB2367" s="58">
        <f>IF(ISBLANK(B2367)," ",MAX(B2367-B2366-1,0))</f>
        <v>0</v>
      </c>
      <c r="AC2367" s="56">
        <f>DAY(B2367)</f>
        <v>25</v>
      </c>
      <c r="AD2367" s="53">
        <f>U2367+V2367</f>
        <v>6.9139034444444442E-2</v>
      </c>
      <c r="AE2367" s="56">
        <f>IF("1-Swim"=D2367,E2367*46.7,IF("2-Bike"=D2367,E2367,IF("3-Run"=D2367,E2367*4.27,0)))</f>
        <v>10</v>
      </c>
    </row>
    <row r="2368" spans="1:31" x14ac:dyDescent="0.25">
      <c r="A2368" s="50">
        <v>2367</v>
      </c>
      <c r="B2368" s="51">
        <v>41815</v>
      </c>
      <c r="C2368" s="75">
        <f>B2368</f>
        <v>41815</v>
      </c>
      <c r="D2368" s="50" t="s">
        <v>1223</v>
      </c>
      <c r="E2368" s="50">
        <v>3.75</v>
      </c>
      <c r="F2368" s="50">
        <v>0</v>
      </c>
      <c r="G2368" s="50">
        <v>35</v>
      </c>
      <c r="H2368" s="50">
        <v>0</v>
      </c>
      <c r="I2368" s="53">
        <f>IF(E2368&gt;0,TIME(F2368,G2368,H2368),"")</f>
        <v>2.4305555555555556E-2</v>
      </c>
      <c r="J2368" s="54">
        <f>IF(E2368&gt;0,TIME(F2368,G2368,H2368)/E2368,"")</f>
        <v>6.4814814814814813E-3</v>
      </c>
      <c r="K2368" s="50" t="s">
        <v>1345</v>
      </c>
      <c r="L2368" s="50" t="s">
        <v>1048</v>
      </c>
      <c r="M2368" s="55">
        <f>IF(D2368&gt;0,0.0416666666666667/J2368,"")</f>
        <v>6.4285714285714342</v>
      </c>
      <c r="N2368" s="50">
        <v>0</v>
      </c>
      <c r="O2368" s="50" t="s">
        <v>253</v>
      </c>
      <c r="Q2368" s="151">
        <f>IF("1-Swim"=D2368,J2368*2.4,IF("2-Bike"=D2368,J2368*112,IF("3-Run"=D2368,J2368*26.2,0)))</f>
        <v>0.16981481481481481</v>
      </c>
      <c r="R2368" s="151">
        <f>Q2368/2</f>
        <v>8.4907407407407404E-2</v>
      </c>
      <c r="S2368" s="53">
        <f>J2368*26.2</f>
        <v>0.16981481481481481</v>
      </c>
      <c r="T2368" s="53">
        <f>(J2368+0.0013889)*26.2</f>
        <v>0.2062039948148148</v>
      </c>
      <c r="U2368" s="53">
        <f>S2368/2</f>
        <v>8.4907407407407404E-2</v>
      </c>
      <c r="V2368" s="53">
        <f>T2368/2</f>
        <v>0.1031019974074074</v>
      </c>
      <c r="W2368" s="50">
        <f>RANK(J2368,J:J,1)</f>
        <v>999</v>
      </c>
      <c r="X2368" s="50">
        <f>YEAR(B2368)</f>
        <v>2014</v>
      </c>
      <c r="Y2368" s="50">
        <f>MONTH(B2368)</f>
        <v>6</v>
      </c>
      <c r="Z2368" s="56">
        <f>X2368*100+Y2368</f>
        <v>201406</v>
      </c>
      <c r="AA2368" s="56">
        <f>WEEKNUM(B2368,1)</f>
        <v>26</v>
      </c>
      <c r="AB2368" s="58">
        <f>IF(ISBLANK(B2368)," ",MAX(B2368-B2367-1,0))</f>
        <v>0</v>
      </c>
      <c r="AC2368" s="56">
        <f>DAY(B2368)</f>
        <v>25</v>
      </c>
      <c r="AD2368" s="53">
        <f>U2368+V2368</f>
        <v>0.18800940481481482</v>
      </c>
      <c r="AE2368" s="56">
        <f>IF("1-Swim"=D2368,E2368*46.7,IF("2-Bike"=D2368,E2368,IF("3-Run"=D2368,E2368*4.27,0)))</f>
        <v>16.012499999999999</v>
      </c>
    </row>
    <row r="2369" spans="1:31" x14ac:dyDescent="0.25">
      <c r="A2369" s="50">
        <v>2368</v>
      </c>
      <c r="B2369" s="51">
        <v>41816</v>
      </c>
      <c r="C2369" s="75">
        <f>B2369</f>
        <v>41816</v>
      </c>
      <c r="D2369" s="50" t="s">
        <v>1224</v>
      </c>
      <c r="E2369" s="50">
        <v>20.3</v>
      </c>
      <c r="F2369" s="50">
        <v>1</v>
      </c>
      <c r="G2369" s="50">
        <v>18</v>
      </c>
      <c r="H2369" s="50">
        <v>49</v>
      </c>
      <c r="I2369" s="53">
        <f>IF(E2369&gt;0,TIME(F2369,G2369,H2369),"")</f>
        <v>5.4733796296296294E-2</v>
      </c>
      <c r="J2369" s="54">
        <f>IF(E2369&gt;0,TIME(F2369,G2369,H2369)/E2369,"")</f>
        <v>2.6962461229702605E-3</v>
      </c>
      <c r="K2369" s="50" t="s">
        <v>930</v>
      </c>
      <c r="L2369" s="50" t="s">
        <v>1392</v>
      </c>
      <c r="M2369" s="55">
        <f>IF(D2369&gt;0,0.0416666666666667/J2369,"")</f>
        <v>15.453584267286967</v>
      </c>
      <c r="N2369" s="50">
        <v>0</v>
      </c>
      <c r="O2369" s="50" t="s">
        <v>1419</v>
      </c>
      <c r="Q2369" s="151">
        <f>IF("1-Swim"=D2369,J2369*2.4,IF("2-Bike"=D2369,J2369*112,IF("3-Run"=D2369,J2369*26.2,0)))</f>
        <v>0.30197956577266916</v>
      </c>
      <c r="R2369" s="151">
        <f>Q2369/2</f>
        <v>0.15098978288633458</v>
      </c>
      <c r="S2369" s="53">
        <f>J2369*26.2</f>
        <v>7.064164842182083E-2</v>
      </c>
      <c r="T2369" s="53">
        <f>(J2369+0.0013889)*26.2</f>
        <v>0.10703082842182082</v>
      </c>
      <c r="U2369" s="53">
        <f>S2369/2</f>
        <v>3.5320824210910415E-2</v>
      </c>
      <c r="V2369" s="53">
        <f>T2369/2</f>
        <v>5.3515414210910411E-2</v>
      </c>
      <c r="W2369" s="50">
        <f>RANK(J2369,J:J,1)</f>
        <v>408</v>
      </c>
      <c r="X2369" s="50">
        <f>YEAR(B2369)</f>
        <v>2014</v>
      </c>
      <c r="Y2369" s="50">
        <f>MONTH(B2369)</f>
        <v>6</v>
      </c>
      <c r="Z2369" s="56">
        <f>X2369*100+Y2369</f>
        <v>201406</v>
      </c>
      <c r="AA2369" s="56">
        <f>WEEKNUM(B2369,1)</f>
        <v>26</v>
      </c>
      <c r="AB2369" s="58">
        <f>IF(ISBLANK(B2369)," ",MAX(B2369-B2368-1,0))</f>
        <v>0</v>
      </c>
      <c r="AC2369" s="56">
        <f>DAY(B2369)</f>
        <v>26</v>
      </c>
      <c r="AD2369" s="53">
        <f>U2369+V2369</f>
        <v>8.8836238421820826E-2</v>
      </c>
      <c r="AE2369" s="56">
        <f>IF("1-Swim"=D2369,E2369*46.7,IF("2-Bike"=D2369,E2369,IF("3-Run"=D2369,E2369*4.27,0)))</f>
        <v>20.3</v>
      </c>
    </row>
    <row r="2370" spans="1:31" x14ac:dyDescent="0.25">
      <c r="A2370" s="50">
        <v>2369</v>
      </c>
      <c r="B2370" s="51">
        <v>41816</v>
      </c>
      <c r="C2370" s="75">
        <f>B2370</f>
        <v>41816</v>
      </c>
      <c r="D2370" s="50" t="s">
        <v>1224</v>
      </c>
      <c r="E2370" s="50">
        <v>25.7</v>
      </c>
      <c r="F2370" s="50">
        <v>1</v>
      </c>
      <c r="G2370" s="50">
        <v>43</v>
      </c>
      <c r="H2370" s="50">
        <v>0</v>
      </c>
      <c r="I2370" s="53">
        <f>IF(E2370&gt;0,TIME(F2370,G2370,H2370),"")</f>
        <v>7.1527777777777787E-2</v>
      </c>
      <c r="J2370" s="54">
        <f>IF(E2370&gt;0,TIME(F2370,G2370,H2370)/E2370,"")</f>
        <v>2.7831820146995249E-3</v>
      </c>
      <c r="K2370" s="50" t="s">
        <v>930</v>
      </c>
      <c r="L2370" s="50" t="s">
        <v>1420</v>
      </c>
      <c r="M2370" s="55">
        <f>IF(D2370&gt;0,0.0416666666666667/J2370,"")</f>
        <v>14.970873786407775</v>
      </c>
      <c r="N2370" s="50">
        <v>0</v>
      </c>
      <c r="O2370" s="50" t="s">
        <v>201</v>
      </c>
      <c r="Q2370" s="151">
        <f>IF("1-Swim"=D2370,J2370*2.4,IF("2-Bike"=D2370,J2370*112,IF("3-Run"=D2370,J2370*26.2,0)))</f>
        <v>0.31171638564634679</v>
      </c>
      <c r="R2370" s="151">
        <f>Q2370/2</f>
        <v>0.1558581928231734</v>
      </c>
      <c r="S2370" s="53">
        <f>J2370*26.2</f>
        <v>7.2919368785127558E-2</v>
      </c>
      <c r="T2370" s="53">
        <f>(J2370+0.0013889)*26.2</f>
        <v>0.10930854878512755</v>
      </c>
      <c r="U2370" s="53">
        <f>S2370/2</f>
        <v>3.6459684392563779E-2</v>
      </c>
      <c r="V2370" s="53">
        <f>T2370/2</f>
        <v>5.4654274392563776E-2</v>
      </c>
      <c r="W2370" s="50">
        <f>RANK(J2370,J:J,1)</f>
        <v>473</v>
      </c>
      <c r="X2370" s="50">
        <f>YEAR(B2370)</f>
        <v>2014</v>
      </c>
      <c r="Y2370" s="50">
        <f>MONTH(B2370)</f>
        <v>6</v>
      </c>
      <c r="Z2370" s="56">
        <f>X2370*100+Y2370</f>
        <v>201406</v>
      </c>
      <c r="AA2370" s="56">
        <f>WEEKNUM(B2370,1)</f>
        <v>26</v>
      </c>
      <c r="AB2370" s="58">
        <f>IF(ISBLANK(B2370)," ",MAX(B2370-B2369-1,0))</f>
        <v>0</v>
      </c>
      <c r="AC2370" s="56">
        <f>DAY(B2370)</f>
        <v>26</v>
      </c>
      <c r="AD2370" s="53">
        <f>U2370+V2370</f>
        <v>9.1113958785127555E-2</v>
      </c>
      <c r="AE2370" s="56">
        <f>IF("1-Swim"=D2370,E2370*46.7,IF("2-Bike"=D2370,E2370,IF("3-Run"=D2370,E2370*4.27,0)))</f>
        <v>25.7</v>
      </c>
    </row>
    <row r="2371" spans="1:31" x14ac:dyDescent="0.25">
      <c r="A2371" s="50">
        <v>2370</v>
      </c>
      <c r="B2371" s="51">
        <v>41817</v>
      </c>
      <c r="C2371" s="75">
        <f>B2371</f>
        <v>41817</v>
      </c>
      <c r="D2371" s="50" t="s">
        <v>1225</v>
      </c>
      <c r="E2371" s="50">
        <v>1</v>
      </c>
      <c r="F2371" s="50">
        <v>0</v>
      </c>
      <c r="G2371" s="50">
        <v>33</v>
      </c>
      <c r="H2371" s="50">
        <v>35</v>
      </c>
      <c r="I2371" s="53">
        <f>IF(E2371&gt;0,TIME(F2371,G2371,H2371),"")</f>
        <v>2.3321759259259261E-2</v>
      </c>
      <c r="J2371" s="54">
        <f>IF(E2371&gt;0,TIME(F2371,G2371,H2371)/E2371,"")</f>
        <v>2.3321759259259261E-2</v>
      </c>
      <c r="K2371" s="50" t="s">
        <v>949</v>
      </c>
      <c r="L2371" s="50" t="s">
        <v>949</v>
      </c>
      <c r="M2371" s="55">
        <f>IF(D2371&gt;0,0.0416666666666667/J2371,"")</f>
        <v>1.7866004962779169</v>
      </c>
      <c r="N2371" s="50">
        <v>0</v>
      </c>
      <c r="O2371" s="50" t="s">
        <v>255</v>
      </c>
      <c r="Q2371" s="151">
        <f>IF("1-Swim"=D2371,J2371*2.4,IF("2-Bike"=D2371,J2371*112,IF("3-Run"=D2371,J2371*26.2,0)))</f>
        <v>5.5972222222222222E-2</v>
      </c>
      <c r="R2371" s="151">
        <f>Q2371/2</f>
        <v>2.7986111111111111E-2</v>
      </c>
      <c r="S2371" s="53">
        <f>J2371*26.2</f>
        <v>0.61103009259259267</v>
      </c>
      <c r="T2371" s="53">
        <f>(J2371+0.0013889)*26.2</f>
        <v>0.64741927259259258</v>
      </c>
      <c r="U2371" s="53">
        <f>S2371/2</f>
        <v>0.30551504629629633</v>
      </c>
      <c r="V2371" s="53">
        <f>T2371/2</f>
        <v>0.32370963629629629</v>
      </c>
      <c r="W2371" s="50">
        <f>RANK(J2371,J:J,1)</f>
        <v>3100</v>
      </c>
      <c r="X2371" s="50">
        <f>YEAR(B2371)</f>
        <v>2014</v>
      </c>
      <c r="Y2371" s="50">
        <f>MONTH(B2371)</f>
        <v>6</v>
      </c>
      <c r="Z2371" s="56">
        <f>X2371*100+Y2371</f>
        <v>201406</v>
      </c>
      <c r="AA2371" s="56">
        <f>WEEKNUM(B2371,1)</f>
        <v>26</v>
      </c>
      <c r="AB2371" s="58">
        <f>IF(ISBLANK(B2371)," ",MAX(B2371-B2370-1,0))</f>
        <v>0</v>
      </c>
      <c r="AC2371" s="56">
        <f>DAY(B2371)</f>
        <v>27</v>
      </c>
      <c r="AD2371" s="53">
        <f>U2371+V2371</f>
        <v>0.62922468259259268</v>
      </c>
      <c r="AE2371" s="56">
        <f>IF("1-Swim"=D2371,E2371*46.7,IF("2-Bike"=D2371,E2371,IF("3-Run"=D2371,E2371*4.27,0)))</f>
        <v>46.7</v>
      </c>
    </row>
    <row r="2372" spans="1:31" x14ac:dyDescent="0.25">
      <c r="A2372" s="50">
        <v>2371</v>
      </c>
      <c r="B2372" s="51">
        <v>41817</v>
      </c>
      <c r="C2372" s="75">
        <f>B2372</f>
        <v>41817</v>
      </c>
      <c r="D2372" s="50" t="s">
        <v>1224</v>
      </c>
      <c r="E2372" s="50">
        <v>27</v>
      </c>
      <c r="F2372" s="50">
        <v>1</v>
      </c>
      <c r="G2372" s="50">
        <v>52</v>
      </c>
      <c r="H2372" s="50">
        <v>53</v>
      </c>
      <c r="I2372" s="53">
        <f>IF(E2372&gt;0,TIME(F2372,G2372,H2372),"")</f>
        <v>7.8391203703703713E-2</v>
      </c>
      <c r="J2372" s="54">
        <f>IF(E2372&gt;0,TIME(F2372,G2372,H2372)/E2372,"")</f>
        <v>2.9033779149519896E-3</v>
      </c>
      <c r="K2372" s="50" t="s">
        <v>1809</v>
      </c>
      <c r="L2372" s="50" t="s">
        <v>1421</v>
      </c>
      <c r="M2372" s="55">
        <f>IF(D2372&gt;0,0.0416666666666667/J2372,"")</f>
        <v>14.35109995570649</v>
      </c>
      <c r="N2372" s="50">
        <v>0</v>
      </c>
      <c r="O2372" s="50" t="s">
        <v>201</v>
      </c>
      <c r="P2372" s="50" t="s">
        <v>1422</v>
      </c>
      <c r="Q2372" s="151">
        <f>IF("1-Swim"=D2372,J2372*2.4,IF("2-Bike"=D2372,J2372*112,IF("3-Run"=D2372,J2372*26.2,0)))</f>
        <v>0.32517832647462286</v>
      </c>
      <c r="R2372" s="151">
        <f>Q2372/2</f>
        <v>0.16258916323731143</v>
      </c>
      <c r="S2372" s="53">
        <f>J2372*26.2</f>
        <v>7.606850137174212E-2</v>
      </c>
      <c r="T2372" s="53">
        <f>(J2372+0.0013889)*26.2</f>
        <v>0.11245768137174213</v>
      </c>
      <c r="U2372" s="53">
        <f>S2372/2</f>
        <v>3.803425068587106E-2</v>
      </c>
      <c r="V2372" s="53">
        <f>T2372/2</f>
        <v>5.6228840685871063E-2</v>
      </c>
      <c r="W2372" s="50">
        <f>RANK(J2372,J:J,1)</f>
        <v>541</v>
      </c>
      <c r="X2372" s="50">
        <f>YEAR(B2372)</f>
        <v>2014</v>
      </c>
      <c r="Y2372" s="50">
        <f>MONTH(B2372)</f>
        <v>6</v>
      </c>
      <c r="Z2372" s="56">
        <f>X2372*100+Y2372</f>
        <v>201406</v>
      </c>
      <c r="AA2372" s="56">
        <f>WEEKNUM(B2372,1)</f>
        <v>26</v>
      </c>
      <c r="AB2372" s="58">
        <f>IF(ISBLANK(B2372)," ",MAX(B2372-B2371-1,0))</f>
        <v>0</v>
      </c>
      <c r="AC2372" s="56">
        <f>DAY(B2372)</f>
        <v>27</v>
      </c>
      <c r="AD2372" s="53">
        <f>U2372+V2372</f>
        <v>9.426309137174213E-2</v>
      </c>
      <c r="AE2372" s="56">
        <f>IF("1-Swim"=D2372,E2372*46.7,IF("2-Bike"=D2372,E2372,IF("3-Run"=D2372,E2372*4.27,0)))</f>
        <v>27</v>
      </c>
    </row>
    <row r="2373" spans="1:31" x14ac:dyDescent="0.25">
      <c r="A2373" s="50">
        <v>2372</v>
      </c>
      <c r="B2373" s="51">
        <v>41818</v>
      </c>
      <c r="C2373" s="75">
        <f>B2373</f>
        <v>41818</v>
      </c>
      <c r="D2373" s="50" t="s">
        <v>1223</v>
      </c>
      <c r="E2373" s="50">
        <v>3</v>
      </c>
      <c r="F2373" s="50">
        <v>0</v>
      </c>
      <c r="G2373" s="50">
        <v>33</v>
      </c>
      <c r="H2373" s="50">
        <v>4</v>
      </c>
      <c r="I2373" s="53">
        <f>IF(E2373&gt;0,TIME(F2373,G2373,H2373),"")</f>
        <v>2.2962962962962966E-2</v>
      </c>
      <c r="J2373" s="54">
        <f>IF(E2373&gt;0,TIME(F2373,G2373,H2373)/E2373,"")</f>
        <v>7.6543209876543221E-3</v>
      </c>
      <c r="K2373" s="50" t="s">
        <v>1311</v>
      </c>
      <c r="L2373" s="50" t="s">
        <v>1423</v>
      </c>
      <c r="M2373" s="55">
        <f>IF(D2373&gt;0,0.0416666666666667/J2373,"")</f>
        <v>5.4435483870967776</v>
      </c>
      <c r="N2373" s="50">
        <v>0</v>
      </c>
      <c r="O2373" s="50" t="s">
        <v>201</v>
      </c>
      <c r="P2373" s="50" t="s">
        <v>1424</v>
      </c>
      <c r="Q2373" s="151">
        <f>IF("1-Swim"=D2373,J2373*2.4,IF("2-Bike"=D2373,J2373*112,IF("3-Run"=D2373,J2373*26.2,0)))</f>
        <v>0.20054320987654323</v>
      </c>
      <c r="R2373" s="151">
        <f>Q2373/2</f>
        <v>0.10027160493827161</v>
      </c>
      <c r="S2373" s="53">
        <f>J2373*26.2</f>
        <v>0.20054320987654323</v>
      </c>
      <c r="T2373" s="53">
        <f>(J2373+0.0013889)*26.2</f>
        <v>0.23693238987654325</v>
      </c>
      <c r="U2373" s="53">
        <f>S2373/2</f>
        <v>0.10027160493827161</v>
      </c>
      <c r="V2373" s="53">
        <f>T2373/2</f>
        <v>0.11846619493827162</v>
      </c>
      <c r="W2373" s="50">
        <f>RANK(J2373,J:J,1)</f>
        <v>2194</v>
      </c>
      <c r="X2373" s="50">
        <f>YEAR(B2373)</f>
        <v>2014</v>
      </c>
      <c r="Y2373" s="50">
        <f>MONTH(B2373)</f>
        <v>6</v>
      </c>
      <c r="Z2373" s="56">
        <f>X2373*100+Y2373</f>
        <v>201406</v>
      </c>
      <c r="AA2373" s="56">
        <f>WEEKNUM(B2373,1)</f>
        <v>26</v>
      </c>
      <c r="AB2373" s="58">
        <f>IF(ISBLANK(B2373)," ",MAX(B2373-B2372-1,0))</f>
        <v>0</v>
      </c>
      <c r="AC2373" s="56">
        <f>DAY(B2373)</f>
        <v>28</v>
      </c>
      <c r="AD2373" s="53">
        <f>U2373+V2373</f>
        <v>0.21873779987654324</v>
      </c>
      <c r="AE2373" s="56">
        <f>IF("1-Swim"=D2373,E2373*46.7,IF("2-Bike"=D2373,E2373,IF("3-Run"=D2373,E2373*4.27,0)))</f>
        <v>12.809999999999999</v>
      </c>
    </row>
    <row r="2374" spans="1:31" x14ac:dyDescent="0.25">
      <c r="A2374" s="50">
        <v>2373</v>
      </c>
      <c r="B2374" s="51">
        <v>41820</v>
      </c>
      <c r="C2374" s="75">
        <f>B2374</f>
        <v>41820</v>
      </c>
      <c r="D2374" s="50" t="s">
        <v>1223</v>
      </c>
      <c r="E2374" s="50">
        <v>5</v>
      </c>
      <c r="F2374" s="50">
        <v>0</v>
      </c>
      <c r="G2374" s="50">
        <v>48</v>
      </c>
      <c r="H2374" s="50">
        <v>11</v>
      </c>
      <c r="I2374" s="53">
        <f>IF(E2374&gt;0,TIME(F2374,G2374,H2374),"")</f>
        <v>3.3460648148148149E-2</v>
      </c>
      <c r="J2374" s="54">
        <f>IF(E2374&gt;0,TIME(F2374,G2374,H2374)/E2374,"")</f>
        <v>6.6921296296296295E-3</v>
      </c>
      <c r="K2374" s="50" t="s">
        <v>1345</v>
      </c>
      <c r="L2374" s="50" t="s">
        <v>1048</v>
      </c>
      <c r="M2374" s="55">
        <f>IF(D2374&gt;0,0.0416666666666667/J2374,"")</f>
        <v>6.2262193012798388</v>
      </c>
      <c r="N2374" s="50">
        <v>0</v>
      </c>
      <c r="O2374" s="50" t="s">
        <v>253</v>
      </c>
      <c r="P2374" s="50" t="s">
        <v>1425</v>
      </c>
      <c r="Q2374" s="151">
        <f>IF("1-Swim"=D2374,J2374*2.4,IF("2-Bike"=D2374,J2374*112,IF("3-Run"=D2374,J2374*26.2,0)))</f>
        <v>0.17533379629629628</v>
      </c>
      <c r="R2374" s="151">
        <f>Q2374/2</f>
        <v>8.766689814814814E-2</v>
      </c>
      <c r="S2374" s="53">
        <f>J2374*26.2</f>
        <v>0.17533379629629628</v>
      </c>
      <c r="T2374" s="53">
        <f>(J2374+0.0013889)*26.2</f>
        <v>0.2117229762962963</v>
      </c>
      <c r="U2374" s="53">
        <f>S2374/2</f>
        <v>8.766689814814814E-2</v>
      </c>
      <c r="V2374" s="53">
        <f>T2374/2</f>
        <v>0.10586148814814815</v>
      </c>
      <c r="W2374" s="50">
        <f>RANK(J2374,J:J,1)</f>
        <v>1181</v>
      </c>
      <c r="X2374" s="50">
        <f>YEAR(B2374)</f>
        <v>2014</v>
      </c>
      <c r="Y2374" s="50">
        <f>MONTH(B2374)</f>
        <v>6</v>
      </c>
      <c r="Z2374" s="56">
        <f>X2374*100+Y2374</f>
        <v>201406</v>
      </c>
      <c r="AA2374" s="56">
        <f>WEEKNUM(B2374,1)</f>
        <v>27</v>
      </c>
      <c r="AB2374" s="58">
        <f>IF(ISBLANK(B2374)," ",MAX(B2374-B2373-1,0))</f>
        <v>1</v>
      </c>
      <c r="AC2374" s="56">
        <f>DAY(B2374)</f>
        <v>30</v>
      </c>
      <c r="AD2374" s="53">
        <f>U2374+V2374</f>
        <v>0.19352838629629629</v>
      </c>
      <c r="AE2374" s="56">
        <f>IF("1-Swim"=D2374,E2374*46.7,IF("2-Bike"=D2374,E2374,IF("3-Run"=D2374,E2374*4.27,0)))</f>
        <v>21.349999999999998</v>
      </c>
    </row>
    <row r="2375" spans="1:31" x14ac:dyDescent="0.25">
      <c r="A2375" s="50">
        <v>2374</v>
      </c>
      <c r="B2375" s="51">
        <v>41821</v>
      </c>
      <c r="C2375" s="75">
        <f>B2375</f>
        <v>41821</v>
      </c>
      <c r="D2375" s="50" t="s">
        <v>1224</v>
      </c>
      <c r="E2375" s="50">
        <v>25</v>
      </c>
      <c r="F2375" s="50">
        <v>1</v>
      </c>
      <c r="G2375" s="50">
        <v>31</v>
      </c>
      <c r="H2375" s="50">
        <v>33</v>
      </c>
      <c r="I2375" s="53">
        <f>IF(E2375&gt;0,TIME(F2375,G2375,H2375),"")</f>
        <v>6.3576388888888891E-2</v>
      </c>
      <c r="J2375" s="54">
        <f>IF(E2375&gt;0,TIME(F2375,G2375,H2375)/E2375,"")</f>
        <v>2.5430555555555558E-3</v>
      </c>
      <c r="K2375" s="50" t="s">
        <v>1809</v>
      </c>
      <c r="L2375" s="50" t="s">
        <v>1173</v>
      </c>
      <c r="M2375" s="55">
        <f>IF(D2375&gt;0,0.0416666666666667/J2375,"")</f>
        <v>16.384489350081935</v>
      </c>
      <c r="N2375" s="50">
        <v>0</v>
      </c>
      <c r="O2375" s="50" t="s">
        <v>201</v>
      </c>
      <c r="P2375" s="50" t="s">
        <v>1426</v>
      </c>
      <c r="Q2375" s="151">
        <f>IF("1-Swim"=D2375,J2375*2.4,IF("2-Bike"=D2375,J2375*112,IF("3-Run"=D2375,J2375*26.2,0)))</f>
        <v>0.28482222222222225</v>
      </c>
      <c r="R2375" s="151">
        <f>Q2375/2</f>
        <v>0.14241111111111113</v>
      </c>
      <c r="S2375" s="53">
        <f>J2375*26.2</f>
        <v>6.6628055555555565E-2</v>
      </c>
      <c r="T2375" s="53">
        <f>(J2375+0.0013889)*26.2</f>
        <v>0.10301723555555556</v>
      </c>
      <c r="U2375" s="53">
        <f>S2375/2</f>
        <v>3.3314027777777783E-2</v>
      </c>
      <c r="V2375" s="53">
        <f>T2375/2</f>
        <v>5.1508617777777779E-2</v>
      </c>
      <c r="W2375" s="50">
        <f>RANK(J2375,J:J,1)</f>
        <v>331</v>
      </c>
      <c r="X2375" s="50">
        <f>YEAR(B2375)</f>
        <v>2014</v>
      </c>
      <c r="Y2375" s="50">
        <f>MONTH(B2375)</f>
        <v>7</v>
      </c>
      <c r="Z2375" s="56">
        <f>X2375*100+Y2375</f>
        <v>201407</v>
      </c>
      <c r="AA2375" s="56">
        <f>WEEKNUM(B2375,1)</f>
        <v>27</v>
      </c>
      <c r="AB2375" s="58">
        <f>IF(ISBLANK(B2375)," ",MAX(B2375-B2374-1,0))</f>
        <v>0</v>
      </c>
      <c r="AC2375" s="56">
        <f>DAY(B2375)</f>
        <v>1</v>
      </c>
      <c r="AD2375" s="53">
        <f>U2375+V2375</f>
        <v>8.4822645555555562E-2</v>
      </c>
      <c r="AE2375" s="56">
        <f>IF("1-Swim"=D2375,E2375*46.7,IF("2-Bike"=D2375,E2375,IF("3-Run"=D2375,E2375*4.27,0)))</f>
        <v>25</v>
      </c>
    </row>
    <row r="2376" spans="1:31" x14ac:dyDescent="0.25">
      <c r="A2376" s="50">
        <v>2375</v>
      </c>
      <c r="B2376" s="51">
        <v>41821</v>
      </c>
      <c r="C2376" s="75">
        <f>B2376</f>
        <v>41821</v>
      </c>
      <c r="D2376" s="50" t="s">
        <v>1224</v>
      </c>
      <c r="E2376" s="50">
        <v>25</v>
      </c>
      <c r="F2376" s="50">
        <v>1</v>
      </c>
      <c r="G2376" s="50">
        <v>57</v>
      </c>
      <c r="H2376" s="50">
        <v>19</v>
      </c>
      <c r="I2376" s="53">
        <f>IF(E2376&gt;0,TIME(F2376,G2376,H2376),"")</f>
        <v>8.1469907407407408E-2</v>
      </c>
      <c r="J2376" s="54">
        <f>IF(E2376&gt;0,TIME(F2376,G2376,H2376)/E2376,"")</f>
        <v>3.2587962962962961E-3</v>
      </c>
      <c r="K2376" s="50" t="s">
        <v>1809</v>
      </c>
      <c r="L2376" s="50" t="s">
        <v>1172</v>
      </c>
      <c r="M2376" s="55">
        <f>IF(D2376&gt;0,0.0416666666666667/J2376,"")</f>
        <v>12.785907089075163</v>
      </c>
      <c r="N2376" s="50">
        <v>0</v>
      </c>
      <c r="O2376" s="50" t="s">
        <v>227</v>
      </c>
      <c r="Q2376" s="151">
        <f>IF("1-Swim"=D2376,J2376*2.4,IF("2-Bike"=D2376,J2376*112,IF("3-Run"=D2376,J2376*26.2,0)))</f>
        <v>0.36498518518518519</v>
      </c>
      <c r="R2376" s="151">
        <f>Q2376/2</f>
        <v>0.1824925925925926</v>
      </c>
      <c r="S2376" s="53">
        <f>J2376*26.2</f>
        <v>8.538046296296295E-2</v>
      </c>
      <c r="T2376" s="53">
        <f>(J2376+0.0013889)*26.2</f>
        <v>0.12176964296296296</v>
      </c>
      <c r="U2376" s="53">
        <f>S2376/2</f>
        <v>4.2690231481481475E-2</v>
      </c>
      <c r="V2376" s="53">
        <f>T2376/2</f>
        <v>6.0884821481481478E-2</v>
      </c>
      <c r="W2376" s="50">
        <f>RANK(J2376,J:J,1)</f>
        <v>673</v>
      </c>
      <c r="X2376" s="50">
        <f>YEAR(B2376)</f>
        <v>2014</v>
      </c>
      <c r="Y2376" s="50">
        <f>MONTH(B2376)</f>
        <v>7</v>
      </c>
      <c r="Z2376" s="56">
        <f>X2376*100+Y2376</f>
        <v>201407</v>
      </c>
      <c r="AA2376" s="56">
        <f>WEEKNUM(B2376,1)</f>
        <v>27</v>
      </c>
      <c r="AB2376" s="58">
        <f>IF(ISBLANK(B2376)," ",MAX(B2376-B2375-1,0))</f>
        <v>0</v>
      </c>
      <c r="AC2376" s="56">
        <f>DAY(B2376)</f>
        <v>1</v>
      </c>
      <c r="AD2376" s="53">
        <f>U2376+V2376</f>
        <v>0.10357505296296296</v>
      </c>
      <c r="AE2376" s="56">
        <f>IF("1-Swim"=D2376,E2376*46.7,IF("2-Bike"=D2376,E2376,IF("3-Run"=D2376,E2376*4.27,0)))</f>
        <v>25</v>
      </c>
    </row>
    <row r="2377" spans="1:31" x14ac:dyDescent="0.25">
      <c r="A2377" s="50">
        <v>2376</v>
      </c>
      <c r="B2377" s="51">
        <v>41822</v>
      </c>
      <c r="C2377" s="75">
        <f>B2377</f>
        <v>41822</v>
      </c>
      <c r="D2377" s="50" t="s">
        <v>1225</v>
      </c>
      <c r="E2377" s="50">
        <v>1.2</v>
      </c>
      <c r="F2377" s="50">
        <v>0</v>
      </c>
      <c r="G2377" s="50">
        <v>42</v>
      </c>
      <c r="H2377" s="50">
        <v>19</v>
      </c>
      <c r="I2377" s="53">
        <f>IF(E2377&gt;0,TIME(F2377,G2377,H2377),"")</f>
        <v>2.9386574074074075E-2</v>
      </c>
      <c r="J2377" s="54">
        <f>IF(E2377&gt;0,TIME(F2377,G2377,H2377)/E2377,"")</f>
        <v>2.4488811728395062E-2</v>
      </c>
      <c r="K2377" s="50" t="s">
        <v>949</v>
      </c>
      <c r="L2377" s="50" t="s">
        <v>1206</v>
      </c>
      <c r="M2377" s="55">
        <f>IF(D2377&gt;0,0.0416666666666667/J2377,"")</f>
        <v>1.7014572666404109</v>
      </c>
      <c r="N2377" s="50">
        <v>0</v>
      </c>
      <c r="O2377" s="50" t="s">
        <v>184</v>
      </c>
      <c r="Q2377" s="151">
        <f>IF("1-Swim"=D2377,J2377*2.4,IF("2-Bike"=D2377,J2377*112,IF("3-Run"=D2377,J2377*26.2,0)))</f>
        <v>5.8773148148148144E-2</v>
      </c>
      <c r="R2377" s="151">
        <f>Q2377/2</f>
        <v>2.9386574074074072E-2</v>
      </c>
      <c r="S2377" s="53">
        <f>J2377*26.2</f>
        <v>0.64160686728395067</v>
      </c>
      <c r="T2377" s="53">
        <f>(J2377+0.0013889)*26.2</f>
        <v>0.67799604728395058</v>
      </c>
      <c r="U2377" s="53">
        <f>S2377/2</f>
        <v>0.32080343364197533</v>
      </c>
      <c r="V2377" s="53">
        <f>T2377/2</f>
        <v>0.33899802364197529</v>
      </c>
      <c r="W2377" s="50">
        <f>RANK(J2377,J:J,1)</f>
        <v>3155</v>
      </c>
      <c r="X2377" s="50">
        <f>YEAR(B2377)</f>
        <v>2014</v>
      </c>
      <c r="Y2377" s="50">
        <f>MONTH(B2377)</f>
        <v>7</v>
      </c>
      <c r="Z2377" s="56">
        <f>X2377*100+Y2377</f>
        <v>201407</v>
      </c>
      <c r="AA2377" s="56">
        <f>WEEKNUM(B2377,1)</f>
        <v>27</v>
      </c>
      <c r="AB2377" s="58">
        <f>IF(ISBLANK(B2377)," ",MAX(B2377-B2376-1,0))</f>
        <v>0</v>
      </c>
      <c r="AC2377" s="56">
        <f>DAY(B2377)</f>
        <v>2</v>
      </c>
      <c r="AD2377" s="53">
        <f>U2377+V2377</f>
        <v>0.65980145728395057</v>
      </c>
      <c r="AE2377" s="56">
        <f>IF("1-Swim"=D2377,E2377*46.7,IF("2-Bike"=D2377,E2377,IF("3-Run"=D2377,E2377*4.27,0)))</f>
        <v>56.04</v>
      </c>
    </row>
    <row r="2378" spans="1:31" x14ac:dyDescent="0.25">
      <c r="A2378" s="50">
        <v>2377</v>
      </c>
      <c r="B2378" s="51">
        <v>41825</v>
      </c>
      <c r="C2378" s="75">
        <f>B2378</f>
        <v>41825</v>
      </c>
      <c r="D2378" s="50" t="s">
        <v>1223</v>
      </c>
      <c r="E2378" s="50">
        <v>6.25</v>
      </c>
      <c r="F2378" s="50">
        <v>1</v>
      </c>
      <c r="G2378" s="50">
        <v>0</v>
      </c>
      <c r="H2378" s="50">
        <v>54</v>
      </c>
      <c r="I2378" s="53">
        <f>IF(E2378&gt;0,TIME(F2378,G2378,H2378),"")</f>
        <v>4.2291666666666665E-2</v>
      </c>
      <c r="J2378" s="54">
        <f>IF(E2378&gt;0,TIME(F2378,G2378,H2378)/E2378,"")</f>
        <v>6.7666666666666665E-3</v>
      </c>
      <c r="K2378" s="50" t="s">
        <v>1401</v>
      </c>
      <c r="L2378" s="50" t="s">
        <v>1306</v>
      </c>
      <c r="M2378" s="55">
        <f>IF(D2378&gt;0,0.0416666666666667/J2378,"")</f>
        <v>6.1576354679803007</v>
      </c>
      <c r="N2378" s="50">
        <v>156</v>
      </c>
      <c r="O2378" s="50" t="s">
        <v>526</v>
      </c>
      <c r="P2378" s="50" t="s">
        <v>1427</v>
      </c>
      <c r="Q2378" s="151">
        <f>IF("1-Swim"=D2378,J2378*2.4,IF("2-Bike"=D2378,J2378*112,IF("3-Run"=D2378,J2378*26.2,0)))</f>
        <v>0.17728666666666665</v>
      </c>
      <c r="R2378" s="151">
        <f>Q2378/2</f>
        <v>8.8643333333333324E-2</v>
      </c>
      <c r="S2378" s="53">
        <f>J2378*26.2</f>
        <v>0.17728666666666665</v>
      </c>
      <c r="T2378" s="53">
        <f>(J2378+0.0013889)*26.2</f>
        <v>0.21367584666666664</v>
      </c>
      <c r="U2378" s="53">
        <f>S2378/2</f>
        <v>8.8643333333333324E-2</v>
      </c>
      <c r="V2378" s="53">
        <f>T2378/2</f>
        <v>0.10683792333333332</v>
      </c>
      <c r="W2378" s="50">
        <f>RANK(J2378,J:J,1)</f>
        <v>1274</v>
      </c>
      <c r="X2378" s="50">
        <f>YEAR(B2378)</f>
        <v>2014</v>
      </c>
      <c r="Y2378" s="50">
        <f>MONTH(B2378)</f>
        <v>7</v>
      </c>
      <c r="Z2378" s="56">
        <f>X2378*100+Y2378</f>
        <v>201407</v>
      </c>
      <c r="AA2378" s="56">
        <f>WEEKNUM(B2378,1)</f>
        <v>27</v>
      </c>
      <c r="AB2378" s="58">
        <f>IF(ISBLANK(B2378)," ",MAX(B2378-B2377-1,0))</f>
        <v>2</v>
      </c>
      <c r="AC2378" s="56">
        <f>DAY(B2378)</f>
        <v>5</v>
      </c>
      <c r="AD2378" s="53">
        <f>U2378+V2378</f>
        <v>0.19548125666666666</v>
      </c>
      <c r="AE2378" s="56">
        <f>IF("1-Swim"=D2378,E2378*46.7,IF("2-Bike"=D2378,E2378,IF("3-Run"=D2378,E2378*4.27,0)))</f>
        <v>26.687499999999996</v>
      </c>
    </row>
    <row r="2379" spans="1:31" x14ac:dyDescent="0.25">
      <c r="A2379" s="50">
        <v>2378</v>
      </c>
      <c r="B2379" s="51">
        <v>41826</v>
      </c>
      <c r="C2379" s="75">
        <f>B2379</f>
        <v>41826</v>
      </c>
      <c r="D2379" s="50" t="s">
        <v>1224</v>
      </c>
      <c r="E2379" s="50">
        <v>33.1</v>
      </c>
      <c r="F2379" s="50">
        <v>2</v>
      </c>
      <c r="G2379" s="50">
        <v>38</v>
      </c>
      <c r="H2379" s="50">
        <v>34</v>
      </c>
      <c r="I2379" s="53">
        <f>IF(E2379&gt;0,TIME(F2379,G2379,H2379),"")</f>
        <v>0.11011574074074075</v>
      </c>
      <c r="J2379" s="54">
        <f>IF(E2379&gt;0,TIME(F2379,G2379,H2379)/E2379,"")</f>
        <v>3.3267595389951886E-3</v>
      </c>
      <c r="K2379" s="50" t="s">
        <v>1809</v>
      </c>
      <c r="L2379" s="50" t="s">
        <v>1428</v>
      </c>
      <c r="M2379" s="55">
        <f>IF(D2379&gt;0,0.0416666666666667/J2379,"")</f>
        <v>12.524700441454709</v>
      </c>
      <c r="N2379" s="50">
        <v>0</v>
      </c>
      <c r="O2379" s="50" t="s">
        <v>184</v>
      </c>
      <c r="P2379" s="50" t="s">
        <v>1429</v>
      </c>
      <c r="Q2379" s="151">
        <f>IF("1-Swim"=D2379,J2379*2.4,IF("2-Bike"=D2379,J2379*112,IF("3-Run"=D2379,J2379*26.2,0)))</f>
        <v>0.37259706836746115</v>
      </c>
      <c r="R2379" s="151">
        <f>Q2379/2</f>
        <v>0.18629853418373057</v>
      </c>
      <c r="S2379" s="53">
        <f>J2379*26.2</f>
        <v>8.7161099921673937E-2</v>
      </c>
      <c r="T2379" s="53">
        <f>(J2379+0.0013889)*26.2</f>
        <v>0.12355027992167393</v>
      </c>
      <c r="U2379" s="53">
        <f>S2379/2</f>
        <v>4.3580549960836969E-2</v>
      </c>
      <c r="V2379" s="53">
        <f>T2379/2</f>
        <v>6.1775139960836965E-2</v>
      </c>
      <c r="W2379" s="50">
        <f>RANK(J2379,J:J,1)</f>
        <v>684</v>
      </c>
      <c r="X2379" s="50">
        <f>YEAR(B2379)</f>
        <v>2014</v>
      </c>
      <c r="Y2379" s="50">
        <f>MONTH(B2379)</f>
        <v>7</v>
      </c>
      <c r="Z2379" s="56">
        <f>X2379*100+Y2379</f>
        <v>201407</v>
      </c>
      <c r="AA2379" s="56">
        <f>WEEKNUM(B2379,1)</f>
        <v>28</v>
      </c>
      <c r="AB2379" s="58">
        <f>IF(ISBLANK(B2379)," ",MAX(B2379-B2378-1,0))</f>
        <v>0</v>
      </c>
      <c r="AC2379" s="56">
        <f>DAY(B2379)</f>
        <v>6</v>
      </c>
      <c r="AD2379" s="53">
        <f>U2379+V2379</f>
        <v>0.10535568992167393</v>
      </c>
      <c r="AE2379" s="56">
        <f>IF("1-Swim"=D2379,E2379*46.7,IF("2-Bike"=D2379,E2379,IF("3-Run"=D2379,E2379*4.27,0)))</f>
        <v>33.1</v>
      </c>
    </row>
    <row r="2380" spans="1:31" x14ac:dyDescent="0.25">
      <c r="A2380" s="50">
        <v>2379</v>
      </c>
      <c r="B2380" s="51">
        <v>41826</v>
      </c>
      <c r="C2380" s="75">
        <f>B2380</f>
        <v>41826</v>
      </c>
      <c r="D2380" s="50" t="s">
        <v>1224</v>
      </c>
      <c r="E2380" s="50">
        <v>12.2</v>
      </c>
      <c r="F2380" s="50">
        <v>0</v>
      </c>
      <c r="G2380" s="50">
        <v>56</v>
      </c>
      <c r="H2380" s="50">
        <v>56</v>
      </c>
      <c r="I2380" s="53">
        <f>IF(E2380&gt;0,TIME(F2380,G2380,H2380),"")</f>
        <v>3.953703703703703E-2</v>
      </c>
      <c r="J2380" s="54">
        <f>IF(E2380&gt;0,TIME(F2380,G2380,H2380)/E2380,"")</f>
        <v>3.2407407407407402E-3</v>
      </c>
      <c r="K2380" s="50" t="s">
        <v>1809</v>
      </c>
      <c r="L2380" s="50" t="s">
        <v>315</v>
      </c>
      <c r="M2380" s="55">
        <f>IF(D2380&gt;0,0.0416666666666667/J2380,"")</f>
        <v>12.85714285714287</v>
      </c>
      <c r="N2380" s="50">
        <v>0</v>
      </c>
      <c r="O2380" s="50" t="s">
        <v>184</v>
      </c>
      <c r="P2380" s="50" t="s">
        <v>1430</v>
      </c>
      <c r="Q2380" s="151">
        <f>IF("1-Swim"=D2380,J2380*2.4,IF("2-Bike"=D2380,J2380*112,IF("3-Run"=D2380,J2380*26.2,0)))</f>
        <v>0.36296296296296293</v>
      </c>
      <c r="R2380" s="151">
        <f>Q2380/2</f>
        <v>0.18148148148148147</v>
      </c>
      <c r="S2380" s="53">
        <f>J2380*26.2</f>
        <v>8.490740740740739E-2</v>
      </c>
      <c r="T2380" s="53">
        <f>(J2380+0.0013889)*26.2</f>
        <v>0.1212965874074074</v>
      </c>
      <c r="U2380" s="53">
        <f>S2380/2</f>
        <v>4.2453703703703695E-2</v>
      </c>
      <c r="V2380" s="53">
        <f>T2380/2</f>
        <v>6.0648293703703698E-2</v>
      </c>
      <c r="W2380" s="50">
        <f>RANK(J2380,J:J,1)</f>
        <v>667</v>
      </c>
      <c r="X2380" s="50">
        <f>YEAR(B2380)</f>
        <v>2014</v>
      </c>
      <c r="Y2380" s="50">
        <f>MONTH(B2380)</f>
        <v>7</v>
      </c>
      <c r="Z2380" s="56">
        <f>X2380*100+Y2380</f>
        <v>201407</v>
      </c>
      <c r="AA2380" s="56">
        <f>WEEKNUM(B2380,1)</f>
        <v>28</v>
      </c>
      <c r="AB2380" s="58">
        <f>IF(ISBLANK(B2380)," ",MAX(B2380-B2379-1,0))</f>
        <v>0</v>
      </c>
      <c r="AC2380" s="56">
        <f>DAY(B2380)</f>
        <v>6</v>
      </c>
      <c r="AD2380" s="53">
        <f>U2380+V2380</f>
        <v>0.10310199740740739</v>
      </c>
      <c r="AE2380" s="56">
        <f>IF("1-Swim"=D2380,E2380*46.7,IF("2-Bike"=D2380,E2380,IF("3-Run"=D2380,E2380*4.27,0)))</f>
        <v>12.2</v>
      </c>
    </row>
    <row r="2381" spans="1:31" x14ac:dyDescent="0.25">
      <c r="A2381" s="50">
        <v>2380</v>
      </c>
      <c r="B2381" s="51">
        <v>41827</v>
      </c>
      <c r="C2381" s="75">
        <f>B2381</f>
        <v>41827</v>
      </c>
      <c r="D2381" s="50" t="s">
        <v>1223</v>
      </c>
      <c r="E2381" s="50">
        <v>2.9</v>
      </c>
      <c r="F2381" s="50">
        <v>0</v>
      </c>
      <c r="G2381" s="50">
        <v>27</v>
      </c>
      <c r="H2381" s="50">
        <v>30</v>
      </c>
      <c r="I2381" s="53">
        <f>IF(E2381&gt;0,TIME(F2381,G2381,H2381),"")</f>
        <v>1.909722222222222E-2</v>
      </c>
      <c r="J2381" s="54">
        <f>IF(E2381&gt;0,TIME(F2381,G2381,H2381)/E2381,"")</f>
        <v>6.5852490421455931E-3</v>
      </c>
      <c r="K2381" s="50" t="s">
        <v>1345</v>
      </c>
      <c r="L2381" s="50" t="s">
        <v>1290</v>
      </c>
      <c r="M2381" s="55">
        <f>IF(D2381&gt;0,0.0416666666666667/J2381,"")</f>
        <v>6.3272727272727334</v>
      </c>
      <c r="N2381" s="50">
        <v>0</v>
      </c>
      <c r="O2381" s="50" t="s">
        <v>189</v>
      </c>
      <c r="P2381" s="50" t="s">
        <v>1431</v>
      </c>
      <c r="Q2381" s="151">
        <f>IF("1-Swim"=D2381,J2381*2.4,IF("2-Bike"=D2381,J2381*112,IF("3-Run"=D2381,J2381*26.2,0)))</f>
        <v>0.17253352490421453</v>
      </c>
      <c r="R2381" s="151">
        <f>Q2381/2</f>
        <v>8.6266762452107265E-2</v>
      </c>
      <c r="S2381" s="53">
        <f>J2381*26.2</f>
        <v>0.17253352490421453</v>
      </c>
      <c r="T2381" s="53">
        <f>(J2381+0.0013889)*26.2</f>
        <v>0.20892270490421452</v>
      </c>
      <c r="U2381" s="53">
        <f>S2381/2</f>
        <v>8.6266762452107265E-2</v>
      </c>
      <c r="V2381" s="53">
        <f>T2381/2</f>
        <v>0.10446135245210726</v>
      </c>
      <c r="W2381" s="50">
        <f>RANK(J2381,J:J,1)</f>
        <v>1075</v>
      </c>
      <c r="X2381" s="50">
        <f>YEAR(B2381)</f>
        <v>2014</v>
      </c>
      <c r="Y2381" s="50">
        <f>MONTH(B2381)</f>
        <v>7</v>
      </c>
      <c r="Z2381" s="56">
        <f>X2381*100+Y2381</f>
        <v>201407</v>
      </c>
      <c r="AA2381" s="56">
        <f>WEEKNUM(B2381,1)</f>
        <v>28</v>
      </c>
      <c r="AB2381" s="58">
        <f>IF(ISBLANK(B2381)," ",MAX(B2381-B2380-1,0))</f>
        <v>0</v>
      </c>
      <c r="AC2381" s="56">
        <f>DAY(B2381)</f>
        <v>7</v>
      </c>
      <c r="AD2381" s="53">
        <f>U2381+V2381</f>
        <v>0.19072811490421454</v>
      </c>
      <c r="AE2381" s="56">
        <f>IF("1-Swim"=D2381,E2381*46.7,IF("2-Bike"=D2381,E2381,IF("3-Run"=D2381,E2381*4.27,0)))</f>
        <v>12.382999999999999</v>
      </c>
    </row>
    <row r="2382" spans="1:31" x14ac:dyDescent="0.25">
      <c r="A2382" s="50">
        <v>2381</v>
      </c>
      <c r="B2382" s="51">
        <v>41828</v>
      </c>
      <c r="C2382" s="75">
        <f>B2382</f>
        <v>41828</v>
      </c>
      <c r="D2382" s="50" t="s">
        <v>1225</v>
      </c>
      <c r="E2382" s="50">
        <v>0.72</v>
      </c>
      <c r="F2382" s="50">
        <v>0</v>
      </c>
      <c r="G2382" s="50">
        <v>25</v>
      </c>
      <c r="H2382" s="50">
        <v>23</v>
      </c>
      <c r="I2382" s="53">
        <f>IF(E2382&gt;0,TIME(F2382,G2382,H2382),"")</f>
        <v>1.7627314814814814E-2</v>
      </c>
      <c r="J2382" s="54">
        <f>IF(E2382&gt;0,TIME(F2382,G2382,H2382)/E2382,"")</f>
        <v>2.4482381687242798E-2</v>
      </c>
      <c r="K2382" s="50" t="s">
        <v>949</v>
      </c>
      <c r="L2382" s="50" t="s">
        <v>315</v>
      </c>
      <c r="M2382" s="55">
        <f>IF(D2382&gt;0,0.0416666666666667/J2382,"")</f>
        <v>1.7019041365725556</v>
      </c>
      <c r="N2382" s="50">
        <v>0</v>
      </c>
      <c r="O2382" s="50" t="s">
        <v>255</v>
      </c>
      <c r="Q2382" s="151">
        <f>IF("1-Swim"=D2382,J2382*2.4,IF("2-Bike"=D2382,J2382*112,IF("3-Run"=D2382,J2382*26.2,0)))</f>
        <v>5.8757716049382715E-2</v>
      </c>
      <c r="R2382" s="151">
        <f>Q2382/2</f>
        <v>2.9378858024691357E-2</v>
      </c>
      <c r="S2382" s="53">
        <f>J2382*26.2</f>
        <v>0.64143840020576126</v>
      </c>
      <c r="T2382" s="53">
        <f>(J2382+0.0013889)*26.2</f>
        <v>0.67782758020576128</v>
      </c>
      <c r="U2382" s="53">
        <f>S2382/2</f>
        <v>0.32071920010288063</v>
      </c>
      <c r="V2382" s="53">
        <f>T2382/2</f>
        <v>0.33891379010288064</v>
      </c>
      <c r="W2382" s="50">
        <f>RANK(J2382,J:J,1)</f>
        <v>3154</v>
      </c>
      <c r="X2382" s="50">
        <f>YEAR(B2382)</f>
        <v>2014</v>
      </c>
      <c r="Y2382" s="50">
        <f>MONTH(B2382)</f>
        <v>7</v>
      </c>
      <c r="Z2382" s="56">
        <f>X2382*100+Y2382</f>
        <v>201407</v>
      </c>
      <c r="AA2382" s="56">
        <f>WEEKNUM(B2382,1)</f>
        <v>28</v>
      </c>
      <c r="AB2382" s="58">
        <f>IF(ISBLANK(B2382)," ",MAX(B2382-B2381-1,0))</f>
        <v>0</v>
      </c>
      <c r="AC2382" s="56">
        <f>DAY(B2382)</f>
        <v>8</v>
      </c>
      <c r="AD2382" s="53">
        <f>U2382+V2382</f>
        <v>0.65963299020576127</v>
      </c>
      <c r="AE2382" s="56">
        <f>IF("1-Swim"=D2382,E2382*46.7,IF("2-Bike"=D2382,E2382,IF("3-Run"=D2382,E2382*4.27,0)))</f>
        <v>33.624000000000002</v>
      </c>
    </row>
    <row r="2383" spans="1:31" x14ac:dyDescent="0.25">
      <c r="A2383" s="50">
        <v>2382</v>
      </c>
      <c r="B2383" s="51">
        <v>41829</v>
      </c>
      <c r="C2383" s="75">
        <f>B2383</f>
        <v>41829</v>
      </c>
      <c r="D2383" s="50" t="s">
        <v>1225</v>
      </c>
      <c r="E2383" s="50">
        <v>0.5</v>
      </c>
      <c r="F2383" s="50">
        <v>0</v>
      </c>
      <c r="G2383" s="50">
        <v>16</v>
      </c>
      <c r="H2383" s="50">
        <v>35</v>
      </c>
      <c r="I2383" s="53">
        <f>IF(E2383&gt;0,TIME(F2383,G2383,H2383),"")</f>
        <v>1.1516203703703702E-2</v>
      </c>
      <c r="J2383" s="54">
        <f>IF(E2383&gt;0,TIME(F2383,G2383,H2383)/E2383,"")</f>
        <v>2.3032407407407404E-2</v>
      </c>
      <c r="K2383" s="50" t="s">
        <v>949</v>
      </c>
      <c r="L2383" s="50" t="s">
        <v>29</v>
      </c>
      <c r="M2383" s="55">
        <f>IF(D2383&gt;0,0.0416666666666667/J2383,"")</f>
        <v>1.8090452261306549</v>
      </c>
      <c r="N2383" s="50">
        <v>0</v>
      </c>
      <c r="O2383" s="50" t="s">
        <v>255</v>
      </c>
      <c r="Q2383" s="151">
        <f>IF("1-Swim"=D2383,J2383*2.4,IF("2-Bike"=D2383,J2383*112,IF("3-Run"=D2383,J2383*26.2,0)))</f>
        <v>5.5277777777777766E-2</v>
      </c>
      <c r="R2383" s="151">
        <f>Q2383/2</f>
        <v>2.7638888888888883E-2</v>
      </c>
      <c r="S2383" s="53">
        <f>J2383*26.2</f>
        <v>0.603449074074074</v>
      </c>
      <c r="T2383" s="53">
        <f>(J2383+0.0013889)*26.2</f>
        <v>0.63983825407407391</v>
      </c>
      <c r="U2383" s="53">
        <f>S2383/2</f>
        <v>0.301724537037037</v>
      </c>
      <c r="V2383" s="53">
        <f>T2383/2</f>
        <v>0.31991912703703695</v>
      </c>
      <c r="W2383" s="50">
        <f>RANK(J2383,J:J,1)</f>
        <v>3082</v>
      </c>
      <c r="X2383" s="50">
        <f>YEAR(B2383)</f>
        <v>2014</v>
      </c>
      <c r="Y2383" s="50">
        <f>MONTH(B2383)</f>
        <v>7</v>
      </c>
      <c r="Z2383" s="56">
        <f>X2383*100+Y2383</f>
        <v>201407</v>
      </c>
      <c r="AA2383" s="56">
        <f>WEEKNUM(B2383,1)</f>
        <v>28</v>
      </c>
      <c r="AB2383" s="58">
        <f>IF(ISBLANK(B2383)," ",MAX(B2383-B2382-1,0))</f>
        <v>0</v>
      </c>
      <c r="AC2383" s="56">
        <f>DAY(B2383)</f>
        <v>9</v>
      </c>
      <c r="AD2383" s="53">
        <f>U2383+V2383</f>
        <v>0.6216436640740739</v>
      </c>
      <c r="AE2383" s="56">
        <f>IF("1-Swim"=D2383,E2383*46.7,IF("2-Bike"=D2383,E2383,IF("3-Run"=D2383,E2383*4.27,0)))</f>
        <v>23.35</v>
      </c>
    </row>
    <row r="2384" spans="1:31" x14ac:dyDescent="0.25">
      <c r="A2384" s="50">
        <v>2383</v>
      </c>
      <c r="B2384" s="51">
        <v>41829</v>
      </c>
      <c r="C2384" s="75">
        <f>B2384</f>
        <v>41829</v>
      </c>
      <c r="D2384" s="50" t="s">
        <v>1224</v>
      </c>
      <c r="E2384" s="50">
        <v>10.5</v>
      </c>
      <c r="F2384" s="50">
        <v>0</v>
      </c>
      <c r="G2384" s="50">
        <v>32</v>
      </c>
      <c r="H2384" s="50">
        <v>26</v>
      </c>
      <c r="I2384" s="53">
        <f>IF(E2384&gt;0,TIME(F2384,G2384,H2384),"")</f>
        <v>2.2523148148148143E-2</v>
      </c>
      <c r="J2384" s="54">
        <f>IF(E2384&gt;0,TIME(F2384,G2384,H2384)/E2384,"")</f>
        <v>2.145061728395061E-3</v>
      </c>
      <c r="K2384" s="50" t="s">
        <v>1809</v>
      </c>
      <c r="L2384" s="50" t="s">
        <v>29</v>
      </c>
      <c r="M2384" s="55">
        <f>IF(D2384&gt;0,0.0416666666666667/J2384,"")</f>
        <v>19.424460431654698</v>
      </c>
      <c r="N2384" s="50">
        <v>0</v>
      </c>
      <c r="O2384" s="50" t="s">
        <v>255</v>
      </c>
      <c r="Q2384" s="151">
        <f>IF("1-Swim"=D2384,J2384*2.4,IF("2-Bike"=D2384,J2384*112,IF("3-Run"=D2384,J2384*26.2,0)))</f>
        <v>0.24024691358024683</v>
      </c>
      <c r="R2384" s="151">
        <f>Q2384/2</f>
        <v>0.12012345679012341</v>
      </c>
      <c r="S2384" s="53">
        <f>J2384*26.2</f>
        <v>5.62006172839506E-2</v>
      </c>
      <c r="T2384" s="53">
        <f>(J2384+0.0013889)*26.2</f>
        <v>9.2589797283950587E-2</v>
      </c>
      <c r="U2384" s="53">
        <f>S2384/2</f>
        <v>2.81003086419753E-2</v>
      </c>
      <c r="V2384" s="53">
        <f>T2384/2</f>
        <v>4.6294898641975293E-2</v>
      </c>
      <c r="W2384" s="50">
        <f>RANK(J2384,J:J,1)</f>
        <v>206</v>
      </c>
      <c r="X2384" s="50">
        <f>YEAR(B2384)</f>
        <v>2014</v>
      </c>
      <c r="Y2384" s="50">
        <f>MONTH(B2384)</f>
        <v>7</v>
      </c>
      <c r="Z2384" s="56">
        <f>X2384*100+Y2384</f>
        <v>201407</v>
      </c>
      <c r="AA2384" s="56">
        <f>WEEKNUM(B2384,1)</f>
        <v>28</v>
      </c>
      <c r="AB2384" s="58">
        <f>IF(ISBLANK(B2384)," ",MAX(B2384-B2383-1,0))</f>
        <v>0</v>
      </c>
      <c r="AC2384" s="56">
        <f>DAY(B2384)</f>
        <v>9</v>
      </c>
      <c r="AD2384" s="53">
        <f>U2384+V2384</f>
        <v>7.439520728395059E-2</v>
      </c>
      <c r="AE2384" s="56">
        <f>IF("1-Swim"=D2384,E2384*46.7,IF("2-Bike"=D2384,E2384,IF("3-Run"=D2384,E2384*4.27,0)))</f>
        <v>10.5</v>
      </c>
    </row>
    <row r="2385" spans="1:31" x14ac:dyDescent="0.25">
      <c r="A2385" s="50">
        <v>2384</v>
      </c>
      <c r="B2385" s="51">
        <v>41829</v>
      </c>
      <c r="C2385" s="75">
        <f>B2385</f>
        <v>41829</v>
      </c>
      <c r="D2385" s="50" t="s">
        <v>1223</v>
      </c>
      <c r="E2385" s="50">
        <v>3.1</v>
      </c>
      <c r="F2385" s="50">
        <v>0</v>
      </c>
      <c r="G2385" s="50">
        <v>27</v>
      </c>
      <c r="H2385" s="50">
        <v>50</v>
      </c>
      <c r="I2385" s="53">
        <f>IF(E2385&gt;0,TIME(F2385,G2385,H2385),"")</f>
        <v>1.9328703703703702E-2</v>
      </c>
      <c r="J2385" s="54">
        <f>IF(E2385&gt;0,TIME(F2385,G2385,H2385)/E2385,"")</f>
        <v>6.2350657108721621E-3</v>
      </c>
      <c r="K2385" s="50" t="s">
        <v>1401</v>
      </c>
      <c r="L2385" s="50" t="s">
        <v>29</v>
      </c>
      <c r="M2385" s="55">
        <f>IF(D2385&gt;0,0.0416666666666667/J2385,"")</f>
        <v>6.6826347305389282</v>
      </c>
      <c r="N2385" s="50">
        <v>0</v>
      </c>
      <c r="O2385" s="50" t="s">
        <v>255</v>
      </c>
      <c r="Q2385" s="151">
        <f>IF("1-Swim"=D2385,J2385*2.4,IF("2-Bike"=D2385,J2385*112,IF("3-Run"=D2385,J2385*26.2,0)))</f>
        <v>0.16335872162485063</v>
      </c>
      <c r="R2385" s="151">
        <f>Q2385/2</f>
        <v>8.1679360812425314E-2</v>
      </c>
      <c r="S2385" s="53">
        <f>J2385*26.2</f>
        <v>0.16335872162485063</v>
      </c>
      <c r="T2385" s="53">
        <f>(J2385+0.0013889)*26.2</f>
        <v>0.19974790162485065</v>
      </c>
      <c r="U2385" s="53">
        <f>S2385/2</f>
        <v>8.1679360812425314E-2</v>
      </c>
      <c r="V2385" s="53">
        <f>T2385/2</f>
        <v>9.9873950812425324E-2</v>
      </c>
      <c r="W2385" s="50">
        <f>RANK(J2385,J:J,1)</f>
        <v>869</v>
      </c>
      <c r="X2385" s="50">
        <f>YEAR(B2385)</f>
        <v>2014</v>
      </c>
      <c r="Y2385" s="50">
        <f>MONTH(B2385)</f>
        <v>7</v>
      </c>
      <c r="Z2385" s="56">
        <f>X2385*100+Y2385</f>
        <v>201407</v>
      </c>
      <c r="AA2385" s="56">
        <f>WEEKNUM(B2385,1)</f>
        <v>28</v>
      </c>
      <c r="AB2385" s="58">
        <f>IF(ISBLANK(B2385)," ",MAX(B2385-B2384-1,0))</f>
        <v>0</v>
      </c>
      <c r="AC2385" s="56">
        <f>DAY(B2385)</f>
        <v>9</v>
      </c>
      <c r="AD2385" s="53">
        <f>U2385+V2385</f>
        <v>0.18155331162485064</v>
      </c>
      <c r="AE2385" s="56">
        <f>IF("1-Swim"=D2385,E2385*46.7,IF("2-Bike"=D2385,E2385,IF("3-Run"=D2385,E2385*4.27,0)))</f>
        <v>13.236999999999998</v>
      </c>
    </row>
    <row r="2386" spans="1:31" x14ac:dyDescent="0.25">
      <c r="A2386" s="50">
        <v>2385</v>
      </c>
      <c r="B2386" s="51">
        <v>41829</v>
      </c>
      <c r="C2386" s="75">
        <f>B2386</f>
        <v>41829</v>
      </c>
      <c r="D2386" s="50" t="s">
        <v>515</v>
      </c>
      <c r="E2386" s="50">
        <v>1</v>
      </c>
      <c r="F2386" s="50">
        <v>0</v>
      </c>
      <c r="G2386" s="50">
        <v>2</v>
      </c>
      <c r="H2386" s="50">
        <v>3</v>
      </c>
      <c r="I2386" s="53">
        <f>IF(E2386&gt;0,TIME(F2386,G2386,H2386),"")</f>
        <v>1.423611111111111E-3</v>
      </c>
      <c r="J2386" s="54">
        <f>IF(E2386&gt;0,TIME(F2386,G2386,H2386)/E2386,"")</f>
        <v>1.423611111111111E-3</v>
      </c>
      <c r="K2386" s="50" t="s">
        <v>561</v>
      </c>
      <c r="L2386" s="50" t="s">
        <v>29</v>
      </c>
      <c r="M2386" s="55">
        <f>IF(D2386&gt;0,0.0416666666666667/J2386,"")</f>
        <v>29.268292682926855</v>
      </c>
      <c r="N2386" s="50">
        <v>0</v>
      </c>
      <c r="Q2386" s="151">
        <f>IF("1-Swim"=D2386,J2386*2.4,IF("2-Bike"=D2386,J2386*112,IF("3-Run"=D2386,J2386*26.2,0)))</f>
        <v>0</v>
      </c>
      <c r="R2386" s="151">
        <f>Q2386/2</f>
        <v>0</v>
      </c>
      <c r="S2386" s="53">
        <f>J2386*26.2</f>
        <v>3.7298611111111109E-2</v>
      </c>
      <c r="T2386" s="53">
        <f>(J2386+0.0013889)*26.2</f>
        <v>7.3687791111111109E-2</v>
      </c>
      <c r="U2386" s="53">
        <f>S2386/2</f>
        <v>1.8649305555555554E-2</v>
      </c>
      <c r="V2386" s="53">
        <f>T2386/2</f>
        <v>3.6843895555555554E-2</v>
      </c>
      <c r="W2386" s="50">
        <f>RANK(J2386,J:J,1)</f>
        <v>13</v>
      </c>
      <c r="X2386" s="50">
        <f>YEAR(B2386)</f>
        <v>2014</v>
      </c>
      <c r="Y2386" s="50">
        <f>MONTH(B2386)</f>
        <v>7</v>
      </c>
      <c r="Z2386" s="56">
        <f>X2386*100+Y2386</f>
        <v>201407</v>
      </c>
      <c r="AA2386" s="56">
        <f>WEEKNUM(B2386,1)</f>
        <v>28</v>
      </c>
      <c r="AB2386" s="58">
        <f>IF(ISBLANK(B2386)," ",MAX(B2386-B2385-1,0))</f>
        <v>0</v>
      </c>
      <c r="AC2386" s="56">
        <f>DAY(B2386)</f>
        <v>9</v>
      </c>
      <c r="AD2386" s="53">
        <f>U2386+V2386</f>
        <v>5.5493201111111112E-2</v>
      </c>
      <c r="AE2386" s="56">
        <f>IF("1-Swim"=D2386,E2386*46.7,IF("2-Bike"=D2386,E2386,IF("3-Run"=D2386,E2386*4.27,0)))</f>
        <v>0</v>
      </c>
    </row>
    <row r="2387" spans="1:31" x14ac:dyDescent="0.25">
      <c r="A2387" s="50">
        <v>2386</v>
      </c>
      <c r="B2387" s="51">
        <v>41829</v>
      </c>
      <c r="C2387" s="75">
        <f>B2387</f>
        <v>41829</v>
      </c>
      <c r="D2387" s="50" t="s">
        <v>516</v>
      </c>
      <c r="E2387" s="50">
        <v>1</v>
      </c>
      <c r="F2387" s="50">
        <v>0</v>
      </c>
      <c r="G2387" s="50">
        <v>1</v>
      </c>
      <c r="H2387" s="50">
        <v>11</v>
      </c>
      <c r="I2387" s="53">
        <f>IF(E2387&gt;0,TIME(F2387,G2387,H2387),"")</f>
        <v>8.2175925925925917E-4</v>
      </c>
      <c r="J2387" s="54">
        <f>IF(E2387&gt;0,TIME(F2387,G2387,H2387)/E2387,"")</f>
        <v>8.2175925925925917E-4</v>
      </c>
      <c r="K2387" s="50" t="s">
        <v>561</v>
      </c>
      <c r="L2387" s="50" t="s">
        <v>29</v>
      </c>
      <c r="M2387" s="55">
        <f>IF(D2387&gt;0,0.0416666666666667/J2387,"")</f>
        <v>50.704225352112722</v>
      </c>
      <c r="N2387" s="50">
        <v>0</v>
      </c>
      <c r="Q2387" s="151">
        <f>IF("1-Swim"=D2387,J2387*2.4,IF("2-Bike"=D2387,J2387*112,IF("3-Run"=D2387,J2387*26.2,0)))</f>
        <v>0</v>
      </c>
      <c r="R2387" s="151">
        <f>Q2387/2</f>
        <v>0</v>
      </c>
      <c r="S2387" s="53">
        <f>J2387*26.2</f>
        <v>2.153009259259259E-2</v>
      </c>
      <c r="T2387" s="53">
        <f>(J2387+0.0013889)*26.2</f>
        <v>5.7919272592592594E-2</v>
      </c>
      <c r="U2387" s="53">
        <f>S2387/2</f>
        <v>1.0765046296296295E-2</v>
      </c>
      <c r="V2387" s="53">
        <f>T2387/2</f>
        <v>2.8959636296296297E-2</v>
      </c>
      <c r="W2387" s="50">
        <f>RANK(J2387,J:J,1)</f>
        <v>3</v>
      </c>
      <c r="X2387" s="50">
        <f>YEAR(B2387)</f>
        <v>2014</v>
      </c>
      <c r="Y2387" s="50">
        <f>MONTH(B2387)</f>
        <v>7</v>
      </c>
      <c r="Z2387" s="56">
        <f>X2387*100+Y2387</f>
        <v>201407</v>
      </c>
      <c r="AA2387" s="56">
        <f>WEEKNUM(B2387,1)</f>
        <v>28</v>
      </c>
      <c r="AB2387" s="58">
        <f>IF(ISBLANK(B2387)," ",MAX(B2387-B2386-1,0))</f>
        <v>0</v>
      </c>
      <c r="AC2387" s="56">
        <f>DAY(B2387)</f>
        <v>9</v>
      </c>
      <c r="AD2387" s="53">
        <f>U2387+V2387</f>
        <v>3.972468259259259E-2</v>
      </c>
      <c r="AE2387" s="56">
        <f>IF("1-Swim"=D2387,E2387*46.7,IF("2-Bike"=D2387,E2387,IF("3-Run"=D2387,E2387*4.27,0)))</f>
        <v>0</v>
      </c>
    </row>
    <row r="2388" spans="1:31" x14ac:dyDescent="0.25">
      <c r="A2388" s="50">
        <v>2387</v>
      </c>
      <c r="B2388" s="51">
        <v>41830</v>
      </c>
      <c r="C2388" s="75">
        <f>B2388</f>
        <v>41830</v>
      </c>
      <c r="D2388" s="50" t="s">
        <v>1224</v>
      </c>
      <c r="E2388" s="50">
        <v>10</v>
      </c>
      <c r="F2388" s="50">
        <v>0</v>
      </c>
      <c r="G2388" s="50">
        <v>28</v>
      </c>
      <c r="H2388" s="50">
        <v>20</v>
      </c>
      <c r="I2388" s="53">
        <f>IF(E2388&gt;0,TIME(F2388,G2388,H2388),"")</f>
        <v>1.9675925925925927E-2</v>
      </c>
      <c r="J2388" s="54">
        <f>IF(E2388&gt;0,TIME(F2388,G2388,H2388)/E2388,"")</f>
        <v>1.9675925925925928E-3</v>
      </c>
      <c r="K2388" s="50" t="s">
        <v>921</v>
      </c>
      <c r="L2388" s="50" t="s">
        <v>1132</v>
      </c>
      <c r="M2388" s="55">
        <f>IF(D2388&gt;0,0.0416666666666667/J2388,"")</f>
        <v>21.176470588235308</v>
      </c>
      <c r="N2388" s="50">
        <v>0</v>
      </c>
      <c r="O2388" s="50" t="s">
        <v>253</v>
      </c>
      <c r="Q2388" s="151">
        <f>IF("1-Swim"=D2388,J2388*2.4,IF("2-Bike"=D2388,J2388*112,IF("3-Run"=D2388,J2388*26.2,0)))</f>
        <v>0.22037037037037038</v>
      </c>
      <c r="R2388" s="151">
        <f>Q2388/2</f>
        <v>0.11018518518518519</v>
      </c>
      <c r="S2388" s="53">
        <f>J2388*26.2</f>
        <v>5.1550925925925931E-2</v>
      </c>
      <c r="T2388" s="53">
        <f>(J2388+0.0013889)*26.2</f>
        <v>8.7940105925925938E-2</v>
      </c>
      <c r="U2388" s="53">
        <f>S2388/2</f>
        <v>2.5775462962962965E-2</v>
      </c>
      <c r="V2388" s="53">
        <f>T2388/2</f>
        <v>4.3970052962962969E-2</v>
      </c>
      <c r="W2388" s="50">
        <f>RANK(J2388,J:J,1)</f>
        <v>139</v>
      </c>
      <c r="X2388" s="50">
        <f>YEAR(B2388)</f>
        <v>2014</v>
      </c>
      <c r="Y2388" s="50">
        <f>MONTH(B2388)</f>
        <v>7</v>
      </c>
      <c r="Z2388" s="56">
        <f>X2388*100+Y2388</f>
        <v>201407</v>
      </c>
      <c r="AA2388" s="56">
        <f>WEEKNUM(B2388,1)</f>
        <v>28</v>
      </c>
      <c r="AB2388" s="58">
        <f>IF(ISBLANK(B2388)," ",MAX(B2388-B2387-1,0))</f>
        <v>0</v>
      </c>
      <c r="AC2388" s="56">
        <f>DAY(B2388)</f>
        <v>10</v>
      </c>
      <c r="AD2388" s="53">
        <f>U2388+V2388</f>
        <v>6.9745515925925927E-2</v>
      </c>
      <c r="AE2388" s="56">
        <f>IF("1-Swim"=D2388,E2388*46.7,IF("2-Bike"=D2388,E2388,IF("3-Run"=D2388,E2388*4.27,0)))</f>
        <v>10</v>
      </c>
    </row>
    <row r="2389" spans="1:31" x14ac:dyDescent="0.25">
      <c r="A2389" s="50">
        <v>2388</v>
      </c>
      <c r="B2389" s="51">
        <v>41832</v>
      </c>
      <c r="C2389" s="75">
        <f>B2389</f>
        <v>41832</v>
      </c>
      <c r="D2389" s="50" t="s">
        <v>1225</v>
      </c>
      <c r="E2389" s="50">
        <v>1.2</v>
      </c>
      <c r="F2389" s="50">
        <v>0</v>
      </c>
      <c r="G2389" s="50">
        <v>42</v>
      </c>
      <c r="H2389" s="50">
        <v>43</v>
      </c>
      <c r="I2389" s="53">
        <f>IF(E2389&gt;0,TIME(F2389,G2389,H2389),"")</f>
        <v>2.9664351851851855E-2</v>
      </c>
      <c r="J2389" s="54">
        <f>IF(E2389&gt;0,TIME(F2389,G2389,H2389)/E2389,"")</f>
        <v>2.4720293209876548E-2</v>
      </c>
      <c r="K2389" s="50" t="s">
        <v>1432</v>
      </c>
      <c r="L2389" s="50" t="s">
        <v>1433</v>
      </c>
      <c r="M2389" s="55">
        <f>IF(D2389&gt;0,0.0416666666666667/J2389,"")</f>
        <v>1.6855247756535321</v>
      </c>
      <c r="N2389" s="50">
        <v>0</v>
      </c>
      <c r="O2389" s="50" t="s">
        <v>255</v>
      </c>
      <c r="Q2389" s="151">
        <f>IF("1-Swim"=D2389,J2389*2.4,IF("2-Bike"=D2389,J2389*112,IF("3-Run"=D2389,J2389*26.2,0)))</f>
        <v>5.932870370370371E-2</v>
      </c>
      <c r="R2389" s="151">
        <f>Q2389/2</f>
        <v>2.9664351851851855E-2</v>
      </c>
      <c r="S2389" s="53">
        <f>J2389*26.2</f>
        <v>0.64767168209876558</v>
      </c>
      <c r="T2389" s="53">
        <f>(J2389+0.0013889)*26.2</f>
        <v>0.68406086209876549</v>
      </c>
      <c r="U2389" s="53">
        <f>S2389/2</f>
        <v>0.32383584104938279</v>
      </c>
      <c r="V2389" s="53">
        <f>T2389/2</f>
        <v>0.34203043104938274</v>
      </c>
      <c r="W2389" s="50">
        <f>RANK(J2389,J:J,1)</f>
        <v>3168</v>
      </c>
      <c r="X2389" s="50">
        <f>YEAR(B2389)</f>
        <v>2014</v>
      </c>
      <c r="Y2389" s="50">
        <f>MONTH(B2389)</f>
        <v>7</v>
      </c>
      <c r="Z2389" s="56">
        <f>X2389*100+Y2389</f>
        <v>201407</v>
      </c>
      <c r="AA2389" s="56">
        <f>WEEKNUM(B2389,1)</f>
        <v>28</v>
      </c>
      <c r="AB2389" s="58">
        <f>IF(ISBLANK(B2389)," ",MAX(B2389-B2388-1,0))</f>
        <v>1</v>
      </c>
      <c r="AC2389" s="56">
        <f>DAY(B2389)</f>
        <v>12</v>
      </c>
      <c r="AD2389" s="53">
        <f>U2389+V2389</f>
        <v>0.66586627209876559</v>
      </c>
      <c r="AE2389" s="56">
        <f>IF("1-Swim"=D2389,E2389*46.7,IF("2-Bike"=D2389,E2389,IF("3-Run"=D2389,E2389*4.27,0)))</f>
        <v>56.04</v>
      </c>
    </row>
    <row r="2390" spans="1:31" x14ac:dyDescent="0.25">
      <c r="A2390" s="50">
        <v>2389</v>
      </c>
      <c r="B2390" s="51">
        <v>41832</v>
      </c>
      <c r="C2390" s="75">
        <f>B2390</f>
        <v>41832</v>
      </c>
      <c r="D2390" s="50" t="s">
        <v>1224</v>
      </c>
      <c r="E2390" s="50">
        <v>60</v>
      </c>
      <c r="F2390" s="50">
        <v>4</v>
      </c>
      <c r="G2390" s="50">
        <v>15</v>
      </c>
      <c r="H2390" s="50">
        <v>45</v>
      </c>
      <c r="I2390" s="53">
        <f>IF(E2390&gt;0,TIME(F2390,G2390,H2390),"")</f>
        <v>0.17760416666666667</v>
      </c>
      <c r="J2390" s="54">
        <f>IF(E2390&gt;0,TIME(F2390,G2390,H2390)/E2390,"")</f>
        <v>2.9600694444444444E-3</v>
      </c>
      <c r="K2390" s="50" t="s">
        <v>1809</v>
      </c>
      <c r="L2390" s="50" t="s">
        <v>1433</v>
      </c>
      <c r="M2390" s="55">
        <f>IF(D2390&gt;0,0.0416666666666667/J2390,"")</f>
        <v>14.076246334310861</v>
      </c>
      <c r="N2390" s="50">
        <v>0</v>
      </c>
      <c r="O2390" s="50" t="s">
        <v>255</v>
      </c>
      <c r="P2390" s="50" t="s">
        <v>1438</v>
      </c>
      <c r="Q2390" s="151">
        <f>IF("1-Swim"=D2390,J2390*2.4,IF("2-Bike"=D2390,J2390*112,IF("3-Run"=D2390,J2390*26.2,0)))</f>
        <v>0.33152777777777775</v>
      </c>
      <c r="R2390" s="151">
        <f>Q2390/2</f>
        <v>0.16576388888888888</v>
      </c>
      <c r="S2390" s="53">
        <f>J2390*26.2</f>
        <v>7.7553819444444436E-2</v>
      </c>
      <c r="T2390" s="53">
        <f>(J2390+0.0013889)*26.2</f>
        <v>0.11394299944444443</v>
      </c>
      <c r="U2390" s="53">
        <f>S2390/2</f>
        <v>3.8776909722222218E-2</v>
      </c>
      <c r="V2390" s="53">
        <f>T2390/2</f>
        <v>5.6971499722222214E-2</v>
      </c>
      <c r="W2390" s="50">
        <f>RANK(J2390,J:J,1)</f>
        <v>561</v>
      </c>
      <c r="X2390" s="50">
        <f>YEAR(B2390)</f>
        <v>2014</v>
      </c>
      <c r="Y2390" s="50">
        <f>MONTH(B2390)</f>
        <v>7</v>
      </c>
      <c r="Z2390" s="56">
        <f>X2390*100+Y2390</f>
        <v>201407</v>
      </c>
      <c r="AA2390" s="56">
        <f>WEEKNUM(B2390,1)</f>
        <v>28</v>
      </c>
      <c r="AB2390" s="58">
        <f>IF(ISBLANK(B2390)," ",MAX(B2390-B2389-1,0))</f>
        <v>0</v>
      </c>
      <c r="AC2390" s="56">
        <f>DAY(B2390)</f>
        <v>12</v>
      </c>
      <c r="AD2390" s="53">
        <f>U2390+V2390</f>
        <v>9.5748409444444432E-2</v>
      </c>
      <c r="AE2390" s="56">
        <f>IF("1-Swim"=D2390,E2390*46.7,IF("2-Bike"=D2390,E2390,IF("3-Run"=D2390,E2390*4.27,0)))</f>
        <v>60</v>
      </c>
    </row>
    <row r="2391" spans="1:31" x14ac:dyDescent="0.25">
      <c r="A2391" s="50">
        <v>2390</v>
      </c>
      <c r="B2391" s="51">
        <v>41832</v>
      </c>
      <c r="C2391" s="75">
        <f>B2391</f>
        <v>41832</v>
      </c>
      <c r="D2391" s="50" t="s">
        <v>1223</v>
      </c>
      <c r="E2391" s="50">
        <v>1.5</v>
      </c>
      <c r="F2391" s="50">
        <v>0</v>
      </c>
      <c r="G2391" s="50">
        <v>16</v>
      </c>
      <c r="H2391" s="50">
        <v>15</v>
      </c>
      <c r="I2391" s="53">
        <f>IF(E2391&gt;0,TIME(F2391,G2391,H2391),"")</f>
        <v>1.1284722222222222E-2</v>
      </c>
      <c r="J2391" s="54">
        <f>IF(E2391&gt;0,TIME(F2391,G2391,H2391)/E2391,"")</f>
        <v>7.5231481481481477E-3</v>
      </c>
      <c r="K2391" s="50" t="s">
        <v>1311</v>
      </c>
      <c r="L2391" s="50" t="s">
        <v>1434</v>
      </c>
      <c r="M2391" s="55">
        <f>IF(D2391&gt;0,0.0416666666666667/J2391,"")</f>
        <v>5.5384615384615428</v>
      </c>
      <c r="N2391" s="50">
        <v>0</v>
      </c>
      <c r="O2391" s="50" t="s">
        <v>255</v>
      </c>
      <c r="P2391" s="50" t="s">
        <v>1437</v>
      </c>
      <c r="Q2391" s="151">
        <f>IF("1-Swim"=D2391,J2391*2.4,IF("2-Bike"=D2391,J2391*112,IF("3-Run"=D2391,J2391*26.2,0)))</f>
        <v>0.19710648148148147</v>
      </c>
      <c r="R2391" s="151">
        <f>Q2391/2</f>
        <v>9.8553240740740733E-2</v>
      </c>
      <c r="S2391" s="53">
        <f>J2391*26.2</f>
        <v>0.19710648148148147</v>
      </c>
      <c r="T2391" s="53">
        <f>(J2391+0.0013889)*26.2</f>
        <v>0.23349566148148146</v>
      </c>
      <c r="U2391" s="53">
        <f>S2391/2</f>
        <v>9.8553240740740733E-2</v>
      </c>
      <c r="V2391" s="53">
        <f>T2391/2</f>
        <v>0.11674783074074073</v>
      </c>
      <c r="W2391" s="50">
        <f>RANK(J2391,J:J,1)</f>
        <v>2089</v>
      </c>
      <c r="X2391" s="50">
        <f>YEAR(B2391)</f>
        <v>2014</v>
      </c>
      <c r="Y2391" s="50">
        <f>MONTH(B2391)</f>
        <v>7</v>
      </c>
      <c r="Z2391" s="56">
        <f>X2391*100+Y2391</f>
        <v>201407</v>
      </c>
      <c r="AA2391" s="56">
        <f>WEEKNUM(B2391,1)</f>
        <v>28</v>
      </c>
      <c r="AB2391" s="58">
        <f>IF(ISBLANK(B2391)," ",MAX(B2391-B2390-1,0))</f>
        <v>0</v>
      </c>
      <c r="AC2391" s="56">
        <f>DAY(B2391)</f>
        <v>12</v>
      </c>
      <c r="AD2391" s="53">
        <f>U2391+V2391</f>
        <v>0.21530107148148148</v>
      </c>
      <c r="AE2391" s="56">
        <f>IF("1-Swim"=D2391,E2391*46.7,IF("2-Bike"=D2391,E2391,IF("3-Run"=D2391,E2391*4.27,0)))</f>
        <v>6.4049999999999994</v>
      </c>
    </row>
    <row r="2392" spans="1:31" x14ac:dyDescent="0.25">
      <c r="A2392" s="50">
        <v>2391</v>
      </c>
      <c r="B2392" s="51">
        <v>41833</v>
      </c>
      <c r="C2392" s="75">
        <f>B2392</f>
        <v>41833</v>
      </c>
      <c r="D2392" s="50" t="s">
        <v>1223</v>
      </c>
      <c r="E2392" s="50">
        <v>9.8000000000000007</v>
      </c>
      <c r="F2392" s="50">
        <v>1</v>
      </c>
      <c r="G2392" s="50">
        <v>50</v>
      </c>
      <c r="H2392" s="50">
        <v>42</v>
      </c>
      <c r="I2392" s="53">
        <f>IF(E2392&gt;0,TIME(F2392,G2392,H2392),"")</f>
        <v>7.6875000000000013E-2</v>
      </c>
      <c r="J2392" s="54">
        <f>IF(E2392&gt;0,TIME(F2392,G2392,H2392)/E2392,"")</f>
        <v>7.8443877551020412E-3</v>
      </c>
      <c r="K2392" s="50" t="s">
        <v>1311</v>
      </c>
      <c r="L2392" s="50" t="s">
        <v>1435</v>
      </c>
      <c r="M2392" s="55">
        <f>IF(D2392&gt;0,0.0416666666666667/J2392,"")</f>
        <v>5.3116531165311693</v>
      </c>
      <c r="N2392" s="50">
        <v>0</v>
      </c>
      <c r="O2392" s="50" t="s">
        <v>255</v>
      </c>
      <c r="P2392" s="50" t="s">
        <v>1436</v>
      </c>
      <c r="Q2392" s="151">
        <f>IF("1-Swim"=D2392,J2392*2.4,IF("2-Bike"=D2392,J2392*112,IF("3-Run"=D2392,J2392*26.2,0)))</f>
        <v>0.20552295918367347</v>
      </c>
      <c r="R2392" s="151">
        <f>Q2392/2</f>
        <v>0.10276147959183674</v>
      </c>
      <c r="S2392" s="53">
        <f>J2392*26.2</f>
        <v>0.20552295918367347</v>
      </c>
      <c r="T2392" s="53">
        <f>(J2392+0.0013889)*26.2</f>
        <v>0.24191213918367349</v>
      </c>
      <c r="U2392" s="53">
        <f>S2392/2</f>
        <v>0.10276147959183674</v>
      </c>
      <c r="V2392" s="53">
        <f>T2392/2</f>
        <v>0.12095606959183675</v>
      </c>
      <c r="W2392" s="50">
        <f>RANK(J2392,J:J,1)</f>
        <v>2336</v>
      </c>
      <c r="X2392" s="50">
        <f>YEAR(B2392)</f>
        <v>2014</v>
      </c>
      <c r="Y2392" s="50">
        <f>MONTH(B2392)</f>
        <v>7</v>
      </c>
      <c r="Z2392" s="56">
        <f>X2392*100+Y2392</f>
        <v>201407</v>
      </c>
      <c r="AA2392" s="56">
        <f>WEEKNUM(B2392,1)</f>
        <v>29</v>
      </c>
      <c r="AB2392" s="58">
        <f>IF(ISBLANK(B2392)," ",MAX(B2392-B2391-1,0))</f>
        <v>0</v>
      </c>
      <c r="AC2392" s="56">
        <f>DAY(B2392)</f>
        <v>13</v>
      </c>
      <c r="AD2392" s="53">
        <f>U2392+V2392</f>
        <v>0.22371754918367348</v>
      </c>
      <c r="AE2392" s="56">
        <f>IF("1-Swim"=D2392,E2392*46.7,IF("2-Bike"=D2392,E2392,IF("3-Run"=D2392,E2392*4.27,0)))</f>
        <v>41.845999999999997</v>
      </c>
    </row>
    <row r="2393" spans="1:31" x14ac:dyDescent="0.25">
      <c r="A2393" s="50">
        <v>2392</v>
      </c>
      <c r="B2393" s="51">
        <v>41834</v>
      </c>
      <c r="C2393" s="75">
        <f>B2393</f>
        <v>41834</v>
      </c>
      <c r="D2393" s="50" t="s">
        <v>1223</v>
      </c>
      <c r="E2393" s="50">
        <v>1</v>
      </c>
      <c r="F2393" s="50">
        <v>0</v>
      </c>
      <c r="G2393" s="50">
        <v>9</v>
      </c>
      <c r="H2393" s="50">
        <v>50</v>
      </c>
      <c r="I2393" s="53">
        <f>IF(E2393&gt;0,TIME(F2393,G2393,H2393),"")</f>
        <v>6.828703703703704E-3</v>
      </c>
      <c r="J2393" s="54">
        <f>IF(E2393&gt;0,TIME(F2393,G2393,H2393)/E2393,"")</f>
        <v>6.828703703703704E-3</v>
      </c>
      <c r="K2393" s="50" t="s">
        <v>1345</v>
      </c>
      <c r="L2393" s="50" t="s">
        <v>1048</v>
      </c>
      <c r="M2393" s="55">
        <f>IF(D2393&gt;0,0.0416666666666667/J2393,"")</f>
        <v>6.1016949152542415</v>
      </c>
      <c r="N2393" s="50">
        <v>0</v>
      </c>
      <c r="O2393" s="50" t="s">
        <v>253</v>
      </c>
      <c r="Q2393" s="151">
        <f>IF("1-Swim"=D2393,J2393*2.4,IF("2-Bike"=D2393,J2393*112,IF("3-Run"=D2393,J2393*26.2,0)))</f>
        <v>0.17891203703703704</v>
      </c>
      <c r="R2393" s="151">
        <f>Q2393/2</f>
        <v>8.9456018518518518E-2</v>
      </c>
      <c r="S2393" s="53">
        <f>J2393*26.2</f>
        <v>0.17891203703703704</v>
      </c>
      <c r="T2393" s="53">
        <f>(J2393+0.0013889)*26.2</f>
        <v>0.21530121703703703</v>
      </c>
      <c r="U2393" s="53">
        <f>S2393/2</f>
        <v>8.9456018518518518E-2</v>
      </c>
      <c r="V2393" s="53">
        <f>T2393/2</f>
        <v>0.10765060851851851</v>
      </c>
      <c r="W2393" s="50">
        <f>RANK(J2393,J:J,1)</f>
        <v>1342</v>
      </c>
      <c r="X2393" s="50">
        <f>YEAR(B2393)</f>
        <v>2014</v>
      </c>
      <c r="Y2393" s="50">
        <f>MONTH(B2393)</f>
        <v>7</v>
      </c>
      <c r="Z2393" s="56">
        <f>X2393*100+Y2393</f>
        <v>201407</v>
      </c>
      <c r="AA2393" s="56">
        <f>WEEKNUM(B2393,1)</f>
        <v>29</v>
      </c>
      <c r="AB2393" s="58">
        <f>IF(ISBLANK(B2393)," ",MAX(B2393-B2392-1,0))</f>
        <v>0</v>
      </c>
      <c r="AC2393" s="56">
        <f>DAY(B2393)</f>
        <v>14</v>
      </c>
      <c r="AD2393" s="53">
        <f>U2393+V2393</f>
        <v>0.19710662703703702</v>
      </c>
      <c r="AE2393" s="56">
        <f>IF("1-Swim"=D2393,E2393*46.7,IF("2-Bike"=D2393,E2393,IF("3-Run"=D2393,E2393*4.27,0)))</f>
        <v>4.2699999999999996</v>
      </c>
    </row>
    <row r="2394" spans="1:31" x14ac:dyDescent="0.25">
      <c r="A2394" s="50">
        <v>2393</v>
      </c>
      <c r="B2394" s="51">
        <v>41834</v>
      </c>
      <c r="C2394" s="75">
        <f>B2394</f>
        <v>41834</v>
      </c>
      <c r="D2394" s="50" t="s">
        <v>1224</v>
      </c>
      <c r="E2394" s="50">
        <v>5</v>
      </c>
      <c r="F2394" s="50">
        <v>0</v>
      </c>
      <c r="G2394" s="50">
        <v>15</v>
      </c>
      <c r="H2394" s="50">
        <v>0</v>
      </c>
      <c r="I2394" s="53">
        <f>IF(E2394&gt;0,TIME(F2394,G2394,H2394),"")</f>
        <v>1.0416666666666666E-2</v>
      </c>
      <c r="J2394" s="54">
        <f>IF(E2394&gt;0,TIME(F2394,G2394,H2394)/E2394,"")</f>
        <v>2.0833333333333333E-3</v>
      </c>
      <c r="K2394" s="50" t="s">
        <v>921</v>
      </c>
      <c r="L2394" s="50" t="s">
        <v>1132</v>
      </c>
      <c r="M2394" s="55">
        <f>IF(D2394&gt;0,0.0416666666666667/J2394,"")</f>
        <v>20.000000000000014</v>
      </c>
      <c r="N2394" s="50">
        <v>0</v>
      </c>
      <c r="O2394" s="50" t="s">
        <v>253</v>
      </c>
      <c r="Q2394" s="151">
        <f>IF("1-Swim"=D2394,J2394*2.4,IF("2-Bike"=D2394,J2394*112,IF("3-Run"=D2394,J2394*26.2,0)))</f>
        <v>0.23333333333333334</v>
      </c>
      <c r="R2394" s="151">
        <f>Q2394/2</f>
        <v>0.11666666666666667</v>
      </c>
      <c r="S2394" s="53">
        <f>J2394*26.2</f>
        <v>5.4583333333333331E-2</v>
      </c>
      <c r="T2394" s="53">
        <f>(J2394+0.0013889)*26.2</f>
        <v>9.0972513333333324E-2</v>
      </c>
      <c r="U2394" s="53">
        <f>S2394/2</f>
        <v>2.7291666666666665E-2</v>
      </c>
      <c r="V2394" s="53">
        <f>T2394/2</f>
        <v>4.5486256666666662E-2</v>
      </c>
      <c r="W2394" s="50">
        <f>RANK(J2394,J:J,1)</f>
        <v>183</v>
      </c>
      <c r="X2394" s="50">
        <f>YEAR(B2394)</f>
        <v>2014</v>
      </c>
      <c r="Y2394" s="50">
        <f>MONTH(B2394)</f>
        <v>7</v>
      </c>
      <c r="Z2394" s="56">
        <f>X2394*100+Y2394</f>
        <v>201407</v>
      </c>
      <c r="AA2394" s="56">
        <f>WEEKNUM(B2394,1)</f>
        <v>29</v>
      </c>
      <c r="AB2394" s="58">
        <f>IF(ISBLANK(B2394)," ",MAX(B2394-B2393-1,0))</f>
        <v>0</v>
      </c>
      <c r="AC2394" s="56">
        <f>DAY(B2394)</f>
        <v>14</v>
      </c>
      <c r="AD2394" s="53">
        <f>U2394+V2394</f>
        <v>7.2777923333333328E-2</v>
      </c>
      <c r="AE2394" s="56">
        <f>IF("1-Swim"=D2394,E2394*46.7,IF("2-Bike"=D2394,E2394,IF("3-Run"=D2394,E2394*4.27,0)))</f>
        <v>5</v>
      </c>
    </row>
    <row r="2395" spans="1:31" x14ac:dyDescent="0.25">
      <c r="A2395" s="50">
        <v>2394</v>
      </c>
      <c r="B2395" s="51">
        <v>41835</v>
      </c>
      <c r="C2395" s="75">
        <f>B2395</f>
        <v>41835</v>
      </c>
      <c r="D2395" s="50" t="s">
        <v>1223</v>
      </c>
      <c r="E2395" s="50">
        <v>2.1800000000000002</v>
      </c>
      <c r="F2395" s="50">
        <v>0</v>
      </c>
      <c r="G2395" s="50">
        <v>18</v>
      </c>
      <c r="H2395" s="50">
        <v>44</v>
      </c>
      <c r="I2395" s="53">
        <f>IF(E2395&gt;0,TIME(F2395,G2395,H2395),"")</f>
        <v>1.300925925925926E-2</v>
      </c>
      <c r="J2395" s="54">
        <f>IF(E2395&gt;0,TIME(F2395,G2395,H2395)/E2395,"")</f>
        <v>5.9675501189262658E-3</v>
      </c>
      <c r="K2395" s="50" t="s">
        <v>1345</v>
      </c>
      <c r="L2395" s="50" t="s">
        <v>1048</v>
      </c>
      <c r="M2395" s="55">
        <f>IF(D2395&gt;0,0.0416666666666667/J2395,"")</f>
        <v>6.9822064056939555</v>
      </c>
      <c r="N2395" s="50">
        <v>0</v>
      </c>
      <c r="O2395" s="50" t="s">
        <v>253</v>
      </c>
      <c r="Q2395" s="151">
        <f>IF("1-Swim"=D2395,J2395*2.4,IF("2-Bike"=D2395,J2395*112,IF("3-Run"=D2395,J2395*26.2,0)))</f>
        <v>0.15634981311586815</v>
      </c>
      <c r="R2395" s="151">
        <f>Q2395/2</f>
        <v>7.8174906557934076E-2</v>
      </c>
      <c r="S2395" s="53">
        <f>J2395*26.2</f>
        <v>0.15634981311586815</v>
      </c>
      <c r="T2395" s="53">
        <f>(J2395+0.0013889)*26.2</f>
        <v>0.19273899311586817</v>
      </c>
      <c r="U2395" s="53">
        <f>S2395/2</f>
        <v>7.8174906557934076E-2</v>
      </c>
      <c r="V2395" s="53">
        <f>T2395/2</f>
        <v>9.6369496557934087E-2</v>
      </c>
      <c r="W2395" s="50">
        <f>RANK(J2395,J:J,1)</f>
        <v>810</v>
      </c>
      <c r="X2395" s="50">
        <f>YEAR(B2395)</f>
        <v>2014</v>
      </c>
      <c r="Y2395" s="50">
        <f>MONTH(B2395)</f>
        <v>7</v>
      </c>
      <c r="Z2395" s="56">
        <f>X2395*100+Y2395</f>
        <v>201407</v>
      </c>
      <c r="AA2395" s="56">
        <f>WEEKNUM(B2395,1)</f>
        <v>29</v>
      </c>
      <c r="AB2395" s="58">
        <f>IF(ISBLANK(B2395)," ",MAX(B2395-B2394-1,0))</f>
        <v>0</v>
      </c>
      <c r="AC2395" s="56">
        <f>DAY(B2395)</f>
        <v>15</v>
      </c>
      <c r="AD2395" s="53">
        <f>U2395+V2395</f>
        <v>0.17454440311586816</v>
      </c>
      <c r="AE2395" s="56">
        <f>IF("1-Swim"=D2395,E2395*46.7,IF("2-Bike"=D2395,E2395,IF("3-Run"=D2395,E2395*4.27,0)))</f>
        <v>9.3086000000000002</v>
      </c>
    </row>
    <row r="2396" spans="1:31" x14ac:dyDescent="0.25">
      <c r="A2396" s="50">
        <v>2395</v>
      </c>
      <c r="B2396" s="51">
        <v>41837</v>
      </c>
      <c r="C2396" s="75">
        <f>B2396</f>
        <v>41837</v>
      </c>
      <c r="D2396" s="50" t="s">
        <v>1225</v>
      </c>
      <c r="E2396" s="50">
        <v>1.2</v>
      </c>
      <c r="F2396" s="50">
        <v>0</v>
      </c>
      <c r="G2396" s="50">
        <v>42</v>
      </c>
      <c r="H2396" s="50">
        <v>43</v>
      </c>
      <c r="I2396" s="53">
        <f>IF(E2396&gt;0,TIME(F2396,G2396,H2396),"")</f>
        <v>2.9664351851851855E-2</v>
      </c>
      <c r="J2396" s="54">
        <f>IF(E2396&gt;0,TIME(F2396,G2396,H2396)/E2396,"")</f>
        <v>2.4720293209876548E-2</v>
      </c>
      <c r="K2396" s="50" t="s">
        <v>949</v>
      </c>
      <c r="L2396" s="50" t="s">
        <v>1206</v>
      </c>
      <c r="M2396" s="55">
        <f>IF(D2396&gt;0,0.0416666666666667/J2396,"")</f>
        <v>1.6855247756535321</v>
      </c>
      <c r="N2396" s="50">
        <v>0</v>
      </c>
      <c r="O2396" s="50" t="s">
        <v>255</v>
      </c>
      <c r="Q2396" s="151">
        <f>IF("1-Swim"=D2396,J2396*2.4,IF("2-Bike"=D2396,J2396*112,IF("3-Run"=D2396,J2396*26.2,0)))</f>
        <v>5.932870370370371E-2</v>
      </c>
      <c r="R2396" s="151">
        <f>Q2396/2</f>
        <v>2.9664351851851855E-2</v>
      </c>
      <c r="S2396" s="53">
        <f>J2396*26.2</f>
        <v>0.64767168209876558</v>
      </c>
      <c r="T2396" s="53">
        <f>(J2396+0.0013889)*26.2</f>
        <v>0.68406086209876549</v>
      </c>
      <c r="U2396" s="53">
        <f>S2396/2</f>
        <v>0.32383584104938279</v>
      </c>
      <c r="V2396" s="53">
        <f>T2396/2</f>
        <v>0.34203043104938274</v>
      </c>
      <c r="W2396" s="50">
        <f>RANK(J2396,J:J,1)</f>
        <v>3168</v>
      </c>
      <c r="X2396" s="50">
        <f>YEAR(B2396)</f>
        <v>2014</v>
      </c>
      <c r="Y2396" s="50">
        <f>MONTH(B2396)</f>
        <v>7</v>
      </c>
      <c r="Z2396" s="56">
        <f>X2396*100+Y2396</f>
        <v>201407</v>
      </c>
      <c r="AA2396" s="56">
        <f>WEEKNUM(B2396,1)</f>
        <v>29</v>
      </c>
      <c r="AB2396" s="58">
        <f>IF(ISBLANK(B2396)," ",MAX(B2396-B2395-1,0))</f>
        <v>1</v>
      </c>
      <c r="AC2396" s="56">
        <f>DAY(B2396)</f>
        <v>17</v>
      </c>
      <c r="AD2396" s="53">
        <f>U2396+V2396</f>
        <v>0.66586627209876559</v>
      </c>
      <c r="AE2396" s="56">
        <f>IF("1-Swim"=D2396,E2396*46.7,IF("2-Bike"=D2396,E2396,IF("3-Run"=D2396,E2396*4.27,0)))</f>
        <v>56.04</v>
      </c>
    </row>
    <row r="2397" spans="1:31" x14ac:dyDescent="0.25">
      <c r="A2397" s="50">
        <v>2396</v>
      </c>
      <c r="B2397" s="51">
        <v>41837</v>
      </c>
      <c r="C2397" s="75">
        <f>B2397</f>
        <v>41837</v>
      </c>
      <c r="D2397" s="50" t="s">
        <v>1224</v>
      </c>
      <c r="E2397" s="50">
        <v>12</v>
      </c>
      <c r="F2397" s="50">
        <v>0</v>
      </c>
      <c r="G2397" s="50">
        <v>34</v>
      </c>
      <c r="H2397" s="50">
        <v>20</v>
      </c>
      <c r="I2397" s="53">
        <f>IF(E2397&gt;0,TIME(F2397,G2397,H2397),"")</f>
        <v>2.3842592592592596E-2</v>
      </c>
      <c r="J2397" s="54">
        <f>IF(E2397&gt;0,TIME(F2397,G2397,H2397)/E2397,"")</f>
        <v>1.9868827160493831E-3</v>
      </c>
      <c r="K2397" s="50" t="s">
        <v>921</v>
      </c>
      <c r="L2397" s="50" t="s">
        <v>1132</v>
      </c>
      <c r="M2397" s="55">
        <f>IF(D2397&gt;0,0.0416666666666667/J2397,"")</f>
        <v>20.970873786407779</v>
      </c>
      <c r="N2397" s="50">
        <v>0</v>
      </c>
      <c r="O2397" s="50" t="s">
        <v>253</v>
      </c>
      <c r="Q2397" s="151">
        <f>IF("1-Swim"=D2397,J2397*2.4,IF("2-Bike"=D2397,J2397*112,IF("3-Run"=D2397,J2397*26.2,0)))</f>
        <v>0.2225308641975309</v>
      </c>
      <c r="R2397" s="151">
        <f>Q2397/2</f>
        <v>0.11126543209876545</v>
      </c>
      <c r="S2397" s="53">
        <f>J2397*26.2</f>
        <v>5.205632716049384E-2</v>
      </c>
      <c r="T2397" s="53">
        <f>(J2397+0.0013889)*26.2</f>
        <v>8.8445507160493833E-2</v>
      </c>
      <c r="U2397" s="53">
        <f>S2397/2</f>
        <v>2.602816358024692E-2</v>
      </c>
      <c r="V2397" s="53">
        <f>T2397/2</f>
        <v>4.4222753580246917E-2</v>
      </c>
      <c r="W2397" s="50">
        <f>RANK(J2397,J:J,1)</f>
        <v>149</v>
      </c>
      <c r="X2397" s="50">
        <f>YEAR(B2397)</f>
        <v>2014</v>
      </c>
      <c r="Y2397" s="50">
        <f>MONTH(B2397)</f>
        <v>7</v>
      </c>
      <c r="Z2397" s="56">
        <f>X2397*100+Y2397</f>
        <v>201407</v>
      </c>
      <c r="AA2397" s="56">
        <f>WEEKNUM(B2397,1)</f>
        <v>29</v>
      </c>
      <c r="AB2397" s="58">
        <f>IF(ISBLANK(B2397)," ",MAX(B2397-B2396-1,0))</f>
        <v>0</v>
      </c>
      <c r="AC2397" s="56">
        <f>DAY(B2397)</f>
        <v>17</v>
      </c>
      <c r="AD2397" s="53">
        <f>U2397+V2397</f>
        <v>7.0250917160493836E-2</v>
      </c>
      <c r="AE2397" s="56">
        <f>IF("1-Swim"=D2397,E2397*46.7,IF("2-Bike"=D2397,E2397,IF("3-Run"=D2397,E2397*4.27,0)))</f>
        <v>12</v>
      </c>
    </row>
    <row r="2398" spans="1:31" x14ac:dyDescent="0.25">
      <c r="A2398" s="50">
        <v>2397</v>
      </c>
      <c r="B2398" s="51">
        <v>41838</v>
      </c>
      <c r="C2398" s="75">
        <f>B2398</f>
        <v>41838</v>
      </c>
      <c r="D2398" s="50" t="s">
        <v>1223</v>
      </c>
      <c r="E2398" s="50">
        <v>15.4</v>
      </c>
      <c r="F2398" s="50">
        <v>2</v>
      </c>
      <c r="G2398" s="50">
        <v>44</v>
      </c>
      <c r="H2398" s="50">
        <v>54</v>
      </c>
      <c r="I2398" s="53">
        <f>IF(E2398&gt;0,TIME(F2398,G2398,H2398),"")</f>
        <v>0.11451388888888887</v>
      </c>
      <c r="J2398" s="54">
        <f>IF(E2398&gt;0,TIME(F2398,G2398,H2398)/E2398,"")</f>
        <v>7.4359668109668098E-3</v>
      </c>
      <c r="K2398" s="50" t="s">
        <v>1311</v>
      </c>
      <c r="L2398" s="50" t="s">
        <v>1439</v>
      </c>
      <c r="M2398" s="55">
        <f>IF(D2398&gt;0,0.0416666666666667/J2398,"")</f>
        <v>5.6033959975742924</v>
      </c>
      <c r="N2398" s="50">
        <v>0</v>
      </c>
      <c r="O2398" s="50" t="s">
        <v>255</v>
      </c>
      <c r="Q2398" s="151">
        <f>IF("1-Swim"=D2398,J2398*2.4,IF("2-Bike"=D2398,J2398*112,IF("3-Run"=D2398,J2398*26.2,0)))</f>
        <v>0.19482233044733041</v>
      </c>
      <c r="R2398" s="151">
        <f>Q2398/2</f>
        <v>9.7411165223665205E-2</v>
      </c>
      <c r="S2398" s="53">
        <f>J2398*26.2</f>
        <v>0.19482233044733041</v>
      </c>
      <c r="T2398" s="53">
        <f>(J2398+0.0013889)*26.2</f>
        <v>0.2312115104473304</v>
      </c>
      <c r="U2398" s="53">
        <f>S2398/2</f>
        <v>9.7411165223665205E-2</v>
      </c>
      <c r="V2398" s="53">
        <f>T2398/2</f>
        <v>0.1156057552236652</v>
      </c>
      <c r="W2398" s="50">
        <f>RANK(J2398,J:J,1)</f>
        <v>2003</v>
      </c>
      <c r="X2398" s="50">
        <f>YEAR(B2398)</f>
        <v>2014</v>
      </c>
      <c r="Y2398" s="50">
        <f>MONTH(B2398)</f>
        <v>7</v>
      </c>
      <c r="Z2398" s="56">
        <f>X2398*100+Y2398</f>
        <v>201407</v>
      </c>
      <c r="AA2398" s="56">
        <f>WEEKNUM(B2398,1)</f>
        <v>29</v>
      </c>
      <c r="AB2398" s="58">
        <f>IF(ISBLANK(B2398)," ",MAX(B2398-B2397-1,0))</f>
        <v>0</v>
      </c>
      <c r="AC2398" s="56">
        <f>DAY(B2398)</f>
        <v>18</v>
      </c>
      <c r="AD2398" s="53">
        <f>U2398+V2398</f>
        <v>0.21301692044733039</v>
      </c>
      <c r="AE2398" s="56">
        <f>IF("1-Swim"=D2398,E2398*46.7,IF("2-Bike"=D2398,E2398,IF("3-Run"=D2398,E2398*4.27,0)))</f>
        <v>65.757999999999996</v>
      </c>
    </row>
    <row r="2399" spans="1:31" x14ac:dyDescent="0.25">
      <c r="A2399" s="50">
        <v>2398</v>
      </c>
      <c r="B2399" s="51">
        <v>41839</v>
      </c>
      <c r="C2399" s="75">
        <f>B2399</f>
        <v>41839</v>
      </c>
      <c r="D2399" s="50" t="s">
        <v>1224</v>
      </c>
      <c r="E2399" s="50">
        <v>12</v>
      </c>
      <c r="F2399" s="50">
        <v>0</v>
      </c>
      <c r="G2399" s="50">
        <v>53</v>
      </c>
      <c r="H2399" s="50">
        <v>59</v>
      </c>
      <c r="I2399" s="53">
        <f>IF(E2399&gt;0,TIME(F2399,G2399,H2399),"")</f>
        <v>3.7488425925925925E-2</v>
      </c>
      <c r="J2399" s="54">
        <f>IF(E2399&gt;0,TIME(F2399,G2399,H2399)/E2399,"")</f>
        <v>3.1240354938271604E-3</v>
      </c>
      <c r="K2399" s="50" t="s">
        <v>1809</v>
      </c>
      <c r="L2399" s="50" t="s">
        <v>1440</v>
      </c>
      <c r="M2399" s="55">
        <f>IF(D2399&gt;0,0.0416666666666667/J2399,"")</f>
        <v>13.337449830194515</v>
      </c>
      <c r="N2399" s="50">
        <v>0</v>
      </c>
      <c r="O2399" s="50" t="s">
        <v>255</v>
      </c>
      <c r="Q2399" s="151">
        <f>IF("1-Swim"=D2399,J2399*2.4,IF("2-Bike"=D2399,J2399*112,IF("3-Run"=D2399,J2399*26.2,0)))</f>
        <v>0.34989197530864197</v>
      </c>
      <c r="R2399" s="151">
        <f>Q2399/2</f>
        <v>0.17494598765432098</v>
      </c>
      <c r="S2399" s="53">
        <f>J2399*26.2</f>
        <v>8.1849729938271595E-2</v>
      </c>
      <c r="T2399" s="53">
        <f>(J2399+0.0013889)*26.2</f>
        <v>0.1182389099382716</v>
      </c>
      <c r="U2399" s="53">
        <f>S2399/2</f>
        <v>4.0924864969135798E-2</v>
      </c>
      <c r="V2399" s="53">
        <f>T2399/2</f>
        <v>5.9119454969135801E-2</v>
      </c>
      <c r="W2399" s="50">
        <f>RANK(J2399,J:J,1)</f>
        <v>623</v>
      </c>
      <c r="X2399" s="50">
        <f>YEAR(B2399)</f>
        <v>2014</v>
      </c>
      <c r="Y2399" s="50">
        <f>MONTH(B2399)</f>
        <v>7</v>
      </c>
      <c r="Z2399" s="56">
        <f>X2399*100+Y2399</f>
        <v>201407</v>
      </c>
      <c r="AA2399" s="56">
        <f>WEEKNUM(B2399,1)</f>
        <v>29</v>
      </c>
      <c r="AB2399" s="58">
        <f>IF(ISBLANK(B2399)," ",MAX(B2399-B2398-1,0))</f>
        <v>0</v>
      </c>
      <c r="AC2399" s="56">
        <f>DAY(B2399)</f>
        <v>19</v>
      </c>
      <c r="AD2399" s="53">
        <f>U2399+V2399</f>
        <v>0.10004431993827159</v>
      </c>
      <c r="AE2399" s="56">
        <f>IF("1-Swim"=D2399,E2399*46.7,IF("2-Bike"=D2399,E2399,IF("3-Run"=D2399,E2399*4.27,0)))</f>
        <v>12</v>
      </c>
    </row>
    <row r="2400" spans="1:31" x14ac:dyDescent="0.25">
      <c r="A2400" s="50">
        <v>2399</v>
      </c>
      <c r="B2400" s="51">
        <v>41841</v>
      </c>
      <c r="C2400" s="75">
        <f>B2400</f>
        <v>41841</v>
      </c>
      <c r="D2400" s="50" t="s">
        <v>1224</v>
      </c>
      <c r="E2400" s="50">
        <v>51.1</v>
      </c>
      <c r="F2400" s="50">
        <v>3</v>
      </c>
      <c r="G2400" s="50">
        <v>10</v>
      </c>
      <c r="H2400" s="50">
        <v>28</v>
      </c>
      <c r="I2400" s="53">
        <f>IF(E2400&gt;0,TIME(F2400,G2400,H2400),"")</f>
        <v>0.13226851851851854</v>
      </c>
      <c r="J2400" s="54">
        <f>IF(E2400&gt;0,TIME(F2400,G2400,H2400)/E2400,"")</f>
        <v>2.5884250199318696E-3</v>
      </c>
      <c r="K2400" s="50" t="s">
        <v>930</v>
      </c>
      <c r="L2400" s="50" t="s">
        <v>1441</v>
      </c>
      <c r="M2400" s="55">
        <f>IF(D2400&gt;0,0.0416666666666667/J2400,"")</f>
        <v>16.097304865243274</v>
      </c>
      <c r="N2400" s="50">
        <v>124</v>
      </c>
      <c r="O2400" s="50" t="s">
        <v>201</v>
      </c>
      <c r="P2400" s="50" t="s">
        <v>1442</v>
      </c>
      <c r="Q2400" s="151">
        <f>IF("1-Swim"=D2400,J2400*2.4,IF("2-Bike"=D2400,J2400*112,IF("3-Run"=D2400,J2400*26.2,0)))</f>
        <v>0.28990360223236938</v>
      </c>
      <c r="R2400" s="151">
        <f>Q2400/2</f>
        <v>0.14495180111618469</v>
      </c>
      <c r="S2400" s="53">
        <f>J2400*26.2</f>
        <v>6.7816735522214983E-2</v>
      </c>
      <c r="T2400" s="53">
        <f>(J2400+0.0013889)*26.2</f>
        <v>0.10420591552221499</v>
      </c>
      <c r="U2400" s="53">
        <f>S2400/2</f>
        <v>3.3908367761107491E-2</v>
      </c>
      <c r="V2400" s="53">
        <f>T2400/2</f>
        <v>5.2102957761107495E-2</v>
      </c>
      <c r="W2400" s="50">
        <f>RANK(J2400,J:J,1)</f>
        <v>350</v>
      </c>
      <c r="X2400" s="50">
        <f>YEAR(B2400)</f>
        <v>2014</v>
      </c>
      <c r="Y2400" s="50">
        <f>MONTH(B2400)</f>
        <v>7</v>
      </c>
      <c r="Z2400" s="56">
        <f>X2400*100+Y2400</f>
        <v>201407</v>
      </c>
      <c r="AA2400" s="56">
        <f>WEEKNUM(B2400,1)</f>
        <v>30</v>
      </c>
      <c r="AB2400" s="58">
        <f>IF(ISBLANK(B2400)," ",MAX(B2400-B2399-1,0))</f>
        <v>1</v>
      </c>
      <c r="AC2400" s="56">
        <f>DAY(B2400)</f>
        <v>21</v>
      </c>
      <c r="AD2400" s="53">
        <f>U2400+V2400</f>
        <v>8.6011325522214993E-2</v>
      </c>
      <c r="AE2400" s="56">
        <f>IF("1-Swim"=D2400,E2400*46.7,IF("2-Bike"=D2400,E2400,IF("3-Run"=D2400,E2400*4.27,0)))</f>
        <v>51.1</v>
      </c>
    </row>
    <row r="2401" spans="1:31" x14ac:dyDescent="0.25">
      <c r="A2401" s="50">
        <v>2400</v>
      </c>
      <c r="B2401" s="51">
        <v>41843</v>
      </c>
      <c r="C2401" s="75">
        <f>B2401</f>
        <v>41843</v>
      </c>
      <c r="D2401" s="50" t="s">
        <v>1224</v>
      </c>
      <c r="E2401" s="50">
        <v>51.4</v>
      </c>
      <c r="F2401" s="50">
        <v>2</v>
      </c>
      <c r="G2401" s="50">
        <v>46</v>
      </c>
      <c r="H2401" s="50">
        <v>50</v>
      </c>
      <c r="I2401" s="53">
        <f>IF(E2401&gt;0,TIME(F2401,G2401,H2401),"")</f>
        <v>0.11585648148148148</v>
      </c>
      <c r="J2401" s="54">
        <f>IF(E2401&gt;0,TIME(F2401,G2401,H2401)/E2401,"")</f>
        <v>2.2540171494451651E-3</v>
      </c>
      <c r="K2401" s="50" t="s">
        <v>930</v>
      </c>
      <c r="L2401" s="50" t="s">
        <v>1443</v>
      </c>
      <c r="M2401" s="55">
        <f>IF(D2401&gt;0,0.0416666666666667/J2401,"")</f>
        <v>18.4855144855145</v>
      </c>
      <c r="N2401" s="50">
        <v>135</v>
      </c>
      <c r="O2401" s="50" t="s">
        <v>201</v>
      </c>
      <c r="P2401" s="50" t="s">
        <v>1444</v>
      </c>
      <c r="Q2401" s="151">
        <f>IF("1-Swim"=D2401,J2401*2.4,IF("2-Bike"=D2401,J2401*112,IF("3-Run"=D2401,J2401*26.2,0)))</f>
        <v>0.25244992073785849</v>
      </c>
      <c r="R2401" s="151">
        <f>Q2401/2</f>
        <v>0.12622496036892925</v>
      </c>
      <c r="S2401" s="53">
        <f>J2401*26.2</f>
        <v>5.9055249315463326E-2</v>
      </c>
      <c r="T2401" s="53">
        <f>(J2401+0.0013889)*26.2</f>
        <v>9.5444429315463333E-2</v>
      </c>
      <c r="U2401" s="53">
        <f>S2401/2</f>
        <v>2.9527624657731663E-2</v>
      </c>
      <c r="V2401" s="53">
        <f>T2401/2</f>
        <v>4.7722214657731667E-2</v>
      </c>
      <c r="W2401" s="50">
        <f>RANK(J2401,J:J,1)</f>
        <v>220</v>
      </c>
      <c r="X2401" s="50">
        <f>YEAR(B2401)</f>
        <v>2014</v>
      </c>
      <c r="Y2401" s="50">
        <f>MONTH(B2401)</f>
        <v>7</v>
      </c>
      <c r="Z2401" s="56">
        <f>X2401*100+Y2401</f>
        <v>201407</v>
      </c>
      <c r="AA2401" s="56">
        <f>WEEKNUM(B2401,1)</f>
        <v>30</v>
      </c>
      <c r="AB2401" s="58">
        <f>IF(ISBLANK(B2401)," ",MAX(B2401-B2400-1,0))</f>
        <v>1</v>
      </c>
      <c r="AC2401" s="56">
        <f>DAY(B2401)</f>
        <v>23</v>
      </c>
      <c r="AD2401" s="53">
        <f>U2401+V2401</f>
        <v>7.7249839315463337E-2</v>
      </c>
      <c r="AE2401" s="56">
        <f>IF("1-Swim"=D2401,E2401*46.7,IF("2-Bike"=D2401,E2401,IF("3-Run"=D2401,E2401*4.27,0)))</f>
        <v>51.4</v>
      </c>
    </row>
    <row r="2402" spans="1:31" x14ac:dyDescent="0.25">
      <c r="A2402" s="50">
        <v>2401</v>
      </c>
      <c r="B2402" s="51">
        <v>41844</v>
      </c>
      <c r="C2402" s="75">
        <f>B2402</f>
        <v>41844</v>
      </c>
      <c r="D2402" s="50" t="s">
        <v>1223</v>
      </c>
      <c r="E2402" s="50">
        <v>4.5</v>
      </c>
      <c r="F2402" s="50">
        <v>0</v>
      </c>
      <c r="G2402" s="50">
        <v>58</v>
      </c>
      <c r="H2402" s="50">
        <v>15</v>
      </c>
      <c r="I2402" s="53">
        <f>IF(E2402&gt;0,TIME(F2402,G2402,H2402),"")</f>
        <v>4.0451388888888891E-2</v>
      </c>
      <c r="J2402" s="54">
        <f>IF(E2402&gt;0,TIME(F2402,G2402,H2402)/E2402,"")</f>
        <v>8.9891975308641972E-3</v>
      </c>
      <c r="K2402" s="50" t="s">
        <v>1311</v>
      </c>
      <c r="L2402" s="50" t="s">
        <v>1445</v>
      </c>
      <c r="M2402" s="55">
        <f>IF(D2402&gt;0,0.0416666666666667/J2402,"")</f>
        <v>4.6351931330472143</v>
      </c>
      <c r="N2402" s="50">
        <v>0</v>
      </c>
      <c r="O2402" s="50" t="s">
        <v>228</v>
      </c>
      <c r="P2402" s="50" t="s">
        <v>1446</v>
      </c>
      <c r="Q2402" s="151">
        <f>IF("1-Swim"=D2402,J2402*2.4,IF("2-Bike"=D2402,J2402*112,IF("3-Run"=D2402,J2402*26.2,0)))</f>
        <v>0.23551697530864196</v>
      </c>
      <c r="R2402" s="151">
        <f>Q2402/2</f>
        <v>0.11775848765432098</v>
      </c>
      <c r="S2402" s="53">
        <f>J2402*26.2</f>
        <v>0.23551697530864196</v>
      </c>
      <c r="T2402" s="53">
        <f>(J2402+0.0013889)*26.2</f>
        <v>0.27190615530864198</v>
      </c>
      <c r="U2402" s="53">
        <f>S2402/2</f>
        <v>0.11775848765432098</v>
      </c>
      <c r="V2402" s="53">
        <f>T2402/2</f>
        <v>0.13595307765432099</v>
      </c>
      <c r="W2402" s="50">
        <f>RANK(J2402,J:J,1)</f>
        <v>2760</v>
      </c>
      <c r="X2402" s="50">
        <f>YEAR(B2402)</f>
        <v>2014</v>
      </c>
      <c r="Y2402" s="50">
        <f>MONTH(B2402)</f>
        <v>7</v>
      </c>
      <c r="Z2402" s="56">
        <f>X2402*100+Y2402</f>
        <v>201407</v>
      </c>
      <c r="AA2402" s="56">
        <f>WEEKNUM(B2402,1)</f>
        <v>30</v>
      </c>
      <c r="AB2402" s="58">
        <f>IF(ISBLANK(B2402)," ",MAX(B2402-B2401-1,0))</f>
        <v>0</v>
      </c>
      <c r="AC2402" s="56">
        <f>DAY(B2402)</f>
        <v>24</v>
      </c>
      <c r="AD2402" s="53">
        <f>U2402+V2402</f>
        <v>0.25371156530864197</v>
      </c>
      <c r="AE2402" s="56">
        <f>IF("1-Swim"=D2402,E2402*46.7,IF("2-Bike"=D2402,E2402,IF("3-Run"=D2402,E2402*4.27,0)))</f>
        <v>19.214999999999996</v>
      </c>
    </row>
    <row r="2403" spans="1:31" x14ac:dyDescent="0.25">
      <c r="A2403" s="50">
        <v>2402</v>
      </c>
      <c r="B2403" s="51">
        <v>41845</v>
      </c>
      <c r="C2403" s="75">
        <f>B2403</f>
        <v>41845</v>
      </c>
      <c r="D2403" s="50" t="s">
        <v>1223</v>
      </c>
      <c r="E2403" s="50">
        <v>5</v>
      </c>
      <c r="F2403" s="50">
        <v>0</v>
      </c>
      <c r="G2403" s="50">
        <v>55</v>
      </c>
      <c r="H2403" s="50">
        <v>5</v>
      </c>
      <c r="I2403" s="53">
        <f>IF(E2403&gt;0,TIME(F2403,G2403,H2403),"")</f>
        <v>3.8252314814814815E-2</v>
      </c>
      <c r="J2403" s="54">
        <f>IF(E2403&gt;0,TIME(F2403,G2403,H2403)/E2403,"")</f>
        <v>7.6504629629629631E-3</v>
      </c>
      <c r="K2403" s="50" t="s">
        <v>1311</v>
      </c>
      <c r="L2403" s="50" t="s">
        <v>1445</v>
      </c>
      <c r="M2403" s="55">
        <f>IF(D2403&gt;0,0.0416666666666667/J2403,"")</f>
        <v>5.4462934947049968</v>
      </c>
      <c r="N2403" s="50">
        <v>0</v>
      </c>
      <c r="O2403" s="50" t="s">
        <v>228</v>
      </c>
      <c r="P2403" s="50" t="s">
        <v>1447</v>
      </c>
      <c r="Q2403" s="151">
        <f>IF("1-Swim"=D2403,J2403*2.4,IF("2-Bike"=D2403,J2403*112,IF("3-Run"=D2403,J2403*26.2,0)))</f>
        <v>0.20044212962962962</v>
      </c>
      <c r="R2403" s="151">
        <f>Q2403/2</f>
        <v>0.10022106481481481</v>
      </c>
      <c r="S2403" s="53">
        <f>J2403*26.2</f>
        <v>0.20044212962962962</v>
      </c>
      <c r="T2403" s="53">
        <f>(J2403+0.0013889)*26.2</f>
        <v>0.23683130962962964</v>
      </c>
      <c r="U2403" s="53">
        <f>S2403/2</f>
        <v>0.10022106481481481</v>
      </c>
      <c r="V2403" s="53">
        <f>T2403/2</f>
        <v>0.11841565481481482</v>
      </c>
      <c r="W2403" s="50">
        <f>RANK(J2403,J:J,1)</f>
        <v>2188</v>
      </c>
      <c r="X2403" s="50">
        <f>YEAR(B2403)</f>
        <v>2014</v>
      </c>
      <c r="Y2403" s="50">
        <f>MONTH(B2403)</f>
        <v>7</v>
      </c>
      <c r="Z2403" s="56">
        <f>X2403*100+Y2403</f>
        <v>201407</v>
      </c>
      <c r="AA2403" s="56">
        <f>WEEKNUM(B2403,1)</f>
        <v>30</v>
      </c>
      <c r="AB2403" s="58">
        <f>IF(ISBLANK(B2403)," ",MAX(B2403-B2402-1,0))</f>
        <v>0</v>
      </c>
      <c r="AC2403" s="56">
        <f>DAY(B2403)</f>
        <v>25</v>
      </c>
      <c r="AD2403" s="53">
        <f>U2403+V2403</f>
        <v>0.21863671962962963</v>
      </c>
      <c r="AE2403" s="56">
        <f>IF("1-Swim"=D2403,E2403*46.7,IF("2-Bike"=D2403,E2403,IF("3-Run"=D2403,E2403*4.27,0)))</f>
        <v>21.349999999999998</v>
      </c>
    </row>
    <row r="2404" spans="1:31" x14ac:dyDescent="0.25">
      <c r="A2404" s="50">
        <v>2403</v>
      </c>
      <c r="B2404" s="51">
        <v>41847</v>
      </c>
      <c r="C2404" s="75">
        <f>B2404</f>
        <v>41847</v>
      </c>
      <c r="D2404" s="50" t="s">
        <v>1224</v>
      </c>
      <c r="E2404" s="50">
        <v>101.1</v>
      </c>
      <c r="F2404" s="50">
        <v>6</v>
      </c>
      <c r="G2404" s="50">
        <v>35</v>
      </c>
      <c r="H2404" s="50">
        <v>14</v>
      </c>
      <c r="I2404" s="53">
        <f>IF(E2404&gt;0,TIME(F2404,G2404,H2404),"")</f>
        <v>0.27446759259259262</v>
      </c>
      <c r="J2404" s="54">
        <f>IF(E2404&gt;0,TIME(F2404,G2404,H2404)/E2404,"")</f>
        <v>2.7148129831116976E-3</v>
      </c>
      <c r="K2404" s="50" t="s">
        <v>1809</v>
      </c>
      <c r="L2404" s="50" t="s">
        <v>1474</v>
      </c>
      <c r="M2404" s="55">
        <f>IF(D2404&gt;0,0.0416666666666667/J2404,"")</f>
        <v>15.347895757780224</v>
      </c>
      <c r="N2404" s="50">
        <v>131</v>
      </c>
      <c r="O2404" s="50" t="s">
        <v>1448</v>
      </c>
      <c r="P2404" s="50" t="s">
        <v>1449</v>
      </c>
      <c r="Q2404" s="151">
        <f>IF("1-Swim"=D2404,J2404*2.4,IF("2-Bike"=D2404,J2404*112,IF("3-Run"=D2404,J2404*26.2,0)))</f>
        <v>0.30405905410851014</v>
      </c>
      <c r="R2404" s="151">
        <f>Q2404/2</f>
        <v>0.15202952705425507</v>
      </c>
      <c r="S2404" s="53">
        <f>J2404*26.2</f>
        <v>7.1128100157526478E-2</v>
      </c>
      <c r="T2404" s="53">
        <f>(J2404+0.0013889)*26.2</f>
        <v>0.10751728015752648</v>
      </c>
      <c r="U2404" s="53">
        <f>S2404/2</f>
        <v>3.5564050078763239E-2</v>
      </c>
      <c r="V2404" s="53">
        <f>T2404/2</f>
        <v>5.3758640078763242E-2</v>
      </c>
      <c r="W2404" s="50">
        <f>RANK(J2404,J:J,1)</f>
        <v>417</v>
      </c>
      <c r="X2404" s="50">
        <f>YEAR(B2404)</f>
        <v>2014</v>
      </c>
      <c r="Y2404" s="50">
        <f>MONTH(B2404)</f>
        <v>7</v>
      </c>
      <c r="Z2404" s="56">
        <f>X2404*100+Y2404</f>
        <v>201407</v>
      </c>
      <c r="AA2404" s="56">
        <f>WEEKNUM(B2404,1)</f>
        <v>31</v>
      </c>
      <c r="AB2404" s="58">
        <f>IF(ISBLANK(B2404)," ",MAX(B2404-B2403-1,0))</f>
        <v>1</v>
      </c>
      <c r="AC2404" s="56">
        <f>DAY(B2404)</f>
        <v>27</v>
      </c>
      <c r="AD2404" s="53">
        <f>U2404+V2404</f>
        <v>8.9322690157526474E-2</v>
      </c>
      <c r="AE2404" s="56">
        <f>IF("1-Swim"=D2404,E2404*46.7,IF("2-Bike"=D2404,E2404,IF("3-Run"=D2404,E2404*4.27,0)))</f>
        <v>101.1</v>
      </c>
    </row>
    <row r="2405" spans="1:31" x14ac:dyDescent="0.25">
      <c r="A2405" s="50">
        <v>2404</v>
      </c>
      <c r="B2405" s="51">
        <v>41848</v>
      </c>
      <c r="C2405" s="75">
        <f>B2405</f>
        <v>41848</v>
      </c>
      <c r="D2405" s="50" t="s">
        <v>1223</v>
      </c>
      <c r="E2405" s="50">
        <v>2.1</v>
      </c>
      <c r="F2405" s="50">
        <v>0</v>
      </c>
      <c r="G2405" s="50">
        <v>23</v>
      </c>
      <c r="H2405" s="50">
        <v>0</v>
      </c>
      <c r="I2405" s="53">
        <f>IF(E2405&gt;0,TIME(F2405,G2405,H2405),"")</f>
        <v>1.5972222222222224E-2</v>
      </c>
      <c r="J2405" s="54">
        <f>IF(E2405&gt;0,TIME(F2405,G2405,H2405)/E2405,"")</f>
        <v>7.6058201058201063E-3</v>
      </c>
      <c r="K2405" s="50" t="s">
        <v>1311</v>
      </c>
      <c r="L2405" s="50" t="s">
        <v>1290</v>
      </c>
      <c r="M2405" s="55">
        <f>IF(D2405&gt;0,0.0416666666666667/J2405,"")</f>
        <v>5.4782608695652213</v>
      </c>
      <c r="N2405" s="50">
        <v>0</v>
      </c>
      <c r="O2405" s="50" t="s">
        <v>228</v>
      </c>
      <c r="P2405" s="50" t="s">
        <v>1450</v>
      </c>
      <c r="Q2405" s="151">
        <f>IF("1-Swim"=D2405,J2405*2.4,IF("2-Bike"=D2405,J2405*112,IF("3-Run"=D2405,J2405*26.2,0)))</f>
        <v>0.19927248677248677</v>
      </c>
      <c r="R2405" s="151">
        <f>Q2405/2</f>
        <v>9.9636243386243384E-2</v>
      </c>
      <c r="S2405" s="53">
        <f>J2405*26.2</f>
        <v>0.19927248677248677</v>
      </c>
      <c r="T2405" s="53">
        <f>(J2405+0.0013889)*26.2</f>
        <v>0.23566166677248676</v>
      </c>
      <c r="U2405" s="53">
        <f>S2405/2</f>
        <v>9.9636243386243384E-2</v>
      </c>
      <c r="V2405" s="53">
        <f>T2405/2</f>
        <v>0.11783083338624338</v>
      </c>
      <c r="W2405" s="50">
        <f>RANK(J2405,J:J,1)</f>
        <v>2155</v>
      </c>
      <c r="X2405" s="50">
        <f>YEAR(B2405)</f>
        <v>2014</v>
      </c>
      <c r="Y2405" s="50">
        <f>MONTH(B2405)</f>
        <v>7</v>
      </c>
      <c r="Z2405" s="56">
        <f>X2405*100+Y2405</f>
        <v>201407</v>
      </c>
      <c r="AA2405" s="56">
        <f>WEEKNUM(B2405,1)</f>
        <v>31</v>
      </c>
      <c r="AB2405" s="58">
        <f>IF(ISBLANK(B2405)," ",MAX(B2405-B2404-1,0))</f>
        <v>0</v>
      </c>
      <c r="AC2405" s="56">
        <f>DAY(B2405)</f>
        <v>28</v>
      </c>
      <c r="AD2405" s="53">
        <f>U2405+V2405</f>
        <v>0.21746707677248678</v>
      </c>
      <c r="AE2405" s="56">
        <f>IF("1-Swim"=D2405,E2405*46.7,IF("2-Bike"=D2405,E2405,IF("3-Run"=D2405,E2405*4.27,0)))</f>
        <v>8.9669999999999987</v>
      </c>
    </row>
    <row r="2406" spans="1:31" x14ac:dyDescent="0.25">
      <c r="A2406" s="50">
        <v>2405</v>
      </c>
      <c r="B2406" s="51">
        <v>41849</v>
      </c>
      <c r="C2406" s="75">
        <f>B2406</f>
        <v>41849</v>
      </c>
      <c r="D2406" s="50" t="s">
        <v>1225</v>
      </c>
      <c r="E2406" s="50">
        <v>1.2</v>
      </c>
      <c r="F2406" s="50">
        <v>0</v>
      </c>
      <c r="G2406" s="50">
        <v>45</v>
      </c>
      <c r="H2406" s="50">
        <v>0</v>
      </c>
      <c r="I2406" s="53">
        <f>IF(E2406&gt;0,TIME(F2406,G2406,H2406),"")</f>
        <v>3.125E-2</v>
      </c>
      <c r="J2406" s="54">
        <f>IF(E2406&gt;0,TIME(F2406,G2406,H2406)/E2406,"")</f>
        <v>2.6041666666666668E-2</v>
      </c>
      <c r="K2406" s="50" t="s">
        <v>949</v>
      </c>
      <c r="L2406" s="50" t="s">
        <v>1206</v>
      </c>
      <c r="M2406" s="55">
        <f>IF(D2406&gt;0,0.0416666666666667/J2406,"")</f>
        <v>1.6000000000000012</v>
      </c>
      <c r="N2406" s="50">
        <v>0</v>
      </c>
      <c r="Q2406" s="151">
        <f>IF("1-Swim"=D2406,J2406*2.4,IF("2-Bike"=D2406,J2406*112,IF("3-Run"=D2406,J2406*26.2,0)))</f>
        <v>6.25E-2</v>
      </c>
      <c r="R2406" s="151">
        <f>Q2406/2</f>
        <v>3.125E-2</v>
      </c>
      <c r="S2406" s="53">
        <f>J2406*26.2</f>
        <v>0.68229166666666663</v>
      </c>
      <c r="T2406" s="53">
        <f>(J2406+0.0013889)*26.2</f>
        <v>0.71868084666666665</v>
      </c>
      <c r="U2406" s="53">
        <f>S2406/2</f>
        <v>0.34114583333333331</v>
      </c>
      <c r="V2406" s="53">
        <f>T2406/2</f>
        <v>0.35934042333333333</v>
      </c>
      <c r="W2406" s="50">
        <f>RANK(J2406,J:J,1)</f>
        <v>3235</v>
      </c>
      <c r="X2406" s="50">
        <f>YEAR(B2406)</f>
        <v>2014</v>
      </c>
      <c r="Y2406" s="50">
        <f>MONTH(B2406)</f>
        <v>7</v>
      </c>
      <c r="Z2406" s="56">
        <f>X2406*100+Y2406</f>
        <v>201407</v>
      </c>
      <c r="AA2406" s="56">
        <f>WEEKNUM(B2406,1)</f>
        <v>31</v>
      </c>
      <c r="AB2406" s="58">
        <f>IF(ISBLANK(B2406)," ",MAX(B2406-B2405-1,0))</f>
        <v>0</v>
      </c>
      <c r="AC2406" s="56">
        <f>DAY(B2406)</f>
        <v>29</v>
      </c>
      <c r="AD2406" s="53">
        <f>U2406+V2406</f>
        <v>0.70048625666666664</v>
      </c>
      <c r="AE2406" s="56">
        <f>IF("1-Swim"=D2406,E2406*46.7,IF("2-Bike"=D2406,E2406,IF("3-Run"=D2406,E2406*4.27,0)))</f>
        <v>56.04</v>
      </c>
    </row>
    <row r="2407" spans="1:31" x14ac:dyDescent="0.25">
      <c r="A2407" s="50">
        <v>2406</v>
      </c>
      <c r="B2407" s="51">
        <v>41850</v>
      </c>
      <c r="C2407" s="75">
        <f>B2407</f>
        <v>41850</v>
      </c>
      <c r="D2407" s="50" t="s">
        <v>1225</v>
      </c>
      <c r="E2407" s="50">
        <v>1.2</v>
      </c>
      <c r="F2407" s="50">
        <v>0</v>
      </c>
      <c r="G2407" s="50">
        <v>45</v>
      </c>
      <c r="H2407" s="50">
        <v>1</v>
      </c>
      <c r="I2407" s="53">
        <f>IF(E2407&gt;0,TIME(F2407,G2407,H2407),"")</f>
        <v>3.1261574074074074E-2</v>
      </c>
      <c r="J2407" s="54">
        <f>IF(E2407&gt;0,TIME(F2407,G2407,H2407)/E2407,"")</f>
        <v>2.6051311728395064E-2</v>
      </c>
      <c r="K2407" s="50" t="s">
        <v>949</v>
      </c>
      <c r="L2407" s="50" t="s">
        <v>1206</v>
      </c>
      <c r="M2407" s="55">
        <f>IF(D2407&gt;0,0.0416666666666667/J2407,"")</f>
        <v>1.5994076268048882</v>
      </c>
      <c r="N2407" s="50">
        <v>0</v>
      </c>
      <c r="Q2407" s="151">
        <f>IF("1-Swim"=D2407,J2407*2.4,IF("2-Bike"=D2407,J2407*112,IF("3-Run"=D2407,J2407*26.2,0)))</f>
        <v>6.2523148148148147E-2</v>
      </c>
      <c r="R2407" s="151">
        <f>Q2407/2</f>
        <v>3.1261574074074074E-2</v>
      </c>
      <c r="S2407" s="53">
        <f>J2407*26.2</f>
        <v>0.68254436728395063</v>
      </c>
      <c r="T2407" s="53">
        <f>(J2407+0.0013889)*26.2</f>
        <v>0.71893354728395065</v>
      </c>
      <c r="U2407" s="53">
        <f>S2407/2</f>
        <v>0.34127218364197531</v>
      </c>
      <c r="V2407" s="53">
        <f>T2407/2</f>
        <v>0.35946677364197532</v>
      </c>
      <c r="W2407" s="50">
        <f>RANK(J2407,J:J,1)</f>
        <v>3237</v>
      </c>
      <c r="X2407" s="50">
        <f>YEAR(B2407)</f>
        <v>2014</v>
      </c>
      <c r="Y2407" s="50">
        <f>MONTH(B2407)</f>
        <v>7</v>
      </c>
      <c r="Z2407" s="56">
        <f>X2407*100+Y2407</f>
        <v>201407</v>
      </c>
      <c r="AA2407" s="56">
        <f>WEEKNUM(B2407,1)</f>
        <v>31</v>
      </c>
      <c r="AB2407" s="58">
        <f>IF(ISBLANK(B2407)," ",MAX(B2407-B2406-1,0))</f>
        <v>0</v>
      </c>
      <c r="AC2407" s="56">
        <f>DAY(B2407)</f>
        <v>30</v>
      </c>
      <c r="AD2407" s="53">
        <f>U2407+V2407</f>
        <v>0.70073895728395064</v>
      </c>
      <c r="AE2407" s="56">
        <f>IF("1-Swim"=D2407,E2407*46.7,IF("2-Bike"=D2407,E2407,IF("3-Run"=D2407,E2407*4.27,0)))</f>
        <v>56.04</v>
      </c>
    </row>
    <row r="2408" spans="1:31" x14ac:dyDescent="0.25">
      <c r="A2408" s="50">
        <v>2407</v>
      </c>
      <c r="B2408" s="51">
        <v>41850</v>
      </c>
      <c r="C2408" s="75">
        <f>B2408</f>
        <v>41850</v>
      </c>
      <c r="D2408" s="50" t="s">
        <v>1223</v>
      </c>
      <c r="E2408" s="50">
        <v>3.1</v>
      </c>
      <c r="F2408" s="50">
        <v>0</v>
      </c>
      <c r="G2408" s="50">
        <v>29</v>
      </c>
      <c r="H2408" s="50">
        <v>28</v>
      </c>
      <c r="I2408" s="53">
        <f>IF(E2408&gt;0,TIME(F2408,G2408,H2408),"")</f>
        <v>2.0462962962962964E-2</v>
      </c>
      <c r="J2408" s="54">
        <f>IF(E2408&gt;0,TIME(F2408,G2408,H2408)/E2408,"")</f>
        <v>6.6009557945041816E-3</v>
      </c>
      <c r="K2408" s="50" t="s">
        <v>1451</v>
      </c>
      <c r="L2408" s="50" t="s">
        <v>927</v>
      </c>
      <c r="M2408" s="55">
        <f>IF(D2408&gt;0,0.0416666666666667/J2408,"")</f>
        <v>6.3122171945701409</v>
      </c>
      <c r="N2408" s="50">
        <v>0</v>
      </c>
      <c r="O2408" s="50" t="s">
        <v>227</v>
      </c>
      <c r="P2408" s="50" t="s">
        <v>1452</v>
      </c>
      <c r="Q2408" s="151">
        <f>IF("1-Swim"=D2408,J2408*2.4,IF("2-Bike"=D2408,J2408*112,IF("3-Run"=D2408,J2408*26.2,0)))</f>
        <v>0.17294504181600956</v>
      </c>
      <c r="R2408" s="151">
        <f>Q2408/2</f>
        <v>8.647252090800478E-2</v>
      </c>
      <c r="S2408" s="53">
        <f>J2408*26.2</f>
        <v>0.17294504181600956</v>
      </c>
      <c r="T2408" s="53">
        <f>(J2408+0.0013889)*26.2</f>
        <v>0.20933422181600955</v>
      </c>
      <c r="U2408" s="53">
        <f>S2408/2</f>
        <v>8.647252090800478E-2</v>
      </c>
      <c r="V2408" s="53">
        <f>T2408/2</f>
        <v>0.10466711090800478</v>
      </c>
      <c r="W2408" s="50">
        <f>RANK(J2408,J:J,1)</f>
        <v>1095</v>
      </c>
      <c r="X2408" s="50">
        <f>YEAR(B2408)</f>
        <v>2014</v>
      </c>
      <c r="Y2408" s="50">
        <f>MONTH(B2408)</f>
        <v>7</v>
      </c>
      <c r="Z2408" s="56">
        <f>X2408*100+Y2408</f>
        <v>201407</v>
      </c>
      <c r="AA2408" s="56">
        <f>WEEKNUM(B2408,1)</f>
        <v>31</v>
      </c>
      <c r="AB2408" s="58">
        <f>IF(ISBLANK(B2408)," ",MAX(B2408-B2407-1,0))</f>
        <v>0</v>
      </c>
      <c r="AC2408" s="56">
        <f>DAY(B2408)</f>
        <v>30</v>
      </c>
      <c r="AD2408" s="53">
        <f>U2408+V2408</f>
        <v>0.19113963181600957</v>
      </c>
      <c r="AE2408" s="56">
        <f>IF("1-Swim"=D2408,E2408*46.7,IF("2-Bike"=D2408,E2408,IF("3-Run"=D2408,E2408*4.27,0)))</f>
        <v>13.236999999999998</v>
      </c>
    </row>
    <row r="2409" spans="1:31" x14ac:dyDescent="0.25">
      <c r="A2409" s="50">
        <v>2408</v>
      </c>
      <c r="B2409" s="51">
        <v>41851</v>
      </c>
      <c r="C2409" s="75">
        <f>B2409</f>
        <v>41851</v>
      </c>
      <c r="D2409" s="50" t="s">
        <v>1224</v>
      </c>
      <c r="E2409" s="50">
        <v>11</v>
      </c>
      <c r="F2409" s="50">
        <v>0</v>
      </c>
      <c r="G2409" s="50">
        <v>31</v>
      </c>
      <c r="H2409" s="50">
        <v>28</v>
      </c>
      <c r="I2409" s="53">
        <f>IF(E2409&gt;0,TIME(F2409,G2409,H2409),"")</f>
        <v>2.1851851851851848E-2</v>
      </c>
      <c r="J2409" s="54">
        <f>IF(E2409&gt;0,TIME(F2409,G2409,H2409)/E2409,"")</f>
        <v>1.986531986531986E-3</v>
      </c>
      <c r="K2409" s="50" t="s">
        <v>921</v>
      </c>
      <c r="L2409" s="50" t="s">
        <v>1132</v>
      </c>
      <c r="M2409" s="55">
        <f>IF(D2409&gt;0,0.0416666666666667/J2409,"")</f>
        <v>20.974576271186461</v>
      </c>
      <c r="N2409" s="50">
        <v>0</v>
      </c>
      <c r="O2409" s="50" t="s">
        <v>253</v>
      </c>
      <c r="Q2409" s="151">
        <f>IF("1-Swim"=D2409,J2409*2.4,IF("2-Bike"=D2409,J2409*112,IF("3-Run"=D2409,J2409*26.2,0)))</f>
        <v>0.22249158249158243</v>
      </c>
      <c r="R2409" s="151">
        <f>Q2409/2</f>
        <v>0.11124579124579122</v>
      </c>
      <c r="S2409" s="53">
        <f>J2409*26.2</f>
        <v>5.2047138047138029E-2</v>
      </c>
      <c r="T2409" s="53">
        <f>(J2409+0.0013889)*26.2</f>
        <v>8.8436318047138043E-2</v>
      </c>
      <c r="U2409" s="53">
        <f>S2409/2</f>
        <v>2.6023569023569015E-2</v>
      </c>
      <c r="V2409" s="53">
        <f>T2409/2</f>
        <v>4.4218159023569022E-2</v>
      </c>
      <c r="W2409" s="50">
        <f>RANK(J2409,J:J,1)</f>
        <v>148</v>
      </c>
      <c r="X2409" s="50">
        <f>YEAR(B2409)</f>
        <v>2014</v>
      </c>
      <c r="Y2409" s="50">
        <f>MONTH(B2409)</f>
        <v>7</v>
      </c>
      <c r="Z2409" s="56">
        <f>X2409*100+Y2409</f>
        <v>201407</v>
      </c>
      <c r="AA2409" s="56">
        <f>WEEKNUM(B2409,1)</f>
        <v>31</v>
      </c>
      <c r="AB2409" s="58">
        <f>IF(ISBLANK(B2409)," ",MAX(B2409-B2408-1,0))</f>
        <v>0</v>
      </c>
      <c r="AC2409" s="56">
        <f>DAY(B2409)</f>
        <v>31</v>
      </c>
      <c r="AD2409" s="53">
        <f>U2409+V2409</f>
        <v>7.0241728047138033E-2</v>
      </c>
      <c r="AE2409" s="56">
        <f>IF("1-Swim"=D2409,E2409*46.7,IF("2-Bike"=D2409,E2409,IF("3-Run"=D2409,E2409*4.27,0)))</f>
        <v>11</v>
      </c>
    </row>
    <row r="2410" spans="1:31" x14ac:dyDescent="0.25">
      <c r="A2410" s="50">
        <v>2409</v>
      </c>
      <c r="B2410" s="51">
        <v>41852</v>
      </c>
      <c r="C2410" s="75">
        <f>B2410</f>
        <v>41852</v>
      </c>
      <c r="D2410" s="50" t="s">
        <v>1223</v>
      </c>
      <c r="E2410" s="50">
        <v>10.9</v>
      </c>
      <c r="F2410" s="50">
        <v>2</v>
      </c>
      <c r="G2410" s="50">
        <v>15</v>
      </c>
      <c r="H2410" s="50">
        <v>52</v>
      </c>
      <c r="I2410" s="53">
        <f>IF(E2410&gt;0,TIME(F2410,G2410,H2410),"")</f>
        <v>9.4351851851851853E-2</v>
      </c>
      <c r="J2410" s="54">
        <f>IF(E2410&gt;0,TIME(F2410,G2410,H2410)/E2410,"")</f>
        <v>8.6561331974176012E-3</v>
      </c>
      <c r="K2410" s="50" t="s">
        <v>1311</v>
      </c>
      <c r="L2410" s="50" t="s">
        <v>1396</v>
      </c>
      <c r="M2410" s="55">
        <f>IF(D2410&gt;0,0.0416666666666667/J2410,"")</f>
        <v>4.8135426889107</v>
      </c>
      <c r="N2410" s="50">
        <v>0</v>
      </c>
      <c r="O2410" s="50" t="s">
        <v>201</v>
      </c>
      <c r="P2410" s="50" t="s">
        <v>1453</v>
      </c>
      <c r="Q2410" s="151">
        <f>IF("1-Swim"=D2410,J2410*2.4,IF("2-Bike"=D2410,J2410*112,IF("3-Run"=D2410,J2410*26.2,0)))</f>
        <v>0.22679068977234115</v>
      </c>
      <c r="R2410" s="151">
        <f>Q2410/2</f>
        <v>0.11339534488617058</v>
      </c>
      <c r="S2410" s="53">
        <f>J2410*26.2</f>
        <v>0.22679068977234115</v>
      </c>
      <c r="T2410" s="53">
        <f>(J2410+0.0013889)*26.2</f>
        <v>0.26317986977234115</v>
      </c>
      <c r="U2410" s="53">
        <f>S2410/2</f>
        <v>0.11339534488617058</v>
      </c>
      <c r="V2410" s="53">
        <f>T2410/2</f>
        <v>0.13158993488617057</v>
      </c>
      <c r="W2410" s="50">
        <f>RANK(J2410,J:J,1)</f>
        <v>2693</v>
      </c>
      <c r="X2410" s="50">
        <f>YEAR(B2410)</f>
        <v>2014</v>
      </c>
      <c r="Y2410" s="50">
        <f>MONTH(B2410)</f>
        <v>8</v>
      </c>
      <c r="Z2410" s="56">
        <f>X2410*100+Y2410</f>
        <v>201408</v>
      </c>
      <c r="AA2410" s="56">
        <f>WEEKNUM(B2410,1)</f>
        <v>31</v>
      </c>
      <c r="AB2410" s="58">
        <f>IF(ISBLANK(B2410)," ",MAX(B2410-B2409-1,0))</f>
        <v>0</v>
      </c>
      <c r="AC2410" s="56">
        <f>DAY(B2410)</f>
        <v>1</v>
      </c>
      <c r="AD2410" s="53">
        <f>U2410+V2410</f>
        <v>0.24498527977234114</v>
      </c>
      <c r="AE2410" s="56">
        <f>IF("1-Swim"=D2410,E2410*46.7,IF("2-Bike"=D2410,E2410,IF("3-Run"=D2410,E2410*4.27,0)))</f>
        <v>46.542999999999999</v>
      </c>
    </row>
    <row r="2411" spans="1:31" x14ac:dyDescent="0.25">
      <c r="A2411" s="50">
        <v>2410</v>
      </c>
      <c r="B2411" s="51">
        <v>41854</v>
      </c>
      <c r="C2411" s="75">
        <f>B2411</f>
        <v>41854</v>
      </c>
      <c r="D2411" s="50" t="s">
        <v>1225</v>
      </c>
      <c r="E2411" s="50">
        <v>2.5</v>
      </c>
      <c r="F2411" s="50">
        <v>1</v>
      </c>
      <c r="G2411" s="50">
        <v>30</v>
      </c>
      <c r="H2411" s="50">
        <v>3</v>
      </c>
      <c r="I2411" s="53">
        <f>IF(E2411&gt;0,TIME(F2411,G2411,H2411),"")</f>
        <v>6.2534722222222228E-2</v>
      </c>
      <c r="J2411" s="54">
        <f>IF(E2411&gt;0,TIME(F2411,G2411,H2411)/E2411,"")</f>
        <v>2.5013888888888891E-2</v>
      </c>
      <c r="K2411" s="50" t="s">
        <v>949</v>
      </c>
      <c r="L2411" s="50" t="s">
        <v>1211</v>
      </c>
      <c r="M2411" s="55">
        <f>IF(D2411&gt;0,0.0416666666666667/J2411,"")</f>
        <v>1.6657412548584132</v>
      </c>
      <c r="N2411" s="50">
        <v>0</v>
      </c>
      <c r="O2411" s="50" t="s">
        <v>1341</v>
      </c>
      <c r="Q2411" s="151">
        <f>IF("1-Swim"=D2411,J2411*2.4,IF("2-Bike"=D2411,J2411*112,IF("3-Run"=D2411,J2411*26.2,0)))</f>
        <v>6.0033333333333334E-2</v>
      </c>
      <c r="R2411" s="151">
        <f>Q2411/2</f>
        <v>3.0016666666666667E-2</v>
      </c>
      <c r="S2411" s="53">
        <f>J2411*26.2</f>
        <v>0.65536388888888897</v>
      </c>
      <c r="T2411" s="53">
        <f>(J2411+0.0013889)*26.2</f>
        <v>0.69175306888888888</v>
      </c>
      <c r="U2411" s="53">
        <f>S2411/2</f>
        <v>0.32768194444444448</v>
      </c>
      <c r="V2411" s="53">
        <f>T2411/2</f>
        <v>0.34587653444444444</v>
      </c>
      <c r="W2411" s="50">
        <f>RANK(J2411,J:J,1)</f>
        <v>3189</v>
      </c>
      <c r="X2411" s="50">
        <f>YEAR(B2411)</f>
        <v>2014</v>
      </c>
      <c r="Y2411" s="50">
        <f>MONTH(B2411)</f>
        <v>8</v>
      </c>
      <c r="Z2411" s="56">
        <f>X2411*100+Y2411</f>
        <v>201408</v>
      </c>
      <c r="AA2411" s="56">
        <f>WEEKNUM(B2411,1)</f>
        <v>32</v>
      </c>
      <c r="AB2411" s="58">
        <f>IF(ISBLANK(B2411)," ",MAX(B2411-B2410-1,0))</f>
        <v>1</v>
      </c>
      <c r="AC2411" s="56">
        <f>DAY(B2411)</f>
        <v>3</v>
      </c>
      <c r="AD2411" s="53">
        <f>U2411+V2411</f>
        <v>0.67355847888888887</v>
      </c>
      <c r="AE2411" s="56">
        <f>IF("1-Swim"=D2411,E2411*46.7,IF("2-Bike"=D2411,E2411,IF("3-Run"=D2411,E2411*4.27,0)))</f>
        <v>116.75</v>
      </c>
    </row>
    <row r="2412" spans="1:31" x14ac:dyDescent="0.25">
      <c r="A2412" s="50">
        <v>2411</v>
      </c>
      <c r="B2412" s="51">
        <v>41854</v>
      </c>
      <c r="C2412" s="75">
        <f>B2412</f>
        <v>41854</v>
      </c>
      <c r="D2412" s="50" t="s">
        <v>1224</v>
      </c>
      <c r="E2412" s="50">
        <v>13.8</v>
      </c>
      <c r="F2412" s="50">
        <v>0</v>
      </c>
      <c r="G2412" s="50">
        <v>53</v>
      </c>
      <c r="H2412" s="50">
        <v>44</v>
      </c>
      <c r="I2412" s="53">
        <f>IF(E2412&gt;0,TIME(F2412,G2412,H2412),"")</f>
        <v>3.7314814814814815E-2</v>
      </c>
      <c r="J2412" s="54">
        <f>IF(E2412&gt;0,TIME(F2412,G2412,H2412)/E2412,"")</f>
        <v>2.7039720880300587E-3</v>
      </c>
      <c r="K2412" s="50" t="s">
        <v>1809</v>
      </c>
      <c r="L2412" s="50" t="s">
        <v>1454</v>
      </c>
      <c r="M2412" s="55">
        <f>IF(D2412&gt;0,0.0416666666666667/J2412,"")</f>
        <v>15.409429280397037</v>
      </c>
      <c r="N2412" s="50">
        <v>0</v>
      </c>
      <c r="O2412" s="50" t="s">
        <v>1341</v>
      </c>
      <c r="P2412" s="50" t="s">
        <v>1455</v>
      </c>
      <c r="Q2412" s="151">
        <f>IF("1-Swim"=D2412,J2412*2.4,IF("2-Bike"=D2412,J2412*112,IF("3-Run"=D2412,J2412*26.2,0)))</f>
        <v>0.30284487385936659</v>
      </c>
      <c r="R2412" s="151">
        <f>Q2412/2</f>
        <v>0.1514224369296833</v>
      </c>
      <c r="S2412" s="53">
        <f>J2412*26.2</f>
        <v>7.0844068706387542E-2</v>
      </c>
      <c r="T2412" s="53">
        <f>(J2412+0.0013889)*26.2</f>
        <v>0.10723324870638754</v>
      </c>
      <c r="U2412" s="53">
        <f>S2412/2</f>
        <v>3.5422034353193771E-2</v>
      </c>
      <c r="V2412" s="53">
        <f>T2412/2</f>
        <v>5.3616624353193768E-2</v>
      </c>
      <c r="W2412" s="50">
        <f>RANK(J2412,J:J,1)</f>
        <v>412</v>
      </c>
      <c r="X2412" s="50">
        <f>YEAR(B2412)</f>
        <v>2014</v>
      </c>
      <c r="Y2412" s="50">
        <f>MONTH(B2412)</f>
        <v>8</v>
      </c>
      <c r="Z2412" s="56">
        <f>X2412*100+Y2412</f>
        <v>201408</v>
      </c>
      <c r="AA2412" s="56">
        <f>WEEKNUM(B2412,1)</f>
        <v>32</v>
      </c>
      <c r="AB2412" s="58">
        <f>IF(ISBLANK(B2412)," ",MAX(B2412-B2411-1,0))</f>
        <v>0</v>
      </c>
      <c r="AC2412" s="56">
        <f>DAY(B2412)</f>
        <v>3</v>
      </c>
      <c r="AD2412" s="53">
        <f>U2412+V2412</f>
        <v>8.9038658706387538E-2</v>
      </c>
      <c r="AE2412" s="56">
        <f>IF("1-Swim"=D2412,E2412*46.7,IF("2-Bike"=D2412,E2412,IF("3-Run"=D2412,E2412*4.27,0)))</f>
        <v>13.8</v>
      </c>
    </row>
    <row r="2413" spans="1:31" x14ac:dyDescent="0.25">
      <c r="A2413" s="50">
        <v>2412</v>
      </c>
      <c r="B2413" s="51">
        <v>41855</v>
      </c>
      <c r="C2413" s="75">
        <f>B2413</f>
        <v>41855</v>
      </c>
      <c r="D2413" s="50" t="s">
        <v>1223</v>
      </c>
      <c r="E2413" s="50">
        <v>3</v>
      </c>
      <c r="F2413" s="50">
        <v>0</v>
      </c>
      <c r="G2413" s="50">
        <v>30</v>
      </c>
      <c r="H2413" s="50">
        <v>56</v>
      </c>
      <c r="I2413" s="53">
        <f>IF(E2413&gt;0,TIME(F2413,G2413,H2413),"")</f>
        <v>2.148148148148148E-2</v>
      </c>
      <c r="J2413" s="54">
        <f>IF(E2413&gt;0,TIME(F2413,G2413,H2413)/E2413,"")</f>
        <v>7.1604938271604933E-3</v>
      </c>
      <c r="K2413" s="50" t="s">
        <v>921</v>
      </c>
      <c r="L2413" s="50" t="s">
        <v>1048</v>
      </c>
      <c r="M2413" s="55">
        <f>IF(D2413&gt;0,0.0416666666666667/J2413,"")</f>
        <v>5.8189655172413843</v>
      </c>
      <c r="N2413" s="50">
        <v>0</v>
      </c>
      <c r="O2413" s="50" t="s">
        <v>253</v>
      </c>
      <c r="P2413" s="50" t="s">
        <v>1456</v>
      </c>
      <c r="Q2413" s="151">
        <f>IF("1-Swim"=D2413,J2413*2.4,IF("2-Bike"=D2413,J2413*112,IF("3-Run"=D2413,J2413*26.2,0)))</f>
        <v>0.18760493827160493</v>
      </c>
      <c r="R2413" s="151">
        <f>Q2413/2</f>
        <v>9.3802469135802466E-2</v>
      </c>
      <c r="S2413" s="53">
        <f>J2413*26.2</f>
        <v>0.18760493827160493</v>
      </c>
      <c r="T2413" s="53">
        <f>(J2413+0.0013889)*26.2</f>
        <v>0.22399411827160493</v>
      </c>
      <c r="U2413" s="53">
        <f>S2413/2</f>
        <v>9.3802469135802466E-2</v>
      </c>
      <c r="V2413" s="53">
        <f>T2413/2</f>
        <v>0.11199705913580246</v>
      </c>
      <c r="W2413" s="50">
        <f>RANK(J2413,J:J,1)</f>
        <v>1739</v>
      </c>
      <c r="X2413" s="50">
        <f>YEAR(B2413)</f>
        <v>2014</v>
      </c>
      <c r="Y2413" s="50">
        <f>MONTH(B2413)</f>
        <v>8</v>
      </c>
      <c r="Z2413" s="56">
        <f>X2413*100+Y2413</f>
        <v>201408</v>
      </c>
      <c r="AA2413" s="56">
        <f>WEEKNUM(B2413,1)</f>
        <v>32</v>
      </c>
      <c r="AB2413" s="58">
        <f>IF(ISBLANK(B2413)," ",MAX(B2413-B2412-1,0))</f>
        <v>0</v>
      </c>
      <c r="AC2413" s="56">
        <f>DAY(B2413)</f>
        <v>4</v>
      </c>
      <c r="AD2413" s="53">
        <f>U2413+V2413</f>
        <v>0.20579952827160491</v>
      </c>
      <c r="AE2413" s="56">
        <f>IF("1-Swim"=D2413,E2413*46.7,IF("2-Bike"=D2413,E2413,IF("3-Run"=D2413,E2413*4.27,0)))</f>
        <v>12.809999999999999</v>
      </c>
    </row>
    <row r="2414" spans="1:31" x14ac:dyDescent="0.25">
      <c r="A2414" s="50">
        <v>2413</v>
      </c>
      <c r="B2414" s="51">
        <v>41856</v>
      </c>
      <c r="C2414" s="75">
        <f>B2414</f>
        <v>41856</v>
      </c>
      <c r="D2414" s="50" t="s">
        <v>1224</v>
      </c>
      <c r="E2414" s="50">
        <v>20.2</v>
      </c>
      <c r="F2414" s="50">
        <v>1</v>
      </c>
      <c r="G2414" s="50">
        <v>13</v>
      </c>
      <c r="H2414" s="50">
        <v>29</v>
      </c>
      <c r="I2414" s="53">
        <f>IF(E2414&gt;0,TIME(F2414,G2414,H2414),"")</f>
        <v>5.1030092592592592E-2</v>
      </c>
      <c r="J2414" s="54">
        <f>IF(E2414&gt;0,TIME(F2414,G2414,H2414)/E2414,"")</f>
        <v>2.5262422075540887E-3</v>
      </c>
      <c r="K2414" s="50" t="s">
        <v>930</v>
      </c>
      <c r="L2414" s="50" t="s">
        <v>1392</v>
      </c>
      <c r="M2414" s="55">
        <f>IF(D2414&gt;0,0.0416666666666667/J2414,"")</f>
        <v>16.493535949194843</v>
      </c>
      <c r="N2414" s="50">
        <v>0</v>
      </c>
      <c r="O2414" s="50" t="s">
        <v>1457</v>
      </c>
      <c r="P2414" s="50" t="s">
        <v>1458</v>
      </c>
      <c r="Q2414" s="151">
        <f>IF("1-Swim"=D2414,J2414*2.4,IF("2-Bike"=D2414,J2414*112,IF("3-Run"=D2414,J2414*26.2,0)))</f>
        <v>0.28293912724605791</v>
      </c>
      <c r="R2414" s="151">
        <f>Q2414/2</f>
        <v>0.14146956362302895</v>
      </c>
      <c r="S2414" s="53">
        <f>J2414*26.2</f>
        <v>6.6187545837917125E-2</v>
      </c>
      <c r="T2414" s="53">
        <f>(J2414+0.0013889)*26.2</f>
        <v>0.10257672583791712</v>
      </c>
      <c r="U2414" s="53">
        <f>S2414/2</f>
        <v>3.3093772918958562E-2</v>
      </c>
      <c r="V2414" s="53">
        <f>T2414/2</f>
        <v>5.1288362918958559E-2</v>
      </c>
      <c r="W2414" s="50">
        <f>RANK(J2414,J:J,1)</f>
        <v>323</v>
      </c>
      <c r="X2414" s="50">
        <f>YEAR(B2414)</f>
        <v>2014</v>
      </c>
      <c r="Y2414" s="50">
        <f>MONTH(B2414)</f>
        <v>8</v>
      </c>
      <c r="Z2414" s="56">
        <f>X2414*100+Y2414</f>
        <v>201408</v>
      </c>
      <c r="AA2414" s="56">
        <f>WEEKNUM(B2414,1)</f>
        <v>32</v>
      </c>
      <c r="AB2414" s="58">
        <f>IF(ISBLANK(B2414)," ",MAX(B2414-B2413-1,0))</f>
        <v>0</v>
      </c>
      <c r="AC2414" s="56">
        <f>DAY(B2414)</f>
        <v>5</v>
      </c>
      <c r="AD2414" s="53">
        <f>U2414+V2414</f>
        <v>8.4382135837917122E-2</v>
      </c>
      <c r="AE2414" s="56">
        <f>IF("1-Swim"=D2414,E2414*46.7,IF("2-Bike"=D2414,E2414,IF("3-Run"=D2414,E2414*4.27,0)))</f>
        <v>20.2</v>
      </c>
    </row>
    <row r="2415" spans="1:31" x14ac:dyDescent="0.25">
      <c r="A2415" s="50">
        <v>2414</v>
      </c>
      <c r="B2415" s="51">
        <v>41856</v>
      </c>
      <c r="C2415" s="75">
        <f>B2415</f>
        <v>41856</v>
      </c>
      <c r="D2415" s="50" t="s">
        <v>1224</v>
      </c>
      <c r="E2415" s="50">
        <v>20.3</v>
      </c>
      <c r="F2415" s="50">
        <v>1</v>
      </c>
      <c r="G2415" s="50">
        <v>7</v>
      </c>
      <c r="H2415" s="50">
        <v>39</v>
      </c>
      <c r="I2415" s="53">
        <f>IF(E2415&gt;0,TIME(F2415,G2415,H2415),"")</f>
        <v>4.6979166666666662E-2</v>
      </c>
      <c r="J2415" s="54">
        <f>IF(E2415&gt;0,TIME(F2415,G2415,H2415)/E2415,"")</f>
        <v>2.3142446633825941E-3</v>
      </c>
      <c r="K2415" s="50" t="s">
        <v>930</v>
      </c>
      <c r="L2415" s="50" t="s">
        <v>1368</v>
      </c>
      <c r="M2415" s="55">
        <f>IF(D2415&gt;0,0.0416666666666667/J2415,"")</f>
        <v>18.004434589800461</v>
      </c>
      <c r="N2415" s="50">
        <v>0</v>
      </c>
      <c r="O2415" s="50" t="s">
        <v>255</v>
      </c>
      <c r="P2415" s="50" t="s">
        <v>1459</v>
      </c>
      <c r="Q2415" s="151">
        <f>IF("1-Swim"=D2415,J2415*2.4,IF("2-Bike"=D2415,J2415*112,IF("3-Run"=D2415,J2415*26.2,0)))</f>
        <v>0.25919540229885052</v>
      </c>
      <c r="R2415" s="151">
        <f>Q2415/2</f>
        <v>0.12959770114942526</v>
      </c>
      <c r="S2415" s="53">
        <f>J2415*26.2</f>
        <v>6.0633210180623967E-2</v>
      </c>
      <c r="T2415" s="53">
        <f>(J2415+0.0013889)*26.2</f>
        <v>9.702239018062396E-2</v>
      </c>
      <c r="U2415" s="53">
        <f>S2415/2</f>
        <v>3.0316605090311984E-2</v>
      </c>
      <c r="V2415" s="53">
        <f>T2415/2</f>
        <v>4.851119509031198E-2</v>
      </c>
      <c r="W2415" s="50">
        <f>RANK(J2415,J:J,1)</f>
        <v>232</v>
      </c>
      <c r="X2415" s="50">
        <f>YEAR(B2415)</f>
        <v>2014</v>
      </c>
      <c r="Y2415" s="50">
        <f>MONTH(B2415)</f>
        <v>8</v>
      </c>
      <c r="Z2415" s="56">
        <f>X2415*100+Y2415</f>
        <v>201408</v>
      </c>
      <c r="AA2415" s="56">
        <f>WEEKNUM(B2415,1)</f>
        <v>32</v>
      </c>
      <c r="AB2415" s="58">
        <f>IF(ISBLANK(B2415)," ",MAX(B2415-B2414-1,0))</f>
        <v>0</v>
      </c>
      <c r="AC2415" s="56">
        <f>DAY(B2415)</f>
        <v>5</v>
      </c>
      <c r="AD2415" s="53">
        <f>U2415+V2415</f>
        <v>7.8827800180623964E-2</v>
      </c>
      <c r="AE2415" s="56">
        <f>IF("1-Swim"=D2415,E2415*46.7,IF("2-Bike"=D2415,E2415,IF("3-Run"=D2415,E2415*4.27,0)))</f>
        <v>20.3</v>
      </c>
    </row>
    <row r="2416" spans="1:31" x14ac:dyDescent="0.25">
      <c r="A2416" s="50">
        <v>2415</v>
      </c>
      <c r="B2416" s="51">
        <v>41858</v>
      </c>
      <c r="C2416" s="75">
        <f>B2416</f>
        <v>41858</v>
      </c>
      <c r="D2416" s="50" t="s">
        <v>1225</v>
      </c>
      <c r="E2416" s="50">
        <v>0.75</v>
      </c>
      <c r="F2416" s="50">
        <v>0</v>
      </c>
      <c r="G2416" s="50">
        <v>28</v>
      </c>
      <c r="H2416" s="50">
        <v>0</v>
      </c>
      <c r="I2416" s="53">
        <f>IF(E2416&gt;0,TIME(F2416,G2416,H2416),"")</f>
        <v>1.9444444444444445E-2</v>
      </c>
      <c r="J2416" s="54">
        <f>IF(E2416&gt;0,TIME(F2416,G2416,H2416)/E2416,"")</f>
        <v>2.5925925925925925E-2</v>
      </c>
      <c r="K2416" s="50" t="s">
        <v>949</v>
      </c>
      <c r="L2416" s="50" t="s">
        <v>1472</v>
      </c>
      <c r="M2416" s="55">
        <f>IF(D2416&gt;0,0.0416666666666667/J2416,"")</f>
        <v>1.6071428571428585</v>
      </c>
      <c r="N2416" s="50">
        <v>0</v>
      </c>
      <c r="O2416" s="50" t="s">
        <v>255</v>
      </c>
      <c r="Q2416" s="151">
        <f>IF("1-Swim"=D2416,J2416*2.4,IF("2-Bike"=D2416,J2416*112,IF("3-Run"=D2416,J2416*26.2,0)))</f>
        <v>6.222222222222222E-2</v>
      </c>
      <c r="R2416" s="151">
        <f>Q2416/2</f>
        <v>3.111111111111111E-2</v>
      </c>
      <c r="S2416" s="53">
        <f>J2416*26.2</f>
        <v>0.67925925925925923</v>
      </c>
      <c r="T2416" s="53">
        <f>(J2416+0.0013889)*26.2</f>
        <v>0.71564843925925914</v>
      </c>
      <c r="U2416" s="53">
        <f>S2416/2</f>
        <v>0.33962962962962961</v>
      </c>
      <c r="V2416" s="53">
        <f>T2416/2</f>
        <v>0.35782421962962957</v>
      </c>
      <c r="W2416" s="50">
        <f>RANK(J2416,J:J,1)</f>
        <v>3227</v>
      </c>
      <c r="X2416" s="50">
        <f>YEAR(B2416)</f>
        <v>2014</v>
      </c>
      <c r="Y2416" s="50">
        <f>MONTH(B2416)</f>
        <v>8</v>
      </c>
      <c r="Z2416" s="56">
        <f>X2416*100+Y2416</f>
        <v>201408</v>
      </c>
      <c r="AA2416" s="56">
        <f>WEEKNUM(B2416,1)</f>
        <v>32</v>
      </c>
      <c r="AB2416" s="58">
        <f>IF(ISBLANK(B2416)," ",MAX(B2416-B2415-1,0))</f>
        <v>1</v>
      </c>
      <c r="AC2416" s="56">
        <f>DAY(B2416)</f>
        <v>7</v>
      </c>
      <c r="AD2416" s="53">
        <f>U2416+V2416</f>
        <v>0.69745384925925924</v>
      </c>
      <c r="AE2416" s="56">
        <f>IF("1-Swim"=D2416,E2416*46.7,IF("2-Bike"=D2416,E2416,IF("3-Run"=D2416,E2416*4.27,0)))</f>
        <v>35.025000000000006</v>
      </c>
    </row>
    <row r="2417" spans="1:31" x14ac:dyDescent="0.25">
      <c r="A2417" s="50">
        <v>2416</v>
      </c>
      <c r="B2417" s="51">
        <v>41858</v>
      </c>
      <c r="C2417" s="75">
        <f>B2417</f>
        <v>41858</v>
      </c>
      <c r="D2417" s="50" t="s">
        <v>1224</v>
      </c>
      <c r="E2417" s="50">
        <v>11.5</v>
      </c>
      <c r="F2417" s="50">
        <v>0</v>
      </c>
      <c r="G2417" s="50">
        <v>30</v>
      </c>
      <c r="H2417" s="50">
        <v>0</v>
      </c>
      <c r="I2417" s="53">
        <f>IF(E2417&gt;0,TIME(F2417,G2417,H2417),"")</f>
        <v>2.0833333333333332E-2</v>
      </c>
      <c r="J2417" s="54">
        <f>IF(E2417&gt;0,TIME(F2417,G2417,H2417)/E2417,"")</f>
        <v>1.8115942028985505E-3</v>
      </c>
      <c r="K2417" s="50" t="s">
        <v>921</v>
      </c>
      <c r="L2417" s="50" t="s">
        <v>1132</v>
      </c>
      <c r="M2417" s="55">
        <f>IF(D2417&gt;0,0.0416666666666667/J2417,"")</f>
        <v>23.000000000000021</v>
      </c>
      <c r="N2417" s="50">
        <v>0</v>
      </c>
      <c r="O2417" s="50" t="s">
        <v>253</v>
      </c>
      <c r="Q2417" s="151">
        <f>IF("1-Swim"=D2417,J2417*2.4,IF("2-Bike"=D2417,J2417*112,IF("3-Run"=D2417,J2417*26.2,0)))</f>
        <v>0.20289855072463767</v>
      </c>
      <c r="R2417" s="151">
        <f>Q2417/2</f>
        <v>0.10144927536231883</v>
      </c>
      <c r="S2417" s="53">
        <f>J2417*26.2</f>
        <v>4.7463768115942023E-2</v>
      </c>
      <c r="T2417" s="53">
        <f>(J2417+0.0013889)*26.2</f>
        <v>8.3852948115942016E-2</v>
      </c>
      <c r="U2417" s="53">
        <f>S2417/2</f>
        <v>2.3731884057971012E-2</v>
      </c>
      <c r="V2417" s="53">
        <f>T2417/2</f>
        <v>4.1926474057971008E-2</v>
      </c>
      <c r="W2417" s="50">
        <f>RANK(J2417,J:J,1)</f>
        <v>57</v>
      </c>
      <c r="X2417" s="50">
        <f>YEAR(B2417)</f>
        <v>2014</v>
      </c>
      <c r="Y2417" s="50">
        <f>MONTH(B2417)</f>
        <v>8</v>
      </c>
      <c r="Z2417" s="56">
        <f>X2417*100+Y2417</f>
        <v>201408</v>
      </c>
      <c r="AA2417" s="56">
        <f>WEEKNUM(B2417,1)</f>
        <v>32</v>
      </c>
      <c r="AB2417" s="58">
        <f>IF(ISBLANK(B2417)," ",MAX(B2417-B2416-1,0))</f>
        <v>0</v>
      </c>
      <c r="AC2417" s="56">
        <f>DAY(B2417)</f>
        <v>7</v>
      </c>
      <c r="AD2417" s="53">
        <f>U2417+V2417</f>
        <v>6.565835811594202E-2</v>
      </c>
      <c r="AE2417" s="56">
        <f>IF("1-Swim"=D2417,E2417*46.7,IF("2-Bike"=D2417,E2417,IF("3-Run"=D2417,E2417*4.27,0)))</f>
        <v>11.5</v>
      </c>
    </row>
    <row r="2418" spans="1:31" x14ac:dyDescent="0.25">
      <c r="A2418" s="50">
        <v>2417</v>
      </c>
      <c r="B2418" s="51">
        <v>41859</v>
      </c>
      <c r="C2418" s="75">
        <f>B2418</f>
        <v>41859</v>
      </c>
      <c r="D2418" s="50" t="s">
        <v>1223</v>
      </c>
      <c r="E2418" s="50">
        <v>8.1999999999999993</v>
      </c>
      <c r="F2418" s="50">
        <v>1</v>
      </c>
      <c r="G2418" s="50">
        <v>32</v>
      </c>
      <c r="H2418" s="50">
        <v>21</v>
      </c>
      <c r="I2418" s="53">
        <f>IF(E2418&gt;0,TIME(F2418,G2418,H2418),"")</f>
        <v>6.4131944444444436E-2</v>
      </c>
      <c r="J2418" s="54">
        <f>IF(E2418&gt;0,TIME(F2418,G2418,H2418)/E2418,"")</f>
        <v>7.8209688346883473E-3</v>
      </c>
      <c r="K2418" s="50" t="s">
        <v>1311</v>
      </c>
      <c r="L2418" s="50" t="s">
        <v>755</v>
      </c>
      <c r="M2418" s="55">
        <f>IF(D2418&gt;0,0.0416666666666667/J2418,"")</f>
        <v>5.327558202490529</v>
      </c>
      <c r="N2418" s="50">
        <v>140</v>
      </c>
      <c r="O2418" s="50" t="s">
        <v>255</v>
      </c>
      <c r="P2418" s="50" t="s">
        <v>634</v>
      </c>
      <c r="Q2418" s="151">
        <f>IF("1-Swim"=D2418,J2418*2.4,IF("2-Bike"=D2418,J2418*112,IF("3-Run"=D2418,J2418*26.2,0)))</f>
        <v>0.20490938346883469</v>
      </c>
      <c r="R2418" s="151">
        <f>Q2418/2</f>
        <v>0.10245469173441735</v>
      </c>
      <c r="S2418" s="53">
        <f>J2418*26.2</f>
        <v>0.20490938346883469</v>
      </c>
      <c r="T2418" s="53">
        <f>(J2418+0.0013889)*26.2</f>
        <v>0.24129856346883469</v>
      </c>
      <c r="U2418" s="53">
        <f>S2418/2</f>
        <v>0.10245469173441735</v>
      </c>
      <c r="V2418" s="53">
        <f>T2418/2</f>
        <v>0.12064928173441734</v>
      </c>
      <c r="W2418" s="50">
        <f>RANK(J2418,J:J,1)</f>
        <v>2318</v>
      </c>
      <c r="X2418" s="50">
        <f>YEAR(B2418)</f>
        <v>2014</v>
      </c>
      <c r="Y2418" s="50">
        <f>MONTH(B2418)</f>
        <v>8</v>
      </c>
      <c r="Z2418" s="56">
        <f>X2418*100+Y2418</f>
        <v>201408</v>
      </c>
      <c r="AA2418" s="56">
        <f>WEEKNUM(B2418,1)</f>
        <v>32</v>
      </c>
      <c r="AB2418" s="58">
        <f>IF(ISBLANK(B2418)," ",MAX(B2418-B2417-1,0))</f>
        <v>0</v>
      </c>
      <c r="AC2418" s="56">
        <f>DAY(B2418)</f>
        <v>8</v>
      </c>
      <c r="AD2418" s="53">
        <f>U2418+V2418</f>
        <v>0.2231039734688347</v>
      </c>
      <c r="AE2418" s="56">
        <f>IF("1-Swim"=D2418,E2418*46.7,IF("2-Bike"=D2418,E2418,IF("3-Run"=D2418,E2418*4.27,0)))</f>
        <v>35.013999999999996</v>
      </c>
    </row>
    <row r="2419" spans="1:31" x14ac:dyDescent="0.25">
      <c r="A2419" s="50">
        <v>2418</v>
      </c>
      <c r="B2419" s="51">
        <v>41861</v>
      </c>
      <c r="C2419" s="75">
        <f>B2419</f>
        <v>41861</v>
      </c>
      <c r="D2419" s="50" t="s">
        <v>1224</v>
      </c>
      <c r="E2419" s="50">
        <v>51.4</v>
      </c>
      <c r="F2419" s="50">
        <v>3</v>
      </c>
      <c r="G2419" s="50">
        <v>7</v>
      </c>
      <c r="H2419" s="50">
        <v>51</v>
      </c>
      <c r="I2419" s="53">
        <f>IF(E2419&gt;0,TIME(F2419,G2419,H2419),"")</f>
        <v>0.13045138888888888</v>
      </c>
      <c r="J2419" s="54">
        <f>IF(E2419&gt;0,TIME(F2419,G2419,H2419)/E2419,"")</f>
        <v>2.5379647643752703E-3</v>
      </c>
      <c r="K2419" s="50" t="s">
        <v>1809</v>
      </c>
      <c r="L2419" s="50" t="s">
        <v>1475</v>
      </c>
      <c r="M2419" s="55">
        <f>IF(D2419&gt;0,0.0416666666666667/J2419,"")</f>
        <v>16.417354272025566</v>
      </c>
      <c r="N2419" s="50">
        <v>0</v>
      </c>
      <c r="O2419" s="50" t="s">
        <v>255</v>
      </c>
      <c r="P2419" s="50" t="s">
        <v>1476</v>
      </c>
      <c r="Q2419" s="151">
        <f>IF("1-Swim"=D2419,J2419*2.4,IF("2-Bike"=D2419,J2419*112,IF("3-Run"=D2419,J2419*26.2,0)))</f>
        <v>0.28425205361003025</v>
      </c>
      <c r="R2419" s="151">
        <f>Q2419/2</f>
        <v>0.14212602680501513</v>
      </c>
      <c r="S2419" s="53">
        <f>J2419*26.2</f>
        <v>6.6494676826632085E-2</v>
      </c>
      <c r="T2419" s="53">
        <f>(J2419+0.0013889)*26.2</f>
        <v>0.10288385682663208</v>
      </c>
      <c r="U2419" s="53">
        <f>S2419/2</f>
        <v>3.3247338413316042E-2</v>
      </c>
      <c r="V2419" s="53">
        <f>T2419/2</f>
        <v>5.1441928413316039E-2</v>
      </c>
      <c r="W2419" s="50">
        <f>RANK(J2419,J:J,1)</f>
        <v>330</v>
      </c>
      <c r="X2419" s="50">
        <f>YEAR(B2419)</f>
        <v>2014</v>
      </c>
      <c r="Y2419" s="50">
        <f>MONTH(B2419)</f>
        <v>8</v>
      </c>
      <c r="Z2419" s="56">
        <f>X2419*100+Y2419</f>
        <v>201408</v>
      </c>
      <c r="AA2419" s="56">
        <f>WEEKNUM(B2419,1)</f>
        <v>33</v>
      </c>
      <c r="AB2419" s="58">
        <f>IF(ISBLANK(B2419)," ",MAX(B2419-B2418-1,0))</f>
        <v>1</v>
      </c>
      <c r="AC2419" s="56">
        <f>DAY(B2419)</f>
        <v>10</v>
      </c>
      <c r="AD2419" s="53">
        <f>U2419+V2419</f>
        <v>8.4689266826632081E-2</v>
      </c>
      <c r="AE2419" s="56">
        <f>IF("1-Swim"=D2419,E2419*46.7,IF("2-Bike"=D2419,E2419,IF("3-Run"=D2419,E2419*4.27,0)))</f>
        <v>51.4</v>
      </c>
    </row>
    <row r="2420" spans="1:31" x14ac:dyDescent="0.25">
      <c r="A2420" s="50">
        <v>2419</v>
      </c>
      <c r="B2420" s="51">
        <v>41862</v>
      </c>
      <c r="C2420" s="75">
        <f>B2420</f>
        <v>41862</v>
      </c>
      <c r="D2420" s="50" t="s">
        <v>1223</v>
      </c>
      <c r="E2420" s="50">
        <v>3.2</v>
      </c>
      <c r="F2420" s="50">
        <v>0</v>
      </c>
      <c r="G2420" s="50">
        <v>28</v>
      </c>
      <c r="H2420" s="50">
        <v>9</v>
      </c>
      <c r="I2420" s="53">
        <f>IF(E2420&gt;0,TIME(F2420,G2420,H2420),"")</f>
        <v>1.954861111111111E-2</v>
      </c>
      <c r="J2420" s="54">
        <f>IF(E2420&gt;0,TIME(F2420,G2420,H2420)/E2420,"")</f>
        <v>6.1089409722222213E-3</v>
      </c>
      <c r="K2420" s="50" t="s">
        <v>1345</v>
      </c>
      <c r="L2420" s="50" t="s">
        <v>1357</v>
      </c>
      <c r="M2420" s="55">
        <f>IF(D2420&gt;0,0.0416666666666667/J2420,"")</f>
        <v>6.8206039076376621</v>
      </c>
      <c r="N2420" s="50">
        <v>0</v>
      </c>
      <c r="O2420" s="50" t="s">
        <v>184</v>
      </c>
      <c r="P2420" s="50" t="s">
        <v>1477</v>
      </c>
      <c r="Q2420" s="151">
        <f>IF("1-Swim"=D2420,J2420*2.4,IF("2-Bike"=D2420,J2420*112,IF("3-Run"=D2420,J2420*26.2,0)))</f>
        <v>0.16005425347222219</v>
      </c>
      <c r="R2420" s="151">
        <f>Q2420/2</f>
        <v>8.0027126736111093E-2</v>
      </c>
      <c r="S2420" s="53">
        <f>J2420*26.2</f>
        <v>0.16005425347222219</v>
      </c>
      <c r="T2420" s="53">
        <f>(J2420+0.0013889)*26.2</f>
        <v>0.19644343347222221</v>
      </c>
      <c r="U2420" s="53">
        <f>S2420/2</f>
        <v>8.0027126736111093E-2</v>
      </c>
      <c r="V2420" s="53">
        <f>T2420/2</f>
        <v>9.8221716736111103E-2</v>
      </c>
      <c r="W2420" s="50">
        <f>RANK(J2420,J:J,1)</f>
        <v>836</v>
      </c>
      <c r="X2420" s="50">
        <f>YEAR(B2420)</f>
        <v>2014</v>
      </c>
      <c r="Y2420" s="50">
        <f>MONTH(B2420)</f>
        <v>8</v>
      </c>
      <c r="Z2420" s="56">
        <f>X2420*100+Y2420</f>
        <v>201408</v>
      </c>
      <c r="AA2420" s="56">
        <f>WEEKNUM(B2420,1)</f>
        <v>33</v>
      </c>
      <c r="AB2420" s="58">
        <f>IF(ISBLANK(B2420)," ",MAX(B2420-B2419-1,0))</f>
        <v>0</v>
      </c>
      <c r="AC2420" s="56">
        <f>DAY(B2420)</f>
        <v>11</v>
      </c>
      <c r="AD2420" s="53">
        <f>U2420+V2420</f>
        <v>0.1782488434722222</v>
      </c>
      <c r="AE2420" s="56">
        <f>IF("1-Swim"=D2420,E2420*46.7,IF("2-Bike"=D2420,E2420,IF("3-Run"=D2420,E2420*4.27,0)))</f>
        <v>13.664</v>
      </c>
    </row>
    <row r="2421" spans="1:31" x14ac:dyDescent="0.25">
      <c r="A2421" s="50">
        <v>2420</v>
      </c>
      <c r="B2421" s="51">
        <v>41863</v>
      </c>
      <c r="C2421" s="75">
        <f>B2421</f>
        <v>41863</v>
      </c>
      <c r="D2421" s="50" t="s">
        <v>1225</v>
      </c>
      <c r="E2421" s="50">
        <v>0.75</v>
      </c>
      <c r="F2421" s="50">
        <v>0</v>
      </c>
      <c r="G2421" s="50">
        <v>26</v>
      </c>
      <c r="H2421" s="50">
        <v>40</v>
      </c>
      <c r="I2421" s="53">
        <f>IF(E2421&gt;0,TIME(F2421,G2421,H2421),"")</f>
        <v>1.8518518518518521E-2</v>
      </c>
      <c r="J2421" s="54">
        <f>IF(E2421&gt;0,TIME(F2421,G2421,H2421)/E2421,"")</f>
        <v>2.469135802469136E-2</v>
      </c>
      <c r="K2421" s="50" t="s">
        <v>949</v>
      </c>
      <c r="L2421" s="50" t="s">
        <v>1472</v>
      </c>
      <c r="M2421" s="55">
        <f>IF(D2421&gt;0,0.0416666666666667/J2421,"")</f>
        <v>1.6875000000000011</v>
      </c>
      <c r="N2421" s="50">
        <v>0</v>
      </c>
      <c r="O2421" s="50" t="s">
        <v>1457</v>
      </c>
      <c r="Q2421" s="151">
        <f>IF("1-Swim"=D2421,J2421*2.4,IF("2-Bike"=D2421,J2421*112,IF("3-Run"=D2421,J2421*26.2,0)))</f>
        <v>5.9259259259259262E-2</v>
      </c>
      <c r="R2421" s="151">
        <f>Q2421/2</f>
        <v>2.9629629629629631E-2</v>
      </c>
      <c r="S2421" s="53">
        <f>J2421*26.2</f>
        <v>0.64691358024691359</v>
      </c>
      <c r="T2421" s="53">
        <f>(J2421+0.0013889)*26.2</f>
        <v>0.68330276024691361</v>
      </c>
      <c r="U2421" s="53">
        <f>S2421/2</f>
        <v>0.32345679012345679</v>
      </c>
      <c r="V2421" s="53">
        <f>T2421/2</f>
        <v>0.3416513801234568</v>
      </c>
      <c r="W2421" s="50">
        <f>RANK(J2421,J:J,1)</f>
        <v>3167</v>
      </c>
      <c r="X2421" s="50">
        <f>YEAR(B2421)</f>
        <v>2014</v>
      </c>
      <c r="Y2421" s="50">
        <f>MONTH(B2421)</f>
        <v>8</v>
      </c>
      <c r="Z2421" s="56">
        <f>X2421*100+Y2421</f>
        <v>201408</v>
      </c>
      <c r="AA2421" s="56">
        <f>WEEKNUM(B2421,1)</f>
        <v>33</v>
      </c>
      <c r="AB2421" s="58">
        <f>IF(ISBLANK(B2421)," ",MAX(B2421-B2420-1,0))</f>
        <v>0</v>
      </c>
      <c r="AC2421" s="56">
        <f>DAY(B2421)</f>
        <v>12</v>
      </c>
      <c r="AD2421" s="53">
        <f>U2421+V2421</f>
        <v>0.6651081702469136</v>
      </c>
      <c r="AE2421" s="56">
        <f>IF("1-Swim"=D2421,E2421*46.7,IF("2-Bike"=D2421,E2421,IF("3-Run"=D2421,E2421*4.27,0)))</f>
        <v>35.025000000000006</v>
      </c>
    </row>
    <row r="2422" spans="1:31" x14ac:dyDescent="0.25">
      <c r="A2422" s="50">
        <v>2421</v>
      </c>
      <c r="B2422" s="51">
        <v>41866</v>
      </c>
      <c r="C2422" s="75">
        <f>B2422</f>
        <v>41866</v>
      </c>
      <c r="D2422" s="50" t="s">
        <v>1225</v>
      </c>
      <c r="E2422" s="50">
        <v>0.75</v>
      </c>
      <c r="F2422" s="50">
        <v>0</v>
      </c>
      <c r="G2422" s="50">
        <v>30</v>
      </c>
      <c r="H2422" s="50">
        <v>0</v>
      </c>
      <c r="I2422" s="53">
        <f>IF(E2422&gt;0,TIME(F2422,G2422,H2422),"")</f>
        <v>2.0833333333333332E-2</v>
      </c>
      <c r="J2422" s="54">
        <f>IF(E2422&gt;0,TIME(F2422,G2422,H2422)/E2422,"")</f>
        <v>2.7777777777777776E-2</v>
      </c>
      <c r="K2422" s="50" t="s">
        <v>1432</v>
      </c>
      <c r="L2422" s="50" t="s">
        <v>315</v>
      </c>
      <c r="M2422" s="55">
        <f>IF(D2422&gt;0,0.0416666666666667/J2422,"")</f>
        <v>1.5000000000000013</v>
      </c>
      <c r="N2422" s="50">
        <v>0</v>
      </c>
      <c r="O2422" s="50" t="s">
        <v>1341</v>
      </c>
      <c r="P2422" s="50" t="s">
        <v>1478</v>
      </c>
      <c r="Q2422" s="151">
        <f>IF("1-Swim"=D2422,J2422*2.4,IF("2-Bike"=D2422,J2422*112,IF("3-Run"=D2422,J2422*26.2,0)))</f>
        <v>6.6666666666666666E-2</v>
      </c>
      <c r="R2422" s="151">
        <f>Q2422/2</f>
        <v>3.3333333333333333E-2</v>
      </c>
      <c r="S2422" s="53">
        <f>J2422*26.2</f>
        <v>0.72777777777777775</v>
      </c>
      <c r="T2422" s="53">
        <f>(J2422+0.0013889)*26.2</f>
        <v>0.76416695777777766</v>
      </c>
      <c r="U2422" s="53">
        <f>S2422/2</f>
        <v>0.36388888888888887</v>
      </c>
      <c r="V2422" s="53">
        <f>T2422/2</f>
        <v>0.38208347888888883</v>
      </c>
      <c r="W2422" s="50">
        <f>RANK(J2422,J:J,1)</f>
        <v>3293</v>
      </c>
      <c r="X2422" s="50">
        <f>YEAR(B2422)</f>
        <v>2014</v>
      </c>
      <c r="Y2422" s="50">
        <f>MONTH(B2422)</f>
        <v>8</v>
      </c>
      <c r="Z2422" s="56">
        <f>X2422*100+Y2422</f>
        <v>201408</v>
      </c>
      <c r="AA2422" s="56">
        <f>WEEKNUM(B2422,1)</f>
        <v>33</v>
      </c>
      <c r="AB2422" s="58">
        <f>IF(ISBLANK(B2422)," ",MAX(B2422-B2421-1,0))</f>
        <v>2</v>
      </c>
      <c r="AC2422" s="56">
        <f>DAY(B2422)</f>
        <v>15</v>
      </c>
      <c r="AD2422" s="53">
        <f>U2422+V2422</f>
        <v>0.74597236777777765</v>
      </c>
      <c r="AE2422" s="56">
        <f>IF("1-Swim"=D2422,E2422*46.7,IF("2-Bike"=D2422,E2422,IF("3-Run"=D2422,E2422*4.27,0)))</f>
        <v>35.025000000000006</v>
      </c>
    </row>
    <row r="2423" spans="1:31" x14ac:dyDescent="0.25">
      <c r="A2423" s="50">
        <v>2422</v>
      </c>
      <c r="B2423" s="51">
        <v>41867</v>
      </c>
      <c r="C2423" s="75">
        <f>B2423</f>
        <v>41867</v>
      </c>
      <c r="D2423" s="50" t="s">
        <v>1224</v>
      </c>
      <c r="E2423" s="50">
        <v>11.4</v>
      </c>
      <c r="F2423" s="50">
        <v>0</v>
      </c>
      <c r="G2423" s="50">
        <v>51</v>
      </c>
      <c r="H2423" s="50">
        <v>8</v>
      </c>
      <c r="I2423" s="53">
        <f>IF(E2423&gt;0,TIME(F2423,G2423,H2423),"")</f>
        <v>3.5509259259259261E-2</v>
      </c>
      <c r="J2423" s="54">
        <f>IF(E2423&gt;0,TIME(F2423,G2423,H2423)/E2423,"")</f>
        <v>3.1148473034437948E-3</v>
      </c>
      <c r="K2423" s="50" t="s">
        <v>1809</v>
      </c>
      <c r="L2423" s="50" t="s">
        <v>1479</v>
      </c>
      <c r="M2423" s="55">
        <f>IF(D2423&gt;0,0.0416666666666667/J2423,"")</f>
        <v>13.376792698826607</v>
      </c>
      <c r="N2423" s="50">
        <v>0</v>
      </c>
      <c r="O2423" s="50" t="s">
        <v>1341</v>
      </c>
      <c r="P2423" s="50" t="s">
        <v>1480</v>
      </c>
      <c r="Q2423" s="151">
        <f>IF("1-Swim"=D2423,J2423*2.4,IF("2-Bike"=D2423,J2423*112,IF("3-Run"=D2423,J2423*26.2,0)))</f>
        <v>0.34886289798570502</v>
      </c>
      <c r="R2423" s="151">
        <f>Q2423/2</f>
        <v>0.17443144899285251</v>
      </c>
      <c r="S2423" s="53">
        <f>J2423*26.2</f>
        <v>8.1608999350227418E-2</v>
      </c>
      <c r="T2423" s="53">
        <f>(J2423+0.0013889)*26.2</f>
        <v>0.11799817935022743</v>
      </c>
      <c r="U2423" s="53">
        <f>S2423/2</f>
        <v>4.0804499675113709E-2</v>
      </c>
      <c r="V2423" s="53">
        <f>T2423/2</f>
        <v>5.8999089675113713E-2</v>
      </c>
      <c r="W2423" s="50">
        <f>RANK(J2423,J:J,1)</f>
        <v>618</v>
      </c>
      <c r="X2423" s="50">
        <f>YEAR(B2423)</f>
        <v>2014</v>
      </c>
      <c r="Y2423" s="50">
        <f>MONTH(B2423)</f>
        <v>8</v>
      </c>
      <c r="Z2423" s="56">
        <f>X2423*100+Y2423</f>
        <v>201408</v>
      </c>
      <c r="AA2423" s="56">
        <f>WEEKNUM(B2423,1)</f>
        <v>33</v>
      </c>
      <c r="AB2423" s="58">
        <f>IF(ISBLANK(B2423)," ",MAX(B2423-B2422-1,0))</f>
        <v>0</v>
      </c>
      <c r="AC2423" s="56">
        <f>DAY(B2423)</f>
        <v>16</v>
      </c>
      <c r="AD2423" s="53">
        <f>U2423+V2423</f>
        <v>9.9803589350227429E-2</v>
      </c>
      <c r="AE2423" s="56">
        <f>IF("1-Swim"=D2423,E2423*46.7,IF("2-Bike"=D2423,E2423,IF("3-Run"=D2423,E2423*4.27,0)))</f>
        <v>11.4</v>
      </c>
    </row>
    <row r="2424" spans="1:31" x14ac:dyDescent="0.25">
      <c r="A2424" s="50">
        <v>2423</v>
      </c>
      <c r="B2424" s="51">
        <v>41868</v>
      </c>
      <c r="C2424" s="75">
        <f>B2424</f>
        <v>41868</v>
      </c>
      <c r="D2424" s="50" t="s">
        <v>1225</v>
      </c>
      <c r="E2424" s="50">
        <v>2.4</v>
      </c>
      <c r="F2424" s="50">
        <v>1</v>
      </c>
      <c r="G2424" s="50">
        <v>23</v>
      </c>
      <c r="H2424" s="50">
        <v>21</v>
      </c>
      <c r="I2424" s="53">
        <f>IF(E2424&gt;0,TIME(F2424,G2424,H2424),"")</f>
        <v>5.7881944444444444E-2</v>
      </c>
      <c r="J2424" s="54">
        <f>IF(E2424&gt;0,TIME(F2424,G2424,H2424)/E2424,"")</f>
        <v>2.4117476851851852E-2</v>
      </c>
      <c r="K2424" s="50" t="s">
        <v>1432</v>
      </c>
      <c r="L2424" s="50" t="s">
        <v>1433</v>
      </c>
      <c r="M2424" s="55">
        <f>IF(D2424&gt;0,0.0416666666666667/J2424,"")</f>
        <v>1.7276544691061801</v>
      </c>
      <c r="N2424" s="50">
        <v>0</v>
      </c>
      <c r="O2424" s="50" t="s">
        <v>198</v>
      </c>
      <c r="Q2424" s="151">
        <f>IF("1-Swim"=D2424,J2424*2.4,IF("2-Bike"=D2424,J2424*112,IF("3-Run"=D2424,J2424*26.2,0)))</f>
        <v>5.7881944444444444E-2</v>
      </c>
      <c r="R2424" s="151">
        <f>Q2424/2</f>
        <v>2.8940972222222222E-2</v>
      </c>
      <c r="S2424" s="53">
        <f>J2424*26.2</f>
        <v>0.63187789351851853</v>
      </c>
      <c r="T2424" s="53">
        <f>(J2424+0.0013889)*26.2</f>
        <v>0.66826707351851844</v>
      </c>
      <c r="U2424" s="53">
        <f>S2424/2</f>
        <v>0.31593894675925926</v>
      </c>
      <c r="V2424" s="53">
        <f>T2424/2</f>
        <v>0.33413353675925922</v>
      </c>
      <c r="W2424" s="50">
        <f>RANK(J2424,J:J,1)</f>
        <v>3132</v>
      </c>
      <c r="X2424" s="50">
        <f>YEAR(B2424)</f>
        <v>2014</v>
      </c>
      <c r="Y2424" s="50">
        <f>MONTH(B2424)</f>
        <v>8</v>
      </c>
      <c r="Z2424" s="56">
        <f>X2424*100+Y2424</f>
        <v>201408</v>
      </c>
      <c r="AA2424" s="56">
        <f>WEEKNUM(B2424,1)</f>
        <v>34</v>
      </c>
      <c r="AB2424" s="58">
        <f>IF(ISBLANK(B2424)," ",MAX(B2424-B2423-1,0))</f>
        <v>0</v>
      </c>
      <c r="AC2424" s="56">
        <f>DAY(B2424)</f>
        <v>17</v>
      </c>
      <c r="AD2424" s="53">
        <f>U2424+V2424</f>
        <v>0.65007248351851854</v>
      </c>
      <c r="AE2424" s="56">
        <f>IF("1-Swim"=D2424,E2424*46.7,IF("2-Bike"=D2424,E2424,IF("3-Run"=D2424,E2424*4.27,0)))</f>
        <v>112.08</v>
      </c>
    </row>
    <row r="2425" spans="1:31" x14ac:dyDescent="0.25">
      <c r="A2425" s="50">
        <v>2424</v>
      </c>
      <c r="B2425" s="51">
        <v>41868</v>
      </c>
      <c r="C2425" s="75">
        <f>B2425</f>
        <v>41868</v>
      </c>
      <c r="D2425" s="50" t="s">
        <v>1224</v>
      </c>
      <c r="E2425" s="50">
        <v>112</v>
      </c>
      <c r="F2425" s="50">
        <v>6</v>
      </c>
      <c r="G2425" s="50">
        <v>34</v>
      </c>
      <c r="H2425" s="50">
        <v>30</v>
      </c>
      <c r="I2425" s="53">
        <f>IF(E2425&gt;0,TIME(F2425,G2425,H2425),"")</f>
        <v>0.27395833333333336</v>
      </c>
      <c r="J2425" s="54">
        <f>IF(E2425&gt;0,TIME(F2425,G2425,H2425)/E2425,"")</f>
        <v>2.446056547619048E-3</v>
      </c>
      <c r="K2425" s="50" t="s">
        <v>1809</v>
      </c>
      <c r="L2425" s="50" t="s">
        <v>1433</v>
      </c>
      <c r="M2425" s="55">
        <f>IF(D2425&gt;0,0.0416666666666667/J2425,"")</f>
        <v>17.034220532319402</v>
      </c>
      <c r="N2425" s="50">
        <v>0</v>
      </c>
      <c r="O2425" s="50" t="s">
        <v>291</v>
      </c>
      <c r="P2425" s="50" t="s">
        <v>1481</v>
      </c>
      <c r="Q2425" s="151">
        <f>IF("1-Swim"=D2425,J2425*2.4,IF("2-Bike"=D2425,J2425*112,IF("3-Run"=D2425,J2425*26.2,0)))</f>
        <v>0.27395833333333336</v>
      </c>
      <c r="R2425" s="151">
        <f>Q2425/2</f>
        <v>0.13697916666666668</v>
      </c>
      <c r="S2425" s="53">
        <f>J2425*26.2</f>
        <v>6.4086681547619054E-2</v>
      </c>
      <c r="T2425" s="53">
        <f>(J2425+0.0013889)*26.2</f>
        <v>0.10047586154761905</v>
      </c>
      <c r="U2425" s="53">
        <f>S2425/2</f>
        <v>3.2043340773809527E-2</v>
      </c>
      <c r="V2425" s="53">
        <f>T2425/2</f>
        <v>5.0237930773809523E-2</v>
      </c>
      <c r="W2425" s="50">
        <f>RANK(J2425,J:J,1)</f>
        <v>285</v>
      </c>
      <c r="X2425" s="50">
        <f>YEAR(B2425)</f>
        <v>2014</v>
      </c>
      <c r="Y2425" s="50">
        <f>MONTH(B2425)</f>
        <v>8</v>
      </c>
      <c r="Z2425" s="56">
        <f>X2425*100+Y2425</f>
        <v>201408</v>
      </c>
      <c r="AA2425" s="56">
        <f>WEEKNUM(B2425,1)</f>
        <v>34</v>
      </c>
      <c r="AB2425" s="58">
        <f>IF(ISBLANK(B2425)," ",MAX(B2425-B2424-1,0))</f>
        <v>0</v>
      </c>
      <c r="AC2425" s="56">
        <f>DAY(B2425)</f>
        <v>17</v>
      </c>
      <c r="AD2425" s="53">
        <f>U2425+V2425</f>
        <v>8.228127154761905E-2</v>
      </c>
      <c r="AE2425" s="56">
        <f>IF("1-Swim"=D2425,E2425*46.7,IF("2-Bike"=D2425,E2425,IF("3-Run"=D2425,E2425*4.27,0)))</f>
        <v>112</v>
      </c>
    </row>
    <row r="2426" spans="1:31" x14ac:dyDescent="0.25">
      <c r="A2426" s="50">
        <v>2425</v>
      </c>
      <c r="B2426" s="51">
        <v>41868</v>
      </c>
      <c r="C2426" s="75">
        <f>B2426</f>
        <v>41868</v>
      </c>
      <c r="D2426" s="50" t="s">
        <v>1223</v>
      </c>
      <c r="E2426" s="50">
        <v>26.2</v>
      </c>
      <c r="F2426" s="50">
        <v>6</v>
      </c>
      <c r="G2426" s="50">
        <v>21</v>
      </c>
      <c r="H2426" s="50">
        <v>11</v>
      </c>
      <c r="I2426" s="53">
        <f>IF(E2426&gt;0,TIME(F2426,G2426,H2426),"")</f>
        <v>0.26471064814814815</v>
      </c>
      <c r="J2426" s="54">
        <f>IF(E2426&gt;0,TIME(F2426,G2426,H2426)/E2426,"")</f>
        <v>1.0103459852982754E-2</v>
      </c>
      <c r="K2426" s="50" t="s">
        <v>1311</v>
      </c>
      <c r="L2426" s="50" t="s">
        <v>1433</v>
      </c>
      <c r="M2426" s="55">
        <f>IF(D2426&gt;0,0.0416666666666667/J2426,"")</f>
        <v>4.1239998251060328</v>
      </c>
      <c r="N2426" s="50">
        <v>0</v>
      </c>
      <c r="O2426" s="50" t="s">
        <v>319</v>
      </c>
      <c r="P2426" s="50" t="s">
        <v>1482</v>
      </c>
      <c r="Q2426" s="151">
        <f>IF("1-Swim"=D2426,J2426*2.4,IF("2-Bike"=D2426,J2426*112,IF("3-Run"=D2426,J2426*26.2,0)))</f>
        <v>0.26471064814814815</v>
      </c>
      <c r="R2426" s="151">
        <f>Q2426/2</f>
        <v>0.13235532407407408</v>
      </c>
      <c r="S2426" s="53">
        <f>J2426*26.2</f>
        <v>0.26471064814814815</v>
      </c>
      <c r="T2426" s="53">
        <f>(J2426+0.0013889)*26.2</f>
        <v>0.30109982814814817</v>
      </c>
      <c r="U2426" s="53">
        <f>S2426/2</f>
        <v>0.13235532407407408</v>
      </c>
      <c r="V2426" s="53">
        <f>T2426/2</f>
        <v>0.15054991407407409</v>
      </c>
      <c r="W2426" s="50">
        <f>RANK(J2426,J:J,1)</f>
        <v>2880</v>
      </c>
      <c r="X2426" s="50">
        <f>YEAR(B2426)</f>
        <v>2014</v>
      </c>
      <c r="Y2426" s="50">
        <f>MONTH(B2426)</f>
        <v>8</v>
      </c>
      <c r="Z2426" s="56">
        <f>X2426*100+Y2426</f>
        <v>201408</v>
      </c>
      <c r="AA2426" s="56">
        <f>WEEKNUM(B2426,1)</f>
        <v>34</v>
      </c>
      <c r="AB2426" s="58">
        <f>IF(ISBLANK(B2426)," ",MAX(B2426-B2425-1,0))</f>
        <v>0</v>
      </c>
      <c r="AC2426" s="56">
        <f>DAY(B2426)</f>
        <v>17</v>
      </c>
      <c r="AD2426" s="53">
        <f>U2426+V2426</f>
        <v>0.28290523814814816</v>
      </c>
      <c r="AE2426" s="56">
        <f>IF("1-Swim"=D2426,E2426*46.7,IF("2-Bike"=D2426,E2426,IF("3-Run"=D2426,E2426*4.27,0)))</f>
        <v>111.87399999999998</v>
      </c>
    </row>
    <row r="2427" spans="1:31" x14ac:dyDescent="0.25">
      <c r="A2427" s="50">
        <v>2426</v>
      </c>
      <c r="B2427" s="51">
        <v>41868</v>
      </c>
      <c r="C2427" s="75">
        <f>B2427</f>
        <v>41868</v>
      </c>
      <c r="D2427" s="50" t="s">
        <v>713</v>
      </c>
      <c r="E2427" s="50">
        <v>1</v>
      </c>
      <c r="F2427" s="50">
        <v>0</v>
      </c>
      <c r="G2427" s="50">
        <v>12</v>
      </c>
      <c r="H2427" s="50">
        <v>30</v>
      </c>
      <c r="I2427" s="53">
        <f>IF(E2427&gt;0,TIME(F2427,G2427,H2427),"")</f>
        <v>8.6805555555555559E-3</v>
      </c>
      <c r="J2427" s="54">
        <f>IF(E2427&gt;0,TIME(F2427,G2427,H2427)/E2427,"")</f>
        <v>8.6805555555555559E-3</v>
      </c>
      <c r="K2427" s="50" t="s">
        <v>1311</v>
      </c>
      <c r="L2427" s="50" t="s">
        <v>1433</v>
      </c>
      <c r="M2427" s="55">
        <f>IF(D2427&gt;0,0.0416666666666667/J2427,"")</f>
        <v>4.8000000000000034</v>
      </c>
      <c r="N2427" s="50">
        <v>0</v>
      </c>
      <c r="O2427" s="50" t="s">
        <v>319</v>
      </c>
      <c r="P2427" s="50" t="s">
        <v>1482</v>
      </c>
      <c r="Q2427" s="151">
        <f>IF("1-Swim"=D2427,J2427*2.4,IF("2-Bike"=D2427,J2427*112,IF("3-Run"=D2427,J2427*26.2,0)))</f>
        <v>0</v>
      </c>
      <c r="R2427" s="151">
        <f>Q2427/2</f>
        <v>0</v>
      </c>
      <c r="S2427" s="53">
        <f>J2427*26.2</f>
        <v>0.22743055555555555</v>
      </c>
      <c r="T2427" s="53">
        <f>(J2427+0.0013889)*26.2</f>
        <v>0.26381973555555555</v>
      </c>
      <c r="U2427" s="53">
        <f>S2427/2</f>
        <v>0.11371527777777778</v>
      </c>
      <c r="V2427" s="53">
        <f>T2427/2</f>
        <v>0.13190986777777777</v>
      </c>
      <c r="W2427" s="50">
        <f>RANK(J2427,J:J,1)</f>
        <v>2701</v>
      </c>
      <c r="X2427" s="50">
        <f>YEAR(B2427)</f>
        <v>2014</v>
      </c>
      <c r="Y2427" s="50">
        <f>MONTH(B2427)</f>
        <v>8</v>
      </c>
      <c r="Z2427" s="56">
        <f>X2427*100+Y2427</f>
        <v>201408</v>
      </c>
      <c r="AA2427" s="56">
        <f>WEEKNUM(B2427,1)</f>
        <v>34</v>
      </c>
      <c r="AB2427" s="58">
        <f>IF(ISBLANK(B2427)," ",MAX(B2427-B2426-1,0))</f>
        <v>0</v>
      </c>
      <c r="AC2427" s="56">
        <f>DAY(B2427)</f>
        <v>17</v>
      </c>
      <c r="AD2427" s="53">
        <f>U2427+V2427</f>
        <v>0.24562514555555554</v>
      </c>
      <c r="AE2427" s="56">
        <f>IF("1-Swim"=D2427,E2427*46.7,IF("2-Bike"=D2427,E2427,IF("3-Run"=D2427,E2427*4.27,0)))</f>
        <v>0</v>
      </c>
    </row>
    <row r="2428" spans="1:31" x14ac:dyDescent="0.25">
      <c r="A2428" s="50">
        <v>2427</v>
      </c>
      <c r="B2428" s="51">
        <v>41868</v>
      </c>
      <c r="C2428" s="75">
        <f>B2428</f>
        <v>41868</v>
      </c>
      <c r="D2428" s="50" t="s">
        <v>714</v>
      </c>
      <c r="E2428" s="50">
        <v>1</v>
      </c>
      <c r="F2428" s="50">
        <v>0</v>
      </c>
      <c r="G2428" s="50">
        <v>13</v>
      </c>
      <c r="H2428" s="50">
        <v>42</v>
      </c>
      <c r="I2428" s="53">
        <f>IF(E2428&gt;0,TIME(F2428,G2428,H2428),"")</f>
        <v>9.5138888888888894E-3</v>
      </c>
      <c r="J2428" s="54">
        <f>IF(E2428&gt;0,TIME(F2428,G2428,H2428)/E2428,"")</f>
        <v>9.5138888888888894E-3</v>
      </c>
      <c r="K2428" s="50" t="s">
        <v>1311</v>
      </c>
      <c r="L2428" s="50" t="s">
        <v>1433</v>
      </c>
      <c r="M2428" s="55">
        <f>IF(D2428&gt;0,0.0416666666666667/J2428,"")</f>
        <v>4.379562043795624</v>
      </c>
      <c r="N2428" s="50">
        <v>0</v>
      </c>
      <c r="O2428" s="50" t="s">
        <v>319</v>
      </c>
      <c r="P2428" s="50" t="s">
        <v>1482</v>
      </c>
      <c r="Q2428" s="151">
        <f>IF("1-Swim"=D2428,J2428*2.4,IF("2-Bike"=D2428,J2428*112,IF("3-Run"=D2428,J2428*26.2,0)))</f>
        <v>0</v>
      </c>
      <c r="R2428" s="151">
        <f>Q2428/2</f>
        <v>0</v>
      </c>
      <c r="S2428" s="53">
        <f>J2428*26.2</f>
        <v>0.2492638888888889</v>
      </c>
      <c r="T2428" s="53">
        <f>(J2428+0.0013889)*26.2</f>
        <v>0.28565306888888892</v>
      </c>
      <c r="U2428" s="53">
        <f>S2428/2</f>
        <v>0.12463194444444445</v>
      </c>
      <c r="V2428" s="53">
        <f>T2428/2</f>
        <v>0.14282653444444446</v>
      </c>
      <c r="W2428" s="50">
        <f>RANK(J2428,J:J,1)</f>
        <v>2818</v>
      </c>
      <c r="X2428" s="50">
        <f>YEAR(B2428)</f>
        <v>2014</v>
      </c>
      <c r="Y2428" s="50">
        <f>MONTH(B2428)</f>
        <v>8</v>
      </c>
      <c r="Z2428" s="56">
        <f>X2428*100+Y2428</f>
        <v>201408</v>
      </c>
      <c r="AA2428" s="56">
        <f>WEEKNUM(B2428,1)</f>
        <v>34</v>
      </c>
      <c r="AB2428" s="58">
        <f>IF(ISBLANK(B2428)," ",MAX(B2428-B2427-1,0))</f>
        <v>0</v>
      </c>
      <c r="AC2428" s="56">
        <f>DAY(B2428)</f>
        <v>17</v>
      </c>
      <c r="AD2428" s="53">
        <f>U2428+V2428</f>
        <v>0.26745847888888891</v>
      </c>
      <c r="AE2428" s="56">
        <f>IF("1-Swim"=D2428,E2428*46.7,IF("2-Bike"=D2428,E2428,IF("3-Run"=D2428,E2428*4.27,0)))</f>
        <v>0</v>
      </c>
    </row>
    <row r="2429" spans="1:31" x14ac:dyDescent="0.25">
      <c r="A2429" s="50">
        <v>2428</v>
      </c>
      <c r="B2429" s="51">
        <v>41868</v>
      </c>
      <c r="C2429" s="75">
        <f>B2429</f>
        <v>41868</v>
      </c>
      <c r="D2429" s="50" t="s">
        <v>715</v>
      </c>
      <c r="E2429" s="50">
        <v>1</v>
      </c>
      <c r="F2429" s="50">
        <v>0</v>
      </c>
      <c r="G2429" s="50">
        <v>11</v>
      </c>
      <c r="H2429" s="50">
        <v>52</v>
      </c>
      <c r="I2429" s="53">
        <f>IF(E2429&gt;0,TIME(F2429,G2429,H2429),"")</f>
        <v>8.2407407407407412E-3</v>
      </c>
      <c r="J2429" s="54">
        <f>IF(E2429&gt;0,TIME(F2429,G2429,H2429)/E2429,"")</f>
        <v>8.2407407407407412E-3</v>
      </c>
      <c r="K2429" s="50" t="s">
        <v>1311</v>
      </c>
      <c r="L2429" s="50" t="s">
        <v>1433</v>
      </c>
      <c r="M2429" s="55">
        <f>IF(D2429&gt;0,0.0416666666666667/J2429,"")</f>
        <v>5.0561797752809028</v>
      </c>
      <c r="N2429" s="50">
        <v>0</v>
      </c>
      <c r="O2429" s="50" t="s">
        <v>319</v>
      </c>
      <c r="P2429" s="50" t="s">
        <v>1482</v>
      </c>
      <c r="Q2429" s="151">
        <f>IF("1-Swim"=D2429,J2429*2.4,IF("2-Bike"=D2429,J2429*112,IF("3-Run"=D2429,J2429*26.2,0)))</f>
        <v>0</v>
      </c>
      <c r="R2429" s="151">
        <f>Q2429/2</f>
        <v>0</v>
      </c>
      <c r="S2429" s="53">
        <f>J2429*26.2</f>
        <v>0.21590740740740741</v>
      </c>
      <c r="T2429" s="53">
        <f>(J2429+0.0013889)*26.2</f>
        <v>0.2522965874074074</v>
      </c>
      <c r="U2429" s="53">
        <f>S2429/2</f>
        <v>0.1079537037037037</v>
      </c>
      <c r="V2429" s="53">
        <f>T2429/2</f>
        <v>0.1261482937037037</v>
      </c>
      <c r="W2429" s="50">
        <f>RANK(J2429,J:J,1)</f>
        <v>2554</v>
      </c>
      <c r="X2429" s="50">
        <f>YEAR(B2429)</f>
        <v>2014</v>
      </c>
      <c r="Y2429" s="50">
        <f>MONTH(B2429)</f>
        <v>8</v>
      </c>
      <c r="Z2429" s="56">
        <f>X2429*100+Y2429</f>
        <v>201408</v>
      </c>
      <c r="AA2429" s="56">
        <f>WEEKNUM(B2429,1)</f>
        <v>34</v>
      </c>
      <c r="AB2429" s="58">
        <f>IF(ISBLANK(B2429)," ",MAX(B2429-B2428-1,0))</f>
        <v>0</v>
      </c>
      <c r="AC2429" s="56">
        <f>DAY(B2429)</f>
        <v>17</v>
      </c>
      <c r="AD2429" s="53">
        <f>U2429+V2429</f>
        <v>0.23410199740740739</v>
      </c>
      <c r="AE2429" s="56">
        <f>IF("1-Swim"=D2429,E2429*46.7,IF("2-Bike"=D2429,E2429,IF("3-Run"=D2429,E2429*4.27,0)))</f>
        <v>0</v>
      </c>
    </row>
    <row r="2430" spans="1:31" x14ac:dyDescent="0.25">
      <c r="A2430" s="50">
        <v>2429</v>
      </c>
      <c r="B2430" s="51">
        <v>41868</v>
      </c>
      <c r="C2430" s="75">
        <f>B2430</f>
        <v>41868</v>
      </c>
      <c r="D2430" s="50" t="s">
        <v>716</v>
      </c>
      <c r="E2430" s="50">
        <v>1</v>
      </c>
      <c r="F2430" s="50">
        <v>0</v>
      </c>
      <c r="G2430" s="50">
        <v>11</v>
      </c>
      <c r="H2430" s="50">
        <v>46</v>
      </c>
      <c r="I2430" s="53">
        <f>IF(E2430&gt;0,TIME(F2430,G2430,H2430),"")</f>
        <v>8.1712962962962963E-3</v>
      </c>
      <c r="J2430" s="54">
        <f>IF(E2430&gt;0,TIME(F2430,G2430,H2430)/E2430,"")</f>
        <v>8.1712962962962963E-3</v>
      </c>
      <c r="K2430" s="50" t="s">
        <v>1311</v>
      </c>
      <c r="L2430" s="50" t="s">
        <v>1433</v>
      </c>
      <c r="M2430" s="55">
        <f>IF(D2430&gt;0,0.0416666666666667/J2430,"")</f>
        <v>5.0991501416430633</v>
      </c>
      <c r="N2430" s="50">
        <v>0</v>
      </c>
      <c r="O2430" s="50" t="s">
        <v>319</v>
      </c>
      <c r="P2430" s="50" t="s">
        <v>1482</v>
      </c>
      <c r="Q2430" s="151">
        <f>IF("1-Swim"=D2430,J2430*2.4,IF("2-Bike"=D2430,J2430*112,IF("3-Run"=D2430,J2430*26.2,0)))</f>
        <v>0</v>
      </c>
      <c r="R2430" s="151">
        <f>Q2430/2</f>
        <v>0</v>
      </c>
      <c r="S2430" s="53">
        <f>J2430*26.2</f>
        <v>0.21408796296296295</v>
      </c>
      <c r="T2430" s="53">
        <f>(J2430+0.0013889)*26.2</f>
        <v>0.25047714296296297</v>
      </c>
      <c r="U2430" s="53">
        <f>S2430/2</f>
        <v>0.10704398148148148</v>
      </c>
      <c r="V2430" s="53">
        <f>T2430/2</f>
        <v>0.12523857148148149</v>
      </c>
      <c r="W2430" s="50">
        <f>RANK(J2430,J:J,1)</f>
        <v>2529</v>
      </c>
      <c r="X2430" s="50">
        <f>YEAR(B2430)</f>
        <v>2014</v>
      </c>
      <c r="Y2430" s="50">
        <f>MONTH(B2430)</f>
        <v>8</v>
      </c>
      <c r="Z2430" s="56">
        <f>X2430*100+Y2430</f>
        <v>201408</v>
      </c>
      <c r="AA2430" s="56">
        <f>WEEKNUM(B2430,1)</f>
        <v>34</v>
      </c>
      <c r="AB2430" s="58">
        <f>IF(ISBLANK(B2430)," ",MAX(B2430-B2429-1,0))</f>
        <v>0</v>
      </c>
      <c r="AC2430" s="56">
        <f>DAY(B2430)</f>
        <v>17</v>
      </c>
      <c r="AD2430" s="53">
        <f>U2430+V2430</f>
        <v>0.23228255296296296</v>
      </c>
      <c r="AE2430" s="56">
        <f>IF("1-Swim"=D2430,E2430*46.7,IF("2-Bike"=D2430,E2430,IF("3-Run"=D2430,E2430*4.27,0)))</f>
        <v>0</v>
      </c>
    </row>
    <row r="2431" spans="1:31" x14ac:dyDescent="0.25">
      <c r="A2431" s="50">
        <v>2430</v>
      </c>
      <c r="B2431" s="51">
        <v>41868</v>
      </c>
      <c r="C2431" s="75">
        <f>B2431</f>
        <v>41868</v>
      </c>
      <c r="D2431" s="50" t="s">
        <v>717</v>
      </c>
      <c r="E2431" s="50">
        <v>1</v>
      </c>
      <c r="F2431" s="50">
        <v>0</v>
      </c>
      <c r="G2431" s="50">
        <v>12</v>
      </c>
      <c r="H2431" s="50">
        <v>26</v>
      </c>
      <c r="I2431" s="53">
        <f>IF(E2431&gt;0,TIME(F2431,G2431,H2431),"")</f>
        <v>8.6342592592592599E-3</v>
      </c>
      <c r="J2431" s="54">
        <f>IF(E2431&gt;0,TIME(F2431,G2431,H2431)/E2431,"")</f>
        <v>8.6342592592592599E-3</v>
      </c>
      <c r="K2431" s="50" t="s">
        <v>1311</v>
      </c>
      <c r="L2431" s="50" t="s">
        <v>1433</v>
      </c>
      <c r="M2431" s="55">
        <f>IF(D2431&gt;0,0.0416666666666667/J2431,"")</f>
        <v>4.8257372654155528</v>
      </c>
      <c r="N2431" s="50">
        <v>0</v>
      </c>
      <c r="O2431" s="50" t="s">
        <v>319</v>
      </c>
      <c r="P2431" s="50" t="s">
        <v>1482</v>
      </c>
      <c r="Q2431" s="151">
        <f>IF("1-Swim"=D2431,J2431*2.4,IF("2-Bike"=D2431,J2431*112,IF("3-Run"=D2431,J2431*26.2,0)))</f>
        <v>0</v>
      </c>
      <c r="R2431" s="151">
        <f>Q2431/2</f>
        <v>0</v>
      </c>
      <c r="S2431" s="53">
        <f>J2431*26.2</f>
        <v>0.22621759259259261</v>
      </c>
      <c r="T2431" s="53">
        <f>(J2431+0.0013889)*26.2</f>
        <v>0.26260677259259263</v>
      </c>
      <c r="U2431" s="53">
        <f>S2431/2</f>
        <v>0.1131087962962963</v>
      </c>
      <c r="V2431" s="53">
        <f>T2431/2</f>
        <v>0.13130338629629631</v>
      </c>
      <c r="W2431" s="50">
        <f>RANK(J2431,J:J,1)</f>
        <v>2690</v>
      </c>
      <c r="X2431" s="50">
        <f>YEAR(B2431)</f>
        <v>2014</v>
      </c>
      <c r="Y2431" s="50">
        <f>MONTH(B2431)</f>
        <v>8</v>
      </c>
      <c r="Z2431" s="56">
        <f>X2431*100+Y2431</f>
        <v>201408</v>
      </c>
      <c r="AA2431" s="56">
        <f>WEEKNUM(B2431,1)</f>
        <v>34</v>
      </c>
      <c r="AB2431" s="58">
        <f>IF(ISBLANK(B2431)," ",MAX(B2431-B2430-1,0))</f>
        <v>0</v>
      </c>
      <c r="AC2431" s="56">
        <f>DAY(B2431)</f>
        <v>17</v>
      </c>
      <c r="AD2431" s="53">
        <f>U2431+V2431</f>
        <v>0.24441218259259262</v>
      </c>
      <c r="AE2431" s="56">
        <f>IF("1-Swim"=D2431,E2431*46.7,IF("2-Bike"=D2431,E2431,IF("3-Run"=D2431,E2431*4.27,0)))</f>
        <v>0</v>
      </c>
    </row>
    <row r="2432" spans="1:31" x14ac:dyDescent="0.25">
      <c r="A2432" s="50">
        <v>2431</v>
      </c>
      <c r="B2432" s="51">
        <v>41868</v>
      </c>
      <c r="C2432" s="75">
        <f>B2432</f>
        <v>41868</v>
      </c>
      <c r="D2432" s="50" t="s">
        <v>718</v>
      </c>
      <c r="E2432" s="50">
        <v>1</v>
      </c>
      <c r="F2432" s="50">
        <v>0</v>
      </c>
      <c r="G2432" s="50">
        <v>13</v>
      </c>
      <c r="H2432" s="50">
        <v>16</v>
      </c>
      <c r="I2432" s="53">
        <f>IF(E2432&gt;0,TIME(F2432,G2432,H2432),"")</f>
        <v>9.2129629629629627E-3</v>
      </c>
      <c r="J2432" s="54">
        <f>IF(E2432&gt;0,TIME(F2432,G2432,H2432)/E2432,"")</f>
        <v>9.2129629629629627E-3</v>
      </c>
      <c r="K2432" s="50" t="s">
        <v>1311</v>
      </c>
      <c r="L2432" s="50" t="s">
        <v>1433</v>
      </c>
      <c r="M2432" s="55">
        <f>IF(D2432&gt;0,0.0416666666666667/J2432,"")</f>
        <v>4.5226130653266372</v>
      </c>
      <c r="N2432" s="50">
        <v>0</v>
      </c>
      <c r="O2432" s="50" t="s">
        <v>319</v>
      </c>
      <c r="P2432" s="50" t="s">
        <v>1482</v>
      </c>
      <c r="Q2432" s="151">
        <f>IF("1-Swim"=D2432,J2432*2.4,IF("2-Bike"=D2432,J2432*112,IF("3-Run"=D2432,J2432*26.2,0)))</f>
        <v>0</v>
      </c>
      <c r="R2432" s="151">
        <f>Q2432/2</f>
        <v>0</v>
      </c>
      <c r="S2432" s="53">
        <f>J2432*26.2</f>
        <v>0.24137962962962961</v>
      </c>
      <c r="T2432" s="53">
        <f>(J2432+0.0013889)*26.2</f>
        <v>0.27776880962962963</v>
      </c>
      <c r="U2432" s="53">
        <f>S2432/2</f>
        <v>0.12068981481481481</v>
      </c>
      <c r="V2432" s="53">
        <f>T2432/2</f>
        <v>0.13888440481481482</v>
      </c>
      <c r="W2432" s="50">
        <f>RANK(J2432,J:J,1)</f>
        <v>2788</v>
      </c>
      <c r="X2432" s="50">
        <f>YEAR(B2432)</f>
        <v>2014</v>
      </c>
      <c r="Y2432" s="50">
        <f>MONTH(B2432)</f>
        <v>8</v>
      </c>
      <c r="Z2432" s="56">
        <f>X2432*100+Y2432</f>
        <v>201408</v>
      </c>
      <c r="AA2432" s="56">
        <f>WEEKNUM(B2432,1)</f>
        <v>34</v>
      </c>
      <c r="AB2432" s="58">
        <f>IF(ISBLANK(B2432)," ",MAX(B2432-B2431-1,0))</f>
        <v>0</v>
      </c>
      <c r="AC2432" s="56">
        <f>DAY(B2432)</f>
        <v>17</v>
      </c>
      <c r="AD2432" s="53">
        <f>U2432+V2432</f>
        <v>0.25957421962962962</v>
      </c>
      <c r="AE2432" s="56">
        <f>IF("1-Swim"=D2432,E2432*46.7,IF("2-Bike"=D2432,E2432,IF("3-Run"=D2432,E2432*4.27,0)))</f>
        <v>0</v>
      </c>
    </row>
    <row r="2433" spans="1:31" x14ac:dyDescent="0.25">
      <c r="A2433" s="50">
        <v>2432</v>
      </c>
      <c r="B2433" s="51">
        <v>41868</v>
      </c>
      <c r="C2433" s="75">
        <f>B2433</f>
        <v>41868</v>
      </c>
      <c r="D2433" s="50" t="s">
        <v>719</v>
      </c>
      <c r="E2433" s="50">
        <v>1</v>
      </c>
      <c r="F2433" s="50">
        <v>0</v>
      </c>
      <c r="G2433" s="50">
        <v>13</v>
      </c>
      <c r="H2433" s="50">
        <v>36</v>
      </c>
      <c r="I2433" s="53">
        <f>IF(E2433&gt;0,TIME(F2433,G2433,H2433),"")</f>
        <v>9.4444444444444445E-3</v>
      </c>
      <c r="J2433" s="54">
        <f>IF(E2433&gt;0,TIME(F2433,G2433,H2433)/E2433,"")</f>
        <v>9.4444444444444445E-3</v>
      </c>
      <c r="K2433" s="50" t="s">
        <v>1311</v>
      </c>
      <c r="L2433" s="50" t="s">
        <v>1433</v>
      </c>
      <c r="M2433" s="55">
        <f>IF(D2433&gt;0,0.0416666666666667/J2433,"")</f>
        <v>4.4117647058823559</v>
      </c>
      <c r="N2433" s="50">
        <v>0</v>
      </c>
      <c r="O2433" s="50" t="s">
        <v>319</v>
      </c>
      <c r="P2433" s="50" t="s">
        <v>1482</v>
      </c>
      <c r="Q2433" s="151">
        <f>IF("1-Swim"=D2433,J2433*2.4,IF("2-Bike"=D2433,J2433*112,IF("3-Run"=D2433,J2433*26.2,0)))</f>
        <v>0</v>
      </c>
      <c r="R2433" s="151">
        <f>Q2433/2</f>
        <v>0</v>
      </c>
      <c r="S2433" s="53">
        <f>J2433*26.2</f>
        <v>0.24744444444444444</v>
      </c>
      <c r="T2433" s="53">
        <f>(J2433+0.0013889)*26.2</f>
        <v>0.28383362444444443</v>
      </c>
      <c r="U2433" s="53">
        <f>S2433/2</f>
        <v>0.12372222222222222</v>
      </c>
      <c r="V2433" s="53">
        <f>T2433/2</f>
        <v>0.14191681222222222</v>
      </c>
      <c r="W2433" s="50">
        <f>RANK(J2433,J:J,1)</f>
        <v>2813</v>
      </c>
      <c r="X2433" s="50">
        <f>YEAR(B2433)</f>
        <v>2014</v>
      </c>
      <c r="Y2433" s="50">
        <f>MONTH(B2433)</f>
        <v>8</v>
      </c>
      <c r="Z2433" s="56">
        <f>X2433*100+Y2433</f>
        <v>201408</v>
      </c>
      <c r="AA2433" s="56">
        <f>WEEKNUM(B2433,1)</f>
        <v>34</v>
      </c>
      <c r="AB2433" s="58">
        <f>IF(ISBLANK(B2433)," ",MAX(B2433-B2432-1,0))</f>
        <v>0</v>
      </c>
      <c r="AC2433" s="56">
        <f>DAY(B2433)</f>
        <v>17</v>
      </c>
      <c r="AD2433" s="53">
        <f>U2433+V2433</f>
        <v>0.26563903444444442</v>
      </c>
      <c r="AE2433" s="56">
        <f>IF("1-Swim"=D2433,E2433*46.7,IF("2-Bike"=D2433,E2433,IF("3-Run"=D2433,E2433*4.27,0)))</f>
        <v>0</v>
      </c>
    </row>
    <row r="2434" spans="1:31" x14ac:dyDescent="0.25">
      <c r="A2434" s="50">
        <v>2433</v>
      </c>
      <c r="B2434" s="51">
        <v>41868</v>
      </c>
      <c r="C2434" s="75">
        <f>B2434</f>
        <v>41868</v>
      </c>
      <c r="D2434" s="50" t="s">
        <v>720</v>
      </c>
      <c r="E2434" s="50">
        <v>1</v>
      </c>
      <c r="F2434" s="50">
        <v>0</v>
      </c>
      <c r="G2434" s="50">
        <v>13</v>
      </c>
      <c r="H2434" s="50">
        <v>30</v>
      </c>
      <c r="I2434" s="53">
        <f>IF(E2434&gt;0,TIME(F2434,G2434,H2434),"")</f>
        <v>9.3749999999999997E-3</v>
      </c>
      <c r="J2434" s="54">
        <f>IF(E2434&gt;0,TIME(F2434,G2434,H2434)/E2434,"")</f>
        <v>9.3749999999999997E-3</v>
      </c>
      <c r="K2434" s="50" t="s">
        <v>1311</v>
      </c>
      <c r="L2434" s="50" t="s">
        <v>1433</v>
      </c>
      <c r="M2434" s="55">
        <f>IF(D2434&gt;0,0.0416666666666667/J2434,"")</f>
        <v>4.4444444444444482</v>
      </c>
      <c r="N2434" s="50">
        <v>0</v>
      </c>
      <c r="O2434" s="50" t="s">
        <v>319</v>
      </c>
      <c r="P2434" s="50" t="s">
        <v>1482</v>
      </c>
      <c r="Q2434" s="151">
        <f>IF("1-Swim"=D2434,J2434*2.4,IF("2-Bike"=D2434,J2434*112,IF("3-Run"=D2434,J2434*26.2,0)))</f>
        <v>0</v>
      </c>
      <c r="R2434" s="151">
        <f>Q2434/2</f>
        <v>0</v>
      </c>
      <c r="S2434" s="53">
        <f>J2434*26.2</f>
        <v>0.24562499999999998</v>
      </c>
      <c r="T2434" s="53">
        <f>(J2434+0.0013889)*26.2</f>
        <v>0.28201418</v>
      </c>
      <c r="U2434" s="53">
        <f>S2434/2</f>
        <v>0.12281249999999999</v>
      </c>
      <c r="V2434" s="53">
        <f>T2434/2</f>
        <v>0.14100709</v>
      </c>
      <c r="W2434" s="50">
        <f>RANK(J2434,J:J,1)</f>
        <v>2809</v>
      </c>
      <c r="X2434" s="50">
        <f>YEAR(B2434)</f>
        <v>2014</v>
      </c>
      <c r="Y2434" s="50">
        <f>MONTH(B2434)</f>
        <v>8</v>
      </c>
      <c r="Z2434" s="56">
        <f>X2434*100+Y2434</f>
        <v>201408</v>
      </c>
      <c r="AA2434" s="56">
        <f>WEEKNUM(B2434,1)</f>
        <v>34</v>
      </c>
      <c r="AB2434" s="58">
        <f>IF(ISBLANK(B2434)," ",MAX(B2434-B2433-1,0))</f>
        <v>0</v>
      </c>
      <c r="AC2434" s="56">
        <f>DAY(B2434)</f>
        <v>17</v>
      </c>
      <c r="AD2434" s="53">
        <f>U2434+V2434</f>
        <v>0.26381958999999999</v>
      </c>
      <c r="AE2434" s="56">
        <f>IF("1-Swim"=D2434,E2434*46.7,IF("2-Bike"=D2434,E2434,IF("3-Run"=D2434,E2434*4.27,0)))</f>
        <v>0</v>
      </c>
    </row>
    <row r="2435" spans="1:31" x14ac:dyDescent="0.25">
      <c r="A2435" s="50">
        <v>2434</v>
      </c>
      <c r="B2435" s="51">
        <v>41868</v>
      </c>
      <c r="C2435" s="75">
        <f>B2435</f>
        <v>41868</v>
      </c>
      <c r="D2435" s="50" t="s">
        <v>721</v>
      </c>
      <c r="E2435" s="50">
        <v>1</v>
      </c>
      <c r="F2435" s="50">
        <v>0</v>
      </c>
      <c r="G2435" s="50">
        <v>14</v>
      </c>
      <c r="H2435" s="50">
        <v>46</v>
      </c>
      <c r="I2435" s="53">
        <f>IF(E2435&gt;0,TIME(F2435,G2435,H2435),"")</f>
        <v>1.0254629629629629E-2</v>
      </c>
      <c r="J2435" s="54">
        <f>IF(E2435&gt;0,TIME(F2435,G2435,H2435)/E2435,"")</f>
        <v>1.0254629629629629E-2</v>
      </c>
      <c r="K2435" s="50" t="s">
        <v>1311</v>
      </c>
      <c r="L2435" s="50" t="s">
        <v>1433</v>
      </c>
      <c r="M2435" s="55">
        <f>IF(D2435&gt;0,0.0416666666666667/J2435,"")</f>
        <v>4.063205417607227</v>
      </c>
      <c r="N2435" s="50">
        <v>0</v>
      </c>
      <c r="O2435" s="50" t="s">
        <v>319</v>
      </c>
      <c r="P2435" s="50" t="s">
        <v>1482</v>
      </c>
      <c r="Q2435" s="151">
        <f>IF("1-Swim"=D2435,J2435*2.4,IF("2-Bike"=D2435,J2435*112,IF("3-Run"=D2435,J2435*26.2,0)))</f>
        <v>0</v>
      </c>
      <c r="R2435" s="151">
        <f>Q2435/2</f>
        <v>0</v>
      </c>
      <c r="S2435" s="53">
        <f>J2435*26.2</f>
        <v>0.26867129629629627</v>
      </c>
      <c r="T2435" s="53">
        <f>(J2435+0.0013889)*26.2</f>
        <v>0.30506047629629629</v>
      </c>
      <c r="U2435" s="53">
        <f>S2435/2</f>
        <v>0.13433564814814813</v>
      </c>
      <c r="V2435" s="53">
        <f>T2435/2</f>
        <v>0.15253023814814815</v>
      </c>
      <c r="W2435" s="50">
        <f>RANK(J2435,J:J,1)</f>
        <v>2890</v>
      </c>
      <c r="X2435" s="50">
        <f>YEAR(B2435)</f>
        <v>2014</v>
      </c>
      <c r="Y2435" s="50">
        <f>MONTH(B2435)</f>
        <v>8</v>
      </c>
      <c r="Z2435" s="56">
        <f>X2435*100+Y2435</f>
        <v>201408</v>
      </c>
      <c r="AA2435" s="56">
        <f>WEEKNUM(B2435,1)</f>
        <v>34</v>
      </c>
      <c r="AB2435" s="58">
        <f>IF(ISBLANK(B2435)," ",MAX(B2435-B2434-1,0))</f>
        <v>0</v>
      </c>
      <c r="AC2435" s="56">
        <f>DAY(B2435)</f>
        <v>17</v>
      </c>
      <c r="AD2435" s="53">
        <f>U2435+V2435</f>
        <v>0.28686588629629628</v>
      </c>
      <c r="AE2435" s="56">
        <f>IF("1-Swim"=D2435,E2435*46.7,IF("2-Bike"=D2435,E2435,IF("3-Run"=D2435,E2435*4.27,0)))</f>
        <v>0</v>
      </c>
    </row>
    <row r="2436" spans="1:31" x14ac:dyDescent="0.25">
      <c r="A2436" s="50">
        <v>2435</v>
      </c>
      <c r="B2436" s="51">
        <v>41868</v>
      </c>
      <c r="C2436" s="75">
        <f>B2436</f>
        <v>41868</v>
      </c>
      <c r="D2436" s="50" t="s">
        <v>707</v>
      </c>
      <c r="E2436" s="50">
        <v>1</v>
      </c>
      <c r="F2436" s="50">
        <v>0</v>
      </c>
      <c r="G2436" s="50">
        <v>17</v>
      </c>
      <c r="H2436" s="50">
        <v>5</v>
      </c>
      <c r="I2436" s="53">
        <f>IF(E2436&gt;0,TIME(F2436,G2436,H2436),"")</f>
        <v>1.1863425925925925E-2</v>
      </c>
      <c r="J2436" s="54">
        <f>IF(E2436&gt;0,TIME(F2436,G2436,H2436)/E2436,"")</f>
        <v>1.1863425925925925E-2</v>
      </c>
      <c r="K2436" s="50" t="s">
        <v>1311</v>
      </c>
      <c r="L2436" s="50" t="s">
        <v>1433</v>
      </c>
      <c r="M2436" s="55">
        <f>IF(D2436&gt;0,0.0416666666666667/J2436,"")</f>
        <v>3.5121951219512226</v>
      </c>
      <c r="N2436" s="50">
        <v>0</v>
      </c>
      <c r="O2436" s="50" t="s">
        <v>319</v>
      </c>
      <c r="P2436" s="50" t="s">
        <v>1482</v>
      </c>
      <c r="Q2436" s="151">
        <f>IF("1-Swim"=D2436,J2436*2.4,IF("2-Bike"=D2436,J2436*112,IF("3-Run"=D2436,J2436*26.2,0)))</f>
        <v>0</v>
      </c>
      <c r="R2436" s="151">
        <f>Q2436/2</f>
        <v>0</v>
      </c>
      <c r="S2436" s="53">
        <f>J2436*26.2</f>
        <v>0.3108217592592592</v>
      </c>
      <c r="T2436" s="53">
        <f>(J2436+0.0013889)*26.2</f>
        <v>0.34721093925925922</v>
      </c>
      <c r="U2436" s="53">
        <f>S2436/2</f>
        <v>0.1554108796296296</v>
      </c>
      <c r="V2436" s="53">
        <f>T2436/2</f>
        <v>0.17360546962962961</v>
      </c>
      <c r="W2436" s="50">
        <f>RANK(J2436,J:J,1)</f>
        <v>2989</v>
      </c>
      <c r="X2436" s="50">
        <f>YEAR(B2436)</f>
        <v>2014</v>
      </c>
      <c r="Y2436" s="50">
        <f>MONTH(B2436)</f>
        <v>8</v>
      </c>
      <c r="Z2436" s="56">
        <f>X2436*100+Y2436</f>
        <v>201408</v>
      </c>
      <c r="AA2436" s="56">
        <f>WEEKNUM(B2436,1)</f>
        <v>34</v>
      </c>
      <c r="AB2436" s="58">
        <f>IF(ISBLANK(B2436)," ",MAX(B2436-B2435-1,0))</f>
        <v>0</v>
      </c>
      <c r="AC2436" s="56">
        <f>DAY(B2436)</f>
        <v>17</v>
      </c>
      <c r="AD2436" s="53">
        <f>U2436+V2436</f>
        <v>0.32901634925925921</v>
      </c>
      <c r="AE2436" s="56">
        <f>IF("1-Swim"=D2436,E2436*46.7,IF("2-Bike"=D2436,E2436,IF("3-Run"=D2436,E2436*4.27,0)))</f>
        <v>0</v>
      </c>
    </row>
    <row r="2437" spans="1:31" x14ac:dyDescent="0.25">
      <c r="A2437" s="50">
        <v>2436</v>
      </c>
      <c r="B2437" s="51">
        <v>41868</v>
      </c>
      <c r="C2437" s="75">
        <f>B2437</f>
        <v>41868</v>
      </c>
      <c r="D2437" s="50" t="s">
        <v>708</v>
      </c>
      <c r="E2437" s="50">
        <v>1</v>
      </c>
      <c r="F2437" s="50">
        <v>0</v>
      </c>
      <c r="G2437" s="50">
        <v>16</v>
      </c>
      <c r="H2437" s="50">
        <v>46</v>
      </c>
      <c r="I2437" s="53">
        <f>IF(E2437&gt;0,TIME(F2437,G2437,H2437),"")</f>
        <v>1.1643518518518518E-2</v>
      </c>
      <c r="J2437" s="54">
        <f>IF(E2437&gt;0,TIME(F2437,G2437,H2437)/E2437,"")</f>
        <v>1.1643518518518518E-2</v>
      </c>
      <c r="K2437" s="50" t="s">
        <v>1311</v>
      </c>
      <c r="L2437" s="50" t="s">
        <v>1433</v>
      </c>
      <c r="M2437" s="55">
        <f>IF(D2437&gt;0,0.0416666666666667/J2437,"")</f>
        <v>3.5785288270377764</v>
      </c>
      <c r="N2437" s="50">
        <v>0</v>
      </c>
      <c r="O2437" s="50" t="s">
        <v>319</v>
      </c>
      <c r="P2437" s="50" t="s">
        <v>1482</v>
      </c>
      <c r="Q2437" s="151">
        <f>IF("1-Swim"=D2437,J2437*2.4,IF("2-Bike"=D2437,J2437*112,IF("3-Run"=D2437,J2437*26.2,0)))</f>
        <v>0</v>
      </c>
      <c r="R2437" s="151">
        <f>Q2437/2</f>
        <v>0</v>
      </c>
      <c r="S2437" s="53">
        <f>J2437*26.2</f>
        <v>0.30506018518518518</v>
      </c>
      <c r="T2437" s="53">
        <f>(J2437+0.0013889)*26.2</f>
        <v>0.34144936518518515</v>
      </c>
      <c r="U2437" s="53">
        <f>S2437/2</f>
        <v>0.15253009259259259</v>
      </c>
      <c r="V2437" s="53">
        <f>T2437/2</f>
        <v>0.17072468259259257</v>
      </c>
      <c r="W2437" s="50">
        <f>RANK(J2437,J:J,1)</f>
        <v>2981</v>
      </c>
      <c r="X2437" s="50">
        <f>YEAR(B2437)</f>
        <v>2014</v>
      </c>
      <c r="Y2437" s="50">
        <f>MONTH(B2437)</f>
        <v>8</v>
      </c>
      <c r="Z2437" s="56">
        <f>X2437*100+Y2437</f>
        <v>201408</v>
      </c>
      <c r="AA2437" s="56">
        <f>WEEKNUM(B2437,1)</f>
        <v>34</v>
      </c>
      <c r="AB2437" s="58">
        <f>IF(ISBLANK(B2437)," ",MAX(B2437-B2436-1,0))</f>
        <v>0</v>
      </c>
      <c r="AC2437" s="56">
        <f>DAY(B2437)</f>
        <v>17</v>
      </c>
      <c r="AD2437" s="53">
        <f>U2437+V2437</f>
        <v>0.32325477518518519</v>
      </c>
      <c r="AE2437" s="56">
        <f>IF("1-Swim"=D2437,E2437*46.7,IF("2-Bike"=D2437,E2437,IF("3-Run"=D2437,E2437*4.27,0)))</f>
        <v>0</v>
      </c>
    </row>
    <row r="2438" spans="1:31" x14ac:dyDescent="0.25">
      <c r="A2438" s="50">
        <v>2437</v>
      </c>
      <c r="B2438" s="51">
        <v>41868</v>
      </c>
      <c r="C2438" s="75">
        <f>B2438</f>
        <v>41868</v>
      </c>
      <c r="D2438" s="50" t="s">
        <v>709</v>
      </c>
      <c r="E2438" s="50">
        <v>1</v>
      </c>
      <c r="F2438" s="50">
        <v>0</v>
      </c>
      <c r="G2438" s="50">
        <v>15</v>
      </c>
      <c r="H2438" s="50">
        <v>29</v>
      </c>
      <c r="I2438" s="53">
        <f>IF(E2438&gt;0,TIME(F2438,G2438,H2438),"")</f>
        <v>1.0752314814814814E-2</v>
      </c>
      <c r="J2438" s="54">
        <f>IF(E2438&gt;0,TIME(F2438,G2438,H2438)/E2438,"")</f>
        <v>1.0752314814814814E-2</v>
      </c>
      <c r="K2438" s="50" t="s">
        <v>1311</v>
      </c>
      <c r="L2438" s="50" t="s">
        <v>1433</v>
      </c>
      <c r="M2438" s="55">
        <f>IF(D2438&gt;0,0.0416666666666667/J2438,"")</f>
        <v>3.8751345532831034</v>
      </c>
      <c r="N2438" s="50">
        <v>0</v>
      </c>
      <c r="O2438" s="50" t="s">
        <v>319</v>
      </c>
      <c r="P2438" s="50" t="s">
        <v>1482</v>
      </c>
      <c r="Q2438" s="151">
        <f>IF("1-Swim"=D2438,J2438*2.4,IF("2-Bike"=D2438,J2438*112,IF("3-Run"=D2438,J2438*26.2,0)))</f>
        <v>0</v>
      </c>
      <c r="R2438" s="151">
        <f>Q2438/2</f>
        <v>0</v>
      </c>
      <c r="S2438" s="53">
        <f>J2438*26.2</f>
        <v>0.28171064814814811</v>
      </c>
      <c r="T2438" s="53">
        <f>(J2438+0.0013889)*26.2</f>
        <v>0.31809982814814813</v>
      </c>
      <c r="U2438" s="53">
        <f>S2438/2</f>
        <v>0.14085532407407406</v>
      </c>
      <c r="V2438" s="53">
        <f>T2438/2</f>
        <v>0.15904991407407407</v>
      </c>
      <c r="W2438" s="50">
        <f>RANK(J2438,J:J,1)</f>
        <v>2939</v>
      </c>
      <c r="X2438" s="50">
        <f>YEAR(B2438)</f>
        <v>2014</v>
      </c>
      <c r="Y2438" s="50">
        <f>MONTH(B2438)</f>
        <v>8</v>
      </c>
      <c r="Z2438" s="56">
        <f>X2438*100+Y2438</f>
        <v>201408</v>
      </c>
      <c r="AA2438" s="56">
        <f>WEEKNUM(B2438,1)</f>
        <v>34</v>
      </c>
      <c r="AB2438" s="58">
        <f>IF(ISBLANK(B2438)," ",MAX(B2438-B2437-1,0))</f>
        <v>0</v>
      </c>
      <c r="AC2438" s="56">
        <f>DAY(B2438)</f>
        <v>17</v>
      </c>
      <c r="AD2438" s="53">
        <f>U2438+V2438</f>
        <v>0.29990523814814812</v>
      </c>
      <c r="AE2438" s="56">
        <f>IF("1-Swim"=D2438,E2438*46.7,IF("2-Bike"=D2438,E2438,IF("3-Run"=D2438,E2438*4.27,0)))</f>
        <v>0</v>
      </c>
    </row>
    <row r="2439" spans="1:31" x14ac:dyDescent="0.25">
      <c r="A2439" s="50">
        <v>2438</v>
      </c>
      <c r="B2439" s="51">
        <v>41868</v>
      </c>
      <c r="C2439" s="75">
        <f>B2439</f>
        <v>41868</v>
      </c>
      <c r="D2439" s="50" t="s">
        <v>710</v>
      </c>
      <c r="E2439" s="50">
        <v>1</v>
      </c>
      <c r="F2439" s="50">
        <v>0</v>
      </c>
      <c r="G2439" s="50">
        <v>16</v>
      </c>
      <c r="H2439" s="50">
        <v>12</v>
      </c>
      <c r="I2439" s="53">
        <f>IF(E2439&gt;0,TIME(F2439,G2439,H2439),"")</f>
        <v>1.1249999999999998E-2</v>
      </c>
      <c r="J2439" s="54">
        <f>IF(E2439&gt;0,TIME(F2439,G2439,H2439)/E2439,"")</f>
        <v>1.1249999999999998E-2</v>
      </c>
      <c r="K2439" s="50" t="s">
        <v>1311</v>
      </c>
      <c r="L2439" s="50" t="s">
        <v>1433</v>
      </c>
      <c r="M2439" s="55">
        <f>IF(D2439&gt;0,0.0416666666666667/J2439,"")</f>
        <v>3.7037037037037073</v>
      </c>
      <c r="N2439" s="50">
        <v>0</v>
      </c>
      <c r="O2439" s="50" t="s">
        <v>319</v>
      </c>
      <c r="P2439" s="50" t="s">
        <v>1482</v>
      </c>
      <c r="Q2439" s="151">
        <f>IF("1-Swim"=D2439,J2439*2.4,IF("2-Bike"=D2439,J2439*112,IF("3-Run"=D2439,J2439*26.2,0)))</f>
        <v>0</v>
      </c>
      <c r="R2439" s="151">
        <f>Q2439/2</f>
        <v>0</v>
      </c>
      <c r="S2439" s="53">
        <f>J2439*26.2</f>
        <v>0.29474999999999996</v>
      </c>
      <c r="T2439" s="53">
        <f>(J2439+0.0013889)*26.2</f>
        <v>0.33113917999999992</v>
      </c>
      <c r="U2439" s="53">
        <f>S2439/2</f>
        <v>0.14737499999999998</v>
      </c>
      <c r="V2439" s="53">
        <f>T2439/2</f>
        <v>0.16556958999999996</v>
      </c>
      <c r="W2439" s="50">
        <f>RANK(J2439,J:J,1)</f>
        <v>2967</v>
      </c>
      <c r="X2439" s="50">
        <f>YEAR(B2439)</f>
        <v>2014</v>
      </c>
      <c r="Y2439" s="50">
        <f>MONTH(B2439)</f>
        <v>8</v>
      </c>
      <c r="Z2439" s="56">
        <f>X2439*100+Y2439</f>
        <v>201408</v>
      </c>
      <c r="AA2439" s="56">
        <f>WEEKNUM(B2439,1)</f>
        <v>34</v>
      </c>
      <c r="AB2439" s="58">
        <f>IF(ISBLANK(B2439)," ",MAX(B2439-B2438-1,0))</f>
        <v>0</v>
      </c>
      <c r="AC2439" s="56">
        <f>DAY(B2439)</f>
        <v>17</v>
      </c>
      <c r="AD2439" s="53">
        <f>U2439+V2439</f>
        <v>0.31294458999999997</v>
      </c>
      <c r="AE2439" s="56">
        <f>IF("1-Swim"=D2439,E2439*46.7,IF("2-Bike"=D2439,E2439,IF("3-Run"=D2439,E2439*4.27,0)))</f>
        <v>0</v>
      </c>
    </row>
    <row r="2440" spans="1:31" x14ac:dyDescent="0.25">
      <c r="A2440" s="50">
        <v>2439</v>
      </c>
      <c r="B2440" s="51">
        <v>41868</v>
      </c>
      <c r="C2440" s="75">
        <f>B2440</f>
        <v>41868</v>
      </c>
      <c r="D2440" s="50" t="s">
        <v>711</v>
      </c>
      <c r="E2440" s="50">
        <v>1</v>
      </c>
      <c r="F2440" s="50">
        <v>0</v>
      </c>
      <c r="G2440" s="50">
        <v>16</v>
      </c>
      <c r="H2440" s="50">
        <v>52</v>
      </c>
      <c r="I2440" s="53">
        <f>IF(E2440&gt;0,TIME(F2440,G2440,H2440),"")</f>
        <v>1.1712962962962965E-2</v>
      </c>
      <c r="J2440" s="54">
        <f>IF(E2440&gt;0,TIME(F2440,G2440,H2440)/E2440,"")</f>
        <v>1.1712962962962965E-2</v>
      </c>
      <c r="K2440" s="50" t="s">
        <v>1311</v>
      </c>
      <c r="L2440" s="50" t="s">
        <v>1433</v>
      </c>
      <c r="M2440" s="55">
        <f>IF(D2440&gt;0,0.0416666666666667/J2440,"")</f>
        <v>3.557312252964429</v>
      </c>
      <c r="N2440" s="50">
        <v>0</v>
      </c>
      <c r="O2440" s="50" t="s">
        <v>319</v>
      </c>
      <c r="P2440" s="50" t="s">
        <v>1482</v>
      </c>
      <c r="Q2440" s="151">
        <f>IF("1-Swim"=D2440,J2440*2.4,IF("2-Bike"=D2440,J2440*112,IF("3-Run"=D2440,J2440*26.2,0)))</f>
        <v>0</v>
      </c>
      <c r="R2440" s="151">
        <f>Q2440/2</f>
        <v>0</v>
      </c>
      <c r="S2440" s="53">
        <f>J2440*26.2</f>
        <v>0.30687962962962967</v>
      </c>
      <c r="T2440" s="53">
        <f>(J2440+0.0013889)*26.2</f>
        <v>0.34326880962962969</v>
      </c>
      <c r="U2440" s="53">
        <f>S2440/2</f>
        <v>0.15343981481481483</v>
      </c>
      <c r="V2440" s="53">
        <f>T2440/2</f>
        <v>0.17163440481481484</v>
      </c>
      <c r="W2440" s="50">
        <f>RANK(J2440,J:J,1)</f>
        <v>2983</v>
      </c>
      <c r="X2440" s="50">
        <f>YEAR(B2440)</f>
        <v>2014</v>
      </c>
      <c r="Y2440" s="50">
        <f>MONTH(B2440)</f>
        <v>8</v>
      </c>
      <c r="Z2440" s="56">
        <f>X2440*100+Y2440</f>
        <v>201408</v>
      </c>
      <c r="AA2440" s="56">
        <f>WEEKNUM(B2440,1)</f>
        <v>34</v>
      </c>
      <c r="AB2440" s="58">
        <f>IF(ISBLANK(B2440)," ",MAX(B2440-B2439-1,0))</f>
        <v>0</v>
      </c>
      <c r="AC2440" s="56">
        <f>DAY(B2440)</f>
        <v>17</v>
      </c>
      <c r="AD2440" s="53">
        <f>U2440+V2440</f>
        <v>0.32507421962962968</v>
      </c>
      <c r="AE2440" s="56">
        <f>IF("1-Swim"=D2440,E2440*46.7,IF("2-Bike"=D2440,E2440,IF("3-Run"=D2440,E2440*4.27,0)))</f>
        <v>0</v>
      </c>
    </row>
    <row r="2441" spans="1:31" x14ac:dyDescent="0.25">
      <c r="A2441" s="50">
        <v>2440</v>
      </c>
      <c r="B2441" s="51">
        <v>41868</v>
      </c>
      <c r="C2441" s="75">
        <f>B2441</f>
        <v>41868</v>
      </c>
      <c r="D2441" s="50" t="s">
        <v>712</v>
      </c>
      <c r="E2441" s="50">
        <v>1</v>
      </c>
      <c r="F2441" s="50">
        <v>0</v>
      </c>
      <c r="G2441" s="50">
        <v>15</v>
      </c>
      <c r="H2441" s="50">
        <v>26</v>
      </c>
      <c r="I2441" s="53">
        <f>IF(E2441&gt;0,TIME(F2441,G2441,H2441),"")</f>
        <v>1.0717592592592593E-2</v>
      </c>
      <c r="J2441" s="54">
        <f>IF(E2441&gt;0,TIME(F2441,G2441,H2441)/E2441,"")</f>
        <v>1.0717592592592593E-2</v>
      </c>
      <c r="K2441" s="50" t="s">
        <v>1311</v>
      </c>
      <c r="L2441" s="50" t="s">
        <v>1433</v>
      </c>
      <c r="M2441" s="55">
        <f>IF(D2441&gt;0,0.0416666666666667/J2441,"")</f>
        <v>3.8876889848812124</v>
      </c>
      <c r="N2441" s="50">
        <v>0</v>
      </c>
      <c r="O2441" s="50" t="s">
        <v>319</v>
      </c>
      <c r="P2441" s="50" t="s">
        <v>1482</v>
      </c>
      <c r="Q2441" s="151">
        <f>IF("1-Swim"=D2441,J2441*2.4,IF("2-Bike"=D2441,J2441*112,IF("3-Run"=D2441,J2441*26.2,0)))</f>
        <v>0</v>
      </c>
      <c r="R2441" s="151">
        <f>Q2441/2</f>
        <v>0</v>
      </c>
      <c r="S2441" s="53">
        <f>J2441*26.2</f>
        <v>0.28080092592592593</v>
      </c>
      <c r="T2441" s="53">
        <f>(J2441+0.0013889)*26.2</f>
        <v>0.31719010592592595</v>
      </c>
      <c r="U2441" s="53">
        <f>S2441/2</f>
        <v>0.14040046296296296</v>
      </c>
      <c r="V2441" s="53">
        <f>T2441/2</f>
        <v>0.15859505296296297</v>
      </c>
      <c r="W2441" s="50">
        <f>RANK(J2441,J:J,1)</f>
        <v>2934</v>
      </c>
      <c r="X2441" s="50">
        <f>YEAR(B2441)</f>
        <v>2014</v>
      </c>
      <c r="Y2441" s="50">
        <f>MONTH(B2441)</f>
        <v>8</v>
      </c>
      <c r="Z2441" s="56">
        <f>X2441*100+Y2441</f>
        <v>201408</v>
      </c>
      <c r="AA2441" s="56">
        <f>WEEKNUM(B2441,1)</f>
        <v>34</v>
      </c>
      <c r="AB2441" s="58">
        <f>IF(ISBLANK(B2441)," ",MAX(B2441-B2440-1,0))</f>
        <v>0</v>
      </c>
      <c r="AC2441" s="56">
        <f>DAY(B2441)</f>
        <v>17</v>
      </c>
      <c r="AD2441" s="53">
        <f>U2441+V2441</f>
        <v>0.29899551592592594</v>
      </c>
      <c r="AE2441" s="56">
        <f>IF("1-Swim"=D2441,E2441*46.7,IF("2-Bike"=D2441,E2441,IF("3-Run"=D2441,E2441*4.27,0)))</f>
        <v>0</v>
      </c>
    </row>
    <row r="2442" spans="1:31" x14ac:dyDescent="0.25">
      <c r="A2442" s="50">
        <v>2441</v>
      </c>
      <c r="B2442" s="51">
        <v>41868</v>
      </c>
      <c r="C2442" s="75">
        <f>B2442</f>
        <v>41868</v>
      </c>
      <c r="D2442" s="50" t="s">
        <v>742</v>
      </c>
      <c r="E2442" s="50">
        <v>1</v>
      </c>
      <c r="F2442" s="50">
        <v>0</v>
      </c>
      <c r="G2442" s="50">
        <v>16</v>
      </c>
      <c r="H2442" s="50">
        <v>30</v>
      </c>
      <c r="I2442" s="53">
        <f>IF(E2442&gt;0,TIME(F2442,G2442,H2442),"")</f>
        <v>1.1458333333333334E-2</v>
      </c>
      <c r="J2442" s="54">
        <f>IF(E2442&gt;0,TIME(F2442,G2442,H2442)/E2442,"")</f>
        <v>1.1458333333333334E-2</v>
      </c>
      <c r="K2442" s="50" t="s">
        <v>1311</v>
      </c>
      <c r="L2442" s="50" t="s">
        <v>1433</v>
      </c>
      <c r="M2442" s="55">
        <f>IF(D2442&gt;0,0.0416666666666667/J2442,"")</f>
        <v>3.6363636363636389</v>
      </c>
      <c r="N2442" s="50">
        <v>0</v>
      </c>
      <c r="O2442" s="50" t="s">
        <v>319</v>
      </c>
      <c r="P2442" s="50" t="s">
        <v>1482</v>
      </c>
      <c r="Q2442" s="151">
        <f>IF("1-Swim"=D2442,J2442*2.4,IF("2-Bike"=D2442,J2442*112,IF("3-Run"=D2442,J2442*26.2,0)))</f>
        <v>0</v>
      </c>
      <c r="R2442" s="151">
        <f>Q2442/2</f>
        <v>0</v>
      </c>
      <c r="S2442" s="53">
        <f>J2442*26.2</f>
        <v>0.30020833333333335</v>
      </c>
      <c r="T2442" s="53">
        <f>(J2442+0.0013889)*26.2</f>
        <v>0.33659751333333338</v>
      </c>
      <c r="U2442" s="53">
        <f>S2442/2</f>
        <v>0.15010416666666668</v>
      </c>
      <c r="V2442" s="53">
        <f>T2442/2</f>
        <v>0.16829875666666669</v>
      </c>
      <c r="W2442" s="50">
        <f>RANK(J2442,J:J,1)</f>
        <v>2973</v>
      </c>
      <c r="X2442" s="50">
        <f>YEAR(B2442)</f>
        <v>2014</v>
      </c>
      <c r="Y2442" s="50">
        <f>MONTH(B2442)</f>
        <v>8</v>
      </c>
      <c r="Z2442" s="56">
        <f>X2442*100+Y2442</f>
        <v>201408</v>
      </c>
      <c r="AA2442" s="56">
        <f>WEEKNUM(B2442,1)</f>
        <v>34</v>
      </c>
      <c r="AB2442" s="58">
        <f>IF(ISBLANK(B2442)," ",MAX(B2442-B2441-1,0))</f>
        <v>0</v>
      </c>
      <c r="AC2442" s="56">
        <f>DAY(B2442)</f>
        <v>17</v>
      </c>
      <c r="AD2442" s="53">
        <f>U2442+V2442</f>
        <v>0.31840292333333337</v>
      </c>
      <c r="AE2442" s="56">
        <f>IF("1-Swim"=D2442,E2442*46.7,IF("2-Bike"=D2442,E2442,IF("3-Run"=D2442,E2442*4.27,0)))</f>
        <v>0</v>
      </c>
    </row>
    <row r="2443" spans="1:31" x14ac:dyDescent="0.25">
      <c r="A2443" s="50">
        <v>2442</v>
      </c>
      <c r="B2443" s="51">
        <v>41868</v>
      </c>
      <c r="C2443" s="75">
        <f>B2443</f>
        <v>41868</v>
      </c>
      <c r="D2443" s="50" t="s">
        <v>743</v>
      </c>
      <c r="E2443" s="50">
        <v>1</v>
      </c>
      <c r="F2443" s="50">
        <v>0</v>
      </c>
      <c r="G2443" s="50">
        <v>15</v>
      </c>
      <c r="H2443" s="50">
        <v>36</v>
      </c>
      <c r="I2443" s="53">
        <f>IF(E2443&gt;0,TIME(F2443,G2443,H2443),"")</f>
        <v>1.0833333333333334E-2</v>
      </c>
      <c r="J2443" s="54">
        <f>IF(E2443&gt;0,TIME(F2443,G2443,H2443)/E2443,"")</f>
        <v>1.0833333333333334E-2</v>
      </c>
      <c r="K2443" s="50" t="s">
        <v>1311</v>
      </c>
      <c r="L2443" s="50" t="s">
        <v>1433</v>
      </c>
      <c r="M2443" s="55">
        <f>IF(D2443&gt;0,0.0416666666666667/J2443,"")</f>
        <v>3.8461538461538489</v>
      </c>
      <c r="N2443" s="50">
        <v>0</v>
      </c>
      <c r="O2443" s="50" t="s">
        <v>319</v>
      </c>
      <c r="P2443" s="50" t="s">
        <v>1482</v>
      </c>
      <c r="Q2443" s="151">
        <f>IF("1-Swim"=D2443,J2443*2.4,IF("2-Bike"=D2443,J2443*112,IF("3-Run"=D2443,J2443*26.2,0)))</f>
        <v>0</v>
      </c>
      <c r="R2443" s="151">
        <f>Q2443/2</f>
        <v>0</v>
      </c>
      <c r="S2443" s="53">
        <f>J2443*26.2</f>
        <v>0.28383333333333333</v>
      </c>
      <c r="T2443" s="53">
        <f>(J2443+0.0013889)*26.2</f>
        <v>0.32022251333333335</v>
      </c>
      <c r="U2443" s="53">
        <f>S2443/2</f>
        <v>0.14191666666666666</v>
      </c>
      <c r="V2443" s="53">
        <f>T2443/2</f>
        <v>0.16011125666666667</v>
      </c>
      <c r="W2443" s="50">
        <f>RANK(J2443,J:J,1)</f>
        <v>2945</v>
      </c>
      <c r="X2443" s="50">
        <f>YEAR(B2443)</f>
        <v>2014</v>
      </c>
      <c r="Y2443" s="50">
        <f>MONTH(B2443)</f>
        <v>8</v>
      </c>
      <c r="Z2443" s="56">
        <f>X2443*100+Y2443</f>
        <v>201408</v>
      </c>
      <c r="AA2443" s="56">
        <f>WEEKNUM(B2443,1)</f>
        <v>34</v>
      </c>
      <c r="AB2443" s="58">
        <f>IF(ISBLANK(B2443)," ",MAX(B2443-B2442-1,0))</f>
        <v>0</v>
      </c>
      <c r="AC2443" s="56">
        <f>DAY(B2443)</f>
        <v>17</v>
      </c>
      <c r="AD2443" s="53">
        <f>U2443+V2443</f>
        <v>0.30202792333333334</v>
      </c>
      <c r="AE2443" s="56">
        <f>IF("1-Swim"=D2443,E2443*46.7,IF("2-Bike"=D2443,E2443,IF("3-Run"=D2443,E2443*4.27,0)))</f>
        <v>0</v>
      </c>
    </row>
    <row r="2444" spans="1:31" x14ac:dyDescent="0.25">
      <c r="A2444" s="50">
        <v>2443</v>
      </c>
      <c r="B2444" s="51">
        <v>41868</v>
      </c>
      <c r="C2444" s="75">
        <f>B2444</f>
        <v>41868</v>
      </c>
      <c r="D2444" s="50" t="s">
        <v>752</v>
      </c>
      <c r="E2444" s="50">
        <v>1</v>
      </c>
      <c r="F2444" s="50">
        <v>0</v>
      </c>
      <c r="G2444" s="50">
        <v>16</v>
      </c>
      <c r="H2444" s="50">
        <v>44</v>
      </c>
      <c r="I2444" s="53">
        <f>IF(E2444&gt;0,TIME(F2444,G2444,H2444),"")</f>
        <v>1.1620370370370371E-2</v>
      </c>
      <c r="J2444" s="54">
        <f>IF(E2444&gt;0,TIME(F2444,G2444,H2444)/E2444,"")</f>
        <v>1.1620370370370371E-2</v>
      </c>
      <c r="K2444" s="50" t="s">
        <v>1311</v>
      </c>
      <c r="L2444" s="50" t="s">
        <v>1433</v>
      </c>
      <c r="M2444" s="55">
        <f>IF(D2444&gt;0,0.0416666666666667/J2444,"")</f>
        <v>3.5856573705179309</v>
      </c>
      <c r="N2444" s="50">
        <v>0</v>
      </c>
      <c r="O2444" s="50" t="s">
        <v>319</v>
      </c>
      <c r="P2444" s="50" t="s">
        <v>1482</v>
      </c>
      <c r="Q2444" s="151">
        <f>IF("1-Swim"=D2444,J2444*2.4,IF("2-Bike"=D2444,J2444*112,IF("3-Run"=D2444,J2444*26.2,0)))</f>
        <v>0</v>
      </c>
      <c r="R2444" s="151">
        <f>Q2444/2</f>
        <v>0</v>
      </c>
      <c r="S2444" s="53">
        <f>J2444*26.2</f>
        <v>0.30445370370370373</v>
      </c>
      <c r="T2444" s="53">
        <f>(J2444+0.0013889)*26.2</f>
        <v>0.34084288370370375</v>
      </c>
      <c r="U2444" s="53">
        <f>S2444/2</f>
        <v>0.15222685185185186</v>
      </c>
      <c r="V2444" s="53">
        <f>T2444/2</f>
        <v>0.17042144185185187</v>
      </c>
      <c r="W2444" s="50">
        <f>RANK(J2444,J:J,1)</f>
        <v>2979</v>
      </c>
      <c r="X2444" s="50">
        <f>YEAR(B2444)</f>
        <v>2014</v>
      </c>
      <c r="Y2444" s="50">
        <f>MONTH(B2444)</f>
        <v>8</v>
      </c>
      <c r="Z2444" s="56">
        <f>X2444*100+Y2444</f>
        <v>201408</v>
      </c>
      <c r="AA2444" s="56">
        <f>WEEKNUM(B2444,1)</f>
        <v>34</v>
      </c>
      <c r="AB2444" s="58">
        <f>IF(ISBLANK(B2444)," ",MAX(B2444-B2443-1,0))</f>
        <v>0</v>
      </c>
      <c r="AC2444" s="56">
        <f>DAY(B2444)</f>
        <v>17</v>
      </c>
      <c r="AD2444" s="53">
        <f>U2444+V2444</f>
        <v>0.32264829370370374</v>
      </c>
      <c r="AE2444" s="56">
        <f>IF("1-Swim"=D2444,E2444*46.7,IF("2-Bike"=D2444,E2444,IF("3-Run"=D2444,E2444*4.27,0)))</f>
        <v>0</v>
      </c>
    </row>
    <row r="2445" spans="1:31" x14ac:dyDescent="0.25">
      <c r="A2445" s="50">
        <v>2444</v>
      </c>
      <c r="B2445" s="51">
        <v>41868</v>
      </c>
      <c r="C2445" s="75">
        <f>B2445</f>
        <v>41868</v>
      </c>
      <c r="D2445" s="50" t="s">
        <v>757</v>
      </c>
      <c r="E2445" s="50">
        <v>1</v>
      </c>
      <c r="F2445" s="50">
        <v>0</v>
      </c>
      <c r="G2445" s="50">
        <v>15</v>
      </c>
      <c r="H2445" s="50">
        <v>23</v>
      </c>
      <c r="I2445" s="53">
        <f>IF(E2445&gt;0,TIME(F2445,G2445,H2445),"")</f>
        <v>1.068287037037037E-2</v>
      </c>
      <c r="J2445" s="54">
        <f>IF(E2445&gt;0,TIME(F2445,G2445,H2445)/E2445,"")</f>
        <v>1.068287037037037E-2</v>
      </c>
      <c r="K2445" s="50" t="s">
        <v>1311</v>
      </c>
      <c r="L2445" s="50" t="s">
        <v>1433</v>
      </c>
      <c r="M2445" s="55">
        <f>IF(D2445&gt;0,0.0416666666666667/J2445,"")</f>
        <v>3.9003250270855934</v>
      </c>
      <c r="N2445" s="50">
        <v>0</v>
      </c>
      <c r="O2445" s="50" t="s">
        <v>319</v>
      </c>
      <c r="P2445" s="50" t="s">
        <v>1482</v>
      </c>
      <c r="Q2445" s="151">
        <f>IF("1-Swim"=D2445,J2445*2.4,IF("2-Bike"=D2445,J2445*112,IF("3-Run"=D2445,J2445*26.2,0)))</f>
        <v>0</v>
      </c>
      <c r="R2445" s="151">
        <f>Q2445/2</f>
        <v>0</v>
      </c>
      <c r="S2445" s="53">
        <f>J2445*26.2</f>
        <v>0.27989120370370368</v>
      </c>
      <c r="T2445" s="53">
        <f>(J2445+0.0013889)*26.2</f>
        <v>0.3162803837037037</v>
      </c>
      <c r="U2445" s="53">
        <f>S2445/2</f>
        <v>0.13994560185185184</v>
      </c>
      <c r="V2445" s="53">
        <f>T2445/2</f>
        <v>0.15814019185185185</v>
      </c>
      <c r="W2445" s="50">
        <f>RANK(J2445,J:J,1)</f>
        <v>2930</v>
      </c>
      <c r="X2445" s="50">
        <f>YEAR(B2445)</f>
        <v>2014</v>
      </c>
      <c r="Y2445" s="50">
        <f>MONTH(B2445)</f>
        <v>8</v>
      </c>
      <c r="Z2445" s="56">
        <f>X2445*100+Y2445</f>
        <v>201408</v>
      </c>
      <c r="AA2445" s="56">
        <f>WEEKNUM(B2445,1)</f>
        <v>34</v>
      </c>
      <c r="AB2445" s="58">
        <f>IF(ISBLANK(B2445)," ",MAX(B2445-B2444-1,0))</f>
        <v>0</v>
      </c>
      <c r="AC2445" s="56">
        <f>DAY(B2445)</f>
        <v>17</v>
      </c>
      <c r="AD2445" s="53">
        <f>U2445+V2445</f>
        <v>0.29808579370370369</v>
      </c>
      <c r="AE2445" s="56">
        <f>IF("1-Swim"=D2445,E2445*46.7,IF("2-Bike"=D2445,E2445,IF("3-Run"=D2445,E2445*4.27,0)))</f>
        <v>0</v>
      </c>
    </row>
    <row r="2446" spans="1:31" x14ac:dyDescent="0.25">
      <c r="A2446" s="50">
        <v>2445</v>
      </c>
      <c r="B2446" s="51">
        <v>41868</v>
      </c>
      <c r="C2446" s="75">
        <f>B2446</f>
        <v>41868</v>
      </c>
      <c r="D2446" s="50" t="s">
        <v>758</v>
      </c>
      <c r="E2446" s="50">
        <v>1</v>
      </c>
      <c r="F2446" s="50">
        <v>0</v>
      </c>
      <c r="G2446" s="50">
        <v>15</v>
      </c>
      <c r="H2446" s="50">
        <v>11</v>
      </c>
      <c r="I2446" s="53">
        <f>IF(E2446&gt;0,TIME(F2446,G2446,H2446),"")</f>
        <v>1.0543981481481481E-2</v>
      </c>
      <c r="J2446" s="54">
        <f>IF(E2446&gt;0,TIME(F2446,G2446,H2446)/E2446,"")</f>
        <v>1.0543981481481481E-2</v>
      </c>
      <c r="K2446" s="50" t="s">
        <v>1311</v>
      </c>
      <c r="L2446" s="50" t="s">
        <v>1433</v>
      </c>
      <c r="M2446" s="55">
        <f>IF(D2446&gt;0,0.0416666666666667/J2446,"")</f>
        <v>3.9517014270032966</v>
      </c>
      <c r="N2446" s="50">
        <v>0</v>
      </c>
      <c r="O2446" s="50" t="s">
        <v>319</v>
      </c>
      <c r="P2446" s="50" t="s">
        <v>1482</v>
      </c>
      <c r="Q2446" s="151">
        <f>IF("1-Swim"=D2446,J2446*2.4,IF("2-Bike"=D2446,J2446*112,IF("3-Run"=D2446,J2446*26.2,0)))</f>
        <v>0</v>
      </c>
      <c r="R2446" s="151">
        <f>Q2446/2</f>
        <v>0</v>
      </c>
      <c r="S2446" s="53">
        <f>J2446*26.2</f>
        <v>0.27625231481481477</v>
      </c>
      <c r="T2446" s="53">
        <f>(J2446+0.0013889)*26.2</f>
        <v>0.31264149481481479</v>
      </c>
      <c r="U2446" s="53">
        <f>S2446/2</f>
        <v>0.13812615740740739</v>
      </c>
      <c r="V2446" s="53">
        <f>T2446/2</f>
        <v>0.1563207474074074</v>
      </c>
      <c r="W2446" s="50">
        <f>RANK(J2446,J:J,1)</f>
        <v>2918</v>
      </c>
      <c r="X2446" s="50">
        <f>YEAR(B2446)</f>
        <v>2014</v>
      </c>
      <c r="Y2446" s="50">
        <f>MONTH(B2446)</f>
        <v>8</v>
      </c>
      <c r="Z2446" s="56">
        <f>X2446*100+Y2446</f>
        <v>201408</v>
      </c>
      <c r="AA2446" s="56">
        <f>WEEKNUM(B2446,1)</f>
        <v>34</v>
      </c>
      <c r="AB2446" s="58">
        <f>IF(ISBLANK(B2446)," ",MAX(B2446-B2445-1,0))</f>
        <v>0</v>
      </c>
      <c r="AC2446" s="56">
        <f>DAY(B2446)</f>
        <v>17</v>
      </c>
      <c r="AD2446" s="53">
        <f>U2446+V2446</f>
        <v>0.29444690481481478</v>
      </c>
      <c r="AE2446" s="56">
        <f>IF("1-Swim"=D2446,E2446*46.7,IF("2-Bike"=D2446,E2446,IF("3-Run"=D2446,E2446*4.27,0)))</f>
        <v>0</v>
      </c>
    </row>
    <row r="2447" spans="1:31" x14ac:dyDescent="0.25">
      <c r="A2447" s="50">
        <v>2446</v>
      </c>
      <c r="B2447" s="51">
        <v>41868</v>
      </c>
      <c r="C2447" s="75">
        <f>B2447</f>
        <v>41868</v>
      </c>
      <c r="D2447" s="50" t="s">
        <v>759</v>
      </c>
      <c r="E2447" s="50">
        <v>1</v>
      </c>
      <c r="F2447" s="50">
        <v>0</v>
      </c>
      <c r="G2447" s="50">
        <v>15</v>
      </c>
      <c r="H2447" s="50">
        <v>59</v>
      </c>
      <c r="I2447" s="53">
        <f>IF(E2447&gt;0,TIME(F2447,G2447,H2447),"")</f>
        <v>1.1099537037037038E-2</v>
      </c>
      <c r="J2447" s="54">
        <f>IF(E2447&gt;0,TIME(F2447,G2447,H2447)/E2447,"")</f>
        <v>1.1099537037037038E-2</v>
      </c>
      <c r="K2447" s="50" t="s">
        <v>1311</v>
      </c>
      <c r="L2447" s="50" t="s">
        <v>1433</v>
      </c>
      <c r="M2447" s="55">
        <f>IF(D2447&gt;0,0.0416666666666667/J2447,"")</f>
        <v>3.7539103232533915</v>
      </c>
      <c r="N2447" s="50">
        <v>0</v>
      </c>
      <c r="O2447" s="50" t="s">
        <v>319</v>
      </c>
      <c r="P2447" s="50" t="s">
        <v>1482</v>
      </c>
      <c r="Q2447" s="151">
        <f>IF("1-Swim"=D2447,J2447*2.4,IF("2-Bike"=D2447,J2447*112,IF("3-Run"=D2447,J2447*26.2,0)))</f>
        <v>0</v>
      </c>
      <c r="R2447" s="151">
        <f>Q2447/2</f>
        <v>0</v>
      </c>
      <c r="S2447" s="53">
        <f>J2447*26.2</f>
        <v>0.29080787037037037</v>
      </c>
      <c r="T2447" s="53">
        <f>(J2447+0.0013889)*26.2</f>
        <v>0.32719705037037039</v>
      </c>
      <c r="U2447" s="53">
        <f>S2447/2</f>
        <v>0.14540393518518518</v>
      </c>
      <c r="V2447" s="53">
        <f>T2447/2</f>
        <v>0.1635985251851852</v>
      </c>
      <c r="W2447" s="50">
        <f>RANK(J2447,J:J,1)</f>
        <v>2962</v>
      </c>
      <c r="X2447" s="50">
        <f>YEAR(B2447)</f>
        <v>2014</v>
      </c>
      <c r="Y2447" s="50">
        <f>MONTH(B2447)</f>
        <v>8</v>
      </c>
      <c r="Z2447" s="56">
        <f>X2447*100+Y2447</f>
        <v>201408</v>
      </c>
      <c r="AA2447" s="56">
        <f>WEEKNUM(B2447,1)</f>
        <v>34</v>
      </c>
      <c r="AB2447" s="58">
        <f>IF(ISBLANK(B2447)," ",MAX(B2447-B2446-1,0))</f>
        <v>0</v>
      </c>
      <c r="AC2447" s="56">
        <f>DAY(B2447)</f>
        <v>17</v>
      </c>
      <c r="AD2447" s="53">
        <f>U2447+V2447</f>
        <v>0.30900246037037038</v>
      </c>
      <c r="AE2447" s="56">
        <f>IF("1-Swim"=D2447,E2447*46.7,IF("2-Bike"=D2447,E2447,IF("3-Run"=D2447,E2447*4.27,0)))</f>
        <v>0</v>
      </c>
    </row>
    <row r="2448" spans="1:31" x14ac:dyDescent="0.25">
      <c r="A2448" s="50">
        <v>2447</v>
      </c>
      <c r="B2448" s="51">
        <v>41868</v>
      </c>
      <c r="C2448" s="75">
        <f>B2448</f>
        <v>41868</v>
      </c>
      <c r="D2448" s="50" t="s">
        <v>760</v>
      </c>
      <c r="E2448" s="50">
        <v>1</v>
      </c>
      <c r="F2448" s="50">
        <v>0</v>
      </c>
      <c r="G2448" s="50">
        <v>14</v>
      </c>
      <c r="H2448" s="50">
        <v>25</v>
      </c>
      <c r="I2448" s="53">
        <f>IF(E2448&gt;0,TIME(F2448,G2448,H2448),"")</f>
        <v>1.0011574074074074E-2</v>
      </c>
      <c r="J2448" s="54">
        <f>IF(E2448&gt;0,TIME(F2448,G2448,H2448)/E2448,"")</f>
        <v>1.0011574074074074E-2</v>
      </c>
      <c r="K2448" s="50" t="s">
        <v>1311</v>
      </c>
      <c r="L2448" s="50" t="s">
        <v>1433</v>
      </c>
      <c r="M2448" s="55">
        <f>IF(D2448&gt;0,0.0416666666666667/J2448,"")</f>
        <v>4.1618497109826622</v>
      </c>
      <c r="N2448" s="50">
        <v>0</v>
      </c>
      <c r="O2448" s="50" t="s">
        <v>319</v>
      </c>
      <c r="P2448" s="50" t="s">
        <v>1482</v>
      </c>
      <c r="Q2448" s="151">
        <f>IF("1-Swim"=D2448,J2448*2.4,IF("2-Bike"=D2448,J2448*112,IF("3-Run"=D2448,J2448*26.2,0)))</f>
        <v>0</v>
      </c>
      <c r="R2448" s="151">
        <f>Q2448/2</f>
        <v>0</v>
      </c>
      <c r="S2448" s="53">
        <f>J2448*26.2</f>
        <v>0.26230324074074074</v>
      </c>
      <c r="T2448" s="53">
        <f>(J2448+0.0013889)*26.2</f>
        <v>0.29869242074074071</v>
      </c>
      <c r="U2448" s="53">
        <f>S2448/2</f>
        <v>0.13115162037037037</v>
      </c>
      <c r="V2448" s="53">
        <f>T2448/2</f>
        <v>0.14934621037037035</v>
      </c>
      <c r="W2448" s="50">
        <f>RANK(J2448,J:J,1)</f>
        <v>2874</v>
      </c>
      <c r="X2448" s="50">
        <f>YEAR(B2448)</f>
        <v>2014</v>
      </c>
      <c r="Y2448" s="50">
        <f>MONTH(B2448)</f>
        <v>8</v>
      </c>
      <c r="Z2448" s="56">
        <f>X2448*100+Y2448</f>
        <v>201408</v>
      </c>
      <c r="AA2448" s="56">
        <f>WEEKNUM(B2448,1)</f>
        <v>34</v>
      </c>
      <c r="AB2448" s="58">
        <f>IF(ISBLANK(B2448)," ",MAX(B2448-B2447-1,0))</f>
        <v>0</v>
      </c>
      <c r="AC2448" s="56">
        <f>DAY(B2448)</f>
        <v>17</v>
      </c>
      <c r="AD2448" s="53">
        <f>U2448+V2448</f>
        <v>0.28049783074074075</v>
      </c>
      <c r="AE2448" s="56">
        <f>IF("1-Swim"=D2448,E2448*46.7,IF("2-Bike"=D2448,E2448,IF("3-Run"=D2448,E2448*4.27,0)))</f>
        <v>0</v>
      </c>
    </row>
    <row r="2449" spans="1:31" x14ac:dyDescent="0.25">
      <c r="A2449" s="50">
        <v>2448</v>
      </c>
      <c r="B2449" s="51">
        <v>41868</v>
      </c>
      <c r="C2449" s="75">
        <f>B2449</f>
        <v>41868</v>
      </c>
      <c r="D2449" s="50" t="s">
        <v>761</v>
      </c>
      <c r="E2449" s="50">
        <v>1</v>
      </c>
      <c r="F2449" s="50">
        <v>0</v>
      </c>
      <c r="G2449" s="50">
        <v>13</v>
      </c>
      <c r="H2449" s="50">
        <v>18</v>
      </c>
      <c r="I2449" s="53">
        <f>IF(E2449&gt;0,TIME(F2449,G2449,H2449),"")</f>
        <v>9.2361111111111116E-3</v>
      </c>
      <c r="J2449" s="54">
        <f>IF(E2449&gt;0,TIME(F2449,G2449,H2449)/E2449,"")</f>
        <v>9.2361111111111116E-3</v>
      </c>
      <c r="K2449" s="50" t="s">
        <v>1311</v>
      </c>
      <c r="L2449" s="50" t="s">
        <v>1433</v>
      </c>
      <c r="M2449" s="55">
        <f>IF(D2449&gt;0,0.0416666666666667/J2449,"")</f>
        <v>4.5112781954887247</v>
      </c>
      <c r="N2449" s="50">
        <v>0</v>
      </c>
      <c r="O2449" s="50" t="s">
        <v>319</v>
      </c>
      <c r="P2449" s="50" t="s">
        <v>1482</v>
      </c>
      <c r="Q2449" s="151">
        <f>IF("1-Swim"=D2449,J2449*2.4,IF("2-Bike"=D2449,J2449*112,IF("3-Run"=D2449,J2449*26.2,0)))</f>
        <v>0</v>
      </c>
      <c r="R2449" s="151">
        <f>Q2449/2</f>
        <v>0</v>
      </c>
      <c r="S2449" s="53">
        <f>J2449*26.2</f>
        <v>0.24198611111111112</v>
      </c>
      <c r="T2449" s="53">
        <f>(J2449+0.0013889)*26.2</f>
        <v>0.27837529111111114</v>
      </c>
      <c r="U2449" s="53">
        <f>S2449/2</f>
        <v>0.12099305555555556</v>
      </c>
      <c r="V2449" s="53">
        <f>T2449/2</f>
        <v>0.13918764555555557</v>
      </c>
      <c r="W2449" s="50">
        <f>RANK(J2449,J:J,1)</f>
        <v>2790</v>
      </c>
      <c r="X2449" s="50">
        <f>YEAR(B2449)</f>
        <v>2014</v>
      </c>
      <c r="Y2449" s="50">
        <f>MONTH(B2449)</f>
        <v>8</v>
      </c>
      <c r="Z2449" s="56">
        <f>X2449*100+Y2449</f>
        <v>201408</v>
      </c>
      <c r="AA2449" s="56">
        <f>WEEKNUM(B2449,1)</f>
        <v>34</v>
      </c>
      <c r="AB2449" s="58">
        <f>IF(ISBLANK(B2449)," ",MAX(B2449-B2448-1,0))</f>
        <v>0</v>
      </c>
      <c r="AC2449" s="56">
        <f>DAY(B2449)</f>
        <v>17</v>
      </c>
      <c r="AD2449" s="53">
        <f>U2449+V2449</f>
        <v>0.26018070111111113</v>
      </c>
      <c r="AE2449" s="56">
        <f>IF("1-Swim"=D2449,E2449*46.7,IF("2-Bike"=D2449,E2449,IF("3-Run"=D2449,E2449*4.27,0)))</f>
        <v>0</v>
      </c>
    </row>
    <row r="2450" spans="1:31" x14ac:dyDescent="0.25">
      <c r="A2450" s="50">
        <v>2449</v>
      </c>
      <c r="B2450" s="51">
        <v>41868</v>
      </c>
      <c r="C2450" s="75">
        <f>B2450</f>
        <v>41868</v>
      </c>
      <c r="D2450" s="50" t="s">
        <v>762</v>
      </c>
      <c r="E2450" s="50">
        <v>1</v>
      </c>
      <c r="F2450" s="50">
        <v>0</v>
      </c>
      <c r="G2450" s="50">
        <v>14</v>
      </c>
      <c r="H2450" s="50">
        <v>14</v>
      </c>
      <c r="I2450" s="53">
        <f>IF(E2450&gt;0,TIME(F2450,G2450,H2450),"")</f>
        <v>9.8842592592592576E-3</v>
      </c>
      <c r="J2450" s="54">
        <f>IF(E2450&gt;0,TIME(F2450,G2450,H2450)/E2450,"")</f>
        <v>9.8842592592592576E-3</v>
      </c>
      <c r="K2450" s="50" t="s">
        <v>1311</v>
      </c>
      <c r="L2450" s="50" t="s">
        <v>1433</v>
      </c>
      <c r="M2450" s="55">
        <f>IF(D2450&gt;0,0.0416666666666667/J2450,"")</f>
        <v>4.2154566744730717</v>
      </c>
      <c r="N2450" s="50">
        <v>0</v>
      </c>
      <c r="O2450" s="50" t="s">
        <v>319</v>
      </c>
      <c r="P2450" s="50" t="s">
        <v>1482</v>
      </c>
      <c r="Q2450" s="151">
        <f>IF("1-Swim"=D2450,J2450*2.4,IF("2-Bike"=D2450,J2450*112,IF("3-Run"=D2450,J2450*26.2,0)))</f>
        <v>0</v>
      </c>
      <c r="R2450" s="151">
        <f>Q2450/2</f>
        <v>0</v>
      </c>
      <c r="S2450" s="53">
        <f>J2450*26.2</f>
        <v>0.25896759259259255</v>
      </c>
      <c r="T2450" s="53">
        <f>(J2450+0.0013889)*26.2</f>
        <v>0.29535677259259252</v>
      </c>
      <c r="U2450" s="53">
        <f>S2450/2</f>
        <v>0.12948379629629628</v>
      </c>
      <c r="V2450" s="53">
        <f>T2450/2</f>
        <v>0.14767838629629626</v>
      </c>
      <c r="W2450" s="50">
        <f>RANK(J2450,J:J,1)</f>
        <v>2860</v>
      </c>
      <c r="X2450" s="50">
        <f>YEAR(B2450)</f>
        <v>2014</v>
      </c>
      <c r="Y2450" s="50">
        <f>MONTH(B2450)</f>
        <v>8</v>
      </c>
      <c r="Z2450" s="56">
        <f>X2450*100+Y2450</f>
        <v>201408</v>
      </c>
      <c r="AA2450" s="56">
        <f>WEEKNUM(B2450,1)</f>
        <v>34</v>
      </c>
      <c r="AB2450" s="58">
        <f>IF(ISBLANK(B2450)," ",MAX(B2450-B2449-1,0))</f>
        <v>0</v>
      </c>
      <c r="AC2450" s="56">
        <f>DAY(B2450)</f>
        <v>17</v>
      </c>
      <c r="AD2450" s="53">
        <f>U2450+V2450</f>
        <v>0.27716218259259251</v>
      </c>
      <c r="AE2450" s="56">
        <f>IF("1-Swim"=D2450,E2450*46.7,IF("2-Bike"=D2450,E2450,IF("3-Run"=D2450,E2450*4.27,0)))</f>
        <v>0</v>
      </c>
    </row>
    <row r="2451" spans="1:31" x14ac:dyDescent="0.25">
      <c r="A2451" s="50">
        <v>2450</v>
      </c>
      <c r="B2451" s="51">
        <v>41868</v>
      </c>
      <c r="C2451" s="75">
        <f>B2451</f>
        <v>41868</v>
      </c>
      <c r="D2451" s="50" t="s">
        <v>763</v>
      </c>
      <c r="E2451" s="50">
        <v>1</v>
      </c>
      <c r="F2451" s="50">
        <v>0</v>
      </c>
      <c r="G2451" s="50">
        <v>15</v>
      </c>
      <c r="H2451" s="50">
        <v>7</v>
      </c>
      <c r="I2451" s="53">
        <f>IF(E2451&gt;0,TIME(F2451,G2451,H2451),"")</f>
        <v>1.0497685185185186E-2</v>
      </c>
      <c r="J2451" s="54">
        <f>IF(E2451&gt;0,TIME(F2451,G2451,H2451)/E2451,"")</f>
        <v>1.0497685185185186E-2</v>
      </c>
      <c r="K2451" s="50" t="s">
        <v>1311</v>
      </c>
      <c r="L2451" s="50" t="s">
        <v>1433</v>
      </c>
      <c r="M2451" s="55">
        <f>IF(D2451&gt;0,0.0416666666666667/J2451,"")</f>
        <v>3.9691289966923953</v>
      </c>
      <c r="N2451" s="50">
        <v>0</v>
      </c>
      <c r="O2451" s="50" t="s">
        <v>319</v>
      </c>
      <c r="P2451" s="50" t="s">
        <v>1482</v>
      </c>
      <c r="Q2451" s="151">
        <f>IF("1-Swim"=D2451,J2451*2.4,IF("2-Bike"=D2451,J2451*112,IF("3-Run"=D2451,J2451*26.2,0)))</f>
        <v>0</v>
      </c>
      <c r="R2451" s="151">
        <f>Q2451/2</f>
        <v>0</v>
      </c>
      <c r="S2451" s="53">
        <f>J2451*26.2</f>
        <v>0.27503935185185185</v>
      </c>
      <c r="T2451" s="53">
        <f>(J2451+0.0013889)*26.2</f>
        <v>0.31142853185185188</v>
      </c>
      <c r="U2451" s="53">
        <f>S2451/2</f>
        <v>0.13751967592592593</v>
      </c>
      <c r="V2451" s="53">
        <f>T2451/2</f>
        <v>0.15571426592592594</v>
      </c>
      <c r="W2451" s="50">
        <f>RANK(J2451,J:J,1)</f>
        <v>2915</v>
      </c>
      <c r="X2451" s="50">
        <f>YEAR(B2451)</f>
        <v>2014</v>
      </c>
      <c r="Y2451" s="50">
        <f>MONTH(B2451)</f>
        <v>8</v>
      </c>
      <c r="Z2451" s="56">
        <f>X2451*100+Y2451</f>
        <v>201408</v>
      </c>
      <c r="AA2451" s="56">
        <f>WEEKNUM(B2451,1)</f>
        <v>34</v>
      </c>
      <c r="AB2451" s="58">
        <f>IF(ISBLANK(B2451)," ",MAX(B2451-B2450-1,0))</f>
        <v>0</v>
      </c>
      <c r="AC2451" s="56">
        <f>DAY(B2451)</f>
        <v>17</v>
      </c>
      <c r="AD2451" s="53">
        <f>U2451+V2451</f>
        <v>0.29323394185185186</v>
      </c>
      <c r="AE2451" s="56">
        <f>IF("1-Swim"=D2451,E2451*46.7,IF("2-Bike"=D2451,E2451,IF("3-Run"=D2451,E2451*4.27,0)))</f>
        <v>0</v>
      </c>
    </row>
    <row r="2452" spans="1:31" x14ac:dyDescent="0.25">
      <c r="A2452" s="50">
        <v>2451</v>
      </c>
      <c r="B2452" s="51">
        <v>41868</v>
      </c>
      <c r="C2452" s="75">
        <f>B2452</f>
        <v>41868</v>
      </c>
      <c r="D2452" s="50" t="s">
        <v>764</v>
      </c>
      <c r="E2452" s="50">
        <v>1</v>
      </c>
      <c r="F2452" s="50">
        <v>0</v>
      </c>
      <c r="G2452" s="50">
        <v>15</v>
      </c>
      <c r="H2452" s="50">
        <v>28</v>
      </c>
      <c r="I2452" s="53">
        <f>IF(E2452&gt;0,TIME(F2452,G2452,H2452),"")</f>
        <v>1.074074074074074E-2</v>
      </c>
      <c r="J2452" s="54">
        <f>IF(E2452&gt;0,TIME(F2452,G2452,H2452)/E2452,"")</f>
        <v>1.074074074074074E-2</v>
      </c>
      <c r="K2452" s="50" t="s">
        <v>1311</v>
      </c>
      <c r="L2452" s="50" t="s">
        <v>1433</v>
      </c>
      <c r="M2452" s="55">
        <f>IF(D2452&gt;0,0.0416666666666667/J2452,"")</f>
        <v>3.8793103448275894</v>
      </c>
      <c r="N2452" s="50">
        <v>0</v>
      </c>
      <c r="O2452" s="50" t="s">
        <v>319</v>
      </c>
      <c r="P2452" s="50" t="s">
        <v>1482</v>
      </c>
      <c r="Q2452" s="151">
        <f>IF("1-Swim"=D2452,J2452*2.4,IF("2-Bike"=D2452,J2452*112,IF("3-Run"=D2452,J2452*26.2,0)))</f>
        <v>0</v>
      </c>
      <c r="R2452" s="151">
        <f>Q2452/2</f>
        <v>0</v>
      </c>
      <c r="S2452" s="53">
        <f>J2452*26.2</f>
        <v>0.28140740740740738</v>
      </c>
      <c r="T2452" s="53">
        <f>(J2452+0.0013889)*26.2</f>
        <v>0.3177965874074074</v>
      </c>
      <c r="U2452" s="53">
        <f>S2452/2</f>
        <v>0.14070370370370369</v>
      </c>
      <c r="V2452" s="53">
        <f>T2452/2</f>
        <v>0.1588982937037037</v>
      </c>
      <c r="W2452" s="50">
        <f>RANK(J2452,J:J,1)</f>
        <v>2938</v>
      </c>
      <c r="X2452" s="50">
        <f>YEAR(B2452)</f>
        <v>2014</v>
      </c>
      <c r="Y2452" s="50">
        <f>MONTH(B2452)</f>
        <v>8</v>
      </c>
      <c r="Z2452" s="56">
        <f>X2452*100+Y2452</f>
        <v>201408</v>
      </c>
      <c r="AA2452" s="56">
        <f>WEEKNUM(B2452,1)</f>
        <v>34</v>
      </c>
      <c r="AB2452" s="58">
        <f>IF(ISBLANK(B2452)," ",MAX(B2452-B2451-1,0))</f>
        <v>0</v>
      </c>
      <c r="AC2452" s="56">
        <f>DAY(B2452)</f>
        <v>17</v>
      </c>
      <c r="AD2452" s="53">
        <f>U2452+V2452</f>
        <v>0.29960199740740739</v>
      </c>
      <c r="AE2452" s="56">
        <f>IF("1-Swim"=D2452,E2452*46.7,IF("2-Bike"=D2452,E2452,IF("3-Run"=D2452,E2452*4.27,0)))</f>
        <v>0</v>
      </c>
    </row>
    <row r="2453" spans="1:31" x14ac:dyDescent="0.25">
      <c r="A2453" s="50">
        <v>2452</v>
      </c>
      <c r="B2453" s="51">
        <v>41868</v>
      </c>
      <c r="C2453" s="75">
        <f>B2453</f>
        <v>41868</v>
      </c>
      <c r="D2453" s="50" t="s">
        <v>515</v>
      </c>
      <c r="E2453" s="50">
        <v>1</v>
      </c>
      <c r="F2453" s="50">
        <v>0</v>
      </c>
      <c r="G2453" s="50">
        <v>9</v>
      </c>
      <c r="H2453" s="50">
        <v>23</v>
      </c>
      <c r="I2453" s="53">
        <f>IF(E2453&gt;0,TIME(F2453,G2453,H2453),"")</f>
        <v>6.5162037037037037E-3</v>
      </c>
      <c r="J2453" s="54">
        <f>IF(E2453&gt;0,TIME(F2453,G2453,H2453)/E2453,"")</f>
        <v>6.5162037037037037E-3</v>
      </c>
      <c r="K2453" s="50" t="s">
        <v>1485</v>
      </c>
      <c r="L2453" s="50" t="s">
        <v>1433</v>
      </c>
      <c r="M2453" s="55">
        <f>IF(D2453&gt;0,0.0416666666666667/J2453,"")</f>
        <v>6.3943161634103065</v>
      </c>
      <c r="N2453" s="50">
        <v>0</v>
      </c>
      <c r="Q2453" s="151">
        <f>IF("1-Swim"=D2453,J2453*2.4,IF("2-Bike"=D2453,J2453*112,IF("3-Run"=D2453,J2453*26.2,0)))</f>
        <v>0</v>
      </c>
      <c r="R2453" s="151">
        <f>Q2453/2</f>
        <v>0</v>
      </c>
      <c r="S2453" s="53">
        <f>J2453*26.2</f>
        <v>0.17072453703703702</v>
      </c>
      <c r="T2453" s="53">
        <f>(J2453+0.0013889)*26.2</f>
        <v>0.20711371703703702</v>
      </c>
      <c r="U2453" s="53">
        <f>S2453/2</f>
        <v>8.5362268518518511E-2</v>
      </c>
      <c r="V2453" s="53">
        <f>T2453/2</f>
        <v>0.10355685851851851</v>
      </c>
      <c r="W2453" s="50">
        <f>RANK(J2453,J:J,1)</f>
        <v>1025</v>
      </c>
      <c r="X2453" s="50">
        <f>YEAR(B2453)</f>
        <v>2014</v>
      </c>
      <c r="Y2453" s="50">
        <f>MONTH(B2453)</f>
        <v>8</v>
      </c>
      <c r="Z2453" s="56">
        <f>X2453*100+Y2453</f>
        <v>201408</v>
      </c>
      <c r="AA2453" s="56">
        <f>WEEKNUM(B2453,1)</f>
        <v>34</v>
      </c>
      <c r="AB2453" s="58">
        <f>IF(ISBLANK(B2453)," ",MAX(B2453-B2452-1,0))</f>
        <v>0</v>
      </c>
      <c r="AC2453" s="56">
        <f>DAY(B2453)</f>
        <v>17</v>
      </c>
      <c r="AD2453" s="53">
        <f>U2453+V2453</f>
        <v>0.188919127037037</v>
      </c>
      <c r="AE2453" s="56">
        <f>IF("1-Swim"=D2453,E2453*46.7,IF("2-Bike"=D2453,E2453,IF("3-Run"=D2453,E2453*4.27,0)))</f>
        <v>0</v>
      </c>
    </row>
    <row r="2454" spans="1:31" x14ac:dyDescent="0.25">
      <c r="A2454" s="50">
        <v>2453</v>
      </c>
      <c r="B2454" s="51">
        <v>41868</v>
      </c>
      <c r="C2454" s="75">
        <f>B2454</f>
        <v>41868</v>
      </c>
      <c r="D2454" s="50" t="s">
        <v>516</v>
      </c>
      <c r="E2454" s="50">
        <v>1</v>
      </c>
      <c r="F2454" s="50">
        <v>0</v>
      </c>
      <c r="G2454" s="50">
        <v>6</v>
      </c>
      <c r="H2454" s="50">
        <v>21</v>
      </c>
      <c r="I2454" s="53">
        <f>IF(E2454&gt;0,TIME(F2454,G2454,H2454),"")</f>
        <v>4.409722222222222E-3</v>
      </c>
      <c r="J2454" s="54">
        <f>IF(E2454&gt;0,TIME(F2454,G2454,H2454)/E2454,"")</f>
        <v>4.409722222222222E-3</v>
      </c>
      <c r="K2454" s="50" t="s">
        <v>1485</v>
      </c>
      <c r="L2454" s="50" t="s">
        <v>1433</v>
      </c>
      <c r="M2454" s="55">
        <f>IF(D2454&gt;0,0.0416666666666667/J2454,"")</f>
        <v>9.4488188976378034</v>
      </c>
      <c r="N2454" s="50">
        <v>0</v>
      </c>
      <c r="Q2454" s="151">
        <f>IF("1-Swim"=D2454,J2454*2.4,IF("2-Bike"=D2454,J2454*112,IF("3-Run"=D2454,J2454*26.2,0)))</f>
        <v>0</v>
      </c>
      <c r="R2454" s="151">
        <f>Q2454/2</f>
        <v>0</v>
      </c>
      <c r="S2454" s="53">
        <f>J2454*26.2</f>
        <v>0.11553472222222222</v>
      </c>
      <c r="T2454" s="53">
        <f>(J2454+0.0013889)*26.2</f>
        <v>0.15192390222222221</v>
      </c>
      <c r="U2454" s="53">
        <f>S2454/2</f>
        <v>5.776736111111111E-2</v>
      </c>
      <c r="V2454" s="53">
        <f>T2454/2</f>
        <v>7.5961951111111106E-2</v>
      </c>
      <c r="W2454" s="50">
        <f>RANK(J2454,J:J,1)</f>
        <v>744</v>
      </c>
      <c r="X2454" s="50">
        <f>YEAR(B2454)</f>
        <v>2014</v>
      </c>
      <c r="Y2454" s="50">
        <f>MONTH(B2454)</f>
        <v>8</v>
      </c>
      <c r="Z2454" s="56">
        <f>X2454*100+Y2454</f>
        <v>201408</v>
      </c>
      <c r="AA2454" s="56">
        <f>WEEKNUM(B2454,1)</f>
        <v>34</v>
      </c>
      <c r="AB2454" s="58">
        <f>IF(ISBLANK(B2454)," ",MAX(B2454-B2453-1,0))</f>
        <v>0</v>
      </c>
      <c r="AC2454" s="56">
        <f>DAY(B2454)</f>
        <v>17</v>
      </c>
      <c r="AD2454" s="53">
        <f>U2454+V2454</f>
        <v>0.13372931222222223</v>
      </c>
      <c r="AE2454" s="56">
        <f>IF("1-Swim"=D2454,E2454*46.7,IF("2-Bike"=D2454,E2454,IF("3-Run"=D2454,E2454*4.27,0)))</f>
        <v>0</v>
      </c>
    </row>
    <row r="2455" spans="1:31" x14ac:dyDescent="0.25">
      <c r="A2455" s="50">
        <v>2454</v>
      </c>
      <c r="B2455" s="51">
        <v>41873</v>
      </c>
      <c r="C2455" s="75">
        <f>B2455</f>
        <v>41873</v>
      </c>
      <c r="D2455" s="50" t="s">
        <v>1224</v>
      </c>
      <c r="E2455" s="50">
        <v>7.8</v>
      </c>
      <c r="F2455" s="50">
        <v>0</v>
      </c>
      <c r="G2455" s="50">
        <v>48</v>
      </c>
      <c r="H2455" s="50">
        <v>51</v>
      </c>
      <c r="I2455" s="53">
        <f>IF(E2455&gt;0,TIME(F2455,G2455,H2455),"")</f>
        <v>3.3923611111111113E-2</v>
      </c>
      <c r="J2455" s="54">
        <f>IF(E2455&gt;0,TIME(F2455,G2455,H2455)/E2455,"")</f>
        <v>4.3491809116809116E-3</v>
      </c>
      <c r="K2455" s="50" t="s">
        <v>1809</v>
      </c>
      <c r="L2455" s="50" t="s">
        <v>315</v>
      </c>
      <c r="M2455" s="55">
        <f>IF(D2455&gt;0,0.0416666666666667/J2455,"")</f>
        <v>9.5803480040941729</v>
      </c>
      <c r="N2455" s="50">
        <v>0</v>
      </c>
      <c r="O2455" s="50" t="s">
        <v>255</v>
      </c>
      <c r="P2455" s="50" t="s">
        <v>1486</v>
      </c>
      <c r="Q2455" s="151">
        <f>IF("1-Swim"=D2455,J2455*2.4,IF("2-Bike"=D2455,J2455*112,IF("3-Run"=D2455,J2455*26.2,0)))</f>
        <v>0.48710826210826208</v>
      </c>
      <c r="R2455" s="151">
        <f>Q2455/2</f>
        <v>0.24355413105413104</v>
      </c>
      <c r="S2455" s="53">
        <f>J2455*26.2</f>
        <v>0.11394853988603988</v>
      </c>
      <c r="T2455" s="53">
        <f>(J2455+0.0013889)*26.2</f>
        <v>0.15033771988603989</v>
      </c>
      <c r="U2455" s="53">
        <f>S2455/2</f>
        <v>5.6974269943019941E-2</v>
      </c>
      <c r="V2455" s="53">
        <f>T2455/2</f>
        <v>7.5168859943019944E-2</v>
      </c>
      <c r="W2455" s="50">
        <f>RANK(J2455,J:J,1)</f>
        <v>743</v>
      </c>
      <c r="X2455" s="50">
        <f>YEAR(B2455)</f>
        <v>2014</v>
      </c>
      <c r="Y2455" s="50">
        <f>MONTH(B2455)</f>
        <v>8</v>
      </c>
      <c r="Z2455" s="56">
        <f>X2455*100+Y2455</f>
        <v>201408</v>
      </c>
      <c r="AA2455" s="56">
        <f>WEEKNUM(B2455,1)</f>
        <v>34</v>
      </c>
      <c r="AB2455" s="58">
        <f>IF(ISBLANK(B2455)," ",MAX(B2455-B2454-1,0))</f>
        <v>4</v>
      </c>
      <c r="AC2455" s="56">
        <f>DAY(B2455)</f>
        <v>22</v>
      </c>
      <c r="AD2455" s="53">
        <f>U2455+V2455</f>
        <v>0.13214312988603988</v>
      </c>
      <c r="AE2455" s="56">
        <f>IF("1-Swim"=D2455,E2455*46.7,IF("2-Bike"=D2455,E2455,IF("3-Run"=D2455,E2455*4.27,0)))</f>
        <v>7.8</v>
      </c>
    </row>
    <row r="2456" spans="1:31" x14ac:dyDescent="0.25">
      <c r="A2456" s="50">
        <v>2455</v>
      </c>
      <c r="B2456" s="51">
        <v>41876</v>
      </c>
      <c r="C2456" s="75">
        <f>B2456</f>
        <v>41876</v>
      </c>
      <c r="D2456" s="50" t="s">
        <v>1223</v>
      </c>
      <c r="E2456" s="50">
        <v>2.35</v>
      </c>
      <c r="F2456" s="50">
        <v>0</v>
      </c>
      <c r="G2456" s="50">
        <v>23</v>
      </c>
      <c r="H2456" s="50">
        <v>39</v>
      </c>
      <c r="I2456" s="53">
        <f>IF(E2456&gt;0,TIME(F2456,G2456,H2456),"")</f>
        <v>1.6423611111111111E-2</v>
      </c>
      <c r="J2456" s="54">
        <f>IF(E2456&gt;0,TIME(F2456,G2456,H2456)/E2456,"")</f>
        <v>6.9887706855791959E-3</v>
      </c>
      <c r="K2456" s="50" t="s">
        <v>1451</v>
      </c>
      <c r="L2456" s="50" t="s">
        <v>315</v>
      </c>
      <c r="M2456" s="55">
        <f>IF(D2456&gt;0,0.0416666666666667/J2456,"")</f>
        <v>5.9619450317124789</v>
      </c>
      <c r="N2456" s="50">
        <v>0</v>
      </c>
      <c r="O2456" s="50" t="s">
        <v>184</v>
      </c>
      <c r="P2456" s="50" t="s">
        <v>1487</v>
      </c>
      <c r="Q2456" s="151">
        <f>IF("1-Swim"=D2456,J2456*2.4,IF("2-Bike"=D2456,J2456*112,IF("3-Run"=D2456,J2456*26.2,0)))</f>
        <v>0.18310579196217494</v>
      </c>
      <c r="R2456" s="151">
        <f>Q2456/2</f>
        <v>9.155289598108747E-2</v>
      </c>
      <c r="S2456" s="53">
        <f>J2456*26.2</f>
        <v>0.18310579196217494</v>
      </c>
      <c r="T2456" s="53">
        <f>(J2456+0.0013889)*26.2</f>
        <v>0.21949497196217493</v>
      </c>
      <c r="U2456" s="53">
        <f>S2456/2</f>
        <v>9.155289598108747E-2</v>
      </c>
      <c r="V2456" s="53">
        <f>T2456/2</f>
        <v>0.10974748598108747</v>
      </c>
      <c r="W2456" s="50">
        <f>RANK(J2456,J:J,1)</f>
        <v>1553</v>
      </c>
      <c r="X2456" s="50">
        <f>YEAR(B2456)</f>
        <v>2014</v>
      </c>
      <c r="Y2456" s="50">
        <f>MONTH(B2456)</f>
        <v>8</v>
      </c>
      <c r="Z2456" s="56">
        <f>X2456*100+Y2456</f>
        <v>201408</v>
      </c>
      <c r="AA2456" s="56">
        <f>WEEKNUM(B2456,1)</f>
        <v>35</v>
      </c>
      <c r="AB2456" s="58">
        <f>IF(ISBLANK(B2456)," ",MAX(B2456-B2455-1,0))</f>
        <v>2</v>
      </c>
      <c r="AC2456" s="56">
        <f>DAY(B2456)</f>
        <v>25</v>
      </c>
      <c r="AD2456" s="53">
        <f>U2456+V2456</f>
        <v>0.20130038196217492</v>
      </c>
      <c r="AE2456" s="56">
        <f>IF("1-Swim"=D2456,E2456*46.7,IF("2-Bike"=D2456,E2456,IF("3-Run"=D2456,E2456*4.27,0)))</f>
        <v>10.0345</v>
      </c>
    </row>
    <row r="2457" spans="1:31" x14ac:dyDescent="0.25">
      <c r="A2457" s="50">
        <v>2456</v>
      </c>
      <c r="B2457" s="51">
        <v>41877</v>
      </c>
      <c r="C2457" s="75">
        <f>B2457</f>
        <v>41877</v>
      </c>
      <c r="D2457" s="50" t="s">
        <v>1224</v>
      </c>
      <c r="E2457" s="50">
        <v>15.5</v>
      </c>
      <c r="F2457" s="50">
        <v>0</v>
      </c>
      <c r="G2457" s="50">
        <v>44</v>
      </c>
      <c r="H2457" s="50">
        <v>20</v>
      </c>
      <c r="I2457" s="53">
        <f>IF(E2457&gt;0,TIME(F2457,G2457,H2457),"")</f>
        <v>3.078703703703704E-2</v>
      </c>
      <c r="J2457" s="54">
        <f>IF(E2457&gt;0,TIME(F2457,G2457,H2457)/E2457,"")</f>
        <v>1.9862604540023896E-3</v>
      </c>
      <c r="K2457" s="50" t="s">
        <v>921</v>
      </c>
      <c r="L2457" s="50" t="s">
        <v>1132</v>
      </c>
      <c r="M2457" s="55">
        <f>IF(D2457&gt;0,0.0416666666666667/J2457,"")</f>
        <v>20.977443609022572</v>
      </c>
      <c r="N2457" s="50">
        <v>0</v>
      </c>
      <c r="O2457" s="50" t="s">
        <v>253</v>
      </c>
      <c r="Q2457" s="151">
        <f>IF("1-Swim"=D2457,J2457*2.4,IF("2-Bike"=D2457,J2457*112,IF("3-Run"=D2457,J2457*26.2,0)))</f>
        <v>0.22246117084826764</v>
      </c>
      <c r="R2457" s="151">
        <f>Q2457/2</f>
        <v>0.11123058542413382</v>
      </c>
      <c r="S2457" s="53">
        <f>J2457*26.2</f>
        <v>5.2040023894862605E-2</v>
      </c>
      <c r="T2457" s="53">
        <f>(J2457+0.0013889)*26.2</f>
        <v>8.8429203894862612E-2</v>
      </c>
      <c r="U2457" s="53">
        <f>S2457/2</f>
        <v>2.6020011947431303E-2</v>
      </c>
      <c r="V2457" s="53">
        <f>T2457/2</f>
        <v>4.4214601947431306E-2</v>
      </c>
      <c r="W2457" s="50">
        <f>RANK(J2457,J:J,1)</f>
        <v>147</v>
      </c>
      <c r="X2457" s="50">
        <f>YEAR(B2457)</f>
        <v>2014</v>
      </c>
      <c r="Y2457" s="50">
        <f>MONTH(B2457)</f>
        <v>8</v>
      </c>
      <c r="Z2457" s="56">
        <f>X2457*100+Y2457</f>
        <v>201408</v>
      </c>
      <c r="AA2457" s="56">
        <f>WEEKNUM(B2457,1)</f>
        <v>35</v>
      </c>
      <c r="AB2457" s="58">
        <f>IF(ISBLANK(B2457)," ",MAX(B2457-B2456-1,0))</f>
        <v>0</v>
      </c>
      <c r="AC2457" s="56">
        <f>DAY(B2457)</f>
        <v>26</v>
      </c>
      <c r="AD2457" s="53">
        <f>U2457+V2457</f>
        <v>7.0234613894862602E-2</v>
      </c>
      <c r="AE2457" s="56">
        <f>IF("1-Swim"=D2457,E2457*46.7,IF("2-Bike"=D2457,E2457,IF("3-Run"=D2457,E2457*4.27,0)))</f>
        <v>15.5</v>
      </c>
    </row>
    <row r="2458" spans="1:31" x14ac:dyDescent="0.25">
      <c r="A2458" s="50">
        <v>2457</v>
      </c>
      <c r="B2458" s="51">
        <v>41879</v>
      </c>
      <c r="C2458" s="75">
        <f>B2458</f>
        <v>41879</v>
      </c>
      <c r="D2458" s="50" t="s">
        <v>1224</v>
      </c>
      <c r="E2458" s="50">
        <v>10</v>
      </c>
      <c r="F2458" s="50">
        <v>0</v>
      </c>
      <c r="G2458" s="50">
        <v>26</v>
      </c>
      <c r="H2458" s="50">
        <v>50</v>
      </c>
      <c r="I2458" s="53">
        <f>IF(E2458&gt;0,TIME(F2458,G2458,H2458),"")</f>
        <v>1.8634259259259257E-2</v>
      </c>
      <c r="J2458" s="54">
        <f>IF(E2458&gt;0,TIME(F2458,G2458,H2458)/E2458,"")</f>
        <v>1.8634259259259257E-3</v>
      </c>
      <c r="K2458" s="50" t="s">
        <v>921</v>
      </c>
      <c r="L2458" s="50" t="s">
        <v>1132</v>
      </c>
      <c r="M2458" s="55">
        <f>IF(D2458&gt;0,0.0416666666666667/J2458,"")</f>
        <v>22.360248447204988</v>
      </c>
      <c r="N2458" s="50">
        <v>0</v>
      </c>
      <c r="O2458" s="50" t="s">
        <v>253</v>
      </c>
      <c r="Q2458" s="151">
        <f>IF("1-Swim"=D2458,J2458*2.4,IF("2-Bike"=D2458,J2458*112,IF("3-Run"=D2458,J2458*26.2,0)))</f>
        <v>0.20870370370370367</v>
      </c>
      <c r="R2458" s="151">
        <f>Q2458/2</f>
        <v>0.10435185185185183</v>
      </c>
      <c r="S2458" s="53">
        <f>J2458*26.2</f>
        <v>4.8821759259259252E-2</v>
      </c>
      <c r="T2458" s="53">
        <f>(J2458+0.0013889)*26.2</f>
        <v>8.5210939259259252E-2</v>
      </c>
      <c r="U2458" s="53">
        <f>S2458/2</f>
        <v>2.4410879629629626E-2</v>
      </c>
      <c r="V2458" s="53">
        <f>T2458/2</f>
        <v>4.2605469629629626E-2</v>
      </c>
      <c r="W2458" s="50">
        <f>RANK(J2458,J:J,1)</f>
        <v>79</v>
      </c>
      <c r="X2458" s="50">
        <f>YEAR(B2458)</f>
        <v>2014</v>
      </c>
      <c r="Y2458" s="50">
        <f>MONTH(B2458)</f>
        <v>8</v>
      </c>
      <c r="Z2458" s="56">
        <f>X2458*100+Y2458</f>
        <v>201408</v>
      </c>
      <c r="AA2458" s="56">
        <f>WEEKNUM(B2458,1)</f>
        <v>35</v>
      </c>
      <c r="AB2458" s="58">
        <f>IF(ISBLANK(B2458)," ",MAX(B2458-B2457-1,0))</f>
        <v>1</v>
      </c>
      <c r="AC2458" s="56">
        <f>DAY(B2458)</f>
        <v>28</v>
      </c>
      <c r="AD2458" s="53">
        <f>U2458+V2458</f>
        <v>6.7016349259259256E-2</v>
      </c>
      <c r="AE2458" s="56">
        <f>IF("1-Swim"=D2458,E2458*46.7,IF("2-Bike"=D2458,E2458,IF("3-Run"=D2458,E2458*4.27,0)))</f>
        <v>10</v>
      </c>
    </row>
    <row r="2459" spans="1:31" x14ac:dyDescent="0.25">
      <c r="A2459" s="50">
        <v>2458</v>
      </c>
      <c r="B2459" s="51">
        <v>41882</v>
      </c>
      <c r="C2459" s="75">
        <f>B2459</f>
        <v>41882</v>
      </c>
      <c r="D2459" s="50" t="s">
        <v>1224</v>
      </c>
      <c r="E2459" s="50">
        <v>36</v>
      </c>
      <c r="F2459" s="50">
        <v>2</v>
      </c>
      <c r="G2459" s="50">
        <v>20</v>
      </c>
      <c r="H2459" s="50">
        <v>15</v>
      </c>
      <c r="I2459" s="53">
        <f>IF(E2459&gt;0,TIME(F2459,G2459,H2459),"")</f>
        <v>9.7395833333333334E-2</v>
      </c>
      <c r="J2459" s="54">
        <f>IF(E2459&gt;0,TIME(F2459,G2459,H2459)/E2459,"")</f>
        <v>2.705439814814815E-3</v>
      </c>
      <c r="K2459" s="50" t="s">
        <v>921</v>
      </c>
      <c r="L2459" s="50" t="s">
        <v>315</v>
      </c>
      <c r="M2459" s="55">
        <f>IF(D2459&gt;0,0.0416666666666667/J2459,"")</f>
        <v>15.401069518716588</v>
      </c>
      <c r="N2459" s="50">
        <v>0</v>
      </c>
      <c r="O2459" s="50" t="s">
        <v>201</v>
      </c>
      <c r="P2459" s="50" t="s">
        <v>1488</v>
      </c>
      <c r="Q2459" s="151">
        <f>IF("1-Swim"=D2459,J2459*2.4,IF("2-Bike"=D2459,J2459*112,IF("3-Run"=D2459,J2459*26.2,0)))</f>
        <v>0.30300925925925926</v>
      </c>
      <c r="R2459" s="151">
        <f>Q2459/2</f>
        <v>0.15150462962962963</v>
      </c>
      <c r="S2459" s="53">
        <f>J2459*26.2</f>
        <v>7.0882523148148149E-2</v>
      </c>
      <c r="T2459" s="53">
        <f>(J2459+0.0013889)*26.2</f>
        <v>0.10727170314814816</v>
      </c>
      <c r="U2459" s="53">
        <f>S2459/2</f>
        <v>3.5441261574074075E-2</v>
      </c>
      <c r="V2459" s="53">
        <f>T2459/2</f>
        <v>5.3635851574074078E-2</v>
      </c>
      <c r="W2459" s="50">
        <f>RANK(J2459,J:J,1)</f>
        <v>413</v>
      </c>
      <c r="X2459" s="50">
        <f>YEAR(B2459)</f>
        <v>2014</v>
      </c>
      <c r="Y2459" s="50">
        <f>MONTH(B2459)</f>
        <v>8</v>
      </c>
      <c r="Z2459" s="56">
        <f>X2459*100+Y2459</f>
        <v>201408</v>
      </c>
      <c r="AA2459" s="56">
        <f>WEEKNUM(B2459,1)</f>
        <v>36</v>
      </c>
      <c r="AB2459" s="58">
        <f>IF(ISBLANK(B2459)," ",MAX(B2459-B2458-1,0))</f>
        <v>2</v>
      </c>
      <c r="AC2459" s="56">
        <f>DAY(B2459)</f>
        <v>31</v>
      </c>
      <c r="AD2459" s="53">
        <f>U2459+V2459</f>
        <v>8.9077113148148146E-2</v>
      </c>
      <c r="AE2459" s="56">
        <f>IF("1-Swim"=D2459,E2459*46.7,IF("2-Bike"=D2459,E2459,IF("3-Run"=D2459,E2459*4.27,0)))</f>
        <v>36</v>
      </c>
    </row>
    <row r="2460" spans="1:31" x14ac:dyDescent="0.25">
      <c r="A2460" s="50">
        <v>2459</v>
      </c>
      <c r="B2460" s="51">
        <v>41885</v>
      </c>
      <c r="C2460" s="75">
        <f>B2460</f>
        <v>41885</v>
      </c>
      <c r="D2460" s="50" t="s">
        <v>1223</v>
      </c>
      <c r="E2460" s="50">
        <v>2</v>
      </c>
      <c r="F2460" s="50">
        <v>0</v>
      </c>
      <c r="G2460" s="50">
        <v>19</v>
      </c>
      <c r="H2460" s="50">
        <v>13</v>
      </c>
      <c r="I2460" s="53">
        <f>IF(E2460&gt;0,TIME(F2460,G2460,H2460),"")</f>
        <v>1.3344907407407408E-2</v>
      </c>
      <c r="J2460" s="54">
        <f>IF(E2460&gt;0,TIME(F2460,G2460,H2460)/E2460,"")</f>
        <v>6.6724537037037039E-3</v>
      </c>
      <c r="K2460" s="50" t="s">
        <v>1451</v>
      </c>
      <c r="L2460" s="50" t="s">
        <v>1048</v>
      </c>
      <c r="M2460" s="55">
        <f>IF(D2460&gt;0,0.0416666666666667/J2460,"")</f>
        <v>6.244579358196015</v>
      </c>
      <c r="N2460" s="50">
        <v>0</v>
      </c>
      <c r="O2460" s="50" t="s">
        <v>253</v>
      </c>
      <c r="Q2460" s="151">
        <f>IF("1-Swim"=D2460,J2460*2.4,IF("2-Bike"=D2460,J2460*112,IF("3-Run"=D2460,J2460*26.2,0)))</f>
        <v>0.17481828703703703</v>
      </c>
      <c r="R2460" s="151">
        <f>Q2460/2</f>
        <v>8.7409143518518514E-2</v>
      </c>
      <c r="S2460" s="53">
        <f>J2460*26.2</f>
        <v>0.17481828703703703</v>
      </c>
      <c r="T2460" s="53">
        <f>(J2460+0.0013889)*26.2</f>
        <v>0.21120746703703702</v>
      </c>
      <c r="U2460" s="53">
        <f>S2460/2</f>
        <v>8.7409143518518514E-2</v>
      </c>
      <c r="V2460" s="53">
        <f>T2460/2</f>
        <v>0.10560373351851851</v>
      </c>
      <c r="W2460" s="50">
        <f>RANK(J2460,J:J,1)</f>
        <v>1164</v>
      </c>
      <c r="X2460" s="50">
        <f>YEAR(B2460)</f>
        <v>2014</v>
      </c>
      <c r="Y2460" s="50">
        <f>MONTH(B2460)</f>
        <v>9</v>
      </c>
      <c r="Z2460" s="56">
        <f>X2460*100+Y2460</f>
        <v>201409</v>
      </c>
      <c r="AA2460" s="56">
        <f>WEEKNUM(B2460,1)</f>
        <v>36</v>
      </c>
      <c r="AB2460" s="58">
        <f>IF(ISBLANK(B2460)," ",MAX(B2460-B2459-1,0))</f>
        <v>2</v>
      </c>
      <c r="AC2460" s="56">
        <f>DAY(B2460)</f>
        <v>3</v>
      </c>
      <c r="AD2460" s="53">
        <f>U2460+V2460</f>
        <v>0.19301287703703701</v>
      </c>
      <c r="AE2460" s="56">
        <f>IF("1-Swim"=D2460,E2460*46.7,IF("2-Bike"=D2460,E2460,IF("3-Run"=D2460,E2460*4.27,0)))</f>
        <v>8.5399999999999991</v>
      </c>
    </row>
    <row r="2461" spans="1:31" x14ac:dyDescent="0.25">
      <c r="A2461" s="50">
        <v>2460</v>
      </c>
      <c r="B2461" s="51">
        <v>41887</v>
      </c>
      <c r="C2461" s="75">
        <f>B2461</f>
        <v>41887</v>
      </c>
      <c r="D2461" s="50" t="s">
        <v>1224</v>
      </c>
      <c r="E2461" s="50">
        <v>4.2</v>
      </c>
      <c r="F2461" s="50">
        <v>0</v>
      </c>
      <c r="G2461" s="50">
        <v>25</v>
      </c>
      <c r="H2461" s="50">
        <v>27</v>
      </c>
      <c r="I2461" s="53">
        <f>IF(E2461&gt;0,TIME(F2461,G2461,H2461),"")</f>
        <v>1.7673611111111109E-2</v>
      </c>
      <c r="J2461" s="54">
        <f>IF(E2461&gt;0,TIME(F2461,G2461,H2461)/E2461,"")</f>
        <v>4.208002645502645E-3</v>
      </c>
      <c r="K2461" s="50" t="s">
        <v>930</v>
      </c>
      <c r="L2461" s="50" t="s">
        <v>1489</v>
      </c>
      <c r="M2461" s="55">
        <f>IF(D2461&gt;0,0.0416666666666667/J2461,"")</f>
        <v>9.9017681728880245</v>
      </c>
      <c r="N2461" s="50">
        <v>0</v>
      </c>
      <c r="O2461" s="50" t="s">
        <v>201</v>
      </c>
      <c r="P2461" s="50" t="s">
        <v>1490</v>
      </c>
      <c r="Q2461" s="151">
        <f>IF("1-Swim"=D2461,J2461*2.4,IF("2-Bike"=D2461,J2461*112,IF("3-Run"=D2461,J2461*26.2,0)))</f>
        <v>0.47129629629629621</v>
      </c>
      <c r="R2461" s="151">
        <f>Q2461/2</f>
        <v>0.23564814814814811</v>
      </c>
      <c r="S2461" s="53">
        <f>J2461*26.2</f>
        <v>0.1102496693121693</v>
      </c>
      <c r="T2461" s="53">
        <f>(J2461+0.0013889)*26.2</f>
        <v>0.14663884931216931</v>
      </c>
      <c r="U2461" s="53">
        <f>S2461/2</f>
        <v>5.5124834656084649E-2</v>
      </c>
      <c r="V2461" s="53">
        <f>T2461/2</f>
        <v>7.3319424656084653E-2</v>
      </c>
      <c r="W2461" s="50">
        <f>RANK(J2461,J:J,1)</f>
        <v>738</v>
      </c>
      <c r="X2461" s="50">
        <f>YEAR(B2461)</f>
        <v>2014</v>
      </c>
      <c r="Y2461" s="50">
        <f>MONTH(B2461)</f>
        <v>9</v>
      </c>
      <c r="Z2461" s="56">
        <f>X2461*100+Y2461</f>
        <v>201409</v>
      </c>
      <c r="AA2461" s="56">
        <f>WEEKNUM(B2461,1)</f>
        <v>36</v>
      </c>
      <c r="AB2461" s="58">
        <f>IF(ISBLANK(B2461)," ",MAX(B2461-B2460-1,0))</f>
        <v>1</v>
      </c>
      <c r="AC2461" s="56">
        <f>DAY(B2461)</f>
        <v>5</v>
      </c>
      <c r="AD2461" s="53">
        <f>U2461+V2461</f>
        <v>0.1284442593121693</v>
      </c>
      <c r="AE2461" s="56">
        <f>IF("1-Swim"=D2461,E2461*46.7,IF("2-Bike"=D2461,E2461,IF("3-Run"=D2461,E2461*4.27,0)))</f>
        <v>4.2</v>
      </c>
    </row>
    <row r="2462" spans="1:31" x14ac:dyDescent="0.25">
      <c r="A2462" s="50">
        <v>2461</v>
      </c>
      <c r="B2462" s="51">
        <v>41887</v>
      </c>
      <c r="C2462" s="75">
        <f>B2462</f>
        <v>41887</v>
      </c>
      <c r="D2462" s="50" t="s">
        <v>1224</v>
      </c>
      <c r="E2462" s="50">
        <v>9.4</v>
      </c>
      <c r="F2462" s="50">
        <v>0</v>
      </c>
      <c r="G2462" s="50">
        <v>39</v>
      </c>
      <c r="H2462" s="50">
        <v>59</v>
      </c>
      <c r="I2462" s="53">
        <f>IF(E2462&gt;0,TIME(F2462,G2462,H2462),"")</f>
        <v>2.7766203703703706E-2</v>
      </c>
      <c r="J2462" s="54">
        <f>IF(E2462&gt;0,TIME(F2462,G2462,H2462)/E2462,"")</f>
        <v>2.9538514578408199E-3</v>
      </c>
      <c r="K2462" s="50" t="s">
        <v>930</v>
      </c>
      <c r="L2462" s="50" t="s">
        <v>1491</v>
      </c>
      <c r="M2462" s="55">
        <f>IF(D2462&gt;0,0.0416666666666667/J2462,"")</f>
        <v>14.105877448937067</v>
      </c>
      <c r="N2462" s="50">
        <v>0</v>
      </c>
      <c r="O2462" s="50" t="s">
        <v>201</v>
      </c>
      <c r="P2462" s="50" t="s">
        <v>1492</v>
      </c>
      <c r="Q2462" s="151">
        <f>IF("1-Swim"=D2462,J2462*2.4,IF("2-Bike"=D2462,J2462*112,IF("3-Run"=D2462,J2462*26.2,0)))</f>
        <v>0.33083136327817181</v>
      </c>
      <c r="R2462" s="151">
        <f>Q2462/2</f>
        <v>0.1654156816390859</v>
      </c>
      <c r="S2462" s="53">
        <f>J2462*26.2</f>
        <v>7.7390908195429473E-2</v>
      </c>
      <c r="T2462" s="53">
        <f>(J2462+0.0013889)*26.2</f>
        <v>0.11378008819542947</v>
      </c>
      <c r="U2462" s="53">
        <f>S2462/2</f>
        <v>3.8695454097714736E-2</v>
      </c>
      <c r="V2462" s="53">
        <f>T2462/2</f>
        <v>5.6890044097714733E-2</v>
      </c>
      <c r="W2462" s="50">
        <f>RANK(J2462,J:J,1)</f>
        <v>556</v>
      </c>
      <c r="X2462" s="50">
        <f>YEAR(B2462)</f>
        <v>2014</v>
      </c>
      <c r="Y2462" s="50">
        <f>MONTH(B2462)</f>
        <v>9</v>
      </c>
      <c r="Z2462" s="56">
        <f>X2462*100+Y2462</f>
        <v>201409</v>
      </c>
      <c r="AA2462" s="56">
        <f>WEEKNUM(B2462,1)</f>
        <v>36</v>
      </c>
      <c r="AB2462" s="58">
        <f>IF(ISBLANK(B2462)," ",MAX(B2462-B2461-1,0))</f>
        <v>0</v>
      </c>
      <c r="AC2462" s="56">
        <f>DAY(B2462)</f>
        <v>5</v>
      </c>
      <c r="AD2462" s="53">
        <f>U2462+V2462</f>
        <v>9.5585498195429469E-2</v>
      </c>
      <c r="AE2462" s="56">
        <f>IF("1-Swim"=D2462,E2462*46.7,IF("2-Bike"=D2462,E2462,IF("3-Run"=D2462,E2462*4.27,0)))</f>
        <v>9.4</v>
      </c>
    </row>
    <row r="2463" spans="1:31" x14ac:dyDescent="0.25">
      <c r="A2463" s="50">
        <v>2462</v>
      </c>
      <c r="B2463" s="51">
        <v>41889</v>
      </c>
      <c r="C2463" s="75">
        <f>B2463</f>
        <v>41889</v>
      </c>
      <c r="D2463" s="50" t="s">
        <v>1225</v>
      </c>
      <c r="E2463" s="50">
        <v>1.2</v>
      </c>
      <c r="F2463" s="50">
        <v>0</v>
      </c>
      <c r="G2463" s="50">
        <v>49</v>
      </c>
      <c r="H2463" s="50">
        <v>36</v>
      </c>
      <c r="I2463" s="53">
        <f>IF(E2463&gt;0,TIME(F2463,G2463,H2463),"")</f>
        <v>3.4444444444444444E-2</v>
      </c>
      <c r="J2463" s="54">
        <f>IF(E2463&gt;0,TIME(F2463,G2463,H2463)/E2463,"")</f>
        <v>2.8703703703703703E-2</v>
      </c>
      <c r="K2463" s="50" t="s">
        <v>1493</v>
      </c>
      <c r="L2463" s="50" t="s">
        <v>797</v>
      </c>
      <c r="M2463" s="55">
        <f>IF(D2463&gt;0,0.0416666666666667/J2463,"")</f>
        <v>1.4516129032258076</v>
      </c>
      <c r="N2463" s="50">
        <v>0</v>
      </c>
      <c r="O2463" s="50" t="s">
        <v>184</v>
      </c>
      <c r="P2463" s="50" t="s">
        <v>1494</v>
      </c>
      <c r="Q2463" s="151">
        <f>IF("1-Swim"=D2463,J2463*2.4,IF("2-Bike"=D2463,J2463*112,IF("3-Run"=D2463,J2463*26.2,0)))</f>
        <v>6.8888888888888888E-2</v>
      </c>
      <c r="R2463" s="151">
        <f>Q2463/2</f>
        <v>3.4444444444444444E-2</v>
      </c>
      <c r="S2463" s="53">
        <f>J2463*26.2</f>
        <v>0.75203703703703706</v>
      </c>
      <c r="T2463" s="53">
        <f>(J2463+0.0013889)*26.2</f>
        <v>0.78842621703703697</v>
      </c>
      <c r="U2463" s="53">
        <f>S2463/2</f>
        <v>0.37601851851851853</v>
      </c>
      <c r="V2463" s="53">
        <f>T2463/2</f>
        <v>0.39421310851851848</v>
      </c>
      <c r="W2463" s="50">
        <f>RANK(J2463,J:J,1)</f>
        <v>3339</v>
      </c>
      <c r="X2463" s="50">
        <f>YEAR(B2463)</f>
        <v>2014</v>
      </c>
      <c r="Y2463" s="50">
        <f>MONTH(B2463)</f>
        <v>9</v>
      </c>
      <c r="Z2463" s="56">
        <f>X2463*100+Y2463</f>
        <v>201409</v>
      </c>
      <c r="AA2463" s="56">
        <f>WEEKNUM(B2463,1)</f>
        <v>37</v>
      </c>
      <c r="AB2463" s="58">
        <f>IF(ISBLANK(B2463)," ",MAX(B2463-B2462-1,0))</f>
        <v>1</v>
      </c>
      <c r="AC2463" s="56">
        <f>DAY(B2463)</f>
        <v>7</v>
      </c>
      <c r="AD2463" s="53">
        <f>U2463+V2463</f>
        <v>0.77023162703703707</v>
      </c>
      <c r="AE2463" s="56">
        <f>IF("1-Swim"=D2463,E2463*46.7,IF("2-Bike"=D2463,E2463,IF("3-Run"=D2463,E2463*4.27,0)))</f>
        <v>56.04</v>
      </c>
    </row>
    <row r="2464" spans="1:31" x14ac:dyDescent="0.25">
      <c r="A2464" s="50">
        <v>2463</v>
      </c>
      <c r="B2464" s="51">
        <v>41889</v>
      </c>
      <c r="C2464" s="75">
        <f>B2464</f>
        <v>41889</v>
      </c>
      <c r="D2464" s="50" t="s">
        <v>1224</v>
      </c>
      <c r="E2464" s="50">
        <v>56</v>
      </c>
      <c r="F2464" s="50">
        <v>3</v>
      </c>
      <c r="G2464" s="50">
        <v>12</v>
      </c>
      <c r="H2464" s="50">
        <v>41</v>
      </c>
      <c r="I2464" s="53">
        <f>IF(E2464&gt;0,TIME(F2464,G2464,H2464),"")</f>
        <v>0.13380787037037037</v>
      </c>
      <c r="J2464" s="54">
        <f>IF(E2464&gt;0,TIME(F2464,G2464,H2464)/E2464,"")</f>
        <v>2.3894262566137568E-3</v>
      </c>
      <c r="K2464" s="50" t="s">
        <v>1809</v>
      </c>
      <c r="L2464" s="50" t="s">
        <v>797</v>
      </c>
      <c r="M2464" s="55">
        <f>IF(D2464&gt;0,0.0416666666666667/J2464,"")</f>
        <v>17.437937894645803</v>
      </c>
      <c r="N2464" s="50">
        <v>0</v>
      </c>
      <c r="O2464" s="50" t="s">
        <v>184</v>
      </c>
      <c r="Q2464" s="151">
        <f>IF("1-Swim"=D2464,J2464*2.4,IF("2-Bike"=D2464,J2464*112,IF("3-Run"=D2464,J2464*26.2,0)))</f>
        <v>0.26761574074074074</v>
      </c>
      <c r="R2464" s="151">
        <f>Q2464/2</f>
        <v>0.13380787037037037</v>
      </c>
      <c r="S2464" s="53">
        <f>J2464*26.2</f>
        <v>6.260296792328042E-2</v>
      </c>
      <c r="T2464" s="53">
        <f>(J2464+0.0013889)*26.2</f>
        <v>9.8992147923280413E-2</v>
      </c>
      <c r="U2464" s="53">
        <f>S2464/2</f>
        <v>3.130148396164021E-2</v>
      </c>
      <c r="V2464" s="53">
        <f>T2464/2</f>
        <v>4.9496073961640207E-2</v>
      </c>
      <c r="W2464" s="50">
        <f>RANK(J2464,J:J,1)</f>
        <v>259</v>
      </c>
      <c r="X2464" s="50">
        <f>YEAR(B2464)</f>
        <v>2014</v>
      </c>
      <c r="Y2464" s="50">
        <f>MONTH(B2464)</f>
        <v>9</v>
      </c>
      <c r="Z2464" s="56">
        <f>X2464*100+Y2464</f>
        <v>201409</v>
      </c>
      <c r="AA2464" s="56">
        <f>WEEKNUM(B2464,1)</f>
        <v>37</v>
      </c>
      <c r="AB2464" s="58">
        <f>IF(ISBLANK(B2464)," ",MAX(B2464-B2463-1,0))</f>
        <v>0</v>
      </c>
      <c r="AC2464" s="56">
        <f>DAY(B2464)</f>
        <v>7</v>
      </c>
      <c r="AD2464" s="53">
        <f>U2464+V2464</f>
        <v>8.0797557923280416E-2</v>
      </c>
      <c r="AE2464" s="56">
        <f>IF("1-Swim"=D2464,E2464*46.7,IF("2-Bike"=D2464,E2464,IF("3-Run"=D2464,E2464*4.27,0)))</f>
        <v>56</v>
      </c>
    </row>
    <row r="2465" spans="1:31" x14ac:dyDescent="0.25">
      <c r="A2465" s="50">
        <v>2464</v>
      </c>
      <c r="B2465" s="51">
        <v>41889</v>
      </c>
      <c r="C2465" s="75">
        <f>B2465</f>
        <v>41889</v>
      </c>
      <c r="D2465" s="50" t="s">
        <v>1223</v>
      </c>
      <c r="E2465" s="50">
        <v>13.1</v>
      </c>
      <c r="F2465" s="50">
        <v>2</v>
      </c>
      <c r="G2465" s="50">
        <v>48</v>
      </c>
      <c r="H2465" s="50">
        <v>59</v>
      </c>
      <c r="I2465" s="53">
        <f>IF(E2465&gt;0,TIME(F2465,G2465,H2465),"")</f>
        <v>0.11734953703703704</v>
      </c>
      <c r="J2465" s="54">
        <f>IF(E2465&gt;0,TIME(F2465,G2465,H2465)/E2465,"")</f>
        <v>8.957979926491378E-3</v>
      </c>
      <c r="K2465" s="50" t="s">
        <v>1311</v>
      </c>
      <c r="L2465" s="50" t="s">
        <v>797</v>
      </c>
      <c r="M2465" s="55">
        <f>IF(D2465&gt;0,0.0416666666666667/J2465,"")</f>
        <v>4.6513462866160404</v>
      </c>
      <c r="N2465" s="50">
        <v>0</v>
      </c>
      <c r="O2465" s="50" t="s">
        <v>184</v>
      </c>
      <c r="Q2465" s="151">
        <f>IF("1-Swim"=D2465,J2465*2.4,IF("2-Bike"=D2465,J2465*112,IF("3-Run"=D2465,J2465*26.2,0)))</f>
        <v>0.23469907407407409</v>
      </c>
      <c r="R2465" s="151">
        <f>Q2465/2</f>
        <v>0.11734953703703704</v>
      </c>
      <c r="S2465" s="53">
        <f>J2465*26.2</f>
        <v>0.23469907407407409</v>
      </c>
      <c r="T2465" s="53">
        <f>(J2465+0.0013889)*26.2</f>
        <v>0.27108825407407411</v>
      </c>
      <c r="U2465" s="53">
        <f>S2465/2</f>
        <v>0.11734953703703704</v>
      </c>
      <c r="V2465" s="53">
        <f>T2465/2</f>
        <v>0.13554412703703705</v>
      </c>
      <c r="W2465" s="50">
        <f>RANK(J2465,J:J,1)</f>
        <v>2752</v>
      </c>
      <c r="X2465" s="50">
        <f>YEAR(B2465)</f>
        <v>2014</v>
      </c>
      <c r="Y2465" s="50">
        <f>MONTH(B2465)</f>
        <v>9</v>
      </c>
      <c r="Z2465" s="56">
        <f>X2465*100+Y2465</f>
        <v>201409</v>
      </c>
      <c r="AA2465" s="56">
        <f>WEEKNUM(B2465,1)</f>
        <v>37</v>
      </c>
      <c r="AB2465" s="58">
        <f>IF(ISBLANK(B2465)," ",MAX(B2465-B2464-1,0))</f>
        <v>0</v>
      </c>
      <c r="AC2465" s="56">
        <f>DAY(B2465)</f>
        <v>7</v>
      </c>
      <c r="AD2465" s="53">
        <f>U2465+V2465</f>
        <v>0.2528936640740741</v>
      </c>
      <c r="AE2465" s="56">
        <f>IF("1-Swim"=D2465,E2465*46.7,IF("2-Bike"=D2465,E2465,IF("3-Run"=D2465,E2465*4.27,0)))</f>
        <v>55.936999999999991</v>
      </c>
    </row>
    <row r="2466" spans="1:31" x14ac:dyDescent="0.25">
      <c r="A2466" s="50">
        <v>2465</v>
      </c>
      <c r="B2466" s="51">
        <v>41889</v>
      </c>
      <c r="C2466" s="75">
        <f>B2466</f>
        <v>41889</v>
      </c>
      <c r="D2466" s="50" t="s">
        <v>515</v>
      </c>
      <c r="E2466" s="50">
        <v>1</v>
      </c>
      <c r="F2466" s="50">
        <v>0</v>
      </c>
      <c r="G2466" s="50">
        <v>2</v>
      </c>
      <c r="H2466" s="50">
        <v>26</v>
      </c>
      <c r="I2466" s="53">
        <f>IF(E2466&gt;0,TIME(F2466,G2466,H2466),"")</f>
        <v>1.689814814814815E-3</v>
      </c>
      <c r="J2466" s="54">
        <f>IF(E2466&gt;0,TIME(F2466,G2466,H2466)/E2466,"")</f>
        <v>1.689814814814815E-3</v>
      </c>
      <c r="K2466" s="50" t="s">
        <v>1485</v>
      </c>
      <c r="L2466" s="50" t="s">
        <v>797</v>
      </c>
      <c r="M2466" s="55">
        <f>IF(D2466&gt;0,0.0416666666666667/J2466,"")</f>
        <v>24.657534246575359</v>
      </c>
      <c r="N2466" s="50">
        <v>0</v>
      </c>
      <c r="O2466" s="50" t="s">
        <v>184</v>
      </c>
      <c r="Q2466" s="151">
        <f>IF("1-Swim"=D2466,J2466*2.4,IF("2-Bike"=D2466,J2466*112,IF("3-Run"=D2466,J2466*26.2,0)))</f>
        <v>0</v>
      </c>
      <c r="R2466" s="151">
        <f>Q2466/2</f>
        <v>0</v>
      </c>
      <c r="S2466" s="53">
        <f>J2466*26.2</f>
        <v>4.4273148148148152E-2</v>
      </c>
      <c r="T2466" s="53">
        <f>(J2466+0.0013889)*26.2</f>
        <v>8.0662328148148152E-2</v>
      </c>
      <c r="U2466" s="53">
        <f>S2466/2</f>
        <v>2.2136574074074076E-2</v>
      </c>
      <c r="V2466" s="53">
        <f>T2466/2</f>
        <v>4.0331164074074076E-2</v>
      </c>
      <c r="W2466" s="50">
        <f>RANK(J2466,J:J,1)</f>
        <v>27</v>
      </c>
      <c r="X2466" s="50">
        <f>YEAR(B2466)</f>
        <v>2014</v>
      </c>
      <c r="Y2466" s="50">
        <f>MONTH(B2466)</f>
        <v>9</v>
      </c>
      <c r="Z2466" s="56">
        <f>X2466*100+Y2466</f>
        <v>201409</v>
      </c>
      <c r="AA2466" s="56">
        <f>WEEKNUM(B2466,1)</f>
        <v>37</v>
      </c>
      <c r="AB2466" s="58">
        <f>IF(ISBLANK(B2466)," ",MAX(B2466-B2465-1,0))</f>
        <v>0</v>
      </c>
      <c r="AC2466" s="56">
        <f>DAY(B2466)</f>
        <v>7</v>
      </c>
      <c r="AD2466" s="53">
        <f>U2466+V2466</f>
        <v>6.2467738148148155E-2</v>
      </c>
      <c r="AE2466" s="56">
        <f>IF("1-Swim"=D2466,E2466*46.7,IF("2-Bike"=D2466,E2466,IF("3-Run"=D2466,E2466*4.27,0)))</f>
        <v>0</v>
      </c>
    </row>
    <row r="2467" spans="1:31" x14ac:dyDescent="0.25">
      <c r="A2467" s="50">
        <v>2466</v>
      </c>
      <c r="B2467" s="51">
        <v>41889</v>
      </c>
      <c r="C2467" s="75">
        <f>B2467</f>
        <v>41889</v>
      </c>
      <c r="D2467" s="50" t="s">
        <v>516</v>
      </c>
      <c r="E2467" s="50">
        <v>1</v>
      </c>
      <c r="F2467" s="50">
        <v>0</v>
      </c>
      <c r="G2467" s="50">
        <v>4</v>
      </c>
      <c r="H2467" s="50">
        <v>9</v>
      </c>
      <c r="I2467" s="53">
        <f>IF(E2467&gt;0,TIME(F2467,G2467,H2467),"")</f>
        <v>2.8819444444444444E-3</v>
      </c>
      <c r="J2467" s="54">
        <f>IF(E2467&gt;0,TIME(F2467,G2467,H2467)/E2467,"")</f>
        <v>2.8819444444444444E-3</v>
      </c>
      <c r="K2467" s="50" t="s">
        <v>1485</v>
      </c>
      <c r="L2467" s="50" t="s">
        <v>797</v>
      </c>
      <c r="M2467" s="55">
        <f>IF(D2467&gt;0,0.0416666666666667/J2467,"")</f>
        <v>14.457831325301216</v>
      </c>
      <c r="N2467" s="50">
        <v>0</v>
      </c>
      <c r="O2467" s="50" t="s">
        <v>184</v>
      </c>
      <c r="Q2467" s="151">
        <f>IF("1-Swim"=D2467,J2467*2.4,IF("2-Bike"=D2467,J2467*112,IF("3-Run"=D2467,J2467*26.2,0)))</f>
        <v>0</v>
      </c>
      <c r="R2467" s="151">
        <f>Q2467/2</f>
        <v>0</v>
      </c>
      <c r="S2467" s="53">
        <f>J2467*26.2</f>
        <v>7.5506944444444446E-2</v>
      </c>
      <c r="T2467" s="53">
        <f>(J2467+0.0013889)*26.2</f>
        <v>0.11189612444444444</v>
      </c>
      <c r="U2467" s="53">
        <f>S2467/2</f>
        <v>3.7753472222222223E-2</v>
      </c>
      <c r="V2467" s="53">
        <f>T2467/2</f>
        <v>5.594806222222222E-2</v>
      </c>
      <c r="W2467" s="50">
        <f>RANK(J2467,J:J,1)</f>
        <v>527</v>
      </c>
      <c r="X2467" s="50">
        <f>YEAR(B2467)</f>
        <v>2014</v>
      </c>
      <c r="Y2467" s="50">
        <f>MONTH(B2467)</f>
        <v>9</v>
      </c>
      <c r="Z2467" s="56">
        <f>X2467*100+Y2467</f>
        <v>201409</v>
      </c>
      <c r="AA2467" s="56">
        <f>WEEKNUM(B2467,1)</f>
        <v>37</v>
      </c>
      <c r="AB2467" s="58">
        <f>IF(ISBLANK(B2467)," ",MAX(B2467-B2466-1,0))</f>
        <v>0</v>
      </c>
      <c r="AC2467" s="56">
        <f>DAY(B2467)</f>
        <v>7</v>
      </c>
      <c r="AD2467" s="53">
        <f>U2467+V2467</f>
        <v>9.3701534444444443E-2</v>
      </c>
      <c r="AE2467" s="56">
        <f>IF("1-Swim"=D2467,E2467*46.7,IF("2-Bike"=D2467,E2467,IF("3-Run"=D2467,E2467*4.27,0)))</f>
        <v>0</v>
      </c>
    </row>
    <row r="2468" spans="1:31" x14ac:dyDescent="0.25">
      <c r="A2468" s="50">
        <v>2467</v>
      </c>
      <c r="B2468" s="51">
        <v>41889</v>
      </c>
      <c r="C2468" s="75">
        <f>B2468</f>
        <v>41889</v>
      </c>
      <c r="D2468" s="50" t="s">
        <v>713</v>
      </c>
      <c r="E2468" s="50">
        <v>1</v>
      </c>
      <c r="F2468" s="50">
        <v>0</v>
      </c>
      <c r="G2468" s="50">
        <v>10</v>
      </c>
      <c r="H2468" s="50">
        <v>3</v>
      </c>
      <c r="I2468" s="53">
        <f>IF(E2468&gt;0,TIME(F2468,G2468,H2468),"")</f>
        <v>6.9791666666666674E-3</v>
      </c>
      <c r="J2468" s="54">
        <f>IF(E2468&gt;0,TIME(F2468,G2468,H2468)/E2468,"")</f>
        <v>6.9791666666666674E-3</v>
      </c>
      <c r="L2468" s="50" t="s">
        <v>797</v>
      </c>
      <c r="M2468" s="55">
        <f>IF(D2468&gt;0,0.0416666666666667/J2468,"")</f>
        <v>5.9701492537313472</v>
      </c>
      <c r="N2468" s="50">
        <v>0</v>
      </c>
      <c r="O2468" s="50" t="s">
        <v>184</v>
      </c>
      <c r="Q2468" s="151">
        <f>IF("1-Swim"=D2468,J2468*2.4,IF("2-Bike"=D2468,J2468*112,IF("3-Run"=D2468,J2468*26.2,0)))</f>
        <v>0</v>
      </c>
      <c r="R2468" s="151">
        <f>Q2468/2</f>
        <v>0</v>
      </c>
      <c r="S2468" s="53">
        <f>J2468*26.2</f>
        <v>0.18285416666666668</v>
      </c>
      <c r="T2468" s="53">
        <f>(J2468+0.0013889)*26.2</f>
        <v>0.21924334666666667</v>
      </c>
      <c r="U2468" s="53">
        <f>S2468/2</f>
        <v>9.1427083333333339E-2</v>
      </c>
      <c r="V2468" s="53">
        <f>T2468/2</f>
        <v>0.10962167333333334</v>
      </c>
      <c r="W2468" s="50">
        <f>RANK(J2468,J:J,1)</f>
        <v>1543</v>
      </c>
      <c r="X2468" s="50">
        <f>YEAR(B2468)</f>
        <v>2014</v>
      </c>
      <c r="Y2468" s="50">
        <f>MONTH(B2468)</f>
        <v>9</v>
      </c>
      <c r="Z2468" s="56">
        <f>X2468*100+Y2468</f>
        <v>201409</v>
      </c>
      <c r="AA2468" s="56">
        <f>WEEKNUM(B2468,1)</f>
        <v>37</v>
      </c>
      <c r="AB2468" s="58">
        <f>IF(ISBLANK(B2468)," ",MAX(B2468-B2467-1,0))</f>
        <v>0</v>
      </c>
      <c r="AC2468" s="56">
        <f>DAY(B2468)</f>
        <v>7</v>
      </c>
      <c r="AD2468" s="53">
        <f>U2468+V2468</f>
        <v>0.20104875666666666</v>
      </c>
      <c r="AE2468" s="56">
        <f>IF("1-Swim"=D2468,E2468*46.7,IF("2-Bike"=D2468,E2468,IF("3-Run"=D2468,E2468*4.27,0)))</f>
        <v>0</v>
      </c>
    </row>
    <row r="2469" spans="1:31" x14ac:dyDescent="0.25">
      <c r="A2469" s="50">
        <v>2468</v>
      </c>
      <c r="B2469" s="51">
        <v>41889</v>
      </c>
      <c r="C2469" s="75">
        <f>B2469</f>
        <v>41889</v>
      </c>
      <c r="D2469" s="50" t="s">
        <v>714</v>
      </c>
      <c r="E2469" s="50">
        <v>1</v>
      </c>
      <c r="F2469" s="50">
        <v>0</v>
      </c>
      <c r="G2469" s="50">
        <v>10</v>
      </c>
      <c r="H2469" s="50">
        <v>46</v>
      </c>
      <c r="I2469" s="53">
        <f>IF(E2469&gt;0,TIME(F2469,G2469,H2469),"")</f>
        <v>7.4768518518518526E-3</v>
      </c>
      <c r="J2469" s="54">
        <f>IF(E2469&gt;0,TIME(F2469,G2469,H2469)/E2469,"")</f>
        <v>7.4768518518518526E-3</v>
      </c>
      <c r="L2469" s="50" t="s">
        <v>797</v>
      </c>
      <c r="M2469" s="55">
        <f>IF(D2469&gt;0,0.0416666666666667/J2469,"")</f>
        <v>5.5727554179566603</v>
      </c>
      <c r="N2469" s="50">
        <v>0</v>
      </c>
      <c r="O2469" s="50" t="s">
        <v>184</v>
      </c>
      <c r="Q2469" s="151">
        <f>IF("1-Swim"=D2469,J2469*2.4,IF("2-Bike"=D2469,J2469*112,IF("3-Run"=D2469,J2469*26.2,0)))</f>
        <v>0</v>
      </c>
      <c r="R2469" s="151">
        <f>Q2469/2</f>
        <v>0</v>
      </c>
      <c r="S2469" s="53">
        <f>J2469*26.2</f>
        <v>0.19589351851851852</v>
      </c>
      <c r="T2469" s="53">
        <f>(J2469+0.0013889)*26.2</f>
        <v>0.23228269851851854</v>
      </c>
      <c r="U2469" s="53">
        <f>S2469/2</f>
        <v>9.7946759259259261E-2</v>
      </c>
      <c r="V2469" s="53">
        <f>T2469/2</f>
        <v>0.11614134925925927</v>
      </c>
      <c r="W2469" s="50">
        <f>RANK(J2469,J:J,1)</f>
        <v>2047</v>
      </c>
      <c r="X2469" s="50">
        <f>YEAR(B2469)</f>
        <v>2014</v>
      </c>
      <c r="Y2469" s="50">
        <f>MONTH(B2469)</f>
        <v>9</v>
      </c>
      <c r="Z2469" s="56">
        <f>X2469*100+Y2469</f>
        <v>201409</v>
      </c>
      <c r="AA2469" s="56">
        <f>WEEKNUM(B2469,1)</f>
        <v>37</v>
      </c>
      <c r="AB2469" s="58">
        <f>IF(ISBLANK(B2469)," ",MAX(B2469-B2468-1,0))</f>
        <v>0</v>
      </c>
      <c r="AC2469" s="56">
        <f>DAY(B2469)</f>
        <v>7</v>
      </c>
      <c r="AD2469" s="53">
        <f>U2469+V2469</f>
        <v>0.21408810851851853</v>
      </c>
      <c r="AE2469" s="56">
        <f>IF("1-Swim"=D2469,E2469*46.7,IF("2-Bike"=D2469,E2469,IF("3-Run"=D2469,E2469*4.27,0)))</f>
        <v>0</v>
      </c>
    </row>
    <row r="2470" spans="1:31" x14ac:dyDescent="0.25">
      <c r="A2470" s="50">
        <v>2469</v>
      </c>
      <c r="B2470" s="51">
        <v>41889</v>
      </c>
      <c r="C2470" s="75">
        <f>B2470</f>
        <v>41889</v>
      </c>
      <c r="D2470" s="50" t="s">
        <v>715</v>
      </c>
      <c r="E2470" s="50">
        <v>1</v>
      </c>
      <c r="F2470" s="50">
        <v>0</v>
      </c>
      <c r="G2470" s="50">
        <v>13</v>
      </c>
      <c r="H2470" s="50">
        <v>42</v>
      </c>
      <c r="I2470" s="53">
        <f>IF(E2470&gt;0,TIME(F2470,G2470,H2470),"")</f>
        <v>9.5138888888888894E-3</v>
      </c>
      <c r="J2470" s="54">
        <f>IF(E2470&gt;0,TIME(F2470,G2470,H2470)/E2470,"")</f>
        <v>9.5138888888888894E-3</v>
      </c>
      <c r="L2470" s="50" t="s">
        <v>797</v>
      </c>
      <c r="M2470" s="55">
        <f>IF(D2470&gt;0,0.0416666666666667/J2470,"")</f>
        <v>4.379562043795624</v>
      </c>
      <c r="N2470" s="50">
        <v>0</v>
      </c>
      <c r="O2470" s="50" t="s">
        <v>184</v>
      </c>
      <c r="Q2470" s="151">
        <f>IF("1-Swim"=D2470,J2470*2.4,IF("2-Bike"=D2470,J2470*112,IF("3-Run"=D2470,J2470*26.2,0)))</f>
        <v>0</v>
      </c>
      <c r="R2470" s="151">
        <f>Q2470/2</f>
        <v>0</v>
      </c>
      <c r="S2470" s="53">
        <f>J2470*26.2</f>
        <v>0.2492638888888889</v>
      </c>
      <c r="T2470" s="53">
        <f>(J2470+0.0013889)*26.2</f>
        <v>0.28565306888888892</v>
      </c>
      <c r="U2470" s="53">
        <f>S2470/2</f>
        <v>0.12463194444444445</v>
      </c>
      <c r="V2470" s="53">
        <f>T2470/2</f>
        <v>0.14282653444444446</v>
      </c>
      <c r="W2470" s="50">
        <f>RANK(J2470,J:J,1)</f>
        <v>2818</v>
      </c>
      <c r="X2470" s="50">
        <f>YEAR(B2470)</f>
        <v>2014</v>
      </c>
      <c r="Y2470" s="50">
        <f>MONTH(B2470)</f>
        <v>9</v>
      </c>
      <c r="Z2470" s="56">
        <f>X2470*100+Y2470</f>
        <v>201409</v>
      </c>
      <c r="AA2470" s="56">
        <f>WEEKNUM(B2470,1)</f>
        <v>37</v>
      </c>
      <c r="AB2470" s="58">
        <f>IF(ISBLANK(B2470)," ",MAX(B2470-B2469-1,0))</f>
        <v>0</v>
      </c>
      <c r="AC2470" s="56">
        <f>DAY(B2470)</f>
        <v>7</v>
      </c>
      <c r="AD2470" s="53">
        <f>U2470+V2470</f>
        <v>0.26745847888888891</v>
      </c>
      <c r="AE2470" s="56">
        <f>IF("1-Swim"=D2470,E2470*46.7,IF("2-Bike"=D2470,E2470,IF("3-Run"=D2470,E2470*4.27,0)))</f>
        <v>0</v>
      </c>
    </row>
    <row r="2471" spans="1:31" x14ac:dyDescent="0.25">
      <c r="A2471" s="50">
        <v>2470</v>
      </c>
      <c r="B2471" s="51">
        <v>41889</v>
      </c>
      <c r="C2471" s="75">
        <f>B2471</f>
        <v>41889</v>
      </c>
      <c r="D2471" s="50" t="s">
        <v>716</v>
      </c>
      <c r="E2471" s="50">
        <v>1</v>
      </c>
      <c r="F2471" s="50">
        <v>0</v>
      </c>
      <c r="G2471" s="50">
        <v>11</v>
      </c>
      <c r="H2471" s="50">
        <v>39</v>
      </c>
      <c r="I2471" s="53">
        <f>IF(E2471&gt;0,TIME(F2471,G2471,H2471),"")</f>
        <v>8.0902777777777778E-3</v>
      </c>
      <c r="J2471" s="54">
        <f>IF(E2471&gt;0,TIME(F2471,G2471,H2471)/E2471,"")</f>
        <v>8.0902777777777778E-3</v>
      </c>
      <c r="L2471" s="50" t="s">
        <v>797</v>
      </c>
      <c r="M2471" s="55">
        <f>IF(D2471&gt;0,0.0416666666666667/J2471,"")</f>
        <v>5.1502145922746818</v>
      </c>
      <c r="N2471" s="50">
        <v>0</v>
      </c>
      <c r="O2471" s="50" t="s">
        <v>184</v>
      </c>
      <c r="Q2471" s="151">
        <f>IF("1-Swim"=D2471,J2471*2.4,IF("2-Bike"=D2471,J2471*112,IF("3-Run"=D2471,J2471*26.2,0)))</f>
        <v>0</v>
      </c>
      <c r="R2471" s="151">
        <f>Q2471/2</f>
        <v>0</v>
      </c>
      <c r="S2471" s="53">
        <f>J2471*26.2</f>
        <v>0.21196527777777777</v>
      </c>
      <c r="T2471" s="53">
        <f>(J2471+0.0013889)*26.2</f>
        <v>0.24835445777777779</v>
      </c>
      <c r="U2471" s="53">
        <f>S2471/2</f>
        <v>0.10598263888888888</v>
      </c>
      <c r="V2471" s="53">
        <f>T2471/2</f>
        <v>0.12417722888888889</v>
      </c>
      <c r="W2471" s="50">
        <f>RANK(J2471,J:J,1)</f>
        <v>2474</v>
      </c>
      <c r="X2471" s="50">
        <f>YEAR(B2471)</f>
        <v>2014</v>
      </c>
      <c r="Y2471" s="50">
        <f>MONTH(B2471)</f>
        <v>9</v>
      </c>
      <c r="Z2471" s="56">
        <f>X2471*100+Y2471</f>
        <v>201409</v>
      </c>
      <c r="AA2471" s="56">
        <f>WEEKNUM(B2471,1)</f>
        <v>37</v>
      </c>
      <c r="AB2471" s="58">
        <f>IF(ISBLANK(B2471)," ",MAX(B2471-B2470-1,0))</f>
        <v>0</v>
      </c>
      <c r="AC2471" s="56">
        <f>DAY(B2471)</f>
        <v>7</v>
      </c>
      <c r="AD2471" s="53">
        <f>U2471+V2471</f>
        <v>0.23015986777777778</v>
      </c>
      <c r="AE2471" s="56">
        <f>IF("1-Swim"=D2471,E2471*46.7,IF("2-Bike"=D2471,E2471,IF("3-Run"=D2471,E2471*4.27,0)))</f>
        <v>0</v>
      </c>
    </row>
    <row r="2472" spans="1:31" x14ac:dyDescent="0.25">
      <c r="A2472" s="50">
        <v>2471</v>
      </c>
      <c r="B2472" s="51">
        <v>41889</v>
      </c>
      <c r="C2472" s="75">
        <f>B2472</f>
        <v>41889</v>
      </c>
      <c r="D2472" s="50" t="s">
        <v>717</v>
      </c>
      <c r="E2472" s="50">
        <v>1</v>
      </c>
      <c r="F2472" s="50">
        <v>0</v>
      </c>
      <c r="G2472" s="50">
        <v>11</v>
      </c>
      <c r="H2472" s="50">
        <v>19</v>
      </c>
      <c r="I2472" s="53">
        <f>IF(E2472&gt;0,TIME(F2472,G2472,H2472),"")</f>
        <v>7.858796296296296E-3</v>
      </c>
      <c r="J2472" s="54">
        <f>IF(E2472&gt;0,TIME(F2472,G2472,H2472)/E2472,"")</f>
        <v>7.858796296296296E-3</v>
      </c>
      <c r="L2472" s="50" t="s">
        <v>797</v>
      </c>
      <c r="M2472" s="55">
        <f>IF(D2472&gt;0,0.0416666666666667/J2472,"")</f>
        <v>5.3019145802651</v>
      </c>
      <c r="N2472" s="50">
        <v>0</v>
      </c>
      <c r="O2472" s="50" t="s">
        <v>184</v>
      </c>
      <c r="Q2472" s="151">
        <f>IF("1-Swim"=D2472,J2472*2.4,IF("2-Bike"=D2472,J2472*112,IF("3-Run"=D2472,J2472*26.2,0)))</f>
        <v>0</v>
      </c>
      <c r="R2472" s="151">
        <f>Q2472/2</f>
        <v>0</v>
      </c>
      <c r="S2472" s="53">
        <f>J2472*26.2</f>
        <v>0.20590046296296294</v>
      </c>
      <c r="T2472" s="53">
        <f>(J2472+0.0013889)*26.2</f>
        <v>0.24228964296296296</v>
      </c>
      <c r="U2472" s="53">
        <f>S2472/2</f>
        <v>0.10295023148148147</v>
      </c>
      <c r="V2472" s="53">
        <f>T2472/2</f>
        <v>0.12114482148148148</v>
      </c>
      <c r="W2472" s="50">
        <f>RANK(J2472,J:J,1)</f>
        <v>2345</v>
      </c>
      <c r="X2472" s="50">
        <f>YEAR(B2472)</f>
        <v>2014</v>
      </c>
      <c r="Y2472" s="50">
        <f>MONTH(B2472)</f>
        <v>9</v>
      </c>
      <c r="Z2472" s="56">
        <f>X2472*100+Y2472</f>
        <v>201409</v>
      </c>
      <c r="AA2472" s="56">
        <f>WEEKNUM(B2472,1)</f>
        <v>37</v>
      </c>
      <c r="AB2472" s="58">
        <f>IF(ISBLANK(B2472)," ",MAX(B2472-B2471-1,0))</f>
        <v>0</v>
      </c>
      <c r="AC2472" s="56">
        <f>DAY(B2472)</f>
        <v>7</v>
      </c>
      <c r="AD2472" s="53">
        <f>U2472+V2472</f>
        <v>0.22409505296296295</v>
      </c>
      <c r="AE2472" s="56">
        <f>IF("1-Swim"=D2472,E2472*46.7,IF("2-Bike"=D2472,E2472,IF("3-Run"=D2472,E2472*4.27,0)))</f>
        <v>0</v>
      </c>
    </row>
    <row r="2473" spans="1:31" x14ac:dyDescent="0.25">
      <c r="A2473" s="50">
        <v>2472</v>
      </c>
      <c r="B2473" s="51">
        <v>41889</v>
      </c>
      <c r="C2473" s="75">
        <f>B2473</f>
        <v>41889</v>
      </c>
      <c r="D2473" s="50" t="s">
        <v>718</v>
      </c>
      <c r="E2473" s="50">
        <v>1</v>
      </c>
      <c r="F2473" s="50">
        <v>0</v>
      </c>
      <c r="G2473" s="50">
        <v>13</v>
      </c>
      <c r="H2473" s="50">
        <v>57</v>
      </c>
      <c r="I2473" s="53">
        <f>IF(E2473&gt;0,TIME(F2473,G2473,H2473),"")</f>
        <v>9.6874999999999999E-3</v>
      </c>
      <c r="J2473" s="54">
        <f>IF(E2473&gt;0,TIME(F2473,G2473,H2473)/E2473,"")</f>
        <v>9.6874999999999999E-3</v>
      </c>
      <c r="L2473" s="50" t="s">
        <v>797</v>
      </c>
      <c r="M2473" s="55">
        <f>IF(D2473&gt;0,0.0416666666666667/J2473,"")</f>
        <v>4.3010752688172076</v>
      </c>
      <c r="N2473" s="50">
        <v>0</v>
      </c>
      <c r="O2473" s="50" t="s">
        <v>184</v>
      </c>
      <c r="Q2473" s="151">
        <f>IF("1-Swim"=D2473,J2473*2.4,IF("2-Bike"=D2473,J2473*112,IF("3-Run"=D2473,J2473*26.2,0)))</f>
        <v>0</v>
      </c>
      <c r="R2473" s="151">
        <f>Q2473/2</f>
        <v>0</v>
      </c>
      <c r="S2473" s="53">
        <f>J2473*26.2</f>
        <v>0.2538125</v>
      </c>
      <c r="T2473" s="53">
        <f>(J2473+0.0013889)*26.2</f>
        <v>0.29020168000000002</v>
      </c>
      <c r="U2473" s="53">
        <f>S2473/2</f>
        <v>0.12690625</v>
      </c>
      <c r="V2473" s="53">
        <f>T2473/2</f>
        <v>0.14510084000000001</v>
      </c>
      <c r="W2473" s="50">
        <f>RANK(J2473,J:J,1)</f>
        <v>2840</v>
      </c>
      <c r="X2473" s="50">
        <f>YEAR(B2473)</f>
        <v>2014</v>
      </c>
      <c r="Y2473" s="50">
        <f>MONTH(B2473)</f>
        <v>9</v>
      </c>
      <c r="Z2473" s="56">
        <f>X2473*100+Y2473</f>
        <v>201409</v>
      </c>
      <c r="AA2473" s="56">
        <f>WEEKNUM(B2473,1)</f>
        <v>37</v>
      </c>
      <c r="AB2473" s="58">
        <f>IF(ISBLANK(B2473)," ",MAX(B2473-B2472-1,0))</f>
        <v>0</v>
      </c>
      <c r="AC2473" s="56">
        <f>DAY(B2473)</f>
        <v>7</v>
      </c>
      <c r="AD2473" s="53">
        <f>U2473+V2473</f>
        <v>0.27200709000000001</v>
      </c>
      <c r="AE2473" s="56">
        <f>IF("1-Swim"=D2473,E2473*46.7,IF("2-Bike"=D2473,E2473,IF("3-Run"=D2473,E2473*4.27,0)))</f>
        <v>0</v>
      </c>
    </row>
    <row r="2474" spans="1:31" x14ac:dyDescent="0.25">
      <c r="A2474" s="50">
        <v>2473</v>
      </c>
      <c r="B2474" s="51">
        <v>41889</v>
      </c>
      <c r="C2474" s="75">
        <f>B2474</f>
        <v>41889</v>
      </c>
      <c r="D2474" s="50" t="s">
        <v>719</v>
      </c>
      <c r="E2474" s="50">
        <v>1</v>
      </c>
      <c r="F2474" s="50">
        <v>0</v>
      </c>
      <c r="G2474" s="50">
        <v>14</v>
      </c>
      <c r="H2474" s="50">
        <v>53</v>
      </c>
      <c r="I2474" s="53">
        <f>IF(E2474&gt;0,TIME(F2474,G2474,H2474),"")</f>
        <v>1.0335648148148148E-2</v>
      </c>
      <c r="J2474" s="54">
        <f>IF(E2474&gt;0,TIME(F2474,G2474,H2474)/E2474,"")</f>
        <v>1.0335648148148148E-2</v>
      </c>
      <c r="L2474" s="50" t="s">
        <v>797</v>
      </c>
      <c r="M2474" s="55">
        <f>IF(D2474&gt;0,0.0416666666666667/J2474,"")</f>
        <v>4.0313549832026911</v>
      </c>
      <c r="N2474" s="50">
        <v>0</v>
      </c>
      <c r="O2474" s="50" t="s">
        <v>184</v>
      </c>
      <c r="Q2474" s="151">
        <f>IF("1-Swim"=D2474,J2474*2.4,IF("2-Bike"=D2474,J2474*112,IF("3-Run"=D2474,J2474*26.2,0)))</f>
        <v>0</v>
      </c>
      <c r="R2474" s="151">
        <f>Q2474/2</f>
        <v>0</v>
      </c>
      <c r="S2474" s="53">
        <f>J2474*26.2</f>
        <v>0.27079398148148148</v>
      </c>
      <c r="T2474" s="53">
        <f>(J2474+0.0013889)*26.2</f>
        <v>0.30718316148148145</v>
      </c>
      <c r="U2474" s="53">
        <f>S2474/2</f>
        <v>0.13539699074074074</v>
      </c>
      <c r="V2474" s="53">
        <f>T2474/2</f>
        <v>0.15359158074074072</v>
      </c>
      <c r="W2474" s="50">
        <f>RANK(J2474,J:J,1)</f>
        <v>2896</v>
      </c>
      <c r="X2474" s="50">
        <f>YEAR(B2474)</f>
        <v>2014</v>
      </c>
      <c r="Y2474" s="50">
        <f>MONTH(B2474)</f>
        <v>9</v>
      </c>
      <c r="Z2474" s="56">
        <f>X2474*100+Y2474</f>
        <v>201409</v>
      </c>
      <c r="AA2474" s="56">
        <f>WEEKNUM(B2474,1)</f>
        <v>37</v>
      </c>
      <c r="AB2474" s="58">
        <f>IF(ISBLANK(B2474)," ",MAX(B2474-B2473-1,0))</f>
        <v>0</v>
      </c>
      <c r="AC2474" s="56">
        <f>DAY(B2474)</f>
        <v>7</v>
      </c>
      <c r="AD2474" s="53">
        <f>U2474+V2474</f>
        <v>0.28898857148148149</v>
      </c>
      <c r="AE2474" s="56">
        <f>IF("1-Swim"=D2474,E2474*46.7,IF("2-Bike"=D2474,E2474,IF("3-Run"=D2474,E2474*4.27,0)))</f>
        <v>0</v>
      </c>
    </row>
    <row r="2475" spans="1:31" x14ac:dyDescent="0.25">
      <c r="A2475" s="50">
        <v>2474</v>
      </c>
      <c r="B2475" s="51">
        <v>41889</v>
      </c>
      <c r="C2475" s="75">
        <f>B2475</f>
        <v>41889</v>
      </c>
      <c r="D2475" s="50" t="s">
        <v>720</v>
      </c>
      <c r="E2475" s="50">
        <v>1</v>
      </c>
      <c r="F2475" s="50">
        <v>0</v>
      </c>
      <c r="G2475" s="50">
        <v>11</v>
      </c>
      <c r="H2475" s="50">
        <v>9</v>
      </c>
      <c r="I2475" s="53">
        <f>IF(E2475&gt;0,TIME(F2475,G2475,H2475),"")</f>
        <v>7.743055555555556E-3</v>
      </c>
      <c r="J2475" s="54">
        <f>IF(E2475&gt;0,TIME(F2475,G2475,H2475)/E2475,"")</f>
        <v>7.743055555555556E-3</v>
      </c>
      <c r="L2475" s="50" t="s">
        <v>797</v>
      </c>
      <c r="M2475" s="55">
        <f>IF(D2475&gt;0,0.0416666666666667/J2475,"")</f>
        <v>5.3811659192825152</v>
      </c>
      <c r="N2475" s="50">
        <v>0</v>
      </c>
      <c r="O2475" s="50" t="s">
        <v>184</v>
      </c>
      <c r="Q2475" s="151">
        <f>IF("1-Swim"=D2475,J2475*2.4,IF("2-Bike"=D2475,J2475*112,IF("3-Run"=D2475,J2475*26.2,0)))</f>
        <v>0</v>
      </c>
      <c r="R2475" s="151">
        <f>Q2475/2</f>
        <v>0</v>
      </c>
      <c r="S2475" s="53">
        <f>J2475*26.2</f>
        <v>0.20286805555555557</v>
      </c>
      <c r="T2475" s="53">
        <f>(J2475+0.0013889)*26.2</f>
        <v>0.23925723555555553</v>
      </c>
      <c r="U2475" s="53">
        <f>S2475/2</f>
        <v>0.10143402777777778</v>
      </c>
      <c r="V2475" s="53">
        <f>T2475/2</f>
        <v>0.11962861777777777</v>
      </c>
      <c r="W2475" s="50">
        <f>RANK(J2475,J:J,1)</f>
        <v>2271</v>
      </c>
      <c r="X2475" s="50">
        <f>YEAR(B2475)</f>
        <v>2014</v>
      </c>
      <c r="Y2475" s="50">
        <f>MONTH(B2475)</f>
        <v>9</v>
      </c>
      <c r="Z2475" s="56">
        <f>X2475*100+Y2475</f>
        <v>201409</v>
      </c>
      <c r="AA2475" s="56">
        <f>WEEKNUM(B2475,1)</f>
        <v>37</v>
      </c>
      <c r="AB2475" s="58">
        <f>IF(ISBLANK(B2475)," ",MAX(B2475-B2474-1,0))</f>
        <v>0</v>
      </c>
      <c r="AC2475" s="56">
        <f>DAY(B2475)</f>
        <v>7</v>
      </c>
      <c r="AD2475" s="53">
        <f>U2475+V2475</f>
        <v>0.22106264555555555</v>
      </c>
      <c r="AE2475" s="56">
        <f>IF("1-Swim"=D2475,E2475*46.7,IF("2-Bike"=D2475,E2475,IF("3-Run"=D2475,E2475*4.27,0)))</f>
        <v>0</v>
      </c>
    </row>
    <row r="2476" spans="1:31" x14ac:dyDescent="0.25">
      <c r="A2476" s="50">
        <v>2475</v>
      </c>
      <c r="B2476" s="51">
        <v>41889</v>
      </c>
      <c r="C2476" s="75">
        <f>B2476</f>
        <v>41889</v>
      </c>
      <c r="D2476" s="50" t="s">
        <v>721</v>
      </c>
      <c r="E2476" s="50">
        <v>1</v>
      </c>
      <c r="F2476" s="50">
        <v>0</v>
      </c>
      <c r="G2476" s="50">
        <v>12</v>
      </c>
      <c r="H2476" s="50">
        <v>55</v>
      </c>
      <c r="I2476" s="53">
        <f>IF(E2476&gt;0,TIME(F2476,G2476,H2476),"")</f>
        <v>8.9699074074074073E-3</v>
      </c>
      <c r="J2476" s="54">
        <f>IF(E2476&gt;0,TIME(F2476,G2476,H2476)/E2476,"")</f>
        <v>8.9699074074074073E-3</v>
      </c>
      <c r="L2476" s="50" t="s">
        <v>797</v>
      </c>
      <c r="M2476" s="55">
        <f>IF(D2476&gt;0,0.0416666666666667/J2476,"")</f>
        <v>4.6451612903225845</v>
      </c>
      <c r="N2476" s="50">
        <v>0</v>
      </c>
      <c r="O2476" s="50" t="s">
        <v>184</v>
      </c>
      <c r="Q2476" s="151">
        <f>IF("1-Swim"=D2476,J2476*2.4,IF("2-Bike"=D2476,J2476*112,IF("3-Run"=D2476,J2476*26.2,0)))</f>
        <v>0</v>
      </c>
      <c r="R2476" s="151">
        <f>Q2476/2</f>
        <v>0</v>
      </c>
      <c r="S2476" s="53">
        <f>J2476*26.2</f>
        <v>0.23501157407407405</v>
      </c>
      <c r="T2476" s="53">
        <f>(J2476+0.0013889)*26.2</f>
        <v>0.27140075407407405</v>
      </c>
      <c r="U2476" s="53">
        <f>S2476/2</f>
        <v>0.11750578703703703</v>
      </c>
      <c r="V2476" s="53">
        <f>T2476/2</f>
        <v>0.13570037703703702</v>
      </c>
      <c r="W2476" s="50">
        <f>RANK(J2476,J:J,1)</f>
        <v>2756</v>
      </c>
      <c r="X2476" s="50">
        <f>YEAR(B2476)</f>
        <v>2014</v>
      </c>
      <c r="Y2476" s="50">
        <f>MONTH(B2476)</f>
        <v>9</v>
      </c>
      <c r="Z2476" s="56">
        <f>X2476*100+Y2476</f>
        <v>201409</v>
      </c>
      <c r="AA2476" s="56">
        <f>WEEKNUM(B2476,1)</f>
        <v>37</v>
      </c>
      <c r="AB2476" s="58">
        <f>IF(ISBLANK(B2476)," ",MAX(B2476-B2475-1,0))</f>
        <v>0</v>
      </c>
      <c r="AC2476" s="56">
        <f>DAY(B2476)</f>
        <v>7</v>
      </c>
      <c r="AD2476" s="53">
        <f>U2476+V2476</f>
        <v>0.25320616407407404</v>
      </c>
      <c r="AE2476" s="56">
        <f>IF("1-Swim"=D2476,E2476*46.7,IF("2-Bike"=D2476,E2476,IF("3-Run"=D2476,E2476*4.27,0)))</f>
        <v>0</v>
      </c>
    </row>
    <row r="2477" spans="1:31" x14ac:dyDescent="0.25">
      <c r="A2477" s="50">
        <v>2476</v>
      </c>
      <c r="B2477" s="51">
        <v>41889</v>
      </c>
      <c r="C2477" s="75">
        <f>B2477</f>
        <v>41889</v>
      </c>
      <c r="D2477" s="50" t="s">
        <v>707</v>
      </c>
      <c r="E2477" s="50">
        <v>1</v>
      </c>
      <c r="F2477" s="50">
        <v>0</v>
      </c>
      <c r="G2477" s="50">
        <v>14</v>
      </c>
      <c r="H2477" s="50">
        <v>3</v>
      </c>
      <c r="I2477" s="53">
        <f>IF(E2477&gt;0,TIME(F2477,G2477,H2477),"")</f>
        <v>9.7569444444444448E-3</v>
      </c>
      <c r="J2477" s="54">
        <f>IF(E2477&gt;0,TIME(F2477,G2477,H2477)/E2477,"")</f>
        <v>9.7569444444444448E-3</v>
      </c>
      <c r="L2477" s="50" t="s">
        <v>797</v>
      </c>
      <c r="M2477" s="55">
        <f>IF(D2477&gt;0,0.0416666666666667/J2477,"")</f>
        <v>4.2704626334519604</v>
      </c>
      <c r="N2477" s="50">
        <v>0</v>
      </c>
      <c r="O2477" s="50" t="s">
        <v>184</v>
      </c>
      <c r="Q2477" s="151">
        <f>IF("1-Swim"=D2477,J2477*2.4,IF("2-Bike"=D2477,J2477*112,IF("3-Run"=D2477,J2477*26.2,0)))</f>
        <v>0</v>
      </c>
      <c r="R2477" s="151">
        <f>Q2477/2</f>
        <v>0</v>
      </c>
      <c r="S2477" s="53">
        <f>J2477*26.2</f>
        <v>0.25563194444444443</v>
      </c>
      <c r="T2477" s="53">
        <f>(J2477+0.0013889)*26.2</f>
        <v>0.29202112444444445</v>
      </c>
      <c r="U2477" s="53">
        <f>S2477/2</f>
        <v>0.12781597222222221</v>
      </c>
      <c r="V2477" s="53">
        <f>T2477/2</f>
        <v>0.14601056222222222</v>
      </c>
      <c r="W2477" s="50">
        <f>RANK(J2477,J:J,1)</f>
        <v>2847</v>
      </c>
      <c r="X2477" s="50">
        <f>YEAR(B2477)</f>
        <v>2014</v>
      </c>
      <c r="Y2477" s="50">
        <f>MONTH(B2477)</f>
        <v>9</v>
      </c>
      <c r="Z2477" s="56">
        <f>X2477*100+Y2477</f>
        <v>201409</v>
      </c>
      <c r="AA2477" s="56">
        <f>WEEKNUM(B2477,1)</f>
        <v>37</v>
      </c>
      <c r="AB2477" s="58">
        <f>IF(ISBLANK(B2477)," ",MAX(B2477-B2476-1,0))</f>
        <v>0</v>
      </c>
      <c r="AC2477" s="56">
        <f>DAY(B2477)</f>
        <v>7</v>
      </c>
      <c r="AD2477" s="53">
        <f>U2477+V2477</f>
        <v>0.27382653444444444</v>
      </c>
      <c r="AE2477" s="56">
        <f>IF("1-Swim"=D2477,E2477*46.7,IF("2-Bike"=D2477,E2477,IF("3-Run"=D2477,E2477*4.27,0)))</f>
        <v>0</v>
      </c>
    </row>
    <row r="2478" spans="1:31" x14ac:dyDescent="0.25">
      <c r="A2478" s="50">
        <v>2477</v>
      </c>
      <c r="B2478" s="51">
        <v>41889</v>
      </c>
      <c r="C2478" s="75">
        <f>B2478</f>
        <v>41889</v>
      </c>
      <c r="D2478" s="50" t="s">
        <v>708</v>
      </c>
      <c r="E2478" s="50">
        <v>1</v>
      </c>
      <c r="F2478" s="50">
        <v>0</v>
      </c>
      <c r="G2478" s="50">
        <v>12</v>
      </c>
      <c r="H2478" s="50">
        <v>34</v>
      </c>
      <c r="I2478" s="53">
        <f>IF(E2478&gt;0,TIME(F2478,G2478,H2478),"")</f>
        <v>8.726851851851852E-3</v>
      </c>
      <c r="J2478" s="54">
        <f>IF(E2478&gt;0,TIME(F2478,G2478,H2478)/E2478,"")</f>
        <v>8.726851851851852E-3</v>
      </c>
      <c r="L2478" s="50" t="s">
        <v>797</v>
      </c>
      <c r="M2478" s="55">
        <f>IF(D2478&gt;0,0.0416666666666667/J2478,"")</f>
        <v>4.7745358090185714</v>
      </c>
      <c r="N2478" s="50">
        <v>0</v>
      </c>
      <c r="O2478" s="50" t="s">
        <v>184</v>
      </c>
      <c r="Q2478" s="151">
        <f>IF("1-Swim"=D2478,J2478*2.4,IF("2-Bike"=D2478,J2478*112,IF("3-Run"=D2478,J2478*26.2,0)))</f>
        <v>0</v>
      </c>
      <c r="R2478" s="151">
        <f>Q2478/2</f>
        <v>0</v>
      </c>
      <c r="S2478" s="53">
        <f>J2478*26.2</f>
        <v>0.22864351851851852</v>
      </c>
      <c r="T2478" s="53">
        <f>(J2478+0.0013889)*26.2</f>
        <v>0.26503269851851852</v>
      </c>
      <c r="U2478" s="53">
        <f>S2478/2</f>
        <v>0.11432175925925926</v>
      </c>
      <c r="V2478" s="53">
        <f>T2478/2</f>
        <v>0.13251634925925926</v>
      </c>
      <c r="W2478" s="50">
        <f>RANK(J2478,J:J,1)</f>
        <v>2713</v>
      </c>
      <c r="X2478" s="50">
        <f>YEAR(B2478)</f>
        <v>2014</v>
      </c>
      <c r="Y2478" s="50">
        <f>MONTH(B2478)</f>
        <v>9</v>
      </c>
      <c r="Z2478" s="56">
        <f>X2478*100+Y2478</f>
        <v>201409</v>
      </c>
      <c r="AA2478" s="56">
        <f>WEEKNUM(B2478,1)</f>
        <v>37</v>
      </c>
      <c r="AB2478" s="58">
        <f>IF(ISBLANK(B2478)," ",MAX(B2478-B2477-1,0))</f>
        <v>0</v>
      </c>
      <c r="AC2478" s="56">
        <f>DAY(B2478)</f>
        <v>7</v>
      </c>
      <c r="AD2478" s="53">
        <f>U2478+V2478</f>
        <v>0.24683810851851851</v>
      </c>
      <c r="AE2478" s="56">
        <f>IF("1-Swim"=D2478,E2478*46.7,IF("2-Bike"=D2478,E2478,IF("3-Run"=D2478,E2478*4.27,0)))</f>
        <v>0</v>
      </c>
    </row>
    <row r="2479" spans="1:31" x14ac:dyDescent="0.25">
      <c r="A2479" s="50">
        <v>2478</v>
      </c>
      <c r="B2479" s="51">
        <v>41889</v>
      </c>
      <c r="C2479" s="75">
        <f>B2479</f>
        <v>41889</v>
      </c>
      <c r="D2479" s="50" t="s">
        <v>709</v>
      </c>
      <c r="E2479" s="50">
        <v>1</v>
      </c>
      <c r="F2479" s="50">
        <v>0</v>
      </c>
      <c r="G2479" s="50">
        <v>14</v>
      </c>
      <c r="H2479" s="50">
        <v>22</v>
      </c>
      <c r="I2479" s="53">
        <f>IF(E2479&gt;0,TIME(F2479,G2479,H2479),"")</f>
        <v>9.9768518518518531E-3</v>
      </c>
      <c r="J2479" s="54">
        <f>IF(E2479&gt;0,TIME(F2479,G2479,H2479)/E2479,"")</f>
        <v>9.9768518518518531E-3</v>
      </c>
      <c r="L2479" s="50" t="s">
        <v>797</v>
      </c>
      <c r="M2479" s="55">
        <f>IF(D2479&gt;0,0.0416666666666667/J2479,"")</f>
        <v>4.1763341067285413</v>
      </c>
      <c r="N2479" s="50">
        <v>0</v>
      </c>
      <c r="O2479" s="50" t="s">
        <v>184</v>
      </c>
      <c r="Q2479" s="151">
        <f>IF("1-Swim"=D2479,J2479*2.4,IF("2-Bike"=D2479,J2479*112,IF("3-Run"=D2479,J2479*26.2,0)))</f>
        <v>0</v>
      </c>
      <c r="R2479" s="151">
        <f>Q2479/2</f>
        <v>0</v>
      </c>
      <c r="S2479" s="53">
        <f>J2479*26.2</f>
        <v>0.26139351851851855</v>
      </c>
      <c r="T2479" s="53">
        <f>(J2479+0.0013889)*26.2</f>
        <v>0.29778269851851857</v>
      </c>
      <c r="U2479" s="53">
        <f>S2479/2</f>
        <v>0.13069675925925928</v>
      </c>
      <c r="V2479" s="53">
        <f>T2479/2</f>
        <v>0.14889134925925929</v>
      </c>
      <c r="W2479" s="50">
        <f>RANK(J2479,J:J,1)</f>
        <v>2871</v>
      </c>
      <c r="X2479" s="50">
        <f>YEAR(B2479)</f>
        <v>2014</v>
      </c>
      <c r="Y2479" s="50">
        <f>MONTH(B2479)</f>
        <v>9</v>
      </c>
      <c r="Z2479" s="56">
        <f>X2479*100+Y2479</f>
        <v>201409</v>
      </c>
      <c r="AA2479" s="56">
        <f>WEEKNUM(B2479,1)</f>
        <v>37</v>
      </c>
      <c r="AB2479" s="58">
        <f>IF(ISBLANK(B2479)," ",MAX(B2479-B2478-1,0))</f>
        <v>0</v>
      </c>
      <c r="AC2479" s="56">
        <f>DAY(B2479)</f>
        <v>7</v>
      </c>
      <c r="AD2479" s="53">
        <f>U2479+V2479</f>
        <v>0.27958810851851856</v>
      </c>
      <c r="AE2479" s="56">
        <f>IF("1-Swim"=D2479,E2479*46.7,IF("2-Bike"=D2479,E2479,IF("3-Run"=D2479,E2479*4.27,0)))</f>
        <v>0</v>
      </c>
    </row>
    <row r="2480" spans="1:31" x14ac:dyDescent="0.25">
      <c r="A2480" s="50">
        <v>2479</v>
      </c>
      <c r="B2480" s="51">
        <v>41889</v>
      </c>
      <c r="C2480" s="75">
        <f>B2480</f>
        <v>41889</v>
      </c>
      <c r="D2480" s="50" t="s">
        <v>710</v>
      </c>
      <c r="E2480" s="50">
        <v>1</v>
      </c>
      <c r="F2480" s="50">
        <v>0</v>
      </c>
      <c r="G2480" s="50">
        <v>14</v>
      </c>
      <c r="H2480" s="50">
        <v>14</v>
      </c>
      <c r="I2480" s="53">
        <f>IF(E2480&gt;0,TIME(F2480,G2480,H2480),"")</f>
        <v>9.8842592592592576E-3</v>
      </c>
      <c r="J2480" s="54">
        <f>IF(E2480&gt;0,TIME(F2480,G2480,H2480)/E2480,"")</f>
        <v>9.8842592592592576E-3</v>
      </c>
      <c r="L2480" s="50" t="s">
        <v>797</v>
      </c>
      <c r="M2480" s="55">
        <f>IF(D2480&gt;0,0.0416666666666667/J2480,"")</f>
        <v>4.2154566744730717</v>
      </c>
      <c r="N2480" s="50">
        <v>0</v>
      </c>
      <c r="O2480" s="50" t="s">
        <v>184</v>
      </c>
      <c r="Q2480" s="151">
        <f>IF("1-Swim"=D2480,J2480*2.4,IF("2-Bike"=D2480,J2480*112,IF("3-Run"=D2480,J2480*26.2,0)))</f>
        <v>0</v>
      </c>
      <c r="R2480" s="151">
        <f>Q2480/2</f>
        <v>0</v>
      </c>
      <c r="S2480" s="53">
        <f>J2480*26.2</f>
        <v>0.25896759259259255</v>
      </c>
      <c r="T2480" s="53">
        <f>(J2480+0.0013889)*26.2</f>
        <v>0.29535677259259252</v>
      </c>
      <c r="U2480" s="53">
        <f>S2480/2</f>
        <v>0.12948379629629628</v>
      </c>
      <c r="V2480" s="53">
        <f>T2480/2</f>
        <v>0.14767838629629626</v>
      </c>
      <c r="W2480" s="50">
        <f>RANK(J2480,J:J,1)</f>
        <v>2860</v>
      </c>
      <c r="X2480" s="50">
        <f>YEAR(B2480)</f>
        <v>2014</v>
      </c>
      <c r="Y2480" s="50">
        <f>MONTH(B2480)</f>
        <v>9</v>
      </c>
      <c r="Z2480" s="56">
        <f>X2480*100+Y2480</f>
        <v>201409</v>
      </c>
      <c r="AA2480" s="56">
        <f>WEEKNUM(B2480,1)</f>
        <v>37</v>
      </c>
      <c r="AB2480" s="58">
        <f>IF(ISBLANK(B2480)," ",MAX(B2480-B2479-1,0))</f>
        <v>0</v>
      </c>
      <c r="AC2480" s="56">
        <f>DAY(B2480)</f>
        <v>7</v>
      </c>
      <c r="AD2480" s="53">
        <f>U2480+V2480</f>
        <v>0.27716218259259251</v>
      </c>
      <c r="AE2480" s="56">
        <f>IF("1-Swim"=D2480,E2480*46.7,IF("2-Bike"=D2480,E2480,IF("3-Run"=D2480,E2480*4.27,0)))</f>
        <v>0</v>
      </c>
    </row>
    <row r="2481" spans="1:31" x14ac:dyDescent="0.25">
      <c r="A2481" s="50">
        <v>2480</v>
      </c>
      <c r="B2481" s="51">
        <v>41891</v>
      </c>
      <c r="C2481" s="75">
        <v>9</v>
      </c>
      <c r="D2481" s="50" t="s">
        <v>1224</v>
      </c>
      <c r="E2481" s="50">
        <v>10</v>
      </c>
      <c r="F2481" s="50">
        <v>0</v>
      </c>
      <c r="G2481" s="50">
        <v>28</v>
      </c>
      <c r="H2481" s="50">
        <v>0</v>
      </c>
      <c r="I2481" s="53">
        <f>IF(E2481&gt;0,TIME(F2481,G2481,H2481),"")</f>
        <v>1.9444444444444445E-2</v>
      </c>
      <c r="J2481" s="54">
        <f>IF(E2481&gt;0,TIME(F2481,G2481,H2481)/E2481,"")</f>
        <v>1.9444444444444444E-3</v>
      </c>
      <c r="K2481" s="50" t="s">
        <v>921</v>
      </c>
      <c r="L2481" s="50" t="s">
        <v>1132</v>
      </c>
      <c r="M2481" s="55">
        <f>IF(D2481&gt;0,0.0416666666666667/J2481,"")</f>
        <v>21.428571428571445</v>
      </c>
      <c r="N2481" s="50">
        <v>0</v>
      </c>
      <c r="O2481" s="50" t="s">
        <v>253</v>
      </c>
      <c r="Q2481" s="151">
        <f>IF("1-Swim"=D2481,J2481*2.4,IF("2-Bike"=D2481,J2481*112,IF("3-Run"=D2481,J2481*26.2,0)))</f>
        <v>0.21777777777777776</v>
      </c>
      <c r="R2481" s="151">
        <f>Q2481/2</f>
        <v>0.10888888888888888</v>
      </c>
      <c r="S2481" s="53">
        <f>J2481*26.2</f>
        <v>5.0944444444444445E-2</v>
      </c>
      <c r="T2481" s="53">
        <f>(J2481+0.0013889)*26.2</f>
        <v>8.7333624444444438E-2</v>
      </c>
      <c r="U2481" s="53">
        <f>S2481/2</f>
        <v>2.5472222222222222E-2</v>
      </c>
      <c r="V2481" s="53">
        <f>T2481/2</f>
        <v>4.3666812222222219E-2</v>
      </c>
      <c r="W2481" s="50">
        <f>RANK(J2481,J:J,1)</f>
        <v>119</v>
      </c>
      <c r="X2481" s="50">
        <f>YEAR(B2481)</f>
        <v>2014</v>
      </c>
      <c r="Y2481" s="50">
        <f>MONTH(B2481)</f>
        <v>9</v>
      </c>
      <c r="Z2481" s="56">
        <f>X2481*100+Y2481</f>
        <v>201409</v>
      </c>
      <c r="AA2481" s="56">
        <f>WEEKNUM(B2481,1)</f>
        <v>37</v>
      </c>
      <c r="AB2481" s="58">
        <f>IF(ISBLANK(B2481)," ",MAX(B2481-B2480-1,0))</f>
        <v>1</v>
      </c>
      <c r="AC2481" s="56">
        <f>DAY(B2481)</f>
        <v>9</v>
      </c>
      <c r="AD2481" s="53">
        <f>U2481+V2481</f>
        <v>6.9139034444444442E-2</v>
      </c>
      <c r="AE2481" s="56">
        <f>IF("1-Swim"=D2481,E2481*46.7,IF("2-Bike"=D2481,E2481,IF("3-Run"=D2481,E2481*4.27,0)))</f>
        <v>10</v>
      </c>
    </row>
    <row r="2482" spans="1:31" x14ac:dyDescent="0.25">
      <c r="A2482" s="50">
        <v>2481</v>
      </c>
      <c r="B2482" s="51">
        <v>41893</v>
      </c>
      <c r="C2482" s="75">
        <f>B2482</f>
        <v>41893</v>
      </c>
      <c r="D2482" s="50" t="s">
        <v>1224</v>
      </c>
      <c r="E2482" s="50">
        <v>10</v>
      </c>
      <c r="F2482" s="50">
        <v>0</v>
      </c>
      <c r="G2482" s="50">
        <v>27</v>
      </c>
      <c r="H2482" s="50">
        <v>30</v>
      </c>
      <c r="I2482" s="53">
        <f>IF(E2482&gt;0,TIME(F2482,G2482,H2482),"")</f>
        <v>1.909722222222222E-2</v>
      </c>
      <c r="J2482" s="54">
        <f>IF(E2482&gt;0,TIME(F2482,G2482,H2482)/E2482,"")</f>
        <v>1.9097222222222219E-3</v>
      </c>
      <c r="K2482" s="50" t="s">
        <v>921</v>
      </c>
      <c r="L2482" s="50" t="s">
        <v>1132</v>
      </c>
      <c r="M2482" s="55">
        <f>IF(D2482&gt;0,0.0416666666666667/J2482,"")</f>
        <v>21.818181818181838</v>
      </c>
      <c r="N2482" s="50">
        <v>0</v>
      </c>
      <c r="O2482" s="50" t="s">
        <v>253</v>
      </c>
      <c r="Q2482" s="151">
        <f>IF("1-Swim"=D2482,J2482*2.4,IF("2-Bike"=D2482,J2482*112,IF("3-Run"=D2482,J2482*26.2,0)))</f>
        <v>0.21388888888888885</v>
      </c>
      <c r="R2482" s="151">
        <f>Q2482/2</f>
        <v>0.10694444444444443</v>
      </c>
      <c r="S2482" s="53">
        <f>J2482*26.2</f>
        <v>5.0034722222222217E-2</v>
      </c>
      <c r="T2482" s="53">
        <f>(J2482+0.0013889)*26.2</f>
        <v>8.642390222222221E-2</v>
      </c>
      <c r="U2482" s="53">
        <f>S2482/2</f>
        <v>2.5017361111111108E-2</v>
      </c>
      <c r="V2482" s="53">
        <f>T2482/2</f>
        <v>4.3211951111111105E-2</v>
      </c>
      <c r="W2482" s="50">
        <f>RANK(J2482,J:J,1)</f>
        <v>99</v>
      </c>
      <c r="X2482" s="50">
        <f>YEAR(B2482)</f>
        <v>2014</v>
      </c>
      <c r="Y2482" s="50">
        <f>MONTH(B2482)</f>
        <v>9</v>
      </c>
      <c r="Z2482" s="56">
        <f>X2482*100+Y2482</f>
        <v>201409</v>
      </c>
      <c r="AA2482" s="56">
        <f>WEEKNUM(B2482,1)</f>
        <v>37</v>
      </c>
      <c r="AB2482" s="58">
        <f>IF(ISBLANK(B2482)," ",MAX(B2482-B2481-1,0))</f>
        <v>1</v>
      </c>
      <c r="AC2482" s="56">
        <f>DAY(B2482)</f>
        <v>11</v>
      </c>
      <c r="AD2482" s="53">
        <f>U2482+V2482</f>
        <v>6.8229312222222213E-2</v>
      </c>
      <c r="AE2482" s="56">
        <f>IF("1-Swim"=D2482,E2482*46.7,IF("2-Bike"=D2482,E2482,IF("3-Run"=D2482,E2482*4.27,0)))</f>
        <v>10</v>
      </c>
    </row>
    <row r="2483" spans="1:31" x14ac:dyDescent="0.25">
      <c r="A2483" s="50">
        <v>2482</v>
      </c>
      <c r="B2483" s="51">
        <v>41894</v>
      </c>
      <c r="C2483" s="75">
        <f>B2483</f>
        <v>41894</v>
      </c>
      <c r="D2483" s="50" t="s">
        <v>1223</v>
      </c>
      <c r="E2483" s="50">
        <v>2.8</v>
      </c>
      <c r="F2483" s="50">
        <v>0</v>
      </c>
      <c r="G2483" s="50">
        <v>33</v>
      </c>
      <c r="H2483" s="50">
        <v>29</v>
      </c>
      <c r="I2483" s="53">
        <f>IF(E2483&gt;0,TIME(F2483,G2483,H2483),"")</f>
        <v>2.3252314814814812E-2</v>
      </c>
      <c r="J2483" s="54">
        <f>IF(E2483&gt;0,TIME(F2483,G2483,H2483)/E2483,"")</f>
        <v>8.3043981481481476E-3</v>
      </c>
      <c r="K2483" s="50" t="s">
        <v>1451</v>
      </c>
      <c r="L2483" s="50" t="s">
        <v>315</v>
      </c>
      <c r="M2483" s="55">
        <f>IF(D2483&gt;0,0.0416666666666667/J2483,"")</f>
        <v>5.0174216027874605</v>
      </c>
      <c r="N2483" s="50">
        <v>0</v>
      </c>
      <c r="O2483" s="50" t="s">
        <v>198</v>
      </c>
      <c r="P2483" s="50" t="s">
        <v>1495</v>
      </c>
      <c r="Q2483" s="151">
        <f>IF("1-Swim"=D2483,J2483*2.4,IF("2-Bike"=D2483,J2483*112,IF("3-Run"=D2483,J2483*26.2,0)))</f>
        <v>0.21757523148148147</v>
      </c>
      <c r="R2483" s="151">
        <f>Q2483/2</f>
        <v>0.10878761574074074</v>
      </c>
      <c r="S2483" s="53">
        <f>J2483*26.2</f>
        <v>0.21757523148148147</v>
      </c>
      <c r="T2483" s="53">
        <f>(J2483+0.0013889)*26.2</f>
        <v>0.25396441148148147</v>
      </c>
      <c r="U2483" s="53">
        <f>S2483/2</f>
        <v>0.10878761574074074</v>
      </c>
      <c r="V2483" s="53">
        <f>T2483/2</f>
        <v>0.12698220574074073</v>
      </c>
      <c r="W2483" s="50">
        <f>RANK(J2483,J:J,1)</f>
        <v>2586</v>
      </c>
      <c r="X2483" s="50">
        <f>YEAR(B2483)</f>
        <v>2014</v>
      </c>
      <c r="Y2483" s="50">
        <f>MONTH(B2483)</f>
        <v>9</v>
      </c>
      <c r="Z2483" s="56">
        <f>X2483*100+Y2483</f>
        <v>201409</v>
      </c>
      <c r="AA2483" s="56">
        <f>WEEKNUM(B2483,1)</f>
        <v>37</v>
      </c>
      <c r="AB2483" s="58">
        <f>IF(ISBLANK(B2483)," ",MAX(B2483-B2482-1,0))</f>
        <v>0</v>
      </c>
      <c r="AC2483" s="56">
        <f>DAY(B2483)</f>
        <v>12</v>
      </c>
      <c r="AD2483" s="53">
        <f>U2483+V2483</f>
        <v>0.23576982148148146</v>
      </c>
      <c r="AE2483" s="56">
        <f>IF("1-Swim"=D2483,E2483*46.7,IF("2-Bike"=D2483,E2483,IF("3-Run"=D2483,E2483*4.27,0)))</f>
        <v>11.955999999999998</v>
      </c>
    </row>
    <row r="2484" spans="1:31" x14ac:dyDescent="0.25">
      <c r="A2484" s="50">
        <v>2483</v>
      </c>
      <c r="B2484" s="51">
        <v>41894</v>
      </c>
      <c r="C2484" s="75">
        <f>B2484</f>
        <v>41894</v>
      </c>
      <c r="D2484" s="50" t="s">
        <v>1224</v>
      </c>
      <c r="E2484" s="50">
        <v>13.6</v>
      </c>
      <c r="F2484" s="50">
        <v>0</v>
      </c>
      <c r="G2484" s="50">
        <v>54</v>
      </c>
      <c r="H2484" s="50">
        <v>26</v>
      </c>
      <c r="I2484" s="53">
        <f>IF(E2484&gt;0,TIME(F2484,G2484,H2484),"")</f>
        <v>3.7800925925925925E-2</v>
      </c>
      <c r="J2484" s="54">
        <f>IF(E2484&gt;0,TIME(F2484,G2484,H2484)/E2484,"")</f>
        <v>2.7794798474945533E-3</v>
      </c>
      <c r="K2484" s="50" t="s">
        <v>930</v>
      </c>
      <c r="L2484" s="50" t="s">
        <v>1496</v>
      </c>
      <c r="M2484" s="55">
        <f>IF(D2484&gt;0,0.0416666666666667/J2484,"")</f>
        <v>14.990814451928976</v>
      </c>
      <c r="N2484" s="50">
        <v>0</v>
      </c>
      <c r="O2484" s="50" t="s">
        <v>526</v>
      </c>
      <c r="P2484" s="50" t="s">
        <v>1497</v>
      </c>
      <c r="Q2484" s="151">
        <f>IF("1-Swim"=D2484,J2484*2.4,IF("2-Bike"=D2484,J2484*112,IF("3-Run"=D2484,J2484*26.2,0)))</f>
        <v>0.31130174291938995</v>
      </c>
      <c r="R2484" s="151">
        <f>Q2484/2</f>
        <v>0.15565087145969497</v>
      </c>
      <c r="S2484" s="53">
        <f>J2484*26.2</f>
        <v>7.2822372004357289E-2</v>
      </c>
      <c r="T2484" s="53">
        <f>(J2484+0.0013889)*26.2</f>
        <v>0.1092115520043573</v>
      </c>
      <c r="U2484" s="53">
        <f>S2484/2</f>
        <v>3.6411186002178644E-2</v>
      </c>
      <c r="V2484" s="53">
        <f>T2484/2</f>
        <v>5.4605776002178648E-2</v>
      </c>
      <c r="W2484" s="50">
        <f>RANK(J2484,J:J,1)</f>
        <v>469</v>
      </c>
      <c r="X2484" s="50">
        <f>YEAR(B2484)</f>
        <v>2014</v>
      </c>
      <c r="Y2484" s="50">
        <f>MONTH(B2484)</f>
        <v>9</v>
      </c>
      <c r="Z2484" s="56">
        <f>X2484*100+Y2484</f>
        <v>201409</v>
      </c>
      <c r="AA2484" s="56">
        <f>WEEKNUM(B2484,1)</f>
        <v>37</v>
      </c>
      <c r="AB2484" s="58">
        <f>IF(ISBLANK(B2484)," ",MAX(B2484-B2483-1,0))</f>
        <v>0</v>
      </c>
      <c r="AC2484" s="56">
        <f>DAY(B2484)</f>
        <v>12</v>
      </c>
      <c r="AD2484" s="53">
        <f>U2484+V2484</f>
        <v>9.1016962004357299E-2</v>
      </c>
      <c r="AE2484" s="56">
        <f>IF("1-Swim"=D2484,E2484*46.7,IF("2-Bike"=D2484,E2484,IF("3-Run"=D2484,E2484*4.27,0)))</f>
        <v>13.6</v>
      </c>
    </row>
    <row r="2485" spans="1:31" x14ac:dyDescent="0.25">
      <c r="A2485" s="50">
        <v>2484</v>
      </c>
      <c r="B2485" s="51">
        <v>41896</v>
      </c>
      <c r="C2485" s="75">
        <f>B2485</f>
        <v>41896</v>
      </c>
      <c r="D2485" s="50" t="s">
        <v>1223</v>
      </c>
      <c r="E2485" s="50">
        <v>3.1</v>
      </c>
      <c r="F2485" s="50">
        <v>0</v>
      </c>
      <c r="G2485" s="50">
        <v>38</v>
      </c>
      <c r="H2485" s="50">
        <v>27</v>
      </c>
      <c r="I2485" s="53">
        <f>IF(E2485&gt;0,TIME(F2485,G2485,H2485),"")</f>
        <v>2.6701388888888889E-2</v>
      </c>
      <c r="J2485" s="54">
        <f>IF(E2485&gt;0,TIME(F2485,G2485,H2485)/E2485,"")</f>
        <v>8.6133512544802858E-3</v>
      </c>
      <c r="K2485" s="50" t="s">
        <v>1451</v>
      </c>
      <c r="L2485" s="50" t="s">
        <v>1498</v>
      </c>
      <c r="M2485" s="55">
        <f>IF(D2485&gt;0,0.0416666666666667/J2485,"")</f>
        <v>4.8374512353706152</v>
      </c>
      <c r="N2485" s="50">
        <v>0</v>
      </c>
      <c r="O2485" s="50" t="s">
        <v>198</v>
      </c>
      <c r="P2485" s="50" t="s">
        <v>1499</v>
      </c>
      <c r="Q2485" s="151">
        <f>IF("1-Swim"=D2485,J2485*2.4,IF("2-Bike"=D2485,J2485*112,IF("3-Run"=D2485,J2485*26.2,0)))</f>
        <v>0.22566980286738347</v>
      </c>
      <c r="R2485" s="151">
        <f>Q2485/2</f>
        <v>0.11283490143369174</v>
      </c>
      <c r="S2485" s="53">
        <f>J2485*26.2</f>
        <v>0.22566980286738347</v>
      </c>
      <c r="T2485" s="53">
        <f>(J2485+0.0013889)*26.2</f>
        <v>0.26205898286738349</v>
      </c>
      <c r="U2485" s="53">
        <f>S2485/2</f>
        <v>0.11283490143369174</v>
      </c>
      <c r="V2485" s="53">
        <f>T2485/2</f>
        <v>0.13102949143369175</v>
      </c>
      <c r="W2485" s="50">
        <f>RANK(J2485,J:J,1)</f>
        <v>2686</v>
      </c>
      <c r="X2485" s="50">
        <f>YEAR(B2485)</f>
        <v>2014</v>
      </c>
      <c r="Y2485" s="50">
        <f>MONTH(B2485)</f>
        <v>9</v>
      </c>
      <c r="Z2485" s="56">
        <f>X2485*100+Y2485</f>
        <v>201409</v>
      </c>
      <c r="AA2485" s="56">
        <f>WEEKNUM(B2485,1)</f>
        <v>38</v>
      </c>
      <c r="AB2485" s="58">
        <f>IF(ISBLANK(B2485)," ",MAX(B2485-B2484-1,0))</f>
        <v>1</v>
      </c>
      <c r="AC2485" s="56">
        <f>DAY(B2485)</f>
        <v>14</v>
      </c>
      <c r="AD2485" s="53">
        <f>U2485+V2485</f>
        <v>0.24386439286738348</v>
      </c>
      <c r="AE2485" s="56">
        <f>IF("1-Swim"=D2485,E2485*46.7,IF("2-Bike"=D2485,E2485,IF("3-Run"=D2485,E2485*4.27,0)))</f>
        <v>13.236999999999998</v>
      </c>
    </row>
    <row r="2486" spans="1:31" x14ac:dyDescent="0.25">
      <c r="A2486" s="50">
        <v>2485</v>
      </c>
      <c r="B2486" s="51">
        <v>41898</v>
      </c>
      <c r="C2486" s="75">
        <f>B2486</f>
        <v>41898</v>
      </c>
      <c r="D2486" s="50" t="s">
        <v>1224</v>
      </c>
      <c r="E2486" s="50">
        <v>9.5</v>
      </c>
      <c r="F2486" s="50">
        <v>0</v>
      </c>
      <c r="G2486" s="50">
        <v>25</v>
      </c>
      <c r="H2486" s="50">
        <v>30</v>
      </c>
      <c r="I2486" s="53">
        <f>IF(E2486&gt;0,TIME(F2486,G2486,H2486),"")</f>
        <v>1.7708333333333333E-2</v>
      </c>
      <c r="J2486" s="54">
        <f>IF(E2486&gt;0,TIME(F2486,G2486,H2486)/E2486,"")</f>
        <v>1.8640350877192982E-3</v>
      </c>
      <c r="K2486" s="50" t="s">
        <v>921</v>
      </c>
      <c r="L2486" s="50" t="s">
        <v>1132</v>
      </c>
      <c r="M2486" s="55">
        <f>IF(D2486&gt;0,0.0416666666666667/J2486,"")</f>
        <v>22.352941176470605</v>
      </c>
      <c r="N2486" s="50">
        <v>0</v>
      </c>
      <c r="O2486" s="50" t="s">
        <v>253</v>
      </c>
      <c r="Q2486" s="151">
        <f>IF("1-Swim"=D2486,J2486*2.4,IF("2-Bike"=D2486,J2486*112,IF("3-Run"=D2486,J2486*26.2,0)))</f>
        <v>0.20877192982456139</v>
      </c>
      <c r="R2486" s="151">
        <f>Q2486/2</f>
        <v>0.10438596491228069</v>
      </c>
      <c r="S2486" s="53">
        <f>J2486*26.2</f>
        <v>4.883771929824561E-2</v>
      </c>
      <c r="T2486" s="53">
        <f>(J2486+0.0013889)*26.2</f>
        <v>8.5226899298245604E-2</v>
      </c>
      <c r="U2486" s="53">
        <f>S2486/2</f>
        <v>2.4418859649122805E-2</v>
      </c>
      <c r="V2486" s="53">
        <f>T2486/2</f>
        <v>4.2613449649122802E-2</v>
      </c>
      <c r="W2486" s="50">
        <f>RANK(J2486,J:J,1)</f>
        <v>82</v>
      </c>
      <c r="X2486" s="50">
        <f>YEAR(B2486)</f>
        <v>2014</v>
      </c>
      <c r="Y2486" s="50">
        <f>MONTH(B2486)</f>
        <v>9</v>
      </c>
      <c r="Z2486" s="56">
        <f>X2486*100+Y2486</f>
        <v>201409</v>
      </c>
      <c r="AA2486" s="56">
        <f>WEEKNUM(B2486,1)</f>
        <v>38</v>
      </c>
      <c r="AB2486" s="58">
        <f>IF(ISBLANK(B2486)," ",MAX(B2486-B2485-1,0))</f>
        <v>1</v>
      </c>
      <c r="AC2486" s="56">
        <f>DAY(B2486)</f>
        <v>16</v>
      </c>
      <c r="AD2486" s="53">
        <f>U2486+V2486</f>
        <v>6.7032309298245607E-2</v>
      </c>
      <c r="AE2486" s="56">
        <f>IF("1-Swim"=D2486,E2486*46.7,IF("2-Bike"=D2486,E2486,IF("3-Run"=D2486,E2486*4.27,0)))</f>
        <v>9.5</v>
      </c>
    </row>
    <row r="2487" spans="1:31" x14ac:dyDescent="0.25">
      <c r="A2487" s="50">
        <v>2486</v>
      </c>
      <c r="B2487" s="51">
        <v>41900</v>
      </c>
      <c r="C2487" s="75">
        <f>B2487</f>
        <v>41900</v>
      </c>
      <c r="D2487" s="50" t="s">
        <v>1224</v>
      </c>
      <c r="E2487" s="50">
        <v>10</v>
      </c>
      <c r="F2487" s="50">
        <v>0</v>
      </c>
      <c r="G2487" s="50">
        <v>27</v>
      </c>
      <c r="H2487" s="50">
        <v>30</v>
      </c>
      <c r="I2487" s="53">
        <f>IF(E2487&gt;0,TIME(F2487,G2487,H2487),"")</f>
        <v>1.909722222222222E-2</v>
      </c>
      <c r="J2487" s="54">
        <f>IF(E2487&gt;0,TIME(F2487,G2487,H2487)/E2487,"")</f>
        <v>1.9097222222222219E-3</v>
      </c>
      <c r="K2487" s="50" t="s">
        <v>921</v>
      </c>
      <c r="L2487" s="50" t="s">
        <v>1132</v>
      </c>
      <c r="M2487" s="55">
        <f>IF(D2487&gt;0,0.0416666666666667/J2487,"")</f>
        <v>21.818181818181838</v>
      </c>
      <c r="N2487" s="50">
        <v>0</v>
      </c>
      <c r="O2487" s="50" t="s">
        <v>253</v>
      </c>
      <c r="Q2487" s="151">
        <f>IF("1-Swim"=D2487,J2487*2.4,IF("2-Bike"=D2487,J2487*112,IF("3-Run"=D2487,J2487*26.2,0)))</f>
        <v>0.21388888888888885</v>
      </c>
      <c r="R2487" s="151">
        <f>Q2487/2</f>
        <v>0.10694444444444443</v>
      </c>
      <c r="S2487" s="53">
        <f>J2487*26.2</f>
        <v>5.0034722222222217E-2</v>
      </c>
      <c r="T2487" s="53">
        <f>(J2487+0.0013889)*26.2</f>
        <v>8.642390222222221E-2</v>
      </c>
      <c r="U2487" s="53">
        <f>S2487/2</f>
        <v>2.5017361111111108E-2</v>
      </c>
      <c r="V2487" s="53">
        <f>T2487/2</f>
        <v>4.3211951111111105E-2</v>
      </c>
      <c r="W2487" s="50">
        <f>RANK(J2487,J:J,1)</f>
        <v>99</v>
      </c>
      <c r="X2487" s="50">
        <f>YEAR(B2487)</f>
        <v>2014</v>
      </c>
      <c r="Y2487" s="50">
        <f>MONTH(B2487)</f>
        <v>9</v>
      </c>
      <c r="Z2487" s="56">
        <f>X2487*100+Y2487</f>
        <v>201409</v>
      </c>
      <c r="AA2487" s="56">
        <f>WEEKNUM(B2487,1)</f>
        <v>38</v>
      </c>
      <c r="AB2487" s="58">
        <f>IF(ISBLANK(B2487)," ",MAX(B2487-B2486-1,0))</f>
        <v>1</v>
      </c>
      <c r="AC2487" s="56">
        <f>DAY(B2487)</f>
        <v>18</v>
      </c>
      <c r="AD2487" s="53">
        <f>U2487+V2487</f>
        <v>6.8229312222222213E-2</v>
      </c>
      <c r="AE2487" s="56">
        <f>IF("1-Swim"=D2487,E2487*46.7,IF("2-Bike"=D2487,E2487,IF("3-Run"=D2487,E2487*4.27,0)))</f>
        <v>10</v>
      </c>
    </row>
    <row r="2488" spans="1:31" x14ac:dyDescent="0.25">
      <c r="A2488" s="50">
        <v>2487</v>
      </c>
      <c r="B2488" s="51">
        <v>41901</v>
      </c>
      <c r="C2488" s="75">
        <f>B2488</f>
        <v>41901</v>
      </c>
      <c r="D2488" s="50" t="s">
        <v>1223</v>
      </c>
      <c r="E2488" s="50">
        <v>3</v>
      </c>
      <c r="F2488" s="50">
        <v>0</v>
      </c>
      <c r="G2488" s="50">
        <v>30</v>
      </c>
      <c r="H2488" s="50">
        <v>28</v>
      </c>
      <c r="I2488" s="53">
        <f>IF(E2488&gt;0,TIME(F2488,G2488,H2488),"")</f>
        <v>2.1157407407407406E-2</v>
      </c>
      <c r="J2488" s="54">
        <f>IF(E2488&gt;0,TIME(F2488,G2488,H2488)/E2488,"")</f>
        <v>7.0524691358024687E-3</v>
      </c>
      <c r="K2488" s="50" t="s">
        <v>1345</v>
      </c>
      <c r="L2488" s="50" t="s">
        <v>1500</v>
      </c>
      <c r="M2488" s="55">
        <f>IF(D2488&gt;0,0.0416666666666667/J2488,"")</f>
        <v>5.9080962800875323</v>
      </c>
      <c r="N2488" s="50">
        <v>0</v>
      </c>
      <c r="O2488" s="50" t="s">
        <v>526</v>
      </c>
      <c r="P2488" s="50" t="s">
        <v>1501</v>
      </c>
      <c r="Q2488" s="151">
        <f>IF("1-Swim"=D2488,J2488*2.4,IF("2-Bike"=D2488,J2488*112,IF("3-Run"=D2488,J2488*26.2,0)))</f>
        <v>0.18477469135802468</v>
      </c>
      <c r="R2488" s="151">
        <f>Q2488/2</f>
        <v>9.2387345679012342E-2</v>
      </c>
      <c r="S2488" s="53">
        <f>J2488*26.2</f>
        <v>0.18477469135802468</v>
      </c>
      <c r="T2488" s="53">
        <f>(J2488+0.0013889)*26.2</f>
        <v>0.22116387135802468</v>
      </c>
      <c r="U2488" s="53">
        <f>S2488/2</f>
        <v>9.2387345679012342E-2</v>
      </c>
      <c r="V2488" s="53">
        <f>T2488/2</f>
        <v>0.11058193567901234</v>
      </c>
      <c r="W2488" s="50">
        <f>RANK(J2488,J:J,1)</f>
        <v>1604</v>
      </c>
      <c r="X2488" s="50">
        <f>YEAR(B2488)</f>
        <v>2014</v>
      </c>
      <c r="Y2488" s="50">
        <f>MONTH(B2488)</f>
        <v>9</v>
      </c>
      <c r="Z2488" s="56">
        <f>X2488*100+Y2488</f>
        <v>201409</v>
      </c>
      <c r="AA2488" s="56">
        <f>WEEKNUM(B2488,1)</f>
        <v>38</v>
      </c>
      <c r="AB2488" s="58">
        <f>IF(ISBLANK(B2488)," ",MAX(B2488-B2487-1,0))</f>
        <v>0</v>
      </c>
      <c r="AC2488" s="56">
        <f>DAY(B2488)</f>
        <v>19</v>
      </c>
      <c r="AD2488" s="53">
        <f>U2488+V2488</f>
        <v>0.20296928135802467</v>
      </c>
      <c r="AE2488" s="56">
        <f>IF("1-Swim"=D2488,E2488*46.7,IF("2-Bike"=D2488,E2488,IF("3-Run"=D2488,E2488*4.27,0)))</f>
        <v>12.809999999999999</v>
      </c>
    </row>
    <row r="2489" spans="1:31" x14ac:dyDescent="0.25">
      <c r="A2489" s="50">
        <v>2488</v>
      </c>
      <c r="B2489" s="51">
        <v>41901</v>
      </c>
      <c r="C2489" s="75">
        <f>B2489</f>
        <v>41901</v>
      </c>
      <c r="D2489" s="50" t="s">
        <v>1223</v>
      </c>
      <c r="E2489" s="50">
        <v>3</v>
      </c>
      <c r="F2489" s="50">
        <v>0</v>
      </c>
      <c r="G2489" s="50">
        <v>30</v>
      </c>
      <c r="H2489" s="50">
        <v>28</v>
      </c>
      <c r="I2489" s="53">
        <f>IF(E2489&gt;0,TIME(F2489,G2489,H2489),"")</f>
        <v>2.1157407407407406E-2</v>
      </c>
      <c r="J2489" s="54">
        <f>IF(E2489&gt;0,TIME(F2489,G2489,H2489)/E2489,"")</f>
        <v>7.0524691358024687E-3</v>
      </c>
      <c r="K2489" s="50" t="s">
        <v>1345</v>
      </c>
      <c r="L2489" s="50" t="s">
        <v>1500</v>
      </c>
      <c r="M2489" s="55">
        <f>IF(D2489&gt;0,0.0416666666666667/J2489,"")</f>
        <v>5.9080962800875323</v>
      </c>
      <c r="N2489" s="50">
        <v>0</v>
      </c>
      <c r="O2489" s="50" t="s">
        <v>526</v>
      </c>
      <c r="P2489" s="50" t="s">
        <v>1501</v>
      </c>
      <c r="Q2489" s="151">
        <f>IF("1-Swim"=D2489,J2489*2.4,IF("2-Bike"=D2489,J2489*112,IF("3-Run"=D2489,J2489*26.2,0)))</f>
        <v>0.18477469135802468</v>
      </c>
      <c r="R2489" s="151">
        <f>Q2489/2</f>
        <v>9.2387345679012342E-2</v>
      </c>
      <c r="S2489" s="53">
        <f>J2489*26.2</f>
        <v>0.18477469135802468</v>
      </c>
      <c r="T2489" s="53">
        <f>(J2489+0.0013889)*26.2</f>
        <v>0.22116387135802468</v>
      </c>
      <c r="U2489" s="53">
        <f>S2489/2</f>
        <v>9.2387345679012342E-2</v>
      </c>
      <c r="V2489" s="53">
        <f>T2489/2</f>
        <v>0.11058193567901234</v>
      </c>
      <c r="W2489" s="50">
        <f>RANK(J2489,J:J,1)</f>
        <v>1604</v>
      </c>
      <c r="X2489" s="50">
        <f>YEAR(B2489)</f>
        <v>2014</v>
      </c>
      <c r="Y2489" s="50">
        <f>MONTH(B2489)</f>
        <v>9</v>
      </c>
      <c r="Z2489" s="56">
        <f>X2489*100+Y2489</f>
        <v>201409</v>
      </c>
      <c r="AA2489" s="56">
        <f>WEEKNUM(B2489,1)</f>
        <v>38</v>
      </c>
      <c r="AB2489" s="58">
        <f>IF(ISBLANK(B2489)," ",MAX(B2489-B2488-1,0))</f>
        <v>0</v>
      </c>
      <c r="AC2489" s="56">
        <f>DAY(B2489)</f>
        <v>19</v>
      </c>
      <c r="AD2489" s="53">
        <f>U2489+V2489</f>
        <v>0.20296928135802467</v>
      </c>
      <c r="AE2489" s="56">
        <f>IF("1-Swim"=D2489,E2489*46.7,IF("2-Bike"=D2489,E2489,IF("3-Run"=D2489,E2489*4.27,0)))</f>
        <v>12.809999999999999</v>
      </c>
    </row>
    <row r="2490" spans="1:31" x14ac:dyDescent="0.25">
      <c r="A2490" s="50">
        <v>2489</v>
      </c>
      <c r="B2490" s="51">
        <v>41903</v>
      </c>
      <c r="C2490" s="75">
        <f>B2490</f>
        <v>41903</v>
      </c>
      <c r="D2490" s="50" t="s">
        <v>1224</v>
      </c>
      <c r="E2490" s="50">
        <v>26.9</v>
      </c>
      <c r="F2490" s="50">
        <v>2</v>
      </c>
      <c r="G2490" s="50">
        <v>0</v>
      </c>
      <c r="H2490" s="50">
        <v>57</v>
      </c>
      <c r="I2490" s="53">
        <f>IF(E2490&gt;0,TIME(F2490,G2490,H2490),"")</f>
        <v>8.3993055555555543E-2</v>
      </c>
      <c r="J2490" s="54">
        <f>IF(E2490&gt;0,TIME(F2490,G2490,H2490)/E2490,"")</f>
        <v>3.1224184221396115E-3</v>
      </c>
      <c r="K2490" s="50" t="s">
        <v>930</v>
      </c>
      <c r="L2490" s="50" t="s">
        <v>1502</v>
      </c>
      <c r="M2490" s="55">
        <f>IF(D2490&gt;0,0.0416666666666667/J2490,"")</f>
        <v>13.344357172385294</v>
      </c>
      <c r="N2490" s="50">
        <v>0</v>
      </c>
      <c r="O2490" s="50" t="s">
        <v>1419</v>
      </c>
      <c r="P2490" s="50" t="s">
        <v>1503</v>
      </c>
      <c r="Q2490" s="151">
        <f>IF("1-Swim"=D2490,J2490*2.4,IF("2-Bike"=D2490,J2490*112,IF("3-Run"=D2490,J2490*26.2,0)))</f>
        <v>0.34971086327963652</v>
      </c>
      <c r="R2490" s="151">
        <f>Q2490/2</f>
        <v>0.17485543163981826</v>
      </c>
      <c r="S2490" s="53">
        <f>J2490*26.2</f>
        <v>8.1807362660057822E-2</v>
      </c>
      <c r="T2490" s="53">
        <f>(J2490+0.0013889)*26.2</f>
        <v>0.11819654266005783</v>
      </c>
      <c r="U2490" s="53">
        <f>S2490/2</f>
        <v>4.0903681330028911E-2</v>
      </c>
      <c r="V2490" s="53">
        <f>T2490/2</f>
        <v>5.9098271330028915E-2</v>
      </c>
      <c r="W2490" s="50">
        <f>RANK(J2490,J:J,1)</f>
        <v>622</v>
      </c>
      <c r="X2490" s="50">
        <f>YEAR(B2490)</f>
        <v>2014</v>
      </c>
      <c r="Y2490" s="50">
        <f>MONTH(B2490)</f>
        <v>9</v>
      </c>
      <c r="Z2490" s="56">
        <f>X2490*100+Y2490</f>
        <v>201409</v>
      </c>
      <c r="AA2490" s="56">
        <f>WEEKNUM(B2490,1)</f>
        <v>39</v>
      </c>
      <c r="AB2490" s="58">
        <f>IF(ISBLANK(B2490)," ",MAX(B2490-B2489-1,0))</f>
        <v>1</v>
      </c>
      <c r="AC2490" s="56">
        <f>DAY(B2490)</f>
        <v>21</v>
      </c>
      <c r="AD2490" s="53">
        <f>U2490+V2490</f>
        <v>0.10000195266005782</v>
      </c>
      <c r="AE2490" s="56">
        <f>IF("1-Swim"=D2490,E2490*46.7,IF("2-Bike"=D2490,E2490,IF("3-Run"=D2490,E2490*4.27,0)))</f>
        <v>26.9</v>
      </c>
    </row>
    <row r="2491" spans="1:31" x14ac:dyDescent="0.25">
      <c r="A2491" s="50">
        <v>2490</v>
      </c>
      <c r="B2491" s="51">
        <v>41905</v>
      </c>
      <c r="C2491" s="75">
        <f>B2491</f>
        <v>41905</v>
      </c>
      <c r="D2491" s="50" t="s">
        <v>1224</v>
      </c>
      <c r="E2491" s="50">
        <v>8.5</v>
      </c>
      <c r="F2491" s="50">
        <v>0</v>
      </c>
      <c r="G2491" s="50">
        <v>25</v>
      </c>
      <c r="H2491" s="50">
        <v>0</v>
      </c>
      <c r="I2491" s="53">
        <f>IF(E2491&gt;0,TIME(F2491,G2491,H2491),"")</f>
        <v>1.7361111111111112E-2</v>
      </c>
      <c r="J2491" s="54">
        <f>IF(E2491&gt;0,TIME(F2491,G2491,H2491)/E2491,"")</f>
        <v>2.0424836601307191E-3</v>
      </c>
      <c r="K2491" s="50" t="s">
        <v>921</v>
      </c>
      <c r="L2491" s="50" t="s">
        <v>1132</v>
      </c>
      <c r="M2491" s="55">
        <f>IF(D2491&gt;0,0.0416666666666667/J2491,"")</f>
        <v>20.400000000000016</v>
      </c>
      <c r="N2491" s="50">
        <v>0</v>
      </c>
      <c r="O2491" s="50" t="s">
        <v>253</v>
      </c>
      <c r="Q2491" s="151">
        <f>IF("1-Swim"=D2491,J2491*2.4,IF("2-Bike"=D2491,J2491*112,IF("3-Run"=D2491,J2491*26.2,0)))</f>
        <v>0.22875816993464054</v>
      </c>
      <c r="R2491" s="151">
        <f>Q2491/2</f>
        <v>0.11437908496732027</v>
      </c>
      <c r="S2491" s="53">
        <f>J2491*26.2</f>
        <v>5.3513071895424841E-2</v>
      </c>
      <c r="T2491" s="53">
        <f>(J2491+0.0013889)*26.2</f>
        <v>8.9902251895424834E-2</v>
      </c>
      <c r="U2491" s="53">
        <f>S2491/2</f>
        <v>2.675653594771242E-2</v>
      </c>
      <c r="V2491" s="53">
        <f>T2491/2</f>
        <v>4.4951125947712417E-2</v>
      </c>
      <c r="W2491" s="50">
        <f>RANK(J2491,J:J,1)</f>
        <v>168</v>
      </c>
      <c r="X2491" s="50">
        <f>YEAR(B2491)</f>
        <v>2014</v>
      </c>
      <c r="Y2491" s="50">
        <f>MONTH(B2491)</f>
        <v>9</v>
      </c>
      <c r="Z2491" s="56">
        <f>X2491*100+Y2491</f>
        <v>201409</v>
      </c>
      <c r="AA2491" s="56">
        <f>WEEKNUM(B2491,1)</f>
        <v>39</v>
      </c>
      <c r="AB2491" s="58">
        <f>IF(ISBLANK(B2491)," ",MAX(B2491-B2490-1,0))</f>
        <v>1</v>
      </c>
      <c r="AC2491" s="56">
        <f>DAY(B2491)</f>
        <v>23</v>
      </c>
      <c r="AD2491" s="53">
        <f>U2491+V2491</f>
        <v>7.1707661895424837E-2</v>
      </c>
      <c r="AE2491" s="56">
        <f>IF("1-Swim"=D2491,E2491*46.7,IF("2-Bike"=D2491,E2491,IF("3-Run"=D2491,E2491*4.27,0)))</f>
        <v>8.5</v>
      </c>
    </row>
    <row r="2492" spans="1:31" x14ac:dyDescent="0.25">
      <c r="A2492" s="50">
        <v>2491</v>
      </c>
      <c r="B2492" s="51">
        <v>41905</v>
      </c>
      <c r="C2492" s="75">
        <f>B2492</f>
        <v>41905</v>
      </c>
      <c r="D2492" s="50" t="s">
        <v>1223</v>
      </c>
      <c r="E2492" s="50">
        <v>1</v>
      </c>
      <c r="F2492" s="50">
        <v>0</v>
      </c>
      <c r="G2492" s="50">
        <v>9</v>
      </c>
      <c r="H2492" s="50">
        <v>34</v>
      </c>
      <c r="I2492" s="53">
        <f>IF(E2492&gt;0,TIME(F2492,G2492,H2492),"")</f>
        <v>6.6435185185185182E-3</v>
      </c>
      <c r="J2492" s="54">
        <f>IF(E2492&gt;0,TIME(F2492,G2492,H2492)/E2492,"")</f>
        <v>6.6435185185185182E-3</v>
      </c>
      <c r="K2492" s="50" t="s">
        <v>921</v>
      </c>
      <c r="L2492" s="50" t="s">
        <v>1048</v>
      </c>
      <c r="M2492" s="55">
        <f>IF(D2492&gt;0,0.0416666666666667/J2492,"")</f>
        <v>6.2717770034843259</v>
      </c>
      <c r="N2492" s="50">
        <v>0</v>
      </c>
      <c r="O2492" s="50" t="s">
        <v>253</v>
      </c>
      <c r="Q2492" s="151">
        <f>IF("1-Swim"=D2492,J2492*2.4,IF("2-Bike"=D2492,J2492*112,IF("3-Run"=D2492,J2492*26.2,0)))</f>
        <v>0.17406018518518518</v>
      </c>
      <c r="R2492" s="151">
        <f>Q2492/2</f>
        <v>8.7030092592592589E-2</v>
      </c>
      <c r="S2492" s="53">
        <f>J2492*26.2</f>
        <v>0.17406018518518518</v>
      </c>
      <c r="T2492" s="53">
        <f>(J2492+0.0013889)*26.2</f>
        <v>0.21044936518518514</v>
      </c>
      <c r="U2492" s="53">
        <f>S2492/2</f>
        <v>8.7030092592592589E-2</v>
      </c>
      <c r="V2492" s="53">
        <f>T2492/2</f>
        <v>0.10522468259259257</v>
      </c>
      <c r="W2492" s="50">
        <f>RANK(J2492,J:J,1)</f>
        <v>1140</v>
      </c>
      <c r="X2492" s="50">
        <f>YEAR(B2492)</f>
        <v>2014</v>
      </c>
      <c r="Y2492" s="50">
        <f>MONTH(B2492)</f>
        <v>9</v>
      </c>
      <c r="Z2492" s="56">
        <f>X2492*100+Y2492</f>
        <v>201409</v>
      </c>
      <c r="AA2492" s="56">
        <f>WEEKNUM(B2492,1)</f>
        <v>39</v>
      </c>
      <c r="AB2492" s="58">
        <f>IF(ISBLANK(B2492)," ",MAX(B2492-B2491-1,0))</f>
        <v>0</v>
      </c>
      <c r="AC2492" s="56">
        <f>DAY(B2492)</f>
        <v>23</v>
      </c>
      <c r="AD2492" s="53">
        <f>U2492+V2492</f>
        <v>0.19225477518518516</v>
      </c>
      <c r="AE2492" s="56">
        <f>IF("1-Swim"=D2492,E2492*46.7,IF("2-Bike"=D2492,E2492,IF("3-Run"=D2492,E2492*4.27,0)))</f>
        <v>4.2699999999999996</v>
      </c>
    </row>
    <row r="2493" spans="1:31" x14ac:dyDescent="0.25">
      <c r="A2493" s="50">
        <v>2492</v>
      </c>
      <c r="B2493" s="51">
        <v>41907</v>
      </c>
      <c r="C2493" s="75">
        <f>B2493</f>
        <v>41907</v>
      </c>
      <c r="D2493" s="50" t="s">
        <v>1224</v>
      </c>
      <c r="E2493" s="50">
        <v>10</v>
      </c>
      <c r="F2493" s="50">
        <v>0</v>
      </c>
      <c r="G2493" s="50">
        <v>30</v>
      </c>
      <c r="H2493" s="50">
        <v>0</v>
      </c>
      <c r="I2493" s="53">
        <f>IF(E2493&gt;0,TIME(F2493,G2493,H2493),"")</f>
        <v>2.0833333333333332E-2</v>
      </c>
      <c r="J2493" s="54">
        <f>IF(E2493&gt;0,TIME(F2493,G2493,H2493)/E2493,"")</f>
        <v>2.0833333333333333E-3</v>
      </c>
      <c r="K2493" s="50" t="s">
        <v>921</v>
      </c>
      <c r="L2493" s="50" t="s">
        <v>1132</v>
      </c>
      <c r="M2493" s="55">
        <f>IF(D2493&gt;0,0.0416666666666667/J2493,"")</f>
        <v>20.000000000000014</v>
      </c>
      <c r="N2493" s="50">
        <v>0</v>
      </c>
      <c r="O2493" s="50" t="s">
        <v>253</v>
      </c>
      <c r="Q2493" s="151">
        <f>IF("1-Swim"=D2493,J2493*2.4,IF("2-Bike"=D2493,J2493*112,IF("3-Run"=D2493,J2493*26.2,0)))</f>
        <v>0.23333333333333334</v>
      </c>
      <c r="R2493" s="151">
        <f>Q2493/2</f>
        <v>0.11666666666666667</v>
      </c>
      <c r="S2493" s="53">
        <f>J2493*26.2</f>
        <v>5.4583333333333331E-2</v>
      </c>
      <c r="T2493" s="53">
        <f>(J2493+0.0013889)*26.2</f>
        <v>9.0972513333333324E-2</v>
      </c>
      <c r="U2493" s="53">
        <f>S2493/2</f>
        <v>2.7291666666666665E-2</v>
      </c>
      <c r="V2493" s="53">
        <f>T2493/2</f>
        <v>4.5486256666666662E-2</v>
      </c>
      <c r="W2493" s="50">
        <f>RANK(J2493,J:J,1)</f>
        <v>183</v>
      </c>
      <c r="X2493" s="50">
        <f>YEAR(B2493)</f>
        <v>2014</v>
      </c>
      <c r="Y2493" s="50">
        <f>MONTH(B2493)</f>
        <v>9</v>
      </c>
      <c r="Z2493" s="56">
        <f>X2493*100+Y2493</f>
        <v>201409</v>
      </c>
      <c r="AA2493" s="56">
        <f>WEEKNUM(B2493,1)</f>
        <v>39</v>
      </c>
      <c r="AB2493" s="58">
        <f>IF(ISBLANK(B2493)," ",MAX(B2493-B2492-1,0))</f>
        <v>1</v>
      </c>
      <c r="AC2493" s="56">
        <f>DAY(B2493)</f>
        <v>25</v>
      </c>
      <c r="AD2493" s="53">
        <f>U2493+V2493</f>
        <v>7.2777923333333328E-2</v>
      </c>
      <c r="AE2493" s="56">
        <f>IF("1-Swim"=D2493,E2493*46.7,IF("2-Bike"=D2493,E2493,IF("3-Run"=D2493,E2493*4.27,0)))</f>
        <v>10</v>
      </c>
    </row>
    <row r="2494" spans="1:31" x14ac:dyDescent="0.25">
      <c r="A2494" s="50">
        <v>2493</v>
      </c>
      <c r="B2494" s="51">
        <v>41908</v>
      </c>
      <c r="C2494" s="75">
        <f>B2494</f>
        <v>41908</v>
      </c>
      <c r="D2494" s="50" t="s">
        <v>1223</v>
      </c>
      <c r="E2494" s="50">
        <v>1.6</v>
      </c>
      <c r="F2494" s="50">
        <v>0</v>
      </c>
      <c r="G2494" s="50">
        <v>18</v>
      </c>
      <c r="H2494" s="50">
        <v>46</v>
      </c>
      <c r="I2494" s="53">
        <f>IF(E2494&gt;0,TIME(F2494,G2494,H2494),"")</f>
        <v>1.3032407407407407E-2</v>
      </c>
      <c r="J2494" s="54">
        <f>IF(E2494&gt;0,TIME(F2494,G2494,H2494)/E2494,"")</f>
        <v>8.145254629629629E-3</v>
      </c>
      <c r="K2494" s="50" t="s">
        <v>1451</v>
      </c>
      <c r="L2494" s="50" t="s">
        <v>1395</v>
      </c>
      <c r="M2494" s="55">
        <f>IF(D2494&gt;0,0.0416666666666667/J2494,"")</f>
        <v>5.1154529307282459</v>
      </c>
      <c r="N2494" s="50">
        <v>0</v>
      </c>
      <c r="O2494" s="50" t="s">
        <v>255</v>
      </c>
      <c r="Q2494" s="151">
        <f>IF("1-Swim"=D2494,J2494*2.4,IF("2-Bike"=D2494,J2494*112,IF("3-Run"=D2494,J2494*26.2,0)))</f>
        <v>0.21340567129629628</v>
      </c>
      <c r="R2494" s="151">
        <f>Q2494/2</f>
        <v>0.10670283564814814</v>
      </c>
      <c r="S2494" s="53">
        <f>J2494*26.2</f>
        <v>0.21340567129629628</v>
      </c>
      <c r="T2494" s="53">
        <f>(J2494+0.0013889)*26.2</f>
        <v>0.24979485129629628</v>
      </c>
      <c r="U2494" s="53">
        <f>S2494/2</f>
        <v>0.10670283564814814</v>
      </c>
      <c r="V2494" s="53">
        <f>T2494/2</f>
        <v>0.12489742564814814</v>
      </c>
      <c r="W2494" s="50">
        <f>RANK(J2494,J:J,1)</f>
        <v>2507</v>
      </c>
      <c r="X2494" s="50">
        <f>YEAR(B2494)</f>
        <v>2014</v>
      </c>
      <c r="Y2494" s="50">
        <f>MONTH(B2494)</f>
        <v>9</v>
      </c>
      <c r="Z2494" s="56">
        <f>X2494*100+Y2494</f>
        <v>201409</v>
      </c>
      <c r="AA2494" s="56">
        <f>WEEKNUM(B2494,1)</f>
        <v>39</v>
      </c>
      <c r="AB2494" s="58">
        <f>IF(ISBLANK(B2494)," ",MAX(B2494-B2493-1,0))</f>
        <v>0</v>
      </c>
      <c r="AC2494" s="56">
        <f>DAY(B2494)</f>
        <v>26</v>
      </c>
      <c r="AD2494" s="53">
        <f>U2494+V2494</f>
        <v>0.23160026129629629</v>
      </c>
      <c r="AE2494" s="56">
        <f>IF("1-Swim"=D2494,E2494*46.7,IF("2-Bike"=D2494,E2494,IF("3-Run"=D2494,E2494*4.27,0)))</f>
        <v>6.8319999999999999</v>
      </c>
    </row>
    <row r="2495" spans="1:31" x14ac:dyDescent="0.25">
      <c r="A2495" s="50">
        <v>2494</v>
      </c>
      <c r="B2495" s="51">
        <v>41908</v>
      </c>
      <c r="C2495" s="75">
        <f>B2495</f>
        <v>41908</v>
      </c>
      <c r="D2495" s="50" t="s">
        <v>1224</v>
      </c>
      <c r="E2495" s="50">
        <v>11</v>
      </c>
      <c r="F2495" s="50">
        <v>0</v>
      </c>
      <c r="G2495" s="50">
        <v>54</v>
      </c>
      <c r="H2495" s="50">
        <v>15</v>
      </c>
      <c r="I2495" s="53">
        <f>IF(E2495&gt;0,TIME(F2495,G2495,H2495),"")</f>
        <v>3.7673611111111109E-2</v>
      </c>
      <c r="J2495" s="54">
        <f>IF(E2495&gt;0,TIME(F2495,G2495,H2495)/E2495,"")</f>
        <v>3.4248737373737373E-3</v>
      </c>
      <c r="K2495" s="50" t="s">
        <v>930</v>
      </c>
      <c r="L2495" s="50" t="s">
        <v>315</v>
      </c>
      <c r="M2495" s="55">
        <f>IF(D2495&gt;0,0.0416666666666667/J2495,"")</f>
        <v>12.16589861751153</v>
      </c>
      <c r="N2495" s="50">
        <v>0</v>
      </c>
      <c r="O2495" s="50" t="s">
        <v>255</v>
      </c>
      <c r="P2495" s="50" t="s">
        <v>1504</v>
      </c>
      <c r="Q2495" s="151">
        <f>IF("1-Swim"=D2495,J2495*2.4,IF("2-Bike"=D2495,J2495*112,IF("3-Run"=D2495,J2495*26.2,0)))</f>
        <v>0.38358585858585859</v>
      </c>
      <c r="R2495" s="151">
        <f>Q2495/2</f>
        <v>0.19179292929292929</v>
      </c>
      <c r="S2495" s="53">
        <f>J2495*26.2</f>
        <v>8.9731691919191919E-2</v>
      </c>
      <c r="T2495" s="53">
        <f>(J2495+0.0013889)*26.2</f>
        <v>0.12612087191919191</v>
      </c>
      <c r="U2495" s="53">
        <f>S2495/2</f>
        <v>4.486584595959596E-2</v>
      </c>
      <c r="V2495" s="53">
        <f>T2495/2</f>
        <v>6.3060435959595956E-2</v>
      </c>
      <c r="W2495" s="50">
        <f>RANK(J2495,J:J,1)</f>
        <v>690</v>
      </c>
      <c r="X2495" s="50">
        <f>YEAR(B2495)</f>
        <v>2014</v>
      </c>
      <c r="Y2495" s="50">
        <f>MONTH(B2495)</f>
        <v>9</v>
      </c>
      <c r="Z2495" s="56">
        <f>X2495*100+Y2495</f>
        <v>201409</v>
      </c>
      <c r="AA2495" s="56">
        <f>WEEKNUM(B2495,1)</f>
        <v>39</v>
      </c>
      <c r="AB2495" s="58">
        <f>IF(ISBLANK(B2495)," ",MAX(B2495-B2494-1,0))</f>
        <v>0</v>
      </c>
      <c r="AC2495" s="56">
        <f>DAY(B2495)</f>
        <v>26</v>
      </c>
      <c r="AD2495" s="53">
        <f>U2495+V2495</f>
        <v>0.10792628191919192</v>
      </c>
      <c r="AE2495" s="56">
        <f>IF("1-Swim"=D2495,E2495*46.7,IF("2-Bike"=D2495,E2495,IF("3-Run"=D2495,E2495*4.27,0)))</f>
        <v>11</v>
      </c>
    </row>
    <row r="2496" spans="1:31" x14ac:dyDescent="0.25">
      <c r="A2496" s="50">
        <v>2495</v>
      </c>
      <c r="B2496" s="51">
        <v>41910</v>
      </c>
      <c r="C2496" s="75">
        <f>B2496</f>
        <v>41910</v>
      </c>
      <c r="D2496" s="50" t="s">
        <v>1223</v>
      </c>
      <c r="E2496" s="50">
        <v>3.1</v>
      </c>
      <c r="F2496" s="50">
        <v>0</v>
      </c>
      <c r="G2496" s="50">
        <v>31</v>
      </c>
      <c r="H2496" s="50">
        <v>50</v>
      </c>
      <c r="I2496" s="53">
        <f>IF(E2496&gt;0,TIME(F2496,G2496,H2496),"")</f>
        <v>2.210648148148148E-2</v>
      </c>
      <c r="J2496" s="54">
        <f>IF(E2496&gt;0,TIME(F2496,G2496,H2496)/E2496,"")</f>
        <v>7.1311230585424127E-3</v>
      </c>
      <c r="K2496" s="50" t="s">
        <v>1451</v>
      </c>
      <c r="L2496" s="50" t="s">
        <v>1498</v>
      </c>
      <c r="M2496" s="55">
        <f>IF(D2496&gt;0,0.0416666666666667/J2496,"")</f>
        <v>5.8429319371727804</v>
      </c>
      <c r="N2496" s="50">
        <v>0</v>
      </c>
      <c r="O2496" s="50" t="s">
        <v>184</v>
      </c>
      <c r="P2496" s="50" t="s">
        <v>1505</v>
      </c>
      <c r="Q2496" s="151">
        <f>IF("1-Swim"=D2496,J2496*2.4,IF("2-Bike"=D2496,J2496*112,IF("3-Run"=D2496,J2496*26.2,0)))</f>
        <v>0.18683542413381121</v>
      </c>
      <c r="R2496" s="151">
        <f>Q2496/2</f>
        <v>9.3417712066905606E-2</v>
      </c>
      <c r="S2496" s="53">
        <f>J2496*26.2</f>
        <v>0.18683542413381121</v>
      </c>
      <c r="T2496" s="53">
        <f>(J2496+0.0013889)*26.2</f>
        <v>0.22322460413381118</v>
      </c>
      <c r="U2496" s="53">
        <f>S2496/2</f>
        <v>9.3417712066905606E-2</v>
      </c>
      <c r="V2496" s="53">
        <f>T2496/2</f>
        <v>0.11161230206690559</v>
      </c>
      <c r="W2496" s="50">
        <f>RANK(J2496,J:J,1)</f>
        <v>1707</v>
      </c>
      <c r="X2496" s="50">
        <f>YEAR(B2496)</f>
        <v>2014</v>
      </c>
      <c r="Y2496" s="50">
        <f>MONTH(B2496)</f>
        <v>9</v>
      </c>
      <c r="Z2496" s="56">
        <f>X2496*100+Y2496</f>
        <v>201409</v>
      </c>
      <c r="AA2496" s="56">
        <f>WEEKNUM(B2496,1)</f>
        <v>40</v>
      </c>
      <c r="AB2496" s="58">
        <f>IF(ISBLANK(B2496)," ",MAX(B2496-B2495-1,0))</f>
        <v>1</v>
      </c>
      <c r="AC2496" s="56">
        <f>DAY(B2496)</f>
        <v>28</v>
      </c>
      <c r="AD2496" s="53">
        <f>U2496+V2496</f>
        <v>0.20503001413381119</v>
      </c>
      <c r="AE2496" s="56">
        <f>IF("1-Swim"=D2496,E2496*46.7,IF("2-Bike"=D2496,E2496,IF("3-Run"=D2496,E2496*4.27,0)))</f>
        <v>13.236999999999998</v>
      </c>
    </row>
    <row r="2497" spans="1:31" x14ac:dyDescent="0.25">
      <c r="A2497" s="50">
        <v>2496</v>
      </c>
      <c r="B2497" s="51">
        <v>41912</v>
      </c>
      <c r="C2497" s="75">
        <f>B2497</f>
        <v>41912</v>
      </c>
      <c r="D2497" s="50" t="s">
        <v>1224</v>
      </c>
      <c r="E2497" s="50">
        <v>10</v>
      </c>
      <c r="F2497" s="50">
        <v>0</v>
      </c>
      <c r="G2497" s="50">
        <v>30</v>
      </c>
      <c r="H2497" s="50">
        <v>0</v>
      </c>
      <c r="I2497" s="53">
        <f>IF(E2497&gt;0,TIME(F2497,G2497,H2497),"")</f>
        <v>2.0833333333333332E-2</v>
      </c>
      <c r="J2497" s="54">
        <f>IF(E2497&gt;0,TIME(F2497,G2497,H2497)/E2497,"")</f>
        <v>2.0833333333333333E-3</v>
      </c>
      <c r="K2497" s="50" t="s">
        <v>921</v>
      </c>
      <c r="L2497" s="50" t="s">
        <v>1132</v>
      </c>
      <c r="M2497" s="55">
        <f>IF(D2497&gt;0,0.0416666666666667/J2497,"")</f>
        <v>20.000000000000014</v>
      </c>
      <c r="N2497" s="50">
        <v>0</v>
      </c>
      <c r="O2497" s="50" t="s">
        <v>253</v>
      </c>
      <c r="Q2497" s="151">
        <f>IF("1-Swim"=D2497,J2497*2.4,IF("2-Bike"=D2497,J2497*112,IF("3-Run"=D2497,J2497*26.2,0)))</f>
        <v>0.23333333333333334</v>
      </c>
      <c r="R2497" s="151">
        <f>Q2497/2</f>
        <v>0.11666666666666667</v>
      </c>
      <c r="S2497" s="53">
        <f>J2497*26.2</f>
        <v>5.4583333333333331E-2</v>
      </c>
      <c r="T2497" s="53">
        <f>(J2497+0.0013889)*26.2</f>
        <v>9.0972513333333324E-2</v>
      </c>
      <c r="U2497" s="53">
        <f>S2497/2</f>
        <v>2.7291666666666665E-2</v>
      </c>
      <c r="V2497" s="53">
        <f>T2497/2</f>
        <v>4.5486256666666662E-2</v>
      </c>
      <c r="W2497" s="50">
        <f>RANK(J2497,J:J,1)</f>
        <v>183</v>
      </c>
      <c r="X2497" s="50">
        <f>YEAR(B2497)</f>
        <v>2014</v>
      </c>
      <c r="Y2497" s="50">
        <f>MONTH(B2497)</f>
        <v>9</v>
      </c>
      <c r="Z2497" s="56">
        <f>X2497*100+Y2497</f>
        <v>201409</v>
      </c>
      <c r="AA2497" s="56">
        <f>WEEKNUM(B2497,1)</f>
        <v>40</v>
      </c>
      <c r="AB2497" s="58">
        <f>IF(ISBLANK(B2497)," ",MAX(B2497-B2496-1,0))</f>
        <v>1</v>
      </c>
      <c r="AC2497" s="56">
        <f>DAY(B2497)</f>
        <v>30</v>
      </c>
      <c r="AD2497" s="53">
        <f>U2497+V2497</f>
        <v>7.2777923333333328E-2</v>
      </c>
      <c r="AE2497" s="56">
        <f>IF("1-Swim"=D2497,E2497*46.7,IF("2-Bike"=D2497,E2497,IF("3-Run"=D2497,E2497*4.27,0)))</f>
        <v>10</v>
      </c>
    </row>
    <row r="2498" spans="1:31" x14ac:dyDescent="0.25">
      <c r="A2498" s="50">
        <v>2497</v>
      </c>
      <c r="B2498" s="51">
        <v>41913</v>
      </c>
      <c r="C2498" s="75">
        <f>B2498</f>
        <v>41913</v>
      </c>
      <c r="D2498" s="50" t="s">
        <v>1223</v>
      </c>
      <c r="E2498" s="50">
        <v>2.5</v>
      </c>
      <c r="F2498" s="50">
        <v>0</v>
      </c>
      <c r="G2498" s="50">
        <v>27</v>
      </c>
      <c r="H2498" s="50">
        <v>29</v>
      </c>
      <c r="I2498" s="53">
        <f>IF(E2498&gt;0,TIME(F2498,G2498,H2498),"")</f>
        <v>1.9085648148148147E-2</v>
      </c>
      <c r="J2498" s="54">
        <f>IF(E2498&gt;0,TIME(F2498,G2498,H2498)/E2498,"")</f>
        <v>7.634259259259259E-3</v>
      </c>
      <c r="K2498" s="50" t="s">
        <v>1345</v>
      </c>
      <c r="L2498" s="50" t="s">
        <v>1048</v>
      </c>
      <c r="M2498" s="55">
        <f>IF(D2498&gt;0,0.0416666666666667/J2498,"")</f>
        <v>5.4578532443905443</v>
      </c>
      <c r="N2498" s="50">
        <v>0</v>
      </c>
      <c r="O2498" s="50" t="s">
        <v>253</v>
      </c>
      <c r="Q2498" s="151">
        <f>IF("1-Swim"=D2498,J2498*2.4,IF("2-Bike"=D2498,J2498*112,IF("3-Run"=D2498,J2498*26.2,0)))</f>
        <v>0.20001759259259258</v>
      </c>
      <c r="R2498" s="151">
        <f>Q2498/2</f>
        <v>0.10000879629629629</v>
      </c>
      <c r="S2498" s="53">
        <f>J2498*26.2</f>
        <v>0.20001759259259258</v>
      </c>
      <c r="T2498" s="53">
        <f>(J2498+0.0013889)*26.2</f>
        <v>0.23640677259259257</v>
      </c>
      <c r="U2498" s="53">
        <f>S2498/2</f>
        <v>0.10000879629629629</v>
      </c>
      <c r="V2498" s="53">
        <f>T2498/2</f>
        <v>0.11820338629629629</v>
      </c>
      <c r="W2498" s="50">
        <f>RANK(J2498,J:J,1)</f>
        <v>2175</v>
      </c>
      <c r="X2498" s="50">
        <f>YEAR(B2498)</f>
        <v>2014</v>
      </c>
      <c r="Y2498" s="50">
        <f>MONTH(B2498)</f>
        <v>10</v>
      </c>
      <c r="Z2498" s="56">
        <f>X2498*100+Y2498</f>
        <v>201410</v>
      </c>
      <c r="AA2498" s="56">
        <f>WEEKNUM(B2498,1)</f>
        <v>40</v>
      </c>
      <c r="AB2498" s="58">
        <f>IF(ISBLANK(B2498)," ",MAX(B2498-B2497-1,0))</f>
        <v>0</v>
      </c>
      <c r="AC2498" s="56">
        <f>DAY(B2498)</f>
        <v>1</v>
      </c>
      <c r="AD2498" s="53">
        <f>U2498+V2498</f>
        <v>0.21821218259259256</v>
      </c>
      <c r="AE2498" s="56">
        <f>IF("1-Swim"=D2498,E2498*46.7,IF("2-Bike"=D2498,E2498,IF("3-Run"=D2498,E2498*4.27,0)))</f>
        <v>10.674999999999999</v>
      </c>
    </row>
    <row r="2499" spans="1:31" x14ac:dyDescent="0.25">
      <c r="A2499" s="50">
        <v>2498</v>
      </c>
      <c r="B2499" s="51">
        <v>41914</v>
      </c>
      <c r="C2499" s="75">
        <f>B2499</f>
        <v>41914</v>
      </c>
      <c r="D2499" s="50" t="s">
        <v>1224</v>
      </c>
      <c r="E2499" s="50">
        <v>10</v>
      </c>
      <c r="F2499" s="50">
        <v>0</v>
      </c>
      <c r="G2499" s="50">
        <v>30</v>
      </c>
      <c r="H2499" s="50">
        <v>0</v>
      </c>
      <c r="I2499" s="53">
        <f>IF(E2499&gt;0,TIME(F2499,G2499,H2499),"")</f>
        <v>2.0833333333333332E-2</v>
      </c>
      <c r="J2499" s="54">
        <f>IF(E2499&gt;0,TIME(F2499,G2499,H2499)/E2499,"")</f>
        <v>2.0833333333333333E-3</v>
      </c>
      <c r="K2499" s="50" t="s">
        <v>921</v>
      </c>
      <c r="L2499" s="50" t="s">
        <v>1132</v>
      </c>
      <c r="M2499" s="55">
        <f>IF(D2499&gt;0,0.0416666666666667/J2499,"")</f>
        <v>20.000000000000014</v>
      </c>
      <c r="N2499" s="50">
        <v>0</v>
      </c>
      <c r="O2499" s="50" t="s">
        <v>253</v>
      </c>
      <c r="Q2499" s="151">
        <f>IF("1-Swim"=D2499,J2499*2.4,IF("2-Bike"=D2499,J2499*112,IF("3-Run"=D2499,J2499*26.2,0)))</f>
        <v>0.23333333333333334</v>
      </c>
      <c r="R2499" s="151">
        <f>Q2499/2</f>
        <v>0.11666666666666667</v>
      </c>
      <c r="S2499" s="53">
        <f>J2499*26.2</f>
        <v>5.4583333333333331E-2</v>
      </c>
      <c r="T2499" s="53">
        <f>(J2499+0.0013889)*26.2</f>
        <v>9.0972513333333324E-2</v>
      </c>
      <c r="U2499" s="53">
        <f>S2499/2</f>
        <v>2.7291666666666665E-2</v>
      </c>
      <c r="V2499" s="53">
        <f>T2499/2</f>
        <v>4.5486256666666662E-2</v>
      </c>
      <c r="W2499" s="50">
        <f>RANK(J2499,J:J,1)</f>
        <v>183</v>
      </c>
      <c r="X2499" s="50">
        <f>YEAR(B2499)</f>
        <v>2014</v>
      </c>
      <c r="Y2499" s="50">
        <f>MONTH(B2499)</f>
        <v>10</v>
      </c>
      <c r="Z2499" s="56">
        <f>X2499*100+Y2499</f>
        <v>201410</v>
      </c>
      <c r="AA2499" s="56">
        <f>WEEKNUM(B2499,1)</f>
        <v>40</v>
      </c>
      <c r="AB2499" s="58">
        <f>IF(ISBLANK(B2499)," ",MAX(B2499-B2498-1,0))</f>
        <v>0</v>
      </c>
      <c r="AC2499" s="56">
        <f>DAY(B2499)</f>
        <v>2</v>
      </c>
      <c r="AD2499" s="53">
        <f>U2499+V2499</f>
        <v>7.2777923333333328E-2</v>
      </c>
      <c r="AE2499" s="56">
        <f>IF("1-Swim"=D2499,E2499*46.7,IF("2-Bike"=D2499,E2499,IF("3-Run"=D2499,E2499*4.27,0)))</f>
        <v>10</v>
      </c>
    </row>
    <row r="2500" spans="1:31" x14ac:dyDescent="0.25">
      <c r="A2500" s="50">
        <v>2499</v>
      </c>
      <c r="B2500" s="51">
        <v>41917</v>
      </c>
      <c r="C2500" s="75">
        <f>B2500</f>
        <v>41917</v>
      </c>
      <c r="D2500" s="50" t="s">
        <v>1224</v>
      </c>
      <c r="E2500" s="50">
        <v>28.2</v>
      </c>
      <c r="F2500" s="50">
        <v>2</v>
      </c>
      <c r="G2500" s="50">
        <v>19</v>
      </c>
      <c r="H2500" s="50">
        <v>38</v>
      </c>
      <c r="I2500" s="53">
        <f>IF(E2500&gt;0,TIME(F2500,G2500,H2500),"")</f>
        <v>9.6967592592592591E-2</v>
      </c>
      <c r="J2500" s="54">
        <f>IF(E2500&gt;0,TIME(F2500,G2500,H2500)/E2500,"")</f>
        <v>3.4385671132125032E-3</v>
      </c>
      <c r="K2500" s="50" t="s">
        <v>930</v>
      </c>
      <c r="L2500" s="50" t="s">
        <v>1506</v>
      </c>
      <c r="M2500" s="55">
        <f>IF(D2500&gt;0,0.0416666666666667/J2500,"")</f>
        <v>12.117450465504904</v>
      </c>
      <c r="N2500" s="50">
        <v>0</v>
      </c>
      <c r="O2500" s="50" t="s">
        <v>319</v>
      </c>
      <c r="P2500" s="50" t="s">
        <v>1507</v>
      </c>
      <c r="Q2500" s="151">
        <f>IF("1-Swim"=D2500,J2500*2.4,IF("2-Bike"=D2500,J2500*112,IF("3-Run"=D2500,J2500*26.2,0)))</f>
        <v>0.38511951667980038</v>
      </c>
      <c r="R2500" s="151">
        <f>Q2500/2</f>
        <v>0.19255975833990019</v>
      </c>
      <c r="S2500" s="53">
        <f>J2500*26.2</f>
        <v>9.0090458366167581E-2</v>
      </c>
      <c r="T2500" s="53">
        <f>(J2500+0.0013889)*26.2</f>
        <v>0.12647963836616757</v>
      </c>
      <c r="U2500" s="53">
        <f>S2500/2</f>
        <v>4.504522918308379E-2</v>
      </c>
      <c r="V2500" s="53">
        <f>T2500/2</f>
        <v>6.3239819183083787E-2</v>
      </c>
      <c r="W2500" s="50">
        <f>RANK(J2500,J:J,1)</f>
        <v>691</v>
      </c>
      <c r="X2500" s="50">
        <f>YEAR(B2500)</f>
        <v>2014</v>
      </c>
      <c r="Y2500" s="50">
        <f>MONTH(B2500)</f>
        <v>10</v>
      </c>
      <c r="Z2500" s="56">
        <f>X2500*100+Y2500</f>
        <v>201410</v>
      </c>
      <c r="AA2500" s="56">
        <f>WEEKNUM(B2500,1)</f>
        <v>41</v>
      </c>
      <c r="AB2500" s="58">
        <f>IF(ISBLANK(B2500)," ",MAX(B2500-B2499-1,0))</f>
        <v>2</v>
      </c>
      <c r="AC2500" s="56">
        <f>DAY(B2500)</f>
        <v>5</v>
      </c>
      <c r="AD2500" s="53">
        <f>U2500+V2500</f>
        <v>0.10828504836616758</v>
      </c>
      <c r="AE2500" s="56">
        <f>IF("1-Swim"=D2500,E2500*46.7,IF("2-Bike"=D2500,E2500,IF("3-Run"=D2500,E2500*4.27,0)))</f>
        <v>28.2</v>
      </c>
    </row>
    <row r="2501" spans="1:31" x14ac:dyDescent="0.25">
      <c r="A2501" s="50">
        <v>2500</v>
      </c>
      <c r="B2501" s="51">
        <v>41919</v>
      </c>
      <c r="C2501" s="75">
        <f>B2501</f>
        <v>41919</v>
      </c>
      <c r="D2501" s="50" t="s">
        <v>1223</v>
      </c>
      <c r="E2501" s="50">
        <v>3.3</v>
      </c>
      <c r="F2501" s="50">
        <v>0</v>
      </c>
      <c r="G2501" s="50">
        <v>37</v>
      </c>
      <c r="H2501" s="50">
        <v>7</v>
      </c>
      <c r="I2501" s="53">
        <f>IF(E2501&gt;0,TIME(F2501,G2501,H2501),"")</f>
        <v>2.5775462962962962E-2</v>
      </c>
      <c r="J2501" s="54">
        <f>IF(E2501&gt;0,TIME(F2501,G2501,H2501)/E2501,"")</f>
        <v>7.8107463524130193E-3</v>
      </c>
      <c r="K2501" s="50" t="s">
        <v>1345</v>
      </c>
      <c r="L2501" s="50" t="s">
        <v>1513</v>
      </c>
      <c r="M2501" s="55">
        <f>IF(D2501&gt;0,0.0416666666666667/J2501,"")</f>
        <v>5.3345307588684365</v>
      </c>
      <c r="N2501" s="50">
        <v>141</v>
      </c>
      <c r="O2501" s="50" t="s">
        <v>255</v>
      </c>
      <c r="P2501" s="50" t="s">
        <v>1508</v>
      </c>
      <c r="Q2501" s="151">
        <f>IF("1-Swim"=D2501,J2501*2.4,IF("2-Bike"=D2501,J2501*112,IF("3-Run"=D2501,J2501*26.2,0)))</f>
        <v>0.2046415544332211</v>
      </c>
      <c r="R2501" s="151">
        <f>Q2501/2</f>
        <v>0.10232077721661055</v>
      </c>
      <c r="S2501" s="53">
        <f>J2501*26.2</f>
        <v>0.2046415544332211</v>
      </c>
      <c r="T2501" s="53">
        <f>(J2501+0.0013889)*26.2</f>
        <v>0.24103073443322109</v>
      </c>
      <c r="U2501" s="53">
        <f>S2501/2</f>
        <v>0.10232077721661055</v>
      </c>
      <c r="V2501" s="53">
        <f>T2501/2</f>
        <v>0.12051536721661055</v>
      </c>
      <c r="W2501" s="50">
        <f>RANK(J2501,J:J,1)</f>
        <v>2308</v>
      </c>
      <c r="X2501" s="50">
        <f>YEAR(B2501)</f>
        <v>2014</v>
      </c>
      <c r="Y2501" s="50">
        <f>MONTH(B2501)</f>
        <v>10</v>
      </c>
      <c r="Z2501" s="56">
        <f>X2501*100+Y2501</f>
        <v>201410</v>
      </c>
      <c r="AA2501" s="56">
        <f>WEEKNUM(B2501,1)</f>
        <v>41</v>
      </c>
      <c r="AB2501" s="58">
        <f>IF(ISBLANK(B2501)," ",MAX(B2501-B2500-1,0))</f>
        <v>1</v>
      </c>
      <c r="AC2501" s="56">
        <f>DAY(B2501)</f>
        <v>7</v>
      </c>
      <c r="AD2501" s="53">
        <f>U2501+V2501</f>
        <v>0.22283614443322108</v>
      </c>
      <c r="AE2501" s="56">
        <f>IF("1-Swim"=D2501,E2501*46.7,IF("2-Bike"=D2501,E2501,IF("3-Run"=D2501,E2501*4.27,0)))</f>
        <v>14.090999999999998</v>
      </c>
    </row>
    <row r="2502" spans="1:31" x14ac:dyDescent="0.25">
      <c r="A2502" s="50">
        <v>2501</v>
      </c>
      <c r="B2502" s="51">
        <v>41920</v>
      </c>
      <c r="C2502" s="75">
        <f>B2502</f>
        <v>41920</v>
      </c>
      <c r="D2502" s="50" t="s">
        <v>1224</v>
      </c>
      <c r="E2502" s="50">
        <v>12.8</v>
      </c>
      <c r="F2502" s="50">
        <v>0</v>
      </c>
      <c r="G2502" s="50">
        <v>33</v>
      </c>
      <c r="H2502" s="50">
        <v>0</v>
      </c>
      <c r="I2502" s="53">
        <f>IF(E2502&gt;0,TIME(F2502,G2502,H2502),"")</f>
        <v>2.2916666666666669E-2</v>
      </c>
      <c r="J2502" s="54">
        <f>IF(E2502&gt;0,TIME(F2502,G2502,H2502)/E2502,"")</f>
        <v>1.7903645833333335E-3</v>
      </c>
      <c r="K2502" s="50" t="s">
        <v>921</v>
      </c>
      <c r="L2502" s="50" t="s">
        <v>1132</v>
      </c>
      <c r="M2502" s="55">
        <f>IF(D2502&gt;0,0.0416666666666667/J2502,"")</f>
        <v>23.272727272727288</v>
      </c>
      <c r="N2502" s="50">
        <v>123</v>
      </c>
      <c r="O2502" s="50" t="s">
        <v>253</v>
      </c>
      <c r="Q2502" s="151">
        <f>IF("1-Swim"=D2502,J2502*2.4,IF("2-Bike"=D2502,J2502*112,IF("3-Run"=D2502,J2502*26.2,0)))</f>
        <v>0.20052083333333334</v>
      </c>
      <c r="R2502" s="151">
        <f>Q2502/2</f>
        <v>0.10026041666666667</v>
      </c>
      <c r="S2502" s="53">
        <f>J2502*26.2</f>
        <v>4.6907552083333338E-2</v>
      </c>
      <c r="T2502" s="53">
        <f>(J2502+0.0013889)*26.2</f>
        <v>8.3296732083333325E-2</v>
      </c>
      <c r="U2502" s="53">
        <f>S2502/2</f>
        <v>2.3453776041666669E-2</v>
      </c>
      <c r="V2502" s="53">
        <f>T2502/2</f>
        <v>4.1648366041666662E-2</v>
      </c>
      <c r="W2502" s="50">
        <f>RANK(J2502,J:J,1)</f>
        <v>53</v>
      </c>
      <c r="X2502" s="50">
        <f>YEAR(B2502)</f>
        <v>2014</v>
      </c>
      <c r="Y2502" s="50">
        <f>MONTH(B2502)</f>
        <v>10</v>
      </c>
      <c r="Z2502" s="56">
        <f>X2502*100+Y2502</f>
        <v>201410</v>
      </c>
      <c r="AA2502" s="56">
        <f>WEEKNUM(B2502,1)</f>
        <v>41</v>
      </c>
      <c r="AB2502" s="58">
        <f>IF(ISBLANK(B2502)," ",MAX(B2502-B2501-1,0))</f>
        <v>0</v>
      </c>
      <c r="AC2502" s="56">
        <f>DAY(B2502)</f>
        <v>8</v>
      </c>
      <c r="AD2502" s="53">
        <f>U2502+V2502</f>
        <v>6.5102142083333328E-2</v>
      </c>
      <c r="AE2502" s="56">
        <f>IF("1-Swim"=D2502,E2502*46.7,IF("2-Bike"=D2502,E2502,IF("3-Run"=D2502,E2502*4.27,0)))</f>
        <v>12.8</v>
      </c>
    </row>
    <row r="2503" spans="1:31" ht="15.75" x14ac:dyDescent="0.3">
      <c r="A2503" s="50">
        <v>2502</v>
      </c>
      <c r="B2503" s="51">
        <v>41922</v>
      </c>
      <c r="C2503" s="75">
        <f>B2503</f>
        <v>41922</v>
      </c>
      <c r="D2503" s="50" t="s">
        <v>1223</v>
      </c>
      <c r="E2503" s="50">
        <v>5.2</v>
      </c>
      <c r="F2503" s="50">
        <v>0</v>
      </c>
      <c r="G2503" s="50">
        <v>59</v>
      </c>
      <c r="H2503" s="50">
        <v>30</v>
      </c>
      <c r="I2503" s="53">
        <f>IF(E2503&gt;0,TIME(F2503,G2503,H2503),"")</f>
        <v>4.1319444444444443E-2</v>
      </c>
      <c r="J2503" s="54">
        <f>IF(E2503&gt;0,TIME(F2503,G2503,H2503)/E2503,"")</f>
        <v>7.9460470085470081E-3</v>
      </c>
      <c r="K2503" s="50" t="s">
        <v>1451</v>
      </c>
      <c r="L2503" s="50" t="s">
        <v>1509</v>
      </c>
      <c r="M2503" s="55">
        <f>IF(D2503&gt;0,0.0416666666666667/J2503,"")</f>
        <v>5.2436974789916011</v>
      </c>
      <c r="N2503" s="50">
        <v>143</v>
      </c>
      <c r="O2503" s="50" t="s">
        <v>255</v>
      </c>
      <c r="P2503" s="146" t="s">
        <v>1510</v>
      </c>
      <c r="Q2503" s="151">
        <f>IF("1-Swim"=D2503,J2503*2.4,IF("2-Bike"=D2503,J2503*112,IF("3-Run"=D2503,J2503*26.2,0)))</f>
        <v>0.20818643162393161</v>
      </c>
      <c r="R2503" s="151">
        <f>Q2503/2</f>
        <v>0.1040932158119658</v>
      </c>
      <c r="S2503" s="53">
        <f>J2503*26.2</f>
        <v>0.20818643162393161</v>
      </c>
      <c r="T2503" s="53">
        <f>(J2503+0.0013889)*26.2</f>
        <v>0.2445756116239316</v>
      </c>
      <c r="U2503" s="53">
        <f>S2503/2</f>
        <v>0.1040932158119658</v>
      </c>
      <c r="V2503" s="53">
        <f>T2503/2</f>
        <v>0.1222878058119658</v>
      </c>
      <c r="W2503" s="50">
        <f>RANK(J2503,J:J,1)</f>
        <v>2406</v>
      </c>
      <c r="X2503" s="50">
        <f>YEAR(B2503)</f>
        <v>2014</v>
      </c>
      <c r="Y2503" s="50">
        <f>MONTH(B2503)</f>
        <v>10</v>
      </c>
      <c r="Z2503" s="56">
        <f>X2503*100+Y2503</f>
        <v>201410</v>
      </c>
      <c r="AA2503" s="56">
        <f>WEEKNUM(B2503,1)</f>
        <v>41</v>
      </c>
      <c r="AB2503" s="58">
        <f>IF(ISBLANK(B2503)," ",MAX(B2503-B2502-1,0))</f>
        <v>1</v>
      </c>
      <c r="AC2503" s="56">
        <f>DAY(B2503)</f>
        <v>10</v>
      </c>
      <c r="AD2503" s="53">
        <f>U2503+V2503</f>
        <v>0.22638102162393159</v>
      </c>
      <c r="AE2503" s="56">
        <f>IF("1-Swim"=D2503,E2503*46.7,IF("2-Bike"=D2503,E2503,IF("3-Run"=D2503,E2503*4.27,0)))</f>
        <v>22.203999999999997</v>
      </c>
    </row>
    <row r="2504" spans="1:31" x14ac:dyDescent="0.25">
      <c r="A2504" s="50">
        <v>2503</v>
      </c>
      <c r="B2504" s="51">
        <v>41924</v>
      </c>
      <c r="C2504" s="75">
        <f>B2504</f>
        <v>41924</v>
      </c>
      <c r="D2504" s="50" t="s">
        <v>1224</v>
      </c>
      <c r="E2504" s="50">
        <v>32.1</v>
      </c>
      <c r="F2504" s="50">
        <v>2</v>
      </c>
      <c r="G2504" s="50">
        <v>28</v>
      </c>
      <c r="H2504" s="50">
        <v>46</v>
      </c>
      <c r="I2504" s="53">
        <f>IF(E2504&gt;0,TIME(F2504,G2504,H2504),"")</f>
        <v>0.10331018518518519</v>
      </c>
      <c r="J2504" s="54">
        <f>IF(E2504&gt;0,TIME(F2504,G2504,H2504)/E2504,"")</f>
        <v>3.2183858313141801E-3</v>
      </c>
      <c r="K2504" s="50" t="s">
        <v>930</v>
      </c>
      <c r="L2504" s="50" t="s">
        <v>1511</v>
      </c>
      <c r="M2504" s="55">
        <f>IF(D2504&gt;0,0.0416666666666667/J2504,"")</f>
        <v>12.946448577190241</v>
      </c>
      <c r="N2504" s="50">
        <v>0</v>
      </c>
      <c r="O2504" s="50" t="s">
        <v>377</v>
      </c>
      <c r="P2504" s="50" t="s">
        <v>1512</v>
      </c>
      <c r="Q2504" s="151">
        <f>IF("1-Swim"=D2504,J2504*2.4,IF("2-Bike"=D2504,J2504*112,IF("3-Run"=D2504,J2504*26.2,0)))</f>
        <v>0.36045921310718815</v>
      </c>
      <c r="R2504" s="151">
        <f>Q2504/2</f>
        <v>0.18022960655359407</v>
      </c>
      <c r="S2504" s="53">
        <f>J2504*26.2</f>
        <v>8.432170878043152E-2</v>
      </c>
      <c r="T2504" s="53">
        <f>(J2504+0.0013889)*26.2</f>
        <v>0.12071088878043151</v>
      </c>
      <c r="U2504" s="53">
        <f>S2504/2</f>
        <v>4.216085439021576E-2</v>
      </c>
      <c r="V2504" s="53">
        <f>T2504/2</f>
        <v>6.0355444390215757E-2</v>
      </c>
      <c r="W2504" s="50">
        <f>RANK(J2504,J:J,1)</f>
        <v>659</v>
      </c>
      <c r="X2504" s="50">
        <f>YEAR(B2504)</f>
        <v>2014</v>
      </c>
      <c r="Y2504" s="50">
        <f>MONTH(B2504)</f>
        <v>10</v>
      </c>
      <c r="Z2504" s="56">
        <f>X2504*100+Y2504</f>
        <v>201410</v>
      </c>
      <c r="AA2504" s="56">
        <f>WEEKNUM(B2504,1)</f>
        <v>42</v>
      </c>
      <c r="AB2504" s="58">
        <f>IF(ISBLANK(B2504)," ",MAX(B2504-B2503-1,0))</f>
        <v>1</v>
      </c>
      <c r="AC2504" s="56">
        <f>DAY(B2504)</f>
        <v>12</v>
      </c>
      <c r="AD2504" s="53">
        <f>U2504+V2504</f>
        <v>0.10251629878043152</v>
      </c>
      <c r="AE2504" s="56">
        <f>IF("1-Swim"=D2504,E2504*46.7,IF("2-Bike"=D2504,E2504,IF("3-Run"=D2504,E2504*4.27,0)))</f>
        <v>32.1</v>
      </c>
    </row>
    <row r="2505" spans="1:31" x14ac:dyDescent="0.25">
      <c r="A2505" s="50">
        <v>2504</v>
      </c>
      <c r="B2505" s="51">
        <v>41926</v>
      </c>
      <c r="C2505" s="75">
        <f>B2505</f>
        <v>41926</v>
      </c>
      <c r="D2505" s="50" t="s">
        <v>1223</v>
      </c>
      <c r="E2505" s="50">
        <v>3.3</v>
      </c>
      <c r="F2505" s="50">
        <v>0</v>
      </c>
      <c r="G2505" s="50">
        <v>36</v>
      </c>
      <c r="H2505" s="50">
        <v>19</v>
      </c>
      <c r="I2505" s="53">
        <f>IF(E2505&gt;0,TIME(F2505,G2505,H2505),"")</f>
        <v>2.521990740740741E-2</v>
      </c>
      <c r="J2505" s="54">
        <f>IF(E2505&gt;0,TIME(F2505,G2505,H2505)/E2505,"")</f>
        <v>7.6423961840628519E-3</v>
      </c>
      <c r="K2505" s="50" t="s">
        <v>1345</v>
      </c>
      <c r="L2505" s="50" t="s">
        <v>1513</v>
      </c>
      <c r="M2505" s="55">
        <f>IF(D2505&gt;0,0.0416666666666667/J2505,"")</f>
        <v>5.4520422212023902</v>
      </c>
      <c r="N2505" s="50">
        <v>141</v>
      </c>
      <c r="O2505" s="50" t="s">
        <v>255</v>
      </c>
      <c r="P2505" s="50" t="s">
        <v>1514</v>
      </c>
      <c r="Q2505" s="151">
        <f>IF("1-Swim"=D2505,J2505*2.4,IF("2-Bike"=D2505,J2505*112,IF("3-Run"=D2505,J2505*26.2,0)))</f>
        <v>0.20023078002244671</v>
      </c>
      <c r="R2505" s="151">
        <f>Q2505/2</f>
        <v>0.10011539001122335</v>
      </c>
      <c r="S2505" s="53">
        <f>J2505*26.2</f>
        <v>0.20023078002244671</v>
      </c>
      <c r="T2505" s="53">
        <f>(J2505+0.0013889)*26.2</f>
        <v>0.2366199600224467</v>
      </c>
      <c r="U2505" s="53">
        <f>S2505/2</f>
        <v>0.10011539001122335</v>
      </c>
      <c r="V2505" s="53">
        <f>T2505/2</f>
        <v>0.11830998001122335</v>
      </c>
      <c r="W2505" s="50">
        <f>RANK(J2505,J:J,1)</f>
        <v>2186</v>
      </c>
      <c r="X2505" s="50">
        <f>YEAR(B2505)</f>
        <v>2014</v>
      </c>
      <c r="Y2505" s="50">
        <f>MONTH(B2505)</f>
        <v>10</v>
      </c>
      <c r="Z2505" s="56">
        <f>X2505*100+Y2505</f>
        <v>201410</v>
      </c>
      <c r="AA2505" s="56">
        <f>WEEKNUM(B2505,1)</f>
        <v>42</v>
      </c>
      <c r="AB2505" s="58">
        <f>IF(ISBLANK(B2505)," ",MAX(B2505-B2504-1,0))</f>
        <v>1</v>
      </c>
      <c r="AC2505" s="56">
        <f>DAY(B2505)</f>
        <v>14</v>
      </c>
      <c r="AD2505" s="53">
        <f>U2505+V2505</f>
        <v>0.21842537002244672</v>
      </c>
      <c r="AE2505" s="56">
        <f>IF("1-Swim"=D2505,E2505*46.7,IF("2-Bike"=D2505,E2505,IF("3-Run"=D2505,E2505*4.27,0)))</f>
        <v>14.090999999999998</v>
      </c>
    </row>
    <row r="2506" spans="1:31" x14ac:dyDescent="0.25">
      <c r="A2506" s="50">
        <v>2505</v>
      </c>
      <c r="B2506" s="51">
        <v>41927</v>
      </c>
      <c r="C2506" s="75">
        <f>B2506</f>
        <v>41927</v>
      </c>
      <c r="D2506" s="50" t="s">
        <v>1224</v>
      </c>
      <c r="E2506" s="50">
        <v>21</v>
      </c>
      <c r="F2506" s="50">
        <v>0</v>
      </c>
      <c r="G2506" s="50">
        <v>51</v>
      </c>
      <c r="H2506" s="50">
        <v>27</v>
      </c>
      <c r="I2506" s="53">
        <f>IF(E2506&gt;0,TIME(F2506,G2506,H2506),"")</f>
        <v>3.5729166666666666E-2</v>
      </c>
      <c r="J2506" s="54">
        <f>IF(E2506&gt;0,TIME(F2506,G2506,H2506)/E2506,"")</f>
        <v>1.7013888888888888E-3</v>
      </c>
      <c r="K2506" s="50" t="s">
        <v>921</v>
      </c>
      <c r="L2506" s="50" t="s">
        <v>1132</v>
      </c>
      <c r="M2506" s="55">
        <f>IF(D2506&gt;0,0.0416666666666667/J2506,"")</f>
        <v>24.489795918367367</v>
      </c>
      <c r="N2506" s="50">
        <v>129</v>
      </c>
      <c r="O2506" s="50" t="s">
        <v>253</v>
      </c>
      <c r="Q2506" s="151">
        <f>IF("1-Swim"=D2506,J2506*2.4,IF("2-Bike"=D2506,J2506*112,IF("3-Run"=D2506,J2506*26.2,0)))</f>
        <v>0.19055555555555553</v>
      </c>
      <c r="R2506" s="151">
        <f>Q2506/2</f>
        <v>9.5277777777777767E-2</v>
      </c>
      <c r="S2506" s="53">
        <f>J2506*26.2</f>
        <v>4.4576388888888888E-2</v>
      </c>
      <c r="T2506" s="53">
        <f>(J2506+0.0013889)*26.2</f>
        <v>8.0965568888888881E-2</v>
      </c>
      <c r="U2506" s="53">
        <f>S2506/2</f>
        <v>2.2288194444444444E-2</v>
      </c>
      <c r="V2506" s="53">
        <f>T2506/2</f>
        <v>4.048278444444444E-2</v>
      </c>
      <c r="W2506" s="50">
        <f>RANK(J2506,J:J,1)</f>
        <v>31</v>
      </c>
      <c r="X2506" s="50">
        <f>YEAR(B2506)</f>
        <v>2014</v>
      </c>
      <c r="Y2506" s="50">
        <f>MONTH(B2506)</f>
        <v>10</v>
      </c>
      <c r="Z2506" s="56">
        <f>X2506*100+Y2506</f>
        <v>201410</v>
      </c>
      <c r="AA2506" s="56">
        <f>WEEKNUM(B2506,1)</f>
        <v>42</v>
      </c>
      <c r="AB2506" s="58">
        <f>IF(ISBLANK(B2506)," ",MAX(B2506-B2505-1,0))</f>
        <v>0</v>
      </c>
      <c r="AC2506" s="56">
        <f>DAY(B2506)</f>
        <v>15</v>
      </c>
      <c r="AD2506" s="53">
        <f>U2506+V2506</f>
        <v>6.2770978888888884E-2</v>
      </c>
      <c r="AE2506" s="56">
        <f>IF("1-Swim"=D2506,E2506*46.7,IF("2-Bike"=D2506,E2506,IF("3-Run"=D2506,E2506*4.27,0)))</f>
        <v>21</v>
      </c>
    </row>
    <row r="2507" spans="1:31" x14ac:dyDescent="0.25">
      <c r="A2507" s="50">
        <v>2506</v>
      </c>
      <c r="B2507" s="51">
        <v>41929</v>
      </c>
      <c r="C2507" s="75">
        <f>B2507</f>
        <v>41929</v>
      </c>
      <c r="D2507" s="50" t="s">
        <v>1223</v>
      </c>
      <c r="E2507" s="50">
        <v>5.4</v>
      </c>
      <c r="F2507" s="50">
        <v>1</v>
      </c>
      <c r="G2507" s="50">
        <v>2</v>
      </c>
      <c r="H2507" s="50">
        <v>3</v>
      </c>
      <c r="I2507" s="53">
        <f>IF(E2507&gt;0,TIME(F2507,G2507,H2507),"")</f>
        <v>4.3090277777777776E-2</v>
      </c>
      <c r="J2507" s="54">
        <f>IF(E2507&gt;0,TIME(F2507,G2507,H2507)/E2507,"")</f>
        <v>7.9796810699588466E-3</v>
      </c>
      <c r="K2507" s="50" t="s">
        <v>1345</v>
      </c>
      <c r="L2507" s="50" t="s">
        <v>1515</v>
      </c>
      <c r="M2507" s="55">
        <f>IF(D2507&gt;0,0.0416666666666667/J2507,"")</f>
        <v>5.2215954875100774</v>
      </c>
      <c r="N2507" s="50">
        <v>144</v>
      </c>
      <c r="O2507" s="50" t="s">
        <v>255</v>
      </c>
      <c r="P2507" s="50" t="s">
        <v>1516</v>
      </c>
      <c r="Q2507" s="151">
        <f>IF("1-Swim"=D2507,J2507*2.4,IF("2-Bike"=D2507,J2507*112,IF("3-Run"=D2507,J2507*26.2,0)))</f>
        <v>0.20906764403292177</v>
      </c>
      <c r="R2507" s="151">
        <f>Q2507/2</f>
        <v>0.10453382201646089</v>
      </c>
      <c r="S2507" s="53">
        <f>J2507*26.2</f>
        <v>0.20906764403292177</v>
      </c>
      <c r="T2507" s="53">
        <f>(J2507+0.0013889)*26.2</f>
        <v>0.24545682403292177</v>
      </c>
      <c r="U2507" s="53">
        <f>S2507/2</f>
        <v>0.10453382201646089</v>
      </c>
      <c r="V2507" s="53">
        <f>T2507/2</f>
        <v>0.12272841201646088</v>
      </c>
      <c r="W2507" s="50">
        <f>RANK(J2507,J:J,1)</f>
        <v>2428</v>
      </c>
      <c r="X2507" s="50">
        <f>YEAR(B2507)</f>
        <v>2014</v>
      </c>
      <c r="Y2507" s="50">
        <f>MONTH(B2507)</f>
        <v>10</v>
      </c>
      <c r="Z2507" s="56">
        <f>X2507*100+Y2507</f>
        <v>201410</v>
      </c>
      <c r="AA2507" s="56">
        <f>WEEKNUM(B2507,1)</f>
        <v>42</v>
      </c>
      <c r="AB2507" s="58">
        <f>IF(ISBLANK(B2507)," ",MAX(B2507-B2506-1,0))</f>
        <v>1</v>
      </c>
      <c r="AC2507" s="56">
        <f>DAY(B2507)</f>
        <v>17</v>
      </c>
      <c r="AD2507" s="53">
        <f>U2507+V2507</f>
        <v>0.22726223403292178</v>
      </c>
      <c r="AE2507" s="56">
        <f>IF("1-Swim"=D2507,E2507*46.7,IF("2-Bike"=D2507,E2507,IF("3-Run"=D2507,E2507*4.27,0)))</f>
        <v>23.058</v>
      </c>
    </row>
    <row r="2508" spans="1:31" x14ac:dyDescent="0.25">
      <c r="A2508" s="50">
        <v>2507</v>
      </c>
      <c r="B2508" s="51">
        <v>41931</v>
      </c>
      <c r="C2508" s="75">
        <f>B2508</f>
        <v>41931</v>
      </c>
      <c r="D2508" s="50" t="s">
        <v>1223</v>
      </c>
      <c r="E2508" s="50">
        <v>3</v>
      </c>
      <c r="F2508" s="50">
        <v>0</v>
      </c>
      <c r="G2508" s="50">
        <v>32</v>
      </c>
      <c r="H2508" s="50">
        <v>54</v>
      </c>
      <c r="I2508" s="53">
        <f>IF(E2508&gt;0,TIME(F2508,G2508,H2508),"")</f>
        <v>2.2847222222222224E-2</v>
      </c>
      <c r="J2508" s="54">
        <f>IF(E2508&gt;0,TIME(F2508,G2508,H2508)/E2508,"")</f>
        <v>7.6157407407407415E-3</v>
      </c>
      <c r="K2508" s="50" t="s">
        <v>1451</v>
      </c>
      <c r="L2508" s="50" t="s">
        <v>1517</v>
      </c>
      <c r="M2508" s="55">
        <f>IF(D2508&gt;0,0.0416666666666667/J2508,"")</f>
        <v>5.4711246200607944</v>
      </c>
      <c r="N2508" s="50">
        <v>157</v>
      </c>
      <c r="O2508" s="50" t="s">
        <v>377</v>
      </c>
      <c r="P2508" s="50" t="s">
        <v>1518</v>
      </c>
      <c r="Q2508" s="151">
        <f>IF("1-Swim"=D2508,J2508*2.4,IF("2-Bike"=D2508,J2508*112,IF("3-Run"=D2508,J2508*26.2,0)))</f>
        <v>0.19953240740740741</v>
      </c>
      <c r="R2508" s="151">
        <f>Q2508/2</f>
        <v>9.9766203703703704E-2</v>
      </c>
      <c r="S2508" s="53">
        <f>J2508*26.2</f>
        <v>0.19953240740740741</v>
      </c>
      <c r="T2508" s="53">
        <f>(J2508+0.0013889)*26.2</f>
        <v>0.2359215874074074</v>
      </c>
      <c r="U2508" s="53">
        <f>S2508/2</f>
        <v>9.9766203703703704E-2</v>
      </c>
      <c r="V2508" s="53">
        <f>T2508/2</f>
        <v>0.1179607937037037</v>
      </c>
      <c r="W2508" s="50">
        <f>RANK(J2508,J:J,1)</f>
        <v>2161</v>
      </c>
      <c r="X2508" s="50">
        <f>YEAR(B2508)</f>
        <v>2014</v>
      </c>
      <c r="Y2508" s="50">
        <f>MONTH(B2508)</f>
        <v>10</v>
      </c>
      <c r="Z2508" s="56">
        <f>X2508*100+Y2508</f>
        <v>201410</v>
      </c>
      <c r="AA2508" s="56">
        <f>WEEKNUM(B2508,1)</f>
        <v>43</v>
      </c>
      <c r="AB2508" s="58">
        <f>IF(ISBLANK(B2508)," ",MAX(B2508-B2507-1,0))</f>
        <v>1</v>
      </c>
      <c r="AC2508" s="56">
        <f>DAY(B2508)</f>
        <v>19</v>
      </c>
      <c r="AD2508" s="53">
        <f>U2508+V2508</f>
        <v>0.21772699740740742</v>
      </c>
      <c r="AE2508" s="56">
        <f>IF("1-Swim"=D2508,E2508*46.7,IF("2-Bike"=D2508,E2508,IF("3-Run"=D2508,E2508*4.27,0)))</f>
        <v>12.809999999999999</v>
      </c>
    </row>
    <row r="2509" spans="1:31" x14ac:dyDescent="0.25">
      <c r="A2509" s="50">
        <v>2508</v>
      </c>
      <c r="B2509" s="51">
        <v>41932</v>
      </c>
      <c r="C2509" s="75">
        <f>B2509</f>
        <v>41932</v>
      </c>
      <c r="D2509" s="50" t="s">
        <v>1225</v>
      </c>
      <c r="E2509" s="50">
        <v>0.75</v>
      </c>
      <c r="F2509" s="50">
        <v>0</v>
      </c>
      <c r="G2509" s="50">
        <v>30</v>
      </c>
      <c r="H2509" s="50">
        <v>0</v>
      </c>
      <c r="I2509" s="53">
        <f>IF(E2509&gt;0,TIME(F2509,G2509,H2509),"")</f>
        <v>2.0833333333333332E-2</v>
      </c>
      <c r="J2509" s="54">
        <f>IF(E2509&gt;0,TIME(F2509,G2509,H2509)/E2509,"")</f>
        <v>2.7777777777777776E-2</v>
      </c>
      <c r="K2509" s="50" t="s">
        <v>781</v>
      </c>
      <c r="L2509" s="50" t="s">
        <v>1090</v>
      </c>
      <c r="M2509" s="55">
        <f>IF(D2509&gt;0,0.0416666666666667/J2509,"")</f>
        <v>1.5000000000000013</v>
      </c>
      <c r="N2509" s="50">
        <v>0</v>
      </c>
      <c r="O2509" s="50" t="s">
        <v>253</v>
      </c>
      <c r="Q2509" s="151">
        <f>IF("1-Swim"=D2509,J2509*2.4,IF("2-Bike"=D2509,J2509*112,IF("3-Run"=D2509,J2509*26.2,0)))</f>
        <v>6.6666666666666666E-2</v>
      </c>
      <c r="R2509" s="151">
        <f>Q2509/2</f>
        <v>3.3333333333333333E-2</v>
      </c>
      <c r="S2509" s="53">
        <f>J2509*26.2</f>
        <v>0.72777777777777775</v>
      </c>
      <c r="T2509" s="53">
        <f>(J2509+0.0013889)*26.2</f>
        <v>0.76416695777777766</v>
      </c>
      <c r="U2509" s="53">
        <f>S2509/2</f>
        <v>0.36388888888888887</v>
      </c>
      <c r="V2509" s="53">
        <f>T2509/2</f>
        <v>0.38208347888888883</v>
      </c>
      <c r="W2509" s="50">
        <f>RANK(J2509,J:J,1)</f>
        <v>3293</v>
      </c>
      <c r="X2509" s="50">
        <f>YEAR(B2509)</f>
        <v>2014</v>
      </c>
      <c r="Y2509" s="50">
        <f>MONTH(B2509)</f>
        <v>10</v>
      </c>
      <c r="Z2509" s="56">
        <f>X2509*100+Y2509</f>
        <v>201410</v>
      </c>
      <c r="AA2509" s="56">
        <f>WEEKNUM(B2509,1)</f>
        <v>43</v>
      </c>
      <c r="AB2509" s="58">
        <f>IF(ISBLANK(B2509)," ",MAX(B2509-B2508-1,0))</f>
        <v>0</v>
      </c>
      <c r="AC2509" s="56">
        <f>DAY(B2509)</f>
        <v>20</v>
      </c>
      <c r="AD2509" s="53">
        <f>U2509+V2509</f>
        <v>0.74597236777777765</v>
      </c>
      <c r="AE2509" s="56">
        <f>IF("1-Swim"=D2509,E2509*46.7,IF("2-Bike"=D2509,E2509,IF("3-Run"=D2509,E2509*4.27,0)))</f>
        <v>35.025000000000006</v>
      </c>
    </row>
    <row r="2510" spans="1:31" x14ac:dyDescent="0.25">
      <c r="A2510" s="50">
        <v>2509</v>
      </c>
      <c r="B2510" s="51">
        <v>41933</v>
      </c>
      <c r="C2510" s="75">
        <f>B2510</f>
        <v>41933</v>
      </c>
      <c r="D2510" s="50" t="s">
        <v>1223</v>
      </c>
      <c r="E2510" s="50">
        <v>3.2</v>
      </c>
      <c r="F2510" s="50">
        <v>0</v>
      </c>
      <c r="G2510" s="50">
        <v>36</v>
      </c>
      <c r="H2510" s="50">
        <v>55</v>
      </c>
      <c r="I2510" s="53">
        <f>IF(E2510&gt;0,TIME(F2510,G2510,H2510),"")</f>
        <v>2.5636574074074072E-2</v>
      </c>
      <c r="J2510" s="54">
        <f>IF(E2510&gt;0,TIME(F2510,G2510,H2510)/E2510,"")</f>
        <v>8.0114293981481469E-3</v>
      </c>
      <c r="K2510" s="50" t="s">
        <v>1345</v>
      </c>
      <c r="L2510" s="50" t="s">
        <v>1357</v>
      </c>
      <c r="M2510" s="55">
        <f>IF(D2510&gt;0,0.0416666666666667/J2510,"")</f>
        <v>5.2009029345372513</v>
      </c>
      <c r="N2510" s="50">
        <v>142</v>
      </c>
      <c r="O2510" s="50" t="s">
        <v>255</v>
      </c>
      <c r="P2510" s="50" t="s">
        <v>1519</v>
      </c>
      <c r="Q2510" s="151">
        <f>IF("1-Swim"=D2510,J2510*2.4,IF("2-Bike"=D2510,J2510*112,IF("3-Run"=D2510,J2510*26.2,0)))</f>
        <v>0.20989945023148143</v>
      </c>
      <c r="R2510" s="151">
        <f>Q2510/2</f>
        <v>0.10494972511574072</v>
      </c>
      <c r="S2510" s="53">
        <f>J2510*26.2</f>
        <v>0.20989945023148143</v>
      </c>
      <c r="T2510" s="53">
        <f>(J2510+0.0013889)*26.2</f>
        <v>0.24628863023148145</v>
      </c>
      <c r="U2510" s="53">
        <f>S2510/2</f>
        <v>0.10494972511574072</v>
      </c>
      <c r="V2510" s="53">
        <f>T2510/2</f>
        <v>0.12314431511574073</v>
      </c>
      <c r="W2510" s="50">
        <f>RANK(J2510,J:J,1)</f>
        <v>2445</v>
      </c>
      <c r="X2510" s="50">
        <f>YEAR(B2510)</f>
        <v>2014</v>
      </c>
      <c r="Y2510" s="50">
        <f>MONTH(B2510)</f>
        <v>10</v>
      </c>
      <c r="Z2510" s="56">
        <f>X2510*100+Y2510</f>
        <v>201410</v>
      </c>
      <c r="AA2510" s="56">
        <f>WEEKNUM(B2510,1)</f>
        <v>43</v>
      </c>
      <c r="AB2510" s="58">
        <f>IF(ISBLANK(B2510)," ",MAX(B2510-B2509-1,0))</f>
        <v>0</v>
      </c>
      <c r="AC2510" s="56">
        <f>DAY(B2510)</f>
        <v>21</v>
      </c>
      <c r="AD2510" s="53">
        <f>U2510+V2510</f>
        <v>0.22809404023148144</v>
      </c>
      <c r="AE2510" s="56">
        <f>IF("1-Swim"=D2510,E2510*46.7,IF("2-Bike"=D2510,E2510,IF("3-Run"=D2510,E2510*4.27,0)))</f>
        <v>13.664</v>
      </c>
    </row>
    <row r="2511" spans="1:31" x14ac:dyDescent="0.25">
      <c r="A2511" s="50">
        <v>2510</v>
      </c>
      <c r="B2511" s="51">
        <v>41936</v>
      </c>
      <c r="C2511" s="75">
        <f>B2511</f>
        <v>41936</v>
      </c>
      <c r="D2511" s="50" t="s">
        <v>1223</v>
      </c>
      <c r="E2511" s="50">
        <v>4.7</v>
      </c>
      <c r="F2511" s="50">
        <v>0</v>
      </c>
      <c r="G2511" s="50">
        <v>58</v>
      </c>
      <c r="H2511" s="50">
        <v>20</v>
      </c>
      <c r="I2511" s="53">
        <f>IF(E2511&gt;0,TIME(F2511,G2511,H2511),"")</f>
        <v>4.0509259259259259E-2</v>
      </c>
      <c r="J2511" s="54">
        <f>IF(E2511&gt;0,TIME(F2511,G2511,H2511)/E2511,"")</f>
        <v>8.6189913317572895E-3</v>
      </c>
      <c r="K2511" s="50" t="s">
        <v>1451</v>
      </c>
      <c r="L2511" s="50" t="s">
        <v>1520</v>
      </c>
      <c r="M2511" s="55">
        <f>IF(D2511&gt;0,0.0416666666666667/J2511,"")</f>
        <v>4.8342857142857181</v>
      </c>
      <c r="N2511" s="50">
        <v>143</v>
      </c>
      <c r="O2511" s="50" t="s">
        <v>255</v>
      </c>
      <c r="P2511" s="50" t="s">
        <v>1521</v>
      </c>
      <c r="Q2511" s="151">
        <f>IF("1-Swim"=D2511,J2511*2.4,IF("2-Bike"=D2511,J2511*112,IF("3-Run"=D2511,J2511*26.2,0)))</f>
        <v>0.22581757289204099</v>
      </c>
      <c r="R2511" s="151">
        <f>Q2511/2</f>
        <v>0.1129087864460205</v>
      </c>
      <c r="S2511" s="53">
        <f>J2511*26.2</f>
        <v>0.22581757289204099</v>
      </c>
      <c r="T2511" s="53">
        <f>(J2511+0.0013889)*26.2</f>
        <v>0.26220675289204098</v>
      </c>
      <c r="U2511" s="53">
        <f>S2511/2</f>
        <v>0.1129087864460205</v>
      </c>
      <c r="V2511" s="53">
        <f>T2511/2</f>
        <v>0.13110337644602049</v>
      </c>
      <c r="W2511" s="50">
        <f>RANK(J2511,J:J,1)</f>
        <v>2688</v>
      </c>
      <c r="X2511" s="50">
        <f>YEAR(B2511)</f>
        <v>2014</v>
      </c>
      <c r="Y2511" s="50">
        <f>MONTH(B2511)</f>
        <v>10</v>
      </c>
      <c r="Z2511" s="56">
        <f>X2511*100+Y2511</f>
        <v>201410</v>
      </c>
      <c r="AA2511" s="56">
        <f>WEEKNUM(B2511,1)</f>
        <v>43</v>
      </c>
      <c r="AB2511" s="58">
        <f>IF(ISBLANK(B2511)," ",MAX(B2511-B2510-1,0))</f>
        <v>2</v>
      </c>
      <c r="AC2511" s="56">
        <f>DAY(B2511)</f>
        <v>24</v>
      </c>
      <c r="AD2511" s="53">
        <f>U2511+V2511</f>
        <v>0.24401216289204097</v>
      </c>
      <c r="AE2511" s="56">
        <f>IF("1-Swim"=D2511,E2511*46.7,IF("2-Bike"=D2511,E2511,IF("3-Run"=D2511,E2511*4.27,0)))</f>
        <v>20.068999999999999</v>
      </c>
    </row>
    <row r="2512" spans="1:31" x14ac:dyDescent="0.25">
      <c r="A2512" s="50">
        <v>2511</v>
      </c>
      <c r="B2512" s="51">
        <v>41939</v>
      </c>
      <c r="C2512" s="75">
        <f>B2512</f>
        <v>41939</v>
      </c>
      <c r="D2512" s="50" t="s">
        <v>1223</v>
      </c>
      <c r="E2512" s="50">
        <v>3.35</v>
      </c>
      <c r="F2512" s="50">
        <v>0</v>
      </c>
      <c r="G2512" s="50">
        <v>37</v>
      </c>
      <c r="H2512" s="50">
        <v>53</v>
      </c>
      <c r="I2512" s="53">
        <f>IF(E2512&gt;0,TIME(F2512,G2512,H2512),"")</f>
        <v>2.630787037037037E-2</v>
      </c>
      <c r="J2512" s="54">
        <f>IF(E2512&gt;0,TIME(F2512,G2512,H2512)/E2512,"")</f>
        <v>7.8530956329463785E-3</v>
      </c>
      <c r="K2512" s="50" t="s">
        <v>1345</v>
      </c>
      <c r="L2512" s="50" t="s">
        <v>1522</v>
      </c>
      <c r="M2512" s="55">
        <f>IF(D2512&gt;0,0.0416666666666667/J2512,"")</f>
        <v>5.3057633084029963</v>
      </c>
      <c r="N2512" s="50">
        <v>138</v>
      </c>
      <c r="O2512" s="50" t="s">
        <v>255</v>
      </c>
      <c r="P2512" s="50" t="s">
        <v>1523</v>
      </c>
      <c r="Q2512" s="151">
        <f>IF("1-Swim"=D2512,J2512*2.4,IF("2-Bike"=D2512,J2512*112,IF("3-Run"=D2512,J2512*26.2,0)))</f>
        <v>0.20575110558319512</v>
      </c>
      <c r="R2512" s="151">
        <f>Q2512/2</f>
        <v>0.10287555279159756</v>
      </c>
      <c r="S2512" s="53">
        <f>J2512*26.2</f>
        <v>0.20575110558319512</v>
      </c>
      <c r="T2512" s="53">
        <f>(J2512+0.0013889)*26.2</f>
        <v>0.24214028558319511</v>
      </c>
      <c r="U2512" s="53">
        <f>S2512/2</f>
        <v>0.10287555279159756</v>
      </c>
      <c r="V2512" s="53">
        <f>T2512/2</f>
        <v>0.12107014279159756</v>
      </c>
      <c r="W2512" s="50">
        <f>RANK(J2512,J:J,1)</f>
        <v>2342</v>
      </c>
      <c r="X2512" s="50">
        <f>YEAR(B2512)</f>
        <v>2014</v>
      </c>
      <c r="Y2512" s="50">
        <f>MONTH(B2512)</f>
        <v>10</v>
      </c>
      <c r="Z2512" s="56">
        <f>X2512*100+Y2512</f>
        <v>201410</v>
      </c>
      <c r="AA2512" s="56">
        <f>WEEKNUM(B2512,1)</f>
        <v>44</v>
      </c>
      <c r="AB2512" s="58">
        <f>IF(ISBLANK(B2512)," ",MAX(B2512-B2511-1,0))</f>
        <v>2</v>
      </c>
      <c r="AC2512" s="56">
        <f>DAY(B2512)</f>
        <v>27</v>
      </c>
      <c r="AD2512" s="53">
        <f>U2512+V2512</f>
        <v>0.2239456955831951</v>
      </c>
      <c r="AE2512" s="56">
        <f>IF("1-Swim"=D2512,E2512*46.7,IF("2-Bike"=D2512,E2512,IF("3-Run"=D2512,E2512*4.27,0)))</f>
        <v>14.304499999999999</v>
      </c>
    </row>
    <row r="2513" spans="1:31" x14ac:dyDescent="0.25">
      <c r="A2513" s="50">
        <v>2512</v>
      </c>
      <c r="B2513" s="51">
        <v>41939</v>
      </c>
      <c r="C2513" s="75">
        <f>B2513</f>
        <v>41939</v>
      </c>
      <c r="D2513" s="50" t="s">
        <v>1225</v>
      </c>
      <c r="E2513" s="50">
        <v>0.68</v>
      </c>
      <c r="F2513" s="50">
        <v>0</v>
      </c>
      <c r="G2513" s="50">
        <v>23</v>
      </c>
      <c r="H2513" s="50">
        <v>0</v>
      </c>
      <c r="I2513" s="53">
        <f>IF(E2513&gt;0,TIME(F2513,G2513,H2513),"")</f>
        <v>1.5972222222222224E-2</v>
      </c>
      <c r="J2513" s="54">
        <f>IF(E2513&gt;0,TIME(F2513,G2513,H2513)/E2513,"")</f>
        <v>2.3488562091503271E-2</v>
      </c>
      <c r="K2513" s="50" t="s">
        <v>781</v>
      </c>
      <c r="L2513" s="50" t="s">
        <v>1304</v>
      </c>
      <c r="M2513" s="55">
        <f>IF(D2513&gt;0,0.0416666666666667/J2513,"")</f>
        <v>1.773913043478262</v>
      </c>
      <c r="N2513" s="50">
        <v>0</v>
      </c>
      <c r="O2513" s="50" t="s">
        <v>253</v>
      </c>
      <c r="Q2513" s="151">
        <f>IF("1-Swim"=D2513,J2513*2.4,IF("2-Bike"=D2513,J2513*112,IF("3-Run"=D2513,J2513*26.2,0)))</f>
        <v>5.6372549019607851E-2</v>
      </c>
      <c r="R2513" s="151">
        <f>Q2513/2</f>
        <v>2.8186274509803926E-2</v>
      </c>
      <c r="S2513" s="53">
        <f>J2513*26.2</f>
        <v>0.61540032679738566</v>
      </c>
      <c r="T2513" s="53">
        <f>(J2513+0.0013889)*26.2</f>
        <v>0.65178950679738568</v>
      </c>
      <c r="U2513" s="53">
        <f>S2513/2</f>
        <v>0.30770016339869283</v>
      </c>
      <c r="V2513" s="53">
        <f>T2513/2</f>
        <v>0.32589475339869284</v>
      </c>
      <c r="W2513" s="50">
        <f>RANK(J2513,J:J,1)</f>
        <v>3107</v>
      </c>
      <c r="X2513" s="50">
        <f>YEAR(B2513)</f>
        <v>2014</v>
      </c>
      <c r="Y2513" s="50">
        <f>MONTH(B2513)</f>
        <v>10</v>
      </c>
      <c r="Z2513" s="56">
        <f>X2513*100+Y2513</f>
        <v>201410</v>
      </c>
      <c r="AA2513" s="56">
        <f>WEEKNUM(B2513,1)</f>
        <v>44</v>
      </c>
      <c r="AB2513" s="58">
        <f>IF(ISBLANK(B2513)," ",MAX(B2513-B2512-1,0))</f>
        <v>0</v>
      </c>
      <c r="AC2513" s="56">
        <f>DAY(B2513)</f>
        <v>27</v>
      </c>
      <c r="AD2513" s="53">
        <f>U2513+V2513</f>
        <v>0.63359491679738567</v>
      </c>
      <c r="AE2513" s="56">
        <f>IF("1-Swim"=D2513,E2513*46.7,IF("2-Bike"=D2513,E2513,IF("3-Run"=D2513,E2513*4.27,0)))</f>
        <v>31.756000000000004</v>
      </c>
    </row>
    <row r="2514" spans="1:31" x14ac:dyDescent="0.25">
      <c r="A2514" s="50">
        <v>2513</v>
      </c>
      <c r="B2514" s="51">
        <v>41941</v>
      </c>
      <c r="C2514" s="75">
        <f>B2514</f>
        <v>41941</v>
      </c>
      <c r="D2514" s="50" t="s">
        <v>1224</v>
      </c>
      <c r="E2514" s="50">
        <v>17</v>
      </c>
      <c r="F2514" s="50">
        <v>0</v>
      </c>
      <c r="G2514" s="50">
        <v>47</v>
      </c>
      <c r="H2514" s="50">
        <v>0</v>
      </c>
      <c r="I2514" s="53">
        <f>IF(E2514&gt;0,TIME(F2514,G2514,H2514),"")</f>
        <v>3.2638888888888891E-2</v>
      </c>
      <c r="J2514" s="54">
        <f>IF(E2514&gt;0,TIME(F2514,G2514,H2514)/E2514,"")</f>
        <v>1.9199346405228759E-3</v>
      </c>
      <c r="K2514" s="50" t="s">
        <v>921</v>
      </c>
      <c r="L2514" s="50" t="s">
        <v>1132</v>
      </c>
      <c r="M2514" s="55">
        <f>IF(D2514&gt;0,0.0416666666666667/J2514,"")</f>
        <v>21.702127659574483</v>
      </c>
      <c r="N2514" s="50">
        <v>128</v>
      </c>
      <c r="O2514" s="50" t="s">
        <v>253</v>
      </c>
      <c r="Q2514" s="151">
        <f>IF("1-Swim"=D2514,J2514*2.4,IF("2-Bike"=D2514,J2514*112,IF("3-Run"=D2514,J2514*26.2,0)))</f>
        <v>0.2150326797385621</v>
      </c>
      <c r="R2514" s="151">
        <f>Q2514/2</f>
        <v>0.10751633986928105</v>
      </c>
      <c r="S2514" s="53">
        <f>J2514*26.2</f>
        <v>5.0302287581699349E-2</v>
      </c>
      <c r="T2514" s="53">
        <f>(J2514+0.0013889)*26.2</f>
        <v>8.669146758169935E-2</v>
      </c>
      <c r="U2514" s="53">
        <f>S2514/2</f>
        <v>2.5151143790849675E-2</v>
      </c>
      <c r="V2514" s="53">
        <f>T2514/2</f>
        <v>4.3345733790849675E-2</v>
      </c>
      <c r="W2514" s="50">
        <f>RANK(J2514,J:J,1)</f>
        <v>105</v>
      </c>
      <c r="X2514" s="50">
        <f>YEAR(B2514)</f>
        <v>2014</v>
      </c>
      <c r="Y2514" s="50">
        <f>MONTH(B2514)</f>
        <v>10</v>
      </c>
      <c r="Z2514" s="56">
        <f>X2514*100+Y2514</f>
        <v>201410</v>
      </c>
      <c r="AA2514" s="56">
        <f>WEEKNUM(B2514,1)</f>
        <v>44</v>
      </c>
      <c r="AB2514" s="58">
        <f>IF(ISBLANK(B2514)," ",MAX(B2514-B2513-1,0))</f>
        <v>1</v>
      </c>
      <c r="AC2514" s="56">
        <f>DAY(B2514)</f>
        <v>29</v>
      </c>
      <c r="AD2514" s="53">
        <f>U2514+V2514</f>
        <v>6.8496877581699353E-2</v>
      </c>
      <c r="AE2514" s="56">
        <f>IF("1-Swim"=D2514,E2514*46.7,IF("2-Bike"=D2514,E2514,IF("3-Run"=D2514,E2514*4.27,0)))</f>
        <v>17</v>
      </c>
    </row>
    <row r="2515" spans="1:31" x14ac:dyDescent="0.25">
      <c r="A2515" s="50">
        <v>2514</v>
      </c>
      <c r="B2515" s="51">
        <v>41942</v>
      </c>
      <c r="C2515" s="75">
        <f>B2515</f>
        <v>41942</v>
      </c>
      <c r="D2515" s="50" t="s">
        <v>1223</v>
      </c>
      <c r="E2515" s="50">
        <v>3</v>
      </c>
      <c r="F2515" s="50">
        <v>0</v>
      </c>
      <c r="G2515" s="50">
        <v>33</v>
      </c>
      <c r="H2515" s="50">
        <v>53</v>
      </c>
      <c r="I2515" s="53">
        <f>IF(E2515&gt;0,TIME(F2515,G2515,H2515),"")</f>
        <v>2.3530092592592592E-2</v>
      </c>
      <c r="J2515" s="54">
        <f>IF(E2515&gt;0,TIME(F2515,G2515,H2515)/E2515,"")</f>
        <v>7.8433641975308634E-3</v>
      </c>
      <c r="K2515" s="50" t="s">
        <v>1451</v>
      </c>
      <c r="L2515" s="50" t="s">
        <v>1290</v>
      </c>
      <c r="M2515" s="55">
        <f>IF(D2515&gt;0,0.0416666666666667/J2515,"")</f>
        <v>5.3123462862764432</v>
      </c>
      <c r="N2515" s="50">
        <v>141</v>
      </c>
      <c r="O2515" s="50" t="s">
        <v>255</v>
      </c>
      <c r="P2515" s="50" t="s">
        <v>1524</v>
      </c>
      <c r="Q2515" s="151">
        <f>IF("1-Swim"=D2515,J2515*2.4,IF("2-Bike"=D2515,J2515*112,IF("3-Run"=D2515,J2515*26.2,0)))</f>
        <v>0.2054961419753086</v>
      </c>
      <c r="R2515" s="151">
        <f>Q2515/2</f>
        <v>0.1027480709876543</v>
      </c>
      <c r="S2515" s="53">
        <f>J2515*26.2</f>
        <v>0.2054961419753086</v>
      </c>
      <c r="T2515" s="53">
        <f>(J2515+0.0013889)*26.2</f>
        <v>0.24188532197530863</v>
      </c>
      <c r="U2515" s="53">
        <f>S2515/2</f>
        <v>0.1027480709876543</v>
      </c>
      <c r="V2515" s="53">
        <f>T2515/2</f>
        <v>0.12094266098765431</v>
      </c>
      <c r="W2515" s="50">
        <f>RANK(J2515,J:J,1)</f>
        <v>2332</v>
      </c>
      <c r="X2515" s="50">
        <f>YEAR(B2515)</f>
        <v>2014</v>
      </c>
      <c r="Y2515" s="50">
        <f>MONTH(B2515)</f>
        <v>10</v>
      </c>
      <c r="Z2515" s="56">
        <f>X2515*100+Y2515</f>
        <v>201410</v>
      </c>
      <c r="AA2515" s="56">
        <f>WEEKNUM(B2515,1)</f>
        <v>44</v>
      </c>
      <c r="AB2515" s="58">
        <f>IF(ISBLANK(B2515)," ",MAX(B2515-B2514-1,0))</f>
        <v>0</v>
      </c>
      <c r="AC2515" s="56">
        <f>DAY(B2515)</f>
        <v>30</v>
      </c>
      <c r="AD2515" s="53">
        <f>U2515+V2515</f>
        <v>0.22369073197530862</v>
      </c>
      <c r="AE2515" s="56">
        <f>IF("1-Swim"=D2515,E2515*46.7,IF("2-Bike"=D2515,E2515,IF("3-Run"=D2515,E2515*4.27,0)))</f>
        <v>12.809999999999999</v>
      </c>
    </row>
    <row r="2516" spans="1:31" x14ac:dyDescent="0.25">
      <c r="A2516" s="50">
        <v>2515</v>
      </c>
      <c r="B2516" s="51">
        <v>41943</v>
      </c>
      <c r="C2516" s="75">
        <f>B2516</f>
        <v>41943</v>
      </c>
      <c r="D2516" s="50" t="s">
        <v>1223</v>
      </c>
      <c r="E2516" s="50">
        <v>7.5</v>
      </c>
      <c r="F2516" s="50">
        <v>1</v>
      </c>
      <c r="G2516" s="50">
        <v>24</v>
      </c>
      <c r="H2516" s="50">
        <v>27</v>
      </c>
      <c r="I2516" s="53">
        <f>IF(E2516&gt;0,TIME(F2516,G2516,H2516),"")</f>
        <v>5.8645833333333335E-2</v>
      </c>
      <c r="J2516" s="54">
        <f>IF(E2516&gt;0,TIME(F2516,G2516,H2516)/E2516,"")</f>
        <v>7.8194444444444448E-3</v>
      </c>
      <c r="K2516" s="50" t="s">
        <v>1451</v>
      </c>
      <c r="L2516" s="50" t="s">
        <v>35</v>
      </c>
      <c r="M2516" s="55">
        <f>IF(D2516&gt;0,0.0416666666666667/J2516,"")</f>
        <v>5.3285968028419219</v>
      </c>
      <c r="N2516" s="50">
        <v>151</v>
      </c>
      <c r="O2516" s="50" t="s">
        <v>377</v>
      </c>
      <c r="P2516" s="50" t="s">
        <v>1525</v>
      </c>
      <c r="Q2516" s="151">
        <f>IF("1-Swim"=D2516,J2516*2.4,IF("2-Bike"=D2516,J2516*112,IF("3-Run"=D2516,J2516*26.2,0)))</f>
        <v>0.20486944444444444</v>
      </c>
      <c r="R2516" s="151">
        <f>Q2516/2</f>
        <v>0.10243472222222222</v>
      </c>
      <c r="S2516" s="53">
        <f>J2516*26.2</f>
        <v>0.20486944444444444</v>
      </c>
      <c r="T2516" s="53">
        <f>(J2516+0.0013889)*26.2</f>
        <v>0.24125862444444446</v>
      </c>
      <c r="U2516" s="53">
        <f>S2516/2</f>
        <v>0.10243472222222222</v>
      </c>
      <c r="V2516" s="53">
        <f>T2516/2</f>
        <v>0.12062931222222223</v>
      </c>
      <c r="W2516" s="50">
        <f>RANK(J2516,J:J,1)</f>
        <v>2315</v>
      </c>
      <c r="X2516" s="50">
        <f>YEAR(B2516)</f>
        <v>2014</v>
      </c>
      <c r="Y2516" s="50">
        <f>MONTH(B2516)</f>
        <v>10</v>
      </c>
      <c r="Z2516" s="56">
        <f>X2516*100+Y2516</f>
        <v>201410</v>
      </c>
      <c r="AA2516" s="56">
        <f>WEEKNUM(B2516,1)</f>
        <v>44</v>
      </c>
      <c r="AB2516" s="58">
        <f>IF(ISBLANK(B2516)," ",MAX(B2516-B2515-1,0))</f>
        <v>0</v>
      </c>
      <c r="AC2516" s="56">
        <f>DAY(B2516)</f>
        <v>31</v>
      </c>
      <c r="AD2516" s="53">
        <f>U2516+V2516</f>
        <v>0.22306403444444445</v>
      </c>
      <c r="AE2516" s="56">
        <f>IF("1-Swim"=D2516,E2516*46.7,IF("2-Bike"=D2516,E2516,IF("3-Run"=D2516,E2516*4.27,0)))</f>
        <v>32.024999999999999</v>
      </c>
    </row>
    <row r="2517" spans="1:31" ht="15.75" x14ac:dyDescent="0.3">
      <c r="A2517" s="50">
        <v>2516</v>
      </c>
      <c r="B2517" s="51">
        <v>41945</v>
      </c>
      <c r="C2517" s="75">
        <f>B2517</f>
        <v>41945</v>
      </c>
      <c r="D2517" s="50" t="s">
        <v>1224</v>
      </c>
      <c r="E2517" s="50">
        <v>26.2</v>
      </c>
      <c r="F2517" s="50">
        <v>1</v>
      </c>
      <c r="G2517" s="50">
        <v>56</v>
      </c>
      <c r="H2517" s="50">
        <v>44</v>
      </c>
      <c r="I2517" s="53">
        <f>IF(E2517&gt;0,TIME(F2517,G2517,H2517),"")</f>
        <v>8.1064814814814812E-2</v>
      </c>
      <c r="J2517" s="54">
        <f>IF(E2517&gt;0,TIME(F2517,G2517,H2517)/E2517,"")</f>
        <v>3.0940769013288096E-3</v>
      </c>
      <c r="K2517" s="50" t="s">
        <v>930</v>
      </c>
      <c r="L2517" s="50" t="s">
        <v>1506</v>
      </c>
      <c r="M2517" s="55">
        <f>IF(D2517&gt;0,0.0416666666666667/J2517,"")</f>
        <v>13.466590519703038</v>
      </c>
      <c r="N2517" s="50">
        <v>0</v>
      </c>
      <c r="O2517" s="50" t="s">
        <v>319</v>
      </c>
      <c r="P2517" s="146" t="s">
        <v>1526</v>
      </c>
      <c r="Q2517" s="151">
        <f>IF("1-Swim"=D2517,J2517*2.4,IF("2-Bike"=D2517,J2517*112,IF("3-Run"=D2517,J2517*26.2,0)))</f>
        <v>0.34653661294882665</v>
      </c>
      <c r="R2517" s="151">
        <f>Q2517/2</f>
        <v>0.17326830647441333</v>
      </c>
      <c r="S2517" s="53">
        <f>J2517*26.2</f>
        <v>8.1064814814814812E-2</v>
      </c>
      <c r="T2517" s="53">
        <f>(J2517+0.0013889)*26.2</f>
        <v>0.11745399481481482</v>
      </c>
      <c r="U2517" s="53">
        <f>S2517/2</f>
        <v>4.0532407407407406E-2</v>
      </c>
      <c r="V2517" s="53">
        <f>T2517/2</f>
        <v>5.8726997407407409E-2</v>
      </c>
      <c r="W2517" s="50">
        <f>RANK(J2517,J:J,1)</f>
        <v>612</v>
      </c>
      <c r="X2517" s="50">
        <f>YEAR(B2517)</f>
        <v>2014</v>
      </c>
      <c r="Y2517" s="50">
        <f>MONTH(B2517)</f>
        <v>11</v>
      </c>
      <c r="Z2517" s="56">
        <f>X2517*100+Y2517</f>
        <v>201411</v>
      </c>
      <c r="AA2517" s="56">
        <f>WEEKNUM(B2517,1)</f>
        <v>45</v>
      </c>
      <c r="AB2517" s="58">
        <f>IF(ISBLANK(B2517)," ",MAX(B2517-B2516-1,0))</f>
        <v>1</v>
      </c>
      <c r="AC2517" s="56">
        <f>DAY(B2517)</f>
        <v>2</v>
      </c>
      <c r="AD2517" s="53">
        <f>U2517+V2517</f>
        <v>9.9259404814814822E-2</v>
      </c>
      <c r="AE2517" s="56">
        <f>IF("1-Swim"=D2517,E2517*46.7,IF("2-Bike"=D2517,E2517,IF("3-Run"=D2517,E2517*4.27,0)))</f>
        <v>26.2</v>
      </c>
    </row>
    <row r="2518" spans="1:31" x14ac:dyDescent="0.25">
      <c r="A2518" s="50">
        <v>2517</v>
      </c>
      <c r="B2518" s="51">
        <v>41946</v>
      </c>
      <c r="C2518" s="75">
        <f>B2518</f>
        <v>41946</v>
      </c>
      <c r="D2518" s="50" t="s">
        <v>1225</v>
      </c>
      <c r="E2518" s="50">
        <v>1.25</v>
      </c>
      <c r="F2518" s="50">
        <v>0</v>
      </c>
      <c r="G2518" s="50">
        <v>45</v>
      </c>
      <c r="H2518" s="50">
        <v>0</v>
      </c>
      <c r="I2518" s="53">
        <f>IF(E2518&gt;0,TIME(F2518,G2518,H2518),"")</f>
        <v>3.125E-2</v>
      </c>
      <c r="J2518" s="54">
        <f>IF(E2518&gt;0,TIME(F2518,G2518,H2518)/E2518,"")</f>
        <v>2.5000000000000001E-2</v>
      </c>
      <c r="K2518" s="50" t="s">
        <v>781</v>
      </c>
      <c r="L2518" s="50" t="s">
        <v>1304</v>
      </c>
      <c r="M2518" s="55">
        <f>IF(D2518&gt;0,0.0416666666666667/J2518,"")</f>
        <v>1.6666666666666679</v>
      </c>
      <c r="N2518" s="50">
        <v>0</v>
      </c>
      <c r="O2518" s="50" t="s">
        <v>253</v>
      </c>
      <c r="Q2518" s="151">
        <f>IF("1-Swim"=D2518,J2518*2.4,IF("2-Bike"=D2518,J2518*112,IF("3-Run"=D2518,J2518*26.2,0)))</f>
        <v>0.06</v>
      </c>
      <c r="R2518" s="151">
        <f>Q2518/2</f>
        <v>0.03</v>
      </c>
      <c r="S2518" s="53">
        <f>J2518*26.2</f>
        <v>0.65500000000000003</v>
      </c>
      <c r="T2518" s="53">
        <f>(J2518+0.0013889)*26.2</f>
        <v>0.69138917999999994</v>
      </c>
      <c r="U2518" s="53">
        <f>S2518/2</f>
        <v>0.32750000000000001</v>
      </c>
      <c r="V2518" s="53">
        <f>T2518/2</f>
        <v>0.34569458999999997</v>
      </c>
      <c r="W2518" s="50">
        <f>RANK(J2518,J:J,1)</f>
        <v>3186</v>
      </c>
      <c r="X2518" s="50">
        <f>YEAR(B2518)</f>
        <v>2014</v>
      </c>
      <c r="Y2518" s="50">
        <f>MONTH(B2518)</f>
        <v>11</v>
      </c>
      <c r="Z2518" s="56">
        <f>X2518*100+Y2518</f>
        <v>201411</v>
      </c>
      <c r="AA2518" s="56">
        <f>WEEKNUM(B2518,1)</f>
        <v>45</v>
      </c>
      <c r="AB2518" s="58" t="e">
        <f>IF(ISBLANK(B2518)," ",MAX(B2518-#REF!-1,0))</f>
        <v>#REF!</v>
      </c>
      <c r="AC2518" s="56">
        <f>DAY(B2518)</f>
        <v>3</v>
      </c>
      <c r="AD2518" s="53">
        <f>U2518+V2518</f>
        <v>0.67319459000000004</v>
      </c>
      <c r="AE2518" s="56">
        <f>IF("1-Swim"=D2518,E2518*46.7,IF("2-Bike"=D2518,E2518,IF("3-Run"=D2518,E2518*4.27,0)))</f>
        <v>58.375</v>
      </c>
    </row>
    <row r="2519" spans="1:31" x14ac:dyDescent="0.25">
      <c r="A2519" s="50">
        <v>2518</v>
      </c>
      <c r="B2519" s="51">
        <v>41947</v>
      </c>
      <c r="C2519" s="75">
        <f>B2519</f>
        <v>41947</v>
      </c>
      <c r="D2519" s="50" t="s">
        <v>1223</v>
      </c>
      <c r="E2519" s="50">
        <v>3.7</v>
      </c>
      <c r="F2519" s="50">
        <v>0</v>
      </c>
      <c r="G2519" s="50">
        <v>42</v>
      </c>
      <c r="H2519" s="50">
        <v>20</v>
      </c>
      <c r="I2519" s="53">
        <f>IF(E2519&gt;0,TIME(F2519,G2519,H2519),"")</f>
        <v>2.9398148148148149E-2</v>
      </c>
      <c r="J2519" s="54">
        <f>IF(E2519&gt;0,TIME(F2519,G2519,H2519)/E2519,"")</f>
        <v>7.9454454454454451E-3</v>
      </c>
      <c r="K2519" s="50" t="s">
        <v>1345</v>
      </c>
      <c r="L2519" s="50" t="s">
        <v>1290</v>
      </c>
      <c r="M2519" s="55">
        <f>IF(D2519&gt;0,0.0416666666666667/J2519,"")</f>
        <v>5.2440944881889804</v>
      </c>
      <c r="N2519" s="50">
        <v>139</v>
      </c>
      <c r="O2519" s="50" t="s">
        <v>255</v>
      </c>
      <c r="P2519" s="50" t="s">
        <v>1527</v>
      </c>
      <c r="Q2519" s="151">
        <f>IF("1-Swim"=D2519,J2519*2.4,IF("2-Bike"=D2519,J2519*112,IF("3-Run"=D2519,J2519*26.2,0)))</f>
        <v>0.20817067067067066</v>
      </c>
      <c r="R2519" s="151">
        <f>Q2519/2</f>
        <v>0.10408533533533533</v>
      </c>
      <c r="S2519" s="53">
        <f>J2519*26.2</f>
        <v>0.20817067067067066</v>
      </c>
      <c r="T2519" s="53">
        <f>(J2519+0.0013889)*26.2</f>
        <v>0.24455985067067065</v>
      </c>
      <c r="U2519" s="53">
        <f>S2519/2</f>
        <v>0.10408533533533533</v>
      </c>
      <c r="V2519" s="53">
        <f>T2519/2</f>
        <v>0.12227992533533533</v>
      </c>
      <c r="W2519" s="50">
        <f>RANK(J2519,J:J,1)</f>
        <v>2403</v>
      </c>
      <c r="X2519" s="50">
        <f>YEAR(B2519)</f>
        <v>2014</v>
      </c>
      <c r="Y2519" s="50">
        <f>MONTH(B2519)</f>
        <v>11</v>
      </c>
      <c r="Z2519" s="56">
        <f>X2519*100+Y2519</f>
        <v>201411</v>
      </c>
      <c r="AA2519" s="56">
        <f>WEEKNUM(B2519,1)</f>
        <v>45</v>
      </c>
      <c r="AB2519" s="58">
        <f>IF(ISBLANK(B2519)," ",MAX(B2519-B2518-1,0))</f>
        <v>0</v>
      </c>
      <c r="AC2519" s="56">
        <f>DAY(B2519)</f>
        <v>4</v>
      </c>
      <c r="AD2519" s="53">
        <f>U2519+V2519</f>
        <v>0.22636526067067064</v>
      </c>
      <c r="AE2519" s="56">
        <f>IF("1-Swim"=D2519,E2519*46.7,IF("2-Bike"=D2519,E2519,IF("3-Run"=D2519,E2519*4.27,0)))</f>
        <v>15.798999999999999</v>
      </c>
    </row>
    <row r="2520" spans="1:31" x14ac:dyDescent="0.25">
      <c r="A2520" s="50">
        <v>2519</v>
      </c>
      <c r="B2520" s="51">
        <v>41947</v>
      </c>
      <c r="C2520" s="75">
        <f>B2520</f>
        <v>41947</v>
      </c>
      <c r="D2520" s="50" t="s">
        <v>1223</v>
      </c>
      <c r="E2520" s="50">
        <v>3.7</v>
      </c>
      <c r="F2520" s="50">
        <v>0</v>
      </c>
      <c r="G2520" s="50">
        <v>42</v>
      </c>
      <c r="H2520" s="50">
        <v>20</v>
      </c>
      <c r="I2520" s="53">
        <f>IF(E2520&gt;0,TIME(F2520,G2520,H2520),"")</f>
        <v>2.9398148148148149E-2</v>
      </c>
      <c r="J2520" s="54">
        <f>IF(E2520&gt;0,TIME(F2520,G2520,H2520)/E2520,"")</f>
        <v>7.9454454454454451E-3</v>
      </c>
      <c r="K2520" s="50" t="s">
        <v>1345</v>
      </c>
      <c r="L2520" s="50" t="s">
        <v>1290</v>
      </c>
      <c r="M2520" s="55">
        <f>IF(D2520&gt;0,0.0416666666666667/J2520,"")</f>
        <v>5.2440944881889804</v>
      </c>
      <c r="N2520" s="50">
        <v>139</v>
      </c>
      <c r="O2520" s="50" t="s">
        <v>255</v>
      </c>
      <c r="P2520" s="50" t="s">
        <v>1527</v>
      </c>
      <c r="Q2520" s="151">
        <f>IF("1-Swim"=D2520,J2520*2.4,IF("2-Bike"=D2520,J2520*112,IF("3-Run"=D2520,J2520*26.2,0)))</f>
        <v>0.20817067067067066</v>
      </c>
      <c r="R2520" s="151">
        <f>Q2520/2</f>
        <v>0.10408533533533533</v>
      </c>
      <c r="S2520" s="53">
        <f>J2520*26.2</f>
        <v>0.20817067067067066</v>
      </c>
      <c r="T2520" s="53">
        <f>(J2520+0.0013889)*26.2</f>
        <v>0.24455985067067065</v>
      </c>
      <c r="U2520" s="53">
        <f>S2520/2</f>
        <v>0.10408533533533533</v>
      </c>
      <c r="V2520" s="53">
        <f>T2520/2</f>
        <v>0.12227992533533533</v>
      </c>
      <c r="W2520" s="50">
        <f>RANK(J2520,J:J,1)</f>
        <v>2403</v>
      </c>
      <c r="X2520" s="50">
        <f>YEAR(B2520)</f>
        <v>2014</v>
      </c>
      <c r="Y2520" s="50">
        <f>MONTH(B2520)</f>
        <v>11</v>
      </c>
      <c r="Z2520" s="56">
        <f>X2520*100+Y2520</f>
        <v>201411</v>
      </c>
      <c r="AA2520" s="56">
        <f>WEEKNUM(B2520,1)</f>
        <v>45</v>
      </c>
      <c r="AB2520" s="58">
        <f>IF(ISBLANK(B2520)," ",MAX(B2520-B2519-1,0))</f>
        <v>0</v>
      </c>
      <c r="AC2520" s="56">
        <f>DAY(B2520)</f>
        <v>4</v>
      </c>
      <c r="AD2520" s="53">
        <f>U2520+V2520</f>
        <v>0.22636526067067064</v>
      </c>
      <c r="AE2520" s="56">
        <f>IF("1-Swim"=D2520,E2520*46.7,IF("2-Bike"=D2520,E2520,IF("3-Run"=D2520,E2520*4.27,0)))</f>
        <v>15.798999999999999</v>
      </c>
    </row>
    <row r="2521" spans="1:31" x14ac:dyDescent="0.25">
      <c r="A2521" s="50">
        <v>2520</v>
      </c>
      <c r="B2521" s="51">
        <v>41949</v>
      </c>
      <c r="C2521" s="75">
        <f>B2521</f>
        <v>41949</v>
      </c>
      <c r="D2521" s="50" t="s">
        <v>1223</v>
      </c>
      <c r="E2521" s="50">
        <v>3</v>
      </c>
      <c r="F2521" s="50">
        <v>0</v>
      </c>
      <c r="G2521" s="50">
        <v>29</v>
      </c>
      <c r="H2521" s="50">
        <v>59</v>
      </c>
      <c r="I2521" s="53">
        <f>IF(E2521&gt;0,TIME(F2521,G2521,H2521),"")</f>
        <v>2.0821759259259259E-2</v>
      </c>
      <c r="J2521" s="54">
        <f>IF(E2521&gt;0,TIME(F2521,G2521,H2521)/E2521,"")</f>
        <v>6.9405864197530859E-3</v>
      </c>
      <c r="K2521" s="50" t="s">
        <v>1345</v>
      </c>
      <c r="L2521" s="50" t="s">
        <v>1048</v>
      </c>
      <c r="M2521" s="55">
        <f>IF(D2521&gt;0,0.0416666666666667/J2521,"")</f>
        <v>6.003335186214569</v>
      </c>
      <c r="N2521" s="50">
        <v>135</v>
      </c>
      <c r="O2521" s="50" t="s">
        <v>253</v>
      </c>
      <c r="Q2521" s="151">
        <f>IF("1-Swim"=D2521,J2521*2.4,IF("2-Bike"=D2521,J2521*112,IF("3-Run"=D2521,J2521*26.2,0)))</f>
        <v>0.18184336419753083</v>
      </c>
      <c r="R2521" s="151">
        <f>Q2521/2</f>
        <v>9.0921682098765416E-2</v>
      </c>
      <c r="S2521" s="53">
        <f>J2521*26.2</f>
        <v>0.18184336419753083</v>
      </c>
      <c r="T2521" s="53">
        <f>(J2521+0.0013889)*26.2</f>
        <v>0.21823254419753083</v>
      </c>
      <c r="U2521" s="53">
        <f>S2521/2</f>
        <v>9.0921682098765416E-2</v>
      </c>
      <c r="V2521" s="53">
        <f>T2521/2</f>
        <v>0.10911627209876541</v>
      </c>
      <c r="W2521" s="50">
        <f>RANK(J2521,J:J,1)</f>
        <v>1477</v>
      </c>
      <c r="X2521" s="50">
        <f>YEAR(B2521)</f>
        <v>2014</v>
      </c>
      <c r="Y2521" s="50">
        <f>MONTH(B2521)</f>
        <v>11</v>
      </c>
      <c r="Z2521" s="56">
        <f>X2521*100+Y2521</f>
        <v>201411</v>
      </c>
      <c r="AA2521" s="56">
        <f>WEEKNUM(B2521,1)</f>
        <v>45</v>
      </c>
      <c r="AB2521" s="58">
        <f>IF(ISBLANK(B2521)," ",MAX(B2521-B2520-1,0))</f>
        <v>1</v>
      </c>
      <c r="AC2521" s="56">
        <f>DAY(B2521)</f>
        <v>6</v>
      </c>
      <c r="AD2521" s="53">
        <f>U2521+V2521</f>
        <v>0.20003795419753084</v>
      </c>
      <c r="AE2521" s="56">
        <f>IF("1-Swim"=D2521,E2521*46.7,IF("2-Bike"=D2521,E2521,IF("3-Run"=D2521,E2521*4.27,0)))</f>
        <v>12.809999999999999</v>
      </c>
    </row>
    <row r="2522" spans="1:31" x14ac:dyDescent="0.25">
      <c r="A2522" s="50">
        <v>2521</v>
      </c>
      <c r="B2522" s="51">
        <v>41950</v>
      </c>
      <c r="C2522" s="75">
        <f>B2522</f>
        <v>41950</v>
      </c>
      <c r="D2522" s="50" t="s">
        <v>1223</v>
      </c>
      <c r="E2522" s="50">
        <v>7.5</v>
      </c>
      <c r="F2522" s="50">
        <v>1</v>
      </c>
      <c r="G2522" s="50">
        <v>19</v>
      </c>
      <c r="H2522" s="50">
        <v>36</v>
      </c>
      <c r="I2522" s="53">
        <f>IF(E2522&gt;0,TIME(F2522,G2522,H2522),"")</f>
        <v>5.527777777777778E-2</v>
      </c>
      <c r="J2522" s="54">
        <f>IF(E2522&gt;0,TIME(F2522,G2522,H2522)/E2522,"")</f>
        <v>7.3703703703703709E-3</v>
      </c>
      <c r="K2522" s="50" t="s">
        <v>1311</v>
      </c>
      <c r="L2522" s="50" t="s">
        <v>35</v>
      </c>
      <c r="M2522" s="55">
        <f>IF(D2522&gt;0,0.0416666666666667/J2522,"")</f>
        <v>5.6532663316582958</v>
      </c>
      <c r="N2522" s="50">
        <v>157</v>
      </c>
      <c r="O2522" s="50" t="s">
        <v>377</v>
      </c>
      <c r="P2522" s="50" t="s">
        <v>1528</v>
      </c>
      <c r="Q2522" s="151">
        <f>IF("1-Swim"=D2522,J2522*2.4,IF("2-Bike"=D2522,J2522*112,IF("3-Run"=D2522,J2522*26.2,0)))</f>
        <v>0.19310370370370372</v>
      </c>
      <c r="R2522" s="151">
        <f>Q2522/2</f>
        <v>9.6551851851851861E-2</v>
      </c>
      <c r="S2522" s="53">
        <f>J2522*26.2</f>
        <v>0.19310370370370372</v>
      </c>
      <c r="T2522" s="53">
        <f>(J2522+0.0013889)*26.2</f>
        <v>0.22949288370370372</v>
      </c>
      <c r="U2522" s="53">
        <f>S2522/2</f>
        <v>9.6551851851851861E-2</v>
      </c>
      <c r="V2522" s="53">
        <f>T2522/2</f>
        <v>0.11474644185185186</v>
      </c>
      <c r="W2522" s="50">
        <f>RANK(J2522,J:J,1)</f>
        <v>1954</v>
      </c>
      <c r="X2522" s="50">
        <f>YEAR(B2522)</f>
        <v>2014</v>
      </c>
      <c r="Y2522" s="50">
        <f>MONTH(B2522)</f>
        <v>11</v>
      </c>
      <c r="Z2522" s="56">
        <f>X2522*100+Y2522</f>
        <v>201411</v>
      </c>
      <c r="AA2522" s="56">
        <f>WEEKNUM(B2522,1)</f>
        <v>45</v>
      </c>
      <c r="AB2522" s="58">
        <f>IF(ISBLANK(B2522)," ",MAX(B2522-B2521-1,0))</f>
        <v>0</v>
      </c>
      <c r="AC2522" s="56">
        <f>DAY(B2522)</f>
        <v>7</v>
      </c>
      <c r="AD2522" s="53">
        <f>U2522+V2522</f>
        <v>0.21129829370370373</v>
      </c>
      <c r="AE2522" s="56">
        <f>IF("1-Swim"=D2522,E2522*46.7,IF("2-Bike"=D2522,E2522,IF("3-Run"=D2522,E2522*4.27,0)))</f>
        <v>32.024999999999999</v>
      </c>
    </row>
    <row r="2523" spans="1:31" x14ac:dyDescent="0.25">
      <c r="A2523" s="50">
        <v>2522</v>
      </c>
      <c r="B2523" s="51">
        <v>41953</v>
      </c>
      <c r="C2523" s="75">
        <f>B2523</f>
        <v>41953</v>
      </c>
      <c r="D2523" s="50" t="s">
        <v>1225</v>
      </c>
      <c r="E2523" s="50">
        <v>0.56999999999999995</v>
      </c>
      <c r="F2523" s="50">
        <v>0</v>
      </c>
      <c r="G2523" s="50">
        <v>19</v>
      </c>
      <c r="H2523" s="50">
        <v>0</v>
      </c>
      <c r="I2523" s="53">
        <f>IF(E2523&gt;0,TIME(F2523,G2523,H2523),"")</f>
        <v>1.3194444444444444E-2</v>
      </c>
      <c r="J2523" s="54">
        <f>IF(E2523&gt;0,TIME(F2523,G2523,H2523)/E2523,"")</f>
        <v>2.314814814814815E-2</v>
      </c>
      <c r="K2523" s="50" t="s">
        <v>781</v>
      </c>
      <c r="L2523" s="50" t="s">
        <v>1304</v>
      </c>
      <c r="M2523" s="55">
        <f>IF(D2523&gt;0,0.0416666666666667/J2523,"")</f>
        <v>1.8000000000000012</v>
      </c>
      <c r="N2523" s="50">
        <v>0</v>
      </c>
      <c r="O2523" s="50" t="s">
        <v>253</v>
      </c>
      <c r="Q2523" s="151">
        <f>IF("1-Swim"=D2523,J2523*2.4,IF("2-Bike"=D2523,J2523*112,IF("3-Run"=D2523,J2523*26.2,0)))</f>
        <v>5.5555555555555559E-2</v>
      </c>
      <c r="R2523" s="151">
        <f>Q2523/2</f>
        <v>2.777777777777778E-2</v>
      </c>
      <c r="S2523" s="53">
        <f>J2523*26.2</f>
        <v>0.60648148148148151</v>
      </c>
      <c r="T2523" s="53">
        <f>(J2523+0.0013889)*26.2</f>
        <v>0.64287066148148153</v>
      </c>
      <c r="U2523" s="53">
        <f>S2523/2</f>
        <v>0.30324074074074076</v>
      </c>
      <c r="V2523" s="53">
        <f>T2523/2</f>
        <v>0.32143533074074077</v>
      </c>
      <c r="W2523" s="50">
        <f>RANK(J2523,J:J,1)</f>
        <v>3087</v>
      </c>
      <c r="X2523" s="50">
        <f>YEAR(B2523)</f>
        <v>2014</v>
      </c>
      <c r="Y2523" s="50">
        <f>MONTH(B2523)</f>
        <v>11</v>
      </c>
      <c r="Z2523" s="56">
        <f>X2523*100+Y2523</f>
        <v>201411</v>
      </c>
      <c r="AA2523" s="56">
        <f>WEEKNUM(B2523,1)</f>
        <v>46</v>
      </c>
      <c r="AB2523" s="58">
        <f>IF(ISBLANK(B2523)," ",MAX(B2523-B2522-1,0))</f>
        <v>2</v>
      </c>
      <c r="AC2523" s="56">
        <f>DAY(B2523)</f>
        <v>10</v>
      </c>
      <c r="AD2523" s="53">
        <f>U2523+V2523</f>
        <v>0.62467607148148152</v>
      </c>
      <c r="AE2523" s="56">
        <f>IF("1-Swim"=D2523,E2523*46.7,IF("2-Bike"=D2523,E2523,IF("3-Run"=D2523,E2523*4.27,0)))</f>
        <v>26.619</v>
      </c>
    </row>
    <row r="2524" spans="1:31" x14ac:dyDescent="0.25">
      <c r="A2524" s="50">
        <v>2523</v>
      </c>
      <c r="B2524" s="51">
        <v>41954</v>
      </c>
      <c r="C2524" s="75">
        <f>B2524</f>
        <v>41954</v>
      </c>
      <c r="D2524" s="50" t="s">
        <v>1223</v>
      </c>
      <c r="E2524" s="50">
        <v>3.25</v>
      </c>
      <c r="F2524" s="50">
        <v>0</v>
      </c>
      <c r="G2524" s="50">
        <v>37</v>
      </c>
      <c r="H2524" s="50">
        <v>45</v>
      </c>
      <c r="I2524" s="53">
        <f>IF(E2524&gt;0,TIME(F2524,G2524,H2524),"")</f>
        <v>2.6215277777777778E-2</v>
      </c>
      <c r="J2524" s="54">
        <f>IF(E2524&gt;0,TIME(F2524,G2524,H2524)/E2524,"")</f>
        <v>8.0662393162393171E-3</v>
      </c>
      <c r="K2524" s="50" t="s">
        <v>1345</v>
      </c>
      <c r="L2524" s="50" t="s">
        <v>1357</v>
      </c>
      <c r="M2524" s="55">
        <f>IF(D2524&gt;0,0.0416666666666667/J2524,"")</f>
        <v>5.1655629139072881</v>
      </c>
      <c r="N2524" s="50">
        <v>139</v>
      </c>
      <c r="O2524" s="50" t="s">
        <v>255</v>
      </c>
      <c r="P2524" s="50" t="s">
        <v>1529</v>
      </c>
      <c r="Q2524" s="151">
        <f>IF("1-Swim"=D2524,J2524*2.4,IF("2-Bike"=D2524,J2524*112,IF("3-Run"=D2524,J2524*26.2,0)))</f>
        <v>0.2113354700854701</v>
      </c>
      <c r="R2524" s="151">
        <f>Q2524/2</f>
        <v>0.10566773504273505</v>
      </c>
      <c r="S2524" s="53">
        <f>J2524*26.2</f>
        <v>0.2113354700854701</v>
      </c>
      <c r="T2524" s="53">
        <f>(J2524+0.0013889)*26.2</f>
        <v>0.24772465008547009</v>
      </c>
      <c r="U2524" s="53">
        <f>S2524/2</f>
        <v>0.10566773504273505</v>
      </c>
      <c r="V2524" s="53">
        <f>T2524/2</f>
        <v>0.12386232504273505</v>
      </c>
      <c r="W2524" s="50">
        <f>RANK(J2524,J:J,1)</f>
        <v>2466</v>
      </c>
      <c r="X2524" s="50">
        <f>YEAR(B2524)</f>
        <v>2014</v>
      </c>
      <c r="Y2524" s="50">
        <f>MONTH(B2524)</f>
        <v>11</v>
      </c>
      <c r="Z2524" s="56">
        <f>X2524*100+Y2524</f>
        <v>201411</v>
      </c>
      <c r="AA2524" s="56">
        <f>WEEKNUM(B2524,1)</f>
        <v>46</v>
      </c>
      <c r="AB2524" s="58">
        <f>IF(ISBLANK(B2524)," ",MAX(B2524-B2523-1,0))</f>
        <v>0</v>
      </c>
      <c r="AC2524" s="56">
        <f>DAY(B2524)</f>
        <v>11</v>
      </c>
      <c r="AD2524" s="53">
        <f>U2524+V2524</f>
        <v>0.22953006008547011</v>
      </c>
      <c r="AE2524" s="56">
        <f>IF("1-Swim"=D2524,E2524*46.7,IF("2-Bike"=D2524,E2524,IF("3-Run"=D2524,E2524*4.27,0)))</f>
        <v>13.877499999999998</v>
      </c>
    </row>
    <row r="2525" spans="1:31" x14ac:dyDescent="0.25">
      <c r="A2525" s="50">
        <v>2524</v>
      </c>
      <c r="B2525" s="51">
        <v>41955</v>
      </c>
      <c r="C2525" s="75">
        <f>B2525</f>
        <v>41955</v>
      </c>
      <c r="D2525" s="50" t="s">
        <v>1225</v>
      </c>
      <c r="E2525" s="50">
        <v>1</v>
      </c>
      <c r="F2525" s="50">
        <v>0</v>
      </c>
      <c r="G2525" s="50">
        <v>32</v>
      </c>
      <c r="H2525" s="50">
        <v>7</v>
      </c>
      <c r="I2525" s="53">
        <f>IF(E2525&gt;0,TIME(F2525,G2525,H2525),"")</f>
        <v>2.2303240740740738E-2</v>
      </c>
      <c r="J2525" s="54">
        <f>IF(E2525&gt;0,TIME(F2525,G2525,H2525)/E2525,"")</f>
        <v>2.2303240740740738E-2</v>
      </c>
      <c r="K2525" s="50" t="s">
        <v>781</v>
      </c>
      <c r="L2525" s="50" t="s">
        <v>1304</v>
      </c>
      <c r="M2525" s="55">
        <f>IF(D2525&gt;0,0.0416666666666667/J2525,"")</f>
        <v>1.8681888946549057</v>
      </c>
      <c r="N2525" s="50">
        <v>0</v>
      </c>
      <c r="O2525" s="50" t="s">
        <v>253</v>
      </c>
      <c r="Q2525" s="151">
        <f>IF("1-Swim"=D2525,J2525*2.4,IF("2-Bike"=D2525,J2525*112,IF("3-Run"=D2525,J2525*26.2,0)))</f>
        <v>5.3527777777777771E-2</v>
      </c>
      <c r="R2525" s="151">
        <f>Q2525/2</f>
        <v>2.6763888888888886E-2</v>
      </c>
      <c r="S2525" s="53">
        <f>J2525*26.2</f>
        <v>0.5843449074074073</v>
      </c>
      <c r="T2525" s="53">
        <f>(J2525+0.0013889)*26.2</f>
        <v>0.62073408740740732</v>
      </c>
      <c r="U2525" s="53">
        <f>S2525/2</f>
        <v>0.29217245370370365</v>
      </c>
      <c r="V2525" s="53">
        <f>T2525/2</f>
        <v>0.31036704370370366</v>
      </c>
      <c r="W2525" s="50">
        <f>RANK(J2525,J:J,1)</f>
        <v>3056</v>
      </c>
      <c r="X2525" s="50">
        <f>YEAR(B2525)</f>
        <v>2014</v>
      </c>
      <c r="Y2525" s="50">
        <f>MONTH(B2525)</f>
        <v>11</v>
      </c>
      <c r="Z2525" s="56">
        <f>X2525*100+Y2525</f>
        <v>201411</v>
      </c>
      <c r="AA2525" s="56">
        <f>WEEKNUM(B2525,1)</f>
        <v>46</v>
      </c>
      <c r="AB2525" s="58">
        <f>IF(ISBLANK(B2525)," ",MAX(B2525-B2524-1,0))</f>
        <v>0</v>
      </c>
      <c r="AC2525" s="56">
        <f>DAY(B2525)</f>
        <v>12</v>
      </c>
      <c r="AD2525" s="53">
        <f>U2525+V2525</f>
        <v>0.60253949740740731</v>
      </c>
      <c r="AE2525" s="56">
        <f>IF("1-Swim"=D2525,E2525*46.7,IF("2-Bike"=D2525,E2525,IF("3-Run"=D2525,E2525*4.27,0)))</f>
        <v>46.7</v>
      </c>
    </row>
    <row r="2526" spans="1:31" x14ac:dyDescent="0.25">
      <c r="A2526" s="50">
        <v>2525</v>
      </c>
      <c r="B2526" s="51">
        <v>41957</v>
      </c>
      <c r="C2526" s="75">
        <f>B2526</f>
        <v>41957</v>
      </c>
      <c r="D2526" s="50" t="s">
        <v>1223</v>
      </c>
      <c r="E2526" s="50">
        <v>4.8</v>
      </c>
      <c r="F2526" s="50">
        <v>0</v>
      </c>
      <c r="G2526" s="50">
        <v>51</v>
      </c>
      <c r="H2526" s="50">
        <v>20</v>
      </c>
      <c r="I2526" s="53">
        <f>IF(E2526&gt;0,TIME(F2526,G2526,H2526),"")</f>
        <v>3.5648148148148151E-2</v>
      </c>
      <c r="J2526" s="54">
        <f>IF(E2526&gt;0,TIME(F2526,G2526,H2526)/E2526,"")</f>
        <v>7.4266975308641984E-3</v>
      </c>
      <c r="K2526" s="50" t="s">
        <v>1311</v>
      </c>
      <c r="L2526" s="50" t="s">
        <v>1530</v>
      </c>
      <c r="M2526" s="55">
        <f>IF(D2526&gt;0,0.0416666666666667/J2526,"")</f>
        <v>5.610389610389614</v>
      </c>
      <c r="N2526" s="50">
        <v>145</v>
      </c>
      <c r="O2526" s="50" t="s">
        <v>377</v>
      </c>
      <c r="P2526" s="50" t="s">
        <v>1531</v>
      </c>
      <c r="Q2526" s="151">
        <f>IF("1-Swim"=D2526,J2526*2.4,IF("2-Bike"=D2526,J2526*112,IF("3-Run"=D2526,J2526*26.2,0)))</f>
        <v>0.194579475308642</v>
      </c>
      <c r="R2526" s="151">
        <f>Q2526/2</f>
        <v>9.7289737654321001E-2</v>
      </c>
      <c r="S2526" s="53">
        <f>J2526*26.2</f>
        <v>0.194579475308642</v>
      </c>
      <c r="T2526" s="53">
        <f>(J2526+0.0013889)*26.2</f>
        <v>0.23096865530864197</v>
      </c>
      <c r="U2526" s="53">
        <f>S2526/2</f>
        <v>9.7289737654321001E-2</v>
      </c>
      <c r="V2526" s="53">
        <f>T2526/2</f>
        <v>0.11548432765432098</v>
      </c>
      <c r="W2526" s="50">
        <f>RANK(J2526,J:J,1)</f>
        <v>1996</v>
      </c>
      <c r="X2526" s="50">
        <f>YEAR(B2526)</f>
        <v>2014</v>
      </c>
      <c r="Y2526" s="50">
        <f>MONTH(B2526)</f>
        <v>11</v>
      </c>
      <c r="Z2526" s="56">
        <f>X2526*100+Y2526</f>
        <v>201411</v>
      </c>
      <c r="AA2526" s="56">
        <f>WEEKNUM(B2526,1)</f>
        <v>46</v>
      </c>
      <c r="AB2526" s="58">
        <f>IF(ISBLANK(B2526)," ",MAX(B2526-B2525-1,0))</f>
        <v>1</v>
      </c>
      <c r="AC2526" s="56">
        <f>DAY(B2526)</f>
        <v>14</v>
      </c>
      <c r="AD2526" s="53">
        <f>U2526+V2526</f>
        <v>0.21277406530864199</v>
      </c>
      <c r="AE2526" s="56">
        <f>IF("1-Swim"=D2526,E2526*46.7,IF("2-Bike"=D2526,E2526,IF("3-Run"=D2526,E2526*4.27,0)))</f>
        <v>20.495999999999999</v>
      </c>
    </row>
    <row r="2527" spans="1:31" x14ac:dyDescent="0.25">
      <c r="A2527" s="50">
        <v>2526</v>
      </c>
      <c r="B2527" s="51">
        <v>41959</v>
      </c>
      <c r="C2527" s="75">
        <f>B2527</f>
        <v>41959</v>
      </c>
      <c r="D2527" s="50" t="s">
        <v>1224</v>
      </c>
      <c r="E2527" s="50">
        <v>10</v>
      </c>
      <c r="F2527" s="50">
        <v>0</v>
      </c>
      <c r="G2527" s="50">
        <v>45</v>
      </c>
      <c r="H2527" s="50">
        <v>0</v>
      </c>
      <c r="I2527" s="53">
        <f>IF(E2527&gt;0,TIME(F2527,G2527,H2527),"")</f>
        <v>3.125E-2</v>
      </c>
      <c r="J2527" s="54">
        <f>IF(E2527&gt;0,TIME(F2527,G2527,H2527)/E2527,"")</f>
        <v>3.1250000000000002E-3</v>
      </c>
      <c r="K2527" s="50" t="s">
        <v>1342</v>
      </c>
      <c r="L2527" s="50" t="s">
        <v>1343</v>
      </c>
      <c r="M2527" s="55">
        <f>IF(D2527&gt;0,0.0416666666666667/J2527,"")</f>
        <v>13.333333333333343</v>
      </c>
      <c r="N2527" s="50">
        <v>0</v>
      </c>
      <c r="O2527" s="50" t="s">
        <v>253</v>
      </c>
      <c r="Q2527" s="151">
        <f>IF("1-Swim"=D2527,J2527*2.4,IF("2-Bike"=D2527,J2527*112,IF("3-Run"=D2527,J2527*26.2,0)))</f>
        <v>0.35000000000000003</v>
      </c>
      <c r="R2527" s="151">
        <f>Q2527/2</f>
        <v>0.17500000000000002</v>
      </c>
      <c r="S2527" s="53">
        <f>J2527*26.2</f>
        <v>8.1875000000000003E-2</v>
      </c>
      <c r="T2527" s="53">
        <f>(J2527+0.0013889)*26.2</f>
        <v>0.11826418000000001</v>
      </c>
      <c r="U2527" s="53">
        <f>S2527/2</f>
        <v>4.0937500000000002E-2</v>
      </c>
      <c r="V2527" s="53">
        <f>T2527/2</f>
        <v>5.9132090000000005E-2</v>
      </c>
      <c r="W2527" s="50">
        <f>RANK(J2527,J:J,1)</f>
        <v>624</v>
      </c>
      <c r="X2527" s="50">
        <f>YEAR(B2527)</f>
        <v>2014</v>
      </c>
      <c r="Y2527" s="50">
        <f>MONTH(B2527)</f>
        <v>11</v>
      </c>
      <c r="Z2527" s="56">
        <f>X2527*100+Y2527</f>
        <v>201411</v>
      </c>
      <c r="AA2527" s="56">
        <f>WEEKNUM(B2527,1)</f>
        <v>47</v>
      </c>
      <c r="AB2527" s="58">
        <f>IF(ISBLANK(B2527)," ",MAX(B2527-B2526-1,0))</f>
        <v>1</v>
      </c>
      <c r="AC2527" s="56">
        <f>DAY(B2527)</f>
        <v>16</v>
      </c>
      <c r="AD2527" s="53">
        <f>U2527+V2527</f>
        <v>0.10006959000000001</v>
      </c>
      <c r="AE2527" s="56">
        <f>IF("1-Swim"=D2527,E2527*46.7,IF("2-Bike"=D2527,E2527,IF("3-Run"=D2527,E2527*4.27,0)))</f>
        <v>10</v>
      </c>
    </row>
    <row r="2528" spans="1:31" x14ac:dyDescent="0.25">
      <c r="A2528" s="50">
        <v>2527</v>
      </c>
      <c r="B2528" s="51">
        <v>41960</v>
      </c>
      <c r="C2528" s="75">
        <f>B2528</f>
        <v>41960</v>
      </c>
      <c r="D2528" s="50" t="s">
        <v>1225</v>
      </c>
      <c r="E2528" s="50">
        <v>1.1399999999999999</v>
      </c>
      <c r="F2528" s="50">
        <v>0</v>
      </c>
      <c r="G2528" s="50">
        <v>40</v>
      </c>
      <c r="H2528" s="50">
        <v>0</v>
      </c>
      <c r="I2528" s="53">
        <f>IF(E2528&gt;0,TIME(F2528,G2528,H2528),"")</f>
        <v>2.7777777777777776E-2</v>
      </c>
      <c r="J2528" s="54">
        <f>IF(E2528&gt;0,TIME(F2528,G2528,H2528)/E2528,"")</f>
        <v>2.436647173489279E-2</v>
      </c>
      <c r="K2528" s="50" t="s">
        <v>781</v>
      </c>
      <c r="L2528" s="50" t="s">
        <v>1304</v>
      </c>
      <c r="M2528" s="55">
        <f>IF(D2528&gt;0,0.0416666666666667/J2528,"")</f>
        <v>1.7100000000000011</v>
      </c>
      <c r="N2528" s="50">
        <v>0</v>
      </c>
      <c r="O2528" s="50" t="s">
        <v>253</v>
      </c>
      <c r="P2528" s="50" t="s">
        <v>1532</v>
      </c>
      <c r="Q2528" s="151">
        <f>IF("1-Swim"=D2528,J2528*2.4,IF("2-Bike"=D2528,J2528*112,IF("3-Run"=D2528,J2528*26.2,0)))</f>
        <v>5.8479532163742694E-2</v>
      </c>
      <c r="R2528" s="151">
        <f>Q2528/2</f>
        <v>2.9239766081871347E-2</v>
      </c>
      <c r="S2528" s="53">
        <f>J2528*26.2</f>
        <v>0.63840155945419108</v>
      </c>
      <c r="T2528" s="53">
        <f>(J2528+0.0013889)*26.2</f>
        <v>0.67479073945419099</v>
      </c>
      <c r="U2528" s="53">
        <f>S2528/2</f>
        <v>0.31920077972709554</v>
      </c>
      <c r="V2528" s="53">
        <f>T2528/2</f>
        <v>0.3373953697270955</v>
      </c>
      <c r="W2528" s="50">
        <f>RANK(J2528,J:J,1)</f>
        <v>3149</v>
      </c>
      <c r="X2528" s="50">
        <f>YEAR(B2528)</f>
        <v>2014</v>
      </c>
      <c r="Y2528" s="50">
        <f>MONTH(B2528)</f>
        <v>11</v>
      </c>
      <c r="Z2528" s="56">
        <f>X2528*100+Y2528</f>
        <v>201411</v>
      </c>
      <c r="AA2528" s="56">
        <f>WEEKNUM(B2528,1)</f>
        <v>47</v>
      </c>
      <c r="AB2528" s="58">
        <f>IF(ISBLANK(B2528)," ",MAX(B2528-B2527-1,0))</f>
        <v>0</v>
      </c>
      <c r="AC2528" s="56">
        <f>DAY(B2528)</f>
        <v>17</v>
      </c>
      <c r="AD2528" s="53">
        <f>U2528+V2528</f>
        <v>0.65659614945419098</v>
      </c>
      <c r="AE2528" s="56">
        <f>IF("1-Swim"=D2528,E2528*46.7,IF("2-Bike"=D2528,E2528,IF("3-Run"=D2528,E2528*4.27,0)))</f>
        <v>53.238</v>
      </c>
    </row>
    <row r="2529" spans="1:31" x14ac:dyDescent="0.25">
      <c r="A2529" s="50">
        <v>2528</v>
      </c>
      <c r="B2529" s="51">
        <v>41961</v>
      </c>
      <c r="C2529" s="75">
        <f>B2529</f>
        <v>41961</v>
      </c>
      <c r="D2529" s="50" t="s">
        <v>1223</v>
      </c>
      <c r="E2529" s="50">
        <v>4</v>
      </c>
      <c r="F2529" s="50">
        <v>0</v>
      </c>
      <c r="G2529" s="50">
        <v>45</v>
      </c>
      <c r="H2529" s="50">
        <v>0</v>
      </c>
      <c r="I2529" s="53">
        <f>IF(E2529&gt;0,TIME(F2529,G2529,H2529),"")</f>
        <v>3.125E-2</v>
      </c>
      <c r="J2529" s="54">
        <f>IF(E2529&gt;0,TIME(F2529,G2529,H2529)/E2529,"")</f>
        <v>7.8125E-3</v>
      </c>
      <c r="K2529" s="50" t="s">
        <v>1345</v>
      </c>
      <c r="L2529" s="50" t="s">
        <v>1048</v>
      </c>
      <c r="M2529" s="55">
        <f>IF(D2529&gt;0,0.0416666666666667/J2529,"")</f>
        <v>5.3333333333333375</v>
      </c>
      <c r="N2529" s="50">
        <v>135</v>
      </c>
      <c r="O2529" s="50" t="s">
        <v>253</v>
      </c>
      <c r="Q2529" s="151">
        <f>IF("1-Swim"=D2529,J2529*2.4,IF("2-Bike"=D2529,J2529*112,IF("3-Run"=D2529,J2529*26.2,0)))</f>
        <v>0.20468749999999999</v>
      </c>
      <c r="R2529" s="151">
        <f>Q2529/2</f>
        <v>0.10234375</v>
      </c>
      <c r="S2529" s="53">
        <f>J2529*26.2</f>
        <v>0.20468749999999999</v>
      </c>
      <c r="T2529" s="53">
        <f>(J2529+0.0013889)*26.2</f>
        <v>0.24107667999999999</v>
      </c>
      <c r="U2529" s="53">
        <f>S2529/2</f>
        <v>0.10234375</v>
      </c>
      <c r="V2529" s="53">
        <f>T2529/2</f>
        <v>0.12053833999999999</v>
      </c>
      <c r="W2529" s="50">
        <f>RANK(J2529,J:J,1)</f>
        <v>2309</v>
      </c>
      <c r="X2529" s="50">
        <f>YEAR(B2529)</f>
        <v>2014</v>
      </c>
      <c r="Y2529" s="50">
        <f>MONTH(B2529)</f>
        <v>11</v>
      </c>
      <c r="Z2529" s="56">
        <f>X2529*100+Y2529</f>
        <v>201411</v>
      </c>
      <c r="AA2529" s="56">
        <f>WEEKNUM(B2529,1)</f>
        <v>47</v>
      </c>
      <c r="AB2529" s="58">
        <f>IF(ISBLANK(B2529)," ",MAX(B2529-B2528-1,0))</f>
        <v>0</v>
      </c>
      <c r="AC2529" s="56">
        <f>DAY(B2529)</f>
        <v>18</v>
      </c>
      <c r="AD2529" s="53">
        <f>U2529+V2529</f>
        <v>0.22288208999999998</v>
      </c>
      <c r="AE2529" s="56">
        <f>IF("1-Swim"=D2529,E2529*46.7,IF("2-Bike"=D2529,E2529,IF("3-Run"=D2529,E2529*4.27,0)))</f>
        <v>17.079999999999998</v>
      </c>
    </row>
    <row r="2530" spans="1:31" x14ac:dyDescent="0.25">
      <c r="A2530" s="50">
        <v>2529</v>
      </c>
      <c r="B2530" s="51">
        <v>41962</v>
      </c>
      <c r="C2530" s="75">
        <f>B2530</f>
        <v>41962</v>
      </c>
      <c r="D2530" s="50" t="s">
        <v>1223</v>
      </c>
      <c r="E2530" s="50">
        <v>3.8</v>
      </c>
      <c r="F2530" s="50">
        <v>0</v>
      </c>
      <c r="G2530" s="50">
        <v>42</v>
      </c>
      <c r="H2530" s="50">
        <v>22</v>
      </c>
      <c r="I2530" s="53">
        <f>IF(E2530&gt;0,TIME(F2530,G2530,H2530),"")</f>
        <v>2.9421296296296296E-2</v>
      </c>
      <c r="J2530" s="54">
        <f>IF(E2530&gt;0,TIME(F2530,G2530,H2530)/E2530,"")</f>
        <v>7.7424463937621835E-3</v>
      </c>
      <c r="K2530" s="50" t="s">
        <v>1345</v>
      </c>
      <c r="L2530" s="50" t="s">
        <v>1048</v>
      </c>
      <c r="M2530" s="55">
        <f>IF(D2530&gt;0,0.0416666666666667/J2530,"")</f>
        <v>5.3815892997639692</v>
      </c>
      <c r="N2530" s="50">
        <f>(136+144)/2</f>
        <v>140</v>
      </c>
      <c r="O2530" s="50" t="s">
        <v>253</v>
      </c>
      <c r="Q2530" s="151">
        <f>IF("1-Swim"=D2530,J2530*2.4,IF("2-Bike"=D2530,J2530*112,IF("3-Run"=D2530,J2530*26.2,0)))</f>
        <v>0.20285209551656921</v>
      </c>
      <c r="R2530" s="151">
        <f>Q2530/2</f>
        <v>0.10142604775828461</v>
      </c>
      <c r="S2530" s="53">
        <f>J2530*26.2</f>
        <v>0.20285209551656921</v>
      </c>
      <c r="T2530" s="53">
        <f>(J2530+0.0013889)*26.2</f>
        <v>0.23924127551656918</v>
      </c>
      <c r="U2530" s="53">
        <f>S2530/2</f>
        <v>0.10142604775828461</v>
      </c>
      <c r="V2530" s="53">
        <f>T2530/2</f>
        <v>0.11962063775828459</v>
      </c>
      <c r="W2530" s="50">
        <f>RANK(J2530,J:J,1)</f>
        <v>2269</v>
      </c>
      <c r="X2530" s="50">
        <f>YEAR(B2530)</f>
        <v>2014</v>
      </c>
      <c r="Y2530" s="50">
        <f>MONTH(B2530)</f>
        <v>11</v>
      </c>
      <c r="Z2530" s="56">
        <f>X2530*100+Y2530</f>
        <v>201411</v>
      </c>
      <c r="AA2530" s="56">
        <f>WEEKNUM(B2530,1)</f>
        <v>47</v>
      </c>
      <c r="AB2530" s="58">
        <f>IF(ISBLANK(B2530)," ",MAX(B2530-B2529-1,0))</f>
        <v>0</v>
      </c>
      <c r="AC2530" s="56">
        <f>DAY(B2530)</f>
        <v>19</v>
      </c>
      <c r="AD2530" s="53">
        <f>U2530+V2530</f>
        <v>0.2210466855165692</v>
      </c>
      <c r="AE2530" s="56">
        <f>IF("1-Swim"=D2530,E2530*46.7,IF("2-Bike"=D2530,E2530,IF("3-Run"=D2530,E2530*4.27,0)))</f>
        <v>16.225999999999999</v>
      </c>
    </row>
    <row r="2531" spans="1:31" x14ac:dyDescent="0.25">
      <c r="A2531" s="50">
        <v>2530</v>
      </c>
      <c r="B2531" s="51">
        <v>41964</v>
      </c>
      <c r="C2531" s="75">
        <f>B2531</f>
        <v>41964</v>
      </c>
      <c r="D2531" s="50" t="s">
        <v>1223</v>
      </c>
      <c r="E2531" s="50">
        <v>5.26</v>
      </c>
      <c r="F2531" s="50">
        <v>0</v>
      </c>
      <c r="G2531" s="50">
        <v>59</v>
      </c>
      <c r="H2531" s="50">
        <v>59</v>
      </c>
      <c r="I2531" s="53">
        <f>IF(E2531&gt;0,TIME(F2531,G2531,H2531),"")</f>
        <v>4.1655092592592598E-2</v>
      </c>
      <c r="J2531" s="54">
        <f>IF(E2531&gt;0,TIME(F2531,G2531,H2531)/E2531,"")</f>
        <v>7.9192191240670343E-3</v>
      </c>
      <c r="K2531" s="50" t="s">
        <v>1311</v>
      </c>
      <c r="L2531" s="50" t="s">
        <v>17</v>
      </c>
      <c r="M2531" s="55">
        <f>IF(D2531&gt;0,0.0416666666666667/J2531,"")</f>
        <v>5.2614615170880832</v>
      </c>
      <c r="N2531" s="50">
        <v>142</v>
      </c>
      <c r="O2531" s="50" t="s">
        <v>253</v>
      </c>
      <c r="P2531" s="50" t="s">
        <v>1533</v>
      </c>
      <c r="Q2531" s="151">
        <f>IF("1-Swim"=D2531,J2531*2.4,IF("2-Bike"=D2531,J2531*112,IF("3-Run"=D2531,J2531*26.2,0)))</f>
        <v>0.2074835410505563</v>
      </c>
      <c r="R2531" s="151">
        <f>Q2531/2</f>
        <v>0.10374177052527815</v>
      </c>
      <c r="S2531" s="53">
        <f>J2531*26.2</f>
        <v>0.2074835410505563</v>
      </c>
      <c r="T2531" s="53">
        <f>(J2531+0.0013889)*26.2</f>
        <v>0.2438727210505563</v>
      </c>
      <c r="U2531" s="53">
        <f>S2531/2</f>
        <v>0.10374177052527815</v>
      </c>
      <c r="V2531" s="53">
        <f>T2531/2</f>
        <v>0.12193636052527815</v>
      </c>
      <c r="W2531" s="50">
        <f>RANK(J2531,J:J,1)</f>
        <v>2392</v>
      </c>
      <c r="X2531" s="50">
        <f>YEAR(B2531)</f>
        <v>2014</v>
      </c>
      <c r="Y2531" s="50">
        <f>MONTH(B2531)</f>
        <v>11</v>
      </c>
      <c r="Z2531" s="56">
        <f>X2531*100+Y2531</f>
        <v>201411</v>
      </c>
      <c r="AA2531" s="56">
        <f>WEEKNUM(B2531,1)</f>
        <v>47</v>
      </c>
      <c r="AB2531" s="58">
        <f>IF(ISBLANK(B2531)," ",MAX(B2531-B2530-1,0))</f>
        <v>1</v>
      </c>
      <c r="AC2531" s="56">
        <f>DAY(B2531)</f>
        <v>21</v>
      </c>
      <c r="AD2531" s="53">
        <f>U2531+V2531</f>
        <v>0.22567813105055629</v>
      </c>
      <c r="AE2531" s="56">
        <f>IF("1-Swim"=D2531,E2531*46.7,IF("2-Bike"=D2531,E2531,IF("3-Run"=D2531,E2531*4.27,0)))</f>
        <v>22.460199999999997</v>
      </c>
    </row>
    <row r="2532" spans="1:31" x14ac:dyDescent="0.25">
      <c r="A2532" s="50">
        <v>2531</v>
      </c>
      <c r="B2532" s="51">
        <v>41966</v>
      </c>
      <c r="C2532" s="75">
        <f>B2532</f>
        <v>41966</v>
      </c>
      <c r="D2532" s="50" t="s">
        <v>1223</v>
      </c>
      <c r="E2532" s="50">
        <v>2.42</v>
      </c>
      <c r="F2532" s="50">
        <v>0</v>
      </c>
      <c r="G2532" s="50">
        <v>29</v>
      </c>
      <c r="H2532" s="50">
        <v>57</v>
      </c>
      <c r="I2532" s="53">
        <f>IF(E2532&gt;0,TIME(F2532,G2532,H2532),"")</f>
        <v>2.0798611111111111E-2</v>
      </c>
      <c r="J2532" s="54">
        <f>IF(E2532&gt;0,TIME(F2532,G2532,H2532)/E2532,"")</f>
        <v>8.5944674012855844E-3</v>
      </c>
      <c r="K2532" s="50" t="s">
        <v>1451</v>
      </c>
      <c r="L2532" s="50" t="s">
        <v>1534</v>
      </c>
      <c r="M2532" s="55">
        <f>IF(D2532&gt;0,0.0416666666666667/J2532,"")</f>
        <v>4.8480801335559294</v>
      </c>
      <c r="N2532" s="50">
        <v>141</v>
      </c>
      <c r="O2532" s="50" t="s">
        <v>377</v>
      </c>
      <c r="Q2532" s="151">
        <f>IF("1-Swim"=D2532,J2532*2.4,IF("2-Bike"=D2532,J2532*112,IF("3-Run"=D2532,J2532*26.2,0)))</f>
        <v>0.22517504591368231</v>
      </c>
      <c r="R2532" s="151">
        <f>Q2532/2</f>
        <v>0.11258752295684116</v>
      </c>
      <c r="S2532" s="53">
        <f>J2532*26.2</f>
        <v>0.22517504591368231</v>
      </c>
      <c r="T2532" s="53">
        <f>(J2532+0.0013889)*26.2</f>
        <v>0.26156422591368234</v>
      </c>
      <c r="U2532" s="53">
        <f>S2532/2</f>
        <v>0.11258752295684116</v>
      </c>
      <c r="V2532" s="53">
        <f>T2532/2</f>
        <v>0.13078211295684117</v>
      </c>
      <c r="W2532" s="50">
        <f>RANK(J2532,J:J,1)</f>
        <v>2677</v>
      </c>
      <c r="X2532" s="50">
        <f>YEAR(B2532)</f>
        <v>2014</v>
      </c>
      <c r="Y2532" s="50">
        <f>MONTH(B2532)</f>
        <v>11</v>
      </c>
      <c r="Z2532" s="56">
        <f>X2532*100+Y2532</f>
        <v>201411</v>
      </c>
      <c r="AA2532" s="56">
        <f>WEEKNUM(B2532,1)</f>
        <v>48</v>
      </c>
      <c r="AB2532" s="58">
        <f>IF(ISBLANK(B2532)," ",MAX(B2532-B2531-1,0))</f>
        <v>1</v>
      </c>
      <c r="AC2532" s="56">
        <f>DAY(B2532)</f>
        <v>23</v>
      </c>
      <c r="AD2532" s="53">
        <f>U2532+V2532</f>
        <v>0.24336963591368233</v>
      </c>
      <c r="AE2532" s="56">
        <f>IF("1-Swim"=D2532,E2532*46.7,IF("2-Bike"=D2532,E2532,IF("3-Run"=D2532,E2532*4.27,0)))</f>
        <v>10.333399999999999</v>
      </c>
    </row>
    <row r="2533" spans="1:31" x14ac:dyDescent="0.25">
      <c r="A2533" s="50">
        <v>2532</v>
      </c>
      <c r="B2533" s="51">
        <v>41966</v>
      </c>
      <c r="C2533" s="75">
        <f>B2533</f>
        <v>41966</v>
      </c>
      <c r="D2533" s="50" t="s">
        <v>1224</v>
      </c>
      <c r="E2533" s="50">
        <v>20</v>
      </c>
      <c r="F2533" s="50">
        <v>1</v>
      </c>
      <c r="G2533" s="50">
        <v>30</v>
      </c>
      <c r="H2533" s="50">
        <v>0</v>
      </c>
      <c r="I2533" s="53">
        <f>IF(E2533&gt;0,TIME(F2533,G2533,H2533),"")</f>
        <v>6.25E-2</v>
      </c>
      <c r="J2533" s="54">
        <f>IF(E2533&gt;0,TIME(F2533,G2533,H2533)/E2533,"")</f>
        <v>3.1250000000000002E-3</v>
      </c>
      <c r="K2533" s="50" t="s">
        <v>1342</v>
      </c>
      <c r="L2533" s="50" t="s">
        <v>1343</v>
      </c>
      <c r="M2533" s="55">
        <f>IF(D2533&gt;0,0.0416666666666667/J2533,"")</f>
        <v>13.333333333333343</v>
      </c>
      <c r="N2533" s="50">
        <v>0</v>
      </c>
      <c r="O2533" s="50" t="s">
        <v>253</v>
      </c>
      <c r="Q2533" s="151">
        <f>IF("1-Swim"=D2533,J2533*2.4,IF("2-Bike"=D2533,J2533*112,IF("3-Run"=D2533,J2533*26.2,0)))</f>
        <v>0.35000000000000003</v>
      </c>
      <c r="R2533" s="151">
        <f>Q2533/2</f>
        <v>0.17500000000000002</v>
      </c>
      <c r="S2533" s="53">
        <f>J2533*26.2</f>
        <v>8.1875000000000003E-2</v>
      </c>
      <c r="T2533" s="53">
        <f>(J2533+0.0013889)*26.2</f>
        <v>0.11826418000000001</v>
      </c>
      <c r="U2533" s="53">
        <f>S2533/2</f>
        <v>4.0937500000000002E-2</v>
      </c>
      <c r="V2533" s="53">
        <f>T2533/2</f>
        <v>5.9132090000000005E-2</v>
      </c>
      <c r="W2533" s="50">
        <f>RANK(J2533,J:J,1)</f>
        <v>624</v>
      </c>
      <c r="X2533" s="50">
        <f>YEAR(B2533)</f>
        <v>2014</v>
      </c>
      <c r="Y2533" s="50">
        <f>MONTH(B2533)</f>
        <v>11</v>
      </c>
      <c r="Z2533" s="56">
        <f>X2533*100+Y2533</f>
        <v>201411</v>
      </c>
      <c r="AA2533" s="56">
        <f>WEEKNUM(B2533,1)</f>
        <v>48</v>
      </c>
      <c r="AB2533" s="58">
        <f>IF(ISBLANK(B2533)," ",MAX(B2533-B2532-1,0))</f>
        <v>0</v>
      </c>
      <c r="AC2533" s="56">
        <f>DAY(B2533)</f>
        <v>23</v>
      </c>
      <c r="AD2533" s="53">
        <f>U2533+V2533</f>
        <v>0.10006959000000001</v>
      </c>
      <c r="AE2533" s="56">
        <f>IF("1-Swim"=D2533,E2533*46.7,IF("2-Bike"=D2533,E2533,IF("3-Run"=D2533,E2533*4.27,0)))</f>
        <v>20</v>
      </c>
    </row>
    <row r="2534" spans="1:31" x14ac:dyDescent="0.25">
      <c r="A2534" s="50">
        <v>2533</v>
      </c>
      <c r="B2534" s="51">
        <v>41967</v>
      </c>
      <c r="C2534" s="75">
        <f>B2534</f>
        <v>41967</v>
      </c>
      <c r="D2534" s="50" t="s">
        <v>1225</v>
      </c>
      <c r="E2534" s="50">
        <v>1</v>
      </c>
      <c r="F2534" s="50">
        <v>0</v>
      </c>
      <c r="G2534" s="50">
        <v>35</v>
      </c>
      <c r="H2534" s="50">
        <v>0</v>
      </c>
      <c r="I2534" s="53">
        <f>IF(E2534&gt;0,TIME(F2534,G2534,H2534),"")</f>
        <v>2.4305555555555556E-2</v>
      </c>
      <c r="J2534" s="54">
        <f>IF(E2534&gt;0,TIME(F2534,G2534,H2534)/E2534,"")</f>
        <v>2.4305555555555556E-2</v>
      </c>
      <c r="K2534" s="50" t="s">
        <v>781</v>
      </c>
      <c r="L2534" s="50" t="s">
        <v>1304</v>
      </c>
      <c r="M2534" s="55">
        <f>IF(D2534&gt;0,0.0416666666666667/J2534,"")</f>
        <v>1.7142857142857155</v>
      </c>
      <c r="N2534" s="50">
        <v>0</v>
      </c>
      <c r="O2534" s="50" t="s">
        <v>253</v>
      </c>
      <c r="Q2534" s="151">
        <f>IF("1-Swim"=D2534,J2534*2.4,IF("2-Bike"=D2534,J2534*112,IF("3-Run"=D2534,J2534*26.2,0)))</f>
        <v>5.8333333333333334E-2</v>
      </c>
      <c r="R2534" s="151">
        <f>Q2534/2</f>
        <v>2.9166666666666667E-2</v>
      </c>
      <c r="S2534" s="53">
        <f>J2534*26.2</f>
        <v>0.63680555555555551</v>
      </c>
      <c r="T2534" s="53">
        <f>(J2534+0.0013889)*26.2</f>
        <v>0.67319473555555553</v>
      </c>
      <c r="U2534" s="53">
        <f>S2534/2</f>
        <v>0.31840277777777776</v>
      </c>
      <c r="V2534" s="53">
        <f>T2534/2</f>
        <v>0.33659736777777777</v>
      </c>
      <c r="W2534" s="50">
        <f>RANK(J2534,J:J,1)</f>
        <v>3141</v>
      </c>
      <c r="X2534" s="50">
        <f>YEAR(B2534)</f>
        <v>2014</v>
      </c>
      <c r="Y2534" s="50">
        <f>MONTH(B2534)</f>
        <v>11</v>
      </c>
      <c r="Z2534" s="56">
        <f>X2534*100+Y2534</f>
        <v>201411</v>
      </c>
      <c r="AA2534" s="56">
        <f>WEEKNUM(B2534,1)</f>
        <v>48</v>
      </c>
      <c r="AB2534" s="58">
        <f>IF(ISBLANK(B2534)," ",MAX(B2534-B2533-1,0))</f>
        <v>0</v>
      </c>
      <c r="AC2534" s="56">
        <f>DAY(B2534)</f>
        <v>24</v>
      </c>
      <c r="AD2534" s="53">
        <f>U2534+V2534</f>
        <v>0.65500014555555552</v>
      </c>
      <c r="AE2534" s="56">
        <f>IF("1-Swim"=D2534,E2534*46.7,IF("2-Bike"=D2534,E2534,IF("3-Run"=D2534,E2534*4.27,0)))</f>
        <v>46.7</v>
      </c>
    </row>
    <row r="2535" spans="1:31" x14ac:dyDescent="0.25">
      <c r="A2535" s="50">
        <v>2534</v>
      </c>
      <c r="B2535" s="51">
        <v>41968</v>
      </c>
      <c r="C2535" s="75">
        <f>B2535</f>
        <v>41968</v>
      </c>
      <c r="D2535" s="50" t="s">
        <v>1223</v>
      </c>
      <c r="E2535" s="50">
        <v>3.7</v>
      </c>
      <c r="F2535" s="50">
        <v>0</v>
      </c>
      <c r="G2535" s="50">
        <v>43</v>
      </c>
      <c r="H2535" s="50">
        <v>28</v>
      </c>
      <c r="I2535" s="53">
        <f>IF(E2535&gt;0,TIME(F2535,G2535,H2535),"")</f>
        <v>3.0185185185185186E-2</v>
      </c>
      <c r="J2535" s="54">
        <f>IF(E2535&gt;0,TIME(F2535,G2535,H2535)/E2535,"")</f>
        <v>8.1581581581581589E-3</v>
      </c>
      <c r="K2535" s="50" t="s">
        <v>1345</v>
      </c>
      <c r="L2535" s="50" t="s">
        <v>1290</v>
      </c>
      <c r="M2535" s="55">
        <f>IF(D2535&gt;0,0.0416666666666667/J2535,"")</f>
        <v>5.1073619631901872</v>
      </c>
      <c r="N2535" s="50">
        <v>134</v>
      </c>
      <c r="O2535" s="50" t="s">
        <v>377</v>
      </c>
      <c r="Q2535" s="151">
        <f>IF("1-Swim"=D2535,J2535*2.4,IF("2-Bike"=D2535,J2535*112,IF("3-Run"=D2535,J2535*26.2,0)))</f>
        <v>0.21374374374374375</v>
      </c>
      <c r="R2535" s="151">
        <f>Q2535/2</f>
        <v>0.10687187187187187</v>
      </c>
      <c r="S2535" s="53">
        <f>J2535*26.2</f>
        <v>0.21374374374374375</v>
      </c>
      <c r="T2535" s="53">
        <f>(J2535+0.0013889)*26.2</f>
        <v>0.25013292374374374</v>
      </c>
      <c r="U2535" s="53">
        <f>S2535/2</f>
        <v>0.10687187187187187</v>
      </c>
      <c r="V2535" s="53">
        <f>T2535/2</f>
        <v>0.12506646187187187</v>
      </c>
      <c r="W2535" s="50">
        <f>RANK(J2535,J:J,1)</f>
        <v>2514</v>
      </c>
      <c r="X2535" s="50">
        <f>YEAR(B2535)</f>
        <v>2014</v>
      </c>
      <c r="Y2535" s="50">
        <f>MONTH(B2535)</f>
        <v>11</v>
      </c>
      <c r="Z2535" s="56">
        <f>X2535*100+Y2535</f>
        <v>201411</v>
      </c>
      <c r="AA2535" s="56">
        <f>WEEKNUM(B2535,1)</f>
        <v>48</v>
      </c>
      <c r="AB2535" s="58">
        <f>IF(ISBLANK(B2535)," ",MAX(B2535-B2534-1,0))</f>
        <v>0</v>
      </c>
      <c r="AC2535" s="56">
        <f>DAY(B2535)</f>
        <v>25</v>
      </c>
      <c r="AD2535" s="53">
        <f>U2535+V2535</f>
        <v>0.23193833374374373</v>
      </c>
      <c r="AE2535" s="56">
        <f>IF("1-Swim"=D2535,E2535*46.7,IF("2-Bike"=D2535,E2535,IF("3-Run"=D2535,E2535*4.27,0)))</f>
        <v>15.798999999999999</v>
      </c>
    </row>
    <row r="2536" spans="1:31" x14ac:dyDescent="0.25">
      <c r="A2536" s="50">
        <v>2535</v>
      </c>
      <c r="B2536" s="51">
        <v>41969</v>
      </c>
      <c r="C2536" s="75">
        <f>B2536</f>
        <v>41969</v>
      </c>
      <c r="D2536" s="50" t="s">
        <v>1223</v>
      </c>
      <c r="E2536" s="50">
        <v>2.75</v>
      </c>
      <c r="F2536" s="50">
        <v>0</v>
      </c>
      <c r="G2536" s="50">
        <v>30</v>
      </c>
      <c r="H2536" s="50">
        <v>0</v>
      </c>
      <c r="I2536" s="53">
        <f>IF(E2536&gt;0,TIME(F2536,G2536,H2536),"")</f>
        <v>2.0833333333333332E-2</v>
      </c>
      <c r="J2536" s="54">
        <f>IF(E2536&gt;0,TIME(F2536,G2536,H2536)/E2536,"")</f>
        <v>7.5757575757575751E-3</v>
      </c>
      <c r="K2536" s="50" t="s">
        <v>1345</v>
      </c>
      <c r="L2536" s="50" t="s">
        <v>1048</v>
      </c>
      <c r="M2536" s="55">
        <f>IF(D2536&gt;0,0.0416666666666667/J2536,"")</f>
        <v>5.5000000000000044</v>
      </c>
      <c r="N2536" s="50">
        <v>141</v>
      </c>
      <c r="O2536" s="50" t="s">
        <v>253</v>
      </c>
      <c r="P2536" s="50" t="s">
        <v>1535</v>
      </c>
      <c r="Q2536" s="151">
        <f>IF("1-Swim"=D2536,J2536*2.4,IF("2-Bike"=D2536,J2536*112,IF("3-Run"=D2536,J2536*26.2,0)))</f>
        <v>0.19848484848484846</v>
      </c>
      <c r="R2536" s="151">
        <f>Q2536/2</f>
        <v>9.9242424242424229E-2</v>
      </c>
      <c r="S2536" s="53">
        <f>J2536*26.2</f>
        <v>0.19848484848484846</v>
      </c>
      <c r="T2536" s="53">
        <f>(J2536+0.0013889)*26.2</f>
        <v>0.23487402848484845</v>
      </c>
      <c r="U2536" s="53">
        <f>S2536/2</f>
        <v>9.9242424242424229E-2</v>
      </c>
      <c r="V2536" s="53">
        <f>T2536/2</f>
        <v>0.11743701424242423</v>
      </c>
      <c r="W2536" s="50">
        <f>RANK(J2536,J:J,1)</f>
        <v>2131</v>
      </c>
      <c r="X2536" s="50">
        <f>YEAR(B2536)</f>
        <v>2014</v>
      </c>
      <c r="Y2536" s="50">
        <f>MONTH(B2536)</f>
        <v>11</v>
      </c>
      <c r="Z2536" s="56">
        <f>X2536*100+Y2536</f>
        <v>201411</v>
      </c>
      <c r="AA2536" s="56">
        <f>WEEKNUM(B2536,1)</f>
        <v>48</v>
      </c>
      <c r="AB2536" s="58">
        <f>IF(ISBLANK(B2536)," ",MAX(B2536-B2535-1,0))</f>
        <v>0</v>
      </c>
      <c r="AC2536" s="56">
        <f>DAY(B2536)</f>
        <v>26</v>
      </c>
      <c r="AD2536" s="53">
        <f>U2536+V2536</f>
        <v>0.21667943848484844</v>
      </c>
      <c r="AE2536" s="56">
        <f>IF("1-Swim"=D2536,E2536*46.7,IF("2-Bike"=D2536,E2536,IF("3-Run"=D2536,E2536*4.27,0)))</f>
        <v>11.7425</v>
      </c>
    </row>
    <row r="2537" spans="1:31" x14ac:dyDescent="0.25">
      <c r="A2537" s="50">
        <v>2536</v>
      </c>
      <c r="B2537" s="51">
        <v>41970</v>
      </c>
      <c r="C2537" s="75">
        <f>B2537</f>
        <v>41970</v>
      </c>
      <c r="D2537" s="50" t="s">
        <v>1223</v>
      </c>
      <c r="E2537" s="50">
        <v>3.1</v>
      </c>
      <c r="F2537" s="50">
        <v>0</v>
      </c>
      <c r="G2537" s="50">
        <v>32</v>
      </c>
      <c r="H2537" s="50">
        <v>6</v>
      </c>
      <c r="I2537" s="53">
        <f>IF(E2537&gt;0,TIME(F2537,G2537,H2537),"")</f>
        <v>2.2291666666666668E-2</v>
      </c>
      <c r="J2537" s="54">
        <f>IF(E2537&gt;0,TIME(F2537,G2537,H2537)/E2537,"")</f>
        <v>7.1908602150537633E-3</v>
      </c>
      <c r="K2537" s="50" t="s">
        <v>1311</v>
      </c>
      <c r="L2537" s="50" t="s">
        <v>1536</v>
      </c>
      <c r="M2537" s="55">
        <f>IF(D2537&gt;0,0.0416666666666667/J2537,"")</f>
        <v>5.7943925233644906</v>
      </c>
      <c r="N2537" s="50">
        <v>0</v>
      </c>
      <c r="O2537" s="50" t="s">
        <v>377</v>
      </c>
      <c r="P2537" s="50" t="s">
        <v>1298</v>
      </c>
      <c r="Q2537" s="151">
        <f>IF("1-Swim"=D2537,J2537*2.4,IF("2-Bike"=D2537,J2537*112,IF("3-Run"=D2537,J2537*26.2,0)))</f>
        <v>0.18840053763440859</v>
      </c>
      <c r="R2537" s="151">
        <f>Q2537/2</f>
        <v>9.4200268817204294E-2</v>
      </c>
      <c r="S2537" s="53">
        <f>J2537*26.2</f>
        <v>0.18840053763440859</v>
      </c>
      <c r="T2537" s="53">
        <f>(J2537+0.0013889)*26.2</f>
        <v>0.22478971763440861</v>
      </c>
      <c r="U2537" s="53">
        <f>S2537/2</f>
        <v>9.4200268817204294E-2</v>
      </c>
      <c r="V2537" s="53">
        <f>T2537/2</f>
        <v>0.1123948588172043</v>
      </c>
      <c r="W2537" s="50">
        <f>RANK(J2537,J:J,1)</f>
        <v>1776</v>
      </c>
      <c r="X2537" s="50">
        <f>YEAR(B2537)</f>
        <v>2014</v>
      </c>
      <c r="Y2537" s="50">
        <f>MONTH(B2537)</f>
        <v>11</v>
      </c>
      <c r="Z2537" s="56">
        <f>X2537*100+Y2537</f>
        <v>201411</v>
      </c>
      <c r="AA2537" s="56">
        <f>WEEKNUM(B2537,1)</f>
        <v>48</v>
      </c>
      <c r="AB2537" s="58">
        <f>IF(ISBLANK(B2537)," ",MAX(B2537-B2536-1,0))</f>
        <v>0</v>
      </c>
      <c r="AC2537" s="56">
        <f>DAY(B2537)</f>
        <v>27</v>
      </c>
      <c r="AD2537" s="53">
        <f>U2537+V2537</f>
        <v>0.2065951276344086</v>
      </c>
      <c r="AE2537" s="56">
        <f>IF("1-Swim"=D2537,E2537*46.7,IF("2-Bike"=D2537,E2537,IF("3-Run"=D2537,E2537*4.27,0)))</f>
        <v>13.236999999999998</v>
      </c>
    </row>
    <row r="2538" spans="1:31" x14ac:dyDescent="0.25">
      <c r="A2538" s="50">
        <v>2537</v>
      </c>
      <c r="B2538" s="51">
        <v>41971</v>
      </c>
      <c r="C2538" s="75">
        <f>B2538</f>
        <v>41971</v>
      </c>
      <c r="D2538" s="50" t="s">
        <v>1223</v>
      </c>
      <c r="E2538" s="50">
        <v>10.5</v>
      </c>
      <c r="F2538" s="50">
        <v>2</v>
      </c>
      <c r="G2538" s="50">
        <v>3</v>
      </c>
      <c r="H2538" s="50">
        <v>59</v>
      </c>
      <c r="I2538" s="53">
        <f>IF(E2538&gt;0,TIME(F2538,G2538,H2538),"")</f>
        <v>8.6099537037037044E-2</v>
      </c>
      <c r="J2538" s="54">
        <f>IF(E2538&gt;0,TIME(F2538,G2538,H2538)/E2538,"")</f>
        <v>8.1999559082892425E-3</v>
      </c>
      <c r="K2538" s="50" t="s">
        <v>1311</v>
      </c>
      <c r="L2538" s="50" t="s">
        <v>1228</v>
      </c>
      <c r="M2538" s="55">
        <f>IF(D2538&gt;0,0.0416666666666667/J2538,"")</f>
        <v>5.081328135502087</v>
      </c>
      <c r="N2538" s="50">
        <v>145</v>
      </c>
      <c r="O2538" s="50" t="s">
        <v>377</v>
      </c>
      <c r="P2538" s="50" t="s">
        <v>1537</v>
      </c>
      <c r="Q2538" s="151">
        <f>IF("1-Swim"=D2538,J2538*2.4,IF("2-Bike"=D2538,J2538*112,IF("3-Run"=D2538,J2538*26.2,0)))</f>
        <v>0.21483884479717816</v>
      </c>
      <c r="R2538" s="151">
        <f>Q2538/2</f>
        <v>0.10741942239858908</v>
      </c>
      <c r="S2538" s="53">
        <f>J2538*26.2</f>
        <v>0.21483884479717816</v>
      </c>
      <c r="T2538" s="53">
        <f>(J2538+0.0013889)*26.2</f>
        <v>0.25122802479717815</v>
      </c>
      <c r="U2538" s="53">
        <f>S2538/2</f>
        <v>0.10741942239858908</v>
      </c>
      <c r="V2538" s="53">
        <f>T2538/2</f>
        <v>0.12561401239858908</v>
      </c>
      <c r="W2538" s="50">
        <f>RANK(J2538,J:J,1)</f>
        <v>2535</v>
      </c>
      <c r="X2538" s="50">
        <f>YEAR(B2538)</f>
        <v>2014</v>
      </c>
      <c r="Y2538" s="50">
        <f>MONTH(B2538)</f>
        <v>11</v>
      </c>
      <c r="Z2538" s="56">
        <f>X2538*100+Y2538</f>
        <v>201411</v>
      </c>
      <c r="AA2538" s="56">
        <f>WEEKNUM(B2538,1)</f>
        <v>48</v>
      </c>
      <c r="AB2538" s="58">
        <f>IF(ISBLANK(B2538)," ",MAX(B2538-B2537-1,0))</f>
        <v>0</v>
      </c>
      <c r="AC2538" s="56">
        <f>DAY(B2538)</f>
        <v>28</v>
      </c>
      <c r="AD2538" s="53">
        <f>U2538+V2538</f>
        <v>0.23303343479717814</v>
      </c>
      <c r="AE2538" s="56">
        <f>IF("1-Swim"=D2538,E2538*46.7,IF("2-Bike"=D2538,E2538,IF("3-Run"=D2538,E2538*4.27,0)))</f>
        <v>44.834999999999994</v>
      </c>
    </row>
    <row r="2539" spans="1:31" x14ac:dyDescent="0.25">
      <c r="A2539" s="50">
        <v>2538</v>
      </c>
      <c r="B2539" s="51">
        <v>41974</v>
      </c>
      <c r="C2539" s="75">
        <f>B2539</f>
        <v>41974</v>
      </c>
      <c r="D2539" s="50" t="s">
        <v>1223</v>
      </c>
      <c r="E2539" s="50">
        <v>3.8</v>
      </c>
      <c r="F2539" s="50">
        <v>0</v>
      </c>
      <c r="G2539" s="50">
        <v>40</v>
      </c>
      <c r="H2539" s="50">
        <v>5</v>
      </c>
      <c r="I2539" s="53">
        <f>IF(E2539&gt;0,TIME(F2539,G2539,H2539),"")</f>
        <v>2.7835648148148151E-2</v>
      </c>
      <c r="J2539" s="54">
        <f>IF(E2539&gt;0,TIME(F2539,G2539,H2539)/E2539,"")</f>
        <v>7.3251705653021451E-3</v>
      </c>
      <c r="K2539" s="50" t="s">
        <v>1345</v>
      </c>
      <c r="L2539" s="50" t="s">
        <v>1290</v>
      </c>
      <c r="M2539" s="55">
        <f>IF(D2539&gt;0,0.0416666666666667/J2539,"")</f>
        <v>5.688149688149692</v>
      </c>
      <c r="N2539" s="50">
        <v>0</v>
      </c>
      <c r="O2539" s="50" t="s">
        <v>255</v>
      </c>
      <c r="Q2539" s="151">
        <f>IF("1-Swim"=D2539,J2539*2.4,IF("2-Bike"=D2539,J2539*112,IF("3-Run"=D2539,J2539*26.2,0)))</f>
        <v>0.19191946881091621</v>
      </c>
      <c r="R2539" s="151">
        <f>Q2539/2</f>
        <v>9.5959734405458103E-2</v>
      </c>
      <c r="S2539" s="53">
        <f>J2539*26.2</f>
        <v>0.19191946881091621</v>
      </c>
      <c r="T2539" s="53">
        <f>(J2539+0.0013889)*26.2</f>
        <v>0.22830864881091617</v>
      </c>
      <c r="U2539" s="53">
        <f>S2539/2</f>
        <v>9.5959734405458103E-2</v>
      </c>
      <c r="V2539" s="53">
        <f>T2539/2</f>
        <v>0.11415432440545809</v>
      </c>
      <c r="W2539" s="50">
        <f>RANK(J2539,J:J,1)</f>
        <v>1918</v>
      </c>
      <c r="X2539" s="50">
        <f>YEAR(B2539)</f>
        <v>2014</v>
      </c>
      <c r="Y2539" s="50">
        <f>MONTH(B2539)</f>
        <v>12</v>
      </c>
      <c r="Z2539" s="56">
        <f>X2539*100+Y2539</f>
        <v>201412</v>
      </c>
      <c r="AA2539" s="56">
        <f>WEEKNUM(B2539,1)</f>
        <v>49</v>
      </c>
      <c r="AB2539" s="58">
        <f>IF(ISBLANK(B2539)," ",MAX(B2539-B2538-1,0))</f>
        <v>2</v>
      </c>
      <c r="AC2539" s="56">
        <f>DAY(B2539)</f>
        <v>1</v>
      </c>
      <c r="AD2539" s="53">
        <f>U2539+V2539</f>
        <v>0.21011405881091619</v>
      </c>
      <c r="AE2539" s="56">
        <f>IF("1-Swim"=D2539,E2539*46.7,IF("2-Bike"=D2539,E2539,IF("3-Run"=D2539,E2539*4.27,0)))</f>
        <v>16.225999999999999</v>
      </c>
    </row>
    <row r="2540" spans="1:31" x14ac:dyDescent="0.25">
      <c r="A2540" s="50">
        <v>2539</v>
      </c>
      <c r="B2540" s="51">
        <v>41974</v>
      </c>
      <c r="C2540" s="75">
        <f>B2540</f>
        <v>41974</v>
      </c>
      <c r="D2540" s="50" t="s">
        <v>1225</v>
      </c>
      <c r="E2540" s="50">
        <v>1</v>
      </c>
      <c r="F2540" s="50">
        <v>0</v>
      </c>
      <c r="G2540" s="50">
        <v>34</v>
      </c>
      <c r="H2540" s="50">
        <v>20</v>
      </c>
      <c r="I2540" s="53">
        <f>IF(E2540&gt;0,TIME(F2540,G2540,H2540),"")</f>
        <v>2.3842592592592596E-2</v>
      </c>
      <c r="J2540" s="54">
        <f>IF(E2540&gt;0,TIME(F2540,G2540,H2540)/E2540,"")</f>
        <v>2.3842592592592596E-2</v>
      </c>
      <c r="K2540" s="50" t="s">
        <v>781</v>
      </c>
      <c r="L2540" s="50" t="s">
        <v>1304</v>
      </c>
      <c r="M2540" s="55">
        <f>IF(D2540&gt;0,0.0416666666666667/J2540,"")</f>
        <v>1.7475728155339818</v>
      </c>
      <c r="N2540" s="50">
        <v>0</v>
      </c>
      <c r="O2540" s="50" t="s">
        <v>253</v>
      </c>
      <c r="Q2540" s="151">
        <f>IF("1-Swim"=D2540,J2540*2.4,IF("2-Bike"=D2540,J2540*112,IF("3-Run"=D2540,J2540*26.2,0)))</f>
        <v>5.722222222222223E-2</v>
      </c>
      <c r="R2540" s="151">
        <f>Q2540/2</f>
        <v>2.8611111111111115E-2</v>
      </c>
      <c r="S2540" s="53">
        <f>J2540*26.2</f>
        <v>0.62467592592592602</v>
      </c>
      <c r="T2540" s="53">
        <f>(J2540+0.0013889)*26.2</f>
        <v>0.66106510592592593</v>
      </c>
      <c r="U2540" s="53">
        <f>S2540/2</f>
        <v>0.31233796296296301</v>
      </c>
      <c r="V2540" s="53">
        <f>T2540/2</f>
        <v>0.33053255296296297</v>
      </c>
      <c r="W2540" s="50">
        <f>RANK(J2540,J:J,1)</f>
        <v>3122</v>
      </c>
      <c r="X2540" s="50">
        <f>YEAR(B2540)</f>
        <v>2014</v>
      </c>
      <c r="Y2540" s="50">
        <f>MONTH(B2540)</f>
        <v>12</v>
      </c>
      <c r="Z2540" s="56">
        <f>X2540*100+Y2540</f>
        <v>201412</v>
      </c>
      <c r="AA2540" s="56">
        <f>WEEKNUM(B2540,1)</f>
        <v>49</v>
      </c>
      <c r="AB2540" s="58">
        <f>IF(ISBLANK(B2540)," ",MAX(B2540-B2539-1,0))</f>
        <v>0</v>
      </c>
      <c r="AC2540" s="56">
        <f>DAY(B2540)</f>
        <v>1</v>
      </c>
      <c r="AD2540" s="53">
        <f>U2540+V2540</f>
        <v>0.64287051592592603</v>
      </c>
      <c r="AE2540" s="56">
        <f>IF("1-Swim"=D2540,E2540*46.7,IF("2-Bike"=D2540,E2540,IF("3-Run"=D2540,E2540*4.27,0)))</f>
        <v>46.7</v>
      </c>
    </row>
    <row r="2541" spans="1:31" x14ac:dyDescent="0.25">
      <c r="A2541" s="50">
        <v>2540</v>
      </c>
      <c r="B2541" s="51">
        <v>41976</v>
      </c>
      <c r="C2541" s="75">
        <f>B2541</f>
        <v>41976</v>
      </c>
      <c r="D2541" s="50" t="s">
        <v>1225</v>
      </c>
      <c r="E2541" s="50">
        <v>1</v>
      </c>
      <c r="F2541" s="50">
        <v>0</v>
      </c>
      <c r="G2541" s="50">
        <v>30</v>
      </c>
      <c r="H2541" s="50">
        <v>4</v>
      </c>
      <c r="I2541" s="53">
        <f>IF(E2541&gt;0,TIME(F2541,G2541,H2541),"")</f>
        <v>2.0879629629629626E-2</v>
      </c>
      <c r="J2541" s="54">
        <f>IF(E2541&gt;0,TIME(F2541,G2541,H2541)/E2541,"")</f>
        <v>2.0879629629629626E-2</v>
      </c>
      <c r="K2541" s="50" t="s">
        <v>781</v>
      </c>
      <c r="L2541" s="50" t="s">
        <v>1304</v>
      </c>
      <c r="M2541" s="55">
        <f>IF(D2541&gt;0,0.0416666666666667/J2541,"")</f>
        <v>1.9955654101995584</v>
      </c>
      <c r="N2541" s="50">
        <v>0</v>
      </c>
      <c r="O2541" s="50" t="s">
        <v>253</v>
      </c>
      <c r="Q2541" s="151">
        <f>IF("1-Swim"=D2541,J2541*2.4,IF("2-Bike"=D2541,J2541*112,IF("3-Run"=D2541,J2541*26.2,0)))</f>
        <v>5.0111111111111099E-2</v>
      </c>
      <c r="R2541" s="151">
        <f>Q2541/2</f>
        <v>2.505555555555555E-2</v>
      </c>
      <c r="S2541" s="53">
        <f>J2541*26.2</f>
        <v>0.5470462962962962</v>
      </c>
      <c r="T2541" s="53">
        <f>(J2541+0.0013889)*26.2</f>
        <v>0.58343547629629611</v>
      </c>
      <c r="U2541" s="53">
        <f>S2541/2</f>
        <v>0.2735231481481481</v>
      </c>
      <c r="V2541" s="53">
        <f>T2541/2</f>
        <v>0.29171773814814805</v>
      </c>
      <c r="W2541" s="50">
        <f>RANK(J2541,J:J,1)</f>
        <v>3028</v>
      </c>
      <c r="X2541" s="50">
        <f>YEAR(B2541)</f>
        <v>2014</v>
      </c>
      <c r="Y2541" s="50">
        <f>MONTH(B2541)</f>
        <v>12</v>
      </c>
      <c r="Z2541" s="56">
        <f>X2541*100+Y2541</f>
        <v>201412</v>
      </c>
      <c r="AA2541" s="56">
        <f>WEEKNUM(B2541,1)</f>
        <v>49</v>
      </c>
      <c r="AB2541" s="58">
        <f>IF(ISBLANK(B2541)," ",MAX(B2541-B2540-1,0))</f>
        <v>1</v>
      </c>
      <c r="AC2541" s="56">
        <f>DAY(B2541)</f>
        <v>3</v>
      </c>
      <c r="AD2541" s="53">
        <f>U2541+V2541</f>
        <v>0.5652408862962961</v>
      </c>
      <c r="AE2541" s="56">
        <f>IF("1-Swim"=D2541,E2541*46.7,IF("2-Bike"=D2541,E2541,IF("3-Run"=D2541,E2541*4.27,0)))</f>
        <v>46.7</v>
      </c>
    </row>
    <row r="2542" spans="1:31" x14ac:dyDescent="0.25">
      <c r="A2542" s="50">
        <v>2541</v>
      </c>
      <c r="B2542" s="51">
        <v>41978</v>
      </c>
      <c r="C2542" s="75">
        <f>B2542</f>
        <v>41978</v>
      </c>
      <c r="D2542" s="50" t="s">
        <v>1223</v>
      </c>
      <c r="E2542" s="50">
        <v>6.25</v>
      </c>
      <c r="F2542" s="50">
        <v>1</v>
      </c>
      <c r="G2542" s="50">
        <v>12</v>
      </c>
      <c r="H2542" s="50">
        <v>41</v>
      </c>
      <c r="I2542" s="53">
        <f>IF(E2542&gt;0,TIME(F2542,G2542,H2542),"")</f>
        <v>5.0474537037037033E-2</v>
      </c>
      <c r="J2542" s="54">
        <f>IF(E2542&gt;0,TIME(F2542,G2542,H2542)/E2542,"")</f>
        <v>8.0759259259259256E-3</v>
      </c>
      <c r="K2542" s="50" t="s">
        <v>1311</v>
      </c>
      <c r="L2542" s="50" t="s">
        <v>1306</v>
      </c>
      <c r="M2542" s="55">
        <f>IF(D2542&gt;0,0.0416666666666667/J2542,"")</f>
        <v>5.1593671176335745</v>
      </c>
      <c r="N2542" s="50">
        <v>146</v>
      </c>
      <c r="O2542" s="50" t="s">
        <v>377</v>
      </c>
      <c r="Q2542" s="151">
        <f>IF("1-Swim"=D2542,J2542*2.4,IF("2-Bike"=D2542,J2542*112,IF("3-Run"=D2542,J2542*26.2,0)))</f>
        <v>0.21158925925925925</v>
      </c>
      <c r="R2542" s="151">
        <f>Q2542/2</f>
        <v>0.10579462962962963</v>
      </c>
      <c r="S2542" s="53">
        <f>J2542*26.2</f>
        <v>0.21158925925925925</v>
      </c>
      <c r="T2542" s="53">
        <f>(J2542+0.0013889)*26.2</f>
        <v>0.24797843925925925</v>
      </c>
      <c r="U2542" s="53">
        <f>S2542/2</f>
        <v>0.10579462962962963</v>
      </c>
      <c r="V2542" s="53">
        <f>T2542/2</f>
        <v>0.12398921962962962</v>
      </c>
      <c r="W2542" s="50">
        <f>RANK(J2542,J:J,1)</f>
        <v>2470</v>
      </c>
      <c r="X2542" s="50">
        <f>YEAR(B2542)</f>
        <v>2014</v>
      </c>
      <c r="Y2542" s="50">
        <f>MONTH(B2542)</f>
        <v>12</v>
      </c>
      <c r="Z2542" s="56">
        <f>X2542*100+Y2542</f>
        <v>201412</v>
      </c>
      <c r="AA2542" s="56">
        <f>WEEKNUM(B2542,1)</f>
        <v>49</v>
      </c>
      <c r="AB2542" s="58">
        <f>IF(ISBLANK(B2542)," ",MAX(B2542-B2541-1,0))</f>
        <v>1</v>
      </c>
      <c r="AC2542" s="56">
        <f>DAY(B2542)</f>
        <v>5</v>
      </c>
      <c r="AD2542" s="53">
        <f>U2542+V2542</f>
        <v>0.22978384925925927</v>
      </c>
      <c r="AE2542" s="56">
        <f>IF("1-Swim"=D2542,E2542*46.7,IF("2-Bike"=D2542,E2542,IF("3-Run"=D2542,E2542*4.27,0)))</f>
        <v>26.687499999999996</v>
      </c>
    </row>
    <row r="2543" spans="1:31" x14ac:dyDescent="0.25">
      <c r="A2543" s="50">
        <v>2542</v>
      </c>
      <c r="B2543" s="51">
        <v>41980</v>
      </c>
      <c r="C2543" s="75">
        <f>B2543</f>
        <v>41980</v>
      </c>
      <c r="D2543" s="50" t="s">
        <v>1224</v>
      </c>
      <c r="E2543" s="50">
        <v>14.4</v>
      </c>
      <c r="F2543" s="50">
        <v>1</v>
      </c>
      <c r="G2543" s="50">
        <v>15</v>
      </c>
      <c r="H2543" s="50">
        <v>22</v>
      </c>
      <c r="I2543" s="53">
        <f>IF(E2543&gt;0,TIME(F2543,G2543,H2543),"")</f>
        <v>5.2337962962962968E-2</v>
      </c>
      <c r="J2543" s="54">
        <f>IF(E2543&gt;0,TIME(F2543,G2543,H2543)/E2543,"")</f>
        <v>3.6345807613168725E-3</v>
      </c>
      <c r="K2543" s="50" t="s">
        <v>930</v>
      </c>
      <c r="L2543" s="50" t="s">
        <v>1538</v>
      </c>
      <c r="M2543" s="55">
        <f>IF(D2543&gt;0,0.0416666666666667/J2543,"")</f>
        <v>11.463954002653702</v>
      </c>
      <c r="N2543" s="50">
        <v>0</v>
      </c>
      <c r="O2543" s="50" t="s">
        <v>319</v>
      </c>
      <c r="Q2543" s="151">
        <f>IF("1-Swim"=D2543,J2543*2.4,IF("2-Bike"=D2543,J2543*112,IF("3-Run"=D2543,J2543*26.2,0)))</f>
        <v>0.40707304526748972</v>
      </c>
      <c r="R2543" s="151">
        <f>Q2543/2</f>
        <v>0.20353652263374486</v>
      </c>
      <c r="S2543" s="53">
        <f>J2543*26.2</f>
        <v>9.5226015946502054E-2</v>
      </c>
      <c r="T2543" s="53">
        <f>(J2543+0.0013889)*26.2</f>
        <v>0.13161519594650206</v>
      </c>
      <c r="U2543" s="53">
        <f>S2543/2</f>
        <v>4.7613007973251027E-2</v>
      </c>
      <c r="V2543" s="53">
        <f>T2543/2</f>
        <v>6.5807597973251031E-2</v>
      </c>
      <c r="W2543" s="50">
        <f>RANK(J2543,J:J,1)</f>
        <v>715</v>
      </c>
      <c r="X2543" s="50">
        <f>YEAR(B2543)</f>
        <v>2014</v>
      </c>
      <c r="Y2543" s="50">
        <f>MONTH(B2543)</f>
        <v>12</v>
      </c>
      <c r="Z2543" s="56">
        <f>X2543*100+Y2543</f>
        <v>201412</v>
      </c>
      <c r="AA2543" s="56">
        <f>WEEKNUM(B2543,1)</f>
        <v>50</v>
      </c>
      <c r="AB2543" s="58">
        <f>IF(ISBLANK(B2543)," ",MAX(B2543-B2542-1,0))</f>
        <v>1</v>
      </c>
      <c r="AC2543" s="56">
        <f>DAY(B2543)</f>
        <v>7</v>
      </c>
      <c r="AD2543" s="53">
        <f>U2543+V2543</f>
        <v>0.11342060594650205</v>
      </c>
      <c r="AE2543" s="56">
        <f>IF("1-Swim"=D2543,E2543*46.7,IF("2-Bike"=D2543,E2543,IF("3-Run"=D2543,E2543*4.27,0)))</f>
        <v>14.4</v>
      </c>
    </row>
    <row r="2544" spans="1:31" x14ac:dyDescent="0.25">
      <c r="A2544" s="50">
        <v>2543</v>
      </c>
      <c r="B2544" s="51">
        <v>41981</v>
      </c>
      <c r="C2544" s="75">
        <f>B2544</f>
        <v>41981</v>
      </c>
      <c r="D2544" s="50" t="s">
        <v>1225</v>
      </c>
      <c r="E2544" s="50">
        <v>1</v>
      </c>
      <c r="F2544" s="50">
        <v>0</v>
      </c>
      <c r="G2544" s="50">
        <v>35</v>
      </c>
      <c r="H2544" s="50">
        <v>0</v>
      </c>
      <c r="I2544" s="53">
        <f>IF(E2544&gt;0,TIME(F2544,G2544,H2544),"")</f>
        <v>2.4305555555555556E-2</v>
      </c>
      <c r="J2544" s="54">
        <f>IF(E2544&gt;0,TIME(F2544,G2544,H2544)/E2544,"")</f>
        <v>2.4305555555555556E-2</v>
      </c>
      <c r="K2544" s="50" t="s">
        <v>781</v>
      </c>
      <c r="L2544" s="50" t="s">
        <v>1304</v>
      </c>
      <c r="M2544" s="55">
        <f>IF(D2544&gt;0,0.0416666666666667/J2544,"")</f>
        <v>1.7142857142857155</v>
      </c>
      <c r="N2544" s="50">
        <v>0</v>
      </c>
      <c r="O2544" s="50" t="s">
        <v>253</v>
      </c>
      <c r="Q2544" s="151">
        <f>IF("1-Swim"=D2544,J2544*2.4,IF("2-Bike"=D2544,J2544*112,IF("3-Run"=D2544,J2544*26.2,0)))</f>
        <v>5.8333333333333334E-2</v>
      </c>
      <c r="R2544" s="151">
        <f>Q2544/2</f>
        <v>2.9166666666666667E-2</v>
      </c>
      <c r="S2544" s="53">
        <f>J2544*26.2</f>
        <v>0.63680555555555551</v>
      </c>
      <c r="T2544" s="53">
        <f>(J2544+0.0013889)*26.2</f>
        <v>0.67319473555555553</v>
      </c>
      <c r="U2544" s="53">
        <f>S2544/2</f>
        <v>0.31840277777777776</v>
      </c>
      <c r="V2544" s="53">
        <f>T2544/2</f>
        <v>0.33659736777777777</v>
      </c>
      <c r="W2544" s="50">
        <f>RANK(J2544,J:J,1)</f>
        <v>3141</v>
      </c>
      <c r="X2544" s="50">
        <f>YEAR(B2544)</f>
        <v>2014</v>
      </c>
      <c r="Y2544" s="50">
        <f>MONTH(B2544)</f>
        <v>12</v>
      </c>
      <c r="Z2544" s="56">
        <f>X2544*100+Y2544</f>
        <v>201412</v>
      </c>
      <c r="AA2544" s="56">
        <f>WEEKNUM(B2544,1)</f>
        <v>50</v>
      </c>
      <c r="AB2544" s="58">
        <f>IF(ISBLANK(B2544)," ",MAX(B2544-B2543-1,0))</f>
        <v>0</v>
      </c>
      <c r="AC2544" s="56">
        <f>DAY(B2544)</f>
        <v>8</v>
      </c>
      <c r="AD2544" s="53">
        <f>U2544+V2544</f>
        <v>0.65500014555555552</v>
      </c>
      <c r="AE2544" s="56">
        <f>IF("1-Swim"=D2544,E2544*46.7,IF("2-Bike"=D2544,E2544,IF("3-Run"=D2544,E2544*4.27,0)))</f>
        <v>46.7</v>
      </c>
    </row>
    <row r="2545" spans="1:31" x14ac:dyDescent="0.25">
      <c r="A2545" s="50">
        <v>2544</v>
      </c>
      <c r="B2545" s="51">
        <v>41982</v>
      </c>
      <c r="C2545" s="75">
        <f>B2545</f>
        <v>41982</v>
      </c>
      <c r="D2545" s="50" t="s">
        <v>1223</v>
      </c>
      <c r="E2545" s="50">
        <v>4.5</v>
      </c>
      <c r="F2545" s="50">
        <v>0</v>
      </c>
      <c r="G2545" s="50">
        <v>50</v>
      </c>
      <c r="H2545" s="50">
        <v>0</v>
      </c>
      <c r="I2545" s="53">
        <f>IF(E2545&gt;0,TIME(F2545,G2545,H2545),"")</f>
        <v>3.4722222222222224E-2</v>
      </c>
      <c r="J2545" s="54">
        <f>IF(E2545&gt;0,TIME(F2545,G2545,H2545)/E2545,"")</f>
        <v>7.7160493827160498E-3</v>
      </c>
      <c r="K2545" s="50" t="s">
        <v>1280</v>
      </c>
      <c r="L2545" s="50" t="s">
        <v>1048</v>
      </c>
      <c r="M2545" s="55">
        <f>IF(D2545&gt;0,0.0416666666666667/J2545,"")</f>
        <v>5.4000000000000039</v>
      </c>
      <c r="N2545" s="50">
        <v>134</v>
      </c>
      <c r="O2545" s="50" t="s">
        <v>253</v>
      </c>
      <c r="Q2545" s="151">
        <f>IF("1-Swim"=D2545,J2545*2.4,IF("2-Bike"=D2545,J2545*112,IF("3-Run"=D2545,J2545*26.2,0)))</f>
        <v>0.2021604938271605</v>
      </c>
      <c r="R2545" s="151">
        <f>Q2545/2</f>
        <v>0.10108024691358025</v>
      </c>
      <c r="S2545" s="53">
        <f>J2545*26.2</f>
        <v>0.2021604938271605</v>
      </c>
      <c r="T2545" s="53">
        <f>(J2545+0.0013889)*26.2</f>
        <v>0.23854967382716047</v>
      </c>
      <c r="U2545" s="53">
        <f>S2545/2</f>
        <v>0.10108024691358025</v>
      </c>
      <c r="V2545" s="53">
        <f>T2545/2</f>
        <v>0.11927483691358023</v>
      </c>
      <c r="W2545" s="50">
        <f>RANK(J2545,J:J,1)</f>
        <v>2246</v>
      </c>
      <c r="X2545" s="50">
        <f>YEAR(B2545)</f>
        <v>2014</v>
      </c>
      <c r="Y2545" s="50">
        <f>MONTH(B2545)</f>
        <v>12</v>
      </c>
      <c r="Z2545" s="56">
        <f>X2545*100+Y2545</f>
        <v>201412</v>
      </c>
      <c r="AA2545" s="56">
        <f>WEEKNUM(B2545,1)</f>
        <v>50</v>
      </c>
      <c r="AB2545" s="58">
        <f>IF(ISBLANK(B2545)," ",MAX(B2545-B2544-1,0))</f>
        <v>0</v>
      </c>
      <c r="AC2545" s="56">
        <f>DAY(B2545)</f>
        <v>9</v>
      </c>
      <c r="AD2545" s="53">
        <f>U2545+V2545</f>
        <v>0.22035508382716049</v>
      </c>
      <c r="AE2545" s="56">
        <f>IF("1-Swim"=D2545,E2545*46.7,IF("2-Bike"=D2545,E2545,IF("3-Run"=D2545,E2545*4.27,0)))</f>
        <v>19.214999999999996</v>
      </c>
    </row>
    <row r="2546" spans="1:31" x14ac:dyDescent="0.25">
      <c r="A2546" s="50">
        <v>2545</v>
      </c>
      <c r="B2546" s="51">
        <v>41983</v>
      </c>
      <c r="C2546" s="75">
        <f>B2546</f>
        <v>41983</v>
      </c>
      <c r="D2546" s="50" t="s">
        <v>1223</v>
      </c>
      <c r="E2546" s="50">
        <v>3.2</v>
      </c>
      <c r="F2546" s="50">
        <v>0</v>
      </c>
      <c r="G2546" s="50">
        <v>35</v>
      </c>
      <c r="H2546" s="50">
        <v>12</v>
      </c>
      <c r="I2546" s="53">
        <f>IF(E2546&gt;0,TIME(F2546,G2546,H2546),"")</f>
        <v>2.4444444444444446E-2</v>
      </c>
      <c r="J2546" s="54">
        <f>IF(E2546&gt;0,TIME(F2546,G2546,H2546)/E2546,"")</f>
        <v>7.6388888888888886E-3</v>
      </c>
      <c r="K2546" s="50" t="s">
        <v>1539</v>
      </c>
      <c r="L2546" s="50" t="s">
        <v>17</v>
      </c>
      <c r="M2546" s="55">
        <f>IF(D2546&gt;0,0.0416666666666667/J2546,"")</f>
        <v>5.4545454545454586</v>
      </c>
      <c r="N2546" s="50">
        <v>134</v>
      </c>
      <c r="O2546" s="50" t="s">
        <v>253</v>
      </c>
      <c r="Q2546" s="151">
        <f>IF("1-Swim"=D2546,J2546*2.4,IF("2-Bike"=D2546,J2546*112,IF("3-Run"=D2546,J2546*26.2,0)))</f>
        <v>0.20013888888888887</v>
      </c>
      <c r="R2546" s="151">
        <f>Q2546/2</f>
        <v>0.10006944444444443</v>
      </c>
      <c r="S2546" s="53">
        <f>J2546*26.2</f>
        <v>0.20013888888888887</v>
      </c>
      <c r="T2546" s="53">
        <f>(J2546+0.0013889)*26.2</f>
        <v>0.23652806888888886</v>
      </c>
      <c r="U2546" s="53">
        <f>S2546/2</f>
        <v>0.10006944444444443</v>
      </c>
      <c r="V2546" s="53">
        <f>T2546/2</f>
        <v>0.11826403444444443</v>
      </c>
      <c r="W2546" s="50">
        <f>RANK(J2546,J:J,1)</f>
        <v>2180</v>
      </c>
      <c r="X2546" s="50">
        <f>YEAR(B2546)</f>
        <v>2014</v>
      </c>
      <c r="Y2546" s="50">
        <f>MONTH(B2546)</f>
        <v>12</v>
      </c>
      <c r="Z2546" s="56">
        <f>X2546*100+Y2546</f>
        <v>201412</v>
      </c>
      <c r="AA2546" s="56">
        <f>WEEKNUM(B2546,1)</f>
        <v>50</v>
      </c>
      <c r="AB2546" s="58">
        <f>IF(ISBLANK(B2546)," ",MAX(B2546-B2545-1,0))</f>
        <v>0</v>
      </c>
      <c r="AC2546" s="56">
        <f>DAY(B2546)</f>
        <v>10</v>
      </c>
      <c r="AD2546" s="53">
        <f>U2546+V2546</f>
        <v>0.21833347888888888</v>
      </c>
      <c r="AE2546" s="56">
        <f>IF("1-Swim"=D2546,E2546*46.7,IF("2-Bike"=D2546,E2546,IF("3-Run"=D2546,E2546*4.27,0)))</f>
        <v>13.664</v>
      </c>
    </row>
    <row r="2547" spans="1:31" x14ac:dyDescent="0.25">
      <c r="A2547" s="50">
        <v>2546</v>
      </c>
      <c r="B2547" s="51">
        <v>41984</v>
      </c>
      <c r="C2547" s="75">
        <f>B2547</f>
        <v>41984</v>
      </c>
      <c r="D2547" s="50" t="s">
        <v>1223</v>
      </c>
      <c r="E2547" s="50">
        <v>3.8</v>
      </c>
      <c r="F2547" s="50">
        <v>0</v>
      </c>
      <c r="G2547" s="50">
        <v>47</v>
      </c>
      <c r="H2547" s="50">
        <v>27</v>
      </c>
      <c r="I2547" s="53">
        <f>IF(E2547&gt;0,TIME(F2547,G2547,H2547),"")</f>
        <v>3.2951388888888891E-2</v>
      </c>
      <c r="J2547" s="54">
        <f>IF(E2547&gt;0,TIME(F2547,G2547,H2547)/E2547,"")</f>
        <v>8.6714181286549723E-3</v>
      </c>
      <c r="K2547" s="50" t="s">
        <v>1539</v>
      </c>
      <c r="L2547" s="50" t="s">
        <v>1540</v>
      </c>
      <c r="M2547" s="55">
        <f>IF(D2547&gt;0,0.0416666666666667/J2547,"")</f>
        <v>4.8050579557428899</v>
      </c>
      <c r="N2547" s="50">
        <v>146</v>
      </c>
      <c r="O2547" s="50" t="s">
        <v>377</v>
      </c>
      <c r="Q2547" s="151">
        <f>IF("1-Swim"=D2547,J2547*2.4,IF("2-Bike"=D2547,J2547*112,IF("3-Run"=D2547,J2547*26.2,0)))</f>
        <v>0.22719115497076026</v>
      </c>
      <c r="R2547" s="151">
        <f>Q2547/2</f>
        <v>0.11359557748538013</v>
      </c>
      <c r="S2547" s="53">
        <f>J2547*26.2</f>
        <v>0.22719115497076026</v>
      </c>
      <c r="T2547" s="53">
        <f>(J2547+0.0013889)*26.2</f>
        <v>0.26358033497076028</v>
      </c>
      <c r="U2547" s="53">
        <f>S2547/2</f>
        <v>0.11359557748538013</v>
      </c>
      <c r="V2547" s="53">
        <f>T2547/2</f>
        <v>0.13179016748538014</v>
      </c>
      <c r="W2547" s="50">
        <f>RANK(J2547,J:J,1)</f>
        <v>2696</v>
      </c>
      <c r="X2547" s="50">
        <f>YEAR(B2547)</f>
        <v>2014</v>
      </c>
      <c r="Y2547" s="50">
        <f>MONTH(B2547)</f>
        <v>12</v>
      </c>
      <c r="Z2547" s="56">
        <f>X2547*100+Y2547</f>
        <v>201412</v>
      </c>
      <c r="AA2547" s="56">
        <f>WEEKNUM(B2547,1)</f>
        <v>50</v>
      </c>
      <c r="AB2547" s="58">
        <f>IF(ISBLANK(B2547)," ",MAX(B2547-B2546-1,0))</f>
        <v>0</v>
      </c>
      <c r="AC2547" s="56">
        <f>DAY(B2547)</f>
        <v>11</v>
      </c>
      <c r="AD2547" s="53">
        <f>U2547+V2547</f>
        <v>0.24538574497076027</v>
      </c>
      <c r="AE2547" s="56">
        <f>IF("1-Swim"=D2547,E2547*46.7,IF("2-Bike"=D2547,E2547,IF("3-Run"=D2547,E2547*4.27,0)))</f>
        <v>16.225999999999999</v>
      </c>
    </row>
    <row r="2548" spans="1:31" x14ac:dyDescent="0.25">
      <c r="A2548" s="50">
        <v>2547</v>
      </c>
      <c r="B2548" s="51">
        <v>41987</v>
      </c>
      <c r="C2548" s="75">
        <f>B2548</f>
        <v>41987</v>
      </c>
      <c r="D2548" s="50" t="s">
        <v>1223</v>
      </c>
      <c r="E2548" s="50">
        <v>9.15</v>
      </c>
      <c r="F2548" s="50">
        <v>1</v>
      </c>
      <c r="G2548" s="50">
        <v>52</v>
      </c>
      <c r="H2548" s="50">
        <v>4</v>
      </c>
      <c r="I2548" s="53">
        <f>IF(E2548&gt;0,TIME(F2548,G2548,H2548),"")</f>
        <v>7.7824074074074087E-2</v>
      </c>
      <c r="J2548" s="54">
        <f>IF(E2548&gt;0,TIME(F2548,G2548,H2548)/E2548,"")</f>
        <v>8.5053632867840533E-3</v>
      </c>
      <c r="K2548" s="50" t="s">
        <v>1539</v>
      </c>
      <c r="L2548" s="50" t="s">
        <v>315</v>
      </c>
      <c r="M2548" s="55">
        <f>IF(D2548&gt;0,0.0416666666666667/J2548,"")</f>
        <v>4.898869720404524</v>
      </c>
      <c r="N2548" s="50">
        <v>0</v>
      </c>
      <c r="O2548" s="50" t="s">
        <v>377</v>
      </c>
      <c r="Q2548" s="151">
        <f>IF("1-Swim"=D2548,J2548*2.4,IF("2-Bike"=D2548,J2548*112,IF("3-Run"=D2548,J2548*26.2,0)))</f>
        <v>0.2228405181137422</v>
      </c>
      <c r="R2548" s="151">
        <f>Q2548/2</f>
        <v>0.1114202590568711</v>
      </c>
      <c r="S2548" s="53">
        <f>J2548*26.2</f>
        <v>0.2228405181137422</v>
      </c>
      <c r="T2548" s="53">
        <f>(J2548+0.0013889)*26.2</f>
        <v>0.25922969811374219</v>
      </c>
      <c r="U2548" s="53">
        <f>S2548/2</f>
        <v>0.1114202590568711</v>
      </c>
      <c r="V2548" s="53">
        <f>T2548/2</f>
        <v>0.1296148490568711</v>
      </c>
      <c r="W2548" s="50">
        <f>RANK(J2548,J:J,1)</f>
        <v>2660</v>
      </c>
      <c r="X2548" s="50">
        <f>YEAR(B2548)</f>
        <v>2014</v>
      </c>
      <c r="Y2548" s="50">
        <f>MONTH(B2548)</f>
        <v>12</v>
      </c>
      <c r="Z2548" s="56">
        <f>X2548*100+Y2548</f>
        <v>201412</v>
      </c>
      <c r="AA2548" s="56">
        <f>WEEKNUM(B2548,1)</f>
        <v>51</v>
      </c>
      <c r="AB2548" s="58">
        <f>IF(ISBLANK(B2548)," ",MAX(B2548-B2547-1,0))</f>
        <v>2</v>
      </c>
      <c r="AC2548" s="56">
        <f>DAY(B2548)</f>
        <v>14</v>
      </c>
      <c r="AD2548" s="53">
        <f>U2548+V2548</f>
        <v>0.24103510811374218</v>
      </c>
      <c r="AE2548" s="56">
        <f>IF("1-Swim"=D2548,E2548*46.7,IF("2-Bike"=D2548,E2548,IF("3-Run"=D2548,E2548*4.27,0)))</f>
        <v>39.070499999999996</v>
      </c>
    </row>
    <row r="2549" spans="1:31" x14ac:dyDescent="0.25">
      <c r="A2549" s="50">
        <v>2548</v>
      </c>
      <c r="B2549" s="51">
        <v>41987</v>
      </c>
      <c r="C2549" s="75">
        <f>B2549</f>
        <v>41987</v>
      </c>
      <c r="D2549" s="50" t="s">
        <v>1224</v>
      </c>
      <c r="E2549" s="50">
        <v>15</v>
      </c>
      <c r="F2549" s="50">
        <v>1</v>
      </c>
      <c r="G2549" s="50">
        <v>0</v>
      </c>
      <c r="H2549" s="50">
        <v>0</v>
      </c>
      <c r="I2549" s="53">
        <f>IF(E2549&gt;0,TIME(F2549,G2549,H2549),"")</f>
        <v>4.1666666666666664E-2</v>
      </c>
      <c r="J2549" s="54">
        <f>IF(E2549&gt;0,TIME(F2549,G2549,H2549)/E2549,"")</f>
        <v>2.7777777777777775E-3</v>
      </c>
      <c r="K2549" s="50" t="s">
        <v>1342</v>
      </c>
      <c r="L2549" s="50" t="s">
        <v>1343</v>
      </c>
      <c r="M2549" s="55">
        <f>IF(D2549&gt;0,0.0416666666666667/J2549,"")</f>
        <v>15.000000000000014</v>
      </c>
      <c r="N2549" s="50">
        <v>115</v>
      </c>
      <c r="O2549" s="50" t="s">
        <v>253</v>
      </c>
      <c r="Q2549" s="151">
        <f>IF("1-Swim"=D2549,J2549*2.4,IF("2-Bike"=D2549,J2549*112,IF("3-Run"=D2549,J2549*26.2,0)))</f>
        <v>0.31111111111111106</v>
      </c>
      <c r="R2549" s="151">
        <f>Q2549/2</f>
        <v>0.15555555555555553</v>
      </c>
      <c r="S2549" s="53">
        <f>J2549*26.2</f>
        <v>7.2777777777777761E-2</v>
      </c>
      <c r="T2549" s="53">
        <f>(J2549+0.0013889)*26.2</f>
        <v>0.10916695777777777</v>
      </c>
      <c r="U2549" s="53">
        <f>S2549/2</f>
        <v>3.638888888888888E-2</v>
      </c>
      <c r="V2549" s="53">
        <f>T2549/2</f>
        <v>5.4583478888888884E-2</v>
      </c>
      <c r="W2549" s="50">
        <f>RANK(J2549,J:J,1)</f>
        <v>452</v>
      </c>
      <c r="X2549" s="50">
        <f>YEAR(B2549)</f>
        <v>2014</v>
      </c>
      <c r="Y2549" s="50">
        <f>MONTH(B2549)</f>
        <v>12</v>
      </c>
      <c r="Z2549" s="56">
        <f>X2549*100+Y2549</f>
        <v>201412</v>
      </c>
      <c r="AA2549" s="56">
        <f>WEEKNUM(B2549,1)</f>
        <v>51</v>
      </c>
      <c r="AB2549" s="58">
        <f>IF(ISBLANK(B2549)," ",MAX(B2549-B2548-1,0))</f>
        <v>0</v>
      </c>
      <c r="AC2549" s="56">
        <f>DAY(B2549)</f>
        <v>14</v>
      </c>
      <c r="AD2549" s="53">
        <f>U2549+V2549</f>
        <v>9.0972367777777757E-2</v>
      </c>
      <c r="AE2549" s="56">
        <f>IF("1-Swim"=D2549,E2549*46.7,IF("2-Bike"=D2549,E2549,IF("3-Run"=D2549,E2549*4.27,0)))</f>
        <v>15</v>
      </c>
    </row>
    <row r="2550" spans="1:31" x14ac:dyDescent="0.25">
      <c r="A2550" s="50">
        <v>2549</v>
      </c>
      <c r="B2550" s="51">
        <v>41989</v>
      </c>
      <c r="C2550" s="75">
        <f>B2550</f>
        <v>41989</v>
      </c>
      <c r="D2550" s="50" t="s">
        <v>1224</v>
      </c>
      <c r="E2550" s="50">
        <v>15</v>
      </c>
      <c r="F2550" s="50">
        <v>0</v>
      </c>
      <c r="G2550" s="50">
        <v>45</v>
      </c>
      <c r="H2550" s="50">
        <v>0</v>
      </c>
      <c r="I2550" s="53">
        <f>IF(E2550&gt;0,TIME(F2550,G2550,H2550),"")</f>
        <v>3.125E-2</v>
      </c>
      <c r="J2550" s="54">
        <f>IF(E2550&gt;0,TIME(F2550,G2550,H2550)/E2550,"")</f>
        <v>2.0833333333333333E-3</v>
      </c>
      <c r="K2550" s="50" t="s">
        <v>921</v>
      </c>
      <c r="L2550" s="50" t="s">
        <v>1132</v>
      </c>
      <c r="M2550" s="55">
        <f>IF(D2550&gt;0,0.0416666666666667/J2550,"")</f>
        <v>20.000000000000014</v>
      </c>
      <c r="N2550" s="50">
        <v>0</v>
      </c>
      <c r="O2550" s="50" t="s">
        <v>253</v>
      </c>
      <c r="Q2550" s="151">
        <f>IF("1-Swim"=D2550,J2550*2.4,IF("2-Bike"=D2550,J2550*112,IF("3-Run"=D2550,J2550*26.2,0)))</f>
        <v>0.23333333333333334</v>
      </c>
      <c r="R2550" s="151">
        <f>Q2550/2</f>
        <v>0.11666666666666667</v>
      </c>
      <c r="S2550" s="53">
        <f>J2550*26.2</f>
        <v>5.4583333333333331E-2</v>
      </c>
      <c r="T2550" s="53">
        <f>(J2550+0.0013889)*26.2</f>
        <v>9.0972513333333324E-2</v>
      </c>
      <c r="U2550" s="53">
        <f>S2550/2</f>
        <v>2.7291666666666665E-2</v>
      </c>
      <c r="V2550" s="53">
        <f>T2550/2</f>
        <v>4.5486256666666662E-2</v>
      </c>
      <c r="W2550" s="50">
        <f>RANK(J2550,J:J,1)</f>
        <v>183</v>
      </c>
      <c r="X2550" s="50">
        <f>YEAR(B2550)</f>
        <v>2014</v>
      </c>
      <c r="Y2550" s="50">
        <f>MONTH(B2550)</f>
        <v>12</v>
      </c>
      <c r="Z2550" s="56">
        <f>X2550*100+Y2550</f>
        <v>201412</v>
      </c>
      <c r="AA2550" s="56">
        <f>WEEKNUM(B2550,1)</f>
        <v>51</v>
      </c>
      <c r="AB2550" s="58">
        <f>IF(ISBLANK(B2550)," ",MAX(B2550-B2549-1,0))</f>
        <v>1</v>
      </c>
      <c r="AC2550" s="56">
        <f>DAY(B2550)</f>
        <v>16</v>
      </c>
      <c r="AD2550" s="53">
        <f>U2550+V2550</f>
        <v>7.2777923333333328E-2</v>
      </c>
      <c r="AE2550" s="56">
        <f>IF("1-Swim"=D2550,E2550*46.7,IF("2-Bike"=D2550,E2550,IF("3-Run"=D2550,E2550*4.27,0)))</f>
        <v>15</v>
      </c>
    </row>
    <row r="2551" spans="1:31" x14ac:dyDescent="0.25">
      <c r="A2551" s="50">
        <v>2550</v>
      </c>
      <c r="B2551" s="51">
        <v>41990</v>
      </c>
      <c r="C2551" s="75">
        <f>B2551</f>
        <v>41990</v>
      </c>
      <c r="D2551" s="50" t="s">
        <v>1224</v>
      </c>
      <c r="E2551" s="50">
        <v>10</v>
      </c>
      <c r="F2551" s="50">
        <v>0</v>
      </c>
      <c r="G2551" s="50">
        <v>30</v>
      </c>
      <c r="H2551" s="50">
        <v>0</v>
      </c>
      <c r="I2551" s="53">
        <f>IF(E2551&gt;0,TIME(F2551,G2551,H2551),"")</f>
        <v>2.0833333333333332E-2</v>
      </c>
      <c r="J2551" s="54">
        <f>IF(E2551&gt;0,TIME(F2551,G2551,H2551)/E2551,"")</f>
        <v>2.0833333333333333E-3</v>
      </c>
      <c r="K2551" s="50" t="s">
        <v>921</v>
      </c>
      <c r="L2551" s="50" t="s">
        <v>1132</v>
      </c>
      <c r="M2551" s="55">
        <f>IF(D2551&gt;0,0.0416666666666667/J2551,"")</f>
        <v>20.000000000000014</v>
      </c>
      <c r="N2551" s="50">
        <v>0</v>
      </c>
      <c r="O2551" s="50" t="s">
        <v>253</v>
      </c>
      <c r="Q2551" s="151">
        <f>IF("1-Swim"=D2551,J2551*2.4,IF("2-Bike"=D2551,J2551*112,IF("3-Run"=D2551,J2551*26.2,0)))</f>
        <v>0.23333333333333334</v>
      </c>
      <c r="R2551" s="151">
        <f>Q2551/2</f>
        <v>0.11666666666666667</v>
      </c>
      <c r="S2551" s="53">
        <f>J2551*26.2</f>
        <v>5.4583333333333331E-2</v>
      </c>
      <c r="T2551" s="53">
        <f>(J2551+0.0013889)*26.2</f>
        <v>9.0972513333333324E-2</v>
      </c>
      <c r="U2551" s="53">
        <f>S2551/2</f>
        <v>2.7291666666666665E-2</v>
      </c>
      <c r="V2551" s="53">
        <f>T2551/2</f>
        <v>4.5486256666666662E-2</v>
      </c>
      <c r="W2551" s="50">
        <f>RANK(J2551,J:J,1)</f>
        <v>183</v>
      </c>
      <c r="X2551" s="50">
        <f>YEAR(B2551)</f>
        <v>2014</v>
      </c>
      <c r="Y2551" s="50">
        <f>MONTH(B2551)</f>
        <v>12</v>
      </c>
      <c r="Z2551" s="56">
        <f>X2551*100+Y2551</f>
        <v>201412</v>
      </c>
      <c r="AA2551" s="56">
        <f>WEEKNUM(B2551,1)</f>
        <v>51</v>
      </c>
      <c r="AB2551" s="58">
        <f>IF(ISBLANK(B2551)," ",MAX(B2551-B2550-1,0))</f>
        <v>0</v>
      </c>
      <c r="AC2551" s="56">
        <f>DAY(B2551)</f>
        <v>17</v>
      </c>
      <c r="AD2551" s="53">
        <f>U2551+V2551</f>
        <v>7.2777923333333328E-2</v>
      </c>
      <c r="AE2551" s="56">
        <f>IF("1-Swim"=D2551,E2551*46.7,IF("2-Bike"=D2551,E2551,IF("3-Run"=D2551,E2551*4.27,0)))</f>
        <v>10</v>
      </c>
    </row>
    <row r="2552" spans="1:31" x14ac:dyDescent="0.25">
      <c r="A2552" s="50">
        <v>2551</v>
      </c>
      <c r="B2552" s="51">
        <v>41990</v>
      </c>
      <c r="C2552" s="75">
        <f>B2552</f>
        <v>41990</v>
      </c>
      <c r="D2552" s="50" t="s">
        <v>1223</v>
      </c>
      <c r="E2552" s="50">
        <v>4.5</v>
      </c>
      <c r="F2552" s="50">
        <v>0</v>
      </c>
      <c r="G2552" s="50">
        <v>50</v>
      </c>
      <c r="H2552" s="50">
        <v>0</v>
      </c>
      <c r="I2552" s="53">
        <f>IF(E2552&gt;0,TIME(F2552,G2552,H2552),"")</f>
        <v>3.4722222222222224E-2</v>
      </c>
      <c r="J2552" s="54">
        <f>IF(E2552&gt;0,TIME(F2552,G2552,H2552)/E2552,"")</f>
        <v>7.7160493827160498E-3</v>
      </c>
      <c r="K2552" s="50" t="s">
        <v>1539</v>
      </c>
      <c r="L2552" s="50" t="s">
        <v>17</v>
      </c>
      <c r="M2552" s="55">
        <f>IF(D2552&gt;0,0.0416666666666667/J2552,"")</f>
        <v>5.4000000000000039</v>
      </c>
      <c r="N2552" s="50">
        <v>133</v>
      </c>
      <c r="O2552" s="50" t="s">
        <v>253</v>
      </c>
      <c r="Q2552" s="151">
        <f>IF("1-Swim"=D2552,J2552*2.4,IF("2-Bike"=D2552,J2552*112,IF("3-Run"=D2552,J2552*26.2,0)))</f>
        <v>0.2021604938271605</v>
      </c>
      <c r="R2552" s="151">
        <f>Q2552/2</f>
        <v>0.10108024691358025</v>
      </c>
      <c r="S2552" s="53">
        <f>J2552*26.2</f>
        <v>0.2021604938271605</v>
      </c>
      <c r="T2552" s="53">
        <f>(J2552+0.0013889)*26.2</f>
        <v>0.23854967382716047</v>
      </c>
      <c r="U2552" s="53">
        <f>S2552/2</f>
        <v>0.10108024691358025</v>
      </c>
      <c r="V2552" s="53">
        <f>T2552/2</f>
        <v>0.11927483691358023</v>
      </c>
      <c r="W2552" s="50">
        <f>RANK(J2552,J:J,1)</f>
        <v>2246</v>
      </c>
      <c r="X2552" s="50">
        <f>YEAR(B2552)</f>
        <v>2014</v>
      </c>
      <c r="Y2552" s="50">
        <f>MONTH(B2552)</f>
        <v>12</v>
      </c>
      <c r="Z2552" s="56">
        <f>X2552*100+Y2552</f>
        <v>201412</v>
      </c>
      <c r="AA2552" s="56">
        <f>WEEKNUM(B2552,1)</f>
        <v>51</v>
      </c>
      <c r="AB2552" s="58">
        <f>IF(ISBLANK(B2552)," ",MAX(B2552-B2551-1,0))</f>
        <v>0</v>
      </c>
      <c r="AC2552" s="56">
        <f>DAY(B2552)</f>
        <v>17</v>
      </c>
      <c r="AD2552" s="53">
        <f>U2552+V2552</f>
        <v>0.22035508382716049</v>
      </c>
      <c r="AE2552" s="56">
        <f>IF("1-Swim"=D2552,E2552*46.7,IF("2-Bike"=D2552,E2552,IF("3-Run"=D2552,E2552*4.27,0)))</f>
        <v>19.214999999999996</v>
      </c>
    </row>
    <row r="2553" spans="1:31" x14ac:dyDescent="0.25">
      <c r="A2553" s="50">
        <v>2552</v>
      </c>
      <c r="B2553" s="51">
        <v>41991</v>
      </c>
      <c r="C2553" s="75">
        <f>B2553</f>
        <v>41991</v>
      </c>
      <c r="D2553" s="50" t="s">
        <v>1224</v>
      </c>
      <c r="E2553" s="50">
        <v>10</v>
      </c>
      <c r="F2553" s="50">
        <v>0</v>
      </c>
      <c r="G2553" s="50">
        <v>26</v>
      </c>
      <c r="H2553" s="50">
        <v>50</v>
      </c>
      <c r="I2553" s="53">
        <f>IF(E2553&gt;0,TIME(F2553,G2553,H2553),"")</f>
        <v>1.8634259259259257E-2</v>
      </c>
      <c r="J2553" s="54">
        <f>IF(E2553&gt;0,TIME(F2553,G2553,H2553)/E2553,"")</f>
        <v>1.8634259259259257E-3</v>
      </c>
      <c r="K2553" s="50" t="s">
        <v>921</v>
      </c>
      <c r="L2553" s="50" t="s">
        <v>1132</v>
      </c>
      <c r="M2553" s="55">
        <f>IF(D2553&gt;0,0.0416666666666667/J2553,"")</f>
        <v>22.360248447204988</v>
      </c>
      <c r="N2553" s="50">
        <v>0</v>
      </c>
      <c r="O2553" s="50" t="s">
        <v>253</v>
      </c>
      <c r="Q2553" s="151">
        <f>IF("1-Swim"=D2553,J2553*2.4,IF("2-Bike"=D2553,J2553*112,IF("3-Run"=D2553,J2553*26.2,0)))</f>
        <v>0.20870370370370367</v>
      </c>
      <c r="R2553" s="151">
        <f>Q2553/2</f>
        <v>0.10435185185185183</v>
      </c>
      <c r="S2553" s="53">
        <f>J2553*26.2</f>
        <v>4.8821759259259252E-2</v>
      </c>
      <c r="T2553" s="53">
        <f>(J2553+0.0013889)*26.2</f>
        <v>8.5210939259259252E-2</v>
      </c>
      <c r="U2553" s="53">
        <f>S2553/2</f>
        <v>2.4410879629629626E-2</v>
      </c>
      <c r="V2553" s="53">
        <f>T2553/2</f>
        <v>4.2605469629629626E-2</v>
      </c>
      <c r="W2553" s="50">
        <f>RANK(J2553,J:J,1)</f>
        <v>79</v>
      </c>
      <c r="X2553" s="50">
        <f>YEAR(B2553)</f>
        <v>2014</v>
      </c>
      <c r="Y2553" s="50">
        <f>MONTH(B2553)</f>
        <v>12</v>
      </c>
      <c r="Z2553" s="56">
        <f>X2553*100+Y2553</f>
        <v>201412</v>
      </c>
      <c r="AA2553" s="56">
        <f>WEEKNUM(B2553,1)</f>
        <v>51</v>
      </c>
      <c r="AB2553" s="58">
        <f>IF(ISBLANK(B2553)," ",MAX(B2553-B2552-1,0))</f>
        <v>0</v>
      </c>
      <c r="AC2553" s="56">
        <f>DAY(B2553)</f>
        <v>18</v>
      </c>
      <c r="AD2553" s="53">
        <f>U2553+V2553</f>
        <v>6.7016349259259256E-2</v>
      </c>
      <c r="AE2553" s="56">
        <f>IF("1-Swim"=D2553,E2553*46.7,IF("2-Bike"=D2553,E2553,IF("3-Run"=D2553,E2553*4.27,0)))</f>
        <v>10</v>
      </c>
    </row>
    <row r="2554" spans="1:31" x14ac:dyDescent="0.25">
      <c r="A2554" s="50">
        <v>2553</v>
      </c>
      <c r="B2554" s="51">
        <v>41993</v>
      </c>
      <c r="C2554" s="75">
        <f>B2554</f>
        <v>41993</v>
      </c>
      <c r="D2554" s="50" t="s">
        <v>1223</v>
      </c>
      <c r="E2554" s="50">
        <v>10.5</v>
      </c>
      <c r="F2554" s="50">
        <v>2</v>
      </c>
      <c r="G2554" s="50">
        <v>12</v>
      </c>
      <c r="H2554" s="50">
        <v>38</v>
      </c>
      <c r="I2554" s="53">
        <f>IF(E2554&gt;0,TIME(F2554,G2554,H2554),"")</f>
        <v>9.2106481481481484E-2</v>
      </c>
      <c r="J2554" s="54">
        <f>IF(E2554&gt;0,TIME(F2554,G2554,H2554)/E2554,"")</f>
        <v>8.7720458553791885E-3</v>
      </c>
      <c r="K2554" s="50" t="s">
        <v>1539</v>
      </c>
      <c r="L2554" s="50" t="s">
        <v>1228</v>
      </c>
      <c r="M2554" s="55">
        <f>IF(D2554&gt;0,0.0416666666666667/J2554,"")</f>
        <v>4.749937170143256</v>
      </c>
      <c r="N2554" s="50">
        <v>141</v>
      </c>
      <c r="O2554" s="50" t="s">
        <v>377</v>
      </c>
      <c r="Q2554" s="151">
        <f>IF("1-Swim"=D2554,J2554*2.4,IF("2-Bike"=D2554,J2554*112,IF("3-Run"=D2554,J2554*26.2,0)))</f>
        <v>0.22982760141093472</v>
      </c>
      <c r="R2554" s="151">
        <f>Q2554/2</f>
        <v>0.11491380070546736</v>
      </c>
      <c r="S2554" s="53">
        <f>J2554*26.2</f>
        <v>0.22982760141093472</v>
      </c>
      <c r="T2554" s="53">
        <f>(J2554+0.0013889)*26.2</f>
        <v>0.26621678141093474</v>
      </c>
      <c r="U2554" s="53">
        <f>S2554/2</f>
        <v>0.11491380070546736</v>
      </c>
      <c r="V2554" s="53">
        <f>T2554/2</f>
        <v>0.13310839070546737</v>
      </c>
      <c r="W2554" s="50">
        <f>RANK(J2554,J:J,1)</f>
        <v>2718</v>
      </c>
      <c r="X2554" s="50">
        <f>YEAR(B2554)</f>
        <v>2014</v>
      </c>
      <c r="Y2554" s="50">
        <f>MONTH(B2554)</f>
        <v>12</v>
      </c>
      <c r="Z2554" s="56">
        <f>X2554*100+Y2554</f>
        <v>201412</v>
      </c>
      <c r="AA2554" s="56">
        <f>WEEKNUM(B2554,1)</f>
        <v>51</v>
      </c>
      <c r="AB2554" s="58">
        <f>IF(ISBLANK(B2554)," ",MAX(B2554-B2553-1,0))</f>
        <v>1</v>
      </c>
      <c r="AC2554" s="56">
        <f>DAY(B2554)</f>
        <v>20</v>
      </c>
      <c r="AD2554" s="53">
        <f>U2554+V2554</f>
        <v>0.24802219141093473</v>
      </c>
      <c r="AE2554" s="56">
        <f>IF("1-Swim"=D2554,E2554*46.7,IF("2-Bike"=D2554,E2554,IF("3-Run"=D2554,E2554*4.27,0)))</f>
        <v>44.834999999999994</v>
      </c>
    </row>
    <row r="2555" spans="1:31" x14ac:dyDescent="0.25">
      <c r="A2555" s="50">
        <v>2554</v>
      </c>
      <c r="B2555" s="51">
        <v>41996</v>
      </c>
      <c r="C2555" s="75">
        <f>B2555</f>
        <v>41996</v>
      </c>
      <c r="D2555" s="50" t="s">
        <v>1223</v>
      </c>
      <c r="E2555" s="50">
        <v>2.75</v>
      </c>
      <c r="F2555" s="50">
        <v>0</v>
      </c>
      <c r="G2555" s="50">
        <v>30</v>
      </c>
      <c r="H2555" s="50">
        <v>0</v>
      </c>
      <c r="I2555" s="53">
        <f>IF(E2555&gt;0,TIME(F2555,G2555,H2555),"")</f>
        <v>2.0833333333333332E-2</v>
      </c>
      <c r="J2555" s="54">
        <f>IF(E2555&gt;0,TIME(F2555,G2555,H2555)/E2555,"")</f>
        <v>7.5757575757575751E-3</v>
      </c>
      <c r="K2555" s="50" t="s">
        <v>1280</v>
      </c>
      <c r="L2555" s="50" t="s">
        <v>1048</v>
      </c>
      <c r="M2555" s="55">
        <f>IF(D2555&gt;0,0.0416666666666667/J2555,"")</f>
        <v>5.5000000000000044</v>
      </c>
      <c r="N2555" s="50">
        <v>136</v>
      </c>
      <c r="O2555" s="50" t="s">
        <v>253</v>
      </c>
      <c r="Q2555" s="151">
        <f>IF("1-Swim"=D2555,J2555*2.4,IF("2-Bike"=D2555,J2555*112,IF("3-Run"=D2555,J2555*26.2,0)))</f>
        <v>0.19848484848484846</v>
      </c>
      <c r="R2555" s="151">
        <f>Q2555/2</f>
        <v>9.9242424242424229E-2</v>
      </c>
      <c r="S2555" s="53">
        <f>J2555*26.2</f>
        <v>0.19848484848484846</v>
      </c>
      <c r="T2555" s="53">
        <f>(J2555+0.0013889)*26.2</f>
        <v>0.23487402848484845</v>
      </c>
      <c r="U2555" s="53">
        <f>S2555/2</f>
        <v>9.9242424242424229E-2</v>
      </c>
      <c r="V2555" s="53">
        <f>T2555/2</f>
        <v>0.11743701424242423</v>
      </c>
      <c r="W2555" s="50">
        <f>RANK(J2555,J:J,1)</f>
        <v>2131</v>
      </c>
      <c r="X2555" s="50">
        <f>YEAR(B2555)</f>
        <v>2014</v>
      </c>
      <c r="Y2555" s="50">
        <f>MONTH(B2555)</f>
        <v>12</v>
      </c>
      <c r="Z2555" s="56">
        <f>X2555*100+Y2555</f>
        <v>201412</v>
      </c>
      <c r="AA2555" s="56">
        <f>WEEKNUM(B2555,1)</f>
        <v>52</v>
      </c>
      <c r="AB2555" s="58">
        <f>IF(ISBLANK(B2555)," ",MAX(B2555-B2554-1,0))</f>
        <v>2</v>
      </c>
      <c r="AC2555" s="56">
        <f>DAY(B2555)</f>
        <v>23</v>
      </c>
      <c r="AD2555" s="53">
        <f>U2555+V2555</f>
        <v>0.21667943848484844</v>
      </c>
      <c r="AE2555" s="56">
        <f>IF("1-Swim"=D2555,E2555*46.7,IF("2-Bike"=D2555,E2555,IF("3-Run"=D2555,E2555*4.27,0)))</f>
        <v>11.7425</v>
      </c>
    </row>
    <row r="2556" spans="1:31" x14ac:dyDescent="0.25">
      <c r="A2556" s="50">
        <v>2555</v>
      </c>
      <c r="B2556" s="51">
        <v>41999</v>
      </c>
      <c r="C2556" s="75">
        <f>B2556</f>
        <v>41999</v>
      </c>
      <c r="D2556" s="50" t="s">
        <v>1223</v>
      </c>
      <c r="E2556" s="50">
        <v>5.4</v>
      </c>
      <c r="F2556" s="50">
        <v>1</v>
      </c>
      <c r="G2556" s="50">
        <v>4</v>
      </c>
      <c r="H2556" s="50">
        <v>55</v>
      </c>
      <c r="I2556" s="53">
        <f>IF(E2556&gt;0,TIME(F2556,G2556,H2556),"")</f>
        <v>4.5081018518518513E-2</v>
      </c>
      <c r="J2556" s="54">
        <f>IF(E2556&gt;0,TIME(F2556,G2556,H2556)/E2556,"")</f>
        <v>8.3483367626886133E-3</v>
      </c>
      <c r="K2556" s="50" t="s">
        <v>1539</v>
      </c>
      <c r="L2556" s="50" t="s">
        <v>1541</v>
      </c>
      <c r="M2556" s="55">
        <f>IF(D2556&gt;0,0.0416666666666667/J2556,"")</f>
        <v>4.9910141206675274</v>
      </c>
      <c r="N2556" s="50">
        <v>145</v>
      </c>
      <c r="O2556" s="50" t="s">
        <v>377</v>
      </c>
      <c r="Q2556" s="151">
        <f>IF("1-Swim"=D2556,J2556*2.4,IF("2-Bike"=D2556,J2556*112,IF("3-Run"=D2556,J2556*26.2,0)))</f>
        <v>0.21872642318244165</v>
      </c>
      <c r="R2556" s="151">
        <f>Q2556/2</f>
        <v>0.10936321159122082</v>
      </c>
      <c r="S2556" s="53">
        <f>J2556*26.2</f>
        <v>0.21872642318244165</v>
      </c>
      <c r="T2556" s="53">
        <f>(J2556+0.0013889)*26.2</f>
        <v>0.25511560318244164</v>
      </c>
      <c r="U2556" s="53">
        <f>S2556/2</f>
        <v>0.10936321159122082</v>
      </c>
      <c r="V2556" s="53">
        <f>T2556/2</f>
        <v>0.12755780159122082</v>
      </c>
      <c r="W2556" s="50">
        <f>RANK(J2556,J:J,1)</f>
        <v>2613</v>
      </c>
      <c r="X2556" s="50">
        <f>YEAR(B2556)</f>
        <v>2014</v>
      </c>
      <c r="Y2556" s="50">
        <f>MONTH(B2556)</f>
        <v>12</v>
      </c>
      <c r="Z2556" s="56">
        <f>X2556*100+Y2556</f>
        <v>201412</v>
      </c>
      <c r="AA2556" s="56">
        <f>WEEKNUM(B2556,1)</f>
        <v>52</v>
      </c>
      <c r="AB2556" s="58">
        <f>IF(ISBLANK(B2556)," ",MAX(B2556-B2555-1,0))</f>
        <v>2</v>
      </c>
      <c r="AC2556" s="56">
        <f>DAY(B2556)</f>
        <v>26</v>
      </c>
      <c r="AD2556" s="53">
        <f>U2556+V2556</f>
        <v>0.23692101318244163</v>
      </c>
      <c r="AE2556" s="56">
        <f>IF("1-Swim"=D2556,E2556*46.7,IF("2-Bike"=D2556,E2556,IF("3-Run"=D2556,E2556*4.27,0)))</f>
        <v>23.058</v>
      </c>
    </row>
    <row r="2557" spans="1:31" x14ac:dyDescent="0.25">
      <c r="A2557" s="50">
        <v>2556</v>
      </c>
      <c r="B2557" s="51">
        <v>42000</v>
      </c>
      <c r="C2557" s="75">
        <f>B2557</f>
        <v>42000</v>
      </c>
      <c r="D2557" s="50" t="s">
        <v>1224</v>
      </c>
      <c r="E2557" s="50">
        <v>16.8</v>
      </c>
      <c r="F2557" s="50">
        <v>1</v>
      </c>
      <c r="G2557" s="50">
        <v>17</v>
      </c>
      <c r="H2557" s="50">
        <v>1</v>
      </c>
      <c r="I2557" s="53">
        <f>IF(E2557&gt;0,TIME(F2557,G2557,H2557),"")</f>
        <v>5.3483796296296293E-2</v>
      </c>
      <c r="J2557" s="54">
        <f>IF(E2557&gt;0,TIME(F2557,G2557,H2557)/E2557,"")</f>
        <v>3.1835593033509696E-3</v>
      </c>
      <c r="K2557" s="50" t="s">
        <v>930</v>
      </c>
      <c r="L2557" s="50" t="s">
        <v>1506</v>
      </c>
      <c r="M2557" s="55">
        <f>IF(D2557&gt;0,0.0416666666666667/J2557,"")</f>
        <v>13.088076173988325</v>
      </c>
      <c r="N2557" s="50">
        <v>0</v>
      </c>
      <c r="O2557" s="50" t="s">
        <v>255</v>
      </c>
      <c r="Q2557" s="151">
        <f>IF("1-Swim"=D2557,J2557*2.4,IF("2-Bike"=D2557,J2557*112,IF("3-Run"=D2557,J2557*26.2,0)))</f>
        <v>0.35655864197530862</v>
      </c>
      <c r="R2557" s="151">
        <f>Q2557/2</f>
        <v>0.17827932098765431</v>
      </c>
      <c r="S2557" s="53">
        <f>J2557*26.2</f>
        <v>8.3409253747795398E-2</v>
      </c>
      <c r="T2557" s="53">
        <f>(J2557+0.0013889)*26.2</f>
        <v>0.11979843374779539</v>
      </c>
      <c r="U2557" s="53">
        <f>S2557/2</f>
        <v>4.1704626873897699E-2</v>
      </c>
      <c r="V2557" s="53">
        <f>T2557/2</f>
        <v>5.9899216873897695E-2</v>
      </c>
      <c r="W2557" s="50">
        <f>RANK(J2557,J:J,1)</f>
        <v>649</v>
      </c>
      <c r="X2557" s="50">
        <f>YEAR(B2557)</f>
        <v>2014</v>
      </c>
      <c r="Y2557" s="50">
        <f>MONTH(B2557)</f>
        <v>12</v>
      </c>
      <c r="Z2557" s="56">
        <f>X2557*100+Y2557</f>
        <v>201412</v>
      </c>
      <c r="AA2557" s="56">
        <f>WEEKNUM(B2557,1)</f>
        <v>52</v>
      </c>
      <c r="AB2557" s="58">
        <f>IF(ISBLANK(B2557)," ",MAX(B2557-B2556-1,0))</f>
        <v>0</v>
      </c>
      <c r="AC2557" s="56">
        <f>DAY(B2557)</f>
        <v>27</v>
      </c>
      <c r="AD2557" s="53">
        <f>U2557+V2557</f>
        <v>0.10160384374779539</v>
      </c>
      <c r="AE2557" s="56">
        <f>IF("1-Swim"=D2557,E2557*46.7,IF("2-Bike"=D2557,E2557,IF("3-Run"=D2557,E2557*4.27,0)))</f>
        <v>16.8</v>
      </c>
    </row>
    <row r="2558" spans="1:31" x14ac:dyDescent="0.25">
      <c r="A2558" s="50">
        <v>2557</v>
      </c>
      <c r="B2558" s="51">
        <v>42003</v>
      </c>
      <c r="C2558" s="75">
        <f>B2558</f>
        <v>42003</v>
      </c>
      <c r="D2558" s="50" t="s">
        <v>1223</v>
      </c>
      <c r="E2558" s="50">
        <v>4.25</v>
      </c>
      <c r="F2558" s="50">
        <v>0</v>
      </c>
      <c r="G2558" s="50">
        <v>50</v>
      </c>
      <c r="H2558" s="50">
        <v>0</v>
      </c>
      <c r="I2558" s="53">
        <f>IF(E2558&gt;0,TIME(F2558,G2558,H2558),"")</f>
        <v>3.4722222222222224E-2</v>
      </c>
      <c r="J2558" s="54">
        <f>IF(E2558&gt;0,TIME(F2558,G2558,H2558)/E2558,"")</f>
        <v>8.1699346405228763E-3</v>
      </c>
      <c r="K2558" s="50" t="s">
        <v>1280</v>
      </c>
      <c r="L2558" s="50" t="s">
        <v>1048</v>
      </c>
      <c r="M2558" s="55">
        <f>IF(D2558&gt;0,0.0416666666666667/J2558,"")</f>
        <v>5.1000000000000041</v>
      </c>
      <c r="N2558" s="50">
        <v>140</v>
      </c>
      <c r="O2558" s="50" t="s">
        <v>253</v>
      </c>
      <c r="Q2558" s="151">
        <f>IF("1-Swim"=D2558,J2558*2.4,IF("2-Bike"=D2558,J2558*112,IF("3-Run"=D2558,J2558*26.2,0)))</f>
        <v>0.21405228758169936</v>
      </c>
      <c r="R2558" s="151">
        <f>Q2558/2</f>
        <v>0.10702614379084968</v>
      </c>
      <c r="S2558" s="53">
        <f>J2558*26.2</f>
        <v>0.21405228758169936</v>
      </c>
      <c r="T2558" s="53">
        <f>(J2558+0.0013889)*26.2</f>
        <v>0.25044146758169938</v>
      </c>
      <c r="U2558" s="53">
        <f>S2558/2</f>
        <v>0.10702614379084968</v>
      </c>
      <c r="V2558" s="53">
        <f>T2558/2</f>
        <v>0.12522073379084969</v>
      </c>
      <c r="W2558" s="50">
        <f>RANK(J2558,J:J,1)</f>
        <v>2525</v>
      </c>
      <c r="X2558" s="50">
        <f>YEAR(B2558)</f>
        <v>2014</v>
      </c>
      <c r="Y2558" s="50">
        <f>MONTH(B2558)</f>
        <v>12</v>
      </c>
      <c r="Z2558" s="56">
        <f>X2558*100+Y2558</f>
        <v>201412</v>
      </c>
      <c r="AA2558" s="56">
        <f>WEEKNUM(B2558,1)</f>
        <v>53</v>
      </c>
      <c r="AB2558" s="58">
        <f>IF(ISBLANK(B2558)," ",MAX(B2558-B2557-1,0))</f>
        <v>2</v>
      </c>
      <c r="AC2558" s="56">
        <f>DAY(B2558)</f>
        <v>30</v>
      </c>
      <c r="AD2558" s="53">
        <f>U2558+V2558</f>
        <v>0.23224687758169937</v>
      </c>
      <c r="AE2558" s="56">
        <f>IF("1-Swim"=D2558,E2558*46.7,IF("2-Bike"=D2558,E2558,IF("3-Run"=D2558,E2558*4.27,0)))</f>
        <v>18.147499999999997</v>
      </c>
    </row>
    <row r="2559" spans="1:31" x14ac:dyDescent="0.25">
      <c r="A2559" s="50">
        <v>2558</v>
      </c>
      <c r="B2559" s="51">
        <v>42005</v>
      </c>
      <c r="C2559" s="75">
        <f>B2559</f>
        <v>42005</v>
      </c>
      <c r="D2559" s="50" t="s">
        <v>1223</v>
      </c>
      <c r="E2559" s="50">
        <v>4.0999999999999996</v>
      </c>
      <c r="F2559" s="50">
        <v>0</v>
      </c>
      <c r="G2559" s="50">
        <v>39</v>
      </c>
      <c r="H2559" s="50">
        <v>29</v>
      </c>
      <c r="I2559" s="53">
        <f>IF(E2559&gt;0,TIME(F2559,G2559,H2559),"")</f>
        <v>2.7418981481481485E-2</v>
      </c>
      <c r="J2559" s="54">
        <f>IF(E2559&gt;0,TIME(F2559,G2559,H2559)/E2559,"")</f>
        <v>6.6875564588979239E-3</v>
      </c>
      <c r="K2559" s="50" t="s">
        <v>1539</v>
      </c>
      <c r="L2559" s="50" t="s">
        <v>1542</v>
      </c>
      <c r="M2559" s="55">
        <f>IF(D2559&gt;0,0.0416666666666667/J2559,"")</f>
        <v>6.2304769945124558</v>
      </c>
      <c r="N2559" s="50">
        <v>163</v>
      </c>
      <c r="O2559" s="50" t="s">
        <v>1543</v>
      </c>
      <c r="Q2559" s="151">
        <f>IF("1-Swim"=D2559,J2559*2.4,IF("2-Bike"=D2559,J2559*112,IF("3-Run"=D2559,J2559*26.2,0)))</f>
        <v>0.17521397922312559</v>
      </c>
      <c r="R2559" s="151">
        <f>Q2559/2</f>
        <v>8.7606989611562797E-2</v>
      </c>
      <c r="S2559" s="53">
        <f>J2559*26.2</f>
        <v>0.17521397922312559</v>
      </c>
      <c r="T2559" s="53">
        <f>(J2559+0.0013889)*26.2</f>
        <v>0.21160315922312561</v>
      </c>
      <c r="U2559" s="53">
        <f>S2559/2</f>
        <v>8.7606989611562797E-2</v>
      </c>
      <c r="V2559" s="53">
        <f>T2559/2</f>
        <v>0.10580157961156281</v>
      </c>
      <c r="W2559" s="50">
        <f>RANK(J2559,J:J,1)</f>
        <v>1176</v>
      </c>
      <c r="X2559" s="50">
        <f>YEAR(B2559)</f>
        <v>2015</v>
      </c>
      <c r="Y2559" s="50">
        <f>MONTH(B2559)</f>
        <v>1</v>
      </c>
      <c r="Z2559" s="56">
        <f>X2559*100+Y2559</f>
        <v>201501</v>
      </c>
      <c r="AA2559" s="56">
        <f>WEEKNUM(B2559,1)</f>
        <v>1</v>
      </c>
      <c r="AB2559" s="58">
        <f>IF(ISBLANK(B2559)," ",MAX(B2559-B2558-1,0))</f>
        <v>1</v>
      </c>
      <c r="AC2559" s="56">
        <f>DAY(B2559)</f>
        <v>1</v>
      </c>
      <c r="AD2559" s="53">
        <f>U2559+V2559</f>
        <v>0.1934085692231256</v>
      </c>
      <c r="AE2559" s="56">
        <f>IF("1-Swim"=D2559,E2559*46.7,IF("2-Bike"=D2559,E2559,IF("3-Run"=D2559,E2559*4.27,0)))</f>
        <v>17.506999999999998</v>
      </c>
    </row>
    <row r="2560" spans="1:31" x14ac:dyDescent="0.25">
      <c r="A2560" s="50">
        <v>2559</v>
      </c>
      <c r="B2560" s="51">
        <v>42007</v>
      </c>
      <c r="C2560" s="75">
        <f>B2560</f>
        <v>42007</v>
      </c>
      <c r="D2560" s="50" t="s">
        <v>1223</v>
      </c>
      <c r="E2560" s="50">
        <v>10.4</v>
      </c>
      <c r="F2560" s="50">
        <v>1</v>
      </c>
      <c r="G2560" s="50">
        <v>59</v>
      </c>
      <c r="H2560" s="50">
        <v>19</v>
      </c>
      <c r="I2560" s="53">
        <f>IF(E2560&gt;0,TIME(F2560,G2560,H2560),"")</f>
        <v>8.2858796296296292E-2</v>
      </c>
      <c r="J2560" s="54">
        <f>IF(E2560&gt;0,TIME(F2560,G2560,H2560)/E2560,"")</f>
        <v>7.9671919515669504E-3</v>
      </c>
      <c r="K2560" s="50" t="s">
        <v>1539</v>
      </c>
      <c r="L2560" s="50" t="s">
        <v>1544</v>
      </c>
      <c r="M2560" s="55">
        <f>IF(D2560&gt;0,0.0416666666666667/J2560,"")</f>
        <v>5.2297806956278858</v>
      </c>
      <c r="N2560" s="50">
        <v>0</v>
      </c>
      <c r="O2560" s="50" t="s">
        <v>602</v>
      </c>
      <c r="Q2560" s="151">
        <f>IF("1-Swim"=D2560,J2560*2.4,IF("2-Bike"=D2560,J2560*112,IF("3-Run"=D2560,J2560*26.2,0)))</f>
        <v>0.20874042913105409</v>
      </c>
      <c r="R2560" s="151">
        <f>Q2560/2</f>
        <v>0.10437021456552704</v>
      </c>
      <c r="S2560" s="53">
        <f>J2560*26.2</f>
        <v>0.20874042913105409</v>
      </c>
      <c r="T2560" s="53">
        <f>(J2560+0.0013889)*26.2</f>
        <v>0.24512960913105411</v>
      </c>
      <c r="U2560" s="53">
        <f>S2560/2</f>
        <v>0.10437021456552704</v>
      </c>
      <c r="V2560" s="53">
        <f>T2560/2</f>
        <v>0.12256480456552706</v>
      </c>
      <c r="W2560" s="50">
        <f>RANK(J2560,J:J,1)</f>
        <v>2421</v>
      </c>
      <c r="X2560" s="50">
        <f>YEAR(B2560)</f>
        <v>2015</v>
      </c>
      <c r="Y2560" s="50">
        <f>MONTH(B2560)</f>
        <v>1</v>
      </c>
      <c r="Z2560" s="56">
        <f>X2560*100+Y2560</f>
        <v>201501</v>
      </c>
      <c r="AA2560" s="56">
        <f>WEEKNUM(B2560,1)</f>
        <v>1</v>
      </c>
      <c r="AB2560" s="58">
        <f>IF(ISBLANK(B2560)," ",MAX(B2560-B2559-1,0))</f>
        <v>1</v>
      </c>
      <c r="AC2560" s="56">
        <f>DAY(B2560)</f>
        <v>3</v>
      </c>
      <c r="AD2560" s="53">
        <f>U2560+V2560</f>
        <v>0.2269350191310541</v>
      </c>
      <c r="AE2560" s="56">
        <f>IF("1-Swim"=D2560,E2560*46.7,IF("2-Bike"=D2560,E2560,IF("3-Run"=D2560,E2560*4.27,0)))</f>
        <v>44.407999999999994</v>
      </c>
    </row>
    <row r="2561" spans="1:31" x14ac:dyDescent="0.25">
      <c r="A2561" s="50">
        <v>2560</v>
      </c>
      <c r="B2561" s="51">
        <v>42008</v>
      </c>
      <c r="C2561" s="75">
        <f>B2561</f>
        <v>42008</v>
      </c>
      <c r="D2561" s="50" t="s">
        <v>1223</v>
      </c>
      <c r="E2561" s="50">
        <v>5</v>
      </c>
      <c r="F2561" s="50">
        <v>0</v>
      </c>
      <c r="G2561" s="50">
        <v>45</v>
      </c>
      <c r="H2561" s="50">
        <v>20</v>
      </c>
      <c r="I2561" s="53">
        <f>IF(E2561&gt;0,TIME(F2561,G2561,H2561),"")</f>
        <v>3.1481481481481485E-2</v>
      </c>
      <c r="J2561" s="54">
        <f>IF(E2561&gt;0,TIME(F2561,G2561,H2561)/E2561,"")</f>
        <v>6.2962962962962972E-3</v>
      </c>
      <c r="K2561" s="50" t="s">
        <v>1539</v>
      </c>
      <c r="L2561" s="50" t="s">
        <v>17</v>
      </c>
      <c r="M2561" s="55">
        <f>IF(D2561&gt;0,0.0416666666666667/J2561,"")</f>
        <v>6.6176470588235334</v>
      </c>
      <c r="N2561" s="50">
        <v>128</v>
      </c>
      <c r="O2561" s="50" t="s">
        <v>253</v>
      </c>
      <c r="Q2561" s="151">
        <f>IF("1-Swim"=D2561,J2561*2.4,IF("2-Bike"=D2561,J2561*112,IF("3-Run"=D2561,J2561*26.2,0)))</f>
        <v>0.16496296296296298</v>
      </c>
      <c r="R2561" s="151">
        <f>Q2561/2</f>
        <v>8.2481481481481489E-2</v>
      </c>
      <c r="S2561" s="53">
        <f>J2561*26.2</f>
        <v>0.16496296296296298</v>
      </c>
      <c r="T2561" s="53">
        <f>(J2561+0.0013889)*26.2</f>
        <v>0.201352142962963</v>
      </c>
      <c r="U2561" s="53">
        <f>S2561/2</f>
        <v>8.2481481481481489E-2</v>
      </c>
      <c r="V2561" s="53">
        <f>T2561/2</f>
        <v>0.1006760714814815</v>
      </c>
      <c r="W2561" s="50">
        <f>RANK(J2561,J:J,1)</f>
        <v>891</v>
      </c>
      <c r="X2561" s="50">
        <f>YEAR(B2561)</f>
        <v>2015</v>
      </c>
      <c r="Y2561" s="50">
        <f>MONTH(B2561)</f>
        <v>1</v>
      </c>
      <c r="Z2561" s="56">
        <f>X2561*100+Y2561</f>
        <v>201501</v>
      </c>
      <c r="AA2561" s="56">
        <f>WEEKNUM(B2561,1)</f>
        <v>2</v>
      </c>
      <c r="AB2561" s="58">
        <f>IF(ISBLANK(B2561)," ",MAX(B2561-B2560-1,0))</f>
        <v>0</v>
      </c>
      <c r="AC2561" s="56">
        <f>DAY(B2561)</f>
        <v>4</v>
      </c>
      <c r="AD2561" s="53">
        <f>U2561+V2561</f>
        <v>0.18315755296296299</v>
      </c>
      <c r="AE2561" s="56">
        <f>IF("1-Swim"=D2561,E2561*46.7,IF("2-Bike"=D2561,E2561,IF("3-Run"=D2561,E2561*4.27,0)))</f>
        <v>21.349999999999998</v>
      </c>
    </row>
    <row r="2562" spans="1:31" x14ac:dyDescent="0.25">
      <c r="A2562" s="50">
        <v>2561</v>
      </c>
      <c r="B2562" s="51">
        <v>42008</v>
      </c>
      <c r="C2562" s="75">
        <f>B2562</f>
        <v>42008</v>
      </c>
      <c r="D2562" s="50" t="s">
        <v>1224</v>
      </c>
      <c r="E2562" s="50">
        <v>12</v>
      </c>
      <c r="F2562" s="50">
        <v>0</v>
      </c>
      <c r="G2562" s="50">
        <v>45</v>
      </c>
      <c r="H2562" s="50">
        <v>0</v>
      </c>
      <c r="I2562" s="53">
        <f>IF(E2562&gt;0,TIME(F2562,G2562,H2562),"")</f>
        <v>3.125E-2</v>
      </c>
      <c r="J2562" s="54">
        <f>IF(E2562&gt;0,TIME(F2562,G2562,H2562)/E2562,"")</f>
        <v>2.6041666666666665E-3</v>
      </c>
      <c r="K2562" s="50" t="s">
        <v>1342</v>
      </c>
      <c r="L2562" s="50" t="s">
        <v>1343</v>
      </c>
      <c r="M2562" s="55">
        <f>IF(D2562&gt;0,0.0416666666666667/J2562,"")</f>
        <v>16.000000000000014</v>
      </c>
      <c r="N2562" s="50">
        <v>115</v>
      </c>
      <c r="O2562" s="50" t="s">
        <v>253</v>
      </c>
      <c r="Q2562" s="151">
        <f>IF("1-Swim"=D2562,J2562*2.4,IF("2-Bike"=D2562,J2562*112,IF("3-Run"=D2562,J2562*26.2,0)))</f>
        <v>0.29166666666666663</v>
      </c>
      <c r="R2562" s="151">
        <f>Q2562/2</f>
        <v>0.14583333333333331</v>
      </c>
      <c r="S2562" s="53">
        <f>J2562*26.2</f>
        <v>6.822916666666666E-2</v>
      </c>
      <c r="T2562" s="53">
        <f>(J2562+0.0013889)*26.2</f>
        <v>0.10461834666666665</v>
      </c>
      <c r="U2562" s="53">
        <f>S2562/2</f>
        <v>3.411458333333333E-2</v>
      </c>
      <c r="V2562" s="53">
        <f>T2562/2</f>
        <v>5.2309173333333327E-2</v>
      </c>
      <c r="W2562" s="50">
        <f>RANK(J2562,J:J,1)</f>
        <v>357</v>
      </c>
      <c r="X2562" s="50">
        <f>YEAR(B2562)</f>
        <v>2015</v>
      </c>
      <c r="Y2562" s="50">
        <f>MONTH(B2562)</f>
        <v>1</v>
      </c>
      <c r="Z2562" s="56">
        <f>X2562*100+Y2562</f>
        <v>201501</v>
      </c>
      <c r="AA2562" s="56">
        <f>WEEKNUM(B2562,1)</f>
        <v>2</v>
      </c>
      <c r="AB2562" s="58">
        <f>IF(ISBLANK(B2562)," ",MAX(B2562-B2561-1,0))</f>
        <v>0</v>
      </c>
      <c r="AC2562" s="56">
        <f>DAY(B2562)</f>
        <v>4</v>
      </c>
      <c r="AD2562" s="53">
        <f>U2562+V2562</f>
        <v>8.6423756666666657E-2</v>
      </c>
      <c r="AE2562" s="56">
        <f>IF("1-Swim"=D2562,E2562*46.7,IF("2-Bike"=D2562,E2562,IF("3-Run"=D2562,E2562*4.27,0)))</f>
        <v>12</v>
      </c>
    </row>
    <row r="2563" spans="1:31" x14ac:dyDescent="0.25">
      <c r="A2563" s="50">
        <v>2562</v>
      </c>
      <c r="B2563" s="51">
        <v>42009</v>
      </c>
      <c r="C2563" s="75">
        <f>B2563</f>
        <v>42009</v>
      </c>
      <c r="D2563" s="50" t="s">
        <v>1225</v>
      </c>
      <c r="E2563" s="50">
        <v>0.75</v>
      </c>
      <c r="F2563" s="50">
        <v>0</v>
      </c>
      <c r="G2563" s="50">
        <v>38</v>
      </c>
      <c r="H2563" s="50">
        <v>0</v>
      </c>
      <c r="I2563" s="53">
        <f>IF(E2563&gt;0,TIME(F2563,G2563,H2563),"")</f>
        <v>2.6388888888888889E-2</v>
      </c>
      <c r="J2563" s="54">
        <f>IF(E2563&gt;0,TIME(F2563,G2563,H2563)/E2563,"")</f>
        <v>3.5185185185185187E-2</v>
      </c>
      <c r="K2563" s="50" t="s">
        <v>781</v>
      </c>
      <c r="L2563" s="50" t="s">
        <v>1304</v>
      </c>
      <c r="M2563" s="55">
        <f>IF(D2563&gt;0,0.0416666666666667/J2563,"")</f>
        <v>1.1842105263157903</v>
      </c>
      <c r="N2563" s="50">
        <v>0</v>
      </c>
      <c r="O2563" s="50" t="s">
        <v>253</v>
      </c>
      <c r="Q2563" s="151">
        <f>IF("1-Swim"=D2563,J2563*2.4,IF("2-Bike"=D2563,J2563*112,IF("3-Run"=D2563,J2563*26.2,0)))</f>
        <v>8.4444444444444447E-2</v>
      </c>
      <c r="R2563" s="151">
        <f>Q2563/2</f>
        <v>4.2222222222222223E-2</v>
      </c>
      <c r="S2563" s="53">
        <f>J2563*26.2</f>
        <v>0.92185185185185192</v>
      </c>
      <c r="T2563" s="53">
        <f>(J2563+0.0013889)*26.2</f>
        <v>0.95824103185185183</v>
      </c>
      <c r="U2563" s="53">
        <f>S2563/2</f>
        <v>0.46092592592592596</v>
      </c>
      <c r="V2563" s="53">
        <f>T2563/2</f>
        <v>0.47912051592592592</v>
      </c>
      <c r="W2563" s="50">
        <f>RANK(J2563,J:J,1)</f>
        <v>3387</v>
      </c>
      <c r="X2563" s="50">
        <f>YEAR(B2563)</f>
        <v>2015</v>
      </c>
      <c r="Y2563" s="50">
        <f>MONTH(B2563)</f>
        <v>1</v>
      </c>
      <c r="Z2563" s="56">
        <f>X2563*100+Y2563</f>
        <v>201501</v>
      </c>
      <c r="AA2563" s="56">
        <f>WEEKNUM(B2563,1)</f>
        <v>2</v>
      </c>
      <c r="AB2563" s="58">
        <f>IF(ISBLANK(B2563)," ",MAX(B2563-B2562-1,0))</f>
        <v>0</v>
      </c>
      <c r="AC2563" s="56">
        <f>DAY(B2563)</f>
        <v>5</v>
      </c>
      <c r="AD2563" s="53">
        <f>U2563+V2563</f>
        <v>0.94004644185185193</v>
      </c>
      <c r="AE2563" s="56">
        <f>IF("1-Swim"=D2563,E2563*46.7,IF("2-Bike"=D2563,E2563,IF("3-Run"=D2563,E2563*4.27,0)))</f>
        <v>35.025000000000006</v>
      </c>
    </row>
    <row r="2564" spans="1:31" x14ac:dyDescent="0.25">
      <c r="A2564" s="50">
        <v>2563</v>
      </c>
      <c r="B2564" s="51">
        <v>42011</v>
      </c>
      <c r="C2564" s="75">
        <f>B2564</f>
        <v>42011</v>
      </c>
      <c r="D2564" s="50" t="s">
        <v>1223</v>
      </c>
      <c r="E2564" s="50">
        <v>4</v>
      </c>
      <c r="F2564" s="50">
        <v>0</v>
      </c>
      <c r="G2564" s="50">
        <v>40</v>
      </c>
      <c r="H2564" s="50">
        <v>0</v>
      </c>
      <c r="I2564" s="53">
        <f>IF(E2564&gt;0,TIME(F2564,G2564,H2564),"")</f>
        <v>2.7777777777777776E-2</v>
      </c>
      <c r="J2564" s="54">
        <f>IF(E2564&gt;0,TIME(F2564,G2564,H2564)/E2564,"")</f>
        <v>6.9444444444444441E-3</v>
      </c>
      <c r="K2564" s="50" t="s">
        <v>1280</v>
      </c>
      <c r="L2564" s="50" t="s">
        <v>17</v>
      </c>
      <c r="M2564" s="55">
        <f>IF(D2564&gt;0,0.0416666666666667/J2564,"")</f>
        <v>6.0000000000000053</v>
      </c>
      <c r="N2564" s="50">
        <v>139</v>
      </c>
      <c r="O2564" s="50" t="s">
        <v>253</v>
      </c>
      <c r="Q2564" s="151">
        <f>IF("1-Swim"=D2564,J2564*2.4,IF("2-Bike"=D2564,J2564*112,IF("3-Run"=D2564,J2564*26.2,0)))</f>
        <v>0.18194444444444444</v>
      </c>
      <c r="R2564" s="151">
        <f>Q2564/2</f>
        <v>9.0972222222222218E-2</v>
      </c>
      <c r="S2564" s="53">
        <f>J2564*26.2</f>
        <v>0.18194444444444444</v>
      </c>
      <c r="T2564" s="53">
        <f>(J2564+0.0013889)*26.2</f>
        <v>0.21833362444444443</v>
      </c>
      <c r="U2564" s="53">
        <f>S2564/2</f>
        <v>9.0972222222222218E-2</v>
      </c>
      <c r="V2564" s="53">
        <f>T2564/2</f>
        <v>0.10916681222222221</v>
      </c>
      <c r="W2564" s="50">
        <f>RANK(J2564,J:J,1)</f>
        <v>1479</v>
      </c>
      <c r="X2564" s="50">
        <f>YEAR(B2564)</f>
        <v>2015</v>
      </c>
      <c r="Y2564" s="50">
        <f>MONTH(B2564)</f>
        <v>1</v>
      </c>
      <c r="Z2564" s="56">
        <f>X2564*100+Y2564</f>
        <v>201501</v>
      </c>
      <c r="AA2564" s="56">
        <f>WEEKNUM(B2564,1)</f>
        <v>2</v>
      </c>
      <c r="AB2564" s="58">
        <f>IF(ISBLANK(B2564)," ",MAX(B2564-B2563-1,0))</f>
        <v>1</v>
      </c>
      <c r="AC2564" s="56">
        <f>DAY(B2564)</f>
        <v>7</v>
      </c>
      <c r="AD2564" s="53">
        <f>U2564+V2564</f>
        <v>0.20013903444444442</v>
      </c>
      <c r="AE2564" s="56">
        <f>IF("1-Swim"=D2564,E2564*46.7,IF("2-Bike"=D2564,E2564,IF("3-Run"=D2564,E2564*4.27,0)))</f>
        <v>17.079999999999998</v>
      </c>
    </row>
    <row r="2565" spans="1:31" x14ac:dyDescent="0.25">
      <c r="A2565" s="50">
        <v>2564</v>
      </c>
      <c r="B2565" s="51">
        <v>42015</v>
      </c>
      <c r="C2565" s="75">
        <f>B2565</f>
        <v>42015</v>
      </c>
      <c r="D2565" s="50" t="s">
        <v>1223</v>
      </c>
      <c r="E2565" s="50">
        <v>5.5</v>
      </c>
      <c r="F2565" s="50">
        <v>1</v>
      </c>
      <c r="G2565" s="50">
        <v>0</v>
      </c>
      <c r="H2565" s="50">
        <v>0</v>
      </c>
      <c r="I2565" s="53">
        <f>IF(E2565&gt;0,TIME(F2565,G2565,H2565),"")</f>
        <v>4.1666666666666664E-2</v>
      </c>
      <c r="J2565" s="54">
        <f>IF(E2565&gt;0,TIME(F2565,G2565,H2565)/E2565,"")</f>
        <v>7.5757575757575751E-3</v>
      </c>
      <c r="K2565" s="50" t="s">
        <v>1539</v>
      </c>
      <c r="L2565" s="50" t="s">
        <v>17</v>
      </c>
      <c r="M2565" s="55">
        <f>IF(D2565&gt;0,0.0416666666666667/J2565,"")</f>
        <v>5.5000000000000044</v>
      </c>
      <c r="N2565" s="50">
        <v>142</v>
      </c>
      <c r="O2565" s="50" t="s">
        <v>253</v>
      </c>
      <c r="Q2565" s="151">
        <f>IF("1-Swim"=D2565,J2565*2.4,IF("2-Bike"=D2565,J2565*112,IF("3-Run"=D2565,J2565*26.2,0)))</f>
        <v>0.19848484848484846</v>
      </c>
      <c r="R2565" s="151">
        <f>Q2565/2</f>
        <v>9.9242424242424229E-2</v>
      </c>
      <c r="S2565" s="53">
        <f>J2565*26.2</f>
        <v>0.19848484848484846</v>
      </c>
      <c r="T2565" s="53">
        <f>(J2565+0.0013889)*26.2</f>
        <v>0.23487402848484845</v>
      </c>
      <c r="U2565" s="53">
        <f>S2565/2</f>
        <v>9.9242424242424229E-2</v>
      </c>
      <c r="V2565" s="53">
        <f>T2565/2</f>
        <v>0.11743701424242423</v>
      </c>
      <c r="W2565" s="50">
        <f>RANK(J2565,J:J,1)</f>
        <v>2131</v>
      </c>
      <c r="X2565" s="50">
        <f>YEAR(B2565)</f>
        <v>2015</v>
      </c>
      <c r="Y2565" s="50">
        <f>MONTH(B2565)</f>
        <v>1</v>
      </c>
      <c r="Z2565" s="56">
        <f>X2565*100+Y2565</f>
        <v>201501</v>
      </c>
      <c r="AA2565" s="56">
        <f>WEEKNUM(B2565,1)</f>
        <v>3</v>
      </c>
      <c r="AB2565" s="58">
        <f>IF(ISBLANK(B2565)," ",MAX(B2565-B2564-1,0))</f>
        <v>3</v>
      </c>
      <c r="AC2565" s="56">
        <f>DAY(B2565)</f>
        <v>11</v>
      </c>
      <c r="AD2565" s="53">
        <f>U2565+V2565</f>
        <v>0.21667943848484844</v>
      </c>
      <c r="AE2565" s="56">
        <f>IF("1-Swim"=D2565,E2565*46.7,IF("2-Bike"=D2565,E2565,IF("3-Run"=D2565,E2565*4.27,0)))</f>
        <v>23.484999999999999</v>
      </c>
    </row>
    <row r="2566" spans="1:31" x14ac:dyDescent="0.25">
      <c r="A2566" s="50">
        <v>2565</v>
      </c>
      <c r="B2566" s="51">
        <v>42017</v>
      </c>
      <c r="C2566" s="75">
        <f>B2566</f>
        <v>42017</v>
      </c>
      <c r="D2566" s="50" t="s">
        <v>1223</v>
      </c>
      <c r="E2566" s="50">
        <v>2.7</v>
      </c>
      <c r="F2566" s="50">
        <v>0</v>
      </c>
      <c r="G2566" s="50">
        <v>30</v>
      </c>
      <c r="H2566" s="50">
        <v>0</v>
      </c>
      <c r="I2566" s="53">
        <f>IF(E2566&gt;0,TIME(F2566,G2566,H2566),"")</f>
        <v>2.0833333333333332E-2</v>
      </c>
      <c r="J2566" s="54">
        <f>IF(E2566&gt;0,TIME(F2566,G2566,H2566)/E2566,"")</f>
        <v>7.7160493827160481E-3</v>
      </c>
      <c r="K2566" s="50" t="s">
        <v>1280</v>
      </c>
      <c r="L2566" s="50" t="s">
        <v>1048</v>
      </c>
      <c r="M2566" s="55">
        <f>IF(D2566&gt;0,0.0416666666666667/J2566,"")</f>
        <v>5.4000000000000048</v>
      </c>
      <c r="N2566" s="50">
        <v>0</v>
      </c>
      <c r="O2566" s="50" t="s">
        <v>253</v>
      </c>
      <c r="Q2566" s="151">
        <f>IF("1-Swim"=D2566,J2566*2.4,IF("2-Bike"=D2566,J2566*112,IF("3-Run"=D2566,J2566*26.2,0)))</f>
        <v>0.20216049382716045</v>
      </c>
      <c r="R2566" s="151">
        <f>Q2566/2</f>
        <v>0.10108024691358022</v>
      </c>
      <c r="S2566" s="53">
        <f>J2566*26.2</f>
        <v>0.20216049382716045</v>
      </c>
      <c r="T2566" s="53">
        <f>(J2566+0.0013889)*26.2</f>
        <v>0.23854967382716044</v>
      </c>
      <c r="U2566" s="53">
        <f>S2566/2</f>
        <v>0.10108024691358022</v>
      </c>
      <c r="V2566" s="53">
        <f>T2566/2</f>
        <v>0.11927483691358022</v>
      </c>
      <c r="W2566" s="50">
        <f>RANK(J2566,J:J,1)</f>
        <v>2240</v>
      </c>
      <c r="X2566" s="50">
        <f>YEAR(B2566)</f>
        <v>2015</v>
      </c>
      <c r="Y2566" s="50">
        <f>MONTH(B2566)</f>
        <v>1</v>
      </c>
      <c r="Z2566" s="56">
        <f>X2566*100+Y2566</f>
        <v>201501</v>
      </c>
      <c r="AA2566" s="56">
        <f>WEEKNUM(B2566,1)</f>
        <v>3</v>
      </c>
      <c r="AB2566" s="58">
        <f>IF(ISBLANK(B2566)," ",MAX(B2566-B2565-1,0))</f>
        <v>1</v>
      </c>
      <c r="AC2566" s="56">
        <f>DAY(B2566)</f>
        <v>13</v>
      </c>
      <c r="AD2566" s="53">
        <f>U2566+V2566</f>
        <v>0.22035508382716046</v>
      </c>
      <c r="AE2566" s="56">
        <f>IF("1-Swim"=D2566,E2566*46.7,IF("2-Bike"=D2566,E2566,IF("3-Run"=D2566,E2566*4.27,0)))</f>
        <v>11.529</v>
      </c>
    </row>
    <row r="2567" spans="1:31" x14ac:dyDescent="0.25">
      <c r="A2567" s="50">
        <v>2566</v>
      </c>
      <c r="B2567" s="51">
        <v>42018</v>
      </c>
      <c r="C2567" s="75">
        <f>B2567</f>
        <v>42018</v>
      </c>
      <c r="D2567" s="50" t="s">
        <v>1225</v>
      </c>
      <c r="E2567" s="50">
        <v>1.2</v>
      </c>
      <c r="F2567" s="50">
        <v>0</v>
      </c>
      <c r="G2567" s="50">
        <v>50</v>
      </c>
      <c r="H2567" s="50">
        <v>0</v>
      </c>
      <c r="I2567" s="53">
        <f>IF(E2567&gt;0,TIME(F2567,G2567,H2567),"")</f>
        <v>3.4722222222222224E-2</v>
      </c>
      <c r="J2567" s="54">
        <f>IF(E2567&gt;0,TIME(F2567,G2567,H2567)/E2567,"")</f>
        <v>2.8935185185185189E-2</v>
      </c>
      <c r="K2567" s="50" t="s">
        <v>781</v>
      </c>
      <c r="L2567" s="50" t="s">
        <v>1304</v>
      </c>
      <c r="M2567" s="55">
        <f>IF(D2567&gt;0,0.0416666666666667/J2567,"")</f>
        <v>1.4400000000000008</v>
      </c>
      <c r="N2567" s="50">
        <v>0</v>
      </c>
      <c r="O2567" s="50" t="s">
        <v>253</v>
      </c>
      <c r="Q2567" s="151">
        <f>IF("1-Swim"=D2567,J2567*2.4,IF("2-Bike"=D2567,J2567*112,IF("3-Run"=D2567,J2567*26.2,0)))</f>
        <v>6.9444444444444448E-2</v>
      </c>
      <c r="R2567" s="151">
        <f>Q2567/2</f>
        <v>3.4722222222222224E-2</v>
      </c>
      <c r="S2567" s="53">
        <f>J2567*26.2</f>
        <v>0.75810185185185197</v>
      </c>
      <c r="T2567" s="53">
        <f>(J2567+0.0013889)*26.2</f>
        <v>0.79449103185185188</v>
      </c>
      <c r="U2567" s="53">
        <f>S2567/2</f>
        <v>0.37905092592592599</v>
      </c>
      <c r="V2567" s="53">
        <f>T2567/2</f>
        <v>0.39724551592592594</v>
      </c>
      <c r="W2567" s="50">
        <f>RANK(J2567,J:J,1)</f>
        <v>3342</v>
      </c>
      <c r="X2567" s="50">
        <f>YEAR(B2567)</f>
        <v>2015</v>
      </c>
      <c r="Y2567" s="50">
        <f>MONTH(B2567)</f>
        <v>1</v>
      </c>
      <c r="Z2567" s="56">
        <f>X2567*100+Y2567</f>
        <v>201501</v>
      </c>
      <c r="AA2567" s="56">
        <f>WEEKNUM(B2567,1)</f>
        <v>3</v>
      </c>
      <c r="AB2567" s="58">
        <f>IF(ISBLANK(B2567)," ",MAX(B2567-B2566-1,0))</f>
        <v>0</v>
      </c>
      <c r="AC2567" s="56">
        <f>DAY(B2567)</f>
        <v>14</v>
      </c>
      <c r="AD2567" s="53">
        <f>U2567+V2567</f>
        <v>0.77629644185185187</v>
      </c>
      <c r="AE2567" s="56">
        <f>IF("1-Swim"=D2567,E2567*46.7,IF("2-Bike"=D2567,E2567,IF("3-Run"=D2567,E2567*4.27,0)))</f>
        <v>56.04</v>
      </c>
    </row>
    <row r="2568" spans="1:31" x14ac:dyDescent="0.25">
      <c r="A2568" s="50">
        <v>2567</v>
      </c>
      <c r="B2568" s="51">
        <v>42018</v>
      </c>
      <c r="C2568" s="75">
        <f>B2568</f>
        <v>42018</v>
      </c>
      <c r="D2568" s="50" t="s">
        <v>1224</v>
      </c>
      <c r="E2568" s="50">
        <v>10</v>
      </c>
      <c r="F2568" s="50">
        <v>0</v>
      </c>
      <c r="G2568" s="50">
        <v>30</v>
      </c>
      <c r="H2568" s="50">
        <v>0</v>
      </c>
      <c r="I2568" s="53">
        <f>IF(E2568&gt;0,TIME(F2568,G2568,H2568),"")</f>
        <v>2.0833333333333332E-2</v>
      </c>
      <c r="J2568" s="54">
        <f>IF(E2568&gt;0,TIME(F2568,G2568,H2568)/E2568,"")</f>
        <v>2.0833333333333333E-3</v>
      </c>
      <c r="K2568" s="50" t="s">
        <v>921</v>
      </c>
      <c r="L2568" s="50" t="s">
        <v>1132</v>
      </c>
      <c r="M2568" s="55">
        <f>IF(D2568&gt;0,0.0416666666666667/J2568,"")</f>
        <v>20.000000000000014</v>
      </c>
      <c r="N2568" s="50">
        <v>0</v>
      </c>
      <c r="O2568" s="50" t="s">
        <v>253</v>
      </c>
      <c r="Q2568" s="151">
        <f>IF("1-Swim"=D2568,J2568*2.4,IF("2-Bike"=D2568,J2568*112,IF("3-Run"=D2568,J2568*26.2,0)))</f>
        <v>0.23333333333333334</v>
      </c>
      <c r="R2568" s="151">
        <f>Q2568/2</f>
        <v>0.11666666666666667</v>
      </c>
      <c r="S2568" s="53">
        <f>J2568*26.2</f>
        <v>5.4583333333333331E-2</v>
      </c>
      <c r="T2568" s="53">
        <f>(J2568+0.0013889)*26.2</f>
        <v>9.0972513333333324E-2</v>
      </c>
      <c r="U2568" s="53">
        <f>S2568/2</f>
        <v>2.7291666666666665E-2</v>
      </c>
      <c r="V2568" s="53">
        <f>T2568/2</f>
        <v>4.5486256666666662E-2</v>
      </c>
      <c r="W2568" s="50">
        <f>RANK(J2568,J:J,1)</f>
        <v>183</v>
      </c>
      <c r="X2568" s="50">
        <f>YEAR(B2568)</f>
        <v>2015</v>
      </c>
      <c r="Y2568" s="50">
        <f>MONTH(B2568)</f>
        <v>1</v>
      </c>
      <c r="Z2568" s="56">
        <f>X2568*100+Y2568</f>
        <v>201501</v>
      </c>
      <c r="AA2568" s="56">
        <f>WEEKNUM(B2568,1)</f>
        <v>3</v>
      </c>
      <c r="AB2568" s="58" t="e">
        <f>IF(ISBLANK(B2568)," ",MAX(B2568-#REF!-1,0))</f>
        <v>#REF!</v>
      </c>
      <c r="AC2568" s="56">
        <f>DAY(B2568)</f>
        <v>14</v>
      </c>
      <c r="AD2568" s="53">
        <f>U2568+V2568</f>
        <v>7.2777923333333328E-2</v>
      </c>
      <c r="AE2568" s="56">
        <f>IF("1-Swim"=D2568,E2568*46.7,IF("2-Bike"=D2568,E2568,IF("3-Run"=D2568,E2568*4.27,0)))</f>
        <v>10</v>
      </c>
    </row>
    <row r="2569" spans="1:31" x14ac:dyDescent="0.25">
      <c r="A2569" s="50">
        <v>2568</v>
      </c>
      <c r="B2569" s="51">
        <v>42020</v>
      </c>
      <c r="C2569" s="75">
        <f>B2569</f>
        <v>42020</v>
      </c>
      <c r="D2569" s="50" t="s">
        <v>1223</v>
      </c>
      <c r="E2569" s="50">
        <v>4.2</v>
      </c>
      <c r="F2569" s="50">
        <v>0</v>
      </c>
      <c r="G2569" s="50">
        <v>50</v>
      </c>
      <c r="H2569" s="50">
        <v>46</v>
      </c>
      <c r="I2569" s="53">
        <f>IF(E2569&gt;0,TIME(F2569,G2569,H2569),"")</f>
        <v>3.5254629629629629E-2</v>
      </c>
      <c r="J2569" s="54">
        <f>IF(E2569&gt;0,TIME(F2569,G2569,H2569)/E2569,"")</f>
        <v>8.3939594356261023E-3</v>
      </c>
      <c r="K2569" s="50" t="s">
        <v>1539</v>
      </c>
      <c r="L2569" s="50" t="s">
        <v>315</v>
      </c>
      <c r="M2569" s="55">
        <f>IF(D2569&gt;0,0.0416666666666667/J2569,"")</f>
        <v>4.9638870650032869</v>
      </c>
      <c r="N2569" s="50">
        <v>145</v>
      </c>
      <c r="O2569" s="50" t="s">
        <v>319</v>
      </c>
      <c r="Q2569" s="151">
        <f>IF("1-Swim"=D2569,J2569*2.4,IF("2-Bike"=D2569,J2569*112,IF("3-Run"=D2569,J2569*26.2,0)))</f>
        <v>0.21992173721340388</v>
      </c>
      <c r="R2569" s="151">
        <f>Q2569/2</f>
        <v>0.10996086860670194</v>
      </c>
      <c r="S2569" s="53">
        <f>J2569*26.2</f>
        <v>0.21992173721340388</v>
      </c>
      <c r="T2569" s="53">
        <f>(J2569+0.0013889)*26.2</f>
        <v>0.25631091721340388</v>
      </c>
      <c r="U2569" s="53">
        <f>S2569/2</f>
        <v>0.10996086860670194</v>
      </c>
      <c r="V2569" s="53">
        <f>T2569/2</f>
        <v>0.12815545860670194</v>
      </c>
      <c r="W2569" s="50">
        <f>RANK(J2569,J:J,1)</f>
        <v>2626</v>
      </c>
      <c r="X2569" s="50">
        <f>YEAR(B2569)</f>
        <v>2015</v>
      </c>
      <c r="Y2569" s="50">
        <f>MONTH(B2569)</f>
        <v>1</v>
      </c>
      <c r="Z2569" s="56">
        <f>X2569*100+Y2569</f>
        <v>201501</v>
      </c>
      <c r="AA2569" s="56">
        <f>WEEKNUM(B2569,1)</f>
        <v>3</v>
      </c>
      <c r="AB2569" s="58">
        <f>IF(ISBLANK(B2569)," ",MAX(B2569-B2568-1,0))</f>
        <v>1</v>
      </c>
      <c r="AC2569" s="56">
        <f>DAY(B2569)</f>
        <v>16</v>
      </c>
      <c r="AD2569" s="53">
        <f>U2569+V2569</f>
        <v>0.23811632721340387</v>
      </c>
      <c r="AE2569" s="56">
        <f>IF("1-Swim"=D2569,E2569*46.7,IF("2-Bike"=D2569,E2569,IF("3-Run"=D2569,E2569*4.27,0)))</f>
        <v>17.933999999999997</v>
      </c>
    </row>
    <row r="2570" spans="1:31" x14ac:dyDescent="0.25">
      <c r="A2570" s="50">
        <v>2569</v>
      </c>
      <c r="B2570" s="51">
        <v>42021</v>
      </c>
      <c r="C2570" s="75">
        <f>B2570</f>
        <v>42021</v>
      </c>
      <c r="D2570" s="50" t="s">
        <v>1223</v>
      </c>
      <c r="E2570" s="50">
        <v>5.2</v>
      </c>
      <c r="F2570" s="50">
        <v>1</v>
      </c>
      <c r="G2570" s="50">
        <v>0</v>
      </c>
      <c r="H2570" s="50">
        <v>8</v>
      </c>
      <c r="I2570" s="53">
        <f>IF(E2570&gt;0,TIME(F2570,G2570,H2570),"")</f>
        <v>4.1759259259259253E-2</v>
      </c>
      <c r="J2570" s="54">
        <f>IF(E2570&gt;0,TIME(F2570,G2570,H2570)/E2570,"")</f>
        <v>8.0306267806267793E-3</v>
      </c>
      <c r="K2570" s="50" t="s">
        <v>1539</v>
      </c>
      <c r="L2570" s="50" t="s">
        <v>1545</v>
      </c>
      <c r="M2570" s="55">
        <f>IF(D2570&gt;0,0.0416666666666667/J2570,"")</f>
        <v>5.1884700665188523</v>
      </c>
      <c r="N2570" s="50">
        <v>142</v>
      </c>
      <c r="O2570" s="50" t="s">
        <v>319</v>
      </c>
      <c r="Q2570" s="151">
        <f>IF("1-Swim"=D2570,J2570*2.4,IF("2-Bike"=D2570,J2570*112,IF("3-Run"=D2570,J2570*26.2,0)))</f>
        <v>0.21040242165242162</v>
      </c>
      <c r="R2570" s="151">
        <f>Q2570/2</f>
        <v>0.10520121082621081</v>
      </c>
      <c r="S2570" s="53">
        <f>J2570*26.2</f>
        <v>0.21040242165242162</v>
      </c>
      <c r="T2570" s="53">
        <f>(J2570+0.0013889)*26.2</f>
        <v>0.24679160165242162</v>
      </c>
      <c r="U2570" s="53">
        <f>S2570/2</f>
        <v>0.10520121082621081</v>
      </c>
      <c r="V2570" s="53">
        <f>T2570/2</f>
        <v>0.12339580082621081</v>
      </c>
      <c r="W2570" s="50">
        <f>RANK(J2570,J:J,1)</f>
        <v>2452</v>
      </c>
      <c r="X2570" s="50">
        <f>YEAR(B2570)</f>
        <v>2015</v>
      </c>
      <c r="Y2570" s="50">
        <f>MONTH(B2570)</f>
        <v>1</v>
      </c>
      <c r="Z2570" s="56">
        <f>X2570*100+Y2570</f>
        <v>201501</v>
      </c>
      <c r="AA2570" s="56">
        <f>WEEKNUM(B2570,1)</f>
        <v>3</v>
      </c>
      <c r="AB2570" s="58">
        <f>IF(ISBLANK(B2570)," ",MAX(B2570-B2569-1,0))</f>
        <v>0</v>
      </c>
      <c r="AC2570" s="56">
        <f>DAY(B2570)</f>
        <v>17</v>
      </c>
      <c r="AD2570" s="53">
        <f>U2570+V2570</f>
        <v>0.22859701165242163</v>
      </c>
      <c r="AE2570" s="56">
        <f>IF("1-Swim"=D2570,E2570*46.7,IF("2-Bike"=D2570,E2570,IF("3-Run"=D2570,E2570*4.27,0)))</f>
        <v>22.203999999999997</v>
      </c>
    </row>
    <row r="2571" spans="1:31" x14ac:dyDescent="0.25">
      <c r="A2571" s="50">
        <v>2570</v>
      </c>
      <c r="B2571" s="51">
        <v>42022</v>
      </c>
      <c r="C2571" s="75">
        <f>B2571</f>
        <v>42022</v>
      </c>
      <c r="D2571" s="50" t="s">
        <v>1224</v>
      </c>
      <c r="E2571" s="50">
        <v>14.9</v>
      </c>
      <c r="F2571" s="50">
        <v>1</v>
      </c>
      <c r="G2571" s="50">
        <v>0</v>
      </c>
      <c r="H2571" s="50">
        <v>0</v>
      </c>
      <c r="I2571" s="53">
        <f>IF(E2571&gt;0,TIME(F2571,G2571,H2571),"")</f>
        <v>4.1666666666666664E-2</v>
      </c>
      <c r="J2571" s="54">
        <f>IF(E2571&gt;0,TIME(F2571,G2571,H2571)/E2571,"")</f>
        <v>2.7964205816554807E-3</v>
      </c>
      <c r="K2571" s="50" t="s">
        <v>1342</v>
      </c>
      <c r="L2571" s="50" t="s">
        <v>1343</v>
      </c>
      <c r="M2571" s="55">
        <f>IF(D2571&gt;0,0.0416666666666667/J2571,"")</f>
        <v>14.900000000000013</v>
      </c>
      <c r="N2571" s="50">
        <v>111</v>
      </c>
      <c r="O2571" s="50" t="s">
        <v>253</v>
      </c>
      <c r="Q2571" s="151">
        <f>IF("1-Swim"=D2571,J2571*2.4,IF("2-Bike"=D2571,J2571*112,IF("3-Run"=D2571,J2571*26.2,0)))</f>
        <v>0.31319910514541383</v>
      </c>
      <c r="R2571" s="151">
        <f>Q2571/2</f>
        <v>0.15659955257270691</v>
      </c>
      <c r="S2571" s="53">
        <f>J2571*26.2</f>
        <v>7.3266219239373598E-2</v>
      </c>
      <c r="T2571" s="53">
        <f>(J2571+0.0013889)*26.2</f>
        <v>0.10965539923937359</v>
      </c>
      <c r="U2571" s="53">
        <f>S2571/2</f>
        <v>3.6633109619686799E-2</v>
      </c>
      <c r="V2571" s="53">
        <f>T2571/2</f>
        <v>5.4827699619686796E-2</v>
      </c>
      <c r="W2571" s="50">
        <f>RANK(J2571,J:J,1)</f>
        <v>484</v>
      </c>
      <c r="X2571" s="50">
        <f>YEAR(B2571)</f>
        <v>2015</v>
      </c>
      <c r="Y2571" s="50">
        <f>MONTH(B2571)</f>
        <v>1</v>
      </c>
      <c r="Z2571" s="56">
        <f>X2571*100+Y2571</f>
        <v>201501</v>
      </c>
      <c r="AA2571" s="56">
        <f>WEEKNUM(B2571,1)</f>
        <v>4</v>
      </c>
      <c r="AB2571" s="58">
        <f>IF(ISBLANK(B2571)," ",MAX(B2571-B2570-1,0))</f>
        <v>0</v>
      </c>
      <c r="AC2571" s="56">
        <f>DAY(B2571)</f>
        <v>18</v>
      </c>
      <c r="AD2571" s="53">
        <f>U2571+V2571</f>
        <v>9.1460809239373594E-2</v>
      </c>
      <c r="AE2571" s="56">
        <f>IF("1-Swim"=D2571,E2571*46.7,IF("2-Bike"=D2571,E2571,IF("3-Run"=D2571,E2571*4.27,0)))</f>
        <v>14.9</v>
      </c>
    </row>
    <row r="2572" spans="1:31" x14ac:dyDescent="0.25">
      <c r="A2572" s="50">
        <v>2571</v>
      </c>
      <c r="B2572" s="51">
        <v>42023</v>
      </c>
      <c r="C2572" s="75">
        <f>B2572</f>
        <v>42023</v>
      </c>
      <c r="D2572" s="50" t="s">
        <v>1223</v>
      </c>
      <c r="E2572" s="50">
        <v>4.3</v>
      </c>
      <c r="F2572" s="50">
        <v>0</v>
      </c>
      <c r="G2572" s="50">
        <v>50</v>
      </c>
      <c r="H2572" s="50">
        <v>59</v>
      </c>
      <c r="I2572" s="53">
        <f>IF(E2572&gt;0,TIME(F2572,G2572,H2572),"")</f>
        <v>3.5405092592592592E-2</v>
      </c>
      <c r="J2572" s="54">
        <f>IF(E2572&gt;0,TIME(F2572,G2572,H2572)/E2572,"")</f>
        <v>8.233742463393626E-3</v>
      </c>
      <c r="K2572" s="50" t="s">
        <v>1539</v>
      </c>
      <c r="L2572" s="50" t="s">
        <v>1546</v>
      </c>
      <c r="M2572" s="55">
        <f>IF(D2572&gt;0,0.0416666666666667/J2572,"")</f>
        <v>5.0604772801569178</v>
      </c>
      <c r="N2572" s="50">
        <v>143</v>
      </c>
      <c r="O2572" s="50" t="s">
        <v>319</v>
      </c>
      <c r="Q2572" s="151">
        <f>IF("1-Swim"=D2572,J2572*2.4,IF("2-Bike"=D2572,J2572*112,IF("3-Run"=D2572,J2572*26.2,0)))</f>
        <v>0.21572405254091301</v>
      </c>
      <c r="R2572" s="151">
        <f>Q2572/2</f>
        <v>0.1078620262704565</v>
      </c>
      <c r="S2572" s="53">
        <f>J2572*26.2</f>
        <v>0.21572405254091301</v>
      </c>
      <c r="T2572" s="53">
        <f>(J2572+0.0013889)*26.2</f>
        <v>0.252113232540913</v>
      </c>
      <c r="U2572" s="53">
        <f>S2572/2</f>
        <v>0.1078620262704565</v>
      </c>
      <c r="V2572" s="53">
        <f>T2572/2</f>
        <v>0.1260566162704565</v>
      </c>
      <c r="W2572" s="50">
        <f>RANK(J2572,J:J,1)</f>
        <v>2551</v>
      </c>
      <c r="X2572" s="50">
        <f>YEAR(B2572)</f>
        <v>2015</v>
      </c>
      <c r="Y2572" s="50">
        <f>MONTH(B2572)</f>
        <v>1</v>
      </c>
      <c r="Z2572" s="56">
        <f>X2572*100+Y2572</f>
        <v>201501</v>
      </c>
      <c r="AA2572" s="56">
        <f>WEEKNUM(B2572,1)</f>
        <v>4</v>
      </c>
      <c r="AB2572" s="58">
        <f>IF(ISBLANK(B2572)," ",MAX(B2572-B2571-1,0))</f>
        <v>0</v>
      </c>
      <c r="AC2572" s="56">
        <f>DAY(B2572)</f>
        <v>19</v>
      </c>
      <c r="AD2572" s="53">
        <f>U2572+V2572</f>
        <v>0.23391864254091299</v>
      </c>
      <c r="AE2572" s="56">
        <f>IF("1-Swim"=D2572,E2572*46.7,IF("2-Bike"=D2572,E2572,IF("3-Run"=D2572,E2572*4.27,0)))</f>
        <v>18.360999999999997</v>
      </c>
    </row>
    <row r="2573" spans="1:31" x14ac:dyDescent="0.25">
      <c r="A2573" s="50">
        <v>2572</v>
      </c>
      <c r="B2573" s="51">
        <v>42024</v>
      </c>
      <c r="C2573" s="75">
        <f>B2573</f>
        <v>42024</v>
      </c>
      <c r="D2573" s="50" t="s">
        <v>1224</v>
      </c>
      <c r="E2573" s="50">
        <v>16.25</v>
      </c>
      <c r="F2573" s="50">
        <v>0</v>
      </c>
      <c r="G2573" s="50">
        <v>45</v>
      </c>
      <c r="H2573" s="50">
        <v>0</v>
      </c>
      <c r="I2573" s="53">
        <f>IF(E2573&gt;0,TIME(F2573,G2573,H2573),"")</f>
        <v>3.125E-2</v>
      </c>
      <c r="J2573" s="54">
        <f>IF(E2573&gt;0,TIME(F2573,G2573,H2573)/E2573,"")</f>
        <v>1.9230769230769232E-3</v>
      </c>
      <c r="K2573" s="50" t="s">
        <v>921</v>
      </c>
      <c r="L2573" s="50" t="s">
        <v>1132</v>
      </c>
      <c r="M2573" s="55">
        <f>IF(D2573&gt;0,0.0416666666666667/J2573,"")</f>
        <v>21.666666666666682</v>
      </c>
      <c r="N2573" s="50">
        <v>0</v>
      </c>
      <c r="O2573" s="50" t="s">
        <v>253</v>
      </c>
      <c r="Q2573" s="151">
        <f>IF("1-Swim"=D2573,J2573*2.4,IF("2-Bike"=D2573,J2573*112,IF("3-Run"=D2573,J2573*26.2,0)))</f>
        <v>0.2153846153846154</v>
      </c>
      <c r="R2573" s="151">
        <f>Q2573/2</f>
        <v>0.1076923076923077</v>
      </c>
      <c r="S2573" s="53">
        <f>J2573*26.2</f>
        <v>5.0384615384615389E-2</v>
      </c>
      <c r="T2573" s="53">
        <f>(J2573+0.0013889)*26.2</f>
        <v>8.6773795384615396E-2</v>
      </c>
      <c r="U2573" s="53">
        <f>S2573/2</f>
        <v>2.5192307692307694E-2</v>
      </c>
      <c r="V2573" s="53">
        <f>T2573/2</f>
        <v>4.3386897692307698E-2</v>
      </c>
      <c r="W2573" s="50">
        <f>RANK(J2573,J:J,1)</f>
        <v>107</v>
      </c>
      <c r="X2573" s="50">
        <f>YEAR(B2573)</f>
        <v>2015</v>
      </c>
      <c r="Y2573" s="50">
        <f>MONTH(B2573)</f>
        <v>1</v>
      </c>
      <c r="Z2573" s="56">
        <f>X2573*100+Y2573</f>
        <v>201501</v>
      </c>
      <c r="AA2573" s="56">
        <f>WEEKNUM(B2573,1)</f>
        <v>4</v>
      </c>
      <c r="AB2573" s="58">
        <f>IF(ISBLANK(B2573)," ",MAX(B2573-B2572-1,0))</f>
        <v>0</v>
      </c>
      <c r="AC2573" s="56">
        <f>DAY(B2573)</f>
        <v>20</v>
      </c>
      <c r="AD2573" s="53">
        <f>U2573+V2573</f>
        <v>6.8579205384615399E-2</v>
      </c>
      <c r="AE2573" s="56">
        <f>IF("1-Swim"=D2573,E2573*46.7,IF("2-Bike"=D2573,E2573,IF("3-Run"=D2573,E2573*4.27,0)))</f>
        <v>16.25</v>
      </c>
    </row>
    <row r="2574" spans="1:31" x14ac:dyDescent="0.25">
      <c r="A2574" s="50">
        <v>2573</v>
      </c>
      <c r="B2574" s="51">
        <v>42025</v>
      </c>
      <c r="C2574" s="75">
        <f>B2574</f>
        <v>42025</v>
      </c>
      <c r="D2574" s="50" t="s">
        <v>1223</v>
      </c>
      <c r="E2574" s="50">
        <v>4.25</v>
      </c>
      <c r="F2574" s="50">
        <v>0</v>
      </c>
      <c r="G2574" s="50">
        <v>50</v>
      </c>
      <c r="H2574" s="50">
        <v>0</v>
      </c>
      <c r="I2574" s="53">
        <f>IF(E2574&gt;0,TIME(F2574,G2574,H2574),"")</f>
        <v>3.4722222222222224E-2</v>
      </c>
      <c r="J2574" s="54">
        <f>IF(E2574&gt;0,TIME(F2574,G2574,H2574)/E2574,"")</f>
        <v>8.1699346405228763E-3</v>
      </c>
      <c r="K2574" s="50" t="s">
        <v>1280</v>
      </c>
      <c r="L2574" s="50" t="s">
        <v>1048</v>
      </c>
      <c r="M2574" s="55">
        <f>IF(D2574&gt;0,0.0416666666666667/J2574,"")</f>
        <v>5.1000000000000041</v>
      </c>
      <c r="N2574" s="50">
        <v>138</v>
      </c>
      <c r="O2574" s="50" t="s">
        <v>253</v>
      </c>
      <c r="Q2574" s="151">
        <f>IF("1-Swim"=D2574,J2574*2.4,IF("2-Bike"=D2574,J2574*112,IF("3-Run"=D2574,J2574*26.2,0)))</f>
        <v>0.21405228758169936</v>
      </c>
      <c r="R2574" s="151">
        <f>Q2574/2</f>
        <v>0.10702614379084968</v>
      </c>
      <c r="S2574" s="53">
        <f>J2574*26.2</f>
        <v>0.21405228758169936</v>
      </c>
      <c r="T2574" s="53">
        <f>(J2574+0.0013889)*26.2</f>
        <v>0.25044146758169938</v>
      </c>
      <c r="U2574" s="53">
        <f>S2574/2</f>
        <v>0.10702614379084968</v>
      </c>
      <c r="V2574" s="53">
        <f>T2574/2</f>
        <v>0.12522073379084969</v>
      </c>
      <c r="W2574" s="50">
        <f>RANK(J2574,J:J,1)</f>
        <v>2525</v>
      </c>
      <c r="X2574" s="50">
        <f>YEAR(B2574)</f>
        <v>2015</v>
      </c>
      <c r="Y2574" s="50">
        <f>MONTH(B2574)</f>
        <v>1</v>
      </c>
      <c r="Z2574" s="56">
        <f>X2574*100+Y2574</f>
        <v>201501</v>
      </c>
      <c r="AA2574" s="56">
        <f>WEEKNUM(B2574,1)</f>
        <v>4</v>
      </c>
      <c r="AB2574" s="58">
        <f>IF(ISBLANK(B2574)," ",MAX(B2574-B2573-1,0))</f>
        <v>0</v>
      </c>
      <c r="AC2574" s="56">
        <f>DAY(B2574)</f>
        <v>21</v>
      </c>
      <c r="AD2574" s="53">
        <f>U2574+V2574</f>
        <v>0.23224687758169937</v>
      </c>
      <c r="AE2574" s="56">
        <f>IF("1-Swim"=D2574,E2574*46.7,IF("2-Bike"=D2574,E2574,IF("3-Run"=D2574,E2574*4.27,0)))</f>
        <v>18.147499999999997</v>
      </c>
    </row>
    <row r="2575" spans="1:31" x14ac:dyDescent="0.25">
      <c r="A2575" s="50">
        <v>2574</v>
      </c>
      <c r="B2575" s="51">
        <v>42025</v>
      </c>
      <c r="C2575" s="75">
        <f>B2575</f>
        <v>42025</v>
      </c>
      <c r="D2575" s="50" t="s">
        <v>1225</v>
      </c>
      <c r="E2575" s="50">
        <v>1.1000000000000001</v>
      </c>
      <c r="F2575" s="50">
        <v>0</v>
      </c>
      <c r="G2575" s="50">
        <v>35</v>
      </c>
      <c r="H2575" s="50">
        <v>23</v>
      </c>
      <c r="I2575" s="53">
        <f>IF(E2575&gt;0,TIME(F2575,G2575,H2575),"")</f>
        <v>2.4571759259259262E-2</v>
      </c>
      <c r="J2575" s="54">
        <f>IF(E2575&gt;0,TIME(F2575,G2575,H2575)/E2575,"")</f>
        <v>2.2337962962962962E-2</v>
      </c>
      <c r="K2575" s="50" t="s">
        <v>781</v>
      </c>
      <c r="L2575" s="50" t="s">
        <v>1304</v>
      </c>
      <c r="M2575" s="55">
        <f>IF(D2575&gt;0,0.0416666666666667/J2575,"")</f>
        <v>1.8652849740932658</v>
      </c>
      <c r="N2575" s="50">
        <v>0</v>
      </c>
      <c r="O2575" s="50" t="s">
        <v>253</v>
      </c>
      <c r="Q2575" s="151">
        <f>IF("1-Swim"=D2575,J2575*2.4,IF("2-Bike"=D2575,J2575*112,IF("3-Run"=D2575,J2575*26.2,0)))</f>
        <v>5.3611111111111109E-2</v>
      </c>
      <c r="R2575" s="151">
        <f>Q2575/2</f>
        <v>2.6805555555555555E-2</v>
      </c>
      <c r="S2575" s="53">
        <f>J2575*26.2</f>
        <v>0.5852546296296296</v>
      </c>
      <c r="T2575" s="53">
        <f>(J2575+0.0013889)*26.2</f>
        <v>0.62164380962962951</v>
      </c>
      <c r="U2575" s="53">
        <f>S2575/2</f>
        <v>0.2926273148148148</v>
      </c>
      <c r="V2575" s="53">
        <f>T2575/2</f>
        <v>0.31082190481481475</v>
      </c>
      <c r="W2575" s="50">
        <f>RANK(J2575,J:J,1)</f>
        <v>3057</v>
      </c>
      <c r="X2575" s="50">
        <f>YEAR(B2575)</f>
        <v>2015</v>
      </c>
      <c r="Y2575" s="50">
        <f>MONTH(B2575)</f>
        <v>1</v>
      </c>
      <c r="Z2575" s="56">
        <f>X2575*100+Y2575</f>
        <v>201501</v>
      </c>
      <c r="AA2575" s="56">
        <f>WEEKNUM(B2575,1)</f>
        <v>4</v>
      </c>
      <c r="AB2575" s="58">
        <f>IF(ISBLANK(B2575)," ",MAX(B2575-B2574-1,0))</f>
        <v>0</v>
      </c>
      <c r="AC2575" s="56">
        <f>DAY(B2575)</f>
        <v>21</v>
      </c>
      <c r="AD2575" s="53">
        <f>U2575+V2575</f>
        <v>0.6034492196296295</v>
      </c>
      <c r="AE2575" s="56">
        <f>IF("1-Swim"=D2575,E2575*46.7,IF("2-Bike"=D2575,E2575,IF("3-Run"=D2575,E2575*4.27,0)))</f>
        <v>51.370000000000005</v>
      </c>
    </row>
    <row r="2576" spans="1:31" x14ac:dyDescent="0.25">
      <c r="A2576" s="50">
        <v>2575</v>
      </c>
      <c r="B2576" s="51">
        <v>42026</v>
      </c>
      <c r="C2576" s="75">
        <f>B2576</f>
        <v>42026</v>
      </c>
      <c r="D2576" s="50" t="s">
        <v>1223</v>
      </c>
      <c r="E2576" s="50">
        <v>3.1</v>
      </c>
      <c r="F2576" s="50">
        <v>0</v>
      </c>
      <c r="G2576" s="50">
        <v>35</v>
      </c>
      <c r="H2576" s="50">
        <v>1</v>
      </c>
      <c r="I2576" s="53">
        <f>IF(E2576&gt;0,TIME(F2576,G2576,H2576),"")</f>
        <v>2.431712962962963E-2</v>
      </c>
      <c r="J2576" s="54">
        <f>IF(E2576&gt;0,TIME(F2576,G2576,H2576)/E2576,"")</f>
        <v>7.844235364396655E-3</v>
      </c>
      <c r="K2576" s="50" t="s">
        <v>1280</v>
      </c>
      <c r="L2576" s="50" t="s">
        <v>1048</v>
      </c>
      <c r="M2576" s="55">
        <f>IF(D2576&gt;0,0.0416666666666667/J2576,"")</f>
        <v>5.3117563065207083</v>
      </c>
      <c r="N2576" s="50">
        <v>138</v>
      </c>
      <c r="O2576" s="50" t="s">
        <v>253</v>
      </c>
      <c r="Q2576" s="151">
        <f>IF("1-Swim"=D2576,J2576*2.4,IF("2-Bike"=D2576,J2576*112,IF("3-Run"=D2576,J2576*26.2,0)))</f>
        <v>0.20551896654719234</v>
      </c>
      <c r="R2576" s="151">
        <f>Q2576/2</f>
        <v>0.10275948327359617</v>
      </c>
      <c r="S2576" s="53">
        <f>J2576*26.2</f>
        <v>0.20551896654719234</v>
      </c>
      <c r="T2576" s="53">
        <f>(J2576+0.0013889)*26.2</f>
        <v>0.24190814654719237</v>
      </c>
      <c r="U2576" s="53">
        <f>S2576/2</f>
        <v>0.10275948327359617</v>
      </c>
      <c r="V2576" s="53">
        <f>T2576/2</f>
        <v>0.12095407327359618</v>
      </c>
      <c r="W2576" s="50">
        <f>RANK(J2576,J:J,1)</f>
        <v>2335</v>
      </c>
      <c r="X2576" s="50">
        <f>YEAR(B2576)</f>
        <v>2015</v>
      </c>
      <c r="Y2576" s="50">
        <f>MONTH(B2576)</f>
        <v>1</v>
      </c>
      <c r="Z2576" s="56">
        <f>X2576*100+Y2576</f>
        <v>201501</v>
      </c>
      <c r="AA2576" s="56">
        <f>WEEKNUM(B2576,1)</f>
        <v>4</v>
      </c>
      <c r="AB2576" s="58">
        <f>IF(ISBLANK(B2576)," ",MAX(B2576-B2575-1,0))</f>
        <v>0</v>
      </c>
      <c r="AC2576" s="56">
        <f>DAY(B2576)</f>
        <v>22</v>
      </c>
      <c r="AD2576" s="53">
        <f>U2576+V2576</f>
        <v>0.22371355654719235</v>
      </c>
      <c r="AE2576" s="56">
        <f>IF("1-Swim"=D2576,E2576*46.7,IF("2-Bike"=D2576,E2576,IF("3-Run"=D2576,E2576*4.27,0)))</f>
        <v>13.236999999999998</v>
      </c>
    </row>
    <row r="2577" spans="1:31" x14ac:dyDescent="0.25">
      <c r="A2577" s="50">
        <v>2576</v>
      </c>
      <c r="B2577" s="51">
        <v>42028</v>
      </c>
      <c r="C2577" s="75">
        <f>B2577</f>
        <v>42028</v>
      </c>
      <c r="D2577" s="50" t="s">
        <v>1223</v>
      </c>
      <c r="E2577" s="50">
        <v>9</v>
      </c>
      <c r="F2577" s="50">
        <v>1</v>
      </c>
      <c r="G2577" s="50">
        <v>41</v>
      </c>
      <c r="H2577" s="50">
        <v>54</v>
      </c>
      <c r="I2577" s="53">
        <f>IF(E2577&gt;0,TIME(F2577,G2577,H2577),"")</f>
        <v>7.076388888888889E-2</v>
      </c>
      <c r="J2577" s="54">
        <f>IF(E2577&gt;0,TIME(F2577,G2577,H2577)/E2577,"")</f>
        <v>7.862654320987655E-3</v>
      </c>
      <c r="K2577" s="50" t="s">
        <v>1539</v>
      </c>
      <c r="L2577" s="50" t="s">
        <v>17</v>
      </c>
      <c r="M2577" s="55">
        <f>IF(D2577&gt;0,0.0416666666666667/J2577,"")</f>
        <v>5.2993130520117795</v>
      </c>
      <c r="N2577" s="50">
        <v>137</v>
      </c>
      <c r="O2577" s="50" t="s">
        <v>253</v>
      </c>
      <c r="Q2577" s="151">
        <f>IF("1-Swim"=D2577,J2577*2.4,IF("2-Bike"=D2577,J2577*112,IF("3-Run"=D2577,J2577*26.2,0)))</f>
        <v>0.20600154320987657</v>
      </c>
      <c r="R2577" s="151">
        <f>Q2577/2</f>
        <v>0.10300077160493828</v>
      </c>
      <c r="S2577" s="53">
        <f>J2577*26.2</f>
        <v>0.20600154320987657</v>
      </c>
      <c r="T2577" s="53">
        <f>(J2577+0.0013889)*26.2</f>
        <v>0.24239072320987656</v>
      </c>
      <c r="U2577" s="53">
        <f>S2577/2</f>
        <v>0.10300077160493828</v>
      </c>
      <c r="V2577" s="53">
        <f>T2577/2</f>
        <v>0.12119536160493828</v>
      </c>
      <c r="W2577" s="50">
        <f>RANK(J2577,J:J,1)</f>
        <v>2350</v>
      </c>
      <c r="X2577" s="50">
        <f>YEAR(B2577)</f>
        <v>2015</v>
      </c>
      <c r="Y2577" s="50">
        <f>MONTH(B2577)</f>
        <v>1</v>
      </c>
      <c r="Z2577" s="56">
        <f>X2577*100+Y2577</f>
        <v>201501</v>
      </c>
      <c r="AA2577" s="56">
        <f>WEEKNUM(B2577,1)</f>
        <v>4</v>
      </c>
      <c r="AB2577" s="58">
        <f>IF(ISBLANK(B2577)," ",MAX(B2577-B2576-1,0))</f>
        <v>1</v>
      </c>
      <c r="AC2577" s="56">
        <f>DAY(B2577)</f>
        <v>24</v>
      </c>
      <c r="AD2577" s="53">
        <f>U2577+V2577</f>
        <v>0.22419613320987658</v>
      </c>
      <c r="AE2577" s="56">
        <f>IF("1-Swim"=D2577,E2577*46.7,IF("2-Bike"=D2577,E2577,IF("3-Run"=D2577,E2577*4.27,0)))</f>
        <v>38.429999999999993</v>
      </c>
    </row>
    <row r="2578" spans="1:31" x14ac:dyDescent="0.25">
      <c r="A2578" s="50">
        <v>2577</v>
      </c>
      <c r="B2578" s="51">
        <v>42029</v>
      </c>
      <c r="C2578" s="75">
        <f>B2578</f>
        <v>42029</v>
      </c>
      <c r="D2578" s="50" t="s">
        <v>1224</v>
      </c>
      <c r="E2578" s="50">
        <v>16.600000000000001</v>
      </c>
      <c r="F2578" s="50">
        <v>1</v>
      </c>
      <c r="G2578" s="50">
        <v>10</v>
      </c>
      <c r="H2578" s="50">
        <v>18</v>
      </c>
      <c r="I2578" s="53">
        <f>IF(E2578&gt;0,TIME(F2578,G2578,H2578),"")</f>
        <v>4.8819444444444443E-2</v>
      </c>
      <c r="J2578" s="54">
        <f>IF(E2578&gt;0,TIME(F2578,G2578,H2578)/E2578,"")</f>
        <v>2.9409303882195446E-3</v>
      </c>
      <c r="K2578" s="50" t="s">
        <v>1342</v>
      </c>
      <c r="L2578" s="50" t="s">
        <v>1343</v>
      </c>
      <c r="M2578" s="55">
        <f>IF(D2578&gt;0,0.0416666666666667/J2578,"")</f>
        <v>14.167852062588917</v>
      </c>
      <c r="N2578" s="50">
        <v>110</v>
      </c>
      <c r="O2578" s="50" t="s">
        <v>253</v>
      </c>
      <c r="Q2578" s="151">
        <f>IF("1-Swim"=D2578,J2578*2.4,IF("2-Bike"=D2578,J2578*112,IF("3-Run"=D2578,J2578*26.2,0)))</f>
        <v>0.329384203480589</v>
      </c>
      <c r="R2578" s="151">
        <f>Q2578/2</f>
        <v>0.1646921017402945</v>
      </c>
      <c r="S2578" s="53">
        <f>J2578*26.2</f>
        <v>7.7052376171352063E-2</v>
      </c>
      <c r="T2578" s="53">
        <f>(J2578+0.0013889)*26.2</f>
        <v>0.11344155617135207</v>
      </c>
      <c r="U2578" s="53">
        <f>S2578/2</f>
        <v>3.8526188085676032E-2</v>
      </c>
      <c r="V2578" s="53">
        <f>T2578/2</f>
        <v>5.6720778085676035E-2</v>
      </c>
      <c r="W2578" s="50">
        <f>RANK(J2578,J:J,1)</f>
        <v>549</v>
      </c>
      <c r="X2578" s="50">
        <f>YEAR(B2578)</f>
        <v>2015</v>
      </c>
      <c r="Y2578" s="50">
        <f>MONTH(B2578)</f>
        <v>1</v>
      </c>
      <c r="Z2578" s="56">
        <f>X2578*100+Y2578</f>
        <v>201501</v>
      </c>
      <c r="AA2578" s="56">
        <f>WEEKNUM(B2578,1)</f>
        <v>5</v>
      </c>
      <c r="AB2578" s="58">
        <f>IF(ISBLANK(B2578)," ",MAX(B2578-B2577-1,0))</f>
        <v>0</v>
      </c>
      <c r="AC2578" s="56">
        <f>DAY(B2578)</f>
        <v>25</v>
      </c>
      <c r="AD2578" s="53">
        <f>U2578+V2578</f>
        <v>9.524696617135206E-2</v>
      </c>
      <c r="AE2578" s="56">
        <f>IF("1-Swim"=D2578,E2578*46.7,IF("2-Bike"=D2578,E2578,IF("3-Run"=D2578,E2578*4.27,0)))</f>
        <v>16.600000000000001</v>
      </c>
    </row>
    <row r="2579" spans="1:31" x14ac:dyDescent="0.25">
      <c r="A2579" s="50">
        <v>2578</v>
      </c>
      <c r="B2579" s="51">
        <v>42031</v>
      </c>
      <c r="C2579" s="75">
        <f>B2579</f>
        <v>42031</v>
      </c>
      <c r="D2579" s="50" t="s">
        <v>1223</v>
      </c>
      <c r="E2579" s="50">
        <v>3.7</v>
      </c>
      <c r="F2579" s="50">
        <v>0</v>
      </c>
      <c r="G2579" s="50">
        <v>39</v>
      </c>
      <c r="H2579" s="50">
        <v>53</v>
      </c>
      <c r="I2579" s="53">
        <f>IF(E2579&gt;0,TIME(F2579,G2579,H2579),"")</f>
        <v>2.7696759259259258E-2</v>
      </c>
      <c r="J2579" s="54">
        <f>IF(E2579&gt;0,TIME(F2579,G2579,H2579)/E2579,"")</f>
        <v>7.48561061061061E-3</v>
      </c>
      <c r="K2579" s="50" t="s">
        <v>1539</v>
      </c>
      <c r="L2579" s="50" t="s">
        <v>1343</v>
      </c>
      <c r="M2579" s="55">
        <f>IF(D2579&gt;0,0.0416666666666667/J2579,"")</f>
        <v>5.5662348516506528</v>
      </c>
      <c r="N2579" s="50">
        <v>143</v>
      </c>
      <c r="O2579" s="50" t="s">
        <v>253</v>
      </c>
      <c r="Q2579" s="151">
        <f>IF("1-Swim"=D2579,J2579*2.4,IF("2-Bike"=D2579,J2579*112,IF("3-Run"=D2579,J2579*26.2,0)))</f>
        <v>0.19612299799799798</v>
      </c>
      <c r="R2579" s="151">
        <f>Q2579/2</f>
        <v>9.8061498998998992E-2</v>
      </c>
      <c r="S2579" s="53">
        <f>J2579*26.2</f>
        <v>0.19612299799799798</v>
      </c>
      <c r="T2579" s="53">
        <f>(J2579+0.0013889)*26.2</f>
        <v>0.23251217799799795</v>
      </c>
      <c r="U2579" s="53">
        <f>S2579/2</f>
        <v>9.8061498998998992E-2</v>
      </c>
      <c r="V2579" s="53">
        <f>T2579/2</f>
        <v>0.11625608899899897</v>
      </c>
      <c r="W2579" s="50">
        <f>RANK(J2579,J:J,1)</f>
        <v>2055</v>
      </c>
      <c r="X2579" s="50">
        <f>YEAR(B2579)</f>
        <v>2015</v>
      </c>
      <c r="Y2579" s="50">
        <f>MONTH(B2579)</f>
        <v>1</v>
      </c>
      <c r="Z2579" s="56">
        <f>X2579*100+Y2579</f>
        <v>201501</v>
      </c>
      <c r="AA2579" s="56">
        <f>WEEKNUM(B2579,1)</f>
        <v>5</v>
      </c>
      <c r="AB2579" s="58">
        <f>IF(ISBLANK(B2579)," ",MAX(B2579-B2578-1,0))</f>
        <v>1</v>
      </c>
      <c r="AC2579" s="56">
        <f>DAY(B2579)</f>
        <v>27</v>
      </c>
      <c r="AD2579" s="53">
        <f>U2579+V2579</f>
        <v>0.21431758799799797</v>
      </c>
      <c r="AE2579" s="56">
        <f>IF("1-Swim"=D2579,E2579*46.7,IF("2-Bike"=D2579,E2579,IF("3-Run"=D2579,E2579*4.27,0)))</f>
        <v>15.798999999999999</v>
      </c>
    </row>
    <row r="2580" spans="1:31" x14ac:dyDescent="0.25">
      <c r="A2580" s="50">
        <v>2579</v>
      </c>
      <c r="B2580" s="51">
        <v>42032</v>
      </c>
      <c r="C2580" s="75">
        <f>B2580</f>
        <v>42032</v>
      </c>
      <c r="D2580" s="50" t="s">
        <v>1225</v>
      </c>
      <c r="E2580" s="50">
        <v>1</v>
      </c>
      <c r="F2580" s="50">
        <v>0</v>
      </c>
      <c r="G2580" s="50">
        <v>30</v>
      </c>
      <c r="H2580" s="50">
        <v>13</v>
      </c>
      <c r="I2580" s="53">
        <f>IF(E2580&gt;0,TIME(F2580,G2580,H2580),"")</f>
        <v>2.0983796296296296E-2</v>
      </c>
      <c r="J2580" s="54">
        <f>IF(E2580&gt;0,TIME(F2580,G2580,H2580)/E2580,"")</f>
        <v>2.0983796296296296E-2</v>
      </c>
      <c r="K2580" s="50" t="s">
        <v>781</v>
      </c>
      <c r="L2580" s="50" t="s">
        <v>1304</v>
      </c>
      <c r="M2580" s="55">
        <f>IF(D2580&gt;0,0.0416666666666667/J2580,"")</f>
        <v>1.985659128516273</v>
      </c>
      <c r="N2580" s="50">
        <v>0</v>
      </c>
      <c r="O2580" s="50" t="s">
        <v>253</v>
      </c>
      <c r="Q2580" s="151">
        <f>IF("1-Swim"=D2580,J2580*2.4,IF("2-Bike"=D2580,J2580*112,IF("3-Run"=D2580,J2580*26.2,0)))</f>
        <v>5.0361111111111106E-2</v>
      </c>
      <c r="R2580" s="151">
        <f>Q2580/2</f>
        <v>2.5180555555555553E-2</v>
      </c>
      <c r="S2580" s="53">
        <f>J2580*26.2</f>
        <v>0.54977546296296298</v>
      </c>
      <c r="T2580" s="53">
        <f>(J2580+0.0013889)*26.2</f>
        <v>0.58616464296296289</v>
      </c>
      <c r="U2580" s="53">
        <f>S2580/2</f>
        <v>0.27488773148148149</v>
      </c>
      <c r="V2580" s="53">
        <f>T2580/2</f>
        <v>0.29308232148148144</v>
      </c>
      <c r="W2580" s="50">
        <f>RANK(J2580,J:J,1)</f>
        <v>3029</v>
      </c>
      <c r="X2580" s="50">
        <f>YEAR(B2580)</f>
        <v>2015</v>
      </c>
      <c r="Y2580" s="50">
        <f>MONTH(B2580)</f>
        <v>1</v>
      </c>
      <c r="Z2580" s="56">
        <f>X2580*100+Y2580</f>
        <v>201501</v>
      </c>
      <c r="AA2580" s="56">
        <f>WEEKNUM(B2580,1)</f>
        <v>5</v>
      </c>
      <c r="AB2580" s="58">
        <f>IF(ISBLANK(B2580)," ",MAX(B2580-B2579-1,0))</f>
        <v>0</v>
      </c>
      <c r="AC2580" s="56">
        <f>DAY(B2580)</f>
        <v>28</v>
      </c>
      <c r="AD2580" s="53">
        <f>U2580+V2580</f>
        <v>0.56797005296296299</v>
      </c>
      <c r="AE2580" s="56">
        <f>IF("1-Swim"=D2580,E2580*46.7,IF("2-Bike"=D2580,E2580,IF("3-Run"=D2580,E2580*4.27,0)))</f>
        <v>46.7</v>
      </c>
    </row>
    <row r="2581" spans="1:31" x14ac:dyDescent="0.25">
      <c r="A2581" s="50">
        <v>2580</v>
      </c>
      <c r="B2581" s="51">
        <v>42034</v>
      </c>
      <c r="C2581" s="75">
        <f>B2581</f>
        <v>42034</v>
      </c>
      <c r="D2581" s="50" t="s">
        <v>1223</v>
      </c>
      <c r="E2581" s="50">
        <v>2.75</v>
      </c>
      <c r="F2581" s="50">
        <v>0</v>
      </c>
      <c r="G2581" s="50">
        <v>31</v>
      </c>
      <c r="H2581" s="50">
        <v>33</v>
      </c>
      <c r="I2581" s="53">
        <f>IF(E2581&gt;0,TIME(F2581,G2581,H2581),"")</f>
        <v>2.1909722222222223E-2</v>
      </c>
      <c r="J2581" s="54">
        <f>IF(E2581&gt;0,TIME(F2581,G2581,H2581)/E2581,"")</f>
        <v>7.9671717171717182E-3</v>
      </c>
      <c r="K2581" s="50" t="s">
        <v>1548</v>
      </c>
      <c r="L2581" s="50" t="s">
        <v>17</v>
      </c>
      <c r="M2581" s="55">
        <f>IF(D2581&gt;0,0.0416666666666667/J2581,"")</f>
        <v>5.2297939778129985</v>
      </c>
      <c r="N2581" s="50">
        <v>135</v>
      </c>
      <c r="O2581" s="50" t="s">
        <v>253</v>
      </c>
      <c r="Q2581" s="151">
        <f>IF("1-Swim"=D2581,J2581*2.4,IF("2-Bike"=D2581,J2581*112,IF("3-Run"=D2581,J2581*26.2,0)))</f>
        <v>0.208739898989899</v>
      </c>
      <c r="R2581" s="151">
        <f>Q2581/2</f>
        <v>0.1043699494949495</v>
      </c>
      <c r="S2581" s="53">
        <f>J2581*26.2</f>
        <v>0.208739898989899</v>
      </c>
      <c r="T2581" s="53">
        <f>(J2581+0.0013889)*26.2</f>
        <v>0.24512907898989902</v>
      </c>
      <c r="U2581" s="53">
        <f>S2581/2</f>
        <v>0.1043699494949495</v>
      </c>
      <c r="V2581" s="53">
        <f>T2581/2</f>
        <v>0.12256453949494951</v>
      </c>
      <c r="W2581" s="50">
        <f>RANK(J2581,J:J,1)</f>
        <v>2419</v>
      </c>
      <c r="X2581" s="50">
        <f>YEAR(B2581)</f>
        <v>2015</v>
      </c>
      <c r="Y2581" s="50">
        <f>MONTH(B2581)</f>
        <v>1</v>
      </c>
      <c r="Z2581" s="56">
        <f>X2581*100+Y2581</f>
        <v>201501</v>
      </c>
      <c r="AA2581" s="56">
        <f>WEEKNUM(B2581,1)</f>
        <v>5</v>
      </c>
      <c r="AB2581" s="58">
        <f>IF(ISBLANK(B2581)," ",MAX(B2581-B2580-1,0))</f>
        <v>1</v>
      </c>
      <c r="AC2581" s="56">
        <f>DAY(B2581)</f>
        <v>30</v>
      </c>
      <c r="AD2581" s="53">
        <f>U2581+V2581</f>
        <v>0.22693448898989901</v>
      </c>
      <c r="AE2581" s="56">
        <f>IF("1-Swim"=D2581,E2581*46.7,IF("2-Bike"=D2581,E2581,IF("3-Run"=D2581,E2581*4.27,0)))</f>
        <v>11.7425</v>
      </c>
    </row>
    <row r="2582" spans="1:31" x14ac:dyDescent="0.25">
      <c r="A2582" s="50">
        <v>2581</v>
      </c>
      <c r="B2582" s="51">
        <v>42035</v>
      </c>
      <c r="C2582" s="75">
        <f>B2582</f>
        <v>42035</v>
      </c>
      <c r="D2582" s="50" t="s">
        <v>1223</v>
      </c>
      <c r="E2582" s="50">
        <v>8.5500000000000007</v>
      </c>
      <c r="F2582" s="50">
        <v>1</v>
      </c>
      <c r="G2582" s="50">
        <v>41</v>
      </c>
      <c r="H2582" s="50">
        <v>24</v>
      </c>
      <c r="I2582" s="53">
        <f>IF(E2582&gt;0,TIME(F2582,G2582,H2582),"")</f>
        <v>7.0416666666666669E-2</v>
      </c>
      <c r="J2582" s="54">
        <f>IF(E2582&gt;0,TIME(F2582,G2582,H2582)/E2582,"")</f>
        <v>8.2358674463937614E-3</v>
      </c>
      <c r="K2582" s="50" t="s">
        <v>1548</v>
      </c>
      <c r="L2582" s="50" t="s">
        <v>17</v>
      </c>
      <c r="M2582" s="55">
        <f>IF(D2582&gt;0,0.0416666666666667/J2582,"")</f>
        <v>5.0591715976331404</v>
      </c>
      <c r="N2582" s="50">
        <v>140</v>
      </c>
      <c r="O2582" s="50" t="s">
        <v>253</v>
      </c>
      <c r="Q2582" s="151">
        <f>IF("1-Swim"=D2582,J2582*2.4,IF("2-Bike"=D2582,J2582*112,IF("3-Run"=D2582,J2582*26.2,0)))</f>
        <v>0.21577972709551654</v>
      </c>
      <c r="R2582" s="151">
        <f>Q2582/2</f>
        <v>0.10788986354775827</v>
      </c>
      <c r="S2582" s="53">
        <f>J2582*26.2</f>
        <v>0.21577972709551654</v>
      </c>
      <c r="T2582" s="53">
        <f>(J2582+0.0013889)*26.2</f>
        <v>0.25216890709551654</v>
      </c>
      <c r="U2582" s="53">
        <f>S2582/2</f>
        <v>0.10788986354775827</v>
      </c>
      <c r="V2582" s="53">
        <f>T2582/2</f>
        <v>0.12608445354775827</v>
      </c>
      <c r="W2582" s="50">
        <f>RANK(J2582,J:J,1)</f>
        <v>2552</v>
      </c>
      <c r="X2582" s="50">
        <f>YEAR(B2582)</f>
        <v>2015</v>
      </c>
      <c r="Y2582" s="50">
        <f>MONTH(B2582)</f>
        <v>1</v>
      </c>
      <c r="Z2582" s="56">
        <f>X2582*100+Y2582</f>
        <v>201501</v>
      </c>
      <c r="AA2582" s="56">
        <f>WEEKNUM(B2582,1)</f>
        <v>5</v>
      </c>
      <c r="AB2582" s="58">
        <f>IF(ISBLANK(B2582)," ",MAX(B2582-B2581-1,0))</f>
        <v>0</v>
      </c>
      <c r="AC2582" s="56">
        <f>DAY(B2582)</f>
        <v>31</v>
      </c>
      <c r="AD2582" s="53">
        <f>U2582+V2582</f>
        <v>0.23397431709551653</v>
      </c>
      <c r="AE2582" s="56">
        <f>IF("1-Swim"=D2582,E2582*46.7,IF("2-Bike"=D2582,E2582,IF("3-Run"=D2582,E2582*4.27,0)))</f>
        <v>36.508499999999998</v>
      </c>
    </row>
    <row r="2583" spans="1:31" x14ac:dyDescent="0.25">
      <c r="A2583" s="50">
        <v>2582</v>
      </c>
      <c r="B2583" s="51">
        <v>42037</v>
      </c>
      <c r="C2583" s="75">
        <f>B2583</f>
        <v>42037</v>
      </c>
      <c r="D2583" s="50" t="s">
        <v>1223</v>
      </c>
      <c r="E2583" s="50">
        <v>3.75</v>
      </c>
      <c r="F2583" s="50">
        <v>0</v>
      </c>
      <c r="G2583" s="50">
        <v>41</v>
      </c>
      <c r="H2583" s="50">
        <v>54</v>
      </c>
      <c r="I2583" s="53">
        <f>IF(E2583&gt;0,TIME(F2583,G2583,H2583),"")</f>
        <v>2.9097222222222222E-2</v>
      </c>
      <c r="J2583" s="54">
        <f>IF(E2583&gt;0,TIME(F2583,G2583,H2583)/E2583,"")</f>
        <v>7.7592592592592591E-3</v>
      </c>
      <c r="K2583" s="50" t="s">
        <v>1548</v>
      </c>
      <c r="L2583" s="50" t="s">
        <v>17</v>
      </c>
      <c r="M2583" s="55">
        <f>IF(D2583&gt;0,0.0416666666666667/J2583,"")</f>
        <v>5.3699284009546586</v>
      </c>
      <c r="N2583" s="50">
        <v>138</v>
      </c>
      <c r="O2583" s="50" t="s">
        <v>253</v>
      </c>
      <c r="Q2583" s="151">
        <f>IF("1-Swim"=D2583,J2583*2.4,IF("2-Bike"=D2583,J2583*112,IF("3-Run"=D2583,J2583*26.2,0)))</f>
        <v>0.20329259259259258</v>
      </c>
      <c r="R2583" s="151">
        <f>Q2583/2</f>
        <v>0.10164629629629629</v>
      </c>
      <c r="S2583" s="53">
        <f>J2583*26.2</f>
        <v>0.20329259259259258</v>
      </c>
      <c r="T2583" s="53">
        <f>(J2583+0.0013889)*26.2</f>
        <v>0.2396817725925926</v>
      </c>
      <c r="U2583" s="53">
        <f>S2583/2</f>
        <v>0.10164629629629629</v>
      </c>
      <c r="V2583" s="53">
        <f>T2583/2</f>
        <v>0.1198408862962963</v>
      </c>
      <c r="W2583" s="50">
        <f>RANK(J2583,J:J,1)</f>
        <v>2281</v>
      </c>
      <c r="X2583" s="50">
        <f>YEAR(B2583)</f>
        <v>2015</v>
      </c>
      <c r="Y2583" s="50">
        <f>MONTH(B2583)</f>
        <v>2</v>
      </c>
      <c r="Z2583" s="56">
        <f>X2583*100+Y2583</f>
        <v>201502</v>
      </c>
      <c r="AA2583" s="56">
        <f>WEEKNUM(B2583,1)</f>
        <v>6</v>
      </c>
      <c r="AB2583" s="58">
        <f>IF(ISBLANK(B2583)," ",MAX(B2583-B2582-1,0))</f>
        <v>1</v>
      </c>
      <c r="AC2583" s="56">
        <f>DAY(B2583)</f>
        <v>2</v>
      </c>
      <c r="AD2583" s="53">
        <f>U2583+V2583</f>
        <v>0.22148718259259259</v>
      </c>
      <c r="AE2583" s="56">
        <f>IF("1-Swim"=D2583,E2583*46.7,IF("2-Bike"=D2583,E2583,IF("3-Run"=D2583,E2583*4.27,0)))</f>
        <v>16.012499999999999</v>
      </c>
    </row>
    <row r="2584" spans="1:31" x14ac:dyDescent="0.25">
      <c r="A2584" s="50">
        <v>2583</v>
      </c>
      <c r="B2584" s="51">
        <v>42038</v>
      </c>
      <c r="C2584" s="75">
        <f>B2584</f>
        <v>42038</v>
      </c>
      <c r="D2584" s="50" t="s">
        <v>1223</v>
      </c>
      <c r="E2584" s="50">
        <v>2.75</v>
      </c>
      <c r="F2584" s="50">
        <v>0</v>
      </c>
      <c r="G2584" s="50">
        <v>30</v>
      </c>
      <c r="H2584" s="50">
        <v>0</v>
      </c>
      <c r="I2584" s="53">
        <f>IF(E2584&gt;0,TIME(F2584,G2584,H2584),"")</f>
        <v>2.0833333333333332E-2</v>
      </c>
      <c r="J2584" s="54">
        <f>IF(E2584&gt;0,TIME(F2584,G2584,H2584)/E2584,"")</f>
        <v>7.5757575757575751E-3</v>
      </c>
      <c r="K2584" s="50" t="s">
        <v>1548</v>
      </c>
      <c r="L2584" s="50" t="s">
        <v>1048</v>
      </c>
      <c r="M2584" s="55">
        <f>IF(D2584&gt;0,0.0416666666666667/J2584,"")</f>
        <v>5.5000000000000044</v>
      </c>
      <c r="N2584" s="50">
        <v>137</v>
      </c>
      <c r="O2584" s="50" t="s">
        <v>253</v>
      </c>
      <c r="Q2584" s="151">
        <f>IF("1-Swim"=D2584,J2584*2.4,IF("2-Bike"=D2584,J2584*112,IF("3-Run"=D2584,J2584*26.2,0)))</f>
        <v>0.19848484848484846</v>
      </c>
      <c r="R2584" s="151">
        <f>Q2584/2</f>
        <v>9.9242424242424229E-2</v>
      </c>
      <c r="S2584" s="53">
        <f>J2584*26.2</f>
        <v>0.19848484848484846</v>
      </c>
      <c r="T2584" s="53">
        <f>(J2584+0.0013889)*26.2</f>
        <v>0.23487402848484845</v>
      </c>
      <c r="U2584" s="53">
        <f>S2584/2</f>
        <v>9.9242424242424229E-2</v>
      </c>
      <c r="V2584" s="53">
        <f>T2584/2</f>
        <v>0.11743701424242423</v>
      </c>
      <c r="W2584" s="50">
        <f>RANK(J2584,J:J,1)</f>
        <v>2131</v>
      </c>
      <c r="X2584" s="50">
        <f>YEAR(B2584)</f>
        <v>2015</v>
      </c>
      <c r="Y2584" s="50">
        <f>MONTH(B2584)</f>
        <v>2</v>
      </c>
      <c r="Z2584" s="56">
        <f>X2584*100+Y2584</f>
        <v>201502</v>
      </c>
      <c r="AA2584" s="56">
        <f>WEEKNUM(B2584,1)</f>
        <v>6</v>
      </c>
      <c r="AB2584" s="58">
        <f>IF(ISBLANK(B2584)," ",MAX(B2584-B2583-1,0))</f>
        <v>0</v>
      </c>
      <c r="AC2584" s="56">
        <f>DAY(B2584)</f>
        <v>3</v>
      </c>
      <c r="AD2584" s="53">
        <f>U2584+V2584</f>
        <v>0.21667943848484844</v>
      </c>
      <c r="AE2584" s="56">
        <f>IF("1-Swim"=D2584,E2584*46.7,IF("2-Bike"=D2584,E2584,IF("3-Run"=D2584,E2584*4.27,0)))</f>
        <v>11.7425</v>
      </c>
    </row>
    <row r="2585" spans="1:31" x14ac:dyDescent="0.25">
      <c r="A2585" s="50">
        <v>2584</v>
      </c>
      <c r="B2585" s="51">
        <v>42041</v>
      </c>
      <c r="C2585" s="75">
        <f>B2585</f>
        <v>42041</v>
      </c>
      <c r="D2585" s="50" t="s">
        <v>1224</v>
      </c>
      <c r="E2585" s="50">
        <v>10</v>
      </c>
      <c r="F2585" s="50">
        <v>0</v>
      </c>
      <c r="G2585" s="50">
        <v>35</v>
      </c>
      <c r="H2585" s="50">
        <v>34</v>
      </c>
      <c r="I2585" s="53">
        <f>IF(E2585&gt;0,TIME(F2585,G2585,H2585),"")</f>
        <v>2.4699074074074078E-2</v>
      </c>
      <c r="J2585" s="54">
        <f>IF(E2585&gt;0,TIME(F2585,G2585,H2585)/E2585,"")</f>
        <v>2.4699074074074076E-3</v>
      </c>
      <c r="K2585" s="50" t="s">
        <v>1342</v>
      </c>
      <c r="L2585" s="50" t="s">
        <v>1343</v>
      </c>
      <c r="M2585" s="55">
        <f>IF(D2585&gt;0,0.0416666666666667/J2585,"")</f>
        <v>16.869728209934408</v>
      </c>
      <c r="N2585" s="50">
        <v>123</v>
      </c>
      <c r="O2585" s="50" t="s">
        <v>253</v>
      </c>
      <c r="Q2585" s="151">
        <f>IF("1-Swim"=D2585,J2585*2.4,IF("2-Bike"=D2585,J2585*112,IF("3-Run"=D2585,J2585*26.2,0)))</f>
        <v>0.27662962962962967</v>
      </c>
      <c r="R2585" s="151">
        <f>Q2585/2</f>
        <v>0.13831481481481483</v>
      </c>
      <c r="S2585" s="53">
        <f>J2585*26.2</f>
        <v>6.4711574074074074E-2</v>
      </c>
      <c r="T2585" s="53">
        <f>(J2585+0.0013889)*26.2</f>
        <v>0.10110075407407408</v>
      </c>
      <c r="U2585" s="53">
        <f>S2585/2</f>
        <v>3.2355787037037037E-2</v>
      </c>
      <c r="V2585" s="53">
        <f>T2585/2</f>
        <v>5.0550377037037041E-2</v>
      </c>
      <c r="W2585" s="50">
        <f>RANK(J2585,J:J,1)</f>
        <v>298</v>
      </c>
      <c r="X2585" s="50">
        <f>YEAR(B2585)</f>
        <v>2015</v>
      </c>
      <c r="Y2585" s="50">
        <f>MONTH(B2585)</f>
        <v>2</v>
      </c>
      <c r="Z2585" s="56">
        <f>X2585*100+Y2585</f>
        <v>201502</v>
      </c>
      <c r="AA2585" s="56">
        <f>WEEKNUM(B2585,1)</f>
        <v>6</v>
      </c>
      <c r="AB2585" s="58">
        <f>IF(ISBLANK(B2585)," ",MAX(B2585-B2584-1,0))</f>
        <v>2</v>
      </c>
      <c r="AC2585" s="56">
        <f>DAY(B2585)</f>
        <v>6</v>
      </c>
      <c r="AD2585" s="53">
        <f>U2585+V2585</f>
        <v>8.2906164074074085E-2</v>
      </c>
      <c r="AE2585" s="56">
        <f>IF("1-Swim"=D2585,E2585*46.7,IF("2-Bike"=D2585,E2585,IF("3-Run"=D2585,E2585*4.27,0)))</f>
        <v>10</v>
      </c>
    </row>
    <row r="2586" spans="1:31" x14ac:dyDescent="0.25">
      <c r="A2586" s="50">
        <v>2585</v>
      </c>
      <c r="B2586" s="51">
        <v>42042</v>
      </c>
      <c r="C2586" s="75">
        <f>B2586</f>
        <v>42042</v>
      </c>
      <c r="D2586" s="50" t="s">
        <v>1223</v>
      </c>
      <c r="E2586" s="50">
        <v>5.0999999999999996</v>
      </c>
      <c r="F2586" s="50">
        <v>1</v>
      </c>
      <c r="G2586" s="50">
        <v>0</v>
      </c>
      <c r="H2586" s="50">
        <v>0</v>
      </c>
      <c r="I2586" s="53">
        <f>IF(E2586&gt;0,TIME(F2586,G2586,H2586),"")</f>
        <v>4.1666666666666664E-2</v>
      </c>
      <c r="J2586" s="54">
        <f>IF(E2586&gt;0,TIME(F2586,G2586,H2586)/E2586,"")</f>
        <v>8.1699346405228763E-3</v>
      </c>
      <c r="K2586" s="50" t="s">
        <v>1548</v>
      </c>
      <c r="L2586" s="50" t="s">
        <v>1343</v>
      </c>
      <c r="M2586" s="55">
        <f>IF(D2586&gt;0,0.0416666666666667/J2586,"")</f>
        <v>5.1000000000000041</v>
      </c>
      <c r="N2586" s="50">
        <v>143</v>
      </c>
      <c r="O2586" s="50" t="s">
        <v>253</v>
      </c>
      <c r="Q2586" s="151">
        <f>IF("1-Swim"=D2586,J2586*2.4,IF("2-Bike"=D2586,J2586*112,IF("3-Run"=D2586,J2586*26.2,0)))</f>
        <v>0.21405228758169936</v>
      </c>
      <c r="R2586" s="151">
        <f>Q2586/2</f>
        <v>0.10702614379084968</v>
      </c>
      <c r="S2586" s="53">
        <f>J2586*26.2</f>
        <v>0.21405228758169936</v>
      </c>
      <c r="T2586" s="53">
        <f>(J2586+0.0013889)*26.2</f>
        <v>0.25044146758169938</v>
      </c>
      <c r="U2586" s="53">
        <f>S2586/2</f>
        <v>0.10702614379084968</v>
      </c>
      <c r="V2586" s="53">
        <f>T2586/2</f>
        <v>0.12522073379084969</v>
      </c>
      <c r="W2586" s="50">
        <f>RANK(J2586,J:J,1)</f>
        <v>2525</v>
      </c>
      <c r="X2586" s="50">
        <f>YEAR(B2586)</f>
        <v>2015</v>
      </c>
      <c r="Y2586" s="50">
        <f>MONTH(B2586)</f>
        <v>2</v>
      </c>
      <c r="Z2586" s="56">
        <f>X2586*100+Y2586</f>
        <v>201502</v>
      </c>
      <c r="AA2586" s="56">
        <f>WEEKNUM(B2586,1)</f>
        <v>6</v>
      </c>
      <c r="AB2586" s="58">
        <f>IF(ISBLANK(B2586)," ",MAX(B2586-B2585-1,0))</f>
        <v>0</v>
      </c>
      <c r="AC2586" s="56">
        <f>DAY(B2586)</f>
        <v>7</v>
      </c>
      <c r="AD2586" s="53">
        <f>U2586+V2586</f>
        <v>0.23224687758169937</v>
      </c>
      <c r="AE2586" s="56">
        <f>IF("1-Swim"=D2586,E2586*46.7,IF("2-Bike"=D2586,E2586,IF("3-Run"=D2586,E2586*4.27,0)))</f>
        <v>21.776999999999997</v>
      </c>
    </row>
    <row r="2587" spans="1:31" x14ac:dyDescent="0.25">
      <c r="A2587" s="50">
        <v>2586</v>
      </c>
      <c r="B2587" s="51">
        <v>42043</v>
      </c>
      <c r="C2587" s="75">
        <f>B2587</f>
        <v>42043</v>
      </c>
      <c r="D2587" s="50" t="s">
        <v>1224</v>
      </c>
      <c r="E2587" s="50">
        <v>15</v>
      </c>
      <c r="F2587" s="50">
        <v>1</v>
      </c>
      <c r="G2587" s="50">
        <v>0</v>
      </c>
      <c r="H2587" s="50">
        <v>0</v>
      </c>
      <c r="I2587" s="53">
        <f>IF(E2587&gt;0,TIME(F2587,G2587,H2587),"")</f>
        <v>4.1666666666666664E-2</v>
      </c>
      <c r="J2587" s="54">
        <f>IF(E2587&gt;0,TIME(F2587,G2587,H2587)/E2587,"")</f>
        <v>2.7777777777777775E-3</v>
      </c>
      <c r="K2587" s="50" t="s">
        <v>1342</v>
      </c>
      <c r="L2587" s="50" t="s">
        <v>1343</v>
      </c>
      <c r="M2587" s="55">
        <f>IF(D2587&gt;0,0.0416666666666667/J2587,"")</f>
        <v>15.000000000000014</v>
      </c>
      <c r="N2587" s="50">
        <v>135</v>
      </c>
      <c r="O2587" s="50" t="s">
        <v>253</v>
      </c>
      <c r="Q2587" s="151">
        <f>IF("1-Swim"=D2587,J2587*2.4,IF("2-Bike"=D2587,J2587*112,IF("3-Run"=D2587,J2587*26.2,0)))</f>
        <v>0.31111111111111106</v>
      </c>
      <c r="R2587" s="151">
        <f>Q2587/2</f>
        <v>0.15555555555555553</v>
      </c>
      <c r="S2587" s="53">
        <f>J2587*26.2</f>
        <v>7.2777777777777761E-2</v>
      </c>
      <c r="T2587" s="53">
        <f>(J2587+0.0013889)*26.2</f>
        <v>0.10916695777777777</v>
      </c>
      <c r="U2587" s="53">
        <f>S2587/2</f>
        <v>3.638888888888888E-2</v>
      </c>
      <c r="V2587" s="53">
        <f>T2587/2</f>
        <v>5.4583478888888884E-2</v>
      </c>
      <c r="W2587" s="50">
        <f>RANK(J2587,J:J,1)</f>
        <v>452</v>
      </c>
      <c r="X2587" s="50">
        <f>YEAR(B2587)</f>
        <v>2015</v>
      </c>
      <c r="Y2587" s="50">
        <f>MONTH(B2587)</f>
        <v>2</v>
      </c>
      <c r="Z2587" s="56">
        <f>X2587*100+Y2587</f>
        <v>201502</v>
      </c>
      <c r="AA2587" s="56">
        <f>WEEKNUM(B2587,1)</f>
        <v>7</v>
      </c>
      <c r="AB2587" s="58">
        <f>IF(ISBLANK(B2587)," ",MAX(B2587-B2586-1,0))</f>
        <v>0</v>
      </c>
      <c r="AC2587" s="56">
        <f>DAY(B2587)</f>
        <v>8</v>
      </c>
      <c r="AD2587" s="53">
        <f>U2587+V2587</f>
        <v>9.0972367777777757E-2</v>
      </c>
      <c r="AE2587" s="56">
        <f>IF("1-Swim"=D2587,E2587*46.7,IF("2-Bike"=D2587,E2587,IF("3-Run"=D2587,E2587*4.27,0)))</f>
        <v>15</v>
      </c>
    </row>
    <row r="2588" spans="1:31" x14ac:dyDescent="0.25">
      <c r="A2588" s="50">
        <v>2587</v>
      </c>
      <c r="B2588" s="51">
        <v>42044</v>
      </c>
      <c r="C2588" s="75">
        <f>B2588</f>
        <v>42044</v>
      </c>
      <c r="D2588" s="50" t="s">
        <v>1223</v>
      </c>
      <c r="E2588" s="50">
        <v>2.75</v>
      </c>
      <c r="F2588" s="50">
        <v>0</v>
      </c>
      <c r="G2588" s="50">
        <v>30</v>
      </c>
      <c r="H2588" s="50">
        <v>0</v>
      </c>
      <c r="I2588" s="53">
        <f>IF(E2588&gt;0,TIME(F2588,G2588,H2588),"")</f>
        <v>2.0833333333333332E-2</v>
      </c>
      <c r="J2588" s="54">
        <f>IF(E2588&gt;0,TIME(F2588,G2588,H2588)/E2588,"")</f>
        <v>7.5757575757575751E-3</v>
      </c>
      <c r="K2588" s="50" t="s">
        <v>1548</v>
      </c>
      <c r="L2588" s="50" t="s">
        <v>1048</v>
      </c>
      <c r="M2588" s="55">
        <f>IF(D2588&gt;0,0.0416666666666667/J2588,"")</f>
        <v>5.5000000000000044</v>
      </c>
      <c r="N2588" s="50">
        <v>139</v>
      </c>
      <c r="O2588" s="50" t="s">
        <v>253</v>
      </c>
      <c r="Q2588" s="151">
        <f>IF("1-Swim"=D2588,J2588*2.4,IF("2-Bike"=D2588,J2588*112,IF("3-Run"=D2588,J2588*26.2,0)))</f>
        <v>0.19848484848484846</v>
      </c>
      <c r="R2588" s="151">
        <f>Q2588/2</f>
        <v>9.9242424242424229E-2</v>
      </c>
      <c r="S2588" s="53">
        <f>J2588*26.2</f>
        <v>0.19848484848484846</v>
      </c>
      <c r="T2588" s="53">
        <f>(J2588+0.0013889)*26.2</f>
        <v>0.23487402848484845</v>
      </c>
      <c r="U2588" s="53">
        <f>S2588/2</f>
        <v>9.9242424242424229E-2</v>
      </c>
      <c r="V2588" s="53">
        <f>T2588/2</f>
        <v>0.11743701424242423</v>
      </c>
      <c r="W2588" s="50">
        <f>RANK(J2588,J:J,1)</f>
        <v>2131</v>
      </c>
      <c r="X2588" s="50">
        <f>YEAR(B2588)</f>
        <v>2015</v>
      </c>
      <c r="Y2588" s="50">
        <f>MONTH(B2588)</f>
        <v>2</v>
      </c>
      <c r="Z2588" s="56">
        <f>X2588*100+Y2588</f>
        <v>201502</v>
      </c>
      <c r="AA2588" s="56">
        <f>WEEKNUM(B2588,1)</f>
        <v>7</v>
      </c>
      <c r="AB2588" s="58">
        <f>IF(ISBLANK(B2588)," ",MAX(B2588-B2587-1,0))</f>
        <v>0</v>
      </c>
      <c r="AC2588" s="56">
        <f>DAY(B2588)</f>
        <v>9</v>
      </c>
      <c r="AD2588" s="53">
        <f>U2588+V2588</f>
        <v>0.21667943848484844</v>
      </c>
      <c r="AE2588" s="56">
        <f>IF("1-Swim"=D2588,E2588*46.7,IF("2-Bike"=D2588,E2588,IF("3-Run"=D2588,E2588*4.27,0)))</f>
        <v>11.7425</v>
      </c>
    </row>
    <row r="2589" spans="1:31" x14ac:dyDescent="0.25">
      <c r="A2589" s="50">
        <v>2588</v>
      </c>
      <c r="B2589" s="51">
        <v>42045</v>
      </c>
      <c r="C2589" s="75">
        <f>B2589</f>
        <v>42045</v>
      </c>
      <c r="D2589" s="50" t="s">
        <v>1224</v>
      </c>
      <c r="E2589" s="50">
        <v>12</v>
      </c>
      <c r="F2589" s="50">
        <v>0</v>
      </c>
      <c r="G2589" s="50">
        <v>35</v>
      </c>
      <c r="H2589" s="50">
        <v>0</v>
      </c>
      <c r="I2589" s="53">
        <f>IF(E2589&gt;0,TIME(F2589,G2589,H2589),"")</f>
        <v>2.4305555555555556E-2</v>
      </c>
      <c r="J2589" s="54">
        <f>IF(E2589&gt;0,TIME(F2589,G2589,H2589)/E2589,"")</f>
        <v>2.0254629629629629E-3</v>
      </c>
      <c r="K2589" s="50" t="s">
        <v>921</v>
      </c>
      <c r="L2589" s="50" t="s">
        <v>1132</v>
      </c>
      <c r="M2589" s="55">
        <f>IF(D2589&gt;0,0.0416666666666667/J2589,"")</f>
        <v>20.571428571428587</v>
      </c>
      <c r="N2589" s="50">
        <v>0</v>
      </c>
      <c r="O2589" s="50" t="s">
        <v>253</v>
      </c>
      <c r="Q2589" s="151">
        <f>IF("1-Swim"=D2589,J2589*2.4,IF("2-Bike"=D2589,J2589*112,IF("3-Run"=D2589,J2589*26.2,0)))</f>
        <v>0.22685185185185183</v>
      </c>
      <c r="R2589" s="151">
        <f>Q2589/2</f>
        <v>0.11342592592592592</v>
      </c>
      <c r="S2589" s="53">
        <f>J2589*26.2</f>
        <v>5.3067129629629624E-2</v>
      </c>
      <c r="T2589" s="53">
        <f>(J2589+0.0013889)*26.2</f>
        <v>8.9456309629629624E-2</v>
      </c>
      <c r="U2589" s="53">
        <f>S2589/2</f>
        <v>2.6533564814814812E-2</v>
      </c>
      <c r="V2589" s="53">
        <f>T2589/2</f>
        <v>4.4728154814814812E-2</v>
      </c>
      <c r="W2589" s="50">
        <f>RANK(J2589,J:J,1)</f>
        <v>164</v>
      </c>
      <c r="X2589" s="50">
        <f>YEAR(B2589)</f>
        <v>2015</v>
      </c>
      <c r="Y2589" s="50">
        <f>MONTH(B2589)</f>
        <v>2</v>
      </c>
      <c r="Z2589" s="56">
        <f>X2589*100+Y2589</f>
        <v>201502</v>
      </c>
      <c r="AA2589" s="56">
        <f>WEEKNUM(B2589,1)</f>
        <v>7</v>
      </c>
      <c r="AB2589" s="58">
        <f>IF(ISBLANK(B2589)," ",MAX(B2589-B2588-1,0))</f>
        <v>0</v>
      </c>
      <c r="AC2589" s="56">
        <f>DAY(B2589)</f>
        <v>10</v>
      </c>
      <c r="AD2589" s="53">
        <f>U2589+V2589</f>
        <v>7.1261719629629627E-2</v>
      </c>
      <c r="AE2589" s="56">
        <f>IF("1-Swim"=D2589,E2589*46.7,IF("2-Bike"=D2589,E2589,IF("3-Run"=D2589,E2589*4.27,0)))</f>
        <v>12</v>
      </c>
    </row>
    <row r="2590" spans="1:31" x14ac:dyDescent="0.25">
      <c r="A2590" s="50">
        <v>2589</v>
      </c>
      <c r="B2590" s="51">
        <v>42046</v>
      </c>
      <c r="C2590" s="75">
        <f>B2590</f>
        <v>42046</v>
      </c>
      <c r="D2590" s="50" t="s">
        <v>1225</v>
      </c>
      <c r="E2590" s="50">
        <v>0.3</v>
      </c>
      <c r="F2590" s="50">
        <v>0</v>
      </c>
      <c r="G2590" s="50">
        <v>9</v>
      </c>
      <c r="H2590" s="50">
        <v>43</v>
      </c>
      <c r="I2590" s="53">
        <f>IF(E2590&gt;0,TIME(F2590,G2590,H2590),"")</f>
        <v>6.7476851851851856E-3</v>
      </c>
      <c r="J2590" s="54">
        <f>IF(E2590&gt;0,TIME(F2590,G2590,H2590)/E2590,"")</f>
        <v>2.2492283950617285E-2</v>
      </c>
      <c r="K2590" s="50" t="s">
        <v>781</v>
      </c>
      <c r="L2590" s="50" t="s">
        <v>1304</v>
      </c>
      <c r="M2590" s="55">
        <f>IF(D2590&gt;0,0.0416666666666667/J2590,"")</f>
        <v>1.8524871355060049</v>
      </c>
      <c r="N2590" s="50">
        <v>0</v>
      </c>
      <c r="O2590" s="50" t="s">
        <v>253</v>
      </c>
      <c r="Q2590" s="151">
        <f>IF("1-Swim"=D2590,J2590*2.4,IF("2-Bike"=D2590,J2590*112,IF("3-Run"=D2590,J2590*26.2,0)))</f>
        <v>5.3981481481481484E-2</v>
      </c>
      <c r="R2590" s="151">
        <f>Q2590/2</f>
        <v>2.6990740740740742E-2</v>
      </c>
      <c r="S2590" s="53">
        <f>J2590*26.2</f>
        <v>0.58929783950617287</v>
      </c>
      <c r="T2590" s="53">
        <f>(J2590+0.0013889)*26.2</f>
        <v>0.62568701950617278</v>
      </c>
      <c r="U2590" s="53">
        <f>S2590/2</f>
        <v>0.29464891975308644</v>
      </c>
      <c r="V2590" s="53">
        <f>T2590/2</f>
        <v>0.31284350975308639</v>
      </c>
      <c r="W2590" s="50">
        <f>RANK(J2590,J:J,1)</f>
        <v>3061</v>
      </c>
      <c r="X2590" s="50">
        <f>YEAR(B2590)</f>
        <v>2015</v>
      </c>
      <c r="Y2590" s="50">
        <f>MONTH(B2590)</f>
        <v>2</v>
      </c>
      <c r="Z2590" s="56">
        <f>X2590*100+Y2590</f>
        <v>201502</v>
      </c>
      <c r="AA2590" s="56">
        <f>WEEKNUM(B2590,1)</f>
        <v>7</v>
      </c>
      <c r="AB2590" s="58">
        <f>IF(ISBLANK(B2590)," ",MAX(B2590-B2589-1,0))</f>
        <v>0</v>
      </c>
      <c r="AC2590" s="56">
        <f>DAY(B2590)</f>
        <v>11</v>
      </c>
      <c r="AD2590" s="53">
        <f>U2590+V2590</f>
        <v>0.60749242950617277</v>
      </c>
      <c r="AE2590" s="56">
        <f>IF("1-Swim"=D2590,E2590*46.7,IF("2-Bike"=D2590,E2590,IF("3-Run"=D2590,E2590*4.27,0)))</f>
        <v>14.01</v>
      </c>
    </row>
    <row r="2591" spans="1:31" x14ac:dyDescent="0.25">
      <c r="A2591" s="50">
        <v>2590</v>
      </c>
      <c r="B2591" s="51">
        <v>42049</v>
      </c>
      <c r="C2591" s="75">
        <f>B2591</f>
        <v>42049</v>
      </c>
      <c r="D2591" s="50" t="s">
        <v>1223</v>
      </c>
      <c r="E2591" s="50">
        <v>18</v>
      </c>
      <c r="F2591" s="50">
        <v>3</v>
      </c>
      <c r="G2591" s="50">
        <v>33</v>
      </c>
      <c r="H2591" s="50">
        <v>16</v>
      </c>
      <c r="I2591" s="53">
        <f>IF(E2591&gt;0,TIME(F2591,G2591,H2591),"")</f>
        <v>0.14810185185185185</v>
      </c>
      <c r="J2591" s="54">
        <f>IF(E2591&gt;0,TIME(F2591,G2591,H2591)/E2591,"")</f>
        <v>8.2278806584362135E-3</v>
      </c>
      <c r="K2591" s="50" t="s">
        <v>1548</v>
      </c>
      <c r="L2591" s="50" t="s">
        <v>17</v>
      </c>
      <c r="M2591" s="55">
        <f>IF(D2591&gt;0,0.0416666666666667/J2591,"")</f>
        <v>5.0640825257893134</v>
      </c>
      <c r="N2591" s="50">
        <v>152</v>
      </c>
      <c r="O2591" s="50" t="s">
        <v>253</v>
      </c>
      <c r="Q2591" s="151">
        <f>IF("1-Swim"=D2591,J2591*2.4,IF("2-Bike"=D2591,J2591*112,IF("3-Run"=D2591,J2591*26.2,0)))</f>
        <v>0.21557047325102879</v>
      </c>
      <c r="R2591" s="151">
        <f>Q2591/2</f>
        <v>0.1077852366255144</v>
      </c>
      <c r="S2591" s="53">
        <f>J2591*26.2</f>
        <v>0.21557047325102879</v>
      </c>
      <c r="T2591" s="53">
        <f>(J2591+0.0013889)*26.2</f>
        <v>0.25195965325102881</v>
      </c>
      <c r="U2591" s="53">
        <f>S2591/2</f>
        <v>0.1077852366255144</v>
      </c>
      <c r="V2591" s="53">
        <f>T2591/2</f>
        <v>0.12597982662551441</v>
      </c>
      <c r="W2591" s="50">
        <f>RANK(J2591,J:J,1)</f>
        <v>2547</v>
      </c>
      <c r="X2591" s="50">
        <f>YEAR(B2591)</f>
        <v>2015</v>
      </c>
      <c r="Y2591" s="50">
        <f>MONTH(B2591)</f>
        <v>2</v>
      </c>
      <c r="Z2591" s="56">
        <f>X2591*100+Y2591</f>
        <v>201502</v>
      </c>
      <c r="AA2591" s="56">
        <f>WEEKNUM(B2591,1)</f>
        <v>7</v>
      </c>
      <c r="AB2591" s="58">
        <f>IF(ISBLANK(B2591)," ",MAX(B2591-B2590-1,0))</f>
        <v>2</v>
      </c>
      <c r="AC2591" s="56">
        <f>DAY(B2591)</f>
        <v>14</v>
      </c>
      <c r="AD2591" s="53">
        <f>U2591+V2591</f>
        <v>0.2337650632510288</v>
      </c>
      <c r="AE2591" s="56">
        <f>IF("1-Swim"=D2591,E2591*46.7,IF("2-Bike"=D2591,E2591,IF("3-Run"=D2591,E2591*4.27,0)))</f>
        <v>76.859999999999985</v>
      </c>
    </row>
    <row r="2592" spans="1:31" x14ac:dyDescent="0.25">
      <c r="A2592" s="50">
        <v>2591</v>
      </c>
      <c r="B2592" s="51">
        <v>42050</v>
      </c>
      <c r="C2592" s="75">
        <f>B2592</f>
        <v>42050</v>
      </c>
      <c r="D2592" s="50" t="s">
        <v>1224</v>
      </c>
      <c r="E2592" s="50">
        <v>12</v>
      </c>
      <c r="F2592" s="50">
        <v>0</v>
      </c>
      <c r="G2592" s="50">
        <v>51</v>
      </c>
      <c r="H2592" s="50">
        <v>0</v>
      </c>
      <c r="I2592" s="53">
        <f>IF(E2592&gt;0,TIME(F2592,G2592,H2592),"")</f>
        <v>3.5416666666666666E-2</v>
      </c>
      <c r="J2592" s="54">
        <f>IF(E2592&gt;0,TIME(F2592,G2592,H2592)/E2592,"")</f>
        <v>2.9513888888888888E-3</v>
      </c>
      <c r="K2592" s="50" t="s">
        <v>1342</v>
      </c>
      <c r="L2592" s="50" t="s">
        <v>1343</v>
      </c>
      <c r="M2592" s="55">
        <f>IF(D2592&gt;0,0.0416666666666667/J2592,"")</f>
        <v>14.117647058823541</v>
      </c>
      <c r="N2592" s="50">
        <v>104</v>
      </c>
      <c r="O2592" s="50" t="s">
        <v>253</v>
      </c>
      <c r="Q2592" s="151">
        <f>IF("1-Swim"=D2592,J2592*2.4,IF("2-Bike"=D2592,J2592*112,IF("3-Run"=D2592,J2592*26.2,0)))</f>
        <v>0.33055555555555555</v>
      </c>
      <c r="R2592" s="151">
        <f>Q2592/2</f>
        <v>0.16527777777777777</v>
      </c>
      <c r="S2592" s="53">
        <f>J2592*26.2</f>
        <v>7.7326388888888889E-2</v>
      </c>
      <c r="T2592" s="53">
        <f>(J2592+0.0013889)*26.2</f>
        <v>0.1137155688888889</v>
      </c>
      <c r="U2592" s="53">
        <f>S2592/2</f>
        <v>3.8663194444444444E-2</v>
      </c>
      <c r="V2592" s="53">
        <f>T2592/2</f>
        <v>5.6857784444444448E-2</v>
      </c>
      <c r="W2592" s="50">
        <f>RANK(J2592,J:J,1)</f>
        <v>554</v>
      </c>
      <c r="X2592" s="50">
        <f>YEAR(B2592)</f>
        <v>2015</v>
      </c>
      <c r="Y2592" s="50">
        <f>MONTH(B2592)</f>
        <v>2</v>
      </c>
      <c r="Z2592" s="56">
        <f>X2592*100+Y2592</f>
        <v>201502</v>
      </c>
      <c r="AA2592" s="56">
        <f>WEEKNUM(B2592,1)</f>
        <v>8</v>
      </c>
      <c r="AB2592" s="58">
        <f>IF(ISBLANK(B2592)," ",MAX(B2592-B2591-1,0))</f>
        <v>0</v>
      </c>
      <c r="AC2592" s="56">
        <f>DAY(B2592)</f>
        <v>15</v>
      </c>
      <c r="AD2592" s="53">
        <f>U2592+V2592</f>
        <v>9.5520978888888886E-2</v>
      </c>
      <c r="AE2592" s="56">
        <f>IF("1-Swim"=D2592,E2592*46.7,IF("2-Bike"=D2592,E2592,IF("3-Run"=D2592,E2592*4.27,0)))</f>
        <v>12</v>
      </c>
    </row>
    <row r="2593" spans="1:31" x14ac:dyDescent="0.25">
      <c r="A2593" s="50">
        <v>2592</v>
      </c>
      <c r="B2593" s="51">
        <v>42052</v>
      </c>
      <c r="C2593" s="75">
        <f>B2593</f>
        <v>42052</v>
      </c>
      <c r="D2593" s="50" t="s">
        <v>1223</v>
      </c>
      <c r="E2593" s="50">
        <v>3.85</v>
      </c>
      <c r="F2593" s="50">
        <v>0</v>
      </c>
      <c r="G2593" s="50">
        <v>45</v>
      </c>
      <c r="H2593" s="50">
        <v>0</v>
      </c>
      <c r="I2593" s="53">
        <f>IF(E2593&gt;0,TIME(F2593,G2593,H2593),"")</f>
        <v>3.125E-2</v>
      </c>
      <c r="J2593" s="54">
        <f>IF(E2593&gt;0,TIME(F2593,G2593,H2593)/E2593,"")</f>
        <v>8.1168831168831161E-3</v>
      </c>
      <c r="K2593" s="50" t="s">
        <v>1548</v>
      </c>
      <c r="L2593" s="50" t="s">
        <v>1048</v>
      </c>
      <c r="M2593" s="55">
        <f>IF(D2593&gt;0,0.0416666666666667/J2593,"")</f>
        <v>5.1333333333333382</v>
      </c>
      <c r="N2593" s="50">
        <v>140</v>
      </c>
      <c r="O2593" s="50" t="s">
        <v>253</v>
      </c>
      <c r="Q2593" s="151">
        <f>IF("1-Swim"=D2593,J2593*2.4,IF("2-Bike"=D2593,J2593*112,IF("3-Run"=D2593,J2593*26.2,0)))</f>
        <v>0.21266233766233764</v>
      </c>
      <c r="R2593" s="151">
        <f>Q2593/2</f>
        <v>0.10633116883116882</v>
      </c>
      <c r="S2593" s="53">
        <f>J2593*26.2</f>
        <v>0.21266233766233764</v>
      </c>
      <c r="T2593" s="53">
        <f>(J2593+0.0013889)*26.2</f>
        <v>0.24905151766233763</v>
      </c>
      <c r="U2593" s="53">
        <f>S2593/2</f>
        <v>0.10633116883116882</v>
      </c>
      <c r="V2593" s="53">
        <f>T2593/2</f>
        <v>0.12452575883116881</v>
      </c>
      <c r="W2593" s="50">
        <f>RANK(J2593,J:J,1)</f>
        <v>2490</v>
      </c>
      <c r="X2593" s="50">
        <f>YEAR(B2593)</f>
        <v>2015</v>
      </c>
      <c r="Y2593" s="50">
        <f>MONTH(B2593)</f>
        <v>2</v>
      </c>
      <c r="Z2593" s="56">
        <f>X2593*100+Y2593</f>
        <v>201502</v>
      </c>
      <c r="AA2593" s="56">
        <f>WEEKNUM(B2593,1)</f>
        <v>8</v>
      </c>
      <c r="AB2593" s="58">
        <f>IF(ISBLANK(B2593)," ",MAX(B2593-B2592-1,0))</f>
        <v>1</v>
      </c>
      <c r="AC2593" s="56">
        <f>DAY(B2593)</f>
        <v>17</v>
      </c>
      <c r="AD2593" s="53">
        <f>U2593+V2593</f>
        <v>0.23085692766233762</v>
      </c>
      <c r="AE2593" s="56">
        <f>IF("1-Swim"=D2593,E2593*46.7,IF("2-Bike"=D2593,E2593,IF("3-Run"=D2593,E2593*4.27,0)))</f>
        <v>16.439499999999999</v>
      </c>
    </row>
    <row r="2594" spans="1:31" x14ac:dyDescent="0.25">
      <c r="A2594" s="50">
        <v>2593</v>
      </c>
      <c r="B2594" s="51">
        <v>42053</v>
      </c>
      <c r="C2594" s="75">
        <f>B2594</f>
        <v>42053</v>
      </c>
      <c r="D2594" s="50" t="s">
        <v>1223</v>
      </c>
      <c r="E2594" s="50">
        <v>2.85</v>
      </c>
      <c r="F2594" s="50">
        <v>0</v>
      </c>
      <c r="G2594" s="50">
        <v>30</v>
      </c>
      <c r="H2594" s="50">
        <v>0</v>
      </c>
      <c r="I2594" s="53">
        <f>IF(E2594&gt;0,TIME(F2594,G2594,H2594),"")</f>
        <v>2.0833333333333332E-2</v>
      </c>
      <c r="J2594" s="54">
        <f>IF(E2594&gt;0,TIME(F2594,G2594,H2594)/E2594,"")</f>
        <v>7.3099415204678359E-3</v>
      </c>
      <c r="K2594" s="50" t="s">
        <v>1548</v>
      </c>
      <c r="L2594" s="50" t="s">
        <v>1048</v>
      </c>
      <c r="M2594" s="55">
        <f>IF(D2594&gt;0,0.0416666666666667/J2594,"")</f>
        <v>5.7000000000000046</v>
      </c>
      <c r="N2594" s="50">
        <v>148</v>
      </c>
      <c r="O2594" s="50" t="s">
        <v>253</v>
      </c>
      <c r="Q2594" s="151">
        <f>IF("1-Swim"=D2594,J2594*2.4,IF("2-Bike"=D2594,J2594*112,IF("3-Run"=D2594,J2594*26.2,0)))</f>
        <v>0.19152046783625729</v>
      </c>
      <c r="R2594" s="151">
        <f>Q2594/2</f>
        <v>9.5760233918128643E-2</v>
      </c>
      <c r="S2594" s="53">
        <f>J2594*26.2</f>
        <v>0.19152046783625729</v>
      </c>
      <c r="T2594" s="53">
        <f>(J2594+0.0013889)*26.2</f>
        <v>0.22790964783625731</v>
      </c>
      <c r="U2594" s="53">
        <f>S2594/2</f>
        <v>9.5760233918128643E-2</v>
      </c>
      <c r="V2594" s="53">
        <f>T2594/2</f>
        <v>0.11395482391812865</v>
      </c>
      <c r="W2594" s="50">
        <f>RANK(J2594,J:J,1)</f>
        <v>1903</v>
      </c>
      <c r="X2594" s="50">
        <f>YEAR(B2594)</f>
        <v>2015</v>
      </c>
      <c r="Y2594" s="50">
        <f>MONTH(B2594)</f>
        <v>2</v>
      </c>
      <c r="Z2594" s="56">
        <f>X2594*100+Y2594</f>
        <v>201502</v>
      </c>
      <c r="AA2594" s="56">
        <f>WEEKNUM(B2594,1)</f>
        <v>8</v>
      </c>
      <c r="AB2594" s="58">
        <f>IF(ISBLANK(B2594)," ",MAX(B2594-B2593-1,0))</f>
        <v>0</v>
      </c>
      <c r="AC2594" s="56">
        <f>DAY(B2594)</f>
        <v>18</v>
      </c>
      <c r="AD2594" s="53">
        <f>U2594+V2594</f>
        <v>0.2097150578362573</v>
      </c>
      <c r="AE2594" s="56">
        <f>IF("1-Swim"=D2594,E2594*46.7,IF("2-Bike"=D2594,E2594,IF("3-Run"=D2594,E2594*4.27,0)))</f>
        <v>12.169499999999999</v>
      </c>
    </row>
    <row r="2595" spans="1:31" x14ac:dyDescent="0.25">
      <c r="A2595" s="50">
        <v>2594</v>
      </c>
      <c r="B2595" s="51">
        <v>42055</v>
      </c>
      <c r="C2595" s="75">
        <f>B2595</f>
        <v>42055</v>
      </c>
      <c r="D2595" s="50" t="s">
        <v>1223</v>
      </c>
      <c r="E2595" s="50">
        <v>3.75</v>
      </c>
      <c r="F2595" s="50">
        <v>0</v>
      </c>
      <c r="G2595" s="50">
        <v>40</v>
      </c>
      <c r="H2595" s="50">
        <v>15</v>
      </c>
      <c r="I2595" s="53">
        <f>IF(E2595&gt;0,TIME(F2595,G2595,H2595),"")</f>
        <v>2.7951388888888887E-2</v>
      </c>
      <c r="J2595" s="54">
        <f>IF(E2595&gt;0,TIME(F2595,G2595,H2595)/E2595,"")</f>
        <v>7.4537037037037028E-3</v>
      </c>
      <c r="K2595" s="50" t="s">
        <v>1548</v>
      </c>
      <c r="L2595" s="50" t="s">
        <v>17</v>
      </c>
      <c r="M2595" s="55">
        <f>IF(D2595&gt;0,0.0416666666666667/J2595,"")</f>
        <v>5.590062111801247</v>
      </c>
      <c r="N2595" s="50">
        <v>146</v>
      </c>
      <c r="O2595" s="50" t="s">
        <v>253</v>
      </c>
      <c r="Q2595" s="151">
        <f>IF("1-Swim"=D2595,J2595*2.4,IF("2-Bike"=D2595,J2595*112,IF("3-Run"=D2595,J2595*26.2,0)))</f>
        <v>0.19528703703703701</v>
      </c>
      <c r="R2595" s="151">
        <f>Q2595/2</f>
        <v>9.7643518518518505E-2</v>
      </c>
      <c r="S2595" s="53">
        <f>J2595*26.2</f>
        <v>0.19528703703703701</v>
      </c>
      <c r="T2595" s="53">
        <f>(J2595+0.0013889)*26.2</f>
        <v>0.231676217037037</v>
      </c>
      <c r="U2595" s="53">
        <f>S2595/2</f>
        <v>9.7643518518518505E-2</v>
      </c>
      <c r="V2595" s="53">
        <f>T2595/2</f>
        <v>0.1158381085185185</v>
      </c>
      <c r="W2595" s="50">
        <f>RANK(J2595,J:J,1)</f>
        <v>2022</v>
      </c>
      <c r="X2595" s="50">
        <f>YEAR(B2595)</f>
        <v>2015</v>
      </c>
      <c r="Y2595" s="50">
        <f>MONTH(B2595)</f>
        <v>2</v>
      </c>
      <c r="Z2595" s="56">
        <f>X2595*100+Y2595</f>
        <v>201502</v>
      </c>
      <c r="AA2595" s="56">
        <f>WEEKNUM(B2595,1)</f>
        <v>8</v>
      </c>
      <c r="AB2595" s="58">
        <f>IF(ISBLANK(B2595)," ",MAX(B2595-B2594-1,0))</f>
        <v>1</v>
      </c>
      <c r="AC2595" s="56">
        <f>DAY(B2595)</f>
        <v>20</v>
      </c>
      <c r="AD2595" s="53">
        <f>U2595+V2595</f>
        <v>0.21348162703703699</v>
      </c>
      <c r="AE2595" s="56">
        <f>IF("1-Swim"=D2595,E2595*46.7,IF("2-Bike"=D2595,E2595,IF("3-Run"=D2595,E2595*4.27,0)))</f>
        <v>16.012499999999999</v>
      </c>
    </row>
    <row r="2596" spans="1:31" x14ac:dyDescent="0.25">
      <c r="A2596" s="50">
        <v>2595</v>
      </c>
      <c r="B2596" s="51">
        <v>42057</v>
      </c>
      <c r="C2596" s="75">
        <f>B2596</f>
        <v>42057</v>
      </c>
      <c r="D2596" s="50" t="s">
        <v>1223</v>
      </c>
      <c r="E2596" s="50">
        <v>20</v>
      </c>
      <c r="F2596" s="50">
        <v>3</v>
      </c>
      <c r="G2596" s="50">
        <v>54</v>
      </c>
      <c r="H2596" s="50">
        <v>55</v>
      </c>
      <c r="I2596" s="53">
        <f>IF(E2596&gt;0,TIME(F2596,G2596,H2596),"")</f>
        <v>0.16313657407407409</v>
      </c>
      <c r="J2596" s="54">
        <f>IF(E2596&gt;0,TIME(F2596,G2596,H2596)/E2596,"")</f>
        <v>8.1568287037037043E-3</v>
      </c>
      <c r="K2596" s="50" t="s">
        <v>1548</v>
      </c>
      <c r="L2596" s="50" t="s">
        <v>17</v>
      </c>
      <c r="M2596" s="55">
        <f>IF(D2596&gt;0,0.0416666666666667/J2596,"")</f>
        <v>5.1081943951755981</v>
      </c>
      <c r="N2596" s="50">
        <v>158</v>
      </c>
      <c r="O2596" s="50" t="s">
        <v>253</v>
      </c>
      <c r="Q2596" s="151">
        <f>IF("1-Swim"=D2596,J2596*2.4,IF("2-Bike"=D2596,J2596*112,IF("3-Run"=D2596,J2596*26.2,0)))</f>
        <v>0.21370891203703704</v>
      </c>
      <c r="R2596" s="151">
        <f>Q2596/2</f>
        <v>0.10685445601851852</v>
      </c>
      <c r="S2596" s="53">
        <f>J2596*26.2</f>
        <v>0.21370891203703704</v>
      </c>
      <c r="T2596" s="53">
        <f>(J2596+0.0013889)*26.2</f>
        <v>0.25009809203703703</v>
      </c>
      <c r="U2596" s="53">
        <f>S2596/2</f>
        <v>0.10685445601851852</v>
      </c>
      <c r="V2596" s="53">
        <f>T2596/2</f>
        <v>0.12504904601851852</v>
      </c>
      <c r="W2596" s="50">
        <f>RANK(J2596,J:J,1)</f>
        <v>2512</v>
      </c>
      <c r="X2596" s="50">
        <f>YEAR(B2596)</f>
        <v>2015</v>
      </c>
      <c r="Y2596" s="50">
        <f>MONTH(B2596)</f>
        <v>2</v>
      </c>
      <c r="Z2596" s="56">
        <f>X2596*100+Y2596</f>
        <v>201502</v>
      </c>
      <c r="AA2596" s="56">
        <f>WEEKNUM(B2596,1)</f>
        <v>9</v>
      </c>
      <c r="AB2596" s="58">
        <f>IF(ISBLANK(B2596)," ",MAX(B2596-B2595-1,0))</f>
        <v>1</v>
      </c>
      <c r="AC2596" s="56">
        <f>DAY(B2596)</f>
        <v>22</v>
      </c>
      <c r="AD2596" s="53">
        <f>U2596+V2596</f>
        <v>0.23190350203703702</v>
      </c>
      <c r="AE2596" s="56">
        <f>IF("1-Swim"=D2596,E2596*46.7,IF("2-Bike"=D2596,E2596,IF("3-Run"=D2596,E2596*4.27,0)))</f>
        <v>85.399999999999991</v>
      </c>
    </row>
    <row r="2597" spans="1:31" x14ac:dyDescent="0.25">
      <c r="A2597" s="50">
        <v>2596</v>
      </c>
      <c r="B2597" s="51">
        <v>42058</v>
      </c>
      <c r="C2597" s="75">
        <f>B2597</f>
        <v>42058</v>
      </c>
      <c r="D2597" s="50" t="s">
        <v>1225</v>
      </c>
      <c r="E2597" s="50">
        <v>0.6</v>
      </c>
      <c r="F2597" s="50">
        <v>0</v>
      </c>
      <c r="G2597" s="50">
        <v>18</v>
      </c>
      <c r="H2597" s="50">
        <v>59</v>
      </c>
      <c r="I2597" s="53">
        <f>IF(E2597&gt;0,TIME(F2597,G2597,H2597),"")</f>
        <v>1.3182870370370371E-2</v>
      </c>
      <c r="J2597" s="54">
        <f>IF(E2597&gt;0,TIME(F2597,G2597,H2597)/E2597,"")</f>
        <v>2.1971450617283953E-2</v>
      </c>
      <c r="K2597" s="50" t="s">
        <v>781</v>
      </c>
      <c r="L2597" s="50" t="s">
        <v>1304</v>
      </c>
      <c r="M2597" s="55">
        <f>IF(D2597&gt;0,0.0416666666666667/J2597,"")</f>
        <v>1.8964003511852514</v>
      </c>
      <c r="N2597" s="50">
        <v>0</v>
      </c>
      <c r="O2597" s="50" t="s">
        <v>253</v>
      </c>
      <c r="Q2597" s="151">
        <f>IF("1-Swim"=D2597,J2597*2.4,IF("2-Bike"=D2597,J2597*112,IF("3-Run"=D2597,J2597*26.2,0)))</f>
        <v>5.2731481481481483E-2</v>
      </c>
      <c r="R2597" s="151">
        <f>Q2597/2</f>
        <v>2.6365740740740742E-2</v>
      </c>
      <c r="S2597" s="53">
        <f>J2597*26.2</f>
        <v>0.57565200617283951</v>
      </c>
      <c r="T2597" s="53">
        <f>(J2597+0.0013889)*26.2</f>
        <v>0.61204118617283954</v>
      </c>
      <c r="U2597" s="53">
        <f>S2597/2</f>
        <v>0.28782600308641976</v>
      </c>
      <c r="V2597" s="53">
        <f>T2597/2</f>
        <v>0.30602059308641977</v>
      </c>
      <c r="W2597" s="50">
        <f>RANK(J2597,J:J,1)</f>
        <v>3047</v>
      </c>
      <c r="X2597" s="50">
        <f>YEAR(B2597)</f>
        <v>2015</v>
      </c>
      <c r="Y2597" s="50">
        <f>MONTH(B2597)</f>
        <v>2</v>
      </c>
      <c r="Z2597" s="56">
        <f>X2597*100+Y2597</f>
        <v>201502</v>
      </c>
      <c r="AA2597" s="56">
        <f>WEEKNUM(B2597,1)</f>
        <v>9</v>
      </c>
      <c r="AB2597" s="58">
        <f>IF(ISBLANK(B2597)," ",MAX(B2597-B2596-1,0))</f>
        <v>0</v>
      </c>
      <c r="AC2597" s="56">
        <f>DAY(B2597)</f>
        <v>23</v>
      </c>
      <c r="AD2597" s="53">
        <f>U2597+V2597</f>
        <v>0.59384659617283952</v>
      </c>
      <c r="AE2597" s="56">
        <f>IF("1-Swim"=D2597,E2597*46.7,IF("2-Bike"=D2597,E2597,IF("3-Run"=D2597,E2597*4.27,0)))</f>
        <v>28.02</v>
      </c>
    </row>
    <row r="2598" spans="1:31" x14ac:dyDescent="0.25">
      <c r="A2598" s="50">
        <v>2597</v>
      </c>
      <c r="B2598" s="51">
        <v>42059</v>
      </c>
      <c r="C2598" s="75">
        <f>B2598</f>
        <v>42059</v>
      </c>
      <c r="D2598" s="50" t="s">
        <v>1223</v>
      </c>
      <c r="E2598" s="50">
        <v>4.5</v>
      </c>
      <c r="F2598" s="50">
        <v>0</v>
      </c>
      <c r="G2598" s="50">
        <v>51</v>
      </c>
      <c r="H2598" s="50">
        <v>0</v>
      </c>
      <c r="I2598" s="53">
        <f>IF(E2598&gt;0,TIME(F2598,G2598,H2598),"")</f>
        <v>3.5416666666666666E-2</v>
      </c>
      <c r="J2598" s="54">
        <f>IF(E2598&gt;0,TIME(F2598,G2598,H2598)/E2598,"")</f>
        <v>7.8703703703703696E-3</v>
      </c>
      <c r="K2598" s="50" t="s">
        <v>1549</v>
      </c>
      <c r="L2598" s="50" t="s">
        <v>17</v>
      </c>
      <c r="M2598" s="55">
        <f>IF(D2598&gt;0,0.0416666666666667/J2598,"")</f>
        <v>5.2941176470588278</v>
      </c>
      <c r="N2598" s="50">
        <v>137</v>
      </c>
      <c r="O2598" s="50" t="s">
        <v>253</v>
      </c>
      <c r="Q2598" s="151">
        <f>IF("1-Swim"=D2598,J2598*2.4,IF("2-Bike"=D2598,J2598*112,IF("3-Run"=D2598,J2598*26.2,0)))</f>
        <v>0.20620370370370367</v>
      </c>
      <c r="R2598" s="151">
        <f>Q2598/2</f>
        <v>0.10310185185185183</v>
      </c>
      <c r="S2598" s="53">
        <f>J2598*26.2</f>
        <v>0.20620370370370367</v>
      </c>
      <c r="T2598" s="53">
        <f>(J2598+0.0013889)*26.2</f>
        <v>0.24259288370370369</v>
      </c>
      <c r="U2598" s="53">
        <f>S2598/2</f>
        <v>0.10310185185185183</v>
      </c>
      <c r="V2598" s="53">
        <f>T2598/2</f>
        <v>0.12129644185185184</v>
      </c>
      <c r="W2598" s="50">
        <f>RANK(J2598,J:J,1)</f>
        <v>2355</v>
      </c>
      <c r="X2598" s="50">
        <f>YEAR(B2598)</f>
        <v>2015</v>
      </c>
      <c r="Y2598" s="50">
        <f>MONTH(B2598)</f>
        <v>2</v>
      </c>
      <c r="Z2598" s="56">
        <f>X2598*100+Y2598</f>
        <v>201502</v>
      </c>
      <c r="AA2598" s="56">
        <f>WEEKNUM(B2598,1)</f>
        <v>9</v>
      </c>
      <c r="AB2598" s="58">
        <f>IF(ISBLANK(B2598)," ",MAX(B2598-B2597-1,0))</f>
        <v>0</v>
      </c>
      <c r="AC2598" s="56">
        <f>DAY(B2598)</f>
        <v>24</v>
      </c>
      <c r="AD2598" s="53">
        <f>U2598+V2598</f>
        <v>0.22439829370370368</v>
      </c>
      <c r="AE2598" s="56">
        <f>IF("1-Swim"=D2598,E2598*46.7,IF("2-Bike"=D2598,E2598,IF("3-Run"=D2598,E2598*4.27,0)))</f>
        <v>19.214999999999996</v>
      </c>
    </row>
    <row r="2599" spans="1:31" x14ac:dyDescent="0.25">
      <c r="A2599" s="50">
        <v>2598</v>
      </c>
      <c r="B2599" s="51">
        <v>42060</v>
      </c>
      <c r="C2599" s="75">
        <f>B2599</f>
        <v>42060</v>
      </c>
      <c r="D2599" s="50" t="s">
        <v>1225</v>
      </c>
      <c r="E2599" s="50">
        <v>0.6</v>
      </c>
      <c r="F2599" s="50">
        <v>0</v>
      </c>
      <c r="G2599" s="50">
        <v>20</v>
      </c>
      <c r="H2599" s="50">
        <v>28</v>
      </c>
      <c r="I2599" s="53">
        <f>IF(E2599&gt;0,TIME(F2599,G2599,H2599),"")</f>
        <v>1.4212962962962962E-2</v>
      </c>
      <c r="J2599" s="54">
        <f>IF(E2599&gt;0,TIME(F2599,G2599,H2599)/E2599,"")</f>
        <v>2.368827160493827E-2</v>
      </c>
      <c r="K2599" s="50" t="s">
        <v>781</v>
      </c>
      <c r="L2599" s="50" t="s">
        <v>1304</v>
      </c>
      <c r="M2599" s="55">
        <f>IF(D2599&gt;0,0.0416666666666667/J2599,"")</f>
        <v>1.7589576547231285</v>
      </c>
      <c r="N2599" s="50">
        <v>0</v>
      </c>
      <c r="O2599" s="50" t="s">
        <v>253</v>
      </c>
      <c r="Q2599" s="151">
        <f>IF("1-Swim"=D2599,J2599*2.4,IF("2-Bike"=D2599,J2599*112,IF("3-Run"=D2599,J2599*26.2,0)))</f>
        <v>5.6851851851851848E-2</v>
      </c>
      <c r="R2599" s="151">
        <f>Q2599/2</f>
        <v>2.8425925925925924E-2</v>
      </c>
      <c r="S2599" s="53">
        <f>J2599*26.2</f>
        <v>0.62063271604938264</v>
      </c>
      <c r="T2599" s="53">
        <f>(J2599+0.0013889)*26.2</f>
        <v>0.65702189604938266</v>
      </c>
      <c r="U2599" s="53">
        <f>S2599/2</f>
        <v>0.31031635802469132</v>
      </c>
      <c r="V2599" s="53">
        <f>T2599/2</f>
        <v>0.32851094802469133</v>
      </c>
      <c r="W2599" s="50">
        <f>RANK(J2599,J:J,1)</f>
        <v>3116</v>
      </c>
      <c r="X2599" s="50">
        <f>YEAR(B2599)</f>
        <v>2015</v>
      </c>
      <c r="Y2599" s="50">
        <f>MONTH(B2599)</f>
        <v>2</v>
      </c>
      <c r="Z2599" s="56">
        <f>X2599*100+Y2599</f>
        <v>201502</v>
      </c>
      <c r="AA2599" s="56">
        <f>WEEKNUM(B2599,1)</f>
        <v>9</v>
      </c>
      <c r="AB2599" s="58">
        <f>IF(ISBLANK(B2599)," ",MAX(B2599-B2598-1,0))</f>
        <v>0</v>
      </c>
      <c r="AC2599" s="56">
        <f>DAY(B2599)</f>
        <v>25</v>
      </c>
      <c r="AD2599" s="53">
        <f>U2599+V2599</f>
        <v>0.63882730604938265</v>
      </c>
      <c r="AE2599" s="56">
        <f>IF("1-Swim"=D2599,E2599*46.7,IF("2-Bike"=D2599,E2599,IF("3-Run"=D2599,E2599*4.27,0)))</f>
        <v>28.02</v>
      </c>
    </row>
    <row r="2600" spans="1:31" x14ac:dyDescent="0.25">
      <c r="A2600" s="50">
        <v>2599</v>
      </c>
      <c r="B2600" s="51">
        <v>42062</v>
      </c>
      <c r="C2600" s="75">
        <f>B2600</f>
        <v>42062</v>
      </c>
      <c r="D2600" s="50" t="s">
        <v>1223</v>
      </c>
      <c r="E2600" s="50">
        <v>5.25</v>
      </c>
      <c r="F2600" s="50">
        <v>1</v>
      </c>
      <c r="G2600" s="50">
        <v>0</v>
      </c>
      <c r="H2600" s="50">
        <v>0</v>
      </c>
      <c r="I2600" s="53">
        <f>IF(E2600&gt;0,TIME(F2600,G2600,H2600),"")</f>
        <v>4.1666666666666664E-2</v>
      </c>
      <c r="J2600" s="54">
        <f>IF(E2600&gt;0,TIME(F2600,G2600,H2600)/E2600,"")</f>
        <v>7.9365079365079361E-3</v>
      </c>
      <c r="K2600" s="50" t="s">
        <v>1549</v>
      </c>
      <c r="L2600" s="50" t="s">
        <v>17</v>
      </c>
      <c r="M2600" s="55">
        <f>IF(D2600&gt;0,0.0416666666666667/J2600,"")</f>
        <v>5.2500000000000044</v>
      </c>
      <c r="N2600" s="50">
        <v>153</v>
      </c>
      <c r="O2600" s="50" t="s">
        <v>253</v>
      </c>
      <c r="Q2600" s="151">
        <f>IF("1-Swim"=D2600,J2600*2.4,IF("2-Bike"=D2600,J2600*112,IF("3-Run"=D2600,J2600*26.2,0)))</f>
        <v>0.20793650793650792</v>
      </c>
      <c r="R2600" s="151">
        <f>Q2600/2</f>
        <v>0.10396825396825396</v>
      </c>
      <c r="S2600" s="53">
        <f>J2600*26.2</f>
        <v>0.20793650793650792</v>
      </c>
      <c r="T2600" s="53">
        <f>(J2600+0.0013889)*26.2</f>
        <v>0.24432568793650791</v>
      </c>
      <c r="U2600" s="53">
        <f>S2600/2</f>
        <v>0.10396825396825396</v>
      </c>
      <c r="V2600" s="53">
        <f>T2600/2</f>
        <v>0.12216284396825396</v>
      </c>
      <c r="W2600" s="50">
        <f>RANK(J2600,J:J,1)</f>
        <v>2395</v>
      </c>
      <c r="X2600" s="50">
        <f>YEAR(B2600)</f>
        <v>2015</v>
      </c>
      <c r="Y2600" s="50">
        <f>MONTH(B2600)</f>
        <v>2</v>
      </c>
      <c r="Z2600" s="56">
        <f>X2600*100+Y2600</f>
        <v>201502</v>
      </c>
      <c r="AA2600" s="56">
        <f>WEEKNUM(B2600,1)</f>
        <v>9</v>
      </c>
      <c r="AB2600" s="58">
        <f>IF(ISBLANK(B2600)," ",MAX(B2600-B2599-1,0))</f>
        <v>1</v>
      </c>
      <c r="AC2600" s="56">
        <f>DAY(B2600)</f>
        <v>27</v>
      </c>
      <c r="AD2600" s="53">
        <f>U2600+V2600</f>
        <v>0.22613109793650793</v>
      </c>
      <c r="AE2600" s="56">
        <f>IF("1-Swim"=D2600,E2600*46.7,IF("2-Bike"=D2600,E2600,IF("3-Run"=D2600,E2600*4.27,0)))</f>
        <v>22.417499999999997</v>
      </c>
    </row>
    <row r="2601" spans="1:31" x14ac:dyDescent="0.25">
      <c r="A2601" s="50">
        <v>2600</v>
      </c>
      <c r="B2601" s="51">
        <v>42063</v>
      </c>
      <c r="C2601" s="75">
        <f>B2601</f>
        <v>42063</v>
      </c>
      <c r="D2601" s="50" t="s">
        <v>1223</v>
      </c>
      <c r="E2601" s="50">
        <v>4.25</v>
      </c>
      <c r="F2601" s="50">
        <v>0</v>
      </c>
      <c r="G2601" s="50">
        <v>52</v>
      </c>
      <c r="H2601" s="50">
        <v>21</v>
      </c>
      <c r="I2601" s="53">
        <f>IF(E2601&gt;0,TIME(F2601,G2601,H2601),"")</f>
        <v>3.6354166666666667E-2</v>
      </c>
      <c r="J2601" s="54">
        <f>IF(E2601&gt;0,TIME(F2601,G2601,H2601)/E2601,"")</f>
        <v>8.5539215686274515E-3</v>
      </c>
      <c r="K2601" s="50" t="s">
        <v>1549</v>
      </c>
      <c r="L2601" s="50" t="s">
        <v>1550</v>
      </c>
      <c r="M2601" s="55">
        <f>IF(D2601&gt;0,0.0416666666666667/J2601,"")</f>
        <v>4.8710601719197744</v>
      </c>
      <c r="N2601" s="50">
        <v>145</v>
      </c>
      <c r="O2601" s="50" t="s">
        <v>1543</v>
      </c>
      <c r="Q2601" s="151">
        <f>IF("1-Swim"=D2601,J2601*2.4,IF("2-Bike"=D2601,J2601*112,IF("3-Run"=D2601,J2601*26.2,0)))</f>
        <v>0.22411274509803922</v>
      </c>
      <c r="R2601" s="151">
        <f>Q2601/2</f>
        <v>0.11205637254901961</v>
      </c>
      <c r="S2601" s="53">
        <f>J2601*26.2</f>
        <v>0.22411274509803922</v>
      </c>
      <c r="T2601" s="53">
        <f>(J2601+0.0013889)*26.2</f>
        <v>0.26050192509803921</v>
      </c>
      <c r="U2601" s="53">
        <f>S2601/2</f>
        <v>0.11205637254901961</v>
      </c>
      <c r="V2601" s="53">
        <f>T2601/2</f>
        <v>0.13025096254901961</v>
      </c>
      <c r="W2601" s="50">
        <f>RANK(J2601,J:J,1)</f>
        <v>2670</v>
      </c>
      <c r="X2601" s="50">
        <f>YEAR(B2601)</f>
        <v>2015</v>
      </c>
      <c r="Y2601" s="50">
        <f>MONTH(B2601)</f>
        <v>2</v>
      </c>
      <c r="Z2601" s="56">
        <f>X2601*100+Y2601</f>
        <v>201502</v>
      </c>
      <c r="AA2601" s="56">
        <f>WEEKNUM(B2601,1)</f>
        <v>9</v>
      </c>
      <c r="AB2601" s="58">
        <f>IF(ISBLANK(B2601)," ",MAX(B2601-B2600-1,0))</f>
        <v>0</v>
      </c>
      <c r="AC2601" s="56">
        <f>DAY(B2601)</f>
        <v>28</v>
      </c>
      <c r="AD2601" s="53">
        <f>U2601+V2601</f>
        <v>0.2423073350980392</v>
      </c>
      <c r="AE2601" s="56">
        <f>IF("1-Swim"=D2601,E2601*46.7,IF("2-Bike"=D2601,E2601,IF("3-Run"=D2601,E2601*4.27,0)))</f>
        <v>18.147499999999997</v>
      </c>
    </row>
    <row r="2602" spans="1:31" x14ac:dyDescent="0.25">
      <c r="A2602" s="50">
        <v>2601</v>
      </c>
      <c r="B2602" s="51">
        <v>42064</v>
      </c>
      <c r="C2602" s="75">
        <f>B2602</f>
        <v>42064</v>
      </c>
      <c r="D2602" s="50" t="s">
        <v>1223</v>
      </c>
      <c r="E2602" s="50">
        <v>10</v>
      </c>
      <c r="F2602" s="50">
        <v>1</v>
      </c>
      <c r="G2602" s="50">
        <v>59</v>
      </c>
      <c r="H2602" s="50">
        <v>52</v>
      </c>
      <c r="I2602" s="53">
        <f>IF(E2602&gt;0,TIME(F2602,G2602,H2602),"")</f>
        <v>8.324074074074074E-2</v>
      </c>
      <c r="J2602" s="54">
        <f>IF(E2602&gt;0,TIME(F2602,G2602,H2602)/E2602,"")</f>
        <v>8.324074074074074E-3</v>
      </c>
      <c r="K2602" s="50" t="s">
        <v>1548</v>
      </c>
      <c r="L2602" s="50" t="s">
        <v>17</v>
      </c>
      <c r="M2602" s="55">
        <f>IF(D2602&gt;0,0.0416666666666667/J2602,"")</f>
        <v>5.0055617352614057</v>
      </c>
      <c r="N2602" s="50">
        <v>140</v>
      </c>
      <c r="O2602" s="50" t="s">
        <v>253</v>
      </c>
      <c r="Q2602" s="151">
        <f>IF("1-Swim"=D2602,J2602*2.4,IF("2-Bike"=D2602,J2602*112,IF("3-Run"=D2602,J2602*26.2,0)))</f>
        <v>0.21809074074074072</v>
      </c>
      <c r="R2602" s="151">
        <f>Q2602/2</f>
        <v>0.10904537037037036</v>
      </c>
      <c r="S2602" s="53">
        <f>J2602*26.2</f>
        <v>0.21809074074074072</v>
      </c>
      <c r="T2602" s="53">
        <f>(J2602+0.0013889)*26.2</f>
        <v>0.25447992074074072</v>
      </c>
      <c r="U2602" s="53">
        <f>S2602/2</f>
        <v>0.10904537037037036</v>
      </c>
      <c r="V2602" s="53">
        <f>T2602/2</f>
        <v>0.12723996037037036</v>
      </c>
      <c r="W2602" s="50">
        <f>RANK(J2602,J:J,1)</f>
        <v>2593</v>
      </c>
      <c r="X2602" s="50">
        <f>YEAR(B2602)</f>
        <v>2015</v>
      </c>
      <c r="Y2602" s="50">
        <f>MONTH(B2602)</f>
        <v>3</v>
      </c>
      <c r="Z2602" s="56">
        <f>X2602*100+Y2602</f>
        <v>201503</v>
      </c>
      <c r="AA2602" s="56">
        <f>WEEKNUM(B2602,1)</f>
        <v>10</v>
      </c>
      <c r="AB2602" s="58">
        <f>IF(ISBLANK(B2602)," ",MAX(B2602-B2601-1,0))</f>
        <v>0</v>
      </c>
      <c r="AC2602" s="56">
        <f>DAY(B2602)</f>
        <v>1</v>
      </c>
      <c r="AD2602" s="53">
        <f>U2602+V2602</f>
        <v>0.23628533074074071</v>
      </c>
      <c r="AE2602" s="56">
        <f>IF("1-Swim"=D2602,E2602*46.7,IF("2-Bike"=D2602,E2602,IF("3-Run"=D2602,E2602*4.27,0)))</f>
        <v>42.699999999999996</v>
      </c>
    </row>
    <row r="2603" spans="1:31" x14ac:dyDescent="0.25">
      <c r="A2603" s="50">
        <v>2602</v>
      </c>
      <c r="B2603" s="51">
        <v>42065</v>
      </c>
      <c r="C2603" s="75">
        <f>B2603</f>
        <v>42065</v>
      </c>
      <c r="D2603" s="50" t="s">
        <v>1225</v>
      </c>
      <c r="E2603" s="50">
        <v>0.6</v>
      </c>
      <c r="F2603" s="50">
        <v>0</v>
      </c>
      <c r="G2603" s="50">
        <v>21</v>
      </c>
      <c r="H2603" s="50">
        <v>53</v>
      </c>
      <c r="I2603" s="53">
        <f>IF(E2603&gt;0,TIME(F2603,G2603,H2603),"")</f>
        <v>1.5196759259259259E-2</v>
      </c>
      <c r="J2603" s="54">
        <f>IF(E2603&gt;0,TIME(F2603,G2603,H2603)/E2603,"")</f>
        <v>2.5327932098765431E-2</v>
      </c>
      <c r="K2603" s="50" t="s">
        <v>781</v>
      </c>
      <c r="L2603" s="50" t="s">
        <v>1304</v>
      </c>
      <c r="M2603" s="55">
        <f>IF(D2603&gt;0,0.0416666666666667/J2603,"")</f>
        <v>1.6450875856816465</v>
      </c>
      <c r="N2603" s="50">
        <v>0</v>
      </c>
      <c r="O2603" s="50" t="s">
        <v>253</v>
      </c>
      <c r="Q2603" s="151">
        <f>IF("1-Swim"=D2603,J2603*2.4,IF("2-Bike"=D2603,J2603*112,IF("3-Run"=D2603,J2603*26.2,0)))</f>
        <v>6.0787037037037028E-2</v>
      </c>
      <c r="R2603" s="151">
        <f>Q2603/2</f>
        <v>3.0393518518518514E-2</v>
      </c>
      <c r="S2603" s="53">
        <f>J2603*26.2</f>
        <v>0.66359182098765424</v>
      </c>
      <c r="T2603" s="53">
        <f>(J2603+0.0013889)*26.2</f>
        <v>0.69998100098765426</v>
      </c>
      <c r="U2603" s="53">
        <f>S2603/2</f>
        <v>0.33179591049382712</v>
      </c>
      <c r="V2603" s="53">
        <f>T2603/2</f>
        <v>0.34999050049382713</v>
      </c>
      <c r="W2603" s="50">
        <f>RANK(J2603,J:J,1)</f>
        <v>3202</v>
      </c>
      <c r="X2603" s="50">
        <f>YEAR(B2603)</f>
        <v>2015</v>
      </c>
      <c r="Y2603" s="50">
        <f>MONTH(B2603)</f>
        <v>3</v>
      </c>
      <c r="Z2603" s="56">
        <f>X2603*100+Y2603</f>
        <v>201503</v>
      </c>
      <c r="AA2603" s="56">
        <f>WEEKNUM(B2603,1)</f>
        <v>10</v>
      </c>
      <c r="AB2603" s="58">
        <f>IF(ISBLANK(B2603)," ",MAX(B2603-B2602-1,0))</f>
        <v>0</v>
      </c>
      <c r="AC2603" s="56">
        <f>DAY(B2603)</f>
        <v>2</v>
      </c>
      <c r="AD2603" s="53">
        <f>U2603+V2603</f>
        <v>0.68178641098765425</v>
      </c>
      <c r="AE2603" s="56">
        <f>IF("1-Swim"=D2603,E2603*46.7,IF("2-Bike"=D2603,E2603,IF("3-Run"=D2603,E2603*4.27,0)))</f>
        <v>28.02</v>
      </c>
    </row>
    <row r="2604" spans="1:31" x14ac:dyDescent="0.25">
      <c r="A2604" s="50">
        <v>2603</v>
      </c>
      <c r="B2604" s="51">
        <v>42066</v>
      </c>
      <c r="C2604" s="75">
        <f>B2604</f>
        <v>42066</v>
      </c>
      <c r="D2604" s="50" t="s">
        <v>1223</v>
      </c>
      <c r="E2604" s="50">
        <v>4.1500000000000004</v>
      </c>
      <c r="F2604" s="50">
        <v>0</v>
      </c>
      <c r="G2604" s="50">
        <v>45</v>
      </c>
      <c r="H2604" s="50">
        <v>6</v>
      </c>
      <c r="I2604" s="53">
        <f>IF(E2604&gt;0,TIME(F2604,G2604,H2604),"")</f>
        <v>3.1319444444444448E-2</v>
      </c>
      <c r="J2604" s="54">
        <f>IF(E2604&gt;0,TIME(F2604,G2604,H2604)/E2604,"")</f>
        <v>7.5468540829986613E-3</v>
      </c>
      <c r="K2604" s="50" t="s">
        <v>1548</v>
      </c>
      <c r="L2604" s="50" t="s">
        <v>1048</v>
      </c>
      <c r="M2604" s="55">
        <f>IF(D2604&gt;0,0.0416666666666667/J2604,"")</f>
        <v>5.5210643015521104</v>
      </c>
      <c r="N2604" s="50">
        <v>140</v>
      </c>
      <c r="O2604" s="50" t="s">
        <v>253</v>
      </c>
      <c r="Q2604" s="151">
        <f>IF("1-Swim"=D2604,J2604*2.4,IF("2-Bike"=D2604,J2604*112,IF("3-Run"=D2604,J2604*26.2,0)))</f>
        <v>0.19772757697456492</v>
      </c>
      <c r="R2604" s="151">
        <f>Q2604/2</f>
        <v>9.8863788487282458E-2</v>
      </c>
      <c r="S2604" s="53">
        <f>J2604*26.2</f>
        <v>0.19772757697456492</v>
      </c>
      <c r="T2604" s="53">
        <f>(J2604+0.0013889)*26.2</f>
        <v>0.23411675697456491</v>
      </c>
      <c r="U2604" s="53">
        <f>S2604/2</f>
        <v>9.8863788487282458E-2</v>
      </c>
      <c r="V2604" s="53">
        <f>T2604/2</f>
        <v>0.11705837848728246</v>
      </c>
      <c r="W2604" s="50">
        <f>RANK(J2604,J:J,1)</f>
        <v>2109</v>
      </c>
      <c r="X2604" s="50">
        <f>YEAR(B2604)</f>
        <v>2015</v>
      </c>
      <c r="Y2604" s="50">
        <f>MONTH(B2604)</f>
        <v>3</v>
      </c>
      <c r="Z2604" s="56">
        <f>X2604*100+Y2604</f>
        <v>201503</v>
      </c>
      <c r="AA2604" s="56">
        <f>WEEKNUM(B2604,1)</f>
        <v>10</v>
      </c>
      <c r="AB2604" s="58">
        <f>IF(ISBLANK(B2604)," ",MAX(B2604-B2603-1,0))</f>
        <v>0</v>
      </c>
      <c r="AC2604" s="56">
        <f>DAY(B2604)</f>
        <v>3</v>
      </c>
      <c r="AD2604" s="53">
        <f>U2604+V2604</f>
        <v>0.2159221669745649</v>
      </c>
      <c r="AE2604" s="56">
        <f>IF("1-Swim"=D2604,E2604*46.7,IF("2-Bike"=D2604,E2604,IF("3-Run"=D2604,E2604*4.27,0)))</f>
        <v>17.720500000000001</v>
      </c>
    </row>
    <row r="2605" spans="1:31" x14ac:dyDescent="0.25">
      <c r="A2605" s="50">
        <v>2604</v>
      </c>
      <c r="B2605" s="51">
        <v>42066</v>
      </c>
      <c r="C2605" s="75">
        <f>B2605</f>
        <v>42066</v>
      </c>
      <c r="D2605" s="50" t="s">
        <v>1224</v>
      </c>
      <c r="E2605" s="50">
        <v>11.5</v>
      </c>
      <c r="F2605" s="50">
        <v>0</v>
      </c>
      <c r="G2605" s="50">
        <v>47</v>
      </c>
      <c r="H2605" s="50">
        <v>23</v>
      </c>
      <c r="I2605" s="53">
        <f>IF(E2605&gt;0,TIME(F2605,G2605,H2605),"")</f>
        <v>3.290509259259259E-2</v>
      </c>
      <c r="J2605" s="54">
        <f>IF(E2605&gt;0,TIME(F2605,G2605,H2605)/E2605,"")</f>
        <v>2.8613123993558773E-3</v>
      </c>
      <c r="K2605" s="50" t="s">
        <v>1342</v>
      </c>
      <c r="L2605" s="50" t="s">
        <v>1343</v>
      </c>
      <c r="M2605" s="55">
        <f>IF(D2605&gt;0,0.0416666666666667/J2605,"")</f>
        <v>14.56208230742175</v>
      </c>
      <c r="N2605" s="50">
        <v>112</v>
      </c>
      <c r="O2605" s="50" t="s">
        <v>253</v>
      </c>
      <c r="Q2605" s="151">
        <f>IF("1-Swim"=D2605,J2605*2.4,IF("2-Bike"=D2605,J2605*112,IF("3-Run"=D2605,J2605*26.2,0)))</f>
        <v>0.32046698872785828</v>
      </c>
      <c r="R2605" s="151">
        <f>Q2605/2</f>
        <v>0.16023349436392914</v>
      </c>
      <c r="S2605" s="53">
        <f>J2605*26.2</f>
        <v>7.4966384863123986E-2</v>
      </c>
      <c r="T2605" s="53">
        <f>(J2605+0.0013889)*26.2</f>
        <v>0.11135556486312398</v>
      </c>
      <c r="U2605" s="53">
        <f>S2605/2</f>
        <v>3.7483192431561993E-2</v>
      </c>
      <c r="V2605" s="53">
        <f>T2605/2</f>
        <v>5.567778243156199E-2</v>
      </c>
      <c r="W2605" s="50">
        <f>RANK(J2605,J:J,1)</f>
        <v>516</v>
      </c>
      <c r="X2605" s="50">
        <f>YEAR(B2605)</f>
        <v>2015</v>
      </c>
      <c r="Y2605" s="50">
        <f>MONTH(B2605)</f>
        <v>3</v>
      </c>
      <c r="Z2605" s="56">
        <f>X2605*100+Y2605</f>
        <v>201503</v>
      </c>
      <c r="AA2605" s="56">
        <f>WEEKNUM(B2605,1)</f>
        <v>10</v>
      </c>
      <c r="AB2605" s="58">
        <f>IF(ISBLANK(B2605)," ",MAX(B2605-B2604-1,0))</f>
        <v>0</v>
      </c>
      <c r="AC2605" s="56">
        <f>DAY(B2605)</f>
        <v>3</v>
      </c>
      <c r="AD2605" s="53">
        <f>U2605+V2605</f>
        <v>9.3160974863123983E-2</v>
      </c>
      <c r="AE2605" s="56">
        <f>IF("1-Swim"=D2605,E2605*46.7,IF("2-Bike"=D2605,E2605,IF("3-Run"=D2605,E2605*4.27,0)))</f>
        <v>11.5</v>
      </c>
    </row>
    <row r="2606" spans="1:31" x14ac:dyDescent="0.25">
      <c r="A2606" s="50">
        <v>2605</v>
      </c>
      <c r="B2606" s="51">
        <v>42067</v>
      </c>
      <c r="C2606" s="75">
        <f>B2606</f>
        <v>42067</v>
      </c>
      <c r="D2606" s="50" t="s">
        <v>1223</v>
      </c>
      <c r="E2606" s="50">
        <v>3</v>
      </c>
      <c r="F2606" s="50">
        <v>0</v>
      </c>
      <c r="G2606" s="50">
        <v>32</v>
      </c>
      <c r="H2606" s="50">
        <v>31</v>
      </c>
      <c r="I2606" s="53">
        <f>IF(E2606&gt;0,TIME(F2606,G2606,H2606),"")</f>
        <v>2.2581018518518518E-2</v>
      </c>
      <c r="J2606" s="54">
        <f>IF(E2606&gt;0,TIME(F2606,G2606,H2606)/E2606,"")</f>
        <v>7.5270061728395059E-3</v>
      </c>
      <c r="K2606" s="50" t="s">
        <v>1548</v>
      </c>
      <c r="L2606" s="50" t="s">
        <v>1048</v>
      </c>
      <c r="M2606" s="55">
        <f>IF(D2606&gt;0,0.0416666666666667/J2606,"")</f>
        <v>5.5356227575602297</v>
      </c>
      <c r="N2606" s="50">
        <v>145</v>
      </c>
      <c r="O2606" s="50" t="s">
        <v>253</v>
      </c>
      <c r="Q2606" s="151">
        <f>IF("1-Swim"=D2606,J2606*2.4,IF("2-Bike"=D2606,J2606*112,IF("3-Run"=D2606,J2606*26.2,0)))</f>
        <v>0.19720756172839504</v>
      </c>
      <c r="R2606" s="151">
        <f>Q2606/2</f>
        <v>9.8603780864197521E-2</v>
      </c>
      <c r="S2606" s="53">
        <f>J2606*26.2</f>
        <v>0.19720756172839504</v>
      </c>
      <c r="T2606" s="53">
        <f>(J2606+0.0013889)*26.2</f>
        <v>0.23359674172839506</v>
      </c>
      <c r="U2606" s="53">
        <f>S2606/2</f>
        <v>9.8603780864197521E-2</v>
      </c>
      <c r="V2606" s="53">
        <f>T2606/2</f>
        <v>0.11679837086419753</v>
      </c>
      <c r="W2606" s="50">
        <f>RANK(J2606,J:J,1)</f>
        <v>2093</v>
      </c>
      <c r="X2606" s="50">
        <f>YEAR(B2606)</f>
        <v>2015</v>
      </c>
      <c r="Y2606" s="50">
        <f>MONTH(B2606)</f>
        <v>3</v>
      </c>
      <c r="Z2606" s="56">
        <f>X2606*100+Y2606</f>
        <v>201503</v>
      </c>
      <c r="AA2606" s="56">
        <f>WEEKNUM(B2606,1)</f>
        <v>10</v>
      </c>
      <c r="AB2606" s="58">
        <f>IF(ISBLANK(B2606)," ",MAX(B2606-B2605-1,0))</f>
        <v>0</v>
      </c>
      <c r="AC2606" s="56">
        <f>DAY(B2606)</f>
        <v>4</v>
      </c>
      <c r="AD2606" s="53">
        <f>U2606+V2606</f>
        <v>0.21540215172839505</v>
      </c>
      <c r="AE2606" s="56">
        <f>IF("1-Swim"=D2606,E2606*46.7,IF("2-Bike"=D2606,E2606,IF("3-Run"=D2606,E2606*4.27,0)))</f>
        <v>12.809999999999999</v>
      </c>
    </row>
    <row r="2607" spans="1:31" x14ac:dyDescent="0.25">
      <c r="A2607" s="50">
        <v>2606</v>
      </c>
      <c r="B2607" s="51">
        <v>42067</v>
      </c>
      <c r="C2607" s="75">
        <f>B2607</f>
        <v>42067</v>
      </c>
      <c r="D2607" s="50" t="s">
        <v>1225</v>
      </c>
      <c r="E2607" s="50">
        <v>0.72</v>
      </c>
      <c r="F2607" s="50">
        <v>0</v>
      </c>
      <c r="G2607" s="50">
        <v>25</v>
      </c>
      <c r="H2607" s="50">
        <v>6</v>
      </c>
      <c r="I2607" s="53">
        <f>IF(E2607&gt;0,TIME(F2607,G2607,H2607),"")</f>
        <v>1.7430555555555557E-2</v>
      </c>
      <c r="J2607" s="54">
        <f>IF(E2607&gt;0,TIME(F2607,G2607,H2607)/E2607,"")</f>
        <v>2.4209104938271608E-2</v>
      </c>
      <c r="K2607" s="50" t="s">
        <v>781</v>
      </c>
      <c r="L2607" s="50" t="s">
        <v>1304</v>
      </c>
      <c r="M2607" s="55">
        <f>IF(D2607&gt;0,0.0416666666666667/J2607,"")</f>
        <v>1.7211155378486067</v>
      </c>
      <c r="N2607" s="50">
        <v>0</v>
      </c>
      <c r="O2607" s="50" t="s">
        <v>253</v>
      </c>
      <c r="Q2607" s="151">
        <f>IF("1-Swim"=D2607,J2607*2.4,IF("2-Bike"=D2607,J2607*112,IF("3-Run"=D2607,J2607*26.2,0)))</f>
        <v>5.8101851851851856E-2</v>
      </c>
      <c r="R2607" s="151">
        <f>Q2607/2</f>
        <v>2.9050925925925928E-2</v>
      </c>
      <c r="S2607" s="53">
        <f>J2607*26.2</f>
        <v>0.63427854938271611</v>
      </c>
      <c r="T2607" s="53">
        <f>(J2607+0.0013889)*26.2</f>
        <v>0.67066772938271613</v>
      </c>
      <c r="U2607" s="53">
        <f>S2607/2</f>
        <v>0.31713927469135805</v>
      </c>
      <c r="V2607" s="53">
        <f>T2607/2</f>
        <v>0.33533386469135806</v>
      </c>
      <c r="W2607" s="50">
        <f>RANK(J2607,J:J,1)</f>
        <v>3135</v>
      </c>
      <c r="X2607" s="50">
        <f>YEAR(B2607)</f>
        <v>2015</v>
      </c>
      <c r="Y2607" s="50">
        <f>MONTH(B2607)</f>
        <v>3</v>
      </c>
      <c r="Z2607" s="56">
        <f>X2607*100+Y2607</f>
        <v>201503</v>
      </c>
      <c r="AA2607" s="56">
        <f>WEEKNUM(B2607,1)</f>
        <v>10</v>
      </c>
      <c r="AB2607" s="58">
        <f>IF(ISBLANK(B2607)," ",MAX(B2607-B2606-1,0))</f>
        <v>0</v>
      </c>
      <c r="AC2607" s="56">
        <f>DAY(B2607)</f>
        <v>4</v>
      </c>
      <c r="AD2607" s="53">
        <f>U2607+V2607</f>
        <v>0.65247313938271612</v>
      </c>
      <c r="AE2607" s="56">
        <f>IF("1-Swim"=D2607,E2607*46.7,IF("2-Bike"=D2607,E2607,IF("3-Run"=D2607,E2607*4.27,0)))</f>
        <v>33.624000000000002</v>
      </c>
    </row>
    <row r="2608" spans="1:31" x14ac:dyDescent="0.25">
      <c r="A2608" s="50">
        <v>2607</v>
      </c>
      <c r="B2608" s="51">
        <v>42068</v>
      </c>
      <c r="C2608" s="75">
        <f>B2608</f>
        <v>42068</v>
      </c>
      <c r="D2608" s="50" t="s">
        <v>1223</v>
      </c>
      <c r="E2608" s="50">
        <v>3.5</v>
      </c>
      <c r="F2608" s="50">
        <v>0</v>
      </c>
      <c r="G2608" s="50">
        <v>40</v>
      </c>
      <c r="H2608" s="50">
        <v>9</v>
      </c>
      <c r="I2608" s="53">
        <f>IF(E2608&gt;0,TIME(F2608,G2608,H2608),"")</f>
        <v>2.7881944444444445E-2</v>
      </c>
      <c r="J2608" s="54">
        <f>IF(E2608&gt;0,TIME(F2608,G2608,H2608)/E2608,"")</f>
        <v>7.9662698412698418E-3</v>
      </c>
      <c r="K2608" s="50" t="s">
        <v>1548</v>
      </c>
      <c r="L2608" s="50" t="s">
        <v>1048</v>
      </c>
      <c r="M2608" s="55">
        <f>IF(D2608&gt;0,0.0416666666666667/J2608,"")</f>
        <v>5.2303860523038646</v>
      </c>
      <c r="N2608" s="50">
        <v>131</v>
      </c>
      <c r="O2608" s="50" t="s">
        <v>253</v>
      </c>
      <c r="Q2608" s="151">
        <f>IF("1-Swim"=D2608,J2608*2.4,IF("2-Bike"=D2608,J2608*112,IF("3-Run"=D2608,J2608*26.2,0)))</f>
        <v>0.20871626984126984</v>
      </c>
      <c r="R2608" s="151">
        <f>Q2608/2</f>
        <v>0.10435813492063492</v>
      </c>
      <c r="S2608" s="53">
        <f>J2608*26.2</f>
        <v>0.20871626984126984</v>
      </c>
      <c r="T2608" s="53">
        <f>(J2608+0.0013889)*26.2</f>
        <v>0.24510544984126986</v>
      </c>
      <c r="U2608" s="53">
        <f>S2608/2</f>
        <v>0.10435813492063492</v>
      </c>
      <c r="V2608" s="53">
        <f>T2608/2</f>
        <v>0.12255272492063493</v>
      </c>
      <c r="W2608" s="50">
        <f>RANK(J2608,J:J,1)</f>
        <v>2418</v>
      </c>
      <c r="X2608" s="50">
        <f>YEAR(B2608)</f>
        <v>2015</v>
      </c>
      <c r="Y2608" s="50">
        <f>MONTH(B2608)</f>
        <v>3</v>
      </c>
      <c r="Z2608" s="56">
        <f>X2608*100+Y2608</f>
        <v>201503</v>
      </c>
      <c r="AA2608" s="56">
        <f>WEEKNUM(B2608,1)</f>
        <v>10</v>
      </c>
      <c r="AB2608" s="58">
        <f>IF(ISBLANK(B2608)," ",MAX(B2608-B2607-1,0))</f>
        <v>0</v>
      </c>
      <c r="AC2608" s="56">
        <f>DAY(B2608)</f>
        <v>5</v>
      </c>
      <c r="AD2608" s="53">
        <f>U2608+V2608</f>
        <v>0.22691085984126985</v>
      </c>
      <c r="AE2608" s="56">
        <f>IF("1-Swim"=D2608,E2608*46.7,IF("2-Bike"=D2608,E2608,IF("3-Run"=D2608,E2608*4.27,0)))</f>
        <v>14.944999999999999</v>
      </c>
    </row>
    <row r="2609" spans="1:31" x14ac:dyDescent="0.25">
      <c r="A2609" s="50">
        <v>2608</v>
      </c>
      <c r="B2609" s="51">
        <v>42069</v>
      </c>
      <c r="C2609" s="75">
        <f>B2609</f>
        <v>42069</v>
      </c>
      <c r="D2609" s="50" t="s">
        <v>1223</v>
      </c>
      <c r="E2609" s="50">
        <v>3</v>
      </c>
      <c r="F2609" s="50">
        <v>0</v>
      </c>
      <c r="G2609" s="50">
        <v>30</v>
      </c>
      <c r="H2609" s="50">
        <v>0</v>
      </c>
      <c r="I2609" s="53">
        <f>IF(E2609&gt;0,TIME(F2609,G2609,H2609),"")</f>
        <v>2.0833333333333332E-2</v>
      </c>
      <c r="J2609" s="54">
        <f>IF(E2609&gt;0,TIME(F2609,G2609,H2609)/E2609,"")</f>
        <v>6.9444444444444441E-3</v>
      </c>
      <c r="K2609" s="50" t="s">
        <v>1549</v>
      </c>
      <c r="L2609" s="50" t="s">
        <v>17</v>
      </c>
      <c r="M2609" s="55">
        <f>IF(D2609&gt;0,0.0416666666666667/J2609,"")</f>
        <v>6.0000000000000053</v>
      </c>
      <c r="N2609" s="50">
        <v>141</v>
      </c>
      <c r="O2609" s="50" t="s">
        <v>253</v>
      </c>
      <c r="Q2609" s="151">
        <f>IF("1-Swim"=D2609,J2609*2.4,IF("2-Bike"=D2609,J2609*112,IF("3-Run"=D2609,J2609*26.2,0)))</f>
        <v>0.18194444444444444</v>
      </c>
      <c r="R2609" s="151">
        <f>Q2609/2</f>
        <v>9.0972222222222218E-2</v>
      </c>
      <c r="S2609" s="53">
        <f>J2609*26.2</f>
        <v>0.18194444444444444</v>
      </c>
      <c r="T2609" s="53">
        <f>(J2609+0.0013889)*26.2</f>
        <v>0.21833362444444443</v>
      </c>
      <c r="U2609" s="53">
        <f>S2609/2</f>
        <v>9.0972222222222218E-2</v>
      </c>
      <c r="V2609" s="53">
        <f>T2609/2</f>
        <v>0.10916681222222221</v>
      </c>
      <c r="W2609" s="50">
        <f>RANK(J2609,J:J,1)</f>
        <v>1479</v>
      </c>
      <c r="X2609" s="50">
        <f>YEAR(B2609)</f>
        <v>2015</v>
      </c>
      <c r="Y2609" s="50">
        <f>MONTH(B2609)</f>
        <v>3</v>
      </c>
      <c r="Z2609" s="56">
        <f>X2609*100+Y2609</f>
        <v>201503</v>
      </c>
      <c r="AA2609" s="56">
        <f>WEEKNUM(B2609,1)</f>
        <v>10</v>
      </c>
      <c r="AB2609" s="58">
        <f>IF(ISBLANK(B2609)," ",MAX(B2609-B2608-1,0))</f>
        <v>0</v>
      </c>
      <c r="AC2609" s="56">
        <f>DAY(B2609)</f>
        <v>6</v>
      </c>
      <c r="AD2609" s="53">
        <f>U2609+V2609</f>
        <v>0.20013903444444442</v>
      </c>
      <c r="AE2609" s="56">
        <f>IF("1-Swim"=D2609,E2609*46.7,IF("2-Bike"=D2609,E2609,IF("3-Run"=D2609,E2609*4.27,0)))</f>
        <v>12.809999999999999</v>
      </c>
    </row>
    <row r="2610" spans="1:31" x14ac:dyDescent="0.25">
      <c r="A2610" s="50">
        <v>2609</v>
      </c>
      <c r="B2610" s="51">
        <v>42071</v>
      </c>
      <c r="C2610" s="75">
        <f>B2610</f>
        <v>42071</v>
      </c>
      <c r="D2610" s="50" t="s">
        <v>1223</v>
      </c>
      <c r="E2610" s="50">
        <v>10</v>
      </c>
      <c r="F2610" s="50">
        <v>2</v>
      </c>
      <c r="G2610" s="50">
        <v>7</v>
      </c>
      <c r="H2610" s="50">
        <v>41</v>
      </c>
      <c r="I2610" s="53">
        <f>IF(E2610&gt;0,TIME(F2610,G2610,H2610),"")</f>
        <v>8.8668981481481488E-2</v>
      </c>
      <c r="J2610" s="54">
        <f>IF(E2610&gt;0,TIME(F2610,G2610,H2610)/E2610,"")</f>
        <v>8.8668981481481481E-3</v>
      </c>
      <c r="K2610" s="50" t="s">
        <v>1549</v>
      </c>
      <c r="L2610" s="50" t="s">
        <v>1551</v>
      </c>
      <c r="M2610" s="55">
        <f>IF(D2610&gt;0,0.0416666666666667/J2610,"")</f>
        <v>4.6991254405430141</v>
      </c>
      <c r="N2610" s="50">
        <v>142</v>
      </c>
      <c r="O2610" s="50" t="s">
        <v>377</v>
      </c>
      <c r="P2610" s="50" t="s">
        <v>1552</v>
      </c>
      <c r="Q2610" s="151">
        <f>IF("1-Swim"=D2610,J2610*2.4,IF("2-Bike"=D2610,J2610*112,IF("3-Run"=D2610,J2610*26.2,0)))</f>
        <v>0.23231273148148146</v>
      </c>
      <c r="R2610" s="151">
        <f>Q2610/2</f>
        <v>0.11615636574074073</v>
      </c>
      <c r="S2610" s="53">
        <f>J2610*26.2</f>
        <v>0.23231273148148146</v>
      </c>
      <c r="T2610" s="53">
        <f>(J2610+0.0013889)*26.2</f>
        <v>0.26870191148148148</v>
      </c>
      <c r="U2610" s="53">
        <f>S2610/2</f>
        <v>0.11615636574074073</v>
      </c>
      <c r="V2610" s="53">
        <f>T2610/2</f>
        <v>0.13435095574074074</v>
      </c>
      <c r="W2610" s="50">
        <f>RANK(J2610,J:J,1)</f>
        <v>2738</v>
      </c>
      <c r="X2610" s="50">
        <f>YEAR(B2610)</f>
        <v>2015</v>
      </c>
      <c r="Y2610" s="50">
        <f>MONTH(B2610)</f>
        <v>3</v>
      </c>
      <c r="Z2610" s="56">
        <f>X2610*100+Y2610</f>
        <v>201503</v>
      </c>
      <c r="AA2610" s="56">
        <f>WEEKNUM(B2610,1)</f>
        <v>11</v>
      </c>
      <c r="AB2610" s="58">
        <f>IF(ISBLANK(B2610)," ",MAX(B2610-B2609-1,0))</f>
        <v>1</v>
      </c>
      <c r="AC2610" s="56">
        <f>DAY(B2610)</f>
        <v>8</v>
      </c>
      <c r="AD2610" s="53">
        <f>U2610+V2610</f>
        <v>0.25050732148148147</v>
      </c>
      <c r="AE2610" s="56">
        <f>IF("1-Swim"=D2610,E2610*46.7,IF("2-Bike"=D2610,E2610,IF("3-Run"=D2610,E2610*4.27,0)))</f>
        <v>42.699999999999996</v>
      </c>
    </row>
    <row r="2611" spans="1:31" x14ac:dyDescent="0.25">
      <c r="A2611" s="50">
        <v>2610</v>
      </c>
      <c r="B2611" s="51">
        <v>42071</v>
      </c>
      <c r="C2611" s="75">
        <f>B2611</f>
        <v>42071</v>
      </c>
      <c r="D2611" s="50" t="s">
        <v>1223</v>
      </c>
      <c r="E2611" s="50">
        <v>10</v>
      </c>
      <c r="F2611" s="50">
        <v>1</v>
      </c>
      <c r="G2611" s="50">
        <v>53</v>
      </c>
      <c r="H2611" s="50">
        <v>17</v>
      </c>
      <c r="I2611" s="53">
        <f>IF(E2611&gt;0,TIME(F2611,G2611,H2611),"")</f>
        <v>7.8668981481481479E-2</v>
      </c>
      <c r="J2611" s="54">
        <f>IF(E2611&gt;0,TIME(F2611,G2611,H2611)/E2611,"")</f>
        <v>7.8668981481481472E-3</v>
      </c>
      <c r="K2611" s="50" t="s">
        <v>1548</v>
      </c>
      <c r="L2611" s="50" t="s">
        <v>17</v>
      </c>
      <c r="M2611" s="55">
        <f>IF(D2611&gt;0,0.0416666666666667/J2611,"")</f>
        <v>5.2964543180815111</v>
      </c>
      <c r="N2611" s="50">
        <v>144</v>
      </c>
      <c r="O2611" s="50" t="s">
        <v>253</v>
      </c>
      <c r="P2611" s="50" t="s">
        <v>1553</v>
      </c>
      <c r="Q2611" s="151">
        <f>IF("1-Swim"=D2611,J2611*2.4,IF("2-Bike"=D2611,J2611*112,IF("3-Run"=D2611,J2611*26.2,0)))</f>
        <v>0.20611273148148146</v>
      </c>
      <c r="R2611" s="151">
        <f>Q2611/2</f>
        <v>0.10305636574074073</v>
      </c>
      <c r="S2611" s="53">
        <f>J2611*26.2</f>
        <v>0.20611273148148146</v>
      </c>
      <c r="T2611" s="53">
        <f>(J2611+0.0013889)*26.2</f>
        <v>0.24250191148148145</v>
      </c>
      <c r="U2611" s="53">
        <f>S2611/2</f>
        <v>0.10305636574074073</v>
      </c>
      <c r="V2611" s="53">
        <f>T2611/2</f>
        <v>0.12125095574074073</v>
      </c>
      <c r="W2611" s="50">
        <f>RANK(J2611,J:J,1)</f>
        <v>2353</v>
      </c>
      <c r="X2611" s="50">
        <f>YEAR(B2611)</f>
        <v>2015</v>
      </c>
      <c r="Y2611" s="50">
        <f>MONTH(B2611)</f>
        <v>3</v>
      </c>
      <c r="Z2611" s="56">
        <f>X2611*100+Y2611</f>
        <v>201503</v>
      </c>
      <c r="AA2611" s="56">
        <f>WEEKNUM(B2611,1)</f>
        <v>11</v>
      </c>
      <c r="AB2611" s="58">
        <f>IF(ISBLANK(B2611)," ",MAX(B2611-B2610-1,0))</f>
        <v>0</v>
      </c>
      <c r="AC2611" s="56">
        <f>DAY(B2611)</f>
        <v>8</v>
      </c>
      <c r="AD2611" s="53">
        <f>U2611+V2611</f>
        <v>0.22430732148148147</v>
      </c>
      <c r="AE2611" s="56">
        <f>IF("1-Swim"=D2611,E2611*46.7,IF("2-Bike"=D2611,E2611,IF("3-Run"=D2611,E2611*4.27,0)))</f>
        <v>42.699999999999996</v>
      </c>
    </row>
    <row r="2612" spans="1:31" x14ac:dyDescent="0.25">
      <c r="A2612" s="50">
        <v>2611</v>
      </c>
      <c r="B2612" s="51">
        <v>42072</v>
      </c>
      <c r="C2612" s="75">
        <f>B2612</f>
        <v>42072</v>
      </c>
      <c r="D2612" s="50" t="s">
        <v>1225</v>
      </c>
      <c r="E2612" s="50">
        <v>0.6</v>
      </c>
      <c r="F2612" s="50">
        <v>0</v>
      </c>
      <c r="G2612" s="50">
        <v>20</v>
      </c>
      <c r="H2612" s="50">
        <v>10</v>
      </c>
      <c r="I2612" s="53">
        <f>IF(E2612&gt;0,TIME(F2612,G2612,H2612),"")</f>
        <v>1.4004629629629631E-2</v>
      </c>
      <c r="J2612" s="54">
        <f>IF(E2612&gt;0,TIME(F2612,G2612,H2612)/E2612,"")</f>
        <v>2.3341049382716052E-2</v>
      </c>
      <c r="K2612" s="50" t="s">
        <v>781</v>
      </c>
      <c r="L2612" s="50" t="s">
        <v>1304</v>
      </c>
      <c r="M2612" s="55">
        <f>IF(D2612&gt;0,0.0416666666666667/J2612,"")</f>
        <v>1.7851239669421499</v>
      </c>
      <c r="N2612" s="50">
        <v>0</v>
      </c>
      <c r="O2612" s="50" t="s">
        <v>253</v>
      </c>
      <c r="Q2612" s="151">
        <f>IF("1-Swim"=D2612,J2612*2.4,IF("2-Bike"=D2612,J2612*112,IF("3-Run"=D2612,J2612*26.2,0)))</f>
        <v>5.6018518518518523E-2</v>
      </c>
      <c r="R2612" s="151">
        <f>Q2612/2</f>
        <v>2.8009259259259262E-2</v>
      </c>
      <c r="S2612" s="53">
        <f>J2612*26.2</f>
        <v>0.61153549382716055</v>
      </c>
      <c r="T2612" s="53">
        <f>(J2612+0.0013889)*26.2</f>
        <v>0.64792467382716057</v>
      </c>
      <c r="U2612" s="53">
        <f>S2612/2</f>
        <v>0.30576774691358027</v>
      </c>
      <c r="V2612" s="53">
        <f>T2612/2</f>
        <v>0.32396233691358028</v>
      </c>
      <c r="W2612" s="50">
        <f>RANK(J2612,J:J,1)</f>
        <v>3102</v>
      </c>
      <c r="X2612" s="50">
        <f>YEAR(B2612)</f>
        <v>2015</v>
      </c>
      <c r="Y2612" s="50">
        <f>MONTH(B2612)</f>
        <v>3</v>
      </c>
      <c r="Z2612" s="56">
        <f>X2612*100+Y2612</f>
        <v>201503</v>
      </c>
      <c r="AA2612" s="56">
        <f>WEEKNUM(B2612,1)</f>
        <v>11</v>
      </c>
      <c r="AB2612" s="58">
        <f>IF(ISBLANK(B2612)," ",MAX(B2612-B2611-1,0))</f>
        <v>0</v>
      </c>
      <c r="AC2612" s="56">
        <f>DAY(B2612)</f>
        <v>9</v>
      </c>
      <c r="AD2612" s="53">
        <f>U2612+V2612</f>
        <v>0.62973008382716056</v>
      </c>
      <c r="AE2612" s="56">
        <f>IF("1-Swim"=D2612,E2612*46.7,IF("2-Bike"=D2612,E2612,IF("3-Run"=D2612,E2612*4.27,0)))</f>
        <v>28.02</v>
      </c>
    </row>
    <row r="2613" spans="1:31" x14ac:dyDescent="0.25">
      <c r="A2613" s="50">
        <v>2612</v>
      </c>
      <c r="B2613" s="51">
        <v>42074</v>
      </c>
      <c r="C2613" s="75">
        <f>B2613</f>
        <v>42074</v>
      </c>
      <c r="D2613" s="50" t="s">
        <v>1223</v>
      </c>
      <c r="E2613" s="50">
        <v>3</v>
      </c>
      <c r="F2613" s="50">
        <v>0</v>
      </c>
      <c r="G2613" s="50">
        <v>34</v>
      </c>
      <c r="H2613" s="50">
        <v>5</v>
      </c>
      <c r="I2613" s="53">
        <f>IF(E2613&gt;0,TIME(F2613,G2613,H2613),"")</f>
        <v>2.3668981481481485E-2</v>
      </c>
      <c r="J2613" s="54">
        <f>IF(E2613&gt;0,TIME(F2613,G2613,H2613)/E2613,"")</f>
        <v>7.8896604938271612E-3</v>
      </c>
      <c r="K2613" s="50" t="s">
        <v>1548</v>
      </c>
      <c r="L2613" s="50" t="s">
        <v>1048</v>
      </c>
      <c r="M2613" s="55">
        <f>IF(D2613&gt;0,0.0416666666666667/J2613,"")</f>
        <v>5.2811735941320332</v>
      </c>
      <c r="N2613" s="50">
        <v>141</v>
      </c>
      <c r="O2613" s="50" t="s">
        <v>253</v>
      </c>
      <c r="Q2613" s="151">
        <f>IF("1-Swim"=D2613,J2613*2.4,IF("2-Bike"=D2613,J2613*112,IF("3-Run"=D2613,J2613*26.2,0)))</f>
        <v>0.2067091049382716</v>
      </c>
      <c r="R2613" s="151">
        <f>Q2613/2</f>
        <v>0.1033545524691358</v>
      </c>
      <c r="S2613" s="53">
        <f>J2613*26.2</f>
        <v>0.2067091049382716</v>
      </c>
      <c r="T2613" s="53">
        <f>(J2613+0.0013889)*26.2</f>
        <v>0.24309828493827162</v>
      </c>
      <c r="U2613" s="53">
        <f>S2613/2</f>
        <v>0.1033545524691358</v>
      </c>
      <c r="V2613" s="53">
        <f>T2613/2</f>
        <v>0.12154914246913581</v>
      </c>
      <c r="W2613" s="50">
        <f>RANK(J2613,J:J,1)</f>
        <v>2370</v>
      </c>
      <c r="X2613" s="50">
        <f>YEAR(B2613)</f>
        <v>2015</v>
      </c>
      <c r="Y2613" s="50">
        <f>MONTH(B2613)</f>
        <v>3</v>
      </c>
      <c r="Z2613" s="56">
        <f>X2613*100+Y2613</f>
        <v>201503</v>
      </c>
      <c r="AA2613" s="56">
        <f>WEEKNUM(B2613,1)</f>
        <v>11</v>
      </c>
      <c r="AB2613" s="58">
        <f>IF(ISBLANK(B2613)," ",MAX(B2613-B2612-1,0))</f>
        <v>1</v>
      </c>
      <c r="AC2613" s="56">
        <f>DAY(B2613)</f>
        <v>11</v>
      </c>
      <c r="AD2613" s="53">
        <f>U2613+V2613</f>
        <v>0.22490369493827161</v>
      </c>
      <c r="AE2613" s="56">
        <f>IF("1-Swim"=D2613,E2613*46.7,IF("2-Bike"=D2613,E2613,IF("3-Run"=D2613,E2613*4.27,0)))</f>
        <v>12.809999999999999</v>
      </c>
    </row>
    <row r="2614" spans="1:31" x14ac:dyDescent="0.25">
      <c r="A2614" s="50">
        <v>2613</v>
      </c>
      <c r="B2614" s="51">
        <v>42077</v>
      </c>
      <c r="C2614" s="75">
        <f>B2614</f>
        <v>42077</v>
      </c>
      <c r="D2614" s="50" t="s">
        <v>1223</v>
      </c>
      <c r="E2614" s="50">
        <v>2.8</v>
      </c>
      <c r="F2614" s="50">
        <v>0</v>
      </c>
      <c r="G2614" s="50">
        <v>30</v>
      </c>
      <c r="H2614" s="50">
        <v>0</v>
      </c>
      <c r="I2614" s="53">
        <f>IF(E2614&gt;0,TIME(F2614,G2614,H2614),"")</f>
        <v>2.0833333333333332E-2</v>
      </c>
      <c r="J2614" s="54">
        <f>IF(E2614&gt;0,TIME(F2614,G2614,H2614)/E2614,"")</f>
        <v>7.4404761904761909E-3</v>
      </c>
      <c r="K2614" s="50" t="s">
        <v>1548</v>
      </c>
      <c r="L2614" s="50" t="s">
        <v>17</v>
      </c>
      <c r="M2614" s="55">
        <f>IF(D2614&gt;0,0.0416666666666667/J2614,"")</f>
        <v>5.6000000000000041</v>
      </c>
      <c r="N2614" s="50">
        <v>141</v>
      </c>
      <c r="O2614" s="50" t="s">
        <v>253</v>
      </c>
      <c r="Q2614" s="151">
        <f>IF("1-Swim"=D2614,J2614*2.4,IF("2-Bike"=D2614,J2614*112,IF("3-Run"=D2614,J2614*26.2,0)))</f>
        <v>0.19494047619047619</v>
      </c>
      <c r="R2614" s="151">
        <f>Q2614/2</f>
        <v>9.7470238095238096E-2</v>
      </c>
      <c r="S2614" s="53">
        <f>J2614*26.2</f>
        <v>0.19494047619047619</v>
      </c>
      <c r="T2614" s="53">
        <f>(J2614+0.0013889)*26.2</f>
        <v>0.23132965619047618</v>
      </c>
      <c r="U2614" s="53">
        <f>S2614/2</f>
        <v>9.7470238095238096E-2</v>
      </c>
      <c r="V2614" s="53">
        <f>T2614/2</f>
        <v>0.11566482809523809</v>
      </c>
      <c r="W2614" s="50">
        <f>RANK(J2614,J:J,1)</f>
        <v>2007</v>
      </c>
      <c r="X2614" s="50">
        <f>YEAR(B2614)</f>
        <v>2015</v>
      </c>
      <c r="Y2614" s="50">
        <f>MONTH(B2614)</f>
        <v>3</v>
      </c>
      <c r="Z2614" s="56">
        <f>X2614*100+Y2614</f>
        <v>201503</v>
      </c>
      <c r="AA2614" s="56">
        <f>WEEKNUM(B2614,1)</f>
        <v>11</v>
      </c>
      <c r="AB2614" s="58">
        <f>IF(ISBLANK(B2614)," ",MAX(B2614-B2613-1,0))</f>
        <v>2</v>
      </c>
      <c r="AC2614" s="56">
        <f>DAY(B2614)</f>
        <v>14</v>
      </c>
      <c r="AD2614" s="53">
        <f>U2614+V2614</f>
        <v>0.21313506619047617</v>
      </c>
      <c r="AE2614" s="56">
        <f>IF("1-Swim"=D2614,E2614*46.7,IF("2-Bike"=D2614,E2614,IF("3-Run"=D2614,E2614*4.27,0)))</f>
        <v>11.955999999999998</v>
      </c>
    </row>
    <row r="2615" spans="1:31" x14ac:dyDescent="0.25">
      <c r="A2615" s="50">
        <v>2614</v>
      </c>
      <c r="B2615" s="51">
        <v>42078</v>
      </c>
      <c r="C2615" s="75">
        <f>B2615</f>
        <v>42078</v>
      </c>
      <c r="D2615" s="50" t="s">
        <v>1223</v>
      </c>
      <c r="E2615" s="50">
        <v>8</v>
      </c>
      <c r="F2615" s="50">
        <v>1</v>
      </c>
      <c r="G2615" s="50">
        <v>31</v>
      </c>
      <c r="H2615" s="50">
        <v>53</v>
      </c>
      <c r="I2615" s="53">
        <f>IF(E2615&gt;0,TIME(F2615,G2615,H2615),"")</f>
        <v>6.3807870370370376E-2</v>
      </c>
      <c r="J2615" s="54">
        <f>IF(E2615&gt;0,TIME(F2615,G2615,H2615)/E2615,"")</f>
        <v>7.975983796296297E-3</v>
      </c>
      <c r="K2615" s="50" t="s">
        <v>1548</v>
      </c>
      <c r="L2615" s="50" t="s">
        <v>1554</v>
      </c>
      <c r="M2615" s="55">
        <f>IF(D2615&gt;0,0.0416666666666667/J2615,"")</f>
        <v>5.2240159622709994</v>
      </c>
      <c r="N2615" s="50">
        <v>151</v>
      </c>
      <c r="O2615" s="50" t="s">
        <v>377</v>
      </c>
      <c r="Q2615" s="151">
        <f>IF("1-Swim"=D2615,J2615*2.4,IF("2-Bike"=D2615,J2615*112,IF("3-Run"=D2615,J2615*26.2,0)))</f>
        <v>0.20897077546296297</v>
      </c>
      <c r="R2615" s="151">
        <f>Q2615/2</f>
        <v>0.10448538773148149</v>
      </c>
      <c r="S2615" s="53">
        <f>J2615*26.2</f>
        <v>0.20897077546296297</v>
      </c>
      <c r="T2615" s="53">
        <f>(J2615+0.0013889)*26.2</f>
        <v>0.24535995546296299</v>
      </c>
      <c r="U2615" s="53">
        <f>S2615/2</f>
        <v>0.10448538773148149</v>
      </c>
      <c r="V2615" s="53">
        <f>T2615/2</f>
        <v>0.1226799777314815</v>
      </c>
      <c r="W2615" s="50">
        <f>RANK(J2615,J:J,1)</f>
        <v>2427</v>
      </c>
      <c r="X2615" s="50">
        <f>YEAR(B2615)</f>
        <v>2015</v>
      </c>
      <c r="Y2615" s="50">
        <f>MONTH(B2615)</f>
        <v>3</v>
      </c>
      <c r="Z2615" s="56">
        <f>X2615*100+Y2615</f>
        <v>201503</v>
      </c>
      <c r="AA2615" s="56">
        <f>WEEKNUM(B2615,1)</f>
        <v>12</v>
      </c>
      <c r="AB2615" s="58">
        <f>IF(ISBLANK(B2615)," ",MAX(B2615-B2614-1,0))</f>
        <v>0</v>
      </c>
      <c r="AC2615" s="56">
        <f>DAY(B2615)</f>
        <v>15</v>
      </c>
      <c r="AD2615" s="53">
        <f>U2615+V2615</f>
        <v>0.22716536546296298</v>
      </c>
      <c r="AE2615" s="56">
        <f>IF("1-Swim"=D2615,E2615*46.7,IF("2-Bike"=D2615,E2615,IF("3-Run"=D2615,E2615*4.27,0)))</f>
        <v>34.159999999999997</v>
      </c>
    </row>
    <row r="2616" spans="1:31" x14ac:dyDescent="0.25">
      <c r="A2616" s="50">
        <v>2615</v>
      </c>
      <c r="B2616" s="51">
        <v>42079</v>
      </c>
      <c r="C2616" s="75">
        <f>B2616</f>
        <v>42079</v>
      </c>
      <c r="D2616" s="50" t="s">
        <v>1225</v>
      </c>
      <c r="E2616" s="50">
        <v>1</v>
      </c>
      <c r="F2616" s="50">
        <v>0</v>
      </c>
      <c r="G2616" s="50">
        <v>31</v>
      </c>
      <c r="H2616" s="50">
        <v>2</v>
      </c>
      <c r="I2616" s="53">
        <f>IF(E2616&gt;0,TIME(F2616,G2616,H2616),"")</f>
        <v>2.1550925925925928E-2</v>
      </c>
      <c r="J2616" s="54">
        <f>IF(E2616&gt;0,TIME(F2616,G2616,H2616)/E2616,"")</f>
        <v>2.1550925925925928E-2</v>
      </c>
      <c r="K2616" s="50" t="s">
        <v>781</v>
      </c>
      <c r="L2616" s="50" t="s">
        <v>1304</v>
      </c>
      <c r="M2616" s="55">
        <f>IF(D2616&gt;0,0.0416666666666667/J2616,"")</f>
        <v>1.9334049409237393</v>
      </c>
      <c r="N2616" s="50">
        <v>0</v>
      </c>
      <c r="O2616" s="50" t="s">
        <v>253</v>
      </c>
      <c r="P2616" s="50" t="s">
        <v>1555</v>
      </c>
      <c r="Q2616" s="151">
        <f>IF("1-Swim"=D2616,J2616*2.4,IF("2-Bike"=D2616,J2616*112,IF("3-Run"=D2616,J2616*26.2,0)))</f>
        <v>5.1722222222222225E-2</v>
      </c>
      <c r="R2616" s="151">
        <f>Q2616/2</f>
        <v>2.5861111111111112E-2</v>
      </c>
      <c r="S2616" s="53">
        <f>J2616*26.2</f>
        <v>0.56463425925925925</v>
      </c>
      <c r="T2616" s="53">
        <f>(J2616+0.0013889)*26.2</f>
        <v>0.60102343925925927</v>
      </c>
      <c r="U2616" s="53">
        <f>S2616/2</f>
        <v>0.28231712962962963</v>
      </c>
      <c r="V2616" s="53">
        <f>T2616/2</f>
        <v>0.30051171962962964</v>
      </c>
      <c r="W2616" s="50">
        <f>RANK(J2616,J:J,1)</f>
        <v>3035</v>
      </c>
      <c r="X2616" s="50">
        <f>YEAR(B2616)</f>
        <v>2015</v>
      </c>
      <c r="Y2616" s="50">
        <f>MONTH(B2616)</f>
        <v>3</v>
      </c>
      <c r="Z2616" s="56">
        <f>X2616*100+Y2616</f>
        <v>201503</v>
      </c>
      <c r="AA2616" s="56">
        <f>WEEKNUM(B2616,1)</f>
        <v>12</v>
      </c>
      <c r="AB2616" s="58">
        <f>IF(ISBLANK(B2616)," ",MAX(B2616-B2615-1,0))</f>
        <v>0</v>
      </c>
      <c r="AC2616" s="56">
        <f>DAY(B2616)</f>
        <v>16</v>
      </c>
      <c r="AD2616" s="53">
        <f>U2616+V2616</f>
        <v>0.58282884925925926</v>
      </c>
      <c r="AE2616" s="56">
        <f>IF("1-Swim"=D2616,E2616*46.7,IF("2-Bike"=D2616,E2616,IF("3-Run"=D2616,E2616*4.27,0)))</f>
        <v>46.7</v>
      </c>
    </row>
    <row r="2617" spans="1:31" x14ac:dyDescent="0.25">
      <c r="A2617" s="50">
        <v>2616</v>
      </c>
      <c r="B2617" s="51">
        <v>42080</v>
      </c>
      <c r="C2617" s="75">
        <f>B2617</f>
        <v>42080</v>
      </c>
      <c r="D2617" s="50" t="s">
        <v>1223</v>
      </c>
      <c r="E2617" s="50">
        <v>2</v>
      </c>
      <c r="F2617" s="50">
        <v>0</v>
      </c>
      <c r="G2617" s="50">
        <v>20</v>
      </c>
      <c r="H2617" s="50">
        <v>0</v>
      </c>
      <c r="I2617" s="53">
        <f>IF(E2617&gt;0,TIME(F2617,G2617,H2617),"")</f>
        <v>1.3888888888888888E-2</v>
      </c>
      <c r="J2617" s="54">
        <f>IF(E2617&gt;0,TIME(F2617,G2617,H2617)/E2617,"")</f>
        <v>6.9444444444444441E-3</v>
      </c>
      <c r="K2617" s="50" t="s">
        <v>1311</v>
      </c>
      <c r="L2617" s="50" t="s">
        <v>1048</v>
      </c>
      <c r="M2617" s="55">
        <f>IF(D2617&gt;0,0.0416666666666667/J2617,"")</f>
        <v>6.0000000000000053</v>
      </c>
      <c r="N2617" s="50">
        <v>132</v>
      </c>
      <c r="O2617" s="50" t="s">
        <v>253</v>
      </c>
      <c r="Q2617" s="151">
        <f>IF("1-Swim"=D2617,J2617*2.4,IF("2-Bike"=D2617,J2617*112,IF("3-Run"=D2617,J2617*26.2,0)))</f>
        <v>0.18194444444444444</v>
      </c>
      <c r="R2617" s="151">
        <f>Q2617/2</f>
        <v>9.0972222222222218E-2</v>
      </c>
      <c r="S2617" s="53">
        <f>J2617*26.2</f>
        <v>0.18194444444444444</v>
      </c>
      <c r="T2617" s="53">
        <f>(J2617+0.0013889)*26.2</f>
        <v>0.21833362444444443</v>
      </c>
      <c r="U2617" s="53">
        <f>S2617/2</f>
        <v>9.0972222222222218E-2</v>
      </c>
      <c r="V2617" s="53">
        <f>T2617/2</f>
        <v>0.10916681222222221</v>
      </c>
      <c r="W2617" s="50">
        <f>RANK(J2617,J:J,1)</f>
        <v>1479</v>
      </c>
      <c r="X2617" s="50">
        <f>YEAR(B2617)</f>
        <v>2015</v>
      </c>
      <c r="Y2617" s="50">
        <f>MONTH(B2617)</f>
        <v>3</v>
      </c>
      <c r="Z2617" s="56">
        <f>X2617*100+Y2617</f>
        <v>201503</v>
      </c>
      <c r="AA2617" s="56">
        <f>WEEKNUM(B2617,1)</f>
        <v>12</v>
      </c>
      <c r="AB2617" s="58">
        <f>IF(ISBLANK(B2617)," ",MAX(B2617-B2616-1,0))</f>
        <v>0</v>
      </c>
      <c r="AC2617" s="56">
        <f>DAY(B2617)</f>
        <v>17</v>
      </c>
      <c r="AD2617" s="53">
        <f>U2617+V2617</f>
        <v>0.20013903444444442</v>
      </c>
      <c r="AE2617" s="56">
        <f>IF("1-Swim"=D2617,E2617*46.7,IF("2-Bike"=D2617,E2617,IF("3-Run"=D2617,E2617*4.27,0)))</f>
        <v>8.5399999999999991</v>
      </c>
    </row>
    <row r="2618" spans="1:31" x14ac:dyDescent="0.25">
      <c r="A2618" s="50">
        <v>2617</v>
      </c>
      <c r="B2618" s="51">
        <v>42081</v>
      </c>
      <c r="C2618" s="75">
        <f>B2618</f>
        <v>42081</v>
      </c>
      <c r="D2618" s="50" t="s">
        <v>1225</v>
      </c>
      <c r="E2618" s="50">
        <v>0.56000000000000005</v>
      </c>
      <c r="F2618" s="50">
        <v>0</v>
      </c>
      <c r="G2618" s="50">
        <v>19</v>
      </c>
      <c r="H2618" s="50">
        <v>45</v>
      </c>
      <c r="I2618" s="53">
        <f>IF(E2618&gt;0,TIME(F2618,G2618,H2618),"")</f>
        <v>1.3715277777777778E-2</v>
      </c>
      <c r="J2618" s="54">
        <f>IF(E2618&gt;0,TIME(F2618,G2618,H2618)/E2618,"")</f>
        <v>2.4491567460317457E-2</v>
      </c>
      <c r="K2618" s="50" t="s">
        <v>781</v>
      </c>
      <c r="L2618" s="50" t="s">
        <v>1304</v>
      </c>
      <c r="M2618" s="55">
        <f>IF(D2618&gt;0,0.0416666666666667/J2618,"")</f>
        <v>1.7012658227848116</v>
      </c>
      <c r="N2618" s="50">
        <v>0</v>
      </c>
      <c r="O2618" s="50" t="s">
        <v>253</v>
      </c>
      <c r="Q2618" s="151">
        <f>IF("1-Swim"=D2618,J2618*2.4,IF("2-Bike"=D2618,J2618*112,IF("3-Run"=D2618,J2618*26.2,0)))</f>
        <v>5.877976190476189E-2</v>
      </c>
      <c r="R2618" s="151">
        <f>Q2618/2</f>
        <v>2.9389880952380945E-2</v>
      </c>
      <c r="S2618" s="53">
        <f>J2618*26.2</f>
        <v>0.64167906746031733</v>
      </c>
      <c r="T2618" s="53">
        <f>(J2618+0.0013889)*26.2</f>
        <v>0.67806824746031735</v>
      </c>
      <c r="U2618" s="53">
        <f>S2618/2</f>
        <v>0.32083953373015867</v>
      </c>
      <c r="V2618" s="53">
        <f>T2618/2</f>
        <v>0.33903412373015868</v>
      </c>
      <c r="W2618" s="50">
        <f>RANK(J2618,J:J,1)</f>
        <v>3156</v>
      </c>
      <c r="X2618" s="50">
        <f>YEAR(B2618)</f>
        <v>2015</v>
      </c>
      <c r="Y2618" s="50">
        <f>MONTH(B2618)</f>
        <v>3</v>
      </c>
      <c r="Z2618" s="56">
        <f>X2618*100+Y2618</f>
        <v>201503</v>
      </c>
      <c r="AA2618" s="56">
        <f>WEEKNUM(B2618,1)</f>
        <v>12</v>
      </c>
      <c r="AB2618" s="58">
        <f>IF(ISBLANK(B2618)," ",MAX(B2618-B2617-1,0))</f>
        <v>0</v>
      </c>
      <c r="AC2618" s="56">
        <f>DAY(B2618)</f>
        <v>18</v>
      </c>
      <c r="AD2618" s="53">
        <f>U2618+V2618</f>
        <v>0.65987365746031734</v>
      </c>
      <c r="AE2618" s="56">
        <f>IF("1-Swim"=D2618,E2618*46.7,IF("2-Bike"=D2618,E2618,IF("3-Run"=D2618,E2618*4.27,0)))</f>
        <v>26.152000000000005</v>
      </c>
    </row>
    <row r="2619" spans="1:31" x14ac:dyDescent="0.25">
      <c r="A2619" s="50">
        <v>2618</v>
      </c>
      <c r="B2619" s="51">
        <v>42081</v>
      </c>
      <c r="C2619" s="75">
        <f>B2619</f>
        <v>42081</v>
      </c>
      <c r="D2619" s="50" t="s">
        <v>1224</v>
      </c>
      <c r="E2619" s="50">
        <v>10</v>
      </c>
      <c r="F2619" s="50">
        <v>0</v>
      </c>
      <c r="G2619" s="50">
        <v>30</v>
      </c>
      <c r="H2619" s="50">
        <v>31</v>
      </c>
      <c r="I2619" s="53">
        <f>IF(E2619&gt;0,TIME(F2619,G2619,H2619),"")</f>
        <v>2.119212962962963E-2</v>
      </c>
      <c r="J2619" s="54">
        <f>IF(E2619&gt;0,TIME(F2619,G2619,H2619)/E2619,"")</f>
        <v>2.1192129629629629E-3</v>
      </c>
      <c r="K2619" s="50" t="s">
        <v>921</v>
      </c>
      <c r="L2619" s="50" t="s">
        <v>1132</v>
      </c>
      <c r="M2619" s="55">
        <f>IF(D2619&gt;0,0.0416666666666667/J2619,"")</f>
        <v>19.661387220098323</v>
      </c>
      <c r="N2619" s="50">
        <v>0</v>
      </c>
      <c r="O2619" s="50" t="s">
        <v>253</v>
      </c>
      <c r="Q2619" s="151">
        <f>IF("1-Swim"=D2619,J2619*2.4,IF("2-Bike"=D2619,J2619*112,IF("3-Run"=D2619,J2619*26.2,0)))</f>
        <v>0.23735185185185184</v>
      </c>
      <c r="R2619" s="151">
        <f>Q2619/2</f>
        <v>0.11867592592592592</v>
      </c>
      <c r="S2619" s="53">
        <f>J2619*26.2</f>
        <v>5.5523379629629624E-2</v>
      </c>
      <c r="T2619" s="53">
        <f>(J2619+0.0013889)*26.2</f>
        <v>9.1912559629629617E-2</v>
      </c>
      <c r="U2619" s="53">
        <f>S2619/2</f>
        <v>2.7761689814814812E-2</v>
      </c>
      <c r="V2619" s="53">
        <f>T2619/2</f>
        <v>4.5956279814814809E-2</v>
      </c>
      <c r="W2619" s="50">
        <f>RANK(J2619,J:J,1)</f>
        <v>203</v>
      </c>
      <c r="X2619" s="50">
        <f>YEAR(B2619)</f>
        <v>2015</v>
      </c>
      <c r="Y2619" s="50">
        <f>MONTH(B2619)</f>
        <v>3</v>
      </c>
      <c r="Z2619" s="56">
        <f>X2619*100+Y2619</f>
        <v>201503</v>
      </c>
      <c r="AA2619" s="56">
        <f>WEEKNUM(B2619,1)</f>
        <v>12</v>
      </c>
      <c r="AB2619" s="58">
        <f>IF(ISBLANK(B2619)," ",MAX(B2619-B2618-1,0))</f>
        <v>0</v>
      </c>
      <c r="AC2619" s="56">
        <f>DAY(B2619)</f>
        <v>18</v>
      </c>
      <c r="AD2619" s="53">
        <f>U2619+V2619</f>
        <v>7.3717969629629621E-2</v>
      </c>
      <c r="AE2619" s="56">
        <f>IF("1-Swim"=D2619,E2619*46.7,IF("2-Bike"=D2619,E2619,IF("3-Run"=D2619,E2619*4.27,0)))</f>
        <v>10</v>
      </c>
    </row>
    <row r="2620" spans="1:31" x14ac:dyDescent="0.25">
      <c r="A2620" s="50">
        <v>2619</v>
      </c>
      <c r="B2620" s="51">
        <v>42084</v>
      </c>
      <c r="C2620" s="75">
        <f>B2620</f>
        <v>42084</v>
      </c>
      <c r="D2620" s="50" t="s">
        <v>1223</v>
      </c>
      <c r="E2620" s="50">
        <v>26.2</v>
      </c>
      <c r="F2620" s="50">
        <v>5</v>
      </c>
      <c r="G2620" s="50">
        <v>36</v>
      </c>
      <c r="H2620" s="50">
        <v>30</v>
      </c>
      <c r="I2620" s="53">
        <f>IF(E2620&gt;0,TIME(F2620,G2620,H2620),"")</f>
        <v>0.23368055555555556</v>
      </c>
      <c r="J2620" s="54">
        <f>IF(E2620&gt;0,TIME(F2620,G2620,H2620)/E2620,"")</f>
        <v>8.919105173876167E-3</v>
      </c>
      <c r="K2620" s="50" t="s">
        <v>1548</v>
      </c>
      <c r="L2620" s="50" t="s">
        <v>1556</v>
      </c>
      <c r="M2620" s="55">
        <f>IF(D2620&gt;0,0.0416666666666667/J2620,"")</f>
        <v>4.6716196136701367</v>
      </c>
      <c r="N2620" s="50">
        <v>158</v>
      </c>
      <c r="O2620" s="50" t="s">
        <v>602</v>
      </c>
      <c r="Q2620" s="151">
        <f>IF("1-Swim"=D2620,J2620*2.4,IF("2-Bike"=D2620,J2620*112,IF("3-Run"=D2620,J2620*26.2,0)))</f>
        <v>0.23368055555555556</v>
      </c>
      <c r="R2620" s="151">
        <f>Q2620/2</f>
        <v>0.11684027777777778</v>
      </c>
      <c r="S2620" s="53">
        <f>J2620*26.2</f>
        <v>0.23368055555555556</v>
      </c>
      <c r="T2620" s="53">
        <f>(J2620+0.0013889)*26.2</f>
        <v>0.27006973555555558</v>
      </c>
      <c r="U2620" s="53">
        <f>S2620/2</f>
        <v>0.11684027777777778</v>
      </c>
      <c r="V2620" s="53">
        <f>T2620/2</f>
        <v>0.13503486777777779</v>
      </c>
      <c r="W2620" s="50">
        <f>RANK(J2620,J:J,1)</f>
        <v>2744</v>
      </c>
      <c r="X2620" s="50">
        <f>YEAR(B2620)</f>
        <v>2015</v>
      </c>
      <c r="Y2620" s="50">
        <f>MONTH(B2620)</f>
        <v>3</v>
      </c>
      <c r="Z2620" s="56">
        <f>X2620*100+Y2620</f>
        <v>201503</v>
      </c>
      <c r="AA2620" s="56">
        <f>WEEKNUM(B2620,1)</f>
        <v>12</v>
      </c>
      <c r="AB2620" s="58">
        <f>IF(ISBLANK(B2620)," ",MAX(B2620-B2619-1,0))</f>
        <v>2</v>
      </c>
      <c r="AC2620" s="56">
        <f>DAY(B2620)</f>
        <v>21</v>
      </c>
      <c r="AD2620" s="53">
        <f>U2620+V2620</f>
        <v>0.25187514555555557</v>
      </c>
      <c r="AE2620" s="56">
        <f>IF("1-Swim"=D2620,E2620*46.7,IF("2-Bike"=D2620,E2620,IF("3-Run"=D2620,E2620*4.27,0)))</f>
        <v>111.87399999999998</v>
      </c>
    </row>
    <row r="2621" spans="1:31" x14ac:dyDescent="0.25">
      <c r="A2621" s="50">
        <v>2620</v>
      </c>
      <c r="B2621" s="51">
        <v>42084</v>
      </c>
      <c r="C2621" s="75">
        <f>B2621</f>
        <v>42084</v>
      </c>
      <c r="D2621" s="50" t="s">
        <v>713</v>
      </c>
      <c r="E2621" s="50">
        <v>1</v>
      </c>
      <c r="F2621" s="50">
        <v>0</v>
      </c>
      <c r="G2621" s="50">
        <v>11</v>
      </c>
      <c r="H2621" s="50">
        <v>26</v>
      </c>
      <c r="I2621" s="53">
        <f>IF(E2621&gt;0,TIME(F2621,G2621,H2621),"")</f>
        <v>7.9398148148148145E-3</v>
      </c>
      <c r="J2621" s="54">
        <f>IF(E2621&gt;0,TIME(F2621,G2621,H2621)/E2621,"")</f>
        <v>7.9398148148148145E-3</v>
      </c>
      <c r="K2621" s="50" t="s">
        <v>1548</v>
      </c>
      <c r="L2621" s="50" t="s">
        <v>1556</v>
      </c>
      <c r="M2621" s="55">
        <f>IF(D2621&gt;0,0.0416666666666667/J2621,"")</f>
        <v>5.2478134110787211</v>
      </c>
      <c r="N2621" s="50">
        <v>157</v>
      </c>
      <c r="O2621" s="50" t="s">
        <v>602</v>
      </c>
      <c r="Q2621" s="151">
        <f>IF("1-Swim"=D2621,J2621*2.4,IF("2-Bike"=D2621,J2621*112,IF("3-Run"=D2621,J2621*26.2,0)))</f>
        <v>0</v>
      </c>
      <c r="R2621" s="151">
        <f>Q2621/2</f>
        <v>0</v>
      </c>
      <c r="S2621" s="53">
        <f>J2621*26.2</f>
        <v>0.20802314814814812</v>
      </c>
      <c r="T2621" s="53">
        <f>(J2621+0.0013889)*26.2</f>
        <v>0.24441232814814814</v>
      </c>
      <c r="U2621" s="53">
        <f>S2621/2</f>
        <v>0.10401157407407406</v>
      </c>
      <c r="V2621" s="53">
        <f>T2621/2</f>
        <v>0.12220616407407407</v>
      </c>
      <c r="W2621" s="50">
        <f>RANK(J2621,J:J,1)</f>
        <v>2398</v>
      </c>
      <c r="X2621" s="50">
        <f>YEAR(B2621)</f>
        <v>2015</v>
      </c>
      <c r="Y2621" s="50">
        <f>MONTH(B2621)</f>
        <v>3</v>
      </c>
      <c r="Z2621" s="56">
        <f>X2621*100+Y2621</f>
        <v>201503</v>
      </c>
      <c r="AA2621" s="56">
        <f>WEEKNUM(B2621,1)</f>
        <v>12</v>
      </c>
      <c r="AB2621" s="58">
        <f>IF(ISBLANK(B2621)," ",MAX(B2621-B2620-1,0))</f>
        <v>0</v>
      </c>
      <c r="AC2621" s="56">
        <f>DAY(B2621)</f>
        <v>21</v>
      </c>
      <c r="AD2621" s="53">
        <f>U2621+V2621</f>
        <v>0.22621773814814813</v>
      </c>
      <c r="AE2621" s="56">
        <f>IF("1-Swim"=D2621,E2621*46.7,IF("2-Bike"=D2621,E2621,IF("3-Run"=D2621,E2621*4.27,0)))</f>
        <v>0</v>
      </c>
    </row>
    <row r="2622" spans="1:31" x14ac:dyDescent="0.25">
      <c r="A2622" s="50">
        <v>2621</v>
      </c>
      <c r="B2622" s="51">
        <v>42084</v>
      </c>
      <c r="C2622" s="75">
        <f>B2622</f>
        <v>42084</v>
      </c>
      <c r="D2622" s="50" t="s">
        <v>714</v>
      </c>
      <c r="E2622" s="50">
        <v>1</v>
      </c>
      <c r="F2622" s="50">
        <v>0</v>
      </c>
      <c r="G2622" s="50">
        <v>11</v>
      </c>
      <c r="H2622" s="50">
        <v>21</v>
      </c>
      <c r="I2622" s="53">
        <f>IF(E2622&gt;0,TIME(F2622,G2622,H2622),"")</f>
        <v>7.8819444444444432E-3</v>
      </c>
      <c r="J2622" s="54">
        <f>IF(E2622&gt;0,TIME(F2622,G2622,H2622)/E2622,"")</f>
        <v>7.8819444444444432E-3</v>
      </c>
      <c r="K2622" s="50" t="s">
        <v>1548</v>
      </c>
      <c r="L2622" s="50" t="s">
        <v>1556</v>
      </c>
      <c r="M2622" s="55">
        <f>IF(D2622&gt;0,0.0416666666666667/J2622,"")</f>
        <v>5.2863436123348064</v>
      </c>
      <c r="N2622" s="50">
        <v>161</v>
      </c>
      <c r="O2622" s="50" t="s">
        <v>602</v>
      </c>
      <c r="Q2622" s="151">
        <f>IF("1-Swim"=D2622,J2622*2.4,IF("2-Bike"=D2622,J2622*112,IF("3-Run"=D2622,J2622*26.2,0)))</f>
        <v>0</v>
      </c>
      <c r="R2622" s="151">
        <f>Q2622/2</f>
        <v>0</v>
      </c>
      <c r="S2622" s="53">
        <f>J2622*26.2</f>
        <v>0.2065069444444444</v>
      </c>
      <c r="T2622" s="53">
        <f>(J2622+0.0013889)*26.2</f>
        <v>0.24289612444444442</v>
      </c>
      <c r="U2622" s="53">
        <f>S2622/2</f>
        <v>0.1032534722222222</v>
      </c>
      <c r="V2622" s="53">
        <f>T2622/2</f>
        <v>0.12144806222222221</v>
      </c>
      <c r="W2622" s="50">
        <f>RANK(J2622,J:J,1)</f>
        <v>2366</v>
      </c>
      <c r="X2622" s="50">
        <f>YEAR(B2622)</f>
        <v>2015</v>
      </c>
      <c r="Y2622" s="50">
        <f>MONTH(B2622)</f>
        <v>3</v>
      </c>
      <c r="Z2622" s="56">
        <f>X2622*100+Y2622</f>
        <v>201503</v>
      </c>
      <c r="AA2622" s="56">
        <f>WEEKNUM(B2622,1)</f>
        <v>12</v>
      </c>
      <c r="AB2622" s="58">
        <f>IF(ISBLANK(B2622)," ",MAX(B2622-B2621-1,0))</f>
        <v>0</v>
      </c>
      <c r="AC2622" s="56">
        <f>DAY(B2622)</f>
        <v>21</v>
      </c>
      <c r="AD2622" s="53">
        <f>U2622+V2622</f>
        <v>0.22470153444444441</v>
      </c>
      <c r="AE2622" s="56">
        <f>IF("1-Swim"=D2622,E2622*46.7,IF("2-Bike"=D2622,E2622,IF("3-Run"=D2622,E2622*4.27,0)))</f>
        <v>0</v>
      </c>
    </row>
    <row r="2623" spans="1:31" x14ac:dyDescent="0.25">
      <c r="A2623" s="50">
        <v>2622</v>
      </c>
      <c r="B2623" s="51">
        <v>42084</v>
      </c>
      <c r="C2623" s="75">
        <f>B2623</f>
        <v>42084</v>
      </c>
      <c r="D2623" s="50" t="s">
        <v>715</v>
      </c>
      <c r="E2623" s="50">
        <v>1</v>
      </c>
      <c r="F2623" s="50">
        <v>0</v>
      </c>
      <c r="G2623" s="50">
        <v>11</v>
      </c>
      <c r="H2623" s="50">
        <v>33</v>
      </c>
      <c r="I2623" s="53">
        <f>IF(E2623&gt;0,TIME(F2623,G2623,H2623),"")</f>
        <v>8.0208333333333329E-3</v>
      </c>
      <c r="J2623" s="54">
        <f>IF(E2623&gt;0,TIME(F2623,G2623,H2623)/E2623,"")</f>
        <v>8.0208333333333329E-3</v>
      </c>
      <c r="K2623" s="50" t="s">
        <v>1548</v>
      </c>
      <c r="L2623" s="50" t="s">
        <v>1556</v>
      </c>
      <c r="M2623" s="55">
        <f>IF(D2623&gt;0,0.0416666666666667/J2623,"")</f>
        <v>5.1948051948051992</v>
      </c>
      <c r="N2623" s="50">
        <v>161</v>
      </c>
      <c r="O2623" s="50" t="s">
        <v>602</v>
      </c>
      <c r="Q2623" s="151">
        <f>IF("1-Swim"=D2623,J2623*2.4,IF("2-Bike"=D2623,J2623*112,IF("3-Run"=D2623,J2623*26.2,0)))</f>
        <v>0</v>
      </c>
      <c r="R2623" s="151">
        <f>Q2623/2</f>
        <v>0</v>
      </c>
      <c r="S2623" s="53">
        <f>J2623*26.2</f>
        <v>0.21014583333333331</v>
      </c>
      <c r="T2623" s="53">
        <f>(J2623+0.0013889)*26.2</f>
        <v>0.24653501333333333</v>
      </c>
      <c r="U2623" s="53">
        <f>S2623/2</f>
        <v>0.10507291666666665</v>
      </c>
      <c r="V2623" s="53">
        <f>T2623/2</f>
        <v>0.12326750666666667</v>
      </c>
      <c r="W2623" s="50">
        <f>RANK(J2623,J:J,1)</f>
        <v>2449</v>
      </c>
      <c r="X2623" s="50">
        <f>YEAR(B2623)</f>
        <v>2015</v>
      </c>
      <c r="Y2623" s="50">
        <f>MONTH(B2623)</f>
        <v>3</v>
      </c>
      <c r="Z2623" s="56">
        <f>X2623*100+Y2623</f>
        <v>201503</v>
      </c>
      <c r="AA2623" s="56">
        <f>WEEKNUM(B2623,1)</f>
        <v>12</v>
      </c>
      <c r="AB2623" s="58">
        <f>IF(ISBLANK(B2623)," ",MAX(B2623-B2622-1,0))</f>
        <v>0</v>
      </c>
      <c r="AC2623" s="56">
        <f>DAY(B2623)</f>
        <v>21</v>
      </c>
      <c r="AD2623" s="53">
        <f>U2623+V2623</f>
        <v>0.22834042333333332</v>
      </c>
      <c r="AE2623" s="56">
        <f>IF("1-Swim"=D2623,E2623*46.7,IF("2-Bike"=D2623,E2623,IF("3-Run"=D2623,E2623*4.27,0)))</f>
        <v>0</v>
      </c>
    </row>
    <row r="2624" spans="1:31" x14ac:dyDescent="0.25">
      <c r="A2624" s="50">
        <v>2623</v>
      </c>
      <c r="B2624" s="51">
        <v>42084</v>
      </c>
      <c r="C2624" s="75">
        <f>B2624</f>
        <v>42084</v>
      </c>
      <c r="D2624" s="50" t="s">
        <v>716</v>
      </c>
      <c r="E2624" s="50">
        <v>1</v>
      </c>
      <c r="F2624" s="50">
        <v>0</v>
      </c>
      <c r="G2624" s="50">
        <v>11</v>
      </c>
      <c r="H2624" s="50">
        <v>29</v>
      </c>
      <c r="I2624" s="53">
        <f>IF(E2624&gt;0,TIME(F2624,G2624,H2624),"")</f>
        <v>7.9745370370370369E-3</v>
      </c>
      <c r="J2624" s="54">
        <f>IF(E2624&gt;0,TIME(F2624,G2624,H2624)/E2624,"")</f>
        <v>7.9745370370370369E-3</v>
      </c>
      <c r="K2624" s="50" t="s">
        <v>1548</v>
      </c>
      <c r="L2624" s="50" t="s">
        <v>1556</v>
      </c>
      <c r="M2624" s="55">
        <f>IF(D2624&gt;0,0.0416666666666667/J2624,"")</f>
        <v>5.224963715529757</v>
      </c>
      <c r="N2624" s="50">
        <v>160</v>
      </c>
      <c r="O2624" s="50" t="s">
        <v>602</v>
      </c>
      <c r="Q2624" s="151">
        <f>IF("1-Swim"=D2624,J2624*2.4,IF("2-Bike"=D2624,J2624*112,IF("3-Run"=D2624,J2624*26.2,0)))</f>
        <v>0</v>
      </c>
      <c r="R2624" s="151">
        <f>Q2624/2</f>
        <v>0</v>
      </c>
      <c r="S2624" s="53">
        <f>J2624*26.2</f>
        <v>0.20893287037037037</v>
      </c>
      <c r="T2624" s="53">
        <f>(J2624+0.0013889)*26.2</f>
        <v>0.24532205037037036</v>
      </c>
      <c r="U2624" s="53">
        <f>S2624/2</f>
        <v>0.10446643518518518</v>
      </c>
      <c r="V2624" s="53">
        <f>T2624/2</f>
        <v>0.12266102518518518</v>
      </c>
      <c r="W2624" s="50">
        <f>RANK(J2624,J:J,1)</f>
        <v>2424</v>
      </c>
      <c r="X2624" s="50">
        <f>YEAR(B2624)</f>
        <v>2015</v>
      </c>
      <c r="Y2624" s="50">
        <f>MONTH(B2624)</f>
        <v>3</v>
      </c>
      <c r="Z2624" s="56">
        <f>X2624*100+Y2624</f>
        <v>201503</v>
      </c>
      <c r="AA2624" s="56">
        <f>WEEKNUM(B2624,1)</f>
        <v>12</v>
      </c>
      <c r="AB2624" s="58">
        <f>IF(ISBLANK(B2624)," ",MAX(B2624-B2623-1,0))</f>
        <v>0</v>
      </c>
      <c r="AC2624" s="56">
        <f>DAY(B2624)</f>
        <v>21</v>
      </c>
      <c r="AD2624" s="53">
        <f>U2624+V2624</f>
        <v>0.22712746037037035</v>
      </c>
      <c r="AE2624" s="56">
        <f>IF("1-Swim"=D2624,E2624*46.7,IF("2-Bike"=D2624,E2624,IF("3-Run"=D2624,E2624*4.27,0)))</f>
        <v>0</v>
      </c>
    </row>
    <row r="2625" spans="1:31" x14ac:dyDescent="0.25">
      <c r="A2625" s="50">
        <v>2624</v>
      </c>
      <c r="B2625" s="51">
        <v>42084</v>
      </c>
      <c r="C2625" s="75">
        <f>B2625</f>
        <v>42084</v>
      </c>
      <c r="D2625" s="50" t="s">
        <v>717</v>
      </c>
      <c r="E2625" s="50">
        <v>1</v>
      </c>
      <c r="F2625" s="50">
        <v>0</v>
      </c>
      <c r="G2625" s="50">
        <v>11</v>
      </c>
      <c r="H2625" s="50">
        <v>36</v>
      </c>
      <c r="I2625" s="53">
        <f>IF(E2625&gt;0,TIME(F2625,G2625,H2625),"")</f>
        <v>8.0555555555555554E-3</v>
      </c>
      <c r="J2625" s="54">
        <f>IF(E2625&gt;0,TIME(F2625,G2625,H2625)/E2625,"")</f>
        <v>8.0555555555555554E-3</v>
      </c>
      <c r="K2625" s="50" t="s">
        <v>1548</v>
      </c>
      <c r="L2625" s="50" t="s">
        <v>1556</v>
      </c>
      <c r="M2625" s="55">
        <f>IF(D2625&gt;0,0.0416666666666667/J2625,"")</f>
        <v>5.1724137931034528</v>
      </c>
      <c r="N2625" s="50">
        <v>163</v>
      </c>
      <c r="O2625" s="50" t="s">
        <v>602</v>
      </c>
      <c r="Q2625" s="151">
        <f>IF("1-Swim"=D2625,J2625*2.4,IF("2-Bike"=D2625,J2625*112,IF("3-Run"=D2625,J2625*26.2,0)))</f>
        <v>0</v>
      </c>
      <c r="R2625" s="151">
        <f>Q2625/2</f>
        <v>0</v>
      </c>
      <c r="S2625" s="53">
        <f>J2625*26.2</f>
        <v>0.21105555555555555</v>
      </c>
      <c r="T2625" s="53">
        <f>(J2625+0.0013889)*26.2</f>
        <v>0.24744473555555555</v>
      </c>
      <c r="U2625" s="53">
        <f>S2625/2</f>
        <v>0.10552777777777778</v>
      </c>
      <c r="V2625" s="53">
        <f>T2625/2</f>
        <v>0.12372236777777777</v>
      </c>
      <c r="W2625" s="50">
        <f>RANK(J2625,J:J,1)</f>
        <v>2459</v>
      </c>
      <c r="X2625" s="50">
        <f>YEAR(B2625)</f>
        <v>2015</v>
      </c>
      <c r="Y2625" s="50">
        <f>MONTH(B2625)</f>
        <v>3</v>
      </c>
      <c r="Z2625" s="56">
        <f>X2625*100+Y2625</f>
        <v>201503</v>
      </c>
      <c r="AA2625" s="56">
        <f>WEEKNUM(B2625,1)</f>
        <v>12</v>
      </c>
      <c r="AB2625" s="58">
        <f>IF(ISBLANK(B2625)," ",MAX(B2625-B2624-1,0))</f>
        <v>0</v>
      </c>
      <c r="AC2625" s="56">
        <f>DAY(B2625)</f>
        <v>21</v>
      </c>
      <c r="AD2625" s="53">
        <f>U2625+V2625</f>
        <v>0.22925014555555556</v>
      </c>
      <c r="AE2625" s="56">
        <f>IF("1-Swim"=D2625,E2625*46.7,IF("2-Bike"=D2625,E2625,IF("3-Run"=D2625,E2625*4.27,0)))</f>
        <v>0</v>
      </c>
    </row>
    <row r="2626" spans="1:31" x14ac:dyDescent="0.25">
      <c r="A2626" s="50">
        <v>2625</v>
      </c>
      <c r="B2626" s="51">
        <v>42084</v>
      </c>
      <c r="C2626" s="75">
        <f>B2626</f>
        <v>42084</v>
      </c>
      <c r="D2626" s="50" t="s">
        <v>718</v>
      </c>
      <c r="E2626" s="50">
        <v>1</v>
      </c>
      <c r="F2626" s="50">
        <v>0</v>
      </c>
      <c r="G2626" s="50">
        <v>12</v>
      </c>
      <c r="H2626" s="50">
        <v>7</v>
      </c>
      <c r="I2626" s="53">
        <f>IF(E2626&gt;0,TIME(F2626,G2626,H2626),"")</f>
        <v>8.4143518518518517E-3</v>
      </c>
      <c r="J2626" s="54">
        <f>IF(E2626&gt;0,TIME(F2626,G2626,H2626)/E2626,"")</f>
        <v>8.4143518518518517E-3</v>
      </c>
      <c r="K2626" s="50" t="s">
        <v>1548</v>
      </c>
      <c r="L2626" s="50" t="s">
        <v>1556</v>
      </c>
      <c r="M2626" s="55">
        <f>IF(D2626&gt;0,0.0416666666666667/J2626,"")</f>
        <v>4.9518569463548872</v>
      </c>
      <c r="N2626" s="50">
        <v>162</v>
      </c>
      <c r="O2626" s="50" t="s">
        <v>602</v>
      </c>
      <c r="Q2626" s="151">
        <f>IF("1-Swim"=D2626,J2626*2.4,IF("2-Bike"=D2626,J2626*112,IF("3-Run"=D2626,J2626*26.2,0)))</f>
        <v>0</v>
      </c>
      <c r="R2626" s="151">
        <f>Q2626/2</f>
        <v>0</v>
      </c>
      <c r="S2626" s="53">
        <f>J2626*26.2</f>
        <v>0.22045601851851851</v>
      </c>
      <c r="T2626" s="53">
        <f>(J2626+0.0013889)*26.2</f>
        <v>0.2568451985185185</v>
      </c>
      <c r="U2626" s="53">
        <f>S2626/2</f>
        <v>0.11022800925925925</v>
      </c>
      <c r="V2626" s="53">
        <f>T2626/2</f>
        <v>0.12842259925925925</v>
      </c>
      <c r="W2626" s="50">
        <f>RANK(J2626,J:J,1)</f>
        <v>2630</v>
      </c>
      <c r="X2626" s="50">
        <f>YEAR(B2626)</f>
        <v>2015</v>
      </c>
      <c r="Y2626" s="50">
        <f>MONTH(B2626)</f>
        <v>3</v>
      </c>
      <c r="Z2626" s="56">
        <f>X2626*100+Y2626</f>
        <v>201503</v>
      </c>
      <c r="AA2626" s="56">
        <f>WEEKNUM(B2626,1)</f>
        <v>12</v>
      </c>
      <c r="AB2626" s="58">
        <f>IF(ISBLANK(B2626)," ",MAX(B2626-B2625-1,0))</f>
        <v>0</v>
      </c>
      <c r="AC2626" s="56">
        <f>DAY(B2626)</f>
        <v>21</v>
      </c>
      <c r="AD2626" s="53">
        <f>U2626+V2626</f>
        <v>0.23865060851851849</v>
      </c>
      <c r="AE2626" s="56">
        <f>IF("1-Swim"=D2626,E2626*46.7,IF("2-Bike"=D2626,E2626,IF("3-Run"=D2626,E2626*4.27,0)))</f>
        <v>0</v>
      </c>
    </row>
    <row r="2627" spans="1:31" x14ac:dyDescent="0.25">
      <c r="A2627" s="50">
        <v>2626</v>
      </c>
      <c r="B2627" s="51">
        <v>42084</v>
      </c>
      <c r="C2627" s="75">
        <f>B2627</f>
        <v>42084</v>
      </c>
      <c r="D2627" s="50" t="s">
        <v>719</v>
      </c>
      <c r="E2627" s="50">
        <v>1</v>
      </c>
      <c r="F2627" s="50">
        <v>0</v>
      </c>
      <c r="G2627" s="50">
        <v>11</v>
      </c>
      <c r="H2627" s="50">
        <v>26</v>
      </c>
      <c r="I2627" s="53">
        <f>IF(E2627&gt;0,TIME(F2627,G2627,H2627),"")</f>
        <v>7.9398148148148145E-3</v>
      </c>
      <c r="J2627" s="54">
        <f>IF(E2627&gt;0,TIME(F2627,G2627,H2627)/E2627,"")</f>
        <v>7.9398148148148145E-3</v>
      </c>
      <c r="K2627" s="50" t="s">
        <v>1548</v>
      </c>
      <c r="L2627" s="50" t="s">
        <v>1556</v>
      </c>
      <c r="M2627" s="55">
        <f>IF(D2627&gt;0,0.0416666666666667/J2627,"")</f>
        <v>5.2478134110787211</v>
      </c>
      <c r="N2627" s="50">
        <v>162</v>
      </c>
      <c r="O2627" s="50" t="s">
        <v>602</v>
      </c>
      <c r="Q2627" s="151">
        <f>IF("1-Swim"=D2627,J2627*2.4,IF("2-Bike"=D2627,J2627*112,IF("3-Run"=D2627,J2627*26.2,0)))</f>
        <v>0</v>
      </c>
      <c r="R2627" s="151">
        <f>Q2627/2</f>
        <v>0</v>
      </c>
      <c r="S2627" s="53">
        <f>J2627*26.2</f>
        <v>0.20802314814814812</v>
      </c>
      <c r="T2627" s="53">
        <f>(J2627+0.0013889)*26.2</f>
        <v>0.24441232814814814</v>
      </c>
      <c r="U2627" s="53">
        <f>S2627/2</f>
        <v>0.10401157407407406</v>
      </c>
      <c r="V2627" s="53">
        <f>T2627/2</f>
        <v>0.12220616407407407</v>
      </c>
      <c r="W2627" s="50">
        <f>RANK(J2627,J:J,1)</f>
        <v>2398</v>
      </c>
      <c r="X2627" s="50">
        <f>YEAR(B2627)</f>
        <v>2015</v>
      </c>
      <c r="Y2627" s="50">
        <f>MONTH(B2627)</f>
        <v>3</v>
      </c>
      <c r="Z2627" s="56">
        <f>X2627*100+Y2627</f>
        <v>201503</v>
      </c>
      <c r="AA2627" s="56">
        <f>WEEKNUM(B2627,1)</f>
        <v>12</v>
      </c>
      <c r="AB2627" s="58">
        <f>IF(ISBLANK(B2627)," ",MAX(B2627-B2626-1,0))</f>
        <v>0</v>
      </c>
      <c r="AC2627" s="56">
        <f>DAY(B2627)</f>
        <v>21</v>
      </c>
      <c r="AD2627" s="53">
        <f>U2627+V2627</f>
        <v>0.22621773814814813</v>
      </c>
      <c r="AE2627" s="56">
        <f>IF("1-Swim"=D2627,E2627*46.7,IF("2-Bike"=D2627,E2627,IF("3-Run"=D2627,E2627*4.27,0)))</f>
        <v>0</v>
      </c>
    </row>
    <row r="2628" spans="1:31" x14ac:dyDescent="0.25">
      <c r="A2628" s="50">
        <v>2627</v>
      </c>
      <c r="B2628" s="51">
        <v>42084</v>
      </c>
      <c r="C2628" s="75">
        <f>B2628</f>
        <v>42084</v>
      </c>
      <c r="D2628" s="50" t="s">
        <v>720</v>
      </c>
      <c r="E2628" s="50">
        <v>1</v>
      </c>
      <c r="F2628" s="50">
        <v>0</v>
      </c>
      <c r="G2628" s="50">
        <v>11</v>
      </c>
      <c r="H2628" s="50">
        <v>42</v>
      </c>
      <c r="I2628" s="53">
        <f>IF(E2628&gt;0,TIME(F2628,G2628,H2628),"")</f>
        <v>8.1249999999999985E-3</v>
      </c>
      <c r="J2628" s="54">
        <f>IF(E2628&gt;0,TIME(F2628,G2628,H2628)/E2628,"")</f>
        <v>8.1249999999999985E-3</v>
      </c>
      <c r="K2628" s="50" t="s">
        <v>1548</v>
      </c>
      <c r="L2628" s="50" t="s">
        <v>1556</v>
      </c>
      <c r="M2628" s="55">
        <f>IF(D2628&gt;0,0.0416666666666667/J2628,"")</f>
        <v>5.1282051282051331</v>
      </c>
      <c r="N2628" s="50">
        <v>167</v>
      </c>
      <c r="O2628" s="50" t="s">
        <v>602</v>
      </c>
      <c r="Q2628" s="151">
        <f>IF("1-Swim"=D2628,J2628*2.4,IF("2-Bike"=D2628,J2628*112,IF("3-Run"=D2628,J2628*26.2,0)))</f>
        <v>0</v>
      </c>
      <c r="R2628" s="151">
        <f>Q2628/2</f>
        <v>0</v>
      </c>
      <c r="S2628" s="53">
        <f>J2628*26.2</f>
        <v>0.21287499999999995</v>
      </c>
      <c r="T2628" s="53">
        <f>(J2628+0.0013889)*26.2</f>
        <v>0.24926417999999997</v>
      </c>
      <c r="U2628" s="53">
        <f>S2628/2</f>
        <v>0.10643749999999998</v>
      </c>
      <c r="V2628" s="53">
        <f>T2628/2</f>
        <v>0.12463208999999999</v>
      </c>
      <c r="W2628" s="50">
        <f>RANK(J2628,J:J,1)</f>
        <v>2493</v>
      </c>
      <c r="X2628" s="50">
        <f>YEAR(B2628)</f>
        <v>2015</v>
      </c>
      <c r="Y2628" s="50">
        <f>MONTH(B2628)</f>
        <v>3</v>
      </c>
      <c r="Z2628" s="56">
        <f>X2628*100+Y2628</f>
        <v>201503</v>
      </c>
      <c r="AA2628" s="56">
        <f>WEEKNUM(B2628,1)</f>
        <v>12</v>
      </c>
      <c r="AB2628" s="58">
        <f>IF(ISBLANK(B2628)," ",MAX(B2628-B2627-1,0))</f>
        <v>0</v>
      </c>
      <c r="AC2628" s="56">
        <f>DAY(B2628)</f>
        <v>21</v>
      </c>
      <c r="AD2628" s="53">
        <f>U2628+V2628</f>
        <v>0.23106958999999996</v>
      </c>
      <c r="AE2628" s="56">
        <f>IF("1-Swim"=D2628,E2628*46.7,IF("2-Bike"=D2628,E2628,IF("3-Run"=D2628,E2628*4.27,0)))</f>
        <v>0</v>
      </c>
    </row>
    <row r="2629" spans="1:31" x14ac:dyDescent="0.25">
      <c r="A2629" s="50">
        <v>2628</v>
      </c>
      <c r="B2629" s="51">
        <v>42084</v>
      </c>
      <c r="C2629" s="75">
        <f>B2629</f>
        <v>42084</v>
      </c>
      <c r="D2629" s="50" t="s">
        <v>721</v>
      </c>
      <c r="E2629" s="50">
        <v>1</v>
      </c>
      <c r="F2629" s="50">
        <v>0</v>
      </c>
      <c r="G2629" s="50">
        <v>12</v>
      </c>
      <c r="H2629" s="50">
        <v>3</v>
      </c>
      <c r="I2629" s="53">
        <f>IF(E2629&gt;0,TIME(F2629,G2629,H2629),"")</f>
        <v>8.3680555555555557E-3</v>
      </c>
      <c r="J2629" s="54">
        <f>IF(E2629&gt;0,TIME(F2629,G2629,H2629)/E2629,"")</f>
        <v>8.3680555555555557E-3</v>
      </c>
      <c r="K2629" s="50" t="s">
        <v>1548</v>
      </c>
      <c r="L2629" s="50" t="s">
        <v>1556</v>
      </c>
      <c r="M2629" s="55">
        <f>IF(D2629&gt;0,0.0416666666666667/J2629,"")</f>
        <v>4.9792531120331986</v>
      </c>
      <c r="N2629" s="50">
        <v>166</v>
      </c>
      <c r="O2629" s="50" t="s">
        <v>602</v>
      </c>
      <c r="Q2629" s="151">
        <f>IF("1-Swim"=D2629,J2629*2.4,IF("2-Bike"=D2629,J2629*112,IF("3-Run"=D2629,J2629*26.2,0)))</f>
        <v>0</v>
      </c>
      <c r="R2629" s="151">
        <f>Q2629/2</f>
        <v>0</v>
      </c>
      <c r="S2629" s="53">
        <f>J2629*26.2</f>
        <v>0.21924305555555557</v>
      </c>
      <c r="T2629" s="53">
        <f>(J2629+0.0013889)*26.2</f>
        <v>0.25563223555555553</v>
      </c>
      <c r="U2629" s="53">
        <f>S2629/2</f>
        <v>0.10962152777777778</v>
      </c>
      <c r="V2629" s="53">
        <f>T2629/2</f>
        <v>0.12781611777777777</v>
      </c>
      <c r="W2629" s="50">
        <f>RANK(J2629,J:J,1)</f>
        <v>2618</v>
      </c>
      <c r="X2629" s="50">
        <f>YEAR(B2629)</f>
        <v>2015</v>
      </c>
      <c r="Y2629" s="50">
        <f>MONTH(B2629)</f>
        <v>3</v>
      </c>
      <c r="Z2629" s="56">
        <f>X2629*100+Y2629</f>
        <v>201503</v>
      </c>
      <c r="AA2629" s="56">
        <f>WEEKNUM(B2629,1)</f>
        <v>12</v>
      </c>
      <c r="AB2629" s="58">
        <f>IF(ISBLANK(B2629)," ",MAX(B2629-B2628-1,0))</f>
        <v>0</v>
      </c>
      <c r="AC2629" s="56">
        <f>DAY(B2629)</f>
        <v>21</v>
      </c>
      <c r="AD2629" s="53">
        <f>U2629+V2629</f>
        <v>0.23743764555555555</v>
      </c>
      <c r="AE2629" s="56">
        <f>IF("1-Swim"=D2629,E2629*46.7,IF("2-Bike"=D2629,E2629,IF("3-Run"=D2629,E2629*4.27,0)))</f>
        <v>0</v>
      </c>
    </row>
    <row r="2630" spans="1:31" x14ac:dyDescent="0.25">
      <c r="A2630" s="50">
        <v>2629</v>
      </c>
      <c r="B2630" s="51">
        <v>42084</v>
      </c>
      <c r="C2630" s="75">
        <f>B2630</f>
        <v>42084</v>
      </c>
      <c r="D2630" s="50" t="s">
        <v>707</v>
      </c>
      <c r="E2630" s="50">
        <v>1</v>
      </c>
      <c r="F2630" s="50">
        <v>0</v>
      </c>
      <c r="G2630" s="50">
        <v>11</v>
      </c>
      <c r="H2630" s="50">
        <v>4</v>
      </c>
      <c r="I2630" s="53">
        <f>IF(E2630&gt;0,TIME(F2630,G2630,H2630),"")</f>
        <v>7.6851851851851847E-3</v>
      </c>
      <c r="J2630" s="54">
        <f>IF(E2630&gt;0,TIME(F2630,G2630,H2630)/E2630,"")</f>
        <v>7.6851851851851847E-3</v>
      </c>
      <c r="K2630" s="50" t="s">
        <v>1548</v>
      </c>
      <c r="L2630" s="50" t="s">
        <v>1556</v>
      </c>
      <c r="M2630" s="55">
        <f>IF(D2630&gt;0,0.0416666666666667/J2630,"")</f>
        <v>5.4216867469879562</v>
      </c>
      <c r="N2630" s="50">
        <v>163</v>
      </c>
      <c r="O2630" s="50" t="s">
        <v>602</v>
      </c>
      <c r="Q2630" s="151">
        <f>IF("1-Swim"=D2630,J2630*2.4,IF("2-Bike"=D2630,J2630*112,IF("3-Run"=D2630,J2630*26.2,0)))</f>
        <v>0</v>
      </c>
      <c r="R2630" s="151">
        <f>Q2630/2</f>
        <v>0</v>
      </c>
      <c r="S2630" s="53">
        <f>J2630*26.2</f>
        <v>0.20135185185185184</v>
      </c>
      <c r="T2630" s="53">
        <f>(J2630+0.0013889)*26.2</f>
        <v>0.2377410318518518</v>
      </c>
      <c r="U2630" s="53">
        <f>S2630/2</f>
        <v>0.10067592592592592</v>
      </c>
      <c r="V2630" s="53">
        <f>T2630/2</f>
        <v>0.1188705159259259</v>
      </c>
      <c r="W2630" s="50">
        <f>RANK(J2630,J:J,1)</f>
        <v>2216</v>
      </c>
      <c r="X2630" s="50">
        <f>YEAR(B2630)</f>
        <v>2015</v>
      </c>
      <c r="Y2630" s="50">
        <f>MONTH(B2630)</f>
        <v>3</v>
      </c>
      <c r="Z2630" s="56">
        <f>X2630*100+Y2630</f>
        <v>201503</v>
      </c>
      <c r="AA2630" s="56">
        <f>WEEKNUM(B2630,1)</f>
        <v>12</v>
      </c>
      <c r="AB2630" s="58">
        <f>IF(ISBLANK(B2630)," ",MAX(B2630-B2629-1,0))</f>
        <v>0</v>
      </c>
      <c r="AC2630" s="56">
        <f>DAY(B2630)</f>
        <v>21</v>
      </c>
      <c r="AD2630" s="53">
        <f>U2630+V2630</f>
        <v>0.21954644185185182</v>
      </c>
      <c r="AE2630" s="56">
        <f>IF("1-Swim"=D2630,E2630*46.7,IF("2-Bike"=D2630,E2630,IF("3-Run"=D2630,E2630*4.27,0)))</f>
        <v>0</v>
      </c>
    </row>
    <row r="2631" spans="1:31" x14ac:dyDescent="0.25">
      <c r="A2631" s="50">
        <v>2630</v>
      </c>
      <c r="B2631" s="51">
        <v>42084</v>
      </c>
      <c r="C2631" s="75">
        <f>B2631</f>
        <v>42084</v>
      </c>
      <c r="D2631" s="50" t="s">
        <v>708</v>
      </c>
      <c r="E2631" s="50">
        <v>1</v>
      </c>
      <c r="F2631" s="50">
        <v>0</v>
      </c>
      <c r="G2631" s="50">
        <v>11</v>
      </c>
      <c r="H2631" s="50">
        <v>43</v>
      </c>
      <c r="I2631" s="53">
        <f>IF(E2631&gt;0,TIME(F2631,G2631,H2631),"")</f>
        <v>8.1365740740740738E-3</v>
      </c>
      <c r="J2631" s="54">
        <f>IF(E2631&gt;0,TIME(F2631,G2631,H2631)/E2631,"")</f>
        <v>8.1365740740740738E-3</v>
      </c>
      <c r="K2631" s="50" t="s">
        <v>1548</v>
      </c>
      <c r="L2631" s="50" t="s">
        <v>1556</v>
      </c>
      <c r="M2631" s="55">
        <f>IF(D2631&gt;0,0.0416666666666667/J2631,"")</f>
        <v>5.1209103840682832</v>
      </c>
      <c r="N2631" s="50">
        <v>165</v>
      </c>
      <c r="O2631" s="50" t="s">
        <v>602</v>
      </c>
      <c r="Q2631" s="151">
        <f>IF("1-Swim"=D2631,J2631*2.4,IF("2-Bike"=D2631,J2631*112,IF("3-Run"=D2631,J2631*26.2,0)))</f>
        <v>0</v>
      </c>
      <c r="R2631" s="151">
        <f>Q2631/2</f>
        <v>0</v>
      </c>
      <c r="S2631" s="53">
        <f>J2631*26.2</f>
        <v>0.21317824074074074</v>
      </c>
      <c r="T2631" s="53">
        <f>(J2631+0.0013889)*26.2</f>
        <v>0.24956742074074073</v>
      </c>
      <c r="U2631" s="53">
        <f>S2631/2</f>
        <v>0.10658912037037037</v>
      </c>
      <c r="V2631" s="53">
        <f>T2631/2</f>
        <v>0.12478371037037037</v>
      </c>
      <c r="W2631" s="50">
        <f>RANK(J2631,J:J,1)</f>
        <v>2502</v>
      </c>
      <c r="X2631" s="50">
        <f>YEAR(B2631)</f>
        <v>2015</v>
      </c>
      <c r="Y2631" s="50">
        <f>MONTH(B2631)</f>
        <v>3</v>
      </c>
      <c r="Z2631" s="56">
        <f>X2631*100+Y2631</f>
        <v>201503</v>
      </c>
      <c r="AA2631" s="56">
        <f>WEEKNUM(B2631,1)</f>
        <v>12</v>
      </c>
      <c r="AB2631" s="58">
        <f>IF(ISBLANK(B2631)," ",MAX(B2631-B2630-1,0))</f>
        <v>0</v>
      </c>
      <c r="AC2631" s="56">
        <f>DAY(B2631)</f>
        <v>21</v>
      </c>
      <c r="AD2631" s="53">
        <f>U2631+V2631</f>
        <v>0.23137283074074072</v>
      </c>
      <c r="AE2631" s="56">
        <f>IF("1-Swim"=D2631,E2631*46.7,IF("2-Bike"=D2631,E2631,IF("3-Run"=D2631,E2631*4.27,0)))</f>
        <v>0</v>
      </c>
    </row>
    <row r="2632" spans="1:31" x14ac:dyDescent="0.25">
      <c r="A2632" s="50">
        <v>2631</v>
      </c>
      <c r="B2632" s="51">
        <v>42084</v>
      </c>
      <c r="C2632" s="75">
        <f>B2632</f>
        <v>42084</v>
      </c>
      <c r="D2632" s="50" t="s">
        <v>709</v>
      </c>
      <c r="E2632" s="50">
        <v>1</v>
      </c>
      <c r="F2632" s="50">
        <v>0</v>
      </c>
      <c r="G2632" s="50">
        <v>11</v>
      </c>
      <c r="H2632" s="50">
        <v>49</v>
      </c>
      <c r="I2632" s="53">
        <f>IF(E2632&gt;0,TIME(F2632,G2632,H2632),"")</f>
        <v>8.2060185185185187E-3</v>
      </c>
      <c r="J2632" s="54">
        <f>IF(E2632&gt;0,TIME(F2632,G2632,H2632)/E2632,"")</f>
        <v>8.2060185185185187E-3</v>
      </c>
      <c r="K2632" s="50" t="s">
        <v>1548</v>
      </c>
      <c r="L2632" s="50" t="s">
        <v>1556</v>
      </c>
      <c r="M2632" s="55">
        <f>IF(D2632&gt;0,0.0416666666666667/J2632,"")</f>
        <v>5.0775740479548697</v>
      </c>
      <c r="N2632" s="50">
        <v>161</v>
      </c>
      <c r="O2632" s="50" t="s">
        <v>602</v>
      </c>
      <c r="Q2632" s="151">
        <f>IF("1-Swim"=D2632,J2632*2.4,IF("2-Bike"=D2632,J2632*112,IF("3-Run"=D2632,J2632*26.2,0)))</f>
        <v>0</v>
      </c>
      <c r="R2632" s="151">
        <f>Q2632/2</f>
        <v>0</v>
      </c>
      <c r="S2632" s="53">
        <f>J2632*26.2</f>
        <v>0.21499768518518519</v>
      </c>
      <c r="T2632" s="53">
        <f>(J2632+0.0013889)*26.2</f>
        <v>0.25138686518518522</v>
      </c>
      <c r="U2632" s="53">
        <f>S2632/2</f>
        <v>0.1074988425925926</v>
      </c>
      <c r="V2632" s="53">
        <f>T2632/2</f>
        <v>0.12569343259259261</v>
      </c>
      <c r="W2632" s="50">
        <f>RANK(J2632,J:J,1)</f>
        <v>2537</v>
      </c>
      <c r="X2632" s="50">
        <f>YEAR(B2632)</f>
        <v>2015</v>
      </c>
      <c r="Y2632" s="50">
        <f>MONTH(B2632)</f>
        <v>3</v>
      </c>
      <c r="Z2632" s="56">
        <f>X2632*100+Y2632</f>
        <v>201503</v>
      </c>
      <c r="AA2632" s="56">
        <f>WEEKNUM(B2632,1)</f>
        <v>12</v>
      </c>
      <c r="AB2632" s="58">
        <f>IF(ISBLANK(B2632)," ",MAX(B2632-B2631-1,0))</f>
        <v>0</v>
      </c>
      <c r="AC2632" s="56">
        <f>DAY(B2632)</f>
        <v>21</v>
      </c>
      <c r="AD2632" s="53">
        <f>U2632+V2632</f>
        <v>0.2331922751851852</v>
      </c>
      <c r="AE2632" s="56">
        <f>IF("1-Swim"=D2632,E2632*46.7,IF("2-Bike"=D2632,E2632,IF("3-Run"=D2632,E2632*4.27,0)))</f>
        <v>0</v>
      </c>
    </row>
    <row r="2633" spans="1:31" x14ac:dyDescent="0.25">
      <c r="A2633" s="50">
        <v>2632</v>
      </c>
      <c r="B2633" s="51">
        <v>42084</v>
      </c>
      <c r="C2633" s="75">
        <f>B2633</f>
        <v>42084</v>
      </c>
      <c r="D2633" s="50" t="s">
        <v>710</v>
      </c>
      <c r="E2633" s="50">
        <v>1</v>
      </c>
      <c r="F2633" s="50">
        <v>0</v>
      </c>
      <c r="G2633" s="50">
        <v>11</v>
      </c>
      <c r="H2633" s="50">
        <v>43</v>
      </c>
      <c r="I2633" s="53">
        <f>IF(E2633&gt;0,TIME(F2633,G2633,H2633),"")</f>
        <v>8.1365740740740738E-3</v>
      </c>
      <c r="J2633" s="54">
        <f>IF(E2633&gt;0,TIME(F2633,G2633,H2633)/E2633,"")</f>
        <v>8.1365740740740738E-3</v>
      </c>
      <c r="K2633" s="50" t="s">
        <v>1548</v>
      </c>
      <c r="L2633" s="50" t="s">
        <v>1556</v>
      </c>
      <c r="M2633" s="55">
        <f>IF(D2633&gt;0,0.0416666666666667/J2633,"")</f>
        <v>5.1209103840682832</v>
      </c>
      <c r="N2633" s="50">
        <v>162</v>
      </c>
      <c r="O2633" s="50" t="s">
        <v>602</v>
      </c>
      <c r="Q2633" s="151">
        <f>IF("1-Swim"=D2633,J2633*2.4,IF("2-Bike"=D2633,J2633*112,IF("3-Run"=D2633,J2633*26.2,0)))</f>
        <v>0</v>
      </c>
      <c r="R2633" s="151">
        <f>Q2633/2</f>
        <v>0</v>
      </c>
      <c r="S2633" s="53">
        <f>J2633*26.2</f>
        <v>0.21317824074074074</v>
      </c>
      <c r="T2633" s="53">
        <f>(J2633+0.0013889)*26.2</f>
        <v>0.24956742074074073</v>
      </c>
      <c r="U2633" s="53">
        <f>S2633/2</f>
        <v>0.10658912037037037</v>
      </c>
      <c r="V2633" s="53">
        <f>T2633/2</f>
        <v>0.12478371037037037</v>
      </c>
      <c r="W2633" s="50">
        <f>RANK(J2633,J:J,1)</f>
        <v>2502</v>
      </c>
      <c r="X2633" s="50">
        <f>YEAR(B2633)</f>
        <v>2015</v>
      </c>
      <c r="Y2633" s="50">
        <f>MONTH(B2633)</f>
        <v>3</v>
      </c>
      <c r="Z2633" s="56">
        <f>X2633*100+Y2633</f>
        <v>201503</v>
      </c>
      <c r="AA2633" s="56">
        <f>WEEKNUM(B2633,1)</f>
        <v>12</v>
      </c>
      <c r="AB2633" s="58">
        <f>IF(ISBLANK(B2633)," ",MAX(B2633-B2632-1,0))</f>
        <v>0</v>
      </c>
      <c r="AC2633" s="56">
        <f>DAY(B2633)</f>
        <v>21</v>
      </c>
      <c r="AD2633" s="53">
        <f>U2633+V2633</f>
        <v>0.23137283074074072</v>
      </c>
      <c r="AE2633" s="56">
        <f>IF("1-Swim"=D2633,E2633*46.7,IF("2-Bike"=D2633,E2633,IF("3-Run"=D2633,E2633*4.27,0)))</f>
        <v>0</v>
      </c>
    </row>
    <row r="2634" spans="1:31" x14ac:dyDescent="0.25">
      <c r="A2634" s="50">
        <v>2633</v>
      </c>
      <c r="B2634" s="51">
        <v>42084</v>
      </c>
      <c r="C2634" s="75">
        <f>B2634</f>
        <v>42084</v>
      </c>
      <c r="D2634" s="50" t="s">
        <v>711</v>
      </c>
      <c r="E2634" s="50">
        <v>1</v>
      </c>
      <c r="F2634" s="50">
        <v>0</v>
      </c>
      <c r="G2634" s="50">
        <v>12</v>
      </c>
      <c r="H2634" s="50">
        <v>24</v>
      </c>
      <c r="I2634" s="53">
        <f>IF(E2634&gt;0,TIME(F2634,G2634,H2634),"")</f>
        <v>8.611111111111111E-3</v>
      </c>
      <c r="J2634" s="54">
        <f>IF(E2634&gt;0,TIME(F2634,G2634,H2634)/E2634,"")</f>
        <v>8.611111111111111E-3</v>
      </c>
      <c r="K2634" s="50" t="s">
        <v>1548</v>
      </c>
      <c r="L2634" s="50" t="s">
        <v>1556</v>
      </c>
      <c r="M2634" s="55">
        <f>IF(D2634&gt;0,0.0416666666666667/J2634,"")</f>
        <v>4.8387096774193585</v>
      </c>
      <c r="N2634" s="50">
        <v>161</v>
      </c>
      <c r="O2634" s="50" t="s">
        <v>602</v>
      </c>
      <c r="Q2634" s="151">
        <f>IF("1-Swim"=D2634,J2634*2.4,IF("2-Bike"=D2634,J2634*112,IF("3-Run"=D2634,J2634*26.2,0)))</f>
        <v>0</v>
      </c>
      <c r="R2634" s="151">
        <f>Q2634/2</f>
        <v>0</v>
      </c>
      <c r="S2634" s="53">
        <f>J2634*26.2</f>
        <v>0.2256111111111111</v>
      </c>
      <c r="T2634" s="53">
        <f>(J2634+0.0013889)*26.2</f>
        <v>0.26200029111111112</v>
      </c>
      <c r="U2634" s="53">
        <f>S2634/2</f>
        <v>0.11280555555555555</v>
      </c>
      <c r="V2634" s="53">
        <f>T2634/2</f>
        <v>0.13100014555555556</v>
      </c>
      <c r="W2634" s="50">
        <f>RANK(J2634,J:J,1)</f>
        <v>2683</v>
      </c>
      <c r="X2634" s="50">
        <f>YEAR(B2634)</f>
        <v>2015</v>
      </c>
      <c r="Y2634" s="50">
        <f>MONTH(B2634)</f>
        <v>3</v>
      </c>
      <c r="Z2634" s="56">
        <f>X2634*100+Y2634</f>
        <v>201503</v>
      </c>
      <c r="AA2634" s="56">
        <f>WEEKNUM(B2634,1)</f>
        <v>12</v>
      </c>
      <c r="AB2634" s="58">
        <f>IF(ISBLANK(B2634)," ",MAX(B2634-B2633-1,0))</f>
        <v>0</v>
      </c>
      <c r="AC2634" s="56">
        <f>DAY(B2634)</f>
        <v>21</v>
      </c>
      <c r="AD2634" s="53">
        <f>U2634+V2634</f>
        <v>0.24380570111111111</v>
      </c>
      <c r="AE2634" s="56">
        <f>IF("1-Swim"=D2634,E2634*46.7,IF("2-Bike"=D2634,E2634,IF("3-Run"=D2634,E2634*4.27,0)))</f>
        <v>0</v>
      </c>
    </row>
    <row r="2635" spans="1:31" x14ac:dyDescent="0.25">
      <c r="A2635" s="50">
        <v>2634</v>
      </c>
      <c r="B2635" s="51">
        <v>42084</v>
      </c>
      <c r="C2635" s="75">
        <f>B2635</f>
        <v>42084</v>
      </c>
      <c r="D2635" s="50" t="s">
        <v>712</v>
      </c>
      <c r="E2635" s="50">
        <v>1</v>
      </c>
      <c r="F2635" s="50">
        <v>0</v>
      </c>
      <c r="G2635" s="50">
        <v>12</v>
      </c>
      <c r="H2635" s="50">
        <v>44</v>
      </c>
      <c r="I2635" s="53">
        <f>IF(E2635&gt;0,TIME(F2635,G2635,H2635),"")</f>
        <v>8.8425925925925911E-3</v>
      </c>
      <c r="J2635" s="54">
        <f>IF(E2635&gt;0,TIME(F2635,G2635,H2635)/E2635,"")</f>
        <v>8.8425925925925911E-3</v>
      </c>
      <c r="K2635" s="50" t="s">
        <v>1548</v>
      </c>
      <c r="L2635" s="50" t="s">
        <v>1556</v>
      </c>
      <c r="M2635" s="55">
        <f>IF(D2635&gt;0,0.0416666666666667/J2635,"")</f>
        <v>4.7120418848167587</v>
      </c>
      <c r="N2635" s="50">
        <v>159</v>
      </c>
      <c r="O2635" s="50" t="s">
        <v>602</v>
      </c>
      <c r="Q2635" s="151">
        <f>IF("1-Swim"=D2635,J2635*2.4,IF("2-Bike"=D2635,J2635*112,IF("3-Run"=D2635,J2635*26.2,0)))</f>
        <v>0</v>
      </c>
      <c r="R2635" s="151">
        <f>Q2635/2</f>
        <v>0</v>
      </c>
      <c r="S2635" s="53">
        <f>J2635*26.2</f>
        <v>0.23167592592592587</v>
      </c>
      <c r="T2635" s="53">
        <f>(J2635+0.0013889)*26.2</f>
        <v>0.26806510592592586</v>
      </c>
      <c r="U2635" s="53">
        <f>S2635/2</f>
        <v>0.11583796296296293</v>
      </c>
      <c r="V2635" s="53">
        <f>T2635/2</f>
        <v>0.13403255296296293</v>
      </c>
      <c r="W2635" s="50">
        <f>RANK(J2635,J:J,1)</f>
        <v>2734</v>
      </c>
      <c r="X2635" s="50">
        <f>YEAR(B2635)</f>
        <v>2015</v>
      </c>
      <c r="Y2635" s="50">
        <f>MONTH(B2635)</f>
        <v>3</v>
      </c>
      <c r="Z2635" s="56">
        <f>X2635*100+Y2635</f>
        <v>201503</v>
      </c>
      <c r="AA2635" s="56">
        <f>WEEKNUM(B2635,1)</f>
        <v>12</v>
      </c>
      <c r="AB2635" s="58">
        <f>IF(ISBLANK(B2635)," ",MAX(B2635-B2634-1,0))</f>
        <v>0</v>
      </c>
      <c r="AC2635" s="56">
        <f>DAY(B2635)</f>
        <v>21</v>
      </c>
      <c r="AD2635" s="53">
        <f>U2635+V2635</f>
        <v>0.24987051592592585</v>
      </c>
      <c r="AE2635" s="56">
        <f>IF("1-Swim"=D2635,E2635*46.7,IF("2-Bike"=D2635,E2635,IF("3-Run"=D2635,E2635*4.27,0)))</f>
        <v>0</v>
      </c>
    </row>
    <row r="2636" spans="1:31" x14ac:dyDescent="0.25">
      <c r="A2636" s="50">
        <v>2635</v>
      </c>
      <c r="B2636" s="51">
        <v>42084</v>
      </c>
      <c r="C2636" s="75">
        <f>B2636</f>
        <v>42084</v>
      </c>
      <c r="D2636" s="50" t="s">
        <v>742</v>
      </c>
      <c r="E2636" s="50">
        <v>1</v>
      </c>
      <c r="F2636" s="50">
        <v>0</v>
      </c>
      <c r="G2636" s="50">
        <v>14</v>
      </c>
      <c r="H2636" s="50">
        <v>13</v>
      </c>
      <c r="I2636" s="53">
        <f>IF(E2636&gt;0,TIME(F2636,G2636,H2636),"")</f>
        <v>9.8726851851851857E-3</v>
      </c>
      <c r="J2636" s="54">
        <f>IF(E2636&gt;0,TIME(F2636,G2636,H2636)/E2636,"")</f>
        <v>9.8726851851851857E-3</v>
      </c>
      <c r="K2636" s="50" t="s">
        <v>1548</v>
      </c>
      <c r="L2636" s="50" t="s">
        <v>1556</v>
      </c>
      <c r="M2636" s="55">
        <f>IF(D2636&gt;0,0.0416666666666667/J2636,"")</f>
        <v>4.2203985932004722</v>
      </c>
      <c r="N2636" s="50">
        <v>156</v>
      </c>
      <c r="O2636" s="50" t="s">
        <v>319</v>
      </c>
      <c r="Q2636" s="151">
        <f>IF("1-Swim"=D2636,J2636*2.4,IF("2-Bike"=D2636,J2636*112,IF("3-Run"=D2636,J2636*26.2,0)))</f>
        <v>0</v>
      </c>
      <c r="R2636" s="151">
        <f>Q2636/2</f>
        <v>0</v>
      </c>
      <c r="S2636" s="53">
        <f>J2636*26.2</f>
        <v>0.25866435185185188</v>
      </c>
      <c r="T2636" s="53">
        <f>(J2636+0.0013889)*26.2</f>
        <v>0.29505353185185185</v>
      </c>
      <c r="U2636" s="53">
        <f>S2636/2</f>
        <v>0.12933217592592594</v>
      </c>
      <c r="V2636" s="53">
        <f>T2636/2</f>
        <v>0.14752676592592592</v>
      </c>
      <c r="W2636" s="50">
        <f>RANK(J2636,J:J,1)</f>
        <v>2859</v>
      </c>
      <c r="X2636" s="50">
        <f>YEAR(B2636)</f>
        <v>2015</v>
      </c>
      <c r="Y2636" s="50">
        <f>MONTH(B2636)</f>
        <v>3</v>
      </c>
      <c r="Z2636" s="56">
        <f>X2636*100+Y2636</f>
        <v>201503</v>
      </c>
      <c r="AA2636" s="56">
        <f>WEEKNUM(B2636,1)</f>
        <v>12</v>
      </c>
      <c r="AB2636" s="58">
        <f>IF(ISBLANK(B2636)," ",MAX(B2636-B2635-1,0))</f>
        <v>0</v>
      </c>
      <c r="AC2636" s="56">
        <f>DAY(B2636)</f>
        <v>21</v>
      </c>
      <c r="AD2636" s="53">
        <f>U2636+V2636</f>
        <v>0.27685894185185189</v>
      </c>
      <c r="AE2636" s="56">
        <f>IF("1-Swim"=D2636,E2636*46.7,IF("2-Bike"=D2636,E2636,IF("3-Run"=D2636,E2636*4.27,0)))</f>
        <v>0</v>
      </c>
    </row>
    <row r="2637" spans="1:31" x14ac:dyDescent="0.25">
      <c r="A2637" s="50">
        <v>2636</v>
      </c>
      <c r="B2637" s="51">
        <v>42084</v>
      </c>
      <c r="C2637" s="75">
        <f>B2637</f>
        <v>42084</v>
      </c>
      <c r="D2637" s="50" t="s">
        <v>743</v>
      </c>
      <c r="E2637" s="50">
        <v>1</v>
      </c>
      <c r="F2637" s="50">
        <v>0</v>
      </c>
      <c r="G2637" s="50">
        <v>13</v>
      </c>
      <c r="H2637" s="50">
        <v>23</v>
      </c>
      <c r="I2637" s="53">
        <f>IF(E2637&gt;0,TIME(F2637,G2637,H2637),"")</f>
        <v>9.2939814814814812E-3</v>
      </c>
      <c r="J2637" s="54">
        <f>IF(E2637&gt;0,TIME(F2637,G2637,H2637)/E2637,"")</f>
        <v>9.2939814814814812E-3</v>
      </c>
      <c r="K2637" s="50" t="s">
        <v>1548</v>
      </c>
      <c r="L2637" s="50" t="s">
        <v>1556</v>
      </c>
      <c r="M2637" s="55">
        <f>IF(D2637&gt;0,0.0416666666666667/J2637,"")</f>
        <v>4.4831880448318842</v>
      </c>
      <c r="N2637" s="50">
        <v>161</v>
      </c>
      <c r="O2637" s="50" t="s">
        <v>319</v>
      </c>
      <c r="Q2637" s="151">
        <f>IF("1-Swim"=D2637,J2637*2.4,IF("2-Bike"=D2637,J2637*112,IF("3-Run"=D2637,J2637*26.2,0)))</f>
        <v>0</v>
      </c>
      <c r="R2637" s="151">
        <f>Q2637/2</f>
        <v>0</v>
      </c>
      <c r="S2637" s="53">
        <f>J2637*26.2</f>
        <v>0.2435023148148148</v>
      </c>
      <c r="T2637" s="53">
        <f>(J2637+0.0013889)*26.2</f>
        <v>0.27989149481481479</v>
      </c>
      <c r="U2637" s="53">
        <f>S2637/2</f>
        <v>0.1217511574074074</v>
      </c>
      <c r="V2637" s="53">
        <f>T2637/2</f>
        <v>0.13994574740740739</v>
      </c>
      <c r="W2637" s="50">
        <f>RANK(J2637,J:J,1)</f>
        <v>2801</v>
      </c>
      <c r="X2637" s="50">
        <f>YEAR(B2637)</f>
        <v>2015</v>
      </c>
      <c r="Y2637" s="50">
        <f>MONTH(B2637)</f>
        <v>3</v>
      </c>
      <c r="Z2637" s="56">
        <f>X2637*100+Y2637</f>
        <v>201503</v>
      </c>
      <c r="AA2637" s="56">
        <f>WEEKNUM(B2637,1)</f>
        <v>12</v>
      </c>
      <c r="AB2637" s="58">
        <f>IF(ISBLANK(B2637)," ",MAX(B2637-B2636-1,0))</f>
        <v>0</v>
      </c>
      <c r="AC2637" s="56">
        <f>DAY(B2637)</f>
        <v>21</v>
      </c>
      <c r="AD2637" s="53">
        <f>U2637+V2637</f>
        <v>0.26169690481481478</v>
      </c>
      <c r="AE2637" s="56">
        <f>IF("1-Swim"=D2637,E2637*46.7,IF("2-Bike"=D2637,E2637,IF("3-Run"=D2637,E2637*4.27,0)))</f>
        <v>0</v>
      </c>
    </row>
    <row r="2638" spans="1:31" x14ac:dyDescent="0.25">
      <c r="A2638" s="50">
        <v>2637</v>
      </c>
      <c r="B2638" s="51">
        <v>42084</v>
      </c>
      <c r="C2638" s="75">
        <f>B2638</f>
        <v>42084</v>
      </c>
      <c r="D2638" s="50" t="s">
        <v>752</v>
      </c>
      <c r="E2638" s="50">
        <v>1</v>
      </c>
      <c r="F2638" s="50">
        <v>0</v>
      </c>
      <c r="G2638" s="50">
        <v>13</v>
      </c>
      <c r="H2638" s="50">
        <v>37</v>
      </c>
      <c r="I2638" s="53">
        <f>IF(E2638&gt;0,TIME(F2638,G2638,H2638),"")</f>
        <v>9.4560185185185181E-3</v>
      </c>
      <c r="J2638" s="54">
        <f>IF(E2638&gt;0,TIME(F2638,G2638,H2638)/E2638,"")</f>
        <v>9.4560185185185181E-3</v>
      </c>
      <c r="K2638" s="50" t="s">
        <v>1548</v>
      </c>
      <c r="L2638" s="50" t="s">
        <v>1556</v>
      </c>
      <c r="M2638" s="55">
        <f>IF(D2638&gt;0,0.0416666666666667/J2638,"")</f>
        <v>4.4063647490820106</v>
      </c>
      <c r="N2638" s="50">
        <v>156</v>
      </c>
      <c r="O2638" s="50" t="s">
        <v>319</v>
      </c>
      <c r="Q2638" s="151">
        <f>IF("1-Swim"=D2638,J2638*2.4,IF("2-Bike"=D2638,J2638*112,IF("3-Run"=D2638,J2638*26.2,0)))</f>
        <v>0</v>
      </c>
      <c r="R2638" s="151">
        <f>Q2638/2</f>
        <v>0</v>
      </c>
      <c r="S2638" s="53">
        <f>J2638*26.2</f>
        <v>0.24774768518518517</v>
      </c>
      <c r="T2638" s="53">
        <f>(J2638+0.0013889)*26.2</f>
        <v>0.28413686518518516</v>
      </c>
      <c r="U2638" s="53">
        <f>S2638/2</f>
        <v>0.12387384259259258</v>
      </c>
      <c r="V2638" s="53">
        <f>T2638/2</f>
        <v>0.14206843259259258</v>
      </c>
      <c r="W2638" s="50">
        <f>RANK(J2638,J:J,1)</f>
        <v>2814</v>
      </c>
      <c r="X2638" s="50">
        <f>YEAR(B2638)</f>
        <v>2015</v>
      </c>
      <c r="Y2638" s="50">
        <f>MONTH(B2638)</f>
        <v>3</v>
      </c>
      <c r="Z2638" s="56">
        <f>X2638*100+Y2638</f>
        <v>201503</v>
      </c>
      <c r="AA2638" s="56">
        <f>WEEKNUM(B2638,1)</f>
        <v>12</v>
      </c>
      <c r="AB2638" s="58">
        <f>IF(ISBLANK(B2638)," ",MAX(B2638-B2637-1,0))</f>
        <v>0</v>
      </c>
      <c r="AC2638" s="56">
        <f>DAY(B2638)</f>
        <v>21</v>
      </c>
      <c r="AD2638" s="53">
        <f>U2638+V2638</f>
        <v>0.26594227518518515</v>
      </c>
      <c r="AE2638" s="56">
        <f>IF("1-Swim"=D2638,E2638*46.7,IF("2-Bike"=D2638,E2638,IF("3-Run"=D2638,E2638*4.27,0)))</f>
        <v>0</v>
      </c>
    </row>
    <row r="2639" spans="1:31" x14ac:dyDescent="0.25">
      <c r="A2639" s="50">
        <v>2638</v>
      </c>
      <c r="B2639" s="51">
        <v>42084</v>
      </c>
      <c r="C2639" s="75">
        <f>B2639</f>
        <v>42084</v>
      </c>
      <c r="D2639" s="50" t="s">
        <v>757</v>
      </c>
      <c r="E2639" s="50">
        <v>1</v>
      </c>
      <c r="F2639" s="50">
        <v>0</v>
      </c>
      <c r="G2639" s="50">
        <v>13</v>
      </c>
      <c r="H2639" s="50">
        <v>54</v>
      </c>
      <c r="I2639" s="53">
        <f>IF(E2639&gt;0,TIME(F2639,G2639,H2639),"")</f>
        <v>9.6527777777777775E-3</v>
      </c>
      <c r="J2639" s="54">
        <f>IF(E2639&gt;0,TIME(F2639,G2639,H2639)/E2639,"")</f>
        <v>9.6527777777777775E-3</v>
      </c>
      <c r="K2639" s="50" t="s">
        <v>1548</v>
      </c>
      <c r="L2639" s="50" t="s">
        <v>1556</v>
      </c>
      <c r="M2639" s="55">
        <f>IF(D2639&gt;0,0.0416666666666667/J2639,"")</f>
        <v>4.3165467625899314</v>
      </c>
      <c r="N2639" s="50">
        <v>164</v>
      </c>
      <c r="O2639" s="50" t="s">
        <v>319</v>
      </c>
      <c r="Q2639" s="151">
        <f>IF("1-Swim"=D2639,J2639*2.4,IF("2-Bike"=D2639,J2639*112,IF("3-Run"=D2639,J2639*26.2,0)))</f>
        <v>0</v>
      </c>
      <c r="R2639" s="151">
        <f>Q2639/2</f>
        <v>0</v>
      </c>
      <c r="S2639" s="53">
        <f>J2639*26.2</f>
        <v>0.25290277777777775</v>
      </c>
      <c r="T2639" s="53">
        <f>(J2639+0.0013889)*26.2</f>
        <v>0.28929195777777778</v>
      </c>
      <c r="U2639" s="53">
        <f>S2639/2</f>
        <v>0.12645138888888888</v>
      </c>
      <c r="V2639" s="53">
        <f>T2639/2</f>
        <v>0.14464597888888889</v>
      </c>
      <c r="W2639" s="50">
        <f>RANK(J2639,J:J,1)</f>
        <v>2835</v>
      </c>
      <c r="X2639" s="50">
        <f>YEAR(B2639)</f>
        <v>2015</v>
      </c>
      <c r="Y2639" s="50">
        <f>MONTH(B2639)</f>
        <v>3</v>
      </c>
      <c r="Z2639" s="56">
        <f>X2639*100+Y2639</f>
        <v>201503</v>
      </c>
      <c r="AA2639" s="56">
        <f>WEEKNUM(B2639,1)</f>
        <v>12</v>
      </c>
      <c r="AB2639" s="58">
        <f>IF(ISBLANK(B2639)," ",MAX(B2639-B2638-1,0))</f>
        <v>0</v>
      </c>
      <c r="AC2639" s="56">
        <f>DAY(B2639)</f>
        <v>21</v>
      </c>
      <c r="AD2639" s="53">
        <f>U2639+V2639</f>
        <v>0.27109736777777776</v>
      </c>
      <c r="AE2639" s="56">
        <f>IF("1-Swim"=D2639,E2639*46.7,IF("2-Bike"=D2639,E2639,IF("3-Run"=D2639,E2639*4.27,0)))</f>
        <v>0</v>
      </c>
    </row>
    <row r="2640" spans="1:31" x14ac:dyDescent="0.25">
      <c r="A2640" s="50">
        <v>2639</v>
      </c>
      <c r="B2640" s="51">
        <v>42084</v>
      </c>
      <c r="C2640" s="75">
        <f>B2640</f>
        <v>42084</v>
      </c>
      <c r="D2640" s="50" t="s">
        <v>758</v>
      </c>
      <c r="E2640" s="50">
        <v>1</v>
      </c>
      <c r="F2640" s="50">
        <v>0</v>
      </c>
      <c r="G2640" s="50">
        <v>15</v>
      </c>
      <c r="H2640" s="50">
        <v>5</v>
      </c>
      <c r="I2640" s="53">
        <f>IF(E2640&gt;0,TIME(F2640,G2640,H2640),"")</f>
        <v>1.0474537037037037E-2</v>
      </c>
      <c r="J2640" s="54">
        <f>IF(E2640&gt;0,TIME(F2640,G2640,H2640)/E2640,"")</f>
        <v>1.0474537037037037E-2</v>
      </c>
      <c r="K2640" s="50" t="s">
        <v>1548</v>
      </c>
      <c r="L2640" s="50" t="s">
        <v>1556</v>
      </c>
      <c r="M2640" s="55">
        <f>IF(D2640&gt;0,0.0416666666666667/J2640,"")</f>
        <v>3.977900552486191</v>
      </c>
      <c r="N2640" s="50">
        <v>152</v>
      </c>
      <c r="O2640" s="50" t="s">
        <v>319</v>
      </c>
      <c r="Q2640" s="151">
        <f>IF("1-Swim"=D2640,J2640*2.4,IF("2-Bike"=D2640,J2640*112,IF("3-Run"=D2640,J2640*26.2,0)))</f>
        <v>0</v>
      </c>
      <c r="R2640" s="151">
        <f>Q2640/2</f>
        <v>0</v>
      </c>
      <c r="S2640" s="53">
        <f>J2640*26.2</f>
        <v>0.2744328703703704</v>
      </c>
      <c r="T2640" s="53">
        <f>(J2640+0.0013889)*26.2</f>
        <v>0.31082205037037036</v>
      </c>
      <c r="U2640" s="53">
        <f>S2640/2</f>
        <v>0.1372164351851852</v>
      </c>
      <c r="V2640" s="53">
        <f>T2640/2</f>
        <v>0.15541102518518518</v>
      </c>
      <c r="W2640" s="50">
        <f>RANK(J2640,J:J,1)</f>
        <v>2911</v>
      </c>
      <c r="X2640" s="50">
        <f>YEAR(B2640)</f>
        <v>2015</v>
      </c>
      <c r="Y2640" s="50">
        <f>MONTH(B2640)</f>
        <v>3</v>
      </c>
      <c r="Z2640" s="56">
        <f>X2640*100+Y2640</f>
        <v>201503</v>
      </c>
      <c r="AA2640" s="56">
        <f>WEEKNUM(B2640,1)</f>
        <v>12</v>
      </c>
      <c r="AB2640" s="58">
        <f>IF(ISBLANK(B2640)," ",MAX(B2640-B2639-1,0))</f>
        <v>0</v>
      </c>
      <c r="AC2640" s="56">
        <f>DAY(B2640)</f>
        <v>21</v>
      </c>
      <c r="AD2640" s="53">
        <f>U2640+V2640</f>
        <v>0.29262746037037035</v>
      </c>
      <c r="AE2640" s="56">
        <f>IF("1-Swim"=D2640,E2640*46.7,IF("2-Bike"=D2640,E2640,IF("3-Run"=D2640,E2640*4.27,0)))</f>
        <v>0</v>
      </c>
    </row>
    <row r="2641" spans="1:31" x14ac:dyDescent="0.25">
      <c r="A2641" s="50">
        <v>2640</v>
      </c>
      <c r="B2641" s="51">
        <v>42084</v>
      </c>
      <c r="C2641" s="75">
        <f>B2641</f>
        <v>42084</v>
      </c>
      <c r="D2641" s="50" t="s">
        <v>759</v>
      </c>
      <c r="E2641" s="50">
        <v>1</v>
      </c>
      <c r="F2641" s="50">
        <v>0</v>
      </c>
      <c r="G2641" s="50">
        <v>14</v>
      </c>
      <c r="H2641" s="50">
        <v>2</v>
      </c>
      <c r="I2641" s="53">
        <f>IF(E2641&gt;0,TIME(F2641,G2641,H2641),"")</f>
        <v>9.7453703703703713E-3</v>
      </c>
      <c r="J2641" s="54">
        <f>IF(E2641&gt;0,TIME(F2641,G2641,H2641)/E2641,"")</f>
        <v>9.7453703703703713E-3</v>
      </c>
      <c r="K2641" s="50" t="s">
        <v>1548</v>
      </c>
      <c r="L2641" s="50" t="s">
        <v>1556</v>
      </c>
      <c r="M2641" s="55">
        <f>IF(D2641&gt;0,0.0416666666666667/J2641,"")</f>
        <v>4.2755344418052283</v>
      </c>
      <c r="N2641" s="50">
        <v>161</v>
      </c>
      <c r="O2641" s="50" t="s">
        <v>319</v>
      </c>
      <c r="Q2641" s="151">
        <f>IF("1-Swim"=D2641,J2641*2.4,IF("2-Bike"=D2641,J2641*112,IF("3-Run"=D2641,J2641*26.2,0)))</f>
        <v>0</v>
      </c>
      <c r="R2641" s="151">
        <f>Q2641/2</f>
        <v>0</v>
      </c>
      <c r="S2641" s="53">
        <f>J2641*26.2</f>
        <v>0.2553287037037037</v>
      </c>
      <c r="T2641" s="53">
        <f>(J2641+0.0013889)*26.2</f>
        <v>0.29171788370370372</v>
      </c>
      <c r="U2641" s="53">
        <f>S2641/2</f>
        <v>0.12766435185185185</v>
      </c>
      <c r="V2641" s="53">
        <f>T2641/2</f>
        <v>0.14585894185185186</v>
      </c>
      <c r="W2641" s="50">
        <f>RANK(J2641,J:J,1)</f>
        <v>2844</v>
      </c>
      <c r="X2641" s="50">
        <f>YEAR(B2641)</f>
        <v>2015</v>
      </c>
      <c r="Y2641" s="50">
        <f>MONTH(B2641)</f>
        <v>3</v>
      </c>
      <c r="Z2641" s="56">
        <f>X2641*100+Y2641</f>
        <v>201503</v>
      </c>
      <c r="AA2641" s="56">
        <f>WEEKNUM(B2641,1)</f>
        <v>12</v>
      </c>
      <c r="AB2641" s="58">
        <f>IF(ISBLANK(B2641)," ",MAX(B2641-B2640-1,0))</f>
        <v>0</v>
      </c>
      <c r="AC2641" s="56">
        <f>DAY(B2641)</f>
        <v>21</v>
      </c>
      <c r="AD2641" s="53">
        <f>U2641+V2641</f>
        <v>0.27352329370370371</v>
      </c>
      <c r="AE2641" s="56">
        <f>IF("1-Swim"=D2641,E2641*46.7,IF("2-Bike"=D2641,E2641,IF("3-Run"=D2641,E2641*4.27,0)))</f>
        <v>0</v>
      </c>
    </row>
    <row r="2642" spans="1:31" x14ac:dyDescent="0.25">
      <c r="A2642" s="50">
        <v>2641</v>
      </c>
      <c r="B2642" s="51">
        <v>42084</v>
      </c>
      <c r="C2642" s="75">
        <f>B2642</f>
        <v>42084</v>
      </c>
      <c r="D2642" s="50" t="s">
        <v>760</v>
      </c>
      <c r="E2642" s="50">
        <v>1</v>
      </c>
      <c r="F2642" s="50">
        <v>0</v>
      </c>
      <c r="G2642" s="50">
        <v>15</v>
      </c>
      <c r="H2642" s="50">
        <v>48</v>
      </c>
      <c r="I2642" s="53">
        <f>IF(E2642&gt;0,TIME(F2642,G2642,H2642),"")</f>
        <v>1.0972222222222223E-2</v>
      </c>
      <c r="J2642" s="54">
        <f>IF(E2642&gt;0,TIME(F2642,G2642,H2642)/E2642,"")</f>
        <v>1.0972222222222223E-2</v>
      </c>
      <c r="K2642" s="50" t="s">
        <v>1548</v>
      </c>
      <c r="L2642" s="50" t="s">
        <v>1556</v>
      </c>
      <c r="M2642" s="55">
        <f>IF(D2642&gt;0,0.0416666666666667/J2642,"")</f>
        <v>3.7974683544303822</v>
      </c>
      <c r="N2642" s="50">
        <v>154</v>
      </c>
      <c r="O2642" s="50" t="s">
        <v>319</v>
      </c>
      <c r="Q2642" s="151">
        <f>IF("1-Swim"=D2642,J2642*2.4,IF("2-Bike"=D2642,J2642*112,IF("3-Run"=D2642,J2642*26.2,0)))</f>
        <v>0</v>
      </c>
      <c r="R2642" s="151">
        <f>Q2642/2</f>
        <v>0</v>
      </c>
      <c r="S2642" s="53">
        <f>J2642*26.2</f>
        <v>0.28747222222222224</v>
      </c>
      <c r="T2642" s="53">
        <f>(J2642+0.0013889)*26.2</f>
        <v>0.32386140222222226</v>
      </c>
      <c r="U2642" s="53">
        <f>S2642/2</f>
        <v>0.14373611111111112</v>
      </c>
      <c r="V2642" s="53">
        <f>T2642/2</f>
        <v>0.16193070111111113</v>
      </c>
      <c r="W2642" s="50">
        <f>RANK(J2642,J:J,1)</f>
        <v>2957</v>
      </c>
      <c r="X2642" s="50">
        <f>YEAR(B2642)</f>
        <v>2015</v>
      </c>
      <c r="Y2642" s="50">
        <f>MONTH(B2642)</f>
        <v>3</v>
      </c>
      <c r="Z2642" s="56">
        <f>X2642*100+Y2642</f>
        <v>201503</v>
      </c>
      <c r="AA2642" s="56">
        <f>WEEKNUM(B2642,1)</f>
        <v>12</v>
      </c>
      <c r="AB2642" s="58">
        <f>IF(ISBLANK(B2642)," ",MAX(B2642-B2641-1,0))</f>
        <v>0</v>
      </c>
      <c r="AC2642" s="56">
        <f>DAY(B2642)</f>
        <v>21</v>
      </c>
      <c r="AD2642" s="53">
        <f>U2642+V2642</f>
        <v>0.30566681222222225</v>
      </c>
      <c r="AE2642" s="56">
        <f>IF("1-Swim"=D2642,E2642*46.7,IF("2-Bike"=D2642,E2642,IF("3-Run"=D2642,E2642*4.27,0)))</f>
        <v>0</v>
      </c>
    </row>
    <row r="2643" spans="1:31" x14ac:dyDescent="0.25">
      <c r="A2643" s="50">
        <v>2642</v>
      </c>
      <c r="B2643" s="51">
        <v>42084</v>
      </c>
      <c r="C2643" s="75">
        <f>B2643</f>
        <v>42084</v>
      </c>
      <c r="D2643" s="50" t="s">
        <v>761</v>
      </c>
      <c r="E2643" s="50">
        <v>1</v>
      </c>
      <c r="F2643" s="50">
        <v>0</v>
      </c>
      <c r="G2643" s="50">
        <v>14</v>
      </c>
      <c r="H2643" s="50">
        <v>36</v>
      </c>
      <c r="I2643" s="53">
        <f>IF(E2643&gt;0,TIME(F2643,G2643,H2643),"")</f>
        <v>1.0138888888888888E-2</v>
      </c>
      <c r="J2643" s="54">
        <f>IF(E2643&gt;0,TIME(F2643,G2643,H2643)/E2643,"")</f>
        <v>1.0138888888888888E-2</v>
      </c>
      <c r="K2643" s="50" t="s">
        <v>1548</v>
      </c>
      <c r="L2643" s="50" t="s">
        <v>1556</v>
      </c>
      <c r="M2643" s="55">
        <f>IF(D2643&gt;0,0.0416666666666667/J2643,"")</f>
        <v>4.1095890410958935</v>
      </c>
      <c r="N2643" s="50">
        <v>148</v>
      </c>
      <c r="O2643" s="50" t="s">
        <v>319</v>
      </c>
      <c r="Q2643" s="151">
        <f>IF("1-Swim"=D2643,J2643*2.4,IF("2-Bike"=D2643,J2643*112,IF("3-Run"=D2643,J2643*26.2,0)))</f>
        <v>0</v>
      </c>
      <c r="R2643" s="151">
        <f>Q2643/2</f>
        <v>0</v>
      </c>
      <c r="S2643" s="53">
        <f>J2643*26.2</f>
        <v>0.26563888888888887</v>
      </c>
      <c r="T2643" s="53">
        <f>(J2643+0.0013889)*26.2</f>
        <v>0.30202806888888889</v>
      </c>
      <c r="U2643" s="53">
        <f>S2643/2</f>
        <v>0.13281944444444443</v>
      </c>
      <c r="V2643" s="53">
        <f>T2643/2</f>
        <v>0.15101403444444444</v>
      </c>
      <c r="W2643" s="50">
        <f>RANK(J2643,J:J,1)</f>
        <v>2885</v>
      </c>
      <c r="X2643" s="50">
        <f>YEAR(B2643)</f>
        <v>2015</v>
      </c>
      <c r="Y2643" s="50">
        <f>MONTH(B2643)</f>
        <v>3</v>
      </c>
      <c r="Z2643" s="56">
        <f>X2643*100+Y2643</f>
        <v>201503</v>
      </c>
      <c r="AA2643" s="56">
        <f>WEEKNUM(B2643,1)</f>
        <v>12</v>
      </c>
      <c r="AB2643" s="58">
        <f>IF(ISBLANK(B2643)," ",MAX(B2643-B2642-1,0))</f>
        <v>0</v>
      </c>
      <c r="AC2643" s="56">
        <f>DAY(B2643)</f>
        <v>21</v>
      </c>
      <c r="AD2643" s="53">
        <f>U2643+V2643</f>
        <v>0.28383347888888888</v>
      </c>
      <c r="AE2643" s="56">
        <f>IF("1-Swim"=D2643,E2643*46.7,IF("2-Bike"=D2643,E2643,IF("3-Run"=D2643,E2643*4.27,0)))</f>
        <v>0</v>
      </c>
    </row>
    <row r="2644" spans="1:31" x14ac:dyDescent="0.25">
      <c r="A2644" s="50">
        <v>2643</v>
      </c>
      <c r="B2644" s="51">
        <v>42084</v>
      </c>
      <c r="C2644" s="75">
        <f>B2644</f>
        <v>42084</v>
      </c>
      <c r="D2644" s="50" t="s">
        <v>762</v>
      </c>
      <c r="E2644" s="50">
        <v>1</v>
      </c>
      <c r="F2644" s="50">
        <v>0</v>
      </c>
      <c r="G2644" s="50">
        <v>14</v>
      </c>
      <c r="H2644" s="50">
        <v>3</v>
      </c>
      <c r="I2644" s="53">
        <f>IF(E2644&gt;0,TIME(F2644,G2644,H2644),"")</f>
        <v>9.7569444444444448E-3</v>
      </c>
      <c r="J2644" s="54">
        <f>IF(E2644&gt;0,TIME(F2644,G2644,H2644)/E2644,"")</f>
        <v>9.7569444444444448E-3</v>
      </c>
      <c r="K2644" s="50" t="s">
        <v>1548</v>
      </c>
      <c r="L2644" s="50" t="s">
        <v>1556</v>
      </c>
      <c r="M2644" s="55">
        <f>IF(D2644&gt;0,0.0416666666666667/J2644,"")</f>
        <v>4.2704626334519604</v>
      </c>
      <c r="N2644" s="50">
        <v>148</v>
      </c>
      <c r="O2644" s="50" t="s">
        <v>319</v>
      </c>
      <c r="Q2644" s="151">
        <f>IF("1-Swim"=D2644,J2644*2.4,IF("2-Bike"=D2644,J2644*112,IF("3-Run"=D2644,J2644*26.2,0)))</f>
        <v>0</v>
      </c>
      <c r="R2644" s="151">
        <f>Q2644/2</f>
        <v>0</v>
      </c>
      <c r="S2644" s="53">
        <f>J2644*26.2</f>
        <v>0.25563194444444443</v>
      </c>
      <c r="T2644" s="53">
        <f>(J2644+0.0013889)*26.2</f>
        <v>0.29202112444444445</v>
      </c>
      <c r="U2644" s="53">
        <f>S2644/2</f>
        <v>0.12781597222222221</v>
      </c>
      <c r="V2644" s="53">
        <f>T2644/2</f>
        <v>0.14601056222222222</v>
      </c>
      <c r="W2644" s="50">
        <f>RANK(J2644,J:J,1)</f>
        <v>2847</v>
      </c>
      <c r="X2644" s="50">
        <f>YEAR(B2644)</f>
        <v>2015</v>
      </c>
      <c r="Y2644" s="50">
        <f>MONTH(B2644)</f>
        <v>3</v>
      </c>
      <c r="Z2644" s="56">
        <f>X2644*100+Y2644</f>
        <v>201503</v>
      </c>
      <c r="AA2644" s="56">
        <f>WEEKNUM(B2644,1)</f>
        <v>12</v>
      </c>
      <c r="AB2644" s="58">
        <f>IF(ISBLANK(B2644)," ",MAX(B2644-B2643-1,0))</f>
        <v>0</v>
      </c>
      <c r="AC2644" s="56">
        <f>DAY(B2644)</f>
        <v>21</v>
      </c>
      <c r="AD2644" s="53">
        <f>U2644+V2644</f>
        <v>0.27382653444444444</v>
      </c>
      <c r="AE2644" s="56">
        <f>IF("1-Swim"=D2644,E2644*46.7,IF("2-Bike"=D2644,E2644,IF("3-Run"=D2644,E2644*4.27,0)))</f>
        <v>0</v>
      </c>
    </row>
    <row r="2645" spans="1:31" x14ac:dyDescent="0.25">
      <c r="A2645" s="50">
        <v>2644</v>
      </c>
      <c r="B2645" s="51">
        <v>42084</v>
      </c>
      <c r="C2645" s="75">
        <f>B2645</f>
        <v>42084</v>
      </c>
      <c r="D2645" s="50" t="s">
        <v>763</v>
      </c>
      <c r="E2645" s="50">
        <v>1</v>
      </c>
      <c r="F2645" s="50">
        <v>0</v>
      </c>
      <c r="G2645" s="50">
        <v>14</v>
      </c>
      <c r="H2645" s="50">
        <v>53</v>
      </c>
      <c r="I2645" s="53">
        <f>IF(E2645&gt;0,TIME(F2645,G2645,H2645),"")</f>
        <v>1.0335648148148148E-2</v>
      </c>
      <c r="J2645" s="54">
        <f>IF(E2645&gt;0,TIME(F2645,G2645,H2645)/E2645,"")</f>
        <v>1.0335648148148148E-2</v>
      </c>
      <c r="K2645" s="50" t="s">
        <v>1548</v>
      </c>
      <c r="L2645" s="50" t="s">
        <v>1556</v>
      </c>
      <c r="M2645" s="55">
        <f>IF(D2645&gt;0,0.0416666666666667/J2645,"")</f>
        <v>4.0313549832026911</v>
      </c>
      <c r="N2645" s="50">
        <v>149</v>
      </c>
      <c r="O2645" s="50" t="s">
        <v>319</v>
      </c>
      <c r="Q2645" s="151">
        <f>IF("1-Swim"=D2645,J2645*2.4,IF("2-Bike"=D2645,J2645*112,IF("3-Run"=D2645,J2645*26.2,0)))</f>
        <v>0</v>
      </c>
      <c r="R2645" s="151">
        <f>Q2645/2</f>
        <v>0</v>
      </c>
      <c r="S2645" s="53">
        <f>J2645*26.2</f>
        <v>0.27079398148148148</v>
      </c>
      <c r="T2645" s="53">
        <f>(J2645+0.0013889)*26.2</f>
        <v>0.30718316148148145</v>
      </c>
      <c r="U2645" s="53">
        <f>S2645/2</f>
        <v>0.13539699074074074</v>
      </c>
      <c r="V2645" s="53">
        <f>T2645/2</f>
        <v>0.15359158074074072</v>
      </c>
      <c r="W2645" s="50">
        <f>RANK(J2645,J:J,1)</f>
        <v>2896</v>
      </c>
      <c r="X2645" s="50">
        <f>YEAR(B2645)</f>
        <v>2015</v>
      </c>
      <c r="Y2645" s="50">
        <f>MONTH(B2645)</f>
        <v>3</v>
      </c>
      <c r="Z2645" s="56">
        <f>X2645*100+Y2645</f>
        <v>201503</v>
      </c>
      <c r="AA2645" s="56">
        <f>WEEKNUM(B2645,1)</f>
        <v>12</v>
      </c>
      <c r="AB2645" s="58">
        <f>IF(ISBLANK(B2645)," ",MAX(B2645-B2644-1,0))</f>
        <v>0</v>
      </c>
      <c r="AC2645" s="56">
        <f>DAY(B2645)</f>
        <v>21</v>
      </c>
      <c r="AD2645" s="53">
        <f>U2645+V2645</f>
        <v>0.28898857148148149</v>
      </c>
      <c r="AE2645" s="56">
        <f>IF("1-Swim"=D2645,E2645*46.7,IF("2-Bike"=D2645,E2645,IF("3-Run"=D2645,E2645*4.27,0)))</f>
        <v>0</v>
      </c>
    </row>
    <row r="2646" spans="1:31" x14ac:dyDescent="0.25">
      <c r="A2646" s="50">
        <v>2645</v>
      </c>
      <c r="B2646" s="51">
        <v>42084</v>
      </c>
      <c r="C2646" s="75">
        <f>B2646</f>
        <v>42084</v>
      </c>
      <c r="D2646" s="50" t="s">
        <v>764</v>
      </c>
      <c r="E2646" s="50">
        <v>1</v>
      </c>
      <c r="F2646" s="50">
        <v>0</v>
      </c>
      <c r="G2646" s="50">
        <v>14</v>
      </c>
      <c r="H2646" s="50">
        <v>16</v>
      </c>
      <c r="I2646" s="53">
        <f>IF(E2646&gt;0,TIME(F2646,G2646,H2646),"")</f>
        <v>9.9074074074074082E-3</v>
      </c>
      <c r="J2646" s="54">
        <f>IF(E2646&gt;0,TIME(F2646,G2646,H2646)/E2646,"")</f>
        <v>9.9074074074074082E-3</v>
      </c>
      <c r="K2646" s="50" t="s">
        <v>1548</v>
      </c>
      <c r="L2646" s="50" t="s">
        <v>1556</v>
      </c>
      <c r="M2646" s="55">
        <f>IF(D2646&gt;0,0.0416666666666667/J2646,"")</f>
        <v>4.2056074766355174</v>
      </c>
      <c r="N2646" s="50">
        <v>149</v>
      </c>
      <c r="O2646" s="50" t="s">
        <v>319</v>
      </c>
      <c r="Q2646" s="151">
        <f>IF("1-Swim"=D2646,J2646*2.4,IF("2-Bike"=D2646,J2646*112,IF("3-Run"=D2646,J2646*26.2,0)))</f>
        <v>0</v>
      </c>
      <c r="R2646" s="151">
        <f>Q2646/2</f>
        <v>0</v>
      </c>
      <c r="S2646" s="53">
        <f>J2646*26.2</f>
        <v>0.25957407407407407</v>
      </c>
      <c r="T2646" s="53">
        <f>(J2646+0.0013889)*26.2</f>
        <v>0.29596325407407409</v>
      </c>
      <c r="U2646" s="53">
        <f>S2646/2</f>
        <v>0.12978703703703703</v>
      </c>
      <c r="V2646" s="53">
        <f>T2646/2</f>
        <v>0.14798162703703704</v>
      </c>
      <c r="W2646" s="50">
        <f>RANK(J2646,J:J,1)</f>
        <v>2864</v>
      </c>
      <c r="X2646" s="50">
        <f>YEAR(B2646)</f>
        <v>2015</v>
      </c>
      <c r="Y2646" s="50">
        <f>MONTH(B2646)</f>
        <v>3</v>
      </c>
      <c r="Z2646" s="56">
        <f>X2646*100+Y2646</f>
        <v>201503</v>
      </c>
      <c r="AA2646" s="56">
        <f>WEEKNUM(B2646,1)</f>
        <v>12</v>
      </c>
      <c r="AB2646" s="58">
        <f>IF(ISBLANK(B2646)," ",MAX(B2646-B2645-1,0))</f>
        <v>0</v>
      </c>
      <c r="AC2646" s="56">
        <f>DAY(B2646)</f>
        <v>21</v>
      </c>
      <c r="AD2646" s="53">
        <f>U2646+V2646</f>
        <v>0.27776866407407408</v>
      </c>
      <c r="AE2646" s="56">
        <f>IF("1-Swim"=D2646,E2646*46.7,IF("2-Bike"=D2646,E2646,IF("3-Run"=D2646,E2646*4.27,0)))</f>
        <v>0</v>
      </c>
    </row>
    <row r="2647" spans="1:31" x14ac:dyDescent="0.25">
      <c r="A2647" s="50">
        <v>2646</v>
      </c>
      <c r="B2647" s="51">
        <v>42087</v>
      </c>
      <c r="C2647" s="75">
        <f>B2647</f>
        <v>42087</v>
      </c>
      <c r="D2647" s="50" t="s">
        <v>1224</v>
      </c>
      <c r="E2647" s="50">
        <v>10</v>
      </c>
      <c r="F2647" s="50">
        <v>0</v>
      </c>
      <c r="G2647" s="50">
        <v>25</v>
      </c>
      <c r="H2647" s="50">
        <v>50</v>
      </c>
      <c r="I2647" s="53">
        <f>IF(E2647&gt;0,TIME(F2647,G2647,H2647),"")</f>
        <v>1.7939814814814815E-2</v>
      </c>
      <c r="J2647" s="54">
        <f>IF(E2647&gt;0,TIME(F2647,G2647,H2647)/E2647,"")</f>
        <v>1.7939814814814815E-3</v>
      </c>
      <c r="K2647" s="50" t="s">
        <v>921</v>
      </c>
      <c r="L2647" s="50" t="s">
        <v>1132</v>
      </c>
      <c r="M2647" s="55">
        <f>IF(D2647&gt;0,0.0416666666666667/J2647,"")</f>
        <v>23.225806451612922</v>
      </c>
      <c r="N2647" s="50">
        <v>0</v>
      </c>
      <c r="O2647" s="50" t="s">
        <v>253</v>
      </c>
      <c r="Q2647" s="151">
        <f>IF("1-Swim"=D2647,J2647*2.4,IF("2-Bike"=D2647,J2647*112,IF("3-Run"=D2647,J2647*26.2,0)))</f>
        <v>0.20092592592592592</v>
      </c>
      <c r="R2647" s="151">
        <f>Q2647/2</f>
        <v>0.10046296296296296</v>
      </c>
      <c r="S2647" s="53">
        <f>J2647*26.2</f>
        <v>4.7002314814814816E-2</v>
      </c>
      <c r="T2647" s="53">
        <f>(J2647+0.0013889)*26.2</f>
        <v>8.3391494814814823E-2</v>
      </c>
      <c r="U2647" s="53">
        <f>S2647/2</f>
        <v>2.3501157407407408E-2</v>
      </c>
      <c r="V2647" s="53">
        <f>T2647/2</f>
        <v>4.1695747407407412E-2</v>
      </c>
      <c r="W2647" s="50">
        <f>RANK(J2647,J:J,1)</f>
        <v>54</v>
      </c>
      <c r="X2647" s="50">
        <f>YEAR(B2647)</f>
        <v>2015</v>
      </c>
      <c r="Y2647" s="50">
        <f>MONTH(B2647)</f>
        <v>3</v>
      </c>
      <c r="Z2647" s="56">
        <f>X2647*100+Y2647</f>
        <v>201503</v>
      </c>
      <c r="AA2647" s="56">
        <f>WEEKNUM(B2647,1)</f>
        <v>13</v>
      </c>
      <c r="AB2647" s="58">
        <f>IF(ISBLANK(B2647)," ",MAX(B2647-B2646-1,0))</f>
        <v>2</v>
      </c>
      <c r="AC2647" s="56">
        <f>DAY(B2647)</f>
        <v>24</v>
      </c>
      <c r="AD2647" s="53">
        <f>U2647+V2647</f>
        <v>6.5196904814814827E-2</v>
      </c>
      <c r="AE2647" s="56">
        <f>IF("1-Swim"=D2647,E2647*46.7,IF("2-Bike"=D2647,E2647,IF("3-Run"=D2647,E2647*4.27,0)))</f>
        <v>10</v>
      </c>
    </row>
    <row r="2648" spans="1:31" x14ac:dyDescent="0.25">
      <c r="A2648" s="50">
        <v>2647</v>
      </c>
      <c r="B2648" s="51">
        <v>42089</v>
      </c>
      <c r="C2648" s="75">
        <f>B2648</f>
        <v>42089</v>
      </c>
      <c r="D2648" s="50" t="s">
        <v>1224</v>
      </c>
      <c r="E2648" s="50">
        <v>12</v>
      </c>
      <c r="F2648" s="50">
        <v>0</v>
      </c>
      <c r="G2648" s="50">
        <v>36</v>
      </c>
      <c r="H2648" s="50">
        <v>30</v>
      </c>
      <c r="I2648" s="53">
        <f>IF(E2648&gt;0,TIME(F2648,G2648,H2648),"")</f>
        <v>2.5347222222222219E-2</v>
      </c>
      <c r="J2648" s="54">
        <f>IF(E2648&gt;0,TIME(F2648,G2648,H2648)/E2648,"")</f>
        <v>2.1122685185185181E-3</v>
      </c>
      <c r="K2648" s="50" t="s">
        <v>921</v>
      </c>
      <c r="L2648" s="50" t="s">
        <v>1132</v>
      </c>
      <c r="M2648" s="55">
        <f>IF(D2648&gt;0,0.0416666666666667/J2648,"")</f>
        <v>19.726027397260292</v>
      </c>
      <c r="N2648" s="50">
        <v>119</v>
      </c>
      <c r="O2648" s="50" t="s">
        <v>253</v>
      </c>
      <c r="Q2648" s="151">
        <f>IF("1-Swim"=D2648,J2648*2.4,IF("2-Bike"=D2648,J2648*112,IF("3-Run"=D2648,J2648*26.2,0)))</f>
        <v>0.23657407407407402</v>
      </c>
      <c r="R2648" s="151">
        <f>Q2648/2</f>
        <v>0.11828703703703701</v>
      </c>
      <c r="S2648" s="53">
        <f>J2648*26.2</f>
        <v>5.5341435185185174E-2</v>
      </c>
      <c r="T2648" s="53">
        <f>(J2648+0.0013889)*26.2</f>
        <v>9.173061518518516E-2</v>
      </c>
      <c r="U2648" s="53">
        <f>S2648/2</f>
        <v>2.7670717592592587E-2</v>
      </c>
      <c r="V2648" s="53">
        <f>T2648/2</f>
        <v>4.586530759259258E-2</v>
      </c>
      <c r="W2648" s="50">
        <f>RANK(J2648,J:J,1)</f>
        <v>200</v>
      </c>
      <c r="X2648" s="50">
        <f>YEAR(B2648)</f>
        <v>2015</v>
      </c>
      <c r="Y2648" s="50">
        <f>MONTH(B2648)</f>
        <v>3</v>
      </c>
      <c r="Z2648" s="56">
        <f>X2648*100+Y2648</f>
        <v>201503</v>
      </c>
      <c r="AA2648" s="56">
        <f>WEEKNUM(B2648,1)</f>
        <v>13</v>
      </c>
      <c r="AB2648" s="58">
        <f>IF(ISBLANK(B2648)," ",MAX(B2648-B2647-1,0))</f>
        <v>1</v>
      </c>
      <c r="AC2648" s="56">
        <f>DAY(B2648)</f>
        <v>26</v>
      </c>
      <c r="AD2648" s="53">
        <f>U2648+V2648</f>
        <v>7.3536025185185164E-2</v>
      </c>
      <c r="AE2648" s="56">
        <f>IF("1-Swim"=D2648,E2648*46.7,IF("2-Bike"=D2648,E2648,IF("3-Run"=D2648,E2648*4.27,0)))</f>
        <v>12</v>
      </c>
    </row>
    <row r="2649" spans="1:31" x14ac:dyDescent="0.25">
      <c r="A2649" s="50">
        <v>2648</v>
      </c>
      <c r="B2649" s="51">
        <v>42091</v>
      </c>
      <c r="C2649" s="75">
        <f>B2649</f>
        <v>42091</v>
      </c>
      <c r="D2649" s="50" t="s">
        <v>1223</v>
      </c>
      <c r="E2649" s="50">
        <v>3</v>
      </c>
      <c r="F2649" s="50">
        <v>0</v>
      </c>
      <c r="G2649" s="50">
        <v>35</v>
      </c>
      <c r="H2649" s="50">
        <v>0</v>
      </c>
      <c r="I2649" s="53">
        <f>IF(E2649&gt;0,TIME(F2649,G2649,H2649),"")</f>
        <v>2.4305555555555556E-2</v>
      </c>
      <c r="J2649" s="54">
        <f>IF(E2649&gt;0,TIME(F2649,G2649,H2649)/E2649,"")</f>
        <v>8.1018518518518514E-3</v>
      </c>
      <c r="K2649" s="50" t="s">
        <v>1548</v>
      </c>
      <c r="L2649" s="50" t="s">
        <v>17</v>
      </c>
      <c r="M2649" s="55">
        <f>IF(D2649&gt;0,0.0416666666666667/J2649,"")</f>
        <v>5.1428571428571468</v>
      </c>
      <c r="N2649" s="50">
        <v>132</v>
      </c>
      <c r="O2649" s="50" t="s">
        <v>253</v>
      </c>
      <c r="Q2649" s="151">
        <f>IF("1-Swim"=D2649,J2649*2.4,IF("2-Bike"=D2649,J2649*112,IF("3-Run"=D2649,J2649*26.2,0)))</f>
        <v>0.2122685185185185</v>
      </c>
      <c r="R2649" s="151">
        <f>Q2649/2</f>
        <v>0.10613425925925925</v>
      </c>
      <c r="S2649" s="53">
        <f>J2649*26.2</f>
        <v>0.2122685185185185</v>
      </c>
      <c r="T2649" s="53">
        <f>(J2649+0.0013889)*26.2</f>
        <v>0.24865769851851852</v>
      </c>
      <c r="U2649" s="53">
        <f>S2649/2</f>
        <v>0.10613425925925925</v>
      </c>
      <c r="V2649" s="53">
        <f>T2649/2</f>
        <v>0.12432884925925926</v>
      </c>
      <c r="W2649" s="50">
        <f>RANK(J2649,J:J,1)</f>
        <v>2481</v>
      </c>
      <c r="X2649" s="50">
        <f>YEAR(B2649)</f>
        <v>2015</v>
      </c>
      <c r="Y2649" s="50">
        <f>MONTH(B2649)</f>
        <v>3</v>
      </c>
      <c r="Z2649" s="56">
        <f>X2649*100+Y2649</f>
        <v>201503</v>
      </c>
      <c r="AA2649" s="56">
        <f>WEEKNUM(B2649,1)</f>
        <v>13</v>
      </c>
      <c r="AB2649" s="58">
        <f>IF(ISBLANK(B2649)," ",MAX(B2649-B2648-1,0))</f>
        <v>1</v>
      </c>
      <c r="AC2649" s="56">
        <f>DAY(B2649)</f>
        <v>28</v>
      </c>
      <c r="AD2649" s="53">
        <f>U2649+V2649</f>
        <v>0.23046310851851851</v>
      </c>
      <c r="AE2649" s="56">
        <f>IF("1-Swim"=D2649,E2649*46.7,IF("2-Bike"=D2649,E2649,IF("3-Run"=D2649,E2649*4.27,0)))</f>
        <v>12.809999999999999</v>
      </c>
    </row>
    <row r="2650" spans="1:31" x14ac:dyDescent="0.25">
      <c r="A2650" s="50">
        <v>2649</v>
      </c>
      <c r="B2650" s="51">
        <v>42092</v>
      </c>
      <c r="C2650" s="75">
        <f>B2650</f>
        <v>42092</v>
      </c>
      <c r="D2650" s="50" t="s">
        <v>1224</v>
      </c>
      <c r="E2650" s="50">
        <v>30.4</v>
      </c>
      <c r="F2650" s="50">
        <v>2</v>
      </c>
      <c r="G2650" s="50">
        <v>14</v>
      </c>
      <c r="H2650" s="50">
        <v>35</v>
      </c>
      <c r="I2650" s="53">
        <f>IF(E2650&gt;0,TIME(F2650,G2650,H2650),"")</f>
        <v>9.346064814814814E-2</v>
      </c>
      <c r="J2650" s="54">
        <f>IF(E2650&gt;0,TIME(F2650,G2650,H2650)/E2650,"")</f>
        <v>3.0743634259259257E-3</v>
      </c>
      <c r="K2650" s="50" t="s">
        <v>930</v>
      </c>
      <c r="L2650" s="50" t="s">
        <v>1557</v>
      </c>
      <c r="M2650" s="55">
        <f>IF(D2650&gt;0,0.0416666666666667/J2650,"")</f>
        <v>13.5529411764706</v>
      </c>
      <c r="N2650" s="50">
        <v>137</v>
      </c>
      <c r="O2650" s="50" t="s">
        <v>319</v>
      </c>
      <c r="Q2650" s="151">
        <f>IF("1-Swim"=D2650,J2650*2.4,IF("2-Bike"=D2650,J2650*112,IF("3-Run"=D2650,J2650*26.2,0)))</f>
        <v>0.34432870370370366</v>
      </c>
      <c r="R2650" s="151">
        <f>Q2650/2</f>
        <v>0.17216435185185183</v>
      </c>
      <c r="S2650" s="53">
        <f>J2650*26.2</f>
        <v>8.0548321759259245E-2</v>
      </c>
      <c r="T2650" s="53">
        <f>(J2650+0.0013889)*26.2</f>
        <v>0.11693750175925925</v>
      </c>
      <c r="U2650" s="53">
        <f>S2650/2</f>
        <v>4.0274160879629622E-2</v>
      </c>
      <c r="V2650" s="53">
        <f>T2650/2</f>
        <v>5.8468750879629626E-2</v>
      </c>
      <c r="W2650" s="50">
        <f>RANK(J2650,J:J,1)</f>
        <v>603</v>
      </c>
      <c r="X2650" s="50">
        <f>YEAR(B2650)</f>
        <v>2015</v>
      </c>
      <c r="Y2650" s="50">
        <f>MONTH(B2650)</f>
        <v>3</v>
      </c>
      <c r="Z2650" s="56">
        <f>X2650*100+Y2650</f>
        <v>201503</v>
      </c>
      <c r="AA2650" s="56">
        <f>WEEKNUM(B2650,1)</f>
        <v>14</v>
      </c>
      <c r="AB2650" s="58">
        <f>IF(ISBLANK(B2650)," ",MAX(B2650-B2649-1,0))</f>
        <v>0</v>
      </c>
      <c r="AC2650" s="56">
        <f>DAY(B2650)</f>
        <v>29</v>
      </c>
      <c r="AD2650" s="53">
        <f>U2650+V2650</f>
        <v>9.8742911759259255E-2</v>
      </c>
      <c r="AE2650" s="56">
        <f>IF("1-Swim"=D2650,E2650*46.7,IF("2-Bike"=D2650,E2650,IF("3-Run"=D2650,E2650*4.27,0)))</f>
        <v>30.4</v>
      </c>
    </row>
    <row r="2651" spans="1:31" x14ac:dyDescent="0.25">
      <c r="A2651" s="50">
        <v>2650</v>
      </c>
      <c r="B2651" s="51">
        <v>42094</v>
      </c>
      <c r="C2651" s="75">
        <f>B2651</f>
        <v>42094</v>
      </c>
      <c r="D2651" s="50" t="s">
        <v>1224</v>
      </c>
      <c r="E2651" s="50">
        <v>16.100000000000001</v>
      </c>
      <c r="F2651" s="50">
        <v>0</v>
      </c>
      <c r="G2651" s="50">
        <v>45</v>
      </c>
      <c r="H2651" s="50">
        <v>0</v>
      </c>
      <c r="I2651" s="53">
        <f>IF(E2651&gt;0,TIME(F2651,G2651,H2651),"")</f>
        <v>3.125E-2</v>
      </c>
      <c r="J2651" s="54">
        <f>IF(E2651&gt;0,TIME(F2651,G2651,H2651)/E2651,"")</f>
        <v>1.9409937888198755E-3</v>
      </c>
      <c r="K2651" s="50" t="s">
        <v>921</v>
      </c>
      <c r="L2651" s="50" t="s">
        <v>1132</v>
      </c>
      <c r="M2651" s="55">
        <f>IF(D2651&gt;0,0.0416666666666667/J2651,"")</f>
        <v>21.466666666666686</v>
      </c>
      <c r="N2651" s="50">
        <v>118</v>
      </c>
      <c r="O2651" s="50" t="s">
        <v>253</v>
      </c>
      <c r="Q2651" s="151">
        <f>IF("1-Swim"=D2651,J2651*2.4,IF("2-Bike"=D2651,J2651*112,IF("3-Run"=D2651,J2651*26.2,0)))</f>
        <v>0.21739130434782605</v>
      </c>
      <c r="R2651" s="151">
        <f>Q2651/2</f>
        <v>0.10869565217391303</v>
      </c>
      <c r="S2651" s="53">
        <f>J2651*26.2</f>
        <v>5.0854037267080737E-2</v>
      </c>
      <c r="T2651" s="53">
        <f>(J2651+0.0013889)*26.2</f>
        <v>8.724321726708073E-2</v>
      </c>
      <c r="U2651" s="53">
        <f>S2651/2</f>
        <v>2.5427018633540369E-2</v>
      </c>
      <c r="V2651" s="53">
        <f>T2651/2</f>
        <v>4.3621608633540365E-2</v>
      </c>
      <c r="W2651" s="50">
        <f>RANK(J2651,J:J,1)</f>
        <v>118</v>
      </c>
      <c r="X2651" s="50">
        <f>YEAR(B2651)</f>
        <v>2015</v>
      </c>
      <c r="Y2651" s="50">
        <f>MONTH(B2651)</f>
        <v>3</v>
      </c>
      <c r="Z2651" s="56">
        <f>X2651*100+Y2651</f>
        <v>201503</v>
      </c>
      <c r="AA2651" s="56">
        <f>WEEKNUM(B2651,1)</f>
        <v>14</v>
      </c>
      <c r="AB2651" s="58">
        <f>IF(ISBLANK(B2651)," ",MAX(B2651-B2650-1,0))</f>
        <v>1</v>
      </c>
      <c r="AC2651" s="56">
        <f>DAY(B2651)</f>
        <v>31</v>
      </c>
      <c r="AD2651" s="53">
        <f>U2651+V2651</f>
        <v>6.9048627267080734E-2</v>
      </c>
      <c r="AE2651" s="56">
        <f>IF("1-Swim"=D2651,E2651*46.7,IF("2-Bike"=D2651,E2651,IF("3-Run"=D2651,E2651*4.27,0)))</f>
        <v>16.100000000000001</v>
      </c>
    </row>
    <row r="2652" spans="1:31" x14ac:dyDescent="0.25">
      <c r="A2652" s="50">
        <v>2651</v>
      </c>
      <c r="B2652" s="51">
        <v>42095</v>
      </c>
      <c r="C2652" s="75">
        <f>B2652</f>
        <v>42095</v>
      </c>
      <c r="D2652" s="50" t="s">
        <v>1223</v>
      </c>
      <c r="E2652" s="50">
        <v>3.9</v>
      </c>
      <c r="F2652" s="50">
        <v>0</v>
      </c>
      <c r="G2652" s="50">
        <v>45</v>
      </c>
      <c r="H2652" s="50">
        <v>0</v>
      </c>
      <c r="I2652" s="53">
        <f>IF(E2652&gt;0,TIME(F2652,G2652,H2652),"")</f>
        <v>3.125E-2</v>
      </c>
      <c r="J2652" s="54">
        <f>IF(E2652&gt;0,TIME(F2652,G2652,H2652)/E2652,"")</f>
        <v>8.0128205128205138E-3</v>
      </c>
      <c r="K2652" s="50" t="s">
        <v>1311</v>
      </c>
      <c r="L2652" s="50" t="s">
        <v>1048</v>
      </c>
      <c r="M2652" s="55">
        <f>IF(D2652&gt;0,0.0416666666666667/J2652,"")</f>
        <v>5.2000000000000037</v>
      </c>
      <c r="N2652" s="50">
        <v>143</v>
      </c>
      <c r="O2652" s="50" t="s">
        <v>253</v>
      </c>
      <c r="Q2652" s="151">
        <f>IF("1-Swim"=D2652,J2652*2.4,IF("2-Bike"=D2652,J2652*112,IF("3-Run"=D2652,J2652*26.2,0)))</f>
        <v>0.20993589743589747</v>
      </c>
      <c r="R2652" s="151">
        <f>Q2652/2</f>
        <v>0.10496794871794873</v>
      </c>
      <c r="S2652" s="53">
        <f>J2652*26.2</f>
        <v>0.20993589743589747</v>
      </c>
      <c r="T2652" s="53">
        <f>(J2652+0.0013889)*26.2</f>
        <v>0.24632507743589746</v>
      </c>
      <c r="U2652" s="53">
        <f>S2652/2</f>
        <v>0.10496794871794873</v>
      </c>
      <c r="V2652" s="53">
        <f>T2652/2</f>
        <v>0.12316253871794873</v>
      </c>
      <c r="W2652" s="50">
        <f>RANK(J2652,J:J,1)</f>
        <v>2448</v>
      </c>
      <c r="X2652" s="50">
        <f>YEAR(B2652)</f>
        <v>2015</v>
      </c>
      <c r="Y2652" s="50">
        <f>MONTH(B2652)</f>
        <v>4</v>
      </c>
      <c r="Z2652" s="56">
        <f>X2652*100+Y2652</f>
        <v>201504</v>
      </c>
      <c r="AA2652" s="56">
        <f>WEEKNUM(B2652,1)</f>
        <v>14</v>
      </c>
      <c r="AB2652" s="58">
        <f>IF(ISBLANK(B2652)," ",MAX(B2652-B2651-1,0))</f>
        <v>0</v>
      </c>
      <c r="AC2652" s="56">
        <f>DAY(B2652)</f>
        <v>1</v>
      </c>
      <c r="AD2652" s="53">
        <f>U2652+V2652</f>
        <v>0.22813048743589748</v>
      </c>
      <c r="AE2652" s="56">
        <f>IF("1-Swim"=D2652,E2652*46.7,IF("2-Bike"=D2652,E2652,IF("3-Run"=D2652,E2652*4.27,0)))</f>
        <v>16.652999999999999</v>
      </c>
    </row>
    <row r="2653" spans="1:31" x14ac:dyDescent="0.25">
      <c r="A2653" s="50">
        <v>2652</v>
      </c>
      <c r="B2653" s="51">
        <v>42096</v>
      </c>
      <c r="C2653" s="75">
        <f>B2653</f>
        <v>42096</v>
      </c>
      <c r="D2653" s="50" t="s">
        <v>1224</v>
      </c>
      <c r="E2653" s="50">
        <v>16</v>
      </c>
      <c r="F2653" s="50">
        <v>0</v>
      </c>
      <c r="G2653" s="50">
        <v>45</v>
      </c>
      <c r="H2653" s="50">
        <v>0</v>
      </c>
      <c r="I2653" s="53">
        <f>IF(E2653&gt;0,TIME(F2653,G2653,H2653),"")</f>
        <v>3.125E-2</v>
      </c>
      <c r="J2653" s="54">
        <f>IF(E2653&gt;0,TIME(F2653,G2653,H2653)/E2653,"")</f>
        <v>1.953125E-3</v>
      </c>
      <c r="K2653" s="50" t="s">
        <v>921</v>
      </c>
      <c r="L2653" s="50" t="s">
        <v>1132</v>
      </c>
      <c r="M2653" s="55">
        <f>IF(D2653&gt;0,0.0416666666666667/J2653,"")</f>
        <v>21.33333333333335</v>
      </c>
      <c r="N2653" s="50">
        <v>122</v>
      </c>
      <c r="O2653" s="50" t="s">
        <v>253</v>
      </c>
      <c r="Q2653" s="151">
        <f>IF("1-Swim"=D2653,J2653*2.4,IF("2-Bike"=D2653,J2653*112,IF("3-Run"=D2653,J2653*26.2,0)))</f>
        <v>0.21875</v>
      </c>
      <c r="R2653" s="151">
        <f>Q2653/2</f>
        <v>0.109375</v>
      </c>
      <c r="S2653" s="53">
        <f>J2653*26.2</f>
        <v>5.1171874999999999E-2</v>
      </c>
      <c r="T2653" s="53">
        <f>(J2653+0.0013889)*26.2</f>
        <v>8.7561054999999999E-2</v>
      </c>
      <c r="U2653" s="53">
        <f>S2653/2</f>
        <v>2.5585937499999999E-2</v>
      </c>
      <c r="V2653" s="53">
        <f>T2653/2</f>
        <v>4.3780527499999999E-2</v>
      </c>
      <c r="W2653" s="50">
        <f>RANK(J2653,J:J,1)</f>
        <v>129</v>
      </c>
      <c r="X2653" s="50">
        <f>YEAR(B2653)</f>
        <v>2015</v>
      </c>
      <c r="Y2653" s="50">
        <f>MONTH(B2653)</f>
        <v>4</v>
      </c>
      <c r="Z2653" s="56">
        <f>X2653*100+Y2653</f>
        <v>201504</v>
      </c>
      <c r="AA2653" s="56">
        <f>WEEKNUM(B2653,1)</f>
        <v>14</v>
      </c>
      <c r="AB2653" s="58">
        <f>IF(ISBLANK(B2653)," ",MAX(B2653-B2652-1,0))</f>
        <v>0</v>
      </c>
      <c r="AC2653" s="56">
        <f>DAY(B2653)</f>
        <v>2</v>
      </c>
      <c r="AD2653" s="53">
        <f>U2653+V2653</f>
        <v>6.9366465000000002E-2</v>
      </c>
      <c r="AE2653" s="56">
        <f>IF("1-Swim"=D2653,E2653*46.7,IF("2-Bike"=D2653,E2653,IF("3-Run"=D2653,E2653*4.27,0)))</f>
        <v>16</v>
      </c>
    </row>
    <row r="2654" spans="1:31" x14ac:dyDescent="0.25">
      <c r="A2654" s="50">
        <v>2653</v>
      </c>
      <c r="B2654" s="51">
        <v>42097</v>
      </c>
      <c r="C2654" s="75">
        <f>B2654</f>
        <v>42097</v>
      </c>
      <c r="D2654" s="50" t="s">
        <v>1223</v>
      </c>
      <c r="E2654" s="50">
        <v>5.0999999999999996</v>
      </c>
      <c r="F2654" s="50">
        <v>0</v>
      </c>
      <c r="G2654" s="50">
        <v>56</v>
      </c>
      <c r="H2654" s="50">
        <v>5</v>
      </c>
      <c r="I2654" s="53">
        <f>IF(E2654&gt;0,TIME(F2654,G2654,H2654),"")</f>
        <v>3.8946759259259257E-2</v>
      </c>
      <c r="J2654" s="54">
        <f>IF(E2654&gt;0,TIME(F2654,G2654,H2654)/E2654,"")</f>
        <v>7.636619462599855E-3</v>
      </c>
      <c r="K2654" s="50" t="s">
        <v>1548</v>
      </c>
      <c r="L2654" s="50" t="s">
        <v>1558</v>
      </c>
      <c r="M2654" s="55">
        <f>IF(D2654&gt;0,0.0416666666666667/J2654,"")</f>
        <v>5.4561664190193202</v>
      </c>
      <c r="N2654" s="50">
        <v>156</v>
      </c>
      <c r="O2654" s="50" t="s">
        <v>377</v>
      </c>
      <c r="Q2654" s="151">
        <f>IF("1-Swim"=D2654,J2654*2.4,IF("2-Bike"=D2654,J2654*112,IF("3-Run"=D2654,J2654*26.2,0)))</f>
        <v>0.20007942992011621</v>
      </c>
      <c r="R2654" s="151">
        <f>Q2654/2</f>
        <v>0.1000397149600581</v>
      </c>
      <c r="S2654" s="53">
        <f>J2654*26.2</f>
        <v>0.20007942992011621</v>
      </c>
      <c r="T2654" s="53">
        <f>(J2654+0.0013889)*26.2</f>
        <v>0.2364686099201162</v>
      </c>
      <c r="U2654" s="53">
        <f>S2654/2</f>
        <v>0.1000397149600581</v>
      </c>
      <c r="V2654" s="53">
        <f>T2654/2</f>
        <v>0.1182343049600581</v>
      </c>
      <c r="W2654" s="50">
        <f>RANK(J2654,J:J,1)</f>
        <v>2178</v>
      </c>
      <c r="X2654" s="50">
        <f>YEAR(B2654)</f>
        <v>2015</v>
      </c>
      <c r="Y2654" s="50">
        <f>MONTH(B2654)</f>
        <v>4</v>
      </c>
      <c r="Z2654" s="56">
        <f>X2654*100+Y2654</f>
        <v>201504</v>
      </c>
      <c r="AA2654" s="56">
        <f>WEEKNUM(B2654,1)</f>
        <v>14</v>
      </c>
      <c r="AB2654" s="58">
        <f>IF(ISBLANK(B2654)," ",MAX(B2654-B2653-1,0))</f>
        <v>0</v>
      </c>
      <c r="AC2654" s="56">
        <f>DAY(B2654)</f>
        <v>3</v>
      </c>
      <c r="AD2654" s="53">
        <f>U2654+V2654</f>
        <v>0.21827401992011619</v>
      </c>
      <c r="AE2654" s="56">
        <f>IF("1-Swim"=D2654,E2654*46.7,IF("2-Bike"=D2654,E2654,IF("3-Run"=D2654,E2654*4.27,0)))</f>
        <v>21.776999999999997</v>
      </c>
    </row>
    <row r="2655" spans="1:31" x14ac:dyDescent="0.25">
      <c r="A2655" s="50">
        <v>2654</v>
      </c>
      <c r="B2655" s="51">
        <v>42098</v>
      </c>
      <c r="C2655" s="75">
        <f>B2655</f>
        <v>42098</v>
      </c>
      <c r="D2655" s="50" t="s">
        <v>1224</v>
      </c>
      <c r="E2655" s="50">
        <v>22</v>
      </c>
      <c r="F2655" s="50">
        <v>1</v>
      </c>
      <c r="G2655" s="50">
        <f>29+12</f>
        <v>41</v>
      </c>
      <c r="H2655" s="50">
        <v>0</v>
      </c>
      <c r="I2655" s="53">
        <f>IF(E2655&gt;0,TIME(F2655,G2655,H2655),"")</f>
        <v>7.013888888888889E-2</v>
      </c>
      <c r="J2655" s="54">
        <f>IF(E2655&gt;0,TIME(F2655,G2655,H2655)/E2655,"")</f>
        <v>3.1881313131313133E-3</v>
      </c>
      <c r="K2655" s="50" t="s">
        <v>930</v>
      </c>
      <c r="L2655" s="50" t="s">
        <v>315</v>
      </c>
      <c r="M2655" s="55">
        <f>IF(D2655&gt;0,0.0416666666666667/J2655,"")</f>
        <v>13.069306930693079</v>
      </c>
      <c r="N2655" s="50">
        <v>135</v>
      </c>
      <c r="O2655" s="50" t="s">
        <v>291</v>
      </c>
      <c r="Q2655" s="151">
        <f>IF("1-Swim"=D2655,J2655*2.4,IF("2-Bike"=D2655,J2655*112,IF("3-Run"=D2655,J2655*26.2,0)))</f>
        <v>0.35707070707070709</v>
      </c>
      <c r="R2655" s="151">
        <f>Q2655/2</f>
        <v>0.17853535353535355</v>
      </c>
      <c r="S2655" s="53">
        <f>J2655*26.2</f>
        <v>8.3529040404040411E-2</v>
      </c>
      <c r="T2655" s="53">
        <f>(J2655+0.0013889)*26.2</f>
        <v>0.1199182204040404</v>
      </c>
      <c r="U2655" s="53">
        <f>S2655/2</f>
        <v>4.1764520202020206E-2</v>
      </c>
      <c r="V2655" s="53">
        <f>T2655/2</f>
        <v>5.9959110202020202E-2</v>
      </c>
      <c r="W2655" s="50">
        <f>RANK(J2655,J:J,1)</f>
        <v>650</v>
      </c>
      <c r="X2655" s="50">
        <f>YEAR(B2655)</f>
        <v>2015</v>
      </c>
      <c r="Y2655" s="50">
        <f>MONTH(B2655)</f>
        <v>4</v>
      </c>
      <c r="Z2655" s="56">
        <f>X2655*100+Y2655</f>
        <v>201504</v>
      </c>
      <c r="AA2655" s="56">
        <f>WEEKNUM(B2655,1)</f>
        <v>14</v>
      </c>
      <c r="AB2655" s="58">
        <f>IF(ISBLANK(B2655)," ",MAX(B2655-B2654-1,0))</f>
        <v>0</v>
      </c>
      <c r="AC2655" s="56">
        <f>DAY(B2655)</f>
        <v>4</v>
      </c>
      <c r="AD2655" s="53">
        <f>U2655+V2655</f>
        <v>0.10172363040404041</v>
      </c>
      <c r="AE2655" s="56">
        <f>IF("1-Swim"=D2655,E2655*46.7,IF("2-Bike"=D2655,E2655,IF("3-Run"=D2655,E2655*4.27,0)))</f>
        <v>22</v>
      </c>
    </row>
    <row r="2656" spans="1:31" x14ac:dyDescent="0.25">
      <c r="A2656" s="50">
        <v>2655</v>
      </c>
      <c r="B2656" s="51">
        <v>42100</v>
      </c>
      <c r="C2656" s="75">
        <f>B2656</f>
        <v>42100</v>
      </c>
      <c r="D2656" s="50" t="s">
        <v>1224</v>
      </c>
      <c r="E2656" s="50">
        <v>13</v>
      </c>
      <c r="F2656" s="50">
        <v>0</v>
      </c>
      <c r="G2656" s="50">
        <v>35</v>
      </c>
      <c r="H2656" s="50">
        <v>0</v>
      </c>
      <c r="I2656" s="53">
        <f>IF(E2656&gt;0,TIME(F2656,G2656,H2656),"")</f>
        <v>2.4305555555555556E-2</v>
      </c>
      <c r="J2656" s="54">
        <f>IF(E2656&gt;0,TIME(F2656,G2656,H2656)/E2656,"")</f>
        <v>1.8696581196581197E-3</v>
      </c>
      <c r="K2656" s="50" t="s">
        <v>921</v>
      </c>
      <c r="L2656" s="50" t="s">
        <v>1132</v>
      </c>
      <c r="M2656" s="55">
        <f>IF(D2656&gt;0,0.0416666666666667/J2656,"")</f>
        <v>22.285714285714302</v>
      </c>
      <c r="N2656" s="50">
        <v>127</v>
      </c>
      <c r="Q2656" s="151">
        <f>IF("1-Swim"=D2656,J2656*2.4,IF("2-Bike"=D2656,J2656*112,IF("3-Run"=D2656,J2656*26.2,0)))</f>
        <v>0.20940170940170941</v>
      </c>
      <c r="R2656" s="151">
        <f>Q2656/2</f>
        <v>0.1047008547008547</v>
      </c>
      <c r="S2656" s="53">
        <f>J2656*26.2</f>
        <v>4.8985042735042734E-2</v>
      </c>
      <c r="T2656" s="53">
        <f>(J2656+0.0013889)*26.2</f>
        <v>8.5374222735042735E-2</v>
      </c>
      <c r="U2656" s="53">
        <f>S2656/2</f>
        <v>2.4492521367521367E-2</v>
      </c>
      <c r="V2656" s="53">
        <f>T2656/2</f>
        <v>4.2687111367521367E-2</v>
      </c>
      <c r="W2656" s="50">
        <f>RANK(J2656,J:J,1)</f>
        <v>85</v>
      </c>
      <c r="X2656" s="50">
        <f>YEAR(B2656)</f>
        <v>2015</v>
      </c>
      <c r="Y2656" s="50">
        <f>MONTH(B2656)</f>
        <v>4</v>
      </c>
      <c r="Z2656" s="56">
        <f>X2656*100+Y2656</f>
        <v>201504</v>
      </c>
      <c r="AA2656" s="56">
        <f>WEEKNUM(B2656,1)</f>
        <v>15</v>
      </c>
      <c r="AB2656" s="58">
        <f>IF(ISBLANK(B2656)," ",MAX(B2656-B2655-1,0))</f>
        <v>1</v>
      </c>
      <c r="AC2656" s="56">
        <f>DAY(B2656)</f>
        <v>6</v>
      </c>
      <c r="AD2656" s="53">
        <f>U2656+V2656</f>
        <v>6.7179632735042738E-2</v>
      </c>
      <c r="AE2656" s="56">
        <f>IF("1-Swim"=D2656,E2656*46.7,IF("2-Bike"=D2656,E2656,IF("3-Run"=D2656,E2656*4.27,0)))</f>
        <v>13</v>
      </c>
    </row>
    <row r="2657" spans="1:31" x14ac:dyDescent="0.25">
      <c r="A2657" s="50">
        <v>2656</v>
      </c>
      <c r="B2657" s="51">
        <v>42100</v>
      </c>
      <c r="C2657" s="75">
        <f>B2657</f>
        <v>42100</v>
      </c>
      <c r="D2657" s="50" t="s">
        <v>1225</v>
      </c>
      <c r="E2657" s="50">
        <v>1</v>
      </c>
      <c r="F2657" s="50">
        <v>0</v>
      </c>
      <c r="G2657" s="50">
        <v>32</v>
      </c>
      <c r="H2657" s="50">
        <v>0</v>
      </c>
      <c r="I2657" s="53">
        <f>IF(E2657&gt;0,TIME(F2657,G2657,H2657),"")</f>
        <v>2.2222222222222223E-2</v>
      </c>
      <c r="J2657" s="54">
        <f>IF(E2657&gt;0,TIME(F2657,G2657,H2657)/E2657,"")</f>
        <v>2.2222222222222223E-2</v>
      </c>
      <c r="K2657" s="50" t="s">
        <v>781</v>
      </c>
      <c r="L2657" s="50" t="s">
        <v>1304</v>
      </c>
      <c r="M2657" s="55">
        <f>IF(D2657&gt;0,0.0416666666666667/J2657,"")</f>
        <v>1.8750000000000013</v>
      </c>
      <c r="N2657" s="50">
        <v>0</v>
      </c>
      <c r="Q2657" s="151">
        <f>IF("1-Swim"=D2657,J2657*2.4,IF("2-Bike"=D2657,J2657*112,IF("3-Run"=D2657,J2657*26.2,0)))</f>
        <v>5.3333333333333337E-2</v>
      </c>
      <c r="R2657" s="151">
        <f>Q2657/2</f>
        <v>2.6666666666666668E-2</v>
      </c>
      <c r="S2657" s="53">
        <f>J2657*26.2</f>
        <v>0.5822222222222222</v>
      </c>
      <c r="T2657" s="53">
        <f>(J2657+0.0013889)*26.2</f>
        <v>0.61861140222222222</v>
      </c>
      <c r="U2657" s="53">
        <f>S2657/2</f>
        <v>0.2911111111111111</v>
      </c>
      <c r="V2657" s="53">
        <f>T2657/2</f>
        <v>0.30930570111111111</v>
      </c>
      <c r="W2657" s="50">
        <f>RANK(J2657,J:J,1)</f>
        <v>3052</v>
      </c>
      <c r="X2657" s="50">
        <f>YEAR(B2657)</f>
        <v>2015</v>
      </c>
      <c r="Y2657" s="50">
        <f>MONTH(B2657)</f>
        <v>4</v>
      </c>
      <c r="Z2657" s="56">
        <f>X2657*100+Y2657</f>
        <v>201504</v>
      </c>
      <c r="AA2657" s="56">
        <f>WEEKNUM(B2657,1)</f>
        <v>15</v>
      </c>
      <c r="AB2657" s="58">
        <f>IF(ISBLANK(B2657)," ",MAX(B2657-B2656-1,0))</f>
        <v>0</v>
      </c>
      <c r="AC2657" s="56">
        <f>DAY(B2657)</f>
        <v>6</v>
      </c>
      <c r="AD2657" s="53">
        <f>U2657+V2657</f>
        <v>0.60041681222222221</v>
      </c>
      <c r="AE2657" s="56">
        <f>IF("1-Swim"=D2657,E2657*46.7,IF("2-Bike"=D2657,E2657,IF("3-Run"=D2657,E2657*4.27,0)))</f>
        <v>46.7</v>
      </c>
    </row>
    <row r="2658" spans="1:31" x14ac:dyDescent="0.25">
      <c r="A2658" s="50">
        <v>2657</v>
      </c>
      <c r="B2658" s="51">
        <v>42101</v>
      </c>
      <c r="C2658" s="75">
        <f>B2658</f>
        <v>42101</v>
      </c>
      <c r="D2658" s="50" t="s">
        <v>1223</v>
      </c>
      <c r="E2658" s="50">
        <v>3.1</v>
      </c>
      <c r="F2658" s="50">
        <v>0</v>
      </c>
      <c r="G2658" s="50">
        <v>31</v>
      </c>
      <c r="H2658" s="50">
        <v>57</v>
      </c>
      <c r="I2658" s="53">
        <f>IF(E2658&gt;0,TIME(F2658,G2658,H2658),"")</f>
        <v>2.2187499999999999E-2</v>
      </c>
      <c r="J2658" s="54">
        <f>IF(E2658&gt;0,TIME(F2658,G2658,H2658)/E2658,"")</f>
        <v>7.1572580645161282E-3</v>
      </c>
      <c r="K2658" s="50" t="s">
        <v>1311</v>
      </c>
      <c r="L2658" s="50" t="s">
        <v>927</v>
      </c>
      <c r="M2658" s="55">
        <f>IF(D2658&gt;0,0.0416666666666667/J2658,"")</f>
        <v>5.8215962441314604</v>
      </c>
      <c r="N2658" s="50">
        <v>151</v>
      </c>
      <c r="O2658" s="50" t="s">
        <v>1341</v>
      </c>
      <c r="Q2658" s="151">
        <f>IF("1-Swim"=D2658,J2658*2.4,IF("2-Bike"=D2658,J2658*112,IF("3-Run"=D2658,J2658*26.2,0)))</f>
        <v>0.18752016129032256</v>
      </c>
      <c r="R2658" s="151">
        <f>Q2658/2</f>
        <v>9.3760080645161281E-2</v>
      </c>
      <c r="S2658" s="53">
        <f>J2658*26.2</f>
        <v>0.18752016129032256</v>
      </c>
      <c r="T2658" s="53">
        <f>(J2658+0.0013889)*26.2</f>
        <v>0.22390934129032256</v>
      </c>
      <c r="U2658" s="53">
        <f>S2658/2</f>
        <v>9.3760080645161281E-2</v>
      </c>
      <c r="V2658" s="53">
        <f>T2658/2</f>
        <v>0.11195467064516128</v>
      </c>
      <c r="W2658" s="50">
        <f>RANK(J2658,J:J,1)</f>
        <v>1738</v>
      </c>
      <c r="X2658" s="50">
        <f>YEAR(B2658)</f>
        <v>2015</v>
      </c>
      <c r="Y2658" s="50">
        <f>MONTH(B2658)</f>
        <v>4</v>
      </c>
      <c r="Z2658" s="56">
        <f>X2658*100+Y2658</f>
        <v>201504</v>
      </c>
      <c r="AA2658" s="56">
        <f>WEEKNUM(B2658,1)</f>
        <v>15</v>
      </c>
      <c r="AB2658" s="58">
        <f>IF(ISBLANK(B2658)," ",MAX(B2658-B2657-1,0))</f>
        <v>0</v>
      </c>
      <c r="AC2658" s="56">
        <f>DAY(B2658)</f>
        <v>7</v>
      </c>
      <c r="AD2658" s="53">
        <f>U2658+V2658</f>
        <v>0.20571475129032257</v>
      </c>
      <c r="AE2658" s="56">
        <f>IF("1-Swim"=D2658,E2658*46.7,IF("2-Bike"=D2658,E2658,IF("3-Run"=D2658,E2658*4.27,0)))</f>
        <v>13.236999999999998</v>
      </c>
    </row>
    <row r="2659" spans="1:31" x14ac:dyDescent="0.25">
      <c r="A2659" s="50">
        <v>2658</v>
      </c>
      <c r="B2659" s="51">
        <v>42102</v>
      </c>
      <c r="C2659" s="75">
        <f>B2659</f>
        <v>42102</v>
      </c>
      <c r="D2659" s="50" t="s">
        <v>1225</v>
      </c>
      <c r="E2659" s="50">
        <v>1.1000000000000001</v>
      </c>
      <c r="F2659" s="50">
        <v>0</v>
      </c>
      <c r="G2659" s="50">
        <v>34</v>
      </c>
      <c r="H2659" s="50">
        <v>21</v>
      </c>
      <c r="I2659" s="53">
        <f>IF(E2659&gt;0,TIME(F2659,G2659,H2659),"")</f>
        <v>2.3854166666666666E-2</v>
      </c>
      <c r="J2659" s="54">
        <f>IF(E2659&gt;0,TIME(F2659,G2659,H2659)/E2659,"")</f>
        <v>2.1685606060606058E-2</v>
      </c>
      <c r="K2659" s="50" t="s">
        <v>781</v>
      </c>
      <c r="L2659" s="50" t="s">
        <v>1559</v>
      </c>
      <c r="M2659" s="55">
        <f>IF(D2659&gt;0,0.0416666666666667/J2659,"")</f>
        <v>1.9213973799126656</v>
      </c>
      <c r="N2659" s="50">
        <v>0</v>
      </c>
      <c r="Q2659" s="151">
        <f>IF("1-Swim"=D2659,J2659*2.4,IF("2-Bike"=D2659,J2659*112,IF("3-Run"=D2659,J2659*26.2,0)))</f>
        <v>5.2045454545454541E-2</v>
      </c>
      <c r="R2659" s="151">
        <f>Q2659/2</f>
        <v>2.602272727272727E-2</v>
      </c>
      <c r="S2659" s="53">
        <f>J2659*26.2</f>
        <v>0.56816287878787874</v>
      </c>
      <c r="T2659" s="53">
        <f>(J2659+0.0013889)*26.2</f>
        <v>0.60455205878787865</v>
      </c>
      <c r="U2659" s="53">
        <f>S2659/2</f>
        <v>0.28408143939393937</v>
      </c>
      <c r="V2659" s="53">
        <f>T2659/2</f>
        <v>0.30227602939393933</v>
      </c>
      <c r="W2659" s="50">
        <f>RANK(J2659,J:J,1)</f>
        <v>3040</v>
      </c>
      <c r="X2659" s="50">
        <f>YEAR(B2659)</f>
        <v>2015</v>
      </c>
      <c r="Y2659" s="50">
        <f>MONTH(B2659)</f>
        <v>4</v>
      </c>
      <c r="Z2659" s="56">
        <f>X2659*100+Y2659</f>
        <v>201504</v>
      </c>
      <c r="AA2659" s="56">
        <f>WEEKNUM(B2659,1)</f>
        <v>15</v>
      </c>
      <c r="AB2659" s="58">
        <f>IF(ISBLANK(B2659)," ",MAX(B2659-B2658-1,0))</f>
        <v>0</v>
      </c>
      <c r="AC2659" s="56">
        <f>DAY(B2659)</f>
        <v>8</v>
      </c>
      <c r="AD2659" s="53">
        <f>U2659+V2659</f>
        <v>0.58635746878787876</v>
      </c>
      <c r="AE2659" s="56">
        <f>IF("1-Swim"=D2659,E2659*46.7,IF("2-Bike"=D2659,E2659,IF("3-Run"=D2659,E2659*4.27,0)))</f>
        <v>51.370000000000005</v>
      </c>
    </row>
    <row r="2660" spans="1:31" x14ac:dyDescent="0.25">
      <c r="A2660" s="50">
        <v>2659</v>
      </c>
      <c r="B2660" s="51">
        <v>42104</v>
      </c>
      <c r="C2660" s="75">
        <f>B2660</f>
        <v>42104</v>
      </c>
      <c r="D2660" s="50" t="s">
        <v>1223</v>
      </c>
      <c r="E2660" s="50">
        <v>3.5</v>
      </c>
      <c r="F2660" s="50">
        <v>0</v>
      </c>
      <c r="G2660" s="50">
        <v>40</v>
      </c>
      <c r="H2660" s="50">
        <v>4</v>
      </c>
      <c r="I2660" s="53">
        <f>IF(E2660&gt;0,TIME(F2660,G2660,H2660),"")</f>
        <v>2.7824074074074074E-2</v>
      </c>
      <c r="J2660" s="54">
        <f>IF(E2660&gt;0,TIME(F2660,G2660,H2660)/E2660,"")</f>
        <v>7.9497354497354497E-3</v>
      </c>
      <c r="K2660" s="50" t="s">
        <v>1560</v>
      </c>
      <c r="L2660" s="50" t="s">
        <v>1561</v>
      </c>
      <c r="M2660" s="55">
        <f>IF(D2660&gt;0,0.0416666666666667/J2660,"")</f>
        <v>5.2412645590682239</v>
      </c>
      <c r="N2660" s="50">
        <v>151</v>
      </c>
      <c r="O2660" s="50" t="s">
        <v>1562</v>
      </c>
      <c r="Q2660" s="151">
        <f>IF("1-Swim"=D2660,J2660*2.4,IF("2-Bike"=D2660,J2660*112,IF("3-Run"=D2660,J2660*26.2,0)))</f>
        <v>0.20828306878306876</v>
      </c>
      <c r="R2660" s="151">
        <f>Q2660/2</f>
        <v>0.10414153439153438</v>
      </c>
      <c r="S2660" s="53">
        <f>J2660*26.2</f>
        <v>0.20828306878306876</v>
      </c>
      <c r="T2660" s="53">
        <f>(J2660+0.0013889)*26.2</f>
        <v>0.24467224878306879</v>
      </c>
      <c r="U2660" s="53">
        <f>S2660/2</f>
        <v>0.10414153439153438</v>
      </c>
      <c r="V2660" s="53">
        <f>T2660/2</f>
        <v>0.12233612439153439</v>
      </c>
      <c r="W2660" s="50">
        <f>RANK(J2660,J:J,1)</f>
        <v>2409</v>
      </c>
      <c r="X2660" s="50">
        <f>YEAR(B2660)</f>
        <v>2015</v>
      </c>
      <c r="Y2660" s="50">
        <f>MONTH(B2660)</f>
        <v>4</v>
      </c>
      <c r="Z2660" s="56">
        <f>X2660*100+Y2660</f>
        <v>201504</v>
      </c>
      <c r="AA2660" s="56">
        <f>WEEKNUM(B2660,1)</f>
        <v>15</v>
      </c>
      <c r="AB2660" s="58">
        <f>IF(ISBLANK(B2660)," ",MAX(B2660-B2659-1,0))</f>
        <v>1</v>
      </c>
      <c r="AC2660" s="56">
        <f>DAY(B2660)</f>
        <v>10</v>
      </c>
      <c r="AD2660" s="53">
        <f>U2660+V2660</f>
        <v>0.22647765878306877</v>
      </c>
      <c r="AE2660" s="56">
        <f>IF("1-Swim"=D2660,E2660*46.7,IF("2-Bike"=D2660,E2660,IF("3-Run"=D2660,E2660*4.27,0)))</f>
        <v>14.944999999999999</v>
      </c>
    </row>
    <row r="2661" spans="1:31" x14ac:dyDescent="0.25">
      <c r="A2661" s="50">
        <v>2660</v>
      </c>
      <c r="B2661" s="51">
        <v>42106</v>
      </c>
      <c r="C2661" s="75">
        <f>B2661</f>
        <v>42106</v>
      </c>
      <c r="D2661" s="50" t="s">
        <v>1224</v>
      </c>
      <c r="E2661" s="50">
        <v>36</v>
      </c>
      <c r="F2661" s="50">
        <v>2</v>
      </c>
      <c r="G2661" s="50">
        <v>36</v>
      </c>
      <c r="H2661" s="50">
        <v>8</v>
      </c>
      <c r="I2661" s="53">
        <f>IF(E2661&gt;0,TIME(F2661,G2661,H2661),"")</f>
        <v>0.10842592592592593</v>
      </c>
      <c r="J2661" s="54">
        <f>IF(E2661&gt;0,TIME(F2661,G2661,H2661)/E2661,"")</f>
        <v>3.0118312757201646E-3</v>
      </c>
      <c r="K2661" s="50" t="s">
        <v>930</v>
      </c>
      <c r="L2661" s="50" t="s">
        <v>315</v>
      </c>
      <c r="M2661" s="55">
        <f>IF(D2661&gt;0,0.0416666666666667/J2661,"")</f>
        <v>13.834329632792496</v>
      </c>
      <c r="N2661" s="50">
        <v>144</v>
      </c>
      <c r="O2661" s="50" t="s">
        <v>319</v>
      </c>
      <c r="Q2661" s="151">
        <f>IF("1-Swim"=D2661,J2661*2.4,IF("2-Bike"=D2661,J2661*112,IF("3-Run"=D2661,J2661*26.2,0)))</f>
        <v>0.33732510288065842</v>
      </c>
      <c r="R2661" s="151">
        <f>Q2661/2</f>
        <v>0.16866255144032921</v>
      </c>
      <c r="S2661" s="53">
        <f>J2661*26.2</f>
        <v>7.8909979423868307E-2</v>
      </c>
      <c r="T2661" s="53">
        <f>(J2661+0.0013889)*26.2</f>
        <v>0.1152991594238683</v>
      </c>
      <c r="U2661" s="53">
        <f>S2661/2</f>
        <v>3.9454989711934153E-2</v>
      </c>
      <c r="V2661" s="53">
        <f>T2661/2</f>
        <v>5.764957971193415E-2</v>
      </c>
      <c r="W2661" s="50">
        <f>RANK(J2661,J:J,1)</f>
        <v>578</v>
      </c>
      <c r="X2661" s="50">
        <f>YEAR(B2661)</f>
        <v>2015</v>
      </c>
      <c r="Y2661" s="50">
        <f>MONTH(B2661)</f>
        <v>4</v>
      </c>
      <c r="Z2661" s="56">
        <f>X2661*100+Y2661</f>
        <v>201504</v>
      </c>
      <c r="AA2661" s="56">
        <f>WEEKNUM(B2661,1)</f>
        <v>16</v>
      </c>
      <c r="AB2661" s="58">
        <f>IF(ISBLANK(B2661)," ",MAX(B2661-B2660-1,0))</f>
        <v>1</v>
      </c>
      <c r="AC2661" s="56">
        <f>DAY(B2661)</f>
        <v>12</v>
      </c>
      <c r="AD2661" s="53">
        <f>U2661+V2661</f>
        <v>9.7104569423868303E-2</v>
      </c>
      <c r="AE2661" s="56">
        <f>IF("1-Swim"=D2661,E2661*46.7,IF("2-Bike"=D2661,E2661,IF("3-Run"=D2661,E2661*4.27,0)))</f>
        <v>36</v>
      </c>
    </row>
    <row r="2662" spans="1:31" x14ac:dyDescent="0.25">
      <c r="A2662" s="50">
        <v>2661</v>
      </c>
      <c r="B2662" s="51">
        <v>42107</v>
      </c>
      <c r="C2662" s="75">
        <f>B2662</f>
        <v>42107</v>
      </c>
      <c r="D2662" s="50" t="s">
        <v>1223</v>
      </c>
      <c r="E2662" s="50">
        <v>7.5</v>
      </c>
      <c r="F2662" s="50">
        <v>1</v>
      </c>
      <c r="G2662" s="50">
        <v>27</v>
      </c>
      <c r="H2662" s="50">
        <v>33</v>
      </c>
      <c r="I2662" s="53">
        <f>IF(E2662&gt;0,TIME(F2662,G2662,H2662),"")</f>
        <v>6.0798611111111116E-2</v>
      </c>
      <c r="J2662" s="54">
        <f>IF(E2662&gt;0,TIME(F2662,G2662,H2662)/E2662,"")</f>
        <v>8.1064814814814819E-3</v>
      </c>
      <c r="K2662" s="50" t="s">
        <v>1548</v>
      </c>
      <c r="L2662" s="50" t="s">
        <v>35</v>
      </c>
      <c r="M2662" s="55">
        <f>IF(D2662&gt;0,0.0416666666666667/J2662,"")</f>
        <v>5.1399200456881822</v>
      </c>
      <c r="N2662" s="50">
        <v>148</v>
      </c>
      <c r="O2662" s="50" t="s">
        <v>255</v>
      </c>
      <c r="Q2662" s="151">
        <f>IF("1-Swim"=D2662,J2662*2.4,IF("2-Bike"=D2662,J2662*112,IF("3-Run"=D2662,J2662*26.2,0)))</f>
        <v>0.21238981481481481</v>
      </c>
      <c r="R2662" s="151">
        <f>Q2662/2</f>
        <v>0.1061949074074074</v>
      </c>
      <c r="S2662" s="53">
        <f>J2662*26.2</f>
        <v>0.21238981481481481</v>
      </c>
      <c r="T2662" s="53">
        <f>(J2662+0.0013889)*26.2</f>
        <v>0.24877899481481483</v>
      </c>
      <c r="U2662" s="53">
        <f>S2662/2</f>
        <v>0.1061949074074074</v>
      </c>
      <c r="V2662" s="53">
        <f>T2662/2</f>
        <v>0.12438949740740742</v>
      </c>
      <c r="W2662" s="50">
        <f>RANK(J2662,J:J,1)</f>
        <v>2485</v>
      </c>
      <c r="X2662" s="50">
        <f>YEAR(B2662)</f>
        <v>2015</v>
      </c>
      <c r="Y2662" s="50">
        <f>MONTH(B2662)</f>
        <v>4</v>
      </c>
      <c r="Z2662" s="56">
        <f>X2662*100+Y2662</f>
        <v>201504</v>
      </c>
      <c r="AA2662" s="56">
        <f>WEEKNUM(B2662,1)</f>
        <v>16</v>
      </c>
      <c r="AB2662" s="58">
        <f>IF(ISBLANK(B2662)," ",MAX(B2662-B2661-1,0))</f>
        <v>0</v>
      </c>
      <c r="AC2662" s="56">
        <f>DAY(B2662)</f>
        <v>13</v>
      </c>
      <c r="AD2662" s="53">
        <f>U2662+V2662</f>
        <v>0.23058440481481482</v>
      </c>
      <c r="AE2662" s="56">
        <f>IF("1-Swim"=D2662,E2662*46.7,IF("2-Bike"=D2662,E2662,IF("3-Run"=D2662,E2662*4.27,0)))</f>
        <v>32.024999999999999</v>
      </c>
    </row>
    <row r="2663" spans="1:31" x14ac:dyDescent="0.25">
      <c r="A2663" s="50">
        <v>2662</v>
      </c>
      <c r="B2663" s="51">
        <v>42108</v>
      </c>
      <c r="C2663" s="75">
        <f>B2663</f>
        <v>42108</v>
      </c>
      <c r="D2663" s="50" t="s">
        <v>1223</v>
      </c>
      <c r="E2663" s="50">
        <v>3</v>
      </c>
      <c r="F2663" s="50">
        <v>0</v>
      </c>
      <c r="G2663" s="50">
        <v>33</v>
      </c>
      <c r="H2663" s="50">
        <v>27</v>
      </c>
      <c r="I2663" s="53">
        <f>IF(E2663&gt;0,TIME(F2663,G2663,H2663),"")</f>
        <v>2.3229166666666665E-2</v>
      </c>
      <c r="J2663" s="54">
        <f>IF(E2663&gt;0,TIME(F2663,G2663,H2663)/E2663,"")</f>
        <v>7.7430555555555551E-3</v>
      </c>
      <c r="K2663" s="50" t="s">
        <v>1560</v>
      </c>
      <c r="L2663" s="50" t="s">
        <v>1563</v>
      </c>
      <c r="M2663" s="55">
        <f>IF(D2663&gt;0,0.0416666666666667/J2663,"")</f>
        <v>5.3811659192825161</v>
      </c>
      <c r="N2663" s="50">
        <v>0</v>
      </c>
      <c r="O2663" s="50" t="s">
        <v>255</v>
      </c>
      <c r="Q2663" s="151">
        <f>IF("1-Swim"=D2663,J2663*2.4,IF("2-Bike"=D2663,J2663*112,IF("3-Run"=D2663,J2663*26.2,0)))</f>
        <v>0.20286805555555554</v>
      </c>
      <c r="R2663" s="151">
        <f>Q2663/2</f>
        <v>0.10143402777777777</v>
      </c>
      <c r="S2663" s="53">
        <f>J2663*26.2</f>
        <v>0.20286805555555554</v>
      </c>
      <c r="T2663" s="53">
        <f>(J2663+0.0013889)*26.2</f>
        <v>0.23925723555555553</v>
      </c>
      <c r="U2663" s="53">
        <f>S2663/2</f>
        <v>0.10143402777777777</v>
      </c>
      <c r="V2663" s="53">
        <f>T2663/2</f>
        <v>0.11962861777777777</v>
      </c>
      <c r="W2663" s="50">
        <f>RANK(J2663,J:J,1)</f>
        <v>2270</v>
      </c>
      <c r="X2663" s="50">
        <f>YEAR(B2663)</f>
        <v>2015</v>
      </c>
      <c r="Y2663" s="50">
        <f>MONTH(B2663)</f>
        <v>4</v>
      </c>
      <c r="Z2663" s="56">
        <f>X2663*100+Y2663</f>
        <v>201504</v>
      </c>
      <c r="AA2663" s="56">
        <f>WEEKNUM(B2663,1)</f>
        <v>16</v>
      </c>
      <c r="AB2663" s="58">
        <f>IF(ISBLANK(B2663)," ",MAX(B2663-B2662-1,0))</f>
        <v>0</v>
      </c>
      <c r="AC2663" s="56">
        <f>DAY(B2663)</f>
        <v>14</v>
      </c>
      <c r="AD2663" s="53">
        <f>U2663+V2663</f>
        <v>0.22106264555555555</v>
      </c>
      <c r="AE2663" s="56">
        <f>IF("1-Swim"=D2663,E2663*46.7,IF("2-Bike"=D2663,E2663,IF("3-Run"=D2663,E2663*4.27,0)))</f>
        <v>12.809999999999999</v>
      </c>
    </row>
    <row r="2664" spans="1:31" x14ac:dyDescent="0.25">
      <c r="A2664" s="50">
        <v>2663</v>
      </c>
      <c r="B2664" s="51">
        <v>42108</v>
      </c>
      <c r="C2664" s="75">
        <f>B2664</f>
        <v>42108</v>
      </c>
      <c r="D2664" s="50" t="s">
        <v>1224</v>
      </c>
      <c r="E2664" s="50">
        <v>13.5</v>
      </c>
      <c r="F2664" s="50">
        <v>1</v>
      </c>
      <c r="G2664" s="50">
        <v>2</v>
      </c>
      <c r="H2664" s="50">
        <v>0</v>
      </c>
      <c r="I2664" s="53">
        <f>IF(E2664&gt;0,TIME(F2664,G2664,H2664),"")</f>
        <v>4.3055555555555562E-2</v>
      </c>
      <c r="J2664" s="54">
        <f>IF(E2664&gt;0,TIME(F2664,G2664,H2664)/E2664,"")</f>
        <v>3.1893004115226341E-3</v>
      </c>
      <c r="K2664" s="50" t="s">
        <v>1564</v>
      </c>
      <c r="L2664" s="50" t="s">
        <v>1565</v>
      </c>
      <c r="M2664" s="55">
        <f>IF(D2664&gt;0,0.0416666666666667/J2664,"")</f>
        <v>13.064516129032267</v>
      </c>
      <c r="N2664" s="50">
        <v>0</v>
      </c>
      <c r="O2664" s="50" t="s">
        <v>255</v>
      </c>
      <c r="Q2664" s="151">
        <f>IF("1-Swim"=D2664,J2664*2.4,IF("2-Bike"=D2664,J2664*112,IF("3-Run"=D2664,J2664*26.2,0)))</f>
        <v>0.35720164609053501</v>
      </c>
      <c r="R2664" s="151">
        <f>Q2664/2</f>
        <v>0.1786008230452675</v>
      </c>
      <c r="S2664" s="53">
        <f>J2664*26.2</f>
        <v>8.3559670781893011E-2</v>
      </c>
      <c r="T2664" s="53">
        <f>(J2664+0.0013889)*26.2</f>
        <v>0.119948850781893</v>
      </c>
      <c r="U2664" s="53">
        <f>S2664/2</f>
        <v>4.1779835390946506E-2</v>
      </c>
      <c r="V2664" s="53">
        <f>T2664/2</f>
        <v>5.9974425390946502E-2</v>
      </c>
      <c r="W2664" s="50">
        <f>RANK(J2664,J:J,1)</f>
        <v>651</v>
      </c>
      <c r="X2664" s="50">
        <f>YEAR(B2664)</f>
        <v>2015</v>
      </c>
      <c r="Y2664" s="50">
        <f>MONTH(B2664)</f>
        <v>4</v>
      </c>
      <c r="Z2664" s="56">
        <f>X2664*100+Y2664</f>
        <v>201504</v>
      </c>
      <c r="AA2664" s="56">
        <f>WEEKNUM(B2664,1)</f>
        <v>16</v>
      </c>
      <c r="AB2664" s="58">
        <f>IF(ISBLANK(B2664)," ",MAX(B2664-B2663-1,0))</f>
        <v>0</v>
      </c>
      <c r="AC2664" s="56">
        <f>DAY(B2664)</f>
        <v>14</v>
      </c>
      <c r="AD2664" s="53">
        <f>U2664+V2664</f>
        <v>0.10175426078189301</v>
      </c>
      <c r="AE2664" s="56">
        <f>IF("1-Swim"=D2664,E2664*46.7,IF("2-Bike"=D2664,E2664,IF("3-Run"=D2664,E2664*4.27,0)))</f>
        <v>13.5</v>
      </c>
    </row>
    <row r="2665" spans="1:31" x14ac:dyDescent="0.25">
      <c r="A2665" s="50">
        <v>2664</v>
      </c>
      <c r="B2665" s="51">
        <v>42109</v>
      </c>
      <c r="C2665" s="75">
        <f>B2665</f>
        <v>42109</v>
      </c>
      <c r="D2665" s="50" t="s">
        <v>1223</v>
      </c>
      <c r="E2665" s="50">
        <v>3.6</v>
      </c>
      <c r="F2665" s="50">
        <v>0</v>
      </c>
      <c r="G2665" s="50">
        <v>41</v>
      </c>
      <c r="H2665" s="50">
        <v>50</v>
      </c>
      <c r="I2665" s="53">
        <f>IF(E2665&gt;0,TIME(F2665,G2665,H2665),"")</f>
        <v>2.9050925925925928E-2</v>
      </c>
      <c r="J2665" s="54">
        <f>IF(E2665&gt;0,TIME(F2665,G2665,H2665)/E2665,"")</f>
        <v>8.0697016460905355E-3</v>
      </c>
      <c r="K2665" s="50" t="s">
        <v>1560</v>
      </c>
      <c r="L2665" s="50" t="s">
        <v>1566</v>
      </c>
      <c r="M2665" s="55">
        <f>IF(D2665&gt;0,0.0416666666666667/J2665,"")</f>
        <v>5.1633466135458201</v>
      </c>
      <c r="N2665" s="50">
        <v>138</v>
      </c>
      <c r="O2665" s="50" t="s">
        <v>255</v>
      </c>
      <c r="Q2665" s="151">
        <f>IF("1-Swim"=D2665,J2665*2.4,IF("2-Bike"=D2665,J2665*112,IF("3-Run"=D2665,J2665*26.2,0)))</f>
        <v>0.21142618312757203</v>
      </c>
      <c r="R2665" s="151">
        <f>Q2665/2</f>
        <v>0.10571309156378601</v>
      </c>
      <c r="S2665" s="53">
        <f>J2665*26.2</f>
        <v>0.21142618312757203</v>
      </c>
      <c r="T2665" s="53">
        <f>(J2665+0.0013889)*26.2</f>
        <v>0.24781536312757202</v>
      </c>
      <c r="U2665" s="53">
        <f>S2665/2</f>
        <v>0.10571309156378601</v>
      </c>
      <c r="V2665" s="53">
        <f>T2665/2</f>
        <v>0.12390768156378601</v>
      </c>
      <c r="W2665" s="50">
        <f>RANK(J2665,J:J,1)</f>
        <v>2469</v>
      </c>
      <c r="X2665" s="50">
        <f>YEAR(B2665)</f>
        <v>2015</v>
      </c>
      <c r="Y2665" s="50">
        <f>MONTH(B2665)</f>
        <v>4</v>
      </c>
      <c r="Z2665" s="56">
        <f>X2665*100+Y2665</f>
        <v>201504</v>
      </c>
      <c r="AA2665" s="56">
        <f>WEEKNUM(B2665,1)</f>
        <v>16</v>
      </c>
      <c r="AB2665" s="58">
        <f>IF(ISBLANK(B2665)," ",MAX(B2665-B2664-1,0))</f>
        <v>0</v>
      </c>
      <c r="AC2665" s="56">
        <f>DAY(B2665)</f>
        <v>15</v>
      </c>
      <c r="AD2665" s="53">
        <f>U2665+V2665</f>
        <v>0.22962077312757201</v>
      </c>
      <c r="AE2665" s="56">
        <f>IF("1-Swim"=D2665,E2665*46.7,IF("2-Bike"=D2665,E2665,IF("3-Run"=D2665,E2665*4.27,0)))</f>
        <v>15.371999999999998</v>
      </c>
    </row>
    <row r="2666" spans="1:31" x14ac:dyDescent="0.25">
      <c r="A2666" s="50">
        <v>2665</v>
      </c>
      <c r="B2666" s="51">
        <v>42109</v>
      </c>
      <c r="C2666" s="75">
        <f>B2666</f>
        <v>42109</v>
      </c>
      <c r="D2666" s="50" t="s">
        <v>1224</v>
      </c>
      <c r="E2666" s="50">
        <v>6.3</v>
      </c>
      <c r="F2666" s="50">
        <v>0</v>
      </c>
      <c r="G2666" s="50">
        <v>34</v>
      </c>
      <c r="H2666" s="50">
        <v>26</v>
      </c>
      <c r="I2666" s="53">
        <f>IF(E2666&gt;0,TIME(F2666,G2666,H2666),"")</f>
        <v>2.3912037037037034E-2</v>
      </c>
      <c r="J2666" s="54">
        <f>IF(E2666&gt;0,TIME(F2666,G2666,H2666)/E2666,"")</f>
        <v>3.7955614344503228E-3</v>
      </c>
      <c r="K2666" s="50" t="s">
        <v>1564</v>
      </c>
      <c r="L2666" s="50" t="s">
        <v>1566</v>
      </c>
      <c r="M2666" s="55">
        <f>IF(D2666&gt;0,0.0416666666666667/J2666,"")</f>
        <v>10.977734753146187</v>
      </c>
      <c r="N2666" s="50">
        <v>0</v>
      </c>
      <c r="O2666" s="50" t="s">
        <v>255</v>
      </c>
      <c r="Q2666" s="151">
        <f>IF("1-Swim"=D2666,J2666*2.4,IF("2-Bike"=D2666,J2666*112,IF("3-Run"=D2666,J2666*26.2,0)))</f>
        <v>0.42510288065843616</v>
      </c>
      <c r="R2666" s="151">
        <f>Q2666/2</f>
        <v>0.21255144032921808</v>
      </c>
      <c r="S2666" s="53">
        <f>J2666*26.2</f>
        <v>9.9443709582598447E-2</v>
      </c>
      <c r="T2666" s="53">
        <f>(J2666+0.0013889)*26.2</f>
        <v>0.13583288958259845</v>
      </c>
      <c r="U2666" s="53">
        <f>S2666/2</f>
        <v>4.9721854791299223E-2</v>
      </c>
      <c r="V2666" s="53">
        <f>T2666/2</f>
        <v>6.7916444791299227E-2</v>
      </c>
      <c r="W2666" s="50">
        <f>RANK(J2666,J:J,1)</f>
        <v>725</v>
      </c>
      <c r="X2666" s="50">
        <f>YEAR(B2666)</f>
        <v>2015</v>
      </c>
      <c r="Y2666" s="50">
        <f>MONTH(B2666)</f>
        <v>4</v>
      </c>
      <c r="Z2666" s="56">
        <f>X2666*100+Y2666</f>
        <v>201504</v>
      </c>
      <c r="AA2666" s="56">
        <f>WEEKNUM(B2666,1)</f>
        <v>16</v>
      </c>
      <c r="AB2666" s="58">
        <f>IF(ISBLANK(B2666)," ",MAX(B2666-B2665-1,0))</f>
        <v>0</v>
      </c>
      <c r="AC2666" s="56">
        <f>DAY(B2666)</f>
        <v>15</v>
      </c>
      <c r="AD2666" s="53">
        <f>U2666+V2666</f>
        <v>0.11763829958259844</v>
      </c>
      <c r="AE2666" s="56">
        <f>IF("1-Swim"=D2666,E2666*46.7,IF("2-Bike"=D2666,E2666,IF("3-Run"=D2666,E2666*4.27,0)))</f>
        <v>6.3</v>
      </c>
    </row>
    <row r="2667" spans="1:31" x14ac:dyDescent="0.25">
      <c r="A2667" s="50">
        <v>2666</v>
      </c>
      <c r="B2667" s="51">
        <v>42110</v>
      </c>
      <c r="C2667" s="75">
        <f>B2667</f>
        <v>42110</v>
      </c>
      <c r="D2667" s="50" t="s">
        <v>1223</v>
      </c>
      <c r="E2667" s="50">
        <v>2.5</v>
      </c>
      <c r="F2667" s="50">
        <v>0</v>
      </c>
      <c r="G2667" s="50">
        <v>32</v>
      </c>
      <c r="H2667" s="50">
        <v>45</v>
      </c>
      <c r="I2667" s="53">
        <f>IF(E2667&gt;0,TIME(F2667,G2667,H2667),"")</f>
        <v>2.2743055555555555E-2</v>
      </c>
      <c r="J2667" s="54">
        <f>IF(E2667&gt;0,TIME(F2667,G2667,H2667)/E2667,"")</f>
        <v>9.0972222222222218E-3</v>
      </c>
      <c r="K2667" s="50" t="s">
        <v>1560</v>
      </c>
      <c r="L2667" s="50" t="s">
        <v>1567</v>
      </c>
      <c r="M2667" s="55">
        <f>IF(D2667&gt;0,0.0416666666666667/J2667,"")</f>
        <v>4.5801526717557293</v>
      </c>
      <c r="N2667" s="50">
        <v>129</v>
      </c>
      <c r="O2667" s="50" t="s">
        <v>255</v>
      </c>
      <c r="Q2667" s="151">
        <f>IF("1-Swim"=D2667,J2667*2.4,IF("2-Bike"=D2667,J2667*112,IF("3-Run"=D2667,J2667*26.2,0)))</f>
        <v>0.23834722222222221</v>
      </c>
      <c r="R2667" s="151">
        <f>Q2667/2</f>
        <v>0.11917361111111111</v>
      </c>
      <c r="S2667" s="53">
        <f>J2667*26.2</f>
        <v>0.23834722222222221</v>
      </c>
      <c r="T2667" s="53">
        <f>(J2667+0.0013889)*26.2</f>
        <v>0.27473640222222223</v>
      </c>
      <c r="U2667" s="53">
        <f>S2667/2</f>
        <v>0.11917361111111111</v>
      </c>
      <c r="V2667" s="53">
        <f>T2667/2</f>
        <v>0.13736820111111112</v>
      </c>
      <c r="W2667" s="50">
        <f>RANK(J2667,J:J,1)</f>
        <v>2773</v>
      </c>
      <c r="X2667" s="50">
        <f>YEAR(B2667)</f>
        <v>2015</v>
      </c>
      <c r="Y2667" s="50">
        <f>MONTH(B2667)</f>
        <v>4</v>
      </c>
      <c r="Z2667" s="56">
        <f>X2667*100+Y2667</f>
        <v>201504</v>
      </c>
      <c r="AA2667" s="56">
        <f>WEEKNUM(B2667,1)</f>
        <v>16</v>
      </c>
      <c r="AB2667" s="58">
        <f>IF(ISBLANK(B2667)," ",MAX(B2667-B2666-1,0))</f>
        <v>0</v>
      </c>
      <c r="AC2667" s="56">
        <f>DAY(B2667)</f>
        <v>16</v>
      </c>
      <c r="AD2667" s="53">
        <f>U2667+V2667</f>
        <v>0.25654181222222222</v>
      </c>
      <c r="AE2667" s="56">
        <f>IF("1-Swim"=D2667,E2667*46.7,IF("2-Bike"=D2667,E2667,IF("3-Run"=D2667,E2667*4.27,0)))</f>
        <v>10.674999999999999</v>
      </c>
    </row>
    <row r="2668" spans="1:31" x14ac:dyDescent="0.25">
      <c r="A2668" s="50">
        <v>2667</v>
      </c>
      <c r="B2668" s="51">
        <v>42110</v>
      </c>
      <c r="C2668" s="75">
        <f>B2668</f>
        <v>42110</v>
      </c>
      <c r="D2668" s="50" t="s">
        <v>1223</v>
      </c>
      <c r="E2668" s="50">
        <v>14</v>
      </c>
      <c r="F2668" s="50">
        <v>2</v>
      </c>
      <c r="G2668" s="50">
        <v>51</v>
      </c>
      <c r="H2668" s="50">
        <v>20</v>
      </c>
      <c r="I2668" s="53">
        <f>IF(E2668&gt;0,TIME(F2668,G2668,H2668),"")</f>
        <v>0.11898148148148148</v>
      </c>
      <c r="J2668" s="54">
        <f>IF(E2668&gt;0,TIME(F2668,G2668,H2668)/E2668,"")</f>
        <v>8.4986772486772486E-3</v>
      </c>
      <c r="K2668" s="50" t="s">
        <v>1560</v>
      </c>
      <c r="L2668" s="50" t="s">
        <v>1568</v>
      </c>
      <c r="M2668" s="55">
        <f>IF(D2668&gt;0,0.0416666666666667/J2668,"")</f>
        <v>4.9027237354085642</v>
      </c>
      <c r="N2668" s="50">
        <v>153</v>
      </c>
      <c r="O2668" s="50" t="s">
        <v>255</v>
      </c>
      <c r="Q2668" s="151">
        <f>IF("1-Swim"=D2668,J2668*2.4,IF("2-Bike"=D2668,J2668*112,IF("3-Run"=D2668,J2668*26.2,0)))</f>
        <v>0.2226653439153439</v>
      </c>
      <c r="R2668" s="151">
        <f>Q2668/2</f>
        <v>0.11133267195767195</v>
      </c>
      <c r="S2668" s="53">
        <f>J2668*26.2</f>
        <v>0.2226653439153439</v>
      </c>
      <c r="T2668" s="53">
        <f>(J2668+0.0013889)*26.2</f>
        <v>0.25905452391534389</v>
      </c>
      <c r="U2668" s="53">
        <f>S2668/2</f>
        <v>0.11133267195767195</v>
      </c>
      <c r="V2668" s="53">
        <f>T2668/2</f>
        <v>0.12952726195767195</v>
      </c>
      <c r="W2668" s="50">
        <f>RANK(J2668,J:J,1)</f>
        <v>2659</v>
      </c>
      <c r="X2668" s="50">
        <f>YEAR(B2668)</f>
        <v>2015</v>
      </c>
      <c r="Y2668" s="50">
        <f>MONTH(B2668)</f>
        <v>4</v>
      </c>
      <c r="Z2668" s="56">
        <f>X2668*100+Y2668</f>
        <v>201504</v>
      </c>
      <c r="AA2668" s="56">
        <f>WEEKNUM(B2668,1)</f>
        <v>16</v>
      </c>
      <c r="AB2668" s="58">
        <f>IF(ISBLANK(B2668)," ",MAX(B2668-B2667-1,0))</f>
        <v>0</v>
      </c>
      <c r="AC2668" s="56">
        <f>DAY(B2668)</f>
        <v>16</v>
      </c>
      <c r="AD2668" s="53">
        <f>U2668+V2668</f>
        <v>0.24085993391534388</v>
      </c>
      <c r="AE2668" s="56">
        <f>IF("1-Swim"=D2668,E2668*46.7,IF("2-Bike"=D2668,E2668,IF("3-Run"=D2668,E2668*4.27,0)))</f>
        <v>59.779999999999994</v>
      </c>
    </row>
    <row r="2669" spans="1:31" x14ac:dyDescent="0.25">
      <c r="A2669" s="50">
        <v>2668</v>
      </c>
      <c r="B2669" s="51">
        <v>42113</v>
      </c>
      <c r="C2669" s="75">
        <f>B2669</f>
        <v>42113</v>
      </c>
      <c r="D2669" s="50" t="s">
        <v>1224</v>
      </c>
      <c r="E2669" s="50">
        <v>48.6</v>
      </c>
      <c r="F2669" s="50">
        <v>3</v>
      </c>
      <c r="G2669" s="50">
        <v>27</v>
      </c>
      <c r="H2669" s="50">
        <v>39</v>
      </c>
      <c r="I2669" s="53">
        <f>IF(E2669&gt;0,TIME(F2669,G2669,H2669),"")</f>
        <v>0.14420138888888889</v>
      </c>
      <c r="J2669" s="54">
        <f>IF(E2669&gt;0,TIME(F2669,G2669,H2669)/E2669,"")</f>
        <v>2.9671067672610882E-3</v>
      </c>
      <c r="K2669" s="50" t="s">
        <v>930</v>
      </c>
      <c r="L2669" s="50" t="s">
        <v>1569</v>
      </c>
      <c r="M2669" s="55">
        <f>IF(D2669&gt;0,0.0416666666666667/J2669,"")</f>
        <v>14.042860582711304</v>
      </c>
      <c r="N2669" s="50">
        <v>137</v>
      </c>
      <c r="O2669" s="50" t="s">
        <v>255</v>
      </c>
      <c r="Q2669" s="151">
        <f>IF("1-Swim"=D2669,J2669*2.4,IF("2-Bike"=D2669,J2669*112,IF("3-Run"=D2669,J2669*26.2,0)))</f>
        <v>0.33231595793324187</v>
      </c>
      <c r="R2669" s="151">
        <f>Q2669/2</f>
        <v>0.16615797896662093</v>
      </c>
      <c r="S2669" s="53">
        <f>J2669*26.2</f>
        <v>7.7738197302240505E-2</v>
      </c>
      <c r="T2669" s="53">
        <f>(J2669+0.0013889)*26.2</f>
        <v>0.1141273773022405</v>
      </c>
      <c r="U2669" s="53">
        <f>S2669/2</f>
        <v>3.8869098651120253E-2</v>
      </c>
      <c r="V2669" s="53">
        <f>T2669/2</f>
        <v>5.7063688651120249E-2</v>
      </c>
      <c r="W2669" s="50">
        <f>RANK(J2669,J:J,1)</f>
        <v>565</v>
      </c>
      <c r="X2669" s="50">
        <f>YEAR(B2669)</f>
        <v>2015</v>
      </c>
      <c r="Y2669" s="50">
        <f>MONTH(B2669)</f>
        <v>4</v>
      </c>
      <c r="Z2669" s="56">
        <f>X2669*100+Y2669</f>
        <v>201504</v>
      </c>
      <c r="AA2669" s="56">
        <f>WEEKNUM(B2669,1)</f>
        <v>17</v>
      </c>
      <c r="AB2669" s="58">
        <f>IF(ISBLANK(B2669)," ",MAX(B2669-B2668-1,0))</f>
        <v>2</v>
      </c>
      <c r="AC2669" s="56">
        <f>DAY(B2669)</f>
        <v>19</v>
      </c>
      <c r="AD2669" s="53">
        <f>U2669+V2669</f>
        <v>9.5932787302240502E-2</v>
      </c>
      <c r="AE2669" s="56">
        <f>IF("1-Swim"=D2669,E2669*46.7,IF("2-Bike"=D2669,E2669,IF("3-Run"=D2669,E2669*4.27,0)))</f>
        <v>48.6</v>
      </c>
    </row>
    <row r="2670" spans="1:31" x14ac:dyDescent="0.25">
      <c r="A2670" s="50">
        <v>2669</v>
      </c>
      <c r="B2670" s="51">
        <v>42114</v>
      </c>
      <c r="C2670" s="75">
        <f>B2670</f>
        <v>42114</v>
      </c>
      <c r="D2670" s="50" t="s">
        <v>1225</v>
      </c>
      <c r="E2670" s="50">
        <v>1</v>
      </c>
      <c r="F2670" s="50">
        <v>0</v>
      </c>
      <c r="G2670" s="50">
        <v>33</v>
      </c>
      <c r="H2670" s="50">
        <v>19</v>
      </c>
      <c r="I2670" s="53">
        <f>IF(E2670&gt;0,TIME(F2670,G2670,H2670),"")</f>
        <v>2.3136574074074077E-2</v>
      </c>
      <c r="J2670" s="54">
        <f>IF(E2670&gt;0,TIME(F2670,G2670,H2670)/E2670,"")</f>
        <v>2.3136574074074077E-2</v>
      </c>
      <c r="K2670" s="50" t="s">
        <v>781</v>
      </c>
      <c r="L2670" s="50" t="s">
        <v>1570</v>
      </c>
      <c r="M2670" s="55">
        <f>IF(D2670&gt;0,0.0416666666666667/J2670,"")</f>
        <v>1.8009004502251138</v>
      </c>
      <c r="N2670" s="50">
        <v>0</v>
      </c>
      <c r="O2670" s="50" t="s">
        <v>253</v>
      </c>
      <c r="Q2670" s="151">
        <f>IF("1-Swim"=D2670,J2670*2.4,IF("2-Bike"=D2670,J2670*112,IF("3-Run"=D2670,J2670*26.2,0)))</f>
        <v>5.552777777777778E-2</v>
      </c>
      <c r="R2670" s="151">
        <f>Q2670/2</f>
        <v>2.776388888888889E-2</v>
      </c>
      <c r="S2670" s="53">
        <f>J2670*26.2</f>
        <v>0.60617824074074078</v>
      </c>
      <c r="T2670" s="53">
        <f>(J2670+0.0013889)*26.2</f>
        <v>0.6425674207407408</v>
      </c>
      <c r="U2670" s="53">
        <f>S2670/2</f>
        <v>0.30308912037037039</v>
      </c>
      <c r="V2670" s="53">
        <f>T2670/2</f>
        <v>0.3212837103703704</v>
      </c>
      <c r="W2670" s="50">
        <f>RANK(J2670,J:J,1)</f>
        <v>3085</v>
      </c>
      <c r="X2670" s="50">
        <f>YEAR(B2670)</f>
        <v>2015</v>
      </c>
      <c r="Y2670" s="50">
        <f>MONTH(B2670)</f>
        <v>4</v>
      </c>
      <c r="Z2670" s="56">
        <f>X2670*100+Y2670</f>
        <v>201504</v>
      </c>
      <c r="AA2670" s="56">
        <f>WEEKNUM(B2670,1)</f>
        <v>17</v>
      </c>
      <c r="AB2670" s="58">
        <f>IF(ISBLANK(B2670)," ",MAX(B2670-B2669-1,0))</f>
        <v>0</v>
      </c>
      <c r="AC2670" s="56">
        <f>DAY(B2670)</f>
        <v>20</v>
      </c>
      <c r="AD2670" s="53">
        <f>U2670+V2670</f>
        <v>0.62437283074074079</v>
      </c>
      <c r="AE2670" s="56">
        <f>IF("1-Swim"=D2670,E2670*46.7,IF("2-Bike"=D2670,E2670,IF("3-Run"=D2670,E2670*4.27,0)))</f>
        <v>46.7</v>
      </c>
    </row>
    <row r="2671" spans="1:31" x14ac:dyDescent="0.25">
      <c r="A2671" s="50">
        <v>2670</v>
      </c>
      <c r="B2671" s="51">
        <v>42115</v>
      </c>
      <c r="C2671" s="75">
        <f>B2671</f>
        <v>42115</v>
      </c>
      <c r="D2671" s="50" t="s">
        <v>1223</v>
      </c>
      <c r="E2671" s="50">
        <v>3.1</v>
      </c>
      <c r="F2671" s="50">
        <v>0</v>
      </c>
      <c r="G2671" s="50">
        <v>32</v>
      </c>
      <c r="H2671" s="50">
        <v>23</v>
      </c>
      <c r="I2671" s="53">
        <f>IF(E2671&gt;0,TIME(F2671,G2671,H2671),"")</f>
        <v>2.2488425925925926E-2</v>
      </c>
      <c r="J2671" s="54">
        <f>IF(E2671&gt;0,TIME(F2671,G2671,H2671)/E2671,"")</f>
        <v>7.2543309438470724E-3</v>
      </c>
      <c r="K2671" s="50" t="s">
        <v>1548</v>
      </c>
      <c r="L2671" s="50" t="s">
        <v>1357</v>
      </c>
      <c r="M2671" s="55">
        <f>IF(D2671&gt;0,0.0416666666666667/J2671,"")</f>
        <v>5.7436953165208493</v>
      </c>
      <c r="N2671" s="50">
        <v>0</v>
      </c>
      <c r="O2671" s="50" t="s">
        <v>255</v>
      </c>
      <c r="Q2671" s="151">
        <f>IF("1-Swim"=D2671,J2671*2.4,IF("2-Bike"=D2671,J2671*112,IF("3-Run"=D2671,J2671*26.2,0)))</f>
        <v>0.19006347072879329</v>
      </c>
      <c r="R2671" s="151">
        <f>Q2671/2</f>
        <v>9.5031735364396644E-2</v>
      </c>
      <c r="S2671" s="53">
        <f>J2671*26.2</f>
        <v>0.19006347072879329</v>
      </c>
      <c r="T2671" s="53">
        <f>(J2671+0.0013889)*26.2</f>
        <v>0.22645265072879328</v>
      </c>
      <c r="U2671" s="53">
        <f>S2671/2</f>
        <v>9.5031735364396644E-2</v>
      </c>
      <c r="V2671" s="53">
        <f>T2671/2</f>
        <v>0.11322632536439664</v>
      </c>
      <c r="W2671" s="50">
        <f>RANK(J2671,J:J,1)</f>
        <v>1838</v>
      </c>
      <c r="X2671" s="50">
        <f>YEAR(B2671)</f>
        <v>2015</v>
      </c>
      <c r="Y2671" s="50">
        <f>MONTH(B2671)</f>
        <v>4</v>
      </c>
      <c r="Z2671" s="56">
        <f>X2671*100+Y2671</f>
        <v>201504</v>
      </c>
      <c r="AA2671" s="56">
        <f>WEEKNUM(B2671,1)</f>
        <v>17</v>
      </c>
      <c r="AB2671" s="58">
        <f>IF(ISBLANK(B2671)," ",MAX(B2671-B2670-1,0))</f>
        <v>0</v>
      </c>
      <c r="AC2671" s="56">
        <f>DAY(B2671)</f>
        <v>21</v>
      </c>
      <c r="AD2671" s="53">
        <f>U2671+V2671</f>
        <v>0.20825806072879327</v>
      </c>
      <c r="AE2671" s="56">
        <f>IF("1-Swim"=D2671,E2671*46.7,IF("2-Bike"=D2671,E2671,IF("3-Run"=D2671,E2671*4.27,0)))</f>
        <v>13.236999999999998</v>
      </c>
    </row>
    <row r="2672" spans="1:31" x14ac:dyDescent="0.25">
      <c r="A2672" s="50">
        <v>2671</v>
      </c>
      <c r="B2672" s="51">
        <v>42116</v>
      </c>
      <c r="C2672" s="75">
        <f>B2672</f>
        <v>42116</v>
      </c>
      <c r="D2672" s="50" t="s">
        <v>1225</v>
      </c>
      <c r="E2672" s="50">
        <v>1.1499999999999999</v>
      </c>
      <c r="F2672" s="50">
        <v>0</v>
      </c>
      <c r="G2672" s="50">
        <v>38</v>
      </c>
      <c r="H2672" s="50">
        <v>34</v>
      </c>
      <c r="I2672" s="53">
        <f>IF(E2672&gt;0,TIME(F2672,G2672,H2672),"")</f>
        <v>2.6782407407407408E-2</v>
      </c>
      <c r="J2672" s="54">
        <f>IF(E2672&gt;0,TIME(F2672,G2672,H2672)/E2672,"")</f>
        <v>2.3289049919484703E-2</v>
      </c>
      <c r="K2672" s="50" t="s">
        <v>781</v>
      </c>
      <c r="L2672" s="50" t="s">
        <v>1570</v>
      </c>
      <c r="M2672" s="55">
        <f>IF(D2672&gt;0,0.0416666666666667/J2672,"")</f>
        <v>1.7891097666378579</v>
      </c>
      <c r="N2672" s="50">
        <v>0</v>
      </c>
      <c r="O2672" s="50" t="s">
        <v>253</v>
      </c>
      <c r="Q2672" s="151">
        <f>IF("1-Swim"=D2672,J2672*2.4,IF("2-Bike"=D2672,J2672*112,IF("3-Run"=D2672,J2672*26.2,0)))</f>
        <v>5.5893719806763283E-2</v>
      </c>
      <c r="R2672" s="151">
        <f>Q2672/2</f>
        <v>2.7946859903381641E-2</v>
      </c>
      <c r="S2672" s="53">
        <f>J2672*26.2</f>
        <v>0.61017310789049917</v>
      </c>
      <c r="T2672" s="53">
        <f>(J2672+0.0013889)*26.2</f>
        <v>0.64656228789049919</v>
      </c>
      <c r="U2672" s="53">
        <f>S2672/2</f>
        <v>0.30508655394524958</v>
      </c>
      <c r="V2672" s="53">
        <f>T2672/2</f>
        <v>0.32328114394524959</v>
      </c>
      <c r="W2672" s="50">
        <f>RANK(J2672,J:J,1)</f>
        <v>3099</v>
      </c>
      <c r="X2672" s="50">
        <f>YEAR(B2672)</f>
        <v>2015</v>
      </c>
      <c r="Y2672" s="50">
        <f>MONTH(B2672)</f>
        <v>4</v>
      </c>
      <c r="Z2672" s="56">
        <f>X2672*100+Y2672</f>
        <v>201504</v>
      </c>
      <c r="AA2672" s="56">
        <f>WEEKNUM(B2672,1)</f>
        <v>17</v>
      </c>
      <c r="AB2672" s="58">
        <f>IF(ISBLANK(B2672)," ",MAX(B2672-B2671-1,0))</f>
        <v>0</v>
      </c>
      <c r="AC2672" s="56">
        <f>DAY(B2672)</f>
        <v>22</v>
      </c>
      <c r="AD2672" s="53">
        <f>U2672+V2672</f>
        <v>0.62836769789049918</v>
      </c>
      <c r="AE2672" s="56">
        <f>IF("1-Swim"=D2672,E2672*46.7,IF("2-Bike"=D2672,E2672,IF("3-Run"=D2672,E2672*4.27,0)))</f>
        <v>53.704999999999998</v>
      </c>
    </row>
    <row r="2673" spans="1:31" x14ac:dyDescent="0.25">
      <c r="A2673" s="50">
        <v>2672</v>
      </c>
      <c r="B2673" s="51">
        <v>42117</v>
      </c>
      <c r="C2673" s="75">
        <f>B2673</f>
        <v>42117</v>
      </c>
      <c r="D2673" s="50" t="s">
        <v>1223</v>
      </c>
      <c r="E2673" s="50">
        <v>3</v>
      </c>
      <c r="F2673" s="50">
        <v>0</v>
      </c>
      <c r="G2673" s="50">
        <v>29</v>
      </c>
      <c r="H2673" s="50">
        <v>35</v>
      </c>
      <c r="I2673" s="53">
        <f>IF(E2673&gt;0,TIME(F2673,G2673,H2673),"")</f>
        <v>2.0543981481481479E-2</v>
      </c>
      <c r="J2673" s="54">
        <f>IF(E2673&gt;0,TIME(F2673,G2673,H2673)/E2673,"")</f>
        <v>6.847993827160493E-3</v>
      </c>
      <c r="K2673" s="50" t="s">
        <v>1548</v>
      </c>
      <c r="L2673" s="50" t="s">
        <v>927</v>
      </c>
      <c r="M2673" s="55">
        <f>IF(D2673&gt;0,0.0416666666666667/J2673,"")</f>
        <v>6.0845070422535263</v>
      </c>
      <c r="N2673" s="50">
        <v>0</v>
      </c>
      <c r="O2673" s="50" t="s">
        <v>255</v>
      </c>
      <c r="Q2673" s="151">
        <f>IF("1-Swim"=D2673,J2673*2.4,IF("2-Bike"=D2673,J2673*112,IF("3-Run"=D2673,J2673*26.2,0)))</f>
        <v>0.17941743827160492</v>
      </c>
      <c r="R2673" s="151">
        <f>Q2673/2</f>
        <v>8.9708719135802459E-2</v>
      </c>
      <c r="S2673" s="53">
        <f>J2673*26.2</f>
        <v>0.17941743827160492</v>
      </c>
      <c r="T2673" s="53">
        <f>(J2673+0.0013889)*26.2</f>
        <v>0.21580661827160491</v>
      </c>
      <c r="U2673" s="53">
        <f>S2673/2</f>
        <v>8.9708719135802459E-2</v>
      </c>
      <c r="V2673" s="53">
        <f>T2673/2</f>
        <v>0.10790330913580246</v>
      </c>
      <c r="W2673" s="50">
        <f>RANK(J2673,J:J,1)</f>
        <v>1375</v>
      </c>
      <c r="X2673" s="50">
        <f>YEAR(B2673)</f>
        <v>2015</v>
      </c>
      <c r="Y2673" s="50">
        <f>MONTH(B2673)</f>
        <v>4</v>
      </c>
      <c r="Z2673" s="56">
        <f>X2673*100+Y2673</f>
        <v>201504</v>
      </c>
      <c r="AA2673" s="56">
        <f>WEEKNUM(B2673,1)</f>
        <v>17</v>
      </c>
      <c r="AB2673" s="58">
        <f>IF(ISBLANK(B2673)," ",MAX(B2673-B2672-1,0))</f>
        <v>0</v>
      </c>
      <c r="AC2673" s="56">
        <f>DAY(B2673)</f>
        <v>23</v>
      </c>
      <c r="AD2673" s="53">
        <f>U2673+V2673</f>
        <v>0.1976120282716049</v>
      </c>
      <c r="AE2673" s="56">
        <f>IF("1-Swim"=D2673,E2673*46.7,IF("2-Bike"=D2673,E2673,IF("3-Run"=D2673,E2673*4.27,0)))</f>
        <v>12.809999999999999</v>
      </c>
    </row>
    <row r="2674" spans="1:31" x14ac:dyDescent="0.25">
      <c r="A2674" s="50">
        <v>2673</v>
      </c>
      <c r="B2674" s="51">
        <v>42120</v>
      </c>
      <c r="C2674" s="75">
        <f>B2674</f>
        <v>42120</v>
      </c>
      <c r="D2674" s="50" t="s">
        <v>1223</v>
      </c>
      <c r="E2674" s="50">
        <v>13.1</v>
      </c>
      <c r="F2674" s="50">
        <v>2</v>
      </c>
      <c r="G2674" s="50">
        <v>8</v>
      </c>
      <c r="H2674" s="50">
        <v>57</v>
      </c>
      <c r="I2674" s="53">
        <f>IF(E2674&gt;0,TIME(F2674,G2674,H2674),"")</f>
        <v>8.9548611111111107E-2</v>
      </c>
      <c r="J2674" s="54">
        <f>IF(E2674&gt;0,TIME(F2674,G2674,H2674)/E2674,"")</f>
        <v>6.8357718405428324E-3</v>
      </c>
      <c r="K2674" s="50" t="s">
        <v>1560</v>
      </c>
      <c r="L2674" s="50" t="s">
        <v>953</v>
      </c>
      <c r="M2674" s="55">
        <f>IF(D2674&gt;0,0.0416666666666667/J2674,"")</f>
        <v>6.0953858084528942</v>
      </c>
      <c r="N2674" s="50">
        <v>165</v>
      </c>
      <c r="O2674" s="50" t="s">
        <v>377</v>
      </c>
      <c r="Q2674" s="151">
        <f>IF("1-Swim"=D2674,J2674*2.4,IF("2-Bike"=D2674,J2674*112,IF("3-Run"=D2674,J2674*26.2,0)))</f>
        <v>0.17909722222222221</v>
      </c>
      <c r="R2674" s="151">
        <f>Q2674/2</f>
        <v>8.9548611111111107E-2</v>
      </c>
      <c r="S2674" s="53">
        <f>J2674*26.2</f>
        <v>0.17909722222222221</v>
      </c>
      <c r="T2674" s="53">
        <f>(J2674+0.0013889)*26.2</f>
        <v>0.21548640222222221</v>
      </c>
      <c r="U2674" s="53">
        <f>S2674/2</f>
        <v>8.9548611111111107E-2</v>
      </c>
      <c r="V2674" s="53">
        <f>T2674/2</f>
        <v>0.1077432011111111</v>
      </c>
      <c r="W2674" s="50">
        <f>RANK(J2674,J:J,1)</f>
        <v>1356</v>
      </c>
      <c r="X2674" s="50">
        <f>YEAR(B2674)</f>
        <v>2015</v>
      </c>
      <c r="Y2674" s="50">
        <f>MONTH(B2674)</f>
        <v>4</v>
      </c>
      <c r="Z2674" s="56">
        <f>X2674*100+Y2674</f>
        <v>201504</v>
      </c>
      <c r="AA2674" s="56">
        <f>WEEKNUM(B2674,1)</f>
        <v>18</v>
      </c>
      <c r="AB2674" s="58">
        <f>IF(ISBLANK(B2674)," ",MAX(B2674-B2673-1,0))</f>
        <v>2</v>
      </c>
      <c r="AC2674" s="56">
        <f>DAY(B2674)</f>
        <v>26</v>
      </c>
      <c r="AD2674" s="53">
        <f>U2674+V2674</f>
        <v>0.1972918122222222</v>
      </c>
      <c r="AE2674" s="56">
        <f>IF("1-Swim"=D2674,E2674*46.7,IF("2-Bike"=D2674,E2674,IF("3-Run"=D2674,E2674*4.27,0)))</f>
        <v>55.936999999999991</v>
      </c>
    </row>
    <row r="2675" spans="1:31" x14ac:dyDescent="0.25">
      <c r="A2675" s="50">
        <v>2674</v>
      </c>
      <c r="B2675" s="51">
        <v>42120</v>
      </c>
      <c r="C2675" s="75">
        <f>B2675</f>
        <v>42120</v>
      </c>
      <c r="D2675" s="50" t="s">
        <v>713</v>
      </c>
      <c r="E2675" s="50">
        <v>1</v>
      </c>
      <c r="F2675" s="50">
        <v>0</v>
      </c>
      <c r="G2675" s="50">
        <v>9</v>
      </c>
      <c r="H2675" s="50">
        <v>58</v>
      </c>
      <c r="I2675" s="53">
        <f>IF(E2675&gt;0,TIME(F2675,G2675,H2675),"")</f>
        <v>6.9212962962962969E-3</v>
      </c>
      <c r="J2675" s="54">
        <f>IF(E2675&gt;0,TIME(F2675,G2675,H2675)/E2675,"")</f>
        <v>6.9212962962962969E-3</v>
      </c>
      <c r="K2675" s="50" t="s">
        <v>1560</v>
      </c>
      <c r="L2675" s="50" t="s">
        <v>953</v>
      </c>
      <c r="M2675" s="55">
        <f>IF(D2675&gt;0,0.0416666666666667/J2675,"")</f>
        <v>6.020066889632111</v>
      </c>
      <c r="N2675" s="50">
        <v>152</v>
      </c>
      <c r="O2675" s="50" t="s">
        <v>377</v>
      </c>
      <c r="Q2675" s="151">
        <f>IF("1-Swim"=D2675,J2675*2.4,IF("2-Bike"=D2675,J2675*112,IF("3-Run"=D2675,J2675*26.2,0)))</f>
        <v>0</v>
      </c>
      <c r="R2675" s="151">
        <f>Q2675/2</f>
        <v>0</v>
      </c>
      <c r="S2675" s="53">
        <f>J2675*26.2</f>
        <v>0.18133796296296298</v>
      </c>
      <c r="T2675" s="53">
        <f>(J2675+0.0013889)*26.2</f>
        <v>0.21772714296296297</v>
      </c>
      <c r="U2675" s="53">
        <f>S2675/2</f>
        <v>9.0668981481481489E-2</v>
      </c>
      <c r="V2675" s="53">
        <f>T2675/2</f>
        <v>0.10886357148148149</v>
      </c>
      <c r="W2675" s="50">
        <f>RANK(J2675,J:J,1)</f>
        <v>1456</v>
      </c>
      <c r="X2675" s="50">
        <f>YEAR(B2675)</f>
        <v>2015</v>
      </c>
      <c r="Y2675" s="50">
        <f>MONTH(B2675)</f>
        <v>4</v>
      </c>
      <c r="Z2675" s="56">
        <f>X2675*100+Y2675</f>
        <v>201504</v>
      </c>
      <c r="AA2675" s="56">
        <f>WEEKNUM(B2675,1)</f>
        <v>18</v>
      </c>
      <c r="AB2675" s="58">
        <f>IF(ISBLANK(B2675)," ",MAX(B2675-B2674-1,0))</f>
        <v>0</v>
      </c>
      <c r="AC2675" s="56">
        <f>DAY(B2675)</f>
        <v>26</v>
      </c>
      <c r="AD2675" s="53">
        <f>U2675+V2675</f>
        <v>0.19953255296296296</v>
      </c>
      <c r="AE2675" s="56">
        <f>IF("1-Swim"=D2675,E2675*46.7,IF("2-Bike"=D2675,E2675,IF("3-Run"=D2675,E2675*4.27,0)))</f>
        <v>0</v>
      </c>
    </row>
    <row r="2676" spans="1:31" x14ac:dyDescent="0.25">
      <c r="A2676" s="50">
        <v>2675</v>
      </c>
      <c r="B2676" s="51">
        <v>42120</v>
      </c>
      <c r="C2676" s="75">
        <f>B2676</f>
        <v>42120</v>
      </c>
      <c r="D2676" s="50" t="s">
        <v>714</v>
      </c>
      <c r="E2676" s="50">
        <v>1</v>
      </c>
      <c r="F2676" s="50">
        <v>0</v>
      </c>
      <c r="G2676" s="50">
        <v>9</v>
      </c>
      <c r="H2676" s="50">
        <v>46</v>
      </c>
      <c r="I2676" s="53">
        <f>IF(E2676&gt;0,TIME(F2676,G2676,H2676),"")</f>
        <v>6.782407407407408E-3</v>
      </c>
      <c r="J2676" s="54">
        <f>IF(E2676&gt;0,TIME(F2676,G2676,H2676)/E2676,"")</f>
        <v>6.782407407407408E-3</v>
      </c>
      <c r="K2676" s="50" t="s">
        <v>1560</v>
      </c>
      <c r="L2676" s="50" t="s">
        <v>953</v>
      </c>
      <c r="M2676" s="55">
        <f>IF(D2676&gt;0,0.0416666666666667/J2676,"")</f>
        <v>6.1433447098976153</v>
      </c>
      <c r="N2676" s="50">
        <v>161</v>
      </c>
      <c r="O2676" s="50" t="s">
        <v>377</v>
      </c>
      <c r="Q2676" s="151">
        <f>IF("1-Swim"=D2676,J2676*2.4,IF("2-Bike"=D2676,J2676*112,IF("3-Run"=D2676,J2676*26.2,0)))</f>
        <v>0</v>
      </c>
      <c r="R2676" s="151">
        <f>Q2676/2</f>
        <v>0</v>
      </c>
      <c r="S2676" s="53">
        <f>J2676*26.2</f>
        <v>0.17769907407407409</v>
      </c>
      <c r="T2676" s="53">
        <f>(J2676+0.0013889)*26.2</f>
        <v>0.21408825407407406</v>
      </c>
      <c r="U2676" s="53">
        <f>S2676/2</f>
        <v>8.8849537037037046E-2</v>
      </c>
      <c r="V2676" s="53">
        <f>T2676/2</f>
        <v>0.10704412703703703</v>
      </c>
      <c r="W2676" s="50">
        <f>RANK(J2676,J:J,1)</f>
        <v>1288</v>
      </c>
      <c r="X2676" s="50">
        <f>YEAR(B2676)</f>
        <v>2015</v>
      </c>
      <c r="Y2676" s="50">
        <f>MONTH(B2676)</f>
        <v>4</v>
      </c>
      <c r="Z2676" s="56">
        <f>X2676*100+Y2676</f>
        <v>201504</v>
      </c>
      <c r="AA2676" s="56">
        <f>WEEKNUM(B2676,1)</f>
        <v>18</v>
      </c>
      <c r="AB2676" s="58">
        <f>IF(ISBLANK(B2676)," ",MAX(B2676-B2675-1,0))</f>
        <v>0</v>
      </c>
      <c r="AC2676" s="56">
        <f>DAY(B2676)</f>
        <v>26</v>
      </c>
      <c r="AD2676" s="53">
        <f>U2676+V2676</f>
        <v>0.19589366407407408</v>
      </c>
      <c r="AE2676" s="56">
        <f>IF("1-Swim"=D2676,E2676*46.7,IF("2-Bike"=D2676,E2676,IF("3-Run"=D2676,E2676*4.27,0)))</f>
        <v>0</v>
      </c>
    </row>
    <row r="2677" spans="1:31" x14ac:dyDescent="0.25">
      <c r="A2677" s="50">
        <v>2676</v>
      </c>
      <c r="B2677" s="51">
        <v>42120</v>
      </c>
      <c r="C2677" s="75">
        <f>B2677</f>
        <v>42120</v>
      </c>
      <c r="D2677" s="50" t="s">
        <v>715</v>
      </c>
      <c r="E2677" s="50">
        <v>1</v>
      </c>
      <c r="F2677" s="50">
        <v>0</v>
      </c>
      <c r="G2677" s="50">
        <v>9</v>
      </c>
      <c r="H2677" s="50">
        <v>35</v>
      </c>
      <c r="I2677" s="53">
        <f>IF(E2677&gt;0,TIME(F2677,G2677,H2677),"")</f>
        <v>6.6550925925925935E-3</v>
      </c>
      <c r="J2677" s="54">
        <f>IF(E2677&gt;0,TIME(F2677,G2677,H2677)/E2677,"")</f>
        <v>6.6550925925925935E-3</v>
      </c>
      <c r="K2677" s="50" t="s">
        <v>1560</v>
      </c>
      <c r="L2677" s="50" t="s">
        <v>953</v>
      </c>
      <c r="M2677" s="55">
        <f>IF(D2677&gt;0,0.0416666666666667/J2677,"")</f>
        <v>6.2608695652173951</v>
      </c>
      <c r="N2677" s="50">
        <v>164</v>
      </c>
      <c r="O2677" s="50" t="s">
        <v>377</v>
      </c>
      <c r="Q2677" s="151">
        <f>IF("1-Swim"=D2677,J2677*2.4,IF("2-Bike"=D2677,J2677*112,IF("3-Run"=D2677,J2677*26.2,0)))</f>
        <v>0</v>
      </c>
      <c r="R2677" s="151">
        <f>Q2677/2</f>
        <v>0</v>
      </c>
      <c r="S2677" s="53">
        <f>J2677*26.2</f>
        <v>0.17436342592592594</v>
      </c>
      <c r="T2677" s="53">
        <f>(J2677+0.0013889)*26.2</f>
        <v>0.21075260592592593</v>
      </c>
      <c r="U2677" s="53">
        <f>S2677/2</f>
        <v>8.7181712962962968E-2</v>
      </c>
      <c r="V2677" s="53">
        <f>T2677/2</f>
        <v>0.10537630296296296</v>
      </c>
      <c r="W2677" s="50">
        <f>RANK(J2677,J:J,1)</f>
        <v>1146</v>
      </c>
      <c r="X2677" s="50">
        <f>YEAR(B2677)</f>
        <v>2015</v>
      </c>
      <c r="Y2677" s="50">
        <f>MONTH(B2677)</f>
        <v>4</v>
      </c>
      <c r="Z2677" s="56">
        <f>X2677*100+Y2677</f>
        <v>201504</v>
      </c>
      <c r="AA2677" s="56">
        <f>WEEKNUM(B2677,1)</f>
        <v>18</v>
      </c>
      <c r="AB2677" s="58">
        <f>IF(ISBLANK(B2677)," ",MAX(B2677-B2676-1,0))</f>
        <v>0</v>
      </c>
      <c r="AC2677" s="56">
        <f>DAY(B2677)</f>
        <v>26</v>
      </c>
      <c r="AD2677" s="53">
        <f>U2677+V2677</f>
        <v>0.19255801592592592</v>
      </c>
      <c r="AE2677" s="56">
        <f>IF("1-Swim"=D2677,E2677*46.7,IF("2-Bike"=D2677,E2677,IF("3-Run"=D2677,E2677*4.27,0)))</f>
        <v>0</v>
      </c>
    </row>
    <row r="2678" spans="1:31" x14ac:dyDescent="0.25">
      <c r="A2678" s="50">
        <v>2677</v>
      </c>
      <c r="B2678" s="51">
        <v>42120</v>
      </c>
      <c r="C2678" s="75">
        <f>B2678</f>
        <v>42120</v>
      </c>
      <c r="D2678" s="50" t="s">
        <v>716</v>
      </c>
      <c r="E2678" s="50">
        <v>1</v>
      </c>
      <c r="F2678" s="50">
        <v>0</v>
      </c>
      <c r="G2678" s="50">
        <v>9</v>
      </c>
      <c r="H2678" s="50">
        <v>49</v>
      </c>
      <c r="I2678" s="53">
        <f>IF(E2678&gt;0,TIME(F2678,G2678,H2678),"")</f>
        <v>6.8171296296296287E-3</v>
      </c>
      <c r="J2678" s="54">
        <f>IF(E2678&gt;0,TIME(F2678,G2678,H2678)/E2678,"")</f>
        <v>6.8171296296296287E-3</v>
      </c>
      <c r="K2678" s="50" t="s">
        <v>1560</v>
      </c>
      <c r="L2678" s="50" t="s">
        <v>953</v>
      </c>
      <c r="M2678" s="55">
        <f>IF(D2678&gt;0,0.0416666666666667/J2678,"")</f>
        <v>6.1120543293718219</v>
      </c>
      <c r="N2678" s="50">
        <v>167</v>
      </c>
      <c r="O2678" s="50" t="s">
        <v>377</v>
      </c>
      <c r="Q2678" s="151">
        <f>IF("1-Swim"=D2678,J2678*2.4,IF("2-Bike"=D2678,J2678*112,IF("3-Run"=D2678,J2678*26.2,0)))</f>
        <v>0</v>
      </c>
      <c r="R2678" s="151">
        <f>Q2678/2</f>
        <v>0</v>
      </c>
      <c r="S2678" s="53">
        <f>J2678*26.2</f>
        <v>0.17860879629629628</v>
      </c>
      <c r="T2678" s="53">
        <f>(J2678+0.0013889)*26.2</f>
        <v>0.21499797629629624</v>
      </c>
      <c r="U2678" s="53">
        <f>S2678/2</f>
        <v>8.930439814814814E-2</v>
      </c>
      <c r="V2678" s="53">
        <f>T2678/2</f>
        <v>0.10749898814814812</v>
      </c>
      <c r="W2678" s="50">
        <f>RANK(J2678,J:J,1)</f>
        <v>1324</v>
      </c>
      <c r="X2678" s="50">
        <f>YEAR(B2678)</f>
        <v>2015</v>
      </c>
      <c r="Y2678" s="50">
        <f>MONTH(B2678)</f>
        <v>4</v>
      </c>
      <c r="Z2678" s="56">
        <f>X2678*100+Y2678</f>
        <v>201504</v>
      </c>
      <c r="AA2678" s="56">
        <f>WEEKNUM(B2678,1)</f>
        <v>18</v>
      </c>
      <c r="AB2678" s="58">
        <f>IF(ISBLANK(B2678)," ",MAX(B2678-B2677-1,0))</f>
        <v>0</v>
      </c>
      <c r="AC2678" s="56">
        <f>DAY(B2678)</f>
        <v>26</v>
      </c>
      <c r="AD2678" s="53">
        <f>U2678+V2678</f>
        <v>0.19680338629629626</v>
      </c>
      <c r="AE2678" s="56">
        <f>IF("1-Swim"=D2678,E2678*46.7,IF("2-Bike"=D2678,E2678,IF("3-Run"=D2678,E2678*4.27,0)))</f>
        <v>0</v>
      </c>
    </row>
    <row r="2679" spans="1:31" x14ac:dyDescent="0.25">
      <c r="A2679" s="50">
        <v>2678</v>
      </c>
      <c r="B2679" s="51">
        <v>42120</v>
      </c>
      <c r="C2679" s="75">
        <f>B2679</f>
        <v>42120</v>
      </c>
      <c r="D2679" s="50" t="s">
        <v>717</v>
      </c>
      <c r="E2679" s="50">
        <v>1</v>
      </c>
      <c r="F2679" s="50">
        <v>0</v>
      </c>
      <c r="G2679" s="50">
        <v>9</v>
      </c>
      <c r="H2679" s="50">
        <v>38</v>
      </c>
      <c r="I2679" s="53">
        <f>IF(E2679&gt;0,TIME(F2679,G2679,H2679),"")</f>
        <v>6.6898148148148142E-3</v>
      </c>
      <c r="J2679" s="54">
        <f>IF(E2679&gt;0,TIME(F2679,G2679,H2679)/E2679,"")</f>
        <v>6.6898148148148142E-3</v>
      </c>
      <c r="K2679" s="50" t="s">
        <v>1560</v>
      </c>
      <c r="L2679" s="50" t="s">
        <v>953</v>
      </c>
      <c r="M2679" s="55">
        <f>IF(D2679&gt;0,0.0416666666666667/J2679,"")</f>
        <v>6.228373702422151</v>
      </c>
      <c r="N2679" s="50">
        <v>168</v>
      </c>
      <c r="O2679" s="50" t="s">
        <v>377</v>
      </c>
      <c r="Q2679" s="151">
        <f>IF("1-Swim"=D2679,J2679*2.4,IF("2-Bike"=D2679,J2679*112,IF("3-Run"=D2679,J2679*26.2,0)))</f>
        <v>0</v>
      </c>
      <c r="R2679" s="151">
        <f>Q2679/2</f>
        <v>0</v>
      </c>
      <c r="S2679" s="53">
        <f>J2679*26.2</f>
        <v>0.17527314814814812</v>
      </c>
      <c r="T2679" s="53">
        <f>(J2679+0.0013889)*26.2</f>
        <v>0.21166232814814812</v>
      </c>
      <c r="U2679" s="53">
        <f>S2679/2</f>
        <v>8.7636574074074061E-2</v>
      </c>
      <c r="V2679" s="53">
        <f>T2679/2</f>
        <v>0.10583116407407406</v>
      </c>
      <c r="W2679" s="50">
        <f>RANK(J2679,J:J,1)</f>
        <v>1177</v>
      </c>
      <c r="X2679" s="50">
        <f>YEAR(B2679)</f>
        <v>2015</v>
      </c>
      <c r="Y2679" s="50">
        <f>MONTH(B2679)</f>
        <v>4</v>
      </c>
      <c r="Z2679" s="56">
        <f>X2679*100+Y2679</f>
        <v>201504</v>
      </c>
      <c r="AA2679" s="56">
        <f>WEEKNUM(B2679,1)</f>
        <v>18</v>
      </c>
      <c r="AB2679" s="58">
        <f>IF(ISBLANK(B2679)," ",MAX(B2679-B2678-1,0))</f>
        <v>0</v>
      </c>
      <c r="AC2679" s="56">
        <f>DAY(B2679)</f>
        <v>26</v>
      </c>
      <c r="AD2679" s="53">
        <f>U2679+V2679</f>
        <v>0.19346773814814811</v>
      </c>
      <c r="AE2679" s="56">
        <f>IF("1-Swim"=D2679,E2679*46.7,IF("2-Bike"=D2679,E2679,IF("3-Run"=D2679,E2679*4.27,0)))</f>
        <v>0</v>
      </c>
    </row>
    <row r="2680" spans="1:31" x14ac:dyDescent="0.25">
      <c r="A2680" s="50">
        <v>2679</v>
      </c>
      <c r="B2680" s="51">
        <v>42120</v>
      </c>
      <c r="C2680" s="75">
        <f>B2680</f>
        <v>42120</v>
      </c>
      <c r="D2680" s="50" t="s">
        <v>718</v>
      </c>
      <c r="E2680" s="50">
        <v>1</v>
      </c>
      <c r="F2680" s="50">
        <v>0</v>
      </c>
      <c r="G2680" s="50">
        <v>9</v>
      </c>
      <c r="H2680" s="50">
        <v>40</v>
      </c>
      <c r="I2680" s="53">
        <f>IF(E2680&gt;0,TIME(F2680,G2680,H2680),"")</f>
        <v>6.7129629629629622E-3</v>
      </c>
      <c r="J2680" s="54">
        <f>IF(E2680&gt;0,TIME(F2680,G2680,H2680)/E2680,"")</f>
        <v>6.7129629629629622E-3</v>
      </c>
      <c r="K2680" s="50" t="s">
        <v>1560</v>
      </c>
      <c r="L2680" s="50" t="s">
        <v>953</v>
      </c>
      <c r="M2680" s="55">
        <f>IF(D2680&gt;0,0.0416666666666667/J2680,"")</f>
        <v>6.2068965517241432</v>
      </c>
      <c r="N2680" s="50">
        <v>169</v>
      </c>
      <c r="O2680" s="50" t="s">
        <v>377</v>
      </c>
      <c r="Q2680" s="151">
        <f>IF("1-Swim"=D2680,J2680*2.4,IF("2-Bike"=D2680,J2680*112,IF("3-Run"=D2680,J2680*26.2,0)))</f>
        <v>0</v>
      </c>
      <c r="R2680" s="151">
        <f>Q2680/2</f>
        <v>0</v>
      </c>
      <c r="S2680" s="53">
        <f>J2680*26.2</f>
        <v>0.17587962962962961</v>
      </c>
      <c r="T2680" s="53">
        <f>(J2680+0.0013889)*26.2</f>
        <v>0.2122688096296296</v>
      </c>
      <c r="U2680" s="53">
        <f>S2680/2</f>
        <v>8.7939814814814804E-2</v>
      </c>
      <c r="V2680" s="53">
        <f>T2680/2</f>
        <v>0.1061344048148148</v>
      </c>
      <c r="W2680" s="50">
        <f>RANK(J2680,J:J,1)</f>
        <v>1198</v>
      </c>
      <c r="X2680" s="50">
        <f>YEAR(B2680)</f>
        <v>2015</v>
      </c>
      <c r="Y2680" s="50">
        <f>MONTH(B2680)</f>
        <v>4</v>
      </c>
      <c r="Z2680" s="56">
        <f>X2680*100+Y2680</f>
        <v>201504</v>
      </c>
      <c r="AA2680" s="56">
        <f>WEEKNUM(B2680,1)</f>
        <v>18</v>
      </c>
      <c r="AB2680" s="58">
        <f>IF(ISBLANK(B2680)," ",MAX(B2680-B2679-1,0))</f>
        <v>0</v>
      </c>
      <c r="AC2680" s="56">
        <f>DAY(B2680)</f>
        <v>26</v>
      </c>
      <c r="AD2680" s="53">
        <f>U2680+V2680</f>
        <v>0.19407421962962962</v>
      </c>
      <c r="AE2680" s="56">
        <f>IF("1-Swim"=D2680,E2680*46.7,IF("2-Bike"=D2680,E2680,IF("3-Run"=D2680,E2680*4.27,0)))</f>
        <v>0</v>
      </c>
    </row>
    <row r="2681" spans="1:31" x14ac:dyDescent="0.25">
      <c r="A2681" s="50">
        <v>2680</v>
      </c>
      <c r="B2681" s="51">
        <v>42120</v>
      </c>
      <c r="C2681" s="75">
        <f>B2681</f>
        <v>42120</v>
      </c>
      <c r="D2681" s="50" t="s">
        <v>719</v>
      </c>
      <c r="E2681" s="50">
        <v>1</v>
      </c>
      <c r="F2681" s="50">
        <v>0</v>
      </c>
      <c r="G2681" s="50">
        <v>9</v>
      </c>
      <c r="H2681" s="50">
        <v>31</v>
      </c>
      <c r="I2681" s="53">
        <f>IF(E2681&gt;0,TIME(F2681,G2681,H2681),"")</f>
        <v>6.6087962962962966E-3</v>
      </c>
      <c r="J2681" s="54">
        <f>IF(E2681&gt;0,TIME(F2681,G2681,H2681)/E2681,"")</f>
        <v>6.6087962962962966E-3</v>
      </c>
      <c r="K2681" s="50" t="s">
        <v>1560</v>
      </c>
      <c r="L2681" s="50" t="s">
        <v>953</v>
      </c>
      <c r="M2681" s="55">
        <f>IF(D2681&gt;0,0.0416666666666667/J2681,"")</f>
        <v>6.3047285464098115</v>
      </c>
      <c r="N2681" s="50">
        <v>171</v>
      </c>
      <c r="O2681" s="50" t="s">
        <v>377</v>
      </c>
      <c r="Q2681" s="151">
        <f>IF("1-Swim"=D2681,J2681*2.4,IF("2-Bike"=D2681,J2681*112,IF("3-Run"=D2681,J2681*26.2,0)))</f>
        <v>0</v>
      </c>
      <c r="R2681" s="151">
        <f>Q2681/2</f>
        <v>0</v>
      </c>
      <c r="S2681" s="53">
        <f>J2681*26.2</f>
        <v>0.17315046296296296</v>
      </c>
      <c r="T2681" s="53">
        <f>(J2681+0.0013889)*26.2</f>
        <v>0.20953964296296299</v>
      </c>
      <c r="U2681" s="53">
        <f>S2681/2</f>
        <v>8.6575231481481482E-2</v>
      </c>
      <c r="V2681" s="53">
        <f>T2681/2</f>
        <v>0.10476982148148149</v>
      </c>
      <c r="W2681" s="50">
        <f>RANK(J2681,J:J,1)</f>
        <v>1101</v>
      </c>
      <c r="X2681" s="50">
        <f>YEAR(B2681)</f>
        <v>2015</v>
      </c>
      <c r="Y2681" s="50">
        <f>MONTH(B2681)</f>
        <v>4</v>
      </c>
      <c r="Z2681" s="56">
        <f>X2681*100+Y2681</f>
        <v>201504</v>
      </c>
      <c r="AA2681" s="56">
        <f>WEEKNUM(B2681,1)</f>
        <v>18</v>
      </c>
      <c r="AB2681" s="58">
        <f>IF(ISBLANK(B2681)," ",MAX(B2681-B2680-1,0))</f>
        <v>0</v>
      </c>
      <c r="AC2681" s="56">
        <f>DAY(B2681)</f>
        <v>26</v>
      </c>
      <c r="AD2681" s="53">
        <f>U2681+V2681</f>
        <v>0.19134505296296297</v>
      </c>
      <c r="AE2681" s="56">
        <f>IF("1-Swim"=D2681,E2681*46.7,IF("2-Bike"=D2681,E2681,IF("3-Run"=D2681,E2681*4.27,0)))</f>
        <v>0</v>
      </c>
    </row>
    <row r="2682" spans="1:31" x14ac:dyDescent="0.25">
      <c r="A2682" s="50">
        <v>2681</v>
      </c>
      <c r="B2682" s="51">
        <v>42120</v>
      </c>
      <c r="C2682" s="75">
        <f>B2682</f>
        <v>42120</v>
      </c>
      <c r="D2682" s="50" t="s">
        <v>720</v>
      </c>
      <c r="E2682" s="50">
        <v>1</v>
      </c>
      <c r="F2682" s="50">
        <v>0</v>
      </c>
      <c r="G2682" s="50">
        <v>9</v>
      </c>
      <c r="H2682" s="50">
        <v>52</v>
      </c>
      <c r="I2682" s="53">
        <f>IF(E2682&gt;0,TIME(F2682,G2682,H2682),"")</f>
        <v>6.851851851851852E-3</v>
      </c>
      <c r="J2682" s="54">
        <f>IF(E2682&gt;0,TIME(F2682,G2682,H2682)/E2682,"")</f>
        <v>6.851851851851852E-3</v>
      </c>
      <c r="K2682" s="50" t="s">
        <v>1560</v>
      </c>
      <c r="L2682" s="50" t="s">
        <v>953</v>
      </c>
      <c r="M2682" s="55">
        <f>IF(D2682&gt;0,0.0416666666666667/J2682,"")</f>
        <v>6.081081081081086</v>
      </c>
      <c r="N2682" s="50">
        <v>170</v>
      </c>
      <c r="O2682" s="50" t="s">
        <v>377</v>
      </c>
      <c r="Q2682" s="151">
        <f>IF("1-Swim"=D2682,J2682*2.4,IF("2-Bike"=D2682,J2682*112,IF("3-Run"=D2682,J2682*26.2,0)))</f>
        <v>0</v>
      </c>
      <c r="R2682" s="151">
        <f>Q2682/2</f>
        <v>0</v>
      </c>
      <c r="S2682" s="53">
        <f>J2682*26.2</f>
        <v>0.17951851851851852</v>
      </c>
      <c r="T2682" s="53">
        <f>(J2682+0.0013889)*26.2</f>
        <v>0.21590769851851851</v>
      </c>
      <c r="U2682" s="53">
        <f>S2682/2</f>
        <v>8.9759259259259261E-2</v>
      </c>
      <c r="V2682" s="53">
        <f>T2682/2</f>
        <v>0.10795384925925926</v>
      </c>
      <c r="W2682" s="50">
        <f>RANK(J2682,J:J,1)</f>
        <v>1381</v>
      </c>
      <c r="X2682" s="50">
        <f>YEAR(B2682)</f>
        <v>2015</v>
      </c>
      <c r="Y2682" s="50">
        <f>MONTH(B2682)</f>
        <v>4</v>
      </c>
      <c r="Z2682" s="56">
        <f>X2682*100+Y2682</f>
        <v>201504</v>
      </c>
      <c r="AA2682" s="56">
        <f>WEEKNUM(B2682,1)</f>
        <v>18</v>
      </c>
      <c r="AB2682" s="58">
        <f>IF(ISBLANK(B2682)," ",MAX(B2682-B2681-1,0))</f>
        <v>0</v>
      </c>
      <c r="AC2682" s="56">
        <f>DAY(B2682)</f>
        <v>26</v>
      </c>
      <c r="AD2682" s="53">
        <f>U2682+V2682</f>
        <v>0.19771310851851853</v>
      </c>
      <c r="AE2682" s="56">
        <f>IF("1-Swim"=D2682,E2682*46.7,IF("2-Bike"=D2682,E2682,IF("3-Run"=D2682,E2682*4.27,0)))</f>
        <v>0</v>
      </c>
    </row>
    <row r="2683" spans="1:31" x14ac:dyDescent="0.25">
      <c r="A2683" s="50">
        <v>2682</v>
      </c>
      <c r="B2683" s="51">
        <v>42120</v>
      </c>
      <c r="C2683" s="75">
        <f>B2683</f>
        <v>42120</v>
      </c>
      <c r="D2683" s="50" t="s">
        <v>721</v>
      </c>
      <c r="E2683" s="50">
        <v>1</v>
      </c>
      <c r="F2683" s="50">
        <v>0</v>
      </c>
      <c r="G2683" s="50">
        <v>9</v>
      </c>
      <c r="H2683" s="50">
        <v>35</v>
      </c>
      <c r="I2683" s="53">
        <f>IF(E2683&gt;0,TIME(F2683,G2683,H2683),"")</f>
        <v>6.6550925925925935E-3</v>
      </c>
      <c r="J2683" s="54">
        <f>IF(E2683&gt;0,TIME(F2683,G2683,H2683)/E2683,"")</f>
        <v>6.6550925925925935E-3</v>
      </c>
      <c r="K2683" s="50" t="s">
        <v>1560</v>
      </c>
      <c r="L2683" s="50" t="s">
        <v>953</v>
      </c>
      <c r="M2683" s="55">
        <f>IF(D2683&gt;0,0.0416666666666667/J2683,"")</f>
        <v>6.2608695652173951</v>
      </c>
      <c r="N2683" s="50">
        <v>170</v>
      </c>
      <c r="O2683" s="50" t="s">
        <v>377</v>
      </c>
      <c r="Q2683" s="151">
        <f>IF("1-Swim"=D2683,J2683*2.4,IF("2-Bike"=D2683,J2683*112,IF("3-Run"=D2683,J2683*26.2,0)))</f>
        <v>0</v>
      </c>
      <c r="R2683" s="151">
        <f>Q2683/2</f>
        <v>0</v>
      </c>
      <c r="S2683" s="53">
        <f>J2683*26.2</f>
        <v>0.17436342592592594</v>
      </c>
      <c r="T2683" s="53">
        <f>(J2683+0.0013889)*26.2</f>
        <v>0.21075260592592593</v>
      </c>
      <c r="U2683" s="53">
        <f>S2683/2</f>
        <v>8.7181712962962968E-2</v>
      </c>
      <c r="V2683" s="53">
        <f>T2683/2</f>
        <v>0.10537630296296296</v>
      </c>
      <c r="W2683" s="50">
        <f>RANK(J2683,J:J,1)</f>
        <v>1146</v>
      </c>
      <c r="X2683" s="50">
        <f>YEAR(B2683)</f>
        <v>2015</v>
      </c>
      <c r="Y2683" s="50">
        <f>MONTH(B2683)</f>
        <v>4</v>
      </c>
      <c r="Z2683" s="56">
        <f>X2683*100+Y2683</f>
        <v>201504</v>
      </c>
      <c r="AA2683" s="56">
        <f>WEEKNUM(B2683,1)</f>
        <v>18</v>
      </c>
      <c r="AB2683" s="58">
        <f>IF(ISBLANK(B2683)," ",MAX(B2683-B2682-1,0))</f>
        <v>0</v>
      </c>
      <c r="AC2683" s="56">
        <f>DAY(B2683)</f>
        <v>26</v>
      </c>
      <c r="AD2683" s="53">
        <f>U2683+V2683</f>
        <v>0.19255801592592592</v>
      </c>
      <c r="AE2683" s="56">
        <f>IF("1-Swim"=D2683,E2683*46.7,IF("2-Bike"=D2683,E2683,IF("3-Run"=D2683,E2683*4.27,0)))</f>
        <v>0</v>
      </c>
    </row>
    <row r="2684" spans="1:31" x14ac:dyDescent="0.25">
      <c r="A2684" s="50">
        <v>2683</v>
      </c>
      <c r="B2684" s="51">
        <v>42120</v>
      </c>
      <c r="C2684" s="75">
        <f>B2684</f>
        <v>42120</v>
      </c>
      <c r="D2684" s="50" t="s">
        <v>707</v>
      </c>
      <c r="E2684" s="50">
        <v>1</v>
      </c>
      <c r="F2684" s="50">
        <v>0</v>
      </c>
      <c r="G2684" s="50">
        <v>10</v>
      </c>
      <c r="H2684" s="50">
        <v>6</v>
      </c>
      <c r="I2684" s="53">
        <f>IF(E2684&gt;0,TIME(F2684,G2684,H2684),"")</f>
        <v>7.013888888888889E-3</v>
      </c>
      <c r="J2684" s="54">
        <f>IF(E2684&gt;0,TIME(F2684,G2684,H2684)/E2684,"")</f>
        <v>7.013888888888889E-3</v>
      </c>
      <c r="K2684" s="50" t="s">
        <v>1560</v>
      </c>
      <c r="L2684" s="50" t="s">
        <v>953</v>
      </c>
      <c r="M2684" s="55">
        <f>IF(D2684&gt;0,0.0416666666666667/J2684,"")</f>
        <v>5.940594059405945</v>
      </c>
      <c r="N2684" s="50">
        <v>171</v>
      </c>
      <c r="O2684" s="50" t="s">
        <v>377</v>
      </c>
      <c r="Q2684" s="151">
        <f>IF("1-Swim"=D2684,J2684*2.4,IF("2-Bike"=D2684,J2684*112,IF("3-Run"=D2684,J2684*26.2,0)))</f>
        <v>0</v>
      </c>
      <c r="R2684" s="151">
        <f>Q2684/2</f>
        <v>0</v>
      </c>
      <c r="S2684" s="53">
        <f>J2684*26.2</f>
        <v>0.18376388888888889</v>
      </c>
      <c r="T2684" s="53">
        <f>(J2684+0.0013889)*26.2</f>
        <v>0.22015306888888889</v>
      </c>
      <c r="U2684" s="53">
        <f>S2684/2</f>
        <v>9.1881944444444447E-2</v>
      </c>
      <c r="V2684" s="53">
        <f>T2684/2</f>
        <v>0.11007653444444444</v>
      </c>
      <c r="W2684" s="50">
        <f>RANK(J2684,J:J,1)</f>
        <v>1572</v>
      </c>
      <c r="X2684" s="50">
        <f>YEAR(B2684)</f>
        <v>2015</v>
      </c>
      <c r="Y2684" s="50">
        <f>MONTH(B2684)</f>
        <v>4</v>
      </c>
      <c r="Z2684" s="56">
        <f>X2684*100+Y2684</f>
        <v>201504</v>
      </c>
      <c r="AA2684" s="56">
        <f>WEEKNUM(B2684,1)</f>
        <v>18</v>
      </c>
      <c r="AB2684" s="58">
        <f>IF(ISBLANK(B2684)," ",MAX(B2684-B2683-1,0))</f>
        <v>0</v>
      </c>
      <c r="AC2684" s="56">
        <f>DAY(B2684)</f>
        <v>26</v>
      </c>
      <c r="AD2684" s="53">
        <f>U2684+V2684</f>
        <v>0.2019584788888889</v>
      </c>
      <c r="AE2684" s="56">
        <f>IF("1-Swim"=D2684,E2684*46.7,IF("2-Bike"=D2684,E2684,IF("3-Run"=D2684,E2684*4.27,0)))</f>
        <v>0</v>
      </c>
    </row>
    <row r="2685" spans="1:31" x14ac:dyDescent="0.25">
      <c r="A2685" s="50">
        <v>2684</v>
      </c>
      <c r="B2685" s="51">
        <v>42120</v>
      </c>
      <c r="C2685" s="75">
        <f>B2685</f>
        <v>42120</v>
      </c>
      <c r="D2685" s="50" t="s">
        <v>708</v>
      </c>
      <c r="E2685" s="50">
        <v>1</v>
      </c>
      <c r="F2685" s="50">
        <v>0</v>
      </c>
      <c r="G2685" s="50">
        <v>9</v>
      </c>
      <c r="H2685" s="50">
        <v>43</v>
      </c>
      <c r="I2685" s="53">
        <f>IF(E2685&gt;0,TIME(F2685,G2685,H2685),"")</f>
        <v>6.7476851851851856E-3</v>
      </c>
      <c r="J2685" s="54">
        <f>IF(E2685&gt;0,TIME(F2685,G2685,H2685)/E2685,"")</f>
        <v>6.7476851851851856E-3</v>
      </c>
      <c r="K2685" s="50" t="s">
        <v>1560</v>
      </c>
      <c r="L2685" s="50" t="s">
        <v>953</v>
      </c>
      <c r="M2685" s="55">
        <f>IF(D2685&gt;0,0.0416666666666667/J2685,"")</f>
        <v>6.1749571183533494</v>
      </c>
      <c r="N2685" s="50">
        <v>170</v>
      </c>
      <c r="O2685" s="50" t="s">
        <v>377</v>
      </c>
      <c r="Q2685" s="151">
        <f>IF("1-Swim"=D2685,J2685*2.4,IF("2-Bike"=D2685,J2685*112,IF("3-Run"=D2685,J2685*26.2,0)))</f>
        <v>0</v>
      </c>
      <c r="R2685" s="151">
        <f>Q2685/2</f>
        <v>0</v>
      </c>
      <c r="S2685" s="53">
        <f>J2685*26.2</f>
        <v>0.17678935185185185</v>
      </c>
      <c r="T2685" s="53">
        <f>(J2685+0.0013889)*26.2</f>
        <v>0.21317853185185184</v>
      </c>
      <c r="U2685" s="53">
        <f>S2685/2</f>
        <v>8.8394675925925925E-2</v>
      </c>
      <c r="V2685" s="53">
        <f>T2685/2</f>
        <v>0.10658926592592592</v>
      </c>
      <c r="W2685" s="50">
        <f>RANK(J2685,J:J,1)</f>
        <v>1247</v>
      </c>
      <c r="X2685" s="50">
        <f>YEAR(B2685)</f>
        <v>2015</v>
      </c>
      <c r="Y2685" s="50">
        <f>MONTH(B2685)</f>
        <v>4</v>
      </c>
      <c r="Z2685" s="56">
        <f>X2685*100+Y2685</f>
        <v>201504</v>
      </c>
      <c r="AA2685" s="56">
        <f>WEEKNUM(B2685,1)</f>
        <v>18</v>
      </c>
      <c r="AB2685" s="58">
        <f>IF(ISBLANK(B2685)," ",MAX(B2685-B2684-1,0))</f>
        <v>0</v>
      </c>
      <c r="AC2685" s="56">
        <f>DAY(B2685)</f>
        <v>26</v>
      </c>
      <c r="AD2685" s="53">
        <f>U2685+V2685</f>
        <v>0.19498394185185186</v>
      </c>
      <c r="AE2685" s="56">
        <f>IF("1-Swim"=D2685,E2685*46.7,IF("2-Bike"=D2685,E2685,IF("3-Run"=D2685,E2685*4.27,0)))</f>
        <v>0</v>
      </c>
    </row>
    <row r="2686" spans="1:31" x14ac:dyDescent="0.25">
      <c r="A2686" s="50">
        <v>2685</v>
      </c>
      <c r="B2686" s="51">
        <v>42120</v>
      </c>
      <c r="C2686" s="75">
        <f>B2686</f>
        <v>42120</v>
      </c>
      <c r="D2686" s="50" t="s">
        <v>709</v>
      </c>
      <c r="E2686" s="50">
        <v>1</v>
      </c>
      <c r="F2686" s="50">
        <v>0</v>
      </c>
      <c r="G2686" s="50">
        <v>10</v>
      </c>
      <c r="H2686" s="50">
        <v>20</v>
      </c>
      <c r="I2686" s="53">
        <f>IF(E2686&gt;0,TIME(F2686,G2686,H2686),"")</f>
        <v>7.1759259259259259E-3</v>
      </c>
      <c r="J2686" s="54">
        <f>IF(E2686&gt;0,TIME(F2686,G2686,H2686)/E2686,"")</f>
        <v>7.1759259259259259E-3</v>
      </c>
      <c r="K2686" s="50" t="s">
        <v>1560</v>
      </c>
      <c r="L2686" s="50" t="s">
        <v>953</v>
      </c>
      <c r="M2686" s="55">
        <f>IF(D2686&gt;0,0.0416666666666667/J2686,"")</f>
        <v>5.8064516129032304</v>
      </c>
      <c r="N2686" s="50">
        <v>160</v>
      </c>
      <c r="O2686" s="50" t="s">
        <v>377</v>
      </c>
      <c r="Q2686" s="151">
        <f>IF("1-Swim"=D2686,J2686*2.4,IF("2-Bike"=D2686,J2686*112,IF("3-Run"=D2686,J2686*26.2,0)))</f>
        <v>0</v>
      </c>
      <c r="R2686" s="151">
        <f>Q2686/2</f>
        <v>0</v>
      </c>
      <c r="S2686" s="53">
        <f>J2686*26.2</f>
        <v>0.18800925925925926</v>
      </c>
      <c r="T2686" s="53">
        <f>(J2686+0.0013889)*26.2</f>
        <v>0.22439843925925926</v>
      </c>
      <c r="U2686" s="53">
        <f>S2686/2</f>
        <v>9.4004629629629632E-2</v>
      </c>
      <c r="V2686" s="53">
        <f>T2686/2</f>
        <v>0.11219921962962963</v>
      </c>
      <c r="W2686" s="50">
        <f>RANK(J2686,J:J,1)</f>
        <v>1750</v>
      </c>
      <c r="X2686" s="50">
        <f>YEAR(B2686)</f>
        <v>2015</v>
      </c>
      <c r="Y2686" s="50">
        <f>MONTH(B2686)</f>
        <v>4</v>
      </c>
      <c r="Z2686" s="56">
        <f>X2686*100+Y2686</f>
        <v>201504</v>
      </c>
      <c r="AA2686" s="56">
        <f>WEEKNUM(B2686,1)</f>
        <v>18</v>
      </c>
      <c r="AB2686" s="58">
        <f>IF(ISBLANK(B2686)," ",MAX(B2686-B2685-1,0))</f>
        <v>0</v>
      </c>
      <c r="AC2686" s="56">
        <f>DAY(B2686)</f>
        <v>26</v>
      </c>
      <c r="AD2686" s="53">
        <f>U2686+V2686</f>
        <v>0.20620384925925928</v>
      </c>
      <c r="AE2686" s="56">
        <f>IF("1-Swim"=D2686,E2686*46.7,IF("2-Bike"=D2686,E2686,IF("3-Run"=D2686,E2686*4.27,0)))</f>
        <v>0</v>
      </c>
    </row>
    <row r="2687" spans="1:31" x14ac:dyDescent="0.25">
      <c r="A2687" s="50">
        <v>2686</v>
      </c>
      <c r="B2687" s="51">
        <v>42120</v>
      </c>
      <c r="C2687" s="75">
        <f>B2687</f>
        <v>42120</v>
      </c>
      <c r="D2687" s="50" t="s">
        <v>710</v>
      </c>
      <c r="E2687" s="50">
        <v>1</v>
      </c>
      <c r="F2687" s="50">
        <v>0</v>
      </c>
      <c r="G2687" s="50">
        <v>9</v>
      </c>
      <c r="H2687" s="50">
        <v>50</v>
      </c>
      <c r="I2687" s="53">
        <f>IF(E2687&gt;0,TIME(F2687,G2687,H2687),"")</f>
        <v>6.828703703703704E-3</v>
      </c>
      <c r="J2687" s="54">
        <f>IF(E2687&gt;0,TIME(F2687,G2687,H2687)/E2687,"")</f>
        <v>6.828703703703704E-3</v>
      </c>
      <c r="K2687" s="50" t="s">
        <v>1560</v>
      </c>
      <c r="L2687" s="50" t="s">
        <v>953</v>
      </c>
      <c r="M2687" s="55">
        <f>IF(D2687&gt;0,0.0416666666666667/J2687,"")</f>
        <v>6.1016949152542415</v>
      </c>
      <c r="N2687" s="50">
        <v>151</v>
      </c>
      <c r="O2687" s="50" t="s">
        <v>377</v>
      </c>
      <c r="Q2687" s="151">
        <f>IF("1-Swim"=D2687,J2687*2.4,IF("2-Bike"=D2687,J2687*112,IF("3-Run"=D2687,J2687*26.2,0)))</f>
        <v>0</v>
      </c>
      <c r="R2687" s="151">
        <f>Q2687/2</f>
        <v>0</v>
      </c>
      <c r="S2687" s="53">
        <f>J2687*26.2</f>
        <v>0.17891203703703704</v>
      </c>
      <c r="T2687" s="53">
        <f>(J2687+0.0013889)*26.2</f>
        <v>0.21530121703703703</v>
      </c>
      <c r="U2687" s="53">
        <f>S2687/2</f>
        <v>8.9456018518518518E-2</v>
      </c>
      <c r="V2687" s="53">
        <f>T2687/2</f>
        <v>0.10765060851851851</v>
      </c>
      <c r="W2687" s="50">
        <f>RANK(J2687,J:J,1)</f>
        <v>1342</v>
      </c>
      <c r="X2687" s="50">
        <f>YEAR(B2687)</f>
        <v>2015</v>
      </c>
      <c r="Y2687" s="50">
        <f>MONTH(B2687)</f>
        <v>4</v>
      </c>
      <c r="Z2687" s="56">
        <f>X2687*100+Y2687</f>
        <v>201504</v>
      </c>
      <c r="AA2687" s="56">
        <f>WEEKNUM(B2687,1)</f>
        <v>18</v>
      </c>
      <c r="AB2687" s="58">
        <f>IF(ISBLANK(B2687)," ",MAX(B2687-B2686-1,0))</f>
        <v>0</v>
      </c>
      <c r="AC2687" s="56">
        <f>DAY(B2687)</f>
        <v>26</v>
      </c>
      <c r="AD2687" s="53">
        <f>U2687+V2687</f>
        <v>0.19710662703703702</v>
      </c>
      <c r="AE2687" s="56">
        <f>IF("1-Swim"=D2687,E2687*46.7,IF("2-Bike"=D2687,E2687,IF("3-Run"=D2687,E2687*4.27,0)))</f>
        <v>0</v>
      </c>
    </row>
    <row r="2688" spans="1:31" x14ac:dyDescent="0.25">
      <c r="A2688" s="50">
        <v>2687</v>
      </c>
      <c r="B2688" s="51">
        <v>42121</v>
      </c>
      <c r="C2688" s="75">
        <f>B2688</f>
        <v>42121</v>
      </c>
      <c r="D2688" s="50" t="s">
        <v>1224</v>
      </c>
      <c r="E2688" s="50">
        <v>11</v>
      </c>
      <c r="F2688" s="50">
        <v>0</v>
      </c>
      <c r="G2688" s="50">
        <v>30</v>
      </c>
      <c r="H2688" s="50">
        <v>33</v>
      </c>
      <c r="I2688" s="53">
        <f>IF(E2688&gt;0,TIME(F2688,G2688,H2688),"")</f>
        <v>2.1215277777777777E-2</v>
      </c>
      <c r="J2688" s="54">
        <f>IF(E2688&gt;0,TIME(F2688,G2688,H2688)/E2688,"")</f>
        <v>1.9286616161616162E-3</v>
      </c>
      <c r="K2688" s="50" t="s">
        <v>921</v>
      </c>
      <c r="L2688" s="50" t="s">
        <v>1132</v>
      </c>
      <c r="M2688" s="55">
        <f>IF(D2688&gt;0,0.0416666666666667/J2688,"")</f>
        <v>21.603927986906726</v>
      </c>
      <c r="N2688" s="50">
        <v>0</v>
      </c>
      <c r="O2688" s="50" t="s">
        <v>253</v>
      </c>
      <c r="Q2688" s="151">
        <f>IF("1-Swim"=D2688,J2688*2.4,IF("2-Bike"=D2688,J2688*112,IF("3-Run"=D2688,J2688*26.2,0)))</f>
        <v>0.21601010101010101</v>
      </c>
      <c r="R2688" s="151">
        <f>Q2688/2</f>
        <v>0.10800505050505051</v>
      </c>
      <c r="S2688" s="53">
        <f>J2688*26.2</f>
        <v>5.0530934343434343E-2</v>
      </c>
      <c r="T2688" s="53">
        <f>(J2688+0.0013889)*26.2</f>
        <v>8.6920114343434343E-2</v>
      </c>
      <c r="U2688" s="53">
        <f>S2688/2</f>
        <v>2.5265467171717172E-2</v>
      </c>
      <c r="V2688" s="53">
        <f>T2688/2</f>
        <v>4.3460057171717172E-2</v>
      </c>
      <c r="W2688" s="50">
        <f>RANK(J2688,J:J,1)</f>
        <v>110</v>
      </c>
      <c r="X2688" s="50">
        <f>YEAR(B2688)</f>
        <v>2015</v>
      </c>
      <c r="Y2688" s="50">
        <f>MONTH(B2688)</f>
        <v>4</v>
      </c>
      <c r="Z2688" s="56">
        <f>X2688*100+Y2688</f>
        <v>201504</v>
      </c>
      <c r="AA2688" s="56">
        <f>WEEKNUM(B2688,1)</f>
        <v>18</v>
      </c>
      <c r="AB2688" s="58">
        <f>IF(ISBLANK(B2688)," ",MAX(B2688-B2687-1,0))</f>
        <v>0</v>
      </c>
      <c r="AC2688" s="56">
        <f>DAY(B2688)</f>
        <v>27</v>
      </c>
      <c r="AD2688" s="53">
        <f>U2688+V2688</f>
        <v>6.8725524343434347E-2</v>
      </c>
      <c r="AE2688" s="56">
        <f>IF("1-Swim"=D2688,E2688*46.7,IF("2-Bike"=D2688,E2688,IF("3-Run"=D2688,E2688*4.27,0)))</f>
        <v>11</v>
      </c>
    </row>
    <row r="2689" spans="1:31" x14ac:dyDescent="0.25">
      <c r="A2689" s="50">
        <v>2688</v>
      </c>
      <c r="B2689" s="51">
        <v>42121</v>
      </c>
      <c r="C2689" s="75">
        <f>B2689</f>
        <v>42121</v>
      </c>
      <c r="D2689" s="50" t="s">
        <v>1225</v>
      </c>
      <c r="E2689" s="50">
        <v>1.2</v>
      </c>
      <c r="F2689" s="50">
        <v>0</v>
      </c>
      <c r="G2689" s="50">
        <v>40</v>
      </c>
      <c r="H2689" s="50">
        <v>0</v>
      </c>
      <c r="I2689" s="53">
        <f>IF(E2689&gt;0,TIME(F2689,G2689,H2689),"")</f>
        <v>2.7777777777777776E-2</v>
      </c>
      <c r="J2689" s="54">
        <f>IF(E2689&gt;0,TIME(F2689,G2689,H2689)/E2689,"")</f>
        <v>2.3148148148148147E-2</v>
      </c>
      <c r="K2689" s="50" t="s">
        <v>781</v>
      </c>
      <c r="L2689" s="50" t="s">
        <v>1570</v>
      </c>
      <c r="M2689" s="55">
        <f>IF(D2689&gt;0,0.0416666666666667/J2689,"")</f>
        <v>1.8000000000000016</v>
      </c>
      <c r="N2689" s="50">
        <v>0</v>
      </c>
      <c r="O2689" s="50" t="s">
        <v>253</v>
      </c>
      <c r="Q2689" s="151">
        <f>IF("1-Swim"=D2689,J2689*2.4,IF("2-Bike"=D2689,J2689*112,IF("3-Run"=D2689,J2689*26.2,0)))</f>
        <v>5.5555555555555552E-2</v>
      </c>
      <c r="R2689" s="151">
        <f>Q2689/2</f>
        <v>2.7777777777777776E-2</v>
      </c>
      <c r="S2689" s="53">
        <f>J2689*26.2</f>
        <v>0.6064814814814814</v>
      </c>
      <c r="T2689" s="53">
        <f>(J2689+0.0013889)*26.2</f>
        <v>0.64287066148148142</v>
      </c>
      <c r="U2689" s="53">
        <f>S2689/2</f>
        <v>0.3032407407407407</v>
      </c>
      <c r="V2689" s="53">
        <f>T2689/2</f>
        <v>0.32143533074074071</v>
      </c>
      <c r="W2689" s="50">
        <f>RANK(J2689,J:J,1)</f>
        <v>3086</v>
      </c>
      <c r="X2689" s="50">
        <f>YEAR(B2689)</f>
        <v>2015</v>
      </c>
      <c r="Y2689" s="50">
        <f>MONTH(B2689)</f>
        <v>4</v>
      </c>
      <c r="Z2689" s="56">
        <f>X2689*100+Y2689</f>
        <v>201504</v>
      </c>
      <c r="AA2689" s="56">
        <f>WEEKNUM(B2689,1)</f>
        <v>18</v>
      </c>
      <c r="AB2689" s="58">
        <f>IF(ISBLANK(B2689)," ",MAX(B2689-B2688-1,0))</f>
        <v>0</v>
      </c>
      <c r="AC2689" s="56">
        <f>DAY(B2689)</f>
        <v>27</v>
      </c>
      <c r="AD2689" s="53">
        <f>U2689+V2689</f>
        <v>0.62467607148148141</v>
      </c>
      <c r="AE2689" s="56">
        <f>IF("1-Swim"=D2689,E2689*46.7,IF("2-Bike"=D2689,E2689,IF("3-Run"=D2689,E2689*4.27,0)))</f>
        <v>56.04</v>
      </c>
    </row>
    <row r="2690" spans="1:31" x14ac:dyDescent="0.25">
      <c r="A2690" s="50">
        <v>2689</v>
      </c>
      <c r="B2690" s="51">
        <v>42123</v>
      </c>
      <c r="C2690" s="75">
        <f>B2690</f>
        <v>42123</v>
      </c>
      <c r="D2690" s="50" t="s">
        <v>1223</v>
      </c>
      <c r="E2690" s="50">
        <v>4.0599999999999996</v>
      </c>
      <c r="F2690" s="50">
        <v>0</v>
      </c>
      <c r="G2690" s="50">
        <v>43</v>
      </c>
      <c r="H2690" s="50">
        <v>8</v>
      </c>
      <c r="I2690" s="53">
        <f>IF(E2690&gt;0,TIME(F2690,G2690,H2690),"")</f>
        <v>2.9953703703703705E-2</v>
      </c>
      <c r="J2690" s="54">
        <f>IF(E2690&gt;0,TIME(F2690,G2690,H2690)/E2690,"")</f>
        <v>7.3777595329319479E-3</v>
      </c>
      <c r="K2690" s="50" t="s">
        <v>1548</v>
      </c>
      <c r="L2690" s="50" t="s">
        <v>1571</v>
      </c>
      <c r="M2690" s="55">
        <f>IF(D2690&gt;0,0.0416666666666667/J2690,"")</f>
        <v>5.6476043276661549</v>
      </c>
      <c r="N2690" s="50">
        <v>146</v>
      </c>
      <c r="O2690" s="50" t="s">
        <v>526</v>
      </c>
      <c r="Q2690" s="151">
        <f>IF("1-Swim"=D2690,J2690*2.4,IF("2-Bike"=D2690,J2690*112,IF("3-Run"=D2690,J2690*26.2,0)))</f>
        <v>0.19329729976281704</v>
      </c>
      <c r="R2690" s="151">
        <f>Q2690/2</f>
        <v>9.6648649881408519E-2</v>
      </c>
      <c r="S2690" s="53">
        <f>J2690*26.2</f>
        <v>0.19329729976281704</v>
      </c>
      <c r="T2690" s="53">
        <f>(J2690+0.0013889)*26.2</f>
        <v>0.22968647976281703</v>
      </c>
      <c r="U2690" s="53">
        <f>S2690/2</f>
        <v>9.6648649881408519E-2</v>
      </c>
      <c r="V2690" s="53">
        <f>T2690/2</f>
        <v>0.11484323988140852</v>
      </c>
      <c r="W2690" s="50">
        <f>RANK(J2690,J:J,1)</f>
        <v>1960</v>
      </c>
      <c r="X2690" s="50">
        <f>YEAR(B2690)</f>
        <v>2015</v>
      </c>
      <c r="Y2690" s="50">
        <f>MONTH(B2690)</f>
        <v>4</v>
      </c>
      <c r="Z2690" s="56">
        <f>X2690*100+Y2690</f>
        <v>201504</v>
      </c>
      <c r="AA2690" s="56">
        <f>WEEKNUM(B2690,1)</f>
        <v>18</v>
      </c>
      <c r="AB2690" s="58">
        <f>IF(ISBLANK(B2690)," ",MAX(B2690-B2689-1,0))</f>
        <v>1</v>
      </c>
      <c r="AC2690" s="56">
        <f>DAY(B2690)</f>
        <v>29</v>
      </c>
      <c r="AD2690" s="53">
        <f>U2690+V2690</f>
        <v>0.21149188976281702</v>
      </c>
      <c r="AE2690" s="56">
        <f>IF("1-Swim"=D2690,E2690*46.7,IF("2-Bike"=D2690,E2690,IF("3-Run"=D2690,E2690*4.27,0)))</f>
        <v>17.336199999999998</v>
      </c>
    </row>
    <row r="2691" spans="1:31" x14ac:dyDescent="0.25">
      <c r="A2691" s="50">
        <v>2690</v>
      </c>
      <c r="B2691" s="51">
        <v>42123</v>
      </c>
      <c r="C2691" s="75">
        <f>B2691</f>
        <v>42123</v>
      </c>
      <c r="D2691" s="50" t="s">
        <v>1225</v>
      </c>
      <c r="E2691" s="50">
        <v>0.75</v>
      </c>
      <c r="F2691" s="50">
        <v>0</v>
      </c>
      <c r="G2691" s="50">
        <v>25</v>
      </c>
      <c r="H2691" s="50">
        <v>56</v>
      </c>
      <c r="I2691" s="53">
        <f>IF(E2691&gt;0,TIME(F2691,G2691,H2691),"")</f>
        <v>1.800925925925926E-2</v>
      </c>
      <c r="J2691" s="54">
        <f>IF(E2691&gt;0,TIME(F2691,G2691,H2691)/E2691,"")</f>
        <v>2.4012345679012347E-2</v>
      </c>
      <c r="K2691" s="50" t="s">
        <v>781</v>
      </c>
      <c r="L2691" s="50" t="s">
        <v>1572</v>
      </c>
      <c r="M2691" s="55">
        <f>IF(D2691&gt;0,0.0416666666666667/J2691,"")</f>
        <v>1.7352185089974306</v>
      </c>
      <c r="N2691" s="50">
        <v>0</v>
      </c>
      <c r="O2691" s="50" t="s">
        <v>253</v>
      </c>
      <c r="Q2691" s="151">
        <f>IF("1-Swim"=D2691,J2691*2.4,IF("2-Bike"=D2691,J2691*112,IF("3-Run"=D2691,J2691*26.2,0)))</f>
        <v>5.7629629629629628E-2</v>
      </c>
      <c r="R2691" s="151">
        <f>Q2691/2</f>
        <v>2.8814814814814814E-2</v>
      </c>
      <c r="S2691" s="53">
        <f>J2691*26.2</f>
        <v>0.62912345679012349</v>
      </c>
      <c r="T2691" s="53">
        <f>(J2691+0.0013889)*26.2</f>
        <v>0.6655126367901234</v>
      </c>
      <c r="U2691" s="53">
        <f>S2691/2</f>
        <v>0.31456172839506175</v>
      </c>
      <c r="V2691" s="53">
        <f>T2691/2</f>
        <v>0.3327563183950617</v>
      </c>
      <c r="W2691" s="50">
        <f>RANK(J2691,J:J,1)</f>
        <v>3128</v>
      </c>
      <c r="X2691" s="50">
        <f>YEAR(B2691)</f>
        <v>2015</v>
      </c>
      <c r="Y2691" s="50">
        <f>MONTH(B2691)</f>
        <v>4</v>
      </c>
      <c r="Z2691" s="56">
        <f>X2691*100+Y2691</f>
        <v>201504</v>
      </c>
      <c r="AA2691" s="56">
        <f>WEEKNUM(B2691,1)</f>
        <v>18</v>
      </c>
      <c r="AB2691" s="58">
        <f>IF(ISBLANK(B2691)," ",MAX(B2691-B2690-1,0))</f>
        <v>0</v>
      </c>
      <c r="AC2691" s="56">
        <f>DAY(B2691)</f>
        <v>29</v>
      </c>
      <c r="AD2691" s="53">
        <f>U2691+V2691</f>
        <v>0.64731804679012339</v>
      </c>
      <c r="AE2691" s="56">
        <f>IF("1-Swim"=D2691,E2691*46.7,IF("2-Bike"=D2691,E2691,IF("3-Run"=D2691,E2691*4.27,0)))</f>
        <v>35.025000000000006</v>
      </c>
    </row>
    <row r="2692" spans="1:31" x14ac:dyDescent="0.25">
      <c r="A2692" s="50">
        <v>2691</v>
      </c>
      <c r="B2692" s="51">
        <v>42125</v>
      </c>
      <c r="C2692" s="75">
        <f>B2692</f>
        <v>42125</v>
      </c>
      <c r="D2692" s="50" t="s">
        <v>1223</v>
      </c>
      <c r="E2692" s="50">
        <v>7.25</v>
      </c>
      <c r="F2692" s="50">
        <v>1</v>
      </c>
      <c r="G2692" s="50">
        <v>22</v>
      </c>
      <c r="H2692" s="50">
        <v>58</v>
      </c>
      <c r="I2692" s="53">
        <f>IF(E2692&gt;0,TIME(F2692,G2692,H2692),"")</f>
        <v>5.7615740740740738E-2</v>
      </c>
      <c r="J2692" s="54">
        <f>IF(E2692&gt;0,TIME(F2692,G2692,H2692)/E2692,"")</f>
        <v>7.9469987228607923E-3</v>
      </c>
      <c r="K2692" s="50" t="s">
        <v>1560</v>
      </c>
      <c r="L2692" s="50" t="s">
        <v>1573</v>
      </c>
      <c r="M2692" s="55">
        <f>IF(D2692&gt;0,0.0416666666666667/J2692,"")</f>
        <v>5.2430695058256367</v>
      </c>
      <c r="N2692" s="50">
        <v>149</v>
      </c>
      <c r="O2692" s="50" t="s">
        <v>377</v>
      </c>
      <c r="Q2692" s="151">
        <f>IF("1-Swim"=D2692,J2692*2.4,IF("2-Bike"=D2692,J2692*112,IF("3-Run"=D2692,J2692*26.2,0)))</f>
        <v>0.20821136653895275</v>
      </c>
      <c r="R2692" s="151">
        <f>Q2692/2</f>
        <v>0.10410568326947638</v>
      </c>
      <c r="S2692" s="53">
        <f>J2692*26.2</f>
        <v>0.20821136653895275</v>
      </c>
      <c r="T2692" s="53">
        <f>(J2692+0.0013889)*26.2</f>
        <v>0.24460054653895275</v>
      </c>
      <c r="U2692" s="53">
        <f>S2692/2</f>
        <v>0.10410568326947638</v>
      </c>
      <c r="V2692" s="53">
        <f>T2692/2</f>
        <v>0.12230027326947637</v>
      </c>
      <c r="W2692" s="50">
        <f>RANK(J2692,J:J,1)</f>
        <v>2407</v>
      </c>
      <c r="X2692" s="50">
        <f>YEAR(B2692)</f>
        <v>2015</v>
      </c>
      <c r="Y2692" s="50">
        <f>MONTH(B2692)</f>
        <v>5</v>
      </c>
      <c r="Z2692" s="56">
        <f>X2692*100+Y2692</f>
        <v>201505</v>
      </c>
      <c r="AA2692" s="56">
        <f>WEEKNUM(B2692,1)</f>
        <v>18</v>
      </c>
      <c r="AB2692" s="58">
        <f>IF(ISBLANK(B2692)," ",MAX(B2692-B2691-1,0))</f>
        <v>1</v>
      </c>
      <c r="AC2692" s="56">
        <f>DAY(B2692)</f>
        <v>1</v>
      </c>
      <c r="AD2692" s="53">
        <f>U2692+V2692</f>
        <v>0.22640595653895274</v>
      </c>
      <c r="AE2692" s="56">
        <f>IF("1-Swim"=D2692,E2692*46.7,IF("2-Bike"=D2692,E2692,IF("3-Run"=D2692,E2692*4.27,0)))</f>
        <v>30.957499999999996</v>
      </c>
    </row>
    <row r="2693" spans="1:31" x14ac:dyDescent="0.25">
      <c r="A2693" s="50">
        <v>2692</v>
      </c>
      <c r="B2693" s="51">
        <v>42125</v>
      </c>
      <c r="C2693" s="75">
        <f>B2693</f>
        <v>42125</v>
      </c>
      <c r="D2693" s="50" t="s">
        <v>1224</v>
      </c>
      <c r="E2693" s="50">
        <v>9.6</v>
      </c>
      <c r="F2693" s="50">
        <v>0</v>
      </c>
      <c r="G2693" s="50">
        <v>44</v>
      </c>
      <c r="H2693" s="50">
        <v>25</v>
      </c>
      <c r="I2693" s="53">
        <f>IF(E2693&gt;0,TIME(F2693,G2693,H2693),"")</f>
        <v>3.0844907407407404E-2</v>
      </c>
      <c r="J2693" s="54">
        <f>IF(E2693&gt;0,TIME(F2693,G2693,H2693)/E2693,"")</f>
        <v>3.2130111882716049E-3</v>
      </c>
      <c r="K2693" s="50" t="s">
        <v>1340</v>
      </c>
      <c r="L2693" s="50" t="s">
        <v>1574</v>
      </c>
      <c r="M2693" s="55">
        <f>IF(D2693&gt;0,0.0416666666666667/J2693,"")</f>
        <v>12.968105065666052</v>
      </c>
      <c r="N2693" s="50">
        <v>136</v>
      </c>
      <c r="O2693" s="50" t="s">
        <v>377</v>
      </c>
      <c r="Q2693" s="151">
        <f>IF("1-Swim"=D2693,J2693*2.4,IF("2-Bike"=D2693,J2693*112,IF("3-Run"=D2693,J2693*26.2,0)))</f>
        <v>0.35985725308641975</v>
      </c>
      <c r="R2693" s="151">
        <f>Q2693/2</f>
        <v>0.17992862654320987</v>
      </c>
      <c r="S2693" s="53">
        <f>J2693*26.2</f>
        <v>8.4180893132716039E-2</v>
      </c>
      <c r="T2693" s="53">
        <f>(J2693+0.0013889)*26.2</f>
        <v>0.12057007313271605</v>
      </c>
      <c r="U2693" s="53">
        <f>S2693/2</f>
        <v>4.209044656635802E-2</v>
      </c>
      <c r="V2693" s="53">
        <f>T2693/2</f>
        <v>6.0285036566358023E-2</v>
      </c>
      <c r="W2693" s="50">
        <f>RANK(J2693,J:J,1)</f>
        <v>657</v>
      </c>
      <c r="X2693" s="50">
        <f>YEAR(B2693)</f>
        <v>2015</v>
      </c>
      <c r="Y2693" s="50">
        <f>MONTH(B2693)</f>
        <v>5</v>
      </c>
      <c r="Z2693" s="56">
        <f>X2693*100+Y2693</f>
        <v>201505</v>
      </c>
      <c r="AA2693" s="56">
        <f>WEEKNUM(B2693,1)</f>
        <v>18</v>
      </c>
      <c r="AB2693" s="58">
        <f>IF(ISBLANK(B2693)," ",MAX(B2693-B2692-1,0))</f>
        <v>0</v>
      </c>
      <c r="AC2693" s="56">
        <f>DAY(B2693)</f>
        <v>1</v>
      </c>
      <c r="AD2693" s="53">
        <f>U2693+V2693</f>
        <v>0.10237548313271605</v>
      </c>
      <c r="AE2693" s="56">
        <f>IF("1-Swim"=D2693,E2693*46.7,IF("2-Bike"=D2693,E2693,IF("3-Run"=D2693,E2693*4.27,0)))</f>
        <v>9.6</v>
      </c>
    </row>
    <row r="2694" spans="1:31" x14ac:dyDescent="0.25">
      <c r="A2694" s="50">
        <v>2693</v>
      </c>
      <c r="B2694" s="51">
        <v>42127</v>
      </c>
      <c r="C2694" s="75">
        <f>B2694</f>
        <v>42127</v>
      </c>
      <c r="D2694" s="50" t="s">
        <v>1224</v>
      </c>
      <c r="E2694" s="50">
        <v>55.1</v>
      </c>
      <c r="F2694" s="50">
        <v>3</v>
      </c>
      <c r="G2694" s="50">
        <v>48</v>
      </c>
      <c r="H2694" s="50">
        <v>27</v>
      </c>
      <c r="I2694" s="53">
        <f>IF(E2694&gt;0,TIME(F2694,G2694,H2694),"")</f>
        <v>0.15864583333333335</v>
      </c>
      <c r="J2694" s="54">
        <f>IF(E2694&gt;0,TIME(F2694,G2694,H2694)/E2694,"")</f>
        <v>2.879234724742892E-3</v>
      </c>
      <c r="K2694" s="50" t="s">
        <v>1340</v>
      </c>
      <c r="L2694" s="50" t="s">
        <v>315</v>
      </c>
      <c r="M2694" s="55">
        <f>IF(D2694&gt;0,0.0416666666666667/J2694,"")</f>
        <v>14.471437951411698</v>
      </c>
      <c r="N2694" s="50">
        <v>0</v>
      </c>
      <c r="O2694" s="50" t="s">
        <v>255</v>
      </c>
      <c r="P2694" s="50" t="s">
        <v>1575</v>
      </c>
      <c r="Q2694" s="151">
        <f>IF("1-Swim"=D2694,J2694*2.4,IF("2-Bike"=D2694,J2694*112,IF("3-Run"=D2694,J2694*26.2,0)))</f>
        <v>0.32247428917120391</v>
      </c>
      <c r="R2694" s="151">
        <f>Q2694/2</f>
        <v>0.16123714458560195</v>
      </c>
      <c r="S2694" s="53">
        <f>J2694*26.2</f>
        <v>7.5435949788263776E-2</v>
      </c>
      <c r="T2694" s="53">
        <f>(J2694+0.0013889)*26.2</f>
        <v>0.11182512978826377</v>
      </c>
      <c r="U2694" s="53">
        <f>S2694/2</f>
        <v>3.7717974894131888E-2</v>
      </c>
      <c r="V2694" s="53">
        <f>T2694/2</f>
        <v>5.5912564894131885E-2</v>
      </c>
      <c r="W2694" s="50">
        <f>RANK(J2694,J:J,1)</f>
        <v>524</v>
      </c>
      <c r="X2694" s="50">
        <f>YEAR(B2694)</f>
        <v>2015</v>
      </c>
      <c r="Y2694" s="50">
        <f>MONTH(B2694)</f>
        <v>5</v>
      </c>
      <c r="Z2694" s="56">
        <f>X2694*100+Y2694</f>
        <v>201505</v>
      </c>
      <c r="AA2694" s="56">
        <f>WEEKNUM(B2694,1)</f>
        <v>19</v>
      </c>
      <c r="AB2694" s="58">
        <f>IF(ISBLANK(B2694)," ",MAX(B2694-B2693-1,0))</f>
        <v>1</v>
      </c>
      <c r="AC2694" s="56">
        <f>DAY(B2694)</f>
        <v>3</v>
      </c>
      <c r="AD2694" s="53">
        <f>U2694+V2694</f>
        <v>9.3630539788263772E-2</v>
      </c>
      <c r="AE2694" s="56">
        <f>IF("1-Swim"=D2694,E2694*46.7,IF("2-Bike"=D2694,E2694,IF("3-Run"=D2694,E2694*4.27,0)))</f>
        <v>55.1</v>
      </c>
    </row>
    <row r="2695" spans="1:31" x14ac:dyDescent="0.25">
      <c r="A2695" s="50">
        <v>2694</v>
      </c>
      <c r="B2695" s="51">
        <v>42128</v>
      </c>
      <c r="C2695" s="75">
        <f>B2695</f>
        <v>42128</v>
      </c>
      <c r="D2695" s="50" t="s">
        <v>1225</v>
      </c>
      <c r="E2695" s="50">
        <v>1.1499999999999999</v>
      </c>
      <c r="F2695" s="50">
        <v>0</v>
      </c>
      <c r="G2695" s="50">
        <v>36</v>
      </c>
      <c r="H2695" s="50">
        <v>47</v>
      </c>
      <c r="I2695" s="53">
        <f>IF(E2695&gt;0,TIME(F2695,G2695,H2695),"")</f>
        <v>2.5543981481481483E-2</v>
      </c>
      <c r="J2695" s="54">
        <f>IF(E2695&gt;0,TIME(F2695,G2695,H2695)/E2695,"")</f>
        <v>2.2212157809983899E-2</v>
      </c>
      <c r="K2695" s="50" t="s">
        <v>781</v>
      </c>
      <c r="L2695" s="50" t="s">
        <v>1570</v>
      </c>
      <c r="M2695" s="55">
        <f>IF(D2695&gt;0,0.0416666666666667/J2695,"")</f>
        <v>1.8758495695514286</v>
      </c>
      <c r="N2695" s="50">
        <v>0</v>
      </c>
      <c r="O2695" s="50" t="s">
        <v>253</v>
      </c>
      <c r="P2695" s="50" t="s">
        <v>1576</v>
      </c>
      <c r="Q2695" s="151">
        <f>IF("1-Swim"=D2695,J2695*2.4,IF("2-Bike"=D2695,J2695*112,IF("3-Run"=D2695,J2695*26.2,0)))</f>
        <v>5.3309178743961357E-2</v>
      </c>
      <c r="R2695" s="151">
        <f>Q2695/2</f>
        <v>2.6654589371980678E-2</v>
      </c>
      <c r="S2695" s="53">
        <f>J2695*26.2</f>
        <v>0.58195853462157809</v>
      </c>
      <c r="T2695" s="53">
        <f>(J2695+0.0013889)*26.2</f>
        <v>0.61834771462157812</v>
      </c>
      <c r="U2695" s="53">
        <f>S2695/2</f>
        <v>0.29097926731078905</v>
      </c>
      <c r="V2695" s="53">
        <f>T2695/2</f>
        <v>0.30917385731078906</v>
      </c>
      <c r="W2695" s="50">
        <f>RANK(J2695,J:J,1)</f>
        <v>3051</v>
      </c>
      <c r="X2695" s="50">
        <f>YEAR(B2695)</f>
        <v>2015</v>
      </c>
      <c r="Y2695" s="50">
        <f>MONTH(B2695)</f>
        <v>5</v>
      </c>
      <c r="Z2695" s="56">
        <f>X2695*100+Y2695</f>
        <v>201505</v>
      </c>
      <c r="AA2695" s="56">
        <f>WEEKNUM(B2695,1)</f>
        <v>19</v>
      </c>
      <c r="AB2695" s="58">
        <f>IF(ISBLANK(B2695)," ",MAX(B2695-B2694-1,0))</f>
        <v>0</v>
      </c>
      <c r="AC2695" s="56">
        <f>DAY(B2695)</f>
        <v>4</v>
      </c>
      <c r="AD2695" s="53">
        <f>U2695+V2695</f>
        <v>0.6001531246215781</v>
      </c>
      <c r="AE2695" s="56">
        <f>IF("1-Swim"=D2695,E2695*46.7,IF("2-Bike"=D2695,E2695,IF("3-Run"=D2695,E2695*4.27,0)))</f>
        <v>53.704999999999998</v>
      </c>
    </row>
    <row r="2696" spans="1:31" x14ac:dyDescent="0.25">
      <c r="A2696" s="50">
        <v>2695</v>
      </c>
      <c r="B2696" s="51">
        <v>42135</v>
      </c>
      <c r="C2696" s="75">
        <f>B2696</f>
        <v>42135</v>
      </c>
      <c r="D2696" s="50" t="s">
        <v>1224</v>
      </c>
      <c r="E2696" s="50">
        <v>11.5</v>
      </c>
      <c r="F2696" s="50">
        <v>0</v>
      </c>
      <c r="G2696" s="50">
        <v>31</v>
      </c>
      <c r="H2696" s="50">
        <v>0</v>
      </c>
      <c r="I2696" s="53">
        <f>IF(E2696&gt;0,TIME(F2696,G2696,H2696),"")</f>
        <v>2.1527777777777781E-2</v>
      </c>
      <c r="J2696" s="54">
        <f>IF(E2696&gt;0,TIME(F2696,G2696,H2696)/E2696,"")</f>
        <v>1.8719806763285026E-3</v>
      </c>
      <c r="K2696" s="50" t="s">
        <v>921</v>
      </c>
      <c r="L2696" s="50" t="s">
        <v>1132</v>
      </c>
      <c r="M2696" s="55">
        <f>IF(D2696&gt;0,0.0416666666666667/J2696,"")</f>
        <v>22.258064516129046</v>
      </c>
      <c r="N2696" s="50">
        <v>0</v>
      </c>
      <c r="O2696" s="50" t="s">
        <v>253</v>
      </c>
      <c r="Q2696" s="151">
        <f>IF("1-Swim"=D2696,J2696*2.4,IF("2-Bike"=D2696,J2696*112,IF("3-Run"=D2696,J2696*26.2,0)))</f>
        <v>0.2096618357487923</v>
      </c>
      <c r="R2696" s="151">
        <f>Q2696/2</f>
        <v>0.10483091787439615</v>
      </c>
      <c r="S2696" s="53">
        <f>J2696*26.2</f>
        <v>4.904589371980677E-2</v>
      </c>
      <c r="T2696" s="53">
        <f>(J2696+0.0013889)*26.2</f>
        <v>8.543507371980677E-2</v>
      </c>
      <c r="U2696" s="53">
        <f>S2696/2</f>
        <v>2.4522946859903385E-2</v>
      </c>
      <c r="V2696" s="53">
        <f>T2696/2</f>
        <v>4.2717536859903385E-2</v>
      </c>
      <c r="W2696" s="50">
        <f>RANK(J2696,J:J,1)</f>
        <v>87</v>
      </c>
      <c r="X2696" s="50">
        <f>YEAR(B2696)</f>
        <v>2015</v>
      </c>
      <c r="Y2696" s="50">
        <f>MONTH(B2696)</f>
        <v>5</v>
      </c>
      <c r="Z2696" s="56">
        <f>X2696*100+Y2696</f>
        <v>201505</v>
      </c>
      <c r="AA2696" s="56">
        <f>WEEKNUM(B2696,1)</f>
        <v>20</v>
      </c>
      <c r="AB2696" s="58">
        <f>IF(ISBLANK(B2696)," ",MAX(B2696-B2695-1,0))</f>
        <v>6</v>
      </c>
      <c r="AC2696" s="56">
        <f>DAY(B2696)</f>
        <v>11</v>
      </c>
      <c r="AD2696" s="53">
        <f>U2696+V2696</f>
        <v>6.7240483719806773E-2</v>
      </c>
      <c r="AE2696" s="56">
        <f>IF("1-Swim"=D2696,E2696*46.7,IF("2-Bike"=D2696,E2696,IF("3-Run"=D2696,E2696*4.27,0)))</f>
        <v>11.5</v>
      </c>
    </row>
    <row r="2697" spans="1:31" x14ac:dyDescent="0.25">
      <c r="A2697" s="50">
        <v>2696</v>
      </c>
      <c r="B2697" s="51">
        <v>42135</v>
      </c>
      <c r="C2697" s="75">
        <f>B2697</f>
        <v>42135</v>
      </c>
      <c r="D2697" s="50" t="s">
        <v>1225</v>
      </c>
      <c r="E2697" s="50">
        <v>1</v>
      </c>
      <c r="F2697" s="50">
        <v>0</v>
      </c>
      <c r="G2697" s="50">
        <v>32</v>
      </c>
      <c r="H2697" s="50">
        <v>29</v>
      </c>
      <c r="I2697" s="53">
        <f>IF(E2697&gt;0,TIME(F2697,G2697,H2697),"")</f>
        <v>2.255787037037037E-2</v>
      </c>
      <c r="J2697" s="54">
        <f>IF(E2697&gt;0,TIME(F2697,G2697,H2697)/E2697,"")</f>
        <v>2.255787037037037E-2</v>
      </c>
      <c r="K2697" s="50" t="s">
        <v>781</v>
      </c>
      <c r="L2697" s="50" t="s">
        <v>1570</v>
      </c>
      <c r="M2697" s="55">
        <f>IF(D2697&gt;0,0.0416666666666667/J2697,"")</f>
        <v>1.84710107747563</v>
      </c>
      <c r="N2697" s="50">
        <v>0</v>
      </c>
      <c r="O2697" s="50" t="s">
        <v>253</v>
      </c>
      <c r="Q2697" s="151">
        <f>IF("1-Swim"=D2697,J2697*2.4,IF("2-Bike"=D2697,J2697*112,IF("3-Run"=D2697,J2697*26.2,0)))</f>
        <v>5.4138888888888889E-2</v>
      </c>
      <c r="R2697" s="151">
        <f>Q2697/2</f>
        <v>2.7069444444444445E-2</v>
      </c>
      <c r="S2697" s="53">
        <f>J2697*26.2</f>
        <v>0.59101620370370367</v>
      </c>
      <c r="T2697" s="53">
        <f>(J2697+0.0013889)*26.2</f>
        <v>0.62740538370370369</v>
      </c>
      <c r="U2697" s="53">
        <f>S2697/2</f>
        <v>0.29550810185185183</v>
      </c>
      <c r="V2697" s="53">
        <f>T2697/2</f>
        <v>0.31370269185185184</v>
      </c>
      <c r="W2697" s="50">
        <f>RANK(J2697,J:J,1)</f>
        <v>3064</v>
      </c>
      <c r="X2697" s="50">
        <f>YEAR(B2697)</f>
        <v>2015</v>
      </c>
      <c r="Y2697" s="50">
        <f>MONTH(B2697)</f>
        <v>5</v>
      </c>
      <c r="Z2697" s="56">
        <f>X2697*100+Y2697</f>
        <v>201505</v>
      </c>
      <c r="AA2697" s="56">
        <f>WEEKNUM(B2697,1)</f>
        <v>20</v>
      </c>
      <c r="AB2697" s="58">
        <f>IF(ISBLANK(B2697)," ",MAX(B2697-B2696-1,0))</f>
        <v>0</v>
      </c>
      <c r="AC2697" s="56">
        <f>DAY(B2697)</f>
        <v>11</v>
      </c>
      <c r="AD2697" s="53">
        <f>U2697+V2697</f>
        <v>0.60921079370370368</v>
      </c>
      <c r="AE2697" s="56">
        <f>IF("1-Swim"=D2697,E2697*46.7,IF("2-Bike"=D2697,E2697,IF("3-Run"=D2697,E2697*4.27,0)))</f>
        <v>46.7</v>
      </c>
    </row>
    <row r="2698" spans="1:31" x14ac:dyDescent="0.25">
      <c r="A2698" s="50">
        <v>2697</v>
      </c>
      <c r="B2698" s="51">
        <v>42136</v>
      </c>
      <c r="C2698" s="75">
        <f>B2698</f>
        <v>42136</v>
      </c>
      <c r="D2698" s="50" t="s">
        <v>1224</v>
      </c>
      <c r="E2698" s="50">
        <v>20.100000000000001</v>
      </c>
      <c r="F2698" s="50">
        <v>1</v>
      </c>
      <c r="G2698" s="50">
        <v>20</v>
      </c>
      <c r="H2698" s="50">
        <v>13</v>
      </c>
      <c r="I2698" s="53">
        <f>IF(E2698&gt;0,TIME(F2698,G2698,H2698),"")</f>
        <v>5.5706018518518523E-2</v>
      </c>
      <c r="J2698" s="54">
        <f>IF(E2698&gt;0,TIME(F2698,G2698,H2698)/E2698,"")</f>
        <v>2.7714437073889809E-3</v>
      </c>
      <c r="K2698" s="50" t="s">
        <v>930</v>
      </c>
      <c r="L2698" s="50" t="s">
        <v>1577</v>
      </c>
      <c r="M2698" s="55">
        <f>IF(D2698&gt;0,0.0416666666666667/J2698,"")</f>
        <v>15.034282152503648</v>
      </c>
      <c r="N2698" s="50">
        <v>0</v>
      </c>
      <c r="O2698" s="50" t="s">
        <v>1419</v>
      </c>
      <c r="P2698" s="50" t="s">
        <v>1578</v>
      </c>
      <c r="Q2698" s="151">
        <f>IF("1-Swim"=D2698,J2698*2.4,IF("2-Bike"=D2698,J2698*112,IF("3-Run"=D2698,J2698*26.2,0)))</f>
        <v>0.31040169522756589</v>
      </c>
      <c r="R2698" s="151">
        <f>Q2698/2</f>
        <v>0.15520084761378294</v>
      </c>
      <c r="S2698" s="53">
        <f>J2698*26.2</f>
        <v>7.2611825133591296E-2</v>
      </c>
      <c r="T2698" s="53">
        <f>(J2698+0.0013889)*26.2</f>
        <v>0.1090010051335913</v>
      </c>
      <c r="U2698" s="53">
        <f>S2698/2</f>
        <v>3.6305912566795648E-2</v>
      </c>
      <c r="V2698" s="53">
        <f>T2698/2</f>
        <v>5.4500502566795651E-2</v>
      </c>
      <c r="W2698" s="50">
        <f>RANK(J2698,J:J,1)</f>
        <v>448</v>
      </c>
      <c r="X2698" s="50">
        <f>YEAR(B2698)</f>
        <v>2015</v>
      </c>
      <c r="Y2698" s="50">
        <f>MONTH(B2698)</f>
        <v>5</v>
      </c>
      <c r="Z2698" s="56">
        <f>X2698*100+Y2698</f>
        <v>201505</v>
      </c>
      <c r="AA2698" s="56">
        <f>WEEKNUM(B2698,1)</f>
        <v>20</v>
      </c>
      <c r="AB2698" s="58">
        <f>IF(ISBLANK(B2698)," ",MAX(B2698-B2697-1,0))</f>
        <v>0</v>
      </c>
      <c r="AC2698" s="56">
        <f>DAY(B2698)</f>
        <v>12</v>
      </c>
      <c r="AD2698" s="53">
        <f>U2698+V2698</f>
        <v>9.0806415133591306E-2</v>
      </c>
      <c r="AE2698" s="56">
        <f>IF("1-Swim"=D2698,E2698*46.7,IF("2-Bike"=D2698,E2698,IF("3-Run"=D2698,E2698*4.27,0)))</f>
        <v>20.100000000000001</v>
      </c>
    </row>
    <row r="2699" spans="1:31" x14ac:dyDescent="0.25">
      <c r="A2699" s="50">
        <v>2698</v>
      </c>
      <c r="B2699" s="51">
        <v>42136</v>
      </c>
      <c r="C2699" s="75">
        <f>B2699</f>
        <v>42136</v>
      </c>
      <c r="D2699" s="50" t="s">
        <v>1224</v>
      </c>
      <c r="E2699" s="50">
        <v>20.100000000000001</v>
      </c>
      <c r="F2699" s="50">
        <v>1</v>
      </c>
      <c r="G2699" s="50">
        <v>11</v>
      </c>
      <c r="H2699" s="50">
        <v>50</v>
      </c>
      <c r="I2699" s="53">
        <f>IF(E2699&gt;0,TIME(F2699,G2699,H2699),"")</f>
        <v>4.988425925925926E-2</v>
      </c>
      <c r="J2699" s="54">
        <f>IF(E2699&gt;0,TIME(F2699,G2699,H2699)/E2699,"")</f>
        <v>2.4818039432467293E-3</v>
      </c>
      <c r="K2699" s="50" t="s">
        <v>930</v>
      </c>
      <c r="L2699" s="50" t="s">
        <v>1579</v>
      </c>
      <c r="M2699" s="55">
        <f>IF(D2699&gt;0,0.0416666666666667/J2699,"")</f>
        <v>16.788863109048737</v>
      </c>
      <c r="N2699" s="50">
        <v>0</v>
      </c>
      <c r="O2699" s="50" t="s">
        <v>228</v>
      </c>
      <c r="P2699" s="50" t="s">
        <v>1580</v>
      </c>
      <c r="Q2699" s="151">
        <f>IF("1-Swim"=D2699,J2699*2.4,IF("2-Bike"=D2699,J2699*112,IF("3-Run"=D2699,J2699*26.2,0)))</f>
        <v>0.27796204164363369</v>
      </c>
      <c r="R2699" s="151">
        <f>Q2699/2</f>
        <v>0.13898102082181685</v>
      </c>
      <c r="S2699" s="53">
        <f>J2699*26.2</f>
        <v>6.5023263313064308E-2</v>
      </c>
      <c r="T2699" s="53">
        <f>(J2699+0.0013889)*26.2</f>
        <v>0.10141244331306432</v>
      </c>
      <c r="U2699" s="53">
        <f>S2699/2</f>
        <v>3.2511631656532154E-2</v>
      </c>
      <c r="V2699" s="53">
        <f>T2699/2</f>
        <v>5.0706221656532158E-2</v>
      </c>
      <c r="W2699" s="50">
        <f>RANK(J2699,J:J,1)</f>
        <v>302</v>
      </c>
      <c r="X2699" s="50">
        <f>YEAR(B2699)</f>
        <v>2015</v>
      </c>
      <c r="Y2699" s="50">
        <f>MONTH(B2699)</f>
        <v>5</v>
      </c>
      <c r="Z2699" s="56">
        <f>X2699*100+Y2699</f>
        <v>201505</v>
      </c>
      <c r="AA2699" s="56">
        <f>WEEKNUM(B2699,1)</f>
        <v>20</v>
      </c>
      <c r="AB2699" s="58">
        <f>IF(ISBLANK(B2699)," ",MAX(B2699-B2698-1,0))</f>
        <v>0</v>
      </c>
      <c r="AC2699" s="56">
        <f>DAY(B2699)</f>
        <v>12</v>
      </c>
      <c r="AD2699" s="53">
        <f>U2699+V2699</f>
        <v>8.3217853313064305E-2</v>
      </c>
      <c r="AE2699" s="56">
        <f>IF("1-Swim"=D2699,E2699*46.7,IF("2-Bike"=D2699,E2699,IF("3-Run"=D2699,E2699*4.27,0)))</f>
        <v>20.100000000000001</v>
      </c>
    </row>
    <row r="2700" spans="1:31" x14ac:dyDescent="0.25">
      <c r="A2700" s="50">
        <v>2699</v>
      </c>
      <c r="B2700" s="51">
        <v>42137</v>
      </c>
      <c r="C2700" s="75">
        <f>B2700</f>
        <v>42137</v>
      </c>
      <c r="D2700" s="50" t="s">
        <v>1223</v>
      </c>
      <c r="E2700" s="50">
        <v>3</v>
      </c>
      <c r="F2700" s="50">
        <v>0</v>
      </c>
      <c r="G2700" s="50">
        <v>31</v>
      </c>
      <c r="H2700" s="50">
        <v>5</v>
      </c>
      <c r="I2700" s="53">
        <f>IF(E2700&gt;0,TIME(F2700,G2700,H2700),"")</f>
        <v>2.1585648148148145E-2</v>
      </c>
      <c r="J2700" s="54">
        <f>IF(E2700&gt;0,TIME(F2700,G2700,H2700)/E2700,"")</f>
        <v>7.1952160493827149E-3</v>
      </c>
      <c r="K2700" s="50" t="s">
        <v>1548</v>
      </c>
      <c r="L2700" s="50" t="s">
        <v>315</v>
      </c>
      <c r="M2700" s="55">
        <f>IF(D2700&gt;0,0.0416666666666667/J2700,"")</f>
        <v>5.7908847184986652</v>
      </c>
      <c r="N2700" s="50">
        <v>0</v>
      </c>
      <c r="O2700" s="50" t="s">
        <v>198</v>
      </c>
      <c r="P2700" s="50" t="s">
        <v>1581</v>
      </c>
      <c r="Q2700" s="151">
        <f>IF("1-Swim"=D2700,J2700*2.4,IF("2-Bike"=D2700,J2700*112,IF("3-Run"=D2700,J2700*26.2,0)))</f>
        <v>0.18851466049382712</v>
      </c>
      <c r="R2700" s="151">
        <f>Q2700/2</f>
        <v>9.4257330246913559E-2</v>
      </c>
      <c r="S2700" s="53">
        <f>J2700*26.2</f>
        <v>0.18851466049382712</v>
      </c>
      <c r="T2700" s="53">
        <f>(J2700+0.0013889)*26.2</f>
        <v>0.22490384049382711</v>
      </c>
      <c r="U2700" s="53">
        <f>S2700/2</f>
        <v>9.4257330246913559E-2</v>
      </c>
      <c r="V2700" s="53">
        <f>T2700/2</f>
        <v>0.11245192024691356</v>
      </c>
      <c r="W2700" s="50">
        <f>RANK(J2700,J:J,1)</f>
        <v>1780</v>
      </c>
      <c r="X2700" s="50">
        <f>YEAR(B2700)</f>
        <v>2015</v>
      </c>
      <c r="Y2700" s="50">
        <f>MONTH(B2700)</f>
        <v>5</v>
      </c>
      <c r="Z2700" s="56">
        <f>X2700*100+Y2700</f>
        <v>201505</v>
      </c>
      <c r="AA2700" s="56">
        <f>WEEKNUM(B2700,1)</f>
        <v>20</v>
      </c>
      <c r="AB2700" s="58">
        <f>IF(ISBLANK(B2700)," ",MAX(B2700-B2699-1,0))</f>
        <v>0</v>
      </c>
      <c r="AC2700" s="56">
        <f>DAY(B2700)</f>
        <v>13</v>
      </c>
      <c r="AD2700" s="53">
        <f>U2700+V2700</f>
        <v>0.2067092504938271</v>
      </c>
      <c r="AE2700" s="56">
        <f>IF("1-Swim"=D2700,E2700*46.7,IF("2-Bike"=D2700,E2700,IF("3-Run"=D2700,E2700*4.27,0)))</f>
        <v>12.809999999999999</v>
      </c>
    </row>
    <row r="2701" spans="1:31" x14ac:dyDescent="0.25">
      <c r="A2701" s="50">
        <v>2700</v>
      </c>
      <c r="B2701" s="51">
        <v>42137</v>
      </c>
      <c r="C2701" s="75">
        <f>B2701</f>
        <v>42137</v>
      </c>
      <c r="D2701" s="50" t="s">
        <v>1225</v>
      </c>
      <c r="E2701" s="50">
        <v>1</v>
      </c>
      <c r="F2701" s="50">
        <v>0</v>
      </c>
      <c r="G2701" s="50">
        <v>28</v>
      </c>
      <c r="H2701" s="50">
        <v>11</v>
      </c>
      <c r="I2701" s="53">
        <f>IF(E2701&gt;0,TIME(F2701,G2701,H2701),"")</f>
        <v>1.9571759259259257E-2</v>
      </c>
      <c r="J2701" s="54">
        <f>IF(E2701&gt;0,TIME(F2701,G2701,H2701)/E2701,"")</f>
        <v>1.9571759259259257E-2</v>
      </c>
      <c r="K2701" s="50" t="s">
        <v>781</v>
      </c>
      <c r="L2701" s="50" t="s">
        <v>1570</v>
      </c>
      <c r="M2701" s="55">
        <f>IF(D2701&gt;0,0.0416666666666667/J2701,"")</f>
        <v>2.1289178001182751</v>
      </c>
      <c r="N2701" s="50">
        <v>0</v>
      </c>
      <c r="O2701" s="50" t="s">
        <v>253</v>
      </c>
      <c r="Q2701" s="151">
        <f>IF("1-Swim"=D2701,J2701*2.4,IF("2-Bike"=D2701,J2701*112,IF("3-Run"=D2701,J2701*26.2,0)))</f>
        <v>4.6972222222222214E-2</v>
      </c>
      <c r="R2701" s="151">
        <f>Q2701/2</f>
        <v>2.3486111111111107E-2</v>
      </c>
      <c r="S2701" s="53">
        <f>J2701*26.2</f>
        <v>0.5127800925925925</v>
      </c>
      <c r="T2701" s="53">
        <f>(J2701+0.0013889)*26.2</f>
        <v>0.54916927259259252</v>
      </c>
      <c r="U2701" s="53">
        <f>S2701/2</f>
        <v>0.25639004629629625</v>
      </c>
      <c r="V2701" s="53">
        <f>T2701/2</f>
        <v>0.27458463629629626</v>
      </c>
      <c r="W2701" s="50">
        <f>RANK(J2701,J:J,1)</f>
        <v>3015</v>
      </c>
      <c r="X2701" s="50">
        <f>YEAR(B2701)</f>
        <v>2015</v>
      </c>
      <c r="Y2701" s="50">
        <f>MONTH(B2701)</f>
        <v>5</v>
      </c>
      <c r="Z2701" s="56">
        <f>X2701*100+Y2701</f>
        <v>201505</v>
      </c>
      <c r="AA2701" s="56">
        <f>WEEKNUM(B2701,1)</f>
        <v>20</v>
      </c>
      <c r="AB2701" s="58">
        <f>IF(ISBLANK(B2701)," ",MAX(B2701-B2700-1,0))</f>
        <v>0</v>
      </c>
      <c r="AC2701" s="56">
        <f>DAY(B2701)</f>
        <v>13</v>
      </c>
      <c r="AD2701" s="53">
        <f>U2701+V2701</f>
        <v>0.53097468259259251</v>
      </c>
      <c r="AE2701" s="56">
        <f>IF("1-Swim"=D2701,E2701*46.7,IF("2-Bike"=D2701,E2701,IF("3-Run"=D2701,E2701*4.27,0)))</f>
        <v>46.7</v>
      </c>
    </row>
    <row r="2702" spans="1:31" x14ac:dyDescent="0.25">
      <c r="A2702" s="50">
        <v>2701</v>
      </c>
      <c r="B2702" s="51">
        <v>42139</v>
      </c>
      <c r="C2702" s="75">
        <f>B2702</f>
        <v>42139</v>
      </c>
      <c r="D2702" s="50" t="s">
        <v>1224</v>
      </c>
      <c r="E2702" s="50">
        <v>12.5</v>
      </c>
      <c r="F2702" s="50">
        <v>0</v>
      </c>
      <c r="G2702" s="50">
        <v>50</v>
      </c>
      <c r="H2702" s="50">
        <v>16</v>
      </c>
      <c r="I2702" s="53">
        <f>IF(E2702&gt;0,TIME(F2702,G2702,H2702),"")</f>
        <v>3.4907407407407408E-2</v>
      </c>
      <c r="J2702" s="54">
        <f>IF(E2702&gt;0,TIME(F2702,G2702,H2702)/E2702,"")</f>
        <v>2.7925925925925926E-3</v>
      </c>
      <c r="K2702" s="50" t="s">
        <v>1340</v>
      </c>
      <c r="L2702" s="50" t="s">
        <v>315</v>
      </c>
      <c r="M2702" s="55">
        <f>IF(D2702&gt;0,0.0416666666666667/J2702,"")</f>
        <v>14.920424403183036</v>
      </c>
      <c r="N2702" s="50">
        <v>128</v>
      </c>
      <c r="O2702" s="50" t="s">
        <v>255</v>
      </c>
      <c r="P2702" s="50" t="s">
        <v>1582</v>
      </c>
      <c r="Q2702" s="151">
        <f>IF("1-Swim"=D2702,J2702*2.4,IF("2-Bike"=D2702,J2702*112,IF("3-Run"=D2702,J2702*26.2,0)))</f>
        <v>0.31277037037037037</v>
      </c>
      <c r="R2702" s="151">
        <f>Q2702/2</f>
        <v>0.15638518518518518</v>
      </c>
      <c r="S2702" s="53">
        <f>J2702*26.2</f>
        <v>7.3165925925925926E-2</v>
      </c>
      <c r="T2702" s="53">
        <f>(J2702+0.0013889)*26.2</f>
        <v>0.10955510592592592</v>
      </c>
      <c r="U2702" s="53">
        <f>S2702/2</f>
        <v>3.6582962962962963E-2</v>
      </c>
      <c r="V2702" s="53">
        <f>T2702/2</f>
        <v>5.477755296296296E-2</v>
      </c>
      <c r="W2702" s="50">
        <f>RANK(J2702,J:J,1)</f>
        <v>480</v>
      </c>
      <c r="X2702" s="50">
        <f>YEAR(B2702)</f>
        <v>2015</v>
      </c>
      <c r="Y2702" s="50">
        <f>MONTH(B2702)</f>
        <v>5</v>
      </c>
      <c r="Z2702" s="56">
        <f>X2702*100+Y2702</f>
        <v>201505</v>
      </c>
      <c r="AA2702" s="56">
        <f>WEEKNUM(B2702,1)</f>
        <v>20</v>
      </c>
      <c r="AB2702" s="58">
        <f>IF(ISBLANK(B2702)," ",MAX(B2702-B2701-1,0))</f>
        <v>1</v>
      </c>
      <c r="AC2702" s="56">
        <f>DAY(B2702)</f>
        <v>15</v>
      </c>
      <c r="AD2702" s="53">
        <f>U2702+V2702</f>
        <v>9.1360515925925923E-2</v>
      </c>
      <c r="AE2702" s="56">
        <f>IF("1-Swim"=D2702,E2702*46.7,IF("2-Bike"=D2702,E2702,IF("3-Run"=D2702,E2702*4.27,0)))</f>
        <v>12.5</v>
      </c>
    </row>
    <row r="2703" spans="1:31" x14ac:dyDescent="0.25">
      <c r="A2703" s="50">
        <v>2702</v>
      </c>
      <c r="B2703" s="51">
        <v>42141</v>
      </c>
      <c r="C2703" s="75">
        <f>B2703</f>
        <v>42141</v>
      </c>
      <c r="D2703" s="50" t="s">
        <v>1224</v>
      </c>
      <c r="E2703" s="50">
        <v>62</v>
      </c>
      <c r="F2703" s="50">
        <v>4</v>
      </c>
      <c r="G2703" s="50">
        <v>10</v>
      </c>
      <c r="H2703" s="50">
        <v>1</v>
      </c>
      <c r="I2703" s="53">
        <f>IF(E2703&gt;0,TIME(F2703,G2703,H2703),"")</f>
        <v>0.1736226851851852</v>
      </c>
      <c r="J2703" s="54">
        <f>IF(E2703&gt;0,TIME(F2703,G2703,H2703)/E2703,"")</f>
        <v>2.8003658900836322E-3</v>
      </c>
      <c r="K2703" s="50" t="s">
        <v>1340</v>
      </c>
      <c r="L2703" s="50" t="s">
        <v>1603</v>
      </c>
      <c r="M2703" s="55">
        <f>IF(D2703&gt;0,0.0416666666666667/J2703,"")</f>
        <v>14.879008066128936</v>
      </c>
      <c r="N2703" s="50">
        <v>144</v>
      </c>
      <c r="O2703" s="50" t="s">
        <v>255</v>
      </c>
      <c r="P2703" s="50" t="s">
        <v>1583</v>
      </c>
      <c r="Q2703" s="151">
        <f>IF("1-Swim"=D2703,J2703*2.4,IF("2-Bike"=D2703,J2703*112,IF("3-Run"=D2703,J2703*26.2,0)))</f>
        <v>0.31364097968936683</v>
      </c>
      <c r="R2703" s="151">
        <f>Q2703/2</f>
        <v>0.15682048984468341</v>
      </c>
      <c r="S2703" s="53">
        <f>J2703*26.2</f>
        <v>7.3369586320191166E-2</v>
      </c>
      <c r="T2703" s="53">
        <f>(J2703+0.0013889)*26.2</f>
        <v>0.10975876632019116</v>
      </c>
      <c r="U2703" s="53">
        <f>S2703/2</f>
        <v>3.6684793160095583E-2</v>
      </c>
      <c r="V2703" s="53">
        <f>T2703/2</f>
        <v>5.4879383160095579E-2</v>
      </c>
      <c r="W2703" s="50">
        <f>RANK(J2703,J:J,1)</f>
        <v>487</v>
      </c>
      <c r="X2703" s="50">
        <f>YEAR(B2703)</f>
        <v>2015</v>
      </c>
      <c r="Y2703" s="50">
        <f>MONTH(B2703)</f>
        <v>5</v>
      </c>
      <c r="Z2703" s="56">
        <f>X2703*100+Y2703</f>
        <v>201505</v>
      </c>
      <c r="AA2703" s="56">
        <f>WEEKNUM(B2703,1)</f>
        <v>21</v>
      </c>
      <c r="AB2703" s="58">
        <f>IF(ISBLANK(B2703)," ",MAX(B2703-B2702-1,0))</f>
        <v>1</v>
      </c>
      <c r="AC2703" s="56">
        <f>DAY(B2703)</f>
        <v>17</v>
      </c>
      <c r="AD2703" s="53">
        <f>U2703+V2703</f>
        <v>9.1564176320191162E-2</v>
      </c>
      <c r="AE2703" s="56">
        <f>IF("1-Swim"=D2703,E2703*46.7,IF("2-Bike"=D2703,E2703,IF("3-Run"=D2703,E2703*4.27,0)))</f>
        <v>62</v>
      </c>
    </row>
    <row r="2704" spans="1:31" x14ac:dyDescent="0.25">
      <c r="A2704" s="50">
        <v>2703</v>
      </c>
      <c r="B2704" s="51">
        <v>42143</v>
      </c>
      <c r="C2704" s="75">
        <f>B2704</f>
        <v>42143</v>
      </c>
      <c r="D2704" s="50" t="s">
        <v>1223</v>
      </c>
      <c r="E2704" s="50">
        <v>3.3</v>
      </c>
      <c r="F2704" s="50">
        <v>0</v>
      </c>
      <c r="G2704" s="50">
        <v>33</v>
      </c>
      <c r="H2704" s="50">
        <v>52</v>
      </c>
      <c r="I2704" s="53">
        <f>IF(E2704&gt;0,TIME(F2704,G2704,H2704),"")</f>
        <v>2.3518518518518518E-2</v>
      </c>
      <c r="J2704" s="54">
        <f>IF(E2704&gt;0,TIME(F2704,G2704,H2704)/E2704,"")</f>
        <v>7.1268237934904608E-3</v>
      </c>
      <c r="K2704" s="50" t="s">
        <v>1560</v>
      </c>
      <c r="L2704" s="50" t="s">
        <v>1584</v>
      </c>
      <c r="M2704" s="55">
        <f>IF(D2704&gt;0,0.0416666666666667/J2704,"")</f>
        <v>5.8464566929133897</v>
      </c>
      <c r="N2704" s="50">
        <v>0</v>
      </c>
      <c r="O2704" s="50" t="s">
        <v>255</v>
      </c>
      <c r="P2704" s="50" t="s">
        <v>1585</v>
      </c>
      <c r="Q2704" s="151">
        <f>IF("1-Swim"=D2704,J2704*2.4,IF("2-Bike"=D2704,J2704*112,IF("3-Run"=D2704,J2704*26.2,0)))</f>
        <v>0.18672278338945006</v>
      </c>
      <c r="R2704" s="151">
        <f>Q2704/2</f>
        <v>9.3361391694725029E-2</v>
      </c>
      <c r="S2704" s="53">
        <f>J2704*26.2</f>
        <v>0.18672278338945006</v>
      </c>
      <c r="T2704" s="53">
        <f>(J2704+0.0013889)*26.2</f>
        <v>0.22311196338945005</v>
      </c>
      <c r="U2704" s="53">
        <f>S2704/2</f>
        <v>9.3361391694725029E-2</v>
      </c>
      <c r="V2704" s="53">
        <f>T2704/2</f>
        <v>0.11155598169472503</v>
      </c>
      <c r="W2704" s="50">
        <f>RANK(J2704,J:J,1)</f>
        <v>1701</v>
      </c>
      <c r="X2704" s="50">
        <f>YEAR(B2704)</f>
        <v>2015</v>
      </c>
      <c r="Y2704" s="50">
        <f>MONTH(B2704)</f>
        <v>5</v>
      </c>
      <c r="Z2704" s="56">
        <f>X2704*100+Y2704</f>
        <v>201505</v>
      </c>
      <c r="AA2704" s="56">
        <f>WEEKNUM(B2704,1)</f>
        <v>21</v>
      </c>
      <c r="AB2704" s="58">
        <f>IF(ISBLANK(B2704)," ",MAX(B2704-B2703-1,0))</f>
        <v>1</v>
      </c>
      <c r="AC2704" s="56">
        <f>DAY(B2704)</f>
        <v>19</v>
      </c>
      <c r="AD2704" s="53">
        <f>U2704+V2704</f>
        <v>0.20491737338945004</v>
      </c>
      <c r="AE2704" s="56">
        <f>IF("1-Swim"=D2704,E2704*46.7,IF("2-Bike"=D2704,E2704,IF("3-Run"=D2704,E2704*4.27,0)))</f>
        <v>14.090999999999998</v>
      </c>
    </row>
    <row r="2705" spans="1:31" x14ac:dyDescent="0.25">
      <c r="A2705" s="50">
        <v>2704</v>
      </c>
      <c r="B2705" s="51">
        <v>42145</v>
      </c>
      <c r="C2705" s="75">
        <f>B2705</f>
        <v>42145</v>
      </c>
      <c r="D2705" s="50" t="s">
        <v>1223</v>
      </c>
      <c r="E2705" s="50">
        <v>3.75</v>
      </c>
      <c r="F2705" s="50">
        <v>0</v>
      </c>
      <c r="G2705" s="50">
        <v>43</v>
      </c>
      <c r="H2705" s="50">
        <v>58</v>
      </c>
      <c r="I2705" s="53">
        <f>IF(E2705&gt;0,TIME(F2705,G2705,H2705),"")</f>
        <v>3.0532407407407411E-2</v>
      </c>
      <c r="J2705" s="54">
        <f>IF(E2705&gt;0,TIME(F2705,G2705,H2705)/E2705,"")</f>
        <v>8.1419753086419758E-3</v>
      </c>
      <c r="K2705" s="50" t="s">
        <v>1560</v>
      </c>
      <c r="L2705" s="50" t="s">
        <v>1586</v>
      </c>
      <c r="M2705" s="55">
        <f>IF(D2705&gt;0,0.0416666666666667/J2705,"")</f>
        <v>5.1175132676269941</v>
      </c>
      <c r="N2705" s="50">
        <v>143</v>
      </c>
      <c r="O2705" s="50" t="s">
        <v>377</v>
      </c>
      <c r="P2705" s="50" t="s">
        <v>1587</v>
      </c>
      <c r="Q2705" s="151">
        <f>IF("1-Swim"=D2705,J2705*2.4,IF("2-Bike"=D2705,J2705*112,IF("3-Run"=D2705,J2705*26.2,0)))</f>
        <v>0.21331975308641976</v>
      </c>
      <c r="R2705" s="151">
        <f>Q2705/2</f>
        <v>0.10665987654320988</v>
      </c>
      <c r="S2705" s="53">
        <f>J2705*26.2</f>
        <v>0.21331975308641976</v>
      </c>
      <c r="T2705" s="53">
        <f>(J2705+0.0013889)*26.2</f>
        <v>0.24970893308641975</v>
      </c>
      <c r="U2705" s="53">
        <f>S2705/2</f>
        <v>0.10665987654320988</v>
      </c>
      <c r="V2705" s="53">
        <f>T2705/2</f>
        <v>0.12485446654320988</v>
      </c>
      <c r="W2705" s="50">
        <f>RANK(J2705,J:J,1)</f>
        <v>2506</v>
      </c>
      <c r="X2705" s="50">
        <f>YEAR(B2705)</f>
        <v>2015</v>
      </c>
      <c r="Y2705" s="50">
        <f>MONTH(B2705)</f>
        <v>5</v>
      </c>
      <c r="Z2705" s="56">
        <f>X2705*100+Y2705</f>
        <v>201505</v>
      </c>
      <c r="AA2705" s="56">
        <f>WEEKNUM(B2705,1)</f>
        <v>21</v>
      </c>
      <c r="AB2705" s="58">
        <f>IF(ISBLANK(B2705)," ",MAX(B2705-B2704-1,0))</f>
        <v>1</v>
      </c>
      <c r="AC2705" s="56">
        <f>DAY(B2705)</f>
        <v>21</v>
      </c>
      <c r="AD2705" s="53">
        <f>U2705+V2705</f>
        <v>0.23151434308641977</v>
      </c>
      <c r="AE2705" s="56">
        <f>IF("1-Swim"=D2705,E2705*46.7,IF("2-Bike"=D2705,E2705,IF("3-Run"=D2705,E2705*4.27,0)))</f>
        <v>16.012499999999999</v>
      </c>
    </row>
    <row r="2706" spans="1:31" x14ac:dyDescent="0.25">
      <c r="A2706" s="50">
        <v>2705</v>
      </c>
      <c r="B2706" s="51">
        <v>42146</v>
      </c>
      <c r="C2706" s="75">
        <f>B2706</f>
        <v>42146</v>
      </c>
      <c r="D2706" s="50" t="s">
        <v>1223</v>
      </c>
      <c r="E2706" s="50">
        <v>10</v>
      </c>
      <c r="F2706" s="50">
        <v>2</v>
      </c>
      <c r="G2706" s="50">
        <v>5</v>
      </c>
      <c r="H2706" s="50">
        <v>0</v>
      </c>
      <c r="I2706" s="53">
        <f>IF(E2706&gt;0,TIME(F2706,G2706,H2706),"")</f>
        <v>8.6805555555555566E-2</v>
      </c>
      <c r="J2706" s="54">
        <f>IF(E2706&gt;0,TIME(F2706,G2706,H2706)/E2706,"")</f>
        <v>8.6805555555555559E-3</v>
      </c>
      <c r="K2706" s="50" t="s">
        <v>1560</v>
      </c>
      <c r="L2706" s="50" t="s">
        <v>1588</v>
      </c>
      <c r="M2706" s="55">
        <f>IF(D2706&gt;0,0.0416666666666667/J2706,"")</f>
        <v>4.8000000000000034</v>
      </c>
      <c r="N2706" s="50">
        <v>152</v>
      </c>
      <c r="O2706" s="50" t="s">
        <v>255</v>
      </c>
      <c r="P2706" s="50" t="s">
        <v>1589</v>
      </c>
      <c r="Q2706" s="151">
        <f>IF("1-Swim"=D2706,J2706*2.4,IF("2-Bike"=D2706,J2706*112,IF("3-Run"=D2706,J2706*26.2,0)))</f>
        <v>0.22743055555555555</v>
      </c>
      <c r="R2706" s="151">
        <f>Q2706/2</f>
        <v>0.11371527777777778</v>
      </c>
      <c r="S2706" s="53">
        <f>J2706*26.2</f>
        <v>0.22743055555555555</v>
      </c>
      <c r="T2706" s="53">
        <f>(J2706+0.0013889)*26.2</f>
        <v>0.26381973555555555</v>
      </c>
      <c r="U2706" s="53">
        <f>S2706/2</f>
        <v>0.11371527777777778</v>
      </c>
      <c r="V2706" s="53">
        <f>T2706/2</f>
        <v>0.13190986777777777</v>
      </c>
      <c r="W2706" s="50">
        <f>RANK(J2706,J:J,1)</f>
        <v>2701</v>
      </c>
      <c r="X2706" s="50">
        <f>YEAR(B2706)</f>
        <v>2015</v>
      </c>
      <c r="Y2706" s="50">
        <f>MONTH(B2706)</f>
        <v>5</v>
      </c>
      <c r="Z2706" s="56">
        <f>X2706*100+Y2706</f>
        <v>201505</v>
      </c>
      <c r="AA2706" s="56">
        <f>WEEKNUM(B2706,1)</f>
        <v>21</v>
      </c>
      <c r="AB2706" s="58">
        <f>IF(ISBLANK(B2706)," ",MAX(B2706-B2705-1,0))</f>
        <v>0</v>
      </c>
      <c r="AC2706" s="56">
        <f>DAY(B2706)</f>
        <v>22</v>
      </c>
      <c r="AD2706" s="53">
        <f>U2706+V2706</f>
        <v>0.24562514555555554</v>
      </c>
      <c r="AE2706" s="56">
        <f>IF("1-Swim"=D2706,E2706*46.7,IF("2-Bike"=D2706,E2706,IF("3-Run"=D2706,E2706*4.27,0)))</f>
        <v>42.699999999999996</v>
      </c>
    </row>
    <row r="2707" spans="1:31" x14ac:dyDescent="0.25">
      <c r="A2707" s="50">
        <v>2706</v>
      </c>
      <c r="B2707" s="51">
        <v>42147</v>
      </c>
      <c r="C2707" s="75">
        <f>B2707</f>
        <v>42147</v>
      </c>
      <c r="D2707" s="50" t="s">
        <v>1223</v>
      </c>
      <c r="E2707" s="50">
        <v>3.1</v>
      </c>
      <c r="F2707" s="50">
        <v>0</v>
      </c>
      <c r="G2707" s="50">
        <v>26</v>
      </c>
      <c r="H2707" s="50">
        <v>11</v>
      </c>
      <c r="I2707" s="53">
        <f>IF(E2707&gt;0,TIME(F2707,G2707,H2707),"")</f>
        <v>1.818287037037037E-2</v>
      </c>
      <c r="J2707" s="54">
        <f>IF(E2707&gt;0,TIME(F2707,G2707,H2707)/E2707,"")</f>
        <v>5.8654420549581841E-3</v>
      </c>
      <c r="K2707" s="50" t="s">
        <v>1560</v>
      </c>
      <c r="L2707" s="50" t="s">
        <v>1590</v>
      </c>
      <c r="M2707" s="55">
        <f>IF(D2707&gt;0,0.0416666666666667/J2707,"")</f>
        <v>7.1037555697008328</v>
      </c>
      <c r="N2707" s="50">
        <v>0</v>
      </c>
      <c r="O2707" s="50" t="s">
        <v>255</v>
      </c>
      <c r="P2707" s="50" t="s">
        <v>1591</v>
      </c>
      <c r="Q2707" s="151">
        <f>IF("1-Swim"=D2707,J2707*2.4,IF("2-Bike"=D2707,J2707*112,IF("3-Run"=D2707,J2707*26.2,0)))</f>
        <v>0.15367458183990443</v>
      </c>
      <c r="R2707" s="151">
        <f>Q2707/2</f>
        <v>7.6837290919952214E-2</v>
      </c>
      <c r="S2707" s="53">
        <f>J2707*26.2</f>
        <v>0.15367458183990443</v>
      </c>
      <c r="T2707" s="53">
        <f>(J2707+0.0013889)*26.2</f>
        <v>0.19006376183990442</v>
      </c>
      <c r="U2707" s="53">
        <f>S2707/2</f>
        <v>7.6837290919952214E-2</v>
      </c>
      <c r="V2707" s="53">
        <f>T2707/2</f>
        <v>9.5031880919952211E-2</v>
      </c>
      <c r="W2707" s="50">
        <f>RANK(J2707,J:J,1)</f>
        <v>794</v>
      </c>
      <c r="X2707" s="50">
        <f>YEAR(B2707)</f>
        <v>2015</v>
      </c>
      <c r="Y2707" s="50">
        <f>MONTH(B2707)</f>
        <v>5</v>
      </c>
      <c r="Z2707" s="56">
        <f>X2707*100+Y2707</f>
        <v>201505</v>
      </c>
      <c r="AA2707" s="56">
        <f>WEEKNUM(B2707,1)</f>
        <v>21</v>
      </c>
      <c r="AB2707" s="58">
        <f>IF(ISBLANK(B2707)," ",MAX(B2707-B2706-1,0))</f>
        <v>0</v>
      </c>
      <c r="AC2707" s="56">
        <f>DAY(B2707)</f>
        <v>23</v>
      </c>
      <c r="AD2707" s="53">
        <f>U2707+V2707</f>
        <v>0.17186917183990441</v>
      </c>
      <c r="AE2707" s="56">
        <f>IF("1-Swim"=D2707,E2707*46.7,IF("2-Bike"=D2707,E2707,IF("3-Run"=D2707,E2707*4.27,0)))</f>
        <v>13.236999999999998</v>
      </c>
    </row>
    <row r="2708" spans="1:31" ht="15.75" x14ac:dyDescent="0.3">
      <c r="A2708" s="50">
        <v>2707</v>
      </c>
      <c r="B2708" s="51">
        <v>42148</v>
      </c>
      <c r="C2708" s="75">
        <f>B2708</f>
        <v>42148</v>
      </c>
      <c r="D2708" s="50" t="s">
        <v>1225</v>
      </c>
      <c r="E2708" s="50">
        <v>0.75</v>
      </c>
      <c r="F2708" s="50">
        <v>0</v>
      </c>
      <c r="G2708" s="50">
        <v>30</v>
      </c>
      <c r="H2708" s="50">
        <v>28</v>
      </c>
      <c r="I2708" s="53">
        <f>IF(E2708&gt;0,TIME(F2708,G2708,H2708),"")</f>
        <v>2.1157407407407406E-2</v>
      </c>
      <c r="J2708" s="54">
        <f>IF(E2708&gt;0,TIME(F2708,G2708,H2708)/E2708,"")</f>
        <v>2.8209876543209875E-2</v>
      </c>
      <c r="K2708" s="50" t="s">
        <v>949</v>
      </c>
      <c r="L2708" s="50" t="s">
        <v>1592</v>
      </c>
      <c r="M2708" s="55">
        <f>IF(D2708&gt;0,0.0416666666666667/J2708,"")</f>
        <v>1.4770240700218831</v>
      </c>
      <c r="N2708" s="50">
        <v>0</v>
      </c>
      <c r="O2708" s="50" t="s">
        <v>377</v>
      </c>
      <c r="P2708" s="146" t="s">
        <v>1593</v>
      </c>
      <c r="Q2708" s="151">
        <f>IF("1-Swim"=D2708,J2708*2.4,IF("2-Bike"=D2708,J2708*112,IF("3-Run"=D2708,J2708*26.2,0)))</f>
        <v>6.7703703703703697E-2</v>
      </c>
      <c r="R2708" s="151">
        <f>Q2708/2</f>
        <v>3.3851851851851848E-2</v>
      </c>
      <c r="S2708" s="53">
        <f>J2708*26.2</f>
        <v>0.73909876543209874</v>
      </c>
      <c r="T2708" s="53">
        <f>(J2708+0.0013889)*26.2</f>
        <v>0.77548794543209865</v>
      </c>
      <c r="U2708" s="53">
        <f>S2708/2</f>
        <v>0.36954938271604937</v>
      </c>
      <c r="V2708" s="53">
        <f>T2708/2</f>
        <v>0.38774397271604932</v>
      </c>
      <c r="W2708" s="50">
        <f>RANK(J2708,J:J,1)</f>
        <v>3328</v>
      </c>
      <c r="X2708" s="50">
        <f>YEAR(B2708)</f>
        <v>2015</v>
      </c>
      <c r="Y2708" s="50">
        <f>MONTH(B2708)</f>
        <v>5</v>
      </c>
      <c r="Z2708" s="56">
        <f>X2708*100+Y2708</f>
        <v>201505</v>
      </c>
      <c r="AA2708" s="56">
        <f>WEEKNUM(B2708,1)</f>
        <v>22</v>
      </c>
      <c r="AB2708" s="58">
        <f>IF(ISBLANK(B2708)," ",MAX(B2708-B2707-1,0))</f>
        <v>0</v>
      </c>
      <c r="AC2708" s="56">
        <f>DAY(B2708)</f>
        <v>24</v>
      </c>
      <c r="AD2708" s="53">
        <f>U2708+V2708</f>
        <v>0.75729335543209864</v>
      </c>
      <c r="AE2708" s="56">
        <f>IF("1-Swim"=D2708,E2708*46.7,IF("2-Bike"=D2708,E2708,IF("3-Run"=D2708,E2708*4.27,0)))</f>
        <v>35.025000000000006</v>
      </c>
    </row>
    <row r="2709" spans="1:31" x14ac:dyDescent="0.25">
      <c r="A2709" s="50">
        <v>2708</v>
      </c>
      <c r="B2709" s="51">
        <v>42148</v>
      </c>
      <c r="C2709" s="75">
        <f>B2709</f>
        <v>42148</v>
      </c>
      <c r="D2709" s="50" t="s">
        <v>1224</v>
      </c>
      <c r="E2709" s="50">
        <v>59</v>
      </c>
      <c r="F2709" s="50">
        <v>4</v>
      </c>
      <c r="G2709" s="50">
        <v>0</v>
      </c>
      <c r="H2709" s="50">
        <v>14</v>
      </c>
      <c r="I2709" s="53">
        <f>IF(E2709&gt;0,TIME(F2709,G2709,H2709),"")</f>
        <v>0.1668287037037037</v>
      </c>
      <c r="J2709" s="54">
        <f>IF(E2709&gt;0,TIME(F2709,G2709,H2709)/E2709,"")</f>
        <v>2.8276051475204017E-3</v>
      </c>
      <c r="K2709" s="50" t="s">
        <v>1340</v>
      </c>
      <c r="L2709" s="50" t="s">
        <v>1594</v>
      </c>
      <c r="M2709" s="55">
        <f>IF(D2709&gt;0,0.0416666666666667/J2709,"")</f>
        <v>14.735673650617468</v>
      </c>
      <c r="N2709" s="50">
        <v>0</v>
      </c>
      <c r="O2709" s="50" t="s">
        <v>255</v>
      </c>
      <c r="P2709" s="50" t="s">
        <v>1595</v>
      </c>
      <c r="Q2709" s="151">
        <f>IF("1-Swim"=D2709,J2709*2.4,IF("2-Bike"=D2709,J2709*112,IF("3-Run"=D2709,J2709*26.2,0)))</f>
        <v>0.31669177652228497</v>
      </c>
      <c r="R2709" s="151">
        <f>Q2709/2</f>
        <v>0.15834588826114249</v>
      </c>
      <c r="S2709" s="53">
        <f>J2709*26.2</f>
        <v>7.4083254865034517E-2</v>
      </c>
      <c r="T2709" s="53">
        <f>(J2709+0.0013889)*26.2</f>
        <v>0.11047243486503452</v>
      </c>
      <c r="U2709" s="53">
        <f>S2709/2</f>
        <v>3.7041627432517259E-2</v>
      </c>
      <c r="V2709" s="53">
        <f>T2709/2</f>
        <v>5.5236217432517262E-2</v>
      </c>
      <c r="W2709" s="50">
        <f>RANK(J2709,J:J,1)</f>
        <v>499</v>
      </c>
      <c r="X2709" s="50">
        <f>YEAR(B2709)</f>
        <v>2015</v>
      </c>
      <c r="Y2709" s="50">
        <f>MONTH(B2709)</f>
        <v>5</v>
      </c>
      <c r="Z2709" s="56">
        <f>X2709*100+Y2709</f>
        <v>201505</v>
      </c>
      <c r="AA2709" s="56">
        <f>WEEKNUM(B2709,1)</f>
        <v>22</v>
      </c>
      <c r="AB2709" s="58">
        <f>IF(ISBLANK(B2709)," ",MAX(B2709-B2708-1,0))</f>
        <v>0</v>
      </c>
      <c r="AC2709" s="56">
        <f>DAY(B2709)</f>
        <v>24</v>
      </c>
      <c r="AD2709" s="53">
        <f>U2709+V2709</f>
        <v>9.2277844865034514E-2</v>
      </c>
      <c r="AE2709" s="56">
        <f>IF("1-Swim"=D2709,E2709*46.7,IF("2-Bike"=D2709,E2709,IF("3-Run"=D2709,E2709*4.27,0)))</f>
        <v>59</v>
      </c>
    </row>
    <row r="2710" spans="1:31" x14ac:dyDescent="0.25">
      <c r="A2710" s="50">
        <v>2709</v>
      </c>
      <c r="B2710" s="51">
        <v>42149</v>
      </c>
      <c r="C2710" s="75">
        <f>B2710</f>
        <v>42149</v>
      </c>
      <c r="D2710" s="50" t="s">
        <v>1223</v>
      </c>
      <c r="E2710" s="50">
        <v>1.6</v>
      </c>
      <c r="F2710" s="50">
        <v>0</v>
      </c>
      <c r="G2710" s="50">
        <v>20</v>
      </c>
      <c r="H2710" s="50">
        <v>0</v>
      </c>
      <c r="I2710" s="53">
        <f>IF(E2710&gt;0,TIME(F2710,G2710,H2710),"")</f>
        <v>1.3888888888888888E-2</v>
      </c>
      <c r="J2710" s="54">
        <f>IF(E2710&gt;0,TIME(F2710,G2710,H2710)/E2710,"")</f>
        <v>8.6805555555555542E-3</v>
      </c>
      <c r="K2710" s="50" t="s">
        <v>1560</v>
      </c>
      <c r="L2710" s="50" t="s">
        <v>796</v>
      </c>
      <c r="M2710" s="55">
        <f>IF(D2710&gt;0,0.0416666666666667/J2710,"")</f>
        <v>4.8000000000000043</v>
      </c>
      <c r="N2710" s="50">
        <v>0</v>
      </c>
      <c r="O2710" s="50" t="s">
        <v>228</v>
      </c>
      <c r="P2710" s="50" t="s">
        <v>1596</v>
      </c>
      <c r="Q2710" s="151">
        <f>IF("1-Swim"=D2710,J2710*2.4,IF("2-Bike"=D2710,J2710*112,IF("3-Run"=D2710,J2710*26.2,0)))</f>
        <v>0.22743055555555552</v>
      </c>
      <c r="R2710" s="151">
        <f>Q2710/2</f>
        <v>0.11371527777777776</v>
      </c>
      <c r="S2710" s="53">
        <f>J2710*26.2</f>
        <v>0.22743055555555552</v>
      </c>
      <c r="T2710" s="53">
        <f>(J2710+0.0013889)*26.2</f>
        <v>0.26381973555555555</v>
      </c>
      <c r="U2710" s="53">
        <f>S2710/2</f>
        <v>0.11371527777777776</v>
      </c>
      <c r="V2710" s="53">
        <f>T2710/2</f>
        <v>0.13190986777777777</v>
      </c>
      <c r="W2710" s="50">
        <f>RANK(J2710,J:J,1)</f>
        <v>2699</v>
      </c>
      <c r="X2710" s="50">
        <f>YEAR(B2710)</f>
        <v>2015</v>
      </c>
      <c r="Y2710" s="50">
        <f>MONTH(B2710)</f>
        <v>5</v>
      </c>
      <c r="Z2710" s="56">
        <f>X2710*100+Y2710</f>
        <v>201505</v>
      </c>
      <c r="AA2710" s="56">
        <f>WEEKNUM(B2710,1)</f>
        <v>22</v>
      </c>
      <c r="AB2710" s="58">
        <f>IF(ISBLANK(B2710)," ",MAX(B2710-B2709-1,0))</f>
        <v>0</v>
      </c>
      <c r="AC2710" s="56">
        <f>DAY(B2710)</f>
        <v>25</v>
      </c>
      <c r="AD2710" s="53">
        <f>U2710+V2710</f>
        <v>0.24562514555555554</v>
      </c>
      <c r="AE2710" s="56">
        <f>IF("1-Swim"=D2710,E2710*46.7,IF("2-Bike"=D2710,E2710,IF("3-Run"=D2710,E2710*4.27,0)))</f>
        <v>6.8319999999999999</v>
      </c>
    </row>
    <row r="2711" spans="1:31" x14ac:dyDescent="0.25">
      <c r="A2711" s="50">
        <v>2710</v>
      </c>
      <c r="B2711" s="51">
        <v>42151</v>
      </c>
      <c r="C2711" s="75">
        <f>B2711</f>
        <v>42151</v>
      </c>
      <c r="D2711" s="50" t="s">
        <v>1225</v>
      </c>
      <c r="E2711" s="50">
        <v>0.53</v>
      </c>
      <c r="F2711" s="50">
        <v>0</v>
      </c>
      <c r="G2711" s="50">
        <v>21</v>
      </c>
      <c r="H2711" s="50">
        <v>27</v>
      </c>
      <c r="I2711" s="53">
        <f>IF(E2711&gt;0,TIME(F2711,G2711,H2711),"")</f>
        <v>1.4895833333333332E-2</v>
      </c>
      <c r="J2711" s="54">
        <f>IF(E2711&gt;0,TIME(F2711,G2711,H2711)/E2711,"")</f>
        <v>2.8105345911949683E-2</v>
      </c>
      <c r="K2711" s="50" t="s">
        <v>949</v>
      </c>
      <c r="L2711" s="50" t="s">
        <v>315</v>
      </c>
      <c r="M2711" s="55">
        <f>IF(D2711&gt;0,0.0416666666666667/J2711,"")</f>
        <v>1.4825174825174838</v>
      </c>
      <c r="N2711" s="50">
        <v>0</v>
      </c>
      <c r="O2711" s="50" t="s">
        <v>255</v>
      </c>
      <c r="P2711" s="50" t="s">
        <v>1597</v>
      </c>
      <c r="Q2711" s="151">
        <f>IF("1-Swim"=D2711,J2711*2.4,IF("2-Bike"=D2711,J2711*112,IF("3-Run"=D2711,J2711*26.2,0)))</f>
        <v>6.745283018867923E-2</v>
      </c>
      <c r="R2711" s="151">
        <f>Q2711/2</f>
        <v>3.3726415094339615E-2</v>
      </c>
      <c r="S2711" s="53">
        <f>J2711*26.2</f>
        <v>0.73636006289308165</v>
      </c>
      <c r="T2711" s="53">
        <f>(J2711+0.0013889)*26.2</f>
        <v>0.77274924289308167</v>
      </c>
      <c r="U2711" s="53">
        <f>S2711/2</f>
        <v>0.36818003144654082</v>
      </c>
      <c r="V2711" s="53">
        <f>T2711/2</f>
        <v>0.38637462144654083</v>
      </c>
      <c r="W2711" s="50">
        <f>RANK(J2711,J:J,1)</f>
        <v>3324</v>
      </c>
      <c r="X2711" s="50">
        <f>YEAR(B2711)</f>
        <v>2015</v>
      </c>
      <c r="Y2711" s="50">
        <f>MONTH(B2711)</f>
        <v>5</v>
      </c>
      <c r="Z2711" s="56">
        <f>X2711*100+Y2711</f>
        <v>201505</v>
      </c>
      <c r="AA2711" s="56">
        <f>WEEKNUM(B2711,1)</f>
        <v>22</v>
      </c>
      <c r="AB2711" s="58">
        <f>IF(ISBLANK(B2711)," ",MAX(B2711-B2710-1,0))</f>
        <v>1</v>
      </c>
      <c r="AC2711" s="56">
        <f>DAY(B2711)</f>
        <v>27</v>
      </c>
      <c r="AD2711" s="53">
        <f>U2711+V2711</f>
        <v>0.75455465289308166</v>
      </c>
      <c r="AE2711" s="56">
        <f>IF("1-Swim"=D2711,E2711*46.7,IF("2-Bike"=D2711,E2711,IF("3-Run"=D2711,E2711*4.27,0)))</f>
        <v>24.751000000000001</v>
      </c>
    </row>
    <row r="2712" spans="1:31" x14ac:dyDescent="0.25">
      <c r="A2712" s="50">
        <v>2711</v>
      </c>
      <c r="B2712" s="51">
        <v>42152</v>
      </c>
      <c r="C2712" s="75">
        <f>B2712</f>
        <v>42152</v>
      </c>
      <c r="D2712" s="50" t="s">
        <v>1223</v>
      </c>
      <c r="E2712" s="50">
        <v>4.2</v>
      </c>
      <c r="F2712" s="50">
        <v>0</v>
      </c>
      <c r="G2712" s="50">
        <v>46</v>
      </c>
      <c r="H2712" s="50">
        <v>29</v>
      </c>
      <c r="I2712" s="53">
        <f>IF(E2712&gt;0,TIME(F2712,G2712,H2712),"")</f>
        <v>3.2280092592592589E-2</v>
      </c>
      <c r="J2712" s="54">
        <f>IF(E2712&gt;0,TIME(F2712,G2712,H2712)/E2712,"")</f>
        <v>7.6857363315696635E-3</v>
      </c>
      <c r="K2712" s="50" t="s">
        <v>1548</v>
      </c>
      <c r="L2712" s="50" t="s">
        <v>1598</v>
      </c>
      <c r="M2712" s="55">
        <f>IF(D2712&gt;0,0.0416666666666667/J2712,"")</f>
        <v>5.4212979562567281</v>
      </c>
      <c r="N2712" s="50">
        <v>0</v>
      </c>
      <c r="O2712" s="50" t="s">
        <v>255</v>
      </c>
      <c r="P2712" s="50" t="s">
        <v>1599</v>
      </c>
      <c r="Q2712" s="151">
        <f>IF("1-Swim"=D2712,J2712*2.4,IF("2-Bike"=D2712,J2712*112,IF("3-Run"=D2712,J2712*26.2,0)))</f>
        <v>0.20136629188712518</v>
      </c>
      <c r="R2712" s="151">
        <f>Q2712/2</f>
        <v>0.10068314594356259</v>
      </c>
      <c r="S2712" s="53">
        <f>J2712*26.2</f>
        <v>0.20136629188712518</v>
      </c>
      <c r="T2712" s="53">
        <f>(J2712+0.0013889)*26.2</f>
        <v>0.23775547188712515</v>
      </c>
      <c r="U2712" s="53">
        <f>S2712/2</f>
        <v>0.10068314594356259</v>
      </c>
      <c r="V2712" s="53">
        <f>T2712/2</f>
        <v>0.11887773594356257</v>
      </c>
      <c r="W2712" s="50">
        <f>RANK(J2712,J:J,1)</f>
        <v>2221</v>
      </c>
      <c r="X2712" s="50">
        <f>YEAR(B2712)</f>
        <v>2015</v>
      </c>
      <c r="Y2712" s="50">
        <f>MONTH(B2712)</f>
        <v>5</v>
      </c>
      <c r="Z2712" s="56">
        <f>X2712*100+Y2712</f>
        <v>201505</v>
      </c>
      <c r="AA2712" s="56">
        <f>WEEKNUM(B2712,1)</f>
        <v>22</v>
      </c>
      <c r="AB2712" s="58">
        <f>IF(ISBLANK(B2712)," ",MAX(B2712-B2711-1,0))</f>
        <v>0</v>
      </c>
      <c r="AC2712" s="56">
        <f>DAY(B2712)</f>
        <v>28</v>
      </c>
      <c r="AD2712" s="53">
        <f>U2712+V2712</f>
        <v>0.21956088188712516</v>
      </c>
      <c r="AE2712" s="56">
        <f>IF("1-Swim"=D2712,E2712*46.7,IF("2-Bike"=D2712,E2712,IF("3-Run"=D2712,E2712*4.27,0)))</f>
        <v>17.933999999999997</v>
      </c>
    </row>
    <row r="2713" spans="1:31" x14ac:dyDescent="0.25">
      <c r="A2713" s="50">
        <v>2712</v>
      </c>
      <c r="B2713" s="51">
        <v>42153</v>
      </c>
      <c r="C2713" s="75">
        <f>B2713</f>
        <v>42153</v>
      </c>
      <c r="D2713" s="50" t="s">
        <v>1225</v>
      </c>
      <c r="E2713" s="50">
        <v>1</v>
      </c>
      <c r="F2713" s="50">
        <v>0</v>
      </c>
      <c r="G2713" s="50">
        <v>36</v>
      </c>
      <c r="H2713" s="50">
        <v>37</v>
      </c>
      <c r="I2713" s="53">
        <f>IF(E2713&gt;0,TIME(F2713,G2713,H2713),"")</f>
        <v>2.5428240740740741E-2</v>
      </c>
      <c r="J2713" s="54">
        <f>IF(E2713&gt;0,TIME(F2713,G2713,H2713)/E2713,"")</f>
        <v>2.5428240740740741E-2</v>
      </c>
      <c r="K2713" s="50" t="s">
        <v>949</v>
      </c>
      <c r="L2713" s="50" t="s">
        <v>315</v>
      </c>
      <c r="M2713" s="55">
        <f>IF(D2713&gt;0,0.0416666666666667/J2713,"")</f>
        <v>1.6385980883022315</v>
      </c>
      <c r="N2713" s="50">
        <v>0</v>
      </c>
      <c r="O2713" s="50" t="s">
        <v>255</v>
      </c>
      <c r="Q2713" s="151">
        <f>IF("1-Swim"=D2713,J2713*2.4,IF("2-Bike"=D2713,J2713*112,IF("3-Run"=D2713,J2713*26.2,0)))</f>
        <v>6.1027777777777778E-2</v>
      </c>
      <c r="R2713" s="151">
        <f>Q2713/2</f>
        <v>3.0513888888888889E-2</v>
      </c>
      <c r="S2713" s="53">
        <f>J2713*26.2</f>
        <v>0.66621990740740744</v>
      </c>
      <c r="T2713" s="53">
        <f>(J2713+0.0013889)*26.2</f>
        <v>0.70260908740740735</v>
      </c>
      <c r="U2713" s="53">
        <f>S2713/2</f>
        <v>0.33310995370370372</v>
      </c>
      <c r="V2713" s="53">
        <f>T2713/2</f>
        <v>0.35130454370370368</v>
      </c>
      <c r="W2713" s="50">
        <f>RANK(J2713,J:J,1)</f>
        <v>3206</v>
      </c>
      <c r="X2713" s="50">
        <f>YEAR(B2713)</f>
        <v>2015</v>
      </c>
      <c r="Y2713" s="50">
        <f>MONTH(B2713)</f>
        <v>5</v>
      </c>
      <c r="Z2713" s="56">
        <f>X2713*100+Y2713</f>
        <v>201505</v>
      </c>
      <c r="AA2713" s="56">
        <f>WEEKNUM(B2713,1)</f>
        <v>22</v>
      </c>
      <c r="AB2713" s="58">
        <f>IF(ISBLANK(B2713)," ",MAX(B2713-B2712-1,0))</f>
        <v>0</v>
      </c>
      <c r="AC2713" s="56">
        <f>DAY(B2713)</f>
        <v>29</v>
      </c>
      <c r="AD2713" s="53">
        <f>U2713+V2713</f>
        <v>0.68441449740740734</v>
      </c>
      <c r="AE2713" s="56">
        <f>IF("1-Swim"=D2713,E2713*46.7,IF("2-Bike"=D2713,E2713,IF("3-Run"=D2713,E2713*4.27,0)))</f>
        <v>46.7</v>
      </c>
    </row>
    <row r="2714" spans="1:31" x14ac:dyDescent="0.25">
      <c r="A2714" s="50">
        <v>2713</v>
      </c>
      <c r="B2714" s="51">
        <v>42153</v>
      </c>
      <c r="C2714" s="75">
        <f>B2714</f>
        <v>42153</v>
      </c>
      <c r="D2714" s="50" t="s">
        <v>1223</v>
      </c>
      <c r="E2714" s="50">
        <v>4.0999999999999996</v>
      </c>
      <c r="F2714" s="50">
        <v>0</v>
      </c>
      <c r="G2714" s="50">
        <v>58</v>
      </c>
      <c r="H2714" s="50">
        <v>35</v>
      </c>
      <c r="I2714" s="53">
        <f>IF(E2714&gt;0,TIME(F2714,G2714,H2714),"")</f>
        <v>4.0682870370370376E-2</v>
      </c>
      <c r="J2714" s="54">
        <f>IF(E2714&gt;0,TIME(F2714,G2714,H2714)/E2714,"")</f>
        <v>9.9226513098464343E-3</v>
      </c>
      <c r="K2714" s="50" t="s">
        <v>1560</v>
      </c>
      <c r="L2714" s="50" t="s">
        <v>1600</v>
      </c>
      <c r="M2714" s="55">
        <f>IF(D2714&gt;0,0.0416666666666667/J2714,"")</f>
        <v>4.1991465149359906</v>
      </c>
      <c r="N2714" s="50">
        <v>0</v>
      </c>
      <c r="O2714" s="50" t="s">
        <v>228</v>
      </c>
      <c r="P2714" s="50" t="s">
        <v>1601</v>
      </c>
      <c r="Q2714" s="151">
        <f>IF("1-Swim"=D2714,J2714*2.4,IF("2-Bike"=D2714,J2714*112,IF("3-Run"=D2714,J2714*26.2,0)))</f>
        <v>0.25997346431797658</v>
      </c>
      <c r="R2714" s="151">
        <f>Q2714/2</f>
        <v>0.12998673215898829</v>
      </c>
      <c r="S2714" s="53">
        <f>J2714*26.2</f>
        <v>0.25997346431797658</v>
      </c>
      <c r="T2714" s="53">
        <f>(J2714+0.0013889)*26.2</f>
        <v>0.2963626443179766</v>
      </c>
      <c r="U2714" s="53">
        <f>S2714/2</f>
        <v>0.12998673215898829</v>
      </c>
      <c r="V2714" s="53">
        <f>T2714/2</f>
        <v>0.1481813221589883</v>
      </c>
      <c r="W2714" s="50">
        <f>RANK(J2714,J:J,1)</f>
        <v>2867</v>
      </c>
      <c r="X2714" s="50">
        <f>YEAR(B2714)</f>
        <v>2015</v>
      </c>
      <c r="Y2714" s="50">
        <f>MONTH(B2714)</f>
        <v>5</v>
      </c>
      <c r="Z2714" s="56">
        <f>X2714*100+Y2714</f>
        <v>201505</v>
      </c>
      <c r="AA2714" s="56">
        <f>WEEKNUM(B2714,1)</f>
        <v>22</v>
      </c>
      <c r="AB2714" s="58">
        <f>IF(ISBLANK(B2714)," ",MAX(B2714-B2713-1,0))</f>
        <v>0</v>
      </c>
      <c r="AC2714" s="56">
        <f>DAY(B2714)</f>
        <v>29</v>
      </c>
      <c r="AD2714" s="53">
        <f>U2714+V2714</f>
        <v>0.27816805431797659</v>
      </c>
      <c r="AE2714" s="56">
        <f>IF("1-Swim"=D2714,E2714*46.7,IF("2-Bike"=D2714,E2714,IF("3-Run"=D2714,E2714*4.27,0)))</f>
        <v>17.506999999999998</v>
      </c>
    </row>
    <row r="2715" spans="1:31" x14ac:dyDescent="0.25">
      <c r="A2715" s="50">
        <v>2714</v>
      </c>
      <c r="B2715" s="51">
        <v>42153</v>
      </c>
      <c r="C2715" s="75">
        <f>B2715</f>
        <v>42153</v>
      </c>
      <c r="D2715" s="50" t="s">
        <v>1224</v>
      </c>
      <c r="E2715" s="50">
        <v>15.7</v>
      </c>
      <c r="F2715" s="50">
        <v>1</v>
      </c>
      <c r="G2715" s="50">
        <v>10</v>
      </c>
      <c r="H2715" s="50">
        <v>28</v>
      </c>
      <c r="I2715" s="53">
        <f>IF(E2715&gt;0,TIME(F2715,G2715,H2715),"")</f>
        <v>4.8935185185185186E-2</v>
      </c>
      <c r="J2715" s="54">
        <f>IF(E2715&gt;0,TIME(F2715,G2715,H2715)/E2715,"")</f>
        <v>3.116890776126445E-3</v>
      </c>
      <c r="K2715" s="50" t="s">
        <v>1340</v>
      </c>
      <c r="L2715" s="50" t="s">
        <v>315</v>
      </c>
      <c r="M2715" s="55">
        <f>IF(D2715&gt;0,0.0416666666666667/J2715,"")</f>
        <v>13.368022705771061</v>
      </c>
      <c r="N2715" s="50">
        <v>128</v>
      </c>
      <c r="O2715" s="50" t="s">
        <v>228</v>
      </c>
      <c r="P2715" s="50" t="s">
        <v>1602</v>
      </c>
      <c r="Q2715" s="151">
        <f>IF("1-Swim"=D2715,J2715*2.4,IF("2-Bike"=D2715,J2715*112,IF("3-Run"=D2715,J2715*26.2,0)))</f>
        <v>0.34909176692616184</v>
      </c>
      <c r="R2715" s="151">
        <f>Q2715/2</f>
        <v>0.17454588346308092</v>
      </c>
      <c r="S2715" s="53">
        <f>J2715*26.2</f>
        <v>8.1662538334512855E-2</v>
      </c>
      <c r="T2715" s="53">
        <f>(J2715+0.0013889)*26.2</f>
        <v>0.11805171833451286</v>
      </c>
      <c r="U2715" s="53">
        <f>S2715/2</f>
        <v>4.0831269167256427E-2</v>
      </c>
      <c r="V2715" s="53">
        <f>T2715/2</f>
        <v>5.9025859167256431E-2</v>
      </c>
      <c r="W2715" s="50">
        <f>RANK(J2715,J:J,1)</f>
        <v>619</v>
      </c>
      <c r="X2715" s="50">
        <f>YEAR(B2715)</f>
        <v>2015</v>
      </c>
      <c r="Y2715" s="50">
        <f>MONTH(B2715)</f>
        <v>5</v>
      </c>
      <c r="Z2715" s="56">
        <f>X2715*100+Y2715</f>
        <v>201505</v>
      </c>
      <c r="AA2715" s="56">
        <f>WEEKNUM(B2715,1)</f>
        <v>22</v>
      </c>
      <c r="AB2715" s="58">
        <f>IF(ISBLANK(B2715)," ",MAX(B2715-B2714-1,0))</f>
        <v>0</v>
      </c>
      <c r="AC2715" s="56">
        <f>DAY(B2715)</f>
        <v>29</v>
      </c>
      <c r="AD2715" s="53">
        <f>U2715+V2715</f>
        <v>9.9857128334512851E-2</v>
      </c>
      <c r="AE2715" s="56">
        <f>IF("1-Swim"=D2715,E2715*46.7,IF("2-Bike"=D2715,E2715,IF("3-Run"=D2715,E2715*4.27,0)))</f>
        <v>15.7</v>
      </c>
    </row>
    <row r="2716" spans="1:31" x14ac:dyDescent="0.25">
      <c r="A2716" s="50">
        <v>2715</v>
      </c>
      <c r="B2716" s="51">
        <v>42155</v>
      </c>
      <c r="C2716" s="75">
        <f>B2716</f>
        <v>42155</v>
      </c>
      <c r="D2716" s="50" t="s">
        <v>1224</v>
      </c>
      <c r="E2716" s="50">
        <v>62.1</v>
      </c>
      <c r="F2716" s="50">
        <v>4</v>
      </c>
      <c r="G2716" s="50">
        <v>2</v>
      </c>
      <c r="H2716" s="50">
        <v>39</v>
      </c>
      <c r="I2716" s="53">
        <f>IF(E2716&gt;0,TIME(F2716,G2716,H2716),"")</f>
        <v>0.16850694444444445</v>
      </c>
      <c r="J2716" s="54">
        <f>IF(E2716&gt;0,TIME(F2716,G2716,H2716)/E2716,"")</f>
        <v>2.713477366255144E-3</v>
      </c>
      <c r="K2716" s="50" t="s">
        <v>1340</v>
      </c>
      <c r="L2716" s="50" t="s">
        <v>1603</v>
      </c>
      <c r="M2716" s="55">
        <f>IF(D2716&gt;0,0.0416666666666667/J2716,"")</f>
        <v>15.355450236966837</v>
      </c>
      <c r="N2716" s="50">
        <v>139</v>
      </c>
      <c r="O2716" s="50" t="s">
        <v>1341</v>
      </c>
      <c r="P2716" s="50" t="s">
        <v>1604</v>
      </c>
      <c r="Q2716" s="151">
        <f>IF("1-Swim"=D2716,J2716*2.4,IF("2-Bike"=D2716,J2716*112,IF("3-Run"=D2716,J2716*26.2,0)))</f>
        <v>0.30390946502057614</v>
      </c>
      <c r="R2716" s="151">
        <f>Q2716/2</f>
        <v>0.15195473251028807</v>
      </c>
      <c r="S2716" s="53">
        <f>J2716*26.2</f>
        <v>7.1093106995884767E-2</v>
      </c>
      <c r="T2716" s="53">
        <f>(J2716+0.0013889)*26.2</f>
        <v>0.10748228699588477</v>
      </c>
      <c r="U2716" s="53">
        <f>S2716/2</f>
        <v>3.5546553497942383E-2</v>
      </c>
      <c r="V2716" s="53">
        <f>T2716/2</f>
        <v>5.3741143497942387E-2</v>
      </c>
      <c r="W2716" s="50">
        <f>RANK(J2716,J:J,1)</f>
        <v>416</v>
      </c>
      <c r="X2716" s="50">
        <f>YEAR(B2716)</f>
        <v>2015</v>
      </c>
      <c r="Y2716" s="50">
        <f>MONTH(B2716)</f>
        <v>5</v>
      </c>
      <c r="Z2716" s="56">
        <f>X2716*100+Y2716</f>
        <v>201505</v>
      </c>
      <c r="AA2716" s="56">
        <f>WEEKNUM(B2716,1)</f>
        <v>23</v>
      </c>
      <c r="AB2716" s="58">
        <f>IF(ISBLANK(B2716)," ",MAX(B2716-B2715-1,0))</f>
        <v>1</v>
      </c>
      <c r="AC2716" s="56">
        <f>DAY(B2716)</f>
        <v>31</v>
      </c>
      <c r="AD2716" s="53">
        <f>U2716+V2716</f>
        <v>8.9287696995884763E-2</v>
      </c>
      <c r="AE2716" s="56">
        <f>IF("1-Swim"=D2716,E2716*46.7,IF("2-Bike"=D2716,E2716,IF("3-Run"=D2716,E2716*4.27,0)))</f>
        <v>62.1</v>
      </c>
    </row>
    <row r="2717" spans="1:31" x14ac:dyDescent="0.25">
      <c r="A2717" s="50">
        <v>2716</v>
      </c>
      <c r="B2717" s="51">
        <v>42155</v>
      </c>
      <c r="C2717" s="75">
        <f>B2717</f>
        <v>42155</v>
      </c>
      <c r="D2717" s="50" t="s">
        <v>1223</v>
      </c>
      <c r="E2717" s="50">
        <v>7.2</v>
      </c>
      <c r="F2717" s="50">
        <v>1</v>
      </c>
      <c r="G2717" s="50">
        <v>39</v>
      </c>
      <c r="H2717" s="50">
        <v>9</v>
      </c>
      <c r="I2717" s="53">
        <f>IF(E2717&gt;0,TIME(F2717,G2717,H2717),"")</f>
        <v>6.8854166666666661E-2</v>
      </c>
      <c r="J2717" s="54">
        <f>IF(E2717&gt;0,TIME(F2717,G2717,H2717)/E2717,"")</f>
        <v>9.5630787037037021E-3</v>
      </c>
      <c r="K2717" s="50" t="s">
        <v>1560</v>
      </c>
      <c r="L2717" s="50" t="s">
        <v>1573</v>
      </c>
      <c r="M2717" s="55">
        <f>IF(D2717&gt;0,0.0416666666666667/J2717,"")</f>
        <v>4.3570347957639983</v>
      </c>
      <c r="N2717" s="50">
        <v>143</v>
      </c>
      <c r="O2717" s="50" t="s">
        <v>228</v>
      </c>
      <c r="P2717" s="50" t="s">
        <v>1605</v>
      </c>
      <c r="Q2717" s="151">
        <f>IF("1-Swim"=D2717,J2717*2.4,IF("2-Bike"=D2717,J2717*112,IF("3-Run"=D2717,J2717*26.2,0)))</f>
        <v>0.25055266203703697</v>
      </c>
      <c r="R2717" s="151">
        <f>Q2717/2</f>
        <v>0.12527633101851848</v>
      </c>
      <c r="S2717" s="53">
        <f>J2717*26.2</f>
        <v>0.25055266203703697</v>
      </c>
      <c r="T2717" s="53">
        <f>(J2717+0.0013889)*26.2</f>
        <v>0.28694184203703699</v>
      </c>
      <c r="U2717" s="53">
        <f>S2717/2</f>
        <v>0.12527633101851848</v>
      </c>
      <c r="V2717" s="53">
        <f>T2717/2</f>
        <v>0.14347092101851849</v>
      </c>
      <c r="W2717" s="50">
        <f>RANK(J2717,J:J,1)</f>
        <v>2824</v>
      </c>
      <c r="X2717" s="50">
        <f>YEAR(B2717)</f>
        <v>2015</v>
      </c>
      <c r="Y2717" s="50">
        <f>MONTH(B2717)</f>
        <v>5</v>
      </c>
      <c r="Z2717" s="56">
        <f>X2717*100+Y2717</f>
        <v>201505</v>
      </c>
      <c r="AA2717" s="56">
        <f>WEEKNUM(B2717,1)</f>
        <v>23</v>
      </c>
      <c r="AB2717" s="58">
        <f>IF(ISBLANK(B2717)," ",MAX(B2717-B2716-1,0))</f>
        <v>0</v>
      </c>
      <c r="AC2717" s="56">
        <f>DAY(B2717)</f>
        <v>31</v>
      </c>
      <c r="AD2717" s="53">
        <f>U2717+V2717</f>
        <v>0.26874725203703698</v>
      </c>
      <c r="AE2717" s="56">
        <f>IF("1-Swim"=D2717,E2717*46.7,IF("2-Bike"=D2717,E2717,IF("3-Run"=D2717,E2717*4.27,0)))</f>
        <v>30.743999999999996</v>
      </c>
    </row>
    <row r="2718" spans="1:31" x14ac:dyDescent="0.25">
      <c r="A2718" s="50">
        <v>2717</v>
      </c>
      <c r="B2718" s="51">
        <v>42158</v>
      </c>
      <c r="C2718" s="75">
        <f>B2718</f>
        <v>42158</v>
      </c>
      <c r="D2718" s="50" t="s">
        <v>1223</v>
      </c>
      <c r="E2718" s="50">
        <v>2</v>
      </c>
      <c r="F2718" s="50">
        <v>0</v>
      </c>
      <c r="G2718" s="50">
        <v>21</v>
      </c>
      <c r="H2718" s="50">
        <v>27</v>
      </c>
      <c r="I2718" s="53">
        <f>IF(E2718&gt;0,TIME(F2718,G2718,H2718),"")</f>
        <v>1.4895833333333332E-2</v>
      </c>
      <c r="J2718" s="54">
        <f>IF(E2718&gt;0,TIME(F2718,G2718,H2718)/E2718,"")</f>
        <v>7.4479166666666661E-3</v>
      </c>
      <c r="K2718" s="50" t="s">
        <v>1548</v>
      </c>
      <c r="L2718" s="50" t="s">
        <v>315</v>
      </c>
      <c r="M2718" s="55">
        <f>IF(D2718&gt;0,0.0416666666666667/J2718,"")</f>
        <v>5.5944055944055995</v>
      </c>
      <c r="N2718" s="50">
        <v>137</v>
      </c>
      <c r="O2718" s="50" t="s">
        <v>184</v>
      </c>
      <c r="P2718" s="50" t="s">
        <v>1606</v>
      </c>
      <c r="Q2718" s="151">
        <f>IF("1-Swim"=D2718,J2718*2.4,IF("2-Bike"=D2718,J2718*112,IF("3-Run"=D2718,J2718*26.2,0)))</f>
        <v>0.19513541666666664</v>
      </c>
      <c r="R2718" s="151">
        <f>Q2718/2</f>
        <v>9.7567708333333322E-2</v>
      </c>
      <c r="S2718" s="53">
        <f>J2718*26.2</f>
        <v>0.19513541666666664</v>
      </c>
      <c r="T2718" s="53">
        <f>(J2718+0.0013889)*26.2</f>
        <v>0.23152459666666664</v>
      </c>
      <c r="U2718" s="53">
        <f>S2718/2</f>
        <v>9.7567708333333322E-2</v>
      </c>
      <c r="V2718" s="53">
        <f>T2718/2</f>
        <v>0.11576229833333332</v>
      </c>
      <c r="W2718" s="50">
        <f>RANK(J2718,J:J,1)</f>
        <v>2017</v>
      </c>
      <c r="X2718" s="50">
        <f>YEAR(B2718)</f>
        <v>2015</v>
      </c>
      <c r="Y2718" s="50">
        <f>MONTH(B2718)</f>
        <v>6</v>
      </c>
      <c r="Z2718" s="56">
        <f>X2718*100+Y2718</f>
        <v>201506</v>
      </c>
      <c r="AA2718" s="56">
        <f>WEEKNUM(B2718,1)</f>
        <v>23</v>
      </c>
      <c r="AB2718" s="58">
        <f>IF(ISBLANK(B2718)," ",MAX(B2718-B2717-1,0))</f>
        <v>2</v>
      </c>
      <c r="AC2718" s="56">
        <f>DAY(B2718)</f>
        <v>3</v>
      </c>
      <c r="AD2718" s="53">
        <f>U2718+V2718</f>
        <v>0.21333000666666663</v>
      </c>
      <c r="AE2718" s="56">
        <f>IF("1-Swim"=D2718,E2718*46.7,IF("2-Bike"=D2718,E2718,IF("3-Run"=D2718,E2718*4.27,0)))</f>
        <v>8.5399999999999991</v>
      </c>
    </row>
    <row r="2719" spans="1:31" x14ac:dyDescent="0.25">
      <c r="A2719" s="50">
        <v>2718</v>
      </c>
      <c r="B2719" s="51">
        <v>42159</v>
      </c>
      <c r="C2719" s="75">
        <f>B2719</f>
        <v>42159</v>
      </c>
      <c r="D2719" s="50" t="s">
        <v>1224</v>
      </c>
      <c r="E2719" s="50">
        <v>11</v>
      </c>
      <c r="F2719" s="50">
        <v>0</v>
      </c>
      <c r="G2719" s="50">
        <v>30</v>
      </c>
      <c r="H2719" s="50">
        <v>0</v>
      </c>
      <c r="I2719" s="53">
        <f>IF(E2719&gt;0,TIME(F2719,G2719,H2719),"")</f>
        <v>2.0833333333333332E-2</v>
      </c>
      <c r="J2719" s="54">
        <f>IF(E2719&gt;0,TIME(F2719,G2719,H2719)/E2719,"")</f>
        <v>1.8939393939393938E-3</v>
      </c>
      <c r="K2719" s="50" t="s">
        <v>921</v>
      </c>
      <c r="L2719" s="50" t="s">
        <v>1132</v>
      </c>
      <c r="M2719" s="55">
        <f>IF(D2719&gt;0,0.0416666666666667/J2719,"")</f>
        <v>22.000000000000018</v>
      </c>
      <c r="N2719" s="50">
        <v>0</v>
      </c>
      <c r="O2719" s="50" t="s">
        <v>253</v>
      </c>
      <c r="Q2719" s="151">
        <f>IF("1-Swim"=D2719,J2719*2.4,IF("2-Bike"=D2719,J2719*112,IF("3-Run"=D2719,J2719*26.2,0)))</f>
        <v>0.2121212121212121</v>
      </c>
      <c r="R2719" s="151">
        <f>Q2719/2</f>
        <v>0.10606060606060605</v>
      </c>
      <c r="S2719" s="53">
        <f>J2719*26.2</f>
        <v>4.9621212121212115E-2</v>
      </c>
      <c r="T2719" s="53">
        <f>(J2719+0.0013889)*26.2</f>
        <v>8.6010392121212115E-2</v>
      </c>
      <c r="U2719" s="53">
        <f>S2719/2</f>
        <v>2.4810606060606057E-2</v>
      </c>
      <c r="V2719" s="53">
        <f>T2719/2</f>
        <v>4.3005196060606057E-2</v>
      </c>
      <c r="W2719" s="50">
        <f>RANK(J2719,J:J,1)</f>
        <v>94</v>
      </c>
      <c r="X2719" s="50">
        <f>YEAR(B2719)</f>
        <v>2015</v>
      </c>
      <c r="Y2719" s="50">
        <f>MONTH(B2719)</f>
        <v>6</v>
      </c>
      <c r="Z2719" s="56">
        <f>X2719*100+Y2719</f>
        <v>201506</v>
      </c>
      <c r="AA2719" s="56">
        <f>WEEKNUM(B2719,1)</f>
        <v>23</v>
      </c>
      <c r="AB2719" s="58">
        <f>IF(ISBLANK(B2719)," ",MAX(B2719-B2718-1,0))</f>
        <v>0</v>
      </c>
      <c r="AC2719" s="56">
        <f>DAY(B2719)</f>
        <v>4</v>
      </c>
      <c r="AD2719" s="53">
        <f>U2719+V2719</f>
        <v>6.7815802121212118E-2</v>
      </c>
      <c r="AE2719" s="56">
        <f>IF("1-Swim"=D2719,E2719*46.7,IF("2-Bike"=D2719,E2719,IF("3-Run"=D2719,E2719*4.27,0)))</f>
        <v>11</v>
      </c>
    </row>
    <row r="2720" spans="1:31" x14ac:dyDescent="0.25">
      <c r="A2720" s="50">
        <v>2719</v>
      </c>
      <c r="B2720" s="51">
        <v>42160</v>
      </c>
      <c r="C2720" s="75">
        <f>B2720</f>
        <v>42160</v>
      </c>
      <c r="D2720" s="50" t="s">
        <v>1225</v>
      </c>
      <c r="E2720" s="50">
        <v>1</v>
      </c>
      <c r="F2720" s="50">
        <v>0</v>
      </c>
      <c r="G2720" s="50">
        <v>30</v>
      </c>
      <c r="H2720" s="50">
        <v>24</v>
      </c>
      <c r="I2720" s="53">
        <f>IF(E2720&gt;0,TIME(F2720,G2720,H2720),"")</f>
        <v>2.1111111111111108E-2</v>
      </c>
      <c r="J2720" s="54">
        <f>IF(E2720&gt;0,TIME(F2720,G2720,H2720)/E2720,"")</f>
        <v>2.1111111111111108E-2</v>
      </c>
      <c r="K2720" s="50" t="s">
        <v>949</v>
      </c>
      <c r="L2720" s="50" t="s">
        <v>949</v>
      </c>
      <c r="M2720" s="55">
        <f>IF(D2720&gt;0,0.0416666666666667/J2720,"")</f>
        <v>1.9736842105263175</v>
      </c>
      <c r="N2720" s="50">
        <v>0</v>
      </c>
      <c r="O2720" s="50" t="s">
        <v>255</v>
      </c>
      <c r="Q2720" s="151">
        <f>IF("1-Swim"=D2720,J2720*2.4,IF("2-Bike"=D2720,J2720*112,IF("3-Run"=D2720,J2720*26.2,0)))</f>
        <v>5.0666666666666658E-2</v>
      </c>
      <c r="R2720" s="151">
        <f>Q2720/2</f>
        <v>2.5333333333333329E-2</v>
      </c>
      <c r="S2720" s="53">
        <f>J2720*26.2</f>
        <v>0.553111111111111</v>
      </c>
      <c r="T2720" s="53">
        <f>(J2720+0.0013889)*26.2</f>
        <v>0.58950029111111102</v>
      </c>
      <c r="U2720" s="53">
        <f>S2720/2</f>
        <v>0.2765555555555555</v>
      </c>
      <c r="V2720" s="53">
        <f>T2720/2</f>
        <v>0.29475014555555551</v>
      </c>
      <c r="W2720" s="50">
        <f>RANK(J2720,J:J,1)</f>
        <v>3031</v>
      </c>
      <c r="X2720" s="50">
        <f>YEAR(B2720)</f>
        <v>2015</v>
      </c>
      <c r="Y2720" s="50">
        <f>MONTH(B2720)</f>
        <v>6</v>
      </c>
      <c r="Z2720" s="56">
        <f>X2720*100+Y2720</f>
        <v>201506</v>
      </c>
      <c r="AA2720" s="56">
        <f>WEEKNUM(B2720,1)</f>
        <v>23</v>
      </c>
      <c r="AB2720" s="58">
        <f>IF(ISBLANK(B2720)," ",MAX(B2720-B2719-1,0))</f>
        <v>0</v>
      </c>
      <c r="AC2720" s="56">
        <f>DAY(B2720)</f>
        <v>5</v>
      </c>
      <c r="AD2720" s="53">
        <f>U2720+V2720</f>
        <v>0.57130570111111101</v>
      </c>
      <c r="AE2720" s="56">
        <f>IF("1-Swim"=D2720,E2720*46.7,IF("2-Bike"=D2720,E2720,IF("3-Run"=D2720,E2720*4.27,0)))</f>
        <v>46.7</v>
      </c>
    </row>
    <row r="2721" spans="1:31" x14ac:dyDescent="0.25">
      <c r="A2721" s="50">
        <v>2720</v>
      </c>
      <c r="B2721" s="51">
        <v>42160</v>
      </c>
      <c r="C2721" s="75">
        <f>B2721</f>
        <v>42160</v>
      </c>
      <c r="D2721" s="50" t="s">
        <v>1224</v>
      </c>
      <c r="E2721" s="50">
        <v>6</v>
      </c>
      <c r="F2721" s="50">
        <v>0</v>
      </c>
      <c r="G2721" s="50">
        <v>33</v>
      </c>
      <c r="H2721" s="50">
        <v>4</v>
      </c>
      <c r="I2721" s="53">
        <f>IF(E2721&gt;0,TIME(F2721,G2721,H2721),"")</f>
        <v>2.2962962962962966E-2</v>
      </c>
      <c r="J2721" s="54">
        <f>IF(E2721&gt;0,TIME(F2721,G2721,H2721)/E2721,"")</f>
        <v>3.827160493827161E-3</v>
      </c>
      <c r="K2721" s="50" t="s">
        <v>1340</v>
      </c>
      <c r="L2721" s="50" t="s">
        <v>315</v>
      </c>
      <c r="M2721" s="55">
        <f>IF(D2721&gt;0,0.0416666666666667/J2721,"")</f>
        <v>10.887096774193555</v>
      </c>
      <c r="N2721" s="50">
        <v>0</v>
      </c>
      <c r="O2721" s="50" t="s">
        <v>255</v>
      </c>
      <c r="Q2721" s="151">
        <f>IF("1-Swim"=D2721,J2721*2.4,IF("2-Bike"=D2721,J2721*112,IF("3-Run"=D2721,J2721*26.2,0)))</f>
        <v>0.42864197530864201</v>
      </c>
      <c r="R2721" s="151">
        <f>Q2721/2</f>
        <v>0.214320987654321</v>
      </c>
      <c r="S2721" s="53">
        <f>J2721*26.2</f>
        <v>0.10027160493827161</v>
      </c>
      <c r="T2721" s="53">
        <f>(J2721+0.0013889)*26.2</f>
        <v>0.13666078493827163</v>
      </c>
      <c r="U2721" s="53">
        <f>S2721/2</f>
        <v>5.0135802469135807E-2</v>
      </c>
      <c r="V2721" s="53">
        <f>T2721/2</f>
        <v>6.8330392469135817E-2</v>
      </c>
      <c r="W2721" s="50">
        <f>RANK(J2721,J:J,1)</f>
        <v>727</v>
      </c>
      <c r="X2721" s="50">
        <f>YEAR(B2721)</f>
        <v>2015</v>
      </c>
      <c r="Y2721" s="50">
        <f>MONTH(B2721)</f>
        <v>6</v>
      </c>
      <c r="Z2721" s="56">
        <f>X2721*100+Y2721</f>
        <v>201506</v>
      </c>
      <c r="AA2721" s="56">
        <f>WEEKNUM(B2721,1)</f>
        <v>23</v>
      </c>
      <c r="AB2721" s="58">
        <f>IF(ISBLANK(B2721)," ",MAX(B2721-B2720-1,0))</f>
        <v>0</v>
      </c>
      <c r="AC2721" s="56">
        <f>DAY(B2721)</f>
        <v>5</v>
      </c>
      <c r="AD2721" s="53">
        <f>U2721+V2721</f>
        <v>0.11846619493827162</v>
      </c>
      <c r="AE2721" s="56">
        <f>IF("1-Swim"=D2721,E2721*46.7,IF("2-Bike"=D2721,E2721,IF("3-Run"=D2721,E2721*4.27,0)))</f>
        <v>6</v>
      </c>
    </row>
    <row r="2722" spans="1:31" x14ac:dyDescent="0.25">
      <c r="A2722" s="50">
        <v>2721</v>
      </c>
      <c r="B2722" s="51">
        <v>42162</v>
      </c>
      <c r="C2722" s="75">
        <f>B2722</f>
        <v>42162</v>
      </c>
      <c r="D2722" s="50" t="s">
        <v>1225</v>
      </c>
      <c r="E2722" s="50">
        <v>1.2</v>
      </c>
      <c r="F2722" s="50">
        <v>0</v>
      </c>
      <c r="G2722" s="50">
        <v>38</v>
      </c>
      <c r="H2722" s="50">
        <v>55</v>
      </c>
      <c r="I2722" s="53">
        <f>IF(E2722&gt;0,TIME(F2722,G2722,H2722),"")</f>
        <v>2.7025462962962959E-2</v>
      </c>
      <c r="J2722" s="54">
        <f>IF(E2722&gt;0,TIME(F2722,G2722,H2722)/E2722,"")</f>
        <v>2.2521219135802469E-2</v>
      </c>
      <c r="K2722" s="50" t="s">
        <v>949</v>
      </c>
      <c r="L2722" s="50" t="s">
        <v>971</v>
      </c>
      <c r="M2722" s="55">
        <f>IF(D2722&gt;0,0.0416666666666667/J2722,"")</f>
        <v>1.8501070663811578</v>
      </c>
      <c r="N2722" s="50">
        <v>0</v>
      </c>
      <c r="O2722" s="50" t="s">
        <v>255</v>
      </c>
      <c r="Q2722" s="151">
        <f>IF("1-Swim"=D2722,J2722*2.4,IF("2-Bike"=D2722,J2722*112,IF("3-Run"=D2722,J2722*26.2,0)))</f>
        <v>5.4050925925925926E-2</v>
      </c>
      <c r="R2722" s="151">
        <f>Q2722/2</f>
        <v>2.7025462962962963E-2</v>
      </c>
      <c r="S2722" s="53">
        <f>J2722*26.2</f>
        <v>0.59005594135802464</v>
      </c>
      <c r="T2722" s="53">
        <f>(J2722+0.0013889)*26.2</f>
        <v>0.62644512135802466</v>
      </c>
      <c r="U2722" s="53">
        <f>S2722/2</f>
        <v>0.29502797067901232</v>
      </c>
      <c r="V2722" s="53">
        <f>T2722/2</f>
        <v>0.31322256067901233</v>
      </c>
      <c r="W2722" s="50">
        <f>RANK(J2722,J:J,1)</f>
        <v>3063</v>
      </c>
      <c r="X2722" s="50">
        <f>YEAR(B2722)</f>
        <v>2015</v>
      </c>
      <c r="Y2722" s="50">
        <f>MONTH(B2722)</f>
        <v>6</v>
      </c>
      <c r="Z2722" s="56">
        <f>X2722*100+Y2722</f>
        <v>201506</v>
      </c>
      <c r="AA2722" s="56">
        <f>WEEKNUM(B2722,1)</f>
        <v>24</v>
      </c>
      <c r="AB2722" s="58">
        <f>IF(ISBLANK(B2722)," ",MAX(B2722-B2721-1,0))</f>
        <v>1</v>
      </c>
      <c r="AC2722" s="56">
        <f>DAY(B2722)</f>
        <v>7</v>
      </c>
      <c r="AD2722" s="53">
        <f>U2722+V2722</f>
        <v>0.60825053135802465</v>
      </c>
      <c r="AE2722" s="56">
        <f>IF("1-Swim"=D2722,E2722*46.7,IF("2-Bike"=D2722,E2722,IF("3-Run"=D2722,E2722*4.27,0)))</f>
        <v>56.04</v>
      </c>
    </row>
    <row r="2723" spans="1:31" x14ac:dyDescent="0.25">
      <c r="A2723" s="50">
        <v>2722</v>
      </c>
      <c r="B2723" s="51">
        <v>42162</v>
      </c>
      <c r="C2723" s="75">
        <f>B2723</f>
        <v>42162</v>
      </c>
      <c r="D2723" s="50" t="s">
        <v>1224</v>
      </c>
      <c r="E2723" s="50">
        <v>56</v>
      </c>
      <c r="F2723" s="50">
        <v>3</v>
      </c>
      <c r="G2723" s="50">
        <v>24</v>
      </c>
      <c r="H2723" s="50">
        <v>10</v>
      </c>
      <c r="I2723" s="53">
        <f>IF(E2723&gt;0,TIME(F2723,G2723,H2723),"")</f>
        <v>0.14178240740740741</v>
      </c>
      <c r="J2723" s="54">
        <f>IF(E2723&gt;0,TIME(F2723,G2723,H2723)/E2723,"")</f>
        <v>2.5318287037037037E-3</v>
      </c>
      <c r="K2723" s="50" t="s">
        <v>1340</v>
      </c>
      <c r="L2723" s="50" t="s">
        <v>971</v>
      </c>
      <c r="M2723" s="55">
        <f>IF(D2723&gt;0,0.0416666666666667/J2723,"")</f>
        <v>16.45714285714287</v>
      </c>
      <c r="N2723" s="50">
        <v>149</v>
      </c>
      <c r="O2723" s="50" t="s">
        <v>255</v>
      </c>
      <c r="Q2723" s="151">
        <f>IF("1-Swim"=D2723,J2723*2.4,IF("2-Bike"=D2723,J2723*112,IF("3-Run"=D2723,J2723*26.2,0)))</f>
        <v>0.28356481481481483</v>
      </c>
      <c r="R2723" s="151">
        <f>Q2723/2</f>
        <v>0.14178240740740741</v>
      </c>
      <c r="S2723" s="53">
        <f>J2723*26.2</f>
        <v>6.6333912037037035E-2</v>
      </c>
      <c r="T2723" s="53">
        <f>(J2723+0.0013889)*26.2</f>
        <v>0.10272309203703704</v>
      </c>
      <c r="U2723" s="53">
        <f>S2723/2</f>
        <v>3.3166956018518517E-2</v>
      </c>
      <c r="V2723" s="53">
        <f>T2723/2</f>
        <v>5.1361546018518521E-2</v>
      </c>
      <c r="W2723" s="50">
        <f>RANK(J2723,J:J,1)</f>
        <v>325</v>
      </c>
      <c r="X2723" s="50">
        <f>YEAR(B2723)</f>
        <v>2015</v>
      </c>
      <c r="Y2723" s="50">
        <f>MONTH(B2723)</f>
        <v>6</v>
      </c>
      <c r="Z2723" s="56">
        <f>X2723*100+Y2723</f>
        <v>201506</v>
      </c>
      <c r="AA2723" s="56">
        <f>WEEKNUM(B2723,1)</f>
        <v>24</v>
      </c>
      <c r="AB2723" s="58">
        <f>IF(ISBLANK(B2723)," ",MAX(B2723-B2722-1,0))</f>
        <v>0</v>
      </c>
      <c r="AC2723" s="56">
        <f>DAY(B2723)</f>
        <v>7</v>
      </c>
      <c r="AD2723" s="53">
        <f>U2723+V2723</f>
        <v>8.4528502037037045E-2</v>
      </c>
      <c r="AE2723" s="56">
        <f>IF("1-Swim"=D2723,E2723*46.7,IF("2-Bike"=D2723,E2723,IF("3-Run"=D2723,E2723*4.27,0)))</f>
        <v>56</v>
      </c>
    </row>
    <row r="2724" spans="1:31" x14ac:dyDescent="0.25">
      <c r="A2724" s="50">
        <v>2723</v>
      </c>
      <c r="B2724" s="51">
        <v>42162</v>
      </c>
      <c r="C2724" s="75">
        <f>B2724</f>
        <v>42162</v>
      </c>
      <c r="D2724" s="50" t="s">
        <v>1223</v>
      </c>
      <c r="E2724" s="50">
        <v>13.1</v>
      </c>
      <c r="F2724" s="50">
        <v>2</v>
      </c>
      <c r="G2724" s="50">
        <v>55</v>
      </c>
      <c r="H2724" s="50">
        <v>7</v>
      </c>
      <c r="I2724" s="53">
        <f>IF(E2724&gt;0,TIME(F2724,G2724,H2724),"")</f>
        <v>0.1216087962962963</v>
      </c>
      <c r="J2724" s="54">
        <f>IF(E2724&gt;0,TIME(F2724,G2724,H2724)/E2724,"")</f>
        <v>9.2831142210913209E-3</v>
      </c>
      <c r="K2724" s="50" t="s">
        <v>1560</v>
      </c>
      <c r="L2724" s="50" t="s">
        <v>971</v>
      </c>
      <c r="M2724" s="55">
        <f>IF(D2724&gt;0,0.0416666666666667/J2724,"")</f>
        <v>4.4884362805748577</v>
      </c>
      <c r="N2724" s="50">
        <v>148</v>
      </c>
      <c r="O2724" s="50" t="s">
        <v>255</v>
      </c>
      <c r="Q2724" s="151">
        <f>IF("1-Swim"=D2724,J2724*2.4,IF("2-Bike"=D2724,J2724*112,IF("3-Run"=D2724,J2724*26.2,0)))</f>
        <v>0.2432175925925926</v>
      </c>
      <c r="R2724" s="151">
        <f>Q2724/2</f>
        <v>0.1216087962962963</v>
      </c>
      <c r="S2724" s="53">
        <f>J2724*26.2</f>
        <v>0.2432175925925926</v>
      </c>
      <c r="T2724" s="53">
        <f>(J2724+0.0013889)*26.2</f>
        <v>0.27960677259259259</v>
      </c>
      <c r="U2724" s="53">
        <f>S2724/2</f>
        <v>0.1216087962962963</v>
      </c>
      <c r="V2724" s="53">
        <f>T2724/2</f>
        <v>0.13980338629629629</v>
      </c>
      <c r="W2724" s="50">
        <f>RANK(J2724,J:J,1)</f>
        <v>2799</v>
      </c>
      <c r="X2724" s="50">
        <f>YEAR(B2724)</f>
        <v>2015</v>
      </c>
      <c r="Y2724" s="50">
        <f>MONTH(B2724)</f>
        <v>6</v>
      </c>
      <c r="Z2724" s="56">
        <f>X2724*100+Y2724</f>
        <v>201506</v>
      </c>
      <c r="AA2724" s="56">
        <f>WEEKNUM(B2724,1)</f>
        <v>24</v>
      </c>
      <c r="AB2724" s="58">
        <f>IF(ISBLANK(B2724)," ",MAX(B2724-B2723-1,0))</f>
        <v>0</v>
      </c>
      <c r="AC2724" s="56">
        <f>DAY(B2724)</f>
        <v>7</v>
      </c>
      <c r="AD2724" s="53">
        <f>U2724+V2724</f>
        <v>0.26141218259259258</v>
      </c>
      <c r="AE2724" s="56">
        <f>IF("1-Swim"=D2724,E2724*46.7,IF("2-Bike"=D2724,E2724,IF("3-Run"=D2724,E2724*4.27,0)))</f>
        <v>55.936999999999991</v>
      </c>
    </row>
    <row r="2725" spans="1:31" x14ac:dyDescent="0.25">
      <c r="A2725" s="50">
        <v>2724</v>
      </c>
      <c r="B2725" s="51">
        <v>42162</v>
      </c>
      <c r="C2725" s="75">
        <f>B2725</f>
        <v>42162</v>
      </c>
      <c r="D2725" s="50" t="s">
        <v>515</v>
      </c>
      <c r="E2725" s="50">
        <v>1</v>
      </c>
      <c r="F2725" s="50">
        <v>0</v>
      </c>
      <c r="G2725" s="50">
        <v>3</v>
      </c>
      <c r="H2725" s="50">
        <v>15</v>
      </c>
      <c r="I2725" s="53">
        <f>IF(E2725&gt;0,TIME(F2725,G2725,H2725),"")</f>
        <v>2.2569444444444447E-3</v>
      </c>
      <c r="J2725" s="54">
        <f>IF(E2725&gt;0,TIME(F2725,G2725,H2725)/E2725,"")</f>
        <v>2.2569444444444447E-3</v>
      </c>
      <c r="L2725" s="50" t="s">
        <v>971</v>
      </c>
      <c r="M2725" s="55">
        <f>IF(D2725&gt;0,0.0416666666666667/J2725,"")</f>
        <v>18.461538461538474</v>
      </c>
      <c r="N2725" s="50">
        <v>0</v>
      </c>
      <c r="Q2725" s="151">
        <f>IF("1-Swim"=D2725,J2725*2.4,IF("2-Bike"=D2725,J2725*112,IF("3-Run"=D2725,J2725*26.2,0)))</f>
        <v>0</v>
      </c>
      <c r="R2725" s="151">
        <f>Q2725/2</f>
        <v>0</v>
      </c>
      <c r="S2725" s="53">
        <f>J2725*26.2</f>
        <v>5.9131944444444445E-2</v>
      </c>
      <c r="T2725" s="53">
        <f>(J2725+0.0013889)*26.2</f>
        <v>9.5521124444444439E-2</v>
      </c>
      <c r="U2725" s="53">
        <f>S2725/2</f>
        <v>2.9565972222222223E-2</v>
      </c>
      <c r="V2725" s="53">
        <f>T2725/2</f>
        <v>4.7760562222222219E-2</v>
      </c>
      <c r="W2725" s="50">
        <f>RANK(J2725,J:J,1)</f>
        <v>221</v>
      </c>
      <c r="X2725" s="50">
        <f>YEAR(B2725)</f>
        <v>2015</v>
      </c>
      <c r="Y2725" s="50">
        <f>MONTH(B2725)</f>
        <v>6</v>
      </c>
      <c r="Z2725" s="56">
        <f>X2725*100+Y2725</f>
        <v>201506</v>
      </c>
      <c r="AA2725" s="56">
        <f>WEEKNUM(B2725,1)</f>
        <v>24</v>
      </c>
      <c r="AB2725" s="58">
        <f>IF(ISBLANK(B2725)," ",MAX(B2725-B2724-1,0))</f>
        <v>0</v>
      </c>
      <c r="AC2725" s="56">
        <f>DAY(B2725)</f>
        <v>7</v>
      </c>
      <c r="AD2725" s="53">
        <f>U2725+V2725</f>
        <v>7.7326534444444442E-2</v>
      </c>
      <c r="AE2725" s="56">
        <f>IF("1-Swim"=D2725,E2725*46.7,IF("2-Bike"=D2725,E2725,IF("3-Run"=D2725,E2725*4.27,0)))</f>
        <v>0</v>
      </c>
    </row>
    <row r="2726" spans="1:31" x14ac:dyDescent="0.25">
      <c r="A2726" s="50">
        <v>2725</v>
      </c>
      <c r="B2726" s="51">
        <v>42162</v>
      </c>
      <c r="C2726" s="75">
        <f>B2726</f>
        <v>42162</v>
      </c>
      <c r="D2726" s="50" t="s">
        <v>516</v>
      </c>
      <c r="E2726" s="50">
        <v>1</v>
      </c>
      <c r="F2726" s="50">
        <v>0</v>
      </c>
      <c r="G2726" s="50">
        <v>3</v>
      </c>
      <c r="H2726" s="50">
        <v>3</v>
      </c>
      <c r="I2726" s="53">
        <f>IF(E2726&gt;0,TIME(F2726,G2726,H2726),"")</f>
        <v>2.1180555555555553E-3</v>
      </c>
      <c r="J2726" s="54">
        <f>IF(E2726&gt;0,TIME(F2726,G2726,H2726)/E2726,"")</f>
        <v>2.1180555555555553E-3</v>
      </c>
      <c r="L2726" s="50" t="s">
        <v>971</v>
      </c>
      <c r="M2726" s="55">
        <f>IF(D2726&gt;0,0.0416666666666667/J2726,"")</f>
        <v>19.672131147541002</v>
      </c>
      <c r="N2726" s="50">
        <v>0</v>
      </c>
      <c r="Q2726" s="151">
        <f>IF("1-Swim"=D2726,J2726*2.4,IF("2-Bike"=D2726,J2726*112,IF("3-Run"=D2726,J2726*26.2,0)))</f>
        <v>0</v>
      </c>
      <c r="R2726" s="151">
        <f>Q2726/2</f>
        <v>0</v>
      </c>
      <c r="S2726" s="53">
        <f>J2726*26.2</f>
        <v>5.5493055555555545E-2</v>
      </c>
      <c r="T2726" s="53">
        <f>(J2726+0.0013889)*26.2</f>
        <v>9.1882235555555553E-2</v>
      </c>
      <c r="U2726" s="53">
        <f>S2726/2</f>
        <v>2.7746527777777773E-2</v>
      </c>
      <c r="V2726" s="53">
        <f>T2726/2</f>
        <v>4.5941117777777776E-2</v>
      </c>
      <c r="W2726" s="50">
        <f>RANK(J2726,J:J,1)</f>
        <v>202</v>
      </c>
      <c r="X2726" s="50">
        <f>YEAR(B2726)</f>
        <v>2015</v>
      </c>
      <c r="Y2726" s="50">
        <f>MONTH(B2726)</f>
        <v>6</v>
      </c>
      <c r="Z2726" s="56">
        <f>X2726*100+Y2726</f>
        <v>201506</v>
      </c>
      <c r="AA2726" s="56">
        <f>WEEKNUM(B2726,1)</f>
        <v>24</v>
      </c>
      <c r="AB2726" s="58">
        <f>IF(ISBLANK(B2726)," ",MAX(B2726-B2725-1,0))</f>
        <v>0</v>
      </c>
      <c r="AC2726" s="56">
        <f>DAY(B2726)</f>
        <v>7</v>
      </c>
      <c r="AD2726" s="53">
        <f>U2726+V2726</f>
        <v>7.3687645555555542E-2</v>
      </c>
      <c r="AE2726" s="56">
        <f>IF("1-Swim"=D2726,E2726*46.7,IF("2-Bike"=D2726,E2726,IF("3-Run"=D2726,E2726*4.27,0)))</f>
        <v>0</v>
      </c>
    </row>
    <row r="2727" spans="1:31" x14ac:dyDescent="0.25">
      <c r="A2727" s="50">
        <v>2726</v>
      </c>
      <c r="B2727" s="51">
        <v>42164</v>
      </c>
      <c r="C2727" s="75">
        <f>B2727</f>
        <v>42164</v>
      </c>
      <c r="D2727" s="50" t="s">
        <v>1224</v>
      </c>
      <c r="E2727" s="50">
        <v>10</v>
      </c>
      <c r="F2727" s="50">
        <v>0</v>
      </c>
      <c r="G2727" s="50">
        <v>30</v>
      </c>
      <c r="H2727" s="50">
        <v>0</v>
      </c>
      <c r="I2727" s="53">
        <f>IF(E2727&gt;0,TIME(F2727,G2727,H2727),"")</f>
        <v>2.0833333333333332E-2</v>
      </c>
      <c r="J2727" s="54">
        <f>IF(E2727&gt;0,TIME(F2727,G2727,H2727)/E2727,"")</f>
        <v>2.0833333333333333E-3</v>
      </c>
      <c r="K2727" s="50" t="s">
        <v>921</v>
      </c>
      <c r="L2727" s="50" t="s">
        <v>1132</v>
      </c>
      <c r="M2727" s="55">
        <f>IF(D2727&gt;0,0.0416666666666667/J2727,"")</f>
        <v>20.000000000000014</v>
      </c>
      <c r="N2727" s="50">
        <v>0</v>
      </c>
      <c r="O2727" s="50" t="s">
        <v>253</v>
      </c>
      <c r="Q2727" s="151">
        <f>IF("1-Swim"=D2727,J2727*2.4,IF("2-Bike"=D2727,J2727*112,IF("3-Run"=D2727,J2727*26.2,0)))</f>
        <v>0.23333333333333334</v>
      </c>
      <c r="R2727" s="151">
        <f>Q2727/2</f>
        <v>0.11666666666666667</v>
      </c>
      <c r="S2727" s="53">
        <f>J2727*26.2</f>
        <v>5.4583333333333331E-2</v>
      </c>
      <c r="T2727" s="53">
        <f>(J2727+0.0013889)*26.2</f>
        <v>9.0972513333333324E-2</v>
      </c>
      <c r="U2727" s="53">
        <f>S2727/2</f>
        <v>2.7291666666666665E-2</v>
      </c>
      <c r="V2727" s="53">
        <f>T2727/2</f>
        <v>4.5486256666666662E-2</v>
      </c>
      <c r="W2727" s="50">
        <f>RANK(J2727,J:J,1)</f>
        <v>183</v>
      </c>
      <c r="X2727" s="50">
        <f>YEAR(B2727)</f>
        <v>2015</v>
      </c>
      <c r="Y2727" s="50">
        <f>MONTH(B2727)</f>
        <v>6</v>
      </c>
      <c r="Z2727" s="56">
        <f>X2727*100+Y2727</f>
        <v>201506</v>
      </c>
      <c r="AA2727" s="56">
        <f>WEEKNUM(B2727,1)</f>
        <v>24</v>
      </c>
      <c r="AB2727" s="58">
        <f>IF(ISBLANK(B2727)," ",MAX(B2727-B2726-1,0))</f>
        <v>1</v>
      </c>
      <c r="AC2727" s="56">
        <f>DAY(B2727)</f>
        <v>9</v>
      </c>
      <c r="AD2727" s="53">
        <f>U2727+V2727</f>
        <v>7.2777923333333328E-2</v>
      </c>
      <c r="AE2727" s="56">
        <f>IF("1-Swim"=D2727,E2727*46.7,IF("2-Bike"=D2727,E2727,IF("3-Run"=D2727,E2727*4.27,0)))</f>
        <v>10</v>
      </c>
    </row>
    <row r="2728" spans="1:31" x14ac:dyDescent="0.25">
      <c r="A2728" s="50">
        <v>2727</v>
      </c>
      <c r="B2728" s="51">
        <v>42165</v>
      </c>
      <c r="C2728" s="75">
        <f>B2728</f>
        <v>42165</v>
      </c>
      <c r="D2728" s="50" t="s">
        <v>1225</v>
      </c>
      <c r="E2728" s="50">
        <v>1</v>
      </c>
      <c r="F2728" s="50">
        <v>0</v>
      </c>
      <c r="G2728" s="50">
        <v>32</v>
      </c>
      <c r="H2728" s="50">
        <v>52</v>
      </c>
      <c r="I2728" s="53">
        <f>IF(E2728&gt;0,TIME(F2728,G2728,H2728),"")</f>
        <v>2.2824074074074076E-2</v>
      </c>
      <c r="J2728" s="54">
        <f>IF(E2728&gt;0,TIME(F2728,G2728,H2728)/E2728,"")</f>
        <v>2.2824074074074076E-2</v>
      </c>
      <c r="K2728" s="50" t="s">
        <v>949</v>
      </c>
      <c r="L2728" s="50" t="s">
        <v>315</v>
      </c>
      <c r="M2728" s="55">
        <f>IF(D2728&gt;0,0.0416666666666667/J2728,"")</f>
        <v>1.8255578093306299</v>
      </c>
      <c r="N2728" s="50">
        <v>0</v>
      </c>
      <c r="O2728" s="50" t="s">
        <v>377</v>
      </c>
      <c r="Q2728" s="151">
        <f>IF("1-Swim"=D2728,J2728*2.4,IF("2-Bike"=D2728,J2728*112,IF("3-Run"=D2728,J2728*26.2,0)))</f>
        <v>5.4777777777777779E-2</v>
      </c>
      <c r="R2728" s="151">
        <f>Q2728/2</f>
        <v>2.738888888888889E-2</v>
      </c>
      <c r="S2728" s="53">
        <f>J2728*26.2</f>
        <v>0.59799074074074077</v>
      </c>
      <c r="T2728" s="53">
        <f>(J2728+0.0013889)*26.2</f>
        <v>0.63437992074074079</v>
      </c>
      <c r="U2728" s="53">
        <f>S2728/2</f>
        <v>0.29899537037037038</v>
      </c>
      <c r="V2728" s="53">
        <f>T2728/2</f>
        <v>0.31718996037037039</v>
      </c>
      <c r="W2728" s="50">
        <f>RANK(J2728,J:J,1)</f>
        <v>3072</v>
      </c>
      <c r="X2728" s="50">
        <f>YEAR(B2728)</f>
        <v>2015</v>
      </c>
      <c r="Y2728" s="50">
        <f>MONTH(B2728)</f>
        <v>6</v>
      </c>
      <c r="Z2728" s="56">
        <f>X2728*100+Y2728</f>
        <v>201506</v>
      </c>
      <c r="AA2728" s="56">
        <f>WEEKNUM(B2728,1)</f>
        <v>24</v>
      </c>
      <c r="AB2728" s="58">
        <f>IF(ISBLANK(B2728)," ",MAX(B2728-B2727-1,0))</f>
        <v>0</v>
      </c>
      <c r="AC2728" s="56">
        <f>DAY(B2728)</f>
        <v>10</v>
      </c>
      <c r="AD2728" s="53">
        <f>U2728+V2728</f>
        <v>0.61618533074074078</v>
      </c>
      <c r="AE2728" s="56">
        <f>IF("1-Swim"=D2728,E2728*46.7,IF("2-Bike"=D2728,E2728,IF("3-Run"=D2728,E2728*4.27,0)))</f>
        <v>46.7</v>
      </c>
    </row>
    <row r="2729" spans="1:31" x14ac:dyDescent="0.25">
      <c r="A2729" s="50">
        <v>2728</v>
      </c>
      <c r="B2729" s="51">
        <v>42166</v>
      </c>
      <c r="C2729" s="75">
        <f>B2729</f>
        <v>42166</v>
      </c>
      <c r="D2729" s="50" t="s">
        <v>1223</v>
      </c>
      <c r="E2729" s="50">
        <v>2</v>
      </c>
      <c r="F2729" s="50">
        <v>0</v>
      </c>
      <c r="G2729" s="50">
        <v>21</v>
      </c>
      <c r="H2729" s="50">
        <v>0</v>
      </c>
      <c r="I2729" s="53">
        <f>IF(E2729&gt;0,TIME(F2729,G2729,H2729),"")</f>
        <v>1.4583333333333332E-2</v>
      </c>
      <c r="J2729" s="54">
        <f>IF(E2729&gt;0,TIME(F2729,G2729,H2729)/E2729,"")</f>
        <v>7.2916666666666659E-3</v>
      </c>
      <c r="K2729" s="50" t="s">
        <v>1548</v>
      </c>
      <c r="L2729" s="50" t="s">
        <v>1048</v>
      </c>
      <c r="M2729" s="55">
        <f>IF(D2729&gt;0,0.0416666666666667/J2729,"")</f>
        <v>5.7142857142857197</v>
      </c>
      <c r="N2729" s="50">
        <v>0</v>
      </c>
      <c r="O2729" s="50" t="s">
        <v>253</v>
      </c>
      <c r="Q2729" s="151">
        <f>IF("1-Swim"=D2729,J2729*2.4,IF("2-Bike"=D2729,J2729*112,IF("3-Run"=D2729,J2729*26.2,0)))</f>
        <v>0.19104166666666664</v>
      </c>
      <c r="R2729" s="151">
        <f>Q2729/2</f>
        <v>9.5520833333333319E-2</v>
      </c>
      <c r="S2729" s="53">
        <f>J2729*26.2</f>
        <v>0.19104166666666664</v>
      </c>
      <c r="T2729" s="53">
        <f>(J2729+0.0013889)*26.2</f>
        <v>0.22743084666666663</v>
      </c>
      <c r="U2729" s="53">
        <f>S2729/2</f>
        <v>9.5520833333333319E-2</v>
      </c>
      <c r="V2729" s="53">
        <f>T2729/2</f>
        <v>0.11371542333333332</v>
      </c>
      <c r="W2729" s="50">
        <f>RANK(J2729,J:J,1)</f>
        <v>1878</v>
      </c>
      <c r="X2729" s="50">
        <f>YEAR(B2729)</f>
        <v>2015</v>
      </c>
      <c r="Y2729" s="50">
        <f>MONTH(B2729)</f>
        <v>6</v>
      </c>
      <c r="Z2729" s="56">
        <f>X2729*100+Y2729</f>
        <v>201506</v>
      </c>
      <c r="AA2729" s="56">
        <f>WEEKNUM(B2729,1)</f>
        <v>24</v>
      </c>
      <c r="AB2729" s="58">
        <f>IF(ISBLANK(B2729)," ",MAX(B2729-B2728-1,0))</f>
        <v>0</v>
      </c>
      <c r="AC2729" s="56">
        <f>DAY(B2729)</f>
        <v>11</v>
      </c>
      <c r="AD2729" s="53">
        <f>U2729+V2729</f>
        <v>0.20923625666666662</v>
      </c>
      <c r="AE2729" s="56">
        <f>IF("1-Swim"=D2729,E2729*46.7,IF("2-Bike"=D2729,E2729,IF("3-Run"=D2729,E2729*4.27,0)))</f>
        <v>8.5399999999999991</v>
      </c>
    </row>
    <row r="2730" spans="1:31" x14ac:dyDescent="0.25">
      <c r="A2730" s="50">
        <v>2729</v>
      </c>
      <c r="B2730" s="51">
        <v>42167</v>
      </c>
      <c r="C2730" s="75">
        <f>B2730</f>
        <v>42167</v>
      </c>
      <c r="D2730" s="50" t="s">
        <v>1224</v>
      </c>
      <c r="E2730" s="50">
        <v>12</v>
      </c>
      <c r="F2730" s="50">
        <v>0</v>
      </c>
      <c r="G2730" s="50">
        <v>47</v>
      </c>
      <c r="H2730" s="50">
        <v>23</v>
      </c>
      <c r="I2730" s="53">
        <f>IF(E2730&gt;0,TIME(F2730,G2730,H2730),"")</f>
        <v>3.290509259259259E-2</v>
      </c>
      <c r="J2730" s="54">
        <f>IF(E2730&gt;0,TIME(F2730,G2730,H2730)/E2730,"")</f>
        <v>2.7420910493827157E-3</v>
      </c>
      <c r="K2730" s="50" t="s">
        <v>1340</v>
      </c>
      <c r="L2730" s="50" t="s">
        <v>315</v>
      </c>
      <c r="M2730" s="55">
        <f>IF(D2730&gt;0,0.0416666666666667/J2730,"")</f>
        <v>15.195216320787914</v>
      </c>
      <c r="N2730" s="50">
        <v>0</v>
      </c>
      <c r="O2730" s="50" t="s">
        <v>184</v>
      </c>
      <c r="Q2730" s="151">
        <f>IF("1-Swim"=D2730,J2730*2.4,IF("2-Bike"=D2730,J2730*112,IF("3-Run"=D2730,J2730*26.2,0)))</f>
        <v>0.30711419753086416</v>
      </c>
      <c r="R2730" s="151">
        <f>Q2730/2</f>
        <v>0.15355709876543208</v>
      </c>
      <c r="S2730" s="53">
        <f>J2730*26.2</f>
        <v>7.1842785493827152E-2</v>
      </c>
      <c r="T2730" s="53">
        <f>(J2730+0.0013889)*26.2</f>
        <v>0.10823196549382715</v>
      </c>
      <c r="U2730" s="53">
        <f>S2730/2</f>
        <v>3.5921392746913576E-2</v>
      </c>
      <c r="V2730" s="53">
        <f>T2730/2</f>
        <v>5.4115982746913573E-2</v>
      </c>
      <c r="W2730" s="50">
        <f>RANK(J2730,J:J,1)</f>
        <v>432</v>
      </c>
      <c r="X2730" s="50">
        <f>YEAR(B2730)</f>
        <v>2015</v>
      </c>
      <c r="Y2730" s="50">
        <f>MONTH(B2730)</f>
        <v>6</v>
      </c>
      <c r="Z2730" s="56">
        <f>X2730*100+Y2730</f>
        <v>201506</v>
      </c>
      <c r="AA2730" s="56">
        <f>WEEKNUM(B2730,1)</f>
        <v>24</v>
      </c>
      <c r="AB2730" s="58">
        <f>IF(ISBLANK(B2730)," ",MAX(B2730-B2729-1,0))</f>
        <v>0</v>
      </c>
      <c r="AC2730" s="56">
        <f>DAY(B2730)</f>
        <v>12</v>
      </c>
      <c r="AD2730" s="53">
        <f>U2730+V2730</f>
        <v>9.0037375493827149E-2</v>
      </c>
      <c r="AE2730" s="56">
        <f>IF("1-Swim"=D2730,E2730*46.7,IF("2-Bike"=D2730,E2730,IF("3-Run"=D2730,E2730*4.27,0)))</f>
        <v>12</v>
      </c>
    </row>
    <row r="2731" spans="1:31" x14ac:dyDescent="0.25">
      <c r="A2731" s="50">
        <v>2730</v>
      </c>
      <c r="B2731" s="51">
        <v>42167</v>
      </c>
      <c r="C2731" s="75">
        <f>B2731</f>
        <v>42167</v>
      </c>
      <c r="D2731" s="50" t="s">
        <v>1223</v>
      </c>
      <c r="E2731" s="50">
        <v>3.1</v>
      </c>
      <c r="F2731" s="50">
        <v>0</v>
      </c>
      <c r="G2731" s="50">
        <v>33</v>
      </c>
      <c r="H2731" s="50">
        <v>31</v>
      </c>
      <c r="I2731" s="53">
        <f>IF(E2731&gt;0,TIME(F2731,G2731,H2731),"")</f>
        <v>2.327546296296296E-2</v>
      </c>
      <c r="J2731" s="54">
        <f>IF(E2731&gt;0,TIME(F2731,G2731,H2731)/E2731,"")</f>
        <v>7.5082138590203094E-3</v>
      </c>
      <c r="K2731" s="50" t="s">
        <v>1560</v>
      </c>
      <c r="L2731" s="50" t="s">
        <v>1690</v>
      </c>
      <c r="M2731" s="55">
        <f>IF(D2731&gt;0,0.0416666666666667/J2731,"")</f>
        <v>5.5494778717056246</v>
      </c>
      <c r="N2731" s="50">
        <v>0</v>
      </c>
      <c r="O2731" s="50" t="s">
        <v>228</v>
      </c>
      <c r="P2731" s="50" t="s">
        <v>1691</v>
      </c>
      <c r="Q2731" s="151">
        <f>IF("1-Swim"=D2731,J2731*2.4,IF("2-Bike"=D2731,J2731*112,IF("3-Run"=D2731,J2731*26.2,0)))</f>
        <v>0.19671520310633211</v>
      </c>
      <c r="R2731" s="151">
        <f>Q2731/2</f>
        <v>9.8357601553166057E-2</v>
      </c>
      <c r="S2731" s="53">
        <f>J2731*26.2</f>
        <v>0.19671520310633211</v>
      </c>
      <c r="T2731" s="53">
        <f>(J2731+0.0013889)*26.2</f>
        <v>0.23310438310633211</v>
      </c>
      <c r="U2731" s="53">
        <f>S2731/2</f>
        <v>9.8357601553166057E-2</v>
      </c>
      <c r="V2731" s="53">
        <f>T2731/2</f>
        <v>0.11655219155316605</v>
      </c>
      <c r="W2731" s="50">
        <f>RANK(J2731,J:J,1)</f>
        <v>2075</v>
      </c>
      <c r="X2731" s="50">
        <f>YEAR(B2731)</f>
        <v>2015</v>
      </c>
      <c r="Y2731" s="50">
        <f>MONTH(B2731)</f>
        <v>6</v>
      </c>
      <c r="Z2731" s="56">
        <f>X2731*100+Y2731</f>
        <v>201506</v>
      </c>
      <c r="AA2731" s="56">
        <f>WEEKNUM(B2731,1)</f>
        <v>24</v>
      </c>
      <c r="AB2731" s="58">
        <f>IF(ISBLANK(B2731)," ",MAX(B2731-B2730-1,0))</f>
        <v>0</v>
      </c>
      <c r="AC2731" s="56">
        <f>DAY(B2731)</f>
        <v>12</v>
      </c>
      <c r="AD2731" s="53">
        <f>U2731+V2731</f>
        <v>0.21490979310633213</v>
      </c>
      <c r="AE2731" s="56">
        <f>IF("1-Swim"=D2731,E2731*46.7,IF("2-Bike"=D2731,E2731,IF("3-Run"=D2731,E2731*4.27,0)))</f>
        <v>13.236999999999998</v>
      </c>
    </row>
    <row r="2732" spans="1:31" x14ac:dyDescent="0.25">
      <c r="A2732" s="50">
        <v>2731</v>
      </c>
      <c r="B2732" s="51">
        <v>42169</v>
      </c>
      <c r="C2732" s="75">
        <f>B2732</f>
        <v>42169</v>
      </c>
      <c r="D2732" s="50" t="s">
        <v>1224</v>
      </c>
      <c r="E2732" s="50">
        <v>78.8</v>
      </c>
      <c r="F2732" s="50">
        <v>5</v>
      </c>
      <c r="G2732" s="50">
        <v>19</v>
      </c>
      <c r="H2732" s="50">
        <v>41</v>
      </c>
      <c r="I2732" s="53">
        <f>IF(E2732&gt;0,TIME(F2732,G2732,H2732),"")</f>
        <v>0.22200231481481481</v>
      </c>
      <c r="J2732" s="54">
        <f>IF(E2732&gt;0,TIME(F2732,G2732,H2732)/E2732,"")</f>
        <v>2.8172882590712539E-3</v>
      </c>
      <c r="K2732" s="50" t="s">
        <v>1340</v>
      </c>
      <c r="L2732" s="50" t="s">
        <v>315</v>
      </c>
      <c r="M2732" s="55">
        <f>IF(D2732&gt;0,0.0416666666666667/J2732,"")</f>
        <v>14.789635576872959</v>
      </c>
      <c r="N2732" s="50">
        <v>0</v>
      </c>
      <c r="O2732" s="50" t="s">
        <v>184</v>
      </c>
      <c r="P2732" s="50" t="s">
        <v>1607</v>
      </c>
      <c r="Q2732" s="151">
        <f>IF("1-Swim"=D2732,J2732*2.4,IF("2-Bike"=D2732,J2732*112,IF("3-Run"=D2732,J2732*26.2,0)))</f>
        <v>0.31553628501598041</v>
      </c>
      <c r="R2732" s="151">
        <f>Q2732/2</f>
        <v>0.15776814250799021</v>
      </c>
      <c r="S2732" s="53">
        <f>J2732*26.2</f>
        <v>7.3812952387666844E-2</v>
      </c>
      <c r="T2732" s="53">
        <f>(J2732+0.0013889)*26.2</f>
        <v>0.11020213238766684</v>
      </c>
      <c r="U2732" s="53">
        <f>S2732/2</f>
        <v>3.6906476193833422E-2</v>
      </c>
      <c r="V2732" s="53">
        <f>T2732/2</f>
        <v>5.5101066193833419E-2</v>
      </c>
      <c r="W2732" s="50">
        <f>RANK(J2732,J:J,1)</f>
        <v>496</v>
      </c>
      <c r="X2732" s="50">
        <f>YEAR(B2732)</f>
        <v>2015</v>
      </c>
      <c r="Y2732" s="50">
        <f>MONTH(B2732)</f>
        <v>6</v>
      </c>
      <c r="Z2732" s="56">
        <f>X2732*100+Y2732</f>
        <v>201506</v>
      </c>
      <c r="AA2732" s="56">
        <f>WEEKNUM(B2732,1)</f>
        <v>25</v>
      </c>
      <c r="AB2732" s="58">
        <f>IF(ISBLANK(B2732)," ",MAX(B2732-B2731-1,0))</f>
        <v>1</v>
      </c>
      <c r="AC2732" s="56">
        <f>DAY(B2732)</f>
        <v>14</v>
      </c>
      <c r="AD2732" s="53">
        <f>U2732+V2732</f>
        <v>9.2007542387666841E-2</v>
      </c>
      <c r="AE2732" s="56">
        <f>IF("1-Swim"=D2732,E2732*46.7,IF("2-Bike"=D2732,E2732,IF("3-Run"=D2732,E2732*4.27,0)))</f>
        <v>78.8</v>
      </c>
    </row>
    <row r="2733" spans="1:31" x14ac:dyDescent="0.25">
      <c r="A2733" s="50">
        <v>2732</v>
      </c>
      <c r="B2733" s="51">
        <v>42171</v>
      </c>
      <c r="C2733" s="75">
        <f>B2733</f>
        <v>42171</v>
      </c>
      <c r="D2733" s="50" t="s">
        <v>1225</v>
      </c>
      <c r="E2733" s="50">
        <v>1</v>
      </c>
      <c r="F2733" s="50">
        <v>0</v>
      </c>
      <c r="G2733" s="50">
        <v>30</v>
      </c>
      <c r="H2733" s="50">
        <v>23</v>
      </c>
      <c r="I2733" s="53">
        <f>IF(E2733&gt;0,TIME(F2733,G2733,H2733),"")</f>
        <v>2.1099537037037038E-2</v>
      </c>
      <c r="J2733" s="54">
        <f>IF(E2733&gt;0,TIME(F2733,G2733,H2733)/E2733,"")</f>
        <v>2.1099537037037038E-2</v>
      </c>
      <c r="K2733" s="50" t="s">
        <v>949</v>
      </c>
      <c r="L2733" s="50" t="s">
        <v>315</v>
      </c>
      <c r="M2733" s="55">
        <f>IF(D2733&gt;0,0.0416666666666667/J2733,"")</f>
        <v>1.9747668678003305</v>
      </c>
      <c r="N2733" s="50">
        <v>0</v>
      </c>
      <c r="O2733" s="50" t="s">
        <v>255</v>
      </c>
      <c r="Q2733" s="151">
        <f>IF("1-Swim"=D2733,J2733*2.4,IF("2-Bike"=D2733,J2733*112,IF("3-Run"=D2733,J2733*26.2,0)))</f>
        <v>5.0638888888888893E-2</v>
      </c>
      <c r="R2733" s="151">
        <f>Q2733/2</f>
        <v>2.5319444444444447E-2</v>
      </c>
      <c r="S2733" s="53">
        <f>J2733*26.2</f>
        <v>0.55280787037037038</v>
      </c>
      <c r="T2733" s="53">
        <f>(J2733+0.0013889)*26.2</f>
        <v>0.58919705037037029</v>
      </c>
      <c r="U2733" s="53">
        <f>S2733/2</f>
        <v>0.27640393518518519</v>
      </c>
      <c r="V2733" s="53">
        <f>T2733/2</f>
        <v>0.29459852518518514</v>
      </c>
      <c r="W2733" s="50">
        <f>RANK(J2733,J:J,1)</f>
        <v>3030</v>
      </c>
      <c r="X2733" s="50">
        <f>YEAR(B2733)</f>
        <v>2015</v>
      </c>
      <c r="Y2733" s="50">
        <f>MONTH(B2733)</f>
        <v>6</v>
      </c>
      <c r="Z2733" s="56">
        <f>X2733*100+Y2733</f>
        <v>201506</v>
      </c>
      <c r="AA2733" s="56">
        <f>WEEKNUM(B2733,1)</f>
        <v>25</v>
      </c>
      <c r="AB2733" s="58">
        <f>IF(ISBLANK(B2733)," ",MAX(B2733-B2732-1,0))</f>
        <v>1</v>
      </c>
      <c r="AC2733" s="56">
        <f>DAY(B2733)</f>
        <v>16</v>
      </c>
      <c r="AD2733" s="53">
        <f>U2733+V2733</f>
        <v>0.57100246037037028</v>
      </c>
      <c r="AE2733" s="56">
        <f>IF("1-Swim"=D2733,E2733*46.7,IF("2-Bike"=D2733,E2733,IF("3-Run"=D2733,E2733*4.27,0)))</f>
        <v>46.7</v>
      </c>
    </row>
    <row r="2734" spans="1:31" x14ac:dyDescent="0.25">
      <c r="A2734" s="50">
        <v>2733</v>
      </c>
      <c r="B2734" s="51">
        <v>42172</v>
      </c>
      <c r="C2734" s="75">
        <f>B2734</f>
        <v>42172</v>
      </c>
      <c r="D2734" s="50" t="s">
        <v>1223</v>
      </c>
      <c r="E2734" s="50">
        <v>4.1500000000000004</v>
      </c>
      <c r="F2734" s="50">
        <v>0</v>
      </c>
      <c r="G2734" s="50">
        <v>46</v>
      </c>
      <c r="H2734" s="50">
        <v>6</v>
      </c>
      <c r="I2734" s="53">
        <f>IF(E2734&gt;0,TIME(F2734,G2734,H2734),"")</f>
        <v>3.201388888888889E-2</v>
      </c>
      <c r="J2734" s="54">
        <f>IF(E2734&gt;0,TIME(F2734,G2734,H2734)/E2734,"")</f>
        <v>7.7141900937081655E-3</v>
      </c>
      <c r="K2734" s="50" t="s">
        <v>1548</v>
      </c>
      <c r="L2734" s="50" t="s">
        <v>1598</v>
      </c>
      <c r="M2734" s="55">
        <f>IF(D2734&gt;0,0.0416666666666667/J2734,"")</f>
        <v>5.4013015184381823</v>
      </c>
      <c r="N2734" s="50">
        <v>0</v>
      </c>
      <c r="O2734" s="50" t="s">
        <v>255</v>
      </c>
      <c r="P2734" s="50" t="s">
        <v>1608</v>
      </c>
      <c r="Q2734" s="151">
        <f>IF("1-Swim"=D2734,J2734*2.4,IF("2-Bike"=D2734,J2734*112,IF("3-Run"=D2734,J2734*26.2,0)))</f>
        <v>0.20211178045515393</v>
      </c>
      <c r="R2734" s="151">
        <f>Q2734/2</f>
        <v>0.10105589022757697</v>
      </c>
      <c r="S2734" s="53">
        <f>J2734*26.2</f>
        <v>0.20211178045515393</v>
      </c>
      <c r="T2734" s="53">
        <f>(J2734+0.0013889)*26.2</f>
        <v>0.23850096045515393</v>
      </c>
      <c r="U2734" s="53">
        <f>S2734/2</f>
        <v>0.10105589022757697</v>
      </c>
      <c r="V2734" s="53">
        <f>T2734/2</f>
        <v>0.11925048022757696</v>
      </c>
      <c r="W2734" s="50">
        <f>RANK(J2734,J:J,1)</f>
        <v>2239</v>
      </c>
      <c r="X2734" s="50">
        <f>YEAR(B2734)</f>
        <v>2015</v>
      </c>
      <c r="Y2734" s="50">
        <f>MONTH(B2734)</f>
        <v>6</v>
      </c>
      <c r="Z2734" s="56">
        <f>X2734*100+Y2734</f>
        <v>201506</v>
      </c>
      <c r="AA2734" s="56">
        <f>WEEKNUM(B2734,1)</f>
        <v>25</v>
      </c>
      <c r="AB2734" s="58">
        <f>IF(ISBLANK(B2734)," ",MAX(B2734-B2733-1,0))</f>
        <v>0</v>
      </c>
      <c r="AC2734" s="56">
        <f>DAY(B2734)</f>
        <v>17</v>
      </c>
      <c r="AD2734" s="53">
        <f>U2734+V2734</f>
        <v>0.22030637045515394</v>
      </c>
      <c r="AE2734" s="56">
        <f>IF("1-Swim"=D2734,E2734*46.7,IF("2-Bike"=D2734,E2734,IF("3-Run"=D2734,E2734*4.27,0)))</f>
        <v>17.720500000000001</v>
      </c>
    </row>
    <row r="2735" spans="1:31" x14ac:dyDescent="0.25">
      <c r="A2735" s="50">
        <v>2734</v>
      </c>
      <c r="B2735" s="51">
        <v>42173</v>
      </c>
      <c r="C2735" s="75">
        <f>B2735</f>
        <v>42173</v>
      </c>
      <c r="D2735" s="50" t="s">
        <v>1225</v>
      </c>
      <c r="E2735" s="50">
        <v>1.65</v>
      </c>
      <c r="F2735" s="50">
        <v>0</v>
      </c>
      <c r="G2735" s="50">
        <v>55</v>
      </c>
      <c r="H2735" s="50">
        <v>49</v>
      </c>
      <c r="I2735" s="53">
        <f>IF(E2735&gt;0,TIME(F2735,G2735,H2735),"")</f>
        <v>3.876157407407408E-2</v>
      </c>
      <c r="J2735" s="54">
        <f>IF(E2735&gt;0,TIME(F2735,G2735,H2735)/E2735,"")</f>
        <v>2.3491863075196413E-2</v>
      </c>
      <c r="K2735" s="50" t="s">
        <v>949</v>
      </c>
      <c r="L2735" s="50" t="s">
        <v>1609</v>
      </c>
      <c r="M2735" s="55">
        <f>IF(D2735&gt;0,0.0416666666666667/J2735,"")</f>
        <v>1.7736637802329063</v>
      </c>
      <c r="N2735" s="50">
        <v>0</v>
      </c>
      <c r="O2735" s="50" t="s">
        <v>255</v>
      </c>
      <c r="P2735" s="50" t="s">
        <v>1610</v>
      </c>
      <c r="Q2735" s="151">
        <f>IF("1-Swim"=D2735,J2735*2.4,IF("2-Bike"=D2735,J2735*112,IF("3-Run"=D2735,J2735*26.2,0)))</f>
        <v>5.6380471380471392E-2</v>
      </c>
      <c r="R2735" s="151">
        <f>Q2735/2</f>
        <v>2.8190235690235696E-2</v>
      </c>
      <c r="S2735" s="53">
        <f>J2735*26.2</f>
        <v>0.61548681257014604</v>
      </c>
      <c r="T2735" s="53">
        <f>(J2735+0.0013889)*26.2</f>
        <v>0.65187599257014595</v>
      </c>
      <c r="U2735" s="53">
        <f>S2735/2</f>
        <v>0.30774340628507302</v>
      </c>
      <c r="V2735" s="53">
        <f>T2735/2</f>
        <v>0.32593799628507297</v>
      </c>
      <c r="W2735" s="50">
        <f>RANK(J2735,J:J,1)</f>
        <v>3108</v>
      </c>
      <c r="X2735" s="50">
        <f>YEAR(B2735)</f>
        <v>2015</v>
      </c>
      <c r="Y2735" s="50">
        <f>MONTH(B2735)</f>
        <v>6</v>
      </c>
      <c r="Z2735" s="56">
        <f>X2735*100+Y2735</f>
        <v>201506</v>
      </c>
      <c r="AA2735" s="56">
        <f>WEEKNUM(B2735,1)</f>
        <v>25</v>
      </c>
      <c r="AB2735" s="58">
        <f>IF(ISBLANK(B2735)," ",MAX(B2735-B2734-1,0))</f>
        <v>0</v>
      </c>
      <c r="AC2735" s="56">
        <f>DAY(B2735)</f>
        <v>18</v>
      </c>
      <c r="AD2735" s="53">
        <f>U2735+V2735</f>
        <v>0.63368140257014605</v>
      </c>
      <c r="AE2735" s="56">
        <f>IF("1-Swim"=D2735,E2735*46.7,IF("2-Bike"=D2735,E2735,IF("3-Run"=D2735,E2735*4.27,0)))</f>
        <v>77.055000000000007</v>
      </c>
    </row>
    <row r="2736" spans="1:31" x14ac:dyDescent="0.25">
      <c r="A2736" s="50">
        <v>2735</v>
      </c>
      <c r="B2736" s="51">
        <v>42174</v>
      </c>
      <c r="C2736" s="75">
        <f>B2736</f>
        <v>42174</v>
      </c>
      <c r="D2736" s="50" t="s">
        <v>1224</v>
      </c>
      <c r="E2736" s="50">
        <v>101.4</v>
      </c>
      <c r="F2736" s="50">
        <v>6</v>
      </c>
      <c r="G2736" s="50">
        <v>22</v>
      </c>
      <c r="H2736" s="50">
        <v>53</v>
      </c>
      <c r="I2736" s="53">
        <f>IF(E2736&gt;0,TIME(F2736,G2736,H2736),"")</f>
        <v>0.26589120370370373</v>
      </c>
      <c r="J2736" s="54">
        <f>IF(E2736&gt;0,TIME(F2736,G2736,H2736)/E2736,"")</f>
        <v>2.6222012199576305E-3</v>
      </c>
      <c r="K2736" s="50" t="s">
        <v>1340</v>
      </c>
      <c r="L2736" s="50" t="s">
        <v>1611</v>
      </c>
      <c r="M2736" s="55">
        <f>IF(D2736&gt;0,0.0416666666666667/J2736,"")</f>
        <v>15.889957776520275</v>
      </c>
      <c r="N2736" s="50">
        <v>137</v>
      </c>
      <c r="O2736" s="50" t="s">
        <v>671</v>
      </c>
      <c r="P2736" s="50" t="s">
        <v>1612</v>
      </c>
      <c r="Q2736" s="151">
        <f>IF("1-Swim"=D2736,J2736*2.4,IF("2-Bike"=D2736,J2736*112,IF("3-Run"=D2736,J2736*26.2,0)))</f>
        <v>0.29368653663525462</v>
      </c>
      <c r="R2736" s="151">
        <f>Q2736/2</f>
        <v>0.14684326831762731</v>
      </c>
      <c r="S2736" s="53">
        <f>J2736*26.2</f>
        <v>6.8701671962889913E-2</v>
      </c>
      <c r="T2736" s="53">
        <f>(J2736+0.0013889)*26.2</f>
        <v>0.10509085196288992</v>
      </c>
      <c r="U2736" s="53">
        <f>S2736/2</f>
        <v>3.4350835981444956E-2</v>
      </c>
      <c r="V2736" s="53">
        <f>T2736/2</f>
        <v>5.254542598144496E-2</v>
      </c>
      <c r="W2736" s="50">
        <f>RANK(J2736,J:J,1)</f>
        <v>377</v>
      </c>
      <c r="X2736" s="50">
        <f>YEAR(B2736)</f>
        <v>2015</v>
      </c>
      <c r="Y2736" s="50">
        <f>MONTH(B2736)</f>
        <v>6</v>
      </c>
      <c r="Z2736" s="56">
        <f>X2736*100+Y2736</f>
        <v>201506</v>
      </c>
      <c r="AA2736" s="56">
        <f>WEEKNUM(B2736,1)</f>
        <v>25</v>
      </c>
      <c r="AB2736" s="58">
        <f>IF(ISBLANK(B2736)," ",MAX(B2736-B2735-1,0))</f>
        <v>0</v>
      </c>
      <c r="AC2736" s="56">
        <f>DAY(B2736)</f>
        <v>19</v>
      </c>
      <c r="AD2736" s="53">
        <f>U2736+V2736</f>
        <v>8.6896261962889909E-2</v>
      </c>
      <c r="AE2736" s="56">
        <f>IF("1-Swim"=D2736,E2736*46.7,IF("2-Bike"=D2736,E2736,IF("3-Run"=D2736,E2736*4.27,0)))</f>
        <v>101.4</v>
      </c>
    </row>
    <row r="2737" spans="1:31" x14ac:dyDescent="0.25">
      <c r="A2737" s="50">
        <v>2736</v>
      </c>
      <c r="B2737" s="51">
        <v>42174</v>
      </c>
      <c r="C2737" s="75">
        <f>B2737</f>
        <v>42174</v>
      </c>
      <c r="D2737" s="50" t="s">
        <v>1223</v>
      </c>
      <c r="E2737" s="50">
        <v>1.75</v>
      </c>
      <c r="F2737" s="50">
        <v>0</v>
      </c>
      <c r="G2737" s="50">
        <v>24</v>
      </c>
      <c r="H2737" s="50">
        <v>20</v>
      </c>
      <c r="I2737" s="53">
        <f>IF(E2737&gt;0,TIME(F2737,G2737,H2737),"")</f>
        <v>1.6898148148148148E-2</v>
      </c>
      <c r="J2737" s="54">
        <f>IF(E2737&gt;0,TIME(F2737,G2737,H2737)/E2737,"")</f>
        <v>9.6560846560846559E-3</v>
      </c>
      <c r="K2737" s="50" t="s">
        <v>1560</v>
      </c>
      <c r="L2737" s="50" t="s">
        <v>1613</v>
      </c>
      <c r="M2737" s="55">
        <f>IF(D2737&gt;0,0.0416666666666667/J2737,"")</f>
        <v>4.3150684931506884</v>
      </c>
      <c r="N2737" s="50">
        <v>0</v>
      </c>
      <c r="O2737" s="50" t="s">
        <v>228</v>
      </c>
      <c r="P2737" s="50" t="s">
        <v>1614</v>
      </c>
      <c r="Q2737" s="151">
        <f>IF("1-Swim"=D2737,J2737*2.4,IF("2-Bike"=D2737,J2737*112,IF("3-Run"=D2737,J2737*26.2,0)))</f>
        <v>0.25298941798941799</v>
      </c>
      <c r="R2737" s="151">
        <f>Q2737/2</f>
        <v>0.12649470899470899</v>
      </c>
      <c r="S2737" s="53">
        <f>J2737*26.2</f>
        <v>0.25298941798941799</v>
      </c>
      <c r="T2737" s="53">
        <f>(J2737+0.0013889)*26.2</f>
        <v>0.28937859798941801</v>
      </c>
      <c r="U2737" s="53">
        <f>S2737/2</f>
        <v>0.12649470899470899</v>
      </c>
      <c r="V2737" s="53">
        <f>T2737/2</f>
        <v>0.144689298994709</v>
      </c>
      <c r="W2737" s="50">
        <f>RANK(J2737,J:J,1)</f>
        <v>2837</v>
      </c>
      <c r="X2737" s="50">
        <f>YEAR(B2737)</f>
        <v>2015</v>
      </c>
      <c r="Y2737" s="50">
        <f>MONTH(B2737)</f>
        <v>6</v>
      </c>
      <c r="Z2737" s="56">
        <f>X2737*100+Y2737</f>
        <v>201506</v>
      </c>
      <c r="AA2737" s="56">
        <f>WEEKNUM(B2737,1)</f>
        <v>25</v>
      </c>
      <c r="AB2737" s="58">
        <f>IF(ISBLANK(B2737)," ",MAX(B2737-B2736-1,0))</f>
        <v>0</v>
      </c>
      <c r="AC2737" s="56">
        <f>DAY(B2737)</f>
        <v>19</v>
      </c>
      <c r="AD2737" s="53">
        <f>U2737+V2737</f>
        <v>0.271184007989418</v>
      </c>
      <c r="AE2737" s="56">
        <f>IF("1-Swim"=D2737,E2737*46.7,IF("2-Bike"=D2737,E2737,IF("3-Run"=D2737,E2737*4.27,0)))</f>
        <v>7.4724999999999993</v>
      </c>
    </row>
    <row r="2738" spans="1:31" x14ac:dyDescent="0.25">
      <c r="A2738" s="50">
        <v>2737</v>
      </c>
      <c r="B2738" s="51">
        <v>42175</v>
      </c>
      <c r="C2738" s="75">
        <f>B2738</f>
        <v>42175</v>
      </c>
      <c r="D2738" s="50" t="s">
        <v>1223</v>
      </c>
      <c r="E2738" s="50">
        <v>7.5</v>
      </c>
      <c r="F2738" s="50">
        <v>1</v>
      </c>
      <c r="G2738" s="50">
        <v>39</v>
      </c>
      <c r="H2738" s="50">
        <v>56</v>
      </c>
      <c r="I2738" s="53">
        <f>IF(E2738&gt;0,TIME(F2738,G2738,H2738),"")</f>
        <v>6.9398148148148139E-2</v>
      </c>
      <c r="J2738" s="54">
        <f>IF(E2738&gt;0,TIME(F2738,G2738,H2738)/E2738,"")</f>
        <v>9.2530864197530854E-3</v>
      </c>
      <c r="K2738" s="50" t="s">
        <v>1560</v>
      </c>
      <c r="L2738" s="50" t="s">
        <v>315</v>
      </c>
      <c r="M2738" s="55">
        <f>IF(D2738&gt;0,0.0416666666666667/J2738,"")</f>
        <v>4.5030020013342265</v>
      </c>
      <c r="N2738" s="50">
        <v>119</v>
      </c>
      <c r="O2738" s="50" t="s">
        <v>1341</v>
      </c>
      <c r="P2738" s="50" t="s">
        <v>1615</v>
      </c>
      <c r="Q2738" s="151">
        <f>IF("1-Swim"=D2738,J2738*2.4,IF("2-Bike"=D2738,J2738*112,IF("3-Run"=D2738,J2738*26.2,0)))</f>
        <v>0.24243086419753082</v>
      </c>
      <c r="R2738" s="151">
        <f>Q2738/2</f>
        <v>0.12121543209876541</v>
      </c>
      <c r="S2738" s="53">
        <f>J2738*26.2</f>
        <v>0.24243086419753082</v>
      </c>
      <c r="T2738" s="53">
        <f>(J2738+0.0013889)*26.2</f>
        <v>0.27882004419753081</v>
      </c>
      <c r="U2738" s="53">
        <f>S2738/2</f>
        <v>0.12121543209876541</v>
      </c>
      <c r="V2738" s="53">
        <f>T2738/2</f>
        <v>0.13941002209876541</v>
      </c>
      <c r="W2738" s="50">
        <f>RANK(J2738,J:J,1)</f>
        <v>2794</v>
      </c>
      <c r="X2738" s="50">
        <f>YEAR(B2738)</f>
        <v>2015</v>
      </c>
      <c r="Y2738" s="50">
        <f>MONTH(B2738)</f>
        <v>6</v>
      </c>
      <c r="Z2738" s="56">
        <f>X2738*100+Y2738</f>
        <v>201506</v>
      </c>
      <c r="AA2738" s="56">
        <f>WEEKNUM(B2738,1)</f>
        <v>25</v>
      </c>
      <c r="AB2738" s="58">
        <f>IF(ISBLANK(B2738)," ",MAX(B2738-B2737-1,0))</f>
        <v>0</v>
      </c>
      <c r="AC2738" s="56">
        <f>DAY(B2738)</f>
        <v>20</v>
      </c>
      <c r="AD2738" s="53">
        <f>U2738+V2738</f>
        <v>0.2606254541975308</v>
      </c>
      <c r="AE2738" s="56">
        <f>IF("1-Swim"=D2738,E2738*46.7,IF("2-Bike"=D2738,E2738,IF("3-Run"=D2738,E2738*4.27,0)))</f>
        <v>32.024999999999999</v>
      </c>
    </row>
    <row r="2739" spans="1:31" x14ac:dyDescent="0.25">
      <c r="A2739" s="50">
        <v>2738</v>
      </c>
      <c r="B2739" s="51">
        <v>42178</v>
      </c>
      <c r="C2739" s="75">
        <f>B2739</f>
        <v>42178</v>
      </c>
      <c r="D2739" s="50" t="s">
        <v>1225</v>
      </c>
      <c r="E2739" s="50">
        <v>1</v>
      </c>
      <c r="F2739" s="50">
        <v>0</v>
      </c>
      <c r="G2739" s="50">
        <v>32</v>
      </c>
      <c r="H2739" s="50">
        <v>30</v>
      </c>
      <c r="I2739" s="53">
        <f>IF(E2739&gt;0,TIME(F2739,G2739,H2739),"")</f>
        <v>2.2569444444444444E-2</v>
      </c>
      <c r="J2739" s="54">
        <f>IF(E2739&gt;0,TIME(F2739,G2739,H2739)/E2739,"")</f>
        <v>2.2569444444444444E-2</v>
      </c>
      <c r="K2739" s="50" t="s">
        <v>1616</v>
      </c>
      <c r="L2739" s="50" t="s">
        <v>1617</v>
      </c>
      <c r="M2739" s="55">
        <f>IF(D2739&gt;0,0.0416666666666667/J2739,"")</f>
        <v>1.8461538461538476</v>
      </c>
      <c r="N2739" s="50">
        <v>0</v>
      </c>
      <c r="O2739" s="50" t="s">
        <v>526</v>
      </c>
      <c r="P2739" s="50" t="s">
        <v>1618</v>
      </c>
      <c r="Q2739" s="151">
        <f>IF("1-Swim"=D2739,J2739*2.4,IF("2-Bike"=D2739,J2739*112,IF("3-Run"=D2739,J2739*26.2,0)))</f>
        <v>5.4166666666666662E-2</v>
      </c>
      <c r="R2739" s="151">
        <f>Q2739/2</f>
        <v>2.7083333333333331E-2</v>
      </c>
      <c r="S2739" s="53">
        <f>J2739*26.2</f>
        <v>0.5913194444444444</v>
      </c>
      <c r="T2739" s="53">
        <f>(J2739+0.0013889)*26.2</f>
        <v>0.62770862444444442</v>
      </c>
      <c r="U2739" s="53">
        <f>S2739/2</f>
        <v>0.2956597222222222</v>
      </c>
      <c r="V2739" s="53">
        <f>T2739/2</f>
        <v>0.31385431222222221</v>
      </c>
      <c r="W2739" s="50">
        <f>RANK(J2739,J:J,1)</f>
        <v>3065</v>
      </c>
      <c r="X2739" s="50">
        <f>YEAR(B2739)</f>
        <v>2015</v>
      </c>
      <c r="Y2739" s="50">
        <f>MONTH(B2739)</f>
        <v>6</v>
      </c>
      <c r="Z2739" s="56">
        <f>X2739*100+Y2739</f>
        <v>201506</v>
      </c>
      <c r="AA2739" s="56">
        <f>WEEKNUM(B2739,1)</f>
        <v>26</v>
      </c>
      <c r="AB2739" s="58">
        <f>IF(ISBLANK(B2739)," ",MAX(B2739-B2738-1,0))</f>
        <v>2</v>
      </c>
      <c r="AC2739" s="56">
        <f>DAY(B2739)</f>
        <v>23</v>
      </c>
      <c r="AD2739" s="53">
        <f>U2739+V2739</f>
        <v>0.60951403444444441</v>
      </c>
      <c r="AE2739" s="56">
        <f>IF("1-Swim"=D2739,E2739*46.7,IF("2-Bike"=D2739,E2739,IF("3-Run"=D2739,E2739*4.27,0)))</f>
        <v>46.7</v>
      </c>
    </row>
    <row r="2740" spans="1:31" x14ac:dyDescent="0.25">
      <c r="A2740" s="50">
        <v>2739</v>
      </c>
      <c r="B2740" s="51">
        <v>42180</v>
      </c>
      <c r="C2740" s="75">
        <f>B2740</f>
        <v>42180</v>
      </c>
      <c r="D2740" s="50" t="s">
        <v>1223</v>
      </c>
      <c r="E2740" s="50">
        <v>2.5</v>
      </c>
      <c r="F2740" s="50">
        <v>0</v>
      </c>
      <c r="G2740" s="50">
        <v>29</v>
      </c>
      <c r="H2740" s="50">
        <v>37</v>
      </c>
      <c r="I2740" s="53">
        <f>IF(E2740&gt;0,TIME(F2740,G2740,H2740),"")</f>
        <v>2.056712962962963E-2</v>
      </c>
      <c r="J2740" s="54">
        <f>IF(E2740&gt;0,TIME(F2740,G2740,H2740)/E2740,"")</f>
        <v>8.2268518518518515E-3</v>
      </c>
      <c r="K2740" s="50" t="s">
        <v>1560</v>
      </c>
      <c r="L2740" s="50" t="s">
        <v>1619</v>
      </c>
      <c r="M2740" s="55">
        <f>IF(D2740&gt;0,0.0416666666666667/J2740,"")</f>
        <v>5.0647158131682657</v>
      </c>
      <c r="N2740" s="50">
        <v>0</v>
      </c>
      <c r="O2740" s="50" t="s">
        <v>228</v>
      </c>
      <c r="P2740" s="50" t="s">
        <v>1620</v>
      </c>
      <c r="Q2740" s="151">
        <f>IF("1-Swim"=D2740,J2740*2.4,IF("2-Bike"=D2740,J2740*112,IF("3-Run"=D2740,J2740*26.2,0)))</f>
        <v>0.2155435185185185</v>
      </c>
      <c r="R2740" s="151">
        <f>Q2740/2</f>
        <v>0.10777175925925925</v>
      </c>
      <c r="S2740" s="53">
        <f>J2740*26.2</f>
        <v>0.2155435185185185</v>
      </c>
      <c r="T2740" s="53">
        <f>(J2740+0.0013889)*26.2</f>
        <v>0.25193269851851852</v>
      </c>
      <c r="U2740" s="53">
        <f>S2740/2</f>
        <v>0.10777175925925925</v>
      </c>
      <c r="V2740" s="53">
        <f>T2740/2</f>
        <v>0.12596634925925926</v>
      </c>
      <c r="W2740" s="50">
        <f>RANK(J2740,J:J,1)</f>
        <v>2546</v>
      </c>
      <c r="X2740" s="50">
        <f>YEAR(B2740)</f>
        <v>2015</v>
      </c>
      <c r="Y2740" s="50">
        <f>MONTH(B2740)</f>
        <v>6</v>
      </c>
      <c r="Z2740" s="56">
        <f>X2740*100+Y2740</f>
        <v>201506</v>
      </c>
      <c r="AA2740" s="56">
        <f>WEEKNUM(B2740,1)</f>
        <v>26</v>
      </c>
      <c r="AB2740" s="58">
        <f>IF(ISBLANK(B2740)," ",MAX(B2740-B2739-1,0))</f>
        <v>1</v>
      </c>
      <c r="AC2740" s="56">
        <f>DAY(B2740)</f>
        <v>25</v>
      </c>
      <c r="AD2740" s="53">
        <f>U2740+V2740</f>
        <v>0.23373810851851851</v>
      </c>
      <c r="AE2740" s="56">
        <f>IF("1-Swim"=D2740,E2740*46.7,IF("2-Bike"=D2740,E2740,IF("3-Run"=D2740,E2740*4.27,0)))</f>
        <v>10.674999999999999</v>
      </c>
    </row>
    <row r="2741" spans="1:31" x14ac:dyDescent="0.25">
      <c r="A2741" s="50">
        <v>2740</v>
      </c>
      <c r="B2741" s="51">
        <v>42182</v>
      </c>
      <c r="C2741" s="75">
        <f>B2741</f>
        <v>42182</v>
      </c>
      <c r="D2741" s="50" t="s">
        <v>1224</v>
      </c>
      <c r="E2741" s="50">
        <v>92</v>
      </c>
      <c r="F2741" s="50">
        <v>6</v>
      </c>
      <c r="G2741" s="50">
        <v>10</v>
      </c>
      <c r="H2741" s="50">
        <v>1</v>
      </c>
      <c r="I2741" s="53">
        <f>IF(E2741&gt;0,TIME(F2741,G2741,H2741),"")</f>
        <v>0.25695601851851851</v>
      </c>
      <c r="J2741" s="54">
        <f>IF(E2741&gt;0,TIME(F2741,G2741,H2741)/E2741,"")</f>
        <v>2.7930002012882447E-3</v>
      </c>
      <c r="K2741" s="50" t="s">
        <v>1340</v>
      </c>
      <c r="L2741" s="50" t="s">
        <v>1621</v>
      </c>
      <c r="M2741" s="55">
        <f>IF(D2741&gt;0,0.0416666666666667/J2741,"")</f>
        <v>14.918246925814165</v>
      </c>
      <c r="N2741" s="50">
        <v>0</v>
      </c>
      <c r="O2741" s="50" t="s">
        <v>1341</v>
      </c>
      <c r="P2741" s="50" t="s">
        <v>1622</v>
      </c>
      <c r="Q2741" s="151">
        <f>IF("1-Swim"=D2741,J2741*2.4,IF("2-Bike"=D2741,J2741*112,IF("3-Run"=D2741,J2741*26.2,0)))</f>
        <v>0.31281602254428342</v>
      </c>
      <c r="R2741" s="151">
        <f>Q2741/2</f>
        <v>0.15640801127214171</v>
      </c>
      <c r="S2741" s="53">
        <f>J2741*26.2</f>
        <v>7.3176605273752013E-2</v>
      </c>
      <c r="T2741" s="53">
        <f>(J2741+0.0013889)*26.2</f>
        <v>0.10956578527375201</v>
      </c>
      <c r="U2741" s="53">
        <f>S2741/2</f>
        <v>3.6588302636876006E-2</v>
      </c>
      <c r="V2741" s="53">
        <f>T2741/2</f>
        <v>5.4782892636876003E-2</v>
      </c>
      <c r="W2741" s="50">
        <f>RANK(J2741,J:J,1)</f>
        <v>481</v>
      </c>
      <c r="X2741" s="50">
        <f>YEAR(B2741)</f>
        <v>2015</v>
      </c>
      <c r="Y2741" s="50">
        <f>MONTH(B2741)</f>
        <v>6</v>
      </c>
      <c r="Z2741" s="56">
        <f>X2741*100+Y2741</f>
        <v>201506</v>
      </c>
      <c r="AA2741" s="56">
        <f>WEEKNUM(B2741,1)</f>
        <v>26</v>
      </c>
      <c r="AB2741" s="58">
        <f>IF(ISBLANK(B2741)," ",MAX(B2741-B2740-1,0))</f>
        <v>1</v>
      </c>
      <c r="AC2741" s="56">
        <f>DAY(B2741)</f>
        <v>27</v>
      </c>
      <c r="AD2741" s="53">
        <f>U2741+V2741</f>
        <v>9.1371195273752009E-2</v>
      </c>
      <c r="AE2741" s="56">
        <f>IF("1-Swim"=D2741,E2741*46.7,IF("2-Bike"=D2741,E2741,IF("3-Run"=D2741,E2741*4.27,0)))</f>
        <v>92</v>
      </c>
    </row>
    <row r="2742" spans="1:31" x14ac:dyDescent="0.25">
      <c r="A2742" s="50">
        <v>2741</v>
      </c>
      <c r="B2742" s="51">
        <v>42183</v>
      </c>
      <c r="C2742" s="75">
        <f>B2742</f>
        <v>42183</v>
      </c>
      <c r="D2742" s="50" t="s">
        <v>1223</v>
      </c>
      <c r="E2742" s="50">
        <v>9.5</v>
      </c>
      <c r="F2742" s="50">
        <v>2</v>
      </c>
      <c r="G2742" s="50">
        <v>3</v>
      </c>
      <c r="H2742" s="50">
        <v>23</v>
      </c>
      <c r="I2742" s="53">
        <f>IF(E2742&gt;0,TIME(F2742,G2742,H2742),"")</f>
        <v>8.5682870370370368E-2</v>
      </c>
      <c r="J2742" s="54">
        <f>IF(E2742&gt;0,TIME(F2742,G2742,H2742)/E2742,"")</f>
        <v>9.0192495126705657E-3</v>
      </c>
      <c r="K2742" s="50" t="s">
        <v>1560</v>
      </c>
      <c r="L2742" s="50" t="s">
        <v>1623</v>
      </c>
      <c r="M2742" s="55">
        <f>IF(D2742&gt;0,0.0416666666666667/J2742,"")</f>
        <v>4.6197487505065551</v>
      </c>
      <c r="N2742" s="50">
        <v>129</v>
      </c>
      <c r="O2742" s="50" t="s">
        <v>1341</v>
      </c>
      <c r="P2742" s="50" t="s">
        <v>1624</v>
      </c>
      <c r="Q2742" s="151">
        <f>IF("1-Swim"=D2742,J2742*2.4,IF("2-Bike"=D2742,J2742*112,IF("3-Run"=D2742,J2742*26.2,0)))</f>
        <v>0.23630433723196881</v>
      </c>
      <c r="R2742" s="151">
        <f>Q2742/2</f>
        <v>0.1181521686159844</v>
      </c>
      <c r="S2742" s="53">
        <f>J2742*26.2</f>
        <v>0.23630433723196881</v>
      </c>
      <c r="T2742" s="53">
        <f>(J2742+0.0013889)*26.2</f>
        <v>0.27269351723196883</v>
      </c>
      <c r="U2742" s="53">
        <f>S2742/2</f>
        <v>0.1181521686159844</v>
      </c>
      <c r="V2742" s="53">
        <f>T2742/2</f>
        <v>0.13634675861598441</v>
      </c>
      <c r="W2742" s="50">
        <f>RANK(J2742,J:J,1)</f>
        <v>2765</v>
      </c>
      <c r="X2742" s="50">
        <f>YEAR(B2742)</f>
        <v>2015</v>
      </c>
      <c r="Y2742" s="50">
        <f>MONTH(B2742)</f>
        <v>6</v>
      </c>
      <c r="Z2742" s="56">
        <f>X2742*100+Y2742</f>
        <v>201506</v>
      </c>
      <c r="AA2742" s="56">
        <f>WEEKNUM(B2742,1)</f>
        <v>27</v>
      </c>
      <c r="AB2742" s="58">
        <f>IF(ISBLANK(B2742)," ",MAX(B2742-B2741-1,0))</f>
        <v>0</v>
      </c>
      <c r="AC2742" s="56">
        <f>DAY(B2742)</f>
        <v>28</v>
      </c>
      <c r="AD2742" s="53">
        <f>U2742+V2742</f>
        <v>0.25449892723196882</v>
      </c>
      <c r="AE2742" s="56">
        <f>IF("1-Swim"=D2742,E2742*46.7,IF("2-Bike"=D2742,E2742,IF("3-Run"=D2742,E2742*4.27,0)))</f>
        <v>40.564999999999998</v>
      </c>
    </row>
    <row r="2743" spans="1:31" x14ac:dyDescent="0.25">
      <c r="A2743" s="50">
        <v>2742</v>
      </c>
      <c r="B2743" s="51">
        <v>42185</v>
      </c>
      <c r="C2743" s="75">
        <f>B2743</f>
        <v>42185</v>
      </c>
      <c r="D2743" s="50" t="s">
        <v>1224</v>
      </c>
      <c r="E2743" s="50">
        <v>20</v>
      </c>
      <c r="F2743" s="50">
        <v>1</v>
      </c>
      <c r="G2743" s="50">
        <v>14</v>
      </c>
      <c r="H2743" s="50">
        <v>12</v>
      </c>
      <c r="I2743" s="53">
        <f>IF(E2743&gt;0,TIME(F2743,G2743,H2743),"")</f>
        <v>5.1527777777777777E-2</v>
      </c>
      <c r="J2743" s="54">
        <f>IF(E2743&gt;0,TIME(F2743,G2743,H2743)/E2743,"")</f>
        <v>2.5763888888888889E-3</v>
      </c>
      <c r="K2743" s="50" t="s">
        <v>1340</v>
      </c>
      <c r="L2743" s="50" t="s">
        <v>1577</v>
      </c>
      <c r="M2743" s="55">
        <f>IF(D2743&gt;0,0.0416666666666667/J2743,"")</f>
        <v>16.172506738544488</v>
      </c>
      <c r="N2743" s="50">
        <v>0</v>
      </c>
      <c r="O2743" s="50" t="s">
        <v>255</v>
      </c>
      <c r="P2743" s="50" t="s">
        <v>1625</v>
      </c>
      <c r="Q2743" s="151">
        <f>IF("1-Swim"=D2743,J2743*2.4,IF("2-Bike"=D2743,J2743*112,IF("3-Run"=D2743,J2743*26.2,0)))</f>
        <v>0.28855555555555557</v>
      </c>
      <c r="R2743" s="151">
        <f>Q2743/2</f>
        <v>0.14427777777777778</v>
      </c>
      <c r="S2743" s="53">
        <f>J2743*26.2</f>
        <v>6.7501388888888889E-2</v>
      </c>
      <c r="T2743" s="53">
        <f>(J2743+0.0013889)*26.2</f>
        <v>0.10389056888888888</v>
      </c>
      <c r="U2743" s="53">
        <f>S2743/2</f>
        <v>3.3750694444444444E-2</v>
      </c>
      <c r="V2743" s="53">
        <f>T2743/2</f>
        <v>5.1945284444444441E-2</v>
      </c>
      <c r="W2743" s="50">
        <f>RANK(J2743,J:J,1)</f>
        <v>345</v>
      </c>
      <c r="X2743" s="50">
        <f>YEAR(B2743)</f>
        <v>2015</v>
      </c>
      <c r="Y2743" s="50">
        <f>MONTH(B2743)</f>
        <v>6</v>
      </c>
      <c r="Z2743" s="56">
        <f>X2743*100+Y2743</f>
        <v>201506</v>
      </c>
      <c r="AA2743" s="56">
        <f>WEEKNUM(B2743,1)</f>
        <v>27</v>
      </c>
      <c r="AB2743" s="58">
        <f>IF(ISBLANK(B2743)," ",MAX(B2743-B2742-1,0))</f>
        <v>1</v>
      </c>
      <c r="AC2743" s="56">
        <f>DAY(B2743)</f>
        <v>30</v>
      </c>
      <c r="AD2743" s="53">
        <f>U2743+V2743</f>
        <v>8.5695978888888885E-2</v>
      </c>
      <c r="AE2743" s="56">
        <f>IF("1-Swim"=D2743,E2743*46.7,IF("2-Bike"=D2743,E2743,IF("3-Run"=D2743,E2743*4.27,0)))</f>
        <v>20</v>
      </c>
    </row>
    <row r="2744" spans="1:31" x14ac:dyDescent="0.25">
      <c r="A2744" s="50">
        <v>2743</v>
      </c>
      <c r="B2744" s="51">
        <v>42185</v>
      </c>
      <c r="C2744" s="75">
        <f>B2744</f>
        <v>42185</v>
      </c>
      <c r="D2744" s="50" t="s">
        <v>1224</v>
      </c>
      <c r="E2744" s="50">
        <v>20</v>
      </c>
      <c r="F2744" s="50">
        <v>1</v>
      </c>
      <c r="G2744" s="50">
        <v>12</v>
      </c>
      <c r="H2744" s="50">
        <v>13</v>
      </c>
      <c r="I2744" s="53">
        <f>IF(E2744&gt;0,TIME(F2744,G2744,H2744),"")</f>
        <v>5.0150462962962966E-2</v>
      </c>
      <c r="J2744" s="54">
        <f>IF(E2744&gt;0,TIME(F2744,G2744,H2744)/E2744,"")</f>
        <v>2.5075231481481485E-3</v>
      </c>
      <c r="K2744" s="50" t="s">
        <v>1340</v>
      </c>
      <c r="L2744" s="50" t="s">
        <v>1579</v>
      </c>
      <c r="M2744" s="55">
        <f>IF(D2744&gt;0,0.0416666666666667/J2744,"")</f>
        <v>16.616662820216952</v>
      </c>
      <c r="N2744" s="50">
        <v>0</v>
      </c>
      <c r="O2744" s="50" t="s">
        <v>291</v>
      </c>
      <c r="P2744" s="50" t="s">
        <v>1626</v>
      </c>
      <c r="Q2744" s="151">
        <f>IF("1-Swim"=D2744,J2744*2.4,IF("2-Bike"=D2744,J2744*112,IF("3-Run"=D2744,J2744*26.2,0)))</f>
        <v>0.28084259259259264</v>
      </c>
      <c r="R2744" s="151">
        <f>Q2744/2</f>
        <v>0.14042129629629632</v>
      </c>
      <c r="S2744" s="53">
        <f>J2744*26.2</f>
        <v>6.5697106481481485E-2</v>
      </c>
      <c r="T2744" s="53">
        <f>(J2744+0.0013889)*26.2</f>
        <v>0.10208628648148149</v>
      </c>
      <c r="U2744" s="53">
        <f>S2744/2</f>
        <v>3.2848553240740742E-2</v>
      </c>
      <c r="V2744" s="53">
        <f>T2744/2</f>
        <v>5.1043143240740746E-2</v>
      </c>
      <c r="W2744" s="50">
        <f>RANK(J2744,J:J,1)</f>
        <v>313</v>
      </c>
      <c r="X2744" s="50">
        <f>YEAR(B2744)</f>
        <v>2015</v>
      </c>
      <c r="Y2744" s="50">
        <f>MONTH(B2744)</f>
        <v>6</v>
      </c>
      <c r="Z2744" s="56">
        <f>X2744*100+Y2744</f>
        <v>201506</v>
      </c>
      <c r="AA2744" s="56">
        <f>WEEKNUM(B2744,1)</f>
        <v>27</v>
      </c>
      <c r="AB2744" s="58">
        <f>IF(ISBLANK(B2744)," ",MAX(B2744-B2743-1,0))</f>
        <v>0</v>
      </c>
      <c r="AC2744" s="56">
        <f>DAY(B2744)</f>
        <v>30</v>
      </c>
      <c r="AD2744" s="53">
        <f>U2744+V2744</f>
        <v>8.3891696481481481E-2</v>
      </c>
      <c r="AE2744" s="56">
        <f>IF("1-Swim"=D2744,E2744*46.7,IF("2-Bike"=D2744,E2744,IF("3-Run"=D2744,E2744*4.27,0)))</f>
        <v>20</v>
      </c>
    </row>
    <row r="2745" spans="1:31" x14ac:dyDescent="0.25">
      <c r="A2745" s="50">
        <v>2744</v>
      </c>
      <c r="B2745" s="51">
        <v>42187</v>
      </c>
      <c r="C2745" s="75">
        <f>B2745</f>
        <v>42187</v>
      </c>
      <c r="D2745" s="50" t="s">
        <v>1225</v>
      </c>
      <c r="E2745" s="50">
        <v>1</v>
      </c>
      <c r="F2745" s="50">
        <v>0</v>
      </c>
      <c r="G2745" s="50">
        <v>33</v>
      </c>
      <c r="H2745" s="50">
        <v>0</v>
      </c>
      <c r="I2745" s="53">
        <f>IF(E2745&gt;0,TIME(F2745,G2745,H2745),"")</f>
        <v>2.2916666666666669E-2</v>
      </c>
      <c r="J2745" s="54">
        <f>IF(E2745&gt;0,TIME(F2745,G2745,H2745)/E2745,"")</f>
        <v>2.2916666666666669E-2</v>
      </c>
      <c r="K2745" s="50" t="s">
        <v>949</v>
      </c>
      <c r="L2745" s="50" t="s">
        <v>315</v>
      </c>
      <c r="M2745" s="55">
        <f>IF(D2745&gt;0,0.0416666666666667/J2745,"")</f>
        <v>1.8181818181818195</v>
      </c>
      <c r="N2745" s="50">
        <v>0</v>
      </c>
      <c r="O2745" s="50" t="s">
        <v>255</v>
      </c>
      <c r="Q2745" s="151">
        <f>IF("1-Swim"=D2745,J2745*2.4,IF("2-Bike"=D2745,J2745*112,IF("3-Run"=D2745,J2745*26.2,0)))</f>
        <v>5.5E-2</v>
      </c>
      <c r="R2745" s="151">
        <f>Q2745/2</f>
        <v>2.75E-2</v>
      </c>
      <c r="S2745" s="53">
        <f>J2745*26.2</f>
        <v>0.60041666666666671</v>
      </c>
      <c r="T2745" s="53">
        <f>(J2745+0.0013889)*26.2</f>
        <v>0.63680584666666662</v>
      </c>
      <c r="U2745" s="53">
        <f>S2745/2</f>
        <v>0.30020833333333335</v>
      </c>
      <c r="V2745" s="53">
        <f>T2745/2</f>
        <v>0.31840292333333331</v>
      </c>
      <c r="W2745" s="50">
        <f>RANK(J2745,J:J,1)</f>
        <v>3076</v>
      </c>
      <c r="X2745" s="50">
        <f>YEAR(B2745)</f>
        <v>2015</v>
      </c>
      <c r="Y2745" s="50">
        <f>MONTH(B2745)</f>
        <v>7</v>
      </c>
      <c r="Z2745" s="56">
        <f>X2745*100+Y2745</f>
        <v>201507</v>
      </c>
      <c r="AA2745" s="56">
        <f>WEEKNUM(B2745,1)</f>
        <v>27</v>
      </c>
      <c r="AB2745" s="58">
        <f>IF(ISBLANK(B2745)," ",MAX(B2745-B2744-1,0))</f>
        <v>1</v>
      </c>
      <c r="AC2745" s="56">
        <f>DAY(B2745)</f>
        <v>2</v>
      </c>
      <c r="AD2745" s="53">
        <f>U2745+V2745</f>
        <v>0.61861125666666661</v>
      </c>
      <c r="AE2745" s="56">
        <f>IF("1-Swim"=D2745,E2745*46.7,IF("2-Bike"=D2745,E2745,IF("3-Run"=D2745,E2745*4.27,0)))</f>
        <v>46.7</v>
      </c>
    </row>
    <row r="2746" spans="1:31" x14ac:dyDescent="0.25">
      <c r="A2746" s="50">
        <v>2745</v>
      </c>
      <c r="B2746" s="51">
        <v>42187</v>
      </c>
      <c r="C2746" s="75">
        <f>B2746</f>
        <v>42187</v>
      </c>
      <c r="D2746" s="50" t="s">
        <v>1223</v>
      </c>
      <c r="E2746" s="50">
        <v>7.1</v>
      </c>
      <c r="F2746" s="50">
        <v>1</v>
      </c>
      <c r="G2746" s="50">
        <v>23</v>
      </c>
      <c r="H2746" s="50">
        <v>17</v>
      </c>
      <c r="I2746" s="53">
        <f>IF(E2746&gt;0,TIME(F2746,G2746,H2746),"")</f>
        <v>5.783564814814815E-2</v>
      </c>
      <c r="J2746" s="54">
        <f>IF(E2746&gt;0,TIME(F2746,G2746,H2746)/E2746,"")</f>
        <v>8.1458659363588953E-3</v>
      </c>
      <c r="K2746" s="50" t="s">
        <v>1548</v>
      </c>
      <c r="L2746" s="50" t="s">
        <v>1687</v>
      </c>
      <c r="M2746" s="55">
        <f>IF(D2746&gt;0,0.0416666666666667/J2746,"")</f>
        <v>5.1150690414248583</v>
      </c>
      <c r="N2746" s="50">
        <v>152</v>
      </c>
      <c r="P2746" s="50" t="s">
        <v>1688</v>
      </c>
      <c r="Q2746" s="151">
        <f>IF("1-Swim"=D2746,J2746*2.4,IF("2-Bike"=D2746,J2746*112,IF("3-Run"=D2746,J2746*26.2,0)))</f>
        <v>0.21342168753260304</v>
      </c>
      <c r="R2746" s="151">
        <f>Q2746/2</f>
        <v>0.10671084376630152</v>
      </c>
      <c r="S2746" s="53">
        <f>J2746*26.2</f>
        <v>0.21342168753260304</v>
      </c>
      <c r="T2746" s="53">
        <f>(J2746+0.0013889)*26.2</f>
        <v>0.24981086753260306</v>
      </c>
      <c r="U2746" s="53">
        <f>S2746/2</f>
        <v>0.10671084376630152</v>
      </c>
      <c r="V2746" s="53">
        <f>T2746/2</f>
        <v>0.12490543376630153</v>
      </c>
      <c r="W2746" s="50">
        <f>RANK(J2746,J:J,1)</f>
        <v>2508</v>
      </c>
      <c r="X2746" s="50">
        <f>YEAR(B2746)</f>
        <v>2015</v>
      </c>
      <c r="Y2746" s="50">
        <f>MONTH(B2746)</f>
        <v>7</v>
      </c>
      <c r="Z2746" s="56">
        <f>X2746*100+Y2746</f>
        <v>201507</v>
      </c>
      <c r="AA2746" s="56">
        <f>WEEKNUM(B2746,1)</f>
        <v>27</v>
      </c>
      <c r="AB2746" s="58">
        <f>IF(ISBLANK(B2746)," ",MAX(B2746-B2745-1,0))</f>
        <v>0</v>
      </c>
      <c r="AC2746" s="56">
        <f>DAY(B2746)</f>
        <v>2</v>
      </c>
      <c r="AD2746" s="53">
        <f>U2746+V2746</f>
        <v>0.23161627753260305</v>
      </c>
      <c r="AE2746" s="56">
        <f>IF("1-Swim"=D2746,E2746*46.7,IF("2-Bike"=D2746,E2746,IF("3-Run"=D2746,E2746*4.27,0)))</f>
        <v>30.316999999999997</v>
      </c>
    </row>
    <row r="2747" spans="1:31" x14ac:dyDescent="0.25">
      <c r="A2747" s="50">
        <v>2746</v>
      </c>
      <c r="B2747" s="51">
        <v>42188</v>
      </c>
      <c r="C2747" s="75">
        <f>B2747</f>
        <v>42188</v>
      </c>
      <c r="D2747" s="50" t="s">
        <v>1224</v>
      </c>
      <c r="E2747" s="50">
        <v>100.2</v>
      </c>
      <c r="F2747" s="50">
        <v>6</v>
      </c>
      <c r="G2747" s="50">
        <v>54</v>
      </c>
      <c r="H2747" s="50">
        <v>14</v>
      </c>
      <c r="I2747" s="53">
        <f>IF(E2747&gt;0,TIME(F2747,G2747,H2747),"")</f>
        <v>0.28766203703703702</v>
      </c>
      <c r="J2747" s="54">
        <f>IF(E2747&gt;0,TIME(F2747,G2747,H2747)/E2747,"")</f>
        <v>2.8708786131440818E-3</v>
      </c>
      <c r="K2747" s="50" t="s">
        <v>1340</v>
      </c>
      <c r="L2747" s="50" t="s">
        <v>1623</v>
      </c>
      <c r="M2747" s="55">
        <f>IF(D2747&gt;0,0.0416666666666667/J2747,"")</f>
        <v>14.513559185644175</v>
      </c>
      <c r="N2747" s="50">
        <v>136</v>
      </c>
      <c r="O2747" s="50" t="s">
        <v>255</v>
      </c>
      <c r="P2747" s="50" t="s">
        <v>1627</v>
      </c>
      <c r="Q2747" s="151">
        <f>IF("1-Swim"=D2747,J2747*2.4,IF("2-Bike"=D2747,J2747*112,IF("3-Run"=D2747,J2747*26.2,0)))</f>
        <v>0.32153840467213718</v>
      </c>
      <c r="R2747" s="151">
        <f>Q2747/2</f>
        <v>0.16076920233606859</v>
      </c>
      <c r="S2747" s="53">
        <f>J2747*26.2</f>
        <v>7.521701966437494E-2</v>
      </c>
      <c r="T2747" s="53">
        <f>(J2747+0.0013889)*26.2</f>
        <v>0.11160619966437495</v>
      </c>
      <c r="U2747" s="53">
        <f>S2747/2</f>
        <v>3.760850983218747E-2</v>
      </c>
      <c r="V2747" s="53">
        <f>T2747/2</f>
        <v>5.5803099832187474E-2</v>
      </c>
      <c r="W2747" s="50">
        <f>RANK(J2747,J:J,1)</f>
        <v>521</v>
      </c>
      <c r="X2747" s="50">
        <f>YEAR(B2747)</f>
        <v>2015</v>
      </c>
      <c r="Y2747" s="50">
        <f>MONTH(B2747)</f>
        <v>7</v>
      </c>
      <c r="Z2747" s="56">
        <f>X2747*100+Y2747</f>
        <v>201507</v>
      </c>
      <c r="AA2747" s="56">
        <f>WEEKNUM(B2747,1)</f>
        <v>27</v>
      </c>
      <c r="AB2747" s="58">
        <f>IF(ISBLANK(B2747)," ",MAX(B2747-B2746-1,0))</f>
        <v>0</v>
      </c>
      <c r="AC2747" s="56">
        <f>DAY(B2747)</f>
        <v>3</v>
      </c>
      <c r="AD2747" s="53">
        <f>U2747+V2747</f>
        <v>9.3411609664374951E-2</v>
      </c>
      <c r="AE2747" s="56">
        <f>IF("1-Swim"=D2747,E2747*46.7,IF("2-Bike"=D2747,E2747,IF("3-Run"=D2747,E2747*4.27,0)))</f>
        <v>100.2</v>
      </c>
    </row>
    <row r="2748" spans="1:31" x14ac:dyDescent="0.25">
      <c r="A2748" s="50">
        <v>2747</v>
      </c>
      <c r="B2748" s="51">
        <v>42188</v>
      </c>
      <c r="C2748" s="75">
        <f>B2748</f>
        <v>42188</v>
      </c>
      <c r="D2748" s="50" t="s">
        <v>1225</v>
      </c>
      <c r="E2748" s="50">
        <v>0.45</v>
      </c>
      <c r="F2748" s="50">
        <v>0</v>
      </c>
      <c r="G2748" s="50">
        <v>13</v>
      </c>
      <c r="H2748" s="50">
        <v>30</v>
      </c>
      <c r="I2748" s="53">
        <f>IF(E2748&gt;0,TIME(F2748,G2748,H2748),"")</f>
        <v>9.3749999999999997E-3</v>
      </c>
      <c r="J2748" s="54">
        <f>IF(E2748&gt;0,TIME(F2748,G2748,H2748)/E2748,"")</f>
        <v>2.0833333333333332E-2</v>
      </c>
      <c r="K2748" s="50" t="s">
        <v>949</v>
      </c>
      <c r="L2748" s="50" t="s">
        <v>1629</v>
      </c>
      <c r="M2748" s="55">
        <f>IF(D2748&gt;0,0.0416666666666667/J2748,"")</f>
        <v>2.0000000000000018</v>
      </c>
      <c r="N2748" s="50">
        <v>0</v>
      </c>
      <c r="Q2748" s="151">
        <f>IF("1-Swim"=D2748,J2748*2.4,IF("2-Bike"=D2748,J2748*112,IF("3-Run"=D2748,J2748*26.2,0)))</f>
        <v>4.9999999999999996E-2</v>
      </c>
      <c r="R2748" s="151">
        <f>Q2748/2</f>
        <v>2.4999999999999998E-2</v>
      </c>
      <c r="S2748" s="53">
        <f>J2748*26.2</f>
        <v>0.54583333333333328</v>
      </c>
      <c r="T2748" s="53">
        <f>(J2748+0.0013889)*26.2</f>
        <v>0.5822225133333333</v>
      </c>
      <c r="U2748" s="53">
        <f>S2748/2</f>
        <v>0.27291666666666664</v>
      </c>
      <c r="V2748" s="53">
        <f>T2748/2</f>
        <v>0.29111125666666665</v>
      </c>
      <c r="W2748" s="50">
        <f>RANK(J2748,J:J,1)</f>
        <v>3026</v>
      </c>
      <c r="X2748" s="50">
        <f>YEAR(B2748)</f>
        <v>2015</v>
      </c>
      <c r="Y2748" s="50">
        <f>MONTH(B2748)</f>
        <v>7</v>
      </c>
      <c r="Z2748" s="56">
        <f>X2748*100+Y2748</f>
        <v>201507</v>
      </c>
      <c r="AA2748" s="56">
        <f>WEEKNUM(B2748,1)</f>
        <v>27</v>
      </c>
      <c r="AB2748" s="58">
        <f>IF(ISBLANK(B2748)," ",MAX(B2748-B2747-1,0))</f>
        <v>0</v>
      </c>
      <c r="AC2748" s="56">
        <f>DAY(B2748)</f>
        <v>3</v>
      </c>
      <c r="AD2748" s="53">
        <f>U2748+V2748</f>
        <v>0.56402792333333329</v>
      </c>
      <c r="AE2748" s="56">
        <f>IF("1-Swim"=D2748,E2748*46.7,IF("2-Bike"=D2748,E2748,IF("3-Run"=D2748,E2748*4.27,0)))</f>
        <v>21.015000000000001</v>
      </c>
    </row>
    <row r="2749" spans="1:31" x14ac:dyDescent="0.25">
      <c r="A2749" s="50">
        <v>2748</v>
      </c>
      <c r="B2749" s="51">
        <v>42189</v>
      </c>
      <c r="C2749" s="75">
        <f>B2749</f>
        <v>42189</v>
      </c>
      <c r="D2749" s="50" t="s">
        <v>1223</v>
      </c>
      <c r="E2749" s="50">
        <v>3</v>
      </c>
      <c r="F2749" s="50">
        <v>0</v>
      </c>
      <c r="G2749" s="50">
        <v>29</v>
      </c>
      <c r="H2749" s="50">
        <v>36</v>
      </c>
      <c r="I2749" s="53">
        <f>IF(E2749&gt;0,TIME(F2749,G2749,H2749),"")</f>
        <v>2.0555555555555556E-2</v>
      </c>
      <c r="J2749" s="54">
        <f>IF(E2749&gt;0,TIME(F2749,G2749,H2749)/E2749,"")</f>
        <v>6.851851851851852E-3</v>
      </c>
      <c r="K2749" s="50" t="s">
        <v>1560</v>
      </c>
      <c r="L2749" s="50" t="s">
        <v>1689</v>
      </c>
      <c r="M2749" s="55">
        <f>IF(D2749&gt;0,0.0416666666666667/J2749,"")</f>
        <v>6.081081081081086</v>
      </c>
      <c r="N2749" s="50">
        <v>0</v>
      </c>
      <c r="Q2749" s="151">
        <f>IF("1-Swim"=D2749,J2749*2.4,IF("2-Bike"=D2749,J2749*112,IF("3-Run"=D2749,J2749*26.2,0)))</f>
        <v>0.17951851851851852</v>
      </c>
      <c r="R2749" s="151">
        <f>Q2749/2</f>
        <v>8.9759259259259261E-2</v>
      </c>
      <c r="S2749" s="53">
        <f>J2749*26.2</f>
        <v>0.17951851851851852</v>
      </c>
      <c r="T2749" s="53">
        <f>(J2749+0.0013889)*26.2</f>
        <v>0.21590769851851851</v>
      </c>
      <c r="U2749" s="53">
        <f>S2749/2</f>
        <v>8.9759259259259261E-2</v>
      </c>
      <c r="V2749" s="53">
        <f>T2749/2</f>
        <v>0.10795384925925926</v>
      </c>
      <c r="W2749" s="50">
        <f>RANK(J2749,J:J,1)</f>
        <v>1381</v>
      </c>
      <c r="X2749" s="50">
        <f>YEAR(B2749)</f>
        <v>2015</v>
      </c>
      <c r="Y2749" s="50">
        <f>MONTH(B2749)</f>
        <v>7</v>
      </c>
      <c r="Z2749" s="56">
        <f>X2749*100+Y2749</f>
        <v>201507</v>
      </c>
      <c r="AA2749" s="56">
        <f>WEEKNUM(B2749,1)</f>
        <v>27</v>
      </c>
      <c r="AB2749" s="58">
        <f>IF(ISBLANK(B2749)," ",MAX(B2749-B2748-1,0))</f>
        <v>0</v>
      </c>
      <c r="AC2749" s="56">
        <f>DAY(B2749)</f>
        <v>4</v>
      </c>
      <c r="AD2749" s="53">
        <f>U2749+V2749</f>
        <v>0.19771310851851853</v>
      </c>
      <c r="AE2749" s="56">
        <f>IF("1-Swim"=D2749,E2749*46.7,IF("2-Bike"=D2749,E2749,IF("3-Run"=D2749,E2749*4.27,0)))</f>
        <v>12.809999999999999</v>
      </c>
    </row>
    <row r="2750" spans="1:31" x14ac:dyDescent="0.25">
      <c r="A2750" s="50">
        <v>2749</v>
      </c>
      <c r="B2750" s="51">
        <v>42190</v>
      </c>
      <c r="C2750" s="75">
        <f>B2750</f>
        <v>42190</v>
      </c>
      <c r="D2750" s="50" t="s">
        <v>1223</v>
      </c>
      <c r="E2750" s="50">
        <v>10.25</v>
      </c>
      <c r="F2750" s="50">
        <v>2</v>
      </c>
      <c r="G2750" s="50">
        <v>5</v>
      </c>
      <c r="H2750" s="50">
        <v>24</v>
      </c>
      <c r="I2750" s="53">
        <f>IF(E2750&gt;0,TIME(F2750,G2750,H2750),"")</f>
        <v>8.7083333333333332E-2</v>
      </c>
      <c r="J2750" s="54">
        <f>IF(E2750&gt;0,TIME(F2750,G2750,H2750)/E2750,"")</f>
        <v>8.4959349593495929E-3</v>
      </c>
      <c r="K2750" s="50" t="s">
        <v>1560</v>
      </c>
      <c r="L2750" s="50" t="s">
        <v>315</v>
      </c>
      <c r="M2750" s="55">
        <f>IF(D2750&gt;0,0.0416666666666667/J2750,"")</f>
        <v>4.9043062200956982</v>
      </c>
      <c r="N2750" s="50">
        <v>137</v>
      </c>
      <c r="O2750" s="50" t="s">
        <v>255</v>
      </c>
      <c r="P2750" s="50" t="s">
        <v>1628</v>
      </c>
      <c r="Q2750" s="151">
        <f>IF("1-Swim"=D2750,J2750*2.4,IF("2-Bike"=D2750,J2750*112,IF("3-Run"=D2750,J2750*26.2,0)))</f>
        <v>0.22259349593495933</v>
      </c>
      <c r="R2750" s="151">
        <f>Q2750/2</f>
        <v>0.11129674796747967</v>
      </c>
      <c r="S2750" s="53">
        <f>J2750*26.2</f>
        <v>0.22259349593495933</v>
      </c>
      <c r="T2750" s="53">
        <f>(J2750+0.0013889)*26.2</f>
        <v>0.25898267593495933</v>
      </c>
      <c r="U2750" s="53">
        <f>S2750/2</f>
        <v>0.11129674796747967</v>
      </c>
      <c r="V2750" s="53">
        <f>T2750/2</f>
        <v>0.12949133796747966</v>
      </c>
      <c r="W2750" s="50">
        <f>RANK(J2750,J:J,1)</f>
        <v>2657</v>
      </c>
      <c r="X2750" s="50">
        <f>YEAR(B2750)</f>
        <v>2015</v>
      </c>
      <c r="Y2750" s="50">
        <f>MONTH(B2750)</f>
        <v>7</v>
      </c>
      <c r="Z2750" s="56">
        <f>X2750*100+Y2750</f>
        <v>201507</v>
      </c>
      <c r="AA2750" s="56">
        <f>WEEKNUM(B2750,1)</f>
        <v>28</v>
      </c>
      <c r="AB2750" s="58">
        <f>IF(ISBLANK(B2750)," ",MAX(B2750-B2749-1,0))</f>
        <v>0</v>
      </c>
      <c r="AC2750" s="56">
        <f>DAY(B2750)</f>
        <v>5</v>
      </c>
      <c r="AD2750" s="53">
        <f>U2750+V2750</f>
        <v>0.24078808593495932</v>
      </c>
      <c r="AE2750" s="56">
        <f>IF("1-Swim"=D2750,E2750*46.7,IF("2-Bike"=D2750,E2750,IF("3-Run"=D2750,E2750*4.27,0)))</f>
        <v>43.767499999999998</v>
      </c>
    </row>
    <row r="2751" spans="1:31" x14ac:dyDescent="0.25">
      <c r="A2751" s="50">
        <v>2750</v>
      </c>
      <c r="B2751" s="51">
        <v>42192</v>
      </c>
      <c r="C2751" s="75">
        <f>B2751</f>
        <v>42192</v>
      </c>
      <c r="D2751" s="50" t="s">
        <v>1225</v>
      </c>
      <c r="E2751" s="50">
        <v>0.2</v>
      </c>
      <c r="F2751" s="50">
        <v>0</v>
      </c>
      <c r="G2751" s="50">
        <v>8</v>
      </c>
      <c r="H2751" s="50">
        <v>0</v>
      </c>
      <c r="I2751" s="53">
        <f>IF(E2751&gt;0,TIME(F2751,G2751,H2751),"")</f>
        <v>5.5555555555555558E-3</v>
      </c>
      <c r="J2751" s="54">
        <f>IF(E2751&gt;0,TIME(F2751,G2751,H2751)/E2751,"")</f>
        <v>2.7777777777777776E-2</v>
      </c>
      <c r="K2751" s="50" t="s">
        <v>949</v>
      </c>
      <c r="L2751" s="50" t="s">
        <v>1630</v>
      </c>
      <c r="M2751" s="55">
        <f>IF(D2751&gt;0,0.0416666666666667/J2751,"")</f>
        <v>1.5000000000000013</v>
      </c>
      <c r="N2751" s="50">
        <v>0</v>
      </c>
      <c r="O2751" s="50" t="s">
        <v>1457</v>
      </c>
      <c r="Q2751" s="151">
        <f>IF("1-Swim"=D2751,J2751*2.4,IF("2-Bike"=D2751,J2751*112,IF("3-Run"=D2751,J2751*26.2,0)))</f>
        <v>6.6666666666666666E-2</v>
      </c>
      <c r="R2751" s="151">
        <f>Q2751/2</f>
        <v>3.3333333333333333E-2</v>
      </c>
      <c r="S2751" s="53">
        <f>J2751*26.2</f>
        <v>0.72777777777777775</v>
      </c>
      <c r="T2751" s="53">
        <f>(J2751+0.0013889)*26.2</f>
        <v>0.76416695777777766</v>
      </c>
      <c r="U2751" s="53">
        <f>S2751/2</f>
        <v>0.36388888888888887</v>
      </c>
      <c r="V2751" s="53">
        <f>T2751/2</f>
        <v>0.38208347888888883</v>
      </c>
      <c r="W2751" s="50">
        <f>RANK(J2751,J:J,1)</f>
        <v>3293</v>
      </c>
      <c r="X2751" s="50">
        <f>YEAR(B2751)</f>
        <v>2015</v>
      </c>
      <c r="Y2751" s="50">
        <f>MONTH(B2751)</f>
        <v>7</v>
      </c>
      <c r="Z2751" s="56">
        <f>X2751*100+Y2751</f>
        <v>201507</v>
      </c>
      <c r="AA2751" s="56">
        <f>WEEKNUM(B2751,1)</f>
        <v>28</v>
      </c>
      <c r="AB2751" s="58">
        <f>IF(ISBLANK(B2751)," ",MAX(B2751-B2750-1,0))</f>
        <v>1</v>
      </c>
      <c r="AC2751" s="56">
        <f>DAY(B2751)</f>
        <v>7</v>
      </c>
      <c r="AD2751" s="53">
        <f>U2751+V2751</f>
        <v>0.74597236777777765</v>
      </c>
      <c r="AE2751" s="56">
        <f>IF("1-Swim"=D2751,E2751*46.7,IF("2-Bike"=D2751,E2751,IF("3-Run"=D2751,E2751*4.27,0)))</f>
        <v>9.3400000000000016</v>
      </c>
    </row>
    <row r="2752" spans="1:31" x14ac:dyDescent="0.25">
      <c r="A2752" s="50">
        <v>2751</v>
      </c>
      <c r="B2752" s="51">
        <v>42192</v>
      </c>
      <c r="C2752" s="75">
        <f>B2752</f>
        <v>42192</v>
      </c>
      <c r="D2752" s="50" t="s">
        <v>1225</v>
      </c>
      <c r="E2752" s="50">
        <v>0.2</v>
      </c>
      <c r="F2752" s="50">
        <v>0</v>
      </c>
      <c r="G2752" s="50">
        <v>10</v>
      </c>
      <c r="H2752" s="50">
        <v>0</v>
      </c>
      <c r="I2752" s="53">
        <f>IF(E2752&gt;0,TIME(F2752,G2752,H2752),"")</f>
        <v>6.9444444444444441E-3</v>
      </c>
      <c r="J2752" s="54">
        <f>IF(E2752&gt;0,TIME(F2752,G2752,H2752)/E2752,"")</f>
        <v>3.4722222222222217E-2</v>
      </c>
      <c r="K2752" s="50" t="s">
        <v>949</v>
      </c>
      <c r="L2752" s="50" t="s">
        <v>1630</v>
      </c>
      <c r="M2752" s="55">
        <f>IF(D2752&gt;0,0.0416666666666667/J2752,"")</f>
        <v>1.2000000000000011</v>
      </c>
      <c r="N2752" s="50">
        <v>0</v>
      </c>
      <c r="O2752" s="50" t="s">
        <v>1631</v>
      </c>
      <c r="P2752" s="50" t="s">
        <v>1632</v>
      </c>
      <c r="Q2752" s="151">
        <f>IF("1-Swim"=D2752,J2752*2.4,IF("2-Bike"=D2752,J2752*112,IF("3-Run"=D2752,J2752*26.2,0)))</f>
        <v>8.3333333333333315E-2</v>
      </c>
      <c r="R2752" s="151">
        <f>Q2752/2</f>
        <v>4.1666666666666657E-2</v>
      </c>
      <c r="S2752" s="53">
        <f>J2752*26.2</f>
        <v>0.9097222222222221</v>
      </c>
      <c r="T2752" s="53">
        <f>(J2752+0.0013889)*26.2</f>
        <v>0.94611140222222201</v>
      </c>
      <c r="U2752" s="53">
        <f>S2752/2</f>
        <v>0.45486111111111105</v>
      </c>
      <c r="V2752" s="53">
        <f>T2752/2</f>
        <v>0.473055701111111</v>
      </c>
      <c r="W2752" s="50">
        <f>RANK(J2752,J:J,1)</f>
        <v>3381</v>
      </c>
      <c r="X2752" s="50">
        <f>YEAR(B2752)</f>
        <v>2015</v>
      </c>
      <c r="Y2752" s="50">
        <f>MONTH(B2752)</f>
        <v>7</v>
      </c>
      <c r="Z2752" s="56">
        <f>X2752*100+Y2752</f>
        <v>201507</v>
      </c>
      <c r="AA2752" s="56">
        <f>WEEKNUM(B2752,1)</f>
        <v>28</v>
      </c>
      <c r="AB2752" s="58">
        <f>IF(ISBLANK(B2752)," ",MAX(B2752-B2751-1,0))</f>
        <v>0</v>
      </c>
      <c r="AC2752" s="56">
        <f>DAY(B2752)</f>
        <v>7</v>
      </c>
      <c r="AD2752" s="53">
        <f>U2752+V2752</f>
        <v>0.92791681222222211</v>
      </c>
      <c r="AE2752" s="56">
        <f>IF("1-Swim"=D2752,E2752*46.7,IF("2-Bike"=D2752,E2752,IF("3-Run"=D2752,E2752*4.27,0)))</f>
        <v>9.3400000000000016</v>
      </c>
    </row>
    <row r="2753" spans="1:31" x14ac:dyDescent="0.25">
      <c r="A2753" s="50">
        <v>2752</v>
      </c>
      <c r="B2753" s="51">
        <v>42193</v>
      </c>
      <c r="C2753" s="75">
        <f>B2753</f>
        <v>42193</v>
      </c>
      <c r="D2753" s="50" t="s">
        <v>1224</v>
      </c>
      <c r="E2753" s="50">
        <v>10.5</v>
      </c>
      <c r="F2753" s="50">
        <v>0</v>
      </c>
      <c r="G2753" s="50">
        <v>32</v>
      </c>
      <c r="H2753" s="50">
        <v>56</v>
      </c>
      <c r="I2753" s="53">
        <f>IF(E2753&gt;0,TIME(F2753,G2753,H2753),"")</f>
        <v>2.2870370370370371E-2</v>
      </c>
      <c r="J2753" s="54">
        <f>IF(E2753&gt;0,TIME(F2753,G2753,H2753)/E2753,"")</f>
        <v>2.1781305114638447E-3</v>
      </c>
      <c r="K2753" s="50" t="s">
        <v>1340</v>
      </c>
      <c r="L2753" s="50" t="s">
        <v>29</v>
      </c>
      <c r="M2753" s="55">
        <f>IF(D2753&gt;0,0.0416666666666667/J2753,"")</f>
        <v>19.129554655870461</v>
      </c>
      <c r="N2753" s="50">
        <v>0</v>
      </c>
      <c r="O2753" s="50" t="s">
        <v>1633</v>
      </c>
      <c r="Q2753" s="151">
        <f>IF("1-Swim"=D2753,J2753*2.4,IF("2-Bike"=D2753,J2753*112,IF("3-Run"=D2753,J2753*26.2,0)))</f>
        <v>0.24395061728395062</v>
      </c>
      <c r="R2753" s="151">
        <f>Q2753/2</f>
        <v>0.12197530864197531</v>
      </c>
      <c r="S2753" s="53">
        <f>J2753*26.2</f>
        <v>5.7067019400352727E-2</v>
      </c>
      <c r="T2753" s="53">
        <f>(J2753+0.0013889)*26.2</f>
        <v>9.3456199400352741E-2</v>
      </c>
      <c r="U2753" s="53">
        <f>S2753/2</f>
        <v>2.8533509700176363E-2</v>
      </c>
      <c r="V2753" s="53">
        <f>T2753/2</f>
        <v>4.672809970017637E-2</v>
      </c>
      <c r="W2753" s="50">
        <f>RANK(J2753,J:J,1)</f>
        <v>212</v>
      </c>
      <c r="X2753" s="50">
        <f>YEAR(B2753)</f>
        <v>2015</v>
      </c>
      <c r="Y2753" s="50">
        <f>MONTH(B2753)</f>
        <v>7</v>
      </c>
      <c r="Z2753" s="56">
        <f>X2753*100+Y2753</f>
        <v>201507</v>
      </c>
      <c r="AA2753" s="56">
        <f>WEEKNUM(B2753,1)</f>
        <v>28</v>
      </c>
      <c r="AB2753" s="58">
        <f>IF(ISBLANK(B2753)," ",MAX(B2753-B2752-1,0))</f>
        <v>0</v>
      </c>
      <c r="AC2753" s="56">
        <f>DAY(B2753)</f>
        <v>8</v>
      </c>
      <c r="AD2753" s="53">
        <f>U2753+V2753</f>
        <v>7.526160940035273E-2</v>
      </c>
      <c r="AE2753" s="56">
        <f>IF("1-Swim"=D2753,E2753*46.7,IF("2-Bike"=D2753,E2753,IF("3-Run"=D2753,E2753*4.27,0)))</f>
        <v>10.5</v>
      </c>
    </row>
    <row r="2754" spans="1:31" x14ac:dyDescent="0.25">
      <c r="A2754" s="50">
        <v>2753</v>
      </c>
      <c r="B2754" s="51">
        <v>42195</v>
      </c>
      <c r="C2754" s="75">
        <f>B2754</f>
        <v>42195</v>
      </c>
      <c r="D2754" s="50" t="s">
        <v>1224</v>
      </c>
      <c r="E2754" s="50">
        <v>13.5</v>
      </c>
      <c r="F2754" s="50">
        <v>1</v>
      </c>
      <c r="G2754" s="50">
        <v>3</v>
      </c>
      <c r="H2754" s="50">
        <v>3</v>
      </c>
      <c r="I2754" s="53">
        <f>IF(E2754&gt;0,TIME(F2754,G2754,H2754),"")</f>
        <v>4.3784722222222218E-2</v>
      </c>
      <c r="J2754" s="54">
        <f>IF(E2754&gt;0,TIME(F2754,G2754,H2754)/E2754,"")</f>
        <v>3.2433127572016459E-3</v>
      </c>
      <c r="K2754" s="50" t="s">
        <v>1340</v>
      </c>
      <c r="L2754" s="50" t="s">
        <v>315</v>
      </c>
      <c r="M2754" s="55">
        <f>IF(D2754&gt;0,0.0416666666666667/J2754,"")</f>
        <v>12.846946867565435</v>
      </c>
      <c r="N2754" s="50">
        <v>0</v>
      </c>
      <c r="O2754" s="50" t="s">
        <v>255</v>
      </c>
      <c r="Q2754" s="151">
        <f>IF("1-Swim"=D2754,J2754*2.4,IF("2-Bike"=D2754,J2754*112,IF("3-Run"=D2754,J2754*26.2,0)))</f>
        <v>0.36325102880658433</v>
      </c>
      <c r="R2754" s="151">
        <f>Q2754/2</f>
        <v>0.18162551440329217</v>
      </c>
      <c r="S2754" s="53">
        <f>J2754*26.2</f>
        <v>8.4974794238683121E-2</v>
      </c>
      <c r="T2754" s="53">
        <f>(J2754+0.0013889)*26.2</f>
        <v>0.12136397423868313</v>
      </c>
      <c r="U2754" s="53">
        <f>S2754/2</f>
        <v>4.2487397119341561E-2</v>
      </c>
      <c r="V2754" s="53">
        <f>T2754/2</f>
        <v>6.0681987119341564E-2</v>
      </c>
      <c r="W2754" s="50">
        <f>RANK(J2754,J:J,1)</f>
        <v>669</v>
      </c>
      <c r="X2754" s="50">
        <f>YEAR(B2754)</f>
        <v>2015</v>
      </c>
      <c r="Y2754" s="50">
        <f>MONTH(B2754)</f>
        <v>7</v>
      </c>
      <c r="Z2754" s="56">
        <f>X2754*100+Y2754</f>
        <v>201507</v>
      </c>
      <c r="AA2754" s="56">
        <f>WEEKNUM(B2754,1)</f>
        <v>28</v>
      </c>
      <c r="AB2754" s="58">
        <f>IF(ISBLANK(B2754)," ",MAX(B2754-B2753-1,0))</f>
        <v>1</v>
      </c>
      <c r="AC2754" s="56">
        <f>DAY(B2754)</f>
        <v>10</v>
      </c>
      <c r="AD2754" s="53">
        <f>U2754+V2754</f>
        <v>0.10316938423868313</v>
      </c>
      <c r="AE2754" s="56">
        <f>IF("1-Swim"=D2754,E2754*46.7,IF("2-Bike"=D2754,E2754,IF("3-Run"=D2754,E2754*4.27,0)))</f>
        <v>13.5</v>
      </c>
    </row>
    <row r="2755" spans="1:31" x14ac:dyDescent="0.25">
      <c r="A2755" s="50">
        <v>2754</v>
      </c>
      <c r="B2755" s="51">
        <v>42196</v>
      </c>
      <c r="C2755" s="75">
        <f>B2755</f>
        <v>42196</v>
      </c>
      <c r="D2755" s="50" t="s">
        <v>1223</v>
      </c>
      <c r="E2755" s="50">
        <v>7.15</v>
      </c>
      <c r="F2755" s="50">
        <v>1</v>
      </c>
      <c r="G2755" s="50">
        <v>29</v>
      </c>
      <c r="H2755" s="50">
        <v>14</v>
      </c>
      <c r="I2755" s="53">
        <f>IF(E2755&gt;0,TIME(F2755,G2755,H2755),"")</f>
        <v>6.1967592592592595E-2</v>
      </c>
      <c r="J2755" s="54">
        <f>IF(E2755&gt;0,TIME(F2755,G2755,H2755)/E2755,"")</f>
        <v>8.6667961667961663E-3</v>
      </c>
      <c r="K2755" s="50" t="s">
        <v>1560</v>
      </c>
      <c r="L2755" s="50" t="s">
        <v>315</v>
      </c>
      <c r="M2755" s="55">
        <f>IF(D2755&gt;0,0.0416666666666667/J2755,"")</f>
        <v>4.8076204706761336</v>
      </c>
      <c r="N2755" s="50">
        <v>0</v>
      </c>
      <c r="O2755" s="50" t="s">
        <v>1633</v>
      </c>
      <c r="P2755" s="50" t="s">
        <v>1634</v>
      </c>
      <c r="Q2755" s="151">
        <f>IF("1-Swim"=D2755,J2755*2.4,IF("2-Bike"=D2755,J2755*112,IF("3-Run"=D2755,J2755*26.2,0)))</f>
        <v>0.22707005957005955</v>
      </c>
      <c r="R2755" s="151">
        <f>Q2755/2</f>
        <v>0.11353502978502977</v>
      </c>
      <c r="S2755" s="53">
        <f>J2755*26.2</f>
        <v>0.22707005957005955</v>
      </c>
      <c r="T2755" s="53">
        <f>(J2755+0.0013889)*26.2</f>
        <v>0.26345923957005957</v>
      </c>
      <c r="U2755" s="53">
        <f>S2755/2</f>
        <v>0.11353502978502977</v>
      </c>
      <c r="V2755" s="53">
        <f>T2755/2</f>
        <v>0.13172961978502978</v>
      </c>
      <c r="W2755" s="50">
        <f>RANK(J2755,J:J,1)</f>
        <v>2694</v>
      </c>
      <c r="X2755" s="50">
        <f>YEAR(B2755)</f>
        <v>2015</v>
      </c>
      <c r="Y2755" s="50">
        <f>MONTH(B2755)</f>
        <v>7</v>
      </c>
      <c r="Z2755" s="56">
        <f>X2755*100+Y2755</f>
        <v>201507</v>
      </c>
      <c r="AA2755" s="56">
        <f>WEEKNUM(B2755,1)</f>
        <v>28</v>
      </c>
      <c r="AB2755" s="58">
        <f>IF(ISBLANK(B2755)," ",MAX(B2755-B2754-1,0))</f>
        <v>0</v>
      </c>
      <c r="AC2755" s="56">
        <f>DAY(B2755)</f>
        <v>11</v>
      </c>
      <c r="AD2755" s="53">
        <f>U2755+V2755</f>
        <v>0.24526464957005956</v>
      </c>
      <c r="AE2755" s="56">
        <f>IF("1-Swim"=D2755,E2755*46.7,IF("2-Bike"=D2755,E2755,IF("3-Run"=D2755,E2755*4.27,0)))</f>
        <v>30.5305</v>
      </c>
    </row>
    <row r="2756" spans="1:31" x14ac:dyDescent="0.25">
      <c r="A2756" s="50">
        <v>2755</v>
      </c>
      <c r="B2756" s="51">
        <v>42198</v>
      </c>
      <c r="C2756" s="75">
        <f>B2756</f>
        <v>42198</v>
      </c>
      <c r="D2756" s="50" t="s">
        <v>1224</v>
      </c>
      <c r="E2756" s="50">
        <v>10</v>
      </c>
      <c r="F2756" s="50">
        <v>0</v>
      </c>
      <c r="G2756" s="50">
        <v>28</v>
      </c>
      <c r="H2756" s="50">
        <v>0</v>
      </c>
      <c r="I2756" s="53">
        <f>IF(E2756&gt;0,TIME(F2756,G2756,H2756),"")</f>
        <v>1.9444444444444445E-2</v>
      </c>
      <c r="J2756" s="54">
        <f>IF(E2756&gt;0,TIME(F2756,G2756,H2756)/E2756,"")</f>
        <v>1.9444444444444444E-3</v>
      </c>
      <c r="K2756" s="50" t="s">
        <v>921</v>
      </c>
      <c r="L2756" s="50" t="s">
        <v>1132</v>
      </c>
      <c r="M2756" s="55">
        <f>IF(D2756&gt;0,0.0416666666666667/J2756,"")</f>
        <v>21.428571428571445</v>
      </c>
      <c r="N2756" s="50">
        <v>0</v>
      </c>
      <c r="O2756" s="50" t="s">
        <v>253</v>
      </c>
      <c r="Q2756" s="151">
        <f>IF("1-Swim"=D2756,J2756*2.4,IF("2-Bike"=D2756,J2756*112,IF("3-Run"=D2756,J2756*26.2,0)))</f>
        <v>0.21777777777777776</v>
      </c>
      <c r="R2756" s="151">
        <f>Q2756/2</f>
        <v>0.10888888888888888</v>
      </c>
      <c r="S2756" s="53">
        <f>J2756*26.2</f>
        <v>5.0944444444444445E-2</v>
      </c>
      <c r="T2756" s="53">
        <f>(J2756+0.0013889)*26.2</f>
        <v>8.7333624444444438E-2</v>
      </c>
      <c r="U2756" s="53">
        <f>S2756/2</f>
        <v>2.5472222222222222E-2</v>
      </c>
      <c r="V2756" s="53">
        <f>T2756/2</f>
        <v>4.3666812222222219E-2</v>
      </c>
      <c r="W2756" s="50">
        <f>RANK(J2756,J:J,1)</f>
        <v>119</v>
      </c>
      <c r="X2756" s="50">
        <f>YEAR(B2756)</f>
        <v>2015</v>
      </c>
      <c r="Y2756" s="50">
        <f>MONTH(B2756)</f>
        <v>7</v>
      </c>
      <c r="Z2756" s="56">
        <f>X2756*100+Y2756</f>
        <v>201507</v>
      </c>
      <c r="AA2756" s="56">
        <f>WEEKNUM(B2756,1)</f>
        <v>29</v>
      </c>
      <c r="AB2756" s="58">
        <f>IF(ISBLANK(B2756)," ",MAX(B2756-B2755-1,0))</f>
        <v>1</v>
      </c>
      <c r="AC2756" s="56">
        <f>DAY(B2756)</f>
        <v>13</v>
      </c>
      <c r="AD2756" s="53">
        <f>U2756+V2756</f>
        <v>6.9139034444444442E-2</v>
      </c>
      <c r="AE2756" s="56">
        <f>IF("1-Swim"=D2756,E2756*46.7,IF("2-Bike"=D2756,E2756,IF("3-Run"=D2756,E2756*4.27,0)))</f>
        <v>10</v>
      </c>
    </row>
    <row r="2757" spans="1:31" x14ac:dyDescent="0.25">
      <c r="A2757" s="50">
        <v>2756</v>
      </c>
      <c r="B2757" s="51">
        <v>42200</v>
      </c>
      <c r="C2757" s="75">
        <f>B2757</f>
        <v>42200</v>
      </c>
      <c r="D2757" s="50" t="s">
        <v>1225</v>
      </c>
      <c r="E2757" s="50">
        <v>1.65</v>
      </c>
      <c r="F2757" s="50">
        <v>1</v>
      </c>
      <c r="G2757" s="50">
        <v>2</v>
      </c>
      <c r="H2757" s="50">
        <v>14</v>
      </c>
      <c r="I2757" s="53">
        <f>IF(E2757&gt;0,TIME(F2757,G2757,H2757),"")</f>
        <v>4.3217592592592592E-2</v>
      </c>
      <c r="J2757" s="54">
        <f>IF(E2757&gt;0,TIME(F2757,G2757,H2757)/E2757,"")</f>
        <v>2.6192480359147025E-2</v>
      </c>
      <c r="K2757" s="50" t="s">
        <v>949</v>
      </c>
      <c r="L2757" s="50" t="s">
        <v>1635</v>
      </c>
      <c r="M2757" s="55">
        <f>IF(D2757&gt;0,0.0416666666666667/J2757,"")</f>
        <v>1.5907873594001083</v>
      </c>
      <c r="N2757" s="50">
        <v>0</v>
      </c>
      <c r="O2757" s="50" t="s">
        <v>671</v>
      </c>
      <c r="Q2757" s="151">
        <f>IF("1-Swim"=D2757,J2757*2.4,IF("2-Bike"=D2757,J2757*112,IF("3-Run"=D2757,J2757*26.2,0)))</f>
        <v>6.2861952861952855E-2</v>
      </c>
      <c r="R2757" s="151">
        <f>Q2757/2</f>
        <v>3.1430976430976428E-2</v>
      </c>
      <c r="S2757" s="53">
        <f>J2757*26.2</f>
        <v>0.68624298540965201</v>
      </c>
      <c r="T2757" s="53">
        <f>(J2757+0.0013889)*26.2</f>
        <v>0.72263216540965203</v>
      </c>
      <c r="U2757" s="53">
        <f>S2757/2</f>
        <v>0.343121492704826</v>
      </c>
      <c r="V2757" s="53">
        <f>T2757/2</f>
        <v>0.36131608270482601</v>
      </c>
      <c r="W2757" s="50">
        <f>RANK(J2757,J:J,1)</f>
        <v>3239</v>
      </c>
      <c r="X2757" s="50">
        <f>YEAR(B2757)</f>
        <v>2015</v>
      </c>
      <c r="Y2757" s="50">
        <f>MONTH(B2757)</f>
        <v>7</v>
      </c>
      <c r="Z2757" s="56">
        <f>X2757*100+Y2757</f>
        <v>201507</v>
      </c>
      <c r="AA2757" s="56">
        <f>WEEKNUM(B2757,1)</f>
        <v>29</v>
      </c>
      <c r="AB2757" s="58">
        <f>IF(ISBLANK(B2757)," ",MAX(B2757-B2756-1,0))</f>
        <v>1</v>
      </c>
      <c r="AC2757" s="56">
        <f>DAY(B2757)</f>
        <v>15</v>
      </c>
      <c r="AD2757" s="53">
        <f>U2757+V2757</f>
        <v>0.70443757540965202</v>
      </c>
      <c r="AE2757" s="56">
        <f>IF("1-Swim"=D2757,E2757*46.7,IF("2-Bike"=D2757,E2757,IF("3-Run"=D2757,E2757*4.27,0)))</f>
        <v>77.055000000000007</v>
      </c>
    </row>
    <row r="2758" spans="1:31" x14ac:dyDescent="0.25">
      <c r="A2758" s="50">
        <v>2757</v>
      </c>
      <c r="B2758" s="51">
        <v>42201</v>
      </c>
      <c r="C2758" s="75">
        <f>B2758</f>
        <v>42201</v>
      </c>
      <c r="D2758" s="50" t="s">
        <v>1224</v>
      </c>
      <c r="E2758" s="50">
        <v>20.2</v>
      </c>
      <c r="F2758" s="50">
        <v>1</v>
      </c>
      <c r="G2758" s="50">
        <v>11</v>
      </c>
      <c r="H2758" s="50">
        <v>35</v>
      </c>
      <c r="I2758" s="53">
        <f>IF(E2758&gt;0,TIME(F2758,G2758,H2758),"")</f>
        <v>4.971064814814815E-2</v>
      </c>
      <c r="J2758" s="54">
        <f>IF(E2758&gt;0,TIME(F2758,G2758,H2758)/E2758,"")</f>
        <v>2.4609231756508986E-3</v>
      </c>
      <c r="K2758" s="50" t="s">
        <v>1340</v>
      </c>
      <c r="L2758" s="50" t="s">
        <v>1577</v>
      </c>
      <c r="M2758" s="55">
        <f>IF(D2758&gt;0,0.0416666666666667/J2758,"")</f>
        <v>16.931315483119917</v>
      </c>
      <c r="N2758" s="50">
        <v>0</v>
      </c>
      <c r="O2758" s="50" t="s">
        <v>255</v>
      </c>
      <c r="Q2758" s="151">
        <f>IF("1-Swim"=D2758,J2758*2.4,IF("2-Bike"=D2758,J2758*112,IF("3-Run"=D2758,J2758*26.2,0)))</f>
        <v>0.27562339567290062</v>
      </c>
      <c r="R2758" s="151">
        <f>Q2758/2</f>
        <v>0.13781169783645031</v>
      </c>
      <c r="S2758" s="53">
        <f>J2758*26.2</f>
        <v>6.4476187202053545E-2</v>
      </c>
      <c r="T2758" s="53">
        <f>(J2758+0.0013889)*26.2</f>
        <v>0.10086536720205355</v>
      </c>
      <c r="U2758" s="53">
        <f>S2758/2</f>
        <v>3.2238093601026772E-2</v>
      </c>
      <c r="V2758" s="53">
        <f>T2758/2</f>
        <v>5.0432683601026776E-2</v>
      </c>
      <c r="W2758" s="50">
        <f>RANK(J2758,J:J,1)</f>
        <v>295</v>
      </c>
      <c r="X2758" s="50">
        <f>YEAR(B2758)</f>
        <v>2015</v>
      </c>
      <c r="Y2758" s="50">
        <f>MONTH(B2758)</f>
        <v>7</v>
      </c>
      <c r="Z2758" s="56">
        <f>X2758*100+Y2758</f>
        <v>201507</v>
      </c>
      <c r="AA2758" s="56">
        <f>WEEKNUM(B2758,1)</f>
        <v>29</v>
      </c>
      <c r="AB2758" s="58">
        <f>IF(ISBLANK(B2758)," ",MAX(B2758-B2757-1,0))</f>
        <v>0</v>
      </c>
      <c r="AC2758" s="56">
        <f>DAY(B2758)</f>
        <v>16</v>
      </c>
      <c r="AD2758" s="53">
        <f>U2758+V2758</f>
        <v>8.2670777202053541E-2</v>
      </c>
      <c r="AE2758" s="56">
        <f>IF("1-Swim"=D2758,E2758*46.7,IF("2-Bike"=D2758,E2758,IF("3-Run"=D2758,E2758*4.27,0)))</f>
        <v>20.2</v>
      </c>
    </row>
    <row r="2759" spans="1:31" x14ac:dyDescent="0.25">
      <c r="A2759" s="50">
        <v>2758</v>
      </c>
      <c r="B2759" s="51">
        <v>42201</v>
      </c>
      <c r="C2759" s="75">
        <f>B2759</f>
        <v>42201</v>
      </c>
      <c r="D2759" s="50" t="s">
        <v>1224</v>
      </c>
      <c r="E2759" s="50">
        <v>20.2</v>
      </c>
      <c r="F2759" s="50">
        <v>1</v>
      </c>
      <c r="G2759" s="50">
        <v>11</v>
      </c>
      <c r="H2759" s="50">
        <v>21</v>
      </c>
      <c r="I2759" s="53">
        <f>IF(E2759&gt;0,TIME(F2759,G2759,H2759),"")</f>
        <v>4.9548611111111113E-2</v>
      </c>
      <c r="J2759" s="54">
        <f>IF(E2759&gt;0,TIME(F2759,G2759,H2759)/E2759,"")</f>
        <v>2.4529015401540157E-3</v>
      </c>
      <c r="K2759" s="50" t="s">
        <v>1340</v>
      </c>
      <c r="L2759" s="50" t="s">
        <v>1579</v>
      </c>
      <c r="M2759" s="55">
        <f>IF(D2759&gt;0,0.0416666666666667/J2759,"")</f>
        <v>16.986685353889289</v>
      </c>
      <c r="N2759" s="50">
        <v>0</v>
      </c>
      <c r="O2759" s="50" t="s">
        <v>255</v>
      </c>
      <c r="Q2759" s="151">
        <f>IF("1-Swim"=D2759,J2759*2.4,IF("2-Bike"=D2759,J2759*112,IF("3-Run"=D2759,J2759*26.2,0)))</f>
        <v>0.27472497249724975</v>
      </c>
      <c r="R2759" s="151">
        <f>Q2759/2</f>
        <v>0.13736248624862488</v>
      </c>
      <c r="S2759" s="53">
        <f>J2759*26.2</f>
        <v>6.4266020352035214E-2</v>
      </c>
      <c r="T2759" s="53">
        <f>(J2759+0.0013889)*26.2</f>
        <v>0.10065520035203521</v>
      </c>
      <c r="U2759" s="53">
        <f>S2759/2</f>
        <v>3.2133010176017607E-2</v>
      </c>
      <c r="V2759" s="53">
        <f>T2759/2</f>
        <v>5.0327600176017603E-2</v>
      </c>
      <c r="W2759" s="50">
        <f>RANK(J2759,J:J,1)</f>
        <v>292</v>
      </c>
      <c r="X2759" s="50">
        <f>YEAR(B2759)</f>
        <v>2015</v>
      </c>
      <c r="Y2759" s="50">
        <f>MONTH(B2759)</f>
        <v>7</v>
      </c>
      <c r="Z2759" s="56">
        <f>X2759*100+Y2759</f>
        <v>201507</v>
      </c>
      <c r="AA2759" s="56">
        <f>WEEKNUM(B2759,1)</f>
        <v>29</v>
      </c>
      <c r="AB2759" s="58">
        <f>IF(ISBLANK(B2759)," ",MAX(B2759-B2758-1,0))</f>
        <v>0</v>
      </c>
      <c r="AC2759" s="56">
        <f>DAY(B2759)</f>
        <v>16</v>
      </c>
      <c r="AD2759" s="53">
        <f>U2759+V2759</f>
        <v>8.246061035203521E-2</v>
      </c>
      <c r="AE2759" s="56">
        <f>IF("1-Swim"=D2759,E2759*46.7,IF("2-Bike"=D2759,E2759,IF("3-Run"=D2759,E2759*4.27,0)))</f>
        <v>20.2</v>
      </c>
    </row>
    <row r="2760" spans="1:31" x14ac:dyDescent="0.25">
      <c r="A2760" s="50">
        <v>2759</v>
      </c>
      <c r="B2760" s="51">
        <v>42201</v>
      </c>
      <c r="C2760" s="75">
        <f>B2760</f>
        <v>42201</v>
      </c>
      <c r="D2760" s="50" t="s">
        <v>1225</v>
      </c>
      <c r="E2760" s="50">
        <v>0.5</v>
      </c>
      <c r="F2760" s="50">
        <v>0</v>
      </c>
      <c r="G2760" s="50">
        <v>17</v>
      </c>
      <c r="H2760" s="50">
        <v>40</v>
      </c>
      <c r="I2760" s="53">
        <f>IF(E2760&gt;0,TIME(F2760,G2760,H2760),"")</f>
        <v>1.2268518518518519E-2</v>
      </c>
      <c r="J2760" s="54">
        <f>IF(E2760&gt;0,TIME(F2760,G2760,H2760)/E2760,"")</f>
        <v>2.4537037037037038E-2</v>
      </c>
      <c r="K2760" s="50" t="s">
        <v>949</v>
      </c>
      <c r="L2760" s="50" t="s">
        <v>1629</v>
      </c>
      <c r="M2760" s="55">
        <f>IF(D2760&gt;0,0.0416666666666667/J2760,"")</f>
        <v>1.698113207547171</v>
      </c>
      <c r="N2760" s="50">
        <v>0</v>
      </c>
      <c r="O2760" s="50" t="s">
        <v>255</v>
      </c>
      <c r="Q2760" s="151">
        <f>IF("1-Swim"=D2760,J2760*2.4,IF("2-Bike"=D2760,J2760*112,IF("3-Run"=D2760,J2760*26.2,0)))</f>
        <v>5.8888888888888886E-2</v>
      </c>
      <c r="R2760" s="151">
        <f>Q2760/2</f>
        <v>2.9444444444444443E-2</v>
      </c>
      <c r="S2760" s="53">
        <f>J2760*26.2</f>
        <v>0.64287037037037043</v>
      </c>
      <c r="T2760" s="53">
        <f>(J2760+0.0013889)*26.2</f>
        <v>0.67925955037037034</v>
      </c>
      <c r="U2760" s="53">
        <f>S2760/2</f>
        <v>0.32143518518518521</v>
      </c>
      <c r="V2760" s="53">
        <f>T2760/2</f>
        <v>0.33962977518518517</v>
      </c>
      <c r="W2760" s="50">
        <f>RANK(J2760,J:J,1)</f>
        <v>3158</v>
      </c>
      <c r="X2760" s="50">
        <f>YEAR(B2760)</f>
        <v>2015</v>
      </c>
      <c r="Y2760" s="50">
        <f>MONTH(B2760)</f>
        <v>7</v>
      </c>
      <c r="Z2760" s="56">
        <f>X2760*100+Y2760</f>
        <v>201507</v>
      </c>
      <c r="AA2760" s="56">
        <f>WEEKNUM(B2760,1)</f>
        <v>29</v>
      </c>
      <c r="AB2760" s="58">
        <f>IF(ISBLANK(B2760)," ",MAX(B2760-B2759-1,0))</f>
        <v>0</v>
      </c>
      <c r="AC2760" s="56">
        <f>DAY(B2760)</f>
        <v>16</v>
      </c>
      <c r="AD2760" s="53">
        <f>U2760+V2760</f>
        <v>0.66106496037037044</v>
      </c>
      <c r="AE2760" s="56">
        <f>IF("1-Swim"=D2760,E2760*46.7,IF("2-Bike"=D2760,E2760,IF("3-Run"=D2760,E2760*4.27,0)))</f>
        <v>23.35</v>
      </c>
    </row>
    <row r="2761" spans="1:31" x14ac:dyDescent="0.25">
      <c r="A2761" s="50">
        <v>2760</v>
      </c>
      <c r="B2761" s="51">
        <v>42202</v>
      </c>
      <c r="C2761" s="75">
        <f>B2761</f>
        <v>42202</v>
      </c>
      <c r="D2761" s="50" t="s">
        <v>1223</v>
      </c>
      <c r="E2761" s="50">
        <v>5</v>
      </c>
      <c r="F2761" s="50">
        <v>0</v>
      </c>
      <c r="G2761" s="50">
        <v>53</v>
      </c>
      <c r="H2761" s="50">
        <v>59</v>
      </c>
      <c r="I2761" s="53">
        <f>IF(E2761&gt;0,TIME(F2761,G2761,H2761),"")</f>
        <v>3.7488425925925925E-2</v>
      </c>
      <c r="J2761" s="54">
        <f>IF(E2761&gt;0,TIME(F2761,G2761,H2761)/E2761,"")</f>
        <v>7.4976851851851854E-3</v>
      </c>
      <c r="K2761" s="50" t="s">
        <v>1560</v>
      </c>
      <c r="L2761" s="50" t="s">
        <v>1636</v>
      </c>
      <c r="M2761" s="55">
        <f>IF(D2761&gt;0,0.0416666666666667/J2761,"")</f>
        <v>5.557270762581048</v>
      </c>
      <c r="N2761" s="50">
        <v>0</v>
      </c>
      <c r="O2761" s="50" t="s">
        <v>184</v>
      </c>
      <c r="P2761" s="50" t="s">
        <v>1637</v>
      </c>
      <c r="Q2761" s="151">
        <f>IF("1-Swim"=D2761,J2761*2.4,IF("2-Bike"=D2761,J2761*112,IF("3-Run"=D2761,J2761*26.2,0)))</f>
        <v>0.19643935185185185</v>
      </c>
      <c r="R2761" s="151">
        <f>Q2761/2</f>
        <v>9.8219675925925926E-2</v>
      </c>
      <c r="S2761" s="53">
        <f>J2761*26.2</f>
        <v>0.19643935185185185</v>
      </c>
      <c r="T2761" s="53">
        <f>(J2761+0.0013889)*26.2</f>
        <v>0.23282853185185184</v>
      </c>
      <c r="U2761" s="53">
        <f>S2761/2</f>
        <v>9.8219675925925926E-2</v>
      </c>
      <c r="V2761" s="53">
        <f>T2761/2</f>
        <v>0.11641426592592592</v>
      </c>
      <c r="W2761" s="50">
        <f>RANK(J2761,J:J,1)</f>
        <v>2065</v>
      </c>
      <c r="X2761" s="50">
        <f>YEAR(B2761)</f>
        <v>2015</v>
      </c>
      <c r="Y2761" s="50">
        <f>MONTH(B2761)</f>
        <v>7</v>
      </c>
      <c r="Z2761" s="56">
        <f>X2761*100+Y2761</f>
        <v>201507</v>
      </c>
      <c r="AA2761" s="56">
        <f>WEEKNUM(B2761,1)</f>
        <v>29</v>
      </c>
      <c r="AB2761" s="58">
        <f>IF(ISBLANK(B2761)," ",MAX(B2761-B2760-1,0))</f>
        <v>0</v>
      </c>
      <c r="AC2761" s="56">
        <f>DAY(B2761)</f>
        <v>17</v>
      </c>
      <c r="AD2761" s="53">
        <f>U2761+V2761</f>
        <v>0.21463394185185186</v>
      </c>
      <c r="AE2761" s="56">
        <f>IF("1-Swim"=D2761,E2761*46.7,IF("2-Bike"=D2761,E2761,IF("3-Run"=D2761,E2761*4.27,0)))</f>
        <v>21.349999999999998</v>
      </c>
    </row>
    <row r="2762" spans="1:31" x14ac:dyDescent="0.25">
      <c r="A2762" s="50">
        <v>2761</v>
      </c>
      <c r="B2762" s="51">
        <v>42204</v>
      </c>
      <c r="C2762" s="75">
        <f>B2762</f>
        <v>42204</v>
      </c>
      <c r="D2762" s="50" t="s">
        <v>1225</v>
      </c>
      <c r="E2762" s="50">
        <v>2.5</v>
      </c>
      <c r="F2762" s="50">
        <v>1</v>
      </c>
      <c r="G2762" s="50">
        <v>30</v>
      </c>
      <c r="H2762" s="50">
        <v>29</v>
      </c>
      <c r="I2762" s="53">
        <f>IF(E2762&gt;0,TIME(F2762,G2762,H2762),"")</f>
        <v>6.283564814814814E-2</v>
      </c>
      <c r="J2762" s="54">
        <f>IF(E2762&gt;0,TIME(F2762,G2762,H2762)/E2762,"")</f>
        <v>2.5134259259259255E-2</v>
      </c>
      <c r="K2762" s="50" t="s">
        <v>949</v>
      </c>
      <c r="L2762" s="50" t="s">
        <v>40</v>
      </c>
      <c r="M2762" s="55">
        <f>IF(D2762&gt;0,0.0416666666666667/J2762,"")</f>
        <v>1.6577638607478373</v>
      </c>
      <c r="N2762" s="50">
        <v>0</v>
      </c>
      <c r="O2762" s="50" t="s">
        <v>255</v>
      </c>
      <c r="P2762" s="50" t="s">
        <v>1638</v>
      </c>
      <c r="Q2762" s="151">
        <f>IF("1-Swim"=D2762,J2762*2.4,IF("2-Bike"=D2762,J2762*112,IF("3-Run"=D2762,J2762*26.2,0)))</f>
        <v>6.0322222222222208E-2</v>
      </c>
      <c r="R2762" s="151">
        <f>Q2762/2</f>
        <v>3.0161111111111104E-2</v>
      </c>
      <c r="S2762" s="53">
        <f>J2762*26.2</f>
        <v>0.65851759259259246</v>
      </c>
      <c r="T2762" s="53">
        <f>(J2762+0.0013889)*26.2</f>
        <v>0.69490677259259248</v>
      </c>
      <c r="U2762" s="53">
        <f>S2762/2</f>
        <v>0.32925879629629623</v>
      </c>
      <c r="V2762" s="53">
        <f>T2762/2</f>
        <v>0.34745338629629624</v>
      </c>
      <c r="W2762" s="50">
        <f>RANK(J2762,J:J,1)</f>
        <v>3192</v>
      </c>
      <c r="X2762" s="50">
        <f>YEAR(B2762)</f>
        <v>2015</v>
      </c>
      <c r="Y2762" s="50">
        <f>MONTH(B2762)</f>
        <v>7</v>
      </c>
      <c r="Z2762" s="56">
        <f>X2762*100+Y2762</f>
        <v>201507</v>
      </c>
      <c r="AA2762" s="56">
        <f>WEEKNUM(B2762,1)</f>
        <v>30</v>
      </c>
      <c r="AB2762" s="58">
        <f>IF(ISBLANK(B2762)," ",MAX(B2762-B2761-1,0))</f>
        <v>1</v>
      </c>
      <c r="AC2762" s="56">
        <f>DAY(B2762)</f>
        <v>19</v>
      </c>
      <c r="AD2762" s="53">
        <f>U2762+V2762</f>
        <v>0.67671218259259247</v>
      </c>
      <c r="AE2762" s="56">
        <f>IF("1-Swim"=D2762,E2762*46.7,IF("2-Bike"=D2762,E2762,IF("3-Run"=D2762,E2762*4.27,0)))</f>
        <v>116.75</v>
      </c>
    </row>
    <row r="2763" spans="1:31" ht="15.75" x14ac:dyDescent="0.3">
      <c r="A2763" s="50">
        <v>2762</v>
      </c>
      <c r="B2763" s="51">
        <v>42204</v>
      </c>
      <c r="C2763" s="75">
        <f>B2763</f>
        <v>42204</v>
      </c>
      <c r="D2763" s="50" t="s">
        <v>1224</v>
      </c>
      <c r="E2763" s="50">
        <v>31.8</v>
      </c>
      <c r="F2763" s="50">
        <v>2</v>
      </c>
      <c r="G2763" s="50">
        <v>3</v>
      </c>
      <c r="H2763" s="50">
        <v>45</v>
      </c>
      <c r="I2763" s="53">
        <f>IF(E2763&gt;0,TIME(F2763,G2763,H2763),"")</f>
        <v>8.59375E-2</v>
      </c>
      <c r="J2763" s="54">
        <f>IF(E2763&gt;0,TIME(F2763,G2763,H2763)/E2763,"")</f>
        <v>2.7024371069182388E-3</v>
      </c>
      <c r="K2763" s="50" t="s">
        <v>1340</v>
      </c>
      <c r="L2763" s="50" t="s">
        <v>315</v>
      </c>
      <c r="M2763" s="55">
        <f>IF(D2763&gt;0,0.0416666666666667/J2763,"")</f>
        <v>15.41818181818183</v>
      </c>
      <c r="N2763" s="50">
        <v>0</v>
      </c>
      <c r="O2763" s="50" t="s">
        <v>228</v>
      </c>
      <c r="P2763" s="146" t="s">
        <v>1639</v>
      </c>
      <c r="Q2763" s="151">
        <f>IF("1-Swim"=D2763,J2763*2.4,IF("2-Bike"=D2763,J2763*112,IF("3-Run"=D2763,J2763*26.2,0)))</f>
        <v>0.30267295597484273</v>
      </c>
      <c r="R2763" s="151">
        <f>Q2763/2</f>
        <v>0.15133647798742136</v>
      </c>
      <c r="S2763" s="53">
        <f>J2763*26.2</f>
        <v>7.0803852201257858E-2</v>
      </c>
      <c r="T2763" s="53">
        <f>(J2763+0.0013889)*26.2</f>
        <v>0.10719303220125785</v>
      </c>
      <c r="U2763" s="53">
        <f>S2763/2</f>
        <v>3.5401926100628929E-2</v>
      </c>
      <c r="V2763" s="53">
        <f>T2763/2</f>
        <v>5.3596516100628926E-2</v>
      </c>
      <c r="W2763" s="50">
        <f>RANK(J2763,J:J,1)</f>
        <v>410</v>
      </c>
      <c r="X2763" s="50">
        <f>YEAR(B2763)</f>
        <v>2015</v>
      </c>
      <c r="Y2763" s="50">
        <f>MONTH(B2763)</f>
        <v>7</v>
      </c>
      <c r="Z2763" s="56">
        <f>X2763*100+Y2763</f>
        <v>201507</v>
      </c>
      <c r="AA2763" s="56">
        <f>WEEKNUM(B2763,1)</f>
        <v>30</v>
      </c>
      <c r="AB2763" s="58">
        <f>IF(ISBLANK(B2763)," ",MAX(B2763-B2762-1,0))</f>
        <v>0</v>
      </c>
      <c r="AC2763" s="56">
        <f>DAY(B2763)</f>
        <v>19</v>
      </c>
      <c r="AD2763" s="53">
        <f>U2763+V2763</f>
        <v>8.8998442201257855E-2</v>
      </c>
      <c r="AE2763" s="56">
        <f>IF("1-Swim"=D2763,E2763*46.7,IF("2-Bike"=D2763,E2763,IF("3-Run"=D2763,E2763*4.27,0)))</f>
        <v>31.8</v>
      </c>
    </row>
    <row r="2764" spans="1:31" x14ac:dyDescent="0.25">
      <c r="A2764" s="50">
        <v>2763</v>
      </c>
      <c r="B2764" s="51">
        <v>42206</v>
      </c>
      <c r="C2764" s="75">
        <f>B2764</f>
        <v>42206</v>
      </c>
      <c r="D2764" s="50" t="s">
        <v>1225</v>
      </c>
      <c r="E2764" s="50">
        <v>1.1000000000000001</v>
      </c>
      <c r="F2764" s="50">
        <v>0</v>
      </c>
      <c r="G2764" s="50">
        <v>39</v>
      </c>
      <c r="H2764" s="50">
        <v>17</v>
      </c>
      <c r="I2764" s="53">
        <f>IF(E2764&gt;0,TIME(F2764,G2764,H2764),"")</f>
        <v>2.7280092592592592E-2</v>
      </c>
      <c r="J2764" s="54">
        <f>IF(E2764&gt;0,TIME(F2764,G2764,H2764)/E2764,"")</f>
        <v>2.4800084175084173E-2</v>
      </c>
      <c r="K2764" s="50" t="s">
        <v>949</v>
      </c>
      <c r="L2764" s="50" t="s">
        <v>315</v>
      </c>
      <c r="M2764" s="55">
        <f>IF(D2764&gt;0,0.0416666666666667/J2764,"")</f>
        <v>1.6801018243529926</v>
      </c>
      <c r="N2764" s="50">
        <v>0</v>
      </c>
      <c r="O2764" s="50" t="s">
        <v>255</v>
      </c>
      <c r="Q2764" s="151">
        <f>IF("1-Swim"=D2764,J2764*2.4,IF("2-Bike"=D2764,J2764*112,IF("3-Run"=D2764,J2764*26.2,0)))</f>
        <v>5.9520202020202015E-2</v>
      </c>
      <c r="R2764" s="151">
        <f>Q2764/2</f>
        <v>2.9760101010101007E-2</v>
      </c>
      <c r="S2764" s="53">
        <f>J2764*26.2</f>
        <v>0.6497622053872053</v>
      </c>
      <c r="T2764" s="53">
        <f>(J2764+0.0013889)*26.2</f>
        <v>0.68615138538720533</v>
      </c>
      <c r="U2764" s="53">
        <f>S2764/2</f>
        <v>0.32488110269360265</v>
      </c>
      <c r="V2764" s="53">
        <f>T2764/2</f>
        <v>0.34307569269360266</v>
      </c>
      <c r="W2764" s="50">
        <f>RANK(J2764,J:J,1)</f>
        <v>3176</v>
      </c>
      <c r="X2764" s="50">
        <f>YEAR(B2764)</f>
        <v>2015</v>
      </c>
      <c r="Y2764" s="50">
        <f>MONTH(B2764)</f>
        <v>7</v>
      </c>
      <c r="Z2764" s="56">
        <f>X2764*100+Y2764</f>
        <v>201507</v>
      </c>
      <c r="AA2764" s="56">
        <f>WEEKNUM(B2764,1)</f>
        <v>30</v>
      </c>
      <c r="AB2764" s="58">
        <f>IF(ISBLANK(B2764)," ",MAX(B2764-B2763-1,0))</f>
        <v>1</v>
      </c>
      <c r="AC2764" s="56">
        <f>DAY(B2764)</f>
        <v>21</v>
      </c>
      <c r="AD2764" s="53">
        <f>U2764+V2764</f>
        <v>0.66795679538720532</v>
      </c>
      <c r="AE2764" s="56">
        <f>IF("1-Swim"=D2764,E2764*46.7,IF("2-Bike"=D2764,E2764,IF("3-Run"=D2764,E2764*4.27,0)))</f>
        <v>51.370000000000005</v>
      </c>
    </row>
    <row r="2765" spans="1:31" x14ac:dyDescent="0.25">
      <c r="A2765" s="50">
        <v>2764</v>
      </c>
      <c r="B2765" s="51">
        <v>42209</v>
      </c>
      <c r="C2765" s="75">
        <f>B2765</f>
        <v>42209</v>
      </c>
      <c r="D2765" s="50" t="s">
        <v>1225</v>
      </c>
      <c r="E2765" s="50">
        <v>1.3</v>
      </c>
      <c r="F2765" s="50">
        <v>0</v>
      </c>
      <c r="G2765" s="50">
        <v>41</v>
      </c>
      <c r="H2765" s="50">
        <v>5</v>
      </c>
      <c r="I2765" s="53">
        <f>IF(E2765&gt;0,TIME(F2765,G2765,H2765),"")</f>
        <v>2.8530092592592593E-2</v>
      </c>
      <c r="J2765" s="54">
        <f>IF(E2765&gt;0,TIME(F2765,G2765,H2765)/E2765,"")</f>
        <v>2.1946225071225071E-2</v>
      </c>
      <c r="K2765" s="50" t="s">
        <v>1204</v>
      </c>
      <c r="L2765" s="50" t="s">
        <v>1640</v>
      </c>
      <c r="M2765" s="55">
        <f>IF(D2765&gt;0,0.0416666666666667/J2765,"")</f>
        <v>1.8985801217038554</v>
      </c>
      <c r="N2765" s="50">
        <v>0</v>
      </c>
      <c r="O2765" s="50" t="s">
        <v>255</v>
      </c>
      <c r="Q2765" s="151">
        <f>IF("1-Swim"=D2765,J2765*2.4,IF("2-Bike"=D2765,J2765*112,IF("3-Run"=D2765,J2765*26.2,0)))</f>
        <v>5.2670940170940171E-2</v>
      </c>
      <c r="R2765" s="151">
        <f>Q2765/2</f>
        <v>2.6335470085470086E-2</v>
      </c>
      <c r="S2765" s="53">
        <f>J2765*26.2</f>
        <v>0.57499109686609684</v>
      </c>
      <c r="T2765" s="53">
        <f>(J2765+0.0013889)*26.2</f>
        <v>0.61138027686609675</v>
      </c>
      <c r="U2765" s="53">
        <f>S2765/2</f>
        <v>0.28749554843304842</v>
      </c>
      <c r="V2765" s="53">
        <f>T2765/2</f>
        <v>0.30569013843304838</v>
      </c>
      <c r="W2765" s="50">
        <f>RANK(J2765,J:J,1)</f>
        <v>3046</v>
      </c>
      <c r="X2765" s="50">
        <f>YEAR(B2765)</f>
        <v>2015</v>
      </c>
      <c r="Y2765" s="50">
        <f>MONTH(B2765)</f>
        <v>7</v>
      </c>
      <c r="Z2765" s="56">
        <f>X2765*100+Y2765</f>
        <v>201507</v>
      </c>
      <c r="AA2765" s="56">
        <f>WEEKNUM(B2765,1)</f>
        <v>30</v>
      </c>
      <c r="AB2765" s="58">
        <f>IF(ISBLANK(B2765)," ",MAX(B2765-B2764-1,0))</f>
        <v>2</v>
      </c>
      <c r="AC2765" s="56">
        <f>DAY(B2765)</f>
        <v>24</v>
      </c>
      <c r="AD2765" s="53">
        <f>U2765+V2765</f>
        <v>0.59318568686609674</v>
      </c>
      <c r="AE2765" s="56">
        <f>IF("1-Swim"=D2765,E2765*46.7,IF("2-Bike"=D2765,E2765,IF("3-Run"=D2765,E2765*4.27,0)))</f>
        <v>60.710000000000008</v>
      </c>
    </row>
    <row r="2766" spans="1:31" x14ac:dyDescent="0.25">
      <c r="A2766" s="50">
        <v>2765</v>
      </c>
      <c r="B2766" s="51">
        <v>42210</v>
      </c>
      <c r="C2766" s="75">
        <f>B2766</f>
        <v>42210</v>
      </c>
      <c r="D2766" s="50" t="s">
        <v>1224</v>
      </c>
      <c r="E2766" s="50">
        <v>12.1</v>
      </c>
      <c r="F2766" s="50">
        <v>0</v>
      </c>
      <c r="G2766" s="50">
        <v>45</v>
      </c>
      <c r="H2766" s="50">
        <v>37</v>
      </c>
      <c r="I2766" s="53">
        <f>IF(E2766&gt;0,TIME(F2766,G2766,H2766),"")</f>
        <v>3.1678240740740743E-2</v>
      </c>
      <c r="J2766" s="54">
        <f>IF(E2766&gt;0,TIME(F2766,G2766,H2766)/E2766,"")</f>
        <v>2.618036424854607E-3</v>
      </c>
      <c r="K2766" s="50" t="s">
        <v>1340</v>
      </c>
      <c r="L2766" s="50" t="s">
        <v>1641</v>
      </c>
      <c r="M2766" s="55">
        <f>IF(D2766&gt;0,0.0416666666666667/J2766,"")</f>
        <v>15.915235659481194</v>
      </c>
      <c r="N2766" s="50">
        <v>0</v>
      </c>
      <c r="O2766" s="50" t="s">
        <v>255</v>
      </c>
      <c r="Q2766" s="151">
        <f>IF("1-Swim"=D2766,J2766*2.4,IF("2-Bike"=D2766,J2766*112,IF("3-Run"=D2766,J2766*26.2,0)))</f>
        <v>0.29322007958371599</v>
      </c>
      <c r="R2766" s="151">
        <f>Q2766/2</f>
        <v>0.14661003979185799</v>
      </c>
      <c r="S2766" s="53">
        <f>J2766*26.2</f>
        <v>6.85925543311907E-2</v>
      </c>
      <c r="T2766" s="53">
        <f>(J2766+0.0013889)*26.2</f>
        <v>0.10498173433119071</v>
      </c>
      <c r="U2766" s="53">
        <f>S2766/2</f>
        <v>3.429627716559535E-2</v>
      </c>
      <c r="V2766" s="53">
        <f>T2766/2</f>
        <v>5.2490867165595353E-2</v>
      </c>
      <c r="W2766" s="50">
        <f>RANK(J2766,J:J,1)</f>
        <v>376</v>
      </c>
      <c r="X2766" s="50">
        <f>YEAR(B2766)</f>
        <v>2015</v>
      </c>
      <c r="Y2766" s="50">
        <f>MONTH(B2766)</f>
        <v>7</v>
      </c>
      <c r="Z2766" s="56">
        <f>X2766*100+Y2766</f>
        <v>201507</v>
      </c>
      <c r="AA2766" s="56">
        <f>WEEKNUM(B2766,1)</f>
        <v>30</v>
      </c>
      <c r="AB2766" s="58">
        <f>IF(ISBLANK(B2766)," ",MAX(B2766-B2765-1,0))</f>
        <v>0</v>
      </c>
      <c r="AC2766" s="56">
        <f>DAY(B2766)</f>
        <v>25</v>
      </c>
      <c r="AD2766" s="53">
        <f>U2766+V2766</f>
        <v>8.6787144331190696E-2</v>
      </c>
      <c r="AE2766" s="56">
        <f>IF("1-Swim"=D2766,E2766*46.7,IF("2-Bike"=D2766,E2766,IF("3-Run"=D2766,E2766*4.27,0)))</f>
        <v>12.1</v>
      </c>
    </row>
    <row r="2767" spans="1:31" x14ac:dyDescent="0.25">
      <c r="A2767" s="50">
        <v>2766</v>
      </c>
      <c r="B2767" s="51">
        <v>42210</v>
      </c>
      <c r="C2767" s="75">
        <f>B2767</f>
        <v>42210</v>
      </c>
      <c r="D2767" s="50" t="s">
        <v>1223</v>
      </c>
      <c r="E2767" s="50">
        <v>1.1000000000000001</v>
      </c>
      <c r="F2767" s="50">
        <v>0</v>
      </c>
      <c r="G2767" s="50">
        <v>12</v>
      </c>
      <c r="H2767" s="50">
        <v>3</v>
      </c>
      <c r="I2767" s="53">
        <f>IF(E2767&gt;0,TIME(F2767,G2767,H2767),"")</f>
        <v>8.3680555555555557E-3</v>
      </c>
      <c r="J2767" s="54">
        <f>IF(E2767&gt;0,TIME(F2767,G2767,H2767)/E2767,"")</f>
        <v>7.6073232323232319E-3</v>
      </c>
      <c r="K2767" s="50" t="s">
        <v>1560</v>
      </c>
      <c r="L2767" s="50" t="s">
        <v>1642</v>
      </c>
      <c r="M2767" s="55">
        <f>IF(D2767&gt;0,0.0416666666666667/J2767,"")</f>
        <v>5.477178423236519</v>
      </c>
      <c r="N2767" s="50">
        <v>0</v>
      </c>
      <c r="O2767" s="50" t="s">
        <v>255</v>
      </c>
      <c r="Q2767" s="151">
        <f>IF("1-Swim"=D2767,J2767*2.4,IF("2-Bike"=D2767,J2767*112,IF("3-Run"=D2767,J2767*26.2,0)))</f>
        <v>0.19931186868686868</v>
      </c>
      <c r="R2767" s="151">
        <f>Q2767/2</f>
        <v>9.9655934343434338E-2</v>
      </c>
      <c r="S2767" s="53">
        <f>J2767*26.2</f>
        <v>0.19931186868686868</v>
      </c>
      <c r="T2767" s="53">
        <f>(J2767+0.0013889)*26.2</f>
        <v>0.23570104868686864</v>
      </c>
      <c r="U2767" s="53">
        <f>S2767/2</f>
        <v>9.9655934343434338E-2</v>
      </c>
      <c r="V2767" s="53">
        <f>T2767/2</f>
        <v>0.11785052434343432</v>
      </c>
      <c r="W2767" s="50">
        <f>RANK(J2767,J:J,1)</f>
        <v>2158</v>
      </c>
      <c r="X2767" s="50">
        <f>YEAR(B2767)</f>
        <v>2015</v>
      </c>
      <c r="Y2767" s="50">
        <f>MONTH(B2767)</f>
        <v>7</v>
      </c>
      <c r="Z2767" s="56">
        <f>X2767*100+Y2767</f>
        <v>201507</v>
      </c>
      <c r="AA2767" s="56">
        <f>WEEKNUM(B2767,1)</f>
        <v>30</v>
      </c>
      <c r="AB2767" s="58">
        <f>IF(ISBLANK(B2767)," ",MAX(B2767-B2766-1,0))</f>
        <v>0</v>
      </c>
      <c r="AC2767" s="56">
        <f>DAY(B2767)</f>
        <v>25</v>
      </c>
      <c r="AD2767" s="53">
        <f>U2767+V2767</f>
        <v>0.21750645868686866</v>
      </c>
      <c r="AE2767" s="56">
        <f>IF("1-Swim"=D2767,E2767*46.7,IF("2-Bike"=D2767,E2767,IF("3-Run"=D2767,E2767*4.27,0)))</f>
        <v>4.6970000000000001</v>
      </c>
    </row>
    <row r="2768" spans="1:31" x14ac:dyDescent="0.25">
      <c r="A2768" s="50">
        <v>2767</v>
      </c>
      <c r="B2768" s="51">
        <v>42211</v>
      </c>
      <c r="C2768" s="75">
        <f>B2768</f>
        <v>42211</v>
      </c>
      <c r="D2768" s="50" t="s">
        <v>1225</v>
      </c>
      <c r="E2768" s="50">
        <v>2.4</v>
      </c>
      <c r="F2768" s="50">
        <v>1</v>
      </c>
      <c r="G2768" s="50">
        <v>25</v>
      </c>
      <c r="H2768" s="50">
        <v>34</v>
      </c>
      <c r="I2768" s="53">
        <f>IF(E2768&gt;0,TIME(F2768,G2768,H2768),"")</f>
        <v>5.9421296296296298E-2</v>
      </c>
      <c r="J2768" s="54">
        <f>IF(E2768&gt;0,TIME(F2768,G2768,H2768)/E2768,"")</f>
        <v>2.4758873456790124E-2</v>
      </c>
      <c r="K2768" s="50" t="s">
        <v>1204</v>
      </c>
      <c r="L2768" s="50" t="s">
        <v>1483</v>
      </c>
      <c r="M2768" s="55">
        <f>IF(D2768&gt;0,0.0416666666666667/J2768,"")</f>
        <v>1.6828983248928724</v>
      </c>
      <c r="N2768" s="50">
        <v>0</v>
      </c>
      <c r="O2768" s="50" t="s">
        <v>255</v>
      </c>
      <c r="P2768" s="50" t="s">
        <v>1643</v>
      </c>
      <c r="Q2768" s="151">
        <f>IF("1-Swim"=D2768,J2768*2.4,IF("2-Bike"=D2768,J2768*112,IF("3-Run"=D2768,J2768*26.2,0)))</f>
        <v>5.9421296296296292E-2</v>
      </c>
      <c r="R2768" s="151">
        <f>Q2768/2</f>
        <v>2.9710648148148146E-2</v>
      </c>
      <c r="S2768" s="53">
        <f>J2768*26.2</f>
        <v>0.64868248456790123</v>
      </c>
      <c r="T2768" s="53">
        <f>(J2768+0.0013889)*26.2</f>
        <v>0.68507166456790114</v>
      </c>
      <c r="U2768" s="53">
        <f>S2768/2</f>
        <v>0.32434124228395061</v>
      </c>
      <c r="V2768" s="53">
        <f>T2768/2</f>
        <v>0.34253583228395057</v>
      </c>
      <c r="W2768" s="50">
        <f>RANK(J2768,J:J,1)</f>
        <v>3173</v>
      </c>
      <c r="X2768" s="50">
        <f>YEAR(B2768)</f>
        <v>2015</v>
      </c>
      <c r="Y2768" s="50">
        <f>MONTH(B2768)</f>
        <v>7</v>
      </c>
      <c r="Z2768" s="56">
        <f>X2768*100+Y2768</f>
        <v>201507</v>
      </c>
      <c r="AA2768" s="56">
        <f>WEEKNUM(B2768,1)</f>
        <v>31</v>
      </c>
      <c r="AB2768" s="58">
        <f>IF(ISBLANK(B2768)," ",MAX(B2768-B2767-1,0))</f>
        <v>0</v>
      </c>
      <c r="AC2768" s="56">
        <f>DAY(B2768)</f>
        <v>26</v>
      </c>
      <c r="AD2768" s="53">
        <f>U2768+V2768</f>
        <v>0.66687707456790113</v>
      </c>
      <c r="AE2768" s="56">
        <f>IF("1-Swim"=D2768,E2768*46.7,IF("2-Bike"=D2768,E2768,IF("3-Run"=D2768,E2768*4.27,0)))</f>
        <v>112.08</v>
      </c>
    </row>
    <row r="2769" spans="1:31" x14ac:dyDescent="0.25">
      <c r="A2769" s="50">
        <v>2768</v>
      </c>
      <c r="B2769" s="51">
        <v>42211</v>
      </c>
      <c r="C2769" s="75">
        <f>B2769</f>
        <v>42211</v>
      </c>
      <c r="D2769" s="50" t="s">
        <v>515</v>
      </c>
      <c r="E2769" s="50">
        <v>1</v>
      </c>
      <c r="F2769" s="50">
        <v>0</v>
      </c>
      <c r="G2769" s="50">
        <v>9</v>
      </c>
      <c r="H2769" s="50">
        <v>46</v>
      </c>
      <c r="I2769" s="53">
        <f>IF(E2769&gt;0,TIME(F2769,G2769,H2769),"")</f>
        <v>6.782407407407408E-3</v>
      </c>
      <c r="J2769" s="54">
        <f>IF(E2769&gt;0,TIME(F2769,G2769,H2769)/E2769,"")</f>
        <v>6.782407407407408E-3</v>
      </c>
      <c r="K2769" s="50" t="s">
        <v>485</v>
      </c>
      <c r="L2769" s="50" t="s">
        <v>1483</v>
      </c>
      <c r="M2769" s="55">
        <f>IF(D2769&gt;0,0.0416666666666667/J2769,"")</f>
        <v>6.1433447098976153</v>
      </c>
      <c r="N2769" s="50">
        <v>0</v>
      </c>
      <c r="O2769" s="50" t="s">
        <v>255</v>
      </c>
      <c r="Q2769" s="151">
        <f>IF("1-Swim"=D2769,J2769*2.4,IF("2-Bike"=D2769,J2769*112,IF("3-Run"=D2769,J2769*26.2,0)))</f>
        <v>0</v>
      </c>
      <c r="R2769" s="151">
        <f>Q2769/2</f>
        <v>0</v>
      </c>
      <c r="S2769" s="53">
        <f>J2769*26.2</f>
        <v>0.17769907407407409</v>
      </c>
      <c r="T2769" s="53">
        <f>(J2769+0.0013889)*26.2</f>
        <v>0.21408825407407406</v>
      </c>
      <c r="U2769" s="53">
        <f>S2769/2</f>
        <v>8.8849537037037046E-2</v>
      </c>
      <c r="V2769" s="53">
        <f>T2769/2</f>
        <v>0.10704412703703703</v>
      </c>
      <c r="W2769" s="50">
        <f>RANK(J2769,J:J,1)</f>
        <v>1288</v>
      </c>
      <c r="X2769" s="50">
        <f>YEAR(B2769)</f>
        <v>2015</v>
      </c>
      <c r="Y2769" s="50">
        <f>MONTH(B2769)</f>
        <v>7</v>
      </c>
      <c r="Z2769" s="56">
        <f>X2769*100+Y2769</f>
        <v>201507</v>
      </c>
      <c r="AA2769" s="56">
        <f>WEEKNUM(B2769,1)</f>
        <v>31</v>
      </c>
      <c r="AB2769" s="58">
        <f>IF(ISBLANK(B2769)," ",MAX(B2769-B2768-1,0))</f>
        <v>0</v>
      </c>
      <c r="AC2769" s="56">
        <f>DAY(B2769)</f>
        <v>26</v>
      </c>
      <c r="AD2769" s="53">
        <f>U2769+V2769</f>
        <v>0.19589366407407408</v>
      </c>
      <c r="AE2769" s="56">
        <f>IF("1-Swim"=D2769,E2769*46.7,IF("2-Bike"=D2769,E2769,IF("3-Run"=D2769,E2769*4.27,0)))</f>
        <v>0</v>
      </c>
    </row>
    <row r="2770" spans="1:31" x14ac:dyDescent="0.25">
      <c r="A2770" s="50">
        <v>2769</v>
      </c>
      <c r="B2770" s="51">
        <v>42211</v>
      </c>
      <c r="C2770" s="75">
        <f>B2770</f>
        <v>42211</v>
      </c>
      <c r="D2770" s="50" t="s">
        <v>1224</v>
      </c>
      <c r="E2770" s="50">
        <v>112</v>
      </c>
      <c r="F2770" s="50">
        <v>6</v>
      </c>
      <c r="G2770" s="50">
        <v>41</v>
      </c>
      <c r="H2770" s="50">
        <v>38</v>
      </c>
      <c r="I2770" s="53">
        <f>IF(E2770&gt;0,TIME(F2770,G2770,H2770),"")</f>
        <v>0.27891203703703704</v>
      </c>
      <c r="J2770" s="54">
        <f>IF(E2770&gt;0,TIME(F2770,G2770,H2770)/E2770,"")</f>
        <v>2.4902860449735448E-3</v>
      </c>
      <c r="K2770" s="50" t="s">
        <v>1340</v>
      </c>
      <c r="L2770" s="50" t="s">
        <v>1483</v>
      </c>
      <c r="M2770" s="55">
        <f>IF(D2770&gt;0,0.0416666666666667/J2770,"")</f>
        <v>16.731678977508523</v>
      </c>
      <c r="N2770" s="50">
        <v>0</v>
      </c>
      <c r="O2770" s="50" t="s">
        <v>228</v>
      </c>
      <c r="P2770" s="50" t="s">
        <v>1644</v>
      </c>
      <c r="Q2770" s="151">
        <f>IF("1-Swim"=D2770,J2770*2.4,IF("2-Bike"=D2770,J2770*112,IF("3-Run"=D2770,J2770*26.2,0)))</f>
        <v>0.27891203703703704</v>
      </c>
      <c r="R2770" s="151">
        <f>Q2770/2</f>
        <v>0.13945601851851852</v>
      </c>
      <c r="S2770" s="53">
        <f>J2770*26.2</f>
        <v>6.5245494378306873E-2</v>
      </c>
      <c r="T2770" s="53">
        <f>(J2770+0.0013889)*26.2</f>
        <v>0.10163467437830687</v>
      </c>
      <c r="U2770" s="53">
        <f>S2770/2</f>
        <v>3.2622747189153437E-2</v>
      </c>
      <c r="V2770" s="53">
        <f>T2770/2</f>
        <v>5.0817337189153433E-2</v>
      </c>
      <c r="W2770" s="50">
        <f>RANK(J2770,J:J,1)</f>
        <v>305</v>
      </c>
      <c r="X2770" s="50">
        <f>YEAR(B2770)</f>
        <v>2015</v>
      </c>
      <c r="Y2770" s="50">
        <f>MONTH(B2770)</f>
        <v>7</v>
      </c>
      <c r="Z2770" s="56">
        <f>X2770*100+Y2770</f>
        <v>201507</v>
      </c>
      <c r="AA2770" s="56">
        <f>WEEKNUM(B2770,1)</f>
        <v>31</v>
      </c>
      <c r="AB2770" s="58">
        <f>IF(ISBLANK(B2770)," ",MAX(B2770-B2769-1,0))</f>
        <v>0</v>
      </c>
      <c r="AC2770" s="56">
        <f>DAY(B2770)</f>
        <v>26</v>
      </c>
      <c r="AD2770" s="53">
        <f>U2770+V2770</f>
        <v>8.344008437830687E-2</v>
      </c>
      <c r="AE2770" s="56">
        <f>IF("1-Swim"=D2770,E2770*46.7,IF("2-Bike"=D2770,E2770,IF("3-Run"=D2770,E2770*4.27,0)))</f>
        <v>112</v>
      </c>
    </row>
    <row r="2771" spans="1:31" x14ac:dyDescent="0.25">
      <c r="A2771" s="50">
        <v>2770</v>
      </c>
      <c r="B2771" s="51">
        <v>42211</v>
      </c>
      <c r="C2771" s="75">
        <f>B2771</f>
        <v>42211</v>
      </c>
      <c r="D2771" s="50" t="s">
        <v>516</v>
      </c>
      <c r="E2771" s="50">
        <v>1</v>
      </c>
      <c r="F2771" s="50">
        <v>0</v>
      </c>
      <c r="G2771" s="50">
        <v>8</v>
      </c>
      <c r="H2771" s="50">
        <v>41</v>
      </c>
      <c r="I2771" s="53">
        <f>IF(E2771&gt;0,TIME(F2771,G2771,H2771),"")</f>
        <v>6.030092592592593E-3</v>
      </c>
      <c r="J2771" s="54">
        <f>IF(E2771&gt;0,TIME(F2771,G2771,H2771)/E2771,"")</f>
        <v>6.030092592592593E-3</v>
      </c>
      <c r="K2771" s="50" t="s">
        <v>1645</v>
      </c>
      <c r="L2771" s="50" t="s">
        <v>1483</v>
      </c>
      <c r="M2771" s="55">
        <f>IF(D2771&gt;0,0.0416666666666667/J2771,"")</f>
        <v>6.9097888675623853</v>
      </c>
      <c r="N2771" s="50">
        <v>0</v>
      </c>
      <c r="O2771" s="50" t="s">
        <v>228</v>
      </c>
      <c r="Q2771" s="151">
        <f>IF("1-Swim"=D2771,J2771*2.4,IF("2-Bike"=D2771,J2771*112,IF("3-Run"=D2771,J2771*26.2,0)))</f>
        <v>0</v>
      </c>
      <c r="R2771" s="151">
        <f>Q2771/2</f>
        <v>0</v>
      </c>
      <c r="S2771" s="53">
        <f>J2771*26.2</f>
        <v>0.15798842592592593</v>
      </c>
      <c r="T2771" s="53">
        <f>(J2771+0.0013889)*26.2</f>
        <v>0.19437760592592593</v>
      </c>
      <c r="U2771" s="53">
        <f>S2771/2</f>
        <v>7.8994212962962967E-2</v>
      </c>
      <c r="V2771" s="53">
        <f>T2771/2</f>
        <v>9.7188802962962964E-2</v>
      </c>
      <c r="W2771" s="50">
        <f>RANK(J2771,J:J,1)</f>
        <v>820</v>
      </c>
      <c r="X2771" s="50">
        <f>YEAR(B2771)</f>
        <v>2015</v>
      </c>
      <c r="Y2771" s="50">
        <f>MONTH(B2771)</f>
        <v>7</v>
      </c>
      <c r="Z2771" s="56">
        <f>X2771*100+Y2771</f>
        <v>201507</v>
      </c>
      <c r="AA2771" s="56">
        <f>WEEKNUM(B2771,1)</f>
        <v>31</v>
      </c>
      <c r="AB2771" s="58">
        <f>IF(ISBLANK(B2771)," ",MAX(B2771-B2770-1,0))</f>
        <v>0</v>
      </c>
      <c r="AC2771" s="56">
        <f>DAY(B2771)</f>
        <v>26</v>
      </c>
      <c r="AD2771" s="53">
        <f>U2771+V2771</f>
        <v>0.17618301592592595</v>
      </c>
      <c r="AE2771" s="56">
        <f>IF("1-Swim"=D2771,E2771*46.7,IF("2-Bike"=D2771,E2771,IF("3-Run"=D2771,E2771*4.27,0)))</f>
        <v>0</v>
      </c>
    </row>
    <row r="2772" spans="1:31" x14ac:dyDescent="0.25">
      <c r="A2772" s="50">
        <v>2771</v>
      </c>
      <c r="B2772" s="51">
        <v>42211</v>
      </c>
      <c r="C2772" s="75">
        <f>B2772</f>
        <v>42211</v>
      </c>
      <c r="D2772" s="50" t="s">
        <v>713</v>
      </c>
      <c r="E2772" s="50">
        <v>1</v>
      </c>
      <c r="F2772" s="50">
        <v>0</v>
      </c>
      <c r="G2772" s="50">
        <v>11</v>
      </c>
      <c r="H2772" s="50">
        <v>15</v>
      </c>
      <c r="I2772" s="53">
        <f>IF(E2772&gt;0,TIME(F2772,G2772,H2772),"")</f>
        <v>7.8125E-3</v>
      </c>
      <c r="J2772" s="54">
        <f>IF(E2772&gt;0,TIME(F2772,G2772,H2772)/E2772,"")</f>
        <v>7.8125E-3</v>
      </c>
      <c r="K2772" s="50" t="s">
        <v>1560</v>
      </c>
      <c r="L2772" s="50" t="s">
        <v>1483</v>
      </c>
      <c r="M2772" s="55">
        <f>IF(D2772&gt;0,0.0416666666666667/J2772,"")</f>
        <v>5.3333333333333375</v>
      </c>
      <c r="N2772" s="50">
        <v>149</v>
      </c>
      <c r="O2772" s="50" t="s">
        <v>228</v>
      </c>
      <c r="Q2772" s="151">
        <f>IF("1-Swim"=D2772,J2772*2.4,IF("2-Bike"=D2772,J2772*112,IF("3-Run"=D2772,J2772*26.2,0)))</f>
        <v>0</v>
      </c>
      <c r="R2772" s="151">
        <f>Q2772/2</f>
        <v>0</v>
      </c>
      <c r="S2772" s="53">
        <f>J2772*26.2</f>
        <v>0.20468749999999999</v>
      </c>
      <c r="T2772" s="53">
        <f>(J2772+0.0013889)*26.2</f>
        <v>0.24107667999999999</v>
      </c>
      <c r="U2772" s="53">
        <f>S2772/2</f>
        <v>0.10234375</v>
      </c>
      <c r="V2772" s="53">
        <f>T2772/2</f>
        <v>0.12053833999999999</v>
      </c>
      <c r="W2772" s="50">
        <f>RANK(J2772,J:J,1)</f>
        <v>2309</v>
      </c>
      <c r="X2772" s="50">
        <f>YEAR(B2772)</f>
        <v>2015</v>
      </c>
      <c r="Y2772" s="50">
        <f>MONTH(B2772)</f>
        <v>7</v>
      </c>
      <c r="Z2772" s="56">
        <f>X2772*100+Y2772</f>
        <v>201507</v>
      </c>
      <c r="AA2772" s="56">
        <f>WEEKNUM(B2772,1)</f>
        <v>31</v>
      </c>
      <c r="AB2772" s="58">
        <f>IF(ISBLANK(B2772)," ",MAX(B2772-B2771-1,0))</f>
        <v>0</v>
      </c>
      <c r="AC2772" s="56">
        <f>DAY(B2772)</f>
        <v>26</v>
      </c>
      <c r="AD2772" s="53">
        <f>U2772+V2772</f>
        <v>0.22288208999999998</v>
      </c>
      <c r="AE2772" s="56">
        <f>IF("1-Swim"=D2772,E2772*46.7,IF("2-Bike"=D2772,E2772,IF("3-Run"=D2772,E2772*4.27,0)))</f>
        <v>0</v>
      </c>
    </row>
    <row r="2773" spans="1:31" x14ac:dyDescent="0.25">
      <c r="A2773" s="50">
        <v>2772</v>
      </c>
      <c r="B2773" s="51">
        <v>42211</v>
      </c>
      <c r="C2773" s="75">
        <f>B2773</f>
        <v>42211</v>
      </c>
      <c r="D2773" s="50" t="s">
        <v>714</v>
      </c>
      <c r="E2773" s="50">
        <v>1</v>
      </c>
      <c r="F2773" s="50">
        <v>0</v>
      </c>
      <c r="G2773" s="50">
        <v>14</v>
      </c>
      <c r="H2773" s="50">
        <v>5</v>
      </c>
      <c r="I2773" s="53">
        <f>IF(E2773&gt;0,TIME(F2773,G2773,H2773),"")</f>
        <v>9.780092592592592E-3</v>
      </c>
      <c r="J2773" s="54">
        <f>IF(E2773&gt;0,TIME(F2773,G2773,H2773)/E2773,"")</f>
        <v>9.780092592592592E-3</v>
      </c>
      <c r="K2773" s="50" t="s">
        <v>1560</v>
      </c>
      <c r="L2773" s="50" t="s">
        <v>1483</v>
      </c>
      <c r="M2773" s="55">
        <f>IF(D2773&gt;0,0.0416666666666667/J2773,"")</f>
        <v>4.2603550295858028</v>
      </c>
      <c r="N2773" s="50">
        <v>150</v>
      </c>
      <c r="O2773" s="50" t="s">
        <v>228</v>
      </c>
      <c r="Q2773" s="151">
        <f>IF("1-Swim"=D2773,J2773*2.4,IF("2-Bike"=D2773,J2773*112,IF("3-Run"=D2773,J2773*26.2,0)))</f>
        <v>0</v>
      </c>
      <c r="R2773" s="151">
        <f>Q2773/2</f>
        <v>0</v>
      </c>
      <c r="S2773" s="53">
        <f>J2773*26.2</f>
        <v>0.25623842592592588</v>
      </c>
      <c r="T2773" s="53">
        <f>(J2773+0.0013889)*26.2</f>
        <v>0.2926276059259259</v>
      </c>
      <c r="U2773" s="53">
        <f>S2773/2</f>
        <v>0.12811921296296294</v>
      </c>
      <c r="V2773" s="53">
        <f>T2773/2</f>
        <v>0.14631380296296295</v>
      </c>
      <c r="W2773" s="50">
        <f>RANK(J2773,J:J,1)</f>
        <v>2851</v>
      </c>
      <c r="X2773" s="50">
        <f>YEAR(B2773)</f>
        <v>2015</v>
      </c>
      <c r="Y2773" s="50">
        <f>MONTH(B2773)</f>
        <v>7</v>
      </c>
      <c r="Z2773" s="56">
        <f>X2773*100+Y2773</f>
        <v>201507</v>
      </c>
      <c r="AA2773" s="56">
        <f>WEEKNUM(B2773,1)</f>
        <v>31</v>
      </c>
      <c r="AB2773" s="58">
        <f>IF(ISBLANK(B2773)," ",MAX(B2773-B2772-1,0))</f>
        <v>0</v>
      </c>
      <c r="AC2773" s="56">
        <f>DAY(B2773)</f>
        <v>26</v>
      </c>
      <c r="AD2773" s="53">
        <f>U2773+V2773</f>
        <v>0.27443301592592589</v>
      </c>
      <c r="AE2773" s="56">
        <f>IF("1-Swim"=D2773,E2773*46.7,IF("2-Bike"=D2773,E2773,IF("3-Run"=D2773,E2773*4.27,0)))</f>
        <v>0</v>
      </c>
    </row>
    <row r="2774" spans="1:31" x14ac:dyDescent="0.25">
      <c r="A2774" s="50">
        <v>2773</v>
      </c>
      <c r="B2774" s="51">
        <v>42211</v>
      </c>
      <c r="C2774" s="75">
        <f>B2774</f>
        <v>42211</v>
      </c>
      <c r="D2774" s="50" t="s">
        <v>715</v>
      </c>
      <c r="E2774" s="50">
        <v>1</v>
      </c>
      <c r="F2774" s="50">
        <v>0</v>
      </c>
      <c r="G2774" s="50">
        <v>13</v>
      </c>
      <c r="H2774" s="50">
        <v>28</v>
      </c>
      <c r="I2774" s="53">
        <f>IF(E2774&gt;0,TIME(F2774,G2774,H2774),"")</f>
        <v>9.3518518518518525E-3</v>
      </c>
      <c r="J2774" s="54">
        <f>IF(E2774&gt;0,TIME(F2774,G2774,H2774)/E2774,"")</f>
        <v>9.3518518518518525E-3</v>
      </c>
      <c r="K2774" s="50" t="s">
        <v>1560</v>
      </c>
      <c r="L2774" s="50" t="s">
        <v>1483</v>
      </c>
      <c r="M2774" s="55">
        <f>IF(D2774&gt;0,0.0416666666666667/J2774,"")</f>
        <v>4.4554455445544585</v>
      </c>
      <c r="N2774" s="50">
        <v>148</v>
      </c>
      <c r="O2774" s="50" t="s">
        <v>228</v>
      </c>
      <c r="Q2774" s="151">
        <f>IF("1-Swim"=D2774,J2774*2.4,IF("2-Bike"=D2774,J2774*112,IF("3-Run"=D2774,J2774*26.2,0)))</f>
        <v>0</v>
      </c>
      <c r="R2774" s="151">
        <f>Q2774/2</f>
        <v>0</v>
      </c>
      <c r="S2774" s="53">
        <f>J2774*26.2</f>
        <v>0.24501851851851852</v>
      </c>
      <c r="T2774" s="53">
        <f>(J2774+0.0013889)*26.2</f>
        <v>0.28140769851851855</v>
      </c>
      <c r="U2774" s="53">
        <f>S2774/2</f>
        <v>0.12250925925925926</v>
      </c>
      <c r="V2774" s="53">
        <f>T2774/2</f>
        <v>0.14070384925925927</v>
      </c>
      <c r="W2774" s="50">
        <f>RANK(J2774,J:J,1)</f>
        <v>2808</v>
      </c>
      <c r="X2774" s="50">
        <f>YEAR(B2774)</f>
        <v>2015</v>
      </c>
      <c r="Y2774" s="50">
        <f>MONTH(B2774)</f>
        <v>7</v>
      </c>
      <c r="Z2774" s="56">
        <f>X2774*100+Y2774</f>
        <v>201507</v>
      </c>
      <c r="AA2774" s="56">
        <f>WEEKNUM(B2774,1)</f>
        <v>31</v>
      </c>
      <c r="AB2774" s="58">
        <f>IF(ISBLANK(B2774)," ",MAX(B2774-B2773-1,0))</f>
        <v>0</v>
      </c>
      <c r="AC2774" s="56">
        <f>DAY(B2774)</f>
        <v>26</v>
      </c>
      <c r="AD2774" s="53">
        <f>U2774+V2774</f>
        <v>0.26321310851851853</v>
      </c>
      <c r="AE2774" s="56">
        <f>IF("1-Swim"=D2774,E2774*46.7,IF("2-Bike"=D2774,E2774,IF("3-Run"=D2774,E2774*4.27,0)))</f>
        <v>0</v>
      </c>
    </row>
    <row r="2775" spans="1:31" x14ac:dyDescent="0.25">
      <c r="A2775" s="50">
        <v>2774</v>
      </c>
      <c r="B2775" s="51">
        <v>42211</v>
      </c>
      <c r="C2775" s="75">
        <f>B2775</f>
        <v>42211</v>
      </c>
      <c r="D2775" s="50" t="s">
        <v>716</v>
      </c>
      <c r="E2775" s="50">
        <v>1</v>
      </c>
      <c r="F2775" s="50">
        <v>0</v>
      </c>
      <c r="G2775" s="50">
        <v>13</v>
      </c>
      <c r="H2775" s="50">
        <v>12</v>
      </c>
      <c r="I2775" s="53">
        <f>IF(E2775&gt;0,TIME(F2775,G2775,H2775),"")</f>
        <v>9.1666666666666667E-3</v>
      </c>
      <c r="J2775" s="54">
        <f>IF(E2775&gt;0,TIME(F2775,G2775,H2775)/E2775,"")</f>
        <v>9.1666666666666667E-3</v>
      </c>
      <c r="K2775" s="50" t="s">
        <v>1560</v>
      </c>
      <c r="L2775" s="50" t="s">
        <v>1483</v>
      </c>
      <c r="M2775" s="55">
        <f>IF(D2775&gt;0,0.0416666666666667/J2775,"")</f>
        <v>4.5454545454545485</v>
      </c>
      <c r="N2775" s="50">
        <v>147</v>
      </c>
      <c r="O2775" s="50" t="s">
        <v>228</v>
      </c>
      <c r="Q2775" s="151">
        <f>IF("1-Swim"=D2775,J2775*2.4,IF("2-Bike"=D2775,J2775*112,IF("3-Run"=D2775,J2775*26.2,0)))</f>
        <v>0</v>
      </c>
      <c r="R2775" s="151">
        <f>Q2775/2</f>
        <v>0</v>
      </c>
      <c r="S2775" s="53">
        <f>J2775*26.2</f>
        <v>0.24016666666666667</v>
      </c>
      <c r="T2775" s="53">
        <f>(J2775+0.0013889)*26.2</f>
        <v>0.27655584666666666</v>
      </c>
      <c r="U2775" s="53">
        <f>S2775/2</f>
        <v>0.12008333333333333</v>
      </c>
      <c r="V2775" s="53">
        <f>T2775/2</f>
        <v>0.13827792333333333</v>
      </c>
      <c r="W2775" s="50">
        <f>RANK(J2775,J:J,1)</f>
        <v>2780</v>
      </c>
      <c r="X2775" s="50">
        <f>YEAR(B2775)</f>
        <v>2015</v>
      </c>
      <c r="Y2775" s="50">
        <f>MONTH(B2775)</f>
        <v>7</v>
      </c>
      <c r="Z2775" s="56">
        <f>X2775*100+Y2775</f>
        <v>201507</v>
      </c>
      <c r="AA2775" s="56">
        <f>WEEKNUM(B2775,1)</f>
        <v>31</v>
      </c>
      <c r="AB2775" s="58">
        <f>IF(ISBLANK(B2775)," ",MAX(B2775-B2774-1,0))</f>
        <v>0</v>
      </c>
      <c r="AC2775" s="56">
        <f>DAY(B2775)</f>
        <v>26</v>
      </c>
      <c r="AD2775" s="53">
        <f>U2775+V2775</f>
        <v>0.25836125666666665</v>
      </c>
      <c r="AE2775" s="56">
        <f>IF("1-Swim"=D2775,E2775*46.7,IF("2-Bike"=D2775,E2775,IF("3-Run"=D2775,E2775*4.27,0)))</f>
        <v>0</v>
      </c>
    </row>
    <row r="2776" spans="1:31" x14ac:dyDescent="0.25">
      <c r="A2776" s="50">
        <v>2775</v>
      </c>
      <c r="B2776" s="51">
        <v>42211</v>
      </c>
      <c r="C2776" s="75">
        <f>B2776</f>
        <v>42211</v>
      </c>
      <c r="D2776" s="50" t="s">
        <v>717</v>
      </c>
      <c r="E2776" s="50">
        <v>1</v>
      </c>
      <c r="F2776" s="50">
        <v>0</v>
      </c>
      <c r="G2776" s="50">
        <v>16</v>
      </c>
      <c r="H2776" s="50">
        <v>3</v>
      </c>
      <c r="I2776" s="53">
        <f>IF(E2776&gt;0,TIME(F2776,G2776,H2776),"")</f>
        <v>1.1145833333333334E-2</v>
      </c>
      <c r="J2776" s="54">
        <f>IF(E2776&gt;0,TIME(F2776,G2776,H2776)/E2776,"")</f>
        <v>1.1145833333333334E-2</v>
      </c>
      <c r="K2776" s="50" t="s">
        <v>1560</v>
      </c>
      <c r="L2776" s="50" t="s">
        <v>1483</v>
      </c>
      <c r="M2776" s="55">
        <f>IF(D2776&gt;0,0.0416666666666667/J2776,"")</f>
        <v>3.7383177570093484</v>
      </c>
      <c r="N2776" s="50">
        <v>141</v>
      </c>
      <c r="O2776" s="50" t="s">
        <v>228</v>
      </c>
      <c r="Q2776" s="151">
        <f>IF("1-Swim"=D2776,J2776*2.4,IF("2-Bike"=D2776,J2776*112,IF("3-Run"=D2776,J2776*26.2,0)))</f>
        <v>0</v>
      </c>
      <c r="R2776" s="151">
        <f>Q2776/2</f>
        <v>0</v>
      </c>
      <c r="S2776" s="53">
        <f>J2776*26.2</f>
        <v>0.29202083333333334</v>
      </c>
      <c r="T2776" s="53">
        <f>(J2776+0.0013889)*26.2</f>
        <v>0.32841001333333336</v>
      </c>
      <c r="U2776" s="53">
        <f>S2776/2</f>
        <v>0.14601041666666667</v>
      </c>
      <c r="V2776" s="53">
        <f>T2776/2</f>
        <v>0.16420500666666668</v>
      </c>
      <c r="W2776" s="50">
        <f>RANK(J2776,J:J,1)</f>
        <v>2966</v>
      </c>
      <c r="X2776" s="50">
        <f>YEAR(B2776)</f>
        <v>2015</v>
      </c>
      <c r="Y2776" s="50">
        <f>MONTH(B2776)</f>
        <v>7</v>
      </c>
      <c r="Z2776" s="56">
        <f>X2776*100+Y2776</f>
        <v>201507</v>
      </c>
      <c r="AA2776" s="56">
        <f>WEEKNUM(B2776,1)</f>
        <v>31</v>
      </c>
      <c r="AB2776" s="58">
        <f>IF(ISBLANK(B2776)," ",MAX(B2776-B2775-1,0))</f>
        <v>0</v>
      </c>
      <c r="AC2776" s="56">
        <f>DAY(B2776)</f>
        <v>26</v>
      </c>
      <c r="AD2776" s="53">
        <f>U2776+V2776</f>
        <v>0.31021542333333335</v>
      </c>
      <c r="AE2776" s="56">
        <f>IF("1-Swim"=D2776,E2776*46.7,IF("2-Bike"=D2776,E2776,IF("3-Run"=D2776,E2776*4.27,0)))</f>
        <v>0</v>
      </c>
    </row>
    <row r="2777" spans="1:31" x14ac:dyDescent="0.25">
      <c r="A2777" s="50">
        <v>2776</v>
      </c>
      <c r="B2777" s="51">
        <v>42211</v>
      </c>
      <c r="C2777" s="75">
        <f>B2777</f>
        <v>42211</v>
      </c>
      <c r="D2777" s="50" t="s">
        <v>718</v>
      </c>
      <c r="E2777" s="50">
        <v>1</v>
      </c>
      <c r="F2777" s="50">
        <v>0</v>
      </c>
      <c r="G2777" s="50">
        <v>16</v>
      </c>
      <c r="H2777" s="50">
        <v>51</v>
      </c>
      <c r="I2777" s="53">
        <f>IF(E2777&gt;0,TIME(F2777,G2777,H2777),"")</f>
        <v>1.1701388888888891E-2</v>
      </c>
      <c r="J2777" s="54">
        <f>IF(E2777&gt;0,TIME(F2777,G2777,H2777)/E2777,"")</f>
        <v>1.1701388888888891E-2</v>
      </c>
      <c r="K2777" s="50" t="s">
        <v>1560</v>
      </c>
      <c r="L2777" s="50" t="s">
        <v>1483</v>
      </c>
      <c r="M2777" s="55">
        <f>IF(D2777&gt;0,0.0416666666666667/J2777,"")</f>
        <v>3.5608308605341268</v>
      </c>
      <c r="N2777" s="50">
        <v>136</v>
      </c>
      <c r="O2777" s="50" t="s">
        <v>228</v>
      </c>
      <c r="Q2777" s="151">
        <f>IF("1-Swim"=D2777,J2777*2.4,IF("2-Bike"=D2777,J2777*112,IF("3-Run"=D2777,J2777*26.2,0)))</f>
        <v>0</v>
      </c>
      <c r="R2777" s="151">
        <f>Q2777/2</f>
        <v>0</v>
      </c>
      <c r="S2777" s="53">
        <f>J2777*26.2</f>
        <v>0.30657638888888894</v>
      </c>
      <c r="T2777" s="53">
        <f>(J2777+0.0013889)*26.2</f>
        <v>0.34296556888888896</v>
      </c>
      <c r="U2777" s="53">
        <f>S2777/2</f>
        <v>0.15328819444444447</v>
      </c>
      <c r="V2777" s="53">
        <f>T2777/2</f>
        <v>0.17148278444444448</v>
      </c>
      <c r="W2777" s="50">
        <f>RANK(J2777,J:J,1)</f>
        <v>2982</v>
      </c>
      <c r="X2777" s="50">
        <f>YEAR(B2777)</f>
        <v>2015</v>
      </c>
      <c r="Y2777" s="50">
        <f>MONTH(B2777)</f>
        <v>7</v>
      </c>
      <c r="Z2777" s="56">
        <f>X2777*100+Y2777</f>
        <v>201507</v>
      </c>
      <c r="AA2777" s="56">
        <f>WEEKNUM(B2777,1)</f>
        <v>31</v>
      </c>
      <c r="AB2777" s="58">
        <f>IF(ISBLANK(B2777)," ",MAX(B2777-B2776-1,0))</f>
        <v>0</v>
      </c>
      <c r="AC2777" s="56">
        <f>DAY(B2777)</f>
        <v>26</v>
      </c>
      <c r="AD2777" s="53">
        <f>U2777+V2777</f>
        <v>0.32477097888888895</v>
      </c>
      <c r="AE2777" s="56">
        <f>IF("1-Swim"=D2777,E2777*46.7,IF("2-Bike"=D2777,E2777,IF("3-Run"=D2777,E2777*4.27,0)))</f>
        <v>0</v>
      </c>
    </row>
    <row r="2778" spans="1:31" x14ac:dyDescent="0.25">
      <c r="A2778" s="50">
        <v>2777</v>
      </c>
      <c r="B2778" s="51">
        <v>42211</v>
      </c>
      <c r="C2778" s="75">
        <f>B2778</f>
        <v>42211</v>
      </c>
      <c r="D2778" s="50" t="s">
        <v>719</v>
      </c>
      <c r="E2778" s="50">
        <v>1</v>
      </c>
      <c r="F2778" s="50">
        <v>0</v>
      </c>
      <c r="G2778" s="50">
        <v>15</v>
      </c>
      <c r="H2778" s="50">
        <v>39</v>
      </c>
      <c r="I2778" s="53">
        <f>IF(E2778&gt;0,TIME(F2778,G2778,H2778),"")</f>
        <v>1.0868055555555556E-2</v>
      </c>
      <c r="J2778" s="54">
        <f>IF(E2778&gt;0,TIME(F2778,G2778,H2778)/E2778,"")</f>
        <v>1.0868055555555556E-2</v>
      </c>
      <c r="K2778" s="50" t="s">
        <v>1560</v>
      </c>
      <c r="L2778" s="50" t="s">
        <v>1483</v>
      </c>
      <c r="M2778" s="55">
        <f>IF(D2778&gt;0,0.0416666666666667/J2778,"")</f>
        <v>3.8338658146964883</v>
      </c>
      <c r="N2778" s="50">
        <v>137</v>
      </c>
      <c r="O2778" s="50" t="s">
        <v>228</v>
      </c>
      <c r="Q2778" s="151">
        <f>IF("1-Swim"=D2778,J2778*2.4,IF("2-Bike"=D2778,J2778*112,IF("3-Run"=D2778,J2778*26.2,0)))</f>
        <v>0</v>
      </c>
      <c r="R2778" s="151">
        <f>Q2778/2</f>
        <v>0</v>
      </c>
      <c r="S2778" s="53">
        <f>J2778*26.2</f>
        <v>0.28474305555555557</v>
      </c>
      <c r="T2778" s="53">
        <f>(J2778+0.0013889)*26.2</f>
        <v>0.32113223555555559</v>
      </c>
      <c r="U2778" s="53">
        <f>S2778/2</f>
        <v>0.14237152777777778</v>
      </c>
      <c r="V2778" s="53">
        <f>T2778/2</f>
        <v>0.16056611777777779</v>
      </c>
      <c r="W2778" s="50">
        <f>RANK(J2778,J:J,1)</f>
        <v>2948</v>
      </c>
      <c r="X2778" s="50">
        <f>YEAR(B2778)</f>
        <v>2015</v>
      </c>
      <c r="Y2778" s="50">
        <f>MONTH(B2778)</f>
        <v>7</v>
      </c>
      <c r="Z2778" s="56">
        <f>X2778*100+Y2778</f>
        <v>201507</v>
      </c>
      <c r="AA2778" s="56">
        <f>WEEKNUM(B2778,1)</f>
        <v>31</v>
      </c>
      <c r="AB2778" s="58">
        <f>IF(ISBLANK(B2778)," ",MAX(B2778-B2777-1,0))</f>
        <v>0</v>
      </c>
      <c r="AC2778" s="56">
        <f>DAY(B2778)</f>
        <v>26</v>
      </c>
      <c r="AD2778" s="53">
        <f>U2778+V2778</f>
        <v>0.30293764555555558</v>
      </c>
      <c r="AE2778" s="56">
        <f>IF("1-Swim"=D2778,E2778*46.7,IF("2-Bike"=D2778,E2778,IF("3-Run"=D2778,E2778*4.27,0)))</f>
        <v>0</v>
      </c>
    </row>
    <row r="2779" spans="1:31" x14ac:dyDescent="0.25">
      <c r="A2779" s="50">
        <v>2778</v>
      </c>
      <c r="B2779" s="51">
        <v>42211</v>
      </c>
      <c r="C2779" s="75">
        <f>B2779</f>
        <v>42211</v>
      </c>
      <c r="D2779" s="50" t="s">
        <v>720</v>
      </c>
      <c r="E2779" s="50">
        <v>1</v>
      </c>
      <c r="F2779" s="50">
        <v>0</v>
      </c>
      <c r="G2779" s="50">
        <v>14</v>
      </c>
      <c r="H2779" s="50">
        <v>11</v>
      </c>
      <c r="I2779" s="53">
        <f>IF(E2779&gt;0,TIME(F2779,G2779,H2779),"")</f>
        <v>9.8495370370370369E-3</v>
      </c>
      <c r="J2779" s="54">
        <f>IF(E2779&gt;0,TIME(F2779,G2779,H2779)/E2779,"")</f>
        <v>9.8495370370370369E-3</v>
      </c>
      <c r="K2779" s="50" t="s">
        <v>1560</v>
      </c>
      <c r="L2779" s="50" t="s">
        <v>1483</v>
      </c>
      <c r="M2779" s="55">
        <f>IF(D2779&gt;0,0.0416666666666667/J2779,"")</f>
        <v>4.2303172737955377</v>
      </c>
      <c r="N2779" s="50">
        <v>140</v>
      </c>
      <c r="O2779" s="50" t="s">
        <v>228</v>
      </c>
      <c r="Q2779" s="151">
        <f>IF("1-Swim"=D2779,J2779*2.4,IF("2-Bike"=D2779,J2779*112,IF("3-Run"=D2779,J2779*26.2,0)))</f>
        <v>0</v>
      </c>
      <c r="R2779" s="151">
        <f>Q2779/2</f>
        <v>0</v>
      </c>
      <c r="S2779" s="53">
        <f>J2779*26.2</f>
        <v>0.25805787037037037</v>
      </c>
      <c r="T2779" s="53">
        <f>(J2779+0.0013889)*26.2</f>
        <v>0.29444705037037039</v>
      </c>
      <c r="U2779" s="53">
        <f>S2779/2</f>
        <v>0.12902893518518518</v>
      </c>
      <c r="V2779" s="53">
        <f>T2779/2</f>
        <v>0.14722352518518519</v>
      </c>
      <c r="W2779" s="50">
        <f>RANK(J2779,J:J,1)</f>
        <v>2857</v>
      </c>
      <c r="X2779" s="50">
        <f>YEAR(B2779)</f>
        <v>2015</v>
      </c>
      <c r="Y2779" s="50">
        <f>MONTH(B2779)</f>
        <v>7</v>
      </c>
      <c r="Z2779" s="56">
        <f>X2779*100+Y2779</f>
        <v>201507</v>
      </c>
      <c r="AA2779" s="56">
        <f>WEEKNUM(B2779,1)</f>
        <v>31</v>
      </c>
      <c r="AB2779" s="58">
        <f>IF(ISBLANK(B2779)," ",MAX(B2779-B2778-1,0))</f>
        <v>0</v>
      </c>
      <c r="AC2779" s="56">
        <f>DAY(B2779)</f>
        <v>26</v>
      </c>
      <c r="AD2779" s="53">
        <f>U2779+V2779</f>
        <v>0.27625246037037038</v>
      </c>
      <c r="AE2779" s="56">
        <f>IF("1-Swim"=D2779,E2779*46.7,IF("2-Bike"=D2779,E2779,IF("3-Run"=D2779,E2779*4.27,0)))</f>
        <v>0</v>
      </c>
    </row>
    <row r="2780" spans="1:31" x14ac:dyDescent="0.25">
      <c r="A2780" s="50">
        <v>2779</v>
      </c>
      <c r="B2780" s="51">
        <v>42211</v>
      </c>
      <c r="C2780" s="75">
        <f>B2780</f>
        <v>42211</v>
      </c>
      <c r="D2780" s="50" t="s">
        <v>721</v>
      </c>
      <c r="E2780" s="50">
        <v>1</v>
      </c>
      <c r="F2780" s="50">
        <v>0</v>
      </c>
      <c r="G2780" s="50">
        <v>17</v>
      </c>
      <c r="H2780" s="50">
        <v>13</v>
      </c>
      <c r="I2780" s="53">
        <f>IF(E2780&gt;0,TIME(F2780,G2780,H2780),"")</f>
        <v>1.1956018518518517E-2</v>
      </c>
      <c r="J2780" s="54">
        <f>IF(E2780&gt;0,TIME(F2780,G2780,H2780)/E2780,"")</f>
        <v>1.1956018518518517E-2</v>
      </c>
      <c r="K2780" s="50" t="s">
        <v>1560</v>
      </c>
      <c r="L2780" s="50" t="s">
        <v>1483</v>
      </c>
      <c r="M2780" s="55">
        <f>IF(D2780&gt;0,0.0416666666666667/J2780,"")</f>
        <v>3.4849951597289479</v>
      </c>
      <c r="N2780" s="50">
        <v>130</v>
      </c>
      <c r="O2780" s="50" t="s">
        <v>228</v>
      </c>
      <c r="Q2780" s="151">
        <f>IF("1-Swim"=D2780,J2780*2.4,IF("2-Bike"=D2780,J2780*112,IF("3-Run"=D2780,J2780*26.2,0)))</f>
        <v>0</v>
      </c>
      <c r="R2780" s="151">
        <f>Q2780/2</f>
        <v>0</v>
      </c>
      <c r="S2780" s="53">
        <f>J2780*26.2</f>
        <v>0.31324768518518514</v>
      </c>
      <c r="T2780" s="53">
        <f>(J2780+0.0013889)*26.2</f>
        <v>0.34963686518518516</v>
      </c>
      <c r="U2780" s="53">
        <f>S2780/2</f>
        <v>0.15662384259259257</v>
      </c>
      <c r="V2780" s="53">
        <f>T2780/2</f>
        <v>0.17481843259259258</v>
      </c>
      <c r="W2780" s="50">
        <f>RANK(J2780,J:J,1)</f>
        <v>2992</v>
      </c>
      <c r="X2780" s="50">
        <f>YEAR(B2780)</f>
        <v>2015</v>
      </c>
      <c r="Y2780" s="50">
        <f>MONTH(B2780)</f>
        <v>7</v>
      </c>
      <c r="Z2780" s="56">
        <f>X2780*100+Y2780</f>
        <v>201507</v>
      </c>
      <c r="AA2780" s="56">
        <f>WEEKNUM(B2780,1)</f>
        <v>31</v>
      </c>
      <c r="AB2780" s="58">
        <f>IF(ISBLANK(B2780)," ",MAX(B2780-B2779-1,0))</f>
        <v>0</v>
      </c>
      <c r="AC2780" s="56">
        <f>DAY(B2780)</f>
        <v>26</v>
      </c>
      <c r="AD2780" s="53">
        <f>U2780+V2780</f>
        <v>0.33144227518518515</v>
      </c>
      <c r="AE2780" s="56">
        <f>IF("1-Swim"=D2780,E2780*46.7,IF("2-Bike"=D2780,E2780,IF("3-Run"=D2780,E2780*4.27,0)))</f>
        <v>0</v>
      </c>
    </row>
    <row r="2781" spans="1:31" x14ac:dyDescent="0.25">
      <c r="A2781" s="50">
        <v>2780</v>
      </c>
      <c r="B2781" s="51">
        <v>42211</v>
      </c>
      <c r="C2781" s="75">
        <f>B2781</f>
        <v>42211</v>
      </c>
      <c r="D2781" s="50" t="s">
        <v>707</v>
      </c>
      <c r="E2781" s="50">
        <v>1</v>
      </c>
      <c r="F2781" s="50">
        <v>0</v>
      </c>
      <c r="G2781" s="50">
        <v>17</v>
      </c>
      <c r="H2781" s="50">
        <v>41</v>
      </c>
      <c r="I2781" s="53">
        <f>IF(E2781&gt;0,TIME(F2781,G2781,H2781),"")</f>
        <v>1.2280092592592592E-2</v>
      </c>
      <c r="J2781" s="54">
        <f>IF(E2781&gt;0,TIME(F2781,G2781,H2781)/E2781,"")</f>
        <v>1.2280092592592592E-2</v>
      </c>
      <c r="K2781" s="50" t="s">
        <v>1560</v>
      </c>
      <c r="L2781" s="50" t="s">
        <v>1483</v>
      </c>
      <c r="M2781" s="55">
        <f>IF(D2781&gt;0,0.0416666666666667/J2781,"")</f>
        <v>3.3930254476908606</v>
      </c>
      <c r="N2781" s="50">
        <v>131</v>
      </c>
      <c r="O2781" s="50" t="s">
        <v>228</v>
      </c>
      <c r="Q2781" s="151">
        <f>IF("1-Swim"=D2781,J2781*2.4,IF("2-Bike"=D2781,J2781*112,IF("3-Run"=D2781,J2781*26.2,0)))</f>
        <v>0</v>
      </c>
      <c r="R2781" s="151">
        <f>Q2781/2</f>
        <v>0</v>
      </c>
      <c r="S2781" s="53">
        <f>J2781*26.2</f>
        <v>0.32173842592592589</v>
      </c>
      <c r="T2781" s="53">
        <f>(J2781+0.0013889)*26.2</f>
        <v>0.35812760592592591</v>
      </c>
      <c r="U2781" s="53">
        <f>S2781/2</f>
        <v>0.16086921296296294</v>
      </c>
      <c r="V2781" s="53">
        <f>T2781/2</f>
        <v>0.17906380296296295</v>
      </c>
      <c r="W2781" s="50">
        <f>RANK(J2781,J:J,1)</f>
        <v>3001</v>
      </c>
      <c r="X2781" s="50">
        <f>YEAR(B2781)</f>
        <v>2015</v>
      </c>
      <c r="Y2781" s="50">
        <f>MONTH(B2781)</f>
        <v>7</v>
      </c>
      <c r="Z2781" s="56">
        <f>X2781*100+Y2781</f>
        <v>201507</v>
      </c>
      <c r="AA2781" s="56">
        <f>WEEKNUM(B2781,1)</f>
        <v>31</v>
      </c>
      <c r="AB2781" s="58">
        <f>IF(ISBLANK(B2781)," ",MAX(B2781-B2780-1,0))</f>
        <v>0</v>
      </c>
      <c r="AC2781" s="56">
        <f>DAY(B2781)</f>
        <v>26</v>
      </c>
      <c r="AD2781" s="53">
        <f>U2781+V2781</f>
        <v>0.3399330159259259</v>
      </c>
      <c r="AE2781" s="56">
        <f>IF("1-Swim"=D2781,E2781*46.7,IF("2-Bike"=D2781,E2781,IF("3-Run"=D2781,E2781*4.27,0)))</f>
        <v>0</v>
      </c>
    </row>
    <row r="2782" spans="1:31" x14ac:dyDescent="0.25">
      <c r="A2782" s="50">
        <v>2781</v>
      </c>
      <c r="B2782" s="51">
        <v>42211</v>
      </c>
      <c r="C2782" s="75">
        <f>B2782</f>
        <v>42211</v>
      </c>
      <c r="D2782" s="50" t="s">
        <v>708</v>
      </c>
      <c r="E2782" s="50">
        <v>1</v>
      </c>
      <c r="F2782" s="50">
        <v>0</v>
      </c>
      <c r="G2782" s="50">
        <v>15</v>
      </c>
      <c r="H2782" s="50">
        <v>34</v>
      </c>
      <c r="I2782" s="53">
        <f>IF(E2782&gt;0,TIME(F2782,G2782,H2782),"")</f>
        <v>1.0810185185185185E-2</v>
      </c>
      <c r="J2782" s="54">
        <f>IF(E2782&gt;0,TIME(F2782,G2782,H2782)/E2782,"")</f>
        <v>1.0810185185185185E-2</v>
      </c>
      <c r="K2782" s="50" t="s">
        <v>1560</v>
      </c>
      <c r="L2782" s="50" t="s">
        <v>1483</v>
      </c>
      <c r="M2782" s="55">
        <f>IF(D2782&gt;0,0.0416666666666667/J2782,"")</f>
        <v>3.8543897216274123</v>
      </c>
      <c r="N2782" s="50">
        <v>139</v>
      </c>
      <c r="O2782" s="50" t="s">
        <v>228</v>
      </c>
      <c r="Q2782" s="151">
        <f>IF("1-Swim"=D2782,J2782*2.4,IF("2-Bike"=D2782,J2782*112,IF("3-Run"=D2782,J2782*26.2,0)))</f>
        <v>0</v>
      </c>
      <c r="R2782" s="151">
        <f>Q2782/2</f>
        <v>0</v>
      </c>
      <c r="S2782" s="53">
        <f>J2782*26.2</f>
        <v>0.28322685185185181</v>
      </c>
      <c r="T2782" s="53">
        <f>(J2782+0.0013889)*26.2</f>
        <v>0.31961603185185183</v>
      </c>
      <c r="U2782" s="53">
        <f>S2782/2</f>
        <v>0.14161342592592591</v>
      </c>
      <c r="V2782" s="53">
        <f>T2782/2</f>
        <v>0.15980801592592592</v>
      </c>
      <c r="W2782" s="50">
        <f>RANK(J2782,J:J,1)</f>
        <v>2943</v>
      </c>
      <c r="X2782" s="50">
        <f>YEAR(B2782)</f>
        <v>2015</v>
      </c>
      <c r="Y2782" s="50">
        <f>MONTH(B2782)</f>
        <v>7</v>
      </c>
      <c r="Z2782" s="56">
        <f>X2782*100+Y2782</f>
        <v>201507</v>
      </c>
      <c r="AA2782" s="56">
        <f>WEEKNUM(B2782,1)</f>
        <v>31</v>
      </c>
      <c r="AB2782" s="58">
        <f>IF(ISBLANK(B2782)," ",MAX(B2782-B2781-1,0))</f>
        <v>0</v>
      </c>
      <c r="AC2782" s="56">
        <f>DAY(B2782)</f>
        <v>26</v>
      </c>
      <c r="AD2782" s="53">
        <f>U2782+V2782</f>
        <v>0.30142144185185182</v>
      </c>
      <c r="AE2782" s="56">
        <f>IF("1-Swim"=D2782,E2782*46.7,IF("2-Bike"=D2782,E2782,IF("3-Run"=D2782,E2782*4.27,0)))</f>
        <v>0</v>
      </c>
    </row>
    <row r="2783" spans="1:31" x14ac:dyDescent="0.25">
      <c r="A2783" s="50">
        <v>2782</v>
      </c>
      <c r="B2783" s="51">
        <v>42211</v>
      </c>
      <c r="C2783" s="75">
        <f>B2783</f>
        <v>42211</v>
      </c>
      <c r="D2783" s="50" t="s">
        <v>709</v>
      </c>
      <c r="E2783" s="50">
        <v>1</v>
      </c>
      <c r="F2783" s="50">
        <v>0</v>
      </c>
      <c r="G2783" s="50">
        <v>18</v>
      </c>
      <c r="H2783" s="50">
        <v>25</v>
      </c>
      <c r="I2783" s="53">
        <f>IF(E2783&gt;0,TIME(F2783,G2783,H2783),"")</f>
        <v>1.2789351851851852E-2</v>
      </c>
      <c r="J2783" s="54">
        <f>IF(E2783&gt;0,TIME(F2783,G2783,H2783)/E2783,"")</f>
        <v>1.2789351851851852E-2</v>
      </c>
      <c r="K2783" s="50" t="s">
        <v>1560</v>
      </c>
      <c r="L2783" s="50" t="s">
        <v>1483</v>
      </c>
      <c r="M2783" s="55">
        <f>IF(D2783&gt;0,0.0416666666666667/J2783,"")</f>
        <v>3.2579185520362017</v>
      </c>
      <c r="N2783" s="50">
        <v>131</v>
      </c>
      <c r="O2783" s="50" t="s">
        <v>228</v>
      </c>
      <c r="Q2783" s="151">
        <f>IF("1-Swim"=D2783,J2783*2.4,IF("2-Bike"=D2783,J2783*112,IF("3-Run"=D2783,J2783*26.2,0)))</f>
        <v>0</v>
      </c>
      <c r="R2783" s="151">
        <f>Q2783/2</f>
        <v>0</v>
      </c>
      <c r="S2783" s="53">
        <f>J2783*26.2</f>
        <v>0.33508101851851851</v>
      </c>
      <c r="T2783" s="53">
        <f>(J2783+0.0013889)*26.2</f>
        <v>0.37147019851851854</v>
      </c>
      <c r="U2783" s="53">
        <f>S2783/2</f>
        <v>0.16754050925925926</v>
      </c>
      <c r="V2783" s="53">
        <f>T2783/2</f>
        <v>0.18573509925925927</v>
      </c>
      <c r="W2783" s="50">
        <f>RANK(J2783,J:J,1)</f>
        <v>3003</v>
      </c>
      <c r="X2783" s="50">
        <f>YEAR(B2783)</f>
        <v>2015</v>
      </c>
      <c r="Y2783" s="50">
        <f>MONTH(B2783)</f>
        <v>7</v>
      </c>
      <c r="Z2783" s="56">
        <f>X2783*100+Y2783</f>
        <v>201507</v>
      </c>
      <c r="AA2783" s="56">
        <f>WEEKNUM(B2783,1)</f>
        <v>31</v>
      </c>
      <c r="AB2783" s="58">
        <f>IF(ISBLANK(B2783)," ",MAX(B2783-B2782-1,0))</f>
        <v>0</v>
      </c>
      <c r="AC2783" s="56">
        <f>DAY(B2783)</f>
        <v>26</v>
      </c>
      <c r="AD2783" s="53">
        <f>U2783+V2783</f>
        <v>0.35327560851851852</v>
      </c>
      <c r="AE2783" s="56">
        <f>IF("1-Swim"=D2783,E2783*46.7,IF("2-Bike"=D2783,E2783,IF("3-Run"=D2783,E2783*4.27,0)))</f>
        <v>0</v>
      </c>
    </row>
    <row r="2784" spans="1:31" x14ac:dyDescent="0.25">
      <c r="A2784" s="50">
        <v>2783</v>
      </c>
      <c r="B2784" s="51">
        <v>42211</v>
      </c>
      <c r="C2784" s="75">
        <f>B2784</f>
        <v>42211</v>
      </c>
      <c r="D2784" s="50" t="s">
        <v>710</v>
      </c>
      <c r="E2784" s="50">
        <v>1</v>
      </c>
      <c r="F2784" s="50">
        <v>0</v>
      </c>
      <c r="G2784" s="50">
        <v>15</v>
      </c>
      <c r="H2784" s="50">
        <v>25</v>
      </c>
      <c r="I2784" s="53">
        <f>IF(E2784&gt;0,TIME(F2784,G2784,H2784),"")</f>
        <v>1.0706018518518517E-2</v>
      </c>
      <c r="J2784" s="54">
        <f>IF(E2784&gt;0,TIME(F2784,G2784,H2784)/E2784,"")</f>
        <v>1.0706018518518517E-2</v>
      </c>
      <c r="K2784" s="50" t="s">
        <v>1560</v>
      </c>
      <c r="L2784" s="50" t="s">
        <v>1483</v>
      </c>
      <c r="M2784" s="55">
        <f>IF(D2784&gt;0,0.0416666666666667/J2784,"")</f>
        <v>3.8918918918918952</v>
      </c>
      <c r="N2784" s="50">
        <v>129</v>
      </c>
      <c r="O2784" s="50" t="s">
        <v>228</v>
      </c>
      <c r="Q2784" s="151">
        <f>IF("1-Swim"=D2784,J2784*2.4,IF("2-Bike"=D2784,J2784*112,IF("3-Run"=D2784,J2784*26.2,0)))</f>
        <v>0</v>
      </c>
      <c r="R2784" s="151">
        <f>Q2784/2</f>
        <v>0</v>
      </c>
      <c r="S2784" s="53">
        <f>J2784*26.2</f>
        <v>0.28049768518518514</v>
      </c>
      <c r="T2784" s="53">
        <f>(J2784+0.0013889)*26.2</f>
        <v>0.31688686518518516</v>
      </c>
      <c r="U2784" s="53">
        <f>S2784/2</f>
        <v>0.14024884259259257</v>
      </c>
      <c r="V2784" s="53">
        <f>T2784/2</f>
        <v>0.15844343259259258</v>
      </c>
      <c r="W2784" s="50">
        <f>RANK(J2784,J:J,1)</f>
        <v>2933</v>
      </c>
      <c r="X2784" s="50">
        <f>YEAR(B2784)</f>
        <v>2015</v>
      </c>
      <c r="Y2784" s="50">
        <f>MONTH(B2784)</f>
        <v>7</v>
      </c>
      <c r="Z2784" s="56">
        <f>X2784*100+Y2784</f>
        <v>201507</v>
      </c>
      <c r="AA2784" s="56">
        <f>WEEKNUM(B2784,1)</f>
        <v>31</v>
      </c>
      <c r="AB2784" s="58">
        <f>IF(ISBLANK(B2784)," ",MAX(B2784-B2783-1,0))</f>
        <v>0</v>
      </c>
      <c r="AC2784" s="56">
        <f>DAY(B2784)</f>
        <v>26</v>
      </c>
      <c r="AD2784" s="53">
        <f>U2784+V2784</f>
        <v>0.29869227518518515</v>
      </c>
      <c r="AE2784" s="56">
        <f>IF("1-Swim"=D2784,E2784*46.7,IF("2-Bike"=D2784,E2784,IF("3-Run"=D2784,E2784*4.27,0)))</f>
        <v>0</v>
      </c>
    </row>
    <row r="2785" spans="1:31" x14ac:dyDescent="0.25">
      <c r="A2785" s="50">
        <v>2784</v>
      </c>
      <c r="B2785" s="51">
        <v>42211</v>
      </c>
      <c r="C2785" s="75">
        <f>B2785</f>
        <v>42211</v>
      </c>
      <c r="D2785" s="50" t="s">
        <v>711</v>
      </c>
      <c r="E2785" s="50">
        <v>1</v>
      </c>
      <c r="F2785" s="50">
        <v>0</v>
      </c>
      <c r="G2785" s="50">
        <v>16</v>
      </c>
      <c r="H2785" s="50">
        <v>31</v>
      </c>
      <c r="I2785" s="53">
        <f>IF(E2785&gt;0,TIME(F2785,G2785,H2785),"")</f>
        <v>1.1469907407407408E-2</v>
      </c>
      <c r="J2785" s="54">
        <f>IF(E2785&gt;0,TIME(F2785,G2785,H2785)/E2785,"")</f>
        <v>1.1469907407407408E-2</v>
      </c>
      <c r="K2785" s="50" t="s">
        <v>1560</v>
      </c>
      <c r="L2785" s="50" t="s">
        <v>1483</v>
      </c>
      <c r="M2785" s="55">
        <f>IF(D2785&gt;0,0.0416666666666667/J2785,"")</f>
        <v>3.6326942482341096</v>
      </c>
      <c r="N2785" s="50">
        <v>129</v>
      </c>
      <c r="O2785" s="50" t="s">
        <v>228</v>
      </c>
      <c r="Q2785" s="151">
        <f>IF("1-Swim"=D2785,J2785*2.4,IF("2-Bike"=D2785,J2785*112,IF("3-Run"=D2785,J2785*26.2,0)))</f>
        <v>0</v>
      </c>
      <c r="R2785" s="151">
        <f>Q2785/2</f>
        <v>0</v>
      </c>
      <c r="S2785" s="53">
        <f>J2785*26.2</f>
        <v>0.30051157407407408</v>
      </c>
      <c r="T2785" s="53">
        <f>(J2785+0.0013889)*26.2</f>
        <v>0.3369007540740741</v>
      </c>
      <c r="U2785" s="53">
        <f>S2785/2</f>
        <v>0.15025578703703704</v>
      </c>
      <c r="V2785" s="53">
        <f>T2785/2</f>
        <v>0.16845037703703705</v>
      </c>
      <c r="W2785" s="50">
        <f>RANK(J2785,J:J,1)</f>
        <v>2974</v>
      </c>
      <c r="X2785" s="50">
        <f>YEAR(B2785)</f>
        <v>2015</v>
      </c>
      <c r="Y2785" s="50">
        <f>MONTH(B2785)</f>
        <v>7</v>
      </c>
      <c r="Z2785" s="56">
        <f>X2785*100+Y2785</f>
        <v>201507</v>
      </c>
      <c r="AA2785" s="56">
        <f>WEEKNUM(B2785,1)</f>
        <v>31</v>
      </c>
      <c r="AB2785" s="58">
        <f>IF(ISBLANK(B2785)," ",MAX(B2785-B2784-1,0))</f>
        <v>0</v>
      </c>
      <c r="AC2785" s="56">
        <f>DAY(B2785)</f>
        <v>26</v>
      </c>
      <c r="AD2785" s="53">
        <f>U2785+V2785</f>
        <v>0.31870616407407409</v>
      </c>
      <c r="AE2785" s="56">
        <f>IF("1-Swim"=D2785,E2785*46.7,IF("2-Bike"=D2785,E2785,IF("3-Run"=D2785,E2785*4.27,0)))</f>
        <v>0</v>
      </c>
    </row>
    <row r="2786" spans="1:31" x14ac:dyDescent="0.25">
      <c r="A2786" s="50">
        <v>2785</v>
      </c>
      <c r="B2786" s="51">
        <v>42211</v>
      </c>
      <c r="C2786" s="75">
        <f>B2786</f>
        <v>42211</v>
      </c>
      <c r="D2786" s="50" t="s">
        <v>712</v>
      </c>
      <c r="E2786" s="50">
        <v>1</v>
      </c>
      <c r="F2786" s="50">
        <v>0</v>
      </c>
      <c r="G2786" s="50">
        <v>13</v>
      </c>
      <c r="H2786" s="50">
        <v>47</v>
      </c>
      <c r="I2786" s="53">
        <f>IF(E2786&gt;0,TIME(F2786,G2786,H2786),"")</f>
        <v>9.571759259259259E-3</v>
      </c>
      <c r="J2786" s="54">
        <f>IF(E2786&gt;0,TIME(F2786,G2786,H2786)/E2786,"")</f>
        <v>9.571759259259259E-3</v>
      </c>
      <c r="K2786" s="50" t="s">
        <v>1560</v>
      </c>
      <c r="L2786" s="50" t="s">
        <v>1483</v>
      </c>
      <c r="M2786" s="55">
        <f>IF(D2786&gt;0,0.0416666666666667/J2786,"")</f>
        <v>4.3530834340991573</v>
      </c>
      <c r="N2786" s="50">
        <v>138</v>
      </c>
      <c r="O2786" s="50" t="s">
        <v>228</v>
      </c>
      <c r="Q2786" s="151">
        <f>IF("1-Swim"=D2786,J2786*2.4,IF("2-Bike"=D2786,J2786*112,IF("3-Run"=D2786,J2786*26.2,0)))</f>
        <v>0</v>
      </c>
      <c r="R2786" s="151">
        <f>Q2786/2</f>
        <v>0</v>
      </c>
      <c r="S2786" s="53">
        <f>J2786*26.2</f>
        <v>0.2507800925925926</v>
      </c>
      <c r="T2786" s="53">
        <f>(J2786+0.0013889)*26.2</f>
        <v>0.28716927259259256</v>
      </c>
      <c r="U2786" s="53">
        <f>S2786/2</f>
        <v>0.1253900462962963</v>
      </c>
      <c r="V2786" s="53">
        <f>T2786/2</f>
        <v>0.14358463629629628</v>
      </c>
      <c r="W2786" s="50">
        <f>RANK(J2786,J:J,1)</f>
        <v>2826</v>
      </c>
      <c r="X2786" s="50">
        <f>YEAR(B2786)</f>
        <v>2015</v>
      </c>
      <c r="Y2786" s="50">
        <f>MONTH(B2786)</f>
        <v>7</v>
      </c>
      <c r="Z2786" s="56">
        <f>X2786*100+Y2786</f>
        <v>201507</v>
      </c>
      <c r="AA2786" s="56">
        <f>WEEKNUM(B2786,1)</f>
        <v>31</v>
      </c>
      <c r="AB2786" s="58">
        <f>IF(ISBLANK(B2786)," ",MAX(B2786-B2785-1,0))</f>
        <v>0</v>
      </c>
      <c r="AC2786" s="56">
        <f>DAY(B2786)</f>
        <v>26</v>
      </c>
      <c r="AD2786" s="53">
        <f>U2786+V2786</f>
        <v>0.26897468259259261</v>
      </c>
      <c r="AE2786" s="56">
        <f>IF("1-Swim"=D2786,E2786*46.7,IF("2-Bike"=D2786,E2786,IF("3-Run"=D2786,E2786*4.27,0)))</f>
        <v>0</v>
      </c>
    </row>
    <row r="2787" spans="1:31" x14ac:dyDescent="0.25">
      <c r="A2787" s="50">
        <v>2786</v>
      </c>
      <c r="B2787" s="51">
        <v>42211</v>
      </c>
      <c r="C2787" s="75">
        <f>B2787</f>
        <v>42211</v>
      </c>
      <c r="D2787" s="50" t="s">
        <v>742</v>
      </c>
      <c r="E2787" s="50">
        <v>1</v>
      </c>
      <c r="F2787" s="50">
        <v>0</v>
      </c>
      <c r="G2787" s="50">
        <v>16</v>
      </c>
      <c r="H2787" s="50">
        <v>57</v>
      </c>
      <c r="I2787" s="53">
        <f>IF(E2787&gt;0,TIME(F2787,G2787,H2787),"")</f>
        <v>1.1770833333333333E-2</v>
      </c>
      <c r="J2787" s="54">
        <f>IF(E2787&gt;0,TIME(F2787,G2787,H2787)/E2787,"")</f>
        <v>1.1770833333333333E-2</v>
      </c>
      <c r="K2787" s="50" t="s">
        <v>1560</v>
      </c>
      <c r="L2787" s="50" t="s">
        <v>1483</v>
      </c>
      <c r="M2787" s="55">
        <f>IF(D2787&gt;0,0.0416666666666667/J2787,"")</f>
        <v>3.5398230088495604</v>
      </c>
      <c r="N2787" s="50">
        <v>126</v>
      </c>
      <c r="O2787" s="50" t="s">
        <v>228</v>
      </c>
      <c r="Q2787" s="151">
        <f>IF("1-Swim"=D2787,J2787*2.4,IF("2-Bike"=D2787,J2787*112,IF("3-Run"=D2787,J2787*26.2,0)))</f>
        <v>0</v>
      </c>
      <c r="R2787" s="151">
        <f>Q2787/2</f>
        <v>0</v>
      </c>
      <c r="S2787" s="53">
        <f>J2787*26.2</f>
        <v>0.30839583333333331</v>
      </c>
      <c r="T2787" s="53">
        <f>(J2787+0.0013889)*26.2</f>
        <v>0.34478501333333333</v>
      </c>
      <c r="U2787" s="53">
        <f>S2787/2</f>
        <v>0.15419791666666666</v>
      </c>
      <c r="V2787" s="53">
        <f>T2787/2</f>
        <v>0.17239250666666667</v>
      </c>
      <c r="W2787" s="50">
        <f>RANK(J2787,J:J,1)</f>
        <v>2986</v>
      </c>
      <c r="X2787" s="50">
        <f>YEAR(B2787)</f>
        <v>2015</v>
      </c>
      <c r="Y2787" s="50">
        <f>MONTH(B2787)</f>
        <v>7</v>
      </c>
      <c r="Z2787" s="56">
        <f>X2787*100+Y2787</f>
        <v>201507</v>
      </c>
      <c r="AA2787" s="56">
        <f>WEEKNUM(B2787,1)</f>
        <v>31</v>
      </c>
      <c r="AB2787" s="58">
        <f>IF(ISBLANK(B2787)," ",MAX(B2787-B2786-1,0))</f>
        <v>0</v>
      </c>
      <c r="AC2787" s="56">
        <f>DAY(B2787)</f>
        <v>26</v>
      </c>
      <c r="AD2787" s="53">
        <f>U2787+V2787</f>
        <v>0.32659042333333332</v>
      </c>
      <c r="AE2787" s="56">
        <f>IF("1-Swim"=D2787,E2787*46.7,IF("2-Bike"=D2787,E2787,IF("3-Run"=D2787,E2787*4.27,0)))</f>
        <v>0</v>
      </c>
    </row>
    <row r="2788" spans="1:31" x14ac:dyDescent="0.25">
      <c r="A2788" s="50">
        <v>2787</v>
      </c>
      <c r="B2788" s="51">
        <v>42211</v>
      </c>
      <c r="C2788" s="75">
        <f>B2788</f>
        <v>42211</v>
      </c>
      <c r="D2788" s="50" t="s">
        <v>743</v>
      </c>
      <c r="E2788" s="50">
        <v>1</v>
      </c>
      <c r="F2788" s="50">
        <v>0</v>
      </c>
      <c r="G2788" s="50">
        <v>17</v>
      </c>
      <c r="H2788" s="50">
        <v>37</v>
      </c>
      <c r="I2788" s="53">
        <f>IF(E2788&gt;0,TIME(F2788,G2788,H2788),"")</f>
        <v>1.2233796296296296E-2</v>
      </c>
      <c r="J2788" s="54">
        <f>IF(E2788&gt;0,TIME(F2788,G2788,H2788)/E2788,"")</f>
        <v>1.2233796296296296E-2</v>
      </c>
      <c r="K2788" s="50" t="s">
        <v>1560</v>
      </c>
      <c r="L2788" s="50" t="s">
        <v>1483</v>
      </c>
      <c r="M2788" s="55">
        <f>IF(D2788&gt;0,0.0416666666666667/J2788,"")</f>
        <v>3.4058656575212893</v>
      </c>
      <c r="N2788" s="50">
        <v>121</v>
      </c>
      <c r="O2788" s="50" t="s">
        <v>228</v>
      </c>
      <c r="Q2788" s="151">
        <f>IF("1-Swim"=D2788,J2788*2.4,IF("2-Bike"=D2788,J2788*112,IF("3-Run"=D2788,J2788*26.2,0)))</f>
        <v>0</v>
      </c>
      <c r="R2788" s="151">
        <f>Q2788/2</f>
        <v>0</v>
      </c>
      <c r="S2788" s="53">
        <f>J2788*26.2</f>
        <v>0.32052546296296297</v>
      </c>
      <c r="T2788" s="53">
        <f>(J2788+0.0013889)*26.2</f>
        <v>0.35691464296296294</v>
      </c>
      <c r="U2788" s="53">
        <f>S2788/2</f>
        <v>0.16026273148148149</v>
      </c>
      <c r="V2788" s="53">
        <f>T2788/2</f>
        <v>0.17845732148148147</v>
      </c>
      <c r="W2788" s="50">
        <f>RANK(J2788,J:J,1)</f>
        <v>3000</v>
      </c>
      <c r="X2788" s="50">
        <f>YEAR(B2788)</f>
        <v>2015</v>
      </c>
      <c r="Y2788" s="50">
        <f>MONTH(B2788)</f>
        <v>7</v>
      </c>
      <c r="Z2788" s="56">
        <f>X2788*100+Y2788</f>
        <v>201507</v>
      </c>
      <c r="AA2788" s="56">
        <f>WEEKNUM(B2788,1)</f>
        <v>31</v>
      </c>
      <c r="AB2788" s="58">
        <f>IF(ISBLANK(B2788)," ",MAX(B2788-B2787-1,0))</f>
        <v>0</v>
      </c>
      <c r="AC2788" s="56">
        <f>DAY(B2788)</f>
        <v>26</v>
      </c>
      <c r="AD2788" s="53">
        <f>U2788+V2788</f>
        <v>0.33872005296296293</v>
      </c>
      <c r="AE2788" s="56">
        <f>IF("1-Swim"=D2788,E2788*46.7,IF("2-Bike"=D2788,E2788,IF("3-Run"=D2788,E2788*4.27,0)))</f>
        <v>0</v>
      </c>
    </row>
    <row r="2789" spans="1:31" x14ac:dyDescent="0.25">
      <c r="A2789" s="50">
        <v>2788</v>
      </c>
      <c r="B2789" s="51">
        <v>42211</v>
      </c>
      <c r="C2789" s="75">
        <f>B2789</f>
        <v>42211</v>
      </c>
      <c r="D2789" s="50" t="s">
        <v>752</v>
      </c>
      <c r="E2789" s="50">
        <v>1</v>
      </c>
      <c r="F2789" s="50">
        <v>0</v>
      </c>
      <c r="G2789" s="50">
        <v>14</v>
      </c>
      <c r="H2789" s="50">
        <v>16</v>
      </c>
      <c r="I2789" s="53">
        <f>IF(E2789&gt;0,TIME(F2789,G2789,H2789),"")</f>
        <v>9.9074074074074082E-3</v>
      </c>
      <c r="J2789" s="54">
        <f>IF(E2789&gt;0,TIME(F2789,G2789,H2789)/E2789,"")</f>
        <v>9.9074074074074082E-3</v>
      </c>
      <c r="K2789" s="50" t="s">
        <v>1560</v>
      </c>
      <c r="L2789" s="50" t="s">
        <v>1483</v>
      </c>
      <c r="M2789" s="55">
        <f>IF(D2789&gt;0,0.0416666666666667/J2789,"")</f>
        <v>4.2056074766355174</v>
      </c>
      <c r="N2789" s="50">
        <v>131</v>
      </c>
      <c r="O2789" s="50" t="s">
        <v>228</v>
      </c>
      <c r="Q2789" s="151">
        <f>IF("1-Swim"=D2789,J2789*2.4,IF("2-Bike"=D2789,J2789*112,IF("3-Run"=D2789,J2789*26.2,0)))</f>
        <v>0</v>
      </c>
      <c r="R2789" s="151">
        <f>Q2789/2</f>
        <v>0</v>
      </c>
      <c r="S2789" s="53">
        <f>J2789*26.2</f>
        <v>0.25957407407407407</v>
      </c>
      <c r="T2789" s="53">
        <f>(J2789+0.0013889)*26.2</f>
        <v>0.29596325407407409</v>
      </c>
      <c r="U2789" s="53">
        <f>S2789/2</f>
        <v>0.12978703703703703</v>
      </c>
      <c r="V2789" s="53">
        <f>T2789/2</f>
        <v>0.14798162703703704</v>
      </c>
      <c r="W2789" s="50">
        <f>RANK(J2789,J:J,1)</f>
        <v>2864</v>
      </c>
      <c r="X2789" s="50">
        <f>YEAR(B2789)</f>
        <v>2015</v>
      </c>
      <c r="Y2789" s="50">
        <f>MONTH(B2789)</f>
        <v>7</v>
      </c>
      <c r="Z2789" s="56">
        <f>X2789*100+Y2789</f>
        <v>201507</v>
      </c>
      <c r="AA2789" s="56">
        <f>WEEKNUM(B2789,1)</f>
        <v>31</v>
      </c>
      <c r="AB2789" s="58">
        <f>IF(ISBLANK(B2789)," ",MAX(B2789-B2788-1,0))</f>
        <v>0</v>
      </c>
      <c r="AC2789" s="56">
        <f>DAY(B2789)</f>
        <v>26</v>
      </c>
      <c r="AD2789" s="53">
        <f>U2789+V2789</f>
        <v>0.27776866407407408</v>
      </c>
      <c r="AE2789" s="56">
        <f>IF("1-Swim"=D2789,E2789*46.7,IF("2-Bike"=D2789,E2789,IF("3-Run"=D2789,E2789*4.27,0)))</f>
        <v>0</v>
      </c>
    </row>
    <row r="2790" spans="1:31" x14ac:dyDescent="0.25">
      <c r="A2790" s="50">
        <v>2789</v>
      </c>
      <c r="B2790" s="51">
        <v>42211</v>
      </c>
      <c r="C2790" s="75">
        <f>B2790</f>
        <v>42211</v>
      </c>
      <c r="D2790" s="50" t="s">
        <v>757</v>
      </c>
      <c r="E2790" s="50">
        <v>1</v>
      </c>
      <c r="F2790" s="50">
        <v>0</v>
      </c>
      <c r="G2790" s="50">
        <v>14</v>
      </c>
      <c r="H2790" s="50">
        <v>9</v>
      </c>
      <c r="I2790" s="53">
        <f>IF(E2790&gt;0,TIME(F2790,G2790,H2790),"")</f>
        <v>9.8263888888888897E-3</v>
      </c>
      <c r="J2790" s="54">
        <f>IF(E2790&gt;0,TIME(F2790,G2790,H2790)/E2790,"")</f>
        <v>9.8263888888888897E-3</v>
      </c>
      <c r="K2790" s="50" t="s">
        <v>1560</v>
      </c>
      <c r="L2790" s="50" t="s">
        <v>1483</v>
      </c>
      <c r="M2790" s="55">
        <f>IF(D2790&gt;0,0.0416666666666667/J2790,"")</f>
        <v>4.2402826855123701</v>
      </c>
      <c r="N2790" s="50">
        <v>137</v>
      </c>
      <c r="O2790" s="50" t="s">
        <v>228</v>
      </c>
      <c r="Q2790" s="151">
        <f>IF("1-Swim"=D2790,J2790*2.4,IF("2-Bike"=D2790,J2790*112,IF("3-Run"=D2790,J2790*26.2,0)))</f>
        <v>0</v>
      </c>
      <c r="R2790" s="151">
        <f>Q2790/2</f>
        <v>0</v>
      </c>
      <c r="S2790" s="53">
        <f>J2790*26.2</f>
        <v>0.25745138888888891</v>
      </c>
      <c r="T2790" s="53">
        <f>(J2790+0.0013889)*26.2</f>
        <v>0.29384056888888893</v>
      </c>
      <c r="U2790" s="53">
        <f>S2790/2</f>
        <v>0.12872569444444446</v>
      </c>
      <c r="V2790" s="53">
        <f>T2790/2</f>
        <v>0.14692028444444447</v>
      </c>
      <c r="W2790" s="50">
        <f>RANK(J2790,J:J,1)</f>
        <v>2855</v>
      </c>
      <c r="X2790" s="50">
        <f>YEAR(B2790)</f>
        <v>2015</v>
      </c>
      <c r="Y2790" s="50">
        <f>MONTH(B2790)</f>
        <v>7</v>
      </c>
      <c r="Z2790" s="56">
        <f>X2790*100+Y2790</f>
        <v>201507</v>
      </c>
      <c r="AA2790" s="56">
        <f>WEEKNUM(B2790,1)</f>
        <v>31</v>
      </c>
      <c r="AB2790" s="58">
        <f>IF(ISBLANK(B2790)," ",MAX(B2790-B2789-1,0))</f>
        <v>0</v>
      </c>
      <c r="AC2790" s="56">
        <f>DAY(B2790)</f>
        <v>26</v>
      </c>
      <c r="AD2790" s="53">
        <f>U2790+V2790</f>
        <v>0.27564597888888892</v>
      </c>
      <c r="AE2790" s="56">
        <f>IF("1-Swim"=D2790,E2790*46.7,IF("2-Bike"=D2790,E2790,IF("3-Run"=D2790,E2790*4.27,0)))</f>
        <v>0</v>
      </c>
    </row>
    <row r="2791" spans="1:31" x14ac:dyDescent="0.25">
      <c r="A2791" s="50">
        <v>2790</v>
      </c>
      <c r="B2791" s="51">
        <v>42211</v>
      </c>
      <c r="C2791" s="75">
        <f>B2791</f>
        <v>42211</v>
      </c>
      <c r="D2791" s="50" t="s">
        <v>758</v>
      </c>
      <c r="E2791" s="50">
        <v>1</v>
      </c>
      <c r="F2791" s="50">
        <v>0</v>
      </c>
      <c r="G2791" s="50">
        <v>13</v>
      </c>
      <c r="H2791" s="50">
        <v>14</v>
      </c>
      <c r="I2791" s="53">
        <f>IF(E2791&gt;0,TIME(F2791,G2791,H2791),"")</f>
        <v>9.1898148148148139E-3</v>
      </c>
      <c r="J2791" s="54">
        <f>IF(E2791&gt;0,TIME(F2791,G2791,H2791)/E2791,"")</f>
        <v>9.1898148148148139E-3</v>
      </c>
      <c r="K2791" s="50" t="s">
        <v>1560</v>
      </c>
      <c r="L2791" s="50" t="s">
        <v>1483</v>
      </c>
      <c r="M2791" s="55">
        <f>IF(D2791&gt;0,0.0416666666666667/J2791,"")</f>
        <v>4.5340050377833796</v>
      </c>
      <c r="N2791" s="50">
        <v>143</v>
      </c>
      <c r="O2791" s="50" t="s">
        <v>228</v>
      </c>
      <c r="Q2791" s="151">
        <f>IF("1-Swim"=D2791,J2791*2.4,IF("2-Bike"=D2791,J2791*112,IF("3-Run"=D2791,J2791*26.2,0)))</f>
        <v>0</v>
      </c>
      <c r="R2791" s="151">
        <f>Q2791/2</f>
        <v>0</v>
      </c>
      <c r="S2791" s="53">
        <f>J2791*26.2</f>
        <v>0.24077314814814813</v>
      </c>
      <c r="T2791" s="53">
        <f>(J2791+0.0013889)*26.2</f>
        <v>0.27716232814814812</v>
      </c>
      <c r="U2791" s="53">
        <f>S2791/2</f>
        <v>0.12038657407407406</v>
      </c>
      <c r="V2791" s="53">
        <f>T2791/2</f>
        <v>0.13858116407407406</v>
      </c>
      <c r="W2791" s="50">
        <f>RANK(J2791,J:J,1)</f>
        <v>2784</v>
      </c>
      <c r="X2791" s="50">
        <f>YEAR(B2791)</f>
        <v>2015</v>
      </c>
      <c r="Y2791" s="50">
        <f>MONTH(B2791)</f>
        <v>7</v>
      </c>
      <c r="Z2791" s="56">
        <f>X2791*100+Y2791</f>
        <v>201507</v>
      </c>
      <c r="AA2791" s="56">
        <f>WEEKNUM(B2791,1)</f>
        <v>31</v>
      </c>
      <c r="AB2791" s="58">
        <f>IF(ISBLANK(B2791)," ",MAX(B2791-B2790-1,0))</f>
        <v>0</v>
      </c>
      <c r="AC2791" s="56">
        <f>DAY(B2791)</f>
        <v>26</v>
      </c>
      <c r="AD2791" s="53">
        <f>U2791+V2791</f>
        <v>0.25896773814814811</v>
      </c>
      <c r="AE2791" s="56">
        <f>IF("1-Swim"=D2791,E2791*46.7,IF("2-Bike"=D2791,E2791,IF("3-Run"=D2791,E2791*4.27,0)))</f>
        <v>0</v>
      </c>
    </row>
    <row r="2792" spans="1:31" x14ac:dyDescent="0.25">
      <c r="A2792" s="50">
        <v>2791</v>
      </c>
      <c r="B2792" s="51">
        <v>42211</v>
      </c>
      <c r="C2792" s="75">
        <f>B2792</f>
        <v>42211</v>
      </c>
      <c r="D2792" s="50" t="s">
        <v>759</v>
      </c>
      <c r="E2792" s="50">
        <v>1</v>
      </c>
      <c r="F2792" s="50">
        <v>0</v>
      </c>
      <c r="G2792" s="50">
        <v>14</v>
      </c>
      <c r="H2792" s="50">
        <v>2</v>
      </c>
      <c r="I2792" s="53">
        <f>IF(E2792&gt;0,TIME(F2792,G2792,H2792),"")</f>
        <v>9.7453703703703713E-3</v>
      </c>
      <c r="J2792" s="54">
        <f>IF(E2792&gt;0,TIME(F2792,G2792,H2792)/E2792,"")</f>
        <v>9.7453703703703713E-3</v>
      </c>
      <c r="K2792" s="50" t="s">
        <v>1560</v>
      </c>
      <c r="L2792" s="50" t="s">
        <v>1483</v>
      </c>
      <c r="M2792" s="55">
        <f>IF(D2792&gt;0,0.0416666666666667/J2792,"")</f>
        <v>4.2755344418052283</v>
      </c>
      <c r="N2792" s="50">
        <v>141</v>
      </c>
      <c r="O2792" s="50" t="s">
        <v>228</v>
      </c>
      <c r="Q2792" s="151">
        <f>IF("1-Swim"=D2792,J2792*2.4,IF("2-Bike"=D2792,J2792*112,IF("3-Run"=D2792,J2792*26.2,0)))</f>
        <v>0</v>
      </c>
      <c r="R2792" s="151">
        <f>Q2792/2</f>
        <v>0</v>
      </c>
      <c r="S2792" s="53">
        <f>J2792*26.2</f>
        <v>0.2553287037037037</v>
      </c>
      <c r="T2792" s="53">
        <f>(J2792+0.0013889)*26.2</f>
        <v>0.29171788370370372</v>
      </c>
      <c r="U2792" s="53">
        <f>S2792/2</f>
        <v>0.12766435185185185</v>
      </c>
      <c r="V2792" s="53">
        <f>T2792/2</f>
        <v>0.14585894185185186</v>
      </c>
      <c r="W2792" s="50">
        <f>RANK(J2792,J:J,1)</f>
        <v>2844</v>
      </c>
      <c r="X2792" s="50">
        <f>YEAR(B2792)</f>
        <v>2015</v>
      </c>
      <c r="Y2792" s="50">
        <f>MONTH(B2792)</f>
        <v>7</v>
      </c>
      <c r="Z2792" s="56">
        <f>X2792*100+Y2792</f>
        <v>201507</v>
      </c>
      <c r="AA2792" s="56">
        <f>WEEKNUM(B2792,1)</f>
        <v>31</v>
      </c>
      <c r="AB2792" s="58">
        <f>IF(ISBLANK(B2792)," ",MAX(B2792-B2791-1,0))</f>
        <v>0</v>
      </c>
      <c r="AC2792" s="56">
        <f>DAY(B2792)</f>
        <v>26</v>
      </c>
      <c r="AD2792" s="53">
        <f>U2792+V2792</f>
        <v>0.27352329370370371</v>
      </c>
      <c r="AE2792" s="56">
        <f>IF("1-Swim"=D2792,E2792*46.7,IF("2-Bike"=D2792,E2792,IF("3-Run"=D2792,E2792*4.27,0)))</f>
        <v>0</v>
      </c>
    </row>
    <row r="2793" spans="1:31" x14ac:dyDescent="0.25">
      <c r="A2793" s="50">
        <v>2792</v>
      </c>
      <c r="B2793" s="51">
        <v>42211</v>
      </c>
      <c r="C2793" s="75">
        <f>B2793</f>
        <v>42211</v>
      </c>
      <c r="D2793" s="50" t="s">
        <v>760</v>
      </c>
      <c r="E2793" s="50">
        <v>1</v>
      </c>
      <c r="F2793" s="50">
        <v>0</v>
      </c>
      <c r="G2793" s="50">
        <v>15</v>
      </c>
      <c r="H2793" s="50">
        <v>44</v>
      </c>
      <c r="I2793" s="53">
        <f>IF(E2793&gt;0,TIME(F2793,G2793,H2793),"")</f>
        <v>1.0925925925925924E-2</v>
      </c>
      <c r="J2793" s="54">
        <f>IF(E2793&gt;0,TIME(F2793,G2793,H2793)/E2793,"")</f>
        <v>1.0925925925925924E-2</v>
      </c>
      <c r="K2793" s="50" t="s">
        <v>1560</v>
      </c>
      <c r="L2793" s="50" t="s">
        <v>1483</v>
      </c>
      <c r="M2793" s="55">
        <f>IF(D2793&gt;0,0.0416666666666667/J2793,"")</f>
        <v>3.8135593220339019</v>
      </c>
      <c r="N2793" s="50">
        <v>133</v>
      </c>
      <c r="O2793" s="50" t="s">
        <v>228</v>
      </c>
      <c r="Q2793" s="151">
        <f>IF("1-Swim"=D2793,J2793*2.4,IF("2-Bike"=D2793,J2793*112,IF("3-Run"=D2793,J2793*26.2,0)))</f>
        <v>0</v>
      </c>
      <c r="R2793" s="151">
        <f>Q2793/2</f>
        <v>0</v>
      </c>
      <c r="S2793" s="53">
        <f>J2793*26.2</f>
        <v>0.28625925925925921</v>
      </c>
      <c r="T2793" s="53">
        <f>(J2793+0.0013889)*26.2</f>
        <v>0.32264843925925918</v>
      </c>
      <c r="U2793" s="53">
        <f>S2793/2</f>
        <v>0.14312962962962961</v>
      </c>
      <c r="V2793" s="53">
        <f>T2793/2</f>
        <v>0.16132421962962959</v>
      </c>
      <c r="W2793" s="50">
        <f>RANK(J2793,J:J,1)</f>
        <v>2953</v>
      </c>
      <c r="X2793" s="50">
        <f>YEAR(B2793)</f>
        <v>2015</v>
      </c>
      <c r="Y2793" s="50">
        <f>MONTH(B2793)</f>
        <v>7</v>
      </c>
      <c r="Z2793" s="56">
        <f>X2793*100+Y2793</f>
        <v>201507</v>
      </c>
      <c r="AA2793" s="56">
        <f>WEEKNUM(B2793,1)</f>
        <v>31</v>
      </c>
      <c r="AB2793" s="58">
        <f>IF(ISBLANK(B2793)," ",MAX(B2793-B2792-1,0))</f>
        <v>0</v>
      </c>
      <c r="AC2793" s="56">
        <f>DAY(B2793)</f>
        <v>26</v>
      </c>
      <c r="AD2793" s="53">
        <f>U2793+V2793</f>
        <v>0.30445384925925922</v>
      </c>
      <c r="AE2793" s="56">
        <f>IF("1-Swim"=D2793,E2793*46.7,IF("2-Bike"=D2793,E2793,IF("3-Run"=D2793,E2793*4.27,0)))</f>
        <v>0</v>
      </c>
    </row>
    <row r="2794" spans="1:31" x14ac:dyDescent="0.25">
      <c r="A2794" s="50">
        <v>2793</v>
      </c>
      <c r="B2794" s="51">
        <v>42211</v>
      </c>
      <c r="C2794" s="75">
        <f>B2794</f>
        <v>42211</v>
      </c>
      <c r="D2794" s="50" t="s">
        <v>761</v>
      </c>
      <c r="E2794" s="50">
        <v>1</v>
      </c>
      <c r="F2794" s="50">
        <v>0</v>
      </c>
      <c r="G2794" s="50">
        <v>15</v>
      </c>
      <c r="H2794" s="50">
        <v>27</v>
      </c>
      <c r="I2794" s="53">
        <f>IF(E2794&gt;0,TIME(F2794,G2794,H2794),"")</f>
        <v>1.0729166666666666E-2</v>
      </c>
      <c r="J2794" s="54">
        <f>IF(E2794&gt;0,TIME(F2794,G2794,H2794)/E2794,"")</f>
        <v>1.0729166666666666E-2</v>
      </c>
      <c r="K2794" s="50" t="s">
        <v>1560</v>
      </c>
      <c r="L2794" s="50" t="s">
        <v>1483</v>
      </c>
      <c r="M2794" s="55">
        <f>IF(D2794&gt;0,0.0416666666666667/J2794,"")</f>
        <v>3.8834951456310711</v>
      </c>
      <c r="N2794" s="50">
        <v>136</v>
      </c>
      <c r="O2794" s="50" t="s">
        <v>228</v>
      </c>
      <c r="Q2794" s="151">
        <f>IF("1-Swim"=D2794,J2794*2.4,IF("2-Bike"=D2794,J2794*112,IF("3-Run"=D2794,J2794*26.2,0)))</f>
        <v>0</v>
      </c>
      <c r="R2794" s="151">
        <f>Q2794/2</f>
        <v>0</v>
      </c>
      <c r="S2794" s="53">
        <f>J2794*26.2</f>
        <v>0.28110416666666665</v>
      </c>
      <c r="T2794" s="53">
        <f>(J2794+0.0013889)*26.2</f>
        <v>0.31749334666666668</v>
      </c>
      <c r="U2794" s="53">
        <f>S2794/2</f>
        <v>0.14055208333333333</v>
      </c>
      <c r="V2794" s="53">
        <f>T2794/2</f>
        <v>0.15874667333333334</v>
      </c>
      <c r="W2794" s="50">
        <f>RANK(J2794,J:J,1)</f>
        <v>2937</v>
      </c>
      <c r="X2794" s="50">
        <f>YEAR(B2794)</f>
        <v>2015</v>
      </c>
      <c r="Y2794" s="50">
        <f>MONTH(B2794)</f>
        <v>7</v>
      </c>
      <c r="Z2794" s="56">
        <f>X2794*100+Y2794</f>
        <v>201507</v>
      </c>
      <c r="AA2794" s="56">
        <f>WEEKNUM(B2794,1)</f>
        <v>31</v>
      </c>
      <c r="AB2794" s="58">
        <f>IF(ISBLANK(B2794)," ",MAX(B2794-B2793-1,0))</f>
        <v>0</v>
      </c>
      <c r="AC2794" s="56">
        <f>DAY(B2794)</f>
        <v>26</v>
      </c>
      <c r="AD2794" s="53">
        <f>U2794+V2794</f>
        <v>0.29929875666666667</v>
      </c>
      <c r="AE2794" s="56">
        <f>IF("1-Swim"=D2794,E2794*46.7,IF("2-Bike"=D2794,E2794,IF("3-Run"=D2794,E2794*4.27,0)))</f>
        <v>0</v>
      </c>
    </row>
    <row r="2795" spans="1:31" x14ac:dyDescent="0.25">
      <c r="A2795" s="50">
        <v>2794</v>
      </c>
      <c r="B2795" s="51">
        <v>42211</v>
      </c>
      <c r="C2795" s="75">
        <f>B2795</f>
        <v>42211</v>
      </c>
      <c r="D2795" s="50" t="s">
        <v>762</v>
      </c>
      <c r="E2795" s="50">
        <v>1</v>
      </c>
      <c r="F2795" s="50">
        <v>0</v>
      </c>
      <c r="G2795" s="50">
        <v>15</v>
      </c>
      <c r="H2795" s="50">
        <v>6</v>
      </c>
      <c r="I2795" s="53">
        <f>IF(E2795&gt;0,TIME(F2795,G2795,H2795),"")</f>
        <v>1.0486111111111111E-2</v>
      </c>
      <c r="J2795" s="54">
        <f>IF(E2795&gt;0,TIME(F2795,G2795,H2795)/E2795,"")</f>
        <v>1.0486111111111111E-2</v>
      </c>
      <c r="K2795" s="50" t="s">
        <v>1560</v>
      </c>
      <c r="L2795" s="50" t="s">
        <v>1483</v>
      </c>
      <c r="M2795" s="55">
        <f>IF(D2795&gt;0,0.0416666666666667/J2795,"")</f>
        <v>3.9735099337748374</v>
      </c>
      <c r="N2795" s="50">
        <v>138</v>
      </c>
      <c r="O2795" s="50" t="s">
        <v>228</v>
      </c>
      <c r="Q2795" s="151">
        <f>IF("1-Swim"=D2795,J2795*2.4,IF("2-Bike"=D2795,J2795*112,IF("3-Run"=D2795,J2795*26.2,0)))</f>
        <v>0</v>
      </c>
      <c r="R2795" s="151">
        <f>Q2795/2</f>
        <v>0</v>
      </c>
      <c r="S2795" s="53">
        <f>J2795*26.2</f>
        <v>0.27473611111111113</v>
      </c>
      <c r="T2795" s="53">
        <f>(J2795+0.0013889)*26.2</f>
        <v>0.31112529111111109</v>
      </c>
      <c r="U2795" s="53">
        <f>S2795/2</f>
        <v>0.13736805555555556</v>
      </c>
      <c r="V2795" s="53">
        <f>T2795/2</f>
        <v>0.15556264555555555</v>
      </c>
      <c r="W2795" s="50">
        <f>RANK(J2795,J:J,1)</f>
        <v>2913</v>
      </c>
      <c r="X2795" s="50">
        <f>YEAR(B2795)</f>
        <v>2015</v>
      </c>
      <c r="Y2795" s="50">
        <f>MONTH(B2795)</f>
        <v>7</v>
      </c>
      <c r="Z2795" s="56">
        <f>X2795*100+Y2795</f>
        <v>201507</v>
      </c>
      <c r="AA2795" s="56">
        <f>WEEKNUM(B2795,1)</f>
        <v>31</v>
      </c>
      <c r="AB2795" s="58">
        <f>IF(ISBLANK(B2795)," ",MAX(B2795-B2794-1,0))</f>
        <v>0</v>
      </c>
      <c r="AC2795" s="56">
        <f>DAY(B2795)</f>
        <v>26</v>
      </c>
      <c r="AD2795" s="53">
        <f>U2795+V2795</f>
        <v>0.29293070111111108</v>
      </c>
      <c r="AE2795" s="56">
        <f>IF("1-Swim"=D2795,E2795*46.7,IF("2-Bike"=D2795,E2795,IF("3-Run"=D2795,E2795*4.27,0)))</f>
        <v>0</v>
      </c>
    </row>
    <row r="2796" spans="1:31" x14ac:dyDescent="0.25">
      <c r="A2796" s="50">
        <v>2795</v>
      </c>
      <c r="B2796" s="51">
        <v>42211</v>
      </c>
      <c r="C2796" s="75">
        <f>B2796</f>
        <v>42211</v>
      </c>
      <c r="D2796" s="50" t="s">
        <v>763</v>
      </c>
      <c r="E2796" s="50">
        <v>1</v>
      </c>
      <c r="F2796" s="50">
        <v>0</v>
      </c>
      <c r="G2796" s="50">
        <v>15</v>
      </c>
      <c r="H2796" s="50">
        <v>58</v>
      </c>
      <c r="I2796" s="53">
        <f>IF(E2796&gt;0,TIME(F2796,G2796,H2796),"")</f>
        <v>1.1087962962962964E-2</v>
      </c>
      <c r="J2796" s="54">
        <f>IF(E2796&gt;0,TIME(F2796,G2796,H2796)/E2796,"")</f>
        <v>1.1087962962962964E-2</v>
      </c>
      <c r="K2796" s="50" t="s">
        <v>1560</v>
      </c>
      <c r="L2796" s="50" t="s">
        <v>1483</v>
      </c>
      <c r="M2796" s="55">
        <f>IF(D2796&gt;0,0.0416666666666667/J2796,"")</f>
        <v>3.7578288100208792</v>
      </c>
      <c r="N2796" s="50">
        <v>137</v>
      </c>
      <c r="O2796" s="50" t="s">
        <v>228</v>
      </c>
      <c r="Q2796" s="151">
        <f>IF("1-Swim"=D2796,J2796*2.4,IF("2-Bike"=D2796,J2796*112,IF("3-Run"=D2796,J2796*26.2,0)))</f>
        <v>0</v>
      </c>
      <c r="R2796" s="151">
        <f>Q2796/2</f>
        <v>0</v>
      </c>
      <c r="S2796" s="53">
        <f>J2796*26.2</f>
        <v>0.29050462962962964</v>
      </c>
      <c r="T2796" s="53">
        <f>(J2796+0.0013889)*26.2</f>
        <v>0.32689380962962966</v>
      </c>
      <c r="U2796" s="53">
        <f>S2796/2</f>
        <v>0.14525231481481482</v>
      </c>
      <c r="V2796" s="53">
        <f>T2796/2</f>
        <v>0.16344690481481483</v>
      </c>
      <c r="W2796" s="50">
        <f>RANK(J2796,J:J,1)</f>
        <v>2961</v>
      </c>
      <c r="X2796" s="50">
        <f>YEAR(B2796)</f>
        <v>2015</v>
      </c>
      <c r="Y2796" s="50">
        <f>MONTH(B2796)</f>
        <v>7</v>
      </c>
      <c r="Z2796" s="56">
        <f>X2796*100+Y2796</f>
        <v>201507</v>
      </c>
      <c r="AA2796" s="56">
        <f>WEEKNUM(B2796,1)</f>
        <v>31</v>
      </c>
      <c r="AB2796" s="58">
        <f>IF(ISBLANK(B2796)," ",MAX(B2796-B2795-1,0))</f>
        <v>0</v>
      </c>
      <c r="AC2796" s="56">
        <f>DAY(B2796)</f>
        <v>26</v>
      </c>
      <c r="AD2796" s="53">
        <f>U2796+V2796</f>
        <v>0.30869921962962965</v>
      </c>
      <c r="AE2796" s="56">
        <f>IF("1-Swim"=D2796,E2796*46.7,IF("2-Bike"=D2796,E2796,IF("3-Run"=D2796,E2796*4.27,0)))</f>
        <v>0</v>
      </c>
    </row>
    <row r="2797" spans="1:31" x14ac:dyDescent="0.25">
      <c r="A2797" s="50">
        <v>2796</v>
      </c>
      <c r="B2797" s="51">
        <v>42211</v>
      </c>
      <c r="C2797" s="75">
        <f>B2797</f>
        <v>42211</v>
      </c>
      <c r="D2797" s="50" t="s">
        <v>764</v>
      </c>
      <c r="E2797" s="50">
        <v>1</v>
      </c>
      <c r="F2797" s="50">
        <v>0</v>
      </c>
      <c r="G2797" s="50">
        <v>14</v>
      </c>
      <c r="H2797" s="50">
        <v>2</v>
      </c>
      <c r="I2797" s="53">
        <f>IF(E2797&gt;0,TIME(F2797,G2797,H2797),"")</f>
        <v>9.7453703703703713E-3</v>
      </c>
      <c r="J2797" s="54">
        <f>IF(E2797&gt;0,TIME(F2797,G2797,H2797)/E2797,"")</f>
        <v>9.7453703703703713E-3</v>
      </c>
      <c r="K2797" s="50" t="s">
        <v>1560</v>
      </c>
      <c r="L2797" s="50" t="s">
        <v>1483</v>
      </c>
      <c r="M2797" s="55">
        <f>IF(D2797&gt;0,0.0416666666666667/J2797,"")</f>
        <v>4.2755344418052283</v>
      </c>
      <c r="N2797" s="50">
        <v>136</v>
      </c>
      <c r="O2797" s="50" t="s">
        <v>228</v>
      </c>
      <c r="Q2797" s="151">
        <f>IF("1-Swim"=D2797,J2797*2.4,IF("2-Bike"=D2797,J2797*112,IF("3-Run"=D2797,J2797*26.2,0)))</f>
        <v>0</v>
      </c>
      <c r="R2797" s="151">
        <f>Q2797/2</f>
        <v>0</v>
      </c>
      <c r="S2797" s="53">
        <f>J2797*26.2</f>
        <v>0.2553287037037037</v>
      </c>
      <c r="T2797" s="53">
        <f>(J2797+0.0013889)*26.2</f>
        <v>0.29171788370370372</v>
      </c>
      <c r="U2797" s="53">
        <f>S2797/2</f>
        <v>0.12766435185185185</v>
      </c>
      <c r="V2797" s="53">
        <f>T2797/2</f>
        <v>0.14585894185185186</v>
      </c>
      <c r="W2797" s="50">
        <f>RANK(J2797,J:J,1)</f>
        <v>2844</v>
      </c>
      <c r="X2797" s="50">
        <f>YEAR(B2797)</f>
        <v>2015</v>
      </c>
      <c r="Y2797" s="50">
        <f>MONTH(B2797)</f>
        <v>7</v>
      </c>
      <c r="Z2797" s="56">
        <f>X2797*100+Y2797</f>
        <v>201507</v>
      </c>
      <c r="AA2797" s="56">
        <f>WEEKNUM(B2797,1)</f>
        <v>31</v>
      </c>
      <c r="AB2797" s="58">
        <f>IF(ISBLANK(B2797)," ",MAX(B2797-B2796-1,0))</f>
        <v>0</v>
      </c>
      <c r="AC2797" s="56">
        <f>DAY(B2797)</f>
        <v>26</v>
      </c>
      <c r="AD2797" s="53">
        <f>U2797+V2797</f>
        <v>0.27352329370370371</v>
      </c>
      <c r="AE2797" s="56">
        <f>IF("1-Swim"=D2797,E2797*46.7,IF("2-Bike"=D2797,E2797,IF("3-Run"=D2797,E2797*4.27,0)))</f>
        <v>0</v>
      </c>
    </row>
    <row r="2798" spans="1:31" x14ac:dyDescent="0.25">
      <c r="A2798" s="50">
        <v>2797</v>
      </c>
      <c r="B2798" s="51">
        <v>42211</v>
      </c>
      <c r="C2798" s="75">
        <f>B2798</f>
        <v>42211</v>
      </c>
      <c r="D2798" s="50" t="s">
        <v>1223</v>
      </c>
      <c r="E2798" s="50">
        <v>26.2</v>
      </c>
      <c r="F2798" s="50">
        <v>6</v>
      </c>
      <c r="G2798" s="50">
        <v>38</v>
      </c>
      <c r="H2798" s="50">
        <v>24</v>
      </c>
      <c r="I2798" s="53">
        <f>IF(E2798&gt;0,TIME(F2798,G2798,H2798),"")</f>
        <v>0.27666666666666667</v>
      </c>
      <c r="J2798" s="54">
        <f>IF(E2798&gt;0,TIME(F2798,G2798,H2798)/E2798,"")</f>
        <v>1.0559796437659034E-2</v>
      </c>
      <c r="K2798" s="50" t="s">
        <v>1560</v>
      </c>
      <c r="L2798" s="50" t="s">
        <v>1483</v>
      </c>
      <c r="M2798" s="55">
        <f>IF(D2798&gt;0,0.0416666666666667/J2798,"")</f>
        <v>3.9457831325301234</v>
      </c>
      <c r="N2798" s="50">
        <v>136</v>
      </c>
      <c r="O2798" s="50" t="s">
        <v>228</v>
      </c>
      <c r="P2798" s="50" t="s">
        <v>1646</v>
      </c>
      <c r="Q2798" s="151">
        <f>IF("1-Swim"=D2798,J2798*2.4,IF("2-Bike"=D2798,J2798*112,IF("3-Run"=D2798,J2798*26.2,0)))</f>
        <v>0.27666666666666667</v>
      </c>
      <c r="R2798" s="151">
        <f>Q2798/2</f>
        <v>0.13833333333333334</v>
      </c>
      <c r="S2798" s="53">
        <f>J2798*26.2</f>
        <v>0.27666666666666667</v>
      </c>
      <c r="T2798" s="53">
        <f>(J2798+0.0013889)*26.2</f>
        <v>0.31305584666666669</v>
      </c>
      <c r="U2798" s="53">
        <f>S2798/2</f>
        <v>0.13833333333333334</v>
      </c>
      <c r="V2798" s="53">
        <f>T2798/2</f>
        <v>0.15652792333333335</v>
      </c>
      <c r="W2798" s="50">
        <f>RANK(J2798,J:J,1)</f>
        <v>2919</v>
      </c>
      <c r="X2798" s="50">
        <f>YEAR(B2798)</f>
        <v>2015</v>
      </c>
      <c r="Y2798" s="50">
        <f>MONTH(B2798)</f>
        <v>7</v>
      </c>
      <c r="Z2798" s="56">
        <f>X2798*100+Y2798</f>
        <v>201507</v>
      </c>
      <c r="AA2798" s="56">
        <f>WEEKNUM(B2798,1)</f>
        <v>31</v>
      </c>
      <c r="AB2798" s="58">
        <f>IF(ISBLANK(B2798)," ",MAX(B2798-B2797-1,0))</f>
        <v>0</v>
      </c>
      <c r="AC2798" s="56">
        <f>DAY(B2798)</f>
        <v>26</v>
      </c>
      <c r="AD2798" s="53">
        <f>U2798+V2798</f>
        <v>0.29486125666666668</v>
      </c>
      <c r="AE2798" s="56">
        <f>IF("1-Swim"=D2798,E2798*46.7,IF("2-Bike"=D2798,E2798,IF("3-Run"=D2798,E2798*4.27,0)))</f>
        <v>111.87399999999998</v>
      </c>
    </row>
    <row r="2799" spans="1:31" x14ac:dyDescent="0.25">
      <c r="A2799" s="50">
        <v>2798</v>
      </c>
      <c r="B2799" s="51">
        <v>42216</v>
      </c>
      <c r="C2799" s="75">
        <f>B2799</f>
        <v>42216</v>
      </c>
      <c r="D2799" s="50" t="s">
        <v>1224</v>
      </c>
      <c r="E2799" s="50">
        <v>10</v>
      </c>
      <c r="F2799" s="50">
        <v>0</v>
      </c>
      <c r="G2799" s="50">
        <v>28</v>
      </c>
      <c r="H2799" s="50">
        <v>10</v>
      </c>
      <c r="I2799" s="53">
        <f>IF(E2799&gt;0,TIME(F2799,G2799,H2799),"")</f>
        <v>1.9560185185185184E-2</v>
      </c>
      <c r="J2799" s="54">
        <f>IF(E2799&gt;0,TIME(F2799,G2799,H2799)/E2799,"")</f>
        <v>1.9560185185185184E-3</v>
      </c>
      <c r="K2799" s="50" t="s">
        <v>1340</v>
      </c>
      <c r="L2799" s="50" t="s">
        <v>105</v>
      </c>
      <c r="M2799" s="55">
        <f>IF(D2799&gt;0,0.0416666666666667/J2799,"")</f>
        <v>21.301775147929011</v>
      </c>
      <c r="N2799" s="50">
        <v>0</v>
      </c>
      <c r="O2799" s="50" t="s">
        <v>526</v>
      </c>
      <c r="P2799" s="50" t="s">
        <v>1647</v>
      </c>
      <c r="Q2799" s="151">
        <f>IF("1-Swim"=D2799,J2799*2.4,IF("2-Bike"=D2799,J2799*112,IF("3-Run"=D2799,J2799*26.2,0)))</f>
        <v>0.21907407407407406</v>
      </c>
      <c r="R2799" s="151">
        <f>Q2799/2</f>
        <v>0.10953703703703703</v>
      </c>
      <c r="S2799" s="53">
        <f>J2799*26.2</f>
        <v>5.1247685185185181E-2</v>
      </c>
      <c r="T2799" s="53">
        <f>(J2799+0.0013889)*26.2</f>
        <v>8.7636865185185181E-2</v>
      </c>
      <c r="U2799" s="53">
        <f>S2799/2</f>
        <v>2.562384259259259E-2</v>
      </c>
      <c r="V2799" s="53">
        <f>T2799/2</f>
        <v>4.381843259259259E-2</v>
      </c>
      <c r="W2799" s="50">
        <f>RANK(J2799,J:J,1)</f>
        <v>131</v>
      </c>
      <c r="X2799" s="50">
        <f>YEAR(B2799)</f>
        <v>2015</v>
      </c>
      <c r="Y2799" s="50">
        <f>MONTH(B2799)</f>
        <v>7</v>
      </c>
      <c r="Z2799" s="56">
        <f>X2799*100+Y2799</f>
        <v>201507</v>
      </c>
      <c r="AA2799" s="56">
        <f>WEEKNUM(B2799,1)</f>
        <v>31</v>
      </c>
      <c r="AB2799" s="58">
        <f>IF(ISBLANK(B2799)," ",MAX(B2799-B2798-1,0))</f>
        <v>4</v>
      </c>
      <c r="AC2799" s="56">
        <f>DAY(B2799)</f>
        <v>31</v>
      </c>
      <c r="AD2799" s="53">
        <f>U2799+V2799</f>
        <v>6.9442275185185184E-2</v>
      </c>
      <c r="AE2799" s="56">
        <f>IF("1-Swim"=D2799,E2799*46.7,IF("2-Bike"=D2799,E2799,IF("3-Run"=D2799,E2799*4.27,0)))</f>
        <v>10</v>
      </c>
    </row>
    <row r="2800" spans="1:31" x14ac:dyDescent="0.25">
      <c r="A2800" s="50">
        <v>2799</v>
      </c>
      <c r="B2800" s="51">
        <v>42219</v>
      </c>
      <c r="C2800" s="75">
        <f>B2800</f>
        <v>42219</v>
      </c>
      <c r="D2800" s="50" t="s">
        <v>1224</v>
      </c>
      <c r="E2800" s="50">
        <v>1.3</v>
      </c>
      <c r="F2800" s="50">
        <v>0</v>
      </c>
      <c r="G2800" s="50">
        <v>15</v>
      </c>
      <c r="H2800" s="50">
        <v>40</v>
      </c>
      <c r="I2800" s="53">
        <f>IF(E2800&gt;0,TIME(F2800,G2800,H2800),"")</f>
        <v>1.087962962962963E-2</v>
      </c>
      <c r="J2800" s="54">
        <f>IF(E2800&gt;0,TIME(F2800,G2800,H2800)/E2800,"")</f>
        <v>8.3689458689458693E-3</v>
      </c>
      <c r="K2800" s="50" t="s">
        <v>1410</v>
      </c>
      <c r="L2800" s="50" t="s">
        <v>1648</v>
      </c>
      <c r="M2800" s="55">
        <f>IF(D2800&gt;0,0.0416666666666667/J2800,"")</f>
        <v>4.978723404255323</v>
      </c>
      <c r="N2800" s="50">
        <v>0</v>
      </c>
      <c r="O2800" s="50" t="s">
        <v>228</v>
      </c>
      <c r="Q2800" s="151">
        <f>IF("1-Swim"=D2800,J2800*2.4,IF("2-Bike"=D2800,J2800*112,IF("3-Run"=D2800,J2800*26.2,0)))</f>
        <v>0.93732193732193736</v>
      </c>
      <c r="R2800" s="151">
        <f>Q2800/2</f>
        <v>0.46866096866096868</v>
      </c>
      <c r="S2800" s="53">
        <f>J2800*26.2</f>
        <v>0.21926638176638177</v>
      </c>
      <c r="T2800" s="53">
        <f>(J2800+0.0013889)*26.2</f>
        <v>0.25565556176638177</v>
      </c>
      <c r="U2800" s="53">
        <f>S2800/2</f>
        <v>0.10963319088319089</v>
      </c>
      <c r="V2800" s="53">
        <f>T2800/2</f>
        <v>0.12782778088319088</v>
      </c>
      <c r="W2800" s="50">
        <f>RANK(J2800,J:J,1)</f>
        <v>2619</v>
      </c>
      <c r="X2800" s="50">
        <f>YEAR(B2800)</f>
        <v>2015</v>
      </c>
      <c r="Y2800" s="50">
        <f>MONTH(B2800)</f>
        <v>8</v>
      </c>
      <c r="Z2800" s="56">
        <f>X2800*100+Y2800</f>
        <v>201508</v>
      </c>
      <c r="AA2800" s="56">
        <f>WEEKNUM(B2800,1)</f>
        <v>32</v>
      </c>
      <c r="AB2800" s="58">
        <f>IF(ISBLANK(B2800)," ",MAX(B2800-B2799-1,0))</f>
        <v>2</v>
      </c>
      <c r="AC2800" s="56">
        <f>DAY(B2800)</f>
        <v>3</v>
      </c>
      <c r="AD2800" s="53">
        <f>U2800+V2800</f>
        <v>0.23746097176638176</v>
      </c>
      <c r="AE2800" s="56">
        <f>IF("1-Swim"=D2800,E2800*46.7,IF("2-Bike"=D2800,E2800,IF("3-Run"=D2800,E2800*4.27,0)))</f>
        <v>1.3</v>
      </c>
    </row>
    <row r="2801" spans="1:31" x14ac:dyDescent="0.25">
      <c r="A2801" s="50">
        <v>2800</v>
      </c>
      <c r="B2801" s="51">
        <v>42220</v>
      </c>
      <c r="C2801" s="75">
        <f>B2801</f>
        <v>42220</v>
      </c>
      <c r="D2801" s="50" t="s">
        <v>1224</v>
      </c>
      <c r="E2801" s="50">
        <v>7</v>
      </c>
      <c r="F2801" s="50">
        <v>0</v>
      </c>
      <c r="G2801" s="50">
        <v>45</v>
      </c>
      <c r="H2801" s="50">
        <v>18</v>
      </c>
      <c r="I2801" s="53">
        <f>IF(E2801&gt;0,TIME(F2801,G2801,H2801),"")</f>
        <v>3.1458333333333331E-2</v>
      </c>
      <c r="J2801" s="54">
        <f>IF(E2801&gt;0,TIME(F2801,G2801,H2801)/E2801,"")</f>
        <v>4.4940476190476189E-3</v>
      </c>
      <c r="K2801" s="50" t="s">
        <v>1410</v>
      </c>
      <c r="L2801" s="50" t="s">
        <v>1649</v>
      </c>
      <c r="M2801" s="55">
        <f>IF(D2801&gt;0,0.0416666666666667/J2801,"")</f>
        <v>9.2715231788079553</v>
      </c>
      <c r="N2801" s="50">
        <v>0</v>
      </c>
      <c r="O2801" s="50" t="s">
        <v>228</v>
      </c>
      <c r="Q2801" s="151">
        <f>IF("1-Swim"=D2801,J2801*2.4,IF("2-Bike"=D2801,J2801*112,IF("3-Run"=D2801,J2801*26.2,0)))</f>
        <v>0.5033333333333333</v>
      </c>
      <c r="R2801" s="151">
        <f>Q2801/2</f>
        <v>0.25166666666666665</v>
      </c>
      <c r="S2801" s="53">
        <f>J2801*26.2</f>
        <v>0.11774404761904761</v>
      </c>
      <c r="T2801" s="53">
        <f>(J2801+0.0013889)*26.2</f>
        <v>0.1541332276190476</v>
      </c>
      <c r="U2801" s="53">
        <f>S2801/2</f>
        <v>5.8872023809523805E-2</v>
      </c>
      <c r="V2801" s="53">
        <f>T2801/2</f>
        <v>7.7066613809523801E-2</v>
      </c>
      <c r="W2801" s="50">
        <f>RANK(J2801,J:J,1)</f>
        <v>748</v>
      </c>
      <c r="X2801" s="50">
        <f>YEAR(B2801)</f>
        <v>2015</v>
      </c>
      <c r="Y2801" s="50">
        <f>MONTH(B2801)</f>
        <v>8</v>
      </c>
      <c r="Z2801" s="56">
        <f>X2801*100+Y2801</f>
        <v>201508</v>
      </c>
      <c r="AA2801" s="56">
        <f>WEEKNUM(B2801,1)</f>
        <v>32</v>
      </c>
      <c r="AB2801" s="58">
        <f>IF(ISBLANK(B2801)," ",MAX(B2801-B2800-1,0))</f>
        <v>0</v>
      </c>
      <c r="AC2801" s="56">
        <f>DAY(B2801)</f>
        <v>4</v>
      </c>
      <c r="AD2801" s="53">
        <f>U2801+V2801</f>
        <v>0.13593863761904762</v>
      </c>
      <c r="AE2801" s="56">
        <f>IF("1-Swim"=D2801,E2801*46.7,IF("2-Bike"=D2801,E2801,IF("3-Run"=D2801,E2801*4.27,0)))</f>
        <v>7</v>
      </c>
    </row>
    <row r="2802" spans="1:31" x14ac:dyDescent="0.25">
      <c r="A2802" s="50">
        <v>2801</v>
      </c>
      <c r="B2802" s="51">
        <v>42221</v>
      </c>
      <c r="C2802" s="75">
        <f>B2802</f>
        <v>42221</v>
      </c>
      <c r="D2802" s="50" t="s">
        <v>1224</v>
      </c>
      <c r="E2802" s="50">
        <v>4.7</v>
      </c>
      <c r="F2802" s="50">
        <v>0</v>
      </c>
      <c r="G2802" s="50">
        <v>41</v>
      </c>
      <c r="H2802" s="50">
        <v>5</v>
      </c>
      <c r="I2802" s="53">
        <f>IF(E2802&gt;0,TIME(F2802,G2802,H2802),"")</f>
        <v>2.8530092592592593E-2</v>
      </c>
      <c r="J2802" s="54">
        <f>IF(E2802&gt;0,TIME(F2802,G2802,H2802)/E2802,"")</f>
        <v>6.0702324665090623E-3</v>
      </c>
      <c r="K2802" s="50" t="s">
        <v>1410</v>
      </c>
      <c r="L2802" s="50" t="s">
        <v>1650</v>
      </c>
      <c r="M2802" s="55">
        <f>IF(D2802&gt;0,0.0416666666666667/J2802,"")</f>
        <v>6.8640973630831699</v>
      </c>
      <c r="N2802" s="50">
        <v>0</v>
      </c>
      <c r="O2802" s="50" t="s">
        <v>228</v>
      </c>
      <c r="Q2802" s="151">
        <f>IF("1-Swim"=D2802,J2802*2.4,IF("2-Bike"=D2802,J2802*112,IF("3-Run"=D2802,J2802*26.2,0)))</f>
        <v>0.67986603624901498</v>
      </c>
      <c r="R2802" s="151">
        <f>Q2802/2</f>
        <v>0.33993301812450749</v>
      </c>
      <c r="S2802" s="53">
        <f>J2802*26.2</f>
        <v>0.15904009062253743</v>
      </c>
      <c r="T2802" s="53">
        <f>(J2802+0.0013889)*26.2</f>
        <v>0.19542927062253743</v>
      </c>
      <c r="U2802" s="53">
        <f>S2802/2</f>
        <v>7.9520045311268717E-2</v>
      </c>
      <c r="V2802" s="53">
        <f>T2802/2</f>
        <v>9.7714635311268713E-2</v>
      </c>
      <c r="W2802" s="50">
        <f>RANK(J2802,J:J,1)</f>
        <v>828</v>
      </c>
      <c r="X2802" s="50">
        <f>YEAR(B2802)</f>
        <v>2015</v>
      </c>
      <c r="Y2802" s="50">
        <f>MONTH(B2802)</f>
        <v>8</v>
      </c>
      <c r="Z2802" s="56">
        <f>X2802*100+Y2802</f>
        <v>201508</v>
      </c>
      <c r="AA2802" s="56">
        <f>WEEKNUM(B2802,1)</f>
        <v>32</v>
      </c>
      <c r="AB2802" s="58">
        <f>IF(ISBLANK(B2802)," ",MAX(B2802-B2801-1,0))</f>
        <v>0</v>
      </c>
      <c r="AC2802" s="56">
        <f>DAY(B2802)</f>
        <v>5</v>
      </c>
      <c r="AD2802" s="53">
        <f>U2802+V2802</f>
        <v>0.17723468062253744</v>
      </c>
      <c r="AE2802" s="56">
        <f>IF("1-Swim"=D2802,E2802*46.7,IF("2-Bike"=D2802,E2802,IF("3-Run"=D2802,E2802*4.27,0)))</f>
        <v>4.7</v>
      </c>
    </row>
    <row r="2803" spans="1:31" x14ac:dyDescent="0.25">
      <c r="A2803" s="50">
        <v>2802</v>
      </c>
      <c r="B2803" s="51">
        <v>42221</v>
      </c>
      <c r="C2803" s="75">
        <f>B2803</f>
        <v>42221</v>
      </c>
      <c r="D2803" s="50" t="s">
        <v>1224</v>
      </c>
      <c r="E2803" s="50">
        <v>4.7</v>
      </c>
      <c r="F2803" s="50">
        <v>0</v>
      </c>
      <c r="G2803" s="50">
        <v>39</v>
      </c>
      <c r="H2803" s="50">
        <v>14</v>
      </c>
      <c r="I2803" s="53">
        <f>IF(E2803&gt;0,TIME(F2803,G2803,H2803),"")</f>
        <v>2.7245370370370368E-2</v>
      </c>
      <c r="J2803" s="54">
        <f>IF(E2803&gt;0,TIME(F2803,G2803,H2803)/E2803,"")</f>
        <v>5.7968873128447585E-3</v>
      </c>
      <c r="K2803" s="50" t="s">
        <v>1410</v>
      </c>
      <c r="L2803" s="50" t="s">
        <v>1651</v>
      </c>
      <c r="M2803" s="55">
        <f>IF(D2803&gt;0,0.0416666666666667/J2803,"")</f>
        <v>7.1877655055225222</v>
      </c>
      <c r="N2803" s="50">
        <v>0</v>
      </c>
      <c r="O2803" s="50" t="s">
        <v>228</v>
      </c>
      <c r="Q2803" s="151">
        <f>IF("1-Swim"=D2803,J2803*2.4,IF("2-Bike"=D2803,J2803*112,IF("3-Run"=D2803,J2803*26.2,0)))</f>
        <v>0.64925137903861296</v>
      </c>
      <c r="R2803" s="151">
        <f>Q2803/2</f>
        <v>0.32462568951930648</v>
      </c>
      <c r="S2803" s="53">
        <f>J2803*26.2</f>
        <v>0.15187844759653266</v>
      </c>
      <c r="T2803" s="53">
        <f>(J2803+0.0013889)*26.2</f>
        <v>0.18826762759653268</v>
      </c>
      <c r="U2803" s="53">
        <f>S2803/2</f>
        <v>7.5939223798266328E-2</v>
      </c>
      <c r="V2803" s="53">
        <f>T2803/2</f>
        <v>9.4133813798266339E-2</v>
      </c>
      <c r="W2803" s="50">
        <f>RANK(J2803,J:J,1)</f>
        <v>785</v>
      </c>
      <c r="X2803" s="50">
        <f>YEAR(B2803)</f>
        <v>2015</v>
      </c>
      <c r="Y2803" s="50">
        <f>MONTH(B2803)</f>
        <v>8</v>
      </c>
      <c r="Z2803" s="56">
        <f>X2803*100+Y2803</f>
        <v>201508</v>
      </c>
      <c r="AA2803" s="56">
        <f>WEEKNUM(B2803,1)</f>
        <v>32</v>
      </c>
      <c r="AB2803" s="58">
        <f>IF(ISBLANK(B2803)," ",MAX(B2803-B2802-1,0))</f>
        <v>0</v>
      </c>
      <c r="AC2803" s="56">
        <f>DAY(B2803)</f>
        <v>5</v>
      </c>
      <c r="AD2803" s="53">
        <f>U2803+V2803</f>
        <v>0.17007303759653267</v>
      </c>
      <c r="AE2803" s="56">
        <f>IF("1-Swim"=D2803,E2803*46.7,IF("2-Bike"=D2803,E2803,IF("3-Run"=D2803,E2803*4.27,0)))</f>
        <v>4.7</v>
      </c>
    </row>
    <row r="2804" spans="1:31" x14ac:dyDescent="0.25">
      <c r="A2804" s="50">
        <v>2803</v>
      </c>
      <c r="B2804" s="51">
        <v>42222</v>
      </c>
      <c r="C2804" s="75">
        <f>B2804</f>
        <v>42222</v>
      </c>
      <c r="D2804" s="50" t="s">
        <v>1223</v>
      </c>
      <c r="E2804" s="50">
        <v>4.3</v>
      </c>
      <c r="F2804" s="50">
        <v>0</v>
      </c>
      <c r="G2804" s="50">
        <v>48</v>
      </c>
      <c r="H2804" s="50">
        <v>12</v>
      </c>
      <c r="I2804" s="53">
        <f>IF(E2804&gt;0,TIME(F2804,G2804,H2804),"")</f>
        <v>3.3472222222222223E-2</v>
      </c>
      <c r="J2804" s="54">
        <f>IF(E2804&gt;0,TIME(F2804,G2804,H2804)/E2804,"")</f>
        <v>7.7842377260981914E-3</v>
      </c>
      <c r="K2804" s="50" t="s">
        <v>1560</v>
      </c>
      <c r="L2804" s="50" t="s">
        <v>1649</v>
      </c>
      <c r="M2804" s="55">
        <f>IF(D2804&gt;0,0.0416666666666667/J2804,"")</f>
        <v>5.3526970954356887</v>
      </c>
      <c r="N2804" s="50">
        <v>0</v>
      </c>
      <c r="O2804" s="50" t="s">
        <v>228</v>
      </c>
      <c r="Q2804" s="151">
        <f>IF("1-Swim"=D2804,J2804*2.4,IF("2-Bike"=D2804,J2804*112,IF("3-Run"=D2804,J2804*26.2,0)))</f>
        <v>0.2039470284237726</v>
      </c>
      <c r="R2804" s="151">
        <f>Q2804/2</f>
        <v>0.1019735142118863</v>
      </c>
      <c r="S2804" s="53">
        <f>J2804*26.2</f>
        <v>0.2039470284237726</v>
      </c>
      <c r="T2804" s="53">
        <f>(J2804+0.0013889)*26.2</f>
        <v>0.24033620842377262</v>
      </c>
      <c r="U2804" s="53">
        <f>S2804/2</f>
        <v>0.1019735142118863</v>
      </c>
      <c r="V2804" s="53">
        <f>T2804/2</f>
        <v>0.12016810421188631</v>
      </c>
      <c r="W2804" s="50">
        <f>RANK(J2804,J:J,1)</f>
        <v>2295</v>
      </c>
      <c r="X2804" s="50">
        <f>YEAR(B2804)</f>
        <v>2015</v>
      </c>
      <c r="Y2804" s="50">
        <f>MONTH(B2804)</f>
        <v>8</v>
      </c>
      <c r="Z2804" s="56">
        <f>X2804*100+Y2804</f>
        <v>201508</v>
      </c>
      <c r="AA2804" s="56">
        <f>WEEKNUM(B2804,1)</f>
        <v>32</v>
      </c>
      <c r="AB2804" s="58">
        <f>IF(ISBLANK(B2804)," ",MAX(B2804-B2803-1,0))</f>
        <v>0</v>
      </c>
      <c r="AC2804" s="56">
        <f>DAY(B2804)</f>
        <v>6</v>
      </c>
      <c r="AD2804" s="53">
        <f>U2804+V2804</f>
        <v>0.22214161842377261</v>
      </c>
      <c r="AE2804" s="56">
        <f>IF("1-Swim"=D2804,E2804*46.7,IF("2-Bike"=D2804,E2804,IF("3-Run"=D2804,E2804*4.27,0)))</f>
        <v>18.360999999999997</v>
      </c>
    </row>
    <row r="2805" spans="1:31" x14ac:dyDescent="0.25">
      <c r="A2805" s="50">
        <v>2804</v>
      </c>
      <c r="B2805" s="51">
        <v>42224</v>
      </c>
      <c r="C2805" s="75">
        <f>B2805</f>
        <v>42224</v>
      </c>
      <c r="D2805" s="50" t="s">
        <v>1224</v>
      </c>
      <c r="E2805" s="50">
        <v>8</v>
      </c>
      <c r="F2805" s="50">
        <v>0</v>
      </c>
      <c r="G2805" s="50">
        <v>41</v>
      </c>
      <c r="H2805" s="50">
        <v>55</v>
      </c>
      <c r="I2805" s="53">
        <f>IF(E2805&gt;0,TIME(F2805,G2805,H2805),"")</f>
        <v>2.9108796296296296E-2</v>
      </c>
      <c r="J2805" s="54">
        <f>IF(E2805&gt;0,TIME(F2805,G2805,H2805)/E2805,"")</f>
        <v>3.638599537037037E-3</v>
      </c>
      <c r="K2805" s="50" t="s">
        <v>1410</v>
      </c>
      <c r="L2805" s="50" t="s">
        <v>1652</v>
      </c>
      <c r="M2805" s="55">
        <f>IF(D2805&gt;0,0.0416666666666667/J2805,"")</f>
        <v>11.451292246520884</v>
      </c>
      <c r="N2805" s="50">
        <v>0</v>
      </c>
      <c r="O2805" s="50" t="s">
        <v>228</v>
      </c>
      <c r="Q2805" s="151">
        <f>IF("1-Swim"=D2805,J2805*2.4,IF("2-Bike"=D2805,J2805*112,IF("3-Run"=D2805,J2805*26.2,0)))</f>
        <v>0.40752314814814816</v>
      </c>
      <c r="R2805" s="151">
        <f>Q2805/2</f>
        <v>0.20376157407407408</v>
      </c>
      <c r="S2805" s="53">
        <f>J2805*26.2</f>
        <v>9.5331307870370363E-2</v>
      </c>
      <c r="T2805" s="53">
        <f>(J2805+0.0013889)*26.2</f>
        <v>0.13172048787037036</v>
      </c>
      <c r="U2805" s="53">
        <f>S2805/2</f>
        <v>4.7665653935185182E-2</v>
      </c>
      <c r="V2805" s="53">
        <f>T2805/2</f>
        <v>6.5860243935185178E-2</v>
      </c>
      <c r="W2805" s="50">
        <f>RANK(J2805,J:J,1)</f>
        <v>716</v>
      </c>
      <c r="X2805" s="50">
        <f>YEAR(B2805)</f>
        <v>2015</v>
      </c>
      <c r="Y2805" s="50">
        <f>MONTH(B2805)</f>
        <v>8</v>
      </c>
      <c r="Z2805" s="56">
        <f>X2805*100+Y2805</f>
        <v>201508</v>
      </c>
      <c r="AA2805" s="56">
        <f>WEEKNUM(B2805,1)</f>
        <v>32</v>
      </c>
      <c r="AB2805" s="58">
        <f>IF(ISBLANK(B2805)," ",MAX(B2805-B2804-1,0))</f>
        <v>1</v>
      </c>
      <c r="AC2805" s="56">
        <f>DAY(B2805)</f>
        <v>8</v>
      </c>
      <c r="AD2805" s="53">
        <f>U2805+V2805</f>
        <v>0.11352589787037036</v>
      </c>
      <c r="AE2805" s="56">
        <f>IF("1-Swim"=D2805,E2805*46.7,IF("2-Bike"=D2805,E2805,IF("3-Run"=D2805,E2805*4.27,0)))</f>
        <v>8</v>
      </c>
    </row>
    <row r="2806" spans="1:31" x14ac:dyDescent="0.25">
      <c r="A2806" s="50">
        <v>2805</v>
      </c>
      <c r="B2806" s="51">
        <v>42225</v>
      </c>
      <c r="C2806" s="75">
        <f>B2806</f>
        <v>42225</v>
      </c>
      <c r="D2806" s="50" t="s">
        <v>1223</v>
      </c>
      <c r="E2806" s="50">
        <v>4.5</v>
      </c>
      <c r="F2806" s="50">
        <v>0</v>
      </c>
      <c r="G2806" s="50">
        <v>51</v>
      </c>
      <c r="H2806" s="50">
        <v>55</v>
      </c>
      <c r="I2806" s="53">
        <f>IF(E2806&gt;0,TIME(F2806,G2806,H2806),"")</f>
        <v>3.605324074074074E-2</v>
      </c>
      <c r="J2806" s="54">
        <f>IF(E2806&gt;0,TIME(F2806,G2806,H2806)/E2806,"")</f>
        <v>8.0118312757201642E-3</v>
      </c>
      <c r="K2806" s="50" t="s">
        <v>1560</v>
      </c>
      <c r="L2806" s="50" t="s">
        <v>997</v>
      </c>
      <c r="M2806" s="55">
        <f>IF(D2806&gt;0,0.0416666666666667/J2806,"")</f>
        <v>5.2006420545746428</v>
      </c>
      <c r="N2806" s="50">
        <v>0</v>
      </c>
      <c r="O2806" s="50" t="s">
        <v>228</v>
      </c>
      <c r="Q2806" s="151">
        <f>IF("1-Swim"=D2806,J2806*2.4,IF("2-Bike"=D2806,J2806*112,IF("3-Run"=D2806,J2806*26.2,0)))</f>
        <v>0.2099099794238683</v>
      </c>
      <c r="R2806" s="151">
        <f>Q2806/2</f>
        <v>0.10495498971193415</v>
      </c>
      <c r="S2806" s="53">
        <f>J2806*26.2</f>
        <v>0.2099099794238683</v>
      </c>
      <c r="T2806" s="53">
        <f>(J2806+0.0013889)*26.2</f>
        <v>0.24629915942386829</v>
      </c>
      <c r="U2806" s="53">
        <f>S2806/2</f>
        <v>0.10495498971193415</v>
      </c>
      <c r="V2806" s="53">
        <f>T2806/2</f>
        <v>0.12314957971193415</v>
      </c>
      <c r="W2806" s="50">
        <f>RANK(J2806,J:J,1)</f>
        <v>2446</v>
      </c>
      <c r="X2806" s="50">
        <f>YEAR(B2806)</f>
        <v>2015</v>
      </c>
      <c r="Y2806" s="50">
        <f>MONTH(B2806)</f>
        <v>8</v>
      </c>
      <c r="Z2806" s="56">
        <f>X2806*100+Y2806</f>
        <v>201508</v>
      </c>
      <c r="AA2806" s="56">
        <f>WEEKNUM(B2806,1)</f>
        <v>33</v>
      </c>
      <c r="AB2806" s="58">
        <f>IF(ISBLANK(B2806)," ",MAX(B2806-B2805-1,0))</f>
        <v>0</v>
      </c>
      <c r="AC2806" s="56">
        <f>DAY(B2806)</f>
        <v>9</v>
      </c>
      <c r="AD2806" s="53">
        <f>U2806+V2806</f>
        <v>0.22810456942386831</v>
      </c>
      <c r="AE2806" s="56">
        <f>IF("1-Swim"=D2806,E2806*46.7,IF("2-Bike"=D2806,E2806,IF("3-Run"=D2806,E2806*4.27,0)))</f>
        <v>19.214999999999996</v>
      </c>
    </row>
    <row r="2807" spans="1:31" x14ac:dyDescent="0.25">
      <c r="A2807" s="50">
        <v>2806</v>
      </c>
      <c r="B2807" s="51">
        <v>42228</v>
      </c>
      <c r="C2807" s="75">
        <f>B2807</f>
        <v>42228</v>
      </c>
      <c r="D2807" s="50" t="s">
        <v>1223</v>
      </c>
      <c r="E2807" s="50">
        <v>2.5</v>
      </c>
      <c r="F2807" s="50">
        <v>0</v>
      </c>
      <c r="G2807" s="50">
        <v>30</v>
      </c>
      <c r="H2807" s="50">
        <v>0</v>
      </c>
      <c r="I2807" s="53">
        <f>IF(E2807&gt;0,TIME(F2807,G2807,H2807),"")</f>
        <v>2.0833333333333332E-2</v>
      </c>
      <c r="J2807" s="54">
        <f>IF(E2807&gt;0,TIME(F2807,G2807,H2807)/E2807,"")</f>
        <v>8.3333333333333332E-3</v>
      </c>
      <c r="K2807" s="50" t="s">
        <v>1548</v>
      </c>
      <c r="L2807" s="50" t="s">
        <v>1048</v>
      </c>
      <c r="M2807" s="55">
        <f>IF(D2807&gt;0,0.0416666666666667/J2807,"")</f>
        <v>5.0000000000000036</v>
      </c>
      <c r="N2807" s="50">
        <v>0</v>
      </c>
      <c r="O2807" s="50" t="s">
        <v>253</v>
      </c>
      <c r="Q2807" s="151">
        <f>IF("1-Swim"=D2807,J2807*2.4,IF("2-Bike"=D2807,J2807*112,IF("3-Run"=D2807,J2807*26.2,0)))</f>
        <v>0.21833333333333332</v>
      </c>
      <c r="R2807" s="151">
        <f>Q2807/2</f>
        <v>0.10916666666666666</v>
      </c>
      <c r="S2807" s="53">
        <f>J2807*26.2</f>
        <v>0.21833333333333332</v>
      </c>
      <c r="T2807" s="53">
        <f>(J2807+0.0013889)*26.2</f>
        <v>0.25472251333333334</v>
      </c>
      <c r="U2807" s="53">
        <f>S2807/2</f>
        <v>0.10916666666666666</v>
      </c>
      <c r="V2807" s="53">
        <f>T2807/2</f>
        <v>0.12736125666666667</v>
      </c>
      <c r="W2807" s="50">
        <f>RANK(J2807,J:J,1)</f>
        <v>2597</v>
      </c>
      <c r="X2807" s="50">
        <f>YEAR(B2807)</f>
        <v>2015</v>
      </c>
      <c r="Y2807" s="50">
        <f>MONTH(B2807)</f>
        <v>8</v>
      </c>
      <c r="Z2807" s="56">
        <f>X2807*100+Y2807</f>
        <v>201508</v>
      </c>
      <c r="AA2807" s="56">
        <f>WEEKNUM(B2807,1)</f>
        <v>33</v>
      </c>
      <c r="AB2807" s="58">
        <f>IF(ISBLANK(B2807)," ",MAX(B2807-B2806-1,0))</f>
        <v>2</v>
      </c>
      <c r="AC2807" s="56">
        <f>DAY(B2807)</f>
        <v>12</v>
      </c>
      <c r="AD2807" s="53">
        <f>U2807+V2807</f>
        <v>0.23652792333333333</v>
      </c>
      <c r="AE2807" s="56">
        <f>IF("1-Swim"=D2807,E2807*46.7,IF("2-Bike"=D2807,E2807,IF("3-Run"=D2807,E2807*4.27,0)))</f>
        <v>10.674999999999999</v>
      </c>
    </row>
    <row r="2808" spans="1:31" x14ac:dyDescent="0.25">
      <c r="A2808" s="50">
        <v>2807</v>
      </c>
      <c r="B2808" s="51">
        <v>42230</v>
      </c>
      <c r="C2808" s="75">
        <f>B2808</f>
        <v>42230</v>
      </c>
      <c r="D2808" s="50" t="s">
        <v>1223</v>
      </c>
      <c r="E2808" s="50">
        <v>5</v>
      </c>
      <c r="F2808" s="50">
        <v>1</v>
      </c>
      <c r="G2808" s="50">
        <v>1</v>
      </c>
      <c r="H2808" s="50">
        <v>6</v>
      </c>
      <c r="I2808" s="53">
        <f>IF(E2808&gt;0,TIME(F2808,G2808,H2808),"")</f>
        <v>4.2430555555555555E-2</v>
      </c>
      <c r="J2808" s="54">
        <f>IF(E2808&gt;0,TIME(F2808,G2808,H2808)/E2808,"")</f>
        <v>8.4861111111111109E-3</v>
      </c>
      <c r="K2808" s="50" t="s">
        <v>1653</v>
      </c>
      <c r="L2808" s="50" t="s">
        <v>1654</v>
      </c>
      <c r="M2808" s="55">
        <f>IF(D2808&gt;0,0.0416666666666667/J2808,"")</f>
        <v>4.9099836333878928</v>
      </c>
      <c r="N2808" s="50">
        <v>0</v>
      </c>
      <c r="O2808" s="50" t="s">
        <v>228</v>
      </c>
      <c r="Q2808" s="151">
        <f>IF("1-Swim"=D2808,J2808*2.4,IF("2-Bike"=D2808,J2808*112,IF("3-Run"=D2808,J2808*26.2,0)))</f>
        <v>0.2223361111111111</v>
      </c>
      <c r="R2808" s="151">
        <f>Q2808/2</f>
        <v>0.11116805555555555</v>
      </c>
      <c r="S2808" s="53">
        <f>J2808*26.2</f>
        <v>0.2223361111111111</v>
      </c>
      <c r="T2808" s="53">
        <f>(J2808+0.0013889)*26.2</f>
        <v>0.25872529111111109</v>
      </c>
      <c r="U2808" s="53">
        <f>S2808/2</f>
        <v>0.11116805555555555</v>
      </c>
      <c r="V2808" s="53">
        <f>T2808/2</f>
        <v>0.12936264555555554</v>
      </c>
      <c r="W2808" s="50">
        <f>RANK(J2808,J:J,1)</f>
        <v>2655</v>
      </c>
      <c r="X2808" s="50">
        <f>YEAR(B2808)</f>
        <v>2015</v>
      </c>
      <c r="Y2808" s="50">
        <f>MONTH(B2808)</f>
        <v>8</v>
      </c>
      <c r="Z2808" s="56">
        <f>X2808*100+Y2808</f>
        <v>201508</v>
      </c>
      <c r="AA2808" s="56">
        <f>WEEKNUM(B2808,1)</f>
        <v>33</v>
      </c>
      <c r="AB2808" s="58">
        <f>IF(ISBLANK(B2808)," ",MAX(B2808-B2807-1,0))</f>
        <v>1</v>
      </c>
      <c r="AC2808" s="56">
        <f>DAY(B2808)</f>
        <v>14</v>
      </c>
      <c r="AD2808" s="53">
        <f>U2808+V2808</f>
        <v>0.24053070111111108</v>
      </c>
      <c r="AE2808" s="56">
        <f>IF("1-Swim"=D2808,E2808*46.7,IF("2-Bike"=D2808,E2808,IF("3-Run"=D2808,E2808*4.27,0)))</f>
        <v>21.349999999999998</v>
      </c>
    </row>
    <row r="2809" spans="1:31" x14ac:dyDescent="0.25">
      <c r="A2809" s="50">
        <v>2808</v>
      </c>
      <c r="B2809" s="51">
        <v>42232</v>
      </c>
      <c r="C2809" s="75">
        <f>B2809</f>
        <v>42232</v>
      </c>
      <c r="D2809" s="50" t="s">
        <v>1224</v>
      </c>
      <c r="E2809" s="50">
        <v>17.3</v>
      </c>
      <c r="F2809" s="50">
        <v>1</v>
      </c>
      <c r="G2809" s="50">
        <v>31</v>
      </c>
      <c r="H2809" s="50">
        <v>14</v>
      </c>
      <c r="I2809" s="53">
        <f>IF(E2809&gt;0,TIME(F2809,G2809,H2809),"")</f>
        <v>6.3356481481481486E-2</v>
      </c>
      <c r="J2809" s="54">
        <f>IF(E2809&gt;0,TIME(F2809,G2809,H2809)/E2809,"")</f>
        <v>3.6622243630914154E-3</v>
      </c>
      <c r="K2809" s="50" t="s">
        <v>1340</v>
      </c>
      <c r="L2809" s="50" t="s">
        <v>315</v>
      </c>
      <c r="M2809" s="55">
        <f>IF(D2809&gt;0,0.0416666666666667/J2809,"")</f>
        <v>11.377420533430772</v>
      </c>
      <c r="N2809" s="50">
        <v>0</v>
      </c>
      <c r="O2809" s="50" t="s">
        <v>228</v>
      </c>
      <c r="Q2809" s="151">
        <f>IF("1-Swim"=D2809,J2809*2.4,IF("2-Bike"=D2809,J2809*112,IF("3-Run"=D2809,J2809*26.2,0)))</f>
        <v>0.4101691286662385</v>
      </c>
      <c r="R2809" s="151">
        <f>Q2809/2</f>
        <v>0.20508456433311925</v>
      </c>
      <c r="S2809" s="53">
        <f>J2809*26.2</f>
        <v>9.5950278312995074E-2</v>
      </c>
      <c r="T2809" s="53">
        <f>(J2809+0.0013889)*26.2</f>
        <v>0.13233945831299507</v>
      </c>
      <c r="U2809" s="53">
        <f>S2809/2</f>
        <v>4.7975139156497537E-2</v>
      </c>
      <c r="V2809" s="53">
        <f>T2809/2</f>
        <v>6.6169729156497534E-2</v>
      </c>
      <c r="W2809" s="50">
        <f>RANK(J2809,J:J,1)</f>
        <v>717</v>
      </c>
      <c r="X2809" s="50">
        <f>YEAR(B2809)</f>
        <v>2015</v>
      </c>
      <c r="Y2809" s="50">
        <f>MONTH(B2809)</f>
        <v>8</v>
      </c>
      <c r="Z2809" s="56">
        <f>X2809*100+Y2809</f>
        <v>201508</v>
      </c>
      <c r="AA2809" s="56">
        <f>WEEKNUM(B2809,1)</f>
        <v>34</v>
      </c>
      <c r="AB2809" s="58">
        <f>IF(ISBLANK(B2809)," ",MAX(B2809-B2808-1,0))</f>
        <v>1</v>
      </c>
      <c r="AC2809" s="56">
        <f>DAY(B2809)</f>
        <v>16</v>
      </c>
      <c r="AD2809" s="53">
        <f>U2809+V2809</f>
        <v>0.11414486831299507</v>
      </c>
      <c r="AE2809" s="56">
        <f>IF("1-Swim"=D2809,E2809*46.7,IF("2-Bike"=D2809,E2809,IF("3-Run"=D2809,E2809*4.27,0)))</f>
        <v>17.3</v>
      </c>
    </row>
    <row r="2810" spans="1:31" x14ac:dyDescent="0.25">
      <c r="A2810" s="50">
        <v>2809</v>
      </c>
      <c r="B2810" s="51">
        <v>42234</v>
      </c>
      <c r="C2810" s="75">
        <f>B2810</f>
        <v>42234</v>
      </c>
      <c r="D2810" s="50" t="s">
        <v>1223</v>
      </c>
      <c r="E2810" s="50">
        <v>3</v>
      </c>
      <c r="F2810" s="50">
        <v>0</v>
      </c>
      <c r="G2810" s="50">
        <v>38</v>
      </c>
      <c r="H2810" s="50">
        <v>21</v>
      </c>
      <c r="I2810" s="53">
        <f>IF(E2810&gt;0,TIME(F2810,G2810,H2810),"")</f>
        <v>2.6631944444444444E-2</v>
      </c>
      <c r="J2810" s="54">
        <f>IF(E2810&gt;0,TIME(F2810,G2810,H2810)/E2810,"")</f>
        <v>8.8773148148148153E-3</v>
      </c>
      <c r="K2810" s="50" t="s">
        <v>1548</v>
      </c>
      <c r="L2810" s="50" t="s">
        <v>1048</v>
      </c>
      <c r="M2810" s="55">
        <f>IF(D2810&gt;0,0.0416666666666667/J2810,"")</f>
        <v>4.6936114732724938</v>
      </c>
      <c r="N2810" s="50">
        <v>0</v>
      </c>
      <c r="O2810" s="50" t="s">
        <v>253</v>
      </c>
      <c r="Q2810" s="151">
        <f>IF("1-Swim"=D2810,J2810*2.4,IF("2-Bike"=D2810,J2810*112,IF("3-Run"=D2810,J2810*26.2,0)))</f>
        <v>0.23258564814814817</v>
      </c>
      <c r="R2810" s="151">
        <f>Q2810/2</f>
        <v>0.11629282407407408</v>
      </c>
      <c r="S2810" s="53">
        <f>J2810*26.2</f>
        <v>0.23258564814814817</v>
      </c>
      <c r="T2810" s="53">
        <f>(J2810+0.0013889)*26.2</f>
        <v>0.26897482814814816</v>
      </c>
      <c r="U2810" s="53">
        <f>S2810/2</f>
        <v>0.11629282407407408</v>
      </c>
      <c r="V2810" s="53">
        <f>T2810/2</f>
        <v>0.13448741407407408</v>
      </c>
      <c r="W2810" s="50">
        <f>RANK(J2810,J:J,1)</f>
        <v>2739</v>
      </c>
      <c r="X2810" s="50">
        <f>YEAR(B2810)</f>
        <v>2015</v>
      </c>
      <c r="Y2810" s="50">
        <f>MONTH(B2810)</f>
        <v>8</v>
      </c>
      <c r="Z2810" s="56">
        <f>X2810*100+Y2810</f>
        <v>201508</v>
      </c>
      <c r="AA2810" s="56">
        <f>WEEKNUM(B2810,1)</f>
        <v>34</v>
      </c>
      <c r="AB2810" s="58">
        <f>IF(ISBLANK(B2810)," ",MAX(B2810-B2809-1,0))</f>
        <v>1</v>
      </c>
      <c r="AC2810" s="56">
        <f>DAY(B2810)</f>
        <v>18</v>
      </c>
      <c r="AD2810" s="53">
        <f>U2810+V2810</f>
        <v>0.25078023814814815</v>
      </c>
      <c r="AE2810" s="56">
        <f>IF("1-Swim"=D2810,E2810*46.7,IF("2-Bike"=D2810,E2810,IF("3-Run"=D2810,E2810*4.27,0)))</f>
        <v>12.809999999999999</v>
      </c>
    </row>
    <row r="2811" spans="1:31" x14ac:dyDescent="0.25">
      <c r="A2811" s="50">
        <v>2810</v>
      </c>
      <c r="B2811" s="51">
        <v>42235</v>
      </c>
      <c r="C2811" s="75">
        <f>B2811</f>
        <v>42235</v>
      </c>
      <c r="D2811" s="50" t="s">
        <v>1224</v>
      </c>
      <c r="E2811" s="50">
        <v>10</v>
      </c>
      <c r="F2811" s="50">
        <v>0</v>
      </c>
      <c r="G2811" s="50">
        <v>30</v>
      </c>
      <c r="H2811" s="50">
        <v>0</v>
      </c>
      <c r="I2811" s="53">
        <f>IF(E2811&gt;0,TIME(F2811,G2811,H2811),"")</f>
        <v>2.0833333333333332E-2</v>
      </c>
      <c r="J2811" s="54">
        <f>IF(E2811&gt;0,TIME(F2811,G2811,H2811)/E2811,"")</f>
        <v>2.0833333333333333E-3</v>
      </c>
      <c r="K2811" s="50" t="s">
        <v>921</v>
      </c>
      <c r="L2811" s="50" t="s">
        <v>1132</v>
      </c>
      <c r="M2811" s="55">
        <f>IF(D2811&gt;0,0.0416666666666667/J2811,"")</f>
        <v>20.000000000000014</v>
      </c>
      <c r="N2811" s="50">
        <v>0</v>
      </c>
      <c r="O2811" s="50" t="s">
        <v>253</v>
      </c>
      <c r="Q2811" s="151">
        <f>IF("1-Swim"=D2811,J2811*2.4,IF("2-Bike"=D2811,J2811*112,IF("3-Run"=D2811,J2811*26.2,0)))</f>
        <v>0.23333333333333334</v>
      </c>
      <c r="R2811" s="151">
        <f>Q2811/2</f>
        <v>0.11666666666666667</v>
      </c>
      <c r="S2811" s="53">
        <f>J2811*26.2</f>
        <v>5.4583333333333331E-2</v>
      </c>
      <c r="T2811" s="53">
        <f>(J2811+0.0013889)*26.2</f>
        <v>9.0972513333333324E-2</v>
      </c>
      <c r="U2811" s="53">
        <f>S2811/2</f>
        <v>2.7291666666666665E-2</v>
      </c>
      <c r="V2811" s="53">
        <f>T2811/2</f>
        <v>4.5486256666666662E-2</v>
      </c>
      <c r="W2811" s="50">
        <f>RANK(J2811,J:J,1)</f>
        <v>183</v>
      </c>
      <c r="X2811" s="50">
        <f>YEAR(B2811)</f>
        <v>2015</v>
      </c>
      <c r="Y2811" s="50">
        <f>MONTH(B2811)</f>
        <v>8</v>
      </c>
      <c r="Z2811" s="56">
        <f>X2811*100+Y2811</f>
        <v>201508</v>
      </c>
      <c r="AA2811" s="56">
        <f>WEEKNUM(B2811,1)</f>
        <v>34</v>
      </c>
      <c r="AB2811" s="58">
        <f>IF(ISBLANK(B2811)," ",MAX(B2811-B2810-1,0))</f>
        <v>0</v>
      </c>
      <c r="AC2811" s="56">
        <f>DAY(B2811)</f>
        <v>19</v>
      </c>
      <c r="AD2811" s="53">
        <f>U2811+V2811</f>
        <v>7.2777923333333328E-2</v>
      </c>
      <c r="AE2811" s="56">
        <f>IF("1-Swim"=D2811,E2811*46.7,IF("2-Bike"=D2811,E2811,IF("3-Run"=D2811,E2811*4.27,0)))</f>
        <v>10</v>
      </c>
    </row>
    <row r="2812" spans="1:31" x14ac:dyDescent="0.25">
      <c r="A2812" s="50">
        <v>2811</v>
      </c>
      <c r="B2812" s="51">
        <v>42236</v>
      </c>
      <c r="C2812" s="75">
        <f>B2812</f>
        <v>42236</v>
      </c>
      <c r="D2812" s="50" t="s">
        <v>1223</v>
      </c>
      <c r="E2812" s="50">
        <v>2.5</v>
      </c>
      <c r="F2812" s="50">
        <v>0</v>
      </c>
      <c r="G2812" s="50">
        <v>30</v>
      </c>
      <c r="H2812" s="50">
        <v>28</v>
      </c>
      <c r="I2812" s="53">
        <f>IF(E2812&gt;0,TIME(F2812,G2812,H2812),"")</f>
        <v>2.1157407407407406E-2</v>
      </c>
      <c r="J2812" s="54">
        <f>IF(E2812&gt;0,TIME(F2812,G2812,H2812)/E2812,"")</f>
        <v>8.4629629629629621E-3</v>
      </c>
      <c r="K2812" s="50" t="s">
        <v>921</v>
      </c>
      <c r="L2812" s="50" t="s">
        <v>1048</v>
      </c>
      <c r="M2812" s="55">
        <f>IF(D2812&gt;0,0.0416666666666667/J2812,"")</f>
        <v>4.9234135667396108</v>
      </c>
      <c r="N2812" s="50">
        <v>0</v>
      </c>
      <c r="O2812" s="50" t="s">
        <v>253</v>
      </c>
      <c r="Q2812" s="151">
        <f>IF("1-Swim"=D2812,J2812*2.4,IF("2-Bike"=D2812,J2812*112,IF("3-Run"=D2812,J2812*26.2,0)))</f>
        <v>0.22172962962962961</v>
      </c>
      <c r="R2812" s="151">
        <f>Q2812/2</f>
        <v>0.1108648148148148</v>
      </c>
      <c r="S2812" s="53">
        <f>J2812*26.2</f>
        <v>0.22172962962962961</v>
      </c>
      <c r="T2812" s="53">
        <f>(J2812+0.0013889)*26.2</f>
        <v>0.25811880962962963</v>
      </c>
      <c r="U2812" s="53">
        <f>S2812/2</f>
        <v>0.1108648148148148</v>
      </c>
      <c r="V2812" s="53">
        <f>T2812/2</f>
        <v>0.12905940481481482</v>
      </c>
      <c r="W2812" s="50">
        <f>RANK(J2812,J:J,1)</f>
        <v>2649</v>
      </c>
      <c r="X2812" s="50">
        <f>YEAR(B2812)</f>
        <v>2015</v>
      </c>
      <c r="Y2812" s="50">
        <f>MONTH(B2812)</f>
        <v>8</v>
      </c>
      <c r="Z2812" s="56">
        <f>X2812*100+Y2812</f>
        <v>201508</v>
      </c>
      <c r="AA2812" s="56">
        <f>WEEKNUM(B2812,1)</f>
        <v>34</v>
      </c>
      <c r="AB2812" s="58">
        <f>IF(ISBLANK(B2812)," ",MAX(B2812-B2811-1,0))</f>
        <v>0</v>
      </c>
      <c r="AC2812" s="56">
        <f>DAY(B2812)</f>
        <v>20</v>
      </c>
      <c r="AD2812" s="53">
        <f>U2812+V2812</f>
        <v>0.23992421962962962</v>
      </c>
      <c r="AE2812" s="56">
        <f>IF("1-Swim"=D2812,E2812*46.7,IF("2-Bike"=D2812,E2812,IF("3-Run"=D2812,E2812*4.27,0)))</f>
        <v>10.674999999999999</v>
      </c>
    </row>
    <row r="2813" spans="1:31" x14ac:dyDescent="0.25">
      <c r="A2813" s="50">
        <v>2812</v>
      </c>
      <c r="B2813" s="51">
        <v>42237</v>
      </c>
      <c r="C2813" s="75">
        <f>B2813</f>
        <v>42237</v>
      </c>
      <c r="D2813" s="50" t="s">
        <v>1223</v>
      </c>
      <c r="E2813" s="50">
        <v>3</v>
      </c>
      <c r="F2813" s="50">
        <v>0</v>
      </c>
      <c r="G2813" s="50">
        <v>43</v>
      </c>
      <c r="H2813" s="50">
        <v>33</v>
      </c>
      <c r="I2813" s="53">
        <f>IF(E2813&gt;0,TIME(F2813,G2813,H2813),"")</f>
        <v>3.0243055555555554E-2</v>
      </c>
      <c r="J2813" s="54">
        <f>IF(E2813&gt;0,TIME(F2813,G2813,H2813)/E2813,"")</f>
        <v>1.0081018518518519E-2</v>
      </c>
      <c r="K2813" s="50" t="s">
        <v>1653</v>
      </c>
      <c r="L2813" s="50" t="s">
        <v>1655</v>
      </c>
      <c r="M2813" s="55">
        <f>IF(D2813&gt;0,0.0416666666666667/J2813,"")</f>
        <v>4.1331802525832408</v>
      </c>
      <c r="N2813" s="50">
        <v>153</v>
      </c>
      <c r="O2813" s="50" t="s">
        <v>228</v>
      </c>
      <c r="P2813" s="50" t="s">
        <v>1656</v>
      </c>
      <c r="Q2813" s="151">
        <f>IF("1-Swim"=D2813,J2813*2.4,IF("2-Bike"=D2813,J2813*112,IF("3-Run"=D2813,J2813*26.2,0)))</f>
        <v>0.26412268518518517</v>
      </c>
      <c r="R2813" s="151">
        <f>Q2813/2</f>
        <v>0.13206134259259258</v>
      </c>
      <c r="S2813" s="53">
        <f>J2813*26.2</f>
        <v>0.26412268518518517</v>
      </c>
      <c r="T2813" s="53">
        <f>(J2813+0.0013889)*26.2</f>
        <v>0.30051186518518519</v>
      </c>
      <c r="U2813" s="53">
        <f>S2813/2</f>
        <v>0.13206134259259258</v>
      </c>
      <c r="V2813" s="53">
        <f>T2813/2</f>
        <v>0.15025593259259259</v>
      </c>
      <c r="W2813" s="50">
        <f>RANK(J2813,J:J,1)</f>
        <v>2879</v>
      </c>
      <c r="X2813" s="50">
        <f>YEAR(B2813)</f>
        <v>2015</v>
      </c>
      <c r="Y2813" s="50">
        <f>MONTH(B2813)</f>
        <v>8</v>
      </c>
      <c r="Z2813" s="56">
        <f>X2813*100+Y2813</f>
        <v>201508</v>
      </c>
      <c r="AA2813" s="56">
        <f>WEEKNUM(B2813,1)</f>
        <v>34</v>
      </c>
      <c r="AB2813" s="58">
        <f>IF(ISBLANK(B2813)," ",MAX(B2813-B2812-1,0))</f>
        <v>0</v>
      </c>
      <c r="AC2813" s="56">
        <f>DAY(B2813)</f>
        <v>21</v>
      </c>
      <c r="AD2813" s="53">
        <f>U2813+V2813</f>
        <v>0.28231727518518518</v>
      </c>
      <c r="AE2813" s="56">
        <f>IF("1-Swim"=D2813,E2813*46.7,IF("2-Bike"=D2813,E2813,IF("3-Run"=D2813,E2813*4.27,0)))</f>
        <v>12.809999999999999</v>
      </c>
    </row>
    <row r="2814" spans="1:31" x14ac:dyDescent="0.25">
      <c r="A2814" s="50">
        <v>2813</v>
      </c>
      <c r="B2814" s="51">
        <v>42239</v>
      </c>
      <c r="C2814" s="75">
        <f>B2814</f>
        <v>42239</v>
      </c>
      <c r="D2814" s="50" t="s">
        <v>1223</v>
      </c>
      <c r="E2814" s="50">
        <v>7.5</v>
      </c>
      <c r="F2814" s="50">
        <v>1</v>
      </c>
      <c r="G2814" s="50">
        <v>59</v>
      </c>
      <c r="H2814" s="50">
        <v>38</v>
      </c>
      <c r="I2814" s="53">
        <f>IF(E2814&gt;0,TIME(F2814,G2814,H2814),"")</f>
        <v>8.3078703703703696E-2</v>
      </c>
      <c r="J2814" s="54">
        <f>IF(E2814&gt;0,TIME(F2814,G2814,H2814)/E2814,"")</f>
        <v>1.1077160493827159E-2</v>
      </c>
      <c r="K2814" s="50" t="s">
        <v>1657</v>
      </c>
      <c r="L2814" s="50" t="s">
        <v>1658</v>
      </c>
      <c r="M2814" s="55">
        <f>IF(D2814&gt;0,0.0416666666666667/J2814,"")</f>
        <v>3.7614934522151051</v>
      </c>
      <c r="N2814" s="50">
        <v>0</v>
      </c>
      <c r="O2814" s="50" t="s">
        <v>228</v>
      </c>
      <c r="P2814" s="50" t="s">
        <v>1659</v>
      </c>
      <c r="Q2814" s="151">
        <f>IF("1-Swim"=D2814,J2814*2.4,IF("2-Bike"=D2814,J2814*112,IF("3-Run"=D2814,J2814*26.2,0)))</f>
        <v>0.29022160493827154</v>
      </c>
      <c r="R2814" s="151">
        <f>Q2814/2</f>
        <v>0.14511080246913577</v>
      </c>
      <c r="S2814" s="53">
        <f>J2814*26.2</f>
        <v>0.29022160493827154</v>
      </c>
      <c r="T2814" s="53">
        <f>(J2814+0.0013889)*26.2</f>
        <v>0.32661078493827156</v>
      </c>
      <c r="U2814" s="53">
        <f>S2814/2</f>
        <v>0.14511080246913577</v>
      </c>
      <c r="V2814" s="53">
        <f>T2814/2</f>
        <v>0.16330539246913578</v>
      </c>
      <c r="W2814" s="50">
        <f>RANK(J2814,J:J,1)</f>
        <v>2960</v>
      </c>
      <c r="X2814" s="50">
        <f>YEAR(B2814)</f>
        <v>2015</v>
      </c>
      <c r="Y2814" s="50">
        <f>MONTH(B2814)</f>
        <v>8</v>
      </c>
      <c r="Z2814" s="56">
        <f>X2814*100+Y2814</f>
        <v>201508</v>
      </c>
      <c r="AA2814" s="56">
        <f>WEEKNUM(B2814,1)</f>
        <v>35</v>
      </c>
      <c r="AB2814" s="58">
        <f>IF(ISBLANK(B2814)," ",MAX(B2814-B2813-1,0))</f>
        <v>1</v>
      </c>
      <c r="AC2814" s="56">
        <f>DAY(B2814)</f>
        <v>23</v>
      </c>
      <c r="AD2814" s="53">
        <f>U2814+V2814</f>
        <v>0.30841619493827155</v>
      </c>
      <c r="AE2814" s="56">
        <f>IF("1-Swim"=D2814,E2814*46.7,IF("2-Bike"=D2814,E2814,IF("3-Run"=D2814,E2814*4.27,0)))</f>
        <v>32.024999999999999</v>
      </c>
    </row>
    <row r="2815" spans="1:31" x14ac:dyDescent="0.25">
      <c r="A2815" s="50">
        <v>2814</v>
      </c>
      <c r="B2815" s="51">
        <v>42240</v>
      </c>
      <c r="C2815" s="75">
        <f>B2815</f>
        <v>42240</v>
      </c>
      <c r="D2815" s="50" t="s">
        <v>1224</v>
      </c>
      <c r="E2815" s="50">
        <v>7.5</v>
      </c>
      <c r="F2815" s="50">
        <v>0</v>
      </c>
      <c r="G2815" s="50">
        <v>20</v>
      </c>
      <c r="H2815" s="50">
        <v>0</v>
      </c>
      <c r="I2815" s="53">
        <f>IF(E2815&gt;0,TIME(F2815,G2815,H2815),"")</f>
        <v>1.3888888888888888E-2</v>
      </c>
      <c r="J2815" s="54">
        <f>IF(E2815&gt;0,TIME(F2815,G2815,H2815)/E2815,"")</f>
        <v>1.8518518518518517E-3</v>
      </c>
      <c r="K2815" s="50" t="s">
        <v>921</v>
      </c>
      <c r="L2815" s="50" t="s">
        <v>1132</v>
      </c>
      <c r="M2815" s="55">
        <f>IF(D2815&gt;0,0.0416666666666667/J2815,"")</f>
        <v>22.500000000000018</v>
      </c>
      <c r="N2815" s="50">
        <v>0</v>
      </c>
      <c r="O2815" s="50" t="s">
        <v>253</v>
      </c>
      <c r="Q2815" s="151">
        <f>IF("1-Swim"=D2815,J2815*2.4,IF("2-Bike"=D2815,J2815*112,IF("3-Run"=D2815,J2815*26.2,0)))</f>
        <v>0.2074074074074074</v>
      </c>
      <c r="R2815" s="151">
        <f>Q2815/2</f>
        <v>0.1037037037037037</v>
      </c>
      <c r="S2815" s="53">
        <f>J2815*26.2</f>
        <v>4.8518518518518516E-2</v>
      </c>
      <c r="T2815" s="53">
        <f>(J2815+0.0013889)*26.2</f>
        <v>8.490769851851851E-2</v>
      </c>
      <c r="U2815" s="53">
        <f>S2815/2</f>
        <v>2.4259259259259258E-2</v>
      </c>
      <c r="V2815" s="53">
        <f>T2815/2</f>
        <v>4.2453849259259255E-2</v>
      </c>
      <c r="W2815" s="50">
        <f>RANK(J2815,J:J,1)</f>
        <v>72</v>
      </c>
      <c r="X2815" s="50">
        <f>YEAR(B2815)</f>
        <v>2015</v>
      </c>
      <c r="Y2815" s="50">
        <f>MONTH(B2815)</f>
        <v>8</v>
      </c>
      <c r="Z2815" s="56">
        <f>X2815*100+Y2815</f>
        <v>201508</v>
      </c>
      <c r="AA2815" s="56">
        <f>WEEKNUM(B2815,1)</f>
        <v>35</v>
      </c>
      <c r="AB2815" s="58">
        <f>IF(ISBLANK(B2815)," ",MAX(B2815-B2814-1,0))</f>
        <v>0</v>
      </c>
      <c r="AC2815" s="56">
        <f>DAY(B2815)</f>
        <v>24</v>
      </c>
      <c r="AD2815" s="53">
        <f>U2815+V2815</f>
        <v>6.6713108518518513E-2</v>
      </c>
      <c r="AE2815" s="56">
        <f>IF("1-Swim"=D2815,E2815*46.7,IF("2-Bike"=D2815,E2815,IF("3-Run"=D2815,E2815*4.27,0)))</f>
        <v>7.5</v>
      </c>
    </row>
    <row r="2816" spans="1:31" x14ac:dyDescent="0.25">
      <c r="A2816" s="50">
        <v>2815</v>
      </c>
      <c r="B2816" s="51">
        <v>42240</v>
      </c>
      <c r="C2816" s="75">
        <f>B2816</f>
        <v>42240</v>
      </c>
      <c r="D2816" s="50" t="s">
        <v>1223</v>
      </c>
      <c r="E2816" s="50">
        <v>1</v>
      </c>
      <c r="F2816" s="50">
        <v>0</v>
      </c>
      <c r="G2816" s="50">
        <v>10</v>
      </c>
      <c r="H2816" s="50">
        <v>0</v>
      </c>
      <c r="I2816" s="53">
        <f>IF(E2816&gt;0,TIME(F2816,G2816,H2816),"")</f>
        <v>6.9444444444444441E-3</v>
      </c>
      <c r="J2816" s="54">
        <f>IF(E2816&gt;0,TIME(F2816,G2816,H2816)/E2816,"")</f>
        <v>6.9444444444444441E-3</v>
      </c>
      <c r="K2816" s="50" t="s">
        <v>1548</v>
      </c>
      <c r="L2816" s="50" t="s">
        <v>1048</v>
      </c>
      <c r="M2816" s="55">
        <f>IF(D2816&gt;0,0.0416666666666667/J2816,"")</f>
        <v>6.0000000000000053</v>
      </c>
      <c r="N2816" s="50">
        <v>0</v>
      </c>
      <c r="O2816" s="50" t="s">
        <v>253</v>
      </c>
      <c r="Q2816" s="151">
        <f>IF("1-Swim"=D2816,J2816*2.4,IF("2-Bike"=D2816,J2816*112,IF("3-Run"=D2816,J2816*26.2,0)))</f>
        <v>0.18194444444444444</v>
      </c>
      <c r="R2816" s="151">
        <f>Q2816/2</f>
        <v>9.0972222222222218E-2</v>
      </c>
      <c r="S2816" s="53">
        <f>J2816*26.2</f>
        <v>0.18194444444444444</v>
      </c>
      <c r="T2816" s="53">
        <f>(J2816+0.0013889)*26.2</f>
        <v>0.21833362444444443</v>
      </c>
      <c r="U2816" s="53">
        <f>S2816/2</f>
        <v>9.0972222222222218E-2</v>
      </c>
      <c r="V2816" s="53">
        <f>T2816/2</f>
        <v>0.10916681222222221</v>
      </c>
      <c r="W2816" s="50">
        <f>RANK(J2816,J:J,1)</f>
        <v>1479</v>
      </c>
      <c r="X2816" s="50">
        <f>YEAR(B2816)</f>
        <v>2015</v>
      </c>
      <c r="Y2816" s="50">
        <f>MONTH(B2816)</f>
        <v>8</v>
      </c>
      <c r="Z2816" s="56">
        <f>X2816*100+Y2816</f>
        <v>201508</v>
      </c>
      <c r="AA2816" s="56">
        <f>WEEKNUM(B2816,1)</f>
        <v>35</v>
      </c>
      <c r="AB2816" s="58">
        <f>IF(ISBLANK(B2816)," ",MAX(B2816-B2815-1,0))</f>
        <v>0</v>
      </c>
      <c r="AC2816" s="56">
        <f>DAY(B2816)</f>
        <v>24</v>
      </c>
      <c r="AD2816" s="53">
        <f>U2816+V2816</f>
        <v>0.20013903444444442</v>
      </c>
      <c r="AE2816" s="56">
        <f>IF("1-Swim"=D2816,E2816*46.7,IF("2-Bike"=D2816,E2816,IF("3-Run"=D2816,E2816*4.27,0)))</f>
        <v>4.2699999999999996</v>
      </c>
    </row>
    <row r="2817" spans="1:31" x14ac:dyDescent="0.25">
      <c r="A2817" s="50">
        <v>2816</v>
      </c>
      <c r="B2817" s="51">
        <v>42241</v>
      </c>
      <c r="C2817" s="75">
        <f>B2817</f>
        <v>42241</v>
      </c>
      <c r="D2817" s="50" t="s">
        <v>1223</v>
      </c>
      <c r="E2817" s="50">
        <v>1.5</v>
      </c>
      <c r="F2817" s="50">
        <v>0</v>
      </c>
      <c r="G2817" s="50">
        <v>15</v>
      </c>
      <c r="H2817" s="50">
        <v>0</v>
      </c>
      <c r="I2817" s="53">
        <f>IF(E2817&gt;0,TIME(F2817,G2817,H2817),"")</f>
        <v>1.0416666666666666E-2</v>
      </c>
      <c r="J2817" s="54">
        <f>IF(E2817&gt;0,TIME(F2817,G2817,H2817)/E2817,"")</f>
        <v>6.9444444444444441E-3</v>
      </c>
      <c r="K2817" s="50" t="s">
        <v>1548</v>
      </c>
      <c r="L2817" s="50" t="s">
        <v>1048</v>
      </c>
      <c r="M2817" s="55">
        <f>IF(D2817&gt;0,0.0416666666666667/J2817,"")</f>
        <v>6.0000000000000053</v>
      </c>
      <c r="N2817" s="50">
        <v>0</v>
      </c>
      <c r="O2817" s="50" t="s">
        <v>253</v>
      </c>
      <c r="Q2817" s="151">
        <f>IF("1-Swim"=D2817,J2817*2.4,IF("2-Bike"=D2817,J2817*112,IF("3-Run"=D2817,J2817*26.2,0)))</f>
        <v>0.18194444444444444</v>
      </c>
      <c r="R2817" s="151">
        <f>Q2817/2</f>
        <v>9.0972222222222218E-2</v>
      </c>
      <c r="S2817" s="53">
        <f>J2817*26.2</f>
        <v>0.18194444444444444</v>
      </c>
      <c r="T2817" s="53">
        <f>(J2817+0.0013889)*26.2</f>
        <v>0.21833362444444443</v>
      </c>
      <c r="U2817" s="53">
        <f>S2817/2</f>
        <v>9.0972222222222218E-2</v>
      </c>
      <c r="V2817" s="53">
        <f>T2817/2</f>
        <v>0.10916681222222221</v>
      </c>
      <c r="W2817" s="50">
        <f>RANK(J2817,J:J,1)</f>
        <v>1479</v>
      </c>
      <c r="X2817" s="50">
        <f>YEAR(B2817)</f>
        <v>2015</v>
      </c>
      <c r="Y2817" s="50">
        <f>MONTH(B2817)</f>
        <v>8</v>
      </c>
      <c r="Z2817" s="56">
        <f>X2817*100+Y2817</f>
        <v>201508</v>
      </c>
      <c r="AA2817" s="56">
        <f>WEEKNUM(B2817,1)</f>
        <v>35</v>
      </c>
      <c r="AB2817" s="58">
        <f>IF(ISBLANK(B2817)," ",MAX(B2817-B2816-1,0))</f>
        <v>0</v>
      </c>
      <c r="AC2817" s="56">
        <f>DAY(B2817)</f>
        <v>25</v>
      </c>
      <c r="AD2817" s="53">
        <f>U2817+V2817</f>
        <v>0.20013903444444442</v>
      </c>
      <c r="AE2817" s="56">
        <f>IF("1-Swim"=D2817,E2817*46.7,IF("2-Bike"=D2817,E2817,IF("3-Run"=D2817,E2817*4.27,0)))</f>
        <v>6.4049999999999994</v>
      </c>
    </row>
    <row r="2818" spans="1:31" x14ac:dyDescent="0.25">
      <c r="A2818" s="50">
        <v>2817</v>
      </c>
      <c r="B2818" s="51">
        <v>42243</v>
      </c>
      <c r="C2818" s="75">
        <f>B2818</f>
        <v>42243</v>
      </c>
      <c r="D2818" s="50" t="s">
        <v>1223</v>
      </c>
      <c r="E2818" s="50">
        <v>3.4</v>
      </c>
      <c r="F2818" s="50">
        <v>0</v>
      </c>
      <c r="G2818" s="50">
        <v>36</v>
      </c>
      <c r="H2818" s="50">
        <v>23</v>
      </c>
      <c r="I2818" s="53">
        <f>IF(E2818&gt;0,TIME(F2818,G2818,H2818),"")</f>
        <v>2.5266203703703704E-2</v>
      </c>
      <c r="J2818" s="54">
        <f>IF(E2818&gt;0,TIME(F2818,G2818,H2818)/E2818,"")</f>
        <v>7.4312363834422657E-3</v>
      </c>
      <c r="K2818" s="50" t="s">
        <v>1548</v>
      </c>
      <c r="L2818" s="50" t="s">
        <v>1660</v>
      </c>
      <c r="M2818" s="55">
        <f>IF(D2818&gt;0,0.0416666666666667/J2818,"")</f>
        <v>5.6069628950984924</v>
      </c>
      <c r="N2818" s="50">
        <v>151</v>
      </c>
      <c r="O2818" s="50" t="s">
        <v>184</v>
      </c>
      <c r="P2818" s="50" t="s">
        <v>1661</v>
      </c>
      <c r="Q2818" s="151">
        <f>IF("1-Swim"=D2818,J2818*2.4,IF("2-Bike"=D2818,J2818*112,IF("3-Run"=D2818,J2818*26.2,0)))</f>
        <v>0.19469839324618735</v>
      </c>
      <c r="R2818" s="151">
        <f>Q2818/2</f>
        <v>9.7349196623093673E-2</v>
      </c>
      <c r="S2818" s="53">
        <f>J2818*26.2</f>
        <v>0.19469839324618735</v>
      </c>
      <c r="T2818" s="53">
        <f>(J2818+0.0013889)*26.2</f>
        <v>0.23108757324618734</v>
      </c>
      <c r="U2818" s="53">
        <f>S2818/2</f>
        <v>9.7349196623093673E-2</v>
      </c>
      <c r="V2818" s="53">
        <f>T2818/2</f>
        <v>0.11554378662309367</v>
      </c>
      <c r="W2818" s="50">
        <f>RANK(J2818,J:J,1)</f>
        <v>2001</v>
      </c>
      <c r="X2818" s="50">
        <f>YEAR(B2818)</f>
        <v>2015</v>
      </c>
      <c r="Y2818" s="50">
        <f>MONTH(B2818)</f>
        <v>8</v>
      </c>
      <c r="Z2818" s="56">
        <f>X2818*100+Y2818</f>
        <v>201508</v>
      </c>
      <c r="AA2818" s="56">
        <f>WEEKNUM(B2818,1)</f>
        <v>35</v>
      </c>
      <c r="AB2818" s="58">
        <f>IF(ISBLANK(B2818)," ",MAX(B2818-B2817-1,0))</f>
        <v>1</v>
      </c>
      <c r="AC2818" s="56">
        <f>DAY(B2818)</f>
        <v>27</v>
      </c>
      <c r="AD2818" s="53">
        <f>U2818+V2818</f>
        <v>0.21289298324618733</v>
      </c>
      <c r="AE2818" s="56">
        <f>IF("1-Swim"=D2818,E2818*46.7,IF("2-Bike"=D2818,E2818,IF("3-Run"=D2818,E2818*4.27,0)))</f>
        <v>14.517999999999999</v>
      </c>
    </row>
    <row r="2819" spans="1:31" x14ac:dyDescent="0.25">
      <c r="A2819" s="50">
        <v>2818</v>
      </c>
      <c r="B2819" s="51">
        <v>42244</v>
      </c>
      <c r="C2819" s="75">
        <f>B2819</f>
        <v>42244</v>
      </c>
      <c r="D2819" s="50" t="s">
        <v>1224</v>
      </c>
      <c r="E2819" s="50">
        <v>10.25</v>
      </c>
      <c r="F2819" s="50">
        <v>0</v>
      </c>
      <c r="G2819" s="50">
        <v>48</v>
      </c>
      <c r="H2819" s="50">
        <v>25</v>
      </c>
      <c r="I2819" s="53">
        <f>IF(E2819&gt;0,TIME(F2819,G2819,H2819),"")</f>
        <v>3.3622685185185179E-2</v>
      </c>
      <c r="J2819" s="54">
        <f>IF(E2819&gt;0,TIME(F2819,G2819,H2819)/E2819,"")</f>
        <v>3.2802619692863591E-3</v>
      </c>
      <c r="K2819" s="50" t="s">
        <v>1340</v>
      </c>
      <c r="L2819" s="50" t="s">
        <v>315</v>
      </c>
      <c r="M2819" s="55">
        <f>IF(D2819&gt;0,0.0416666666666667/J2819,"")</f>
        <v>12.702237521514641</v>
      </c>
      <c r="N2819" s="50">
        <v>0</v>
      </c>
      <c r="O2819" s="50" t="s">
        <v>255</v>
      </c>
      <c r="Q2819" s="151">
        <f>IF("1-Swim"=D2819,J2819*2.4,IF("2-Bike"=D2819,J2819*112,IF("3-Run"=D2819,J2819*26.2,0)))</f>
        <v>0.36738934056007222</v>
      </c>
      <c r="R2819" s="151">
        <f>Q2819/2</f>
        <v>0.18369467028003611</v>
      </c>
      <c r="S2819" s="53">
        <f>J2819*26.2</f>
        <v>8.5942863595302607E-2</v>
      </c>
      <c r="T2819" s="53">
        <f>(J2819+0.0013889)*26.2</f>
        <v>0.12233204359530261</v>
      </c>
      <c r="U2819" s="53">
        <f>S2819/2</f>
        <v>4.2971431797651304E-2</v>
      </c>
      <c r="V2819" s="53">
        <f>T2819/2</f>
        <v>6.1166021797651307E-2</v>
      </c>
      <c r="W2819" s="50">
        <f>RANK(J2819,J:J,1)</f>
        <v>675</v>
      </c>
      <c r="X2819" s="50">
        <f>YEAR(B2819)</f>
        <v>2015</v>
      </c>
      <c r="Y2819" s="50">
        <f>MONTH(B2819)</f>
        <v>8</v>
      </c>
      <c r="Z2819" s="56">
        <f>X2819*100+Y2819</f>
        <v>201508</v>
      </c>
      <c r="AA2819" s="56">
        <f>WEEKNUM(B2819,1)</f>
        <v>35</v>
      </c>
      <c r="AB2819" s="58">
        <f>IF(ISBLANK(B2819)," ",MAX(B2819-B2818-1,0))</f>
        <v>0</v>
      </c>
      <c r="AC2819" s="56">
        <f>DAY(B2819)</f>
        <v>28</v>
      </c>
      <c r="AD2819" s="53">
        <f>U2819+V2819</f>
        <v>0.1041374535953026</v>
      </c>
      <c r="AE2819" s="56">
        <f>IF("1-Swim"=D2819,E2819*46.7,IF("2-Bike"=D2819,E2819,IF("3-Run"=D2819,E2819*4.27,0)))</f>
        <v>10.25</v>
      </c>
    </row>
    <row r="2820" spans="1:31" x14ac:dyDescent="0.25">
      <c r="A2820" s="50">
        <v>2819</v>
      </c>
      <c r="B2820" s="51">
        <v>42244</v>
      </c>
      <c r="C2820" s="75">
        <f>B2820</f>
        <v>42244</v>
      </c>
      <c r="D2820" s="50" t="s">
        <v>1223</v>
      </c>
      <c r="E2820" s="50">
        <v>5</v>
      </c>
      <c r="F2820" s="50">
        <v>1</v>
      </c>
      <c r="G2820" s="50">
        <v>2</v>
      </c>
      <c r="H2820" s="50">
        <v>58</v>
      </c>
      <c r="I2820" s="53">
        <f>IF(E2820&gt;0,TIME(F2820,G2820,H2820),"")</f>
        <v>4.372685185185185E-2</v>
      </c>
      <c r="J2820" s="54">
        <f>IF(E2820&gt;0,TIME(F2820,G2820,H2820)/E2820,"")</f>
        <v>8.7453703703703704E-3</v>
      </c>
      <c r="K2820" s="50" t="s">
        <v>1653</v>
      </c>
      <c r="L2820" s="50" t="s">
        <v>1662</v>
      </c>
      <c r="M2820" s="55">
        <f>IF(D2820&gt;0,0.0416666666666667/J2820,"")</f>
        <v>4.7644256220222374</v>
      </c>
      <c r="N2820" s="50">
        <v>0</v>
      </c>
      <c r="O2820" s="50" t="s">
        <v>255</v>
      </c>
      <c r="Q2820" s="151">
        <f>IF("1-Swim"=D2820,J2820*2.4,IF("2-Bike"=D2820,J2820*112,IF("3-Run"=D2820,J2820*26.2,0)))</f>
        <v>0.2291287037037037</v>
      </c>
      <c r="R2820" s="151">
        <f>Q2820/2</f>
        <v>0.11456435185185185</v>
      </c>
      <c r="S2820" s="53">
        <f>J2820*26.2</f>
        <v>0.2291287037037037</v>
      </c>
      <c r="T2820" s="53">
        <f>(J2820+0.0013889)*26.2</f>
        <v>0.26551788370370372</v>
      </c>
      <c r="U2820" s="53">
        <f>S2820/2</f>
        <v>0.11456435185185185</v>
      </c>
      <c r="V2820" s="53">
        <f>T2820/2</f>
        <v>0.13275894185185186</v>
      </c>
      <c r="W2820" s="50">
        <f>RANK(J2820,J:J,1)</f>
        <v>2717</v>
      </c>
      <c r="X2820" s="50">
        <f>YEAR(B2820)</f>
        <v>2015</v>
      </c>
      <c r="Y2820" s="50">
        <f>MONTH(B2820)</f>
        <v>8</v>
      </c>
      <c r="Z2820" s="56">
        <f>X2820*100+Y2820</f>
        <v>201508</v>
      </c>
      <c r="AA2820" s="56">
        <f>WEEKNUM(B2820,1)</f>
        <v>35</v>
      </c>
      <c r="AB2820" s="58">
        <f>IF(ISBLANK(B2820)," ",MAX(B2820-B2819-1,0))</f>
        <v>0</v>
      </c>
      <c r="AC2820" s="56">
        <f>DAY(B2820)</f>
        <v>28</v>
      </c>
      <c r="AD2820" s="53">
        <f>U2820+V2820</f>
        <v>0.24732329370370371</v>
      </c>
      <c r="AE2820" s="56">
        <f>IF("1-Swim"=D2820,E2820*46.7,IF("2-Bike"=D2820,E2820,IF("3-Run"=D2820,E2820*4.27,0)))</f>
        <v>21.349999999999998</v>
      </c>
    </row>
    <row r="2821" spans="1:31" x14ac:dyDescent="0.25">
      <c r="A2821" s="50">
        <v>2820</v>
      </c>
      <c r="B2821" s="51">
        <v>42246</v>
      </c>
      <c r="C2821" s="75">
        <f>B2821</f>
        <v>42246</v>
      </c>
      <c r="D2821" s="50" t="s">
        <v>1223</v>
      </c>
      <c r="E2821" s="50">
        <v>14</v>
      </c>
      <c r="F2821" s="50">
        <v>3</v>
      </c>
      <c r="G2821" s="50">
        <v>1</v>
      </c>
      <c r="H2821" s="50">
        <v>5</v>
      </c>
      <c r="I2821" s="53">
        <f>IF(E2821&gt;0,TIME(F2821,G2821,H2821),"")</f>
        <v>0.12575231481481483</v>
      </c>
      <c r="J2821" s="54">
        <f>IF(E2821&gt;0,TIME(F2821,G2821,H2821)/E2821,"")</f>
        <v>8.9823082010582027E-3</v>
      </c>
      <c r="K2821" s="50" t="s">
        <v>1663</v>
      </c>
      <c r="L2821" s="50" t="s">
        <v>1664</v>
      </c>
      <c r="M2821" s="55">
        <f>IF(D2821&gt;0,0.0416666666666667/J2821,"")</f>
        <v>4.6387482742751986</v>
      </c>
      <c r="N2821" s="50">
        <v>0</v>
      </c>
      <c r="O2821" s="50" t="s">
        <v>228</v>
      </c>
      <c r="P2821" s="50" t="s">
        <v>1665</v>
      </c>
      <c r="Q2821" s="151">
        <f>IF("1-Swim"=D2821,J2821*2.4,IF("2-Bike"=D2821,J2821*112,IF("3-Run"=D2821,J2821*26.2,0)))</f>
        <v>0.23533647486772491</v>
      </c>
      <c r="R2821" s="151">
        <f>Q2821/2</f>
        <v>0.11766823743386245</v>
      </c>
      <c r="S2821" s="53">
        <f>J2821*26.2</f>
        <v>0.23533647486772491</v>
      </c>
      <c r="T2821" s="53">
        <f>(J2821+0.0013889)*26.2</f>
        <v>0.27172565486772493</v>
      </c>
      <c r="U2821" s="53">
        <f>S2821/2</f>
        <v>0.11766823743386245</v>
      </c>
      <c r="V2821" s="53">
        <f>T2821/2</f>
        <v>0.13586282743386247</v>
      </c>
      <c r="W2821" s="50">
        <f>RANK(J2821,J:J,1)</f>
        <v>2759</v>
      </c>
      <c r="X2821" s="50">
        <f>YEAR(B2821)</f>
        <v>2015</v>
      </c>
      <c r="Y2821" s="50">
        <f>MONTH(B2821)</f>
        <v>8</v>
      </c>
      <c r="Z2821" s="56">
        <f>X2821*100+Y2821</f>
        <v>201508</v>
      </c>
      <c r="AA2821" s="56">
        <f>WEEKNUM(B2821,1)</f>
        <v>36</v>
      </c>
      <c r="AB2821" s="58">
        <f>IF(ISBLANK(B2821)," ",MAX(B2821-B2820-1,0))</f>
        <v>1</v>
      </c>
      <c r="AC2821" s="56">
        <f>DAY(B2821)</f>
        <v>30</v>
      </c>
      <c r="AD2821" s="53">
        <f>U2821+V2821</f>
        <v>0.25353106486772492</v>
      </c>
      <c r="AE2821" s="56">
        <f>IF("1-Swim"=D2821,E2821*46.7,IF("2-Bike"=D2821,E2821,IF("3-Run"=D2821,E2821*4.27,0)))</f>
        <v>59.779999999999994</v>
      </c>
    </row>
    <row r="2822" spans="1:31" x14ac:dyDescent="0.25">
      <c r="A2822" s="50">
        <v>2821</v>
      </c>
      <c r="B2822" s="51">
        <v>42248</v>
      </c>
      <c r="C2822" s="75">
        <f>B2822</f>
        <v>42248</v>
      </c>
      <c r="D2822" s="50" t="s">
        <v>1223</v>
      </c>
      <c r="E2822" s="50">
        <v>3.1</v>
      </c>
      <c r="F2822" s="50">
        <v>0</v>
      </c>
      <c r="G2822" s="50">
        <v>33</v>
      </c>
      <c r="H2822" s="50">
        <v>1</v>
      </c>
      <c r="I2822" s="53">
        <f>IF(E2822&gt;0,TIME(F2822,G2822,H2822),"")</f>
        <v>2.2928240740740739E-2</v>
      </c>
      <c r="J2822" s="54">
        <f>IF(E2822&gt;0,TIME(F2822,G2822,H2822)/E2822,"")</f>
        <v>7.3962066905615288E-3</v>
      </c>
      <c r="K2822" s="50" t="s">
        <v>1548</v>
      </c>
      <c r="L2822" s="50" t="s">
        <v>1666</v>
      </c>
      <c r="M2822" s="55">
        <f>IF(D2822&gt;0,0.0416666666666667/J2822,"")</f>
        <v>5.633518425037864</v>
      </c>
      <c r="N2822" s="50">
        <v>0</v>
      </c>
      <c r="O2822" s="50" t="s">
        <v>228</v>
      </c>
      <c r="Q2822" s="151">
        <f>IF("1-Swim"=D2822,J2822*2.4,IF("2-Bike"=D2822,J2822*112,IF("3-Run"=D2822,J2822*26.2,0)))</f>
        <v>0.19378061529271204</v>
      </c>
      <c r="R2822" s="151">
        <f>Q2822/2</f>
        <v>9.6890307646356019E-2</v>
      </c>
      <c r="S2822" s="53">
        <f>J2822*26.2</f>
        <v>0.19378061529271204</v>
      </c>
      <c r="T2822" s="53">
        <f>(J2822+0.0013889)*26.2</f>
        <v>0.23016979529271206</v>
      </c>
      <c r="U2822" s="53">
        <f>S2822/2</f>
        <v>9.6890307646356019E-2</v>
      </c>
      <c r="V2822" s="53">
        <f>T2822/2</f>
        <v>0.11508489764635603</v>
      </c>
      <c r="W2822" s="50">
        <f>RANK(J2822,J:J,1)</f>
        <v>1971</v>
      </c>
      <c r="X2822" s="50">
        <f>YEAR(B2822)</f>
        <v>2015</v>
      </c>
      <c r="Y2822" s="50">
        <f>MONTH(B2822)</f>
        <v>9</v>
      </c>
      <c r="Z2822" s="56">
        <f>X2822*100+Y2822</f>
        <v>201509</v>
      </c>
      <c r="AA2822" s="56">
        <f>WEEKNUM(B2822,1)</f>
        <v>36</v>
      </c>
      <c r="AB2822" s="58">
        <f>IF(ISBLANK(B2822)," ",MAX(B2822-B2821-1,0))</f>
        <v>1</v>
      </c>
      <c r="AC2822" s="56">
        <f>DAY(B2822)</f>
        <v>1</v>
      </c>
      <c r="AD2822" s="53">
        <f>U2822+V2822</f>
        <v>0.21197520529271205</v>
      </c>
      <c r="AE2822" s="56">
        <f>IF("1-Swim"=D2822,E2822*46.7,IF("2-Bike"=D2822,E2822,IF("3-Run"=D2822,E2822*4.27,0)))</f>
        <v>13.236999999999998</v>
      </c>
    </row>
    <row r="2823" spans="1:31" x14ac:dyDescent="0.25">
      <c r="A2823" s="50">
        <v>2822</v>
      </c>
      <c r="B2823" s="51">
        <v>42249</v>
      </c>
      <c r="C2823" s="75">
        <f>B2823</f>
        <v>42249</v>
      </c>
      <c r="D2823" s="50" t="s">
        <v>1223</v>
      </c>
      <c r="E2823" s="50">
        <v>3</v>
      </c>
      <c r="F2823" s="50">
        <v>0</v>
      </c>
      <c r="G2823" s="50">
        <v>35</v>
      </c>
      <c r="H2823" s="50">
        <v>6</v>
      </c>
      <c r="I2823" s="53">
        <f>IF(E2823&gt;0,TIME(F2823,G2823,H2823),"")</f>
        <v>2.4375000000000004E-2</v>
      </c>
      <c r="J2823" s="54">
        <f>IF(E2823&gt;0,TIME(F2823,G2823,H2823)/E2823,"")</f>
        <v>8.125000000000002E-3</v>
      </c>
      <c r="K2823" s="50" t="s">
        <v>1548</v>
      </c>
      <c r="L2823" s="50" t="s">
        <v>1048</v>
      </c>
      <c r="M2823" s="55">
        <f>IF(D2823&gt;0,0.0416666666666667/J2823,"")</f>
        <v>5.1282051282051313</v>
      </c>
      <c r="N2823" s="50">
        <v>0</v>
      </c>
      <c r="O2823" s="50" t="s">
        <v>253</v>
      </c>
      <c r="Q2823" s="151">
        <f>IF("1-Swim"=D2823,J2823*2.4,IF("2-Bike"=D2823,J2823*112,IF("3-Run"=D2823,J2823*26.2,0)))</f>
        <v>0.21287500000000004</v>
      </c>
      <c r="R2823" s="151">
        <f>Q2823/2</f>
        <v>0.10643750000000002</v>
      </c>
      <c r="S2823" s="53">
        <f>J2823*26.2</f>
        <v>0.21287500000000004</v>
      </c>
      <c r="T2823" s="53">
        <f>(J2823+0.0013889)*26.2</f>
        <v>0.24926418000000006</v>
      </c>
      <c r="U2823" s="53">
        <f>S2823/2</f>
        <v>0.10643750000000002</v>
      </c>
      <c r="V2823" s="53">
        <f>T2823/2</f>
        <v>0.12463209000000003</v>
      </c>
      <c r="W2823" s="50">
        <f>RANK(J2823,J:J,1)</f>
        <v>2495</v>
      </c>
      <c r="X2823" s="50">
        <f>YEAR(B2823)</f>
        <v>2015</v>
      </c>
      <c r="Y2823" s="50">
        <f>MONTH(B2823)</f>
        <v>9</v>
      </c>
      <c r="Z2823" s="56">
        <f>X2823*100+Y2823</f>
        <v>201509</v>
      </c>
      <c r="AA2823" s="56">
        <f>WEEKNUM(B2823,1)</f>
        <v>36</v>
      </c>
      <c r="AB2823" s="58">
        <f>IF(ISBLANK(B2823)," ",MAX(B2823-B2822-1,0))</f>
        <v>0</v>
      </c>
      <c r="AC2823" s="56">
        <f>DAY(B2823)</f>
        <v>2</v>
      </c>
      <c r="AD2823" s="53">
        <f>U2823+V2823</f>
        <v>0.23106959000000005</v>
      </c>
      <c r="AE2823" s="56">
        <f>IF("1-Swim"=D2823,E2823*46.7,IF("2-Bike"=D2823,E2823,IF("3-Run"=D2823,E2823*4.27,0)))</f>
        <v>12.809999999999999</v>
      </c>
    </row>
    <row r="2824" spans="1:31" x14ac:dyDescent="0.25">
      <c r="A2824" s="50">
        <v>2823</v>
      </c>
      <c r="B2824" s="51">
        <v>42253</v>
      </c>
      <c r="C2824" s="75">
        <f>B2824</f>
        <v>42253</v>
      </c>
      <c r="D2824" s="50" t="s">
        <v>1223</v>
      </c>
      <c r="E2824" s="50">
        <v>16</v>
      </c>
      <c r="F2824" s="50">
        <v>3</v>
      </c>
      <c r="G2824" s="50">
        <v>59</v>
      </c>
      <c r="H2824" s="50">
        <v>14</v>
      </c>
      <c r="I2824" s="53">
        <f>IF(E2824&gt;0,TIME(F2824,G2824,H2824),"")</f>
        <v>0.16613425925925926</v>
      </c>
      <c r="J2824" s="54">
        <f>IF(E2824&gt;0,TIME(F2824,G2824,H2824)/E2824,"")</f>
        <v>1.0383391203703704E-2</v>
      </c>
      <c r="K2824" s="50" t="s">
        <v>1663</v>
      </c>
      <c r="L2824" s="50" t="s">
        <v>1667</v>
      </c>
      <c r="M2824" s="55">
        <f>IF(D2824&gt;0,0.0416666666666667/J2824,"")</f>
        <v>4.0128187264873931</v>
      </c>
      <c r="N2824" s="50">
        <v>0</v>
      </c>
      <c r="O2824" s="50" t="s">
        <v>228</v>
      </c>
      <c r="Q2824" s="151">
        <f>IF("1-Swim"=D2824,J2824*2.4,IF("2-Bike"=D2824,J2824*112,IF("3-Run"=D2824,J2824*26.2,0)))</f>
        <v>0.272044849537037</v>
      </c>
      <c r="R2824" s="151">
        <f>Q2824/2</f>
        <v>0.1360224247685185</v>
      </c>
      <c r="S2824" s="53">
        <f>J2824*26.2</f>
        <v>0.272044849537037</v>
      </c>
      <c r="T2824" s="53">
        <f>(J2824+0.0013889)*26.2</f>
        <v>0.30843402953703702</v>
      </c>
      <c r="U2824" s="53">
        <f>S2824/2</f>
        <v>0.1360224247685185</v>
      </c>
      <c r="V2824" s="53">
        <f>T2824/2</f>
        <v>0.15421701476851851</v>
      </c>
      <c r="W2824" s="50">
        <f>RANK(J2824,J:J,1)</f>
        <v>2903</v>
      </c>
      <c r="X2824" s="50">
        <f>YEAR(B2824)</f>
        <v>2015</v>
      </c>
      <c r="Y2824" s="50">
        <f>MONTH(B2824)</f>
        <v>9</v>
      </c>
      <c r="Z2824" s="56">
        <f>X2824*100+Y2824</f>
        <v>201509</v>
      </c>
      <c r="AA2824" s="56">
        <f>WEEKNUM(B2824,1)</f>
        <v>37</v>
      </c>
      <c r="AB2824" s="58">
        <f>IF(ISBLANK(B2824)," ",MAX(B2824-B2823-1,0))</f>
        <v>3</v>
      </c>
      <c r="AC2824" s="56">
        <f>DAY(B2824)</f>
        <v>6</v>
      </c>
      <c r="AD2824" s="53">
        <f>U2824+V2824</f>
        <v>0.29023943953703701</v>
      </c>
      <c r="AE2824" s="56">
        <f>IF("1-Swim"=D2824,E2824*46.7,IF("2-Bike"=D2824,E2824,IF("3-Run"=D2824,E2824*4.27,0)))</f>
        <v>68.319999999999993</v>
      </c>
    </row>
    <row r="2825" spans="1:31" x14ac:dyDescent="0.25">
      <c r="A2825" s="50">
        <v>2824</v>
      </c>
      <c r="B2825" s="51">
        <v>42254</v>
      </c>
      <c r="C2825" s="75">
        <f>B2825</f>
        <v>42254</v>
      </c>
      <c r="D2825" s="50" t="s">
        <v>1223</v>
      </c>
      <c r="E2825" s="50">
        <v>3.1</v>
      </c>
      <c r="F2825" s="50">
        <v>0</v>
      </c>
      <c r="G2825" s="50">
        <v>29</v>
      </c>
      <c r="H2825" s="50">
        <v>32</v>
      </c>
      <c r="I2825" s="53">
        <f>IF(E2825&gt;0,TIME(F2825,G2825,H2825),"")</f>
        <v>2.0509259259259258E-2</v>
      </c>
      <c r="J2825" s="54">
        <f>IF(E2825&gt;0,TIME(F2825,G2825,H2825)/E2825,"")</f>
        <v>6.615890083632019E-3</v>
      </c>
      <c r="K2825" s="50" t="s">
        <v>1663</v>
      </c>
      <c r="L2825" s="50" t="s">
        <v>258</v>
      </c>
      <c r="M2825" s="55">
        <f>IF(D2825&gt;0,0.0416666666666667/J2825,"")</f>
        <v>6.2979683972912017</v>
      </c>
      <c r="N2825" s="50">
        <v>0</v>
      </c>
      <c r="O2825" s="50" t="s">
        <v>228</v>
      </c>
      <c r="Q2825" s="151">
        <f>IF("1-Swim"=D2825,J2825*2.4,IF("2-Bike"=D2825,J2825*112,IF("3-Run"=D2825,J2825*26.2,0)))</f>
        <v>0.17333632019115888</v>
      </c>
      <c r="R2825" s="151">
        <f>Q2825/2</f>
        <v>8.6668160095579441E-2</v>
      </c>
      <c r="S2825" s="53">
        <f>J2825*26.2</f>
        <v>0.17333632019115888</v>
      </c>
      <c r="T2825" s="53">
        <f>(J2825+0.0013889)*26.2</f>
        <v>0.2097255001911589</v>
      </c>
      <c r="U2825" s="53">
        <f>S2825/2</f>
        <v>8.6668160095579441E-2</v>
      </c>
      <c r="V2825" s="53">
        <f>T2825/2</f>
        <v>0.10486275009557945</v>
      </c>
      <c r="W2825" s="50">
        <f>RANK(J2825,J:J,1)</f>
        <v>1111</v>
      </c>
      <c r="X2825" s="50">
        <f>YEAR(B2825)</f>
        <v>2015</v>
      </c>
      <c r="Y2825" s="50">
        <f>MONTH(B2825)</f>
        <v>9</v>
      </c>
      <c r="Z2825" s="56">
        <f>X2825*100+Y2825</f>
        <v>201509</v>
      </c>
      <c r="AA2825" s="56">
        <f>WEEKNUM(B2825,1)</f>
        <v>37</v>
      </c>
      <c r="AB2825" s="58">
        <f>IF(ISBLANK(B2825)," ",MAX(B2825-B2824-1,0))</f>
        <v>0</v>
      </c>
      <c r="AC2825" s="56">
        <f>DAY(B2825)</f>
        <v>7</v>
      </c>
      <c r="AD2825" s="53">
        <f>U2825+V2825</f>
        <v>0.19153091019115889</v>
      </c>
      <c r="AE2825" s="56">
        <f>IF("1-Swim"=D2825,E2825*46.7,IF("2-Bike"=D2825,E2825,IF("3-Run"=D2825,E2825*4.27,0)))</f>
        <v>13.236999999999998</v>
      </c>
    </row>
    <row r="2826" spans="1:31" x14ac:dyDescent="0.25">
      <c r="A2826" s="50">
        <v>2825</v>
      </c>
      <c r="B2826" s="51">
        <v>42255</v>
      </c>
      <c r="C2826" s="75">
        <f>B2826</f>
        <v>42255</v>
      </c>
      <c r="D2826" s="50" t="s">
        <v>1224</v>
      </c>
      <c r="E2826" s="50">
        <v>10</v>
      </c>
      <c r="F2826" s="50">
        <v>0</v>
      </c>
      <c r="G2826" s="50">
        <v>28</v>
      </c>
      <c r="H2826" s="50">
        <v>30</v>
      </c>
      <c r="I2826" s="53">
        <f>IF(E2826&gt;0,TIME(F2826,G2826,H2826),"")</f>
        <v>1.9791666666666666E-2</v>
      </c>
      <c r="J2826" s="54">
        <f>IF(E2826&gt;0,TIME(F2826,G2826,H2826)/E2826,"")</f>
        <v>1.9791666666666664E-3</v>
      </c>
      <c r="K2826" s="50" t="s">
        <v>1548</v>
      </c>
      <c r="L2826" s="50" t="s">
        <v>1132</v>
      </c>
      <c r="M2826" s="55">
        <f>IF(D2826&gt;0,0.0416666666666667/J2826,"")</f>
        <v>21.052631578947388</v>
      </c>
      <c r="N2826" s="50">
        <v>0</v>
      </c>
      <c r="O2826" s="50" t="s">
        <v>253</v>
      </c>
      <c r="Q2826" s="151">
        <f>IF("1-Swim"=D2826,J2826*2.4,IF("2-Bike"=D2826,J2826*112,IF("3-Run"=D2826,J2826*26.2,0)))</f>
        <v>0.22166666666666662</v>
      </c>
      <c r="R2826" s="151">
        <f>Q2826/2</f>
        <v>0.11083333333333331</v>
      </c>
      <c r="S2826" s="53">
        <f>J2826*26.2</f>
        <v>5.185416666666666E-2</v>
      </c>
      <c r="T2826" s="53">
        <f>(J2826+0.0013889)*26.2</f>
        <v>8.8243346666666667E-2</v>
      </c>
      <c r="U2826" s="53">
        <f>S2826/2</f>
        <v>2.592708333333333E-2</v>
      </c>
      <c r="V2826" s="53">
        <f>T2826/2</f>
        <v>4.4121673333333333E-2</v>
      </c>
      <c r="W2826" s="50">
        <f>RANK(J2826,J:J,1)</f>
        <v>141</v>
      </c>
      <c r="X2826" s="50">
        <f>YEAR(B2826)</f>
        <v>2015</v>
      </c>
      <c r="Y2826" s="50">
        <f>MONTH(B2826)</f>
        <v>9</v>
      </c>
      <c r="Z2826" s="56">
        <f>X2826*100+Y2826</f>
        <v>201509</v>
      </c>
      <c r="AA2826" s="56">
        <f>WEEKNUM(B2826,1)</f>
        <v>37</v>
      </c>
      <c r="AB2826" s="58">
        <f>IF(ISBLANK(B2826)," ",MAX(B2826-B2825-1,0))</f>
        <v>0</v>
      </c>
      <c r="AC2826" s="56">
        <f>DAY(B2826)</f>
        <v>8</v>
      </c>
      <c r="AD2826" s="53">
        <f>U2826+V2826</f>
        <v>7.0048756666666656E-2</v>
      </c>
      <c r="AE2826" s="56">
        <f>IF("1-Swim"=D2826,E2826*46.7,IF("2-Bike"=D2826,E2826,IF("3-Run"=D2826,E2826*4.27,0)))</f>
        <v>10</v>
      </c>
    </row>
    <row r="2827" spans="1:31" x14ac:dyDescent="0.25">
      <c r="A2827" s="50">
        <v>2826</v>
      </c>
      <c r="B2827" s="51">
        <v>42256</v>
      </c>
      <c r="C2827" s="75">
        <f>B2827</f>
        <v>42256</v>
      </c>
      <c r="D2827" s="50" t="s">
        <v>1223</v>
      </c>
      <c r="E2827" s="50">
        <v>4.4000000000000004</v>
      </c>
      <c r="F2827" s="50">
        <v>0</v>
      </c>
      <c r="G2827" s="50">
        <v>45</v>
      </c>
      <c r="H2827" s="50">
        <v>0</v>
      </c>
      <c r="I2827" s="53">
        <f>IF(E2827&gt;0,TIME(F2827,G2827,H2827),"")</f>
        <v>3.125E-2</v>
      </c>
      <c r="J2827" s="54">
        <f>IF(E2827&gt;0,TIME(F2827,G2827,H2827)/E2827,"")</f>
        <v>7.102272727272727E-3</v>
      </c>
      <c r="K2827" s="50" t="s">
        <v>1560</v>
      </c>
      <c r="L2827" s="50" t="s">
        <v>17</v>
      </c>
      <c r="M2827" s="55">
        <f>IF(D2827&gt;0,0.0416666666666667/J2827,"")</f>
        <v>5.8666666666666716</v>
      </c>
      <c r="N2827" s="50">
        <v>0</v>
      </c>
      <c r="O2827" s="50" t="s">
        <v>253</v>
      </c>
      <c r="Q2827" s="151">
        <f>IF("1-Swim"=D2827,J2827*2.4,IF("2-Bike"=D2827,J2827*112,IF("3-Run"=D2827,J2827*26.2,0)))</f>
        <v>0.18607954545454544</v>
      </c>
      <c r="R2827" s="151">
        <f>Q2827/2</f>
        <v>9.3039772727272721E-2</v>
      </c>
      <c r="S2827" s="53">
        <f>J2827*26.2</f>
        <v>0.18607954545454544</v>
      </c>
      <c r="T2827" s="53">
        <f>(J2827+0.0013889)*26.2</f>
        <v>0.22246872545454544</v>
      </c>
      <c r="U2827" s="53">
        <f>S2827/2</f>
        <v>9.3039772727272721E-2</v>
      </c>
      <c r="V2827" s="53">
        <f>T2827/2</f>
        <v>0.11123436272727272</v>
      </c>
      <c r="W2827" s="50">
        <f>RANK(J2827,J:J,1)</f>
        <v>1671</v>
      </c>
      <c r="X2827" s="50">
        <f>YEAR(B2827)</f>
        <v>2015</v>
      </c>
      <c r="Y2827" s="50">
        <f>MONTH(B2827)</f>
        <v>9</v>
      </c>
      <c r="Z2827" s="56">
        <f>X2827*100+Y2827</f>
        <v>201509</v>
      </c>
      <c r="AA2827" s="56">
        <f>WEEKNUM(B2827,1)</f>
        <v>37</v>
      </c>
      <c r="AB2827" s="58">
        <f>IF(ISBLANK(B2827)," ",MAX(B2827-B2826-1,0))</f>
        <v>0</v>
      </c>
      <c r="AC2827" s="56">
        <f>DAY(B2827)</f>
        <v>9</v>
      </c>
      <c r="AD2827" s="53">
        <f>U2827+V2827</f>
        <v>0.20427413545454542</v>
      </c>
      <c r="AE2827" s="56">
        <f>IF("1-Swim"=D2827,E2827*46.7,IF("2-Bike"=D2827,E2827,IF("3-Run"=D2827,E2827*4.27,0)))</f>
        <v>18.788</v>
      </c>
    </row>
    <row r="2828" spans="1:31" x14ac:dyDescent="0.25">
      <c r="A2828" s="50">
        <v>2827</v>
      </c>
      <c r="B2828" s="51">
        <v>42258</v>
      </c>
      <c r="C2828" s="75">
        <f>B2828</f>
        <v>42258</v>
      </c>
      <c r="D2828" s="50" t="s">
        <v>1223</v>
      </c>
      <c r="E2828" s="50">
        <v>3.2</v>
      </c>
      <c r="F2828" s="50">
        <v>0</v>
      </c>
      <c r="G2828" s="50">
        <v>52</v>
      </c>
      <c r="H2828" s="50">
        <v>9</v>
      </c>
      <c r="I2828" s="53">
        <f>IF(E2828&gt;0,TIME(F2828,G2828,H2828),"")</f>
        <v>3.6215277777777777E-2</v>
      </c>
      <c r="J2828" s="54">
        <f>IF(E2828&gt;0,TIME(F2828,G2828,H2828)/E2828,"")</f>
        <v>1.1317274305555555E-2</v>
      </c>
      <c r="K2828" s="50" t="s">
        <v>1663</v>
      </c>
      <c r="L2828" s="50" t="s">
        <v>1668</v>
      </c>
      <c r="M2828" s="55">
        <f>IF(D2828&gt;0,0.0416666666666667/J2828,"")</f>
        <v>3.6816874400767046</v>
      </c>
      <c r="N2828" s="50">
        <v>0</v>
      </c>
      <c r="O2828" s="50" t="s">
        <v>228</v>
      </c>
      <c r="Q2828" s="151">
        <f>IF("1-Swim"=D2828,J2828*2.4,IF("2-Bike"=D2828,J2828*112,IF("3-Run"=D2828,J2828*26.2,0)))</f>
        <v>0.29651258680555553</v>
      </c>
      <c r="R2828" s="151">
        <f>Q2828/2</f>
        <v>0.14825629340277777</v>
      </c>
      <c r="S2828" s="53">
        <f>J2828*26.2</f>
        <v>0.29651258680555553</v>
      </c>
      <c r="T2828" s="53">
        <f>(J2828+0.0013889)*26.2</f>
        <v>0.33290176680555555</v>
      </c>
      <c r="U2828" s="53">
        <f>S2828/2</f>
        <v>0.14825629340277777</v>
      </c>
      <c r="V2828" s="53">
        <f>T2828/2</f>
        <v>0.16645088340277778</v>
      </c>
      <c r="W2828" s="50">
        <f>RANK(J2828,J:J,1)</f>
        <v>2970</v>
      </c>
      <c r="X2828" s="50">
        <f>YEAR(B2828)</f>
        <v>2015</v>
      </c>
      <c r="Y2828" s="50">
        <f>MONTH(B2828)</f>
        <v>9</v>
      </c>
      <c r="Z2828" s="56">
        <f>X2828*100+Y2828</f>
        <v>201509</v>
      </c>
      <c r="AA2828" s="56">
        <f>WEEKNUM(B2828,1)</f>
        <v>37</v>
      </c>
      <c r="AB2828" s="58">
        <f>IF(ISBLANK(B2828)," ",MAX(B2828-B2827-1,0))</f>
        <v>1</v>
      </c>
      <c r="AC2828" s="56">
        <f>DAY(B2828)</f>
        <v>11</v>
      </c>
      <c r="AD2828" s="53">
        <f>U2828+V2828</f>
        <v>0.31470717680555554</v>
      </c>
      <c r="AE2828" s="56">
        <f>IF("1-Swim"=D2828,E2828*46.7,IF("2-Bike"=D2828,E2828,IF("3-Run"=D2828,E2828*4.27,0)))</f>
        <v>13.664</v>
      </c>
    </row>
    <row r="2829" spans="1:31" x14ac:dyDescent="0.25">
      <c r="A2829" s="50">
        <v>2828</v>
      </c>
      <c r="B2829" s="51">
        <v>42260</v>
      </c>
      <c r="C2829" s="75">
        <f>B2829</f>
        <v>42260</v>
      </c>
      <c r="D2829" s="50" t="s">
        <v>1223</v>
      </c>
      <c r="E2829" s="50">
        <v>13.8</v>
      </c>
      <c r="F2829" s="50">
        <v>3</v>
      </c>
      <c r="G2829" s="50">
        <v>14</v>
      </c>
      <c r="H2829" s="50">
        <v>46</v>
      </c>
      <c r="I2829" s="53">
        <f>IF(E2829&gt;0,TIME(F2829,G2829,H2829),"")</f>
        <v>0.13525462962962961</v>
      </c>
      <c r="J2829" s="54">
        <f>IF(E2829&gt;0,TIME(F2829,G2829,H2829)/E2829,"")</f>
        <v>9.8010601180891013E-3</v>
      </c>
      <c r="K2829" s="50" t="s">
        <v>1663</v>
      </c>
      <c r="L2829" s="50" t="s">
        <v>1669</v>
      </c>
      <c r="M2829" s="55">
        <f>IF(D2829&gt;0,0.0416666666666667/J2829,"")</f>
        <v>4.2512408009584162</v>
      </c>
      <c r="N2829" s="50">
        <v>0</v>
      </c>
      <c r="O2829" s="50" t="s">
        <v>228</v>
      </c>
      <c r="Q2829" s="151">
        <f>IF("1-Swim"=D2829,J2829*2.4,IF("2-Bike"=D2829,J2829*112,IF("3-Run"=D2829,J2829*26.2,0)))</f>
        <v>0.25678777509393447</v>
      </c>
      <c r="R2829" s="151">
        <f>Q2829/2</f>
        <v>0.12839388754696723</v>
      </c>
      <c r="S2829" s="53">
        <f>J2829*26.2</f>
        <v>0.25678777509393447</v>
      </c>
      <c r="T2829" s="53">
        <f>(J2829+0.0013889)*26.2</f>
        <v>0.29317695509393443</v>
      </c>
      <c r="U2829" s="53">
        <f>S2829/2</f>
        <v>0.12839388754696723</v>
      </c>
      <c r="V2829" s="53">
        <f>T2829/2</f>
        <v>0.14658847754696722</v>
      </c>
      <c r="W2829" s="50">
        <f>RANK(J2829,J:J,1)</f>
        <v>2853</v>
      </c>
      <c r="X2829" s="50">
        <f>YEAR(B2829)</f>
        <v>2015</v>
      </c>
      <c r="Y2829" s="50">
        <f>MONTH(B2829)</f>
        <v>9</v>
      </c>
      <c r="Z2829" s="56">
        <f>X2829*100+Y2829</f>
        <v>201509</v>
      </c>
      <c r="AA2829" s="56">
        <f>WEEKNUM(B2829,1)</f>
        <v>38</v>
      </c>
      <c r="AB2829" s="58">
        <f>IF(ISBLANK(B2829)," ",MAX(B2829-B2828-1,0))</f>
        <v>1</v>
      </c>
      <c r="AC2829" s="56">
        <f>DAY(B2829)</f>
        <v>13</v>
      </c>
      <c r="AD2829" s="53">
        <f>U2829+V2829</f>
        <v>0.27498236509393448</v>
      </c>
      <c r="AE2829" s="56">
        <f>IF("1-Swim"=D2829,E2829*46.7,IF("2-Bike"=D2829,E2829,IF("3-Run"=D2829,E2829*4.27,0)))</f>
        <v>58.925999999999995</v>
      </c>
    </row>
    <row r="2830" spans="1:31" x14ac:dyDescent="0.25">
      <c r="A2830" s="50">
        <v>2829</v>
      </c>
      <c r="B2830" s="51">
        <v>42265</v>
      </c>
      <c r="C2830" s="75">
        <f>B2830</f>
        <v>42265</v>
      </c>
      <c r="D2830" s="50" t="s">
        <v>1223</v>
      </c>
      <c r="E2830" s="50">
        <v>5.75</v>
      </c>
      <c r="F2830" s="50">
        <v>1</v>
      </c>
      <c r="G2830" s="50">
        <v>16</v>
      </c>
      <c r="H2830" s="50">
        <v>42</v>
      </c>
      <c r="I2830" s="53">
        <f>IF(E2830&gt;0,TIME(F2830,G2830,H2830),"")</f>
        <v>5.3263888888888888E-2</v>
      </c>
      <c r="J2830" s="54">
        <f>IF(E2830&gt;0,TIME(F2830,G2830,H2830)/E2830,"")</f>
        <v>9.2632850241545894E-3</v>
      </c>
      <c r="K2830" s="50" t="s">
        <v>1663</v>
      </c>
      <c r="L2830" s="50" t="s">
        <v>315</v>
      </c>
      <c r="M2830" s="55">
        <f>IF(D2830&gt;0,0.0416666666666667/J2830,"")</f>
        <v>4.4980443285528064</v>
      </c>
      <c r="N2830" s="50">
        <v>0</v>
      </c>
      <c r="Q2830" s="151">
        <f>IF("1-Swim"=D2830,J2830*2.4,IF("2-Bike"=D2830,J2830*112,IF("3-Run"=D2830,J2830*26.2,0)))</f>
        <v>0.24269806763285023</v>
      </c>
      <c r="R2830" s="151">
        <f>Q2830/2</f>
        <v>0.12134903381642512</v>
      </c>
      <c r="S2830" s="53">
        <f>J2830*26.2</f>
        <v>0.24269806763285023</v>
      </c>
      <c r="T2830" s="53">
        <f>(J2830+0.0013889)*26.2</f>
        <v>0.27908724763285025</v>
      </c>
      <c r="U2830" s="53">
        <f>S2830/2</f>
        <v>0.12134903381642512</v>
      </c>
      <c r="V2830" s="53">
        <f>T2830/2</f>
        <v>0.13954362381642513</v>
      </c>
      <c r="W2830" s="50">
        <f>RANK(J2830,J:J,1)</f>
        <v>2796</v>
      </c>
      <c r="X2830" s="50">
        <f>YEAR(B2830)</f>
        <v>2015</v>
      </c>
      <c r="Y2830" s="50">
        <f>MONTH(B2830)</f>
        <v>9</v>
      </c>
      <c r="Z2830" s="56">
        <f>X2830*100+Y2830</f>
        <v>201509</v>
      </c>
      <c r="AA2830" s="56">
        <f>WEEKNUM(B2830,1)</f>
        <v>38</v>
      </c>
      <c r="AB2830" s="58">
        <f>IF(ISBLANK(B2830)," ",MAX(B2830-B2829-1,0))</f>
        <v>4</v>
      </c>
      <c r="AC2830" s="56">
        <f>DAY(B2830)</f>
        <v>18</v>
      </c>
      <c r="AD2830" s="53">
        <f>U2830+V2830</f>
        <v>0.26089265763285024</v>
      </c>
      <c r="AE2830" s="56">
        <f>IF("1-Swim"=D2830,E2830*46.7,IF("2-Bike"=D2830,E2830,IF("3-Run"=D2830,E2830*4.27,0)))</f>
        <v>24.552499999999998</v>
      </c>
    </row>
    <row r="2831" spans="1:31" x14ac:dyDescent="0.25">
      <c r="A2831" s="50">
        <v>2830</v>
      </c>
      <c r="B2831" s="51">
        <v>42265</v>
      </c>
      <c r="C2831" s="75">
        <f>B2831</f>
        <v>42265</v>
      </c>
      <c r="D2831" s="50" t="s">
        <v>1223</v>
      </c>
      <c r="E2831" s="50">
        <v>3.3</v>
      </c>
      <c r="F2831" s="50">
        <v>0</v>
      </c>
      <c r="G2831" s="50">
        <v>52</v>
      </c>
      <c r="H2831" s="50">
        <v>45</v>
      </c>
      <c r="I2831" s="53">
        <f>IF(E2831&gt;0,TIME(F2831,G2831,H2831),"")</f>
        <v>3.6631944444444446E-2</v>
      </c>
      <c r="J2831" s="54">
        <f>IF(E2831&gt;0,TIME(F2831,G2831,H2831)/E2831,"")</f>
        <v>1.1100589225589227E-2</v>
      </c>
      <c r="K2831" s="50" t="s">
        <v>1653</v>
      </c>
      <c r="L2831" s="50" t="s">
        <v>1668</v>
      </c>
      <c r="M2831" s="55">
        <f>IF(D2831&gt;0,0.0416666666666667/J2831,"")</f>
        <v>3.7535545023696706</v>
      </c>
      <c r="N2831" s="50">
        <v>0</v>
      </c>
      <c r="Q2831" s="151">
        <f>IF("1-Swim"=D2831,J2831*2.4,IF("2-Bike"=D2831,J2831*112,IF("3-Run"=D2831,J2831*26.2,0)))</f>
        <v>0.29083543771043774</v>
      </c>
      <c r="R2831" s="151">
        <f>Q2831/2</f>
        <v>0.14541771885521887</v>
      </c>
      <c r="S2831" s="53">
        <f>J2831*26.2</f>
        <v>0.29083543771043774</v>
      </c>
      <c r="T2831" s="53">
        <f>(J2831+0.0013889)*26.2</f>
        <v>0.32722461771043776</v>
      </c>
      <c r="U2831" s="53">
        <f>S2831/2</f>
        <v>0.14541771885521887</v>
      </c>
      <c r="V2831" s="53">
        <f>T2831/2</f>
        <v>0.16361230885521888</v>
      </c>
      <c r="W2831" s="50">
        <f>RANK(J2831,J:J,1)</f>
        <v>2964</v>
      </c>
      <c r="X2831" s="50">
        <f>YEAR(B2831)</f>
        <v>2015</v>
      </c>
      <c r="Y2831" s="50">
        <f>MONTH(B2831)</f>
        <v>9</v>
      </c>
      <c r="Z2831" s="56">
        <f>X2831*100+Y2831</f>
        <v>201509</v>
      </c>
      <c r="AA2831" s="56">
        <f>WEEKNUM(B2831,1)</f>
        <v>38</v>
      </c>
      <c r="AB2831" s="58">
        <f>IF(ISBLANK(B2831)," ",MAX(B2831-B2830-1,0))</f>
        <v>0</v>
      </c>
      <c r="AC2831" s="56">
        <f>DAY(B2831)</f>
        <v>18</v>
      </c>
      <c r="AD2831" s="53">
        <f>U2831+V2831</f>
        <v>0.30903002771043775</v>
      </c>
      <c r="AE2831" s="56">
        <f>IF("1-Swim"=D2831,E2831*46.7,IF("2-Bike"=D2831,E2831,IF("3-Run"=D2831,E2831*4.27,0)))</f>
        <v>14.090999999999998</v>
      </c>
    </row>
    <row r="2832" spans="1:31" x14ac:dyDescent="0.25">
      <c r="A2832" s="50">
        <v>2831</v>
      </c>
      <c r="B2832" s="51">
        <v>42267</v>
      </c>
      <c r="C2832" s="75">
        <f>B2832</f>
        <v>42267</v>
      </c>
      <c r="D2832" s="50" t="s">
        <v>1223</v>
      </c>
      <c r="E2832" s="50">
        <v>1.75</v>
      </c>
      <c r="F2832" s="50">
        <v>0</v>
      </c>
      <c r="G2832" s="50">
        <v>21</v>
      </c>
      <c r="H2832" s="50">
        <v>7</v>
      </c>
      <c r="I2832" s="53">
        <f>IF(E2832&gt;0,TIME(F2832,G2832,H2832),"")</f>
        <v>1.4664351851851852E-2</v>
      </c>
      <c r="J2832" s="54">
        <f>IF(E2832&gt;0,TIME(F2832,G2832,H2832)/E2832,"")</f>
        <v>8.3796296296296292E-3</v>
      </c>
      <c r="K2832" s="50" t="s">
        <v>1653</v>
      </c>
      <c r="L2832" s="50" t="s">
        <v>1670</v>
      </c>
      <c r="M2832" s="55">
        <f>IF(D2832&gt;0,0.0416666666666667/J2832,"")</f>
        <v>4.9723756906077385</v>
      </c>
      <c r="N2832" s="50">
        <v>0</v>
      </c>
      <c r="Q2832" s="151">
        <f>IF("1-Swim"=D2832,J2832*2.4,IF("2-Bike"=D2832,J2832*112,IF("3-Run"=D2832,J2832*26.2,0)))</f>
        <v>0.21954629629629627</v>
      </c>
      <c r="R2832" s="151">
        <f>Q2832/2</f>
        <v>0.10977314814814813</v>
      </c>
      <c r="S2832" s="53">
        <f>J2832*26.2</f>
        <v>0.21954629629629627</v>
      </c>
      <c r="T2832" s="53">
        <f>(J2832+0.0013889)*26.2</f>
        <v>0.25593547629629626</v>
      </c>
      <c r="U2832" s="53">
        <f>S2832/2</f>
        <v>0.10977314814814813</v>
      </c>
      <c r="V2832" s="53">
        <f>T2832/2</f>
        <v>0.12796773814814813</v>
      </c>
      <c r="W2832" s="50">
        <f>RANK(J2832,J:J,1)</f>
        <v>2621</v>
      </c>
      <c r="X2832" s="50">
        <f>YEAR(B2832)</f>
        <v>2015</v>
      </c>
      <c r="Y2832" s="50">
        <f>MONTH(B2832)</f>
        <v>9</v>
      </c>
      <c r="Z2832" s="56">
        <f>X2832*100+Y2832</f>
        <v>201509</v>
      </c>
      <c r="AA2832" s="56">
        <f>WEEKNUM(B2832,1)</f>
        <v>39</v>
      </c>
      <c r="AB2832" s="58">
        <f>IF(ISBLANK(B2832)," ",MAX(B2832-B2831-1,0))</f>
        <v>1</v>
      </c>
      <c r="AC2832" s="56">
        <f>DAY(B2832)</f>
        <v>20</v>
      </c>
      <c r="AD2832" s="53">
        <f>U2832+V2832</f>
        <v>0.23774088629629625</v>
      </c>
      <c r="AE2832" s="56">
        <f>IF("1-Swim"=D2832,E2832*46.7,IF("2-Bike"=D2832,E2832,IF("3-Run"=D2832,E2832*4.27,0)))</f>
        <v>7.4724999999999993</v>
      </c>
    </row>
    <row r="2833" spans="1:31" x14ac:dyDescent="0.25">
      <c r="A2833" s="50">
        <v>2832</v>
      </c>
      <c r="B2833" s="51">
        <v>42267</v>
      </c>
      <c r="C2833" s="75">
        <f>B2833</f>
        <v>42267</v>
      </c>
      <c r="D2833" s="50" t="s">
        <v>1223</v>
      </c>
      <c r="E2833" s="50">
        <v>10</v>
      </c>
      <c r="F2833" s="50">
        <v>2</v>
      </c>
      <c r="G2833" s="50">
        <v>44</v>
      </c>
      <c r="H2833" s="50">
        <v>56</v>
      </c>
      <c r="I2833" s="53">
        <f>IF(E2833&gt;0,TIME(F2833,G2833,H2833),"")</f>
        <v>0.11453703703703703</v>
      </c>
      <c r="J2833" s="54">
        <f>IF(E2833&gt;0,TIME(F2833,G2833,H2833)/E2833,"")</f>
        <v>1.1453703703703704E-2</v>
      </c>
      <c r="K2833" s="50" t="s">
        <v>1653</v>
      </c>
      <c r="L2833" s="50" t="s">
        <v>1671</v>
      </c>
      <c r="M2833" s="55">
        <f>IF(D2833&gt;0,0.0416666666666667/J2833,"")</f>
        <v>3.637833468067909</v>
      </c>
      <c r="N2833" s="50">
        <v>0</v>
      </c>
      <c r="Q2833" s="151">
        <f>IF("1-Swim"=D2833,J2833*2.4,IF("2-Bike"=D2833,J2833*112,IF("3-Run"=D2833,J2833*26.2,0)))</f>
        <v>0.30008703703703704</v>
      </c>
      <c r="R2833" s="151">
        <f>Q2833/2</f>
        <v>0.15004351851851852</v>
      </c>
      <c r="S2833" s="53">
        <f>J2833*26.2</f>
        <v>0.30008703703703704</v>
      </c>
      <c r="T2833" s="53">
        <f>(J2833+0.0013889)*26.2</f>
        <v>0.33647621703703706</v>
      </c>
      <c r="U2833" s="53">
        <f>S2833/2</f>
        <v>0.15004351851851852</v>
      </c>
      <c r="V2833" s="53">
        <f>T2833/2</f>
        <v>0.16823810851851853</v>
      </c>
      <c r="W2833" s="50">
        <f>RANK(J2833,J:J,1)</f>
        <v>2972</v>
      </c>
      <c r="X2833" s="50">
        <f>YEAR(B2833)</f>
        <v>2015</v>
      </c>
      <c r="Y2833" s="50">
        <f>MONTH(B2833)</f>
        <v>9</v>
      </c>
      <c r="Z2833" s="56">
        <f>X2833*100+Y2833</f>
        <v>201509</v>
      </c>
      <c r="AA2833" s="56">
        <f>WEEKNUM(B2833,1)</f>
        <v>39</v>
      </c>
      <c r="AB2833" s="58">
        <f>IF(ISBLANK(B2833)," ",MAX(B2833-B2832-1,0))</f>
        <v>0</v>
      </c>
      <c r="AC2833" s="56">
        <f>DAY(B2833)</f>
        <v>20</v>
      </c>
      <c r="AD2833" s="53">
        <f>U2833+V2833</f>
        <v>0.31828162703703705</v>
      </c>
      <c r="AE2833" s="56">
        <f>IF("1-Swim"=D2833,E2833*46.7,IF("2-Bike"=D2833,E2833,IF("3-Run"=D2833,E2833*4.27,0)))</f>
        <v>42.699999999999996</v>
      </c>
    </row>
    <row r="2834" spans="1:31" x14ac:dyDescent="0.25">
      <c r="A2834" s="50">
        <v>2833</v>
      </c>
      <c r="B2834" s="51">
        <v>42271</v>
      </c>
      <c r="C2834" s="75">
        <f>B2834</f>
        <v>42271</v>
      </c>
      <c r="D2834" s="50" t="s">
        <v>1223</v>
      </c>
      <c r="E2834" s="50">
        <v>2.5</v>
      </c>
      <c r="F2834" s="50">
        <v>0</v>
      </c>
      <c r="G2834" s="50">
        <v>30</v>
      </c>
      <c r="H2834" s="50">
        <v>0</v>
      </c>
      <c r="I2834" s="53">
        <f>IF(E2834&gt;0,TIME(F2834,G2834,H2834),"")</f>
        <v>2.0833333333333332E-2</v>
      </c>
      <c r="J2834" s="54">
        <f>IF(E2834&gt;0,TIME(F2834,G2834,H2834)/E2834,"")</f>
        <v>8.3333333333333332E-3</v>
      </c>
      <c r="K2834" s="50" t="s">
        <v>1548</v>
      </c>
      <c r="L2834" s="50" t="s">
        <v>1048</v>
      </c>
      <c r="M2834" s="55">
        <f>IF(D2834&gt;0,0.0416666666666667/J2834,"")</f>
        <v>5.0000000000000036</v>
      </c>
      <c r="N2834" s="50">
        <v>0</v>
      </c>
      <c r="O2834" s="50" t="s">
        <v>253</v>
      </c>
      <c r="Q2834" s="151">
        <f>IF("1-Swim"=D2834,J2834*2.4,IF("2-Bike"=D2834,J2834*112,IF("3-Run"=D2834,J2834*26.2,0)))</f>
        <v>0.21833333333333332</v>
      </c>
      <c r="R2834" s="151">
        <f>Q2834/2</f>
        <v>0.10916666666666666</v>
      </c>
      <c r="S2834" s="53">
        <f>J2834*26.2</f>
        <v>0.21833333333333332</v>
      </c>
      <c r="T2834" s="53">
        <f>(J2834+0.0013889)*26.2</f>
        <v>0.25472251333333334</v>
      </c>
      <c r="U2834" s="53">
        <f>S2834/2</f>
        <v>0.10916666666666666</v>
      </c>
      <c r="V2834" s="53">
        <f>T2834/2</f>
        <v>0.12736125666666667</v>
      </c>
      <c r="W2834" s="50">
        <f>RANK(J2834,J:J,1)</f>
        <v>2597</v>
      </c>
      <c r="X2834" s="50">
        <f>YEAR(B2834)</f>
        <v>2015</v>
      </c>
      <c r="Y2834" s="50">
        <f>MONTH(B2834)</f>
        <v>9</v>
      </c>
      <c r="Z2834" s="56">
        <f>X2834*100+Y2834</f>
        <v>201509</v>
      </c>
      <c r="AA2834" s="56">
        <f>WEEKNUM(B2834,1)</f>
        <v>39</v>
      </c>
      <c r="AB2834" s="58">
        <f>IF(ISBLANK(B2834)," ",MAX(B2834-B2833-1,0))</f>
        <v>3</v>
      </c>
      <c r="AC2834" s="56">
        <f>DAY(B2834)</f>
        <v>24</v>
      </c>
      <c r="AD2834" s="53">
        <f>U2834+V2834</f>
        <v>0.23652792333333333</v>
      </c>
      <c r="AE2834" s="56">
        <f>IF("1-Swim"=D2834,E2834*46.7,IF("2-Bike"=D2834,E2834,IF("3-Run"=D2834,E2834*4.27,0)))</f>
        <v>10.674999999999999</v>
      </c>
    </row>
    <row r="2835" spans="1:31" x14ac:dyDescent="0.25">
      <c r="A2835" s="50">
        <v>2834</v>
      </c>
      <c r="B2835" s="51">
        <v>42272</v>
      </c>
      <c r="C2835" s="75">
        <f>B2835</f>
        <v>42272</v>
      </c>
      <c r="D2835" s="50" t="s">
        <v>1223</v>
      </c>
      <c r="E2835" s="50">
        <v>3</v>
      </c>
      <c r="F2835" s="50">
        <v>0</v>
      </c>
      <c r="G2835" s="50">
        <v>37</v>
      </c>
      <c r="H2835" s="50">
        <v>37</v>
      </c>
      <c r="I2835" s="53">
        <f>IF(E2835&gt;0,TIME(F2835,G2835,H2835),"")</f>
        <v>2.6122685185185183E-2</v>
      </c>
      <c r="J2835" s="54">
        <f>IF(E2835&gt;0,TIME(F2835,G2835,H2835)/E2835,"")</f>
        <v>8.7075617283950604E-3</v>
      </c>
      <c r="K2835" s="50" t="s">
        <v>1653</v>
      </c>
      <c r="L2835" s="50" t="s">
        <v>315</v>
      </c>
      <c r="M2835" s="55">
        <f>IF(D2835&gt;0,0.0416666666666667/J2835,"")</f>
        <v>4.7851129818342981</v>
      </c>
      <c r="N2835" s="50">
        <v>0</v>
      </c>
      <c r="Q2835" s="151">
        <f>IF("1-Swim"=D2835,J2835*2.4,IF("2-Bike"=D2835,J2835*112,IF("3-Run"=D2835,J2835*26.2,0)))</f>
        <v>0.22813811728395059</v>
      </c>
      <c r="R2835" s="151">
        <f>Q2835/2</f>
        <v>0.11406905864197529</v>
      </c>
      <c r="S2835" s="53">
        <f>J2835*26.2</f>
        <v>0.22813811728395059</v>
      </c>
      <c r="T2835" s="53">
        <f>(J2835+0.0013889)*26.2</f>
        <v>0.26452729728395058</v>
      </c>
      <c r="U2835" s="53">
        <f>S2835/2</f>
        <v>0.11406905864197529</v>
      </c>
      <c r="V2835" s="53">
        <f>T2835/2</f>
        <v>0.13226364864197529</v>
      </c>
      <c r="W2835" s="50">
        <f>RANK(J2835,J:J,1)</f>
        <v>2709</v>
      </c>
      <c r="X2835" s="50">
        <f>YEAR(B2835)</f>
        <v>2015</v>
      </c>
      <c r="Y2835" s="50">
        <f>MONTH(B2835)</f>
        <v>9</v>
      </c>
      <c r="Z2835" s="56">
        <f>X2835*100+Y2835</f>
        <v>201509</v>
      </c>
      <c r="AA2835" s="56">
        <f>WEEKNUM(B2835,1)</f>
        <v>39</v>
      </c>
      <c r="AB2835" s="58">
        <f>IF(ISBLANK(B2835)," ",MAX(B2835-B2834-1,0))</f>
        <v>0</v>
      </c>
      <c r="AC2835" s="56">
        <f>DAY(B2835)</f>
        <v>25</v>
      </c>
      <c r="AD2835" s="53">
        <f>U2835+V2835</f>
        <v>0.24633270728395057</v>
      </c>
      <c r="AE2835" s="56">
        <f>IF("1-Swim"=D2835,E2835*46.7,IF("2-Bike"=D2835,E2835,IF("3-Run"=D2835,E2835*4.27,0)))</f>
        <v>12.809999999999999</v>
      </c>
    </row>
    <row r="2836" spans="1:31" x14ac:dyDescent="0.25">
      <c r="A2836" s="50">
        <v>2835</v>
      </c>
      <c r="B2836" s="51">
        <v>42272</v>
      </c>
      <c r="C2836" s="75">
        <f>B2836</f>
        <v>42272</v>
      </c>
      <c r="D2836" s="50" t="s">
        <v>1223</v>
      </c>
      <c r="E2836" s="50">
        <v>5.5</v>
      </c>
      <c r="F2836" s="50">
        <v>1</v>
      </c>
      <c r="G2836" s="50">
        <v>16</v>
      </c>
      <c r="H2836" s="50">
        <v>9</v>
      </c>
      <c r="I2836" s="53">
        <f>IF(E2836&gt;0,TIME(F2836,G2836,H2836),"")</f>
        <v>5.288194444444444E-2</v>
      </c>
      <c r="J2836" s="54">
        <f>IF(E2836&gt;0,TIME(F2836,G2836,H2836)/E2836,"")</f>
        <v>9.6148989898989894E-3</v>
      </c>
      <c r="K2836" s="50" t="s">
        <v>1653</v>
      </c>
      <c r="L2836" s="50" t="s">
        <v>1672</v>
      </c>
      <c r="M2836" s="55">
        <f>IF(D2836&gt;0,0.0416666666666667/J2836,"")</f>
        <v>4.3335521996060447</v>
      </c>
      <c r="N2836" s="50">
        <v>0</v>
      </c>
      <c r="Q2836" s="151">
        <f>IF("1-Swim"=D2836,J2836*2.4,IF("2-Bike"=D2836,J2836*112,IF("3-Run"=D2836,J2836*26.2,0)))</f>
        <v>0.25191035353535352</v>
      </c>
      <c r="R2836" s="151">
        <f>Q2836/2</f>
        <v>0.12595517676767676</v>
      </c>
      <c r="S2836" s="53">
        <f>J2836*26.2</f>
        <v>0.25191035353535352</v>
      </c>
      <c r="T2836" s="53">
        <f>(J2836+0.0013889)*26.2</f>
        <v>0.28829953353535354</v>
      </c>
      <c r="U2836" s="53">
        <f>S2836/2</f>
        <v>0.12595517676767676</v>
      </c>
      <c r="V2836" s="53">
        <f>T2836/2</f>
        <v>0.14414976676767677</v>
      </c>
      <c r="W2836" s="50">
        <f>RANK(J2836,J:J,1)</f>
        <v>2828</v>
      </c>
      <c r="X2836" s="50">
        <f>YEAR(B2836)</f>
        <v>2015</v>
      </c>
      <c r="Y2836" s="50">
        <f>MONTH(B2836)</f>
        <v>9</v>
      </c>
      <c r="Z2836" s="56">
        <f>X2836*100+Y2836</f>
        <v>201509</v>
      </c>
      <c r="AA2836" s="56">
        <f>WEEKNUM(B2836,1)</f>
        <v>39</v>
      </c>
      <c r="AB2836" s="58">
        <f>IF(ISBLANK(B2836)," ",MAX(B2836-B2835-1,0))</f>
        <v>0</v>
      </c>
      <c r="AC2836" s="56">
        <f>DAY(B2836)</f>
        <v>25</v>
      </c>
      <c r="AD2836" s="53">
        <f>U2836+V2836</f>
        <v>0.27010494353535353</v>
      </c>
      <c r="AE2836" s="56">
        <f>IF("1-Swim"=D2836,E2836*46.7,IF("2-Bike"=D2836,E2836,IF("3-Run"=D2836,E2836*4.27,0)))</f>
        <v>23.484999999999999</v>
      </c>
    </row>
    <row r="2837" spans="1:31" x14ac:dyDescent="0.25">
      <c r="A2837" s="50">
        <v>2836</v>
      </c>
      <c r="B2837" s="51">
        <v>42274</v>
      </c>
      <c r="C2837" s="75">
        <f>B2837</f>
        <v>42274</v>
      </c>
      <c r="D2837" s="50" t="s">
        <v>1223</v>
      </c>
      <c r="E2837" s="50">
        <v>3.1</v>
      </c>
      <c r="F2837" s="50">
        <v>0</v>
      </c>
      <c r="G2837" s="50">
        <v>37</v>
      </c>
      <c r="H2837" s="50">
        <v>27</v>
      </c>
      <c r="I2837" s="53">
        <f>IF(E2837&gt;0,TIME(F2837,G2837,H2837),"")</f>
        <v>2.6006944444444447E-2</v>
      </c>
      <c r="J2837" s="54">
        <f>IF(E2837&gt;0,TIME(F2837,G2837,H2837)/E2837,"")</f>
        <v>8.3893369175627244E-3</v>
      </c>
      <c r="K2837" s="50" t="s">
        <v>1653</v>
      </c>
      <c r="L2837" s="50" t="s">
        <v>1498</v>
      </c>
      <c r="M2837" s="55">
        <f>IF(D2837&gt;0,0.0416666666666667/J2837,"")</f>
        <v>4.9666221628838487</v>
      </c>
      <c r="N2837" s="50">
        <v>0</v>
      </c>
      <c r="P2837" s="50" t="s">
        <v>1298</v>
      </c>
      <c r="Q2837" s="151">
        <f>IF("1-Swim"=D2837,J2837*2.4,IF("2-Bike"=D2837,J2837*112,IF("3-Run"=D2837,J2837*26.2,0)))</f>
        <v>0.21980062724014338</v>
      </c>
      <c r="R2837" s="151">
        <f>Q2837/2</f>
        <v>0.10990031362007169</v>
      </c>
      <c r="S2837" s="53">
        <f>J2837*26.2</f>
        <v>0.21980062724014338</v>
      </c>
      <c r="T2837" s="53">
        <f>(J2837+0.0013889)*26.2</f>
        <v>0.2561898072401434</v>
      </c>
      <c r="U2837" s="53">
        <f>S2837/2</f>
        <v>0.10990031362007169</v>
      </c>
      <c r="V2837" s="53">
        <f>T2837/2</f>
        <v>0.1280949036200717</v>
      </c>
      <c r="W2837" s="50">
        <f>RANK(J2837,J:J,1)</f>
        <v>2624</v>
      </c>
      <c r="X2837" s="50">
        <f>YEAR(B2837)</f>
        <v>2015</v>
      </c>
      <c r="Y2837" s="50">
        <f>MONTH(B2837)</f>
        <v>9</v>
      </c>
      <c r="Z2837" s="56">
        <f>X2837*100+Y2837</f>
        <v>201509</v>
      </c>
      <c r="AA2837" s="56">
        <f>WEEKNUM(B2837,1)</f>
        <v>40</v>
      </c>
      <c r="AB2837" s="58">
        <f>IF(ISBLANK(B2837)," ",MAX(B2837-B2836-1,0))</f>
        <v>1</v>
      </c>
      <c r="AC2837" s="56">
        <f>DAY(B2837)</f>
        <v>27</v>
      </c>
      <c r="AD2837" s="53">
        <f>U2837+V2837</f>
        <v>0.23799521724014339</v>
      </c>
      <c r="AE2837" s="56">
        <f>IF("1-Swim"=D2837,E2837*46.7,IF("2-Bike"=D2837,E2837,IF("3-Run"=D2837,E2837*4.27,0)))</f>
        <v>13.236999999999998</v>
      </c>
    </row>
    <row r="2838" spans="1:31" x14ac:dyDescent="0.25">
      <c r="A2838" s="50">
        <v>2837</v>
      </c>
      <c r="B2838" s="51">
        <v>42274</v>
      </c>
      <c r="C2838" s="75">
        <f>B2838</f>
        <v>42274</v>
      </c>
      <c r="D2838" s="50" t="s">
        <v>1223</v>
      </c>
      <c r="E2838" s="50">
        <v>9</v>
      </c>
      <c r="F2838" s="50">
        <v>2</v>
      </c>
      <c r="G2838" s="50">
        <v>19</v>
      </c>
      <c r="H2838" s="50">
        <v>30</v>
      </c>
      <c r="I2838" s="53">
        <f>IF(E2838&gt;0,TIME(F2838,G2838,H2838),"")</f>
        <v>9.6875000000000003E-2</v>
      </c>
      <c r="J2838" s="54">
        <f>IF(E2838&gt;0,TIME(F2838,G2838,H2838)/E2838,"")</f>
        <v>1.0763888888888889E-2</v>
      </c>
      <c r="K2838" s="50" t="s">
        <v>1653</v>
      </c>
      <c r="L2838" s="50" t="s">
        <v>315</v>
      </c>
      <c r="M2838" s="55">
        <f>IF(D2838&gt;0,0.0416666666666667/J2838,"")</f>
        <v>3.8709677419354871</v>
      </c>
      <c r="N2838" s="50">
        <v>0</v>
      </c>
      <c r="O2838" s="50" t="s">
        <v>228</v>
      </c>
      <c r="Q2838" s="151">
        <f>IF("1-Swim"=D2838,J2838*2.4,IF("2-Bike"=D2838,J2838*112,IF("3-Run"=D2838,J2838*26.2,0)))</f>
        <v>0.2820138888888889</v>
      </c>
      <c r="R2838" s="151">
        <f>Q2838/2</f>
        <v>0.14100694444444445</v>
      </c>
      <c r="S2838" s="53">
        <f>J2838*26.2</f>
        <v>0.2820138888888889</v>
      </c>
      <c r="T2838" s="53">
        <f>(J2838+0.0013889)*26.2</f>
        <v>0.31840306888888886</v>
      </c>
      <c r="U2838" s="53">
        <f>S2838/2</f>
        <v>0.14100694444444445</v>
      </c>
      <c r="V2838" s="53">
        <f>T2838/2</f>
        <v>0.15920153444444443</v>
      </c>
      <c r="W2838" s="50">
        <f>RANK(J2838,J:J,1)</f>
        <v>2940</v>
      </c>
      <c r="X2838" s="50">
        <f>YEAR(B2838)</f>
        <v>2015</v>
      </c>
      <c r="Y2838" s="50">
        <f>MONTH(B2838)</f>
        <v>9</v>
      </c>
      <c r="Z2838" s="56">
        <f>X2838*100+Y2838</f>
        <v>201509</v>
      </c>
      <c r="AA2838" s="56">
        <f>WEEKNUM(B2838,1)</f>
        <v>40</v>
      </c>
      <c r="AB2838" s="58">
        <f>IF(ISBLANK(B2838)," ",MAX(B2838-B2837-1,0))</f>
        <v>0</v>
      </c>
      <c r="AC2838" s="56">
        <f>DAY(B2838)</f>
        <v>27</v>
      </c>
      <c r="AD2838" s="53">
        <f>U2838+V2838</f>
        <v>0.30020847888888891</v>
      </c>
      <c r="AE2838" s="56">
        <f>IF("1-Swim"=D2838,E2838*46.7,IF("2-Bike"=D2838,E2838,IF("3-Run"=D2838,E2838*4.27,0)))</f>
        <v>38.429999999999993</v>
      </c>
    </row>
    <row r="2839" spans="1:31" x14ac:dyDescent="0.25">
      <c r="A2839" s="50">
        <v>2838</v>
      </c>
      <c r="B2839" s="51">
        <v>42275</v>
      </c>
      <c r="C2839" s="75">
        <f>B2839</f>
        <v>42275</v>
      </c>
      <c r="D2839" s="50" t="s">
        <v>1224</v>
      </c>
      <c r="E2839" s="50">
        <v>10</v>
      </c>
      <c r="F2839" s="50">
        <v>0</v>
      </c>
      <c r="G2839" s="50">
        <v>30</v>
      </c>
      <c r="H2839" s="50">
        <v>0</v>
      </c>
      <c r="I2839" s="53">
        <f>IF(E2839&gt;0,TIME(F2839,G2839,H2839),"")</f>
        <v>2.0833333333333332E-2</v>
      </c>
      <c r="J2839" s="54">
        <f>IF(E2839&gt;0,TIME(F2839,G2839,H2839)/E2839,"")</f>
        <v>2.0833333333333333E-3</v>
      </c>
      <c r="K2839" s="50" t="s">
        <v>921</v>
      </c>
      <c r="L2839" s="50" t="s">
        <v>1132</v>
      </c>
      <c r="M2839" s="55">
        <f>IF(D2839&gt;0,0.0416666666666667/J2839,"")</f>
        <v>20.000000000000014</v>
      </c>
      <c r="N2839" s="50">
        <v>0</v>
      </c>
      <c r="O2839" s="50" t="s">
        <v>253</v>
      </c>
      <c r="Q2839" s="151">
        <f>IF("1-Swim"=D2839,J2839*2.4,IF("2-Bike"=D2839,J2839*112,IF("3-Run"=D2839,J2839*26.2,0)))</f>
        <v>0.23333333333333334</v>
      </c>
      <c r="R2839" s="151">
        <f>Q2839/2</f>
        <v>0.11666666666666667</v>
      </c>
      <c r="S2839" s="53">
        <f>J2839*26.2</f>
        <v>5.4583333333333331E-2</v>
      </c>
      <c r="T2839" s="53">
        <f>(J2839+0.0013889)*26.2</f>
        <v>9.0972513333333324E-2</v>
      </c>
      <c r="U2839" s="53">
        <f>S2839/2</f>
        <v>2.7291666666666665E-2</v>
      </c>
      <c r="V2839" s="53">
        <f>T2839/2</f>
        <v>4.5486256666666662E-2</v>
      </c>
      <c r="W2839" s="50">
        <f>RANK(J2839,J:J,1)</f>
        <v>183</v>
      </c>
      <c r="X2839" s="50">
        <f>YEAR(B2839)</f>
        <v>2015</v>
      </c>
      <c r="Y2839" s="50">
        <f>MONTH(B2839)</f>
        <v>9</v>
      </c>
      <c r="Z2839" s="56">
        <f>X2839*100+Y2839</f>
        <v>201509</v>
      </c>
      <c r="AA2839" s="56">
        <f>WEEKNUM(B2839,1)</f>
        <v>40</v>
      </c>
      <c r="AB2839" s="58">
        <f>IF(ISBLANK(B2839)," ",MAX(B2839-B2838-1,0))</f>
        <v>0</v>
      </c>
      <c r="AC2839" s="56">
        <f>DAY(B2839)</f>
        <v>28</v>
      </c>
      <c r="AD2839" s="53">
        <f>U2839+V2839</f>
        <v>7.2777923333333328E-2</v>
      </c>
      <c r="AE2839" s="56">
        <f>IF("1-Swim"=D2839,E2839*46.7,IF("2-Bike"=D2839,E2839,IF("3-Run"=D2839,E2839*4.27,0)))</f>
        <v>10</v>
      </c>
    </row>
    <row r="2840" spans="1:31" x14ac:dyDescent="0.25">
      <c r="A2840" s="50">
        <v>2839</v>
      </c>
      <c r="B2840" s="51">
        <v>42278</v>
      </c>
      <c r="C2840" s="75">
        <f>B2840</f>
        <v>42278</v>
      </c>
      <c r="D2840" s="50" t="s">
        <v>1223</v>
      </c>
      <c r="E2840" s="50">
        <v>3.1</v>
      </c>
      <c r="F2840" s="50">
        <v>0</v>
      </c>
      <c r="G2840" s="50">
        <v>30</v>
      </c>
      <c r="H2840" s="50">
        <v>5</v>
      </c>
      <c r="I2840" s="53">
        <f>IF(E2840&gt;0,TIME(F2840,G2840,H2840),"")</f>
        <v>2.0891203703703703E-2</v>
      </c>
      <c r="J2840" s="54">
        <f>IF(E2840&gt;0,TIME(F2840,G2840,H2840)/E2840,"")</f>
        <v>6.7390979689366786E-3</v>
      </c>
      <c r="K2840" s="50" t="s">
        <v>1548</v>
      </c>
      <c r="L2840" s="50" t="s">
        <v>1048</v>
      </c>
      <c r="M2840" s="55">
        <f>IF(D2840&gt;0,0.0416666666666667/J2840,"")</f>
        <v>6.1828254847645479</v>
      </c>
      <c r="N2840" s="50">
        <v>0</v>
      </c>
      <c r="O2840" s="50" t="s">
        <v>253</v>
      </c>
      <c r="Q2840" s="151">
        <f>IF("1-Swim"=D2840,J2840*2.4,IF("2-Bike"=D2840,J2840*112,IF("3-Run"=D2840,J2840*26.2,0)))</f>
        <v>0.17656436678614099</v>
      </c>
      <c r="R2840" s="151">
        <f>Q2840/2</f>
        <v>8.8282183393070493E-2</v>
      </c>
      <c r="S2840" s="53">
        <f>J2840*26.2</f>
        <v>0.17656436678614099</v>
      </c>
      <c r="T2840" s="53">
        <f>(J2840+0.0013889)*26.2</f>
        <v>0.21295354678614098</v>
      </c>
      <c r="U2840" s="53">
        <f>S2840/2</f>
        <v>8.8282183393070493E-2</v>
      </c>
      <c r="V2840" s="53">
        <f>T2840/2</f>
        <v>0.10647677339307049</v>
      </c>
      <c r="W2840" s="50">
        <f>RANK(J2840,J:J,1)</f>
        <v>1239</v>
      </c>
      <c r="X2840" s="50">
        <f>YEAR(B2840)</f>
        <v>2015</v>
      </c>
      <c r="Y2840" s="50">
        <f>MONTH(B2840)</f>
        <v>10</v>
      </c>
      <c r="Z2840" s="56">
        <f>X2840*100+Y2840</f>
        <v>201510</v>
      </c>
      <c r="AA2840" s="56">
        <f>WEEKNUM(B2840,1)</f>
        <v>40</v>
      </c>
      <c r="AB2840" s="58">
        <f>IF(ISBLANK(B2840)," ",MAX(B2840-B2839-1,0))</f>
        <v>2</v>
      </c>
      <c r="AC2840" s="56">
        <f>DAY(B2840)</f>
        <v>1</v>
      </c>
      <c r="AD2840" s="53">
        <f>U2840+V2840</f>
        <v>0.19475895678614097</v>
      </c>
      <c r="AE2840" s="56">
        <f>IF("1-Swim"=D2840,E2840*46.7,IF("2-Bike"=D2840,E2840,IF("3-Run"=D2840,E2840*4.27,0)))</f>
        <v>13.236999999999998</v>
      </c>
    </row>
    <row r="2841" spans="1:31" x14ac:dyDescent="0.25">
      <c r="A2841" s="50">
        <v>2840</v>
      </c>
      <c r="B2841" s="51">
        <v>42281</v>
      </c>
      <c r="C2841" s="75">
        <f>B2841</f>
        <v>42281</v>
      </c>
      <c r="D2841" s="50" t="s">
        <v>1223</v>
      </c>
      <c r="E2841" s="50">
        <v>18.100000000000001</v>
      </c>
      <c r="F2841" s="50">
        <v>4</v>
      </c>
      <c r="G2841" s="50">
        <v>37</v>
      </c>
      <c r="H2841" s="50">
        <v>13</v>
      </c>
      <c r="I2841" s="53">
        <f>IF(E2841&gt;0,TIME(F2841,G2841,H2841),"")</f>
        <v>0.19251157407407407</v>
      </c>
      <c r="J2841" s="54">
        <f>IF(E2841&gt;0,TIME(F2841,G2841,H2841)/E2841,"")</f>
        <v>1.0635998567628402E-2</v>
      </c>
      <c r="K2841" s="50" t="s">
        <v>1653</v>
      </c>
      <c r="L2841" s="50" t="s">
        <v>315</v>
      </c>
      <c r="M2841" s="55">
        <f>IF(D2841&gt;0,0.0416666666666667/J2841,"")</f>
        <v>3.9175133770215869</v>
      </c>
      <c r="N2841" s="50">
        <v>0</v>
      </c>
      <c r="O2841" s="50" t="s">
        <v>198</v>
      </c>
      <c r="Q2841" s="151">
        <f>IF("1-Swim"=D2841,J2841*2.4,IF("2-Bike"=D2841,J2841*112,IF("3-Run"=D2841,J2841*26.2,0)))</f>
        <v>0.27866316247186412</v>
      </c>
      <c r="R2841" s="151">
        <f>Q2841/2</f>
        <v>0.13933158123593206</v>
      </c>
      <c r="S2841" s="53">
        <f>J2841*26.2</f>
        <v>0.27866316247186412</v>
      </c>
      <c r="T2841" s="53">
        <f>(J2841+0.0013889)*26.2</f>
        <v>0.31505234247186414</v>
      </c>
      <c r="U2841" s="53">
        <f>S2841/2</f>
        <v>0.13933158123593206</v>
      </c>
      <c r="V2841" s="53">
        <f>T2841/2</f>
        <v>0.15752617123593207</v>
      </c>
      <c r="W2841" s="50">
        <f>RANK(J2841,J:J,1)</f>
        <v>2923</v>
      </c>
      <c r="X2841" s="50">
        <f>YEAR(B2841)</f>
        <v>2015</v>
      </c>
      <c r="Y2841" s="50">
        <f>MONTH(B2841)</f>
        <v>10</v>
      </c>
      <c r="Z2841" s="56">
        <f>X2841*100+Y2841</f>
        <v>201510</v>
      </c>
      <c r="AA2841" s="56">
        <f>WEEKNUM(B2841,1)</f>
        <v>41</v>
      </c>
      <c r="AB2841" s="58">
        <f>IF(ISBLANK(B2841)," ",MAX(B2841-B2840-1,0))</f>
        <v>2</v>
      </c>
      <c r="AC2841" s="56">
        <f>DAY(B2841)</f>
        <v>4</v>
      </c>
      <c r="AD2841" s="53">
        <f>U2841+V2841</f>
        <v>0.29685775247186413</v>
      </c>
      <c r="AE2841" s="56">
        <f>IF("1-Swim"=D2841,E2841*46.7,IF("2-Bike"=D2841,E2841,IF("3-Run"=D2841,E2841*4.27,0)))</f>
        <v>77.286999999999992</v>
      </c>
    </row>
    <row r="2842" spans="1:31" x14ac:dyDescent="0.25">
      <c r="A2842" s="50">
        <v>2841</v>
      </c>
      <c r="B2842" s="51">
        <v>42282</v>
      </c>
      <c r="C2842" s="75">
        <f>B2842</f>
        <v>42282</v>
      </c>
      <c r="D2842" s="50" t="s">
        <v>1224</v>
      </c>
      <c r="E2842" s="50">
        <v>10</v>
      </c>
      <c r="F2842" s="50">
        <v>0</v>
      </c>
      <c r="G2842" s="50">
        <v>26</v>
      </c>
      <c r="H2842" s="50">
        <v>30</v>
      </c>
      <c r="I2842" s="53">
        <f>IF(E2842&gt;0,TIME(F2842,G2842,H2842),"")</f>
        <v>1.8402777777777778E-2</v>
      </c>
      <c r="J2842" s="54">
        <f>IF(E2842&gt;0,TIME(F2842,G2842,H2842)/E2842,"")</f>
        <v>1.8402777777777779E-3</v>
      </c>
      <c r="K2842" s="50" t="s">
        <v>921</v>
      </c>
      <c r="L2842" s="50" t="s">
        <v>1132</v>
      </c>
      <c r="M2842" s="55">
        <f>IF(D2842&gt;0,0.0416666666666667/J2842,"")</f>
        <v>22.64150943396228</v>
      </c>
      <c r="N2842" s="50">
        <v>0</v>
      </c>
      <c r="O2842" s="50" t="s">
        <v>253</v>
      </c>
      <c r="Q2842" s="151">
        <f>IF("1-Swim"=D2842,J2842*2.4,IF("2-Bike"=D2842,J2842*112,IF("3-Run"=D2842,J2842*26.2,0)))</f>
        <v>0.20611111111111113</v>
      </c>
      <c r="R2842" s="151">
        <f>Q2842/2</f>
        <v>0.10305555555555557</v>
      </c>
      <c r="S2842" s="53">
        <f>J2842*26.2</f>
        <v>4.8215277777777781E-2</v>
      </c>
      <c r="T2842" s="53">
        <f>(J2842+0.0013889)*26.2</f>
        <v>8.4604457777777767E-2</v>
      </c>
      <c r="U2842" s="53">
        <f>S2842/2</f>
        <v>2.410763888888889E-2</v>
      </c>
      <c r="V2842" s="53">
        <f>T2842/2</f>
        <v>4.2302228888888883E-2</v>
      </c>
      <c r="W2842" s="50">
        <f>RANK(J2842,J:J,1)</f>
        <v>68</v>
      </c>
      <c r="X2842" s="50">
        <f>YEAR(B2842)</f>
        <v>2015</v>
      </c>
      <c r="Y2842" s="50">
        <f>MONTH(B2842)</f>
        <v>10</v>
      </c>
      <c r="Z2842" s="56">
        <f>X2842*100+Y2842</f>
        <v>201510</v>
      </c>
      <c r="AA2842" s="56">
        <f>WEEKNUM(B2842,1)</f>
        <v>41</v>
      </c>
      <c r="AB2842" s="58">
        <f>IF(ISBLANK(B2842)," ",MAX(B2842-B2841-1,0))</f>
        <v>0</v>
      </c>
      <c r="AC2842" s="56">
        <f>DAY(B2842)</f>
        <v>5</v>
      </c>
      <c r="AD2842" s="53">
        <f>U2842+V2842</f>
        <v>6.640986777777777E-2</v>
      </c>
      <c r="AE2842" s="56">
        <f>IF("1-Swim"=D2842,E2842*46.7,IF("2-Bike"=D2842,E2842,IF("3-Run"=D2842,E2842*4.27,0)))</f>
        <v>10</v>
      </c>
    </row>
    <row r="2843" spans="1:31" x14ac:dyDescent="0.25">
      <c r="A2843" s="50">
        <v>2842</v>
      </c>
      <c r="B2843" s="51">
        <v>42283</v>
      </c>
      <c r="C2843" s="75">
        <f>B2843</f>
        <v>42283</v>
      </c>
      <c r="D2843" s="50" t="s">
        <v>1223</v>
      </c>
      <c r="E2843" s="50">
        <v>2.5</v>
      </c>
      <c r="F2843" s="50">
        <v>0</v>
      </c>
      <c r="G2843" s="50">
        <v>30</v>
      </c>
      <c r="H2843" s="50">
        <v>0</v>
      </c>
      <c r="I2843" s="53">
        <f>IF(E2843&gt;0,TIME(F2843,G2843,H2843),"")</f>
        <v>2.0833333333333332E-2</v>
      </c>
      <c r="J2843" s="54">
        <f>IF(E2843&gt;0,TIME(F2843,G2843,H2843)/E2843,"")</f>
        <v>8.3333333333333332E-3</v>
      </c>
      <c r="K2843" s="50" t="s">
        <v>1548</v>
      </c>
      <c r="L2843" s="50" t="s">
        <v>1048</v>
      </c>
      <c r="M2843" s="55">
        <f>IF(D2843&gt;0,0.0416666666666667/J2843,"")</f>
        <v>5.0000000000000036</v>
      </c>
      <c r="N2843" s="50">
        <v>0</v>
      </c>
      <c r="O2843" s="50" t="s">
        <v>253</v>
      </c>
      <c r="Q2843" s="151">
        <f>IF("1-Swim"=D2843,J2843*2.4,IF("2-Bike"=D2843,J2843*112,IF("3-Run"=D2843,J2843*26.2,0)))</f>
        <v>0.21833333333333332</v>
      </c>
      <c r="R2843" s="151">
        <f>Q2843/2</f>
        <v>0.10916666666666666</v>
      </c>
      <c r="S2843" s="53">
        <f>J2843*26.2</f>
        <v>0.21833333333333332</v>
      </c>
      <c r="T2843" s="53">
        <f>(J2843+0.0013889)*26.2</f>
        <v>0.25472251333333334</v>
      </c>
      <c r="U2843" s="53">
        <f>S2843/2</f>
        <v>0.10916666666666666</v>
      </c>
      <c r="V2843" s="53">
        <f>T2843/2</f>
        <v>0.12736125666666667</v>
      </c>
      <c r="W2843" s="50">
        <f>RANK(J2843,J:J,1)</f>
        <v>2597</v>
      </c>
      <c r="X2843" s="50">
        <f>YEAR(B2843)</f>
        <v>2015</v>
      </c>
      <c r="Y2843" s="50">
        <f>MONTH(B2843)</f>
        <v>10</v>
      </c>
      <c r="Z2843" s="56">
        <f>X2843*100+Y2843</f>
        <v>201510</v>
      </c>
      <c r="AA2843" s="56">
        <f>WEEKNUM(B2843,1)</f>
        <v>41</v>
      </c>
      <c r="AB2843" s="58">
        <f>IF(ISBLANK(B2843)," ",MAX(B2843-B2842-1,0))</f>
        <v>0</v>
      </c>
      <c r="AC2843" s="56">
        <f>DAY(B2843)</f>
        <v>6</v>
      </c>
      <c r="AD2843" s="53">
        <f>U2843+V2843</f>
        <v>0.23652792333333333</v>
      </c>
      <c r="AE2843" s="56">
        <f>IF("1-Swim"=D2843,E2843*46.7,IF("2-Bike"=D2843,E2843,IF("3-Run"=D2843,E2843*4.27,0)))</f>
        <v>10.674999999999999</v>
      </c>
    </row>
    <row r="2844" spans="1:31" x14ac:dyDescent="0.25">
      <c r="A2844" s="50">
        <v>2843</v>
      </c>
      <c r="B2844" s="51">
        <v>42285</v>
      </c>
      <c r="C2844" s="75">
        <f>B2844</f>
        <v>42285</v>
      </c>
      <c r="D2844" s="50" t="s">
        <v>1223</v>
      </c>
      <c r="E2844" s="50">
        <v>3.2</v>
      </c>
      <c r="F2844" s="50">
        <v>0</v>
      </c>
      <c r="G2844" s="50">
        <v>33</v>
      </c>
      <c r="H2844" s="50">
        <v>31</v>
      </c>
      <c r="I2844" s="53">
        <f>IF(E2844&gt;0,TIME(F2844,G2844,H2844),"")</f>
        <v>2.327546296296296E-2</v>
      </c>
      <c r="J2844" s="54">
        <f>IF(E2844&gt;0,TIME(F2844,G2844,H2844)/E2844,"")</f>
        <v>7.2735821759259247E-3</v>
      </c>
      <c r="K2844" s="50" t="s">
        <v>1548</v>
      </c>
      <c r="L2844" s="50" t="s">
        <v>1357</v>
      </c>
      <c r="M2844" s="55">
        <f>IF(D2844&gt;0,0.0416666666666667/J2844,"")</f>
        <v>5.7284932869219345</v>
      </c>
      <c r="N2844" s="50">
        <v>0</v>
      </c>
      <c r="O2844" s="50" t="s">
        <v>255</v>
      </c>
      <c r="Q2844" s="151">
        <f>IF("1-Swim"=D2844,J2844*2.4,IF("2-Bike"=D2844,J2844*112,IF("3-Run"=D2844,J2844*26.2,0)))</f>
        <v>0.19056785300925921</v>
      </c>
      <c r="R2844" s="151">
        <f>Q2844/2</f>
        <v>9.5283926504629607E-2</v>
      </c>
      <c r="S2844" s="53">
        <f>J2844*26.2</f>
        <v>0.19056785300925921</v>
      </c>
      <c r="T2844" s="53">
        <f>(J2844+0.0013889)*26.2</f>
        <v>0.22695703300925921</v>
      </c>
      <c r="U2844" s="53">
        <f>S2844/2</f>
        <v>9.5283926504629607E-2</v>
      </c>
      <c r="V2844" s="53">
        <f>T2844/2</f>
        <v>0.1134785165046296</v>
      </c>
      <c r="W2844" s="50">
        <f>RANK(J2844,J:J,1)</f>
        <v>1861</v>
      </c>
      <c r="X2844" s="50">
        <f>YEAR(B2844)</f>
        <v>2015</v>
      </c>
      <c r="Y2844" s="50">
        <f>MONTH(B2844)</f>
        <v>10</v>
      </c>
      <c r="Z2844" s="56">
        <f>X2844*100+Y2844</f>
        <v>201510</v>
      </c>
      <c r="AA2844" s="56">
        <f>WEEKNUM(B2844,1)</f>
        <v>41</v>
      </c>
      <c r="AB2844" s="58">
        <f>IF(ISBLANK(B2844)," ",MAX(B2844-B2843-1,0))</f>
        <v>1</v>
      </c>
      <c r="AC2844" s="56">
        <f>DAY(B2844)</f>
        <v>8</v>
      </c>
      <c r="AD2844" s="53">
        <f>U2844+V2844</f>
        <v>0.20876244300925922</v>
      </c>
      <c r="AE2844" s="56">
        <f>IF("1-Swim"=D2844,E2844*46.7,IF("2-Bike"=D2844,E2844,IF("3-Run"=D2844,E2844*4.27,0)))</f>
        <v>13.664</v>
      </c>
    </row>
    <row r="2845" spans="1:31" x14ac:dyDescent="0.25">
      <c r="A2845" s="50">
        <v>2844</v>
      </c>
      <c r="B2845" s="51">
        <v>42286</v>
      </c>
      <c r="C2845" s="75">
        <f>B2845</f>
        <v>42286</v>
      </c>
      <c r="D2845" s="50" t="s">
        <v>1223</v>
      </c>
      <c r="E2845" s="50">
        <v>5.5</v>
      </c>
      <c r="F2845" s="50">
        <v>1</v>
      </c>
      <c r="G2845" s="50">
        <v>13</v>
      </c>
      <c r="H2845" s="50">
        <v>55</v>
      </c>
      <c r="I2845" s="53">
        <f>IF(E2845&gt;0,TIME(F2845,G2845,H2845),"")</f>
        <v>5.1331018518518519E-2</v>
      </c>
      <c r="J2845" s="54">
        <f>IF(E2845&gt;0,TIME(F2845,G2845,H2845)/E2845,"")</f>
        <v>9.3329124579124585E-3</v>
      </c>
      <c r="K2845" s="50" t="s">
        <v>1653</v>
      </c>
      <c r="L2845" s="50" t="s">
        <v>1672</v>
      </c>
      <c r="M2845" s="55">
        <f>IF(D2845&gt;0,0.0416666666666667/J2845,"")</f>
        <v>4.4644870349492702</v>
      </c>
      <c r="N2845" s="50">
        <v>0</v>
      </c>
      <c r="O2845" s="50" t="s">
        <v>255</v>
      </c>
      <c r="Q2845" s="151">
        <f>IF("1-Swim"=D2845,J2845*2.4,IF("2-Bike"=D2845,J2845*112,IF("3-Run"=D2845,J2845*26.2,0)))</f>
        <v>0.2445223063973064</v>
      </c>
      <c r="R2845" s="151">
        <f>Q2845/2</f>
        <v>0.1222611531986532</v>
      </c>
      <c r="S2845" s="53">
        <f>J2845*26.2</f>
        <v>0.2445223063973064</v>
      </c>
      <c r="T2845" s="53">
        <f>(J2845+0.0013889)*26.2</f>
        <v>0.2809114863973064</v>
      </c>
      <c r="U2845" s="53">
        <f>S2845/2</f>
        <v>0.1222611531986532</v>
      </c>
      <c r="V2845" s="53">
        <f>T2845/2</f>
        <v>0.1404557431986532</v>
      </c>
      <c r="W2845" s="50">
        <f>RANK(J2845,J:J,1)</f>
        <v>2807</v>
      </c>
      <c r="X2845" s="50">
        <f>YEAR(B2845)</f>
        <v>2015</v>
      </c>
      <c r="Y2845" s="50">
        <f>MONTH(B2845)</f>
        <v>10</v>
      </c>
      <c r="Z2845" s="56">
        <f>X2845*100+Y2845</f>
        <v>201510</v>
      </c>
      <c r="AA2845" s="56">
        <f>WEEKNUM(B2845,1)</f>
        <v>41</v>
      </c>
      <c r="AB2845" s="58">
        <f>IF(ISBLANK(B2845)," ",MAX(B2845-B2844-1,0))</f>
        <v>0</v>
      </c>
      <c r="AC2845" s="56">
        <f>DAY(B2845)</f>
        <v>9</v>
      </c>
      <c r="AD2845" s="53">
        <f>U2845+V2845</f>
        <v>0.26271689639730639</v>
      </c>
      <c r="AE2845" s="56">
        <f>IF("1-Swim"=D2845,E2845*46.7,IF("2-Bike"=D2845,E2845,IF("3-Run"=D2845,E2845*4.27,0)))</f>
        <v>23.484999999999999</v>
      </c>
    </row>
    <row r="2846" spans="1:31" x14ac:dyDescent="0.25">
      <c r="A2846" s="50">
        <v>2845</v>
      </c>
      <c r="B2846" s="51">
        <v>42288</v>
      </c>
      <c r="C2846" s="75">
        <f>B2846</f>
        <v>42288</v>
      </c>
      <c r="D2846" s="50" t="s">
        <v>1223</v>
      </c>
      <c r="E2846" s="50">
        <v>3</v>
      </c>
      <c r="F2846" s="50">
        <v>0</v>
      </c>
      <c r="G2846" s="50">
        <v>35</v>
      </c>
      <c r="H2846" s="50">
        <v>28</v>
      </c>
      <c r="I2846" s="53">
        <f>IF(E2846&gt;0,TIME(F2846,G2846,H2846),"")</f>
        <v>2.462962962962963E-2</v>
      </c>
      <c r="J2846" s="54">
        <f>IF(E2846&gt;0,TIME(F2846,G2846,H2846)/E2846,"")</f>
        <v>8.209876543209876E-3</v>
      </c>
      <c r="K2846" s="50" t="s">
        <v>1653</v>
      </c>
      <c r="L2846" s="50" t="s">
        <v>1673</v>
      </c>
      <c r="M2846" s="55">
        <f>IF(D2846&gt;0,0.0416666666666667/J2846,"")</f>
        <v>5.0751879699248166</v>
      </c>
      <c r="N2846" s="50">
        <v>0</v>
      </c>
      <c r="O2846" s="50" t="s">
        <v>1350</v>
      </c>
      <c r="Q2846" s="151">
        <f>IF("1-Swim"=D2846,J2846*2.4,IF("2-Bike"=D2846,J2846*112,IF("3-Run"=D2846,J2846*26.2,0)))</f>
        <v>0.21509876543209874</v>
      </c>
      <c r="R2846" s="151">
        <f>Q2846/2</f>
        <v>0.10754938271604937</v>
      </c>
      <c r="S2846" s="53">
        <f>J2846*26.2</f>
        <v>0.21509876543209874</v>
      </c>
      <c r="T2846" s="53">
        <f>(J2846+0.0013889)*26.2</f>
        <v>0.25148794543209874</v>
      </c>
      <c r="U2846" s="53">
        <f>S2846/2</f>
        <v>0.10754938271604937</v>
      </c>
      <c r="V2846" s="53">
        <f>T2846/2</f>
        <v>0.12574397271604937</v>
      </c>
      <c r="W2846" s="50">
        <f>RANK(J2846,J:J,1)</f>
        <v>2540</v>
      </c>
      <c r="X2846" s="50">
        <f>YEAR(B2846)</f>
        <v>2015</v>
      </c>
      <c r="Y2846" s="50">
        <f>MONTH(B2846)</f>
        <v>10</v>
      </c>
      <c r="Z2846" s="56">
        <f>X2846*100+Y2846</f>
        <v>201510</v>
      </c>
      <c r="AA2846" s="56">
        <f>WEEKNUM(B2846,1)</f>
        <v>42</v>
      </c>
      <c r="AB2846" s="58">
        <f>IF(ISBLANK(B2846)," ",MAX(B2846-B2845-1,0))</f>
        <v>1</v>
      </c>
      <c r="AC2846" s="56">
        <f>DAY(B2846)</f>
        <v>11</v>
      </c>
      <c r="AD2846" s="53">
        <f>U2846+V2846</f>
        <v>0.23329335543209873</v>
      </c>
      <c r="AE2846" s="56">
        <f>IF("1-Swim"=D2846,E2846*46.7,IF("2-Bike"=D2846,E2846,IF("3-Run"=D2846,E2846*4.27,0)))</f>
        <v>12.809999999999999</v>
      </c>
    </row>
    <row r="2847" spans="1:31" x14ac:dyDescent="0.25">
      <c r="A2847" s="50">
        <v>2846</v>
      </c>
      <c r="B2847" s="51">
        <v>42292</v>
      </c>
      <c r="C2847" s="75">
        <f>B2847</f>
        <v>42292</v>
      </c>
      <c r="D2847" s="50" t="s">
        <v>1223</v>
      </c>
      <c r="E2847" s="50">
        <v>3.2</v>
      </c>
      <c r="F2847" s="50">
        <v>0</v>
      </c>
      <c r="G2847" s="50">
        <v>33</v>
      </c>
      <c r="H2847" s="50">
        <v>42</v>
      </c>
      <c r="I2847" s="53">
        <f>IF(E2847&gt;0,TIME(F2847,G2847,H2847),"")</f>
        <v>2.3402777777777783E-2</v>
      </c>
      <c r="J2847" s="54">
        <f>IF(E2847&gt;0,TIME(F2847,G2847,H2847)/E2847,"")</f>
        <v>7.3133680555555565E-3</v>
      </c>
      <c r="K2847" s="50" t="s">
        <v>1548</v>
      </c>
      <c r="L2847" s="50" t="s">
        <v>1357</v>
      </c>
      <c r="M2847" s="55">
        <f>IF(D2847&gt;0,0.0416666666666667/J2847,"")</f>
        <v>5.6973293768546034</v>
      </c>
      <c r="N2847" s="50">
        <v>0</v>
      </c>
      <c r="O2847" s="50" t="s">
        <v>255</v>
      </c>
      <c r="Q2847" s="151">
        <f>IF("1-Swim"=D2847,J2847*2.4,IF("2-Bike"=D2847,J2847*112,IF("3-Run"=D2847,J2847*26.2,0)))</f>
        <v>0.19161024305555557</v>
      </c>
      <c r="R2847" s="151">
        <f>Q2847/2</f>
        <v>9.5805121527777787E-2</v>
      </c>
      <c r="S2847" s="53">
        <f>J2847*26.2</f>
        <v>0.19161024305555557</v>
      </c>
      <c r="T2847" s="53">
        <f>(J2847+0.0013889)*26.2</f>
        <v>0.22799942305555557</v>
      </c>
      <c r="U2847" s="53">
        <f>S2847/2</f>
        <v>9.5805121527777787E-2</v>
      </c>
      <c r="V2847" s="53">
        <f>T2847/2</f>
        <v>0.11399971152777778</v>
      </c>
      <c r="W2847" s="50">
        <f>RANK(J2847,J:J,1)</f>
        <v>1908</v>
      </c>
      <c r="X2847" s="50">
        <f>YEAR(B2847)</f>
        <v>2015</v>
      </c>
      <c r="Y2847" s="50">
        <f>MONTH(B2847)</f>
        <v>10</v>
      </c>
      <c r="Z2847" s="56">
        <f>X2847*100+Y2847</f>
        <v>201510</v>
      </c>
      <c r="AA2847" s="56">
        <f>WEEKNUM(B2847,1)</f>
        <v>42</v>
      </c>
      <c r="AB2847" s="58">
        <f>IF(ISBLANK(B2847)," ",MAX(B2847-B2846-1,0))</f>
        <v>3</v>
      </c>
      <c r="AC2847" s="56">
        <f>DAY(B2847)</f>
        <v>15</v>
      </c>
      <c r="AD2847" s="53">
        <f>U2847+V2847</f>
        <v>0.20980483305555558</v>
      </c>
      <c r="AE2847" s="56">
        <f>IF("1-Swim"=D2847,E2847*46.7,IF("2-Bike"=D2847,E2847,IF("3-Run"=D2847,E2847*4.27,0)))</f>
        <v>13.664</v>
      </c>
    </row>
    <row r="2848" spans="1:31" x14ac:dyDescent="0.25">
      <c r="A2848" s="50">
        <v>2847</v>
      </c>
      <c r="B2848" s="51">
        <v>42295</v>
      </c>
      <c r="C2848" s="75">
        <f>B2848</f>
        <v>42295</v>
      </c>
      <c r="D2848" s="50" t="s">
        <v>1223</v>
      </c>
      <c r="E2848" s="50">
        <v>33.6</v>
      </c>
      <c r="F2848" s="50">
        <v>9</v>
      </c>
      <c r="G2848" s="50">
        <v>44</v>
      </c>
      <c r="H2848" s="50">
        <v>43</v>
      </c>
      <c r="I2848" s="53">
        <f>IF(E2848&gt;0,TIME(F2848,G2848,H2848),"")</f>
        <v>0.40605324074074073</v>
      </c>
      <c r="J2848" s="54">
        <f>IF(E2848&gt;0,TIME(F2848,G2848,H2848)/E2848,"")</f>
        <v>1.2084917879188712E-2</v>
      </c>
      <c r="K2848" s="50" t="s">
        <v>1653</v>
      </c>
      <c r="L2848" s="50" t="s">
        <v>1674</v>
      </c>
      <c r="M2848" s="55">
        <f>IF(D2848&gt;0,0.0416666666666667/J2848,"")</f>
        <v>3.447823732291996</v>
      </c>
      <c r="N2848" s="50">
        <v>0</v>
      </c>
      <c r="O2848" s="50" t="s">
        <v>198</v>
      </c>
      <c r="P2848" s="50" t="s">
        <v>1675</v>
      </c>
      <c r="Q2848" s="151">
        <f>IF("1-Swim"=D2848,J2848*2.4,IF("2-Bike"=D2848,J2848*112,IF("3-Run"=D2848,J2848*26.2,0)))</f>
        <v>0.31662484843474425</v>
      </c>
      <c r="R2848" s="151">
        <f>Q2848/2</f>
        <v>0.15831242421737213</v>
      </c>
      <c r="S2848" s="53">
        <f>J2848*26.2</f>
        <v>0.31662484843474425</v>
      </c>
      <c r="T2848" s="53">
        <f>(J2848+0.0013889)*26.2</f>
        <v>0.35301402843474428</v>
      </c>
      <c r="U2848" s="53">
        <f>S2848/2</f>
        <v>0.15831242421737213</v>
      </c>
      <c r="V2848" s="53">
        <f>T2848/2</f>
        <v>0.17650701421737214</v>
      </c>
      <c r="W2848" s="50">
        <f>RANK(J2848,J:J,1)</f>
        <v>2995</v>
      </c>
      <c r="X2848" s="50">
        <f>YEAR(B2848)</f>
        <v>2015</v>
      </c>
      <c r="Y2848" s="50">
        <f>MONTH(B2848)</f>
        <v>10</v>
      </c>
      <c r="Z2848" s="56">
        <f>X2848*100+Y2848</f>
        <v>201510</v>
      </c>
      <c r="AA2848" s="56">
        <f>WEEKNUM(B2848,1)</f>
        <v>43</v>
      </c>
      <c r="AB2848" s="58">
        <f>IF(ISBLANK(B2848)," ",MAX(B2848-B2847-1,0))</f>
        <v>2</v>
      </c>
      <c r="AC2848" s="56">
        <f>DAY(B2848)</f>
        <v>18</v>
      </c>
      <c r="AD2848" s="53">
        <f>U2848+V2848</f>
        <v>0.33481943843474427</v>
      </c>
      <c r="AE2848" s="56">
        <f>IF("1-Swim"=D2848,E2848*46.7,IF("2-Bike"=D2848,E2848,IF("3-Run"=D2848,E2848*4.27,0)))</f>
        <v>143.47199999999998</v>
      </c>
    </row>
    <row r="2849" spans="1:31" x14ac:dyDescent="0.25">
      <c r="A2849" s="50">
        <v>2848</v>
      </c>
      <c r="B2849" s="51">
        <v>42312</v>
      </c>
      <c r="C2849" s="75">
        <f>B2849</f>
        <v>42312</v>
      </c>
      <c r="D2849" s="50" t="s">
        <v>1225</v>
      </c>
      <c r="E2849" s="50">
        <v>0.5</v>
      </c>
      <c r="F2849" s="50">
        <v>0</v>
      </c>
      <c r="G2849" s="50">
        <v>17</v>
      </c>
      <c r="H2849" s="50">
        <v>29</v>
      </c>
      <c r="I2849" s="53">
        <f>IF(E2849&gt;0,TIME(F2849,G2849,H2849),"")</f>
        <v>1.2141203703703704E-2</v>
      </c>
      <c r="J2849" s="54">
        <f>IF(E2849&gt;0,TIME(F2849,G2849,H2849)/E2849,"")</f>
        <v>2.4282407407407409E-2</v>
      </c>
      <c r="K2849" s="50" t="s">
        <v>781</v>
      </c>
      <c r="L2849" s="50" t="s">
        <v>1304</v>
      </c>
      <c r="M2849" s="55">
        <f>IF(D2849&gt;0,0.0416666666666667/J2849,"")</f>
        <v>1.7159199237368936</v>
      </c>
      <c r="N2849" s="50">
        <v>0</v>
      </c>
      <c r="Q2849" s="151">
        <f>IF("1-Swim"=D2849,J2849*2.4,IF("2-Bike"=D2849,J2849*112,IF("3-Run"=D2849,J2849*26.2,0)))</f>
        <v>5.8277777777777776E-2</v>
      </c>
      <c r="R2849" s="151">
        <f>Q2849/2</f>
        <v>2.9138888888888888E-2</v>
      </c>
      <c r="S2849" s="53">
        <f>J2849*26.2</f>
        <v>0.63619907407407406</v>
      </c>
      <c r="T2849" s="53">
        <f>(J2849+0.0013889)*26.2</f>
        <v>0.67258825407407408</v>
      </c>
      <c r="U2849" s="53">
        <f>S2849/2</f>
        <v>0.31809953703703703</v>
      </c>
      <c r="V2849" s="53">
        <f>T2849/2</f>
        <v>0.33629412703703704</v>
      </c>
      <c r="W2849" s="50">
        <f>RANK(J2849,J:J,1)</f>
        <v>3138</v>
      </c>
      <c r="X2849" s="50">
        <f>YEAR(B2849)</f>
        <v>2015</v>
      </c>
      <c r="Y2849" s="50">
        <f>MONTH(B2849)</f>
        <v>11</v>
      </c>
      <c r="Z2849" s="56">
        <f>X2849*100+Y2849</f>
        <v>201511</v>
      </c>
      <c r="AA2849" s="56">
        <f>WEEKNUM(B2849,1)</f>
        <v>45</v>
      </c>
      <c r="AB2849" s="58">
        <f>IF(ISBLANK(B2849)," ",MAX(B2849-B2848-1,0))</f>
        <v>16</v>
      </c>
      <c r="AC2849" s="56">
        <f>DAY(B2849)</f>
        <v>4</v>
      </c>
      <c r="AD2849" s="53">
        <f>U2849+V2849</f>
        <v>0.65439366407407407</v>
      </c>
      <c r="AE2849" s="56">
        <f>IF("1-Swim"=D2849,E2849*46.7,IF("2-Bike"=D2849,E2849,IF("3-Run"=D2849,E2849*4.27,0)))</f>
        <v>23.35</v>
      </c>
    </row>
    <row r="2850" spans="1:31" x14ac:dyDescent="0.25">
      <c r="A2850" s="50">
        <v>2849</v>
      </c>
      <c r="B2850" s="51">
        <v>42319</v>
      </c>
      <c r="C2850" s="75">
        <f>B2850</f>
        <v>42319</v>
      </c>
      <c r="D2850" s="50" t="s">
        <v>1225</v>
      </c>
      <c r="E2850" s="50">
        <v>1</v>
      </c>
      <c r="F2850" s="50">
        <v>0</v>
      </c>
      <c r="G2850" s="50">
        <v>33</v>
      </c>
      <c r="H2850" s="50">
        <v>29</v>
      </c>
      <c r="I2850" s="53">
        <f>IF(E2850&gt;0,TIME(F2850,G2850,H2850),"")</f>
        <v>2.3252314814814812E-2</v>
      </c>
      <c r="J2850" s="54">
        <f>IF(E2850&gt;0,TIME(F2850,G2850,H2850)/E2850,"")</f>
        <v>2.3252314814814812E-2</v>
      </c>
      <c r="K2850" s="50" t="s">
        <v>781</v>
      </c>
      <c r="L2850" s="50" t="s">
        <v>1304</v>
      </c>
      <c r="M2850" s="55">
        <f>IF(D2850&gt;0,0.0416666666666667/J2850,"")</f>
        <v>1.7919362867098074</v>
      </c>
      <c r="N2850" s="50">
        <v>0</v>
      </c>
      <c r="Q2850" s="151">
        <f>IF("1-Swim"=D2850,J2850*2.4,IF("2-Bike"=D2850,J2850*112,IF("3-Run"=D2850,J2850*26.2,0)))</f>
        <v>5.5805555555555546E-2</v>
      </c>
      <c r="R2850" s="151">
        <f>Q2850/2</f>
        <v>2.7902777777777773E-2</v>
      </c>
      <c r="S2850" s="53">
        <f>J2850*26.2</f>
        <v>0.60921064814814807</v>
      </c>
      <c r="T2850" s="53">
        <f>(J2850+0.0013889)*26.2</f>
        <v>0.64559982814814798</v>
      </c>
      <c r="U2850" s="53">
        <f>S2850/2</f>
        <v>0.30460532407407404</v>
      </c>
      <c r="V2850" s="53">
        <f>T2850/2</f>
        <v>0.32279991407407399</v>
      </c>
      <c r="W2850" s="50">
        <f>RANK(J2850,J:J,1)</f>
        <v>3094</v>
      </c>
      <c r="X2850" s="50">
        <f>YEAR(B2850)</f>
        <v>2015</v>
      </c>
      <c r="Y2850" s="50">
        <f>MONTH(B2850)</f>
        <v>11</v>
      </c>
      <c r="Z2850" s="56">
        <f>X2850*100+Y2850</f>
        <v>201511</v>
      </c>
      <c r="AA2850" s="56">
        <f>WEEKNUM(B2850,1)</f>
        <v>46</v>
      </c>
      <c r="AB2850" s="58">
        <f>IF(ISBLANK(B2850)," ",MAX(B2850-B2849-1,0))</f>
        <v>6</v>
      </c>
      <c r="AC2850" s="56">
        <f>DAY(B2850)</f>
        <v>11</v>
      </c>
      <c r="AD2850" s="53">
        <f>U2850+V2850</f>
        <v>0.62740523814814808</v>
      </c>
      <c r="AE2850" s="56">
        <f>IF("1-Swim"=D2850,E2850*46.7,IF("2-Bike"=D2850,E2850,IF("3-Run"=D2850,E2850*4.27,0)))</f>
        <v>46.7</v>
      </c>
    </row>
    <row r="2851" spans="1:31" x14ac:dyDescent="0.25">
      <c r="A2851" s="50">
        <v>2850</v>
      </c>
      <c r="B2851" s="51">
        <v>42321</v>
      </c>
      <c r="C2851" s="75">
        <f>B2851</f>
        <v>42321</v>
      </c>
      <c r="D2851" s="50" t="s">
        <v>1224</v>
      </c>
      <c r="E2851" s="50">
        <v>15</v>
      </c>
      <c r="F2851" s="50">
        <v>1</v>
      </c>
      <c r="G2851" s="50">
        <v>35</v>
      </c>
      <c r="H2851" s="50">
        <v>28</v>
      </c>
      <c r="I2851" s="53">
        <f>IF(E2851&gt;0,TIME(F2851,G2851,H2851),"")</f>
        <v>6.6296296296296298E-2</v>
      </c>
      <c r="J2851" s="54">
        <f>IF(E2851&gt;0,TIME(F2851,G2851,H2851)/E2851,"")</f>
        <v>4.4197530864197535E-3</v>
      </c>
      <c r="K2851" s="50" t="s">
        <v>324</v>
      </c>
      <c r="L2851" s="50" t="s">
        <v>1676</v>
      </c>
      <c r="M2851" s="55">
        <f>IF(D2851&gt;0,0.0416666666666667/J2851,"")</f>
        <v>9.4273743016759841</v>
      </c>
      <c r="N2851" s="50">
        <v>0</v>
      </c>
      <c r="P2851" s="50" t="s">
        <v>1677</v>
      </c>
      <c r="Q2851" s="151">
        <f>IF("1-Swim"=D2851,J2851*2.4,IF("2-Bike"=D2851,J2851*112,IF("3-Run"=D2851,J2851*26.2,0)))</f>
        <v>0.49501234567901242</v>
      </c>
      <c r="R2851" s="151">
        <f>Q2851/2</f>
        <v>0.24750617283950621</v>
      </c>
      <c r="S2851" s="53">
        <f>J2851*26.2</f>
        <v>0.11579753086419754</v>
      </c>
      <c r="T2851" s="53">
        <f>(J2851+0.0013889)*26.2</f>
        <v>0.15218671086419755</v>
      </c>
      <c r="U2851" s="53">
        <f>S2851/2</f>
        <v>5.7898765432098771E-2</v>
      </c>
      <c r="V2851" s="53">
        <f>T2851/2</f>
        <v>7.6093355432098775E-2</v>
      </c>
      <c r="W2851" s="50">
        <f>RANK(J2851,J:J,1)</f>
        <v>745</v>
      </c>
      <c r="X2851" s="50">
        <f>YEAR(B2851)</f>
        <v>2015</v>
      </c>
      <c r="Y2851" s="50">
        <f>MONTH(B2851)</f>
        <v>11</v>
      </c>
      <c r="Z2851" s="56">
        <f>X2851*100+Y2851</f>
        <v>201511</v>
      </c>
      <c r="AA2851" s="56">
        <f>WEEKNUM(B2851,1)</f>
        <v>46</v>
      </c>
      <c r="AB2851" s="58">
        <f>IF(ISBLANK(B2851)," ",MAX(B2851-B2850-1,0))</f>
        <v>1</v>
      </c>
      <c r="AC2851" s="56">
        <f>DAY(B2851)</f>
        <v>13</v>
      </c>
      <c r="AD2851" s="53">
        <f>U2851+V2851</f>
        <v>0.13399212086419754</v>
      </c>
      <c r="AE2851" s="56">
        <f>IF("1-Swim"=D2851,E2851*46.7,IF("2-Bike"=D2851,E2851,IF("3-Run"=D2851,E2851*4.27,0)))</f>
        <v>15</v>
      </c>
    </row>
    <row r="2852" spans="1:31" x14ac:dyDescent="0.25">
      <c r="A2852" s="50">
        <v>2851</v>
      </c>
      <c r="B2852" s="51">
        <v>42324</v>
      </c>
      <c r="C2852" s="75">
        <f>B2852</f>
        <v>42324</v>
      </c>
      <c r="D2852" s="50" t="s">
        <v>1225</v>
      </c>
      <c r="E2852" s="50">
        <v>0.5</v>
      </c>
      <c r="F2852" s="50">
        <v>0</v>
      </c>
      <c r="G2852" s="50">
        <v>18</v>
      </c>
      <c r="H2852" s="50">
        <v>57</v>
      </c>
      <c r="I2852" s="53">
        <f>IF(E2852&gt;0,TIME(F2852,G2852,H2852),"")</f>
        <v>1.315972222222222E-2</v>
      </c>
      <c r="J2852" s="54">
        <f>IF(E2852&gt;0,TIME(F2852,G2852,H2852)/E2852,"")</f>
        <v>2.631944444444444E-2</v>
      </c>
      <c r="K2852" s="50" t="s">
        <v>781</v>
      </c>
      <c r="L2852" s="50" t="s">
        <v>1304</v>
      </c>
      <c r="M2852" s="55">
        <f>IF(D2852&gt;0,0.0416666666666667/J2852,"")</f>
        <v>1.5831134564643814</v>
      </c>
      <c r="N2852" s="50">
        <v>0</v>
      </c>
      <c r="Q2852" s="151">
        <f>IF("1-Swim"=D2852,J2852*2.4,IF("2-Bike"=D2852,J2852*112,IF("3-Run"=D2852,J2852*26.2,0)))</f>
        <v>6.3166666666666649E-2</v>
      </c>
      <c r="R2852" s="151">
        <f>Q2852/2</f>
        <v>3.1583333333333324E-2</v>
      </c>
      <c r="S2852" s="53">
        <f>J2852*26.2</f>
        <v>0.68956944444444435</v>
      </c>
      <c r="T2852" s="53">
        <f>(J2852+0.0013889)*26.2</f>
        <v>0.72595862444444426</v>
      </c>
      <c r="U2852" s="53">
        <f>S2852/2</f>
        <v>0.34478472222222217</v>
      </c>
      <c r="V2852" s="53">
        <f>T2852/2</f>
        <v>0.36297931222222213</v>
      </c>
      <c r="W2852" s="50">
        <f>RANK(J2852,J:J,1)</f>
        <v>3242</v>
      </c>
      <c r="X2852" s="50">
        <f>YEAR(B2852)</f>
        <v>2015</v>
      </c>
      <c r="Y2852" s="50">
        <f>MONTH(B2852)</f>
        <v>11</v>
      </c>
      <c r="Z2852" s="56">
        <f>X2852*100+Y2852</f>
        <v>201511</v>
      </c>
      <c r="AA2852" s="56">
        <f>WEEKNUM(B2852,1)</f>
        <v>47</v>
      </c>
      <c r="AB2852" s="58">
        <f>IF(ISBLANK(B2852)," ",MAX(B2852-B2851-1,0))</f>
        <v>2</v>
      </c>
      <c r="AC2852" s="56">
        <f>DAY(B2852)</f>
        <v>16</v>
      </c>
      <c r="AD2852" s="53">
        <f>U2852+V2852</f>
        <v>0.70776403444444425</v>
      </c>
      <c r="AE2852" s="56">
        <f>IF("1-Swim"=D2852,E2852*46.7,IF("2-Bike"=D2852,E2852,IF("3-Run"=D2852,E2852*4.27,0)))</f>
        <v>23.35</v>
      </c>
    </row>
    <row r="2853" spans="1:31" x14ac:dyDescent="0.25">
      <c r="A2853" s="50">
        <v>2852</v>
      </c>
      <c r="B2853" s="51">
        <v>42328</v>
      </c>
      <c r="C2853" s="75">
        <f>B2853</f>
        <v>42328</v>
      </c>
      <c r="D2853" s="50" t="s">
        <v>1224</v>
      </c>
      <c r="E2853" s="50">
        <v>15</v>
      </c>
      <c r="F2853" s="50">
        <v>1</v>
      </c>
      <c r="G2853" s="50">
        <v>17</v>
      </c>
      <c r="H2853" s="50">
        <v>49</v>
      </c>
      <c r="I2853" s="53">
        <f>IF(E2853&gt;0,TIME(F2853,G2853,H2853),"")</f>
        <v>5.4039351851851852E-2</v>
      </c>
      <c r="J2853" s="54">
        <f>IF(E2853&gt;0,TIME(F2853,G2853,H2853)/E2853,"")</f>
        <v>3.6026234567901236E-3</v>
      </c>
      <c r="K2853" s="50" t="s">
        <v>930</v>
      </c>
      <c r="L2853" s="50" t="s">
        <v>1678</v>
      </c>
      <c r="M2853" s="55">
        <f>IF(D2853&gt;0,0.0416666666666667/J2853,"")</f>
        <v>11.565645748554303</v>
      </c>
      <c r="N2853" s="50">
        <v>0</v>
      </c>
      <c r="Q2853" s="151">
        <f>IF("1-Swim"=D2853,J2853*2.4,IF("2-Bike"=D2853,J2853*112,IF("3-Run"=D2853,J2853*26.2,0)))</f>
        <v>0.40349382716049387</v>
      </c>
      <c r="R2853" s="151">
        <f>Q2853/2</f>
        <v>0.20174691358024693</v>
      </c>
      <c r="S2853" s="53">
        <f>J2853*26.2</f>
        <v>9.4388734567901242E-2</v>
      </c>
      <c r="T2853" s="53">
        <f>(J2853+0.0013889)*26.2</f>
        <v>0.13077791456790122</v>
      </c>
      <c r="U2853" s="53">
        <f>S2853/2</f>
        <v>4.7194367283950621E-2</v>
      </c>
      <c r="V2853" s="53">
        <f>T2853/2</f>
        <v>6.5388957283950611E-2</v>
      </c>
      <c r="W2853" s="50">
        <f>RANK(J2853,J:J,1)</f>
        <v>713</v>
      </c>
      <c r="X2853" s="50">
        <f>YEAR(B2853)</f>
        <v>2015</v>
      </c>
      <c r="Y2853" s="50">
        <f>MONTH(B2853)</f>
        <v>11</v>
      </c>
      <c r="Z2853" s="56">
        <f>X2853*100+Y2853</f>
        <v>201511</v>
      </c>
      <c r="AA2853" s="56">
        <f>WEEKNUM(B2853,1)</f>
        <v>47</v>
      </c>
      <c r="AB2853" s="58">
        <f>IF(ISBLANK(B2853)," ",MAX(B2853-B2852-1,0))</f>
        <v>3</v>
      </c>
      <c r="AC2853" s="56">
        <f>DAY(B2853)</f>
        <v>20</v>
      </c>
      <c r="AD2853" s="53">
        <f>U2853+V2853</f>
        <v>0.11258332456790124</v>
      </c>
      <c r="AE2853" s="56">
        <f>IF("1-Swim"=D2853,E2853*46.7,IF("2-Bike"=D2853,E2853,IF("3-Run"=D2853,E2853*4.27,0)))</f>
        <v>15</v>
      </c>
    </row>
    <row r="2854" spans="1:31" x14ac:dyDescent="0.25">
      <c r="A2854" s="50">
        <v>2853</v>
      </c>
      <c r="B2854" s="51">
        <v>42331</v>
      </c>
      <c r="C2854" s="75">
        <f>B2854</f>
        <v>42331</v>
      </c>
      <c r="D2854" s="50" t="s">
        <v>1225</v>
      </c>
      <c r="E2854" s="50">
        <v>0.75</v>
      </c>
      <c r="F2854" s="50">
        <v>0</v>
      </c>
      <c r="G2854" s="50">
        <v>24</v>
      </c>
      <c r="H2854" s="50">
        <v>14</v>
      </c>
      <c r="I2854" s="53">
        <f>IF(E2854&gt;0,TIME(F2854,G2854,H2854),"")</f>
        <v>1.6828703703703703E-2</v>
      </c>
      <c r="J2854" s="54">
        <f>IF(E2854&gt;0,TIME(F2854,G2854,H2854)/E2854,"")</f>
        <v>2.2438271604938272E-2</v>
      </c>
      <c r="K2854" s="50" t="s">
        <v>781</v>
      </c>
      <c r="L2854" s="50" t="s">
        <v>1304</v>
      </c>
      <c r="M2854" s="55">
        <f>IF(D2854&gt;0,0.0416666666666667/J2854,"")</f>
        <v>1.8569463548830825</v>
      </c>
      <c r="N2854" s="50">
        <v>0</v>
      </c>
      <c r="Q2854" s="151">
        <f>IF("1-Swim"=D2854,J2854*2.4,IF("2-Bike"=D2854,J2854*112,IF("3-Run"=D2854,J2854*26.2,0)))</f>
        <v>5.3851851851851852E-2</v>
      </c>
      <c r="R2854" s="151">
        <f>Q2854/2</f>
        <v>2.6925925925925926E-2</v>
      </c>
      <c r="S2854" s="53">
        <f>J2854*26.2</f>
        <v>0.58788271604938269</v>
      </c>
      <c r="T2854" s="53">
        <f>(J2854+0.0013889)*26.2</f>
        <v>0.62427189604938271</v>
      </c>
      <c r="U2854" s="53">
        <f>S2854/2</f>
        <v>0.29394135802469135</v>
      </c>
      <c r="V2854" s="53">
        <f>T2854/2</f>
        <v>0.31213594802469136</v>
      </c>
      <c r="W2854" s="50">
        <f>RANK(J2854,J:J,1)</f>
        <v>3060</v>
      </c>
      <c r="X2854" s="50">
        <f>YEAR(B2854)</f>
        <v>2015</v>
      </c>
      <c r="Y2854" s="50">
        <f>MONTH(B2854)</f>
        <v>11</v>
      </c>
      <c r="Z2854" s="56">
        <f>X2854*100+Y2854</f>
        <v>201511</v>
      </c>
      <c r="AA2854" s="56">
        <f>WEEKNUM(B2854,1)</f>
        <v>48</v>
      </c>
      <c r="AB2854" s="58">
        <f>IF(ISBLANK(B2854)," ",MAX(B2854-B2853-1,0))</f>
        <v>2</v>
      </c>
      <c r="AC2854" s="56">
        <f>DAY(B2854)</f>
        <v>23</v>
      </c>
      <c r="AD2854" s="53">
        <f>U2854+V2854</f>
        <v>0.6060773060493827</v>
      </c>
      <c r="AE2854" s="56">
        <f>IF("1-Swim"=D2854,E2854*46.7,IF("2-Bike"=D2854,E2854,IF("3-Run"=D2854,E2854*4.27,0)))</f>
        <v>35.025000000000006</v>
      </c>
    </row>
    <row r="2855" spans="1:31" x14ac:dyDescent="0.25">
      <c r="A2855" s="50">
        <v>2854</v>
      </c>
      <c r="B2855" s="51">
        <v>42334</v>
      </c>
      <c r="C2855" s="75">
        <f>B2855</f>
        <v>42334</v>
      </c>
      <c r="D2855" s="50" t="s">
        <v>1223</v>
      </c>
      <c r="E2855" s="50">
        <v>1.35</v>
      </c>
      <c r="F2855" s="50">
        <v>0</v>
      </c>
      <c r="G2855" s="50">
        <v>15</v>
      </c>
      <c r="H2855" s="50">
        <v>40</v>
      </c>
      <c r="I2855" s="53">
        <f>IF(E2855&gt;0,TIME(F2855,G2855,H2855),"")</f>
        <v>1.087962962962963E-2</v>
      </c>
      <c r="J2855" s="54">
        <f>IF(E2855&gt;0,TIME(F2855,G2855,H2855)/E2855,"")</f>
        <v>8.0589849108367619E-3</v>
      </c>
      <c r="K2855" s="50" t="s">
        <v>1560</v>
      </c>
      <c r="L2855" s="50" t="s">
        <v>1679</v>
      </c>
      <c r="M2855" s="55">
        <f>IF(D2855&gt;0,0.0416666666666667/J2855,"")</f>
        <v>5.1702127659574515</v>
      </c>
      <c r="N2855" s="50">
        <v>0</v>
      </c>
      <c r="P2855" s="50" t="s">
        <v>1680</v>
      </c>
      <c r="Q2855" s="151">
        <f>IF("1-Swim"=D2855,J2855*2.4,IF("2-Bike"=D2855,J2855*112,IF("3-Run"=D2855,J2855*26.2,0)))</f>
        <v>0.21114540466392315</v>
      </c>
      <c r="R2855" s="151">
        <f>Q2855/2</f>
        <v>0.10557270233196157</v>
      </c>
      <c r="S2855" s="53">
        <f>J2855*26.2</f>
        <v>0.21114540466392315</v>
      </c>
      <c r="T2855" s="53">
        <f>(J2855+0.0013889)*26.2</f>
        <v>0.24753458466392317</v>
      </c>
      <c r="U2855" s="53">
        <f>S2855/2</f>
        <v>0.10557270233196157</v>
      </c>
      <c r="V2855" s="53">
        <f>T2855/2</f>
        <v>0.12376729233196158</v>
      </c>
      <c r="W2855" s="50">
        <f>RANK(J2855,J:J,1)</f>
        <v>2461</v>
      </c>
      <c r="X2855" s="50">
        <f>YEAR(B2855)</f>
        <v>2015</v>
      </c>
      <c r="Y2855" s="50">
        <f>MONTH(B2855)</f>
        <v>11</v>
      </c>
      <c r="Z2855" s="56">
        <f>X2855*100+Y2855</f>
        <v>201511</v>
      </c>
      <c r="AA2855" s="56">
        <f>WEEKNUM(B2855,1)</f>
        <v>48</v>
      </c>
      <c r="AB2855" s="58">
        <f>IF(ISBLANK(B2855)," ",MAX(B2855-B2854-1,0))</f>
        <v>2</v>
      </c>
      <c r="AC2855" s="56">
        <f>DAY(B2855)</f>
        <v>26</v>
      </c>
      <c r="AD2855" s="53">
        <f>U2855+V2855</f>
        <v>0.22933999466392316</v>
      </c>
      <c r="AE2855" s="56">
        <f>IF("1-Swim"=D2855,E2855*46.7,IF("2-Bike"=D2855,E2855,IF("3-Run"=D2855,E2855*4.27,0)))</f>
        <v>5.7645</v>
      </c>
    </row>
    <row r="2856" spans="1:31" x14ac:dyDescent="0.25">
      <c r="A2856" s="50">
        <v>2855</v>
      </c>
      <c r="B2856" s="51">
        <v>42335</v>
      </c>
      <c r="C2856" s="75">
        <f>B2856</f>
        <v>42335</v>
      </c>
      <c r="D2856" s="50" t="s">
        <v>1224</v>
      </c>
      <c r="E2856" s="50">
        <v>17.5</v>
      </c>
      <c r="F2856" s="50">
        <v>1</v>
      </c>
      <c r="G2856" s="50">
        <v>27</v>
      </c>
      <c r="H2856" s="50">
        <v>29</v>
      </c>
      <c r="I2856" s="53">
        <f>IF(E2856&gt;0,TIME(F2856,G2856,H2856),"")</f>
        <v>6.0752314814814821E-2</v>
      </c>
      <c r="J2856" s="54">
        <f>IF(E2856&gt;0,TIME(F2856,G2856,H2856)/E2856,"")</f>
        <v>3.4715608465608469E-3</v>
      </c>
      <c r="K2856" s="50" t="s">
        <v>930</v>
      </c>
      <c r="L2856" s="50" t="s">
        <v>315</v>
      </c>
      <c r="M2856" s="55">
        <f>IF(D2856&gt;0,0.0416666666666667/J2856,"")</f>
        <v>12.002286149742817</v>
      </c>
      <c r="N2856" s="50">
        <v>0</v>
      </c>
      <c r="P2856" s="50" t="s">
        <v>1681</v>
      </c>
      <c r="Q2856" s="151">
        <f>IF("1-Swim"=D2856,J2856*2.4,IF("2-Bike"=D2856,J2856*112,IF("3-Run"=D2856,J2856*26.2,0)))</f>
        <v>0.38881481481481484</v>
      </c>
      <c r="R2856" s="151">
        <f>Q2856/2</f>
        <v>0.19440740740740742</v>
      </c>
      <c r="S2856" s="53">
        <f>J2856*26.2</f>
        <v>9.0954894179894191E-2</v>
      </c>
      <c r="T2856" s="53">
        <f>(J2856+0.0013889)*26.2</f>
        <v>0.12734407417989418</v>
      </c>
      <c r="U2856" s="53">
        <f>S2856/2</f>
        <v>4.5477447089947096E-2</v>
      </c>
      <c r="V2856" s="53">
        <f>T2856/2</f>
        <v>6.3672037089947092E-2</v>
      </c>
      <c r="W2856" s="50">
        <f>RANK(J2856,J:J,1)</f>
        <v>694</v>
      </c>
      <c r="X2856" s="50">
        <f>YEAR(B2856)</f>
        <v>2015</v>
      </c>
      <c r="Y2856" s="50">
        <f>MONTH(B2856)</f>
        <v>11</v>
      </c>
      <c r="Z2856" s="56">
        <f>X2856*100+Y2856</f>
        <v>201511</v>
      </c>
      <c r="AA2856" s="56">
        <f>WEEKNUM(B2856,1)</f>
        <v>48</v>
      </c>
      <c r="AB2856" s="58">
        <f>IF(ISBLANK(B2856)," ",MAX(B2856-B2855-1,0))</f>
        <v>0</v>
      </c>
      <c r="AC2856" s="56">
        <f>DAY(B2856)</f>
        <v>27</v>
      </c>
      <c r="AD2856" s="53">
        <f>U2856+V2856</f>
        <v>0.10914948417989419</v>
      </c>
      <c r="AE2856" s="56">
        <f>IF("1-Swim"=D2856,E2856*46.7,IF("2-Bike"=D2856,E2856,IF("3-Run"=D2856,E2856*4.27,0)))</f>
        <v>17.5</v>
      </c>
    </row>
    <row r="2857" spans="1:31" x14ac:dyDescent="0.25">
      <c r="A2857" s="50">
        <v>2856</v>
      </c>
      <c r="B2857" s="51">
        <v>42338</v>
      </c>
      <c r="C2857" s="75">
        <f>B2857</f>
        <v>42338</v>
      </c>
      <c r="D2857" s="50" t="s">
        <v>1225</v>
      </c>
      <c r="E2857" s="50">
        <v>1</v>
      </c>
      <c r="F2857" s="50">
        <v>0</v>
      </c>
      <c r="G2857" s="50">
        <v>39</v>
      </c>
      <c r="H2857" s="50">
        <v>28</v>
      </c>
      <c r="I2857" s="53">
        <f>IF(E2857&gt;0,TIME(F2857,G2857,H2857),"")</f>
        <v>2.7407407407407408E-2</v>
      </c>
      <c r="J2857" s="54">
        <f>IF(E2857&gt;0,TIME(F2857,G2857,H2857)/E2857,"")</f>
        <v>2.7407407407407408E-2</v>
      </c>
      <c r="K2857" s="50" t="s">
        <v>781</v>
      </c>
      <c r="L2857" s="50" t="s">
        <v>1304</v>
      </c>
      <c r="M2857" s="55">
        <f>IF(D2857&gt;0,0.0416666666666667/J2857,"")</f>
        <v>1.5202702702702715</v>
      </c>
      <c r="N2857" s="50">
        <v>0</v>
      </c>
      <c r="Q2857" s="151">
        <f>IF("1-Swim"=D2857,J2857*2.4,IF("2-Bike"=D2857,J2857*112,IF("3-Run"=D2857,J2857*26.2,0)))</f>
        <v>6.5777777777777782E-2</v>
      </c>
      <c r="R2857" s="151">
        <f>Q2857/2</f>
        <v>3.2888888888888891E-2</v>
      </c>
      <c r="S2857" s="53">
        <f>J2857*26.2</f>
        <v>0.71807407407407409</v>
      </c>
      <c r="T2857" s="53">
        <f>(J2857+0.0013889)*26.2</f>
        <v>0.754463254074074</v>
      </c>
      <c r="U2857" s="53">
        <f>S2857/2</f>
        <v>0.35903703703703704</v>
      </c>
      <c r="V2857" s="53">
        <f>T2857/2</f>
        <v>0.377231627037037</v>
      </c>
      <c r="W2857" s="50">
        <f>RANK(J2857,J:J,1)</f>
        <v>3284</v>
      </c>
      <c r="X2857" s="50">
        <f>YEAR(B2857)</f>
        <v>2015</v>
      </c>
      <c r="Y2857" s="50">
        <f>MONTH(B2857)</f>
        <v>11</v>
      </c>
      <c r="Z2857" s="56">
        <f>X2857*100+Y2857</f>
        <v>201511</v>
      </c>
      <c r="AA2857" s="56">
        <f>WEEKNUM(B2857,1)</f>
        <v>49</v>
      </c>
      <c r="AB2857" s="58">
        <f>IF(ISBLANK(B2857)," ",MAX(B2857-B2856-1,0))</f>
        <v>2</v>
      </c>
      <c r="AC2857" s="56">
        <f>DAY(B2857)</f>
        <v>30</v>
      </c>
      <c r="AD2857" s="53">
        <f>U2857+V2857</f>
        <v>0.7362686640740741</v>
      </c>
      <c r="AE2857" s="56">
        <f>IF("1-Swim"=D2857,E2857*46.7,IF("2-Bike"=D2857,E2857,IF("3-Run"=D2857,E2857*4.27,0)))</f>
        <v>46.7</v>
      </c>
    </row>
    <row r="2858" spans="1:31" x14ac:dyDescent="0.25">
      <c r="A2858" s="50">
        <v>2857</v>
      </c>
      <c r="B2858" s="51">
        <v>42338</v>
      </c>
      <c r="C2858" s="75">
        <f>B2858</f>
        <v>42338</v>
      </c>
      <c r="D2858" s="50" t="s">
        <v>1223</v>
      </c>
      <c r="E2858" s="50">
        <v>2</v>
      </c>
      <c r="F2858" s="50">
        <v>0</v>
      </c>
      <c r="G2858" s="50">
        <v>30</v>
      </c>
      <c r="H2858" s="50">
        <v>0</v>
      </c>
      <c r="I2858" s="53">
        <f>IF(E2858&gt;0,TIME(F2858,G2858,H2858),"")</f>
        <v>2.0833333333333332E-2</v>
      </c>
      <c r="J2858" s="54">
        <f>IF(E2858&gt;0,TIME(F2858,G2858,H2858)/E2858,"")</f>
        <v>1.0416666666666666E-2</v>
      </c>
      <c r="K2858" s="50" t="s">
        <v>1548</v>
      </c>
      <c r="L2858" s="50" t="s">
        <v>1048</v>
      </c>
      <c r="M2858" s="55">
        <f>IF(D2858&gt;0,0.0416666666666667/J2858,"")</f>
        <v>4.0000000000000036</v>
      </c>
      <c r="N2858" s="50">
        <v>0</v>
      </c>
      <c r="Q2858" s="151">
        <f>IF("1-Swim"=D2858,J2858*2.4,IF("2-Bike"=D2858,J2858*112,IF("3-Run"=D2858,J2858*26.2,0)))</f>
        <v>0.27291666666666664</v>
      </c>
      <c r="R2858" s="151">
        <f>Q2858/2</f>
        <v>0.13645833333333332</v>
      </c>
      <c r="S2858" s="53">
        <f>J2858*26.2</f>
        <v>0.27291666666666664</v>
      </c>
      <c r="T2858" s="53">
        <f>(J2858+0.0013889)*26.2</f>
        <v>0.30930584666666666</v>
      </c>
      <c r="U2858" s="53">
        <f>S2858/2</f>
        <v>0.13645833333333332</v>
      </c>
      <c r="V2858" s="53">
        <f>T2858/2</f>
        <v>0.15465292333333333</v>
      </c>
      <c r="W2858" s="50">
        <f>RANK(J2858,J:J,1)</f>
        <v>2907</v>
      </c>
      <c r="X2858" s="50">
        <f>YEAR(B2858)</f>
        <v>2015</v>
      </c>
      <c r="Y2858" s="50">
        <f>MONTH(B2858)</f>
        <v>11</v>
      </c>
      <c r="Z2858" s="56">
        <f>X2858*100+Y2858</f>
        <v>201511</v>
      </c>
      <c r="AA2858" s="56">
        <f>WEEKNUM(B2858,1)</f>
        <v>49</v>
      </c>
      <c r="AB2858" s="58">
        <f>IF(ISBLANK(B2858)," ",MAX(B2858-B2857-1,0))</f>
        <v>0</v>
      </c>
      <c r="AC2858" s="56">
        <f>DAY(B2858)</f>
        <v>30</v>
      </c>
      <c r="AD2858" s="53">
        <f>U2858+V2858</f>
        <v>0.29111125666666665</v>
      </c>
      <c r="AE2858" s="56">
        <f>IF("1-Swim"=D2858,E2858*46.7,IF("2-Bike"=D2858,E2858,IF("3-Run"=D2858,E2858*4.27,0)))</f>
        <v>8.5399999999999991</v>
      </c>
    </row>
    <row r="2859" spans="1:31" x14ac:dyDescent="0.25">
      <c r="A2859" s="50">
        <v>2858</v>
      </c>
      <c r="B2859" s="51">
        <v>42340</v>
      </c>
      <c r="C2859" s="75">
        <f>B2859</f>
        <v>42340</v>
      </c>
      <c r="D2859" s="50" t="s">
        <v>1225</v>
      </c>
      <c r="E2859" s="50">
        <v>1</v>
      </c>
      <c r="F2859" s="50">
        <v>0</v>
      </c>
      <c r="G2859" s="50">
        <v>44</v>
      </c>
      <c r="H2859" s="50">
        <v>47</v>
      </c>
      <c r="I2859" s="53">
        <f>IF(E2859&gt;0,TIME(F2859,G2859,H2859),"")</f>
        <v>3.1099537037037037E-2</v>
      </c>
      <c r="J2859" s="54">
        <f>IF(E2859&gt;0,TIME(F2859,G2859,H2859)/E2859,"")</f>
        <v>3.1099537037037037E-2</v>
      </c>
      <c r="K2859" s="50" t="s">
        <v>781</v>
      </c>
      <c r="L2859" s="50" t="s">
        <v>1304</v>
      </c>
      <c r="M2859" s="55">
        <f>IF(D2859&gt;0,0.0416666666666667/J2859,"")</f>
        <v>1.3397841458876081</v>
      </c>
      <c r="N2859" s="50">
        <v>0</v>
      </c>
      <c r="Q2859" s="151">
        <f>IF("1-Swim"=D2859,J2859*2.4,IF("2-Bike"=D2859,J2859*112,IF("3-Run"=D2859,J2859*26.2,0)))</f>
        <v>7.463888888888888E-2</v>
      </c>
      <c r="R2859" s="151">
        <f>Q2859/2</f>
        <v>3.731944444444444E-2</v>
      </c>
      <c r="S2859" s="53">
        <f>J2859*26.2</f>
        <v>0.81480787037037039</v>
      </c>
      <c r="T2859" s="53">
        <f>(J2859+0.0013889)*26.2</f>
        <v>0.8511970503703703</v>
      </c>
      <c r="U2859" s="53">
        <f>S2859/2</f>
        <v>0.4074039351851852</v>
      </c>
      <c r="V2859" s="53">
        <f>T2859/2</f>
        <v>0.42559852518518515</v>
      </c>
      <c r="W2859" s="50">
        <f>RANK(J2859,J:J,1)</f>
        <v>3365</v>
      </c>
      <c r="X2859" s="50">
        <f>YEAR(B2859)</f>
        <v>2015</v>
      </c>
      <c r="Y2859" s="50">
        <f>MONTH(B2859)</f>
        <v>12</v>
      </c>
      <c r="Z2859" s="56">
        <f>X2859*100+Y2859</f>
        <v>201512</v>
      </c>
      <c r="AA2859" s="56">
        <f>WEEKNUM(B2859,1)</f>
        <v>49</v>
      </c>
      <c r="AB2859" s="58">
        <f>IF(ISBLANK(B2859)," ",MAX(B2859-B2858-1,0))</f>
        <v>1</v>
      </c>
      <c r="AC2859" s="56">
        <f>DAY(B2859)</f>
        <v>2</v>
      </c>
      <c r="AD2859" s="53">
        <f>U2859+V2859</f>
        <v>0.83300246037037029</v>
      </c>
      <c r="AE2859" s="56">
        <f>IF("1-Swim"=D2859,E2859*46.7,IF("2-Bike"=D2859,E2859,IF("3-Run"=D2859,E2859*4.27,0)))</f>
        <v>46.7</v>
      </c>
    </row>
    <row r="2860" spans="1:31" x14ac:dyDescent="0.25">
      <c r="A2860" s="50">
        <v>2859</v>
      </c>
      <c r="B2860" s="51">
        <v>42342</v>
      </c>
      <c r="C2860" s="75">
        <f>B2860</f>
        <v>42342</v>
      </c>
      <c r="D2860" s="50" t="s">
        <v>1223</v>
      </c>
      <c r="E2860" s="50">
        <v>2.5</v>
      </c>
      <c r="F2860" s="50">
        <v>0</v>
      </c>
      <c r="G2860" s="50">
        <v>38</v>
      </c>
      <c r="H2860" s="50">
        <v>45</v>
      </c>
      <c r="I2860" s="53">
        <f>IF(E2860&gt;0,TIME(F2860,G2860,H2860),"")</f>
        <v>2.6909722222222224E-2</v>
      </c>
      <c r="J2860" s="54">
        <f>IF(E2860&gt;0,TIME(F2860,G2860,H2860)/E2860,"")</f>
        <v>1.0763888888888889E-2</v>
      </c>
      <c r="K2860" s="50" t="s">
        <v>1653</v>
      </c>
      <c r="L2860" s="50" t="s">
        <v>1682</v>
      </c>
      <c r="M2860" s="55">
        <f>IF(D2860&gt;0,0.0416666666666667/J2860,"")</f>
        <v>3.8709677419354871</v>
      </c>
      <c r="N2860" s="50">
        <v>0</v>
      </c>
      <c r="Q2860" s="151">
        <f>IF("1-Swim"=D2860,J2860*2.4,IF("2-Bike"=D2860,J2860*112,IF("3-Run"=D2860,J2860*26.2,0)))</f>
        <v>0.2820138888888889</v>
      </c>
      <c r="R2860" s="151">
        <f>Q2860/2</f>
        <v>0.14100694444444445</v>
      </c>
      <c r="S2860" s="53">
        <f>J2860*26.2</f>
        <v>0.2820138888888889</v>
      </c>
      <c r="T2860" s="53">
        <f>(J2860+0.0013889)*26.2</f>
        <v>0.31840306888888886</v>
      </c>
      <c r="U2860" s="53">
        <f>S2860/2</f>
        <v>0.14100694444444445</v>
      </c>
      <c r="V2860" s="53">
        <f>T2860/2</f>
        <v>0.15920153444444443</v>
      </c>
      <c r="W2860" s="50">
        <f>RANK(J2860,J:J,1)</f>
        <v>2940</v>
      </c>
      <c r="X2860" s="50">
        <f>YEAR(B2860)</f>
        <v>2015</v>
      </c>
      <c r="Y2860" s="50">
        <f>MONTH(B2860)</f>
        <v>12</v>
      </c>
      <c r="Z2860" s="56">
        <f>X2860*100+Y2860</f>
        <v>201512</v>
      </c>
      <c r="AA2860" s="56">
        <f>WEEKNUM(B2860,1)</f>
        <v>49</v>
      </c>
      <c r="AB2860" s="58">
        <f>IF(ISBLANK(B2860)," ",MAX(B2860-B2859-1,0))</f>
        <v>1</v>
      </c>
      <c r="AC2860" s="56">
        <f>DAY(B2860)</f>
        <v>4</v>
      </c>
      <c r="AD2860" s="53">
        <f>U2860+V2860</f>
        <v>0.30020847888888891</v>
      </c>
      <c r="AE2860" s="56">
        <f>IF("1-Swim"=D2860,E2860*46.7,IF("2-Bike"=D2860,E2860,IF("3-Run"=D2860,E2860*4.27,0)))</f>
        <v>10.674999999999999</v>
      </c>
    </row>
    <row r="2861" spans="1:31" x14ac:dyDescent="0.25">
      <c r="A2861" s="50">
        <v>2860</v>
      </c>
      <c r="B2861" s="51">
        <v>42343</v>
      </c>
      <c r="C2861" s="75">
        <f>B2861</f>
        <v>42343</v>
      </c>
      <c r="D2861" s="50" t="s">
        <v>1223</v>
      </c>
      <c r="E2861" s="50">
        <v>3.1</v>
      </c>
      <c r="F2861" s="50">
        <v>0</v>
      </c>
      <c r="G2861" s="50">
        <v>32</v>
      </c>
      <c r="H2861" s="50">
        <v>53</v>
      </c>
      <c r="I2861" s="53">
        <f>IF(E2861&gt;0,TIME(F2861,G2861,H2861),"")</f>
        <v>2.2835648148148147E-2</v>
      </c>
      <c r="J2861" s="54">
        <f>IF(E2861&gt;0,TIME(F2861,G2861,H2861)/E2861,"")</f>
        <v>7.3663381123058539E-3</v>
      </c>
      <c r="K2861" s="50" t="s">
        <v>1653</v>
      </c>
      <c r="L2861" s="50" t="s">
        <v>1683</v>
      </c>
      <c r="M2861" s="55">
        <f>IF(D2861&gt;0,0.0416666666666667/J2861,"")</f>
        <v>5.6563608717688849</v>
      </c>
      <c r="N2861" s="50">
        <v>0</v>
      </c>
      <c r="P2861" s="50" t="s">
        <v>1684</v>
      </c>
      <c r="Q2861" s="151">
        <f>IF("1-Swim"=D2861,J2861*2.4,IF("2-Bike"=D2861,J2861*112,IF("3-Run"=D2861,J2861*26.2,0)))</f>
        <v>0.19299805854241336</v>
      </c>
      <c r="R2861" s="151">
        <f>Q2861/2</f>
        <v>9.6499029271206682E-2</v>
      </c>
      <c r="S2861" s="53">
        <f>J2861*26.2</f>
        <v>0.19299805854241336</v>
      </c>
      <c r="T2861" s="53">
        <f>(J2861+0.0013889)*26.2</f>
        <v>0.22938723854241339</v>
      </c>
      <c r="U2861" s="53">
        <f>S2861/2</f>
        <v>9.6499029271206682E-2</v>
      </c>
      <c r="V2861" s="53">
        <f>T2861/2</f>
        <v>0.11469361927120669</v>
      </c>
      <c r="W2861" s="50">
        <f>RANK(J2861,J:J,1)</f>
        <v>1948</v>
      </c>
      <c r="X2861" s="50">
        <f>YEAR(B2861)</f>
        <v>2015</v>
      </c>
      <c r="Y2861" s="50">
        <f>MONTH(B2861)</f>
        <v>12</v>
      </c>
      <c r="Z2861" s="56">
        <f>X2861*100+Y2861</f>
        <v>201512</v>
      </c>
      <c r="AA2861" s="56">
        <f>WEEKNUM(B2861,1)</f>
        <v>49</v>
      </c>
      <c r="AB2861" s="58">
        <f>IF(ISBLANK(B2861)," ",MAX(B2861-B2860-1,0))</f>
        <v>0</v>
      </c>
      <c r="AC2861" s="56">
        <f>DAY(B2861)</f>
        <v>5</v>
      </c>
      <c r="AD2861" s="53">
        <f>U2861+V2861</f>
        <v>0.21119264854241337</v>
      </c>
      <c r="AE2861" s="56">
        <f>IF("1-Swim"=D2861,E2861*46.7,IF("2-Bike"=D2861,E2861,IF("3-Run"=D2861,E2861*4.27,0)))</f>
        <v>13.236999999999998</v>
      </c>
    </row>
    <row r="2862" spans="1:31" x14ac:dyDescent="0.25">
      <c r="A2862" s="50">
        <v>2861</v>
      </c>
      <c r="B2862" s="51">
        <v>42347</v>
      </c>
      <c r="C2862" s="75">
        <f>B2862</f>
        <v>42347</v>
      </c>
      <c r="D2862" s="50" t="s">
        <v>1225</v>
      </c>
      <c r="E2862" s="50">
        <v>0.75</v>
      </c>
      <c r="F2862" s="50">
        <v>0</v>
      </c>
      <c r="G2862" s="50">
        <v>22</v>
      </c>
      <c r="H2862" s="50">
        <v>9</v>
      </c>
      <c r="I2862" s="53">
        <f>IF(E2862&gt;0,TIME(F2862,G2862,H2862),"")</f>
        <v>1.5381944444444443E-2</v>
      </c>
      <c r="J2862" s="54">
        <f>IF(E2862&gt;0,TIME(F2862,G2862,H2862)/E2862,"")</f>
        <v>2.0509259259259258E-2</v>
      </c>
      <c r="K2862" s="50" t="s">
        <v>781</v>
      </c>
      <c r="L2862" s="50" t="s">
        <v>1304</v>
      </c>
      <c r="M2862" s="55">
        <f>IF(D2862&gt;0,0.0416666666666667/J2862,"")</f>
        <v>2.0316027088036135</v>
      </c>
      <c r="N2862" s="50">
        <v>0</v>
      </c>
      <c r="Q2862" s="151">
        <f>IF("1-Swim"=D2862,J2862*2.4,IF("2-Bike"=D2862,J2862*112,IF("3-Run"=D2862,J2862*26.2,0)))</f>
        <v>4.9222222222222216E-2</v>
      </c>
      <c r="R2862" s="151">
        <f>Q2862/2</f>
        <v>2.4611111111111108E-2</v>
      </c>
      <c r="S2862" s="53">
        <f>J2862*26.2</f>
        <v>0.53734259259259254</v>
      </c>
      <c r="T2862" s="53">
        <f>(J2862+0.0013889)*26.2</f>
        <v>0.57373177259259256</v>
      </c>
      <c r="U2862" s="53">
        <f>S2862/2</f>
        <v>0.26867129629629627</v>
      </c>
      <c r="V2862" s="53">
        <f>T2862/2</f>
        <v>0.28686588629629628</v>
      </c>
      <c r="W2862" s="50">
        <f>RANK(J2862,J:J,1)</f>
        <v>3021</v>
      </c>
      <c r="X2862" s="50">
        <f>YEAR(B2862)</f>
        <v>2015</v>
      </c>
      <c r="Y2862" s="50">
        <f>MONTH(B2862)</f>
        <v>12</v>
      </c>
      <c r="Z2862" s="56">
        <f>X2862*100+Y2862</f>
        <v>201512</v>
      </c>
      <c r="AA2862" s="56">
        <f>WEEKNUM(B2862,1)</f>
        <v>50</v>
      </c>
      <c r="AB2862" s="58">
        <f>IF(ISBLANK(B2862)," ",MAX(B2862-B2861-1,0))</f>
        <v>3</v>
      </c>
      <c r="AC2862" s="56">
        <f>DAY(B2862)</f>
        <v>9</v>
      </c>
      <c r="AD2862" s="53">
        <f>U2862+V2862</f>
        <v>0.55553718259259255</v>
      </c>
      <c r="AE2862" s="56">
        <f>IF("1-Swim"=D2862,E2862*46.7,IF("2-Bike"=D2862,E2862,IF("3-Run"=D2862,E2862*4.27,0)))</f>
        <v>35.025000000000006</v>
      </c>
    </row>
    <row r="2863" spans="1:31" x14ac:dyDescent="0.25">
      <c r="A2863" s="50">
        <v>2862</v>
      </c>
      <c r="B2863" s="51">
        <v>42349</v>
      </c>
      <c r="C2863" s="75">
        <f>B2863</f>
        <v>42349</v>
      </c>
      <c r="D2863" s="50" t="s">
        <v>1224</v>
      </c>
      <c r="E2863" s="50">
        <v>16.170000000000002</v>
      </c>
      <c r="F2863" s="50">
        <v>1</v>
      </c>
      <c r="G2863" s="50">
        <v>17</v>
      </c>
      <c r="H2863" s="50">
        <v>27</v>
      </c>
      <c r="I2863" s="53">
        <f>IF(E2863&gt;0,TIME(F2863,G2863,H2863),"")</f>
        <v>5.378472222222222E-2</v>
      </c>
      <c r="J2863" s="54">
        <f>IF(E2863&gt;0,TIME(F2863,G2863,H2863)/E2863,"")</f>
        <v>3.3262042190613616E-3</v>
      </c>
      <c r="K2863" s="50" t="s">
        <v>930</v>
      </c>
      <c r="L2863" s="50" t="s">
        <v>1685</v>
      </c>
      <c r="M2863" s="55">
        <f>IF(D2863&gt;0,0.0416666666666667/J2863,"")</f>
        <v>12.526791478373156</v>
      </c>
      <c r="N2863" s="50">
        <v>0</v>
      </c>
      <c r="Q2863" s="151">
        <f>IF("1-Swim"=D2863,J2863*2.4,IF("2-Bike"=D2863,J2863*112,IF("3-Run"=D2863,J2863*26.2,0)))</f>
        <v>0.3725348725348725</v>
      </c>
      <c r="R2863" s="151">
        <f>Q2863/2</f>
        <v>0.18626743626743625</v>
      </c>
      <c r="S2863" s="53">
        <f>J2863*26.2</f>
        <v>8.7146550539407674E-2</v>
      </c>
      <c r="T2863" s="53">
        <f>(J2863+0.0013889)*26.2</f>
        <v>0.12353573053940767</v>
      </c>
      <c r="U2863" s="53">
        <f>S2863/2</f>
        <v>4.3573275269703837E-2</v>
      </c>
      <c r="V2863" s="53">
        <f>T2863/2</f>
        <v>6.1767865269703834E-2</v>
      </c>
      <c r="W2863" s="50">
        <f>RANK(J2863,J:J,1)</f>
        <v>683</v>
      </c>
      <c r="X2863" s="50">
        <f>YEAR(B2863)</f>
        <v>2015</v>
      </c>
      <c r="Y2863" s="50">
        <f>MONTH(B2863)</f>
        <v>12</v>
      </c>
      <c r="Z2863" s="56">
        <f>X2863*100+Y2863</f>
        <v>201512</v>
      </c>
      <c r="AA2863" s="56">
        <f>WEEKNUM(B2863,1)</f>
        <v>50</v>
      </c>
      <c r="AB2863" s="58">
        <f>IF(ISBLANK(B2863)," ",MAX(B2863-B2862-1,0))</f>
        <v>1</v>
      </c>
      <c r="AC2863" s="56">
        <f>DAY(B2863)</f>
        <v>11</v>
      </c>
      <c r="AD2863" s="53">
        <f>U2863+V2863</f>
        <v>0.10534114053940767</v>
      </c>
      <c r="AE2863" s="56">
        <f>IF("1-Swim"=D2863,E2863*46.7,IF("2-Bike"=D2863,E2863,IF("3-Run"=D2863,E2863*4.27,0)))</f>
        <v>16.170000000000002</v>
      </c>
    </row>
    <row r="2864" spans="1:31" x14ac:dyDescent="0.25">
      <c r="A2864" s="50">
        <v>2863</v>
      </c>
      <c r="B2864" s="51">
        <v>42351</v>
      </c>
      <c r="C2864" s="75">
        <f>B2864</f>
        <v>42351</v>
      </c>
      <c r="D2864" s="50" t="s">
        <v>1224</v>
      </c>
      <c r="E2864" s="50">
        <v>20.25</v>
      </c>
      <c r="F2864" s="50">
        <v>1</v>
      </c>
      <c r="G2864" s="50">
        <v>42</v>
      </c>
      <c r="H2864" s="50">
        <v>49</v>
      </c>
      <c r="I2864" s="53">
        <f>IF(E2864&gt;0,TIME(F2864,G2864,H2864),"")</f>
        <v>7.1400462962962971E-2</v>
      </c>
      <c r="J2864" s="54">
        <f>IF(E2864&gt;0,TIME(F2864,G2864,H2864)/E2864,"")</f>
        <v>3.5259487882944676E-3</v>
      </c>
      <c r="K2864" s="50" t="s">
        <v>930</v>
      </c>
      <c r="L2864" s="50" t="s">
        <v>315</v>
      </c>
      <c r="M2864" s="55">
        <f>IF(D2864&gt;0,0.0416666666666667/J2864,"")</f>
        <v>11.817150267466372</v>
      </c>
      <c r="N2864" s="50">
        <v>0</v>
      </c>
      <c r="Q2864" s="151">
        <f>IF("1-Swim"=D2864,J2864*2.4,IF("2-Bike"=D2864,J2864*112,IF("3-Run"=D2864,J2864*26.2,0)))</f>
        <v>0.39490626428898035</v>
      </c>
      <c r="R2864" s="151">
        <f>Q2864/2</f>
        <v>0.19745313214449017</v>
      </c>
      <c r="S2864" s="53">
        <f>J2864*26.2</f>
        <v>9.2379858253315045E-2</v>
      </c>
      <c r="T2864" s="53">
        <f>(J2864+0.0013889)*26.2</f>
        <v>0.12876903825331504</v>
      </c>
      <c r="U2864" s="53">
        <f>S2864/2</f>
        <v>4.6189929126657522E-2</v>
      </c>
      <c r="V2864" s="53">
        <f>T2864/2</f>
        <v>6.4384519126657519E-2</v>
      </c>
      <c r="W2864" s="50">
        <f>RANK(J2864,J:J,1)</f>
        <v>706</v>
      </c>
      <c r="X2864" s="50">
        <f>YEAR(B2864)</f>
        <v>2015</v>
      </c>
      <c r="Y2864" s="50">
        <f>MONTH(B2864)</f>
        <v>12</v>
      </c>
      <c r="Z2864" s="56">
        <f>X2864*100+Y2864</f>
        <v>201512</v>
      </c>
      <c r="AA2864" s="56">
        <f>WEEKNUM(B2864,1)</f>
        <v>51</v>
      </c>
      <c r="AB2864" s="58">
        <f>IF(ISBLANK(B2864)," ",MAX(B2864-B2863-1,0))</f>
        <v>1</v>
      </c>
      <c r="AC2864" s="56">
        <f>DAY(B2864)</f>
        <v>13</v>
      </c>
      <c r="AD2864" s="53">
        <f>U2864+V2864</f>
        <v>0.11057444825331504</v>
      </c>
      <c r="AE2864" s="56">
        <f>IF("1-Swim"=D2864,E2864*46.7,IF("2-Bike"=D2864,E2864,IF("3-Run"=D2864,E2864*4.27,0)))</f>
        <v>20.25</v>
      </c>
    </row>
    <row r="2865" spans="1:31" x14ac:dyDescent="0.25">
      <c r="A2865" s="50">
        <v>2864</v>
      </c>
      <c r="B2865" s="51">
        <v>42352</v>
      </c>
      <c r="C2865" s="75">
        <f>B2865</f>
        <v>42352</v>
      </c>
      <c r="D2865" s="50" t="s">
        <v>1223</v>
      </c>
      <c r="E2865" s="50">
        <v>2.2999999999999998</v>
      </c>
      <c r="F2865" s="50">
        <v>0</v>
      </c>
      <c r="G2865" s="50">
        <v>30</v>
      </c>
      <c r="H2865" s="50">
        <v>0</v>
      </c>
      <c r="I2865" s="53">
        <f>IF(E2865&gt;0,TIME(F2865,G2865,H2865),"")</f>
        <v>2.0833333333333332E-2</v>
      </c>
      <c r="J2865" s="54">
        <f>IF(E2865&gt;0,TIME(F2865,G2865,H2865)/E2865,"")</f>
        <v>9.057971014492754E-3</v>
      </c>
      <c r="K2865" s="50" t="s">
        <v>1548</v>
      </c>
      <c r="L2865" s="50" t="s">
        <v>1048</v>
      </c>
      <c r="M2865" s="55">
        <f>IF(D2865&gt;0,0.0416666666666667/J2865,"")</f>
        <v>4.6000000000000032</v>
      </c>
      <c r="N2865" s="50">
        <v>0</v>
      </c>
      <c r="Q2865" s="151">
        <f>IF("1-Swim"=D2865,J2865*2.4,IF("2-Bike"=D2865,J2865*112,IF("3-Run"=D2865,J2865*26.2,0)))</f>
        <v>0.23731884057971014</v>
      </c>
      <c r="R2865" s="151">
        <f>Q2865/2</f>
        <v>0.11865942028985507</v>
      </c>
      <c r="S2865" s="53">
        <f>J2865*26.2</f>
        <v>0.23731884057971014</v>
      </c>
      <c r="T2865" s="53">
        <f>(J2865+0.0013889)*26.2</f>
        <v>0.27370802057971017</v>
      </c>
      <c r="U2865" s="53">
        <f>S2865/2</f>
        <v>0.11865942028985507</v>
      </c>
      <c r="V2865" s="53">
        <f>T2865/2</f>
        <v>0.13685401028985508</v>
      </c>
      <c r="W2865" s="50">
        <f>RANK(J2865,J:J,1)</f>
        <v>2771</v>
      </c>
      <c r="X2865" s="50">
        <f>YEAR(B2865)</f>
        <v>2015</v>
      </c>
      <c r="Y2865" s="50">
        <f>MONTH(B2865)</f>
        <v>12</v>
      </c>
      <c r="Z2865" s="56">
        <f>X2865*100+Y2865</f>
        <v>201512</v>
      </c>
      <c r="AA2865" s="56">
        <f>WEEKNUM(B2865,1)</f>
        <v>51</v>
      </c>
      <c r="AB2865" s="58">
        <f>IF(ISBLANK(B2865)," ",MAX(B2865-B2864-1,0))</f>
        <v>0</v>
      </c>
      <c r="AC2865" s="56">
        <f>DAY(B2865)</f>
        <v>14</v>
      </c>
      <c r="AD2865" s="53">
        <f>U2865+V2865</f>
        <v>0.25551343057971015</v>
      </c>
      <c r="AE2865" s="56">
        <f>IF("1-Swim"=D2865,E2865*46.7,IF("2-Bike"=D2865,E2865,IF("3-Run"=D2865,E2865*4.27,0)))</f>
        <v>9.820999999999998</v>
      </c>
    </row>
    <row r="2866" spans="1:31" x14ac:dyDescent="0.25">
      <c r="A2866" s="50">
        <v>2865</v>
      </c>
      <c r="B2866" s="51">
        <v>42354</v>
      </c>
      <c r="C2866" s="75">
        <f>B2866</f>
        <v>42354</v>
      </c>
      <c r="D2866" s="50" t="s">
        <v>1225</v>
      </c>
      <c r="E2866" s="50">
        <v>0.75</v>
      </c>
      <c r="F2866" s="50">
        <v>0</v>
      </c>
      <c r="G2866" s="50">
        <v>20</v>
      </c>
      <c r="H2866" s="50">
        <v>55</v>
      </c>
      <c r="I2866" s="53">
        <f>IF(E2866&gt;0,TIME(F2866,G2866,H2866),"")</f>
        <v>1.4525462962962964E-2</v>
      </c>
      <c r="J2866" s="54">
        <f>IF(E2866&gt;0,TIME(F2866,G2866,H2866)/E2866,"")</f>
        <v>1.9367283950617285E-2</v>
      </c>
      <c r="K2866" s="50" t="s">
        <v>781</v>
      </c>
      <c r="L2866" s="50" t="s">
        <v>1304</v>
      </c>
      <c r="M2866" s="55">
        <f>IF(D2866&gt;0,0.0416666666666667/J2866,"")</f>
        <v>2.1513944223107586</v>
      </c>
      <c r="N2866" s="50">
        <v>0</v>
      </c>
      <c r="Q2866" s="151">
        <f>IF("1-Swim"=D2866,J2866*2.4,IF("2-Bike"=D2866,J2866*112,IF("3-Run"=D2866,J2866*26.2,0)))</f>
        <v>4.6481481481481485E-2</v>
      </c>
      <c r="R2866" s="151">
        <f>Q2866/2</f>
        <v>2.3240740740740742E-2</v>
      </c>
      <c r="S2866" s="53">
        <f>J2866*26.2</f>
        <v>0.50742283950617284</v>
      </c>
      <c r="T2866" s="53">
        <f>(J2866+0.0013889)*26.2</f>
        <v>0.54381201950617286</v>
      </c>
      <c r="U2866" s="53">
        <f>S2866/2</f>
        <v>0.25371141975308642</v>
      </c>
      <c r="V2866" s="53">
        <f>T2866/2</f>
        <v>0.27190600975308643</v>
      </c>
      <c r="W2866" s="50">
        <f>RANK(J2866,J:J,1)</f>
        <v>3013</v>
      </c>
      <c r="X2866" s="50">
        <f>YEAR(B2866)</f>
        <v>2015</v>
      </c>
      <c r="Y2866" s="50">
        <f>MONTH(B2866)</f>
        <v>12</v>
      </c>
      <c r="Z2866" s="56">
        <f>X2866*100+Y2866</f>
        <v>201512</v>
      </c>
      <c r="AA2866" s="56">
        <f>WEEKNUM(B2866,1)</f>
        <v>51</v>
      </c>
      <c r="AB2866" s="58">
        <f>IF(ISBLANK(B2866)," ",MAX(B2866-B2865-1,0))</f>
        <v>1</v>
      </c>
      <c r="AC2866" s="56">
        <f>DAY(B2866)</f>
        <v>16</v>
      </c>
      <c r="AD2866" s="53">
        <f>U2866+V2866</f>
        <v>0.52561742950617285</v>
      </c>
      <c r="AE2866" s="56">
        <f>IF("1-Swim"=D2866,E2866*46.7,IF("2-Bike"=D2866,E2866,IF("3-Run"=D2866,E2866*4.27,0)))</f>
        <v>35.025000000000006</v>
      </c>
    </row>
    <row r="2867" spans="1:31" x14ac:dyDescent="0.25">
      <c r="A2867" s="50">
        <v>2866</v>
      </c>
      <c r="B2867" s="51">
        <v>42356</v>
      </c>
      <c r="C2867" s="75">
        <f>B2867</f>
        <v>42356</v>
      </c>
      <c r="D2867" s="50" t="s">
        <v>1223</v>
      </c>
      <c r="E2867" s="50">
        <v>1.5</v>
      </c>
      <c r="F2867" s="50">
        <v>0</v>
      </c>
      <c r="G2867" s="50">
        <v>16</v>
      </c>
      <c r="H2867" s="50">
        <v>33</v>
      </c>
      <c r="I2867" s="53">
        <f>IF(E2867&gt;0,TIME(F2867,G2867,H2867),"")</f>
        <v>1.1493055555555555E-2</v>
      </c>
      <c r="J2867" s="54">
        <f>IF(E2867&gt;0,TIME(F2867,G2867,H2867)/E2867,"")</f>
        <v>7.6620370370370366E-3</v>
      </c>
      <c r="K2867" s="50" t="s">
        <v>1345</v>
      </c>
      <c r="L2867" s="50" t="s">
        <v>1686</v>
      </c>
      <c r="M2867" s="55">
        <f>IF(D2867&gt;0,0.0416666666666667/J2867,"")</f>
        <v>5.438066465256802</v>
      </c>
      <c r="N2867" s="50">
        <v>0</v>
      </c>
      <c r="Q2867" s="151">
        <f>IF("1-Swim"=D2867,J2867*2.4,IF("2-Bike"=D2867,J2867*112,IF("3-Run"=D2867,J2867*26.2,0)))</f>
        <v>0.20074537037037035</v>
      </c>
      <c r="R2867" s="151">
        <f>Q2867/2</f>
        <v>0.10037268518518518</v>
      </c>
      <c r="S2867" s="53">
        <f>J2867*26.2</f>
        <v>0.20074537037037035</v>
      </c>
      <c r="T2867" s="53">
        <f>(J2867+0.0013889)*26.2</f>
        <v>0.23713455037037037</v>
      </c>
      <c r="U2867" s="53">
        <f>S2867/2</f>
        <v>0.10037268518518518</v>
      </c>
      <c r="V2867" s="53">
        <f>T2867/2</f>
        <v>0.11856727518518519</v>
      </c>
      <c r="W2867" s="50">
        <f>RANK(J2867,J:J,1)</f>
        <v>2201</v>
      </c>
      <c r="X2867" s="50">
        <f>YEAR(B2867)</f>
        <v>2015</v>
      </c>
      <c r="Y2867" s="50">
        <f>MONTH(B2867)</f>
        <v>12</v>
      </c>
      <c r="Z2867" s="56">
        <f>X2867*100+Y2867</f>
        <v>201512</v>
      </c>
      <c r="AA2867" s="56">
        <f>WEEKNUM(B2867,1)</f>
        <v>51</v>
      </c>
      <c r="AB2867" s="58">
        <f>IF(ISBLANK(B2867)," ",MAX(B2867-B2866-1,0))</f>
        <v>1</v>
      </c>
      <c r="AC2867" s="56">
        <f>DAY(B2867)</f>
        <v>18</v>
      </c>
      <c r="AD2867" s="53">
        <f>U2867+V2867</f>
        <v>0.21893996037037036</v>
      </c>
      <c r="AE2867" s="56">
        <f>IF("1-Swim"=D2867,E2867*46.7,IF("2-Bike"=D2867,E2867,IF("3-Run"=D2867,E2867*4.27,0)))</f>
        <v>6.4049999999999994</v>
      </c>
    </row>
    <row r="2868" spans="1:31" x14ac:dyDescent="0.25">
      <c r="A2868" s="50">
        <v>2867</v>
      </c>
      <c r="B2868" s="51">
        <v>42362</v>
      </c>
      <c r="C2868" s="75">
        <f>B2868</f>
        <v>42362</v>
      </c>
      <c r="D2868" s="50" t="s">
        <v>1224</v>
      </c>
      <c r="E2868" s="50">
        <v>24.5</v>
      </c>
      <c r="F2868" s="50">
        <v>1</v>
      </c>
      <c r="G2868" s="50">
        <v>48</v>
      </c>
      <c r="H2868" s="50">
        <v>26</v>
      </c>
      <c r="I2868" s="53">
        <f>IF(E2868&gt;0,TIME(F2868,G2868,H2868),"")</f>
        <v>7.5300925925925924E-2</v>
      </c>
      <c r="J2868" s="54">
        <f>IF(E2868&gt;0,TIME(F2868,G2868,H2868)/E2868,"")</f>
        <v>3.0735071806500375E-3</v>
      </c>
      <c r="K2868" s="50" t="s">
        <v>930</v>
      </c>
      <c r="L2868" s="50" t="s">
        <v>315</v>
      </c>
      <c r="M2868" s="55">
        <f>IF(D2868&gt;0,0.0416666666666667/J2868,"")</f>
        <v>13.556716876729185</v>
      </c>
      <c r="N2868" s="50">
        <v>0</v>
      </c>
      <c r="O2868" s="50" t="s">
        <v>255</v>
      </c>
      <c r="Q2868" s="151">
        <f>IF("1-Swim"=D2868,J2868*2.4,IF("2-Bike"=D2868,J2868*112,IF("3-Run"=D2868,J2868*26.2,0)))</f>
        <v>0.34423280423280422</v>
      </c>
      <c r="R2868" s="151">
        <f>Q2868/2</f>
        <v>0.17211640211640211</v>
      </c>
      <c r="S2868" s="53">
        <f>J2868*26.2</f>
        <v>8.0525888133030979E-2</v>
      </c>
      <c r="T2868" s="53">
        <f>(J2868+0.0013889)*26.2</f>
        <v>0.11691506813303097</v>
      </c>
      <c r="U2868" s="53">
        <f>S2868/2</f>
        <v>4.0262944066515489E-2</v>
      </c>
      <c r="V2868" s="53">
        <f>T2868/2</f>
        <v>5.8457534066515486E-2</v>
      </c>
      <c r="W2868" s="50">
        <f>RANK(J2868,J:J,1)</f>
        <v>601</v>
      </c>
      <c r="X2868" s="50">
        <f>YEAR(B2868)</f>
        <v>2015</v>
      </c>
      <c r="Y2868" s="50">
        <f>MONTH(B2868)</f>
        <v>12</v>
      </c>
      <c r="Z2868" s="56">
        <f>X2868*100+Y2868</f>
        <v>201512</v>
      </c>
      <c r="AA2868" s="56">
        <f>WEEKNUM(B2868,1)</f>
        <v>52</v>
      </c>
      <c r="AB2868" s="58">
        <f>IF(ISBLANK(B2868)," ",MAX(B2868-B2867-1,0))</f>
        <v>5</v>
      </c>
      <c r="AC2868" s="56">
        <f>DAY(B2868)</f>
        <v>24</v>
      </c>
      <c r="AD2868" s="53">
        <f>U2868+V2868</f>
        <v>9.8720478133030976E-2</v>
      </c>
      <c r="AE2868" s="56">
        <f>IF("1-Swim"=D2868,E2868*46.7,IF("2-Bike"=D2868,E2868,IF("3-Run"=D2868,E2868*4.27,0)))</f>
        <v>24.5</v>
      </c>
    </row>
    <row r="2869" spans="1:31" x14ac:dyDescent="0.25">
      <c r="A2869" s="50">
        <v>2868</v>
      </c>
      <c r="B2869" s="51">
        <v>42364</v>
      </c>
      <c r="C2869" s="75">
        <f>B2869</f>
        <v>42364</v>
      </c>
      <c r="D2869" s="50" t="s">
        <v>1224</v>
      </c>
      <c r="E2869" s="50">
        <v>26.7</v>
      </c>
      <c r="F2869" s="50">
        <v>2</v>
      </c>
      <c r="G2869" s="50">
        <v>0</v>
      </c>
      <c r="H2869" s="50">
        <v>33</v>
      </c>
      <c r="I2869" s="53">
        <f>IF(E2869&gt;0,TIME(F2869,G2869,H2869),"")</f>
        <v>8.3715277777777777E-2</v>
      </c>
      <c r="J2869" s="54">
        <f>IF(E2869&gt;0,TIME(F2869,G2869,H2869)/E2869,"")</f>
        <v>3.1354036620890556E-3</v>
      </c>
      <c r="K2869" s="50" t="s">
        <v>930</v>
      </c>
      <c r="L2869" s="50" t="s">
        <v>315</v>
      </c>
      <c r="M2869" s="55">
        <f>IF(D2869&gt;0,0.0416666666666667/J2869,"")</f>
        <v>13.289091663210295</v>
      </c>
      <c r="N2869" s="50">
        <v>0</v>
      </c>
      <c r="O2869" s="50" t="s">
        <v>198</v>
      </c>
      <c r="Q2869" s="151">
        <f>IF("1-Swim"=D2869,J2869*2.4,IF("2-Bike"=D2869,J2869*112,IF("3-Run"=D2869,J2869*26.2,0)))</f>
        <v>0.35116521015397423</v>
      </c>
      <c r="R2869" s="151">
        <f>Q2869/2</f>
        <v>0.17558260507698711</v>
      </c>
      <c r="S2869" s="53">
        <f>J2869*26.2</f>
        <v>8.2147575946733248E-2</v>
      </c>
      <c r="T2869" s="53">
        <f>(J2869+0.0013889)*26.2</f>
        <v>0.11853675594673325</v>
      </c>
      <c r="U2869" s="53">
        <f>S2869/2</f>
        <v>4.1073787973366624E-2</v>
      </c>
      <c r="V2869" s="53">
        <f>T2869/2</f>
        <v>5.9268377973366627E-2</v>
      </c>
      <c r="W2869" s="50">
        <f>RANK(J2869,J:J,1)</f>
        <v>636</v>
      </c>
      <c r="X2869" s="50">
        <f>YEAR(B2869)</f>
        <v>2015</v>
      </c>
      <c r="Y2869" s="50">
        <f>MONTH(B2869)</f>
        <v>12</v>
      </c>
      <c r="Z2869" s="56">
        <f>X2869*100+Y2869</f>
        <v>201512</v>
      </c>
      <c r="AA2869" s="56">
        <f>WEEKNUM(B2869,1)</f>
        <v>52</v>
      </c>
      <c r="AB2869" s="58">
        <f>IF(ISBLANK(B2869)," ",MAX(B2869-B2868-1,0))</f>
        <v>1</v>
      </c>
      <c r="AC2869" s="56">
        <f>DAY(B2869)</f>
        <v>26</v>
      </c>
      <c r="AD2869" s="53">
        <f>U2869+V2869</f>
        <v>0.10034216594673326</v>
      </c>
      <c r="AE2869" s="56">
        <f>IF("1-Swim"=D2869,E2869*46.7,IF("2-Bike"=D2869,E2869,IF("3-Run"=D2869,E2869*4.27,0)))</f>
        <v>26.7</v>
      </c>
    </row>
    <row r="2870" spans="1:31" x14ac:dyDescent="0.25">
      <c r="A2870" s="50">
        <v>2869</v>
      </c>
      <c r="B2870" s="51">
        <v>42366</v>
      </c>
      <c r="C2870" s="75">
        <f>B2870</f>
        <v>42366</v>
      </c>
      <c r="D2870" s="50" t="s">
        <v>1223</v>
      </c>
      <c r="E2870" s="50">
        <v>2.5</v>
      </c>
      <c r="F2870" s="50">
        <v>0</v>
      </c>
      <c r="G2870" s="50">
        <v>30</v>
      </c>
      <c r="H2870" s="50">
        <v>0</v>
      </c>
      <c r="I2870" s="53">
        <f>IF(E2870&gt;0,TIME(F2870,G2870,H2870),"")</f>
        <v>2.0833333333333332E-2</v>
      </c>
      <c r="J2870" s="54">
        <f>IF(E2870&gt;0,TIME(F2870,G2870,H2870)/E2870,"")</f>
        <v>8.3333333333333332E-3</v>
      </c>
      <c r="K2870" s="50" t="s">
        <v>1548</v>
      </c>
      <c r="L2870" s="50" t="s">
        <v>1048</v>
      </c>
      <c r="M2870" s="55">
        <f>IF(D2870&gt;0,0.0416666666666667/J2870,"")</f>
        <v>5.0000000000000036</v>
      </c>
      <c r="N2870" s="50">
        <v>0</v>
      </c>
      <c r="O2870" s="50" t="s">
        <v>253</v>
      </c>
      <c r="Q2870" s="151">
        <f>IF("1-Swim"=D2870,J2870*2.4,IF("2-Bike"=D2870,J2870*112,IF("3-Run"=D2870,J2870*26.2,0)))</f>
        <v>0.21833333333333332</v>
      </c>
      <c r="R2870" s="151">
        <f>Q2870/2</f>
        <v>0.10916666666666666</v>
      </c>
      <c r="S2870" s="53">
        <f>J2870*26.2</f>
        <v>0.21833333333333332</v>
      </c>
      <c r="T2870" s="53">
        <f>(J2870+0.0013889)*26.2</f>
        <v>0.25472251333333334</v>
      </c>
      <c r="U2870" s="53">
        <f>S2870/2</f>
        <v>0.10916666666666666</v>
      </c>
      <c r="V2870" s="53">
        <f>T2870/2</f>
        <v>0.12736125666666667</v>
      </c>
      <c r="W2870" s="50">
        <f>RANK(J2870,J:J,1)</f>
        <v>2597</v>
      </c>
      <c r="X2870" s="50">
        <f>YEAR(B2870)</f>
        <v>2015</v>
      </c>
      <c r="Y2870" s="50">
        <f>MONTH(B2870)</f>
        <v>12</v>
      </c>
      <c r="Z2870" s="56">
        <f>X2870*100+Y2870</f>
        <v>201512</v>
      </c>
      <c r="AA2870" s="56">
        <f>WEEKNUM(B2870,1)</f>
        <v>53</v>
      </c>
      <c r="AB2870" s="58">
        <f>IF(ISBLANK(B2870)," ",MAX(B2870-B2869-1,0))</f>
        <v>1</v>
      </c>
      <c r="AC2870" s="56">
        <f>DAY(B2870)</f>
        <v>28</v>
      </c>
      <c r="AD2870" s="53">
        <f>U2870+V2870</f>
        <v>0.23652792333333333</v>
      </c>
      <c r="AE2870" s="56">
        <f>IF("1-Swim"=D2870,E2870*46.7,IF("2-Bike"=D2870,E2870,IF("3-Run"=D2870,E2870*4.27,0)))</f>
        <v>10.674999999999999</v>
      </c>
    </row>
    <row r="2871" spans="1:31" x14ac:dyDescent="0.25">
      <c r="A2871" s="50">
        <v>2870</v>
      </c>
      <c r="B2871" s="51">
        <v>42367</v>
      </c>
      <c r="C2871" s="75">
        <f>B2871</f>
        <v>42367</v>
      </c>
      <c r="D2871" s="50" t="s">
        <v>1224</v>
      </c>
      <c r="E2871" s="50">
        <v>13.5</v>
      </c>
      <c r="F2871" s="50">
        <v>0</v>
      </c>
      <c r="G2871" s="50">
        <v>33</v>
      </c>
      <c r="H2871" s="50">
        <v>25</v>
      </c>
      <c r="I2871" s="53">
        <f>IF(E2871&gt;0,TIME(F2871,G2871,H2871),"")</f>
        <v>2.3206018518518515E-2</v>
      </c>
      <c r="J2871" s="54">
        <f>IF(E2871&gt;0,TIME(F2871,G2871,H2871)/E2871,"")</f>
        <v>1.7189643347050752E-3</v>
      </c>
      <c r="K2871" s="50" t="s">
        <v>921</v>
      </c>
      <c r="L2871" s="50" t="s">
        <v>1132</v>
      </c>
      <c r="M2871" s="55">
        <f>IF(D2871&gt;0,0.0416666666666667/J2871,"")</f>
        <v>24.239401496259372</v>
      </c>
      <c r="N2871" s="50">
        <v>0</v>
      </c>
      <c r="O2871" s="50" t="s">
        <v>253</v>
      </c>
      <c r="P2871" s="50" t="s">
        <v>1692</v>
      </c>
      <c r="Q2871" s="151">
        <f>IF("1-Swim"=D2871,J2871*2.4,IF("2-Bike"=D2871,J2871*112,IF("3-Run"=D2871,J2871*26.2,0)))</f>
        <v>0.19252400548696841</v>
      </c>
      <c r="R2871" s="151">
        <f>Q2871/2</f>
        <v>9.6262002743484204E-2</v>
      </c>
      <c r="S2871" s="53">
        <f>J2871*26.2</f>
        <v>4.5036865569272971E-2</v>
      </c>
      <c r="T2871" s="53">
        <f>(J2871+0.0013889)*26.2</f>
        <v>8.1426045569272978E-2</v>
      </c>
      <c r="U2871" s="53">
        <f>S2871/2</f>
        <v>2.2518432784636486E-2</v>
      </c>
      <c r="V2871" s="53">
        <f>T2871/2</f>
        <v>4.0713022784636489E-2</v>
      </c>
      <c r="W2871" s="50">
        <f>RANK(J2871,J:J,1)</f>
        <v>34</v>
      </c>
      <c r="X2871" s="50">
        <f>YEAR(B2871)</f>
        <v>2015</v>
      </c>
      <c r="Y2871" s="50">
        <f>MONTH(B2871)</f>
        <v>12</v>
      </c>
      <c r="Z2871" s="56">
        <f>X2871*100+Y2871</f>
        <v>201512</v>
      </c>
      <c r="AA2871" s="56">
        <f>WEEKNUM(B2871,1)</f>
        <v>53</v>
      </c>
      <c r="AB2871" s="58">
        <f>IF(ISBLANK(B2871)," ",MAX(B2871-B2870-1,0))</f>
        <v>0</v>
      </c>
      <c r="AC2871" s="56">
        <f>DAY(B2871)</f>
        <v>29</v>
      </c>
      <c r="AD2871" s="53">
        <f>U2871+V2871</f>
        <v>6.3231455569272982E-2</v>
      </c>
      <c r="AE2871" s="56">
        <f>IF("1-Swim"=D2871,E2871*46.7,IF("2-Bike"=D2871,E2871,IF("3-Run"=D2871,E2871*4.27,0)))</f>
        <v>13.5</v>
      </c>
    </row>
    <row r="2872" spans="1:31" x14ac:dyDescent="0.25">
      <c r="A2872" s="50">
        <v>2871</v>
      </c>
      <c r="B2872" s="51">
        <v>42370</v>
      </c>
      <c r="C2872" s="75">
        <f>B2872</f>
        <v>42370</v>
      </c>
      <c r="D2872" s="50" t="s">
        <v>1223</v>
      </c>
      <c r="E2872" s="50">
        <v>4</v>
      </c>
      <c r="F2872" s="50">
        <v>0</v>
      </c>
      <c r="G2872" s="50">
        <v>45</v>
      </c>
      <c r="H2872" s="50">
        <v>8</v>
      </c>
      <c r="I2872" s="53">
        <f>IF(E2872&gt;0,TIME(F2872,G2872,H2872),"")</f>
        <v>3.1342592592592596E-2</v>
      </c>
      <c r="J2872" s="54">
        <f>IF(E2872&gt;0,TIME(F2872,G2872,H2872)/E2872,"")</f>
        <v>7.8356481481481489E-3</v>
      </c>
      <c r="K2872" s="50" t="s">
        <v>1653</v>
      </c>
      <c r="L2872" s="50" t="s">
        <v>1542</v>
      </c>
      <c r="M2872" s="55">
        <f>IF(D2872&gt;0,0.0416666666666667/J2872,"")</f>
        <v>5.3175775480059118</v>
      </c>
      <c r="N2872" s="50">
        <v>0</v>
      </c>
      <c r="O2872" s="50" t="s">
        <v>319</v>
      </c>
      <c r="Q2872" s="151">
        <f>IF("1-Swim"=D2872,J2872*2.4,IF("2-Bike"=D2872,J2872*112,IF("3-Run"=D2872,J2872*26.2,0)))</f>
        <v>0.20529398148148151</v>
      </c>
      <c r="R2872" s="151">
        <f>Q2872/2</f>
        <v>0.10264699074074075</v>
      </c>
      <c r="S2872" s="53">
        <f>J2872*26.2</f>
        <v>0.20529398148148151</v>
      </c>
      <c r="T2872" s="53">
        <f>(J2872+0.0013889)*26.2</f>
        <v>0.2416831614814815</v>
      </c>
      <c r="U2872" s="53">
        <f>S2872/2</f>
        <v>0.10264699074074075</v>
      </c>
      <c r="V2872" s="53">
        <f>T2872/2</f>
        <v>0.12084158074074075</v>
      </c>
      <c r="W2872" s="50">
        <f>RANK(J2872,J:J,1)</f>
        <v>2328</v>
      </c>
      <c r="X2872" s="50">
        <f>YEAR(B2872)</f>
        <v>2016</v>
      </c>
      <c r="Y2872" s="50">
        <f>MONTH(B2872)</f>
        <v>1</v>
      </c>
      <c r="Z2872" s="56">
        <f>X2872*100+Y2872</f>
        <v>201601</v>
      </c>
      <c r="AA2872" s="56">
        <f>WEEKNUM(B2872,1)</f>
        <v>1</v>
      </c>
      <c r="AB2872" s="58">
        <f>IF(ISBLANK(B2872)," ",MAX(B2872-B2871-1,0))</f>
        <v>2</v>
      </c>
      <c r="AC2872" s="56">
        <f>DAY(B2872)</f>
        <v>1</v>
      </c>
      <c r="AD2872" s="53">
        <f>U2872+V2872</f>
        <v>0.22348857148148149</v>
      </c>
      <c r="AE2872" s="56">
        <f>IF("1-Swim"=D2872,E2872*46.7,IF("2-Bike"=D2872,E2872,IF("3-Run"=D2872,E2872*4.27,0)))</f>
        <v>17.079999999999998</v>
      </c>
    </row>
    <row r="2873" spans="1:31" x14ac:dyDescent="0.25">
      <c r="A2873" s="50">
        <v>2872</v>
      </c>
      <c r="B2873" s="51">
        <v>42372</v>
      </c>
      <c r="C2873" s="75">
        <f>B2873</f>
        <v>42372</v>
      </c>
      <c r="D2873" s="50" t="s">
        <v>1223</v>
      </c>
      <c r="E2873" s="50">
        <v>3</v>
      </c>
      <c r="F2873" s="50">
        <v>0</v>
      </c>
      <c r="G2873" s="50">
        <v>37</v>
      </c>
      <c r="H2873" s="50">
        <v>8</v>
      </c>
      <c r="I2873" s="53">
        <f>IF(E2873&gt;0,TIME(F2873,G2873,H2873),"")</f>
        <v>2.5787037037037039E-2</v>
      </c>
      <c r="J2873" s="54">
        <f>IF(E2873&gt;0,TIME(F2873,G2873,H2873)/E2873,"")</f>
        <v>8.5956790123456802E-3</v>
      </c>
      <c r="K2873" s="50" t="s">
        <v>1653</v>
      </c>
      <c r="L2873" s="50" t="s">
        <v>1693</v>
      </c>
      <c r="M2873" s="55">
        <f>IF(D2873&gt;0,0.0416666666666667/J2873,"")</f>
        <v>4.8473967684021577</v>
      </c>
      <c r="N2873" s="50">
        <v>0</v>
      </c>
      <c r="O2873" s="50" t="s">
        <v>319</v>
      </c>
      <c r="Q2873" s="151">
        <f>IF("1-Swim"=D2873,J2873*2.4,IF("2-Bike"=D2873,J2873*112,IF("3-Run"=D2873,J2873*26.2,0)))</f>
        <v>0.22520679012345682</v>
      </c>
      <c r="R2873" s="151">
        <f>Q2873/2</f>
        <v>0.11260339506172841</v>
      </c>
      <c r="S2873" s="53">
        <f>J2873*26.2</f>
        <v>0.22520679012345682</v>
      </c>
      <c r="T2873" s="53">
        <f>(J2873+0.0013889)*26.2</f>
        <v>0.26159597012345681</v>
      </c>
      <c r="U2873" s="53">
        <f>S2873/2</f>
        <v>0.11260339506172841</v>
      </c>
      <c r="V2873" s="53">
        <f>T2873/2</f>
        <v>0.13079798506172841</v>
      </c>
      <c r="W2873" s="50">
        <f>RANK(J2873,J:J,1)</f>
        <v>2678</v>
      </c>
      <c r="X2873" s="50">
        <f>YEAR(B2873)</f>
        <v>2016</v>
      </c>
      <c r="Y2873" s="50">
        <f>MONTH(B2873)</f>
        <v>1</v>
      </c>
      <c r="Z2873" s="56">
        <f>X2873*100+Y2873</f>
        <v>201601</v>
      </c>
      <c r="AA2873" s="56">
        <f>WEEKNUM(B2873,1)</f>
        <v>2</v>
      </c>
      <c r="AB2873" s="58">
        <f>IF(ISBLANK(B2873)," ",MAX(B2873-B2872-1,0))</f>
        <v>1</v>
      </c>
      <c r="AC2873" s="56">
        <f>DAY(B2873)</f>
        <v>3</v>
      </c>
      <c r="AD2873" s="53">
        <f>U2873+V2873</f>
        <v>0.2434013801234568</v>
      </c>
      <c r="AE2873" s="56">
        <f>IF("1-Swim"=D2873,E2873*46.7,IF("2-Bike"=D2873,E2873,IF("3-Run"=D2873,E2873*4.27,0)))</f>
        <v>12.809999999999999</v>
      </c>
    </row>
    <row r="2874" spans="1:31" x14ac:dyDescent="0.25">
      <c r="A2874" s="50">
        <v>2873</v>
      </c>
      <c r="B2874" s="51">
        <v>42374</v>
      </c>
      <c r="C2874" s="75">
        <f>B2874</f>
        <v>42374</v>
      </c>
      <c r="D2874" s="50" t="s">
        <v>1224</v>
      </c>
      <c r="E2874" s="50">
        <v>15</v>
      </c>
      <c r="F2874" s="50">
        <v>0</v>
      </c>
      <c r="G2874" s="50">
        <v>42</v>
      </c>
      <c r="H2874" s="50">
        <v>52</v>
      </c>
      <c r="I2874" s="53">
        <f>IF(E2874&gt;0,TIME(F2874,G2874,H2874),"")</f>
        <v>2.9768518518518517E-2</v>
      </c>
      <c r="J2874" s="54">
        <f>IF(E2874&gt;0,TIME(F2874,G2874,H2874)/E2874,"")</f>
        <v>1.9845679012345679E-3</v>
      </c>
      <c r="K2874" s="50" t="s">
        <v>921</v>
      </c>
      <c r="L2874" s="50" t="s">
        <v>1132</v>
      </c>
      <c r="M2874" s="55">
        <f>IF(D2874&gt;0,0.0416666666666667/J2874,"")</f>
        <v>20.995334370139986</v>
      </c>
      <c r="N2874" s="50">
        <v>0</v>
      </c>
      <c r="O2874" s="50" t="s">
        <v>253</v>
      </c>
      <c r="Q2874" s="151">
        <f>IF("1-Swim"=D2874,J2874*2.4,IF("2-Bike"=D2874,J2874*112,IF("3-Run"=D2874,J2874*26.2,0)))</f>
        <v>0.22227160493827161</v>
      </c>
      <c r="R2874" s="151">
        <f>Q2874/2</f>
        <v>0.11113580246913581</v>
      </c>
      <c r="S2874" s="53">
        <f>J2874*26.2</f>
        <v>5.1995679012345676E-2</v>
      </c>
      <c r="T2874" s="53">
        <f>(J2874+0.0013889)*26.2</f>
        <v>8.8384859012345676E-2</v>
      </c>
      <c r="U2874" s="53">
        <f>S2874/2</f>
        <v>2.5997839506172838E-2</v>
      </c>
      <c r="V2874" s="53">
        <f>T2874/2</f>
        <v>4.4192429506172838E-2</v>
      </c>
      <c r="W2874" s="50">
        <f>RANK(J2874,J:J,1)</f>
        <v>146</v>
      </c>
      <c r="X2874" s="50">
        <f>YEAR(B2874)</f>
        <v>2016</v>
      </c>
      <c r="Y2874" s="50">
        <f>MONTH(B2874)</f>
        <v>1</v>
      </c>
      <c r="Z2874" s="56">
        <f>X2874*100+Y2874</f>
        <v>201601</v>
      </c>
      <c r="AA2874" s="56">
        <f>WEEKNUM(B2874,1)</f>
        <v>2</v>
      </c>
      <c r="AB2874" s="58">
        <f>IF(ISBLANK(B2874)," ",MAX(B2874-B2873-1,0))</f>
        <v>1</v>
      </c>
      <c r="AC2874" s="56">
        <f>DAY(B2874)</f>
        <v>5</v>
      </c>
      <c r="AD2874" s="53">
        <f>U2874+V2874</f>
        <v>7.019026901234568E-2</v>
      </c>
      <c r="AE2874" s="56">
        <f>IF("1-Swim"=D2874,E2874*46.7,IF("2-Bike"=D2874,E2874,IF("3-Run"=D2874,E2874*4.27,0)))</f>
        <v>15</v>
      </c>
    </row>
    <row r="2875" spans="1:31" x14ac:dyDescent="0.25">
      <c r="A2875" s="50">
        <v>2874</v>
      </c>
      <c r="B2875" s="51">
        <v>42375</v>
      </c>
      <c r="C2875" s="75">
        <f>B2875</f>
        <v>42375</v>
      </c>
      <c r="D2875" s="50" t="s">
        <v>1225</v>
      </c>
      <c r="E2875" s="50">
        <v>0.75</v>
      </c>
      <c r="F2875" s="50">
        <v>0</v>
      </c>
      <c r="G2875" s="50">
        <v>30</v>
      </c>
      <c r="H2875" s="50">
        <v>0</v>
      </c>
      <c r="I2875" s="53">
        <f>IF(E2875&gt;0,TIME(F2875,G2875,H2875),"")</f>
        <v>2.0833333333333332E-2</v>
      </c>
      <c r="J2875" s="54">
        <f>IF(E2875&gt;0,TIME(F2875,G2875,H2875)/E2875,"")</f>
        <v>2.7777777777777776E-2</v>
      </c>
      <c r="K2875" s="50" t="s">
        <v>781</v>
      </c>
      <c r="L2875" s="50" t="s">
        <v>1304</v>
      </c>
      <c r="M2875" s="55">
        <f>IF(D2875&gt;0,0.0416666666666667/J2875,"")</f>
        <v>1.5000000000000013</v>
      </c>
      <c r="N2875" s="50">
        <v>0</v>
      </c>
      <c r="O2875" s="50" t="s">
        <v>253</v>
      </c>
      <c r="Q2875" s="151">
        <f>IF("1-Swim"=D2875,J2875*2.4,IF("2-Bike"=D2875,J2875*112,IF("3-Run"=D2875,J2875*26.2,0)))</f>
        <v>6.6666666666666666E-2</v>
      </c>
      <c r="R2875" s="151">
        <f>Q2875/2</f>
        <v>3.3333333333333333E-2</v>
      </c>
      <c r="S2875" s="53">
        <f>J2875*26.2</f>
        <v>0.72777777777777775</v>
      </c>
      <c r="T2875" s="53">
        <f>(J2875+0.0013889)*26.2</f>
        <v>0.76416695777777766</v>
      </c>
      <c r="U2875" s="53">
        <f>S2875/2</f>
        <v>0.36388888888888887</v>
      </c>
      <c r="V2875" s="53">
        <f>T2875/2</f>
        <v>0.38208347888888883</v>
      </c>
      <c r="W2875" s="50">
        <f>RANK(J2875,J:J,1)</f>
        <v>3293</v>
      </c>
      <c r="X2875" s="50">
        <f>YEAR(B2875)</f>
        <v>2016</v>
      </c>
      <c r="Y2875" s="50">
        <f>MONTH(B2875)</f>
        <v>1</v>
      </c>
      <c r="Z2875" s="56">
        <f>X2875*100+Y2875</f>
        <v>201601</v>
      </c>
      <c r="AA2875" s="56">
        <f>WEEKNUM(B2875,1)</f>
        <v>2</v>
      </c>
      <c r="AB2875" s="58">
        <f>IF(ISBLANK(B2875)," ",MAX(B2875-B2874-1,0))</f>
        <v>0</v>
      </c>
      <c r="AC2875" s="56">
        <f>DAY(B2875)</f>
        <v>6</v>
      </c>
      <c r="AD2875" s="53">
        <f>U2875+V2875</f>
        <v>0.74597236777777765</v>
      </c>
      <c r="AE2875" s="56">
        <f>IF("1-Swim"=D2875,E2875*46.7,IF("2-Bike"=D2875,E2875,IF("3-Run"=D2875,E2875*4.27,0)))</f>
        <v>35.025000000000006</v>
      </c>
    </row>
    <row r="2876" spans="1:31" x14ac:dyDescent="0.25">
      <c r="A2876" s="50">
        <v>2875</v>
      </c>
      <c r="B2876" s="51">
        <v>42376</v>
      </c>
      <c r="C2876" s="75">
        <f>B2876</f>
        <v>42376</v>
      </c>
      <c r="D2876" s="50" t="s">
        <v>1224</v>
      </c>
      <c r="E2876" s="50">
        <v>17</v>
      </c>
      <c r="F2876" s="50">
        <v>0</v>
      </c>
      <c r="G2876" s="50">
        <v>42</v>
      </c>
      <c r="H2876" s="50">
        <v>55</v>
      </c>
      <c r="I2876" s="53">
        <f>IF(E2876&gt;0,TIME(F2876,G2876,H2876),"")</f>
        <v>2.9803240740740741E-2</v>
      </c>
      <c r="J2876" s="54">
        <f>IF(E2876&gt;0,TIME(F2876,G2876,H2876)/E2876,"")</f>
        <v>1.7531318082788672E-3</v>
      </c>
      <c r="K2876" s="50" t="s">
        <v>921</v>
      </c>
      <c r="L2876" s="50" t="s">
        <v>1132</v>
      </c>
      <c r="M2876" s="55">
        <f>IF(D2876&gt;0,0.0416666666666667/J2876,"")</f>
        <v>23.766990291262154</v>
      </c>
      <c r="N2876" s="50">
        <v>0</v>
      </c>
      <c r="O2876" s="50" t="s">
        <v>253</v>
      </c>
      <c r="Q2876" s="151">
        <f>IF("1-Swim"=D2876,J2876*2.4,IF("2-Bike"=D2876,J2876*112,IF("3-Run"=D2876,J2876*26.2,0)))</f>
        <v>0.19635076252723313</v>
      </c>
      <c r="R2876" s="151">
        <f>Q2876/2</f>
        <v>9.8175381263616565E-2</v>
      </c>
      <c r="S2876" s="53">
        <f>J2876*26.2</f>
        <v>4.5932053376906319E-2</v>
      </c>
      <c r="T2876" s="53">
        <f>(J2876+0.0013889)*26.2</f>
        <v>8.2321233376906319E-2</v>
      </c>
      <c r="U2876" s="53">
        <f>S2876/2</f>
        <v>2.296602668845316E-2</v>
      </c>
      <c r="V2876" s="53">
        <f>T2876/2</f>
        <v>4.116061668845316E-2</v>
      </c>
      <c r="W2876" s="50">
        <f>RANK(J2876,J:J,1)</f>
        <v>43</v>
      </c>
      <c r="X2876" s="50">
        <f>YEAR(B2876)</f>
        <v>2016</v>
      </c>
      <c r="Y2876" s="50">
        <f>MONTH(B2876)</f>
        <v>1</v>
      </c>
      <c r="Z2876" s="56">
        <f>X2876*100+Y2876</f>
        <v>201601</v>
      </c>
      <c r="AA2876" s="56">
        <f>WEEKNUM(B2876,1)</f>
        <v>2</v>
      </c>
      <c r="AB2876" s="58">
        <f>IF(ISBLANK(B2876)," ",MAX(B2876-B2875-1,0))</f>
        <v>0</v>
      </c>
      <c r="AC2876" s="56">
        <f>DAY(B2876)</f>
        <v>7</v>
      </c>
      <c r="AD2876" s="53">
        <f>U2876+V2876</f>
        <v>6.4126643376906323E-2</v>
      </c>
      <c r="AE2876" s="56">
        <f>IF("1-Swim"=D2876,E2876*46.7,IF("2-Bike"=D2876,E2876,IF("3-Run"=D2876,E2876*4.27,0)))</f>
        <v>17</v>
      </c>
    </row>
    <row r="2877" spans="1:31" x14ac:dyDescent="0.25">
      <c r="A2877" s="50">
        <v>2876</v>
      </c>
      <c r="B2877" s="51">
        <v>42377</v>
      </c>
      <c r="C2877" s="75">
        <f>B2877</f>
        <v>42377</v>
      </c>
      <c r="D2877" s="50" t="s">
        <v>1223</v>
      </c>
      <c r="E2877" s="50">
        <v>2.5</v>
      </c>
      <c r="F2877" s="50">
        <v>0</v>
      </c>
      <c r="G2877" s="50">
        <v>35</v>
      </c>
      <c r="H2877" s="50">
        <v>49</v>
      </c>
      <c r="I2877" s="53">
        <f>IF(E2877&gt;0,TIME(F2877,G2877,H2877),"")</f>
        <v>2.4872685185185189E-2</v>
      </c>
      <c r="J2877" s="54">
        <f>IF(E2877&gt;0,TIME(F2877,G2877,H2877)/E2877,"")</f>
        <v>9.9490740740740755E-3</v>
      </c>
      <c r="K2877" s="50" t="s">
        <v>1653</v>
      </c>
      <c r="L2877" s="50" t="s">
        <v>1694</v>
      </c>
      <c r="M2877" s="55">
        <f>IF(D2877&gt;0,0.0416666666666667/J2877,"")</f>
        <v>4.1879944160074478</v>
      </c>
      <c r="N2877" s="50">
        <v>0</v>
      </c>
      <c r="O2877" s="50" t="s">
        <v>198</v>
      </c>
      <c r="Q2877" s="151">
        <f>IF("1-Swim"=D2877,J2877*2.4,IF("2-Bike"=D2877,J2877*112,IF("3-Run"=D2877,J2877*26.2,0)))</f>
        <v>0.26066574074074078</v>
      </c>
      <c r="R2877" s="151">
        <f>Q2877/2</f>
        <v>0.13033287037037039</v>
      </c>
      <c r="S2877" s="53">
        <f>J2877*26.2</f>
        <v>0.26066574074074078</v>
      </c>
      <c r="T2877" s="53">
        <f>(J2877+0.0013889)*26.2</f>
        <v>0.29705492074074075</v>
      </c>
      <c r="U2877" s="53">
        <f>S2877/2</f>
        <v>0.13033287037037039</v>
      </c>
      <c r="V2877" s="53">
        <f>T2877/2</f>
        <v>0.14852746037037037</v>
      </c>
      <c r="W2877" s="50">
        <f>RANK(J2877,J:J,1)</f>
        <v>2868</v>
      </c>
      <c r="X2877" s="50">
        <f>YEAR(B2877)</f>
        <v>2016</v>
      </c>
      <c r="Y2877" s="50">
        <f>MONTH(B2877)</f>
        <v>1</v>
      </c>
      <c r="Z2877" s="56">
        <f>X2877*100+Y2877</f>
        <v>201601</v>
      </c>
      <c r="AA2877" s="56">
        <f>WEEKNUM(B2877,1)</f>
        <v>2</v>
      </c>
      <c r="AB2877" s="58">
        <f>IF(ISBLANK(B2877)," ",MAX(B2877-B2876-1,0))</f>
        <v>0</v>
      </c>
      <c r="AC2877" s="56">
        <f>DAY(B2877)</f>
        <v>8</v>
      </c>
      <c r="AD2877" s="53">
        <f>U2877+V2877</f>
        <v>0.27886033074074079</v>
      </c>
      <c r="AE2877" s="56">
        <f>IF("1-Swim"=D2877,E2877*46.7,IF("2-Bike"=D2877,E2877,IF("3-Run"=D2877,E2877*4.27,0)))</f>
        <v>10.674999999999999</v>
      </c>
    </row>
    <row r="2878" spans="1:31" x14ac:dyDescent="0.25">
      <c r="A2878" s="50">
        <v>2877</v>
      </c>
      <c r="B2878" s="51">
        <v>42378</v>
      </c>
      <c r="C2878" s="75">
        <f>B2878</f>
        <v>42378</v>
      </c>
      <c r="D2878" s="50" t="s">
        <v>1224</v>
      </c>
      <c r="E2878" s="50">
        <v>16.5</v>
      </c>
      <c r="F2878" s="50">
        <v>1</v>
      </c>
      <c r="G2878" s="50">
        <v>0</v>
      </c>
      <c r="H2878" s="50">
        <v>0</v>
      </c>
      <c r="I2878" s="53">
        <f>IF(E2878&gt;0,TIME(F2878,G2878,H2878),"")</f>
        <v>4.1666666666666664E-2</v>
      </c>
      <c r="J2878" s="54">
        <f>IF(E2878&gt;0,TIME(F2878,G2878,H2878)/E2878,"")</f>
        <v>2.525252525252525E-3</v>
      </c>
      <c r="K2878" s="50" t="s">
        <v>1342</v>
      </c>
      <c r="L2878" s="50" t="s">
        <v>1695</v>
      </c>
      <c r="M2878" s="55">
        <f>IF(D2878&gt;0,0.0416666666666667/J2878,"")</f>
        <v>16.500000000000014</v>
      </c>
      <c r="N2878" s="50">
        <v>124</v>
      </c>
      <c r="O2878" s="50" t="s">
        <v>253</v>
      </c>
      <c r="Q2878" s="151">
        <f>IF("1-Swim"=D2878,J2878*2.4,IF("2-Bike"=D2878,J2878*112,IF("3-Run"=D2878,J2878*26.2,0)))</f>
        <v>0.28282828282828282</v>
      </c>
      <c r="R2878" s="151">
        <f>Q2878/2</f>
        <v>0.14141414141414141</v>
      </c>
      <c r="S2878" s="53">
        <f>J2878*26.2</f>
        <v>6.6161616161616157E-2</v>
      </c>
      <c r="T2878" s="53">
        <f>(J2878+0.0013889)*26.2</f>
        <v>0.10255079616161616</v>
      </c>
      <c r="U2878" s="53">
        <f>S2878/2</f>
        <v>3.3080808080808079E-2</v>
      </c>
      <c r="V2878" s="53">
        <f>T2878/2</f>
        <v>5.1275398080808082E-2</v>
      </c>
      <c r="W2878" s="50">
        <f>RANK(J2878,J:J,1)</f>
        <v>322</v>
      </c>
      <c r="X2878" s="50">
        <f>YEAR(B2878)</f>
        <v>2016</v>
      </c>
      <c r="Y2878" s="50">
        <f>MONTH(B2878)</f>
        <v>1</v>
      </c>
      <c r="Z2878" s="56">
        <f>X2878*100+Y2878</f>
        <v>201601</v>
      </c>
      <c r="AA2878" s="56">
        <f>WEEKNUM(B2878,1)</f>
        <v>2</v>
      </c>
      <c r="AB2878" s="58">
        <f>IF(ISBLANK(B2878)," ",MAX(B2878-B2877-1,0))</f>
        <v>0</v>
      </c>
      <c r="AC2878" s="56">
        <f>DAY(B2878)</f>
        <v>9</v>
      </c>
      <c r="AD2878" s="53">
        <f>U2878+V2878</f>
        <v>8.4356206161616154E-2</v>
      </c>
      <c r="AE2878" s="56">
        <f>IF("1-Swim"=D2878,E2878*46.7,IF("2-Bike"=D2878,E2878,IF("3-Run"=D2878,E2878*4.27,0)))</f>
        <v>16.5</v>
      </c>
    </row>
    <row r="2879" spans="1:31" x14ac:dyDescent="0.25">
      <c r="A2879" s="50">
        <v>2878</v>
      </c>
      <c r="B2879" s="51">
        <v>42381</v>
      </c>
      <c r="C2879" s="75">
        <f>B2879</f>
        <v>42381</v>
      </c>
      <c r="D2879" s="50" t="s">
        <v>1224</v>
      </c>
      <c r="E2879" s="50">
        <v>15</v>
      </c>
      <c r="F2879" s="50">
        <v>0</v>
      </c>
      <c r="G2879" s="50">
        <v>39</v>
      </c>
      <c r="H2879" s="50">
        <v>50</v>
      </c>
      <c r="I2879" s="53">
        <f>IF(E2879&gt;0,TIME(F2879,G2879,H2879),"")</f>
        <v>2.7662037037037041E-2</v>
      </c>
      <c r="J2879" s="54">
        <f>IF(E2879&gt;0,TIME(F2879,G2879,H2879)/E2879,"")</f>
        <v>1.8441358024691361E-3</v>
      </c>
      <c r="K2879" s="50" t="s">
        <v>921</v>
      </c>
      <c r="L2879" s="50" t="s">
        <v>1132</v>
      </c>
      <c r="M2879" s="55">
        <f>IF(D2879&gt;0,0.0416666666666667/J2879,"")</f>
        <v>22.594142259414241</v>
      </c>
      <c r="N2879" s="50">
        <v>0</v>
      </c>
      <c r="O2879" s="50" t="s">
        <v>253</v>
      </c>
      <c r="Q2879" s="151">
        <f>IF("1-Swim"=D2879,J2879*2.4,IF("2-Bike"=D2879,J2879*112,IF("3-Run"=D2879,J2879*26.2,0)))</f>
        <v>0.20654320987654323</v>
      </c>
      <c r="R2879" s="151">
        <f>Q2879/2</f>
        <v>0.10327160493827162</v>
      </c>
      <c r="S2879" s="53">
        <f>J2879*26.2</f>
        <v>4.8316358024691364E-2</v>
      </c>
      <c r="T2879" s="53">
        <f>(J2879+0.0013889)*26.2</f>
        <v>8.4705538024691357E-2</v>
      </c>
      <c r="U2879" s="53">
        <f>S2879/2</f>
        <v>2.4158179012345682E-2</v>
      </c>
      <c r="V2879" s="53">
        <f>T2879/2</f>
        <v>4.2352769012345678E-2</v>
      </c>
      <c r="W2879" s="50">
        <f>RANK(J2879,J:J,1)</f>
        <v>70</v>
      </c>
      <c r="X2879" s="50">
        <f>YEAR(B2879)</f>
        <v>2016</v>
      </c>
      <c r="Y2879" s="50">
        <f>MONTH(B2879)</f>
        <v>1</v>
      </c>
      <c r="Z2879" s="56">
        <f>X2879*100+Y2879</f>
        <v>201601</v>
      </c>
      <c r="AA2879" s="56">
        <f>WEEKNUM(B2879,1)</f>
        <v>3</v>
      </c>
      <c r="AB2879" s="58">
        <f>IF(ISBLANK(B2879)," ",MAX(B2879-B2878-1,0))</f>
        <v>2</v>
      </c>
      <c r="AC2879" s="56">
        <f>DAY(B2879)</f>
        <v>12</v>
      </c>
      <c r="AD2879" s="53">
        <f>U2879+V2879</f>
        <v>6.651094802469136E-2</v>
      </c>
      <c r="AE2879" s="56">
        <f>IF("1-Swim"=D2879,E2879*46.7,IF("2-Bike"=D2879,E2879,IF("3-Run"=D2879,E2879*4.27,0)))</f>
        <v>15</v>
      </c>
    </row>
    <row r="2880" spans="1:31" x14ac:dyDescent="0.25">
      <c r="A2880" s="50">
        <v>2879</v>
      </c>
      <c r="B2880" s="51">
        <v>42382</v>
      </c>
      <c r="C2880" s="75">
        <f>B2880</f>
        <v>42382</v>
      </c>
      <c r="D2880" s="50" t="s">
        <v>1225</v>
      </c>
      <c r="E2880" s="50">
        <v>0.6</v>
      </c>
      <c r="F2880" s="50">
        <v>0</v>
      </c>
      <c r="G2880" s="50">
        <v>20</v>
      </c>
      <c r="H2880" s="50">
        <v>48</v>
      </c>
      <c r="I2880" s="53">
        <f>IF(E2880&gt;0,TIME(F2880,G2880,H2880),"")</f>
        <v>1.4444444444444446E-2</v>
      </c>
      <c r="J2880" s="54">
        <f>IF(E2880&gt;0,TIME(F2880,G2880,H2880)/E2880,"")</f>
        <v>2.4074074074074078E-2</v>
      </c>
      <c r="K2880" s="50" t="s">
        <v>781</v>
      </c>
      <c r="L2880" s="50" t="s">
        <v>1304</v>
      </c>
      <c r="M2880" s="55">
        <f>IF(D2880&gt;0,0.0416666666666667/J2880,"")</f>
        <v>1.7307692307692319</v>
      </c>
      <c r="N2880" s="50">
        <v>0</v>
      </c>
      <c r="O2880" s="50" t="s">
        <v>253</v>
      </c>
      <c r="P2880" s="50" t="s">
        <v>1696</v>
      </c>
      <c r="Q2880" s="151">
        <f>IF("1-Swim"=D2880,J2880*2.4,IF("2-Bike"=D2880,J2880*112,IF("3-Run"=D2880,J2880*26.2,0)))</f>
        <v>5.7777777777777782E-2</v>
      </c>
      <c r="R2880" s="151">
        <f>Q2880/2</f>
        <v>2.8888888888888891E-2</v>
      </c>
      <c r="S2880" s="53">
        <f>J2880*26.2</f>
        <v>0.63074074074074082</v>
      </c>
      <c r="T2880" s="53">
        <f>(J2880+0.0013889)*26.2</f>
        <v>0.66712992074074073</v>
      </c>
      <c r="U2880" s="53">
        <f>S2880/2</f>
        <v>0.31537037037037041</v>
      </c>
      <c r="V2880" s="53">
        <f>T2880/2</f>
        <v>0.33356496037037037</v>
      </c>
      <c r="W2880" s="50">
        <f>RANK(J2880,J:J,1)</f>
        <v>3129</v>
      </c>
      <c r="X2880" s="50">
        <f>YEAR(B2880)</f>
        <v>2016</v>
      </c>
      <c r="Y2880" s="50">
        <f>MONTH(B2880)</f>
        <v>1</v>
      </c>
      <c r="Z2880" s="56">
        <f>X2880*100+Y2880</f>
        <v>201601</v>
      </c>
      <c r="AA2880" s="56">
        <f>WEEKNUM(B2880,1)</f>
        <v>3</v>
      </c>
      <c r="AB2880" s="58">
        <f>IF(ISBLANK(B2880)," ",MAX(B2880-B2879-1,0))</f>
        <v>0</v>
      </c>
      <c r="AC2880" s="56">
        <f>DAY(B2880)</f>
        <v>13</v>
      </c>
      <c r="AD2880" s="53">
        <f>U2880+V2880</f>
        <v>0.64893533074074083</v>
      </c>
      <c r="AE2880" s="56">
        <f>IF("1-Swim"=D2880,E2880*46.7,IF("2-Bike"=D2880,E2880,IF("3-Run"=D2880,E2880*4.27,0)))</f>
        <v>28.02</v>
      </c>
    </row>
    <row r="2881" spans="1:31" x14ac:dyDescent="0.25">
      <c r="A2881" s="50">
        <v>2880</v>
      </c>
      <c r="B2881" s="51">
        <v>42382</v>
      </c>
      <c r="C2881" s="75">
        <f>B2881</f>
        <v>42382</v>
      </c>
      <c r="D2881" s="50" t="s">
        <v>1223</v>
      </c>
      <c r="E2881" s="50">
        <v>2</v>
      </c>
      <c r="F2881" s="50">
        <v>0</v>
      </c>
      <c r="G2881" s="50">
        <v>20</v>
      </c>
      <c r="H2881" s="50">
        <v>2</v>
      </c>
      <c r="I2881" s="53">
        <f>IF(E2881&gt;0,TIME(F2881,G2881,H2881),"")</f>
        <v>1.3912037037037037E-2</v>
      </c>
      <c r="J2881" s="54">
        <f>IF(E2881&gt;0,TIME(F2881,G2881,H2881)/E2881,"")</f>
        <v>6.9560185185185185E-3</v>
      </c>
      <c r="K2881" s="50" t="s">
        <v>1653</v>
      </c>
      <c r="L2881" s="50" t="s">
        <v>1048</v>
      </c>
      <c r="M2881" s="55">
        <f>IF(D2881&gt;0,0.0416666666666667/J2881,"")</f>
        <v>5.9900166389351126</v>
      </c>
      <c r="N2881" s="50">
        <v>0</v>
      </c>
      <c r="O2881" s="50" t="s">
        <v>253</v>
      </c>
      <c r="Q2881" s="151">
        <f>IF("1-Swim"=D2881,J2881*2.4,IF("2-Bike"=D2881,J2881*112,IF("3-Run"=D2881,J2881*26.2,0)))</f>
        <v>0.18224768518518519</v>
      </c>
      <c r="R2881" s="151">
        <f>Q2881/2</f>
        <v>9.1123842592592597E-2</v>
      </c>
      <c r="S2881" s="53">
        <f>J2881*26.2</f>
        <v>0.18224768518518519</v>
      </c>
      <c r="T2881" s="53">
        <f>(J2881+0.0013889)*26.2</f>
        <v>0.21863686518518516</v>
      </c>
      <c r="U2881" s="53">
        <f>S2881/2</f>
        <v>9.1123842592592597E-2</v>
      </c>
      <c r="V2881" s="53">
        <f>T2881/2</f>
        <v>0.10931843259259258</v>
      </c>
      <c r="W2881" s="50">
        <f>RANK(J2881,J:J,1)</f>
        <v>1516</v>
      </c>
      <c r="X2881" s="50">
        <f>YEAR(B2881)</f>
        <v>2016</v>
      </c>
      <c r="Y2881" s="50">
        <f>MONTH(B2881)</f>
        <v>1</v>
      </c>
      <c r="Z2881" s="56">
        <f>X2881*100+Y2881</f>
        <v>201601</v>
      </c>
      <c r="AA2881" s="56">
        <f>WEEKNUM(B2881,1)</f>
        <v>3</v>
      </c>
      <c r="AB2881" s="58">
        <f>IF(ISBLANK(B2881)," ",MAX(B2881-B2880-1,0))</f>
        <v>0</v>
      </c>
      <c r="AC2881" s="56">
        <f>DAY(B2881)</f>
        <v>13</v>
      </c>
      <c r="AD2881" s="53">
        <f>U2881+V2881</f>
        <v>0.20044227518518518</v>
      </c>
      <c r="AE2881" s="56">
        <f>IF("1-Swim"=D2881,E2881*46.7,IF("2-Bike"=D2881,E2881,IF("3-Run"=D2881,E2881*4.27,0)))</f>
        <v>8.5399999999999991</v>
      </c>
    </row>
    <row r="2882" spans="1:31" x14ac:dyDescent="0.25">
      <c r="A2882" s="50">
        <v>2881</v>
      </c>
      <c r="B2882" s="51">
        <v>42384</v>
      </c>
      <c r="C2882" s="75">
        <f>B2882</f>
        <v>42384</v>
      </c>
      <c r="D2882" s="50" t="s">
        <v>1223</v>
      </c>
      <c r="E2882" s="50">
        <v>6.2</v>
      </c>
      <c r="F2882" s="50">
        <v>1</v>
      </c>
      <c r="G2882" s="50">
        <v>17</v>
      </c>
      <c r="H2882" s="50">
        <v>29</v>
      </c>
      <c r="I2882" s="53">
        <f>IF(E2882&gt;0,TIME(F2882,G2882,H2882),"")</f>
        <v>5.3807870370370374E-2</v>
      </c>
      <c r="J2882" s="54">
        <f>IF(E2882&gt;0,TIME(F2882,G2882,H2882)/E2882,"")</f>
        <v>8.6786887694145758E-3</v>
      </c>
      <c r="K2882" s="50" t="s">
        <v>1653</v>
      </c>
      <c r="L2882" s="50" t="s">
        <v>1306</v>
      </c>
      <c r="M2882" s="55">
        <f>IF(D2882&gt;0,0.0416666666666667/J2882,"")</f>
        <v>4.8010324801032516</v>
      </c>
      <c r="N2882" s="50">
        <v>0</v>
      </c>
      <c r="O2882" s="50" t="s">
        <v>198</v>
      </c>
      <c r="P2882" s="50" t="s">
        <v>1697</v>
      </c>
      <c r="Q2882" s="151">
        <f>IF("1-Swim"=D2882,J2882*2.4,IF("2-Bike"=D2882,J2882*112,IF("3-Run"=D2882,J2882*26.2,0)))</f>
        <v>0.22738164575866188</v>
      </c>
      <c r="R2882" s="151">
        <f>Q2882/2</f>
        <v>0.11369082287933094</v>
      </c>
      <c r="S2882" s="53">
        <f>J2882*26.2</f>
        <v>0.22738164575866188</v>
      </c>
      <c r="T2882" s="53">
        <f>(J2882+0.0013889)*26.2</f>
        <v>0.2637708257586619</v>
      </c>
      <c r="U2882" s="53">
        <f>S2882/2</f>
        <v>0.11369082287933094</v>
      </c>
      <c r="V2882" s="53">
        <f>T2882/2</f>
        <v>0.13188541287933095</v>
      </c>
      <c r="W2882" s="50">
        <f>RANK(J2882,J:J,1)</f>
        <v>2698</v>
      </c>
      <c r="X2882" s="50">
        <f>YEAR(B2882)</f>
        <v>2016</v>
      </c>
      <c r="Y2882" s="50">
        <f>MONTH(B2882)</f>
        <v>1</v>
      </c>
      <c r="Z2882" s="56">
        <f>X2882*100+Y2882</f>
        <v>201601</v>
      </c>
      <c r="AA2882" s="56">
        <f>WEEKNUM(B2882,1)</f>
        <v>3</v>
      </c>
      <c r="AB2882" s="58">
        <f>IF(ISBLANK(B2882)," ",MAX(B2882-B2881-1,0))</f>
        <v>1</v>
      </c>
      <c r="AC2882" s="56">
        <f>DAY(B2882)</f>
        <v>15</v>
      </c>
      <c r="AD2882" s="53">
        <f>U2882+V2882</f>
        <v>0.24557623575866189</v>
      </c>
      <c r="AE2882" s="56">
        <f>IF("1-Swim"=D2882,E2882*46.7,IF("2-Bike"=D2882,E2882,IF("3-Run"=D2882,E2882*4.27,0)))</f>
        <v>26.473999999999997</v>
      </c>
    </row>
    <row r="2883" spans="1:31" x14ac:dyDescent="0.25">
      <c r="A2883" s="50">
        <v>2882</v>
      </c>
      <c r="B2883" s="51">
        <v>42385</v>
      </c>
      <c r="C2883" s="75">
        <f>B2883</f>
        <v>42385</v>
      </c>
      <c r="D2883" s="50" t="s">
        <v>1224</v>
      </c>
      <c r="E2883" s="50">
        <v>12.2</v>
      </c>
      <c r="F2883" s="50">
        <v>0</v>
      </c>
      <c r="G2883" s="50">
        <v>45</v>
      </c>
      <c r="H2883" s="50">
        <v>10</v>
      </c>
      <c r="I2883" s="53">
        <f>IF(E2883&gt;0,TIME(F2883,G2883,H2883),"")</f>
        <v>3.1365740740740743E-2</v>
      </c>
      <c r="J2883" s="54">
        <f>IF(E2883&gt;0,TIME(F2883,G2883,H2883)/E2883,"")</f>
        <v>2.5709623557984215E-3</v>
      </c>
      <c r="K2883" s="50" t="s">
        <v>1342</v>
      </c>
      <c r="L2883" s="50" t="s">
        <v>1695</v>
      </c>
      <c r="M2883" s="55">
        <f>IF(D2883&gt;0,0.0416666666666667/J2883,"")</f>
        <v>16.206642066420677</v>
      </c>
      <c r="N2883" s="50">
        <v>130</v>
      </c>
      <c r="O2883" s="50" t="s">
        <v>253</v>
      </c>
      <c r="Q2883" s="151">
        <f>IF("1-Swim"=D2883,J2883*2.4,IF("2-Bike"=D2883,J2883*112,IF("3-Run"=D2883,J2883*26.2,0)))</f>
        <v>0.28794778384942321</v>
      </c>
      <c r="R2883" s="151">
        <f>Q2883/2</f>
        <v>0.14397389192471161</v>
      </c>
      <c r="S2883" s="53">
        <f>J2883*26.2</f>
        <v>6.7359213721918637E-2</v>
      </c>
      <c r="T2883" s="53">
        <f>(J2883+0.0013889)*26.2</f>
        <v>0.10374839372191864</v>
      </c>
      <c r="U2883" s="53">
        <f>S2883/2</f>
        <v>3.3679606860959319E-2</v>
      </c>
      <c r="V2883" s="53">
        <f>T2883/2</f>
        <v>5.1874196860959322E-2</v>
      </c>
      <c r="W2883" s="50">
        <f>RANK(J2883,J:J,1)</f>
        <v>338</v>
      </c>
      <c r="X2883" s="50">
        <f>YEAR(B2883)</f>
        <v>2016</v>
      </c>
      <c r="Y2883" s="50">
        <f>MONTH(B2883)</f>
        <v>1</v>
      </c>
      <c r="Z2883" s="56">
        <f>X2883*100+Y2883</f>
        <v>201601</v>
      </c>
      <c r="AA2883" s="56">
        <f>WEEKNUM(B2883,1)</f>
        <v>3</v>
      </c>
      <c r="AB2883" s="58">
        <f>IF(ISBLANK(B2883)," ",MAX(B2883-B2882-1,0))</f>
        <v>0</v>
      </c>
      <c r="AC2883" s="56">
        <f>DAY(B2883)</f>
        <v>16</v>
      </c>
      <c r="AD2883" s="53">
        <f>U2883+V2883</f>
        <v>8.5553803721918648E-2</v>
      </c>
      <c r="AE2883" s="56">
        <f>IF("1-Swim"=D2883,E2883*46.7,IF("2-Bike"=D2883,E2883,IF("3-Run"=D2883,E2883*4.27,0)))</f>
        <v>12.2</v>
      </c>
    </row>
    <row r="2884" spans="1:31" x14ac:dyDescent="0.25">
      <c r="A2884" s="50">
        <v>2883</v>
      </c>
      <c r="B2884" s="51">
        <v>42387</v>
      </c>
      <c r="C2884" s="75">
        <f>B2884</f>
        <v>42387</v>
      </c>
      <c r="D2884" s="50" t="s">
        <v>1224</v>
      </c>
      <c r="E2884" s="50">
        <v>16</v>
      </c>
      <c r="F2884" s="50">
        <v>1</v>
      </c>
      <c r="G2884" s="50">
        <v>0</v>
      </c>
      <c r="H2884" s="50">
        <v>16</v>
      </c>
      <c r="I2884" s="53">
        <f>IF(E2884&gt;0,TIME(F2884,G2884,H2884),"")</f>
        <v>4.1851851851851855E-2</v>
      </c>
      <c r="J2884" s="54">
        <f>IF(E2884&gt;0,TIME(F2884,G2884,H2884)/E2884,"")</f>
        <v>2.615740740740741E-3</v>
      </c>
      <c r="K2884" s="50" t="s">
        <v>1342</v>
      </c>
      <c r="L2884" s="50" t="s">
        <v>1698</v>
      </c>
      <c r="M2884" s="55">
        <f>IF(D2884&gt;0,0.0416666666666667/J2884,"")</f>
        <v>15.929203539823019</v>
      </c>
      <c r="N2884" s="50">
        <v>134</v>
      </c>
      <c r="O2884" s="50" t="s">
        <v>253</v>
      </c>
      <c r="Q2884" s="151">
        <f>IF("1-Swim"=D2884,J2884*2.4,IF("2-Bike"=D2884,J2884*112,IF("3-Run"=D2884,J2884*26.2,0)))</f>
        <v>0.29296296296296298</v>
      </c>
      <c r="R2884" s="151">
        <f>Q2884/2</f>
        <v>0.14648148148148149</v>
      </c>
      <c r="S2884" s="53">
        <f>J2884*26.2</f>
        <v>6.8532407407407417E-2</v>
      </c>
      <c r="T2884" s="53">
        <f>(J2884+0.0013889)*26.2</f>
        <v>0.10492158740740741</v>
      </c>
      <c r="U2884" s="53">
        <f>S2884/2</f>
        <v>3.4266203703703708E-2</v>
      </c>
      <c r="V2884" s="53">
        <f>T2884/2</f>
        <v>5.2460793703703705E-2</v>
      </c>
      <c r="W2884" s="50">
        <f>RANK(J2884,J:J,1)</f>
        <v>374</v>
      </c>
      <c r="X2884" s="50">
        <f>YEAR(B2884)</f>
        <v>2016</v>
      </c>
      <c r="Y2884" s="50">
        <f>MONTH(B2884)</f>
        <v>1</v>
      </c>
      <c r="Z2884" s="56">
        <f>X2884*100+Y2884</f>
        <v>201601</v>
      </c>
      <c r="AA2884" s="56">
        <f>WEEKNUM(B2884,1)</f>
        <v>4</v>
      </c>
      <c r="AB2884" s="58">
        <f>IF(ISBLANK(B2884)," ",MAX(B2884-B2883-1,0))</f>
        <v>1</v>
      </c>
      <c r="AC2884" s="56">
        <f>DAY(B2884)</f>
        <v>18</v>
      </c>
      <c r="AD2884" s="53">
        <f>U2884+V2884</f>
        <v>8.6726997407407413E-2</v>
      </c>
      <c r="AE2884" s="56">
        <f>IF("1-Swim"=D2884,E2884*46.7,IF("2-Bike"=D2884,E2884,IF("3-Run"=D2884,E2884*4.27,0)))</f>
        <v>16</v>
      </c>
    </row>
    <row r="2885" spans="1:31" x14ac:dyDescent="0.25">
      <c r="A2885" s="50">
        <v>2884</v>
      </c>
      <c r="B2885" s="51">
        <v>42388</v>
      </c>
      <c r="C2885" s="75">
        <f>B2885</f>
        <v>42388</v>
      </c>
      <c r="D2885" s="50" t="s">
        <v>1223</v>
      </c>
      <c r="E2885" s="50">
        <v>3</v>
      </c>
      <c r="F2885" s="50">
        <v>0</v>
      </c>
      <c r="G2885" s="50">
        <v>29</v>
      </c>
      <c r="H2885" s="50">
        <v>28</v>
      </c>
      <c r="I2885" s="53">
        <f>IF(E2885&gt;0,TIME(F2885,G2885,H2885),"")</f>
        <v>2.0462962962962964E-2</v>
      </c>
      <c r="J2885" s="54">
        <f>IF(E2885&gt;0,TIME(F2885,G2885,H2885)/E2885,"")</f>
        <v>6.8209876543209877E-3</v>
      </c>
      <c r="K2885" s="50" t="s">
        <v>1548</v>
      </c>
      <c r="L2885" s="50" t="s">
        <v>1048</v>
      </c>
      <c r="M2885" s="55">
        <f>IF(D2885&gt;0,0.0416666666666667/J2885,"")</f>
        <v>6.1085972850678782</v>
      </c>
      <c r="N2885" s="50">
        <v>0</v>
      </c>
      <c r="O2885" s="50" t="s">
        <v>253</v>
      </c>
      <c r="Q2885" s="151">
        <f>IF("1-Swim"=D2885,J2885*2.4,IF("2-Bike"=D2885,J2885*112,IF("3-Run"=D2885,J2885*26.2,0)))</f>
        <v>0.17870987654320988</v>
      </c>
      <c r="R2885" s="151">
        <f>Q2885/2</f>
        <v>8.9354938271604942E-2</v>
      </c>
      <c r="S2885" s="53">
        <f>J2885*26.2</f>
        <v>0.17870987654320988</v>
      </c>
      <c r="T2885" s="53">
        <f>(J2885+0.0013889)*26.2</f>
        <v>0.21509905654320985</v>
      </c>
      <c r="U2885" s="53">
        <f>S2885/2</f>
        <v>8.9354938271604942E-2</v>
      </c>
      <c r="V2885" s="53">
        <f>T2885/2</f>
        <v>0.10754952827160492</v>
      </c>
      <c r="W2885" s="50">
        <f>RANK(J2885,J:J,1)</f>
        <v>1334</v>
      </c>
      <c r="X2885" s="50">
        <f>YEAR(B2885)</f>
        <v>2016</v>
      </c>
      <c r="Y2885" s="50">
        <f>MONTH(B2885)</f>
        <v>1</v>
      </c>
      <c r="Z2885" s="56">
        <f>X2885*100+Y2885</f>
        <v>201601</v>
      </c>
      <c r="AA2885" s="56">
        <f>WEEKNUM(B2885,1)</f>
        <v>4</v>
      </c>
      <c r="AB2885" s="58">
        <f>IF(ISBLANK(B2885)," ",MAX(B2885-B2884-1,0))</f>
        <v>0</v>
      </c>
      <c r="AC2885" s="56">
        <f>DAY(B2885)</f>
        <v>19</v>
      </c>
      <c r="AD2885" s="53">
        <f>U2885+V2885</f>
        <v>0.19690446654320987</v>
      </c>
      <c r="AE2885" s="56">
        <f>IF("1-Swim"=D2885,E2885*46.7,IF("2-Bike"=D2885,E2885,IF("3-Run"=D2885,E2885*4.27,0)))</f>
        <v>12.809999999999999</v>
      </c>
    </row>
    <row r="2886" spans="1:31" x14ac:dyDescent="0.25">
      <c r="A2886" s="50">
        <v>2885</v>
      </c>
      <c r="B2886" s="51">
        <v>42389</v>
      </c>
      <c r="C2886" s="75">
        <f>B2886</f>
        <v>42389</v>
      </c>
      <c r="D2886" s="50" t="s">
        <v>1223</v>
      </c>
      <c r="E2886" s="50">
        <v>3</v>
      </c>
      <c r="F2886" s="50">
        <v>0</v>
      </c>
      <c r="G2886" s="50">
        <v>29</v>
      </c>
      <c r="H2886" s="50">
        <v>38</v>
      </c>
      <c r="I2886" s="53">
        <f>IF(E2886&gt;0,TIME(F2886,G2886,H2886),"")</f>
        <v>2.0578703703703703E-2</v>
      </c>
      <c r="J2886" s="54">
        <f>IF(E2886&gt;0,TIME(F2886,G2886,H2886)/E2886,"")</f>
        <v>6.8595679012345675E-3</v>
      </c>
      <c r="K2886" s="50" t="s">
        <v>1548</v>
      </c>
      <c r="L2886" s="50" t="s">
        <v>1048</v>
      </c>
      <c r="M2886" s="55">
        <f>IF(D2886&gt;0,0.0416666666666667/J2886,"")</f>
        <v>6.0742407199100166</v>
      </c>
      <c r="N2886" s="50">
        <v>137</v>
      </c>
      <c r="O2886" s="50" t="s">
        <v>253</v>
      </c>
      <c r="Q2886" s="151">
        <f>IF("1-Swim"=D2886,J2886*2.4,IF("2-Bike"=D2886,J2886*112,IF("3-Run"=D2886,J2886*26.2,0)))</f>
        <v>0.17972067901234567</v>
      </c>
      <c r="R2886" s="151">
        <f>Q2886/2</f>
        <v>8.9860339506172837E-2</v>
      </c>
      <c r="S2886" s="53">
        <f>J2886*26.2</f>
        <v>0.17972067901234567</v>
      </c>
      <c r="T2886" s="53">
        <f>(J2886+0.0013889)*26.2</f>
        <v>0.21610985901234564</v>
      </c>
      <c r="U2886" s="53">
        <f>S2886/2</f>
        <v>8.9860339506172837E-2</v>
      </c>
      <c r="V2886" s="53">
        <f>T2886/2</f>
        <v>0.10805492950617282</v>
      </c>
      <c r="W2886" s="50">
        <f>RANK(J2886,J:J,1)</f>
        <v>1393</v>
      </c>
      <c r="X2886" s="50">
        <f>YEAR(B2886)</f>
        <v>2016</v>
      </c>
      <c r="Y2886" s="50">
        <f>MONTH(B2886)</f>
        <v>1</v>
      </c>
      <c r="Z2886" s="56">
        <f>X2886*100+Y2886</f>
        <v>201601</v>
      </c>
      <c r="AA2886" s="56">
        <f>WEEKNUM(B2886,1)</f>
        <v>4</v>
      </c>
      <c r="AB2886" s="58">
        <f>IF(ISBLANK(B2886)," ",MAX(B2886-B2885-1,0))</f>
        <v>0</v>
      </c>
      <c r="AC2886" s="56">
        <f>DAY(B2886)</f>
        <v>20</v>
      </c>
      <c r="AD2886" s="53">
        <f>U2886+V2886</f>
        <v>0.19791526901234566</v>
      </c>
      <c r="AE2886" s="56">
        <f>IF("1-Swim"=D2886,E2886*46.7,IF("2-Bike"=D2886,E2886,IF("3-Run"=D2886,E2886*4.27,0)))</f>
        <v>12.809999999999999</v>
      </c>
    </row>
    <row r="2887" spans="1:31" x14ac:dyDescent="0.25">
      <c r="A2887" s="50">
        <v>2886</v>
      </c>
      <c r="B2887" s="51">
        <v>42389</v>
      </c>
      <c r="C2887" s="75">
        <f>B2887</f>
        <v>42389</v>
      </c>
      <c r="D2887" s="50" t="s">
        <v>1225</v>
      </c>
      <c r="E2887" s="50">
        <v>0.6</v>
      </c>
      <c r="F2887" s="50">
        <v>0</v>
      </c>
      <c r="G2887" s="50">
        <v>20</v>
      </c>
      <c r="H2887" s="50">
        <v>48</v>
      </c>
      <c r="I2887" s="53">
        <f>IF(E2887&gt;0,TIME(F2887,G2887,H2887),"")</f>
        <v>1.4444444444444446E-2</v>
      </c>
      <c r="J2887" s="54">
        <f>IF(E2887&gt;0,TIME(F2887,G2887,H2887)/E2887,"")</f>
        <v>2.4074074074074078E-2</v>
      </c>
      <c r="K2887" s="50" t="s">
        <v>781</v>
      </c>
      <c r="L2887" s="50" t="s">
        <v>1304</v>
      </c>
      <c r="M2887" s="55">
        <f>IF(D2887&gt;0,0.0416666666666667/J2887,"")</f>
        <v>1.7307692307692319</v>
      </c>
      <c r="N2887" s="50">
        <v>0</v>
      </c>
      <c r="O2887" s="50" t="s">
        <v>253</v>
      </c>
      <c r="Q2887" s="151">
        <f>IF("1-Swim"=D2887,J2887*2.4,IF("2-Bike"=D2887,J2887*112,IF("3-Run"=D2887,J2887*26.2,0)))</f>
        <v>5.7777777777777782E-2</v>
      </c>
      <c r="R2887" s="151">
        <f>Q2887/2</f>
        <v>2.8888888888888891E-2</v>
      </c>
      <c r="S2887" s="53">
        <f>J2887*26.2</f>
        <v>0.63074074074074082</v>
      </c>
      <c r="T2887" s="53">
        <f>(J2887+0.0013889)*26.2</f>
        <v>0.66712992074074073</v>
      </c>
      <c r="U2887" s="53">
        <f>S2887/2</f>
        <v>0.31537037037037041</v>
      </c>
      <c r="V2887" s="53">
        <f>T2887/2</f>
        <v>0.33356496037037037</v>
      </c>
      <c r="W2887" s="50">
        <f>RANK(J2887,J:J,1)</f>
        <v>3129</v>
      </c>
      <c r="X2887" s="50">
        <f>YEAR(B2887)</f>
        <v>2016</v>
      </c>
      <c r="Y2887" s="50">
        <f>MONTH(B2887)</f>
        <v>1</v>
      </c>
      <c r="Z2887" s="56">
        <f>X2887*100+Y2887</f>
        <v>201601</v>
      </c>
      <c r="AA2887" s="56">
        <f>WEEKNUM(B2887,1)</f>
        <v>4</v>
      </c>
      <c r="AB2887" s="58">
        <f>IF(ISBLANK(B2887)," ",MAX(B2887-B2886-1,0))</f>
        <v>0</v>
      </c>
      <c r="AC2887" s="56">
        <f>DAY(B2887)</f>
        <v>20</v>
      </c>
      <c r="AD2887" s="53">
        <f>U2887+V2887</f>
        <v>0.64893533074074083</v>
      </c>
      <c r="AE2887" s="56">
        <f>IF("1-Swim"=D2887,E2887*46.7,IF("2-Bike"=D2887,E2887,IF("3-Run"=D2887,E2887*4.27,0)))</f>
        <v>28.02</v>
      </c>
    </row>
    <row r="2888" spans="1:31" x14ac:dyDescent="0.25">
      <c r="A2888" s="50">
        <v>2887</v>
      </c>
      <c r="B2888" s="51">
        <v>42390</v>
      </c>
      <c r="C2888" s="75">
        <f>B2888</f>
        <v>42390</v>
      </c>
      <c r="D2888" s="50" t="s">
        <v>1223</v>
      </c>
      <c r="E2888" s="50">
        <v>3</v>
      </c>
      <c r="F2888" s="50">
        <v>0</v>
      </c>
      <c r="G2888" s="50">
        <v>32</v>
      </c>
      <c r="H2888" s="50">
        <v>0</v>
      </c>
      <c r="I2888" s="53">
        <f>IF(E2888&gt;0,TIME(F2888,G2888,H2888),"")</f>
        <v>2.2222222222222223E-2</v>
      </c>
      <c r="J2888" s="54">
        <f>IF(E2888&gt;0,TIME(F2888,G2888,H2888)/E2888,"")</f>
        <v>7.4074074074074077E-3</v>
      </c>
      <c r="K2888" s="50" t="s">
        <v>1548</v>
      </c>
      <c r="L2888" s="50" t="s">
        <v>1048</v>
      </c>
      <c r="M2888" s="55">
        <f>IF(D2888&gt;0,0.0416666666666667/J2888,"")</f>
        <v>5.6250000000000044</v>
      </c>
      <c r="N2888" s="50">
        <v>0</v>
      </c>
      <c r="O2888" s="50" t="s">
        <v>253</v>
      </c>
      <c r="Q2888" s="151">
        <f>IF("1-Swim"=D2888,J2888*2.4,IF("2-Bike"=D2888,J2888*112,IF("3-Run"=D2888,J2888*26.2,0)))</f>
        <v>0.19407407407407407</v>
      </c>
      <c r="R2888" s="151">
        <f>Q2888/2</f>
        <v>9.7037037037037033E-2</v>
      </c>
      <c r="S2888" s="53">
        <f>J2888*26.2</f>
        <v>0.19407407407407407</v>
      </c>
      <c r="T2888" s="53">
        <f>(J2888+0.0013889)*26.2</f>
        <v>0.23046325407407409</v>
      </c>
      <c r="U2888" s="53">
        <f>S2888/2</f>
        <v>9.7037037037037033E-2</v>
      </c>
      <c r="V2888" s="53">
        <f>T2888/2</f>
        <v>0.11523162703703704</v>
      </c>
      <c r="W2888" s="50">
        <f>RANK(J2888,J:J,1)</f>
        <v>1980</v>
      </c>
      <c r="X2888" s="50">
        <f>YEAR(B2888)</f>
        <v>2016</v>
      </c>
      <c r="Y2888" s="50">
        <f>MONTH(B2888)</f>
        <v>1</v>
      </c>
      <c r="Z2888" s="56">
        <f>X2888*100+Y2888</f>
        <v>201601</v>
      </c>
      <c r="AA2888" s="56">
        <f>WEEKNUM(B2888,1)</f>
        <v>4</v>
      </c>
      <c r="AB2888" s="58">
        <f>IF(ISBLANK(B2888)," ",MAX(B2888-B2887-1,0))</f>
        <v>0</v>
      </c>
      <c r="AC2888" s="56">
        <f>DAY(B2888)</f>
        <v>21</v>
      </c>
      <c r="AD2888" s="53">
        <f>U2888+V2888</f>
        <v>0.21226866407407408</v>
      </c>
      <c r="AE2888" s="56">
        <f>IF("1-Swim"=D2888,E2888*46.7,IF("2-Bike"=D2888,E2888,IF("3-Run"=D2888,E2888*4.27,0)))</f>
        <v>12.809999999999999</v>
      </c>
    </row>
    <row r="2889" spans="1:31" x14ac:dyDescent="0.25">
      <c r="A2889" s="50">
        <v>2888</v>
      </c>
      <c r="B2889" s="51">
        <v>42391</v>
      </c>
      <c r="C2889" s="75">
        <f>B2889</f>
        <v>42391</v>
      </c>
      <c r="D2889" s="50" t="s">
        <v>1223</v>
      </c>
      <c r="E2889" s="50">
        <v>7.6</v>
      </c>
      <c r="F2889" s="50">
        <v>1</v>
      </c>
      <c r="G2889" s="50">
        <v>32</v>
      </c>
      <c r="H2889" s="50">
        <v>7</v>
      </c>
      <c r="I2889" s="53">
        <f>IF(E2889&gt;0,TIME(F2889,G2889,H2889),"")</f>
        <v>6.3969907407407406E-2</v>
      </c>
      <c r="J2889" s="54">
        <f>IF(E2889&gt;0,TIME(F2889,G2889,H2889)/E2889,"")</f>
        <v>8.4170930799220278E-3</v>
      </c>
      <c r="K2889" s="50" t="s">
        <v>1653</v>
      </c>
      <c r="L2889" s="50" t="s">
        <v>35</v>
      </c>
      <c r="M2889" s="55">
        <f>IF(D2889&gt;0,0.0416666666666667/J2889,"")</f>
        <v>4.9502442554731356</v>
      </c>
      <c r="N2889" s="50">
        <v>150</v>
      </c>
      <c r="O2889" s="50" t="s">
        <v>319</v>
      </c>
      <c r="Q2889" s="151">
        <f>IF("1-Swim"=D2889,J2889*2.4,IF("2-Bike"=D2889,J2889*112,IF("3-Run"=D2889,J2889*26.2,0)))</f>
        <v>0.22052783869395712</v>
      </c>
      <c r="R2889" s="151">
        <f>Q2889/2</f>
        <v>0.11026391934697856</v>
      </c>
      <c r="S2889" s="53">
        <f>J2889*26.2</f>
        <v>0.22052783869395712</v>
      </c>
      <c r="T2889" s="53">
        <f>(J2889+0.0013889)*26.2</f>
        <v>0.25691701869395711</v>
      </c>
      <c r="U2889" s="53">
        <f>S2889/2</f>
        <v>0.11026391934697856</v>
      </c>
      <c r="V2889" s="53">
        <f>T2889/2</f>
        <v>0.12845850934697856</v>
      </c>
      <c r="W2889" s="50">
        <f>RANK(J2889,J:J,1)</f>
        <v>2632</v>
      </c>
      <c r="X2889" s="50">
        <f>YEAR(B2889)</f>
        <v>2016</v>
      </c>
      <c r="Y2889" s="50">
        <f>MONTH(B2889)</f>
        <v>1</v>
      </c>
      <c r="Z2889" s="56">
        <f>X2889*100+Y2889</f>
        <v>201601</v>
      </c>
      <c r="AA2889" s="56">
        <f>WEEKNUM(B2889,1)</f>
        <v>4</v>
      </c>
      <c r="AB2889" s="58">
        <f>IF(ISBLANK(B2889)," ",MAX(B2889-B2888-1,0))</f>
        <v>0</v>
      </c>
      <c r="AC2889" s="56">
        <f>DAY(B2889)</f>
        <v>22</v>
      </c>
      <c r="AD2889" s="53">
        <f>U2889+V2889</f>
        <v>0.2387224286939571</v>
      </c>
      <c r="AE2889" s="56">
        <f>IF("1-Swim"=D2889,E2889*46.7,IF("2-Bike"=D2889,E2889,IF("3-Run"=D2889,E2889*4.27,0)))</f>
        <v>32.451999999999998</v>
      </c>
    </row>
    <row r="2890" spans="1:31" x14ac:dyDescent="0.25">
      <c r="A2890" s="50">
        <v>2889</v>
      </c>
      <c r="B2890" s="51">
        <v>42391</v>
      </c>
      <c r="C2890" s="75">
        <f>B2890</f>
        <v>42391</v>
      </c>
      <c r="D2890" s="50" t="s">
        <v>1224</v>
      </c>
      <c r="E2890" s="50">
        <v>11</v>
      </c>
      <c r="F2890" s="50">
        <v>0</v>
      </c>
      <c r="G2890" s="50">
        <v>45</v>
      </c>
      <c r="H2890" s="50">
        <v>14</v>
      </c>
      <c r="I2890" s="53">
        <f>IF(E2890&gt;0,TIME(F2890,G2890,H2890),"")</f>
        <v>3.1412037037037037E-2</v>
      </c>
      <c r="J2890" s="54">
        <f>IF(E2890&gt;0,TIME(F2890,G2890,H2890)/E2890,"")</f>
        <v>2.8556397306397307E-3</v>
      </c>
      <c r="K2890" s="50" t="s">
        <v>1342</v>
      </c>
      <c r="L2890" s="50" t="s">
        <v>1695</v>
      </c>
      <c r="M2890" s="55">
        <f>IF(D2890&gt;0,0.0416666666666667/J2890,"")</f>
        <v>14.591009579955797</v>
      </c>
      <c r="N2890" s="50">
        <v>129</v>
      </c>
      <c r="O2890" s="50" t="s">
        <v>253</v>
      </c>
      <c r="Q2890" s="151">
        <f>IF("1-Swim"=D2890,J2890*2.4,IF("2-Bike"=D2890,J2890*112,IF("3-Run"=D2890,J2890*26.2,0)))</f>
        <v>0.31983164983164986</v>
      </c>
      <c r="R2890" s="151">
        <f>Q2890/2</f>
        <v>0.15991582491582493</v>
      </c>
      <c r="S2890" s="53">
        <f>J2890*26.2</f>
        <v>7.4817760942760936E-2</v>
      </c>
      <c r="T2890" s="53">
        <f>(J2890+0.0013889)*26.2</f>
        <v>0.11120694094276093</v>
      </c>
      <c r="U2890" s="53">
        <f>S2890/2</f>
        <v>3.7408880471380468E-2</v>
      </c>
      <c r="V2890" s="53">
        <f>T2890/2</f>
        <v>5.5603470471380465E-2</v>
      </c>
      <c r="W2890" s="50">
        <f>RANK(J2890,J:J,1)</f>
        <v>510</v>
      </c>
      <c r="X2890" s="50">
        <f>YEAR(B2890)</f>
        <v>2016</v>
      </c>
      <c r="Y2890" s="50">
        <f>MONTH(B2890)</f>
        <v>1</v>
      </c>
      <c r="Z2890" s="56">
        <f>X2890*100+Y2890</f>
        <v>201601</v>
      </c>
      <c r="AA2890" s="56">
        <f>WEEKNUM(B2890,1)</f>
        <v>4</v>
      </c>
      <c r="AB2890" s="58">
        <f>IF(ISBLANK(B2890)," ",MAX(B2890-B2889-1,0))</f>
        <v>0</v>
      </c>
      <c r="AC2890" s="56">
        <f>DAY(B2890)</f>
        <v>22</v>
      </c>
      <c r="AD2890" s="53">
        <f>U2890+V2890</f>
        <v>9.3012350942760932E-2</v>
      </c>
      <c r="AE2890" s="56">
        <f>IF("1-Swim"=D2890,E2890*46.7,IF("2-Bike"=D2890,E2890,IF("3-Run"=D2890,E2890*4.27,0)))</f>
        <v>11</v>
      </c>
    </row>
    <row r="2891" spans="1:31" x14ac:dyDescent="0.25">
      <c r="A2891" s="50">
        <v>2890</v>
      </c>
      <c r="B2891" s="51">
        <v>42392</v>
      </c>
      <c r="C2891" s="75">
        <f>B2891</f>
        <v>42392</v>
      </c>
      <c r="D2891" s="50" t="s">
        <v>1223</v>
      </c>
      <c r="E2891" s="50">
        <v>1.6</v>
      </c>
      <c r="F2891" s="50">
        <v>0</v>
      </c>
      <c r="G2891" s="50">
        <v>20</v>
      </c>
      <c r="H2891" s="50">
        <v>0</v>
      </c>
      <c r="I2891" s="53">
        <f>IF(E2891&gt;0,TIME(F2891,G2891,H2891),"")</f>
        <v>1.3888888888888888E-2</v>
      </c>
      <c r="J2891" s="54">
        <f>IF(E2891&gt;0,TIME(F2891,G2891,H2891)/E2891,"")</f>
        <v>8.6805555555555542E-3</v>
      </c>
      <c r="K2891" s="50" t="s">
        <v>1653</v>
      </c>
      <c r="L2891" s="50" t="s">
        <v>17</v>
      </c>
      <c r="M2891" s="55">
        <f>IF(D2891&gt;0,0.0416666666666667/J2891,"")</f>
        <v>4.8000000000000043</v>
      </c>
      <c r="N2891" s="50">
        <v>0</v>
      </c>
      <c r="O2891" s="50" t="s">
        <v>253</v>
      </c>
      <c r="P2891" s="50" t="s">
        <v>1699</v>
      </c>
      <c r="Q2891" s="151">
        <f>IF("1-Swim"=D2891,J2891*2.4,IF("2-Bike"=D2891,J2891*112,IF("3-Run"=D2891,J2891*26.2,0)))</f>
        <v>0.22743055555555552</v>
      </c>
      <c r="R2891" s="151">
        <f>Q2891/2</f>
        <v>0.11371527777777776</v>
      </c>
      <c r="S2891" s="53">
        <f>J2891*26.2</f>
        <v>0.22743055555555552</v>
      </c>
      <c r="T2891" s="53">
        <f>(J2891+0.0013889)*26.2</f>
        <v>0.26381973555555555</v>
      </c>
      <c r="U2891" s="53">
        <f>S2891/2</f>
        <v>0.11371527777777776</v>
      </c>
      <c r="V2891" s="53">
        <f>T2891/2</f>
        <v>0.13190986777777777</v>
      </c>
      <c r="W2891" s="50">
        <f>RANK(J2891,J:J,1)</f>
        <v>2699</v>
      </c>
      <c r="X2891" s="50">
        <f>YEAR(B2891)</f>
        <v>2016</v>
      </c>
      <c r="Y2891" s="50">
        <f>MONTH(B2891)</f>
        <v>1</v>
      </c>
      <c r="Z2891" s="56">
        <f>X2891*100+Y2891</f>
        <v>201601</v>
      </c>
      <c r="AA2891" s="56">
        <f>WEEKNUM(B2891,1)</f>
        <v>4</v>
      </c>
      <c r="AB2891" s="58">
        <f>IF(ISBLANK(B2891)," ",MAX(B2891-B2890-1,0))</f>
        <v>0</v>
      </c>
      <c r="AC2891" s="56">
        <f>DAY(B2891)</f>
        <v>23</v>
      </c>
      <c r="AD2891" s="53">
        <f>U2891+V2891</f>
        <v>0.24562514555555554</v>
      </c>
      <c r="AE2891" s="56">
        <f>IF("1-Swim"=D2891,E2891*46.7,IF("2-Bike"=D2891,E2891,IF("3-Run"=D2891,E2891*4.27,0)))</f>
        <v>6.8319999999999999</v>
      </c>
    </row>
    <row r="2892" spans="1:31" x14ac:dyDescent="0.25">
      <c r="A2892" s="50">
        <v>2891</v>
      </c>
      <c r="B2892" s="51">
        <v>42393</v>
      </c>
      <c r="C2892" s="75">
        <f>B2892</f>
        <v>42393</v>
      </c>
      <c r="D2892" s="50" t="s">
        <v>1223</v>
      </c>
      <c r="E2892" s="50">
        <v>1</v>
      </c>
      <c r="F2892" s="50">
        <v>0</v>
      </c>
      <c r="G2892" s="50">
        <v>10</v>
      </c>
      <c r="H2892" s="50">
        <v>24</v>
      </c>
      <c r="I2892" s="53">
        <f>IF(E2892&gt;0,TIME(F2892,G2892,H2892),"")</f>
        <v>7.2222222222222228E-3</v>
      </c>
      <c r="J2892" s="54">
        <f>IF(E2892&gt;0,TIME(F2892,G2892,H2892)/E2892,"")</f>
        <v>7.2222222222222228E-3</v>
      </c>
      <c r="K2892" s="50" t="s">
        <v>1653</v>
      </c>
      <c r="L2892" s="50" t="s">
        <v>17</v>
      </c>
      <c r="M2892" s="55">
        <f>IF(D2892&gt;0,0.0416666666666667/J2892,"")</f>
        <v>5.7692307692307736</v>
      </c>
      <c r="N2892" s="50">
        <v>0</v>
      </c>
      <c r="O2892" s="50" t="s">
        <v>253</v>
      </c>
      <c r="P2892" s="50" t="s">
        <v>1699</v>
      </c>
      <c r="Q2892" s="151">
        <f>IF("1-Swim"=D2892,J2892*2.4,IF("2-Bike"=D2892,J2892*112,IF("3-Run"=D2892,J2892*26.2,0)))</f>
        <v>0.18922222222222224</v>
      </c>
      <c r="R2892" s="151">
        <f>Q2892/2</f>
        <v>9.4611111111111118E-2</v>
      </c>
      <c r="S2892" s="53">
        <f>J2892*26.2</f>
        <v>0.18922222222222224</v>
      </c>
      <c r="T2892" s="53">
        <f>(J2892+0.0013889)*26.2</f>
        <v>0.2256114022222222</v>
      </c>
      <c r="U2892" s="53">
        <f>S2892/2</f>
        <v>9.4611111111111118E-2</v>
      </c>
      <c r="V2892" s="53">
        <f>T2892/2</f>
        <v>0.1128057011111111</v>
      </c>
      <c r="W2892" s="50">
        <f>RANK(J2892,J:J,1)</f>
        <v>1809</v>
      </c>
      <c r="X2892" s="50">
        <f>YEAR(B2892)</f>
        <v>2016</v>
      </c>
      <c r="Y2892" s="50">
        <f>MONTH(B2892)</f>
        <v>1</v>
      </c>
      <c r="Z2892" s="56">
        <f>X2892*100+Y2892</f>
        <v>201601</v>
      </c>
      <c r="AA2892" s="56">
        <f>WEEKNUM(B2892,1)</f>
        <v>5</v>
      </c>
      <c r="AB2892" s="58">
        <f>IF(ISBLANK(B2892)," ",MAX(B2892-B2891-1,0))</f>
        <v>0</v>
      </c>
      <c r="AC2892" s="56">
        <f>DAY(B2892)</f>
        <v>24</v>
      </c>
      <c r="AD2892" s="53">
        <f>U2892+V2892</f>
        <v>0.20741681222222222</v>
      </c>
      <c r="AE2892" s="56">
        <f>IF("1-Swim"=D2892,E2892*46.7,IF("2-Bike"=D2892,E2892,IF("3-Run"=D2892,E2892*4.27,0)))</f>
        <v>4.2699999999999996</v>
      </c>
    </row>
    <row r="2893" spans="1:31" x14ac:dyDescent="0.25">
      <c r="A2893" s="50">
        <v>2892</v>
      </c>
      <c r="B2893" s="51">
        <v>42393</v>
      </c>
      <c r="C2893" s="75">
        <f>B2893</f>
        <v>42393</v>
      </c>
      <c r="D2893" s="50" t="s">
        <v>1224</v>
      </c>
      <c r="E2893" s="50">
        <v>13.5</v>
      </c>
      <c r="F2893" s="50">
        <v>0</v>
      </c>
      <c r="G2893" s="50">
        <v>50</v>
      </c>
      <c r="H2893" s="50">
        <v>1</v>
      </c>
      <c r="I2893" s="53">
        <f>IF(E2893&gt;0,TIME(F2893,G2893,H2893),"")</f>
        <v>3.4733796296296297E-2</v>
      </c>
      <c r="J2893" s="54">
        <f>IF(E2893&gt;0,TIME(F2893,G2893,H2893)/E2893,"")</f>
        <v>2.5728737997256518E-3</v>
      </c>
      <c r="K2893" s="50" t="s">
        <v>1342</v>
      </c>
      <c r="L2893" s="50" t="s">
        <v>1698</v>
      </c>
      <c r="M2893" s="55">
        <f>IF(D2893&gt;0,0.0416666666666667/J2893,"")</f>
        <v>16.19460179940021</v>
      </c>
      <c r="N2893" s="50">
        <v>133</v>
      </c>
      <c r="O2893" s="50" t="s">
        <v>253</v>
      </c>
      <c r="Q2893" s="151">
        <f>IF("1-Swim"=D2893,J2893*2.4,IF("2-Bike"=D2893,J2893*112,IF("3-Run"=D2893,J2893*26.2,0)))</f>
        <v>0.28816186556927303</v>
      </c>
      <c r="R2893" s="151">
        <f>Q2893/2</f>
        <v>0.14408093278463652</v>
      </c>
      <c r="S2893" s="53">
        <f>J2893*26.2</f>
        <v>6.7409293552812083E-2</v>
      </c>
      <c r="T2893" s="53">
        <f>(J2893+0.0013889)*26.2</f>
        <v>0.10379847355281208</v>
      </c>
      <c r="U2893" s="53">
        <f>S2893/2</f>
        <v>3.3704646776406041E-2</v>
      </c>
      <c r="V2893" s="53">
        <f>T2893/2</f>
        <v>5.1899236776406038E-2</v>
      </c>
      <c r="W2893" s="50">
        <f>RANK(J2893,J:J,1)</f>
        <v>340</v>
      </c>
      <c r="X2893" s="50">
        <f>YEAR(B2893)</f>
        <v>2016</v>
      </c>
      <c r="Y2893" s="50">
        <f>MONTH(B2893)</f>
        <v>1</v>
      </c>
      <c r="Z2893" s="56">
        <f>X2893*100+Y2893</f>
        <v>201601</v>
      </c>
      <c r="AA2893" s="56">
        <f>WEEKNUM(B2893,1)</f>
        <v>5</v>
      </c>
      <c r="AB2893" s="58">
        <f>IF(ISBLANK(B2893)," ",MAX(B2893-B2892-1,0))</f>
        <v>0</v>
      </c>
      <c r="AC2893" s="56">
        <f>DAY(B2893)</f>
        <v>24</v>
      </c>
      <c r="AD2893" s="53">
        <f>U2893+V2893</f>
        <v>8.560388355281208E-2</v>
      </c>
      <c r="AE2893" s="56">
        <f>IF("1-Swim"=D2893,E2893*46.7,IF("2-Bike"=D2893,E2893,IF("3-Run"=D2893,E2893*4.27,0)))</f>
        <v>13.5</v>
      </c>
    </row>
    <row r="2894" spans="1:31" x14ac:dyDescent="0.25">
      <c r="A2894" s="50">
        <v>2893</v>
      </c>
      <c r="B2894" s="51">
        <v>42395</v>
      </c>
      <c r="C2894" s="75">
        <f>B2894</f>
        <v>42395</v>
      </c>
      <c r="D2894" s="50" t="s">
        <v>1224</v>
      </c>
      <c r="E2894" s="50">
        <v>10</v>
      </c>
      <c r="F2894" s="50">
        <v>0</v>
      </c>
      <c r="G2894" s="50">
        <v>30</v>
      </c>
      <c r="H2894" s="50">
        <v>0</v>
      </c>
      <c r="I2894" s="53">
        <f>IF(E2894&gt;0,TIME(F2894,G2894,H2894),"")</f>
        <v>2.0833333333333332E-2</v>
      </c>
      <c r="J2894" s="54">
        <f>IF(E2894&gt;0,TIME(F2894,G2894,H2894)/E2894,"")</f>
        <v>2.0833333333333333E-3</v>
      </c>
      <c r="K2894" s="50" t="s">
        <v>921</v>
      </c>
      <c r="L2894" s="50" t="s">
        <v>1132</v>
      </c>
      <c r="M2894" s="55">
        <f>IF(D2894&gt;0,0.0416666666666667/J2894,"")</f>
        <v>20.000000000000014</v>
      </c>
      <c r="N2894" s="50">
        <v>0</v>
      </c>
      <c r="O2894" s="50" t="s">
        <v>253</v>
      </c>
      <c r="P2894" s="50" t="s">
        <v>1699</v>
      </c>
      <c r="Q2894" s="151">
        <f>IF("1-Swim"=D2894,J2894*2.4,IF("2-Bike"=D2894,J2894*112,IF("3-Run"=D2894,J2894*26.2,0)))</f>
        <v>0.23333333333333334</v>
      </c>
      <c r="R2894" s="151">
        <f>Q2894/2</f>
        <v>0.11666666666666667</v>
      </c>
      <c r="S2894" s="53">
        <f>J2894*26.2</f>
        <v>5.4583333333333331E-2</v>
      </c>
      <c r="T2894" s="53">
        <f>(J2894+0.0013889)*26.2</f>
        <v>9.0972513333333324E-2</v>
      </c>
      <c r="U2894" s="53">
        <f>S2894/2</f>
        <v>2.7291666666666665E-2</v>
      </c>
      <c r="V2894" s="53">
        <f>T2894/2</f>
        <v>4.5486256666666662E-2</v>
      </c>
      <c r="W2894" s="50">
        <f>RANK(J2894,J:J,1)</f>
        <v>183</v>
      </c>
      <c r="X2894" s="50">
        <f>YEAR(B2894)</f>
        <v>2016</v>
      </c>
      <c r="Y2894" s="50">
        <f>MONTH(B2894)</f>
        <v>1</v>
      </c>
      <c r="Z2894" s="56">
        <f>X2894*100+Y2894</f>
        <v>201601</v>
      </c>
      <c r="AA2894" s="56">
        <f>WEEKNUM(B2894,1)</f>
        <v>5</v>
      </c>
      <c r="AB2894" s="58">
        <f>IF(ISBLANK(B2894)," ",MAX(B2894-B2893-1,0))</f>
        <v>1</v>
      </c>
      <c r="AC2894" s="56">
        <f>DAY(B2894)</f>
        <v>26</v>
      </c>
      <c r="AD2894" s="53">
        <f>U2894+V2894</f>
        <v>7.2777923333333328E-2</v>
      </c>
      <c r="AE2894" s="56">
        <f>IF("1-Swim"=D2894,E2894*46.7,IF("2-Bike"=D2894,E2894,IF("3-Run"=D2894,E2894*4.27,0)))</f>
        <v>10</v>
      </c>
    </row>
    <row r="2895" spans="1:31" x14ac:dyDescent="0.25">
      <c r="A2895" s="50">
        <v>2894</v>
      </c>
      <c r="B2895" s="51">
        <v>42396</v>
      </c>
      <c r="C2895" s="75">
        <f>B2895</f>
        <v>42396</v>
      </c>
      <c r="D2895" s="50" t="s">
        <v>1225</v>
      </c>
      <c r="E2895" s="50">
        <v>0.6</v>
      </c>
      <c r="F2895" s="50">
        <v>0</v>
      </c>
      <c r="G2895" s="50">
        <v>20</v>
      </c>
      <c r="H2895" s="50">
        <v>10</v>
      </c>
      <c r="I2895" s="53">
        <f>IF(E2895&gt;0,TIME(F2895,G2895,H2895),"")</f>
        <v>1.4004629629629631E-2</v>
      </c>
      <c r="J2895" s="54">
        <f>IF(E2895&gt;0,TIME(F2895,G2895,H2895)/E2895,"")</f>
        <v>2.3341049382716052E-2</v>
      </c>
      <c r="K2895" s="50" t="s">
        <v>781</v>
      </c>
      <c r="L2895" s="50" t="s">
        <v>1304</v>
      </c>
      <c r="M2895" s="55">
        <f>IF(D2895&gt;0,0.0416666666666667/J2895,"")</f>
        <v>1.7851239669421499</v>
      </c>
      <c r="N2895" s="50">
        <v>0</v>
      </c>
      <c r="O2895" s="50" t="s">
        <v>253</v>
      </c>
      <c r="Q2895" s="151">
        <f>IF("1-Swim"=D2895,J2895*2.4,IF("2-Bike"=D2895,J2895*112,IF("3-Run"=D2895,J2895*26.2,0)))</f>
        <v>5.6018518518518523E-2</v>
      </c>
      <c r="R2895" s="151">
        <f>Q2895/2</f>
        <v>2.8009259259259262E-2</v>
      </c>
      <c r="S2895" s="53">
        <f>J2895*26.2</f>
        <v>0.61153549382716055</v>
      </c>
      <c r="T2895" s="53">
        <f>(J2895+0.0013889)*26.2</f>
        <v>0.64792467382716057</v>
      </c>
      <c r="U2895" s="53">
        <f>S2895/2</f>
        <v>0.30576774691358027</v>
      </c>
      <c r="V2895" s="53">
        <f>T2895/2</f>
        <v>0.32396233691358028</v>
      </c>
      <c r="W2895" s="50">
        <f>RANK(J2895,J:J,1)</f>
        <v>3102</v>
      </c>
      <c r="X2895" s="50">
        <f>YEAR(B2895)</f>
        <v>2016</v>
      </c>
      <c r="Y2895" s="50">
        <f>MONTH(B2895)</f>
        <v>1</v>
      </c>
      <c r="Z2895" s="56">
        <f>X2895*100+Y2895</f>
        <v>201601</v>
      </c>
      <c r="AA2895" s="56">
        <f>WEEKNUM(B2895,1)</f>
        <v>5</v>
      </c>
      <c r="AB2895" s="58">
        <f>IF(ISBLANK(B2895)," ",MAX(B2895-B2894-1,0))</f>
        <v>0</v>
      </c>
      <c r="AC2895" s="56">
        <f>DAY(B2895)</f>
        <v>27</v>
      </c>
      <c r="AD2895" s="53">
        <f>U2895+V2895</f>
        <v>0.62973008382716056</v>
      </c>
      <c r="AE2895" s="56">
        <f>IF("1-Swim"=D2895,E2895*46.7,IF("2-Bike"=D2895,E2895,IF("3-Run"=D2895,E2895*4.27,0)))</f>
        <v>28.02</v>
      </c>
    </row>
    <row r="2896" spans="1:31" x14ac:dyDescent="0.25">
      <c r="A2896" s="50">
        <v>2895</v>
      </c>
      <c r="B2896" s="51">
        <v>42397</v>
      </c>
      <c r="C2896" s="75">
        <f>B2896</f>
        <v>42397</v>
      </c>
      <c r="D2896" s="50" t="s">
        <v>1223</v>
      </c>
      <c r="E2896" s="50">
        <v>1.5</v>
      </c>
      <c r="F2896" s="50">
        <v>0</v>
      </c>
      <c r="G2896" s="50">
        <v>18</v>
      </c>
      <c r="H2896" s="50">
        <v>0</v>
      </c>
      <c r="I2896" s="53">
        <f>IF(E2896&gt;0,TIME(F2896,G2896,H2896),"")</f>
        <v>1.2499999999999999E-2</v>
      </c>
      <c r="J2896" s="54">
        <f>IF(E2896&gt;0,TIME(F2896,G2896,H2896)/E2896,"")</f>
        <v>8.3333333333333332E-3</v>
      </c>
      <c r="K2896" s="50" t="s">
        <v>1653</v>
      </c>
      <c r="L2896" s="50" t="s">
        <v>1048</v>
      </c>
      <c r="M2896" s="55">
        <f>IF(D2896&gt;0,0.0416666666666667/J2896,"")</f>
        <v>5.0000000000000036</v>
      </c>
      <c r="N2896" s="50">
        <v>0</v>
      </c>
      <c r="O2896" s="50" t="s">
        <v>253</v>
      </c>
      <c r="Q2896" s="151">
        <f>IF("1-Swim"=D2896,J2896*2.4,IF("2-Bike"=D2896,J2896*112,IF("3-Run"=D2896,J2896*26.2,0)))</f>
        <v>0.21833333333333332</v>
      </c>
      <c r="R2896" s="151">
        <f>Q2896/2</f>
        <v>0.10916666666666666</v>
      </c>
      <c r="S2896" s="53">
        <f>J2896*26.2</f>
        <v>0.21833333333333332</v>
      </c>
      <c r="T2896" s="53">
        <f>(J2896+0.0013889)*26.2</f>
        <v>0.25472251333333334</v>
      </c>
      <c r="U2896" s="53">
        <f>S2896/2</f>
        <v>0.10916666666666666</v>
      </c>
      <c r="V2896" s="53">
        <f>T2896/2</f>
        <v>0.12736125666666667</v>
      </c>
      <c r="W2896" s="50">
        <f>RANK(J2896,J:J,1)</f>
        <v>2597</v>
      </c>
      <c r="X2896" s="50">
        <f>YEAR(B2896)</f>
        <v>2016</v>
      </c>
      <c r="Y2896" s="50">
        <f>MONTH(B2896)</f>
        <v>1</v>
      </c>
      <c r="Z2896" s="56">
        <f>X2896*100+Y2896</f>
        <v>201601</v>
      </c>
      <c r="AA2896" s="56">
        <f>WEEKNUM(B2896,1)</f>
        <v>5</v>
      </c>
      <c r="AB2896" s="58">
        <f>IF(ISBLANK(B2896)," ",MAX(B2896-B2895-1,0))</f>
        <v>0</v>
      </c>
      <c r="AC2896" s="56">
        <f>DAY(B2896)</f>
        <v>28</v>
      </c>
      <c r="AD2896" s="53">
        <f>U2896+V2896</f>
        <v>0.23652792333333333</v>
      </c>
      <c r="AE2896" s="56">
        <f>IF("1-Swim"=D2896,E2896*46.7,IF("2-Bike"=D2896,E2896,IF("3-Run"=D2896,E2896*4.27,0)))</f>
        <v>6.4049999999999994</v>
      </c>
    </row>
    <row r="2897" spans="1:31" x14ac:dyDescent="0.25">
      <c r="A2897" s="50">
        <v>2896</v>
      </c>
      <c r="B2897" s="51">
        <v>42398</v>
      </c>
      <c r="C2897" s="75">
        <f>B2897</f>
        <v>42398</v>
      </c>
      <c r="D2897" s="50" t="s">
        <v>1223</v>
      </c>
      <c r="E2897" s="50">
        <v>3.01</v>
      </c>
      <c r="F2897" s="50">
        <v>0</v>
      </c>
      <c r="G2897" s="50">
        <v>40</v>
      </c>
      <c r="H2897" s="50">
        <v>3</v>
      </c>
      <c r="I2897" s="53">
        <f>IF(E2897&gt;0,TIME(F2897,G2897,H2897),"")</f>
        <v>2.78125E-2</v>
      </c>
      <c r="J2897" s="54">
        <f>IF(E2897&gt;0,TIME(F2897,G2897,H2897)/E2897,"")</f>
        <v>9.2400332225913637E-3</v>
      </c>
      <c r="K2897" s="50" t="s">
        <v>1700</v>
      </c>
      <c r="L2897" s="50" t="s">
        <v>795</v>
      </c>
      <c r="M2897" s="55">
        <f>IF(D2897&gt;0,0.0416666666666667/J2897,"")</f>
        <v>4.5093632958801528</v>
      </c>
      <c r="N2897" s="50">
        <v>0</v>
      </c>
      <c r="O2897" s="50" t="s">
        <v>377</v>
      </c>
      <c r="P2897" s="50" t="s">
        <v>1701</v>
      </c>
      <c r="Q2897" s="151">
        <f>IF("1-Swim"=D2897,J2897*2.4,IF("2-Bike"=D2897,J2897*112,IF("3-Run"=D2897,J2897*26.2,0)))</f>
        <v>0.24208887043189373</v>
      </c>
      <c r="R2897" s="151">
        <f>Q2897/2</f>
        <v>0.12104443521594686</v>
      </c>
      <c r="S2897" s="53">
        <f>J2897*26.2</f>
        <v>0.24208887043189373</v>
      </c>
      <c r="T2897" s="53">
        <f>(J2897+0.0013889)*26.2</f>
        <v>0.27847805043189372</v>
      </c>
      <c r="U2897" s="53">
        <f>S2897/2</f>
        <v>0.12104443521594686</v>
      </c>
      <c r="V2897" s="53">
        <f>T2897/2</f>
        <v>0.13923902521594686</v>
      </c>
      <c r="W2897" s="50">
        <f>RANK(J2897,J:J,1)</f>
        <v>2793</v>
      </c>
      <c r="X2897" s="50">
        <f>YEAR(B2897)</f>
        <v>2016</v>
      </c>
      <c r="Y2897" s="50">
        <f>MONTH(B2897)</f>
        <v>1</v>
      </c>
      <c r="Z2897" s="56">
        <f>X2897*100+Y2897</f>
        <v>201601</v>
      </c>
      <c r="AA2897" s="56">
        <f>WEEKNUM(B2897,1)</f>
        <v>5</v>
      </c>
      <c r="AB2897" s="58">
        <f>IF(ISBLANK(B2897)," ",MAX(B2897-B2896-1,0))</f>
        <v>0</v>
      </c>
      <c r="AC2897" s="56">
        <f>DAY(B2897)</f>
        <v>29</v>
      </c>
      <c r="AD2897" s="53">
        <f>U2897+V2897</f>
        <v>0.26028346043189371</v>
      </c>
      <c r="AE2897" s="56">
        <f>IF("1-Swim"=D2897,E2897*46.7,IF("2-Bike"=D2897,E2897,IF("3-Run"=D2897,E2897*4.27,0)))</f>
        <v>12.852699999999999</v>
      </c>
    </row>
    <row r="2898" spans="1:31" x14ac:dyDescent="0.25">
      <c r="A2898" s="50">
        <v>2897</v>
      </c>
      <c r="B2898" s="51">
        <v>42399</v>
      </c>
      <c r="C2898" s="75">
        <f>B2898</f>
        <v>42399</v>
      </c>
      <c r="D2898" s="50" t="s">
        <v>1224</v>
      </c>
      <c r="E2898" s="50">
        <v>14.5</v>
      </c>
      <c r="F2898" s="50">
        <v>0</v>
      </c>
      <c r="G2898" s="50">
        <v>55</v>
      </c>
      <c r="H2898" s="50">
        <v>51</v>
      </c>
      <c r="I2898" s="53">
        <f>IF(E2898&gt;0,TIME(F2898,G2898,H2898),"")</f>
        <v>3.8784722222222227E-2</v>
      </c>
      <c r="J2898" s="54">
        <f>IF(E2898&gt;0,TIME(F2898,G2898,H2898)/E2898,"")</f>
        <v>2.6748084291187742E-3</v>
      </c>
      <c r="K2898" s="50" t="s">
        <v>1342</v>
      </c>
      <c r="L2898" s="50" t="s">
        <v>1695</v>
      </c>
      <c r="M2898" s="55">
        <f>IF(D2898&gt;0,0.0416666666666667/J2898,"")</f>
        <v>15.577439570277539</v>
      </c>
      <c r="N2898" s="50">
        <v>0</v>
      </c>
      <c r="O2898" s="50" t="s">
        <v>253</v>
      </c>
      <c r="Q2898" s="151">
        <f>IF("1-Swim"=D2898,J2898*2.4,IF("2-Bike"=D2898,J2898*112,IF("3-Run"=D2898,J2898*26.2,0)))</f>
        <v>0.29957854406130269</v>
      </c>
      <c r="R2898" s="151">
        <f>Q2898/2</f>
        <v>0.14978927203065134</v>
      </c>
      <c r="S2898" s="53">
        <f>J2898*26.2</f>
        <v>7.0079980842911879E-2</v>
      </c>
      <c r="T2898" s="53">
        <f>(J2898+0.0013889)*26.2</f>
        <v>0.10646916084291189</v>
      </c>
      <c r="U2898" s="53">
        <f>S2898/2</f>
        <v>3.503999042145594E-2</v>
      </c>
      <c r="V2898" s="53">
        <f>T2898/2</f>
        <v>5.3234580421455943E-2</v>
      </c>
      <c r="W2898" s="50">
        <f>RANK(J2898,J:J,1)</f>
        <v>394</v>
      </c>
      <c r="X2898" s="50">
        <f>YEAR(B2898)</f>
        <v>2016</v>
      </c>
      <c r="Y2898" s="50">
        <f>MONTH(B2898)</f>
        <v>1</v>
      </c>
      <c r="Z2898" s="56">
        <f>X2898*100+Y2898</f>
        <v>201601</v>
      </c>
      <c r="AA2898" s="56">
        <f>WEEKNUM(B2898,1)</f>
        <v>5</v>
      </c>
      <c r="AB2898" s="58">
        <f>IF(ISBLANK(B2898)," ",MAX(B2898-B2897-1,0))</f>
        <v>0</v>
      </c>
      <c r="AC2898" s="56">
        <f>DAY(B2898)</f>
        <v>30</v>
      </c>
      <c r="AD2898" s="53">
        <f>U2898+V2898</f>
        <v>8.8274570842911876E-2</v>
      </c>
      <c r="AE2898" s="56">
        <f>IF("1-Swim"=D2898,E2898*46.7,IF("2-Bike"=D2898,E2898,IF("3-Run"=D2898,E2898*4.27,0)))</f>
        <v>14.5</v>
      </c>
    </row>
    <row r="2899" spans="1:31" x14ac:dyDescent="0.25">
      <c r="A2899" s="50">
        <v>2898</v>
      </c>
      <c r="B2899" s="51">
        <v>42402</v>
      </c>
      <c r="C2899" s="75">
        <f>B2899</f>
        <v>42402</v>
      </c>
      <c r="D2899" s="50" t="s">
        <v>1224</v>
      </c>
      <c r="E2899" s="50">
        <v>14</v>
      </c>
      <c r="F2899" s="50">
        <v>0</v>
      </c>
      <c r="G2899" s="50">
        <v>37</v>
      </c>
      <c r="H2899" s="50">
        <v>39</v>
      </c>
      <c r="I2899" s="53">
        <f>IF(E2899&gt;0,TIME(F2899,G2899,H2899),"")</f>
        <v>2.614583333333333E-2</v>
      </c>
      <c r="J2899" s="54">
        <f>IF(E2899&gt;0,TIME(F2899,G2899,H2899)/E2899,"")</f>
        <v>1.8675595238095235E-3</v>
      </c>
      <c r="K2899" s="50" t="s">
        <v>921</v>
      </c>
      <c r="L2899" s="50" t="s">
        <v>1132</v>
      </c>
      <c r="M2899" s="55">
        <f>IF(D2899&gt;0,0.0416666666666667/J2899,"")</f>
        <v>22.310756972111573</v>
      </c>
      <c r="N2899" s="50">
        <v>0</v>
      </c>
      <c r="O2899" s="50" t="s">
        <v>253</v>
      </c>
      <c r="Q2899" s="151">
        <f>IF("1-Swim"=D2899,J2899*2.4,IF("2-Bike"=D2899,J2899*112,IF("3-Run"=D2899,J2899*26.2,0)))</f>
        <v>0.20916666666666664</v>
      </c>
      <c r="R2899" s="151">
        <f>Q2899/2</f>
        <v>0.10458333333333332</v>
      </c>
      <c r="S2899" s="53">
        <f>J2899*26.2</f>
        <v>4.8930059523809515E-2</v>
      </c>
      <c r="T2899" s="53">
        <f>(J2899+0.0013889)*26.2</f>
        <v>8.5319239523809501E-2</v>
      </c>
      <c r="U2899" s="53">
        <f>S2899/2</f>
        <v>2.4465029761904757E-2</v>
      </c>
      <c r="V2899" s="53">
        <f>T2899/2</f>
        <v>4.265961976190475E-2</v>
      </c>
      <c r="W2899" s="50">
        <f>RANK(J2899,J:J,1)</f>
        <v>84</v>
      </c>
      <c r="X2899" s="50">
        <f>YEAR(B2899)</f>
        <v>2016</v>
      </c>
      <c r="Y2899" s="50">
        <f>MONTH(B2899)</f>
        <v>2</v>
      </c>
      <c r="Z2899" s="56">
        <f>X2899*100+Y2899</f>
        <v>201602</v>
      </c>
      <c r="AA2899" s="56">
        <f>WEEKNUM(B2899,1)</f>
        <v>6</v>
      </c>
      <c r="AB2899" s="58">
        <f>IF(ISBLANK(B2899)," ",MAX(B2899-B2898-1,0))</f>
        <v>2</v>
      </c>
      <c r="AC2899" s="56">
        <f>DAY(B2899)</f>
        <v>2</v>
      </c>
      <c r="AD2899" s="53">
        <f>U2899+V2899</f>
        <v>6.7124649523809504E-2</v>
      </c>
      <c r="AE2899" s="56">
        <f>IF("1-Swim"=D2899,E2899*46.7,IF("2-Bike"=D2899,E2899,IF("3-Run"=D2899,E2899*4.27,0)))</f>
        <v>14</v>
      </c>
    </row>
    <row r="2900" spans="1:31" x14ac:dyDescent="0.25">
      <c r="A2900" s="50">
        <v>2899</v>
      </c>
      <c r="B2900" s="51">
        <v>42404</v>
      </c>
      <c r="C2900" s="75">
        <f>B2900</f>
        <v>42404</v>
      </c>
      <c r="D2900" s="50" t="s">
        <v>1223</v>
      </c>
      <c r="E2900" s="50">
        <v>2.2999999999999998</v>
      </c>
      <c r="F2900" s="50">
        <v>0</v>
      </c>
      <c r="G2900" s="50">
        <v>25</v>
      </c>
      <c r="H2900" s="50">
        <v>0</v>
      </c>
      <c r="I2900" s="53">
        <f>IF(E2900&gt;0,TIME(F2900,G2900,H2900),"")</f>
        <v>1.7361111111111112E-2</v>
      </c>
      <c r="J2900" s="54">
        <f>IF(E2900&gt;0,TIME(F2900,G2900,H2900)/E2900,"")</f>
        <v>7.5483091787439619E-3</v>
      </c>
      <c r="K2900" s="50" t="s">
        <v>1548</v>
      </c>
      <c r="L2900" s="50" t="s">
        <v>1048</v>
      </c>
      <c r="M2900" s="55">
        <f>IF(D2900&gt;0,0.0416666666666667/J2900,"")</f>
        <v>5.520000000000004</v>
      </c>
      <c r="N2900" s="50">
        <v>0</v>
      </c>
      <c r="O2900" s="50" t="s">
        <v>253</v>
      </c>
      <c r="P2900" s="50" t="s">
        <v>1699</v>
      </c>
      <c r="Q2900" s="151">
        <f>IF("1-Swim"=D2900,J2900*2.4,IF("2-Bike"=D2900,J2900*112,IF("3-Run"=D2900,J2900*26.2,0)))</f>
        <v>0.19776570048309181</v>
      </c>
      <c r="R2900" s="151">
        <f>Q2900/2</f>
        <v>9.8882850241545903E-2</v>
      </c>
      <c r="S2900" s="53">
        <f>J2900*26.2</f>
        <v>0.19776570048309181</v>
      </c>
      <c r="T2900" s="53">
        <f>(J2900+0.0013889)*26.2</f>
        <v>0.2341548804830918</v>
      </c>
      <c r="U2900" s="53">
        <f>S2900/2</f>
        <v>9.8882850241545903E-2</v>
      </c>
      <c r="V2900" s="53">
        <f>T2900/2</f>
        <v>0.1170774402415459</v>
      </c>
      <c r="W2900" s="50">
        <f>RANK(J2900,J:J,1)</f>
        <v>2110</v>
      </c>
      <c r="X2900" s="50">
        <f>YEAR(B2900)</f>
        <v>2016</v>
      </c>
      <c r="Y2900" s="50">
        <f>MONTH(B2900)</f>
        <v>2</v>
      </c>
      <c r="Z2900" s="56">
        <f>X2900*100+Y2900</f>
        <v>201602</v>
      </c>
      <c r="AA2900" s="56">
        <f>WEEKNUM(B2900,1)</f>
        <v>6</v>
      </c>
      <c r="AB2900" s="58">
        <f>IF(ISBLANK(B2900)," ",MAX(B2900-B2899-1,0))</f>
        <v>1</v>
      </c>
      <c r="AC2900" s="56">
        <f>DAY(B2900)</f>
        <v>4</v>
      </c>
      <c r="AD2900" s="53">
        <f>U2900+V2900</f>
        <v>0.21596029048309179</v>
      </c>
      <c r="AE2900" s="56">
        <f>IF("1-Swim"=D2900,E2900*46.7,IF("2-Bike"=D2900,E2900,IF("3-Run"=D2900,E2900*4.27,0)))</f>
        <v>9.820999999999998</v>
      </c>
    </row>
    <row r="2901" spans="1:31" x14ac:dyDescent="0.25">
      <c r="A2901" s="50">
        <v>2900</v>
      </c>
      <c r="B2901" s="51">
        <v>42405</v>
      </c>
      <c r="C2901" s="75">
        <f>B2901</f>
        <v>42405</v>
      </c>
      <c r="D2901" s="50" t="s">
        <v>1223</v>
      </c>
      <c r="E2901" s="50">
        <v>3.5</v>
      </c>
      <c r="F2901" s="50">
        <v>0</v>
      </c>
      <c r="G2901" s="50">
        <v>35</v>
      </c>
      <c r="H2901" s="50">
        <v>57</v>
      </c>
      <c r="I2901" s="53">
        <f>IF(E2901&gt;0,TIME(F2901,G2901,H2901),"")</f>
        <v>2.4965277777777781E-2</v>
      </c>
      <c r="J2901" s="54">
        <f>IF(E2901&gt;0,TIME(F2901,G2901,H2901)/E2901,"")</f>
        <v>7.1329365079365091E-3</v>
      </c>
      <c r="K2901" s="50" t="s">
        <v>1700</v>
      </c>
      <c r="L2901" s="50" t="s">
        <v>17</v>
      </c>
      <c r="M2901" s="55">
        <f>IF(D2901&gt;0,0.0416666666666667/J2901,"")</f>
        <v>5.8414464534075137</v>
      </c>
      <c r="N2901" s="50">
        <v>0</v>
      </c>
      <c r="O2901" s="50" t="s">
        <v>253</v>
      </c>
      <c r="P2901" s="50" t="s">
        <v>1702</v>
      </c>
      <c r="Q2901" s="151">
        <f>IF("1-Swim"=D2901,J2901*2.4,IF("2-Bike"=D2901,J2901*112,IF("3-Run"=D2901,J2901*26.2,0)))</f>
        <v>0.18688293650793653</v>
      </c>
      <c r="R2901" s="151">
        <f>Q2901/2</f>
        <v>9.3441468253968263E-2</v>
      </c>
      <c r="S2901" s="53">
        <f>J2901*26.2</f>
        <v>0.18688293650793653</v>
      </c>
      <c r="T2901" s="53">
        <f>(J2901+0.0013889)*26.2</f>
        <v>0.22327211650793652</v>
      </c>
      <c r="U2901" s="53">
        <f>S2901/2</f>
        <v>9.3441468253968263E-2</v>
      </c>
      <c r="V2901" s="53">
        <f>T2901/2</f>
        <v>0.11163605825396826</v>
      </c>
      <c r="W2901" s="50">
        <f>RANK(J2901,J:J,1)</f>
        <v>1710</v>
      </c>
      <c r="X2901" s="50">
        <f>YEAR(B2901)</f>
        <v>2016</v>
      </c>
      <c r="Y2901" s="50">
        <f>MONTH(B2901)</f>
        <v>2</v>
      </c>
      <c r="Z2901" s="56">
        <f>X2901*100+Y2901</f>
        <v>201602</v>
      </c>
      <c r="AA2901" s="56">
        <f>WEEKNUM(B2901,1)</f>
        <v>6</v>
      </c>
      <c r="AB2901" s="58">
        <f>IF(ISBLANK(B2901)," ",MAX(B2901-B2900-1,0))</f>
        <v>0</v>
      </c>
      <c r="AC2901" s="56">
        <f>DAY(B2901)</f>
        <v>5</v>
      </c>
      <c r="AD2901" s="53">
        <f>U2901+V2901</f>
        <v>0.20507752650793654</v>
      </c>
      <c r="AE2901" s="56">
        <f>IF("1-Swim"=D2901,E2901*46.7,IF("2-Bike"=D2901,E2901,IF("3-Run"=D2901,E2901*4.27,0)))</f>
        <v>14.944999999999999</v>
      </c>
    </row>
    <row r="2902" spans="1:31" x14ac:dyDescent="0.25">
      <c r="A2902" s="50">
        <v>2901</v>
      </c>
      <c r="B2902" s="51">
        <v>42407</v>
      </c>
      <c r="C2902" s="75">
        <f>B2902</f>
        <v>42407</v>
      </c>
      <c r="D2902" s="50" t="s">
        <v>1224</v>
      </c>
      <c r="E2902" s="50">
        <v>17.2</v>
      </c>
      <c r="F2902" s="50">
        <v>1</v>
      </c>
      <c r="G2902" s="50">
        <v>0</v>
      </c>
      <c r="H2902" s="50">
        <v>0</v>
      </c>
      <c r="I2902" s="53">
        <f>IF(E2902&gt;0,TIME(F2902,G2902,H2902),"")</f>
        <v>4.1666666666666664E-2</v>
      </c>
      <c r="J2902" s="54">
        <f>IF(E2902&gt;0,TIME(F2902,G2902,H2902)/E2902,"")</f>
        <v>2.4224806201550387E-3</v>
      </c>
      <c r="K2902" s="50" t="s">
        <v>1342</v>
      </c>
      <c r="L2902" s="50" t="s">
        <v>1698</v>
      </c>
      <c r="M2902" s="55">
        <f>IF(D2902&gt;0,0.0416666666666667/J2902,"")</f>
        <v>17.200000000000014</v>
      </c>
      <c r="N2902" s="50">
        <v>134</v>
      </c>
      <c r="O2902" s="50" t="s">
        <v>253</v>
      </c>
      <c r="Q2902" s="151">
        <f>IF("1-Swim"=D2902,J2902*2.4,IF("2-Bike"=D2902,J2902*112,IF("3-Run"=D2902,J2902*26.2,0)))</f>
        <v>0.27131782945736432</v>
      </c>
      <c r="R2902" s="151">
        <f>Q2902/2</f>
        <v>0.13565891472868216</v>
      </c>
      <c r="S2902" s="53">
        <f>J2902*26.2</f>
        <v>6.3468992248062017E-2</v>
      </c>
      <c r="T2902" s="53">
        <f>(J2902+0.0013889)*26.2</f>
        <v>9.985817224806201E-2</v>
      </c>
      <c r="U2902" s="53">
        <f>S2902/2</f>
        <v>3.1734496124031009E-2</v>
      </c>
      <c r="V2902" s="53">
        <f>T2902/2</f>
        <v>4.9929086124031005E-2</v>
      </c>
      <c r="W2902" s="50">
        <f>RANK(J2902,J:J,1)</f>
        <v>275</v>
      </c>
      <c r="X2902" s="50">
        <f>YEAR(B2902)</f>
        <v>2016</v>
      </c>
      <c r="Y2902" s="50">
        <f>MONTH(B2902)</f>
        <v>2</v>
      </c>
      <c r="Z2902" s="56">
        <f>X2902*100+Y2902</f>
        <v>201602</v>
      </c>
      <c r="AA2902" s="56">
        <f>WEEKNUM(B2902,1)</f>
        <v>7</v>
      </c>
      <c r="AB2902" s="58">
        <f>IF(ISBLANK(B2902)," ",MAX(B2902-B2901-1,0))</f>
        <v>1</v>
      </c>
      <c r="AC2902" s="56">
        <f>DAY(B2902)</f>
        <v>7</v>
      </c>
      <c r="AD2902" s="53">
        <f>U2902+V2902</f>
        <v>8.1663582248062014E-2</v>
      </c>
      <c r="AE2902" s="56">
        <f>IF("1-Swim"=D2902,E2902*46.7,IF("2-Bike"=D2902,E2902,IF("3-Run"=D2902,E2902*4.27,0)))</f>
        <v>17.2</v>
      </c>
    </row>
    <row r="2903" spans="1:31" x14ac:dyDescent="0.25">
      <c r="A2903" s="50">
        <v>2902</v>
      </c>
      <c r="B2903" s="51">
        <v>42410</v>
      </c>
      <c r="C2903" s="75">
        <f>B2903</f>
        <v>42410</v>
      </c>
      <c r="D2903" s="50" t="s">
        <v>1223</v>
      </c>
      <c r="E2903" s="50">
        <v>3.6</v>
      </c>
      <c r="F2903" s="50">
        <v>0</v>
      </c>
      <c r="G2903" s="50">
        <v>40</v>
      </c>
      <c r="H2903" s="50">
        <v>0</v>
      </c>
      <c r="I2903" s="53">
        <f>IF(E2903&gt;0,TIME(F2903,G2903,H2903),"")</f>
        <v>2.7777777777777776E-2</v>
      </c>
      <c r="J2903" s="54">
        <f>IF(E2903&gt;0,TIME(F2903,G2903,H2903)/E2903,"")</f>
        <v>7.716049382716049E-3</v>
      </c>
      <c r="K2903" s="50" t="s">
        <v>1700</v>
      </c>
      <c r="L2903" s="50" t="s">
        <v>1048</v>
      </c>
      <c r="M2903" s="55">
        <f>IF(D2903&gt;0,0.0416666666666667/J2903,"")</f>
        <v>5.4000000000000048</v>
      </c>
      <c r="N2903" s="50">
        <v>0</v>
      </c>
      <c r="O2903" s="50" t="s">
        <v>253</v>
      </c>
      <c r="Q2903" s="151">
        <f>IF("1-Swim"=D2903,J2903*2.4,IF("2-Bike"=D2903,J2903*112,IF("3-Run"=D2903,J2903*26.2,0)))</f>
        <v>0.20216049382716048</v>
      </c>
      <c r="R2903" s="151">
        <f>Q2903/2</f>
        <v>0.10108024691358024</v>
      </c>
      <c r="S2903" s="53">
        <f>J2903*26.2</f>
        <v>0.20216049382716048</v>
      </c>
      <c r="T2903" s="53">
        <f>(J2903+0.0013889)*26.2</f>
        <v>0.23854967382716047</v>
      </c>
      <c r="U2903" s="53">
        <f>S2903/2</f>
        <v>0.10108024691358024</v>
      </c>
      <c r="V2903" s="53">
        <f>T2903/2</f>
        <v>0.11927483691358023</v>
      </c>
      <c r="W2903" s="50">
        <f>RANK(J2903,J:J,1)</f>
        <v>2244</v>
      </c>
      <c r="X2903" s="50">
        <f>YEAR(B2903)</f>
        <v>2016</v>
      </c>
      <c r="Y2903" s="50">
        <f>MONTH(B2903)</f>
        <v>2</v>
      </c>
      <c r="Z2903" s="56">
        <f>X2903*100+Y2903</f>
        <v>201602</v>
      </c>
      <c r="AA2903" s="56">
        <f>WEEKNUM(B2903,1)</f>
        <v>7</v>
      </c>
      <c r="AB2903" s="58">
        <f>IF(ISBLANK(B2903)," ",MAX(B2903-B2902-1,0))</f>
        <v>2</v>
      </c>
      <c r="AC2903" s="56">
        <f>DAY(B2903)</f>
        <v>10</v>
      </c>
      <c r="AD2903" s="53">
        <f>U2903+V2903</f>
        <v>0.22035508382716046</v>
      </c>
      <c r="AE2903" s="56">
        <f>IF("1-Swim"=D2903,E2903*46.7,IF("2-Bike"=D2903,E2903,IF("3-Run"=D2903,E2903*4.27,0)))</f>
        <v>15.371999999999998</v>
      </c>
    </row>
    <row r="2904" spans="1:31" x14ac:dyDescent="0.25">
      <c r="A2904" s="50">
        <v>2903</v>
      </c>
      <c r="B2904" s="51">
        <v>42410</v>
      </c>
      <c r="C2904" s="75">
        <f>B2904</f>
        <v>42410</v>
      </c>
      <c r="D2904" s="50" t="s">
        <v>1225</v>
      </c>
      <c r="E2904" s="50">
        <v>0.5</v>
      </c>
      <c r="F2904" s="50">
        <v>0</v>
      </c>
      <c r="G2904" s="50">
        <v>20</v>
      </c>
      <c r="H2904" s="50">
        <v>38</v>
      </c>
      <c r="I2904" s="53">
        <f>IF(E2904&gt;0,TIME(F2904,G2904,H2904),"")</f>
        <v>1.4328703703703703E-2</v>
      </c>
      <c r="J2904" s="54">
        <f>IF(E2904&gt;0,TIME(F2904,G2904,H2904)/E2904,"")</f>
        <v>2.8657407407407406E-2</v>
      </c>
      <c r="K2904" s="50" t="s">
        <v>781</v>
      </c>
      <c r="L2904" s="50" t="s">
        <v>1304</v>
      </c>
      <c r="M2904" s="55">
        <f>IF(D2904&gt;0,0.0416666666666667/J2904,"")</f>
        <v>1.4539579967689835</v>
      </c>
      <c r="N2904" s="50">
        <v>0</v>
      </c>
      <c r="O2904" s="50" t="s">
        <v>253</v>
      </c>
      <c r="Q2904" s="151">
        <f>IF("1-Swim"=D2904,J2904*2.4,IF("2-Bike"=D2904,J2904*112,IF("3-Run"=D2904,J2904*26.2,0)))</f>
        <v>6.8777777777777771E-2</v>
      </c>
      <c r="R2904" s="151">
        <f>Q2904/2</f>
        <v>3.4388888888888886E-2</v>
      </c>
      <c r="S2904" s="53">
        <f>J2904*26.2</f>
        <v>0.75082407407407403</v>
      </c>
      <c r="T2904" s="53">
        <f>(J2904+0.0013889)*26.2</f>
        <v>0.78721325407407394</v>
      </c>
      <c r="U2904" s="53">
        <f>S2904/2</f>
        <v>0.37541203703703702</v>
      </c>
      <c r="V2904" s="53">
        <f>T2904/2</f>
        <v>0.39360662703703697</v>
      </c>
      <c r="W2904" s="50">
        <f>RANK(J2904,J:J,1)</f>
        <v>3337</v>
      </c>
      <c r="X2904" s="50">
        <f>YEAR(B2904)</f>
        <v>2016</v>
      </c>
      <c r="Y2904" s="50">
        <f>MONTH(B2904)</f>
        <v>2</v>
      </c>
      <c r="Z2904" s="56">
        <f>X2904*100+Y2904</f>
        <v>201602</v>
      </c>
      <c r="AA2904" s="56">
        <f>WEEKNUM(B2904,1)</f>
        <v>7</v>
      </c>
      <c r="AB2904" s="58">
        <f>IF(ISBLANK(B2904)," ",MAX(B2904-B2903-1,0))</f>
        <v>0</v>
      </c>
      <c r="AC2904" s="56">
        <f>DAY(B2904)</f>
        <v>10</v>
      </c>
      <c r="AD2904" s="53">
        <f>U2904+V2904</f>
        <v>0.76901866407407393</v>
      </c>
      <c r="AE2904" s="56">
        <f>IF("1-Swim"=D2904,E2904*46.7,IF("2-Bike"=D2904,E2904,IF("3-Run"=D2904,E2904*4.27,0)))</f>
        <v>23.35</v>
      </c>
    </row>
    <row r="2905" spans="1:31" x14ac:dyDescent="0.25">
      <c r="A2905" s="50">
        <v>2904</v>
      </c>
      <c r="B2905" s="51">
        <v>42416</v>
      </c>
      <c r="C2905" s="75">
        <f>B2905</f>
        <v>42416</v>
      </c>
      <c r="D2905" s="50" t="s">
        <v>1223</v>
      </c>
      <c r="E2905" s="50">
        <v>3</v>
      </c>
      <c r="F2905" s="50">
        <v>0</v>
      </c>
      <c r="G2905" s="50">
        <v>33</v>
      </c>
      <c r="H2905" s="50">
        <v>31</v>
      </c>
      <c r="I2905" s="53">
        <f>IF(E2905&gt;0,TIME(F2905,G2905,H2905),"")</f>
        <v>2.327546296296296E-2</v>
      </c>
      <c r="J2905" s="54">
        <f>IF(E2905&gt;0,TIME(F2905,G2905,H2905)/E2905,"")</f>
        <v>7.7584876543209868E-3</v>
      </c>
      <c r="K2905" s="50" t="s">
        <v>1700</v>
      </c>
      <c r="L2905" s="50" t="s">
        <v>1048</v>
      </c>
      <c r="M2905" s="55">
        <f>IF(D2905&gt;0,0.0416666666666667/J2905,"")</f>
        <v>5.3704624564893138</v>
      </c>
      <c r="N2905" s="50">
        <v>0</v>
      </c>
      <c r="O2905" s="50" t="s">
        <v>253</v>
      </c>
      <c r="Q2905" s="151">
        <f>IF("1-Swim"=D2905,J2905*2.4,IF("2-Bike"=D2905,J2905*112,IF("3-Run"=D2905,J2905*26.2,0)))</f>
        <v>0.20327237654320984</v>
      </c>
      <c r="R2905" s="151">
        <f>Q2905/2</f>
        <v>0.10163618827160492</v>
      </c>
      <c r="S2905" s="53">
        <f>J2905*26.2</f>
        <v>0.20327237654320984</v>
      </c>
      <c r="T2905" s="53">
        <f>(J2905+0.0013889)*26.2</f>
        <v>0.23966155654320984</v>
      </c>
      <c r="U2905" s="53">
        <f>S2905/2</f>
        <v>0.10163618827160492</v>
      </c>
      <c r="V2905" s="53">
        <f>T2905/2</f>
        <v>0.11983077827160492</v>
      </c>
      <c r="W2905" s="50">
        <f>RANK(J2905,J:J,1)</f>
        <v>2280</v>
      </c>
      <c r="X2905" s="50">
        <f>YEAR(B2905)</f>
        <v>2016</v>
      </c>
      <c r="Y2905" s="50">
        <f>MONTH(B2905)</f>
        <v>2</v>
      </c>
      <c r="Z2905" s="56">
        <f>X2905*100+Y2905</f>
        <v>201602</v>
      </c>
      <c r="AA2905" s="56">
        <f>WEEKNUM(B2905,1)</f>
        <v>8</v>
      </c>
      <c r="AB2905" s="58">
        <f>IF(ISBLANK(B2905)," ",MAX(B2905-B2904-1,0))</f>
        <v>5</v>
      </c>
      <c r="AC2905" s="56">
        <f>DAY(B2905)</f>
        <v>16</v>
      </c>
      <c r="AD2905" s="53">
        <f>U2905+V2905</f>
        <v>0.22146696654320985</v>
      </c>
      <c r="AE2905" s="56">
        <f>IF("1-Swim"=D2905,E2905*46.7,IF("2-Bike"=D2905,E2905,IF("3-Run"=D2905,E2905*4.27,0)))</f>
        <v>12.809999999999999</v>
      </c>
    </row>
    <row r="2906" spans="1:31" x14ac:dyDescent="0.25">
      <c r="A2906" s="50">
        <v>2905</v>
      </c>
      <c r="B2906" s="51">
        <v>42416</v>
      </c>
      <c r="C2906" s="75">
        <f>B2906</f>
        <v>42416</v>
      </c>
      <c r="D2906" s="50" t="s">
        <v>1224</v>
      </c>
      <c r="E2906" s="50">
        <v>19.399999999999999</v>
      </c>
      <c r="F2906" s="50">
        <v>1</v>
      </c>
      <c r="G2906" s="50">
        <v>0</v>
      </c>
      <c r="H2906" s="50">
        <v>0</v>
      </c>
      <c r="I2906" s="53">
        <f>IF(E2906&gt;0,TIME(F2906,G2906,H2906),"")</f>
        <v>4.1666666666666664E-2</v>
      </c>
      <c r="J2906" s="54">
        <f>IF(E2906&gt;0,TIME(F2906,G2906,H2906)/E2906,"")</f>
        <v>2.1477663230240552E-3</v>
      </c>
      <c r="K2906" s="50" t="s">
        <v>1342</v>
      </c>
      <c r="L2906" s="50" t="s">
        <v>1698</v>
      </c>
      <c r="M2906" s="55">
        <f>IF(D2906&gt;0,0.0416666666666667/J2906,"")</f>
        <v>19.400000000000013</v>
      </c>
      <c r="N2906" s="50">
        <v>131</v>
      </c>
      <c r="O2906" s="50" t="s">
        <v>253</v>
      </c>
      <c r="Q2906" s="151">
        <f>IF("1-Swim"=D2906,J2906*2.4,IF("2-Bike"=D2906,J2906*112,IF("3-Run"=D2906,J2906*26.2,0)))</f>
        <v>0.24054982817869419</v>
      </c>
      <c r="R2906" s="151">
        <f>Q2906/2</f>
        <v>0.1202749140893471</v>
      </c>
      <c r="S2906" s="53">
        <f>J2906*26.2</f>
        <v>5.6271477663230242E-2</v>
      </c>
      <c r="T2906" s="53">
        <f>(J2906+0.0013889)*26.2</f>
        <v>9.2660657663230242E-2</v>
      </c>
      <c r="U2906" s="53">
        <f>S2906/2</f>
        <v>2.8135738831615121E-2</v>
      </c>
      <c r="V2906" s="53">
        <f>T2906/2</f>
        <v>4.6330328831615121E-2</v>
      </c>
      <c r="W2906" s="50">
        <f>RANK(J2906,J:J,1)</f>
        <v>207</v>
      </c>
      <c r="X2906" s="50">
        <f>YEAR(B2906)</f>
        <v>2016</v>
      </c>
      <c r="Y2906" s="50">
        <f>MONTH(B2906)</f>
        <v>2</v>
      </c>
      <c r="Z2906" s="56">
        <f>X2906*100+Y2906</f>
        <v>201602</v>
      </c>
      <c r="AA2906" s="56">
        <f>WEEKNUM(B2906,1)</f>
        <v>8</v>
      </c>
      <c r="AB2906" s="58">
        <f>IF(ISBLANK(B2906)," ",MAX(B2906-B2905-1,0))</f>
        <v>0</v>
      </c>
      <c r="AC2906" s="56">
        <f>DAY(B2906)</f>
        <v>16</v>
      </c>
      <c r="AD2906" s="53">
        <f>U2906+V2906</f>
        <v>7.4466067663230245E-2</v>
      </c>
      <c r="AE2906" s="56">
        <f>IF("1-Swim"=D2906,E2906*46.7,IF("2-Bike"=D2906,E2906,IF("3-Run"=D2906,E2906*4.27,0)))</f>
        <v>19.399999999999999</v>
      </c>
    </row>
    <row r="2907" spans="1:31" x14ac:dyDescent="0.25">
      <c r="A2907" s="50">
        <v>2906</v>
      </c>
      <c r="B2907" s="51">
        <v>42417</v>
      </c>
      <c r="C2907" s="75">
        <f>B2907</f>
        <v>42417</v>
      </c>
      <c r="D2907" s="50" t="s">
        <v>1225</v>
      </c>
      <c r="E2907" s="50">
        <v>0.5</v>
      </c>
      <c r="F2907" s="50">
        <v>0</v>
      </c>
      <c r="G2907" s="50">
        <v>19</v>
      </c>
      <c r="H2907" s="50">
        <v>42</v>
      </c>
      <c r="I2907" s="53">
        <f>IF(E2907&gt;0,TIME(F2907,G2907,H2907),"")</f>
        <v>1.3680555555555555E-2</v>
      </c>
      <c r="J2907" s="54">
        <f>IF(E2907&gt;0,TIME(F2907,G2907,H2907)/E2907,"")</f>
        <v>2.736111111111111E-2</v>
      </c>
      <c r="K2907" s="50" t="s">
        <v>781</v>
      </c>
      <c r="L2907" s="50" t="s">
        <v>1304</v>
      </c>
      <c r="M2907" s="55">
        <f>IF(D2907&gt;0,0.0416666666666667/J2907,"")</f>
        <v>1.5228426395939099</v>
      </c>
      <c r="N2907" s="50">
        <v>0</v>
      </c>
      <c r="O2907" s="50" t="s">
        <v>253</v>
      </c>
      <c r="Q2907" s="151">
        <f>IF("1-Swim"=D2907,J2907*2.4,IF("2-Bike"=D2907,J2907*112,IF("3-Run"=D2907,J2907*26.2,0)))</f>
        <v>6.5666666666666665E-2</v>
      </c>
      <c r="R2907" s="151">
        <f>Q2907/2</f>
        <v>3.2833333333333332E-2</v>
      </c>
      <c r="S2907" s="53">
        <f>J2907*26.2</f>
        <v>0.71686111111111106</v>
      </c>
      <c r="T2907" s="53">
        <f>(J2907+0.0013889)*26.2</f>
        <v>0.75325029111111108</v>
      </c>
      <c r="U2907" s="53">
        <f>S2907/2</f>
        <v>0.35843055555555553</v>
      </c>
      <c r="V2907" s="53">
        <f>T2907/2</f>
        <v>0.37662514555555554</v>
      </c>
      <c r="W2907" s="50">
        <f>RANK(J2907,J:J,1)</f>
        <v>3282</v>
      </c>
      <c r="X2907" s="50">
        <f>YEAR(B2907)</f>
        <v>2016</v>
      </c>
      <c r="Y2907" s="50">
        <f>MONTH(B2907)</f>
        <v>2</v>
      </c>
      <c r="Z2907" s="56">
        <f>X2907*100+Y2907</f>
        <v>201602</v>
      </c>
      <c r="AA2907" s="56">
        <f>WEEKNUM(B2907,1)</f>
        <v>8</v>
      </c>
      <c r="AB2907" s="58">
        <f>IF(ISBLANK(B2907)," ",MAX(B2907-B2906-1,0))</f>
        <v>0</v>
      </c>
      <c r="AC2907" s="56">
        <f>DAY(B2907)</f>
        <v>17</v>
      </c>
      <c r="AD2907" s="53">
        <f>U2907+V2907</f>
        <v>0.73505570111111107</v>
      </c>
      <c r="AE2907" s="56">
        <f>IF("1-Swim"=D2907,E2907*46.7,IF("2-Bike"=D2907,E2907,IF("3-Run"=D2907,E2907*4.27,0)))</f>
        <v>23.35</v>
      </c>
    </row>
    <row r="2908" spans="1:31" x14ac:dyDescent="0.25">
      <c r="A2908" s="50">
        <v>2907</v>
      </c>
      <c r="B2908" s="51">
        <v>42418</v>
      </c>
      <c r="C2908" s="75">
        <f>B2908</f>
        <v>42418</v>
      </c>
      <c r="D2908" s="50" t="s">
        <v>1223</v>
      </c>
      <c r="E2908" s="50">
        <v>2.5</v>
      </c>
      <c r="F2908" s="50">
        <v>0</v>
      </c>
      <c r="G2908" s="50">
        <v>30</v>
      </c>
      <c r="H2908" s="50">
        <v>0</v>
      </c>
      <c r="I2908" s="53">
        <f>IF(E2908&gt;0,TIME(F2908,G2908,H2908),"")</f>
        <v>2.0833333333333332E-2</v>
      </c>
      <c r="J2908" s="54">
        <f>IF(E2908&gt;0,TIME(F2908,G2908,H2908)/E2908,"")</f>
        <v>8.3333333333333332E-3</v>
      </c>
      <c r="K2908" s="50" t="s">
        <v>1700</v>
      </c>
      <c r="L2908" s="50" t="s">
        <v>1048</v>
      </c>
      <c r="M2908" s="55">
        <f>IF(D2908&gt;0,0.0416666666666667/J2908,"")</f>
        <v>5.0000000000000036</v>
      </c>
      <c r="N2908" s="50">
        <v>0</v>
      </c>
      <c r="O2908" s="50" t="s">
        <v>253</v>
      </c>
      <c r="Q2908" s="151">
        <f>IF("1-Swim"=D2908,J2908*2.4,IF("2-Bike"=D2908,J2908*112,IF("3-Run"=D2908,J2908*26.2,0)))</f>
        <v>0.21833333333333332</v>
      </c>
      <c r="R2908" s="151">
        <f>Q2908/2</f>
        <v>0.10916666666666666</v>
      </c>
      <c r="S2908" s="53">
        <f>J2908*26.2</f>
        <v>0.21833333333333332</v>
      </c>
      <c r="T2908" s="53">
        <f>(J2908+0.0013889)*26.2</f>
        <v>0.25472251333333334</v>
      </c>
      <c r="U2908" s="53">
        <f>S2908/2</f>
        <v>0.10916666666666666</v>
      </c>
      <c r="V2908" s="53">
        <f>T2908/2</f>
        <v>0.12736125666666667</v>
      </c>
      <c r="W2908" s="50">
        <f>RANK(J2908,J:J,1)</f>
        <v>2597</v>
      </c>
      <c r="X2908" s="50">
        <f>YEAR(B2908)</f>
        <v>2016</v>
      </c>
      <c r="Y2908" s="50">
        <f>MONTH(B2908)</f>
        <v>2</v>
      </c>
      <c r="Z2908" s="56">
        <f>X2908*100+Y2908</f>
        <v>201602</v>
      </c>
      <c r="AA2908" s="56">
        <f>WEEKNUM(B2908,1)</f>
        <v>8</v>
      </c>
      <c r="AB2908" s="58">
        <f>IF(ISBLANK(B2908)," ",MAX(B2908-B2907-1,0))</f>
        <v>0</v>
      </c>
      <c r="AC2908" s="56">
        <f>DAY(B2908)</f>
        <v>18</v>
      </c>
      <c r="AD2908" s="53">
        <f>U2908+V2908</f>
        <v>0.23652792333333333</v>
      </c>
      <c r="AE2908" s="56">
        <f>IF("1-Swim"=D2908,E2908*46.7,IF("2-Bike"=D2908,E2908,IF("3-Run"=D2908,E2908*4.27,0)))</f>
        <v>10.674999999999999</v>
      </c>
    </row>
    <row r="2909" spans="1:31" x14ac:dyDescent="0.25">
      <c r="A2909" s="50">
        <v>2908</v>
      </c>
      <c r="B2909" s="51">
        <v>42419</v>
      </c>
      <c r="C2909" s="75">
        <f>B2909</f>
        <v>42419</v>
      </c>
      <c r="D2909" s="50" t="s">
        <v>1223</v>
      </c>
      <c r="E2909" s="50">
        <v>6.2</v>
      </c>
      <c r="F2909" s="50">
        <v>1</v>
      </c>
      <c r="G2909" s="50">
        <v>23</v>
      </c>
      <c r="H2909" s="50">
        <v>15</v>
      </c>
      <c r="I2909" s="53">
        <f>IF(E2909&gt;0,TIME(F2909,G2909,H2909),"")</f>
        <v>5.7812499999999996E-2</v>
      </c>
      <c r="J2909" s="54">
        <f>IF(E2909&gt;0,TIME(F2909,G2909,H2909)/E2909,"")</f>
        <v>9.324596774193547E-3</v>
      </c>
      <c r="K2909" s="50" t="s">
        <v>1653</v>
      </c>
      <c r="L2909" s="50" t="s">
        <v>1306</v>
      </c>
      <c r="M2909" s="55">
        <f>IF(D2909&gt;0,0.0416666666666667/J2909,"")</f>
        <v>4.4684684684684726</v>
      </c>
      <c r="N2909" s="50">
        <v>0</v>
      </c>
      <c r="O2909" s="50" t="s">
        <v>377</v>
      </c>
      <c r="Q2909" s="151">
        <f>IF("1-Swim"=D2909,J2909*2.4,IF("2-Bike"=D2909,J2909*112,IF("3-Run"=D2909,J2909*26.2,0)))</f>
        <v>0.24430443548387093</v>
      </c>
      <c r="R2909" s="151">
        <f>Q2909/2</f>
        <v>0.12215221774193546</v>
      </c>
      <c r="S2909" s="53">
        <f>J2909*26.2</f>
        <v>0.24430443548387093</v>
      </c>
      <c r="T2909" s="53">
        <f>(J2909+0.0013889)*26.2</f>
        <v>0.28069361548387095</v>
      </c>
      <c r="U2909" s="53">
        <f>S2909/2</f>
        <v>0.12215221774193546</v>
      </c>
      <c r="V2909" s="53">
        <f>T2909/2</f>
        <v>0.14034680774193548</v>
      </c>
      <c r="W2909" s="50">
        <f>RANK(J2909,J:J,1)</f>
        <v>2804</v>
      </c>
      <c r="X2909" s="50">
        <f>YEAR(B2909)</f>
        <v>2016</v>
      </c>
      <c r="Y2909" s="50">
        <f>MONTH(B2909)</f>
        <v>2</v>
      </c>
      <c r="Z2909" s="56">
        <f>X2909*100+Y2909</f>
        <v>201602</v>
      </c>
      <c r="AA2909" s="56">
        <f>WEEKNUM(B2909,1)</f>
        <v>8</v>
      </c>
      <c r="AB2909" s="58">
        <f>IF(ISBLANK(B2909)," ",MAX(B2909-B2908-1,0))</f>
        <v>0</v>
      </c>
      <c r="AC2909" s="56">
        <f>DAY(B2909)</f>
        <v>19</v>
      </c>
      <c r="AD2909" s="53">
        <f>U2909+V2909</f>
        <v>0.26249902548387094</v>
      </c>
      <c r="AE2909" s="56">
        <f>IF("1-Swim"=D2909,E2909*46.7,IF("2-Bike"=D2909,E2909,IF("3-Run"=D2909,E2909*4.27,0)))</f>
        <v>26.473999999999997</v>
      </c>
    </row>
    <row r="2910" spans="1:31" x14ac:dyDescent="0.25">
      <c r="A2910" s="50">
        <v>2909</v>
      </c>
      <c r="B2910" s="51">
        <v>42420</v>
      </c>
      <c r="C2910" s="75">
        <f>B2910</f>
        <v>42420</v>
      </c>
      <c r="D2910" s="50" t="s">
        <v>1224</v>
      </c>
      <c r="E2910" s="50">
        <v>20.2</v>
      </c>
      <c r="F2910" s="50">
        <v>1</v>
      </c>
      <c r="G2910" s="50">
        <v>33</v>
      </c>
      <c r="H2910" s="50">
        <v>28</v>
      </c>
      <c r="I2910" s="53">
        <f>IF(E2910&gt;0,TIME(F2910,G2910,H2910),"")</f>
        <v>6.4907407407407414E-2</v>
      </c>
      <c r="J2910" s="54">
        <f>IF(E2910&gt;0,TIME(F2910,G2910,H2910)/E2910,"")</f>
        <v>3.2132379904657137E-3</v>
      </c>
      <c r="K2910" s="50" t="s">
        <v>930</v>
      </c>
      <c r="L2910" s="50" t="s">
        <v>315</v>
      </c>
      <c r="M2910" s="55">
        <f>IF(D2910&gt;0,0.0416666666666667/J2910,"")</f>
        <v>12.967189728958639</v>
      </c>
      <c r="N2910" s="50">
        <v>135</v>
      </c>
      <c r="O2910" s="50" t="s">
        <v>377</v>
      </c>
      <c r="Q2910" s="151">
        <f>IF("1-Swim"=D2910,J2910*2.4,IF("2-Bike"=D2910,J2910*112,IF("3-Run"=D2910,J2910*26.2,0)))</f>
        <v>0.35988265493215993</v>
      </c>
      <c r="R2910" s="151">
        <f>Q2910/2</f>
        <v>0.17994132746607996</v>
      </c>
      <c r="S2910" s="53">
        <f>J2910*26.2</f>
        <v>8.4186835350201689E-2</v>
      </c>
      <c r="T2910" s="53">
        <f>(J2910+0.0013889)*26.2</f>
        <v>0.1205760153502017</v>
      </c>
      <c r="U2910" s="53">
        <f>S2910/2</f>
        <v>4.2093417675100844E-2</v>
      </c>
      <c r="V2910" s="53">
        <f>T2910/2</f>
        <v>6.0288007675100848E-2</v>
      </c>
      <c r="W2910" s="50">
        <f>RANK(J2910,J:J,1)</f>
        <v>658</v>
      </c>
      <c r="X2910" s="50">
        <f>YEAR(B2910)</f>
        <v>2016</v>
      </c>
      <c r="Y2910" s="50">
        <f>MONTH(B2910)</f>
        <v>2</v>
      </c>
      <c r="Z2910" s="56">
        <f>X2910*100+Y2910</f>
        <v>201602</v>
      </c>
      <c r="AA2910" s="56">
        <f>WEEKNUM(B2910,1)</f>
        <v>8</v>
      </c>
      <c r="AB2910" s="58">
        <f>IF(ISBLANK(B2910)," ",MAX(B2910-B2909-1,0))</f>
        <v>0</v>
      </c>
      <c r="AC2910" s="56">
        <f>DAY(B2910)</f>
        <v>20</v>
      </c>
      <c r="AD2910" s="53">
        <f>U2910+V2910</f>
        <v>0.1023814253502017</v>
      </c>
      <c r="AE2910" s="56">
        <f>IF("1-Swim"=D2910,E2910*46.7,IF("2-Bike"=D2910,E2910,IF("3-Run"=D2910,E2910*4.27,0)))</f>
        <v>20.2</v>
      </c>
    </row>
    <row r="2911" spans="1:31" x14ac:dyDescent="0.25">
      <c r="A2911" s="50">
        <v>2910</v>
      </c>
      <c r="B2911" s="51">
        <v>42422</v>
      </c>
      <c r="C2911" s="75">
        <f>B2911</f>
        <v>42422</v>
      </c>
      <c r="D2911" s="50" t="s">
        <v>1223</v>
      </c>
      <c r="E2911" s="50">
        <v>0.57999999999999996</v>
      </c>
      <c r="F2911" s="50">
        <v>0</v>
      </c>
      <c r="G2911" s="50">
        <v>7</v>
      </c>
      <c r="H2911" s="50">
        <v>20</v>
      </c>
      <c r="I2911" s="53">
        <f>IF(E2911&gt;0,TIME(F2911,G2911,H2911),"")</f>
        <v>5.0925925925925921E-3</v>
      </c>
      <c r="J2911" s="54">
        <f>IF(E2911&gt;0,TIME(F2911,G2911,H2911)/E2911,"")</f>
        <v>8.7803320561941258E-3</v>
      </c>
      <c r="K2911" s="50" t="s">
        <v>1700</v>
      </c>
      <c r="L2911" s="50" t="s">
        <v>1048</v>
      </c>
      <c r="M2911" s="55">
        <f>IF(D2911&gt;0,0.0416666666666667/J2911,"")</f>
        <v>4.7454545454545487</v>
      </c>
      <c r="N2911" s="50">
        <v>0</v>
      </c>
      <c r="O2911" s="50" t="s">
        <v>253</v>
      </c>
      <c r="Q2911" s="151">
        <f>IF("1-Swim"=D2911,J2911*2.4,IF("2-Bike"=D2911,J2911*112,IF("3-Run"=D2911,J2911*26.2,0)))</f>
        <v>0.2300446998722861</v>
      </c>
      <c r="R2911" s="151">
        <f>Q2911/2</f>
        <v>0.11502234993614305</v>
      </c>
      <c r="S2911" s="53">
        <f>J2911*26.2</f>
        <v>0.2300446998722861</v>
      </c>
      <c r="T2911" s="53">
        <f>(J2911+0.0013889)*26.2</f>
        <v>0.26643387987228612</v>
      </c>
      <c r="U2911" s="53">
        <f>S2911/2</f>
        <v>0.11502234993614305</v>
      </c>
      <c r="V2911" s="53">
        <f>T2911/2</f>
        <v>0.13321693993614306</v>
      </c>
      <c r="W2911" s="50">
        <f>RANK(J2911,J:J,1)</f>
        <v>2719</v>
      </c>
      <c r="X2911" s="50">
        <f>YEAR(B2911)</f>
        <v>2016</v>
      </c>
      <c r="Y2911" s="50">
        <f>MONTH(B2911)</f>
        <v>2</v>
      </c>
      <c r="Z2911" s="56">
        <f>X2911*100+Y2911</f>
        <v>201602</v>
      </c>
      <c r="AA2911" s="56">
        <f>WEEKNUM(B2911,1)</f>
        <v>9</v>
      </c>
      <c r="AB2911" s="58">
        <f>IF(ISBLANK(B2911)," ",MAX(B2911-B2910-1,0))</f>
        <v>1</v>
      </c>
      <c r="AC2911" s="56">
        <f>DAY(B2911)</f>
        <v>22</v>
      </c>
      <c r="AD2911" s="53">
        <f>U2911+V2911</f>
        <v>0.24823928987228611</v>
      </c>
      <c r="AE2911" s="56">
        <f>IF("1-Swim"=D2911,E2911*46.7,IF("2-Bike"=D2911,E2911,IF("3-Run"=D2911,E2911*4.27,0)))</f>
        <v>2.4765999999999995</v>
      </c>
    </row>
    <row r="2912" spans="1:31" x14ac:dyDescent="0.25">
      <c r="A2912" s="50">
        <v>2911</v>
      </c>
      <c r="B2912" s="51">
        <v>42423</v>
      </c>
      <c r="C2912" s="75">
        <f>B2912</f>
        <v>42423</v>
      </c>
      <c r="D2912" s="50" t="s">
        <v>1223</v>
      </c>
      <c r="E2912" s="50">
        <v>2.57</v>
      </c>
      <c r="F2912" s="50">
        <v>0</v>
      </c>
      <c r="G2912" s="50">
        <v>35</v>
      </c>
      <c r="H2912" s="50">
        <v>0</v>
      </c>
      <c r="I2912" s="53">
        <f>IF(E2912&gt;0,TIME(F2912,G2912,H2912),"")</f>
        <v>2.4305555555555556E-2</v>
      </c>
      <c r="J2912" s="54">
        <f>IF(E2912&gt;0,TIME(F2912,G2912,H2912)/E2912,"")</f>
        <v>9.4574146130566375E-3</v>
      </c>
      <c r="K2912" s="50" t="s">
        <v>1700</v>
      </c>
      <c r="L2912" s="50" t="s">
        <v>1048</v>
      </c>
      <c r="M2912" s="55">
        <f>IF(D2912&gt;0,0.0416666666666667/J2912,"")</f>
        <v>4.4057142857142884</v>
      </c>
      <c r="N2912" s="50">
        <v>0</v>
      </c>
      <c r="O2912" s="50" t="s">
        <v>253</v>
      </c>
      <c r="Q2912" s="151">
        <f>IF("1-Swim"=D2912,J2912*2.4,IF("2-Bike"=D2912,J2912*112,IF("3-Run"=D2912,J2912*26.2,0)))</f>
        <v>0.24778426286208391</v>
      </c>
      <c r="R2912" s="151">
        <f>Q2912/2</f>
        <v>0.12389213143104195</v>
      </c>
      <c r="S2912" s="53">
        <f>J2912*26.2</f>
        <v>0.24778426286208391</v>
      </c>
      <c r="T2912" s="53">
        <f>(J2912+0.0013889)*26.2</f>
        <v>0.2841734428620839</v>
      </c>
      <c r="U2912" s="53">
        <f>S2912/2</f>
        <v>0.12389213143104195</v>
      </c>
      <c r="V2912" s="53">
        <f>T2912/2</f>
        <v>0.14208672143104195</v>
      </c>
      <c r="W2912" s="50">
        <f>RANK(J2912,J:J,1)</f>
        <v>2815</v>
      </c>
      <c r="X2912" s="50">
        <f>YEAR(B2912)</f>
        <v>2016</v>
      </c>
      <c r="Y2912" s="50">
        <f>MONTH(B2912)</f>
        <v>2</v>
      </c>
      <c r="Z2912" s="56">
        <f>X2912*100+Y2912</f>
        <v>201602</v>
      </c>
      <c r="AA2912" s="56">
        <f>WEEKNUM(B2912,1)</f>
        <v>9</v>
      </c>
      <c r="AB2912" s="58">
        <f>IF(ISBLANK(B2912)," ",MAX(B2912-B2911-1,0))</f>
        <v>0</v>
      </c>
      <c r="AC2912" s="56">
        <f>DAY(B2912)</f>
        <v>23</v>
      </c>
      <c r="AD2912" s="53">
        <f>U2912+V2912</f>
        <v>0.26597885286208389</v>
      </c>
      <c r="AE2912" s="56">
        <f>IF("1-Swim"=D2912,E2912*46.7,IF("2-Bike"=D2912,E2912,IF("3-Run"=D2912,E2912*4.27,0)))</f>
        <v>10.973899999999999</v>
      </c>
    </row>
    <row r="2913" spans="1:31" x14ac:dyDescent="0.25">
      <c r="A2913" s="50">
        <v>2912</v>
      </c>
      <c r="B2913" s="51">
        <v>42423</v>
      </c>
      <c r="C2913" s="75">
        <f>B2913</f>
        <v>42423</v>
      </c>
      <c r="D2913" s="50" t="s">
        <v>1224</v>
      </c>
      <c r="E2913" s="50">
        <v>20.5</v>
      </c>
      <c r="F2913" s="50">
        <v>1</v>
      </c>
      <c r="G2913" s="50">
        <v>13</v>
      </c>
      <c r="H2913" s="50">
        <v>6</v>
      </c>
      <c r="I2913" s="53">
        <f>IF(E2913&gt;0,TIME(F2913,G2913,H2913),"")</f>
        <v>5.0763888888888886E-2</v>
      </c>
      <c r="J2913" s="54">
        <f>IF(E2913&gt;0,TIME(F2913,G2913,H2913)/E2913,"")</f>
        <v>2.4762872628726288E-3</v>
      </c>
      <c r="K2913" s="50" t="s">
        <v>1342</v>
      </c>
      <c r="L2913" s="50" t="s">
        <v>1698</v>
      </c>
      <c r="M2913" s="55">
        <f>IF(D2913&gt;0,0.0416666666666667/J2913,"")</f>
        <v>16.826265389876895</v>
      </c>
      <c r="N2913" s="50">
        <v>128</v>
      </c>
      <c r="O2913" s="50" t="s">
        <v>253</v>
      </c>
      <c r="P2913" s="50" t="s">
        <v>1703</v>
      </c>
      <c r="Q2913" s="151">
        <f>IF("1-Swim"=D2913,J2913*2.4,IF("2-Bike"=D2913,J2913*112,IF("3-Run"=D2913,J2913*26.2,0)))</f>
        <v>0.27734417344173445</v>
      </c>
      <c r="R2913" s="151">
        <f>Q2913/2</f>
        <v>0.13867208672086723</v>
      </c>
      <c r="S2913" s="53">
        <f>J2913*26.2</f>
        <v>6.4878726287262878E-2</v>
      </c>
      <c r="T2913" s="53">
        <f>(J2913+0.0013889)*26.2</f>
        <v>0.10126790628726287</v>
      </c>
      <c r="U2913" s="53">
        <f>S2913/2</f>
        <v>3.2439363143631439E-2</v>
      </c>
      <c r="V2913" s="53">
        <f>T2913/2</f>
        <v>5.0633953143631436E-2</v>
      </c>
      <c r="W2913" s="50">
        <f>RANK(J2913,J:J,1)</f>
        <v>299</v>
      </c>
      <c r="X2913" s="50">
        <f>YEAR(B2913)</f>
        <v>2016</v>
      </c>
      <c r="Y2913" s="50">
        <f>MONTH(B2913)</f>
        <v>2</v>
      </c>
      <c r="Z2913" s="56">
        <f>X2913*100+Y2913</f>
        <v>201602</v>
      </c>
      <c r="AA2913" s="56">
        <f>WEEKNUM(B2913,1)</f>
        <v>9</v>
      </c>
      <c r="AB2913" s="58">
        <f>IF(ISBLANK(B2913)," ",MAX(B2913-B2912-1,0))</f>
        <v>0</v>
      </c>
      <c r="AC2913" s="56">
        <f>DAY(B2913)</f>
        <v>23</v>
      </c>
      <c r="AD2913" s="53">
        <f>U2913+V2913</f>
        <v>8.3073316287262874E-2</v>
      </c>
      <c r="AE2913" s="56">
        <f>IF("1-Swim"=D2913,E2913*46.7,IF("2-Bike"=D2913,E2913,IF("3-Run"=D2913,E2913*4.27,0)))</f>
        <v>20.5</v>
      </c>
    </row>
    <row r="2914" spans="1:31" x14ac:dyDescent="0.25">
      <c r="A2914" s="50">
        <v>2913</v>
      </c>
      <c r="B2914" s="51">
        <v>42424</v>
      </c>
      <c r="C2914" s="75">
        <f>B2914</f>
        <v>42424</v>
      </c>
      <c r="D2914" s="50" t="s">
        <v>1225</v>
      </c>
      <c r="E2914" s="50">
        <v>0.68</v>
      </c>
      <c r="F2914" s="50">
        <v>0</v>
      </c>
      <c r="G2914" s="50">
        <v>22</v>
      </c>
      <c r="H2914" s="50">
        <v>47</v>
      </c>
      <c r="I2914" s="53">
        <f>IF(E2914&gt;0,TIME(F2914,G2914,H2914),"")</f>
        <v>1.5821759259259261E-2</v>
      </c>
      <c r="J2914" s="54">
        <f>IF(E2914&gt;0,TIME(F2914,G2914,H2914)/E2914,"")</f>
        <v>2.326729302832244E-2</v>
      </c>
      <c r="K2914" s="50" t="s">
        <v>781</v>
      </c>
      <c r="L2914" s="50" t="s">
        <v>1304</v>
      </c>
      <c r="M2914" s="55">
        <f>IF(D2914&gt;0,0.0416666666666667/J2914,"")</f>
        <v>1.7907827359180701</v>
      </c>
      <c r="N2914" s="50">
        <v>0</v>
      </c>
      <c r="O2914" s="50" t="s">
        <v>253</v>
      </c>
      <c r="Q2914" s="151">
        <f>IF("1-Swim"=D2914,J2914*2.4,IF("2-Bike"=D2914,J2914*112,IF("3-Run"=D2914,J2914*26.2,0)))</f>
        <v>5.5841503267973852E-2</v>
      </c>
      <c r="R2914" s="151">
        <f>Q2914/2</f>
        <v>2.7920751633986926E-2</v>
      </c>
      <c r="S2914" s="53">
        <f>J2914*26.2</f>
        <v>0.60960307734204788</v>
      </c>
      <c r="T2914" s="53">
        <f>(J2914+0.0013889)*26.2</f>
        <v>0.6459922573420479</v>
      </c>
      <c r="U2914" s="53">
        <f>S2914/2</f>
        <v>0.30480153867102394</v>
      </c>
      <c r="V2914" s="53">
        <f>T2914/2</f>
        <v>0.32299612867102395</v>
      </c>
      <c r="W2914" s="50">
        <f>RANK(J2914,J:J,1)</f>
        <v>3098</v>
      </c>
      <c r="X2914" s="50">
        <f>YEAR(B2914)</f>
        <v>2016</v>
      </c>
      <c r="Y2914" s="50">
        <f>MONTH(B2914)</f>
        <v>2</v>
      </c>
      <c r="Z2914" s="56">
        <f>X2914*100+Y2914</f>
        <v>201602</v>
      </c>
      <c r="AA2914" s="56">
        <f>WEEKNUM(B2914,1)</f>
        <v>9</v>
      </c>
      <c r="AB2914" s="58">
        <f>IF(ISBLANK(B2914)," ",MAX(B2914-B2913-1,0))</f>
        <v>0</v>
      </c>
      <c r="AC2914" s="56">
        <f>DAY(B2914)</f>
        <v>24</v>
      </c>
      <c r="AD2914" s="53">
        <f>U2914+V2914</f>
        <v>0.62779766734204789</v>
      </c>
      <c r="AE2914" s="56">
        <f>IF("1-Swim"=D2914,E2914*46.7,IF("2-Bike"=D2914,E2914,IF("3-Run"=D2914,E2914*4.27,0)))</f>
        <v>31.756000000000004</v>
      </c>
    </row>
    <row r="2915" spans="1:31" x14ac:dyDescent="0.25">
      <c r="A2915" s="50">
        <v>2914</v>
      </c>
      <c r="B2915" s="51">
        <v>42425</v>
      </c>
      <c r="C2915" s="75">
        <f>B2915</f>
        <v>42425</v>
      </c>
      <c r="D2915" s="50" t="s">
        <v>1223</v>
      </c>
      <c r="E2915" s="50">
        <v>3.1</v>
      </c>
      <c r="F2915" s="50">
        <v>0</v>
      </c>
      <c r="G2915" s="50">
        <v>32</v>
      </c>
      <c r="H2915" s="50">
        <v>30</v>
      </c>
      <c r="I2915" s="53">
        <f>IF(E2915&gt;0,TIME(F2915,G2915,H2915),"")</f>
        <v>2.2569444444444444E-2</v>
      </c>
      <c r="J2915" s="54">
        <f>IF(E2915&gt;0,TIME(F2915,G2915,H2915)/E2915,"")</f>
        <v>7.2804659498207878E-3</v>
      </c>
      <c r="K2915" s="50" t="s">
        <v>1700</v>
      </c>
      <c r="L2915" s="50" t="s">
        <v>1048</v>
      </c>
      <c r="M2915" s="55">
        <f>IF(D2915&gt;0,0.0416666666666667/J2915,"")</f>
        <v>5.7230769230769285</v>
      </c>
      <c r="N2915" s="50">
        <v>0</v>
      </c>
      <c r="O2915" s="50" t="s">
        <v>253</v>
      </c>
      <c r="Q2915" s="151">
        <f>IF("1-Swim"=D2915,J2915*2.4,IF("2-Bike"=D2915,J2915*112,IF("3-Run"=D2915,J2915*26.2,0)))</f>
        <v>0.19074820788530464</v>
      </c>
      <c r="R2915" s="151">
        <f>Q2915/2</f>
        <v>9.5374103942652319E-2</v>
      </c>
      <c r="S2915" s="53">
        <f>J2915*26.2</f>
        <v>0.19074820788530464</v>
      </c>
      <c r="T2915" s="53">
        <f>(J2915+0.0013889)*26.2</f>
        <v>0.22713738788530463</v>
      </c>
      <c r="U2915" s="53">
        <f>S2915/2</f>
        <v>9.5374103942652319E-2</v>
      </c>
      <c r="V2915" s="53">
        <f>T2915/2</f>
        <v>0.11356869394265232</v>
      </c>
      <c r="W2915" s="50">
        <f>RANK(J2915,J:J,1)</f>
        <v>1871</v>
      </c>
      <c r="X2915" s="50">
        <f>YEAR(B2915)</f>
        <v>2016</v>
      </c>
      <c r="Y2915" s="50">
        <f>MONTH(B2915)</f>
        <v>2</v>
      </c>
      <c r="Z2915" s="56">
        <f>X2915*100+Y2915</f>
        <v>201602</v>
      </c>
      <c r="AA2915" s="56">
        <f>WEEKNUM(B2915,1)</f>
        <v>9</v>
      </c>
      <c r="AB2915" s="58">
        <f>IF(ISBLANK(B2915)," ",MAX(B2915-B2914-1,0))</f>
        <v>0</v>
      </c>
      <c r="AC2915" s="56">
        <f>DAY(B2915)</f>
        <v>25</v>
      </c>
      <c r="AD2915" s="53">
        <f>U2915+V2915</f>
        <v>0.20894279788530462</v>
      </c>
      <c r="AE2915" s="56">
        <f>IF("1-Swim"=D2915,E2915*46.7,IF("2-Bike"=D2915,E2915,IF("3-Run"=D2915,E2915*4.27,0)))</f>
        <v>13.236999999999998</v>
      </c>
    </row>
    <row r="2916" spans="1:31" x14ac:dyDescent="0.25">
      <c r="A2916" s="50">
        <v>2915</v>
      </c>
      <c r="B2916" s="51">
        <v>42426</v>
      </c>
      <c r="C2916" s="75">
        <f>B2916</f>
        <v>42426</v>
      </c>
      <c r="D2916" s="50" t="s">
        <v>1223</v>
      </c>
      <c r="E2916" s="50">
        <v>6.25</v>
      </c>
      <c r="F2916" s="50">
        <v>1</v>
      </c>
      <c r="G2916" s="50">
        <v>22</v>
      </c>
      <c r="H2916" s="50">
        <v>49</v>
      </c>
      <c r="I2916" s="53">
        <f>IF(E2916&gt;0,TIME(F2916,G2916,H2916),"")</f>
        <v>5.7511574074074069E-2</v>
      </c>
      <c r="J2916" s="54">
        <f>IF(E2916&gt;0,TIME(F2916,G2916,H2916)/E2916,"")</f>
        <v>9.2018518518518517E-3</v>
      </c>
      <c r="K2916" s="50" t="s">
        <v>1704</v>
      </c>
      <c r="L2916" s="50" t="s">
        <v>1306</v>
      </c>
      <c r="M2916" s="55">
        <f>IF(D2916&gt;0,0.0416666666666667/J2916,"")</f>
        <v>4.5280740591668378</v>
      </c>
      <c r="N2916" s="50">
        <v>145</v>
      </c>
      <c r="O2916" s="50" t="s">
        <v>377</v>
      </c>
      <c r="Q2916" s="151">
        <f>IF("1-Swim"=D2916,J2916*2.4,IF("2-Bike"=D2916,J2916*112,IF("3-Run"=D2916,J2916*26.2,0)))</f>
        <v>0.24108851851851851</v>
      </c>
      <c r="R2916" s="151">
        <f>Q2916/2</f>
        <v>0.12054425925925925</v>
      </c>
      <c r="S2916" s="53">
        <f>J2916*26.2</f>
        <v>0.24108851851851851</v>
      </c>
      <c r="T2916" s="53">
        <f>(J2916+0.0013889)*26.2</f>
        <v>0.2774776985185185</v>
      </c>
      <c r="U2916" s="53">
        <f>S2916/2</f>
        <v>0.12054425925925925</v>
      </c>
      <c r="V2916" s="53">
        <f>T2916/2</f>
        <v>0.13873884925925925</v>
      </c>
      <c r="W2916" s="50">
        <f>RANK(J2916,J:J,1)</f>
        <v>2786</v>
      </c>
      <c r="X2916" s="50">
        <f>YEAR(B2916)</f>
        <v>2016</v>
      </c>
      <c r="Y2916" s="50">
        <f>MONTH(B2916)</f>
        <v>2</v>
      </c>
      <c r="Z2916" s="56">
        <f>X2916*100+Y2916</f>
        <v>201602</v>
      </c>
      <c r="AA2916" s="56">
        <f>WEEKNUM(B2916,1)</f>
        <v>9</v>
      </c>
      <c r="AB2916" s="58">
        <f>IF(ISBLANK(B2916)," ",MAX(B2916-B2915-1,0))</f>
        <v>0</v>
      </c>
      <c r="AC2916" s="56">
        <f>DAY(B2916)</f>
        <v>26</v>
      </c>
      <c r="AD2916" s="53">
        <f>U2916+V2916</f>
        <v>0.25928310851851849</v>
      </c>
      <c r="AE2916" s="56">
        <f>IF("1-Swim"=D2916,E2916*46.7,IF("2-Bike"=D2916,E2916,IF("3-Run"=D2916,E2916*4.27,0)))</f>
        <v>26.687499999999996</v>
      </c>
    </row>
    <row r="2917" spans="1:31" x14ac:dyDescent="0.25">
      <c r="A2917" s="50">
        <v>2916</v>
      </c>
      <c r="B2917" s="51">
        <v>42427</v>
      </c>
      <c r="C2917" s="75">
        <f>B2917</f>
        <v>42427</v>
      </c>
      <c r="D2917" s="50" t="s">
        <v>1223</v>
      </c>
      <c r="E2917" s="50">
        <v>3</v>
      </c>
      <c r="F2917" s="50">
        <v>0</v>
      </c>
      <c r="G2917" s="50">
        <v>33</v>
      </c>
      <c r="H2917" s="50">
        <v>47</v>
      </c>
      <c r="I2917" s="53">
        <f>IF(E2917&gt;0,TIME(F2917,G2917,H2917),"")</f>
        <v>2.3460648148148147E-2</v>
      </c>
      <c r="J2917" s="54">
        <f>IF(E2917&gt;0,TIME(F2917,G2917,H2917)/E2917,"")</f>
        <v>7.8202160493827163E-3</v>
      </c>
      <c r="K2917" s="50" t="s">
        <v>1704</v>
      </c>
      <c r="L2917" s="50" t="s">
        <v>1705</v>
      </c>
      <c r="M2917" s="55">
        <f>IF(D2917&gt;0,0.0416666666666667/J2917,"")</f>
        <v>5.3280710409472167</v>
      </c>
      <c r="N2917" s="50">
        <v>0</v>
      </c>
      <c r="O2917" s="50" t="s">
        <v>377</v>
      </c>
      <c r="Q2917" s="151">
        <f>IF("1-Swim"=D2917,J2917*2.4,IF("2-Bike"=D2917,J2917*112,IF("3-Run"=D2917,J2917*26.2,0)))</f>
        <v>0.20488966049382717</v>
      </c>
      <c r="R2917" s="151">
        <f>Q2917/2</f>
        <v>0.10244483024691359</v>
      </c>
      <c r="S2917" s="53">
        <f>J2917*26.2</f>
        <v>0.20488966049382717</v>
      </c>
      <c r="T2917" s="53">
        <f>(J2917+0.0013889)*26.2</f>
        <v>0.24127884049382717</v>
      </c>
      <c r="U2917" s="53">
        <f>S2917/2</f>
        <v>0.10244483024691359</v>
      </c>
      <c r="V2917" s="53">
        <f>T2917/2</f>
        <v>0.12063942024691358</v>
      </c>
      <c r="W2917" s="50">
        <f>RANK(J2917,J:J,1)</f>
        <v>2316</v>
      </c>
      <c r="X2917" s="50">
        <f>YEAR(B2917)</f>
        <v>2016</v>
      </c>
      <c r="Y2917" s="50">
        <f>MONTH(B2917)</f>
        <v>2</v>
      </c>
      <c r="Z2917" s="56">
        <f>X2917*100+Y2917</f>
        <v>201602</v>
      </c>
      <c r="AA2917" s="56">
        <f>WEEKNUM(B2917,1)</f>
        <v>9</v>
      </c>
      <c r="AB2917" s="58">
        <f>IF(ISBLANK(B2917)," ",MAX(B2917-B2916-1,0))</f>
        <v>0</v>
      </c>
      <c r="AC2917" s="56">
        <f>DAY(B2917)</f>
        <v>27</v>
      </c>
      <c r="AD2917" s="53">
        <f>U2917+V2917</f>
        <v>0.22308425049382719</v>
      </c>
      <c r="AE2917" s="56">
        <f>IF("1-Swim"=D2917,E2917*46.7,IF("2-Bike"=D2917,E2917,IF("3-Run"=D2917,E2917*4.27,0)))</f>
        <v>12.809999999999999</v>
      </c>
    </row>
    <row r="2918" spans="1:31" x14ac:dyDescent="0.25">
      <c r="A2918" s="50">
        <v>2917</v>
      </c>
      <c r="B2918" s="51">
        <v>42429</v>
      </c>
      <c r="C2918" s="75">
        <f>B2918</f>
        <v>42429</v>
      </c>
      <c r="D2918" s="50" t="s">
        <v>1225</v>
      </c>
      <c r="E2918" s="50">
        <v>0.73</v>
      </c>
      <c r="F2918" s="50">
        <v>0</v>
      </c>
      <c r="G2918" s="50">
        <v>28</v>
      </c>
      <c r="H2918" s="50">
        <v>39</v>
      </c>
      <c r="I2918" s="53">
        <f>IF(E2918&gt;0,TIME(F2918,G2918,H2918),"")</f>
        <v>1.9895833333333331E-2</v>
      </c>
      <c r="J2918" s="54">
        <f>IF(E2918&gt;0,TIME(F2918,G2918,H2918)/E2918,"")</f>
        <v>2.7254566210045659E-2</v>
      </c>
      <c r="K2918" s="50" t="s">
        <v>781</v>
      </c>
      <c r="L2918" s="50" t="s">
        <v>1304</v>
      </c>
      <c r="M2918" s="55">
        <f>IF(D2918&gt;0,0.0416666666666667/J2918,"")</f>
        <v>1.528795811518326</v>
      </c>
      <c r="N2918" s="50">
        <v>0</v>
      </c>
      <c r="O2918" s="50" t="s">
        <v>253</v>
      </c>
      <c r="Q2918" s="151">
        <f>IF("1-Swim"=D2918,J2918*2.4,IF("2-Bike"=D2918,J2918*112,IF("3-Run"=D2918,J2918*26.2,0)))</f>
        <v>6.5410958904109584E-2</v>
      </c>
      <c r="R2918" s="151">
        <f>Q2918/2</f>
        <v>3.2705479452054792E-2</v>
      </c>
      <c r="S2918" s="53">
        <f>J2918*26.2</f>
        <v>0.71406963470319629</v>
      </c>
      <c r="T2918" s="53">
        <f>(J2918+0.0013889)*26.2</f>
        <v>0.7504588147031962</v>
      </c>
      <c r="U2918" s="53">
        <f>S2918/2</f>
        <v>0.35703481735159814</v>
      </c>
      <c r="V2918" s="53">
        <f>T2918/2</f>
        <v>0.3752294073515981</v>
      </c>
      <c r="W2918" s="50">
        <f>RANK(J2918,J:J,1)</f>
        <v>3277</v>
      </c>
      <c r="X2918" s="50">
        <f>YEAR(B2918)</f>
        <v>2016</v>
      </c>
      <c r="Y2918" s="50">
        <f>MONTH(B2918)</f>
        <v>2</v>
      </c>
      <c r="Z2918" s="56">
        <f>X2918*100+Y2918</f>
        <v>201602</v>
      </c>
      <c r="AA2918" s="56">
        <f>WEEKNUM(B2918,1)</f>
        <v>10</v>
      </c>
      <c r="AB2918" s="58">
        <f>IF(ISBLANK(B2918)," ",MAX(B2918-B2917-1,0))</f>
        <v>1</v>
      </c>
      <c r="AC2918" s="56">
        <f>DAY(B2918)</f>
        <v>29</v>
      </c>
      <c r="AD2918" s="53">
        <f>U2918+V2918</f>
        <v>0.7322642247031963</v>
      </c>
      <c r="AE2918" s="56">
        <f>IF("1-Swim"=D2918,E2918*46.7,IF("2-Bike"=D2918,E2918,IF("3-Run"=D2918,E2918*4.27,0)))</f>
        <v>34.091000000000001</v>
      </c>
    </row>
    <row r="2919" spans="1:31" x14ac:dyDescent="0.25">
      <c r="A2919" s="50">
        <v>2918</v>
      </c>
      <c r="B2919" s="51">
        <v>42429</v>
      </c>
      <c r="C2919" s="75">
        <f>B2919</f>
        <v>42429</v>
      </c>
      <c r="D2919" s="50" t="s">
        <v>1223</v>
      </c>
      <c r="E2919" s="50">
        <v>2.61</v>
      </c>
      <c r="F2919" s="50">
        <v>0</v>
      </c>
      <c r="G2919" s="50">
        <v>33</v>
      </c>
      <c r="H2919" s="50">
        <v>0</v>
      </c>
      <c r="I2919" s="53">
        <f>IF(E2919&gt;0,TIME(F2919,G2919,H2919),"")</f>
        <v>2.2916666666666669E-2</v>
      </c>
      <c r="J2919" s="54">
        <f>IF(E2919&gt;0,TIME(F2919,G2919,H2919)/E2919,"")</f>
        <v>8.7803320561941258E-3</v>
      </c>
      <c r="K2919" s="50" t="s">
        <v>1700</v>
      </c>
      <c r="L2919" s="50" t="s">
        <v>1048</v>
      </c>
      <c r="M2919" s="55">
        <f>IF(D2919&gt;0,0.0416666666666667/J2919,"")</f>
        <v>4.7454545454545487</v>
      </c>
      <c r="N2919" s="50">
        <v>0</v>
      </c>
      <c r="O2919" s="50" t="s">
        <v>253</v>
      </c>
      <c r="Q2919" s="151">
        <f>IF("1-Swim"=D2919,J2919*2.4,IF("2-Bike"=D2919,J2919*112,IF("3-Run"=D2919,J2919*26.2,0)))</f>
        <v>0.2300446998722861</v>
      </c>
      <c r="R2919" s="151">
        <f>Q2919/2</f>
        <v>0.11502234993614305</v>
      </c>
      <c r="S2919" s="53">
        <f>J2919*26.2</f>
        <v>0.2300446998722861</v>
      </c>
      <c r="T2919" s="53">
        <f>(J2919+0.0013889)*26.2</f>
        <v>0.26643387987228612</v>
      </c>
      <c r="U2919" s="53">
        <f>S2919/2</f>
        <v>0.11502234993614305</v>
      </c>
      <c r="V2919" s="53">
        <f>T2919/2</f>
        <v>0.13321693993614306</v>
      </c>
      <c r="W2919" s="50">
        <f>RANK(J2919,J:J,1)</f>
        <v>2719</v>
      </c>
      <c r="X2919" s="50">
        <f>YEAR(B2919)</f>
        <v>2016</v>
      </c>
      <c r="Y2919" s="50">
        <f>MONTH(B2919)</f>
        <v>2</v>
      </c>
      <c r="Z2919" s="56">
        <f>X2919*100+Y2919</f>
        <v>201602</v>
      </c>
      <c r="AA2919" s="56">
        <f>WEEKNUM(B2919,1)</f>
        <v>10</v>
      </c>
      <c r="AB2919" s="58">
        <f>IF(ISBLANK(B2919)," ",MAX(B2919-B2918-1,0))</f>
        <v>0</v>
      </c>
      <c r="AC2919" s="56">
        <f>DAY(B2919)</f>
        <v>29</v>
      </c>
      <c r="AD2919" s="53">
        <f>U2919+V2919</f>
        <v>0.24823928987228611</v>
      </c>
      <c r="AE2919" s="56">
        <f>IF("1-Swim"=D2919,E2919*46.7,IF("2-Bike"=D2919,E2919,IF("3-Run"=D2919,E2919*4.27,0)))</f>
        <v>11.144699999999998</v>
      </c>
    </row>
    <row r="2920" spans="1:31" x14ac:dyDescent="0.25">
      <c r="A2920" s="50">
        <v>2919</v>
      </c>
      <c r="B2920" s="51">
        <v>42430</v>
      </c>
      <c r="C2920" s="75">
        <f>B2920</f>
        <v>42430</v>
      </c>
      <c r="D2920" s="50" t="s">
        <v>1223</v>
      </c>
      <c r="E2920" s="50">
        <v>3.1</v>
      </c>
      <c r="F2920" s="50">
        <v>0</v>
      </c>
      <c r="G2920" s="50">
        <v>33</v>
      </c>
      <c r="H2920" s="50">
        <v>29</v>
      </c>
      <c r="I2920" s="53">
        <f>IF(E2920&gt;0,TIME(F2920,G2920,H2920),"")</f>
        <v>2.3252314814814812E-2</v>
      </c>
      <c r="J2920" s="54">
        <f>IF(E2920&gt;0,TIME(F2920,G2920,H2920)/E2920,"")</f>
        <v>7.5007467144563907E-3</v>
      </c>
      <c r="K2920" s="50" t="s">
        <v>1700</v>
      </c>
      <c r="L2920" s="50" t="s">
        <v>1357</v>
      </c>
      <c r="M2920" s="55">
        <f>IF(D2920&gt;0,0.0416666666666667/J2920,"")</f>
        <v>5.5550024888004037</v>
      </c>
      <c r="N2920" s="50">
        <v>0</v>
      </c>
      <c r="O2920" s="50" t="s">
        <v>377</v>
      </c>
      <c r="Q2920" s="151">
        <f>IF("1-Swim"=D2920,J2920*2.4,IF("2-Bike"=D2920,J2920*112,IF("3-Run"=D2920,J2920*26.2,0)))</f>
        <v>0.19651956391875744</v>
      </c>
      <c r="R2920" s="151">
        <f>Q2920/2</f>
        <v>9.825978195937872E-2</v>
      </c>
      <c r="S2920" s="53">
        <f>J2920*26.2</f>
        <v>0.19651956391875744</v>
      </c>
      <c r="T2920" s="53">
        <f>(J2920+0.0013889)*26.2</f>
        <v>0.23290874391875743</v>
      </c>
      <c r="U2920" s="53">
        <f>S2920/2</f>
        <v>9.825978195937872E-2</v>
      </c>
      <c r="V2920" s="53">
        <f>T2920/2</f>
        <v>0.11645437195937872</v>
      </c>
      <c r="W2920" s="50">
        <f>RANK(J2920,J:J,1)</f>
        <v>2069</v>
      </c>
      <c r="X2920" s="50">
        <f>YEAR(B2920)</f>
        <v>2016</v>
      </c>
      <c r="Y2920" s="50">
        <f>MONTH(B2920)</f>
        <v>3</v>
      </c>
      <c r="Z2920" s="56">
        <f>X2920*100+Y2920</f>
        <v>201603</v>
      </c>
      <c r="AA2920" s="56">
        <f>WEEKNUM(B2920,1)</f>
        <v>10</v>
      </c>
      <c r="AB2920" s="58">
        <f>IF(ISBLANK(B2920)," ",MAX(B2920-B2919-1,0))</f>
        <v>0</v>
      </c>
      <c r="AC2920" s="56">
        <f>DAY(B2920)</f>
        <v>1</v>
      </c>
      <c r="AD2920" s="53">
        <f>U2920+V2920</f>
        <v>0.21471415391875742</v>
      </c>
      <c r="AE2920" s="56">
        <f>IF("1-Swim"=D2920,E2920*46.7,IF("2-Bike"=D2920,E2920,IF("3-Run"=D2920,E2920*4.27,0)))</f>
        <v>13.236999999999998</v>
      </c>
    </row>
    <row r="2921" spans="1:31" x14ac:dyDescent="0.25">
      <c r="A2921" s="50">
        <v>2920</v>
      </c>
      <c r="B2921" s="51">
        <v>42431</v>
      </c>
      <c r="C2921" s="75">
        <f>B2921</f>
        <v>42431</v>
      </c>
      <c r="D2921" s="50" t="s">
        <v>1225</v>
      </c>
      <c r="E2921" s="50">
        <v>1</v>
      </c>
      <c r="F2921" s="50">
        <v>0</v>
      </c>
      <c r="G2921" s="50">
        <v>33</v>
      </c>
      <c r="H2921" s="50">
        <v>6</v>
      </c>
      <c r="I2921" s="53">
        <f>IF(E2921&gt;0,TIME(F2921,G2921,H2921),"")</f>
        <v>2.298611111111111E-2</v>
      </c>
      <c r="J2921" s="54">
        <f>IF(E2921&gt;0,TIME(F2921,G2921,H2921)/E2921,"")</f>
        <v>2.298611111111111E-2</v>
      </c>
      <c r="K2921" s="50" t="s">
        <v>781</v>
      </c>
      <c r="L2921" s="50" t="s">
        <v>1304</v>
      </c>
      <c r="M2921" s="55">
        <f>IF(D2921&gt;0,0.0416666666666667/J2921,"")</f>
        <v>1.8126888217522674</v>
      </c>
      <c r="N2921" s="50">
        <v>0</v>
      </c>
      <c r="O2921" s="50" t="s">
        <v>253</v>
      </c>
      <c r="Q2921" s="151">
        <f>IF("1-Swim"=D2921,J2921*2.4,IF("2-Bike"=D2921,J2921*112,IF("3-Run"=D2921,J2921*26.2,0)))</f>
        <v>5.5166666666666662E-2</v>
      </c>
      <c r="R2921" s="151">
        <f>Q2921/2</f>
        <v>2.7583333333333331E-2</v>
      </c>
      <c r="S2921" s="53">
        <f>J2921*26.2</f>
        <v>0.60223611111111108</v>
      </c>
      <c r="T2921" s="53">
        <f>(J2921+0.0013889)*26.2</f>
        <v>0.63862529111111099</v>
      </c>
      <c r="U2921" s="53">
        <f>S2921/2</f>
        <v>0.30111805555555554</v>
      </c>
      <c r="V2921" s="53">
        <f>T2921/2</f>
        <v>0.3193126455555555</v>
      </c>
      <c r="W2921" s="50">
        <f>RANK(J2921,J:J,1)</f>
        <v>3080</v>
      </c>
      <c r="X2921" s="50">
        <f>YEAR(B2921)</f>
        <v>2016</v>
      </c>
      <c r="Y2921" s="50">
        <f>MONTH(B2921)</f>
        <v>3</v>
      </c>
      <c r="Z2921" s="56">
        <f>X2921*100+Y2921</f>
        <v>201603</v>
      </c>
      <c r="AA2921" s="56">
        <f>WEEKNUM(B2921,1)</f>
        <v>10</v>
      </c>
      <c r="AB2921" s="58">
        <f>IF(ISBLANK(B2921)," ",MAX(B2921-B2920-1,0))</f>
        <v>0</v>
      </c>
      <c r="AC2921" s="56">
        <f>DAY(B2921)</f>
        <v>2</v>
      </c>
      <c r="AD2921" s="53">
        <f>U2921+V2921</f>
        <v>0.62043070111111098</v>
      </c>
      <c r="AE2921" s="56">
        <f>IF("1-Swim"=D2921,E2921*46.7,IF("2-Bike"=D2921,E2921,IF("3-Run"=D2921,E2921*4.27,0)))</f>
        <v>46.7</v>
      </c>
    </row>
    <row r="2922" spans="1:31" x14ac:dyDescent="0.25">
      <c r="A2922" s="50">
        <v>2921</v>
      </c>
      <c r="B2922" s="51">
        <v>42432</v>
      </c>
      <c r="C2922" s="75">
        <f>B2922</f>
        <v>42432</v>
      </c>
      <c r="D2922" s="50" t="s">
        <v>1224</v>
      </c>
      <c r="E2922" s="50">
        <v>11</v>
      </c>
      <c r="F2922" s="50">
        <v>0</v>
      </c>
      <c r="G2922" s="50">
        <v>32</v>
      </c>
      <c r="H2922" s="50">
        <v>33</v>
      </c>
      <c r="I2922" s="53">
        <f>IF(E2922&gt;0,TIME(F2922,G2922,H2922),"")</f>
        <v>2.2604166666666665E-2</v>
      </c>
      <c r="J2922" s="54">
        <f>IF(E2922&gt;0,TIME(F2922,G2922,H2922)/E2922,"")</f>
        <v>2.0549242424242422E-3</v>
      </c>
      <c r="K2922" s="50" t="s">
        <v>921</v>
      </c>
      <c r="L2922" s="50" t="s">
        <v>1132</v>
      </c>
      <c r="M2922" s="55">
        <f>IF(D2922&gt;0,0.0416666666666667/J2922,"")</f>
        <v>20.276497695852552</v>
      </c>
      <c r="N2922" s="50">
        <v>0</v>
      </c>
      <c r="O2922" s="50" t="s">
        <v>253</v>
      </c>
      <c r="Q2922" s="151">
        <f>IF("1-Swim"=D2922,J2922*2.4,IF("2-Bike"=D2922,J2922*112,IF("3-Run"=D2922,J2922*26.2,0)))</f>
        <v>0.23015151515151513</v>
      </c>
      <c r="R2922" s="151">
        <f>Q2922/2</f>
        <v>0.11507575757575757</v>
      </c>
      <c r="S2922" s="53">
        <f>J2922*26.2</f>
        <v>5.3839015151515145E-2</v>
      </c>
      <c r="T2922" s="53">
        <f>(J2922+0.0013889)*26.2</f>
        <v>9.0228195151515131E-2</v>
      </c>
      <c r="U2922" s="53">
        <f>S2922/2</f>
        <v>2.6919507575757572E-2</v>
      </c>
      <c r="V2922" s="53">
        <f>T2922/2</f>
        <v>4.5114097575757565E-2</v>
      </c>
      <c r="W2922" s="50">
        <f>RANK(J2922,J:J,1)</f>
        <v>176</v>
      </c>
      <c r="X2922" s="50">
        <f>YEAR(B2922)</f>
        <v>2016</v>
      </c>
      <c r="Y2922" s="50">
        <f>MONTH(B2922)</f>
        <v>3</v>
      </c>
      <c r="Z2922" s="56">
        <f>X2922*100+Y2922</f>
        <v>201603</v>
      </c>
      <c r="AA2922" s="56">
        <f>WEEKNUM(B2922,1)</f>
        <v>10</v>
      </c>
      <c r="AB2922" s="58">
        <f>IF(ISBLANK(B2922)," ",MAX(B2922-B2921-1,0))</f>
        <v>0</v>
      </c>
      <c r="AC2922" s="56">
        <f>DAY(B2922)</f>
        <v>3</v>
      </c>
      <c r="AD2922" s="53">
        <f>U2922+V2922</f>
        <v>7.2033605151515134E-2</v>
      </c>
      <c r="AE2922" s="56">
        <f>IF("1-Swim"=D2922,E2922*46.7,IF("2-Bike"=D2922,E2922,IF("3-Run"=D2922,E2922*4.27,0)))</f>
        <v>11</v>
      </c>
    </row>
    <row r="2923" spans="1:31" x14ac:dyDescent="0.25">
      <c r="A2923" s="50">
        <v>2922</v>
      </c>
      <c r="B2923" s="51">
        <v>42433</v>
      </c>
      <c r="C2923" s="75">
        <f>B2923</f>
        <v>42433</v>
      </c>
      <c r="D2923" s="50" t="s">
        <v>1223</v>
      </c>
      <c r="E2923" s="50">
        <v>6.25</v>
      </c>
      <c r="F2923" s="50">
        <v>1</v>
      </c>
      <c r="G2923" s="50">
        <v>15</v>
      </c>
      <c r="H2923" s="50">
        <v>46</v>
      </c>
      <c r="I2923" s="53">
        <f>IF(E2923&gt;0,TIME(F2923,G2923,H2923),"")</f>
        <v>5.2615740740740741E-2</v>
      </c>
      <c r="J2923" s="54">
        <f>IF(E2923&gt;0,TIME(F2923,G2923,H2923)/E2923,"")</f>
        <v>8.4185185185185179E-3</v>
      </c>
      <c r="K2923" s="50" t="s">
        <v>1704</v>
      </c>
      <c r="L2923" s="50" t="s">
        <v>1306</v>
      </c>
      <c r="M2923" s="55">
        <f>IF(D2923&gt;0,0.0416666666666667/J2923,"")</f>
        <v>4.9494060712714516</v>
      </c>
      <c r="N2923" s="50">
        <v>152</v>
      </c>
      <c r="O2923" s="50" t="s">
        <v>377</v>
      </c>
      <c r="Q2923" s="151">
        <f>IF("1-Swim"=D2923,J2923*2.4,IF("2-Bike"=D2923,J2923*112,IF("3-Run"=D2923,J2923*26.2,0)))</f>
        <v>0.22056518518518517</v>
      </c>
      <c r="R2923" s="151">
        <f>Q2923/2</f>
        <v>0.11028259259259258</v>
      </c>
      <c r="S2923" s="53">
        <f>J2923*26.2</f>
        <v>0.22056518518518517</v>
      </c>
      <c r="T2923" s="53">
        <f>(J2923+0.0013889)*26.2</f>
        <v>0.25695436518518516</v>
      </c>
      <c r="U2923" s="53">
        <f>S2923/2</f>
        <v>0.11028259259259258</v>
      </c>
      <c r="V2923" s="53">
        <f>T2923/2</f>
        <v>0.12847718259259258</v>
      </c>
      <c r="W2923" s="50">
        <f>RANK(J2923,J:J,1)</f>
        <v>2635</v>
      </c>
      <c r="X2923" s="50">
        <f>YEAR(B2923)</f>
        <v>2016</v>
      </c>
      <c r="Y2923" s="50">
        <f>MONTH(B2923)</f>
        <v>3</v>
      </c>
      <c r="Z2923" s="56">
        <f>X2923*100+Y2923</f>
        <v>201603</v>
      </c>
      <c r="AA2923" s="56">
        <f>WEEKNUM(B2923,1)</f>
        <v>10</v>
      </c>
      <c r="AB2923" s="58">
        <f>IF(ISBLANK(B2923)," ",MAX(B2923-B2922-1,0))</f>
        <v>0</v>
      </c>
      <c r="AC2923" s="56">
        <f>DAY(B2923)</f>
        <v>4</v>
      </c>
      <c r="AD2923" s="53">
        <f>U2923+V2923</f>
        <v>0.23875977518518515</v>
      </c>
      <c r="AE2923" s="56">
        <f>IF("1-Swim"=D2923,E2923*46.7,IF("2-Bike"=D2923,E2923,IF("3-Run"=D2923,E2923*4.27,0)))</f>
        <v>26.687499999999996</v>
      </c>
    </row>
    <row r="2924" spans="1:31" x14ac:dyDescent="0.25">
      <c r="A2924" s="50">
        <v>2923</v>
      </c>
      <c r="B2924" s="51">
        <v>42434</v>
      </c>
      <c r="C2924" s="75">
        <f>B2924</f>
        <v>42434</v>
      </c>
      <c r="D2924" s="50" t="s">
        <v>1224</v>
      </c>
      <c r="E2924" s="50">
        <v>12.5</v>
      </c>
      <c r="F2924" s="50">
        <v>0</v>
      </c>
      <c r="G2924" s="50">
        <v>45</v>
      </c>
      <c r="H2924" s="50">
        <v>0</v>
      </c>
      <c r="I2924" s="53">
        <f>IF(E2924&gt;0,TIME(F2924,G2924,H2924),"")</f>
        <v>3.125E-2</v>
      </c>
      <c r="J2924" s="54">
        <f>IF(E2924&gt;0,TIME(F2924,G2924,H2924)/E2924,"")</f>
        <v>2.5000000000000001E-3</v>
      </c>
      <c r="K2924" s="50" t="s">
        <v>1342</v>
      </c>
      <c r="L2924" s="50" t="s">
        <v>1698</v>
      </c>
      <c r="M2924" s="55">
        <f>IF(D2924&gt;0,0.0416666666666667/J2924,"")</f>
        <v>16.666666666666679</v>
      </c>
      <c r="N2924" s="50">
        <v>120</v>
      </c>
      <c r="O2924" s="50" t="s">
        <v>253</v>
      </c>
      <c r="Q2924" s="151">
        <f>IF("1-Swim"=D2924,J2924*2.4,IF("2-Bike"=D2924,J2924*112,IF("3-Run"=D2924,J2924*26.2,0)))</f>
        <v>0.28000000000000003</v>
      </c>
      <c r="R2924" s="151">
        <f>Q2924/2</f>
        <v>0.14000000000000001</v>
      </c>
      <c r="S2924" s="53">
        <f>J2924*26.2</f>
        <v>6.5500000000000003E-2</v>
      </c>
      <c r="T2924" s="53">
        <f>(J2924+0.0013889)*26.2</f>
        <v>0.10188918</v>
      </c>
      <c r="U2924" s="53">
        <f>S2924/2</f>
        <v>3.2750000000000001E-2</v>
      </c>
      <c r="V2924" s="53">
        <f>T2924/2</f>
        <v>5.0944589999999998E-2</v>
      </c>
      <c r="W2924" s="50">
        <f>RANK(J2924,J:J,1)</f>
        <v>308</v>
      </c>
      <c r="X2924" s="50">
        <f>YEAR(B2924)</f>
        <v>2016</v>
      </c>
      <c r="Y2924" s="50">
        <f>MONTH(B2924)</f>
        <v>3</v>
      </c>
      <c r="Z2924" s="56">
        <f>X2924*100+Y2924</f>
        <v>201603</v>
      </c>
      <c r="AA2924" s="56">
        <f>WEEKNUM(B2924,1)</f>
        <v>10</v>
      </c>
      <c r="AB2924" s="58">
        <f>IF(ISBLANK(B2924)," ",MAX(B2924-B2923-1,0))</f>
        <v>0</v>
      </c>
      <c r="AC2924" s="56">
        <f>DAY(B2924)</f>
        <v>5</v>
      </c>
      <c r="AD2924" s="53">
        <f>U2924+V2924</f>
        <v>8.3694589999999999E-2</v>
      </c>
      <c r="AE2924" s="56">
        <f>IF("1-Swim"=D2924,E2924*46.7,IF("2-Bike"=D2924,E2924,IF("3-Run"=D2924,E2924*4.27,0)))</f>
        <v>12.5</v>
      </c>
    </row>
    <row r="2925" spans="1:31" x14ac:dyDescent="0.25">
      <c r="A2925" s="50">
        <v>2924</v>
      </c>
      <c r="B2925" s="51">
        <v>42435</v>
      </c>
      <c r="C2925" s="75">
        <f>B2925</f>
        <v>42435</v>
      </c>
      <c r="D2925" s="50" t="s">
        <v>1223</v>
      </c>
      <c r="E2925" s="50">
        <v>6</v>
      </c>
      <c r="F2925" s="50">
        <v>1</v>
      </c>
      <c r="G2925" s="50">
        <v>7</v>
      </c>
      <c r="H2925" s="50">
        <v>37</v>
      </c>
      <c r="I2925" s="53">
        <f>IF(E2925&gt;0,TIME(F2925,G2925,H2925),"")</f>
        <v>4.6956018518518522E-2</v>
      </c>
      <c r="J2925" s="54">
        <f>IF(E2925&gt;0,TIME(F2925,G2925,H2925)/E2925,"")</f>
        <v>7.8260030864197531E-3</v>
      </c>
      <c r="K2925" s="50" t="s">
        <v>1704</v>
      </c>
      <c r="L2925" s="50" t="s">
        <v>1706</v>
      </c>
      <c r="M2925" s="55">
        <f>IF(D2925&gt;0,0.0416666666666667/J2925,"")</f>
        <v>5.3241311313778699</v>
      </c>
      <c r="N2925" s="50">
        <v>0</v>
      </c>
      <c r="O2925" s="50" t="s">
        <v>377</v>
      </c>
      <c r="Q2925" s="151">
        <f>IF("1-Swim"=D2925,J2925*2.4,IF("2-Bike"=D2925,J2925*112,IF("3-Run"=D2925,J2925*26.2,0)))</f>
        <v>0.20504128086419751</v>
      </c>
      <c r="R2925" s="151">
        <f>Q2925/2</f>
        <v>0.10252064043209876</v>
      </c>
      <c r="S2925" s="53">
        <f>J2925*26.2</f>
        <v>0.20504128086419751</v>
      </c>
      <c r="T2925" s="53">
        <f>(J2925+0.0013889)*26.2</f>
        <v>0.24143046086419753</v>
      </c>
      <c r="U2925" s="53">
        <f>S2925/2</f>
        <v>0.10252064043209876</v>
      </c>
      <c r="V2925" s="53">
        <f>T2925/2</f>
        <v>0.12071523043209877</v>
      </c>
      <c r="W2925" s="50">
        <f>RANK(J2925,J:J,1)</f>
        <v>2322</v>
      </c>
      <c r="X2925" s="50">
        <f>YEAR(B2925)</f>
        <v>2016</v>
      </c>
      <c r="Y2925" s="50">
        <f>MONTH(B2925)</f>
        <v>3</v>
      </c>
      <c r="Z2925" s="56">
        <f>X2925*100+Y2925</f>
        <v>201603</v>
      </c>
      <c r="AA2925" s="56">
        <f>WEEKNUM(B2925,1)</f>
        <v>11</v>
      </c>
      <c r="AB2925" s="58">
        <f>IF(ISBLANK(B2925)," ",MAX(B2925-B2924-1,0))</f>
        <v>0</v>
      </c>
      <c r="AC2925" s="56">
        <f>DAY(B2925)</f>
        <v>6</v>
      </c>
      <c r="AD2925" s="53">
        <f>U2925+V2925</f>
        <v>0.22323587086419752</v>
      </c>
      <c r="AE2925" s="56">
        <f>IF("1-Swim"=D2925,E2925*46.7,IF("2-Bike"=D2925,E2925,IF("3-Run"=D2925,E2925*4.27,0)))</f>
        <v>25.619999999999997</v>
      </c>
    </row>
    <row r="2926" spans="1:31" x14ac:dyDescent="0.25">
      <c r="A2926" s="50">
        <v>2925</v>
      </c>
      <c r="B2926" s="51">
        <v>42436</v>
      </c>
      <c r="C2926" s="75">
        <f>B2926</f>
        <v>42436</v>
      </c>
      <c r="D2926" s="50" t="s">
        <v>1224</v>
      </c>
      <c r="E2926" s="50">
        <v>10</v>
      </c>
      <c r="F2926" s="50">
        <v>0</v>
      </c>
      <c r="G2926" s="50">
        <v>28</v>
      </c>
      <c r="H2926" s="50">
        <v>45</v>
      </c>
      <c r="I2926" s="53">
        <f>IF(E2926&gt;0,TIME(F2926,G2926,H2926),"")</f>
        <v>1.996527777777778E-2</v>
      </c>
      <c r="J2926" s="54">
        <f>IF(E2926&gt;0,TIME(F2926,G2926,H2926)/E2926,"")</f>
        <v>1.9965277777777781E-3</v>
      </c>
      <c r="K2926" s="50" t="s">
        <v>921</v>
      </c>
      <c r="L2926" s="50" t="s">
        <v>1132</v>
      </c>
      <c r="M2926" s="55">
        <f>IF(D2926&gt;0,0.0416666666666667/J2926,"")</f>
        <v>20.869565217391319</v>
      </c>
      <c r="N2926" s="50">
        <v>0</v>
      </c>
      <c r="O2926" s="50" t="s">
        <v>253</v>
      </c>
      <c r="Q2926" s="151">
        <f>IF("1-Swim"=D2926,J2926*2.4,IF("2-Bike"=D2926,J2926*112,IF("3-Run"=D2926,J2926*26.2,0)))</f>
        <v>0.22361111111111115</v>
      </c>
      <c r="R2926" s="151">
        <f>Q2926/2</f>
        <v>0.11180555555555557</v>
      </c>
      <c r="S2926" s="53">
        <f>J2926*26.2</f>
        <v>5.2309027777777781E-2</v>
      </c>
      <c r="T2926" s="53">
        <f>(J2926+0.0013889)*26.2</f>
        <v>8.8698207777777774E-2</v>
      </c>
      <c r="U2926" s="53">
        <f>S2926/2</f>
        <v>2.615451388888889E-2</v>
      </c>
      <c r="V2926" s="53">
        <f>T2926/2</f>
        <v>4.4349103888888887E-2</v>
      </c>
      <c r="W2926" s="50">
        <f>RANK(J2926,J:J,1)</f>
        <v>154</v>
      </c>
      <c r="X2926" s="50">
        <f>YEAR(B2926)</f>
        <v>2016</v>
      </c>
      <c r="Y2926" s="50">
        <f>MONTH(B2926)</f>
        <v>3</v>
      </c>
      <c r="Z2926" s="56">
        <f>X2926*100+Y2926</f>
        <v>201603</v>
      </c>
      <c r="AA2926" s="56">
        <f>WEEKNUM(B2926,1)</f>
        <v>11</v>
      </c>
      <c r="AB2926" s="58">
        <f>IF(ISBLANK(B2926)," ",MAX(B2926-B2925-1,0))</f>
        <v>0</v>
      </c>
      <c r="AC2926" s="56">
        <f>DAY(B2926)</f>
        <v>7</v>
      </c>
      <c r="AD2926" s="53">
        <f>U2926+V2926</f>
        <v>7.0503617777777777E-2</v>
      </c>
      <c r="AE2926" s="56">
        <f>IF("1-Swim"=D2926,E2926*46.7,IF("2-Bike"=D2926,E2926,IF("3-Run"=D2926,E2926*4.27,0)))</f>
        <v>10</v>
      </c>
    </row>
    <row r="2927" spans="1:31" x14ac:dyDescent="0.25">
      <c r="A2927" s="50">
        <v>2926</v>
      </c>
      <c r="B2927" s="51">
        <v>42438</v>
      </c>
      <c r="C2927" s="75">
        <f>B2927</f>
        <v>42438</v>
      </c>
      <c r="D2927" s="50" t="s">
        <v>1223</v>
      </c>
      <c r="E2927" s="50">
        <v>4.6500000000000004</v>
      </c>
      <c r="F2927" s="50">
        <v>0</v>
      </c>
      <c r="G2927" s="50">
        <v>52</v>
      </c>
      <c r="H2927" s="50">
        <v>56</v>
      </c>
      <c r="I2927" s="53">
        <f>IF(E2927&gt;0,TIME(F2927,G2927,H2927),"")</f>
        <v>3.6759259259259255E-2</v>
      </c>
      <c r="J2927" s="54">
        <f>IF(E2927&gt;0,TIME(F2927,G2927,H2927)/E2927,"")</f>
        <v>7.9052170450019891E-3</v>
      </c>
      <c r="K2927" s="50" t="s">
        <v>1700</v>
      </c>
      <c r="L2927" s="50" t="s">
        <v>1707</v>
      </c>
      <c r="M2927" s="55">
        <f>IF(D2927&gt;0,0.0416666666666667/J2927,"")</f>
        <v>5.2707808564231797</v>
      </c>
      <c r="N2927" s="50">
        <v>0</v>
      </c>
      <c r="O2927" s="50" t="s">
        <v>526</v>
      </c>
      <c r="Q2927" s="151">
        <f>IF("1-Swim"=D2927,J2927*2.4,IF("2-Bike"=D2927,J2927*112,IF("3-Run"=D2927,J2927*26.2,0)))</f>
        <v>0.20711668657905211</v>
      </c>
      <c r="R2927" s="151">
        <f>Q2927/2</f>
        <v>0.10355834328952605</v>
      </c>
      <c r="S2927" s="53">
        <f>J2927*26.2</f>
        <v>0.20711668657905211</v>
      </c>
      <c r="T2927" s="53">
        <f>(J2927+0.0013889)*26.2</f>
        <v>0.2435058665790521</v>
      </c>
      <c r="U2927" s="53">
        <f>S2927/2</f>
        <v>0.10355834328952605</v>
      </c>
      <c r="V2927" s="53">
        <f>T2927/2</f>
        <v>0.12175293328952605</v>
      </c>
      <c r="W2927" s="50">
        <f>RANK(J2927,J:J,1)</f>
        <v>2386</v>
      </c>
      <c r="X2927" s="50">
        <f>YEAR(B2927)</f>
        <v>2016</v>
      </c>
      <c r="Y2927" s="50">
        <f>MONTH(B2927)</f>
        <v>3</v>
      </c>
      <c r="Z2927" s="56">
        <f>X2927*100+Y2927</f>
        <v>201603</v>
      </c>
      <c r="AA2927" s="56">
        <f>WEEKNUM(B2927,1)</f>
        <v>11</v>
      </c>
      <c r="AB2927" s="58">
        <f>IF(ISBLANK(B2927)," ",MAX(B2927-B2926-1,0))</f>
        <v>1</v>
      </c>
      <c r="AC2927" s="56">
        <f>DAY(B2927)</f>
        <v>9</v>
      </c>
      <c r="AD2927" s="53">
        <f>U2927+V2927</f>
        <v>0.22531127657905209</v>
      </c>
      <c r="AE2927" s="56">
        <f>IF("1-Swim"=D2927,E2927*46.7,IF("2-Bike"=D2927,E2927,IF("3-Run"=D2927,E2927*4.27,0)))</f>
        <v>19.855499999999999</v>
      </c>
    </row>
    <row r="2928" spans="1:31" x14ac:dyDescent="0.25">
      <c r="A2928" s="50">
        <v>2927</v>
      </c>
      <c r="B2928" s="51">
        <v>42439</v>
      </c>
      <c r="C2928" s="75">
        <f>B2928</f>
        <v>42439</v>
      </c>
      <c r="D2928" s="50" t="s">
        <v>1223</v>
      </c>
      <c r="E2928" s="50">
        <v>3.1</v>
      </c>
      <c r="F2928" s="50">
        <v>0</v>
      </c>
      <c r="G2928" s="50">
        <v>32</v>
      </c>
      <c r="H2928" s="50">
        <v>5</v>
      </c>
      <c r="I2928" s="53">
        <f>IF(E2928&gt;0,TIME(F2928,G2928,H2928),"")</f>
        <v>2.2280092592592591E-2</v>
      </c>
      <c r="J2928" s="54">
        <f>IF(E2928&gt;0,TIME(F2928,G2928,H2928)/E2928,"")</f>
        <v>7.1871266427718031E-3</v>
      </c>
      <c r="K2928" s="50" t="s">
        <v>1700</v>
      </c>
      <c r="L2928" s="50" t="s">
        <v>927</v>
      </c>
      <c r="M2928" s="55">
        <f>IF(D2928&gt;0,0.0416666666666667/J2928,"")</f>
        <v>5.7974025974026029</v>
      </c>
      <c r="N2928" s="50">
        <v>0</v>
      </c>
      <c r="O2928" s="50" t="s">
        <v>255</v>
      </c>
      <c r="Q2928" s="151">
        <f>IF("1-Swim"=D2928,J2928*2.4,IF("2-Bike"=D2928,J2928*112,IF("3-Run"=D2928,J2928*26.2,0)))</f>
        <v>0.18830271804062124</v>
      </c>
      <c r="R2928" s="151">
        <f>Q2928/2</f>
        <v>9.4151359020310618E-2</v>
      </c>
      <c r="S2928" s="53">
        <f>J2928*26.2</f>
        <v>0.18830271804062124</v>
      </c>
      <c r="T2928" s="53">
        <f>(J2928+0.0013889)*26.2</f>
        <v>0.22469189804062123</v>
      </c>
      <c r="U2928" s="53">
        <f>S2928/2</f>
        <v>9.4151359020310618E-2</v>
      </c>
      <c r="V2928" s="53">
        <f>T2928/2</f>
        <v>0.11234594902031061</v>
      </c>
      <c r="W2928" s="50">
        <f>RANK(J2928,J:J,1)</f>
        <v>1770</v>
      </c>
      <c r="X2928" s="50">
        <f>YEAR(B2928)</f>
        <v>2016</v>
      </c>
      <c r="Y2928" s="50">
        <f>MONTH(B2928)</f>
        <v>3</v>
      </c>
      <c r="Z2928" s="56">
        <f>X2928*100+Y2928</f>
        <v>201603</v>
      </c>
      <c r="AA2928" s="56">
        <f>WEEKNUM(B2928,1)</f>
        <v>11</v>
      </c>
      <c r="AB2928" s="58">
        <f>IF(ISBLANK(B2928)," ",MAX(B2928-B2927-1,0))</f>
        <v>0</v>
      </c>
      <c r="AC2928" s="56">
        <f>DAY(B2928)</f>
        <v>10</v>
      </c>
      <c r="AD2928" s="53">
        <f>U2928+V2928</f>
        <v>0.20649730804062122</v>
      </c>
      <c r="AE2928" s="56">
        <f>IF("1-Swim"=D2928,E2928*46.7,IF("2-Bike"=D2928,E2928,IF("3-Run"=D2928,E2928*4.27,0)))</f>
        <v>13.236999999999998</v>
      </c>
    </row>
    <row r="2929" spans="1:31" x14ac:dyDescent="0.25">
      <c r="A2929" s="50">
        <v>2928</v>
      </c>
      <c r="B2929" s="51">
        <v>42440</v>
      </c>
      <c r="C2929" s="75">
        <f>B2929</f>
        <v>42440</v>
      </c>
      <c r="D2929" s="50" t="s">
        <v>1224</v>
      </c>
      <c r="E2929" s="50">
        <v>16.399999999999999</v>
      </c>
      <c r="F2929" s="50">
        <v>1</v>
      </c>
      <c r="G2929" s="50">
        <v>12</v>
      </c>
      <c r="H2929" s="50">
        <v>6</v>
      </c>
      <c r="I2929" s="53">
        <f>IF(E2929&gt;0,TIME(F2929,G2929,H2929),"")</f>
        <v>5.0069444444444444E-2</v>
      </c>
      <c r="J2929" s="54">
        <f>IF(E2929&gt;0,TIME(F2929,G2929,H2929)/E2929,"")</f>
        <v>3.0530149051490518E-3</v>
      </c>
      <c r="K2929" s="50" t="s">
        <v>930</v>
      </c>
      <c r="L2929" s="50" t="s">
        <v>1685</v>
      </c>
      <c r="M2929" s="55">
        <f>IF(D2929&gt;0,0.0416666666666667/J2929,"")</f>
        <v>13.647711511789192</v>
      </c>
      <c r="N2929" s="50">
        <v>138</v>
      </c>
      <c r="O2929" s="50" t="s">
        <v>291</v>
      </c>
      <c r="Q2929" s="151">
        <f>IF("1-Swim"=D2929,J2929*2.4,IF("2-Bike"=D2929,J2929*112,IF("3-Run"=D2929,J2929*26.2,0)))</f>
        <v>0.34193766937669379</v>
      </c>
      <c r="R2929" s="151">
        <f>Q2929/2</f>
        <v>0.17096883468834689</v>
      </c>
      <c r="S2929" s="53">
        <f>J2929*26.2</f>
        <v>7.9988990514905156E-2</v>
      </c>
      <c r="T2929" s="53">
        <f>(J2929+0.0013889)*26.2</f>
        <v>0.11637817051490516</v>
      </c>
      <c r="U2929" s="53">
        <f>S2929/2</f>
        <v>3.9994495257452578E-2</v>
      </c>
      <c r="V2929" s="53">
        <f>T2929/2</f>
        <v>5.8189085257452582E-2</v>
      </c>
      <c r="W2929" s="50">
        <f>RANK(J2929,J:J,1)</f>
        <v>596</v>
      </c>
      <c r="X2929" s="50">
        <f>YEAR(B2929)</f>
        <v>2016</v>
      </c>
      <c r="Y2929" s="50">
        <f>MONTH(B2929)</f>
        <v>3</v>
      </c>
      <c r="Z2929" s="56">
        <f>X2929*100+Y2929</f>
        <v>201603</v>
      </c>
      <c r="AA2929" s="56">
        <f>WEEKNUM(B2929,1)</f>
        <v>11</v>
      </c>
      <c r="AB2929" s="58">
        <f>IF(ISBLANK(B2929)," ",MAX(B2929-B2928-1,0))</f>
        <v>0</v>
      </c>
      <c r="AC2929" s="56">
        <f>DAY(B2929)</f>
        <v>11</v>
      </c>
      <c r="AD2929" s="53">
        <f>U2929+V2929</f>
        <v>9.8183580514905167E-2</v>
      </c>
      <c r="AE2929" s="56">
        <f>IF("1-Swim"=D2929,E2929*46.7,IF("2-Bike"=D2929,E2929,IF("3-Run"=D2929,E2929*4.27,0)))</f>
        <v>16.399999999999999</v>
      </c>
    </row>
    <row r="2930" spans="1:31" x14ac:dyDescent="0.25">
      <c r="A2930" s="50">
        <v>2929</v>
      </c>
      <c r="B2930" s="51">
        <v>42441</v>
      </c>
      <c r="C2930" s="75">
        <f>B2930</f>
        <v>42441</v>
      </c>
      <c r="D2930" s="50" t="s">
        <v>1223</v>
      </c>
      <c r="E2930" s="50">
        <v>6.5</v>
      </c>
      <c r="F2930" s="50">
        <v>1</v>
      </c>
      <c r="G2930" s="50">
        <v>15</v>
      </c>
      <c r="H2930" s="50">
        <v>39</v>
      </c>
      <c r="I2930" s="53">
        <f>IF(E2930&gt;0,TIME(F2930,G2930,H2930),"")</f>
        <v>5.2534722222222219E-2</v>
      </c>
      <c r="J2930" s="54">
        <f>IF(E2930&gt;0,TIME(F2930,G2930,H2930)/E2930,"")</f>
        <v>8.082264957264957E-3</v>
      </c>
      <c r="K2930" s="50" t="s">
        <v>1704</v>
      </c>
      <c r="L2930" s="50" t="s">
        <v>1708</v>
      </c>
      <c r="M2930" s="55">
        <f>IF(D2930&gt;0,0.0416666666666667/J2930,"")</f>
        <v>5.1553205551883714</v>
      </c>
      <c r="N2930" s="50">
        <v>0</v>
      </c>
      <c r="O2930" s="50" t="s">
        <v>377</v>
      </c>
      <c r="Q2930" s="151">
        <f>IF("1-Swim"=D2930,J2930*2.4,IF("2-Bike"=D2930,J2930*112,IF("3-Run"=D2930,J2930*26.2,0)))</f>
        <v>0.21175534188034187</v>
      </c>
      <c r="R2930" s="151">
        <f>Q2930/2</f>
        <v>0.10587767094017093</v>
      </c>
      <c r="S2930" s="53">
        <f>J2930*26.2</f>
        <v>0.21175534188034187</v>
      </c>
      <c r="T2930" s="53">
        <f>(J2930+0.0013889)*26.2</f>
        <v>0.24814452188034186</v>
      </c>
      <c r="U2930" s="53">
        <f>S2930/2</f>
        <v>0.10587767094017093</v>
      </c>
      <c r="V2930" s="53">
        <f>T2930/2</f>
        <v>0.12407226094017093</v>
      </c>
      <c r="W2930" s="50">
        <f>RANK(J2930,J:J,1)</f>
        <v>2473</v>
      </c>
      <c r="X2930" s="50">
        <f>YEAR(B2930)</f>
        <v>2016</v>
      </c>
      <c r="Y2930" s="50">
        <f>MONTH(B2930)</f>
        <v>3</v>
      </c>
      <c r="Z2930" s="56">
        <f>X2930*100+Y2930</f>
        <v>201603</v>
      </c>
      <c r="AA2930" s="56">
        <f>WEEKNUM(B2930,1)</f>
        <v>11</v>
      </c>
      <c r="AB2930" s="58">
        <f>IF(ISBLANK(B2930)," ",MAX(B2930-B2929-1,0))</f>
        <v>0</v>
      </c>
      <c r="AC2930" s="56">
        <f>DAY(B2930)</f>
        <v>12</v>
      </c>
      <c r="AD2930" s="53">
        <f>U2930+V2930</f>
        <v>0.22994993188034185</v>
      </c>
      <c r="AE2930" s="56">
        <f>IF("1-Swim"=D2930,E2930*46.7,IF("2-Bike"=D2930,E2930,IF("3-Run"=D2930,E2930*4.27,0)))</f>
        <v>27.754999999999995</v>
      </c>
    </row>
    <row r="2931" spans="1:31" x14ac:dyDescent="0.25">
      <c r="A2931" s="50">
        <v>2930</v>
      </c>
      <c r="B2931" s="51">
        <v>42442</v>
      </c>
      <c r="C2931" s="75">
        <f>B2931</f>
        <v>42442</v>
      </c>
      <c r="D2931" s="50" t="s">
        <v>1224</v>
      </c>
      <c r="E2931" s="50">
        <v>29.3</v>
      </c>
      <c r="F2931" s="50">
        <v>2</v>
      </c>
      <c r="G2931" s="50">
        <v>6</v>
      </c>
      <c r="H2931" s="50">
        <v>43</v>
      </c>
      <c r="I2931" s="53">
        <f>IF(E2931&gt;0,TIME(F2931,G2931,H2931),"")</f>
        <v>8.7997685185185193E-2</v>
      </c>
      <c r="J2931" s="54">
        <f>IF(E2931&gt;0,TIME(F2931,G2931,H2931)/E2931,"")</f>
        <v>3.0033339653646822E-3</v>
      </c>
      <c r="K2931" s="50" t="s">
        <v>930</v>
      </c>
      <c r="L2931" s="50" t="s">
        <v>315</v>
      </c>
      <c r="M2931" s="55">
        <f>IF(D2931&gt;0,0.0416666666666667/J2931,"")</f>
        <v>13.873470998290159</v>
      </c>
      <c r="N2931" s="50">
        <v>0</v>
      </c>
      <c r="O2931" s="50" t="s">
        <v>377</v>
      </c>
      <c r="Q2931" s="151">
        <f>IF("1-Swim"=D2931,J2931*2.4,IF("2-Bike"=D2931,J2931*112,IF("3-Run"=D2931,J2931*26.2,0)))</f>
        <v>0.33637340412084443</v>
      </c>
      <c r="R2931" s="151">
        <f>Q2931/2</f>
        <v>0.16818670206042222</v>
      </c>
      <c r="S2931" s="53">
        <f>J2931*26.2</f>
        <v>7.8687349892554673E-2</v>
      </c>
      <c r="T2931" s="53">
        <f>(J2931+0.0013889)*26.2</f>
        <v>0.11507652989255467</v>
      </c>
      <c r="U2931" s="53">
        <f>S2931/2</f>
        <v>3.9343674946277336E-2</v>
      </c>
      <c r="V2931" s="53">
        <f>T2931/2</f>
        <v>5.7538264946277333E-2</v>
      </c>
      <c r="W2931" s="50">
        <f>RANK(J2931,J:J,1)</f>
        <v>576</v>
      </c>
      <c r="X2931" s="50">
        <f>YEAR(B2931)</f>
        <v>2016</v>
      </c>
      <c r="Y2931" s="50">
        <f>MONTH(B2931)</f>
        <v>3</v>
      </c>
      <c r="Z2931" s="56">
        <f>X2931*100+Y2931</f>
        <v>201603</v>
      </c>
      <c r="AA2931" s="56">
        <f>WEEKNUM(B2931,1)</f>
        <v>12</v>
      </c>
      <c r="AB2931" s="58">
        <f>IF(ISBLANK(B2931)," ",MAX(B2931-B2930-1,0))</f>
        <v>0</v>
      </c>
      <c r="AC2931" s="56">
        <f>DAY(B2931)</f>
        <v>13</v>
      </c>
      <c r="AD2931" s="53">
        <f>U2931+V2931</f>
        <v>9.6881939892554669E-2</v>
      </c>
      <c r="AE2931" s="56">
        <f>IF("1-Swim"=D2931,E2931*46.7,IF("2-Bike"=D2931,E2931,IF("3-Run"=D2931,E2931*4.27,0)))</f>
        <v>29.3</v>
      </c>
    </row>
    <row r="2932" spans="1:31" x14ac:dyDescent="0.25">
      <c r="A2932" s="50">
        <v>2931</v>
      </c>
      <c r="B2932" s="51">
        <v>42443</v>
      </c>
      <c r="C2932" s="75">
        <f>B2932</f>
        <v>42443</v>
      </c>
      <c r="D2932" s="50" t="s">
        <v>1224</v>
      </c>
      <c r="E2932" s="50">
        <v>10</v>
      </c>
      <c r="F2932" s="50">
        <v>0</v>
      </c>
      <c r="G2932" s="50">
        <v>26</v>
      </c>
      <c r="H2932" s="50">
        <v>40</v>
      </c>
      <c r="I2932" s="53">
        <f>IF(E2932&gt;0,TIME(F2932,G2932,H2932),"")</f>
        <v>1.8518518518518521E-2</v>
      </c>
      <c r="J2932" s="54">
        <f>IF(E2932&gt;0,TIME(F2932,G2932,H2932)/E2932,"")</f>
        <v>1.8518518518518521E-3</v>
      </c>
      <c r="K2932" s="50" t="s">
        <v>921</v>
      </c>
      <c r="L2932" s="50" t="s">
        <v>1132</v>
      </c>
      <c r="M2932" s="55">
        <f>IF(D2932&gt;0,0.0416666666666667/J2932,"")</f>
        <v>22.500000000000014</v>
      </c>
      <c r="N2932" s="50">
        <v>0</v>
      </c>
      <c r="O2932" s="50" t="s">
        <v>253</v>
      </c>
      <c r="Q2932" s="151">
        <f>IF("1-Swim"=D2932,J2932*2.4,IF("2-Bike"=D2932,J2932*112,IF("3-Run"=D2932,J2932*26.2,0)))</f>
        <v>0.20740740740740743</v>
      </c>
      <c r="R2932" s="151">
        <f>Q2932/2</f>
        <v>0.10370370370370371</v>
      </c>
      <c r="S2932" s="53">
        <f>J2932*26.2</f>
        <v>4.8518518518518523E-2</v>
      </c>
      <c r="T2932" s="53">
        <f>(J2932+0.0013889)*26.2</f>
        <v>8.4907698518518523E-2</v>
      </c>
      <c r="U2932" s="53">
        <f>S2932/2</f>
        <v>2.4259259259259262E-2</v>
      </c>
      <c r="V2932" s="53">
        <f>T2932/2</f>
        <v>4.2453849259259262E-2</v>
      </c>
      <c r="W2932" s="50">
        <f>RANK(J2932,J:J,1)</f>
        <v>74</v>
      </c>
      <c r="X2932" s="50">
        <f>YEAR(B2932)</f>
        <v>2016</v>
      </c>
      <c r="Y2932" s="50">
        <f>MONTH(B2932)</f>
        <v>3</v>
      </c>
      <c r="Z2932" s="56">
        <f>X2932*100+Y2932</f>
        <v>201603</v>
      </c>
      <c r="AA2932" s="56">
        <f>WEEKNUM(B2932,1)</f>
        <v>12</v>
      </c>
      <c r="AB2932" s="58">
        <f>IF(ISBLANK(B2932)," ",MAX(B2932-B2931-1,0))</f>
        <v>0</v>
      </c>
      <c r="AC2932" s="56">
        <f>DAY(B2932)</f>
        <v>14</v>
      </c>
      <c r="AD2932" s="53">
        <f>U2932+V2932</f>
        <v>6.6713108518518527E-2</v>
      </c>
      <c r="AE2932" s="56">
        <f>IF("1-Swim"=D2932,E2932*46.7,IF("2-Bike"=D2932,E2932,IF("3-Run"=D2932,E2932*4.27,0)))</f>
        <v>10</v>
      </c>
    </row>
    <row r="2933" spans="1:31" x14ac:dyDescent="0.25">
      <c r="A2933" s="50">
        <v>2932</v>
      </c>
      <c r="B2933" s="51">
        <v>42445</v>
      </c>
      <c r="C2933" s="75">
        <f>B2933</f>
        <v>42445</v>
      </c>
      <c r="D2933" s="50" t="s">
        <v>1223</v>
      </c>
      <c r="E2933" s="50">
        <v>3.1</v>
      </c>
      <c r="F2933" s="50">
        <v>0</v>
      </c>
      <c r="G2933" s="50">
        <v>35</v>
      </c>
      <c r="H2933" s="50">
        <v>16</v>
      </c>
      <c r="I2933" s="53">
        <f>IF(E2933&gt;0,TIME(F2933,G2933,H2933),"")</f>
        <v>2.449074074074074E-2</v>
      </c>
      <c r="J2933" s="54">
        <f>IF(E2933&gt;0,TIME(F2933,G2933,H2933)/E2933,"")</f>
        <v>7.9002389486260444E-3</v>
      </c>
      <c r="K2933" s="50" t="s">
        <v>1700</v>
      </c>
      <c r="L2933" s="50" t="s">
        <v>1357</v>
      </c>
      <c r="M2933" s="55">
        <f>IF(D2933&gt;0,0.0416666666666667/J2933,"")</f>
        <v>5.2741020793950897</v>
      </c>
      <c r="N2933" s="50">
        <v>0</v>
      </c>
      <c r="O2933" s="50" t="s">
        <v>255</v>
      </c>
      <c r="Q2933" s="151">
        <f>IF("1-Swim"=D2933,J2933*2.4,IF("2-Bike"=D2933,J2933*112,IF("3-Run"=D2933,J2933*26.2,0)))</f>
        <v>0.20698626045400237</v>
      </c>
      <c r="R2933" s="151">
        <f>Q2933/2</f>
        <v>0.10349313022700118</v>
      </c>
      <c r="S2933" s="53">
        <f>J2933*26.2</f>
        <v>0.20698626045400237</v>
      </c>
      <c r="T2933" s="53">
        <f>(J2933+0.0013889)*26.2</f>
        <v>0.24337544045400236</v>
      </c>
      <c r="U2933" s="53">
        <f>S2933/2</f>
        <v>0.10349313022700118</v>
      </c>
      <c r="V2933" s="53">
        <f>T2933/2</f>
        <v>0.12168772022700118</v>
      </c>
      <c r="W2933" s="50">
        <f>RANK(J2933,J:J,1)</f>
        <v>2380</v>
      </c>
      <c r="X2933" s="50">
        <f>YEAR(B2933)</f>
        <v>2016</v>
      </c>
      <c r="Y2933" s="50">
        <f>MONTH(B2933)</f>
        <v>3</v>
      </c>
      <c r="Z2933" s="56">
        <f>X2933*100+Y2933</f>
        <v>201603</v>
      </c>
      <c r="AA2933" s="56">
        <f>WEEKNUM(B2933,1)</f>
        <v>12</v>
      </c>
      <c r="AB2933" s="58">
        <f>IF(ISBLANK(B2933)," ",MAX(B2933-B2932-1,0))</f>
        <v>1</v>
      </c>
      <c r="AC2933" s="56">
        <f>DAY(B2933)</f>
        <v>16</v>
      </c>
      <c r="AD2933" s="53">
        <f>U2933+V2933</f>
        <v>0.22518085045400238</v>
      </c>
      <c r="AE2933" s="56">
        <f>IF("1-Swim"=D2933,E2933*46.7,IF("2-Bike"=D2933,E2933,IF("3-Run"=D2933,E2933*4.27,0)))</f>
        <v>13.236999999999998</v>
      </c>
    </row>
    <row r="2934" spans="1:31" x14ac:dyDescent="0.25">
      <c r="A2934" s="50">
        <v>2933</v>
      </c>
      <c r="B2934" s="51">
        <v>42445</v>
      </c>
      <c r="C2934" s="75">
        <f>B2934</f>
        <v>42445</v>
      </c>
      <c r="D2934" s="50" t="s">
        <v>1225</v>
      </c>
      <c r="E2934" s="50">
        <v>0.6</v>
      </c>
      <c r="F2934" s="50">
        <v>0</v>
      </c>
      <c r="G2934" s="50">
        <v>20</v>
      </c>
      <c r="H2934" s="50">
        <v>38</v>
      </c>
      <c r="I2934" s="53">
        <f>IF(E2934&gt;0,TIME(F2934,G2934,H2934),"")</f>
        <v>1.4328703703703703E-2</v>
      </c>
      <c r="J2934" s="54">
        <f>IF(E2934&gt;0,TIME(F2934,G2934,H2934)/E2934,"")</f>
        <v>2.3881172839506172E-2</v>
      </c>
      <c r="K2934" s="50" t="s">
        <v>781</v>
      </c>
      <c r="L2934" s="50" t="s">
        <v>1304</v>
      </c>
      <c r="M2934" s="55">
        <f>IF(D2934&gt;0,0.0416666666666667/J2934,"")</f>
        <v>1.7447495961227801</v>
      </c>
      <c r="N2934" s="50">
        <v>0</v>
      </c>
      <c r="O2934" s="50" t="s">
        <v>253</v>
      </c>
      <c r="Q2934" s="151">
        <f>IF("1-Swim"=D2934,J2934*2.4,IF("2-Bike"=D2934,J2934*112,IF("3-Run"=D2934,J2934*26.2,0)))</f>
        <v>5.7314814814814811E-2</v>
      </c>
      <c r="R2934" s="151">
        <f>Q2934/2</f>
        <v>2.8657407407407406E-2</v>
      </c>
      <c r="S2934" s="53">
        <f>J2934*26.2</f>
        <v>0.62568672839506168</v>
      </c>
      <c r="T2934" s="53">
        <f>(J2934+0.0013889)*26.2</f>
        <v>0.6620759083950617</v>
      </c>
      <c r="U2934" s="53">
        <f>S2934/2</f>
        <v>0.31284336419753084</v>
      </c>
      <c r="V2934" s="53">
        <f>T2934/2</f>
        <v>0.33103795419753085</v>
      </c>
      <c r="W2934" s="50">
        <f>RANK(J2934,J:J,1)</f>
        <v>3124</v>
      </c>
      <c r="X2934" s="50">
        <f>YEAR(B2934)</f>
        <v>2016</v>
      </c>
      <c r="Y2934" s="50">
        <f>MONTH(B2934)</f>
        <v>3</v>
      </c>
      <c r="Z2934" s="56">
        <f>X2934*100+Y2934</f>
        <v>201603</v>
      </c>
      <c r="AA2934" s="56">
        <f>WEEKNUM(B2934,1)</f>
        <v>12</v>
      </c>
      <c r="AB2934" s="58">
        <f>IF(ISBLANK(B2934)," ",MAX(B2934-B2933-1,0))</f>
        <v>0</v>
      </c>
      <c r="AC2934" s="56">
        <f>DAY(B2934)</f>
        <v>16</v>
      </c>
      <c r="AD2934" s="53">
        <f>U2934+V2934</f>
        <v>0.64388131839506169</v>
      </c>
      <c r="AE2934" s="56">
        <f>IF("1-Swim"=D2934,E2934*46.7,IF("2-Bike"=D2934,E2934,IF("3-Run"=D2934,E2934*4.27,0)))</f>
        <v>28.02</v>
      </c>
    </row>
    <row r="2935" spans="1:31" x14ac:dyDescent="0.25">
      <c r="A2935" s="50">
        <v>2934</v>
      </c>
      <c r="B2935" s="51">
        <v>42447</v>
      </c>
      <c r="C2935" s="75">
        <f>B2935</f>
        <v>42447</v>
      </c>
      <c r="D2935" s="50" t="s">
        <v>1223</v>
      </c>
      <c r="E2935" s="50">
        <v>8.1</v>
      </c>
      <c r="F2935" s="50">
        <v>1</v>
      </c>
      <c r="G2935" s="50">
        <v>46</v>
      </c>
      <c r="H2935" s="50">
        <v>12</v>
      </c>
      <c r="I2935" s="53">
        <f>IF(E2935&gt;0,TIME(F2935,G2935,H2935),"")</f>
        <v>7.3749999999999996E-2</v>
      </c>
      <c r="J2935" s="54">
        <f>IF(E2935&gt;0,TIME(F2935,G2935,H2935)/E2935,"")</f>
        <v>9.1049382716049381E-3</v>
      </c>
      <c r="K2935" s="50" t="s">
        <v>1704</v>
      </c>
      <c r="L2935" s="50" t="s">
        <v>1720</v>
      </c>
      <c r="M2935" s="55">
        <f>IF(D2935&gt;0,0.0416666666666667/J2935,"")</f>
        <v>4.5762711864406818</v>
      </c>
      <c r="N2935" s="50">
        <v>144</v>
      </c>
      <c r="O2935" s="50" t="s">
        <v>377</v>
      </c>
      <c r="P2935" s="50" t="s">
        <v>1709</v>
      </c>
      <c r="Q2935" s="151">
        <f>IF("1-Swim"=D2935,J2935*2.4,IF("2-Bike"=D2935,J2935*112,IF("3-Run"=D2935,J2935*26.2,0)))</f>
        <v>0.23854938271604936</v>
      </c>
      <c r="R2935" s="151">
        <f>Q2935/2</f>
        <v>0.11927469135802468</v>
      </c>
      <c r="S2935" s="53">
        <f>J2935*26.2</f>
        <v>0.23854938271604936</v>
      </c>
      <c r="T2935" s="53">
        <f>(J2935+0.0013889)*26.2</f>
        <v>0.27493856271604938</v>
      </c>
      <c r="U2935" s="53">
        <f>S2935/2</f>
        <v>0.11927469135802468</v>
      </c>
      <c r="V2935" s="53">
        <f>T2935/2</f>
        <v>0.13746928135802469</v>
      </c>
      <c r="W2935" s="50">
        <f>RANK(J2935,J:J,1)</f>
        <v>2774</v>
      </c>
      <c r="X2935" s="50">
        <f>YEAR(B2935)</f>
        <v>2016</v>
      </c>
      <c r="Y2935" s="50">
        <f>MONTH(B2935)</f>
        <v>3</v>
      </c>
      <c r="Z2935" s="56">
        <f>X2935*100+Y2935</f>
        <v>201603</v>
      </c>
      <c r="AA2935" s="56">
        <f>WEEKNUM(B2935,1)</f>
        <v>12</v>
      </c>
      <c r="AB2935" s="58">
        <f>IF(ISBLANK(B2935)," ",MAX(B2935-B2934-1,0))</f>
        <v>1</v>
      </c>
      <c r="AC2935" s="56">
        <f>DAY(B2935)</f>
        <v>18</v>
      </c>
      <c r="AD2935" s="53">
        <f>U2935+V2935</f>
        <v>0.25674397271604937</v>
      </c>
      <c r="AE2935" s="56">
        <f>IF("1-Swim"=D2935,E2935*46.7,IF("2-Bike"=D2935,E2935,IF("3-Run"=D2935,E2935*4.27,0)))</f>
        <v>34.586999999999996</v>
      </c>
    </row>
    <row r="2936" spans="1:31" x14ac:dyDescent="0.25">
      <c r="A2936" s="50">
        <v>2935</v>
      </c>
      <c r="B2936" s="51">
        <v>42448</v>
      </c>
      <c r="C2936" s="75">
        <f>B2936</f>
        <v>42448</v>
      </c>
      <c r="D2936" s="50" t="s">
        <v>1223</v>
      </c>
      <c r="E2936" s="50">
        <v>3.1</v>
      </c>
      <c r="F2936" s="50">
        <v>0</v>
      </c>
      <c r="G2936" s="50">
        <v>35</v>
      </c>
      <c r="H2936" s="50">
        <v>36</v>
      </c>
      <c r="I2936" s="53">
        <f>IF(E2936&gt;0,TIME(F2936,G2936,H2936),"")</f>
        <v>2.4722222222222225E-2</v>
      </c>
      <c r="J2936" s="54">
        <f>IF(E2936&gt;0,TIME(F2936,G2936,H2936)/E2936,"")</f>
        <v>7.9749103942652333E-3</v>
      </c>
      <c r="K2936" s="50" t="s">
        <v>1704</v>
      </c>
      <c r="L2936" s="50" t="s">
        <v>1710</v>
      </c>
      <c r="M2936" s="55">
        <f>IF(D2936&gt;0,0.0416666666666667/J2936,"")</f>
        <v>5.2247191011235996</v>
      </c>
      <c r="N2936" s="50">
        <v>141</v>
      </c>
      <c r="O2936" s="50" t="s">
        <v>255</v>
      </c>
      <c r="P2936" s="50" t="s">
        <v>1684</v>
      </c>
      <c r="Q2936" s="151">
        <f>IF("1-Swim"=D2936,J2936*2.4,IF("2-Bike"=D2936,J2936*112,IF("3-Run"=D2936,J2936*26.2,0)))</f>
        <v>0.2089426523297491</v>
      </c>
      <c r="R2936" s="151">
        <f>Q2936/2</f>
        <v>0.10447132616487455</v>
      </c>
      <c r="S2936" s="53">
        <f>J2936*26.2</f>
        <v>0.2089426523297491</v>
      </c>
      <c r="T2936" s="53">
        <f>(J2936+0.0013889)*26.2</f>
        <v>0.24533183232974912</v>
      </c>
      <c r="U2936" s="53">
        <f>S2936/2</f>
        <v>0.10447132616487455</v>
      </c>
      <c r="V2936" s="53">
        <f>T2936/2</f>
        <v>0.12266591616487456</v>
      </c>
      <c r="W2936" s="50">
        <f>RANK(J2936,J:J,1)</f>
        <v>2426</v>
      </c>
      <c r="X2936" s="50">
        <f>YEAR(B2936)</f>
        <v>2016</v>
      </c>
      <c r="Y2936" s="50">
        <f>MONTH(B2936)</f>
        <v>3</v>
      </c>
      <c r="Z2936" s="56">
        <f>X2936*100+Y2936</f>
        <v>201603</v>
      </c>
      <c r="AA2936" s="56">
        <f>WEEKNUM(B2936,1)</f>
        <v>12</v>
      </c>
      <c r="AB2936" s="58">
        <f>IF(ISBLANK(B2936)," ",MAX(B2936-B2935-1,0))</f>
        <v>0</v>
      </c>
      <c r="AC2936" s="56">
        <f>DAY(B2936)</f>
        <v>19</v>
      </c>
      <c r="AD2936" s="53">
        <f>U2936+V2936</f>
        <v>0.22713724232974911</v>
      </c>
      <c r="AE2936" s="56">
        <f>IF("1-Swim"=D2936,E2936*46.7,IF("2-Bike"=D2936,E2936,IF("3-Run"=D2936,E2936*4.27,0)))</f>
        <v>13.236999999999998</v>
      </c>
    </row>
    <row r="2937" spans="1:31" x14ac:dyDescent="0.25">
      <c r="A2937" s="50">
        <v>2936</v>
      </c>
      <c r="B2937" s="51">
        <v>42449</v>
      </c>
      <c r="C2937" s="75">
        <f>B2937</f>
        <v>42449</v>
      </c>
      <c r="D2937" s="50" t="s">
        <v>1224</v>
      </c>
      <c r="E2937" s="50">
        <v>15.4</v>
      </c>
      <c r="F2937" s="50">
        <v>1</v>
      </c>
      <c r="G2937" s="50">
        <v>38</v>
      </c>
      <c r="H2937" s="50">
        <v>27</v>
      </c>
      <c r="I2937" s="53">
        <f>IF(E2937&gt;0,TIME(F2937,G2937,H2937),"")</f>
        <v>6.8368055555555557E-2</v>
      </c>
      <c r="J2937" s="54">
        <f>IF(E2937&gt;0,TIME(F2937,G2937,H2937)/E2937,"")</f>
        <v>4.4394841269841268E-3</v>
      </c>
      <c r="K2937" s="50" t="s">
        <v>1342</v>
      </c>
      <c r="L2937" s="50" t="s">
        <v>1711</v>
      </c>
      <c r="M2937" s="55">
        <f>IF(D2937&gt;0,0.0416666666666667/J2937,"")</f>
        <v>9.3854748603352025</v>
      </c>
      <c r="N2937" s="50">
        <v>124</v>
      </c>
      <c r="O2937" s="50" t="s">
        <v>253</v>
      </c>
      <c r="Q2937" s="151">
        <f>IF("1-Swim"=D2937,J2937*2.4,IF("2-Bike"=D2937,J2937*112,IF("3-Run"=D2937,J2937*26.2,0)))</f>
        <v>0.49722222222222223</v>
      </c>
      <c r="R2937" s="151">
        <f>Q2937/2</f>
        <v>0.24861111111111112</v>
      </c>
      <c r="S2937" s="53">
        <f>J2937*26.2</f>
        <v>0.11631448412698411</v>
      </c>
      <c r="T2937" s="53">
        <f>(J2937+0.0013889)*26.2</f>
        <v>0.15270366412698413</v>
      </c>
      <c r="U2937" s="53">
        <f>S2937/2</f>
        <v>5.8157242063492057E-2</v>
      </c>
      <c r="V2937" s="53">
        <f>T2937/2</f>
        <v>7.6351832063492067E-2</v>
      </c>
      <c r="W2937" s="50">
        <f>RANK(J2937,J:J,1)</f>
        <v>746</v>
      </c>
      <c r="X2937" s="50">
        <f>YEAR(B2937)</f>
        <v>2016</v>
      </c>
      <c r="Y2937" s="50">
        <f>MONTH(B2937)</f>
        <v>3</v>
      </c>
      <c r="Z2937" s="56">
        <f>X2937*100+Y2937</f>
        <v>201603</v>
      </c>
      <c r="AA2937" s="56">
        <f>WEEKNUM(B2937,1)</f>
        <v>13</v>
      </c>
      <c r="AB2937" s="58">
        <f>IF(ISBLANK(B2937)," ",MAX(B2937-B2936-1,0))</f>
        <v>0</v>
      </c>
      <c r="AC2937" s="56">
        <f>DAY(B2937)</f>
        <v>20</v>
      </c>
      <c r="AD2937" s="53">
        <f>U2937+V2937</f>
        <v>0.13450907412698412</v>
      </c>
      <c r="AE2937" s="56">
        <f>IF("1-Swim"=D2937,E2937*46.7,IF("2-Bike"=D2937,E2937,IF("3-Run"=D2937,E2937*4.27,0)))</f>
        <v>15.4</v>
      </c>
    </row>
    <row r="2938" spans="1:31" x14ac:dyDescent="0.25">
      <c r="A2938" s="50">
        <v>2937</v>
      </c>
      <c r="B2938" s="51">
        <v>42450</v>
      </c>
      <c r="C2938" s="75">
        <f>B2938</f>
        <v>42450</v>
      </c>
      <c r="D2938" s="50" t="s">
        <v>1225</v>
      </c>
      <c r="E2938" s="50">
        <v>0.7</v>
      </c>
      <c r="F2938" s="50">
        <v>0</v>
      </c>
      <c r="G2938" s="50">
        <v>23</v>
      </c>
      <c r="H2938" s="50">
        <v>55</v>
      </c>
      <c r="I2938" s="53">
        <f>IF(E2938&gt;0,TIME(F2938,G2938,H2938),"")</f>
        <v>1.6608796296296299E-2</v>
      </c>
      <c r="J2938" s="54">
        <f>IF(E2938&gt;0,TIME(F2938,G2938,H2938)/E2938,"")</f>
        <v>2.3726851851851857E-2</v>
      </c>
      <c r="K2938" s="50" t="s">
        <v>1136</v>
      </c>
      <c r="L2938" s="50" t="s">
        <v>1712</v>
      </c>
      <c r="M2938" s="55">
        <f>IF(D2938&gt;0,0.0416666666666667/J2938,"")</f>
        <v>1.7560975609756109</v>
      </c>
      <c r="N2938" s="50">
        <v>0</v>
      </c>
      <c r="O2938" s="50" t="s">
        <v>253</v>
      </c>
      <c r="Q2938" s="151">
        <f>IF("1-Swim"=D2938,J2938*2.4,IF("2-Bike"=D2938,J2938*112,IF("3-Run"=D2938,J2938*26.2,0)))</f>
        <v>5.694444444444445E-2</v>
      </c>
      <c r="R2938" s="151">
        <f>Q2938/2</f>
        <v>2.8472222222222225E-2</v>
      </c>
      <c r="S2938" s="53">
        <f>J2938*26.2</f>
        <v>0.62164351851851862</v>
      </c>
      <c r="T2938" s="53">
        <f>(J2938+0.0013889)*26.2</f>
        <v>0.65803269851851853</v>
      </c>
      <c r="U2938" s="53">
        <f>S2938/2</f>
        <v>0.31082175925925931</v>
      </c>
      <c r="V2938" s="53">
        <f>T2938/2</f>
        <v>0.32901634925925927</v>
      </c>
      <c r="W2938" s="50">
        <f>RANK(J2938,J:J,1)</f>
        <v>3117</v>
      </c>
      <c r="X2938" s="50">
        <f>YEAR(B2938)</f>
        <v>2016</v>
      </c>
      <c r="Y2938" s="50">
        <f>MONTH(B2938)</f>
        <v>3</v>
      </c>
      <c r="Z2938" s="56">
        <f>X2938*100+Y2938</f>
        <v>201603</v>
      </c>
      <c r="AA2938" s="56">
        <f>WEEKNUM(B2938,1)</f>
        <v>13</v>
      </c>
      <c r="AB2938" s="58">
        <f>IF(ISBLANK(B2938)," ",MAX(B2938-B2937-1,0))</f>
        <v>0</v>
      </c>
      <c r="AC2938" s="56">
        <f>DAY(B2938)</f>
        <v>21</v>
      </c>
      <c r="AD2938" s="53">
        <f>U2938+V2938</f>
        <v>0.63983810851851852</v>
      </c>
      <c r="AE2938" s="56">
        <f>IF("1-Swim"=D2938,E2938*46.7,IF("2-Bike"=D2938,E2938,IF("3-Run"=D2938,E2938*4.27,0)))</f>
        <v>32.69</v>
      </c>
    </row>
    <row r="2939" spans="1:31" x14ac:dyDescent="0.25">
      <c r="A2939" s="50">
        <v>2938</v>
      </c>
      <c r="B2939" s="51">
        <v>42452</v>
      </c>
      <c r="C2939" s="75">
        <f>B2939</f>
        <v>42452</v>
      </c>
      <c r="D2939" s="50" t="s">
        <v>1223</v>
      </c>
      <c r="E2939" s="50">
        <v>4</v>
      </c>
      <c r="F2939" s="50">
        <v>0</v>
      </c>
      <c r="G2939" s="50">
        <v>41</v>
      </c>
      <c r="H2939" s="50">
        <v>22</v>
      </c>
      <c r="I2939" s="53">
        <f>IF(E2939&gt;0,TIME(F2939,G2939,H2939),"")</f>
        <v>2.8726851851851851E-2</v>
      </c>
      <c r="J2939" s="54">
        <f>IF(E2939&gt;0,TIME(F2939,G2939,H2939)/E2939,"")</f>
        <v>7.1817129629629627E-3</v>
      </c>
      <c r="K2939" s="50" t="s">
        <v>1700</v>
      </c>
      <c r="L2939" s="50" t="s">
        <v>1713</v>
      </c>
      <c r="M2939" s="55">
        <f>IF(D2939&gt;0,0.0416666666666667/J2939,"")</f>
        <v>5.8017727639000851</v>
      </c>
      <c r="N2939" s="50">
        <v>0</v>
      </c>
      <c r="O2939" s="50" t="s">
        <v>255</v>
      </c>
      <c r="Q2939" s="151">
        <f>IF("1-Swim"=D2939,J2939*2.4,IF("2-Bike"=D2939,J2939*112,IF("3-Run"=D2939,J2939*26.2,0)))</f>
        <v>0.18816087962962963</v>
      </c>
      <c r="R2939" s="151">
        <f>Q2939/2</f>
        <v>9.4080439814814815E-2</v>
      </c>
      <c r="S2939" s="53">
        <f>J2939*26.2</f>
        <v>0.18816087962962963</v>
      </c>
      <c r="T2939" s="53">
        <f>(J2939+0.0013889)*26.2</f>
        <v>0.22455005962962962</v>
      </c>
      <c r="U2939" s="53">
        <f>S2939/2</f>
        <v>9.4080439814814815E-2</v>
      </c>
      <c r="V2939" s="53">
        <f>T2939/2</f>
        <v>0.11227502981481481</v>
      </c>
      <c r="W2939" s="50">
        <f>RANK(J2939,J:J,1)</f>
        <v>1761</v>
      </c>
      <c r="X2939" s="50">
        <f>YEAR(B2939)</f>
        <v>2016</v>
      </c>
      <c r="Y2939" s="50">
        <f>MONTH(B2939)</f>
        <v>3</v>
      </c>
      <c r="Z2939" s="56">
        <f>X2939*100+Y2939</f>
        <v>201603</v>
      </c>
      <c r="AA2939" s="56">
        <f>WEEKNUM(B2939,1)</f>
        <v>13</v>
      </c>
      <c r="AB2939" s="58">
        <f>IF(ISBLANK(B2939)," ",MAX(B2939-B2938-1,0))</f>
        <v>1</v>
      </c>
      <c r="AC2939" s="56">
        <f>DAY(B2939)</f>
        <v>23</v>
      </c>
      <c r="AD2939" s="53">
        <f>U2939+V2939</f>
        <v>0.20635546962962964</v>
      </c>
      <c r="AE2939" s="56">
        <f>IF("1-Swim"=D2939,E2939*46.7,IF("2-Bike"=D2939,E2939,IF("3-Run"=D2939,E2939*4.27,0)))</f>
        <v>17.079999999999998</v>
      </c>
    </row>
    <row r="2940" spans="1:31" x14ac:dyDescent="0.25">
      <c r="A2940" s="50">
        <v>2939</v>
      </c>
      <c r="B2940" s="51">
        <v>42453</v>
      </c>
      <c r="C2940" s="75">
        <f>B2940</f>
        <v>42453</v>
      </c>
      <c r="D2940" s="50" t="s">
        <v>1225</v>
      </c>
      <c r="E2940" s="50">
        <v>0.85</v>
      </c>
      <c r="F2940" s="50">
        <v>0</v>
      </c>
      <c r="G2940" s="50">
        <v>29</v>
      </c>
      <c r="H2940" s="50">
        <v>50</v>
      </c>
      <c r="I2940" s="53">
        <f>IF(E2940&gt;0,TIME(F2940,G2940,H2940),"")</f>
        <v>2.071759259259259E-2</v>
      </c>
      <c r="J2940" s="54">
        <f>IF(E2940&gt;0,TIME(F2940,G2940,H2940)/E2940,"")</f>
        <v>2.4373638344226577E-2</v>
      </c>
      <c r="K2940" s="50" t="s">
        <v>1136</v>
      </c>
      <c r="L2940" s="50" t="s">
        <v>1712</v>
      </c>
      <c r="M2940" s="55">
        <f>IF(D2940&gt;0,0.0416666666666667/J2940,"")</f>
        <v>1.709497206703912</v>
      </c>
      <c r="N2940" s="50">
        <v>0</v>
      </c>
      <c r="O2940" s="50" t="s">
        <v>253</v>
      </c>
      <c r="P2940" s="50" t="s">
        <v>1714</v>
      </c>
      <c r="Q2940" s="151">
        <f>IF("1-Swim"=D2940,J2940*2.4,IF("2-Bike"=D2940,J2940*112,IF("3-Run"=D2940,J2940*26.2,0)))</f>
        <v>5.8496732026143784E-2</v>
      </c>
      <c r="R2940" s="151">
        <f>Q2940/2</f>
        <v>2.9248366013071892E-2</v>
      </c>
      <c r="S2940" s="53">
        <f>J2940*26.2</f>
        <v>0.6385893246187363</v>
      </c>
      <c r="T2940" s="53">
        <f>(J2940+0.0013889)*26.2</f>
        <v>0.67497850461873632</v>
      </c>
      <c r="U2940" s="53">
        <f>S2940/2</f>
        <v>0.31929466230936815</v>
      </c>
      <c r="V2940" s="53">
        <f>T2940/2</f>
        <v>0.33748925230936816</v>
      </c>
      <c r="W2940" s="50">
        <f>RANK(J2940,J:J,1)</f>
        <v>3150</v>
      </c>
      <c r="X2940" s="50">
        <f>YEAR(B2940)</f>
        <v>2016</v>
      </c>
      <c r="Y2940" s="50">
        <f>MONTH(B2940)</f>
        <v>3</v>
      </c>
      <c r="Z2940" s="56">
        <f>X2940*100+Y2940</f>
        <v>201603</v>
      </c>
      <c r="AA2940" s="56">
        <f>WEEKNUM(B2940,1)</f>
        <v>13</v>
      </c>
      <c r="AB2940" s="58">
        <f>IF(ISBLANK(B2940)," ",MAX(B2940-B2939-1,0))</f>
        <v>0</v>
      </c>
      <c r="AC2940" s="56">
        <f>DAY(B2940)</f>
        <v>24</v>
      </c>
      <c r="AD2940" s="53">
        <f>U2940+V2940</f>
        <v>0.65678391461873631</v>
      </c>
      <c r="AE2940" s="56">
        <f>IF("1-Swim"=D2940,E2940*46.7,IF("2-Bike"=D2940,E2940,IF("3-Run"=D2940,E2940*4.27,0)))</f>
        <v>39.695</v>
      </c>
    </row>
    <row r="2941" spans="1:31" x14ac:dyDescent="0.25">
      <c r="A2941" s="50">
        <v>2940</v>
      </c>
      <c r="B2941" s="51">
        <v>42453</v>
      </c>
      <c r="C2941" s="75">
        <f>B2941</f>
        <v>42453</v>
      </c>
      <c r="D2941" s="50" t="s">
        <v>1224</v>
      </c>
      <c r="E2941" s="50">
        <v>13</v>
      </c>
      <c r="F2941" s="50">
        <v>0</v>
      </c>
      <c r="G2941" s="50">
        <v>45</v>
      </c>
      <c r="H2941" s="50">
        <v>0</v>
      </c>
      <c r="I2941" s="53">
        <f>IF(E2941&gt;0,TIME(F2941,G2941,H2941),"")</f>
        <v>3.125E-2</v>
      </c>
      <c r="J2941" s="54">
        <f>IF(E2941&gt;0,TIME(F2941,G2941,H2941)/E2941,"")</f>
        <v>2.403846153846154E-3</v>
      </c>
      <c r="K2941" s="50" t="s">
        <v>1342</v>
      </c>
      <c r="L2941" s="50" t="s">
        <v>1695</v>
      </c>
      <c r="M2941" s="55">
        <f>IF(D2941&gt;0,0.0416666666666667/J2941,"")</f>
        <v>17.333333333333346</v>
      </c>
      <c r="N2941" s="50">
        <v>128</v>
      </c>
      <c r="O2941" s="50" t="s">
        <v>253</v>
      </c>
      <c r="Q2941" s="151">
        <f>IF("1-Swim"=D2941,J2941*2.4,IF("2-Bike"=D2941,J2941*112,IF("3-Run"=D2941,J2941*26.2,0)))</f>
        <v>0.26923076923076927</v>
      </c>
      <c r="R2941" s="151">
        <f>Q2941/2</f>
        <v>0.13461538461538464</v>
      </c>
      <c r="S2941" s="53">
        <f>J2941*26.2</f>
        <v>6.2980769230769229E-2</v>
      </c>
      <c r="T2941" s="53">
        <f>(J2941+0.0013889)*26.2</f>
        <v>9.9369949230769236E-2</v>
      </c>
      <c r="U2941" s="53">
        <f>S2941/2</f>
        <v>3.1490384615384615E-2</v>
      </c>
      <c r="V2941" s="53">
        <f>T2941/2</f>
        <v>4.9684974615384618E-2</v>
      </c>
      <c r="W2941" s="50">
        <f>RANK(J2941,J:J,1)</f>
        <v>262</v>
      </c>
      <c r="X2941" s="50">
        <f>YEAR(B2941)</f>
        <v>2016</v>
      </c>
      <c r="Y2941" s="50">
        <f>MONTH(B2941)</f>
        <v>3</v>
      </c>
      <c r="Z2941" s="56">
        <f>X2941*100+Y2941</f>
        <v>201603</v>
      </c>
      <c r="AA2941" s="56">
        <f>WEEKNUM(B2941,1)</f>
        <v>13</v>
      </c>
      <c r="AB2941" s="58">
        <f>IF(ISBLANK(B2941)," ",MAX(B2941-B2940-1,0))</f>
        <v>0</v>
      </c>
      <c r="AC2941" s="56">
        <f>DAY(B2941)</f>
        <v>24</v>
      </c>
      <c r="AD2941" s="53">
        <f>U2941+V2941</f>
        <v>8.117535923076924E-2</v>
      </c>
      <c r="AE2941" s="56">
        <f>IF("1-Swim"=D2941,E2941*46.7,IF("2-Bike"=D2941,E2941,IF("3-Run"=D2941,E2941*4.27,0)))</f>
        <v>13</v>
      </c>
    </row>
    <row r="2942" spans="1:31" x14ac:dyDescent="0.25">
      <c r="A2942" s="50">
        <v>2941</v>
      </c>
      <c r="B2942" s="51">
        <v>42454</v>
      </c>
      <c r="C2942" s="75">
        <f>B2942</f>
        <v>42454</v>
      </c>
      <c r="D2942" s="50" t="s">
        <v>1224</v>
      </c>
      <c r="E2942" s="50">
        <v>8.6999999999999993</v>
      </c>
      <c r="F2942" s="50">
        <v>0</v>
      </c>
      <c r="G2942" s="50">
        <v>30</v>
      </c>
      <c r="H2942" s="50">
        <v>1</v>
      </c>
      <c r="I2942" s="53">
        <f>IF(E2942&gt;0,TIME(F2942,G2942,H2942),"")</f>
        <v>2.0844907407407406E-2</v>
      </c>
      <c r="J2942" s="54">
        <f>IF(E2942&gt;0,TIME(F2942,G2942,H2942)/E2942,"")</f>
        <v>2.3959663686675182E-3</v>
      </c>
      <c r="K2942" s="50" t="s">
        <v>1342</v>
      </c>
      <c r="L2942" s="50" t="s">
        <v>1695</v>
      </c>
      <c r="M2942" s="55">
        <f>IF(D2942&gt;0,0.0416666666666667/J2942,"")</f>
        <v>17.390338700721834</v>
      </c>
      <c r="N2942" s="50">
        <v>126</v>
      </c>
      <c r="O2942" s="50" t="s">
        <v>253</v>
      </c>
      <c r="P2942" s="50" t="s">
        <v>1715</v>
      </c>
      <c r="Q2942" s="151">
        <f>IF("1-Swim"=D2942,J2942*2.4,IF("2-Bike"=D2942,J2942*112,IF("3-Run"=D2942,J2942*26.2,0)))</f>
        <v>0.26834823329076202</v>
      </c>
      <c r="R2942" s="151">
        <f>Q2942/2</f>
        <v>0.13417411664538101</v>
      </c>
      <c r="S2942" s="53">
        <f>J2942*26.2</f>
        <v>6.2774318859088976E-2</v>
      </c>
      <c r="T2942" s="53">
        <f>(J2942+0.0013889)*26.2</f>
        <v>9.9163498859088969E-2</v>
      </c>
      <c r="U2942" s="53">
        <f>S2942/2</f>
        <v>3.1387159429544488E-2</v>
      </c>
      <c r="V2942" s="53">
        <f>T2942/2</f>
        <v>4.9581749429544485E-2</v>
      </c>
      <c r="W2942" s="50">
        <f>RANK(J2942,J:J,1)</f>
        <v>260</v>
      </c>
      <c r="X2942" s="50">
        <f>YEAR(B2942)</f>
        <v>2016</v>
      </c>
      <c r="Y2942" s="50">
        <f>MONTH(B2942)</f>
        <v>3</v>
      </c>
      <c r="Z2942" s="56">
        <f>X2942*100+Y2942</f>
        <v>201603</v>
      </c>
      <c r="AA2942" s="56">
        <f>WEEKNUM(B2942,1)</f>
        <v>13</v>
      </c>
      <c r="AB2942" s="58">
        <f>IF(ISBLANK(B2942)," ",MAX(B2942-B2941-1,0))</f>
        <v>0</v>
      </c>
      <c r="AC2942" s="56">
        <f>DAY(B2942)</f>
        <v>25</v>
      </c>
      <c r="AD2942" s="53">
        <f>U2942+V2942</f>
        <v>8.0968908859088973E-2</v>
      </c>
      <c r="AE2942" s="56">
        <f>IF("1-Swim"=D2942,E2942*46.7,IF("2-Bike"=D2942,E2942,IF("3-Run"=D2942,E2942*4.27,0)))</f>
        <v>8.6999999999999993</v>
      </c>
    </row>
    <row r="2943" spans="1:31" x14ac:dyDescent="0.25">
      <c r="A2943" s="50">
        <v>2942</v>
      </c>
      <c r="B2943" s="51">
        <v>42454</v>
      </c>
      <c r="C2943" s="75">
        <f>B2943</f>
        <v>42454</v>
      </c>
      <c r="D2943" s="50" t="s">
        <v>1223</v>
      </c>
      <c r="E2943" s="50">
        <v>9.25</v>
      </c>
      <c r="F2943" s="50">
        <v>2</v>
      </c>
      <c r="G2943" s="50">
        <v>6</v>
      </c>
      <c r="H2943" s="50">
        <v>47</v>
      </c>
      <c r="I2943" s="53">
        <f>IF(E2943&gt;0,TIME(F2943,G2943,H2943),"")</f>
        <v>8.8043981481481473E-2</v>
      </c>
      <c r="J2943" s="54">
        <f>IF(E2943&gt;0,TIME(F2943,G2943,H2943)/E2943,"")</f>
        <v>9.5182682682682668E-3</v>
      </c>
      <c r="K2943" s="50" t="s">
        <v>1704</v>
      </c>
      <c r="L2943" s="50" t="s">
        <v>1716</v>
      </c>
      <c r="M2943" s="55">
        <f>IF(D2943&gt;0,0.0416666666666667/J2943,"")</f>
        <v>4.3775469961877258</v>
      </c>
      <c r="N2943" s="50">
        <v>144</v>
      </c>
      <c r="O2943" s="50" t="s">
        <v>1341</v>
      </c>
      <c r="Q2943" s="151">
        <f>IF("1-Swim"=D2943,J2943*2.4,IF("2-Bike"=D2943,J2943*112,IF("3-Run"=D2943,J2943*26.2,0)))</f>
        <v>0.24937862862862858</v>
      </c>
      <c r="R2943" s="151">
        <f>Q2943/2</f>
        <v>0.12468931431431429</v>
      </c>
      <c r="S2943" s="53">
        <f>J2943*26.2</f>
        <v>0.24937862862862858</v>
      </c>
      <c r="T2943" s="53">
        <f>(J2943+0.0013889)*26.2</f>
        <v>0.28576780862862861</v>
      </c>
      <c r="U2943" s="53">
        <f>S2943/2</f>
        <v>0.12468931431431429</v>
      </c>
      <c r="V2943" s="53">
        <f>T2943/2</f>
        <v>0.1428839043143143</v>
      </c>
      <c r="W2943" s="50">
        <f>RANK(J2943,J:J,1)</f>
        <v>2820</v>
      </c>
      <c r="X2943" s="50">
        <f>YEAR(B2943)</f>
        <v>2016</v>
      </c>
      <c r="Y2943" s="50">
        <f>MONTH(B2943)</f>
        <v>3</v>
      </c>
      <c r="Z2943" s="56">
        <f>X2943*100+Y2943</f>
        <v>201603</v>
      </c>
      <c r="AA2943" s="56">
        <f>WEEKNUM(B2943,1)</f>
        <v>13</v>
      </c>
      <c r="AB2943" s="58">
        <f>IF(ISBLANK(B2943)," ",MAX(B2943-B2942-1,0))</f>
        <v>0</v>
      </c>
      <c r="AC2943" s="56">
        <f>DAY(B2943)</f>
        <v>25</v>
      </c>
      <c r="AD2943" s="53">
        <f>U2943+V2943</f>
        <v>0.2675732186286286</v>
      </c>
      <c r="AE2943" s="56">
        <f>IF("1-Swim"=D2943,E2943*46.7,IF("2-Bike"=D2943,E2943,IF("3-Run"=D2943,E2943*4.27,0)))</f>
        <v>39.497499999999995</v>
      </c>
    </row>
    <row r="2944" spans="1:31" x14ac:dyDescent="0.25">
      <c r="A2944" s="50">
        <v>2943</v>
      </c>
      <c r="B2944" s="51">
        <v>42456</v>
      </c>
      <c r="C2944" s="75">
        <f>B2944</f>
        <v>42456</v>
      </c>
      <c r="D2944" s="50" t="s">
        <v>1223</v>
      </c>
      <c r="E2944" s="50">
        <v>5</v>
      </c>
      <c r="F2944" s="50">
        <v>0</v>
      </c>
      <c r="G2944" s="50">
        <v>58</v>
      </c>
      <c r="H2944" s="50">
        <v>10</v>
      </c>
      <c r="I2944" s="53">
        <f>IF(E2944&gt;0,TIME(F2944,G2944,H2944),"")</f>
        <v>4.0393518518518516E-2</v>
      </c>
      <c r="J2944" s="54">
        <f>IF(E2944&gt;0,TIME(F2944,G2944,H2944)/E2944,"")</f>
        <v>8.0787037037037025E-3</v>
      </c>
      <c r="K2944" s="50" t="s">
        <v>1704</v>
      </c>
      <c r="L2944" s="50" t="s">
        <v>1558</v>
      </c>
      <c r="M2944" s="55">
        <f>IF(D2944&gt;0,0.0416666666666667/J2944,"")</f>
        <v>5.1575931232091738</v>
      </c>
      <c r="N2944" s="50">
        <v>140</v>
      </c>
      <c r="O2944" s="50" t="s">
        <v>377</v>
      </c>
      <c r="Q2944" s="151">
        <f>IF("1-Swim"=D2944,J2944*2.4,IF("2-Bike"=D2944,J2944*112,IF("3-Run"=D2944,J2944*26.2,0)))</f>
        <v>0.21166203703703701</v>
      </c>
      <c r="R2944" s="151">
        <f>Q2944/2</f>
        <v>0.1058310185185185</v>
      </c>
      <c r="S2944" s="53">
        <f>J2944*26.2</f>
        <v>0.21166203703703701</v>
      </c>
      <c r="T2944" s="53">
        <f>(J2944+0.0013889)*26.2</f>
        <v>0.248051217037037</v>
      </c>
      <c r="U2944" s="53">
        <f>S2944/2</f>
        <v>0.1058310185185185</v>
      </c>
      <c r="V2944" s="53">
        <f>T2944/2</f>
        <v>0.1240256085185185</v>
      </c>
      <c r="W2944" s="50">
        <f>RANK(J2944,J:J,1)</f>
        <v>2471</v>
      </c>
      <c r="X2944" s="50">
        <f>YEAR(B2944)</f>
        <v>2016</v>
      </c>
      <c r="Y2944" s="50">
        <f>MONTH(B2944)</f>
        <v>3</v>
      </c>
      <c r="Z2944" s="56">
        <f>X2944*100+Y2944</f>
        <v>201603</v>
      </c>
      <c r="AA2944" s="56">
        <f>WEEKNUM(B2944,1)</f>
        <v>14</v>
      </c>
      <c r="AB2944" s="58">
        <f>IF(ISBLANK(B2944)," ",MAX(B2944-B2943-1,0))</f>
        <v>1</v>
      </c>
      <c r="AC2944" s="56">
        <f>DAY(B2944)</f>
        <v>27</v>
      </c>
      <c r="AD2944" s="53">
        <f>U2944+V2944</f>
        <v>0.22985662703703702</v>
      </c>
      <c r="AE2944" s="56">
        <f>IF("1-Swim"=D2944,E2944*46.7,IF("2-Bike"=D2944,E2944,IF("3-Run"=D2944,E2944*4.27,0)))</f>
        <v>21.349999999999998</v>
      </c>
    </row>
    <row r="2945" spans="1:31" x14ac:dyDescent="0.25">
      <c r="A2945" s="50">
        <v>2944</v>
      </c>
      <c r="B2945" s="51">
        <v>42456</v>
      </c>
      <c r="C2945" s="75">
        <f>B2945</f>
        <v>42456</v>
      </c>
      <c r="D2945" s="50" t="s">
        <v>1224</v>
      </c>
      <c r="E2945" s="50">
        <v>13.3</v>
      </c>
      <c r="F2945" s="50">
        <v>1</v>
      </c>
      <c r="G2945" s="50">
        <v>12</v>
      </c>
      <c r="H2945" s="50">
        <v>26</v>
      </c>
      <c r="I2945" s="53">
        <f>IF(E2945&gt;0,TIME(F2945,G2945,H2945),"")</f>
        <v>5.0300925925925923E-2</v>
      </c>
      <c r="J2945" s="54">
        <f>IF(E2945&gt;0,TIME(F2945,G2945,H2945)/E2945,"")</f>
        <v>3.7820245057087159E-3</v>
      </c>
      <c r="K2945" s="50" t="s">
        <v>1342</v>
      </c>
      <c r="L2945" s="50" t="s">
        <v>1711</v>
      </c>
      <c r="M2945" s="55">
        <f>IF(D2945&gt;0,0.0416666666666667/J2945,"")</f>
        <v>11.0170271514036</v>
      </c>
      <c r="N2945" s="50">
        <v>128</v>
      </c>
      <c r="O2945" s="50" t="s">
        <v>253</v>
      </c>
      <c r="Q2945" s="151">
        <f>IF("1-Swim"=D2945,J2945*2.4,IF("2-Bike"=D2945,J2945*112,IF("3-Run"=D2945,J2945*26.2,0)))</f>
        <v>0.42358674463937618</v>
      </c>
      <c r="R2945" s="151">
        <f>Q2945/2</f>
        <v>0.21179337231968809</v>
      </c>
      <c r="S2945" s="53">
        <f>J2945*26.2</f>
        <v>9.9089042049568352E-2</v>
      </c>
      <c r="T2945" s="53">
        <f>(J2945+0.0013889)*26.2</f>
        <v>0.13547822204956836</v>
      </c>
      <c r="U2945" s="53">
        <f>S2945/2</f>
        <v>4.9544521024784176E-2</v>
      </c>
      <c r="V2945" s="53">
        <f>T2945/2</f>
        <v>6.7739111024784179E-2</v>
      </c>
      <c r="W2945" s="50">
        <f>RANK(J2945,J:J,1)</f>
        <v>724</v>
      </c>
      <c r="X2945" s="50">
        <f>YEAR(B2945)</f>
        <v>2016</v>
      </c>
      <c r="Y2945" s="50">
        <f>MONTH(B2945)</f>
        <v>3</v>
      </c>
      <c r="Z2945" s="56">
        <f>X2945*100+Y2945</f>
        <v>201603</v>
      </c>
      <c r="AA2945" s="56">
        <f>WEEKNUM(B2945,1)</f>
        <v>14</v>
      </c>
      <c r="AB2945" s="58">
        <f>IF(ISBLANK(B2945)," ",MAX(B2945-B2944-1,0))</f>
        <v>0</v>
      </c>
      <c r="AC2945" s="56">
        <f>DAY(B2945)</f>
        <v>27</v>
      </c>
      <c r="AD2945" s="53">
        <f>U2945+V2945</f>
        <v>0.11728363204956835</v>
      </c>
      <c r="AE2945" s="56">
        <f>IF("1-Swim"=D2945,E2945*46.7,IF("2-Bike"=D2945,E2945,IF("3-Run"=D2945,E2945*4.27,0)))</f>
        <v>13.3</v>
      </c>
    </row>
    <row r="2946" spans="1:31" x14ac:dyDescent="0.25">
      <c r="A2946" s="50">
        <v>2945</v>
      </c>
      <c r="B2946" s="51">
        <v>42458</v>
      </c>
      <c r="C2946" s="75">
        <f>B2946</f>
        <v>42458</v>
      </c>
      <c r="D2946" s="50" t="s">
        <v>1223</v>
      </c>
      <c r="E2946" s="50">
        <v>2.8</v>
      </c>
      <c r="F2946" s="50">
        <v>0</v>
      </c>
      <c r="G2946" s="50">
        <v>30</v>
      </c>
      <c r="H2946" s="50">
        <v>0</v>
      </c>
      <c r="I2946" s="53">
        <f>IF(E2946&gt;0,TIME(F2946,G2946,H2946),"")</f>
        <v>2.0833333333333332E-2</v>
      </c>
      <c r="J2946" s="54">
        <f>IF(E2946&gt;0,TIME(F2946,G2946,H2946)/E2946,"")</f>
        <v>7.4404761904761909E-3</v>
      </c>
      <c r="K2946" s="50" t="s">
        <v>1700</v>
      </c>
      <c r="L2946" s="50" t="s">
        <v>1048</v>
      </c>
      <c r="M2946" s="55">
        <f>IF(D2946&gt;0,0.0416666666666667/J2946,"")</f>
        <v>5.6000000000000041</v>
      </c>
      <c r="N2946" s="50">
        <v>0</v>
      </c>
      <c r="O2946" s="50" t="s">
        <v>253</v>
      </c>
      <c r="P2946" s="50" t="s">
        <v>1717</v>
      </c>
      <c r="Q2946" s="151">
        <f>IF("1-Swim"=D2946,J2946*2.4,IF("2-Bike"=D2946,J2946*112,IF("3-Run"=D2946,J2946*26.2,0)))</f>
        <v>0.19494047619047619</v>
      </c>
      <c r="R2946" s="151">
        <f>Q2946/2</f>
        <v>9.7470238095238096E-2</v>
      </c>
      <c r="S2946" s="53">
        <f>J2946*26.2</f>
        <v>0.19494047619047619</v>
      </c>
      <c r="T2946" s="53">
        <f>(J2946+0.0013889)*26.2</f>
        <v>0.23132965619047618</v>
      </c>
      <c r="U2946" s="53">
        <f>S2946/2</f>
        <v>9.7470238095238096E-2</v>
      </c>
      <c r="V2946" s="53">
        <f>T2946/2</f>
        <v>0.11566482809523809</v>
      </c>
      <c r="W2946" s="50">
        <f>RANK(J2946,J:J,1)</f>
        <v>2007</v>
      </c>
      <c r="X2946" s="50">
        <f>YEAR(B2946)</f>
        <v>2016</v>
      </c>
      <c r="Y2946" s="50">
        <f>MONTH(B2946)</f>
        <v>3</v>
      </c>
      <c r="Z2946" s="56">
        <f>X2946*100+Y2946</f>
        <v>201603</v>
      </c>
      <c r="AA2946" s="56">
        <f>WEEKNUM(B2946,1)</f>
        <v>14</v>
      </c>
      <c r="AB2946" s="58">
        <f>IF(ISBLANK(B2946)," ",MAX(B2946-B2945-1,0))</f>
        <v>1</v>
      </c>
      <c r="AC2946" s="56">
        <f>DAY(B2946)</f>
        <v>29</v>
      </c>
      <c r="AD2946" s="53">
        <f>U2946+V2946</f>
        <v>0.21313506619047617</v>
      </c>
      <c r="AE2946" s="56">
        <f>IF("1-Swim"=D2946,E2946*46.7,IF("2-Bike"=D2946,E2946,IF("3-Run"=D2946,E2946*4.27,0)))</f>
        <v>11.955999999999998</v>
      </c>
    </row>
    <row r="2947" spans="1:31" x14ac:dyDescent="0.25">
      <c r="A2947" s="50">
        <v>2946</v>
      </c>
      <c r="B2947" s="51">
        <v>42459</v>
      </c>
      <c r="C2947" s="75">
        <f>B2947</f>
        <v>42459</v>
      </c>
      <c r="D2947" s="50" t="s">
        <v>1225</v>
      </c>
      <c r="E2947" s="50">
        <v>1</v>
      </c>
      <c r="F2947" s="50">
        <v>0</v>
      </c>
      <c r="G2947" s="50">
        <v>34</v>
      </c>
      <c r="H2947" s="50">
        <v>49</v>
      </c>
      <c r="I2947" s="53">
        <f>IF(E2947&gt;0,TIME(F2947,G2947,H2947),"")</f>
        <v>2.417824074074074E-2</v>
      </c>
      <c r="J2947" s="54">
        <f>IF(E2947&gt;0,TIME(F2947,G2947,H2947)/E2947,"")</f>
        <v>2.417824074074074E-2</v>
      </c>
      <c r="K2947" s="50" t="s">
        <v>1155</v>
      </c>
      <c r="L2947" s="50" t="s">
        <v>1156</v>
      </c>
      <c r="M2947" s="55">
        <f>IF(D2947&gt;0,0.0416666666666667/J2947,"")</f>
        <v>1.7233125897558654</v>
      </c>
      <c r="N2947" s="50">
        <v>0</v>
      </c>
      <c r="O2947" s="50" t="s">
        <v>253</v>
      </c>
      <c r="P2947" s="50" t="s">
        <v>1718</v>
      </c>
      <c r="Q2947" s="151">
        <f>IF("1-Swim"=D2947,J2947*2.4,IF("2-Bike"=D2947,J2947*112,IF("3-Run"=D2947,J2947*26.2,0)))</f>
        <v>5.8027777777777775E-2</v>
      </c>
      <c r="R2947" s="151">
        <f>Q2947/2</f>
        <v>2.9013888888888888E-2</v>
      </c>
      <c r="S2947" s="53">
        <f>J2947*26.2</f>
        <v>0.63346990740740738</v>
      </c>
      <c r="T2947" s="53">
        <f>(J2947+0.0013889)*26.2</f>
        <v>0.66985908740740729</v>
      </c>
      <c r="U2947" s="53">
        <f>S2947/2</f>
        <v>0.31673495370370369</v>
      </c>
      <c r="V2947" s="53">
        <f>T2947/2</f>
        <v>0.33492954370370365</v>
      </c>
      <c r="W2947" s="50">
        <f>RANK(J2947,J:J,1)</f>
        <v>3134</v>
      </c>
      <c r="X2947" s="50">
        <f>YEAR(B2947)</f>
        <v>2016</v>
      </c>
      <c r="Y2947" s="50">
        <f>MONTH(B2947)</f>
        <v>3</v>
      </c>
      <c r="Z2947" s="56">
        <f>X2947*100+Y2947</f>
        <v>201603</v>
      </c>
      <c r="AA2947" s="56">
        <f>WEEKNUM(B2947,1)</f>
        <v>14</v>
      </c>
      <c r="AB2947" s="58">
        <f>IF(ISBLANK(B2947)," ",MAX(B2947-B2946-1,0))</f>
        <v>0</v>
      </c>
      <c r="AC2947" s="56">
        <f>DAY(B2947)</f>
        <v>30</v>
      </c>
      <c r="AD2947" s="53">
        <f>U2947+V2947</f>
        <v>0.65166449740740728</v>
      </c>
      <c r="AE2947" s="56">
        <f>IF("1-Swim"=D2947,E2947*46.7,IF("2-Bike"=D2947,E2947,IF("3-Run"=D2947,E2947*4.27,0)))</f>
        <v>46.7</v>
      </c>
    </row>
    <row r="2948" spans="1:31" x14ac:dyDescent="0.25">
      <c r="A2948" s="50">
        <v>2947</v>
      </c>
      <c r="B2948" s="51">
        <v>42461</v>
      </c>
      <c r="C2948" s="75">
        <f>B2948</f>
        <v>42461</v>
      </c>
      <c r="D2948" s="50" t="s">
        <v>1224</v>
      </c>
      <c r="E2948" s="50">
        <v>11</v>
      </c>
      <c r="F2948" s="50">
        <v>0</v>
      </c>
      <c r="G2948" s="50">
        <v>50</v>
      </c>
      <c r="H2948" s="50">
        <v>4</v>
      </c>
      <c r="I2948" s="53">
        <f>IF(E2948&gt;0,TIME(F2948,G2948,H2948),"")</f>
        <v>3.4768518518518525E-2</v>
      </c>
      <c r="J2948" s="54">
        <f>IF(E2948&gt;0,TIME(F2948,G2948,H2948)/E2948,"")</f>
        <v>3.1607744107744113E-3</v>
      </c>
      <c r="K2948" s="50" t="s">
        <v>1342</v>
      </c>
      <c r="L2948" s="50" t="s">
        <v>1719</v>
      </c>
      <c r="M2948" s="55">
        <f>IF(D2948&gt;0,0.0416666666666667/J2948,"")</f>
        <v>13.182423435419448</v>
      </c>
      <c r="N2948" s="50">
        <v>128</v>
      </c>
      <c r="O2948" s="50" t="s">
        <v>253</v>
      </c>
      <c r="Q2948" s="151">
        <f>IF("1-Swim"=D2948,J2948*2.4,IF("2-Bike"=D2948,J2948*112,IF("3-Run"=D2948,J2948*26.2,0)))</f>
        <v>0.35400673400673405</v>
      </c>
      <c r="R2948" s="151">
        <f>Q2948/2</f>
        <v>0.17700336700336702</v>
      </c>
      <c r="S2948" s="53">
        <f>J2948*26.2</f>
        <v>8.2812289562289573E-2</v>
      </c>
      <c r="T2948" s="53">
        <f>(J2948+0.0013889)*26.2</f>
        <v>0.11920146956228957</v>
      </c>
      <c r="U2948" s="53">
        <f>S2948/2</f>
        <v>4.1406144781144787E-2</v>
      </c>
      <c r="V2948" s="53">
        <f>T2948/2</f>
        <v>5.9600734781144783E-2</v>
      </c>
      <c r="W2948" s="50">
        <f>RANK(J2948,J:J,1)</f>
        <v>644</v>
      </c>
      <c r="X2948" s="50">
        <f>YEAR(B2948)</f>
        <v>2016</v>
      </c>
      <c r="Y2948" s="50">
        <f>MONTH(B2948)</f>
        <v>4</v>
      </c>
      <c r="Z2948" s="56">
        <f>X2948*100+Y2948</f>
        <v>201604</v>
      </c>
      <c r="AA2948" s="56">
        <f>WEEKNUM(B2948,1)</f>
        <v>14</v>
      </c>
      <c r="AB2948" s="58">
        <f>IF(ISBLANK(B2948)," ",MAX(B2948-B2947-1,0))</f>
        <v>1</v>
      </c>
      <c r="AC2948" s="56">
        <f>DAY(B2948)</f>
        <v>1</v>
      </c>
      <c r="AD2948" s="53">
        <f>U2948+V2948</f>
        <v>0.10100687956228957</v>
      </c>
      <c r="AE2948" s="56">
        <f>IF("1-Swim"=D2948,E2948*46.7,IF("2-Bike"=D2948,E2948,IF("3-Run"=D2948,E2948*4.27,0)))</f>
        <v>11</v>
      </c>
    </row>
    <row r="2949" spans="1:31" x14ac:dyDescent="0.25">
      <c r="A2949" s="50">
        <v>2948</v>
      </c>
      <c r="B2949" s="51">
        <v>42461</v>
      </c>
      <c r="C2949" s="75">
        <f>B2949</f>
        <v>42461</v>
      </c>
      <c r="D2949" s="50" t="s">
        <v>1223</v>
      </c>
      <c r="E2949" s="50">
        <v>8.1</v>
      </c>
      <c r="F2949" s="50">
        <v>1</v>
      </c>
      <c r="G2949" s="50">
        <v>38</v>
      </c>
      <c r="H2949" s="50">
        <v>5</v>
      </c>
      <c r="I2949" s="53">
        <f>IF(E2949&gt;0,TIME(F2949,G2949,H2949),"")</f>
        <v>6.8113425925925938E-2</v>
      </c>
      <c r="J2949" s="54">
        <f>IF(E2949&gt;0,TIME(F2949,G2949,H2949)/E2949,"")</f>
        <v>8.4090649291266601E-3</v>
      </c>
      <c r="K2949" s="50" t="s">
        <v>1704</v>
      </c>
      <c r="L2949" s="50" t="s">
        <v>1720</v>
      </c>
      <c r="M2949" s="55">
        <f>IF(D2949&gt;0,0.0416666666666667/J2949,"")</f>
        <v>4.9549702633814805</v>
      </c>
      <c r="N2949" s="50">
        <v>158</v>
      </c>
      <c r="O2949" s="50" t="s">
        <v>201</v>
      </c>
      <c r="Q2949" s="151">
        <f>IF("1-Swim"=D2949,J2949*2.4,IF("2-Bike"=D2949,J2949*112,IF("3-Run"=D2949,J2949*26.2,0)))</f>
        <v>0.22031750114311849</v>
      </c>
      <c r="R2949" s="151">
        <f>Q2949/2</f>
        <v>0.11015875057155924</v>
      </c>
      <c r="S2949" s="53">
        <f>J2949*26.2</f>
        <v>0.22031750114311849</v>
      </c>
      <c r="T2949" s="53">
        <f>(J2949+0.0013889)*26.2</f>
        <v>0.25670668114311851</v>
      </c>
      <c r="U2949" s="53">
        <f>S2949/2</f>
        <v>0.11015875057155924</v>
      </c>
      <c r="V2949" s="53">
        <f>T2949/2</f>
        <v>0.12835334057155925</v>
      </c>
      <c r="W2949" s="50">
        <f>RANK(J2949,J:J,1)</f>
        <v>2628</v>
      </c>
      <c r="X2949" s="50">
        <f>YEAR(B2949)</f>
        <v>2016</v>
      </c>
      <c r="Y2949" s="50">
        <f>MONTH(B2949)</f>
        <v>4</v>
      </c>
      <c r="Z2949" s="56">
        <f>X2949*100+Y2949</f>
        <v>201604</v>
      </c>
      <c r="AA2949" s="56">
        <f>WEEKNUM(B2949,1)</f>
        <v>14</v>
      </c>
      <c r="AB2949" s="58">
        <f>IF(ISBLANK(B2949)," ",MAX(B2949-B2948-1,0))</f>
        <v>0</v>
      </c>
      <c r="AC2949" s="56">
        <f>DAY(B2949)</f>
        <v>1</v>
      </c>
      <c r="AD2949" s="53">
        <f>U2949+V2949</f>
        <v>0.2385120911431185</v>
      </c>
      <c r="AE2949" s="56">
        <f>IF("1-Swim"=D2949,E2949*46.7,IF("2-Bike"=D2949,E2949,IF("3-Run"=D2949,E2949*4.27,0)))</f>
        <v>34.586999999999996</v>
      </c>
    </row>
    <row r="2950" spans="1:31" x14ac:dyDescent="0.25">
      <c r="A2950" s="50">
        <v>2949</v>
      </c>
      <c r="B2950" s="51">
        <v>42462</v>
      </c>
      <c r="C2950" s="75">
        <f>B2950</f>
        <v>42462</v>
      </c>
      <c r="D2950" s="50" t="s">
        <v>1223</v>
      </c>
      <c r="E2950" s="50">
        <v>3.1</v>
      </c>
      <c r="F2950" s="50">
        <v>0</v>
      </c>
      <c r="G2950" s="50">
        <v>30</v>
      </c>
      <c r="H2950" s="50">
        <v>5</v>
      </c>
      <c r="I2950" s="53">
        <f>IF(E2950&gt;0,TIME(F2950,G2950,H2950),"")</f>
        <v>2.0891203703703703E-2</v>
      </c>
      <c r="J2950" s="54">
        <f>IF(E2950&gt;0,TIME(F2950,G2950,H2950)/E2950,"")</f>
        <v>6.7390979689366786E-3</v>
      </c>
      <c r="K2950" s="50" t="s">
        <v>1704</v>
      </c>
      <c r="L2950" s="50" t="s">
        <v>1721</v>
      </c>
      <c r="M2950" s="55">
        <f>IF(D2950&gt;0,0.0416666666666667/J2950,"")</f>
        <v>6.1828254847645479</v>
      </c>
      <c r="N2950" s="50">
        <v>0</v>
      </c>
      <c r="O2950" s="50" t="s">
        <v>1341</v>
      </c>
      <c r="P2950" s="50" t="s">
        <v>1684</v>
      </c>
      <c r="Q2950" s="151">
        <f>IF("1-Swim"=D2950,J2950*2.4,IF("2-Bike"=D2950,J2950*112,IF("3-Run"=D2950,J2950*26.2,0)))</f>
        <v>0.17656436678614099</v>
      </c>
      <c r="R2950" s="151">
        <f>Q2950/2</f>
        <v>8.8282183393070493E-2</v>
      </c>
      <c r="S2950" s="53">
        <f>J2950*26.2</f>
        <v>0.17656436678614099</v>
      </c>
      <c r="T2950" s="53">
        <f>(J2950+0.0013889)*26.2</f>
        <v>0.21295354678614098</v>
      </c>
      <c r="U2950" s="53">
        <f>S2950/2</f>
        <v>8.8282183393070493E-2</v>
      </c>
      <c r="V2950" s="53">
        <f>T2950/2</f>
        <v>0.10647677339307049</v>
      </c>
      <c r="W2950" s="50">
        <f>RANK(J2950,J:J,1)</f>
        <v>1239</v>
      </c>
      <c r="X2950" s="50">
        <f>YEAR(B2950)</f>
        <v>2016</v>
      </c>
      <c r="Y2950" s="50">
        <f>MONTH(B2950)</f>
        <v>4</v>
      </c>
      <c r="Z2950" s="56">
        <f>X2950*100+Y2950</f>
        <v>201604</v>
      </c>
      <c r="AA2950" s="56">
        <f>WEEKNUM(B2950,1)</f>
        <v>14</v>
      </c>
      <c r="AB2950" s="58">
        <f>IF(ISBLANK(B2950)," ",MAX(B2950-B2949-1,0))</f>
        <v>0</v>
      </c>
      <c r="AC2950" s="56">
        <f>DAY(B2950)</f>
        <v>2</v>
      </c>
      <c r="AD2950" s="53">
        <f>U2950+V2950</f>
        <v>0.19475895678614097</v>
      </c>
      <c r="AE2950" s="56">
        <f>IF("1-Swim"=D2950,E2950*46.7,IF("2-Bike"=D2950,E2950,IF("3-Run"=D2950,E2950*4.27,0)))</f>
        <v>13.236999999999998</v>
      </c>
    </row>
    <row r="2951" spans="1:31" x14ac:dyDescent="0.25">
      <c r="A2951" s="50">
        <v>2950</v>
      </c>
      <c r="B2951" s="51">
        <v>42463</v>
      </c>
      <c r="C2951" s="75">
        <f>B2951</f>
        <v>42463</v>
      </c>
      <c r="D2951" s="50" t="s">
        <v>1223</v>
      </c>
      <c r="E2951" s="50">
        <v>10</v>
      </c>
      <c r="F2951" s="50">
        <v>1</v>
      </c>
      <c r="G2951" s="50">
        <v>47</v>
      </c>
      <c r="H2951" s="50">
        <v>0</v>
      </c>
      <c r="I2951" s="53">
        <f>IF(E2951&gt;0,TIME(F2951,G2951,H2951),"")</f>
        <v>7.4305555555555555E-2</v>
      </c>
      <c r="J2951" s="54">
        <f>IF(E2951&gt;0,TIME(F2951,G2951,H2951)/E2951,"")</f>
        <v>7.4305555555555557E-3</v>
      </c>
      <c r="K2951" s="50" t="s">
        <v>1704</v>
      </c>
      <c r="L2951" s="50" t="s">
        <v>17</v>
      </c>
      <c r="M2951" s="55">
        <f>IF(D2951&gt;0,0.0416666666666667/J2951,"")</f>
        <v>5.6074766355140229</v>
      </c>
      <c r="N2951" s="50">
        <v>0</v>
      </c>
      <c r="O2951" s="50" t="s">
        <v>253</v>
      </c>
      <c r="Q2951" s="151">
        <f>IF("1-Swim"=D2951,J2951*2.4,IF("2-Bike"=D2951,J2951*112,IF("3-Run"=D2951,J2951*26.2,0)))</f>
        <v>0.19468055555555555</v>
      </c>
      <c r="R2951" s="151">
        <f>Q2951/2</f>
        <v>9.7340277777777776E-2</v>
      </c>
      <c r="S2951" s="53">
        <f>J2951*26.2</f>
        <v>0.19468055555555555</v>
      </c>
      <c r="T2951" s="53">
        <f>(J2951+0.0013889)*26.2</f>
        <v>0.23106973555555554</v>
      </c>
      <c r="U2951" s="53">
        <f>S2951/2</f>
        <v>9.7340277777777776E-2</v>
      </c>
      <c r="V2951" s="53">
        <f>T2951/2</f>
        <v>0.11553486777777777</v>
      </c>
      <c r="W2951" s="50">
        <f>RANK(J2951,J:J,1)</f>
        <v>1999</v>
      </c>
      <c r="X2951" s="50">
        <f>YEAR(B2951)</f>
        <v>2016</v>
      </c>
      <c r="Y2951" s="50">
        <f>MONTH(B2951)</f>
        <v>4</v>
      </c>
      <c r="Z2951" s="56">
        <f>X2951*100+Y2951</f>
        <v>201604</v>
      </c>
      <c r="AA2951" s="56">
        <f>WEEKNUM(B2951,1)</f>
        <v>15</v>
      </c>
      <c r="AB2951" s="58">
        <f>IF(ISBLANK(B2951)," ",MAX(B2951-B2950-1,0))</f>
        <v>0</v>
      </c>
      <c r="AC2951" s="56">
        <f>DAY(B2951)</f>
        <v>3</v>
      </c>
      <c r="AD2951" s="53">
        <f>U2951+V2951</f>
        <v>0.21287514555555553</v>
      </c>
      <c r="AE2951" s="56">
        <f>IF("1-Swim"=D2951,E2951*46.7,IF("2-Bike"=D2951,E2951,IF("3-Run"=D2951,E2951*4.27,0)))</f>
        <v>42.699999999999996</v>
      </c>
    </row>
    <row r="2952" spans="1:31" x14ac:dyDescent="0.25">
      <c r="A2952" s="50">
        <v>2951</v>
      </c>
      <c r="B2952" s="51">
        <v>42465</v>
      </c>
      <c r="C2952" s="75">
        <f>B2952</f>
        <v>42465</v>
      </c>
      <c r="D2952" s="50" t="s">
        <v>1223</v>
      </c>
      <c r="E2952" s="50">
        <v>3.1</v>
      </c>
      <c r="F2952" s="50">
        <v>0</v>
      </c>
      <c r="G2952" s="50">
        <v>30</v>
      </c>
      <c r="H2952" s="50">
        <v>2</v>
      </c>
      <c r="I2952" s="53">
        <f>IF(E2952&gt;0,TIME(F2952,G2952,H2952),"")</f>
        <v>2.0856481481481479E-2</v>
      </c>
      <c r="J2952" s="54">
        <f>IF(E2952&gt;0,TIME(F2952,G2952,H2952)/E2952,"")</f>
        <v>6.7278972520907997E-3</v>
      </c>
      <c r="K2952" s="50" t="s">
        <v>1704</v>
      </c>
      <c r="L2952" s="50" t="s">
        <v>17</v>
      </c>
      <c r="M2952" s="55">
        <f>IF(D2952&gt;0,0.0416666666666667/J2952,"")</f>
        <v>6.1931187569367427</v>
      </c>
      <c r="N2952" s="50">
        <v>0</v>
      </c>
      <c r="Q2952" s="151">
        <f>IF("1-Swim"=D2952,J2952*2.4,IF("2-Bike"=D2952,J2952*112,IF("3-Run"=D2952,J2952*26.2,0)))</f>
        <v>0.17627090800477896</v>
      </c>
      <c r="R2952" s="151">
        <f>Q2952/2</f>
        <v>8.8135454002389479E-2</v>
      </c>
      <c r="S2952" s="53">
        <f>J2952*26.2</f>
        <v>0.17627090800477896</v>
      </c>
      <c r="T2952" s="53">
        <f>(J2952+0.0013889)*26.2</f>
        <v>0.21266008800477895</v>
      </c>
      <c r="U2952" s="53">
        <f>S2952/2</f>
        <v>8.8135454002389479E-2</v>
      </c>
      <c r="V2952" s="53">
        <f>T2952/2</f>
        <v>0.10633004400238948</v>
      </c>
      <c r="W2952" s="50">
        <f>RANK(J2952,J:J,1)</f>
        <v>1222</v>
      </c>
      <c r="X2952" s="50">
        <f>YEAR(B2952)</f>
        <v>2016</v>
      </c>
      <c r="Y2952" s="50">
        <f>MONTH(B2952)</f>
        <v>4</v>
      </c>
      <c r="Z2952" s="56">
        <f>X2952*100+Y2952</f>
        <v>201604</v>
      </c>
      <c r="AA2952" s="56">
        <f>WEEKNUM(B2952,1)</f>
        <v>15</v>
      </c>
      <c r="AB2952" s="58">
        <f>IF(ISBLANK(B2952)," ",MAX(B2952-B2951-1,0))</f>
        <v>1</v>
      </c>
      <c r="AC2952" s="56">
        <f>DAY(B2952)</f>
        <v>5</v>
      </c>
      <c r="AD2952" s="53">
        <f>U2952+V2952</f>
        <v>0.19446549800477897</v>
      </c>
      <c r="AE2952" s="56">
        <f>IF("1-Swim"=D2952,E2952*46.7,IF("2-Bike"=D2952,E2952,IF("3-Run"=D2952,E2952*4.27,0)))</f>
        <v>13.236999999999998</v>
      </c>
    </row>
    <row r="2953" spans="1:31" x14ac:dyDescent="0.25">
      <c r="A2953" s="50">
        <v>2952</v>
      </c>
      <c r="B2953" s="51">
        <v>42469</v>
      </c>
      <c r="C2953" s="75">
        <f>B2953</f>
        <v>42469</v>
      </c>
      <c r="D2953" s="50" t="s">
        <v>1223</v>
      </c>
      <c r="E2953" s="50">
        <v>3.5</v>
      </c>
      <c r="F2953" s="50">
        <v>0</v>
      </c>
      <c r="G2953" s="50">
        <v>37</v>
      </c>
      <c r="H2953" s="50">
        <v>21</v>
      </c>
      <c r="I2953" s="53">
        <f>IF(E2953&gt;0,TIME(F2953,G2953,H2953),"")</f>
        <v>2.5937500000000002E-2</v>
      </c>
      <c r="J2953" s="54">
        <f>IF(E2953&gt;0,TIME(F2953,G2953,H2953)/E2953,"")</f>
        <v>7.4107142857142861E-3</v>
      </c>
      <c r="K2953" s="50" t="s">
        <v>1704</v>
      </c>
      <c r="L2953" s="50" t="s">
        <v>1722</v>
      </c>
      <c r="M2953" s="55">
        <f>IF(D2953&gt;0,0.0416666666666667/J2953,"")</f>
        <v>5.6224899598393616</v>
      </c>
      <c r="N2953" s="50">
        <v>0</v>
      </c>
      <c r="O2953" s="50" t="s">
        <v>201</v>
      </c>
      <c r="Q2953" s="151">
        <f>IF("1-Swim"=D2953,J2953*2.4,IF("2-Bike"=D2953,J2953*112,IF("3-Run"=D2953,J2953*26.2,0)))</f>
        <v>0.1941607142857143</v>
      </c>
      <c r="R2953" s="151">
        <f>Q2953/2</f>
        <v>9.7080357142857149E-2</v>
      </c>
      <c r="S2953" s="53">
        <f>J2953*26.2</f>
        <v>0.1941607142857143</v>
      </c>
      <c r="T2953" s="53">
        <f>(J2953+0.0013889)*26.2</f>
        <v>0.23054989428571429</v>
      </c>
      <c r="U2953" s="53">
        <f>S2953/2</f>
        <v>9.7080357142857149E-2</v>
      </c>
      <c r="V2953" s="53">
        <f>T2953/2</f>
        <v>0.11527494714285715</v>
      </c>
      <c r="W2953" s="50">
        <f>RANK(J2953,J:J,1)</f>
        <v>1985</v>
      </c>
      <c r="X2953" s="50">
        <f>YEAR(B2953)</f>
        <v>2016</v>
      </c>
      <c r="Y2953" s="50">
        <f>MONTH(B2953)</f>
        <v>4</v>
      </c>
      <c r="Z2953" s="56">
        <f>X2953*100+Y2953</f>
        <v>201604</v>
      </c>
      <c r="AA2953" s="56">
        <f>WEEKNUM(B2953,1)</f>
        <v>15</v>
      </c>
      <c r="AB2953" s="58">
        <f>IF(ISBLANK(B2953)," ",MAX(B2953-B2952-1,0))</f>
        <v>3</v>
      </c>
      <c r="AC2953" s="56">
        <f>DAY(B2953)</f>
        <v>9</v>
      </c>
      <c r="AD2953" s="53">
        <f>U2953+V2953</f>
        <v>0.21235530428571431</v>
      </c>
      <c r="AE2953" s="56">
        <f>IF("1-Swim"=D2953,E2953*46.7,IF("2-Bike"=D2953,E2953,IF("3-Run"=D2953,E2953*4.27,0)))</f>
        <v>14.944999999999999</v>
      </c>
    </row>
    <row r="2954" spans="1:31" x14ac:dyDescent="0.25">
      <c r="A2954" s="50">
        <v>2953</v>
      </c>
      <c r="B2954" s="51">
        <v>42471</v>
      </c>
      <c r="C2954" s="75">
        <f>B2954</f>
        <v>42471</v>
      </c>
      <c r="D2954" s="50" t="s">
        <v>1223</v>
      </c>
      <c r="E2954" s="50">
        <v>3.25</v>
      </c>
      <c r="F2954" s="50">
        <v>0</v>
      </c>
      <c r="G2954" s="50">
        <v>33</v>
      </c>
      <c r="H2954" s="50">
        <v>25</v>
      </c>
      <c r="I2954" s="53">
        <f>IF(E2954&gt;0,TIME(F2954,G2954,H2954),"")</f>
        <v>2.3206018518518515E-2</v>
      </c>
      <c r="J2954" s="54">
        <f>IF(E2954&gt;0,TIME(F2954,G2954,H2954)/E2954,"")</f>
        <v>7.1403133903133889E-3</v>
      </c>
      <c r="K2954" s="50" t="s">
        <v>1704</v>
      </c>
      <c r="L2954" s="50" t="s">
        <v>1722</v>
      </c>
      <c r="M2954" s="55">
        <f>IF(D2954&gt;0,0.0416666666666667/J2954,"")</f>
        <v>5.8354114713217013</v>
      </c>
      <c r="N2954" s="50">
        <v>0</v>
      </c>
      <c r="O2954" s="50" t="s">
        <v>201</v>
      </c>
      <c r="Q2954" s="151">
        <f>IF("1-Swim"=D2954,J2954*2.4,IF("2-Bike"=D2954,J2954*112,IF("3-Run"=D2954,J2954*26.2,0)))</f>
        <v>0.18707621082621079</v>
      </c>
      <c r="R2954" s="151">
        <f>Q2954/2</f>
        <v>9.3538105413105394E-2</v>
      </c>
      <c r="S2954" s="53">
        <f>J2954*26.2</f>
        <v>0.18707621082621079</v>
      </c>
      <c r="T2954" s="53">
        <f>(J2954+0.0013889)*26.2</f>
        <v>0.22346539082621078</v>
      </c>
      <c r="U2954" s="53">
        <f>S2954/2</f>
        <v>9.3538105413105394E-2</v>
      </c>
      <c r="V2954" s="53">
        <f>T2954/2</f>
        <v>0.11173269541310539</v>
      </c>
      <c r="W2954" s="50">
        <f>RANK(J2954,J:J,1)</f>
        <v>1716</v>
      </c>
      <c r="X2954" s="50">
        <f>YEAR(B2954)</f>
        <v>2016</v>
      </c>
      <c r="Y2954" s="50">
        <f>MONTH(B2954)</f>
        <v>4</v>
      </c>
      <c r="Z2954" s="56">
        <f>X2954*100+Y2954</f>
        <v>201604</v>
      </c>
      <c r="AA2954" s="56">
        <f>WEEKNUM(B2954,1)</f>
        <v>16</v>
      </c>
      <c r="AB2954" s="58">
        <f>IF(ISBLANK(B2954)," ",MAX(B2954-B2953-1,0))</f>
        <v>1</v>
      </c>
      <c r="AC2954" s="56">
        <f>DAY(B2954)</f>
        <v>11</v>
      </c>
      <c r="AD2954" s="53">
        <f>U2954+V2954</f>
        <v>0.2052708008262108</v>
      </c>
      <c r="AE2954" s="56">
        <f>IF("1-Swim"=D2954,E2954*46.7,IF("2-Bike"=D2954,E2954,IF("3-Run"=D2954,E2954*4.27,0)))</f>
        <v>13.877499999999998</v>
      </c>
    </row>
    <row r="2955" spans="1:31" x14ac:dyDescent="0.25">
      <c r="A2955" s="50">
        <v>2954</v>
      </c>
      <c r="B2955" s="51">
        <v>42478</v>
      </c>
      <c r="C2955" s="75">
        <f>B2955</f>
        <v>42478</v>
      </c>
      <c r="D2955" s="50" t="s">
        <v>1224</v>
      </c>
      <c r="E2955" s="50">
        <v>9.9</v>
      </c>
      <c r="F2955" s="50">
        <v>0</v>
      </c>
      <c r="G2955" s="50">
        <v>44</v>
      </c>
      <c r="H2955" s="50">
        <v>40</v>
      </c>
      <c r="I2955" s="53">
        <f>IF(E2955&gt;0,TIME(F2955,G2955,H2955),"")</f>
        <v>3.1018518518518515E-2</v>
      </c>
      <c r="J2955" s="54">
        <f>IF(E2955&gt;0,TIME(F2955,G2955,H2955)/E2955,"")</f>
        <v>3.1331836887392439E-3</v>
      </c>
      <c r="K2955" s="50" t="s">
        <v>930</v>
      </c>
      <c r="L2955" s="50" t="s">
        <v>1723</v>
      </c>
      <c r="M2955" s="55">
        <f>IF(D2955&gt;0,0.0416666666666667/J2955,"")</f>
        <v>13.29850746268658</v>
      </c>
      <c r="N2955" s="50">
        <v>0</v>
      </c>
      <c r="O2955" s="50" t="s">
        <v>255</v>
      </c>
      <c r="Q2955" s="151">
        <f>IF("1-Swim"=D2955,J2955*2.4,IF("2-Bike"=D2955,J2955*112,IF("3-Run"=D2955,J2955*26.2,0)))</f>
        <v>0.35091657313879532</v>
      </c>
      <c r="R2955" s="151">
        <f>Q2955/2</f>
        <v>0.17545828656939766</v>
      </c>
      <c r="S2955" s="53">
        <f>J2955*26.2</f>
        <v>8.208941264496819E-2</v>
      </c>
      <c r="T2955" s="53">
        <f>(J2955+0.0013889)*26.2</f>
        <v>0.1184785926449682</v>
      </c>
      <c r="U2955" s="53">
        <f>S2955/2</f>
        <v>4.1044706322484095E-2</v>
      </c>
      <c r="V2955" s="53">
        <f>T2955/2</f>
        <v>5.9239296322484099E-2</v>
      </c>
      <c r="W2955" s="50">
        <f>RANK(J2955,J:J,1)</f>
        <v>635</v>
      </c>
      <c r="X2955" s="50">
        <f>YEAR(B2955)</f>
        <v>2016</v>
      </c>
      <c r="Y2955" s="50">
        <f>MONTH(B2955)</f>
        <v>4</v>
      </c>
      <c r="Z2955" s="56">
        <f>X2955*100+Y2955</f>
        <v>201604</v>
      </c>
      <c r="AA2955" s="56">
        <f>WEEKNUM(B2955,1)</f>
        <v>17</v>
      </c>
      <c r="AB2955" s="58">
        <f>IF(ISBLANK(B2955)," ",MAX(B2955-B2954-1,0))</f>
        <v>6</v>
      </c>
      <c r="AC2955" s="56">
        <f>DAY(B2955)</f>
        <v>18</v>
      </c>
      <c r="AD2955" s="53">
        <f>U2955+V2955</f>
        <v>0.1002840026449682</v>
      </c>
      <c r="AE2955" s="56">
        <f>IF("1-Swim"=D2955,E2955*46.7,IF("2-Bike"=D2955,E2955,IF("3-Run"=D2955,E2955*4.27,0)))</f>
        <v>9.9</v>
      </c>
    </row>
    <row r="2956" spans="1:31" x14ac:dyDescent="0.25">
      <c r="A2956" s="50">
        <v>2955</v>
      </c>
      <c r="B2956" s="51">
        <v>42480</v>
      </c>
      <c r="C2956" s="75">
        <f>B2956</f>
        <v>42480</v>
      </c>
      <c r="D2956" s="50" t="s">
        <v>1223</v>
      </c>
      <c r="E2956" s="50">
        <v>3.1</v>
      </c>
      <c r="F2956" s="50">
        <v>0</v>
      </c>
      <c r="G2956" s="50">
        <v>31</v>
      </c>
      <c r="H2956" s="50">
        <v>1</v>
      </c>
      <c r="I2956" s="53">
        <f>IF(E2956&gt;0,TIME(F2956,G2956,H2956),"")</f>
        <v>2.1539351851851851E-2</v>
      </c>
      <c r="J2956" s="54">
        <f>IF(E2956&gt;0,TIME(F2956,G2956,H2956)/E2956,"")</f>
        <v>6.9481780167264034E-3</v>
      </c>
      <c r="K2956" s="50" t="s">
        <v>1700</v>
      </c>
      <c r="L2956" s="50" t="s">
        <v>1666</v>
      </c>
      <c r="M2956" s="55">
        <f>IF(D2956&gt;0,0.0416666666666667/J2956,"")</f>
        <v>5.996775926921015</v>
      </c>
      <c r="N2956" s="50">
        <v>156</v>
      </c>
      <c r="O2956" s="50" t="s">
        <v>255</v>
      </c>
      <c r="Q2956" s="151">
        <f>IF("1-Swim"=D2956,J2956*2.4,IF("2-Bike"=D2956,J2956*112,IF("3-Run"=D2956,J2956*26.2,0)))</f>
        <v>0.18204226403823176</v>
      </c>
      <c r="R2956" s="151">
        <f>Q2956/2</f>
        <v>9.102113201911588E-2</v>
      </c>
      <c r="S2956" s="53">
        <f>J2956*26.2</f>
        <v>0.18204226403823176</v>
      </c>
      <c r="T2956" s="53">
        <f>(J2956+0.0013889)*26.2</f>
        <v>0.21843144403823175</v>
      </c>
      <c r="U2956" s="53">
        <f>S2956/2</f>
        <v>9.102113201911588E-2</v>
      </c>
      <c r="V2956" s="53">
        <f>T2956/2</f>
        <v>0.10921572201911588</v>
      </c>
      <c r="W2956" s="50">
        <f>RANK(J2956,J:J,1)</f>
        <v>1508</v>
      </c>
      <c r="X2956" s="50">
        <f>YEAR(B2956)</f>
        <v>2016</v>
      </c>
      <c r="Y2956" s="50">
        <f>MONTH(B2956)</f>
        <v>4</v>
      </c>
      <c r="Z2956" s="56">
        <f>X2956*100+Y2956</f>
        <v>201604</v>
      </c>
      <c r="AA2956" s="56">
        <f>WEEKNUM(B2956,1)</f>
        <v>17</v>
      </c>
      <c r="AB2956" s="58">
        <f>IF(ISBLANK(B2956)," ",MAX(B2956-B2955-1,0))</f>
        <v>1</v>
      </c>
      <c r="AC2956" s="56">
        <f>DAY(B2956)</f>
        <v>20</v>
      </c>
      <c r="AD2956" s="53">
        <f>U2956+V2956</f>
        <v>0.20023685403823177</v>
      </c>
      <c r="AE2956" s="56">
        <f>IF("1-Swim"=D2956,E2956*46.7,IF("2-Bike"=D2956,E2956,IF("3-Run"=D2956,E2956*4.27,0)))</f>
        <v>13.236999999999998</v>
      </c>
    </row>
    <row r="2957" spans="1:31" x14ac:dyDescent="0.25">
      <c r="A2957" s="50">
        <v>2956</v>
      </c>
      <c r="B2957" s="51">
        <v>42482</v>
      </c>
      <c r="C2957" s="75">
        <f>B2957</f>
        <v>42482</v>
      </c>
      <c r="D2957" s="50" t="s">
        <v>1223</v>
      </c>
      <c r="E2957" s="50">
        <v>1.5</v>
      </c>
      <c r="F2957" s="50">
        <v>0</v>
      </c>
      <c r="G2957" s="50">
        <v>17</v>
      </c>
      <c r="H2957" s="50">
        <v>45</v>
      </c>
      <c r="I2957" s="53">
        <f>IF(E2957&gt;0,TIME(F2957,G2957,H2957),"")</f>
        <v>1.2326388888888888E-2</v>
      </c>
      <c r="J2957" s="54">
        <f>IF(E2957&gt;0,TIME(F2957,G2957,H2957)/E2957,"")</f>
        <v>8.2175925925925923E-3</v>
      </c>
      <c r="K2957" s="50" t="s">
        <v>1704</v>
      </c>
      <c r="L2957" s="50" t="s">
        <v>1686</v>
      </c>
      <c r="M2957" s="55">
        <f>IF(D2957&gt;0,0.0416666666666667/J2957,"")</f>
        <v>5.0704225352112715</v>
      </c>
      <c r="N2957" s="50">
        <v>0</v>
      </c>
      <c r="O2957" s="50" t="s">
        <v>377</v>
      </c>
      <c r="Q2957" s="151">
        <f>IF("1-Swim"=D2957,J2957*2.4,IF("2-Bike"=D2957,J2957*112,IF("3-Run"=D2957,J2957*26.2,0)))</f>
        <v>0.21530092592592592</v>
      </c>
      <c r="R2957" s="151">
        <f>Q2957/2</f>
        <v>0.10765046296296296</v>
      </c>
      <c r="S2957" s="53">
        <f>J2957*26.2</f>
        <v>0.21530092592592592</v>
      </c>
      <c r="T2957" s="53">
        <f>(J2957+0.0013889)*26.2</f>
        <v>0.25169010592592594</v>
      </c>
      <c r="U2957" s="53">
        <f>S2957/2</f>
        <v>0.10765046296296296</v>
      </c>
      <c r="V2957" s="53">
        <f>T2957/2</f>
        <v>0.12584505296296297</v>
      </c>
      <c r="W2957" s="50">
        <f>RANK(J2957,J:J,1)</f>
        <v>2544</v>
      </c>
      <c r="X2957" s="50">
        <f>YEAR(B2957)</f>
        <v>2016</v>
      </c>
      <c r="Y2957" s="50">
        <f>MONTH(B2957)</f>
        <v>4</v>
      </c>
      <c r="Z2957" s="56">
        <f>X2957*100+Y2957</f>
        <v>201604</v>
      </c>
      <c r="AA2957" s="56">
        <f>WEEKNUM(B2957,1)</f>
        <v>17</v>
      </c>
      <c r="AB2957" s="58">
        <f>IF(ISBLANK(B2957)," ",MAX(B2957-B2956-1,0))</f>
        <v>1</v>
      </c>
      <c r="AC2957" s="56">
        <f>DAY(B2957)</f>
        <v>22</v>
      </c>
      <c r="AD2957" s="53">
        <f>U2957+V2957</f>
        <v>0.23349551592592593</v>
      </c>
      <c r="AE2957" s="56">
        <f>IF("1-Swim"=D2957,E2957*46.7,IF("2-Bike"=D2957,E2957,IF("3-Run"=D2957,E2957*4.27,0)))</f>
        <v>6.4049999999999994</v>
      </c>
    </row>
    <row r="2958" spans="1:31" x14ac:dyDescent="0.25">
      <c r="A2958" s="50">
        <v>2957</v>
      </c>
      <c r="B2958" s="51">
        <v>42482</v>
      </c>
      <c r="C2958" s="75">
        <f>B2958</f>
        <v>42482</v>
      </c>
      <c r="D2958" s="50" t="s">
        <v>1224</v>
      </c>
      <c r="E2958" s="50">
        <v>9.9</v>
      </c>
      <c r="F2958" s="50">
        <v>0</v>
      </c>
      <c r="G2958" s="50">
        <v>44</v>
      </c>
      <c r="H2958" s="50">
        <v>4</v>
      </c>
      <c r="I2958" s="53">
        <f>IF(E2958&gt;0,TIME(F2958,G2958,H2958),"")</f>
        <v>3.0601851851851852E-2</v>
      </c>
      <c r="J2958" s="54">
        <f>IF(E2958&gt;0,TIME(F2958,G2958,H2958)/E2958,"")</f>
        <v>3.0910961466517023E-3</v>
      </c>
      <c r="K2958" s="50" t="s">
        <v>1340</v>
      </c>
      <c r="L2958" s="50" t="s">
        <v>1723</v>
      </c>
      <c r="M2958" s="55">
        <f>IF(D2958&gt;0,0.0416666666666667/J2958,"")</f>
        <v>13.479576399394867</v>
      </c>
      <c r="N2958" s="50">
        <v>138</v>
      </c>
      <c r="O2958" s="50" t="s">
        <v>255</v>
      </c>
      <c r="Q2958" s="151">
        <f>IF("1-Swim"=D2958,J2958*2.4,IF("2-Bike"=D2958,J2958*112,IF("3-Run"=D2958,J2958*26.2,0)))</f>
        <v>0.34620276842499065</v>
      </c>
      <c r="R2958" s="151">
        <f>Q2958/2</f>
        <v>0.17310138421249532</v>
      </c>
      <c r="S2958" s="53">
        <f>J2958*26.2</f>
        <v>8.0986719042274599E-2</v>
      </c>
      <c r="T2958" s="53">
        <f>(J2958+0.0013889)*26.2</f>
        <v>0.11737589904227459</v>
      </c>
      <c r="U2958" s="53">
        <f>S2958/2</f>
        <v>4.04933595211373E-2</v>
      </c>
      <c r="V2958" s="53">
        <f>T2958/2</f>
        <v>5.8687949521137296E-2</v>
      </c>
      <c r="W2958" s="50">
        <f>RANK(J2958,J:J,1)</f>
        <v>611</v>
      </c>
      <c r="X2958" s="50">
        <f>YEAR(B2958)</f>
        <v>2016</v>
      </c>
      <c r="Y2958" s="50">
        <f>MONTH(B2958)</f>
        <v>4</v>
      </c>
      <c r="Z2958" s="56">
        <f>X2958*100+Y2958</f>
        <v>201604</v>
      </c>
      <c r="AA2958" s="56">
        <f>WEEKNUM(B2958,1)</f>
        <v>17</v>
      </c>
      <c r="AB2958" s="58">
        <f>IF(ISBLANK(B2958)," ",MAX(B2958-B2957-1,0))</f>
        <v>0</v>
      </c>
      <c r="AC2958" s="56">
        <f>DAY(B2958)</f>
        <v>22</v>
      </c>
      <c r="AD2958" s="53">
        <f>U2958+V2958</f>
        <v>9.9181309042274596E-2</v>
      </c>
      <c r="AE2958" s="56">
        <f>IF("1-Swim"=D2958,E2958*46.7,IF("2-Bike"=D2958,E2958,IF("3-Run"=D2958,E2958*4.27,0)))</f>
        <v>9.9</v>
      </c>
    </row>
    <row r="2959" spans="1:31" x14ac:dyDescent="0.25">
      <c r="A2959" s="50">
        <v>2958</v>
      </c>
      <c r="B2959" s="51">
        <v>42484</v>
      </c>
      <c r="C2959" s="75">
        <f>B2959</f>
        <v>42484</v>
      </c>
      <c r="D2959" s="50" t="s">
        <v>1223</v>
      </c>
      <c r="E2959" s="50">
        <v>13.1</v>
      </c>
      <c r="F2959" s="50">
        <v>2</v>
      </c>
      <c r="G2959" s="50">
        <v>23</v>
      </c>
      <c r="H2959" s="50">
        <v>19</v>
      </c>
      <c r="I2959" s="53">
        <f>IF(E2959&gt;0,TIME(F2959,G2959,H2959),"")</f>
        <v>9.9525462962962954E-2</v>
      </c>
      <c r="J2959" s="54">
        <f>IF(E2959&gt;0,TIME(F2959,G2959,H2959)/E2959,"")</f>
        <v>7.5973635849590042E-3</v>
      </c>
      <c r="K2959" s="50" t="s">
        <v>1704</v>
      </c>
      <c r="L2959" s="50" t="s">
        <v>953</v>
      </c>
      <c r="M2959" s="55">
        <f>IF(D2959&gt;0,0.0416666666666667/J2959,"")</f>
        <v>5.4843586463542318</v>
      </c>
      <c r="N2959" s="50">
        <v>167</v>
      </c>
      <c r="O2959" s="50" t="s">
        <v>255</v>
      </c>
      <c r="Q2959" s="151">
        <f>IF("1-Swim"=D2959,J2959*2.4,IF("2-Bike"=D2959,J2959*112,IF("3-Run"=D2959,J2959*26.2,0)))</f>
        <v>0.19905092592592591</v>
      </c>
      <c r="R2959" s="151">
        <f>Q2959/2</f>
        <v>9.9525462962962954E-2</v>
      </c>
      <c r="S2959" s="53">
        <f>J2959*26.2</f>
        <v>0.19905092592592591</v>
      </c>
      <c r="T2959" s="53">
        <f>(J2959+0.0013889)*26.2</f>
        <v>0.2354401059259259</v>
      </c>
      <c r="U2959" s="53">
        <f>S2959/2</f>
        <v>9.9525462962962954E-2</v>
      </c>
      <c r="V2959" s="53">
        <f>T2959/2</f>
        <v>0.11772005296296295</v>
      </c>
      <c r="W2959" s="50">
        <f>RANK(J2959,J:J,1)</f>
        <v>2151</v>
      </c>
      <c r="X2959" s="50">
        <f>YEAR(B2959)</f>
        <v>2016</v>
      </c>
      <c r="Y2959" s="50">
        <f>MONTH(B2959)</f>
        <v>4</v>
      </c>
      <c r="Z2959" s="56">
        <f>X2959*100+Y2959</f>
        <v>201604</v>
      </c>
      <c r="AA2959" s="56">
        <f>WEEKNUM(B2959,1)</f>
        <v>18</v>
      </c>
      <c r="AB2959" s="58">
        <f>IF(ISBLANK(B2959)," ",MAX(B2959-B2958-1,0))</f>
        <v>1</v>
      </c>
      <c r="AC2959" s="56">
        <f>DAY(B2959)</f>
        <v>24</v>
      </c>
      <c r="AD2959" s="53">
        <f>U2959+V2959</f>
        <v>0.21724551592592589</v>
      </c>
      <c r="AE2959" s="56">
        <f>IF("1-Swim"=D2959,E2959*46.7,IF("2-Bike"=D2959,E2959,IF("3-Run"=D2959,E2959*4.27,0)))</f>
        <v>55.936999999999991</v>
      </c>
    </row>
    <row r="2960" spans="1:31" x14ac:dyDescent="0.25">
      <c r="A2960" s="50">
        <v>2959</v>
      </c>
      <c r="B2960" s="51">
        <v>42486</v>
      </c>
      <c r="C2960" s="75">
        <f>B2960</f>
        <v>42486</v>
      </c>
      <c r="D2960" s="50" t="s">
        <v>1224</v>
      </c>
      <c r="E2960" s="50">
        <v>10</v>
      </c>
      <c r="F2960" s="50">
        <v>0</v>
      </c>
      <c r="G2960" s="50">
        <v>28</v>
      </c>
      <c r="H2960" s="50">
        <v>0</v>
      </c>
      <c r="I2960" s="53">
        <f>IF(E2960&gt;0,TIME(F2960,G2960,H2960),"")</f>
        <v>1.9444444444444445E-2</v>
      </c>
      <c r="J2960" s="54">
        <f>IF(E2960&gt;0,TIME(F2960,G2960,H2960)/E2960,"")</f>
        <v>1.9444444444444444E-3</v>
      </c>
      <c r="K2960" s="50" t="s">
        <v>921</v>
      </c>
      <c r="L2960" s="50" t="s">
        <v>1132</v>
      </c>
      <c r="M2960" s="55">
        <f>IF(D2960&gt;0,0.0416666666666667/J2960,"")</f>
        <v>21.428571428571445</v>
      </c>
      <c r="N2960" s="50">
        <v>0</v>
      </c>
      <c r="O2960" s="50" t="s">
        <v>253</v>
      </c>
      <c r="Q2960" s="151">
        <f>IF("1-Swim"=D2960,J2960*2.4,IF("2-Bike"=D2960,J2960*112,IF("3-Run"=D2960,J2960*26.2,0)))</f>
        <v>0.21777777777777776</v>
      </c>
      <c r="R2960" s="151">
        <f>Q2960/2</f>
        <v>0.10888888888888888</v>
      </c>
      <c r="S2960" s="53">
        <f>J2960*26.2</f>
        <v>5.0944444444444445E-2</v>
      </c>
      <c r="T2960" s="53">
        <f>(J2960+0.0013889)*26.2</f>
        <v>8.7333624444444438E-2</v>
      </c>
      <c r="U2960" s="53">
        <f>S2960/2</f>
        <v>2.5472222222222222E-2</v>
      </c>
      <c r="V2960" s="53">
        <f>T2960/2</f>
        <v>4.3666812222222219E-2</v>
      </c>
      <c r="W2960" s="50">
        <f>RANK(J2960,J:J,1)</f>
        <v>119</v>
      </c>
      <c r="X2960" s="50">
        <f>YEAR(B2960)</f>
        <v>2016</v>
      </c>
      <c r="Y2960" s="50">
        <f>MONTH(B2960)</f>
        <v>4</v>
      </c>
      <c r="Z2960" s="56">
        <f>X2960*100+Y2960</f>
        <v>201604</v>
      </c>
      <c r="AA2960" s="56">
        <f>WEEKNUM(B2960,1)</f>
        <v>18</v>
      </c>
      <c r="AB2960" s="58">
        <f>IF(ISBLANK(B2960)," ",MAX(B2960-B2959-1,0))</f>
        <v>1</v>
      </c>
      <c r="AC2960" s="56">
        <f>DAY(B2960)</f>
        <v>26</v>
      </c>
      <c r="AD2960" s="53">
        <f>U2960+V2960</f>
        <v>6.9139034444444442E-2</v>
      </c>
      <c r="AE2960" s="56">
        <f>IF("1-Swim"=D2960,E2960*46.7,IF("2-Bike"=D2960,E2960,IF("3-Run"=D2960,E2960*4.27,0)))</f>
        <v>10</v>
      </c>
    </row>
    <row r="2961" spans="1:31" x14ac:dyDescent="0.25">
      <c r="A2961" s="50">
        <v>2960</v>
      </c>
      <c r="B2961" s="51">
        <v>42489</v>
      </c>
      <c r="C2961" s="75">
        <f>B2961</f>
        <v>42489</v>
      </c>
      <c r="D2961" s="50" t="s">
        <v>1223</v>
      </c>
      <c r="E2961" s="50">
        <v>3.1</v>
      </c>
      <c r="F2961" s="50">
        <v>0</v>
      </c>
      <c r="G2961" s="50">
        <v>33</v>
      </c>
      <c r="H2961" s="50">
        <v>45</v>
      </c>
      <c r="I2961" s="53">
        <f>IF(E2961&gt;0,TIME(F2961,G2961,H2961),"")</f>
        <v>2.34375E-2</v>
      </c>
      <c r="J2961" s="54">
        <f>IF(E2961&gt;0,TIME(F2961,G2961,H2961)/E2961,"")</f>
        <v>7.5604838709677413E-3</v>
      </c>
      <c r="K2961" s="50" t="s">
        <v>1704</v>
      </c>
      <c r="L2961" s="50" t="s">
        <v>795</v>
      </c>
      <c r="M2961" s="55">
        <f>IF(D2961&gt;0,0.0416666666666667/J2961,"")</f>
        <v>5.5111111111111155</v>
      </c>
      <c r="N2961" s="50">
        <v>0</v>
      </c>
      <c r="O2961" s="50" t="s">
        <v>377</v>
      </c>
      <c r="Q2961" s="151">
        <f>IF("1-Swim"=D2961,J2961*2.4,IF("2-Bike"=D2961,J2961*112,IF("3-Run"=D2961,J2961*26.2,0)))</f>
        <v>0.19808467741935482</v>
      </c>
      <c r="R2961" s="151">
        <f>Q2961/2</f>
        <v>9.9042338709677408E-2</v>
      </c>
      <c r="S2961" s="53">
        <f>J2961*26.2</f>
        <v>0.19808467741935482</v>
      </c>
      <c r="T2961" s="53">
        <f>(J2961+0.0013889)*26.2</f>
        <v>0.23447385741935481</v>
      </c>
      <c r="U2961" s="53">
        <f>S2961/2</f>
        <v>9.9042338709677408E-2</v>
      </c>
      <c r="V2961" s="53">
        <f>T2961/2</f>
        <v>0.1172369287096774</v>
      </c>
      <c r="W2961" s="50">
        <f>RANK(J2961,J:J,1)</f>
        <v>2121</v>
      </c>
      <c r="X2961" s="50">
        <f>YEAR(B2961)</f>
        <v>2016</v>
      </c>
      <c r="Y2961" s="50">
        <f>MONTH(B2961)</f>
        <v>4</v>
      </c>
      <c r="Z2961" s="56">
        <f>X2961*100+Y2961</f>
        <v>201604</v>
      </c>
      <c r="AA2961" s="56">
        <f>WEEKNUM(B2961,1)</f>
        <v>18</v>
      </c>
      <c r="AB2961" s="58">
        <f>IF(ISBLANK(B2961)," ",MAX(B2961-B2960-1,0))</f>
        <v>2</v>
      </c>
      <c r="AC2961" s="56">
        <f>DAY(B2961)</f>
        <v>29</v>
      </c>
      <c r="AD2961" s="53">
        <f>U2961+V2961</f>
        <v>0.21627926741935483</v>
      </c>
      <c r="AE2961" s="56">
        <f>IF("1-Swim"=D2961,E2961*46.7,IF("2-Bike"=D2961,E2961,IF("3-Run"=D2961,E2961*4.27,0)))</f>
        <v>13.236999999999998</v>
      </c>
    </row>
    <row r="2962" spans="1:31" x14ac:dyDescent="0.25">
      <c r="A2962" s="50">
        <v>2961</v>
      </c>
      <c r="B2962" s="51">
        <v>42489</v>
      </c>
      <c r="C2962" s="75">
        <f>B2962</f>
        <v>42489</v>
      </c>
      <c r="D2962" s="50" t="s">
        <v>1224</v>
      </c>
      <c r="E2962" s="50">
        <v>15.2</v>
      </c>
      <c r="F2962" s="50">
        <v>1</v>
      </c>
      <c r="G2962" s="50">
        <v>6</v>
      </c>
      <c r="H2962" s="50">
        <v>50</v>
      </c>
      <c r="I2962" s="53">
        <f>IF(E2962&gt;0,TIME(F2962,G2962,H2962),"")</f>
        <v>4.6412037037037036E-2</v>
      </c>
      <c r="J2962" s="54">
        <f>IF(E2962&gt;0,TIME(F2962,G2962,H2962)/E2962,"")</f>
        <v>3.0534234892787525E-3</v>
      </c>
      <c r="K2962" s="50" t="s">
        <v>1340</v>
      </c>
      <c r="L2962" s="50" t="s">
        <v>1724</v>
      </c>
      <c r="M2962" s="55">
        <f>IF(D2962&gt;0,0.0416666666666667/J2962,"")</f>
        <v>13.645885286783052</v>
      </c>
      <c r="N2962" s="50">
        <v>0</v>
      </c>
      <c r="O2962" s="50" t="s">
        <v>377</v>
      </c>
      <c r="Q2962" s="151">
        <f>IF("1-Swim"=D2962,J2962*2.4,IF("2-Bike"=D2962,J2962*112,IF("3-Run"=D2962,J2962*26.2,0)))</f>
        <v>0.34198343079922028</v>
      </c>
      <c r="R2962" s="151">
        <f>Q2962/2</f>
        <v>0.17099171539961014</v>
      </c>
      <c r="S2962" s="53">
        <f>J2962*26.2</f>
        <v>7.9999695419103317E-2</v>
      </c>
      <c r="T2962" s="53">
        <f>(J2962+0.0013889)*26.2</f>
        <v>0.11638887541910331</v>
      </c>
      <c r="U2962" s="53">
        <f>S2962/2</f>
        <v>3.9999847709551659E-2</v>
      </c>
      <c r="V2962" s="53">
        <f>T2962/2</f>
        <v>5.8194437709551655E-2</v>
      </c>
      <c r="W2962" s="50">
        <f>RANK(J2962,J:J,1)</f>
        <v>597</v>
      </c>
      <c r="X2962" s="50">
        <f>YEAR(B2962)</f>
        <v>2016</v>
      </c>
      <c r="Y2962" s="50">
        <f>MONTH(B2962)</f>
        <v>4</v>
      </c>
      <c r="Z2962" s="56">
        <f>X2962*100+Y2962</f>
        <v>201604</v>
      </c>
      <c r="AA2962" s="56">
        <f>WEEKNUM(B2962,1)</f>
        <v>18</v>
      </c>
      <c r="AB2962" s="58">
        <f>IF(ISBLANK(B2962)," ",MAX(B2962-B2961-1,0))</f>
        <v>0</v>
      </c>
      <c r="AC2962" s="56">
        <f>DAY(B2962)</f>
        <v>29</v>
      </c>
      <c r="AD2962" s="53">
        <f>U2962+V2962</f>
        <v>9.8194285419103314E-2</v>
      </c>
      <c r="AE2962" s="56">
        <f>IF("1-Swim"=D2962,E2962*46.7,IF("2-Bike"=D2962,E2962,IF("3-Run"=D2962,E2962*4.27,0)))</f>
        <v>15.2</v>
      </c>
    </row>
    <row r="2963" spans="1:31" x14ac:dyDescent="0.25">
      <c r="A2963" s="50">
        <v>2962</v>
      </c>
      <c r="B2963" s="51">
        <v>42491</v>
      </c>
      <c r="C2963" s="75">
        <f>B2963</f>
        <v>42491</v>
      </c>
      <c r="D2963" s="50" t="s">
        <v>1224</v>
      </c>
      <c r="E2963" s="50">
        <v>30.3</v>
      </c>
      <c r="F2963" s="50">
        <v>2</v>
      </c>
      <c r="G2963" s="50">
        <v>8</v>
      </c>
      <c r="H2963" s="50">
        <v>51</v>
      </c>
      <c r="I2963" s="53">
        <f>IF(E2963&gt;0,TIME(F2963,G2963,H2963),"")</f>
        <v>8.9479166666666665E-2</v>
      </c>
      <c r="J2963" s="54">
        <f>IF(E2963&gt;0,TIME(F2963,G2963,H2963)/E2963,"")</f>
        <v>2.9531078107810781E-3</v>
      </c>
      <c r="K2963" s="50" t="s">
        <v>1340</v>
      </c>
      <c r="L2963" s="50" t="s">
        <v>1725</v>
      </c>
      <c r="M2963" s="55">
        <f>IF(D2963&gt;0,0.0416666666666667/J2963,"")</f>
        <v>14.109429569266601</v>
      </c>
      <c r="N2963" s="50">
        <v>0</v>
      </c>
      <c r="O2963" s="50" t="s">
        <v>377</v>
      </c>
      <c r="P2963" s="50" t="s">
        <v>1726</v>
      </c>
      <c r="Q2963" s="151">
        <f>IF("1-Swim"=D2963,J2963*2.4,IF("2-Bike"=D2963,J2963*112,IF("3-Run"=D2963,J2963*26.2,0)))</f>
        <v>0.33074807480748075</v>
      </c>
      <c r="R2963" s="151">
        <f>Q2963/2</f>
        <v>0.16537403740374038</v>
      </c>
      <c r="S2963" s="53">
        <f>J2963*26.2</f>
        <v>7.7371424642464243E-2</v>
      </c>
      <c r="T2963" s="53">
        <f>(J2963+0.0013889)*26.2</f>
        <v>0.11376060464246424</v>
      </c>
      <c r="U2963" s="53">
        <f>S2963/2</f>
        <v>3.8685712321232121E-2</v>
      </c>
      <c r="V2963" s="53">
        <f>T2963/2</f>
        <v>5.6880302321232118E-2</v>
      </c>
      <c r="W2963" s="50">
        <f>RANK(J2963,J:J,1)</f>
        <v>555</v>
      </c>
      <c r="X2963" s="50">
        <f>YEAR(B2963)</f>
        <v>2016</v>
      </c>
      <c r="Y2963" s="50">
        <f>MONTH(B2963)</f>
        <v>5</v>
      </c>
      <c r="Z2963" s="56">
        <f>X2963*100+Y2963</f>
        <v>201605</v>
      </c>
      <c r="AA2963" s="56">
        <f>WEEKNUM(B2963,1)</f>
        <v>19</v>
      </c>
      <c r="AB2963" s="58">
        <f>IF(ISBLANK(B2963)," ",MAX(B2963-B2962-1,0))</f>
        <v>1</v>
      </c>
      <c r="AC2963" s="56">
        <f>DAY(B2963)</f>
        <v>1</v>
      </c>
      <c r="AD2963" s="53">
        <f>U2963+V2963</f>
        <v>9.5566014642464239E-2</v>
      </c>
      <c r="AE2963" s="56">
        <f>IF("1-Swim"=D2963,E2963*46.7,IF("2-Bike"=D2963,E2963,IF("3-Run"=D2963,E2963*4.27,0)))</f>
        <v>30.3</v>
      </c>
    </row>
    <row r="2964" spans="1:31" x14ac:dyDescent="0.25">
      <c r="A2964" s="50">
        <v>2963</v>
      </c>
      <c r="B2964" s="51">
        <v>42492</v>
      </c>
      <c r="C2964" s="75">
        <f>B2964</f>
        <v>42492</v>
      </c>
      <c r="D2964" s="50" t="s">
        <v>1225</v>
      </c>
      <c r="E2964" s="50">
        <v>1</v>
      </c>
      <c r="F2964" s="50">
        <v>0</v>
      </c>
      <c r="G2964" s="50">
        <v>34</v>
      </c>
      <c r="H2964" s="50">
        <v>13</v>
      </c>
      <c r="I2964" s="53">
        <f>IF(E2964&gt;0,TIME(F2964,G2964,H2964),"")</f>
        <v>2.3761574074074074E-2</v>
      </c>
      <c r="J2964" s="54">
        <f>IF(E2964&gt;0,TIME(F2964,G2964,H2964)/E2964,"")</f>
        <v>2.3761574074074074E-2</v>
      </c>
      <c r="K2964" s="50" t="s">
        <v>1155</v>
      </c>
      <c r="L2964" s="50" t="s">
        <v>1156</v>
      </c>
      <c r="M2964" s="55">
        <f>IF(D2964&gt;0,0.0416666666666667/J2964,"")</f>
        <v>1.7535314174378971</v>
      </c>
      <c r="N2964" s="50">
        <v>0</v>
      </c>
      <c r="O2964" s="50" t="s">
        <v>253</v>
      </c>
      <c r="Q2964" s="151">
        <f>IF("1-Swim"=D2964,J2964*2.4,IF("2-Bike"=D2964,J2964*112,IF("3-Run"=D2964,J2964*26.2,0)))</f>
        <v>5.7027777777777774E-2</v>
      </c>
      <c r="R2964" s="151">
        <f>Q2964/2</f>
        <v>2.8513888888888887E-2</v>
      </c>
      <c r="S2964" s="53">
        <f>J2964*26.2</f>
        <v>0.6225532407407407</v>
      </c>
      <c r="T2964" s="53">
        <f>(J2964+0.0013889)*26.2</f>
        <v>0.65894242074074072</v>
      </c>
      <c r="U2964" s="53">
        <f>S2964/2</f>
        <v>0.31127662037037035</v>
      </c>
      <c r="V2964" s="53">
        <f>T2964/2</f>
        <v>0.32947121037037036</v>
      </c>
      <c r="W2964" s="50">
        <f>RANK(J2964,J:J,1)</f>
        <v>3118</v>
      </c>
      <c r="X2964" s="50">
        <f>YEAR(B2964)</f>
        <v>2016</v>
      </c>
      <c r="Y2964" s="50">
        <f>MONTH(B2964)</f>
        <v>5</v>
      </c>
      <c r="Z2964" s="56">
        <f>X2964*100+Y2964</f>
        <v>201605</v>
      </c>
      <c r="AA2964" s="56">
        <f>WEEKNUM(B2964,1)</f>
        <v>19</v>
      </c>
      <c r="AB2964" s="58">
        <f>IF(ISBLANK(B2964)," ",MAX(B2964-B2963-1,0))</f>
        <v>0</v>
      </c>
      <c r="AC2964" s="56">
        <f>DAY(B2964)</f>
        <v>2</v>
      </c>
      <c r="AD2964" s="53">
        <f>U2964+V2964</f>
        <v>0.64074783074074071</v>
      </c>
      <c r="AE2964" s="56">
        <f>IF("1-Swim"=D2964,E2964*46.7,IF("2-Bike"=D2964,E2964,IF("3-Run"=D2964,E2964*4.27,0)))</f>
        <v>46.7</v>
      </c>
    </row>
    <row r="2965" spans="1:31" x14ac:dyDescent="0.25">
      <c r="A2965" s="50">
        <v>2964</v>
      </c>
      <c r="B2965" s="51">
        <v>42496</v>
      </c>
      <c r="C2965" s="75">
        <f>B2965</f>
        <v>42496</v>
      </c>
      <c r="D2965" s="50" t="s">
        <v>1224</v>
      </c>
      <c r="E2965" s="50">
        <v>18</v>
      </c>
      <c r="F2965" s="50">
        <v>1</v>
      </c>
      <c r="G2965" s="50">
        <v>25</v>
      </c>
      <c r="H2965" s="50">
        <v>37</v>
      </c>
      <c r="I2965" s="53">
        <f>IF(E2965&gt;0,TIME(F2965,G2965,H2965),"")</f>
        <v>5.9456018518518526E-2</v>
      </c>
      <c r="J2965" s="54">
        <f>IF(E2965&gt;0,TIME(F2965,G2965,H2965)/E2965,"")</f>
        <v>3.3031121399176959E-3</v>
      </c>
      <c r="K2965" s="50" t="s">
        <v>1340</v>
      </c>
      <c r="L2965" s="50" t="s">
        <v>315</v>
      </c>
      <c r="M2965" s="55">
        <f>IF(D2965&gt;0,0.0416666666666667/J2965,"")</f>
        <v>12.61436636168971</v>
      </c>
      <c r="N2965" s="50">
        <v>0</v>
      </c>
      <c r="O2965" s="50" t="s">
        <v>1341</v>
      </c>
      <c r="Q2965" s="151">
        <f>IF("1-Swim"=D2965,J2965*2.4,IF("2-Bike"=D2965,J2965*112,IF("3-Run"=D2965,J2965*26.2,0)))</f>
        <v>0.36994855967078194</v>
      </c>
      <c r="R2965" s="151">
        <f>Q2965/2</f>
        <v>0.18497427983539097</v>
      </c>
      <c r="S2965" s="53">
        <f>J2965*26.2</f>
        <v>8.6541538065843623E-2</v>
      </c>
      <c r="T2965" s="53">
        <f>(J2965+0.0013889)*26.2</f>
        <v>0.12293071806584363</v>
      </c>
      <c r="U2965" s="53">
        <f>S2965/2</f>
        <v>4.3270769032921812E-2</v>
      </c>
      <c r="V2965" s="53">
        <f>T2965/2</f>
        <v>6.1465359032921815E-2</v>
      </c>
      <c r="W2965" s="50">
        <f>RANK(J2965,J:J,1)</f>
        <v>682</v>
      </c>
      <c r="X2965" s="50">
        <f>YEAR(B2965)</f>
        <v>2016</v>
      </c>
      <c r="Y2965" s="50">
        <f>MONTH(B2965)</f>
        <v>5</v>
      </c>
      <c r="Z2965" s="56">
        <f>X2965*100+Y2965</f>
        <v>201605</v>
      </c>
      <c r="AA2965" s="56">
        <f>WEEKNUM(B2965,1)</f>
        <v>19</v>
      </c>
      <c r="AB2965" s="58">
        <f>IF(ISBLANK(B2965)," ",MAX(B2965-B2964-1,0))</f>
        <v>3</v>
      </c>
      <c r="AC2965" s="56">
        <f>DAY(B2965)</f>
        <v>6</v>
      </c>
      <c r="AD2965" s="53">
        <f>U2965+V2965</f>
        <v>0.10473612806584362</v>
      </c>
      <c r="AE2965" s="56">
        <f>IF("1-Swim"=D2965,E2965*46.7,IF("2-Bike"=D2965,E2965,IF("3-Run"=D2965,E2965*4.27,0)))</f>
        <v>18</v>
      </c>
    </row>
    <row r="2966" spans="1:31" x14ac:dyDescent="0.25">
      <c r="A2966" s="50">
        <v>2965</v>
      </c>
      <c r="B2966" s="51">
        <v>42496</v>
      </c>
      <c r="C2966" s="75">
        <f>B2966</f>
        <v>42496</v>
      </c>
      <c r="D2966" s="50" t="s">
        <v>1223</v>
      </c>
      <c r="E2966" s="50">
        <v>5</v>
      </c>
      <c r="F2966" s="50">
        <v>0</v>
      </c>
      <c r="G2966" s="50">
        <v>55</v>
      </c>
      <c r="H2966" s="50">
        <v>0</v>
      </c>
      <c r="I2966" s="53">
        <f>IF(E2966&gt;0,TIME(F2966,G2966,H2966),"")</f>
        <v>3.8194444444444441E-2</v>
      </c>
      <c r="J2966" s="54">
        <f>IF(E2966&gt;0,TIME(F2966,G2966,H2966)/E2966,"")</f>
        <v>7.6388888888888878E-3</v>
      </c>
      <c r="K2966" s="50" t="s">
        <v>1704</v>
      </c>
      <c r="L2966" s="50" t="s">
        <v>17</v>
      </c>
      <c r="M2966" s="55">
        <f>IF(D2966&gt;0,0.0416666666666667/J2966,"")</f>
        <v>5.4545454545454595</v>
      </c>
      <c r="N2966" s="50">
        <v>0</v>
      </c>
      <c r="O2966" s="50" t="s">
        <v>253</v>
      </c>
      <c r="Q2966" s="151">
        <f>IF("1-Swim"=D2966,J2966*2.4,IF("2-Bike"=D2966,J2966*112,IF("3-Run"=D2966,J2966*26.2,0)))</f>
        <v>0.20013888888888887</v>
      </c>
      <c r="R2966" s="151">
        <f>Q2966/2</f>
        <v>0.10006944444444443</v>
      </c>
      <c r="S2966" s="53">
        <f>J2966*26.2</f>
        <v>0.20013888888888887</v>
      </c>
      <c r="T2966" s="53">
        <f>(J2966+0.0013889)*26.2</f>
        <v>0.23652806888888886</v>
      </c>
      <c r="U2966" s="53">
        <f>S2966/2</f>
        <v>0.10006944444444443</v>
      </c>
      <c r="V2966" s="53">
        <f>T2966/2</f>
        <v>0.11826403444444443</v>
      </c>
      <c r="W2966" s="50">
        <f>RANK(J2966,J:J,1)</f>
        <v>2179</v>
      </c>
      <c r="X2966" s="50">
        <f>YEAR(B2966)</f>
        <v>2016</v>
      </c>
      <c r="Y2966" s="50">
        <f>MONTH(B2966)</f>
        <v>5</v>
      </c>
      <c r="Z2966" s="56">
        <f>X2966*100+Y2966</f>
        <v>201605</v>
      </c>
      <c r="AA2966" s="56">
        <f>WEEKNUM(B2966,1)</f>
        <v>19</v>
      </c>
      <c r="AB2966" s="58">
        <f>IF(ISBLANK(B2966)," ",MAX(B2966-B2965-1,0))</f>
        <v>0</v>
      </c>
      <c r="AC2966" s="56">
        <f>DAY(B2966)</f>
        <v>6</v>
      </c>
      <c r="AD2966" s="53">
        <f>U2966+V2966</f>
        <v>0.21833347888888888</v>
      </c>
      <c r="AE2966" s="56">
        <f>IF("1-Swim"=D2966,E2966*46.7,IF("2-Bike"=D2966,E2966,IF("3-Run"=D2966,E2966*4.27,0)))</f>
        <v>21.349999999999998</v>
      </c>
    </row>
    <row r="2967" spans="1:31" x14ac:dyDescent="0.25">
      <c r="A2967" s="50">
        <v>2966</v>
      </c>
      <c r="B2967" s="51">
        <v>42498</v>
      </c>
      <c r="C2967" s="75">
        <f>B2967</f>
        <v>42498</v>
      </c>
      <c r="D2967" s="50" t="s">
        <v>1223</v>
      </c>
      <c r="E2967" s="50">
        <v>6</v>
      </c>
      <c r="F2967" s="50">
        <v>1</v>
      </c>
      <c r="G2967" s="50">
        <v>9</v>
      </c>
      <c r="H2967" s="50">
        <v>0</v>
      </c>
      <c r="I2967" s="53">
        <f>IF(E2967&gt;0,TIME(F2967,G2967,H2967),"")</f>
        <v>4.7916666666666663E-2</v>
      </c>
      <c r="J2967" s="54">
        <f>IF(E2967&gt;0,TIME(F2967,G2967,H2967)/E2967,"")</f>
        <v>7.9861111111111105E-3</v>
      </c>
      <c r="K2967" s="50" t="s">
        <v>1704</v>
      </c>
      <c r="L2967" s="50" t="s">
        <v>1727</v>
      </c>
      <c r="M2967" s="55">
        <f>IF(D2967&gt;0,0.0416666666666667/J2967,"")</f>
        <v>5.2173913043478306</v>
      </c>
      <c r="N2967" s="50">
        <v>148</v>
      </c>
      <c r="O2967" s="50" t="s">
        <v>255</v>
      </c>
      <c r="Q2967" s="151">
        <f>IF("1-Swim"=D2967,J2967*2.4,IF("2-Bike"=D2967,J2967*112,IF("3-Run"=D2967,J2967*26.2,0)))</f>
        <v>0.20923611111111109</v>
      </c>
      <c r="R2967" s="151">
        <f>Q2967/2</f>
        <v>0.10461805555555555</v>
      </c>
      <c r="S2967" s="53">
        <f>J2967*26.2</f>
        <v>0.20923611111111109</v>
      </c>
      <c r="T2967" s="53">
        <f>(J2967+0.0013889)*26.2</f>
        <v>0.24562529111111109</v>
      </c>
      <c r="U2967" s="53">
        <f>S2967/2</f>
        <v>0.10461805555555555</v>
      </c>
      <c r="V2967" s="53">
        <f>T2967/2</f>
        <v>0.12281264555555554</v>
      </c>
      <c r="W2967" s="50">
        <f>RANK(J2967,J:J,1)</f>
        <v>2432</v>
      </c>
      <c r="X2967" s="50">
        <f>YEAR(B2967)</f>
        <v>2016</v>
      </c>
      <c r="Y2967" s="50">
        <f>MONTH(B2967)</f>
        <v>5</v>
      </c>
      <c r="Z2967" s="56">
        <f>X2967*100+Y2967</f>
        <v>201605</v>
      </c>
      <c r="AA2967" s="56">
        <f>WEEKNUM(B2967,1)</f>
        <v>20</v>
      </c>
      <c r="AB2967" s="58">
        <f>IF(ISBLANK(B2967)," ",MAX(B2967-B2966-1,0))</f>
        <v>1</v>
      </c>
      <c r="AC2967" s="56">
        <f>DAY(B2967)</f>
        <v>8</v>
      </c>
      <c r="AD2967" s="53">
        <f>U2967+V2967</f>
        <v>0.22743070111111108</v>
      </c>
      <c r="AE2967" s="56">
        <f>IF("1-Swim"=D2967,E2967*46.7,IF("2-Bike"=D2967,E2967,IF("3-Run"=D2967,E2967*4.27,0)))</f>
        <v>25.619999999999997</v>
      </c>
    </row>
    <row r="2968" spans="1:31" x14ac:dyDescent="0.25">
      <c r="A2968" s="50">
        <v>2967</v>
      </c>
      <c r="B2968" s="51">
        <v>42499</v>
      </c>
      <c r="C2968" s="75">
        <f>B2968</f>
        <v>42499</v>
      </c>
      <c r="D2968" s="50" t="s">
        <v>1223</v>
      </c>
      <c r="E2968" s="50">
        <v>3.1</v>
      </c>
      <c r="F2968" s="50">
        <v>0</v>
      </c>
      <c r="G2968" s="50">
        <v>36</v>
      </c>
      <c r="H2968" s="50">
        <v>14</v>
      </c>
      <c r="I2968" s="53">
        <f>IF(E2968&gt;0,TIME(F2968,G2968,H2968),"")</f>
        <v>2.5162037037037038E-2</v>
      </c>
      <c r="J2968" s="54">
        <f>IF(E2968&gt;0,TIME(F2968,G2968,H2968)/E2968,"")</f>
        <v>8.1167861409796888E-3</v>
      </c>
      <c r="K2968" s="50" t="s">
        <v>1700</v>
      </c>
      <c r="L2968" s="50" t="s">
        <v>1357</v>
      </c>
      <c r="M2968" s="55">
        <f>IF(D2968&gt;0,0.0416666666666667/J2968,"")</f>
        <v>5.1333946642134354</v>
      </c>
      <c r="N2968" s="50">
        <v>141</v>
      </c>
      <c r="O2968" s="50" t="s">
        <v>255</v>
      </c>
      <c r="Q2968" s="151">
        <f>IF("1-Swim"=D2968,J2968*2.4,IF("2-Bike"=D2968,J2968*112,IF("3-Run"=D2968,J2968*26.2,0)))</f>
        <v>0.21265979689366785</v>
      </c>
      <c r="R2968" s="151">
        <f>Q2968/2</f>
        <v>0.10632989844683392</v>
      </c>
      <c r="S2968" s="53">
        <f>J2968*26.2</f>
        <v>0.21265979689366785</v>
      </c>
      <c r="T2968" s="53">
        <f>(J2968+0.0013889)*26.2</f>
        <v>0.24904897689366784</v>
      </c>
      <c r="U2968" s="53">
        <f>S2968/2</f>
        <v>0.10632989844683392</v>
      </c>
      <c r="V2968" s="53">
        <f>T2968/2</f>
        <v>0.12452448844683392</v>
      </c>
      <c r="W2968" s="50">
        <f>RANK(J2968,J:J,1)</f>
        <v>2488</v>
      </c>
      <c r="X2968" s="50">
        <f>YEAR(B2968)</f>
        <v>2016</v>
      </c>
      <c r="Y2968" s="50">
        <f>MONTH(B2968)</f>
        <v>5</v>
      </c>
      <c r="Z2968" s="56">
        <f>X2968*100+Y2968</f>
        <v>201605</v>
      </c>
      <c r="AA2968" s="56">
        <f>WEEKNUM(B2968,1)</f>
        <v>20</v>
      </c>
      <c r="AB2968" s="58">
        <f>IF(ISBLANK(B2968)," ",MAX(B2968-B2967-1,0))</f>
        <v>0</v>
      </c>
      <c r="AC2968" s="56">
        <f>DAY(B2968)</f>
        <v>9</v>
      </c>
      <c r="AD2968" s="53">
        <f>U2968+V2968</f>
        <v>0.23085438689366783</v>
      </c>
      <c r="AE2968" s="56">
        <f>IF("1-Swim"=D2968,E2968*46.7,IF("2-Bike"=D2968,E2968,IF("3-Run"=D2968,E2968*4.27,0)))</f>
        <v>13.236999999999998</v>
      </c>
    </row>
    <row r="2969" spans="1:31" x14ac:dyDescent="0.25">
      <c r="A2969" s="50">
        <v>2968</v>
      </c>
      <c r="B2969" s="51">
        <v>42501</v>
      </c>
      <c r="C2969" s="75">
        <f>B2969</f>
        <v>42501</v>
      </c>
      <c r="D2969" s="50" t="s">
        <v>1223</v>
      </c>
      <c r="E2969" s="50">
        <v>3.1</v>
      </c>
      <c r="F2969" s="50">
        <v>0</v>
      </c>
      <c r="G2969" s="50">
        <v>34</v>
      </c>
      <c r="H2969" s="50">
        <v>9</v>
      </c>
      <c r="I2969" s="53">
        <f>IF(E2969&gt;0,TIME(F2969,G2969,H2969),"")</f>
        <v>2.3715277777777776E-2</v>
      </c>
      <c r="J2969" s="54">
        <f>IF(E2969&gt;0,TIME(F2969,G2969,H2969)/E2969,"")</f>
        <v>7.6500896057347658E-3</v>
      </c>
      <c r="K2969" s="50" t="s">
        <v>1704</v>
      </c>
      <c r="L2969" s="50" t="s">
        <v>795</v>
      </c>
      <c r="M2969" s="55">
        <f>IF(D2969&gt;0,0.0416666666666667/J2969,"")</f>
        <v>5.44655929721816</v>
      </c>
      <c r="N2969" s="50">
        <v>146</v>
      </c>
      <c r="O2969" s="50" t="s">
        <v>377</v>
      </c>
      <c r="Q2969" s="151">
        <f>IF("1-Swim"=D2969,J2969*2.4,IF("2-Bike"=D2969,J2969*112,IF("3-Run"=D2969,J2969*26.2,0)))</f>
        <v>0.20043234767025087</v>
      </c>
      <c r="R2969" s="151">
        <f>Q2969/2</f>
        <v>0.10021617383512543</v>
      </c>
      <c r="S2969" s="53">
        <f>J2969*26.2</f>
        <v>0.20043234767025087</v>
      </c>
      <c r="T2969" s="53">
        <f>(J2969+0.0013889)*26.2</f>
        <v>0.23682152767025083</v>
      </c>
      <c r="U2969" s="53">
        <f>S2969/2</f>
        <v>0.10021617383512543</v>
      </c>
      <c r="V2969" s="53">
        <f>T2969/2</f>
        <v>0.11841076383512542</v>
      </c>
      <c r="W2969" s="50">
        <f>RANK(J2969,J:J,1)</f>
        <v>2187</v>
      </c>
      <c r="X2969" s="50">
        <f>YEAR(B2969)</f>
        <v>2016</v>
      </c>
      <c r="Y2969" s="50">
        <f>MONTH(B2969)</f>
        <v>5</v>
      </c>
      <c r="Z2969" s="56">
        <f>X2969*100+Y2969</f>
        <v>201605</v>
      </c>
      <c r="AA2969" s="56">
        <f>WEEKNUM(B2969,1)</f>
        <v>20</v>
      </c>
      <c r="AB2969" s="58">
        <f>IF(ISBLANK(B2969)," ",MAX(B2969-B2968-1,0))</f>
        <v>1</v>
      </c>
      <c r="AC2969" s="56">
        <f>DAY(B2969)</f>
        <v>11</v>
      </c>
      <c r="AD2969" s="53">
        <f>U2969+V2969</f>
        <v>0.21862693767025085</v>
      </c>
      <c r="AE2969" s="56">
        <f>IF("1-Swim"=D2969,E2969*46.7,IF("2-Bike"=D2969,E2969,IF("3-Run"=D2969,E2969*4.27,0)))</f>
        <v>13.236999999999998</v>
      </c>
    </row>
    <row r="2970" spans="1:31" x14ac:dyDescent="0.25">
      <c r="A2970" s="50">
        <v>2969</v>
      </c>
      <c r="B2970" s="51">
        <v>42501</v>
      </c>
      <c r="C2970" s="75">
        <f>B2970</f>
        <v>42501</v>
      </c>
      <c r="D2970" s="50" t="s">
        <v>1224</v>
      </c>
      <c r="E2970" s="50">
        <v>10</v>
      </c>
      <c r="F2970" s="50">
        <v>0</v>
      </c>
      <c r="G2970" s="50">
        <v>25</v>
      </c>
      <c r="H2970" s="50">
        <v>42</v>
      </c>
      <c r="I2970" s="53">
        <f>IF(E2970&gt;0,TIME(F2970,G2970,H2970),"")</f>
        <v>1.7847222222222223E-2</v>
      </c>
      <c r="J2970" s="54">
        <f>IF(E2970&gt;0,TIME(F2970,G2970,H2970)/E2970,"")</f>
        <v>1.7847222222222223E-3</v>
      </c>
      <c r="K2970" s="50" t="s">
        <v>921</v>
      </c>
      <c r="L2970" s="50" t="s">
        <v>1132</v>
      </c>
      <c r="M2970" s="55">
        <f>IF(D2970&gt;0,0.0416666666666667/J2970,"")</f>
        <v>23.346303501945542</v>
      </c>
      <c r="N2970" s="50">
        <v>0</v>
      </c>
      <c r="O2970" s="50" t="s">
        <v>253</v>
      </c>
      <c r="Q2970" s="151">
        <f>IF("1-Swim"=D2970,J2970*2.4,IF("2-Bike"=D2970,J2970*112,IF("3-Run"=D2970,J2970*26.2,0)))</f>
        <v>0.19988888888888889</v>
      </c>
      <c r="R2970" s="151">
        <f>Q2970/2</f>
        <v>9.9944444444444447E-2</v>
      </c>
      <c r="S2970" s="53">
        <f>J2970*26.2</f>
        <v>4.6759722222222223E-2</v>
      </c>
      <c r="T2970" s="53">
        <f>(J2970+0.0013889)*26.2</f>
        <v>8.3148902222222223E-2</v>
      </c>
      <c r="U2970" s="53">
        <f>S2970/2</f>
        <v>2.3379861111111112E-2</v>
      </c>
      <c r="V2970" s="53">
        <f>T2970/2</f>
        <v>4.1574451111111112E-2</v>
      </c>
      <c r="W2970" s="50">
        <f>RANK(J2970,J:J,1)</f>
        <v>51</v>
      </c>
      <c r="X2970" s="50">
        <f>YEAR(B2970)</f>
        <v>2016</v>
      </c>
      <c r="Y2970" s="50">
        <f>MONTH(B2970)</f>
        <v>5</v>
      </c>
      <c r="Z2970" s="56">
        <f>X2970*100+Y2970</f>
        <v>201605</v>
      </c>
      <c r="AA2970" s="56">
        <f>WEEKNUM(B2970,1)</f>
        <v>20</v>
      </c>
      <c r="AB2970" s="58">
        <f>IF(ISBLANK(B2970)," ",MAX(B2970-B2969-1,0))</f>
        <v>0</v>
      </c>
      <c r="AC2970" s="56">
        <f>DAY(B2970)</f>
        <v>11</v>
      </c>
      <c r="AD2970" s="53">
        <f>U2970+V2970</f>
        <v>6.4954312222222227E-2</v>
      </c>
      <c r="AE2970" s="56">
        <f>IF("1-Swim"=D2970,E2970*46.7,IF("2-Bike"=D2970,E2970,IF("3-Run"=D2970,E2970*4.27,0)))</f>
        <v>10</v>
      </c>
    </row>
    <row r="2971" spans="1:31" x14ac:dyDescent="0.25">
      <c r="A2971" s="50">
        <v>2970</v>
      </c>
      <c r="B2971" s="51">
        <v>42502</v>
      </c>
      <c r="C2971" s="75">
        <f>B2971</f>
        <v>42502</v>
      </c>
      <c r="D2971" s="50" t="s">
        <v>1223</v>
      </c>
      <c r="E2971" s="50">
        <v>3.1</v>
      </c>
      <c r="F2971" s="50">
        <v>0</v>
      </c>
      <c r="G2971" s="50">
        <v>32</v>
      </c>
      <c r="H2971" s="50">
        <v>46</v>
      </c>
      <c r="I2971" s="53">
        <f>IF(E2971&gt;0,TIME(F2971,G2971,H2971),"")</f>
        <v>2.2754629629629628E-2</v>
      </c>
      <c r="J2971" s="54">
        <f>IF(E2971&gt;0,TIME(F2971,G2971,H2971)/E2971,"")</f>
        <v>7.3402031063321375E-3</v>
      </c>
      <c r="K2971" s="50" t="s">
        <v>1704</v>
      </c>
      <c r="L2971" s="50" t="s">
        <v>795</v>
      </c>
      <c r="M2971" s="55">
        <f>IF(D2971&gt;0,0.0416666666666667/J2971,"")</f>
        <v>5.6765005086470044</v>
      </c>
      <c r="N2971" s="50">
        <v>0</v>
      </c>
      <c r="O2971" s="50" t="s">
        <v>377</v>
      </c>
      <c r="Q2971" s="151">
        <f>IF("1-Swim"=D2971,J2971*2.4,IF("2-Bike"=D2971,J2971*112,IF("3-Run"=D2971,J2971*26.2,0)))</f>
        <v>0.19231332138590199</v>
      </c>
      <c r="R2971" s="151">
        <f>Q2971/2</f>
        <v>9.6156660692950993E-2</v>
      </c>
      <c r="S2971" s="53">
        <f>J2971*26.2</f>
        <v>0.19231332138590199</v>
      </c>
      <c r="T2971" s="53">
        <f>(J2971+0.0013889)*26.2</f>
        <v>0.22870250138590201</v>
      </c>
      <c r="U2971" s="53">
        <f>S2971/2</f>
        <v>9.6156660692950993E-2</v>
      </c>
      <c r="V2971" s="53">
        <f>T2971/2</f>
        <v>0.114351250692951</v>
      </c>
      <c r="W2971" s="50">
        <f>RANK(J2971,J:J,1)</f>
        <v>1932</v>
      </c>
      <c r="X2971" s="50">
        <f>YEAR(B2971)</f>
        <v>2016</v>
      </c>
      <c r="Y2971" s="50">
        <f>MONTH(B2971)</f>
        <v>5</v>
      </c>
      <c r="Z2971" s="56">
        <f>X2971*100+Y2971</f>
        <v>201605</v>
      </c>
      <c r="AA2971" s="56">
        <f>WEEKNUM(B2971,1)</f>
        <v>20</v>
      </c>
      <c r="AB2971" s="58">
        <f>IF(ISBLANK(B2971)," ",MAX(B2971-B2970-1,0))</f>
        <v>0</v>
      </c>
      <c r="AC2971" s="56">
        <f>DAY(B2971)</f>
        <v>12</v>
      </c>
      <c r="AD2971" s="53">
        <f>U2971+V2971</f>
        <v>0.210507911385902</v>
      </c>
      <c r="AE2971" s="56">
        <f>IF("1-Swim"=D2971,E2971*46.7,IF("2-Bike"=D2971,E2971,IF("3-Run"=D2971,E2971*4.27,0)))</f>
        <v>13.236999999999998</v>
      </c>
    </row>
    <row r="2972" spans="1:31" x14ac:dyDescent="0.25">
      <c r="A2972" s="50">
        <v>2971</v>
      </c>
      <c r="B2972" s="51">
        <v>42503</v>
      </c>
      <c r="C2972" s="75">
        <f>B2972</f>
        <v>42503</v>
      </c>
      <c r="D2972" s="50" t="s">
        <v>1224</v>
      </c>
      <c r="E2972" s="50">
        <v>48.6</v>
      </c>
      <c r="F2972" s="50">
        <v>3</v>
      </c>
      <c r="G2972" s="50">
        <v>19</v>
      </c>
      <c r="H2972" s="50">
        <v>59</v>
      </c>
      <c r="I2972" s="53">
        <f>IF(E2972&gt;0,TIME(F2972,G2972,H2972),"")</f>
        <v>0.13887731481481483</v>
      </c>
      <c r="J2972" s="54">
        <f>IF(E2972&gt;0,TIME(F2972,G2972,H2972)/E2972,"")</f>
        <v>2.8575579180003048E-3</v>
      </c>
      <c r="K2972" s="50" t="s">
        <v>1340</v>
      </c>
      <c r="L2972" s="50" t="s">
        <v>1384</v>
      </c>
      <c r="M2972" s="55">
        <f>IF(D2972&gt;0,0.0416666666666667/J2972,"")</f>
        <v>14.581215101258449</v>
      </c>
      <c r="N2972" s="50">
        <v>139</v>
      </c>
      <c r="Q2972" s="151">
        <f>IF("1-Swim"=D2972,J2972*2.4,IF("2-Bike"=D2972,J2972*112,IF("3-Run"=D2972,J2972*26.2,0)))</f>
        <v>0.32004648681603415</v>
      </c>
      <c r="R2972" s="151">
        <f>Q2972/2</f>
        <v>0.16002324340801707</v>
      </c>
      <c r="S2972" s="53">
        <f>J2972*26.2</f>
        <v>7.4868017451607982E-2</v>
      </c>
      <c r="T2972" s="53">
        <f>(J2972+0.0013889)*26.2</f>
        <v>0.11125719745160798</v>
      </c>
      <c r="U2972" s="53">
        <f>S2972/2</f>
        <v>3.7434008725803991E-2</v>
      </c>
      <c r="V2972" s="53">
        <f>T2972/2</f>
        <v>5.5628598725803988E-2</v>
      </c>
      <c r="W2972" s="50">
        <f>RANK(J2972,J:J,1)</f>
        <v>512</v>
      </c>
      <c r="X2972" s="50">
        <f>YEAR(B2972)</f>
        <v>2016</v>
      </c>
      <c r="Y2972" s="50">
        <f>MONTH(B2972)</f>
        <v>5</v>
      </c>
      <c r="Z2972" s="56">
        <f>X2972*100+Y2972</f>
        <v>201605</v>
      </c>
      <c r="AA2972" s="56">
        <f>WEEKNUM(B2972,1)</f>
        <v>20</v>
      </c>
      <c r="AB2972" s="58">
        <f>IF(ISBLANK(B2972)," ",MAX(B2972-B2971-1,0))</f>
        <v>0</v>
      </c>
      <c r="AC2972" s="56">
        <f>DAY(B2972)</f>
        <v>13</v>
      </c>
      <c r="AD2972" s="53">
        <f>U2972+V2972</f>
        <v>9.3062607451607979E-2</v>
      </c>
      <c r="AE2972" s="56">
        <f>IF("1-Swim"=D2972,E2972*46.7,IF("2-Bike"=D2972,E2972,IF("3-Run"=D2972,E2972*4.27,0)))</f>
        <v>48.6</v>
      </c>
    </row>
    <row r="2973" spans="1:31" x14ac:dyDescent="0.25">
      <c r="A2973" s="50">
        <v>2972</v>
      </c>
      <c r="B2973" s="51">
        <v>42503</v>
      </c>
      <c r="C2973" s="75">
        <f>B2973</f>
        <v>42503</v>
      </c>
      <c r="D2973" s="50" t="s">
        <v>1223</v>
      </c>
      <c r="E2973" s="50">
        <v>1.2</v>
      </c>
      <c r="F2973" s="50">
        <v>0</v>
      </c>
      <c r="G2973" s="50">
        <v>13</v>
      </c>
      <c r="H2973" s="50">
        <v>17</v>
      </c>
      <c r="I2973" s="53">
        <f>IF(E2973&gt;0,TIME(F2973,G2973,H2973),"")</f>
        <v>9.2245370370370363E-3</v>
      </c>
      <c r="J2973" s="54">
        <f>IF(E2973&gt;0,TIME(F2973,G2973,H2973)/E2973,"")</f>
        <v>7.6871141975308642E-3</v>
      </c>
      <c r="K2973" s="50" t="s">
        <v>1704</v>
      </c>
      <c r="L2973" s="50" t="s">
        <v>1728</v>
      </c>
      <c r="M2973" s="55">
        <f>IF(D2973&gt;0,0.0416666666666667/J2973,"")</f>
        <v>5.4203262233375202</v>
      </c>
      <c r="N2973" s="50">
        <v>150</v>
      </c>
      <c r="O2973" s="50" t="s">
        <v>481</v>
      </c>
      <c r="Q2973" s="151">
        <f>IF("1-Swim"=D2973,J2973*2.4,IF("2-Bike"=D2973,J2973*112,IF("3-Run"=D2973,J2973*26.2,0)))</f>
        <v>0.20140239197530863</v>
      </c>
      <c r="R2973" s="151">
        <f>Q2973/2</f>
        <v>0.10070119598765431</v>
      </c>
      <c r="S2973" s="53">
        <f>J2973*26.2</f>
        <v>0.20140239197530863</v>
      </c>
      <c r="T2973" s="53">
        <f>(J2973+0.0013889)*26.2</f>
        <v>0.23779157197530862</v>
      </c>
      <c r="U2973" s="53">
        <f>S2973/2</f>
        <v>0.10070119598765431</v>
      </c>
      <c r="V2973" s="53">
        <f>T2973/2</f>
        <v>0.11889578598765431</v>
      </c>
      <c r="W2973" s="50">
        <f>RANK(J2973,J:J,1)</f>
        <v>2222</v>
      </c>
      <c r="X2973" s="50">
        <f>YEAR(B2973)</f>
        <v>2016</v>
      </c>
      <c r="Y2973" s="50">
        <f>MONTH(B2973)</f>
        <v>5</v>
      </c>
      <c r="Z2973" s="56">
        <f>X2973*100+Y2973</f>
        <v>201605</v>
      </c>
      <c r="AA2973" s="56">
        <f>WEEKNUM(B2973,1)</f>
        <v>20</v>
      </c>
      <c r="AB2973" s="58">
        <f>IF(ISBLANK(B2973)," ",MAX(B2973-B2972-1,0))</f>
        <v>0</v>
      </c>
      <c r="AC2973" s="56">
        <f>DAY(B2973)</f>
        <v>13</v>
      </c>
      <c r="AD2973" s="53">
        <f>U2973+V2973</f>
        <v>0.21959698197530864</v>
      </c>
      <c r="AE2973" s="56">
        <f>IF("1-Swim"=D2973,E2973*46.7,IF("2-Bike"=D2973,E2973,IF("3-Run"=D2973,E2973*4.27,0)))</f>
        <v>5.1239999999999997</v>
      </c>
    </row>
    <row r="2974" spans="1:31" x14ac:dyDescent="0.25">
      <c r="A2974" s="50">
        <v>2973</v>
      </c>
      <c r="B2974" s="51">
        <v>42504</v>
      </c>
      <c r="C2974" s="75">
        <f>B2974</f>
        <v>42504</v>
      </c>
      <c r="D2974" s="50" t="s">
        <v>1223</v>
      </c>
      <c r="E2974" s="50">
        <v>3.5</v>
      </c>
      <c r="F2974" s="50">
        <v>0</v>
      </c>
      <c r="G2974" s="50">
        <v>38</v>
      </c>
      <c r="H2974" s="50">
        <v>44</v>
      </c>
      <c r="I2974" s="53">
        <f>IF(E2974&gt;0,TIME(F2974,G2974,H2974),"")</f>
        <v>2.6898148148148147E-2</v>
      </c>
      <c r="J2974" s="54">
        <f>IF(E2974&gt;0,TIME(F2974,G2974,H2974)/E2974,"")</f>
        <v>7.6851851851851847E-3</v>
      </c>
      <c r="K2974" s="50" t="s">
        <v>1704</v>
      </c>
      <c r="L2974" s="50" t="s">
        <v>1729</v>
      </c>
      <c r="M2974" s="55">
        <f>IF(D2974&gt;0,0.0416666666666667/J2974,"")</f>
        <v>5.4216867469879562</v>
      </c>
      <c r="N2974" s="50">
        <v>0</v>
      </c>
      <c r="O2974" s="50" t="s">
        <v>255</v>
      </c>
      <c r="Q2974" s="151">
        <f>IF("1-Swim"=D2974,J2974*2.4,IF("2-Bike"=D2974,J2974*112,IF("3-Run"=D2974,J2974*26.2,0)))</f>
        <v>0.20135185185185184</v>
      </c>
      <c r="R2974" s="151">
        <f>Q2974/2</f>
        <v>0.10067592592592592</v>
      </c>
      <c r="S2974" s="53">
        <f>J2974*26.2</f>
        <v>0.20135185185185184</v>
      </c>
      <c r="T2974" s="53">
        <f>(J2974+0.0013889)*26.2</f>
        <v>0.2377410318518518</v>
      </c>
      <c r="U2974" s="53">
        <f>S2974/2</f>
        <v>0.10067592592592592</v>
      </c>
      <c r="V2974" s="53">
        <f>T2974/2</f>
        <v>0.1188705159259259</v>
      </c>
      <c r="W2974" s="50">
        <f>RANK(J2974,J:J,1)</f>
        <v>2216</v>
      </c>
      <c r="X2974" s="50">
        <f>YEAR(B2974)</f>
        <v>2016</v>
      </c>
      <c r="Y2974" s="50">
        <f>MONTH(B2974)</f>
        <v>5</v>
      </c>
      <c r="Z2974" s="56">
        <f>X2974*100+Y2974</f>
        <v>201605</v>
      </c>
      <c r="AA2974" s="56">
        <f>WEEKNUM(B2974,1)</f>
        <v>20</v>
      </c>
      <c r="AB2974" s="58">
        <f>IF(ISBLANK(B2974)," ",MAX(B2974-B2973-1,0))</f>
        <v>0</v>
      </c>
      <c r="AC2974" s="56">
        <f>DAY(B2974)</f>
        <v>14</v>
      </c>
      <c r="AD2974" s="53">
        <f>U2974+V2974</f>
        <v>0.21954644185185182</v>
      </c>
      <c r="AE2974" s="56">
        <f>IF("1-Swim"=D2974,E2974*46.7,IF("2-Bike"=D2974,E2974,IF("3-Run"=D2974,E2974*4.27,0)))</f>
        <v>14.944999999999999</v>
      </c>
    </row>
    <row r="2975" spans="1:31" x14ac:dyDescent="0.25">
      <c r="A2975" s="50">
        <v>2974</v>
      </c>
      <c r="B2975" s="51">
        <v>42505</v>
      </c>
      <c r="C2975" s="75">
        <f>B2975</f>
        <v>42505</v>
      </c>
      <c r="D2975" s="50" t="s">
        <v>1223</v>
      </c>
      <c r="E2975" s="50">
        <v>3.6</v>
      </c>
      <c r="F2975" s="50">
        <v>0</v>
      </c>
      <c r="G2975" s="50">
        <v>41</v>
      </c>
      <c r="H2975" s="50">
        <v>22</v>
      </c>
      <c r="I2975" s="53">
        <f>IF(E2975&gt;0,TIME(F2975,G2975,H2975),"")</f>
        <v>2.8726851851851851E-2</v>
      </c>
      <c r="J2975" s="54">
        <f>IF(E2975&gt;0,TIME(F2975,G2975,H2975)/E2975,"")</f>
        <v>7.9796810699588466E-3</v>
      </c>
      <c r="K2975" s="50" t="s">
        <v>1704</v>
      </c>
      <c r="L2975" s="50" t="s">
        <v>1730</v>
      </c>
      <c r="M2975" s="55">
        <f>IF(D2975&gt;0,0.0416666666666667/J2975,"")</f>
        <v>5.2215954875100774</v>
      </c>
      <c r="N2975" s="50">
        <v>0</v>
      </c>
      <c r="O2975" s="50" t="s">
        <v>255</v>
      </c>
      <c r="Q2975" s="151">
        <f>IF("1-Swim"=D2975,J2975*2.4,IF("2-Bike"=D2975,J2975*112,IF("3-Run"=D2975,J2975*26.2,0)))</f>
        <v>0.20906764403292177</v>
      </c>
      <c r="R2975" s="151">
        <f>Q2975/2</f>
        <v>0.10453382201646089</v>
      </c>
      <c r="S2975" s="53">
        <f>J2975*26.2</f>
        <v>0.20906764403292177</v>
      </c>
      <c r="T2975" s="53">
        <f>(J2975+0.0013889)*26.2</f>
        <v>0.24545682403292177</v>
      </c>
      <c r="U2975" s="53">
        <f>S2975/2</f>
        <v>0.10453382201646089</v>
      </c>
      <c r="V2975" s="53">
        <f>T2975/2</f>
        <v>0.12272841201646088</v>
      </c>
      <c r="W2975" s="50">
        <f>RANK(J2975,J:J,1)</f>
        <v>2428</v>
      </c>
      <c r="X2975" s="50">
        <f>YEAR(B2975)</f>
        <v>2016</v>
      </c>
      <c r="Y2975" s="50">
        <f>MONTH(B2975)</f>
        <v>5</v>
      </c>
      <c r="Z2975" s="56">
        <f>X2975*100+Y2975</f>
        <v>201605</v>
      </c>
      <c r="AA2975" s="56">
        <f>WEEKNUM(B2975,1)</f>
        <v>21</v>
      </c>
      <c r="AB2975" s="58">
        <f>IF(ISBLANK(B2975)," ",MAX(B2975-B2974-1,0))</f>
        <v>0</v>
      </c>
      <c r="AC2975" s="56">
        <f>DAY(B2975)</f>
        <v>15</v>
      </c>
      <c r="AD2975" s="53">
        <f>U2975+V2975</f>
        <v>0.22726223403292178</v>
      </c>
      <c r="AE2975" s="56">
        <f>IF("1-Swim"=D2975,E2975*46.7,IF("2-Bike"=D2975,E2975,IF("3-Run"=D2975,E2975*4.27,0)))</f>
        <v>15.371999999999998</v>
      </c>
    </row>
    <row r="2976" spans="1:31" x14ac:dyDescent="0.25">
      <c r="A2976" s="50">
        <v>2975</v>
      </c>
      <c r="B2976" s="51">
        <v>42507</v>
      </c>
      <c r="C2976" s="75">
        <f>B2976</f>
        <v>42507</v>
      </c>
      <c r="D2976" s="50" t="s">
        <v>1223</v>
      </c>
      <c r="E2976" s="50">
        <v>3.1</v>
      </c>
      <c r="F2976" s="50">
        <v>0</v>
      </c>
      <c r="G2976" s="50">
        <v>32</v>
      </c>
      <c r="H2976" s="50">
        <v>26</v>
      </c>
      <c r="I2976" s="53">
        <f>IF(E2976&gt;0,TIME(F2976,G2976,H2976),"")</f>
        <v>2.2523148148148143E-2</v>
      </c>
      <c r="J2976" s="54">
        <f>IF(E2976&gt;0,TIME(F2976,G2976,H2976)/E2976,"")</f>
        <v>7.2655316606929487E-3</v>
      </c>
      <c r="K2976" s="50" t="s">
        <v>1731</v>
      </c>
      <c r="L2976" s="50" t="s">
        <v>795</v>
      </c>
      <c r="M2976" s="55">
        <f>IF(D2976&gt;0,0.0416666666666667/J2976,"")</f>
        <v>5.7348406988694824</v>
      </c>
      <c r="N2976" s="50">
        <v>0</v>
      </c>
      <c r="O2976" s="50" t="s">
        <v>377</v>
      </c>
      <c r="Q2976" s="151">
        <f>IF("1-Swim"=D2976,J2976*2.4,IF("2-Bike"=D2976,J2976*112,IF("3-Run"=D2976,J2976*26.2,0)))</f>
        <v>0.19035692951015526</v>
      </c>
      <c r="R2976" s="151">
        <f>Q2976/2</f>
        <v>9.517846475507763E-2</v>
      </c>
      <c r="S2976" s="53">
        <f>J2976*26.2</f>
        <v>0.19035692951015526</v>
      </c>
      <c r="T2976" s="53">
        <f>(J2976+0.0013889)*26.2</f>
        <v>0.22674610951015525</v>
      </c>
      <c r="U2976" s="53">
        <f>S2976/2</f>
        <v>9.517846475507763E-2</v>
      </c>
      <c r="V2976" s="53">
        <f>T2976/2</f>
        <v>0.11337305475507763</v>
      </c>
      <c r="W2976" s="50">
        <f>RANK(J2976,J:J,1)</f>
        <v>1852</v>
      </c>
      <c r="X2976" s="50">
        <f>YEAR(B2976)</f>
        <v>2016</v>
      </c>
      <c r="Y2976" s="50">
        <f>MONTH(B2976)</f>
        <v>5</v>
      </c>
      <c r="Z2976" s="56">
        <f>X2976*100+Y2976</f>
        <v>201605</v>
      </c>
      <c r="AA2976" s="56">
        <f>WEEKNUM(B2976,1)</f>
        <v>21</v>
      </c>
      <c r="AB2976" s="58">
        <f>IF(ISBLANK(B2976)," ",MAX(B2976-B2975-1,0))</f>
        <v>1</v>
      </c>
      <c r="AC2976" s="56">
        <f>DAY(B2976)</f>
        <v>17</v>
      </c>
      <c r="AD2976" s="53">
        <f>U2976+V2976</f>
        <v>0.20855151951015527</v>
      </c>
      <c r="AE2976" s="56">
        <f>IF("1-Swim"=D2976,E2976*46.7,IF("2-Bike"=D2976,E2976,IF("3-Run"=D2976,E2976*4.27,0)))</f>
        <v>13.236999999999998</v>
      </c>
    </row>
    <row r="2977" spans="1:31" x14ac:dyDescent="0.25">
      <c r="A2977" s="50">
        <v>2976</v>
      </c>
      <c r="B2977" s="51">
        <v>42507</v>
      </c>
      <c r="C2977" s="75">
        <f>B2977</f>
        <v>42507</v>
      </c>
      <c r="D2977" s="50" t="s">
        <v>1224</v>
      </c>
      <c r="E2977" s="50">
        <v>15</v>
      </c>
      <c r="F2977" s="50">
        <v>0</v>
      </c>
      <c r="G2977" s="50">
        <v>42</v>
      </c>
      <c r="H2977" s="50">
        <v>25</v>
      </c>
      <c r="I2977" s="53">
        <f>IF(E2977&gt;0,TIME(F2977,G2977,H2977),"")</f>
        <v>2.9456018518518517E-2</v>
      </c>
      <c r="J2977" s="54">
        <f>IF(E2977&gt;0,TIME(F2977,G2977,H2977)/E2977,"")</f>
        <v>1.9637345679012343E-3</v>
      </c>
      <c r="K2977" s="50" t="s">
        <v>921</v>
      </c>
      <c r="L2977" s="50" t="s">
        <v>1132</v>
      </c>
      <c r="M2977" s="55">
        <f>IF(D2977&gt;0,0.0416666666666667/J2977,"")</f>
        <v>21.218074656188627</v>
      </c>
      <c r="N2977" s="50">
        <v>0</v>
      </c>
      <c r="O2977" s="50" t="s">
        <v>253</v>
      </c>
      <c r="P2977" s="50" t="s">
        <v>1692</v>
      </c>
      <c r="Q2977" s="151">
        <f>IF("1-Swim"=D2977,J2977*2.4,IF("2-Bike"=D2977,J2977*112,IF("3-Run"=D2977,J2977*26.2,0)))</f>
        <v>0.21993827160493823</v>
      </c>
      <c r="R2977" s="151">
        <f>Q2977/2</f>
        <v>0.10996913580246911</v>
      </c>
      <c r="S2977" s="53">
        <f>J2977*26.2</f>
        <v>5.1449845679012333E-2</v>
      </c>
      <c r="T2977" s="53">
        <f>(J2977+0.0013889)*26.2</f>
        <v>8.7839025679012334E-2</v>
      </c>
      <c r="U2977" s="53">
        <f>S2977/2</f>
        <v>2.5724922839506167E-2</v>
      </c>
      <c r="V2977" s="53">
        <f>T2977/2</f>
        <v>4.3919512839506167E-2</v>
      </c>
      <c r="W2977" s="50">
        <f>RANK(J2977,J:J,1)</f>
        <v>137</v>
      </c>
      <c r="X2977" s="50">
        <f>YEAR(B2977)</f>
        <v>2016</v>
      </c>
      <c r="Y2977" s="50">
        <f>MONTH(B2977)</f>
        <v>5</v>
      </c>
      <c r="Z2977" s="56">
        <f>X2977*100+Y2977</f>
        <v>201605</v>
      </c>
      <c r="AA2977" s="56">
        <f>WEEKNUM(B2977,1)</f>
        <v>21</v>
      </c>
      <c r="AB2977" s="58">
        <f>IF(ISBLANK(B2977)," ",MAX(B2977-B2976-1,0))</f>
        <v>0</v>
      </c>
      <c r="AC2977" s="56">
        <f>DAY(B2977)</f>
        <v>17</v>
      </c>
      <c r="AD2977" s="53">
        <f>U2977+V2977</f>
        <v>6.9644435679012337E-2</v>
      </c>
      <c r="AE2977" s="56">
        <f>IF("1-Swim"=D2977,E2977*46.7,IF("2-Bike"=D2977,E2977,IF("3-Run"=D2977,E2977*4.27,0)))</f>
        <v>15</v>
      </c>
    </row>
    <row r="2978" spans="1:31" x14ac:dyDescent="0.25">
      <c r="A2978" s="50">
        <v>2977</v>
      </c>
      <c r="B2978" s="51">
        <v>42508</v>
      </c>
      <c r="C2978" s="75">
        <f>B2978</f>
        <v>42508</v>
      </c>
      <c r="D2978" s="50" t="s">
        <v>1223</v>
      </c>
      <c r="E2978" s="50">
        <v>5.0599999999999996</v>
      </c>
      <c r="F2978" s="50">
        <v>0</v>
      </c>
      <c r="G2978" s="50">
        <v>55</v>
      </c>
      <c r="H2978" s="50">
        <v>46</v>
      </c>
      <c r="I2978" s="53">
        <f>IF(E2978&gt;0,TIME(F2978,G2978,H2978),"")</f>
        <v>3.8726851851851853E-2</v>
      </c>
      <c r="J2978" s="54">
        <f>IF(E2978&gt;0,TIME(F2978,G2978,H2978)/E2978,"")</f>
        <v>7.6535280339628175E-3</v>
      </c>
      <c r="K2978" s="50" t="s">
        <v>1731</v>
      </c>
      <c r="L2978" s="50" t="s">
        <v>1732</v>
      </c>
      <c r="M2978" s="55">
        <f>IF(D2978&gt;0,0.0416666666666667/J2978,"")</f>
        <v>5.4441123729826693</v>
      </c>
      <c r="N2978" s="50">
        <v>147</v>
      </c>
      <c r="O2978" s="50" t="s">
        <v>377</v>
      </c>
      <c r="Q2978" s="151">
        <f>IF("1-Swim"=D2978,J2978*2.4,IF("2-Bike"=D2978,J2978*112,IF("3-Run"=D2978,J2978*26.2,0)))</f>
        <v>0.20052243448982582</v>
      </c>
      <c r="R2978" s="151">
        <f>Q2978/2</f>
        <v>0.10026121724491291</v>
      </c>
      <c r="S2978" s="53">
        <f>J2978*26.2</f>
        <v>0.20052243448982582</v>
      </c>
      <c r="T2978" s="53">
        <f>(J2978+0.0013889)*26.2</f>
        <v>0.23691161448982578</v>
      </c>
      <c r="U2978" s="53">
        <f>S2978/2</f>
        <v>0.10026121724491291</v>
      </c>
      <c r="V2978" s="53">
        <f>T2978/2</f>
        <v>0.11845580724491289</v>
      </c>
      <c r="W2978" s="50">
        <f>RANK(J2978,J:J,1)</f>
        <v>2193</v>
      </c>
      <c r="X2978" s="50">
        <f>YEAR(B2978)</f>
        <v>2016</v>
      </c>
      <c r="Y2978" s="50">
        <f>MONTH(B2978)</f>
        <v>5</v>
      </c>
      <c r="Z2978" s="56">
        <f>X2978*100+Y2978</f>
        <v>201605</v>
      </c>
      <c r="AA2978" s="56">
        <f>WEEKNUM(B2978,1)</f>
        <v>21</v>
      </c>
      <c r="AB2978" s="58">
        <f>IF(ISBLANK(B2978)," ",MAX(B2978-B2977-1,0))</f>
        <v>0</v>
      </c>
      <c r="AC2978" s="56">
        <f>DAY(B2978)</f>
        <v>18</v>
      </c>
      <c r="AD2978" s="53">
        <f>U2978+V2978</f>
        <v>0.2187170244898258</v>
      </c>
      <c r="AE2978" s="56">
        <f>IF("1-Swim"=D2978,E2978*46.7,IF("2-Bike"=D2978,E2978,IF("3-Run"=D2978,E2978*4.27,0)))</f>
        <v>21.606199999999998</v>
      </c>
    </row>
    <row r="2979" spans="1:31" x14ac:dyDescent="0.25">
      <c r="A2979" s="50">
        <v>2978</v>
      </c>
      <c r="B2979" s="51">
        <v>42509</v>
      </c>
      <c r="C2979" s="75">
        <f>B2979</f>
        <v>42509</v>
      </c>
      <c r="D2979" s="50" t="s">
        <v>1223</v>
      </c>
      <c r="E2979" s="50">
        <v>5.0999999999999996</v>
      </c>
      <c r="F2979" s="50">
        <v>0</v>
      </c>
      <c r="G2979" s="50">
        <v>57</v>
      </c>
      <c r="H2979" s="50">
        <v>32</v>
      </c>
      <c r="I2979" s="53">
        <f>IF(E2979&gt;0,TIME(F2979,G2979,H2979),"")</f>
        <v>3.9953703703703707E-2</v>
      </c>
      <c r="J2979" s="54">
        <f>IF(E2979&gt;0,TIME(F2979,G2979,H2979)/E2979,"")</f>
        <v>7.8340595497458261E-3</v>
      </c>
      <c r="K2979" s="50" t="s">
        <v>1731</v>
      </c>
      <c r="L2979" s="50" t="s">
        <v>1733</v>
      </c>
      <c r="M2979" s="55">
        <f>IF(D2979&gt;0,0.0416666666666667/J2979,"")</f>
        <v>5.3186558516801883</v>
      </c>
      <c r="N2979" s="50">
        <v>145</v>
      </c>
      <c r="O2979" s="50" t="s">
        <v>377</v>
      </c>
      <c r="Q2979" s="151">
        <f>IF("1-Swim"=D2979,J2979*2.4,IF("2-Bike"=D2979,J2979*112,IF("3-Run"=D2979,J2979*26.2,0)))</f>
        <v>0.20525236020334064</v>
      </c>
      <c r="R2979" s="151">
        <f>Q2979/2</f>
        <v>0.10262618010167032</v>
      </c>
      <c r="S2979" s="53">
        <f>J2979*26.2</f>
        <v>0.20525236020334064</v>
      </c>
      <c r="T2979" s="53">
        <f>(J2979+0.0013889)*26.2</f>
        <v>0.24164154020334064</v>
      </c>
      <c r="U2979" s="53">
        <f>S2979/2</f>
        <v>0.10262618010167032</v>
      </c>
      <c r="V2979" s="53">
        <f>T2979/2</f>
        <v>0.12082077010167032</v>
      </c>
      <c r="W2979" s="50">
        <f>RANK(J2979,J:J,1)</f>
        <v>2327</v>
      </c>
      <c r="X2979" s="50">
        <f>YEAR(B2979)</f>
        <v>2016</v>
      </c>
      <c r="Y2979" s="50">
        <f>MONTH(B2979)</f>
        <v>5</v>
      </c>
      <c r="Z2979" s="56">
        <f>X2979*100+Y2979</f>
        <v>201605</v>
      </c>
      <c r="AA2979" s="56">
        <f>WEEKNUM(B2979,1)</f>
        <v>21</v>
      </c>
      <c r="AB2979" s="58">
        <f>IF(ISBLANK(B2979)," ",MAX(B2979-B2978-1,0))</f>
        <v>0</v>
      </c>
      <c r="AC2979" s="56">
        <f>DAY(B2979)</f>
        <v>19</v>
      </c>
      <c r="AD2979" s="53">
        <f>U2979+V2979</f>
        <v>0.22344695020334066</v>
      </c>
      <c r="AE2979" s="56">
        <f>IF("1-Swim"=D2979,E2979*46.7,IF("2-Bike"=D2979,E2979,IF("3-Run"=D2979,E2979*4.27,0)))</f>
        <v>21.776999999999997</v>
      </c>
    </row>
    <row r="2980" spans="1:31" x14ac:dyDescent="0.25">
      <c r="A2980" s="50">
        <v>2979</v>
      </c>
      <c r="B2980" s="51">
        <v>42509</v>
      </c>
      <c r="C2980" s="75">
        <f>B2980</f>
        <v>42509</v>
      </c>
      <c r="D2980" s="50" t="s">
        <v>1224</v>
      </c>
      <c r="E2980" s="50">
        <v>15.5</v>
      </c>
      <c r="F2980" s="50">
        <v>0</v>
      </c>
      <c r="G2980" s="50">
        <v>45</v>
      </c>
      <c r="H2980" s="50">
        <v>0</v>
      </c>
      <c r="I2980" s="53">
        <f>IF(E2980&gt;0,TIME(F2980,G2980,H2980),"")</f>
        <v>3.125E-2</v>
      </c>
      <c r="J2980" s="54">
        <f>IF(E2980&gt;0,TIME(F2980,G2980,H2980)/E2980,"")</f>
        <v>2.0161290322580645E-3</v>
      </c>
      <c r="K2980" s="50" t="s">
        <v>921</v>
      </c>
      <c r="L2980" s="50" t="s">
        <v>1132</v>
      </c>
      <c r="M2980" s="55">
        <f>IF(D2980&gt;0,0.0416666666666667/J2980,"")</f>
        <v>20.666666666666682</v>
      </c>
      <c r="N2980" s="50">
        <v>0</v>
      </c>
      <c r="O2980" s="50" t="s">
        <v>253</v>
      </c>
      <c r="Q2980" s="151">
        <f>IF("1-Swim"=D2980,J2980*2.4,IF("2-Bike"=D2980,J2980*112,IF("3-Run"=D2980,J2980*26.2,0)))</f>
        <v>0.22580645161290322</v>
      </c>
      <c r="R2980" s="151">
        <f>Q2980/2</f>
        <v>0.11290322580645161</v>
      </c>
      <c r="S2980" s="53">
        <f>J2980*26.2</f>
        <v>5.2822580645161286E-2</v>
      </c>
      <c r="T2980" s="53">
        <f>(J2980+0.0013889)*26.2</f>
        <v>8.9211760645161287E-2</v>
      </c>
      <c r="U2980" s="53">
        <f>S2980/2</f>
        <v>2.6411290322580643E-2</v>
      </c>
      <c r="V2980" s="53">
        <f>T2980/2</f>
        <v>4.4605880322580643E-2</v>
      </c>
      <c r="W2980" s="50">
        <f>RANK(J2980,J:J,1)</f>
        <v>160</v>
      </c>
      <c r="X2980" s="50">
        <f>YEAR(B2980)</f>
        <v>2016</v>
      </c>
      <c r="Y2980" s="50">
        <f>MONTH(B2980)</f>
        <v>5</v>
      </c>
      <c r="Z2980" s="56">
        <f>X2980*100+Y2980</f>
        <v>201605</v>
      </c>
      <c r="AA2980" s="56">
        <f>WEEKNUM(B2980,1)</f>
        <v>21</v>
      </c>
      <c r="AB2980" s="58">
        <f>IF(ISBLANK(B2980)," ",MAX(B2980-B2979-1,0))</f>
        <v>0</v>
      </c>
      <c r="AC2980" s="56">
        <f>DAY(B2980)</f>
        <v>19</v>
      </c>
      <c r="AD2980" s="53">
        <f>U2980+V2980</f>
        <v>7.101717064516129E-2</v>
      </c>
      <c r="AE2980" s="56">
        <f>IF("1-Swim"=D2980,E2980*46.7,IF("2-Bike"=D2980,E2980,IF("3-Run"=D2980,E2980*4.27,0)))</f>
        <v>15.5</v>
      </c>
    </row>
    <row r="2981" spans="1:31" x14ac:dyDescent="0.25">
      <c r="A2981" s="50">
        <v>2980</v>
      </c>
      <c r="B2981" s="51">
        <v>42510</v>
      </c>
      <c r="C2981" s="75">
        <f>B2981</f>
        <v>42510</v>
      </c>
      <c r="D2981" s="50" t="s">
        <v>1224</v>
      </c>
      <c r="E2981" s="50">
        <v>22.7</v>
      </c>
      <c r="F2981" s="50">
        <v>1</v>
      </c>
      <c r="G2981" s="50">
        <v>45</v>
      </c>
      <c r="H2981" s="50">
        <v>26</v>
      </c>
      <c r="I2981" s="53">
        <f>IF(E2981&gt;0,TIME(F2981,G2981,H2981),"")</f>
        <v>7.3217592592592584E-2</v>
      </c>
      <c r="J2981" s="54">
        <f>IF(E2981&gt;0,TIME(F2981,G2981,H2981)/E2981,"")</f>
        <v>3.2254446076031978E-3</v>
      </c>
      <c r="K2981" s="50" t="s">
        <v>1340</v>
      </c>
      <c r="L2981" s="50" t="s">
        <v>1734</v>
      </c>
      <c r="M2981" s="55">
        <f>IF(D2981&gt;0,0.0416666666666667/J2981,"")</f>
        <v>12.918115712930772</v>
      </c>
      <c r="N2981" s="50">
        <v>157</v>
      </c>
      <c r="O2981" s="50" t="s">
        <v>377</v>
      </c>
      <c r="Q2981" s="151">
        <f>IF("1-Swim"=D2981,J2981*2.4,IF("2-Bike"=D2981,J2981*112,IF("3-Run"=D2981,J2981*26.2,0)))</f>
        <v>0.36124979605155816</v>
      </c>
      <c r="R2981" s="151">
        <f>Q2981/2</f>
        <v>0.18062489802577908</v>
      </c>
      <c r="S2981" s="53">
        <f>J2981*26.2</f>
        <v>8.4506648719203784E-2</v>
      </c>
      <c r="T2981" s="53">
        <f>(J2981+0.0013889)*26.2</f>
        <v>0.12089582871920379</v>
      </c>
      <c r="U2981" s="53">
        <f>S2981/2</f>
        <v>4.2253324359601892E-2</v>
      </c>
      <c r="V2981" s="53">
        <f>T2981/2</f>
        <v>6.0447914359601895E-2</v>
      </c>
      <c r="W2981" s="50">
        <f>RANK(J2981,J:J,1)</f>
        <v>662</v>
      </c>
      <c r="X2981" s="50">
        <f>YEAR(B2981)</f>
        <v>2016</v>
      </c>
      <c r="Y2981" s="50">
        <f>MONTH(B2981)</f>
        <v>5</v>
      </c>
      <c r="Z2981" s="56">
        <f>X2981*100+Y2981</f>
        <v>201605</v>
      </c>
      <c r="AA2981" s="56">
        <f>WEEKNUM(B2981,1)</f>
        <v>21</v>
      </c>
      <c r="AB2981" s="58">
        <f>IF(ISBLANK(B2981)," ",MAX(B2981-B2980-1,0))</f>
        <v>0</v>
      </c>
      <c r="AC2981" s="56">
        <f>DAY(B2981)</f>
        <v>20</v>
      </c>
      <c r="AD2981" s="53">
        <f>U2981+V2981</f>
        <v>0.10270123871920378</v>
      </c>
      <c r="AE2981" s="56">
        <f>IF("1-Swim"=D2981,E2981*46.7,IF("2-Bike"=D2981,E2981,IF("3-Run"=D2981,E2981*4.27,0)))</f>
        <v>22.7</v>
      </c>
    </row>
    <row r="2982" spans="1:31" x14ac:dyDescent="0.25">
      <c r="A2982" s="50">
        <v>2981</v>
      </c>
      <c r="B2982" s="51">
        <v>42510</v>
      </c>
      <c r="C2982" s="75">
        <f>B2982</f>
        <v>42510</v>
      </c>
      <c r="D2982" s="50" t="s">
        <v>1223</v>
      </c>
      <c r="E2982" s="50">
        <v>3.1</v>
      </c>
      <c r="F2982" s="50">
        <v>0</v>
      </c>
      <c r="G2982" s="50">
        <v>32</v>
      </c>
      <c r="H2982" s="50">
        <v>34</v>
      </c>
      <c r="I2982" s="53">
        <f>IF(E2982&gt;0,TIME(F2982,G2982,H2982),"")</f>
        <v>2.2615740740740742E-2</v>
      </c>
      <c r="J2982" s="54">
        <f>IF(E2982&gt;0,TIME(F2982,G2982,H2982)/E2982,"")</f>
        <v>7.2954002389486261E-3</v>
      </c>
      <c r="K2982" s="50" t="s">
        <v>1731</v>
      </c>
      <c r="L2982" s="50" t="s">
        <v>795</v>
      </c>
      <c r="M2982" s="55">
        <f>IF(D2982&gt;0,0.0416666666666667/J2982,"")</f>
        <v>5.7113613101330651</v>
      </c>
      <c r="N2982" s="50">
        <v>151</v>
      </c>
      <c r="O2982" s="50" t="s">
        <v>255</v>
      </c>
      <c r="Q2982" s="151">
        <f>IF("1-Swim"=D2982,J2982*2.4,IF("2-Bike"=D2982,J2982*112,IF("3-Run"=D2982,J2982*26.2,0)))</f>
        <v>0.19113948626045399</v>
      </c>
      <c r="R2982" s="151">
        <f>Q2982/2</f>
        <v>9.5569743130226995E-2</v>
      </c>
      <c r="S2982" s="53">
        <f>J2982*26.2</f>
        <v>0.19113948626045399</v>
      </c>
      <c r="T2982" s="53">
        <f>(J2982+0.0013889)*26.2</f>
        <v>0.22752866626045398</v>
      </c>
      <c r="U2982" s="53">
        <f>S2982/2</f>
        <v>9.5569743130226995E-2</v>
      </c>
      <c r="V2982" s="53">
        <f>T2982/2</f>
        <v>0.11376433313022699</v>
      </c>
      <c r="W2982" s="50">
        <f>RANK(J2982,J:J,1)</f>
        <v>1886</v>
      </c>
      <c r="X2982" s="50">
        <f>YEAR(B2982)</f>
        <v>2016</v>
      </c>
      <c r="Y2982" s="50">
        <f>MONTH(B2982)</f>
        <v>5</v>
      </c>
      <c r="Z2982" s="56">
        <f>X2982*100+Y2982</f>
        <v>201605</v>
      </c>
      <c r="AA2982" s="56">
        <f>WEEKNUM(B2982,1)</f>
        <v>21</v>
      </c>
      <c r="AB2982" s="58">
        <f>IF(ISBLANK(B2982)," ",MAX(B2982-B2981-1,0))</f>
        <v>0</v>
      </c>
      <c r="AC2982" s="56">
        <f>DAY(B2982)</f>
        <v>20</v>
      </c>
      <c r="AD2982" s="53">
        <f>U2982+V2982</f>
        <v>0.20933407626045397</v>
      </c>
      <c r="AE2982" s="56">
        <f>IF("1-Swim"=D2982,E2982*46.7,IF("2-Bike"=D2982,E2982,IF("3-Run"=D2982,E2982*4.27,0)))</f>
        <v>13.236999999999998</v>
      </c>
    </row>
    <row r="2983" spans="1:31" x14ac:dyDescent="0.25">
      <c r="A2983" s="50">
        <v>2982</v>
      </c>
      <c r="B2983" s="51">
        <v>42512</v>
      </c>
      <c r="C2983" s="75">
        <f>B2983</f>
        <v>42512</v>
      </c>
      <c r="D2983" s="50" t="s">
        <v>1224</v>
      </c>
      <c r="E2983" s="50">
        <v>54.2</v>
      </c>
      <c r="F2983" s="50">
        <v>3</v>
      </c>
      <c r="G2983" s="50">
        <v>42</v>
      </c>
      <c r="H2983" s="50">
        <v>6</v>
      </c>
      <c r="I2983" s="53">
        <f>IF(E2983&gt;0,TIME(F2983,G2983,H2983),"")</f>
        <v>0.1542361111111111</v>
      </c>
      <c r="J2983" s="54">
        <f>IF(E2983&gt;0,TIME(F2983,G2983,H2983)/E2983,"")</f>
        <v>2.8456847068470681E-3</v>
      </c>
      <c r="K2983" s="50" t="s">
        <v>1340</v>
      </c>
      <c r="L2983" s="50" t="s">
        <v>1384</v>
      </c>
      <c r="M2983" s="55">
        <f>IF(D2983&gt;0,0.0416666666666667/J2983,"")</f>
        <v>14.642053129221084</v>
      </c>
      <c r="N2983" s="50">
        <v>130</v>
      </c>
      <c r="O2983" s="50" t="s">
        <v>377</v>
      </c>
      <c r="Q2983" s="151">
        <f>IF("1-Swim"=D2983,J2983*2.4,IF("2-Bike"=D2983,J2983*112,IF("3-Run"=D2983,J2983*26.2,0)))</f>
        <v>0.31871668716687163</v>
      </c>
      <c r="R2983" s="151">
        <f>Q2983/2</f>
        <v>0.15935834358343581</v>
      </c>
      <c r="S2983" s="53">
        <f>J2983*26.2</f>
        <v>7.4556939319393181E-2</v>
      </c>
      <c r="T2983" s="53">
        <f>(J2983+0.0013889)*26.2</f>
        <v>0.11094611931939319</v>
      </c>
      <c r="U2983" s="53">
        <f>S2983/2</f>
        <v>3.7278469659696591E-2</v>
      </c>
      <c r="V2983" s="53">
        <f>T2983/2</f>
        <v>5.5473059659696594E-2</v>
      </c>
      <c r="W2983" s="50">
        <f>RANK(J2983,J:J,1)</f>
        <v>506</v>
      </c>
      <c r="X2983" s="50">
        <f>YEAR(B2983)</f>
        <v>2016</v>
      </c>
      <c r="Y2983" s="50">
        <f>MONTH(B2983)</f>
        <v>5</v>
      </c>
      <c r="Z2983" s="56">
        <f>X2983*100+Y2983</f>
        <v>201605</v>
      </c>
      <c r="AA2983" s="56">
        <f>WEEKNUM(B2983,1)</f>
        <v>22</v>
      </c>
      <c r="AB2983" s="58">
        <f>IF(ISBLANK(B2983)," ",MAX(B2983-B2982-1,0))</f>
        <v>1</v>
      </c>
      <c r="AC2983" s="56">
        <f>DAY(B2983)</f>
        <v>22</v>
      </c>
      <c r="AD2983" s="53">
        <f>U2983+V2983</f>
        <v>9.2751529319393178E-2</v>
      </c>
      <c r="AE2983" s="56">
        <f>IF("1-Swim"=D2983,E2983*46.7,IF("2-Bike"=D2983,E2983,IF("3-Run"=D2983,E2983*4.27,0)))</f>
        <v>54.2</v>
      </c>
    </row>
    <row r="2984" spans="1:31" x14ac:dyDescent="0.25">
      <c r="A2984" s="50">
        <v>2983</v>
      </c>
      <c r="B2984" s="51">
        <v>42513</v>
      </c>
      <c r="C2984" s="75">
        <f>B2984</f>
        <v>42513</v>
      </c>
      <c r="D2984" s="50" t="s">
        <v>1223</v>
      </c>
      <c r="E2984" s="50">
        <v>3.75</v>
      </c>
      <c r="F2984" s="50">
        <v>0</v>
      </c>
      <c r="G2984" s="50">
        <v>47</v>
      </c>
      <c r="H2984" s="50">
        <v>40</v>
      </c>
      <c r="I2984" s="53">
        <f>IF(E2984&gt;0,TIME(F2984,G2984,H2984),"")</f>
        <v>3.3101851851851848E-2</v>
      </c>
      <c r="J2984" s="54">
        <f>IF(E2984&gt;0,TIME(F2984,G2984,H2984)/E2984,"")</f>
        <v>8.8271604938271585E-3</v>
      </c>
      <c r="K2984" s="50" t="s">
        <v>1731</v>
      </c>
      <c r="L2984" s="50" t="s">
        <v>1735</v>
      </c>
      <c r="M2984" s="55">
        <f>IF(D2984&gt;0,0.0416666666666667/J2984,"")</f>
        <v>4.7202797202797253</v>
      </c>
      <c r="N2984" s="50">
        <v>126</v>
      </c>
      <c r="O2984" s="50" t="s">
        <v>377</v>
      </c>
      <c r="P2984" s="50" t="s">
        <v>1736</v>
      </c>
      <c r="Q2984" s="151">
        <f>IF("1-Swim"=D2984,J2984*2.4,IF("2-Bike"=D2984,J2984*112,IF("3-Run"=D2984,J2984*26.2,0)))</f>
        <v>0.23127160493827154</v>
      </c>
      <c r="R2984" s="151">
        <f>Q2984/2</f>
        <v>0.11563580246913577</v>
      </c>
      <c r="S2984" s="53">
        <f>J2984*26.2</f>
        <v>0.23127160493827154</v>
      </c>
      <c r="T2984" s="53">
        <f>(J2984+0.0013889)*26.2</f>
        <v>0.26766078493827156</v>
      </c>
      <c r="U2984" s="53">
        <f>S2984/2</f>
        <v>0.11563580246913577</v>
      </c>
      <c r="V2984" s="53">
        <f>T2984/2</f>
        <v>0.13383039246913578</v>
      </c>
      <c r="W2984" s="50">
        <f>RANK(J2984,J:J,1)</f>
        <v>2732</v>
      </c>
      <c r="X2984" s="50">
        <f>YEAR(B2984)</f>
        <v>2016</v>
      </c>
      <c r="Y2984" s="50">
        <f>MONTH(B2984)</f>
        <v>5</v>
      </c>
      <c r="Z2984" s="56">
        <f>X2984*100+Y2984</f>
        <v>201605</v>
      </c>
      <c r="AA2984" s="56">
        <f>WEEKNUM(B2984,1)</f>
        <v>22</v>
      </c>
      <c r="AB2984" s="58">
        <f>IF(ISBLANK(B2984)," ",MAX(B2984-B2983-1,0))</f>
        <v>0</v>
      </c>
      <c r="AC2984" s="56">
        <f>DAY(B2984)</f>
        <v>23</v>
      </c>
      <c r="AD2984" s="53">
        <f>U2984+V2984</f>
        <v>0.24946619493827155</v>
      </c>
      <c r="AE2984" s="56">
        <f>IF("1-Swim"=D2984,E2984*46.7,IF("2-Bike"=D2984,E2984,IF("3-Run"=D2984,E2984*4.27,0)))</f>
        <v>16.012499999999999</v>
      </c>
    </row>
    <row r="2985" spans="1:31" x14ac:dyDescent="0.25">
      <c r="A2985" s="50">
        <v>2984</v>
      </c>
      <c r="B2985" s="51">
        <v>42514</v>
      </c>
      <c r="C2985" s="75">
        <f>B2985</f>
        <v>42514</v>
      </c>
      <c r="D2985" s="50" t="s">
        <v>1223</v>
      </c>
      <c r="E2985" s="50">
        <v>3.07</v>
      </c>
      <c r="F2985" s="50">
        <v>0</v>
      </c>
      <c r="G2985" s="50">
        <v>31</v>
      </c>
      <c r="H2985" s="50">
        <v>33</v>
      </c>
      <c r="I2985" s="53">
        <f>IF(E2985&gt;0,TIME(F2985,G2985,H2985),"")</f>
        <v>2.1909722222222223E-2</v>
      </c>
      <c r="J2985" s="54">
        <f>IF(E2985&gt;0,TIME(F2985,G2985,H2985)/E2985,"")</f>
        <v>7.1367173362287374E-3</v>
      </c>
      <c r="K2985" s="50" t="s">
        <v>1548</v>
      </c>
      <c r="L2985" s="50" t="s">
        <v>1737</v>
      </c>
      <c r="M2985" s="55">
        <f>IF(D2985&gt;0,0.0416666666666667/J2985,"")</f>
        <v>5.8383518225039657</v>
      </c>
      <c r="N2985" s="50">
        <v>146</v>
      </c>
      <c r="O2985" s="50" t="s">
        <v>1341</v>
      </c>
      <c r="Q2985" s="151">
        <f>IF("1-Swim"=D2985,J2985*2.4,IF("2-Bike"=D2985,J2985*112,IF("3-Run"=D2985,J2985*26.2,0)))</f>
        <v>0.18698199420919293</v>
      </c>
      <c r="R2985" s="151">
        <f>Q2985/2</f>
        <v>9.3490997104596463E-2</v>
      </c>
      <c r="S2985" s="53">
        <f>J2985*26.2</f>
        <v>0.18698199420919293</v>
      </c>
      <c r="T2985" s="53">
        <f>(J2985+0.0013889)*26.2</f>
        <v>0.22337117420919289</v>
      </c>
      <c r="U2985" s="53">
        <f>S2985/2</f>
        <v>9.3490997104596463E-2</v>
      </c>
      <c r="V2985" s="53">
        <f>T2985/2</f>
        <v>0.11168558710459645</v>
      </c>
      <c r="W2985" s="50">
        <f>RANK(J2985,J:J,1)</f>
        <v>1711</v>
      </c>
      <c r="X2985" s="50">
        <f>YEAR(B2985)</f>
        <v>2016</v>
      </c>
      <c r="Y2985" s="50">
        <f>MONTH(B2985)</f>
        <v>5</v>
      </c>
      <c r="Z2985" s="56">
        <f>X2985*100+Y2985</f>
        <v>201605</v>
      </c>
      <c r="AA2985" s="56">
        <f>WEEKNUM(B2985,1)</f>
        <v>22</v>
      </c>
      <c r="AB2985" s="58">
        <f>IF(ISBLANK(B2985)," ",MAX(B2985-B2984-1,0))</f>
        <v>0</v>
      </c>
      <c r="AC2985" s="56">
        <f>DAY(B2985)</f>
        <v>24</v>
      </c>
      <c r="AD2985" s="53">
        <f>U2985+V2985</f>
        <v>0.20517658420919291</v>
      </c>
      <c r="AE2985" s="56">
        <f>IF("1-Swim"=D2985,E2985*46.7,IF("2-Bike"=D2985,E2985,IF("3-Run"=D2985,E2985*4.27,0)))</f>
        <v>13.108899999999998</v>
      </c>
    </row>
    <row r="2986" spans="1:31" x14ac:dyDescent="0.25">
      <c r="A2986" s="50">
        <v>2985</v>
      </c>
      <c r="B2986" s="51">
        <v>42515</v>
      </c>
      <c r="C2986" s="75">
        <f>B2986</f>
        <v>42515</v>
      </c>
      <c r="D2986" s="50" t="s">
        <v>1223</v>
      </c>
      <c r="E2986" s="50">
        <v>4.2</v>
      </c>
      <c r="F2986" s="50">
        <v>0</v>
      </c>
      <c r="G2986" s="50">
        <v>45</v>
      </c>
      <c r="H2986" s="50">
        <v>47</v>
      </c>
      <c r="I2986" s="53">
        <f>IF(E2986&gt;0,TIME(F2986,G2986,H2986),"")</f>
        <v>3.1793981481481479E-2</v>
      </c>
      <c r="J2986" s="54">
        <f>IF(E2986&gt;0,TIME(F2986,G2986,H2986)/E2986,"")</f>
        <v>7.5699955908289235E-3</v>
      </c>
      <c r="K2986" s="50" t="s">
        <v>1731</v>
      </c>
      <c r="L2986" s="50" t="s">
        <v>1738</v>
      </c>
      <c r="M2986" s="55">
        <f>IF(D2986&gt;0,0.0416666666666667/J2986,"")</f>
        <v>5.5041863851474382</v>
      </c>
      <c r="N2986" s="50">
        <v>0</v>
      </c>
      <c r="O2986" s="50" t="s">
        <v>255</v>
      </c>
      <c r="Q2986" s="151">
        <f>IF("1-Swim"=D2986,J2986*2.4,IF("2-Bike"=D2986,J2986*112,IF("3-Run"=D2986,J2986*26.2,0)))</f>
        <v>0.19833388447971778</v>
      </c>
      <c r="R2986" s="151">
        <f>Q2986/2</f>
        <v>9.9166942239858891E-2</v>
      </c>
      <c r="S2986" s="53">
        <f>J2986*26.2</f>
        <v>0.19833388447971778</v>
      </c>
      <c r="T2986" s="53">
        <f>(J2986+0.0013889)*26.2</f>
        <v>0.2347230644797178</v>
      </c>
      <c r="U2986" s="53">
        <f>S2986/2</f>
        <v>9.9166942239858891E-2</v>
      </c>
      <c r="V2986" s="53">
        <f>T2986/2</f>
        <v>0.1173615322398589</v>
      </c>
      <c r="W2986" s="50">
        <f>RANK(J2986,J:J,1)</f>
        <v>2130</v>
      </c>
      <c r="X2986" s="50">
        <f>YEAR(B2986)</f>
        <v>2016</v>
      </c>
      <c r="Y2986" s="50">
        <f>MONTH(B2986)</f>
        <v>5</v>
      </c>
      <c r="Z2986" s="56">
        <f>X2986*100+Y2986</f>
        <v>201605</v>
      </c>
      <c r="AA2986" s="56">
        <f>WEEKNUM(B2986,1)</f>
        <v>22</v>
      </c>
      <c r="AB2986" s="58">
        <f>IF(ISBLANK(B2986)," ",MAX(B2986-B2985-1,0))</f>
        <v>0</v>
      </c>
      <c r="AC2986" s="56">
        <f>DAY(B2986)</f>
        <v>25</v>
      </c>
      <c r="AD2986" s="53">
        <f>U2986+V2986</f>
        <v>0.21652847447971779</v>
      </c>
      <c r="AE2986" s="56">
        <f>IF("1-Swim"=D2986,E2986*46.7,IF("2-Bike"=D2986,E2986,IF("3-Run"=D2986,E2986*4.27,0)))</f>
        <v>17.933999999999997</v>
      </c>
    </row>
    <row r="2987" spans="1:31" x14ac:dyDescent="0.25">
      <c r="A2987" s="50">
        <v>2986</v>
      </c>
      <c r="B2987" s="51">
        <v>42516</v>
      </c>
      <c r="C2987" s="75">
        <f>B2987</f>
        <v>42516</v>
      </c>
      <c r="D2987" s="50" t="s">
        <v>1223</v>
      </c>
      <c r="E2987" s="50">
        <v>3.1</v>
      </c>
      <c r="F2987" s="50">
        <v>0</v>
      </c>
      <c r="G2987" s="50">
        <v>34</v>
      </c>
      <c r="H2987" s="50">
        <v>2</v>
      </c>
      <c r="I2987" s="53">
        <f>IF(E2987&gt;0,TIME(F2987,G2987,H2987),"")</f>
        <v>2.3634259259259258E-2</v>
      </c>
      <c r="J2987" s="54">
        <f>IF(E2987&gt;0,TIME(F2987,G2987,H2987)/E2987,"")</f>
        <v>7.6239545997610503E-3</v>
      </c>
      <c r="K2987" s="50" t="s">
        <v>1548</v>
      </c>
      <c r="L2987" s="50" t="s">
        <v>1357</v>
      </c>
      <c r="M2987" s="55">
        <f>IF(D2987&gt;0,0.0416666666666667/J2987,"")</f>
        <v>5.4652301665034333</v>
      </c>
      <c r="N2987" s="50">
        <v>150</v>
      </c>
      <c r="O2987" s="50" t="s">
        <v>201</v>
      </c>
      <c r="Q2987" s="151">
        <f>IF("1-Swim"=D2987,J2987*2.4,IF("2-Bike"=D2987,J2987*112,IF("3-Run"=D2987,J2987*26.2,0)))</f>
        <v>0.19974761051373952</v>
      </c>
      <c r="R2987" s="151">
        <f>Q2987/2</f>
        <v>9.9873805256869758E-2</v>
      </c>
      <c r="S2987" s="53">
        <f>J2987*26.2</f>
        <v>0.19974761051373952</v>
      </c>
      <c r="T2987" s="53">
        <f>(J2987+0.0013889)*26.2</f>
        <v>0.23613679051373951</v>
      </c>
      <c r="U2987" s="53">
        <f>S2987/2</f>
        <v>9.9873805256869758E-2</v>
      </c>
      <c r="V2987" s="53">
        <f>T2987/2</f>
        <v>0.11806839525686975</v>
      </c>
      <c r="W2987" s="50">
        <f>RANK(J2987,J:J,1)</f>
        <v>2167</v>
      </c>
      <c r="X2987" s="50">
        <f>YEAR(B2987)</f>
        <v>2016</v>
      </c>
      <c r="Y2987" s="50">
        <f>MONTH(B2987)</f>
        <v>5</v>
      </c>
      <c r="Z2987" s="56">
        <f>X2987*100+Y2987</f>
        <v>201605</v>
      </c>
      <c r="AA2987" s="56">
        <f>WEEKNUM(B2987,1)</f>
        <v>22</v>
      </c>
      <c r="AB2987" s="58">
        <f>IF(ISBLANK(B2987)," ",MAX(B2987-B2986-1,0))</f>
        <v>0</v>
      </c>
      <c r="AC2987" s="56">
        <f>DAY(B2987)</f>
        <v>26</v>
      </c>
      <c r="AD2987" s="53">
        <f>U2987+V2987</f>
        <v>0.21794220051373953</v>
      </c>
      <c r="AE2987" s="56">
        <f>IF("1-Swim"=D2987,E2987*46.7,IF("2-Bike"=D2987,E2987,IF("3-Run"=D2987,E2987*4.27,0)))</f>
        <v>13.236999999999998</v>
      </c>
    </row>
    <row r="2988" spans="1:31" x14ac:dyDescent="0.25">
      <c r="A2988" s="50">
        <v>2987</v>
      </c>
      <c r="B2988" s="51">
        <v>42517</v>
      </c>
      <c r="C2988" s="75">
        <f>B2988</f>
        <v>42517</v>
      </c>
      <c r="D2988" s="50" t="s">
        <v>1223</v>
      </c>
      <c r="E2988" s="50">
        <v>7.25</v>
      </c>
      <c r="F2988" s="50">
        <v>1</v>
      </c>
      <c r="G2988" s="50">
        <v>34</v>
      </c>
      <c r="H2988" s="50">
        <v>19</v>
      </c>
      <c r="I2988" s="53">
        <f>IF(E2988&gt;0,TIME(F2988,G2988,H2988),"")</f>
        <v>6.5497685185185187E-2</v>
      </c>
      <c r="J2988" s="54">
        <f>IF(E2988&gt;0,TIME(F2988,G2988,H2988)/E2988,"")</f>
        <v>9.0341634738186471E-3</v>
      </c>
      <c r="K2988" s="50" t="s">
        <v>1731</v>
      </c>
      <c r="L2988" s="50" t="s">
        <v>1573</v>
      </c>
      <c r="M2988" s="55">
        <f>IF(D2988&gt;0,0.0416666666666667/J2988,"")</f>
        <v>4.6121222830888877</v>
      </c>
      <c r="N2988" s="50">
        <v>0</v>
      </c>
      <c r="O2988" s="50" t="s">
        <v>201</v>
      </c>
      <c r="Q2988" s="151">
        <f>IF("1-Swim"=D2988,J2988*2.4,IF("2-Bike"=D2988,J2988*112,IF("3-Run"=D2988,J2988*26.2,0)))</f>
        <v>0.23669508301404854</v>
      </c>
      <c r="R2988" s="151">
        <f>Q2988/2</f>
        <v>0.11834754150702427</v>
      </c>
      <c r="S2988" s="53">
        <f>J2988*26.2</f>
        <v>0.23669508301404854</v>
      </c>
      <c r="T2988" s="53">
        <f>(J2988+0.0013889)*26.2</f>
        <v>0.27308426301404853</v>
      </c>
      <c r="U2988" s="53">
        <f>S2988/2</f>
        <v>0.11834754150702427</v>
      </c>
      <c r="V2988" s="53">
        <f>T2988/2</f>
        <v>0.13654213150702427</v>
      </c>
      <c r="W2988" s="50">
        <f>RANK(J2988,J:J,1)</f>
        <v>2768</v>
      </c>
      <c r="X2988" s="50">
        <f>YEAR(B2988)</f>
        <v>2016</v>
      </c>
      <c r="Y2988" s="50">
        <f>MONTH(B2988)</f>
        <v>5</v>
      </c>
      <c r="Z2988" s="56">
        <f>X2988*100+Y2988</f>
        <v>201605</v>
      </c>
      <c r="AA2988" s="56">
        <f>WEEKNUM(B2988,1)</f>
        <v>22</v>
      </c>
      <c r="AB2988" s="58">
        <f>IF(ISBLANK(B2988)," ",MAX(B2988-B2987-1,0))</f>
        <v>0</v>
      </c>
      <c r="AC2988" s="56">
        <f>DAY(B2988)</f>
        <v>27</v>
      </c>
      <c r="AD2988" s="53">
        <f>U2988+V2988</f>
        <v>0.25488967301404852</v>
      </c>
      <c r="AE2988" s="56">
        <f>IF("1-Swim"=D2988,E2988*46.7,IF("2-Bike"=D2988,E2988,IF("3-Run"=D2988,E2988*4.27,0)))</f>
        <v>30.957499999999996</v>
      </c>
    </row>
    <row r="2989" spans="1:31" x14ac:dyDescent="0.25">
      <c r="A2989" s="50">
        <v>2988</v>
      </c>
      <c r="B2989" s="51">
        <v>42517</v>
      </c>
      <c r="C2989" s="75">
        <f>B2989</f>
        <v>42517</v>
      </c>
      <c r="D2989" s="50" t="s">
        <v>1224</v>
      </c>
      <c r="E2989" s="50">
        <v>18.5</v>
      </c>
      <c r="F2989" s="50">
        <v>1</v>
      </c>
      <c r="G2989" s="50">
        <v>13</v>
      </c>
      <c r="H2989" s="50">
        <v>23</v>
      </c>
      <c r="I2989" s="53">
        <f>IF(E2989&gt;0,TIME(F2989,G2989,H2989),"")</f>
        <v>5.0960648148148151E-2</v>
      </c>
      <c r="J2989" s="54">
        <f>IF(E2989&gt;0,TIME(F2989,G2989,H2989)/E2989,"")</f>
        <v>2.7546296296296299E-3</v>
      </c>
      <c r="K2989" s="50" t="s">
        <v>1340</v>
      </c>
      <c r="L2989" s="50" t="s">
        <v>1739</v>
      </c>
      <c r="M2989" s="55">
        <f>IF(D2989&gt;0,0.0416666666666667/J2989,"")</f>
        <v>15.126050420168077</v>
      </c>
      <c r="N2989" s="50">
        <v>0</v>
      </c>
      <c r="O2989" s="50" t="s">
        <v>201</v>
      </c>
      <c r="Q2989" s="151">
        <f>IF("1-Swim"=D2989,J2989*2.4,IF("2-Bike"=D2989,J2989*112,IF("3-Run"=D2989,J2989*26.2,0)))</f>
        <v>0.30851851851851853</v>
      </c>
      <c r="R2989" s="151">
        <f>Q2989/2</f>
        <v>0.15425925925925926</v>
      </c>
      <c r="S2989" s="53">
        <f>J2989*26.2</f>
        <v>7.2171296296296303E-2</v>
      </c>
      <c r="T2989" s="53">
        <f>(J2989+0.0013889)*26.2</f>
        <v>0.1085604762962963</v>
      </c>
      <c r="U2989" s="53">
        <f>S2989/2</f>
        <v>3.6085648148148151E-2</v>
      </c>
      <c r="V2989" s="53">
        <f>T2989/2</f>
        <v>5.4280238148148148E-2</v>
      </c>
      <c r="W2989" s="50">
        <f>RANK(J2989,J:J,1)</f>
        <v>439</v>
      </c>
      <c r="X2989" s="50">
        <f>YEAR(B2989)</f>
        <v>2016</v>
      </c>
      <c r="Y2989" s="50">
        <f>MONTH(B2989)</f>
        <v>5</v>
      </c>
      <c r="Z2989" s="56">
        <f>X2989*100+Y2989</f>
        <v>201605</v>
      </c>
      <c r="AA2989" s="56">
        <f>WEEKNUM(B2989,1)</f>
        <v>22</v>
      </c>
      <c r="AB2989" s="58">
        <f>IF(ISBLANK(B2989)," ",MAX(B2989-B2988-1,0))</f>
        <v>0</v>
      </c>
      <c r="AC2989" s="56">
        <f>DAY(B2989)</f>
        <v>27</v>
      </c>
      <c r="AD2989" s="53">
        <f>U2989+V2989</f>
        <v>9.0365886296296299E-2</v>
      </c>
      <c r="AE2989" s="56">
        <f>IF("1-Swim"=D2989,E2989*46.7,IF("2-Bike"=D2989,E2989,IF("3-Run"=D2989,E2989*4.27,0)))</f>
        <v>18.5</v>
      </c>
    </row>
    <row r="2990" spans="1:31" x14ac:dyDescent="0.25">
      <c r="A2990" s="50">
        <v>2989</v>
      </c>
      <c r="B2990" s="51">
        <v>42518</v>
      </c>
      <c r="C2990" s="75">
        <f>B2990</f>
        <v>42518</v>
      </c>
      <c r="D2990" s="50" t="s">
        <v>1223</v>
      </c>
      <c r="E2990" s="50">
        <v>3.1</v>
      </c>
      <c r="F2990" s="50">
        <v>0</v>
      </c>
      <c r="G2990" s="50">
        <v>37</v>
      </c>
      <c r="H2990" s="50">
        <v>41</v>
      </c>
      <c r="I2990" s="53">
        <f>IF(E2990&gt;0,TIME(F2990,G2990,H2990),"")</f>
        <v>2.6168981481481477E-2</v>
      </c>
      <c r="J2990" s="54">
        <f>IF(E2990&gt;0,TIME(F2990,G2990,H2990)/E2990,"")</f>
        <v>8.4416069295101537E-3</v>
      </c>
      <c r="K2990" s="50" t="s">
        <v>1731</v>
      </c>
      <c r="L2990" s="50" t="s">
        <v>1590</v>
      </c>
      <c r="M2990" s="55">
        <f>IF(D2990&gt;0,0.0416666666666667/J2990,"")</f>
        <v>4.9358690844759003</v>
      </c>
      <c r="N2990" s="50">
        <v>0</v>
      </c>
      <c r="O2990" s="50" t="s">
        <v>201</v>
      </c>
      <c r="P2990" s="50" t="s">
        <v>1684</v>
      </c>
      <c r="Q2990" s="151">
        <f>IF("1-Swim"=D2990,J2990*2.4,IF("2-Bike"=D2990,J2990*112,IF("3-Run"=D2990,J2990*26.2,0)))</f>
        <v>0.22117010155316602</v>
      </c>
      <c r="R2990" s="151">
        <f>Q2990/2</f>
        <v>0.11058505077658301</v>
      </c>
      <c r="S2990" s="53">
        <f>J2990*26.2</f>
        <v>0.22117010155316602</v>
      </c>
      <c r="T2990" s="53">
        <f>(J2990+0.0013889)*26.2</f>
        <v>0.25755928155316604</v>
      </c>
      <c r="U2990" s="53">
        <f>S2990/2</f>
        <v>0.11058505077658301</v>
      </c>
      <c r="V2990" s="53">
        <f>T2990/2</f>
        <v>0.12877964077658302</v>
      </c>
      <c r="W2990" s="50">
        <f>RANK(J2990,J:J,1)</f>
        <v>2644</v>
      </c>
      <c r="X2990" s="50">
        <f>YEAR(B2990)</f>
        <v>2016</v>
      </c>
      <c r="Y2990" s="50">
        <f>MONTH(B2990)</f>
        <v>5</v>
      </c>
      <c r="Z2990" s="56">
        <f>X2990*100+Y2990</f>
        <v>201605</v>
      </c>
      <c r="AA2990" s="56">
        <f>WEEKNUM(B2990,1)</f>
        <v>22</v>
      </c>
      <c r="AB2990" s="58">
        <f>IF(ISBLANK(B2990)," ",MAX(B2990-B2989-1,0))</f>
        <v>0</v>
      </c>
      <c r="AC2990" s="56">
        <f>DAY(B2990)</f>
        <v>28</v>
      </c>
      <c r="AD2990" s="53">
        <f>U2990+V2990</f>
        <v>0.23936469155316603</v>
      </c>
      <c r="AE2990" s="56">
        <f>IF("1-Swim"=D2990,E2990*46.7,IF("2-Bike"=D2990,E2990,IF("3-Run"=D2990,E2990*4.27,0)))</f>
        <v>13.236999999999998</v>
      </c>
    </row>
    <row r="2991" spans="1:31" x14ac:dyDescent="0.25">
      <c r="A2991" s="50">
        <v>2990</v>
      </c>
      <c r="B2991" s="51">
        <v>42518</v>
      </c>
      <c r="C2991" s="75">
        <f>B2991</f>
        <v>42518</v>
      </c>
      <c r="D2991" s="50" t="s">
        <v>1225</v>
      </c>
      <c r="E2991" s="50">
        <v>0.5</v>
      </c>
      <c r="F2991" s="50">
        <v>0</v>
      </c>
      <c r="G2991" s="50">
        <v>18</v>
      </c>
      <c r="H2991" s="50">
        <v>19</v>
      </c>
      <c r="I2991" s="53">
        <f>IF(E2991&gt;0,TIME(F2991,G2991,H2991),"")</f>
        <v>1.2719907407407407E-2</v>
      </c>
      <c r="J2991" s="54">
        <f>IF(E2991&gt;0,TIME(F2991,G2991,H2991)/E2991,"")</f>
        <v>2.5439814814814814E-2</v>
      </c>
      <c r="K2991" s="50" t="s">
        <v>949</v>
      </c>
      <c r="L2991" s="50" t="s">
        <v>315</v>
      </c>
      <c r="M2991" s="55">
        <f>IF(D2991&gt;0,0.0416666666666667/J2991,"")</f>
        <v>1.6378525932666073</v>
      </c>
      <c r="N2991" s="50">
        <v>0</v>
      </c>
      <c r="O2991" s="50" t="s">
        <v>255</v>
      </c>
      <c r="Q2991" s="151">
        <f>IF("1-Swim"=D2991,J2991*2.4,IF("2-Bike"=D2991,J2991*112,IF("3-Run"=D2991,J2991*26.2,0)))</f>
        <v>6.105555555555555E-2</v>
      </c>
      <c r="R2991" s="151">
        <f>Q2991/2</f>
        <v>3.0527777777777775E-2</v>
      </c>
      <c r="S2991" s="53">
        <f>J2991*26.2</f>
        <v>0.66652314814814817</v>
      </c>
      <c r="T2991" s="53">
        <f>(J2991+0.0013889)*26.2</f>
        <v>0.70291232814814808</v>
      </c>
      <c r="U2991" s="53">
        <f>S2991/2</f>
        <v>0.33326157407407409</v>
      </c>
      <c r="V2991" s="53">
        <f>T2991/2</f>
        <v>0.35145616407407404</v>
      </c>
      <c r="W2991" s="50">
        <f>RANK(J2991,J:J,1)</f>
        <v>3207</v>
      </c>
      <c r="X2991" s="50">
        <f>YEAR(B2991)</f>
        <v>2016</v>
      </c>
      <c r="Y2991" s="50">
        <f>MONTH(B2991)</f>
        <v>5</v>
      </c>
      <c r="Z2991" s="56">
        <f>X2991*100+Y2991</f>
        <v>201605</v>
      </c>
      <c r="AA2991" s="56">
        <f>WEEKNUM(B2991,1)</f>
        <v>22</v>
      </c>
      <c r="AB2991" s="58">
        <f>IF(ISBLANK(B2991)," ",MAX(B2991-B2990-1,0))</f>
        <v>0</v>
      </c>
      <c r="AC2991" s="56">
        <f>DAY(B2991)</f>
        <v>28</v>
      </c>
      <c r="AD2991" s="53">
        <f>U2991+V2991</f>
        <v>0.68471773814814818</v>
      </c>
      <c r="AE2991" s="56">
        <f>IF("1-Swim"=D2991,E2991*46.7,IF("2-Bike"=D2991,E2991,IF("3-Run"=D2991,E2991*4.27,0)))</f>
        <v>23.35</v>
      </c>
    </row>
    <row r="2992" spans="1:31" x14ac:dyDescent="0.25">
      <c r="A2992" s="50">
        <v>2991</v>
      </c>
      <c r="B2992" s="51">
        <v>42519</v>
      </c>
      <c r="C2992" s="75">
        <f>B2992</f>
        <v>42519</v>
      </c>
      <c r="D2992" s="50" t="s">
        <v>1224</v>
      </c>
      <c r="E2992" s="50">
        <v>50</v>
      </c>
      <c r="F2992" s="50">
        <v>3</v>
      </c>
      <c r="G2992" s="50">
        <v>29</v>
      </c>
      <c r="H2992" s="50">
        <v>56</v>
      </c>
      <c r="I2992" s="53">
        <f>IF(E2992&gt;0,TIME(F2992,G2992,H2992),"")</f>
        <v>0.14578703703703702</v>
      </c>
      <c r="J2992" s="54">
        <f>IF(E2992&gt;0,TIME(F2992,G2992,H2992)/E2992,"")</f>
        <v>2.9157407407407404E-3</v>
      </c>
      <c r="K2992" s="50" t="s">
        <v>1340</v>
      </c>
      <c r="L2992" s="50" t="s">
        <v>1384</v>
      </c>
      <c r="M2992" s="55">
        <f>IF(D2992&gt;0,0.0416666666666667/J2992,"")</f>
        <v>14.290250873293122</v>
      </c>
      <c r="N2992" s="50">
        <v>0</v>
      </c>
      <c r="O2992" s="50" t="s">
        <v>201</v>
      </c>
      <c r="Q2992" s="151">
        <f>IF("1-Swim"=D2992,J2992*2.4,IF("2-Bike"=D2992,J2992*112,IF("3-Run"=D2992,J2992*26.2,0)))</f>
        <v>0.32656296296296294</v>
      </c>
      <c r="R2992" s="151">
        <f>Q2992/2</f>
        <v>0.16328148148148147</v>
      </c>
      <c r="S2992" s="53">
        <f>J2992*26.2</f>
        <v>7.6392407407407395E-2</v>
      </c>
      <c r="T2992" s="53">
        <f>(J2992+0.0013889)*26.2</f>
        <v>0.1127815874074074</v>
      </c>
      <c r="U2992" s="53">
        <f>S2992/2</f>
        <v>3.8196203703703697E-2</v>
      </c>
      <c r="V2992" s="53">
        <f>T2992/2</f>
        <v>5.6390793703703701E-2</v>
      </c>
      <c r="W2992" s="50">
        <f>RANK(J2992,J:J,1)</f>
        <v>546</v>
      </c>
      <c r="X2992" s="50">
        <f>YEAR(B2992)</f>
        <v>2016</v>
      </c>
      <c r="Y2992" s="50">
        <f>MONTH(B2992)</f>
        <v>5</v>
      </c>
      <c r="Z2992" s="56">
        <f>X2992*100+Y2992</f>
        <v>201605</v>
      </c>
      <c r="AA2992" s="56">
        <f>WEEKNUM(B2992,1)</f>
        <v>23</v>
      </c>
      <c r="AB2992" s="58">
        <f>IF(ISBLANK(B2992)," ",MAX(B2992-B2991-1,0))</f>
        <v>0</v>
      </c>
      <c r="AC2992" s="56">
        <f>DAY(B2992)</f>
        <v>29</v>
      </c>
      <c r="AD2992" s="53">
        <f>U2992+V2992</f>
        <v>9.4586997407407392E-2</v>
      </c>
      <c r="AE2992" s="56">
        <f>IF("1-Swim"=D2992,E2992*46.7,IF("2-Bike"=D2992,E2992,IF("3-Run"=D2992,E2992*4.27,0)))</f>
        <v>50</v>
      </c>
    </row>
    <row r="2993" spans="1:31" x14ac:dyDescent="0.25">
      <c r="A2993" s="50">
        <v>2992</v>
      </c>
      <c r="B2993" s="51">
        <v>42521</v>
      </c>
      <c r="C2993" s="75">
        <f>B2993</f>
        <v>42521</v>
      </c>
      <c r="D2993" s="50" t="s">
        <v>1223</v>
      </c>
      <c r="E2993" s="50">
        <v>3.1</v>
      </c>
      <c r="F2993" s="50">
        <v>0</v>
      </c>
      <c r="G2993" s="50">
        <v>37</v>
      </c>
      <c r="H2993" s="50">
        <v>38</v>
      </c>
      <c r="I2993" s="53">
        <f>IF(E2993&gt;0,TIME(F2993,G2993,H2993),"")</f>
        <v>2.613425925925926E-2</v>
      </c>
      <c r="J2993" s="54">
        <f>IF(E2993&gt;0,TIME(F2993,G2993,H2993)/E2993,"")</f>
        <v>8.4304062126642765E-3</v>
      </c>
      <c r="K2993" s="50" t="s">
        <v>1731</v>
      </c>
      <c r="L2993" s="50" t="s">
        <v>795</v>
      </c>
      <c r="M2993" s="55">
        <f>IF(D2993&gt;0,0.0416666666666667/J2993,"")</f>
        <v>4.942426926483618</v>
      </c>
      <c r="N2993" s="50">
        <v>127</v>
      </c>
      <c r="O2993" s="50" t="s">
        <v>201</v>
      </c>
      <c r="Q2993" s="151">
        <f>IF("1-Swim"=D2993,J2993*2.4,IF("2-Bike"=D2993,J2993*112,IF("3-Run"=D2993,J2993*26.2,0)))</f>
        <v>0.22087664277180405</v>
      </c>
      <c r="R2993" s="151">
        <f>Q2993/2</f>
        <v>0.11043832138590202</v>
      </c>
      <c r="S2993" s="53">
        <f>J2993*26.2</f>
        <v>0.22087664277180405</v>
      </c>
      <c r="T2993" s="53">
        <f>(J2993+0.0013889)*26.2</f>
        <v>0.25726582277180404</v>
      </c>
      <c r="U2993" s="53">
        <f>S2993/2</f>
        <v>0.11043832138590202</v>
      </c>
      <c r="V2993" s="53">
        <f>T2993/2</f>
        <v>0.12863291138590202</v>
      </c>
      <c r="W2993" s="50">
        <f>RANK(J2993,J:J,1)</f>
        <v>2641</v>
      </c>
      <c r="X2993" s="50">
        <f>YEAR(B2993)</f>
        <v>2016</v>
      </c>
      <c r="Y2993" s="50">
        <f>MONTH(B2993)</f>
        <v>5</v>
      </c>
      <c r="Z2993" s="56">
        <f>X2993*100+Y2993</f>
        <v>201605</v>
      </c>
      <c r="AA2993" s="56">
        <f>WEEKNUM(B2993,1)</f>
        <v>23</v>
      </c>
      <c r="AB2993" s="58">
        <f>IF(ISBLANK(B2993)," ",MAX(B2993-B2992-1,0))</f>
        <v>1</v>
      </c>
      <c r="AC2993" s="56">
        <f>DAY(B2993)</f>
        <v>31</v>
      </c>
      <c r="AD2993" s="53">
        <f>U2993+V2993</f>
        <v>0.23907123277180403</v>
      </c>
    </row>
    <row r="2994" spans="1:31" x14ac:dyDescent="0.25">
      <c r="A2994" s="50">
        <v>2993</v>
      </c>
      <c r="B2994" s="51">
        <v>42522</v>
      </c>
      <c r="C2994" s="75">
        <f>B2994</f>
        <v>42522</v>
      </c>
      <c r="D2994" s="50" t="s">
        <v>1223</v>
      </c>
      <c r="E2994" s="50">
        <v>3.1</v>
      </c>
      <c r="F2994" s="50">
        <v>0</v>
      </c>
      <c r="G2994" s="50">
        <v>31</v>
      </c>
      <c r="H2994" s="50">
        <v>30</v>
      </c>
      <c r="I2994" s="53">
        <f>IF(E2994&gt;0,TIME(F2994,G2994,H2994),"")</f>
        <v>2.1875000000000002E-2</v>
      </c>
      <c r="J2994" s="54">
        <f>IF(E2994&gt;0,TIME(F2994,G2994,H2994)/E2994,"")</f>
        <v>7.0564516129032265E-3</v>
      </c>
      <c r="K2994" s="50" t="s">
        <v>1731</v>
      </c>
      <c r="L2994" s="50" t="s">
        <v>1740</v>
      </c>
      <c r="M2994" s="55">
        <f>IF(D2994&gt;0,0.0416666666666667/J2994,"")</f>
        <v>5.9047619047619087</v>
      </c>
      <c r="N2994" s="50">
        <v>0</v>
      </c>
      <c r="O2994" s="50" t="s">
        <v>255</v>
      </c>
      <c r="Q2994" s="151">
        <f>IF("1-Swim"=D2994,J2994*2.4,IF("2-Bike"=D2994,J2994*112,IF("3-Run"=D2994,J2994*26.2,0)))</f>
        <v>0.18487903225806454</v>
      </c>
      <c r="R2994" s="151">
        <f>Q2994/2</f>
        <v>9.243951612903227E-2</v>
      </c>
      <c r="S2994" s="53">
        <f>J2994*26.2</f>
        <v>0.18487903225806454</v>
      </c>
      <c r="T2994" s="53">
        <f>(J2994+0.0013889)*26.2</f>
        <v>0.22126821225806453</v>
      </c>
      <c r="U2994" s="53">
        <f>S2994/2</f>
        <v>9.243951612903227E-2</v>
      </c>
      <c r="V2994" s="53">
        <f>T2994/2</f>
        <v>0.11063410612903227</v>
      </c>
      <c r="W2994" s="50">
        <f>RANK(J2994,J:J,1)</f>
        <v>1611</v>
      </c>
      <c r="X2994" s="50">
        <f>YEAR(B2994)</f>
        <v>2016</v>
      </c>
      <c r="Y2994" s="50">
        <f>MONTH(B2994)</f>
        <v>6</v>
      </c>
      <c r="Z2994" s="56">
        <f>X2994*100+Y2994</f>
        <v>201606</v>
      </c>
      <c r="AA2994" s="56">
        <f>WEEKNUM(B2994,1)</f>
        <v>23</v>
      </c>
      <c r="AB2994" s="58">
        <f>IF(ISBLANK(B2994)," ",MAX(B2994-B2993-1,0))</f>
        <v>0</v>
      </c>
      <c r="AC2994" s="56">
        <f>DAY(B2994)</f>
        <v>1</v>
      </c>
      <c r="AD2994" s="53">
        <f>U2994+V2994</f>
        <v>0.20307362225806452</v>
      </c>
    </row>
    <row r="2995" spans="1:31" x14ac:dyDescent="0.25">
      <c r="A2995" s="50">
        <v>2994</v>
      </c>
      <c r="B2995" s="51">
        <v>42524</v>
      </c>
      <c r="C2995" s="75">
        <f>B2995</f>
        <v>42524</v>
      </c>
      <c r="D2995" s="50" t="s">
        <v>1225</v>
      </c>
      <c r="E2995" s="50">
        <v>0.7</v>
      </c>
      <c r="F2995" s="50">
        <v>0</v>
      </c>
      <c r="G2995" s="50">
        <v>24</v>
      </c>
      <c r="H2995" s="50">
        <v>12</v>
      </c>
      <c r="I2995" s="53">
        <f>IF(E2995&gt;0,TIME(F2995,G2995,H2995),"")</f>
        <v>1.6805555555555556E-2</v>
      </c>
      <c r="J2995" s="54">
        <f>IF(E2995&gt;0,TIME(F2995,G2995,H2995)/E2995,"")</f>
        <v>2.4007936507936509E-2</v>
      </c>
      <c r="K2995" s="50" t="s">
        <v>949</v>
      </c>
      <c r="L2995" s="50" t="s">
        <v>315</v>
      </c>
      <c r="M2995" s="55">
        <f>IF(D2995&gt;0,0.0416666666666667/J2995,"")</f>
        <v>1.735537190082646</v>
      </c>
      <c r="N2995" s="50">
        <v>0</v>
      </c>
      <c r="O2995" s="50" t="s">
        <v>1341</v>
      </c>
      <c r="Q2995" s="151">
        <f>IF("1-Swim"=D2995,J2995*2.4,IF("2-Bike"=D2995,J2995*112,IF("3-Run"=D2995,J2995*26.2,0)))</f>
        <v>5.7619047619047618E-2</v>
      </c>
      <c r="R2995" s="151">
        <f>Q2995/2</f>
        <v>2.8809523809523809E-2</v>
      </c>
      <c r="S2995" s="53">
        <f>J2995*26.2</f>
        <v>0.62900793650793652</v>
      </c>
      <c r="T2995" s="53">
        <f>(J2995+0.0013889)*26.2</f>
        <v>0.66539711650793654</v>
      </c>
      <c r="U2995" s="53">
        <f>S2995/2</f>
        <v>0.31450396825396826</v>
      </c>
      <c r="V2995" s="53">
        <f>T2995/2</f>
        <v>0.33269855825396827</v>
      </c>
      <c r="W2995" s="50">
        <f>RANK(J2995,J:J,1)</f>
        <v>3127</v>
      </c>
      <c r="X2995" s="50">
        <f>YEAR(B2995)</f>
        <v>2016</v>
      </c>
      <c r="Y2995" s="50">
        <f>MONTH(B2995)</f>
        <v>6</v>
      </c>
      <c r="Z2995" s="56">
        <f>X2995*100+Y2995</f>
        <v>201606</v>
      </c>
      <c r="AA2995" s="56">
        <f>WEEKNUM(B2995,1)</f>
        <v>23</v>
      </c>
      <c r="AB2995" s="58">
        <f>IF(ISBLANK(B2995)," ",MAX(B2995-B2994-1,0))</f>
        <v>1</v>
      </c>
      <c r="AC2995" s="56">
        <f>DAY(B2995)</f>
        <v>3</v>
      </c>
      <c r="AD2995" s="53">
        <f>U2995+V2995</f>
        <v>0.64720252650793653</v>
      </c>
      <c r="AE2995" s="56">
        <f>IF("1-Swim"=D2995,E2995*46.7,IF("2-Bike"=D2995,E2995,IF("3-Run"=D2995,E2995*4.27,0)))</f>
        <v>32.69</v>
      </c>
    </row>
    <row r="2996" spans="1:31" x14ac:dyDescent="0.25">
      <c r="A2996" s="50">
        <v>2995</v>
      </c>
      <c r="B2996" s="51">
        <v>42526</v>
      </c>
      <c r="C2996" s="75">
        <f>B2996</f>
        <v>42526</v>
      </c>
      <c r="D2996" s="50" t="s">
        <v>1225</v>
      </c>
      <c r="E2996" s="50">
        <v>1.2</v>
      </c>
      <c r="F2996" s="50">
        <v>0</v>
      </c>
      <c r="G2996" s="50">
        <v>43</v>
      </c>
      <c r="H2996" s="50">
        <v>43</v>
      </c>
      <c r="I2996" s="53">
        <f>IF(E2996&gt;0,TIME(F2996,G2996,H2996),"")</f>
        <v>3.0358796296296297E-2</v>
      </c>
      <c r="J2996" s="54">
        <f>IF(E2996&gt;0,TIME(F2996,G2996,H2996)/E2996,"")</f>
        <v>2.5298996913580247E-2</v>
      </c>
      <c r="K2996" s="50" t="s">
        <v>949</v>
      </c>
      <c r="L2996" s="50" t="s">
        <v>971</v>
      </c>
      <c r="M2996" s="55">
        <f>IF(D2996&gt;0,0.0416666666666667/J2996,"")</f>
        <v>1.6469691193290139</v>
      </c>
      <c r="N2996" s="50">
        <v>0</v>
      </c>
      <c r="O2996" s="50" t="s">
        <v>1341</v>
      </c>
      <c r="Q2996" s="151">
        <f>IF("1-Swim"=D2996,J2996*2.4,IF("2-Bike"=D2996,J2996*112,IF("3-Run"=D2996,J2996*26.2,0)))</f>
        <v>6.0717592592592587E-2</v>
      </c>
      <c r="R2996" s="151">
        <f>Q2996/2</f>
        <v>3.0358796296296293E-2</v>
      </c>
      <c r="S2996" s="53">
        <f>J2996*26.2</f>
        <v>0.66283371913580247</v>
      </c>
      <c r="T2996" s="53">
        <f>(J2996+0.0013889)*26.2</f>
        <v>0.69922289913580238</v>
      </c>
      <c r="U2996" s="53">
        <f>S2996/2</f>
        <v>0.33141685956790123</v>
      </c>
      <c r="V2996" s="53">
        <f>T2996/2</f>
        <v>0.34961144956790119</v>
      </c>
      <c r="W2996" s="50">
        <f>RANK(J2996,J:J,1)</f>
        <v>3200</v>
      </c>
      <c r="X2996" s="50">
        <f>YEAR(B2996)</f>
        <v>2016</v>
      </c>
      <c r="Y2996" s="50">
        <f>MONTH(B2996)</f>
        <v>6</v>
      </c>
      <c r="Z2996" s="56">
        <f>X2996*100+Y2996</f>
        <v>201606</v>
      </c>
      <c r="AA2996" s="56">
        <f>WEEKNUM(B2996,1)</f>
        <v>24</v>
      </c>
      <c r="AB2996" s="58">
        <f>IF(ISBLANK(B2996)," ",MAX(B2996-B2995-1,0))</f>
        <v>1</v>
      </c>
      <c r="AC2996" s="56">
        <f>DAY(B2996)</f>
        <v>5</v>
      </c>
      <c r="AD2996" s="53">
        <f>U2996+V2996</f>
        <v>0.68102830913580248</v>
      </c>
      <c r="AE2996" s="56">
        <f>IF("1-Swim"=D2996,E2996*46.7,IF("2-Bike"=D2996,E2996,IF("3-Run"=D2996,E2996*4.27,0)))</f>
        <v>56.04</v>
      </c>
    </row>
    <row r="2997" spans="1:31" x14ac:dyDescent="0.25">
      <c r="A2997" s="50">
        <v>2996</v>
      </c>
      <c r="B2997" s="51">
        <v>42526</v>
      </c>
      <c r="C2997" s="75">
        <f>B2997</f>
        <v>42526</v>
      </c>
      <c r="D2997" s="50" t="s">
        <v>1224</v>
      </c>
      <c r="E2997" s="50">
        <v>56</v>
      </c>
      <c r="F2997" s="50">
        <v>3</v>
      </c>
      <c r="G2997" s="50">
        <v>27</v>
      </c>
      <c r="H2997" s="50">
        <v>32</v>
      </c>
      <c r="I2997" s="53">
        <f>IF(E2997&gt;0,TIME(F2997,G2997,H2997),"")</f>
        <v>0.14412037037037037</v>
      </c>
      <c r="J2997" s="54">
        <f>IF(E2997&gt;0,TIME(F2997,G2997,H2997)/E2997,"")</f>
        <v>2.5735780423280425E-3</v>
      </c>
      <c r="K2997" s="50" t="s">
        <v>1340</v>
      </c>
      <c r="L2997" s="50" t="s">
        <v>971</v>
      </c>
      <c r="M2997" s="55">
        <f>IF(D2997&gt;0,0.0416666666666667/J2997,"")</f>
        <v>16.190170253774504</v>
      </c>
      <c r="N2997" s="50">
        <v>0</v>
      </c>
      <c r="O2997" s="50" t="s">
        <v>1341</v>
      </c>
      <c r="Q2997" s="151">
        <f>IF("1-Swim"=D2997,J2997*2.4,IF("2-Bike"=D2997,J2997*112,IF("3-Run"=D2997,J2997*26.2,0)))</f>
        <v>0.28824074074074074</v>
      </c>
      <c r="R2997" s="151">
        <f>Q2997/2</f>
        <v>0.14412037037037037</v>
      </c>
      <c r="S2997" s="53">
        <f>J2997*26.2</f>
        <v>6.7427744708994708E-2</v>
      </c>
      <c r="T2997" s="53">
        <f>(J2997+0.0013889)*26.2</f>
        <v>0.1038169247089947</v>
      </c>
      <c r="U2997" s="53">
        <f>S2997/2</f>
        <v>3.3713872354497354E-2</v>
      </c>
      <c r="V2997" s="53">
        <f>T2997/2</f>
        <v>5.1908462354497351E-2</v>
      </c>
      <c r="W2997" s="50">
        <f>RANK(J2997,J:J,1)</f>
        <v>341</v>
      </c>
      <c r="X2997" s="50">
        <f>YEAR(B2997)</f>
        <v>2016</v>
      </c>
      <c r="Y2997" s="50">
        <f>MONTH(B2997)</f>
        <v>6</v>
      </c>
      <c r="Z2997" s="56">
        <f>X2997*100+Y2997</f>
        <v>201606</v>
      </c>
      <c r="AA2997" s="56">
        <f>WEEKNUM(B2997,1)</f>
        <v>24</v>
      </c>
      <c r="AB2997" s="58">
        <f>IF(ISBLANK(B2997)," ",MAX(B2997-B2996-1,0))</f>
        <v>0</v>
      </c>
      <c r="AC2997" s="56">
        <f>DAY(B2997)</f>
        <v>5</v>
      </c>
      <c r="AD2997" s="53">
        <f>U2997+V2997</f>
        <v>8.5622334708994705E-2</v>
      </c>
      <c r="AE2997" s="56">
        <f>IF("1-Swim"=D2997,E2997*46.7,IF("2-Bike"=D2997,E2997,IF("3-Run"=D2997,E2997*4.27,0)))</f>
        <v>56</v>
      </c>
    </row>
    <row r="2998" spans="1:31" x14ac:dyDescent="0.25">
      <c r="A2998" s="50">
        <v>2997</v>
      </c>
      <c r="B2998" s="51">
        <v>42526</v>
      </c>
      <c r="C2998" s="75">
        <f>B2998</f>
        <v>42526</v>
      </c>
      <c r="D2998" s="50" t="s">
        <v>1223</v>
      </c>
      <c r="E2998" s="50">
        <v>13.1</v>
      </c>
      <c r="F2998" s="50">
        <v>2</v>
      </c>
      <c r="G2998" s="50">
        <v>49</v>
      </c>
      <c r="H2998" s="50">
        <v>52</v>
      </c>
      <c r="I2998" s="53">
        <f>IF(E2998&gt;0,TIME(F2998,G2998,H2998),"")</f>
        <v>0.11796296296296298</v>
      </c>
      <c r="J2998" s="54">
        <f>IF(E2998&gt;0,TIME(F2998,G2998,H2998)/E2998,"")</f>
        <v>9.0048063330506085E-3</v>
      </c>
      <c r="K2998" s="50" t="s">
        <v>1731</v>
      </c>
      <c r="L2998" s="50" t="s">
        <v>971</v>
      </c>
      <c r="M2998" s="55">
        <f>IF(D2998&gt;0,0.0416666666666667/J2998,"")</f>
        <v>4.6271585557299879</v>
      </c>
      <c r="N2998" s="50">
        <v>0</v>
      </c>
      <c r="O2998" s="50" t="s">
        <v>1341</v>
      </c>
      <c r="Q2998" s="151">
        <f>IF("1-Swim"=D2998,J2998*2.4,IF("2-Bike"=D2998,J2998*112,IF("3-Run"=D2998,J2998*26.2,0)))</f>
        <v>0.23592592592592593</v>
      </c>
      <c r="R2998" s="151">
        <f>Q2998/2</f>
        <v>0.11796296296296296</v>
      </c>
      <c r="S2998" s="53">
        <f>J2998*26.2</f>
        <v>0.23592592592592593</v>
      </c>
      <c r="T2998" s="53">
        <f>(J2998+0.0013889)*26.2</f>
        <v>0.27231510592592595</v>
      </c>
      <c r="U2998" s="53">
        <f>S2998/2</f>
        <v>0.11796296296296296</v>
      </c>
      <c r="V2998" s="53">
        <f>T2998/2</f>
        <v>0.13615755296296297</v>
      </c>
      <c r="W2998" s="50">
        <f>RANK(J2998,J:J,1)</f>
        <v>2762</v>
      </c>
      <c r="X2998" s="50">
        <f>YEAR(B2998)</f>
        <v>2016</v>
      </c>
      <c r="Y2998" s="50">
        <f>MONTH(B2998)</f>
        <v>6</v>
      </c>
      <c r="Z2998" s="56">
        <f>X2998*100+Y2998</f>
        <v>201606</v>
      </c>
      <c r="AA2998" s="56">
        <f>WEEKNUM(B2998,1)</f>
        <v>24</v>
      </c>
      <c r="AB2998" s="58">
        <f>IF(ISBLANK(B2998)," ",MAX(B2998-B2997-1,0))</f>
        <v>0</v>
      </c>
      <c r="AC2998" s="56">
        <f>DAY(B2998)</f>
        <v>5</v>
      </c>
      <c r="AD2998" s="53">
        <f>U2998+V2998</f>
        <v>0.25412051592592594</v>
      </c>
    </row>
    <row r="2999" spans="1:31" x14ac:dyDescent="0.25">
      <c r="A2999" s="50">
        <v>2998</v>
      </c>
      <c r="B2999" s="51">
        <v>42526</v>
      </c>
      <c r="C2999" s="75">
        <f>B2999</f>
        <v>42526</v>
      </c>
      <c r="D2999" s="50" t="s">
        <v>515</v>
      </c>
      <c r="E2999" s="50">
        <v>0.1</v>
      </c>
      <c r="F2999" s="50">
        <v>0</v>
      </c>
      <c r="G2999" s="50">
        <v>2</v>
      </c>
      <c r="H2999" s="50">
        <v>37</v>
      </c>
      <c r="I2999" s="53">
        <f>IF(E2999&gt;0,TIME(F2999,G2999,H2999),"")</f>
        <v>1.8171296296296297E-3</v>
      </c>
      <c r="J2999" s="54">
        <f>IF(E2999&gt;0,TIME(F2999,G2999,H2999)/E2999,"")</f>
        <v>1.8171296296296297E-2</v>
      </c>
      <c r="K2999" s="50" t="s">
        <v>485</v>
      </c>
      <c r="L2999" s="50" t="s">
        <v>971</v>
      </c>
      <c r="M2999" s="55">
        <f>IF(D2999&gt;0,0.0416666666666667/J2999,"")</f>
        <v>2.2929936305732501</v>
      </c>
      <c r="N2999" s="50">
        <v>0</v>
      </c>
      <c r="O2999" s="50" t="s">
        <v>1341</v>
      </c>
      <c r="Q2999" s="151">
        <f>IF("1-Swim"=D2999,J2999*2.4,IF("2-Bike"=D2999,J2999*112,IF("3-Run"=D2999,J2999*26.2,0)))</f>
        <v>0</v>
      </c>
      <c r="R2999" s="151">
        <f>Q2999/2</f>
        <v>0</v>
      </c>
      <c r="S2999" s="53">
        <f>J2999*26.2</f>
        <v>0.47608796296296296</v>
      </c>
      <c r="T2999" s="53">
        <f>(J2999+0.0013889)*26.2</f>
        <v>0.51247714296296287</v>
      </c>
      <c r="U2999" s="53">
        <f>S2999/2</f>
        <v>0.23804398148148148</v>
      </c>
      <c r="V2999" s="53">
        <f>T2999/2</f>
        <v>0.25623857148148144</v>
      </c>
      <c r="W2999" s="50">
        <f>RANK(J2999,J:J,1)</f>
        <v>3011</v>
      </c>
      <c r="X2999" s="50">
        <f>YEAR(B2999)</f>
        <v>2016</v>
      </c>
      <c r="Y2999" s="50">
        <f>MONTH(B2999)</f>
        <v>6</v>
      </c>
      <c r="Z2999" s="56">
        <f>X2999*100+Y2999</f>
        <v>201606</v>
      </c>
      <c r="AA2999" s="56">
        <f>WEEKNUM(B2999,1)</f>
        <v>24</v>
      </c>
      <c r="AB2999" s="58">
        <f>IF(ISBLANK(B2999)," ",MAX(B2999-B2998-1,0))</f>
        <v>0</v>
      </c>
      <c r="AC2999" s="56">
        <f>DAY(B2999)</f>
        <v>5</v>
      </c>
      <c r="AD2999" s="53">
        <f>U2999+V2999</f>
        <v>0.49428255296296292</v>
      </c>
    </row>
    <row r="3000" spans="1:31" x14ac:dyDescent="0.25">
      <c r="A3000" s="50">
        <v>2999</v>
      </c>
      <c r="B3000" s="51">
        <v>42526</v>
      </c>
      <c r="C3000" s="75">
        <f>B3000</f>
        <v>42526</v>
      </c>
      <c r="D3000" s="50" t="s">
        <v>516</v>
      </c>
      <c r="E3000" s="50">
        <v>0.1</v>
      </c>
      <c r="F3000" s="50">
        <v>0</v>
      </c>
      <c r="G3000" s="50">
        <v>3</v>
      </c>
      <c r="H3000" s="50">
        <v>52</v>
      </c>
      <c r="I3000" s="53">
        <f>IF(E3000&gt;0,TIME(F3000,G3000,H3000),"")</f>
        <v>2.685185185185185E-3</v>
      </c>
      <c r="J3000" s="54">
        <f>IF(E3000&gt;0,TIME(F3000,G3000,H3000)/E3000,"")</f>
        <v>2.6851851851851849E-2</v>
      </c>
      <c r="K3000" s="50" t="s">
        <v>487</v>
      </c>
      <c r="L3000" s="50" t="s">
        <v>971</v>
      </c>
      <c r="M3000" s="55">
        <f>IF(D3000&gt;0,0.0416666666666667/J3000,"")</f>
        <v>1.5517241379310358</v>
      </c>
      <c r="N3000" s="50">
        <v>0</v>
      </c>
      <c r="O3000" s="50" t="s">
        <v>1341</v>
      </c>
      <c r="Q3000" s="151">
        <f>IF("1-Swim"=D3000,J3000*2.4,IF("2-Bike"=D3000,J3000*112,IF("3-Run"=D3000,J3000*26.2,0)))</f>
        <v>0</v>
      </c>
      <c r="R3000" s="151">
        <f>Q3000/2</f>
        <v>0</v>
      </c>
      <c r="S3000" s="53">
        <f>J3000*26.2</f>
        <v>0.70351851851851843</v>
      </c>
      <c r="T3000" s="53">
        <f>(J3000+0.0013889)*26.2</f>
        <v>0.73990769851851834</v>
      </c>
      <c r="U3000" s="53">
        <f>S3000/2</f>
        <v>0.35175925925925922</v>
      </c>
      <c r="V3000" s="53">
        <f>T3000/2</f>
        <v>0.36995384925925917</v>
      </c>
      <c r="W3000" s="50">
        <f>RANK(J3000,J:J,1)</f>
        <v>3259</v>
      </c>
      <c r="X3000" s="50">
        <f>YEAR(B3000)</f>
        <v>2016</v>
      </c>
      <c r="Y3000" s="50">
        <f>MONTH(B3000)</f>
        <v>6</v>
      </c>
      <c r="Z3000" s="56">
        <f>X3000*100+Y3000</f>
        <v>201606</v>
      </c>
      <c r="AA3000" s="56">
        <f>WEEKNUM(B3000,1)</f>
        <v>24</v>
      </c>
      <c r="AB3000" s="58">
        <f>IF(ISBLANK(B3000)," ",MAX(B3000-B2999-1,0))</f>
        <v>0</v>
      </c>
      <c r="AC3000" s="56">
        <f>DAY(B3000)</f>
        <v>5</v>
      </c>
      <c r="AD3000" s="53">
        <f>U3000+V3000</f>
        <v>0.72171310851851844</v>
      </c>
      <c r="AE3000" s="56">
        <f>IF("1-Swim"=D3000,E3000*46.7,IF("2-Bike"=D3000,E3000,IF("3-Run"=D3000,E3000*4.27,0)))</f>
        <v>0</v>
      </c>
    </row>
    <row r="3001" spans="1:31" x14ac:dyDescent="0.25">
      <c r="A3001" s="50">
        <v>3000</v>
      </c>
      <c r="B3001" s="51">
        <v>42530</v>
      </c>
      <c r="C3001" s="75">
        <f>B3001</f>
        <v>42530</v>
      </c>
      <c r="D3001" s="50" t="s">
        <v>1223</v>
      </c>
      <c r="E3001" s="50">
        <v>3.1</v>
      </c>
      <c r="F3001" s="50">
        <v>0</v>
      </c>
      <c r="G3001" s="50">
        <v>36</v>
      </c>
      <c r="H3001" s="50">
        <v>19</v>
      </c>
      <c r="I3001" s="53">
        <f>IF(E3001&gt;0,TIME(F3001,G3001,H3001),"")</f>
        <v>2.521990740740741E-2</v>
      </c>
      <c r="J3001" s="54">
        <f>IF(E3001&gt;0,TIME(F3001,G3001,H3001)/E3001,"")</f>
        <v>8.1354540023894865E-3</v>
      </c>
      <c r="K3001" s="50" t="s">
        <v>1731</v>
      </c>
      <c r="L3001" s="50" t="s">
        <v>795</v>
      </c>
      <c r="M3001" s="55">
        <f>IF(D3001&gt;0,0.0416666666666667/J3001,"")</f>
        <v>5.1216154199173971</v>
      </c>
      <c r="N3001" s="50">
        <v>135</v>
      </c>
      <c r="O3001" s="50" t="s">
        <v>377</v>
      </c>
      <c r="P3001" s="50" t="s">
        <v>1756</v>
      </c>
      <c r="Q3001" s="151">
        <f>IF("1-Swim"=D3001,J3001*2.4,IF("2-Bike"=D3001,J3001*112,IF("3-Run"=D3001,J3001*26.2,0)))</f>
        <v>0.21314889486260455</v>
      </c>
      <c r="R3001" s="151">
        <f>Q3001/2</f>
        <v>0.10657444743130227</v>
      </c>
      <c r="S3001" s="53">
        <f>J3001*26.2</f>
        <v>0.21314889486260455</v>
      </c>
      <c r="T3001" s="53">
        <f>(J3001+0.0013889)*26.2</f>
        <v>0.24953807486260454</v>
      </c>
      <c r="U3001" s="53">
        <f>S3001/2</f>
        <v>0.10657444743130227</v>
      </c>
      <c r="V3001" s="53">
        <f>T3001/2</f>
        <v>0.12476903743130227</v>
      </c>
      <c r="W3001" s="50">
        <f>RANK(J3001,J:J,1)</f>
        <v>2501</v>
      </c>
      <c r="X3001" s="50">
        <f>YEAR(B3001)</f>
        <v>2016</v>
      </c>
      <c r="Y3001" s="50">
        <f>MONTH(B3001)</f>
        <v>6</v>
      </c>
      <c r="Z3001" s="56">
        <f>X3001*100+Y3001</f>
        <v>201606</v>
      </c>
      <c r="AA3001" s="56">
        <f>WEEKNUM(B3001,1)</f>
        <v>24</v>
      </c>
      <c r="AB3001" s="58">
        <f>IF(ISBLANK(B3001)," ",MAX(B3001-B3000-1,0))</f>
        <v>3</v>
      </c>
      <c r="AC3001" s="56">
        <f>DAY(B3001)</f>
        <v>9</v>
      </c>
      <c r="AD3001" s="53">
        <f>U3001+V3001</f>
        <v>0.23134348486260453</v>
      </c>
      <c r="AE3001" s="56">
        <f>IF("1-Swim"=D3001,E3001*46.7,IF("2-Bike"=D3001,E3001,IF("3-Run"=D3001,E3001*4.27,0)))</f>
        <v>13.236999999999998</v>
      </c>
    </row>
    <row r="3002" spans="1:31" x14ac:dyDescent="0.25">
      <c r="A3002" s="50">
        <v>3001</v>
      </c>
      <c r="B3002" s="51">
        <v>42531</v>
      </c>
      <c r="C3002" s="75">
        <f>B3002</f>
        <v>42531</v>
      </c>
      <c r="D3002" s="50" t="s">
        <v>1223</v>
      </c>
      <c r="E3002" s="50">
        <v>3.1</v>
      </c>
      <c r="F3002" s="50">
        <v>0</v>
      </c>
      <c r="G3002" s="50">
        <v>32</v>
      </c>
      <c r="H3002" s="50">
        <v>31</v>
      </c>
      <c r="I3002" s="53">
        <f>IF(E3002&gt;0,TIME(F3002,G3002,H3002),"")</f>
        <v>2.2581018518518518E-2</v>
      </c>
      <c r="J3002" s="54">
        <f>IF(E3002&gt;0,TIME(F3002,G3002,H3002)/E3002,"")</f>
        <v>7.2841995221027472E-3</v>
      </c>
      <c r="K3002" s="50" t="s">
        <v>1653</v>
      </c>
      <c r="L3002" s="50" t="s">
        <v>1757</v>
      </c>
      <c r="M3002" s="55">
        <f>IF(D3002&gt;0,0.0416666666666667/J3002,"")</f>
        <v>5.7201435161455718</v>
      </c>
      <c r="N3002" s="50">
        <v>0</v>
      </c>
      <c r="O3002" s="50" t="s">
        <v>255</v>
      </c>
      <c r="Q3002" s="151">
        <f>IF("1-Swim"=D3002,J3002*2.4,IF("2-Bike"=D3002,J3002*112,IF("3-Run"=D3002,J3002*26.2,0)))</f>
        <v>0.19084602747909196</v>
      </c>
      <c r="R3002" s="151">
        <f>Q3002/2</f>
        <v>9.5423013739545981E-2</v>
      </c>
      <c r="S3002" s="53">
        <f>J3002*26.2</f>
        <v>0.19084602747909196</v>
      </c>
      <c r="T3002" s="53">
        <f>(J3002+0.0013889)*26.2</f>
        <v>0.22723520747909196</v>
      </c>
      <c r="U3002" s="53">
        <f>S3002/2</f>
        <v>9.5423013739545981E-2</v>
      </c>
      <c r="V3002" s="53">
        <f>T3002/2</f>
        <v>0.11361760373954598</v>
      </c>
      <c r="W3002" s="50">
        <f>RANK(J3002,J:J,1)</f>
        <v>1876</v>
      </c>
      <c r="X3002" s="50">
        <f>YEAR(B3002)</f>
        <v>2016</v>
      </c>
      <c r="Y3002" s="50">
        <f>MONTH(B3002)</f>
        <v>6</v>
      </c>
      <c r="Z3002" s="56">
        <f>X3002*100+Y3002</f>
        <v>201606</v>
      </c>
      <c r="AA3002" s="56">
        <f>WEEKNUM(B3002,1)</f>
        <v>24</v>
      </c>
      <c r="AB3002" s="58">
        <f>IF(ISBLANK(B3002)," ",MAX(B3002-B3001-1,0))</f>
        <v>0</v>
      </c>
      <c r="AC3002" s="56">
        <f>DAY(B3002)</f>
        <v>10</v>
      </c>
      <c r="AD3002" s="53">
        <f>U3002+V3002</f>
        <v>0.20904061747909197</v>
      </c>
      <c r="AE3002" s="56">
        <f>IF("1-Swim"=D3002,E3002*46.7,IF("2-Bike"=D3002,E3002,IF("3-Run"=D3002,E3002*4.27,0)))</f>
        <v>13.236999999999998</v>
      </c>
    </row>
    <row r="3003" spans="1:31" x14ac:dyDescent="0.25">
      <c r="A3003" s="50">
        <v>3002</v>
      </c>
      <c r="B3003" s="51">
        <v>42533</v>
      </c>
      <c r="C3003" s="75">
        <f>B3003</f>
        <v>42533</v>
      </c>
      <c r="D3003" s="50" t="s">
        <v>1224</v>
      </c>
      <c r="E3003" s="50">
        <v>52.6</v>
      </c>
      <c r="F3003" s="50">
        <v>3</v>
      </c>
      <c r="G3003" s="50">
        <v>29</v>
      </c>
      <c r="H3003" s="50">
        <v>53</v>
      </c>
      <c r="I3003" s="53">
        <f>IF(E3003&gt;0,TIME(F3003,G3003,H3003),"")</f>
        <v>0.14575231481481482</v>
      </c>
      <c r="J3003" s="54">
        <f>IF(E3003&gt;0,TIME(F3003,G3003,H3003)/E3003,"")</f>
        <v>2.7709565554147305E-3</v>
      </c>
      <c r="K3003" s="50" t="s">
        <v>1340</v>
      </c>
      <c r="L3003" s="50" t="s">
        <v>1004</v>
      </c>
      <c r="M3003" s="55">
        <f>IF(D3003&gt;0,0.0416666666666667/J3003,"")</f>
        <v>15.036925275946965</v>
      </c>
      <c r="N3003" s="50">
        <v>0</v>
      </c>
      <c r="O3003" s="50" t="s">
        <v>255</v>
      </c>
      <c r="Q3003" s="151">
        <f>IF("1-Swim"=D3003,J3003*2.4,IF("2-Bike"=D3003,J3003*112,IF("3-Run"=D3003,J3003*26.2,0)))</f>
        <v>0.31034713420644983</v>
      </c>
      <c r="R3003" s="151">
        <f>Q3003/2</f>
        <v>0.15517356710322491</v>
      </c>
      <c r="S3003" s="53">
        <f>J3003*26.2</f>
        <v>7.2599061751865937E-2</v>
      </c>
      <c r="T3003" s="53">
        <f>(J3003+0.0013889)*26.2</f>
        <v>0.10898824175186594</v>
      </c>
      <c r="U3003" s="53">
        <f>S3003/2</f>
        <v>3.6299530875932969E-2</v>
      </c>
      <c r="V3003" s="53">
        <f>T3003/2</f>
        <v>5.4494120875932972E-2</v>
      </c>
      <c r="W3003" s="50">
        <f>RANK(J3003,J:J,1)</f>
        <v>447</v>
      </c>
      <c r="X3003" s="50">
        <f>YEAR(B3003)</f>
        <v>2016</v>
      </c>
      <c r="Y3003" s="50">
        <f>MONTH(B3003)</f>
        <v>6</v>
      </c>
      <c r="Z3003" s="56">
        <f>X3003*100+Y3003</f>
        <v>201606</v>
      </c>
      <c r="AA3003" s="56">
        <f>WEEKNUM(B3003,1)</f>
        <v>25</v>
      </c>
      <c r="AB3003" s="58">
        <f>IF(ISBLANK(B3003)," ",MAX(B3003-B3002-1,0))</f>
        <v>1</v>
      </c>
      <c r="AC3003" s="56">
        <f>DAY(B3003)</f>
        <v>12</v>
      </c>
      <c r="AD3003" s="53">
        <f>U3003+V3003</f>
        <v>9.0793651751865934E-2</v>
      </c>
    </row>
    <row r="3004" spans="1:31" x14ac:dyDescent="0.25">
      <c r="A3004" s="50">
        <v>3003</v>
      </c>
      <c r="B3004" s="51">
        <v>42535</v>
      </c>
      <c r="C3004" s="75">
        <f>B3004</f>
        <v>42535</v>
      </c>
      <c r="D3004" s="50" t="s">
        <v>1223</v>
      </c>
      <c r="E3004" s="50">
        <v>5.05</v>
      </c>
      <c r="F3004" s="50">
        <v>0</v>
      </c>
      <c r="G3004" s="50">
        <v>52</v>
      </c>
      <c r="H3004" s="50">
        <v>0</v>
      </c>
      <c r="I3004" s="53">
        <f>IF(E3004&gt;0,TIME(F3004,G3004,H3004),"")</f>
        <v>3.6111111111111115E-2</v>
      </c>
      <c r="J3004" s="54">
        <f>IF(E3004&gt;0,TIME(F3004,G3004,H3004)/E3004,"")</f>
        <v>7.150715071507152E-3</v>
      </c>
      <c r="K3004" s="50" t="s">
        <v>1731</v>
      </c>
      <c r="L3004" s="50" t="s">
        <v>1732</v>
      </c>
      <c r="M3004" s="55">
        <f>IF(D3004&gt;0,0.0416666666666667/J3004,"")</f>
        <v>5.8269230769230802</v>
      </c>
      <c r="N3004" s="50">
        <v>145</v>
      </c>
      <c r="O3004" s="50" t="s">
        <v>377</v>
      </c>
      <c r="Q3004" s="151">
        <f>IF("1-Swim"=D3004,J3004*2.4,IF("2-Bike"=D3004,J3004*112,IF("3-Run"=D3004,J3004*26.2,0)))</f>
        <v>0.18734873487348738</v>
      </c>
      <c r="R3004" s="151">
        <f>Q3004/2</f>
        <v>9.3674367436743691E-2</v>
      </c>
      <c r="S3004" s="53">
        <f>J3004*26.2</f>
        <v>0.18734873487348738</v>
      </c>
      <c r="T3004" s="53">
        <f>(J3004+0.0013889)*26.2</f>
        <v>0.22373791487348735</v>
      </c>
      <c r="U3004" s="53">
        <f>S3004/2</f>
        <v>9.3674367436743691E-2</v>
      </c>
      <c r="V3004" s="53">
        <f>T3004/2</f>
        <v>0.11186895743674367</v>
      </c>
      <c r="W3004" s="50">
        <f>RANK(J3004,J:J,1)</f>
        <v>1728</v>
      </c>
      <c r="X3004" s="50">
        <f>YEAR(B3004)</f>
        <v>2016</v>
      </c>
      <c r="Y3004" s="50">
        <f>MONTH(B3004)</f>
        <v>6</v>
      </c>
      <c r="Z3004" s="56">
        <f>X3004*100+Y3004</f>
        <v>201606</v>
      </c>
      <c r="AA3004" s="56">
        <f>WEEKNUM(B3004,1)</f>
        <v>25</v>
      </c>
      <c r="AB3004" s="58">
        <f>IF(ISBLANK(B3004)," ",MAX(B3004-B3003-1,0))</f>
        <v>1</v>
      </c>
      <c r="AC3004" s="56">
        <f>DAY(B3004)</f>
        <v>14</v>
      </c>
      <c r="AD3004" s="53">
        <f>U3004+V3004</f>
        <v>0.20554332487348737</v>
      </c>
      <c r="AE3004" s="56">
        <f>IF("1-Swim"=D3004,E3004*46.7,IF("2-Bike"=D3004,E3004,IF("3-Run"=D3004,E3004*4.27,0)))</f>
        <v>21.563499999999998</v>
      </c>
    </row>
    <row r="3005" spans="1:31" x14ac:dyDescent="0.25">
      <c r="A3005" s="50">
        <v>3004</v>
      </c>
      <c r="B3005" s="51">
        <v>42536</v>
      </c>
      <c r="C3005" s="75">
        <f>B3005</f>
        <v>42536</v>
      </c>
      <c r="D3005" s="50" t="s">
        <v>1225</v>
      </c>
      <c r="E3005" s="50">
        <v>1</v>
      </c>
      <c r="F3005" s="50">
        <v>0</v>
      </c>
      <c r="G3005" s="50">
        <v>33</v>
      </c>
      <c r="H3005" s="50">
        <v>58</v>
      </c>
      <c r="I3005" s="53">
        <f>IF(E3005&gt;0,TIME(F3005,G3005,H3005),"")</f>
        <v>2.3587962962962963E-2</v>
      </c>
      <c r="J3005" s="54">
        <f>IF(E3005&gt;0,TIME(F3005,G3005,H3005)/E3005,"")</f>
        <v>2.3587962962962963E-2</v>
      </c>
      <c r="K3005" s="50" t="s">
        <v>949</v>
      </c>
      <c r="L3005" s="50" t="s">
        <v>1758</v>
      </c>
      <c r="M3005" s="55">
        <f>IF(D3005&gt;0,0.0416666666666667/J3005,"")</f>
        <v>1.7664376840039269</v>
      </c>
      <c r="N3005" s="50">
        <v>0</v>
      </c>
      <c r="O3005" s="50" t="s">
        <v>377</v>
      </c>
      <c r="Q3005" s="151">
        <f>IF("1-Swim"=D3005,J3005*2.4,IF("2-Bike"=D3005,J3005*112,IF("3-Run"=D3005,J3005*26.2,0)))</f>
        <v>5.6611111111111112E-2</v>
      </c>
      <c r="R3005" s="151">
        <f>Q3005/2</f>
        <v>2.8305555555555556E-2</v>
      </c>
      <c r="S3005" s="53">
        <f>J3005*26.2</f>
        <v>0.61800462962962965</v>
      </c>
      <c r="T3005" s="53">
        <f>(J3005+0.0013889)*26.2</f>
        <v>0.65439380962962956</v>
      </c>
      <c r="U3005" s="53">
        <f>S3005/2</f>
        <v>0.30900231481481483</v>
      </c>
      <c r="V3005" s="53">
        <f>T3005/2</f>
        <v>0.32719690481481478</v>
      </c>
      <c r="W3005" s="50">
        <f>RANK(J3005,J:J,1)</f>
        <v>3112</v>
      </c>
      <c r="X3005" s="50">
        <f>YEAR(B3005)</f>
        <v>2016</v>
      </c>
      <c r="Y3005" s="50">
        <f>MONTH(B3005)</f>
        <v>6</v>
      </c>
      <c r="Z3005" s="56">
        <f>X3005*100+Y3005</f>
        <v>201606</v>
      </c>
      <c r="AA3005" s="56">
        <f>WEEKNUM(B3005,1)</f>
        <v>25</v>
      </c>
      <c r="AB3005" s="58">
        <f>IF(ISBLANK(B3005)," ",MAX(B3005-B3004-1,0))</f>
        <v>0</v>
      </c>
      <c r="AC3005" s="56">
        <f>DAY(B3005)</f>
        <v>15</v>
      </c>
      <c r="AD3005" s="53">
        <f>U3005+V3005</f>
        <v>0.63619921962962955</v>
      </c>
      <c r="AE3005" s="56">
        <f>IF("1-Swim"=D3005,E3005*46.7,IF("2-Bike"=D3005,E3005,IF("3-Run"=D3005,E3005*4.27,0)))</f>
        <v>46.7</v>
      </c>
    </row>
    <row r="3006" spans="1:31" x14ac:dyDescent="0.25">
      <c r="A3006" s="50">
        <v>3005</v>
      </c>
      <c r="B3006" s="51">
        <v>42536</v>
      </c>
      <c r="C3006" s="75">
        <f>B3006</f>
        <v>42536</v>
      </c>
      <c r="D3006" s="50" t="s">
        <v>1223</v>
      </c>
      <c r="E3006" s="50">
        <v>3.1</v>
      </c>
      <c r="F3006" s="50">
        <v>0</v>
      </c>
      <c r="G3006" s="50">
        <v>32</v>
      </c>
      <c r="H3006" s="50">
        <v>23</v>
      </c>
      <c r="I3006" s="53">
        <f>IF(E3006&gt;0,TIME(F3006,G3006,H3006),"")</f>
        <v>2.2488425925925926E-2</v>
      </c>
      <c r="J3006" s="54">
        <f>IF(E3006&gt;0,TIME(F3006,G3006,H3006)/E3006,"")</f>
        <v>7.2543309438470724E-3</v>
      </c>
      <c r="K3006" s="50" t="s">
        <v>1548</v>
      </c>
      <c r="L3006" s="50" t="s">
        <v>1357</v>
      </c>
      <c r="M3006" s="55">
        <f>IF(D3006&gt;0,0.0416666666666667/J3006,"")</f>
        <v>5.7436953165208493</v>
      </c>
      <c r="N3006" s="50">
        <v>0</v>
      </c>
      <c r="O3006" s="50" t="s">
        <v>255</v>
      </c>
      <c r="Q3006" s="151">
        <f>IF("1-Swim"=D3006,J3006*2.4,IF("2-Bike"=D3006,J3006*112,IF("3-Run"=D3006,J3006*26.2,0)))</f>
        <v>0.19006347072879329</v>
      </c>
      <c r="R3006" s="151">
        <f>Q3006/2</f>
        <v>9.5031735364396644E-2</v>
      </c>
      <c r="S3006" s="53">
        <f>J3006*26.2</f>
        <v>0.19006347072879329</v>
      </c>
      <c r="T3006" s="53">
        <f>(J3006+0.0013889)*26.2</f>
        <v>0.22645265072879328</v>
      </c>
      <c r="U3006" s="53">
        <f>S3006/2</f>
        <v>9.5031735364396644E-2</v>
      </c>
      <c r="V3006" s="53">
        <f>T3006/2</f>
        <v>0.11322632536439664</v>
      </c>
      <c r="W3006" s="50">
        <f>RANK(J3006,J:J,1)</f>
        <v>1838</v>
      </c>
      <c r="X3006" s="50">
        <f>YEAR(B3006)</f>
        <v>2016</v>
      </c>
      <c r="Y3006" s="50">
        <f>MONTH(B3006)</f>
        <v>6</v>
      </c>
      <c r="Z3006" s="56">
        <f>X3006*100+Y3006</f>
        <v>201606</v>
      </c>
      <c r="AA3006" s="56">
        <f>WEEKNUM(B3006,1)</f>
        <v>25</v>
      </c>
      <c r="AB3006" s="58">
        <f>IF(ISBLANK(B3006)," ",MAX(B3006-B3005-1,0))</f>
        <v>0</v>
      </c>
      <c r="AC3006" s="56">
        <f>DAY(B3006)</f>
        <v>15</v>
      </c>
      <c r="AD3006" s="53">
        <f>U3006+V3006</f>
        <v>0.20825806072879327</v>
      </c>
      <c r="AE3006" s="56">
        <f>IF("1-Swim"=D3006,E3006*46.7,IF("2-Bike"=D3006,E3006,IF("3-Run"=D3006,E3006*4.27,0)))</f>
        <v>13.236999999999998</v>
      </c>
    </row>
    <row r="3007" spans="1:31" x14ac:dyDescent="0.25">
      <c r="A3007" s="50">
        <v>3006</v>
      </c>
      <c r="B3007" s="51">
        <v>42537</v>
      </c>
      <c r="C3007" s="75">
        <f>B3007</f>
        <v>42537</v>
      </c>
      <c r="D3007" s="50" t="s">
        <v>1224</v>
      </c>
      <c r="E3007" s="50">
        <v>10.7</v>
      </c>
      <c r="F3007" s="50">
        <v>0</v>
      </c>
      <c r="G3007" s="50">
        <v>48</v>
      </c>
      <c r="H3007" s="50">
        <v>21</v>
      </c>
      <c r="I3007" s="53">
        <f>IF(E3007&gt;0,TIME(F3007,G3007,H3007),"")</f>
        <v>3.3576388888888892E-2</v>
      </c>
      <c r="J3007" s="54">
        <f>IF(E3007&gt;0,TIME(F3007,G3007,H3007)/E3007,"")</f>
        <v>3.1379802699896165E-3</v>
      </c>
      <c r="K3007" s="50" t="s">
        <v>1340</v>
      </c>
      <c r="L3007" s="50" t="s">
        <v>1759</v>
      </c>
      <c r="M3007" s="55">
        <f>IF(D3007&gt;0,0.0416666666666667/J3007,"")</f>
        <v>13.278179937952437</v>
      </c>
      <c r="N3007" s="50">
        <v>0</v>
      </c>
      <c r="O3007" s="50" t="s">
        <v>255</v>
      </c>
      <c r="Q3007" s="151">
        <f>IF("1-Swim"=D3007,J3007*2.4,IF("2-Bike"=D3007,J3007*112,IF("3-Run"=D3007,J3007*26.2,0)))</f>
        <v>0.35145379023883705</v>
      </c>
      <c r="R3007" s="151">
        <f>Q3007/2</f>
        <v>0.17572689511941852</v>
      </c>
      <c r="S3007" s="53">
        <f>J3007*26.2</f>
        <v>8.2215083073727949E-2</v>
      </c>
      <c r="T3007" s="53">
        <f>(J3007+0.0013889)*26.2</f>
        <v>0.11860426307372794</v>
      </c>
      <c r="U3007" s="53">
        <f>S3007/2</f>
        <v>4.1107541536863974E-2</v>
      </c>
      <c r="V3007" s="53">
        <f>T3007/2</f>
        <v>5.9302131536863971E-2</v>
      </c>
      <c r="W3007" s="50">
        <f>RANK(J3007,J:J,1)</f>
        <v>637</v>
      </c>
      <c r="X3007" s="50">
        <f>YEAR(B3007)</f>
        <v>2016</v>
      </c>
      <c r="Y3007" s="50">
        <f>MONTH(B3007)</f>
        <v>6</v>
      </c>
      <c r="Z3007" s="56">
        <f>X3007*100+Y3007</f>
        <v>201606</v>
      </c>
      <c r="AA3007" s="56">
        <f>WEEKNUM(B3007,1)</f>
        <v>25</v>
      </c>
      <c r="AB3007" s="58">
        <f>IF(ISBLANK(B3007)," ",MAX(B3007-B3006-1,0))</f>
        <v>0</v>
      </c>
      <c r="AC3007" s="56">
        <f>DAY(B3007)</f>
        <v>16</v>
      </c>
      <c r="AD3007" s="53">
        <f>U3007+V3007</f>
        <v>0.10040967307372795</v>
      </c>
      <c r="AE3007" s="56">
        <f>IF("1-Swim"=D3007,E3007*46.7,IF("2-Bike"=D3007,E3007,IF("3-Run"=D3007,E3007*4.27,0)))</f>
        <v>10.7</v>
      </c>
    </row>
    <row r="3008" spans="1:31" x14ac:dyDescent="0.25">
      <c r="A3008" s="50">
        <v>3007</v>
      </c>
      <c r="B3008" s="51">
        <v>42538</v>
      </c>
      <c r="C3008" s="75">
        <f>B3008</f>
        <v>42538</v>
      </c>
      <c r="D3008" s="50" t="s">
        <v>1223</v>
      </c>
      <c r="E3008" s="50">
        <v>7.85</v>
      </c>
      <c r="F3008" s="50">
        <v>1</v>
      </c>
      <c r="G3008" s="50">
        <v>32</v>
      </c>
      <c r="H3008" s="50">
        <v>0.2</v>
      </c>
      <c r="I3008" s="53">
        <f>IF(E3008&gt;0,TIME(F3008,G3008,H3008),"")</f>
        <v>6.3888888888888884E-2</v>
      </c>
      <c r="J3008" s="54">
        <f>IF(E3008&gt;0,TIME(F3008,G3008,H3008)/E3008,"")</f>
        <v>8.1387119603680107E-3</v>
      </c>
      <c r="K3008" s="50" t="s">
        <v>1731</v>
      </c>
      <c r="L3008" s="50" t="s">
        <v>1761</v>
      </c>
      <c r="M3008" s="55">
        <f>IF(D3008&gt;0,0.0416666666666667/J3008,"")</f>
        <v>5.1195652173913091</v>
      </c>
      <c r="N3008" s="50">
        <v>139</v>
      </c>
      <c r="O3008" s="50" t="s">
        <v>255</v>
      </c>
      <c r="P3008" s="50" t="s">
        <v>1760</v>
      </c>
      <c r="Q3008" s="151">
        <f>IF("1-Swim"=D3008,J3008*2.4,IF("2-Bike"=D3008,J3008*112,IF("3-Run"=D3008,J3008*26.2,0)))</f>
        <v>0.21323425336164187</v>
      </c>
      <c r="R3008" s="151">
        <f>Q3008/2</f>
        <v>0.10661712668082093</v>
      </c>
      <c r="S3008" s="53">
        <f>J3008*26.2</f>
        <v>0.21323425336164187</v>
      </c>
      <c r="T3008" s="53">
        <f>(J3008+0.0013889)*26.2</f>
        <v>0.24962343336164189</v>
      </c>
      <c r="U3008" s="53">
        <f>S3008/2</f>
        <v>0.10661712668082093</v>
      </c>
      <c r="V3008" s="53">
        <f>T3008/2</f>
        <v>0.12481171668082094</v>
      </c>
      <c r="W3008" s="50">
        <f>RANK(J3008,J:J,1)</f>
        <v>2505</v>
      </c>
      <c r="X3008" s="50">
        <f>YEAR(B3008)</f>
        <v>2016</v>
      </c>
      <c r="Y3008" s="50">
        <f>MONTH(B3008)</f>
        <v>6</v>
      </c>
      <c r="Z3008" s="56">
        <f>X3008*100+Y3008</f>
        <v>201606</v>
      </c>
      <c r="AA3008" s="56">
        <f>WEEKNUM(B3008,1)</f>
        <v>25</v>
      </c>
      <c r="AB3008" s="58">
        <f>IF(ISBLANK(B3008)," ",MAX(B3008-B3007-1,0))</f>
        <v>0</v>
      </c>
      <c r="AC3008" s="56">
        <f>DAY(B3008)</f>
        <v>17</v>
      </c>
      <c r="AD3008" s="53">
        <f>U3008+V3008</f>
        <v>0.23142884336164188</v>
      </c>
      <c r="AE3008" s="56">
        <f>IF("1-Swim"=D3008,E3008*46.7,IF("2-Bike"=D3008,E3008,IF("3-Run"=D3008,E3008*4.27,0)))</f>
        <v>33.519499999999994</v>
      </c>
    </row>
    <row r="3009" spans="1:31" x14ac:dyDescent="0.25">
      <c r="A3009" s="50">
        <v>3008</v>
      </c>
      <c r="B3009" s="51">
        <v>42539</v>
      </c>
      <c r="C3009" s="75">
        <f>B3009</f>
        <v>42539</v>
      </c>
      <c r="D3009" s="50" t="s">
        <v>1225</v>
      </c>
      <c r="E3009" s="50">
        <v>1</v>
      </c>
      <c r="F3009" s="50">
        <v>0</v>
      </c>
      <c r="G3009" s="50">
        <v>35</v>
      </c>
      <c r="H3009" s="50">
        <v>23</v>
      </c>
      <c r="I3009" s="53">
        <f>IF(E3009&gt;0,TIME(F3009,G3009,H3009),"")</f>
        <v>2.4571759259259262E-2</v>
      </c>
      <c r="J3009" s="54">
        <f>IF(E3009&gt;0,TIME(F3009,G3009,H3009)/E3009,"")</f>
        <v>2.4571759259259262E-2</v>
      </c>
      <c r="K3009" s="50" t="s">
        <v>949</v>
      </c>
      <c r="L3009" s="50" t="s">
        <v>41</v>
      </c>
      <c r="M3009" s="55">
        <f>IF(D3009&gt;0,0.0416666666666667/J3009,"")</f>
        <v>1.6957136128120596</v>
      </c>
      <c r="N3009" s="50">
        <v>0</v>
      </c>
      <c r="O3009" s="50" t="s">
        <v>255</v>
      </c>
      <c r="Q3009" s="151">
        <f>IF("1-Swim"=D3009,J3009*2.4,IF("2-Bike"=D3009,J3009*112,IF("3-Run"=D3009,J3009*26.2,0)))</f>
        <v>5.8972222222222224E-2</v>
      </c>
      <c r="R3009" s="151">
        <f>Q3009/2</f>
        <v>2.9486111111111112E-2</v>
      </c>
      <c r="S3009" s="53">
        <f>J3009*26.2</f>
        <v>0.64378009259259261</v>
      </c>
      <c r="T3009" s="53">
        <f>(J3009+0.0013889)*26.2</f>
        <v>0.68016927259259263</v>
      </c>
      <c r="U3009" s="53">
        <f>S3009/2</f>
        <v>0.32189004629629631</v>
      </c>
      <c r="V3009" s="53">
        <f>T3009/2</f>
        <v>0.34008463629629632</v>
      </c>
      <c r="W3009" s="50">
        <f>RANK(J3009,J:J,1)</f>
        <v>3161</v>
      </c>
      <c r="X3009" s="50">
        <f>YEAR(B3009)</f>
        <v>2016</v>
      </c>
      <c r="Y3009" s="50">
        <f>MONTH(B3009)</f>
        <v>6</v>
      </c>
      <c r="Z3009" s="56">
        <f>X3009*100+Y3009</f>
        <v>201606</v>
      </c>
      <c r="AA3009" s="56">
        <f>WEEKNUM(B3009,1)</f>
        <v>25</v>
      </c>
      <c r="AB3009" s="58">
        <f>IF(ISBLANK(B3009)," ",MAX(B3009-B3008-1,0))</f>
        <v>0</v>
      </c>
      <c r="AC3009" s="56">
        <f>DAY(B3009)</f>
        <v>18</v>
      </c>
      <c r="AD3009" s="53">
        <f>U3009+V3009</f>
        <v>0.66197468259259262</v>
      </c>
      <c r="AE3009" s="56">
        <f>IF("1-Swim"=D3009,E3009*46.7,IF("2-Bike"=D3009,E3009,IF("3-Run"=D3009,E3009*4.27,0)))</f>
        <v>46.7</v>
      </c>
    </row>
    <row r="3010" spans="1:31" x14ac:dyDescent="0.25">
      <c r="A3010" s="50">
        <v>3009</v>
      </c>
      <c r="B3010" s="51">
        <v>42539</v>
      </c>
      <c r="C3010" s="75">
        <f>B3010</f>
        <v>42539</v>
      </c>
      <c r="D3010" s="50" t="s">
        <v>1224</v>
      </c>
      <c r="E3010" s="50">
        <v>25</v>
      </c>
      <c r="F3010" s="50">
        <v>1</v>
      </c>
      <c r="G3010" s="50">
        <v>20</v>
      </c>
      <c r="H3010" s="50">
        <v>49</v>
      </c>
      <c r="I3010" s="53">
        <f>IF(E3010&gt;0,TIME(F3010,G3010,H3010),"")</f>
        <v>5.6122685185185185E-2</v>
      </c>
      <c r="J3010" s="54">
        <f>IF(E3010&gt;0,TIME(F3010,G3010,H3010)/E3010,"")</f>
        <v>2.2449074074074073E-3</v>
      </c>
      <c r="K3010" s="50" t="s">
        <v>1340</v>
      </c>
      <c r="L3010" s="50" t="s">
        <v>41</v>
      </c>
      <c r="M3010" s="55">
        <f>IF(D3010&gt;0,0.0416666666666667/J3010,"")</f>
        <v>18.560527943905974</v>
      </c>
      <c r="N3010" s="50">
        <v>0</v>
      </c>
      <c r="O3010" s="50" t="s">
        <v>255</v>
      </c>
      <c r="Q3010" s="151">
        <f>IF("1-Swim"=D3010,J3010*2.4,IF("2-Bike"=D3010,J3010*112,IF("3-Run"=D3010,J3010*26.2,0)))</f>
        <v>0.25142962962962961</v>
      </c>
      <c r="R3010" s="151">
        <f>Q3010/2</f>
        <v>0.12571481481481481</v>
      </c>
      <c r="S3010" s="53">
        <f>J3010*26.2</f>
        <v>5.881657407407407E-2</v>
      </c>
      <c r="T3010" s="53">
        <f>(J3010+0.0013889)*26.2</f>
        <v>9.520575407407407E-2</v>
      </c>
      <c r="U3010" s="53">
        <f>S3010/2</f>
        <v>2.9408287037037035E-2</v>
      </c>
      <c r="V3010" s="53">
        <f>T3010/2</f>
        <v>4.7602877037037035E-2</v>
      </c>
      <c r="W3010" s="50">
        <f>RANK(J3010,J:J,1)</f>
        <v>216</v>
      </c>
      <c r="X3010" s="50">
        <f>YEAR(B3010)</f>
        <v>2016</v>
      </c>
      <c r="Y3010" s="50">
        <f>MONTH(B3010)</f>
        <v>6</v>
      </c>
      <c r="Z3010" s="56">
        <f>X3010*100+Y3010</f>
        <v>201606</v>
      </c>
      <c r="AA3010" s="56">
        <f>WEEKNUM(B3010,1)</f>
        <v>25</v>
      </c>
      <c r="AB3010" s="58">
        <f>IF(ISBLANK(B3010)," ",MAX(B3010-B3009-1,0))</f>
        <v>0</v>
      </c>
      <c r="AC3010" s="56">
        <f>DAY(B3010)</f>
        <v>18</v>
      </c>
      <c r="AD3010" s="53">
        <f>U3010+V3010</f>
        <v>7.7011164074074073E-2</v>
      </c>
      <c r="AE3010" s="56">
        <f>IF("1-Swim"=D3010,E3010*46.7,IF("2-Bike"=D3010,E3010,IF("3-Run"=D3010,E3010*4.27,0)))</f>
        <v>25</v>
      </c>
    </row>
    <row r="3011" spans="1:31" x14ac:dyDescent="0.25">
      <c r="A3011" s="50">
        <v>3010</v>
      </c>
      <c r="B3011" s="51">
        <v>42540</v>
      </c>
      <c r="C3011" s="75">
        <f>B3011</f>
        <v>42540</v>
      </c>
      <c r="D3011" s="50" t="s">
        <v>1224</v>
      </c>
      <c r="E3011" s="50">
        <v>62.5</v>
      </c>
      <c r="F3011" s="50">
        <v>4</v>
      </c>
      <c r="G3011" s="50">
        <v>4</v>
      </c>
      <c r="H3011" s="50">
        <v>7</v>
      </c>
      <c r="I3011" s="53">
        <f>IF(E3011&gt;0,TIME(F3011,G3011,H3011),"")</f>
        <v>0.16952546296296298</v>
      </c>
      <c r="J3011" s="54">
        <f>IF(E3011&gt;0,TIME(F3011,G3011,H3011)/E3011,"")</f>
        <v>2.7124074074074077E-3</v>
      </c>
      <c r="K3011" s="50" t="s">
        <v>1340</v>
      </c>
      <c r="L3011" s="50" t="s">
        <v>1762</v>
      </c>
      <c r="M3011" s="55">
        <f>IF(D3011&gt;0,0.0416666666666667/J3011,"")</f>
        <v>15.361507475933648</v>
      </c>
      <c r="N3011" s="50">
        <v>0</v>
      </c>
      <c r="O3011" s="50" t="s">
        <v>255</v>
      </c>
      <c r="P3011" s="50" t="s">
        <v>1763</v>
      </c>
      <c r="Q3011" s="151">
        <f>IF("1-Swim"=D3011,J3011*2.4,IF("2-Bike"=D3011,J3011*112,IF("3-Run"=D3011,J3011*26.2,0)))</f>
        <v>0.30378962962962969</v>
      </c>
      <c r="R3011" s="151">
        <f>Q3011/2</f>
        <v>0.15189481481481484</v>
      </c>
      <c r="S3011" s="53">
        <f>J3011*26.2</f>
        <v>7.1065074074074086E-2</v>
      </c>
      <c r="T3011" s="53">
        <f>(J3011+0.0013889)*26.2</f>
        <v>0.10745425407407408</v>
      </c>
      <c r="U3011" s="53">
        <f>S3011/2</f>
        <v>3.5532537037037043E-2</v>
      </c>
      <c r="V3011" s="53">
        <f>T3011/2</f>
        <v>5.372712703703704E-2</v>
      </c>
      <c r="W3011" s="50">
        <f>RANK(J3011,J:J,1)</f>
        <v>414</v>
      </c>
      <c r="X3011" s="50">
        <f>YEAR(B3011)</f>
        <v>2016</v>
      </c>
      <c r="Y3011" s="50">
        <f>MONTH(B3011)</f>
        <v>6</v>
      </c>
      <c r="Z3011" s="56">
        <f>X3011*100+Y3011</f>
        <v>201606</v>
      </c>
      <c r="AA3011" s="56">
        <f>WEEKNUM(B3011,1)</f>
        <v>26</v>
      </c>
      <c r="AB3011" s="58">
        <f>IF(ISBLANK(B3011)," ",MAX(B3011-B3010-1,0))</f>
        <v>0</v>
      </c>
      <c r="AC3011" s="56">
        <f>DAY(B3011)</f>
        <v>19</v>
      </c>
      <c r="AD3011" s="53">
        <f>U3011+V3011</f>
        <v>8.9259664074074083E-2</v>
      </c>
      <c r="AE3011" s="56">
        <f>IF("1-Swim"=D3011,E3011*46.7,IF("2-Bike"=D3011,E3011,IF("3-Run"=D3011,E3011*4.27,0)))</f>
        <v>62.5</v>
      </c>
    </row>
    <row r="3012" spans="1:31" x14ac:dyDescent="0.25">
      <c r="A3012" s="50">
        <v>3011</v>
      </c>
      <c r="B3012" s="51">
        <v>42540</v>
      </c>
      <c r="C3012" s="75">
        <f>B3012</f>
        <v>42540</v>
      </c>
      <c r="D3012" s="50" t="s">
        <v>1225</v>
      </c>
      <c r="E3012" s="50">
        <v>0.8</v>
      </c>
      <c r="F3012" s="50">
        <v>0</v>
      </c>
      <c r="G3012" s="50">
        <v>30</v>
      </c>
      <c r="H3012" s="50">
        <v>0</v>
      </c>
      <c r="I3012" s="53">
        <f>IF(E3012&gt;0,TIME(F3012,G3012,H3012),"")</f>
        <v>2.0833333333333332E-2</v>
      </c>
      <c r="J3012" s="54">
        <f>IF(E3012&gt;0,TIME(F3012,G3012,H3012)/E3012,"")</f>
        <v>2.6041666666666664E-2</v>
      </c>
      <c r="K3012" s="50" t="s">
        <v>949</v>
      </c>
      <c r="L3012" s="50" t="s">
        <v>98</v>
      </c>
      <c r="M3012" s="55">
        <f>IF(D3012&gt;0,0.0416666666666667/J3012,"")</f>
        <v>1.6000000000000014</v>
      </c>
      <c r="N3012" s="50">
        <v>0</v>
      </c>
      <c r="O3012" s="50" t="s">
        <v>255</v>
      </c>
      <c r="P3012" s="50" t="s">
        <v>1764</v>
      </c>
      <c r="Q3012" s="151">
        <f>IF("1-Swim"=D3012,J3012*2.4,IF("2-Bike"=D3012,J3012*112,IF("3-Run"=D3012,J3012*26.2,0)))</f>
        <v>6.2499999999999993E-2</v>
      </c>
      <c r="R3012" s="151">
        <f>Q3012/2</f>
        <v>3.1249999999999997E-2</v>
      </c>
      <c r="S3012" s="53">
        <f>J3012*26.2</f>
        <v>0.68229166666666663</v>
      </c>
      <c r="T3012" s="53">
        <f>(J3012+0.0013889)*26.2</f>
        <v>0.71868084666666654</v>
      </c>
      <c r="U3012" s="53">
        <f>S3012/2</f>
        <v>0.34114583333333331</v>
      </c>
      <c r="V3012" s="53">
        <f>T3012/2</f>
        <v>0.35934042333333327</v>
      </c>
      <c r="W3012" s="50">
        <f>RANK(J3012,J:J,1)</f>
        <v>3231</v>
      </c>
      <c r="X3012" s="50">
        <f>YEAR(B3012)</f>
        <v>2016</v>
      </c>
      <c r="Y3012" s="50">
        <f>MONTH(B3012)</f>
        <v>6</v>
      </c>
      <c r="Z3012" s="56">
        <f>X3012*100+Y3012</f>
        <v>201606</v>
      </c>
      <c r="AA3012" s="56">
        <f>WEEKNUM(B3012,1)</f>
        <v>26</v>
      </c>
      <c r="AB3012" s="58">
        <f>IF(ISBLANK(B3012)," ",MAX(B3012-B3011-1,0))</f>
        <v>0</v>
      </c>
      <c r="AC3012" s="56">
        <f>DAY(B3012)</f>
        <v>19</v>
      </c>
      <c r="AD3012" s="53">
        <f>U3012+V3012</f>
        <v>0.70048625666666653</v>
      </c>
      <c r="AE3012" s="56">
        <f>IF("1-Swim"=D3012,E3012*46.7,IF("2-Bike"=D3012,E3012,IF("3-Run"=D3012,E3012*4.27,0)))</f>
        <v>37.360000000000007</v>
      </c>
    </row>
    <row r="3013" spans="1:31" x14ac:dyDescent="0.25">
      <c r="A3013" s="50">
        <v>3012</v>
      </c>
      <c r="B3013" s="51">
        <v>42542</v>
      </c>
      <c r="C3013" s="75">
        <f>B3013</f>
        <v>42542</v>
      </c>
      <c r="D3013" s="50" t="s">
        <v>1223</v>
      </c>
      <c r="E3013" s="50">
        <v>3.1</v>
      </c>
      <c r="F3013" s="50">
        <v>0</v>
      </c>
      <c r="G3013" s="50">
        <v>33</v>
      </c>
      <c r="H3013" s="50">
        <v>16</v>
      </c>
      <c r="I3013" s="53">
        <f>IF(E3013&gt;0,TIME(F3013,G3013,H3013),"")</f>
        <v>2.3101851851851849E-2</v>
      </c>
      <c r="J3013" s="54">
        <f>IF(E3013&gt;0,TIME(F3013,G3013,H3013)/E3013,"")</f>
        <v>7.4522102747909191E-3</v>
      </c>
      <c r="K3013" s="50" t="s">
        <v>1548</v>
      </c>
      <c r="L3013" s="50" t="s">
        <v>1357</v>
      </c>
      <c r="M3013" s="55">
        <f>IF(D3013&gt;0,0.0416666666666667/J3013,"")</f>
        <v>5.5911823647294643</v>
      </c>
      <c r="N3013" s="50">
        <v>0</v>
      </c>
      <c r="O3013" s="50" t="s">
        <v>228</v>
      </c>
      <c r="P3013" s="50" t="s">
        <v>1765</v>
      </c>
      <c r="Q3013" s="151">
        <f>IF("1-Swim"=D3013,J3013*2.4,IF("2-Bike"=D3013,J3013*112,IF("3-Run"=D3013,J3013*26.2,0)))</f>
        <v>0.19524790919952206</v>
      </c>
      <c r="R3013" s="151">
        <f>Q3013/2</f>
        <v>9.7623954599761031E-2</v>
      </c>
      <c r="S3013" s="53">
        <f>J3013*26.2</f>
        <v>0.19524790919952206</v>
      </c>
      <c r="T3013" s="53">
        <f>(J3013+0.0013889)*26.2</f>
        <v>0.23163708919952206</v>
      </c>
      <c r="U3013" s="53">
        <f>S3013/2</f>
        <v>9.7623954599761031E-2</v>
      </c>
      <c r="V3013" s="53">
        <f>T3013/2</f>
        <v>0.11581854459976103</v>
      </c>
      <c r="W3013" s="50">
        <f>RANK(J3013,J:J,1)</f>
        <v>2019</v>
      </c>
      <c r="X3013" s="50">
        <f>YEAR(B3013)</f>
        <v>2016</v>
      </c>
      <c r="Y3013" s="50">
        <f>MONTH(B3013)</f>
        <v>6</v>
      </c>
      <c r="Z3013" s="56">
        <f>X3013*100+Y3013</f>
        <v>201606</v>
      </c>
      <c r="AA3013" s="56">
        <f>WEEKNUM(B3013,1)</f>
        <v>26</v>
      </c>
      <c r="AB3013" s="58">
        <f>IF(ISBLANK(B3013)," ",MAX(B3013-B3012-1,0))</f>
        <v>1</v>
      </c>
      <c r="AC3013" s="56">
        <f>DAY(B3013)</f>
        <v>21</v>
      </c>
      <c r="AD3013" s="53">
        <f>U3013+V3013</f>
        <v>0.21344249919952207</v>
      </c>
      <c r="AE3013" s="56">
        <f>IF("1-Swim"=D3013,E3013*46.7,IF("2-Bike"=D3013,E3013,IF("3-Run"=D3013,E3013*4.27,0)))</f>
        <v>13.236999999999998</v>
      </c>
    </row>
    <row r="3014" spans="1:31" x14ac:dyDescent="0.25">
      <c r="A3014" s="50">
        <v>3013</v>
      </c>
      <c r="B3014" s="51">
        <v>42543</v>
      </c>
      <c r="C3014" s="75">
        <f>B3014</f>
        <v>42543</v>
      </c>
      <c r="D3014" s="50" t="s">
        <v>1224</v>
      </c>
      <c r="E3014" s="50">
        <v>20.2</v>
      </c>
      <c r="F3014" s="50">
        <v>1</v>
      </c>
      <c r="G3014" s="50">
        <v>12</v>
      </c>
      <c r="H3014" s="50">
        <v>36</v>
      </c>
      <c r="I3014" s="53">
        <f>IF(E3014&gt;0,TIME(F3014,G3014,H3014),"")</f>
        <v>5.0416666666666665E-2</v>
      </c>
      <c r="J3014" s="54">
        <f>IF(E3014&gt;0,TIME(F3014,G3014,H3014)/E3014,"")</f>
        <v>2.4958745874587461E-3</v>
      </c>
      <c r="K3014" s="50" t="s">
        <v>930</v>
      </c>
      <c r="L3014" s="50" t="s">
        <v>1577</v>
      </c>
      <c r="M3014" s="55">
        <f>IF(D3014&gt;0,0.0416666666666667/J3014,"")</f>
        <v>16.694214876033069</v>
      </c>
      <c r="N3014" s="50">
        <v>0</v>
      </c>
      <c r="O3014" s="50" t="s">
        <v>255</v>
      </c>
      <c r="P3014" s="50" t="s">
        <v>1766</v>
      </c>
      <c r="Q3014" s="151">
        <f>IF("1-Swim"=D3014,J3014*2.4,IF("2-Bike"=D3014,J3014*112,IF("3-Run"=D3014,J3014*26.2,0)))</f>
        <v>0.27953795379537955</v>
      </c>
      <c r="R3014" s="151">
        <f>Q3014/2</f>
        <v>0.13976897689768977</v>
      </c>
      <c r="S3014" s="53">
        <f>J3014*26.2</f>
        <v>6.539191419141914E-2</v>
      </c>
      <c r="T3014" s="53">
        <f>(J3014+0.0013889)*26.2</f>
        <v>0.10178109419141915</v>
      </c>
      <c r="U3014" s="53">
        <f>S3014/2</f>
        <v>3.269595709570957E-2</v>
      </c>
      <c r="V3014" s="53">
        <f>T3014/2</f>
        <v>5.0890547095709573E-2</v>
      </c>
      <c r="W3014" s="50">
        <f>RANK(J3014,J:J,1)</f>
        <v>307</v>
      </c>
      <c r="X3014" s="50">
        <f>YEAR(B3014)</f>
        <v>2016</v>
      </c>
      <c r="Y3014" s="50">
        <f>MONTH(B3014)</f>
        <v>6</v>
      </c>
      <c r="Z3014" s="56">
        <f>X3014*100+Y3014</f>
        <v>201606</v>
      </c>
      <c r="AA3014" s="56">
        <f>WEEKNUM(B3014,1)</f>
        <v>26</v>
      </c>
      <c r="AB3014" s="58">
        <f>IF(ISBLANK(B3014)," ",MAX(B3014-B3013-1,0))</f>
        <v>0</v>
      </c>
      <c r="AC3014" s="56">
        <f>DAY(B3014)</f>
        <v>22</v>
      </c>
      <c r="AD3014" s="53">
        <f>U3014+V3014</f>
        <v>8.3586504191419136E-2</v>
      </c>
      <c r="AE3014" s="56">
        <f>IF("1-Swim"=D3014,E3014*46.7,IF("2-Bike"=D3014,E3014,IF("3-Run"=D3014,E3014*4.27,0)))</f>
        <v>20.2</v>
      </c>
    </row>
    <row r="3015" spans="1:31" x14ac:dyDescent="0.25">
      <c r="A3015" s="50">
        <v>3014</v>
      </c>
      <c r="B3015" s="51">
        <v>42543</v>
      </c>
      <c r="C3015" s="75">
        <f>B3015</f>
        <v>42543</v>
      </c>
      <c r="D3015" s="50" t="s">
        <v>1224</v>
      </c>
      <c r="E3015" s="50">
        <v>20.2</v>
      </c>
      <c r="F3015" s="50">
        <v>1</v>
      </c>
      <c r="G3015" s="50">
        <v>13</v>
      </c>
      <c r="H3015" s="50">
        <v>27</v>
      </c>
      <c r="I3015" s="53">
        <f>IF(E3015&gt;0,TIME(F3015,G3015,H3015),"")</f>
        <v>5.1006944444444445E-2</v>
      </c>
      <c r="J3015" s="54">
        <f>IF(E3015&gt;0,TIME(F3015,G3015,H3015)/E3015,"")</f>
        <v>2.5250962596259628E-3</v>
      </c>
      <c r="K3015" s="50" t="s">
        <v>930</v>
      </c>
      <c r="L3015" s="50" t="s">
        <v>1579</v>
      </c>
      <c r="M3015" s="55">
        <f>IF(D3015&gt;0,0.0416666666666667/J3015,"")</f>
        <v>16.501021102791025</v>
      </c>
      <c r="N3015" s="50">
        <v>0</v>
      </c>
      <c r="O3015" s="50" t="s">
        <v>291</v>
      </c>
      <c r="P3015" s="50" t="s">
        <v>1767</v>
      </c>
      <c r="Q3015" s="151">
        <f>IF("1-Swim"=D3015,J3015*2.4,IF("2-Bike"=D3015,J3015*112,IF("3-Run"=D3015,J3015*26.2,0)))</f>
        <v>0.28281078107810781</v>
      </c>
      <c r="R3015" s="151">
        <f>Q3015/2</f>
        <v>0.1414053905390539</v>
      </c>
      <c r="S3015" s="53">
        <f>J3015*26.2</f>
        <v>6.6157522002200222E-2</v>
      </c>
      <c r="T3015" s="53">
        <f>(J3015+0.0013889)*26.2</f>
        <v>0.10254670200220022</v>
      </c>
      <c r="U3015" s="53">
        <f>S3015/2</f>
        <v>3.3078761001100111E-2</v>
      </c>
      <c r="V3015" s="53">
        <f>T3015/2</f>
        <v>5.1273351001100108E-2</v>
      </c>
      <c r="W3015" s="50">
        <f>RANK(J3015,J:J,1)</f>
        <v>321</v>
      </c>
      <c r="X3015" s="50">
        <f>YEAR(B3015)</f>
        <v>2016</v>
      </c>
      <c r="Y3015" s="50">
        <f>MONTH(B3015)</f>
        <v>6</v>
      </c>
      <c r="Z3015" s="56">
        <f>X3015*100+Y3015</f>
        <v>201606</v>
      </c>
      <c r="AA3015" s="56">
        <f>WEEKNUM(B3015,1)</f>
        <v>26</v>
      </c>
      <c r="AB3015" s="58">
        <f>IF(ISBLANK(B3015)," ",MAX(B3015-B3014-1,0))</f>
        <v>0</v>
      </c>
      <c r="AC3015" s="56">
        <f>DAY(B3015)</f>
        <v>22</v>
      </c>
      <c r="AD3015" s="53">
        <f>U3015+V3015</f>
        <v>8.4352112002200219E-2</v>
      </c>
      <c r="AE3015" s="56">
        <f>IF("1-Swim"=D3015,E3015*46.7,IF("2-Bike"=D3015,E3015,IF("3-Run"=D3015,E3015*4.27,0)))</f>
        <v>20.2</v>
      </c>
    </row>
    <row r="3016" spans="1:31" x14ac:dyDescent="0.25">
      <c r="A3016" s="50">
        <v>3015</v>
      </c>
      <c r="B3016" s="51">
        <v>42544</v>
      </c>
      <c r="C3016" s="75">
        <f>B3016</f>
        <v>42544</v>
      </c>
      <c r="D3016" s="50" t="s">
        <v>1223</v>
      </c>
      <c r="E3016" s="50">
        <v>3.7</v>
      </c>
      <c r="F3016" s="50">
        <v>0</v>
      </c>
      <c r="G3016" s="50">
        <v>38</v>
      </c>
      <c r="H3016" s="50">
        <v>22</v>
      </c>
      <c r="I3016" s="53">
        <f>IF(E3016&gt;0,TIME(F3016,G3016,H3016),"")</f>
        <v>2.6643518518518521E-2</v>
      </c>
      <c r="J3016" s="54">
        <f>IF(E3016&gt;0,TIME(F3016,G3016,H3016)/E3016,"")</f>
        <v>7.200950950950951E-3</v>
      </c>
      <c r="K3016" s="50" t="s">
        <v>1548</v>
      </c>
      <c r="L3016" s="50" t="s">
        <v>1768</v>
      </c>
      <c r="M3016" s="55">
        <f>IF(D3016&gt;0,0.0416666666666667/J3016,"")</f>
        <v>5.7862728062554343</v>
      </c>
      <c r="N3016" s="50">
        <v>0</v>
      </c>
      <c r="O3016" s="50" t="s">
        <v>184</v>
      </c>
      <c r="P3016" s="50" t="s">
        <v>1769</v>
      </c>
      <c r="Q3016" s="151">
        <f>IF("1-Swim"=D3016,J3016*2.4,IF("2-Bike"=D3016,J3016*112,IF("3-Run"=D3016,J3016*26.2,0)))</f>
        <v>0.18866491491491491</v>
      </c>
      <c r="R3016" s="151">
        <f>Q3016/2</f>
        <v>9.4332457457457455E-2</v>
      </c>
      <c r="S3016" s="53">
        <f>J3016*26.2</f>
        <v>0.18866491491491491</v>
      </c>
      <c r="T3016" s="53">
        <f>(J3016+0.0013889)*26.2</f>
        <v>0.2250540949149149</v>
      </c>
      <c r="U3016" s="53">
        <f>S3016/2</f>
        <v>9.4332457457457455E-2</v>
      </c>
      <c r="V3016" s="53">
        <f>T3016/2</f>
        <v>0.11252704745745745</v>
      </c>
      <c r="W3016" s="50">
        <f>RANK(J3016,J:J,1)</f>
        <v>1787</v>
      </c>
      <c r="X3016" s="50">
        <f>YEAR(B3016)</f>
        <v>2016</v>
      </c>
      <c r="Y3016" s="50">
        <f>MONTH(B3016)</f>
        <v>6</v>
      </c>
      <c r="Z3016" s="56">
        <f>X3016*100+Y3016</f>
        <v>201606</v>
      </c>
      <c r="AA3016" s="56">
        <f>WEEKNUM(B3016,1)</f>
        <v>26</v>
      </c>
      <c r="AB3016" s="58">
        <f>IF(ISBLANK(B3016)," ",MAX(B3016-B3015-1,0))</f>
        <v>0</v>
      </c>
      <c r="AC3016" s="56">
        <f>DAY(B3016)</f>
        <v>23</v>
      </c>
      <c r="AD3016" s="53">
        <f>U3016+V3016</f>
        <v>0.20685950491491489</v>
      </c>
      <c r="AE3016" s="56">
        <f>IF("1-Swim"=D3016,E3016*46.7,IF("2-Bike"=D3016,E3016,IF("3-Run"=D3016,E3016*4.27,0)))</f>
        <v>15.798999999999999</v>
      </c>
    </row>
    <row r="3017" spans="1:31" x14ac:dyDescent="0.25">
      <c r="A3017" s="50">
        <v>3016</v>
      </c>
      <c r="B3017" s="51">
        <v>42545</v>
      </c>
      <c r="C3017" s="75">
        <f>B3017</f>
        <v>42545</v>
      </c>
      <c r="D3017" s="50" t="s">
        <v>1224</v>
      </c>
      <c r="E3017" s="50">
        <v>74.2</v>
      </c>
      <c r="F3017" s="50">
        <v>5</v>
      </c>
      <c r="G3017" s="50">
        <v>14</v>
      </c>
      <c r="H3017" s="50">
        <v>32</v>
      </c>
      <c r="I3017" s="53">
        <f>IF(E3017&gt;0,TIME(F3017,G3017,H3017),"")</f>
        <v>0.21842592592592591</v>
      </c>
      <c r="J3017" s="54">
        <f>IF(E3017&gt;0,TIME(F3017,G3017,H3017)/E3017,"")</f>
        <v>2.9437456324248774E-3</v>
      </c>
      <c r="K3017" s="50" t="s">
        <v>1340</v>
      </c>
      <c r="L3017" s="50" t="s">
        <v>1770</v>
      </c>
      <c r="M3017" s="55">
        <f>IF(D3017&gt;0,0.0416666666666667/J3017,"")</f>
        <v>14.154302670623158</v>
      </c>
      <c r="N3017" s="50">
        <v>0</v>
      </c>
      <c r="O3017" s="50" t="s">
        <v>184</v>
      </c>
      <c r="P3017" s="50" t="s">
        <v>1771</v>
      </c>
      <c r="Q3017" s="151">
        <f>IF("1-Swim"=D3017,J3017*2.4,IF("2-Bike"=D3017,J3017*112,IF("3-Run"=D3017,J3017*26.2,0)))</f>
        <v>0.32969951083158627</v>
      </c>
      <c r="R3017" s="151">
        <f>Q3017/2</f>
        <v>0.16484975541579314</v>
      </c>
      <c r="S3017" s="53">
        <f>J3017*26.2</f>
        <v>7.7126135569531781E-2</v>
      </c>
      <c r="T3017" s="53">
        <f>(J3017+0.0013889)*26.2</f>
        <v>0.11351531556953179</v>
      </c>
      <c r="U3017" s="53">
        <f>S3017/2</f>
        <v>3.8563067784765891E-2</v>
      </c>
      <c r="V3017" s="53">
        <f>T3017/2</f>
        <v>5.6757657784765894E-2</v>
      </c>
      <c r="W3017" s="50">
        <f>RANK(J3017,J:J,1)</f>
        <v>550</v>
      </c>
      <c r="X3017" s="50">
        <f>YEAR(B3017)</f>
        <v>2016</v>
      </c>
      <c r="Y3017" s="50">
        <f>MONTH(B3017)</f>
        <v>6</v>
      </c>
      <c r="Z3017" s="56">
        <f>X3017*100+Y3017</f>
        <v>201606</v>
      </c>
      <c r="AA3017" s="56">
        <f>WEEKNUM(B3017,1)</f>
        <v>26</v>
      </c>
      <c r="AB3017" s="58">
        <f>IF(ISBLANK(B3017)," ",MAX(B3017-B3016-1,0))</f>
        <v>0</v>
      </c>
      <c r="AC3017" s="56">
        <f>DAY(B3017)</f>
        <v>24</v>
      </c>
      <c r="AD3017" s="53">
        <f>U3017+V3017</f>
        <v>9.5320725569531778E-2</v>
      </c>
      <c r="AE3017" s="56">
        <f>IF("1-Swim"=D3017,E3017*46.7,IF("2-Bike"=D3017,E3017,IF("3-Run"=D3017,E3017*4.27,0)))</f>
        <v>74.2</v>
      </c>
    </row>
    <row r="3018" spans="1:31" x14ac:dyDescent="0.25">
      <c r="A3018" s="50">
        <v>3017</v>
      </c>
      <c r="B3018" s="51">
        <v>42547</v>
      </c>
      <c r="C3018" s="75">
        <f>B3018</f>
        <v>42547</v>
      </c>
      <c r="D3018" s="50" t="s">
        <v>1223</v>
      </c>
      <c r="E3018" s="50">
        <v>3</v>
      </c>
      <c r="F3018" s="50">
        <v>0</v>
      </c>
      <c r="G3018" s="50">
        <v>33</v>
      </c>
      <c r="H3018" s="50">
        <v>47</v>
      </c>
      <c r="I3018" s="53">
        <f>IF(E3018&gt;0,TIME(F3018,G3018,H3018),"")</f>
        <v>2.3460648148148147E-2</v>
      </c>
      <c r="J3018" s="54">
        <f>IF(E3018&gt;0,TIME(F3018,G3018,H3018)/E3018,"")</f>
        <v>7.8202160493827163E-3</v>
      </c>
      <c r="K3018" s="50" t="s">
        <v>1772</v>
      </c>
      <c r="L3018" s="50" t="s">
        <v>1773</v>
      </c>
      <c r="M3018" s="55">
        <f>IF(D3018&gt;0,0.0416666666666667/J3018,"")</f>
        <v>5.3280710409472167</v>
      </c>
      <c r="N3018" s="50">
        <v>0</v>
      </c>
      <c r="O3018" s="50" t="s">
        <v>228</v>
      </c>
      <c r="P3018" s="50" t="s">
        <v>1774</v>
      </c>
      <c r="Q3018" s="151">
        <f>IF("1-Swim"=D3018,J3018*2.4,IF("2-Bike"=D3018,J3018*112,IF("3-Run"=D3018,J3018*26.2,0)))</f>
        <v>0.20488966049382717</v>
      </c>
      <c r="R3018" s="151">
        <f>Q3018/2</f>
        <v>0.10244483024691359</v>
      </c>
      <c r="S3018" s="53">
        <f>J3018*26.2</f>
        <v>0.20488966049382717</v>
      </c>
      <c r="T3018" s="53">
        <f>(J3018+0.0013889)*26.2</f>
        <v>0.24127884049382717</v>
      </c>
      <c r="U3018" s="53">
        <f>S3018/2</f>
        <v>0.10244483024691359</v>
      </c>
      <c r="V3018" s="53">
        <f>T3018/2</f>
        <v>0.12063942024691358</v>
      </c>
      <c r="W3018" s="50">
        <f>RANK(J3018,J:J,1)</f>
        <v>2316</v>
      </c>
      <c r="X3018" s="50">
        <f>YEAR(B3018)</f>
        <v>2016</v>
      </c>
      <c r="Y3018" s="50">
        <f>MONTH(B3018)</f>
        <v>6</v>
      </c>
      <c r="Z3018" s="56">
        <f>X3018*100+Y3018</f>
        <v>201606</v>
      </c>
      <c r="AA3018" s="56">
        <f>WEEKNUM(B3018,1)</f>
        <v>27</v>
      </c>
      <c r="AB3018" s="58">
        <f>IF(ISBLANK(B3018)," ",MAX(B3018-B3017-1,0))</f>
        <v>1</v>
      </c>
      <c r="AC3018" s="56">
        <f>DAY(B3018)</f>
        <v>26</v>
      </c>
      <c r="AD3018" s="53">
        <f>U3018+V3018</f>
        <v>0.22308425049382719</v>
      </c>
      <c r="AE3018" s="56">
        <f>IF("1-Swim"=D3018,E3018*46.7,IF("2-Bike"=D3018,E3018,IF("3-Run"=D3018,E3018*4.27,0)))</f>
        <v>12.809999999999999</v>
      </c>
    </row>
    <row r="3019" spans="1:31" x14ac:dyDescent="0.25">
      <c r="A3019" s="50">
        <v>3018</v>
      </c>
      <c r="B3019" s="51">
        <v>42548</v>
      </c>
      <c r="C3019" s="75">
        <f>B3019</f>
        <v>42548</v>
      </c>
      <c r="D3019" s="50" t="s">
        <v>1223</v>
      </c>
      <c r="E3019" s="50">
        <v>8</v>
      </c>
      <c r="F3019" s="50">
        <v>1</v>
      </c>
      <c r="G3019" s="50">
        <v>31</v>
      </c>
      <c r="H3019" s="50">
        <v>2</v>
      </c>
      <c r="I3019" s="53">
        <f>IF(E3019&gt;0,TIME(F3019,G3019,H3019),"")</f>
        <v>6.3217592592592589E-2</v>
      </c>
      <c r="J3019" s="54">
        <f>IF(E3019&gt;0,TIME(F3019,G3019,H3019)/E3019,"")</f>
        <v>7.9021990740740736E-3</v>
      </c>
      <c r="K3019" s="50" t="s">
        <v>1772</v>
      </c>
      <c r="L3019" s="50" t="s">
        <v>1775</v>
      </c>
      <c r="M3019" s="55">
        <f>IF(D3019&gt;0,0.0416666666666667/J3019,"")</f>
        <v>5.272793848407181</v>
      </c>
      <c r="N3019" s="50">
        <v>0</v>
      </c>
      <c r="O3019" s="50" t="s">
        <v>228</v>
      </c>
      <c r="P3019" s="50" t="s">
        <v>1776</v>
      </c>
      <c r="Q3019" s="151">
        <f>IF("1-Swim"=D3019,J3019*2.4,IF("2-Bike"=D3019,J3019*112,IF("3-Run"=D3019,J3019*26.2,0)))</f>
        <v>0.20703761574074073</v>
      </c>
      <c r="R3019" s="151">
        <f>Q3019/2</f>
        <v>0.10351880787037036</v>
      </c>
      <c r="S3019" s="53">
        <f>J3019*26.2</f>
        <v>0.20703761574074073</v>
      </c>
      <c r="T3019" s="53">
        <f>(J3019+0.0013889)*26.2</f>
        <v>0.24342679574074072</v>
      </c>
      <c r="U3019" s="53">
        <f>S3019/2</f>
        <v>0.10351880787037036</v>
      </c>
      <c r="V3019" s="53">
        <f>T3019/2</f>
        <v>0.12171339787037036</v>
      </c>
      <c r="W3019" s="50">
        <f>RANK(J3019,J:J,1)</f>
        <v>2381</v>
      </c>
      <c r="X3019" s="50">
        <f>YEAR(B3019)</f>
        <v>2016</v>
      </c>
      <c r="Y3019" s="50">
        <f>MONTH(B3019)</f>
        <v>6</v>
      </c>
      <c r="Z3019" s="56">
        <f>X3019*100+Y3019</f>
        <v>201606</v>
      </c>
      <c r="AA3019" s="56">
        <f>WEEKNUM(B3019,1)</f>
        <v>27</v>
      </c>
      <c r="AB3019" s="58">
        <f>IF(ISBLANK(B3019)," ",MAX(B3019-B3018-1,0))</f>
        <v>0</v>
      </c>
      <c r="AC3019" s="56">
        <f>DAY(B3019)</f>
        <v>27</v>
      </c>
      <c r="AD3019" s="53">
        <f>U3019+V3019</f>
        <v>0.22523220574074071</v>
      </c>
      <c r="AE3019" s="56">
        <f>IF("1-Swim"=D3019,E3019*46.7,IF("2-Bike"=D3019,E3019,IF("3-Run"=D3019,E3019*4.27,0)))</f>
        <v>34.159999999999997</v>
      </c>
    </row>
    <row r="3020" spans="1:31" x14ac:dyDescent="0.25">
      <c r="A3020" s="50">
        <v>3019</v>
      </c>
      <c r="B3020" s="51">
        <v>42549</v>
      </c>
      <c r="C3020" s="75">
        <f>B3020</f>
        <v>42549</v>
      </c>
      <c r="D3020" s="50" t="s">
        <v>1225</v>
      </c>
      <c r="E3020" s="50">
        <v>1</v>
      </c>
      <c r="F3020" s="50">
        <v>0</v>
      </c>
      <c r="G3020" s="50">
        <v>32</v>
      </c>
      <c r="H3020" s="50">
        <v>2</v>
      </c>
      <c r="I3020" s="53">
        <f>IF(E3020&gt;0,TIME(F3020,G3020,H3020),"")</f>
        <v>2.224537037037037E-2</v>
      </c>
      <c r="J3020" s="54">
        <f>IF(E3020&gt;0,TIME(F3020,G3020,H3020)/E3020,"")</f>
        <v>2.224537037037037E-2</v>
      </c>
      <c r="K3020" s="50" t="s">
        <v>949</v>
      </c>
      <c r="L3020" s="50" t="s">
        <v>1758</v>
      </c>
      <c r="M3020" s="55">
        <f>IF(D3020&gt;0,0.0416666666666667/J3020,"")</f>
        <v>1.8730489073881389</v>
      </c>
      <c r="N3020" s="50">
        <v>0</v>
      </c>
      <c r="O3020" s="50" t="s">
        <v>201</v>
      </c>
      <c r="P3020" s="50" t="s">
        <v>1777</v>
      </c>
      <c r="Q3020" s="151">
        <f>IF("1-Swim"=D3020,J3020*2.4,IF("2-Bike"=D3020,J3020*112,IF("3-Run"=D3020,J3020*26.2,0)))</f>
        <v>5.3388888888888889E-2</v>
      </c>
      <c r="R3020" s="151">
        <f>Q3020/2</f>
        <v>2.6694444444444444E-2</v>
      </c>
      <c r="S3020" s="53">
        <f>J3020*26.2</f>
        <v>0.58282870370370365</v>
      </c>
      <c r="T3020" s="53">
        <f>(J3020+0.0013889)*26.2</f>
        <v>0.61921788370370368</v>
      </c>
      <c r="U3020" s="53">
        <f>S3020/2</f>
        <v>0.29141435185185183</v>
      </c>
      <c r="V3020" s="53">
        <f>T3020/2</f>
        <v>0.30960894185185184</v>
      </c>
      <c r="W3020" s="50">
        <f>RANK(J3020,J:J,1)</f>
        <v>3055</v>
      </c>
      <c r="X3020" s="50">
        <f>YEAR(B3020)</f>
        <v>2016</v>
      </c>
      <c r="Y3020" s="50">
        <f>MONTH(B3020)</f>
        <v>6</v>
      </c>
      <c r="Z3020" s="56">
        <f>X3020*100+Y3020</f>
        <v>201606</v>
      </c>
      <c r="AA3020" s="56">
        <f>WEEKNUM(B3020,1)</f>
        <v>27</v>
      </c>
      <c r="AB3020" s="58">
        <f>IF(ISBLANK(B3020)," ",MAX(B3020-B3019-1,0))</f>
        <v>0</v>
      </c>
      <c r="AC3020" s="56">
        <f>DAY(B3020)</f>
        <v>28</v>
      </c>
      <c r="AD3020" s="53">
        <f>U3020+V3020</f>
        <v>0.60102329370370366</v>
      </c>
      <c r="AE3020" s="56">
        <f>IF("1-Swim"=D3020,E3020*46.7,IF("2-Bike"=D3020,E3020,IF("3-Run"=D3020,E3020*4.27,0)))</f>
        <v>46.7</v>
      </c>
    </row>
    <row r="3021" spans="1:31" x14ac:dyDescent="0.25">
      <c r="A3021" s="50">
        <v>3020</v>
      </c>
      <c r="B3021" s="51">
        <v>42549</v>
      </c>
      <c r="C3021" s="75">
        <f>B3021</f>
        <v>42549</v>
      </c>
      <c r="D3021" s="50" t="s">
        <v>1224</v>
      </c>
      <c r="E3021" s="50">
        <v>27.5</v>
      </c>
      <c r="F3021" s="50">
        <v>1</v>
      </c>
      <c r="G3021" s="50">
        <v>41</v>
      </c>
      <c r="H3021" s="50">
        <v>17</v>
      </c>
      <c r="I3021" s="53">
        <f>IF(E3021&gt;0,TIME(F3021,G3021,H3021),"")</f>
        <v>7.0335648148148147E-2</v>
      </c>
      <c r="J3021" s="54">
        <f>IF(E3021&gt;0,TIME(F3021,G3021,H3021)/E3021,"")</f>
        <v>2.5576599326599327E-3</v>
      </c>
      <c r="K3021" s="50" t="s">
        <v>1340</v>
      </c>
      <c r="L3021" s="50" t="s">
        <v>1775</v>
      </c>
      <c r="M3021" s="55">
        <f>IF(D3021&gt;0,0.0416666666666667/J3021,"")</f>
        <v>16.29093302616424</v>
      </c>
      <c r="N3021" s="50">
        <v>0</v>
      </c>
      <c r="O3021" s="50" t="s">
        <v>228</v>
      </c>
      <c r="P3021" s="50" t="s">
        <v>1778</v>
      </c>
      <c r="Q3021" s="151">
        <f>IF("1-Swim"=D3021,J3021*2.4,IF("2-Bike"=D3021,J3021*112,IF("3-Run"=D3021,J3021*26.2,0)))</f>
        <v>0.28645791245791247</v>
      </c>
      <c r="R3021" s="151">
        <f>Q3021/2</f>
        <v>0.14322895622895623</v>
      </c>
      <c r="S3021" s="53">
        <f>J3021*26.2</f>
        <v>6.7010690235690229E-2</v>
      </c>
      <c r="T3021" s="53">
        <f>(J3021+0.0013889)*26.2</f>
        <v>0.10339987023569022</v>
      </c>
      <c r="U3021" s="53">
        <f>S3021/2</f>
        <v>3.3505345117845114E-2</v>
      </c>
      <c r="V3021" s="53">
        <f>T3021/2</f>
        <v>5.1699935117845111E-2</v>
      </c>
      <c r="W3021" s="50">
        <f>RANK(J3021,J:J,1)</f>
        <v>335</v>
      </c>
      <c r="X3021" s="50">
        <f>YEAR(B3021)</f>
        <v>2016</v>
      </c>
      <c r="Y3021" s="50">
        <f>MONTH(B3021)</f>
        <v>6</v>
      </c>
      <c r="Z3021" s="56">
        <f>X3021*100+Y3021</f>
        <v>201606</v>
      </c>
      <c r="AA3021" s="56">
        <f>WEEKNUM(B3021,1)</f>
        <v>27</v>
      </c>
      <c r="AB3021" s="58">
        <f>IF(ISBLANK(B3021)," ",MAX(B3021-B3020-1,0))</f>
        <v>0</v>
      </c>
      <c r="AC3021" s="56">
        <f>DAY(B3021)</f>
        <v>28</v>
      </c>
      <c r="AD3021" s="53">
        <f>U3021+V3021</f>
        <v>8.5205280235690226E-2</v>
      </c>
      <c r="AE3021" s="56">
        <f>IF("1-Swim"=D3021,E3021*46.7,IF("2-Bike"=D3021,E3021,IF("3-Run"=D3021,E3021*4.27,0)))</f>
        <v>27.5</v>
      </c>
    </row>
    <row r="3022" spans="1:31" x14ac:dyDescent="0.25">
      <c r="A3022" s="50">
        <v>3021</v>
      </c>
      <c r="B3022" s="51">
        <v>42550</v>
      </c>
      <c r="C3022" s="75">
        <f>B3022</f>
        <v>42550</v>
      </c>
      <c r="D3022" s="50" t="s">
        <v>1223</v>
      </c>
      <c r="E3022" s="50">
        <v>3.1</v>
      </c>
      <c r="F3022" s="50">
        <v>0</v>
      </c>
      <c r="G3022" s="50">
        <v>35</v>
      </c>
      <c r="H3022" s="50">
        <v>54</v>
      </c>
      <c r="I3022" s="53">
        <f>IF(E3022&gt;0,TIME(F3022,G3022,H3022),"")</f>
        <v>2.4930555555555553E-2</v>
      </c>
      <c r="J3022" s="54">
        <f>IF(E3022&gt;0,TIME(F3022,G3022,H3022)/E3022,"")</f>
        <v>8.0421146953405E-3</v>
      </c>
      <c r="K3022" s="50" t="s">
        <v>1548</v>
      </c>
      <c r="L3022" s="50" t="s">
        <v>1357</v>
      </c>
      <c r="M3022" s="55">
        <f>IF(D3022&gt;0,0.0416666666666667/J3022,"")</f>
        <v>5.1810584958217323</v>
      </c>
      <c r="N3022" s="50">
        <v>0</v>
      </c>
      <c r="O3022" s="50" t="s">
        <v>228</v>
      </c>
      <c r="P3022" s="50" t="s">
        <v>1779</v>
      </c>
      <c r="Q3022" s="151">
        <f>IF("1-Swim"=D3022,J3022*2.4,IF("2-Bike"=D3022,J3022*112,IF("3-Run"=D3022,J3022*26.2,0)))</f>
        <v>0.21070340501792109</v>
      </c>
      <c r="R3022" s="151">
        <f>Q3022/2</f>
        <v>0.10535170250896055</v>
      </c>
      <c r="S3022" s="53">
        <f>J3022*26.2</f>
        <v>0.21070340501792109</v>
      </c>
      <c r="T3022" s="53">
        <f>(J3022+0.0013889)*26.2</f>
        <v>0.24709258501792108</v>
      </c>
      <c r="U3022" s="53">
        <f>S3022/2</f>
        <v>0.10535170250896055</v>
      </c>
      <c r="V3022" s="53">
        <f>T3022/2</f>
        <v>0.12354629250896054</v>
      </c>
      <c r="W3022" s="50">
        <f>RANK(J3022,J:J,1)</f>
        <v>2456</v>
      </c>
      <c r="X3022" s="50">
        <f>YEAR(B3022)</f>
        <v>2016</v>
      </c>
      <c r="Y3022" s="50">
        <f>MONTH(B3022)</f>
        <v>6</v>
      </c>
      <c r="Z3022" s="56">
        <f>X3022*100+Y3022</f>
        <v>201606</v>
      </c>
      <c r="AA3022" s="56">
        <f>WEEKNUM(B3022,1)</f>
        <v>27</v>
      </c>
      <c r="AB3022" s="58">
        <f>IF(ISBLANK(B3022)," ",MAX(B3022-B3021-1,0))</f>
        <v>0</v>
      </c>
      <c r="AC3022" s="56">
        <f>DAY(B3022)</f>
        <v>29</v>
      </c>
      <c r="AD3022" s="53">
        <f>U3022+V3022</f>
        <v>0.22889799501792107</v>
      </c>
      <c r="AE3022" s="56">
        <f>IF("1-Swim"=D3022,E3022*46.7,IF("2-Bike"=D3022,E3022,IF("3-Run"=D3022,E3022*4.27,0)))</f>
        <v>13.236999999999998</v>
      </c>
    </row>
    <row r="3023" spans="1:31" x14ac:dyDescent="0.25">
      <c r="A3023" s="50">
        <v>3022</v>
      </c>
      <c r="B3023" s="51">
        <v>42551</v>
      </c>
      <c r="C3023" s="75">
        <f>B3023</f>
        <v>42551</v>
      </c>
      <c r="D3023" s="50" t="s">
        <v>1224</v>
      </c>
      <c r="E3023" s="50">
        <v>20.2</v>
      </c>
      <c r="F3023" s="50">
        <v>1</v>
      </c>
      <c r="G3023" s="50">
        <v>9</v>
      </c>
      <c r="H3023" s="50">
        <v>14</v>
      </c>
      <c r="I3023" s="53">
        <f>IF(E3023&gt;0,TIME(F3023,G3023,H3023),"")</f>
        <v>4.8078703703703707E-2</v>
      </c>
      <c r="J3023" s="54">
        <f>IF(E3023&gt;0,TIME(F3023,G3023,H3023)/E3023,"")</f>
        <v>2.3801338467180052E-3</v>
      </c>
      <c r="K3023" s="50" t="s">
        <v>1340</v>
      </c>
      <c r="L3023" s="50" t="s">
        <v>1577</v>
      </c>
      <c r="M3023" s="55">
        <f>IF(D3023&gt;0,0.0416666666666667/J3023,"")</f>
        <v>17.506018295618695</v>
      </c>
      <c r="N3023" s="50">
        <v>0</v>
      </c>
      <c r="O3023" s="50" t="s">
        <v>201</v>
      </c>
      <c r="P3023" s="50" t="s">
        <v>1780</v>
      </c>
      <c r="Q3023" s="151">
        <f>IF("1-Swim"=D3023,J3023*2.4,IF("2-Bike"=D3023,J3023*112,IF("3-Run"=D3023,J3023*26.2,0)))</f>
        <v>0.26657499083241659</v>
      </c>
      <c r="R3023" s="151">
        <f>Q3023/2</f>
        <v>0.1332874954162083</v>
      </c>
      <c r="S3023" s="53">
        <f>J3023*26.2</f>
        <v>6.2359506784011733E-2</v>
      </c>
      <c r="T3023" s="53">
        <f>(J3023+0.0013889)*26.2</f>
        <v>9.8748686784011733E-2</v>
      </c>
      <c r="U3023" s="53">
        <f>S3023/2</f>
        <v>3.1179753392005866E-2</v>
      </c>
      <c r="V3023" s="53">
        <f>T3023/2</f>
        <v>4.9374343392005866E-2</v>
      </c>
      <c r="W3023" s="50">
        <f>RANK(J3023,J:J,1)</f>
        <v>258</v>
      </c>
      <c r="X3023" s="50">
        <f>YEAR(B3023)</f>
        <v>2016</v>
      </c>
      <c r="Y3023" s="50">
        <f>MONTH(B3023)</f>
        <v>6</v>
      </c>
      <c r="Z3023" s="56">
        <f>X3023*100+Y3023</f>
        <v>201606</v>
      </c>
      <c r="AA3023" s="56">
        <f>WEEKNUM(B3023,1)</f>
        <v>27</v>
      </c>
      <c r="AB3023" s="58">
        <f>IF(ISBLANK(B3023)," ",MAX(B3023-B3022-1,0))</f>
        <v>0</v>
      </c>
      <c r="AC3023" s="56">
        <f>DAY(B3023)</f>
        <v>30</v>
      </c>
      <c r="AD3023" s="53">
        <f>U3023+V3023</f>
        <v>8.0554096784011736E-2</v>
      </c>
      <c r="AE3023" s="56">
        <f>IF("1-Swim"=D3023,E3023*46.7,IF("2-Bike"=D3023,E3023,IF("3-Run"=D3023,E3023*4.27,0)))</f>
        <v>20.2</v>
      </c>
    </row>
    <row r="3024" spans="1:31" x14ac:dyDescent="0.25">
      <c r="A3024" s="50">
        <v>3023</v>
      </c>
      <c r="B3024" s="51">
        <v>42551</v>
      </c>
      <c r="C3024" s="75">
        <f>B3024</f>
        <v>42551</v>
      </c>
      <c r="D3024" s="50" t="s">
        <v>1224</v>
      </c>
      <c r="E3024" s="50">
        <v>20.2</v>
      </c>
      <c r="F3024" s="50">
        <v>1</v>
      </c>
      <c r="G3024" s="50">
        <v>8</v>
      </c>
      <c r="H3024" s="50">
        <v>32</v>
      </c>
      <c r="I3024" s="53">
        <f>IF(E3024&gt;0,TIME(F3024,G3024,H3024),"")</f>
        <v>4.7592592592592596E-2</v>
      </c>
      <c r="J3024" s="54">
        <f>IF(E3024&gt;0,TIME(F3024,G3024,H3024)/E3024,"")</f>
        <v>2.3560689402273563E-3</v>
      </c>
      <c r="K3024" s="50" t="s">
        <v>1340</v>
      </c>
      <c r="L3024" s="50" t="s">
        <v>1579</v>
      </c>
      <c r="M3024" s="55">
        <f>IF(D3024&gt;0,0.0416666666666667/J3024,"")</f>
        <v>17.684824902723747</v>
      </c>
      <c r="N3024" s="50">
        <v>0</v>
      </c>
      <c r="O3024" s="50" t="s">
        <v>201</v>
      </c>
      <c r="P3024" s="50" t="s">
        <v>1781</v>
      </c>
      <c r="Q3024" s="151">
        <f>IF("1-Swim"=D3024,J3024*2.4,IF("2-Bike"=D3024,J3024*112,IF("3-Run"=D3024,J3024*26.2,0)))</f>
        <v>0.26387972130546389</v>
      </c>
      <c r="R3024" s="151">
        <f>Q3024/2</f>
        <v>0.13193986065273194</v>
      </c>
      <c r="S3024" s="53">
        <f>J3024*26.2</f>
        <v>6.1729006233956732E-2</v>
      </c>
      <c r="T3024" s="53">
        <f>(J3024+0.0013889)*26.2</f>
        <v>9.8118186233956739E-2</v>
      </c>
      <c r="U3024" s="53">
        <f>S3024/2</f>
        <v>3.0864503116978366E-2</v>
      </c>
      <c r="V3024" s="53">
        <f>T3024/2</f>
        <v>4.9059093116978369E-2</v>
      </c>
      <c r="W3024" s="50">
        <f>RANK(J3024,J:J,1)</f>
        <v>249</v>
      </c>
      <c r="X3024" s="50">
        <f>YEAR(B3024)</f>
        <v>2016</v>
      </c>
      <c r="Y3024" s="50">
        <f>MONTH(B3024)</f>
        <v>6</v>
      </c>
      <c r="Z3024" s="56">
        <f>X3024*100+Y3024</f>
        <v>201606</v>
      </c>
      <c r="AA3024" s="56">
        <f>WEEKNUM(B3024,1)</f>
        <v>27</v>
      </c>
      <c r="AB3024" s="58">
        <f>IF(ISBLANK(B3024)," ",MAX(B3024-B3023-1,0))</f>
        <v>0</v>
      </c>
      <c r="AC3024" s="56">
        <f>DAY(B3024)</f>
        <v>30</v>
      </c>
      <c r="AD3024" s="53">
        <f>U3024+V3024</f>
        <v>7.9923596233956729E-2</v>
      </c>
      <c r="AE3024" s="56">
        <f>IF("1-Swim"=D3024,E3024*46.7,IF("2-Bike"=D3024,E3024,IF("3-Run"=D3024,E3024*4.27,0)))</f>
        <v>20.2</v>
      </c>
    </row>
    <row r="3025" spans="1:31" x14ac:dyDescent="0.25">
      <c r="A3025" s="50">
        <v>3024</v>
      </c>
      <c r="B3025" s="51">
        <v>42552</v>
      </c>
      <c r="C3025" s="75">
        <f>B3025</f>
        <v>42552</v>
      </c>
      <c r="D3025" s="50" t="s">
        <v>1223</v>
      </c>
      <c r="E3025" s="50">
        <v>4.25</v>
      </c>
      <c r="F3025" s="50">
        <v>1</v>
      </c>
      <c r="G3025" s="50">
        <v>5</v>
      </c>
      <c r="H3025" s="50">
        <v>11</v>
      </c>
      <c r="I3025" s="53">
        <f>IF(E3025&gt;0,TIME(F3025,G3025,H3025),"")</f>
        <v>4.5266203703703704E-2</v>
      </c>
      <c r="J3025" s="54">
        <f>IF(E3025&gt;0,TIME(F3025,G3025,H3025)/E3025,"")</f>
        <v>1.065087145969499E-2</v>
      </c>
      <c r="K3025" s="50" t="s">
        <v>1772</v>
      </c>
      <c r="L3025" s="50" t="s">
        <v>315</v>
      </c>
      <c r="M3025" s="55">
        <f>IF(D3025&gt;0,0.0416666666666667/J3025,"")</f>
        <v>3.9120429557657914</v>
      </c>
      <c r="N3025" s="50">
        <v>0</v>
      </c>
      <c r="O3025" s="50" t="s">
        <v>201</v>
      </c>
      <c r="P3025" s="50" t="s">
        <v>1782</v>
      </c>
      <c r="Q3025" s="151">
        <f>IF("1-Swim"=D3025,J3025*2.4,IF("2-Bike"=D3025,J3025*112,IF("3-Run"=D3025,J3025*26.2,0)))</f>
        <v>0.27905283224400873</v>
      </c>
      <c r="R3025" s="151">
        <f>Q3025/2</f>
        <v>0.13952641612200437</v>
      </c>
      <c r="S3025" s="53">
        <f>J3025*26.2</f>
        <v>0.27905283224400873</v>
      </c>
      <c r="T3025" s="53">
        <f>(J3025+0.0013889)*26.2</f>
        <v>0.31544201224400875</v>
      </c>
      <c r="U3025" s="53">
        <f>S3025/2</f>
        <v>0.13952641612200437</v>
      </c>
      <c r="V3025" s="53">
        <f>T3025/2</f>
        <v>0.15772100612200438</v>
      </c>
      <c r="W3025" s="50">
        <f>RANK(J3025,J:J,1)</f>
        <v>2927</v>
      </c>
      <c r="X3025" s="50">
        <f>YEAR(B3025)</f>
        <v>2016</v>
      </c>
      <c r="Y3025" s="50">
        <f>MONTH(B3025)</f>
        <v>7</v>
      </c>
      <c r="Z3025" s="56">
        <f>X3025*100+Y3025</f>
        <v>201607</v>
      </c>
      <c r="AA3025" s="56">
        <f>WEEKNUM(B3025,1)</f>
        <v>27</v>
      </c>
      <c r="AB3025" s="58">
        <f>IF(ISBLANK(B3025)," ",MAX(B3025-B3024-1,0))</f>
        <v>0</v>
      </c>
      <c r="AC3025" s="56">
        <f>DAY(B3025)</f>
        <v>1</v>
      </c>
      <c r="AD3025" s="53">
        <f>U3025+V3025</f>
        <v>0.29724742224400874</v>
      </c>
      <c r="AE3025" s="56">
        <f>IF("1-Swim"=D3025,E3025*46.7,IF("2-Bike"=D3025,E3025,IF("3-Run"=D3025,E3025*4.27,0)))</f>
        <v>18.147499999999997</v>
      </c>
    </row>
    <row r="3026" spans="1:31" x14ac:dyDescent="0.25">
      <c r="A3026" s="50">
        <v>3025</v>
      </c>
      <c r="B3026" s="51">
        <v>42552</v>
      </c>
      <c r="C3026" s="75">
        <f>B3026</f>
        <v>42552</v>
      </c>
      <c r="D3026" s="50" t="s">
        <v>1224</v>
      </c>
      <c r="E3026" s="50">
        <v>20.100000000000001</v>
      </c>
      <c r="F3026" s="50">
        <v>1</v>
      </c>
      <c r="G3026" s="50">
        <v>28</v>
      </c>
      <c r="H3026" s="50">
        <v>10</v>
      </c>
      <c r="I3026" s="53">
        <f>IF(E3026&gt;0,TIME(F3026,G3026,H3026),"")</f>
        <v>6.1226851851851859E-2</v>
      </c>
      <c r="J3026" s="54">
        <f>IF(E3026&gt;0,TIME(F3026,G3026,H3026)/E3026,"")</f>
        <v>3.0461120324304404E-3</v>
      </c>
      <c r="K3026" s="50" t="s">
        <v>1340</v>
      </c>
      <c r="L3026" s="50" t="s">
        <v>221</v>
      </c>
      <c r="M3026" s="55">
        <f>IF(D3026&gt;0,0.0416666666666667/J3026,"")</f>
        <v>13.678638941398876</v>
      </c>
      <c r="N3026" s="50">
        <v>0</v>
      </c>
      <c r="O3026" s="50" t="s">
        <v>201</v>
      </c>
      <c r="P3026" s="50" t="s">
        <v>1783</v>
      </c>
      <c r="Q3026" s="151">
        <f>IF("1-Swim"=D3026,J3026*2.4,IF("2-Bike"=D3026,J3026*112,IF("3-Run"=D3026,J3026*26.2,0)))</f>
        <v>0.34116454763220933</v>
      </c>
      <c r="R3026" s="151">
        <f>Q3026/2</f>
        <v>0.17058227381610466</v>
      </c>
      <c r="S3026" s="53">
        <f>J3026*26.2</f>
        <v>7.9808135249677531E-2</v>
      </c>
      <c r="T3026" s="53">
        <f>(J3026+0.0013889)*26.2</f>
        <v>0.11619731524967754</v>
      </c>
      <c r="U3026" s="53">
        <f>S3026/2</f>
        <v>3.9904067624838765E-2</v>
      </c>
      <c r="V3026" s="53">
        <f>T3026/2</f>
        <v>5.8098657624838769E-2</v>
      </c>
      <c r="W3026" s="50">
        <f>RANK(J3026,J:J,1)</f>
        <v>592</v>
      </c>
      <c r="X3026" s="50">
        <f>YEAR(B3026)</f>
        <v>2016</v>
      </c>
      <c r="Y3026" s="50">
        <f>MONTH(B3026)</f>
        <v>7</v>
      </c>
      <c r="Z3026" s="56">
        <f>X3026*100+Y3026</f>
        <v>201607</v>
      </c>
      <c r="AA3026" s="56">
        <f>WEEKNUM(B3026,1)</f>
        <v>27</v>
      </c>
      <c r="AB3026" s="58">
        <f>IF(ISBLANK(B3026)," ",MAX(B3026-B3025-1,0))</f>
        <v>0</v>
      </c>
      <c r="AC3026" s="56">
        <f>DAY(B3026)</f>
        <v>1</v>
      </c>
      <c r="AD3026" s="53">
        <f>U3026+V3026</f>
        <v>9.8002725249677541E-2</v>
      </c>
      <c r="AE3026" s="56">
        <f>IF("1-Swim"=D3026,E3026*46.7,IF("2-Bike"=D3026,E3026,IF("3-Run"=D3026,E3026*4.27,0)))</f>
        <v>20.100000000000001</v>
      </c>
    </row>
    <row r="3027" spans="1:31" x14ac:dyDescent="0.25">
      <c r="A3027" s="50">
        <v>3026</v>
      </c>
      <c r="B3027" s="51">
        <v>42554</v>
      </c>
      <c r="C3027" s="75">
        <f>B3027</f>
        <v>42554</v>
      </c>
      <c r="D3027" s="50" t="s">
        <v>1224</v>
      </c>
      <c r="E3027" s="50">
        <v>100.4</v>
      </c>
      <c r="F3027" s="50">
        <v>7</v>
      </c>
      <c r="G3027" s="50">
        <v>8</v>
      </c>
      <c r="H3027" s="50">
        <v>33</v>
      </c>
      <c r="I3027" s="53">
        <f>IF(E3027&gt;0,TIME(F3027,G3027,H3027),"")</f>
        <v>0.29760416666666667</v>
      </c>
      <c r="J3027" s="54">
        <f>IF(E3027&gt;0,TIME(F3027,G3027,H3027)/E3027,"")</f>
        <v>2.9641849269588312E-3</v>
      </c>
      <c r="K3027" s="50" t="s">
        <v>1340</v>
      </c>
      <c r="L3027" s="50" t="s">
        <v>1784</v>
      </c>
      <c r="M3027" s="55">
        <f>IF(D3027&gt;0,0.0416666666666667/J3027,"")</f>
        <v>14.056702835141769</v>
      </c>
      <c r="N3027" s="50">
        <v>0</v>
      </c>
      <c r="O3027" s="50" t="s">
        <v>228</v>
      </c>
      <c r="P3027" s="50" t="s">
        <v>1785</v>
      </c>
      <c r="Q3027" s="151">
        <f>IF("1-Swim"=D3027,J3027*2.4,IF("2-Bike"=D3027,J3027*112,IF("3-Run"=D3027,J3027*26.2,0)))</f>
        <v>0.3319887118193891</v>
      </c>
      <c r="R3027" s="151">
        <f>Q3027/2</f>
        <v>0.16599435590969455</v>
      </c>
      <c r="S3027" s="53">
        <f>J3027*26.2</f>
        <v>7.7661645086321382E-2</v>
      </c>
      <c r="T3027" s="53">
        <f>(J3027+0.0013889)*26.2</f>
        <v>0.11405082508632138</v>
      </c>
      <c r="U3027" s="53">
        <f>S3027/2</f>
        <v>3.8830822543160691E-2</v>
      </c>
      <c r="V3027" s="53">
        <f>T3027/2</f>
        <v>5.7025412543160688E-2</v>
      </c>
      <c r="W3027" s="50">
        <f>RANK(J3027,J:J,1)</f>
        <v>562</v>
      </c>
      <c r="X3027" s="50">
        <f>YEAR(B3027)</f>
        <v>2016</v>
      </c>
      <c r="Y3027" s="50">
        <f>MONTH(B3027)</f>
        <v>7</v>
      </c>
      <c r="Z3027" s="56">
        <f>X3027*100+Y3027</f>
        <v>201607</v>
      </c>
      <c r="AA3027" s="56">
        <f>WEEKNUM(B3027,1)</f>
        <v>28</v>
      </c>
      <c r="AB3027" s="58">
        <f>IF(ISBLANK(B3027)," ",MAX(B3027-B3026-1,0))</f>
        <v>1</v>
      </c>
      <c r="AC3027" s="56">
        <f>DAY(B3027)</f>
        <v>3</v>
      </c>
      <c r="AD3027" s="53">
        <f>U3027+V3027</f>
        <v>9.5856235086321379E-2</v>
      </c>
      <c r="AE3027" s="56">
        <f>IF("1-Swim"=D3027,E3027*46.7,IF("2-Bike"=D3027,E3027,IF("3-Run"=D3027,E3027*4.27,0)))</f>
        <v>100.4</v>
      </c>
    </row>
    <row r="3028" spans="1:31" x14ac:dyDescent="0.25">
      <c r="A3028" s="50">
        <v>3027</v>
      </c>
      <c r="B3028" s="51">
        <v>42554</v>
      </c>
      <c r="C3028" s="75">
        <f>B3028</f>
        <v>42554</v>
      </c>
      <c r="D3028" s="50" t="s">
        <v>1225</v>
      </c>
      <c r="E3028" s="50">
        <v>0.5</v>
      </c>
      <c r="F3028" s="50">
        <v>0</v>
      </c>
      <c r="G3028" s="50">
        <v>20</v>
      </c>
      <c r="H3028" s="50">
        <v>0</v>
      </c>
      <c r="I3028" s="53">
        <f>IF(E3028&gt;0,TIME(F3028,G3028,H3028),"")</f>
        <v>1.3888888888888888E-2</v>
      </c>
      <c r="J3028" s="54">
        <f>IF(E3028&gt;0,TIME(F3028,G3028,H3028)/E3028,"")</f>
        <v>2.7777777777777776E-2</v>
      </c>
      <c r="K3028" s="50" t="s">
        <v>949</v>
      </c>
      <c r="L3028" s="50" t="s">
        <v>98</v>
      </c>
      <c r="M3028" s="55">
        <f>IF(D3028&gt;0,0.0416666666666667/J3028,"")</f>
        <v>1.5000000000000013</v>
      </c>
      <c r="N3028" s="50">
        <v>0</v>
      </c>
      <c r="O3028" s="50" t="s">
        <v>228</v>
      </c>
      <c r="P3028" s="50" t="s">
        <v>1764</v>
      </c>
      <c r="Q3028" s="151">
        <f>IF("1-Swim"=D3028,J3028*2.4,IF("2-Bike"=D3028,J3028*112,IF("3-Run"=D3028,J3028*26.2,0)))</f>
        <v>6.6666666666666666E-2</v>
      </c>
      <c r="R3028" s="151">
        <f>Q3028/2</f>
        <v>3.3333333333333333E-2</v>
      </c>
      <c r="S3028" s="53">
        <f>J3028*26.2</f>
        <v>0.72777777777777775</v>
      </c>
      <c r="T3028" s="53">
        <f>(J3028+0.0013889)*26.2</f>
        <v>0.76416695777777766</v>
      </c>
      <c r="U3028" s="53">
        <f>S3028/2</f>
        <v>0.36388888888888887</v>
      </c>
      <c r="V3028" s="53">
        <f>T3028/2</f>
        <v>0.38208347888888883</v>
      </c>
      <c r="W3028" s="50">
        <f>RANK(J3028,J:J,1)</f>
        <v>3293</v>
      </c>
      <c r="X3028" s="50">
        <f>YEAR(B3028)</f>
        <v>2016</v>
      </c>
      <c r="Y3028" s="50">
        <f>MONTH(B3028)</f>
        <v>7</v>
      </c>
      <c r="Z3028" s="56">
        <f>X3028*100+Y3028</f>
        <v>201607</v>
      </c>
      <c r="AA3028" s="56">
        <f>WEEKNUM(B3028,1)</f>
        <v>28</v>
      </c>
      <c r="AB3028" s="58">
        <f>IF(ISBLANK(B3028)," ",MAX(B3028-B3027-1,0))</f>
        <v>0</v>
      </c>
      <c r="AC3028" s="56">
        <f>DAY(B3028)</f>
        <v>3</v>
      </c>
      <c r="AD3028" s="53">
        <f>U3028+V3028</f>
        <v>0.74597236777777765</v>
      </c>
      <c r="AE3028" s="56">
        <f>IF("1-Swim"=D3028,E3028*46.7,IF("2-Bike"=D3028,E3028,IF("3-Run"=D3028,E3028*4.27,0)))</f>
        <v>23.35</v>
      </c>
    </row>
    <row r="3029" spans="1:31" x14ac:dyDescent="0.25">
      <c r="A3029" s="50">
        <v>3028</v>
      </c>
      <c r="B3029" s="51">
        <v>42555</v>
      </c>
      <c r="C3029" s="75">
        <f>B3029</f>
        <v>42555</v>
      </c>
      <c r="D3029" s="50" t="s">
        <v>1225</v>
      </c>
      <c r="E3029" s="50">
        <v>0.5</v>
      </c>
      <c r="F3029" s="50">
        <v>0</v>
      </c>
      <c r="G3029" s="50">
        <v>17</v>
      </c>
      <c r="H3029" s="50">
        <v>40</v>
      </c>
      <c r="I3029" s="53">
        <f>IF(E3029&gt;0,TIME(F3029,G3029,H3029),"")</f>
        <v>1.2268518518518519E-2</v>
      </c>
      <c r="J3029" s="54">
        <f>IF(E3029&gt;0,TIME(F3029,G3029,H3029)/E3029,"")</f>
        <v>2.4537037037037038E-2</v>
      </c>
      <c r="K3029" s="50" t="s">
        <v>949</v>
      </c>
      <c r="L3029" s="50" t="s">
        <v>98</v>
      </c>
      <c r="M3029" s="55">
        <f>IF(D3029&gt;0,0.0416666666666667/J3029,"")</f>
        <v>1.698113207547171</v>
      </c>
      <c r="N3029" s="50">
        <v>0</v>
      </c>
      <c r="O3029" s="50" t="s">
        <v>228</v>
      </c>
      <c r="P3029" s="50" t="s">
        <v>1764</v>
      </c>
      <c r="Q3029" s="151">
        <f>IF("1-Swim"=D3029,J3029*2.4,IF("2-Bike"=D3029,J3029*112,IF("3-Run"=D3029,J3029*26.2,0)))</f>
        <v>5.8888888888888886E-2</v>
      </c>
      <c r="R3029" s="151">
        <f>Q3029/2</f>
        <v>2.9444444444444443E-2</v>
      </c>
      <c r="S3029" s="53">
        <f>J3029*26.2</f>
        <v>0.64287037037037043</v>
      </c>
      <c r="T3029" s="53">
        <f>(J3029+0.0013889)*26.2</f>
        <v>0.67925955037037034</v>
      </c>
      <c r="U3029" s="53">
        <f>S3029/2</f>
        <v>0.32143518518518521</v>
      </c>
      <c r="V3029" s="53">
        <f>T3029/2</f>
        <v>0.33962977518518517</v>
      </c>
      <c r="W3029" s="50">
        <f>RANK(J3029,J:J,1)</f>
        <v>3158</v>
      </c>
      <c r="X3029" s="50">
        <f>YEAR(B3029)</f>
        <v>2016</v>
      </c>
      <c r="Y3029" s="50">
        <f>MONTH(B3029)</f>
        <v>7</v>
      </c>
      <c r="Z3029" s="56">
        <f>X3029*100+Y3029</f>
        <v>201607</v>
      </c>
      <c r="AA3029" s="56">
        <f>WEEKNUM(B3029,1)</f>
        <v>28</v>
      </c>
      <c r="AB3029" s="58">
        <f>IF(ISBLANK(B3029)," ",MAX(B3029-B3028-1,0))</f>
        <v>0</v>
      </c>
      <c r="AC3029" s="56">
        <f>DAY(B3029)</f>
        <v>4</v>
      </c>
      <c r="AD3029" s="53">
        <f>U3029+V3029</f>
        <v>0.66106496037037044</v>
      </c>
      <c r="AE3029" s="56">
        <f>IF("1-Swim"=D3029,E3029*46.7,IF("2-Bike"=D3029,E3029,IF("3-Run"=D3029,E3029*4.27,0)))</f>
        <v>23.35</v>
      </c>
    </row>
    <row r="3030" spans="1:31" x14ac:dyDescent="0.25">
      <c r="A3030" s="50">
        <v>3029</v>
      </c>
      <c r="B3030" s="51">
        <v>42557</v>
      </c>
      <c r="C3030" s="75">
        <f>B3030</f>
        <v>42557</v>
      </c>
      <c r="D3030" s="50" t="s">
        <v>1224</v>
      </c>
      <c r="E3030" s="50">
        <v>10.5</v>
      </c>
      <c r="F3030" s="50">
        <v>0</v>
      </c>
      <c r="G3030" s="50">
        <v>31</v>
      </c>
      <c r="H3030" s="50">
        <v>47</v>
      </c>
      <c r="I3030" s="53">
        <f>IF(E3030&gt;0,TIME(F3030,G3030,H3030),"")</f>
        <v>2.207175925925926E-2</v>
      </c>
      <c r="J3030" s="54">
        <f>IF(E3030&gt;0,TIME(F3030,G3030,H3030)/E3030,"")</f>
        <v>2.1020723104056439E-3</v>
      </c>
      <c r="K3030" s="50" t="s">
        <v>1340</v>
      </c>
      <c r="L3030" s="50" t="s">
        <v>29</v>
      </c>
      <c r="M3030" s="55">
        <f>IF(D3030&gt;0,0.0416666666666667/J3030,"")</f>
        <v>19.821709491347679</v>
      </c>
      <c r="N3030" s="50">
        <v>0</v>
      </c>
      <c r="O3030" s="50" t="s">
        <v>228</v>
      </c>
      <c r="P3030" s="50" t="s">
        <v>1786</v>
      </c>
      <c r="Q3030" s="151">
        <f>IF("1-Swim"=D3030,J3030*2.4,IF("2-Bike"=D3030,J3030*112,IF("3-Run"=D3030,J3030*26.2,0)))</f>
        <v>0.23543209876543211</v>
      </c>
      <c r="R3030" s="151">
        <f>Q3030/2</f>
        <v>0.11771604938271606</v>
      </c>
      <c r="S3030" s="53">
        <f>J3030*26.2</f>
        <v>5.5074294532627868E-2</v>
      </c>
      <c r="T3030" s="53">
        <f>(J3030+0.0013889)*26.2</f>
        <v>9.1463474532627875E-2</v>
      </c>
      <c r="U3030" s="53">
        <f>S3030/2</f>
        <v>2.7537147266313934E-2</v>
      </c>
      <c r="V3030" s="53">
        <f>T3030/2</f>
        <v>4.5731737266313938E-2</v>
      </c>
      <c r="W3030" s="50">
        <f>RANK(J3030,J:J,1)</f>
        <v>198</v>
      </c>
      <c r="X3030" s="50">
        <f>YEAR(B3030)</f>
        <v>2016</v>
      </c>
      <c r="Y3030" s="50">
        <f>MONTH(B3030)</f>
        <v>7</v>
      </c>
      <c r="Z3030" s="56">
        <f>X3030*100+Y3030</f>
        <v>201607</v>
      </c>
      <c r="AA3030" s="56">
        <f>WEEKNUM(B3030,1)</f>
        <v>28</v>
      </c>
      <c r="AB3030" s="58">
        <f>IF(ISBLANK(B3030)," ",MAX(B3030-B3029-1,0))</f>
        <v>1</v>
      </c>
      <c r="AC3030" s="56">
        <f>DAY(B3030)</f>
        <v>6</v>
      </c>
      <c r="AD3030" s="53">
        <f>U3030+V3030</f>
        <v>7.3268884532627865E-2</v>
      </c>
      <c r="AE3030" s="56">
        <f>IF("1-Swim"=D3030,E3030*46.7,IF("2-Bike"=D3030,E3030,IF("3-Run"=D3030,E3030*4.27,0)))</f>
        <v>10.5</v>
      </c>
    </row>
    <row r="3031" spans="1:31" x14ac:dyDescent="0.25">
      <c r="A3031" s="50">
        <v>3030</v>
      </c>
      <c r="B3031" s="51">
        <v>42559</v>
      </c>
      <c r="C3031" s="75">
        <f>B3031</f>
        <v>42559</v>
      </c>
      <c r="D3031" s="50" t="s">
        <v>1223</v>
      </c>
      <c r="E3031" s="50">
        <v>6.1</v>
      </c>
      <c r="F3031" s="50">
        <v>1</v>
      </c>
      <c r="G3031" s="50">
        <v>13</v>
      </c>
      <c r="H3031" s="50">
        <v>0</v>
      </c>
      <c r="I3031" s="53">
        <f>IF(E3031&gt;0,TIME(F3031,G3031,H3031),"")</f>
        <v>5.0694444444444452E-2</v>
      </c>
      <c r="J3031" s="54">
        <f>IF(E3031&gt;0,TIME(F3031,G3031,H3031)/E3031,"")</f>
        <v>8.3105646630236805E-3</v>
      </c>
      <c r="K3031" s="50" t="s">
        <v>1772</v>
      </c>
      <c r="L3031" s="50" t="s">
        <v>1787</v>
      </c>
      <c r="M3031" s="55">
        <f>IF(D3031&gt;0,0.0416666666666667/J3031,"")</f>
        <v>5.0136986301369895</v>
      </c>
      <c r="N3031" s="50">
        <v>143</v>
      </c>
      <c r="O3031" s="50" t="s">
        <v>228</v>
      </c>
      <c r="P3031" s="50" t="s">
        <v>1788</v>
      </c>
      <c r="Q3031" s="151">
        <f>IF("1-Swim"=D3031,J3031*2.4,IF("2-Bike"=D3031,J3031*112,IF("3-Run"=D3031,J3031*26.2,0)))</f>
        <v>0.21773679417122044</v>
      </c>
      <c r="R3031" s="151">
        <f>Q3031/2</f>
        <v>0.10886839708561022</v>
      </c>
      <c r="S3031" s="53">
        <f>J3031*26.2</f>
        <v>0.21773679417122044</v>
      </c>
      <c r="T3031" s="53">
        <f>(J3031+0.0013889)*26.2</f>
        <v>0.2541259741712204</v>
      </c>
      <c r="U3031" s="53">
        <f>S3031/2</f>
        <v>0.10886839708561022</v>
      </c>
      <c r="V3031" s="53">
        <f>T3031/2</f>
        <v>0.1270629870856102</v>
      </c>
      <c r="W3031" s="50">
        <f>RANK(J3031,J:J,1)</f>
        <v>2588</v>
      </c>
      <c r="X3031" s="50">
        <f>YEAR(B3031)</f>
        <v>2016</v>
      </c>
      <c r="Y3031" s="50">
        <f>MONTH(B3031)</f>
        <v>7</v>
      </c>
      <c r="Z3031" s="56">
        <f>X3031*100+Y3031</f>
        <v>201607</v>
      </c>
      <c r="AA3031" s="56">
        <f>WEEKNUM(B3031,1)</f>
        <v>28</v>
      </c>
      <c r="AB3031" s="58">
        <f>IF(ISBLANK(B3031)," ",MAX(B3031-B3030-1,0))</f>
        <v>1</v>
      </c>
      <c r="AC3031" s="56">
        <f>DAY(B3031)</f>
        <v>8</v>
      </c>
      <c r="AD3031" s="53">
        <f>U3031+V3031</f>
        <v>0.23593138417122042</v>
      </c>
      <c r="AE3031" s="56">
        <f>IF("1-Swim"=D3031,E3031*46.7,IF("2-Bike"=D3031,E3031,IF("3-Run"=D3031,E3031*4.27,0)))</f>
        <v>26.046999999999997</v>
      </c>
    </row>
    <row r="3032" spans="1:31" x14ac:dyDescent="0.25">
      <c r="A3032" s="50">
        <v>3031</v>
      </c>
      <c r="B3032" s="51">
        <v>42559</v>
      </c>
      <c r="C3032" s="75">
        <f>B3032</f>
        <v>42559</v>
      </c>
      <c r="D3032" s="50" t="s">
        <v>1224</v>
      </c>
      <c r="E3032" s="50">
        <v>21.6</v>
      </c>
      <c r="F3032" s="50">
        <v>1</v>
      </c>
      <c r="G3032" s="50">
        <v>28</v>
      </c>
      <c r="H3032" s="50">
        <v>57</v>
      </c>
      <c r="I3032" s="53">
        <f>IF(E3032&gt;0,TIME(F3032,G3032,H3032),"")</f>
        <v>6.177083333333333E-2</v>
      </c>
      <c r="J3032" s="54">
        <f>IF(E3032&gt;0,TIME(F3032,G3032,H3032)/E3032,"")</f>
        <v>2.8597608024691357E-3</v>
      </c>
      <c r="K3032" s="50" t="s">
        <v>1340</v>
      </c>
      <c r="L3032" s="50" t="s">
        <v>1790</v>
      </c>
      <c r="M3032" s="55">
        <f>IF(D3032&gt;0,0.0416666666666667/J3032,"")</f>
        <v>14.569983136593605</v>
      </c>
      <c r="N3032" s="50">
        <v>129</v>
      </c>
      <c r="O3032" s="50" t="s">
        <v>228</v>
      </c>
      <c r="P3032" s="50" t="s">
        <v>1789</v>
      </c>
      <c r="Q3032" s="151">
        <f>IF("1-Swim"=D3032,J3032*2.4,IF("2-Bike"=D3032,J3032*112,IF("3-Run"=D3032,J3032*26.2,0)))</f>
        <v>0.32029320987654319</v>
      </c>
      <c r="R3032" s="151">
        <f>Q3032/2</f>
        <v>0.1601466049382716</v>
      </c>
      <c r="S3032" s="53">
        <f>J3032*26.2</f>
        <v>7.4925733024691354E-2</v>
      </c>
      <c r="T3032" s="53">
        <f>(J3032+0.0013889)*26.2</f>
        <v>0.11131491302469136</v>
      </c>
      <c r="U3032" s="53">
        <f>S3032/2</f>
        <v>3.7462866512345677E-2</v>
      </c>
      <c r="V3032" s="53">
        <f>T3032/2</f>
        <v>5.5657456512345681E-2</v>
      </c>
      <c r="W3032" s="50">
        <f>RANK(J3032,J:J,1)</f>
        <v>513</v>
      </c>
      <c r="X3032" s="50">
        <f>YEAR(B3032)</f>
        <v>2016</v>
      </c>
      <c r="Y3032" s="50">
        <f>MONTH(B3032)</f>
        <v>7</v>
      </c>
      <c r="Z3032" s="56">
        <f>X3032*100+Y3032</f>
        <v>201607</v>
      </c>
      <c r="AA3032" s="56">
        <f>WEEKNUM(B3032,1)</f>
        <v>28</v>
      </c>
      <c r="AB3032" s="58">
        <f>IF(ISBLANK(B3032)," ",MAX(B3032-B3031-1,0))</f>
        <v>0</v>
      </c>
      <c r="AC3032" s="56">
        <f>DAY(B3032)</f>
        <v>8</v>
      </c>
      <c r="AD3032" s="53">
        <f>U3032+V3032</f>
        <v>9.3120323024691365E-2</v>
      </c>
      <c r="AE3032" s="56">
        <f>IF("1-Swim"=D3032,E3032*46.7,IF("2-Bike"=D3032,E3032,IF("3-Run"=D3032,E3032*4.27,0)))</f>
        <v>21.6</v>
      </c>
    </row>
    <row r="3033" spans="1:31" x14ac:dyDescent="0.25">
      <c r="A3033" s="50">
        <v>3032</v>
      </c>
      <c r="B3033" s="51">
        <v>42560</v>
      </c>
      <c r="C3033" s="75">
        <f>B3033</f>
        <v>42560</v>
      </c>
      <c r="D3033" s="50" t="s">
        <v>1224</v>
      </c>
      <c r="E3033" s="50">
        <v>10</v>
      </c>
      <c r="F3033" s="50">
        <v>0</v>
      </c>
      <c r="G3033" s="50">
        <v>45</v>
      </c>
      <c r="H3033" s="50">
        <v>0</v>
      </c>
      <c r="I3033" s="53">
        <f>IF(E3033&gt;0,TIME(F3033,G3033,H3033),"")</f>
        <v>3.125E-2</v>
      </c>
      <c r="J3033" s="54">
        <f>IF(E3033&gt;0,TIME(F3033,G3033,H3033)/E3033,"")</f>
        <v>3.1250000000000002E-3</v>
      </c>
      <c r="K3033" s="50" t="s">
        <v>930</v>
      </c>
      <c r="L3033" s="50" t="s">
        <v>1791</v>
      </c>
      <c r="M3033" s="55">
        <f>IF(D3033&gt;0,0.0416666666666667/J3033,"")</f>
        <v>13.333333333333343</v>
      </c>
      <c r="N3033" s="50">
        <v>0</v>
      </c>
      <c r="O3033" s="50" t="s">
        <v>228</v>
      </c>
      <c r="P3033" s="50" t="s">
        <v>1792</v>
      </c>
      <c r="Q3033" s="151">
        <f>IF("1-Swim"=D3033,J3033*2.4,IF("2-Bike"=D3033,J3033*112,IF("3-Run"=D3033,J3033*26.2,0)))</f>
        <v>0.35000000000000003</v>
      </c>
      <c r="R3033" s="151">
        <f>Q3033/2</f>
        <v>0.17500000000000002</v>
      </c>
      <c r="S3033" s="53">
        <f>J3033*26.2</f>
        <v>8.1875000000000003E-2</v>
      </c>
      <c r="T3033" s="53">
        <f>(J3033+0.0013889)*26.2</f>
        <v>0.11826418000000001</v>
      </c>
      <c r="U3033" s="53">
        <f>S3033/2</f>
        <v>4.0937500000000002E-2</v>
      </c>
      <c r="V3033" s="53">
        <f>T3033/2</f>
        <v>5.9132090000000005E-2</v>
      </c>
      <c r="W3033" s="50">
        <f>RANK(J3033,J:J,1)</f>
        <v>624</v>
      </c>
      <c r="X3033" s="50">
        <f>YEAR(B3033)</f>
        <v>2016</v>
      </c>
      <c r="Y3033" s="50">
        <f>MONTH(B3033)</f>
        <v>7</v>
      </c>
      <c r="Z3033" s="56">
        <f>X3033*100+Y3033</f>
        <v>201607</v>
      </c>
      <c r="AA3033" s="56">
        <f>WEEKNUM(B3033,1)</f>
        <v>28</v>
      </c>
      <c r="AB3033" s="58">
        <f>IF(ISBLANK(B3033)," ",MAX(B3033-B3032-1,0))</f>
        <v>0</v>
      </c>
      <c r="AC3033" s="56">
        <f>DAY(B3033)</f>
        <v>9</v>
      </c>
      <c r="AD3033" s="53">
        <f>U3033+V3033</f>
        <v>0.10006959000000001</v>
      </c>
      <c r="AE3033" s="56">
        <f>IF("1-Swim"=D3033,E3033*46.7,IF("2-Bike"=D3033,E3033,IF("3-Run"=D3033,E3033*4.27,0)))</f>
        <v>10</v>
      </c>
    </row>
    <row r="3034" spans="1:31" x14ac:dyDescent="0.25">
      <c r="A3034" s="50">
        <v>3033</v>
      </c>
      <c r="B3034" s="51">
        <v>42561</v>
      </c>
      <c r="C3034" s="75">
        <f>B3034</f>
        <v>42561</v>
      </c>
      <c r="D3034" s="50" t="s">
        <v>1224</v>
      </c>
      <c r="E3034" s="50">
        <v>52.5</v>
      </c>
      <c r="F3034" s="50">
        <v>3</v>
      </c>
      <c r="G3034" s="50">
        <v>30</v>
      </c>
      <c r="H3034" s="50">
        <v>21</v>
      </c>
      <c r="I3034" s="53">
        <f>IF(E3034&gt;0,TIME(F3034,G3034,H3034),"")</f>
        <v>0.14607638888888888</v>
      </c>
      <c r="J3034" s="54">
        <f>IF(E3034&gt;0,TIME(F3034,G3034,H3034)/E3034,"")</f>
        <v>2.7824074074074071E-3</v>
      </c>
      <c r="K3034" s="50" t="s">
        <v>1340</v>
      </c>
      <c r="L3034" s="50" t="s">
        <v>315</v>
      </c>
      <c r="M3034" s="55">
        <f>IF(D3034&gt;0,0.0416666666666667/J3034,"")</f>
        <v>14.975041597337784</v>
      </c>
      <c r="N3034" s="50">
        <v>120</v>
      </c>
      <c r="O3034" s="50" t="s">
        <v>201</v>
      </c>
      <c r="P3034" s="50" t="s">
        <v>1793</v>
      </c>
      <c r="Q3034" s="151">
        <f>IF("1-Swim"=D3034,J3034*2.4,IF("2-Bike"=D3034,J3034*112,IF("3-Run"=D3034,J3034*26.2,0)))</f>
        <v>0.31162962962962959</v>
      </c>
      <c r="R3034" s="151">
        <f>Q3034/2</f>
        <v>0.15581481481481479</v>
      </c>
      <c r="S3034" s="53">
        <f>J3034*26.2</f>
        <v>7.2899074074074061E-2</v>
      </c>
      <c r="T3034" s="53">
        <f>(J3034+0.0013889)*26.2</f>
        <v>0.10928825407407407</v>
      </c>
      <c r="U3034" s="53">
        <f>S3034/2</f>
        <v>3.644953703703703E-2</v>
      </c>
      <c r="V3034" s="53">
        <f>T3034/2</f>
        <v>5.4644127037037034E-2</v>
      </c>
      <c r="W3034" s="50">
        <f>RANK(J3034,J:J,1)</f>
        <v>472</v>
      </c>
      <c r="X3034" s="50">
        <f>YEAR(B3034)</f>
        <v>2016</v>
      </c>
      <c r="Y3034" s="50">
        <f>MONTH(B3034)</f>
        <v>7</v>
      </c>
      <c r="Z3034" s="56">
        <f>X3034*100+Y3034</f>
        <v>201607</v>
      </c>
      <c r="AA3034" s="56">
        <f>WEEKNUM(B3034,1)</f>
        <v>29</v>
      </c>
      <c r="AB3034" s="58">
        <f>IF(ISBLANK(B3034)," ",MAX(B3034-B3033-1,0))</f>
        <v>0</v>
      </c>
      <c r="AC3034" s="56">
        <f>DAY(B3034)</f>
        <v>10</v>
      </c>
      <c r="AD3034" s="53">
        <f>U3034+V3034</f>
        <v>9.1093664074074071E-2</v>
      </c>
      <c r="AE3034" s="56">
        <f>IF("1-Swim"=D3034,E3034*46.7,IF("2-Bike"=D3034,E3034,IF("3-Run"=D3034,E3034*4.27,0)))</f>
        <v>52.5</v>
      </c>
    </row>
    <row r="3035" spans="1:31" x14ac:dyDescent="0.25">
      <c r="A3035" s="50">
        <v>3034</v>
      </c>
      <c r="B3035" s="51">
        <v>42561</v>
      </c>
      <c r="C3035" s="75">
        <f>B3035</f>
        <v>42561</v>
      </c>
      <c r="D3035" s="50" t="s">
        <v>1223</v>
      </c>
      <c r="E3035" s="50">
        <v>3</v>
      </c>
      <c r="F3035" s="50">
        <v>0</v>
      </c>
      <c r="G3035" s="50">
        <v>34</v>
      </c>
      <c r="H3035" s="50">
        <v>0</v>
      </c>
      <c r="I3035" s="53">
        <f>IF(E3035&gt;0,TIME(F3035,G3035,H3035),"")</f>
        <v>2.361111111111111E-2</v>
      </c>
      <c r="J3035" s="54">
        <f>IF(E3035&gt;0,TIME(F3035,G3035,H3035)/E3035,"")</f>
        <v>7.8703703703703696E-3</v>
      </c>
      <c r="K3035" s="50" t="s">
        <v>1772</v>
      </c>
      <c r="L3035" s="50" t="s">
        <v>17</v>
      </c>
      <c r="M3035" s="55">
        <f>IF(D3035&gt;0,0.0416666666666667/J3035,"")</f>
        <v>5.2941176470588278</v>
      </c>
      <c r="N3035" s="50">
        <v>0</v>
      </c>
      <c r="O3035" s="50" t="s">
        <v>253</v>
      </c>
      <c r="Q3035" s="151">
        <f>IF("1-Swim"=D3035,J3035*2.4,IF("2-Bike"=D3035,J3035*112,IF("3-Run"=D3035,J3035*26.2,0)))</f>
        <v>0.20620370370370367</v>
      </c>
      <c r="R3035" s="151">
        <f>Q3035/2</f>
        <v>0.10310185185185183</v>
      </c>
      <c r="S3035" s="53">
        <f>J3035*26.2</f>
        <v>0.20620370370370367</v>
      </c>
      <c r="T3035" s="53">
        <f>(J3035+0.0013889)*26.2</f>
        <v>0.24259288370370369</v>
      </c>
      <c r="U3035" s="53">
        <f>S3035/2</f>
        <v>0.10310185185185183</v>
      </c>
      <c r="V3035" s="53">
        <f>T3035/2</f>
        <v>0.12129644185185184</v>
      </c>
      <c r="W3035" s="50">
        <f>RANK(J3035,J:J,1)</f>
        <v>2355</v>
      </c>
      <c r="X3035" s="50">
        <f>YEAR(B3035)</f>
        <v>2016</v>
      </c>
      <c r="Y3035" s="50">
        <f>MONTH(B3035)</f>
        <v>7</v>
      </c>
      <c r="Z3035" s="56">
        <f>X3035*100+Y3035</f>
        <v>201607</v>
      </c>
      <c r="AA3035" s="56">
        <f>WEEKNUM(B3035,1)</f>
        <v>29</v>
      </c>
      <c r="AB3035" s="58">
        <f>IF(ISBLANK(B3035)," ",MAX(B3035-B3034-1,0))</f>
        <v>0</v>
      </c>
      <c r="AC3035" s="56">
        <f>DAY(B3035)</f>
        <v>10</v>
      </c>
      <c r="AD3035" s="53">
        <f>U3035+V3035</f>
        <v>0.22439829370370368</v>
      </c>
      <c r="AE3035" s="56">
        <f>IF("1-Swim"=D3035,E3035*46.7,IF("2-Bike"=D3035,E3035,IF("3-Run"=D3035,E3035*4.27,0)))</f>
        <v>12.809999999999999</v>
      </c>
    </row>
    <row r="3036" spans="1:31" x14ac:dyDescent="0.25">
      <c r="A3036" s="50">
        <v>3035</v>
      </c>
      <c r="B3036" s="51">
        <v>42562</v>
      </c>
      <c r="C3036" s="75">
        <f>B3036</f>
        <v>42562</v>
      </c>
      <c r="D3036" s="50" t="s">
        <v>1223</v>
      </c>
      <c r="E3036" s="50">
        <v>3.1</v>
      </c>
      <c r="F3036" s="50">
        <v>0</v>
      </c>
      <c r="G3036" s="50">
        <v>34</v>
      </c>
      <c r="H3036" s="50">
        <v>43</v>
      </c>
      <c r="I3036" s="53">
        <f>IF(E3036&gt;0,TIME(F3036,G3036,H3036),"")</f>
        <v>2.4108796296296298E-2</v>
      </c>
      <c r="J3036" s="54">
        <f>IF(E3036&gt;0,TIME(F3036,G3036,H3036)/E3036,"")</f>
        <v>7.7770310633213866E-3</v>
      </c>
      <c r="K3036" s="50" t="s">
        <v>1548</v>
      </c>
      <c r="L3036" s="50" t="s">
        <v>1357</v>
      </c>
      <c r="M3036" s="55">
        <f>IF(D3036&gt;0,0.0416666666666667/J3036,"")</f>
        <v>5.3576572251560286</v>
      </c>
      <c r="N3036" s="50">
        <v>0</v>
      </c>
      <c r="O3036" s="50" t="s">
        <v>228</v>
      </c>
      <c r="P3036" s="50" t="s">
        <v>1794</v>
      </c>
      <c r="Q3036" s="151">
        <f>IF("1-Swim"=D3036,J3036*2.4,IF("2-Bike"=D3036,J3036*112,IF("3-Run"=D3036,J3036*26.2,0)))</f>
        <v>0.20375821385902032</v>
      </c>
      <c r="R3036" s="151">
        <f>Q3036/2</f>
        <v>0.10187910692951016</v>
      </c>
      <c r="S3036" s="53">
        <f>J3036*26.2</f>
        <v>0.20375821385902032</v>
      </c>
      <c r="T3036" s="53">
        <f>(J3036+0.0013889)*26.2</f>
        <v>0.24014739385902031</v>
      </c>
      <c r="U3036" s="53">
        <f>S3036/2</f>
        <v>0.10187910692951016</v>
      </c>
      <c r="V3036" s="53">
        <f>T3036/2</f>
        <v>0.12007369692951016</v>
      </c>
      <c r="W3036" s="50">
        <f>RANK(J3036,J:J,1)</f>
        <v>2290</v>
      </c>
      <c r="X3036" s="50">
        <f>YEAR(B3036)</f>
        <v>2016</v>
      </c>
      <c r="Y3036" s="50">
        <f>MONTH(B3036)</f>
        <v>7</v>
      </c>
      <c r="Z3036" s="56">
        <f>X3036*100+Y3036</f>
        <v>201607</v>
      </c>
      <c r="AA3036" s="56">
        <f>WEEKNUM(B3036,1)</f>
        <v>29</v>
      </c>
      <c r="AB3036" s="58">
        <f>IF(ISBLANK(B3036)," ",MAX(B3036-B3035-1,0))</f>
        <v>0</v>
      </c>
      <c r="AC3036" s="56">
        <f>DAY(B3036)</f>
        <v>11</v>
      </c>
      <c r="AD3036" s="53">
        <f>U3036+V3036</f>
        <v>0.22195280385902033</v>
      </c>
      <c r="AE3036" s="56">
        <f>IF("1-Swim"=D3036,E3036*46.7,IF("2-Bike"=D3036,E3036,IF("3-Run"=D3036,E3036*4.27,0)))</f>
        <v>13.236999999999998</v>
      </c>
    </row>
    <row r="3037" spans="1:31" x14ac:dyDescent="0.25">
      <c r="A3037" s="50">
        <v>3036</v>
      </c>
      <c r="B3037" s="51">
        <v>42562</v>
      </c>
      <c r="C3037" s="75">
        <f>B3037</f>
        <v>42562</v>
      </c>
      <c r="D3037" s="50" t="s">
        <v>1225</v>
      </c>
      <c r="E3037" s="50">
        <v>0.5</v>
      </c>
      <c r="F3037" s="50">
        <v>0</v>
      </c>
      <c r="G3037" s="50">
        <v>18</v>
      </c>
      <c r="H3037" s="50">
        <v>0</v>
      </c>
      <c r="I3037" s="53">
        <f>IF(E3037&gt;0,TIME(F3037,G3037,H3037),"")</f>
        <v>1.2499999999999999E-2</v>
      </c>
      <c r="J3037" s="54">
        <f>IF(E3037&gt;0,TIME(F3037,G3037,H3037)/E3037,"")</f>
        <v>2.4999999999999998E-2</v>
      </c>
      <c r="K3037" s="50" t="s">
        <v>949</v>
      </c>
      <c r="L3037" s="50" t="s">
        <v>1795</v>
      </c>
      <c r="M3037" s="55">
        <f>IF(D3037&gt;0,0.0416666666666667/J3037,"")</f>
        <v>1.6666666666666681</v>
      </c>
      <c r="N3037" s="50">
        <v>0</v>
      </c>
      <c r="O3037" s="50" t="s">
        <v>255</v>
      </c>
      <c r="Q3037" s="151">
        <f>IF("1-Swim"=D3037,J3037*2.4,IF("2-Bike"=D3037,J3037*112,IF("3-Run"=D3037,J3037*26.2,0)))</f>
        <v>5.9999999999999991E-2</v>
      </c>
      <c r="R3037" s="151">
        <f>Q3037/2</f>
        <v>2.9999999999999995E-2</v>
      </c>
      <c r="S3037" s="53">
        <f>J3037*26.2</f>
        <v>0.65499999999999992</v>
      </c>
      <c r="T3037" s="53">
        <f>(J3037+0.0013889)*26.2</f>
        <v>0.69138917999999994</v>
      </c>
      <c r="U3037" s="53">
        <f>S3037/2</f>
        <v>0.32749999999999996</v>
      </c>
      <c r="V3037" s="53">
        <f>T3037/2</f>
        <v>0.34569458999999997</v>
      </c>
      <c r="W3037" s="50">
        <f>RANK(J3037,J:J,1)</f>
        <v>3184</v>
      </c>
      <c r="X3037" s="50">
        <f>YEAR(B3037)</f>
        <v>2016</v>
      </c>
      <c r="Y3037" s="50">
        <f>MONTH(B3037)</f>
        <v>7</v>
      </c>
      <c r="Z3037" s="56">
        <f>X3037*100+Y3037</f>
        <v>201607</v>
      </c>
      <c r="AA3037" s="56">
        <f>WEEKNUM(B3037,1)</f>
        <v>29</v>
      </c>
      <c r="AB3037" s="58">
        <f>IF(ISBLANK(B3037)," ",MAX(B3037-B3036-1,0))</f>
        <v>0</v>
      </c>
      <c r="AC3037" s="56">
        <f>DAY(B3037)</f>
        <v>11</v>
      </c>
      <c r="AD3037" s="53">
        <f>U3037+V3037</f>
        <v>0.67319458999999993</v>
      </c>
      <c r="AE3037" s="56">
        <f>IF("1-Swim"=D3037,E3037*46.7,IF("2-Bike"=D3037,E3037,IF("3-Run"=D3037,E3037*4.27,0)))</f>
        <v>23.35</v>
      </c>
    </row>
    <row r="3038" spans="1:31" x14ac:dyDescent="0.25">
      <c r="A3038" s="50">
        <v>3037</v>
      </c>
      <c r="B3038" s="51">
        <v>42563</v>
      </c>
      <c r="C3038" s="75">
        <f>B3038</f>
        <v>42563</v>
      </c>
      <c r="D3038" s="50" t="s">
        <v>1225</v>
      </c>
      <c r="E3038" s="50">
        <v>1</v>
      </c>
      <c r="F3038" s="50">
        <v>0</v>
      </c>
      <c r="G3038" s="50">
        <v>34</v>
      </c>
      <c r="H3038" s="50">
        <v>20</v>
      </c>
      <c r="I3038" s="53">
        <f>IF(E3038&gt;0,TIME(F3038,G3038,H3038),"")</f>
        <v>2.3842592592592596E-2</v>
      </c>
      <c r="J3038" s="54">
        <f>IF(E3038&gt;0,TIME(F3038,G3038,H3038)/E3038,"")</f>
        <v>2.3842592592592596E-2</v>
      </c>
      <c r="K3038" s="50" t="s">
        <v>949</v>
      </c>
      <c r="L3038" s="50" t="s">
        <v>1796</v>
      </c>
      <c r="M3038" s="55">
        <f>IF(D3038&gt;0,0.0416666666666667/J3038,"")</f>
        <v>1.7475728155339818</v>
      </c>
      <c r="N3038" s="50">
        <v>0</v>
      </c>
      <c r="O3038" s="50" t="s">
        <v>255</v>
      </c>
      <c r="P3038" s="50" t="s">
        <v>1797</v>
      </c>
      <c r="Q3038" s="151">
        <f>IF("1-Swim"=D3038,J3038*2.4,IF("2-Bike"=D3038,J3038*112,IF("3-Run"=D3038,J3038*26.2,0)))</f>
        <v>5.722222222222223E-2</v>
      </c>
      <c r="R3038" s="151">
        <f>Q3038/2</f>
        <v>2.8611111111111115E-2</v>
      </c>
      <c r="S3038" s="53">
        <f>J3038*26.2</f>
        <v>0.62467592592592602</v>
      </c>
      <c r="T3038" s="53">
        <f>(J3038+0.0013889)*26.2</f>
        <v>0.66106510592592593</v>
      </c>
      <c r="U3038" s="53">
        <f>S3038/2</f>
        <v>0.31233796296296301</v>
      </c>
      <c r="V3038" s="53">
        <f>T3038/2</f>
        <v>0.33053255296296297</v>
      </c>
      <c r="W3038" s="50">
        <f>RANK(J3038,J:J,1)</f>
        <v>3122</v>
      </c>
      <c r="X3038" s="50">
        <f>YEAR(B3038)</f>
        <v>2016</v>
      </c>
      <c r="Y3038" s="50">
        <f>MONTH(B3038)</f>
        <v>7</v>
      </c>
      <c r="Z3038" s="56">
        <f>X3038*100+Y3038</f>
        <v>201607</v>
      </c>
      <c r="AA3038" s="56">
        <f>WEEKNUM(B3038,1)</f>
        <v>29</v>
      </c>
      <c r="AB3038" s="58">
        <f>IF(ISBLANK(B3038)," ",MAX(B3038-B3037-1,0))</f>
        <v>0</v>
      </c>
      <c r="AC3038" s="56">
        <f>DAY(B3038)</f>
        <v>12</v>
      </c>
      <c r="AD3038" s="53">
        <f>U3038+V3038</f>
        <v>0.64287051592592603</v>
      </c>
      <c r="AE3038" s="56">
        <f>IF("1-Swim"=D3038,E3038*46.7,IF("2-Bike"=D3038,E3038,IF("3-Run"=D3038,E3038*4.27,0)))</f>
        <v>46.7</v>
      </c>
    </row>
    <row r="3039" spans="1:31" x14ac:dyDescent="0.25">
      <c r="A3039" s="50">
        <v>3038</v>
      </c>
      <c r="B3039" s="51">
        <v>42563</v>
      </c>
      <c r="C3039" s="75">
        <f>B3039</f>
        <v>42563</v>
      </c>
      <c r="D3039" s="50" t="s">
        <v>1223</v>
      </c>
      <c r="E3039" s="50">
        <v>3.15</v>
      </c>
      <c r="F3039" s="50">
        <v>0</v>
      </c>
      <c r="G3039" s="50">
        <v>29</v>
      </c>
      <c r="H3039" s="50">
        <v>18</v>
      </c>
      <c r="I3039" s="53">
        <f>IF(E3039&gt;0,TIME(F3039,G3039,H3039),"")</f>
        <v>2.0347222222222221E-2</v>
      </c>
      <c r="J3039" s="54">
        <f>IF(E3039&gt;0,TIME(F3039,G3039,H3039)/E3039,"")</f>
        <v>6.4594356261022928E-3</v>
      </c>
      <c r="K3039" s="50" t="s">
        <v>1548</v>
      </c>
      <c r="L3039" s="50" t="s">
        <v>1357</v>
      </c>
      <c r="M3039" s="55">
        <f>IF(D3039&gt;0,0.0416666666666667/J3039,"")</f>
        <v>6.4505119453924964</v>
      </c>
      <c r="N3039" s="50">
        <v>0</v>
      </c>
      <c r="O3039" s="50" t="s">
        <v>228</v>
      </c>
      <c r="P3039" s="50" t="s">
        <v>1798</v>
      </c>
      <c r="Q3039" s="151">
        <f>IF("1-Swim"=D3039,J3039*2.4,IF("2-Bike"=D3039,J3039*112,IF("3-Run"=D3039,J3039*26.2,0)))</f>
        <v>0.16923721340388007</v>
      </c>
      <c r="R3039" s="151">
        <f>Q3039/2</f>
        <v>8.4618606701940033E-2</v>
      </c>
      <c r="S3039" s="53">
        <f>J3039*26.2</f>
        <v>0.16923721340388007</v>
      </c>
      <c r="T3039" s="53">
        <f>(J3039+0.0013889)*26.2</f>
        <v>0.20562639340388006</v>
      </c>
      <c r="U3039" s="53">
        <f>S3039/2</f>
        <v>8.4618606701940033E-2</v>
      </c>
      <c r="V3039" s="53">
        <f>T3039/2</f>
        <v>0.10281319670194003</v>
      </c>
      <c r="W3039" s="50">
        <f>RANK(J3039,J:J,1)</f>
        <v>986</v>
      </c>
      <c r="X3039" s="50">
        <f>YEAR(B3039)</f>
        <v>2016</v>
      </c>
      <c r="Y3039" s="50">
        <f>MONTH(B3039)</f>
        <v>7</v>
      </c>
      <c r="Z3039" s="56">
        <f>X3039*100+Y3039</f>
        <v>201607</v>
      </c>
      <c r="AA3039" s="56">
        <f>WEEKNUM(B3039,1)</f>
        <v>29</v>
      </c>
      <c r="AB3039" s="58">
        <f>IF(ISBLANK(B3039)," ",MAX(B3039-B3038-1,0))</f>
        <v>0</v>
      </c>
      <c r="AC3039" s="56">
        <f>DAY(B3039)</f>
        <v>12</v>
      </c>
      <c r="AD3039" s="53">
        <f>U3039+V3039</f>
        <v>0.18743180340388005</v>
      </c>
      <c r="AE3039" s="56">
        <f>IF("1-Swim"=D3039,E3039*46.7,IF("2-Bike"=D3039,E3039,IF("3-Run"=D3039,E3039*4.27,0)))</f>
        <v>13.450499999999998</v>
      </c>
    </row>
    <row r="3040" spans="1:31" x14ac:dyDescent="0.25">
      <c r="A3040" s="50">
        <v>3039</v>
      </c>
      <c r="B3040" s="51">
        <v>42564</v>
      </c>
      <c r="C3040" s="75">
        <f>B3040</f>
        <v>42564</v>
      </c>
      <c r="D3040" s="50" t="s">
        <v>1223</v>
      </c>
      <c r="E3040" s="50">
        <v>5.05</v>
      </c>
      <c r="F3040" s="50">
        <v>0</v>
      </c>
      <c r="G3040" s="50">
        <v>55</v>
      </c>
      <c r="H3040" s="50">
        <v>58</v>
      </c>
      <c r="I3040" s="53">
        <f>IF(E3040&gt;0,TIME(F3040,G3040,H3040),"")</f>
        <v>3.8865740740740742E-2</v>
      </c>
      <c r="J3040" s="54">
        <f>IF(E3040&gt;0,TIME(F3040,G3040,H3040)/E3040,"")</f>
        <v>7.696186285295197E-3</v>
      </c>
      <c r="K3040" s="50" t="s">
        <v>1772</v>
      </c>
      <c r="L3040" s="50" t="s">
        <v>1732</v>
      </c>
      <c r="M3040" s="55">
        <f>IF(D3040&gt;0,0.0416666666666667/J3040,"")</f>
        <v>5.4139368671828505</v>
      </c>
      <c r="N3040" s="50">
        <v>140</v>
      </c>
      <c r="O3040" s="50" t="s">
        <v>228</v>
      </c>
      <c r="P3040" s="50" t="s">
        <v>1799</v>
      </c>
      <c r="Q3040" s="151">
        <f>IF("1-Swim"=D3040,J3040*2.4,IF("2-Bike"=D3040,J3040*112,IF("3-Run"=D3040,J3040*26.2,0)))</f>
        <v>0.20164008067473416</v>
      </c>
      <c r="R3040" s="151">
        <f>Q3040/2</f>
        <v>0.10082004033736708</v>
      </c>
      <c r="S3040" s="53">
        <f>J3040*26.2</f>
        <v>0.20164008067473416</v>
      </c>
      <c r="T3040" s="53">
        <f>(J3040+0.0013889)*26.2</f>
        <v>0.23802926067473415</v>
      </c>
      <c r="U3040" s="53">
        <f>S3040/2</f>
        <v>0.10082004033736708</v>
      </c>
      <c r="V3040" s="53">
        <f>T3040/2</f>
        <v>0.11901463033736707</v>
      </c>
      <c r="W3040" s="50">
        <f>RANK(J3040,J:J,1)</f>
        <v>2228</v>
      </c>
      <c r="X3040" s="50">
        <f>YEAR(B3040)</f>
        <v>2016</v>
      </c>
      <c r="Y3040" s="50">
        <f>MONTH(B3040)</f>
        <v>7</v>
      </c>
      <c r="Z3040" s="56">
        <f>X3040*100+Y3040</f>
        <v>201607</v>
      </c>
      <c r="AA3040" s="56">
        <f>WEEKNUM(B3040,1)</f>
        <v>29</v>
      </c>
      <c r="AB3040" s="58">
        <f>IF(ISBLANK(B3040)," ",MAX(B3040-B3039-1,0))</f>
        <v>0</v>
      </c>
      <c r="AC3040" s="56">
        <f>DAY(B3040)</f>
        <v>13</v>
      </c>
      <c r="AD3040" s="53">
        <f>U3040+V3040</f>
        <v>0.21983467067473417</v>
      </c>
      <c r="AE3040" s="56">
        <f>IF("1-Swim"=D3040,E3040*46.7,IF("2-Bike"=D3040,E3040,IF("3-Run"=D3040,E3040*4.27,0)))</f>
        <v>21.563499999999998</v>
      </c>
    </row>
    <row r="3041" spans="1:31" x14ac:dyDescent="0.25">
      <c r="A3041" s="50">
        <v>3040</v>
      </c>
      <c r="B3041" s="51">
        <v>42564</v>
      </c>
      <c r="C3041" s="75">
        <f>B3041</f>
        <v>42564</v>
      </c>
      <c r="D3041" s="50" t="s">
        <v>1225</v>
      </c>
      <c r="E3041" s="50">
        <v>0.35</v>
      </c>
      <c r="F3041" s="50">
        <v>0</v>
      </c>
      <c r="G3041" s="50">
        <v>11</v>
      </c>
      <c r="H3041" s="50">
        <v>30</v>
      </c>
      <c r="I3041" s="53">
        <f>IF(E3041&gt;0,TIME(F3041,G3041,H3041),"")</f>
        <v>7.9861111111111122E-3</v>
      </c>
      <c r="J3041" s="54">
        <f>IF(E3041&gt;0,TIME(F3041,G3041,H3041)/E3041,"")</f>
        <v>2.2817460317460323E-2</v>
      </c>
      <c r="K3041" s="50" t="s">
        <v>949</v>
      </c>
      <c r="L3041" s="50" t="s">
        <v>315</v>
      </c>
      <c r="M3041" s="55">
        <f>IF(D3041&gt;0,0.0416666666666667/J3041,"")</f>
        <v>1.8260869565217401</v>
      </c>
      <c r="N3041" s="50">
        <v>0</v>
      </c>
      <c r="O3041" s="50" t="s">
        <v>255</v>
      </c>
      <c r="P3041" s="143"/>
      <c r="Q3041" s="151">
        <f>IF("1-Swim"=D3041,J3041*2.4,IF("2-Bike"=D3041,J3041*112,IF("3-Run"=D3041,J3041*26.2,0)))</f>
        <v>5.4761904761904776E-2</v>
      </c>
      <c r="R3041" s="151">
        <f>Q3041/2</f>
        <v>2.7380952380952388E-2</v>
      </c>
      <c r="S3041" s="53">
        <f>J3041*26.2</f>
        <v>0.59781746031746041</v>
      </c>
      <c r="T3041" s="53">
        <f>(J3041+0.0013889)*26.2</f>
        <v>0.63420664031746043</v>
      </c>
      <c r="U3041" s="53">
        <f>S3041/2</f>
        <v>0.29890873015873021</v>
      </c>
      <c r="V3041" s="53">
        <f>T3041/2</f>
        <v>0.31710332015873022</v>
      </c>
      <c r="W3041" s="50">
        <f>RANK(J3041,J:J,1)</f>
        <v>3071</v>
      </c>
      <c r="X3041" s="50">
        <f>YEAR(B3041)</f>
        <v>2016</v>
      </c>
      <c r="Y3041" s="50">
        <f>MONTH(B3041)</f>
        <v>7</v>
      </c>
      <c r="Z3041" s="56">
        <f>X3041*100+Y3041</f>
        <v>201607</v>
      </c>
      <c r="AA3041" s="56">
        <f>WEEKNUM(B3041,1)</f>
        <v>29</v>
      </c>
      <c r="AB3041" s="58">
        <f>IF(ISBLANK(B3041)," ",MAX(B3041-B3040-1,0))</f>
        <v>0</v>
      </c>
      <c r="AC3041" s="56">
        <f>DAY(B3041)</f>
        <v>13</v>
      </c>
      <c r="AD3041" s="53">
        <f>U3041+V3041</f>
        <v>0.61601205031746042</v>
      </c>
      <c r="AE3041" s="56">
        <f>IF("1-Swim"=D3041,E3041*46.7,IF("2-Bike"=D3041,E3041,IF("3-Run"=D3041,E3041*4.27,0)))</f>
        <v>16.344999999999999</v>
      </c>
    </row>
    <row r="3042" spans="1:31" x14ac:dyDescent="0.25">
      <c r="A3042" s="50">
        <v>3041</v>
      </c>
      <c r="B3042" s="51">
        <v>42565</v>
      </c>
      <c r="C3042" s="75">
        <f>B3042</f>
        <v>42565</v>
      </c>
      <c r="D3042" s="50" t="s">
        <v>1225</v>
      </c>
      <c r="E3042" s="50">
        <v>1.5</v>
      </c>
      <c r="F3042" s="50">
        <v>0</v>
      </c>
      <c r="G3042" s="50">
        <v>57</v>
      </c>
      <c r="H3042" s="50">
        <v>10</v>
      </c>
      <c r="I3042" s="53">
        <f>IF(E3042&gt;0,TIME(F3042,G3042,H3042),"")</f>
        <v>3.9699074074074074E-2</v>
      </c>
      <c r="J3042" s="54">
        <f>IF(E3042&gt;0,TIME(F3042,G3042,H3042)/E3042,"")</f>
        <v>2.6466049382716048E-2</v>
      </c>
      <c r="K3042" s="50" t="s">
        <v>949</v>
      </c>
      <c r="L3042" s="50" t="s">
        <v>1800</v>
      </c>
      <c r="M3042" s="55">
        <f>IF(D3042&gt;0,0.0416666666666667/J3042,"")</f>
        <v>1.5743440233236166</v>
      </c>
      <c r="N3042" s="50">
        <v>0</v>
      </c>
      <c r="O3042" s="50" t="s">
        <v>1457</v>
      </c>
      <c r="P3042" s="339" t="s">
        <v>1801</v>
      </c>
      <c r="Q3042" s="151">
        <f>IF("1-Swim"=D3042,J3042*2.4,IF("2-Bike"=D3042,J3042*112,IF("3-Run"=D3042,J3042*26.2,0)))</f>
        <v>6.3518518518518516E-2</v>
      </c>
      <c r="R3042" s="151">
        <f>Q3042/2</f>
        <v>3.1759259259259258E-2</v>
      </c>
      <c r="S3042" s="53">
        <f>J3042*26.2</f>
        <v>0.69341049382716047</v>
      </c>
      <c r="T3042" s="53">
        <f>(J3042+0.0013889)*26.2</f>
        <v>0.72979967382716038</v>
      </c>
      <c r="U3042" s="53">
        <f>S3042/2</f>
        <v>0.34670524691358023</v>
      </c>
      <c r="V3042" s="53">
        <f>T3042/2</f>
        <v>0.36489983691358019</v>
      </c>
      <c r="W3042" s="50">
        <f>RANK(J3042,J:J,1)</f>
        <v>3249</v>
      </c>
      <c r="X3042" s="50">
        <f>YEAR(B3042)</f>
        <v>2016</v>
      </c>
      <c r="Y3042" s="50">
        <f>MONTH(B3042)</f>
        <v>7</v>
      </c>
      <c r="Z3042" s="56">
        <f>X3042*100+Y3042</f>
        <v>201607</v>
      </c>
      <c r="AA3042" s="56">
        <f>WEEKNUM(B3042,1)</f>
        <v>29</v>
      </c>
      <c r="AB3042" s="58">
        <f>IF(ISBLANK(B3042)," ",MAX(B3042-B3041-1,0))</f>
        <v>0</v>
      </c>
      <c r="AC3042" s="56">
        <f>DAY(B3042)</f>
        <v>14</v>
      </c>
      <c r="AD3042" s="53">
        <f>U3042+V3042</f>
        <v>0.71160508382716037</v>
      </c>
      <c r="AE3042" s="56">
        <f>IF("1-Swim"=D3042,E3042*46.7,IF("2-Bike"=D3042,E3042,IF("3-Run"=D3042,E3042*4.27,0)))</f>
        <v>70.050000000000011</v>
      </c>
    </row>
    <row r="3043" spans="1:31" x14ac:dyDescent="0.25">
      <c r="A3043" s="50">
        <v>3042</v>
      </c>
      <c r="B3043" s="51">
        <v>42566</v>
      </c>
      <c r="C3043" s="75">
        <f>B3043</f>
        <v>42566</v>
      </c>
      <c r="D3043" s="50" t="s">
        <v>1223</v>
      </c>
      <c r="E3043" s="50">
        <v>10</v>
      </c>
      <c r="F3043" s="50">
        <v>2</v>
      </c>
      <c r="G3043" s="50">
        <v>9</v>
      </c>
      <c r="H3043" s="50">
        <v>6</v>
      </c>
      <c r="I3043" s="53">
        <f>IF(E3043&gt;0,TIME(F3043,G3043,H3043),"")</f>
        <v>8.965277777777779E-2</v>
      </c>
      <c r="J3043" s="54">
        <f>IF(E3043&gt;0,TIME(F3043,G3043,H3043)/E3043,"")</f>
        <v>8.9652777777777786E-3</v>
      </c>
      <c r="K3043" s="50" t="s">
        <v>1772</v>
      </c>
      <c r="L3043" s="50" t="s">
        <v>315</v>
      </c>
      <c r="M3043" s="55">
        <f>IF(D3043&gt;0,0.0416666666666667/J3043,"")</f>
        <v>4.6475600309837368</v>
      </c>
      <c r="N3043" s="50">
        <v>143</v>
      </c>
      <c r="O3043" s="50" t="s">
        <v>228</v>
      </c>
      <c r="P3043" s="50" t="s">
        <v>1802</v>
      </c>
      <c r="Q3043" s="151">
        <f>IF("1-Swim"=D3043,J3043*2.4,IF("2-Bike"=D3043,J3043*112,IF("3-Run"=D3043,J3043*26.2,0)))</f>
        <v>0.2348902777777778</v>
      </c>
      <c r="R3043" s="151">
        <f>Q3043/2</f>
        <v>0.1174451388888889</v>
      </c>
      <c r="S3043" s="53">
        <f>J3043*26.2</f>
        <v>0.2348902777777778</v>
      </c>
      <c r="T3043" s="53">
        <f>(J3043+0.0013889)*26.2</f>
        <v>0.27127945777777779</v>
      </c>
      <c r="U3043" s="53">
        <f>S3043/2</f>
        <v>0.1174451388888889</v>
      </c>
      <c r="V3043" s="53">
        <f>T3043/2</f>
        <v>0.13563972888888889</v>
      </c>
      <c r="W3043" s="50">
        <f>RANK(J3043,J:J,1)</f>
        <v>2755</v>
      </c>
      <c r="X3043" s="50">
        <f>YEAR(B3043)</f>
        <v>2016</v>
      </c>
      <c r="Y3043" s="50">
        <f>MONTH(B3043)</f>
        <v>7</v>
      </c>
      <c r="Z3043" s="56">
        <f>X3043*100+Y3043</f>
        <v>201607</v>
      </c>
      <c r="AA3043" s="56">
        <f>WEEKNUM(B3043,1)</f>
        <v>29</v>
      </c>
      <c r="AB3043" s="58">
        <f>IF(ISBLANK(B3043)," ",MAX(B3043-B3042-1,0))</f>
        <v>0</v>
      </c>
      <c r="AC3043" s="56">
        <f>DAY(B3043)</f>
        <v>15</v>
      </c>
      <c r="AD3043" s="53">
        <f>U3043+V3043</f>
        <v>0.25308486777777778</v>
      </c>
      <c r="AE3043" s="56">
        <f>IF("1-Swim"=D3043,E3043*46.7,IF("2-Bike"=D3043,E3043,IF("3-Run"=D3043,E3043*4.27,0)))</f>
        <v>42.699999999999996</v>
      </c>
    </row>
    <row r="3044" spans="1:31" x14ac:dyDescent="0.25">
      <c r="A3044" s="50">
        <v>3043</v>
      </c>
      <c r="B3044" s="51">
        <v>42567</v>
      </c>
      <c r="C3044" s="75">
        <f>B3044</f>
        <v>42567</v>
      </c>
      <c r="D3044" s="50" t="s">
        <v>1224</v>
      </c>
      <c r="E3044" s="50">
        <v>9.25</v>
      </c>
      <c r="F3044" s="50">
        <v>0</v>
      </c>
      <c r="G3044" s="50">
        <v>26</v>
      </c>
      <c r="H3044" s="50">
        <v>32</v>
      </c>
      <c r="I3044" s="53">
        <f>IF(E3044&gt;0,TIME(F3044,G3044,H3044),"")</f>
        <v>1.8425925925925925E-2</v>
      </c>
      <c r="J3044" s="54">
        <f>IF(E3044&gt;0,TIME(F3044,G3044,H3044)/E3044,"")</f>
        <v>1.9919919919919918E-3</v>
      </c>
      <c r="K3044" s="50" t="s">
        <v>1340</v>
      </c>
      <c r="L3044" s="50" t="s">
        <v>1803</v>
      </c>
      <c r="M3044" s="55">
        <f>IF(D3044&gt;0,0.0416666666666667/J3044,"")</f>
        <v>20.917085427135696</v>
      </c>
      <c r="N3044" s="50">
        <v>0</v>
      </c>
      <c r="O3044" s="50" t="s">
        <v>228</v>
      </c>
      <c r="P3044" s="50" t="s">
        <v>1804</v>
      </c>
      <c r="Q3044" s="151">
        <f>IF("1-Swim"=D3044,J3044*2.4,IF("2-Bike"=D3044,J3044*112,IF("3-Run"=D3044,J3044*26.2,0)))</f>
        <v>0.22310310310310308</v>
      </c>
      <c r="R3044" s="151">
        <f>Q3044/2</f>
        <v>0.11155155155155154</v>
      </c>
      <c r="S3044" s="53">
        <f>J3044*26.2</f>
        <v>5.2190190190190187E-2</v>
      </c>
      <c r="T3044" s="53">
        <f>(J3044+0.0013889)*26.2</f>
        <v>8.8579370190190174E-2</v>
      </c>
      <c r="U3044" s="53">
        <f>S3044/2</f>
        <v>2.6095095095095094E-2</v>
      </c>
      <c r="V3044" s="53">
        <f>T3044/2</f>
        <v>4.4289685095095087E-2</v>
      </c>
      <c r="W3044" s="50">
        <f>RANK(J3044,J:J,1)</f>
        <v>153</v>
      </c>
      <c r="X3044" s="50">
        <f>YEAR(B3044)</f>
        <v>2016</v>
      </c>
      <c r="Y3044" s="50">
        <f>MONTH(B3044)</f>
        <v>7</v>
      </c>
      <c r="Z3044" s="56">
        <f>X3044*100+Y3044</f>
        <v>201607</v>
      </c>
      <c r="AA3044" s="56">
        <f>WEEKNUM(B3044,1)</f>
        <v>29</v>
      </c>
      <c r="AB3044" s="58">
        <f>IF(ISBLANK(B3044)," ",MAX(B3044-B3043-1,0))</f>
        <v>0</v>
      </c>
      <c r="AC3044" s="56">
        <f>DAY(B3044)</f>
        <v>16</v>
      </c>
      <c r="AD3044" s="53">
        <f>U3044+V3044</f>
        <v>7.0384780190190177E-2</v>
      </c>
      <c r="AE3044" s="56">
        <f>IF("1-Swim"=D3044,E3044*46.7,IF("2-Bike"=D3044,E3044,IF("3-Run"=D3044,E3044*4.27,0)))</f>
        <v>9.25</v>
      </c>
    </row>
    <row r="3045" spans="1:31" x14ac:dyDescent="0.25">
      <c r="A3045" s="50">
        <v>3044</v>
      </c>
      <c r="B3045" s="51">
        <v>42568</v>
      </c>
      <c r="C3045" s="75">
        <f>B3045</f>
        <v>42568</v>
      </c>
      <c r="D3045" s="50" t="s">
        <v>1224</v>
      </c>
      <c r="E3045" s="50">
        <v>100.4</v>
      </c>
      <c r="F3045" s="50">
        <v>6</v>
      </c>
      <c r="G3045" s="50">
        <v>34</v>
      </c>
      <c r="H3045" s="50">
        <v>27</v>
      </c>
      <c r="I3045" s="53">
        <f>IF(E3045&gt;0,TIME(F3045,G3045,H3045),"")</f>
        <v>0.27392361111111113</v>
      </c>
      <c r="J3045" s="54">
        <f>IF(E3045&gt;0,TIME(F3045,G3045,H3045)/E3045,"")</f>
        <v>2.7283228198317841E-3</v>
      </c>
      <c r="K3045" s="50" t="s">
        <v>1340</v>
      </c>
      <c r="L3045" s="50" t="s">
        <v>1805</v>
      </c>
      <c r="M3045" s="55">
        <f>IF(D3045&gt;0,0.0416666666666667/J3045,"")</f>
        <v>15.27189757890735</v>
      </c>
      <c r="N3045" s="50">
        <v>0</v>
      </c>
      <c r="O3045" s="50" t="s">
        <v>228</v>
      </c>
      <c r="P3045" s="50" t="s">
        <v>1806</v>
      </c>
      <c r="Q3045" s="151">
        <f>IF("1-Swim"=D3045,J3045*2.4,IF("2-Bike"=D3045,J3045*112,IF("3-Run"=D3045,J3045*26.2,0)))</f>
        <v>0.30557215582115982</v>
      </c>
      <c r="R3045" s="151">
        <f>Q3045/2</f>
        <v>0.15278607791057991</v>
      </c>
      <c r="S3045" s="53">
        <f>J3045*26.2</f>
        <v>7.1482057879592747E-2</v>
      </c>
      <c r="T3045" s="53">
        <f>(J3045+0.0013889)*26.2</f>
        <v>0.10787123787959274</v>
      </c>
      <c r="U3045" s="53">
        <f>S3045/2</f>
        <v>3.5741028939796374E-2</v>
      </c>
      <c r="V3045" s="53">
        <f>T3045/2</f>
        <v>5.393561893979637E-2</v>
      </c>
      <c r="W3045" s="50">
        <f>RANK(J3045,J:J,1)</f>
        <v>429</v>
      </c>
      <c r="X3045" s="50">
        <f>YEAR(B3045)</f>
        <v>2016</v>
      </c>
      <c r="Y3045" s="50">
        <f>MONTH(B3045)</f>
        <v>7</v>
      </c>
      <c r="Z3045" s="56">
        <f>X3045*100+Y3045</f>
        <v>201607</v>
      </c>
      <c r="AA3045" s="56">
        <f>WEEKNUM(B3045,1)</f>
        <v>30</v>
      </c>
      <c r="AB3045" s="58">
        <f>IF(ISBLANK(B3045)," ",MAX(B3045-B3044-1,0))</f>
        <v>0</v>
      </c>
      <c r="AC3045" s="56">
        <f>DAY(B3045)</f>
        <v>17</v>
      </c>
      <c r="AD3045" s="53">
        <f>U3045+V3045</f>
        <v>8.9676647879592744E-2</v>
      </c>
      <c r="AE3045" s="56">
        <f>IF("1-Swim"=D3045,E3045*46.7,IF("2-Bike"=D3045,E3045,IF("3-Run"=D3045,E3045*4.27,0)))</f>
        <v>100.4</v>
      </c>
    </row>
    <row r="3046" spans="1:31" x14ac:dyDescent="0.25">
      <c r="A3046" s="50">
        <v>3045</v>
      </c>
      <c r="B3046" s="51">
        <v>42570</v>
      </c>
      <c r="C3046" s="75">
        <f>B3046</f>
        <v>42570</v>
      </c>
      <c r="D3046" s="50" t="s">
        <v>1223</v>
      </c>
      <c r="E3046" s="50">
        <v>3.15</v>
      </c>
      <c r="F3046" s="50">
        <v>0</v>
      </c>
      <c r="G3046" s="50">
        <v>32</v>
      </c>
      <c r="H3046" s="50">
        <v>24</v>
      </c>
      <c r="I3046" s="53">
        <f>IF(E3046&gt;0,TIME(F3046,G3046,H3046),"")</f>
        <v>2.2499999999999996E-2</v>
      </c>
      <c r="J3046" s="54">
        <f>IF(E3046&gt;0,TIME(F3046,G3046,H3046)/E3046,"")</f>
        <v>7.1428571428571418E-3</v>
      </c>
      <c r="K3046" s="50" t="s">
        <v>1548</v>
      </c>
      <c r="L3046" s="50" t="s">
        <v>1357</v>
      </c>
      <c r="M3046" s="55">
        <f>IF(D3046&gt;0,0.0416666666666667/J3046,"")</f>
        <v>5.8333333333333384</v>
      </c>
      <c r="N3046" s="50">
        <v>0</v>
      </c>
      <c r="O3046" s="50" t="s">
        <v>228</v>
      </c>
      <c r="P3046" s="50" t="s">
        <v>1807</v>
      </c>
      <c r="Q3046" s="151">
        <f>IF("1-Swim"=D3046,J3046*2.4,IF("2-Bike"=D3046,J3046*112,IF("3-Run"=D3046,J3046*26.2,0)))</f>
        <v>0.18714285714285711</v>
      </c>
      <c r="R3046" s="151">
        <f>Q3046/2</f>
        <v>9.3571428571428555E-2</v>
      </c>
      <c r="S3046" s="53">
        <f>J3046*26.2</f>
        <v>0.18714285714285711</v>
      </c>
      <c r="T3046" s="53">
        <f>(J3046+0.0013889)*26.2</f>
        <v>0.2235320371428571</v>
      </c>
      <c r="U3046" s="53">
        <f>S3046/2</f>
        <v>9.3571428571428555E-2</v>
      </c>
      <c r="V3046" s="53">
        <f>T3046/2</f>
        <v>0.11176601857142855</v>
      </c>
      <c r="W3046" s="50">
        <f>RANK(J3046,J:J,1)</f>
        <v>1719</v>
      </c>
      <c r="X3046" s="50">
        <f>YEAR(B3046)</f>
        <v>2016</v>
      </c>
      <c r="Y3046" s="50">
        <f>MONTH(B3046)</f>
        <v>7</v>
      </c>
      <c r="Z3046" s="56">
        <f>X3046*100+Y3046</f>
        <v>201607</v>
      </c>
      <c r="AA3046" s="56">
        <f>WEEKNUM(B3046,1)</f>
        <v>30</v>
      </c>
      <c r="AB3046" s="58">
        <f>IF(ISBLANK(B3046)," ",MAX(B3046-B3045-1,0))</f>
        <v>1</v>
      </c>
      <c r="AC3046" s="56">
        <f>DAY(B3046)</f>
        <v>19</v>
      </c>
      <c r="AD3046" s="53">
        <f>U3046+V3046</f>
        <v>0.20533744714285712</v>
      </c>
      <c r="AE3046" s="56">
        <f>IF("1-Swim"=D3046,E3046*46.7,IF("2-Bike"=D3046,E3046,IF("3-Run"=D3046,E3046*4.27,0)))</f>
        <v>13.450499999999998</v>
      </c>
    </row>
    <row r="3047" spans="1:31" x14ac:dyDescent="0.25">
      <c r="A3047" s="50">
        <v>3046</v>
      </c>
      <c r="B3047" s="51">
        <v>42573</v>
      </c>
      <c r="C3047" s="75">
        <f>B3047</f>
        <v>42573</v>
      </c>
      <c r="D3047" s="50" t="s">
        <v>1223</v>
      </c>
      <c r="E3047" s="50">
        <v>10.9</v>
      </c>
      <c r="F3047" s="50">
        <v>2</v>
      </c>
      <c r="G3047" s="50">
        <v>23</v>
      </c>
      <c r="H3047" s="50">
        <v>49</v>
      </c>
      <c r="I3047" s="53">
        <f>IF(E3047&gt;0,TIME(F3047,G3047,H3047),"")</f>
        <v>9.9872685185185175E-2</v>
      </c>
      <c r="J3047" s="54">
        <f>IF(E3047&gt;0,TIME(F3047,G3047,H3047)/E3047,"")</f>
        <v>9.1626316683656121E-3</v>
      </c>
      <c r="K3047" s="50" t="s">
        <v>1772</v>
      </c>
      <c r="L3047" s="50" t="s">
        <v>315</v>
      </c>
      <c r="M3047" s="55">
        <f>IF(D3047&gt;0,0.0416666666666667/J3047,"")</f>
        <v>4.5474562521729096</v>
      </c>
      <c r="N3047" s="50">
        <v>136</v>
      </c>
      <c r="O3047" s="50" t="s">
        <v>228</v>
      </c>
      <c r="P3047" s="50" t="s">
        <v>1808</v>
      </c>
      <c r="Q3047" s="151">
        <f>IF("1-Swim"=D3047,J3047*2.4,IF("2-Bike"=D3047,J3047*112,IF("3-Run"=D3047,J3047*26.2,0)))</f>
        <v>0.24006094971117903</v>
      </c>
      <c r="R3047" s="151">
        <f>Q3047/2</f>
        <v>0.12003047485558951</v>
      </c>
      <c r="S3047" s="53">
        <f>J3047*26.2</f>
        <v>0.24006094971117903</v>
      </c>
      <c r="T3047" s="53">
        <f>(J3047+0.0013889)*26.2</f>
        <v>0.27645012971117905</v>
      </c>
      <c r="U3047" s="53">
        <f>S3047/2</f>
        <v>0.12003047485558951</v>
      </c>
      <c r="V3047" s="53">
        <f>T3047/2</f>
        <v>0.13822506485558952</v>
      </c>
      <c r="W3047" s="50">
        <f>RANK(J3047,J:J,1)</f>
        <v>2779</v>
      </c>
      <c r="X3047" s="50">
        <f>YEAR(B3047)</f>
        <v>2016</v>
      </c>
      <c r="Y3047" s="50">
        <f>MONTH(B3047)</f>
        <v>7</v>
      </c>
      <c r="Z3047" s="56">
        <f>X3047*100+Y3047</f>
        <v>201607</v>
      </c>
      <c r="AA3047" s="56">
        <f>WEEKNUM(B3047,1)</f>
        <v>30</v>
      </c>
      <c r="AB3047" s="58">
        <f>IF(ISBLANK(B3047)," ",MAX(B3047-B3046-1,0))</f>
        <v>2</v>
      </c>
      <c r="AC3047" s="56">
        <f>DAY(B3047)</f>
        <v>22</v>
      </c>
      <c r="AD3047" s="53">
        <f>U3047+V3047</f>
        <v>0.25825553971117904</v>
      </c>
      <c r="AE3047" s="56">
        <f>IF("1-Swim"=D3047,E3047*46.7,IF("2-Bike"=D3047,E3047,IF("3-Run"=D3047,E3047*4.27,0)))</f>
        <v>46.542999999999999</v>
      </c>
    </row>
    <row r="3048" spans="1:31" x14ac:dyDescent="0.25">
      <c r="A3048" s="50">
        <v>3047</v>
      </c>
      <c r="B3048" s="51">
        <v>42574</v>
      </c>
      <c r="C3048" s="75">
        <f>B3048</f>
        <v>42574</v>
      </c>
      <c r="D3048" s="50" t="s">
        <v>1225</v>
      </c>
      <c r="E3048" s="50">
        <v>1.8</v>
      </c>
      <c r="F3048" s="50">
        <v>1</v>
      </c>
      <c r="G3048" s="50">
        <v>17</v>
      </c>
      <c r="H3048" s="50">
        <v>26</v>
      </c>
      <c r="I3048" s="53">
        <f>IF(E3048&gt;0,TIME(F3048,G3048,H3048),"")</f>
        <v>5.3773148148148153E-2</v>
      </c>
      <c r="J3048" s="54">
        <f>IF(E3048&gt;0,TIME(F3048,G3048,H3048)/E3048,"")</f>
        <v>2.987397119341564E-2</v>
      </c>
      <c r="K3048" s="50" t="s">
        <v>949</v>
      </c>
      <c r="L3048" s="50" t="s">
        <v>1810</v>
      </c>
      <c r="M3048" s="55">
        <f>IF(D3048&gt;0,0.0416666666666667/J3048,"")</f>
        <v>1.3947481704692217</v>
      </c>
      <c r="N3048" s="50">
        <v>0</v>
      </c>
      <c r="O3048" s="50" t="s">
        <v>228</v>
      </c>
      <c r="P3048" s="50" t="s">
        <v>1811</v>
      </c>
      <c r="Q3048" s="151">
        <f>IF("1-Swim"=D3048,J3048*2.4,IF("2-Bike"=D3048,J3048*112,IF("3-Run"=D3048,J3048*26.2,0)))</f>
        <v>7.1697530864197528E-2</v>
      </c>
      <c r="R3048" s="151">
        <f>Q3048/2</f>
        <v>3.5848765432098764E-2</v>
      </c>
      <c r="S3048" s="53">
        <f>J3048*26.2</f>
        <v>0.78269804526748976</v>
      </c>
      <c r="T3048" s="53">
        <f>(J3048+0.0013889)*26.2</f>
        <v>0.81908722526748978</v>
      </c>
      <c r="U3048" s="53">
        <f>S3048/2</f>
        <v>0.39134902263374488</v>
      </c>
      <c r="V3048" s="53">
        <f>T3048/2</f>
        <v>0.40954361263374489</v>
      </c>
      <c r="W3048" s="50">
        <f>RANK(J3048,J:J,1)</f>
        <v>3353</v>
      </c>
      <c r="X3048" s="50">
        <f>YEAR(B3048)</f>
        <v>2016</v>
      </c>
      <c r="Y3048" s="50">
        <f>MONTH(B3048)</f>
        <v>7</v>
      </c>
      <c r="Z3048" s="56">
        <f>X3048*100+Y3048</f>
        <v>201607</v>
      </c>
      <c r="AA3048" s="56">
        <f>WEEKNUM(B3048,1)</f>
        <v>30</v>
      </c>
      <c r="AB3048" s="58">
        <f>IF(ISBLANK(B3048)," ",MAX(B3048-B3047-1,0))</f>
        <v>0</v>
      </c>
      <c r="AC3048" s="56">
        <f>DAY(B3048)</f>
        <v>23</v>
      </c>
      <c r="AD3048" s="53">
        <f>U3048+V3048</f>
        <v>0.80089263526748977</v>
      </c>
      <c r="AE3048" s="56">
        <f>IF("1-Swim"=D3048,E3048*46.7,IF("2-Bike"=D3048,E3048,IF("3-Run"=D3048,E3048*4.27,0)))</f>
        <v>84.06</v>
      </c>
    </row>
    <row r="3049" spans="1:31" x14ac:dyDescent="0.25">
      <c r="A3049" s="50">
        <v>3048</v>
      </c>
      <c r="B3049" s="51">
        <v>42575</v>
      </c>
      <c r="C3049" s="75">
        <f>B3049</f>
        <v>42575</v>
      </c>
      <c r="D3049" s="50" t="s">
        <v>1224</v>
      </c>
      <c r="E3049" s="50">
        <v>102.5</v>
      </c>
      <c r="F3049" s="50">
        <v>6</v>
      </c>
      <c r="G3049" s="50">
        <v>24</v>
      </c>
      <c r="H3049" s="50">
        <v>27</v>
      </c>
      <c r="I3049" s="53">
        <f>IF(E3049&gt;0,TIME(F3049,G3049,H3049),"")</f>
        <v>0.26697916666666666</v>
      </c>
      <c r="J3049" s="54">
        <f>IF(E3049&gt;0,TIME(F3049,G3049,H3049)/E3049,"")</f>
        <v>2.6046747967479675E-3</v>
      </c>
      <c r="K3049" s="50" t="s">
        <v>1340</v>
      </c>
      <c r="L3049" s="50" t="s">
        <v>1812</v>
      </c>
      <c r="M3049" s="55">
        <f>IF(D3049&gt;0,0.0416666666666667/J3049,"")</f>
        <v>15.996878657822876</v>
      </c>
      <c r="N3049" s="50">
        <v>0</v>
      </c>
      <c r="O3049" s="50" t="s">
        <v>228</v>
      </c>
      <c r="P3049" s="50" t="s">
        <v>1813</v>
      </c>
      <c r="Q3049" s="151">
        <f>IF("1-Swim"=D3049,J3049*2.4,IF("2-Bike"=D3049,J3049*112,IF("3-Run"=D3049,J3049*26.2,0)))</f>
        <v>0.29172357723577236</v>
      </c>
      <c r="R3049" s="151">
        <f>Q3049/2</f>
        <v>0.14586178861788618</v>
      </c>
      <c r="S3049" s="53">
        <f>J3049*26.2</f>
        <v>6.8242479674796741E-2</v>
      </c>
      <c r="T3049" s="53">
        <f>(J3049+0.0013889)*26.2</f>
        <v>0.10463165967479675</v>
      </c>
      <c r="U3049" s="53">
        <f>S3049/2</f>
        <v>3.4121239837398371E-2</v>
      </c>
      <c r="V3049" s="53">
        <f>T3049/2</f>
        <v>5.2315829837398374E-2</v>
      </c>
      <c r="W3049" s="50">
        <f>RANK(J3049,J:J,1)</f>
        <v>371</v>
      </c>
      <c r="X3049" s="50">
        <f>YEAR(B3049)</f>
        <v>2016</v>
      </c>
      <c r="Y3049" s="50">
        <f>MONTH(B3049)</f>
        <v>7</v>
      </c>
      <c r="Z3049" s="56">
        <f>X3049*100+Y3049</f>
        <v>201607</v>
      </c>
      <c r="AA3049" s="56">
        <f>WEEKNUM(B3049,1)</f>
        <v>31</v>
      </c>
      <c r="AB3049" s="58">
        <f>IF(ISBLANK(B3049)," ",MAX(B3049-B3048-1,0))</f>
        <v>0</v>
      </c>
      <c r="AC3049" s="56">
        <f>DAY(B3049)</f>
        <v>24</v>
      </c>
      <c r="AD3049" s="53">
        <f>U3049+V3049</f>
        <v>8.6437069674796752E-2</v>
      </c>
      <c r="AE3049" s="56">
        <f>IF("1-Swim"=D3049,E3049*46.7,IF("2-Bike"=D3049,E3049,IF("3-Run"=D3049,E3049*4.27,0)))</f>
        <v>102.5</v>
      </c>
    </row>
    <row r="3050" spans="1:31" x14ac:dyDescent="0.25">
      <c r="A3050" s="50">
        <v>3049</v>
      </c>
      <c r="B3050" s="51">
        <v>42576</v>
      </c>
      <c r="C3050" s="75">
        <f>B3050</f>
        <v>42576</v>
      </c>
      <c r="D3050" s="50" t="s">
        <v>1225</v>
      </c>
      <c r="E3050" s="50">
        <v>1</v>
      </c>
      <c r="F3050" s="50">
        <v>0</v>
      </c>
      <c r="G3050" s="50">
        <v>36</v>
      </c>
      <c r="H3050" s="50">
        <v>0</v>
      </c>
      <c r="I3050" s="53">
        <f>IF(E3050&gt;0,TIME(F3050,G3050,H3050),"")</f>
        <v>2.4999999999999998E-2</v>
      </c>
      <c r="J3050" s="54">
        <f>IF(E3050&gt;0,TIME(F3050,G3050,H3050)/E3050,"")</f>
        <v>2.4999999999999998E-2</v>
      </c>
      <c r="K3050" s="50" t="s">
        <v>949</v>
      </c>
      <c r="L3050" s="50" t="s">
        <v>1758</v>
      </c>
      <c r="M3050" s="55">
        <f>IF(D3050&gt;0,0.0416666666666667/J3050,"")</f>
        <v>1.6666666666666681</v>
      </c>
      <c r="N3050" s="50">
        <v>0</v>
      </c>
      <c r="O3050" s="50" t="s">
        <v>228</v>
      </c>
      <c r="Q3050" s="151">
        <f>IF("1-Swim"=D3050,J3050*2.4,IF("2-Bike"=D3050,J3050*112,IF("3-Run"=D3050,J3050*26.2,0)))</f>
        <v>5.9999999999999991E-2</v>
      </c>
      <c r="R3050" s="151">
        <f>Q3050/2</f>
        <v>2.9999999999999995E-2</v>
      </c>
      <c r="S3050" s="53">
        <f>J3050*26.2</f>
        <v>0.65499999999999992</v>
      </c>
      <c r="T3050" s="53">
        <f>(J3050+0.0013889)*26.2</f>
        <v>0.69138917999999994</v>
      </c>
      <c r="U3050" s="53">
        <f>S3050/2</f>
        <v>0.32749999999999996</v>
      </c>
      <c r="V3050" s="53">
        <f>T3050/2</f>
        <v>0.34569458999999997</v>
      </c>
      <c r="W3050" s="50">
        <f>RANK(J3050,J:J,1)</f>
        <v>3184</v>
      </c>
      <c r="X3050" s="50">
        <f>YEAR(B3050)</f>
        <v>2016</v>
      </c>
      <c r="Y3050" s="50">
        <f>MONTH(B3050)</f>
        <v>7</v>
      </c>
      <c r="Z3050" s="56">
        <f>X3050*100+Y3050</f>
        <v>201607</v>
      </c>
      <c r="AA3050" s="56">
        <f>WEEKNUM(B3050,1)</f>
        <v>31</v>
      </c>
      <c r="AB3050" s="58">
        <f>IF(ISBLANK(B3050)," ",MAX(B3050-B3049-1,0))</f>
        <v>0</v>
      </c>
      <c r="AC3050" s="56">
        <f>DAY(B3050)</f>
        <v>25</v>
      </c>
      <c r="AD3050" s="53">
        <f>U3050+V3050</f>
        <v>0.67319458999999993</v>
      </c>
      <c r="AE3050" s="56">
        <f>IF("1-Swim"=D3050,E3050*46.7,IF("2-Bike"=D3050,E3050,IF("3-Run"=D3050,E3050*4.27,0)))</f>
        <v>46.7</v>
      </c>
    </row>
    <row r="3051" spans="1:31" x14ac:dyDescent="0.25">
      <c r="A3051" s="50">
        <v>3050</v>
      </c>
      <c r="B3051" s="51">
        <v>42577</v>
      </c>
      <c r="C3051" s="75">
        <f>B3051</f>
        <v>42577</v>
      </c>
      <c r="D3051" s="50" t="s">
        <v>1225</v>
      </c>
      <c r="E3051" s="50">
        <v>0.5</v>
      </c>
      <c r="F3051" s="50">
        <v>0</v>
      </c>
      <c r="G3051" s="50">
        <v>20</v>
      </c>
      <c r="H3051" s="50">
        <v>0</v>
      </c>
      <c r="I3051" s="53">
        <f>IF(E3051&gt;0,TIME(F3051,G3051,H3051),"")</f>
        <v>1.3888888888888888E-2</v>
      </c>
      <c r="J3051" s="54">
        <f>IF(E3051&gt;0,TIME(F3051,G3051,H3051)/E3051,"")</f>
        <v>2.7777777777777776E-2</v>
      </c>
      <c r="K3051" s="50" t="s">
        <v>949</v>
      </c>
      <c r="L3051" s="50" t="s">
        <v>98</v>
      </c>
      <c r="M3051" s="55">
        <f>IF(D3051&gt;0,0.0416666666666667/J3051,"")</f>
        <v>1.5000000000000013</v>
      </c>
      <c r="N3051" s="50">
        <v>0</v>
      </c>
      <c r="O3051" s="50" t="s">
        <v>228</v>
      </c>
      <c r="P3051" s="50" t="s">
        <v>1764</v>
      </c>
      <c r="Q3051" s="151">
        <f>IF("1-Swim"=D3051,J3051*2.4,IF("2-Bike"=D3051,J3051*112,IF("3-Run"=D3051,J3051*26.2,0)))</f>
        <v>6.6666666666666666E-2</v>
      </c>
      <c r="R3051" s="151">
        <f>Q3051/2</f>
        <v>3.3333333333333333E-2</v>
      </c>
      <c r="S3051" s="53">
        <f>J3051*26.2</f>
        <v>0.72777777777777775</v>
      </c>
      <c r="T3051" s="53">
        <f>(J3051+0.0013889)*26.2</f>
        <v>0.76416695777777766</v>
      </c>
      <c r="U3051" s="53">
        <f>S3051/2</f>
        <v>0.36388888888888887</v>
      </c>
      <c r="V3051" s="53">
        <f>T3051/2</f>
        <v>0.38208347888888883</v>
      </c>
      <c r="W3051" s="50">
        <f>RANK(J3051,J:J,1)</f>
        <v>3293</v>
      </c>
      <c r="X3051" s="50">
        <f>YEAR(B3051)</f>
        <v>2016</v>
      </c>
      <c r="Y3051" s="50">
        <f>MONTH(B3051)</f>
        <v>7</v>
      </c>
      <c r="Z3051" s="56">
        <f>X3051*100+Y3051</f>
        <v>201607</v>
      </c>
      <c r="AA3051" s="56">
        <f>WEEKNUM(B3051,1)</f>
        <v>31</v>
      </c>
      <c r="AB3051" s="58">
        <f>IF(ISBLANK(B3051)," ",MAX(B3051-B3050-1,0))</f>
        <v>0</v>
      </c>
      <c r="AC3051" s="56">
        <f>DAY(B3051)</f>
        <v>26</v>
      </c>
      <c r="AD3051" s="53">
        <f>U3051+V3051</f>
        <v>0.74597236777777765</v>
      </c>
      <c r="AE3051" s="56">
        <f>IF("1-Swim"=D3051,E3051*46.7,IF("2-Bike"=D3051,E3051,IF("3-Run"=D3051,E3051*4.27,0)))</f>
        <v>23.35</v>
      </c>
    </row>
    <row r="3052" spans="1:31" x14ac:dyDescent="0.25">
      <c r="A3052" s="50">
        <v>3051</v>
      </c>
      <c r="B3052" s="51">
        <v>42578</v>
      </c>
      <c r="C3052" s="75">
        <f>B3052</f>
        <v>42578</v>
      </c>
      <c r="D3052" s="50" t="s">
        <v>1223</v>
      </c>
      <c r="E3052" s="50">
        <v>3.1</v>
      </c>
      <c r="F3052" s="50">
        <v>0</v>
      </c>
      <c r="G3052" s="50">
        <v>33</v>
      </c>
      <c r="H3052" s="50">
        <v>2</v>
      </c>
      <c r="I3052" s="53">
        <f>IF(E3052&gt;0,TIME(F3052,G3052,H3052),"")</f>
        <v>2.2939814814814816E-2</v>
      </c>
      <c r="J3052" s="54">
        <f>IF(E3052&gt;0,TIME(F3052,G3052,H3052)/E3052,"")</f>
        <v>7.399940262843489E-3</v>
      </c>
      <c r="K3052" s="50" t="s">
        <v>1731</v>
      </c>
      <c r="L3052" s="50" t="s">
        <v>1814</v>
      </c>
      <c r="M3052" s="55">
        <f>IF(D3052&gt;0,0.0416666666666667/J3052,"")</f>
        <v>5.6306760847628698</v>
      </c>
      <c r="N3052" s="50">
        <v>134</v>
      </c>
      <c r="O3052" s="50" t="s">
        <v>228</v>
      </c>
      <c r="P3052" s="50" t="s">
        <v>1815</v>
      </c>
      <c r="Q3052" s="151">
        <f>IF("1-Swim"=D3052,J3052*2.4,IF("2-Bike"=D3052,J3052*112,IF("3-Run"=D3052,J3052*26.2,0)))</f>
        <v>0.19387843488649942</v>
      </c>
      <c r="R3052" s="151">
        <f>Q3052/2</f>
        <v>9.6939217443249709E-2</v>
      </c>
      <c r="S3052" s="53">
        <f>J3052*26.2</f>
        <v>0.19387843488649942</v>
      </c>
      <c r="T3052" s="53">
        <f>(J3052+0.0013889)*26.2</f>
        <v>0.23026761488649941</v>
      </c>
      <c r="U3052" s="53">
        <f>S3052/2</f>
        <v>9.6939217443249709E-2</v>
      </c>
      <c r="V3052" s="53">
        <f>T3052/2</f>
        <v>0.11513380744324971</v>
      </c>
      <c r="W3052" s="50">
        <f>RANK(J3052,J:J,1)</f>
        <v>1974</v>
      </c>
      <c r="X3052" s="50">
        <f>YEAR(B3052)</f>
        <v>2016</v>
      </c>
      <c r="Y3052" s="50">
        <f>MONTH(B3052)</f>
        <v>7</v>
      </c>
      <c r="Z3052" s="56">
        <f>X3052*100+Y3052</f>
        <v>201607</v>
      </c>
      <c r="AA3052" s="56">
        <f>WEEKNUM(B3052,1)</f>
        <v>31</v>
      </c>
      <c r="AB3052" s="58">
        <f>IF(ISBLANK(B3052)," ",MAX(B3052-B3051-1,0))</f>
        <v>0</v>
      </c>
      <c r="AC3052" s="56">
        <f>DAY(B3052)</f>
        <v>27</v>
      </c>
      <c r="AD3052" s="53">
        <f>U3052+V3052</f>
        <v>0.21207302488649943</v>
      </c>
      <c r="AE3052" s="56">
        <f>IF("1-Swim"=D3052,E3052*46.7,IF("2-Bike"=D3052,E3052,IF("3-Run"=D3052,E3052*4.27,0)))</f>
        <v>13.236999999999998</v>
      </c>
    </row>
    <row r="3053" spans="1:31" x14ac:dyDescent="0.25">
      <c r="A3053" s="50">
        <v>3052</v>
      </c>
      <c r="B3053" s="51">
        <v>42579</v>
      </c>
      <c r="C3053" s="75">
        <f>B3053</f>
        <v>42579</v>
      </c>
      <c r="D3053" s="50" t="s">
        <v>1225</v>
      </c>
      <c r="E3053" s="50">
        <v>1.1000000000000001</v>
      </c>
      <c r="F3053" s="50">
        <v>0</v>
      </c>
      <c r="G3053" s="50">
        <v>43</v>
      </c>
      <c r="H3053" s="50">
        <v>8</v>
      </c>
      <c r="I3053" s="53">
        <f>IF(E3053&gt;0,TIME(F3053,G3053,H3053),"")</f>
        <v>2.9953703703703705E-2</v>
      </c>
      <c r="J3053" s="54">
        <f>IF(E3053&gt;0,TIME(F3053,G3053,H3053)/E3053,"")</f>
        <v>2.723063973063973E-2</v>
      </c>
      <c r="K3053" s="50" t="s">
        <v>1816</v>
      </c>
      <c r="L3053" s="50" t="s">
        <v>1817</v>
      </c>
      <c r="M3053" s="55">
        <f>IF(D3053&gt;0,0.0416666666666667/J3053,"")</f>
        <v>1.5301391035548699</v>
      </c>
      <c r="N3053" s="50">
        <v>0</v>
      </c>
      <c r="O3053" s="50" t="s">
        <v>228</v>
      </c>
      <c r="P3053" s="50" t="s">
        <v>1818</v>
      </c>
      <c r="Q3053" s="151">
        <f>IF("1-Swim"=D3053,J3053*2.4,IF("2-Bike"=D3053,J3053*112,IF("3-Run"=D3053,J3053*26.2,0)))</f>
        <v>6.5353535353535344E-2</v>
      </c>
      <c r="R3053" s="151">
        <f>Q3053/2</f>
        <v>3.2676767676767672E-2</v>
      </c>
      <c r="S3053" s="53">
        <f>J3053*26.2</f>
        <v>0.71344276094276093</v>
      </c>
      <c r="T3053" s="53">
        <f>(J3053+0.0013889)*26.2</f>
        <v>0.74983194094276084</v>
      </c>
      <c r="U3053" s="53">
        <f>S3053/2</f>
        <v>0.35672138047138047</v>
      </c>
      <c r="V3053" s="53">
        <f>T3053/2</f>
        <v>0.37491597047138042</v>
      </c>
      <c r="W3053" s="50">
        <f>RANK(J3053,J:J,1)</f>
        <v>3276</v>
      </c>
      <c r="X3053" s="50">
        <f>YEAR(B3053)</f>
        <v>2016</v>
      </c>
      <c r="Y3053" s="50">
        <f>MONTH(B3053)</f>
        <v>7</v>
      </c>
      <c r="Z3053" s="56">
        <f>X3053*100+Y3053</f>
        <v>201607</v>
      </c>
      <c r="AA3053" s="56">
        <f>WEEKNUM(B3053,1)</f>
        <v>31</v>
      </c>
      <c r="AB3053" s="58">
        <f>IF(ISBLANK(B3053)," ",MAX(B3053-B3052-1,0))</f>
        <v>0</v>
      </c>
      <c r="AC3053" s="56">
        <f>DAY(B3053)</f>
        <v>28</v>
      </c>
      <c r="AD3053" s="53">
        <f>U3053+V3053</f>
        <v>0.73163735094276094</v>
      </c>
      <c r="AE3053" s="56">
        <f>IF("1-Swim"=D3053,E3053*46.7,IF("2-Bike"=D3053,E3053,IF("3-Run"=D3053,E3053*4.27,0)))</f>
        <v>51.370000000000005</v>
      </c>
    </row>
    <row r="3054" spans="1:31" x14ac:dyDescent="0.25">
      <c r="A3054" s="50">
        <v>3053</v>
      </c>
      <c r="B3054" s="51">
        <v>42580</v>
      </c>
      <c r="C3054" s="75">
        <f>B3054</f>
        <v>42580</v>
      </c>
      <c r="D3054" s="50" t="s">
        <v>1223</v>
      </c>
      <c r="E3054" s="50">
        <v>10.25</v>
      </c>
      <c r="F3054" s="50">
        <v>2</v>
      </c>
      <c r="G3054" s="50">
        <v>12</v>
      </c>
      <c r="H3054" s="50">
        <v>11</v>
      </c>
      <c r="I3054" s="53">
        <f>IF(E3054&gt;0,TIME(F3054,G3054,H3054),"")</f>
        <v>9.179398148148149E-2</v>
      </c>
      <c r="J3054" s="54">
        <f>IF(E3054&gt;0,TIME(F3054,G3054,H3054)/E3054,"")</f>
        <v>8.955510388437218E-3</v>
      </c>
      <c r="K3054" s="50" t="s">
        <v>1772</v>
      </c>
      <c r="L3054" s="50" t="s">
        <v>315</v>
      </c>
      <c r="M3054" s="55">
        <f>IF(D3054&gt;0,0.0416666666666667/J3054,"")</f>
        <v>4.6526289244735883</v>
      </c>
      <c r="N3054" s="50">
        <v>0</v>
      </c>
      <c r="O3054" s="50" t="s">
        <v>228</v>
      </c>
      <c r="P3054" s="50" t="s">
        <v>1819</v>
      </c>
      <c r="Q3054" s="151">
        <f>IF("1-Swim"=D3054,J3054*2.4,IF("2-Bike"=D3054,J3054*112,IF("3-Run"=D3054,J3054*26.2,0)))</f>
        <v>0.2346343721770551</v>
      </c>
      <c r="R3054" s="151">
        <f>Q3054/2</f>
        <v>0.11731718608852755</v>
      </c>
      <c r="S3054" s="53">
        <f>J3054*26.2</f>
        <v>0.2346343721770551</v>
      </c>
      <c r="T3054" s="53">
        <f>(J3054+0.0013889)*26.2</f>
        <v>0.27102355217705509</v>
      </c>
      <c r="U3054" s="53">
        <f>S3054/2</f>
        <v>0.11731718608852755</v>
      </c>
      <c r="V3054" s="53">
        <f>T3054/2</f>
        <v>0.13551177608852755</v>
      </c>
      <c r="W3054" s="50">
        <f>RANK(J3054,J:J,1)</f>
        <v>2751</v>
      </c>
      <c r="X3054" s="50">
        <f>YEAR(B3054)</f>
        <v>2016</v>
      </c>
      <c r="Y3054" s="50">
        <f>MONTH(B3054)</f>
        <v>7</v>
      </c>
      <c r="Z3054" s="56">
        <f>X3054*100+Y3054</f>
        <v>201607</v>
      </c>
      <c r="AA3054" s="56">
        <f>WEEKNUM(B3054,1)</f>
        <v>31</v>
      </c>
      <c r="AB3054" s="58">
        <f>IF(ISBLANK(B3054)," ",MAX(B3054-B3053-1,0))</f>
        <v>0</v>
      </c>
      <c r="AC3054" s="56">
        <f>DAY(B3054)</f>
        <v>29</v>
      </c>
      <c r="AD3054" s="53">
        <f>U3054+V3054</f>
        <v>0.25282896217705508</v>
      </c>
      <c r="AE3054" s="56">
        <f>IF("1-Swim"=D3054,E3054*46.7,IF("2-Bike"=D3054,E3054,IF("3-Run"=D3054,E3054*4.27,0)))</f>
        <v>43.767499999999998</v>
      </c>
    </row>
    <row r="3055" spans="1:31" x14ac:dyDescent="0.25">
      <c r="A3055" s="50">
        <v>3054</v>
      </c>
      <c r="B3055" s="51">
        <v>42580</v>
      </c>
      <c r="C3055" s="75">
        <f>B3055</f>
        <v>42580</v>
      </c>
      <c r="D3055" s="50" t="s">
        <v>1224</v>
      </c>
      <c r="E3055" s="50">
        <v>10</v>
      </c>
      <c r="F3055" s="50">
        <v>0</v>
      </c>
      <c r="G3055" s="50">
        <v>29</v>
      </c>
      <c r="H3055" s="50">
        <v>2</v>
      </c>
      <c r="I3055" s="53">
        <f>IF(E3055&gt;0,TIME(F3055,G3055,H3055),"")</f>
        <v>2.0162037037037037E-2</v>
      </c>
      <c r="J3055" s="54">
        <f>IF(E3055&gt;0,TIME(F3055,G3055,H3055)/E3055,"")</f>
        <v>2.0162037037037036E-3</v>
      </c>
      <c r="K3055" s="50" t="s">
        <v>1340</v>
      </c>
      <c r="L3055" s="50" t="s">
        <v>105</v>
      </c>
      <c r="M3055" s="55">
        <f>IF(D3055&gt;0,0.0416666666666667/J3055,"")</f>
        <v>20.665901262916204</v>
      </c>
      <c r="N3055" s="50">
        <v>0</v>
      </c>
      <c r="O3055" s="50" t="s">
        <v>228</v>
      </c>
      <c r="P3055" s="50" t="s">
        <v>1820</v>
      </c>
      <c r="Q3055" s="151">
        <f>IF("1-Swim"=D3055,J3055*2.4,IF("2-Bike"=D3055,J3055*112,IF("3-Run"=D3055,J3055*26.2,0)))</f>
        <v>0.2258148148148148</v>
      </c>
      <c r="R3055" s="151">
        <f>Q3055/2</f>
        <v>0.1129074074074074</v>
      </c>
      <c r="S3055" s="53">
        <f>J3055*26.2</f>
        <v>5.2824537037037031E-2</v>
      </c>
      <c r="T3055" s="53">
        <f>(J3055+0.0013889)*26.2</f>
        <v>8.9213717037037024E-2</v>
      </c>
      <c r="U3055" s="53">
        <f>S3055/2</f>
        <v>2.6412268518518515E-2</v>
      </c>
      <c r="V3055" s="53">
        <f>T3055/2</f>
        <v>4.4606858518518512E-2</v>
      </c>
      <c r="W3055" s="50">
        <f>RANK(J3055,J:J,1)</f>
        <v>161</v>
      </c>
      <c r="X3055" s="50">
        <f>YEAR(B3055)</f>
        <v>2016</v>
      </c>
      <c r="Y3055" s="50">
        <f>MONTH(B3055)</f>
        <v>7</v>
      </c>
      <c r="Z3055" s="56">
        <f>X3055*100+Y3055</f>
        <v>201607</v>
      </c>
      <c r="AA3055" s="56">
        <f>WEEKNUM(B3055,1)</f>
        <v>31</v>
      </c>
      <c r="AB3055" s="58">
        <f>IF(ISBLANK(B3055)," ",MAX(B3055-B3054-1,0))</f>
        <v>0</v>
      </c>
      <c r="AC3055" s="56">
        <f>DAY(B3055)</f>
        <v>29</v>
      </c>
      <c r="AD3055" s="53">
        <f>U3055+V3055</f>
        <v>7.1019127037037028E-2</v>
      </c>
      <c r="AE3055" s="56">
        <f>IF("1-Swim"=D3055,E3055*46.7,IF("2-Bike"=D3055,E3055,IF("3-Run"=D3055,E3055*4.27,0)))</f>
        <v>10</v>
      </c>
    </row>
    <row r="3056" spans="1:31" x14ac:dyDescent="0.25">
      <c r="A3056" s="50">
        <v>3055</v>
      </c>
      <c r="B3056" s="51">
        <v>42581</v>
      </c>
      <c r="C3056" s="75">
        <f>B3056</f>
        <v>42581</v>
      </c>
      <c r="D3056" s="50" t="s">
        <v>1223</v>
      </c>
      <c r="E3056" s="50">
        <v>4.5</v>
      </c>
      <c r="F3056" s="50">
        <v>0</v>
      </c>
      <c r="G3056" s="50">
        <v>56</v>
      </c>
      <c r="H3056" s="50">
        <v>54</v>
      </c>
      <c r="I3056" s="53">
        <f>IF(E3056&gt;0,TIME(F3056,G3056,H3056),"")</f>
        <v>3.951388888888889E-2</v>
      </c>
      <c r="J3056" s="54">
        <f>IF(E3056&gt;0,TIME(F3056,G3056,H3056)/E3056,"")</f>
        <v>8.7808641975308643E-3</v>
      </c>
      <c r="K3056" s="50" t="s">
        <v>1772</v>
      </c>
      <c r="L3056" s="50" t="s">
        <v>315</v>
      </c>
      <c r="M3056" s="55">
        <f>IF(D3056&gt;0,0.0416666666666667/J3056,"")</f>
        <v>4.7451669595782109</v>
      </c>
      <c r="N3056" s="50">
        <v>0</v>
      </c>
      <c r="O3056" s="50" t="s">
        <v>228</v>
      </c>
      <c r="P3056" s="50" t="s">
        <v>1821</v>
      </c>
      <c r="Q3056" s="151">
        <f>IF("1-Swim"=D3056,J3056*2.4,IF("2-Bike"=D3056,J3056*112,IF("3-Run"=D3056,J3056*26.2,0)))</f>
        <v>0.23005864197530865</v>
      </c>
      <c r="R3056" s="151">
        <f>Q3056/2</f>
        <v>0.11502932098765432</v>
      </c>
      <c r="S3056" s="53">
        <f>J3056*26.2</f>
        <v>0.23005864197530865</v>
      </c>
      <c r="T3056" s="53">
        <f>(J3056+0.0013889)*26.2</f>
        <v>0.26644782197530864</v>
      </c>
      <c r="U3056" s="53">
        <f>S3056/2</f>
        <v>0.11502932098765432</v>
      </c>
      <c r="V3056" s="53">
        <f>T3056/2</f>
        <v>0.13322391098765432</v>
      </c>
      <c r="W3056" s="50">
        <f>RANK(J3056,J:J,1)</f>
        <v>2721</v>
      </c>
      <c r="X3056" s="50">
        <f>YEAR(B3056)</f>
        <v>2016</v>
      </c>
      <c r="Y3056" s="50">
        <f>MONTH(B3056)</f>
        <v>7</v>
      </c>
      <c r="Z3056" s="56">
        <f>X3056*100+Y3056</f>
        <v>201607</v>
      </c>
      <c r="AA3056" s="56">
        <f>WEEKNUM(B3056,1)</f>
        <v>31</v>
      </c>
      <c r="AB3056" s="58">
        <f>IF(ISBLANK(B3056)," ",MAX(B3056-B3055-1,0))</f>
        <v>0</v>
      </c>
      <c r="AC3056" s="56">
        <f>DAY(B3056)</f>
        <v>30</v>
      </c>
      <c r="AD3056" s="53">
        <f>U3056+V3056</f>
        <v>0.24825323197530863</v>
      </c>
      <c r="AE3056" s="56">
        <f>IF("1-Swim"=D3056,E3056*46.7,IF("2-Bike"=D3056,E3056,IF("3-Run"=D3056,E3056*4.27,0)))</f>
        <v>19.214999999999996</v>
      </c>
    </row>
    <row r="3057" spans="1:31" x14ac:dyDescent="0.25">
      <c r="A3057" s="50">
        <v>3056</v>
      </c>
      <c r="B3057" s="51">
        <v>42584</v>
      </c>
      <c r="C3057" s="75">
        <f>B3057</f>
        <v>42584</v>
      </c>
      <c r="D3057" s="50" t="s">
        <v>1225</v>
      </c>
      <c r="E3057" s="50">
        <v>0.65</v>
      </c>
      <c r="F3057" s="50">
        <v>0</v>
      </c>
      <c r="G3057" s="50">
        <v>21</v>
      </c>
      <c r="H3057" s="50">
        <v>51</v>
      </c>
      <c r="I3057" s="53">
        <f>IF(E3057&gt;0,TIME(F3057,G3057,H3057),"")</f>
        <v>1.5173611111111112E-2</v>
      </c>
      <c r="J3057" s="54">
        <f>IF(E3057&gt;0,TIME(F3057,G3057,H3057)/E3057,"")</f>
        <v>2.3344017094017094E-2</v>
      </c>
      <c r="K3057" s="50" t="s">
        <v>1822</v>
      </c>
      <c r="L3057" s="50" t="s">
        <v>1823</v>
      </c>
      <c r="M3057" s="55">
        <f>IF(D3057&gt;0,0.0416666666666667/J3057,"")</f>
        <v>1.7848970251716261</v>
      </c>
      <c r="N3057" s="50">
        <v>0</v>
      </c>
      <c r="O3057" s="50" t="s">
        <v>228</v>
      </c>
      <c r="P3057" s="50" t="s">
        <v>1824</v>
      </c>
      <c r="Q3057" s="151">
        <f>IF("1-Swim"=D3057,J3057*2.4,IF("2-Bike"=D3057,J3057*112,IF("3-Run"=D3057,J3057*26.2,0)))</f>
        <v>5.6025641025641025E-2</v>
      </c>
      <c r="R3057" s="151">
        <f>Q3057/2</f>
        <v>2.8012820512820513E-2</v>
      </c>
      <c r="S3057" s="53">
        <f>J3057*26.2</f>
        <v>0.61161324786324789</v>
      </c>
      <c r="T3057" s="53">
        <f>(J3057+0.0013889)*26.2</f>
        <v>0.6480024278632478</v>
      </c>
      <c r="U3057" s="53">
        <f>S3057/2</f>
        <v>0.30580662393162394</v>
      </c>
      <c r="V3057" s="53">
        <f>T3057/2</f>
        <v>0.3240012139316239</v>
      </c>
      <c r="W3057" s="50">
        <f>RANK(J3057,J:J,1)</f>
        <v>3104</v>
      </c>
      <c r="X3057" s="50">
        <f>YEAR(B3057)</f>
        <v>2016</v>
      </c>
      <c r="Y3057" s="50">
        <f>MONTH(B3057)</f>
        <v>8</v>
      </c>
      <c r="Z3057" s="56">
        <f>X3057*100+Y3057</f>
        <v>201608</v>
      </c>
      <c r="AA3057" s="56">
        <f>WEEKNUM(B3057,1)</f>
        <v>32</v>
      </c>
      <c r="AB3057" s="58">
        <f>IF(ISBLANK(B3057)," ",MAX(B3057-B3056-1,0))</f>
        <v>2</v>
      </c>
      <c r="AC3057" s="56">
        <f>DAY(B3057)</f>
        <v>2</v>
      </c>
      <c r="AD3057" s="53">
        <f>U3057+V3057</f>
        <v>0.6298078378632479</v>
      </c>
      <c r="AE3057" s="56">
        <f>IF("1-Swim"=D3057,E3057*46.7,IF("2-Bike"=D3057,E3057,IF("3-Run"=D3057,E3057*4.27,0)))</f>
        <v>30.355000000000004</v>
      </c>
    </row>
    <row r="3058" spans="1:31" x14ac:dyDescent="0.25">
      <c r="A3058" s="50">
        <v>3057</v>
      </c>
      <c r="B3058" s="51">
        <v>42588</v>
      </c>
      <c r="C3058" s="75">
        <f>B3058</f>
        <v>42588</v>
      </c>
      <c r="D3058" s="50" t="s">
        <v>1223</v>
      </c>
      <c r="E3058" s="50">
        <v>8</v>
      </c>
      <c r="F3058" s="50">
        <v>1</v>
      </c>
      <c r="G3058" s="50">
        <v>37</v>
      </c>
      <c r="H3058" s="50">
        <v>21</v>
      </c>
      <c r="I3058" s="53">
        <f>IF(E3058&gt;0,TIME(F3058,G3058,H3058),"")</f>
        <v>6.7604166666666674E-2</v>
      </c>
      <c r="J3058" s="54">
        <f>IF(E3058&gt;0,TIME(F3058,G3058,H3058)/E3058,"")</f>
        <v>8.4505208333333342E-3</v>
      </c>
      <c r="K3058" s="50" t="s">
        <v>1772</v>
      </c>
      <c r="L3058" s="50" t="s">
        <v>1761</v>
      </c>
      <c r="M3058" s="55">
        <f>IF(D3058&gt;0,0.0416666666666667/J3058,"")</f>
        <v>4.9306625577812051</v>
      </c>
      <c r="N3058" s="50">
        <v>147</v>
      </c>
      <c r="O3058" s="50" t="s">
        <v>228</v>
      </c>
      <c r="P3058" s="50" t="s">
        <v>1825</v>
      </c>
      <c r="Q3058" s="151">
        <f>IF("1-Swim"=D3058,J3058*2.4,IF("2-Bike"=D3058,J3058*112,IF("3-Run"=D3058,J3058*26.2,0)))</f>
        <v>0.22140364583333336</v>
      </c>
      <c r="R3058" s="151">
        <f>Q3058/2</f>
        <v>0.11070182291666668</v>
      </c>
      <c r="S3058" s="53">
        <f>J3058*26.2</f>
        <v>0.22140364583333336</v>
      </c>
      <c r="T3058" s="53">
        <f>(J3058+0.0013889)*26.2</f>
        <v>0.25779282583333335</v>
      </c>
      <c r="U3058" s="53">
        <f>S3058/2</f>
        <v>0.11070182291666668</v>
      </c>
      <c r="V3058" s="53">
        <f>T3058/2</f>
        <v>0.12889641291666667</v>
      </c>
      <c r="W3058" s="50">
        <f>RANK(J3058,J:J,1)</f>
        <v>2645</v>
      </c>
      <c r="X3058" s="50">
        <f>YEAR(B3058)</f>
        <v>2016</v>
      </c>
      <c r="Y3058" s="50">
        <f>MONTH(B3058)</f>
        <v>8</v>
      </c>
      <c r="Z3058" s="56">
        <f>X3058*100+Y3058</f>
        <v>201608</v>
      </c>
      <c r="AA3058" s="56">
        <f>WEEKNUM(B3058,1)</f>
        <v>32</v>
      </c>
      <c r="AB3058" s="58">
        <f>IF(ISBLANK(B3058)," ",MAX(B3058-B3057-1,0))</f>
        <v>3</v>
      </c>
      <c r="AC3058" s="56">
        <f>DAY(B3058)</f>
        <v>6</v>
      </c>
      <c r="AD3058" s="53">
        <f>U3058+V3058</f>
        <v>0.23959823583333334</v>
      </c>
      <c r="AE3058" s="56">
        <f>IF("1-Swim"=D3058,E3058*46.7,IF("2-Bike"=D3058,E3058,IF("3-Run"=D3058,E3058*4.27,0)))</f>
        <v>34.159999999999997</v>
      </c>
    </row>
    <row r="3059" spans="1:31" x14ac:dyDescent="0.25">
      <c r="A3059" s="50">
        <v>3058</v>
      </c>
      <c r="B3059" s="51">
        <v>42589</v>
      </c>
      <c r="C3059" s="75">
        <f>B3059</f>
        <v>42589</v>
      </c>
      <c r="D3059" s="50" t="s">
        <v>1225</v>
      </c>
      <c r="E3059" s="50">
        <v>1.5</v>
      </c>
      <c r="F3059" s="50">
        <v>0</v>
      </c>
      <c r="G3059" s="50">
        <v>54</v>
      </c>
      <c r="H3059" s="50">
        <v>19</v>
      </c>
      <c r="I3059" s="53">
        <f>IF(E3059&gt;0,TIME(F3059,G3059,H3059),"")</f>
        <v>3.771990740740741E-2</v>
      </c>
      <c r="J3059" s="54">
        <f>IF(E3059&gt;0,TIME(F3059,G3059,H3059)/E3059,"")</f>
        <v>2.5146604938271606E-2</v>
      </c>
      <c r="K3059" s="50" t="s">
        <v>949</v>
      </c>
      <c r="L3059" s="50" t="s">
        <v>1800</v>
      </c>
      <c r="M3059" s="55">
        <f>IF(D3059&gt;0,0.0416666666666667/J3059,"")</f>
        <v>1.6569499846578717</v>
      </c>
      <c r="N3059" s="50">
        <v>0</v>
      </c>
      <c r="O3059" s="50" t="s">
        <v>255</v>
      </c>
      <c r="P3059" s="50" t="s">
        <v>1826</v>
      </c>
      <c r="Q3059" s="151">
        <f>IF("1-Swim"=D3059,J3059*2.4,IF("2-Bike"=D3059,J3059*112,IF("3-Run"=D3059,J3059*26.2,0)))</f>
        <v>6.0351851851851851E-2</v>
      </c>
      <c r="R3059" s="151">
        <f>Q3059/2</f>
        <v>3.0175925925925925E-2</v>
      </c>
      <c r="S3059" s="53">
        <f>J3059*26.2</f>
        <v>0.65884104938271604</v>
      </c>
      <c r="T3059" s="53">
        <f>(J3059+0.0013889)*26.2</f>
        <v>0.69523022938271606</v>
      </c>
      <c r="U3059" s="53">
        <f>S3059/2</f>
        <v>0.32942052469135802</v>
      </c>
      <c r="V3059" s="53">
        <f>T3059/2</f>
        <v>0.34761511469135803</v>
      </c>
      <c r="W3059" s="50">
        <f>RANK(J3059,J:J,1)</f>
        <v>3194</v>
      </c>
      <c r="X3059" s="50">
        <f>YEAR(B3059)</f>
        <v>2016</v>
      </c>
      <c r="Y3059" s="50">
        <f>MONTH(B3059)</f>
        <v>8</v>
      </c>
      <c r="Z3059" s="56">
        <f>X3059*100+Y3059</f>
        <v>201608</v>
      </c>
      <c r="AA3059" s="56">
        <f>WEEKNUM(B3059,1)</f>
        <v>33</v>
      </c>
      <c r="AB3059" s="58">
        <f>IF(ISBLANK(B3059)," ",MAX(B3059-B3058-1,0))</f>
        <v>0</v>
      </c>
      <c r="AC3059" s="56">
        <f>DAY(B3059)</f>
        <v>7</v>
      </c>
      <c r="AD3059" s="53">
        <f>U3059+V3059</f>
        <v>0.67703563938271605</v>
      </c>
      <c r="AE3059" s="56">
        <f>IF("1-Swim"=D3059,E3059*46.7,IF("2-Bike"=D3059,E3059,IF("3-Run"=D3059,E3059*4.27,0)))</f>
        <v>70.050000000000011</v>
      </c>
    </row>
    <row r="3060" spans="1:31" ht="15.75" x14ac:dyDescent="0.3">
      <c r="A3060" s="50">
        <v>3059</v>
      </c>
      <c r="B3060" s="51">
        <v>42589</v>
      </c>
      <c r="C3060" s="75">
        <f>B3060</f>
        <v>42589</v>
      </c>
      <c r="D3060" s="50" t="s">
        <v>1224</v>
      </c>
      <c r="E3060" s="50">
        <v>55</v>
      </c>
      <c r="F3060" s="50">
        <v>3</v>
      </c>
      <c r="G3060" s="50">
        <v>38</v>
      </c>
      <c r="H3060" s="50">
        <v>13</v>
      </c>
      <c r="I3060" s="53">
        <f>IF(E3060&gt;0,TIME(F3060,G3060,H3060),"")</f>
        <v>0.15153935185185186</v>
      </c>
      <c r="J3060" s="54">
        <f>IF(E3060&gt;0,TIME(F3060,G3060,H3060)/E3060,"")</f>
        <v>2.7552609427609429E-3</v>
      </c>
      <c r="K3060" s="50" t="s">
        <v>1340</v>
      </c>
      <c r="L3060" s="50" t="s">
        <v>1827</v>
      </c>
      <c r="M3060" s="55">
        <f>IF(D3060&gt;0,0.0416666666666667/J3060,"")</f>
        <v>15.122584587184003</v>
      </c>
      <c r="N3060" s="50">
        <v>127</v>
      </c>
      <c r="O3060" s="50" t="s">
        <v>255</v>
      </c>
      <c r="P3060" s="146" t="s">
        <v>1828</v>
      </c>
      <c r="Q3060" s="151">
        <f>IF("1-Swim"=D3060,J3060*2.4,IF("2-Bike"=D3060,J3060*112,IF("3-Run"=D3060,J3060*26.2,0)))</f>
        <v>0.30858922558922564</v>
      </c>
      <c r="R3060" s="151">
        <f>Q3060/2</f>
        <v>0.15429461279461282</v>
      </c>
      <c r="S3060" s="53">
        <f>J3060*26.2</f>
        <v>7.2187836700336697E-2</v>
      </c>
      <c r="T3060" s="53">
        <f>(J3060+0.0013889)*26.2</f>
        <v>0.1085770167003367</v>
      </c>
      <c r="U3060" s="53">
        <f>S3060/2</f>
        <v>3.6093918350168348E-2</v>
      </c>
      <c r="V3060" s="53">
        <f>T3060/2</f>
        <v>5.4288508350168352E-2</v>
      </c>
      <c r="W3060" s="50">
        <f>RANK(J3060,J:J,1)</f>
        <v>440</v>
      </c>
      <c r="X3060" s="50">
        <f>YEAR(B3060)</f>
        <v>2016</v>
      </c>
      <c r="Y3060" s="50">
        <f>MONTH(B3060)</f>
        <v>8</v>
      </c>
      <c r="Z3060" s="56">
        <f>X3060*100+Y3060</f>
        <v>201608</v>
      </c>
      <c r="AA3060" s="56">
        <f>WEEKNUM(B3060,1)</f>
        <v>33</v>
      </c>
      <c r="AB3060" s="58">
        <f>IF(ISBLANK(B3060)," ",MAX(B3060-B3059-1,0))</f>
        <v>0</v>
      </c>
      <c r="AC3060" s="56">
        <f>DAY(B3060)</f>
        <v>7</v>
      </c>
      <c r="AD3060" s="53">
        <f>U3060+V3060</f>
        <v>9.0382426700336693E-2</v>
      </c>
      <c r="AE3060" s="56">
        <f>IF("1-Swim"=D3060,E3060*46.7,IF("2-Bike"=D3060,E3060,IF("3-Run"=D3060,E3060*4.27,0)))</f>
        <v>55</v>
      </c>
    </row>
    <row r="3061" spans="1:31" x14ac:dyDescent="0.25">
      <c r="A3061" s="50">
        <v>3060</v>
      </c>
      <c r="B3061" s="51">
        <v>42591</v>
      </c>
      <c r="C3061" s="75">
        <f>B3061</f>
        <v>42591</v>
      </c>
      <c r="D3061" s="50" t="s">
        <v>1223</v>
      </c>
      <c r="E3061" s="50">
        <v>3.15</v>
      </c>
      <c r="F3061" s="50">
        <v>0</v>
      </c>
      <c r="G3061" s="50">
        <v>35</v>
      </c>
      <c r="H3061" s="50">
        <v>0</v>
      </c>
      <c r="I3061" s="53">
        <f>IF(E3061&gt;0,TIME(F3061,G3061,H3061),"")</f>
        <v>2.4305555555555556E-2</v>
      </c>
      <c r="J3061" s="54">
        <f>IF(E3061&gt;0,TIME(F3061,G3061,H3061)/E3061,"")</f>
        <v>7.7160493827160498E-3</v>
      </c>
      <c r="K3061" s="50" t="s">
        <v>1548</v>
      </c>
      <c r="L3061" s="50" t="s">
        <v>1357</v>
      </c>
      <c r="M3061" s="55">
        <f>IF(D3061&gt;0,0.0416666666666667/J3061,"")</f>
        <v>5.4000000000000039</v>
      </c>
      <c r="N3061" s="50">
        <v>139</v>
      </c>
      <c r="O3061" s="50" t="s">
        <v>228</v>
      </c>
      <c r="P3061" s="50" t="s">
        <v>1829</v>
      </c>
      <c r="Q3061" s="151">
        <f>IF("1-Swim"=D3061,J3061*2.4,IF("2-Bike"=D3061,J3061*112,IF("3-Run"=D3061,J3061*26.2,0)))</f>
        <v>0.2021604938271605</v>
      </c>
      <c r="R3061" s="151">
        <f>Q3061/2</f>
        <v>0.10108024691358025</v>
      </c>
      <c r="S3061" s="53">
        <f>J3061*26.2</f>
        <v>0.2021604938271605</v>
      </c>
      <c r="T3061" s="53">
        <f>(J3061+0.0013889)*26.2</f>
        <v>0.23854967382716047</v>
      </c>
      <c r="U3061" s="53">
        <f>S3061/2</f>
        <v>0.10108024691358025</v>
      </c>
      <c r="V3061" s="53">
        <f>T3061/2</f>
        <v>0.11927483691358023</v>
      </c>
      <c r="W3061" s="50">
        <f>RANK(J3061,J:J,1)</f>
        <v>2246</v>
      </c>
      <c r="X3061" s="50">
        <f>YEAR(B3061)</f>
        <v>2016</v>
      </c>
      <c r="Y3061" s="50">
        <f>MONTH(B3061)</f>
        <v>8</v>
      </c>
      <c r="Z3061" s="56">
        <f>X3061*100+Y3061</f>
        <v>201608</v>
      </c>
      <c r="AA3061" s="56">
        <f>WEEKNUM(B3061,1)</f>
        <v>33</v>
      </c>
      <c r="AB3061" s="58">
        <f>IF(ISBLANK(B3061)," ",MAX(B3061-B3060-1,0))</f>
        <v>1</v>
      </c>
      <c r="AC3061" s="56">
        <f>DAY(B3061)</f>
        <v>9</v>
      </c>
      <c r="AD3061" s="53">
        <f>U3061+V3061</f>
        <v>0.22035508382716049</v>
      </c>
      <c r="AE3061" s="56">
        <f>IF("1-Swim"=D3061,E3061*46.7,IF("2-Bike"=D3061,E3061,IF("3-Run"=D3061,E3061*4.27,0)))</f>
        <v>13.450499999999998</v>
      </c>
    </row>
    <row r="3062" spans="1:31" x14ac:dyDescent="0.25">
      <c r="A3062" s="50">
        <v>3061</v>
      </c>
      <c r="B3062" s="51">
        <v>42592</v>
      </c>
      <c r="C3062" s="75">
        <f>B3062</f>
        <v>42592</v>
      </c>
      <c r="D3062" s="50" t="s">
        <v>1224</v>
      </c>
      <c r="E3062" s="50">
        <v>15.6</v>
      </c>
      <c r="F3062" s="50">
        <v>0</v>
      </c>
      <c r="G3062" s="50">
        <v>45</v>
      </c>
      <c r="H3062" s="50">
        <v>0</v>
      </c>
      <c r="I3062" s="53">
        <f>IF(E3062&gt;0,TIME(F3062,G3062,H3062),"")</f>
        <v>3.125E-2</v>
      </c>
      <c r="J3062" s="54">
        <f>IF(E3062&gt;0,TIME(F3062,G3062,H3062)/E3062,"")</f>
        <v>2.0032051282051285E-3</v>
      </c>
      <c r="K3062" s="50" t="s">
        <v>921</v>
      </c>
      <c r="L3062" s="50" t="s">
        <v>1132</v>
      </c>
      <c r="M3062" s="55">
        <f>IF(D3062&gt;0,0.0416666666666667/J3062,"")</f>
        <v>20.800000000000015</v>
      </c>
      <c r="N3062" s="50">
        <v>0</v>
      </c>
      <c r="O3062" s="50" t="s">
        <v>253</v>
      </c>
      <c r="Q3062" s="151">
        <f>IF("1-Swim"=D3062,J3062*2.4,IF("2-Bike"=D3062,J3062*112,IF("3-Run"=D3062,J3062*26.2,0)))</f>
        <v>0.22435897435897439</v>
      </c>
      <c r="R3062" s="151">
        <f>Q3062/2</f>
        <v>0.1121794871794872</v>
      </c>
      <c r="S3062" s="53">
        <f>J3062*26.2</f>
        <v>5.2483974358974367E-2</v>
      </c>
      <c r="T3062" s="53">
        <f>(J3062+0.0013889)*26.2</f>
        <v>8.887315435897436E-2</v>
      </c>
      <c r="U3062" s="53">
        <f>S3062/2</f>
        <v>2.6241987179487183E-2</v>
      </c>
      <c r="V3062" s="53">
        <f>T3062/2</f>
        <v>4.443657717948718E-2</v>
      </c>
      <c r="W3062" s="50">
        <f>RANK(J3062,J:J,1)</f>
        <v>157</v>
      </c>
      <c r="X3062" s="50">
        <f>YEAR(B3062)</f>
        <v>2016</v>
      </c>
      <c r="Y3062" s="50">
        <f>MONTH(B3062)</f>
        <v>8</v>
      </c>
      <c r="Z3062" s="56">
        <f>X3062*100+Y3062</f>
        <v>201608</v>
      </c>
      <c r="AA3062" s="56">
        <f>WEEKNUM(B3062,1)</f>
        <v>33</v>
      </c>
      <c r="AB3062" s="58">
        <f>IF(ISBLANK(B3062)," ",MAX(B3062-B3061-1,0))</f>
        <v>0</v>
      </c>
      <c r="AC3062" s="56">
        <f>DAY(B3062)</f>
        <v>10</v>
      </c>
      <c r="AD3062" s="53">
        <f>U3062+V3062</f>
        <v>7.0678564358974363E-2</v>
      </c>
      <c r="AE3062" s="56">
        <f>IF("1-Swim"=D3062,E3062*46.7,IF("2-Bike"=D3062,E3062,IF("3-Run"=D3062,E3062*4.27,0)))</f>
        <v>15.6</v>
      </c>
    </row>
    <row r="3063" spans="1:31" x14ac:dyDescent="0.25">
      <c r="A3063" s="50">
        <v>3062</v>
      </c>
      <c r="B3063" s="51">
        <v>42594</v>
      </c>
      <c r="C3063" s="75">
        <f>B3063</f>
        <v>42594</v>
      </c>
      <c r="D3063" s="50" t="s">
        <v>1225</v>
      </c>
      <c r="E3063" s="50">
        <v>1</v>
      </c>
      <c r="F3063" s="50">
        <v>0</v>
      </c>
      <c r="G3063" s="50">
        <v>35</v>
      </c>
      <c r="H3063" s="50">
        <v>0</v>
      </c>
      <c r="I3063" s="53">
        <f>IF(E3063&gt;0,TIME(F3063,G3063,H3063),"")</f>
        <v>2.4305555555555556E-2</v>
      </c>
      <c r="J3063" s="54">
        <f>IF(E3063&gt;0,TIME(F3063,G3063,H3063)/E3063,"")</f>
        <v>2.4305555555555556E-2</v>
      </c>
      <c r="K3063" s="50" t="s">
        <v>949</v>
      </c>
      <c r="L3063" s="50" t="s">
        <v>40</v>
      </c>
      <c r="M3063" s="55">
        <f>IF(D3063&gt;0,0.0416666666666667/J3063,"")</f>
        <v>1.7142857142857155</v>
      </c>
      <c r="N3063" s="50">
        <v>0</v>
      </c>
      <c r="O3063" s="50" t="s">
        <v>228</v>
      </c>
      <c r="Q3063" s="151">
        <f>IF("1-Swim"=D3063,J3063*2.4,IF("2-Bike"=D3063,J3063*112,IF("3-Run"=D3063,J3063*26.2,0)))</f>
        <v>5.8333333333333334E-2</v>
      </c>
      <c r="R3063" s="151">
        <f>Q3063/2</f>
        <v>2.9166666666666667E-2</v>
      </c>
      <c r="S3063" s="53">
        <f>J3063*26.2</f>
        <v>0.63680555555555551</v>
      </c>
      <c r="T3063" s="53">
        <f>(J3063+0.0013889)*26.2</f>
        <v>0.67319473555555553</v>
      </c>
      <c r="U3063" s="53">
        <f>S3063/2</f>
        <v>0.31840277777777776</v>
      </c>
      <c r="V3063" s="53">
        <f>T3063/2</f>
        <v>0.33659736777777777</v>
      </c>
      <c r="W3063" s="50">
        <f>RANK(J3063,J:J,1)</f>
        <v>3141</v>
      </c>
      <c r="X3063" s="50">
        <f>YEAR(B3063)</f>
        <v>2016</v>
      </c>
      <c r="Y3063" s="50">
        <f>MONTH(B3063)</f>
        <v>8</v>
      </c>
      <c r="Z3063" s="56">
        <f>X3063*100+Y3063</f>
        <v>201608</v>
      </c>
      <c r="AA3063" s="56">
        <f>WEEKNUM(B3063,1)</f>
        <v>33</v>
      </c>
      <c r="AB3063" s="58">
        <f>IF(ISBLANK(B3063)," ",MAX(B3063-B3062-1,0))</f>
        <v>1</v>
      </c>
      <c r="AC3063" s="56">
        <f>DAY(B3063)</f>
        <v>12</v>
      </c>
      <c r="AD3063" s="53">
        <f>U3063+V3063</f>
        <v>0.65500014555555552</v>
      </c>
      <c r="AE3063" s="56">
        <f>IF("1-Swim"=D3063,E3063*46.7,IF("2-Bike"=D3063,E3063,IF("3-Run"=D3063,E3063*4.27,0)))</f>
        <v>46.7</v>
      </c>
    </row>
    <row r="3064" spans="1:31" x14ac:dyDescent="0.25">
      <c r="A3064" s="50">
        <v>3063</v>
      </c>
      <c r="B3064" s="51">
        <v>42595</v>
      </c>
      <c r="C3064" s="75">
        <f>B3064</f>
        <v>42595</v>
      </c>
      <c r="D3064" s="50" t="s">
        <v>1223</v>
      </c>
      <c r="E3064" s="50">
        <v>5.3</v>
      </c>
      <c r="F3064" s="50">
        <v>1</v>
      </c>
      <c r="G3064" s="50">
        <v>10</v>
      </c>
      <c r="H3064" s="50">
        <v>24</v>
      </c>
      <c r="I3064" s="53">
        <f>IF(E3064&gt;0,TIME(F3064,G3064,H3064),"")</f>
        <v>4.8888888888888891E-2</v>
      </c>
      <c r="J3064" s="54">
        <f>IF(E3064&gt;0,TIME(F3064,G3064,H3064)/E3064,"")</f>
        <v>9.2243186582809233E-3</v>
      </c>
      <c r="K3064" s="50" t="s">
        <v>1772</v>
      </c>
      <c r="L3064" s="50" t="s">
        <v>315</v>
      </c>
      <c r="M3064" s="55">
        <f>IF(D3064&gt;0,0.0416666666666667/J3064,"")</f>
        <v>4.5170454545454577</v>
      </c>
      <c r="N3064" s="50">
        <v>0</v>
      </c>
      <c r="O3064" s="50" t="s">
        <v>228</v>
      </c>
      <c r="P3064" s="50" t="s">
        <v>1868</v>
      </c>
      <c r="Q3064" s="151">
        <f>IF("1-Swim"=D3064,J3064*2.4,IF("2-Bike"=D3064,J3064*112,IF("3-Run"=D3064,J3064*26.2,0)))</f>
        <v>0.24167714884696018</v>
      </c>
      <c r="R3064" s="151">
        <f>Q3064/2</f>
        <v>0.12083857442348009</v>
      </c>
      <c r="S3064" s="53">
        <f>J3064*26.2</f>
        <v>0.24167714884696018</v>
      </c>
      <c r="T3064" s="53">
        <f>(J3064+0.0013889)*26.2</f>
        <v>0.2780663288469602</v>
      </c>
      <c r="U3064" s="53">
        <f>S3064/2</f>
        <v>0.12083857442348009</v>
      </c>
      <c r="V3064" s="53">
        <f>T3064/2</f>
        <v>0.1390331644234801</v>
      </c>
      <c r="W3064" s="50">
        <f>RANK(J3064,J:J,1)</f>
        <v>2789</v>
      </c>
      <c r="X3064" s="50">
        <f>YEAR(B3064)</f>
        <v>2016</v>
      </c>
      <c r="Y3064" s="50">
        <f>MONTH(B3064)</f>
        <v>8</v>
      </c>
      <c r="Z3064" s="56">
        <f>X3064*100+Y3064</f>
        <v>201608</v>
      </c>
      <c r="AA3064" s="56">
        <f>WEEKNUM(B3064,1)</f>
        <v>33</v>
      </c>
      <c r="AB3064" s="58">
        <f>IF(ISBLANK(B3064)," ",MAX(B3064-B3063-1,0))</f>
        <v>0</v>
      </c>
      <c r="AC3064" s="56">
        <f>DAY(B3064)</f>
        <v>13</v>
      </c>
      <c r="AD3064" s="53">
        <f>U3064+V3064</f>
        <v>0.25987173884696019</v>
      </c>
      <c r="AE3064" s="56">
        <f>IF("1-Swim"=D3064,E3064*46.7,IF("2-Bike"=D3064,E3064,IF("3-Run"=D3064,E3064*4.27,0)))</f>
        <v>22.630999999999997</v>
      </c>
    </row>
    <row r="3065" spans="1:31" x14ac:dyDescent="0.25">
      <c r="A3065" s="50">
        <v>3064</v>
      </c>
      <c r="B3065" s="51">
        <v>42596</v>
      </c>
      <c r="C3065" s="75">
        <f>B3065</f>
        <v>42596</v>
      </c>
      <c r="D3065" s="50" t="s">
        <v>1225</v>
      </c>
      <c r="E3065" s="50">
        <v>1.2</v>
      </c>
      <c r="F3065" s="50">
        <v>0</v>
      </c>
      <c r="G3065" s="50">
        <v>42</v>
      </c>
      <c r="H3065" s="50">
        <v>47</v>
      </c>
      <c r="I3065" s="53">
        <f>IF(E3065&gt;0,TIME(F3065,G3065,H3065),"")</f>
        <v>2.9710648148148149E-2</v>
      </c>
      <c r="J3065" s="54">
        <f>IF(E3065&gt;0,TIME(F3065,G3065,H3065)/E3065,"")</f>
        <v>2.4758873456790124E-2</v>
      </c>
      <c r="K3065" s="50" t="s">
        <v>949</v>
      </c>
      <c r="L3065" s="50" t="s">
        <v>40</v>
      </c>
      <c r="M3065" s="55">
        <f>IF(D3065&gt;0,0.0416666666666667/J3065,"")</f>
        <v>1.6828983248928724</v>
      </c>
      <c r="N3065" s="50">
        <v>0</v>
      </c>
      <c r="O3065" s="50" t="s">
        <v>228</v>
      </c>
      <c r="P3065" s="50" t="s">
        <v>1830</v>
      </c>
      <c r="Q3065" s="151">
        <f>IF("1-Swim"=D3065,J3065*2.4,IF("2-Bike"=D3065,J3065*112,IF("3-Run"=D3065,J3065*26.2,0)))</f>
        <v>5.9421296296296292E-2</v>
      </c>
      <c r="R3065" s="151">
        <f>Q3065/2</f>
        <v>2.9710648148148146E-2</v>
      </c>
      <c r="S3065" s="53">
        <f>J3065*26.2</f>
        <v>0.64868248456790123</v>
      </c>
      <c r="T3065" s="53">
        <f>(J3065+0.0013889)*26.2</f>
        <v>0.68507166456790114</v>
      </c>
      <c r="U3065" s="53">
        <f>S3065/2</f>
        <v>0.32434124228395061</v>
      </c>
      <c r="V3065" s="53">
        <f>T3065/2</f>
        <v>0.34253583228395057</v>
      </c>
      <c r="W3065" s="50">
        <f>RANK(J3065,J:J,1)</f>
        <v>3173</v>
      </c>
      <c r="X3065" s="50">
        <f>YEAR(B3065)</f>
        <v>2016</v>
      </c>
      <c r="Y3065" s="50">
        <f>MONTH(B3065)</f>
        <v>8</v>
      </c>
      <c r="Z3065" s="56">
        <f>X3065*100+Y3065</f>
        <v>201608</v>
      </c>
      <c r="AA3065" s="56">
        <f>WEEKNUM(B3065,1)</f>
        <v>34</v>
      </c>
      <c r="AB3065" s="58">
        <f>IF(ISBLANK(B3065)," ",MAX(B3065-B3064-1,0))</f>
        <v>0</v>
      </c>
      <c r="AC3065" s="56">
        <f>DAY(B3065)</f>
        <v>14</v>
      </c>
      <c r="AD3065" s="53">
        <f>U3065+V3065</f>
        <v>0.66687707456790113</v>
      </c>
      <c r="AE3065" s="56">
        <f>IF("1-Swim"=D3065,E3065*46.7,IF("2-Bike"=D3065,E3065,IF("3-Run"=D3065,E3065*4.27,0)))</f>
        <v>56.04</v>
      </c>
    </row>
    <row r="3066" spans="1:31" x14ac:dyDescent="0.25">
      <c r="A3066" s="50">
        <v>3065</v>
      </c>
      <c r="B3066" s="51">
        <v>42596</v>
      </c>
      <c r="C3066" s="75">
        <f>B3066</f>
        <v>42596</v>
      </c>
      <c r="D3066" s="50" t="s">
        <v>1224</v>
      </c>
      <c r="E3066" s="50">
        <v>29</v>
      </c>
      <c r="F3066" s="50">
        <v>1</v>
      </c>
      <c r="G3066" s="50">
        <v>54</v>
      </c>
      <c r="H3066" s="50">
        <v>53</v>
      </c>
      <c r="I3066" s="53">
        <f>IF(E3066&gt;0,TIME(F3066,G3066,H3066),"")</f>
        <v>7.9780092592592597E-2</v>
      </c>
      <c r="J3066" s="54">
        <f>IF(E3066&gt;0,TIME(F3066,G3066,H3066)/E3066,"")</f>
        <v>2.7510376756066414E-3</v>
      </c>
      <c r="K3066" s="50" t="s">
        <v>1340</v>
      </c>
      <c r="L3066" s="50" t="s">
        <v>1623</v>
      </c>
      <c r="M3066" s="55">
        <f>IF(D3066&gt;0,0.0416666666666667/J3066,"")</f>
        <v>15.145800087044838</v>
      </c>
      <c r="N3066" s="50">
        <v>0</v>
      </c>
      <c r="O3066" s="50" t="s">
        <v>228</v>
      </c>
      <c r="P3066" s="50" t="s">
        <v>1831</v>
      </c>
      <c r="Q3066" s="151">
        <f>IF("1-Swim"=D3066,J3066*2.4,IF("2-Bike"=D3066,J3066*112,IF("3-Run"=D3066,J3066*26.2,0)))</f>
        <v>0.30811621966794384</v>
      </c>
      <c r="R3066" s="151">
        <f>Q3066/2</f>
        <v>0.15405810983397192</v>
      </c>
      <c r="S3066" s="53">
        <f>J3066*26.2</f>
        <v>7.2077187100894002E-2</v>
      </c>
      <c r="T3066" s="53">
        <f>(J3066+0.0013889)*26.2</f>
        <v>0.10846636710089401</v>
      </c>
      <c r="U3066" s="53">
        <f>S3066/2</f>
        <v>3.6038593550447001E-2</v>
      </c>
      <c r="V3066" s="53">
        <f>T3066/2</f>
        <v>5.4233183550447005E-2</v>
      </c>
      <c r="W3066" s="50">
        <f>RANK(J3066,J:J,1)</f>
        <v>434</v>
      </c>
      <c r="X3066" s="50">
        <f>YEAR(B3066)</f>
        <v>2016</v>
      </c>
      <c r="Y3066" s="50">
        <f>MONTH(B3066)</f>
        <v>8</v>
      </c>
      <c r="Z3066" s="56">
        <f>X3066*100+Y3066</f>
        <v>201608</v>
      </c>
      <c r="AA3066" s="56">
        <f>WEEKNUM(B3066,1)</f>
        <v>34</v>
      </c>
      <c r="AB3066" s="58">
        <f>IF(ISBLANK(B3066)," ",MAX(B3066-B3065-1,0))</f>
        <v>0</v>
      </c>
      <c r="AC3066" s="56">
        <f>DAY(B3066)</f>
        <v>14</v>
      </c>
      <c r="AD3066" s="53">
        <f>U3066+V3066</f>
        <v>9.0271777100894013E-2</v>
      </c>
      <c r="AE3066" s="56">
        <f>IF("1-Swim"=D3066,E3066*46.7,IF("2-Bike"=D3066,E3066,IF("3-Run"=D3066,E3066*4.27,0)))</f>
        <v>29</v>
      </c>
    </row>
    <row r="3067" spans="1:31" x14ac:dyDescent="0.25">
      <c r="A3067" s="50">
        <v>3066</v>
      </c>
      <c r="B3067" s="51">
        <v>42599</v>
      </c>
      <c r="C3067" s="75">
        <f>B3067</f>
        <v>42599</v>
      </c>
      <c r="D3067" s="50" t="s">
        <v>1225</v>
      </c>
      <c r="E3067" s="50">
        <v>0.8</v>
      </c>
      <c r="F3067" s="50">
        <v>0</v>
      </c>
      <c r="G3067" s="50">
        <v>30</v>
      </c>
      <c r="H3067" s="50">
        <v>0</v>
      </c>
      <c r="I3067" s="53">
        <f>IF(E3067&gt;0,TIME(F3067,G3067,H3067),"")</f>
        <v>2.0833333333333332E-2</v>
      </c>
      <c r="J3067" s="54">
        <f>IF(E3067&gt;0,TIME(F3067,G3067,H3067)/E3067,"")</f>
        <v>2.6041666666666664E-2</v>
      </c>
      <c r="K3067" s="50" t="s">
        <v>949</v>
      </c>
      <c r="L3067" s="50" t="s">
        <v>1758</v>
      </c>
      <c r="M3067" s="55">
        <f>IF(D3067&gt;0,0.0416666666666667/J3067,"")</f>
        <v>1.6000000000000014</v>
      </c>
      <c r="N3067" s="50">
        <v>0</v>
      </c>
      <c r="O3067" s="50" t="s">
        <v>255</v>
      </c>
      <c r="P3067" s="50" t="s">
        <v>1832</v>
      </c>
      <c r="Q3067" s="151">
        <f>IF("1-Swim"=D3067,J3067*2.4,IF("2-Bike"=D3067,J3067*112,IF("3-Run"=D3067,J3067*26.2,0)))</f>
        <v>6.2499999999999993E-2</v>
      </c>
      <c r="R3067" s="151">
        <f>Q3067/2</f>
        <v>3.1249999999999997E-2</v>
      </c>
      <c r="S3067" s="53">
        <f>J3067*26.2</f>
        <v>0.68229166666666663</v>
      </c>
      <c r="T3067" s="53">
        <f>(J3067+0.0013889)*26.2</f>
        <v>0.71868084666666654</v>
      </c>
      <c r="U3067" s="53">
        <f>S3067/2</f>
        <v>0.34114583333333331</v>
      </c>
      <c r="V3067" s="53">
        <f>T3067/2</f>
        <v>0.35934042333333327</v>
      </c>
      <c r="W3067" s="50">
        <f>RANK(J3067,J:J,1)</f>
        <v>3231</v>
      </c>
      <c r="X3067" s="50">
        <f>YEAR(B3067)</f>
        <v>2016</v>
      </c>
      <c r="Y3067" s="50">
        <f>MONTH(B3067)</f>
        <v>8</v>
      </c>
      <c r="Z3067" s="56">
        <f>X3067*100+Y3067</f>
        <v>201608</v>
      </c>
      <c r="AA3067" s="56">
        <f>WEEKNUM(B3067,1)</f>
        <v>34</v>
      </c>
      <c r="AB3067" s="58">
        <f>IF(ISBLANK(B3067)," ",MAX(B3067-B3066-1,0))</f>
        <v>2</v>
      </c>
      <c r="AC3067" s="56">
        <f>DAY(B3067)</f>
        <v>17</v>
      </c>
      <c r="AD3067" s="53">
        <f>U3067+V3067</f>
        <v>0.70048625666666653</v>
      </c>
      <c r="AE3067" s="56">
        <f>IF("1-Swim"=D3067,E3067*46.7,IF("2-Bike"=D3067,E3067,IF("3-Run"=D3067,E3067*4.27,0)))</f>
        <v>37.360000000000007</v>
      </c>
    </row>
    <row r="3068" spans="1:31" x14ac:dyDescent="0.25">
      <c r="A3068" s="50">
        <v>3067</v>
      </c>
      <c r="B3068" s="51">
        <v>42601</v>
      </c>
      <c r="C3068" s="75">
        <f>B3068</f>
        <v>42601</v>
      </c>
      <c r="D3068" s="50" t="s">
        <v>1225</v>
      </c>
      <c r="E3068" s="50">
        <v>1</v>
      </c>
      <c r="F3068" s="50">
        <v>0</v>
      </c>
      <c r="G3068" s="50">
        <v>37</v>
      </c>
      <c r="H3068" s="50">
        <v>20</v>
      </c>
      <c r="I3068" s="53">
        <f>IF(E3068&gt;0,TIME(F3068,G3068,H3068),"")</f>
        <v>2.5925925925925925E-2</v>
      </c>
      <c r="J3068" s="54">
        <f>IF(E3068&gt;0,TIME(F3068,G3068,H3068)/E3068,"")</f>
        <v>2.5925925925925925E-2</v>
      </c>
      <c r="K3068" s="50" t="s">
        <v>1833</v>
      </c>
      <c r="L3068" s="50" t="s">
        <v>1834</v>
      </c>
      <c r="M3068" s="55">
        <f>IF(D3068&gt;0,0.0416666666666667/J3068,"")</f>
        <v>1.6071428571428585</v>
      </c>
      <c r="N3068" s="50">
        <v>0</v>
      </c>
      <c r="O3068" s="50" t="s">
        <v>255</v>
      </c>
      <c r="P3068" s="50" t="s">
        <v>1835</v>
      </c>
      <c r="Q3068" s="151">
        <f>IF("1-Swim"=D3068,J3068*2.4,IF("2-Bike"=D3068,J3068*112,IF("3-Run"=D3068,J3068*26.2,0)))</f>
        <v>6.222222222222222E-2</v>
      </c>
      <c r="R3068" s="151">
        <f>Q3068/2</f>
        <v>3.111111111111111E-2</v>
      </c>
      <c r="S3068" s="53">
        <f>J3068*26.2</f>
        <v>0.67925925925925923</v>
      </c>
      <c r="T3068" s="53">
        <f>(J3068+0.0013889)*26.2</f>
        <v>0.71564843925925914</v>
      </c>
      <c r="U3068" s="53">
        <f>S3068/2</f>
        <v>0.33962962962962961</v>
      </c>
      <c r="V3068" s="53">
        <f>T3068/2</f>
        <v>0.35782421962962957</v>
      </c>
      <c r="W3068" s="50">
        <f>RANK(J3068,J:J,1)</f>
        <v>3227</v>
      </c>
      <c r="X3068" s="50">
        <f>YEAR(B3068)</f>
        <v>2016</v>
      </c>
      <c r="Y3068" s="50">
        <f>MONTH(B3068)</f>
        <v>8</v>
      </c>
      <c r="Z3068" s="56">
        <f>X3068*100+Y3068</f>
        <v>201608</v>
      </c>
      <c r="AA3068" s="56">
        <f>WEEKNUM(B3068,1)</f>
        <v>34</v>
      </c>
      <c r="AB3068" s="58">
        <f>IF(ISBLANK(B3068)," ",MAX(B3068-B3067-1,0))</f>
        <v>1</v>
      </c>
      <c r="AC3068" s="56">
        <f>DAY(B3068)</f>
        <v>19</v>
      </c>
      <c r="AD3068" s="53">
        <f>U3068+V3068</f>
        <v>0.69745384925925924</v>
      </c>
      <c r="AE3068" s="56">
        <f>IF("1-Swim"=D3068,E3068*46.7,IF("2-Bike"=D3068,E3068,IF("3-Run"=D3068,E3068*4.27,0)))</f>
        <v>46.7</v>
      </c>
    </row>
    <row r="3069" spans="1:31" x14ac:dyDescent="0.25">
      <c r="A3069" s="50">
        <v>3068</v>
      </c>
      <c r="B3069" s="51">
        <v>42601</v>
      </c>
      <c r="C3069" s="75">
        <f>B3069</f>
        <v>42601</v>
      </c>
      <c r="D3069" s="50" t="s">
        <v>1224</v>
      </c>
      <c r="E3069" s="50">
        <v>10.5</v>
      </c>
      <c r="F3069" s="50">
        <v>0</v>
      </c>
      <c r="G3069" s="50">
        <v>49</v>
      </c>
      <c r="H3069" s="50">
        <v>41</v>
      </c>
      <c r="I3069" s="53">
        <f>IF(E3069&gt;0,TIME(F3069,G3069,H3069),"")</f>
        <v>3.4502314814814812E-2</v>
      </c>
      <c r="J3069" s="54">
        <f>IF(E3069&gt;0,TIME(F3069,G3069,H3069)/E3069,"")</f>
        <v>3.2859347442680772E-3</v>
      </c>
      <c r="K3069" s="50" t="s">
        <v>1833</v>
      </c>
      <c r="L3069" s="50" t="s">
        <v>1836</v>
      </c>
      <c r="M3069" s="55">
        <f>IF(D3069&gt;0,0.0416666666666667/J3069,"")</f>
        <v>12.680308621268042</v>
      </c>
      <c r="N3069" s="50">
        <v>0</v>
      </c>
      <c r="O3069" s="50" t="s">
        <v>255</v>
      </c>
      <c r="P3069" s="50" t="s">
        <v>1837</v>
      </c>
      <c r="Q3069" s="151">
        <f>IF("1-Swim"=D3069,J3069*2.4,IF("2-Bike"=D3069,J3069*112,IF("3-Run"=D3069,J3069*26.2,0)))</f>
        <v>0.36802469135802462</v>
      </c>
      <c r="R3069" s="151">
        <f>Q3069/2</f>
        <v>0.18401234567901231</v>
      </c>
      <c r="S3069" s="53">
        <f>J3069*26.2</f>
        <v>8.6091490299823617E-2</v>
      </c>
      <c r="T3069" s="53">
        <f>(J3069+0.0013889)*26.2</f>
        <v>0.12248067029982361</v>
      </c>
      <c r="U3069" s="53">
        <f>S3069/2</f>
        <v>4.3045745149911809E-2</v>
      </c>
      <c r="V3069" s="53">
        <f>T3069/2</f>
        <v>6.1240335149911805E-2</v>
      </c>
      <c r="W3069" s="50">
        <f>RANK(J3069,J:J,1)</f>
        <v>677</v>
      </c>
      <c r="X3069" s="50">
        <f>YEAR(B3069)</f>
        <v>2016</v>
      </c>
      <c r="Y3069" s="50">
        <f>MONTH(B3069)</f>
        <v>8</v>
      </c>
      <c r="Z3069" s="56">
        <f>X3069*100+Y3069</f>
        <v>201608</v>
      </c>
      <c r="AA3069" s="56">
        <f>WEEKNUM(B3069,1)</f>
        <v>34</v>
      </c>
      <c r="AB3069" s="58">
        <f>IF(ISBLANK(B3069)," ",MAX(B3069-B3068-1,0))</f>
        <v>0</v>
      </c>
      <c r="AC3069" s="56">
        <f>DAY(B3069)</f>
        <v>19</v>
      </c>
      <c r="AD3069" s="53">
        <f>U3069+V3069</f>
        <v>0.10428608029982361</v>
      </c>
      <c r="AE3069" s="56">
        <f>IF("1-Swim"=D3069,E3069*46.7,IF("2-Bike"=D3069,E3069,IF("3-Run"=D3069,E3069*4.27,0)))</f>
        <v>10.5</v>
      </c>
    </row>
    <row r="3070" spans="1:31" x14ac:dyDescent="0.25">
      <c r="A3070" s="50">
        <v>3069</v>
      </c>
      <c r="B3070" s="51">
        <v>42602</v>
      </c>
      <c r="C3070" s="75">
        <f>B3070</f>
        <v>42602</v>
      </c>
      <c r="D3070" s="50" t="s">
        <v>1225</v>
      </c>
      <c r="E3070" s="50">
        <v>0.7</v>
      </c>
      <c r="F3070" s="50">
        <v>0</v>
      </c>
      <c r="G3070" s="50">
        <v>28</v>
      </c>
      <c r="H3070" s="50">
        <v>21</v>
      </c>
      <c r="I3070" s="53">
        <f>IF(E3070&gt;0,TIME(F3070,G3070,H3070),"")</f>
        <v>1.96875E-2</v>
      </c>
      <c r="J3070" s="54">
        <f>IF(E3070&gt;0,TIME(F3070,G3070,H3070)/E3070,"")</f>
        <v>2.8125000000000001E-2</v>
      </c>
      <c r="K3070" s="50" t="s">
        <v>1833</v>
      </c>
      <c r="L3070" s="50" t="s">
        <v>1838</v>
      </c>
      <c r="M3070" s="55">
        <f>IF(D3070&gt;0,0.0416666666666667/J3070,"")</f>
        <v>1.4814814814814825</v>
      </c>
      <c r="N3070" s="50">
        <v>0</v>
      </c>
      <c r="O3070" s="50" t="s">
        <v>255</v>
      </c>
      <c r="P3070" s="50" t="s">
        <v>1839</v>
      </c>
      <c r="Q3070" s="151">
        <f>IF("1-Swim"=D3070,J3070*2.4,IF("2-Bike"=D3070,J3070*112,IF("3-Run"=D3070,J3070*26.2,0)))</f>
        <v>6.7500000000000004E-2</v>
      </c>
      <c r="R3070" s="151">
        <f>Q3070/2</f>
        <v>3.3750000000000002E-2</v>
      </c>
      <c r="S3070" s="53">
        <f>J3070*26.2</f>
        <v>0.73687499999999995</v>
      </c>
      <c r="T3070" s="53">
        <f>(J3070+0.0013889)*26.2</f>
        <v>0.77326417999999997</v>
      </c>
      <c r="U3070" s="53">
        <f>S3070/2</f>
        <v>0.36843749999999997</v>
      </c>
      <c r="V3070" s="53">
        <f>T3070/2</f>
        <v>0.38663208999999998</v>
      </c>
      <c r="W3070" s="50">
        <f>RANK(J3070,J:J,1)</f>
        <v>3325</v>
      </c>
      <c r="X3070" s="50">
        <f>YEAR(B3070)</f>
        <v>2016</v>
      </c>
      <c r="Y3070" s="50">
        <f>MONTH(B3070)</f>
        <v>8</v>
      </c>
      <c r="Z3070" s="56">
        <f>X3070*100+Y3070</f>
        <v>201608</v>
      </c>
      <c r="AA3070" s="56">
        <f>WEEKNUM(B3070,1)</f>
        <v>34</v>
      </c>
      <c r="AB3070" s="58">
        <f>IF(ISBLANK(B3070)," ",MAX(B3070-B3069-1,0))</f>
        <v>0</v>
      </c>
      <c r="AC3070" s="56">
        <f>DAY(B3070)</f>
        <v>20</v>
      </c>
      <c r="AD3070" s="53">
        <f>U3070+V3070</f>
        <v>0.75506958999999996</v>
      </c>
      <c r="AE3070" s="56">
        <f>IF("1-Swim"=D3070,E3070*46.7,IF("2-Bike"=D3070,E3070,IF("3-Run"=D3070,E3070*4.27,0)))</f>
        <v>32.69</v>
      </c>
    </row>
    <row r="3071" spans="1:31" x14ac:dyDescent="0.25">
      <c r="A3071" s="50">
        <v>3070</v>
      </c>
      <c r="B3071" s="51">
        <v>42603</v>
      </c>
      <c r="C3071" s="75">
        <f>B3071</f>
        <v>42603</v>
      </c>
      <c r="D3071" s="50" t="s">
        <v>1225</v>
      </c>
      <c r="E3071" s="50">
        <v>2.4</v>
      </c>
      <c r="F3071" s="50">
        <v>1</v>
      </c>
      <c r="G3071" s="50">
        <v>33</v>
      </c>
      <c r="H3071" s="50">
        <v>38</v>
      </c>
      <c r="I3071" s="53">
        <f>IF(E3071&gt;0,TIME(F3071,G3071,H3071),"")</f>
        <v>6.5023148148148149E-2</v>
      </c>
      <c r="J3071" s="54">
        <f>IF(E3071&gt;0,TIME(F3071,G3071,H3071)/E3071,"")</f>
        <v>2.709297839506173E-2</v>
      </c>
      <c r="K3071" s="50" t="s">
        <v>1432</v>
      </c>
      <c r="L3071" s="50" t="s">
        <v>1433</v>
      </c>
      <c r="M3071" s="55">
        <f>IF(D3071&gt;0,0.0416666666666667/J3071,"")</f>
        <v>1.5379138483446078</v>
      </c>
      <c r="N3071" s="50">
        <v>0</v>
      </c>
      <c r="O3071" s="50" t="s">
        <v>291</v>
      </c>
      <c r="Q3071" s="151">
        <f>IF("1-Swim"=D3071,J3071*2.4,IF("2-Bike"=D3071,J3071*112,IF("3-Run"=D3071,J3071*26.2,0)))</f>
        <v>6.5023148148148149E-2</v>
      </c>
      <c r="R3071" s="151">
        <f>Q3071/2</f>
        <v>3.2511574074074075E-2</v>
      </c>
      <c r="S3071" s="53">
        <f>J3071*26.2</f>
        <v>0.70983603395061734</v>
      </c>
      <c r="T3071" s="53">
        <f>(J3071+0.0013889)*26.2</f>
        <v>0.74622521395061725</v>
      </c>
      <c r="U3071" s="53">
        <f>S3071/2</f>
        <v>0.35491801697530867</v>
      </c>
      <c r="V3071" s="53">
        <f>T3071/2</f>
        <v>0.37311260697530862</v>
      </c>
      <c r="W3071" s="50">
        <f>RANK(J3071,J:J,1)</f>
        <v>3273</v>
      </c>
      <c r="X3071" s="50">
        <f>YEAR(B3071)</f>
        <v>2016</v>
      </c>
      <c r="Y3071" s="50">
        <f>MONTH(B3071)</f>
        <v>8</v>
      </c>
      <c r="Z3071" s="56">
        <f>X3071*100+Y3071</f>
        <v>201608</v>
      </c>
      <c r="AA3071" s="56">
        <f>WEEKNUM(B3071,1)</f>
        <v>35</v>
      </c>
      <c r="AB3071" s="58">
        <f>IF(ISBLANK(B3071)," ",MAX(B3071-B3070-1,0))</f>
        <v>0</v>
      </c>
      <c r="AC3071" s="56">
        <f>DAY(B3071)</f>
        <v>21</v>
      </c>
      <c r="AD3071" s="53">
        <f>U3071+V3071</f>
        <v>0.72803062395061735</v>
      </c>
      <c r="AE3071" s="56">
        <f>IF("1-Swim"=D3071,E3071*46.7,IF("2-Bike"=D3071,E3071,IF("3-Run"=D3071,E3071*4.27,0)))</f>
        <v>112.08</v>
      </c>
    </row>
    <row r="3072" spans="1:31" x14ac:dyDescent="0.25">
      <c r="A3072" s="50">
        <v>3071</v>
      </c>
      <c r="B3072" s="51">
        <v>42603</v>
      </c>
      <c r="C3072" s="75">
        <f>B3072</f>
        <v>42603</v>
      </c>
      <c r="D3072" s="50" t="s">
        <v>515</v>
      </c>
      <c r="E3072" s="50">
        <v>1</v>
      </c>
      <c r="F3072" s="50">
        <v>0</v>
      </c>
      <c r="G3072" s="50">
        <v>8</v>
      </c>
      <c r="H3072" s="50">
        <v>55</v>
      </c>
      <c r="I3072" s="53">
        <f>IF(E3072&gt;0,TIME(F3072,G3072,H3072),"")</f>
        <v>6.1921296296296299E-3</v>
      </c>
      <c r="J3072" s="54">
        <f>IF(E3072&gt;0,TIME(F3072,G3072,H3072)/E3072,"")</f>
        <v>6.1921296296296299E-3</v>
      </c>
      <c r="K3072" s="50" t="s">
        <v>1432</v>
      </c>
      <c r="L3072" s="50" t="s">
        <v>1433</v>
      </c>
      <c r="M3072" s="55">
        <f>IF(D3072&gt;0,0.0416666666666667/J3072,"")</f>
        <v>6.7289719626168276</v>
      </c>
      <c r="N3072" s="50">
        <v>0</v>
      </c>
      <c r="O3072" s="50" t="s">
        <v>291</v>
      </c>
      <c r="Q3072" s="151">
        <f>IF("1-Swim"=D3072,J3072*2.4,IF("2-Bike"=D3072,J3072*112,IF("3-Run"=D3072,J3072*26.2,0)))</f>
        <v>0</v>
      </c>
      <c r="R3072" s="151">
        <f>Q3072/2</f>
        <v>0</v>
      </c>
      <c r="S3072" s="53">
        <f>J3072*26.2</f>
        <v>0.16223379629629631</v>
      </c>
      <c r="T3072" s="53">
        <f>(J3072+0.0013889)*26.2</f>
        <v>0.1986229762962963</v>
      </c>
      <c r="U3072" s="53">
        <f>S3072/2</f>
        <v>8.1116898148148153E-2</v>
      </c>
      <c r="V3072" s="53">
        <f>T3072/2</f>
        <v>9.931148814814815E-2</v>
      </c>
      <c r="W3072" s="50">
        <f>RANK(J3072,J:J,1)</f>
        <v>856</v>
      </c>
      <c r="X3072" s="50">
        <f>YEAR(B3072)</f>
        <v>2016</v>
      </c>
      <c r="Y3072" s="50">
        <f>MONTH(B3072)</f>
        <v>8</v>
      </c>
      <c r="Z3072" s="56">
        <f>X3072*100+Y3072</f>
        <v>201608</v>
      </c>
      <c r="AA3072" s="56">
        <f>WEEKNUM(B3072,1)</f>
        <v>35</v>
      </c>
      <c r="AB3072" s="58">
        <f>IF(ISBLANK(B3072)," ",MAX(B3072-B3071-1,0))</f>
        <v>0</v>
      </c>
      <c r="AC3072" s="56">
        <f>DAY(B3072)</f>
        <v>21</v>
      </c>
      <c r="AD3072" s="53">
        <f>U3072+V3072</f>
        <v>0.18042838629629632</v>
      </c>
      <c r="AE3072" s="56">
        <f>IF("1-Swim"=D3072,E3072*46.7,IF("2-Bike"=D3072,E3072,IF("3-Run"=D3072,E3072*4.27,0)))</f>
        <v>0</v>
      </c>
    </row>
    <row r="3073" spans="1:31" x14ac:dyDescent="0.25">
      <c r="A3073" s="50">
        <v>3072</v>
      </c>
      <c r="B3073" s="51">
        <v>42603</v>
      </c>
      <c r="C3073" s="75">
        <f>B3073</f>
        <v>42603</v>
      </c>
      <c r="D3073" s="50" t="s">
        <v>1224</v>
      </c>
      <c r="E3073" s="50">
        <v>112</v>
      </c>
      <c r="F3073" s="50">
        <v>6</v>
      </c>
      <c r="G3073" s="50">
        <v>29</v>
      </c>
      <c r="H3073" s="50">
        <v>6</v>
      </c>
      <c r="I3073" s="53">
        <f>IF(E3073&gt;0,TIME(F3073,G3073,H3073),"")</f>
        <v>0.27020833333333333</v>
      </c>
      <c r="J3073" s="54">
        <f>IF(E3073&gt;0,TIME(F3073,G3073,H3073)/E3073,"")</f>
        <v>2.4125744047619048E-3</v>
      </c>
      <c r="K3073" s="50" t="s">
        <v>1340</v>
      </c>
      <c r="L3073" s="50" t="s">
        <v>1433</v>
      </c>
      <c r="M3073" s="55">
        <f>IF(D3073&gt;0,0.0416666666666667/J3073,"")</f>
        <v>17.270624518118748</v>
      </c>
      <c r="N3073" s="50">
        <v>0</v>
      </c>
      <c r="O3073" s="50" t="s">
        <v>1840</v>
      </c>
      <c r="P3073" s="50" t="s">
        <v>1841</v>
      </c>
      <c r="Q3073" s="151">
        <f>IF("1-Swim"=D3073,J3073*2.4,IF("2-Bike"=D3073,J3073*112,IF("3-Run"=D3073,J3073*26.2,0)))</f>
        <v>0.27020833333333333</v>
      </c>
      <c r="R3073" s="151">
        <f>Q3073/2</f>
        <v>0.13510416666666666</v>
      </c>
      <c r="S3073" s="53">
        <f>J3073*26.2</f>
        <v>6.3209449404761905E-2</v>
      </c>
      <c r="T3073" s="53">
        <f>(J3073+0.0013889)*26.2</f>
        <v>9.9598629404761899E-2</v>
      </c>
      <c r="U3073" s="53">
        <f>S3073/2</f>
        <v>3.1604724702380953E-2</v>
      </c>
      <c r="V3073" s="53">
        <f>T3073/2</f>
        <v>4.9799314702380949E-2</v>
      </c>
      <c r="W3073" s="50">
        <f>RANK(J3073,J:J,1)</f>
        <v>265</v>
      </c>
      <c r="X3073" s="50">
        <f>YEAR(B3073)</f>
        <v>2016</v>
      </c>
      <c r="Y3073" s="50">
        <f>MONTH(B3073)</f>
        <v>8</v>
      </c>
      <c r="Z3073" s="56">
        <f>X3073*100+Y3073</f>
        <v>201608</v>
      </c>
      <c r="AA3073" s="56">
        <f>WEEKNUM(B3073,1)</f>
        <v>35</v>
      </c>
      <c r="AB3073" s="58">
        <f>IF(ISBLANK(B3073)," ",MAX(B3073-B3072-1,0))</f>
        <v>0</v>
      </c>
      <c r="AC3073" s="56">
        <f>DAY(B3073)</f>
        <v>21</v>
      </c>
      <c r="AD3073" s="53">
        <f>U3073+V3073</f>
        <v>8.1404039404761902E-2</v>
      </c>
      <c r="AE3073" s="56">
        <f>IF("1-Swim"=D3073,E3073*46.7,IF("2-Bike"=D3073,E3073,IF("3-Run"=D3073,E3073*4.27,0)))</f>
        <v>112</v>
      </c>
    </row>
    <row r="3074" spans="1:31" x14ac:dyDescent="0.25">
      <c r="A3074" s="50">
        <v>3073</v>
      </c>
      <c r="B3074" s="51">
        <v>42603</v>
      </c>
      <c r="C3074" s="75">
        <f>B3074</f>
        <v>42603</v>
      </c>
      <c r="D3074" s="50" t="s">
        <v>516</v>
      </c>
      <c r="E3074" s="50">
        <v>1</v>
      </c>
      <c r="F3074" s="50">
        <v>0</v>
      </c>
      <c r="G3074" s="50">
        <v>8</v>
      </c>
      <c r="H3074" s="50">
        <v>58</v>
      </c>
      <c r="I3074" s="53">
        <f>IF(E3074&gt;0,TIME(F3074,G3074,H3074),"")</f>
        <v>6.2268518518518515E-3</v>
      </c>
      <c r="J3074" s="54">
        <f>IF(E3074&gt;0,TIME(F3074,G3074,H3074)/E3074,"")</f>
        <v>6.2268518518518515E-3</v>
      </c>
      <c r="K3074" s="50" t="s">
        <v>1432</v>
      </c>
      <c r="L3074" s="50" t="s">
        <v>1433</v>
      </c>
      <c r="M3074" s="55">
        <f>IF(D3074&gt;0,0.0416666666666667/J3074,"")</f>
        <v>6.6914498141263996</v>
      </c>
      <c r="N3074" s="50">
        <v>0</v>
      </c>
      <c r="O3074" s="50" t="s">
        <v>1840</v>
      </c>
      <c r="Q3074" s="151">
        <f>IF("1-Swim"=D3074,J3074*2.4,IF("2-Bike"=D3074,J3074*112,IF("3-Run"=D3074,J3074*26.2,0)))</f>
        <v>0</v>
      </c>
      <c r="R3074" s="151">
        <f>Q3074/2</f>
        <v>0</v>
      </c>
      <c r="S3074" s="53">
        <f>J3074*26.2</f>
        <v>0.16314351851851849</v>
      </c>
      <c r="T3074" s="53">
        <f>(J3074+0.0013889)*26.2</f>
        <v>0.19953269851851851</v>
      </c>
      <c r="U3074" s="53">
        <f>S3074/2</f>
        <v>8.1571759259259247E-2</v>
      </c>
      <c r="V3074" s="53">
        <f>T3074/2</f>
        <v>9.9766349259259257E-2</v>
      </c>
      <c r="W3074" s="50">
        <f>RANK(J3074,J:J,1)</f>
        <v>867</v>
      </c>
      <c r="X3074" s="50">
        <f>YEAR(B3074)</f>
        <v>2016</v>
      </c>
      <c r="Y3074" s="50">
        <f>MONTH(B3074)</f>
        <v>8</v>
      </c>
      <c r="Z3074" s="56">
        <f>X3074*100+Y3074</f>
        <v>201608</v>
      </c>
      <c r="AA3074" s="56">
        <f>WEEKNUM(B3074,1)</f>
        <v>35</v>
      </c>
      <c r="AB3074" s="58">
        <f>IF(ISBLANK(B3074)," ",MAX(B3074-B3073-1,0))</f>
        <v>0</v>
      </c>
      <c r="AC3074" s="56">
        <f>DAY(B3074)</f>
        <v>21</v>
      </c>
      <c r="AD3074" s="53">
        <f>U3074+V3074</f>
        <v>0.1813381085185185</v>
      </c>
      <c r="AE3074" s="56">
        <f>IF("1-Swim"=D3074,E3074*46.7,IF("2-Bike"=D3074,E3074,IF("3-Run"=D3074,E3074*4.27,0)))</f>
        <v>0</v>
      </c>
    </row>
    <row r="3075" spans="1:31" x14ac:dyDescent="0.25">
      <c r="A3075" s="50">
        <v>3074</v>
      </c>
      <c r="B3075" s="51">
        <v>42603</v>
      </c>
      <c r="C3075" s="75">
        <f>B3075</f>
        <v>42603</v>
      </c>
      <c r="D3075" s="50" t="s">
        <v>1223</v>
      </c>
      <c r="E3075" s="50">
        <v>26.2</v>
      </c>
      <c r="F3075" s="50">
        <v>6</v>
      </c>
      <c r="G3075" s="50">
        <v>28</v>
      </c>
      <c r="H3075" s="50">
        <v>31</v>
      </c>
      <c r="I3075" s="53">
        <f>IF(E3075&gt;0,TIME(F3075,G3075,H3075),"")</f>
        <v>0.26980324074074075</v>
      </c>
      <c r="J3075" s="54">
        <f>IF(E3075&gt;0,TIME(F3075,G3075,H3075)/E3075,"")</f>
        <v>1.0297833616058807E-2</v>
      </c>
      <c r="K3075" s="50" t="s">
        <v>1772</v>
      </c>
      <c r="L3075" s="50" t="s">
        <v>1433</v>
      </c>
      <c r="M3075" s="55">
        <f>IF(D3075&gt;0,0.0416666666666667/J3075,"")</f>
        <v>4.0461584659602794</v>
      </c>
      <c r="N3075" s="50">
        <v>0</v>
      </c>
      <c r="O3075" s="50" t="s">
        <v>1840</v>
      </c>
      <c r="Q3075" s="151">
        <f>IF("1-Swim"=D3075,J3075*2.4,IF("2-Bike"=D3075,J3075*112,IF("3-Run"=D3075,J3075*26.2,0)))</f>
        <v>0.26980324074074075</v>
      </c>
      <c r="R3075" s="151">
        <f>Q3075/2</f>
        <v>0.13490162037037037</v>
      </c>
      <c r="S3075" s="53">
        <f>J3075*26.2</f>
        <v>0.26980324074074075</v>
      </c>
      <c r="T3075" s="53">
        <f>(J3075+0.0013889)*26.2</f>
        <v>0.30619242074074077</v>
      </c>
      <c r="U3075" s="53">
        <f>S3075/2</f>
        <v>0.13490162037037037</v>
      </c>
      <c r="V3075" s="53">
        <f>T3075/2</f>
        <v>0.15309621037037038</v>
      </c>
      <c r="W3075" s="50">
        <f>RANK(J3075,J:J,1)</f>
        <v>2895</v>
      </c>
      <c r="X3075" s="50">
        <f>YEAR(B3075)</f>
        <v>2016</v>
      </c>
      <c r="Y3075" s="50">
        <f>MONTH(B3075)</f>
        <v>8</v>
      </c>
      <c r="Z3075" s="56">
        <f>X3075*100+Y3075</f>
        <v>201608</v>
      </c>
      <c r="AA3075" s="56">
        <f>WEEKNUM(B3075,1)</f>
        <v>35</v>
      </c>
      <c r="AB3075" s="58">
        <f>IF(ISBLANK(B3075)," ",MAX(B3075-B3074-1,0))</f>
        <v>0</v>
      </c>
      <c r="AC3075" s="56">
        <f>DAY(B3075)</f>
        <v>21</v>
      </c>
      <c r="AD3075" s="53">
        <f>U3075+V3075</f>
        <v>0.28799783074074076</v>
      </c>
      <c r="AE3075" s="56">
        <f>IF("1-Swim"=D3075,E3075*46.7,IF("2-Bike"=D3075,E3075,IF("3-Run"=D3075,E3075*4.27,0)))</f>
        <v>111.87399999999998</v>
      </c>
    </row>
    <row r="3076" spans="1:31" x14ac:dyDescent="0.25">
      <c r="A3076" s="50">
        <v>3379</v>
      </c>
      <c r="B3076" s="51">
        <v>42603</v>
      </c>
      <c r="C3076" s="75">
        <f>B3076</f>
        <v>42603</v>
      </c>
      <c r="D3076" s="50" t="s">
        <v>713</v>
      </c>
      <c r="E3076" s="50">
        <v>1</v>
      </c>
      <c r="F3076" s="50">
        <v>0</v>
      </c>
      <c r="G3076" s="50">
        <v>12</v>
      </c>
      <c r="H3076" s="50">
        <v>8</v>
      </c>
      <c r="I3076" s="53">
        <f>IF(E3076&gt;0,TIME(F3076,G3076,H3076),"")</f>
        <v>8.4259259259259253E-3</v>
      </c>
      <c r="J3076" s="54">
        <f>IF(E3076&gt;0,TIME(F3076,G3076,H3076)/E3076,"")</f>
        <v>8.4259259259259253E-3</v>
      </c>
      <c r="K3076" s="50" t="s">
        <v>1772</v>
      </c>
      <c r="L3076" s="50" t="s">
        <v>1433</v>
      </c>
      <c r="M3076" s="55">
        <f>IF(D3076&gt;0,0.0416666666666667/J3076,"")</f>
        <v>4.9450549450549497</v>
      </c>
      <c r="N3076" s="50">
        <v>0</v>
      </c>
      <c r="Q3076" s="151">
        <f>IF("1-Swim"=D3076,J3076*2.4,IF("2-Bike"=D3076,J3076*112,IF("3-Run"=D3076,J3076*26.2,0)))</f>
        <v>0</v>
      </c>
      <c r="R3076" s="151">
        <f>Q3076/2</f>
        <v>0</v>
      </c>
      <c r="S3076" s="53">
        <f>J3076*26.2</f>
        <v>0.22075925925925924</v>
      </c>
      <c r="T3076" s="53">
        <f>(J3076+0.0013889)*26.2</f>
        <v>0.25714843925925923</v>
      </c>
      <c r="U3076" s="53">
        <f>S3076/2</f>
        <v>0.11037962962962962</v>
      </c>
      <c r="V3076" s="53">
        <f>T3076/2</f>
        <v>0.12857421962962962</v>
      </c>
      <c r="W3076" s="50">
        <f>RANK(J3076,J:J,1)</f>
        <v>2638</v>
      </c>
      <c r="X3076" s="50">
        <f>YEAR(B3076)</f>
        <v>2016</v>
      </c>
      <c r="Y3076" s="50">
        <f>MONTH(B3076)</f>
        <v>8</v>
      </c>
      <c r="Z3076" s="56">
        <f>X3076*100+Y3076</f>
        <v>201608</v>
      </c>
      <c r="AA3076" s="56">
        <f>WEEKNUM(B3076,1)</f>
        <v>35</v>
      </c>
      <c r="AB3076" s="58">
        <f>IF(ISBLANK(B3076)," ",MAX(B3076-B3075-1,0))</f>
        <v>0</v>
      </c>
      <c r="AC3076" s="56">
        <f>DAY(B3076)</f>
        <v>21</v>
      </c>
      <c r="AD3076" s="53">
        <f>U3076+V3076</f>
        <v>0.23895384925925922</v>
      </c>
    </row>
    <row r="3077" spans="1:31" x14ac:dyDescent="0.25">
      <c r="A3077" s="50">
        <v>3380</v>
      </c>
      <c r="B3077" s="51">
        <v>42603</v>
      </c>
      <c r="C3077" s="75">
        <f>B3077</f>
        <v>42603</v>
      </c>
      <c r="D3077" s="50" t="s">
        <v>714</v>
      </c>
      <c r="E3077" s="50">
        <v>1</v>
      </c>
      <c r="F3077" s="50">
        <v>0</v>
      </c>
      <c r="G3077" s="50">
        <v>11</v>
      </c>
      <c r="H3077" s="50">
        <v>58</v>
      </c>
      <c r="I3077" s="53">
        <f>IF(E3077&gt;0,TIME(F3077,G3077,H3077),"")</f>
        <v>8.3101851851851861E-3</v>
      </c>
      <c r="J3077" s="54">
        <f>IF(E3077&gt;0,TIME(F3077,G3077,H3077)/E3077,"")</f>
        <v>8.3101851851851861E-3</v>
      </c>
      <c r="K3077" s="50" t="s">
        <v>1772</v>
      </c>
      <c r="L3077" s="50" t="s">
        <v>1433</v>
      </c>
      <c r="M3077" s="55">
        <f>IF(D3077&gt;0,0.0416666666666667/J3077,"")</f>
        <v>5.0139275766016747</v>
      </c>
      <c r="N3077" s="50">
        <v>0</v>
      </c>
      <c r="Q3077" s="151">
        <f>IF("1-Swim"=D3077,J3077*2.4,IF("2-Bike"=D3077,J3077*112,IF("3-Run"=D3077,J3077*26.2,0)))</f>
        <v>0</v>
      </c>
      <c r="R3077" s="151">
        <f>Q3077/2</f>
        <v>0</v>
      </c>
      <c r="S3077" s="53">
        <f>J3077*26.2</f>
        <v>0.21772685185185187</v>
      </c>
      <c r="T3077" s="53">
        <f>(J3077+0.0013889)*26.2</f>
        <v>0.25411603185185189</v>
      </c>
      <c r="U3077" s="53">
        <f>S3077/2</f>
        <v>0.10886342592592593</v>
      </c>
      <c r="V3077" s="53">
        <f>T3077/2</f>
        <v>0.12705801592592594</v>
      </c>
      <c r="W3077" s="50">
        <f>RANK(J3077,J:J,1)</f>
        <v>2587</v>
      </c>
      <c r="X3077" s="50">
        <f>YEAR(B3077)</f>
        <v>2016</v>
      </c>
      <c r="Y3077" s="50">
        <f>MONTH(B3077)</f>
        <v>8</v>
      </c>
      <c r="Z3077" s="56">
        <f>X3077*100+Y3077</f>
        <v>201608</v>
      </c>
      <c r="AA3077" s="56">
        <f>WEEKNUM(B3077,1)</f>
        <v>35</v>
      </c>
      <c r="AB3077" s="58">
        <f>IF(ISBLANK(B3077)," ",MAX(B3077-B3076-1,0))</f>
        <v>0</v>
      </c>
      <c r="AC3077" s="56">
        <f>DAY(B3077)</f>
        <v>21</v>
      </c>
      <c r="AD3077" s="53">
        <f>U3077+V3077</f>
        <v>0.23592144185185188</v>
      </c>
      <c r="AE3077" s="56">
        <f>IF("1-Swim"=D3077,E3077*46.7,IF("2-Bike"=D3077,E3077,IF("3-Run"=D3077,E3077*4.27,0)))</f>
        <v>0</v>
      </c>
    </row>
    <row r="3078" spans="1:31" x14ac:dyDescent="0.25">
      <c r="A3078" s="50">
        <v>3381</v>
      </c>
      <c r="B3078" s="51">
        <v>42603</v>
      </c>
      <c r="C3078" s="75">
        <f>B3078</f>
        <v>42603</v>
      </c>
      <c r="D3078" s="50" t="s">
        <v>715</v>
      </c>
      <c r="E3078" s="50">
        <v>1</v>
      </c>
      <c r="F3078" s="50">
        <v>0</v>
      </c>
      <c r="G3078" s="50">
        <v>11</v>
      </c>
      <c r="H3078" s="50">
        <v>30</v>
      </c>
      <c r="I3078" s="53">
        <f>IF(E3078&gt;0,TIME(F3078,G3078,H3078),"")</f>
        <v>7.9861111111111122E-3</v>
      </c>
      <c r="J3078" s="54">
        <f>IF(E3078&gt;0,TIME(F3078,G3078,H3078)/E3078,"")</f>
        <v>7.9861111111111122E-3</v>
      </c>
      <c r="K3078" s="50" t="s">
        <v>1772</v>
      </c>
      <c r="L3078" s="50" t="s">
        <v>1433</v>
      </c>
      <c r="M3078" s="55">
        <f>IF(D3078&gt;0,0.0416666666666667/J3078,"")</f>
        <v>5.2173913043478297</v>
      </c>
      <c r="N3078" s="50">
        <v>0</v>
      </c>
      <c r="Q3078" s="151">
        <f>IF("1-Swim"=D3078,J3078*2.4,IF("2-Bike"=D3078,J3078*112,IF("3-Run"=D3078,J3078*26.2,0)))</f>
        <v>0</v>
      </c>
      <c r="R3078" s="151">
        <f>Q3078/2</f>
        <v>0</v>
      </c>
      <c r="S3078" s="53">
        <f>J3078*26.2</f>
        <v>0.20923611111111112</v>
      </c>
      <c r="T3078" s="53">
        <f>(J3078+0.0013889)*26.2</f>
        <v>0.24562529111111114</v>
      </c>
      <c r="U3078" s="53">
        <f>S3078/2</f>
        <v>0.10461805555555556</v>
      </c>
      <c r="V3078" s="53">
        <f>T3078/2</f>
        <v>0.12281264555555557</v>
      </c>
      <c r="W3078" s="50">
        <f>RANK(J3078,J:J,1)</f>
        <v>2433</v>
      </c>
      <c r="X3078" s="50">
        <f>YEAR(B3078)</f>
        <v>2016</v>
      </c>
      <c r="Y3078" s="50">
        <f>MONTH(B3078)</f>
        <v>8</v>
      </c>
      <c r="Z3078" s="56">
        <f>X3078*100+Y3078</f>
        <v>201608</v>
      </c>
      <c r="AA3078" s="56">
        <f>WEEKNUM(B3078,1)</f>
        <v>35</v>
      </c>
      <c r="AB3078" s="58">
        <f>IF(ISBLANK(B3078)," ",MAX(B3078-B3077-1,0))</f>
        <v>0</v>
      </c>
      <c r="AC3078" s="56">
        <f>DAY(B3078)</f>
        <v>21</v>
      </c>
      <c r="AD3078" s="53">
        <f>U3078+V3078</f>
        <v>0.22743070111111113</v>
      </c>
    </row>
    <row r="3079" spans="1:31" x14ac:dyDescent="0.25">
      <c r="A3079" s="50">
        <v>3382</v>
      </c>
      <c r="B3079" s="51">
        <v>42603</v>
      </c>
      <c r="C3079" s="75">
        <f>B3079</f>
        <v>42603</v>
      </c>
      <c r="D3079" s="50" t="s">
        <v>716</v>
      </c>
      <c r="E3079" s="50">
        <v>1</v>
      </c>
      <c r="F3079" s="50">
        <v>0</v>
      </c>
      <c r="G3079" s="50">
        <v>12</v>
      </c>
      <c r="H3079" s="50">
        <v>2</v>
      </c>
      <c r="I3079" s="53">
        <f>IF(E3079&gt;0,TIME(F3079,G3079,H3079),"")</f>
        <v>8.3564814814814804E-3</v>
      </c>
      <c r="J3079" s="54">
        <f>IF(E3079&gt;0,TIME(F3079,G3079,H3079)/E3079,"")</f>
        <v>8.3564814814814804E-3</v>
      </c>
      <c r="K3079" s="50" t="s">
        <v>1772</v>
      </c>
      <c r="L3079" s="50" t="s">
        <v>1433</v>
      </c>
      <c r="M3079" s="55">
        <f>IF(D3079&gt;0,0.0416666666666667/J3079,"")</f>
        <v>4.9861495844875394</v>
      </c>
      <c r="N3079" s="50">
        <v>0</v>
      </c>
      <c r="Q3079" s="151">
        <f>IF("1-Swim"=D3079,J3079*2.4,IF("2-Bike"=D3079,J3079*112,IF("3-Run"=D3079,J3079*26.2,0)))</f>
        <v>0</v>
      </c>
      <c r="R3079" s="151">
        <f>Q3079/2</f>
        <v>0</v>
      </c>
      <c r="S3079" s="53">
        <f>J3079*26.2</f>
        <v>0.21893981481481478</v>
      </c>
      <c r="T3079" s="53">
        <f>(J3079+0.0013889)*26.2</f>
        <v>0.2553289948148148</v>
      </c>
      <c r="U3079" s="53">
        <f>S3079/2</f>
        <v>0.10946990740740739</v>
      </c>
      <c r="V3079" s="53">
        <f>T3079/2</f>
        <v>0.1276644974074074</v>
      </c>
      <c r="W3079" s="50">
        <f>RANK(J3079,J:J,1)</f>
        <v>2614</v>
      </c>
      <c r="X3079" s="50">
        <f>YEAR(B3079)</f>
        <v>2016</v>
      </c>
      <c r="Y3079" s="50">
        <f>MONTH(B3079)</f>
        <v>8</v>
      </c>
      <c r="Z3079" s="56">
        <f>X3079*100+Y3079</f>
        <v>201608</v>
      </c>
      <c r="AA3079" s="56">
        <f>WEEKNUM(B3079,1)</f>
        <v>35</v>
      </c>
      <c r="AB3079" s="58">
        <f>IF(ISBLANK(B3079)," ",MAX(B3079-B3078-1,0))</f>
        <v>0</v>
      </c>
      <c r="AC3079" s="56">
        <f>DAY(B3079)</f>
        <v>21</v>
      </c>
      <c r="AD3079" s="53">
        <f>U3079+V3079</f>
        <v>0.23713440481481479</v>
      </c>
    </row>
    <row r="3080" spans="1:31" x14ac:dyDescent="0.25">
      <c r="A3080" s="50">
        <v>3383</v>
      </c>
      <c r="B3080" s="51">
        <v>42603</v>
      </c>
      <c r="C3080" s="75">
        <f>B3080</f>
        <v>42603</v>
      </c>
      <c r="D3080" s="50" t="s">
        <v>717</v>
      </c>
      <c r="E3080" s="50">
        <v>1</v>
      </c>
      <c r="F3080" s="50">
        <v>0</v>
      </c>
      <c r="G3080" s="50">
        <v>13</v>
      </c>
      <c r="H3080" s="50">
        <v>9</v>
      </c>
      <c r="I3080" s="53">
        <f>IF(E3080&gt;0,TIME(F3080,G3080,H3080),"")</f>
        <v>9.1319444444444443E-3</v>
      </c>
      <c r="J3080" s="54">
        <f>IF(E3080&gt;0,TIME(F3080,G3080,H3080)/E3080,"")</f>
        <v>9.1319444444444443E-3</v>
      </c>
      <c r="K3080" s="50" t="s">
        <v>1772</v>
      </c>
      <c r="L3080" s="50" t="s">
        <v>1433</v>
      </c>
      <c r="M3080" s="55">
        <f>IF(D3080&gt;0,0.0416666666666667/J3080,"")</f>
        <v>4.5627376425855548</v>
      </c>
      <c r="N3080" s="50">
        <v>0</v>
      </c>
      <c r="Q3080" s="151">
        <f>IF("1-Swim"=D3080,J3080*2.4,IF("2-Bike"=D3080,J3080*112,IF("3-Run"=D3080,J3080*26.2,0)))</f>
        <v>0</v>
      </c>
      <c r="R3080" s="151">
        <f>Q3080/2</f>
        <v>0</v>
      </c>
      <c r="S3080" s="53">
        <f>J3080*26.2</f>
        <v>0.23925694444444442</v>
      </c>
      <c r="T3080" s="53">
        <f>(J3080+0.0013889)*26.2</f>
        <v>0.27564612444444442</v>
      </c>
      <c r="U3080" s="53">
        <f>S3080/2</f>
        <v>0.11962847222222221</v>
      </c>
      <c r="V3080" s="53">
        <f>T3080/2</f>
        <v>0.13782306222222221</v>
      </c>
      <c r="W3080" s="50">
        <f>RANK(J3080,J:J,1)</f>
        <v>2775</v>
      </c>
      <c r="X3080" s="50">
        <f>YEAR(B3080)</f>
        <v>2016</v>
      </c>
      <c r="Y3080" s="50">
        <f>MONTH(B3080)</f>
        <v>8</v>
      </c>
      <c r="Z3080" s="56">
        <f>X3080*100+Y3080</f>
        <v>201608</v>
      </c>
      <c r="AA3080" s="56">
        <f>WEEKNUM(B3080,1)</f>
        <v>35</v>
      </c>
      <c r="AB3080" s="58">
        <f>IF(ISBLANK(B3080)," ",MAX(B3080-B3079-1,0))</f>
        <v>0</v>
      </c>
      <c r="AC3080" s="56">
        <f>DAY(B3080)</f>
        <v>21</v>
      </c>
      <c r="AD3080" s="53">
        <f>U3080+V3080</f>
        <v>0.25745153444444441</v>
      </c>
      <c r="AE3080" s="56">
        <f>IF("1-Swim"=D3080,E3080*46.7,IF("2-Bike"=D3080,E3080,IF("3-Run"=D3080,E3080*4.27,0)))</f>
        <v>0</v>
      </c>
    </row>
    <row r="3081" spans="1:31" x14ac:dyDescent="0.25">
      <c r="A3081" s="50">
        <v>3384</v>
      </c>
      <c r="B3081" s="51">
        <v>42603</v>
      </c>
      <c r="C3081" s="75">
        <f>B3081</f>
        <v>42603</v>
      </c>
      <c r="D3081" s="50" t="s">
        <v>718</v>
      </c>
      <c r="E3081" s="50">
        <v>1</v>
      </c>
      <c r="F3081" s="50">
        <v>0</v>
      </c>
      <c r="G3081" s="50">
        <v>13</v>
      </c>
      <c r="H3081" s="50">
        <v>5</v>
      </c>
      <c r="I3081" s="53">
        <f>IF(E3081&gt;0,TIME(F3081,G3081,H3081),"")</f>
        <v>9.0856481481481483E-3</v>
      </c>
      <c r="J3081" s="54">
        <f>IF(E3081&gt;0,TIME(F3081,G3081,H3081)/E3081,"")</f>
        <v>9.0856481481481483E-3</v>
      </c>
      <c r="K3081" s="50" t="s">
        <v>1772</v>
      </c>
      <c r="L3081" s="50" t="s">
        <v>1433</v>
      </c>
      <c r="M3081" s="55">
        <f>IF(D3081&gt;0,0.0416666666666667/J3081,"")</f>
        <v>4.5859872611465002</v>
      </c>
      <c r="N3081" s="50">
        <v>0</v>
      </c>
      <c r="Q3081" s="151">
        <f>IF("1-Swim"=D3081,J3081*2.4,IF("2-Bike"=D3081,J3081*112,IF("3-Run"=D3081,J3081*26.2,0)))</f>
        <v>0</v>
      </c>
      <c r="R3081" s="151">
        <f>Q3081/2</f>
        <v>0</v>
      </c>
      <c r="S3081" s="53">
        <f>J3081*26.2</f>
        <v>0.23804398148148148</v>
      </c>
      <c r="T3081" s="53">
        <f>(J3081+0.0013889)*26.2</f>
        <v>0.2744331614814815</v>
      </c>
      <c r="U3081" s="53">
        <f>S3081/2</f>
        <v>0.11902199074074074</v>
      </c>
      <c r="V3081" s="53">
        <f>T3081/2</f>
        <v>0.13721658074074075</v>
      </c>
      <c r="W3081" s="50">
        <f>RANK(J3081,J:J,1)</f>
        <v>2772</v>
      </c>
      <c r="X3081" s="50">
        <f>YEAR(B3081)</f>
        <v>2016</v>
      </c>
      <c r="Y3081" s="50">
        <f>MONTH(B3081)</f>
        <v>8</v>
      </c>
      <c r="Z3081" s="56">
        <f>X3081*100+Y3081</f>
        <v>201608</v>
      </c>
      <c r="AA3081" s="56">
        <f>WEEKNUM(B3081,1)</f>
        <v>35</v>
      </c>
      <c r="AB3081" s="58">
        <f>IF(ISBLANK(B3081)," ",MAX(B3081-B3080-1,0))</f>
        <v>0</v>
      </c>
      <c r="AC3081" s="56">
        <f>DAY(B3081)</f>
        <v>21</v>
      </c>
      <c r="AD3081" s="53">
        <f>U3081+V3081</f>
        <v>0.25623857148148149</v>
      </c>
    </row>
    <row r="3082" spans="1:31" x14ac:dyDescent="0.25">
      <c r="A3082" s="50">
        <v>3385</v>
      </c>
      <c r="B3082" s="51">
        <v>42603</v>
      </c>
      <c r="C3082" s="75">
        <f>B3082</f>
        <v>42603</v>
      </c>
      <c r="D3082" s="50" t="s">
        <v>719</v>
      </c>
      <c r="E3082" s="50">
        <v>1</v>
      </c>
      <c r="F3082" s="50">
        <v>0</v>
      </c>
      <c r="G3082" s="50">
        <v>13</v>
      </c>
      <c r="H3082" s="50">
        <v>43</v>
      </c>
      <c r="I3082" s="53">
        <f>IF(E3082&gt;0,TIME(F3082,G3082,H3082),"")</f>
        <v>9.525462962962963E-3</v>
      </c>
      <c r="J3082" s="54">
        <f>IF(E3082&gt;0,TIME(F3082,G3082,H3082)/E3082,"")</f>
        <v>9.525462962962963E-3</v>
      </c>
      <c r="K3082" s="50" t="s">
        <v>1772</v>
      </c>
      <c r="L3082" s="50" t="s">
        <v>1433</v>
      </c>
      <c r="M3082" s="55">
        <f>IF(D3082&gt;0,0.0416666666666667/J3082,"")</f>
        <v>4.3742405832320808</v>
      </c>
      <c r="N3082" s="50">
        <v>0</v>
      </c>
      <c r="Q3082" s="151">
        <f>IF("1-Swim"=D3082,J3082*2.4,IF("2-Bike"=D3082,J3082*112,IF("3-Run"=D3082,J3082*26.2,0)))</f>
        <v>0</v>
      </c>
      <c r="R3082" s="151">
        <f>Q3082/2</f>
        <v>0</v>
      </c>
      <c r="S3082" s="53">
        <f>J3082*26.2</f>
        <v>0.24956712962962962</v>
      </c>
      <c r="T3082" s="53">
        <f>(J3082+0.0013889)*26.2</f>
        <v>0.28595630962962965</v>
      </c>
      <c r="U3082" s="53">
        <f>S3082/2</f>
        <v>0.12478356481481481</v>
      </c>
      <c r="V3082" s="53">
        <f>T3082/2</f>
        <v>0.14297815481481482</v>
      </c>
      <c r="W3082" s="50">
        <f>RANK(J3082,J:J,1)</f>
        <v>2822</v>
      </c>
      <c r="X3082" s="50">
        <f>YEAR(B3082)</f>
        <v>2016</v>
      </c>
      <c r="Y3082" s="50">
        <f>MONTH(B3082)</f>
        <v>8</v>
      </c>
      <c r="Z3082" s="56">
        <f>X3082*100+Y3082</f>
        <v>201608</v>
      </c>
      <c r="AA3082" s="56">
        <f>WEEKNUM(B3082,1)</f>
        <v>35</v>
      </c>
      <c r="AB3082" s="58">
        <f>IF(ISBLANK(B3082)," ",MAX(B3082-B3081-1,0))</f>
        <v>0</v>
      </c>
      <c r="AC3082" s="56">
        <f>DAY(B3082)</f>
        <v>21</v>
      </c>
      <c r="AD3082" s="53">
        <f>U3082+V3082</f>
        <v>0.26776171962962964</v>
      </c>
    </row>
    <row r="3083" spans="1:31" x14ac:dyDescent="0.25">
      <c r="A3083" s="50">
        <v>3386</v>
      </c>
      <c r="B3083" s="51">
        <v>42603</v>
      </c>
      <c r="C3083" s="75">
        <f>B3083</f>
        <v>42603</v>
      </c>
      <c r="D3083" s="50" t="s">
        <v>720</v>
      </c>
      <c r="E3083" s="50">
        <v>1</v>
      </c>
      <c r="F3083" s="50">
        <v>0</v>
      </c>
      <c r="G3083" s="50">
        <v>15</v>
      </c>
      <c r="H3083" s="50">
        <v>26</v>
      </c>
      <c r="I3083" s="53">
        <f>IF(E3083&gt;0,TIME(F3083,G3083,H3083),"")</f>
        <v>1.0717592592592593E-2</v>
      </c>
      <c r="J3083" s="54">
        <f>IF(E3083&gt;0,TIME(F3083,G3083,H3083)/E3083,"")</f>
        <v>1.0717592592592593E-2</v>
      </c>
      <c r="K3083" s="50" t="s">
        <v>1772</v>
      </c>
      <c r="L3083" s="50" t="s">
        <v>1433</v>
      </c>
      <c r="M3083" s="55">
        <f>IF(D3083&gt;0,0.0416666666666667/J3083,"")</f>
        <v>3.8876889848812124</v>
      </c>
      <c r="N3083" s="50">
        <v>0</v>
      </c>
      <c r="Q3083" s="151">
        <f>IF("1-Swim"=D3083,J3083*2.4,IF("2-Bike"=D3083,J3083*112,IF("3-Run"=D3083,J3083*26.2,0)))</f>
        <v>0</v>
      </c>
      <c r="R3083" s="151">
        <f>Q3083/2</f>
        <v>0</v>
      </c>
      <c r="S3083" s="53">
        <f>J3083*26.2</f>
        <v>0.28080092592592593</v>
      </c>
      <c r="T3083" s="53">
        <f>(J3083+0.0013889)*26.2</f>
        <v>0.31719010592592595</v>
      </c>
      <c r="U3083" s="53">
        <f>S3083/2</f>
        <v>0.14040046296296296</v>
      </c>
      <c r="V3083" s="53">
        <f>T3083/2</f>
        <v>0.15859505296296297</v>
      </c>
      <c r="W3083" s="50">
        <f>RANK(J3083,J:J,1)</f>
        <v>2934</v>
      </c>
      <c r="X3083" s="50">
        <f>YEAR(B3083)</f>
        <v>2016</v>
      </c>
      <c r="Y3083" s="50">
        <f>MONTH(B3083)</f>
        <v>8</v>
      </c>
      <c r="Z3083" s="56">
        <f>X3083*100+Y3083</f>
        <v>201608</v>
      </c>
      <c r="AA3083" s="56">
        <f>WEEKNUM(B3083,1)</f>
        <v>35</v>
      </c>
      <c r="AB3083" s="58">
        <f>IF(ISBLANK(B3083)," ",MAX(B3083-B3082-1,0))</f>
        <v>0</v>
      </c>
      <c r="AC3083" s="56">
        <f>DAY(B3083)</f>
        <v>21</v>
      </c>
      <c r="AD3083" s="53">
        <f>U3083+V3083</f>
        <v>0.29899551592592594</v>
      </c>
      <c r="AE3083" s="56">
        <f>IF("1-Swim"=D3083,E3083*46.7,IF("2-Bike"=D3083,E3083,IF("3-Run"=D3083,E3083*4.27,0)))</f>
        <v>0</v>
      </c>
    </row>
    <row r="3084" spans="1:31" x14ac:dyDescent="0.25">
      <c r="A3084" s="50">
        <v>3387</v>
      </c>
      <c r="B3084" s="51">
        <v>42603</v>
      </c>
      <c r="C3084" s="75">
        <f>B3084</f>
        <v>42603</v>
      </c>
      <c r="D3084" s="50" t="s">
        <v>721</v>
      </c>
      <c r="E3084" s="50">
        <v>1</v>
      </c>
      <c r="F3084" s="50">
        <v>0</v>
      </c>
      <c r="G3084" s="50">
        <v>14</v>
      </c>
      <c r="H3084" s="50">
        <v>33</v>
      </c>
      <c r="I3084" s="53">
        <f>IF(E3084&gt;0,TIME(F3084,G3084,H3084),"")</f>
        <v>1.0104166666666668E-2</v>
      </c>
      <c r="J3084" s="54">
        <f>IF(E3084&gt;0,TIME(F3084,G3084,H3084)/E3084,"")</f>
        <v>1.0104166666666668E-2</v>
      </c>
      <c r="K3084" s="50" t="s">
        <v>1772</v>
      </c>
      <c r="L3084" s="50" t="s">
        <v>1433</v>
      </c>
      <c r="M3084" s="55">
        <f>IF(D3084&gt;0,0.0416666666666667/J3084,"")</f>
        <v>4.1237113402061887</v>
      </c>
      <c r="N3084" s="50">
        <v>0</v>
      </c>
      <c r="Q3084" s="151">
        <f>IF("1-Swim"=D3084,J3084*2.4,IF("2-Bike"=D3084,J3084*112,IF("3-Run"=D3084,J3084*26.2,0)))</f>
        <v>0</v>
      </c>
      <c r="R3084" s="151">
        <f>Q3084/2</f>
        <v>0</v>
      </c>
      <c r="S3084" s="53">
        <f>J3084*26.2</f>
        <v>0.26472916666666668</v>
      </c>
      <c r="T3084" s="53">
        <f>(J3084+0.0013889)*26.2</f>
        <v>0.3011183466666667</v>
      </c>
      <c r="U3084" s="53">
        <f>S3084/2</f>
        <v>0.13236458333333334</v>
      </c>
      <c r="V3084" s="53">
        <f>T3084/2</f>
        <v>0.15055917333333335</v>
      </c>
      <c r="W3084" s="50">
        <f>RANK(J3084,J:J,1)</f>
        <v>2881</v>
      </c>
      <c r="X3084" s="50">
        <f>YEAR(B3084)</f>
        <v>2016</v>
      </c>
      <c r="Y3084" s="50">
        <f>MONTH(B3084)</f>
        <v>8</v>
      </c>
      <c r="Z3084" s="56">
        <f>X3084*100+Y3084</f>
        <v>201608</v>
      </c>
      <c r="AA3084" s="56">
        <f>WEEKNUM(B3084,1)</f>
        <v>35</v>
      </c>
      <c r="AB3084" s="58">
        <f>IF(ISBLANK(B3084)," ",MAX(B3084-B3083-1,0))</f>
        <v>0</v>
      </c>
      <c r="AC3084" s="56">
        <f>DAY(B3084)</f>
        <v>21</v>
      </c>
      <c r="AD3084" s="53">
        <f>U3084+V3084</f>
        <v>0.28292375666666669</v>
      </c>
    </row>
    <row r="3085" spans="1:31" x14ac:dyDescent="0.25">
      <c r="A3085" s="50">
        <v>3388</v>
      </c>
      <c r="B3085" s="51">
        <v>42603</v>
      </c>
      <c r="C3085" s="75">
        <f>B3085</f>
        <v>42603</v>
      </c>
      <c r="D3085" s="50" t="s">
        <v>707</v>
      </c>
      <c r="E3085" s="50">
        <v>1</v>
      </c>
      <c r="F3085" s="50">
        <v>0</v>
      </c>
      <c r="G3085" s="50">
        <v>15</v>
      </c>
      <c r="H3085" s="50">
        <v>14</v>
      </c>
      <c r="I3085" s="53">
        <f>IF(E3085&gt;0,TIME(F3085,G3085,H3085),"")</f>
        <v>1.0578703703703703E-2</v>
      </c>
      <c r="J3085" s="54">
        <f>IF(E3085&gt;0,TIME(F3085,G3085,H3085)/E3085,"")</f>
        <v>1.0578703703703703E-2</v>
      </c>
      <c r="K3085" s="50" t="s">
        <v>1772</v>
      </c>
      <c r="L3085" s="50" t="s">
        <v>1433</v>
      </c>
      <c r="M3085" s="55">
        <f>IF(D3085&gt;0,0.0416666666666667/J3085,"")</f>
        <v>3.938730853391688</v>
      </c>
      <c r="N3085" s="50">
        <v>0</v>
      </c>
      <c r="Q3085" s="151">
        <f>IF("1-Swim"=D3085,J3085*2.4,IF("2-Bike"=D3085,J3085*112,IF("3-Run"=D3085,J3085*26.2,0)))</f>
        <v>0</v>
      </c>
      <c r="R3085" s="151">
        <f>Q3085/2</f>
        <v>0</v>
      </c>
      <c r="S3085" s="53">
        <f>J3085*26.2</f>
        <v>0.27716203703703701</v>
      </c>
      <c r="T3085" s="53">
        <f>(J3085+0.0013889)*26.2</f>
        <v>0.31355121703703703</v>
      </c>
      <c r="U3085" s="53">
        <f>S3085/2</f>
        <v>0.13858101851851851</v>
      </c>
      <c r="V3085" s="53">
        <f>T3085/2</f>
        <v>0.15677560851851852</v>
      </c>
      <c r="W3085" s="50">
        <f>RANK(J3085,J:J,1)</f>
        <v>2920</v>
      </c>
      <c r="X3085" s="50">
        <f>YEAR(B3085)</f>
        <v>2016</v>
      </c>
      <c r="Y3085" s="50">
        <f>MONTH(B3085)</f>
        <v>8</v>
      </c>
      <c r="Z3085" s="56">
        <f>X3085*100+Y3085</f>
        <v>201608</v>
      </c>
      <c r="AA3085" s="56">
        <f>WEEKNUM(B3085,1)</f>
        <v>35</v>
      </c>
      <c r="AB3085" s="58">
        <f>IF(ISBLANK(B3085)," ",MAX(B3085-B3084-1,0))</f>
        <v>0</v>
      </c>
      <c r="AC3085" s="56">
        <f>DAY(B3085)</f>
        <v>21</v>
      </c>
      <c r="AD3085" s="53">
        <f>U3085+V3085</f>
        <v>0.29535662703703702</v>
      </c>
    </row>
    <row r="3086" spans="1:31" x14ac:dyDescent="0.25">
      <c r="A3086" s="50">
        <v>3389</v>
      </c>
      <c r="B3086" s="51">
        <v>42603</v>
      </c>
      <c r="C3086" s="75">
        <f>B3086</f>
        <v>42603</v>
      </c>
      <c r="D3086" s="50" t="s">
        <v>708</v>
      </c>
      <c r="E3086" s="50">
        <v>1</v>
      </c>
      <c r="F3086" s="50">
        <v>0</v>
      </c>
      <c r="G3086" s="50">
        <v>16</v>
      </c>
      <c r="H3086" s="50">
        <v>15</v>
      </c>
      <c r="I3086" s="53">
        <f>IF(E3086&gt;0,TIME(F3086,G3086,H3086),"")</f>
        <v>1.1284722222222222E-2</v>
      </c>
      <c r="J3086" s="54">
        <f>IF(E3086&gt;0,TIME(F3086,G3086,H3086)/E3086,"")</f>
        <v>1.1284722222222222E-2</v>
      </c>
      <c r="K3086" s="50" t="s">
        <v>1772</v>
      </c>
      <c r="L3086" s="50" t="s">
        <v>1433</v>
      </c>
      <c r="M3086" s="55">
        <f>IF(D3086&gt;0,0.0416666666666667/J3086,"")</f>
        <v>3.6923076923076952</v>
      </c>
      <c r="N3086" s="50">
        <v>0</v>
      </c>
      <c r="Q3086" s="151">
        <f>IF("1-Swim"=D3086,J3086*2.4,IF("2-Bike"=D3086,J3086*112,IF("3-Run"=D3086,J3086*26.2,0)))</f>
        <v>0</v>
      </c>
      <c r="R3086" s="151">
        <f>Q3086/2</f>
        <v>0</v>
      </c>
      <c r="S3086" s="53">
        <f>J3086*26.2</f>
        <v>0.2956597222222222</v>
      </c>
      <c r="T3086" s="53">
        <f>(J3086+0.0013889)*26.2</f>
        <v>0.33204890222222222</v>
      </c>
      <c r="U3086" s="53">
        <f>S3086/2</f>
        <v>0.1478298611111111</v>
      </c>
      <c r="V3086" s="53">
        <f>T3086/2</f>
        <v>0.16602445111111111</v>
      </c>
      <c r="W3086" s="50">
        <f>RANK(J3086,J:J,1)</f>
        <v>2968</v>
      </c>
      <c r="X3086" s="50">
        <f>YEAR(B3086)</f>
        <v>2016</v>
      </c>
      <c r="Y3086" s="50">
        <f>MONTH(B3086)</f>
        <v>8</v>
      </c>
      <c r="Z3086" s="56">
        <f>X3086*100+Y3086</f>
        <v>201608</v>
      </c>
      <c r="AA3086" s="56">
        <f>WEEKNUM(B3086,1)</f>
        <v>35</v>
      </c>
      <c r="AB3086" s="58">
        <f>IF(ISBLANK(B3086)," ",MAX(B3086-B3085-1,0))</f>
        <v>0</v>
      </c>
      <c r="AC3086" s="56">
        <f>DAY(B3086)</f>
        <v>21</v>
      </c>
      <c r="AD3086" s="53">
        <f>U3086+V3086</f>
        <v>0.31385431222222221</v>
      </c>
      <c r="AE3086" s="56">
        <f>IF("1-Swim"=D3086,E3086*46.7,IF("2-Bike"=D3086,E3086,IF("3-Run"=D3086,E3086*4.27,0)))</f>
        <v>0</v>
      </c>
    </row>
    <row r="3087" spans="1:31" x14ac:dyDescent="0.25">
      <c r="A3087" s="50">
        <v>3390</v>
      </c>
      <c r="B3087" s="51">
        <v>42603</v>
      </c>
      <c r="C3087" s="75">
        <f>B3087</f>
        <v>42603</v>
      </c>
      <c r="D3087" s="50" t="s">
        <v>709</v>
      </c>
      <c r="E3087" s="50">
        <v>1</v>
      </c>
      <c r="F3087" s="50">
        <v>0</v>
      </c>
      <c r="G3087" s="50">
        <v>14</v>
      </c>
      <c r="H3087" s="50">
        <v>56</v>
      </c>
      <c r="I3087" s="53">
        <f>IF(E3087&gt;0,TIME(F3087,G3087,H3087),"")</f>
        <v>1.037037037037037E-2</v>
      </c>
      <c r="J3087" s="54">
        <f>IF(E3087&gt;0,TIME(F3087,G3087,H3087)/E3087,"")</f>
        <v>1.037037037037037E-2</v>
      </c>
      <c r="K3087" s="50" t="s">
        <v>1772</v>
      </c>
      <c r="L3087" s="50" t="s">
        <v>1433</v>
      </c>
      <c r="M3087" s="55">
        <f>IF(D3087&gt;0,0.0416666666666667/J3087,"")</f>
        <v>4.0178571428571459</v>
      </c>
      <c r="N3087" s="50">
        <v>0</v>
      </c>
      <c r="Q3087" s="151">
        <f>IF("1-Swim"=D3087,J3087*2.4,IF("2-Bike"=D3087,J3087*112,IF("3-Run"=D3087,J3087*26.2,0)))</f>
        <v>0</v>
      </c>
      <c r="R3087" s="151">
        <f>Q3087/2</f>
        <v>0</v>
      </c>
      <c r="S3087" s="53">
        <f>J3087*26.2</f>
        <v>0.27170370370370367</v>
      </c>
      <c r="T3087" s="53">
        <f>(J3087+0.0013889)*26.2</f>
        <v>0.30809288370370369</v>
      </c>
      <c r="U3087" s="53">
        <f>S3087/2</f>
        <v>0.13585185185185183</v>
      </c>
      <c r="V3087" s="53">
        <f>T3087/2</f>
        <v>0.15404644185185185</v>
      </c>
      <c r="W3087" s="50">
        <f>RANK(J3087,J:J,1)</f>
        <v>2902</v>
      </c>
      <c r="X3087" s="50">
        <f>YEAR(B3087)</f>
        <v>2016</v>
      </c>
      <c r="Y3087" s="50">
        <f>MONTH(B3087)</f>
        <v>8</v>
      </c>
      <c r="Z3087" s="56">
        <f>X3087*100+Y3087</f>
        <v>201608</v>
      </c>
      <c r="AA3087" s="56">
        <f>WEEKNUM(B3087,1)</f>
        <v>35</v>
      </c>
      <c r="AB3087" s="58">
        <f>IF(ISBLANK(B3087)," ",MAX(B3087-B3086-1,0))</f>
        <v>0</v>
      </c>
      <c r="AC3087" s="56">
        <f>DAY(B3087)</f>
        <v>21</v>
      </c>
      <c r="AD3087" s="53">
        <f>U3087+V3087</f>
        <v>0.28989829370370368</v>
      </c>
    </row>
    <row r="3088" spans="1:31" x14ac:dyDescent="0.25">
      <c r="A3088" s="50">
        <v>3391</v>
      </c>
      <c r="B3088" s="51">
        <v>42603</v>
      </c>
      <c r="C3088" s="75">
        <f>B3088</f>
        <v>42603</v>
      </c>
      <c r="D3088" s="50" t="s">
        <v>710</v>
      </c>
      <c r="E3088" s="50">
        <v>1</v>
      </c>
      <c r="F3088" s="50">
        <v>0</v>
      </c>
      <c r="G3088" s="50">
        <v>15</v>
      </c>
      <c r="H3088" s="50">
        <v>59</v>
      </c>
      <c r="I3088" s="53">
        <f>IF(E3088&gt;0,TIME(F3088,G3088,H3088),"")</f>
        <v>1.1099537037037038E-2</v>
      </c>
      <c r="J3088" s="54">
        <f>IF(E3088&gt;0,TIME(F3088,G3088,H3088)/E3088,"")</f>
        <v>1.1099537037037038E-2</v>
      </c>
      <c r="K3088" s="50" t="s">
        <v>1772</v>
      </c>
      <c r="L3088" s="50" t="s">
        <v>1433</v>
      </c>
      <c r="M3088" s="55">
        <f>IF(D3088&gt;0,0.0416666666666667/J3088,"")</f>
        <v>3.7539103232533915</v>
      </c>
      <c r="N3088" s="50">
        <v>0</v>
      </c>
      <c r="Q3088" s="151">
        <f>IF("1-Swim"=D3088,J3088*2.4,IF("2-Bike"=D3088,J3088*112,IF("3-Run"=D3088,J3088*26.2,0)))</f>
        <v>0</v>
      </c>
      <c r="R3088" s="151">
        <f>Q3088/2</f>
        <v>0</v>
      </c>
      <c r="S3088" s="53">
        <f>J3088*26.2</f>
        <v>0.29080787037037037</v>
      </c>
      <c r="T3088" s="53">
        <f>(J3088+0.0013889)*26.2</f>
        <v>0.32719705037037039</v>
      </c>
      <c r="U3088" s="53">
        <f>S3088/2</f>
        <v>0.14540393518518518</v>
      </c>
      <c r="V3088" s="53">
        <f>T3088/2</f>
        <v>0.1635985251851852</v>
      </c>
      <c r="W3088" s="50">
        <f>RANK(J3088,J:J,1)</f>
        <v>2962</v>
      </c>
      <c r="X3088" s="50">
        <f>YEAR(B3088)</f>
        <v>2016</v>
      </c>
      <c r="Y3088" s="50">
        <f>MONTH(B3088)</f>
        <v>8</v>
      </c>
      <c r="Z3088" s="56">
        <f>X3088*100+Y3088</f>
        <v>201608</v>
      </c>
      <c r="AA3088" s="56">
        <f>WEEKNUM(B3088,1)</f>
        <v>35</v>
      </c>
      <c r="AB3088" s="58">
        <f>IF(ISBLANK(B3088)," ",MAX(B3088-B3087-1,0))</f>
        <v>0</v>
      </c>
      <c r="AC3088" s="56">
        <f>DAY(B3088)</f>
        <v>21</v>
      </c>
      <c r="AD3088" s="53">
        <f>U3088+V3088</f>
        <v>0.30900246037037038</v>
      </c>
    </row>
    <row r="3089" spans="1:31" x14ac:dyDescent="0.25">
      <c r="A3089" s="50">
        <v>3392</v>
      </c>
      <c r="B3089" s="51">
        <v>42603</v>
      </c>
      <c r="C3089" s="75">
        <f>B3089</f>
        <v>42603</v>
      </c>
      <c r="D3089" s="50" t="s">
        <v>711</v>
      </c>
      <c r="E3089" s="50">
        <v>1</v>
      </c>
      <c r="F3089" s="50">
        <v>0</v>
      </c>
      <c r="G3089" s="50">
        <v>15</v>
      </c>
      <c r="H3089" s="50">
        <v>23</v>
      </c>
      <c r="I3089" s="53">
        <f>IF(E3089&gt;0,TIME(F3089,G3089,H3089),"")</f>
        <v>1.068287037037037E-2</v>
      </c>
      <c r="J3089" s="54">
        <f>IF(E3089&gt;0,TIME(F3089,G3089,H3089)/E3089,"")</f>
        <v>1.068287037037037E-2</v>
      </c>
      <c r="K3089" s="50" t="s">
        <v>1772</v>
      </c>
      <c r="L3089" s="50" t="s">
        <v>1433</v>
      </c>
      <c r="M3089" s="55">
        <f>IF(D3089&gt;0,0.0416666666666667/J3089,"")</f>
        <v>3.9003250270855934</v>
      </c>
      <c r="N3089" s="50">
        <v>0</v>
      </c>
      <c r="Q3089" s="151">
        <f>IF("1-Swim"=D3089,J3089*2.4,IF("2-Bike"=D3089,J3089*112,IF("3-Run"=D3089,J3089*26.2,0)))</f>
        <v>0</v>
      </c>
      <c r="R3089" s="151">
        <f>Q3089/2</f>
        <v>0</v>
      </c>
      <c r="S3089" s="53">
        <f>J3089*26.2</f>
        <v>0.27989120370370368</v>
      </c>
      <c r="T3089" s="53">
        <f>(J3089+0.0013889)*26.2</f>
        <v>0.3162803837037037</v>
      </c>
      <c r="U3089" s="53">
        <f>S3089/2</f>
        <v>0.13994560185185184</v>
      </c>
      <c r="V3089" s="53">
        <f>T3089/2</f>
        <v>0.15814019185185185</v>
      </c>
      <c r="W3089" s="50">
        <f>RANK(J3089,J:J,1)</f>
        <v>2930</v>
      </c>
      <c r="X3089" s="50">
        <f>YEAR(B3089)</f>
        <v>2016</v>
      </c>
      <c r="Y3089" s="50">
        <f>MONTH(B3089)</f>
        <v>8</v>
      </c>
      <c r="Z3089" s="56">
        <f>X3089*100+Y3089</f>
        <v>201608</v>
      </c>
      <c r="AA3089" s="56">
        <f>WEEKNUM(B3089,1)</f>
        <v>35</v>
      </c>
      <c r="AB3089" s="58">
        <f>IF(ISBLANK(B3089)," ",MAX(B3089-B3088-1,0))</f>
        <v>0</v>
      </c>
      <c r="AC3089" s="56">
        <f>DAY(B3089)</f>
        <v>21</v>
      </c>
      <c r="AD3089" s="53">
        <f>U3089+V3089</f>
        <v>0.29808579370370369</v>
      </c>
      <c r="AE3089" s="56">
        <f>IF("1-Swim"=D3089,E3089*46.7,IF("2-Bike"=D3089,E3089,IF("3-Run"=D3089,E3089*4.27,0)))</f>
        <v>0</v>
      </c>
    </row>
    <row r="3090" spans="1:31" x14ac:dyDescent="0.25">
      <c r="A3090" s="50">
        <v>3393</v>
      </c>
      <c r="B3090" s="51">
        <v>42603</v>
      </c>
      <c r="C3090" s="75">
        <f>B3090</f>
        <v>42603</v>
      </c>
      <c r="D3090" s="50" t="s">
        <v>712</v>
      </c>
      <c r="E3090" s="50">
        <v>1</v>
      </c>
      <c r="F3090" s="50">
        <v>0</v>
      </c>
      <c r="G3090" s="50">
        <v>17</v>
      </c>
      <c r="H3090" s="50">
        <v>20</v>
      </c>
      <c r="I3090" s="53">
        <f>IF(E3090&gt;0,TIME(F3090,G3090,H3090),"")</f>
        <v>1.2037037037037035E-2</v>
      </c>
      <c r="J3090" s="54">
        <f>IF(E3090&gt;0,TIME(F3090,G3090,H3090)/E3090,"")</f>
        <v>1.2037037037037035E-2</v>
      </c>
      <c r="K3090" s="50" t="s">
        <v>1772</v>
      </c>
      <c r="L3090" s="50" t="s">
        <v>1433</v>
      </c>
      <c r="M3090" s="55">
        <f>IF(D3090&gt;0,0.0416666666666667/J3090,"")</f>
        <v>3.4615384615384648</v>
      </c>
      <c r="N3090" s="50">
        <v>0</v>
      </c>
      <c r="Q3090" s="151">
        <f>IF("1-Swim"=D3090,J3090*2.4,IF("2-Bike"=D3090,J3090*112,IF("3-Run"=D3090,J3090*26.2,0)))</f>
        <v>0</v>
      </c>
      <c r="R3090" s="151">
        <f>Q3090/2</f>
        <v>0</v>
      </c>
      <c r="S3090" s="53">
        <f>J3090*26.2</f>
        <v>0.3153703703703703</v>
      </c>
      <c r="T3090" s="53">
        <f>(J3090+0.0013889)*26.2</f>
        <v>0.35175955037037032</v>
      </c>
      <c r="U3090" s="53">
        <f>S3090/2</f>
        <v>0.15768518518518515</v>
      </c>
      <c r="V3090" s="53">
        <f>T3090/2</f>
        <v>0.17587977518518516</v>
      </c>
      <c r="W3090" s="50">
        <f>RANK(J3090,J:J,1)</f>
        <v>2993</v>
      </c>
      <c r="X3090" s="50">
        <f>YEAR(B3090)</f>
        <v>2016</v>
      </c>
      <c r="Y3090" s="50">
        <f>MONTH(B3090)</f>
        <v>8</v>
      </c>
      <c r="Z3090" s="56">
        <f>X3090*100+Y3090</f>
        <v>201608</v>
      </c>
      <c r="AA3090" s="56">
        <f>WEEKNUM(B3090,1)</f>
        <v>35</v>
      </c>
      <c r="AB3090" s="58">
        <f>IF(ISBLANK(B3090)," ",MAX(B3090-B3089-1,0))</f>
        <v>0</v>
      </c>
      <c r="AC3090" s="56">
        <f>DAY(B3090)</f>
        <v>21</v>
      </c>
      <c r="AD3090" s="53">
        <f>U3090+V3090</f>
        <v>0.33356496037037031</v>
      </c>
    </row>
    <row r="3091" spans="1:31" x14ac:dyDescent="0.25">
      <c r="A3091" s="50">
        <v>3394</v>
      </c>
      <c r="B3091" s="51">
        <v>42603</v>
      </c>
      <c r="C3091" s="75">
        <f>B3091</f>
        <v>42603</v>
      </c>
      <c r="D3091" s="50" t="s">
        <v>742</v>
      </c>
      <c r="E3091" s="50">
        <v>1</v>
      </c>
      <c r="F3091" s="50">
        <v>0</v>
      </c>
      <c r="G3091" s="50">
        <v>13</v>
      </c>
      <c r="H3091" s="50">
        <v>56</v>
      </c>
      <c r="I3091" s="53">
        <f>IF(E3091&gt;0,TIME(F3091,G3091,H3091),"")</f>
        <v>9.6759259259259264E-3</v>
      </c>
      <c r="J3091" s="54">
        <f>IF(E3091&gt;0,TIME(F3091,G3091,H3091)/E3091,"")</f>
        <v>9.6759259259259264E-3</v>
      </c>
      <c r="K3091" s="50" t="s">
        <v>1772</v>
      </c>
      <c r="L3091" s="50" t="s">
        <v>1433</v>
      </c>
      <c r="M3091" s="55">
        <f>IF(D3091&gt;0,0.0416666666666667/J3091,"")</f>
        <v>4.3062200956937833</v>
      </c>
      <c r="N3091" s="50">
        <v>0</v>
      </c>
      <c r="Q3091" s="151">
        <f>IF("1-Swim"=D3091,J3091*2.4,IF("2-Bike"=D3091,J3091*112,IF("3-Run"=D3091,J3091*26.2,0)))</f>
        <v>0</v>
      </c>
      <c r="R3091" s="151">
        <f>Q3091/2</f>
        <v>0</v>
      </c>
      <c r="S3091" s="53">
        <f>J3091*26.2</f>
        <v>0.25350925925925927</v>
      </c>
      <c r="T3091" s="53">
        <f>(J3091+0.0013889)*26.2</f>
        <v>0.28989843925925929</v>
      </c>
      <c r="U3091" s="53">
        <f>S3091/2</f>
        <v>0.12675462962962963</v>
      </c>
      <c r="V3091" s="53">
        <f>T3091/2</f>
        <v>0.14494921962962964</v>
      </c>
      <c r="W3091" s="50">
        <f>RANK(J3091,J:J,1)</f>
        <v>2839</v>
      </c>
      <c r="X3091" s="50">
        <f>YEAR(B3091)</f>
        <v>2016</v>
      </c>
      <c r="Y3091" s="50">
        <f>MONTH(B3091)</f>
        <v>8</v>
      </c>
      <c r="Z3091" s="56">
        <f>X3091*100+Y3091</f>
        <v>201608</v>
      </c>
      <c r="AA3091" s="56">
        <f>WEEKNUM(B3091,1)</f>
        <v>35</v>
      </c>
      <c r="AB3091" s="58">
        <f>IF(ISBLANK(B3091)," ",MAX(B3091-B3090-1,0))</f>
        <v>0</v>
      </c>
      <c r="AC3091" s="56">
        <f>DAY(B3091)</f>
        <v>21</v>
      </c>
      <c r="AD3091" s="53">
        <f>U3091+V3091</f>
        <v>0.27170384925925928</v>
      </c>
    </row>
    <row r="3092" spans="1:31" x14ac:dyDescent="0.25">
      <c r="A3092" s="50">
        <v>3395</v>
      </c>
      <c r="B3092" s="51">
        <v>42603</v>
      </c>
      <c r="C3092" s="75">
        <f>B3092</f>
        <v>42603</v>
      </c>
      <c r="D3092" s="50" t="s">
        <v>743</v>
      </c>
      <c r="E3092" s="50">
        <v>1</v>
      </c>
      <c r="F3092" s="50">
        <v>0</v>
      </c>
      <c r="G3092" s="50">
        <v>16</v>
      </c>
      <c r="H3092" s="50">
        <v>32</v>
      </c>
      <c r="I3092" s="53">
        <f>IF(E3092&gt;0,TIME(F3092,G3092,H3092),"")</f>
        <v>1.1481481481481483E-2</v>
      </c>
      <c r="J3092" s="54">
        <f>IF(E3092&gt;0,TIME(F3092,G3092,H3092)/E3092,"")</f>
        <v>1.1481481481481483E-2</v>
      </c>
      <c r="K3092" s="50" t="s">
        <v>1772</v>
      </c>
      <c r="L3092" s="50" t="s">
        <v>1433</v>
      </c>
      <c r="M3092" s="55">
        <f>IF(D3092&gt;0,0.0416666666666667/J3092,"")</f>
        <v>3.6290322580645182</v>
      </c>
      <c r="N3092" s="50">
        <v>0</v>
      </c>
      <c r="Q3092" s="151">
        <f>IF("1-Swim"=D3092,J3092*2.4,IF("2-Bike"=D3092,J3092*112,IF("3-Run"=D3092,J3092*26.2,0)))</f>
        <v>0</v>
      </c>
      <c r="R3092" s="151">
        <f>Q3092/2</f>
        <v>0</v>
      </c>
      <c r="S3092" s="53">
        <f>J3092*26.2</f>
        <v>0.30081481481481487</v>
      </c>
      <c r="T3092" s="53">
        <f>(J3092+0.0013889)*26.2</f>
        <v>0.33720399481481483</v>
      </c>
      <c r="U3092" s="53">
        <f>S3092/2</f>
        <v>0.15040740740740743</v>
      </c>
      <c r="V3092" s="53">
        <f>T3092/2</f>
        <v>0.16860199740740742</v>
      </c>
      <c r="W3092" s="50">
        <f>RANK(J3092,J:J,1)</f>
        <v>2976</v>
      </c>
      <c r="X3092" s="50">
        <f>YEAR(B3092)</f>
        <v>2016</v>
      </c>
      <c r="Y3092" s="50">
        <f>MONTH(B3092)</f>
        <v>8</v>
      </c>
      <c r="Z3092" s="56">
        <f>X3092*100+Y3092</f>
        <v>201608</v>
      </c>
      <c r="AA3092" s="56">
        <f>WEEKNUM(B3092,1)</f>
        <v>35</v>
      </c>
      <c r="AB3092" s="58">
        <f>IF(ISBLANK(B3092)," ",MAX(B3092-B3091-1,0))</f>
        <v>0</v>
      </c>
      <c r="AC3092" s="56">
        <f>DAY(B3092)</f>
        <v>21</v>
      </c>
      <c r="AD3092" s="53">
        <f>U3092+V3092</f>
        <v>0.31900940481481488</v>
      </c>
      <c r="AE3092" s="56">
        <f>IF("1-Swim"=D3092,E3092*46.7,IF("2-Bike"=D3092,E3092,IF("3-Run"=D3092,E3092*4.27,0)))</f>
        <v>0</v>
      </c>
    </row>
    <row r="3093" spans="1:31" x14ac:dyDescent="0.25">
      <c r="A3093" s="50">
        <v>3396</v>
      </c>
      <c r="B3093" s="51">
        <v>42603</v>
      </c>
      <c r="C3093" s="75">
        <f>B3093</f>
        <v>42603</v>
      </c>
      <c r="D3093" s="50" t="s">
        <v>752</v>
      </c>
      <c r="E3093" s="50">
        <v>1</v>
      </c>
      <c r="F3093" s="50">
        <v>0</v>
      </c>
      <c r="G3093" s="50">
        <v>17</v>
      </c>
      <c r="H3093" s="50">
        <v>27</v>
      </c>
      <c r="I3093" s="53">
        <f>IF(E3093&gt;0,TIME(F3093,G3093,H3093),"")</f>
        <v>1.2118055555555556E-2</v>
      </c>
      <c r="J3093" s="54">
        <f>IF(E3093&gt;0,TIME(F3093,G3093,H3093)/E3093,"")</f>
        <v>1.2118055555555556E-2</v>
      </c>
      <c r="K3093" s="50" t="s">
        <v>1772</v>
      </c>
      <c r="L3093" s="50" t="s">
        <v>1433</v>
      </c>
      <c r="M3093" s="55">
        <f>IF(D3093&gt;0,0.0416666666666667/J3093,"")</f>
        <v>3.4383954154727823</v>
      </c>
      <c r="N3093" s="50">
        <v>0</v>
      </c>
      <c r="Q3093" s="151">
        <f>IF("1-Swim"=D3093,J3093*2.4,IF("2-Bike"=D3093,J3093*112,IF("3-Run"=D3093,J3093*26.2,0)))</f>
        <v>0</v>
      </c>
      <c r="R3093" s="151">
        <f>Q3093/2</f>
        <v>0</v>
      </c>
      <c r="S3093" s="53">
        <f>J3093*26.2</f>
        <v>0.31749305555555557</v>
      </c>
      <c r="T3093" s="53">
        <f>(J3093+0.0013889)*26.2</f>
        <v>0.35388223555555554</v>
      </c>
      <c r="U3093" s="53">
        <f>S3093/2</f>
        <v>0.15874652777777779</v>
      </c>
      <c r="V3093" s="53">
        <f>T3093/2</f>
        <v>0.17694111777777777</v>
      </c>
      <c r="W3093" s="50">
        <f>RANK(J3093,J:J,1)</f>
        <v>2998</v>
      </c>
      <c r="X3093" s="50">
        <f>YEAR(B3093)</f>
        <v>2016</v>
      </c>
      <c r="Y3093" s="50">
        <f>MONTH(B3093)</f>
        <v>8</v>
      </c>
      <c r="Z3093" s="56">
        <f>X3093*100+Y3093</f>
        <v>201608</v>
      </c>
      <c r="AA3093" s="56">
        <f>WEEKNUM(B3093,1)</f>
        <v>35</v>
      </c>
      <c r="AB3093" s="58">
        <f>IF(ISBLANK(B3093)," ",MAX(B3093-B3092-1,0))</f>
        <v>0</v>
      </c>
      <c r="AC3093" s="56">
        <f>DAY(B3093)</f>
        <v>21</v>
      </c>
      <c r="AD3093" s="53">
        <f>U3093+V3093</f>
        <v>0.33568764555555552</v>
      </c>
    </row>
    <row r="3094" spans="1:31" x14ac:dyDescent="0.25">
      <c r="A3094" s="50">
        <v>3397</v>
      </c>
      <c r="B3094" s="51">
        <v>42603</v>
      </c>
      <c r="C3094" s="75">
        <f>B3094</f>
        <v>42603</v>
      </c>
      <c r="D3094" s="50" t="s">
        <v>757</v>
      </c>
      <c r="E3094" s="50">
        <v>1</v>
      </c>
      <c r="F3094" s="50">
        <v>0</v>
      </c>
      <c r="G3094" s="50">
        <v>14</v>
      </c>
      <c r="H3094" s="50">
        <v>54</v>
      </c>
      <c r="I3094" s="53">
        <f>IF(E3094&gt;0,TIME(F3094,G3094,H3094),"")</f>
        <v>1.0347222222222223E-2</v>
      </c>
      <c r="J3094" s="54">
        <f>IF(E3094&gt;0,TIME(F3094,G3094,H3094)/E3094,"")</f>
        <v>1.0347222222222223E-2</v>
      </c>
      <c r="K3094" s="50" t="s">
        <v>1772</v>
      </c>
      <c r="L3094" s="50" t="s">
        <v>1433</v>
      </c>
      <c r="M3094" s="55">
        <f>IF(D3094&gt;0,0.0416666666666667/J3094,"")</f>
        <v>4.0268456375838957</v>
      </c>
      <c r="N3094" s="50">
        <v>0</v>
      </c>
      <c r="Q3094" s="151">
        <f>IF("1-Swim"=D3094,J3094*2.4,IF("2-Bike"=D3094,J3094*112,IF("3-Run"=D3094,J3094*26.2,0)))</f>
        <v>0</v>
      </c>
      <c r="R3094" s="151">
        <f>Q3094/2</f>
        <v>0</v>
      </c>
      <c r="S3094" s="53">
        <f>J3094*26.2</f>
        <v>0.27109722222222221</v>
      </c>
      <c r="T3094" s="53">
        <f>(J3094+0.0013889)*26.2</f>
        <v>0.30748640222222223</v>
      </c>
      <c r="U3094" s="53">
        <f>S3094/2</f>
        <v>0.13554861111111111</v>
      </c>
      <c r="V3094" s="53">
        <f>T3094/2</f>
        <v>0.15374320111111112</v>
      </c>
      <c r="W3094" s="50">
        <f>RANK(J3094,J:J,1)</f>
        <v>2900</v>
      </c>
      <c r="X3094" s="50">
        <f>YEAR(B3094)</f>
        <v>2016</v>
      </c>
      <c r="Y3094" s="50">
        <f>MONTH(B3094)</f>
        <v>8</v>
      </c>
      <c r="Z3094" s="56">
        <f>X3094*100+Y3094</f>
        <v>201608</v>
      </c>
      <c r="AA3094" s="56">
        <f>WEEKNUM(B3094,1)</f>
        <v>35</v>
      </c>
      <c r="AB3094" s="58">
        <f>IF(ISBLANK(B3094)," ",MAX(B3094-B3093-1,0))</f>
        <v>0</v>
      </c>
      <c r="AC3094" s="56">
        <f>DAY(B3094)</f>
        <v>21</v>
      </c>
      <c r="AD3094" s="53">
        <f>U3094+V3094</f>
        <v>0.28929181222222222</v>
      </c>
      <c r="AE3094" s="56">
        <f>IF("1-Swim"=D3094,E3094*46.7,IF("2-Bike"=D3094,E3094,IF("3-Run"=D3094,E3094*4.27,0)))</f>
        <v>0</v>
      </c>
    </row>
    <row r="3095" spans="1:31" x14ac:dyDescent="0.25">
      <c r="A3095" s="50">
        <v>3398</v>
      </c>
      <c r="B3095" s="51">
        <v>42603</v>
      </c>
      <c r="C3095" s="75">
        <f>B3095</f>
        <v>42603</v>
      </c>
      <c r="D3095" s="50" t="s">
        <v>758</v>
      </c>
      <c r="E3095" s="50">
        <v>1</v>
      </c>
      <c r="F3095" s="50">
        <v>0</v>
      </c>
      <c r="G3095" s="50">
        <v>14</v>
      </c>
      <c r="H3095" s="50">
        <v>48</v>
      </c>
      <c r="I3095" s="53">
        <f>IF(E3095&gt;0,TIME(F3095,G3095,H3095),"")</f>
        <v>1.0277777777777778E-2</v>
      </c>
      <c r="J3095" s="54">
        <f>IF(E3095&gt;0,TIME(F3095,G3095,H3095)/E3095,"")</f>
        <v>1.0277777777777778E-2</v>
      </c>
      <c r="K3095" s="50" t="s">
        <v>1772</v>
      </c>
      <c r="L3095" s="50" t="s">
        <v>1433</v>
      </c>
      <c r="M3095" s="55">
        <f>IF(D3095&gt;0,0.0416666666666667/J3095,"")</f>
        <v>4.0540540540540571</v>
      </c>
      <c r="N3095" s="50">
        <v>0</v>
      </c>
      <c r="Q3095" s="151">
        <f>IF("1-Swim"=D3095,J3095*2.4,IF("2-Bike"=D3095,J3095*112,IF("3-Run"=D3095,J3095*26.2,0)))</f>
        <v>0</v>
      </c>
      <c r="R3095" s="151">
        <f>Q3095/2</f>
        <v>0</v>
      </c>
      <c r="S3095" s="53">
        <f>J3095*26.2</f>
        <v>0.26927777777777778</v>
      </c>
      <c r="T3095" s="53">
        <f>(J3095+0.0013889)*26.2</f>
        <v>0.3056669577777778</v>
      </c>
      <c r="U3095" s="53">
        <f>S3095/2</f>
        <v>0.13463888888888889</v>
      </c>
      <c r="V3095" s="53">
        <f>T3095/2</f>
        <v>0.1528334788888889</v>
      </c>
      <c r="W3095" s="50">
        <f>RANK(J3095,J:J,1)</f>
        <v>2892</v>
      </c>
      <c r="X3095" s="50">
        <f>YEAR(B3095)</f>
        <v>2016</v>
      </c>
      <c r="Y3095" s="50">
        <f>MONTH(B3095)</f>
        <v>8</v>
      </c>
      <c r="Z3095" s="56">
        <f>X3095*100+Y3095</f>
        <v>201608</v>
      </c>
      <c r="AA3095" s="56">
        <f>WEEKNUM(B3095,1)</f>
        <v>35</v>
      </c>
      <c r="AB3095" s="58">
        <f>IF(ISBLANK(B3095)," ",MAX(B3095-B3094-1,0))</f>
        <v>0</v>
      </c>
      <c r="AC3095" s="56">
        <f>DAY(B3095)</f>
        <v>21</v>
      </c>
      <c r="AD3095" s="53">
        <f>U3095+V3095</f>
        <v>0.28747236777777779</v>
      </c>
    </row>
    <row r="3096" spans="1:31" x14ac:dyDescent="0.25">
      <c r="A3096" s="50">
        <v>3399</v>
      </c>
      <c r="B3096" s="51">
        <v>42603</v>
      </c>
      <c r="C3096" s="75">
        <f>B3096</f>
        <v>42603</v>
      </c>
      <c r="D3096" s="50" t="s">
        <v>759</v>
      </c>
      <c r="E3096" s="50">
        <v>1</v>
      </c>
      <c r="F3096" s="50">
        <v>0</v>
      </c>
      <c r="G3096" s="50">
        <v>15</v>
      </c>
      <c r="H3096" s="50">
        <v>6</v>
      </c>
      <c r="I3096" s="53">
        <f>IF(E3096&gt;0,TIME(F3096,G3096,H3096),"")</f>
        <v>1.0486111111111111E-2</v>
      </c>
      <c r="J3096" s="54">
        <f>IF(E3096&gt;0,TIME(F3096,G3096,H3096)/E3096,"")</f>
        <v>1.0486111111111111E-2</v>
      </c>
      <c r="K3096" s="50" t="s">
        <v>1772</v>
      </c>
      <c r="L3096" s="50" t="s">
        <v>1433</v>
      </c>
      <c r="M3096" s="55">
        <f>IF(D3096&gt;0,0.0416666666666667/J3096,"")</f>
        <v>3.9735099337748374</v>
      </c>
      <c r="N3096" s="50">
        <v>0</v>
      </c>
      <c r="Q3096" s="151">
        <f>IF("1-Swim"=D3096,J3096*2.4,IF("2-Bike"=D3096,J3096*112,IF("3-Run"=D3096,J3096*26.2,0)))</f>
        <v>0</v>
      </c>
      <c r="R3096" s="151">
        <f>Q3096/2</f>
        <v>0</v>
      </c>
      <c r="S3096" s="53">
        <f>J3096*26.2</f>
        <v>0.27473611111111113</v>
      </c>
      <c r="T3096" s="53">
        <f>(J3096+0.0013889)*26.2</f>
        <v>0.31112529111111109</v>
      </c>
      <c r="U3096" s="53">
        <f>S3096/2</f>
        <v>0.13736805555555556</v>
      </c>
      <c r="V3096" s="53">
        <f>T3096/2</f>
        <v>0.15556264555555555</v>
      </c>
      <c r="W3096" s="50">
        <f>RANK(J3096,J:J,1)</f>
        <v>2913</v>
      </c>
      <c r="X3096" s="50">
        <f>YEAR(B3096)</f>
        <v>2016</v>
      </c>
      <c r="Y3096" s="50">
        <f>MONTH(B3096)</f>
        <v>8</v>
      </c>
      <c r="Z3096" s="56">
        <f>X3096*100+Y3096</f>
        <v>201608</v>
      </c>
      <c r="AA3096" s="56">
        <f>WEEKNUM(B3096,1)</f>
        <v>35</v>
      </c>
      <c r="AB3096" s="58">
        <f>IF(ISBLANK(B3096)," ",MAX(B3096-B3095-1,0))</f>
        <v>0</v>
      </c>
      <c r="AC3096" s="56">
        <f>DAY(B3096)</f>
        <v>21</v>
      </c>
      <c r="AD3096" s="53">
        <f>U3096+V3096</f>
        <v>0.29293070111111108</v>
      </c>
    </row>
    <row r="3097" spans="1:31" x14ac:dyDescent="0.25">
      <c r="A3097" s="50">
        <v>3400</v>
      </c>
      <c r="B3097" s="51">
        <v>42603</v>
      </c>
      <c r="C3097" s="75">
        <f>B3097</f>
        <v>42603</v>
      </c>
      <c r="D3097" s="50" t="s">
        <v>760</v>
      </c>
      <c r="E3097" s="50">
        <v>1</v>
      </c>
      <c r="F3097" s="50">
        <v>0</v>
      </c>
      <c r="G3097" s="50">
        <v>16</v>
      </c>
      <c r="H3097" s="50">
        <v>1</v>
      </c>
      <c r="I3097" s="53">
        <f>IF(E3097&gt;0,TIME(F3097,G3097,H3097),"")</f>
        <v>1.1122685185185185E-2</v>
      </c>
      <c r="J3097" s="54">
        <f>IF(E3097&gt;0,TIME(F3097,G3097,H3097)/E3097,"")</f>
        <v>1.1122685185185185E-2</v>
      </c>
      <c r="K3097" s="50" t="s">
        <v>1772</v>
      </c>
      <c r="L3097" s="50" t="s">
        <v>1433</v>
      </c>
      <c r="M3097" s="55">
        <f>IF(D3097&gt;0,0.0416666666666667/J3097,"")</f>
        <v>3.7460978147762778</v>
      </c>
      <c r="N3097" s="50">
        <v>0</v>
      </c>
      <c r="Q3097" s="151">
        <f>IF("1-Swim"=D3097,J3097*2.4,IF("2-Bike"=D3097,J3097*112,IF("3-Run"=D3097,J3097*26.2,0)))</f>
        <v>0</v>
      </c>
      <c r="R3097" s="151">
        <f>Q3097/2</f>
        <v>0</v>
      </c>
      <c r="S3097" s="53">
        <f>J3097*26.2</f>
        <v>0.29141435185185183</v>
      </c>
      <c r="T3097" s="53">
        <f>(J3097+0.0013889)*26.2</f>
        <v>0.32780353185185185</v>
      </c>
      <c r="U3097" s="53">
        <f>S3097/2</f>
        <v>0.14570717592592591</v>
      </c>
      <c r="V3097" s="53">
        <f>T3097/2</f>
        <v>0.16390176592592592</v>
      </c>
      <c r="W3097" s="50">
        <f>RANK(J3097,J:J,1)</f>
        <v>2965</v>
      </c>
      <c r="X3097" s="50">
        <f>YEAR(B3097)</f>
        <v>2016</v>
      </c>
      <c r="Y3097" s="50">
        <f>MONTH(B3097)</f>
        <v>8</v>
      </c>
      <c r="Z3097" s="56">
        <f>X3097*100+Y3097</f>
        <v>201608</v>
      </c>
      <c r="AA3097" s="56">
        <f>WEEKNUM(B3097,1)</f>
        <v>35</v>
      </c>
      <c r="AB3097" s="58">
        <f>IF(ISBLANK(B3097)," ",MAX(B3097-B3096-1,0))</f>
        <v>0</v>
      </c>
      <c r="AC3097" s="56">
        <f>DAY(B3097)</f>
        <v>21</v>
      </c>
      <c r="AD3097" s="53">
        <f>U3097+V3097</f>
        <v>0.30960894185185184</v>
      </c>
      <c r="AE3097" s="56">
        <f>IF("1-Swim"=D3097,E3097*46.7,IF("2-Bike"=D3097,E3097,IF("3-Run"=D3097,E3097*4.27,0)))</f>
        <v>0</v>
      </c>
    </row>
    <row r="3098" spans="1:31" x14ac:dyDescent="0.25">
      <c r="A3098" s="50">
        <v>3401</v>
      </c>
      <c r="B3098" s="51">
        <v>42603</v>
      </c>
      <c r="C3098" s="75">
        <f>B3098</f>
        <v>42603</v>
      </c>
      <c r="D3098" s="50" t="s">
        <v>761</v>
      </c>
      <c r="E3098" s="50">
        <v>1</v>
      </c>
      <c r="F3098" s="50">
        <v>0</v>
      </c>
      <c r="G3098" s="50">
        <v>17</v>
      </c>
      <c r="H3098" s="50">
        <v>25</v>
      </c>
      <c r="I3098" s="53">
        <f>IF(E3098&gt;0,TIME(F3098,G3098,H3098),"")</f>
        <v>1.2094907407407408E-2</v>
      </c>
      <c r="J3098" s="54">
        <f>IF(E3098&gt;0,TIME(F3098,G3098,H3098)/E3098,"")</f>
        <v>1.2094907407407408E-2</v>
      </c>
      <c r="K3098" s="50" t="s">
        <v>1772</v>
      </c>
      <c r="L3098" s="50" t="s">
        <v>1433</v>
      </c>
      <c r="M3098" s="55">
        <f>IF(D3098&gt;0,0.0416666666666667/J3098,"")</f>
        <v>3.4449760765550264</v>
      </c>
      <c r="N3098" s="50">
        <v>0</v>
      </c>
      <c r="Q3098" s="151">
        <f>IF("1-Swim"=D3098,J3098*2.4,IF("2-Bike"=D3098,J3098*112,IF("3-Run"=D3098,J3098*26.2,0)))</f>
        <v>0</v>
      </c>
      <c r="R3098" s="151">
        <f>Q3098/2</f>
        <v>0</v>
      </c>
      <c r="S3098" s="53">
        <f>J3098*26.2</f>
        <v>0.31688657407407411</v>
      </c>
      <c r="T3098" s="53">
        <f>(J3098+0.0013889)*26.2</f>
        <v>0.35327575407407408</v>
      </c>
      <c r="U3098" s="53">
        <f>S3098/2</f>
        <v>0.15844328703703706</v>
      </c>
      <c r="V3098" s="53">
        <f>T3098/2</f>
        <v>0.17663787703703704</v>
      </c>
      <c r="W3098" s="50">
        <f>RANK(J3098,J:J,1)</f>
        <v>2996</v>
      </c>
      <c r="X3098" s="50">
        <f>YEAR(B3098)</f>
        <v>2016</v>
      </c>
      <c r="Y3098" s="50">
        <f>MONTH(B3098)</f>
        <v>8</v>
      </c>
      <c r="Z3098" s="56">
        <f>X3098*100+Y3098</f>
        <v>201608</v>
      </c>
      <c r="AA3098" s="56">
        <f>WEEKNUM(B3098,1)</f>
        <v>35</v>
      </c>
      <c r="AB3098" s="58">
        <f>IF(ISBLANK(B3098)," ",MAX(B3098-B3097-1,0))</f>
        <v>0</v>
      </c>
      <c r="AC3098" s="56">
        <f>DAY(B3098)</f>
        <v>21</v>
      </c>
      <c r="AD3098" s="53">
        <f>U3098+V3098</f>
        <v>0.33508116407407407</v>
      </c>
    </row>
    <row r="3099" spans="1:31" x14ac:dyDescent="0.25">
      <c r="A3099" s="50">
        <v>3402</v>
      </c>
      <c r="B3099" s="51">
        <v>42603</v>
      </c>
      <c r="C3099" s="75">
        <f>B3099</f>
        <v>42603</v>
      </c>
      <c r="D3099" s="50" t="s">
        <v>762</v>
      </c>
      <c r="E3099" s="50">
        <v>1</v>
      </c>
      <c r="F3099" s="50">
        <v>0</v>
      </c>
      <c r="G3099" s="50">
        <v>17</v>
      </c>
      <c r="H3099" s="50">
        <v>26</v>
      </c>
      <c r="I3099" s="53">
        <f>IF(E3099&gt;0,TIME(F3099,G3099,H3099),"")</f>
        <v>1.2106481481481482E-2</v>
      </c>
      <c r="J3099" s="54">
        <f>IF(E3099&gt;0,TIME(F3099,G3099,H3099)/E3099,"")</f>
        <v>1.2106481481481482E-2</v>
      </c>
      <c r="K3099" s="50" t="s">
        <v>1772</v>
      </c>
      <c r="L3099" s="50" t="s">
        <v>1433</v>
      </c>
      <c r="M3099" s="55">
        <f>IF(D3099&gt;0,0.0416666666666667/J3099,"")</f>
        <v>3.4416826003824119</v>
      </c>
      <c r="N3099" s="50">
        <v>0</v>
      </c>
      <c r="Q3099" s="151">
        <f>IF("1-Swim"=D3099,J3099*2.4,IF("2-Bike"=D3099,J3099*112,IF("3-Run"=D3099,J3099*26.2,0)))</f>
        <v>0</v>
      </c>
      <c r="R3099" s="151">
        <f>Q3099/2</f>
        <v>0</v>
      </c>
      <c r="S3099" s="53">
        <f>J3099*26.2</f>
        <v>0.31718981481481484</v>
      </c>
      <c r="T3099" s="53">
        <f>(J3099+0.0013889)*26.2</f>
        <v>0.35357899481481481</v>
      </c>
      <c r="U3099" s="53">
        <f>S3099/2</f>
        <v>0.15859490740740742</v>
      </c>
      <c r="V3099" s="53">
        <f>T3099/2</f>
        <v>0.1767894974074074</v>
      </c>
      <c r="W3099" s="50">
        <f>RANK(J3099,J:J,1)</f>
        <v>2997</v>
      </c>
      <c r="X3099" s="50">
        <f>YEAR(B3099)</f>
        <v>2016</v>
      </c>
      <c r="Y3099" s="50">
        <f>MONTH(B3099)</f>
        <v>8</v>
      </c>
      <c r="Z3099" s="56">
        <f>X3099*100+Y3099</f>
        <v>201608</v>
      </c>
      <c r="AA3099" s="56">
        <f>WEEKNUM(B3099,1)</f>
        <v>35</v>
      </c>
      <c r="AB3099" s="58">
        <f>IF(ISBLANK(B3099)," ",MAX(B3099-B3098-1,0))</f>
        <v>0</v>
      </c>
      <c r="AC3099" s="56">
        <f>DAY(B3099)</f>
        <v>21</v>
      </c>
      <c r="AD3099" s="53">
        <f>U3099+V3099</f>
        <v>0.3353844048148148</v>
      </c>
    </row>
    <row r="3100" spans="1:31" x14ac:dyDescent="0.25">
      <c r="A3100" s="50">
        <v>3403</v>
      </c>
      <c r="B3100" s="51">
        <v>42603</v>
      </c>
      <c r="C3100" s="75">
        <f>B3100</f>
        <v>42603</v>
      </c>
      <c r="D3100" s="50" t="s">
        <v>763</v>
      </c>
      <c r="E3100" s="50">
        <v>1</v>
      </c>
      <c r="F3100" s="50">
        <v>0</v>
      </c>
      <c r="G3100" s="50">
        <v>16</v>
      </c>
      <c r="H3100" s="50">
        <v>33</v>
      </c>
      <c r="I3100" s="53">
        <f>IF(E3100&gt;0,TIME(F3100,G3100,H3100),"")</f>
        <v>1.1493055555555555E-2</v>
      </c>
      <c r="J3100" s="54">
        <f>IF(E3100&gt;0,TIME(F3100,G3100,H3100)/E3100,"")</f>
        <v>1.1493055555555555E-2</v>
      </c>
      <c r="K3100" s="50" t="s">
        <v>1772</v>
      </c>
      <c r="L3100" s="50" t="s">
        <v>1433</v>
      </c>
      <c r="M3100" s="55">
        <f>IF(D3100&gt;0,0.0416666666666667/J3100,"")</f>
        <v>3.6253776435045348</v>
      </c>
      <c r="N3100" s="50">
        <v>0</v>
      </c>
      <c r="Q3100" s="151">
        <f>IF("1-Swim"=D3100,J3100*2.4,IF("2-Bike"=D3100,J3100*112,IF("3-Run"=D3100,J3100*26.2,0)))</f>
        <v>0</v>
      </c>
      <c r="R3100" s="151">
        <f>Q3100/2</f>
        <v>0</v>
      </c>
      <c r="S3100" s="53">
        <f>J3100*26.2</f>
        <v>0.30111805555555554</v>
      </c>
      <c r="T3100" s="53">
        <f>(J3100+0.0013889)*26.2</f>
        <v>0.33750723555555556</v>
      </c>
      <c r="U3100" s="53">
        <f>S3100/2</f>
        <v>0.15055902777777777</v>
      </c>
      <c r="V3100" s="53">
        <f>T3100/2</f>
        <v>0.16875361777777778</v>
      </c>
      <c r="W3100" s="50">
        <f>RANK(J3100,J:J,1)</f>
        <v>2977</v>
      </c>
      <c r="X3100" s="50">
        <f>YEAR(B3100)</f>
        <v>2016</v>
      </c>
      <c r="Y3100" s="50">
        <f>MONTH(B3100)</f>
        <v>8</v>
      </c>
      <c r="Z3100" s="56">
        <f>X3100*100+Y3100</f>
        <v>201608</v>
      </c>
      <c r="AA3100" s="56">
        <f>WEEKNUM(B3100,1)</f>
        <v>35</v>
      </c>
      <c r="AB3100" s="58">
        <f>IF(ISBLANK(B3100)," ",MAX(B3100-B3099-1,0))</f>
        <v>0</v>
      </c>
      <c r="AC3100" s="56">
        <f>DAY(B3100)</f>
        <v>21</v>
      </c>
      <c r="AD3100" s="53">
        <f>U3100+V3100</f>
        <v>0.31931264555555555</v>
      </c>
      <c r="AE3100" s="56">
        <f>IF("1-Swim"=D3100,E3100*46.7,IF("2-Bike"=D3100,E3100,IF("3-Run"=D3100,E3100*4.27,0)))</f>
        <v>0</v>
      </c>
    </row>
    <row r="3101" spans="1:31" x14ac:dyDescent="0.25">
      <c r="A3101" s="50">
        <v>3404</v>
      </c>
      <c r="B3101" s="51">
        <v>42603</v>
      </c>
      <c r="C3101" s="75">
        <f>B3101</f>
        <v>42603</v>
      </c>
      <c r="D3101" s="50" t="s">
        <v>764</v>
      </c>
      <c r="E3101" s="50">
        <v>1</v>
      </c>
      <c r="F3101" s="50">
        <v>0</v>
      </c>
      <c r="G3101" s="50">
        <v>15</v>
      </c>
      <c r="H3101" s="50">
        <v>42</v>
      </c>
      <c r="I3101" s="53">
        <f>IF(E3101&gt;0,TIME(F3101,G3101,H3101),"")</f>
        <v>1.0902777777777777E-2</v>
      </c>
      <c r="J3101" s="54">
        <f>IF(E3101&gt;0,TIME(F3101,G3101,H3101)/E3101,"")</f>
        <v>1.0902777777777777E-2</v>
      </c>
      <c r="K3101" s="50" t="s">
        <v>1772</v>
      </c>
      <c r="L3101" s="50" t="s">
        <v>1433</v>
      </c>
      <c r="M3101" s="55">
        <f>IF(D3101&gt;0,0.0416666666666667/J3101,"")</f>
        <v>3.8216560509554172</v>
      </c>
      <c r="N3101" s="50">
        <v>0</v>
      </c>
      <c r="Q3101" s="151">
        <f>IF("1-Swim"=D3101,J3101*2.4,IF("2-Bike"=D3101,J3101*112,IF("3-Run"=D3101,J3101*26.2,0)))</f>
        <v>0</v>
      </c>
      <c r="R3101" s="151">
        <f>Q3101/2</f>
        <v>0</v>
      </c>
      <c r="S3101" s="53">
        <f>J3101*26.2</f>
        <v>0.28565277777777776</v>
      </c>
      <c r="T3101" s="53">
        <f>(J3101+0.0013889)*26.2</f>
        <v>0.32204195777777778</v>
      </c>
      <c r="U3101" s="53">
        <f>S3101/2</f>
        <v>0.14282638888888888</v>
      </c>
      <c r="V3101" s="53">
        <f>T3101/2</f>
        <v>0.16102097888888889</v>
      </c>
      <c r="W3101" s="50">
        <f>RANK(J3101,J:J,1)</f>
        <v>2951</v>
      </c>
      <c r="X3101" s="50">
        <f>YEAR(B3101)</f>
        <v>2016</v>
      </c>
      <c r="Y3101" s="50">
        <f>MONTH(B3101)</f>
        <v>8</v>
      </c>
      <c r="Z3101" s="56">
        <f>X3101*100+Y3101</f>
        <v>201608</v>
      </c>
      <c r="AA3101" s="56">
        <f>WEEKNUM(B3101,1)</f>
        <v>35</v>
      </c>
      <c r="AB3101" s="58">
        <f>IF(ISBLANK(B3101)," ",MAX(B3101-B3100-1,0))</f>
        <v>0</v>
      </c>
      <c r="AC3101" s="56">
        <f>DAY(B3101)</f>
        <v>21</v>
      </c>
      <c r="AD3101" s="53">
        <f>U3101+V3101</f>
        <v>0.30384736777777777</v>
      </c>
    </row>
    <row r="3102" spans="1:31" x14ac:dyDescent="0.25">
      <c r="A3102" s="50">
        <v>3075</v>
      </c>
      <c r="B3102" s="51">
        <v>42610</v>
      </c>
      <c r="C3102" s="75">
        <f>B3102</f>
        <v>42610</v>
      </c>
      <c r="D3102" s="50" t="s">
        <v>1223</v>
      </c>
      <c r="E3102" s="50">
        <v>3</v>
      </c>
      <c r="F3102" s="50">
        <v>0</v>
      </c>
      <c r="G3102" s="50">
        <v>35</v>
      </c>
      <c r="H3102" s="50">
        <v>48</v>
      </c>
      <c r="I3102" s="53">
        <f>IF(E3102&gt;0,TIME(F3102,G3102,H3102),"")</f>
        <v>2.4861111111111108E-2</v>
      </c>
      <c r="J3102" s="54">
        <f>IF(E3102&gt;0,TIME(F3102,G3102,H3102)/E3102,"")</f>
        <v>8.2870370370370355E-3</v>
      </c>
      <c r="K3102" s="50" t="s">
        <v>1772</v>
      </c>
      <c r="L3102" s="50" t="s">
        <v>1842</v>
      </c>
      <c r="M3102" s="55">
        <f>IF(D3102&gt;0,0.0416666666666667/J3102,"")</f>
        <v>5.0279329608938594</v>
      </c>
      <c r="N3102" s="50">
        <v>0</v>
      </c>
      <c r="O3102" s="50" t="s">
        <v>228</v>
      </c>
      <c r="P3102" s="50" t="s">
        <v>1843</v>
      </c>
      <c r="Q3102" s="151">
        <f>IF("1-Swim"=D3102,J3102*2.4,IF("2-Bike"=D3102,J3102*112,IF("3-Run"=D3102,J3102*26.2,0)))</f>
        <v>0.21712037037037032</v>
      </c>
      <c r="R3102" s="151">
        <f>Q3102/2</f>
        <v>0.10856018518518516</v>
      </c>
      <c r="S3102" s="53">
        <f>J3102*26.2</f>
        <v>0.21712037037037032</v>
      </c>
      <c r="T3102" s="53">
        <f>(J3102+0.0013889)*26.2</f>
        <v>0.25350955037037032</v>
      </c>
      <c r="U3102" s="53">
        <f>S3102/2</f>
        <v>0.10856018518518516</v>
      </c>
      <c r="V3102" s="53">
        <f>T3102/2</f>
        <v>0.12675477518518516</v>
      </c>
      <c r="W3102" s="50">
        <f>RANK(J3102,J:J,1)</f>
        <v>2576</v>
      </c>
      <c r="X3102" s="50">
        <f>YEAR(B3102)</f>
        <v>2016</v>
      </c>
      <c r="Y3102" s="50">
        <f>MONTH(B3102)</f>
        <v>8</v>
      </c>
      <c r="Z3102" s="56">
        <f>X3102*100+Y3102</f>
        <v>201608</v>
      </c>
      <c r="AA3102" s="56">
        <f>WEEKNUM(B3102,1)</f>
        <v>36</v>
      </c>
      <c r="AB3102" s="58">
        <f>IF(ISBLANK(B3102)," ",MAX(B3102-B3101-1,0))</f>
        <v>6</v>
      </c>
      <c r="AC3102" s="56">
        <f>DAY(B3102)</f>
        <v>28</v>
      </c>
      <c r="AD3102" s="53">
        <f>U3102+V3102</f>
        <v>0.23531496037037031</v>
      </c>
      <c r="AE3102" s="56">
        <f>IF("1-Swim"=D3102,E3102*46.7,IF("2-Bike"=D3102,E3102,IF("3-Run"=D3102,E3102*4.27,0)))</f>
        <v>12.809999999999999</v>
      </c>
    </row>
    <row r="3103" spans="1:31" x14ac:dyDescent="0.25">
      <c r="A3103" s="50">
        <v>3076</v>
      </c>
      <c r="B3103" s="51">
        <v>42612</v>
      </c>
      <c r="C3103" s="75">
        <f>B3103</f>
        <v>42612</v>
      </c>
      <c r="D3103" s="50" t="s">
        <v>1223</v>
      </c>
      <c r="E3103" s="50">
        <v>2.2799999999999998</v>
      </c>
      <c r="F3103" s="50">
        <v>0</v>
      </c>
      <c r="G3103" s="50">
        <v>30</v>
      </c>
      <c r="H3103" s="50">
        <v>0</v>
      </c>
      <c r="I3103" s="53">
        <f>IF(E3103&gt;0,TIME(F3103,G3103,H3103),"")</f>
        <v>2.0833333333333332E-2</v>
      </c>
      <c r="J3103" s="54">
        <f>IF(E3103&gt;0,TIME(F3103,G3103,H3103)/E3103,"")</f>
        <v>9.1374269005847948E-3</v>
      </c>
      <c r="K3103" s="50" t="s">
        <v>1731</v>
      </c>
      <c r="L3103" s="50" t="s">
        <v>1048</v>
      </c>
      <c r="M3103" s="55">
        <f>IF(D3103&gt;0,0.0416666666666667/J3103,"")</f>
        <v>4.5600000000000041</v>
      </c>
      <c r="N3103" s="50">
        <v>0</v>
      </c>
      <c r="O3103" s="50" t="s">
        <v>253</v>
      </c>
      <c r="Q3103" s="151">
        <f>IF("1-Swim"=D3103,J3103*2.4,IF("2-Bike"=D3103,J3103*112,IF("3-Run"=D3103,J3103*26.2,0)))</f>
        <v>0.23940058479532161</v>
      </c>
      <c r="R3103" s="151">
        <f>Q3103/2</f>
        <v>0.11970029239766081</v>
      </c>
      <c r="S3103" s="53">
        <f>J3103*26.2</f>
        <v>0.23940058479532161</v>
      </c>
      <c r="T3103" s="53">
        <f>(J3103+0.0013889)*26.2</f>
        <v>0.27578976479532163</v>
      </c>
      <c r="U3103" s="53">
        <f>S3103/2</f>
        <v>0.11970029239766081</v>
      </c>
      <c r="V3103" s="53">
        <f>T3103/2</f>
        <v>0.13789488239766082</v>
      </c>
      <c r="W3103" s="50">
        <f>RANK(J3103,J:J,1)</f>
        <v>2776</v>
      </c>
      <c r="X3103" s="50">
        <f>YEAR(B3103)</f>
        <v>2016</v>
      </c>
      <c r="Y3103" s="50">
        <f>MONTH(B3103)</f>
        <v>8</v>
      </c>
      <c r="Z3103" s="56">
        <f>X3103*100+Y3103</f>
        <v>201608</v>
      </c>
      <c r="AA3103" s="56">
        <f>WEEKNUM(B3103,1)</f>
        <v>36</v>
      </c>
      <c r="AB3103" s="58">
        <f>IF(ISBLANK(B3103)," ",MAX(B3103-B3102-1,0))</f>
        <v>1</v>
      </c>
      <c r="AC3103" s="56">
        <f>DAY(B3103)</f>
        <v>30</v>
      </c>
      <c r="AD3103" s="53">
        <f>U3103+V3103</f>
        <v>0.25759517479532162</v>
      </c>
      <c r="AE3103" s="56">
        <f>IF("1-Swim"=D3103,E3103*46.7,IF("2-Bike"=D3103,E3103,IF("3-Run"=D3103,E3103*4.27,0)))</f>
        <v>9.735599999999998</v>
      </c>
    </row>
    <row r="3104" spans="1:31" x14ac:dyDescent="0.25">
      <c r="A3104" s="50">
        <v>3077</v>
      </c>
      <c r="B3104" s="51">
        <v>42617</v>
      </c>
      <c r="C3104" s="75">
        <f>B3104</f>
        <v>42617</v>
      </c>
      <c r="D3104" s="50" t="s">
        <v>1223</v>
      </c>
      <c r="E3104" s="50">
        <v>3.11</v>
      </c>
      <c r="F3104" s="50">
        <v>0</v>
      </c>
      <c r="G3104" s="50">
        <v>31</v>
      </c>
      <c r="H3104" s="50">
        <v>16</v>
      </c>
      <c r="I3104" s="53">
        <f>IF(E3104&gt;0,TIME(F3104,G3104,H3104),"")</f>
        <v>2.1712962962962962E-2</v>
      </c>
      <c r="J3104" s="54">
        <f>IF(E3104&gt;0,TIME(F3104,G3104,H3104)/E3104,"")</f>
        <v>6.9816601167083485E-3</v>
      </c>
      <c r="K3104" s="50" t="s">
        <v>1772</v>
      </c>
      <c r="L3104" s="50" t="s">
        <v>1865</v>
      </c>
      <c r="M3104" s="55">
        <f>IF(D3104&gt;0,0.0416666666666667/J3104,"")</f>
        <v>5.968017057569301</v>
      </c>
      <c r="N3104" s="50">
        <v>0</v>
      </c>
      <c r="O3104" s="50" t="s">
        <v>255</v>
      </c>
      <c r="P3104" s="50" t="s">
        <v>1866</v>
      </c>
      <c r="Q3104" s="151">
        <f>IF("1-Swim"=D3104,J3104*2.4,IF("2-Bike"=D3104,J3104*112,IF("3-Run"=D3104,J3104*26.2,0)))</f>
        <v>0.18291949505775873</v>
      </c>
      <c r="R3104" s="151">
        <f>Q3104/2</f>
        <v>9.1459747528879365E-2</v>
      </c>
      <c r="S3104" s="53">
        <f>J3104*26.2</f>
        <v>0.18291949505775873</v>
      </c>
      <c r="T3104" s="53">
        <f>(J3104+0.0013889)*26.2</f>
        <v>0.21930867505775872</v>
      </c>
      <c r="U3104" s="53">
        <f>S3104/2</f>
        <v>9.1459747528879365E-2</v>
      </c>
      <c r="V3104" s="53">
        <f>T3104/2</f>
        <v>0.10965433752887936</v>
      </c>
      <c r="W3104" s="50">
        <f>RANK(J3104,J:J,1)</f>
        <v>1547</v>
      </c>
      <c r="X3104" s="50">
        <f>YEAR(B3104)</f>
        <v>2016</v>
      </c>
      <c r="Y3104" s="50">
        <f>MONTH(B3104)</f>
        <v>9</v>
      </c>
      <c r="Z3104" s="56">
        <f>X3104*100+Y3104</f>
        <v>201609</v>
      </c>
      <c r="AA3104" s="56">
        <f>WEEKNUM(B3104,1)</f>
        <v>37</v>
      </c>
      <c r="AB3104" s="58">
        <f>IF(ISBLANK(B3104)," ",MAX(B3104-B3120-1,0))</f>
        <v>0</v>
      </c>
      <c r="AC3104" s="56">
        <f>DAY(B3104)</f>
        <v>4</v>
      </c>
      <c r="AD3104" s="53">
        <f>U3104+V3104</f>
        <v>0.20111408505775874</v>
      </c>
      <c r="AE3104" s="56">
        <f>IF("1-Swim"=D3104,E3104*46.7,IF("2-Bike"=D3104,E3104,IF("3-Run"=D3104,E3104*4.27,0)))</f>
        <v>13.279699999999998</v>
      </c>
    </row>
    <row r="3105" spans="1:31" x14ac:dyDescent="0.25">
      <c r="A3105" s="50">
        <v>3078</v>
      </c>
      <c r="B3105" s="51">
        <v>42618</v>
      </c>
      <c r="C3105" s="75">
        <f>B3105</f>
        <v>42618</v>
      </c>
      <c r="D3105" s="50" t="s">
        <v>1223</v>
      </c>
      <c r="E3105" s="50">
        <v>3.1</v>
      </c>
      <c r="F3105" s="50">
        <v>0</v>
      </c>
      <c r="G3105" s="50">
        <v>27</v>
      </c>
      <c r="H3105" s="50">
        <v>23</v>
      </c>
      <c r="I3105" s="53">
        <f>IF(E3105&gt;0,TIME(F3105,G3105,H3105),"")</f>
        <v>1.9016203703703705E-2</v>
      </c>
      <c r="J3105" s="54">
        <f>IF(E3105&gt;0,TIME(F3105,G3105,H3105)/E3105,"")</f>
        <v>6.1342592592592594E-3</v>
      </c>
      <c r="K3105" s="50" t="s">
        <v>1772</v>
      </c>
      <c r="L3105" s="50" t="s">
        <v>258</v>
      </c>
      <c r="M3105" s="55">
        <f>IF(D3105&gt;0,0.0416666666666667/J3105,"")</f>
        <v>6.792452830188684</v>
      </c>
      <c r="N3105" s="50">
        <v>0</v>
      </c>
      <c r="O3105" s="50" t="s">
        <v>255</v>
      </c>
      <c r="Q3105" s="151">
        <f>IF("1-Swim"=D3105,J3105*2.4,IF("2-Bike"=D3105,J3105*112,IF("3-Run"=D3105,J3105*26.2,0)))</f>
        <v>0.16071759259259261</v>
      </c>
      <c r="R3105" s="151">
        <f>Q3105/2</f>
        <v>8.0358796296296303E-2</v>
      </c>
      <c r="S3105" s="53">
        <f>J3105*26.2</f>
        <v>0.16071759259259261</v>
      </c>
      <c r="T3105" s="53">
        <f>(J3105+0.0013889)*26.2</f>
        <v>0.1971067725925926</v>
      </c>
      <c r="U3105" s="53">
        <f>S3105/2</f>
        <v>8.0358796296296303E-2</v>
      </c>
      <c r="V3105" s="53">
        <f>T3105/2</f>
        <v>9.85533862962963E-2</v>
      </c>
      <c r="W3105" s="50">
        <f>RANK(J3105,J:J,1)</f>
        <v>838</v>
      </c>
      <c r="X3105" s="50">
        <f>YEAR(B3105)</f>
        <v>2016</v>
      </c>
      <c r="Y3105" s="50">
        <f>MONTH(B3105)</f>
        <v>9</v>
      </c>
      <c r="Z3105" s="56">
        <f>X3105*100+Y3105</f>
        <v>201609</v>
      </c>
      <c r="AA3105" s="56">
        <f>WEEKNUM(B3105,1)</f>
        <v>37</v>
      </c>
      <c r="AB3105" s="58">
        <f>IF(ISBLANK(B3105)," ",MAX(B3105-B3104-1,0))</f>
        <v>0</v>
      </c>
      <c r="AC3105" s="56">
        <f>DAY(B3105)</f>
        <v>5</v>
      </c>
      <c r="AD3105" s="53">
        <f>U3105+V3105</f>
        <v>0.17891218259259262</v>
      </c>
      <c r="AE3105" s="56">
        <f>IF("1-Swim"=D3105,E3105*46.7,IF("2-Bike"=D3105,E3105,IF("3-Run"=D3105,E3105*4.27,0)))</f>
        <v>13.236999999999998</v>
      </c>
    </row>
    <row r="3106" spans="1:31" x14ac:dyDescent="0.25">
      <c r="A3106" s="50">
        <v>3079</v>
      </c>
      <c r="B3106" s="51">
        <v>42622</v>
      </c>
      <c r="C3106" s="75">
        <f>B3106</f>
        <v>42622</v>
      </c>
      <c r="D3106" s="50" t="s">
        <v>1223</v>
      </c>
      <c r="E3106" s="50">
        <v>2.7</v>
      </c>
      <c r="F3106" s="50">
        <v>0</v>
      </c>
      <c r="G3106" s="50">
        <v>29</v>
      </c>
      <c r="H3106" s="50">
        <v>4</v>
      </c>
      <c r="I3106" s="53">
        <f>IF(E3106&gt;0,TIME(F3106,G3106,H3106),"")</f>
        <v>2.0185185185185184E-2</v>
      </c>
      <c r="J3106" s="54">
        <f>IF(E3106&gt;0,TIME(F3106,G3106,H3106)/E3106,"")</f>
        <v>7.4759945130315492E-3</v>
      </c>
      <c r="K3106" s="50" t="s">
        <v>1772</v>
      </c>
      <c r="L3106" s="50" t="s">
        <v>315</v>
      </c>
      <c r="M3106" s="55">
        <f>IF(D3106&gt;0,0.0416666666666667/J3106,"")</f>
        <v>5.5733944954128489</v>
      </c>
      <c r="N3106" s="50">
        <v>0</v>
      </c>
      <c r="O3106" s="50" t="s">
        <v>228</v>
      </c>
      <c r="P3106" s="50" t="s">
        <v>1844</v>
      </c>
      <c r="Q3106" s="151">
        <f>IF("1-Swim"=D3106,J3106*2.4,IF("2-Bike"=D3106,J3106*112,IF("3-Run"=D3106,J3106*26.2,0)))</f>
        <v>0.19587105624142659</v>
      </c>
      <c r="R3106" s="151">
        <f>Q3106/2</f>
        <v>9.7935528120713294E-2</v>
      </c>
      <c r="S3106" s="53">
        <f>J3106*26.2</f>
        <v>0.19587105624142659</v>
      </c>
      <c r="T3106" s="53">
        <f>(J3106+0.0013889)*26.2</f>
        <v>0.23226023624142658</v>
      </c>
      <c r="U3106" s="53">
        <f>S3106/2</f>
        <v>9.7935528120713294E-2</v>
      </c>
      <c r="V3106" s="53">
        <f>T3106/2</f>
        <v>0.11613011812071329</v>
      </c>
      <c r="W3106" s="50">
        <f>RANK(J3106,J:J,1)</f>
        <v>2046</v>
      </c>
      <c r="X3106" s="50">
        <f>YEAR(B3106)</f>
        <v>2016</v>
      </c>
      <c r="Y3106" s="50">
        <f>MONTH(B3106)</f>
        <v>9</v>
      </c>
      <c r="Z3106" s="56">
        <f>X3106*100+Y3106</f>
        <v>201609</v>
      </c>
      <c r="AA3106" s="56">
        <f>WEEKNUM(B3106,1)</f>
        <v>37</v>
      </c>
      <c r="AB3106" s="58">
        <f>IF(ISBLANK(B3106)," ",MAX(B3106-B3105-1,0))</f>
        <v>3</v>
      </c>
      <c r="AC3106" s="56">
        <f>DAY(B3106)</f>
        <v>9</v>
      </c>
      <c r="AD3106" s="53">
        <f>U3106+V3106</f>
        <v>0.2140656462414266</v>
      </c>
      <c r="AE3106" s="56">
        <f>IF("1-Swim"=D3106,E3106*46.7,IF("2-Bike"=D3106,E3106,IF("3-Run"=D3106,E3106*4.27,0)))</f>
        <v>11.529</v>
      </c>
    </row>
    <row r="3107" spans="1:31" x14ac:dyDescent="0.25">
      <c r="A3107" s="50">
        <v>3080</v>
      </c>
      <c r="B3107" s="51">
        <v>42622</v>
      </c>
      <c r="C3107" s="75">
        <f>B3107</f>
        <v>42622</v>
      </c>
      <c r="D3107" s="50" t="s">
        <v>1224</v>
      </c>
      <c r="E3107" s="50">
        <v>12</v>
      </c>
      <c r="F3107" s="50">
        <v>0</v>
      </c>
      <c r="G3107" s="50">
        <v>57</v>
      </c>
      <c r="H3107" s="50">
        <v>51</v>
      </c>
      <c r="I3107" s="53">
        <f>IF(E3107&gt;0,TIME(F3107,G3107,H3107),"")</f>
        <v>4.0173611111111111E-2</v>
      </c>
      <c r="J3107" s="54">
        <f>IF(E3107&gt;0,TIME(F3107,G3107,H3107)/E3107,"")</f>
        <v>3.3478009259259259E-3</v>
      </c>
      <c r="K3107" s="50" t="s">
        <v>930</v>
      </c>
      <c r="L3107" s="50" t="s">
        <v>315</v>
      </c>
      <c r="M3107" s="55">
        <f>IF(D3107&gt;0,0.0416666666666667/J3107,"")</f>
        <v>12.445980985306837</v>
      </c>
      <c r="N3107" s="50">
        <v>0</v>
      </c>
      <c r="O3107" s="50" t="s">
        <v>228</v>
      </c>
      <c r="P3107" s="50" t="s">
        <v>1845</v>
      </c>
      <c r="Q3107" s="151">
        <f>IF("1-Swim"=D3107,J3107*2.4,IF("2-Bike"=D3107,J3107*112,IF("3-Run"=D3107,J3107*26.2,0)))</f>
        <v>0.37495370370370373</v>
      </c>
      <c r="R3107" s="151">
        <f>Q3107/2</f>
        <v>0.18747685185185187</v>
      </c>
      <c r="S3107" s="53">
        <f>J3107*26.2</f>
        <v>8.7712384259259257E-2</v>
      </c>
      <c r="T3107" s="53">
        <f>(J3107+0.0013889)*26.2</f>
        <v>0.12410156425925926</v>
      </c>
      <c r="U3107" s="53">
        <f>S3107/2</f>
        <v>4.3856192129629629E-2</v>
      </c>
      <c r="V3107" s="53">
        <f>T3107/2</f>
        <v>6.2050782129629632E-2</v>
      </c>
      <c r="W3107" s="50">
        <f>RANK(J3107,J:J,1)</f>
        <v>686</v>
      </c>
      <c r="X3107" s="50">
        <f>YEAR(B3107)</f>
        <v>2016</v>
      </c>
      <c r="Y3107" s="50">
        <f>MONTH(B3107)</f>
        <v>9</v>
      </c>
      <c r="Z3107" s="56">
        <f>X3107*100+Y3107</f>
        <v>201609</v>
      </c>
      <c r="AA3107" s="56">
        <f>WEEKNUM(B3107,1)</f>
        <v>37</v>
      </c>
      <c r="AB3107" s="58">
        <f>IF(ISBLANK(B3107)," ",MAX(B3107-B3106-1,0))</f>
        <v>0</v>
      </c>
      <c r="AC3107" s="56">
        <f>DAY(B3107)</f>
        <v>9</v>
      </c>
      <c r="AD3107" s="53">
        <f>U3107+V3107</f>
        <v>0.10590697425925927</v>
      </c>
      <c r="AE3107" s="56">
        <f>IF("1-Swim"=D3107,E3107*46.7,IF("2-Bike"=D3107,E3107,IF("3-Run"=D3107,E3107*4.27,0)))</f>
        <v>12</v>
      </c>
    </row>
    <row r="3108" spans="1:31" x14ac:dyDescent="0.25">
      <c r="A3108" s="50">
        <v>3081</v>
      </c>
      <c r="B3108" s="51">
        <v>42624</v>
      </c>
      <c r="C3108" s="75">
        <f>B3108</f>
        <v>42624</v>
      </c>
      <c r="D3108" s="50" t="s">
        <v>1223</v>
      </c>
      <c r="E3108" s="50">
        <v>2</v>
      </c>
      <c r="F3108" s="50">
        <v>0</v>
      </c>
      <c r="G3108" s="50">
        <v>21</v>
      </c>
      <c r="H3108" s="50">
        <v>11</v>
      </c>
      <c r="I3108" s="53">
        <f>IF(E3108&gt;0,TIME(F3108,G3108,H3108),"")</f>
        <v>1.4710648148148148E-2</v>
      </c>
      <c r="J3108" s="54">
        <f>IF(E3108&gt;0,TIME(F3108,G3108,H3108)/E3108,"")</f>
        <v>7.355324074074074E-3</v>
      </c>
      <c r="K3108" s="50" t="s">
        <v>1772</v>
      </c>
      <c r="L3108" s="50" t="s">
        <v>1846</v>
      </c>
      <c r="M3108" s="55">
        <f>IF(D3108&gt;0,0.0416666666666667/J3108,"")</f>
        <v>5.6648308418568103</v>
      </c>
      <c r="N3108" s="50">
        <v>0</v>
      </c>
      <c r="O3108" s="50" t="s">
        <v>184</v>
      </c>
      <c r="P3108" s="50" t="s">
        <v>1847</v>
      </c>
      <c r="Q3108" s="151">
        <f>IF("1-Swim"=D3108,J3108*2.4,IF("2-Bike"=D3108,J3108*112,IF("3-Run"=D3108,J3108*26.2,0)))</f>
        <v>0.19270949074074073</v>
      </c>
      <c r="R3108" s="151">
        <f>Q3108/2</f>
        <v>9.6354745370370365E-2</v>
      </c>
      <c r="S3108" s="53">
        <f>J3108*26.2</f>
        <v>0.19270949074074073</v>
      </c>
      <c r="T3108" s="53">
        <f>(J3108+0.0013889)*26.2</f>
        <v>0.22909867074074072</v>
      </c>
      <c r="U3108" s="53">
        <f>S3108/2</f>
        <v>9.6354745370370365E-2</v>
      </c>
      <c r="V3108" s="53">
        <f>T3108/2</f>
        <v>0.11454933537037036</v>
      </c>
      <c r="W3108" s="50">
        <f>RANK(J3108,J:J,1)</f>
        <v>1940</v>
      </c>
      <c r="X3108" s="50">
        <f>YEAR(B3108)</f>
        <v>2016</v>
      </c>
      <c r="Y3108" s="50">
        <f>MONTH(B3108)</f>
        <v>9</v>
      </c>
      <c r="Z3108" s="56">
        <f>X3108*100+Y3108</f>
        <v>201609</v>
      </c>
      <c r="AA3108" s="56">
        <f>WEEKNUM(B3108,1)</f>
        <v>38</v>
      </c>
      <c r="AB3108" s="58">
        <f>IF(ISBLANK(B3108)," ",MAX(B3108-B3107-1,0))</f>
        <v>1</v>
      </c>
      <c r="AC3108" s="56">
        <f>DAY(B3108)</f>
        <v>11</v>
      </c>
      <c r="AD3108" s="53">
        <f>U3108+V3108</f>
        <v>0.21090408074074074</v>
      </c>
      <c r="AE3108" s="56">
        <f>IF("1-Swim"=D3108,E3108*46.7,IF("2-Bike"=D3108,E3108,IF("3-Run"=D3108,E3108*4.27,0)))</f>
        <v>8.5399999999999991</v>
      </c>
    </row>
    <row r="3109" spans="1:31" x14ac:dyDescent="0.25">
      <c r="A3109" s="50">
        <v>3082</v>
      </c>
      <c r="B3109" s="51">
        <v>42629</v>
      </c>
      <c r="C3109" s="75">
        <f>B3109</f>
        <v>42629</v>
      </c>
      <c r="D3109" s="50" t="s">
        <v>1224</v>
      </c>
      <c r="E3109" s="50">
        <v>13.9</v>
      </c>
      <c r="F3109" s="50">
        <v>1</v>
      </c>
      <c r="G3109" s="50">
        <v>4</v>
      </c>
      <c r="H3109" s="50">
        <v>38</v>
      </c>
      <c r="I3109" s="53">
        <f>IF(E3109&gt;0,TIME(F3109,G3109,H3109),"")</f>
        <v>4.4884259259259263E-2</v>
      </c>
      <c r="J3109" s="54">
        <f>IF(E3109&gt;0,TIME(F3109,G3109,H3109)/E3109,"")</f>
        <v>3.2290833999467096E-3</v>
      </c>
      <c r="K3109" s="50" t="s">
        <v>930</v>
      </c>
      <c r="L3109" s="50" t="s">
        <v>315</v>
      </c>
      <c r="M3109" s="55">
        <f>IF(D3109&gt;0,0.0416666666666667/J3109,"")</f>
        <v>12.903558535327496</v>
      </c>
      <c r="N3109" s="50">
        <v>0</v>
      </c>
      <c r="O3109" s="50" t="s">
        <v>184</v>
      </c>
      <c r="P3109" s="50" t="s">
        <v>1848</v>
      </c>
      <c r="Q3109" s="151">
        <f>IF("1-Swim"=D3109,J3109*2.4,IF("2-Bike"=D3109,J3109*112,IF("3-Run"=D3109,J3109*26.2,0)))</f>
        <v>0.3616573407940315</v>
      </c>
      <c r="R3109" s="151">
        <f>Q3109/2</f>
        <v>0.18082867039701575</v>
      </c>
      <c r="S3109" s="53">
        <f>J3109*26.2</f>
        <v>8.4601985078603795E-2</v>
      </c>
      <c r="T3109" s="53">
        <f>(J3109+0.0013889)*26.2</f>
        <v>0.12099116507860379</v>
      </c>
      <c r="U3109" s="53">
        <f>S3109/2</f>
        <v>4.2300992539301897E-2</v>
      </c>
      <c r="V3109" s="53">
        <f>T3109/2</f>
        <v>6.0495582539301894E-2</v>
      </c>
      <c r="W3109" s="50">
        <f>RANK(J3109,J:J,1)</f>
        <v>663</v>
      </c>
      <c r="X3109" s="50">
        <f>YEAR(B3109)</f>
        <v>2016</v>
      </c>
      <c r="Y3109" s="50">
        <f>MONTH(B3109)</f>
        <v>9</v>
      </c>
      <c r="Z3109" s="56">
        <f>X3109*100+Y3109</f>
        <v>201609</v>
      </c>
      <c r="AA3109" s="56">
        <f>WEEKNUM(B3109,1)</f>
        <v>38</v>
      </c>
      <c r="AB3109" s="58">
        <f>IF(ISBLANK(B3109)," ",MAX(B3109-B3108-1,0))</f>
        <v>4</v>
      </c>
      <c r="AC3109" s="56">
        <f>DAY(B3109)</f>
        <v>16</v>
      </c>
      <c r="AD3109" s="53">
        <f>U3109+V3109</f>
        <v>0.10279657507860379</v>
      </c>
      <c r="AE3109" s="56">
        <f>IF("1-Swim"=D3109,E3109*46.7,IF("2-Bike"=D3109,E3109,IF("3-Run"=D3109,E3109*4.27,0)))</f>
        <v>13.9</v>
      </c>
    </row>
    <row r="3110" spans="1:31" x14ac:dyDescent="0.25">
      <c r="A3110" s="50">
        <v>3083</v>
      </c>
      <c r="B3110" s="51">
        <v>42629</v>
      </c>
      <c r="C3110" s="75">
        <f>B3110</f>
        <v>42629</v>
      </c>
      <c r="D3110" s="50" t="s">
        <v>1223</v>
      </c>
      <c r="E3110" s="50">
        <v>3.5</v>
      </c>
      <c r="F3110" s="50">
        <v>0</v>
      </c>
      <c r="G3110" s="50">
        <v>41</v>
      </c>
      <c r="H3110" s="50">
        <v>50</v>
      </c>
      <c r="I3110" s="53">
        <f>IF(E3110&gt;0,TIME(F3110,G3110,H3110),"")</f>
        <v>2.9050925925925928E-2</v>
      </c>
      <c r="J3110" s="54">
        <f>IF(E3110&gt;0,TIME(F3110,G3110,H3110)/E3110,"")</f>
        <v>8.3002645502645508E-3</v>
      </c>
      <c r="K3110" s="50" t="s">
        <v>1772</v>
      </c>
      <c r="L3110" s="50" t="s">
        <v>1867</v>
      </c>
      <c r="M3110" s="55">
        <f>IF(D3110&gt;0,0.0416666666666667/J3110,"")</f>
        <v>5.0199203187251031</v>
      </c>
      <c r="N3110" s="50">
        <v>0</v>
      </c>
      <c r="O3110" s="50" t="s">
        <v>255</v>
      </c>
      <c r="Q3110" s="151">
        <f>IF("1-Swim"=D3110,J3110*2.4,IF("2-Bike"=D3110,J3110*112,IF("3-Run"=D3110,J3110*26.2,0)))</f>
        <v>0.21746693121693123</v>
      </c>
      <c r="R3110" s="151">
        <f>Q3110/2</f>
        <v>0.10873346560846561</v>
      </c>
      <c r="S3110" s="53">
        <f>J3110*26.2</f>
        <v>0.21746693121693123</v>
      </c>
      <c r="T3110" s="53">
        <f>(J3110+0.0013889)*26.2</f>
        <v>0.25385611121693125</v>
      </c>
      <c r="U3110" s="53">
        <f>S3110/2</f>
        <v>0.10873346560846561</v>
      </c>
      <c r="V3110" s="53">
        <f>T3110/2</f>
        <v>0.12692805560846562</v>
      </c>
      <c r="W3110" s="50">
        <f>RANK(J3110,J:J,1)</f>
        <v>2585</v>
      </c>
      <c r="X3110" s="50">
        <f>YEAR(B3110)</f>
        <v>2016</v>
      </c>
      <c r="Y3110" s="50">
        <f>MONTH(B3110)</f>
        <v>9</v>
      </c>
      <c r="Z3110" s="56">
        <f>X3110*100+Y3110</f>
        <v>201609</v>
      </c>
      <c r="AA3110" s="56">
        <f>WEEKNUM(B3110,1)</f>
        <v>38</v>
      </c>
      <c r="AB3110" s="58">
        <f>IF(ISBLANK(B3110)," ",MAX(B3110-B3109-1,0))</f>
        <v>0</v>
      </c>
      <c r="AC3110" s="56">
        <f>DAY(B3110)</f>
        <v>16</v>
      </c>
      <c r="AD3110" s="53">
        <f>U3110+V3110</f>
        <v>0.23566152121693124</v>
      </c>
      <c r="AE3110" s="56">
        <f>IF("1-Swim"=D3110,E3110*46.7,IF("2-Bike"=D3110,E3110,IF("3-Run"=D3110,E3110*4.27,0)))</f>
        <v>14.944999999999999</v>
      </c>
    </row>
    <row r="3111" spans="1:31" x14ac:dyDescent="0.25">
      <c r="A3111" s="50">
        <v>3084</v>
      </c>
      <c r="B3111" s="51">
        <v>42633</v>
      </c>
      <c r="C3111" s="75">
        <f>B3111</f>
        <v>42633</v>
      </c>
      <c r="D3111" s="50" t="s">
        <v>1223</v>
      </c>
      <c r="E3111" s="50">
        <v>3.1</v>
      </c>
      <c r="F3111" s="50">
        <v>0</v>
      </c>
      <c r="G3111" s="50">
        <v>37</v>
      </c>
      <c r="H3111" s="50">
        <v>35</v>
      </c>
      <c r="I3111" s="53">
        <f>IF(E3111&gt;0,TIME(F3111,G3111,H3111),"")</f>
        <v>2.6099537037037036E-2</v>
      </c>
      <c r="J3111" s="54">
        <f>IF(E3111&gt;0,TIME(F3111,G3111,H3111)/E3111,"")</f>
        <v>8.4192054958183975E-3</v>
      </c>
      <c r="K3111" s="50" t="s">
        <v>1731</v>
      </c>
      <c r="L3111" s="50" t="s">
        <v>1357</v>
      </c>
      <c r="M3111" s="55">
        <f>IF(D3111&gt;0,0.0416666666666667/J3111,"")</f>
        <v>4.9490022172949049</v>
      </c>
      <c r="N3111" s="50">
        <v>0</v>
      </c>
      <c r="O3111" s="50" t="s">
        <v>184</v>
      </c>
      <c r="Q3111" s="151">
        <f>IF("1-Swim"=D3111,J3111*2.4,IF("2-Bike"=D3111,J3111*112,IF("3-Run"=D3111,J3111*26.2,0)))</f>
        <v>0.22058318399044202</v>
      </c>
      <c r="R3111" s="151">
        <f>Q3111/2</f>
        <v>0.11029159199522101</v>
      </c>
      <c r="S3111" s="53">
        <f>J3111*26.2</f>
        <v>0.22058318399044202</v>
      </c>
      <c r="T3111" s="53">
        <f>(J3111+0.0013889)*26.2</f>
        <v>0.25697236399044199</v>
      </c>
      <c r="U3111" s="53">
        <f>S3111/2</f>
        <v>0.11029159199522101</v>
      </c>
      <c r="V3111" s="53">
        <f>T3111/2</f>
        <v>0.12848618199522099</v>
      </c>
      <c r="W3111" s="50">
        <f>RANK(J3111,J:J,1)</f>
        <v>2636</v>
      </c>
      <c r="X3111" s="50">
        <f>YEAR(B3111)</f>
        <v>2016</v>
      </c>
      <c r="Y3111" s="50">
        <f>MONTH(B3111)</f>
        <v>9</v>
      </c>
      <c r="Z3111" s="56">
        <f>X3111*100+Y3111</f>
        <v>201609</v>
      </c>
      <c r="AA3111" s="56">
        <f>WEEKNUM(B3111,1)</f>
        <v>39</v>
      </c>
      <c r="AB3111" s="58">
        <f>IF(ISBLANK(B3111)," ",MAX(B3111-B3110-1,0))</f>
        <v>3</v>
      </c>
      <c r="AC3111" s="56">
        <f>DAY(B3111)</f>
        <v>20</v>
      </c>
      <c r="AD3111" s="53">
        <f>U3111+V3111</f>
        <v>0.238777773990442</v>
      </c>
      <c r="AE3111" s="56">
        <f>IF("1-Swim"=D3111,E3111*46.7,IF("2-Bike"=D3111,E3111,IF("3-Run"=D3111,E3111*4.27,0)))</f>
        <v>13.236999999999998</v>
      </c>
    </row>
    <row r="3112" spans="1:31" x14ac:dyDescent="0.25">
      <c r="A3112" s="50">
        <v>3085</v>
      </c>
      <c r="B3112" s="51">
        <v>42634</v>
      </c>
      <c r="C3112" s="75">
        <f>B3112</f>
        <v>42634</v>
      </c>
      <c r="D3112" s="50" t="s">
        <v>1223</v>
      </c>
      <c r="E3112" s="50">
        <v>3.1</v>
      </c>
      <c r="F3112" s="50">
        <v>0</v>
      </c>
      <c r="G3112" s="50">
        <v>33</v>
      </c>
      <c r="H3112" s="50">
        <v>38</v>
      </c>
      <c r="I3112" s="53">
        <f>IF(E3112&gt;0,TIME(F3112,G3112,H3112),"")</f>
        <v>2.3356481481481482E-2</v>
      </c>
      <c r="J3112" s="54">
        <f>IF(E3112&gt;0,TIME(F3112,G3112,H3112)/E3112,"")</f>
        <v>7.5343488649940258E-3</v>
      </c>
      <c r="K3112" s="50" t="s">
        <v>1731</v>
      </c>
      <c r="L3112" s="50" t="s">
        <v>1357</v>
      </c>
      <c r="M3112" s="55">
        <f>IF(D3112&gt;0,0.0416666666666667/J3112,"")</f>
        <v>5.5302279484638301</v>
      </c>
      <c r="N3112" s="50">
        <v>0</v>
      </c>
      <c r="O3112" s="50" t="s">
        <v>184</v>
      </c>
      <c r="Q3112" s="151">
        <f>IF("1-Swim"=D3112,J3112*2.4,IF("2-Bike"=D3112,J3112*112,IF("3-Run"=D3112,J3112*26.2,0)))</f>
        <v>0.19739994026284347</v>
      </c>
      <c r="R3112" s="151">
        <f>Q3112/2</f>
        <v>9.8699970131421733E-2</v>
      </c>
      <c r="S3112" s="53">
        <f>J3112*26.2</f>
        <v>0.19739994026284347</v>
      </c>
      <c r="T3112" s="53">
        <f>(J3112+0.0013889)*26.2</f>
        <v>0.23378912026284349</v>
      </c>
      <c r="U3112" s="53">
        <f>S3112/2</f>
        <v>9.8699970131421733E-2</v>
      </c>
      <c r="V3112" s="53">
        <f>T3112/2</f>
        <v>0.11689456013142174</v>
      </c>
      <c r="W3112" s="50">
        <f>RANK(J3112,J:J,1)</f>
        <v>2100</v>
      </c>
      <c r="X3112" s="50">
        <f>YEAR(B3112)</f>
        <v>2016</v>
      </c>
      <c r="Y3112" s="50">
        <f>MONTH(B3112)</f>
        <v>9</v>
      </c>
      <c r="Z3112" s="56">
        <f>X3112*100+Y3112</f>
        <v>201609</v>
      </c>
      <c r="AA3112" s="56">
        <f>WEEKNUM(B3112,1)</f>
        <v>39</v>
      </c>
      <c r="AB3112" s="58">
        <f>IF(ISBLANK(B3112)," ",MAX(B3112-B3111-1,0))</f>
        <v>0</v>
      </c>
      <c r="AC3112" s="56">
        <f>DAY(B3112)</f>
        <v>21</v>
      </c>
      <c r="AD3112" s="53">
        <f>U3112+V3112</f>
        <v>0.21559453026284348</v>
      </c>
      <c r="AE3112" s="56">
        <f>IF("1-Swim"=D3112,E3112*46.7,IF("2-Bike"=D3112,E3112,IF("3-Run"=D3112,E3112*4.27,0)))</f>
        <v>13.236999999999998</v>
      </c>
    </row>
    <row r="3113" spans="1:31" x14ac:dyDescent="0.25">
      <c r="A3113" s="50">
        <v>3086</v>
      </c>
      <c r="B3113" s="51">
        <v>42636</v>
      </c>
      <c r="C3113" s="75">
        <f>B3113</f>
        <v>42636</v>
      </c>
      <c r="D3113" s="50" t="s">
        <v>1223</v>
      </c>
      <c r="E3113" s="50">
        <v>3.8</v>
      </c>
      <c r="F3113" s="50">
        <v>0</v>
      </c>
      <c r="G3113" s="50">
        <v>57</v>
      </c>
      <c r="H3113" s="50">
        <v>22</v>
      </c>
      <c r="I3113" s="53">
        <f>IF(E3113&gt;0,TIME(F3113,G3113,H3113),"")</f>
        <v>3.9837962962962964E-2</v>
      </c>
      <c r="J3113" s="54">
        <f>IF(E3113&gt;0,TIME(F3113,G3113,H3113)/E3113,"")</f>
        <v>1.0483674463937623E-2</v>
      </c>
      <c r="K3113" s="50" t="s">
        <v>1849</v>
      </c>
      <c r="L3113" s="50" t="s">
        <v>1850</v>
      </c>
      <c r="M3113" s="55">
        <f>IF(D3113&gt;0,0.0416666666666667/J3113,"")</f>
        <v>3.9744334689134253</v>
      </c>
      <c r="N3113" s="50">
        <v>0</v>
      </c>
      <c r="O3113" s="50" t="s">
        <v>255</v>
      </c>
      <c r="Q3113" s="151">
        <f>IF("1-Swim"=D3113,J3113*2.4,IF("2-Bike"=D3113,J3113*112,IF("3-Run"=D3113,J3113*26.2,0)))</f>
        <v>0.27467227095516572</v>
      </c>
      <c r="R3113" s="151">
        <f>Q3113/2</f>
        <v>0.13733613547758286</v>
      </c>
      <c r="S3113" s="53">
        <f>J3113*26.2</f>
        <v>0.27467227095516572</v>
      </c>
      <c r="T3113" s="53">
        <f>(J3113+0.0013889)*26.2</f>
        <v>0.31106145095516574</v>
      </c>
      <c r="U3113" s="53">
        <f>S3113/2</f>
        <v>0.13733613547758286</v>
      </c>
      <c r="V3113" s="53">
        <f>T3113/2</f>
        <v>0.15553072547758287</v>
      </c>
      <c r="W3113" s="50">
        <f>RANK(J3113,J:J,1)</f>
        <v>2912</v>
      </c>
      <c r="X3113" s="50">
        <f>YEAR(B3113)</f>
        <v>2016</v>
      </c>
      <c r="Y3113" s="50">
        <f>MONTH(B3113)</f>
        <v>9</v>
      </c>
      <c r="Z3113" s="56">
        <f>X3113*100+Y3113</f>
        <v>201609</v>
      </c>
      <c r="AA3113" s="56">
        <f>WEEKNUM(B3113,1)</f>
        <v>39</v>
      </c>
      <c r="AB3113" s="58">
        <f>IF(ISBLANK(B3113)," ",MAX(B3113-B3112-1,0))</f>
        <v>1</v>
      </c>
      <c r="AC3113" s="56">
        <f>DAY(B3113)</f>
        <v>23</v>
      </c>
      <c r="AD3113" s="53">
        <f>U3113+V3113</f>
        <v>0.29286686095516573</v>
      </c>
      <c r="AE3113" s="56">
        <f>IF("1-Swim"=D3113,E3113*46.7,IF("2-Bike"=D3113,E3113,IF("3-Run"=D3113,E3113*4.27,0)))</f>
        <v>16.225999999999999</v>
      </c>
    </row>
    <row r="3114" spans="1:31" x14ac:dyDescent="0.25">
      <c r="A3114" s="50">
        <v>3087</v>
      </c>
      <c r="B3114" s="51">
        <v>42640</v>
      </c>
      <c r="C3114" s="75">
        <f>B3114</f>
        <v>42640</v>
      </c>
      <c r="D3114" s="50" t="s">
        <v>1223</v>
      </c>
      <c r="E3114" s="50">
        <v>3.1</v>
      </c>
      <c r="F3114" s="50">
        <v>0</v>
      </c>
      <c r="G3114" s="50">
        <v>31</v>
      </c>
      <c r="H3114" s="50">
        <v>58</v>
      </c>
      <c r="I3114" s="53">
        <f>IF(E3114&gt;0,TIME(F3114,G3114,H3114),"")</f>
        <v>2.2199074074074076E-2</v>
      </c>
      <c r="J3114" s="54">
        <f>IF(E3114&gt;0,TIME(F3114,G3114,H3114)/E3114,"")</f>
        <v>7.1609916367980884E-3</v>
      </c>
      <c r="K3114" s="50" t="s">
        <v>1731</v>
      </c>
      <c r="L3114" s="50" t="s">
        <v>1666</v>
      </c>
      <c r="M3114" s="55">
        <f>IF(D3114&gt;0,0.0416666666666667/J3114,"")</f>
        <v>5.8185610010427578</v>
      </c>
      <c r="N3114" s="50">
        <v>0</v>
      </c>
      <c r="O3114" s="50" t="s">
        <v>255</v>
      </c>
      <c r="P3114" s="50" t="s">
        <v>1851</v>
      </c>
      <c r="Q3114" s="151">
        <f>IF("1-Swim"=D3114,J3114*2.4,IF("2-Bike"=D3114,J3114*112,IF("3-Run"=D3114,J3114*26.2,0)))</f>
        <v>0.18761798088410991</v>
      </c>
      <c r="R3114" s="151">
        <f>Q3114/2</f>
        <v>9.3808990442054957E-2</v>
      </c>
      <c r="S3114" s="53">
        <f>J3114*26.2</f>
        <v>0.18761798088410991</v>
      </c>
      <c r="T3114" s="53">
        <f>(J3114+0.0013889)*26.2</f>
        <v>0.22400716088410991</v>
      </c>
      <c r="U3114" s="53">
        <f>S3114/2</f>
        <v>9.3808990442054957E-2</v>
      </c>
      <c r="V3114" s="53">
        <f>T3114/2</f>
        <v>0.11200358044205495</v>
      </c>
      <c r="W3114" s="50">
        <f>RANK(J3114,J:J,1)</f>
        <v>1741</v>
      </c>
      <c r="X3114" s="50">
        <f>YEAR(B3114)</f>
        <v>2016</v>
      </c>
      <c r="Y3114" s="50">
        <f>MONTH(B3114)</f>
        <v>9</v>
      </c>
      <c r="Z3114" s="56">
        <f>X3114*100+Y3114</f>
        <v>201609</v>
      </c>
      <c r="AA3114" s="56">
        <f>WEEKNUM(B3114,1)</f>
        <v>40</v>
      </c>
      <c r="AB3114" s="58">
        <f>IF(ISBLANK(B3114)," ",MAX(B3114-B3113-1,0))</f>
        <v>3</v>
      </c>
      <c r="AC3114" s="56">
        <f>DAY(B3114)</f>
        <v>27</v>
      </c>
      <c r="AD3114" s="53">
        <f>U3114+V3114</f>
        <v>0.20581257088410992</v>
      </c>
      <c r="AE3114" s="56">
        <f>IF("1-Swim"=D3114,E3114*46.7,IF("2-Bike"=D3114,E3114,IF("3-Run"=D3114,E3114*4.27,0)))</f>
        <v>13.236999999999998</v>
      </c>
    </row>
    <row r="3115" spans="1:31" x14ac:dyDescent="0.25">
      <c r="A3115" s="50">
        <v>3088</v>
      </c>
      <c r="B3115" s="51">
        <v>42645</v>
      </c>
      <c r="C3115" s="75">
        <f>B3115</f>
        <v>42645</v>
      </c>
      <c r="D3115" s="50" t="s">
        <v>1223</v>
      </c>
      <c r="E3115" s="50">
        <v>3</v>
      </c>
      <c r="F3115" s="50">
        <v>0</v>
      </c>
      <c r="G3115" s="50">
        <v>31</v>
      </c>
      <c r="H3115" s="50">
        <v>30</v>
      </c>
      <c r="I3115" s="53">
        <f>IF(E3115&gt;0,TIME(F3115,G3115,H3115),"")</f>
        <v>2.1875000000000002E-2</v>
      </c>
      <c r="J3115" s="54">
        <f>IF(E3115&gt;0,TIME(F3115,G3115,H3115)/E3115,"")</f>
        <v>7.2916666666666676E-3</v>
      </c>
      <c r="K3115" s="50" t="s">
        <v>1772</v>
      </c>
      <c r="L3115" s="50" t="s">
        <v>17</v>
      </c>
      <c r="M3115" s="55">
        <f>IF(D3115&gt;0,0.0416666666666667/J3115,"")</f>
        <v>5.714285714285718</v>
      </c>
      <c r="N3115" s="50">
        <v>0</v>
      </c>
      <c r="O3115" s="50" t="s">
        <v>253</v>
      </c>
      <c r="Q3115" s="151">
        <f>IF("1-Swim"=D3115,J3115*2.4,IF("2-Bike"=D3115,J3115*112,IF("3-Run"=D3115,J3115*26.2,0)))</f>
        <v>0.19104166666666669</v>
      </c>
      <c r="R3115" s="151">
        <f>Q3115/2</f>
        <v>9.5520833333333346E-2</v>
      </c>
      <c r="S3115" s="53">
        <f>J3115*26.2</f>
        <v>0.19104166666666669</v>
      </c>
      <c r="T3115" s="53">
        <f>(J3115+0.0013889)*26.2</f>
        <v>0.22743084666666666</v>
      </c>
      <c r="U3115" s="53">
        <f>S3115/2</f>
        <v>9.5520833333333346E-2</v>
      </c>
      <c r="V3115" s="53">
        <f>T3115/2</f>
        <v>0.11371542333333333</v>
      </c>
      <c r="W3115" s="50">
        <f>RANK(J3115,J:J,1)</f>
        <v>1883</v>
      </c>
      <c r="X3115" s="50">
        <f>YEAR(B3115)</f>
        <v>2016</v>
      </c>
      <c r="Y3115" s="50">
        <f>MONTH(B3115)</f>
        <v>10</v>
      </c>
      <c r="Z3115" s="56">
        <f>X3115*100+Y3115</f>
        <v>201610</v>
      </c>
      <c r="AA3115" s="56">
        <f>WEEKNUM(B3115,1)</f>
        <v>41</v>
      </c>
      <c r="AB3115" s="58">
        <f>IF(ISBLANK(B3115)," ",MAX(B3115-B3114-1,0))</f>
        <v>4</v>
      </c>
      <c r="AC3115" s="56">
        <f>DAY(B3115)</f>
        <v>2</v>
      </c>
      <c r="AD3115" s="53">
        <f>U3115+V3115</f>
        <v>0.20923625666666668</v>
      </c>
      <c r="AE3115" s="56">
        <f>IF("1-Swim"=D3115,E3115*46.7,IF("2-Bike"=D3115,E3115,IF("3-Run"=D3115,E3115*4.27,0)))</f>
        <v>12.809999999999999</v>
      </c>
    </row>
    <row r="3116" spans="1:31" x14ac:dyDescent="0.25">
      <c r="A3116" s="50">
        <v>3089</v>
      </c>
      <c r="B3116" s="51">
        <v>42646</v>
      </c>
      <c r="C3116" s="75">
        <f>B3116</f>
        <v>42646</v>
      </c>
      <c r="D3116" s="50" t="s">
        <v>1223</v>
      </c>
      <c r="E3116" s="50">
        <v>3.1</v>
      </c>
      <c r="F3116" s="50">
        <v>0</v>
      </c>
      <c r="G3116" s="50">
        <v>36</v>
      </c>
      <c r="H3116" s="50">
        <v>33</v>
      </c>
      <c r="I3116" s="53">
        <f>IF(E3116&gt;0,TIME(F3116,G3116,H3116),"")</f>
        <v>2.5381944444444443E-2</v>
      </c>
      <c r="J3116" s="54">
        <f>IF(E3116&gt;0,TIME(F3116,G3116,H3116)/E3116,"")</f>
        <v>8.1877240143369175E-3</v>
      </c>
      <c r="K3116" s="50" t="s">
        <v>1731</v>
      </c>
      <c r="L3116" s="50" t="s">
        <v>1357</v>
      </c>
      <c r="M3116" s="55">
        <f>IF(D3116&gt;0,0.0416666666666667/J3116,"")</f>
        <v>5.0889192886456946</v>
      </c>
      <c r="N3116" s="50">
        <v>0</v>
      </c>
      <c r="O3116" s="50" t="s">
        <v>184</v>
      </c>
      <c r="Q3116" s="151">
        <f>IF("1-Swim"=D3116,J3116*2.4,IF("2-Bike"=D3116,J3116*112,IF("3-Run"=D3116,J3116*26.2,0)))</f>
        <v>0.21451836917562722</v>
      </c>
      <c r="R3116" s="151">
        <f>Q3116/2</f>
        <v>0.10725918458781361</v>
      </c>
      <c r="S3116" s="53">
        <f>J3116*26.2</f>
        <v>0.21451836917562722</v>
      </c>
      <c r="T3116" s="53">
        <f>(J3116+0.0013889)*26.2</f>
        <v>0.25090754917562724</v>
      </c>
      <c r="U3116" s="53">
        <f>S3116/2</f>
        <v>0.10725918458781361</v>
      </c>
      <c r="V3116" s="53">
        <f>T3116/2</f>
        <v>0.12545377458781362</v>
      </c>
      <c r="W3116" s="50">
        <f>RANK(J3116,J:J,1)</f>
        <v>2534</v>
      </c>
      <c r="X3116" s="50">
        <f>YEAR(B3116)</f>
        <v>2016</v>
      </c>
      <c r="Y3116" s="50">
        <f>MONTH(B3116)</f>
        <v>10</v>
      </c>
      <c r="Z3116" s="56">
        <f>X3116*100+Y3116</f>
        <v>201610</v>
      </c>
      <c r="AA3116" s="56">
        <f>WEEKNUM(B3116,1)</f>
        <v>41</v>
      </c>
      <c r="AB3116" s="58">
        <f>IF(ISBLANK(B3116)," ",MAX(B3116-B3115-1,0))</f>
        <v>0</v>
      </c>
      <c r="AC3116" s="56">
        <f>DAY(B3116)</f>
        <v>3</v>
      </c>
      <c r="AD3116" s="53">
        <f>U3116+V3116</f>
        <v>0.23271295917562723</v>
      </c>
      <c r="AE3116" s="56">
        <f>IF("1-Swim"=D3116,E3116*46.7,IF("2-Bike"=D3116,E3116,IF("3-Run"=D3116,E3116*4.27,0)))</f>
        <v>13.236999999999998</v>
      </c>
    </row>
    <row r="3117" spans="1:31" x14ac:dyDescent="0.25">
      <c r="A3117" s="50">
        <v>3090</v>
      </c>
      <c r="B3117" s="51">
        <v>42648</v>
      </c>
      <c r="C3117" s="75">
        <f>B3117</f>
        <v>42648</v>
      </c>
      <c r="D3117" s="50" t="s">
        <v>1223</v>
      </c>
      <c r="E3117" s="50">
        <v>3.1</v>
      </c>
      <c r="F3117" s="50">
        <v>0</v>
      </c>
      <c r="G3117" s="50">
        <v>34</v>
      </c>
      <c r="H3117" s="50">
        <v>30</v>
      </c>
      <c r="I3117" s="53">
        <f>IF(E3117&gt;0,TIME(F3117,G3117,H3117),"")</f>
        <v>2.3958333333333331E-2</v>
      </c>
      <c r="J3117" s="54">
        <f>IF(E3117&gt;0,TIME(F3117,G3117,H3117)/E3117,"")</f>
        <v>7.7284946236559132E-3</v>
      </c>
      <c r="K3117" s="50" t="s">
        <v>1731</v>
      </c>
      <c r="L3117" s="50" t="s">
        <v>1357</v>
      </c>
      <c r="M3117" s="55">
        <f>IF(D3117&gt;0,0.0416666666666667/J3117,"")</f>
        <v>5.3913043478260914</v>
      </c>
      <c r="N3117" s="50">
        <v>0</v>
      </c>
      <c r="O3117" s="50" t="s">
        <v>184</v>
      </c>
      <c r="Q3117" s="151">
        <f>IF("1-Swim"=D3117,J3117*2.4,IF("2-Bike"=D3117,J3117*112,IF("3-Run"=D3117,J3117*26.2,0)))</f>
        <v>0.20248655913978492</v>
      </c>
      <c r="R3117" s="151">
        <f>Q3117/2</f>
        <v>0.10124327956989246</v>
      </c>
      <c r="S3117" s="53">
        <f>J3117*26.2</f>
        <v>0.20248655913978492</v>
      </c>
      <c r="T3117" s="53">
        <f>(J3117+0.0013889)*26.2</f>
        <v>0.23887573913978491</v>
      </c>
      <c r="U3117" s="53">
        <f>S3117/2</f>
        <v>0.10124327956989246</v>
      </c>
      <c r="V3117" s="53">
        <f>T3117/2</f>
        <v>0.11943786956989245</v>
      </c>
      <c r="W3117" s="50">
        <f>RANK(J3117,J:J,1)</f>
        <v>2259</v>
      </c>
      <c r="X3117" s="50">
        <f>YEAR(B3117)</f>
        <v>2016</v>
      </c>
      <c r="Y3117" s="50">
        <f>MONTH(B3117)</f>
        <v>10</v>
      </c>
      <c r="Z3117" s="56">
        <f>X3117*100+Y3117</f>
        <v>201610</v>
      </c>
      <c r="AA3117" s="56">
        <f>WEEKNUM(B3117,1)</f>
        <v>41</v>
      </c>
      <c r="AB3117" s="58">
        <f>IF(ISBLANK(B3117)," ",MAX(B3117-B3116-1,0))</f>
        <v>1</v>
      </c>
      <c r="AC3117" s="56">
        <f>DAY(B3117)</f>
        <v>5</v>
      </c>
      <c r="AD3117" s="53">
        <f>U3117+V3117</f>
        <v>0.22068114913978493</v>
      </c>
      <c r="AE3117" s="56">
        <f>IF("1-Swim"=D3117,E3117*46.7,IF("2-Bike"=D3117,E3117,IF("3-Run"=D3117,E3117*4.27,0)))</f>
        <v>13.236999999999998</v>
      </c>
    </row>
    <row r="3118" spans="1:31" x14ac:dyDescent="0.25">
      <c r="A3118" s="50">
        <v>3091</v>
      </c>
      <c r="B3118" s="51">
        <v>42650</v>
      </c>
      <c r="C3118" s="75">
        <f>B3118</f>
        <v>42650</v>
      </c>
      <c r="D3118" s="50" t="s">
        <v>1223</v>
      </c>
      <c r="E3118" s="50">
        <v>4.2</v>
      </c>
      <c r="F3118" s="50">
        <v>0</v>
      </c>
      <c r="G3118" s="50">
        <v>49</v>
      </c>
      <c r="H3118" s="50">
        <v>4</v>
      </c>
      <c r="I3118" s="53">
        <f>IF(E3118&gt;0,TIME(F3118,G3118,H3118),"")</f>
        <v>3.4074074074074076E-2</v>
      </c>
      <c r="J3118" s="54">
        <f>IF(E3118&gt;0,TIME(F3118,G3118,H3118)/E3118,"")</f>
        <v>8.1128747795414461E-3</v>
      </c>
      <c r="K3118" s="50" t="s">
        <v>1772</v>
      </c>
      <c r="L3118" s="50" t="s">
        <v>315</v>
      </c>
      <c r="M3118" s="55">
        <f>IF(D3118&gt;0,0.0416666666666667/J3118,"")</f>
        <v>5.1358695652173951</v>
      </c>
      <c r="N3118" s="50">
        <v>0</v>
      </c>
      <c r="O3118" s="50" t="s">
        <v>255</v>
      </c>
      <c r="Q3118" s="151">
        <f>IF("1-Swim"=D3118,J3118*2.4,IF("2-Bike"=D3118,J3118*112,IF("3-Run"=D3118,J3118*26.2,0)))</f>
        <v>0.21255731922398588</v>
      </c>
      <c r="R3118" s="151">
        <f>Q3118/2</f>
        <v>0.10627865961199294</v>
      </c>
      <c r="S3118" s="53">
        <f>J3118*26.2</f>
        <v>0.21255731922398588</v>
      </c>
      <c r="T3118" s="53">
        <f>(J3118+0.0013889)*26.2</f>
        <v>0.24894649922398587</v>
      </c>
      <c r="U3118" s="53">
        <f>S3118/2</f>
        <v>0.10627865961199294</v>
      </c>
      <c r="V3118" s="53">
        <f>T3118/2</f>
        <v>0.12447324961199294</v>
      </c>
      <c r="W3118" s="50">
        <f>RANK(J3118,J:J,1)</f>
        <v>2486</v>
      </c>
      <c r="X3118" s="50">
        <f>YEAR(B3118)</f>
        <v>2016</v>
      </c>
      <c r="Y3118" s="50">
        <f>MONTH(B3118)</f>
        <v>10</v>
      </c>
      <c r="Z3118" s="56">
        <f>X3118*100+Y3118</f>
        <v>201610</v>
      </c>
      <c r="AA3118" s="56">
        <f>WEEKNUM(B3118,1)</f>
        <v>41</v>
      </c>
      <c r="AB3118" s="58">
        <f>IF(ISBLANK(B3118)," ",MAX(B3118-B3117-1,0))</f>
        <v>1</v>
      </c>
      <c r="AC3118" s="56">
        <f>DAY(B3118)</f>
        <v>7</v>
      </c>
      <c r="AD3118" s="53">
        <f>U3118+V3118</f>
        <v>0.23075190922398586</v>
      </c>
      <c r="AE3118" s="56">
        <f>IF("1-Swim"=D3118,E3118*46.7,IF("2-Bike"=D3118,E3118,IF("3-Run"=D3118,E3118*4.27,0)))</f>
        <v>17.933999999999997</v>
      </c>
    </row>
    <row r="3119" spans="1:31" x14ac:dyDescent="0.25">
      <c r="A3119" s="50">
        <v>3092</v>
      </c>
      <c r="B3119" s="51">
        <v>42656</v>
      </c>
      <c r="C3119" s="75">
        <f>B3119</f>
        <v>42656</v>
      </c>
      <c r="D3119" s="50" t="s">
        <v>1223</v>
      </c>
      <c r="E3119" s="50">
        <v>3.1</v>
      </c>
      <c r="F3119" s="50">
        <v>0</v>
      </c>
      <c r="G3119" s="50">
        <v>35</v>
      </c>
      <c r="H3119" s="50">
        <v>4</v>
      </c>
      <c r="I3119" s="53">
        <f>IF(E3119&gt;0,TIME(F3119,G3119,H3119),"")</f>
        <v>2.4351851851851857E-2</v>
      </c>
      <c r="J3119" s="54">
        <f>IF(E3119&gt;0,TIME(F3119,G3119,H3119)/E3119,"")</f>
        <v>7.8554360812425339E-3</v>
      </c>
      <c r="K3119" s="50" t="s">
        <v>1731</v>
      </c>
      <c r="L3119" s="50" t="s">
        <v>1357</v>
      </c>
      <c r="M3119" s="55">
        <f>IF(D3119&gt;0,0.0416666666666667/J3119,"")</f>
        <v>5.3041825095057069</v>
      </c>
      <c r="N3119" s="50">
        <v>0</v>
      </c>
      <c r="O3119" s="50" t="s">
        <v>255</v>
      </c>
      <c r="Q3119" s="151">
        <f>IF("1-Swim"=D3119,J3119*2.4,IF("2-Bike"=D3119,J3119*112,IF("3-Run"=D3119,J3119*26.2,0)))</f>
        <v>0.20581242532855437</v>
      </c>
      <c r="R3119" s="151">
        <f>Q3119/2</f>
        <v>0.10290621266427719</v>
      </c>
      <c r="S3119" s="53">
        <f>J3119*26.2</f>
        <v>0.20581242532855437</v>
      </c>
      <c r="T3119" s="53">
        <f>(J3119+0.0013889)*26.2</f>
        <v>0.24220160532855439</v>
      </c>
      <c r="U3119" s="53">
        <f>S3119/2</f>
        <v>0.10290621266427719</v>
      </c>
      <c r="V3119" s="53">
        <f>T3119/2</f>
        <v>0.1211008026642772</v>
      </c>
      <c r="W3119" s="50">
        <f>RANK(J3119,J:J,1)</f>
        <v>2344</v>
      </c>
      <c r="X3119" s="50">
        <f>YEAR(B3119)</f>
        <v>2016</v>
      </c>
      <c r="Y3119" s="50">
        <f>MONTH(B3119)</f>
        <v>10</v>
      </c>
      <c r="Z3119" s="56">
        <f>X3119*100+Y3119</f>
        <v>201610</v>
      </c>
      <c r="AA3119" s="56">
        <f>WEEKNUM(B3119,1)</f>
        <v>42</v>
      </c>
      <c r="AB3119" s="58">
        <f>IF(ISBLANK(B3119)," ",MAX(B3119-B3118-1,0))</f>
        <v>5</v>
      </c>
      <c r="AC3119" s="56">
        <f>DAY(B3119)</f>
        <v>13</v>
      </c>
      <c r="AD3119" s="53">
        <f>U3119+V3119</f>
        <v>0.22400701532855438</v>
      </c>
      <c r="AE3119" s="56">
        <f>IF("1-Swim"=D3119,E3119*46.7,IF("2-Bike"=D3119,E3119,IF("3-Run"=D3119,E3119*4.27,0)))</f>
        <v>13.236999999999998</v>
      </c>
    </row>
    <row r="3120" spans="1:31" x14ac:dyDescent="0.25">
      <c r="A3120" s="50">
        <v>3093</v>
      </c>
      <c r="B3120" s="51">
        <v>42657</v>
      </c>
      <c r="C3120" s="75">
        <f>B3120</f>
        <v>42657</v>
      </c>
      <c r="D3120" s="50" t="s">
        <v>1224</v>
      </c>
      <c r="E3120" s="50">
        <v>16.7</v>
      </c>
      <c r="F3120" s="50">
        <v>1</v>
      </c>
      <c r="G3120" s="50">
        <v>19</v>
      </c>
      <c r="H3120" s="50">
        <v>9</v>
      </c>
      <c r="I3120" s="53">
        <f>IF(E3120&gt;0,TIME(F3120,G3120,H3120),"")</f>
        <v>5.4965277777777773E-2</v>
      </c>
      <c r="J3120" s="54">
        <f>IF(E3120&gt;0,TIME(F3120,G3120,H3120)/E3120,"")</f>
        <v>3.2913339986693278E-3</v>
      </c>
      <c r="K3120" s="50" t="s">
        <v>930</v>
      </c>
      <c r="L3120" s="50" t="s">
        <v>315</v>
      </c>
      <c r="M3120" s="55">
        <f>IF(D3120&gt;0,0.0416666666666667/J3120,"")</f>
        <v>12.659507264687313</v>
      </c>
      <c r="N3120" s="50">
        <v>0</v>
      </c>
      <c r="O3120" s="50" t="s">
        <v>377</v>
      </c>
      <c r="P3120" s="50" t="s">
        <v>1852</v>
      </c>
      <c r="Q3120" s="151">
        <f>IF("1-Swim"=D3120,J3120*2.4,IF("2-Bike"=D3120,J3120*112,IF("3-Run"=D3120,J3120*26.2,0)))</f>
        <v>0.36862940785096471</v>
      </c>
      <c r="R3120" s="151">
        <f>Q3120/2</f>
        <v>0.18431470392548235</v>
      </c>
      <c r="S3120" s="53">
        <f>J3120*26.2</f>
        <v>8.6232950765136387E-2</v>
      </c>
      <c r="T3120" s="53">
        <f>(J3120+0.0013889)*26.2</f>
        <v>0.12262213076513638</v>
      </c>
      <c r="U3120" s="53">
        <f>S3120/2</f>
        <v>4.3116475382568194E-2</v>
      </c>
      <c r="V3120" s="53">
        <f>T3120/2</f>
        <v>6.131106538256819E-2</v>
      </c>
      <c r="W3120" s="50">
        <f>RANK(J3120,J:J,1)</f>
        <v>679</v>
      </c>
      <c r="X3120" s="50">
        <f>YEAR(B3120)</f>
        <v>2016</v>
      </c>
      <c r="Y3120" s="50">
        <f>MONTH(B3120)</f>
        <v>10</v>
      </c>
      <c r="Z3120" s="56">
        <f>X3120*100+Y3120</f>
        <v>201610</v>
      </c>
      <c r="AA3120" s="56">
        <f>WEEKNUM(B3120,1)</f>
        <v>42</v>
      </c>
      <c r="AB3120" s="58">
        <f>IF(ISBLANK(B3120)," ",MAX(B3120-B3119-1,0))</f>
        <v>0</v>
      </c>
      <c r="AC3120" s="56">
        <f>DAY(B3120)</f>
        <v>14</v>
      </c>
      <c r="AD3120" s="53">
        <f>U3120+V3120</f>
        <v>0.10442754076513638</v>
      </c>
      <c r="AE3120" s="56">
        <f>IF("1-Swim"=D3120,E3120*46.7,IF("2-Bike"=D3120,E3120,IF("3-Run"=D3120,E3120*4.27,0)))</f>
        <v>16.7</v>
      </c>
    </row>
    <row r="3121" spans="1:31" x14ac:dyDescent="0.25">
      <c r="A3121" s="50">
        <v>3094</v>
      </c>
      <c r="B3121" s="51">
        <v>42659</v>
      </c>
      <c r="C3121" s="75">
        <f>B3121</f>
        <v>42659</v>
      </c>
      <c r="D3121" s="50" t="s">
        <v>1223</v>
      </c>
      <c r="E3121" s="50">
        <v>3.1</v>
      </c>
      <c r="F3121" s="50">
        <v>0</v>
      </c>
      <c r="G3121" s="50">
        <v>32</v>
      </c>
      <c r="H3121" s="50">
        <v>17</v>
      </c>
      <c r="I3121" s="53">
        <f>IF(E3121&gt;0,TIME(F3121,G3121,H3121),"")</f>
        <v>2.2418981481481481E-2</v>
      </c>
      <c r="J3121" s="54">
        <f>IF(E3121&gt;0,TIME(F3121,G3121,H3121)/E3121,"")</f>
        <v>7.2319295101553162E-3</v>
      </c>
      <c r="K3121" s="50" t="s">
        <v>1772</v>
      </c>
      <c r="L3121" s="50" t="s">
        <v>1517</v>
      </c>
      <c r="M3121" s="55">
        <f>IF(D3121&gt;0,0.0416666666666667/J3121,"")</f>
        <v>5.7614868353123434</v>
      </c>
      <c r="N3121" s="50">
        <v>0</v>
      </c>
      <c r="O3121" s="50" t="s">
        <v>255</v>
      </c>
      <c r="P3121" s="50" t="s">
        <v>1684</v>
      </c>
      <c r="Q3121" s="151">
        <f>IF("1-Swim"=D3121,J3121*2.4,IF("2-Bike"=D3121,J3121*112,IF("3-Run"=D3121,J3121*26.2,0)))</f>
        <v>0.18947655316606929</v>
      </c>
      <c r="R3121" s="151">
        <f>Q3121/2</f>
        <v>9.4738276583034645E-2</v>
      </c>
      <c r="S3121" s="53">
        <f>J3121*26.2</f>
        <v>0.18947655316606929</v>
      </c>
      <c r="T3121" s="53">
        <f>(J3121+0.0013889)*26.2</f>
        <v>0.22586573316606925</v>
      </c>
      <c r="U3121" s="53">
        <f>S3121/2</f>
        <v>9.4738276583034645E-2</v>
      </c>
      <c r="V3121" s="53">
        <f>T3121/2</f>
        <v>0.11293286658303463</v>
      </c>
      <c r="W3121" s="50">
        <f>RANK(J3121,J:J,1)</f>
        <v>1821</v>
      </c>
      <c r="X3121" s="50">
        <f>YEAR(B3121)</f>
        <v>2016</v>
      </c>
      <c r="Y3121" s="50">
        <f>MONTH(B3121)</f>
        <v>10</v>
      </c>
      <c r="Z3121" s="56">
        <f>X3121*100+Y3121</f>
        <v>201610</v>
      </c>
      <c r="AA3121" s="56">
        <f>WEEKNUM(B3121,1)</f>
        <v>43</v>
      </c>
      <c r="AB3121" s="58">
        <f>IF(ISBLANK(B3121)," ",MAX(B3121-B3120-1,0))</f>
        <v>1</v>
      </c>
      <c r="AC3121" s="56">
        <f>DAY(B3121)</f>
        <v>16</v>
      </c>
      <c r="AD3121" s="53">
        <f>U3121+V3121</f>
        <v>0.20767114316606927</v>
      </c>
      <c r="AE3121" s="56">
        <f>IF("1-Swim"=D3121,E3121*46.7,IF("2-Bike"=D3121,E3121,IF("3-Run"=D3121,E3121*4.27,0)))</f>
        <v>13.236999999999998</v>
      </c>
    </row>
    <row r="3122" spans="1:31" x14ac:dyDescent="0.25">
      <c r="A3122" s="50">
        <v>3095</v>
      </c>
      <c r="B3122" s="51">
        <v>42671</v>
      </c>
      <c r="C3122" s="75">
        <f>B3122</f>
        <v>42671</v>
      </c>
      <c r="D3122" s="50" t="s">
        <v>1223</v>
      </c>
      <c r="E3122" s="50">
        <v>3.1</v>
      </c>
      <c r="F3122" s="50">
        <v>0</v>
      </c>
      <c r="G3122" s="50">
        <v>34</v>
      </c>
      <c r="H3122" s="50">
        <v>0</v>
      </c>
      <c r="I3122" s="53">
        <f>IF(E3122&gt;0,TIME(F3122,G3122,H3122),"")</f>
        <v>2.361111111111111E-2</v>
      </c>
      <c r="J3122" s="54">
        <f>IF(E3122&gt;0,TIME(F3122,G3122,H3122)/E3122,"")</f>
        <v>7.6164874551971325E-3</v>
      </c>
      <c r="K3122" s="50" t="s">
        <v>1772</v>
      </c>
      <c r="L3122" s="50" t="s">
        <v>17</v>
      </c>
      <c r="M3122" s="55">
        <f>IF(D3122&gt;0,0.0416666666666667/J3122,"")</f>
        <v>5.4705882352941222</v>
      </c>
      <c r="N3122" s="50">
        <v>0</v>
      </c>
      <c r="O3122" s="50" t="s">
        <v>253</v>
      </c>
      <c r="P3122" s="50" t="s">
        <v>1853</v>
      </c>
      <c r="Q3122" s="151">
        <f>IF("1-Swim"=D3122,J3122*2.4,IF("2-Bike"=D3122,J3122*112,IF("3-Run"=D3122,J3122*26.2,0)))</f>
        <v>0.19955197132616487</v>
      </c>
      <c r="R3122" s="151">
        <f>Q3122/2</f>
        <v>9.9775985663082434E-2</v>
      </c>
      <c r="S3122" s="53">
        <f>J3122*26.2</f>
        <v>0.19955197132616487</v>
      </c>
      <c r="T3122" s="53">
        <f>(J3122+0.0013889)*26.2</f>
        <v>0.23594115132616486</v>
      </c>
      <c r="U3122" s="53">
        <f>S3122/2</f>
        <v>9.9775985663082434E-2</v>
      </c>
      <c r="V3122" s="53">
        <f>T3122/2</f>
        <v>0.11797057566308243</v>
      </c>
      <c r="W3122" s="50">
        <f>RANK(J3122,J:J,1)</f>
        <v>2166</v>
      </c>
      <c r="X3122" s="50">
        <f>YEAR(B3122)</f>
        <v>2016</v>
      </c>
      <c r="Y3122" s="50">
        <f>MONTH(B3122)</f>
        <v>10</v>
      </c>
      <c r="Z3122" s="56">
        <f>X3122*100+Y3122</f>
        <v>201610</v>
      </c>
      <c r="AA3122" s="56">
        <f>WEEKNUM(B3122,1)</f>
        <v>44</v>
      </c>
      <c r="AB3122" s="58">
        <f>IF(ISBLANK(B3122)," ",MAX(B3122-B3121-1,0))</f>
        <v>11</v>
      </c>
      <c r="AC3122" s="56">
        <f>DAY(B3122)</f>
        <v>28</v>
      </c>
      <c r="AD3122" s="53">
        <f>U3122+V3122</f>
        <v>0.21774656132616488</v>
      </c>
      <c r="AE3122" s="56">
        <f>IF("1-Swim"=D3122,E3122*46.7,IF("2-Bike"=D3122,E3122,IF("3-Run"=D3122,E3122*4.27,0)))</f>
        <v>13.236999999999998</v>
      </c>
    </row>
    <row r="3123" spans="1:31" x14ac:dyDescent="0.25">
      <c r="A3123" s="50">
        <v>3096</v>
      </c>
      <c r="B3123" s="51">
        <v>42673</v>
      </c>
      <c r="C3123" s="75">
        <f>B3123</f>
        <v>42673</v>
      </c>
      <c r="D3123" s="50" t="s">
        <v>1224</v>
      </c>
      <c r="E3123" s="50">
        <v>24</v>
      </c>
      <c r="F3123" s="50">
        <v>1</v>
      </c>
      <c r="G3123" s="50">
        <v>48</v>
      </c>
      <c r="H3123" s="50">
        <v>44</v>
      </c>
      <c r="I3123" s="53">
        <f>IF(E3123&gt;0,TIME(F3123,G3123,H3123),"")</f>
        <v>7.5509259259259262E-2</v>
      </c>
      <c r="J3123" s="54">
        <f>IF(E3123&gt;0,TIME(F3123,G3123,H3123)/E3123,"")</f>
        <v>3.1462191358024691E-3</v>
      </c>
      <c r="K3123" s="50" t="s">
        <v>930</v>
      </c>
      <c r="L3123" s="50" t="s">
        <v>315</v>
      </c>
      <c r="M3123" s="55">
        <f>IF(D3123&gt;0,0.0416666666666667/J3123,"")</f>
        <v>13.243408951563469</v>
      </c>
      <c r="N3123" s="50">
        <v>0</v>
      </c>
      <c r="O3123" s="50" t="s">
        <v>255</v>
      </c>
      <c r="Q3123" s="151">
        <f>IF("1-Swim"=D3123,J3123*2.4,IF("2-Bike"=D3123,J3123*112,IF("3-Run"=D3123,J3123*26.2,0)))</f>
        <v>0.35237654320987655</v>
      </c>
      <c r="R3123" s="151">
        <f>Q3123/2</f>
        <v>0.17618827160493827</v>
      </c>
      <c r="S3123" s="53">
        <f>J3123*26.2</f>
        <v>8.2430941358024687E-2</v>
      </c>
      <c r="T3123" s="53">
        <f>(J3123+0.0013889)*26.2</f>
        <v>0.11882012135802468</v>
      </c>
      <c r="U3123" s="53">
        <f>S3123/2</f>
        <v>4.1215470679012343E-2</v>
      </c>
      <c r="V3123" s="53">
        <f>T3123/2</f>
        <v>5.941006067901234E-2</v>
      </c>
      <c r="W3123" s="50">
        <f>RANK(J3123,J:J,1)</f>
        <v>640</v>
      </c>
      <c r="X3123" s="50">
        <f>YEAR(B3123)</f>
        <v>2016</v>
      </c>
      <c r="Y3123" s="50">
        <f>MONTH(B3123)</f>
        <v>10</v>
      </c>
      <c r="Z3123" s="56">
        <f>X3123*100+Y3123</f>
        <v>201610</v>
      </c>
      <c r="AA3123" s="56">
        <f>WEEKNUM(B3123,1)</f>
        <v>45</v>
      </c>
      <c r="AB3123" s="58">
        <f>IF(ISBLANK(B3123)," ",MAX(B3123-B3122-1,0))</f>
        <v>1</v>
      </c>
      <c r="AC3123" s="56">
        <f>DAY(B3123)</f>
        <v>30</v>
      </c>
      <c r="AD3123" s="53">
        <f>U3123+V3123</f>
        <v>0.10062553135802468</v>
      </c>
      <c r="AE3123" s="56">
        <f>IF("1-Swim"=D3123,E3123*46.7,IF("2-Bike"=D3123,E3123,IF("3-Run"=D3123,E3123*4.27,0)))</f>
        <v>24</v>
      </c>
    </row>
    <row r="3124" spans="1:31" x14ac:dyDescent="0.25">
      <c r="A3124" s="50">
        <v>3097</v>
      </c>
      <c r="B3124" s="51">
        <v>42680</v>
      </c>
      <c r="C3124" s="75">
        <f>B3124</f>
        <v>42680</v>
      </c>
      <c r="D3124" s="50" t="s">
        <v>1223</v>
      </c>
      <c r="E3124" s="50">
        <v>1</v>
      </c>
      <c r="F3124" s="50">
        <v>0</v>
      </c>
      <c r="G3124" s="50">
        <v>11</v>
      </c>
      <c r="H3124" s="50">
        <v>0</v>
      </c>
      <c r="I3124" s="53">
        <f>IF(E3124&gt;0,TIME(F3124,G3124,H3124),"")</f>
        <v>7.6388888888888886E-3</v>
      </c>
      <c r="J3124" s="54">
        <f>IF(E3124&gt;0,TIME(F3124,G3124,H3124)/E3124,"")</f>
        <v>7.6388888888888886E-3</v>
      </c>
      <c r="K3124" s="50" t="s">
        <v>1772</v>
      </c>
      <c r="L3124" s="50" t="s">
        <v>17</v>
      </c>
      <c r="M3124" s="55">
        <f>IF(D3124&gt;0,0.0416666666666667/J3124,"")</f>
        <v>5.4545454545454586</v>
      </c>
      <c r="N3124" s="50">
        <v>0</v>
      </c>
      <c r="O3124" s="50" t="s">
        <v>253</v>
      </c>
      <c r="Q3124" s="151">
        <f>IF("1-Swim"=D3124,J3124*2.4,IF("2-Bike"=D3124,J3124*112,IF("3-Run"=D3124,J3124*26.2,0)))</f>
        <v>0.20013888888888887</v>
      </c>
      <c r="R3124" s="151">
        <f>Q3124/2</f>
        <v>0.10006944444444443</v>
      </c>
      <c r="S3124" s="53">
        <f>J3124*26.2</f>
        <v>0.20013888888888887</v>
      </c>
      <c r="T3124" s="53">
        <f>(J3124+0.0013889)*26.2</f>
        <v>0.23652806888888886</v>
      </c>
      <c r="U3124" s="53">
        <f>S3124/2</f>
        <v>0.10006944444444443</v>
      </c>
      <c r="V3124" s="53">
        <f>T3124/2</f>
        <v>0.11826403444444443</v>
      </c>
      <c r="W3124" s="50">
        <f>RANK(J3124,J:J,1)</f>
        <v>2180</v>
      </c>
      <c r="X3124" s="50">
        <f>YEAR(B3124)</f>
        <v>2016</v>
      </c>
      <c r="Y3124" s="50">
        <f>MONTH(B3124)</f>
        <v>11</v>
      </c>
      <c r="Z3124" s="56">
        <f>X3124*100+Y3124</f>
        <v>201611</v>
      </c>
      <c r="AA3124" s="56">
        <f>WEEKNUM(B3124,1)</f>
        <v>46</v>
      </c>
      <c r="AB3124" s="58">
        <f>IF(ISBLANK(B3124)," ",MAX(B3124-B3123-1,0))</f>
        <v>6</v>
      </c>
      <c r="AC3124" s="56">
        <f>DAY(B3124)</f>
        <v>6</v>
      </c>
      <c r="AD3124" s="53">
        <f>U3124+V3124</f>
        <v>0.21833347888888888</v>
      </c>
      <c r="AE3124" s="56">
        <f>IF("1-Swim"=D3124,E3124*46.7,IF("2-Bike"=D3124,E3124,IF("3-Run"=D3124,E3124*4.27,0)))</f>
        <v>4.2699999999999996</v>
      </c>
    </row>
    <row r="3125" spans="1:31" x14ac:dyDescent="0.25">
      <c r="A3125" s="50">
        <v>3098</v>
      </c>
      <c r="B3125" s="51">
        <v>42681</v>
      </c>
      <c r="C3125" s="75">
        <f>B3125</f>
        <v>42681</v>
      </c>
      <c r="D3125" s="50" t="s">
        <v>1223</v>
      </c>
      <c r="E3125" s="50">
        <v>2.75</v>
      </c>
      <c r="F3125" s="50">
        <v>0</v>
      </c>
      <c r="G3125" s="50">
        <v>30</v>
      </c>
      <c r="H3125" s="50">
        <v>0</v>
      </c>
      <c r="I3125" s="53">
        <f>IF(E3125&gt;0,TIME(F3125,G3125,H3125),"")</f>
        <v>2.0833333333333332E-2</v>
      </c>
      <c r="J3125" s="54">
        <f>IF(E3125&gt;0,TIME(F3125,G3125,H3125)/E3125,"")</f>
        <v>7.5757575757575751E-3</v>
      </c>
      <c r="K3125" s="50" t="s">
        <v>1772</v>
      </c>
      <c r="L3125" s="50" t="s">
        <v>17</v>
      </c>
      <c r="M3125" s="55">
        <f>IF(D3125&gt;0,0.0416666666666667/J3125,"")</f>
        <v>5.5000000000000044</v>
      </c>
      <c r="N3125" s="50">
        <v>0</v>
      </c>
      <c r="O3125" s="50" t="s">
        <v>253</v>
      </c>
      <c r="Q3125" s="151">
        <f>IF("1-Swim"=D3125,J3125*2.4,IF("2-Bike"=D3125,J3125*112,IF("3-Run"=D3125,J3125*26.2,0)))</f>
        <v>0.19848484848484846</v>
      </c>
      <c r="R3125" s="151">
        <f>Q3125/2</f>
        <v>9.9242424242424229E-2</v>
      </c>
      <c r="S3125" s="53">
        <f>J3125*26.2</f>
        <v>0.19848484848484846</v>
      </c>
      <c r="T3125" s="53">
        <f>(J3125+0.0013889)*26.2</f>
        <v>0.23487402848484845</v>
      </c>
      <c r="U3125" s="53">
        <f>S3125/2</f>
        <v>9.9242424242424229E-2</v>
      </c>
      <c r="V3125" s="53">
        <f>T3125/2</f>
        <v>0.11743701424242423</v>
      </c>
      <c r="W3125" s="50">
        <f>RANK(J3125,J:J,1)</f>
        <v>2131</v>
      </c>
      <c r="X3125" s="50">
        <f>YEAR(B3125)</f>
        <v>2016</v>
      </c>
      <c r="Y3125" s="50">
        <f>MONTH(B3125)</f>
        <v>11</v>
      </c>
      <c r="Z3125" s="56">
        <f>X3125*100+Y3125</f>
        <v>201611</v>
      </c>
      <c r="AA3125" s="56">
        <f>WEEKNUM(B3125,1)</f>
        <v>46</v>
      </c>
      <c r="AB3125" s="58">
        <f>IF(ISBLANK(B3125)," ",MAX(B3125-B3124-1,0))</f>
        <v>0</v>
      </c>
      <c r="AC3125" s="56">
        <f>DAY(B3125)</f>
        <v>7</v>
      </c>
      <c r="AD3125" s="53">
        <f>U3125+V3125</f>
        <v>0.21667943848484844</v>
      </c>
      <c r="AE3125" s="56">
        <f>IF("1-Swim"=D3125,E3125*46.7,IF("2-Bike"=D3125,E3125,IF("3-Run"=D3125,E3125*4.27,0)))</f>
        <v>11.7425</v>
      </c>
    </row>
    <row r="3126" spans="1:31" x14ac:dyDescent="0.25">
      <c r="A3126" s="50">
        <v>3099</v>
      </c>
      <c r="B3126" s="51">
        <v>42682</v>
      </c>
      <c r="C3126" s="75">
        <f>B3126</f>
        <v>42682</v>
      </c>
      <c r="D3126" s="50" t="s">
        <v>1223</v>
      </c>
      <c r="E3126" s="50">
        <v>3.1</v>
      </c>
      <c r="F3126" s="50">
        <v>0</v>
      </c>
      <c r="G3126" s="50">
        <v>31</v>
      </c>
      <c r="H3126" s="50">
        <v>46</v>
      </c>
      <c r="I3126" s="53">
        <f>IF(E3126&gt;0,TIME(F3126,G3126,H3126),"")</f>
        <v>2.2060185185185183E-2</v>
      </c>
      <c r="J3126" s="54">
        <f>IF(E3126&gt;0,TIME(F3126,G3126,H3126)/E3126,"")</f>
        <v>7.1161887694145744E-3</v>
      </c>
      <c r="K3126" s="50" t="s">
        <v>1854</v>
      </c>
      <c r="L3126" s="50" t="s">
        <v>1855</v>
      </c>
      <c r="M3126" s="55">
        <f>IF(D3126&gt;0,0.0416666666666667/J3126,"")</f>
        <v>5.8551941238195226</v>
      </c>
      <c r="N3126" s="50">
        <v>0</v>
      </c>
      <c r="O3126" s="50" t="s">
        <v>201</v>
      </c>
      <c r="Q3126" s="151">
        <f>IF("1-Swim"=D3126,J3126*2.4,IF("2-Bike"=D3126,J3126*112,IF("3-Run"=D3126,J3126*26.2,0)))</f>
        <v>0.18644414575866183</v>
      </c>
      <c r="R3126" s="151">
        <f>Q3126/2</f>
        <v>9.3222072879330917E-2</v>
      </c>
      <c r="S3126" s="53">
        <f>J3126*26.2</f>
        <v>0.18644414575866183</v>
      </c>
      <c r="T3126" s="53">
        <f>(J3126+0.0013889)*26.2</f>
        <v>0.22283332575866185</v>
      </c>
      <c r="U3126" s="53">
        <f>S3126/2</f>
        <v>9.3222072879330917E-2</v>
      </c>
      <c r="V3126" s="53">
        <f>T3126/2</f>
        <v>0.11141666287933093</v>
      </c>
      <c r="W3126" s="50">
        <f>RANK(J3126,J:J,1)</f>
        <v>1687</v>
      </c>
      <c r="X3126" s="50">
        <f>YEAR(B3126)</f>
        <v>2016</v>
      </c>
      <c r="Y3126" s="50">
        <f>MONTH(B3126)</f>
        <v>11</v>
      </c>
      <c r="Z3126" s="56">
        <f>X3126*100+Y3126</f>
        <v>201611</v>
      </c>
      <c r="AA3126" s="56">
        <f>WEEKNUM(B3126,1)</f>
        <v>46</v>
      </c>
      <c r="AB3126" s="58">
        <f>IF(ISBLANK(B3126)," ",MAX(B3126-B3125-1,0))</f>
        <v>0</v>
      </c>
      <c r="AC3126" s="56">
        <f>DAY(B3126)</f>
        <v>8</v>
      </c>
      <c r="AD3126" s="53">
        <f>U3126+V3126</f>
        <v>0.20463873575866184</v>
      </c>
      <c r="AE3126" s="56">
        <f>IF("1-Swim"=D3126,E3126*46.7,IF("2-Bike"=D3126,E3126,IF("3-Run"=D3126,E3126*4.27,0)))</f>
        <v>13.236999999999998</v>
      </c>
    </row>
    <row r="3127" spans="1:31" x14ac:dyDescent="0.25">
      <c r="A3127" s="50">
        <v>3100</v>
      </c>
      <c r="B3127" s="51">
        <v>42690</v>
      </c>
      <c r="C3127" s="75">
        <f>B3127</f>
        <v>42690</v>
      </c>
      <c r="D3127" s="50" t="s">
        <v>1223</v>
      </c>
      <c r="E3127" s="50">
        <v>3.2</v>
      </c>
      <c r="F3127" s="50">
        <v>0</v>
      </c>
      <c r="G3127" s="50">
        <v>36</v>
      </c>
      <c r="H3127" s="50">
        <v>20</v>
      </c>
      <c r="I3127" s="53">
        <f>IF(E3127&gt;0,TIME(F3127,G3127,H3127),"")</f>
        <v>2.5231481481481483E-2</v>
      </c>
      <c r="J3127" s="54">
        <f>IF(E3127&gt;0,TIME(F3127,G3127,H3127)/E3127,"")</f>
        <v>7.8848379629629633E-3</v>
      </c>
      <c r="K3127" s="50" t="s">
        <v>1731</v>
      </c>
      <c r="L3127" s="50" t="s">
        <v>1357</v>
      </c>
      <c r="M3127" s="55">
        <f>IF(D3127&gt;0,0.0416666666666667/J3127,"")</f>
        <v>5.2844036697247745</v>
      </c>
      <c r="N3127" s="50">
        <v>0</v>
      </c>
      <c r="O3127" s="50" t="s">
        <v>255</v>
      </c>
      <c r="Q3127" s="151">
        <f>IF("1-Swim"=D3127,J3127*2.4,IF("2-Bike"=D3127,J3127*112,IF("3-Run"=D3127,J3127*26.2,0)))</f>
        <v>0.20658275462962963</v>
      </c>
      <c r="R3127" s="151">
        <f>Q3127/2</f>
        <v>0.10329137731481482</v>
      </c>
      <c r="S3127" s="53">
        <f>J3127*26.2</f>
        <v>0.20658275462962963</v>
      </c>
      <c r="T3127" s="53">
        <f>(J3127+0.0013889)*26.2</f>
        <v>0.24297193462962963</v>
      </c>
      <c r="U3127" s="53">
        <f>S3127/2</f>
        <v>0.10329137731481482</v>
      </c>
      <c r="V3127" s="53">
        <f>T3127/2</f>
        <v>0.12148596731481481</v>
      </c>
      <c r="W3127" s="50">
        <f>RANK(J3127,J:J,1)</f>
        <v>2367</v>
      </c>
      <c r="X3127" s="50">
        <f>YEAR(B3127)</f>
        <v>2016</v>
      </c>
      <c r="Y3127" s="50">
        <f>MONTH(B3127)</f>
        <v>11</v>
      </c>
      <c r="Z3127" s="56">
        <f>X3127*100+Y3127</f>
        <v>201611</v>
      </c>
      <c r="AA3127" s="56">
        <f>WEEKNUM(B3127,1)</f>
        <v>47</v>
      </c>
      <c r="AB3127" s="58">
        <f>IF(ISBLANK(B3127)," ",MAX(B3127-B3126-1,0))</f>
        <v>7</v>
      </c>
      <c r="AC3127" s="56">
        <f>DAY(B3127)</f>
        <v>16</v>
      </c>
      <c r="AD3127" s="53">
        <f>U3127+V3127</f>
        <v>0.22477734462962962</v>
      </c>
      <c r="AE3127" s="56">
        <f>IF("1-Swim"=D3127,E3127*46.7,IF("2-Bike"=D3127,E3127,IF("3-Run"=D3127,E3127*4.27,0)))</f>
        <v>13.664</v>
      </c>
    </row>
    <row r="3128" spans="1:31" x14ac:dyDescent="0.25">
      <c r="A3128" s="50">
        <v>3101</v>
      </c>
      <c r="B3128" s="51">
        <v>42694</v>
      </c>
      <c r="C3128" s="75">
        <f>B3128</f>
        <v>42694</v>
      </c>
      <c r="D3128" s="50" t="s">
        <v>1223</v>
      </c>
      <c r="E3128" s="50">
        <v>2.75</v>
      </c>
      <c r="F3128" s="50">
        <v>0</v>
      </c>
      <c r="G3128" s="50">
        <v>30</v>
      </c>
      <c r="H3128" s="50">
        <v>0</v>
      </c>
      <c r="I3128" s="53">
        <f>IF(E3128&gt;0,TIME(F3128,G3128,H3128),"")</f>
        <v>2.0833333333333332E-2</v>
      </c>
      <c r="J3128" s="54">
        <f>IF(E3128&gt;0,TIME(F3128,G3128,H3128)/E3128,"")</f>
        <v>7.5757575757575751E-3</v>
      </c>
      <c r="K3128" s="50" t="s">
        <v>1772</v>
      </c>
      <c r="L3128" s="50" t="s">
        <v>17</v>
      </c>
      <c r="M3128" s="55">
        <f>IF(D3128&gt;0,0.0416666666666667/J3128,"")</f>
        <v>5.5000000000000044</v>
      </c>
      <c r="N3128" s="50">
        <v>0</v>
      </c>
      <c r="O3128" s="50" t="s">
        <v>253</v>
      </c>
      <c r="Q3128" s="151">
        <f>IF("1-Swim"=D3128,J3128*2.4,IF("2-Bike"=D3128,J3128*112,IF("3-Run"=D3128,J3128*26.2,0)))</f>
        <v>0.19848484848484846</v>
      </c>
      <c r="R3128" s="151">
        <f>Q3128/2</f>
        <v>9.9242424242424229E-2</v>
      </c>
      <c r="S3128" s="53">
        <f>J3128*26.2</f>
        <v>0.19848484848484846</v>
      </c>
      <c r="T3128" s="53">
        <f>(J3128+0.0013889)*26.2</f>
        <v>0.23487402848484845</v>
      </c>
      <c r="U3128" s="53">
        <f>S3128/2</f>
        <v>9.9242424242424229E-2</v>
      </c>
      <c r="V3128" s="53">
        <f>T3128/2</f>
        <v>0.11743701424242423</v>
      </c>
      <c r="W3128" s="50">
        <f>RANK(J3128,J:J,1)</f>
        <v>2131</v>
      </c>
      <c r="X3128" s="50">
        <f>YEAR(B3128)</f>
        <v>2016</v>
      </c>
      <c r="Y3128" s="50">
        <f>MONTH(B3128)</f>
        <v>11</v>
      </c>
      <c r="Z3128" s="56">
        <f>X3128*100+Y3128</f>
        <v>201611</v>
      </c>
      <c r="AA3128" s="56">
        <f>WEEKNUM(B3128,1)</f>
        <v>48</v>
      </c>
      <c r="AB3128" s="58">
        <f>IF(ISBLANK(B3128)," ",MAX(B3128-B3127-1,0))</f>
        <v>3</v>
      </c>
      <c r="AC3128" s="56">
        <f>DAY(B3128)</f>
        <v>20</v>
      </c>
      <c r="AD3128" s="53">
        <f>U3128+V3128</f>
        <v>0.21667943848484844</v>
      </c>
      <c r="AE3128" s="56">
        <f>IF("1-Swim"=D3128,E3128*46.7,IF("2-Bike"=D3128,E3128,IF("3-Run"=D3128,E3128*4.27,0)))</f>
        <v>11.7425</v>
      </c>
    </row>
    <row r="3129" spans="1:31" x14ac:dyDescent="0.25">
      <c r="A3129" s="50">
        <v>3102</v>
      </c>
      <c r="B3129" s="51">
        <v>42696</v>
      </c>
      <c r="C3129" s="75">
        <f>B3129</f>
        <v>42696</v>
      </c>
      <c r="D3129" s="50" t="s">
        <v>1225</v>
      </c>
      <c r="E3129" s="50">
        <v>0.75</v>
      </c>
      <c r="F3129" s="50">
        <v>0</v>
      </c>
      <c r="G3129" s="50">
        <v>30</v>
      </c>
      <c r="H3129" s="50">
        <v>0</v>
      </c>
      <c r="I3129" s="53">
        <f>IF(E3129&gt;0,TIME(F3129,G3129,H3129),"")</f>
        <v>2.0833333333333332E-2</v>
      </c>
      <c r="J3129" s="54">
        <f>IF(E3129&gt;0,TIME(F3129,G3129,H3129)/E3129,"")</f>
        <v>2.7777777777777776E-2</v>
      </c>
      <c r="K3129" s="50" t="s">
        <v>1856</v>
      </c>
      <c r="L3129" s="50" t="s">
        <v>1304</v>
      </c>
      <c r="M3129" s="55">
        <f>IF(D3129&gt;0,0.0416666666666667/J3129,"")</f>
        <v>1.5000000000000013</v>
      </c>
      <c r="N3129" s="50">
        <v>0</v>
      </c>
      <c r="O3129" s="50" t="s">
        <v>253</v>
      </c>
      <c r="P3129" s="50">
        <v>1200</v>
      </c>
      <c r="Q3129" s="151">
        <f>IF("1-Swim"=D3129,J3129*2.4,IF("2-Bike"=D3129,J3129*112,IF("3-Run"=D3129,J3129*26.2,0)))</f>
        <v>6.6666666666666666E-2</v>
      </c>
      <c r="R3129" s="151">
        <f>Q3129/2</f>
        <v>3.3333333333333333E-2</v>
      </c>
      <c r="S3129" s="53">
        <f>J3129*26.2</f>
        <v>0.72777777777777775</v>
      </c>
      <c r="T3129" s="53">
        <f>(J3129+0.0013889)*26.2</f>
        <v>0.76416695777777766</v>
      </c>
      <c r="U3129" s="53">
        <f>S3129/2</f>
        <v>0.36388888888888887</v>
      </c>
      <c r="V3129" s="53">
        <f>T3129/2</f>
        <v>0.38208347888888883</v>
      </c>
      <c r="W3129" s="50">
        <f>RANK(J3129,J:J,1)</f>
        <v>3293</v>
      </c>
      <c r="X3129" s="50">
        <f>YEAR(B3129)</f>
        <v>2016</v>
      </c>
      <c r="Y3129" s="50">
        <f>MONTH(B3129)</f>
        <v>11</v>
      </c>
      <c r="Z3129" s="56">
        <f>X3129*100+Y3129</f>
        <v>201611</v>
      </c>
      <c r="AA3129" s="56">
        <f>WEEKNUM(B3129,1)</f>
        <v>48</v>
      </c>
      <c r="AB3129" s="58">
        <f>IF(ISBLANK(B3129)," ",MAX(B3129-B3128-1,0))</f>
        <v>1</v>
      </c>
      <c r="AC3129" s="56">
        <f>DAY(B3129)</f>
        <v>22</v>
      </c>
      <c r="AD3129" s="53">
        <f>U3129+V3129</f>
        <v>0.74597236777777765</v>
      </c>
      <c r="AE3129" s="56">
        <f>IF("1-Swim"=D3129,E3129*46.7,IF("2-Bike"=D3129,E3129,IF("3-Run"=D3129,E3129*4.27,0)))</f>
        <v>35.025000000000006</v>
      </c>
    </row>
    <row r="3130" spans="1:31" x14ac:dyDescent="0.25">
      <c r="A3130" s="50">
        <v>3103</v>
      </c>
      <c r="B3130" s="51">
        <v>42698</v>
      </c>
      <c r="C3130" s="75">
        <f>B3130</f>
        <v>42698</v>
      </c>
      <c r="D3130" s="50" t="s">
        <v>1223</v>
      </c>
      <c r="E3130" s="50">
        <v>3.1</v>
      </c>
      <c r="F3130" s="50">
        <v>0</v>
      </c>
      <c r="G3130" s="50">
        <v>38</v>
      </c>
      <c r="H3130" s="50">
        <v>54</v>
      </c>
      <c r="I3130" s="53">
        <f>IF(E3130&gt;0,TIME(F3130,G3130,H3130),"")</f>
        <v>2.7013888888888889E-2</v>
      </c>
      <c r="J3130" s="54">
        <f>IF(E3130&gt;0,TIME(F3130,G3130,H3130)/E3130,"")</f>
        <v>8.7141577060931893E-3</v>
      </c>
      <c r="K3130" s="50" t="s">
        <v>1772</v>
      </c>
      <c r="L3130" s="50" t="s">
        <v>1857</v>
      </c>
      <c r="M3130" s="55">
        <f>IF(D3130&gt;0,0.0416666666666667/J3130,"")</f>
        <v>4.7814910025706983</v>
      </c>
      <c r="N3130" s="50">
        <v>0</v>
      </c>
      <c r="O3130" s="50" t="s">
        <v>377</v>
      </c>
      <c r="Q3130" s="151">
        <f>IF("1-Swim"=D3130,J3130*2.4,IF("2-Bike"=D3130,J3130*112,IF("3-Run"=D3130,J3130*26.2,0)))</f>
        <v>0.22831093189964155</v>
      </c>
      <c r="R3130" s="151">
        <f>Q3130/2</f>
        <v>0.11415546594982078</v>
      </c>
      <c r="S3130" s="53">
        <f>J3130*26.2</f>
        <v>0.22831093189964155</v>
      </c>
      <c r="T3130" s="53">
        <f>(J3130+0.0013889)*26.2</f>
        <v>0.26470011189964154</v>
      </c>
      <c r="U3130" s="53">
        <f>S3130/2</f>
        <v>0.11415546594982078</v>
      </c>
      <c r="V3130" s="53">
        <f>T3130/2</f>
        <v>0.13235005594982077</v>
      </c>
      <c r="W3130" s="50">
        <f>RANK(J3130,J:J,1)</f>
        <v>2711</v>
      </c>
      <c r="X3130" s="50">
        <f>YEAR(B3130)</f>
        <v>2016</v>
      </c>
      <c r="Y3130" s="50">
        <f>MONTH(B3130)</f>
        <v>11</v>
      </c>
      <c r="Z3130" s="56">
        <f>X3130*100+Y3130</f>
        <v>201611</v>
      </c>
      <c r="AA3130" s="56">
        <f>WEEKNUM(B3130,1)</f>
        <v>48</v>
      </c>
      <c r="AB3130" s="58">
        <f>IF(ISBLANK(B3130)," ",MAX(B3130-B3129-1,0))</f>
        <v>1</v>
      </c>
      <c r="AC3130" s="56">
        <f>DAY(B3130)</f>
        <v>24</v>
      </c>
      <c r="AD3130" s="53">
        <f>U3130+V3130</f>
        <v>0.24650552189964153</v>
      </c>
      <c r="AE3130" s="56">
        <f>IF("1-Swim"=D3130,E3130*46.7,IF("2-Bike"=D3130,E3130,IF("3-Run"=D3130,E3130*4.27,0)))</f>
        <v>13.236999999999998</v>
      </c>
    </row>
    <row r="3131" spans="1:31" x14ac:dyDescent="0.25">
      <c r="A3131" s="50">
        <v>3104</v>
      </c>
      <c r="B3131" s="51">
        <v>42699</v>
      </c>
      <c r="C3131" s="75">
        <f>B3131</f>
        <v>42699</v>
      </c>
      <c r="D3131" s="50" t="s">
        <v>1223</v>
      </c>
      <c r="E3131" s="50">
        <v>3.1</v>
      </c>
      <c r="F3131" s="50">
        <v>0</v>
      </c>
      <c r="G3131" s="50">
        <v>37</v>
      </c>
      <c r="H3131" s="50">
        <v>21</v>
      </c>
      <c r="I3131" s="53">
        <f>IF(E3131&gt;0,TIME(F3131,G3131,H3131),"")</f>
        <v>2.5937500000000002E-2</v>
      </c>
      <c r="J3131" s="54">
        <f>IF(E3131&gt;0,TIME(F3131,G3131,H3131)/E3131,"")</f>
        <v>8.3669354838709683E-3</v>
      </c>
      <c r="K3131" s="50" t="s">
        <v>1772</v>
      </c>
      <c r="L3131" s="50" t="s">
        <v>1858</v>
      </c>
      <c r="M3131" s="55">
        <f>IF(D3131&gt;0,0.0416666666666667/J3131,"")</f>
        <v>4.9799196787148627</v>
      </c>
      <c r="N3131" s="50">
        <v>0</v>
      </c>
      <c r="O3131" s="50" t="s">
        <v>255</v>
      </c>
      <c r="Q3131" s="151">
        <f>IF("1-Swim"=D3131,J3131*2.4,IF("2-Bike"=D3131,J3131*112,IF("3-Run"=D3131,J3131*26.2,0)))</f>
        <v>0.21921370967741935</v>
      </c>
      <c r="R3131" s="151">
        <f>Q3131/2</f>
        <v>0.10960685483870967</v>
      </c>
      <c r="S3131" s="53">
        <f>J3131*26.2</f>
        <v>0.21921370967741935</v>
      </c>
      <c r="T3131" s="53">
        <f>(J3131+0.0013889)*26.2</f>
        <v>0.25560288967741934</v>
      </c>
      <c r="U3131" s="53">
        <f>S3131/2</f>
        <v>0.10960685483870967</v>
      </c>
      <c r="V3131" s="53">
        <f>T3131/2</f>
        <v>0.12780144483870967</v>
      </c>
      <c r="W3131" s="50">
        <f>RANK(J3131,J:J,1)</f>
        <v>2617</v>
      </c>
      <c r="X3131" s="50">
        <f>YEAR(B3131)</f>
        <v>2016</v>
      </c>
      <c r="Y3131" s="50">
        <f>MONTH(B3131)</f>
        <v>11</v>
      </c>
      <c r="Z3131" s="56">
        <f>X3131*100+Y3131</f>
        <v>201611</v>
      </c>
      <c r="AA3131" s="56">
        <f>WEEKNUM(B3131,1)</f>
        <v>48</v>
      </c>
      <c r="AB3131" s="58">
        <f>IF(ISBLANK(B3131)," ",MAX(B3131-B3130-1,0))</f>
        <v>0</v>
      </c>
      <c r="AC3131" s="56">
        <f>DAY(B3131)</f>
        <v>25</v>
      </c>
      <c r="AD3131" s="53">
        <f>U3131+V3131</f>
        <v>0.23740829967741933</v>
      </c>
      <c r="AE3131" s="56">
        <f>IF("1-Swim"=D3131,E3131*46.7,IF("2-Bike"=D3131,E3131,IF("3-Run"=D3131,E3131*4.27,0)))</f>
        <v>13.236999999999998</v>
      </c>
    </row>
    <row r="3132" spans="1:31" x14ac:dyDescent="0.25">
      <c r="A3132" s="50">
        <v>3105</v>
      </c>
      <c r="B3132" s="51">
        <v>42701</v>
      </c>
      <c r="C3132" s="75">
        <f>B3132</f>
        <v>42701</v>
      </c>
      <c r="D3132" s="50" t="s">
        <v>1223</v>
      </c>
      <c r="E3132" s="50">
        <v>5.25</v>
      </c>
      <c r="F3132" s="50">
        <v>0</v>
      </c>
      <c r="G3132" s="50">
        <v>58</v>
      </c>
      <c r="H3132" s="50">
        <v>55</v>
      </c>
      <c r="I3132" s="53">
        <f>IF(E3132&gt;0,TIME(F3132,G3132,H3132),"")</f>
        <v>4.0914351851851848E-2</v>
      </c>
      <c r="J3132" s="54">
        <f>IF(E3132&gt;0,TIME(F3132,G3132,H3132)/E3132,"")</f>
        <v>7.7932098765432093E-3</v>
      </c>
      <c r="K3132" s="50" t="s">
        <v>1772</v>
      </c>
      <c r="L3132" s="50" t="s">
        <v>1859</v>
      </c>
      <c r="M3132" s="55">
        <f>IF(D3132&gt;0,0.0416666666666667/J3132,"")</f>
        <v>5.3465346534653513</v>
      </c>
      <c r="N3132" s="50">
        <v>0</v>
      </c>
      <c r="O3132" s="50" t="s">
        <v>377</v>
      </c>
      <c r="P3132" s="50" t="s">
        <v>221</v>
      </c>
      <c r="Q3132" s="151">
        <f>IF("1-Swim"=D3132,J3132*2.4,IF("2-Bike"=D3132,J3132*112,IF("3-Run"=D3132,J3132*26.2,0)))</f>
        <v>0.20418209876543209</v>
      </c>
      <c r="R3132" s="151">
        <f>Q3132/2</f>
        <v>0.10209104938271604</v>
      </c>
      <c r="S3132" s="53">
        <f>J3132*26.2</f>
        <v>0.20418209876543209</v>
      </c>
      <c r="T3132" s="53">
        <f>(J3132+0.0013889)*26.2</f>
        <v>0.24057127876543205</v>
      </c>
      <c r="U3132" s="53">
        <f>S3132/2</f>
        <v>0.10209104938271604</v>
      </c>
      <c r="V3132" s="53">
        <f>T3132/2</f>
        <v>0.12028563938271603</v>
      </c>
      <c r="W3132" s="50">
        <f>RANK(J3132,J:J,1)</f>
        <v>2300</v>
      </c>
      <c r="X3132" s="50">
        <f>YEAR(B3132)</f>
        <v>2016</v>
      </c>
      <c r="Y3132" s="50">
        <f>MONTH(B3132)</f>
        <v>11</v>
      </c>
      <c r="Z3132" s="56">
        <f>X3132*100+Y3132</f>
        <v>201611</v>
      </c>
      <c r="AA3132" s="56">
        <f>WEEKNUM(B3132,1)</f>
        <v>49</v>
      </c>
      <c r="AB3132" s="58">
        <f>IF(ISBLANK(B3132)," ",MAX(B3132-B3131-1,0))</f>
        <v>1</v>
      </c>
      <c r="AC3132" s="56">
        <f>DAY(B3132)</f>
        <v>27</v>
      </c>
      <c r="AD3132" s="53">
        <f>U3132+V3132</f>
        <v>0.22237668876543207</v>
      </c>
      <c r="AE3132" s="56">
        <f>IF("1-Swim"=D3132,E3132*46.7,IF("2-Bike"=D3132,E3132,IF("3-Run"=D3132,E3132*4.27,0)))</f>
        <v>22.417499999999997</v>
      </c>
    </row>
    <row r="3133" spans="1:31" x14ac:dyDescent="0.25">
      <c r="A3133" s="50">
        <v>3106</v>
      </c>
      <c r="B3133" s="51">
        <v>42702</v>
      </c>
      <c r="C3133" s="75">
        <f>B3133</f>
        <v>42702</v>
      </c>
      <c r="D3133" s="50" t="s">
        <v>1223</v>
      </c>
      <c r="E3133" s="50">
        <v>3.1</v>
      </c>
      <c r="F3133" s="50">
        <v>0</v>
      </c>
      <c r="G3133" s="50">
        <v>38</v>
      </c>
      <c r="H3133" s="50">
        <v>16</v>
      </c>
      <c r="I3133" s="53">
        <f>IF(E3133&gt;0,TIME(F3133,G3133,H3133),"")</f>
        <v>2.6574074074074073E-2</v>
      </c>
      <c r="J3133" s="54">
        <f>IF(E3133&gt;0,TIME(F3133,G3133,H3133)/E3133,"")</f>
        <v>8.5722819593787337E-3</v>
      </c>
      <c r="K3133" s="50" t="s">
        <v>1731</v>
      </c>
      <c r="L3133" s="50" t="s">
        <v>1357</v>
      </c>
      <c r="M3133" s="55">
        <f>IF(D3133&gt;0,0.0416666666666667/J3133,"")</f>
        <v>4.8606271777003522</v>
      </c>
      <c r="N3133" s="50">
        <v>0</v>
      </c>
      <c r="O3133" s="50" t="s">
        <v>255</v>
      </c>
      <c r="Q3133" s="151">
        <f>IF("1-Swim"=D3133,J3133*2.4,IF("2-Bike"=D3133,J3133*112,IF("3-Run"=D3133,J3133*26.2,0)))</f>
        <v>0.22459378733572283</v>
      </c>
      <c r="R3133" s="151">
        <f>Q3133/2</f>
        <v>0.11229689366786141</v>
      </c>
      <c r="S3133" s="53">
        <f>J3133*26.2</f>
        <v>0.22459378733572283</v>
      </c>
      <c r="T3133" s="53">
        <f>(J3133+0.0013889)*26.2</f>
        <v>0.26098296733572285</v>
      </c>
      <c r="U3133" s="53">
        <f>S3133/2</f>
        <v>0.11229689366786141</v>
      </c>
      <c r="V3133" s="53">
        <f>T3133/2</f>
        <v>0.13049148366786142</v>
      </c>
      <c r="W3133" s="50">
        <f>RANK(J3133,J:J,1)</f>
        <v>2674</v>
      </c>
      <c r="X3133" s="50">
        <f>YEAR(B3133)</f>
        <v>2016</v>
      </c>
      <c r="Y3133" s="50">
        <f>MONTH(B3133)</f>
        <v>11</v>
      </c>
      <c r="Z3133" s="56">
        <f>X3133*100+Y3133</f>
        <v>201611</v>
      </c>
      <c r="AA3133" s="56">
        <f>WEEKNUM(B3133,1)</f>
        <v>49</v>
      </c>
      <c r="AB3133" s="58">
        <f>IF(ISBLANK(B3133)," ",MAX(B3133-B3132-1,0))</f>
        <v>0</v>
      </c>
      <c r="AC3133" s="56">
        <f>DAY(B3133)</f>
        <v>28</v>
      </c>
      <c r="AD3133" s="53">
        <f>U3133+V3133</f>
        <v>0.24278837733572284</v>
      </c>
      <c r="AE3133" s="56">
        <f>IF("1-Swim"=D3133,E3133*46.7,IF("2-Bike"=D3133,E3133,IF("3-Run"=D3133,E3133*4.27,0)))</f>
        <v>13.236999999999998</v>
      </c>
    </row>
    <row r="3134" spans="1:31" x14ac:dyDescent="0.25">
      <c r="A3134" s="50">
        <v>3107</v>
      </c>
      <c r="B3134" s="51">
        <v>42703</v>
      </c>
      <c r="C3134" s="75">
        <f>B3134</f>
        <v>42703</v>
      </c>
      <c r="D3134" s="50" t="s">
        <v>1225</v>
      </c>
      <c r="E3134" s="50">
        <v>1</v>
      </c>
      <c r="F3134" s="50">
        <v>0</v>
      </c>
      <c r="G3134" s="50">
        <v>49</v>
      </c>
      <c r="H3134" s="50">
        <v>40</v>
      </c>
      <c r="I3134" s="53">
        <f>IF(E3134&gt;0,TIME(F3134,G3134,H3134),"")</f>
        <v>3.4490740740740738E-2</v>
      </c>
      <c r="J3134" s="54">
        <f>IF(E3134&gt;0,TIME(F3134,G3134,H3134)/E3134,"")</f>
        <v>3.4490740740740738E-2</v>
      </c>
      <c r="K3134" s="50" t="s">
        <v>1856</v>
      </c>
      <c r="L3134" s="50" t="s">
        <v>1304</v>
      </c>
      <c r="M3134" s="55">
        <f>IF(D3134&gt;0,0.0416666666666667/J3134,"")</f>
        <v>1.2080536912751687</v>
      </c>
      <c r="N3134" s="50">
        <v>0</v>
      </c>
      <c r="O3134" s="50" t="s">
        <v>253</v>
      </c>
      <c r="Q3134" s="151">
        <f>IF("1-Swim"=D3134,J3134*2.4,IF("2-Bike"=D3134,J3134*112,IF("3-Run"=D3134,J3134*26.2,0)))</f>
        <v>8.277777777777777E-2</v>
      </c>
      <c r="R3134" s="151">
        <f>Q3134/2</f>
        <v>4.1388888888888885E-2</v>
      </c>
      <c r="S3134" s="53">
        <f>J3134*26.2</f>
        <v>0.9036574074074073</v>
      </c>
      <c r="T3134" s="53">
        <f>(J3134+0.0013889)*26.2</f>
        <v>0.94004658740740732</v>
      </c>
      <c r="U3134" s="53">
        <f>S3134/2</f>
        <v>0.45182870370370365</v>
      </c>
      <c r="V3134" s="53">
        <f>T3134/2</f>
        <v>0.47002329370370366</v>
      </c>
      <c r="W3134" s="50">
        <f>RANK(J3134,J:J,1)</f>
        <v>3380</v>
      </c>
      <c r="X3134" s="50">
        <f>YEAR(B3134)</f>
        <v>2016</v>
      </c>
      <c r="Y3134" s="50">
        <f>MONTH(B3134)</f>
        <v>11</v>
      </c>
      <c r="Z3134" s="56">
        <f>X3134*100+Y3134</f>
        <v>201611</v>
      </c>
      <c r="AA3134" s="56">
        <f>WEEKNUM(B3134,1)</f>
        <v>49</v>
      </c>
      <c r="AB3134" s="58">
        <f>IF(ISBLANK(B3134)," ",MAX(B3134-B3133-1,0))</f>
        <v>0</v>
      </c>
      <c r="AC3134" s="56">
        <f>DAY(B3134)</f>
        <v>29</v>
      </c>
      <c r="AD3134" s="53">
        <f>U3134+V3134</f>
        <v>0.92185199740740731</v>
      </c>
      <c r="AE3134" s="56">
        <f>IF("1-Swim"=D3134,E3134*46.7,IF("2-Bike"=D3134,E3134,IF("3-Run"=D3134,E3134*4.27,0)))</f>
        <v>46.7</v>
      </c>
    </row>
    <row r="3135" spans="1:31" x14ac:dyDescent="0.25">
      <c r="A3135" s="50">
        <v>3108</v>
      </c>
      <c r="B3135" s="51">
        <v>42705</v>
      </c>
      <c r="C3135" s="75">
        <f>B3135</f>
        <v>42705</v>
      </c>
      <c r="D3135" s="50" t="s">
        <v>1225</v>
      </c>
      <c r="E3135" s="50">
        <v>1</v>
      </c>
      <c r="F3135" s="50">
        <v>0</v>
      </c>
      <c r="G3135" s="50">
        <v>53</v>
      </c>
      <c r="H3135" s="50">
        <v>31</v>
      </c>
      <c r="I3135" s="53">
        <f>IF(E3135&gt;0,TIME(F3135,G3135,H3135),"")</f>
        <v>3.7164351851851851E-2</v>
      </c>
      <c r="J3135" s="54">
        <f>IF(E3135&gt;0,TIME(F3135,G3135,H3135)/E3135,"")</f>
        <v>3.7164351851851851E-2</v>
      </c>
      <c r="K3135" s="50" t="s">
        <v>1856</v>
      </c>
      <c r="L3135" s="50" t="s">
        <v>1304</v>
      </c>
      <c r="M3135" s="55">
        <f>IF(D3135&gt;0,0.0416666666666667/J3135,"")</f>
        <v>1.1211460604173165</v>
      </c>
      <c r="N3135" s="50">
        <v>0</v>
      </c>
      <c r="O3135" s="50" t="s">
        <v>253</v>
      </c>
      <c r="Q3135" s="151">
        <f>IF("1-Swim"=D3135,J3135*2.4,IF("2-Bike"=D3135,J3135*112,IF("3-Run"=D3135,J3135*26.2,0)))</f>
        <v>8.9194444444444437E-2</v>
      </c>
      <c r="R3135" s="151">
        <f>Q3135/2</f>
        <v>4.4597222222222219E-2</v>
      </c>
      <c r="S3135" s="53">
        <f>J3135*26.2</f>
        <v>0.97370601851851846</v>
      </c>
      <c r="T3135" s="53">
        <f>(J3135+0.0013889)*26.2</f>
        <v>1.0100951985185185</v>
      </c>
      <c r="U3135" s="53">
        <f>S3135/2</f>
        <v>0.48685300925925923</v>
      </c>
      <c r="V3135" s="53">
        <f>T3135/2</f>
        <v>0.50504759925925924</v>
      </c>
      <c r="W3135" s="50">
        <f>RANK(J3135,J:J,1)</f>
        <v>3393</v>
      </c>
      <c r="X3135" s="50">
        <f>YEAR(B3135)</f>
        <v>2016</v>
      </c>
      <c r="Y3135" s="50">
        <f>MONTH(B3135)</f>
        <v>12</v>
      </c>
      <c r="Z3135" s="56">
        <f>X3135*100+Y3135</f>
        <v>201612</v>
      </c>
      <c r="AA3135" s="56">
        <f>WEEKNUM(B3135,1)</f>
        <v>49</v>
      </c>
      <c r="AB3135" s="58">
        <f>IF(ISBLANK(B3135)," ",MAX(B3135-B3134-1,0))</f>
        <v>1</v>
      </c>
      <c r="AC3135" s="56">
        <f>DAY(B3135)</f>
        <v>1</v>
      </c>
      <c r="AD3135" s="53">
        <f>U3135+V3135</f>
        <v>0.99190060851851847</v>
      </c>
      <c r="AE3135" s="56">
        <f>IF("1-Swim"=D3135,E3135*46.7,IF("2-Bike"=D3135,E3135,IF("3-Run"=D3135,E3135*4.27,0)))</f>
        <v>46.7</v>
      </c>
    </row>
    <row r="3136" spans="1:31" x14ac:dyDescent="0.25">
      <c r="A3136" s="50">
        <v>3109</v>
      </c>
      <c r="B3136" s="51">
        <v>42706</v>
      </c>
      <c r="C3136" s="75">
        <f>B3136</f>
        <v>42706</v>
      </c>
      <c r="D3136" s="50" t="s">
        <v>1224</v>
      </c>
      <c r="E3136" s="50">
        <v>12.95</v>
      </c>
      <c r="F3136" s="50">
        <v>1</v>
      </c>
      <c r="G3136" s="50">
        <v>4</v>
      </c>
      <c r="H3136" s="50">
        <v>19</v>
      </c>
      <c r="I3136" s="53">
        <f>IF(E3136&gt;0,TIME(F3136,G3136,H3136),"")</f>
        <v>4.4664351851851851E-2</v>
      </c>
      <c r="J3136" s="54">
        <f>IF(E3136&gt;0,TIME(F3136,G3136,H3136)/E3136,"")</f>
        <v>3.4489846989846991E-3</v>
      </c>
      <c r="K3136" s="50" t="s">
        <v>930</v>
      </c>
      <c r="L3136" s="50" t="s">
        <v>1860</v>
      </c>
      <c r="M3136" s="55">
        <f>IF(D3136&gt;0,0.0416666666666667/J3136,"")</f>
        <v>12.080849961129836</v>
      </c>
      <c r="N3136" s="50">
        <v>0</v>
      </c>
      <c r="O3136" s="50" t="s">
        <v>319</v>
      </c>
      <c r="Q3136" s="151">
        <f>IF("1-Swim"=D3136,J3136*2.4,IF("2-Bike"=D3136,J3136*112,IF("3-Run"=D3136,J3136*26.2,0)))</f>
        <v>0.38628628628628631</v>
      </c>
      <c r="R3136" s="151">
        <f>Q3136/2</f>
        <v>0.19314314314314315</v>
      </c>
      <c r="S3136" s="53">
        <f>J3136*26.2</f>
        <v>9.036339911339912E-2</v>
      </c>
      <c r="T3136" s="53">
        <f>(J3136+0.0013889)*26.2</f>
        <v>0.1267525791133991</v>
      </c>
      <c r="U3136" s="53">
        <f>S3136/2</f>
        <v>4.518169955669956E-2</v>
      </c>
      <c r="V3136" s="53">
        <f>T3136/2</f>
        <v>6.337628955669955E-2</v>
      </c>
      <c r="W3136" s="50">
        <f>RANK(J3136,J:J,1)</f>
        <v>692</v>
      </c>
      <c r="X3136" s="50">
        <f>YEAR(B3136)</f>
        <v>2016</v>
      </c>
      <c r="Y3136" s="50">
        <f>MONTH(B3136)</f>
        <v>12</v>
      </c>
      <c r="Z3136" s="56">
        <f>X3136*100+Y3136</f>
        <v>201612</v>
      </c>
      <c r="AA3136" s="56">
        <f>WEEKNUM(B3136,1)</f>
        <v>49</v>
      </c>
      <c r="AB3136" s="58">
        <f>IF(ISBLANK(B3136)," ",MAX(B3136-B3135-1,0))</f>
        <v>0</v>
      </c>
      <c r="AC3136" s="56">
        <f>DAY(B3136)</f>
        <v>2</v>
      </c>
      <c r="AD3136" s="53">
        <f>U3136+V3136</f>
        <v>0.10855798911339912</v>
      </c>
      <c r="AE3136" s="56">
        <f>IF("1-Swim"=D3136,E3136*46.7,IF("2-Bike"=D3136,E3136,IF("3-Run"=D3136,E3136*4.27,0)))</f>
        <v>12.95</v>
      </c>
    </row>
    <row r="3137" spans="1:31" x14ac:dyDescent="0.25">
      <c r="A3137" s="50">
        <v>3110</v>
      </c>
      <c r="B3137" s="51">
        <v>42708</v>
      </c>
      <c r="C3137" s="75">
        <f>B3137</f>
        <v>42708</v>
      </c>
      <c r="D3137" s="50" t="s">
        <v>1223</v>
      </c>
      <c r="E3137" s="50">
        <v>3.1</v>
      </c>
      <c r="F3137" s="50">
        <v>0</v>
      </c>
      <c r="G3137" s="50">
        <v>37</v>
      </c>
      <c r="H3137" s="50">
        <v>8</v>
      </c>
      <c r="I3137" s="53">
        <f>IF(E3137&gt;0,TIME(F3137,G3137,H3137),"")</f>
        <v>2.5787037037037039E-2</v>
      </c>
      <c r="J3137" s="54">
        <f>IF(E3137&gt;0,TIME(F3137,G3137,H3137)/E3137,"")</f>
        <v>8.3183990442054958E-3</v>
      </c>
      <c r="K3137" s="50" t="s">
        <v>1772</v>
      </c>
      <c r="L3137" s="50" t="s">
        <v>1814</v>
      </c>
      <c r="M3137" s="55">
        <f>IF(D3137&gt;0,0.0416666666666667/J3137,"")</f>
        <v>5.0089766606822304</v>
      </c>
      <c r="N3137" s="50">
        <v>0</v>
      </c>
      <c r="O3137" s="50" t="s">
        <v>319</v>
      </c>
      <c r="Q3137" s="151">
        <f>IF("1-Swim"=D3137,J3137*2.4,IF("2-Bike"=D3137,J3137*112,IF("3-Run"=D3137,J3137*26.2,0)))</f>
        <v>0.21794205495818397</v>
      </c>
      <c r="R3137" s="151">
        <f>Q3137/2</f>
        <v>0.10897102747909199</v>
      </c>
      <c r="S3137" s="53">
        <f>J3137*26.2</f>
        <v>0.21794205495818397</v>
      </c>
      <c r="T3137" s="53">
        <f>(J3137+0.0013889)*26.2</f>
        <v>0.25433123495818399</v>
      </c>
      <c r="U3137" s="53">
        <f>S3137/2</f>
        <v>0.10897102747909199</v>
      </c>
      <c r="V3137" s="53">
        <f>T3137/2</f>
        <v>0.127165617479092</v>
      </c>
      <c r="W3137" s="50">
        <f>RANK(J3137,J:J,1)</f>
        <v>2590</v>
      </c>
      <c r="X3137" s="50">
        <f>YEAR(B3137)</f>
        <v>2016</v>
      </c>
      <c r="Y3137" s="50">
        <f>MONTH(B3137)</f>
        <v>12</v>
      </c>
      <c r="Z3137" s="56">
        <f>X3137*100+Y3137</f>
        <v>201612</v>
      </c>
      <c r="AA3137" s="56">
        <f>WEEKNUM(B3137,1)</f>
        <v>50</v>
      </c>
      <c r="AB3137" s="58">
        <f>IF(ISBLANK(B3137)," ",MAX(B3137-B3136-1,0))</f>
        <v>1</v>
      </c>
      <c r="AC3137" s="56">
        <f>DAY(B3137)</f>
        <v>4</v>
      </c>
      <c r="AD3137" s="53">
        <f>U3137+V3137</f>
        <v>0.23613664495818398</v>
      </c>
      <c r="AE3137" s="56">
        <f>IF("1-Swim"=D3137,E3137*46.7,IF("2-Bike"=D3137,E3137,IF("3-Run"=D3137,E3137*4.27,0)))</f>
        <v>13.236999999999998</v>
      </c>
    </row>
    <row r="3138" spans="1:31" x14ac:dyDescent="0.25">
      <c r="A3138" s="50">
        <v>3111</v>
      </c>
      <c r="B3138" s="51">
        <v>42709</v>
      </c>
      <c r="C3138" s="75">
        <f>B3138</f>
        <v>42709</v>
      </c>
      <c r="D3138" s="50" t="s">
        <v>1223</v>
      </c>
      <c r="E3138" s="50">
        <v>2.71</v>
      </c>
      <c r="F3138" s="50">
        <v>0</v>
      </c>
      <c r="G3138" s="50">
        <v>30</v>
      </c>
      <c r="H3138" s="50">
        <v>0</v>
      </c>
      <c r="I3138" s="53">
        <f>IF(E3138&gt;0,TIME(F3138,G3138,H3138),"")</f>
        <v>2.0833333333333332E-2</v>
      </c>
      <c r="J3138" s="54">
        <f>IF(E3138&gt;0,TIME(F3138,G3138,H3138)/E3138,"")</f>
        <v>7.6875768757687576E-3</v>
      </c>
      <c r="K3138" s="50" t="s">
        <v>1772</v>
      </c>
      <c r="L3138" s="50" t="s">
        <v>17</v>
      </c>
      <c r="M3138" s="55">
        <f>IF(D3138&gt;0,0.0416666666666667/J3138,"")</f>
        <v>5.4200000000000044</v>
      </c>
      <c r="N3138" s="50">
        <v>0</v>
      </c>
      <c r="O3138" s="50" t="s">
        <v>253</v>
      </c>
      <c r="Q3138" s="151">
        <f>IF("1-Swim"=D3138,J3138*2.4,IF("2-Bike"=D3138,J3138*112,IF("3-Run"=D3138,J3138*26.2,0)))</f>
        <v>0.20141451414514144</v>
      </c>
      <c r="R3138" s="151">
        <f>Q3138/2</f>
        <v>0.10070725707257072</v>
      </c>
      <c r="S3138" s="53">
        <f>J3138*26.2</f>
        <v>0.20141451414514144</v>
      </c>
      <c r="T3138" s="53">
        <f>(J3138+0.0013889)*26.2</f>
        <v>0.23780369414514144</v>
      </c>
      <c r="U3138" s="53">
        <f>S3138/2</f>
        <v>0.10070725707257072</v>
      </c>
      <c r="V3138" s="53">
        <f>T3138/2</f>
        <v>0.11890184707257072</v>
      </c>
      <c r="W3138" s="50">
        <f>RANK(J3138,J:J,1)</f>
        <v>2224</v>
      </c>
      <c r="X3138" s="50">
        <f>YEAR(B3138)</f>
        <v>2016</v>
      </c>
      <c r="Y3138" s="50">
        <f>MONTH(B3138)</f>
        <v>12</v>
      </c>
      <c r="Z3138" s="56">
        <f>X3138*100+Y3138</f>
        <v>201612</v>
      </c>
      <c r="AA3138" s="56">
        <f>WEEKNUM(B3138,1)</f>
        <v>50</v>
      </c>
      <c r="AB3138" s="58">
        <f>IF(ISBLANK(B3138)," ",MAX(B3138-B3137-1,0))</f>
        <v>0</v>
      </c>
      <c r="AC3138" s="56">
        <f>DAY(B3138)</f>
        <v>5</v>
      </c>
      <c r="AD3138" s="53">
        <f>U3138+V3138</f>
        <v>0.21960910414514145</v>
      </c>
      <c r="AE3138" s="56">
        <f>IF("1-Swim"=D3138,E3138*46.7,IF("2-Bike"=D3138,E3138,IF("3-Run"=D3138,E3138*4.27,0)))</f>
        <v>11.571699999999998</v>
      </c>
    </row>
    <row r="3139" spans="1:31" x14ac:dyDescent="0.25">
      <c r="A3139" s="50">
        <v>3112</v>
      </c>
      <c r="B3139" s="51">
        <v>42710</v>
      </c>
      <c r="C3139" s="75">
        <f>B3139</f>
        <v>42710</v>
      </c>
      <c r="D3139" s="50" t="s">
        <v>1223</v>
      </c>
      <c r="E3139" s="50">
        <v>1.45</v>
      </c>
      <c r="F3139" s="50">
        <v>0</v>
      </c>
      <c r="G3139" s="50">
        <v>15</v>
      </c>
      <c r="H3139" s="50">
        <v>24</v>
      </c>
      <c r="I3139" s="53">
        <f>IF(E3139&gt;0,TIME(F3139,G3139,H3139),"")</f>
        <v>1.0694444444444444E-2</v>
      </c>
      <c r="J3139" s="54">
        <f>IF(E3139&gt;0,TIME(F3139,G3139,H3139)/E3139,"")</f>
        <v>7.3754789272030647E-3</v>
      </c>
      <c r="K3139" s="50" t="s">
        <v>1731</v>
      </c>
      <c r="L3139" s="50" t="s">
        <v>1048</v>
      </c>
      <c r="M3139" s="55">
        <f>IF(D3139&gt;0,0.0416666666666667/J3139,"")</f>
        <v>5.6493506493506542</v>
      </c>
      <c r="N3139" s="50">
        <v>0</v>
      </c>
      <c r="O3139" s="50" t="s">
        <v>253</v>
      </c>
      <c r="Q3139" s="151">
        <f>IF("1-Swim"=D3139,J3139*2.4,IF("2-Bike"=D3139,J3139*112,IF("3-Run"=D3139,J3139*26.2,0)))</f>
        <v>0.1932375478927203</v>
      </c>
      <c r="R3139" s="151">
        <f>Q3139/2</f>
        <v>9.6618773946360148E-2</v>
      </c>
      <c r="S3139" s="53">
        <f>J3139*26.2</f>
        <v>0.1932375478927203</v>
      </c>
      <c r="T3139" s="53">
        <f>(J3139+0.0013889)*26.2</f>
        <v>0.22962672789272026</v>
      </c>
      <c r="U3139" s="53">
        <f>S3139/2</f>
        <v>9.6618773946360148E-2</v>
      </c>
      <c r="V3139" s="53">
        <f>T3139/2</f>
        <v>0.11481336394636013</v>
      </c>
      <c r="W3139" s="50">
        <f>RANK(J3139,J:J,1)</f>
        <v>1957</v>
      </c>
      <c r="X3139" s="50">
        <f>YEAR(B3139)</f>
        <v>2016</v>
      </c>
      <c r="Y3139" s="50">
        <f>MONTH(B3139)</f>
        <v>12</v>
      </c>
      <c r="Z3139" s="56">
        <f>X3139*100+Y3139</f>
        <v>201612</v>
      </c>
      <c r="AA3139" s="56">
        <f>WEEKNUM(B3139,1)</f>
        <v>50</v>
      </c>
      <c r="AB3139" s="58">
        <f>IF(ISBLANK(B3139)," ",MAX(B3139-B3138-1,0))</f>
        <v>0</v>
      </c>
      <c r="AC3139" s="56">
        <f>DAY(B3139)</f>
        <v>6</v>
      </c>
      <c r="AD3139" s="53">
        <f>U3139+V3139</f>
        <v>0.21143213789272028</v>
      </c>
      <c r="AE3139" s="56">
        <f>IF("1-Swim"=D3139,E3139*46.7,IF("2-Bike"=D3139,E3139,IF("3-Run"=D3139,E3139*4.27,0)))</f>
        <v>6.1914999999999996</v>
      </c>
    </row>
    <row r="3140" spans="1:31" x14ac:dyDescent="0.25">
      <c r="A3140" s="50">
        <v>3113</v>
      </c>
      <c r="B3140" s="51">
        <v>42710</v>
      </c>
      <c r="C3140" s="75">
        <f>B3140</f>
        <v>42710</v>
      </c>
      <c r="D3140" s="50" t="s">
        <v>1225</v>
      </c>
      <c r="E3140" s="50">
        <v>0.96599999999999997</v>
      </c>
      <c r="F3140" s="50">
        <v>0</v>
      </c>
      <c r="G3140" s="50">
        <v>35</v>
      </c>
      <c r="H3140" s="50">
        <v>10</v>
      </c>
      <c r="I3140" s="53">
        <f>IF(E3140&gt;0,TIME(F3140,G3140,H3140),"")</f>
        <v>2.4421296296296292E-2</v>
      </c>
      <c r="J3140" s="54">
        <f>IF(E3140&gt;0,TIME(F3140,G3140,H3140)/E3140,"")</f>
        <v>2.5280845027221836E-2</v>
      </c>
      <c r="K3140" s="50" t="s">
        <v>1856</v>
      </c>
      <c r="L3140" s="50" t="s">
        <v>1861</v>
      </c>
      <c r="M3140" s="55">
        <f>IF(D3140&gt;0,0.0416666666666667/J3140,"")</f>
        <v>1.648151658767774</v>
      </c>
      <c r="N3140" s="50">
        <v>0</v>
      </c>
      <c r="O3140" s="50" t="s">
        <v>253</v>
      </c>
      <c r="P3140" s="50">
        <v>1700</v>
      </c>
      <c r="Q3140" s="151">
        <f>IF("1-Swim"=D3140,J3140*2.4,IF("2-Bike"=D3140,J3140*112,IF("3-Run"=D3140,J3140*26.2,0)))</f>
        <v>6.0674028065332404E-2</v>
      </c>
      <c r="R3140" s="151">
        <f>Q3140/2</f>
        <v>3.0337014032666202E-2</v>
      </c>
      <c r="S3140" s="53">
        <f>J3140*26.2</f>
        <v>0.66235813971321211</v>
      </c>
      <c r="T3140" s="53">
        <f>(J3140+0.0013889)*26.2</f>
        <v>0.69874731971321202</v>
      </c>
      <c r="U3140" s="53">
        <f>S3140/2</f>
        <v>0.33117906985660606</v>
      </c>
      <c r="V3140" s="53">
        <f>T3140/2</f>
        <v>0.34937365985660601</v>
      </c>
      <c r="W3140" s="50">
        <f>RANK(J3140,J:J,1)</f>
        <v>3199</v>
      </c>
      <c r="X3140" s="50">
        <f>YEAR(B3140)</f>
        <v>2016</v>
      </c>
      <c r="Y3140" s="50">
        <f>MONTH(B3140)</f>
        <v>12</v>
      </c>
      <c r="Z3140" s="56">
        <f>X3140*100+Y3140</f>
        <v>201612</v>
      </c>
      <c r="AA3140" s="56">
        <f>WEEKNUM(B3140,1)</f>
        <v>50</v>
      </c>
      <c r="AB3140" s="58">
        <f>IF(ISBLANK(B3140)," ",MAX(B3140-B3139-1,0))</f>
        <v>0</v>
      </c>
      <c r="AC3140" s="56">
        <f>DAY(B3140)</f>
        <v>6</v>
      </c>
      <c r="AD3140" s="53">
        <f>U3140+V3140</f>
        <v>0.68055272971321212</v>
      </c>
      <c r="AE3140" s="56">
        <f>IF("1-Swim"=D3140,E3140*46.7,IF("2-Bike"=D3140,E3140,IF("3-Run"=D3140,E3140*4.27,0)))</f>
        <v>45.112200000000001</v>
      </c>
    </row>
    <row r="3141" spans="1:31" x14ac:dyDescent="0.25">
      <c r="A3141" s="50">
        <v>3114</v>
      </c>
      <c r="B3141" s="51">
        <v>42711</v>
      </c>
      <c r="C3141" s="75">
        <f>B3141</f>
        <v>42711</v>
      </c>
      <c r="D3141" s="50" t="s">
        <v>1223</v>
      </c>
      <c r="E3141" s="50">
        <v>1.5</v>
      </c>
      <c r="F3141" s="50">
        <v>0</v>
      </c>
      <c r="G3141" s="50">
        <v>16</v>
      </c>
      <c r="H3141" s="50">
        <v>47</v>
      </c>
      <c r="I3141" s="53">
        <f>IF(E3141&gt;0,TIME(F3141,G3141,H3141),"")</f>
        <v>1.1655092592592594E-2</v>
      </c>
      <c r="J3141" s="54">
        <f>IF(E3141&gt;0,TIME(F3141,G3141,H3141)/E3141,"")</f>
        <v>7.7700617283950621E-3</v>
      </c>
      <c r="K3141" s="50" t="s">
        <v>1731</v>
      </c>
      <c r="L3141" s="50" t="s">
        <v>1048</v>
      </c>
      <c r="M3141" s="55">
        <f>IF(D3141&gt;0,0.0416666666666667/J3141,"")</f>
        <v>5.3624627606752773</v>
      </c>
      <c r="N3141" s="50">
        <v>0</v>
      </c>
      <c r="O3141" s="50" t="s">
        <v>253</v>
      </c>
      <c r="Q3141" s="151">
        <f>IF("1-Swim"=D3141,J3141*2.4,IF("2-Bike"=D3141,J3141*112,IF("3-Run"=D3141,J3141*26.2,0)))</f>
        <v>0.20357561728395063</v>
      </c>
      <c r="R3141" s="151">
        <f>Q3141/2</f>
        <v>0.10178780864197531</v>
      </c>
      <c r="S3141" s="53">
        <f>J3141*26.2</f>
        <v>0.20357561728395063</v>
      </c>
      <c r="T3141" s="53">
        <f>(J3141+0.0013889)*26.2</f>
        <v>0.23996479728395059</v>
      </c>
      <c r="U3141" s="53">
        <f>S3141/2</f>
        <v>0.10178780864197531</v>
      </c>
      <c r="V3141" s="53">
        <f>T3141/2</f>
        <v>0.1199823986419753</v>
      </c>
      <c r="W3141" s="50">
        <f>RANK(J3141,J:J,1)</f>
        <v>2289</v>
      </c>
      <c r="X3141" s="50">
        <f>YEAR(B3141)</f>
        <v>2016</v>
      </c>
      <c r="Y3141" s="50">
        <f>MONTH(B3141)</f>
        <v>12</v>
      </c>
      <c r="Z3141" s="56">
        <f>X3141*100+Y3141</f>
        <v>201612</v>
      </c>
      <c r="AA3141" s="56">
        <f>WEEKNUM(B3141,1)</f>
        <v>50</v>
      </c>
      <c r="AB3141" s="58">
        <f>IF(ISBLANK(B3141)," ",MAX(B3141-B3140-1,0))</f>
        <v>0</v>
      </c>
      <c r="AC3141" s="56">
        <f>DAY(B3141)</f>
        <v>7</v>
      </c>
      <c r="AD3141" s="53">
        <f>U3141+V3141</f>
        <v>0.22177020728395061</v>
      </c>
      <c r="AE3141" s="56">
        <f>IF("1-Swim"=D3141,E3141*46.7,IF("2-Bike"=D3141,E3141,IF("3-Run"=D3141,E3141*4.27,0)))</f>
        <v>6.4049999999999994</v>
      </c>
    </row>
    <row r="3142" spans="1:31" x14ac:dyDescent="0.25">
      <c r="A3142" s="50">
        <v>3115</v>
      </c>
      <c r="B3142" s="51">
        <v>42712</v>
      </c>
      <c r="C3142" s="75">
        <f>B3142</f>
        <v>42712</v>
      </c>
      <c r="D3142" s="50" t="s">
        <v>1223</v>
      </c>
      <c r="E3142" s="50">
        <v>2.58</v>
      </c>
      <c r="F3142" s="50">
        <v>0</v>
      </c>
      <c r="G3142" s="50">
        <v>30</v>
      </c>
      <c r="H3142" s="50">
        <v>4</v>
      </c>
      <c r="I3142" s="53">
        <f>IF(E3142&gt;0,TIME(F3142,G3142,H3142),"")</f>
        <v>2.0879629629629626E-2</v>
      </c>
      <c r="J3142" s="54">
        <f>IF(E3142&gt;0,TIME(F3142,G3142,H3142)/E3142,"")</f>
        <v>8.0928797014068309E-3</v>
      </c>
      <c r="K3142" s="50" t="s">
        <v>1731</v>
      </c>
      <c r="L3142" s="50" t="s">
        <v>1048</v>
      </c>
      <c r="M3142" s="55">
        <f>IF(D3142&gt;0,0.0416666666666667/J3142,"")</f>
        <v>5.1485587583148611</v>
      </c>
      <c r="N3142" s="50">
        <v>0</v>
      </c>
      <c r="O3142" s="50" t="s">
        <v>253</v>
      </c>
      <c r="Q3142" s="151">
        <f>IF("1-Swim"=D3142,J3142*2.4,IF("2-Bike"=D3142,J3142*112,IF("3-Run"=D3142,J3142*26.2,0)))</f>
        <v>0.21203344817685896</v>
      </c>
      <c r="R3142" s="151">
        <f>Q3142/2</f>
        <v>0.10601672408842948</v>
      </c>
      <c r="S3142" s="53">
        <f>J3142*26.2</f>
        <v>0.21203344817685896</v>
      </c>
      <c r="T3142" s="53">
        <f>(J3142+0.0013889)*26.2</f>
        <v>0.24842262817685898</v>
      </c>
      <c r="U3142" s="53">
        <f>S3142/2</f>
        <v>0.10601672408842948</v>
      </c>
      <c r="V3142" s="53">
        <f>T3142/2</f>
        <v>0.12421131408842949</v>
      </c>
      <c r="W3142" s="50">
        <f>RANK(J3142,J:J,1)</f>
        <v>2478</v>
      </c>
      <c r="X3142" s="50">
        <f>YEAR(B3142)</f>
        <v>2016</v>
      </c>
      <c r="Y3142" s="50">
        <f>MONTH(B3142)</f>
        <v>12</v>
      </c>
      <c r="Z3142" s="56">
        <f>X3142*100+Y3142</f>
        <v>201612</v>
      </c>
      <c r="AA3142" s="56">
        <f>WEEKNUM(B3142,1)</f>
        <v>50</v>
      </c>
      <c r="AB3142" s="58">
        <f>IF(ISBLANK(B3142)," ",MAX(B3142-B3141-1,0))</f>
        <v>0</v>
      </c>
      <c r="AC3142" s="56">
        <f>DAY(B3142)</f>
        <v>8</v>
      </c>
      <c r="AD3142" s="53">
        <f>U3142+V3142</f>
        <v>0.23022803817685897</v>
      </c>
      <c r="AE3142" s="56">
        <f>IF("1-Swim"=D3142,E3142*46.7,IF("2-Bike"=D3142,E3142,IF("3-Run"=D3142,E3142*4.27,0)))</f>
        <v>11.016599999999999</v>
      </c>
    </row>
    <row r="3143" spans="1:31" x14ac:dyDescent="0.25">
      <c r="A3143" s="50">
        <v>3116</v>
      </c>
      <c r="B3143" s="51">
        <v>42712</v>
      </c>
      <c r="C3143" s="75">
        <f>B3143</f>
        <v>42712</v>
      </c>
      <c r="D3143" s="50" t="s">
        <v>1225</v>
      </c>
      <c r="E3143" s="50">
        <v>1.0229999999999999</v>
      </c>
      <c r="F3143" s="50">
        <v>0</v>
      </c>
      <c r="G3143" s="50">
        <v>37</v>
      </c>
      <c r="H3143" s="50">
        <v>31</v>
      </c>
      <c r="I3143" s="53">
        <f>IF(E3143&gt;0,TIME(F3143,G3143,H3143),"")</f>
        <v>2.6053240740740738E-2</v>
      </c>
      <c r="J3143" s="54">
        <f>IF(E3143&gt;0,TIME(F3143,G3143,H3143)/E3143,"")</f>
        <v>2.5467488505122912E-2</v>
      </c>
      <c r="K3143" s="50" t="s">
        <v>1856</v>
      </c>
      <c r="L3143" s="50" t="s">
        <v>1862</v>
      </c>
      <c r="M3143" s="55">
        <f>IF(D3143&gt;0,0.0416666666666667/J3143,"")</f>
        <v>1.6360728565082199</v>
      </c>
      <c r="N3143" s="50">
        <v>0</v>
      </c>
      <c r="O3143" s="50" t="s">
        <v>253</v>
      </c>
      <c r="P3143" s="50">
        <v>1800</v>
      </c>
      <c r="Q3143" s="151">
        <f>IF("1-Swim"=D3143,J3143*2.4,IF("2-Bike"=D3143,J3143*112,IF("3-Run"=D3143,J3143*26.2,0)))</f>
        <v>6.1121972412294986E-2</v>
      </c>
      <c r="R3143" s="151">
        <f>Q3143/2</f>
        <v>3.0560986206147493E-2</v>
      </c>
      <c r="S3143" s="53">
        <f>J3143*26.2</f>
        <v>0.66724819883422026</v>
      </c>
      <c r="T3143" s="53">
        <f>(J3143+0.0013889)*26.2</f>
        <v>0.70363737883422028</v>
      </c>
      <c r="U3143" s="53">
        <f>S3143/2</f>
        <v>0.33362409941711013</v>
      </c>
      <c r="V3143" s="53">
        <f>T3143/2</f>
        <v>0.35181868941711014</v>
      </c>
      <c r="W3143" s="50">
        <f>RANK(J3143,J:J,1)</f>
        <v>3212</v>
      </c>
      <c r="X3143" s="50">
        <f>YEAR(B3143)</f>
        <v>2016</v>
      </c>
      <c r="Y3143" s="50">
        <f>MONTH(B3143)</f>
        <v>12</v>
      </c>
      <c r="Z3143" s="56">
        <f>X3143*100+Y3143</f>
        <v>201612</v>
      </c>
      <c r="AA3143" s="56">
        <f>WEEKNUM(B3143,1)</f>
        <v>50</v>
      </c>
      <c r="AB3143" s="58">
        <f>IF(ISBLANK(B3143)," ",MAX(B3143-B3142-1,0))</f>
        <v>0</v>
      </c>
      <c r="AC3143" s="56">
        <f>DAY(B3143)</f>
        <v>8</v>
      </c>
      <c r="AD3143" s="53">
        <f>U3143+V3143</f>
        <v>0.68544278883422027</v>
      </c>
      <c r="AE3143" s="56">
        <f>IF("1-Swim"=D3143,E3143*46.7,IF("2-Bike"=D3143,E3143,IF("3-Run"=D3143,E3143*4.27,0)))</f>
        <v>47.774099999999997</v>
      </c>
    </row>
    <row r="3144" spans="1:31" x14ac:dyDescent="0.25">
      <c r="A3144" s="50">
        <v>3117</v>
      </c>
      <c r="B3144" s="51">
        <v>42713</v>
      </c>
      <c r="C3144" s="75">
        <f>B3144</f>
        <v>42713</v>
      </c>
      <c r="D3144" s="50" t="s">
        <v>1223</v>
      </c>
      <c r="E3144" s="50">
        <v>2.89</v>
      </c>
      <c r="F3144" s="50">
        <v>0</v>
      </c>
      <c r="G3144" s="50">
        <v>30</v>
      </c>
      <c r="H3144" s="50">
        <v>16</v>
      </c>
      <c r="I3144" s="53">
        <f>IF(E3144&gt;0,TIME(F3144,G3144,H3144),"")</f>
        <v>2.101851851851852E-2</v>
      </c>
      <c r="J3144" s="54">
        <f>IF(E3144&gt;0,TIME(F3144,G3144,H3144)/E3144,"")</f>
        <v>7.2728437780340896E-3</v>
      </c>
      <c r="K3144" s="50" t="s">
        <v>1772</v>
      </c>
      <c r="L3144" s="50" t="s">
        <v>17</v>
      </c>
      <c r="M3144" s="55">
        <f>IF(D3144&gt;0,0.0416666666666667/J3144,"")</f>
        <v>5.7290748898678459</v>
      </c>
      <c r="N3144" s="50">
        <v>0</v>
      </c>
      <c r="O3144" s="50" t="s">
        <v>253</v>
      </c>
      <c r="Q3144" s="151">
        <f>IF("1-Swim"=D3144,J3144*2.4,IF("2-Bike"=D3144,J3144*112,IF("3-Run"=D3144,J3144*26.2,0)))</f>
        <v>0.19054850698449313</v>
      </c>
      <c r="R3144" s="151">
        <f>Q3144/2</f>
        <v>9.5274253492246566E-2</v>
      </c>
      <c r="S3144" s="53">
        <f>J3144*26.2</f>
        <v>0.19054850698449313</v>
      </c>
      <c r="T3144" s="53">
        <f>(J3144+0.0013889)*26.2</f>
        <v>0.22693768698449315</v>
      </c>
      <c r="U3144" s="53">
        <f>S3144/2</f>
        <v>9.5274253492246566E-2</v>
      </c>
      <c r="V3144" s="53">
        <f>T3144/2</f>
        <v>0.11346884349224658</v>
      </c>
      <c r="W3144" s="50">
        <f>RANK(J3144,J:J,1)</f>
        <v>1860</v>
      </c>
      <c r="X3144" s="50">
        <f>YEAR(B3144)</f>
        <v>2016</v>
      </c>
      <c r="Y3144" s="50">
        <f>MONTH(B3144)</f>
        <v>12</v>
      </c>
      <c r="Z3144" s="56">
        <f>X3144*100+Y3144</f>
        <v>201612</v>
      </c>
      <c r="AA3144" s="56">
        <f>WEEKNUM(B3144,1)</f>
        <v>50</v>
      </c>
      <c r="AB3144" s="58">
        <f>IF(ISBLANK(B3144)," ",MAX(B3144-B3143-1,0))</f>
        <v>0</v>
      </c>
      <c r="AC3144" s="56">
        <f>DAY(B3144)</f>
        <v>9</v>
      </c>
      <c r="AD3144" s="53">
        <f>U3144+V3144</f>
        <v>0.20874309698449314</v>
      </c>
      <c r="AE3144" s="56">
        <f>IF("1-Swim"=D3144,E3144*46.7,IF("2-Bike"=D3144,E3144,IF("3-Run"=D3144,E3144*4.27,0)))</f>
        <v>12.340299999999999</v>
      </c>
    </row>
    <row r="3145" spans="1:31" x14ac:dyDescent="0.25">
      <c r="A3145" s="50">
        <v>3118</v>
      </c>
      <c r="B3145" s="51">
        <v>42714</v>
      </c>
      <c r="C3145" s="75">
        <f>B3145</f>
        <v>42714</v>
      </c>
      <c r="D3145" s="50" t="s">
        <v>1223</v>
      </c>
      <c r="E3145" s="50">
        <v>3</v>
      </c>
      <c r="F3145" s="50">
        <v>0</v>
      </c>
      <c r="G3145" s="50">
        <v>31</v>
      </c>
      <c r="H3145" s="50">
        <v>8</v>
      </c>
      <c r="I3145" s="53">
        <f>IF(E3145&gt;0,TIME(F3145,G3145,H3145),"")</f>
        <v>2.162037037037037E-2</v>
      </c>
      <c r="J3145" s="54">
        <f>IF(E3145&gt;0,TIME(F3145,G3145,H3145)/E3145,"")</f>
        <v>7.2067901234567902E-3</v>
      </c>
      <c r="K3145" s="50" t="s">
        <v>1772</v>
      </c>
      <c r="L3145" s="50" t="s">
        <v>17</v>
      </c>
      <c r="M3145" s="55">
        <f>IF(D3145&gt;0,0.0416666666666667/J3145,"")</f>
        <v>5.7815845824411181</v>
      </c>
      <c r="N3145" s="50">
        <v>0</v>
      </c>
      <c r="O3145" s="50" t="s">
        <v>253</v>
      </c>
      <c r="Q3145" s="151">
        <f>IF("1-Swim"=D3145,J3145*2.4,IF("2-Bike"=D3145,J3145*112,IF("3-Run"=D3145,J3145*26.2,0)))</f>
        <v>0.1888179012345679</v>
      </c>
      <c r="R3145" s="151">
        <f>Q3145/2</f>
        <v>9.4408950617283952E-2</v>
      </c>
      <c r="S3145" s="53">
        <f>J3145*26.2</f>
        <v>0.1888179012345679</v>
      </c>
      <c r="T3145" s="53">
        <f>(J3145+0.0013889)*26.2</f>
        <v>0.22520708123456787</v>
      </c>
      <c r="U3145" s="53">
        <f>S3145/2</f>
        <v>9.4408950617283952E-2</v>
      </c>
      <c r="V3145" s="53">
        <f>T3145/2</f>
        <v>0.11260354061728393</v>
      </c>
      <c r="W3145" s="50">
        <f>RANK(J3145,J:J,1)</f>
        <v>1793</v>
      </c>
      <c r="X3145" s="50">
        <f>YEAR(B3145)</f>
        <v>2016</v>
      </c>
      <c r="Y3145" s="50">
        <f>MONTH(B3145)</f>
        <v>12</v>
      </c>
      <c r="Z3145" s="56">
        <f>X3145*100+Y3145</f>
        <v>201612</v>
      </c>
      <c r="AA3145" s="56">
        <f>WEEKNUM(B3145,1)</f>
        <v>50</v>
      </c>
      <c r="AB3145" s="58">
        <f>IF(ISBLANK(B3145)," ",MAX(B3145-B3144-1,0))</f>
        <v>0</v>
      </c>
      <c r="AC3145" s="56">
        <f>DAY(B3145)</f>
        <v>10</v>
      </c>
      <c r="AD3145" s="53">
        <f>U3145+V3145</f>
        <v>0.20701249123456789</v>
      </c>
      <c r="AE3145" s="56">
        <f>IF("1-Swim"=D3145,E3145*46.7,IF("2-Bike"=D3145,E3145,IF("3-Run"=D3145,E3145*4.27,0)))</f>
        <v>12.809999999999999</v>
      </c>
    </row>
    <row r="3146" spans="1:31" x14ac:dyDescent="0.25">
      <c r="A3146" s="50">
        <v>3119</v>
      </c>
      <c r="B3146" s="51">
        <v>42715</v>
      </c>
      <c r="C3146" s="75">
        <f>B3146</f>
        <v>42715</v>
      </c>
      <c r="D3146" s="50" t="s">
        <v>1223</v>
      </c>
      <c r="E3146" s="50">
        <v>3</v>
      </c>
      <c r="F3146" s="50">
        <v>0</v>
      </c>
      <c r="G3146" s="50">
        <v>31</v>
      </c>
      <c r="H3146" s="50">
        <v>34</v>
      </c>
      <c r="I3146" s="53">
        <f>IF(E3146&gt;0,TIME(F3146,G3146,H3146),"")</f>
        <v>2.1921296296296296E-2</v>
      </c>
      <c r="J3146" s="54">
        <f>IF(E3146&gt;0,TIME(F3146,G3146,H3146)/E3146,"")</f>
        <v>7.3070987654320985E-3</v>
      </c>
      <c r="K3146" s="50" t="s">
        <v>1772</v>
      </c>
      <c r="L3146" s="50" t="s">
        <v>17</v>
      </c>
      <c r="M3146" s="55">
        <f>IF(D3146&gt;0,0.0416666666666667/J3146,"")</f>
        <v>5.7022175290390757</v>
      </c>
      <c r="N3146" s="50">
        <v>0</v>
      </c>
      <c r="O3146" s="50" t="s">
        <v>253</v>
      </c>
      <c r="P3146" s="50" t="s">
        <v>1863</v>
      </c>
      <c r="Q3146" s="151">
        <f>IF("1-Swim"=D3146,J3146*2.4,IF("2-Bike"=D3146,J3146*112,IF("3-Run"=D3146,J3146*26.2,0)))</f>
        <v>0.19144598765432097</v>
      </c>
      <c r="R3146" s="151">
        <f>Q3146/2</f>
        <v>9.5722993827160485E-2</v>
      </c>
      <c r="S3146" s="53">
        <f>J3146*26.2</f>
        <v>0.19144598765432097</v>
      </c>
      <c r="T3146" s="53">
        <f>(J3146+0.0013889)*26.2</f>
        <v>0.22783516765432096</v>
      </c>
      <c r="U3146" s="53">
        <f>S3146/2</f>
        <v>9.5722993827160485E-2</v>
      </c>
      <c r="V3146" s="53">
        <f>T3146/2</f>
        <v>0.11391758382716048</v>
      </c>
      <c r="W3146" s="50">
        <f>RANK(J3146,J:J,1)</f>
        <v>1898</v>
      </c>
      <c r="X3146" s="50">
        <f>YEAR(B3146)</f>
        <v>2016</v>
      </c>
      <c r="Y3146" s="50">
        <f>MONTH(B3146)</f>
        <v>12</v>
      </c>
      <c r="Z3146" s="56">
        <f>X3146*100+Y3146</f>
        <v>201612</v>
      </c>
      <c r="AA3146" s="56">
        <f>WEEKNUM(B3146,1)</f>
        <v>51</v>
      </c>
      <c r="AB3146" s="58">
        <f>IF(ISBLANK(B3146)," ",MAX(B3146-B3145-1,0))</f>
        <v>0</v>
      </c>
      <c r="AC3146" s="56">
        <f>DAY(B3146)</f>
        <v>11</v>
      </c>
      <c r="AD3146" s="53">
        <f>U3146+V3146</f>
        <v>0.20964057765432098</v>
      </c>
      <c r="AE3146" s="56">
        <f>IF("1-Swim"=D3146,E3146*46.7,IF("2-Bike"=D3146,E3146,IF("3-Run"=D3146,E3146*4.27,0)))</f>
        <v>12.809999999999999</v>
      </c>
    </row>
    <row r="3147" spans="1:31" x14ac:dyDescent="0.25">
      <c r="A3147" s="50">
        <v>3120</v>
      </c>
      <c r="B3147" s="51">
        <v>42716</v>
      </c>
      <c r="C3147" s="75">
        <f>B3147</f>
        <v>42716</v>
      </c>
      <c r="D3147" s="50" t="s">
        <v>1223</v>
      </c>
      <c r="E3147" s="50">
        <v>3</v>
      </c>
      <c r="F3147" s="50">
        <v>0</v>
      </c>
      <c r="G3147" s="50">
        <v>30</v>
      </c>
      <c r="H3147" s="50">
        <v>38</v>
      </c>
      <c r="I3147" s="53">
        <f>IF(E3147&gt;0,TIME(F3147,G3147,H3147),"")</f>
        <v>2.1273148148148149E-2</v>
      </c>
      <c r="J3147" s="54">
        <f>IF(E3147&gt;0,TIME(F3147,G3147,H3147)/E3147,"")</f>
        <v>7.0910493827160493E-3</v>
      </c>
      <c r="K3147" s="50" t="s">
        <v>1731</v>
      </c>
      <c r="L3147" s="50" t="s">
        <v>1048</v>
      </c>
      <c r="M3147" s="55">
        <f>IF(D3147&gt;0,0.0416666666666667/J3147,"")</f>
        <v>5.8759521218716042</v>
      </c>
      <c r="N3147" s="50">
        <v>0</v>
      </c>
      <c r="O3147" s="50" t="s">
        <v>253</v>
      </c>
      <c r="P3147" s="50" t="s">
        <v>1864</v>
      </c>
      <c r="Q3147" s="151">
        <f>IF("1-Swim"=D3147,J3147*2.4,IF("2-Bike"=D3147,J3147*112,IF("3-Run"=D3147,J3147*26.2,0)))</f>
        <v>0.18578549382716047</v>
      </c>
      <c r="R3147" s="151">
        <f>Q3147/2</f>
        <v>9.2892746913580237E-2</v>
      </c>
      <c r="S3147" s="53">
        <f>J3147*26.2</f>
        <v>0.18578549382716047</v>
      </c>
      <c r="T3147" s="53">
        <f>(J3147+0.0013889)*26.2</f>
        <v>0.22217467382716047</v>
      </c>
      <c r="U3147" s="53">
        <f>S3147/2</f>
        <v>9.2892746913580237E-2</v>
      </c>
      <c r="V3147" s="53">
        <f>T3147/2</f>
        <v>0.11108733691358023</v>
      </c>
      <c r="W3147" s="50">
        <f>RANK(J3147,J:J,1)</f>
        <v>1659</v>
      </c>
      <c r="X3147" s="50">
        <f>YEAR(B3147)</f>
        <v>2016</v>
      </c>
      <c r="Y3147" s="50">
        <f>MONTH(B3147)</f>
        <v>12</v>
      </c>
      <c r="Z3147" s="56">
        <f>X3147*100+Y3147</f>
        <v>201612</v>
      </c>
      <c r="AA3147" s="56">
        <f>WEEKNUM(B3147,1)</f>
        <v>51</v>
      </c>
      <c r="AB3147" s="58">
        <f>IF(ISBLANK(B3147)," ",MAX(B3147-B3146-1,0))</f>
        <v>0</v>
      </c>
      <c r="AC3147" s="56">
        <f>DAY(B3147)</f>
        <v>12</v>
      </c>
      <c r="AD3147" s="53">
        <f>U3147+V3147</f>
        <v>0.20398008382716049</v>
      </c>
      <c r="AE3147" s="56">
        <f>IF("1-Swim"=D3147,E3147*46.7,IF("2-Bike"=D3147,E3147,IF("3-Run"=D3147,E3147*4.27,0)))</f>
        <v>12.809999999999999</v>
      </c>
    </row>
    <row r="3148" spans="1:31" x14ac:dyDescent="0.25">
      <c r="A3148" s="50">
        <v>3121</v>
      </c>
      <c r="B3148" s="51">
        <v>42717</v>
      </c>
      <c r="C3148" s="75">
        <f>B3148</f>
        <v>42717</v>
      </c>
      <c r="D3148" s="50" t="s">
        <v>1223</v>
      </c>
      <c r="E3148" s="50">
        <v>3</v>
      </c>
      <c r="F3148" s="50">
        <v>0</v>
      </c>
      <c r="G3148" s="50">
        <v>30</v>
      </c>
      <c r="H3148" s="50">
        <v>9</v>
      </c>
      <c r="I3148" s="53">
        <f>IF(E3148&gt;0,TIME(F3148,G3148,H3148),"")</f>
        <v>2.0937499999999998E-2</v>
      </c>
      <c r="J3148" s="54">
        <f>IF(E3148&gt;0,TIME(F3148,G3148,H3148)/E3148,"")</f>
        <v>6.9791666666666656E-3</v>
      </c>
      <c r="K3148" s="50" t="s">
        <v>1731</v>
      </c>
      <c r="L3148" s="50" t="s">
        <v>1048</v>
      </c>
      <c r="M3148" s="55">
        <f>IF(D3148&gt;0,0.0416666666666667/J3148,"")</f>
        <v>5.970149253731349</v>
      </c>
      <c r="N3148" s="50">
        <v>0</v>
      </c>
      <c r="O3148" s="50" t="s">
        <v>253</v>
      </c>
      <c r="P3148" s="50" t="s">
        <v>1869</v>
      </c>
      <c r="Q3148" s="151">
        <f>IF("1-Swim"=D3148,J3148*2.4,IF("2-Bike"=D3148,J3148*112,IF("3-Run"=D3148,J3148*26.2,0)))</f>
        <v>0.18285416666666662</v>
      </c>
      <c r="R3148" s="151">
        <f>Q3148/2</f>
        <v>9.1427083333333312E-2</v>
      </c>
      <c r="S3148" s="53">
        <f>J3148*26.2</f>
        <v>0.18285416666666662</v>
      </c>
      <c r="T3148" s="53">
        <f>(J3148+0.0013889)*26.2</f>
        <v>0.21924334666666662</v>
      </c>
      <c r="U3148" s="53">
        <f>S3148/2</f>
        <v>9.1427083333333312E-2</v>
      </c>
      <c r="V3148" s="53">
        <f>T3148/2</f>
        <v>0.10962167333333331</v>
      </c>
      <c r="W3148" s="50">
        <f>RANK(J3148,J:J,1)</f>
        <v>1542</v>
      </c>
      <c r="X3148" s="50">
        <f>YEAR(B3148)</f>
        <v>2016</v>
      </c>
      <c r="Y3148" s="50">
        <f>MONTH(B3148)</f>
        <v>12</v>
      </c>
      <c r="Z3148" s="56">
        <f>X3148*100+Y3148</f>
        <v>201612</v>
      </c>
      <c r="AA3148" s="56">
        <f>WEEKNUM(B3148,1)</f>
        <v>51</v>
      </c>
      <c r="AB3148" s="58">
        <f>IF(ISBLANK(B3148)," ",MAX(B3148-B3142-1,0))</f>
        <v>4</v>
      </c>
      <c r="AC3148" s="56">
        <f>DAY(B3148)</f>
        <v>13</v>
      </c>
      <c r="AD3148" s="53">
        <f>U3148+V3148</f>
        <v>0.20104875666666661</v>
      </c>
      <c r="AE3148" s="56">
        <f>IF("1-Swim"=D3148,E3148*46.7,IF("2-Bike"=D3148,E3148,IF("3-Run"=D3148,E3148*4.27,0)))</f>
        <v>12.809999999999999</v>
      </c>
    </row>
    <row r="3149" spans="1:31" x14ac:dyDescent="0.25">
      <c r="A3149" s="50">
        <v>3131</v>
      </c>
      <c r="B3149" s="51">
        <v>42717</v>
      </c>
      <c r="C3149" s="75">
        <f>B3149</f>
        <v>42717</v>
      </c>
      <c r="D3149" s="50" t="s">
        <v>1225</v>
      </c>
      <c r="E3149" s="50">
        <v>1</v>
      </c>
      <c r="F3149" s="50">
        <v>0</v>
      </c>
      <c r="G3149" s="50">
        <v>33</v>
      </c>
      <c r="H3149" s="50">
        <v>25</v>
      </c>
      <c r="I3149" s="53">
        <f>IF(E3149&gt;0,TIME(F3149,G3149,H3149),"")</f>
        <v>2.3206018518518515E-2</v>
      </c>
      <c r="J3149" s="54">
        <f>IF(E3149&gt;0,TIME(F3149,G3149,H3149)/E3149,"")</f>
        <v>2.3206018518518515E-2</v>
      </c>
      <c r="K3149" s="50" t="s">
        <v>1856</v>
      </c>
      <c r="L3149" s="50" t="s">
        <v>1304</v>
      </c>
      <c r="M3149" s="55">
        <f>IF(D3149&gt;0,0.0416666666666667/J3149,"")</f>
        <v>1.7955112219451388</v>
      </c>
      <c r="N3149" s="50">
        <v>0</v>
      </c>
      <c r="O3149" s="50" t="s">
        <v>253</v>
      </c>
      <c r="Q3149" s="151">
        <f>IF("1-Swim"=D3149,J3149*2.4,IF("2-Bike"=D3149,J3149*112,IF("3-Run"=D3149,J3149*26.2,0)))</f>
        <v>5.5694444444444435E-2</v>
      </c>
      <c r="R3149" s="151">
        <f>Q3149/2</f>
        <v>2.7847222222222218E-2</v>
      </c>
      <c r="S3149" s="53">
        <f>J3149*26.2</f>
        <v>0.60799768518518504</v>
      </c>
      <c r="T3149" s="53">
        <f>(J3149+0.0013889)*26.2</f>
        <v>0.64438686518518506</v>
      </c>
      <c r="U3149" s="53">
        <f>S3149/2</f>
        <v>0.30399884259259252</v>
      </c>
      <c r="V3149" s="53">
        <f>T3149/2</f>
        <v>0.32219343259259253</v>
      </c>
      <c r="W3149" s="50">
        <f>RANK(J3149,J:J,1)</f>
        <v>3090</v>
      </c>
      <c r="X3149" s="50">
        <f>YEAR(B3149)</f>
        <v>2016</v>
      </c>
      <c r="Y3149" s="50">
        <f>MONTH(B3149)</f>
        <v>12</v>
      </c>
      <c r="Z3149" s="56">
        <f>X3149*100+Y3149</f>
        <v>201612</v>
      </c>
      <c r="AA3149" s="56">
        <f>WEEKNUM(B3149,1)</f>
        <v>51</v>
      </c>
      <c r="AB3149" s="58">
        <f>IF(ISBLANK(B3149)," ",MAX(B3149-B3148-1,0))</f>
        <v>0</v>
      </c>
      <c r="AC3149" s="56">
        <f>DAY(B3149)</f>
        <v>13</v>
      </c>
      <c r="AD3149" s="53">
        <f>U3149+V3149</f>
        <v>0.62619227518518505</v>
      </c>
      <c r="AE3149" s="56">
        <f>IF("1-Swim"=D3149,E3149*46.7,IF("2-Bike"=D3149,E3149,IF("3-Run"=D3149,E3149*4.27,0)))</f>
        <v>46.7</v>
      </c>
    </row>
    <row r="3150" spans="1:31" x14ac:dyDescent="0.25">
      <c r="A3150" s="50">
        <v>3122</v>
      </c>
      <c r="B3150" s="51">
        <v>42718</v>
      </c>
      <c r="C3150" s="75">
        <f>B3150</f>
        <v>42718</v>
      </c>
      <c r="D3150" s="50" t="s">
        <v>1223</v>
      </c>
      <c r="E3150" s="50">
        <v>3</v>
      </c>
      <c r="F3150" s="50">
        <v>0</v>
      </c>
      <c r="G3150" s="50">
        <v>29</v>
      </c>
      <c r="H3150" s="50">
        <v>56</v>
      </c>
      <c r="I3150" s="53">
        <f>IF(E3150&gt;0,TIME(F3150,G3150,H3150),"")</f>
        <v>2.0787037037037038E-2</v>
      </c>
      <c r="J3150" s="54">
        <f>IF(E3150&gt;0,TIME(F3150,G3150,H3150)/E3150,"")</f>
        <v>6.9290123456790123E-3</v>
      </c>
      <c r="K3150" s="50" t="s">
        <v>1731</v>
      </c>
      <c r="L3150" s="50" t="s">
        <v>1048</v>
      </c>
      <c r="M3150" s="55">
        <f>IF(D3150&gt;0,0.0416666666666667/J3150,"")</f>
        <v>6.0133630289532345</v>
      </c>
      <c r="N3150" s="50">
        <v>0</v>
      </c>
      <c r="O3150" s="50" t="s">
        <v>253</v>
      </c>
      <c r="P3150" s="50" t="s">
        <v>1870</v>
      </c>
      <c r="Q3150" s="151">
        <f>IF("1-Swim"=D3150,J3150*2.4,IF("2-Bike"=D3150,J3150*112,IF("3-Run"=D3150,J3150*26.2,0)))</f>
        <v>0.18154012345679013</v>
      </c>
      <c r="R3150" s="151">
        <f>Q3150/2</f>
        <v>9.0770061728395066E-2</v>
      </c>
      <c r="S3150" s="53">
        <f>J3150*26.2</f>
        <v>0.18154012345679013</v>
      </c>
      <c r="T3150" s="53">
        <f>(J3150+0.0013889)*26.2</f>
        <v>0.2179293034567901</v>
      </c>
      <c r="U3150" s="53">
        <f>S3150/2</f>
        <v>9.0770061728395066E-2</v>
      </c>
      <c r="V3150" s="53">
        <f>T3150/2</f>
        <v>0.10896465172839505</v>
      </c>
      <c r="W3150" s="50">
        <f>RANK(J3150,J:J,1)</f>
        <v>1464</v>
      </c>
      <c r="X3150" s="50">
        <f>YEAR(B3150)</f>
        <v>2016</v>
      </c>
      <c r="Y3150" s="50">
        <f>MONTH(B3150)</f>
        <v>12</v>
      </c>
      <c r="Z3150" s="56">
        <f>X3150*100+Y3150</f>
        <v>201612</v>
      </c>
      <c r="AA3150" s="56">
        <f>WEEKNUM(B3150,1)</f>
        <v>51</v>
      </c>
      <c r="AB3150" s="58">
        <f>IF(ISBLANK(B3150)," ",MAX(B3150-B3149-1,0))</f>
        <v>0</v>
      </c>
      <c r="AC3150" s="56">
        <f>DAY(B3150)</f>
        <v>14</v>
      </c>
      <c r="AD3150" s="53">
        <f>U3150+V3150</f>
        <v>0.19973471345679011</v>
      </c>
      <c r="AE3150" s="56">
        <f>IF("1-Swim"=D3150,E3150*46.7,IF("2-Bike"=D3150,E3150,IF("3-Run"=D3150,E3150*4.27,0)))</f>
        <v>12.809999999999999</v>
      </c>
    </row>
    <row r="3151" spans="1:31" x14ac:dyDescent="0.25">
      <c r="A3151" s="50">
        <v>3123</v>
      </c>
      <c r="B3151" s="51">
        <v>42719</v>
      </c>
      <c r="C3151" s="75">
        <f>B3151</f>
        <v>42719</v>
      </c>
      <c r="D3151" s="50" t="s">
        <v>1223</v>
      </c>
      <c r="E3151" s="50">
        <v>3.03</v>
      </c>
      <c r="F3151" s="50">
        <v>0</v>
      </c>
      <c r="G3151" s="50">
        <v>30</v>
      </c>
      <c r="H3151" s="50">
        <v>0</v>
      </c>
      <c r="I3151" s="53">
        <f>IF(E3151&gt;0,TIME(F3151,G3151,H3151),"")</f>
        <v>2.0833333333333332E-2</v>
      </c>
      <c r="J3151" s="54">
        <f>IF(E3151&gt;0,TIME(F3151,G3151,H3151)/E3151,"")</f>
        <v>6.8756875687568759E-3</v>
      </c>
      <c r="K3151" s="50" t="s">
        <v>1731</v>
      </c>
      <c r="L3151" s="50" t="s">
        <v>1048</v>
      </c>
      <c r="M3151" s="55">
        <f>IF(D3151&gt;0,0.0416666666666667/J3151,"")</f>
        <v>6.0600000000000049</v>
      </c>
      <c r="N3151" s="50">
        <v>0</v>
      </c>
      <c r="O3151" s="50" t="s">
        <v>253</v>
      </c>
      <c r="P3151" s="50" t="s">
        <v>1871</v>
      </c>
      <c r="Q3151" s="151">
        <f>IF("1-Swim"=D3151,J3151*2.4,IF("2-Bike"=D3151,J3151*112,IF("3-Run"=D3151,J3151*26.2,0)))</f>
        <v>0.18014301430143015</v>
      </c>
      <c r="R3151" s="151">
        <f>Q3151/2</f>
        <v>9.0071507150715074E-2</v>
      </c>
      <c r="S3151" s="53">
        <f>J3151*26.2</f>
        <v>0.18014301430143015</v>
      </c>
      <c r="T3151" s="53">
        <f>(J3151+0.0013889)*26.2</f>
        <v>0.21653219430143011</v>
      </c>
      <c r="U3151" s="53">
        <f>S3151/2</f>
        <v>9.0071507150715074E-2</v>
      </c>
      <c r="V3151" s="53">
        <f>T3151/2</f>
        <v>0.10826609715071506</v>
      </c>
      <c r="W3151" s="50">
        <f>RANK(J3151,J:J,1)</f>
        <v>1409</v>
      </c>
      <c r="X3151" s="50">
        <f>YEAR(B3151)</f>
        <v>2016</v>
      </c>
      <c r="Y3151" s="50">
        <f>MONTH(B3151)</f>
        <v>12</v>
      </c>
      <c r="Z3151" s="56">
        <f>X3151*100+Y3151</f>
        <v>201612</v>
      </c>
      <c r="AA3151" s="56">
        <f>WEEKNUM(B3151,1)</f>
        <v>51</v>
      </c>
      <c r="AB3151" s="58">
        <f>IF(ISBLANK(B3151)," ",MAX(B3151-B3150-1,0))</f>
        <v>0</v>
      </c>
      <c r="AC3151" s="56">
        <f>DAY(B3151)</f>
        <v>15</v>
      </c>
      <c r="AD3151" s="53">
        <f>U3151+V3151</f>
        <v>0.19833760430143013</v>
      </c>
      <c r="AE3151" s="56">
        <f>IF("1-Swim"=D3151,E3151*46.7,IF("2-Bike"=D3151,E3151,IF("3-Run"=D3151,E3151*4.27,0)))</f>
        <v>12.938099999999999</v>
      </c>
    </row>
    <row r="3152" spans="1:31" x14ac:dyDescent="0.25">
      <c r="A3152" s="50">
        <v>3132</v>
      </c>
      <c r="B3152" s="51">
        <v>42719</v>
      </c>
      <c r="C3152" s="75">
        <f>B3152</f>
        <v>42719</v>
      </c>
      <c r="D3152" s="50" t="s">
        <v>1225</v>
      </c>
      <c r="E3152" s="50">
        <v>0.95</v>
      </c>
      <c r="F3152" s="50">
        <v>0</v>
      </c>
      <c r="G3152" s="50">
        <v>31</v>
      </c>
      <c r="H3152" s="50">
        <v>1</v>
      </c>
      <c r="I3152" s="53">
        <f>IF(E3152&gt;0,TIME(F3152,G3152,H3152),"")</f>
        <v>2.1539351851851851E-2</v>
      </c>
      <c r="J3152" s="54">
        <f>IF(E3152&gt;0,TIME(F3152,G3152,H3152)/E3152,"")</f>
        <v>2.2673001949317741E-2</v>
      </c>
      <c r="K3152" s="50" t="s">
        <v>1856</v>
      </c>
      <c r="L3152" s="50" t="s">
        <v>1304</v>
      </c>
      <c r="M3152" s="55">
        <f>IF(D3152&gt;0,0.0416666666666667/J3152,"")</f>
        <v>1.8377216550241817</v>
      </c>
      <c r="N3152" s="50">
        <v>0</v>
      </c>
      <c r="O3152" s="50" t="s">
        <v>253</v>
      </c>
      <c r="Q3152" s="151">
        <f>IF("1-Swim"=D3152,J3152*2.4,IF("2-Bike"=D3152,J3152*112,IF("3-Run"=D3152,J3152*26.2,0)))</f>
        <v>5.4415204678362576E-2</v>
      </c>
      <c r="R3152" s="151">
        <f>Q3152/2</f>
        <v>2.7207602339181288E-2</v>
      </c>
      <c r="S3152" s="53">
        <f>J3152*26.2</f>
        <v>0.59403265107212477</v>
      </c>
      <c r="T3152" s="53">
        <f>(J3152+0.0013889)*26.2</f>
        <v>0.63042183107212479</v>
      </c>
      <c r="U3152" s="53">
        <f>S3152/2</f>
        <v>0.29701632553606239</v>
      </c>
      <c r="V3152" s="53">
        <f>T3152/2</f>
        <v>0.3152109155360624</v>
      </c>
      <c r="W3152" s="50">
        <f>RANK(J3152,J:J,1)</f>
        <v>3070</v>
      </c>
      <c r="X3152" s="50">
        <f>YEAR(B3152)</f>
        <v>2016</v>
      </c>
      <c r="Y3152" s="50">
        <f>MONTH(B3152)</f>
        <v>12</v>
      </c>
      <c r="Z3152" s="56">
        <f>X3152*100+Y3152</f>
        <v>201612</v>
      </c>
      <c r="AA3152" s="56">
        <f>WEEKNUM(B3152,1)</f>
        <v>51</v>
      </c>
      <c r="AB3152" s="58">
        <f>IF(ISBLANK(B3152)," ",MAX(B3152-B3151-1,0))</f>
        <v>0</v>
      </c>
      <c r="AC3152" s="56">
        <f>DAY(B3152)</f>
        <v>15</v>
      </c>
      <c r="AD3152" s="53">
        <f>U3152+V3152</f>
        <v>0.61222724107212478</v>
      </c>
      <c r="AE3152" s="56">
        <f>IF("1-Swim"=D3152,E3152*46.7,IF("2-Bike"=D3152,E3152,IF("3-Run"=D3152,E3152*4.27,0)))</f>
        <v>44.365000000000002</v>
      </c>
    </row>
    <row r="3153" spans="1:31" x14ac:dyDescent="0.25">
      <c r="A3153" s="50">
        <v>3124</v>
      </c>
      <c r="B3153" s="51">
        <v>42720</v>
      </c>
      <c r="C3153" s="75">
        <f>B3153</f>
        <v>42720</v>
      </c>
      <c r="D3153" s="50" t="s">
        <v>1223</v>
      </c>
      <c r="E3153" s="50">
        <v>3.06</v>
      </c>
      <c r="F3153" s="50">
        <v>0</v>
      </c>
      <c r="G3153" s="50">
        <v>30</v>
      </c>
      <c r="H3153" s="50">
        <v>0</v>
      </c>
      <c r="I3153" s="53">
        <f>IF(E3153&gt;0,TIME(F3153,G3153,H3153),"")</f>
        <v>2.0833333333333332E-2</v>
      </c>
      <c r="J3153" s="54">
        <f>IF(E3153&gt;0,TIME(F3153,G3153,H3153)/E3153,"")</f>
        <v>6.808278867102396E-3</v>
      </c>
      <c r="K3153" s="50" t="s">
        <v>1772</v>
      </c>
      <c r="L3153" s="50" t="s">
        <v>17</v>
      </c>
      <c r="M3153" s="55">
        <f>IF(D3153&gt;0,0.0416666666666667/J3153,"")</f>
        <v>6.1200000000000054</v>
      </c>
      <c r="N3153" s="50">
        <v>0</v>
      </c>
      <c r="O3153" s="50" t="s">
        <v>253</v>
      </c>
      <c r="P3153" s="50" t="s">
        <v>1872</v>
      </c>
      <c r="Q3153" s="151">
        <f>IF("1-Swim"=D3153,J3153*2.4,IF("2-Bike"=D3153,J3153*112,IF("3-Run"=D3153,J3153*26.2,0)))</f>
        <v>0.17837690631808278</v>
      </c>
      <c r="R3153" s="151">
        <f>Q3153/2</f>
        <v>8.9188453159041392E-2</v>
      </c>
      <c r="S3153" s="53">
        <f>J3153*26.2</f>
        <v>0.17837690631808278</v>
      </c>
      <c r="T3153" s="53">
        <f>(J3153+0.0013889)*26.2</f>
        <v>0.21476608631808278</v>
      </c>
      <c r="U3153" s="53">
        <f>S3153/2</f>
        <v>8.9188453159041392E-2</v>
      </c>
      <c r="V3153" s="53">
        <f>T3153/2</f>
        <v>0.10738304315904139</v>
      </c>
      <c r="W3153" s="50">
        <f>RANK(J3153,J:J,1)</f>
        <v>1313</v>
      </c>
      <c r="X3153" s="50">
        <f>YEAR(B3153)</f>
        <v>2016</v>
      </c>
      <c r="Y3153" s="50">
        <f>MONTH(B3153)</f>
        <v>12</v>
      </c>
      <c r="Z3153" s="56">
        <f>X3153*100+Y3153</f>
        <v>201612</v>
      </c>
      <c r="AA3153" s="56">
        <f>WEEKNUM(B3153,1)</f>
        <v>51</v>
      </c>
      <c r="AB3153" s="58">
        <f>IF(ISBLANK(B3153)," ",MAX(B3153-B3152-1,0))</f>
        <v>0</v>
      </c>
      <c r="AC3153" s="56">
        <f>DAY(B3153)</f>
        <v>16</v>
      </c>
      <c r="AD3153" s="53">
        <f>U3153+V3153</f>
        <v>0.19657149631808279</v>
      </c>
      <c r="AE3153" s="56">
        <f>IF("1-Swim"=D3153,E3153*46.7,IF("2-Bike"=D3153,E3153,IF("3-Run"=D3153,E3153*4.27,0)))</f>
        <v>13.066199999999998</v>
      </c>
    </row>
    <row r="3154" spans="1:31" x14ac:dyDescent="0.25">
      <c r="A3154" s="50">
        <v>3125</v>
      </c>
      <c r="B3154" s="51">
        <v>42721</v>
      </c>
      <c r="C3154" s="75">
        <f>B3154</f>
        <v>42721</v>
      </c>
      <c r="D3154" s="50" t="s">
        <v>1223</v>
      </c>
      <c r="E3154" s="50">
        <v>3</v>
      </c>
      <c r="F3154" s="50">
        <v>0</v>
      </c>
      <c r="G3154" s="50">
        <v>30</v>
      </c>
      <c r="H3154" s="50">
        <v>36</v>
      </c>
      <c r="I3154" s="53">
        <f>IF(E3154&gt;0,TIME(F3154,G3154,H3154),"")</f>
        <v>2.1250000000000002E-2</v>
      </c>
      <c r="J3154" s="54">
        <f>IF(E3154&gt;0,TIME(F3154,G3154,H3154)/E3154,"")</f>
        <v>7.0833333333333338E-3</v>
      </c>
      <c r="K3154" s="50" t="s">
        <v>1772</v>
      </c>
      <c r="L3154" s="50" t="s">
        <v>17</v>
      </c>
      <c r="M3154" s="55">
        <f>IF(D3154&gt;0,0.0416666666666667/J3154,"")</f>
        <v>5.8823529411764746</v>
      </c>
      <c r="N3154" s="50">
        <v>0</v>
      </c>
      <c r="O3154" s="50" t="s">
        <v>253</v>
      </c>
      <c r="Q3154" s="151">
        <f>IF("1-Swim"=D3154,J3154*2.4,IF("2-Bike"=D3154,J3154*112,IF("3-Run"=D3154,J3154*26.2,0)))</f>
        <v>0.18558333333333335</v>
      </c>
      <c r="R3154" s="151">
        <f>Q3154/2</f>
        <v>9.2791666666666675E-2</v>
      </c>
      <c r="S3154" s="53">
        <f>J3154*26.2</f>
        <v>0.18558333333333335</v>
      </c>
      <c r="T3154" s="53">
        <f>(J3154+0.0013889)*26.2</f>
        <v>0.22197251333333334</v>
      </c>
      <c r="U3154" s="53">
        <f>S3154/2</f>
        <v>9.2791666666666675E-2</v>
      </c>
      <c r="V3154" s="53">
        <f>T3154/2</f>
        <v>0.11098625666666667</v>
      </c>
      <c r="W3154" s="50">
        <f>RANK(J3154,J:J,1)</f>
        <v>1648</v>
      </c>
      <c r="X3154" s="50">
        <f>YEAR(B3154)</f>
        <v>2016</v>
      </c>
      <c r="Y3154" s="50">
        <f>MONTH(B3154)</f>
        <v>12</v>
      </c>
      <c r="Z3154" s="56">
        <f>X3154*100+Y3154</f>
        <v>201612</v>
      </c>
      <c r="AA3154" s="56">
        <f>WEEKNUM(B3154,1)</f>
        <v>51</v>
      </c>
      <c r="AB3154" s="58">
        <f>IF(ISBLANK(B3154)," ",MAX(B3154-B3153-1,0))</f>
        <v>0</v>
      </c>
      <c r="AC3154" s="56">
        <f>DAY(B3154)</f>
        <v>17</v>
      </c>
      <c r="AD3154" s="53">
        <f>U3154+V3154</f>
        <v>0.20377792333333333</v>
      </c>
      <c r="AE3154" s="56">
        <f>IF("1-Swim"=D3154,E3154*46.7,IF("2-Bike"=D3154,E3154,IF("3-Run"=D3154,E3154*4.27,0)))</f>
        <v>12.809999999999999</v>
      </c>
    </row>
    <row r="3155" spans="1:31" x14ac:dyDescent="0.25">
      <c r="A3155" s="50">
        <v>3126</v>
      </c>
      <c r="B3155" s="51">
        <v>42722</v>
      </c>
      <c r="C3155" s="75">
        <f>B3155</f>
        <v>42722</v>
      </c>
      <c r="D3155" s="50" t="s">
        <v>1223</v>
      </c>
      <c r="E3155" s="50">
        <v>3.1</v>
      </c>
      <c r="F3155" s="50">
        <v>0</v>
      </c>
      <c r="G3155" s="50">
        <v>33</v>
      </c>
      <c r="H3155" s="50">
        <v>7</v>
      </c>
      <c r="I3155" s="53">
        <f>IF(E3155&gt;0,TIME(F3155,G3155,H3155),"")</f>
        <v>2.2997685185185187E-2</v>
      </c>
      <c r="J3155" s="54">
        <f>IF(E3155&gt;0,TIME(F3155,G3155,H3155)/E3155,"")</f>
        <v>7.4186081242532858E-3</v>
      </c>
      <c r="K3155" s="50" t="s">
        <v>1772</v>
      </c>
      <c r="L3155" s="50" t="s">
        <v>1814</v>
      </c>
      <c r="M3155" s="55">
        <f>IF(D3155&gt;0,0.0416666666666667/J3155,"")</f>
        <v>5.616507297433321</v>
      </c>
      <c r="N3155" s="50">
        <v>0</v>
      </c>
      <c r="O3155" s="50" t="s">
        <v>1457</v>
      </c>
      <c r="Q3155" s="151">
        <f>IF("1-Swim"=D3155,J3155*2.4,IF("2-Bike"=D3155,J3155*112,IF("3-Run"=D3155,J3155*26.2,0)))</f>
        <v>0.19436753285543609</v>
      </c>
      <c r="R3155" s="151">
        <f>Q3155/2</f>
        <v>9.7183766427718046E-2</v>
      </c>
      <c r="S3155" s="53">
        <f>J3155*26.2</f>
        <v>0.19436753285543609</v>
      </c>
      <c r="T3155" s="53">
        <f>(J3155+0.0013889)*26.2</f>
        <v>0.23075671285543606</v>
      </c>
      <c r="U3155" s="53">
        <f>S3155/2</f>
        <v>9.7183766427718046E-2</v>
      </c>
      <c r="V3155" s="53">
        <f>T3155/2</f>
        <v>0.11537835642771803</v>
      </c>
      <c r="W3155" s="50">
        <f>RANK(J3155,J:J,1)</f>
        <v>1988</v>
      </c>
      <c r="X3155" s="50">
        <f>YEAR(B3155)</f>
        <v>2016</v>
      </c>
      <c r="Y3155" s="50">
        <f>MONTH(B3155)</f>
        <v>12</v>
      </c>
      <c r="Z3155" s="56">
        <f>X3155*100+Y3155</f>
        <v>201612</v>
      </c>
      <c r="AA3155" s="56">
        <f>WEEKNUM(B3155,1)</f>
        <v>52</v>
      </c>
      <c r="AB3155" s="58">
        <f>IF(ISBLANK(B3155)," ",MAX(B3155-B3154-1,0))</f>
        <v>0</v>
      </c>
      <c r="AC3155" s="56">
        <f>DAY(B3155)</f>
        <v>18</v>
      </c>
      <c r="AD3155" s="53">
        <f>U3155+V3155</f>
        <v>0.21256212285543608</v>
      </c>
      <c r="AE3155" s="56">
        <f>IF("1-Swim"=D3155,E3155*46.7,IF("2-Bike"=D3155,E3155,IF("3-Run"=D3155,E3155*4.27,0)))</f>
        <v>13.236999999999998</v>
      </c>
    </row>
    <row r="3156" spans="1:31" x14ac:dyDescent="0.25">
      <c r="A3156" s="50">
        <v>3127</v>
      </c>
      <c r="B3156" s="51">
        <v>42723</v>
      </c>
      <c r="C3156" s="75">
        <f>B3156</f>
        <v>42723</v>
      </c>
      <c r="D3156" s="50" t="s">
        <v>1223</v>
      </c>
      <c r="E3156" s="50">
        <v>2.4900000000000002</v>
      </c>
      <c r="F3156" s="50">
        <v>0</v>
      </c>
      <c r="G3156" s="50">
        <v>27</v>
      </c>
      <c r="H3156" s="50">
        <v>54</v>
      </c>
      <c r="I3156" s="53">
        <f>IF(E3156&gt;0,TIME(F3156,G3156,H3156),"")</f>
        <v>1.9375E-2</v>
      </c>
      <c r="J3156" s="54">
        <f>IF(E3156&gt;0,TIME(F3156,G3156,H3156)/E3156,"")</f>
        <v>7.7811244979919675E-3</v>
      </c>
      <c r="K3156" s="50" t="s">
        <v>1731</v>
      </c>
      <c r="L3156" s="50" t="s">
        <v>1048</v>
      </c>
      <c r="M3156" s="55">
        <f>IF(D3156&gt;0,0.0416666666666667/J3156,"")</f>
        <v>5.3548387096774235</v>
      </c>
      <c r="N3156" s="50">
        <v>0</v>
      </c>
      <c r="O3156" s="50" t="s">
        <v>253</v>
      </c>
      <c r="Q3156" s="151">
        <f>IF("1-Swim"=D3156,J3156*2.4,IF("2-Bike"=D3156,J3156*112,IF("3-Run"=D3156,J3156*26.2,0)))</f>
        <v>0.20386546184738955</v>
      </c>
      <c r="R3156" s="151">
        <f>Q3156/2</f>
        <v>0.10193273092369477</v>
      </c>
      <c r="S3156" s="53">
        <f>J3156*26.2</f>
        <v>0.20386546184738955</v>
      </c>
      <c r="T3156" s="53">
        <f>(J3156+0.0013889)*26.2</f>
        <v>0.24025464184738954</v>
      </c>
      <c r="U3156" s="53">
        <f>S3156/2</f>
        <v>0.10193273092369477</v>
      </c>
      <c r="V3156" s="53">
        <f>T3156/2</f>
        <v>0.12012732092369477</v>
      </c>
      <c r="W3156" s="50">
        <f>RANK(J3156,J:J,1)</f>
        <v>2293</v>
      </c>
      <c r="X3156" s="50">
        <f>YEAR(B3156)</f>
        <v>2016</v>
      </c>
      <c r="Y3156" s="50">
        <f>MONTH(B3156)</f>
        <v>12</v>
      </c>
      <c r="Z3156" s="56">
        <f>X3156*100+Y3156</f>
        <v>201612</v>
      </c>
      <c r="AA3156" s="56">
        <f>WEEKNUM(B3156,1)</f>
        <v>52</v>
      </c>
      <c r="AB3156" s="58">
        <f>IF(ISBLANK(B3156)," ",MAX(B3156-B3155-1,0))</f>
        <v>0</v>
      </c>
      <c r="AC3156" s="56">
        <f>DAY(B3156)</f>
        <v>19</v>
      </c>
      <c r="AD3156" s="53">
        <f>U3156+V3156</f>
        <v>0.22206005184738953</v>
      </c>
      <c r="AE3156" s="56">
        <f>IF("1-Swim"=D3156,E3156*46.7,IF("2-Bike"=D3156,E3156,IF("3-Run"=D3156,E3156*4.27,0)))</f>
        <v>10.632299999999999</v>
      </c>
    </row>
    <row r="3157" spans="1:31" x14ac:dyDescent="0.25">
      <c r="A3157" s="50">
        <v>3128</v>
      </c>
      <c r="B3157" s="51">
        <v>42724</v>
      </c>
      <c r="C3157" s="75">
        <f>B3157</f>
        <v>42724</v>
      </c>
      <c r="D3157" s="50" t="s">
        <v>1223</v>
      </c>
      <c r="E3157" s="50">
        <v>3</v>
      </c>
      <c r="F3157" s="50">
        <v>0</v>
      </c>
      <c r="G3157" s="50">
        <v>30</v>
      </c>
      <c r="H3157" s="50">
        <v>25</v>
      </c>
      <c r="I3157" s="53">
        <f>IF(E3157&gt;0,TIME(F3157,G3157,H3157),"")</f>
        <v>2.1122685185185185E-2</v>
      </c>
      <c r="J3157" s="54">
        <f>IF(E3157&gt;0,TIME(F3157,G3157,H3157)/E3157,"")</f>
        <v>7.0408950617283951E-3</v>
      </c>
      <c r="K3157" s="50" t="s">
        <v>1772</v>
      </c>
      <c r="L3157" s="50" t="s">
        <v>1873</v>
      </c>
      <c r="M3157" s="55">
        <f>IF(D3157&gt;0,0.0416666666666667/J3157,"")</f>
        <v>5.9178082191780872</v>
      </c>
      <c r="N3157" s="50">
        <v>0</v>
      </c>
      <c r="O3157" s="50" t="s">
        <v>253</v>
      </c>
      <c r="Q3157" s="151">
        <f>IF("1-Swim"=D3157,J3157*2.4,IF("2-Bike"=D3157,J3157*112,IF("3-Run"=D3157,J3157*26.2,0)))</f>
        <v>0.18447145061728396</v>
      </c>
      <c r="R3157" s="151">
        <f>Q3157/2</f>
        <v>9.2235725308641978E-2</v>
      </c>
      <c r="S3157" s="53">
        <f>J3157*26.2</f>
        <v>0.18447145061728396</v>
      </c>
      <c r="T3157" s="53">
        <f>(J3157+0.0013889)*26.2</f>
        <v>0.22086063061728395</v>
      </c>
      <c r="U3157" s="53">
        <f>S3157/2</f>
        <v>9.2235725308641978E-2</v>
      </c>
      <c r="V3157" s="53">
        <f>T3157/2</f>
        <v>0.11043031530864197</v>
      </c>
      <c r="W3157" s="50">
        <f>RANK(J3157,J:J,1)</f>
        <v>1598</v>
      </c>
      <c r="X3157" s="50">
        <f>YEAR(B3157)</f>
        <v>2016</v>
      </c>
      <c r="Y3157" s="50">
        <f>MONTH(B3157)</f>
        <v>12</v>
      </c>
      <c r="Z3157" s="56">
        <f>X3157*100+Y3157</f>
        <v>201612</v>
      </c>
      <c r="AA3157" s="56">
        <f>WEEKNUM(B3157,1)</f>
        <v>52</v>
      </c>
      <c r="AB3157" s="58">
        <f>IF(ISBLANK(B3157)," ",MAX(B3157-B3156-1,0))</f>
        <v>0</v>
      </c>
      <c r="AC3157" s="56">
        <f>DAY(B3157)</f>
        <v>20</v>
      </c>
      <c r="AD3157" s="53">
        <f>U3157+V3157</f>
        <v>0.20266604061728394</v>
      </c>
      <c r="AE3157" s="56">
        <f>IF("1-Swim"=D3157,E3157*46.7,IF("2-Bike"=D3157,E3157,IF("3-Run"=D3157,E3157*4.27,0)))</f>
        <v>12.809999999999999</v>
      </c>
    </row>
    <row r="3158" spans="1:31" x14ac:dyDescent="0.25">
      <c r="A3158" s="50">
        <v>3129</v>
      </c>
      <c r="B3158" s="51">
        <v>42725</v>
      </c>
      <c r="C3158" s="75">
        <f>B3158</f>
        <v>42725</v>
      </c>
      <c r="D3158" s="50" t="s">
        <v>1223</v>
      </c>
      <c r="E3158" s="50">
        <v>2.42</v>
      </c>
      <c r="F3158" s="50">
        <v>0</v>
      </c>
      <c r="G3158" s="50">
        <v>30</v>
      </c>
      <c r="H3158" s="50">
        <v>0</v>
      </c>
      <c r="I3158" s="53">
        <f>IF(E3158&gt;0,TIME(F3158,G3158,H3158),"")</f>
        <v>2.0833333333333332E-2</v>
      </c>
      <c r="J3158" s="54">
        <f>IF(E3158&gt;0,TIME(F3158,G3158,H3158)/E3158,"")</f>
        <v>8.6088154269972454E-3</v>
      </c>
      <c r="K3158" s="50" t="s">
        <v>1731</v>
      </c>
      <c r="L3158" s="50" t="s">
        <v>1048</v>
      </c>
      <c r="M3158" s="55">
        <f>IF(D3158&gt;0,0.0416666666666667/J3158,"")</f>
        <v>4.8400000000000034</v>
      </c>
      <c r="N3158" s="50">
        <v>0</v>
      </c>
      <c r="O3158" s="50" t="s">
        <v>253</v>
      </c>
      <c r="Q3158" s="151">
        <f>IF("1-Swim"=D3158,J3158*2.4,IF("2-Bike"=D3158,J3158*112,IF("3-Run"=D3158,J3158*26.2,0)))</f>
        <v>0.22555096418732781</v>
      </c>
      <c r="R3158" s="151">
        <f>Q3158/2</f>
        <v>0.11277548209366391</v>
      </c>
      <c r="S3158" s="53">
        <f>J3158*26.2</f>
        <v>0.22555096418732781</v>
      </c>
      <c r="T3158" s="53">
        <f>(J3158+0.0013889)*26.2</f>
        <v>0.26194014418732781</v>
      </c>
      <c r="U3158" s="53">
        <f>S3158/2</f>
        <v>0.11277548209366391</v>
      </c>
      <c r="V3158" s="53">
        <f>T3158/2</f>
        <v>0.1309700720936639</v>
      </c>
      <c r="W3158" s="50">
        <f>RANK(J3158,J:J,1)</f>
        <v>2681</v>
      </c>
      <c r="X3158" s="50">
        <f>YEAR(B3158)</f>
        <v>2016</v>
      </c>
      <c r="Y3158" s="50">
        <f>MONTH(B3158)</f>
        <v>12</v>
      </c>
      <c r="Z3158" s="56">
        <f>X3158*100+Y3158</f>
        <v>201612</v>
      </c>
      <c r="AA3158" s="56">
        <f>WEEKNUM(B3158,1)</f>
        <v>52</v>
      </c>
      <c r="AB3158" s="58">
        <f>IF(ISBLANK(B3158)," ",MAX(B3158-B3157-1,0))</f>
        <v>0</v>
      </c>
      <c r="AC3158" s="56">
        <f>DAY(B3158)</f>
        <v>21</v>
      </c>
      <c r="AD3158" s="53">
        <f>U3158+V3158</f>
        <v>0.2437455541873278</v>
      </c>
      <c r="AE3158" s="56">
        <f>IF("1-Swim"=D3158,E3158*46.7,IF("2-Bike"=D3158,E3158,IF("3-Run"=D3158,E3158*4.27,0)))</f>
        <v>10.333399999999999</v>
      </c>
    </row>
    <row r="3159" spans="1:31" x14ac:dyDescent="0.25">
      <c r="A3159" s="50">
        <v>3130</v>
      </c>
      <c r="B3159" s="51">
        <v>42726</v>
      </c>
      <c r="C3159" s="75">
        <f>B3159</f>
        <v>42726</v>
      </c>
      <c r="D3159" s="50" t="s">
        <v>1223</v>
      </c>
      <c r="E3159" s="50">
        <v>2</v>
      </c>
      <c r="F3159" s="50">
        <v>0</v>
      </c>
      <c r="G3159" s="50">
        <v>22</v>
      </c>
      <c r="H3159" s="50">
        <v>5</v>
      </c>
      <c r="I3159" s="53">
        <f>IF(E3159&gt;0,TIME(F3159,G3159,H3159),"")</f>
        <v>1.5335648148148147E-2</v>
      </c>
      <c r="J3159" s="54">
        <f>IF(E3159&gt;0,TIME(F3159,G3159,H3159)/E3159,"")</f>
        <v>7.6678240740740734E-3</v>
      </c>
      <c r="K3159" s="50" t="s">
        <v>1731</v>
      </c>
      <c r="L3159" s="50" t="s">
        <v>1874</v>
      </c>
      <c r="M3159" s="55">
        <f>IF(D3159&gt;0,0.0416666666666667/J3159,"")</f>
        <v>5.4339622641509484</v>
      </c>
      <c r="N3159" s="50">
        <v>0</v>
      </c>
      <c r="O3159" s="50" t="s">
        <v>253</v>
      </c>
      <c r="Q3159" s="151">
        <f>IF("1-Swim"=D3159,J3159*2.4,IF("2-Bike"=D3159,J3159*112,IF("3-Run"=D3159,J3159*26.2,0)))</f>
        <v>0.20089699074074072</v>
      </c>
      <c r="R3159" s="151">
        <f>Q3159/2</f>
        <v>0.10044849537037036</v>
      </c>
      <c r="S3159" s="53">
        <f>J3159*26.2</f>
        <v>0.20089699074074072</v>
      </c>
      <c r="T3159" s="53">
        <f>(J3159+0.0013889)*26.2</f>
        <v>0.23728617074074071</v>
      </c>
      <c r="U3159" s="53">
        <f>S3159/2</f>
        <v>0.10044849537037036</v>
      </c>
      <c r="V3159" s="53">
        <f>T3159/2</f>
        <v>0.11864308537037035</v>
      </c>
      <c r="W3159" s="50">
        <f>RANK(J3159,J:J,1)</f>
        <v>2205</v>
      </c>
      <c r="X3159" s="50">
        <f>YEAR(B3159)</f>
        <v>2016</v>
      </c>
      <c r="Y3159" s="50">
        <f>MONTH(B3159)</f>
        <v>12</v>
      </c>
      <c r="Z3159" s="56">
        <f>X3159*100+Y3159</f>
        <v>201612</v>
      </c>
      <c r="AA3159" s="56">
        <f>WEEKNUM(B3159,1)</f>
        <v>52</v>
      </c>
      <c r="AB3159" s="58">
        <f>IF(ISBLANK(B3159)," ",MAX(B3159-B3158-1,0))</f>
        <v>0</v>
      </c>
      <c r="AC3159" s="56">
        <f>DAY(B3159)</f>
        <v>22</v>
      </c>
      <c r="AD3159" s="53">
        <f>U3159+V3159</f>
        <v>0.2190915807407407</v>
      </c>
      <c r="AE3159" s="56">
        <f>IF("1-Swim"=D3159,E3159*46.7,IF("2-Bike"=D3159,E3159,IF("3-Run"=D3159,E3159*4.27,0)))</f>
        <v>8.5399999999999991</v>
      </c>
    </row>
    <row r="3160" spans="1:31" x14ac:dyDescent="0.25">
      <c r="A3160" s="50">
        <v>3133</v>
      </c>
      <c r="B3160" s="51">
        <v>42727</v>
      </c>
      <c r="C3160" s="75">
        <f>B3160</f>
        <v>42727</v>
      </c>
      <c r="D3160" s="50" t="s">
        <v>1223</v>
      </c>
      <c r="E3160" s="50">
        <v>3.1</v>
      </c>
      <c r="F3160" s="50">
        <v>0</v>
      </c>
      <c r="G3160" s="50">
        <v>40</v>
      </c>
      <c r="H3160" s="50">
        <v>4</v>
      </c>
      <c r="I3160" s="53">
        <f>IF(E3160&gt;0,TIME(F3160,G3160,H3160),"")</f>
        <v>2.7824074074074074E-2</v>
      </c>
      <c r="J3160" s="54">
        <f>IF(E3160&gt;0,TIME(F3160,G3160,H3160)/E3160,"")</f>
        <v>8.9755077658303459E-3</v>
      </c>
      <c r="K3160" s="50" t="s">
        <v>1772</v>
      </c>
      <c r="L3160" s="50" t="s">
        <v>1814</v>
      </c>
      <c r="M3160" s="55">
        <f>IF(D3160&gt;0,0.0416666666666667/J3160,"")</f>
        <v>4.6422628951747127</v>
      </c>
      <c r="N3160" s="50">
        <v>0</v>
      </c>
      <c r="O3160" s="50" t="s">
        <v>377</v>
      </c>
      <c r="Q3160" s="151">
        <f>IF("1-Swim"=D3160,J3160*2.4,IF("2-Bike"=D3160,J3160*112,IF("3-Run"=D3160,J3160*26.2,0)))</f>
        <v>0.23515830346475505</v>
      </c>
      <c r="R3160" s="151">
        <f>Q3160/2</f>
        <v>0.11757915173237753</v>
      </c>
      <c r="S3160" s="53">
        <f>J3160*26.2</f>
        <v>0.23515830346475505</v>
      </c>
      <c r="T3160" s="53">
        <f>(J3160+0.0013889)*26.2</f>
        <v>0.27154748346475505</v>
      </c>
      <c r="U3160" s="53">
        <f>S3160/2</f>
        <v>0.11757915173237753</v>
      </c>
      <c r="V3160" s="53">
        <f>T3160/2</f>
        <v>0.13577374173237752</v>
      </c>
      <c r="W3160" s="50">
        <f>RANK(J3160,J:J,1)</f>
        <v>2757</v>
      </c>
      <c r="X3160" s="50">
        <f>YEAR(B3160)</f>
        <v>2016</v>
      </c>
      <c r="Y3160" s="50">
        <f>MONTH(B3160)</f>
        <v>12</v>
      </c>
      <c r="Z3160" s="56">
        <f>X3160*100+Y3160</f>
        <v>201612</v>
      </c>
      <c r="AA3160" s="56">
        <f>WEEKNUM(B3160,1)</f>
        <v>52</v>
      </c>
      <c r="AB3160" s="58">
        <f>IF(ISBLANK(B3160)," ",MAX(B3160-B3159-1,0))</f>
        <v>0</v>
      </c>
      <c r="AC3160" s="56">
        <f>DAY(B3160)</f>
        <v>23</v>
      </c>
      <c r="AD3160" s="53">
        <f>U3160+V3160</f>
        <v>0.25335289346475504</v>
      </c>
      <c r="AE3160" s="56">
        <f>IF("1-Swim"=D3160,E3160*46.7,IF("2-Bike"=D3160,E3160,IF("3-Run"=D3160,E3160*4.27,0)))</f>
        <v>13.236999999999998</v>
      </c>
    </row>
    <row r="3161" spans="1:31" x14ac:dyDescent="0.25">
      <c r="A3161" s="50">
        <v>3134</v>
      </c>
      <c r="B3161" s="51">
        <v>42728</v>
      </c>
      <c r="C3161" s="75">
        <f>B3161</f>
        <v>42728</v>
      </c>
      <c r="D3161" s="50" t="s">
        <v>1224</v>
      </c>
      <c r="E3161" s="50">
        <v>7</v>
      </c>
      <c r="F3161" s="50">
        <v>0</v>
      </c>
      <c r="G3161" s="50">
        <v>31</v>
      </c>
      <c r="H3161" s="50">
        <v>13</v>
      </c>
      <c r="I3161" s="53">
        <f>IF(E3161&gt;0,TIME(F3161,G3161,H3161),"")</f>
        <v>2.1678240740740738E-2</v>
      </c>
      <c r="J3161" s="54">
        <f>IF(E3161&gt;0,TIME(F3161,G3161,H3161)/E3161,"")</f>
        <v>3.0968915343915341E-3</v>
      </c>
      <c r="K3161" s="50" t="s">
        <v>1342</v>
      </c>
      <c r="L3161" s="50" t="s">
        <v>1875</v>
      </c>
      <c r="M3161" s="55">
        <f>IF(D3161&gt;0,0.0416666666666667/J3161,"")</f>
        <v>13.454351308061945</v>
      </c>
      <c r="N3161" s="50">
        <v>0</v>
      </c>
      <c r="O3161" s="50" t="s">
        <v>253</v>
      </c>
      <c r="Q3161" s="151">
        <f>IF("1-Swim"=D3161,J3161*2.4,IF("2-Bike"=D3161,J3161*112,IF("3-Run"=D3161,J3161*26.2,0)))</f>
        <v>0.3468518518518518</v>
      </c>
      <c r="R3161" s="151">
        <f>Q3161/2</f>
        <v>0.1734259259259259</v>
      </c>
      <c r="S3161" s="53">
        <f>J3161*26.2</f>
        <v>8.1138558201058197E-2</v>
      </c>
      <c r="T3161" s="53">
        <f>(J3161+0.0013889)*26.2</f>
        <v>0.11752773820105819</v>
      </c>
      <c r="U3161" s="53">
        <f>S3161/2</f>
        <v>4.0569279100529099E-2</v>
      </c>
      <c r="V3161" s="53">
        <f>T3161/2</f>
        <v>5.8763869100529095E-2</v>
      </c>
      <c r="W3161" s="50">
        <f>RANK(J3161,J:J,1)</f>
        <v>613</v>
      </c>
      <c r="X3161" s="50">
        <f>YEAR(B3161)</f>
        <v>2016</v>
      </c>
      <c r="Y3161" s="50">
        <f>MONTH(B3161)</f>
        <v>12</v>
      </c>
      <c r="Z3161" s="56">
        <f>X3161*100+Y3161</f>
        <v>201612</v>
      </c>
      <c r="AA3161" s="56">
        <f>WEEKNUM(B3161,1)</f>
        <v>52</v>
      </c>
      <c r="AB3161" s="58">
        <f>IF(ISBLANK(B3161)," ",MAX(B3161-B3160-1,0))</f>
        <v>0</v>
      </c>
      <c r="AC3161" s="56">
        <f>DAY(B3161)</f>
        <v>24</v>
      </c>
      <c r="AD3161" s="53">
        <f>U3161+V3161</f>
        <v>9.9333148201058194E-2</v>
      </c>
      <c r="AE3161" s="56">
        <f>IF("1-Swim"=D3161,E3161*46.7,IF("2-Bike"=D3161,E3161,IF("3-Run"=D3161,E3161*4.27,0)))</f>
        <v>7</v>
      </c>
    </row>
    <row r="3162" spans="1:31" x14ac:dyDescent="0.25">
      <c r="A3162" s="50">
        <v>3135</v>
      </c>
      <c r="B3162" s="51">
        <v>42730</v>
      </c>
      <c r="C3162" s="75">
        <f>B3162</f>
        <v>42730</v>
      </c>
      <c r="D3162" s="50" t="s">
        <v>1223</v>
      </c>
      <c r="E3162" s="50">
        <v>5</v>
      </c>
      <c r="F3162" s="50">
        <v>0</v>
      </c>
      <c r="G3162" s="50">
        <v>50</v>
      </c>
      <c r="H3162" s="50">
        <v>1</v>
      </c>
      <c r="I3162" s="53">
        <f>IF(E3162&gt;0,TIME(F3162,G3162,H3162),"")</f>
        <v>3.4733796296296297E-2</v>
      </c>
      <c r="J3162" s="54">
        <f>IF(E3162&gt;0,TIME(F3162,G3162,H3162)/E3162,"")</f>
        <v>6.9467592592592593E-3</v>
      </c>
      <c r="K3162" s="50" t="s">
        <v>1772</v>
      </c>
      <c r="L3162" s="50" t="s">
        <v>17</v>
      </c>
      <c r="M3162" s="55">
        <f>IF(D3162&gt;0,0.0416666666666667/J3162,"")</f>
        <v>5.9980006664445229</v>
      </c>
      <c r="N3162" s="50">
        <v>0</v>
      </c>
      <c r="O3162" s="50" t="s">
        <v>253</v>
      </c>
      <c r="Q3162" s="151">
        <f>IF("1-Swim"=D3162,J3162*2.4,IF("2-Bike"=D3162,J3162*112,IF("3-Run"=D3162,J3162*26.2,0)))</f>
        <v>0.18200509259259259</v>
      </c>
      <c r="R3162" s="151">
        <f>Q3162/2</f>
        <v>9.1002546296296297E-2</v>
      </c>
      <c r="S3162" s="53">
        <f>J3162*26.2</f>
        <v>0.18200509259259259</v>
      </c>
      <c r="T3162" s="53">
        <f>(J3162+0.0013889)*26.2</f>
        <v>0.21839427259259256</v>
      </c>
      <c r="U3162" s="53">
        <f>S3162/2</f>
        <v>9.1002546296296297E-2</v>
      </c>
      <c r="V3162" s="53">
        <f>T3162/2</f>
        <v>0.10919713629629628</v>
      </c>
      <c r="W3162" s="50">
        <f>RANK(J3162,J:J,1)</f>
        <v>1504</v>
      </c>
      <c r="X3162" s="50">
        <f>YEAR(B3162)</f>
        <v>2016</v>
      </c>
      <c r="Y3162" s="50">
        <f>MONTH(B3162)</f>
        <v>12</v>
      </c>
      <c r="Z3162" s="56">
        <f>X3162*100+Y3162</f>
        <v>201612</v>
      </c>
      <c r="AA3162" s="56">
        <f>WEEKNUM(B3162,1)</f>
        <v>53</v>
      </c>
      <c r="AB3162" s="58">
        <f>IF(ISBLANK(B3162)," ",MAX(B3162-B3161-1,0))</f>
        <v>1</v>
      </c>
      <c r="AC3162" s="56">
        <f>DAY(B3162)</f>
        <v>26</v>
      </c>
      <c r="AD3162" s="53">
        <f>U3162+V3162</f>
        <v>0.20019968259259258</v>
      </c>
      <c r="AE3162" s="56">
        <f>IF("1-Swim"=D3162,E3162*46.7,IF("2-Bike"=D3162,E3162,IF("3-Run"=D3162,E3162*4.27,0)))</f>
        <v>21.349999999999998</v>
      </c>
    </row>
    <row r="3163" spans="1:31" x14ac:dyDescent="0.25">
      <c r="A3163" s="50">
        <v>3136</v>
      </c>
      <c r="B3163" s="51">
        <v>42731</v>
      </c>
      <c r="C3163" s="75">
        <f>B3163</f>
        <v>42731</v>
      </c>
      <c r="D3163" s="50" t="s">
        <v>1223</v>
      </c>
      <c r="E3163" s="50">
        <v>4.1500000000000004</v>
      </c>
      <c r="F3163" s="50">
        <v>0</v>
      </c>
      <c r="G3163" s="50">
        <v>44</v>
      </c>
      <c r="H3163" s="50">
        <v>3</v>
      </c>
      <c r="I3163" s="53">
        <f>IF(E3163&gt;0,TIME(F3163,G3163,H3163),"")</f>
        <v>3.0590277777777775E-2</v>
      </c>
      <c r="J3163" s="54">
        <f>IF(E3163&gt;0,TIME(F3163,G3163,H3163)/E3163,"")</f>
        <v>7.3711512717536806E-3</v>
      </c>
      <c r="K3163" s="50" t="s">
        <v>1731</v>
      </c>
      <c r="L3163" s="50" t="s">
        <v>1876</v>
      </c>
      <c r="M3163" s="55">
        <f>IF(D3163&gt;0,0.0416666666666667/J3163,"")</f>
        <v>5.6526674233825247</v>
      </c>
      <c r="N3163" s="50">
        <v>0</v>
      </c>
      <c r="O3163" s="50" t="s">
        <v>526</v>
      </c>
      <c r="P3163" s="50" t="s">
        <v>1877</v>
      </c>
      <c r="Q3163" s="151">
        <f>IF("1-Swim"=D3163,J3163*2.4,IF("2-Bike"=D3163,J3163*112,IF("3-Run"=D3163,J3163*26.2,0)))</f>
        <v>0.19312416331994642</v>
      </c>
      <c r="R3163" s="151">
        <f>Q3163/2</f>
        <v>9.6562081659973209E-2</v>
      </c>
      <c r="S3163" s="53">
        <f>J3163*26.2</f>
        <v>0.19312416331994642</v>
      </c>
      <c r="T3163" s="53">
        <f>(J3163+0.0013889)*26.2</f>
        <v>0.22951334331994641</v>
      </c>
      <c r="U3163" s="53">
        <f>S3163/2</f>
        <v>9.6562081659973209E-2</v>
      </c>
      <c r="V3163" s="53">
        <f>T3163/2</f>
        <v>0.11475667165997321</v>
      </c>
      <c r="W3163" s="50">
        <f>RANK(J3163,J:J,1)</f>
        <v>1955</v>
      </c>
      <c r="X3163" s="50">
        <f>YEAR(B3163)</f>
        <v>2016</v>
      </c>
      <c r="Y3163" s="50">
        <f>MONTH(B3163)</f>
        <v>12</v>
      </c>
      <c r="Z3163" s="56">
        <f>X3163*100+Y3163</f>
        <v>201612</v>
      </c>
      <c r="AA3163" s="56">
        <f>WEEKNUM(B3163,1)</f>
        <v>53</v>
      </c>
      <c r="AB3163" s="58">
        <f>IF(ISBLANK(B3163)," ",MAX(B3163-B3162-1,0))</f>
        <v>0</v>
      </c>
      <c r="AC3163" s="56">
        <f>DAY(B3163)</f>
        <v>27</v>
      </c>
      <c r="AD3163" s="53">
        <f>U3163+V3163</f>
        <v>0.21131875331994643</v>
      </c>
      <c r="AE3163" s="56">
        <f>IF("1-Swim"=D3163,E3163*46.7,IF("2-Bike"=D3163,E3163,IF("3-Run"=D3163,E3163*4.27,0)))</f>
        <v>17.720500000000001</v>
      </c>
    </row>
    <row r="3164" spans="1:31" x14ac:dyDescent="0.25">
      <c r="A3164" s="50">
        <v>3137</v>
      </c>
      <c r="B3164" s="51">
        <v>42732</v>
      </c>
      <c r="C3164" s="75">
        <f>B3164</f>
        <v>42732</v>
      </c>
      <c r="D3164" s="50" t="s">
        <v>1223</v>
      </c>
      <c r="E3164" s="50">
        <v>4</v>
      </c>
      <c r="F3164" s="50">
        <v>0</v>
      </c>
      <c r="G3164" s="50">
        <v>39</v>
      </c>
      <c r="H3164" s="50">
        <v>30</v>
      </c>
      <c r="I3164" s="53">
        <f>IF(E3164&gt;0,TIME(F3164,G3164,H3164),"")</f>
        <v>2.7430555555555555E-2</v>
      </c>
      <c r="J3164" s="54">
        <f>IF(E3164&gt;0,TIME(F3164,G3164,H3164)/E3164,"")</f>
        <v>6.8576388888888888E-3</v>
      </c>
      <c r="K3164" s="50" t="s">
        <v>1878</v>
      </c>
      <c r="L3164" s="50" t="s">
        <v>1879</v>
      </c>
      <c r="M3164" s="55">
        <f>IF(D3164&gt;0,0.0416666666666667/J3164,"")</f>
        <v>6.0759493670886124</v>
      </c>
      <c r="N3164" s="50">
        <v>0</v>
      </c>
      <c r="O3164" s="50" t="s">
        <v>377</v>
      </c>
      <c r="P3164" s="50" t="s">
        <v>1880</v>
      </c>
      <c r="Q3164" s="151">
        <f>IF("1-Swim"=D3164,J3164*2.4,IF("2-Bike"=D3164,J3164*112,IF("3-Run"=D3164,J3164*26.2,0)))</f>
        <v>0.17967013888888889</v>
      </c>
      <c r="R3164" s="151">
        <f>Q3164/2</f>
        <v>8.9835069444444443E-2</v>
      </c>
      <c r="S3164" s="53">
        <f>J3164*26.2</f>
        <v>0.17967013888888889</v>
      </c>
      <c r="T3164" s="53">
        <f>(J3164+0.0013889)*26.2</f>
        <v>0.21605931888888888</v>
      </c>
      <c r="U3164" s="53">
        <f>S3164/2</f>
        <v>8.9835069444444443E-2</v>
      </c>
      <c r="V3164" s="53">
        <f>T3164/2</f>
        <v>0.10802965944444444</v>
      </c>
      <c r="W3164" s="50">
        <f>RANK(J3164,J:J,1)</f>
        <v>1387</v>
      </c>
      <c r="X3164" s="50">
        <f>YEAR(B3164)</f>
        <v>2016</v>
      </c>
      <c r="Y3164" s="50">
        <f>MONTH(B3164)</f>
        <v>12</v>
      </c>
      <c r="Z3164" s="56">
        <f>X3164*100+Y3164</f>
        <v>201612</v>
      </c>
      <c r="AA3164" s="56">
        <f>WEEKNUM(B3164,1)</f>
        <v>53</v>
      </c>
      <c r="AB3164" s="58">
        <f>IF(ISBLANK(B3164)," ",MAX(B3164-B3163-1,0))</f>
        <v>0</v>
      </c>
      <c r="AC3164" s="56">
        <f>DAY(B3164)</f>
        <v>28</v>
      </c>
      <c r="AD3164" s="53">
        <f>U3164+V3164</f>
        <v>0.1978647288888889</v>
      </c>
      <c r="AE3164" s="56">
        <f>IF("1-Swim"=D3164,E3164*46.7,IF("2-Bike"=D3164,E3164,IF("3-Run"=D3164,E3164*4.27,0)))</f>
        <v>17.079999999999998</v>
      </c>
    </row>
    <row r="3165" spans="1:31" x14ac:dyDescent="0.25">
      <c r="A3165" s="50">
        <v>3138</v>
      </c>
      <c r="B3165" s="51">
        <v>42733</v>
      </c>
      <c r="C3165" s="75">
        <f>B3165</f>
        <v>42733</v>
      </c>
      <c r="D3165" s="50" t="s">
        <v>1223</v>
      </c>
      <c r="E3165" s="50">
        <v>5</v>
      </c>
      <c r="F3165" s="50">
        <v>0</v>
      </c>
      <c r="G3165" s="50">
        <v>50</v>
      </c>
      <c r="H3165" s="50">
        <v>20</v>
      </c>
      <c r="I3165" s="53">
        <f>IF(E3165&gt;0,TIME(F3165,G3165,H3165),"")</f>
        <v>3.4953703703703702E-2</v>
      </c>
      <c r="J3165" s="54">
        <f>IF(E3165&gt;0,TIME(F3165,G3165,H3165)/E3165,"")</f>
        <v>6.9907407407407401E-3</v>
      </c>
      <c r="K3165" s="50" t="s">
        <v>1772</v>
      </c>
      <c r="L3165" s="50" t="s">
        <v>17</v>
      </c>
      <c r="M3165" s="55">
        <f>IF(D3165&gt;0,0.0416666666666667/J3165,"")</f>
        <v>5.9602649006622572</v>
      </c>
      <c r="N3165" s="50">
        <v>0</v>
      </c>
      <c r="O3165" s="50" t="s">
        <v>253</v>
      </c>
      <c r="Q3165" s="151">
        <f>IF("1-Swim"=D3165,J3165*2.4,IF("2-Bike"=D3165,J3165*112,IF("3-Run"=D3165,J3165*26.2,0)))</f>
        <v>0.18315740740740738</v>
      </c>
      <c r="R3165" s="151">
        <f>Q3165/2</f>
        <v>9.157870370370369E-2</v>
      </c>
      <c r="S3165" s="53">
        <f>J3165*26.2</f>
        <v>0.18315740740740738</v>
      </c>
      <c r="T3165" s="53">
        <f>(J3165+0.0013889)*26.2</f>
        <v>0.2195465874074074</v>
      </c>
      <c r="U3165" s="53">
        <f>S3165/2</f>
        <v>9.157870370370369E-2</v>
      </c>
      <c r="V3165" s="53">
        <f>T3165/2</f>
        <v>0.1097732937037037</v>
      </c>
      <c r="W3165" s="50">
        <f>RANK(J3165,J:J,1)</f>
        <v>1554</v>
      </c>
      <c r="X3165" s="50">
        <f>YEAR(B3165)</f>
        <v>2016</v>
      </c>
      <c r="Y3165" s="50">
        <f>MONTH(B3165)</f>
        <v>12</v>
      </c>
      <c r="Z3165" s="56">
        <f>X3165*100+Y3165</f>
        <v>201612</v>
      </c>
      <c r="AA3165" s="56">
        <f>WEEKNUM(B3165,1)</f>
        <v>53</v>
      </c>
      <c r="AB3165" s="58">
        <f>IF(ISBLANK(B3165)," ",MAX(B3165-B3164-1,0))</f>
        <v>0</v>
      </c>
      <c r="AC3165" s="56">
        <f>DAY(B3165)</f>
        <v>29</v>
      </c>
      <c r="AD3165" s="53">
        <f>U3165+V3165</f>
        <v>0.20135199740740739</v>
      </c>
      <c r="AE3165" s="56">
        <f>IF("1-Swim"=D3165,E3165*46.7,IF("2-Bike"=D3165,E3165,IF("3-Run"=D3165,E3165*4.27,0)))</f>
        <v>21.349999999999998</v>
      </c>
    </row>
    <row r="3166" spans="1:31" x14ac:dyDescent="0.25">
      <c r="A3166" s="50">
        <v>3139</v>
      </c>
      <c r="B3166" s="51">
        <v>42734</v>
      </c>
      <c r="C3166" s="75">
        <f>B3166</f>
        <v>42734</v>
      </c>
      <c r="D3166" s="50" t="s">
        <v>1223</v>
      </c>
      <c r="E3166" s="50">
        <v>6.25</v>
      </c>
      <c r="F3166" s="50">
        <v>1</v>
      </c>
      <c r="G3166" s="50">
        <v>9</v>
      </c>
      <c r="H3166" s="50">
        <v>45</v>
      </c>
      <c r="I3166" s="53">
        <f>IF(E3166&gt;0,TIME(F3166,G3166,H3166),"")</f>
        <v>4.8437500000000001E-2</v>
      </c>
      <c r="J3166" s="54">
        <f>IF(E3166&gt;0,TIME(F3166,G3166,H3166)/E3166,"")</f>
        <v>7.7499999999999999E-3</v>
      </c>
      <c r="K3166" s="50" t="s">
        <v>1772</v>
      </c>
      <c r="L3166" s="50" t="s">
        <v>1306</v>
      </c>
      <c r="M3166" s="55">
        <f>IF(D3166&gt;0,0.0416666666666667/J3166,"")</f>
        <v>5.3763440860215095</v>
      </c>
      <c r="N3166" s="50">
        <v>0</v>
      </c>
      <c r="O3166" s="50" t="s">
        <v>377</v>
      </c>
      <c r="Q3166" s="151">
        <f>IF("1-Swim"=D3166,J3166*2.4,IF("2-Bike"=D3166,J3166*112,IF("3-Run"=D3166,J3166*26.2,0)))</f>
        <v>0.20304999999999998</v>
      </c>
      <c r="R3166" s="151">
        <f>Q3166/2</f>
        <v>0.10152499999999999</v>
      </c>
      <c r="S3166" s="53">
        <f>J3166*26.2</f>
        <v>0.20304999999999998</v>
      </c>
      <c r="T3166" s="53">
        <f>(J3166+0.0013889)*26.2</f>
        <v>0.23943918</v>
      </c>
      <c r="U3166" s="53">
        <f>S3166/2</f>
        <v>0.10152499999999999</v>
      </c>
      <c r="V3166" s="53">
        <f>T3166/2</f>
        <v>0.11971959</v>
      </c>
      <c r="W3166" s="50">
        <f>RANK(J3166,J:J,1)</f>
        <v>2276</v>
      </c>
      <c r="X3166" s="50">
        <f>YEAR(B3166)</f>
        <v>2016</v>
      </c>
      <c r="Y3166" s="50">
        <f>MONTH(B3166)</f>
        <v>12</v>
      </c>
      <c r="Z3166" s="56">
        <f>X3166*100+Y3166</f>
        <v>201612</v>
      </c>
      <c r="AA3166" s="56">
        <f>WEEKNUM(B3166,1)</f>
        <v>53</v>
      </c>
      <c r="AB3166" s="58">
        <f>IF(ISBLANK(B3166)," ",MAX(B3166-B3165-1,0))</f>
        <v>0</v>
      </c>
      <c r="AC3166" s="56">
        <f>DAY(B3166)</f>
        <v>30</v>
      </c>
      <c r="AD3166" s="53">
        <f>U3166+V3166</f>
        <v>0.22124458999999999</v>
      </c>
      <c r="AE3166" s="56">
        <f>IF("1-Swim"=D3166,E3166*46.7,IF("2-Bike"=D3166,E3166,IF("3-Run"=D3166,E3166*4.27,0)))</f>
        <v>26.687499999999996</v>
      </c>
    </row>
    <row r="3167" spans="1:31" x14ac:dyDescent="0.25">
      <c r="A3167" s="50">
        <v>3140</v>
      </c>
      <c r="B3167" s="51">
        <v>42735</v>
      </c>
      <c r="C3167" s="75">
        <f>B3167</f>
        <v>42735</v>
      </c>
      <c r="D3167" s="50" t="s">
        <v>1224</v>
      </c>
      <c r="E3167" s="50">
        <v>8</v>
      </c>
      <c r="F3167" s="50">
        <v>0</v>
      </c>
      <c r="G3167" s="50">
        <v>55</v>
      </c>
      <c r="H3167" s="50">
        <v>0</v>
      </c>
      <c r="I3167" s="53">
        <f>IF(E3167&gt;0,TIME(F3167,G3167,H3167),"")</f>
        <v>3.8194444444444441E-2</v>
      </c>
      <c r="J3167" s="54">
        <f>IF(E3167&gt;0,TIME(F3167,G3167,H3167)/E3167,"")</f>
        <v>4.7743055555555551E-3</v>
      </c>
      <c r="K3167" s="50" t="s">
        <v>1342</v>
      </c>
      <c r="L3167" s="50" t="s">
        <v>1888</v>
      </c>
      <c r="M3167" s="55">
        <f>IF(D3167&gt;0,0.0416666666666667/J3167,"")</f>
        <v>8.7272727272727355</v>
      </c>
      <c r="N3167" s="50">
        <v>0</v>
      </c>
      <c r="O3167" s="50" t="s">
        <v>253</v>
      </c>
      <c r="Q3167" s="151">
        <f>IF("1-Swim"=D3167,J3167*2.4,IF("2-Bike"=D3167,J3167*112,IF("3-Run"=D3167,J3167*26.2,0)))</f>
        <v>0.53472222222222221</v>
      </c>
      <c r="R3167" s="151">
        <f>Q3167/2</f>
        <v>0.2673611111111111</v>
      </c>
      <c r="S3167" s="53">
        <f>J3167*26.2</f>
        <v>0.12508680555555554</v>
      </c>
      <c r="T3167" s="53">
        <f>(J3167+0.0013889)*26.2</f>
        <v>0.16147598555555553</v>
      </c>
      <c r="U3167" s="53">
        <f>S3167/2</f>
        <v>6.2543402777777771E-2</v>
      </c>
      <c r="V3167" s="53">
        <f>T3167/2</f>
        <v>8.0737992777777767E-2</v>
      </c>
      <c r="W3167" s="50">
        <f>RANK(J3167,J:J,1)</f>
        <v>751</v>
      </c>
      <c r="X3167" s="50">
        <f>YEAR(B3167)</f>
        <v>2016</v>
      </c>
      <c r="Y3167" s="50">
        <f>MONTH(B3167)</f>
        <v>12</v>
      </c>
      <c r="Z3167" s="56">
        <f>X3167*100+Y3167</f>
        <v>201612</v>
      </c>
      <c r="AA3167" s="56">
        <f>WEEKNUM(B3167,1)</f>
        <v>53</v>
      </c>
      <c r="AB3167" s="58">
        <f>IF(ISBLANK(B3167)," ",MAX(B3167-B3166-1,0))</f>
        <v>0</v>
      </c>
      <c r="AC3167" s="56">
        <f>DAY(B3167)</f>
        <v>31</v>
      </c>
      <c r="AD3167" s="53">
        <f>U3167+V3167</f>
        <v>0.14328139555555552</v>
      </c>
      <c r="AE3167" s="56">
        <f>IF("1-Swim"=D3167,E3167*46.7,IF("2-Bike"=D3167,E3167,IF("3-Run"=D3167,E3167*4.27,0)))</f>
        <v>8</v>
      </c>
    </row>
    <row r="3168" spans="1:31" x14ac:dyDescent="0.25">
      <c r="A3168" s="50">
        <v>3141</v>
      </c>
      <c r="B3168" s="51">
        <v>42736</v>
      </c>
      <c r="C3168" s="75">
        <f>B3168</f>
        <v>42736</v>
      </c>
      <c r="D3168" s="50" t="s">
        <v>1223</v>
      </c>
      <c r="E3168" s="50">
        <v>4</v>
      </c>
      <c r="F3168" s="50">
        <v>0</v>
      </c>
      <c r="G3168" s="50">
        <v>38</v>
      </c>
      <c r="H3168" s="50">
        <v>40</v>
      </c>
      <c r="I3168" s="53">
        <f>IF(E3168&gt;0,TIME(F3168,G3168,H3168),"")</f>
        <v>2.6851851851851849E-2</v>
      </c>
      <c r="J3168" s="54">
        <f>IF(E3168&gt;0,TIME(F3168,G3168,H3168)/E3168,"")</f>
        <v>6.7129629629629622E-3</v>
      </c>
      <c r="K3168" s="50" t="s">
        <v>1772</v>
      </c>
      <c r="L3168" s="50" t="s">
        <v>1542</v>
      </c>
      <c r="M3168" s="55">
        <f>IF(D3168&gt;0,0.0416666666666667/J3168,"")</f>
        <v>6.2068965517241432</v>
      </c>
      <c r="N3168" s="50">
        <v>0</v>
      </c>
      <c r="O3168" s="50" t="s">
        <v>377</v>
      </c>
      <c r="Q3168" s="151">
        <f>IF("1-Swim"=D3168,J3168*2.4,IF("2-Bike"=D3168,J3168*112,IF("3-Run"=D3168,J3168*26.2,0)))</f>
        <v>0.17587962962962961</v>
      </c>
      <c r="R3168" s="151">
        <f>Q3168/2</f>
        <v>8.7939814814814804E-2</v>
      </c>
      <c r="S3168" s="53">
        <f>J3168*26.2</f>
        <v>0.17587962962962961</v>
      </c>
      <c r="T3168" s="53">
        <f>(J3168+0.0013889)*26.2</f>
        <v>0.2122688096296296</v>
      </c>
      <c r="U3168" s="53">
        <f>S3168/2</f>
        <v>8.7939814814814804E-2</v>
      </c>
      <c r="V3168" s="53">
        <f>T3168/2</f>
        <v>0.1061344048148148</v>
      </c>
      <c r="W3168" s="50">
        <f>RANK(J3168,J:J,1)</f>
        <v>1198</v>
      </c>
      <c r="X3168" s="50">
        <f>YEAR(B3168)</f>
        <v>2017</v>
      </c>
      <c r="Y3168" s="50">
        <f>MONTH(B3168)</f>
        <v>1</v>
      </c>
      <c r="Z3168" s="56">
        <f>X3168*100+Y3168</f>
        <v>201701</v>
      </c>
      <c r="AA3168" s="56">
        <f>WEEKNUM(B3168,1)</f>
        <v>1</v>
      </c>
      <c r="AB3168" s="58">
        <f>IF(ISBLANK(B3168)," ",MAX(B3168-B3167-1,0))</f>
        <v>0</v>
      </c>
      <c r="AC3168" s="56">
        <f>DAY(B3168)</f>
        <v>1</v>
      </c>
      <c r="AD3168" s="53">
        <f>U3168+V3168</f>
        <v>0.19407421962962962</v>
      </c>
      <c r="AE3168" s="56">
        <f>IF("1-Swim"=D3168,E3168*46.7,IF("2-Bike"=D3168,E3168,IF("3-Run"=D3168,E3168*4.27,0)))</f>
        <v>17.079999999999998</v>
      </c>
    </row>
    <row r="3169" spans="1:31" x14ac:dyDescent="0.25">
      <c r="A3169" s="50">
        <v>3142</v>
      </c>
      <c r="B3169" s="51">
        <v>42738</v>
      </c>
      <c r="C3169" s="75">
        <f>B3169</f>
        <v>42738</v>
      </c>
      <c r="D3169" s="50" t="s">
        <v>1223</v>
      </c>
      <c r="E3169" s="50">
        <v>3</v>
      </c>
      <c r="F3169" s="50">
        <v>0</v>
      </c>
      <c r="G3169" s="50">
        <v>30</v>
      </c>
      <c r="H3169" s="50">
        <v>0</v>
      </c>
      <c r="I3169" s="53">
        <f>IF(E3169&gt;0,TIME(F3169,G3169,H3169),"")</f>
        <v>2.0833333333333332E-2</v>
      </c>
      <c r="J3169" s="54">
        <f>IF(E3169&gt;0,TIME(F3169,G3169,H3169)/E3169,"")</f>
        <v>6.9444444444444441E-3</v>
      </c>
      <c r="K3169" s="50" t="s">
        <v>1878</v>
      </c>
      <c r="L3169" s="50" t="s">
        <v>1048</v>
      </c>
      <c r="M3169" s="55">
        <f>IF(D3169&gt;0,0.0416666666666667/J3169,"")</f>
        <v>6.0000000000000053</v>
      </c>
      <c r="N3169" s="50">
        <v>0</v>
      </c>
      <c r="O3169" s="50" t="s">
        <v>1889</v>
      </c>
      <c r="Q3169" s="151">
        <f>IF("1-Swim"=D3169,J3169*2.4,IF("2-Bike"=D3169,J3169*112,IF("3-Run"=D3169,J3169*26.2,0)))</f>
        <v>0.18194444444444444</v>
      </c>
      <c r="R3169" s="151">
        <f>Q3169/2</f>
        <v>9.0972222222222218E-2</v>
      </c>
      <c r="S3169" s="53">
        <f>J3169*26.2</f>
        <v>0.18194444444444444</v>
      </c>
      <c r="T3169" s="53">
        <f>(J3169+0.0013889)*26.2</f>
        <v>0.21833362444444443</v>
      </c>
      <c r="U3169" s="53">
        <f>S3169/2</f>
        <v>9.0972222222222218E-2</v>
      </c>
      <c r="V3169" s="53">
        <f>T3169/2</f>
        <v>0.10916681222222221</v>
      </c>
      <c r="W3169" s="50">
        <f>RANK(J3169,J:J,1)</f>
        <v>1479</v>
      </c>
      <c r="X3169" s="50">
        <f>YEAR(B3169)</f>
        <v>2017</v>
      </c>
      <c r="Y3169" s="50">
        <f>MONTH(B3169)</f>
        <v>1</v>
      </c>
      <c r="Z3169" s="56">
        <f>X3169*100+Y3169</f>
        <v>201701</v>
      </c>
      <c r="AA3169" s="56">
        <f>WEEKNUM(B3169,1)</f>
        <v>1</v>
      </c>
      <c r="AB3169" s="58">
        <f>IF(ISBLANK(B3169)," ",MAX(B3169-B3168-1,0))</f>
        <v>1</v>
      </c>
      <c r="AC3169" s="56">
        <f>DAY(B3169)</f>
        <v>3</v>
      </c>
      <c r="AD3169" s="53">
        <f>U3169+V3169</f>
        <v>0.20013903444444442</v>
      </c>
      <c r="AE3169" s="56">
        <f>IF("1-Swim"=D3169,E3169*46.7,IF("2-Bike"=D3169,E3169,IF("3-Run"=D3169,E3169*4.27,0)))</f>
        <v>12.809999999999999</v>
      </c>
    </row>
    <row r="3170" spans="1:31" x14ac:dyDescent="0.25">
      <c r="A3170" s="50">
        <v>3144</v>
      </c>
      <c r="B3170" s="51">
        <v>42738</v>
      </c>
      <c r="C3170" s="75">
        <f>B3170</f>
        <v>42738</v>
      </c>
      <c r="D3170" s="50" t="s">
        <v>1225</v>
      </c>
      <c r="E3170" s="50">
        <v>1</v>
      </c>
      <c r="F3170" s="50">
        <v>0</v>
      </c>
      <c r="G3170" s="50">
        <v>38</v>
      </c>
      <c r="H3170" s="50">
        <v>30</v>
      </c>
      <c r="I3170" s="53">
        <f>IF(E3170&gt;0,TIME(F3170,G3170,H3170),"")</f>
        <v>2.6736111111111113E-2</v>
      </c>
      <c r="J3170" s="54">
        <f>IF(E3170&gt;0,TIME(F3170,G3170,H3170)/E3170,"")</f>
        <v>2.6736111111111113E-2</v>
      </c>
      <c r="K3170" s="50" t="s">
        <v>1856</v>
      </c>
      <c r="L3170" s="50" t="s">
        <v>1304</v>
      </c>
      <c r="M3170" s="55">
        <f>IF(D3170&gt;0,0.0416666666666667/J3170,"")</f>
        <v>1.5584415584415596</v>
      </c>
      <c r="N3170" s="50">
        <v>0</v>
      </c>
      <c r="O3170" s="50" t="s">
        <v>253</v>
      </c>
      <c r="Q3170" s="151">
        <f>IF("1-Swim"=D3170,J3170*2.4,IF("2-Bike"=D3170,J3170*112,IF("3-Run"=D3170,J3170*26.2,0)))</f>
        <v>6.4166666666666664E-2</v>
      </c>
      <c r="R3170" s="151">
        <f>Q3170/2</f>
        <v>3.2083333333333332E-2</v>
      </c>
      <c r="S3170" s="53">
        <f>J3170*26.2</f>
        <v>0.70048611111111114</v>
      </c>
      <c r="T3170" s="53">
        <f>(J3170+0.0013889)*26.2</f>
        <v>0.73687529111111105</v>
      </c>
      <c r="U3170" s="53">
        <f>S3170/2</f>
        <v>0.35024305555555557</v>
      </c>
      <c r="V3170" s="53">
        <f>T3170/2</f>
        <v>0.36843764555555553</v>
      </c>
      <c r="W3170" s="50">
        <f>RANK(J3170,J:J,1)</f>
        <v>3255</v>
      </c>
      <c r="X3170" s="50">
        <f>YEAR(B3170)</f>
        <v>2017</v>
      </c>
      <c r="Y3170" s="50">
        <f>MONTH(B3170)</f>
        <v>1</v>
      </c>
      <c r="Z3170" s="56">
        <f>X3170*100+Y3170</f>
        <v>201701</v>
      </c>
      <c r="AA3170" s="56">
        <f>WEEKNUM(B3170,1)</f>
        <v>1</v>
      </c>
      <c r="AB3170" s="58">
        <f>IF(ISBLANK(B3170)," ",MAX(B3170-B3169-1,0))</f>
        <v>0</v>
      </c>
      <c r="AC3170" s="56">
        <f>DAY(B3170)</f>
        <v>3</v>
      </c>
      <c r="AD3170" s="53">
        <f>U3170+V3170</f>
        <v>0.71868070111111115</v>
      </c>
      <c r="AE3170" s="56">
        <f>IF("1-Swim"=D3170,E3170*46.7,IF("2-Bike"=D3170,E3170,IF("3-Run"=D3170,E3170*4.27,0)))</f>
        <v>46.7</v>
      </c>
    </row>
    <row r="3171" spans="1:31" x14ac:dyDescent="0.25">
      <c r="A3171" s="50">
        <v>3143</v>
      </c>
      <c r="B3171" s="51">
        <v>42739</v>
      </c>
      <c r="C3171" s="75">
        <f>B3171</f>
        <v>42739</v>
      </c>
      <c r="D3171" s="50" t="s">
        <v>1223</v>
      </c>
      <c r="E3171" s="50">
        <v>3</v>
      </c>
      <c r="F3171" s="50">
        <v>0</v>
      </c>
      <c r="G3171" s="50">
        <v>30</v>
      </c>
      <c r="H3171" s="50">
        <v>20</v>
      </c>
      <c r="I3171" s="53">
        <f>IF(E3171&gt;0,TIME(F3171,G3171,H3171),"")</f>
        <v>2.1064814814814814E-2</v>
      </c>
      <c r="J3171" s="54">
        <f>IF(E3171&gt;0,TIME(F3171,G3171,H3171)/E3171,"")</f>
        <v>7.0216049382716044E-3</v>
      </c>
      <c r="K3171" s="50" t="s">
        <v>1878</v>
      </c>
      <c r="L3171" s="50" t="s">
        <v>1895</v>
      </c>
      <c r="M3171" s="55">
        <f>IF(D3171&gt;0,0.0416666666666667/J3171,"")</f>
        <v>5.9340659340659387</v>
      </c>
      <c r="N3171" s="50">
        <v>0</v>
      </c>
      <c r="O3171" s="50" t="s">
        <v>377</v>
      </c>
      <c r="Q3171" s="151">
        <f>IF("1-Swim"=D3171,J3171*2.4,IF("2-Bike"=D3171,J3171*112,IF("3-Run"=D3171,J3171*26.2,0)))</f>
        <v>0.18396604938271602</v>
      </c>
      <c r="R3171" s="151">
        <f>Q3171/2</f>
        <v>9.1983024691358009E-2</v>
      </c>
      <c r="S3171" s="53">
        <f>J3171*26.2</f>
        <v>0.18396604938271602</v>
      </c>
      <c r="T3171" s="53">
        <f>(J3171+0.0013889)*26.2</f>
        <v>0.22035522938271601</v>
      </c>
      <c r="U3171" s="53">
        <f>S3171/2</f>
        <v>9.1983024691358009E-2</v>
      </c>
      <c r="V3171" s="53">
        <f>T3171/2</f>
        <v>0.11017761469135801</v>
      </c>
      <c r="W3171" s="50">
        <f>RANK(J3171,J:J,1)</f>
        <v>1580</v>
      </c>
      <c r="X3171" s="50">
        <f>YEAR(B3171)</f>
        <v>2017</v>
      </c>
      <c r="Y3171" s="50">
        <f>MONTH(B3171)</f>
        <v>1</v>
      </c>
      <c r="Z3171" s="56">
        <f>X3171*100+Y3171</f>
        <v>201701</v>
      </c>
      <c r="AA3171" s="56">
        <f>WEEKNUM(B3171,1)</f>
        <v>1</v>
      </c>
      <c r="AB3171" s="58">
        <f>IF(ISBLANK(B3171)," ",MAX(B3171-B3170-1,0))</f>
        <v>0</v>
      </c>
      <c r="AC3171" s="56">
        <f>DAY(B3171)</f>
        <v>4</v>
      </c>
      <c r="AD3171" s="53">
        <f>U3171+V3171</f>
        <v>0.202160639382716</v>
      </c>
      <c r="AE3171" s="56">
        <f>IF("1-Swim"=D3171,E3171*46.7,IF("2-Bike"=D3171,E3171,IF("3-Run"=D3171,E3171*4.27,0)))</f>
        <v>12.809999999999999</v>
      </c>
    </row>
    <row r="3172" spans="1:31" x14ac:dyDescent="0.25">
      <c r="A3172" s="50">
        <v>3145</v>
      </c>
      <c r="B3172" s="51">
        <v>42742</v>
      </c>
      <c r="C3172" s="75">
        <f>B3172</f>
        <v>42742</v>
      </c>
      <c r="D3172" s="50" t="s">
        <v>1223</v>
      </c>
      <c r="E3172" s="50">
        <v>2.5</v>
      </c>
      <c r="F3172" s="50">
        <v>0</v>
      </c>
      <c r="G3172" s="50">
        <v>26</v>
      </c>
      <c r="H3172" s="50">
        <v>30</v>
      </c>
      <c r="I3172" s="53">
        <f>IF(E3172&gt;0,TIME(F3172,G3172,H3172),"")</f>
        <v>1.8402777777777778E-2</v>
      </c>
      <c r="J3172" s="54">
        <f>IF(E3172&gt;0,TIME(F3172,G3172,H3172)/E3172,"")</f>
        <v>7.3611111111111117E-3</v>
      </c>
      <c r="K3172" s="50" t="s">
        <v>1890</v>
      </c>
      <c r="L3172" s="50" t="s">
        <v>17</v>
      </c>
      <c r="M3172" s="55">
        <f>IF(D3172&gt;0,0.0416666666666667/J3172,"")</f>
        <v>5.6603773584905701</v>
      </c>
      <c r="N3172" s="50">
        <v>0</v>
      </c>
      <c r="O3172" s="50" t="s">
        <v>253</v>
      </c>
      <c r="Q3172" s="151">
        <f>IF("1-Swim"=D3172,J3172*2.4,IF("2-Bike"=D3172,J3172*112,IF("3-Run"=D3172,J3172*26.2,0)))</f>
        <v>0.19286111111111112</v>
      </c>
      <c r="R3172" s="151">
        <f>Q3172/2</f>
        <v>9.6430555555555561E-2</v>
      </c>
      <c r="S3172" s="53">
        <f>J3172*26.2</f>
        <v>0.19286111111111112</v>
      </c>
      <c r="T3172" s="53">
        <f>(J3172+0.0013889)*26.2</f>
        <v>0.22925029111111112</v>
      </c>
      <c r="U3172" s="53">
        <f>S3172/2</f>
        <v>9.6430555555555561E-2</v>
      </c>
      <c r="V3172" s="53">
        <f>T3172/2</f>
        <v>0.11462514555555556</v>
      </c>
      <c r="W3172" s="50">
        <f>RANK(J3172,J:J,1)</f>
        <v>1947</v>
      </c>
      <c r="X3172" s="50">
        <f>YEAR(B3172)</f>
        <v>2017</v>
      </c>
      <c r="Y3172" s="50">
        <f>MONTH(B3172)</f>
        <v>1</v>
      </c>
      <c r="Z3172" s="56">
        <f>X3172*100+Y3172</f>
        <v>201701</v>
      </c>
      <c r="AA3172" s="56">
        <f>WEEKNUM(B3172,1)</f>
        <v>1</v>
      </c>
      <c r="AB3172" s="58">
        <f>IF(ISBLANK(B3172)," ",MAX(B3172-B3171-1,0))</f>
        <v>2</v>
      </c>
      <c r="AC3172" s="56">
        <f>DAY(B3172)</f>
        <v>7</v>
      </c>
      <c r="AD3172" s="53">
        <f>U3172+V3172</f>
        <v>0.2110557011111111</v>
      </c>
      <c r="AE3172" s="56">
        <f>IF("1-Swim"=D3172,E3172*46.7,IF("2-Bike"=D3172,E3172,IF("3-Run"=D3172,E3172*4.27,0)))</f>
        <v>10.674999999999999</v>
      </c>
    </row>
    <row r="3173" spans="1:31" x14ac:dyDescent="0.25">
      <c r="A3173" s="50">
        <v>3146</v>
      </c>
      <c r="B3173" s="51">
        <v>42743</v>
      </c>
      <c r="C3173" s="75">
        <f>B3173</f>
        <v>42743</v>
      </c>
      <c r="D3173" s="50" t="s">
        <v>1223</v>
      </c>
      <c r="E3173" s="50">
        <v>7.4</v>
      </c>
      <c r="F3173" s="50">
        <v>1</v>
      </c>
      <c r="G3173" s="50">
        <v>25</v>
      </c>
      <c r="H3173" s="50">
        <v>4</v>
      </c>
      <c r="I3173" s="53">
        <f>IF(E3173&gt;0,TIME(F3173,G3173,H3173),"")</f>
        <v>5.9074074074074077E-2</v>
      </c>
      <c r="J3173" s="54">
        <f>IF(E3173&gt;0,TIME(F3173,G3173,H3173)/E3173,"")</f>
        <v>7.9829829829829828E-3</v>
      </c>
      <c r="K3173" s="50" t="s">
        <v>1890</v>
      </c>
      <c r="L3173" s="50" t="s">
        <v>35</v>
      </c>
      <c r="M3173" s="55">
        <f>IF(D3173&gt;0,0.0416666666666667/J3173,"")</f>
        <v>5.21943573667712</v>
      </c>
      <c r="N3173" s="50">
        <v>144</v>
      </c>
      <c r="O3173" s="50" t="s">
        <v>319</v>
      </c>
      <c r="P3173" s="50" t="s">
        <v>1891</v>
      </c>
      <c r="Q3173" s="151">
        <f>IF("1-Swim"=D3173,J3173*2.4,IF("2-Bike"=D3173,J3173*112,IF("3-Run"=D3173,J3173*26.2,0)))</f>
        <v>0.20915415415415414</v>
      </c>
      <c r="R3173" s="151">
        <f>Q3173/2</f>
        <v>0.10457707707707707</v>
      </c>
      <c r="S3173" s="53">
        <f>J3173*26.2</f>
        <v>0.20915415415415414</v>
      </c>
      <c r="T3173" s="53">
        <f>(J3173+0.0013889)*26.2</f>
        <v>0.24554333415415414</v>
      </c>
      <c r="U3173" s="53">
        <f>S3173/2</f>
        <v>0.10457707707707707</v>
      </c>
      <c r="V3173" s="53">
        <f>T3173/2</f>
        <v>0.12277166707707707</v>
      </c>
      <c r="W3173" s="50">
        <f>RANK(J3173,J:J,1)</f>
        <v>2431</v>
      </c>
      <c r="X3173" s="50">
        <f>YEAR(B3173)</f>
        <v>2017</v>
      </c>
      <c r="Y3173" s="50">
        <f>MONTH(B3173)</f>
        <v>1</v>
      </c>
      <c r="Z3173" s="56">
        <f>X3173*100+Y3173</f>
        <v>201701</v>
      </c>
      <c r="AA3173" s="56">
        <f>WEEKNUM(B3173,1)</f>
        <v>2</v>
      </c>
      <c r="AB3173" s="58">
        <f>IF(ISBLANK(B3173)," ",MAX(B3173-B3172-1,0))</f>
        <v>0</v>
      </c>
      <c r="AC3173" s="56">
        <f>DAY(B3173)</f>
        <v>8</v>
      </c>
      <c r="AD3173" s="53">
        <f>U3173+V3173</f>
        <v>0.22734874415415413</v>
      </c>
      <c r="AE3173" s="56">
        <f>IF("1-Swim"=D3173,E3173*46.7,IF("2-Bike"=D3173,E3173,IF("3-Run"=D3173,E3173*4.27,0)))</f>
        <v>31.597999999999999</v>
      </c>
    </row>
    <row r="3174" spans="1:31" x14ac:dyDescent="0.25">
      <c r="A3174" s="50">
        <v>3147</v>
      </c>
      <c r="B3174" s="51">
        <v>42745</v>
      </c>
      <c r="C3174" s="75">
        <f>B3174</f>
        <v>42745</v>
      </c>
      <c r="D3174" s="50" t="s">
        <v>1223</v>
      </c>
      <c r="E3174" s="50">
        <v>1</v>
      </c>
      <c r="F3174" s="50">
        <v>0</v>
      </c>
      <c r="G3174" s="50">
        <v>9</v>
      </c>
      <c r="H3174" s="50">
        <v>55</v>
      </c>
      <c r="I3174" s="53">
        <f>IF(E3174&gt;0,TIME(F3174,G3174,H3174),"")</f>
        <v>6.8865740740740736E-3</v>
      </c>
      <c r="J3174" s="54">
        <f>IF(E3174&gt;0,TIME(F3174,G3174,H3174)/E3174,"")</f>
        <v>6.8865740740740736E-3</v>
      </c>
      <c r="K3174" s="50" t="s">
        <v>1878</v>
      </c>
      <c r="L3174" s="50" t="s">
        <v>1048</v>
      </c>
      <c r="M3174" s="55">
        <f>IF(D3174&gt;0,0.0416666666666667/J3174,"")</f>
        <v>6.050420168067232</v>
      </c>
      <c r="N3174" s="50">
        <v>0</v>
      </c>
      <c r="O3174" s="50" t="s">
        <v>253</v>
      </c>
      <c r="P3174" s="50" t="s">
        <v>1892</v>
      </c>
      <c r="Q3174" s="151">
        <f>IF("1-Swim"=D3174,J3174*2.4,IF("2-Bike"=D3174,J3174*112,IF("3-Run"=D3174,J3174*26.2,0)))</f>
        <v>0.18042824074074074</v>
      </c>
      <c r="R3174" s="151">
        <f>Q3174/2</f>
        <v>9.0214120370370368E-2</v>
      </c>
      <c r="S3174" s="53">
        <f>J3174*26.2</f>
        <v>0.18042824074074074</v>
      </c>
      <c r="T3174" s="53">
        <f>(J3174+0.0013889)*26.2</f>
        <v>0.2168174207407407</v>
      </c>
      <c r="U3174" s="53">
        <f>S3174/2</f>
        <v>9.0214120370370368E-2</v>
      </c>
      <c r="V3174" s="53">
        <f>T3174/2</f>
        <v>0.10840871037037035</v>
      </c>
      <c r="W3174" s="50">
        <f>RANK(J3174,J:J,1)</f>
        <v>1416</v>
      </c>
      <c r="X3174" s="50">
        <f>YEAR(B3174)</f>
        <v>2017</v>
      </c>
      <c r="Y3174" s="50">
        <f>MONTH(B3174)</f>
        <v>1</v>
      </c>
      <c r="Z3174" s="56">
        <f>X3174*100+Y3174</f>
        <v>201701</v>
      </c>
      <c r="AA3174" s="56">
        <f>WEEKNUM(B3174,1)</f>
        <v>2</v>
      </c>
      <c r="AB3174" s="58">
        <f>IF(ISBLANK(B3174)," ",MAX(B3174-B3173-1,0))</f>
        <v>1</v>
      </c>
      <c r="AC3174" s="56">
        <f>DAY(B3174)</f>
        <v>10</v>
      </c>
      <c r="AD3174" s="53">
        <f>U3174+V3174</f>
        <v>0.19862283074074072</v>
      </c>
      <c r="AE3174" s="56">
        <f>IF("1-Swim"=D3174,E3174*46.7,IF("2-Bike"=D3174,E3174,IF("3-Run"=D3174,E3174*4.27,0)))</f>
        <v>4.2699999999999996</v>
      </c>
    </row>
    <row r="3175" spans="1:31" x14ac:dyDescent="0.25">
      <c r="A3175" s="50">
        <v>3148</v>
      </c>
      <c r="B3175" s="51">
        <v>42745</v>
      </c>
      <c r="C3175" s="75">
        <f>B3175</f>
        <v>42745</v>
      </c>
      <c r="D3175" s="50" t="s">
        <v>1224</v>
      </c>
      <c r="E3175" s="50">
        <v>10</v>
      </c>
      <c r="F3175" s="50">
        <v>0</v>
      </c>
      <c r="G3175" s="50">
        <v>45</v>
      </c>
      <c r="H3175" s="50">
        <v>0</v>
      </c>
      <c r="I3175" s="53">
        <f>IF(E3175&gt;0,TIME(F3175,G3175,H3175),"")</f>
        <v>3.125E-2</v>
      </c>
      <c r="J3175" s="54">
        <f>IF(E3175&gt;0,TIME(F3175,G3175,H3175)/E3175,"")</f>
        <v>3.1250000000000002E-3</v>
      </c>
      <c r="K3175" s="50" t="s">
        <v>1342</v>
      </c>
      <c r="L3175" s="50" t="s">
        <v>1893</v>
      </c>
      <c r="M3175" s="55">
        <f>IF(D3175&gt;0,0.0416666666666667/J3175,"")</f>
        <v>13.333333333333343</v>
      </c>
      <c r="N3175" s="50">
        <v>0</v>
      </c>
      <c r="O3175" s="50" t="s">
        <v>253</v>
      </c>
      <c r="P3175" s="50" t="s">
        <v>1894</v>
      </c>
      <c r="Q3175" s="151">
        <f>IF("1-Swim"=D3175,J3175*2.4,IF("2-Bike"=D3175,J3175*112,IF("3-Run"=D3175,J3175*26.2,0)))</f>
        <v>0.35000000000000003</v>
      </c>
      <c r="R3175" s="151">
        <f>Q3175/2</f>
        <v>0.17500000000000002</v>
      </c>
      <c r="S3175" s="53">
        <f>J3175*26.2</f>
        <v>8.1875000000000003E-2</v>
      </c>
      <c r="T3175" s="53">
        <f>(J3175+0.0013889)*26.2</f>
        <v>0.11826418000000001</v>
      </c>
      <c r="U3175" s="53">
        <f>S3175/2</f>
        <v>4.0937500000000002E-2</v>
      </c>
      <c r="V3175" s="53">
        <f>T3175/2</f>
        <v>5.9132090000000005E-2</v>
      </c>
      <c r="W3175" s="50">
        <f>RANK(J3175,J:J,1)</f>
        <v>624</v>
      </c>
      <c r="X3175" s="50">
        <f>YEAR(B3175)</f>
        <v>2017</v>
      </c>
      <c r="Y3175" s="50">
        <f>MONTH(B3175)</f>
        <v>1</v>
      </c>
      <c r="Z3175" s="56">
        <f>X3175*100+Y3175</f>
        <v>201701</v>
      </c>
      <c r="AA3175" s="56">
        <f>WEEKNUM(B3175,1)</f>
        <v>2</v>
      </c>
      <c r="AB3175" s="58">
        <f>IF(ISBLANK(B3175)," ",MAX(B3175-B3174-1,0))</f>
        <v>0</v>
      </c>
      <c r="AC3175" s="56">
        <f>DAY(B3175)</f>
        <v>10</v>
      </c>
      <c r="AD3175" s="53">
        <f>U3175+V3175</f>
        <v>0.10006959000000001</v>
      </c>
      <c r="AE3175" s="56">
        <f>IF("1-Swim"=D3175,E3175*46.7,IF("2-Bike"=D3175,E3175,IF("3-Run"=D3175,E3175*4.27,0)))</f>
        <v>10</v>
      </c>
    </row>
    <row r="3176" spans="1:31" x14ac:dyDescent="0.25">
      <c r="A3176" s="50">
        <v>3149</v>
      </c>
      <c r="B3176" s="51">
        <v>42746</v>
      </c>
      <c r="C3176" s="75">
        <f>B3176</f>
        <v>42746</v>
      </c>
      <c r="D3176" s="50" t="s">
        <v>1223</v>
      </c>
      <c r="E3176" s="50">
        <v>3</v>
      </c>
      <c r="F3176" s="50">
        <v>0</v>
      </c>
      <c r="G3176" s="50">
        <v>29</v>
      </c>
      <c r="H3176" s="50">
        <v>49</v>
      </c>
      <c r="I3176" s="53">
        <f>IF(E3176&gt;0,TIME(F3176,G3176,H3176),"")</f>
        <v>2.0706018518518519E-2</v>
      </c>
      <c r="J3176" s="54">
        <f>IF(E3176&gt;0,TIME(F3176,G3176,H3176)/E3176,"")</f>
        <v>6.9020061728395062E-3</v>
      </c>
      <c r="K3176" s="50" t="s">
        <v>1878</v>
      </c>
      <c r="L3176" s="50" t="s">
        <v>1895</v>
      </c>
      <c r="M3176" s="55">
        <f>IF(D3176&gt;0,0.0416666666666667/J3176,"")</f>
        <v>6.0368921185019611</v>
      </c>
      <c r="N3176" s="50">
        <v>0</v>
      </c>
      <c r="O3176" s="50" t="s">
        <v>255</v>
      </c>
      <c r="Q3176" s="151">
        <f>IF("1-Swim"=D3176,J3176*2.4,IF("2-Bike"=D3176,J3176*112,IF("3-Run"=D3176,J3176*26.2,0)))</f>
        <v>0.18083256172839507</v>
      </c>
      <c r="R3176" s="151">
        <f>Q3176/2</f>
        <v>9.0416280864197535E-2</v>
      </c>
      <c r="S3176" s="53">
        <f>J3176*26.2</f>
        <v>0.18083256172839507</v>
      </c>
      <c r="T3176" s="53">
        <f>(J3176+0.0013889)*26.2</f>
        <v>0.21722174172839503</v>
      </c>
      <c r="U3176" s="53">
        <f>S3176/2</f>
        <v>9.0416280864197535E-2</v>
      </c>
      <c r="V3176" s="53">
        <f>T3176/2</f>
        <v>0.10861087086419752</v>
      </c>
      <c r="W3176" s="50">
        <f>RANK(J3176,J:J,1)</f>
        <v>1436</v>
      </c>
      <c r="X3176" s="50">
        <f>YEAR(B3176)</f>
        <v>2017</v>
      </c>
      <c r="Y3176" s="50">
        <f>MONTH(B3176)</f>
        <v>1</v>
      </c>
      <c r="Z3176" s="56">
        <f>X3176*100+Y3176</f>
        <v>201701</v>
      </c>
      <c r="AA3176" s="56">
        <f>WEEKNUM(B3176,1)</f>
        <v>2</v>
      </c>
      <c r="AB3176" s="58">
        <f>IF(ISBLANK(B3176)," ",MAX(B3176-B3175-1,0))</f>
        <v>0</v>
      </c>
      <c r="AC3176" s="56">
        <f>DAY(B3176)</f>
        <v>11</v>
      </c>
      <c r="AD3176" s="53">
        <f>U3176+V3176</f>
        <v>0.19902715172839505</v>
      </c>
      <c r="AE3176" s="56">
        <f>IF("1-Swim"=D3176,E3176*46.7,IF("2-Bike"=D3176,E3176,IF("3-Run"=D3176,E3176*4.27,0)))</f>
        <v>12.809999999999999</v>
      </c>
    </row>
    <row r="3177" spans="1:31" x14ac:dyDescent="0.25">
      <c r="A3177" s="50">
        <v>3141</v>
      </c>
      <c r="B3177" s="51">
        <v>42747</v>
      </c>
      <c r="C3177" s="75">
        <f>B3177</f>
        <v>42747</v>
      </c>
      <c r="D3177" s="50" t="s">
        <v>1223</v>
      </c>
      <c r="E3177" s="50">
        <v>3.3</v>
      </c>
      <c r="F3177" s="50">
        <v>0</v>
      </c>
      <c r="G3177" s="50">
        <v>37</v>
      </c>
      <c r="H3177" s="50">
        <v>8</v>
      </c>
      <c r="I3177" s="53">
        <f>IF(E3177&gt;0,TIME(F3177,G3177,H3177),"")</f>
        <v>2.5787037037037039E-2</v>
      </c>
      <c r="J3177" s="54">
        <f>IF(E3177&gt;0,TIME(F3177,G3177,H3177)/E3177,"")</f>
        <v>7.8142536475869825E-3</v>
      </c>
      <c r="K3177" s="50" t="s">
        <v>1878</v>
      </c>
      <c r="L3177" s="50" t="s">
        <v>1980</v>
      </c>
      <c r="M3177" s="55">
        <f>IF(D3177&gt;0,0.0416666666666667/J3177,"")</f>
        <v>5.332136445242373</v>
      </c>
      <c r="N3177" s="50">
        <v>0</v>
      </c>
      <c r="O3177" s="50" t="s">
        <v>377</v>
      </c>
      <c r="P3177" s="50" t="s">
        <v>1897</v>
      </c>
      <c r="Q3177" s="151">
        <f>IF("1-Swim"=D3177,J3177*2.4,IF("2-Bike"=D3177,J3177*112,IF("3-Run"=D3177,J3177*26.2,0)))</f>
        <v>0.20473344556677894</v>
      </c>
      <c r="R3177" s="151">
        <f>Q3177/2</f>
        <v>0.10236672278338947</v>
      </c>
      <c r="S3177" s="53">
        <f>J3177*26.2</f>
        <v>0.20473344556677894</v>
      </c>
      <c r="T3177" s="53">
        <f>(J3177+0.0013889)*26.2</f>
        <v>0.24112262556677894</v>
      </c>
      <c r="U3177" s="53">
        <f>S3177/2</f>
        <v>0.10236672278338947</v>
      </c>
      <c r="V3177" s="53">
        <f>T3177/2</f>
        <v>0.12056131278338947</v>
      </c>
      <c r="W3177" s="50">
        <f>RANK(J3177,J:J,1)</f>
        <v>2313</v>
      </c>
      <c r="X3177" s="50">
        <f>YEAR(B3177)</f>
        <v>2017</v>
      </c>
      <c r="Y3177" s="50">
        <f>MONTH(B3177)</f>
        <v>1</v>
      </c>
      <c r="Z3177" s="56">
        <f>X3177*100+Y3177</f>
        <v>201701</v>
      </c>
      <c r="AA3177" s="56">
        <f>WEEKNUM(B3177,1)</f>
        <v>2</v>
      </c>
      <c r="AB3177" s="58">
        <f>IF(ISBLANK(B3177)," ",MAX(B3177-B3176-1,0))</f>
        <v>0</v>
      </c>
      <c r="AC3177" s="56">
        <f>DAY(B3177)</f>
        <v>12</v>
      </c>
      <c r="AD3177" s="53">
        <f>U3177+V3177</f>
        <v>0.22292803556677893</v>
      </c>
      <c r="AE3177" s="56">
        <f>IF("1-Swim"=D3177,E3177*46.7,IF("2-Bike"=D3177,E3177,IF("3-Run"=D3177,E3177*4.27,0)))</f>
        <v>14.090999999999998</v>
      </c>
    </row>
    <row r="3178" spans="1:31" x14ac:dyDescent="0.25">
      <c r="A3178" s="50">
        <v>3142</v>
      </c>
      <c r="B3178" s="51">
        <v>42751</v>
      </c>
      <c r="C3178" s="75">
        <f>B3178</f>
        <v>42751</v>
      </c>
      <c r="D3178" s="50" t="s">
        <v>1223</v>
      </c>
      <c r="E3178" s="50">
        <v>5.25</v>
      </c>
      <c r="F3178" s="50">
        <v>0</v>
      </c>
      <c r="G3178" s="50">
        <v>58</v>
      </c>
      <c r="H3178" s="50">
        <v>38</v>
      </c>
      <c r="I3178" s="53">
        <f>IF(E3178&gt;0,TIME(F3178,G3178,H3178),"")</f>
        <v>4.071759259259259E-2</v>
      </c>
      <c r="J3178" s="54">
        <f>IF(E3178&gt;0,TIME(F3178,G3178,H3178)/E3178,"")</f>
        <v>7.7557319223985881E-3</v>
      </c>
      <c r="K3178" s="50" t="s">
        <v>1890</v>
      </c>
      <c r="L3178" s="50" t="s">
        <v>56</v>
      </c>
      <c r="M3178" s="55">
        <f>IF(D3178&gt;0,0.0416666666666667/J3178,"")</f>
        <v>5.3723706651506582</v>
      </c>
      <c r="N3178" s="50">
        <v>148</v>
      </c>
      <c r="O3178" s="50" t="s">
        <v>377</v>
      </c>
      <c r="P3178" s="50" t="s">
        <v>1896</v>
      </c>
      <c r="Q3178" s="151">
        <f>IF("1-Swim"=D3178,J3178*2.4,IF("2-Bike"=D3178,J3178*112,IF("3-Run"=D3178,J3178*26.2,0)))</f>
        <v>0.20320017636684301</v>
      </c>
      <c r="R3178" s="151">
        <f>Q3178/2</f>
        <v>0.10160008818342151</v>
      </c>
      <c r="S3178" s="53">
        <f>J3178*26.2</f>
        <v>0.20320017636684301</v>
      </c>
      <c r="T3178" s="53">
        <f>(J3178+0.0013889)*26.2</f>
        <v>0.239589356366843</v>
      </c>
      <c r="U3178" s="53">
        <f>S3178/2</f>
        <v>0.10160008818342151</v>
      </c>
      <c r="V3178" s="53">
        <f>T3178/2</f>
        <v>0.1197946781834215</v>
      </c>
      <c r="W3178" s="50">
        <f>RANK(J3178,J:J,1)</f>
        <v>2279</v>
      </c>
      <c r="X3178" s="50">
        <f>YEAR(B3178)</f>
        <v>2017</v>
      </c>
      <c r="Y3178" s="50">
        <f>MONTH(B3178)</f>
        <v>1</v>
      </c>
      <c r="Z3178" s="56">
        <f>X3178*100+Y3178</f>
        <v>201701</v>
      </c>
      <c r="AA3178" s="56">
        <f>WEEKNUM(B3178,1)</f>
        <v>3</v>
      </c>
      <c r="AB3178" s="58">
        <f>IF(ISBLANK(B3178)," ",MAX(B3178-B3177-1,0))</f>
        <v>3</v>
      </c>
      <c r="AC3178" s="56">
        <f>DAY(B3178)</f>
        <v>16</v>
      </c>
      <c r="AD3178" s="53">
        <f>U3178+V3178</f>
        <v>0.22139476636684302</v>
      </c>
      <c r="AE3178" s="56">
        <f>IF("1-Swim"=D3178,E3178*46.7,IF("2-Bike"=D3178,E3178,IF("3-Run"=D3178,E3178*4.27,0)))</f>
        <v>22.417499999999997</v>
      </c>
    </row>
    <row r="3179" spans="1:31" x14ac:dyDescent="0.25">
      <c r="A3179" s="50">
        <v>3143</v>
      </c>
      <c r="B3179" s="51">
        <v>42754</v>
      </c>
      <c r="C3179" s="75">
        <f>B3179</f>
        <v>42754</v>
      </c>
      <c r="D3179" s="50" t="s">
        <v>1224</v>
      </c>
      <c r="E3179" s="50">
        <v>10</v>
      </c>
      <c r="F3179" s="50">
        <v>0</v>
      </c>
      <c r="G3179" s="50">
        <v>26</v>
      </c>
      <c r="H3179" s="50">
        <v>8</v>
      </c>
      <c r="I3179" s="53">
        <f>IF(E3179&gt;0,TIME(F3179,G3179,H3179),"")</f>
        <v>1.8148148148148146E-2</v>
      </c>
      <c r="J3179" s="54">
        <f>IF(E3179&gt;0,TIME(F3179,G3179,H3179)/E3179,"")</f>
        <v>1.8148148148148147E-3</v>
      </c>
      <c r="K3179" s="50" t="s">
        <v>921</v>
      </c>
      <c r="L3179" s="50" t="s">
        <v>1132</v>
      </c>
      <c r="M3179" s="55">
        <f>IF(D3179&gt;0,0.0416666666666667/J3179,"")</f>
        <v>22.959183673469408</v>
      </c>
      <c r="N3179" s="50">
        <v>0</v>
      </c>
      <c r="O3179" s="50" t="s">
        <v>253</v>
      </c>
      <c r="Q3179" s="151">
        <f>IF("1-Swim"=D3179,J3179*2.4,IF("2-Bike"=D3179,J3179*112,IF("3-Run"=D3179,J3179*26.2,0)))</f>
        <v>0.20325925925925925</v>
      </c>
      <c r="R3179" s="151">
        <f>Q3179/2</f>
        <v>0.10162962962962963</v>
      </c>
      <c r="S3179" s="53">
        <f>J3179*26.2</f>
        <v>4.7548148148148145E-2</v>
      </c>
      <c r="T3179" s="53">
        <f>(J3179+0.0013889)*26.2</f>
        <v>8.3937328148148138E-2</v>
      </c>
      <c r="U3179" s="53">
        <f>S3179/2</f>
        <v>2.3774074074074072E-2</v>
      </c>
      <c r="V3179" s="53">
        <f>T3179/2</f>
        <v>4.1968664074074069E-2</v>
      </c>
      <c r="W3179" s="50">
        <f>RANK(J3179,J:J,1)</f>
        <v>61</v>
      </c>
      <c r="X3179" s="50">
        <f>YEAR(B3179)</f>
        <v>2017</v>
      </c>
      <c r="Y3179" s="50">
        <f>MONTH(B3179)</f>
        <v>1</v>
      </c>
      <c r="Z3179" s="56">
        <f>X3179*100+Y3179</f>
        <v>201701</v>
      </c>
      <c r="AA3179" s="56">
        <f>WEEKNUM(B3179,1)</f>
        <v>3</v>
      </c>
      <c r="AB3179" s="58">
        <f>IF(ISBLANK(B3179)," ",MAX(B3179-B3178-1,0))</f>
        <v>2</v>
      </c>
      <c r="AC3179" s="56">
        <f>DAY(B3179)</f>
        <v>19</v>
      </c>
      <c r="AD3179" s="53">
        <f>U3179+V3179</f>
        <v>6.5742738148148142E-2</v>
      </c>
      <c r="AE3179" s="56">
        <f>IF("1-Swim"=D3179,E3179*46.7,IF("2-Bike"=D3179,E3179,IF("3-Run"=D3179,E3179*4.27,0)))</f>
        <v>10</v>
      </c>
    </row>
    <row r="3180" spans="1:31" x14ac:dyDescent="0.25">
      <c r="A3180" s="50">
        <v>3144</v>
      </c>
      <c r="B3180" s="51">
        <v>42755</v>
      </c>
      <c r="C3180" s="75">
        <f>B3180</f>
        <v>42755</v>
      </c>
      <c r="D3180" s="50" t="s">
        <v>1223</v>
      </c>
      <c r="E3180" s="50">
        <v>6.2</v>
      </c>
      <c r="F3180" s="50">
        <v>1</v>
      </c>
      <c r="G3180" s="50">
        <v>10</v>
      </c>
      <c r="H3180" s="50">
        <v>31</v>
      </c>
      <c r="I3180" s="53">
        <f>IF(E3180&gt;0,TIME(F3180,G3180,H3180),"")</f>
        <v>4.8969907407407413E-2</v>
      </c>
      <c r="J3180" s="54">
        <f>IF(E3180&gt;0,TIME(F3180,G3180,H3180)/E3180,"")</f>
        <v>7.8983721624850661E-3</v>
      </c>
      <c r="K3180" s="50" t="s">
        <v>1890</v>
      </c>
      <c r="L3180" s="50" t="s">
        <v>1306</v>
      </c>
      <c r="M3180" s="55">
        <f>IF(D3180&gt;0,0.0416666666666667/J3180,"")</f>
        <v>5.2753486173481487</v>
      </c>
      <c r="N3180" s="50">
        <v>0</v>
      </c>
      <c r="O3180" s="50" t="s">
        <v>377</v>
      </c>
      <c r="P3180" s="50" t="s">
        <v>1898</v>
      </c>
      <c r="Q3180" s="151">
        <f>IF("1-Swim"=D3180,J3180*2.4,IF("2-Bike"=D3180,J3180*112,IF("3-Run"=D3180,J3180*26.2,0)))</f>
        <v>0.20693735065710872</v>
      </c>
      <c r="R3180" s="151">
        <f>Q3180/2</f>
        <v>0.10346867532855436</v>
      </c>
      <c r="S3180" s="53">
        <f>J3180*26.2</f>
        <v>0.20693735065710872</v>
      </c>
      <c r="T3180" s="53">
        <f>(J3180+0.0013889)*26.2</f>
        <v>0.24332653065710874</v>
      </c>
      <c r="U3180" s="53">
        <f>S3180/2</f>
        <v>0.10346867532855436</v>
      </c>
      <c r="V3180" s="53">
        <f>T3180/2</f>
        <v>0.12166326532855437</v>
      </c>
      <c r="W3180" s="50">
        <f>RANK(J3180,J:J,1)</f>
        <v>2379</v>
      </c>
      <c r="X3180" s="50">
        <f>YEAR(B3180)</f>
        <v>2017</v>
      </c>
      <c r="Y3180" s="50">
        <f>MONTH(B3180)</f>
        <v>1</v>
      </c>
      <c r="Z3180" s="56">
        <f>X3180*100+Y3180</f>
        <v>201701</v>
      </c>
      <c r="AA3180" s="56">
        <f>WEEKNUM(B3180,1)</f>
        <v>3</v>
      </c>
      <c r="AB3180" s="58">
        <f>IF(ISBLANK(B3180)," ",MAX(B3180-B3179-1,0))</f>
        <v>0</v>
      </c>
      <c r="AC3180" s="56">
        <f>DAY(B3180)</f>
        <v>20</v>
      </c>
      <c r="AD3180" s="53">
        <f>U3180+V3180</f>
        <v>0.22513194065710873</v>
      </c>
      <c r="AE3180" s="56">
        <f>IF("1-Swim"=D3180,E3180*46.7,IF("2-Bike"=D3180,E3180,IF("3-Run"=D3180,E3180*4.27,0)))</f>
        <v>26.473999999999997</v>
      </c>
    </row>
    <row r="3181" spans="1:31" x14ac:dyDescent="0.25">
      <c r="A3181" s="50">
        <v>3145</v>
      </c>
      <c r="B3181" s="51">
        <v>42758</v>
      </c>
      <c r="C3181" s="75">
        <f>B3181</f>
        <v>42758</v>
      </c>
      <c r="D3181" s="50" t="s">
        <v>1224</v>
      </c>
      <c r="E3181" s="50">
        <v>10</v>
      </c>
      <c r="F3181" s="50">
        <v>0</v>
      </c>
      <c r="G3181" s="50">
        <v>27</v>
      </c>
      <c r="H3181" s="50">
        <v>0</v>
      </c>
      <c r="I3181" s="53">
        <f>IF(E3181&gt;0,TIME(F3181,G3181,H3181),"")</f>
        <v>1.8749999999999999E-2</v>
      </c>
      <c r="J3181" s="54">
        <f>IF(E3181&gt;0,TIME(F3181,G3181,H3181)/E3181,"")</f>
        <v>1.8749999999999999E-3</v>
      </c>
      <c r="K3181" s="50" t="s">
        <v>921</v>
      </c>
      <c r="L3181" s="50" t="s">
        <v>1132</v>
      </c>
      <c r="M3181" s="55">
        <f>IF(D3181&gt;0,0.0416666666666667/J3181,"")</f>
        <v>22.222222222222239</v>
      </c>
      <c r="N3181" s="50">
        <v>0</v>
      </c>
      <c r="O3181" s="50" t="s">
        <v>253</v>
      </c>
      <c r="Q3181" s="151">
        <f>IF("1-Swim"=D3181,J3181*2.4,IF("2-Bike"=D3181,J3181*112,IF("3-Run"=D3181,J3181*26.2,0)))</f>
        <v>0.21</v>
      </c>
      <c r="R3181" s="151">
        <f>Q3181/2</f>
        <v>0.105</v>
      </c>
      <c r="S3181" s="53">
        <f>J3181*26.2</f>
        <v>4.9124999999999995E-2</v>
      </c>
      <c r="T3181" s="53">
        <f>(J3181+0.0013889)*26.2</f>
        <v>8.5514179999999995E-2</v>
      </c>
      <c r="U3181" s="53">
        <f>S3181/2</f>
        <v>2.4562499999999998E-2</v>
      </c>
      <c r="V3181" s="53">
        <f>T3181/2</f>
        <v>4.2757089999999998E-2</v>
      </c>
      <c r="W3181" s="50">
        <f>RANK(J3181,J:J,1)</f>
        <v>89</v>
      </c>
      <c r="X3181" s="50">
        <f>YEAR(B3181)</f>
        <v>2017</v>
      </c>
      <c r="Y3181" s="50">
        <f>MONTH(B3181)</f>
        <v>1</v>
      </c>
      <c r="Z3181" s="56">
        <f>X3181*100+Y3181</f>
        <v>201701</v>
      </c>
      <c r="AA3181" s="56">
        <f>WEEKNUM(B3181,1)</f>
        <v>4</v>
      </c>
      <c r="AB3181" s="58">
        <f>IF(ISBLANK(B3181)," ",MAX(B3181-B3180-1,0))</f>
        <v>2</v>
      </c>
      <c r="AC3181" s="56">
        <f>DAY(B3181)</f>
        <v>23</v>
      </c>
      <c r="AD3181" s="53">
        <f>U3181+V3181</f>
        <v>6.7319589999999999E-2</v>
      </c>
      <c r="AE3181" s="56">
        <f>IF("1-Swim"=D3181,E3181*46.7,IF("2-Bike"=D3181,E3181,IF("3-Run"=D3181,E3181*4.27,0)))</f>
        <v>10</v>
      </c>
    </row>
    <row r="3182" spans="1:31" x14ac:dyDescent="0.25">
      <c r="A3182" s="50">
        <v>3146</v>
      </c>
      <c r="B3182" s="51">
        <v>42760</v>
      </c>
      <c r="C3182" s="75">
        <f>B3182</f>
        <v>42760</v>
      </c>
      <c r="D3182" s="50" t="s">
        <v>1223</v>
      </c>
      <c r="E3182" s="50">
        <v>3.5</v>
      </c>
      <c r="F3182" s="50">
        <v>0</v>
      </c>
      <c r="G3182" s="50">
        <v>35</v>
      </c>
      <c r="H3182" s="50">
        <v>8</v>
      </c>
      <c r="I3182" s="53">
        <f>IF(E3182&gt;0,TIME(F3182,G3182,H3182),"")</f>
        <v>2.4398148148148145E-2</v>
      </c>
      <c r="J3182" s="54">
        <f>IF(E3182&gt;0,TIME(F3182,G3182,H3182)/E3182,"")</f>
        <v>6.9708994708994696E-3</v>
      </c>
      <c r="K3182" s="50" t="s">
        <v>921</v>
      </c>
      <c r="L3182" s="50" t="s">
        <v>1372</v>
      </c>
      <c r="M3182" s="55">
        <f>IF(D3182&gt;0,0.0416666666666667/J3182,"")</f>
        <v>5.9772296015180322</v>
      </c>
      <c r="N3182" s="50">
        <v>0</v>
      </c>
      <c r="O3182" s="50" t="s">
        <v>319</v>
      </c>
      <c r="P3182" s="50" t="s">
        <v>1899</v>
      </c>
      <c r="Q3182" s="151">
        <f>IF("1-Swim"=D3182,J3182*2.4,IF("2-Bike"=D3182,J3182*112,IF("3-Run"=D3182,J3182*26.2,0)))</f>
        <v>0.1826375661375661</v>
      </c>
      <c r="R3182" s="151">
        <f>Q3182/2</f>
        <v>9.1318783068783049E-2</v>
      </c>
      <c r="S3182" s="53">
        <f>J3182*26.2</f>
        <v>0.1826375661375661</v>
      </c>
      <c r="T3182" s="53">
        <f>(J3182+0.0013889)*26.2</f>
        <v>0.21902674613756609</v>
      </c>
      <c r="U3182" s="53">
        <f>S3182/2</f>
        <v>9.1318783068783049E-2</v>
      </c>
      <c r="V3182" s="53">
        <f>T3182/2</f>
        <v>0.10951337306878305</v>
      </c>
      <c r="W3182" s="50">
        <f>RANK(J3182,J:J,1)</f>
        <v>1533</v>
      </c>
      <c r="X3182" s="50">
        <f>YEAR(B3182)</f>
        <v>2017</v>
      </c>
      <c r="Y3182" s="50">
        <f>MONTH(B3182)</f>
        <v>1</v>
      </c>
      <c r="Z3182" s="56">
        <f>X3182*100+Y3182</f>
        <v>201701</v>
      </c>
      <c r="AA3182" s="56">
        <f>WEEKNUM(B3182,1)</f>
        <v>4</v>
      </c>
      <c r="AB3182" s="58">
        <f>IF(ISBLANK(B3182)," ",MAX(B3182-B3181-1,0))</f>
        <v>1</v>
      </c>
      <c r="AC3182" s="56">
        <f>DAY(B3182)</f>
        <v>25</v>
      </c>
      <c r="AD3182" s="53">
        <f>U3182+V3182</f>
        <v>0.20083215613756611</v>
      </c>
      <c r="AE3182" s="56">
        <f>IF("1-Swim"=D3182,E3182*46.7,IF("2-Bike"=D3182,E3182,IF("3-Run"=D3182,E3182*4.27,0)))</f>
        <v>14.944999999999999</v>
      </c>
    </row>
    <row r="3183" spans="1:31" x14ac:dyDescent="0.25">
      <c r="A3183" s="50">
        <v>3147</v>
      </c>
      <c r="B3183" s="51">
        <v>42762</v>
      </c>
      <c r="C3183" s="75">
        <f>B3183</f>
        <v>42762</v>
      </c>
      <c r="D3183" s="50" t="s">
        <v>1223</v>
      </c>
      <c r="E3183" s="50">
        <v>4.0999999999999996</v>
      </c>
      <c r="F3183" s="50">
        <v>0</v>
      </c>
      <c r="G3183" s="50">
        <v>46</v>
      </c>
      <c r="H3183" s="50">
        <v>30</v>
      </c>
      <c r="I3183" s="53">
        <f>IF(E3183&gt;0,TIME(F3183,G3183,H3183),"")</f>
        <v>3.229166666666667E-2</v>
      </c>
      <c r="J3183" s="54">
        <f>IF(E3183&gt;0,TIME(F3183,G3183,H3183)/E3183,"")</f>
        <v>7.8760162601626028E-3</v>
      </c>
      <c r="K3183" s="50" t="s">
        <v>1890</v>
      </c>
      <c r="L3183" s="50" t="s">
        <v>1900</v>
      </c>
      <c r="M3183" s="55">
        <f>IF(D3183&gt;0,0.0416666666666667/J3183,"")</f>
        <v>5.2903225806451646</v>
      </c>
      <c r="N3183" s="50">
        <v>0</v>
      </c>
      <c r="O3183" s="50" t="s">
        <v>319</v>
      </c>
      <c r="P3183" s="50" t="s">
        <v>1901</v>
      </c>
      <c r="Q3183" s="151">
        <f>IF("1-Swim"=D3183,J3183*2.4,IF("2-Bike"=D3183,J3183*112,IF("3-Run"=D3183,J3183*26.2,0)))</f>
        <v>0.2063516260162602</v>
      </c>
      <c r="R3183" s="151">
        <f>Q3183/2</f>
        <v>0.1031758130081301</v>
      </c>
      <c r="S3183" s="53">
        <f>J3183*26.2</f>
        <v>0.2063516260162602</v>
      </c>
      <c r="T3183" s="53">
        <f>(J3183+0.0013889)*26.2</f>
        <v>0.24274080601626019</v>
      </c>
      <c r="U3183" s="53">
        <f>S3183/2</f>
        <v>0.1031758130081301</v>
      </c>
      <c r="V3183" s="53">
        <f>T3183/2</f>
        <v>0.1213704030081301</v>
      </c>
      <c r="W3183" s="50">
        <f>RANK(J3183,J:J,1)</f>
        <v>2363</v>
      </c>
      <c r="X3183" s="50">
        <f>YEAR(B3183)</f>
        <v>2017</v>
      </c>
      <c r="Y3183" s="50">
        <f>MONTH(B3183)</f>
        <v>1</v>
      </c>
      <c r="Z3183" s="56">
        <f>X3183*100+Y3183</f>
        <v>201701</v>
      </c>
      <c r="AA3183" s="56">
        <f>WEEKNUM(B3183,1)</f>
        <v>4</v>
      </c>
      <c r="AB3183" s="58">
        <f>IF(ISBLANK(B3183)," ",MAX(B3183-B3182-1,0))</f>
        <v>1</v>
      </c>
      <c r="AC3183" s="56">
        <f>DAY(B3183)</f>
        <v>27</v>
      </c>
      <c r="AD3183" s="53">
        <f>U3183+V3183</f>
        <v>0.22454621601626018</v>
      </c>
      <c r="AE3183" s="56">
        <f>IF("1-Swim"=D3183,E3183*46.7,IF("2-Bike"=D3183,E3183,IF("3-Run"=D3183,E3183*4.27,0)))</f>
        <v>17.506999999999998</v>
      </c>
    </row>
    <row r="3184" spans="1:31" x14ac:dyDescent="0.25">
      <c r="A3184" s="50">
        <v>3148</v>
      </c>
      <c r="B3184" s="51">
        <v>42763</v>
      </c>
      <c r="C3184" s="75">
        <f>B3184</f>
        <v>42763</v>
      </c>
      <c r="D3184" s="50" t="s">
        <v>1223</v>
      </c>
      <c r="E3184" s="50">
        <v>3</v>
      </c>
      <c r="F3184" s="50">
        <v>0</v>
      </c>
      <c r="G3184" s="50">
        <v>34</v>
      </c>
      <c r="H3184" s="50">
        <v>50</v>
      </c>
      <c r="I3184" s="53">
        <f>IF(E3184&gt;0,TIME(F3184,G3184,H3184),"")</f>
        <v>2.4189814814814817E-2</v>
      </c>
      <c r="J3184" s="54">
        <f>IF(E3184&gt;0,TIME(F3184,G3184,H3184)/E3184,"")</f>
        <v>8.0632716049382717E-3</v>
      </c>
      <c r="K3184" s="50" t="s">
        <v>1890</v>
      </c>
      <c r="L3184" s="50" t="s">
        <v>17</v>
      </c>
      <c r="M3184" s="55">
        <f>IF(D3184&gt;0,0.0416666666666667/J3184,"")</f>
        <v>5.1674641148325398</v>
      </c>
      <c r="N3184" s="50">
        <v>0</v>
      </c>
      <c r="O3184" s="50" t="s">
        <v>253</v>
      </c>
      <c r="Q3184" s="151">
        <f>IF("1-Swim"=D3184,J3184*2.4,IF("2-Bike"=D3184,J3184*112,IF("3-Run"=D3184,J3184*26.2,0)))</f>
        <v>0.2112577160493827</v>
      </c>
      <c r="R3184" s="151">
        <f>Q3184/2</f>
        <v>0.10562885802469135</v>
      </c>
      <c r="S3184" s="53">
        <f>J3184*26.2</f>
        <v>0.2112577160493827</v>
      </c>
      <c r="T3184" s="53">
        <f>(J3184+0.0013889)*26.2</f>
        <v>0.24764689604938273</v>
      </c>
      <c r="U3184" s="53">
        <f>S3184/2</f>
        <v>0.10562885802469135</v>
      </c>
      <c r="V3184" s="53">
        <f>T3184/2</f>
        <v>0.12382344802469136</v>
      </c>
      <c r="W3184" s="50">
        <f>RANK(J3184,J:J,1)</f>
        <v>2463</v>
      </c>
      <c r="X3184" s="50">
        <f>YEAR(B3184)</f>
        <v>2017</v>
      </c>
      <c r="Y3184" s="50">
        <f>MONTH(B3184)</f>
        <v>1</v>
      </c>
      <c r="Z3184" s="56">
        <f>X3184*100+Y3184</f>
        <v>201701</v>
      </c>
      <c r="AA3184" s="56">
        <f>WEEKNUM(B3184,1)</f>
        <v>4</v>
      </c>
      <c r="AB3184" s="58">
        <f>IF(ISBLANK(B3184)," ",MAX(B3184-B3183-1,0))</f>
        <v>0</v>
      </c>
      <c r="AC3184" s="56">
        <f>DAY(B3184)</f>
        <v>28</v>
      </c>
      <c r="AD3184" s="53">
        <f>U3184+V3184</f>
        <v>0.22945230604938271</v>
      </c>
      <c r="AE3184" s="56">
        <f>IF("1-Swim"=D3184,E3184*46.7,IF("2-Bike"=D3184,E3184,IF("3-Run"=D3184,E3184*4.27,0)))</f>
        <v>12.809999999999999</v>
      </c>
    </row>
    <row r="3185" spans="1:31" x14ac:dyDescent="0.25">
      <c r="A3185" s="50">
        <v>3149</v>
      </c>
      <c r="B3185" s="51">
        <v>42765</v>
      </c>
      <c r="C3185" s="75">
        <f>B3185</f>
        <v>42765</v>
      </c>
      <c r="D3185" s="50" t="s">
        <v>1223</v>
      </c>
      <c r="E3185" s="50">
        <v>3</v>
      </c>
      <c r="F3185" s="50">
        <v>0</v>
      </c>
      <c r="G3185" s="50">
        <v>31</v>
      </c>
      <c r="H3185" s="50">
        <v>21</v>
      </c>
      <c r="I3185" s="53">
        <f>IF(E3185&gt;0,TIME(F3185,G3185,H3185),"")</f>
        <v>2.1770833333333336E-2</v>
      </c>
      <c r="J3185" s="54">
        <f>IF(E3185&gt;0,TIME(F3185,G3185,H3185)/E3185,"")</f>
        <v>7.2569444444444452E-3</v>
      </c>
      <c r="K3185" s="50" t="s">
        <v>1772</v>
      </c>
      <c r="L3185" s="50" t="s">
        <v>1048</v>
      </c>
      <c r="M3185" s="55">
        <f>IF(D3185&gt;0,0.0416666666666667/J3185,"")</f>
        <v>5.7416267942583774</v>
      </c>
      <c r="N3185" s="50">
        <v>0</v>
      </c>
      <c r="O3185" s="50" t="s">
        <v>253</v>
      </c>
      <c r="Q3185" s="151">
        <f>IF("1-Swim"=D3185,J3185*2.4,IF("2-Bike"=D3185,J3185*112,IF("3-Run"=D3185,J3185*26.2,0)))</f>
        <v>0.19013194444444445</v>
      </c>
      <c r="R3185" s="151">
        <f>Q3185/2</f>
        <v>9.5065972222222225E-2</v>
      </c>
      <c r="S3185" s="53">
        <f>J3185*26.2</f>
        <v>0.19013194444444445</v>
      </c>
      <c r="T3185" s="53">
        <f>(J3185+0.0013889)*26.2</f>
        <v>0.22652112444444444</v>
      </c>
      <c r="U3185" s="53">
        <f>S3185/2</f>
        <v>9.5065972222222225E-2</v>
      </c>
      <c r="V3185" s="53">
        <f>T3185/2</f>
        <v>0.11326056222222222</v>
      </c>
      <c r="W3185" s="50">
        <f>RANK(J3185,J:J,1)</f>
        <v>1843</v>
      </c>
      <c r="X3185" s="50">
        <f>YEAR(B3185)</f>
        <v>2017</v>
      </c>
      <c r="Y3185" s="50">
        <f>MONTH(B3185)</f>
        <v>1</v>
      </c>
      <c r="Z3185" s="56">
        <f>X3185*100+Y3185</f>
        <v>201701</v>
      </c>
      <c r="AA3185" s="56">
        <f>WEEKNUM(B3185,1)</f>
        <v>5</v>
      </c>
      <c r="AB3185" s="58">
        <f>IF(ISBLANK(B3185)," ",MAX(B3185-B3184-1,0))</f>
        <v>1</v>
      </c>
      <c r="AC3185" s="56">
        <f>DAY(B3185)</f>
        <v>30</v>
      </c>
      <c r="AD3185" s="53">
        <f>U3185+V3185</f>
        <v>0.20832653444444443</v>
      </c>
      <c r="AE3185" s="56">
        <f>IF("1-Swim"=D3185,E3185*46.7,IF("2-Bike"=D3185,E3185,IF("3-Run"=D3185,E3185*4.27,0)))</f>
        <v>12.809999999999999</v>
      </c>
    </row>
    <row r="3186" spans="1:31" x14ac:dyDescent="0.25">
      <c r="A3186" s="50">
        <v>3150</v>
      </c>
      <c r="B3186" s="51">
        <v>42766</v>
      </c>
      <c r="C3186" s="75">
        <f>B3186</f>
        <v>42766</v>
      </c>
      <c r="D3186" s="50" t="s">
        <v>1224</v>
      </c>
      <c r="E3186" s="50">
        <v>10</v>
      </c>
      <c r="F3186" s="50">
        <v>0</v>
      </c>
      <c r="G3186" s="50">
        <v>32</v>
      </c>
      <c r="H3186" s="50">
        <v>40</v>
      </c>
      <c r="I3186" s="53">
        <f>IF(E3186&gt;0,TIME(F3186,G3186,H3186),"")</f>
        <v>2.2685185185185183E-2</v>
      </c>
      <c r="J3186" s="54">
        <f>IF(E3186&gt;0,TIME(F3186,G3186,H3186)/E3186,"")</f>
        <v>2.2685185185185182E-3</v>
      </c>
      <c r="K3186" s="50" t="s">
        <v>1342</v>
      </c>
      <c r="L3186" s="50" t="s">
        <v>1902</v>
      </c>
      <c r="M3186" s="55">
        <f>IF(D3186&gt;0,0.0416666666666667/J3186,"")</f>
        <v>18.367346938775526</v>
      </c>
      <c r="N3186" s="50">
        <v>128</v>
      </c>
      <c r="O3186" s="50" t="s">
        <v>253</v>
      </c>
      <c r="P3186" s="50" t="s">
        <v>1903</v>
      </c>
      <c r="Q3186" s="151">
        <f>IF("1-Swim"=D3186,J3186*2.4,IF("2-Bike"=D3186,J3186*112,IF("3-Run"=D3186,J3186*26.2,0)))</f>
        <v>0.25407407407407406</v>
      </c>
      <c r="R3186" s="151">
        <f>Q3186/2</f>
        <v>0.12703703703703703</v>
      </c>
      <c r="S3186" s="53">
        <f>J3186*26.2</f>
        <v>5.9435185185185174E-2</v>
      </c>
      <c r="T3186" s="53">
        <f>(J3186+0.0013889)*26.2</f>
        <v>9.5824365185185167E-2</v>
      </c>
      <c r="U3186" s="53">
        <f>S3186/2</f>
        <v>2.9717592592592587E-2</v>
      </c>
      <c r="V3186" s="53">
        <f>T3186/2</f>
        <v>4.7912182592592584E-2</v>
      </c>
      <c r="W3186" s="50">
        <f>RANK(J3186,J:J,1)</f>
        <v>226</v>
      </c>
      <c r="X3186" s="50">
        <f>YEAR(B3186)</f>
        <v>2017</v>
      </c>
      <c r="Y3186" s="50">
        <f>MONTH(B3186)</f>
        <v>1</v>
      </c>
      <c r="Z3186" s="56">
        <f>X3186*100+Y3186</f>
        <v>201701</v>
      </c>
      <c r="AA3186" s="56">
        <f>WEEKNUM(B3186,1)</f>
        <v>5</v>
      </c>
      <c r="AB3186" s="58">
        <f>IF(ISBLANK(B3186)," ",MAX(B3186-B3185-1,0))</f>
        <v>0</v>
      </c>
      <c r="AC3186" s="56">
        <f>DAY(B3186)</f>
        <v>31</v>
      </c>
      <c r="AD3186" s="53">
        <f>U3186+V3186</f>
        <v>7.7629775185185171E-2</v>
      </c>
      <c r="AE3186" s="56">
        <f>IF("1-Swim"=D3186,E3186*46.7,IF("2-Bike"=D3186,E3186,IF("3-Run"=D3186,E3186*4.27,0)))</f>
        <v>10</v>
      </c>
    </row>
    <row r="3187" spans="1:31" x14ac:dyDescent="0.25">
      <c r="A3187" s="50">
        <v>3149</v>
      </c>
      <c r="B3187" s="51">
        <v>42768</v>
      </c>
      <c r="C3187" s="75">
        <f>B3187</f>
        <v>42768</v>
      </c>
      <c r="D3187" s="50" t="s">
        <v>1225</v>
      </c>
      <c r="E3187" s="50">
        <v>0.8</v>
      </c>
      <c r="F3187" s="50">
        <v>0</v>
      </c>
      <c r="G3187" s="50">
        <v>26</v>
      </c>
      <c r="H3187" s="50">
        <v>33</v>
      </c>
      <c r="I3187" s="53">
        <f>IF(E3187&gt;0,TIME(F3187,G3187,H3187),"")</f>
        <v>1.8437499999999999E-2</v>
      </c>
      <c r="J3187" s="54">
        <f>IF(E3187&gt;0,TIME(F3187,G3187,H3187)/E3187,"")</f>
        <v>2.3046874999999998E-2</v>
      </c>
      <c r="K3187" s="50" t="s">
        <v>1856</v>
      </c>
      <c r="L3187" s="50" t="s">
        <v>1304</v>
      </c>
      <c r="M3187" s="55">
        <f>IF(D3187&gt;0,0.0416666666666667/J3187,"")</f>
        <v>1.8079096045197756</v>
      </c>
      <c r="N3187" s="50">
        <v>0</v>
      </c>
      <c r="O3187" s="50" t="s">
        <v>253</v>
      </c>
      <c r="Q3187" s="151">
        <f>IF("1-Swim"=D3187,J3187*2.4,IF("2-Bike"=D3187,J3187*112,IF("3-Run"=D3187,J3187*26.2,0)))</f>
        <v>5.5312499999999994E-2</v>
      </c>
      <c r="R3187" s="151">
        <f>Q3187/2</f>
        <v>2.7656249999999997E-2</v>
      </c>
      <c r="S3187" s="53">
        <f>J3187*26.2</f>
        <v>0.60382812499999994</v>
      </c>
      <c r="T3187" s="53">
        <f>(J3187+0.0013889)*26.2</f>
        <v>0.64021730499999985</v>
      </c>
      <c r="U3187" s="53">
        <f>S3187/2</f>
        <v>0.30191406249999997</v>
      </c>
      <c r="V3187" s="53">
        <f>T3187/2</f>
        <v>0.32010865249999992</v>
      </c>
      <c r="W3187" s="50">
        <f>RANK(J3187,J:J,1)</f>
        <v>3083</v>
      </c>
      <c r="X3187" s="50">
        <f>YEAR(B3187)</f>
        <v>2017</v>
      </c>
      <c r="Y3187" s="50">
        <f>MONTH(B3187)</f>
        <v>2</v>
      </c>
      <c r="Z3187" s="56">
        <f>X3187*100+Y3187</f>
        <v>201702</v>
      </c>
      <c r="AA3187" s="56">
        <f>WEEKNUM(B3187,1)</f>
        <v>5</v>
      </c>
      <c r="AB3187" s="58">
        <f>IF(ISBLANK(B3187)," ",MAX(B3187-B3186-1,0))</f>
        <v>1</v>
      </c>
      <c r="AC3187" s="56">
        <f>DAY(B3187)</f>
        <v>2</v>
      </c>
      <c r="AD3187" s="53">
        <f>U3187+V3187</f>
        <v>0.62202271499999995</v>
      </c>
      <c r="AE3187" s="56">
        <f>IF("1-Swim"=D3187,E3187*46.7,IF("2-Bike"=D3187,E3187,IF("3-Run"=D3187,E3187*4.27,0)))</f>
        <v>37.360000000000007</v>
      </c>
    </row>
    <row r="3188" spans="1:31" x14ac:dyDescent="0.25">
      <c r="A3188" s="50">
        <v>3150</v>
      </c>
      <c r="B3188" s="51">
        <v>42769</v>
      </c>
      <c r="C3188" s="75">
        <f>B3188</f>
        <v>42769</v>
      </c>
      <c r="D3188" s="50" t="s">
        <v>1223</v>
      </c>
      <c r="E3188" s="50">
        <v>5.05</v>
      </c>
      <c r="F3188" s="50">
        <v>0</v>
      </c>
      <c r="G3188" s="50">
        <v>57</v>
      </c>
      <c r="H3188" s="50">
        <v>7</v>
      </c>
      <c r="I3188" s="53">
        <f>IF(E3188&gt;0,TIME(F3188,G3188,H3188),"")</f>
        <v>3.9664351851851853E-2</v>
      </c>
      <c r="J3188" s="54">
        <f>IF(E3188&gt;0,TIME(F3188,G3188,H3188)/E3188,"")</f>
        <v>7.8543270993766054E-3</v>
      </c>
      <c r="K3188" s="50" t="s">
        <v>1890</v>
      </c>
      <c r="L3188" s="50" t="s">
        <v>1732</v>
      </c>
      <c r="M3188" s="55">
        <f>IF(D3188&gt;0,0.0416666666666667/J3188,"")</f>
        <v>5.3049314269040009</v>
      </c>
      <c r="N3188" s="50">
        <v>0</v>
      </c>
      <c r="O3188" s="50" t="s">
        <v>319</v>
      </c>
      <c r="P3188" s="50" t="s">
        <v>1904</v>
      </c>
      <c r="Q3188" s="151">
        <f>IF("1-Swim"=D3188,J3188*2.4,IF("2-Bike"=D3188,J3188*112,IF("3-Run"=D3188,J3188*26.2,0)))</f>
        <v>0.20578337000366706</v>
      </c>
      <c r="R3188" s="151">
        <f>Q3188/2</f>
        <v>0.10289168500183353</v>
      </c>
      <c r="S3188" s="53">
        <f>J3188*26.2</f>
        <v>0.20578337000366706</v>
      </c>
      <c r="T3188" s="53">
        <f>(J3188+0.0013889)*26.2</f>
        <v>0.24217255000366705</v>
      </c>
      <c r="U3188" s="53">
        <f>S3188/2</f>
        <v>0.10289168500183353</v>
      </c>
      <c r="V3188" s="53">
        <f>T3188/2</f>
        <v>0.12108627500183353</v>
      </c>
      <c r="W3188" s="50">
        <f>RANK(J3188,J:J,1)</f>
        <v>2343</v>
      </c>
      <c r="X3188" s="50">
        <f>YEAR(B3188)</f>
        <v>2017</v>
      </c>
      <c r="Y3188" s="50">
        <f>MONTH(B3188)</f>
        <v>2</v>
      </c>
      <c r="Z3188" s="56">
        <f>X3188*100+Y3188</f>
        <v>201702</v>
      </c>
      <c r="AA3188" s="56">
        <f>WEEKNUM(B3188,1)</f>
        <v>5</v>
      </c>
      <c r="AB3188" s="58">
        <f>IF(ISBLANK(B3188)," ",MAX(B3188-B3187-1,0))</f>
        <v>0</v>
      </c>
      <c r="AC3188" s="56">
        <f>DAY(B3188)</f>
        <v>3</v>
      </c>
      <c r="AD3188" s="53">
        <f>U3188+V3188</f>
        <v>0.22397796000366704</v>
      </c>
      <c r="AE3188" s="56">
        <f>IF("1-Swim"=D3188,E3188*46.7,IF("2-Bike"=D3188,E3188,IF("3-Run"=D3188,E3188*4.27,0)))</f>
        <v>21.563499999999998</v>
      </c>
    </row>
    <row r="3189" spans="1:31" x14ac:dyDescent="0.25">
      <c r="A3189" s="50">
        <v>3145</v>
      </c>
      <c r="B3189" s="51">
        <v>42771</v>
      </c>
      <c r="C3189" s="75">
        <f>B3189</f>
        <v>42771</v>
      </c>
      <c r="D3189" s="50" t="s">
        <v>1223</v>
      </c>
      <c r="E3189" s="50">
        <v>5.05</v>
      </c>
      <c r="F3189" s="50">
        <v>0</v>
      </c>
      <c r="G3189" s="50">
        <v>56</v>
      </c>
      <c r="H3189" s="50">
        <v>28</v>
      </c>
      <c r="I3189" s="53">
        <f>IF(E3189&gt;0,TIME(F3189,G3189,H3189),"")</f>
        <v>3.9212962962962963E-2</v>
      </c>
      <c r="J3189" s="54">
        <f>IF(E3189&gt;0,TIME(F3189,G3189,H3189)/E3189,"")</f>
        <v>7.7649431609827652E-3</v>
      </c>
      <c r="K3189" s="50" t="s">
        <v>1890</v>
      </c>
      <c r="L3189" s="50" t="s">
        <v>1732</v>
      </c>
      <c r="M3189" s="55">
        <f>IF(D3189&gt;0,0.0416666666666667/J3189,"")</f>
        <v>5.3659976387249158</v>
      </c>
      <c r="N3189" s="50">
        <v>0</v>
      </c>
      <c r="O3189" s="50" t="s">
        <v>319</v>
      </c>
      <c r="P3189" s="50" t="s">
        <v>1905</v>
      </c>
      <c r="Q3189" s="151">
        <f>IF("1-Swim"=D3189,J3189*2.4,IF("2-Bike"=D3189,J3189*112,IF("3-Run"=D3189,J3189*26.2,0)))</f>
        <v>0.20344151081774844</v>
      </c>
      <c r="R3189" s="151">
        <f>Q3189/2</f>
        <v>0.10172075540887422</v>
      </c>
      <c r="S3189" s="53">
        <f>J3189*26.2</f>
        <v>0.20344151081774844</v>
      </c>
      <c r="T3189" s="53">
        <f>(J3189+0.0013889)*26.2</f>
        <v>0.23983069081774844</v>
      </c>
      <c r="U3189" s="53">
        <f>S3189/2</f>
        <v>0.10172075540887422</v>
      </c>
      <c r="V3189" s="53">
        <f>T3189/2</f>
        <v>0.11991534540887422</v>
      </c>
      <c r="W3189" s="50">
        <f>RANK(J3189,J:J,1)</f>
        <v>2284</v>
      </c>
      <c r="X3189" s="50">
        <f>YEAR(B3189)</f>
        <v>2017</v>
      </c>
      <c r="Y3189" s="50">
        <f>MONTH(B3189)</f>
        <v>2</v>
      </c>
      <c r="Z3189" s="56">
        <f>X3189*100+Y3189</f>
        <v>201702</v>
      </c>
      <c r="AA3189" s="56">
        <f>WEEKNUM(B3189,1)</f>
        <v>6</v>
      </c>
      <c r="AB3189" s="58">
        <f>IF(ISBLANK(B3189)," ",MAX(B3189-B3188-1,0))</f>
        <v>1</v>
      </c>
      <c r="AC3189" s="56">
        <f>DAY(B3189)</f>
        <v>5</v>
      </c>
      <c r="AD3189" s="53">
        <f>U3189+V3189</f>
        <v>0.22163610081774843</v>
      </c>
      <c r="AE3189" s="56">
        <f>IF("1-Swim"=D3189,E3189*46.7,IF("2-Bike"=D3189,E3189,IF("3-Run"=D3189,E3189*4.27,0)))</f>
        <v>21.563499999999998</v>
      </c>
    </row>
    <row r="3190" spans="1:31" x14ac:dyDescent="0.25">
      <c r="A3190" s="50">
        <v>3146</v>
      </c>
      <c r="B3190" s="51">
        <v>42772</v>
      </c>
      <c r="C3190" s="75">
        <f>B3190</f>
        <v>42772</v>
      </c>
      <c r="D3190" s="50" t="s">
        <v>1223</v>
      </c>
      <c r="E3190" s="50">
        <v>2.5</v>
      </c>
      <c r="F3190" s="50">
        <v>0</v>
      </c>
      <c r="G3190" s="50">
        <v>25</v>
      </c>
      <c r="H3190" s="50">
        <v>0</v>
      </c>
      <c r="I3190" s="53">
        <f>IF(E3190&gt;0,TIME(F3190,G3190,H3190),"")</f>
        <v>1.7361111111111112E-2</v>
      </c>
      <c r="J3190" s="54">
        <f>IF(E3190&gt;0,TIME(F3190,G3190,H3190)/E3190,"")</f>
        <v>6.9444444444444449E-3</v>
      </c>
      <c r="K3190" s="50" t="s">
        <v>1772</v>
      </c>
      <c r="L3190" s="50" t="s">
        <v>1048</v>
      </c>
      <c r="M3190" s="55">
        <f>IF(D3190&gt;0,0.0416666666666667/J3190,"")</f>
        <v>6.0000000000000044</v>
      </c>
      <c r="N3190" s="50">
        <v>0</v>
      </c>
      <c r="O3190" s="50" t="s">
        <v>253</v>
      </c>
      <c r="Q3190" s="151">
        <f>IF("1-Swim"=D3190,J3190*2.4,IF("2-Bike"=D3190,J3190*112,IF("3-Run"=D3190,J3190*26.2,0)))</f>
        <v>0.18194444444444446</v>
      </c>
      <c r="R3190" s="151">
        <f>Q3190/2</f>
        <v>9.0972222222222232E-2</v>
      </c>
      <c r="S3190" s="53">
        <f>J3190*26.2</f>
        <v>0.18194444444444446</v>
      </c>
      <c r="T3190" s="53">
        <f>(J3190+0.0013889)*26.2</f>
        <v>0.21833362444444443</v>
      </c>
      <c r="U3190" s="53">
        <f>S3190/2</f>
        <v>9.0972222222222232E-2</v>
      </c>
      <c r="V3190" s="53">
        <f>T3190/2</f>
        <v>0.10916681222222221</v>
      </c>
      <c r="W3190" s="50">
        <f>RANK(J3190,J:J,1)</f>
        <v>1500</v>
      </c>
      <c r="X3190" s="50">
        <f>YEAR(B3190)</f>
        <v>2017</v>
      </c>
      <c r="Y3190" s="50">
        <f>MONTH(B3190)</f>
        <v>2</v>
      </c>
      <c r="Z3190" s="56">
        <f>X3190*100+Y3190</f>
        <v>201702</v>
      </c>
      <c r="AA3190" s="56">
        <f>WEEKNUM(B3190,1)</f>
        <v>6</v>
      </c>
      <c r="AB3190" s="58">
        <f>IF(ISBLANK(B3190)," ",MAX(B3190-B3189-1,0))</f>
        <v>0</v>
      </c>
      <c r="AC3190" s="56">
        <f>DAY(B3190)</f>
        <v>6</v>
      </c>
      <c r="AD3190" s="53">
        <f>U3190+V3190</f>
        <v>0.20013903444444445</v>
      </c>
      <c r="AE3190" s="56">
        <f>IF("1-Swim"=D3190,E3190*46.7,IF("2-Bike"=D3190,E3190,IF("3-Run"=D3190,E3190*4.27,0)))</f>
        <v>10.674999999999999</v>
      </c>
    </row>
    <row r="3191" spans="1:31" x14ac:dyDescent="0.25">
      <c r="A3191" s="50">
        <v>3147</v>
      </c>
      <c r="B3191" s="51">
        <v>42774</v>
      </c>
      <c r="C3191" s="75">
        <f>B3191</f>
        <v>42774</v>
      </c>
      <c r="D3191" s="50" t="s">
        <v>1223</v>
      </c>
      <c r="E3191" s="50">
        <v>3.1</v>
      </c>
      <c r="F3191" s="50">
        <v>0</v>
      </c>
      <c r="G3191" s="50">
        <v>32</v>
      </c>
      <c r="H3191" s="50">
        <v>54</v>
      </c>
      <c r="I3191" s="53">
        <f>IF(E3191&gt;0,TIME(F3191,G3191,H3191),"")</f>
        <v>2.2847222222222224E-2</v>
      </c>
      <c r="J3191" s="54">
        <f>IF(E3191&gt;0,TIME(F3191,G3191,H3191)/E3191,"")</f>
        <v>7.3700716845878141E-3</v>
      </c>
      <c r="K3191" s="50" t="s">
        <v>1772</v>
      </c>
      <c r="L3191" s="50" t="s">
        <v>1357</v>
      </c>
      <c r="M3191" s="55">
        <f>IF(D3191&gt;0,0.0416666666666667/J3191,"")</f>
        <v>5.6534954407294871</v>
      </c>
      <c r="N3191" s="50">
        <v>0</v>
      </c>
      <c r="O3191" s="50" t="s">
        <v>526</v>
      </c>
      <c r="P3191" s="50" t="s">
        <v>1906</v>
      </c>
      <c r="Q3191" s="151">
        <f>IF("1-Swim"=D3191,J3191*2.4,IF("2-Bike"=D3191,J3191*112,IF("3-Run"=D3191,J3191*26.2,0)))</f>
        <v>0.19309587813620072</v>
      </c>
      <c r="R3191" s="151">
        <f>Q3191/2</f>
        <v>9.6547939068100358E-2</v>
      </c>
      <c r="S3191" s="53">
        <f>J3191*26.2</f>
        <v>0.19309587813620072</v>
      </c>
      <c r="T3191" s="53">
        <f>(J3191+0.0013889)*26.2</f>
        <v>0.22948505813620074</v>
      </c>
      <c r="U3191" s="53">
        <f>S3191/2</f>
        <v>9.6547939068100358E-2</v>
      </c>
      <c r="V3191" s="53">
        <f>T3191/2</f>
        <v>0.11474252906810037</v>
      </c>
      <c r="W3191" s="50">
        <f>RANK(J3191,J:J,1)</f>
        <v>1953</v>
      </c>
      <c r="X3191" s="50">
        <f>YEAR(B3191)</f>
        <v>2017</v>
      </c>
      <c r="Y3191" s="50">
        <f>MONTH(B3191)</f>
        <v>2</v>
      </c>
      <c r="Z3191" s="56">
        <f>X3191*100+Y3191</f>
        <v>201702</v>
      </c>
      <c r="AA3191" s="56">
        <f>WEEKNUM(B3191,1)</f>
        <v>6</v>
      </c>
      <c r="AB3191" s="58">
        <f>IF(ISBLANK(B3191)," ",MAX(B3191-B3190-1,0))</f>
        <v>1</v>
      </c>
      <c r="AC3191" s="56">
        <f>DAY(B3191)</f>
        <v>8</v>
      </c>
      <c r="AD3191" s="53">
        <f>U3191+V3191</f>
        <v>0.21129046813620073</v>
      </c>
      <c r="AE3191" s="56">
        <f>IF("1-Swim"=D3191,E3191*46.7,IF("2-Bike"=D3191,E3191,IF("3-Run"=D3191,E3191*4.27,0)))</f>
        <v>13.236999999999998</v>
      </c>
    </row>
    <row r="3192" spans="1:31" x14ac:dyDescent="0.25">
      <c r="A3192" s="50">
        <v>3148</v>
      </c>
      <c r="B3192" s="51">
        <v>42775</v>
      </c>
      <c r="C3192" s="75">
        <f>B3192</f>
        <v>42775</v>
      </c>
      <c r="D3192" s="50" t="s">
        <v>1224</v>
      </c>
      <c r="E3192" s="50">
        <v>10</v>
      </c>
      <c r="F3192" s="50">
        <v>0</v>
      </c>
      <c r="G3192" s="50">
        <v>40</v>
      </c>
      <c r="H3192" s="50">
        <v>8</v>
      </c>
      <c r="I3192" s="53">
        <f>IF(E3192&gt;0,TIME(F3192,G3192,H3192),"")</f>
        <v>2.7870370370370368E-2</v>
      </c>
      <c r="J3192" s="54">
        <f>IF(E3192&gt;0,TIME(F3192,G3192,H3192)/E3192,"")</f>
        <v>2.7870370370370367E-3</v>
      </c>
      <c r="K3192" s="50" t="s">
        <v>1342</v>
      </c>
      <c r="L3192" s="50" t="s">
        <v>1907</v>
      </c>
      <c r="M3192" s="55">
        <f>IF(D3192&gt;0,0.0416666666666667/J3192,"")</f>
        <v>14.950166112956824</v>
      </c>
      <c r="N3192" s="50">
        <v>0</v>
      </c>
      <c r="O3192" s="50" t="s">
        <v>253</v>
      </c>
      <c r="P3192" s="50" t="s">
        <v>1908</v>
      </c>
      <c r="Q3192" s="151">
        <f>IF("1-Swim"=D3192,J3192*2.4,IF("2-Bike"=D3192,J3192*112,IF("3-Run"=D3192,J3192*26.2,0)))</f>
        <v>0.31214814814814812</v>
      </c>
      <c r="R3192" s="151">
        <f>Q3192/2</f>
        <v>0.15607407407407406</v>
      </c>
      <c r="S3192" s="53">
        <f>J3192*26.2</f>
        <v>7.302037037037036E-2</v>
      </c>
      <c r="T3192" s="53">
        <f>(J3192+0.0013889)*26.2</f>
        <v>0.10940955037037037</v>
      </c>
      <c r="U3192" s="53">
        <f>S3192/2</f>
        <v>3.651018518518518E-2</v>
      </c>
      <c r="V3192" s="53">
        <f>T3192/2</f>
        <v>5.4704775185185184E-2</v>
      </c>
      <c r="W3192" s="50">
        <f>RANK(J3192,J:J,1)</f>
        <v>475</v>
      </c>
      <c r="X3192" s="50">
        <f>YEAR(B3192)</f>
        <v>2017</v>
      </c>
      <c r="Y3192" s="50">
        <f>MONTH(B3192)</f>
        <v>2</v>
      </c>
      <c r="Z3192" s="56">
        <f>X3192*100+Y3192</f>
        <v>201702</v>
      </c>
      <c r="AA3192" s="56">
        <f>WEEKNUM(B3192,1)</f>
        <v>6</v>
      </c>
      <c r="AB3192" s="58">
        <f>IF(ISBLANK(B3192)," ",MAX(B3192-B3191-1,0))</f>
        <v>0</v>
      </c>
      <c r="AC3192" s="56">
        <f>DAY(B3192)</f>
        <v>9</v>
      </c>
      <c r="AD3192" s="53">
        <f>U3192+V3192</f>
        <v>9.1214960370370357E-2</v>
      </c>
      <c r="AE3192" s="56">
        <f>IF("1-Swim"=D3192,E3192*46.7,IF("2-Bike"=D3192,E3192,IF("3-Run"=D3192,E3192*4.27,0)))</f>
        <v>10</v>
      </c>
    </row>
    <row r="3193" spans="1:31" x14ac:dyDescent="0.25">
      <c r="A3193" s="50">
        <v>3149</v>
      </c>
      <c r="B3193" s="51">
        <v>42776</v>
      </c>
      <c r="C3193" s="75">
        <f>B3193</f>
        <v>42776</v>
      </c>
      <c r="D3193" s="50" t="s">
        <v>1223</v>
      </c>
      <c r="E3193" s="50">
        <v>3.1</v>
      </c>
      <c r="F3193" s="50">
        <v>0</v>
      </c>
      <c r="G3193" s="50">
        <v>31</v>
      </c>
      <c r="H3193" s="50">
        <v>32</v>
      </c>
      <c r="I3193" s="53">
        <f>IF(E3193&gt;0,TIME(F3193,G3193,H3193),"")</f>
        <v>2.1898148148148149E-2</v>
      </c>
      <c r="J3193" s="54">
        <f>IF(E3193&gt;0,TIME(F3193,G3193,H3193)/E3193,"")</f>
        <v>7.0639187574671443E-3</v>
      </c>
      <c r="K3193" s="50" t="s">
        <v>1890</v>
      </c>
      <c r="L3193" s="50" t="s">
        <v>17</v>
      </c>
      <c r="M3193" s="55">
        <f>IF(D3193&gt;0,0.0416666666666667/J3193,"")</f>
        <v>5.8985200845666013</v>
      </c>
      <c r="N3193" s="50">
        <v>0</v>
      </c>
      <c r="O3193" s="50" t="s">
        <v>253</v>
      </c>
      <c r="Q3193" s="151">
        <f>IF("1-Swim"=D3193,J3193*2.4,IF("2-Bike"=D3193,J3193*112,IF("3-Run"=D3193,J3193*26.2,0)))</f>
        <v>0.18507467144563919</v>
      </c>
      <c r="R3193" s="151">
        <f>Q3193/2</f>
        <v>9.2537335722819594E-2</v>
      </c>
      <c r="S3193" s="53">
        <f>J3193*26.2</f>
        <v>0.18507467144563919</v>
      </c>
      <c r="T3193" s="53">
        <f>(J3193+0.0013889)*26.2</f>
        <v>0.22146385144563915</v>
      </c>
      <c r="U3193" s="53">
        <f>S3193/2</f>
        <v>9.2537335722819594E-2</v>
      </c>
      <c r="V3193" s="53">
        <f>T3193/2</f>
        <v>0.11073192572281958</v>
      </c>
      <c r="W3193" s="50">
        <f>RANK(J3193,J:J,1)</f>
        <v>1627</v>
      </c>
      <c r="X3193" s="50">
        <f>YEAR(B3193)</f>
        <v>2017</v>
      </c>
      <c r="Y3193" s="50">
        <f>MONTH(B3193)</f>
        <v>2</v>
      </c>
      <c r="Z3193" s="56">
        <f>X3193*100+Y3193</f>
        <v>201702</v>
      </c>
      <c r="AA3193" s="56">
        <f>WEEKNUM(B3193,1)</f>
        <v>6</v>
      </c>
      <c r="AB3193" s="58">
        <f>IF(ISBLANK(B3193)," ",MAX(B3193-B3192-1,0))</f>
        <v>0</v>
      </c>
      <c r="AC3193" s="56">
        <f>DAY(B3193)</f>
        <v>10</v>
      </c>
      <c r="AD3193" s="53">
        <f>U3193+V3193</f>
        <v>0.20326926144563917</v>
      </c>
      <c r="AE3193" s="56">
        <f>IF("1-Swim"=D3193,E3193*46.7,IF("2-Bike"=D3193,E3193,IF("3-Run"=D3193,E3193*4.27,0)))</f>
        <v>13.236999999999998</v>
      </c>
    </row>
    <row r="3194" spans="1:31" x14ac:dyDescent="0.25">
      <c r="A3194" s="50">
        <v>3150</v>
      </c>
      <c r="B3194" s="51">
        <v>42778</v>
      </c>
      <c r="C3194" s="75">
        <f>B3194</f>
        <v>42778</v>
      </c>
      <c r="D3194" s="50" t="s">
        <v>1224</v>
      </c>
      <c r="E3194" s="50">
        <v>13.8</v>
      </c>
      <c r="F3194" s="50">
        <v>0</v>
      </c>
      <c r="G3194" s="50">
        <v>50</v>
      </c>
      <c r="H3194" s="50">
        <v>8</v>
      </c>
      <c r="I3194" s="53">
        <f>IF(E3194&gt;0,TIME(F3194,G3194,H3194),"")</f>
        <v>3.4814814814814812E-2</v>
      </c>
      <c r="J3194" s="54">
        <f>IF(E3194&gt;0,TIME(F3194,G3194,H3194)/E3194,"")</f>
        <v>2.5228126677402036E-3</v>
      </c>
      <c r="K3194" s="50" t="s">
        <v>1342</v>
      </c>
      <c r="L3194" s="50" t="s">
        <v>1875</v>
      </c>
      <c r="M3194" s="55">
        <f>IF(D3194&gt;0,0.0416666666666667/J3194,"")</f>
        <v>16.515957446808525</v>
      </c>
      <c r="N3194" s="50">
        <v>0</v>
      </c>
      <c r="O3194" s="50" t="s">
        <v>253</v>
      </c>
      <c r="Q3194" s="151">
        <f>IF("1-Swim"=D3194,J3194*2.4,IF("2-Bike"=D3194,J3194*112,IF("3-Run"=D3194,J3194*26.2,0)))</f>
        <v>0.28255501878690281</v>
      </c>
      <c r="R3194" s="151">
        <f>Q3194/2</f>
        <v>0.14127750939345141</v>
      </c>
      <c r="S3194" s="53">
        <f>J3194*26.2</f>
        <v>6.6097691894793337E-2</v>
      </c>
      <c r="T3194" s="53">
        <f>(J3194+0.0013889)*26.2</f>
        <v>0.10248687189479333</v>
      </c>
      <c r="U3194" s="53">
        <f>S3194/2</f>
        <v>3.3048845947396668E-2</v>
      </c>
      <c r="V3194" s="53">
        <f>T3194/2</f>
        <v>5.1243435947396665E-2</v>
      </c>
      <c r="W3194" s="50">
        <f>RANK(J3194,J:J,1)</f>
        <v>320</v>
      </c>
      <c r="X3194" s="50">
        <f>YEAR(B3194)</f>
        <v>2017</v>
      </c>
      <c r="Y3194" s="50">
        <f>MONTH(B3194)</f>
        <v>2</v>
      </c>
      <c r="Z3194" s="56">
        <f>X3194*100+Y3194</f>
        <v>201702</v>
      </c>
      <c r="AA3194" s="56">
        <f>WEEKNUM(B3194,1)</f>
        <v>7</v>
      </c>
      <c r="AB3194" s="58">
        <f>IF(ISBLANK(B3194)," ",MAX(B3194-B3193-1,0))</f>
        <v>1</v>
      </c>
      <c r="AC3194" s="56">
        <f>DAY(B3194)</f>
        <v>12</v>
      </c>
      <c r="AD3194" s="53">
        <f>U3194+V3194</f>
        <v>8.4292281894793333E-2</v>
      </c>
      <c r="AE3194" s="56">
        <f>IF("1-Swim"=D3194,E3194*46.7,IF("2-Bike"=D3194,E3194,IF("3-Run"=D3194,E3194*4.27,0)))</f>
        <v>13.8</v>
      </c>
    </row>
    <row r="3195" spans="1:31" x14ac:dyDescent="0.25">
      <c r="A3195" s="50">
        <v>3151</v>
      </c>
      <c r="B3195" s="51">
        <v>42779</v>
      </c>
      <c r="C3195" s="75">
        <f>B3195</f>
        <v>42779</v>
      </c>
      <c r="D3195" s="50" t="s">
        <v>1223</v>
      </c>
      <c r="E3195" s="50">
        <v>2</v>
      </c>
      <c r="F3195" s="50">
        <v>0</v>
      </c>
      <c r="G3195" s="50">
        <v>20</v>
      </c>
      <c r="H3195" s="50">
        <v>0</v>
      </c>
      <c r="I3195" s="53">
        <f>IF(E3195&gt;0,TIME(F3195,G3195,H3195),"")</f>
        <v>1.3888888888888888E-2</v>
      </c>
      <c r="J3195" s="54">
        <f>IF(E3195&gt;0,TIME(F3195,G3195,H3195)/E3195,"")</f>
        <v>6.9444444444444441E-3</v>
      </c>
      <c r="K3195" s="50" t="s">
        <v>1772</v>
      </c>
      <c r="L3195" s="50" t="s">
        <v>1048</v>
      </c>
      <c r="M3195" s="55">
        <f>IF(D3195&gt;0,0.0416666666666667/J3195,"")</f>
        <v>6.0000000000000053</v>
      </c>
      <c r="N3195" s="50">
        <v>0</v>
      </c>
      <c r="O3195" s="50" t="s">
        <v>253</v>
      </c>
      <c r="P3195" s="50" t="s">
        <v>1348</v>
      </c>
      <c r="Q3195" s="151">
        <f>IF("1-Swim"=D3195,J3195*2.4,IF("2-Bike"=D3195,J3195*112,IF("3-Run"=D3195,J3195*26.2,0)))</f>
        <v>0.18194444444444444</v>
      </c>
      <c r="R3195" s="151">
        <f>Q3195/2</f>
        <v>9.0972222222222218E-2</v>
      </c>
      <c r="S3195" s="53">
        <f>J3195*26.2</f>
        <v>0.18194444444444444</v>
      </c>
      <c r="T3195" s="53">
        <f>(J3195+0.0013889)*26.2</f>
        <v>0.21833362444444443</v>
      </c>
      <c r="U3195" s="53">
        <f>S3195/2</f>
        <v>9.0972222222222218E-2</v>
      </c>
      <c r="V3195" s="53">
        <f>T3195/2</f>
        <v>0.10916681222222221</v>
      </c>
      <c r="W3195" s="50">
        <f>RANK(J3195,J:J,1)</f>
        <v>1479</v>
      </c>
      <c r="X3195" s="50">
        <f>YEAR(B3195)</f>
        <v>2017</v>
      </c>
      <c r="Y3195" s="50">
        <f>MONTH(B3195)</f>
        <v>2</v>
      </c>
      <c r="Z3195" s="56">
        <f>X3195*100+Y3195</f>
        <v>201702</v>
      </c>
      <c r="AA3195" s="56">
        <f>WEEKNUM(B3195,1)</f>
        <v>7</v>
      </c>
      <c r="AB3195" s="58">
        <f>IF(ISBLANK(B3195)," ",MAX(B3195-B3194-1,0))</f>
        <v>0</v>
      </c>
      <c r="AC3195" s="56">
        <f>DAY(B3195)</f>
        <v>13</v>
      </c>
      <c r="AD3195" s="53">
        <f>U3195+V3195</f>
        <v>0.20013903444444442</v>
      </c>
      <c r="AE3195" s="56">
        <f>IF("1-Swim"=D3195,E3195*46.7,IF("2-Bike"=D3195,E3195,IF("3-Run"=D3195,E3195*4.27,0)))</f>
        <v>8.5399999999999991</v>
      </c>
    </row>
    <row r="3196" spans="1:31" x14ac:dyDescent="0.25">
      <c r="A3196" s="50">
        <v>3152</v>
      </c>
      <c r="B3196" s="51">
        <v>42780</v>
      </c>
      <c r="C3196" s="75">
        <f>B3196</f>
        <v>42780</v>
      </c>
      <c r="D3196" s="50" t="s">
        <v>1224</v>
      </c>
      <c r="E3196" s="50">
        <v>12.5</v>
      </c>
      <c r="F3196" s="50">
        <v>0</v>
      </c>
      <c r="G3196" s="50">
        <v>40</v>
      </c>
      <c r="H3196" s="50">
        <v>40</v>
      </c>
      <c r="I3196" s="53">
        <f>IF(E3196&gt;0,TIME(F3196,G3196,H3196),"")</f>
        <v>2.8240740740740736E-2</v>
      </c>
      <c r="J3196" s="54">
        <f>IF(E3196&gt;0,TIME(F3196,G3196,H3196)/E3196,"")</f>
        <v>2.259259259259259E-3</v>
      </c>
      <c r="K3196" s="50" t="s">
        <v>921</v>
      </c>
      <c r="L3196" s="50" t="s">
        <v>1132</v>
      </c>
      <c r="M3196" s="55">
        <f>IF(D3196&gt;0,0.0416666666666667/J3196,"")</f>
        <v>18.44262295081969</v>
      </c>
      <c r="N3196" s="50">
        <v>0</v>
      </c>
      <c r="O3196" s="50" t="s">
        <v>253</v>
      </c>
      <c r="P3196" s="50" t="s">
        <v>1909</v>
      </c>
      <c r="Q3196" s="151">
        <f>IF("1-Swim"=D3196,J3196*2.4,IF("2-Bike"=D3196,J3196*112,IF("3-Run"=D3196,J3196*26.2,0)))</f>
        <v>0.253037037037037</v>
      </c>
      <c r="R3196" s="151">
        <f>Q3196/2</f>
        <v>0.1265185185185185</v>
      </c>
      <c r="S3196" s="53">
        <f>J3196*26.2</f>
        <v>5.9192592592592588E-2</v>
      </c>
      <c r="T3196" s="53">
        <f>(J3196+0.0013889)*26.2</f>
        <v>9.5581772592592582E-2</v>
      </c>
      <c r="U3196" s="53">
        <f>S3196/2</f>
        <v>2.9596296296296294E-2</v>
      </c>
      <c r="V3196" s="53">
        <f>T3196/2</f>
        <v>4.7790886296296291E-2</v>
      </c>
      <c r="W3196" s="50">
        <f>RANK(J3196,J:J,1)</f>
        <v>223</v>
      </c>
      <c r="X3196" s="50">
        <f>YEAR(B3196)</f>
        <v>2017</v>
      </c>
      <c r="Y3196" s="50">
        <f>MONTH(B3196)</f>
        <v>2</v>
      </c>
      <c r="Z3196" s="56">
        <f>X3196*100+Y3196</f>
        <v>201702</v>
      </c>
      <c r="AA3196" s="56">
        <f>WEEKNUM(B3196,1)</f>
        <v>7</v>
      </c>
      <c r="AB3196" s="58">
        <f>IF(ISBLANK(B3196)," ",MAX(B3196-B3195-1,0))</f>
        <v>0</v>
      </c>
      <c r="AC3196" s="56">
        <f>DAY(B3196)</f>
        <v>14</v>
      </c>
      <c r="AD3196" s="53">
        <f>U3196+V3196</f>
        <v>7.7387182592592585E-2</v>
      </c>
      <c r="AE3196" s="56">
        <f>IF("1-Swim"=D3196,E3196*46.7,IF("2-Bike"=D3196,E3196,IF("3-Run"=D3196,E3196*4.27,0)))</f>
        <v>12.5</v>
      </c>
    </row>
    <row r="3197" spans="1:31" x14ac:dyDescent="0.25">
      <c r="A3197" s="50">
        <v>3153</v>
      </c>
      <c r="B3197" s="51">
        <v>42782</v>
      </c>
      <c r="C3197" s="75">
        <f>B3197</f>
        <v>42782</v>
      </c>
      <c r="D3197" s="50" t="s">
        <v>1224</v>
      </c>
      <c r="E3197" s="50">
        <v>10</v>
      </c>
      <c r="F3197" s="50">
        <v>0</v>
      </c>
      <c r="G3197" s="50">
        <v>26</v>
      </c>
      <c r="H3197" s="50">
        <v>40</v>
      </c>
      <c r="I3197" s="53">
        <f>IF(E3197&gt;0,TIME(F3197,G3197,H3197),"")</f>
        <v>1.8518518518518521E-2</v>
      </c>
      <c r="J3197" s="54">
        <f>IF(E3197&gt;0,TIME(F3197,G3197,H3197)/E3197,"")</f>
        <v>1.8518518518518521E-3</v>
      </c>
      <c r="K3197" s="50" t="s">
        <v>921</v>
      </c>
      <c r="L3197" s="50" t="s">
        <v>1132</v>
      </c>
      <c r="M3197" s="55">
        <f>IF(D3197&gt;0,0.0416666666666667/J3197,"")</f>
        <v>22.500000000000014</v>
      </c>
      <c r="N3197" s="50">
        <v>0</v>
      </c>
      <c r="O3197" s="50" t="s">
        <v>253</v>
      </c>
      <c r="Q3197" s="151">
        <f>IF("1-Swim"=D3197,J3197*2.4,IF("2-Bike"=D3197,J3197*112,IF("3-Run"=D3197,J3197*26.2,0)))</f>
        <v>0.20740740740740743</v>
      </c>
      <c r="R3197" s="151">
        <f>Q3197/2</f>
        <v>0.10370370370370371</v>
      </c>
      <c r="S3197" s="53">
        <f>J3197*26.2</f>
        <v>4.8518518518518523E-2</v>
      </c>
      <c r="T3197" s="53">
        <f>(J3197+0.0013889)*26.2</f>
        <v>8.4907698518518523E-2</v>
      </c>
      <c r="U3197" s="53">
        <f>S3197/2</f>
        <v>2.4259259259259262E-2</v>
      </c>
      <c r="V3197" s="53">
        <f>T3197/2</f>
        <v>4.2453849259259262E-2</v>
      </c>
      <c r="W3197" s="50">
        <f>RANK(J3197,J:J,1)</f>
        <v>74</v>
      </c>
      <c r="X3197" s="50">
        <f>YEAR(B3197)</f>
        <v>2017</v>
      </c>
      <c r="Y3197" s="50">
        <f>MONTH(B3197)</f>
        <v>2</v>
      </c>
      <c r="Z3197" s="56">
        <f>X3197*100+Y3197</f>
        <v>201702</v>
      </c>
      <c r="AA3197" s="56">
        <f>WEEKNUM(B3197,1)</f>
        <v>7</v>
      </c>
      <c r="AB3197" s="58">
        <f>IF(ISBLANK(B3197)," ",MAX(B3197-B3196-1,0))</f>
        <v>1</v>
      </c>
      <c r="AC3197" s="56">
        <f>DAY(B3197)</f>
        <v>16</v>
      </c>
      <c r="AD3197" s="53">
        <f>U3197+V3197</f>
        <v>6.6713108518518527E-2</v>
      </c>
      <c r="AE3197" s="56">
        <f>IF("1-Swim"=D3197,E3197*46.7,IF("2-Bike"=D3197,E3197,IF("3-Run"=D3197,E3197*4.27,0)))</f>
        <v>10</v>
      </c>
    </row>
    <row r="3198" spans="1:31" x14ac:dyDescent="0.25">
      <c r="A3198" s="50">
        <v>3154</v>
      </c>
      <c r="B3198" s="51">
        <v>42782</v>
      </c>
      <c r="C3198" s="75">
        <f>B3198</f>
        <v>42782</v>
      </c>
      <c r="D3198" s="50" t="s">
        <v>1225</v>
      </c>
      <c r="E3198" s="50">
        <v>1</v>
      </c>
      <c r="F3198" s="50">
        <v>0</v>
      </c>
      <c r="G3198" s="50">
        <v>30</v>
      </c>
      <c r="H3198" s="50">
        <v>27</v>
      </c>
      <c r="I3198" s="53">
        <f>IF(E3198&gt;0,TIME(F3198,G3198,H3198),"")</f>
        <v>2.1145833333333332E-2</v>
      </c>
      <c r="J3198" s="54">
        <f>IF(E3198&gt;0,TIME(F3198,G3198,H3198)/E3198,"")</f>
        <v>2.1145833333333332E-2</v>
      </c>
      <c r="K3198" s="50" t="s">
        <v>1856</v>
      </c>
      <c r="L3198" s="50" t="s">
        <v>1304</v>
      </c>
      <c r="M3198" s="55">
        <f>IF(D3198&gt;0,0.0416666666666667/J3198,"")</f>
        <v>1.9704433497536962</v>
      </c>
      <c r="N3198" s="50">
        <v>0</v>
      </c>
      <c r="O3198" s="50" t="s">
        <v>253</v>
      </c>
      <c r="Q3198" s="151">
        <f>IF("1-Swim"=D3198,J3198*2.4,IF("2-Bike"=D3198,J3198*112,IF("3-Run"=D3198,J3198*26.2,0)))</f>
        <v>5.0749999999999997E-2</v>
      </c>
      <c r="R3198" s="151">
        <f>Q3198/2</f>
        <v>2.5374999999999998E-2</v>
      </c>
      <c r="S3198" s="53">
        <f>J3198*26.2</f>
        <v>0.5540208333333333</v>
      </c>
      <c r="T3198" s="53">
        <f>(J3198+0.0013889)*26.2</f>
        <v>0.59041001333333321</v>
      </c>
      <c r="U3198" s="53">
        <f>S3198/2</f>
        <v>0.27701041666666665</v>
      </c>
      <c r="V3198" s="53">
        <f>T3198/2</f>
        <v>0.2952050066666666</v>
      </c>
      <c r="W3198" s="50">
        <f>RANK(J3198,J:J,1)</f>
        <v>3032</v>
      </c>
      <c r="X3198" s="50">
        <f>YEAR(B3198)</f>
        <v>2017</v>
      </c>
      <c r="Y3198" s="50">
        <f>MONTH(B3198)</f>
        <v>2</v>
      </c>
      <c r="Z3198" s="56">
        <f>X3198*100+Y3198</f>
        <v>201702</v>
      </c>
      <c r="AA3198" s="56">
        <f>WEEKNUM(B3198,1)</f>
        <v>7</v>
      </c>
      <c r="AB3198" s="58">
        <f>IF(ISBLANK(B3198)," ",MAX(B3198-B3197-1,0))</f>
        <v>0</v>
      </c>
      <c r="AC3198" s="56">
        <f>DAY(B3198)</f>
        <v>16</v>
      </c>
      <c r="AD3198" s="53">
        <f>U3198+V3198</f>
        <v>0.5722154233333332</v>
      </c>
      <c r="AE3198" s="56">
        <f>IF("1-Swim"=D3198,E3198*46.7,IF("2-Bike"=D3198,E3198,IF("3-Run"=D3198,E3198*4.27,0)))</f>
        <v>46.7</v>
      </c>
    </row>
    <row r="3199" spans="1:31" x14ac:dyDescent="0.25">
      <c r="A3199" s="50">
        <v>3155</v>
      </c>
      <c r="B3199" s="51">
        <v>42784</v>
      </c>
      <c r="C3199" s="75">
        <f>B3199</f>
        <v>42784</v>
      </c>
      <c r="D3199" s="50" t="s">
        <v>1223</v>
      </c>
      <c r="E3199" s="50">
        <v>3.1</v>
      </c>
      <c r="F3199" s="50">
        <v>0</v>
      </c>
      <c r="G3199" s="50">
        <v>34</v>
      </c>
      <c r="H3199" s="50">
        <v>12</v>
      </c>
      <c r="I3199" s="53">
        <f>IF(E3199&gt;0,TIME(F3199,G3199,H3199),"")</f>
        <v>2.3750000000000004E-2</v>
      </c>
      <c r="J3199" s="54">
        <f>IF(E3199&gt;0,TIME(F3199,G3199,H3199)/E3199,"")</f>
        <v>7.6612903225806465E-3</v>
      </c>
      <c r="K3199" s="50" t="s">
        <v>1890</v>
      </c>
      <c r="L3199" s="50" t="s">
        <v>1814</v>
      </c>
      <c r="M3199" s="55">
        <f>IF(D3199&gt;0,0.0416666666666667/J3199,"")</f>
        <v>5.4385964912280738</v>
      </c>
      <c r="N3199" s="50">
        <v>0</v>
      </c>
      <c r="O3199" s="50" t="s">
        <v>255</v>
      </c>
      <c r="Q3199" s="151">
        <f>IF("1-Swim"=D3199,J3199*2.4,IF("2-Bike"=D3199,J3199*112,IF("3-Run"=D3199,J3199*26.2,0)))</f>
        <v>0.20072580645161292</v>
      </c>
      <c r="R3199" s="151">
        <f>Q3199/2</f>
        <v>0.10036290322580646</v>
      </c>
      <c r="S3199" s="53">
        <f>J3199*26.2</f>
        <v>0.20072580645161292</v>
      </c>
      <c r="T3199" s="53">
        <f>(J3199+0.0013889)*26.2</f>
        <v>0.23711498645161291</v>
      </c>
      <c r="U3199" s="53">
        <f>S3199/2</f>
        <v>0.10036290322580646</v>
      </c>
      <c r="V3199" s="53">
        <f>T3199/2</f>
        <v>0.11855749322580646</v>
      </c>
      <c r="W3199" s="50">
        <f>RANK(J3199,J:J,1)</f>
        <v>2200</v>
      </c>
      <c r="X3199" s="50">
        <f>YEAR(B3199)</f>
        <v>2017</v>
      </c>
      <c r="Y3199" s="50">
        <f>MONTH(B3199)</f>
        <v>2</v>
      </c>
      <c r="Z3199" s="56">
        <f>X3199*100+Y3199</f>
        <v>201702</v>
      </c>
      <c r="AA3199" s="56">
        <f>WEEKNUM(B3199,1)</f>
        <v>7</v>
      </c>
      <c r="AB3199" s="58">
        <f>IF(ISBLANK(B3199)," ",MAX(B3199-B3198-1,0))</f>
        <v>1</v>
      </c>
      <c r="AC3199" s="56">
        <f>DAY(B3199)</f>
        <v>18</v>
      </c>
      <c r="AD3199" s="53">
        <f>U3199+V3199</f>
        <v>0.21892039645161293</v>
      </c>
      <c r="AE3199" s="56">
        <f>IF("1-Swim"=D3199,E3199*46.7,IF("2-Bike"=D3199,E3199,IF("3-Run"=D3199,E3199*4.27,0)))</f>
        <v>13.236999999999998</v>
      </c>
    </row>
    <row r="3200" spans="1:31" x14ac:dyDescent="0.25">
      <c r="A3200" s="50">
        <v>3156</v>
      </c>
      <c r="B3200" s="51">
        <v>42785</v>
      </c>
      <c r="C3200" s="75">
        <f>B3200</f>
        <v>42785</v>
      </c>
      <c r="D3200" s="50" t="s">
        <v>1223</v>
      </c>
      <c r="E3200" s="50">
        <v>5</v>
      </c>
      <c r="F3200" s="50">
        <v>1</v>
      </c>
      <c r="G3200" s="50">
        <v>1</v>
      </c>
      <c r="H3200" s="50">
        <v>8</v>
      </c>
      <c r="I3200" s="53">
        <f>IF(E3200&gt;0,TIME(F3200,G3200,H3200),"")</f>
        <v>4.2453703703703709E-2</v>
      </c>
      <c r="J3200" s="54">
        <f>IF(E3200&gt;0,TIME(F3200,G3200,H3200)/E3200,"")</f>
        <v>8.4907407407407414E-3</v>
      </c>
      <c r="K3200" s="50" t="s">
        <v>1890</v>
      </c>
      <c r="L3200" s="50" t="s">
        <v>1916</v>
      </c>
      <c r="M3200" s="55">
        <f>IF(D3200&gt;0,0.0416666666666667/J3200,"")</f>
        <v>4.9073064340239947</v>
      </c>
      <c r="N3200" s="50">
        <v>0</v>
      </c>
      <c r="O3200" s="50" t="s">
        <v>255</v>
      </c>
      <c r="Q3200" s="151">
        <f>IF("1-Swim"=D3200,J3200*2.4,IF("2-Bike"=D3200,J3200*112,IF("3-Run"=D3200,J3200*26.2,0)))</f>
        <v>0.22245740740740741</v>
      </c>
      <c r="R3200" s="151">
        <f>Q3200/2</f>
        <v>0.1112287037037037</v>
      </c>
      <c r="S3200" s="53">
        <f>J3200*26.2</f>
        <v>0.22245740740740741</v>
      </c>
      <c r="T3200" s="53">
        <f>(J3200+0.0013889)*26.2</f>
        <v>0.2588465874074074</v>
      </c>
      <c r="U3200" s="53">
        <f>S3200/2</f>
        <v>0.1112287037037037</v>
      </c>
      <c r="V3200" s="53">
        <f>T3200/2</f>
        <v>0.1294232937037037</v>
      </c>
      <c r="W3200" s="50">
        <f>RANK(J3200,J:J,1)</f>
        <v>2656</v>
      </c>
      <c r="X3200" s="50">
        <f>YEAR(B3200)</f>
        <v>2017</v>
      </c>
      <c r="Y3200" s="50">
        <f>MONTH(B3200)</f>
        <v>2</v>
      </c>
      <c r="Z3200" s="56">
        <f>X3200*100+Y3200</f>
        <v>201702</v>
      </c>
      <c r="AA3200" s="56">
        <f>WEEKNUM(B3200,1)</f>
        <v>8</v>
      </c>
      <c r="AB3200" s="58">
        <f>IF(ISBLANK(B3200)," ",MAX(B3200-B3199-1,0))</f>
        <v>0</v>
      </c>
      <c r="AC3200" s="56">
        <f>DAY(B3200)</f>
        <v>19</v>
      </c>
      <c r="AD3200" s="53">
        <f>U3200+V3200</f>
        <v>0.24065199740740739</v>
      </c>
      <c r="AE3200" s="56">
        <f>IF("1-Swim"=D3200,E3200*46.7,IF("2-Bike"=D3200,E3200,IF("3-Run"=D3200,E3200*4.27,0)))</f>
        <v>21.349999999999998</v>
      </c>
    </row>
    <row r="3201" spans="1:31" x14ac:dyDescent="0.25">
      <c r="A3201" s="50">
        <v>3157</v>
      </c>
      <c r="B3201" s="51">
        <v>42786</v>
      </c>
      <c r="C3201" s="75">
        <f>B3201</f>
        <v>42786</v>
      </c>
      <c r="D3201" s="50" t="s">
        <v>1223</v>
      </c>
      <c r="E3201" s="50">
        <v>3.1</v>
      </c>
      <c r="F3201" s="50">
        <v>0</v>
      </c>
      <c r="G3201" s="50">
        <v>33</v>
      </c>
      <c r="H3201" s="50">
        <v>35</v>
      </c>
      <c r="I3201" s="53">
        <f>IF(E3201&gt;0,TIME(F3201,G3201,H3201),"")</f>
        <v>2.3321759259259261E-2</v>
      </c>
      <c r="J3201" s="54">
        <f>IF(E3201&gt;0,TIME(F3201,G3201,H3201)/E3201,"")</f>
        <v>7.5231481481481486E-3</v>
      </c>
      <c r="K3201" s="50" t="s">
        <v>1772</v>
      </c>
      <c r="L3201" s="50" t="s">
        <v>1357</v>
      </c>
      <c r="M3201" s="55">
        <f>IF(D3201&gt;0,0.0416666666666667/J3201,"")</f>
        <v>5.5384615384615428</v>
      </c>
      <c r="N3201" s="50">
        <v>0</v>
      </c>
      <c r="O3201" s="50" t="s">
        <v>377</v>
      </c>
      <c r="Q3201" s="151">
        <f>IF("1-Swim"=D3201,J3201*2.4,IF("2-Bike"=D3201,J3201*112,IF("3-Run"=D3201,J3201*26.2,0)))</f>
        <v>0.19710648148148149</v>
      </c>
      <c r="R3201" s="151">
        <f>Q3201/2</f>
        <v>9.8553240740740747E-2</v>
      </c>
      <c r="S3201" s="53">
        <f>J3201*26.2</f>
        <v>0.19710648148148149</v>
      </c>
      <c r="T3201" s="53">
        <f>(J3201+0.0013889)*26.2</f>
        <v>0.23349566148148149</v>
      </c>
      <c r="U3201" s="53">
        <f>S3201/2</f>
        <v>9.8553240740740747E-2</v>
      </c>
      <c r="V3201" s="53">
        <f>T3201/2</f>
        <v>0.11674783074074074</v>
      </c>
      <c r="W3201" s="50">
        <f>RANK(J3201,J:J,1)</f>
        <v>2090</v>
      </c>
      <c r="X3201" s="50">
        <f>YEAR(B3201)</f>
        <v>2017</v>
      </c>
      <c r="Y3201" s="50">
        <f>MONTH(B3201)</f>
        <v>2</v>
      </c>
      <c r="Z3201" s="56">
        <f>X3201*100+Y3201</f>
        <v>201702</v>
      </c>
      <c r="AA3201" s="56">
        <f>WEEKNUM(B3201,1)</f>
        <v>8</v>
      </c>
      <c r="AB3201" s="58">
        <f>IF(ISBLANK(B3201)," ",MAX(B3201-B3200-1,0))</f>
        <v>0</v>
      </c>
      <c r="AC3201" s="56">
        <f>DAY(B3201)</f>
        <v>20</v>
      </c>
      <c r="AD3201" s="53">
        <f>U3201+V3201</f>
        <v>0.21530107148148148</v>
      </c>
      <c r="AE3201" s="56">
        <f>IF("1-Swim"=D3201,E3201*46.7,IF("2-Bike"=D3201,E3201,IF("3-Run"=D3201,E3201*4.27,0)))</f>
        <v>13.236999999999998</v>
      </c>
    </row>
    <row r="3202" spans="1:31" x14ac:dyDescent="0.25">
      <c r="A3202" s="50">
        <v>3158</v>
      </c>
      <c r="B3202" s="51">
        <v>42788</v>
      </c>
      <c r="C3202" s="75">
        <f>B3202</f>
        <v>42788</v>
      </c>
      <c r="D3202" s="50" t="s">
        <v>1223</v>
      </c>
      <c r="E3202" s="50">
        <v>3.1</v>
      </c>
      <c r="F3202" s="50">
        <v>0</v>
      </c>
      <c r="G3202" s="50">
        <v>33</v>
      </c>
      <c r="H3202" s="50">
        <v>20</v>
      </c>
      <c r="I3202" s="53">
        <f>IF(E3202&gt;0,TIME(F3202,G3202,H3202),"")</f>
        <v>2.314814814814815E-2</v>
      </c>
      <c r="J3202" s="54">
        <f>IF(E3202&gt;0,TIME(F3202,G3202,H3202)/E3202,"")</f>
        <v>7.4671445639187583E-3</v>
      </c>
      <c r="K3202" s="50" t="s">
        <v>1772</v>
      </c>
      <c r="L3202" s="50" t="s">
        <v>1357</v>
      </c>
      <c r="M3202" s="55">
        <f>IF(D3202&gt;0,0.0416666666666667/J3202,"")</f>
        <v>5.5800000000000036</v>
      </c>
      <c r="N3202" s="50">
        <v>0</v>
      </c>
      <c r="O3202" s="50" t="s">
        <v>377</v>
      </c>
      <c r="P3202" s="50" t="s">
        <v>1917</v>
      </c>
      <c r="Q3202" s="151">
        <f>IF("1-Swim"=D3202,J3202*2.4,IF("2-Bike"=D3202,J3202*112,IF("3-Run"=D3202,J3202*26.2,0)))</f>
        <v>0.19563918757467147</v>
      </c>
      <c r="R3202" s="151">
        <f>Q3202/2</f>
        <v>9.7819593787335735E-2</v>
      </c>
      <c r="S3202" s="53">
        <f>J3202*26.2</f>
        <v>0.19563918757467147</v>
      </c>
      <c r="T3202" s="53">
        <f>(J3202+0.0013889)*26.2</f>
        <v>0.23202836757467143</v>
      </c>
      <c r="U3202" s="53">
        <f>S3202/2</f>
        <v>9.7819593787335735E-2</v>
      </c>
      <c r="V3202" s="53">
        <f>T3202/2</f>
        <v>0.11601418378733572</v>
      </c>
      <c r="W3202" s="50">
        <f>RANK(J3202,J:J,1)</f>
        <v>2034</v>
      </c>
      <c r="X3202" s="50">
        <f>YEAR(B3202)</f>
        <v>2017</v>
      </c>
      <c r="Y3202" s="50">
        <f>MONTH(B3202)</f>
        <v>2</v>
      </c>
      <c r="Z3202" s="56">
        <f>X3202*100+Y3202</f>
        <v>201702</v>
      </c>
      <c r="AA3202" s="56">
        <f>WEEKNUM(B3202,1)</f>
        <v>8</v>
      </c>
      <c r="AB3202" s="58">
        <f>IF(ISBLANK(B3202)," ",MAX(B3202-B3201-1,0))</f>
        <v>1</v>
      </c>
      <c r="AC3202" s="56">
        <f>DAY(B3202)</f>
        <v>22</v>
      </c>
      <c r="AD3202" s="53">
        <f>U3202+V3202</f>
        <v>0.21383377757467145</v>
      </c>
      <c r="AE3202" s="56">
        <f>IF("1-Swim"=D3202,E3202*46.7,IF("2-Bike"=D3202,E3202,IF("3-Run"=D3202,E3202*4.27,0)))</f>
        <v>13.236999999999998</v>
      </c>
    </row>
    <row r="3203" spans="1:31" x14ac:dyDescent="0.25">
      <c r="A3203" s="50">
        <v>3159</v>
      </c>
      <c r="B3203" s="51">
        <v>42789</v>
      </c>
      <c r="C3203" s="75">
        <f>B3203</f>
        <v>42789</v>
      </c>
      <c r="D3203" s="50" t="s">
        <v>1223</v>
      </c>
      <c r="E3203" s="50">
        <v>3.1</v>
      </c>
      <c r="F3203" s="50">
        <v>0</v>
      </c>
      <c r="G3203" s="50">
        <v>36</v>
      </c>
      <c r="H3203" s="50">
        <v>17</v>
      </c>
      <c r="I3203" s="53">
        <f>IF(E3203&gt;0,TIME(F3203,G3203,H3203),"")</f>
        <v>2.5196759259259256E-2</v>
      </c>
      <c r="J3203" s="54">
        <f>IF(E3203&gt;0,TIME(F3203,G3203,H3203)/E3203,"")</f>
        <v>8.127986857825566E-3</v>
      </c>
      <c r="K3203" s="50" t="s">
        <v>1772</v>
      </c>
      <c r="L3203" s="50" t="s">
        <v>1357</v>
      </c>
      <c r="M3203" s="55">
        <f>IF(D3203&gt;0,0.0416666666666667/J3203,"")</f>
        <v>5.1263206247129123</v>
      </c>
      <c r="N3203" s="50">
        <v>119</v>
      </c>
      <c r="O3203" s="50" t="s">
        <v>377</v>
      </c>
      <c r="Q3203" s="151">
        <f>IF("1-Swim"=D3203,J3203*2.4,IF("2-Bike"=D3203,J3203*112,IF("3-Run"=D3203,J3203*26.2,0)))</f>
        <v>0.21295325567502982</v>
      </c>
      <c r="R3203" s="151">
        <f>Q3203/2</f>
        <v>0.10647662783751491</v>
      </c>
      <c r="S3203" s="53">
        <f>J3203*26.2</f>
        <v>0.21295325567502982</v>
      </c>
      <c r="T3203" s="53">
        <f>(J3203+0.0013889)*26.2</f>
        <v>0.24934243567502984</v>
      </c>
      <c r="U3203" s="53">
        <f>S3203/2</f>
        <v>0.10647662783751491</v>
      </c>
      <c r="V3203" s="53">
        <f>T3203/2</f>
        <v>0.12467121783751492</v>
      </c>
      <c r="W3203" s="50">
        <f>RANK(J3203,J:J,1)</f>
        <v>2498</v>
      </c>
      <c r="X3203" s="50">
        <f>YEAR(B3203)</f>
        <v>2017</v>
      </c>
      <c r="Y3203" s="50">
        <f>MONTH(B3203)</f>
        <v>2</v>
      </c>
      <c r="Z3203" s="56">
        <f>X3203*100+Y3203</f>
        <v>201702</v>
      </c>
      <c r="AA3203" s="56">
        <f>WEEKNUM(B3203,1)</f>
        <v>8</v>
      </c>
      <c r="AB3203" s="58">
        <f>IF(ISBLANK(B3203)," ",MAX(B3203-B3202-1,0))</f>
        <v>0</v>
      </c>
      <c r="AC3203" s="56">
        <f>DAY(B3203)</f>
        <v>23</v>
      </c>
      <c r="AD3203" s="53">
        <f>U3203+V3203</f>
        <v>0.23114784567502983</v>
      </c>
      <c r="AE3203" s="56">
        <f>IF("1-Swim"=D3203,E3203*46.7,IF("2-Bike"=D3203,E3203,IF("3-Run"=D3203,E3203*4.27,0)))</f>
        <v>13.236999999999998</v>
      </c>
    </row>
    <row r="3204" spans="1:31" ht="15.75" customHeight="1" x14ac:dyDescent="0.25">
      <c r="A3204" s="50">
        <v>3161</v>
      </c>
      <c r="B3204" s="51">
        <v>42789</v>
      </c>
      <c r="C3204" s="75">
        <f>B3204</f>
        <v>42789</v>
      </c>
      <c r="D3204" s="50" t="s">
        <v>1225</v>
      </c>
      <c r="E3204" s="50">
        <v>1</v>
      </c>
      <c r="F3204" s="50">
        <v>0</v>
      </c>
      <c r="G3204" s="50">
        <v>35</v>
      </c>
      <c r="H3204" s="50">
        <v>0</v>
      </c>
      <c r="I3204" s="53">
        <f>IF(E3204&gt;0,TIME(F3204,G3204,H3204),"")</f>
        <v>2.4305555555555556E-2</v>
      </c>
      <c r="J3204" s="54">
        <f>IF(E3204&gt;0,TIME(F3204,G3204,H3204)/E3204,"")</f>
        <v>2.4305555555555556E-2</v>
      </c>
      <c r="K3204" s="50" t="s">
        <v>1856</v>
      </c>
      <c r="L3204" s="50" t="s">
        <v>1304</v>
      </c>
      <c r="M3204" s="55">
        <f>IF(D3204&gt;0,0.0416666666666667/J3204,"")</f>
        <v>1.7142857142857155</v>
      </c>
      <c r="N3204" s="50">
        <v>0</v>
      </c>
      <c r="O3204" s="50" t="s">
        <v>253</v>
      </c>
      <c r="Q3204" s="151">
        <f>IF("1-Swim"=D3204,J3204*2.4,IF("2-Bike"=D3204,J3204*112,IF("3-Run"=D3204,J3204*26.2,0)))</f>
        <v>5.8333333333333334E-2</v>
      </c>
      <c r="R3204" s="151">
        <f>Q3204/2</f>
        <v>2.9166666666666667E-2</v>
      </c>
      <c r="S3204" s="53">
        <f>J3204*26.2</f>
        <v>0.63680555555555551</v>
      </c>
      <c r="T3204" s="53">
        <f>(J3204+0.0013889)*26.2</f>
        <v>0.67319473555555553</v>
      </c>
      <c r="U3204" s="53">
        <f>S3204/2</f>
        <v>0.31840277777777776</v>
      </c>
      <c r="V3204" s="53">
        <f>T3204/2</f>
        <v>0.33659736777777777</v>
      </c>
      <c r="W3204" s="50">
        <f>RANK(J3204,J:J,1)</f>
        <v>3141</v>
      </c>
      <c r="X3204" s="50">
        <f>YEAR(B3204)</f>
        <v>2017</v>
      </c>
      <c r="Y3204" s="50">
        <f>MONTH(B3204)</f>
        <v>2</v>
      </c>
      <c r="Z3204" s="56">
        <f>X3204*100+Y3204</f>
        <v>201702</v>
      </c>
      <c r="AA3204" s="56">
        <f>WEEKNUM(B3204,1)</f>
        <v>8</v>
      </c>
      <c r="AB3204" s="58">
        <f>IF(ISBLANK(B3204)," ",MAX(B3204-B3203-1,0))</f>
        <v>0</v>
      </c>
      <c r="AC3204" s="56">
        <f>DAY(B3204)</f>
        <v>23</v>
      </c>
      <c r="AD3204" s="53">
        <f>U3204+V3204</f>
        <v>0.65500014555555552</v>
      </c>
      <c r="AE3204" s="56">
        <f>IF("1-Swim"=D3204,E3204*46.7,IF("2-Bike"=D3204,E3204,IF("3-Run"=D3204,E3204*4.27,0)))</f>
        <v>46.7</v>
      </c>
    </row>
    <row r="3205" spans="1:31" x14ac:dyDescent="0.25">
      <c r="A3205" s="50">
        <v>3160</v>
      </c>
      <c r="B3205" s="51">
        <v>42790</v>
      </c>
      <c r="C3205" s="75">
        <f>B3205</f>
        <v>42790</v>
      </c>
      <c r="D3205" s="50" t="s">
        <v>1223</v>
      </c>
      <c r="E3205" s="50">
        <v>5.05</v>
      </c>
      <c r="F3205" s="50">
        <v>0</v>
      </c>
      <c r="G3205" s="50">
        <v>57</v>
      </c>
      <c r="H3205" s="50">
        <v>23</v>
      </c>
      <c r="I3205" s="53">
        <f>IF(E3205&gt;0,TIME(F3205,G3205,H3205),"")</f>
        <v>3.9849537037037037E-2</v>
      </c>
      <c r="J3205" s="54">
        <f>IF(E3205&gt;0,TIME(F3205,G3205,H3205)/E3205,"")</f>
        <v>7.8909974330766408E-3</v>
      </c>
      <c r="K3205" s="50" t="s">
        <v>1890</v>
      </c>
      <c r="L3205" s="50" t="s">
        <v>1732</v>
      </c>
      <c r="M3205" s="55">
        <f>IF(D3205&gt;0,0.0416666666666667/J3205,"")</f>
        <v>5.2802788266047092</v>
      </c>
      <c r="N3205" s="50">
        <v>127</v>
      </c>
      <c r="O3205" s="50" t="s">
        <v>526</v>
      </c>
      <c r="Q3205" s="151">
        <f>IF("1-Swim"=D3205,J3205*2.4,IF("2-Bike"=D3205,J3205*112,IF("3-Run"=D3205,J3205*26.2,0)))</f>
        <v>0.20674413274660799</v>
      </c>
      <c r="R3205" s="151">
        <f>Q3205/2</f>
        <v>0.103372066373304</v>
      </c>
      <c r="S3205" s="53">
        <f>J3205*26.2</f>
        <v>0.20674413274660799</v>
      </c>
      <c r="T3205" s="53">
        <f>(J3205+0.0013889)*26.2</f>
        <v>0.24313331274660799</v>
      </c>
      <c r="U3205" s="53">
        <f>S3205/2</f>
        <v>0.103372066373304</v>
      </c>
      <c r="V3205" s="53">
        <f>T3205/2</f>
        <v>0.12156665637330399</v>
      </c>
      <c r="W3205" s="50">
        <f>RANK(J3205,J:J,1)</f>
        <v>2372</v>
      </c>
      <c r="X3205" s="50">
        <f>YEAR(B3205)</f>
        <v>2017</v>
      </c>
      <c r="Y3205" s="50">
        <f>MONTH(B3205)</f>
        <v>2</v>
      </c>
      <c r="Z3205" s="56">
        <f>X3205*100+Y3205</f>
        <v>201702</v>
      </c>
      <c r="AA3205" s="56">
        <f>WEEKNUM(B3205,1)</f>
        <v>8</v>
      </c>
      <c r="AB3205" s="58">
        <f>IF(ISBLANK(B3205)," ",MAX(B3205-B3204-1,0))</f>
        <v>0</v>
      </c>
      <c r="AC3205" s="56">
        <f>DAY(B3205)</f>
        <v>24</v>
      </c>
      <c r="AD3205" s="53">
        <f>U3205+V3205</f>
        <v>0.22493872274660798</v>
      </c>
      <c r="AE3205" s="56">
        <f>IF("1-Swim"=D3205,E3205*46.7,IF("2-Bike"=D3205,E3205,IF("3-Run"=D3205,E3205*4.27,0)))</f>
        <v>21.563499999999998</v>
      </c>
    </row>
    <row r="3206" spans="1:31" x14ac:dyDescent="0.25">
      <c r="A3206" s="50">
        <v>3162</v>
      </c>
      <c r="B3206" s="51">
        <v>42791</v>
      </c>
      <c r="C3206" s="75">
        <f>B3206</f>
        <v>42791</v>
      </c>
      <c r="D3206" s="50" t="s">
        <v>1224</v>
      </c>
      <c r="E3206" s="50">
        <v>16.5</v>
      </c>
      <c r="F3206" s="50">
        <v>1</v>
      </c>
      <c r="G3206" s="50">
        <v>16</v>
      </c>
      <c r="H3206" s="50">
        <v>52</v>
      </c>
      <c r="I3206" s="53">
        <f>IF(E3206&gt;0,TIME(F3206,G3206,H3206),"")</f>
        <v>5.3379629629629631E-2</v>
      </c>
      <c r="J3206" s="54">
        <f>IF(E3206&gt;0,TIME(F3206,G3206,H3206)/E3206,"")</f>
        <v>3.2351290684624018E-3</v>
      </c>
      <c r="K3206" s="50" t="s">
        <v>930</v>
      </c>
      <c r="L3206" s="50" t="s">
        <v>315</v>
      </c>
      <c r="M3206" s="55">
        <f>IF(D3206&gt;0,0.0416666666666667/J3206,"")</f>
        <v>12.879444926279282</v>
      </c>
      <c r="N3206" s="50">
        <v>0</v>
      </c>
      <c r="O3206" s="50" t="s">
        <v>526</v>
      </c>
      <c r="P3206" s="50" t="s">
        <v>1918</v>
      </c>
      <c r="Q3206" s="151">
        <f>IF("1-Swim"=D3206,J3206*2.4,IF("2-Bike"=D3206,J3206*112,IF("3-Run"=D3206,J3206*26.2,0)))</f>
        <v>0.36233445566778899</v>
      </c>
      <c r="R3206" s="151">
        <f>Q3206/2</f>
        <v>0.1811672278338945</v>
      </c>
      <c r="S3206" s="53">
        <f>J3206*26.2</f>
        <v>8.476038159371492E-2</v>
      </c>
      <c r="T3206" s="53">
        <f>(J3206+0.0013889)*26.2</f>
        <v>0.12114956159371491</v>
      </c>
      <c r="U3206" s="53">
        <f>S3206/2</f>
        <v>4.238019079685746E-2</v>
      </c>
      <c r="V3206" s="53">
        <f>T3206/2</f>
        <v>6.0574780796857457E-2</v>
      </c>
      <c r="W3206" s="50">
        <f>RANK(J3206,J:J,1)</f>
        <v>666</v>
      </c>
      <c r="X3206" s="50">
        <f>YEAR(B3206)</f>
        <v>2017</v>
      </c>
      <c r="Y3206" s="50">
        <f>MONTH(B3206)</f>
        <v>2</v>
      </c>
      <c r="Z3206" s="56">
        <f>X3206*100+Y3206</f>
        <v>201702</v>
      </c>
      <c r="AA3206" s="56">
        <f>WEEKNUM(B3206,1)</f>
        <v>8</v>
      </c>
      <c r="AB3206" s="58">
        <f>IF(ISBLANK(B3206)," ",MAX(B3206-B3205-1,0))</f>
        <v>0</v>
      </c>
      <c r="AC3206" s="56">
        <f>DAY(B3206)</f>
        <v>25</v>
      </c>
      <c r="AD3206" s="53">
        <f>U3206+V3206</f>
        <v>0.10295497159371492</v>
      </c>
      <c r="AE3206" s="56">
        <f>IF("1-Swim"=D3206,E3206*46.7,IF("2-Bike"=D3206,E3206,IF("3-Run"=D3206,E3206*4.27,0)))</f>
        <v>16.5</v>
      </c>
    </row>
    <row r="3207" spans="1:31" x14ac:dyDescent="0.25">
      <c r="A3207" s="50">
        <v>3163</v>
      </c>
      <c r="B3207" s="51">
        <v>42792</v>
      </c>
      <c r="C3207" s="75">
        <f>B3207</f>
        <v>42792</v>
      </c>
      <c r="D3207" s="50" t="s">
        <v>1223</v>
      </c>
      <c r="E3207" s="50">
        <v>7.25</v>
      </c>
      <c r="F3207" s="50">
        <v>1</v>
      </c>
      <c r="G3207" s="50">
        <v>24</v>
      </c>
      <c r="H3207" s="50">
        <v>46</v>
      </c>
      <c r="I3207" s="53">
        <f>IF(E3207&gt;0,TIME(F3207,G3207,H3207),"")</f>
        <v>5.8865740740740739E-2</v>
      </c>
      <c r="J3207" s="54">
        <f>IF(E3207&gt;0,TIME(F3207,G3207,H3207)/E3207,"")</f>
        <v>8.1194125159642395E-3</v>
      </c>
      <c r="K3207" s="50" t="s">
        <v>1919</v>
      </c>
      <c r="L3207" s="50" t="s">
        <v>1573</v>
      </c>
      <c r="M3207" s="55">
        <f>IF(D3207&gt;0,0.0416666666666667/J3207,"")</f>
        <v>5.1317341722375192</v>
      </c>
      <c r="N3207" s="50">
        <v>132</v>
      </c>
      <c r="O3207" s="50" t="s">
        <v>255</v>
      </c>
      <c r="P3207" s="50" t="s">
        <v>1920</v>
      </c>
      <c r="Q3207" s="151">
        <f>IF("1-Swim"=D3207,J3207*2.4,IF("2-Bike"=D3207,J3207*112,IF("3-Run"=D3207,J3207*26.2,0)))</f>
        <v>0.21272860791826306</v>
      </c>
      <c r="R3207" s="151">
        <f>Q3207/2</f>
        <v>0.10636430395913153</v>
      </c>
      <c r="S3207" s="53">
        <f>J3207*26.2</f>
        <v>0.21272860791826306</v>
      </c>
      <c r="T3207" s="53">
        <f>(J3207+0.0013889)*26.2</f>
        <v>0.24911778791826308</v>
      </c>
      <c r="U3207" s="53">
        <f>S3207/2</f>
        <v>0.10636430395913153</v>
      </c>
      <c r="V3207" s="53">
        <f>T3207/2</f>
        <v>0.12455889395913154</v>
      </c>
      <c r="W3207" s="50">
        <f>RANK(J3207,J:J,1)</f>
        <v>2491</v>
      </c>
      <c r="X3207" s="50">
        <f>YEAR(B3207)</f>
        <v>2017</v>
      </c>
      <c r="Y3207" s="50">
        <f>MONTH(B3207)</f>
        <v>2</v>
      </c>
      <c r="Z3207" s="56">
        <f>X3207*100+Y3207</f>
        <v>201702</v>
      </c>
      <c r="AA3207" s="56">
        <f>WEEKNUM(B3207,1)</f>
        <v>9</v>
      </c>
      <c r="AB3207" s="58">
        <f>IF(ISBLANK(B3207)," ",MAX(B3207-B3206-1,0))</f>
        <v>0</v>
      </c>
      <c r="AC3207" s="56">
        <f>DAY(B3207)</f>
        <v>26</v>
      </c>
      <c r="AD3207" s="53">
        <f>U3207+V3207</f>
        <v>0.23092319791826307</v>
      </c>
      <c r="AE3207" s="56">
        <f>IF("1-Swim"=D3207,E3207*46.7,IF("2-Bike"=D3207,E3207,IF("3-Run"=D3207,E3207*4.27,0)))</f>
        <v>30.957499999999996</v>
      </c>
    </row>
    <row r="3208" spans="1:31" x14ac:dyDescent="0.25">
      <c r="A3208" s="50">
        <v>3164</v>
      </c>
      <c r="B3208" s="51">
        <v>42794</v>
      </c>
      <c r="C3208" s="75">
        <f>B3208</f>
        <v>42794</v>
      </c>
      <c r="D3208" s="50" t="s">
        <v>1223</v>
      </c>
      <c r="E3208" s="50">
        <v>3.1</v>
      </c>
      <c r="F3208" s="50">
        <v>0</v>
      </c>
      <c r="G3208" s="50">
        <v>33</v>
      </c>
      <c r="H3208" s="50">
        <v>20</v>
      </c>
      <c r="I3208" s="53">
        <f>IF(E3208&gt;0,TIME(F3208,G3208,H3208),"")</f>
        <v>2.314814814814815E-2</v>
      </c>
      <c r="J3208" s="54">
        <f>IF(E3208&gt;0,TIME(F3208,G3208,H3208)/E3208,"")</f>
        <v>7.4671445639187583E-3</v>
      </c>
      <c r="K3208" s="50" t="s">
        <v>1772</v>
      </c>
      <c r="L3208" s="50" t="s">
        <v>1357</v>
      </c>
      <c r="M3208" s="55">
        <f>IF(D3208&gt;0,0.0416666666666667/J3208,"")</f>
        <v>5.5800000000000036</v>
      </c>
      <c r="N3208" s="50">
        <v>154</v>
      </c>
      <c r="O3208" s="50" t="s">
        <v>255</v>
      </c>
      <c r="P3208" s="50" t="s">
        <v>1921</v>
      </c>
      <c r="Q3208" s="151">
        <f>IF("1-Swim"=D3208,J3208*2.4,IF("2-Bike"=D3208,J3208*112,IF("3-Run"=D3208,J3208*26.2,0)))</f>
        <v>0.19563918757467147</v>
      </c>
      <c r="R3208" s="151">
        <f>Q3208/2</f>
        <v>9.7819593787335735E-2</v>
      </c>
      <c r="S3208" s="53">
        <f>J3208*26.2</f>
        <v>0.19563918757467147</v>
      </c>
      <c r="T3208" s="53">
        <f>(J3208+0.0013889)*26.2</f>
        <v>0.23202836757467143</v>
      </c>
      <c r="U3208" s="53">
        <f>S3208/2</f>
        <v>9.7819593787335735E-2</v>
      </c>
      <c r="V3208" s="53">
        <f>T3208/2</f>
        <v>0.11601418378733572</v>
      </c>
      <c r="W3208" s="50">
        <f>RANK(J3208,J:J,1)</f>
        <v>2034</v>
      </c>
      <c r="X3208" s="50">
        <f>YEAR(B3208)</f>
        <v>2017</v>
      </c>
      <c r="Y3208" s="50">
        <f>MONTH(B3208)</f>
        <v>2</v>
      </c>
      <c r="Z3208" s="56">
        <f>X3208*100+Y3208</f>
        <v>201702</v>
      </c>
      <c r="AA3208" s="56">
        <f>WEEKNUM(B3208,1)</f>
        <v>9</v>
      </c>
      <c r="AB3208" s="58">
        <f>IF(ISBLANK(B3208)," ",MAX(B3208-B3207-1,0))</f>
        <v>1</v>
      </c>
      <c r="AC3208" s="56">
        <f>DAY(B3208)</f>
        <v>28</v>
      </c>
      <c r="AD3208" s="53">
        <f>U3208+V3208</f>
        <v>0.21383377757467145</v>
      </c>
      <c r="AE3208" s="56">
        <f>IF("1-Swim"=D3208,E3208*46.7,IF("2-Bike"=D3208,E3208,IF("3-Run"=D3208,E3208*4.27,0)))</f>
        <v>13.236999999999998</v>
      </c>
    </row>
    <row r="3209" spans="1:31" x14ac:dyDescent="0.25">
      <c r="A3209" s="50">
        <v>3165</v>
      </c>
      <c r="B3209" s="51">
        <v>42796</v>
      </c>
      <c r="C3209" s="75">
        <f>B3209</f>
        <v>42796</v>
      </c>
      <c r="D3209" s="50" t="s">
        <v>1225</v>
      </c>
      <c r="E3209" s="50">
        <v>1</v>
      </c>
      <c r="F3209" s="50">
        <v>0</v>
      </c>
      <c r="G3209" s="50">
        <v>29</v>
      </c>
      <c r="H3209" s="50">
        <v>47</v>
      </c>
      <c r="I3209" s="53">
        <f>IF(E3209&gt;0,TIME(F3209,G3209,H3209),"")</f>
        <v>2.0682870370370372E-2</v>
      </c>
      <c r="J3209" s="54">
        <f>IF(E3209&gt;0,TIME(F3209,G3209,H3209)/E3209,"")</f>
        <v>2.0682870370370372E-2</v>
      </c>
      <c r="K3209" s="50" t="s">
        <v>1856</v>
      </c>
      <c r="L3209" s="50" t="s">
        <v>1304</v>
      </c>
      <c r="M3209" s="55">
        <f>IF(D3209&gt;0,0.0416666666666667/J3209,"")</f>
        <v>2.0145495243424749</v>
      </c>
      <c r="N3209" s="50">
        <v>0</v>
      </c>
      <c r="O3209" s="50" t="s">
        <v>253</v>
      </c>
      <c r="Q3209" s="151">
        <f>IF("1-Swim"=D3209,J3209*2.4,IF("2-Bike"=D3209,J3209*112,IF("3-Run"=D3209,J3209*26.2,0)))</f>
        <v>4.9638888888888892E-2</v>
      </c>
      <c r="R3209" s="151">
        <f>Q3209/2</f>
        <v>2.4819444444444446E-2</v>
      </c>
      <c r="S3209" s="53">
        <f>J3209*26.2</f>
        <v>0.54189120370370369</v>
      </c>
      <c r="T3209" s="53">
        <f>(J3209+0.0013889)*26.2</f>
        <v>0.57828038370370372</v>
      </c>
      <c r="U3209" s="53">
        <f>S3209/2</f>
        <v>0.27094560185185185</v>
      </c>
      <c r="V3209" s="53">
        <f>T3209/2</f>
        <v>0.28914019185185186</v>
      </c>
      <c r="W3209" s="50">
        <f>RANK(J3209,J:J,1)</f>
        <v>3023</v>
      </c>
      <c r="X3209" s="50">
        <f>YEAR(B3209)</f>
        <v>2017</v>
      </c>
      <c r="Y3209" s="50">
        <f>MONTH(B3209)</f>
        <v>3</v>
      </c>
      <c r="Z3209" s="56">
        <f>X3209*100+Y3209</f>
        <v>201703</v>
      </c>
      <c r="AA3209" s="56">
        <f>WEEKNUM(B3209,1)</f>
        <v>9</v>
      </c>
      <c r="AB3209" s="58">
        <f>IF(ISBLANK(B3209)," ",MAX(B3209-B3208-1,0))</f>
        <v>1</v>
      </c>
      <c r="AC3209" s="56">
        <f>DAY(B3209)</f>
        <v>2</v>
      </c>
      <c r="AD3209" s="53">
        <f>U3209+V3209</f>
        <v>0.5600857937037037</v>
      </c>
      <c r="AE3209" s="56">
        <f>IF("1-Swim"=D3209,E3209*46.7,IF("2-Bike"=D3209,E3209,IF("3-Run"=D3209,E3209*4.27,0)))</f>
        <v>46.7</v>
      </c>
    </row>
    <row r="3210" spans="1:31" x14ac:dyDescent="0.25">
      <c r="A3210" s="50">
        <v>3166</v>
      </c>
      <c r="B3210" s="51">
        <v>42797</v>
      </c>
      <c r="C3210" s="75">
        <f>B3210</f>
        <v>42797</v>
      </c>
      <c r="D3210" s="50" t="s">
        <v>1223</v>
      </c>
      <c r="E3210" s="50">
        <v>7.25</v>
      </c>
      <c r="F3210" s="50">
        <v>1</v>
      </c>
      <c r="G3210" s="50">
        <v>24</v>
      </c>
      <c r="H3210" s="50">
        <v>58</v>
      </c>
      <c r="I3210" s="53">
        <f>IF(E3210&gt;0,TIME(F3210,G3210,H3210),"")</f>
        <v>5.9004629629629629E-2</v>
      </c>
      <c r="J3210" s="54">
        <f>IF(E3210&gt;0,TIME(F3210,G3210,H3210)/E3210,"")</f>
        <v>8.1385696040868448E-3</v>
      </c>
      <c r="K3210" s="50" t="s">
        <v>1890</v>
      </c>
      <c r="L3210" s="50" t="s">
        <v>1573</v>
      </c>
      <c r="M3210" s="55">
        <f>IF(D3210&gt;0,0.0416666666666667/J3210,"")</f>
        <v>5.119654766575132</v>
      </c>
      <c r="N3210" s="50">
        <v>0</v>
      </c>
      <c r="O3210" s="50" t="s">
        <v>377</v>
      </c>
      <c r="Q3210" s="151">
        <f>IF("1-Swim"=D3210,J3210*2.4,IF("2-Bike"=D3210,J3210*112,IF("3-Run"=D3210,J3210*26.2,0)))</f>
        <v>0.21323052362707534</v>
      </c>
      <c r="R3210" s="151">
        <f>Q3210/2</f>
        <v>0.10661526181353767</v>
      </c>
      <c r="S3210" s="53">
        <f>J3210*26.2</f>
        <v>0.21323052362707534</v>
      </c>
      <c r="T3210" s="53">
        <f>(J3210+0.0013889)*26.2</f>
        <v>0.24961970362707533</v>
      </c>
      <c r="U3210" s="53">
        <f>S3210/2</f>
        <v>0.10661526181353767</v>
      </c>
      <c r="V3210" s="53">
        <f>T3210/2</f>
        <v>0.12480985181353767</v>
      </c>
      <c r="W3210" s="50">
        <f>RANK(J3210,J:J,1)</f>
        <v>2504</v>
      </c>
      <c r="X3210" s="50">
        <f>YEAR(B3210)</f>
        <v>2017</v>
      </c>
      <c r="Y3210" s="50">
        <f>MONTH(B3210)</f>
        <v>3</v>
      </c>
      <c r="Z3210" s="56">
        <f>X3210*100+Y3210</f>
        <v>201703</v>
      </c>
      <c r="AA3210" s="56">
        <f>WEEKNUM(B3210,1)</f>
        <v>9</v>
      </c>
      <c r="AB3210" s="58">
        <f>IF(ISBLANK(B3210)," ",MAX(B3210-B3209-1,0))</f>
        <v>0</v>
      </c>
      <c r="AC3210" s="56">
        <f>DAY(B3210)</f>
        <v>3</v>
      </c>
      <c r="AD3210" s="53">
        <f>U3210+V3210</f>
        <v>0.23142511362707535</v>
      </c>
      <c r="AE3210" s="56">
        <f>IF("1-Swim"=D3210,E3210*46.7,IF("2-Bike"=D3210,E3210,IF("3-Run"=D3210,E3210*4.27,0)))</f>
        <v>30.957499999999996</v>
      </c>
    </row>
    <row r="3211" spans="1:31" ht="15.75" customHeight="1" x14ac:dyDescent="0.25">
      <c r="A3211" s="50">
        <v>3167</v>
      </c>
      <c r="B3211" s="51">
        <v>42798</v>
      </c>
      <c r="C3211" s="75">
        <f>B3211</f>
        <v>42798</v>
      </c>
      <c r="D3211" s="50" t="s">
        <v>1224</v>
      </c>
      <c r="E3211" s="50">
        <v>10</v>
      </c>
      <c r="F3211" s="50">
        <v>0</v>
      </c>
      <c r="G3211" s="50">
        <v>32</v>
      </c>
      <c r="H3211" s="50">
        <v>32</v>
      </c>
      <c r="I3211" s="53">
        <f>IF(E3211&gt;0,TIME(F3211,G3211,H3211),"")</f>
        <v>2.2592592592592591E-2</v>
      </c>
      <c r="J3211" s="54">
        <f>IF(E3211&gt;0,TIME(F3211,G3211,H3211)/E3211,"")</f>
        <v>2.259259259259259E-3</v>
      </c>
      <c r="K3211" s="50" t="s">
        <v>1342</v>
      </c>
      <c r="L3211" s="50" t="s">
        <v>1875</v>
      </c>
      <c r="M3211" s="55">
        <f>IF(D3211&gt;0,0.0416666666666667/J3211,"")</f>
        <v>18.44262295081969</v>
      </c>
      <c r="N3211" s="50">
        <v>0</v>
      </c>
      <c r="O3211" s="50" t="s">
        <v>253</v>
      </c>
      <c r="Q3211" s="151">
        <f>IF("1-Swim"=D3211,J3211*2.4,IF("2-Bike"=D3211,J3211*112,IF("3-Run"=D3211,J3211*26.2,0)))</f>
        <v>0.253037037037037</v>
      </c>
      <c r="R3211" s="151">
        <f>Q3211/2</f>
        <v>0.1265185185185185</v>
      </c>
      <c r="S3211" s="53">
        <f>J3211*26.2</f>
        <v>5.9192592592592588E-2</v>
      </c>
      <c r="T3211" s="53">
        <f>(J3211+0.0013889)*26.2</f>
        <v>9.5581772592592582E-2</v>
      </c>
      <c r="U3211" s="53">
        <f>S3211/2</f>
        <v>2.9596296296296294E-2</v>
      </c>
      <c r="V3211" s="53">
        <f>T3211/2</f>
        <v>4.7790886296296291E-2</v>
      </c>
      <c r="W3211" s="50">
        <f>RANK(J3211,J:J,1)</f>
        <v>223</v>
      </c>
      <c r="X3211" s="50">
        <f>YEAR(B3211)</f>
        <v>2017</v>
      </c>
      <c r="Y3211" s="50">
        <f>MONTH(B3211)</f>
        <v>3</v>
      </c>
      <c r="Z3211" s="56">
        <f>X3211*100+Y3211</f>
        <v>201703</v>
      </c>
      <c r="AA3211" s="56">
        <f>WEEKNUM(B3211,1)</f>
        <v>9</v>
      </c>
      <c r="AB3211" s="58">
        <f>IF(ISBLANK(B3211)," ",MAX(B3211-B3210-1,0))</f>
        <v>0</v>
      </c>
      <c r="AC3211" s="56">
        <f>DAY(B3211)</f>
        <v>4</v>
      </c>
      <c r="AD3211" s="53">
        <f>U3211+V3211</f>
        <v>7.7387182592592585E-2</v>
      </c>
      <c r="AE3211" s="56">
        <f>IF("1-Swim"=D3211,E3211*46.7,IF("2-Bike"=D3211,E3211,IF("3-Run"=D3211,E3211*4.27,0)))</f>
        <v>10</v>
      </c>
    </row>
    <row r="3212" spans="1:31" x14ac:dyDescent="0.25">
      <c r="A3212" s="50">
        <v>3168</v>
      </c>
      <c r="B3212" s="51">
        <v>42800</v>
      </c>
      <c r="C3212" s="75">
        <f>B3212</f>
        <v>42800</v>
      </c>
      <c r="D3212" s="50" t="s">
        <v>1223</v>
      </c>
      <c r="E3212" s="50">
        <v>3.17</v>
      </c>
      <c r="F3212" s="50">
        <v>0</v>
      </c>
      <c r="G3212" s="50">
        <v>32</v>
      </c>
      <c r="H3212" s="50">
        <v>48</v>
      </c>
      <c r="I3212" s="53">
        <f>IF(E3212&gt;0,TIME(F3212,G3212,H3212),"")</f>
        <v>2.2777777777777775E-2</v>
      </c>
      <c r="J3212" s="54">
        <f>IF(E3212&gt;0,TIME(F3212,G3212,H3212)/E3212,"")</f>
        <v>7.1854188573431468E-3</v>
      </c>
      <c r="K3212" s="50" t="s">
        <v>1772</v>
      </c>
      <c r="L3212" s="50" t="s">
        <v>1357</v>
      </c>
      <c r="M3212" s="55">
        <f>IF(D3212&gt;0,0.0416666666666667/J3212,"")</f>
        <v>5.7987804878048834</v>
      </c>
      <c r="N3212" s="50">
        <v>0</v>
      </c>
      <c r="O3212" s="50" t="s">
        <v>377</v>
      </c>
      <c r="Q3212" s="151">
        <f>IF("1-Swim"=D3212,J3212*2.4,IF("2-Bike"=D3212,J3212*112,IF("3-Run"=D3212,J3212*26.2,0)))</f>
        <v>0.18825797406239045</v>
      </c>
      <c r="R3212" s="151">
        <f>Q3212/2</f>
        <v>9.4128987031195224E-2</v>
      </c>
      <c r="S3212" s="53">
        <f>J3212*26.2</f>
        <v>0.18825797406239045</v>
      </c>
      <c r="T3212" s="53">
        <f>(J3212+0.0013889)*26.2</f>
        <v>0.22464715406239044</v>
      </c>
      <c r="U3212" s="53">
        <f>S3212/2</f>
        <v>9.4128987031195224E-2</v>
      </c>
      <c r="V3212" s="53">
        <f>T3212/2</f>
        <v>0.11232357703119522</v>
      </c>
      <c r="W3212" s="50">
        <f>RANK(J3212,J:J,1)</f>
        <v>1768</v>
      </c>
      <c r="X3212" s="50">
        <f>YEAR(B3212)</f>
        <v>2017</v>
      </c>
      <c r="Y3212" s="50">
        <f>MONTH(B3212)</f>
        <v>3</v>
      </c>
      <c r="Z3212" s="56">
        <f>X3212*100+Y3212</f>
        <v>201703</v>
      </c>
      <c r="AA3212" s="56">
        <f>WEEKNUM(B3212,1)</f>
        <v>10</v>
      </c>
      <c r="AB3212" s="58">
        <f>IF(ISBLANK(B3212)," ",MAX(B3212-B3211-1,0))</f>
        <v>1</v>
      </c>
      <c r="AC3212" s="56">
        <f>DAY(B3212)</f>
        <v>6</v>
      </c>
      <c r="AD3212" s="53">
        <f>U3212+V3212</f>
        <v>0.20645256406239043</v>
      </c>
      <c r="AE3212" s="56">
        <f>IF("1-Swim"=D3212,E3212*46.7,IF("2-Bike"=D3212,E3212,IF("3-Run"=D3212,E3212*4.27,0)))</f>
        <v>13.535899999999998</v>
      </c>
    </row>
    <row r="3213" spans="1:31" x14ac:dyDescent="0.25">
      <c r="A3213" s="50">
        <v>3169</v>
      </c>
      <c r="B3213" s="51">
        <v>42801</v>
      </c>
      <c r="C3213" s="75">
        <f>B3213</f>
        <v>42801</v>
      </c>
      <c r="D3213" s="50" t="s">
        <v>1224</v>
      </c>
      <c r="E3213" s="50">
        <v>14.5</v>
      </c>
      <c r="F3213" s="50">
        <v>0</v>
      </c>
      <c r="G3213" s="50">
        <v>43</v>
      </c>
      <c r="H3213" s="50">
        <v>20</v>
      </c>
      <c r="I3213" s="53">
        <f>IF(E3213&gt;0,TIME(F3213,G3213,H3213),"")</f>
        <v>3.0092592592592591E-2</v>
      </c>
      <c r="J3213" s="54">
        <f>IF(E3213&gt;0,TIME(F3213,G3213,H3213)/E3213,"")</f>
        <v>2.0753512132822478E-3</v>
      </c>
      <c r="K3213" s="50" t="s">
        <v>921</v>
      </c>
      <c r="L3213" s="50" t="s">
        <v>1132</v>
      </c>
      <c r="M3213" s="55">
        <f>IF(D3213&gt;0,0.0416666666666667/J3213,"")</f>
        <v>20.076923076923091</v>
      </c>
      <c r="N3213" s="50">
        <v>0</v>
      </c>
      <c r="O3213" s="50" t="s">
        <v>253</v>
      </c>
      <c r="Q3213" s="151">
        <f>IF("1-Swim"=D3213,J3213*2.4,IF("2-Bike"=D3213,J3213*112,IF("3-Run"=D3213,J3213*26.2,0)))</f>
        <v>0.23243933588761176</v>
      </c>
      <c r="R3213" s="151">
        <f>Q3213/2</f>
        <v>0.11621966794380588</v>
      </c>
      <c r="S3213" s="53">
        <f>J3213*26.2</f>
        <v>5.4374201787994889E-2</v>
      </c>
      <c r="T3213" s="53">
        <f>(J3213+0.0013889)*26.2</f>
        <v>9.0763381787994882E-2</v>
      </c>
      <c r="U3213" s="53">
        <f>S3213/2</f>
        <v>2.7187100893997444E-2</v>
      </c>
      <c r="V3213" s="53">
        <f>T3213/2</f>
        <v>4.5381690893997441E-2</v>
      </c>
      <c r="W3213" s="50">
        <f>RANK(J3213,J:J,1)</f>
        <v>182</v>
      </c>
      <c r="X3213" s="50">
        <f>YEAR(B3213)</f>
        <v>2017</v>
      </c>
      <c r="Y3213" s="50">
        <f>MONTH(B3213)</f>
        <v>3</v>
      </c>
      <c r="Z3213" s="56">
        <f>X3213*100+Y3213</f>
        <v>201703</v>
      </c>
      <c r="AA3213" s="56">
        <f>WEEKNUM(B3213,1)</f>
        <v>10</v>
      </c>
      <c r="AB3213" s="58">
        <f>IF(ISBLANK(B3213)," ",MAX(B3213-B3212-1,0))</f>
        <v>0</v>
      </c>
      <c r="AC3213" s="56">
        <f>DAY(B3213)</f>
        <v>7</v>
      </c>
      <c r="AD3213" s="53">
        <f>U3213+V3213</f>
        <v>7.2568791787994885E-2</v>
      </c>
      <c r="AE3213" s="56">
        <f>IF("1-Swim"=D3213,E3213*46.7,IF("2-Bike"=D3213,E3213,IF("3-Run"=D3213,E3213*4.27,0)))</f>
        <v>14.5</v>
      </c>
    </row>
    <row r="3214" spans="1:31" x14ac:dyDescent="0.25">
      <c r="A3214" s="50">
        <v>3170</v>
      </c>
      <c r="B3214" s="51">
        <v>42802</v>
      </c>
      <c r="C3214" s="75">
        <f>B3214</f>
        <v>42802</v>
      </c>
      <c r="D3214" s="50" t="s">
        <v>1223</v>
      </c>
      <c r="E3214" s="50">
        <v>5</v>
      </c>
      <c r="F3214" s="50">
        <v>0</v>
      </c>
      <c r="G3214" s="50">
        <v>51</v>
      </c>
      <c r="H3214" s="50">
        <v>41</v>
      </c>
      <c r="I3214" s="53">
        <f>IF(E3214&gt;0,TIME(F3214,G3214,H3214),"")</f>
        <v>3.5891203703703703E-2</v>
      </c>
      <c r="J3214" s="54">
        <f>IF(E3214&gt;0,TIME(F3214,G3214,H3214)/E3214,"")</f>
        <v>7.1782407407407402E-3</v>
      </c>
      <c r="K3214" s="50" t="s">
        <v>1772</v>
      </c>
      <c r="L3214" s="50" t="s">
        <v>1923</v>
      </c>
      <c r="M3214" s="55">
        <f>IF(D3214&gt;0,0.0416666666666667/J3214,"")</f>
        <v>5.8045791680103243</v>
      </c>
      <c r="N3214" s="50">
        <v>151</v>
      </c>
      <c r="O3214" s="50" t="s">
        <v>255</v>
      </c>
      <c r="P3214" s="50" t="s">
        <v>1924</v>
      </c>
      <c r="Q3214" s="151">
        <f>IF("1-Swim"=D3214,J3214*2.4,IF("2-Bike"=D3214,J3214*112,IF("3-Run"=D3214,J3214*26.2,0)))</f>
        <v>0.18806990740740739</v>
      </c>
      <c r="R3214" s="151">
        <f>Q3214/2</f>
        <v>9.4034953703703697E-2</v>
      </c>
      <c r="S3214" s="53">
        <f>J3214*26.2</f>
        <v>0.18806990740740739</v>
      </c>
      <c r="T3214" s="53">
        <f>(J3214+0.0013889)*26.2</f>
        <v>0.22445908740740739</v>
      </c>
      <c r="U3214" s="53">
        <f>S3214/2</f>
        <v>9.4034953703703697E-2</v>
      </c>
      <c r="V3214" s="53">
        <f>T3214/2</f>
        <v>0.11222954370370369</v>
      </c>
      <c r="W3214" s="50">
        <f>RANK(J3214,J:J,1)</f>
        <v>1757</v>
      </c>
      <c r="X3214" s="50">
        <f>YEAR(B3214)</f>
        <v>2017</v>
      </c>
      <c r="Y3214" s="50">
        <f>MONTH(B3214)</f>
        <v>3</v>
      </c>
      <c r="Z3214" s="56">
        <f>X3214*100+Y3214</f>
        <v>201703</v>
      </c>
      <c r="AA3214" s="56">
        <f>WEEKNUM(B3214,1)</f>
        <v>10</v>
      </c>
      <c r="AB3214" s="58">
        <f>IF(ISBLANK(B3214)," ",MAX(B3214-B3213-1,0))</f>
        <v>0</v>
      </c>
      <c r="AC3214" s="56">
        <f>DAY(B3214)</f>
        <v>8</v>
      </c>
      <c r="AD3214" s="53">
        <f>U3214+V3214</f>
        <v>0.20626449740740738</v>
      </c>
      <c r="AE3214" s="56">
        <f>IF("1-Swim"=D3214,E3214*46.7,IF("2-Bike"=D3214,E3214,IF("3-Run"=D3214,E3214*4.27,0)))</f>
        <v>21.349999999999998</v>
      </c>
    </row>
    <row r="3215" spans="1:31" x14ac:dyDescent="0.25">
      <c r="A3215" s="50">
        <v>3171</v>
      </c>
      <c r="B3215" s="51">
        <v>42803</v>
      </c>
      <c r="C3215" s="75">
        <f>B3215</f>
        <v>42803</v>
      </c>
      <c r="D3215" s="50" t="s">
        <v>1225</v>
      </c>
      <c r="E3215" s="50">
        <v>1</v>
      </c>
      <c r="F3215" s="50">
        <v>0</v>
      </c>
      <c r="G3215" s="50">
        <v>32</v>
      </c>
      <c r="H3215" s="50">
        <v>30</v>
      </c>
      <c r="I3215" s="53">
        <f>IF(E3215&gt;0,TIME(F3215,G3215,H3215),"")</f>
        <v>2.2569444444444444E-2</v>
      </c>
      <c r="J3215" s="54">
        <f>IF(E3215&gt;0,TIME(F3215,G3215,H3215)/E3215,"")</f>
        <v>2.2569444444444444E-2</v>
      </c>
      <c r="K3215" s="50" t="s">
        <v>1856</v>
      </c>
      <c r="L3215" s="50" t="s">
        <v>1304</v>
      </c>
      <c r="M3215" s="55">
        <f>IF(D3215&gt;0,0.0416666666666667/J3215,"")</f>
        <v>1.8461538461538476</v>
      </c>
      <c r="N3215" s="50">
        <v>0</v>
      </c>
      <c r="O3215" s="50" t="s">
        <v>253</v>
      </c>
      <c r="Q3215" s="151">
        <f>IF("1-Swim"=D3215,J3215*2.4,IF("2-Bike"=D3215,J3215*112,IF("3-Run"=D3215,J3215*26.2,0)))</f>
        <v>5.4166666666666662E-2</v>
      </c>
      <c r="R3215" s="151">
        <f>Q3215/2</f>
        <v>2.7083333333333331E-2</v>
      </c>
      <c r="S3215" s="53">
        <f>J3215*26.2</f>
        <v>0.5913194444444444</v>
      </c>
      <c r="T3215" s="53">
        <f>(J3215+0.0013889)*26.2</f>
        <v>0.62770862444444442</v>
      </c>
      <c r="U3215" s="53">
        <f>S3215/2</f>
        <v>0.2956597222222222</v>
      </c>
      <c r="V3215" s="53">
        <f>T3215/2</f>
        <v>0.31385431222222221</v>
      </c>
      <c r="W3215" s="50">
        <f>RANK(J3215,J:J,1)</f>
        <v>3065</v>
      </c>
      <c r="X3215" s="50">
        <f>YEAR(B3215)</f>
        <v>2017</v>
      </c>
      <c r="Y3215" s="50">
        <f>MONTH(B3215)</f>
        <v>3</v>
      </c>
      <c r="Z3215" s="56">
        <f>X3215*100+Y3215</f>
        <v>201703</v>
      </c>
      <c r="AA3215" s="56">
        <f>WEEKNUM(B3215,1)</f>
        <v>10</v>
      </c>
      <c r="AB3215" s="58">
        <f>IF(ISBLANK(B3215)," ",MAX(B3215-B3214-1,0))</f>
        <v>0</v>
      </c>
      <c r="AC3215" s="56">
        <f>DAY(B3215)</f>
        <v>9</v>
      </c>
      <c r="AD3215" s="53">
        <f>U3215+V3215</f>
        <v>0.60951403444444441</v>
      </c>
      <c r="AE3215" s="56">
        <f>IF("1-Swim"=D3215,E3215*46.7,IF("2-Bike"=D3215,E3215,IF("3-Run"=D3215,E3215*4.27,0)))</f>
        <v>46.7</v>
      </c>
    </row>
    <row r="3216" spans="1:31" x14ac:dyDescent="0.25">
      <c r="A3216" s="50">
        <v>3172</v>
      </c>
      <c r="B3216" s="51">
        <v>42804</v>
      </c>
      <c r="C3216" s="75">
        <f>B3216</f>
        <v>42804</v>
      </c>
      <c r="D3216" s="50" t="s">
        <v>1223</v>
      </c>
      <c r="E3216" s="50">
        <v>5</v>
      </c>
      <c r="F3216" s="50">
        <v>0</v>
      </c>
      <c r="G3216" s="50">
        <v>54</v>
      </c>
      <c r="H3216" s="50">
        <v>41</v>
      </c>
      <c r="I3216" s="53">
        <f>IF(E3216&gt;0,TIME(F3216,G3216,H3216),"")</f>
        <v>3.7974537037037036E-2</v>
      </c>
      <c r="J3216" s="54">
        <f>IF(E3216&gt;0,TIME(F3216,G3216,H3216)/E3216,"")</f>
        <v>7.594907407407407E-3</v>
      </c>
      <c r="K3216" s="50" t="s">
        <v>1890</v>
      </c>
      <c r="L3216" s="50" t="s">
        <v>17</v>
      </c>
      <c r="M3216" s="55">
        <f>IF(D3216&gt;0,0.0416666666666667/J3216,"")</f>
        <v>5.4861322767448994</v>
      </c>
      <c r="N3216" s="50">
        <v>153</v>
      </c>
      <c r="O3216" s="50" t="s">
        <v>253</v>
      </c>
      <c r="Q3216" s="151">
        <f>IF("1-Swim"=D3216,J3216*2.4,IF("2-Bike"=D3216,J3216*112,IF("3-Run"=D3216,J3216*26.2,0)))</f>
        <v>0.19898657407407405</v>
      </c>
      <c r="R3216" s="151">
        <f>Q3216/2</f>
        <v>9.9493287037037026E-2</v>
      </c>
      <c r="S3216" s="53">
        <f>J3216*26.2</f>
        <v>0.19898657407407405</v>
      </c>
      <c r="T3216" s="53">
        <f>(J3216+0.0013889)*26.2</f>
        <v>0.23537575407407405</v>
      </c>
      <c r="U3216" s="53">
        <f>S3216/2</f>
        <v>9.9493287037037026E-2</v>
      </c>
      <c r="V3216" s="53">
        <f>T3216/2</f>
        <v>0.11768787703703702</v>
      </c>
      <c r="W3216" s="50">
        <f>RANK(J3216,J:J,1)</f>
        <v>2149</v>
      </c>
      <c r="X3216" s="50">
        <f>YEAR(B3216)</f>
        <v>2017</v>
      </c>
      <c r="Y3216" s="50">
        <f>MONTH(B3216)</f>
        <v>3</v>
      </c>
      <c r="Z3216" s="56">
        <f>X3216*100+Y3216</f>
        <v>201703</v>
      </c>
      <c r="AA3216" s="56">
        <f>WEEKNUM(B3216,1)</f>
        <v>10</v>
      </c>
      <c r="AB3216" s="58">
        <f>IF(ISBLANK(B3216)," ",MAX(B3216-B3215-1,0))</f>
        <v>0</v>
      </c>
      <c r="AC3216" s="56">
        <f>DAY(B3216)</f>
        <v>10</v>
      </c>
      <c r="AD3216" s="53">
        <f>U3216+V3216</f>
        <v>0.21718116407407406</v>
      </c>
      <c r="AE3216" s="56">
        <f>IF("1-Swim"=D3216,E3216*46.7,IF("2-Bike"=D3216,E3216,IF("3-Run"=D3216,E3216*4.27,0)))</f>
        <v>21.349999999999998</v>
      </c>
    </row>
    <row r="3217" spans="1:31" x14ac:dyDescent="0.25">
      <c r="A3217" s="50">
        <v>3173</v>
      </c>
      <c r="B3217" s="51">
        <v>42805</v>
      </c>
      <c r="C3217" s="75">
        <f>B3217</f>
        <v>42805</v>
      </c>
      <c r="D3217" s="50" t="s">
        <v>1223</v>
      </c>
      <c r="E3217" s="50">
        <v>8</v>
      </c>
      <c r="F3217" s="50">
        <v>1</v>
      </c>
      <c r="G3217" s="50">
        <v>29</v>
      </c>
      <c r="H3217" s="50">
        <v>58</v>
      </c>
      <c r="I3217" s="53">
        <f>IF(E3217&gt;0,TIME(F3217,G3217,H3217),"")</f>
        <v>6.2476851851851846E-2</v>
      </c>
      <c r="J3217" s="54">
        <f>IF(E3217&gt;0,TIME(F3217,G3217,H3217)/E3217,"")</f>
        <v>7.8096064814814807E-3</v>
      </c>
      <c r="K3217" s="50" t="s">
        <v>1890</v>
      </c>
      <c r="L3217" s="50" t="s">
        <v>17</v>
      </c>
      <c r="M3217" s="55">
        <f>IF(D3217&gt;0,0.0416666666666667/J3217,"")</f>
        <v>5.3353093738421684</v>
      </c>
      <c r="N3217" s="50">
        <v>0</v>
      </c>
      <c r="O3217" s="50" t="s">
        <v>253</v>
      </c>
      <c r="Q3217" s="151">
        <f>IF("1-Swim"=D3217,J3217*2.4,IF("2-Bike"=D3217,J3217*112,IF("3-Run"=D3217,J3217*26.2,0)))</f>
        <v>0.20461168981481478</v>
      </c>
      <c r="R3217" s="151">
        <f>Q3217/2</f>
        <v>0.10230584490740739</v>
      </c>
      <c r="S3217" s="53">
        <f>J3217*26.2</f>
        <v>0.20461168981481478</v>
      </c>
      <c r="T3217" s="53">
        <f>(J3217+0.0013889)*26.2</f>
        <v>0.24100086981481478</v>
      </c>
      <c r="U3217" s="53">
        <f>S3217/2</f>
        <v>0.10230584490740739</v>
      </c>
      <c r="V3217" s="53">
        <f>T3217/2</f>
        <v>0.12050043490740739</v>
      </c>
      <c r="W3217" s="50">
        <f>RANK(J3217,J:J,1)</f>
        <v>2307</v>
      </c>
      <c r="X3217" s="50">
        <f>YEAR(B3217)</f>
        <v>2017</v>
      </c>
      <c r="Y3217" s="50">
        <f>MONTH(B3217)</f>
        <v>3</v>
      </c>
      <c r="Z3217" s="56">
        <f>X3217*100+Y3217</f>
        <v>201703</v>
      </c>
      <c r="AA3217" s="56">
        <f>WEEKNUM(B3217,1)</f>
        <v>10</v>
      </c>
      <c r="AB3217" s="58">
        <f>IF(ISBLANK(B3217)," ",MAX(B3217-B3216-1,0))</f>
        <v>0</v>
      </c>
      <c r="AC3217" s="56">
        <f>DAY(B3217)</f>
        <v>11</v>
      </c>
      <c r="AD3217" s="53">
        <f>U3217+V3217</f>
        <v>0.22280627981481477</v>
      </c>
      <c r="AE3217" s="56">
        <f>IF("1-Swim"=D3217,E3217*46.7,IF("2-Bike"=D3217,E3217,IF("3-Run"=D3217,E3217*4.27,0)))</f>
        <v>34.159999999999997</v>
      </c>
    </row>
    <row r="3218" spans="1:31" ht="15.75" customHeight="1" x14ac:dyDescent="0.25">
      <c r="A3218" s="50">
        <v>3174</v>
      </c>
      <c r="B3218" s="51">
        <v>42808</v>
      </c>
      <c r="C3218" s="75">
        <f>B3218</f>
        <v>42808</v>
      </c>
      <c r="D3218" s="50" t="s">
        <v>1223</v>
      </c>
      <c r="E3218" s="50">
        <v>3</v>
      </c>
      <c r="F3218" s="50">
        <v>0</v>
      </c>
      <c r="G3218" s="50">
        <v>30</v>
      </c>
      <c r="H3218" s="50">
        <v>26</v>
      </c>
      <c r="I3218" s="53">
        <f>IF(E3218&gt;0,TIME(F3218,G3218,H3218),"")</f>
        <v>2.1134259259259259E-2</v>
      </c>
      <c r="J3218" s="54">
        <f>IF(E3218&gt;0,TIME(F3218,G3218,H3218)/E3218,"")</f>
        <v>7.0447530864197533E-3</v>
      </c>
      <c r="K3218" s="50" t="s">
        <v>1890</v>
      </c>
      <c r="L3218" s="50" t="s">
        <v>17</v>
      </c>
      <c r="M3218" s="55">
        <f>IF(D3218&gt;0,0.0416666666666667/J3218,"")</f>
        <v>5.9145673603504969</v>
      </c>
      <c r="N3218" s="50">
        <v>0</v>
      </c>
      <c r="O3218" s="50" t="s">
        <v>253</v>
      </c>
      <c r="Q3218" s="151">
        <f>IF("1-Swim"=D3218,J3218*2.4,IF("2-Bike"=D3218,J3218*112,IF("3-Run"=D3218,J3218*26.2,0)))</f>
        <v>0.18457253086419753</v>
      </c>
      <c r="R3218" s="151">
        <f>Q3218/2</f>
        <v>9.2286265432098766E-2</v>
      </c>
      <c r="S3218" s="53">
        <f>J3218*26.2</f>
        <v>0.18457253086419753</v>
      </c>
      <c r="T3218" s="53">
        <f>(J3218+0.0013889)*26.2</f>
        <v>0.22096171086419752</v>
      </c>
      <c r="U3218" s="53">
        <f>S3218/2</f>
        <v>9.2286265432098766E-2</v>
      </c>
      <c r="V3218" s="53">
        <f>T3218/2</f>
        <v>0.11048085543209876</v>
      </c>
      <c r="W3218" s="50">
        <f>RANK(J3218,J:J,1)</f>
        <v>1601</v>
      </c>
      <c r="X3218" s="50">
        <f>YEAR(B3218)</f>
        <v>2017</v>
      </c>
      <c r="Y3218" s="50">
        <f>MONTH(B3218)</f>
        <v>3</v>
      </c>
      <c r="Z3218" s="56">
        <f>X3218*100+Y3218</f>
        <v>201703</v>
      </c>
      <c r="AA3218" s="56">
        <f>WEEKNUM(B3218,1)</f>
        <v>11</v>
      </c>
      <c r="AB3218" s="58">
        <f>IF(ISBLANK(B3218)," ",MAX(B3218-B3217-1,0))</f>
        <v>2</v>
      </c>
      <c r="AC3218" s="56">
        <f>DAY(B3218)</f>
        <v>14</v>
      </c>
      <c r="AD3218" s="53">
        <f>U3218+V3218</f>
        <v>0.20276712086419751</v>
      </c>
      <c r="AE3218" s="56">
        <f>IF("1-Swim"=D3218,E3218*46.7,IF("2-Bike"=D3218,E3218,IF("3-Run"=D3218,E3218*4.27,0)))</f>
        <v>12.809999999999999</v>
      </c>
    </row>
    <row r="3219" spans="1:31" x14ac:dyDescent="0.25">
      <c r="A3219" s="50">
        <v>3175</v>
      </c>
      <c r="B3219" s="51">
        <v>42809</v>
      </c>
      <c r="C3219" s="75">
        <f>B3219</f>
        <v>42809</v>
      </c>
      <c r="D3219" s="50" t="s">
        <v>1223</v>
      </c>
      <c r="E3219" s="50">
        <v>1.2</v>
      </c>
      <c r="F3219" s="50">
        <v>0</v>
      </c>
      <c r="G3219" s="50">
        <v>12</v>
      </c>
      <c r="H3219" s="50">
        <v>12</v>
      </c>
      <c r="I3219" s="53">
        <f>IF(E3219&gt;0,TIME(F3219,G3219,H3219),"")</f>
        <v>8.4722222222222213E-3</v>
      </c>
      <c r="J3219" s="54">
        <f>IF(E3219&gt;0,TIME(F3219,G3219,H3219)/E3219,"")</f>
        <v>7.060185185185185E-3</v>
      </c>
      <c r="K3219" s="50" t="s">
        <v>1772</v>
      </c>
      <c r="L3219" s="50" t="s">
        <v>1048</v>
      </c>
      <c r="M3219" s="55">
        <f>IF(D3219&gt;0,0.0416666666666667/J3219,"")</f>
        <v>5.9016393442622999</v>
      </c>
      <c r="N3219" s="50">
        <v>0</v>
      </c>
      <c r="O3219" s="50" t="s">
        <v>253</v>
      </c>
      <c r="P3219" s="50" t="s">
        <v>1925</v>
      </c>
      <c r="Q3219" s="151">
        <f>IF("1-Swim"=D3219,J3219*2.4,IF("2-Bike"=D3219,J3219*112,IF("3-Run"=D3219,J3219*26.2,0)))</f>
        <v>0.18497685185185184</v>
      </c>
      <c r="R3219" s="151">
        <f>Q3219/2</f>
        <v>9.2488425925925918E-2</v>
      </c>
      <c r="S3219" s="53">
        <f>J3219*26.2</f>
        <v>0.18497685185185184</v>
      </c>
      <c r="T3219" s="53">
        <f>(J3219+0.0013889)*26.2</f>
        <v>0.22136603185185186</v>
      </c>
      <c r="U3219" s="53">
        <f>S3219/2</f>
        <v>9.2488425925925918E-2</v>
      </c>
      <c r="V3219" s="53">
        <f>T3219/2</f>
        <v>0.11068301592592593</v>
      </c>
      <c r="W3219" s="50">
        <f>RANK(J3219,J:J,1)</f>
        <v>1623</v>
      </c>
      <c r="X3219" s="50">
        <f>YEAR(B3219)</f>
        <v>2017</v>
      </c>
      <c r="Y3219" s="50">
        <f>MONTH(B3219)</f>
        <v>3</v>
      </c>
      <c r="Z3219" s="56">
        <f>X3219*100+Y3219</f>
        <v>201703</v>
      </c>
      <c r="AA3219" s="56">
        <f>WEEKNUM(B3219,1)</f>
        <v>11</v>
      </c>
      <c r="AB3219" s="58">
        <f>IF(ISBLANK(B3219)," ",MAX(B3219-B3218-1,0))</f>
        <v>0</v>
      </c>
      <c r="AC3219" s="56">
        <f>DAY(B3219)</f>
        <v>15</v>
      </c>
      <c r="AD3219" s="53">
        <f>U3219+V3219</f>
        <v>0.20317144185185185</v>
      </c>
      <c r="AE3219" s="56">
        <f>IF("1-Swim"=D3219,E3219*46.7,IF("2-Bike"=D3219,E3219,IF("3-Run"=D3219,E3219*4.27,0)))</f>
        <v>5.1239999999999997</v>
      </c>
    </row>
    <row r="3220" spans="1:31" x14ac:dyDescent="0.25">
      <c r="A3220" s="50">
        <v>3176</v>
      </c>
      <c r="B3220" s="51">
        <v>42810</v>
      </c>
      <c r="C3220" s="75">
        <f>B3220</f>
        <v>42810</v>
      </c>
      <c r="D3220" s="50" t="s">
        <v>1223</v>
      </c>
      <c r="E3220" s="50">
        <v>3</v>
      </c>
      <c r="F3220" s="50">
        <v>0</v>
      </c>
      <c r="G3220" s="50">
        <v>30</v>
      </c>
      <c r="H3220" s="50">
        <v>50</v>
      </c>
      <c r="I3220" s="53">
        <f>IF(E3220&gt;0,TIME(F3220,G3220,H3220),"")</f>
        <v>2.1412037037037035E-2</v>
      </c>
      <c r="J3220" s="54">
        <f>IF(E3220&gt;0,TIME(F3220,G3220,H3220)/E3220,"")</f>
        <v>7.1373456790123453E-3</v>
      </c>
      <c r="K3220" s="50" t="s">
        <v>1890</v>
      </c>
      <c r="L3220" s="50" t="s">
        <v>1048</v>
      </c>
      <c r="M3220" s="55">
        <f>IF(D3220&gt;0,0.0416666666666667/J3220,"")</f>
        <v>5.837837837837843</v>
      </c>
      <c r="N3220" s="50">
        <v>0</v>
      </c>
      <c r="O3220" s="50" t="s">
        <v>253</v>
      </c>
      <c r="Q3220" s="151">
        <f>IF("1-Swim"=D3220,J3220*2.4,IF("2-Bike"=D3220,J3220*112,IF("3-Run"=D3220,J3220*26.2,0)))</f>
        <v>0.18699845679012345</v>
      </c>
      <c r="R3220" s="151">
        <f>Q3220/2</f>
        <v>9.3499228395061723E-2</v>
      </c>
      <c r="S3220" s="53">
        <f>J3220*26.2</f>
        <v>0.18699845679012345</v>
      </c>
      <c r="T3220" s="53">
        <f>(J3220+0.0013889)*26.2</f>
        <v>0.22338763679012341</v>
      </c>
      <c r="U3220" s="53">
        <f>S3220/2</f>
        <v>9.3499228395061723E-2</v>
      </c>
      <c r="V3220" s="53">
        <f>T3220/2</f>
        <v>0.11169381839506171</v>
      </c>
      <c r="W3220" s="50">
        <f>RANK(J3220,J:J,1)</f>
        <v>1712</v>
      </c>
      <c r="X3220" s="50">
        <f>YEAR(B3220)</f>
        <v>2017</v>
      </c>
      <c r="Y3220" s="50">
        <f>MONTH(B3220)</f>
        <v>3</v>
      </c>
      <c r="Z3220" s="56">
        <f>X3220*100+Y3220</f>
        <v>201703</v>
      </c>
      <c r="AA3220" s="56">
        <f>WEEKNUM(B3220,1)</f>
        <v>11</v>
      </c>
      <c r="AB3220" s="58">
        <f>IF(ISBLANK(B3220)," ",MAX(B3220-B3219-1,0))</f>
        <v>0</v>
      </c>
      <c r="AC3220" s="56">
        <f>DAY(B3220)</f>
        <v>16</v>
      </c>
      <c r="AD3220" s="53">
        <f>U3220+V3220</f>
        <v>0.20519304679012343</v>
      </c>
      <c r="AE3220" s="56">
        <f>IF("1-Swim"=D3220,E3220*46.7,IF("2-Bike"=D3220,E3220,IF("3-Run"=D3220,E3220*4.27,0)))</f>
        <v>12.809999999999999</v>
      </c>
    </row>
    <row r="3221" spans="1:31" x14ac:dyDescent="0.25">
      <c r="A3221" s="50">
        <v>3177</v>
      </c>
      <c r="B3221" s="51">
        <v>42811</v>
      </c>
      <c r="C3221" s="75">
        <f>B3221</f>
        <v>42811</v>
      </c>
      <c r="D3221" s="50" t="s">
        <v>1223</v>
      </c>
      <c r="E3221" s="50">
        <v>6.2</v>
      </c>
      <c r="F3221" s="50">
        <v>1</v>
      </c>
      <c r="G3221" s="50">
        <v>12</v>
      </c>
      <c r="H3221" s="50">
        <v>44</v>
      </c>
      <c r="I3221" s="53">
        <f>IF(E3221&gt;0,TIME(F3221,G3221,H3221),"")</f>
        <v>5.0509259259259254E-2</v>
      </c>
      <c r="J3221" s="54">
        <f>IF(E3221&gt;0,TIME(F3221,G3221,H3221)/E3221,"")</f>
        <v>8.1466547192353637E-3</v>
      </c>
      <c r="K3221" s="50" t="s">
        <v>1926</v>
      </c>
      <c r="L3221" s="50" t="s">
        <v>1306</v>
      </c>
      <c r="M3221" s="55">
        <f>IF(D3221&gt;0,0.0416666666666667/J3221,"")</f>
        <v>5.1145737855178783</v>
      </c>
      <c r="N3221" s="50">
        <v>148</v>
      </c>
      <c r="O3221" s="50" t="s">
        <v>319</v>
      </c>
      <c r="Q3221" s="151">
        <f>IF("1-Swim"=D3221,J3221*2.4,IF("2-Bike"=D3221,J3221*112,IF("3-Run"=D3221,J3221*26.2,0)))</f>
        <v>0.21344235364396652</v>
      </c>
      <c r="R3221" s="151">
        <f>Q3221/2</f>
        <v>0.10672117682198326</v>
      </c>
      <c r="S3221" s="53">
        <f>J3221*26.2</f>
        <v>0.21344235364396652</v>
      </c>
      <c r="T3221" s="53">
        <f>(J3221+0.0013889)*26.2</f>
        <v>0.24983153364396651</v>
      </c>
      <c r="U3221" s="53">
        <f>S3221/2</f>
        <v>0.10672117682198326</v>
      </c>
      <c r="V3221" s="53">
        <f>T3221/2</f>
        <v>0.12491576682198326</v>
      </c>
      <c r="W3221" s="50">
        <f>RANK(J3221,J:J,1)</f>
        <v>2509</v>
      </c>
      <c r="X3221" s="50">
        <f>YEAR(B3221)</f>
        <v>2017</v>
      </c>
      <c r="Y3221" s="50">
        <f>MONTH(B3221)</f>
        <v>3</v>
      </c>
      <c r="Z3221" s="56">
        <f>X3221*100+Y3221</f>
        <v>201703</v>
      </c>
      <c r="AA3221" s="56">
        <f>WEEKNUM(B3221,1)</f>
        <v>11</v>
      </c>
      <c r="AB3221" s="58">
        <f>IF(ISBLANK(B3221)," ",MAX(B3221-B3220-1,0))</f>
        <v>0</v>
      </c>
      <c r="AC3221" s="56">
        <f>DAY(B3221)</f>
        <v>17</v>
      </c>
      <c r="AD3221" s="53">
        <f>U3221+V3221</f>
        <v>0.23163694364396653</v>
      </c>
      <c r="AE3221" s="56">
        <f>IF("1-Swim"=D3221,E3221*46.7,IF("2-Bike"=D3221,E3221,IF("3-Run"=D3221,E3221*4.27,0)))</f>
        <v>26.473999999999997</v>
      </c>
    </row>
    <row r="3222" spans="1:31" x14ac:dyDescent="0.25">
      <c r="A3222" s="50">
        <v>3178</v>
      </c>
      <c r="B3222" s="51">
        <v>42813</v>
      </c>
      <c r="C3222" s="75">
        <f>B3222</f>
        <v>42813</v>
      </c>
      <c r="D3222" s="50" t="s">
        <v>1223</v>
      </c>
      <c r="E3222" s="50">
        <v>10.3</v>
      </c>
      <c r="F3222" s="50">
        <v>2</v>
      </c>
      <c r="G3222" s="50">
        <v>11</v>
      </c>
      <c r="H3222" s="50">
        <v>5</v>
      </c>
      <c r="I3222" s="53">
        <f>IF(E3222&gt;0,TIME(F3222,G3222,H3222),"")</f>
        <v>9.1030092592592593E-2</v>
      </c>
      <c r="J3222" s="54">
        <f>IF(E3222&gt;0,TIME(F3222,G3222,H3222)/E3222,"")</f>
        <v>8.837873067241998E-3</v>
      </c>
      <c r="K3222" s="50" t="s">
        <v>1926</v>
      </c>
      <c r="L3222" s="50" t="s">
        <v>1927</v>
      </c>
      <c r="M3222" s="55">
        <f>IF(D3222&gt;0,0.0416666666666667/J3222,"")</f>
        <v>4.7145581691036282</v>
      </c>
      <c r="N3222" s="50">
        <v>0</v>
      </c>
      <c r="O3222" s="50" t="s">
        <v>319</v>
      </c>
      <c r="Q3222" s="151">
        <f>IF("1-Swim"=D3222,J3222*2.4,IF("2-Bike"=D3222,J3222*112,IF("3-Run"=D3222,J3222*26.2,0)))</f>
        <v>0.23155227436174033</v>
      </c>
      <c r="R3222" s="151">
        <f>Q3222/2</f>
        <v>0.11577613718087017</v>
      </c>
      <c r="S3222" s="53">
        <f>J3222*26.2</f>
        <v>0.23155227436174033</v>
      </c>
      <c r="T3222" s="53">
        <f>(J3222+0.0013889)*26.2</f>
        <v>0.26794145436174033</v>
      </c>
      <c r="U3222" s="53">
        <f>S3222/2</f>
        <v>0.11577613718087017</v>
      </c>
      <c r="V3222" s="53">
        <f>T3222/2</f>
        <v>0.13397072718087016</v>
      </c>
      <c r="W3222" s="50">
        <f>RANK(J3222,J:J,1)</f>
        <v>2733</v>
      </c>
      <c r="X3222" s="50">
        <f>YEAR(B3222)</f>
        <v>2017</v>
      </c>
      <c r="Y3222" s="50">
        <f>MONTH(B3222)</f>
        <v>3</v>
      </c>
      <c r="Z3222" s="56">
        <f>X3222*100+Y3222</f>
        <v>201703</v>
      </c>
      <c r="AA3222" s="56">
        <f>WEEKNUM(B3222,1)</f>
        <v>12</v>
      </c>
      <c r="AB3222" s="58">
        <f>IF(ISBLANK(B3222)," ",MAX(B3222-B3221-1,0))</f>
        <v>1</v>
      </c>
      <c r="AC3222" s="56">
        <f>DAY(B3222)</f>
        <v>19</v>
      </c>
      <c r="AD3222" s="53">
        <f>U3222+V3222</f>
        <v>0.24974686436174032</v>
      </c>
      <c r="AE3222" s="56">
        <f>IF("1-Swim"=D3222,E3222*46.7,IF("2-Bike"=D3222,E3222,IF("3-Run"=D3222,E3222*4.27,0)))</f>
        <v>43.981000000000002</v>
      </c>
    </row>
    <row r="3223" spans="1:31" x14ac:dyDescent="0.25">
      <c r="A3223" s="50">
        <v>3179</v>
      </c>
      <c r="B3223" s="51">
        <v>42814</v>
      </c>
      <c r="C3223" s="75">
        <f>B3223</f>
        <v>42814</v>
      </c>
      <c r="D3223" s="50" t="s">
        <v>1224</v>
      </c>
      <c r="E3223" s="50">
        <v>11.5</v>
      </c>
      <c r="F3223" s="50">
        <v>0</v>
      </c>
      <c r="G3223" s="50">
        <v>30</v>
      </c>
      <c r="H3223" s="50">
        <v>0</v>
      </c>
      <c r="I3223" s="53">
        <f>IF(E3223&gt;0,TIME(F3223,G3223,H3223),"")</f>
        <v>2.0833333333333332E-2</v>
      </c>
      <c r="J3223" s="54">
        <f>IF(E3223&gt;0,TIME(F3223,G3223,H3223)/E3223,"")</f>
        <v>1.8115942028985505E-3</v>
      </c>
      <c r="K3223" s="50" t="s">
        <v>921</v>
      </c>
      <c r="L3223" s="50" t="s">
        <v>1132</v>
      </c>
      <c r="M3223" s="55">
        <f>IF(D3223&gt;0,0.0416666666666667/J3223,"")</f>
        <v>23.000000000000021</v>
      </c>
      <c r="N3223" s="50">
        <v>0</v>
      </c>
      <c r="Q3223" s="151">
        <f>IF("1-Swim"=D3223,J3223*2.4,IF("2-Bike"=D3223,J3223*112,IF("3-Run"=D3223,J3223*26.2,0)))</f>
        <v>0.20289855072463767</v>
      </c>
      <c r="R3223" s="151">
        <f>Q3223/2</f>
        <v>0.10144927536231883</v>
      </c>
      <c r="S3223" s="53">
        <f>J3223*26.2</f>
        <v>4.7463768115942023E-2</v>
      </c>
      <c r="T3223" s="53">
        <f>(J3223+0.0013889)*26.2</f>
        <v>8.3852948115942016E-2</v>
      </c>
      <c r="U3223" s="53">
        <f>S3223/2</f>
        <v>2.3731884057971012E-2</v>
      </c>
      <c r="V3223" s="53">
        <f>T3223/2</f>
        <v>4.1926474057971008E-2</v>
      </c>
      <c r="W3223" s="50">
        <f>RANK(J3223,J:J,1)</f>
        <v>57</v>
      </c>
      <c r="X3223" s="50">
        <f>YEAR(B3223)</f>
        <v>2017</v>
      </c>
      <c r="Y3223" s="50">
        <f>MONTH(B3223)</f>
        <v>3</v>
      </c>
      <c r="Z3223" s="56">
        <f>X3223*100+Y3223</f>
        <v>201703</v>
      </c>
      <c r="AA3223" s="56">
        <f>WEEKNUM(B3223,1)</f>
        <v>12</v>
      </c>
      <c r="AB3223" s="58">
        <f>IF(ISBLANK(B3223)," ",MAX(B3223-B3222-1,0))</f>
        <v>0</v>
      </c>
      <c r="AC3223" s="56">
        <f>DAY(B3223)</f>
        <v>20</v>
      </c>
      <c r="AD3223" s="53">
        <f>U3223+V3223</f>
        <v>6.565835811594202E-2</v>
      </c>
      <c r="AE3223" s="56">
        <f>IF("1-Swim"=D3223,E3223*46.7,IF("2-Bike"=D3223,E3223,IF("3-Run"=D3223,E3223*4.27,0)))</f>
        <v>11.5</v>
      </c>
    </row>
    <row r="3224" spans="1:31" x14ac:dyDescent="0.25">
      <c r="A3224" s="50">
        <v>3180</v>
      </c>
      <c r="B3224" s="51">
        <v>42815</v>
      </c>
      <c r="C3224" s="75">
        <f>B3224</f>
        <v>42815</v>
      </c>
      <c r="D3224" s="50" t="s">
        <v>1223</v>
      </c>
      <c r="E3224" s="50">
        <v>3.17</v>
      </c>
      <c r="F3224" s="50">
        <v>0</v>
      </c>
      <c r="G3224" s="50">
        <v>32</v>
      </c>
      <c r="H3224" s="50">
        <v>24</v>
      </c>
      <c r="I3224" s="53">
        <f>IF(E3224&gt;0,TIME(F3224,G3224,H3224),"")</f>
        <v>2.2499999999999996E-2</v>
      </c>
      <c r="J3224" s="54">
        <f>IF(E3224&gt;0,TIME(F3224,G3224,H3224)/E3224,"")</f>
        <v>7.0977917981072539E-3</v>
      </c>
      <c r="K3224" s="50" t="s">
        <v>1890</v>
      </c>
      <c r="L3224" s="50" t="s">
        <v>1357</v>
      </c>
      <c r="M3224" s="55">
        <f>IF(D3224&gt;0,0.0416666666666667/J3224,"")</f>
        <v>5.8703703703703765</v>
      </c>
      <c r="N3224" s="50">
        <v>137</v>
      </c>
      <c r="O3224" s="50" t="s">
        <v>255</v>
      </c>
      <c r="Q3224" s="151">
        <f>IF("1-Swim"=D3224,J3224*2.4,IF("2-Bike"=D3224,J3224*112,IF("3-Run"=D3224,J3224*26.2,0)))</f>
        <v>0.18596214511041004</v>
      </c>
      <c r="R3224" s="151">
        <f>Q3224/2</f>
        <v>9.2981072555205019E-2</v>
      </c>
      <c r="S3224" s="53">
        <f>J3224*26.2</f>
        <v>0.18596214511041004</v>
      </c>
      <c r="T3224" s="53">
        <f>(J3224+0.0013889)*26.2</f>
        <v>0.22235132511041003</v>
      </c>
      <c r="U3224" s="53">
        <f>S3224/2</f>
        <v>9.2981072555205019E-2</v>
      </c>
      <c r="V3224" s="53">
        <f>T3224/2</f>
        <v>0.11117566255520502</v>
      </c>
      <c r="W3224" s="50">
        <f>RANK(J3224,J:J,1)</f>
        <v>1669</v>
      </c>
      <c r="X3224" s="50">
        <f>YEAR(B3224)</f>
        <v>2017</v>
      </c>
      <c r="Y3224" s="50">
        <f>MONTH(B3224)</f>
        <v>3</v>
      </c>
      <c r="Z3224" s="56">
        <f>X3224*100+Y3224</f>
        <v>201703</v>
      </c>
      <c r="AA3224" s="56">
        <f>WEEKNUM(B3224,1)</f>
        <v>12</v>
      </c>
      <c r="AB3224" s="58">
        <f>IF(ISBLANK(B3224)," ",MAX(B3224-B3223-1,0))</f>
        <v>0</v>
      </c>
      <c r="AC3224" s="56">
        <f>DAY(B3224)</f>
        <v>21</v>
      </c>
      <c r="AD3224" s="53">
        <f>U3224+V3224</f>
        <v>0.20415673511041005</v>
      </c>
      <c r="AE3224" s="56">
        <f>IF("1-Swim"=D3224,E3224*46.7,IF("2-Bike"=D3224,E3224,IF("3-Run"=D3224,E3224*4.27,0)))</f>
        <v>13.535899999999998</v>
      </c>
    </row>
    <row r="3225" spans="1:31" ht="15.75" customHeight="1" x14ac:dyDescent="0.25">
      <c r="A3225" s="50">
        <v>3181</v>
      </c>
      <c r="B3225" s="51">
        <v>42818</v>
      </c>
      <c r="C3225" s="75">
        <f>B3225</f>
        <v>42818</v>
      </c>
      <c r="D3225" s="50" t="s">
        <v>1223</v>
      </c>
      <c r="E3225" s="50">
        <v>6.2</v>
      </c>
      <c r="F3225" s="50">
        <v>1</v>
      </c>
      <c r="G3225" s="50">
        <v>11</v>
      </c>
      <c r="H3225" s="50">
        <v>55</v>
      </c>
      <c r="I3225" s="53">
        <f>IF(E3225&gt;0,TIME(F3225,G3225,H3225),"")</f>
        <v>4.9942129629629628E-2</v>
      </c>
      <c r="J3225" s="54">
        <f>IF(E3225&gt;0,TIME(F3225,G3225,H3225)/E3225,"")</f>
        <v>8.055182198327359E-3</v>
      </c>
      <c r="K3225" s="50" t="s">
        <v>1926</v>
      </c>
      <c r="L3225" s="50" t="s">
        <v>1306</v>
      </c>
      <c r="M3225" s="55">
        <f>IF(D3225&gt;0,0.0416666666666667/J3225,"")</f>
        <v>5.1726535341830866</v>
      </c>
      <c r="N3225" s="50">
        <v>125</v>
      </c>
      <c r="O3225" s="50" t="s">
        <v>377</v>
      </c>
      <c r="Q3225" s="151">
        <f>IF("1-Swim"=D3225,J3225*2.4,IF("2-Bike"=D3225,J3225*112,IF("3-Run"=D3225,J3225*26.2,0)))</f>
        <v>0.21104577359617679</v>
      </c>
      <c r="R3225" s="151">
        <f>Q3225/2</f>
        <v>0.1055228867980884</v>
      </c>
      <c r="S3225" s="53">
        <f>J3225*26.2</f>
        <v>0.21104577359617679</v>
      </c>
      <c r="T3225" s="53">
        <f>(J3225+0.0013889)*26.2</f>
        <v>0.24743495359617682</v>
      </c>
      <c r="U3225" s="53">
        <f>S3225/2</f>
        <v>0.1055228867980884</v>
      </c>
      <c r="V3225" s="53">
        <f>T3225/2</f>
        <v>0.12371747679808841</v>
      </c>
      <c r="W3225" s="50">
        <f>RANK(J3225,J:J,1)</f>
        <v>2458</v>
      </c>
      <c r="X3225" s="50">
        <f>YEAR(B3225)</f>
        <v>2017</v>
      </c>
      <c r="Y3225" s="50">
        <f>MONTH(B3225)</f>
        <v>3</v>
      </c>
      <c r="Z3225" s="56">
        <f>X3225*100+Y3225</f>
        <v>201703</v>
      </c>
      <c r="AA3225" s="56">
        <f>WEEKNUM(B3225,1)</f>
        <v>12</v>
      </c>
      <c r="AB3225" s="58">
        <f>IF(ISBLANK(B3225)," ",MAX(B3225-B3224-1,0))</f>
        <v>2</v>
      </c>
      <c r="AC3225" s="56">
        <f>DAY(B3225)</f>
        <v>24</v>
      </c>
      <c r="AD3225" s="53">
        <f>U3225+V3225</f>
        <v>0.2292403635961768</v>
      </c>
      <c r="AE3225" s="56">
        <f>IF("1-Swim"=D3225,E3225*46.7,IF("2-Bike"=D3225,E3225,IF("3-Run"=D3225,E3225*4.27,0)))</f>
        <v>26.473999999999997</v>
      </c>
    </row>
    <row r="3226" spans="1:31" x14ac:dyDescent="0.25">
      <c r="A3226" s="50">
        <v>3182</v>
      </c>
      <c r="B3226" s="51">
        <v>42819</v>
      </c>
      <c r="C3226" s="75">
        <f>B3226</f>
        <v>42819</v>
      </c>
      <c r="D3226" s="50" t="s">
        <v>1223</v>
      </c>
      <c r="E3226" s="50">
        <v>4</v>
      </c>
      <c r="F3226" s="50">
        <v>0</v>
      </c>
      <c r="G3226" s="50">
        <v>40</v>
      </c>
      <c r="H3226" s="50">
        <v>11</v>
      </c>
      <c r="I3226" s="53">
        <f>IF(E3226&gt;0,TIME(F3226,G3226,H3226),"")</f>
        <v>2.7905092592592592E-2</v>
      </c>
      <c r="J3226" s="54">
        <f>IF(E3226&gt;0,TIME(F3226,G3226,H3226)/E3226,"")</f>
        <v>6.9762731481481481E-3</v>
      </c>
      <c r="K3226" s="50" t="s">
        <v>1926</v>
      </c>
      <c r="L3226" s="50" t="s">
        <v>17</v>
      </c>
      <c r="M3226" s="55">
        <f>IF(D3226&gt;0,0.0416666666666667/J3226,"")</f>
        <v>5.9726254666113689</v>
      </c>
      <c r="N3226" s="50">
        <v>0</v>
      </c>
      <c r="O3226" s="50" t="s">
        <v>253</v>
      </c>
      <c r="Q3226" s="151">
        <f>IF("1-Swim"=D3226,J3226*2.4,IF("2-Bike"=D3226,J3226*112,IF("3-Run"=D3226,J3226*26.2,0)))</f>
        <v>0.18277835648148147</v>
      </c>
      <c r="R3226" s="151">
        <f>Q3226/2</f>
        <v>9.1389178240740734E-2</v>
      </c>
      <c r="S3226" s="53">
        <f>J3226*26.2</f>
        <v>0.18277835648148147</v>
      </c>
      <c r="T3226" s="53">
        <f>(J3226+0.0013889)*26.2</f>
        <v>0.21916753648148149</v>
      </c>
      <c r="U3226" s="53">
        <f>S3226/2</f>
        <v>9.1389178240740734E-2</v>
      </c>
      <c r="V3226" s="53">
        <f>T3226/2</f>
        <v>0.10958376824074074</v>
      </c>
      <c r="W3226" s="50">
        <f>RANK(J3226,J:J,1)</f>
        <v>1539</v>
      </c>
      <c r="X3226" s="50">
        <f>YEAR(B3226)</f>
        <v>2017</v>
      </c>
      <c r="Y3226" s="50">
        <f>MONTH(B3226)</f>
        <v>3</v>
      </c>
      <c r="Z3226" s="56">
        <f>X3226*100+Y3226</f>
        <v>201703</v>
      </c>
      <c r="AA3226" s="56">
        <f>WEEKNUM(B3226,1)</f>
        <v>12</v>
      </c>
      <c r="AB3226" s="58">
        <f>IF(ISBLANK(B3226)," ",MAX(B3226-B3225-1,0))</f>
        <v>0</v>
      </c>
      <c r="AC3226" s="56">
        <f>DAY(B3226)</f>
        <v>25</v>
      </c>
      <c r="AD3226" s="53">
        <f>U3226+V3226</f>
        <v>0.20097294648148148</v>
      </c>
      <c r="AE3226" s="56">
        <f>IF("1-Swim"=D3226,E3226*46.7,IF("2-Bike"=D3226,E3226,IF("3-Run"=D3226,E3226*4.27,0)))</f>
        <v>17.079999999999998</v>
      </c>
    </row>
    <row r="3227" spans="1:31" x14ac:dyDescent="0.25">
      <c r="A3227" s="50">
        <v>3183</v>
      </c>
      <c r="B3227" s="51">
        <v>42820</v>
      </c>
      <c r="C3227" s="75">
        <f>B3227</f>
        <v>42820</v>
      </c>
      <c r="D3227" s="50" t="s">
        <v>1223</v>
      </c>
      <c r="E3227" s="50">
        <v>10.3</v>
      </c>
      <c r="F3227" s="50">
        <v>2</v>
      </c>
      <c r="G3227" s="50">
        <v>3</v>
      </c>
      <c r="H3227" s="50">
        <v>23</v>
      </c>
      <c r="I3227" s="53">
        <f>IF(E3227&gt;0,TIME(F3227,G3227,H3227),"")</f>
        <v>8.5682870370370368E-2</v>
      </c>
      <c r="J3227" s="54">
        <f>IF(E3227&gt;0,TIME(F3227,G3227,H3227)/E3227,"")</f>
        <v>8.3187252786767335E-3</v>
      </c>
      <c r="K3227" s="50" t="s">
        <v>1926</v>
      </c>
      <c r="L3227" s="50" t="s">
        <v>1927</v>
      </c>
      <c r="M3227" s="55">
        <f>IF(D3227&gt;0,0.0416666666666667/J3227,"")</f>
        <v>5.0087802242334236</v>
      </c>
      <c r="N3227" s="50">
        <v>143</v>
      </c>
      <c r="O3227" s="50" t="s">
        <v>319</v>
      </c>
      <c r="Q3227" s="151">
        <f>IF("1-Swim"=D3227,J3227*2.4,IF("2-Bike"=D3227,J3227*112,IF("3-Run"=D3227,J3227*26.2,0)))</f>
        <v>0.2179506023013304</v>
      </c>
      <c r="R3227" s="151">
        <f>Q3227/2</f>
        <v>0.1089753011506652</v>
      </c>
      <c r="S3227" s="53">
        <f>J3227*26.2</f>
        <v>0.2179506023013304</v>
      </c>
      <c r="T3227" s="53">
        <f>(J3227+0.0013889)*26.2</f>
        <v>0.25433978230133042</v>
      </c>
      <c r="U3227" s="53">
        <f>S3227/2</f>
        <v>0.1089753011506652</v>
      </c>
      <c r="V3227" s="53">
        <f>T3227/2</f>
        <v>0.12716989115066521</v>
      </c>
      <c r="W3227" s="50">
        <f>RANK(J3227,J:J,1)</f>
        <v>2591</v>
      </c>
      <c r="X3227" s="50">
        <f>YEAR(B3227)</f>
        <v>2017</v>
      </c>
      <c r="Y3227" s="50">
        <f>MONTH(B3227)</f>
        <v>3</v>
      </c>
      <c r="Z3227" s="56">
        <f>X3227*100+Y3227</f>
        <v>201703</v>
      </c>
      <c r="AA3227" s="56">
        <f>WEEKNUM(B3227,1)</f>
        <v>13</v>
      </c>
      <c r="AB3227" s="58">
        <f>IF(ISBLANK(B3227)," ",MAX(B3227-B3226-1,0))</f>
        <v>0</v>
      </c>
      <c r="AC3227" s="56">
        <f>DAY(B3227)</f>
        <v>26</v>
      </c>
      <c r="AD3227" s="53">
        <f>U3227+V3227</f>
        <v>0.23614519230133041</v>
      </c>
      <c r="AE3227" s="56">
        <f>IF("1-Swim"=D3227,E3227*46.7,IF("2-Bike"=D3227,E3227,IF("3-Run"=D3227,E3227*4.27,0)))</f>
        <v>43.981000000000002</v>
      </c>
    </row>
    <row r="3228" spans="1:31" x14ac:dyDescent="0.25">
      <c r="A3228" s="50">
        <v>3185</v>
      </c>
      <c r="B3228" s="51">
        <v>42821</v>
      </c>
      <c r="C3228" s="75">
        <f>B3228</f>
        <v>42821</v>
      </c>
      <c r="D3228" s="50" t="s">
        <v>1224</v>
      </c>
      <c r="E3228" s="50">
        <v>12</v>
      </c>
      <c r="F3228" s="50">
        <v>0</v>
      </c>
      <c r="G3228" s="50">
        <v>30</v>
      </c>
      <c r="H3228" s="50">
        <v>0</v>
      </c>
      <c r="I3228" s="53">
        <f>IF(E3228&gt;0,TIME(F3228,G3228,H3228),"")</f>
        <v>2.0833333333333332E-2</v>
      </c>
      <c r="J3228" s="54">
        <f>IF(E3228&gt;0,TIME(F3228,G3228,H3228)/E3228,"")</f>
        <v>1.736111111111111E-3</v>
      </c>
      <c r="K3228" s="50" t="s">
        <v>921</v>
      </c>
      <c r="L3228" s="50" t="s">
        <v>1132</v>
      </c>
      <c r="M3228" s="55">
        <f>IF(D3228&gt;0,0.0416666666666667/J3228,"")</f>
        <v>24.000000000000021</v>
      </c>
      <c r="N3228" s="50">
        <v>0</v>
      </c>
      <c r="O3228" s="50" t="s">
        <v>253</v>
      </c>
      <c r="Q3228" s="151">
        <f>IF("1-Swim"=D3228,J3228*2.4,IF("2-Bike"=D3228,J3228*112,IF("3-Run"=D3228,J3228*26.2,0)))</f>
        <v>0.19444444444444442</v>
      </c>
      <c r="R3228" s="151">
        <f>Q3228/2</f>
        <v>9.722222222222221E-2</v>
      </c>
      <c r="S3228" s="53">
        <f>J3228*26.2</f>
        <v>4.5486111111111109E-2</v>
      </c>
      <c r="T3228" s="53">
        <f>(J3228+0.0013889)*26.2</f>
        <v>8.1875291111111109E-2</v>
      </c>
      <c r="U3228" s="53">
        <f>S3228/2</f>
        <v>2.2743055555555555E-2</v>
      </c>
      <c r="V3228" s="53">
        <f>T3228/2</f>
        <v>4.0937645555555555E-2</v>
      </c>
      <c r="W3228" s="50">
        <f>RANK(J3228,J:J,1)</f>
        <v>35</v>
      </c>
      <c r="X3228" s="50">
        <f>YEAR(B3228)</f>
        <v>2017</v>
      </c>
      <c r="Y3228" s="50">
        <f>MONTH(B3228)</f>
        <v>3</v>
      </c>
      <c r="Z3228" s="56">
        <f>X3228*100+Y3228</f>
        <v>201703</v>
      </c>
      <c r="AA3228" s="56">
        <f>WEEKNUM(B3228,1)</f>
        <v>13</v>
      </c>
      <c r="AB3228" s="58">
        <f>IF(ISBLANK(B3228)," ",MAX(B3228-B3227-1,0))</f>
        <v>0</v>
      </c>
      <c r="AC3228" s="56">
        <f>DAY(B3228)</f>
        <v>27</v>
      </c>
      <c r="AD3228" s="53">
        <f>U3228+V3228</f>
        <v>6.3680701111111113E-2</v>
      </c>
      <c r="AE3228" s="56">
        <f>IF("1-Swim"=D3228,E3228*46.7,IF("2-Bike"=D3228,E3228,IF("3-Run"=D3228,E3228*4.27,0)))</f>
        <v>12</v>
      </c>
    </row>
    <row r="3229" spans="1:31" x14ac:dyDescent="0.25">
      <c r="A3229" s="50">
        <v>3184</v>
      </c>
      <c r="B3229" s="51">
        <v>42822</v>
      </c>
      <c r="C3229" s="75">
        <f>B3229</f>
        <v>42822</v>
      </c>
      <c r="D3229" s="50" t="s">
        <v>1225</v>
      </c>
      <c r="E3229" s="50">
        <v>1</v>
      </c>
      <c r="F3229" s="50">
        <v>0</v>
      </c>
      <c r="G3229" s="50">
        <v>33</v>
      </c>
      <c r="H3229" s="50">
        <v>0</v>
      </c>
      <c r="I3229" s="53">
        <f>IF(E3229&gt;0,TIME(F3229,G3229,H3229),"")</f>
        <v>2.2916666666666669E-2</v>
      </c>
      <c r="J3229" s="54">
        <f>IF(E3229&gt;0,TIME(F3229,G3229,H3229)/E3229,"")</f>
        <v>2.2916666666666669E-2</v>
      </c>
      <c r="K3229" s="50" t="s">
        <v>1856</v>
      </c>
      <c r="L3229" s="50" t="s">
        <v>1304</v>
      </c>
      <c r="M3229" s="55">
        <f>IF(D3229&gt;0,0.0416666666666667/J3229,"")</f>
        <v>1.8181818181818195</v>
      </c>
      <c r="N3229" s="50">
        <v>0</v>
      </c>
      <c r="O3229" s="50" t="s">
        <v>253</v>
      </c>
      <c r="Q3229" s="151">
        <f>IF("1-Swim"=D3229,J3229*2.4,IF("2-Bike"=D3229,J3229*112,IF("3-Run"=D3229,J3229*26.2,0)))</f>
        <v>5.5E-2</v>
      </c>
      <c r="R3229" s="151">
        <f>Q3229/2</f>
        <v>2.75E-2</v>
      </c>
      <c r="S3229" s="53">
        <f>J3229*26.2</f>
        <v>0.60041666666666671</v>
      </c>
      <c r="T3229" s="53">
        <f>(J3229+0.0013889)*26.2</f>
        <v>0.63680584666666662</v>
      </c>
      <c r="U3229" s="53">
        <f>S3229/2</f>
        <v>0.30020833333333335</v>
      </c>
      <c r="V3229" s="53">
        <f>T3229/2</f>
        <v>0.31840292333333331</v>
      </c>
      <c r="W3229" s="50">
        <f>RANK(J3229,J:J,1)</f>
        <v>3076</v>
      </c>
      <c r="X3229" s="50">
        <f>YEAR(B3229)</f>
        <v>2017</v>
      </c>
      <c r="Y3229" s="50">
        <f>MONTH(B3229)</f>
        <v>3</v>
      </c>
      <c r="Z3229" s="56">
        <f>X3229*100+Y3229</f>
        <v>201703</v>
      </c>
      <c r="AA3229" s="56">
        <f>WEEKNUM(B3229,1)</f>
        <v>13</v>
      </c>
      <c r="AB3229" s="58">
        <f>IF(ISBLANK(B3229)," ",MAX(B3229-B3228-1,0))</f>
        <v>0</v>
      </c>
      <c r="AC3229" s="56">
        <f>DAY(B3229)</f>
        <v>28</v>
      </c>
      <c r="AD3229" s="53">
        <f>U3229+V3229</f>
        <v>0.61861125666666661</v>
      </c>
      <c r="AE3229" s="56">
        <f>IF("1-Swim"=D3229,E3229*46.7,IF("2-Bike"=D3229,E3229,IF("3-Run"=D3229,E3229*4.27,0)))</f>
        <v>46.7</v>
      </c>
    </row>
    <row r="3230" spans="1:31" x14ac:dyDescent="0.25">
      <c r="A3230" s="50">
        <v>3186</v>
      </c>
      <c r="B3230" s="51">
        <v>42824</v>
      </c>
      <c r="C3230" s="75">
        <f>B3230</f>
        <v>42824</v>
      </c>
      <c r="D3230" s="50" t="s">
        <v>1223</v>
      </c>
      <c r="E3230" s="50">
        <v>3.75</v>
      </c>
      <c r="F3230" s="50">
        <v>0</v>
      </c>
      <c r="G3230" s="50">
        <v>42</v>
      </c>
      <c r="H3230" s="50">
        <v>1</v>
      </c>
      <c r="I3230" s="53">
        <f>IF(E3230&gt;0,TIME(F3230,G3230,H3230),"")</f>
        <v>2.9178240740740741E-2</v>
      </c>
      <c r="J3230" s="54">
        <f>IF(E3230&gt;0,TIME(F3230,G3230,H3230)/E3230,"")</f>
        <v>7.7808641975308642E-3</v>
      </c>
      <c r="K3230" s="50" t="s">
        <v>1890</v>
      </c>
      <c r="L3230" s="50" t="s">
        <v>1290</v>
      </c>
      <c r="M3230" s="55">
        <f>IF(D3230&gt;0,0.0416666666666667/J3230,"")</f>
        <v>5.3550178500595047</v>
      </c>
      <c r="N3230" s="50">
        <v>0</v>
      </c>
      <c r="O3230" s="50" t="s">
        <v>377</v>
      </c>
      <c r="Q3230" s="151">
        <f>IF("1-Swim"=D3230,J3230*2.4,IF("2-Bike"=D3230,J3230*112,IF("3-Run"=D3230,J3230*26.2,0)))</f>
        <v>0.20385864197530865</v>
      </c>
      <c r="R3230" s="151">
        <f>Q3230/2</f>
        <v>0.10192932098765432</v>
      </c>
      <c r="S3230" s="53">
        <f>J3230*26.2</f>
        <v>0.20385864197530865</v>
      </c>
      <c r="T3230" s="53">
        <f>(J3230+0.0013889)*26.2</f>
        <v>0.24024782197530861</v>
      </c>
      <c r="U3230" s="53">
        <f>S3230/2</f>
        <v>0.10192932098765432</v>
      </c>
      <c r="V3230" s="53">
        <f>T3230/2</f>
        <v>0.12012391098765431</v>
      </c>
      <c r="W3230" s="50">
        <f>RANK(J3230,J:J,1)</f>
        <v>2292</v>
      </c>
      <c r="X3230" s="50">
        <f>YEAR(B3230)</f>
        <v>2017</v>
      </c>
      <c r="Y3230" s="50">
        <f>MONTH(B3230)</f>
        <v>3</v>
      </c>
      <c r="Z3230" s="56">
        <f>X3230*100+Y3230</f>
        <v>201703</v>
      </c>
      <c r="AA3230" s="56">
        <f>WEEKNUM(B3230,1)</f>
        <v>13</v>
      </c>
      <c r="AB3230" s="58">
        <f>IF(ISBLANK(B3230)," ",MAX(B3230-B3229-1,0))</f>
        <v>1</v>
      </c>
      <c r="AC3230" s="56">
        <f>DAY(B3230)</f>
        <v>30</v>
      </c>
      <c r="AD3230" s="53">
        <f>U3230+V3230</f>
        <v>0.22205323197530863</v>
      </c>
      <c r="AE3230" s="56">
        <f>IF("1-Swim"=D3230,E3230*46.7,IF("2-Bike"=D3230,E3230,IF("3-Run"=D3230,E3230*4.27,0)))</f>
        <v>16.012499999999999</v>
      </c>
    </row>
    <row r="3231" spans="1:31" x14ac:dyDescent="0.25">
      <c r="A3231" s="50">
        <v>3180</v>
      </c>
      <c r="B3231" s="51">
        <v>42825</v>
      </c>
      <c r="C3231" s="75">
        <f>B3231</f>
        <v>42825</v>
      </c>
      <c r="D3231" s="50" t="s">
        <v>1223</v>
      </c>
      <c r="E3231" s="50">
        <v>7</v>
      </c>
      <c r="F3231" s="50">
        <v>1</v>
      </c>
      <c r="G3231" s="50">
        <v>11</v>
      </c>
      <c r="H3231" s="50">
        <v>10</v>
      </c>
      <c r="I3231" s="53">
        <f>IF(E3231&gt;0,TIME(F3231,G3231,H3231),"")</f>
        <v>4.9421296296296297E-2</v>
      </c>
      <c r="J3231" s="54">
        <f>IF(E3231&gt;0,TIME(F3231,G3231,H3231)/E3231,"")</f>
        <v>7.060185185185185E-3</v>
      </c>
      <c r="K3231" s="50" t="s">
        <v>1926</v>
      </c>
      <c r="L3231" s="50" t="s">
        <v>17</v>
      </c>
      <c r="M3231" s="55">
        <f>IF(D3231&gt;0,0.0416666666666667/J3231,"")</f>
        <v>5.9016393442622999</v>
      </c>
      <c r="N3231" s="50">
        <v>0</v>
      </c>
      <c r="O3231" s="50" t="s">
        <v>253</v>
      </c>
      <c r="Q3231" s="151">
        <f>IF("1-Swim"=D3231,J3231*2.4,IF("2-Bike"=D3231,J3231*112,IF("3-Run"=D3231,J3231*26.2,0)))</f>
        <v>0.18497685185185184</v>
      </c>
      <c r="R3231" s="151">
        <f>Q3231/2</f>
        <v>9.2488425925925918E-2</v>
      </c>
      <c r="S3231" s="53">
        <f>J3231*26.2</f>
        <v>0.18497685185185184</v>
      </c>
      <c r="T3231" s="53">
        <f>(J3231+0.0013889)*26.2</f>
        <v>0.22136603185185186</v>
      </c>
      <c r="U3231" s="53">
        <f>S3231/2</f>
        <v>9.2488425925925918E-2</v>
      </c>
      <c r="V3231" s="53">
        <f>T3231/2</f>
        <v>0.11068301592592593</v>
      </c>
      <c r="W3231" s="50">
        <f>RANK(J3231,J:J,1)</f>
        <v>1623</v>
      </c>
      <c r="X3231" s="50">
        <f>YEAR(B3231)</f>
        <v>2017</v>
      </c>
      <c r="Y3231" s="50">
        <f>MONTH(B3231)</f>
        <v>3</v>
      </c>
      <c r="Z3231" s="56">
        <f>X3231*100+Y3231</f>
        <v>201703</v>
      </c>
      <c r="AA3231" s="56">
        <f>WEEKNUM(B3231,1)</f>
        <v>13</v>
      </c>
      <c r="AB3231" s="58">
        <f>IF(ISBLANK(B3231)," ",MAX(B3231-B3230-1,0))</f>
        <v>0</v>
      </c>
      <c r="AC3231" s="56">
        <f>DAY(B3231)</f>
        <v>31</v>
      </c>
      <c r="AD3231" s="53">
        <f>U3231+V3231</f>
        <v>0.20317144185185185</v>
      </c>
      <c r="AE3231" s="56">
        <f>IF("1-Swim"=D3231,E3231*46.7,IF("2-Bike"=D3231,E3231,IF("3-Run"=D3231,E3231*4.27,0)))</f>
        <v>29.889999999999997</v>
      </c>
    </row>
    <row r="3232" spans="1:31" ht="15.75" customHeight="1" x14ac:dyDescent="0.25">
      <c r="A3232" s="50">
        <v>3181</v>
      </c>
      <c r="B3232" s="51">
        <v>42826</v>
      </c>
      <c r="C3232" s="75">
        <f>B3232</f>
        <v>42826</v>
      </c>
      <c r="D3232" s="50" t="s">
        <v>1223</v>
      </c>
      <c r="E3232" s="50">
        <v>3</v>
      </c>
      <c r="F3232" s="50">
        <v>0</v>
      </c>
      <c r="G3232" s="50">
        <v>29</v>
      </c>
      <c r="H3232" s="50">
        <v>21</v>
      </c>
      <c r="I3232" s="53">
        <f>IF(E3232&gt;0,TIME(F3232,G3232,H3232),"")</f>
        <v>2.0381944444444446E-2</v>
      </c>
      <c r="J3232" s="54">
        <f>IF(E3232&gt;0,TIME(F3232,G3232,H3232)/E3232,"")</f>
        <v>6.7939814814814816E-3</v>
      </c>
      <c r="K3232" s="50" t="s">
        <v>1890</v>
      </c>
      <c r="L3232" s="50" t="s">
        <v>17</v>
      </c>
      <c r="M3232" s="55">
        <f>IF(D3232&gt;0,0.0416666666666667/J3232,"")</f>
        <v>6.1328790459965976</v>
      </c>
      <c r="N3232" s="50">
        <v>0</v>
      </c>
      <c r="O3232" s="50" t="s">
        <v>253</v>
      </c>
      <c r="Q3232" s="151">
        <f>IF("1-Swim"=D3232,J3232*2.4,IF("2-Bike"=D3232,J3232*112,IF("3-Run"=D3232,J3232*26.2,0)))</f>
        <v>0.17800231481481482</v>
      </c>
      <c r="R3232" s="151">
        <f>Q3232/2</f>
        <v>8.9001157407407411E-2</v>
      </c>
      <c r="S3232" s="53">
        <f>J3232*26.2</f>
        <v>0.17800231481481482</v>
      </c>
      <c r="T3232" s="53">
        <f>(J3232+0.0013889)*26.2</f>
        <v>0.21439149481481479</v>
      </c>
      <c r="U3232" s="53">
        <f>S3232/2</f>
        <v>8.9001157407407411E-2</v>
      </c>
      <c r="V3232" s="53">
        <f>T3232/2</f>
        <v>0.10719574740740739</v>
      </c>
      <c r="W3232" s="50">
        <f>RANK(J3232,J:J,1)</f>
        <v>1298</v>
      </c>
      <c r="X3232" s="50">
        <f>YEAR(B3232)</f>
        <v>2017</v>
      </c>
      <c r="Y3232" s="50">
        <f>MONTH(B3232)</f>
        <v>4</v>
      </c>
      <c r="Z3232" s="56">
        <f>X3232*100+Y3232</f>
        <v>201704</v>
      </c>
      <c r="AA3232" s="56">
        <f>WEEKNUM(B3232,1)</f>
        <v>13</v>
      </c>
      <c r="AB3232" s="58">
        <f>IF(ISBLANK(B3232)," ",MAX(B3232-B3231-1,0))</f>
        <v>0</v>
      </c>
      <c r="AC3232" s="56">
        <f>DAY(B3232)</f>
        <v>1</v>
      </c>
      <c r="AD3232" s="53">
        <f>U3232+V3232</f>
        <v>0.1961969048148148</v>
      </c>
      <c r="AE3232" s="56">
        <f>IF("1-Swim"=D3232,E3232*46.7,IF("2-Bike"=D3232,E3232,IF("3-Run"=D3232,E3232*4.27,0)))</f>
        <v>12.809999999999999</v>
      </c>
    </row>
    <row r="3233" spans="1:31" x14ac:dyDescent="0.25">
      <c r="A3233" s="50">
        <v>3182</v>
      </c>
      <c r="B3233" s="51">
        <v>42827</v>
      </c>
      <c r="C3233" s="75">
        <f>B3233</f>
        <v>42827</v>
      </c>
      <c r="D3233" s="50" t="s">
        <v>1223</v>
      </c>
      <c r="E3233" s="50">
        <v>3.1</v>
      </c>
      <c r="F3233" s="50">
        <v>0</v>
      </c>
      <c r="G3233" s="50">
        <v>33</v>
      </c>
      <c r="H3233" s="50">
        <v>8</v>
      </c>
      <c r="I3233" s="53">
        <f>IF(E3233&gt;0,TIME(F3233,G3233,H3233),"")</f>
        <v>2.3009259259259257E-2</v>
      </c>
      <c r="J3233" s="54">
        <f>IF(E3233&gt;0,TIME(F3233,G3233,H3233)/E3233,"")</f>
        <v>7.4223416965352442E-3</v>
      </c>
      <c r="K3233" s="50" t="s">
        <v>1890</v>
      </c>
      <c r="L3233" s="50" t="s">
        <v>1928</v>
      </c>
      <c r="M3233" s="55">
        <f>IF(D3233&gt;0,0.0416666666666667/J3233,"")</f>
        <v>5.6136820925553366</v>
      </c>
      <c r="N3233" s="50">
        <v>0</v>
      </c>
      <c r="O3233" s="50" t="s">
        <v>255</v>
      </c>
      <c r="P3233" s="50" t="s">
        <v>1684</v>
      </c>
      <c r="Q3233" s="151">
        <f>IF("1-Swim"=D3233,J3233*2.4,IF("2-Bike"=D3233,J3233*112,IF("3-Run"=D3233,J3233*26.2,0)))</f>
        <v>0.19446535244922339</v>
      </c>
      <c r="R3233" s="151">
        <f>Q3233/2</f>
        <v>9.7232676224611694E-2</v>
      </c>
      <c r="S3233" s="53">
        <f>J3233*26.2</f>
        <v>0.19446535244922339</v>
      </c>
      <c r="T3233" s="53">
        <f>(J3233+0.0013889)*26.2</f>
        <v>0.23085453244922338</v>
      </c>
      <c r="U3233" s="53">
        <f>S3233/2</f>
        <v>9.7232676224611694E-2</v>
      </c>
      <c r="V3233" s="53">
        <f>T3233/2</f>
        <v>0.11542726622461169</v>
      </c>
      <c r="W3233" s="50">
        <f>RANK(J3233,J:J,1)</f>
        <v>1992</v>
      </c>
      <c r="X3233" s="50">
        <f>YEAR(B3233)</f>
        <v>2017</v>
      </c>
      <c r="Y3233" s="50">
        <f>MONTH(B3233)</f>
        <v>4</v>
      </c>
      <c r="Z3233" s="56">
        <f>X3233*100+Y3233</f>
        <v>201704</v>
      </c>
      <c r="AA3233" s="56">
        <f>WEEKNUM(B3233,1)</f>
        <v>14</v>
      </c>
      <c r="AB3233" s="58">
        <f>IF(ISBLANK(B3233)," ",MAX(B3233-B3232-1,0))</f>
        <v>0</v>
      </c>
      <c r="AC3233" s="56">
        <f>DAY(B3233)</f>
        <v>2</v>
      </c>
      <c r="AD3233" s="53">
        <f>U3233+V3233</f>
        <v>0.21265994244922337</v>
      </c>
      <c r="AE3233" s="56">
        <f>IF("1-Swim"=D3233,E3233*46.7,IF("2-Bike"=D3233,E3233,IF("3-Run"=D3233,E3233*4.27,0)))</f>
        <v>13.236999999999998</v>
      </c>
    </row>
    <row r="3234" spans="1:31" x14ac:dyDescent="0.25">
      <c r="A3234" s="50">
        <v>3183</v>
      </c>
      <c r="B3234" s="51">
        <v>42827</v>
      </c>
      <c r="C3234" s="75">
        <f>B3234</f>
        <v>42827</v>
      </c>
      <c r="D3234" s="50" t="s">
        <v>1224</v>
      </c>
      <c r="E3234" s="50">
        <v>22.5</v>
      </c>
      <c r="F3234" s="50">
        <v>1</v>
      </c>
      <c r="G3234" s="50">
        <v>44</v>
      </c>
      <c r="H3234" s="50">
        <v>21</v>
      </c>
      <c r="I3234" s="53">
        <f>IF(E3234&gt;0,TIME(F3234,G3234,H3234),"")</f>
        <v>7.2465277777777781E-2</v>
      </c>
      <c r="J3234" s="54">
        <f>IF(E3234&gt;0,TIME(F3234,G3234,H3234)/E3234,"")</f>
        <v>3.2206790123456793E-3</v>
      </c>
      <c r="K3234" s="50" t="s">
        <v>930</v>
      </c>
      <c r="L3234" s="50" t="s">
        <v>315</v>
      </c>
      <c r="M3234" s="55">
        <f>IF(D3234&gt;0,0.0416666666666667/J3234,"")</f>
        <v>12.937230474365126</v>
      </c>
      <c r="N3234" s="50">
        <v>0</v>
      </c>
      <c r="O3234" s="50" t="s">
        <v>255</v>
      </c>
      <c r="Q3234" s="151">
        <f>IF("1-Swim"=D3234,J3234*2.4,IF("2-Bike"=D3234,J3234*112,IF("3-Run"=D3234,J3234*26.2,0)))</f>
        <v>0.36071604938271606</v>
      </c>
      <c r="R3234" s="151">
        <f>Q3234/2</f>
        <v>0.18035802469135803</v>
      </c>
      <c r="S3234" s="53">
        <f>J3234*26.2</f>
        <v>8.4381790123456799E-2</v>
      </c>
      <c r="T3234" s="53">
        <f>(J3234+0.0013889)*26.2</f>
        <v>0.12077097012345679</v>
      </c>
      <c r="U3234" s="53">
        <f>S3234/2</f>
        <v>4.2190895061728399E-2</v>
      </c>
      <c r="V3234" s="53">
        <f>T3234/2</f>
        <v>6.0385485061728396E-2</v>
      </c>
      <c r="W3234" s="50">
        <f>RANK(J3234,J:J,1)</f>
        <v>660</v>
      </c>
      <c r="X3234" s="50">
        <f>YEAR(B3234)</f>
        <v>2017</v>
      </c>
      <c r="Y3234" s="50">
        <f>MONTH(B3234)</f>
        <v>4</v>
      </c>
      <c r="Z3234" s="56">
        <f>X3234*100+Y3234</f>
        <v>201704</v>
      </c>
      <c r="AA3234" s="56">
        <f>WEEKNUM(B3234,1)</f>
        <v>14</v>
      </c>
      <c r="AB3234" s="58">
        <f>IF(ISBLANK(B3234)," ",MAX(B3234-B3233-1,0))</f>
        <v>0</v>
      </c>
      <c r="AC3234" s="56">
        <f>DAY(B3234)</f>
        <v>2</v>
      </c>
      <c r="AD3234" s="53">
        <f>U3234+V3234</f>
        <v>0.1025763801234568</v>
      </c>
      <c r="AE3234" s="56">
        <f>IF("1-Swim"=D3234,E3234*46.7,IF("2-Bike"=D3234,E3234,IF("3-Run"=D3234,E3234*4.27,0)))</f>
        <v>22.5</v>
      </c>
    </row>
    <row r="3235" spans="1:31" x14ac:dyDescent="0.25">
      <c r="A3235" s="50">
        <v>3184</v>
      </c>
      <c r="B3235" s="51">
        <v>42828</v>
      </c>
      <c r="C3235" s="75">
        <f>B3235</f>
        <v>42828</v>
      </c>
      <c r="D3235" s="50" t="s">
        <v>1223</v>
      </c>
      <c r="E3235" s="50">
        <v>3.1</v>
      </c>
      <c r="F3235" s="50">
        <v>0</v>
      </c>
      <c r="G3235" s="50">
        <v>36</v>
      </c>
      <c r="H3235" s="50">
        <v>32</v>
      </c>
      <c r="I3235" s="53">
        <f>IF(E3235&gt;0,TIME(F3235,G3235,H3235),"")</f>
        <v>2.5370370370370366E-2</v>
      </c>
      <c r="J3235" s="54">
        <f>IF(E3235&gt;0,TIME(F3235,G3235,H3235)/E3235,"")</f>
        <v>8.1839904420549572E-3</v>
      </c>
      <c r="K3235" s="50" t="s">
        <v>1926</v>
      </c>
      <c r="L3235" s="50" t="s">
        <v>1357</v>
      </c>
      <c r="M3235" s="55">
        <f>IF(D3235&gt;0,0.0416666666666667/J3235,"")</f>
        <v>5.0912408759124137</v>
      </c>
      <c r="N3235" s="50">
        <v>0</v>
      </c>
      <c r="O3235" s="50" t="s">
        <v>377</v>
      </c>
      <c r="P3235" s="50" t="s">
        <v>1929</v>
      </c>
      <c r="Q3235" s="151">
        <f>IF("1-Swim"=D3235,J3235*2.4,IF("2-Bike"=D3235,J3235*112,IF("3-Run"=D3235,J3235*26.2,0)))</f>
        <v>0.21442054958183987</v>
      </c>
      <c r="R3235" s="151">
        <f>Q3235/2</f>
        <v>0.10721027479091993</v>
      </c>
      <c r="S3235" s="53">
        <f>J3235*26.2</f>
        <v>0.21442054958183987</v>
      </c>
      <c r="T3235" s="53">
        <f>(J3235+0.0013889)*26.2</f>
        <v>0.25080972958183989</v>
      </c>
      <c r="U3235" s="53">
        <f>S3235/2</f>
        <v>0.10721027479091993</v>
      </c>
      <c r="V3235" s="53">
        <f>T3235/2</f>
        <v>0.12540486479091995</v>
      </c>
      <c r="W3235" s="50">
        <f>RANK(J3235,J:J,1)</f>
        <v>2533</v>
      </c>
      <c r="X3235" s="50">
        <f>YEAR(B3235)</f>
        <v>2017</v>
      </c>
      <c r="Y3235" s="50">
        <f>MONTH(B3235)</f>
        <v>4</v>
      </c>
      <c r="Z3235" s="56">
        <f>X3235*100+Y3235</f>
        <v>201704</v>
      </c>
      <c r="AA3235" s="56">
        <f>WEEKNUM(B3235,1)</f>
        <v>14</v>
      </c>
      <c r="AB3235" s="58">
        <f>IF(ISBLANK(B3235)," ",MAX(B3235-B3234-1,0))</f>
        <v>0</v>
      </c>
      <c r="AC3235" s="56">
        <f>DAY(B3235)</f>
        <v>3</v>
      </c>
      <c r="AD3235" s="53">
        <f>U3235+V3235</f>
        <v>0.23261513958183988</v>
      </c>
      <c r="AE3235" s="56">
        <f>IF("1-Swim"=D3235,E3235*46.7,IF("2-Bike"=D3235,E3235,IF("3-Run"=D3235,E3235*4.27,0)))</f>
        <v>13.236999999999998</v>
      </c>
    </row>
    <row r="3236" spans="1:31" ht="15.75" customHeight="1" x14ac:dyDescent="0.25">
      <c r="A3236" s="50">
        <v>3185</v>
      </c>
      <c r="B3236" s="51">
        <v>42831</v>
      </c>
      <c r="C3236" s="75">
        <f>B3236</f>
        <v>42831</v>
      </c>
      <c r="D3236" s="50" t="s">
        <v>1223</v>
      </c>
      <c r="E3236" s="50">
        <v>6</v>
      </c>
      <c r="F3236" s="50">
        <v>1</v>
      </c>
      <c r="G3236" s="50">
        <v>2</v>
      </c>
      <c r="H3236" s="50">
        <v>7</v>
      </c>
      <c r="I3236" s="53">
        <f>IF(E3236&gt;0,TIME(F3236,G3236,H3236),"")</f>
        <v>4.313657407407407E-2</v>
      </c>
      <c r="J3236" s="54">
        <f>IF(E3236&gt;0,TIME(F3236,G3236,H3236)/E3236,"")</f>
        <v>7.1894290123456781E-3</v>
      </c>
      <c r="K3236" s="50" t="s">
        <v>1926</v>
      </c>
      <c r="L3236" s="50" t="s">
        <v>17</v>
      </c>
      <c r="M3236" s="55">
        <f>IF(D3236&gt;0,0.0416666666666667/J3236,"")</f>
        <v>5.7955460155621195</v>
      </c>
      <c r="N3236" s="50">
        <v>0</v>
      </c>
      <c r="O3236" s="50" t="s">
        <v>253</v>
      </c>
      <c r="Q3236" s="151">
        <f>IF("1-Swim"=D3236,J3236*2.4,IF("2-Bike"=D3236,J3236*112,IF("3-Run"=D3236,J3236*26.2,0)))</f>
        <v>0.18836304012345675</v>
      </c>
      <c r="R3236" s="151">
        <f>Q3236/2</f>
        <v>9.4181520061728377E-2</v>
      </c>
      <c r="S3236" s="53">
        <f>J3236*26.2</f>
        <v>0.18836304012345675</v>
      </c>
      <c r="T3236" s="53">
        <f>(J3236+0.0013889)*26.2</f>
        <v>0.22475222012345675</v>
      </c>
      <c r="U3236" s="53">
        <f>S3236/2</f>
        <v>9.4181520061728377E-2</v>
      </c>
      <c r="V3236" s="53">
        <f>T3236/2</f>
        <v>0.11237611006172837</v>
      </c>
      <c r="W3236" s="50">
        <f>RANK(J3236,J:J,1)</f>
        <v>1772</v>
      </c>
      <c r="X3236" s="50">
        <f>YEAR(B3236)</f>
        <v>2017</v>
      </c>
      <c r="Y3236" s="50">
        <f>MONTH(B3236)</f>
        <v>4</v>
      </c>
      <c r="Z3236" s="56">
        <f>X3236*100+Y3236</f>
        <v>201704</v>
      </c>
      <c r="AA3236" s="56">
        <f>WEEKNUM(B3236,1)</f>
        <v>14</v>
      </c>
      <c r="AB3236" s="58">
        <f>IF(ISBLANK(B3236)," ",MAX(B3236-B3235-1,0))</f>
        <v>2</v>
      </c>
      <c r="AC3236" s="56">
        <f>DAY(B3236)</f>
        <v>6</v>
      </c>
      <c r="AD3236" s="53">
        <f>U3236+V3236</f>
        <v>0.20655763012345674</v>
      </c>
      <c r="AE3236" s="56">
        <f>IF("1-Swim"=D3236,E3236*46.7,IF("2-Bike"=D3236,E3236,IF("3-Run"=D3236,E3236*4.27,0)))</f>
        <v>25.619999999999997</v>
      </c>
    </row>
    <row r="3237" spans="1:31" x14ac:dyDescent="0.25">
      <c r="A3237" s="50">
        <v>3186</v>
      </c>
      <c r="B3237" s="51">
        <v>42832</v>
      </c>
      <c r="C3237" s="75">
        <f>B3237</f>
        <v>42832</v>
      </c>
      <c r="D3237" s="50" t="s">
        <v>1223</v>
      </c>
      <c r="E3237" s="50">
        <v>7.25</v>
      </c>
      <c r="F3237" s="50">
        <v>1</v>
      </c>
      <c r="G3237" s="50">
        <v>23</v>
      </c>
      <c r="H3237" s="50">
        <v>9</v>
      </c>
      <c r="I3237" s="53">
        <f>IF(E3237&gt;0,TIME(F3237,G3237,H3237),"")</f>
        <v>5.7743055555555554E-2</v>
      </c>
      <c r="J3237" s="54">
        <f>IF(E3237&gt;0,TIME(F3237,G3237,H3237)/E3237,"")</f>
        <v>7.9645593869731805E-3</v>
      </c>
      <c r="K3237" s="50" t="s">
        <v>1926</v>
      </c>
      <c r="L3237" s="50" t="s">
        <v>1573</v>
      </c>
      <c r="M3237" s="55">
        <f>IF(D3237&gt;0,0.0416666666666667/J3237,"")</f>
        <v>5.2315093205051149</v>
      </c>
      <c r="N3237" s="50">
        <v>131</v>
      </c>
      <c r="O3237" s="50" t="s">
        <v>377</v>
      </c>
      <c r="Q3237" s="151">
        <f>IF("1-Swim"=D3237,J3237*2.4,IF("2-Bike"=D3237,J3237*112,IF("3-Run"=D3237,J3237*26.2,0)))</f>
        <v>0.20867145593869732</v>
      </c>
      <c r="R3237" s="151">
        <f>Q3237/2</f>
        <v>0.10433572796934866</v>
      </c>
      <c r="S3237" s="53">
        <f>J3237*26.2</f>
        <v>0.20867145593869732</v>
      </c>
      <c r="T3237" s="53">
        <f>(J3237+0.0013889)*26.2</f>
        <v>0.24506063593869731</v>
      </c>
      <c r="U3237" s="53">
        <f>S3237/2</f>
        <v>0.10433572796934866</v>
      </c>
      <c r="V3237" s="53">
        <f>T3237/2</f>
        <v>0.12253031796934866</v>
      </c>
      <c r="W3237" s="50">
        <f>RANK(J3237,J:J,1)</f>
        <v>2417</v>
      </c>
      <c r="X3237" s="50">
        <f>YEAR(B3237)</f>
        <v>2017</v>
      </c>
      <c r="Y3237" s="50">
        <f>MONTH(B3237)</f>
        <v>4</v>
      </c>
      <c r="Z3237" s="56">
        <f>X3237*100+Y3237</f>
        <v>201704</v>
      </c>
      <c r="AA3237" s="56">
        <f>WEEKNUM(B3237,1)</f>
        <v>14</v>
      </c>
      <c r="AB3237" s="58">
        <f>IF(ISBLANK(B3237)," ",MAX(B3237-B3236-1,0))</f>
        <v>0</v>
      </c>
      <c r="AC3237" s="56">
        <f>DAY(B3237)</f>
        <v>7</v>
      </c>
      <c r="AD3237" s="53">
        <f>U3237+V3237</f>
        <v>0.2268660459386973</v>
      </c>
      <c r="AE3237" s="56">
        <f>IF("1-Swim"=D3237,E3237*46.7,IF("2-Bike"=D3237,E3237,IF("3-Run"=D3237,E3237*4.27,0)))</f>
        <v>30.957499999999996</v>
      </c>
    </row>
    <row r="3238" spans="1:31" x14ac:dyDescent="0.25">
      <c r="A3238" s="50">
        <v>3180</v>
      </c>
      <c r="B3238" s="51">
        <v>42838</v>
      </c>
      <c r="C3238" s="75">
        <f>B3238</f>
        <v>42838</v>
      </c>
      <c r="D3238" s="50" t="s">
        <v>1223</v>
      </c>
      <c r="E3238" s="50">
        <v>5.05</v>
      </c>
      <c r="F3238" s="50">
        <v>0</v>
      </c>
      <c r="G3238" s="50">
        <v>57</v>
      </c>
      <c r="H3238" s="50">
        <v>28</v>
      </c>
      <c r="I3238" s="53">
        <f>IF(E3238&gt;0,TIME(F3238,G3238,H3238),"")</f>
        <v>3.9907407407407412E-2</v>
      </c>
      <c r="J3238" s="54">
        <f>IF(E3238&gt;0,TIME(F3238,G3238,H3238)/E3238,"")</f>
        <v>7.9024569123579032E-3</v>
      </c>
      <c r="K3238" s="50" t="s">
        <v>1926</v>
      </c>
      <c r="L3238" s="50" t="s">
        <v>1732</v>
      </c>
      <c r="M3238" s="55">
        <f>IF(D3238&gt;0,0.0416666666666667/J3238,"")</f>
        <v>5.2726218097447832</v>
      </c>
      <c r="N3238" s="50">
        <v>158</v>
      </c>
      <c r="O3238" s="50" t="s">
        <v>377</v>
      </c>
      <c r="Q3238" s="151">
        <f>IF("1-Swim"=D3238,J3238*2.4,IF("2-Bike"=D3238,J3238*112,IF("3-Run"=D3238,J3238*26.2,0)))</f>
        <v>0.20704437110377705</v>
      </c>
      <c r="R3238" s="151">
        <f>Q3238/2</f>
        <v>0.10352218555188852</v>
      </c>
      <c r="S3238" s="53">
        <f>J3238*26.2</f>
        <v>0.20704437110377705</v>
      </c>
      <c r="T3238" s="53">
        <f>(J3238+0.0013889)*26.2</f>
        <v>0.24343355110377707</v>
      </c>
      <c r="U3238" s="53">
        <f>S3238/2</f>
        <v>0.10352218555188852</v>
      </c>
      <c r="V3238" s="53">
        <f>T3238/2</f>
        <v>0.12171677555188853</v>
      </c>
      <c r="W3238" s="50">
        <f>RANK(J3238,J:J,1)</f>
        <v>2382</v>
      </c>
      <c r="X3238" s="50">
        <f>YEAR(B3238)</f>
        <v>2017</v>
      </c>
      <c r="Y3238" s="50">
        <f>MONTH(B3238)</f>
        <v>4</v>
      </c>
      <c r="Z3238" s="56">
        <f>X3238*100+Y3238</f>
        <v>201704</v>
      </c>
      <c r="AA3238" s="56">
        <f>WEEKNUM(B3238,1)</f>
        <v>15</v>
      </c>
      <c r="AB3238" s="58">
        <f>IF(ISBLANK(B3238)," ",MAX(B3238-B3237-1,0))</f>
        <v>5</v>
      </c>
      <c r="AC3238" s="56">
        <f>DAY(B3238)</f>
        <v>13</v>
      </c>
      <c r="AD3238" s="53">
        <f>U3238+V3238</f>
        <v>0.22523896110377706</v>
      </c>
      <c r="AE3238" s="56">
        <f>IF("1-Swim"=D3238,E3238*46.7,IF("2-Bike"=D3238,E3238,IF("3-Run"=D3238,E3238*4.27,0)))</f>
        <v>21.563499999999998</v>
      </c>
    </row>
    <row r="3239" spans="1:31" x14ac:dyDescent="0.25">
      <c r="A3239" s="50">
        <v>3181</v>
      </c>
      <c r="B3239" s="51">
        <v>42839</v>
      </c>
      <c r="C3239" s="75">
        <f>B3239</f>
        <v>42839</v>
      </c>
      <c r="D3239" s="50" t="s">
        <v>1224</v>
      </c>
      <c r="E3239" s="50">
        <v>20.399999999999999</v>
      </c>
      <c r="F3239" s="50">
        <v>1</v>
      </c>
      <c r="G3239" s="50">
        <v>36</v>
      </c>
      <c r="H3239" s="50">
        <v>46</v>
      </c>
      <c r="I3239" s="53">
        <f>IF(E3239&gt;0,TIME(F3239,G3239,H3239),"")</f>
        <v>6.7199074074074064E-2</v>
      </c>
      <c r="J3239" s="54">
        <f>IF(E3239&gt;0,TIME(F3239,G3239,H3239)/E3239,"")</f>
        <v>3.2940722585330425E-3</v>
      </c>
      <c r="K3239" s="50" t="s">
        <v>930</v>
      </c>
      <c r="L3239" s="50" t="s">
        <v>315</v>
      </c>
      <c r="M3239" s="55">
        <f>IF(D3239&gt;0,0.0416666666666667/J3239,"")</f>
        <v>12.648983809851888</v>
      </c>
      <c r="N3239" s="50">
        <v>0</v>
      </c>
      <c r="O3239" s="50" t="s">
        <v>255</v>
      </c>
      <c r="Q3239" s="151">
        <f>IF("1-Swim"=D3239,J3239*2.4,IF("2-Bike"=D3239,J3239*112,IF("3-Run"=D3239,J3239*26.2,0)))</f>
        <v>0.36893609295570073</v>
      </c>
      <c r="R3239" s="151">
        <f>Q3239/2</f>
        <v>0.18446804647785037</v>
      </c>
      <c r="S3239" s="53">
        <f>J3239*26.2</f>
        <v>8.6304693173565705E-2</v>
      </c>
      <c r="T3239" s="53">
        <f>(J3239+0.0013889)*26.2</f>
        <v>0.12269387317356571</v>
      </c>
      <c r="U3239" s="53">
        <f>S3239/2</f>
        <v>4.3152346586782853E-2</v>
      </c>
      <c r="V3239" s="53">
        <f>T3239/2</f>
        <v>6.1346936586782856E-2</v>
      </c>
      <c r="W3239" s="50">
        <f>RANK(J3239,J:J,1)</f>
        <v>681</v>
      </c>
      <c r="X3239" s="50">
        <f>YEAR(B3239)</f>
        <v>2017</v>
      </c>
      <c r="Y3239" s="50">
        <f>MONTH(B3239)</f>
        <v>4</v>
      </c>
      <c r="Z3239" s="56">
        <f>X3239*100+Y3239</f>
        <v>201704</v>
      </c>
      <c r="AA3239" s="56">
        <f>WEEKNUM(B3239,1)</f>
        <v>15</v>
      </c>
      <c r="AB3239" s="58">
        <f>IF(ISBLANK(B3239)," ",MAX(B3239-B3238-1,0))</f>
        <v>0</v>
      </c>
      <c r="AC3239" s="56">
        <f>DAY(B3239)</f>
        <v>14</v>
      </c>
      <c r="AD3239" s="53">
        <f>U3239+V3239</f>
        <v>0.10449928317356572</v>
      </c>
      <c r="AE3239" s="56">
        <f>IF("1-Swim"=D3239,E3239*46.7,IF("2-Bike"=D3239,E3239,IF("3-Run"=D3239,E3239*4.27,0)))</f>
        <v>20.399999999999999</v>
      </c>
    </row>
    <row r="3240" spans="1:31" ht="15.75" customHeight="1" x14ac:dyDescent="0.25">
      <c r="A3240" s="50">
        <v>3182</v>
      </c>
      <c r="B3240" s="51">
        <v>42840</v>
      </c>
      <c r="C3240" s="75">
        <f>B3240</f>
        <v>42840</v>
      </c>
      <c r="D3240" s="50" t="s">
        <v>1223</v>
      </c>
      <c r="E3240" s="50">
        <v>8.1999999999999993</v>
      </c>
      <c r="F3240" s="50">
        <v>1</v>
      </c>
      <c r="G3240" s="50">
        <v>45</v>
      </c>
      <c r="H3240" s="50">
        <v>21</v>
      </c>
      <c r="I3240" s="53">
        <f>IF(E3240&gt;0,TIME(F3240,G3240,H3240),"")</f>
        <v>7.3159722222222223E-2</v>
      </c>
      <c r="J3240" s="54">
        <f>IF(E3240&gt;0,TIME(F3240,G3240,H3240)/E3240,"")</f>
        <v>8.9219173441734429E-3</v>
      </c>
      <c r="K3240" s="50" t="s">
        <v>1926</v>
      </c>
      <c r="L3240" s="50" t="s">
        <v>1720</v>
      </c>
      <c r="M3240" s="55">
        <f>IF(D3240&gt;0,0.0416666666666667/J3240,"")</f>
        <v>4.6701471286188925</v>
      </c>
      <c r="N3240" s="50">
        <v>153</v>
      </c>
      <c r="O3240" s="50" t="s">
        <v>255</v>
      </c>
      <c r="Q3240" s="151">
        <f>IF("1-Swim"=D3240,J3240*2.4,IF("2-Bike"=D3240,J3240*112,IF("3-Run"=D3240,J3240*26.2,0)))</f>
        <v>0.23375423441734419</v>
      </c>
      <c r="R3240" s="151">
        <f>Q3240/2</f>
        <v>0.1168771172086721</v>
      </c>
      <c r="S3240" s="53">
        <f>J3240*26.2</f>
        <v>0.23375423441734419</v>
      </c>
      <c r="T3240" s="53">
        <f>(J3240+0.0013889)*26.2</f>
        <v>0.27014341441734419</v>
      </c>
      <c r="U3240" s="53">
        <f>S3240/2</f>
        <v>0.1168771172086721</v>
      </c>
      <c r="V3240" s="53">
        <f>T3240/2</f>
        <v>0.13507170720867209</v>
      </c>
      <c r="W3240" s="50">
        <f>RANK(J3240,J:J,1)</f>
        <v>2745</v>
      </c>
      <c r="X3240" s="50">
        <f>YEAR(B3240)</f>
        <v>2017</v>
      </c>
      <c r="Y3240" s="50">
        <f>MONTH(B3240)</f>
        <v>4</v>
      </c>
      <c r="Z3240" s="56">
        <f>X3240*100+Y3240</f>
        <v>201704</v>
      </c>
      <c r="AA3240" s="56">
        <f>WEEKNUM(B3240,1)</f>
        <v>15</v>
      </c>
      <c r="AB3240" s="58">
        <f>IF(ISBLANK(B3240)," ",MAX(B3240-B3239-1,0))</f>
        <v>0</v>
      </c>
      <c r="AC3240" s="56">
        <f>DAY(B3240)</f>
        <v>15</v>
      </c>
      <c r="AD3240" s="53">
        <f>U3240+V3240</f>
        <v>0.25194882441734417</v>
      </c>
      <c r="AE3240" s="56">
        <f>IF("1-Swim"=D3240,E3240*46.7,IF("2-Bike"=D3240,E3240,IF("3-Run"=D3240,E3240*4.27,0)))</f>
        <v>35.013999999999996</v>
      </c>
    </row>
    <row r="3241" spans="1:31" x14ac:dyDescent="0.25">
      <c r="A3241" s="50">
        <v>3183</v>
      </c>
      <c r="B3241" s="51">
        <v>42841</v>
      </c>
      <c r="C3241" s="75">
        <f>B3241</f>
        <v>42841</v>
      </c>
      <c r="D3241" s="50" t="s">
        <v>1224</v>
      </c>
      <c r="E3241" s="50">
        <v>13</v>
      </c>
      <c r="F3241" s="50">
        <v>0</v>
      </c>
      <c r="G3241" s="50">
        <v>57</v>
      </c>
      <c r="H3241" s="50">
        <v>19</v>
      </c>
      <c r="I3241" s="53">
        <f>IF(E3241&gt;0,TIME(F3241,G3241,H3241),"")</f>
        <v>3.9803240740740743E-2</v>
      </c>
      <c r="J3241" s="54">
        <f>IF(E3241&gt;0,TIME(F3241,G3241,H3241)/E3241,"")</f>
        <v>3.0617877492877493E-3</v>
      </c>
      <c r="K3241" s="50" t="s">
        <v>930</v>
      </c>
      <c r="L3241" s="50" t="s">
        <v>1623</v>
      </c>
      <c r="M3241" s="55">
        <f>IF(D3241&gt;0,0.0416666666666667/J3241,"")</f>
        <v>13.608607153242232</v>
      </c>
      <c r="N3241" s="50">
        <v>0</v>
      </c>
      <c r="O3241" s="50" t="s">
        <v>255</v>
      </c>
      <c r="Q3241" s="151">
        <f>IF("1-Swim"=D3241,J3241*2.4,IF("2-Bike"=D3241,J3241*112,IF("3-Run"=D3241,J3241*26.2,0)))</f>
        <v>0.34292022792022792</v>
      </c>
      <c r="R3241" s="151">
        <f>Q3241/2</f>
        <v>0.17146011396011396</v>
      </c>
      <c r="S3241" s="53">
        <f>J3241*26.2</f>
        <v>8.0218839031339029E-2</v>
      </c>
      <c r="T3241" s="53">
        <f>(J3241+0.0013889)*26.2</f>
        <v>0.11660801903133902</v>
      </c>
      <c r="U3241" s="53">
        <f>S3241/2</f>
        <v>4.0109419515669514E-2</v>
      </c>
      <c r="V3241" s="53">
        <f>T3241/2</f>
        <v>5.8304009515669511E-2</v>
      </c>
      <c r="W3241" s="50">
        <f>RANK(J3241,J:J,1)</f>
        <v>599</v>
      </c>
      <c r="X3241" s="50">
        <f>YEAR(B3241)</f>
        <v>2017</v>
      </c>
      <c r="Y3241" s="50">
        <f>MONTH(B3241)</f>
        <v>4</v>
      </c>
      <c r="Z3241" s="56">
        <f>X3241*100+Y3241</f>
        <v>201704</v>
      </c>
      <c r="AA3241" s="56">
        <f>WEEKNUM(B3241,1)</f>
        <v>16</v>
      </c>
      <c r="AB3241" s="58">
        <f>IF(ISBLANK(B3241)," ",MAX(B3241-B3240-1,0))</f>
        <v>0</v>
      </c>
      <c r="AC3241" s="56">
        <f>DAY(B3241)</f>
        <v>16</v>
      </c>
      <c r="AD3241" s="53">
        <f>U3241+V3241</f>
        <v>9.8413429031339025E-2</v>
      </c>
      <c r="AE3241" s="56">
        <f>IF("1-Swim"=D3241,E3241*46.7,IF("2-Bike"=D3241,E3241,IF("3-Run"=D3241,E3241*4.27,0)))</f>
        <v>13</v>
      </c>
    </row>
    <row r="3242" spans="1:31" x14ac:dyDescent="0.25">
      <c r="A3242" s="50">
        <v>3184</v>
      </c>
      <c r="B3242" s="51">
        <v>42842</v>
      </c>
      <c r="C3242" s="75">
        <f>B3242</f>
        <v>42842</v>
      </c>
      <c r="D3242" s="50" t="s">
        <v>1223</v>
      </c>
      <c r="E3242" s="50">
        <v>3.2</v>
      </c>
      <c r="F3242" s="50">
        <v>0</v>
      </c>
      <c r="G3242" s="50">
        <v>34</v>
      </c>
      <c r="H3242" s="50">
        <v>47</v>
      </c>
      <c r="I3242" s="53">
        <f>IF(E3242&gt;0,TIME(F3242,G3242,H3242),"")</f>
        <v>2.4155092592592589E-2</v>
      </c>
      <c r="J3242" s="54">
        <f>IF(E3242&gt;0,TIME(F3242,G3242,H3242)/E3242,"")</f>
        <v>7.5484664351851841E-3</v>
      </c>
      <c r="K3242" s="50" t="s">
        <v>1890</v>
      </c>
      <c r="L3242" s="50" t="s">
        <v>1357</v>
      </c>
      <c r="M3242" s="55">
        <f>IF(D3242&gt;0,0.0416666666666667/J3242,"")</f>
        <v>5.5198850023957888</v>
      </c>
      <c r="N3242" s="50">
        <v>157</v>
      </c>
      <c r="O3242" s="50" t="s">
        <v>255</v>
      </c>
      <c r="Q3242" s="151">
        <f>IF("1-Swim"=D3242,J3242*2.4,IF("2-Bike"=D3242,J3242*112,IF("3-Run"=D3242,J3242*26.2,0)))</f>
        <v>0.19776982060185183</v>
      </c>
      <c r="R3242" s="151">
        <f>Q3242/2</f>
        <v>9.8884910300925916E-2</v>
      </c>
      <c r="S3242" s="53">
        <f>J3242*26.2</f>
        <v>0.19776982060185183</v>
      </c>
      <c r="T3242" s="53">
        <f>(J3242+0.0013889)*26.2</f>
        <v>0.2341590006018518</v>
      </c>
      <c r="U3242" s="53">
        <f>S3242/2</f>
        <v>9.8884910300925916E-2</v>
      </c>
      <c r="V3242" s="53">
        <f>T3242/2</f>
        <v>0.1170795003009259</v>
      </c>
      <c r="W3242" s="50">
        <f>RANK(J3242,J:J,1)</f>
        <v>2112</v>
      </c>
      <c r="X3242" s="50">
        <f>YEAR(B3242)</f>
        <v>2017</v>
      </c>
      <c r="Y3242" s="50">
        <f>MONTH(B3242)</f>
        <v>4</v>
      </c>
      <c r="Z3242" s="56">
        <f>X3242*100+Y3242</f>
        <v>201704</v>
      </c>
      <c r="AA3242" s="56">
        <f>WEEKNUM(B3242,1)</f>
        <v>16</v>
      </c>
      <c r="AB3242" s="58">
        <f>IF(ISBLANK(B3242)," ",MAX(B3242-B3241-1,0))</f>
        <v>0</v>
      </c>
      <c r="AC3242" s="56">
        <f>DAY(B3242)</f>
        <v>17</v>
      </c>
      <c r="AD3242" s="53">
        <f>U3242+V3242</f>
        <v>0.21596441060185181</v>
      </c>
      <c r="AE3242" s="56">
        <f>IF("1-Swim"=D3242,E3242*46.7,IF("2-Bike"=D3242,E3242,IF("3-Run"=D3242,E3242*4.27,0)))</f>
        <v>13.664</v>
      </c>
    </row>
    <row r="3243" spans="1:31" x14ac:dyDescent="0.25">
      <c r="A3243" s="50">
        <v>3185</v>
      </c>
      <c r="B3243" s="51">
        <v>42844</v>
      </c>
      <c r="C3243" s="75">
        <f>B3243</f>
        <v>42844</v>
      </c>
      <c r="D3243" s="50" t="s">
        <v>1223</v>
      </c>
      <c r="E3243" s="50">
        <v>3.1</v>
      </c>
      <c r="F3243" s="50">
        <v>0</v>
      </c>
      <c r="G3243" s="50">
        <v>30</v>
      </c>
      <c r="H3243" s="50">
        <v>3</v>
      </c>
      <c r="I3243" s="53">
        <f>IF(E3243&gt;0,TIME(F3243,G3243,H3243),"")</f>
        <v>2.0868055555555556E-2</v>
      </c>
      <c r="J3243" s="54">
        <f>IF(E3243&gt;0,TIME(F3243,G3243,H3243)/E3243,"")</f>
        <v>6.7316308243727599E-3</v>
      </c>
      <c r="K3243" s="50" t="s">
        <v>1890</v>
      </c>
      <c r="L3243" s="50" t="s">
        <v>1895</v>
      </c>
      <c r="M3243" s="55">
        <f>IF(D3243&gt;0,0.0416666666666667/J3243,"")</f>
        <v>6.1896838602329503</v>
      </c>
      <c r="N3243" s="50">
        <v>136</v>
      </c>
      <c r="O3243" s="50" t="s">
        <v>198</v>
      </c>
      <c r="Q3243" s="151">
        <f>IF("1-Swim"=D3243,J3243*2.4,IF("2-Bike"=D3243,J3243*112,IF("3-Run"=D3243,J3243*26.2,0)))</f>
        <v>0.17636872759856631</v>
      </c>
      <c r="R3243" s="151">
        <f>Q3243/2</f>
        <v>8.8184363799283155E-2</v>
      </c>
      <c r="S3243" s="53">
        <f>J3243*26.2</f>
        <v>0.17636872759856631</v>
      </c>
      <c r="T3243" s="53">
        <f>(J3243+0.0013889)*26.2</f>
        <v>0.2127579075985663</v>
      </c>
      <c r="U3243" s="53">
        <f>S3243/2</f>
        <v>8.8184363799283155E-2</v>
      </c>
      <c r="V3243" s="53">
        <f>T3243/2</f>
        <v>0.10637895379928315</v>
      </c>
      <c r="W3243" s="50">
        <f>RANK(J3243,J:J,1)</f>
        <v>1229</v>
      </c>
      <c r="X3243" s="50">
        <f>YEAR(B3243)</f>
        <v>2017</v>
      </c>
      <c r="Y3243" s="50">
        <f>MONTH(B3243)</f>
        <v>4</v>
      </c>
      <c r="Z3243" s="56">
        <f>X3243*100+Y3243</f>
        <v>201704</v>
      </c>
      <c r="AA3243" s="56">
        <f>WEEKNUM(B3243,1)</f>
        <v>16</v>
      </c>
      <c r="AB3243" s="58">
        <f>IF(ISBLANK(B3243)," ",MAX(B3243-B3242-1,0))</f>
        <v>1</v>
      </c>
      <c r="AC3243" s="56">
        <f>DAY(B3243)</f>
        <v>19</v>
      </c>
      <c r="AD3243" s="53">
        <f>U3243+V3243</f>
        <v>0.19456331759856632</v>
      </c>
      <c r="AE3243" s="56">
        <f>IF("1-Swim"=D3243,E3243*46.7,IF("2-Bike"=D3243,E3243,IF("3-Run"=D3243,E3243*4.27,0)))</f>
        <v>13.236999999999998</v>
      </c>
    </row>
    <row r="3244" spans="1:31" ht="15.75" customHeight="1" x14ac:dyDescent="0.25">
      <c r="A3244" s="50">
        <v>3186</v>
      </c>
      <c r="B3244" s="51">
        <v>42845</v>
      </c>
      <c r="C3244" s="75">
        <f>B3244</f>
        <v>42845</v>
      </c>
      <c r="D3244" s="50" t="s">
        <v>1223</v>
      </c>
      <c r="E3244" s="50">
        <v>3.1</v>
      </c>
      <c r="F3244" s="50">
        <v>0</v>
      </c>
      <c r="G3244" s="50">
        <v>31</v>
      </c>
      <c r="H3244" s="50">
        <v>3</v>
      </c>
      <c r="I3244" s="53">
        <f>IF(E3244&gt;0,TIME(F3244,G3244,H3244),"")</f>
        <v>2.1562499999999998E-2</v>
      </c>
      <c r="J3244" s="54">
        <f>IF(E3244&gt;0,TIME(F3244,G3244,H3244)/E3244,"")</f>
        <v>6.9556451612903221E-3</v>
      </c>
      <c r="K3244" s="50" t="s">
        <v>1926</v>
      </c>
      <c r="L3244" s="50" t="s">
        <v>1814</v>
      </c>
      <c r="M3244" s="55">
        <f>IF(D3244&gt;0,0.0416666666666667/J3244,"")</f>
        <v>5.990338164251213</v>
      </c>
      <c r="N3244" s="50">
        <v>0</v>
      </c>
      <c r="O3244" s="50" t="s">
        <v>198</v>
      </c>
      <c r="Q3244" s="151">
        <f>IF("1-Swim"=D3244,J3244*2.4,IF("2-Bike"=D3244,J3244*112,IF("3-Run"=D3244,J3244*26.2,0)))</f>
        <v>0.18223790322580644</v>
      </c>
      <c r="R3244" s="151">
        <f>Q3244/2</f>
        <v>9.1118951612903218E-2</v>
      </c>
      <c r="S3244" s="53">
        <f>J3244*26.2</f>
        <v>0.18223790322580644</v>
      </c>
      <c r="T3244" s="53">
        <f>(J3244+0.0013889)*26.2</f>
        <v>0.21862708322580643</v>
      </c>
      <c r="U3244" s="53">
        <f>S3244/2</f>
        <v>9.1118951612903218E-2</v>
      </c>
      <c r="V3244" s="53">
        <f>T3244/2</f>
        <v>0.10931354161290321</v>
      </c>
      <c r="W3244" s="50">
        <f>RANK(J3244,J:J,1)</f>
        <v>1515</v>
      </c>
      <c r="X3244" s="50">
        <f>YEAR(B3244)</f>
        <v>2017</v>
      </c>
      <c r="Y3244" s="50">
        <f>MONTH(B3244)</f>
        <v>4</v>
      </c>
      <c r="Z3244" s="56">
        <f>X3244*100+Y3244</f>
        <v>201704</v>
      </c>
      <c r="AA3244" s="56">
        <f>WEEKNUM(B3244,1)</f>
        <v>16</v>
      </c>
      <c r="AB3244" s="58">
        <f>IF(ISBLANK(B3244)," ",MAX(B3244-B3243-1,0))</f>
        <v>0</v>
      </c>
      <c r="AC3244" s="56">
        <f>DAY(B3244)</f>
        <v>20</v>
      </c>
      <c r="AD3244" s="53">
        <f>U3244+V3244</f>
        <v>0.20043249322580642</v>
      </c>
      <c r="AE3244" s="56">
        <f>IF("1-Swim"=D3244,E3244*46.7,IF("2-Bike"=D3244,E3244,IF("3-Run"=D3244,E3244*4.27,0)))</f>
        <v>13.236999999999998</v>
      </c>
    </row>
    <row r="3245" spans="1:31" x14ac:dyDescent="0.25">
      <c r="A3245" s="50">
        <v>3187</v>
      </c>
      <c r="B3245" s="51">
        <v>42845</v>
      </c>
      <c r="C3245" s="75">
        <f>B3245</f>
        <v>42845</v>
      </c>
      <c r="D3245" s="50" t="s">
        <v>1223</v>
      </c>
      <c r="E3245" s="50">
        <v>5</v>
      </c>
      <c r="F3245" s="50">
        <v>0</v>
      </c>
      <c r="G3245" s="50">
        <v>51</v>
      </c>
      <c r="H3245" s="50">
        <v>44</v>
      </c>
      <c r="I3245" s="53">
        <f>IF(E3245&gt;0,TIME(F3245,G3245,H3245),"")</f>
        <v>3.5925925925925924E-2</v>
      </c>
      <c r="J3245" s="54">
        <f>IF(E3245&gt;0,TIME(F3245,G3245,H3245)/E3245,"")</f>
        <v>7.1851851851851851E-3</v>
      </c>
      <c r="K3245" s="50" t="s">
        <v>1890</v>
      </c>
      <c r="L3245" s="50" t="s">
        <v>1930</v>
      </c>
      <c r="M3245" s="55">
        <f>IF(D3245&gt;0,0.0416666666666667/J3245,"")</f>
        <v>5.7989690721649527</v>
      </c>
      <c r="N3245" s="50">
        <v>149</v>
      </c>
      <c r="O3245" s="50" t="s">
        <v>255</v>
      </c>
      <c r="Q3245" s="151">
        <f>IF("1-Swim"=D3245,J3245*2.4,IF("2-Bike"=D3245,J3245*112,IF("3-Run"=D3245,J3245*26.2,0)))</f>
        <v>0.18825185185185184</v>
      </c>
      <c r="R3245" s="151">
        <f>Q3245/2</f>
        <v>9.4125925925925918E-2</v>
      </c>
      <c r="S3245" s="53">
        <f>J3245*26.2</f>
        <v>0.18825185185185184</v>
      </c>
      <c r="T3245" s="53">
        <f>(J3245+0.0013889)*26.2</f>
        <v>0.22464103185185186</v>
      </c>
      <c r="U3245" s="53">
        <f>S3245/2</f>
        <v>9.4125925925925918E-2</v>
      </c>
      <c r="V3245" s="53">
        <f>T3245/2</f>
        <v>0.11232051592592593</v>
      </c>
      <c r="W3245" s="50">
        <f>RANK(J3245,J:J,1)</f>
        <v>1767</v>
      </c>
      <c r="X3245" s="50">
        <f>YEAR(B3245)</f>
        <v>2017</v>
      </c>
      <c r="Y3245" s="50">
        <f>MONTH(B3245)</f>
        <v>4</v>
      </c>
      <c r="Z3245" s="56">
        <f>X3245*100+Y3245</f>
        <v>201704</v>
      </c>
      <c r="AA3245" s="56">
        <f>WEEKNUM(B3245,1)</f>
        <v>16</v>
      </c>
      <c r="AB3245" s="58">
        <f>IF(ISBLANK(B3245)," ",MAX(B3245-B3244-1,0))</f>
        <v>0</v>
      </c>
      <c r="AC3245" s="56">
        <f>DAY(B3245)</f>
        <v>20</v>
      </c>
      <c r="AD3245" s="53">
        <f>U3245+V3245</f>
        <v>0.20644644185185185</v>
      </c>
      <c r="AE3245" s="56">
        <f>IF("1-Swim"=D3245,E3245*46.7,IF("2-Bike"=D3245,E3245,IF("3-Run"=D3245,E3245*4.27,0)))</f>
        <v>21.349999999999998</v>
      </c>
    </row>
    <row r="3246" spans="1:31" x14ac:dyDescent="0.25">
      <c r="A3246" s="50">
        <v>3188</v>
      </c>
      <c r="B3246" s="51">
        <v>42847</v>
      </c>
      <c r="C3246" s="75">
        <f>B3246</f>
        <v>42847</v>
      </c>
      <c r="D3246" s="50" t="s">
        <v>1223</v>
      </c>
      <c r="E3246" s="50">
        <v>3.1</v>
      </c>
      <c r="F3246" s="50">
        <v>0</v>
      </c>
      <c r="G3246" s="50">
        <v>28</v>
      </c>
      <c r="H3246" s="50">
        <v>29</v>
      </c>
      <c r="I3246" s="53">
        <f>IF(E3246&gt;0,TIME(F3246,G3246,H3246),"")</f>
        <v>1.9780092592592592E-2</v>
      </c>
      <c r="J3246" s="54">
        <f>IF(E3246&gt;0,TIME(F3246,G3246,H3246)/E3246,"")</f>
        <v>6.3806750298685778E-3</v>
      </c>
      <c r="K3246" s="50" t="s">
        <v>1890</v>
      </c>
      <c r="L3246" s="50" t="s">
        <v>1931</v>
      </c>
      <c r="M3246" s="55">
        <f>IF(D3246&gt;0,0.0416666666666667/J3246,"")</f>
        <v>6.5301345816266876</v>
      </c>
      <c r="N3246" s="50">
        <v>152</v>
      </c>
      <c r="O3246" s="50" t="s">
        <v>1840</v>
      </c>
      <c r="Q3246" s="151">
        <f>IF("1-Swim"=D3246,J3246*2.4,IF("2-Bike"=D3246,J3246*112,IF("3-Run"=D3246,J3246*26.2,0)))</f>
        <v>0.16717368578255673</v>
      </c>
      <c r="R3246" s="151">
        <f>Q3246/2</f>
        <v>8.3586842891278365E-2</v>
      </c>
      <c r="S3246" s="53">
        <f>J3246*26.2</f>
        <v>0.16717368578255673</v>
      </c>
      <c r="T3246" s="53">
        <f>(J3246+0.0013889)*26.2</f>
        <v>0.20356286578255675</v>
      </c>
      <c r="U3246" s="53">
        <f>S3246/2</f>
        <v>8.3586842891278365E-2</v>
      </c>
      <c r="V3246" s="53">
        <f>T3246/2</f>
        <v>0.10178143289127838</v>
      </c>
      <c r="W3246" s="50">
        <f>RANK(J3246,J:J,1)</f>
        <v>927</v>
      </c>
      <c r="X3246" s="50">
        <f>YEAR(B3246)</f>
        <v>2017</v>
      </c>
      <c r="Y3246" s="50">
        <f>MONTH(B3246)</f>
        <v>4</v>
      </c>
      <c r="Z3246" s="56">
        <f>X3246*100+Y3246</f>
        <v>201704</v>
      </c>
      <c r="AA3246" s="56">
        <f>WEEKNUM(B3246,1)</f>
        <v>16</v>
      </c>
      <c r="AB3246" s="58">
        <f>IF(ISBLANK(B3246)," ",MAX(B3246-B3245-1,0))</f>
        <v>1</v>
      </c>
      <c r="AC3246" s="56">
        <f>DAY(B3246)</f>
        <v>22</v>
      </c>
      <c r="AD3246" s="53">
        <f>U3246+V3246</f>
        <v>0.18536827578255674</v>
      </c>
      <c r="AE3246" s="56">
        <f>IF("1-Swim"=D3246,E3246*46.7,IF("2-Bike"=D3246,E3246,IF("3-Run"=D3246,E3246*4.27,0)))</f>
        <v>13.236999999999998</v>
      </c>
    </row>
    <row r="3247" spans="1:31" x14ac:dyDescent="0.25">
      <c r="A3247" s="50">
        <v>3189</v>
      </c>
      <c r="B3247" s="51">
        <v>42847</v>
      </c>
      <c r="C3247" s="75">
        <f>B3247</f>
        <v>42847</v>
      </c>
      <c r="D3247" s="50" t="s">
        <v>1224</v>
      </c>
      <c r="E3247" s="50">
        <v>40</v>
      </c>
      <c r="F3247" s="50">
        <v>2</v>
      </c>
      <c r="G3247" s="50">
        <v>50</v>
      </c>
      <c r="H3247" s="50">
        <v>29</v>
      </c>
      <c r="I3247" s="53">
        <f>IF(E3247&gt;0,TIME(F3247,G3247,H3247),"")</f>
        <v>0.11839120370370371</v>
      </c>
      <c r="J3247" s="54">
        <f>IF(E3247&gt;0,TIME(F3247,G3247,H3247)/E3247,"")</f>
        <v>2.9597800925925928E-3</v>
      </c>
      <c r="K3247" s="50" t="s">
        <v>930</v>
      </c>
      <c r="L3247" s="50" t="s">
        <v>315</v>
      </c>
      <c r="M3247" s="55">
        <f>IF(D3247&gt;0,0.0416666666666667/J3247,"")</f>
        <v>14.077622445986909</v>
      </c>
      <c r="N3247" s="50">
        <v>0</v>
      </c>
      <c r="O3247" s="50" t="s">
        <v>1840</v>
      </c>
      <c r="Q3247" s="151">
        <f>IF("1-Swim"=D3247,J3247*2.4,IF("2-Bike"=D3247,J3247*112,IF("3-Run"=D3247,J3247*26.2,0)))</f>
        <v>0.33149537037037041</v>
      </c>
      <c r="R3247" s="151">
        <f>Q3247/2</f>
        <v>0.16574768518518521</v>
      </c>
      <c r="S3247" s="53">
        <f>J3247*26.2</f>
        <v>7.7546238425925937E-2</v>
      </c>
      <c r="T3247" s="53">
        <f>(J3247+0.0013889)*26.2</f>
        <v>0.11393541842592593</v>
      </c>
      <c r="U3247" s="53">
        <f>S3247/2</f>
        <v>3.8773119212962968E-2</v>
      </c>
      <c r="V3247" s="53">
        <f>T3247/2</f>
        <v>5.6967709212962965E-2</v>
      </c>
      <c r="W3247" s="50">
        <f>RANK(J3247,J:J,1)</f>
        <v>560</v>
      </c>
      <c r="X3247" s="50">
        <f>YEAR(B3247)</f>
        <v>2017</v>
      </c>
      <c r="Y3247" s="50">
        <f>MONTH(B3247)</f>
        <v>4</v>
      </c>
      <c r="Z3247" s="56">
        <f>X3247*100+Y3247</f>
        <v>201704</v>
      </c>
      <c r="AA3247" s="56">
        <f>WEEKNUM(B3247,1)</f>
        <v>16</v>
      </c>
      <c r="AB3247" s="58">
        <f>IF(ISBLANK(B3247)," ",MAX(B3247-B3246-1,0))</f>
        <v>0</v>
      </c>
      <c r="AC3247" s="56">
        <f>DAY(B3247)</f>
        <v>22</v>
      </c>
      <c r="AD3247" s="53">
        <f>U3247+V3247</f>
        <v>9.5740828425925933E-2</v>
      </c>
      <c r="AE3247" s="56">
        <f>IF("1-Swim"=D3247,E3247*46.7,IF("2-Bike"=D3247,E3247,IF("3-Run"=D3247,E3247*4.27,0)))</f>
        <v>40</v>
      </c>
    </row>
    <row r="3248" spans="1:31" ht="15.75" customHeight="1" x14ac:dyDescent="0.25">
      <c r="A3248" s="50">
        <v>3190</v>
      </c>
      <c r="B3248" s="51">
        <v>42848</v>
      </c>
      <c r="C3248" s="75">
        <f>B3248</f>
        <v>42848</v>
      </c>
      <c r="D3248" s="50" t="s">
        <v>1223</v>
      </c>
      <c r="E3248" s="50">
        <v>6.2</v>
      </c>
      <c r="F3248" s="50">
        <v>1</v>
      </c>
      <c r="G3248" s="50">
        <v>14</v>
      </c>
      <c r="H3248" s="50">
        <v>51</v>
      </c>
      <c r="I3248" s="53">
        <f>IF(E3248&gt;0,TIME(F3248,G3248,H3248),"")</f>
        <v>5.1979166666666667E-2</v>
      </c>
      <c r="J3248" s="54">
        <f>IF(E3248&gt;0,TIME(F3248,G3248,H3248)/E3248,"")</f>
        <v>8.3837365591397841E-3</v>
      </c>
      <c r="K3248" s="50" t="s">
        <v>1926</v>
      </c>
      <c r="L3248" s="50" t="s">
        <v>1787</v>
      </c>
      <c r="M3248" s="55">
        <f>IF(D3248&gt;0,0.0416666666666667/J3248,"")</f>
        <v>4.9699398797595231</v>
      </c>
      <c r="N3248" s="50">
        <v>143</v>
      </c>
      <c r="O3248" s="50" t="s">
        <v>255</v>
      </c>
      <c r="Q3248" s="151">
        <f>IF("1-Swim"=D3248,J3248*2.4,IF("2-Bike"=D3248,J3248*112,IF("3-Run"=D3248,J3248*26.2,0)))</f>
        <v>0.21965389784946235</v>
      </c>
      <c r="R3248" s="151">
        <f>Q3248/2</f>
        <v>0.10982694892473117</v>
      </c>
      <c r="S3248" s="53">
        <f>J3248*26.2</f>
        <v>0.21965389784946235</v>
      </c>
      <c r="T3248" s="53">
        <f>(J3248+0.0013889)*26.2</f>
        <v>0.25604307784946234</v>
      </c>
      <c r="U3248" s="53">
        <f>S3248/2</f>
        <v>0.10982694892473117</v>
      </c>
      <c r="V3248" s="53">
        <f>T3248/2</f>
        <v>0.12802153892473117</v>
      </c>
      <c r="W3248" s="50">
        <f>RANK(J3248,J:J,1)</f>
        <v>2622</v>
      </c>
      <c r="X3248" s="50">
        <f>YEAR(B3248)</f>
        <v>2017</v>
      </c>
      <c r="Y3248" s="50">
        <f>MONTH(B3248)</f>
        <v>4</v>
      </c>
      <c r="Z3248" s="56">
        <f>X3248*100+Y3248</f>
        <v>201704</v>
      </c>
      <c r="AA3248" s="56">
        <f>WEEKNUM(B3248,1)</f>
        <v>17</v>
      </c>
      <c r="AB3248" s="58">
        <f>IF(ISBLANK(B3248)," ",MAX(B3248-B3247-1,0))</f>
        <v>0</v>
      </c>
      <c r="AC3248" s="56">
        <f>DAY(B3248)</f>
        <v>23</v>
      </c>
      <c r="AD3248" s="53">
        <f>U3248+V3248</f>
        <v>0.23784848784946233</v>
      </c>
      <c r="AE3248" s="56">
        <f>IF("1-Swim"=D3248,E3248*46.7,IF("2-Bike"=D3248,E3248,IF("3-Run"=D3248,E3248*4.27,0)))</f>
        <v>26.473999999999997</v>
      </c>
    </row>
    <row r="3249" spans="1:31" x14ac:dyDescent="0.25">
      <c r="A3249" s="50">
        <v>3191</v>
      </c>
      <c r="B3249" s="51">
        <v>42849</v>
      </c>
      <c r="C3249" s="75">
        <f>B3249</f>
        <v>42849</v>
      </c>
      <c r="D3249" s="50" t="s">
        <v>1223</v>
      </c>
      <c r="E3249" s="50">
        <v>3.1</v>
      </c>
      <c r="F3249" s="50">
        <v>0</v>
      </c>
      <c r="G3249" s="50">
        <v>35</v>
      </c>
      <c r="H3249" s="50">
        <v>21</v>
      </c>
      <c r="I3249" s="53">
        <f>IF(E3249&gt;0,TIME(F3249,G3249,H3249),"")</f>
        <v>2.4548611111111115E-2</v>
      </c>
      <c r="J3249" s="54">
        <f>IF(E3249&gt;0,TIME(F3249,G3249,H3249)/E3249,"")</f>
        <v>7.9189068100358438E-3</v>
      </c>
      <c r="K3249" s="50" t="s">
        <v>1926</v>
      </c>
      <c r="L3249" s="50" t="s">
        <v>1814</v>
      </c>
      <c r="M3249" s="55">
        <f>IF(D3249&gt;0,0.0416666666666667/J3249,"")</f>
        <v>5.2616690240452648</v>
      </c>
      <c r="N3249" s="50">
        <v>0</v>
      </c>
      <c r="O3249" s="50" t="s">
        <v>377</v>
      </c>
      <c r="Q3249" s="151">
        <f>IF("1-Swim"=D3249,J3249*2.4,IF("2-Bike"=D3249,J3249*112,IF("3-Run"=D3249,J3249*26.2,0)))</f>
        <v>0.2074753584229391</v>
      </c>
      <c r="R3249" s="151">
        <f>Q3249/2</f>
        <v>0.10373767921146955</v>
      </c>
      <c r="S3249" s="53">
        <f>J3249*26.2</f>
        <v>0.2074753584229391</v>
      </c>
      <c r="T3249" s="53">
        <f>(J3249+0.0013889)*26.2</f>
        <v>0.24386453842293912</v>
      </c>
      <c r="U3249" s="53">
        <f>S3249/2</f>
        <v>0.10373767921146955</v>
      </c>
      <c r="V3249" s="53">
        <f>T3249/2</f>
        <v>0.12193226921146956</v>
      </c>
      <c r="W3249" s="50">
        <f>RANK(J3249,J:J,1)</f>
        <v>2391</v>
      </c>
      <c r="X3249" s="50">
        <f>YEAR(B3249)</f>
        <v>2017</v>
      </c>
      <c r="Y3249" s="50">
        <f>MONTH(B3249)</f>
        <v>4</v>
      </c>
      <c r="Z3249" s="56">
        <f>X3249*100+Y3249</f>
        <v>201704</v>
      </c>
      <c r="AA3249" s="56">
        <f>WEEKNUM(B3249,1)</f>
        <v>17</v>
      </c>
      <c r="AB3249" s="58">
        <f>IF(ISBLANK(B3249)," ",MAX(B3249-B3248-1,0))</f>
        <v>0</v>
      </c>
      <c r="AC3249" s="56">
        <f>DAY(B3249)</f>
        <v>24</v>
      </c>
      <c r="AD3249" s="53">
        <f>U3249+V3249</f>
        <v>0.22566994842293911</v>
      </c>
      <c r="AE3249" s="56">
        <f>IF("1-Swim"=D3249,E3249*46.7,IF("2-Bike"=D3249,E3249,IF("3-Run"=D3249,E3249*4.27,0)))</f>
        <v>13.236999999999998</v>
      </c>
    </row>
    <row r="3250" spans="1:31" x14ac:dyDescent="0.25">
      <c r="A3250" s="50">
        <v>3192</v>
      </c>
      <c r="B3250" s="51">
        <v>42851</v>
      </c>
      <c r="C3250" s="75">
        <f>B3250</f>
        <v>42851</v>
      </c>
      <c r="D3250" s="50" t="s">
        <v>1223</v>
      </c>
      <c r="E3250" s="50">
        <v>4</v>
      </c>
      <c r="F3250" s="50">
        <v>0</v>
      </c>
      <c r="G3250" s="50">
        <v>39</v>
      </c>
      <c r="H3250" s="50">
        <v>41</v>
      </c>
      <c r="I3250" s="53">
        <f>IF(E3250&gt;0,TIME(F3250,G3250,H3250),"")</f>
        <v>2.7557870370370368E-2</v>
      </c>
      <c r="J3250" s="54">
        <f>IF(E3250&gt;0,TIME(F3250,G3250,H3250)/E3250,"")</f>
        <v>6.889467592592592E-3</v>
      </c>
      <c r="K3250" s="50" t="s">
        <v>1890</v>
      </c>
      <c r="L3250" s="50" t="s">
        <v>1879</v>
      </c>
      <c r="M3250" s="55">
        <f>IF(D3250&gt;0,0.0416666666666667/J3250,"")</f>
        <v>6.0478790424191571</v>
      </c>
      <c r="N3250" s="50">
        <v>135</v>
      </c>
      <c r="O3250" s="50" t="s">
        <v>251</v>
      </c>
      <c r="Q3250" s="151">
        <f>IF("1-Swim"=D3250,J3250*2.4,IF("2-Bike"=D3250,J3250*112,IF("3-Run"=D3250,J3250*26.2,0)))</f>
        <v>0.18050405092592592</v>
      </c>
      <c r="R3250" s="151">
        <f>Q3250/2</f>
        <v>9.0252025462962959E-2</v>
      </c>
      <c r="S3250" s="53">
        <f>J3250*26.2</f>
        <v>0.18050405092592592</v>
      </c>
      <c r="T3250" s="53">
        <f>(J3250+0.0013889)*26.2</f>
        <v>0.21689323092592588</v>
      </c>
      <c r="U3250" s="53">
        <f>S3250/2</f>
        <v>9.0252025462962959E-2</v>
      </c>
      <c r="V3250" s="53">
        <f>T3250/2</f>
        <v>0.10844661546296294</v>
      </c>
      <c r="W3250" s="50">
        <f>RANK(J3250,J:J,1)</f>
        <v>1426</v>
      </c>
      <c r="X3250" s="50">
        <f>YEAR(B3250)</f>
        <v>2017</v>
      </c>
      <c r="Y3250" s="50">
        <f>MONTH(B3250)</f>
        <v>4</v>
      </c>
      <c r="Z3250" s="56">
        <f>X3250*100+Y3250</f>
        <v>201704</v>
      </c>
      <c r="AA3250" s="56">
        <f>WEEKNUM(B3250,1)</f>
        <v>17</v>
      </c>
      <c r="AB3250" s="58">
        <f>IF(ISBLANK(B3250)," ",MAX(B3250-B3249-1,0))</f>
        <v>1</v>
      </c>
      <c r="AC3250" s="56">
        <f>DAY(B3250)</f>
        <v>26</v>
      </c>
      <c r="AD3250" s="53">
        <f>U3250+V3250</f>
        <v>0.1986986409259259</v>
      </c>
      <c r="AE3250" s="56">
        <f>IF("1-Swim"=D3250,E3250*46.7,IF("2-Bike"=D3250,E3250,IF("3-Run"=D3250,E3250*4.27,0)))</f>
        <v>17.079999999999998</v>
      </c>
    </row>
    <row r="3251" spans="1:31" x14ac:dyDescent="0.25">
      <c r="A3251" s="50">
        <v>3193</v>
      </c>
      <c r="B3251" s="51">
        <v>42852</v>
      </c>
      <c r="C3251" s="75">
        <f>B3251</f>
        <v>42852</v>
      </c>
      <c r="D3251" s="50" t="s">
        <v>1223</v>
      </c>
      <c r="E3251" s="50">
        <v>3.1</v>
      </c>
      <c r="F3251" s="50">
        <v>0</v>
      </c>
      <c r="G3251" s="50">
        <v>33</v>
      </c>
      <c r="H3251" s="50">
        <v>14</v>
      </c>
      <c r="I3251" s="53">
        <f>IF(E3251&gt;0,TIME(F3251,G3251,H3251),"")</f>
        <v>2.3078703703703702E-2</v>
      </c>
      <c r="J3251" s="54">
        <f>IF(E3251&gt;0,TIME(F3251,G3251,H3251)/E3251,"")</f>
        <v>7.4447431302270004E-3</v>
      </c>
      <c r="K3251" s="50" t="s">
        <v>1926</v>
      </c>
      <c r="L3251" s="50" t="s">
        <v>1814</v>
      </c>
      <c r="M3251" s="55">
        <f>IF(D3251&gt;0,0.0416666666666667/J3251,"")</f>
        <v>5.5967903711133449</v>
      </c>
      <c r="N3251" s="50">
        <v>0</v>
      </c>
      <c r="O3251" s="50" t="s">
        <v>251</v>
      </c>
      <c r="Q3251" s="151">
        <f>IF("1-Swim"=D3251,J3251*2.4,IF("2-Bike"=D3251,J3251*112,IF("3-Run"=D3251,J3251*26.2,0)))</f>
        <v>0.19505227001194742</v>
      </c>
      <c r="R3251" s="151">
        <f>Q3251/2</f>
        <v>9.7526135005973708E-2</v>
      </c>
      <c r="S3251" s="53">
        <f>J3251*26.2</f>
        <v>0.19505227001194742</v>
      </c>
      <c r="T3251" s="53">
        <f>(J3251+0.0013889)*26.2</f>
        <v>0.23144145001194738</v>
      </c>
      <c r="U3251" s="53">
        <f>S3251/2</f>
        <v>9.7526135005973708E-2</v>
      </c>
      <c r="V3251" s="53">
        <f>T3251/2</f>
        <v>0.11572072500597369</v>
      </c>
      <c r="W3251" s="50">
        <f>RANK(J3251,J:J,1)</f>
        <v>2014</v>
      </c>
      <c r="X3251" s="50">
        <f>YEAR(B3251)</f>
        <v>2017</v>
      </c>
      <c r="Y3251" s="50">
        <f>MONTH(B3251)</f>
        <v>4</v>
      </c>
      <c r="Z3251" s="56">
        <f>X3251*100+Y3251</f>
        <v>201704</v>
      </c>
      <c r="AA3251" s="56">
        <f>WEEKNUM(B3251,1)</f>
        <v>17</v>
      </c>
      <c r="AB3251" s="58">
        <f>IF(ISBLANK(B3251)," ",MAX(B3251-B3250-1,0))</f>
        <v>0</v>
      </c>
      <c r="AC3251" s="56">
        <f>DAY(B3251)</f>
        <v>27</v>
      </c>
      <c r="AD3251" s="53">
        <f>U3251+V3251</f>
        <v>0.2132468600119474</v>
      </c>
      <c r="AE3251" s="56">
        <f>IF("1-Swim"=D3251,E3251*46.7,IF("2-Bike"=D3251,E3251,IF("3-Run"=D3251,E3251*4.27,0)))</f>
        <v>13.236999999999998</v>
      </c>
    </row>
    <row r="3252" spans="1:31" ht="15.75" customHeight="1" x14ac:dyDescent="0.25">
      <c r="A3252" s="50">
        <v>3194</v>
      </c>
      <c r="B3252" s="51">
        <v>42852</v>
      </c>
      <c r="C3252" s="75">
        <f>B3252</f>
        <v>42852</v>
      </c>
      <c r="D3252" s="50" t="s">
        <v>1223</v>
      </c>
      <c r="E3252" s="50">
        <v>3.2</v>
      </c>
      <c r="F3252" s="50">
        <v>0</v>
      </c>
      <c r="G3252" s="50">
        <v>31</v>
      </c>
      <c r="H3252" s="50">
        <v>48</v>
      </c>
      <c r="I3252" s="53">
        <f>IF(E3252&gt;0,TIME(F3252,G3252,H3252),"")</f>
        <v>2.2083333333333333E-2</v>
      </c>
      <c r="J3252" s="54">
        <f>IF(E3252&gt;0,TIME(F3252,G3252,H3252)/E3252,"")</f>
        <v>6.9010416666666664E-3</v>
      </c>
      <c r="K3252" s="50" t="s">
        <v>1890</v>
      </c>
      <c r="L3252" s="50" t="s">
        <v>1357</v>
      </c>
      <c r="M3252" s="55">
        <f>IF(D3252&gt;0,0.0416666666666667/J3252,"")</f>
        <v>6.0377358490566087</v>
      </c>
      <c r="N3252" s="50">
        <v>133</v>
      </c>
      <c r="O3252" s="50" t="s">
        <v>184</v>
      </c>
      <c r="Q3252" s="151">
        <f>IF("1-Swim"=D3252,J3252*2.4,IF("2-Bike"=D3252,J3252*112,IF("3-Run"=D3252,J3252*26.2,0)))</f>
        <v>0.18080729166666665</v>
      </c>
      <c r="R3252" s="151">
        <f>Q3252/2</f>
        <v>9.0403645833333324E-2</v>
      </c>
      <c r="S3252" s="53">
        <f>J3252*26.2</f>
        <v>0.18080729166666665</v>
      </c>
      <c r="T3252" s="53">
        <f>(J3252+0.0013889)*26.2</f>
        <v>0.21719647166666667</v>
      </c>
      <c r="U3252" s="53">
        <f>S3252/2</f>
        <v>9.0403645833333324E-2</v>
      </c>
      <c r="V3252" s="53">
        <f>T3252/2</f>
        <v>0.10859823583333333</v>
      </c>
      <c r="W3252" s="50">
        <f>RANK(J3252,J:J,1)</f>
        <v>1434</v>
      </c>
      <c r="X3252" s="50">
        <f>YEAR(B3252)</f>
        <v>2017</v>
      </c>
      <c r="Y3252" s="50">
        <f>MONTH(B3252)</f>
        <v>4</v>
      </c>
      <c r="Z3252" s="56">
        <f>X3252*100+Y3252</f>
        <v>201704</v>
      </c>
      <c r="AA3252" s="56">
        <f>WEEKNUM(B3252,1)</f>
        <v>17</v>
      </c>
      <c r="AB3252" s="58">
        <f>IF(ISBLANK(B3252)," ",MAX(B3252-B3251-1,0))</f>
        <v>0</v>
      </c>
      <c r="AC3252" s="56">
        <f>DAY(B3252)</f>
        <v>27</v>
      </c>
      <c r="AD3252" s="53">
        <f>U3252+V3252</f>
        <v>0.19900188166666666</v>
      </c>
      <c r="AE3252" s="56">
        <f>IF("1-Swim"=D3252,E3252*46.7,IF("2-Bike"=D3252,E3252,IF("3-Run"=D3252,E3252*4.27,0)))</f>
        <v>13.664</v>
      </c>
    </row>
    <row r="3253" spans="1:31" x14ac:dyDescent="0.25">
      <c r="A3253" s="50">
        <v>3195</v>
      </c>
      <c r="B3253" s="51">
        <v>42853</v>
      </c>
      <c r="C3253" s="75">
        <f>B3253</f>
        <v>42853</v>
      </c>
      <c r="D3253" s="50" t="s">
        <v>1224</v>
      </c>
      <c r="E3253" s="50">
        <v>18.5</v>
      </c>
      <c r="F3253" s="50">
        <v>1</v>
      </c>
      <c r="G3253" s="50">
        <v>13</v>
      </c>
      <c r="H3253" s="50">
        <v>26</v>
      </c>
      <c r="I3253" s="53">
        <f>IF(E3253&gt;0,TIME(F3253,G3253,H3253),"")</f>
        <v>5.0995370370370365E-2</v>
      </c>
      <c r="J3253" s="54">
        <f>IF(E3253&gt;0,TIME(F3253,G3253,H3253)/E3253,"")</f>
        <v>2.7565065065065062E-3</v>
      </c>
      <c r="K3253" s="50" t="s">
        <v>1340</v>
      </c>
      <c r="L3253" s="50" t="s">
        <v>1932</v>
      </c>
      <c r="M3253" s="55">
        <f>IF(D3253&gt;0,0.0416666666666667/J3253,"")</f>
        <v>15.115751248297789</v>
      </c>
      <c r="N3253" s="50">
        <v>0</v>
      </c>
      <c r="O3253" s="50" t="s">
        <v>184</v>
      </c>
      <c r="Q3253" s="151">
        <f>IF("1-Swim"=D3253,J3253*2.4,IF("2-Bike"=D3253,J3253*112,IF("3-Run"=D3253,J3253*26.2,0)))</f>
        <v>0.3087287287287287</v>
      </c>
      <c r="R3253" s="151">
        <f>Q3253/2</f>
        <v>0.15436436436436435</v>
      </c>
      <c r="S3253" s="53">
        <f>J3253*26.2</f>
        <v>7.2220470470470463E-2</v>
      </c>
      <c r="T3253" s="53">
        <f>(J3253+0.0013889)*26.2</f>
        <v>0.10860965047047046</v>
      </c>
      <c r="U3253" s="53">
        <f>S3253/2</f>
        <v>3.6110235235235232E-2</v>
      </c>
      <c r="V3253" s="53">
        <f>T3253/2</f>
        <v>5.4304825235235228E-2</v>
      </c>
      <c r="W3253" s="50">
        <f>RANK(J3253,J:J,1)</f>
        <v>441</v>
      </c>
      <c r="X3253" s="50">
        <f>YEAR(B3253)</f>
        <v>2017</v>
      </c>
      <c r="Y3253" s="50">
        <f>MONTH(B3253)</f>
        <v>4</v>
      </c>
      <c r="Z3253" s="56">
        <f>X3253*100+Y3253</f>
        <v>201704</v>
      </c>
      <c r="AA3253" s="56">
        <f>WEEKNUM(B3253,1)</f>
        <v>17</v>
      </c>
      <c r="AB3253" s="58">
        <f>IF(ISBLANK(B3253)," ",MAX(B3253-B3252-1,0))</f>
        <v>0</v>
      </c>
      <c r="AC3253" s="56">
        <f>DAY(B3253)</f>
        <v>28</v>
      </c>
      <c r="AD3253" s="53">
        <f>U3253+V3253</f>
        <v>9.041506047047046E-2</v>
      </c>
      <c r="AE3253" s="56">
        <f>IF("1-Swim"=D3253,E3253*46.7,IF("2-Bike"=D3253,E3253,IF("3-Run"=D3253,E3253*4.27,0)))</f>
        <v>18.5</v>
      </c>
    </row>
    <row r="3254" spans="1:31" x14ac:dyDescent="0.25">
      <c r="A3254" s="50">
        <v>3196</v>
      </c>
      <c r="B3254" s="51">
        <v>42855</v>
      </c>
      <c r="C3254" s="75">
        <f>B3254</f>
        <v>42855</v>
      </c>
      <c r="D3254" s="50" t="s">
        <v>1223</v>
      </c>
      <c r="E3254" s="50">
        <v>3.1</v>
      </c>
      <c r="F3254" s="50">
        <v>0</v>
      </c>
      <c r="G3254" s="50">
        <v>27</v>
      </c>
      <c r="H3254" s="50">
        <v>10</v>
      </c>
      <c r="I3254" s="53">
        <f>IF(E3254&gt;0,TIME(F3254,G3254,H3254),"")</f>
        <v>1.8865740740740742E-2</v>
      </c>
      <c r="J3254" s="54">
        <f>IF(E3254&gt;0,TIME(F3254,G3254,H3254)/E3254,"")</f>
        <v>6.0857228195937878E-3</v>
      </c>
      <c r="K3254" s="50" t="s">
        <v>1926</v>
      </c>
      <c r="L3254" s="50" t="s">
        <v>1933</v>
      </c>
      <c r="M3254" s="55">
        <f>IF(D3254&gt;0,0.0416666666666667/J3254,"")</f>
        <v>6.8466257668711705</v>
      </c>
      <c r="N3254" s="50">
        <v>0</v>
      </c>
      <c r="O3254" s="50" t="s">
        <v>255</v>
      </c>
      <c r="Q3254" s="151">
        <f>IF("1-Swim"=D3254,J3254*2.4,IF("2-Bike"=D3254,J3254*112,IF("3-Run"=D3254,J3254*26.2,0)))</f>
        <v>0.15944593787335723</v>
      </c>
      <c r="R3254" s="151">
        <f>Q3254/2</f>
        <v>7.9722968936678615E-2</v>
      </c>
      <c r="S3254" s="53">
        <f>J3254*26.2</f>
        <v>0.15944593787335723</v>
      </c>
      <c r="T3254" s="53">
        <f>(J3254+0.0013889)*26.2</f>
        <v>0.19583511787335725</v>
      </c>
      <c r="U3254" s="53">
        <f>S3254/2</f>
        <v>7.9722968936678615E-2</v>
      </c>
      <c r="V3254" s="53">
        <f>T3254/2</f>
        <v>9.7917558936678625E-2</v>
      </c>
      <c r="W3254" s="50">
        <f>RANK(J3254,J:J,1)</f>
        <v>832</v>
      </c>
      <c r="X3254" s="50">
        <f>YEAR(B3254)</f>
        <v>2017</v>
      </c>
      <c r="Y3254" s="50">
        <f>MONTH(B3254)</f>
        <v>4</v>
      </c>
      <c r="Z3254" s="56">
        <f>X3254*100+Y3254</f>
        <v>201704</v>
      </c>
      <c r="AA3254" s="56">
        <f>WEEKNUM(B3254,1)</f>
        <v>18</v>
      </c>
      <c r="AB3254" s="58">
        <f>IF(ISBLANK(B3254)," ",MAX(B3254-B3253-1,0))</f>
        <v>1</v>
      </c>
      <c r="AC3254" s="56">
        <f>DAY(B3254)</f>
        <v>30</v>
      </c>
      <c r="AD3254" s="53">
        <f>U3254+V3254</f>
        <v>0.17764052787335724</v>
      </c>
      <c r="AE3254" s="56">
        <f>IF("1-Swim"=D3254,E3254*46.7,IF("2-Bike"=D3254,E3254,IF("3-Run"=D3254,E3254*4.27,0)))</f>
        <v>13.236999999999998</v>
      </c>
    </row>
    <row r="3255" spans="1:31" x14ac:dyDescent="0.25">
      <c r="A3255" s="50">
        <v>3197</v>
      </c>
      <c r="B3255" s="51">
        <v>42857</v>
      </c>
      <c r="C3255" s="75">
        <f>B3255</f>
        <v>42857</v>
      </c>
      <c r="D3255" s="50" t="s">
        <v>1223</v>
      </c>
      <c r="E3255" s="50">
        <v>4</v>
      </c>
      <c r="F3255" s="50">
        <v>0</v>
      </c>
      <c r="G3255" s="50">
        <v>42</v>
      </c>
      <c r="H3255" s="50">
        <v>53</v>
      </c>
      <c r="I3255" s="53">
        <f>IF(E3255&gt;0,TIME(F3255,G3255,H3255),"")</f>
        <v>2.9780092592592594E-2</v>
      </c>
      <c r="J3255" s="54">
        <f>IF(E3255&gt;0,TIME(F3255,G3255,H3255)/E3255,"")</f>
        <v>7.4450231481481485E-3</v>
      </c>
      <c r="K3255" s="50" t="s">
        <v>1926</v>
      </c>
      <c r="L3255" s="50" t="s">
        <v>1934</v>
      </c>
      <c r="M3255" s="55">
        <f>IF(D3255&gt;0,0.0416666666666667/J3255,"")</f>
        <v>5.5965798678585346</v>
      </c>
      <c r="N3255" s="50">
        <v>0</v>
      </c>
      <c r="O3255" s="50" t="s">
        <v>377</v>
      </c>
      <c r="Q3255" s="151">
        <f>IF("1-Swim"=D3255,J3255*2.4,IF("2-Bike"=D3255,J3255*112,IF("3-Run"=D3255,J3255*26.2,0)))</f>
        <v>0.19505960648148149</v>
      </c>
      <c r="R3255" s="151">
        <f>Q3255/2</f>
        <v>9.7529803240740745E-2</v>
      </c>
      <c r="S3255" s="53">
        <f>J3255*26.2</f>
        <v>0.19505960648148149</v>
      </c>
      <c r="T3255" s="53">
        <f>(J3255+0.0013889)*26.2</f>
        <v>0.23144878648148148</v>
      </c>
      <c r="U3255" s="53">
        <f>S3255/2</f>
        <v>9.7529803240740745E-2</v>
      </c>
      <c r="V3255" s="53">
        <f>T3255/2</f>
        <v>0.11572439324074074</v>
      </c>
      <c r="W3255" s="50">
        <f>RANK(J3255,J:J,1)</f>
        <v>2015</v>
      </c>
      <c r="X3255" s="50">
        <f>YEAR(B3255)</f>
        <v>2017</v>
      </c>
      <c r="Y3255" s="50">
        <f>MONTH(B3255)</f>
        <v>5</v>
      </c>
      <c r="Z3255" s="56">
        <f>X3255*100+Y3255</f>
        <v>201705</v>
      </c>
      <c r="AA3255" s="56">
        <f>WEEKNUM(B3255,1)</f>
        <v>18</v>
      </c>
      <c r="AB3255" s="58">
        <f>IF(ISBLANK(B3255)," ",MAX(B3255-B3254-1,0))</f>
        <v>1</v>
      </c>
      <c r="AC3255" s="56">
        <f>DAY(B3255)</f>
        <v>2</v>
      </c>
      <c r="AD3255" s="53">
        <f>U3255+V3255</f>
        <v>0.21325419648148147</v>
      </c>
      <c r="AE3255" s="56">
        <f>IF("1-Swim"=D3255,E3255*46.7,IF("2-Bike"=D3255,E3255,IF("3-Run"=D3255,E3255*4.27,0)))</f>
        <v>17.079999999999998</v>
      </c>
    </row>
    <row r="3256" spans="1:31" ht="15.75" customHeight="1" x14ac:dyDescent="0.25">
      <c r="A3256" s="50">
        <v>3198</v>
      </c>
      <c r="B3256" s="51">
        <v>42858</v>
      </c>
      <c r="C3256" s="75">
        <f>B3256</f>
        <v>42858</v>
      </c>
      <c r="D3256" s="50" t="s">
        <v>1223</v>
      </c>
      <c r="E3256" s="50">
        <v>3</v>
      </c>
      <c r="F3256" s="50">
        <v>0</v>
      </c>
      <c r="G3256" s="50">
        <v>35</v>
      </c>
      <c r="H3256" s="50">
        <v>39</v>
      </c>
      <c r="I3256" s="53">
        <f>IF(E3256&gt;0,TIME(F3256,G3256,H3256),"")</f>
        <v>2.4756944444444443E-2</v>
      </c>
      <c r="J3256" s="54">
        <f>IF(E3256&gt;0,TIME(F3256,G3256,H3256)/E3256,"")</f>
        <v>8.2523148148148148E-3</v>
      </c>
      <c r="K3256" s="50" t="s">
        <v>1926</v>
      </c>
      <c r="L3256" s="50" t="s">
        <v>1934</v>
      </c>
      <c r="M3256" s="55">
        <f>IF(D3256&gt;0,0.0416666666666667/J3256,"")</f>
        <v>5.0490883590462872</v>
      </c>
      <c r="N3256" s="50">
        <v>0</v>
      </c>
      <c r="O3256" s="50" t="s">
        <v>377</v>
      </c>
      <c r="Q3256" s="151">
        <f>IF("1-Swim"=D3256,J3256*2.4,IF("2-Bike"=D3256,J3256*112,IF("3-Run"=D3256,J3256*26.2,0)))</f>
        <v>0.21621064814814814</v>
      </c>
      <c r="R3256" s="151">
        <f>Q3256/2</f>
        <v>0.10810532407407407</v>
      </c>
      <c r="S3256" s="53">
        <f>J3256*26.2</f>
        <v>0.21621064814814814</v>
      </c>
      <c r="T3256" s="53">
        <f>(J3256+0.0013889)*26.2</f>
        <v>0.25259982814814813</v>
      </c>
      <c r="U3256" s="53">
        <f>S3256/2</f>
        <v>0.10810532407407407</v>
      </c>
      <c r="V3256" s="53">
        <f>T3256/2</f>
        <v>0.12629991407407407</v>
      </c>
      <c r="W3256" s="50">
        <f>RANK(J3256,J:J,1)</f>
        <v>2559</v>
      </c>
      <c r="X3256" s="50">
        <f>YEAR(B3256)</f>
        <v>2017</v>
      </c>
      <c r="Y3256" s="50">
        <f>MONTH(B3256)</f>
        <v>5</v>
      </c>
      <c r="Z3256" s="56">
        <f>X3256*100+Y3256</f>
        <v>201705</v>
      </c>
      <c r="AA3256" s="56">
        <f>WEEKNUM(B3256,1)</f>
        <v>18</v>
      </c>
      <c r="AB3256" s="58">
        <f>IF(ISBLANK(B3256)," ",MAX(B3256-B3255-1,0))</f>
        <v>0</v>
      </c>
      <c r="AC3256" s="56">
        <f>DAY(B3256)</f>
        <v>3</v>
      </c>
      <c r="AD3256" s="53">
        <f>U3256+V3256</f>
        <v>0.23440523814814812</v>
      </c>
      <c r="AE3256" s="56">
        <f>IF("1-Swim"=D3256,E3256*46.7,IF("2-Bike"=D3256,E3256,IF("3-Run"=D3256,E3256*4.27,0)))</f>
        <v>12.809999999999999</v>
      </c>
    </row>
    <row r="3257" spans="1:31" x14ac:dyDescent="0.25">
      <c r="A3257" s="50">
        <v>3199</v>
      </c>
      <c r="B3257" s="51">
        <v>42859</v>
      </c>
      <c r="C3257" s="75">
        <f>B3257</f>
        <v>42859</v>
      </c>
      <c r="D3257" s="50" t="s">
        <v>1223</v>
      </c>
      <c r="E3257" s="50">
        <v>14.25</v>
      </c>
      <c r="F3257" s="50">
        <v>2</v>
      </c>
      <c r="G3257" s="50">
        <v>43</v>
      </c>
      <c r="H3257" s="50">
        <v>36</v>
      </c>
      <c r="I3257" s="53">
        <f>IF(E3257&gt;0,TIME(F3257,G3257,H3257),"")</f>
        <v>0.11361111111111111</v>
      </c>
      <c r="J3257" s="54">
        <f>IF(E3257&gt;0,TIME(F3257,G3257,H3257)/E3257,"")</f>
        <v>7.9727095516569195E-3</v>
      </c>
      <c r="K3257" s="50" t="s">
        <v>1926</v>
      </c>
      <c r="L3257" s="50" t="s">
        <v>1935</v>
      </c>
      <c r="M3257" s="55">
        <f>IF(D3257&gt;0,0.0416666666666667/J3257,"")</f>
        <v>5.2261613691931581</v>
      </c>
      <c r="N3257" s="50">
        <v>0</v>
      </c>
      <c r="O3257" s="50" t="s">
        <v>291</v>
      </c>
      <c r="Q3257" s="151">
        <f>IF("1-Swim"=D3257,J3257*2.4,IF("2-Bike"=D3257,J3257*112,IF("3-Run"=D3257,J3257*26.2,0)))</f>
        <v>0.20888499025341128</v>
      </c>
      <c r="R3257" s="151">
        <f>Q3257/2</f>
        <v>0.10444249512670564</v>
      </c>
      <c r="S3257" s="53">
        <f>J3257*26.2</f>
        <v>0.20888499025341128</v>
      </c>
      <c r="T3257" s="53">
        <f>(J3257+0.0013889)*26.2</f>
        <v>0.24527417025341128</v>
      </c>
      <c r="U3257" s="53">
        <f>S3257/2</f>
        <v>0.10444249512670564</v>
      </c>
      <c r="V3257" s="53">
        <f>T3257/2</f>
        <v>0.12263708512670564</v>
      </c>
      <c r="W3257" s="50">
        <f>RANK(J3257,J:J,1)</f>
        <v>2422</v>
      </c>
      <c r="X3257" s="50">
        <f>YEAR(B3257)</f>
        <v>2017</v>
      </c>
      <c r="Y3257" s="50">
        <f>MONTH(B3257)</f>
        <v>5</v>
      </c>
      <c r="Z3257" s="56">
        <f>X3257*100+Y3257</f>
        <v>201705</v>
      </c>
      <c r="AA3257" s="56">
        <f>WEEKNUM(B3257,1)</f>
        <v>18</v>
      </c>
      <c r="AB3257" s="58">
        <f>IF(ISBLANK(B3257)," ",MAX(B3257-B3256-1,0))</f>
        <v>0</v>
      </c>
      <c r="AC3257" s="56">
        <f>DAY(B3257)</f>
        <v>4</v>
      </c>
      <c r="AD3257" s="53">
        <f>U3257+V3257</f>
        <v>0.2270795802534113</v>
      </c>
      <c r="AE3257" s="56">
        <f>IF("1-Swim"=D3257,E3257*46.7,IF("2-Bike"=D3257,E3257,IF("3-Run"=D3257,E3257*4.27,0)))</f>
        <v>60.847499999999997</v>
      </c>
    </row>
    <row r="3258" spans="1:31" x14ac:dyDescent="0.25">
      <c r="A3258" s="50">
        <v>3200</v>
      </c>
      <c r="B3258" s="51">
        <v>42861</v>
      </c>
      <c r="C3258" s="75">
        <f>B3258</f>
        <v>42861</v>
      </c>
      <c r="D3258" s="50" t="s">
        <v>1223</v>
      </c>
      <c r="E3258" s="50">
        <v>3.1</v>
      </c>
      <c r="F3258" s="50">
        <v>0</v>
      </c>
      <c r="G3258" s="50">
        <v>31</v>
      </c>
      <c r="H3258" s="50">
        <v>2</v>
      </c>
      <c r="I3258" s="53">
        <f>IF(E3258&gt;0,TIME(F3258,G3258,H3258),"")</f>
        <v>2.1550925925925928E-2</v>
      </c>
      <c r="J3258" s="54">
        <f>IF(E3258&gt;0,TIME(F3258,G3258,H3258)/E3258,"")</f>
        <v>6.9519115890083636E-3</v>
      </c>
      <c r="K3258" s="50" t="s">
        <v>1926</v>
      </c>
      <c r="L3258" s="50" t="s">
        <v>1814</v>
      </c>
      <c r="M3258" s="55">
        <f>IF(D3258&gt;0,0.0416666666666667/J3258,"")</f>
        <v>5.993555316863592</v>
      </c>
      <c r="N3258" s="50">
        <v>0</v>
      </c>
      <c r="O3258" s="50" t="s">
        <v>255</v>
      </c>
      <c r="Q3258" s="151">
        <f>IF("1-Swim"=D3258,J3258*2.4,IF("2-Bike"=D3258,J3258*112,IF("3-Run"=D3258,J3258*26.2,0)))</f>
        <v>0.18214008363201911</v>
      </c>
      <c r="R3258" s="151">
        <f>Q3258/2</f>
        <v>9.1070041816009556E-2</v>
      </c>
      <c r="S3258" s="53">
        <f>J3258*26.2</f>
        <v>0.18214008363201911</v>
      </c>
      <c r="T3258" s="53">
        <f>(J3258+0.0013889)*26.2</f>
        <v>0.21852926363201911</v>
      </c>
      <c r="U3258" s="53">
        <f>S3258/2</f>
        <v>9.1070041816009556E-2</v>
      </c>
      <c r="V3258" s="53">
        <f>T3258/2</f>
        <v>0.10926463181600955</v>
      </c>
      <c r="W3258" s="50">
        <f>RANK(J3258,J:J,1)</f>
        <v>1512</v>
      </c>
      <c r="X3258" s="50">
        <f>YEAR(B3258)</f>
        <v>2017</v>
      </c>
      <c r="Y3258" s="50">
        <f>MONTH(B3258)</f>
        <v>5</v>
      </c>
      <c r="Z3258" s="56">
        <f>X3258*100+Y3258</f>
        <v>201705</v>
      </c>
      <c r="AA3258" s="56">
        <f>WEEKNUM(B3258,1)</f>
        <v>18</v>
      </c>
      <c r="AB3258" s="58">
        <f>IF(ISBLANK(B3258)," ",MAX(B3258-B3257-1,0))</f>
        <v>1</v>
      </c>
      <c r="AC3258" s="56">
        <f>DAY(B3258)</f>
        <v>6</v>
      </c>
      <c r="AD3258" s="53">
        <f>U3258+V3258</f>
        <v>0.20033467363201912</v>
      </c>
      <c r="AE3258" s="56">
        <f>IF("1-Swim"=D3258,E3258*46.7,IF("2-Bike"=D3258,E3258,IF("3-Run"=D3258,E3258*4.27,0)))</f>
        <v>13.236999999999998</v>
      </c>
    </row>
    <row r="3259" spans="1:31" x14ac:dyDescent="0.25">
      <c r="A3259" s="50">
        <v>3201</v>
      </c>
      <c r="B3259" s="51">
        <v>42862</v>
      </c>
      <c r="C3259" s="75">
        <f>B3259</f>
        <v>42862</v>
      </c>
      <c r="D3259" s="50" t="s">
        <v>1224</v>
      </c>
      <c r="E3259" s="50">
        <v>30</v>
      </c>
      <c r="F3259" s="50">
        <v>1</v>
      </c>
      <c r="G3259" s="50">
        <v>59</v>
      </c>
      <c r="H3259" s="50">
        <v>16</v>
      </c>
      <c r="I3259" s="53">
        <f>IF(E3259&gt;0,TIME(F3259,G3259,H3259),"")</f>
        <v>8.2824074074074064E-2</v>
      </c>
      <c r="J3259" s="54">
        <f>IF(E3259&gt;0,TIME(F3259,G3259,H3259)/E3259,"")</f>
        <v>2.760802469135802E-3</v>
      </c>
      <c r="K3259" s="50" t="s">
        <v>1340</v>
      </c>
      <c r="L3259" s="50" t="s">
        <v>315</v>
      </c>
      <c r="M3259" s="55">
        <f>IF(D3259&gt;0,0.0416666666666667/J3259,"")</f>
        <v>15.092230296254906</v>
      </c>
      <c r="N3259" s="50">
        <v>0</v>
      </c>
      <c r="O3259" s="50" t="s">
        <v>1840</v>
      </c>
      <c r="Q3259" s="151">
        <f>IF("1-Swim"=D3259,J3259*2.4,IF("2-Bike"=D3259,J3259*112,IF("3-Run"=D3259,J3259*26.2,0)))</f>
        <v>0.30920987654320981</v>
      </c>
      <c r="R3259" s="151">
        <f>Q3259/2</f>
        <v>0.1546049382716049</v>
      </c>
      <c r="S3259" s="53">
        <f>J3259*26.2</f>
        <v>7.2333024691358008E-2</v>
      </c>
      <c r="T3259" s="53">
        <f>(J3259+0.0013889)*26.2</f>
        <v>0.10872220469135802</v>
      </c>
      <c r="U3259" s="53">
        <f>S3259/2</f>
        <v>3.6166512345679004E-2</v>
      </c>
      <c r="V3259" s="53">
        <f>T3259/2</f>
        <v>5.4361102345679008E-2</v>
      </c>
      <c r="W3259" s="50">
        <f>RANK(J3259,J:J,1)</f>
        <v>443</v>
      </c>
      <c r="X3259" s="50">
        <f>YEAR(B3259)</f>
        <v>2017</v>
      </c>
      <c r="Y3259" s="50">
        <f>MONTH(B3259)</f>
        <v>5</v>
      </c>
      <c r="Z3259" s="56">
        <f>X3259*100+Y3259</f>
        <v>201705</v>
      </c>
      <c r="AA3259" s="56">
        <f>WEEKNUM(B3259,1)</f>
        <v>19</v>
      </c>
      <c r="AB3259" s="58">
        <f>IF(ISBLANK(B3259)," ",MAX(B3259-B3258-1,0))</f>
        <v>0</v>
      </c>
      <c r="AC3259" s="56">
        <f>DAY(B3259)</f>
        <v>7</v>
      </c>
      <c r="AD3259" s="53">
        <f>U3259+V3259</f>
        <v>9.0527614691358005E-2</v>
      </c>
      <c r="AE3259" s="56">
        <f>IF("1-Swim"=D3259,E3259*46.7,IF("2-Bike"=D3259,E3259,IF("3-Run"=D3259,E3259*4.27,0)))</f>
        <v>30</v>
      </c>
    </row>
    <row r="3260" spans="1:31" ht="15.75" customHeight="1" x14ac:dyDescent="0.25">
      <c r="A3260" s="50">
        <v>3202</v>
      </c>
      <c r="B3260" s="51">
        <v>42865</v>
      </c>
      <c r="C3260" s="75">
        <f>B3260</f>
        <v>42865</v>
      </c>
      <c r="D3260" s="50" t="s">
        <v>1223</v>
      </c>
      <c r="E3260" s="50">
        <v>3.25</v>
      </c>
      <c r="F3260" s="50">
        <v>0</v>
      </c>
      <c r="G3260" s="50">
        <v>35</v>
      </c>
      <c r="H3260" s="50">
        <v>2</v>
      </c>
      <c r="I3260" s="53">
        <f>IF(E3260&gt;0,TIME(F3260,G3260,H3260),"")</f>
        <v>2.4328703703703703E-2</v>
      </c>
      <c r="J3260" s="54">
        <f>IF(E3260&gt;0,TIME(F3260,G3260,H3260)/E3260,"")</f>
        <v>7.4857549857549853E-3</v>
      </c>
      <c r="K3260" s="50" t="s">
        <v>1926</v>
      </c>
      <c r="L3260" s="50" t="s">
        <v>1936</v>
      </c>
      <c r="M3260" s="55">
        <f>IF(D3260&gt;0,0.0416666666666667/J3260,"")</f>
        <v>5.5661274976213173</v>
      </c>
      <c r="N3260" s="50">
        <v>145</v>
      </c>
      <c r="O3260" s="50" t="s">
        <v>377</v>
      </c>
      <c r="Q3260" s="151">
        <f>IF("1-Swim"=D3260,J3260*2.4,IF("2-Bike"=D3260,J3260*112,IF("3-Run"=D3260,J3260*26.2,0)))</f>
        <v>0.1961267806267806</v>
      </c>
      <c r="R3260" s="151">
        <f>Q3260/2</f>
        <v>9.80633903133903E-2</v>
      </c>
      <c r="S3260" s="53">
        <f>J3260*26.2</f>
        <v>0.1961267806267806</v>
      </c>
      <c r="T3260" s="53">
        <f>(J3260+0.0013889)*26.2</f>
        <v>0.23251596062678062</v>
      </c>
      <c r="U3260" s="53">
        <f>S3260/2</f>
        <v>9.80633903133903E-2</v>
      </c>
      <c r="V3260" s="53">
        <f>T3260/2</f>
        <v>0.11625798031339031</v>
      </c>
      <c r="W3260" s="50">
        <f>RANK(J3260,J:J,1)</f>
        <v>2056</v>
      </c>
      <c r="X3260" s="50">
        <f>YEAR(B3260)</f>
        <v>2017</v>
      </c>
      <c r="Y3260" s="50">
        <f>MONTH(B3260)</f>
        <v>5</v>
      </c>
      <c r="Z3260" s="56">
        <f>X3260*100+Y3260</f>
        <v>201705</v>
      </c>
      <c r="AA3260" s="56">
        <f>WEEKNUM(B3260,1)</f>
        <v>19</v>
      </c>
      <c r="AB3260" s="58">
        <f>IF(ISBLANK(B3260)," ",MAX(B3260-B3259-1,0))</f>
        <v>2</v>
      </c>
      <c r="AC3260" s="56">
        <f>DAY(B3260)</f>
        <v>10</v>
      </c>
      <c r="AD3260" s="53">
        <f>U3260+V3260</f>
        <v>0.21432137062678061</v>
      </c>
      <c r="AE3260" s="56">
        <f>IF("1-Swim"=D3260,E3260*46.7,IF("2-Bike"=D3260,E3260,IF("3-Run"=D3260,E3260*4.27,0)))</f>
        <v>13.877499999999998</v>
      </c>
    </row>
    <row r="3261" spans="1:31" ht="15.75" customHeight="1" x14ac:dyDescent="0.25">
      <c r="A3261" s="50">
        <v>3203</v>
      </c>
      <c r="B3261" s="51">
        <v>42866</v>
      </c>
      <c r="C3261" s="75">
        <f>B3261</f>
        <v>42866</v>
      </c>
      <c r="D3261" s="50" t="s">
        <v>1224</v>
      </c>
      <c r="E3261" s="50">
        <v>5</v>
      </c>
      <c r="F3261" s="50">
        <v>0</v>
      </c>
      <c r="G3261" s="50">
        <v>14</v>
      </c>
      <c r="H3261" s="50">
        <v>0</v>
      </c>
      <c r="I3261" s="53">
        <f>IF(E3261&gt;0,TIME(F3261,G3261,H3261),"")</f>
        <v>9.7222222222222224E-3</v>
      </c>
      <c r="J3261" s="54">
        <f>IF(E3261&gt;0,TIME(F3261,G3261,H3261)/E3261,"")</f>
        <v>1.9444444444444444E-3</v>
      </c>
      <c r="K3261" s="50" t="s">
        <v>921</v>
      </c>
      <c r="L3261" s="50" t="s">
        <v>1132</v>
      </c>
      <c r="M3261" s="55">
        <f>IF(D3261&gt;0,0.0416666666666667/J3261,"")</f>
        <v>21.428571428571445</v>
      </c>
      <c r="N3261" s="50">
        <v>0</v>
      </c>
      <c r="O3261" s="50" t="s">
        <v>253</v>
      </c>
      <c r="Q3261" s="151">
        <f>IF("1-Swim"=D3261,J3261*2.4,IF("2-Bike"=D3261,J3261*112,IF("3-Run"=D3261,J3261*26.2,0)))</f>
        <v>0.21777777777777776</v>
      </c>
      <c r="R3261" s="151">
        <f>Q3261/2</f>
        <v>0.10888888888888888</v>
      </c>
      <c r="S3261" s="53">
        <f>J3261*26.2</f>
        <v>5.0944444444444445E-2</v>
      </c>
      <c r="T3261" s="53">
        <f>(J3261+0.0013889)*26.2</f>
        <v>8.7333624444444438E-2</v>
      </c>
      <c r="U3261" s="53">
        <f>S3261/2</f>
        <v>2.5472222222222222E-2</v>
      </c>
      <c r="V3261" s="53">
        <f>T3261/2</f>
        <v>4.3666812222222219E-2</v>
      </c>
      <c r="W3261" s="50">
        <f>RANK(J3261,J:J,1)</f>
        <v>119</v>
      </c>
      <c r="X3261" s="50">
        <f>YEAR(B3261)</f>
        <v>2017</v>
      </c>
      <c r="Y3261" s="50">
        <f>MONTH(B3261)</f>
        <v>5</v>
      </c>
      <c r="Z3261" s="56">
        <f>X3261*100+Y3261</f>
        <v>201705</v>
      </c>
      <c r="AA3261" s="56">
        <f>WEEKNUM(B3261,1)</f>
        <v>19</v>
      </c>
      <c r="AB3261" s="58">
        <f>IF(ISBLANK(B3261)," ",MAX(B3261-B3260-1,0))</f>
        <v>0</v>
      </c>
      <c r="AC3261" s="56">
        <f>DAY(B3261)</f>
        <v>11</v>
      </c>
      <c r="AD3261" s="53">
        <f>U3261+V3261</f>
        <v>6.9139034444444442E-2</v>
      </c>
      <c r="AE3261" s="56">
        <f>IF("1-Swim"=D3261,E3261*46.7,IF("2-Bike"=D3261,E3261,IF("3-Run"=D3261,E3261*4.27,0)))</f>
        <v>5</v>
      </c>
    </row>
    <row r="3262" spans="1:31" x14ac:dyDescent="0.25">
      <c r="A3262" s="50">
        <v>3204</v>
      </c>
      <c r="B3262" s="51">
        <v>42867</v>
      </c>
      <c r="C3262" s="75">
        <f>B3262</f>
        <v>42867</v>
      </c>
      <c r="D3262" s="50" t="s">
        <v>1223</v>
      </c>
      <c r="E3262" s="50">
        <v>3.1</v>
      </c>
      <c r="F3262" s="50">
        <v>0</v>
      </c>
      <c r="G3262" s="50">
        <v>34</v>
      </c>
      <c r="H3262" s="50">
        <v>23</v>
      </c>
      <c r="I3262" s="53">
        <f>IF(E3262&gt;0,TIME(F3262,G3262,H3262),"")</f>
        <v>2.3877314814814813E-2</v>
      </c>
      <c r="J3262" s="54">
        <f>IF(E3262&gt;0,TIME(F3262,G3262,H3262)/E3262,"")</f>
        <v>7.7023596176821977E-3</v>
      </c>
      <c r="K3262" s="50" t="s">
        <v>1926</v>
      </c>
      <c r="L3262" s="50" t="s">
        <v>1814</v>
      </c>
      <c r="M3262" s="55">
        <f>IF(D3262&gt;0,0.0416666666666667/J3262,"")</f>
        <v>5.4095976732913282</v>
      </c>
      <c r="N3262" s="50">
        <v>0</v>
      </c>
      <c r="Q3262" s="151">
        <f>IF("1-Swim"=D3262,J3262*2.4,IF("2-Bike"=D3262,J3262*112,IF("3-Run"=D3262,J3262*26.2,0)))</f>
        <v>0.20180182198327357</v>
      </c>
      <c r="R3262" s="151">
        <f>Q3262/2</f>
        <v>0.10090091099163678</v>
      </c>
      <c r="S3262" s="53">
        <f>J3262*26.2</f>
        <v>0.20180182198327357</v>
      </c>
      <c r="T3262" s="53">
        <f>(J3262+0.0013889)*26.2</f>
        <v>0.23819100198327359</v>
      </c>
      <c r="U3262" s="53">
        <f>S3262/2</f>
        <v>0.10090091099163678</v>
      </c>
      <c r="V3262" s="53">
        <f>T3262/2</f>
        <v>0.11909550099163679</v>
      </c>
      <c r="W3262" s="50">
        <f>RANK(J3262,J:J,1)</f>
        <v>2231</v>
      </c>
      <c r="X3262" s="50">
        <f>YEAR(B3262)</f>
        <v>2017</v>
      </c>
      <c r="Y3262" s="50">
        <f>MONTH(B3262)</f>
        <v>5</v>
      </c>
      <c r="Z3262" s="56">
        <f>X3262*100+Y3262</f>
        <v>201705</v>
      </c>
      <c r="AA3262" s="56">
        <f>WEEKNUM(B3262,1)</f>
        <v>19</v>
      </c>
      <c r="AB3262" s="58">
        <f>IF(ISBLANK(B3262)," ",MAX(B3262-B3261-1,0))</f>
        <v>0</v>
      </c>
      <c r="AC3262" s="56">
        <f>DAY(B3262)</f>
        <v>12</v>
      </c>
      <c r="AD3262" s="53">
        <f>U3262+V3262</f>
        <v>0.21999641198327358</v>
      </c>
      <c r="AE3262" s="56">
        <f>IF("1-Swim"=D3262,E3262*46.7,IF("2-Bike"=D3262,E3262,IF("3-Run"=D3262,E3262*4.27,0)))</f>
        <v>13.236999999999998</v>
      </c>
    </row>
    <row r="3263" spans="1:31" x14ac:dyDescent="0.25">
      <c r="A3263" s="50">
        <v>3205</v>
      </c>
      <c r="B3263" s="51">
        <v>42867</v>
      </c>
      <c r="C3263" s="75">
        <f>B3263</f>
        <v>42867</v>
      </c>
      <c r="D3263" s="50" t="s">
        <v>1224</v>
      </c>
      <c r="E3263" s="50">
        <v>25.2</v>
      </c>
      <c r="F3263" s="50">
        <v>1</v>
      </c>
      <c r="G3263" s="50">
        <v>45</v>
      </c>
      <c r="H3263" s="50">
        <v>7</v>
      </c>
      <c r="I3263" s="53">
        <f>IF(E3263&gt;0,TIME(F3263,G3263,H3263),"")</f>
        <v>7.2997685185185179E-2</v>
      </c>
      <c r="J3263" s="54">
        <f>IF(E3263&gt;0,TIME(F3263,G3263,H3263)/E3263,"")</f>
        <v>2.8967335390946499E-3</v>
      </c>
      <c r="K3263" s="50" t="s">
        <v>1340</v>
      </c>
      <c r="L3263" s="50" t="s">
        <v>315</v>
      </c>
      <c r="M3263" s="55">
        <f>IF(D3263&gt;0,0.0416666666666667/J3263,"")</f>
        <v>14.384017758046628</v>
      </c>
      <c r="N3263" s="50">
        <v>0</v>
      </c>
      <c r="O3263" s="50" t="s">
        <v>377</v>
      </c>
      <c r="Q3263" s="151">
        <f>IF("1-Swim"=D3263,J3263*2.4,IF("2-Bike"=D3263,J3263*112,IF("3-Run"=D3263,J3263*26.2,0)))</f>
        <v>0.32443415637860079</v>
      </c>
      <c r="R3263" s="151">
        <f>Q3263/2</f>
        <v>0.1622170781893004</v>
      </c>
      <c r="S3263" s="53">
        <f>J3263*26.2</f>
        <v>7.5894418724279822E-2</v>
      </c>
      <c r="T3263" s="53">
        <f>(J3263+0.0013889)*26.2</f>
        <v>0.11228359872427982</v>
      </c>
      <c r="U3263" s="53">
        <f>S3263/2</f>
        <v>3.7947209362139911E-2</v>
      </c>
      <c r="V3263" s="53">
        <f>T3263/2</f>
        <v>5.6141799362139908E-2</v>
      </c>
      <c r="W3263" s="50">
        <f>RANK(J3263,J:J,1)</f>
        <v>537</v>
      </c>
      <c r="X3263" s="50">
        <f>YEAR(B3263)</f>
        <v>2017</v>
      </c>
      <c r="Y3263" s="50">
        <f>MONTH(B3263)</f>
        <v>5</v>
      </c>
      <c r="Z3263" s="56">
        <f>X3263*100+Y3263</f>
        <v>201705</v>
      </c>
      <c r="AA3263" s="56">
        <f>WEEKNUM(B3263,1)</f>
        <v>19</v>
      </c>
      <c r="AB3263" s="58">
        <f>IF(ISBLANK(B3263)," ",MAX(B3263-B3262-1,0))</f>
        <v>0</v>
      </c>
      <c r="AC3263" s="56">
        <f>DAY(B3263)</f>
        <v>12</v>
      </c>
      <c r="AD3263" s="53">
        <f>U3263+V3263</f>
        <v>9.4089008724279818E-2</v>
      </c>
      <c r="AE3263" s="56">
        <f>IF("1-Swim"=D3263,E3263*46.7,IF("2-Bike"=D3263,E3263,IF("3-Run"=D3263,E3263*4.27,0)))</f>
        <v>25.2</v>
      </c>
    </row>
    <row r="3264" spans="1:31" x14ac:dyDescent="0.25">
      <c r="A3264" s="50">
        <v>3206</v>
      </c>
      <c r="B3264" s="51">
        <v>42868</v>
      </c>
      <c r="C3264" s="75">
        <f>B3264</f>
        <v>42868</v>
      </c>
      <c r="D3264" s="50" t="s">
        <v>1223</v>
      </c>
      <c r="E3264" s="50">
        <v>1.5</v>
      </c>
      <c r="F3264" s="50">
        <v>0</v>
      </c>
      <c r="G3264" s="50">
        <v>14</v>
      </c>
      <c r="H3264" s="50">
        <v>42</v>
      </c>
      <c r="I3264" s="53">
        <f>IF(E3264&gt;0,TIME(F3264,G3264,H3264),"")</f>
        <v>1.0208333333333333E-2</v>
      </c>
      <c r="J3264" s="54">
        <f>IF(E3264&gt;0,TIME(F3264,G3264,H3264)/E3264,"")</f>
        <v>6.8055555555555551E-3</v>
      </c>
      <c r="K3264" s="50" t="s">
        <v>1926</v>
      </c>
      <c r="L3264" s="50" t="s">
        <v>1937</v>
      </c>
      <c r="M3264" s="55">
        <f>IF(D3264&gt;0,0.0416666666666667/J3264,"")</f>
        <v>6.1224489795918418</v>
      </c>
      <c r="N3264" s="50">
        <v>0</v>
      </c>
      <c r="O3264" s="50" t="s">
        <v>377</v>
      </c>
      <c r="P3264" s="50" t="s">
        <v>1938</v>
      </c>
      <c r="Q3264" s="151">
        <f>IF("1-Swim"=D3264,J3264*2.4,IF("2-Bike"=D3264,J3264*112,IF("3-Run"=D3264,J3264*26.2,0)))</f>
        <v>0.17830555555555555</v>
      </c>
      <c r="R3264" s="151">
        <f>Q3264/2</f>
        <v>8.9152777777777775E-2</v>
      </c>
      <c r="S3264" s="53">
        <f>J3264*26.2</f>
        <v>0.17830555555555555</v>
      </c>
      <c r="T3264" s="53">
        <f>(J3264+0.0013889)*26.2</f>
        <v>0.21469473555555552</v>
      </c>
      <c r="U3264" s="53">
        <f>S3264/2</f>
        <v>8.9152777777777775E-2</v>
      </c>
      <c r="V3264" s="53">
        <f>T3264/2</f>
        <v>0.10734736777777776</v>
      </c>
      <c r="W3264" s="50">
        <f>RANK(J3264,J:J,1)</f>
        <v>1308</v>
      </c>
      <c r="X3264" s="50">
        <f>YEAR(B3264)</f>
        <v>2017</v>
      </c>
      <c r="Y3264" s="50">
        <f>MONTH(B3264)</f>
        <v>5</v>
      </c>
      <c r="Z3264" s="56">
        <f>X3264*100+Y3264</f>
        <v>201705</v>
      </c>
      <c r="AA3264" s="56">
        <f>WEEKNUM(B3264,1)</f>
        <v>19</v>
      </c>
      <c r="AB3264" s="58">
        <f>IF(ISBLANK(B3264)," ",MAX(B3264-B3263-1,0))</f>
        <v>0</v>
      </c>
      <c r="AC3264" s="56">
        <f>DAY(B3264)</f>
        <v>13</v>
      </c>
      <c r="AD3264" s="53">
        <f>U3264+V3264</f>
        <v>0.19650014555555553</v>
      </c>
      <c r="AE3264" s="56">
        <f>IF("1-Swim"=D3264,E3264*46.7,IF("2-Bike"=D3264,E3264,IF("3-Run"=D3264,E3264*4.27,0)))</f>
        <v>6.4049999999999994</v>
      </c>
    </row>
    <row r="3265" spans="1:31" ht="15.75" customHeight="1" x14ac:dyDescent="0.25">
      <c r="A3265" s="50">
        <v>3207</v>
      </c>
      <c r="B3265" s="51">
        <v>42870</v>
      </c>
      <c r="C3265" s="75">
        <f>B3265</f>
        <v>42870</v>
      </c>
      <c r="D3265" s="50" t="s">
        <v>1223</v>
      </c>
      <c r="E3265" s="50">
        <v>3.1</v>
      </c>
      <c r="F3265" s="50">
        <v>0</v>
      </c>
      <c r="G3265" s="50">
        <v>35</v>
      </c>
      <c r="H3265" s="50">
        <v>14</v>
      </c>
      <c r="I3265" s="53">
        <f>IF(E3265&gt;0,TIME(F3265,G3265,H3265),"")</f>
        <v>2.4467592592592593E-2</v>
      </c>
      <c r="J3265" s="54">
        <f>IF(E3265&gt;0,TIME(F3265,G3265,H3265)/E3265,"")</f>
        <v>7.8927718040621257E-3</v>
      </c>
      <c r="K3265" s="50" t="s">
        <v>1926</v>
      </c>
      <c r="L3265" s="50" t="s">
        <v>1814</v>
      </c>
      <c r="M3265" s="55">
        <f>IF(D3265&gt;0,0.0416666666666667/J3265,"")</f>
        <v>5.2790917691579988</v>
      </c>
      <c r="N3265" s="50">
        <v>153</v>
      </c>
      <c r="O3265" s="50" t="s">
        <v>251</v>
      </c>
      <c r="Q3265" s="151">
        <f>IF("1-Swim"=D3265,J3265*2.4,IF("2-Bike"=D3265,J3265*112,IF("3-Run"=D3265,J3265*26.2,0)))</f>
        <v>0.20679062126642769</v>
      </c>
      <c r="R3265" s="151">
        <f>Q3265/2</f>
        <v>0.10339531063321385</v>
      </c>
      <c r="S3265" s="53">
        <f>J3265*26.2</f>
        <v>0.20679062126642769</v>
      </c>
      <c r="T3265" s="53">
        <f>(J3265+0.0013889)*26.2</f>
        <v>0.24317980126642769</v>
      </c>
      <c r="U3265" s="53">
        <f>S3265/2</f>
        <v>0.10339531063321385</v>
      </c>
      <c r="V3265" s="53">
        <f>T3265/2</f>
        <v>0.12158990063321384</v>
      </c>
      <c r="W3265" s="50">
        <f>RANK(J3265,J:J,1)</f>
        <v>2375</v>
      </c>
      <c r="X3265" s="50">
        <f>YEAR(B3265)</f>
        <v>2017</v>
      </c>
      <c r="Y3265" s="50">
        <f>MONTH(B3265)</f>
        <v>5</v>
      </c>
      <c r="Z3265" s="56">
        <f>X3265*100+Y3265</f>
        <v>201705</v>
      </c>
      <c r="AA3265" s="56">
        <f>WEEKNUM(B3265,1)</f>
        <v>20</v>
      </c>
      <c r="AB3265" s="58">
        <f>IF(ISBLANK(B3265)," ",MAX(B3265-B3264-1,0))</f>
        <v>1</v>
      </c>
      <c r="AC3265" s="56">
        <f>DAY(B3265)</f>
        <v>15</v>
      </c>
      <c r="AD3265" s="53">
        <f>U3265+V3265</f>
        <v>0.22498521126642768</v>
      </c>
      <c r="AE3265" s="56">
        <f>IF("1-Swim"=D3265,E3265*46.7,IF("2-Bike"=D3265,E3265,IF("3-Run"=D3265,E3265*4.27,0)))</f>
        <v>13.236999999999998</v>
      </c>
    </row>
    <row r="3266" spans="1:31" x14ac:dyDescent="0.25">
      <c r="A3266" s="50">
        <v>3208</v>
      </c>
      <c r="B3266" s="51">
        <v>42870</v>
      </c>
      <c r="C3266" s="75">
        <f>B3266</f>
        <v>42870</v>
      </c>
      <c r="D3266" s="50" t="s">
        <v>1223</v>
      </c>
      <c r="E3266" s="50">
        <v>4.2</v>
      </c>
      <c r="F3266" s="50">
        <v>0</v>
      </c>
      <c r="G3266" s="50">
        <v>44</v>
      </c>
      <c r="H3266" s="50">
        <v>50</v>
      </c>
      <c r="I3266" s="53">
        <f>IF(E3266&gt;0,TIME(F3266,G3266,H3266),"")</f>
        <v>3.1134259259259261E-2</v>
      </c>
      <c r="J3266" s="54">
        <f>IF(E3266&gt;0,TIME(F3266,G3266,H3266)/E3266,"")</f>
        <v>7.412918871252205E-3</v>
      </c>
      <c r="K3266" s="50" t="s">
        <v>1890</v>
      </c>
      <c r="L3266" s="50" t="s">
        <v>1939</v>
      </c>
      <c r="M3266" s="55">
        <f>IF(D3266&gt;0,0.0416666666666667/J3266,"")</f>
        <v>5.6208178438661749</v>
      </c>
      <c r="N3266" s="50">
        <v>138</v>
      </c>
      <c r="O3266" s="50" t="s">
        <v>255</v>
      </c>
      <c r="P3266" s="50" t="s">
        <v>1940</v>
      </c>
      <c r="Q3266" s="151">
        <f>IF("1-Swim"=D3266,J3266*2.4,IF("2-Bike"=D3266,J3266*112,IF("3-Run"=D3266,J3266*26.2,0)))</f>
        <v>0.19421847442680776</v>
      </c>
      <c r="R3266" s="151">
        <f>Q3266/2</f>
        <v>9.7109237213403879E-2</v>
      </c>
      <c r="S3266" s="53">
        <f>J3266*26.2</f>
        <v>0.19421847442680776</v>
      </c>
      <c r="T3266" s="53">
        <f>(J3266+0.0013889)*26.2</f>
        <v>0.23060765442680778</v>
      </c>
      <c r="U3266" s="53">
        <f>S3266/2</f>
        <v>9.7109237213403879E-2</v>
      </c>
      <c r="V3266" s="53">
        <f>T3266/2</f>
        <v>0.11530382721340389</v>
      </c>
      <c r="W3266" s="50">
        <f>RANK(J3266,J:J,1)</f>
        <v>1987</v>
      </c>
      <c r="X3266" s="50">
        <f>YEAR(B3266)</f>
        <v>2017</v>
      </c>
      <c r="Y3266" s="50">
        <f>MONTH(B3266)</f>
        <v>5</v>
      </c>
      <c r="Z3266" s="56">
        <f>X3266*100+Y3266</f>
        <v>201705</v>
      </c>
      <c r="AA3266" s="56">
        <f>WEEKNUM(B3266,1)</f>
        <v>20</v>
      </c>
      <c r="AB3266" s="58">
        <f>IF(ISBLANK(B3266)," ",MAX(B3266-B3265-1,0))</f>
        <v>0</v>
      </c>
      <c r="AC3266" s="56">
        <f>DAY(B3266)</f>
        <v>15</v>
      </c>
      <c r="AD3266" s="53">
        <f>U3266+V3266</f>
        <v>0.21241306442680777</v>
      </c>
      <c r="AE3266" s="56">
        <f>IF("1-Swim"=D3266,E3266*46.7,IF("2-Bike"=D3266,E3266,IF("3-Run"=D3266,E3266*4.27,0)))</f>
        <v>17.933999999999997</v>
      </c>
    </row>
    <row r="3267" spans="1:31" x14ac:dyDescent="0.25">
      <c r="A3267" s="50">
        <v>3209</v>
      </c>
      <c r="B3267" s="51">
        <v>42871</v>
      </c>
      <c r="C3267" s="75">
        <f>B3267</f>
        <v>42871</v>
      </c>
      <c r="D3267" s="50" t="s">
        <v>1223</v>
      </c>
      <c r="E3267" s="50">
        <v>3.1</v>
      </c>
      <c r="F3267" s="50">
        <v>0</v>
      </c>
      <c r="G3267" s="50">
        <v>32</v>
      </c>
      <c r="H3267" s="50">
        <v>23</v>
      </c>
      <c r="I3267" s="53">
        <f>IF(E3267&gt;0,TIME(F3267,G3267,H3267),"")</f>
        <v>2.2488425925925926E-2</v>
      </c>
      <c r="J3267" s="54">
        <f>IF(E3267&gt;0,TIME(F3267,G3267,H3267)/E3267,"")</f>
        <v>7.2543309438470724E-3</v>
      </c>
      <c r="K3267" s="50" t="s">
        <v>1926</v>
      </c>
      <c r="L3267" s="50" t="s">
        <v>1814</v>
      </c>
      <c r="M3267" s="55">
        <f>IF(D3267&gt;0,0.0416666666666667/J3267,"")</f>
        <v>5.7436953165208493</v>
      </c>
      <c r="N3267" s="50">
        <v>168</v>
      </c>
      <c r="O3267" s="50" t="s">
        <v>255</v>
      </c>
      <c r="Q3267" s="151">
        <f>IF("1-Swim"=D3267,J3267*2.4,IF("2-Bike"=D3267,J3267*112,IF("3-Run"=D3267,J3267*26.2,0)))</f>
        <v>0.19006347072879329</v>
      </c>
      <c r="R3267" s="151">
        <f>Q3267/2</f>
        <v>9.5031735364396644E-2</v>
      </c>
      <c r="S3267" s="53">
        <f>J3267*26.2</f>
        <v>0.19006347072879329</v>
      </c>
      <c r="T3267" s="53">
        <f>(J3267+0.0013889)*26.2</f>
        <v>0.22645265072879328</v>
      </c>
      <c r="U3267" s="53">
        <f>S3267/2</f>
        <v>9.5031735364396644E-2</v>
      </c>
      <c r="V3267" s="53">
        <f>T3267/2</f>
        <v>0.11322632536439664</v>
      </c>
      <c r="W3267" s="50">
        <f>RANK(J3267,J:J,1)</f>
        <v>1838</v>
      </c>
      <c r="X3267" s="50">
        <f>YEAR(B3267)</f>
        <v>2017</v>
      </c>
      <c r="Y3267" s="50">
        <f>MONTH(B3267)</f>
        <v>5</v>
      </c>
      <c r="Z3267" s="56">
        <f>X3267*100+Y3267</f>
        <v>201705</v>
      </c>
      <c r="AA3267" s="56">
        <f>WEEKNUM(B3267,1)</f>
        <v>20</v>
      </c>
      <c r="AB3267" s="58">
        <f>IF(ISBLANK(B3267)," ",MAX(B3267-B3266-1,0))</f>
        <v>0</v>
      </c>
      <c r="AC3267" s="56">
        <f>DAY(B3267)</f>
        <v>16</v>
      </c>
      <c r="AD3267" s="53">
        <f>U3267+V3267</f>
        <v>0.20825806072879327</v>
      </c>
      <c r="AE3267" s="56">
        <f>IF("1-Swim"=D3267,E3267*46.7,IF("2-Bike"=D3267,E3267,IF("3-Run"=D3267,E3267*4.27,0)))</f>
        <v>13.236999999999998</v>
      </c>
    </row>
    <row r="3268" spans="1:31" x14ac:dyDescent="0.25">
      <c r="A3268" s="50">
        <v>3210</v>
      </c>
      <c r="B3268" s="51">
        <v>42873</v>
      </c>
      <c r="C3268" s="75">
        <f>B3268</f>
        <v>42873</v>
      </c>
      <c r="D3268" s="50" t="s">
        <v>1224</v>
      </c>
      <c r="E3268" s="50">
        <v>8</v>
      </c>
      <c r="F3268" s="50">
        <v>0</v>
      </c>
      <c r="G3268" s="50">
        <v>30</v>
      </c>
      <c r="H3268" s="50">
        <v>0</v>
      </c>
      <c r="I3268" s="53">
        <f>IF(E3268&gt;0,TIME(F3268,G3268,H3268),"")</f>
        <v>2.0833333333333332E-2</v>
      </c>
      <c r="J3268" s="54">
        <f>IF(E3268&gt;0,TIME(F3268,G3268,H3268)/E3268,"")</f>
        <v>2.6041666666666665E-3</v>
      </c>
      <c r="K3268" s="50" t="s">
        <v>921</v>
      </c>
      <c r="L3268" s="50" t="s">
        <v>1941</v>
      </c>
      <c r="M3268" s="55">
        <f>IF(D3268&gt;0,0.0416666666666667/J3268,"")</f>
        <v>16.000000000000014</v>
      </c>
      <c r="N3268" s="50">
        <v>0</v>
      </c>
      <c r="O3268" s="50" t="s">
        <v>253</v>
      </c>
      <c r="P3268" s="50" t="s">
        <v>1942</v>
      </c>
      <c r="Q3268" s="151">
        <f>IF("1-Swim"=D3268,J3268*2.4,IF("2-Bike"=D3268,J3268*112,IF("3-Run"=D3268,J3268*26.2,0)))</f>
        <v>0.29166666666666663</v>
      </c>
      <c r="R3268" s="151">
        <f>Q3268/2</f>
        <v>0.14583333333333331</v>
      </c>
      <c r="S3268" s="53">
        <f>J3268*26.2</f>
        <v>6.822916666666666E-2</v>
      </c>
      <c r="T3268" s="53">
        <f>(J3268+0.0013889)*26.2</f>
        <v>0.10461834666666665</v>
      </c>
      <c r="U3268" s="53">
        <f>S3268/2</f>
        <v>3.411458333333333E-2</v>
      </c>
      <c r="V3268" s="53">
        <f>T3268/2</f>
        <v>5.2309173333333327E-2</v>
      </c>
      <c r="W3268" s="50">
        <f>RANK(J3268,J:J,1)</f>
        <v>357</v>
      </c>
      <c r="X3268" s="50">
        <f>YEAR(B3268)</f>
        <v>2017</v>
      </c>
      <c r="Y3268" s="50">
        <f>MONTH(B3268)</f>
        <v>5</v>
      </c>
      <c r="Z3268" s="56">
        <f>X3268*100+Y3268</f>
        <v>201705</v>
      </c>
      <c r="AA3268" s="56">
        <f>WEEKNUM(B3268,1)</f>
        <v>20</v>
      </c>
      <c r="AB3268" s="58">
        <f>IF(ISBLANK(B3268)," ",MAX(B3268-B3267-1,0))</f>
        <v>1</v>
      </c>
      <c r="AC3268" s="56">
        <f>DAY(B3268)</f>
        <v>18</v>
      </c>
      <c r="AD3268" s="53">
        <f>U3268+V3268</f>
        <v>8.6423756666666657E-2</v>
      </c>
      <c r="AE3268" s="56">
        <f>IF("1-Swim"=D3268,E3268*46.7,IF("2-Bike"=D3268,E3268,IF("3-Run"=D3268,E3268*4.27,0)))</f>
        <v>8</v>
      </c>
    </row>
    <row r="3269" spans="1:31" ht="15.75" customHeight="1" x14ac:dyDescent="0.25">
      <c r="A3269" s="50">
        <v>3211</v>
      </c>
      <c r="B3269" s="51">
        <v>42874</v>
      </c>
      <c r="C3269" s="75">
        <f>B3269</f>
        <v>42874</v>
      </c>
      <c r="D3269" s="50" t="s">
        <v>1224</v>
      </c>
      <c r="E3269" s="50">
        <v>48.7</v>
      </c>
      <c r="F3269" s="50">
        <v>3</v>
      </c>
      <c r="G3269" s="50">
        <v>24</v>
      </c>
      <c r="H3269" s="50">
        <v>22</v>
      </c>
      <c r="I3269" s="53">
        <f>IF(E3269&gt;0,TIME(F3269,G3269,H3269),"")</f>
        <v>0.1419212962962963</v>
      </c>
      <c r="J3269" s="54">
        <f>IF(E3269&gt;0,TIME(F3269,G3269,H3269)/E3269,"")</f>
        <v>2.9141949958171724E-3</v>
      </c>
      <c r="K3269" s="50" t="s">
        <v>1340</v>
      </c>
      <c r="L3269" s="50" t="s">
        <v>1384</v>
      </c>
      <c r="M3269" s="55">
        <f>IF(D3269&gt;0,0.0416666666666667/J3269,"")</f>
        <v>14.297830696460622</v>
      </c>
      <c r="N3269" s="50">
        <v>0</v>
      </c>
      <c r="O3269" s="50" t="s">
        <v>228</v>
      </c>
      <c r="Q3269" s="151">
        <f>IF("1-Swim"=D3269,J3269*2.4,IF("2-Bike"=D3269,J3269*112,IF("3-Run"=D3269,J3269*26.2,0)))</f>
        <v>0.32638983953152328</v>
      </c>
      <c r="R3269" s="151">
        <f>Q3269/2</f>
        <v>0.16319491976576164</v>
      </c>
      <c r="S3269" s="53">
        <f>J3269*26.2</f>
        <v>7.6351908890409909E-2</v>
      </c>
      <c r="T3269" s="53">
        <f>(J3269+0.0013889)*26.2</f>
        <v>0.1127410888904099</v>
      </c>
      <c r="U3269" s="53">
        <f>S3269/2</f>
        <v>3.8175954445204954E-2</v>
      </c>
      <c r="V3269" s="53">
        <f>T3269/2</f>
        <v>5.6370544445204951E-2</v>
      </c>
      <c r="W3269" s="50">
        <f>RANK(J3269,J:J,1)</f>
        <v>545</v>
      </c>
      <c r="X3269" s="50">
        <f>YEAR(B3269)</f>
        <v>2017</v>
      </c>
      <c r="Y3269" s="50">
        <f>MONTH(B3269)</f>
        <v>5</v>
      </c>
      <c r="Z3269" s="56">
        <f>X3269*100+Y3269</f>
        <v>201705</v>
      </c>
      <c r="AA3269" s="56">
        <f>WEEKNUM(B3269,1)</f>
        <v>20</v>
      </c>
      <c r="AB3269" s="58">
        <f>IF(ISBLANK(B3269)," ",MAX(B3269-B3268-1,0))</f>
        <v>0</v>
      </c>
      <c r="AC3269" s="56">
        <f>DAY(B3269)</f>
        <v>19</v>
      </c>
      <c r="AD3269" s="53">
        <f>U3269+V3269</f>
        <v>9.4546498890409905E-2</v>
      </c>
      <c r="AE3269" s="56">
        <f>IF("1-Swim"=D3269,E3269*46.7,IF("2-Bike"=D3269,E3269,IF("3-Run"=D3269,E3269*4.27,0)))</f>
        <v>48.7</v>
      </c>
    </row>
    <row r="3270" spans="1:31" ht="15.75" customHeight="1" x14ac:dyDescent="0.25">
      <c r="A3270" s="50">
        <v>3212</v>
      </c>
      <c r="B3270" s="51">
        <v>42875</v>
      </c>
      <c r="C3270" s="75">
        <f>B3270</f>
        <v>42875</v>
      </c>
      <c r="D3270" s="50" t="s">
        <v>1225</v>
      </c>
      <c r="E3270" s="50">
        <v>0.5</v>
      </c>
      <c r="F3270" s="50">
        <v>0</v>
      </c>
      <c r="G3270" s="50">
        <v>18</v>
      </c>
      <c r="H3270" s="50">
        <v>15</v>
      </c>
      <c r="I3270" s="53">
        <f>IF(E3270&gt;0,TIME(F3270,G3270,H3270),"")</f>
        <v>1.2673611111111109E-2</v>
      </c>
      <c r="J3270" s="54">
        <f>IF(E3270&gt;0,TIME(F3270,G3270,H3270)/E3270,"")</f>
        <v>2.5347222222222219E-2</v>
      </c>
      <c r="K3270" s="50" t="s">
        <v>949</v>
      </c>
      <c r="L3270" s="50" t="s">
        <v>1943</v>
      </c>
      <c r="M3270" s="55">
        <f>IF(D3270&gt;0,0.0416666666666667/J3270,"")</f>
        <v>1.6438356164383576</v>
      </c>
      <c r="N3270" s="50">
        <v>0</v>
      </c>
      <c r="O3270" s="50" t="s">
        <v>377</v>
      </c>
      <c r="Q3270" s="151">
        <f>IF("1-Swim"=D3270,J3270*2.4,IF("2-Bike"=D3270,J3270*112,IF("3-Run"=D3270,J3270*26.2,0)))</f>
        <v>6.0833333333333323E-2</v>
      </c>
      <c r="R3270" s="151">
        <f>Q3270/2</f>
        <v>3.0416666666666661E-2</v>
      </c>
      <c r="S3270" s="53">
        <f>J3270*26.2</f>
        <v>0.66409722222222212</v>
      </c>
      <c r="T3270" s="53">
        <f>(J3270+0.0013889)*26.2</f>
        <v>0.70048640222222203</v>
      </c>
      <c r="U3270" s="53">
        <f>S3270/2</f>
        <v>0.33204861111111106</v>
      </c>
      <c r="V3270" s="53">
        <f>T3270/2</f>
        <v>0.35024320111111101</v>
      </c>
      <c r="W3270" s="50">
        <f>RANK(J3270,J:J,1)</f>
        <v>3203</v>
      </c>
      <c r="X3270" s="50">
        <f>YEAR(B3270)</f>
        <v>2017</v>
      </c>
      <c r="Y3270" s="50">
        <f>MONTH(B3270)</f>
        <v>5</v>
      </c>
      <c r="Z3270" s="56">
        <f>X3270*100+Y3270</f>
        <v>201705</v>
      </c>
      <c r="AA3270" s="56">
        <f>WEEKNUM(B3270,1)</f>
        <v>20</v>
      </c>
      <c r="AB3270" s="58">
        <f>IF(ISBLANK(B3270)," ",MAX(B3270-B3269-1,0))</f>
        <v>0</v>
      </c>
      <c r="AC3270" s="56">
        <f>DAY(B3270)</f>
        <v>20</v>
      </c>
      <c r="AD3270" s="53">
        <f>U3270+V3270</f>
        <v>0.68229181222222213</v>
      </c>
      <c r="AE3270" s="56">
        <f>IF("1-Swim"=D3270,E3270*46.7,IF("2-Bike"=D3270,E3270,IF("3-Run"=D3270,E3270*4.27,0)))</f>
        <v>23.35</v>
      </c>
    </row>
    <row r="3271" spans="1:31" x14ac:dyDescent="0.25">
      <c r="A3271" s="50">
        <v>3213</v>
      </c>
      <c r="B3271" s="51">
        <v>42876</v>
      </c>
      <c r="C3271" s="75">
        <f>B3271</f>
        <v>42876</v>
      </c>
      <c r="D3271" s="50" t="s">
        <v>1223</v>
      </c>
      <c r="E3271" s="50">
        <v>9.6</v>
      </c>
      <c r="F3271" s="50">
        <v>1</v>
      </c>
      <c r="G3271" s="50">
        <v>57</v>
      </c>
      <c r="H3271" s="50">
        <v>11</v>
      </c>
      <c r="I3271" s="53">
        <f>IF(E3271&gt;0,TIME(F3271,G3271,H3271),"")</f>
        <v>8.1377314814814819E-2</v>
      </c>
      <c r="J3271" s="54">
        <f>IF(E3271&gt;0,TIME(F3271,G3271,H3271)/E3271,"")</f>
        <v>8.4768036265432112E-3</v>
      </c>
      <c r="K3271" s="50" t="s">
        <v>1926</v>
      </c>
      <c r="L3271" s="50" t="s">
        <v>790</v>
      </c>
      <c r="M3271" s="55">
        <f>IF(D3271&gt;0,0.0416666666666667/J3271,"")</f>
        <v>4.9153747688806746</v>
      </c>
      <c r="N3271" s="50">
        <v>130</v>
      </c>
      <c r="O3271" s="50" t="s">
        <v>255</v>
      </c>
      <c r="Q3271" s="151">
        <f>IF("1-Swim"=D3271,J3271*2.4,IF("2-Bike"=D3271,J3271*112,IF("3-Run"=D3271,J3271*26.2,0)))</f>
        <v>0.22209225501543212</v>
      </c>
      <c r="R3271" s="151">
        <f>Q3271/2</f>
        <v>0.11104612750771606</v>
      </c>
      <c r="S3271" s="53">
        <f>J3271*26.2</f>
        <v>0.22209225501543212</v>
      </c>
      <c r="T3271" s="53">
        <f>(J3271+0.0013889)*26.2</f>
        <v>0.25848143501543214</v>
      </c>
      <c r="U3271" s="53">
        <f>S3271/2</f>
        <v>0.11104612750771606</v>
      </c>
      <c r="V3271" s="53">
        <f>T3271/2</f>
        <v>0.12924071750771607</v>
      </c>
      <c r="W3271" s="50">
        <f>RANK(J3271,J:J,1)</f>
        <v>2652</v>
      </c>
      <c r="X3271" s="50">
        <f>YEAR(B3271)</f>
        <v>2017</v>
      </c>
      <c r="Y3271" s="50">
        <f>MONTH(B3271)</f>
        <v>5</v>
      </c>
      <c r="Z3271" s="56">
        <f>X3271*100+Y3271</f>
        <v>201705</v>
      </c>
      <c r="AA3271" s="56">
        <f>WEEKNUM(B3271,1)</f>
        <v>21</v>
      </c>
      <c r="AB3271" s="58">
        <f>IF(ISBLANK(B3271)," ",MAX(B3271-B3270-1,0))</f>
        <v>0</v>
      </c>
      <c r="AC3271" s="56">
        <f>DAY(B3271)</f>
        <v>21</v>
      </c>
      <c r="AD3271" s="53">
        <f>U3271+V3271</f>
        <v>0.24028684501543213</v>
      </c>
      <c r="AE3271" s="56">
        <f>IF("1-Swim"=D3271,E3271*46.7,IF("2-Bike"=D3271,E3271,IF("3-Run"=D3271,E3271*4.27,0)))</f>
        <v>40.991999999999997</v>
      </c>
    </row>
    <row r="3272" spans="1:31" x14ac:dyDescent="0.25">
      <c r="A3272" s="50">
        <v>3214</v>
      </c>
      <c r="B3272" s="51">
        <v>42877</v>
      </c>
      <c r="C3272" s="75">
        <f>B3272</f>
        <v>42877</v>
      </c>
      <c r="D3272" s="50" t="s">
        <v>1225</v>
      </c>
      <c r="E3272" s="50">
        <v>0.5</v>
      </c>
      <c r="F3272" s="50">
        <v>0</v>
      </c>
      <c r="G3272" s="50">
        <v>17</v>
      </c>
      <c r="H3272" s="50">
        <v>13</v>
      </c>
      <c r="I3272" s="53">
        <f>IF(E3272&gt;0,TIME(F3272,G3272,H3272),"")</f>
        <v>1.1956018518518517E-2</v>
      </c>
      <c r="J3272" s="54">
        <f>IF(E3272&gt;0,TIME(F3272,G3272,H3272)/E3272,"")</f>
        <v>2.3912037037037034E-2</v>
      </c>
      <c r="K3272" s="50" t="s">
        <v>1184</v>
      </c>
      <c r="L3272" s="50" t="s">
        <v>1944</v>
      </c>
      <c r="M3272" s="55">
        <f>IF(D3272&gt;0,0.0416666666666667/J3272,"")</f>
        <v>1.742497579864474</v>
      </c>
      <c r="N3272" s="50">
        <v>0</v>
      </c>
      <c r="O3272" s="50" t="s">
        <v>255</v>
      </c>
      <c r="Q3272" s="151">
        <f>IF("1-Swim"=D3272,J3272*2.4,IF("2-Bike"=D3272,J3272*112,IF("3-Run"=D3272,J3272*26.2,0)))</f>
        <v>5.7388888888888878E-2</v>
      </c>
      <c r="R3272" s="151">
        <f>Q3272/2</f>
        <v>2.8694444444444439E-2</v>
      </c>
      <c r="S3272" s="53">
        <f>J3272*26.2</f>
        <v>0.62649537037037029</v>
      </c>
      <c r="T3272" s="53">
        <f>(J3272+0.0013889)*26.2</f>
        <v>0.6628845503703702</v>
      </c>
      <c r="U3272" s="53">
        <f>S3272/2</f>
        <v>0.31324768518518514</v>
      </c>
      <c r="V3272" s="53">
        <f>T3272/2</f>
        <v>0.3314422751851851</v>
      </c>
      <c r="W3272" s="50">
        <f>RANK(J3272,J:J,1)</f>
        <v>3125</v>
      </c>
      <c r="X3272" s="50">
        <f>YEAR(B3272)</f>
        <v>2017</v>
      </c>
      <c r="Y3272" s="50">
        <f>MONTH(B3272)</f>
        <v>5</v>
      </c>
      <c r="Z3272" s="56">
        <f>X3272*100+Y3272</f>
        <v>201705</v>
      </c>
      <c r="AA3272" s="56">
        <f>WEEKNUM(B3272,1)</f>
        <v>21</v>
      </c>
      <c r="AB3272" s="58">
        <f>IF(ISBLANK(B3272)," ",MAX(B3272-B3271-1,0))</f>
        <v>0</v>
      </c>
      <c r="AC3272" s="56">
        <f>DAY(B3272)</f>
        <v>22</v>
      </c>
      <c r="AD3272" s="53">
        <f>U3272+V3272</f>
        <v>0.64468996037037019</v>
      </c>
      <c r="AE3272" s="56">
        <f>IF("1-Swim"=D3272,E3272*46.7,IF("2-Bike"=D3272,E3272,IF("3-Run"=D3272,E3272*4.27,0)))</f>
        <v>23.35</v>
      </c>
    </row>
    <row r="3273" spans="1:31" x14ac:dyDescent="0.25">
      <c r="A3273" s="50">
        <v>3215</v>
      </c>
      <c r="B3273" s="51">
        <v>42878</v>
      </c>
      <c r="C3273" s="75">
        <f>B3273</f>
        <v>42878</v>
      </c>
      <c r="D3273" s="50" t="s">
        <v>1223</v>
      </c>
      <c r="E3273" s="50">
        <v>3.1</v>
      </c>
      <c r="F3273" s="50">
        <v>0</v>
      </c>
      <c r="G3273" s="50">
        <v>36</v>
      </c>
      <c r="H3273" s="50">
        <v>53</v>
      </c>
      <c r="I3273" s="53">
        <f>IF(E3273&gt;0,TIME(F3273,G3273,H3273),"")</f>
        <v>2.5613425925925925E-2</v>
      </c>
      <c r="J3273" s="54">
        <f>IF(E3273&gt;0,TIME(F3273,G3273,H3273)/E3273,"")</f>
        <v>8.2623954599761046E-3</v>
      </c>
      <c r="K3273" s="50" t="s">
        <v>1926</v>
      </c>
      <c r="L3273" s="50" t="s">
        <v>1814</v>
      </c>
      <c r="M3273" s="55">
        <f>IF(D3273&gt;0,0.0416666666666667/J3273,"")</f>
        <v>5.0429281518300995</v>
      </c>
      <c r="N3273" s="50">
        <v>155</v>
      </c>
      <c r="O3273" s="50" t="s">
        <v>201</v>
      </c>
      <c r="Q3273" s="151">
        <f>IF("1-Swim"=D3273,J3273*2.4,IF("2-Bike"=D3273,J3273*112,IF("3-Run"=D3273,J3273*26.2,0)))</f>
        <v>0.21647476105137392</v>
      </c>
      <c r="R3273" s="151">
        <f>Q3273/2</f>
        <v>0.10823738052568696</v>
      </c>
      <c r="S3273" s="53">
        <f>J3273*26.2</f>
        <v>0.21647476105137392</v>
      </c>
      <c r="T3273" s="53">
        <f>(J3273+0.0013889)*26.2</f>
        <v>0.25286394105137394</v>
      </c>
      <c r="U3273" s="53">
        <f>S3273/2</f>
        <v>0.10823738052568696</v>
      </c>
      <c r="V3273" s="53">
        <f>T3273/2</f>
        <v>0.12643197052568697</v>
      </c>
      <c r="W3273" s="50">
        <f>RANK(J3273,J:J,1)</f>
        <v>2564</v>
      </c>
      <c r="X3273" s="50">
        <f>YEAR(B3273)</f>
        <v>2017</v>
      </c>
      <c r="Y3273" s="50">
        <f>MONTH(B3273)</f>
        <v>5</v>
      </c>
      <c r="Z3273" s="56">
        <f>X3273*100+Y3273</f>
        <v>201705</v>
      </c>
      <c r="AA3273" s="56">
        <f>WEEKNUM(B3273,1)</f>
        <v>21</v>
      </c>
      <c r="AB3273" s="58">
        <f>IF(ISBLANK(B3273)," ",MAX(B3273-B3272-1,0))</f>
        <v>0</v>
      </c>
      <c r="AC3273" s="56">
        <f>DAY(B3273)</f>
        <v>23</v>
      </c>
      <c r="AD3273" s="53">
        <f>U3273+V3273</f>
        <v>0.23466935105137393</v>
      </c>
      <c r="AE3273" s="56">
        <f>IF("1-Swim"=D3273,E3273*46.7,IF("2-Bike"=D3273,E3273,IF("3-Run"=D3273,E3273*4.27,0)))</f>
        <v>13.236999999999998</v>
      </c>
    </row>
    <row r="3274" spans="1:31" ht="15.75" customHeight="1" x14ac:dyDescent="0.25">
      <c r="A3274" s="50">
        <v>3216</v>
      </c>
      <c r="B3274" s="51">
        <v>42878</v>
      </c>
      <c r="C3274" s="75">
        <f>B3274</f>
        <v>42878</v>
      </c>
      <c r="D3274" s="50" t="s">
        <v>1223</v>
      </c>
      <c r="E3274" s="50">
        <v>3.4</v>
      </c>
      <c r="F3274" s="50">
        <v>0</v>
      </c>
      <c r="G3274" s="50">
        <v>36</v>
      </c>
      <c r="H3274" s="50">
        <v>5</v>
      </c>
      <c r="I3274" s="53">
        <f>IF(E3274&gt;0,TIME(F3274,G3274,H3274),"")</f>
        <v>2.5057870370370373E-2</v>
      </c>
      <c r="J3274" s="54">
        <f>IF(E3274&gt;0,TIME(F3274,G3274,H3274)/E3274,"")</f>
        <v>7.3699618736383452E-3</v>
      </c>
      <c r="K3274" s="50" t="s">
        <v>1890</v>
      </c>
      <c r="L3274" s="50" t="s">
        <v>1290</v>
      </c>
      <c r="M3274" s="55">
        <f>IF(D3274&gt;0,0.0416666666666667/J3274,"")</f>
        <v>5.6535796766743687</v>
      </c>
      <c r="N3274" s="50">
        <v>144</v>
      </c>
      <c r="O3274" s="50" t="s">
        <v>255</v>
      </c>
      <c r="Q3274" s="151">
        <f>IF("1-Swim"=D3274,J3274*2.4,IF("2-Bike"=D3274,J3274*112,IF("3-Run"=D3274,J3274*26.2,0)))</f>
        <v>0.19309300108932465</v>
      </c>
      <c r="R3274" s="151">
        <f>Q3274/2</f>
        <v>9.6546500544662323E-2</v>
      </c>
      <c r="S3274" s="53">
        <f>J3274*26.2</f>
        <v>0.19309300108932465</v>
      </c>
      <c r="T3274" s="53">
        <f>(J3274+0.0013889)*26.2</f>
        <v>0.22948218108932464</v>
      </c>
      <c r="U3274" s="53">
        <f>S3274/2</f>
        <v>9.6546500544662323E-2</v>
      </c>
      <c r="V3274" s="53">
        <f>T3274/2</f>
        <v>0.11474109054466232</v>
      </c>
      <c r="W3274" s="50">
        <f>RANK(J3274,J:J,1)</f>
        <v>1952</v>
      </c>
      <c r="X3274" s="50">
        <f>YEAR(B3274)</f>
        <v>2017</v>
      </c>
      <c r="Y3274" s="50">
        <f>MONTH(B3274)</f>
        <v>5</v>
      </c>
      <c r="Z3274" s="56">
        <f>X3274*100+Y3274</f>
        <v>201705</v>
      </c>
      <c r="AA3274" s="56">
        <f>WEEKNUM(B3274,1)</f>
        <v>21</v>
      </c>
      <c r="AB3274" s="58">
        <f>IF(ISBLANK(B3274)," ",MAX(B3274-B3273-1,0))</f>
        <v>0</v>
      </c>
      <c r="AC3274" s="56">
        <f>DAY(B3274)</f>
        <v>23</v>
      </c>
      <c r="AD3274" s="53">
        <f>U3274+V3274</f>
        <v>0.21128759108932466</v>
      </c>
      <c r="AE3274" s="56">
        <f>IF("1-Swim"=D3274,E3274*46.7,IF("2-Bike"=D3274,E3274,IF("3-Run"=D3274,E3274*4.27,0)))</f>
        <v>14.517999999999999</v>
      </c>
    </row>
    <row r="3275" spans="1:31" x14ac:dyDescent="0.25">
      <c r="A3275" s="50">
        <v>3217</v>
      </c>
      <c r="B3275" s="51">
        <v>42879</v>
      </c>
      <c r="C3275" s="75">
        <f>B3275</f>
        <v>42879</v>
      </c>
      <c r="D3275" s="50" t="s">
        <v>1225</v>
      </c>
      <c r="E3275" s="50">
        <v>0.6</v>
      </c>
      <c r="F3275" s="50">
        <v>0</v>
      </c>
      <c r="G3275" s="50">
        <v>20</v>
      </c>
      <c r="H3275" s="50">
        <v>6</v>
      </c>
      <c r="I3275" s="53">
        <f>IF(E3275&gt;0,TIME(F3275,G3275,H3275),"")</f>
        <v>1.3958333333333335E-2</v>
      </c>
      <c r="J3275" s="54">
        <f>IF(E3275&gt;0,TIME(F3275,G3275,H3275)/E3275,"")</f>
        <v>2.3263888888888893E-2</v>
      </c>
      <c r="K3275" s="50" t="s">
        <v>949</v>
      </c>
      <c r="L3275" s="50" t="s">
        <v>315</v>
      </c>
      <c r="M3275" s="55">
        <f>IF(D3275&gt;0,0.0416666666666667/J3275,"")</f>
        <v>1.7910447761194042</v>
      </c>
      <c r="N3275" s="50">
        <v>0</v>
      </c>
      <c r="O3275" s="50" t="s">
        <v>377</v>
      </c>
      <c r="Q3275" s="151">
        <f>IF("1-Swim"=D3275,J3275*2.4,IF("2-Bike"=D3275,J3275*112,IF("3-Run"=D3275,J3275*26.2,0)))</f>
        <v>5.5833333333333339E-2</v>
      </c>
      <c r="R3275" s="151">
        <f>Q3275/2</f>
        <v>2.7916666666666669E-2</v>
      </c>
      <c r="S3275" s="53">
        <f>J3275*26.2</f>
        <v>0.60951388888888902</v>
      </c>
      <c r="T3275" s="53">
        <f>(J3275+0.0013889)*26.2</f>
        <v>0.64590306888888893</v>
      </c>
      <c r="U3275" s="53">
        <f>S3275/2</f>
        <v>0.30475694444444451</v>
      </c>
      <c r="V3275" s="53">
        <f>T3275/2</f>
        <v>0.32295153444444447</v>
      </c>
      <c r="W3275" s="50">
        <f>RANK(J3275,J:J,1)</f>
        <v>3097</v>
      </c>
      <c r="X3275" s="50">
        <f>YEAR(B3275)</f>
        <v>2017</v>
      </c>
      <c r="Y3275" s="50">
        <f>MONTH(B3275)</f>
        <v>5</v>
      </c>
      <c r="Z3275" s="56">
        <f>X3275*100+Y3275</f>
        <v>201705</v>
      </c>
      <c r="AA3275" s="56">
        <f>WEEKNUM(B3275,1)</f>
        <v>21</v>
      </c>
      <c r="AB3275" s="58">
        <f>IF(ISBLANK(B3275)," ",MAX(B3275-B3274-1,0))</f>
        <v>0</v>
      </c>
      <c r="AC3275" s="56">
        <f>DAY(B3275)</f>
        <v>24</v>
      </c>
      <c r="AD3275" s="53">
        <f>U3275+V3275</f>
        <v>0.62770847888888892</v>
      </c>
      <c r="AE3275" s="56">
        <f>IF("1-Swim"=D3275,E3275*46.7,IF("2-Bike"=D3275,E3275,IF("3-Run"=D3275,E3275*4.27,0)))</f>
        <v>28.02</v>
      </c>
    </row>
    <row r="3276" spans="1:31" x14ac:dyDescent="0.25">
      <c r="A3276" s="50">
        <v>3218</v>
      </c>
      <c r="B3276" s="51">
        <v>42880</v>
      </c>
      <c r="C3276" s="75">
        <f>B3276</f>
        <v>42880</v>
      </c>
      <c r="D3276" s="50" t="s">
        <v>1223</v>
      </c>
      <c r="E3276" s="50">
        <v>3.1</v>
      </c>
      <c r="F3276" s="50">
        <v>0</v>
      </c>
      <c r="G3276" s="50">
        <v>33</v>
      </c>
      <c r="H3276" s="50">
        <v>52</v>
      </c>
      <c r="I3276" s="53">
        <f>IF(E3276&gt;0,TIME(F3276,G3276,H3276),"")</f>
        <v>2.3518518518518518E-2</v>
      </c>
      <c r="J3276" s="54">
        <f>IF(E3276&gt;0,TIME(F3276,G3276,H3276)/E3276,"")</f>
        <v>7.5866188769414577E-3</v>
      </c>
      <c r="K3276" s="50" t="s">
        <v>1926</v>
      </c>
      <c r="L3276" s="50" t="s">
        <v>1814</v>
      </c>
      <c r="M3276" s="55">
        <f>IF(D3276&gt;0,0.0416666666666667/J3276,"")</f>
        <v>5.492125984251973</v>
      </c>
      <c r="N3276" s="50">
        <v>132</v>
      </c>
      <c r="O3276" s="50" t="s">
        <v>251</v>
      </c>
      <c r="Q3276" s="151">
        <f>IF("1-Swim"=D3276,J3276*2.4,IF("2-Bike"=D3276,J3276*112,IF("3-Run"=D3276,J3276*26.2,0)))</f>
        <v>0.19876941457586619</v>
      </c>
      <c r="R3276" s="151">
        <f>Q3276/2</f>
        <v>9.9384707287933097E-2</v>
      </c>
      <c r="S3276" s="53">
        <f>J3276*26.2</f>
        <v>0.19876941457586619</v>
      </c>
      <c r="T3276" s="53">
        <f>(J3276+0.0013889)*26.2</f>
        <v>0.23515859457586616</v>
      </c>
      <c r="U3276" s="53">
        <f>S3276/2</f>
        <v>9.9384707287933097E-2</v>
      </c>
      <c r="V3276" s="53">
        <f>T3276/2</f>
        <v>0.11757929728793308</v>
      </c>
      <c r="W3276" s="50">
        <f>RANK(J3276,J:J,1)</f>
        <v>2145</v>
      </c>
      <c r="X3276" s="50">
        <f>YEAR(B3276)</f>
        <v>2017</v>
      </c>
      <c r="Y3276" s="50">
        <f>MONTH(B3276)</f>
        <v>5</v>
      </c>
      <c r="Z3276" s="56">
        <f>X3276*100+Y3276</f>
        <v>201705</v>
      </c>
      <c r="AA3276" s="56">
        <f>WEEKNUM(B3276,1)</f>
        <v>21</v>
      </c>
      <c r="AB3276" s="58">
        <f>IF(ISBLANK(B3276)," ",MAX(B3276-B3275-1,0))</f>
        <v>0</v>
      </c>
      <c r="AC3276" s="56">
        <f>DAY(B3276)</f>
        <v>25</v>
      </c>
      <c r="AD3276" s="53">
        <f>U3276+V3276</f>
        <v>0.21696400457586618</v>
      </c>
      <c r="AE3276" s="56">
        <f>IF("1-Swim"=D3276,E3276*46.7,IF("2-Bike"=D3276,E3276,IF("3-Run"=D3276,E3276*4.27,0)))</f>
        <v>13.236999999999998</v>
      </c>
    </row>
    <row r="3277" spans="1:31" x14ac:dyDescent="0.25">
      <c r="A3277" s="50">
        <v>3219</v>
      </c>
      <c r="B3277" s="51">
        <v>42881</v>
      </c>
      <c r="C3277" s="75">
        <f>B3277</f>
        <v>42881</v>
      </c>
      <c r="D3277" s="50" t="s">
        <v>1224</v>
      </c>
      <c r="E3277" s="50">
        <v>22</v>
      </c>
      <c r="F3277" s="50">
        <v>1</v>
      </c>
      <c r="G3277" s="50">
        <v>29</v>
      </c>
      <c r="H3277" s="50">
        <v>2</v>
      </c>
      <c r="I3277" s="53">
        <f>IF(E3277&gt;0,TIME(F3277,G3277,H3277),"")</f>
        <v>6.1828703703703712E-2</v>
      </c>
      <c r="J3277" s="54">
        <f>IF(E3277&gt;0,TIME(F3277,G3277,H3277)/E3277,"")</f>
        <v>2.8103956228956234E-3</v>
      </c>
      <c r="K3277" s="50" t="s">
        <v>1340</v>
      </c>
      <c r="L3277" s="50" t="s">
        <v>315</v>
      </c>
      <c r="M3277" s="55">
        <f>IF(D3277&gt;0,0.0416666666666667/J3277,"")</f>
        <v>14.825907899663056</v>
      </c>
      <c r="N3277" s="50">
        <v>0</v>
      </c>
      <c r="O3277" s="50" t="s">
        <v>377</v>
      </c>
      <c r="Q3277" s="151">
        <f>IF("1-Swim"=D3277,J3277*2.4,IF("2-Bike"=D3277,J3277*112,IF("3-Run"=D3277,J3277*26.2,0)))</f>
        <v>0.3147643097643098</v>
      </c>
      <c r="R3277" s="151">
        <f>Q3277/2</f>
        <v>0.1573821548821549</v>
      </c>
      <c r="S3277" s="53">
        <f>J3277*26.2</f>
        <v>7.3632365319865334E-2</v>
      </c>
      <c r="T3277" s="53">
        <f>(J3277+0.0013889)*26.2</f>
        <v>0.11002154531986534</v>
      </c>
      <c r="U3277" s="53">
        <f>S3277/2</f>
        <v>3.6816182659932667E-2</v>
      </c>
      <c r="V3277" s="53">
        <f>T3277/2</f>
        <v>5.501077265993267E-2</v>
      </c>
      <c r="W3277" s="50">
        <f>RANK(J3277,J:J,1)</f>
        <v>489</v>
      </c>
      <c r="X3277" s="50">
        <f>YEAR(B3277)</f>
        <v>2017</v>
      </c>
      <c r="Y3277" s="50">
        <f>MONTH(B3277)</f>
        <v>5</v>
      </c>
      <c r="Z3277" s="56">
        <f>X3277*100+Y3277</f>
        <v>201705</v>
      </c>
      <c r="AA3277" s="56">
        <f>WEEKNUM(B3277,1)</f>
        <v>21</v>
      </c>
      <c r="AB3277" s="58">
        <f>IF(ISBLANK(B3277)," ",MAX(B3277-B3276-1,0))</f>
        <v>0</v>
      </c>
      <c r="AC3277" s="56">
        <f>DAY(B3277)</f>
        <v>26</v>
      </c>
      <c r="AD3277" s="53">
        <f>U3277+V3277</f>
        <v>9.1826955319865344E-2</v>
      </c>
      <c r="AE3277" s="56">
        <f>IF("1-Swim"=D3277,E3277*46.7,IF("2-Bike"=D3277,E3277,IF("3-Run"=D3277,E3277*4.27,0)))</f>
        <v>22</v>
      </c>
    </row>
    <row r="3278" spans="1:31" ht="15.75" customHeight="1" x14ac:dyDescent="0.25">
      <c r="A3278" s="50">
        <v>3220</v>
      </c>
      <c r="B3278" s="51">
        <v>42882</v>
      </c>
      <c r="C3278" s="75">
        <f>B3278</f>
        <v>42882</v>
      </c>
      <c r="D3278" s="50" t="s">
        <v>1223</v>
      </c>
      <c r="E3278" s="50">
        <v>3</v>
      </c>
      <c r="F3278" s="50">
        <v>0</v>
      </c>
      <c r="G3278" s="50">
        <v>28</v>
      </c>
      <c r="H3278" s="50">
        <v>33</v>
      </c>
      <c r="I3278" s="53">
        <f>IF(E3278&gt;0,TIME(F3278,G3278,H3278),"")</f>
        <v>1.982638888888889E-2</v>
      </c>
      <c r="J3278" s="54">
        <f>IF(E3278&gt;0,TIME(F3278,G3278,H3278)/E3278,"")</f>
        <v>6.6087962962962966E-3</v>
      </c>
      <c r="K3278" s="50" t="s">
        <v>1947</v>
      </c>
      <c r="L3278" s="50" t="s">
        <v>17</v>
      </c>
      <c r="M3278" s="55">
        <f>IF(D3278&gt;0,0.0416666666666667/J3278,"")</f>
        <v>6.3047285464098115</v>
      </c>
      <c r="N3278" s="50">
        <v>0</v>
      </c>
      <c r="O3278" s="50" t="s">
        <v>253</v>
      </c>
      <c r="P3278" s="50" t="s">
        <v>1945</v>
      </c>
      <c r="Q3278" s="151">
        <f>IF("1-Swim"=D3278,J3278*2.4,IF("2-Bike"=D3278,J3278*112,IF("3-Run"=D3278,J3278*26.2,0)))</f>
        <v>0.17315046296296296</v>
      </c>
      <c r="R3278" s="151">
        <f>Q3278/2</f>
        <v>8.6575231481481482E-2</v>
      </c>
      <c r="S3278" s="53">
        <f>J3278*26.2</f>
        <v>0.17315046296296296</v>
      </c>
      <c r="T3278" s="53">
        <f>(J3278+0.0013889)*26.2</f>
        <v>0.20953964296296299</v>
      </c>
      <c r="U3278" s="53">
        <f>S3278/2</f>
        <v>8.6575231481481482E-2</v>
      </c>
      <c r="V3278" s="53">
        <f>T3278/2</f>
        <v>0.10476982148148149</v>
      </c>
      <c r="W3278" s="50">
        <f>RANK(J3278,J:J,1)</f>
        <v>1101</v>
      </c>
      <c r="X3278" s="50">
        <f>YEAR(B3278)</f>
        <v>2017</v>
      </c>
      <c r="Y3278" s="50">
        <f>MONTH(B3278)</f>
        <v>5</v>
      </c>
      <c r="Z3278" s="56">
        <f>X3278*100+Y3278</f>
        <v>201705</v>
      </c>
      <c r="AA3278" s="56">
        <f>WEEKNUM(B3278,1)</f>
        <v>21</v>
      </c>
      <c r="AB3278" s="58">
        <f>IF(ISBLANK(B3278)," ",MAX(B3278-B3277-1,0))</f>
        <v>0</v>
      </c>
      <c r="AC3278" s="56">
        <f>DAY(B3278)</f>
        <v>27</v>
      </c>
      <c r="AD3278" s="53">
        <f>U3278+V3278</f>
        <v>0.19134505296296297</v>
      </c>
      <c r="AE3278" s="56">
        <f>IF("1-Swim"=D3278,E3278*46.7,IF("2-Bike"=D3278,E3278,IF("3-Run"=D3278,E3278*4.27,0)))</f>
        <v>12.809999999999999</v>
      </c>
    </row>
    <row r="3279" spans="1:31" x14ac:dyDescent="0.25">
      <c r="A3279" s="50">
        <v>3221</v>
      </c>
      <c r="B3279" s="51">
        <v>42883</v>
      </c>
      <c r="C3279" s="75">
        <f>B3279</f>
        <v>42883</v>
      </c>
      <c r="D3279" s="50" t="s">
        <v>1223</v>
      </c>
      <c r="E3279" s="50">
        <v>5.0999999999999996</v>
      </c>
      <c r="F3279" s="50">
        <v>0</v>
      </c>
      <c r="G3279" s="50">
        <v>53</v>
      </c>
      <c r="H3279" s="50">
        <v>34</v>
      </c>
      <c r="I3279" s="53">
        <f>IF(E3279&gt;0,TIME(F3279,G3279,H3279),"")</f>
        <v>3.7199074074074072E-2</v>
      </c>
      <c r="J3279" s="54">
        <f>IF(E3279&gt;0,TIME(F3279,G3279,H3279)/E3279,"")</f>
        <v>7.2939360929557013E-3</v>
      </c>
      <c r="K3279" s="50" t="s">
        <v>1947</v>
      </c>
      <c r="L3279" s="50" t="s">
        <v>17</v>
      </c>
      <c r="M3279" s="55">
        <f>IF(D3279&gt;0,0.0416666666666667/J3279,"")</f>
        <v>5.7125077784692015</v>
      </c>
      <c r="N3279" s="50">
        <v>0</v>
      </c>
      <c r="O3279" s="50" t="s">
        <v>253</v>
      </c>
      <c r="Q3279" s="151">
        <f>IF("1-Swim"=D3279,J3279*2.4,IF("2-Bike"=D3279,J3279*112,IF("3-Run"=D3279,J3279*26.2,0)))</f>
        <v>0.19110112563543938</v>
      </c>
      <c r="R3279" s="151">
        <f>Q3279/2</f>
        <v>9.5550562817719689E-2</v>
      </c>
      <c r="S3279" s="53">
        <f>J3279*26.2</f>
        <v>0.19110112563543938</v>
      </c>
      <c r="T3279" s="53">
        <f>(J3279+0.0013889)*26.2</f>
        <v>0.22749030563543937</v>
      </c>
      <c r="U3279" s="53">
        <f>S3279/2</f>
        <v>9.5550562817719689E-2</v>
      </c>
      <c r="V3279" s="53">
        <f>T3279/2</f>
        <v>0.11374515281771969</v>
      </c>
      <c r="W3279" s="50">
        <f>RANK(J3279,J:J,1)</f>
        <v>1884</v>
      </c>
      <c r="X3279" s="50">
        <f>YEAR(B3279)</f>
        <v>2017</v>
      </c>
      <c r="Y3279" s="50">
        <f>MONTH(B3279)</f>
        <v>5</v>
      </c>
      <c r="Z3279" s="56">
        <f>X3279*100+Y3279</f>
        <v>201705</v>
      </c>
      <c r="AA3279" s="56">
        <f>WEEKNUM(B3279,1)</f>
        <v>22</v>
      </c>
      <c r="AB3279" s="58">
        <f>IF(ISBLANK(B3279)," ",MAX(B3279-B3278-1,0))</f>
        <v>0</v>
      </c>
      <c r="AC3279" s="56">
        <f>DAY(B3279)</f>
        <v>28</v>
      </c>
      <c r="AD3279" s="53">
        <f>U3279+V3279</f>
        <v>0.20929571563543936</v>
      </c>
      <c r="AE3279" s="56">
        <f>IF("1-Swim"=D3279,E3279*46.7,IF("2-Bike"=D3279,E3279,IF("3-Run"=D3279,E3279*4.27,0)))</f>
        <v>21.776999999999997</v>
      </c>
    </row>
    <row r="3280" spans="1:31" x14ac:dyDescent="0.25">
      <c r="A3280" s="50">
        <v>3222</v>
      </c>
      <c r="B3280" s="51">
        <v>42884</v>
      </c>
      <c r="C3280" s="75">
        <f>B3280</f>
        <v>42884</v>
      </c>
      <c r="D3280" s="50" t="s">
        <v>1224</v>
      </c>
      <c r="E3280" s="50">
        <v>45.6</v>
      </c>
      <c r="F3280" s="50">
        <v>3</v>
      </c>
      <c r="G3280" s="50">
        <v>19</v>
      </c>
      <c r="H3280" s="50">
        <v>9</v>
      </c>
      <c r="I3280" s="53">
        <f>IF(E3280&gt;0,TIME(F3280,G3280,H3280),"")</f>
        <v>0.13829861111111111</v>
      </c>
      <c r="J3280" s="54">
        <f>IF(E3280&gt;0,TIME(F3280,G3280,H3280)/E3280,"")</f>
        <v>3.0328642787524366E-3</v>
      </c>
      <c r="K3280" s="50" t="s">
        <v>1340</v>
      </c>
      <c r="L3280" s="50" t="s">
        <v>1946</v>
      </c>
      <c r="M3280" s="55">
        <f>IF(D3280&gt;0,0.0416666666666667/J3280,"")</f>
        <v>13.738388149635963</v>
      </c>
      <c r="N3280" s="50">
        <v>0</v>
      </c>
      <c r="O3280" s="50" t="s">
        <v>319</v>
      </c>
      <c r="Q3280" s="151">
        <f>IF("1-Swim"=D3280,J3280*2.4,IF("2-Bike"=D3280,J3280*112,IF("3-Run"=D3280,J3280*26.2,0)))</f>
        <v>0.33968079922027289</v>
      </c>
      <c r="R3280" s="151">
        <f>Q3280/2</f>
        <v>0.16984039961013644</v>
      </c>
      <c r="S3280" s="53">
        <f>J3280*26.2</f>
        <v>7.9461044103313838E-2</v>
      </c>
      <c r="T3280" s="53">
        <f>(J3280+0.0013889)*26.2</f>
        <v>0.11585022410331385</v>
      </c>
      <c r="U3280" s="53">
        <f>S3280/2</f>
        <v>3.9730522051656919E-2</v>
      </c>
      <c r="V3280" s="53">
        <f>T3280/2</f>
        <v>5.7925112051656923E-2</v>
      </c>
      <c r="W3280" s="50">
        <f>RANK(J3280,J:J,1)</f>
        <v>585</v>
      </c>
      <c r="X3280" s="50">
        <f>YEAR(B3280)</f>
        <v>2017</v>
      </c>
      <c r="Y3280" s="50">
        <f>MONTH(B3280)</f>
        <v>5</v>
      </c>
      <c r="Z3280" s="56">
        <f>X3280*100+Y3280</f>
        <v>201705</v>
      </c>
      <c r="AA3280" s="56">
        <f>WEEKNUM(B3280,1)</f>
        <v>22</v>
      </c>
      <c r="AB3280" s="58">
        <f>IF(ISBLANK(B3280)," ",MAX(B3280-B3279-1,0))</f>
        <v>0</v>
      </c>
      <c r="AC3280" s="56">
        <f>DAY(B3280)</f>
        <v>29</v>
      </c>
      <c r="AD3280" s="53">
        <f>U3280+V3280</f>
        <v>9.7655634103313849E-2</v>
      </c>
      <c r="AE3280" s="56">
        <f>IF("1-Swim"=D3280,E3280*46.7,IF("2-Bike"=D3280,E3280,IF("3-Run"=D3280,E3280*4.27,0)))</f>
        <v>45.6</v>
      </c>
    </row>
    <row r="3281" spans="1:31" x14ac:dyDescent="0.25">
      <c r="A3281" s="50">
        <v>3223</v>
      </c>
      <c r="B3281" s="51">
        <v>42886</v>
      </c>
      <c r="C3281" s="75">
        <f>B3281</f>
        <v>42886</v>
      </c>
      <c r="D3281" s="50" t="s">
        <v>1223</v>
      </c>
      <c r="E3281" s="50">
        <v>3.1</v>
      </c>
      <c r="F3281" s="50">
        <v>0</v>
      </c>
      <c r="G3281" s="50">
        <v>33</v>
      </c>
      <c r="H3281" s="50">
        <v>7</v>
      </c>
      <c r="I3281" s="53">
        <f>IF(E3281&gt;0,TIME(F3281,G3281,H3281),"")</f>
        <v>2.2997685185185187E-2</v>
      </c>
      <c r="J3281" s="54">
        <f>IF(E3281&gt;0,TIME(F3281,G3281,H3281)/E3281,"")</f>
        <v>7.4186081242532858E-3</v>
      </c>
      <c r="K3281" s="50" t="s">
        <v>1926</v>
      </c>
      <c r="L3281" s="50" t="s">
        <v>1814</v>
      </c>
      <c r="M3281" s="55">
        <f>IF(D3281&gt;0,0.0416666666666667/J3281,"")</f>
        <v>5.616507297433321</v>
      </c>
      <c r="N3281" s="50">
        <v>134</v>
      </c>
      <c r="O3281" s="50" t="s">
        <v>669</v>
      </c>
      <c r="Q3281" s="151">
        <f>IF("1-Swim"=D3281,J3281*2.4,IF("2-Bike"=D3281,J3281*112,IF("3-Run"=D3281,J3281*26.2,0)))</f>
        <v>0.19436753285543609</v>
      </c>
      <c r="R3281" s="151">
        <f>Q3281/2</f>
        <v>9.7183766427718046E-2</v>
      </c>
      <c r="S3281" s="53">
        <f>J3281*26.2</f>
        <v>0.19436753285543609</v>
      </c>
      <c r="T3281" s="53">
        <f>(J3281+0.0013889)*26.2</f>
        <v>0.23075671285543606</v>
      </c>
      <c r="U3281" s="53">
        <f>S3281/2</f>
        <v>9.7183766427718046E-2</v>
      </c>
      <c r="V3281" s="53">
        <f>T3281/2</f>
        <v>0.11537835642771803</v>
      </c>
      <c r="W3281" s="50">
        <f>RANK(J3281,J:J,1)</f>
        <v>1988</v>
      </c>
      <c r="X3281" s="50">
        <f>YEAR(B3281)</f>
        <v>2017</v>
      </c>
      <c r="Y3281" s="50">
        <f>MONTH(B3281)</f>
        <v>5</v>
      </c>
      <c r="Z3281" s="56">
        <f>X3281*100+Y3281</f>
        <v>201705</v>
      </c>
      <c r="AA3281" s="56">
        <f>WEEKNUM(B3281,1)</f>
        <v>22</v>
      </c>
      <c r="AB3281" s="58">
        <f>IF(ISBLANK(B3281)," ",MAX(B3281-B3280-1,0))</f>
        <v>1</v>
      </c>
      <c r="AC3281" s="56">
        <f>DAY(B3281)</f>
        <v>31</v>
      </c>
      <c r="AD3281" s="53">
        <f>U3281+V3281</f>
        <v>0.21256212285543608</v>
      </c>
      <c r="AE3281" s="56">
        <f>IF("1-Swim"=D3281,E3281*46.7,IF("2-Bike"=D3281,E3281,IF("3-Run"=D3281,E3281*4.27,0)))</f>
        <v>13.236999999999998</v>
      </c>
    </row>
    <row r="3282" spans="1:31" ht="15.75" customHeight="1" x14ac:dyDescent="0.25">
      <c r="A3282" s="50">
        <v>3224</v>
      </c>
      <c r="B3282" s="51">
        <v>42887</v>
      </c>
      <c r="C3282" s="75">
        <f>B3282</f>
        <v>42887</v>
      </c>
      <c r="D3282" s="50" t="s">
        <v>1224</v>
      </c>
      <c r="E3282" s="50">
        <v>16.5</v>
      </c>
      <c r="F3282" s="50">
        <v>1</v>
      </c>
      <c r="G3282" s="50">
        <v>11</v>
      </c>
      <c r="H3282" s="50">
        <v>4</v>
      </c>
      <c r="I3282" s="53">
        <f>IF(E3282&gt;0,TIME(F3282,G3282,H3282),"")</f>
        <v>4.9351851851851848E-2</v>
      </c>
      <c r="J3282" s="54">
        <f>IF(E3282&gt;0,TIME(F3282,G3282,H3282)/E3282,"")</f>
        <v>2.9910213243546577E-3</v>
      </c>
      <c r="K3282" s="50" t="s">
        <v>1340</v>
      </c>
      <c r="L3282" s="50" t="s">
        <v>315</v>
      </c>
      <c r="M3282" s="55">
        <f>IF(D3282&gt;0,0.0416666666666667/J3282,"")</f>
        <v>13.930581613508453</v>
      </c>
      <c r="N3282" s="50">
        <v>0</v>
      </c>
      <c r="O3282" s="50" t="s">
        <v>255</v>
      </c>
      <c r="Q3282" s="151">
        <f>IF("1-Swim"=D3282,J3282*2.4,IF("2-Bike"=D3282,J3282*112,IF("3-Run"=D3282,J3282*26.2,0)))</f>
        <v>0.33499438832772166</v>
      </c>
      <c r="R3282" s="151">
        <f>Q3282/2</f>
        <v>0.16749719416386083</v>
      </c>
      <c r="S3282" s="53">
        <f>J3282*26.2</f>
        <v>7.8364758698092035E-2</v>
      </c>
      <c r="T3282" s="53">
        <f>(J3282+0.0013889)*26.2</f>
        <v>0.11475393869809203</v>
      </c>
      <c r="U3282" s="53">
        <f>S3282/2</f>
        <v>3.9182379349046018E-2</v>
      </c>
      <c r="V3282" s="53">
        <f>T3282/2</f>
        <v>5.7376969349046014E-2</v>
      </c>
      <c r="W3282" s="50">
        <f>RANK(J3282,J:J,1)</f>
        <v>573</v>
      </c>
      <c r="X3282" s="50">
        <f>YEAR(B3282)</f>
        <v>2017</v>
      </c>
      <c r="Y3282" s="50">
        <f>MONTH(B3282)</f>
        <v>6</v>
      </c>
      <c r="Z3282" s="56">
        <f>X3282*100+Y3282</f>
        <v>201706</v>
      </c>
      <c r="AA3282" s="56">
        <f>WEEKNUM(B3282,1)</f>
        <v>22</v>
      </c>
      <c r="AB3282" s="58">
        <f>IF(ISBLANK(B3282)," ",MAX(B3282-B3281-1,0))</f>
        <v>0</v>
      </c>
      <c r="AC3282" s="56">
        <f>DAY(B3282)</f>
        <v>1</v>
      </c>
      <c r="AD3282" s="53">
        <f>U3282+V3282</f>
        <v>9.6559348698092032E-2</v>
      </c>
      <c r="AE3282" s="56">
        <f>IF("1-Swim"=D3282,E3282*46.7,IF("2-Bike"=D3282,E3282,IF("3-Run"=D3282,E3282*4.27,0)))</f>
        <v>16.5</v>
      </c>
    </row>
    <row r="3283" spans="1:31" ht="15.75" customHeight="1" x14ac:dyDescent="0.25">
      <c r="A3283" s="50">
        <v>3225</v>
      </c>
      <c r="B3283" s="51">
        <v>42887</v>
      </c>
      <c r="C3283" s="75">
        <f>B3283</f>
        <v>42887</v>
      </c>
      <c r="D3283" s="50" t="s">
        <v>1225</v>
      </c>
      <c r="E3283" s="50">
        <v>1</v>
      </c>
      <c r="F3283" s="50">
        <v>0</v>
      </c>
      <c r="G3283" s="50">
        <v>35</v>
      </c>
      <c r="H3283" s="50">
        <v>36</v>
      </c>
      <c r="I3283" s="53">
        <f>IF(E3283&gt;0,TIME(F3283,G3283,H3283),"")</f>
        <v>2.4722222222222225E-2</v>
      </c>
      <c r="J3283" s="54">
        <f>IF(E3283&gt;0,TIME(F3283,G3283,H3283)/E3283,"")</f>
        <v>2.4722222222222225E-2</v>
      </c>
      <c r="K3283" s="50" t="s">
        <v>949</v>
      </c>
      <c r="L3283" s="50" t="s">
        <v>1948</v>
      </c>
      <c r="M3283" s="55">
        <f>IF(D3283&gt;0,0.0416666666666667/J3283,"")</f>
        <v>1.6853932584269673</v>
      </c>
      <c r="N3283" s="50">
        <v>0</v>
      </c>
      <c r="O3283" s="50" t="s">
        <v>1949</v>
      </c>
      <c r="Q3283" s="151">
        <f>IF("1-Swim"=D3283,J3283*2.4,IF("2-Bike"=D3283,J3283*112,IF("3-Run"=D3283,J3283*26.2,0)))</f>
        <v>5.9333333333333335E-2</v>
      </c>
      <c r="R3283" s="151">
        <f>Q3283/2</f>
        <v>2.9666666666666668E-2</v>
      </c>
      <c r="S3283" s="53">
        <f>J3283*26.2</f>
        <v>0.64772222222222231</v>
      </c>
      <c r="T3283" s="53">
        <f>(J3283+0.0013889)*26.2</f>
        <v>0.68411140222222222</v>
      </c>
      <c r="U3283" s="53">
        <f>S3283/2</f>
        <v>0.32386111111111116</v>
      </c>
      <c r="V3283" s="53">
        <f>T3283/2</f>
        <v>0.34205570111111111</v>
      </c>
      <c r="W3283" s="50">
        <f>RANK(J3283,J:J,1)</f>
        <v>3170</v>
      </c>
      <c r="X3283" s="50">
        <f>YEAR(B3283)</f>
        <v>2017</v>
      </c>
      <c r="Y3283" s="50">
        <f>MONTH(B3283)</f>
        <v>6</v>
      </c>
      <c r="Z3283" s="56">
        <f>X3283*100+Y3283</f>
        <v>201706</v>
      </c>
      <c r="AA3283" s="56">
        <f>WEEKNUM(B3283,1)</f>
        <v>22</v>
      </c>
      <c r="AB3283" s="58">
        <f>IF(ISBLANK(B3283)," ",MAX(B3283-B3282-1,0))</f>
        <v>0</v>
      </c>
      <c r="AC3283" s="56">
        <f>DAY(B3283)</f>
        <v>1</v>
      </c>
      <c r="AD3283" s="53">
        <f>U3283+V3283</f>
        <v>0.66591681222222232</v>
      </c>
      <c r="AE3283" s="56">
        <f>IF("1-Swim"=D3283,E3283*46.7,IF("2-Bike"=D3283,E3283,IF("3-Run"=D3283,E3283*4.27,0)))</f>
        <v>46.7</v>
      </c>
    </row>
    <row r="3284" spans="1:31" x14ac:dyDescent="0.25">
      <c r="A3284" s="50">
        <v>3226</v>
      </c>
      <c r="B3284" s="51">
        <v>42890</v>
      </c>
      <c r="C3284" s="75">
        <f>B3284</f>
        <v>42890</v>
      </c>
      <c r="D3284" s="50" t="s">
        <v>1225</v>
      </c>
      <c r="E3284" s="50">
        <v>1.2</v>
      </c>
      <c r="F3284" s="50">
        <v>0</v>
      </c>
      <c r="G3284" s="50">
        <v>38</v>
      </c>
      <c r="H3284" s="50">
        <v>13</v>
      </c>
      <c r="I3284" s="53">
        <f>IF(E3284&gt;0,TIME(F3284,G3284,H3284),"")</f>
        <v>2.6539351851851852E-2</v>
      </c>
      <c r="J3284" s="54">
        <f>IF(E3284&gt;0,TIME(F3284,G3284,H3284)/E3284,"")</f>
        <v>2.2116126543209876E-2</v>
      </c>
      <c r="K3284" s="50" t="s">
        <v>949</v>
      </c>
      <c r="L3284" s="50" t="s">
        <v>971</v>
      </c>
      <c r="M3284" s="55">
        <f>IF(D3284&gt;0,0.0416666666666667/J3284,"")</f>
        <v>1.8839947666812051</v>
      </c>
      <c r="N3284" s="50">
        <v>0</v>
      </c>
      <c r="O3284" s="50" t="s">
        <v>255</v>
      </c>
      <c r="Q3284" s="151">
        <f>IF("1-Swim"=D3284,J3284*2.4,IF("2-Bike"=D3284,J3284*112,IF("3-Run"=D3284,J3284*26.2,0)))</f>
        <v>5.3078703703703704E-2</v>
      </c>
      <c r="R3284" s="151">
        <f>Q3284/2</f>
        <v>2.6539351851851852E-2</v>
      </c>
      <c r="S3284" s="53">
        <f>J3284*26.2</f>
        <v>0.57944251543209879</v>
      </c>
      <c r="T3284" s="53">
        <f>(J3284+0.0013889)*26.2</f>
        <v>0.6158316954320987</v>
      </c>
      <c r="U3284" s="53">
        <f>S3284/2</f>
        <v>0.2897212577160494</v>
      </c>
      <c r="V3284" s="53">
        <f>T3284/2</f>
        <v>0.30791584771604935</v>
      </c>
      <c r="W3284" s="50">
        <f>RANK(J3284,J:J,1)</f>
        <v>3048</v>
      </c>
      <c r="X3284" s="50">
        <f>YEAR(B3284)</f>
        <v>2017</v>
      </c>
      <c r="Y3284" s="50">
        <f>MONTH(B3284)</f>
        <v>6</v>
      </c>
      <c r="Z3284" s="56">
        <f>X3284*100+Y3284</f>
        <v>201706</v>
      </c>
      <c r="AA3284" s="56">
        <f>WEEKNUM(B3284,1)</f>
        <v>23</v>
      </c>
      <c r="AB3284" s="58">
        <f>IF(ISBLANK(B3284)," ",MAX(B3284-B3283-1,0))</f>
        <v>2</v>
      </c>
      <c r="AC3284" s="56">
        <f>DAY(B3284)</f>
        <v>4</v>
      </c>
      <c r="AD3284" s="53">
        <f>U3284+V3284</f>
        <v>0.5976371054320988</v>
      </c>
      <c r="AE3284" s="56">
        <f>IF("1-Swim"=D3284,E3284*46.7,IF("2-Bike"=D3284,E3284,IF("3-Run"=D3284,E3284*4.27,0)))</f>
        <v>56.04</v>
      </c>
    </row>
    <row r="3285" spans="1:31" x14ac:dyDescent="0.25">
      <c r="A3285" s="50">
        <v>3227</v>
      </c>
      <c r="B3285" s="51">
        <v>42890</v>
      </c>
      <c r="C3285" s="75">
        <f>B3285</f>
        <v>42890</v>
      </c>
      <c r="D3285" s="50" t="s">
        <v>1224</v>
      </c>
      <c r="E3285" s="50">
        <v>56</v>
      </c>
      <c r="F3285" s="50">
        <v>3</v>
      </c>
      <c r="G3285" s="50">
        <v>24</v>
      </c>
      <c r="H3285" s="50">
        <v>30</v>
      </c>
      <c r="I3285" s="53">
        <f>IF(E3285&gt;0,TIME(F3285,G3285,H3285),"")</f>
        <v>0.14201388888888888</v>
      </c>
      <c r="J3285" s="54">
        <f>IF(E3285&gt;0,TIME(F3285,G3285,H3285)/E3285,"")</f>
        <v>2.5359623015873017E-3</v>
      </c>
      <c r="K3285" s="50" t="s">
        <v>1340</v>
      </c>
      <c r="L3285" s="50" t="s">
        <v>971</v>
      </c>
      <c r="M3285" s="55">
        <f>IF(D3285&gt;0,0.0416666666666667/J3285,"")</f>
        <v>16.43031784841077</v>
      </c>
      <c r="N3285" s="50">
        <v>0</v>
      </c>
      <c r="O3285" s="50" t="s">
        <v>255</v>
      </c>
      <c r="Q3285" s="151">
        <f>IF("1-Swim"=D3285,J3285*2.4,IF("2-Bike"=D3285,J3285*112,IF("3-Run"=D3285,J3285*26.2,0)))</f>
        <v>0.28402777777777777</v>
      </c>
      <c r="R3285" s="151">
        <f>Q3285/2</f>
        <v>0.14201388888888888</v>
      </c>
      <c r="S3285" s="53">
        <f>J3285*26.2</f>
        <v>6.6442212301587297E-2</v>
      </c>
      <c r="T3285" s="53">
        <f>(J3285+0.0013889)*26.2</f>
        <v>0.10283139230158729</v>
      </c>
      <c r="U3285" s="53">
        <f>S3285/2</f>
        <v>3.3221106150793649E-2</v>
      </c>
      <c r="V3285" s="53">
        <f>T3285/2</f>
        <v>5.1415696150793645E-2</v>
      </c>
      <c r="W3285" s="50">
        <f>RANK(J3285,J:J,1)</f>
        <v>329</v>
      </c>
      <c r="X3285" s="50">
        <f>YEAR(B3285)</f>
        <v>2017</v>
      </c>
      <c r="Y3285" s="50">
        <f>MONTH(B3285)</f>
        <v>6</v>
      </c>
      <c r="Z3285" s="56">
        <f>X3285*100+Y3285</f>
        <v>201706</v>
      </c>
      <c r="AA3285" s="56">
        <f>WEEKNUM(B3285,1)</f>
        <v>23</v>
      </c>
      <c r="AB3285" s="58">
        <f>IF(ISBLANK(B3285)," ",MAX(B3285-B3284-1,0))</f>
        <v>0</v>
      </c>
      <c r="AC3285" s="56">
        <f>DAY(B3285)</f>
        <v>4</v>
      </c>
      <c r="AD3285" s="53">
        <f>U3285+V3285</f>
        <v>8.4636802301587294E-2</v>
      </c>
      <c r="AE3285" s="56">
        <f>IF("1-Swim"=D3285,E3285*46.7,IF("2-Bike"=D3285,E3285,IF("3-Run"=D3285,E3285*4.27,0)))</f>
        <v>56</v>
      </c>
    </row>
    <row r="3286" spans="1:31" x14ac:dyDescent="0.25">
      <c r="A3286" s="50">
        <v>3228</v>
      </c>
      <c r="B3286" s="51">
        <v>42890</v>
      </c>
      <c r="C3286" s="75">
        <f>B3286</f>
        <v>42890</v>
      </c>
      <c r="D3286" s="50" t="s">
        <v>1223</v>
      </c>
      <c r="E3286" s="50">
        <v>13.1</v>
      </c>
      <c r="F3286" s="50">
        <v>2</v>
      </c>
      <c r="G3286" s="50">
        <v>55</v>
      </c>
      <c r="H3286" s="50">
        <v>9</v>
      </c>
      <c r="I3286" s="53">
        <f>IF(E3286&gt;0,TIME(F3286,G3286,H3286),"")</f>
        <v>0.12163194444444443</v>
      </c>
      <c r="J3286" s="54">
        <f>IF(E3286&gt;0,TIME(F3286,G3286,H3286)/E3286,"")</f>
        <v>9.2848812553011015E-3</v>
      </c>
      <c r="K3286" s="50" t="s">
        <v>1926</v>
      </c>
      <c r="L3286" s="50" t="s">
        <v>971</v>
      </c>
      <c r="M3286" s="55">
        <f>IF(D3286&gt;0,0.0416666666666667/J3286,"")</f>
        <v>4.4875820725092819</v>
      </c>
      <c r="N3286" s="50">
        <v>0</v>
      </c>
      <c r="O3286" s="50" t="s">
        <v>255</v>
      </c>
      <c r="Q3286" s="151">
        <f>IF("1-Swim"=D3286,J3286*2.4,IF("2-Bike"=D3286,J3286*112,IF("3-Run"=D3286,J3286*26.2,0)))</f>
        <v>0.24326388888888886</v>
      </c>
      <c r="R3286" s="151">
        <f>Q3286/2</f>
        <v>0.12163194444444443</v>
      </c>
      <c r="S3286" s="53">
        <f>J3286*26.2</f>
        <v>0.24326388888888886</v>
      </c>
      <c r="T3286" s="53">
        <f>(J3286+0.0013889)*26.2</f>
        <v>0.27965306888888886</v>
      </c>
      <c r="U3286" s="53">
        <f>S3286/2</f>
        <v>0.12163194444444443</v>
      </c>
      <c r="V3286" s="53">
        <f>T3286/2</f>
        <v>0.13982653444444443</v>
      </c>
      <c r="W3286" s="50">
        <f>RANK(J3286,J:J,1)</f>
        <v>2800</v>
      </c>
      <c r="X3286" s="50">
        <f>YEAR(B3286)</f>
        <v>2017</v>
      </c>
      <c r="Y3286" s="50">
        <f>MONTH(B3286)</f>
        <v>6</v>
      </c>
      <c r="Z3286" s="56">
        <f>X3286*100+Y3286</f>
        <v>201706</v>
      </c>
      <c r="AA3286" s="56">
        <f>WEEKNUM(B3286,1)</f>
        <v>23</v>
      </c>
      <c r="AB3286" s="58">
        <f>IF(ISBLANK(B3286)," ",MAX(B3286-B3285-1,0))</f>
        <v>0</v>
      </c>
      <c r="AC3286" s="56">
        <f>DAY(B3286)</f>
        <v>4</v>
      </c>
      <c r="AD3286" s="53">
        <f>U3286+V3286</f>
        <v>0.26145847888888885</v>
      </c>
      <c r="AE3286" s="56">
        <f>IF("1-Swim"=D3286,E3286*46.7,IF("2-Bike"=D3286,E3286,IF("3-Run"=D3286,E3286*4.27,0)))</f>
        <v>55.936999999999991</v>
      </c>
    </row>
    <row r="3287" spans="1:31" ht="15.75" customHeight="1" x14ac:dyDescent="0.25">
      <c r="A3287" s="50">
        <v>3229</v>
      </c>
      <c r="B3287" s="51">
        <v>42890</v>
      </c>
      <c r="C3287" s="75">
        <f>B3287</f>
        <v>42890</v>
      </c>
      <c r="D3287" s="50" t="s">
        <v>515</v>
      </c>
      <c r="E3287" s="50">
        <v>0.1</v>
      </c>
      <c r="F3287" s="50">
        <v>0</v>
      </c>
      <c r="G3287" s="50">
        <v>4</v>
      </c>
      <c r="H3287" s="50">
        <v>21</v>
      </c>
      <c r="I3287" s="53">
        <f>IF(E3287&gt;0,TIME(F3287,G3287,H3287),"")</f>
        <v>3.0208333333333333E-3</v>
      </c>
      <c r="J3287" s="54">
        <f>IF(E3287&gt;0,TIME(F3287,G3287,H3287)/E3287,"")</f>
        <v>3.020833333333333E-2</v>
      </c>
      <c r="K3287" s="50" t="s">
        <v>485</v>
      </c>
      <c r="L3287" s="50" t="s">
        <v>971</v>
      </c>
      <c r="M3287" s="55">
        <f>IF(D3287&gt;0,0.0416666666666667/J3287,"")</f>
        <v>1.3793103448275874</v>
      </c>
      <c r="N3287" s="50">
        <v>0</v>
      </c>
      <c r="O3287" s="50" t="s">
        <v>255</v>
      </c>
      <c r="Q3287" s="151">
        <f>IF("1-Swim"=D3287,J3287*2.4,IF("2-Bike"=D3287,J3287*112,IF("3-Run"=D3287,J3287*26.2,0)))</f>
        <v>0</v>
      </c>
      <c r="R3287" s="151">
        <f>Q3287/2</f>
        <v>0</v>
      </c>
      <c r="S3287" s="53">
        <f>J3287*26.2</f>
        <v>0.79145833333333326</v>
      </c>
      <c r="T3287" s="53">
        <f>(J3287+0.0013889)*26.2</f>
        <v>0.82784751333333317</v>
      </c>
      <c r="U3287" s="53">
        <f>S3287/2</f>
        <v>0.39572916666666663</v>
      </c>
      <c r="V3287" s="53">
        <f>T3287/2</f>
        <v>0.41392375666666659</v>
      </c>
      <c r="W3287" s="50">
        <f>RANK(J3287,J:J,1)</f>
        <v>3354</v>
      </c>
      <c r="X3287" s="50">
        <f>YEAR(B3287)</f>
        <v>2017</v>
      </c>
      <c r="Y3287" s="50">
        <f>MONTH(B3287)</f>
        <v>6</v>
      </c>
      <c r="Z3287" s="56">
        <f>X3287*100+Y3287</f>
        <v>201706</v>
      </c>
      <c r="AA3287" s="56">
        <f>WEEKNUM(B3287,1)</f>
        <v>23</v>
      </c>
      <c r="AB3287" s="58">
        <f>IF(ISBLANK(B3287)," ",MAX(B3287-B3286-1,0))</f>
        <v>0</v>
      </c>
      <c r="AC3287" s="56">
        <f>DAY(B3287)</f>
        <v>4</v>
      </c>
      <c r="AD3287" s="53">
        <f>U3287+V3287</f>
        <v>0.80965292333333316</v>
      </c>
    </row>
    <row r="3288" spans="1:31" x14ac:dyDescent="0.25">
      <c r="A3288" s="50">
        <v>3230</v>
      </c>
      <c r="B3288" s="51">
        <v>42890</v>
      </c>
      <c r="C3288" s="75">
        <f>B3288</f>
        <v>42890</v>
      </c>
      <c r="D3288" s="50" t="s">
        <v>516</v>
      </c>
      <c r="E3288" s="50">
        <v>0.1</v>
      </c>
      <c r="F3288" s="50">
        <v>0</v>
      </c>
      <c r="G3288" s="50">
        <v>3</v>
      </c>
      <c r="H3288" s="50">
        <v>8</v>
      </c>
      <c r="I3288" s="53">
        <f>IF(E3288&gt;0,TIME(F3288,G3288,H3288),"")</f>
        <v>2.1759259259259258E-3</v>
      </c>
      <c r="J3288" s="54">
        <f>IF(E3288&gt;0,TIME(F3288,G3288,H3288)/E3288,"")</f>
        <v>2.1759259259259256E-2</v>
      </c>
      <c r="K3288" s="50" t="s">
        <v>487</v>
      </c>
      <c r="L3288" s="50" t="s">
        <v>971</v>
      </c>
      <c r="M3288" s="55">
        <f>IF(D3288&gt;0,0.0416666666666667/J3288,"")</f>
        <v>1.9148936170212785</v>
      </c>
      <c r="N3288" s="50">
        <v>0</v>
      </c>
      <c r="O3288" s="50" t="s">
        <v>255</v>
      </c>
      <c r="Q3288" s="151">
        <f>IF("1-Swim"=D3288,J3288*2.4,IF("2-Bike"=D3288,J3288*112,IF("3-Run"=D3288,J3288*26.2,0)))</f>
        <v>0</v>
      </c>
      <c r="R3288" s="151">
        <f>Q3288/2</f>
        <v>0</v>
      </c>
      <c r="S3288" s="53">
        <f>J3288*26.2</f>
        <v>0.57009259259259248</v>
      </c>
      <c r="T3288" s="53">
        <f>(J3288+0.0013889)*26.2</f>
        <v>0.60648177259259251</v>
      </c>
      <c r="U3288" s="53">
        <f>S3288/2</f>
        <v>0.28504629629629624</v>
      </c>
      <c r="V3288" s="53">
        <f>T3288/2</f>
        <v>0.30324088629629625</v>
      </c>
      <c r="W3288" s="50">
        <f>RANK(J3288,J:J,1)</f>
        <v>3042</v>
      </c>
      <c r="X3288" s="50">
        <f>YEAR(B3288)</f>
        <v>2017</v>
      </c>
      <c r="Y3288" s="50">
        <f>MONTH(B3288)</f>
        <v>6</v>
      </c>
      <c r="Z3288" s="56">
        <f>X3288*100+Y3288</f>
        <v>201706</v>
      </c>
      <c r="AA3288" s="56">
        <f>WEEKNUM(B3288,1)</f>
        <v>23</v>
      </c>
      <c r="AB3288" s="58">
        <f>IF(ISBLANK(B3288)," ",MAX(B3288-B3287-1,0))</f>
        <v>0</v>
      </c>
      <c r="AC3288" s="56">
        <f>DAY(B3288)</f>
        <v>4</v>
      </c>
      <c r="AD3288" s="53">
        <f>U3288+V3288</f>
        <v>0.58828718259259249</v>
      </c>
      <c r="AE3288" s="56">
        <f>IF("1-Swim"=D3288,E3288*46.7,IF("2-Bike"=D3288,E3288,IF("3-Run"=D3288,E3288*4.27,0)))</f>
        <v>0</v>
      </c>
    </row>
    <row r="3289" spans="1:31" x14ac:dyDescent="0.25">
      <c r="A3289" s="50">
        <v>3234</v>
      </c>
      <c r="B3289" s="51">
        <v>42890</v>
      </c>
      <c r="C3289" s="75">
        <f>B3289</f>
        <v>42890</v>
      </c>
      <c r="D3289" s="50" t="s">
        <v>713</v>
      </c>
      <c r="E3289" s="50">
        <v>1</v>
      </c>
      <c r="F3289" s="50">
        <v>0</v>
      </c>
      <c r="G3289" s="50">
        <v>11</v>
      </c>
      <c r="H3289" s="50">
        <v>56</v>
      </c>
      <c r="I3289" s="53">
        <f>IF(E3289&gt;0,TIME(F3289,G3289,H3289),"")</f>
        <v>8.2870370370370372E-3</v>
      </c>
      <c r="J3289" s="54">
        <f>IF(E3289&gt;0,TIME(F3289,G3289,H3289)/E3289,"")</f>
        <v>8.2870370370370372E-3</v>
      </c>
      <c r="K3289" s="50" t="s">
        <v>1926</v>
      </c>
      <c r="L3289" s="50" t="s">
        <v>971</v>
      </c>
      <c r="M3289" s="55">
        <f>IF(D3289&gt;0,0.0416666666666667/J3289,"")</f>
        <v>5.0279329608938585</v>
      </c>
      <c r="N3289" s="50">
        <v>0</v>
      </c>
      <c r="O3289" s="50" t="s">
        <v>255</v>
      </c>
      <c r="Q3289" s="151">
        <f>IF("1-Swim"=D3289,J3289*2.4,IF("2-Bike"=D3289,J3289*112,IF("3-Run"=D3289,J3289*26.2,0)))</f>
        <v>0</v>
      </c>
      <c r="R3289" s="151">
        <f>Q3289/2</f>
        <v>0</v>
      </c>
      <c r="S3289" s="53">
        <f>J3289*26.2</f>
        <v>0.21712037037037038</v>
      </c>
      <c r="T3289" s="53">
        <f>(J3289+0.0013889)*26.2</f>
        <v>0.25350955037037037</v>
      </c>
      <c r="U3289" s="53">
        <f>S3289/2</f>
        <v>0.10856018518518519</v>
      </c>
      <c r="V3289" s="53">
        <f>T3289/2</f>
        <v>0.12675477518518519</v>
      </c>
      <c r="W3289" s="50">
        <f>RANK(J3289,J:J,1)</f>
        <v>2577</v>
      </c>
      <c r="X3289" s="50">
        <f>YEAR(B3289)</f>
        <v>2017</v>
      </c>
      <c r="Y3289" s="50">
        <f>MONTH(B3289)</f>
        <v>6</v>
      </c>
      <c r="Z3289" s="56">
        <f>X3289*100+Y3289</f>
        <v>201706</v>
      </c>
      <c r="AA3289" s="56">
        <f>WEEKNUM(B3289,1)</f>
        <v>23</v>
      </c>
      <c r="AB3289" s="58">
        <f>IF(ISBLANK(B3289)," ",MAX(B3289-B3288-1,0))</f>
        <v>0</v>
      </c>
      <c r="AC3289" s="56">
        <f>DAY(B3289)</f>
        <v>4</v>
      </c>
      <c r="AD3289" s="53">
        <f>U3289+V3289</f>
        <v>0.23531496037037036</v>
      </c>
      <c r="AE3289" s="56">
        <f>IF("1-Swim"=D3289,E3289*46.7,IF("2-Bike"=D3289,E3289,IF("3-Run"=D3289,E3289*4.27,0)))</f>
        <v>0</v>
      </c>
    </row>
    <row r="3290" spans="1:31" x14ac:dyDescent="0.25">
      <c r="A3290" s="50">
        <v>3235</v>
      </c>
      <c r="B3290" s="51">
        <v>42890</v>
      </c>
      <c r="C3290" s="75">
        <f>B3290</f>
        <v>42890</v>
      </c>
      <c r="D3290" s="50" t="s">
        <v>714</v>
      </c>
      <c r="E3290" s="50">
        <v>1</v>
      </c>
      <c r="F3290" s="50">
        <v>0</v>
      </c>
      <c r="G3290" s="50">
        <v>11</v>
      </c>
      <c r="H3290" s="50">
        <v>42</v>
      </c>
      <c r="I3290" s="53">
        <f>IF(E3290&gt;0,TIME(F3290,G3290,H3290),"")</f>
        <v>8.1249999999999985E-3</v>
      </c>
      <c r="J3290" s="54">
        <f>IF(E3290&gt;0,TIME(F3290,G3290,H3290)/E3290,"")</f>
        <v>8.1249999999999985E-3</v>
      </c>
      <c r="K3290" s="50" t="s">
        <v>1926</v>
      </c>
      <c r="L3290" s="50" t="s">
        <v>971</v>
      </c>
      <c r="M3290" s="55">
        <f>IF(D3290&gt;0,0.0416666666666667/J3290,"")</f>
        <v>5.1282051282051331</v>
      </c>
      <c r="N3290" s="50">
        <v>0</v>
      </c>
      <c r="O3290" s="50" t="s">
        <v>255</v>
      </c>
      <c r="Q3290" s="151">
        <f>IF("1-Swim"=D3290,J3290*2.4,IF("2-Bike"=D3290,J3290*112,IF("3-Run"=D3290,J3290*26.2,0)))</f>
        <v>0</v>
      </c>
      <c r="R3290" s="151">
        <f>Q3290/2</f>
        <v>0</v>
      </c>
      <c r="S3290" s="53">
        <f>J3290*26.2</f>
        <v>0.21287499999999995</v>
      </c>
      <c r="T3290" s="53">
        <f>(J3290+0.0013889)*26.2</f>
        <v>0.24926417999999997</v>
      </c>
      <c r="U3290" s="53">
        <f>S3290/2</f>
        <v>0.10643749999999998</v>
      </c>
      <c r="V3290" s="53">
        <f>T3290/2</f>
        <v>0.12463208999999999</v>
      </c>
      <c r="W3290" s="50">
        <f>RANK(J3290,J:J,1)</f>
        <v>2493</v>
      </c>
      <c r="X3290" s="50">
        <f>YEAR(B3290)</f>
        <v>2017</v>
      </c>
      <c r="Y3290" s="50">
        <f>MONTH(B3290)</f>
        <v>6</v>
      </c>
      <c r="Z3290" s="56">
        <f>X3290*100+Y3290</f>
        <v>201706</v>
      </c>
      <c r="AA3290" s="56">
        <f>WEEKNUM(B3290,1)</f>
        <v>23</v>
      </c>
      <c r="AB3290" s="58">
        <f>IF(ISBLANK(B3290)," ",MAX(B3290-B3289-1,0))</f>
        <v>0</v>
      </c>
      <c r="AC3290" s="56">
        <f>DAY(B3290)</f>
        <v>4</v>
      </c>
      <c r="AD3290" s="53">
        <f>U3290+V3290</f>
        <v>0.23106958999999996</v>
      </c>
    </row>
    <row r="3291" spans="1:31" ht="15.75" customHeight="1" x14ac:dyDescent="0.25">
      <c r="A3291" s="50">
        <v>3236</v>
      </c>
      <c r="B3291" s="51">
        <v>42890</v>
      </c>
      <c r="C3291" s="75">
        <f>B3291</f>
        <v>42890</v>
      </c>
      <c r="D3291" s="50" t="s">
        <v>715</v>
      </c>
      <c r="E3291" s="50">
        <v>1</v>
      </c>
      <c r="F3291" s="50">
        <v>0</v>
      </c>
      <c r="G3291" s="50">
        <v>13</v>
      </c>
      <c r="H3291" s="50">
        <v>12</v>
      </c>
      <c r="I3291" s="53">
        <f>IF(E3291&gt;0,TIME(F3291,G3291,H3291),"")</f>
        <v>9.1666666666666667E-3</v>
      </c>
      <c r="J3291" s="54">
        <f>IF(E3291&gt;0,TIME(F3291,G3291,H3291)/E3291,"")</f>
        <v>9.1666666666666667E-3</v>
      </c>
      <c r="K3291" s="50" t="s">
        <v>1926</v>
      </c>
      <c r="L3291" s="50" t="s">
        <v>971</v>
      </c>
      <c r="M3291" s="55">
        <f>IF(D3291&gt;0,0.0416666666666667/J3291,"")</f>
        <v>4.5454545454545485</v>
      </c>
      <c r="N3291" s="50">
        <v>0</v>
      </c>
      <c r="O3291" s="50" t="s">
        <v>255</v>
      </c>
      <c r="Q3291" s="151">
        <f>IF("1-Swim"=D3291,J3291*2.4,IF("2-Bike"=D3291,J3291*112,IF("3-Run"=D3291,J3291*26.2,0)))</f>
        <v>0</v>
      </c>
      <c r="R3291" s="151">
        <f>Q3291/2</f>
        <v>0</v>
      </c>
      <c r="S3291" s="53">
        <f>J3291*26.2</f>
        <v>0.24016666666666667</v>
      </c>
      <c r="T3291" s="53">
        <f>(J3291+0.0013889)*26.2</f>
        <v>0.27655584666666666</v>
      </c>
      <c r="U3291" s="53">
        <f>S3291/2</f>
        <v>0.12008333333333333</v>
      </c>
      <c r="V3291" s="53">
        <f>T3291/2</f>
        <v>0.13827792333333333</v>
      </c>
      <c r="W3291" s="50">
        <f>RANK(J3291,J:J,1)</f>
        <v>2780</v>
      </c>
      <c r="X3291" s="50">
        <f>YEAR(B3291)</f>
        <v>2017</v>
      </c>
      <c r="Y3291" s="50">
        <f>MONTH(B3291)</f>
        <v>6</v>
      </c>
      <c r="Z3291" s="56">
        <f>X3291*100+Y3291</f>
        <v>201706</v>
      </c>
      <c r="AA3291" s="56">
        <f>WEEKNUM(B3291,1)</f>
        <v>23</v>
      </c>
      <c r="AB3291" s="58">
        <f>IF(ISBLANK(B3291)," ",MAX(B3291-B3290-1,0))</f>
        <v>0</v>
      </c>
      <c r="AC3291" s="56">
        <f>DAY(B3291)</f>
        <v>4</v>
      </c>
      <c r="AD3291" s="53">
        <f>U3291+V3291</f>
        <v>0.25836125666666665</v>
      </c>
      <c r="AE3291" s="56">
        <f>IF("1-Swim"=D3291,E3291*46.7,IF("2-Bike"=D3291,E3291,IF("3-Run"=D3291,E3291*4.27,0)))</f>
        <v>0</v>
      </c>
    </row>
    <row r="3292" spans="1:31" x14ac:dyDescent="0.25">
      <c r="A3292" s="50">
        <v>3237</v>
      </c>
      <c r="B3292" s="51">
        <v>42890</v>
      </c>
      <c r="C3292" s="75">
        <f>B3292</f>
        <v>42890</v>
      </c>
      <c r="D3292" s="50" t="s">
        <v>716</v>
      </c>
      <c r="E3292" s="50">
        <v>1</v>
      </c>
      <c r="F3292" s="50">
        <v>0</v>
      </c>
      <c r="G3292" s="50">
        <v>10</v>
      </c>
      <c r="H3292" s="50">
        <v>44</v>
      </c>
      <c r="I3292" s="53">
        <f>IF(E3292&gt;0,TIME(F3292,G3292,H3292),"")</f>
        <v>7.4537037037037028E-3</v>
      </c>
      <c r="J3292" s="54">
        <f>IF(E3292&gt;0,TIME(F3292,G3292,H3292)/E3292,"")</f>
        <v>7.4537037037037028E-3</v>
      </c>
      <c r="K3292" s="50" t="s">
        <v>1926</v>
      </c>
      <c r="L3292" s="50" t="s">
        <v>971</v>
      </c>
      <c r="M3292" s="55">
        <f>IF(D3292&gt;0,0.0416666666666667/J3292,"")</f>
        <v>5.590062111801247</v>
      </c>
      <c r="N3292" s="50">
        <v>0</v>
      </c>
      <c r="O3292" s="50" t="s">
        <v>255</v>
      </c>
      <c r="Q3292" s="151">
        <f>IF("1-Swim"=D3292,J3292*2.4,IF("2-Bike"=D3292,J3292*112,IF("3-Run"=D3292,J3292*26.2,0)))</f>
        <v>0</v>
      </c>
      <c r="R3292" s="151">
        <f>Q3292/2</f>
        <v>0</v>
      </c>
      <c r="S3292" s="53">
        <f>J3292*26.2</f>
        <v>0.19528703703703701</v>
      </c>
      <c r="T3292" s="53">
        <f>(J3292+0.0013889)*26.2</f>
        <v>0.231676217037037</v>
      </c>
      <c r="U3292" s="53">
        <f>S3292/2</f>
        <v>9.7643518518518505E-2</v>
      </c>
      <c r="V3292" s="53">
        <f>T3292/2</f>
        <v>0.1158381085185185</v>
      </c>
      <c r="W3292" s="50">
        <f>RANK(J3292,J:J,1)</f>
        <v>2022</v>
      </c>
      <c r="X3292" s="50">
        <f>YEAR(B3292)</f>
        <v>2017</v>
      </c>
      <c r="Y3292" s="50">
        <f>MONTH(B3292)</f>
        <v>6</v>
      </c>
      <c r="Z3292" s="56">
        <f>X3292*100+Y3292</f>
        <v>201706</v>
      </c>
      <c r="AA3292" s="56">
        <f>WEEKNUM(B3292,1)</f>
        <v>23</v>
      </c>
      <c r="AB3292" s="58">
        <f>IF(ISBLANK(B3292)," ",MAX(B3292-B3291-1,0))</f>
        <v>0</v>
      </c>
      <c r="AC3292" s="56">
        <f>DAY(B3292)</f>
        <v>4</v>
      </c>
      <c r="AD3292" s="53">
        <f>U3292+V3292</f>
        <v>0.21348162703703699</v>
      </c>
    </row>
    <row r="3293" spans="1:31" x14ac:dyDescent="0.25">
      <c r="A3293" s="50">
        <v>3238</v>
      </c>
      <c r="B3293" s="51">
        <v>42890</v>
      </c>
      <c r="C3293" s="75">
        <f>B3293</f>
        <v>42890</v>
      </c>
      <c r="D3293" s="50" t="s">
        <v>717</v>
      </c>
      <c r="E3293" s="50">
        <v>1</v>
      </c>
      <c r="F3293" s="50">
        <v>0</v>
      </c>
      <c r="G3293" s="50">
        <v>14</v>
      </c>
      <c r="H3293" s="50">
        <v>28</v>
      </c>
      <c r="I3293" s="53">
        <f>IF(E3293&gt;0,TIME(F3293,G3293,H3293),"")</f>
        <v>1.0046296296296296E-2</v>
      </c>
      <c r="J3293" s="54">
        <f>IF(E3293&gt;0,TIME(F3293,G3293,H3293)/E3293,"")</f>
        <v>1.0046296296296296E-2</v>
      </c>
      <c r="K3293" s="50" t="s">
        <v>1926</v>
      </c>
      <c r="L3293" s="50" t="s">
        <v>971</v>
      </c>
      <c r="M3293" s="55">
        <f>IF(D3293&gt;0,0.0416666666666667/J3293,"")</f>
        <v>4.1474654377880213</v>
      </c>
      <c r="N3293" s="50">
        <v>0</v>
      </c>
      <c r="O3293" s="50" t="s">
        <v>255</v>
      </c>
      <c r="Q3293" s="151">
        <f>IF("1-Swim"=D3293,J3293*2.4,IF("2-Bike"=D3293,J3293*112,IF("3-Run"=D3293,J3293*26.2,0)))</f>
        <v>0</v>
      </c>
      <c r="R3293" s="151">
        <f>Q3293/2</f>
        <v>0</v>
      </c>
      <c r="S3293" s="53">
        <f>J3293*26.2</f>
        <v>0.26321296296296293</v>
      </c>
      <c r="T3293" s="53">
        <f>(J3293+0.0013889)*26.2</f>
        <v>0.29960214296296295</v>
      </c>
      <c r="U3293" s="53">
        <f>S3293/2</f>
        <v>0.13160648148148146</v>
      </c>
      <c r="V3293" s="53">
        <f>T3293/2</f>
        <v>0.14980107148148147</v>
      </c>
      <c r="W3293" s="50">
        <f>RANK(J3293,J:J,1)</f>
        <v>2878</v>
      </c>
      <c r="X3293" s="50">
        <f>YEAR(B3293)</f>
        <v>2017</v>
      </c>
      <c r="Y3293" s="50">
        <f>MONTH(B3293)</f>
        <v>6</v>
      </c>
      <c r="Z3293" s="56">
        <f>X3293*100+Y3293</f>
        <v>201706</v>
      </c>
      <c r="AA3293" s="56">
        <f>WEEKNUM(B3293,1)</f>
        <v>23</v>
      </c>
      <c r="AB3293" s="58">
        <f>IF(ISBLANK(B3293)," ",MAX(B3293-B3292-1,0))</f>
        <v>0</v>
      </c>
      <c r="AC3293" s="56">
        <f>DAY(B3293)</f>
        <v>4</v>
      </c>
      <c r="AD3293" s="53">
        <f>U3293+V3293</f>
        <v>0.28140755296296294</v>
      </c>
    </row>
    <row r="3294" spans="1:31" x14ac:dyDescent="0.25">
      <c r="A3294" s="50">
        <v>3239</v>
      </c>
      <c r="B3294" s="51">
        <v>42890</v>
      </c>
      <c r="C3294" s="75">
        <f>B3294</f>
        <v>42890</v>
      </c>
      <c r="D3294" s="50" t="s">
        <v>718</v>
      </c>
      <c r="E3294" s="50">
        <v>1</v>
      </c>
      <c r="F3294" s="50">
        <v>0</v>
      </c>
      <c r="G3294" s="50">
        <v>12</v>
      </c>
      <c r="H3294" s="50">
        <v>29</v>
      </c>
      <c r="I3294" s="53">
        <f>IF(E3294&gt;0,TIME(F3294,G3294,H3294),"")</f>
        <v>8.6689814814814806E-3</v>
      </c>
      <c r="J3294" s="54">
        <f>IF(E3294&gt;0,TIME(F3294,G3294,H3294)/E3294,"")</f>
        <v>8.6689814814814806E-3</v>
      </c>
      <c r="K3294" s="50" t="s">
        <v>1926</v>
      </c>
      <c r="L3294" s="50" t="s">
        <v>971</v>
      </c>
      <c r="M3294" s="55">
        <f>IF(D3294&gt;0,0.0416666666666667/J3294,"")</f>
        <v>4.8064085447263061</v>
      </c>
      <c r="N3294" s="50">
        <v>0</v>
      </c>
      <c r="O3294" s="50" t="s">
        <v>255</v>
      </c>
      <c r="Q3294" s="151">
        <f>IF("1-Swim"=D3294,J3294*2.4,IF("2-Bike"=D3294,J3294*112,IF("3-Run"=D3294,J3294*26.2,0)))</f>
        <v>0</v>
      </c>
      <c r="R3294" s="151">
        <f>Q3294/2</f>
        <v>0</v>
      </c>
      <c r="S3294" s="53">
        <f>J3294*26.2</f>
        <v>0.2271273148148148</v>
      </c>
      <c r="T3294" s="53">
        <f>(J3294+0.0013889)*26.2</f>
        <v>0.26351649481481482</v>
      </c>
      <c r="U3294" s="53">
        <f>S3294/2</f>
        <v>0.1135636574074074</v>
      </c>
      <c r="V3294" s="53">
        <f>T3294/2</f>
        <v>0.13175824740740741</v>
      </c>
      <c r="W3294" s="50">
        <f>RANK(J3294,J:J,1)</f>
        <v>2695</v>
      </c>
      <c r="X3294" s="50">
        <f>YEAR(B3294)</f>
        <v>2017</v>
      </c>
      <c r="Y3294" s="50">
        <f>MONTH(B3294)</f>
        <v>6</v>
      </c>
      <c r="Z3294" s="56">
        <f>X3294*100+Y3294</f>
        <v>201706</v>
      </c>
      <c r="AA3294" s="56">
        <f>WEEKNUM(B3294,1)</f>
        <v>23</v>
      </c>
      <c r="AB3294" s="58">
        <f>IF(ISBLANK(B3294)," ",MAX(B3294-B3293-1,0))</f>
        <v>0</v>
      </c>
      <c r="AC3294" s="56">
        <f>DAY(B3294)</f>
        <v>4</v>
      </c>
      <c r="AD3294" s="53">
        <f>U3294+V3294</f>
        <v>0.24532190481481481</v>
      </c>
      <c r="AE3294" s="56">
        <f>IF("1-Swim"=D3294,E3294*46.7,IF("2-Bike"=D3294,E3294,IF("3-Run"=D3294,E3294*4.27,0)))</f>
        <v>0</v>
      </c>
    </row>
    <row r="3295" spans="1:31" ht="15.75" customHeight="1" x14ac:dyDescent="0.25">
      <c r="A3295" s="50">
        <v>3240</v>
      </c>
      <c r="B3295" s="51">
        <v>42890</v>
      </c>
      <c r="C3295" s="75">
        <f>B3295</f>
        <v>42890</v>
      </c>
      <c r="D3295" s="50" t="s">
        <v>719</v>
      </c>
      <c r="E3295" s="50">
        <v>1</v>
      </c>
      <c r="F3295" s="50">
        <v>0</v>
      </c>
      <c r="G3295" s="50">
        <v>14</v>
      </c>
      <c r="H3295" s="50">
        <v>20</v>
      </c>
      <c r="I3295" s="53">
        <f>IF(E3295&gt;0,TIME(F3295,G3295,H3295),"")</f>
        <v>9.9537037037037042E-3</v>
      </c>
      <c r="J3295" s="54">
        <f>IF(E3295&gt;0,TIME(F3295,G3295,H3295)/E3295,"")</f>
        <v>9.9537037037037042E-3</v>
      </c>
      <c r="K3295" s="50" t="s">
        <v>1926</v>
      </c>
      <c r="L3295" s="50" t="s">
        <v>971</v>
      </c>
      <c r="M3295" s="55">
        <f>IF(D3295&gt;0,0.0416666666666667/J3295,"")</f>
        <v>4.18604651162791</v>
      </c>
      <c r="N3295" s="50">
        <v>0</v>
      </c>
      <c r="O3295" s="50" t="s">
        <v>255</v>
      </c>
      <c r="Q3295" s="151">
        <f>IF("1-Swim"=D3295,J3295*2.4,IF("2-Bike"=D3295,J3295*112,IF("3-Run"=D3295,J3295*26.2,0)))</f>
        <v>0</v>
      </c>
      <c r="R3295" s="151">
        <f>Q3295/2</f>
        <v>0</v>
      </c>
      <c r="S3295" s="53">
        <f>J3295*26.2</f>
        <v>0.26078703703703704</v>
      </c>
      <c r="T3295" s="53">
        <f>(J3295+0.0013889)*26.2</f>
        <v>0.29717621703703706</v>
      </c>
      <c r="U3295" s="53">
        <f>S3295/2</f>
        <v>0.13039351851851852</v>
      </c>
      <c r="V3295" s="53">
        <f>T3295/2</f>
        <v>0.14858810851851853</v>
      </c>
      <c r="W3295" s="50">
        <f>RANK(J3295,J:J,1)</f>
        <v>2869</v>
      </c>
      <c r="X3295" s="50">
        <f>YEAR(B3295)</f>
        <v>2017</v>
      </c>
      <c r="Y3295" s="50">
        <f>MONTH(B3295)</f>
        <v>6</v>
      </c>
      <c r="Z3295" s="56">
        <f>X3295*100+Y3295</f>
        <v>201706</v>
      </c>
      <c r="AA3295" s="56">
        <f>WEEKNUM(B3295,1)</f>
        <v>23</v>
      </c>
      <c r="AB3295" s="58">
        <f>IF(ISBLANK(B3295)," ",MAX(B3295-B3294-1,0))</f>
        <v>0</v>
      </c>
      <c r="AC3295" s="56">
        <f>DAY(B3295)</f>
        <v>4</v>
      </c>
      <c r="AD3295" s="53">
        <f>U3295+V3295</f>
        <v>0.27898162703703705</v>
      </c>
    </row>
    <row r="3296" spans="1:31" ht="15.75" customHeight="1" x14ac:dyDescent="0.25">
      <c r="A3296" s="50">
        <v>3241</v>
      </c>
      <c r="B3296" s="51">
        <v>42890</v>
      </c>
      <c r="C3296" s="75">
        <f>B3296</f>
        <v>42890</v>
      </c>
      <c r="D3296" s="50" t="s">
        <v>720</v>
      </c>
      <c r="E3296" s="50">
        <v>1</v>
      </c>
      <c r="F3296" s="50">
        <v>0</v>
      </c>
      <c r="G3296" s="50">
        <v>12</v>
      </c>
      <c r="H3296" s="50">
        <v>46</v>
      </c>
      <c r="I3296" s="53">
        <f>IF(E3296&gt;0,TIME(F3296,G3296,H3296),"")</f>
        <v>8.8657407407407417E-3</v>
      </c>
      <c r="J3296" s="54">
        <f>IF(E3296&gt;0,TIME(F3296,G3296,H3296)/E3296,"")</f>
        <v>8.8657407407407417E-3</v>
      </c>
      <c r="K3296" s="50" t="s">
        <v>1926</v>
      </c>
      <c r="L3296" s="50" t="s">
        <v>971</v>
      </c>
      <c r="M3296" s="55">
        <f>IF(D3296&gt;0,0.0416666666666667/J3296,"")</f>
        <v>4.6997389033942589</v>
      </c>
      <c r="N3296" s="50">
        <v>0</v>
      </c>
      <c r="O3296" s="50" t="s">
        <v>255</v>
      </c>
      <c r="Q3296" s="151">
        <f>IF("1-Swim"=D3296,J3296*2.4,IF("2-Bike"=D3296,J3296*112,IF("3-Run"=D3296,J3296*26.2,0)))</f>
        <v>0</v>
      </c>
      <c r="R3296" s="151">
        <f>Q3296/2</f>
        <v>0</v>
      </c>
      <c r="S3296" s="53">
        <f>J3296*26.2</f>
        <v>0.23228240740740744</v>
      </c>
      <c r="T3296" s="53">
        <f>(J3296+0.0013889)*26.2</f>
        <v>0.26867158740740743</v>
      </c>
      <c r="U3296" s="53">
        <f>S3296/2</f>
        <v>0.11614120370370372</v>
      </c>
      <c r="V3296" s="53">
        <f>T3296/2</f>
        <v>0.13433579370370372</v>
      </c>
      <c r="W3296" s="50">
        <f>RANK(J3296,J:J,1)</f>
        <v>2737</v>
      </c>
      <c r="X3296" s="50">
        <f>YEAR(B3296)</f>
        <v>2017</v>
      </c>
      <c r="Y3296" s="50">
        <f>MONTH(B3296)</f>
        <v>6</v>
      </c>
      <c r="Z3296" s="56">
        <f>X3296*100+Y3296</f>
        <v>201706</v>
      </c>
      <c r="AA3296" s="56">
        <f>WEEKNUM(B3296,1)</f>
        <v>23</v>
      </c>
      <c r="AB3296" s="58">
        <f>IF(ISBLANK(B3296)," ",MAX(B3296-B3295-1,0))</f>
        <v>0</v>
      </c>
      <c r="AC3296" s="56">
        <f>DAY(B3296)</f>
        <v>4</v>
      </c>
      <c r="AD3296" s="53">
        <f>U3296+V3296</f>
        <v>0.25047699740740742</v>
      </c>
      <c r="AE3296" s="56">
        <f>IF("1-Swim"=D3296,E3296*46.7,IF("2-Bike"=D3296,E3296,IF("3-Run"=D3296,E3296*4.27,0)))</f>
        <v>0</v>
      </c>
    </row>
    <row r="3297" spans="1:31" x14ac:dyDescent="0.25">
      <c r="A3297" s="50">
        <v>3242</v>
      </c>
      <c r="B3297" s="51">
        <v>42890</v>
      </c>
      <c r="C3297" s="75">
        <f>B3297</f>
        <v>42890</v>
      </c>
      <c r="D3297" s="50" t="s">
        <v>721</v>
      </c>
      <c r="E3297" s="50">
        <v>1</v>
      </c>
      <c r="F3297" s="50">
        <v>0</v>
      </c>
      <c r="G3297" s="50">
        <v>16</v>
      </c>
      <c r="H3297" s="50">
        <v>52</v>
      </c>
      <c r="I3297" s="53">
        <f>IF(E3297&gt;0,TIME(F3297,G3297,H3297),"")</f>
        <v>1.1712962962962965E-2</v>
      </c>
      <c r="J3297" s="54">
        <f>IF(E3297&gt;0,TIME(F3297,G3297,H3297)/E3297,"")</f>
        <v>1.1712962962962965E-2</v>
      </c>
      <c r="K3297" s="50" t="s">
        <v>1926</v>
      </c>
      <c r="L3297" s="50" t="s">
        <v>971</v>
      </c>
      <c r="M3297" s="55">
        <f>IF(D3297&gt;0,0.0416666666666667/J3297,"")</f>
        <v>3.557312252964429</v>
      </c>
      <c r="N3297" s="50">
        <v>0</v>
      </c>
      <c r="O3297" s="50" t="s">
        <v>255</v>
      </c>
      <c r="Q3297" s="151">
        <f>IF("1-Swim"=D3297,J3297*2.4,IF("2-Bike"=D3297,J3297*112,IF("3-Run"=D3297,J3297*26.2,0)))</f>
        <v>0</v>
      </c>
      <c r="R3297" s="151">
        <f>Q3297/2</f>
        <v>0</v>
      </c>
      <c r="S3297" s="53">
        <f>J3297*26.2</f>
        <v>0.30687962962962967</v>
      </c>
      <c r="T3297" s="53">
        <f>(J3297+0.0013889)*26.2</f>
        <v>0.34326880962962969</v>
      </c>
      <c r="U3297" s="53">
        <f>S3297/2</f>
        <v>0.15343981481481483</v>
      </c>
      <c r="V3297" s="53">
        <f>T3297/2</f>
        <v>0.17163440481481484</v>
      </c>
      <c r="W3297" s="50">
        <f>RANK(J3297,J:J,1)</f>
        <v>2983</v>
      </c>
      <c r="X3297" s="50">
        <f>YEAR(B3297)</f>
        <v>2017</v>
      </c>
      <c r="Y3297" s="50">
        <f>MONTH(B3297)</f>
        <v>6</v>
      </c>
      <c r="Z3297" s="56">
        <f>X3297*100+Y3297</f>
        <v>201706</v>
      </c>
      <c r="AA3297" s="56">
        <f>WEEKNUM(B3297,1)</f>
        <v>23</v>
      </c>
      <c r="AB3297" s="58">
        <f>IF(ISBLANK(B3297)," ",MAX(B3297-B3296-1,0))</f>
        <v>0</v>
      </c>
      <c r="AC3297" s="56">
        <f>DAY(B3297)</f>
        <v>4</v>
      </c>
      <c r="AD3297" s="53">
        <f>U3297+V3297</f>
        <v>0.32507421962962968</v>
      </c>
    </row>
    <row r="3298" spans="1:31" x14ac:dyDescent="0.25">
      <c r="A3298" s="50">
        <v>3243</v>
      </c>
      <c r="B3298" s="51">
        <v>42890</v>
      </c>
      <c r="C3298" s="75">
        <f>B3298</f>
        <v>42890</v>
      </c>
      <c r="D3298" s="50" t="s">
        <v>707</v>
      </c>
      <c r="E3298" s="50">
        <v>1</v>
      </c>
      <c r="F3298" s="50">
        <v>0</v>
      </c>
      <c r="G3298" s="50">
        <v>15</v>
      </c>
      <c r="H3298" s="50">
        <v>41</v>
      </c>
      <c r="I3298" s="53">
        <f>IF(E3298&gt;0,TIME(F3298,G3298,H3298),"")</f>
        <v>1.0891203703703703E-2</v>
      </c>
      <c r="J3298" s="54">
        <f>IF(E3298&gt;0,TIME(F3298,G3298,H3298)/E3298,"")</f>
        <v>1.0891203703703703E-2</v>
      </c>
      <c r="K3298" s="50" t="s">
        <v>1926</v>
      </c>
      <c r="L3298" s="50" t="s">
        <v>971</v>
      </c>
      <c r="M3298" s="55">
        <f>IF(D3298&gt;0,0.0416666666666667/J3298,"")</f>
        <v>3.8257173219978777</v>
      </c>
      <c r="N3298" s="50">
        <v>0</v>
      </c>
      <c r="O3298" s="50" t="s">
        <v>255</v>
      </c>
      <c r="Q3298" s="151">
        <f>IF("1-Swim"=D3298,J3298*2.4,IF("2-Bike"=D3298,J3298*112,IF("3-Run"=D3298,J3298*26.2,0)))</f>
        <v>0</v>
      </c>
      <c r="R3298" s="151">
        <f>Q3298/2</f>
        <v>0</v>
      </c>
      <c r="S3298" s="53">
        <f>J3298*26.2</f>
        <v>0.28534953703703703</v>
      </c>
      <c r="T3298" s="53">
        <f>(J3298+0.0013889)*26.2</f>
        <v>0.32173871703703705</v>
      </c>
      <c r="U3298" s="53">
        <f>S3298/2</f>
        <v>0.14267476851851851</v>
      </c>
      <c r="V3298" s="53">
        <f>T3298/2</f>
        <v>0.16086935851851852</v>
      </c>
      <c r="W3298" s="50">
        <f>RANK(J3298,J:J,1)</f>
        <v>2950</v>
      </c>
      <c r="X3298" s="50">
        <f>YEAR(B3298)</f>
        <v>2017</v>
      </c>
      <c r="Y3298" s="50">
        <f>MONTH(B3298)</f>
        <v>6</v>
      </c>
      <c r="Z3298" s="56">
        <f>X3298*100+Y3298</f>
        <v>201706</v>
      </c>
      <c r="AA3298" s="56">
        <f>WEEKNUM(B3298,1)</f>
        <v>23</v>
      </c>
      <c r="AB3298" s="58">
        <f>IF(ISBLANK(B3298)," ",MAX(B3298-B3297-1,0))</f>
        <v>0</v>
      </c>
      <c r="AC3298" s="56">
        <f>DAY(B3298)</f>
        <v>4</v>
      </c>
      <c r="AD3298" s="53">
        <f>U3298+V3298</f>
        <v>0.30354412703703704</v>
      </c>
      <c r="AE3298" s="56">
        <f>IF("1-Swim"=D3298,E3298*46.7,IF("2-Bike"=D3298,E3298,IF("3-Run"=D3298,E3298*4.27,0)))</f>
        <v>0</v>
      </c>
    </row>
    <row r="3299" spans="1:31" x14ac:dyDescent="0.25">
      <c r="A3299" s="50">
        <v>3244</v>
      </c>
      <c r="B3299" s="51">
        <v>42890</v>
      </c>
      <c r="C3299" s="75">
        <f>B3299</f>
        <v>42890</v>
      </c>
      <c r="D3299" s="50" t="s">
        <v>708</v>
      </c>
      <c r="E3299" s="50">
        <v>1</v>
      </c>
      <c r="F3299" s="50">
        <v>0</v>
      </c>
      <c r="G3299" s="50">
        <v>12</v>
      </c>
      <c r="H3299" s="50">
        <v>19</v>
      </c>
      <c r="I3299" s="53">
        <f>IF(E3299&gt;0,TIME(F3299,G3299,H3299),"")</f>
        <v>8.5532407407407415E-3</v>
      </c>
      <c r="J3299" s="54">
        <f>IF(E3299&gt;0,TIME(F3299,G3299,H3299)/E3299,"")</f>
        <v>8.5532407407407415E-3</v>
      </c>
      <c r="K3299" s="50" t="s">
        <v>1926</v>
      </c>
      <c r="L3299" s="50" t="s">
        <v>971</v>
      </c>
      <c r="M3299" s="55">
        <f>IF(D3299&gt;0,0.0416666666666667/J3299,"")</f>
        <v>4.8714479025710453</v>
      </c>
      <c r="N3299" s="50">
        <v>0</v>
      </c>
      <c r="O3299" s="50" t="s">
        <v>255</v>
      </c>
      <c r="Q3299" s="151">
        <f>IF("1-Swim"=D3299,J3299*2.4,IF("2-Bike"=D3299,J3299*112,IF("3-Run"=D3299,J3299*26.2,0)))</f>
        <v>0</v>
      </c>
      <c r="R3299" s="151">
        <f>Q3299/2</f>
        <v>0</v>
      </c>
      <c r="S3299" s="53">
        <f>J3299*26.2</f>
        <v>0.22409490740740742</v>
      </c>
      <c r="T3299" s="53">
        <f>(J3299+0.0013889)*26.2</f>
        <v>0.26048408740740742</v>
      </c>
      <c r="U3299" s="53">
        <f>S3299/2</f>
        <v>0.11204745370370371</v>
      </c>
      <c r="V3299" s="53">
        <f>T3299/2</f>
        <v>0.13024204370370371</v>
      </c>
      <c r="W3299" s="50">
        <f>RANK(J3299,J:J,1)</f>
        <v>2669</v>
      </c>
      <c r="X3299" s="50">
        <f>YEAR(B3299)</f>
        <v>2017</v>
      </c>
      <c r="Y3299" s="50">
        <f>MONTH(B3299)</f>
        <v>6</v>
      </c>
      <c r="Z3299" s="56">
        <f>X3299*100+Y3299</f>
        <v>201706</v>
      </c>
      <c r="AA3299" s="56">
        <f>WEEKNUM(B3299,1)</f>
        <v>23</v>
      </c>
      <c r="AB3299" s="58">
        <f>IF(ISBLANK(B3299)," ",MAX(B3299-B3298-1,0))</f>
        <v>0</v>
      </c>
      <c r="AC3299" s="56">
        <f>DAY(B3299)</f>
        <v>4</v>
      </c>
      <c r="AD3299" s="53">
        <f>U3299+V3299</f>
        <v>0.24228949740740741</v>
      </c>
    </row>
    <row r="3300" spans="1:31" ht="15.75" customHeight="1" x14ac:dyDescent="0.25">
      <c r="A3300" s="50">
        <v>3245</v>
      </c>
      <c r="B3300" s="51">
        <v>42890</v>
      </c>
      <c r="C3300" s="75">
        <f>B3300</f>
        <v>42890</v>
      </c>
      <c r="D3300" s="50" t="s">
        <v>709</v>
      </c>
      <c r="E3300" s="50">
        <v>1</v>
      </c>
      <c r="F3300" s="50">
        <v>0</v>
      </c>
      <c r="G3300" s="50">
        <v>14</v>
      </c>
      <c r="H3300" s="50">
        <v>40</v>
      </c>
      <c r="I3300" s="53">
        <f>IF(E3300&gt;0,TIME(F3300,G3300,H3300),"")</f>
        <v>1.0185185185185184E-2</v>
      </c>
      <c r="J3300" s="54">
        <f>IF(E3300&gt;0,TIME(F3300,G3300,H3300)/E3300,"")</f>
        <v>1.0185185185185184E-2</v>
      </c>
      <c r="K3300" s="50" t="s">
        <v>1926</v>
      </c>
      <c r="L3300" s="50" t="s">
        <v>971</v>
      </c>
      <c r="M3300" s="55">
        <f>IF(D3300&gt;0,0.0416666666666667/J3300,"")</f>
        <v>4.0909090909090944</v>
      </c>
      <c r="N3300" s="50">
        <v>0</v>
      </c>
      <c r="O3300" s="50" t="s">
        <v>255</v>
      </c>
      <c r="Q3300" s="151">
        <f>IF("1-Swim"=D3300,J3300*2.4,IF("2-Bike"=D3300,J3300*112,IF("3-Run"=D3300,J3300*26.2,0)))</f>
        <v>0</v>
      </c>
      <c r="R3300" s="151">
        <f>Q3300/2</f>
        <v>0</v>
      </c>
      <c r="S3300" s="53">
        <f>J3300*26.2</f>
        <v>0.26685185185185184</v>
      </c>
      <c r="T3300" s="53">
        <f>(J3300+0.0013889)*26.2</f>
        <v>0.30324103185185181</v>
      </c>
      <c r="U3300" s="53">
        <f>S3300/2</f>
        <v>0.13342592592592592</v>
      </c>
      <c r="V3300" s="53">
        <f>T3300/2</f>
        <v>0.1516205159259259</v>
      </c>
      <c r="W3300" s="50">
        <f>RANK(J3300,J:J,1)</f>
        <v>2889</v>
      </c>
      <c r="X3300" s="50">
        <f>YEAR(B3300)</f>
        <v>2017</v>
      </c>
      <c r="Y3300" s="50">
        <f>MONTH(B3300)</f>
        <v>6</v>
      </c>
      <c r="Z3300" s="56">
        <f>X3300*100+Y3300</f>
        <v>201706</v>
      </c>
      <c r="AA3300" s="56">
        <f>WEEKNUM(B3300,1)</f>
        <v>23</v>
      </c>
      <c r="AB3300" s="58">
        <f>IF(ISBLANK(B3300)," ",MAX(B3300-B3299-1,0))</f>
        <v>0</v>
      </c>
      <c r="AC3300" s="56">
        <f>DAY(B3300)</f>
        <v>4</v>
      </c>
      <c r="AD3300" s="53">
        <f>U3300+V3300</f>
        <v>0.2850464418518518</v>
      </c>
      <c r="AE3300" s="56">
        <f>IF("1-Swim"=D3300,E3300*46.7,IF("2-Bike"=D3300,E3300,IF("3-Run"=D3300,E3300*4.27,0)))</f>
        <v>0</v>
      </c>
    </row>
    <row r="3301" spans="1:31" x14ac:dyDescent="0.25">
      <c r="A3301" s="50">
        <v>3246</v>
      </c>
      <c r="B3301" s="51">
        <v>42890</v>
      </c>
      <c r="C3301" s="75">
        <f>B3301</f>
        <v>42890</v>
      </c>
      <c r="D3301" s="50" t="s">
        <v>710</v>
      </c>
      <c r="E3301" s="50">
        <v>1</v>
      </c>
      <c r="F3301" s="50">
        <v>0</v>
      </c>
      <c r="G3301" s="50">
        <v>12</v>
      </c>
      <c r="H3301" s="50">
        <v>42</v>
      </c>
      <c r="I3301" s="53">
        <f>IF(E3301&gt;0,TIME(F3301,G3301,H3301),"")</f>
        <v>8.819444444444444E-3</v>
      </c>
      <c r="J3301" s="54">
        <f>IF(E3301&gt;0,TIME(F3301,G3301,H3301)/E3301,"")</f>
        <v>8.819444444444444E-3</v>
      </c>
      <c r="K3301" s="50" t="s">
        <v>1926</v>
      </c>
      <c r="L3301" s="50" t="s">
        <v>971</v>
      </c>
      <c r="M3301" s="55">
        <f>IF(D3301&gt;0,0.0416666666666667/J3301,"")</f>
        <v>4.7244094488189017</v>
      </c>
      <c r="N3301" s="50">
        <v>0</v>
      </c>
      <c r="O3301" s="50" t="s">
        <v>255</v>
      </c>
      <c r="Q3301" s="151">
        <f>IF("1-Swim"=D3301,J3301*2.4,IF("2-Bike"=D3301,J3301*112,IF("3-Run"=D3301,J3301*26.2,0)))</f>
        <v>0</v>
      </c>
      <c r="R3301" s="151">
        <f>Q3301/2</f>
        <v>0</v>
      </c>
      <c r="S3301" s="53">
        <f>J3301*26.2</f>
        <v>0.23106944444444444</v>
      </c>
      <c r="T3301" s="53">
        <f>(J3301+0.0013889)*26.2</f>
        <v>0.2674586244444444</v>
      </c>
      <c r="U3301" s="53">
        <f>S3301/2</f>
        <v>0.11553472222222222</v>
      </c>
      <c r="V3301" s="53">
        <f>T3301/2</f>
        <v>0.1337293122222222</v>
      </c>
      <c r="W3301" s="50">
        <f>RANK(J3301,J:J,1)</f>
        <v>2730</v>
      </c>
      <c r="X3301" s="50">
        <f>YEAR(B3301)</f>
        <v>2017</v>
      </c>
      <c r="Y3301" s="50">
        <f>MONTH(B3301)</f>
        <v>6</v>
      </c>
      <c r="Z3301" s="56">
        <f>X3301*100+Y3301</f>
        <v>201706</v>
      </c>
      <c r="AA3301" s="56">
        <f>WEEKNUM(B3301,1)</f>
        <v>23</v>
      </c>
      <c r="AB3301" s="58">
        <f>IF(ISBLANK(B3301)," ",MAX(B3301-B3300-1,0))</f>
        <v>0</v>
      </c>
      <c r="AC3301" s="56">
        <f>DAY(B3301)</f>
        <v>4</v>
      </c>
      <c r="AD3301" s="53">
        <f>U3301+V3301</f>
        <v>0.24926403444444442</v>
      </c>
    </row>
    <row r="3302" spans="1:31" x14ac:dyDescent="0.25">
      <c r="A3302" s="50">
        <v>3231</v>
      </c>
      <c r="B3302" s="51">
        <v>42893</v>
      </c>
      <c r="C3302" s="75">
        <f>B3302</f>
        <v>42893</v>
      </c>
      <c r="D3302" s="50" t="s">
        <v>1223</v>
      </c>
      <c r="E3302" s="50">
        <v>3.2</v>
      </c>
      <c r="F3302" s="50">
        <v>0</v>
      </c>
      <c r="G3302" s="50">
        <v>35</v>
      </c>
      <c r="H3302" s="50">
        <v>21</v>
      </c>
      <c r="I3302" s="53">
        <f>IF(E3302&gt;0,TIME(F3302,G3302,H3302),"")</f>
        <v>2.4548611111111115E-2</v>
      </c>
      <c r="J3302" s="54">
        <f>IF(E3302&gt;0,TIME(F3302,G3302,H3302)/E3302,"")</f>
        <v>7.6714409722222227E-3</v>
      </c>
      <c r="K3302" s="50" t="s">
        <v>1890</v>
      </c>
      <c r="L3302" s="50" t="s">
        <v>1357</v>
      </c>
      <c r="M3302" s="55">
        <f>IF(D3302&gt;0,0.0416666666666667/J3302,"")</f>
        <v>5.4314002828854351</v>
      </c>
      <c r="N3302" s="50">
        <v>127</v>
      </c>
      <c r="O3302" s="50" t="s">
        <v>255</v>
      </c>
      <c r="Q3302" s="151">
        <f>IF("1-Swim"=D3302,J3302*2.4,IF("2-Bike"=D3302,J3302*112,IF("3-Run"=D3302,J3302*26.2,0)))</f>
        <v>0.20099175347222223</v>
      </c>
      <c r="R3302" s="151">
        <f>Q3302/2</f>
        <v>0.10049587673611111</v>
      </c>
      <c r="S3302" s="53">
        <f>J3302*26.2</f>
        <v>0.20099175347222223</v>
      </c>
      <c r="T3302" s="53">
        <f>(J3302+0.0013889)*26.2</f>
        <v>0.23738093347222222</v>
      </c>
      <c r="U3302" s="53">
        <f>S3302/2</f>
        <v>0.10049587673611111</v>
      </c>
      <c r="V3302" s="53">
        <f>T3302/2</f>
        <v>0.11869046673611111</v>
      </c>
      <c r="W3302" s="50">
        <f>RANK(J3302,J:J,1)</f>
        <v>2206</v>
      </c>
      <c r="X3302" s="50">
        <f>YEAR(B3302)</f>
        <v>2017</v>
      </c>
      <c r="Y3302" s="50">
        <f>MONTH(B3302)</f>
        <v>6</v>
      </c>
      <c r="Z3302" s="56">
        <f>X3302*100+Y3302</f>
        <v>201706</v>
      </c>
      <c r="AA3302" s="56">
        <f>WEEKNUM(B3302,1)</f>
        <v>23</v>
      </c>
      <c r="AB3302" s="58">
        <f>IF(ISBLANK(B3302)," ",MAX(B3302-B3301-1,0))</f>
        <v>2</v>
      </c>
      <c r="AC3302" s="56">
        <f>DAY(B3302)</f>
        <v>7</v>
      </c>
      <c r="AD3302" s="53">
        <f>U3302+V3302</f>
        <v>0.21918634347222221</v>
      </c>
      <c r="AE3302" s="56">
        <f>IF("1-Swim"=D3302,E3302*46.7,IF("2-Bike"=D3302,E3302,IF("3-Run"=D3302,E3302*4.27,0)))</f>
        <v>13.664</v>
      </c>
    </row>
    <row r="3303" spans="1:31" x14ac:dyDescent="0.25">
      <c r="A3303" s="50">
        <v>3232</v>
      </c>
      <c r="B3303" s="51">
        <v>42894</v>
      </c>
      <c r="C3303" s="75">
        <f>B3303</f>
        <v>42894</v>
      </c>
      <c r="D3303" s="50" t="s">
        <v>1223</v>
      </c>
      <c r="E3303" s="50">
        <v>4.55</v>
      </c>
      <c r="F3303" s="50">
        <v>0</v>
      </c>
      <c r="G3303" s="50">
        <v>45</v>
      </c>
      <c r="H3303" s="50">
        <v>9</v>
      </c>
      <c r="I3303" s="53">
        <f>IF(E3303&gt;0,TIME(F3303,G3303,H3303),"")</f>
        <v>3.1354166666666662E-2</v>
      </c>
      <c r="J3303" s="54">
        <f>IF(E3303&gt;0,TIME(F3303,G3303,H3303)/E3303,"")</f>
        <v>6.89102564102564E-3</v>
      </c>
      <c r="K3303" s="50" t="s">
        <v>1890</v>
      </c>
      <c r="L3303" s="50" t="s">
        <v>1950</v>
      </c>
      <c r="M3303" s="55">
        <f>IF(D3303&gt;0,0.0416666666666667/J3303,"")</f>
        <v>6.0465116279069822</v>
      </c>
      <c r="N3303" s="50">
        <v>163</v>
      </c>
      <c r="O3303" s="50" t="s">
        <v>255</v>
      </c>
      <c r="Q3303" s="151">
        <f>IF("1-Swim"=D3303,J3303*2.4,IF("2-Bike"=D3303,J3303*112,IF("3-Run"=D3303,J3303*26.2,0)))</f>
        <v>0.18054487179487178</v>
      </c>
      <c r="R3303" s="151">
        <f>Q3303/2</f>
        <v>9.0272435897435888E-2</v>
      </c>
      <c r="S3303" s="53">
        <f>J3303*26.2</f>
        <v>0.18054487179487178</v>
      </c>
      <c r="T3303" s="53">
        <f>(J3303+0.0013889)*26.2</f>
        <v>0.21693405179487174</v>
      </c>
      <c r="U3303" s="53">
        <f>S3303/2</f>
        <v>9.0272435897435888E-2</v>
      </c>
      <c r="V3303" s="53">
        <f>T3303/2</f>
        <v>0.10846702589743587</v>
      </c>
      <c r="W3303" s="50">
        <f>RANK(J3303,J:J,1)</f>
        <v>1427</v>
      </c>
      <c r="X3303" s="50">
        <f>YEAR(B3303)</f>
        <v>2017</v>
      </c>
      <c r="Y3303" s="50">
        <f>MONTH(B3303)</f>
        <v>6</v>
      </c>
      <c r="Z3303" s="56">
        <f>X3303*100+Y3303</f>
        <v>201706</v>
      </c>
      <c r="AA3303" s="56">
        <f>WEEKNUM(B3303,1)</f>
        <v>23</v>
      </c>
      <c r="AB3303" s="58">
        <f>IF(ISBLANK(B3303)," ",MAX(B3303-B3302-1,0))</f>
        <v>0</v>
      </c>
      <c r="AC3303" s="56">
        <f>DAY(B3303)</f>
        <v>8</v>
      </c>
      <c r="AD3303" s="53">
        <f>U3303+V3303</f>
        <v>0.19873946179487176</v>
      </c>
      <c r="AE3303" s="56">
        <f>IF("1-Swim"=D3303,E3303*46.7,IF("2-Bike"=D3303,E3303,IF("3-Run"=D3303,E3303*4.27,0)))</f>
        <v>19.428499999999996</v>
      </c>
    </row>
    <row r="3304" spans="1:31" ht="15.75" customHeight="1" x14ac:dyDescent="0.25">
      <c r="A3304" s="50">
        <v>3233</v>
      </c>
      <c r="B3304" s="51">
        <v>42895</v>
      </c>
      <c r="C3304" s="75">
        <f>B3304</f>
        <v>42895</v>
      </c>
      <c r="D3304" s="50" t="s">
        <v>1224</v>
      </c>
      <c r="E3304" s="50">
        <v>10.5</v>
      </c>
      <c r="F3304" s="50">
        <v>0</v>
      </c>
      <c r="G3304" s="50">
        <v>44</v>
      </c>
      <c r="H3304" s="50">
        <v>50</v>
      </c>
      <c r="I3304" s="53">
        <f>IF(E3304&gt;0,TIME(F3304,G3304,H3304),"")</f>
        <v>3.1134259259259261E-2</v>
      </c>
      <c r="J3304" s="54">
        <f>IF(E3304&gt;0,TIME(F3304,G3304,H3304)/E3304,"")</f>
        <v>2.9651675485008822E-3</v>
      </c>
      <c r="K3304" s="50" t="s">
        <v>1340</v>
      </c>
      <c r="L3304" s="50" t="s">
        <v>1860</v>
      </c>
      <c r="M3304" s="55">
        <f>IF(D3304&gt;0,0.0416666666666667/J3304,"")</f>
        <v>14.052044609665437</v>
      </c>
      <c r="N3304" s="50">
        <v>0</v>
      </c>
      <c r="O3304" s="50" t="s">
        <v>255</v>
      </c>
      <c r="Q3304" s="151">
        <f>IF("1-Swim"=D3304,J3304*2.4,IF("2-Bike"=D3304,J3304*112,IF("3-Run"=D3304,J3304*26.2,0)))</f>
        <v>0.33209876543209882</v>
      </c>
      <c r="R3304" s="151">
        <f>Q3304/2</f>
        <v>0.16604938271604941</v>
      </c>
      <c r="S3304" s="53">
        <f>J3304*26.2</f>
        <v>7.7687389770723106E-2</v>
      </c>
      <c r="T3304" s="53">
        <f>(J3304+0.0013889)*26.2</f>
        <v>0.11407656977072311</v>
      </c>
      <c r="U3304" s="53">
        <f>S3304/2</f>
        <v>3.8843694885361553E-2</v>
      </c>
      <c r="V3304" s="53">
        <f>T3304/2</f>
        <v>5.7038284885361556E-2</v>
      </c>
      <c r="W3304" s="50">
        <f>RANK(J3304,J:J,1)</f>
        <v>563</v>
      </c>
      <c r="X3304" s="50">
        <f>YEAR(B3304)</f>
        <v>2017</v>
      </c>
      <c r="Y3304" s="50">
        <f>MONTH(B3304)</f>
        <v>6</v>
      </c>
      <c r="Z3304" s="56">
        <f>X3304*100+Y3304</f>
        <v>201706</v>
      </c>
      <c r="AA3304" s="56">
        <f>WEEKNUM(B3304,1)</f>
        <v>23</v>
      </c>
      <c r="AB3304" s="58">
        <f>IF(ISBLANK(B3304)," ",MAX(B3304-B3303-1,0))</f>
        <v>0</v>
      </c>
      <c r="AC3304" s="56">
        <f>DAY(B3304)</f>
        <v>9</v>
      </c>
      <c r="AD3304" s="53">
        <f>U3304+V3304</f>
        <v>9.5881979770723103E-2</v>
      </c>
      <c r="AE3304" s="56">
        <f>IF("1-Swim"=D3304,E3304*46.7,IF("2-Bike"=D3304,E3304,IF("3-Run"=D3304,E3304*4.27,0)))</f>
        <v>10.5</v>
      </c>
    </row>
    <row r="3305" spans="1:31" x14ac:dyDescent="0.25">
      <c r="A3305" s="50">
        <v>3247</v>
      </c>
      <c r="B3305" s="51">
        <v>42895</v>
      </c>
      <c r="C3305" s="75">
        <f>B3305</f>
        <v>42895</v>
      </c>
      <c r="D3305" s="50" t="s">
        <v>1223</v>
      </c>
      <c r="E3305" s="50">
        <v>3.1</v>
      </c>
      <c r="F3305" s="50">
        <v>0</v>
      </c>
      <c r="G3305" s="50">
        <v>32</v>
      </c>
      <c r="H3305" s="50">
        <v>18</v>
      </c>
      <c r="I3305" s="53">
        <f>IF(E3305&gt;0,TIME(F3305,G3305,H3305),"")</f>
        <v>2.2430555555555554E-2</v>
      </c>
      <c r="J3305" s="54">
        <f>IF(E3305&gt;0,TIME(F3305,G3305,H3305)/E3305,"")</f>
        <v>7.2356630824372756E-3</v>
      </c>
      <c r="K3305" s="50" t="s">
        <v>1890</v>
      </c>
      <c r="L3305" s="50" t="s">
        <v>1690</v>
      </c>
      <c r="M3305" s="55">
        <f>IF(D3305&gt;0,0.0416666666666667/J3305,"")</f>
        <v>5.7585139318885501</v>
      </c>
      <c r="N3305" s="50">
        <v>0</v>
      </c>
      <c r="O3305" s="50" t="s">
        <v>201</v>
      </c>
      <c r="Q3305" s="151">
        <f>IF("1-Swim"=D3305,J3305*2.4,IF("2-Bike"=D3305,J3305*112,IF("3-Run"=D3305,J3305*26.2,0)))</f>
        <v>0.18957437275985661</v>
      </c>
      <c r="R3305" s="151">
        <f>Q3305/2</f>
        <v>9.4787186379928307E-2</v>
      </c>
      <c r="S3305" s="53">
        <f>J3305*26.2</f>
        <v>0.18957437275985661</v>
      </c>
      <c r="T3305" s="53">
        <f>(J3305+0.0013889)*26.2</f>
        <v>0.22596355275985661</v>
      </c>
      <c r="U3305" s="53">
        <f>S3305/2</f>
        <v>9.4787186379928307E-2</v>
      </c>
      <c r="V3305" s="53">
        <f>T3305/2</f>
        <v>0.1129817763799283</v>
      </c>
      <c r="W3305" s="50">
        <f>RANK(J3305,J:J,1)</f>
        <v>1826</v>
      </c>
      <c r="X3305" s="50">
        <f>YEAR(B3305)</f>
        <v>2017</v>
      </c>
      <c r="Y3305" s="50">
        <f>MONTH(B3305)</f>
        <v>6</v>
      </c>
      <c r="Z3305" s="56">
        <f>X3305*100+Y3305</f>
        <v>201706</v>
      </c>
      <c r="AA3305" s="56">
        <f>WEEKNUM(B3305,1)</f>
        <v>23</v>
      </c>
      <c r="AB3305" s="58">
        <f>IF(ISBLANK(B3305)," ",MAX(B3305-B3304-1,0))</f>
        <v>0</v>
      </c>
      <c r="AC3305" s="56">
        <f>DAY(B3305)</f>
        <v>9</v>
      </c>
      <c r="AD3305" s="53">
        <f>U3305+V3305</f>
        <v>0.20776896275985662</v>
      </c>
      <c r="AE3305" s="56">
        <f>IF("1-Swim"=D3305,E3305*46.7,IF("2-Bike"=D3305,E3305,IF("3-Run"=D3305,E3305*4.27,0)))</f>
        <v>13.236999999999998</v>
      </c>
    </row>
    <row r="3306" spans="1:31" x14ac:dyDescent="0.25">
      <c r="A3306" s="50">
        <v>3248</v>
      </c>
      <c r="B3306" s="51">
        <v>42896</v>
      </c>
      <c r="C3306" s="75">
        <f>B3306</f>
        <v>42896</v>
      </c>
      <c r="D3306" s="50" t="s">
        <v>1224</v>
      </c>
      <c r="E3306" s="50">
        <v>61</v>
      </c>
      <c r="F3306" s="50">
        <v>4</v>
      </c>
      <c r="G3306" s="50">
        <v>12</v>
      </c>
      <c r="H3306" s="50">
        <v>33</v>
      </c>
      <c r="I3306" s="53">
        <f>IF(E3306&gt;0,TIME(F3306,G3306,H3306),"")</f>
        <v>0.17538194444444444</v>
      </c>
      <c r="J3306" s="54">
        <f>IF(E3306&gt;0,TIME(F3306,G3306,H3306)/E3306,"")</f>
        <v>2.8751138433515482E-3</v>
      </c>
      <c r="K3306" s="50" t="s">
        <v>1340</v>
      </c>
      <c r="L3306" s="50" t="s">
        <v>1951</v>
      </c>
      <c r="M3306" s="55">
        <f>IF(D3306&gt;0,0.0416666666666667/J3306,"")</f>
        <v>14.492179766382906</v>
      </c>
      <c r="N3306" s="50">
        <v>0</v>
      </c>
      <c r="O3306" s="50" t="s">
        <v>228</v>
      </c>
      <c r="Q3306" s="151">
        <f>IF("1-Swim"=D3306,J3306*2.4,IF("2-Bike"=D3306,J3306*112,IF("3-Run"=D3306,J3306*26.2,0)))</f>
        <v>0.32201275045537342</v>
      </c>
      <c r="R3306" s="151">
        <f>Q3306/2</f>
        <v>0.16100637522768671</v>
      </c>
      <c r="S3306" s="53">
        <f>J3306*26.2</f>
        <v>7.5327982695810564E-2</v>
      </c>
      <c r="T3306" s="53">
        <f>(J3306+0.0013889)*26.2</f>
        <v>0.11171716269581056</v>
      </c>
      <c r="U3306" s="53">
        <f>S3306/2</f>
        <v>3.7663991347905282E-2</v>
      </c>
      <c r="V3306" s="53">
        <f>T3306/2</f>
        <v>5.5858581347905278E-2</v>
      </c>
      <c r="W3306" s="50">
        <f>RANK(J3306,J:J,1)</f>
        <v>523</v>
      </c>
      <c r="X3306" s="50">
        <f>YEAR(B3306)</f>
        <v>2017</v>
      </c>
      <c r="Y3306" s="50">
        <f>MONTH(B3306)</f>
        <v>6</v>
      </c>
      <c r="Z3306" s="56">
        <f>X3306*100+Y3306</f>
        <v>201706</v>
      </c>
      <c r="AA3306" s="56">
        <f>WEEKNUM(B3306,1)</f>
        <v>23</v>
      </c>
      <c r="AB3306" s="58">
        <f>IF(ISBLANK(B3306)," ",MAX(B3306-B3305-1,0))</f>
        <v>0</v>
      </c>
      <c r="AC3306" s="56">
        <f>DAY(B3306)</f>
        <v>10</v>
      </c>
      <c r="AD3306" s="53">
        <f>U3306+V3306</f>
        <v>9.352257269581056E-2</v>
      </c>
    </row>
    <row r="3307" spans="1:31" ht="15.75" customHeight="1" x14ac:dyDescent="0.25">
      <c r="A3307" s="50">
        <v>3249</v>
      </c>
      <c r="B3307" s="51">
        <v>42898</v>
      </c>
      <c r="C3307" s="75">
        <f>B3307</f>
        <v>42898</v>
      </c>
      <c r="D3307" s="50" t="s">
        <v>1223</v>
      </c>
      <c r="E3307" s="50">
        <v>3.1</v>
      </c>
      <c r="F3307" s="50">
        <v>0</v>
      </c>
      <c r="G3307" s="50">
        <v>35</v>
      </c>
      <c r="H3307" s="50">
        <v>14</v>
      </c>
      <c r="I3307" s="53">
        <f>IF(E3307&gt;0,TIME(F3307,G3307,H3307),"")</f>
        <v>2.4467592592592593E-2</v>
      </c>
      <c r="J3307" s="54">
        <f>IF(E3307&gt;0,TIME(F3307,G3307,H3307)/E3307,"")</f>
        <v>7.8927718040621257E-3</v>
      </c>
      <c r="K3307" s="50" t="s">
        <v>1947</v>
      </c>
      <c r="L3307" s="50" t="s">
        <v>1814</v>
      </c>
      <c r="M3307" s="55">
        <f>IF(D3307&gt;0,0.0416666666666667/J3307,"")</f>
        <v>5.2790917691579988</v>
      </c>
      <c r="N3307" s="50">
        <v>140</v>
      </c>
      <c r="O3307" s="50" t="s">
        <v>201</v>
      </c>
      <c r="Q3307" s="151">
        <f>IF("1-Swim"=D3307,J3307*2.4,IF("2-Bike"=D3307,J3307*112,IF("3-Run"=D3307,J3307*26.2,0)))</f>
        <v>0.20679062126642769</v>
      </c>
      <c r="R3307" s="151">
        <f>Q3307/2</f>
        <v>0.10339531063321385</v>
      </c>
      <c r="S3307" s="53">
        <f>J3307*26.2</f>
        <v>0.20679062126642769</v>
      </c>
      <c r="T3307" s="53">
        <f>(J3307+0.0013889)*26.2</f>
        <v>0.24317980126642769</v>
      </c>
      <c r="U3307" s="53">
        <f>S3307/2</f>
        <v>0.10339531063321385</v>
      </c>
      <c r="V3307" s="53">
        <f>T3307/2</f>
        <v>0.12158990063321384</v>
      </c>
      <c r="W3307" s="50">
        <f>RANK(J3307,J:J,1)</f>
        <v>2375</v>
      </c>
      <c r="X3307" s="50">
        <f>YEAR(B3307)</f>
        <v>2017</v>
      </c>
      <c r="Y3307" s="50">
        <f>MONTH(B3307)</f>
        <v>6</v>
      </c>
      <c r="Z3307" s="56">
        <f>X3307*100+Y3307</f>
        <v>201706</v>
      </c>
      <c r="AA3307" s="56">
        <f>WEEKNUM(B3307,1)</f>
        <v>24</v>
      </c>
      <c r="AB3307" s="58">
        <f>IF(ISBLANK(B3307)," ",MAX(B3307-B3306-1,0))</f>
        <v>1</v>
      </c>
      <c r="AC3307" s="56">
        <f>DAY(B3307)</f>
        <v>12</v>
      </c>
      <c r="AD3307" s="53">
        <f>U3307+V3307</f>
        <v>0.22498521126642768</v>
      </c>
      <c r="AE3307" s="56">
        <f>IF("1-Swim"=D3307,E3307*46.7,IF("2-Bike"=D3307,E3307,IF("3-Run"=D3307,E3307*4.27,0)))</f>
        <v>13.236999999999998</v>
      </c>
    </row>
    <row r="3308" spans="1:31" x14ac:dyDescent="0.25">
      <c r="A3308" s="50">
        <v>3250</v>
      </c>
      <c r="B3308" s="51">
        <v>42900</v>
      </c>
      <c r="C3308" s="75">
        <f>B3308</f>
        <v>42900</v>
      </c>
      <c r="D3308" s="50" t="s">
        <v>1223</v>
      </c>
      <c r="E3308" s="50">
        <v>3.1</v>
      </c>
      <c r="F3308" s="50">
        <v>0</v>
      </c>
      <c r="G3308" s="50">
        <v>36</v>
      </c>
      <c r="H3308" s="50">
        <v>14</v>
      </c>
      <c r="I3308" s="53">
        <f>IF(E3308&gt;0,TIME(F3308,G3308,H3308),"")</f>
        <v>2.5162037037037038E-2</v>
      </c>
      <c r="J3308" s="54">
        <f>IF(E3308&gt;0,TIME(F3308,G3308,H3308)/E3308,"")</f>
        <v>8.1167861409796888E-3</v>
      </c>
      <c r="K3308" s="50" t="s">
        <v>1947</v>
      </c>
      <c r="L3308" s="50" t="s">
        <v>1814</v>
      </c>
      <c r="M3308" s="55">
        <f>IF(D3308&gt;0,0.0416666666666667/J3308,"")</f>
        <v>5.1333946642134354</v>
      </c>
      <c r="N3308" s="50">
        <v>124</v>
      </c>
      <c r="O3308" s="50" t="s">
        <v>255</v>
      </c>
      <c r="Q3308" s="151">
        <f>IF("1-Swim"=D3308,J3308*2.4,IF("2-Bike"=D3308,J3308*112,IF("3-Run"=D3308,J3308*26.2,0)))</f>
        <v>0.21265979689366785</v>
      </c>
      <c r="R3308" s="151">
        <f>Q3308/2</f>
        <v>0.10632989844683392</v>
      </c>
      <c r="S3308" s="53">
        <f>J3308*26.2</f>
        <v>0.21265979689366785</v>
      </c>
      <c r="T3308" s="53">
        <f>(J3308+0.0013889)*26.2</f>
        <v>0.24904897689366784</v>
      </c>
      <c r="U3308" s="53">
        <f>S3308/2</f>
        <v>0.10632989844683392</v>
      </c>
      <c r="V3308" s="53">
        <f>T3308/2</f>
        <v>0.12452448844683392</v>
      </c>
      <c r="W3308" s="50">
        <f>RANK(J3308,J:J,1)</f>
        <v>2488</v>
      </c>
      <c r="X3308" s="50">
        <f>YEAR(B3308)</f>
        <v>2017</v>
      </c>
      <c r="Y3308" s="50">
        <f>MONTH(B3308)</f>
        <v>6</v>
      </c>
      <c r="Z3308" s="56">
        <f>X3308*100+Y3308</f>
        <v>201706</v>
      </c>
      <c r="AA3308" s="56">
        <f>WEEKNUM(B3308,1)</f>
        <v>24</v>
      </c>
      <c r="AB3308" s="58">
        <f>IF(ISBLANK(B3308)," ",MAX(B3308-B3307-1,0))</f>
        <v>1</v>
      </c>
      <c r="AC3308" s="56">
        <f>DAY(B3308)</f>
        <v>14</v>
      </c>
      <c r="AD3308" s="53">
        <f>U3308+V3308</f>
        <v>0.23085438689366783</v>
      </c>
    </row>
    <row r="3309" spans="1:31" x14ac:dyDescent="0.25">
      <c r="A3309" s="50">
        <v>3251</v>
      </c>
      <c r="B3309" s="51">
        <v>42902</v>
      </c>
      <c r="C3309" s="75">
        <f>B3309</f>
        <v>42902</v>
      </c>
      <c r="D3309" s="50" t="s">
        <v>1223</v>
      </c>
      <c r="E3309" s="50">
        <v>3.1</v>
      </c>
      <c r="F3309" s="50">
        <v>0</v>
      </c>
      <c r="G3309" s="50">
        <v>35</v>
      </c>
      <c r="H3309" s="50">
        <v>8</v>
      </c>
      <c r="I3309" s="53">
        <f>IF(E3309&gt;0,TIME(F3309,G3309,H3309),"")</f>
        <v>2.4398148148148145E-2</v>
      </c>
      <c r="J3309" s="54">
        <f>IF(E3309&gt;0,TIME(F3309,G3309,H3309)/E3309,"")</f>
        <v>7.8703703703703696E-3</v>
      </c>
      <c r="K3309" s="50" t="s">
        <v>1947</v>
      </c>
      <c r="L3309" s="50" t="s">
        <v>1814</v>
      </c>
      <c r="M3309" s="55">
        <f>IF(D3309&gt;0,0.0416666666666667/J3309,"")</f>
        <v>5.2941176470588278</v>
      </c>
      <c r="N3309" s="50">
        <v>140</v>
      </c>
      <c r="O3309" s="50" t="s">
        <v>1953</v>
      </c>
      <c r="Q3309" s="151">
        <f>IF("1-Swim"=D3309,J3309*2.4,IF("2-Bike"=D3309,J3309*112,IF("3-Run"=D3309,J3309*26.2,0)))</f>
        <v>0.20620370370370367</v>
      </c>
      <c r="R3309" s="151">
        <f>Q3309/2</f>
        <v>0.10310185185185183</v>
      </c>
      <c r="S3309" s="53">
        <f>J3309*26.2</f>
        <v>0.20620370370370367</v>
      </c>
      <c r="T3309" s="53">
        <f>(J3309+0.0013889)*26.2</f>
        <v>0.24259288370370369</v>
      </c>
      <c r="U3309" s="53">
        <f>S3309/2</f>
        <v>0.10310185185185183</v>
      </c>
      <c r="V3309" s="53">
        <f>T3309/2</f>
        <v>0.12129644185185184</v>
      </c>
      <c r="W3309" s="50">
        <f>RANK(J3309,J:J,1)</f>
        <v>2355</v>
      </c>
      <c r="X3309" s="50">
        <f>YEAR(B3309)</f>
        <v>2017</v>
      </c>
      <c r="Y3309" s="50">
        <f>MONTH(B3309)</f>
        <v>6</v>
      </c>
      <c r="Z3309" s="56">
        <f>X3309*100+Y3309</f>
        <v>201706</v>
      </c>
      <c r="AA3309" s="56">
        <f>WEEKNUM(B3309,1)</f>
        <v>24</v>
      </c>
      <c r="AB3309" s="58">
        <f>IF(ISBLANK(B3309)," ",MAX(B3309-B3308-1,0))</f>
        <v>1</v>
      </c>
      <c r="AC3309" s="56">
        <f>DAY(B3309)</f>
        <v>16</v>
      </c>
      <c r="AD3309" s="53">
        <f>U3309+V3309</f>
        <v>0.22439829370370368</v>
      </c>
    </row>
    <row r="3310" spans="1:31" ht="15.75" customHeight="1" x14ac:dyDescent="0.25">
      <c r="A3310" s="50">
        <v>3252</v>
      </c>
      <c r="B3310" s="51">
        <v>42902</v>
      </c>
      <c r="C3310" s="75">
        <f>B3310</f>
        <v>42902</v>
      </c>
      <c r="D3310" s="50" t="s">
        <v>1225</v>
      </c>
      <c r="E3310" s="50">
        <v>1</v>
      </c>
      <c r="F3310" s="50">
        <v>0</v>
      </c>
      <c r="G3310" s="50">
        <v>39</v>
      </c>
      <c r="H3310" s="50">
        <v>31</v>
      </c>
      <c r="I3310" s="53">
        <f>IF(E3310&gt;0,TIME(F3310,G3310,H3310),"")</f>
        <v>2.7442129629629632E-2</v>
      </c>
      <c r="J3310" s="54">
        <f>IF(E3310&gt;0,TIME(F3310,G3310,H3310)/E3310,"")</f>
        <v>2.7442129629629632E-2</v>
      </c>
      <c r="K3310" s="50" t="s">
        <v>949</v>
      </c>
      <c r="L3310" s="50" t="s">
        <v>1948</v>
      </c>
      <c r="M3310" s="55">
        <f>IF(D3310&gt;0,0.0416666666666667/J3310,"")</f>
        <v>1.5183466891606927</v>
      </c>
      <c r="N3310" s="50">
        <v>0</v>
      </c>
      <c r="O3310" s="50" t="s">
        <v>1952</v>
      </c>
      <c r="Q3310" s="151">
        <f>IF("1-Swim"=D3310,J3310*2.4,IF("2-Bike"=D3310,J3310*112,IF("3-Run"=D3310,J3310*26.2,0)))</f>
        <v>6.586111111111112E-2</v>
      </c>
      <c r="R3310" s="151">
        <f>Q3310/2</f>
        <v>3.293055555555556E-2</v>
      </c>
      <c r="S3310" s="53">
        <f>J3310*26.2</f>
        <v>0.71898379629629638</v>
      </c>
      <c r="T3310" s="53">
        <f>(J3310+0.0013889)*26.2</f>
        <v>0.75537297629629629</v>
      </c>
      <c r="U3310" s="53">
        <f>S3310/2</f>
        <v>0.35949189814814819</v>
      </c>
      <c r="V3310" s="53">
        <f>T3310/2</f>
        <v>0.37768648814814815</v>
      </c>
      <c r="W3310" s="50">
        <f>RANK(J3310,J:J,1)</f>
        <v>3286</v>
      </c>
      <c r="X3310" s="50">
        <f>YEAR(B3310)</f>
        <v>2017</v>
      </c>
      <c r="Y3310" s="50">
        <f>MONTH(B3310)</f>
        <v>6</v>
      </c>
      <c r="Z3310" s="56">
        <f>X3310*100+Y3310</f>
        <v>201706</v>
      </c>
      <c r="AA3310" s="56">
        <f>WEEKNUM(B3310,1)</f>
        <v>24</v>
      </c>
      <c r="AB3310" s="58">
        <f>IF(ISBLANK(B3310)," ",MAX(B3310-B3309-1,0))</f>
        <v>0</v>
      </c>
      <c r="AC3310" s="56">
        <f>DAY(B3310)</f>
        <v>16</v>
      </c>
      <c r="AD3310" s="53">
        <f>U3310+V3310</f>
        <v>0.7371783862962964</v>
      </c>
      <c r="AE3310" s="56">
        <f>IF("1-Swim"=D3310,E3310*46.7,IF("2-Bike"=D3310,E3310,IF("3-Run"=D3310,E3310*4.27,0)))</f>
        <v>46.7</v>
      </c>
    </row>
    <row r="3311" spans="1:31" x14ac:dyDescent="0.25">
      <c r="A3311" s="50">
        <v>3253</v>
      </c>
      <c r="B3311" s="51">
        <v>42903</v>
      </c>
      <c r="C3311" s="75">
        <f>B3311</f>
        <v>42903</v>
      </c>
      <c r="D3311" s="50" t="s">
        <v>1224</v>
      </c>
      <c r="E3311" s="50">
        <v>25</v>
      </c>
      <c r="F3311" s="50">
        <v>1</v>
      </c>
      <c r="G3311" s="50">
        <v>22</v>
      </c>
      <c r="H3311" s="50">
        <v>32</v>
      </c>
      <c r="I3311" s="53">
        <f>IF(E3311&gt;0,TIME(F3311,G3311,H3311),"")</f>
        <v>5.7314814814814818E-2</v>
      </c>
      <c r="J3311" s="54">
        <f>IF(E3311&gt;0,TIME(F3311,G3311,H3311)/E3311,"")</f>
        <v>2.2925925925925926E-3</v>
      </c>
      <c r="K3311" s="50" t="s">
        <v>1340</v>
      </c>
      <c r="L3311" s="50" t="s">
        <v>41</v>
      </c>
      <c r="M3311" s="55">
        <f>IF(D3311&gt;0,0.0416666666666667/J3311,"")</f>
        <v>18.174474959612294</v>
      </c>
      <c r="N3311" s="50">
        <v>0</v>
      </c>
      <c r="O3311" s="50" t="s">
        <v>201</v>
      </c>
      <c r="Q3311" s="151">
        <f>IF("1-Swim"=D3311,J3311*2.4,IF("2-Bike"=D3311,J3311*112,IF("3-Run"=D3311,J3311*26.2,0)))</f>
        <v>0.25677037037037037</v>
      </c>
      <c r="R3311" s="151">
        <f>Q3311/2</f>
        <v>0.12838518518518519</v>
      </c>
      <c r="S3311" s="53">
        <f>J3311*26.2</f>
        <v>6.0065925925925925E-2</v>
      </c>
      <c r="T3311" s="53">
        <f>(J3311+0.0013889)*26.2</f>
        <v>9.6455105925925932E-2</v>
      </c>
      <c r="U3311" s="53">
        <f>S3311/2</f>
        <v>3.0032962962962963E-2</v>
      </c>
      <c r="V3311" s="53">
        <f>T3311/2</f>
        <v>4.8227552962962966E-2</v>
      </c>
      <c r="W3311" s="50">
        <f>RANK(J3311,J:J,1)</f>
        <v>229</v>
      </c>
      <c r="X3311" s="50">
        <f>YEAR(B3311)</f>
        <v>2017</v>
      </c>
      <c r="Y3311" s="50">
        <f>MONTH(B3311)</f>
        <v>6</v>
      </c>
      <c r="Z3311" s="56">
        <f>X3311*100+Y3311</f>
        <v>201706</v>
      </c>
      <c r="AA3311" s="56">
        <f>WEEKNUM(B3311,1)</f>
        <v>24</v>
      </c>
      <c r="AB3311" s="58">
        <f>IF(ISBLANK(B3311)," ",MAX(B3311-B3310-1,0))</f>
        <v>0</v>
      </c>
      <c r="AC3311" s="56">
        <f>DAY(B3311)</f>
        <v>17</v>
      </c>
      <c r="AD3311" s="53">
        <f>U3311+V3311</f>
        <v>7.8260515925925922E-2</v>
      </c>
    </row>
    <row r="3312" spans="1:31" x14ac:dyDescent="0.25">
      <c r="A3312" s="50">
        <v>3254</v>
      </c>
      <c r="B3312" s="51">
        <v>42903</v>
      </c>
      <c r="C3312" s="75">
        <f>B3312</f>
        <v>42903</v>
      </c>
      <c r="D3312" s="50" t="s">
        <v>1223</v>
      </c>
      <c r="E3312" s="50">
        <v>6.2</v>
      </c>
      <c r="F3312" s="50">
        <v>1</v>
      </c>
      <c r="G3312" s="50">
        <v>2</v>
      </c>
      <c r="H3312" s="50">
        <v>41</v>
      </c>
      <c r="I3312" s="53">
        <f>IF(E3312&gt;0,TIME(F3312,G3312,H3312),"")</f>
        <v>4.3530092592592599E-2</v>
      </c>
      <c r="J3312" s="54">
        <f>IF(E3312&gt;0,TIME(F3312,G3312,H3312)/E3312,"")</f>
        <v>7.020982676224613E-3</v>
      </c>
      <c r="K3312" s="50" t="s">
        <v>1947</v>
      </c>
      <c r="L3312" s="50" t="s">
        <v>41</v>
      </c>
      <c r="M3312" s="55">
        <f>IF(D3312&gt;0,0.0416666666666667/J3312,"")</f>
        <v>5.9345918638659967</v>
      </c>
      <c r="N3312" s="50">
        <v>166</v>
      </c>
      <c r="O3312" s="50" t="s">
        <v>201</v>
      </c>
      <c r="Q3312" s="151">
        <f>IF("1-Swim"=D3312,J3312*2.4,IF("2-Bike"=D3312,J3312*112,IF("3-Run"=D3312,J3312*26.2,0)))</f>
        <v>0.18394974611708487</v>
      </c>
      <c r="R3312" s="151">
        <f>Q3312/2</f>
        <v>9.1974873058542433E-2</v>
      </c>
      <c r="S3312" s="53">
        <f>J3312*26.2</f>
        <v>0.18394974611708487</v>
      </c>
      <c r="T3312" s="53">
        <f>(J3312+0.0013889)*26.2</f>
        <v>0.22033892611708486</v>
      </c>
      <c r="U3312" s="53">
        <f>S3312/2</f>
        <v>9.1974873058542433E-2</v>
      </c>
      <c r="V3312" s="53">
        <f>T3312/2</f>
        <v>0.11016946305854243</v>
      </c>
      <c r="W3312" s="50">
        <f>RANK(J3312,J:J,1)</f>
        <v>1579</v>
      </c>
      <c r="X3312" s="50">
        <f>YEAR(B3312)</f>
        <v>2017</v>
      </c>
      <c r="Y3312" s="50">
        <f>MONTH(B3312)</f>
        <v>6</v>
      </c>
      <c r="Z3312" s="56">
        <f>X3312*100+Y3312</f>
        <v>201706</v>
      </c>
      <c r="AA3312" s="56">
        <f>WEEKNUM(B3312,1)</f>
        <v>24</v>
      </c>
      <c r="AB3312" s="58">
        <f>IF(ISBLANK(B3312)," ",MAX(B3312-B3311-1,0))</f>
        <v>0</v>
      </c>
      <c r="AC3312" s="56">
        <f>DAY(B3312)</f>
        <v>17</v>
      </c>
      <c r="AD3312" s="53">
        <f>U3312+V3312</f>
        <v>0.20214433611708488</v>
      </c>
      <c r="AE3312" s="56">
        <f>IF("1-Swim"=D3312,E3312*46.7,IF("2-Bike"=D3312,E3312,IF("3-Run"=D3312,E3312*4.27,0)))</f>
        <v>26.473999999999997</v>
      </c>
    </row>
    <row r="3313" spans="1:31" ht="15.75" customHeight="1" x14ac:dyDescent="0.25">
      <c r="A3313" s="50">
        <v>3255</v>
      </c>
      <c r="B3313" s="51">
        <v>42904</v>
      </c>
      <c r="C3313" s="75">
        <f>B3313</f>
        <v>42904</v>
      </c>
      <c r="D3313" s="50" t="s">
        <v>1223</v>
      </c>
      <c r="E3313" s="50">
        <v>5.2</v>
      </c>
      <c r="F3313" s="50">
        <v>1</v>
      </c>
      <c r="G3313" s="50">
        <v>20</v>
      </c>
      <c r="H3313" s="50">
        <v>49</v>
      </c>
      <c r="I3313" s="53">
        <f>IF(E3313&gt;0,TIME(F3313,G3313,H3313),"")</f>
        <v>5.6122685185185185E-2</v>
      </c>
      <c r="J3313" s="54">
        <f>IF(E3313&gt;0,TIME(F3313,G3313,H3313)/E3313,"")</f>
        <v>1.0792824074074074E-2</v>
      </c>
      <c r="K3313" s="50" t="s">
        <v>1954</v>
      </c>
      <c r="L3313" s="50" t="s">
        <v>315</v>
      </c>
      <c r="M3313" s="55">
        <f>IF(D3313&gt;0,0.0416666666666667/J3313,"")</f>
        <v>3.8605898123324427</v>
      </c>
      <c r="N3313" s="50">
        <v>0</v>
      </c>
      <c r="O3313" s="50" t="s">
        <v>228</v>
      </c>
      <c r="Q3313" s="151">
        <f>IF("1-Swim"=D3313,J3313*2.4,IF("2-Bike"=D3313,J3313*112,IF("3-Run"=D3313,J3313*26.2,0)))</f>
        <v>0.28277199074074072</v>
      </c>
      <c r="R3313" s="151">
        <f>Q3313/2</f>
        <v>0.14138599537037036</v>
      </c>
      <c r="S3313" s="53">
        <f>J3313*26.2</f>
        <v>0.28277199074074072</v>
      </c>
      <c r="T3313" s="53">
        <f>(J3313+0.0013889)*26.2</f>
        <v>0.31916117074074074</v>
      </c>
      <c r="U3313" s="53">
        <f>S3313/2</f>
        <v>0.14138599537037036</v>
      </c>
      <c r="V3313" s="53">
        <f>T3313/2</f>
        <v>0.15958058537037037</v>
      </c>
      <c r="W3313" s="50">
        <f>RANK(J3313,J:J,1)</f>
        <v>2942</v>
      </c>
      <c r="X3313" s="50">
        <f>YEAR(B3313)</f>
        <v>2017</v>
      </c>
      <c r="Y3313" s="50">
        <f>MONTH(B3313)</f>
        <v>6</v>
      </c>
      <c r="Z3313" s="56">
        <f>X3313*100+Y3313</f>
        <v>201706</v>
      </c>
      <c r="AA3313" s="56">
        <f>WEEKNUM(B3313,1)</f>
        <v>25</v>
      </c>
      <c r="AB3313" s="58">
        <f>IF(ISBLANK(B3313)," ",MAX(B3313-B3312-1,0))</f>
        <v>0</v>
      </c>
      <c r="AC3313" s="56">
        <f>DAY(B3313)</f>
        <v>18</v>
      </c>
      <c r="AD3313" s="53">
        <f>U3313+V3313</f>
        <v>0.30096658074074073</v>
      </c>
    </row>
    <row r="3314" spans="1:31" x14ac:dyDescent="0.25">
      <c r="A3314" s="50">
        <v>3256</v>
      </c>
      <c r="B3314" s="51">
        <v>42905</v>
      </c>
      <c r="C3314" s="75">
        <f>B3314</f>
        <v>42905</v>
      </c>
      <c r="D3314" s="50" t="s">
        <v>1223</v>
      </c>
      <c r="E3314" s="50">
        <v>1.5</v>
      </c>
      <c r="F3314" s="50">
        <v>0</v>
      </c>
      <c r="G3314" s="50">
        <v>17</v>
      </c>
      <c r="H3314" s="50">
        <v>0</v>
      </c>
      <c r="I3314" s="53">
        <f>IF(E3314&gt;0,TIME(F3314,G3314,H3314),"")</f>
        <v>1.1805555555555555E-2</v>
      </c>
      <c r="J3314" s="54">
        <f>IF(E3314&gt;0,TIME(F3314,G3314,H3314)/E3314,"")</f>
        <v>7.8703703703703696E-3</v>
      </c>
      <c r="K3314" s="50" t="s">
        <v>1947</v>
      </c>
      <c r="L3314" s="50" t="s">
        <v>1955</v>
      </c>
      <c r="M3314" s="55">
        <f>IF(D3314&gt;0,0.0416666666666667/J3314,"")</f>
        <v>5.2941176470588278</v>
      </c>
      <c r="N3314" s="50">
        <v>0</v>
      </c>
      <c r="O3314" s="50" t="s">
        <v>228</v>
      </c>
      <c r="Q3314" s="151">
        <f>IF("1-Swim"=D3314,J3314*2.4,IF("2-Bike"=D3314,J3314*112,IF("3-Run"=D3314,J3314*26.2,0)))</f>
        <v>0.20620370370370367</v>
      </c>
      <c r="R3314" s="151">
        <f>Q3314/2</f>
        <v>0.10310185185185183</v>
      </c>
      <c r="S3314" s="53">
        <f>J3314*26.2</f>
        <v>0.20620370370370367</v>
      </c>
      <c r="T3314" s="53">
        <f>(J3314+0.0013889)*26.2</f>
        <v>0.24259288370370369</v>
      </c>
      <c r="U3314" s="53">
        <f>S3314/2</f>
        <v>0.10310185185185183</v>
      </c>
      <c r="V3314" s="53">
        <f>T3314/2</f>
        <v>0.12129644185185184</v>
      </c>
      <c r="W3314" s="50">
        <f>RANK(J3314,J:J,1)</f>
        <v>2355</v>
      </c>
      <c r="X3314" s="50">
        <f>YEAR(B3314)</f>
        <v>2017</v>
      </c>
      <c r="Y3314" s="50">
        <f>MONTH(B3314)</f>
        <v>6</v>
      </c>
      <c r="Z3314" s="56">
        <f>X3314*100+Y3314</f>
        <v>201706</v>
      </c>
      <c r="AA3314" s="56">
        <f>WEEKNUM(B3314,1)</f>
        <v>25</v>
      </c>
      <c r="AB3314" s="58">
        <f>IF(ISBLANK(B3314)," ",MAX(B3314-B3313-1,0))</f>
        <v>0</v>
      </c>
      <c r="AC3314" s="56">
        <f>DAY(B3314)</f>
        <v>19</v>
      </c>
      <c r="AD3314" s="53">
        <f>U3314+V3314</f>
        <v>0.22439829370370368</v>
      </c>
      <c r="AE3314" s="56">
        <f>IF("1-Swim"=D3314,E3314*46.7,IF("2-Bike"=D3314,E3314,IF("3-Run"=D3314,E3314*4.27,0)))</f>
        <v>6.4049999999999994</v>
      </c>
    </row>
    <row r="3315" spans="1:31" x14ac:dyDescent="0.25">
      <c r="A3315" s="50">
        <v>3257</v>
      </c>
      <c r="B3315" s="51">
        <v>42906</v>
      </c>
      <c r="C3315" s="75">
        <f>B3315</f>
        <v>42906</v>
      </c>
      <c r="D3315" s="50" t="s">
        <v>1225</v>
      </c>
      <c r="E3315" s="50">
        <v>1</v>
      </c>
      <c r="F3315" s="50">
        <v>0</v>
      </c>
      <c r="G3315" s="50">
        <v>35</v>
      </c>
      <c r="H3315" s="50">
        <v>28</v>
      </c>
      <c r="I3315" s="53">
        <f>IF(E3315&gt;0,TIME(F3315,G3315,H3315),"")</f>
        <v>2.462962962962963E-2</v>
      </c>
      <c r="J3315" s="54">
        <f>IF(E3315&gt;0,TIME(F3315,G3315,H3315)/E3315,"")</f>
        <v>2.462962962962963E-2</v>
      </c>
      <c r="K3315" s="50" t="s">
        <v>949</v>
      </c>
      <c r="L3315" s="50" t="s">
        <v>1948</v>
      </c>
      <c r="M3315" s="55">
        <f>IF(D3315&gt;0,0.0416666666666667/J3315,"")</f>
        <v>1.691729323308272</v>
      </c>
      <c r="N3315" s="50">
        <v>0</v>
      </c>
      <c r="O3315" s="50" t="s">
        <v>1956</v>
      </c>
      <c r="P3315" s="50" t="s">
        <v>1957</v>
      </c>
      <c r="Q3315" s="151">
        <f>IF("1-Swim"=D3315,J3315*2.4,IF("2-Bike"=D3315,J3315*112,IF("3-Run"=D3315,J3315*26.2,0)))</f>
        <v>5.9111111111111107E-2</v>
      </c>
      <c r="R3315" s="151">
        <f>Q3315/2</f>
        <v>2.9555555555555554E-2</v>
      </c>
      <c r="S3315" s="53">
        <f>J3315*26.2</f>
        <v>0.64529629629629626</v>
      </c>
      <c r="T3315" s="53">
        <f>(J3315+0.0013889)*26.2</f>
        <v>0.68168547629629628</v>
      </c>
      <c r="U3315" s="53">
        <f>S3315/2</f>
        <v>0.32264814814814813</v>
      </c>
      <c r="V3315" s="53">
        <f>T3315/2</f>
        <v>0.34084273814814814</v>
      </c>
      <c r="W3315" s="50">
        <f>RANK(J3315,J:J,1)</f>
        <v>3164</v>
      </c>
      <c r="X3315" s="50">
        <f>YEAR(B3315)</f>
        <v>2017</v>
      </c>
      <c r="Y3315" s="50">
        <f>MONTH(B3315)</f>
        <v>6</v>
      </c>
      <c r="Z3315" s="56">
        <f>X3315*100+Y3315</f>
        <v>201706</v>
      </c>
      <c r="AA3315" s="56">
        <f>WEEKNUM(B3315,1)</f>
        <v>25</v>
      </c>
      <c r="AB3315" s="58">
        <f>IF(ISBLANK(B3315)," ",MAX(B3315-B3314-1,0))</f>
        <v>0</v>
      </c>
      <c r="AC3315" s="56">
        <f>DAY(B3315)</f>
        <v>20</v>
      </c>
      <c r="AD3315" s="53">
        <f>U3315+V3315</f>
        <v>0.66349088629629627</v>
      </c>
    </row>
    <row r="3316" spans="1:31" ht="15.75" customHeight="1" x14ac:dyDescent="0.25">
      <c r="A3316" s="50">
        <v>3258</v>
      </c>
      <c r="B3316" s="51">
        <v>42907</v>
      </c>
      <c r="C3316" s="75">
        <f>B3316</f>
        <v>42907</v>
      </c>
      <c r="D3316" s="50" t="s">
        <v>1223</v>
      </c>
      <c r="E3316" s="50">
        <v>5.05</v>
      </c>
      <c r="F3316" s="50">
        <v>0</v>
      </c>
      <c r="G3316" s="50">
        <v>57</v>
      </c>
      <c r="H3316" s="50">
        <v>26</v>
      </c>
      <c r="I3316" s="53">
        <f>IF(E3316&gt;0,TIME(F3316,G3316,H3316),"")</f>
        <v>3.9884259259259258E-2</v>
      </c>
      <c r="J3316" s="54">
        <f>IF(E3316&gt;0,TIME(F3316,G3316,H3316)/E3316,"")</f>
        <v>7.8978731206453979E-3</v>
      </c>
      <c r="K3316" s="50" t="s">
        <v>1947</v>
      </c>
      <c r="L3316" s="50" t="s">
        <v>1732</v>
      </c>
      <c r="M3316" s="55">
        <f>IF(D3316&gt;0,0.0416666666666667/J3316,"")</f>
        <v>5.275681950087062</v>
      </c>
      <c r="N3316" s="50">
        <v>126</v>
      </c>
      <c r="O3316" s="50" t="s">
        <v>198</v>
      </c>
      <c r="P3316" s="50" t="s">
        <v>1958</v>
      </c>
      <c r="Q3316" s="151">
        <f>IF("1-Swim"=D3316,J3316*2.4,IF("2-Bike"=D3316,J3316*112,IF("3-Run"=D3316,J3316*26.2,0)))</f>
        <v>0.20692427576090941</v>
      </c>
      <c r="R3316" s="151">
        <f>Q3316/2</f>
        <v>0.1034621378804547</v>
      </c>
      <c r="S3316" s="53">
        <f>J3316*26.2</f>
        <v>0.20692427576090941</v>
      </c>
      <c r="T3316" s="53">
        <f>(J3316+0.0013889)*26.2</f>
        <v>0.24331345576090943</v>
      </c>
      <c r="U3316" s="53">
        <f>S3316/2</f>
        <v>0.1034621378804547</v>
      </c>
      <c r="V3316" s="53">
        <f>T3316/2</f>
        <v>0.12165672788045472</v>
      </c>
      <c r="W3316" s="50">
        <f>RANK(J3316,J:J,1)</f>
        <v>2378</v>
      </c>
      <c r="X3316" s="50">
        <f>YEAR(B3316)</f>
        <v>2017</v>
      </c>
      <c r="Y3316" s="50">
        <f>MONTH(B3316)</f>
        <v>6</v>
      </c>
      <c r="Z3316" s="56">
        <f>X3316*100+Y3316</f>
        <v>201706</v>
      </c>
      <c r="AA3316" s="56">
        <f>WEEKNUM(B3316,1)</f>
        <v>25</v>
      </c>
      <c r="AB3316" s="58">
        <f>IF(ISBLANK(B3316)," ",MAX(B3316-B3315-1,0))</f>
        <v>0</v>
      </c>
      <c r="AC3316" s="56">
        <f>DAY(B3316)</f>
        <v>21</v>
      </c>
      <c r="AD3316" s="53">
        <f>U3316+V3316</f>
        <v>0.22511886576090942</v>
      </c>
      <c r="AE3316" s="56">
        <f>IF("1-Swim"=D3316,E3316*46.7,IF("2-Bike"=D3316,E3316,IF("3-Run"=D3316,E3316*4.27,0)))</f>
        <v>21.563499999999998</v>
      </c>
    </row>
    <row r="3317" spans="1:31" x14ac:dyDescent="0.25">
      <c r="A3317" s="50">
        <v>3259</v>
      </c>
      <c r="B3317" s="51">
        <v>42908</v>
      </c>
      <c r="C3317" s="75">
        <f>B3317</f>
        <v>42908</v>
      </c>
      <c r="D3317" s="50" t="s">
        <v>1225</v>
      </c>
      <c r="E3317" s="50">
        <v>1</v>
      </c>
      <c r="F3317" s="50">
        <v>0</v>
      </c>
      <c r="G3317" s="50">
        <v>34</v>
      </c>
      <c r="H3317" s="50">
        <v>45</v>
      </c>
      <c r="I3317" s="53">
        <f>IF(E3317&gt;0,TIME(F3317,G3317,H3317),"")</f>
        <v>2.4131944444444445E-2</v>
      </c>
      <c r="J3317" s="54">
        <f>IF(E3317&gt;0,TIME(F3317,G3317,H3317)/E3317,"")</f>
        <v>2.4131944444444445E-2</v>
      </c>
      <c r="K3317" s="50" t="s">
        <v>949</v>
      </c>
      <c r="L3317" s="50" t="s">
        <v>1948</v>
      </c>
      <c r="M3317" s="55">
        <f>IF(D3317&gt;0,0.0416666666666667/J3317,"")</f>
        <v>1.7266187050359725</v>
      </c>
      <c r="N3317" s="50">
        <v>0</v>
      </c>
      <c r="O3317" s="50" t="s">
        <v>198</v>
      </c>
      <c r="P3317" s="50" t="s">
        <v>1959</v>
      </c>
      <c r="Q3317" s="151">
        <f>IF("1-Swim"=D3317,J3317*2.4,IF("2-Bike"=D3317,J3317*112,IF("3-Run"=D3317,J3317*26.2,0)))</f>
        <v>5.7916666666666665E-2</v>
      </c>
      <c r="R3317" s="151">
        <f>Q3317/2</f>
        <v>2.8958333333333332E-2</v>
      </c>
      <c r="S3317" s="53">
        <f>J3317*26.2</f>
        <v>0.63225694444444447</v>
      </c>
      <c r="T3317" s="53">
        <f>(J3317+0.0013889)*26.2</f>
        <v>0.66864612444444438</v>
      </c>
      <c r="U3317" s="53">
        <f>S3317/2</f>
        <v>0.31612847222222223</v>
      </c>
      <c r="V3317" s="53">
        <f>T3317/2</f>
        <v>0.33432306222222219</v>
      </c>
      <c r="W3317" s="50">
        <f>RANK(J3317,J:J,1)</f>
        <v>3133</v>
      </c>
      <c r="X3317" s="50">
        <f>YEAR(B3317)</f>
        <v>2017</v>
      </c>
      <c r="Y3317" s="50">
        <f>MONTH(B3317)</f>
        <v>6</v>
      </c>
      <c r="Z3317" s="56">
        <f>X3317*100+Y3317</f>
        <v>201706</v>
      </c>
      <c r="AA3317" s="56">
        <f>WEEKNUM(B3317,1)</f>
        <v>25</v>
      </c>
      <c r="AB3317" s="58">
        <f>IF(ISBLANK(B3317)," ",MAX(B3317-B3316-1,0))</f>
        <v>0</v>
      </c>
      <c r="AC3317" s="56">
        <f>DAY(B3317)</f>
        <v>22</v>
      </c>
      <c r="AD3317" s="53">
        <f>U3317+V3317</f>
        <v>0.65045153444444437</v>
      </c>
    </row>
    <row r="3318" spans="1:31" x14ac:dyDescent="0.25">
      <c r="A3318" s="50">
        <v>3260</v>
      </c>
      <c r="B3318" s="51">
        <v>42908</v>
      </c>
      <c r="C3318" s="75">
        <f>B3318</f>
        <v>42908</v>
      </c>
      <c r="D3318" s="50" t="s">
        <v>1223</v>
      </c>
      <c r="E3318" s="50">
        <v>3.2</v>
      </c>
      <c r="F3318" s="50">
        <v>0</v>
      </c>
      <c r="G3318" s="50">
        <v>35</v>
      </c>
      <c r="H3318" s="50">
        <v>54</v>
      </c>
      <c r="I3318" s="53">
        <f>IF(E3318&gt;0,TIME(F3318,G3318,H3318),"")</f>
        <v>2.4930555555555553E-2</v>
      </c>
      <c r="J3318" s="54">
        <f>IF(E3318&gt;0,TIME(F3318,G3318,H3318)/E3318,"")</f>
        <v>7.7907986111111103E-3</v>
      </c>
      <c r="K3318" s="50" t="s">
        <v>1890</v>
      </c>
      <c r="L3318" s="50" t="s">
        <v>1357</v>
      </c>
      <c r="M3318" s="55">
        <f>IF(D3318&gt;0,0.0416666666666667/J3318,"")</f>
        <v>5.3481894150417872</v>
      </c>
      <c r="N3318" s="50">
        <v>0</v>
      </c>
      <c r="O3318" s="50" t="s">
        <v>228</v>
      </c>
      <c r="Q3318" s="151">
        <f>IF("1-Swim"=D3318,J3318*2.4,IF("2-Bike"=D3318,J3318*112,IF("3-Run"=D3318,J3318*26.2,0)))</f>
        <v>0.20411892361111109</v>
      </c>
      <c r="R3318" s="151">
        <f>Q3318/2</f>
        <v>0.10205946180555554</v>
      </c>
      <c r="S3318" s="53">
        <f>J3318*26.2</f>
        <v>0.20411892361111109</v>
      </c>
      <c r="T3318" s="53">
        <f>(J3318+0.0013889)*26.2</f>
        <v>0.24050810361111108</v>
      </c>
      <c r="U3318" s="53">
        <f>S3318/2</f>
        <v>0.10205946180555554</v>
      </c>
      <c r="V3318" s="53">
        <f>T3318/2</f>
        <v>0.12025405180555554</v>
      </c>
      <c r="W3318" s="50">
        <f>RANK(J3318,J:J,1)</f>
        <v>2298</v>
      </c>
      <c r="X3318" s="50">
        <f>YEAR(B3318)</f>
        <v>2017</v>
      </c>
      <c r="Y3318" s="50">
        <f>MONTH(B3318)</f>
        <v>6</v>
      </c>
      <c r="Z3318" s="56">
        <f>X3318*100+Y3318</f>
        <v>201706</v>
      </c>
      <c r="AA3318" s="56">
        <f>WEEKNUM(B3318,1)</f>
        <v>25</v>
      </c>
      <c r="AB3318" s="58">
        <f>IF(ISBLANK(B3318)," ",MAX(B3318-B3317-1,0))</f>
        <v>0</v>
      </c>
      <c r="AC3318" s="56">
        <f>DAY(B3318)</f>
        <v>22</v>
      </c>
      <c r="AD3318" s="53">
        <f>U3318+V3318</f>
        <v>0.22231351361111107</v>
      </c>
      <c r="AE3318" s="56">
        <f>IF("1-Swim"=D3318,E3318*46.7,IF("2-Bike"=D3318,E3318,IF("3-Run"=D3318,E3318*4.27,0)))</f>
        <v>13.664</v>
      </c>
    </row>
    <row r="3319" spans="1:31" ht="15.75" customHeight="1" x14ac:dyDescent="0.25">
      <c r="A3319" s="50">
        <v>3261</v>
      </c>
      <c r="B3319" s="51">
        <v>42909</v>
      </c>
      <c r="C3319" s="75">
        <f>B3319</f>
        <v>42909</v>
      </c>
      <c r="D3319" s="50" t="s">
        <v>1224</v>
      </c>
      <c r="E3319" s="50">
        <v>100.6</v>
      </c>
      <c r="F3319" s="50">
        <v>6</v>
      </c>
      <c r="G3319" s="50">
        <v>54</v>
      </c>
      <c r="H3319" s="50">
        <v>22</v>
      </c>
      <c r="I3319" s="53">
        <f>IF(E3319&gt;0,TIME(F3319,G3319,H3319),"")</f>
        <v>0.28775462962962961</v>
      </c>
      <c r="J3319" s="54">
        <f>IF(E3319&gt;0,TIME(F3319,G3319,H3319)/E3319,"")</f>
        <v>2.8603839923422429E-3</v>
      </c>
      <c r="K3319" s="50" t="s">
        <v>1340</v>
      </c>
      <c r="L3319" s="50" t="s">
        <v>1960</v>
      </c>
      <c r="M3319" s="55">
        <f>IF(D3319&gt;0,0.0416666666666667/J3319,"")</f>
        <v>14.566808784490398</v>
      </c>
      <c r="N3319" s="50">
        <v>0</v>
      </c>
      <c r="O3319" s="50" t="s">
        <v>228</v>
      </c>
      <c r="Q3319" s="151">
        <f>IF("1-Swim"=D3319,J3319*2.4,IF("2-Bike"=D3319,J3319*112,IF("3-Run"=D3319,J3319*26.2,0)))</f>
        <v>0.32036300714233118</v>
      </c>
      <c r="R3319" s="151">
        <f>Q3319/2</f>
        <v>0.16018150357116559</v>
      </c>
      <c r="S3319" s="53">
        <f>J3319*26.2</f>
        <v>7.4942060599366755E-2</v>
      </c>
      <c r="T3319" s="53">
        <f>(J3319+0.0013889)*26.2</f>
        <v>0.11133124059936675</v>
      </c>
      <c r="U3319" s="53">
        <f>S3319/2</f>
        <v>3.7471030299683378E-2</v>
      </c>
      <c r="V3319" s="53">
        <f>T3319/2</f>
        <v>5.5665620299683374E-2</v>
      </c>
      <c r="W3319" s="50">
        <f>RANK(J3319,J:J,1)</f>
        <v>514</v>
      </c>
      <c r="X3319" s="50">
        <f>YEAR(B3319)</f>
        <v>2017</v>
      </c>
      <c r="Y3319" s="50">
        <f>MONTH(B3319)</f>
        <v>6</v>
      </c>
      <c r="Z3319" s="56">
        <f>X3319*100+Y3319</f>
        <v>201706</v>
      </c>
      <c r="AA3319" s="56">
        <f>WEEKNUM(B3319,1)</f>
        <v>25</v>
      </c>
      <c r="AB3319" s="58">
        <f>IF(ISBLANK(B3319)," ",MAX(B3319-B3318-1,0))</f>
        <v>0</v>
      </c>
      <c r="AC3319" s="56">
        <f>DAY(B3319)</f>
        <v>23</v>
      </c>
      <c r="AD3319" s="53">
        <f>U3319+V3319</f>
        <v>9.3136650599366752E-2</v>
      </c>
    </row>
    <row r="3320" spans="1:31" x14ac:dyDescent="0.25">
      <c r="A3320" s="50">
        <v>3262</v>
      </c>
      <c r="B3320" s="51">
        <v>42911</v>
      </c>
      <c r="C3320" s="75">
        <f>B3320</f>
        <v>42911</v>
      </c>
      <c r="D3320" s="50" t="s">
        <v>1223</v>
      </c>
      <c r="E3320" s="50">
        <v>7.5</v>
      </c>
      <c r="F3320" s="50">
        <v>1</v>
      </c>
      <c r="G3320" s="50">
        <v>21</v>
      </c>
      <c r="H3320" s="50">
        <v>40</v>
      </c>
      <c r="I3320" s="53">
        <f>IF(E3320&gt;0,TIME(F3320,G3320,H3320),"")</f>
        <v>5.6712962962962965E-2</v>
      </c>
      <c r="J3320" s="54">
        <f>IF(E3320&gt;0,TIME(F3320,G3320,H3320)/E3320,"")</f>
        <v>7.5617283950617283E-3</v>
      </c>
      <c r="K3320" s="50" t="s">
        <v>1947</v>
      </c>
      <c r="L3320" s="50" t="s">
        <v>1961</v>
      </c>
      <c r="M3320" s="55">
        <f>IF(D3320&gt;0,0.0416666666666667/J3320,"")</f>
        <v>5.510204081632657</v>
      </c>
      <c r="N3320" s="50">
        <v>0</v>
      </c>
      <c r="O3320" s="50" t="s">
        <v>228</v>
      </c>
      <c r="Q3320" s="151">
        <f>IF("1-Swim"=D3320,J3320*2.4,IF("2-Bike"=D3320,J3320*112,IF("3-Run"=D3320,J3320*26.2,0)))</f>
        <v>0.19811728395061728</v>
      </c>
      <c r="R3320" s="151">
        <f>Q3320/2</f>
        <v>9.9058641975308642E-2</v>
      </c>
      <c r="S3320" s="53">
        <f>J3320*26.2</f>
        <v>0.19811728395061728</v>
      </c>
      <c r="T3320" s="53">
        <f>(J3320+0.0013889)*26.2</f>
        <v>0.23450646395061728</v>
      </c>
      <c r="U3320" s="53">
        <f>S3320/2</f>
        <v>9.9058641975308642E-2</v>
      </c>
      <c r="V3320" s="53">
        <f>T3320/2</f>
        <v>0.11725323197530864</v>
      </c>
      <c r="W3320" s="50">
        <f>RANK(J3320,J:J,1)</f>
        <v>2123</v>
      </c>
      <c r="X3320" s="50">
        <f>YEAR(B3320)</f>
        <v>2017</v>
      </c>
      <c r="Y3320" s="50">
        <f>MONTH(B3320)</f>
        <v>6</v>
      </c>
      <c r="Z3320" s="56">
        <f>X3320*100+Y3320</f>
        <v>201706</v>
      </c>
      <c r="AA3320" s="56">
        <f>WEEKNUM(B3320,1)</f>
        <v>26</v>
      </c>
      <c r="AB3320" s="58">
        <f>IF(ISBLANK(B3320)," ",MAX(B3320-B3319-1,0))</f>
        <v>1</v>
      </c>
      <c r="AC3320" s="56">
        <f>DAY(B3320)</f>
        <v>25</v>
      </c>
      <c r="AD3320" s="53">
        <f>U3320+V3320</f>
        <v>0.21631187395061729</v>
      </c>
      <c r="AE3320" s="56">
        <f>IF("1-Swim"=D3320,E3320*46.7,IF("2-Bike"=D3320,E3320,IF("3-Run"=D3320,E3320*4.27,0)))</f>
        <v>32.024999999999999</v>
      </c>
    </row>
    <row r="3321" spans="1:31" x14ac:dyDescent="0.25">
      <c r="A3321" s="50">
        <v>3263</v>
      </c>
      <c r="B3321" s="51">
        <v>42912</v>
      </c>
      <c r="C3321" s="75">
        <f>B3321</f>
        <v>42912</v>
      </c>
      <c r="D3321" s="50" t="s">
        <v>1224</v>
      </c>
      <c r="E3321" s="50">
        <v>5</v>
      </c>
      <c r="F3321" s="50">
        <v>0</v>
      </c>
      <c r="G3321" s="50">
        <v>28</v>
      </c>
      <c r="H3321" s="50">
        <v>8</v>
      </c>
      <c r="I3321" s="53">
        <f>IF(E3321&gt;0,TIME(F3321,G3321,H3321),"")</f>
        <v>1.9537037037037037E-2</v>
      </c>
      <c r="J3321" s="54">
        <f>IF(E3321&gt;0,TIME(F3321,G3321,H3321)/E3321,"")</f>
        <v>3.9074074074074072E-3</v>
      </c>
      <c r="K3321" s="50" t="s">
        <v>1962</v>
      </c>
      <c r="L3321" s="50" t="s">
        <v>1963</v>
      </c>
      <c r="M3321" s="55">
        <f>IF(D3321&gt;0,0.0416666666666667/J3321,"")</f>
        <v>10.663507109004748</v>
      </c>
      <c r="N3321" s="50">
        <v>0</v>
      </c>
      <c r="O3321" s="50" t="s">
        <v>228</v>
      </c>
      <c r="Q3321" s="151">
        <f>IF("1-Swim"=D3321,J3321*2.4,IF("2-Bike"=D3321,J3321*112,IF("3-Run"=D3321,J3321*26.2,0)))</f>
        <v>0.43762962962962959</v>
      </c>
      <c r="R3321" s="151">
        <f>Q3321/2</f>
        <v>0.2188148148148148</v>
      </c>
      <c r="S3321" s="53">
        <f>J3321*26.2</f>
        <v>0.10237407407407406</v>
      </c>
      <c r="T3321" s="53">
        <f>(J3321+0.0013889)*26.2</f>
        <v>0.13876325407407408</v>
      </c>
      <c r="U3321" s="53">
        <f>S3321/2</f>
        <v>5.1187037037037031E-2</v>
      </c>
      <c r="V3321" s="53">
        <f>T3321/2</f>
        <v>6.9381627037037041E-2</v>
      </c>
      <c r="W3321" s="50">
        <f>RANK(J3321,J:J,1)</f>
        <v>731</v>
      </c>
      <c r="X3321" s="50">
        <f>YEAR(B3321)</f>
        <v>2017</v>
      </c>
      <c r="Y3321" s="50">
        <f>MONTH(B3321)</f>
        <v>6</v>
      </c>
      <c r="Z3321" s="56">
        <f>X3321*100+Y3321</f>
        <v>201706</v>
      </c>
      <c r="AA3321" s="56">
        <f>WEEKNUM(B3321,1)</f>
        <v>26</v>
      </c>
      <c r="AB3321" s="58">
        <f>IF(ISBLANK(B3321)," ",MAX(B3321-B3320-1,0))</f>
        <v>0</v>
      </c>
      <c r="AC3321" s="56">
        <f>DAY(B3321)</f>
        <v>26</v>
      </c>
      <c r="AD3321" s="53">
        <f>U3321+V3321</f>
        <v>0.12056866407407407</v>
      </c>
    </row>
    <row r="3322" spans="1:31" ht="15.75" customHeight="1" x14ac:dyDescent="0.25">
      <c r="A3322" s="50">
        <v>3264</v>
      </c>
      <c r="B3322" s="51">
        <v>42912</v>
      </c>
      <c r="C3322" s="75">
        <f>B3322</f>
        <v>42912</v>
      </c>
      <c r="D3322" s="50" t="s">
        <v>1224</v>
      </c>
      <c r="E3322" s="50">
        <v>5</v>
      </c>
      <c r="F3322" s="50">
        <v>0</v>
      </c>
      <c r="G3322" s="50">
        <v>30</v>
      </c>
      <c r="H3322" s="50">
        <v>1</v>
      </c>
      <c r="I3322" s="53">
        <f>IF(E3322&gt;0,TIME(F3322,G3322,H3322),"")</f>
        <v>2.0844907407407406E-2</v>
      </c>
      <c r="J3322" s="54">
        <f>IF(E3322&gt;0,TIME(F3322,G3322,H3322)/E3322,"")</f>
        <v>4.168981481481481E-3</v>
      </c>
      <c r="K3322" s="50" t="s">
        <v>1962</v>
      </c>
      <c r="L3322" s="50" t="s">
        <v>1964</v>
      </c>
      <c r="M3322" s="55">
        <f>IF(D3322&gt;0,0.0416666666666667/J3322,"")</f>
        <v>9.9944475291504808</v>
      </c>
      <c r="N3322" s="50">
        <v>0</v>
      </c>
      <c r="O3322" s="50" t="s">
        <v>228</v>
      </c>
      <c r="Q3322" s="151">
        <f>IF("1-Swim"=D3322,J3322*2.4,IF("2-Bike"=D3322,J3322*112,IF("3-Run"=D3322,J3322*26.2,0)))</f>
        <v>0.46692592592592586</v>
      </c>
      <c r="R3322" s="151">
        <f>Q3322/2</f>
        <v>0.23346296296296293</v>
      </c>
      <c r="S3322" s="53">
        <f>J3322*26.2</f>
        <v>0.1092273148148148</v>
      </c>
      <c r="T3322" s="53">
        <f>(J3322+0.0013889)*26.2</f>
        <v>0.14561649481481481</v>
      </c>
      <c r="U3322" s="53">
        <f>S3322/2</f>
        <v>5.4613657407407402E-2</v>
      </c>
      <c r="V3322" s="53">
        <f>T3322/2</f>
        <v>7.2808247407407406E-2</v>
      </c>
      <c r="W3322" s="50">
        <f>RANK(J3322,J:J,1)</f>
        <v>737</v>
      </c>
      <c r="X3322" s="50">
        <f>YEAR(B3322)</f>
        <v>2017</v>
      </c>
      <c r="Y3322" s="50">
        <f>MONTH(B3322)</f>
        <v>6</v>
      </c>
      <c r="Z3322" s="56">
        <f>X3322*100+Y3322</f>
        <v>201706</v>
      </c>
      <c r="AA3322" s="56">
        <f>WEEKNUM(B3322,1)</f>
        <v>26</v>
      </c>
      <c r="AB3322" s="58">
        <f>IF(ISBLANK(B3322)," ",MAX(B3322-B3321-1,0))</f>
        <v>0</v>
      </c>
      <c r="AC3322" s="56">
        <f>DAY(B3322)</f>
        <v>26</v>
      </c>
      <c r="AD3322" s="53">
        <f>U3322+V3322</f>
        <v>0.1274219048148148</v>
      </c>
    </row>
    <row r="3323" spans="1:31" x14ac:dyDescent="0.25">
      <c r="A3323" s="50">
        <v>3265</v>
      </c>
      <c r="B3323" s="51">
        <v>42912</v>
      </c>
      <c r="C3323" s="75">
        <f>B3323</f>
        <v>42912</v>
      </c>
      <c r="D3323" s="50" t="s">
        <v>1225</v>
      </c>
      <c r="E3323" s="50">
        <v>0.4</v>
      </c>
      <c r="F3323" s="50">
        <v>0</v>
      </c>
      <c r="G3323" s="50">
        <v>14</v>
      </c>
      <c r="H3323" s="50">
        <v>44</v>
      </c>
      <c r="I3323" s="53">
        <f>IF(E3323&gt;0,TIME(F3323,G3323,H3323),"")</f>
        <v>1.0231481481481482E-2</v>
      </c>
      <c r="J3323" s="54">
        <f>IF(E3323&gt;0,TIME(F3323,G3323,H3323)/E3323,"")</f>
        <v>2.5578703703703704E-2</v>
      </c>
      <c r="K3323" s="50" t="s">
        <v>988</v>
      </c>
      <c r="L3323" s="50" t="s">
        <v>1965</v>
      </c>
      <c r="M3323" s="55">
        <f>IF(D3323&gt;0,0.0416666666666667/J3323,"")</f>
        <v>1.6289592760181009</v>
      </c>
      <c r="N3323" s="50">
        <v>0</v>
      </c>
      <c r="O3323" s="50" t="s">
        <v>228</v>
      </c>
      <c r="Q3323" s="151">
        <f>IF("1-Swim"=D3323,J3323*2.4,IF("2-Bike"=D3323,J3323*112,IF("3-Run"=D3323,J3323*26.2,0)))</f>
        <v>6.1388888888888889E-2</v>
      </c>
      <c r="R3323" s="151">
        <f>Q3323/2</f>
        <v>3.0694444444444444E-2</v>
      </c>
      <c r="S3323" s="53">
        <f>J3323*26.2</f>
        <v>0.67016203703703703</v>
      </c>
      <c r="T3323" s="53">
        <f>(J3323+0.0013889)*26.2</f>
        <v>0.70655121703703694</v>
      </c>
      <c r="U3323" s="53">
        <f>S3323/2</f>
        <v>0.33508101851851851</v>
      </c>
      <c r="V3323" s="53">
        <f>T3323/2</f>
        <v>0.35327560851851847</v>
      </c>
      <c r="W3323" s="50">
        <f>RANK(J3323,J:J,1)</f>
        <v>3217</v>
      </c>
      <c r="X3323" s="50">
        <f>YEAR(B3323)</f>
        <v>2017</v>
      </c>
      <c r="Y3323" s="50">
        <f>MONTH(B3323)</f>
        <v>6</v>
      </c>
      <c r="Z3323" s="56">
        <f>X3323*100+Y3323</f>
        <v>201706</v>
      </c>
      <c r="AA3323" s="56">
        <f>WEEKNUM(B3323,1)</f>
        <v>26</v>
      </c>
      <c r="AB3323" s="58">
        <f>IF(ISBLANK(B3323)," ",MAX(B3323-B3322-1,0))</f>
        <v>0</v>
      </c>
      <c r="AC3323" s="56">
        <f>DAY(B3323)</f>
        <v>26</v>
      </c>
      <c r="AD3323" s="53">
        <f>U3323+V3323</f>
        <v>0.68835662703703693</v>
      </c>
      <c r="AE3323" s="56">
        <f>IF("1-Swim"=D3323,E3323*46.7,IF("2-Bike"=D3323,E3323,IF("3-Run"=D3323,E3323*4.27,0)))</f>
        <v>18.680000000000003</v>
      </c>
    </row>
    <row r="3324" spans="1:31" x14ac:dyDescent="0.25">
      <c r="A3324" s="50">
        <v>3266</v>
      </c>
      <c r="B3324" s="51">
        <v>42913</v>
      </c>
      <c r="C3324" s="75">
        <f>B3324</f>
        <v>42913</v>
      </c>
      <c r="D3324" s="50" t="s">
        <v>1223</v>
      </c>
      <c r="E3324" s="50">
        <v>7</v>
      </c>
      <c r="F3324" s="50">
        <v>1</v>
      </c>
      <c r="G3324" s="50">
        <v>15</v>
      </c>
      <c r="H3324" s="50">
        <v>34</v>
      </c>
      <c r="I3324" s="53">
        <f>IF(E3324&gt;0,TIME(F3324,G3324,H3324),"")</f>
        <v>5.2476851851851851E-2</v>
      </c>
      <c r="J3324" s="54">
        <f>IF(E3324&gt;0,TIME(F3324,G3324,H3324)/E3324,"")</f>
        <v>7.4966931216931213E-3</v>
      </c>
      <c r="K3324" s="50" t="s">
        <v>1947</v>
      </c>
      <c r="L3324" s="50" t="s">
        <v>1961</v>
      </c>
      <c r="M3324" s="55">
        <f>IF(D3324&gt;0,0.0416666666666667/J3324,"")</f>
        <v>5.5580061755624222</v>
      </c>
      <c r="N3324" s="50">
        <v>0</v>
      </c>
      <c r="O3324" s="50" t="s">
        <v>228</v>
      </c>
      <c r="Q3324" s="151">
        <f>IF("1-Swim"=D3324,J3324*2.4,IF("2-Bike"=D3324,J3324*112,IF("3-Run"=D3324,J3324*26.2,0)))</f>
        <v>0.19641335978835978</v>
      </c>
      <c r="R3324" s="151">
        <f>Q3324/2</f>
        <v>9.8206679894179888E-2</v>
      </c>
      <c r="S3324" s="53">
        <f>J3324*26.2</f>
        <v>0.19641335978835978</v>
      </c>
      <c r="T3324" s="53">
        <f>(J3324+0.0013889)*26.2</f>
        <v>0.23280253978835977</v>
      </c>
      <c r="U3324" s="53">
        <f>S3324/2</f>
        <v>9.8206679894179888E-2</v>
      </c>
      <c r="V3324" s="53">
        <f>T3324/2</f>
        <v>0.11640126989417988</v>
      </c>
      <c r="W3324" s="50">
        <f>RANK(J3324,J:J,1)</f>
        <v>2063</v>
      </c>
      <c r="X3324" s="50">
        <f>YEAR(B3324)</f>
        <v>2017</v>
      </c>
      <c r="Y3324" s="50">
        <f>MONTH(B3324)</f>
        <v>6</v>
      </c>
      <c r="Z3324" s="56">
        <f>X3324*100+Y3324</f>
        <v>201706</v>
      </c>
      <c r="AA3324" s="56">
        <f>WEEKNUM(B3324,1)</f>
        <v>26</v>
      </c>
      <c r="AB3324" s="58">
        <f>IF(ISBLANK(B3324)," ",MAX(B3324-B3323-1,0))</f>
        <v>0</v>
      </c>
      <c r="AC3324" s="56">
        <f>DAY(B3324)</f>
        <v>27</v>
      </c>
      <c r="AD3324" s="53">
        <f>U3324+V3324</f>
        <v>0.21460794978835979</v>
      </c>
    </row>
    <row r="3325" spans="1:31" ht="15.75" customHeight="1" x14ac:dyDescent="0.25">
      <c r="A3325" s="50">
        <v>3267</v>
      </c>
      <c r="B3325" s="51">
        <v>42913</v>
      </c>
      <c r="C3325" s="75">
        <f>B3325</f>
        <v>42913</v>
      </c>
      <c r="D3325" s="50" t="s">
        <v>1224</v>
      </c>
      <c r="E3325" s="50">
        <v>7</v>
      </c>
      <c r="F3325" s="50">
        <v>0</v>
      </c>
      <c r="G3325" s="50">
        <v>57</v>
      </c>
      <c r="H3325" s="50">
        <v>47</v>
      </c>
      <c r="I3325" s="53">
        <f>IF(E3325&gt;0,TIME(F3325,G3325,H3325),"")</f>
        <v>4.0127314814814817E-2</v>
      </c>
      <c r="J3325" s="54">
        <f>IF(E3325&gt;0,TIME(F3325,G3325,H3325)/E3325,"")</f>
        <v>5.7324735449735455E-3</v>
      </c>
      <c r="K3325" s="50" t="s">
        <v>1962</v>
      </c>
      <c r="L3325" s="50" t="s">
        <v>1961</v>
      </c>
      <c r="M3325" s="55">
        <f>IF(D3325&gt;0,0.0416666666666667/J3325,"")</f>
        <v>7.2685318719353962</v>
      </c>
      <c r="N3325" s="50">
        <v>0</v>
      </c>
      <c r="O3325" s="50" t="s">
        <v>228</v>
      </c>
      <c r="Q3325" s="151">
        <f>IF("1-Swim"=D3325,J3325*2.4,IF("2-Bike"=D3325,J3325*112,IF("3-Run"=D3325,J3325*26.2,0)))</f>
        <v>0.64203703703703707</v>
      </c>
      <c r="R3325" s="151">
        <f>Q3325/2</f>
        <v>0.32101851851851854</v>
      </c>
      <c r="S3325" s="53">
        <f>J3325*26.2</f>
        <v>0.15019080687830688</v>
      </c>
      <c r="T3325" s="53">
        <f>(J3325+0.0013889)*26.2</f>
        <v>0.1865799868783069</v>
      </c>
      <c r="U3325" s="53">
        <f>S3325/2</f>
        <v>7.5095403439153441E-2</v>
      </c>
      <c r="V3325" s="53">
        <f>T3325/2</f>
        <v>9.3289993439153451E-2</v>
      </c>
      <c r="W3325" s="50">
        <f>RANK(J3325,J:J,1)</f>
        <v>782</v>
      </c>
      <c r="X3325" s="50">
        <f>YEAR(B3325)</f>
        <v>2017</v>
      </c>
      <c r="Y3325" s="50">
        <f>MONTH(B3325)</f>
        <v>6</v>
      </c>
      <c r="Z3325" s="56">
        <f>X3325*100+Y3325</f>
        <v>201706</v>
      </c>
      <c r="AA3325" s="56">
        <f>WEEKNUM(B3325,1)</f>
        <v>26</v>
      </c>
      <c r="AB3325" s="58">
        <f>IF(ISBLANK(B3325)," ",MAX(B3325-B3324-1,0))</f>
        <v>0</v>
      </c>
      <c r="AC3325" s="56">
        <f>DAY(B3325)</f>
        <v>27</v>
      </c>
      <c r="AD3325" s="53">
        <f>U3325+V3325</f>
        <v>0.16838539687830689</v>
      </c>
      <c r="AE3325" s="56">
        <f>IF("1-Swim"=D3325,E3325*46.7,IF("2-Bike"=D3325,E3325,IF("3-Run"=D3325,E3325*4.27,0)))</f>
        <v>7</v>
      </c>
    </row>
    <row r="3326" spans="1:31" x14ac:dyDescent="0.25">
      <c r="A3326" s="50">
        <v>3268</v>
      </c>
      <c r="B3326" s="51">
        <v>42914</v>
      </c>
      <c r="C3326" s="75">
        <f>B3326</f>
        <v>42914</v>
      </c>
      <c r="D3326" s="50" t="s">
        <v>1223</v>
      </c>
      <c r="E3326" s="50">
        <v>3.1</v>
      </c>
      <c r="F3326" s="50">
        <v>0</v>
      </c>
      <c r="G3326" s="50">
        <v>37</v>
      </c>
      <c r="H3326" s="50">
        <v>1</v>
      </c>
      <c r="I3326" s="53">
        <f>IF(E3326&gt;0,TIME(F3326,G3326,H3326),"")</f>
        <v>2.5706018518518517E-2</v>
      </c>
      <c r="J3326" s="54">
        <f>IF(E3326&gt;0,TIME(F3326,G3326,H3326)/E3326,"")</f>
        <v>8.2922640382317794E-3</v>
      </c>
      <c r="K3326" s="50" t="s">
        <v>1947</v>
      </c>
      <c r="L3326" s="50" t="s">
        <v>1966</v>
      </c>
      <c r="M3326" s="55">
        <f>IF(D3326&gt;0,0.0416666666666667/J3326,"")</f>
        <v>5.0247636199909991</v>
      </c>
      <c r="N3326" s="50">
        <v>0</v>
      </c>
      <c r="O3326" s="50" t="s">
        <v>203</v>
      </c>
      <c r="Q3326" s="151">
        <f>IF("1-Swim"=D3326,J3326*2.4,IF("2-Bike"=D3326,J3326*112,IF("3-Run"=D3326,J3326*26.2,0)))</f>
        <v>0.21725731780167262</v>
      </c>
      <c r="R3326" s="151">
        <f>Q3326/2</f>
        <v>0.10862865890083631</v>
      </c>
      <c r="S3326" s="53">
        <f>J3326*26.2</f>
        <v>0.21725731780167262</v>
      </c>
      <c r="T3326" s="53">
        <f>(J3326+0.0013889)*26.2</f>
        <v>0.25364649780167264</v>
      </c>
      <c r="U3326" s="53">
        <f>S3326/2</f>
        <v>0.10862865890083631</v>
      </c>
      <c r="V3326" s="53">
        <f>T3326/2</f>
        <v>0.12682324890083632</v>
      </c>
      <c r="W3326" s="50">
        <f>RANK(J3326,J:J,1)</f>
        <v>2581</v>
      </c>
      <c r="X3326" s="50">
        <f>YEAR(B3326)</f>
        <v>2017</v>
      </c>
      <c r="Y3326" s="50">
        <f>MONTH(B3326)</f>
        <v>6</v>
      </c>
      <c r="Z3326" s="56">
        <f>X3326*100+Y3326</f>
        <v>201706</v>
      </c>
      <c r="AA3326" s="56">
        <f>WEEKNUM(B3326,1)</f>
        <v>26</v>
      </c>
      <c r="AB3326" s="58">
        <f>IF(ISBLANK(B3326)," ",MAX(B3326-B3325-1,0))</f>
        <v>0</v>
      </c>
      <c r="AC3326" s="56">
        <f>DAY(B3326)</f>
        <v>28</v>
      </c>
      <c r="AD3326" s="53">
        <f>U3326+V3326</f>
        <v>0.23545190780167263</v>
      </c>
    </row>
    <row r="3327" spans="1:31" x14ac:dyDescent="0.25">
      <c r="A3327" s="50">
        <v>3269</v>
      </c>
      <c r="B3327" s="51">
        <v>42914</v>
      </c>
      <c r="C3327" s="75">
        <f>B3327</f>
        <v>42914</v>
      </c>
      <c r="D3327" s="50" t="s">
        <v>1224</v>
      </c>
      <c r="E3327" s="50">
        <v>6.4</v>
      </c>
      <c r="F3327" s="50">
        <v>0</v>
      </c>
      <c r="G3327" s="50">
        <v>44</v>
      </c>
      <c r="H3327" s="50">
        <v>30</v>
      </c>
      <c r="I3327" s="53">
        <f>IF(E3327&gt;0,TIME(F3327,G3327,H3327),"")</f>
        <v>3.0902777777777779E-2</v>
      </c>
      <c r="J3327" s="54">
        <f>IF(E3327&gt;0,TIME(F3327,G3327,H3327)/E3327,"")</f>
        <v>4.828559027777778E-3</v>
      </c>
      <c r="K3327" s="50" t="s">
        <v>1962</v>
      </c>
      <c r="L3327" s="50" t="s">
        <v>1967</v>
      </c>
      <c r="M3327" s="55">
        <f>IF(D3327&gt;0,0.0416666666666667/J3327,"")</f>
        <v>8.6292134831460743</v>
      </c>
      <c r="N3327" s="50">
        <v>0</v>
      </c>
      <c r="O3327" s="50" t="s">
        <v>203</v>
      </c>
      <c r="Q3327" s="151">
        <f>IF("1-Swim"=D3327,J3327*2.4,IF("2-Bike"=D3327,J3327*112,IF("3-Run"=D3327,J3327*26.2,0)))</f>
        <v>0.54079861111111116</v>
      </c>
      <c r="R3327" s="151">
        <f>Q3327/2</f>
        <v>0.27039930555555558</v>
      </c>
      <c r="S3327" s="53">
        <f>J3327*26.2</f>
        <v>0.12650824652777778</v>
      </c>
      <c r="T3327" s="53">
        <f>(J3327+0.0013889)*26.2</f>
        <v>0.16289742652777778</v>
      </c>
      <c r="U3327" s="53">
        <f>S3327/2</f>
        <v>6.3254123263888892E-2</v>
      </c>
      <c r="V3327" s="53">
        <f>T3327/2</f>
        <v>8.1448713263888889E-2</v>
      </c>
      <c r="W3327" s="50">
        <f>RANK(J3327,J:J,1)</f>
        <v>753</v>
      </c>
      <c r="X3327" s="50">
        <f>YEAR(B3327)</f>
        <v>2017</v>
      </c>
      <c r="Y3327" s="50">
        <f>MONTH(B3327)</f>
        <v>6</v>
      </c>
      <c r="Z3327" s="56">
        <f>X3327*100+Y3327</f>
        <v>201706</v>
      </c>
      <c r="AA3327" s="56">
        <f>WEEKNUM(B3327,1)</f>
        <v>26</v>
      </c>
      <c r="AB3327" s="58">
        <f>IF(ISBLANK(B3327)," ",MAX(B3327-B3326-1,0))</f>
        <v>0</v>
      </c>
      <c r="AC3327" s="56">
        <f>DAY(B3327)</f>
        <v>28</v>
      </c>
      <c r="AD3327" s="53">
        <f>U3327+V3327</f>
        <v>0.14470283652777777</v>
      </c>
      <c r="AE3327" s="56">
        <f>IF("1-Swim"=D3327,E3327*46.7,IF("2-Bike"=D3327,E3327,IF("3-Run"=D3327,E3327*4.27,0)))</f>
        <v>6.4</v>
      </c>
    </row>
    <row r="3328" spans="1:31" ht="15.75" customHeight="1" x14ac:dyDescent="0.25">
      <c r="A3328" s="50">
        <v>3270</v>
      </c>
      <c r="B3328" s="51">
        <v>42915</v>
      </c>
      <c r="C3328" s="75">
        <f>B3328</f>
        <v>42915</v>
      </c>
      <c r="D3328" s="50" t="s">
        <v>1224</v>
      </c>
      <c r="E3328" s="50">
        <v>17.5</v>
      </c>
      <c r="F3328" s="50">
        <v>1</v>
      </c>
      <c r="G3328" s="50">
        <v>29</v>
      </c>
      <c r="H3328" s="50">
        <v>55</v>
      </c>
      <c r="I3328" s="53">
        <f>IF(E3328&gt;0,TIME(F3328,G3328,H3328),"")</f>
        <v>6.2442129629629632E-2</v>
      </c>
      <c r="J3328" s="54">
        <f>IF(E3328&gt;0,TIME(F3328,G3328,H3328)/E3328,"")</f>
        <v>3.5681216931216933E-3</v>
      </c>
      <c r="K3328" s="50" t="s">
        <v>1962</v>
      </c>
      <c r="L3328" s="50" t="s">
        <v>1968</v>
      </c>
      <c r="M3328" s="55">
        <f>IF(D3328&gt;0,0.0416666666666667/J3328,"")</f>
        <v>11.677479147358675</v>
      </c>
      <c r="N3328" s="50">
        <v>0</v>
      </c>
      <c r="O3328" s="50" t="s">
        <v>1969</v>
      </c>
      <c r="Q3328" s="151">
        <f>IF("1-Swim"=D3328,J3328*2.4,IF("2-Bike"=D3328,J3328*112,IF("3-Run"=D3328,J3328*26.2,0)))</f>
        <v>0.39962962962962967</v>
      </c>
      <c r="R3328" s="151">
        <f>Q3328/2</f>
        <v>0.19981481481481483</v>
      </c>
      <c r="S3328" s="53">
        <f>J3328*26.2</f>
        <v>9.3484788359788365E-2</v>
      </c>
      <c r="T3328" s="53">
        <f>(J3328+0.0013889)*26.2</f>
        <v>0.12987396835978837</v>
      </c>
      <c r="U3328" s="53">
        <f>S3328/2</f>
        <v>4.6742394179894182E-2</v>
      </c>
      <c r="V3328" s="53">
        <f>T3328/2</f>
        <v>6.4936984179894186E-2</v>
      </c>
      <c r="W3328" s="50">
        <f>RANK(J3328,J:J,1)</f>
        <v>709</v>
      </c>
      <c r="X3328" s="50">
        <f>YEAR(B3328)</f>
        <v>2017</v>
      </c>
      <c r="Y3328" s="50">
        <f>MONTH(B3328)</f>
        <v>6</v>
      </c>
      <c r="Z3328" s="56">
        <f>X3328*100+Y3328</f>
        <v>201706</v>
      </c>
      <c r="AA3328" s="56">
        <f>WEEKNUM(B3328,1)</f>
        <v>26</v>
      </c>
      <c r="AB3328" s="58">
        <f>IF(ISBLANK(B3328)," ",MAX(B3328-B3327-1,0))</f>
        <v>0</v>
      </c>
      <c r="AC3328" s="56">
        <f>DAY(B3328)</f>
        <v>29</v>
      </c>
      <c r="AD3328" s="53">
        <f>U3328+V3328</f>
        <v>0.11167937835978836</v>
      </c>
    </row>
    <row r="3329" spans="1:31" x14ac:dyDescent="0.25">
      <c r="A3329" s="50">
        <v>3271</v>
      </c>
      <c r="B3329" s="51">
        <v>42916</v>
      </c>
      <c r="C3329" s="75">
        <f>B3329</f>
        <v>42916</v>
      </c>
      <c r="D3329" s="50" t="s">
        <v>1223</v>
      </c>
      <c r="E3329" s="50">
        <v>10</v>
      </c>
      <c r="F3329" s="50">
        <v>2</v>
      </c>
      <c r="G3329" s="50">
        <v>3</v>
      </c>
      <c r="H3329" s="50">
        <v>58</v>
      </c>
      <c r="I3329" s="53">
        <f>IF(E3329&gt;0,TIME(F3329,G3329,H3329),"")</f>
        <v>8.6087962962962963E-2</v>
      </c>
      <c r="J3329" s="54">
        <f>IF(E3329&gt;0,TIME(F3329,G3329,H3329)/E3329,"")</f>
        <v>8.6087962962962967E-3</v>
      </c>
      <c r="K3329" s="50" t="s">
        <v>1947</v>
      </c>
      <c r="L3329" s="50" t="s">
        <v>1970</v>
      </c>
      <c r="M3329" s="55">
        <f>IF(D3329&gt;0,0.0416666666666667/J3329,"")</f>
        <v>4.8400107555794607</v>
      </c>
      <c r="N3329" s="50">
        <v>0</v>
      </c>
      <c r="O3329" s="50" t="s">
        <v>228</v>
      </c>
      <c r="P3329" s="50" t="s">
        <v>1971</v>
      </c>
      <c r="Q3329" s="151">
        <f>IF("1-Swim"=D3329,J3329*2.4,IF("2-Bike"=D3329,J3329*112,IF("3-Run"=D3329,J3329*26.2,0)))</f>
        <v>0.22555046296296297</v>
      </c>
      <c r="R3329" s="151">
        <f>Q3329/2</f>
        <v>0.11277523148148148</v>
      </c>
      <c r="S3329" s="53">
        <f>J3329*26.2</f>
        <v>0.22555046296296297</v>
      </c>
      <c r="T3329" s="53">
        <f>(J3329+0.0013889)*26.2</f>
        <v>0.26193964296296296</v>
      </c>
      <c r="U3329" s="53">
        <f>S3329/2</f>
        <v>0.11277523148148148</v>
      </c>
      <c r="V3329" s="53">
        <f>T3329/2</f>
        <v>0.13096982148148148</v>
      </c>
      <c r="W3329" s="50">
        <f>RANK(J3329,J:J,1)</f>
        <v>2680</v>
      </c>
      <c r="X3329" s="50">
        <f>YEAR(B3329)</f>
        <v>2017</v>
      </c>
      <c r="Y3329" s="50">
        <f>MONTH(B3329)</f>
        <v>6</v>
      </c>
      <c r="Z3329" s="56">
        <f>X3329*100+Y3329</f>
        <v>201706</v>
      </c>
      <c r="AA3329" s="56">
        <f>WEEKNUM(B3329,1)</f>
        <v>26</v>
      </c>
      <c r="AB3329" s="58">
        <f>IF(ISBLANK(B3329)," ",MAX(B3329-B3328-1,0))</f>
        <v>0</v>
      </c>
      <c r="AC3329" s="56">
        <f>DAY(B3329)</f>
        <v>30</v>
      </c>
      <c r="AD3329" s="53">
        <f>U3329+V3329</f>
        <v>0.24374505296296295</v>
      </c>
      <c r="AE3329" s="56">
        <f>IF("1-Swim"=D3329,E3329*46.7,IF("2-Bike"=D3329,E3329,IF("3-Run"=D3329,E3329*4.27,0)))</f>
        <v>42.699999999999996</v>
      </c>
    </row>
    <row r="3330" spans="1:31" x14ac:dyDescent="0.25">
      <c r="A3330" s="50">
        <v>3272</v>
      </c>
      <c r="B3330" s="51">
        <v>42918</v>
      </c>
      <c r="C3330" s="75">
        <f>B3330</f>
        <v>42918</v>
      </c>
      <c r="D3330" s="50" t="s">
        <v>1223</v>
      </c>
      <c r="E3330" s="50">
        <v>6.75</v>
      </c>
      <c r="F3330" s="50">
        <v>1</v>
      </c>
      <c r="G3330" s="50">
        <v>25</v>
      </c>
      <c r="H3330" s="50">
        <v>37</v>
      </c>
      <c r="I3330" s="53">
        <f>IF(E3330&gt;0,TIME(F3330,G3330,H3330),"")</f>
        <v>5.9456018518518526E-2</v>
      </c>
      <c r="J3330" s="54">
        <f>IF(E3330&gt;0,TIME(F3330,G3330,H3330)/E3330,"")</f>
        <v>8.808299039780523E-3</v>
      </c>
      <c r="K3330" s="50" t="s">
        <v>1947</v>
      </c>
      <c r="L3330" s="50" t="s">
        <v>1972</v>
      </c>
      <c r="M3330" s="55">
        <f>IF(D3330&gt;0,0.0416666666666667/J3330,"")</f>
        <v>4.7303873856336409</v>
      </c>
      <c r="N3330" s="50">
        <v>0</v>
      </c>
      <c r="O3330" s="50" t="s">
        <v>228</v>
      </c>
      <c r="P3330" s="50" t="s">
        <v>1973</v>
      </c>
      <c r="Q3330" s="151">
        <f>IF("1-Swim"=D3330,J3330*2.4,IF("2-Bike"=D3330,J3330*112,IF("3-Run"=D3330,J3330*26.2,0)))</f>
        <v>0.23077743484224969</v>
      </c>
      <c r="R3330" s="151">
        <f>Q3330/2</f>
        <v>0.11538871742112485</v>
      </c>
      <c r="S3330" s="53">
        <f>J3330*26.2</f>
        <v>0.23077743484224969</v>
      </c>
      <c r="T3330" s="53">
        <f>(J3330+0.0013889)*26.2</f>
        <v>0.26716661484224968</v>
      </c>
      <c r="U3330" s="53">
        <f>S3330/2</f>
        <v>0.11538871742112485</v>
      </c>
      <c r="V3330" s="53">
        <f>T3330/2</f>
        <v>0.13358330742112484</v>
      </c>
      <c r="W3330" s="50">
        <f>RANK(J3330,J:J,1)</f>
        <v>2729</v>
      </c>
      <c r="X3330" s="50">
        <f>YEAR(B3330)</f>
        <v>2017</v>
      </c>
      <c r="Y3330" s="50">
        <f>MONTH(B3330)</f>
        <v>7</v>
      </c>
      <c r="Z3330" s="56">
        <f>X3330*100+Y3330</f>
        <v>201707</v>
      </c>
      <c r="AA3330" s="56">
        <f>WEEKNUM(B3330,1)</f>
        <v>27</v>
      </c>
      <c r="AB3330" s="58">
        <f>IF(ISBLANK(B3330)," ",MAX(B3330-B3329-1,0))</f>
        <v>1</v>
      </c>
      <c r="AC3330" s="56">
        <f>DAY(B3330)</f>
        <v>2</v>
      </c>
      <c r="AD3330" s="53">
        <f>U3330+V3330</f>
        <v>0.24897202484224967</v>
      </c>
    </row>
    <row r="3331" spans="1:31" ht="15.75" customHeight="1" x14ac:dyDescent="0.25">
      <c r="A3331" s="50">
        <v>3273</v>
      </c>
      <c r="B3331" s="51">
        <v>42919</v>
      </c>
      <c r="C3331" s="75">
        <f>B3331</f>
        <v>42919</v>
      </c>
      <c r="D3331" s="50" t="s">
        <v>1223</v>
      </c>
      <c r="E3331" s="50">
        <v>5.9</v>
      </c>
      <c r="F3331" s="50">
        <v>1</v>
      </c>
      <c r="G3331" s="50">
        <v>9</v>
      </c>
      <c r="H3331" s="50">
        <v>21</v>
      </c>
      <c r="I3331" s="53">
        <f>IF(E3331&gt;0,TIME(F3331,G3331,H3331),"")</f>
        <v>4.8159722222222222E-2</v>
      </c>
      <c r="J3331" s="54">
        <f>IF(E3331&gt;0,TIME(F3331,G3331,H3331)/E3331,"")</f>
        <v>8.1626647834274948E-3</v>
      </c>
      <c r="K3331" s="50" t="s">
        <v>1947</v>
      </c>
      <c r="L3331" s="50" t="s">
        <v>1974</v>
      </c>
      <c r="M3331" s="55">
        <f>IF(D3331&gt;0,0.0416666666666667/J3331,"")</f>
        <v>5.1045421773612158</v>
      </c>
      <c r="N3331" s="50">
        <v>0</v>
      </c>
      <c r="O3331" s="50" t="s">
        <v>228</v>
      </c>
      <c r="Q3331" s="151">
        <f>IF("1-Swim"=D3331,J3331*2.4,IF("2-Bike"=D3331,J3331*112,IF("3-Run"=D3331,J3331*26.2,0)))</f>
        <v>0.21386181732580037</v>
      </c>
      <c r="R3331" s="151">
        <f>Q3331/2</f>
        <v>0.10693090866290018</v>
      </c>
      <c r="S3331" s="53">
        <f>J3331*26.2</f>
        <v>0.21386181732580037</v>
      </c>
      <c r="T3331" s="53">
        <f>(J3331+0.0013889)*26.2</f>
        <v>0.25025099732580036</v>
      </c>
      <c r="U3331" s="53">
        <f>S3331/2</f>
        <v>0.10693090866290018</v>
      </c>
      <c r="V3331" s="53">
        <f>T3331/2</f>
        <v>0.12512549866290018</v>
      </c>
      <c r="W3331" s="50">
        <f>RANK(J3331,J:J,1)</f>
        <v>2520</v>
      </c>
      <c r="X3331" s="50">
        <f>YEAR(B3331)</f>
        <v>2017</v>
      </c>
      <c r="Y3331" s="50">
        <f>MONTH(B3331)</f>
        <v>7</v>
      </c>
      <c r="Z3331" s="56">
        <f>X3331*100+Y3331</f>
        <v>201707</v>
      </c>
      <c r="AA3331" s="56">
        <f>WEEKNUM(B3331,1)</f>
        <v>27</v>
      </c>
      <c r="AB3331" s="58">
        <f>IF(ISBLANK(B3331)," ",MAX(B3331-B3330-1,0))</f>
        <v>0</v>
      </c>
      <c r="AC3331" s="56">
        <f>DAY(B3331)</f>
        <v>3</v>
      </c>
      <c r="AD3331" s="53">
        <f>U3331+V3331</f>
        <v>0.23205640732580035</v>
      </c>
    </row>
    <row r="3332" spans="1:31" x14ac:dyDescent="0.25">
      <c r="A3332" s="50">
        <v>3274</v>
      </c>
      <c r="B3332" s="51">
        <v>42920</v>
      </c>
      <c r="C3332" s="75">
        <f>B3332</f>
        <v>42920</v>
      </c>
      <c r="D3332" s="50" t="s">
        <v>1225</v>
      </c>
      <c r="E3332" s="50">
        <v>1.25</v>
      </c>
      <c r="F3332" s="50">
        <v>0</v>
      </c>
      <c r="G3332" s="50">
        <v>46</v>
      </c>
      <c r="H3332" s="50">
        <v>42</v>
      </c>
      <c r="I3332" s="53">
        <f>IF(E3332&gt;0,TIME(F3332,G3332,H3332),"")</f>
        <v>3.243055555555556E-2</v>
      </c>
      <c r="J3332" s="54">
        <f>IF(E3332&gt;0,TIME(F3332,G3332,H3332)/E3332,"")</f>
        <v>2.5944444444444447E-2</v>
      </c>
      <c r="K3332" s="50" t="s">
        <v>949</v>
      </c>
      <c r="L3332" s="50" t="s">
        <v>1975</v>
      </c>
      <c r="M3332" s="55">
        <f>IF(D3332&gt;0,0.0416666666666667/J3332,"")</f>
        <v>1.6059957173447548</v>
      </c>
      <c r="N3332" s="50">
        <v>0</v>
      </c>
      <c r="O3332" s="50" t="s">
        <v>255</v>
      </c>
      <c r="Q3332" s="151">
        <f>IF("1-Swim"=D3332,J3332*2.4,IF("2-Bike"=D3332,J3332*112,IF("3-Run"=D3332,J3332*26.2,0)))</f>
        <v>6.2266666666666672E-2</v>
      </c>
      <c r="R3332" s="151">
        <f>Q3332/2</f>
        <v>3.1133333333333336E-2</v>
      </c>
      <c r="S3332" s="53">
        <f>J3332*26.2</f>
        <v>0.67974444444444448</v>
      </c>
      <c r="T3332" s="53">
        <f>(J3332+0.0013889)*26.2</f>
        <v>0.71613362444444451</v>
      </c>
      <c r="U3332" s="53">
        <f>S3332/2</f>
        <v>0.33987222222222224</v>
      </c>
      <c r="V3332" s="53">
        <f>T3332/2</f>
        <v>0.35806681222222225</v>
      </c>
      <c r="W3332" s="50">
        <f>RANK(J3332,J:J,1)</f>
        <v>3229</v>
      </c>
      <c r="X3332" s="50">
        <f>YEAR(B3332)</f>
        <v>2017</v>
      </c>
      <c r="Y3332" s="50">
        <f>MONTH(B3332)</f>
        <v>7</v>
      </c>
      <c r="Z3332" s="56">
        <f>X3332*100+Y3332</f>
        <v>201707</v>
      </c>
      <c r="AA3332" s="56">
        <f>WEEKNUM(B3332,1)</f>
        <v>27</v>
      </c>
      <c r="AB3332" s="58">
        <f>IF(ISBLANK(B3332)," ",MAX(B3332-B3331-1,0))</f>
        <v>0</v>
      </c>
      <c r="AC3332" s="56">
        <f>DAY(B3332)</f>
        <v>4</v>
      </c>
      <c r="AD3332" s="53">
        <f>U3332+V3332</f>
        <v>0.69793903444444449</v>
      </c>
      <c r="AE3332" s="56">
        <f>IF("1-Swim"=D3332,E3332*46.7,IF("2-Bike"=D3332,E3332,IF("3-Run"=D3332,E3332*4.27,0)))</f>
        <v>58.375</v>
      </c>
    </row>
    <row r="3333" spans="1:31" x14ac:dyDescent="0.25">
      <c r="A3333" s="50">
        <v>3275</v>
      </c>
      <c r="B3333" s="51">
        <v>42920</v>
      </c>
      <c r="C3333" s="75">
        <f>B3333</f>
        <v>42920</v>
      </c>
      <c r="D3333" s="50" t="s">
        <v>1224</v>
      </c>
      <c r="E3333" s="50">
        <v>30</v>
      </c>
      <c r="F3333" s="50">
        <v>2</v>
      </c>
      <c r="G3333" s="50">
        <v>2</v>
      </c>
      <c r="H3333" s="50">
        <v>72</v>
      </c>
      <c r="I3333" s="53">
        <f>IF(E3333&gt;0,TIME(F3333,G3333,H3333),"")</f>
        <v>8.5555555555555551E-2</v>
      </c>
      <c r="J3333" s="54">
        <f>IF(E3333&gt;0,TIME(F3333,G3333,H3333)/E3333,"")</f>
        <v>2.8518518518518515E-3</v>
      </c>
      <c r="K3333" s="50" t="s">
        <v>1340</v>
      </c>
      <c r="L3333" s="50" t="s">
        <v>315</v>
      </c>
      <c r="M3333" s="55">
        <f>IF(D3333&gt;0,0.0416666666666667/J3333,"")</f>
        <v>14.610389610389623</v>
      </c>
      <c r="N3333" s="50">
        <v>0</v>
      </c>
      <c r="O3333" s="50" t="s">
        <v>255</v>
      </c>
      <c r="Q3333" s="151">
        <f>IF("1-Swim"=D3333,J3333*2.4,IF("2-Bike"=D3333,J3333*112,IF("3-Run"=D3333,J3333*26.2,0)))</f>
        <v>0.31940740740740736</v>
      </c>
      <c r="R3333" s="151">
        <f>Q3333/2</f>
        <v>0.15970370370370368</v>
      </c>
      <c r="S3333" s="53">
        <f>J3333*26.2</f>
        <v>7.4718518518518504E-2</v>
      </c>
      <c r="T3333" s="53">
        <f>(J3333+0.0013889)*26.2</f>
        <v>0.1111076985185185</v>
      </c>
      <c r="U3333" s="53">
        <f>S3333/2</f>
        <v>3.7359259259259252E-2</v>
      </c>
      <c r="V3333" s="53">
        <f>T3333/2</f>
        <v>5.5553849259259248E-2</v>
      </c>
      <c r="W3333" s="50">
        <f>RANK(J3333,J:J,1)</f>
        <v>507</v>
      </c>
      <c r="X3333" s="50">
        <f>YEAR(B3333)</f>
        <v>2017</v>
      </c>
      <c r="Y3333" s="50">
        <f>MONTH(B3333)</f>
        <v>7</v>
      </c>
      <c r="Z3333" s="56">
        <f>X3333*100+Y3333</f>
        <v>201707</v>
      </c>
      <c r="AA3333" s="56">
        <f>WEEKNUM(B3333,1)</f>
        <v>27</v>
      </c>
      <c r="AB3333" s="58">
        <f>IF(ISBLANK(B3333)," ",MAX(B3333-B3332-1,0))</f>
        <v>0</v>
      </c>
      <c r="AC3333" s="56">
        <f>DAY(B3333)</f>
        <v>4</v>
      </c>
      <c r="AD3333" s="53">
        <f>U3333+V3333</f>
        <v>9.29131085185185E-2</v>
      </c>
    </row>
    <row r="3334" spans="1:31" ht="15.75" customHeight="1" x14ac:dyDescent="0.25">
      <c r="A3334" s="50">
        <v>3276</v>
      </c>
      <c r="B3334" s="51">
        <v>42921</v>
      </c>
      <c r="C3334" s="75">
        <f>B3334</f>
        <v>42921</v>
      </c>
      <c r="D3334" s="50" t="s">
        <v>1224</v>
      </c>
      <c r="E3334" s="50">
        <v>10.5</v>
      </c>
      <c r="F3334" s="50">
        <v>0</v>
      </c>
      <c r="G3334" s="50">
        <v>31</v>
      </c>
      <c r="H3334" s="50">
        <v>15</v>
      </c>
      <c r="I3334" s="53">
        <f>IF(E3334&gt;0,TIME(F3334,G3334,H3334),"")</f>
        <v>2.1701388888888892E-2</v>
      </c>
      <c r="J3334" s="54">
        <f>IF(E3334&gt;0,TIME(F3334,G3334,H3334)/E3334,"")</f>
        <v>2.0667989417989421E-3</v>
      </c>
      <c r="K3334" s="50" t="s">
        <v>1340</v>
      </c>
      <c r="L3334" s="50" t="s">
        <v>29</v>
      </c>
      <c r="M3334" s="55">
        <f>IF(D3334&gt;0,0.0416666666666667/J3334,"")</f>
        <v>20.160000000000011</v>
      </c>
      <c r="N3334" s="50">
        <v>0</v>
      </c>
      <c r="O3334" s="50" t="s">
        <v>255</v>
      </c>
      <c r="Q3334" s="151">
        <f>IF("1-Swim"=D3334,J3334*2.4,IF("2-Bike"=D3334,J3334*112,IF("3-Run"=D3334,J3334*26.2,0)))</f>
        <v>0.23148148148148151</v>
      </c>
      <c r="R3334" s="151">
        <f>Q3334/2</f>
        <v>0.11574074074074076</v>
      </c>
      <c r="S3334" s="53">
        <f>J3334*26.2</f>
        <v>5.4150132275132282E-2</v>
      </c>
      <c r="T3334" s="53">
        <f>(J3334+0.0013889)*26.2</f>
        <v>9.0539312275132275E-2</v>
      </c>
      <c r="U3334" s="53">
        <f>S3334/2</f>
        <v>2.7075066137566141E-2</v>
      </c>
      <c r="V3334" s="53">
        <f>T3334/2</f>
        <v>4.5269656137566137E-2</v>
      </c>
      <c r="W3334" s="50">
        <f>RANK(J3334,J:J,1)</f>
        <v>179</v>
      </c>
      <c r="X3334" s="50">
        <f>YEAR(B3334)</f>
        <v>2017</v>
      </c>
      <c r="Y3334" s="50">
        <f>MONTH(B3334)</f>
        <v>7</v>
      </c>
      <c r="Z3334" s="56">
        <f>X3334*100+Y3334</f>
        <v>201707</v>
      </c>
      <c r="AA3334" s="56">
        <f>WEEKNUM(B3334,1)</f>
        <v>27</v>
      </c>
      <c r="AB3334" s="58">
        <f>IF(ISBLANK(B3334)," ",MAX(B3334-B3333-1,0))</f>
        <v>0</v>
      </c>
      <c r="AC3334" s="56">
        <f>DAY(B3334)</f>
        <v>5</v>
      </c>
      <c r="AD3334" s="53">
        <f>U3334+V3334</f>
        <v>7.2344722275132278E-2</v>
      </c>
    </row>
    <row r="3335" spans="1:31" x14ac:dyDescent="0.25">
      <c r="A3335" s="50">
        <v>3277</v>
      </c>
      <c r="B3335" s="51">
        <v>42923</v>
      </c>
      <c r="C3335" s="75">
        <f>B3335</f>
        <v>42923</v>
      </c>
      <c r="D3335" s="50" t="s">
        <v>1223</v>
      </c>
      <c r="E3335" s="50">
        <v>7</v>
      </c>
      <c r="F3335" s="50">
        <v>1</v>
      </c>
      <c r="G3335" s="50">
        <v>24</v>
      </c>
      <c r="H3335" s="50">
        <v>51</v>
      </c>
      <c r="I3335" s="53">
        <f>IF(E3335&gt;0,TIME(F3335,G3335,H3335),"")</f>
        <v>5.8923611111111107E-2</v>
      </c>
      <c r="J3335" s="54">
        <f>IF(E3335&gt;0,TIME(F3335,G3335,H3335)/E3335,"")</f>
        <v>8.4176587301587301E-3</v>
      </c>
      <c r="K3335" s="50" t="s">
        <v>1947</v>
      </c>
      <c r="L3335" s="50" t="s">
        <v>1976</v>
      </c>
      <c r="M3335" s="55">
        <f>IF(D3335&gt;0,0.0416666666666667/J3335,"")</f>
        <v>4.9499116087212771</v>
      </c>
      <c r="N3335" s="50">
        <v>0</v>
      </c>
      <c r="O3335" s="50" t="s">
        <v>228</v>
      </c>
      <c r="P3335" s="50" t="s">
        <v>1977</v>
      </c>
      <c r="Q3335" s="151">
        <f>IF("1-Swim"=D3335,J3335*2.4,IF("2-Bike"=D3335,J3335*112,IF("3-Run"=D3335,J3335*26.2,0)))</f>
        <v>0.22054265873015871</v>
      </c>
      <c r="R3335" s="151">
        <f>Q3335/2</f>
        <v>0.11027132936507936</v>
      </c>
      <c r="S3335" s="53">
        <f>J3335*26.2</f>
        <v>0.22054265873015871</v>
      </c>
      <c r="T3335" s="53">
        <f>(J3335+0.0013889)*26.2</f>
        <v>0.25693183873015873</v>
      </c>
      <c r="U3335" s="53">
        <f>S3335/2</f>
        <v>0.11027132936507936</v>
      </c>
      <c r="V3335" s="53">
        <f>T3335/2</f>
        <v>0.12846591936507937</v>
      </c>
      <c r="W3335" s="50">
        <f>RANK(J3335,J:J,1)</f>
        <v>2634</v>
      </c>
      <c r="X3335" s="50">
        <f>YEAR(B3335)</f>
        <v>2017</v>
      </c>
      <c r="Y3335" s="50">
        <f>MONTH(B3335)</f>
        <v>7</v>
      </c>
      <c r="Z3335" s="56">
        <f>X3335*100+Y3335</f>
        <v>201707</v>
      </c>
      <c r="AA3335" s="56">
        <f>WEEKNUM(B3335,1)</f>
        <v>27</v>
      </c>
      <c r="AB3335" s="58">
        <f>IF(ISBLANK(B3335)," ",MAX(B3335-B3334-1,0))</f>
        <v>1</v>
      </c>
      <c r="AC3335" s="56">
        <f>DAY(B3335)</f>
        <v>7</v>
      </c>
      <c r="AD3335" s="53">
        <f>U3335+V3335</f>
        <v>0.23873724873015872</v>
      </c>
      <c r="AE3335" s="56">
        <f>IF("1-Swim"=D3335,E3335*46.7,IF("2-Bike"=D3335,E3335,IF("3-Run"=D3335,E3335*4.27,0)))</f>
        <v>29.889999999999997</v>
      </c>
    </row>
    <row r="3336" spans="1:31" x14ac:dyDescent="0.25">
      <c r="A3336" s="50">
        <v>3278</v>
      </c>
      <c r="B3336" s="51">
        <v>42924</v>
      </c>
      <c r="C3336" s="75">
        <f>B3336</f>
        <v>42924</v>
      </c>
      <c r="D3336" s="50" t="s">
        <v>1223</v>
      </c>
      <c r="E3336" s="50">
        <v>3.1</v>
      </c>
      <c r="F3336" s="50">
        <v>0</v>
      </c>
      <c r="G3336" s="50">
        <v>33</v>
      </c>
      <c r="H3336" s="50">
        <v>5</v>
      </c>
      <c r="I3336" s="53">
        <f>IF(E3336&gt;0,TIME(F3336,G3336,H3336),"")</f>
        <v>2.297453703703704E-2</v>
      </c>
      <c r="J3336" s="54">
        <f>IF(E3336&gt;0,TIME(F3336,G3336,H3336)/E3336,"")</f>
        <v>7.411140979689367E-3</v>
      </c>
      <c r="K3336" s="50" t="s">
        <v>1947</v>
      </c>
      <c r="L3336" s="50" t="s">
        <v>1978</v>
      </c>
      <c r="M3336" s="55">
        <f>IF(D3336&gt;0,0.0416666666666667/J3336,"")</f>
        <v>5.62216624685139</v>
      </c>
      <c r="N3336" s="50">
        <v>0</v>
      </c>
      <c r="O3336" s="50" t="s">
        <v>228</v>
      </c>
      <c r="P3336" s="50" t="s">
        <v>1979</v>
      </c>
      <c r="Q3336" s="151">
        <f>IF("1-Swim"=D3336,J3336*2.4,IF("2-Bike"=D3336,J3336*112,IF("3-Run"=D3336,J3336*26.2,0)))</f>
        <v>0.19417189366786142</v>
      </c>
      <c r="R3336" s="151">
        <f>Q3336/2</f>
        <v>9.7085946833930709E-2</v>
      </c>
      <c r="S3336" s="53">
        <f>J3336*26.2</f>
        <v>0.19417189366786142</v>
      </c>
      <c r="T3336" s="53">
        <f>(J3336+0.0013889)*26.2</f>
        <v>0.23056107366786138</v>
      </c>
      <c r="U3336" s="53">
        <f>S3336/2</f>
        <v>9.7085946833930709E-2</v>
      </c>
      <c r="V3336" s="53">
        <f>T3336/2</f>
        <v>0.11528053683393069</v>
      </c>
      <c r="W3336" s="50">
        <f>RANK(J3336,J:J,1)</f>
        <v>1986</v>
      </c>
      <c r="X3336" s="50">
        <f>YEAR(B3336)</f>
        <v>2017</v>
      </c>
      <c r="Y3336" s="50">
        <f>MONTH(B3336)</f>
        <v>7</v>
      </c>
      <c r="Z3336" s="56">
        <f>X3336*100+Y3336</f>
        <v>201707</v>
      </c>
      <c r="AA3336" s="56">
        <f>WEEKNUM(B3336,1)</f>
        <v>27</v>
      </c>
      <c r="AB3336" s="58">
        <f>IF(ISBLANK(B3336)," ",MAX(B3336-B3335-1,0))</f>
        <v>0</v>
      </c>
      <c r="AC3336" s="56">
        <f>DAY(B3336)</f>
        <v>8</v>
      </c>
      <c r="AD3336" s="53">
        <f>U3336+V3336</f>
        <v>0.2123664836678614</v>
      </c>
    </row>
    <row r="3337" spans="1:31" ht="15.75" customHeight="1" x14ac:dyDescent="0.25">
      <c r="A3337" s="50">
        <v>3279</v>
      </c>
      <c r="B3337" s="51">
        <v>42925</v>
      </c>
      <c r="C3337" s="75">
        <f>B3337</f>
        <v>42925</v>
      </c>
      <c r="D3337" s="50" t="s">
        <v>1225</v>
      </c>
      <c r="E3337" s="50">
        <v>1</v>
      </c>
      <c r="F3337" s="50">
        <v>0</v>
      </c>
      <c r="G3337" s="50">
        <v>46</v>
      </c>
      <c r="H3337" s="50">
        <v>8</v>
      </c>
      <c r="I3337" s="53">
        <f>IF(E3337&gt;0,TIME(F3337,G3337,H3337),"")</f>
        <v>3.2037037037037037E-2</v>
      </c>
      <c r="J3337" s="54">
        <f>IF(E3337&gt;0,TIME(F3337,G3337,H3337)/E3337,"")</f>
        <v>3.2037037037037037E-2</v>
      </c>
      <c r="K3337" s="50" t="s">
        <v>949</v>
      </c>
      <c r="L3337" s="50" t="s">
        <v>1975</v>
      </c>
      <c r="M3337" s="55">
        <f>IF(D3337&gt;0,0.0416666666666667/J3337,"")</f>
        <v>1.3005780346820819</v>
      </c>
      <c r="N3337" s="50">
        <v>0</v>
      </c>
      <c r="O3337" s="50" t="s">
        <v>228</v>
      </c>
      <c r="Q3337" s="151">
        <f>IF("1-Swim"=D3337,J3337*2.4,IF("2-Bike"=D3337,J3337*112,IF("3-Run"=D3337,J3337*26.2,0)))</f>
        <v>7.6888888888888882E-2</v>
      </c>
      <c r="R3337" s="151">
        <f>Q3337/2</f>
        <v>3.8444444444444441E-2</v>
      </c>
      <c r="S3337" s="53">
        <f>J3337*26.2</f>
        <v>0.83937037037037032</v>
      </c>
      <c r="T3337" s="53">
        <f>(J3337+0.0013889)*26.2</f>
        <v>0.87575955037037034</v>
      </c>
      <c r="U3337" s="53">
        <f>S3337/2</f>
        <v>0.41968518518518516</v>
      </c>
      <c r="V3337" s="53">
        <f>T3337/2</f>
        <v>0.43787977518518517</v>
      </c>
      <c r="W3337" s="50">
        <f>RANK(J3337,J:J,1)</f>
        <v>3371</v>
      </c>
      <c r="X3337" s="50">
        <f>YEAR(B3337)</f>
        <v>2017</v>
      </c>
      <c r="Y3337" s="50">
        <f>MONTH(B3337)</f>
        <v>7</v>
      </c>
      <c r="Z3337" s="56">
        <f>X3337*100+Y3337</f>
        <v>201707</v>
      </c>
      <c r="AA3337" s="56">
        <f>WEEKNUM(B3337,1)</f>
        <v>28</v>
      </c>
      <c r="AB3337" s="58">
        <f>IF(ISBLANK(B3337)," ",MAX(B3337-B3336-1,0))</f>
        <v>0</v>
      </c>
      <c r="AC3337" s="56">
        <f>DAY(B3337)</f>
        <v>9</v>
      </c>
      <c r="AD3337" s="53">
        <f>U3337+V3337</f>
        <v>0.85756496037037033</v>
      </c>
    </row>
    <row r="3338" spans="1:31" x14ac:dyDescent="0.25">
      <c r="A3338" s="50">
        <v>3280</v>
      </c>
      <c r="B3338" s="51">
        <v>42926</v>
      </c>
      <c r="C3338" s="75">
        <f>B3338</f>
        <v>42926</v>
      </c>
      <c r="D3338" s="50" t="s">
        <v>1225</v>
      </c>
      <c r="E3338" s="50">
        <v>1</v>
      </c>
      <c r="F3338" s="50">
        <v>0</v>
      </c>
      <c r="G3338" s="50">
        <v>34</v>
      </c>
      <c r="H3338" s="50">
        <v>58</v>
      </c>
      <c r="I3338" s="53">
        <f>IF(E3338&gt;0,TIME(F3338,G3338,H3338),"")</f>
        <v>2.4282407407407409E-2</v>
      </c>
      <c r="J3338" s="54">
        <f>IF(E3338&gt;0,TIME(F3338,G3338,H3338)/E3338,"")</f>
        <v>2.4282407407407409E-2</v>
      </c>
      <c r="K3338" s="50" t="s">
        <v>949</v>
      </c>
      <c r="L3338" s="50" t="s">
        <v>1948</v>
      </c>
      <c r="M3338" s="55">
        <f>IF(D3338&gt;0,0.0416666666666667/J3338,"")</f>
        <v>1.7159199237368936</v>
      </c>
      <c r="N3338" s="50">
        <v>0</v>
      </c>
      <c r="O3338" s="50" t="s">
        <v>526</v>
      </c>
      <c r="Q3338" s="151">
        <f>IF("1-Swim"=D3338,J3338*2.4,IF("2-Bike"=D3338,J3338*112,IF("3-Run"=D3338,J3338*26.2,0)))</f>
        <v>5.8277777777777776E-2</v>
      </c>
      <c r="R3338" s="151">
        <f>Q3338/2</f>
        <v>2.9138888888888888E-2</v>
      </c>
      <c r="S3338" s="53">
        <f>J3338*26.2</f>
        <v>0.63619907407407406</v>
      </c>
      <c r="T3338" s="53">
        <f>(J3338+0.0013889)*26.2</f>
        <v>0.67258825407407408</v>
      </c>
      <c r="U3338" s="53">
        <f>S3338/2</f>
        <v>0.31809953703703703</v>
      </c>
      <c r="V3338" s="53">
        <f>T3338/2</f>
        <v>0.33629412703703704</v>
      </c>
      <c r="W3338" s="50">
        <f>RANK(J3338,J:J,1)</f>
        <v>3138</v>
      </c>
      <c r="X3338" s="50">
        <f>YEAR(B3338)</f>
        <v>2017</v>
      </c>
      <c r="Y3338" s="50">
        <f>MONTH(B3338)</f>
        <v>7</v>
      </c>
      <c r="Z3338" s="56">
        <f>X3338*100+Y3338</f>
        <v>201707</v>
      </c>
      <c r="AA3338" s="56">
        <f>WEEKNUM(B3338,1)</f>
        <v>28</v>
      </c>
      <c r="AB3338" s="58">
        <f>IF(ISBLANK(B3338)," ",MAX(B3338-B3337-1,0))</f>
        <v>0</v>
      </c>
      <c r="AC3338" s="56">
        <f>DAY(B3338)</f>
        <v>10</v>
      </c>
      <c r="AD3338" s="53">
        <f>U3338+V3338</f>
        <v>0.65439366407407407</v>
      </c>
      <c r="AE3338" s="56">
        <f>IF("1-Swim"=D3338,E3338*46.7,IF("2-Bike"=D3338,E3338,IF("3-Run"=D3338,E3338*4.27,0)))</f>
        <v>46.7</v>
      </c>
    </row>
    <row r="3339" spans="1:31" x14ac:dyDescent="0.25">
      <c r="A3339" s="50">
        <v>3281</v>
      </c>
      <c r="B3339" s="51">
        <v>42926</v>
      </c>
      <c r="C3339" s="75">
        <f>B3339</f>
        <v>42926</v>
      </c>
      <c r="D3339" s="50" t="s">
        <v>1223</v>
      </c>
      <c r="E3339" s="50">
        <v>3.3</v>
      </c>
      <c r="F3339" s="50">
        <v>0</v>
      </c>
      <c r="G3339" s="50">
        <v>34</v>
      </c>
      <c r="H3339" s="50">
        <v>9</v>
      </c>
      <c r="I3339" s="53">
        <f>IF(E3339&gt;0,TIME(F3339,G3339,H3339),"")</f>
        <v>2.3715277777777776E-2</v>
      </c>
      <c r="J3339" s="54">
        <f>IF(E3339&gt;0,TIME(F3339,G3339,H3339)/E3339,"")</f>
        <v>7.1864478114478112E-3</v>
      </c>
      <c r="K3339" s="50" t="s">
        <v>1890</v>
      </c>
      <c r="L3339" s="50" t="s">
        <v>1980</v>
      </c>
      <c r="M3339" s="55">
        <f>IF(D3339&gt;0,0.0416666666666667/J3339,"")</f>
        <v>5.7979502196193309</v>
      </c>
      <c r="N3339" s="50">
        <v>145</v>
      </c>
      <c r="O3339" s="50" t="s">
        <v>228</v>
      </c>
      <c r="P3339" s="50" t="s">
        <v>1981</v>
      </c>
      <c r="Q3339" s="151">
        <f>IF("1-Swim"=D3339,J3339*2.4,IF("2-Bike"=D3339,J3339*112,IF("3-Run"=D3339,J3339*26.2,0)))</f>
        <v>0.18828493265993265</v>
      </c>
      <c r="R3339" s="151">
        <f>Q3339/2</f>
        <v>9.4142466329966326E-2</v>
      </c>
      <c r="S3339" s="53">
        <f>J3339*26.2</f>
        <v>0.18828493265993265</v>
      </c>
      <c r="T3339" s="53">
        <f>(J3339+0.0013889)*26.2</f>
        <v>0.22467411265993262</v>
      </c>
      <c r="U3339" s="53">
        <f>S3339/2</f>
        <v>9.4142466329966326E-2</v>
      </c>
      <c r="V3339" s="53">
        <f>T3339/2</f>
        <v>0.11233705632996631</v>
      </c>
      <c r="W3339" s="50">
        <f>RANK(J3339,J:J,1)</f>
        <v>1769</v>
      </c>
      <c r="X3339" s="50">
        <f>YEAR(B3339)</f>
        <v>2017</v>
      </c>
      <c r="Y3339" s="50">
        <f>MONTH(B3339)</f>
        <v>7</v>
      </c>
      <c r="Z3339" s="56">
        <f>X3339*100+Y3339</f>
        <v>201707</v>
      </c>
      <c r="AA3339" s="56">
        <f>WEEKNUM(B3339,1)</f>
        <v>28</v>
      </c>
      <c r="AB3339" s="58">
        <f>IF(ISBLANK(B3339)," ",MAX(B3339-B3338-1,0))</f>
        <v>0</v>
      </c>
      <c r="AC3339" s="56">
        <f>DAY(B3339)</f>
        <v>10</v>
      </c>
      <c r="AD3339" s="53">
        <f>U3339+V3339</f>
        <v>0.20647952265993263</v>
      </c>
    </row>
    <row r="3340" spans="1:31" ht="15.75" customHeight="1" x14ac:dyDescent="0.25">
      <c r="A3340" s="50">
        <v>3282</v>
      </c>
      <c r="B3340" s="51">
        <v>42928</v>
      </c>
      <c r="C3340" s="75">
        <f>B3340</f>
        <v>42928</v>
      </c>
      <c r="D3340" s="50" t="s">
        <v>1224</v>
      </c>
      <c r="E3340" s="50">
        <v>20</v>
      </c>
      <c r="F3340" s="50">
        <v>1</v>
      </c>
      <c r="G3340" s="50">
        <v>8</v>
      </c>
      <c r="H3340" s="50">
        <v>22</v>
      </c>
      <c r="I3340" s="53">
        <f>IF(E3340&gt;0,TIME(F3340,G3340,H3340),"")</f>
        <v>4.7476851851851853E-2</v>
      </c>
      <c r="J3340" s="54">
        <f>IF(E3340&gt;0,TIME(F3340,G3340,H3340)/E3340,"")</f>
        <v>2.3738425925925928E-3</v>
      </c>
      <c r="K3340" s="50" t="s">
        <v>1340</v>
      </c>
      <c r="L3340" s="50" t="s">
        <v>1577</v>
      </c>
      <c r="M3340" s="55">
        <f>IF(D3340&gt;0,0.0416666666666667/J3340,"")</f>
        <v>17.552413456850328</v>
      </c>
      <c r="N3340" s="50">
        <v>138</v>
      </c>
      <c r="O3340" s="50" t="s">
        <v>228</v>
      </c>
      <c r="P3340" s="50" t="s">
        <v>1982</v>
      </c>
      <c r="Q3340" s="151">
        <f>IF("1-Swim"=D3340,J3340*2.4,IF("2-Bike"=D3340,J3340*112,IF("3-Run"=D3340,J3340*26.2,0)))</f>
        <v>0.26587037037037037</v>
      </c>
      <c r="R3340" s="151">
        <f>Q3340/2</f>
        <v>0.13293518518518518</v>
      </c>
      <c r="S3340" s="53">
        <f>J3340*26.2</f>
        <v>6.2194675925925931E-2</v>
      </c>
      <c r="T3340" s="53">
        <f>(J3340+0.0013889)*26.2</f>
        <v>9.8583855925925917E-2</v>
      </c>
      <c r="U3340" s="53">
        <f>S3340/2</f>
        <v>3.1097337962962966E-2</v>
      </c>
      <c r="V3340" s="53">
        <f>T3340/2</f>
        <v>4.9291927962962959E-2</v>
      </c>
      <c r="W3340" s="50">
        <f>RANK(J3340,J:J,1)</f>
        <v>257</v>
      </c>
      <c r="X3340" s="50">
        <f>YEAR(B3340)</f>
        <v>2017</v>
      </c>
      <c r="Y3340" s="50">
        <f>MONTH(B3340)</f>
        <v>7</v>
      </c>
      <c r="Z3340" s="56">
        <f>X3340*100+Y3340</f>
        <v>201707</v>
      </c>
      <c r="AA3340" s="56">
        <f>WEEKNUM(B3340,1)</f>
        <v>28</v>
      </c>
      <c r="AB3340" s="58">
        <f>IF(ISBLANK(B3340)," ",MAX(B3340-B3339-1,0))</f>
        <v>1</v>
      </c>
      <c r="AC3340" s="56">
        <f>DAY(B3340)</f>
        <v>12</v>
      </c>
      <c r="AD3340" s="53">
        <f>U3340+V3340</f>
        <v>8.0389265925925921E-2</v>
      </c>
    </row>
    <row r="3341" spans="1:31" x14ac:dyDescent="0.25">
      <c r="A3341" s="50">
        <v>3285</v>
      </c>
      <c r="B3341" s="51">
        <v>42928</v>
      </c>
      <c r="C3341" s="75">
        <f>B3341</f>
        <v>42928</v>
      </c>
      <c r="D3341" s="50" t="s">
        <v>1224</v>
      </c>
      <c r="E3341" s="50">
        <v>21</v>
      </c>
      <c r="F3341" s="50">
        <v>1</v>
      </c>
      <c r="G3341" s="50">
        <v>13</v>
      </c>
      <c r="H3341" s="50">
        <v>32</v>
      </c>
      <c r="I3341" s="53">
        <f>IF(E3341&gt;0,TIME(F3341,G3341,H3341),"")</f>
        <v>5.1064814814814813E-2</v>
      </c>
      <c r="J3341" s="54">
        <f>IF(E3341&gt;0,TIME(F3341,G3341,H3341)/E3341,"")</f>
        <v>2.4316578483245151E-3</v>
      </c>
      <c r="K3341" s="50" t="s">
        <v>1340</v>
      </c>
      <c r="L3341" s="50" t="s">
        <v>1579</v>
      </c>
      <c r="M3341" s="55">
        <f>IF(D3341&gt;0,0.0416666666666667/J3341,"")</f>
        <v>17.135086128739815</v>
      </c>
      <c r="N3341" s="50">
        <v>0</v>
      </c>
      <c r="O3341" s="50" t="s">
        <v>228</v>
      </c>
      <c r="Q3341" s="151">
        <f>IF("1-Swim"=D3341,J3341*2.4,IF("2-Bike"=D3341,J3341*112,IF("3-Run"=D3341,J3341*26.2,0)))</f>
        <v>0.27234567901234569</v>
      </c>
      <c r="R3341" s="151">
        <f>Q3341/2</f>
        <v>0.13617283950617284</v>
      </c>
      <c r="S3341" s="53">
        <f>J3341*26.2</f>
        <v>6.370943562610229E-2</v>
      </c>
      <c r="T3341" s="53">
        <f>(J3341+0.0013889)*26.2</f>
        <v>0.1000986156261023</v>
      </c>
      <c r="U3341" s="53">
        <f>S3341/2</f>
        <v>3.1854717813051145E-2</v>
      </c>
      <c r="V3341" s="53">
        <f>T3341/2</f>
        <v>5.0049307813051148E-2</v>
      </c>
      <c r="W3341" s="50">
        <f>RANK(J3341,J:J,1)</f>
        <v>281</v>
      </c>
      <c r="X3341" s="50">
        <f>YEAR(B3341)</f>
        <v>2017</v>
      </c>
      <c r="Y3341" s="50">
        <f>MONTH(B3341)</f>
        <v>7</v>
      </c>
      <c r="Z3341" s="56">
        <f>X3341*100+Y3341</f>
        <v>201707</v>
      </c>
      <c r="AA3341" s="56">
        <f>WEEKNUM(B3341,1)</f>
        <v>28</v>
      </c>
      <c r="AB3341" s="58">
        <f>IF(ISBLANK(B3341)," ",MAX(B3341-B3340-1,0))</f>
        <v>0</v>
      </c>
      <c r="AC3341" s="56">
        <f>DAY(B3341)</f>
        <v>12</v>
      </c>
      <c r="AD3341" s="53">
        <f>U3341+V3341</f>
        <v>8.19040256261023E-2</v>
      </c>
    </row>
    <row r="3342" spans="1:31" x14ac:dyDescent="0.25">
      <c r="A3342" s="50">
        <v>3283</v>
      </c>
      <c r="B3342" s="51">
        <v>42929</v>
      </c>
      <c r="C3342" s="75">
        <f>B3342</f>
        <v>42929</v>
      </c>
      <c r="D3342" s="50" t="s">
        <v>1224</v>
      </c>
      <c r="E3342" s="50">
        <v>5</v>
      </c>
      <c r="F3342" s="50">
        <v>0</v>
      </c>
      <c r="G3342" s="50">
        <v>14</v>
      </c>
      <c r="H3342" s="50">
        <v>5</v>
      </c>
      <c r="I3342" s="53">
        <f>IF(E3342&gt;0,TIME(F3342,G3342,H3342),"")</f>
        <v>9.780092592592592E-3</v>
      </c>
      <c r="J3342" s="54">
        <f>IF(E3342&gt;0,TIME(F3342,G3342,H3342)/E3342,"")</f>
        <v>1.9560185185185184E-3</v>
      </c>
      <c r="K3342" s="50" t="s">
        <v>921</v>
      </c>
      <c r="L3342" s="50" t="s">
        <v>1132</v>
      </c>
      <c r="M3342" s="55">
        <f>IF(D3342&gt;0,0.0416666666666667/J3342,"")</f>
        <v>21.301775147929011</v>
      </c>
      <c r="N3342" s="50">
        <v>0</v>
      </c>
      <c r="O3342" s="50" t="s">
        <v>253</v>
      </c>
      <c r="Q3342" s="151">
        <f>IF("1-Swim"=D3342,J3342*2.4,IF("2-Bike"=D3342,J3342*112,IF("3-Run"=D3342,J3342*26.2,0)))</f>
        <v>0.21907407407407406</v>
      </c>
      <c r="R3342" s="151">
        <f>Q3342/2</f>
        <v>0.10953703703703703</v>
      </c>
      <c r="S3342" s="53">
        <f>J3342*26.2</f>
        <v>5.1247685185185181E-2</v>
      </c>
      <c r="T3342" s="53">
        <f>(J3342+0.0013889)*26.2</f>
        <v>8.7636865185185181E-2</v>
      </c>
      <c r="U3342" s="53">
        <f>S3342/2</f>
        <v>2.562384259259259E-2</v>
      </c>
      <c r="V3342" s="53">
        <f>T3342/2</f>
        <v>4.381843259259259E-2</v>
      </c>
      <c r="W3342" s="50">
        <f>RANK(J3342,J:J,1)</f>
        <v>131</v>
      </c>
      <c r="X3342" s="50">
        <f>YEAR(B3342)</f>
        <v>2017</v>
      </c>
      <c r="Y3342" s="50">
        <f>MONTH(B3342)</f>
        <v>7</v>
      </c>
      <c r="Z3342" s="56">
        <f>X3342*100+Y3342</f>
        <v>201707</v>
      </c>
      <c r="AA3342" s="56">
        <f>WEEKNUM(B3342,1)</f>
        <v>28</v>
      </c>
      <c r="AB3342" s="58">
        <f>IF(ISBLANK(B3342)," ",MAX(B3342-B3341-1,0))</f>
        <v>0</v>
      </c>
      <c r="AC3342" s="56">
        <f>DAY(B3342)</f>
        <v>13</v>
      </c>
      <c r="AD3342" s="53">
        <f>U3342+V3342</f>
        <v>6.9442275185185184E-2</v>
      </c>
      <c r="AE3342" s="56">
        <f>IF("1-Swim"=D3342,E3342*46.7,IF("2-Bike"=D3342,E3342,IF("3-Run"=D3342,E3342*4.27,0)))</f>
        <v>5</v>
      </c>
    </row>
    <row r="3343" spans="1:31" ht="15.75" customHeight="1" x14ac:dyDescent="0.25">
      <c r="A3343" s="50">
        <v>3284</v>
      </c>
      <c r="B3343" s="51">
        <v>42930</v>
      </c>
      <c r="C3343" s="75">
        <f>B3343</f>
        <v>42930</v>
      </c>
      <c r="D3343" s="50" t="s">
        <v>1223</v>
      </c>
      <c r="E3343" s="50">
        <v>10.1</v>
      </c>
      <c r="F3343" s="50">
        <v>1</v>
      </c>
      <c r="G3343" s="50">
        <v>58</v>
      </c>
      <c r="H3343" s="50">
        <v>16</v>
      </c>
      <c r="I3343" s="53">
        <f>IF(E3343&gt;0,TIME(F3343,G3343,H3343),"")</f>
        <v>8.2129629629629622E-2</v>
      </c>
      <c r="J3343" s="54">
        <f>IF(E3343&gt;0,TIME(F3343,G3343,H3343)/E3343,"")</f>
        <v>8.1316464979831315E-3</v>
      </c>
      <c r="K3343" s="50" t="s">
        <v>1947</v>
      </c>
      <c r="L3343" s="50" t="s">
        <v>1983</v>
      </c>
      <c r="M3343" s="55">
        <f>IF(D3343&gt;0,0.0416666666666667/J3343,"")</f>
        <v>5.1240135287485948</v>
      </c>
      <c r="N3343" s="50">
        <v>145</v>
      </c>
      <c r="O3343" s="50" t="s">
        <v>251</v>
      </c>
      <c r="P3343" s="50" t="s">
        <v>1984</v>
      </c>
      <c r="Q3343" s="151">
        <f>IF("1-Swim"=D3343,J3343*2.4,IF("2-Bike"=D3343,J3343*112,IF("3-Run"=D3343,J3343*26.2,0)))</f>
        <v>0.21304913824715804</v>
      </c>
      <c r="R3343" s="151">
        <f>Q3343/2</f>
        <v>0.10652456912357902</v>
      </c>
      <c r="S3343" s="53">
        <f>J3343*26.2</f>
        <v>0.21304913824715804</v>
      </c>
      <c r="T3343" s="53">
        <f>(J3343+0.0013889)*26.2</f>
        <v>0.24943831824715804</v>
      </c>
      <c r="U3343" s="53">
        <f>S3343/2</f>
        <v>0.10652456912357902</v>
      </c>
      <c r="V3343" s="53">
        <f>T3343/2</f>
        <v>0.12471915912357902</v>
      </c>
      <c r="W3343" s="50">
        <f>RANK(J3343,J:J,1)</f>
        <v>2499</v>
      </c>
      <c r="X3343" s="50">
        <f>YEAR(B3343)</f>
        <v>2017</v>
      </c>
      <c r="Y3343" s="50">
        <f>MONTH(B3343)</f>
        <v>7</v>
      </c>
      <c r="Z3343" s="56">
        <f>X3343*100+Y3343</f>
        <v>201707</v>
      </c>
      <c r="AA3343" s="56">
        <f>WEEKNUM(B3343,1)</f>
        <v>28</v>
      </c>
      <c r="AB3343" s="58">
        <f>IF(ISBLANK(B3343)," ",MAX(B3343-B3342-1,0))</f>
        <v>0</v>
      </c>
      <c r="AC3343" s="56">
        <f>DAY(B3343)</f>
        <v>14</v>
      </c>
      <c r="AD3343" s="53">
        <f>U3343+V3343</f>
        <v>0.23124372824715805</v>
      </c>
    </row>
    <row r="3344" spans="1:31" x14ac:dyDescent="0.25">
      <c r="A3344" s="50">
        <v>3286</v>
      </c>
      <c r="B3344" s="51">
        <v>42931</v>
      </c>
      <c r="C3344" s="75">
        <f>B3344</f>
        <v>42931</v>
      </c>
      <c r="D3344" s="50" t="s">
        <v>1224</v>
      </c>
      <c r="E3344" s="50">
        <v>7.6</v>
      </c>
      <c r="F3344" s="50">
        <v>0</v>
      </c>
      <c r="G3344" s="50">
        <v>20</v>
      </c>
      <c r="H3344" s="50">
        <v>54</v>
      </c>
      <c r="I3344" s="53">
        <f>IF(E3344&gt;0,TIME(F3344,G3344,H3344),"")</f>
        <v>1.4513888888888889E-2</v>
      </c>
      <c r="J3344" s="54">
        <f>IF(E3344&gt;0,TIME(F3344,G3344,H3344)/E3344,"")</f>
        <v>1.9097222222222224E-3</v>
      </c>
      <c r="K3344" s="50" t="s">
        <v>1340</v>
      </c>
      <c r="L3344" s="50" t="s">
        <v>1803</v>
      </c>
      <c r="M3344" s="55">
        <f>IF(D3344&gt;0,0.0416666666666667/J3344,"")</f>
        <v>21.818181818181834</v>
      </c>
      <c r="N3344" s="50">
        <v>0</v>
      </c>
      <c r="O3344" s="50" t="s">
        <v>228</v>
      </c>
      <c r="P3344" s="50" t="s">
        <v>1985</v>
      </c>
      <c r="Q3344" s="151">
        <f>IF("1-Swim"=D3344,J3344*2.4,IF("2-Bike"=D3344,J3344*112,IF("3-Run"=D3344,J3344*26.2,0)))</f>
        <v>0.21388888888888891</v>
      </c>
      <c r="R3344" s="151">
        <f>Q3344/2</f>
        <v>0.10694444444444445</v>
      </c>
      <c r="S3344" s="53">
        <f>J3344*26.2</f>
        <v>5.0034722222222223E-2</v>
      </c>
      <c r="T3344" s="53">
        <f>(J3344+0.0013889)*26.2</f>
        <v>8.6423902222222224E-2</v>
      </c>
      <c r="U3344" s="53">
        <f>S3344/2</f>
        <v>2.5017361111111112E-2</v>
      </c>
      <c r="V3344" s="53">
        <f>T3344/2</f>
        <v>4.3211951111111112E-2</v>
      </c>
      <c r="W3344" s="50">
        <f>RANK(J3344,J:J,1)</f>
        <v>101</v>
      </c>
      <c r="X3344" s="50">
        <f>YEAR(B3344)</f>
        <v>2017</v>
      </c>
      <c r="Y3344" s="50">
        <f>MONTH(B3344)</f>
        <v>7</v>
      </c>
      <c r="Z3344" s="56">
        <f>X3344*100+Y3344</f>
        <v>201707</v>
      </c>
      <c r="AA3344" s="56">
        <f>WEEKNUM(B3344,1)</f>
        <v>28</v>
      </c>
      <c r="AB3344" s="58">
        <f>IF(ISBLANK(B3344)," ",MAX(B3344-B3343-1,0))</f>
        <v>0</v>
      </c>
      <c r="AC3344" s="56">
        <f>DAY(B3344)</f>
        <v>15</v>
      </c>
      <c r="AD3344" s="53">
        <f>U3344+V3344</f>
        <v>6.8229312222222227E-2</v>
      </c>
      <c r="AE3344" s="56">
        <f>IF("1-Swim"=D3344,E3344*46.7,IF("2-Bike"=D3344,E3344,IF("3-Run"=D3344,E3344*4.27,0)))</f>
        <v>7.6</v>
      </c>
    </row>
    <row r="3345" spans="1:31" x14ac:dyDescent="0.25">
      <c r="A3345" s="50">
        <v>3287</v>
      </c>
      <c r="B3345" s="51">
        <v>42932</v>
      </c>
      <c r="C3345" s="75">
        <f>B3345</f>
        <v>42932</v>
      </c>
      <c r="D3345" s="50" t="s">
        <v>1224</v>
      </c>
      <c r="E3345" s="50">
        <v>100.2</v>
      </c>
      <c r="F3345" s="50">
        <v>6</v>
      </c>
      <c r="G3345" s="50">
        <v>55</v>
      </c>
      <c r="H3345" s="50">
        <v>58</v>
      </c>
      <c r="I3345" s="53">
        <f>IF(E3345&gt;0,TIME(F3345,G3345,H3345),"")</f>
        <v>0.28886574074074073</v>
      </c>
      <c r="J3345" s="54">
        <f>IF(E3345&gt;0,TIME(F3345,G3345,H3345)/E3345,"")</f>
        <v>2.8828916241590888E-3</v>
      </c>
      <c r="K3345" s="50" t="s">
        <v>1340</v>
      </c>
      <c r="L3345" s="50" t="s">
        <v>1621</v>
      </c>
      <c r="M3345" s="55">
        <f>IF(D3345&gt;0,0.0416666666666667/J3345,"")</f>
        <v>14.453081176376326</v>
      </c>
      <c r="N3345" s="50">
        <v>125</v>
      </c>
      <c r="O3345" s="50" t="s">
        <v>228</v>
      </c>
      <c r="P3345" s="50" t="s">
        <v>1986</v>
      </c>
      <c r="Q3345" s="151">
        <f>IF("1-Swim"=D3345,J3345*2.4,IF("2-Bike"=D3345,J3345*112,IF("3-Run"=D3345,J3345*26.2,0)))</f>
        <v>0.32288386190581797</v>
      </c>
      <c r="R3345" s="151">
        <f>Q3345/2</f>
        <v>0.16144193095290899</v>
      </c>
      <c r="S3345" s="53">
        <f>J3345*26.2</f>
        <v>7.5531760552968119E-2</v>
      </c>
      <c r="T3345" s="53">
        <f>(J3345+0.0013889)*26.2</f>
        <v>0.11192094055296811</v>
      </c>
      <c r="U3345" s="53">
        <f>S3345/2</f>
        <v>3.776588027648406E-2</v>
      </c>
      <c r="V3345" s="53">
        <f>T3345/2</f>
        <v>5.5960470276484056E-2</v>
      </c>
      <c r="W3345" s="50">
        <f>RANK(J3345,J:J,1)</f>
        <v>530</v>
      </c>
      <c r="X3345" s="50">
        <f>YEAR(B3345)</f>
        <v>2017</v>
      </c>
      <c r="Y3345" s="50">
        <f>MONTH(B3345)</f>
        <v>7</v>
      </c>
      <c r="Z3345" s="56">
        <f>X3345*100+Y3345</f>
        <v>201707</v>
      </c>
      <c r="AA3345" s="56">
        <f>WEEKNUM(B3345,1)</f>
        <v>29</v>
      </c>
      <c r="AB3345" s="58">
        <f>IF(ISBLANK(B3345)," ",MAX(B3345-B3344-1,0))</f>
        <v>0</v>
      </c>
      <c r="AC3345" s="56">
        <f>DAY(B3345)</f>
        <v>16</v>
      </c>
      <c r="AD3345" s="53">
        <f>U3345+V3345</f>
        <v>9.3726350552968116E-2</v>
      </c>
    </row>
    <row r="3346" spans="1:31" ht="15.75" customHeight="1" x14ac:dyDescent="0.25">
      <c r="A3346" s="50">
        <v>3288</v>
      </c>
      <c r="B3346" s="51">
        <v>42934</v>
      </c>
      <c r="C3346" s="75">
        <f>B3346</f>
        <v>42934</v>
      </c>
      <c r="D3346" s="50" t="s">
        <v>1223</v>
      </c>
      <c r="E3346" s="50">
        <v>3.1</v>
      </c>
      <c r="F3346" s="50">
        <v>0</v>
      </c>
      <c r="G3346" s="50">
        <v>38</v>
      </c>
      <c r="H3346" s="50">
        <v>13</v>
      </c>
      <c r="I3346" s="53">
        <f>IF(E3346&gt;0,TIME(F3346,G3346,H3346),"")</f>
        <v>2.6539351851851852E-2</v>
      </c>
      <c r="J3346" s="54">
        <f>IF(E3346&gt;0,TIME(F3346,G3346,H3346)/E3346,"")</f>
        <v>8.5610812425328548E-3</v>
      </c>
      <c r="K3346" s="50" t="s">
        <v>1947</v>
      </c>
      <c r="L3346" s="50" t="s">
        <v>1814</v>
      </c>
      <c r="M3346" s="55">
        <f>IF(D3346&gt;0,0.0416666666666667/J3346,"")</f>
        <v>4.8669864805931136</v>
      </c>
      <c r="N3346" s="50">
        <v>155</v>
      </c>
      <c r="O3346" s="50" t="s">
        <v>228</v>
      </c>
      <c r="Q3346" s="151">
        <f>IF("1-Swim"=D3346,J3346*2.4,IF("2-Bike"=D3346,J3346*112,IF("3-Run"=D3346,J3346*26.2,0)))</f>
        <v>0.2243003285543608</v>
      </c>
      <c r="R3346" s="151">
        <f>Q3346/2</f>
        <v>0.1121501642771804</v>
      </c>
      <c r="S3346" s="53">
        <f>J3346*26.2</f>
        <v>0.2243003285543608</v>
      </c>
      <c r="T3346" s="53">
        <f>(J3346+0.0013889)*26.2</f>
        <v>0.26068950855436079</v>
      </c>
      <c r="U3346" s="53">
        <f>S3346/2</f>
        <v>0.1121501642771804</v>
      </c>
      <c r="V3346" s="53">
        <f>T3346/2</f>
        <v>0.1303447542771804</v>
      </c>
      <c r="W3346" s="50">
        <f>RANK(J3346,J:J,1)</f>
        <v>2671</v>
      </c>
      <c r="X3346" s="50">
        <f>YEAR(B3346)</f>
        <v>2017</v>
      </c>
      <c r="Y3346" s="50">
        <f>MONTH(B3346)</f>
        <v>7</v>
      </c>
      <c r="Z3346" s="56">
        <f>X3346*100+Y3346</f>
        <v>201707</v>
      </c>
      <c r="AA3346" s="56">
        <f>WEEKNUM(B3346,1)</f>
        <v>29</v>
      </c>
      <c r="AB3346" s="58">
        <f>IF(ISBLANK(B3346)," ",MAX(B3346-B3345-1,0))</f>
        <v>1</v>
      </c>
      <c r="AC3346" s="56">
        <f>DAY(B3346)</f>
        <v>18</v>
      </c>
      <c r="AD3346" s="53">
        <f>U3346+V3346</f>
        <v>0.24249491855436078</v>
      </c>
    </row>
    <row r="3347" spans="1:31" x14ac:dyDescent="0.25">
      <c r="A3347" s="50">
        <v>3289</v>
      </c>
      <c r="B3347" s="51">
        <v>42936</v>
      </c>
      <c r="C3347" s="75">
        <f>B3347</f>
        <v>42936</v>
      </c>
      <c r="D3347" s="50" t="s">
        <v>1224</v>
      </c>
      <c r="E3347" s="50">
        <v>20.7</v>
      </c>
      <c r="F3347" s="50">
        <v>1</v>
      </c>
      <c r="G3347" s="50">
        <v>13</v>
      </c>
      <c r="H3347" s="50">
        <v>5</v>
      </c>
      <c r="I3347" s="53">
        <f>IF(E3347&gt;0,TIME(F3347,G3347,H3347),"")</f>
        <v>5.0752314814814813E-2</v>
      </c>
      <c r="J3347" s="54">
        <f>IF(E3347&gt;0,TIME(F3347,G3347,H3347)/E3347,"")</f>
        <v>2.4518026480586869E-3</v>
      </c>
      <c r="K3347" s="50" t="s">
        <v>1340</v>
      </c>
      <c r="L3347" s="50" t="s">
        <v>1577</v>
      </c>
      <c r="M3347" s="55">
        <f>IF(D3347&gt;0,0.0416666666666667/J3347,"")</f>
        <v>16.99429874572407</v>
      </c>
      <c r="N3347" s="50">
        <v>125</v>
      </c>
      <c r="O3347" s="50" t="s">
        <v>228</v>
      </c>
      <c r="Q3347" s="151">
        <f>IF("1-Swim"=D3347,J3347*2.4,IF("2-Bike"=D3347,J3347*112,IF("3-Run"=D3347,J3347*26.2,0)))</f>
        <v>0.27460189658257295</v>
      </c>
      <c r="R3347" s="151">
        <f>Q3347/2</f>
        <v>0.13730094829128647</v>
      </c>
      <c r="S3347" s="53">
        <f>J3347*26.2</f>
        <v>6.4237229379137589E-2</v>
      </c>
      <c r="T3347" s="53">
        <f>(J3347+0.0013889)*26.2</f>
        <v>0.1006264093791376</v>
      </c>
      <c r="U3347" s="53">
        <f>S3347/2</f>
        <v>3.2118614689568795E-2</v>
      </c>
      <c r="V3347" s="53">
        <f>T3347/2</f>
        <v>5.0313204689568798E-2</v>
      </c>
      <c r="W3347" s="50">
        <f>RANK(J3347,J:J,1)</f>
        <v>291</v>
      </c>
      <c r="X3347" s="50">
        <f>YEAR(B3347)</f>
        <v>2017</v>
      </c>
      <c r="Y3347" s="50">
        <f>MONTH(B3347)</f>
        <v>7</v>
      </c>
      <c r="Z3347" s="56">
        <f>X3347*100+Y3347</f>
        <v>201707</v>
      </c>
      <c r="AA3347" s="56">
        <f>WEEKNUM(B3347,1)</f>
        <v>29</v>
      </c>
      <c r="AB3347" s="58">
        <f>IF(ISBLANK(B3347)," ",MAX(B3347-B3346-1,0))</f>
        <v>1</v>
      </c>
      <c r="AC3347" s="56">
        <f>DAY(B3347)</f>
        <v>20</v>
      </c>
      <c r="AD3347" s="53">
        <f>U3347+V3347</f>
        <v>8.24318193791376E-2</v>
      </c>
      <c r="AE3347" s="56">
        <f>IF("1-Swim"=D3347,E3347*46.7,IF("2-Bike"=D3347,E3347,IF("3-Run"=D3347,E3347*4.27,0)))</f>
        <v>20.7</v>
      </c>
    </row>
    <row r="3348" spans="1:31" x14ac:dyDescent="0.25">
      <c r="A3348" s="50">
        <v>3290</v>
      </c>
      <c r="B3348" s="51">
        <v>42936</v>
      </c>
      <c r="C3348" s="75">
        <f>B3348</f>
        <v>42936</v>
      </c>
      <c r="D3348" s="50" t="s">
        <v>1224</v>
      </c>
      <c r="E3348" s="50">
        <v>20.7</v>
      </c>
      <c r="F3348" s="50">
        <v>1</v>
      </c>
      <c r="G3348" s="50">
        <v>12</v>
      </c>
      <c r="H3348" s="50">
        <v>4</v>
      </c>
      <c r="I3348" s="53">
        <f>IF(E3348&gt;0,TIME(F3348,G3348,H3348),"")</f>
        <v>5.004629629629629E-2</v>
      </c>
      <c r="J3348" s="54">
        <f>IF(E3348&gt;0,TIME(F3348,G3348,H3348)/E3348,"")</f>
        <v>2.4176954732510287E-3</v>
      </c>
      <c r="K3348" s="50" t="s">
        <v>1340</v>
      </c>
      <c r="L3348" s="50" t="s">
        <v>1579</v>
      </c>
      <c r="M3348" s="55">
        <f>IF(D3348&gt;0,0.0416666666666667/J3348,"")</f>
        <v>17.234042553191504</v>
      </c>
      <c r="N3348" s="50">
        <v>135</v>
      </c>
      <c r="O3348" s="50" t="s">
        <v>228</v>
      </c>
      <c r="Q3348" s="151">
        <f>IF("1-Swim"=D3348,J3348*2.4,IF("2-Bike"=D3348,J3348*112,IF("3-Run"=D3348,J3348*26.2,0)))</f>
        <v>0.2707818930041152</v>
      </c>
      <c r="R3348" s="151">
        <f>Q3348/2</f>
        <v>0.1353909465020576</v>
      </c>
      <c r="S3348" s="53">
        <f>J3348*26.2</f>
        <v>6.3343621399176944E-2</v>
      </c>
      <c r="T3348" s="53">
        <f>(J3348+0.0013889)*26.2</f>
        <v>9.9732801399176951E-2</v>
      </c>
      <c r="U3348" s="53">
        <f>S3348/2</f>
        <v>3.1671810699588472E-2</v>
      </c>
      <c r="V3348" s="53">
        <f>T3348/2</f>
        <v>4.9866400699588476E-2</v>
      </c>
      <c r="W3348" s="50">
        <f>RANK(J3348,J:J,1)</f>
        <v>272</v>
      </c>
      <c r="X3348" s="50">
        <f>YEAR(B3348)</f>
        <v>2017</v>
      </c>
      <c r="Y3348" s="50">
        <f>MONTH(B3348)</f>
        <v>7</v>
      </c>
      <c r="Z3348" s="56">
        <f>X3348*100+Y3348</f>
        <v>201707</v>
      </c>
      <c r="AA3348" s="56">
        <f>WEEKNUM(B3348,1)</f>
        <v>29</v>
      </c>
      <c r="AB3348" s="58">
        <f>IF(ISBLANK(B3348)," ",MAX(B3348-B3347-1,0))</f>
        <v>0</v>
      </c>
      <c r="AC3348" s="56">
        <f>DAY(B3348)</f>
        <v>20</v>
      </c>
      <c r="AD3348" s="53">
        <f>U3348+V3348</f>
        <v>8.1538211399176941E-2</v>
      </c>
    </row>
    <row r="3349" spans="1:31" ht="15.75" customHeight="1" x14ac:dyDescent="0.25">
      <c r="A3349" s="50">
        <v>3291</v>
      </c>
      <c r="B3349" s="51">
        <v>42937</v>
      </c>
      <c r="C3349" s="75">
        <f>B3349</f>
        <v>42937</v>
      </c>
      <c r="D3349" s="50" t="s">
        <v>1225</v>
      </c>
      <c r="E3349" s="50">
        <v>1.5</v>
      </c>
      <c r="F3349" s="50">
        <v>0</v>
      </c>
      <c r="G3349" s="50">
        <v>56</v>
      </c>
      <c r="H3349" s="50">
        <v>55</v>
      </c>
      <c r="I3349" s="53">
        <f>IF(E3349&gt;0,TIME(F3349,G3349,H3349),"")</f>
        <v>3.9525462962962964E-2</v>
      </c>
      <c r="J3349" s="54">
        <f>IF(E3349&gt;0,TIME(F3349,G3349,H3349)/E3349,"")</f>
        <v>2.6350308641975309E-2</v>
      </c>
      <c r="K3349" s="50" t="s">
        <v>949</v>
      </c>
      <c r="L3349" s="50" t="s">
        <v>315</v>
      </c>
      <c r="M3349" s="55">
        <f>IF(D3349&gt;0,0.0416666666666667/J3349,"")</f>
        <v>1.581259150805272</v>
      </c>
      <c r="N3349" s="50">
        <v>106</v>
      </c>
      <c r="O3349" s="50" t="s">
        <v>228</v>
      </c>
      <c r="Q3349" s="151">
        <f>IF("1-Swim"=D3349,J3349*2.4,IF("2-Bike"=D3349,J3349*112,IF("3-Run"=D3349,J3349*26.2,0)))</f>
        <v>6.3240740740740736E-2</v>
      </c>
      <c r="R3349" s="151">
        <f>Q3349/2</f>
        <v>3.1620370370370368E-2</v>
      </c>
      <c r="S3349" s="53">
        <f>J3349*26.2</f>
        <v>0.69037808641975307</v>
      </c>
      <c r="T3349" s="53">
        <f>(J3349+0.0013889)*26.2</f>
        <v>0.72676726641975309</v>
      </c>
      <c r="U3349" s="53">
        <f>S3349/2</f>
        <v>0.34518904320987653</v>
      </c>
      <c r="V3349" s="53">
        <f>T3349/2</f>
        <v>0.36338363320987654</v>
      </c>
      <c r="W3349" s="50">
        <f>RANK(J3349,J:J,1)</f>
        <v>3243</v>
      </c>
      <c r="X3349" s="50">
        <f>YEAR(B3349)</f>
        <v>2017</v>
      </c>
      <c r="Y3349" s="50">
        <f>MONTH(B3349)</f>
        <v>7</v>
      </c>
      <c r="Z3349" s="56">
        <f>X3349*100+Y3349</f>
        <v>201707</v>
      </c>
      <c r="AA3349" s="56">
        <f>WEEKNUM(B3349,1)</f>
        <v>29</v>
      </c>
      <c r="AB3349" s="58">
        <f>IF(ISBLANK(B3349)," ",MAX(B3349-B3348-1,0))</f>
        <v>0</v>
      </c>
      <c r="AC3349" s="56">
        <f>DAY(B3349)</f>
        <v>21</v>
      </c>
      <c r="AD3349" s="53">
        <f>U3349+V3349</f>
        <v>0.70857267641975308</v>
      </c>
    </row>
    <row r="3350" spans="1:31" x14ac:dyDescent="0.25">
      <c r="A3350" s="50">
        <v>3292</v>
      </c>
      <c r="B3350" s="51">
        <v>42937</v>
      </c>
      <c r="C3350" s="75">
        <f>B3350</f>
        <v>42937</v>
      </c>
      <c r="D3350" s="50" t="s">
        <v>1224</v>
      </c>
      <c r="E3350" s="50">
        <v>1.85</v>
      </c>
      <c r="F3350" s="50">
        <v>0</v>
      </c>
      <c r="G3350" s="50">
        <v>9</v>
      </c>
      <c r="H3350" s="50">
        <v>48</v>
      </c>
      <c r="I3350" s="53">
        <f>IF(E3350&gt;0,TIME(F3350,G3350,H3350),"")</f>
        <v>6.8055555555555569E-3</v>
      </c>
      <c r="J3350" s="54">
        <f>IF(E3350&gt;0,TIME(F3350,G3350,H3350)/E3350,"")</f>
        <v>3.6786786786786791E-3</v>
      </c>
      <c r="K3350" s="50" t="s">
        <v>324</v>
      </c>
      <c r="L3350" s="50" t="s">
        <v>1987</v>
      </c>
      <c r="M3350" s="55">
        <f>IF(D3350&gt;0,0.0416666666666667/J3350,"")</f>
        <v>11.326530612244905</v>
      </c>
      <c r="N3350" s="50">
        <v>117</v>
      </c>
      <c r="O3350" s="50" t="s">
        <v>228</v>
      </c>
      <c r="P3350" s="50" t="s">
        <v>1988</v>
      </c>
      <c r="Q3350" s="151">
        <f>IF("1-Swim"=D3350,J3350*2.4,IF("2-Bike"=D3350,J3350*112,IF("3-Run"=D3350,J3350*26.2,0)))</f>
        <v>0.41201201201201204</v>
      </c>
      <c r="R3350" s="151">
        <f>Q3350/2</f>
        <v>0.20600600600600602</v>
      </c>
      <c r="S3350" s="53">
        <f>J3350*26.2</f>
        <v>9.6381381381381387E-2</v>
      </c>
      <c r="T3350" s="53">
        <f>(J3350+0.0013889)*26.2</f>
        <v>0.13277056138138138</v>
      </c>
      <c r="U3350" s="53">
        <f>S3350/2</f>
        <v>4.8190690690690693E-2</v>
      </c>
      <c r="V3350" s="53">
        <f>T3350/2</f>
        <v>6.638528069069069E-2</v>
      </c>
      <c r="W3350" s="50">
        <f>RANK(J3350,J:J,1)</f>
        <v>718</v>
      </c>
      <c r="X3350" s="50">
        <f>YEAR(B3350)</f>
        <v>2017</v>
      </c>
      <c r="Y3350" s="50">
        <f>MONTH(B3350)</f>
        <v>7</v>
      </c>
      <c r="Z3350" s="56">
        <f>X3350*100+Y3350</f>
        <v>201707</v>
      </c>
      <c r="AA3350" s="56">
        <f>WEEKNUM(B3350,1)</f>
        <v>29</v>
      </c>
      <c r="AB3350" s="58">
        <f>IF(ISBLANK(B3350)," ",MAX(B3350-B3349-1,0))</f>
        <v>0</v>
      </c>
      <c r="AC3350" s="56">
        <f>DAY(B3350)</f>
        <v>21</v>
      </c>
      <c r="AD3350" s="53">
        <f>U3350+V3350</f>
        <v>0.11457597138138138</v>
      </c>
      <c r="AE3350" s="56">
        <f>IF("1-Swim"=D3350,E3350*46.7,IF("2-Bike"=D3350,E3350,IF("3-Run"=D3350,E3350*4.27,0)))</f>
        <v>1.85</v>
      </c>
    </row>
    <row r="3351" spans="1:31" x14ac:dyDescent="0.25">
      <c r="A3351" s="50">
        <v>3293</v>
      </c>
      <c r="B3351" s="51">
        <v>42938</v>
      </c>
      <c r="C3351" s="75">
        <f>B3351</f>
        <v>42938</v>
      </c>
      <c r="D3351" s="50" t="s">
        <v>1223</v>
      </c>
      <c r="E3351" s="50">
        <v>14.5</v>
      </c>
      <c r="F3351" s="50">
        <v>2</v>
      </c>
      <c r="G3351" s="50">
        <v>59</v>
      </c>
      <c r="H3351" s="50">
        <v>17</v>
      </c>
      <c r="I3351" s="53">
        <f>IF(E3351&gt;0,TIME(F3351,G3351,H3351),"")</f>
        <v>0.12450231481481482</v>
      </c>
      <c r="J3351" s="54">
        <f>IF(E3351&gt;0,TIME(F3351,G3351,H3351)/E3351,"")</f>
        <v>8.5863665389527451E-3</v>
      </c>
      <c r="K3351" s="50" t="s">
        <v>1947</v>
      </c>
      <c r="L3351" s="50" t="s">
        <v>1989</v>
      </c>
      <c r="M3351" s="55">
        <f>IF(D3351&gt;0,0.0416666666666667/J3351,"")</f>
        <v>4.8526540857116336</v>
      </c>
      <c r="N3351" s="50">
        <v>156</v>
      </c>
      <c r="O3351" s="50" t="s">
        <v>228</v>
      </c>
      <c r="P3351" s="50" t="s">
        <v>1990</v>
      </c>
      <c r="Q3351" s="151">
        <f>IF("1-Swim"=D3351,J3351*2.4,IF("2-Bike"=D3351,J3351*112,IF("3-Run"=D3351,J3351*26.2,0)))</f>
        <v>0.22496280332056193</v>
      </c>
      <c r="R3351" s="151">
        <f>Q3351/2</f>
        <v>0.11248140166028096</v>
      </c>
      <c r="S3351" s="53">
        <f>J3351*26.2</f>
        <v>0.22496280332056193</v>
      </c>
      <c r="T3351" s="53">
        <f>(J3351+0.0013889)*26.2</f>
        <v>0.26135198332056192</v>
      </c>
      <c r="U3351" s="53">
        <f>S3351/2</f>
        <v>0.11248140166028096</v>
      </c>
      <c r="V3351" s="53">
        <f>T3351/2</f>
        <v>0.13067599166028096</v>
      </c>
      <c r="W3351" s="50">
        <f>RANK(J3351,J:J,1)</f>
        <v>2675</v>
      </c>
      <c r="X3351" s="50">
        <f>YEAR(B3351)</f>
        <v>2017</v>
      </c>
      <c r="Y3351" s="50">
        <f>MONTH(B3351)</f>
        <v>7</v>
      </c>
      <c r="Z3351" s="56">
        <f>X3351*100+Y3351</f>
        <v>201707</v>
      </c>
      <c r="AA3351" s="56">
        <f>WEEKNUM(B3351,1)</f>
        <v>29</v>
      </c>
      <c r="AB3351" s="58">
        <f>IF(ISBLANK(B3351)," ",MAX(B3351-B3350-1,0))</f>
        <v>0</v>
      </c>
      <c r="AC3351" s="56">
        <f>DAY(B3351)</f>
        <v>22</v>
      </c>
      <c r="AD3351" s="53">
        <f>U3351+V3351</f>
        <v>0.24315739332056191</v>
      </c>
    </row>
    <row r="3352" spans="1:31" ht="15.75" customHeight="1" x14ac:dyDescent="0.25">
      <c r="A3352" s="50">
        <v>3294</v>
      </c>
      <c r="B3352" s="51">
        <v>42938</v>
      </c>
      <c r="C3352" s="75">
        <f>B3352</f>
        <v>42938</v>
      </c>
      <c r="D3352" s="50" t="s">
        <v>1225</v>
      </c>
      <c r="E3352" s="50">
        <v>0.5</v>
      </c>
      <c r="F3352" s="50">
        <v>0</v>
      </c>
      <c r="G3352" s="50">
        <v>16</v>
      </c>
      <c r="H3352" s="50">
        <v>42</v>
      </c>
      <c r="I3352" s="53">
        <f>IF(E3352&gt;0,TIME(F3352,G3352,H3352),"")</f>
        <v>1.1597222222222222E-2</v>
      </c>
      <c r="J3352" s="54">
        <f>IF(E3352&gt;0,TIME(F3352,G3352,H3352)/E3352,"")</f>
        <v>2.3194444444444445E-2</v>
      </c>
      <c r="K3352" s="50" t="s">
        <v>949</v>
      </c>
      <c r="L3352" s="50" t="s">
        <v>1991</v>
      </c>
      <c r="M3352" s="55">
        <f>IF(D3352&gt;0,0.0416666666666667/J3352,"")</f>
        <v>1.7964071856287438</v>
      </c>
      <c r="N3352" s="50">
        <v>0</v>
      </c>
      <c r="O3352" s="50" t="s">
        <v>228</v>
      </c>
      <c r="P3352" s="50" t="s">
        <v>1992</v>
      </c>
      <c r="Q3352" s="151">
        <f>IF("1-Swim"=D3352,J3352*2.4,IF("2-Bike"=D3352,J3352*112,IF("3-Run"=D3352,J3352*26.2,0)))</f>
        <v>5.5666666666666663E-2</v>
      </c>
      <c r="R3352" s="151">
        <f>Q3352/2</f>
        <v>2.7833333333333331E-2</v>
      </c>
      <c r="S3352" s="53">
        <f>J3352*26.2</f>
        <v>0.60769444444444443</v>
      </c>
      <c r="T3352" s="53">
        <f>(J3352+0.0013889)*26.2</f>
        <v>0.64408362444444434</v>
      </c>
      <c r="U3352" s="53">
        <f>S3352/2</f>
        <v>0.30384722222222221</v>
      </c>
      <c r="V3352" s="53">
        <f>T3352/2</f>
        <v>0.32204181222222217</v>
      </c>
      <c r="W3352" s="50">
        <f>RANK(J3352,J:J,1)</f>
        <v>3089</v>
      </c>
      <c r="X3352" s="50">
        <f>YEAR(B3352)</f>
        <v>2017</v>
      </c>
      <c r="Y3352" s="50">
        <f>MONTH(B3352)</f>
        <v>7</v>
      </c>
      <c r="Z3352" s="56">
        <f>X3352*100+Y3352</f>
        <v>201707</v>
      </c>
      <c r="AA3352" s="56">
        <f>WEEKNUM(B3352,1)</f>
        <v>29</v>
      </c>
      <c r="AB3352" s="58">
        <f>IF(ISBLANK(B3352)," ",MAX(B3352-B3351-1,0))</f>
        <v>0</v>
      </c>
      <c r="AC3352" s="56">
        <f>DAY(B3352)</f>
        <v>22</v>
      </c>
      <c r="AD3352" s="53">
        <f>U3352+V3352</f>
        <v>0.62588903444444433</v>
      </c>
    </row>
    <row r="3353" spans="1:31" x14ac:dyDescent="0.25">
      <c r="A3353" s="50">
        <v>3295</v>
      </c>
      <c r="B3353" s="51">
        <v>42939</v>
      </c>
      <c r="C3353" s="75">
        <f>B3353</f>
        <v>42939</v>
      </c>
      <c r="D3353" s="50" t="s">
        <v>1224</v>
      </c>
      <c r="E3353" s="50">
        <v>100.3</v>
      </c>
      <c r="F3353" s="50">
        <v>6</v>
      </c>
      <c r="G3353" s="50">
        <v>39</v>
      </c>
      <c r="H3353" s="50">
        <v>11</v>
      </c>
      <c r="I3353" s="53">
        <f>IF(E3353&gt;0,TIME(F3353,G3353,H3353),"")</f>
        <v>0.27721064814814816</v>
      </c>
      <c r="J3353" s="54">
        <f>IF(E3353&gt;0,TIME(F3353,G3353,H3353)/E3353,"")</f>
        <v>2.7638150363723645E-3</v>
      </c>
      <c r="K3353" s="50" t="s">
        <v>1340</v>
      </c>
      <c r="L3353" s="50" t="s">
        <v>1993</v>
      </c>
      <c r="M3353" s="55">
        <f>IF(D3353&gt;0,0.0416666666666667/J3353,"")</f>
        <v>15.07577971692206</v>
      </c>
      <c r="N3353" s="50">
        <v>130</v>
      </c>
      <c r="O3353" s="50" t="s">
        <v>255</v>
      </c>
      <c r="P3353" s="50" t="s">
        <v>1994</v>
      </c>
      <c r="Q3353" s="151">
        <f>IF("1-Swim"=D3353,J3353*2.4,IF("2-Bike"=D3353,J3353*112,IF("3-Run"=D3353,J3353*26.2,0)))</f>
        <v>0.3095472840737048</v>
      </c>
      <c r="R3353" s="151">
        <f>Q3353/2</f>
        <v>0.1547736420368524</v>
      </c>
      <c r="S3353" s="53">
        <f>J3353*26.2</f>
        <v>7.2411953952955951E-2</v>
      </c>
      <c r="T3353" s="53">
        <f>(J3353+0.0013889)*26.2</f>
        <v>0.10880113395295596</v>
      </c>
      <c r="U3353" s="53">
        <f>S3353/2</f>
        <v>3.6205976976477976E-2</v>
      </c>
      <c r="V3353" s="53">
        <f>T3353/2</f>
        <v>5.4400566976477979E-2</v>
      </c>
      <c r="W3353" s="50">
        <f>RANK(J3353,J:J,1)</f>
        <v>444</v>
      </c>
      <c r="X3353" s="50">
        <f>YEAR(B3353)</f>
        <v>2017</v>
      </c>
      <c r="Y3353" s="50">
        <f>MONTH(B3353)</f>
        <v>7</v>
      </c>
      <c r="Z3353" s="56">
        <f>X3353*100+Y3353</f>
        <v>201707</v>
      </c>
      <c r="AA3353" s="56">
        <f>WEEKNUM(B3353,1)</f>
        <v>30</v>
      </c>
      <c r="AB3353" s="58">
        <f>IF(ISBLANK(B3353)," ",MAX(B3353-B3352-1,0))</f>
        <v>0</v>
      </c>
      <c r="AC3353" s="56">
        <f>DAY(B3353)</f>
        <v>23</v>
      </c>
      <c r="AD3353" s="53">
        <f>U3353+V3353</f>
        <v>9.0606543952955948E-2</v>
      </c>
      <c r="AE3353" s="56">
        <f>IF("1-Swim"=D3353,E3353*46.7,IF("2-Bike"=D3353,E3353,IF("3-Run"=D3353,E3353*4.27,0)))</f>
        <v>100.3</v>
      </c>
    </row>
    <row r="3354" spans="1:31" x14ac:dyDescent="0.25">
      <c r="A3354" s="50">
        <v>3296</v>
      </c>
      <c r="B3354" s="51">
        <v>42939</v>
      </c>
      <c r="C3354" s="75">
        <f>B3354</f>
        <v>42939</v>
      </c>
      <c r="D3354" s="50" t="s">
        <v>1225</v>
      </c>
      <c r="E3354" s="50">
        <v>0.5</v>
      </c>
      <c r="F3354" s="50">
        <v>0</v>
      </c>
      <c r="G3354" s="50">
        <v>17</v>
      </c>
      <c r="H3354" s="50">
        <v>34</v>
      </c>
      <c r="I3354" s="53">
        <f>IF(E3354&gt;0,TIME(F3354,G3354,H3354),"")</f>
        <v>1.2199074074074072E-2</v>
      </c>
      <c r="J3354" s="54">
        <f>IF(E3354&gt;0,TIME(F3354,G3354,H3354)/E3354,"")</f>
        <v>2.4398148148148145E-2</v>
      </c>
      <c r="K3354" s="50" t="s">
        <v>949</v>
      </c>
      <c r="L3354" s="50" t="s">
        <v>1995</v>
      </c>
      <c r="M3354" s="55">
        <f>IF(D3354&gt;0,0.0416666666666667/J3354,"")</f>
        <v>1.7077798861480091</v>
      </c>
      <c r="N3354" s="50">
        <v>0</v>
      </c>
      <c r="O3354" s="50" t="s">
        <v>255</v>
      </c>
      <c r="P3354" s="50" t="s">
        <v>1996</v>
      </c>
      <c r="Q3354" s="151">
        <f>IF("1-Swim"=D3354,J3354*2.4,IF("2-Bike"=D3354,J3354*112,IF("3-Run"=D3354,J3354*26.2,0)))</f>
        <v>5.8555555555555541E-2</v>
      </c>
      <c r="R3354" s="151">
        <f>Q3354/2</f>
        <v>2.9277777777777771E-2</v>
      </c>
      <c r="S3354" s="53">
        <f>J3354*26.2</f>
        <v>0.63923148148148135</v>
      </c>
      <c r="T3354" s="53">
        <f>(J3354+0.0013889)*26.2</f>
        <v>0.67562066148148137</v>
      </c>
      <c r="U3354" s="53">
        <f>S3354/2</f>
        <v>0.31961574074074067</v>
      </c>
      <c r="V3354" s="53">
        <f>T3354/2</f>
        <v>0.33781033074074068</v>
      </c>
      <c r="W3354" s="50">
        <f>RANK(J3354,J:J,1)</f>
        <v>3152</v>
      </c>
      <c r="X3354" s="50">
        <f>YEAR(B3354)</f>
        <v>2017</v>
      </c>
      <c r="Y3354" s="50">
        <f>MONTH(B3354)</f>
        <v>7</v>
      </c>
      <c r="Z3354" s="56">
        <f>X3354*100+Y3354</f>
        <v>201707</v>
      </c>
      <c r="AA3354" s="56">
        <f>WEEKNUM(B3354,1)</f>
        <v>30</v>
      </c>
      <c r="AB3354" s="58">
        <f>IF(ISBLANK(B3354)," ",MAX(B3354-B3353-1,0))</f>
        <v>0</v>
      </c>
      <c r="AC3354" s="56">
        <f>DAY(B3354)</f>
        <v>23</v>
      </c>
      <c r="AD3354" s="53">
        <f>U3354+V3354</f>
        <v>0.65742607148148136</v>
      </c>
    </row>
    <row r="3355" spans="1:31" ht="15.75" customHeight="1" x14ac:dyDescent="0.25">
      <c r="A3355" s="50">
        <v>3297</v>
      </c>
      <c r="B3355" s="51">
        <v>42941</v>
      </c>
      <c r="C3355" s="75">
        <f>B3355</f>
        <v>42941</v>
      </c>
      <c r="D3355" s="50" t="s">
        <v>1223</v>
      </c>
      <c r="E3355" s="50">
        <v>3.1</v>
      </c>
      <c r="F3355" s="50">
        <v>0</v>
      </c>
      <c r="G3355" s="50">
        <v>30</v>
      </c>
      <c r="H3355" s="50">
        <v>35</v>
      </c>
      <c r="I3355" s="53">
        <f>IF(E3355&gt;0,TIME(F3355,G3355,H3355),"")</f>
        <v>2.1238425925925924E-2</v>
      </c>
      <c r="J3355" s="54">
        <f>IF(E3355&gt;0,TIME(F3355,G3355,H3355)/E3355,"")</f>
        <v>6.8511051373954593E-3</v>
      </c>
      <c r="K3355" s="50" t="s">
        <v>1890</v>
      </c>
      <c r="L3355" s="50" t="s">
        <v>1666</v>
      </c>
      <c r="M3355" s="55">
        <f>IF(D3355&gt;0,0.0416666666666667/J3355,"")</f>
        <v>6.0817438692098147</v>
      </c>
      <c r="N3355" s="50">
        <v>138</v>
      </c>
      <c r="O3355" s="50" t="s">
        <v>255</v>
      </c>
      <c r="Q3355" s="151">
        <f>IF("1-Swim"=D3355,J3355*2.4,IF("2-Bike"=D3355,J3355*112,IF("3-Run"=D3355,J3355*26.2,0)))</f>
        <v>0.17949895459976103</v>
      </c>
      <c r="R3355" s="151">
        <f>Q3355/2</f>
        <v>8.9749477299880517E-2</v>
      </c>
      <c r="S3355" s="53">
        <f>J3355*26.2</f>
        <v>0.17949895459976103</v>
      </c>
      <c r="T3355" s="53">
        <f>(J3355+0.0013889)*26.2</f>
        <v>0.21588813459976103</v>
      </c>
      <c r="U3355" s="53">
        <f>S3355/2</f>
        <v>8.9749477299880517E-2</v>
      </c>
      <c r="V3355" s="53">
        <f>T3355/2</f>
        <v>0.10794406729988051</v>
      </c>
      <c r="W3355" s="50">
        <f>RANK(J3355,J:J,1)</f>
        <v>1380</v>
      </c>
      <c r="X3355" s="50">
        <f>YEAR(B3355)</f>
        <v>2017</v>
      </c>
      <c r="Y3355" s="50">
        <f>MONTH(B3355)</f>
        <v>7</v>
      </c>
      <c r="Z3355" s="56">
        <f>X3355*100+Y3355</f>
        <v>201707</v>
      </c>
      <c r="AA3355" s="56">
        <f>WEEKNUM(B3355,1)</f>
        <v>30</v>
      </c>
      <c r="AB3355" s="58">
        <f>IF(ISBLANK(B3355)," ",MAX(B3355-B3354-1,0))</f>
        <v>1</v>
      </c>
      <c r="AC3355" s="56">
        <f>DAY(B3355)</f>
        <v>25</v>
      </c>
      <c r="AD3355" s="53">
        <f>U3355+V3355</f>
        <v>0.19769354459976102</v>
      </c>
    </row>
    <row r="3356" spans="1:31" x14ac:dyDescent="0.25">
      <c r="A3356" s="50">
        <v>3298</v>
      </c>
      <c r="B3356" s="51">
        <v>42943</v>
      </c>
      <c r="C3356" s="75">
        <f>B3356</f>
        <v>42943</v>
      </c>
      <c r="D3356" s="50" t="s">
        <v>1225</v>
      </c>
      <c r="E3356" s="50">
        <v>1.1000000000000001</v>
      </c>
      <c r="F3356" s="50">
        <v>0</v>
      </c>
      <c r="G3356" s="50">
        <v>38</v>
      </c>
      <c r="H3356" s="50">
        <v>38</v>
      </c>
      <c r="I3356" s="53">
        <f>IF(E3356&gt;0,TIME(F3356,G3356,H3356),"")</f>
        <v>2.6828703703703702E-2</v>
      </c>
      <c r="J3356" s="54">
        <f>IF(E3356&gt;0,TIME(F3356,G3356,H3356)/E3356,"")</f>
        <v>2.4389730639730635E-2</v>
      </c>
      <c r="K3356" s="50" t="s">
        <v>949</v>
      </c>
      <c r="L3356" s="50" t="s">
        <v>1817</v>
      </c>
      <c r="M3356" s="55">
        <f>IF(D3356&gt;0,0.0416666666666667/J3356,"")</f>
        <v>1.7083692838654028</v>
      </c>
      <c r="N3356" s="50">
        <v>0</v>
      </c>
      <c r="O3356" s="50" t="s">
        <v>255</v>
      </c>
      <c r="Q3356" s="151">
        <f>IF("1-Swim"=D3356,J3356*2.4,IF("2-Bike"=D3356,J3356*112,IF("3-Run"=D3356,J3356*26.2,0)))</f>
        <v>5.8535353535353524E-2</v>
      </c>
      <c r="R3356" s="151">
        <f>Q3356/2</f>
        <v>2.9267676767676762E-2</v>
      </c>
      <c r="S3356" s="53">
        <f>J3356*26.2</f>
        <v>0.63901094276094261</v>
      </c>
      <c r="T3356" s="53">
        <f>(J3356+0.0013889)*26.2</f>
        <v>0.67540012276094252</v>
      </c>
      <c r="U3356" s="53">
        <f>S3356/2</f>
        <v>0.31950547138047131</v>
      </c>
      <c r="V3356" s="53">
        <f>T3356/2</f>
        <v>0.33770006138047126</v>
      </c>
      <c r="W3356" s="50">
        <f>RANK(J3356,J:J,1)</f>
        <v>3151</v>
      </c>
      <c r="X3356" s="50">
        <f>YEAR(B3356)</f>
        <v>2017</v>
      </c>
      <c r="Y3356" s="50">
        <f>MONTH(B3356)</f>
        <v>7</v>
      </c>
      <c r="Z3356" s="56">
        <f>X3356*100+Y3356</f>
        <v>201707</v>
      </c>
      <c r="AA3356" s="56">
        <f>WEEKNUM(B3356,1)</f>
        <v>30</v>
      </c>
      <c r="AB3356" s="58">
        <f>IF(ISBLANK(B3356)," ",MAX(B3356-B3355-1,0))</f>
        <v>1</v>
      </c>
      <c r="AC3356" s="56">
        <f>DAY(B3356)</f>
        <v>27</v>
      </c>
      <c r="AD3356" s="53">
        <f>U3356+V3356</f>
        <v>0.65720553276094251</v>
      </c>
      <c r="AE3356" s="56">
        <f>IF("1-Swim"=D3356,E3356*46.7,IF("2-Bike"=D3356,E3356,IF("3-Run"=D3356,E3356*4.27,0)))</f>
        <v>51.370000000000005</v>
      </c>
    </row>
    <row r="3357" spans="1:31" x14ac:dyDescent="0.25">
      <c r="A3357" s="50">
        <v>3299</v>
      </c>
      <c r="B3357" s="51">
        <v>42944</v>
      </c>
      <c r="C3357" s="75">
        <f>B3357</f>
        <v>42944</v>
      </c>
      <c r="D3357" s="50" t="s">
        <v>1223</v>
      </c>
      <c r="E3357" s="50">
        <v>5.0999999999999996</v>
      </c>
      <c r="F3357" s="50">
        <v>0</v>
      </c>
      <c r="G3357" s="50">
        <v>53</v>
      </c>
      <c r="H3357" s="50">
        <v>29</v>
      </c>
      <c r="I3357" s="53">
        <f>IF(E3357&gt;0,TIME(F3357,G3357,H3357),"")</f>
        <v>3.7141203703703704E-2</v>
      </c>
      <c r="J3357" s="54">
        <f>IF(E3357&gt;0,TIME(F3357,G3357,H3357)/E3357,"")</f>
        <v>7.2825889615105305E-3</v>
      </c>
      <c r="K3357" s="50" t="s">
        <v>1947</v>
      </c>
      <c r="L3357" s="50" t="s">
        <v>1732</v>
      </c>
      <c r="M3357" s="55">
        <f>IF(D3357&gt;0,0.0416666666666667/J3357,"")</f>
        <v>5.7214085384855133</v>
      </c>
      <c r="N3357" s="50">
        <v>143</v>
      </c>
      <c r="O3357" s="50" t="s">
        <v>201</v>
      </c>
      <c r="Q3357" s="151">
        <f>IF("1-Swim"=D3357,J3357*2.4,IF("2-Bike"=D3357,J3357*112,IF("3-Run"=D3357,J3357*26.2,0)))</f>
        <v>0.1908038307915759</v>
      </c>
      <c r="R3357" s="151">
        <f>Q3357/2</f>
        <v>9.5401915395787948E-2</v>
      </c>
      <c r="S3357" s="53">
        <f>J3357*26.2</f>
        <v>0.1908038307915759</v>
      </c>
      <c r="T3357" s="53">
        <f>(J3357+0.0013889)*26.2</f>
        <v>0.22719301079157589</v>
      </c>
      <c r="U3357" s="53">
        <f>S3357/2</f>
        <v>9.5401915395787948E-2</v>
      </c>
      <c r="V3357" s="53">
        <f>T3357/2</f>
        <v>0.11359650539578794</v>
      </c>
      <c r="W3357" s="50">
        <f>RANK(J3357,J:J,1)</f>
        <v>1875</v>
      </c>
      <c r="X3357" s="50">
        <f>YEAR(B3357)</f>
        <v>2017</v>
      </c>
      <c r="Y3357" s="50">
        <f>MONTH(B3357)</f>
        <v>7</v>
      </c>
      <c r="Z3357" s="56">
        <f>X3357*100+Y3357</f>
        <v>201707</v>
      </c>
      <c r="AA3357" s="56">
        <f>WEEKNUM(B3357,1)</f>
        <v>30</v>
      </c>
      <c r="AB3357" s="58">
        <f>IF(ISBLANK(B3357)," ",MAX(B3357-B3356-1,0))</f>
        <v>0</v>
      </c>
      <c r="AC3357" s="56">
        <f>DAY(B3357)</f>
        <v>28</v>
      </c>
      <c r="AD3357" s="53">
        <f>U3357+V3357</f>
        <v>0.20899842079157588</v>
      </c>
    </row>
    <row r="3358" spans="1:31" ht="15.75" customHeight="1" x14ac:dyDescent="0.25">
      <c r="A3358" s="50">
        <v>3300</v>
      </c>
      <c r="B3358" s="51">
        <v>42946</v>
      </c>
      <c r="C3358" s="75">
        <f>B3358</f>
        <v>42946</v>
      </c>
      <c r="D3358" s="50" t="s">
        <v>1224</v>
      </c>
      <c r="E3358" s="50">
        <v>102.5</v>
      </c>
      <c r="F3358" s="50">
        <v>6</v>
      </c>
      <c r="G3358" s="50">
        <v>13</v>
      </c>
      <c r="H3358" s="50">
        <v>20</v>
      </c>
      <c r="I3358" s="53">
        <f>IF(E3358&gt;0,TIME(F3358,G3358,H3358),"")</f>
        <v>0.25925925925925924</v>
      </c>
      <c r="J3358" s="54">
        <f>IF(E3358&gt;0,TIME(F3358,G3358,H3358)/E3358,"")</f>
        <v>2.5293586269196024E-3</v>
      </c>
      <c r="K3358" s="50" t="s">
        <v>1340</v>
      </c>
      <c r="L3358" s="50" t="s">
        <v>315</v>
      </c>
      <c r="M3358" s="55">
        <f>IF(D3358&gt;0,0.0416666666666667/J3358,"")</f>
        <v>16.473214285714299</v>
      </c>
      <c r="N3358" s="50">
        <v>130</v>
      </c>
      <c r="O3358" s="50" t="s">
        <v>255</v>
      </c>
      <c r="P3358" s="50" t="s">
        <v>1997</v>
      </c>
      <c r="Q3358" s="151">
        <f>IF("1-Swim"=D3358,J3358*2.4,IF("2-Bike"=D3358,J3358*112,IF("3-Run"=D3358,J3358*26.2,0)))</f>
        <v>0.28328816621499547</v>
      </c>
      <c r="R3358" s="151">
        <f>Q3358/2</f>
        <v>0.14164408310749774</v>
      </c>
      <c r="S3358" s="53">
        <f>J3358*26.2</f>
        <v>6.6269196025293575E-2</v>
      </c>
      <c r="T3358" s="53">
        <f>(J3358+0.0013889)*26.2</f>
        <v>0.10265837602529357</v>
      </c>
      <c r="U3358" s="53">
        <f>S3358/2</f>
        <v>3.3134598012646788E-2</v>
      </c>
      <c r="V3358" s="53">
        <f>T3358/2</f>
        <v>5.1329188012646784E-2</v>
      </c>
      <c r="W3358" s="50">
        <f>RANK(J3358,J:J,1)</f>
        <v>324</v>
      </c>
      <c r="X3358" s="50">
        <f>YEAR(B3358)</f>
        <v>2017</v>
      </c>
      <c r="Y3358" s="50">
        <f>MONTH(B3358)</f>
        <v>7</v>
      </c>
      <c r="Z3358" s="56">
        <f>X3358*100+Y3358</f>
        <v>201707</v>
      </c>
      <c r="AA3358" s="56">
        <f>WEEKNUM(B3358,1)</f>
        <v>31</v>
      </c>
      <c r="AB3358" s="58">
        <f>IF(ISBLANK(B3358)," ",MAX(B3358-B3357-1,0))</f>
        <v>1</v>
      </c>
      <c r="AC3358" s="56">
        <f>DAY(B3358)</f>
        <v>30</v>
      </c>
      <c r="AD3358" s="53">
        <f>U3358+V3358</f>
        <v>8.4463786025293572E-2</v>
      </c>
    </row>
    <row r="3359" spans="1:31" x14ac:dyDescent="0.25">
      <c r="A3359" s="50">
        <v>3301</v>
      </c>
      <c r="B3359" s="51">
        <v>42948</v>
      </c>
      <c r="C3359" s="75">
        <f>B3359</f>
        <v>42948</v>
      </c>
      <c r="D3359" s="50" t="s">
        <v>1223</v>
      </c>
      <c r="E3359" s="50">
        <v>3.1</v>
      </c>
      <c r="F3359" s="50">
        <v>0</v>
      </c>
      <c r="G3359" s="50">
        <v>32</v>
      </c>
      <c r="H3359" s="50">
        <v>38</v>
      </c>
      <c r="I3359" s="53">
        <f>IF(E3359&gt;0,TIME(F3359,G3359,H3359),"")</f>
        <v>2.2662037037037036E-2</v>
      </c>
      <c r="J3359" s="54">
        <f>IF(E3359&gt;0,TIME(F3359,G3359,H3359)/E3359,"")</f>
        <v>7.3103345280764627E-3</v>
      </c>
      <c r="K3359" s="50" t="s">
        <v>1998</v>
      </c>
      <c r="L3359" s="50" t="s">
        <v>1814</v>
      </c>
      <c r="M3359" s="55">
        <f>IF(D3359&gt;0,0.0416666666666667/J3359,"")</f>
        <v>5.699693564862109</v>
      </c>
      <c r="N3359" s="50">
        <v>163</v>
      </c>
      <c r="O3359" s="50" t="s">
        <v>228</v>
      </c>
      <c r="P3359" s="50" t="s">
        <v>1999</v>
      </c>
      <c r="Q3359" s="151">
        <f>IF("1-Swim"=D3359,J3359*2.4,IF("2-Bike"=D3359,J3359*112,IF("3-Run"=D3359,J3359*26.2,0)))</f>
        <v>0.19153076463560331</v>
      </c>
      <c r="R3359" s="151">
        <f>Q3359/2</f>
        <v>9.5765382317801656E-2</v>
      </c>
      <c r="S3359" s="53">
        <f>J3359*26.2</f>
        <v>0.19153076463560331</v>
      </c>
      <c r="T3359" s="53">
        <f>(J3359+0.0013889)*26.2</f>
        <v>0.22791994463560333</v>
      </c>
      <c r="U3359" s="53">
        <f>S3359/2</f>
        <v>9.5765382317801656E-2</v>
      </c>
      <c r="V3359" s="53">
        <f>T3359/2</f>
        <v>0.11395997231780167</v>
      </c>
      <c r="W3359" s="50">
        <f>RANK(J3359,J:J,1)</f>
        <v>1906</v>
      </c>
      <c r="X3359" s="50">
        <f>YEAR(B3359)</f>
        <v>2017</v>
      </c>
      <c r="Y3359" s="50">
        <f>MONTH(B3359)</f>
        <v>8</v>
      </c>
      <c r="Z3359" s="56">
        <f>X3359*100+Y3359</f>
        <v>201708</v>
      </c>
      <c r="AA3359" s="56">
        <f>WEEKNUM(B3359,1)</f>
        <v>31</v>
      </c>
      <c r="AB3359" s="58">
        <f>IF(ISBLANK(B3359)," ",MAX(B3359-B3358-1,0))</f>
        <v>1</v>
      </c>
      <c r="AC3359" s="56">
        <f>DAY(B3359)</f>
        <v>1</v>
      </c>
      <c r="AD3359" s="53">
        <f>U3359+V3359</f>
        <v>0.20972535463560332</v>
      </c>
      <c r="AE3359" s="56">
        <f>IF("1-Swim"=D3359,E3359*46.7,IF("2-Bike"=D3359,E3359,IF("3-Run"=D3359,E3359*4.27,0)))</f>
        <v>13.236999999999998</v>
      </c>
    </row>
    <row r="3360" spans="1:31" x14ac:dyDescent="0.25">
      <c r="A3360" s="50">
        <v>3302</v>
      </c>
      <c r="B3360" s="51">
        <v>42950</v>
      </c>
      <c r="C3360" s="75">
        <f>B3360</f>
        <v>42950</v>
      </c>
      <c r="D3360" s="50" t="s">
        <v>1223</v>
      </c>
      <c r="E3360" s="50">
        <v>3.1</v>
      </c>
      <c r="F3360" s="50">
        <v>0</v>
      </c>
      <c r="G3360" s="50">
        <v>31</v>
      </c>
      <c r="H3360" s="50">
        <v>22</v>
      </c>
      <c r="I3360" s="53">
        <f>IF(E3360&gt;0,TIME(F3360,G3360,H3360),"")</f>
        <v>2.1782407407407407E-2</v>
      </c>
      <c r="J3360" s="54">
        <f>IF(E3360&gt;0,TIME(F3360,G3360,H3360)/E3360,"")</f>
        <v>7.0265830346475499E-3</v>
      </c>
      <c r="K3360" s="50" t="s">
        <v>1998</v>
      </c>
      <c r="L3360" s="50" t="s">
        <v>1814</v>
      </c>
      <c r="M3360" s="55">
        <f>IF(D3360&gt;0,0.0416666666666667/J3360,"")</f>
        <v>5.929861849096711</v>
      </c>
      <c r="N3360" s="50">
        <v>141</v>
      </c>
      <c r="O3360" s="50" t="s">
        <v>1457</v>
      </c>
      <c r="P3360" s="50" t="s">
        <v>2000</v>
      </c>
      <c r="Q3360" s="151">
        <f>IF("1-Swim"=D3360,J3360*2.4,IF("2-Bike"=D3360,J3360*112,IF("3-Run"=D3360,J3360*26.2,0)))</f>
        <v>0.18409647550776581</v>
      </c>
      <c r="R3360" s="151">
        <f>Q3360/2</f>
        <v>9.2048237753882906E-2</v>
      </c>
      <c r="S3360" s="53">
        <f>J3360*26.2</f>
        <v>0.18409647550776581</v>
      </c>
      <c r="T3360" s="53">
        <f>(J3360+0.0013889)*26.2</f>
        <v>0.2204856555077658</v>
      </c>
      <c r="U3360" s="53">
        <f>S3360/2</f>
        <v>9.2048237753882906E-2</v>
      </c>
      <c r="V3360" s="53">
        <f>T3360/2</f>
        <v>0.1102428277538829</v>
      </c>
      <c r="W3360" s="50">
        <f>RANK(J3360,J:J,1)</f>
        <v>1587</v>
      </c>
      <c r="X3360" s="50">
        <f>YEAR(B3360)</f>
        <v>2017</v>
      </c>
      <c r="Y3360" s="50">
        <f>MONTH(B3360)</f>
        <v>8</v>
      </c>
      <c r="Z3360" s="56">
        <f>X3360*100+Y3360</f>
        <v>201708</v>
      </c>
      <c r="AA3360" s="56">
        <f>WEEKNUM(B3360,1)</f>
        <v>31</v>
      </c>
      <c r="AB3360" s="58">
        <f>IF(ISBLANK(B3360)," ",MAX(B3360-B3359-1,0))</f>
        <v>1</v>
      </c>
      <c r="AC3360" s="56">
        <f>DAY(B3360)</f>
        <v>3</v>
      </c>
      <c r="AD3360" s="53">
        <f>U3360+V3360</f>
        <v>0.20229106550776582</v>
      </c>
    </row>
    <row r="3361" spans="1:31" ht="15.75" customHeight="1" x14ac:dyDescent="0.25">
      <c r="A3361" s="50">
        <v>3303</v>
      </c>
      <c r="B3361" s="51">
        <v>42951</v>
      </c>
      <c r="C3361" s="75">
        <f>B3361</f>
        <v>42951</v>
      </c>
      <c r="D3361" s="50" t="s">
        <v>1223</v>
      </c>
      <c r="E3361" s="50">
        <v>5.4</v>
      </c>
      <c r="F3361" s="50">
        <v>1</v>
      </c>
      <c r="G3361" s="50">
        <v>6</v>
      </c>
      <c r="H3361" s="50">
        <v>36</v>
      </c>
      <c r="I3361" s="53">
        <f>IF(E3361&gt;0,TIME(F3361,G3361,H3361),"")</f>
        <v>4.6250000000000006E-2</v>
      </c>
      <c r="J3361" s="54">
        <f>IF(E3361&gt;0,TIME(F3361,G3361,H3361)/E3361,"")</f>
        <v>8.564814814814815E-3</v>
      </c>
      <c r="K3361" s="50" t="s">
        <v>1998</v>
      </c>
      <c r="L3361" s="50" t="s">
        <v>315</v>
      </c>
      <c r="M3361" s="55">
        <f>IF(D3361&gt;0,0.0416666666666667/J3361,"")</f>
        <v>4.8648648648648685</v>
      </c>
      <c r="N3361" s="50">
        <v>141</v>
      </c>
      <c r="O3361" s="50" t="s">
        <v>228</v>
      </c>
      <c r="P3361" s="50" t="s">
        <v>2001</v>
      </c>
      <c r="Q3361" s="151">
        <f>IF("1-Swim"=D3361,J3361*2.4,IF("2-Bike"=D3361,J3361*112,IF("3-Run"=D3361,J3361*26.2,0)))</f>
        <v>0.22439814814814815</v>
      </c>
      <c r="R3361" s="151">
        <f>Q3361/2</f>
        <v>0.11219907407407408</v>
      </c>
      <c r="S3361" s="53">
        <f>J3361*26.2</f>
        <v>0.22439814814814815</v>
      </c>
      <c r="T3361" s="53">
        <f>(J3361+0.0013889)*26.2</f>
        <v>0.26078732814814815</v>
      </c>
      <c r="U3361" s="53">
        <f>S3361/2</f>
        <v>0.11219907407407408</v>
      </c>
      <c r="V3361" s="53">
        <f>T3361/2</f>
        <v>0.13039366407407407</v>
      </c>
      <c r="W3361" s="50">
        <f>RANK(J3361,J:J,1)</f>
        <v>2672</v>
      </c>
      <c r="X3361" s="50">
        <f>YEAR(B3361)</f>
        <v>2017</v>
      </c>
      <c r="Y3361" s="50">
        <f>MONTH(B3361)</f>
        <v>8</v>
      </c>
      <c r="Z3361" s="56">
        <f>X3361*100+Y3361</f>
        <v>201708</v>
      </c>
      <c r="AA3361" s="56">
        <f>WEEKNUM(B3361,1)</f>
        <v>31</v>
      </c>
      <c r="AB3361" s="58">
        <f>IF(ISBLANK(B3361)," ",MAX(B3361-B3360-1,0))</f>
        <v>0</v>
      </c>
      <c r="AC3361" s="56">
        <f>DAY(B3361)</f>
        <v>4</v>
      </c>
      <c r="AD3361" s="53">
        <f>U3361+V3361</f>
        <v>0.24259273814814813</v>
      </c>
    </row>
    <row r="3362" spans="1:31" x14ac:dyDescent="0.25">
      <c r="A3362" s="50">
        <v>3304</v>
      </c>
      <c r="B3362" s="51">
        <v>42953</v>
      </c>
      <c r="C3362" s="75">
        <f>B3362</f>
        <v>42953</v>
      </c>
      <c r="D3362" s="50" t="s">
        <v>1225</v>
      </c>
      <c r="E3362" s="50">
        <v>1.72</v>
      </c>
      <c r="F3362" s="50">
        <v>1</v>
      </c>
      <c r="G3362" s="50">
        <v>1</v>
      </c>
      <c r="H3362" s="50">
        <v>18</v>
      </c>
      <c r="I3362" s="53">
        <f>IF(E3362&gt;0,TIME(F3362,G3362,H3362),"")</f>
        <v>4.2569444444444444E-2</v>
      </c>
      <c r="J3362" s="54">
        <f>IF(E3362&gt;0,TIME(F3362,G3362,H3362)/E3362,"")</f>
        <v>2.4749677002583979E-2</v>
      </c>
      <c r="K3362" s="50" t="s">
        <v>949</v>
      </c>
      <c r="L3362" s="50" t="s">
        <v>315</v>
      </c>
      <c r="M3362" s="55">
        <f>IF(D3362&gt;0,0.0416666666666667/J3362,"")</f>
        <v>1.6835236541598708</v>
      </c>
      <c r="N3362" s="50">
        <v>0</v>
      </c>
      <c r="Q3362" s="151">
        <f>IF("1-Swim"=D3362,J3362*2.4,IF("2-Bike"=D3362,J3362*112,IF("3-Run"=D3362,J3362*26.2,0)))</f>
        <v>5.939922480620155E-2</v>
      </c>
      <c r="R3362" s="151">
        <f>Q3362/2</f>
        <v>2.9699612403100775E-2</v>
      </c>
      <c r="S3362" s="53">
        <f>J3362*26.2</f>
        <v>0.64844153746770028</v>
      </c>
      <c r="T3362" s="53">
        <f>(J3362+0.0013889)*26.2</f>
        <v>0.68483071746770019</v>
      </c>
      <c r="U3362" s="53">
        <f>S3362/2</f>
        <v>0.32422076873385014</v>
      </c>
      <c r="V3362" s="53">
        <f>T3362/2</f>
        <v>0.34241535873385009</v>
      </c>
      <c r="W3362" s="50">
        <f>RANK(J3362,J:J,1)</f>
        <v>3172</v>
      </c>
      <c r="X3362" s="50">
        <f>YEAR(B3362)</f>
        <v>2017</v>
      </c>
      <c r="Y3362" s="50">
        <f>MONTH(B3362)</f>
        <v>8</v>
      </c>
      <c r="Z3362" s="56">
        <f>X3362*100+Y3362</f>
        <v>201708</v>
      </c>
      <c r="AA3362" s="56">
        <f>WEEKNUM(B3362,1)</f>
        <v>32</v>
      </c>
      <c r="AB3362" s="58">
        <f>IF(ISBLANK(B3362)," ",MAX(B3362-B3361-1,0))</f>
        <v>1</v>
      </c>
      <c r="AC3362" s="56">
        <f>DAY(B3362)</f>
        <v>6</v>
      </c>
      <c r="AD3362" s="53">
        <f>U3362+V3362</f>
        <v>0.66663612746770018</v>
      </c>
      <c r="AE3362" s="56">
        <f>IF("1-Swim"=D3362,E3362*46.7,IF("2-Bike"=D3362,E3362,IF("3-Run"=D3362,E3362*4.27,0)))</f>
        <v>80.323999999999998</v>
      </c>
    </row>
    <row r="3363" spans="1:31" ht="15.75" customHeight="1" x14ac:dyDescent="0.25">
      <c r="A3363" s="50">
        <v>3305</v>
      </c>
      <c r="B3363" s="51">
        <v>42953</v>
      </c>
      <c r="C3363" s="75">
        <f>B3363</f>
        <v>42953</v>
      </c>
      <c r="D3363" s="50" t="s">
        <v>1224</v>
      </c>
      <c r="E3363" s="50">
        <v>50.7</v>
      </c>
      <c r="F3363" s="50">
        <v>3</v>
      </c>
      <c r="G3363" s="50">
        <v>28</v>
      </c>
      <c r="H3363" s="50">
        <v>59</v>
      </c>
      <c r="I3363" s="53">
        <f>IF(E3363&gt;0,TIME(F3363,G3363,H3363),"")</f>
        <v>0.14512731481481481</v>
      </c>
      <c r="J3363" s="54">
        <f>IF(E3363&gt;0,TIME(F3363,G3363,H3363)/E3363,"")</f>
        <v>2.8624716925998973E-3</v>
      </c>
      <c r="K3363" s="50" t="s">
        <v>1340</v>
      </c>
      <c r="L3363" s="50" t="s">
        <v>315</v>
      </c>
      <c r="M3363" s="55">
        <f>IF(D3363&gt;0,0.0416666666666667/J3363,"")</f>
        <v>14.556184703724394</v>
      </c>
      <c r="N3363" s="50">
        <v>130</v>
      </c>
      <c r="O3363" s="50" t="s">
        <v>198</v>
      </c>
      <c r="P3363" s="50" t="s">
        <v>2002</v>
      </c>
      <c r="Q3363" s="151">
        <f>IF("1-Swim"=D3363,J3363*2.4,IF("2-Bike"=D3363,J3363*112,IF("3-Run"=D3363,J3363*26.2,0)))</f>
        <v>0.32059682957118851</v>
      </c>
      <c r="R3363" s="151">
        <f>Q3363/2</f>
        <v>0.16029841478559426</v>
      </c>
      <c r="S3363" s="53">
        <f>J3363*26.2</f>
        <v>7.4996758346117312E-2</v>
      </c>
      <c r="T3363" s="53">
        <f>(J3363+0.0013889)*26.2</f>
        <v>0.11138593834611731</v>
      </c>
      <c r="U3363" s="53">
        <f>S3363/2</f>
        <v>3.7498379173058656E-2</v>
      </c>
      <c r="V3363" s="53">
        <f>T3363/2</f>
        <v>5.5692969173058653E-2</v>
      </c>
      <c r="W3363" s="50">
        <f>RANK(J3363,J:J,1)</f>
        <v>518</v>
      </c>
      <c r="X3363" s="50">
        <f>YEAR(B3363)</f>
        <v>2017</v>
      </c>
      <c r="Y3363" s="50">
        <f>MONTH(B3363)</f>
        <v>8</v>
      </c>
      <c r="Z3363" s="56">
        <f>X3363*100+Y3363</f>
        <v>201708</v>
      </c>
      <c r="AA3363" s="56">
        <f>WEEKNUM(B3363,1)</f>
        <v>32</v>
      </c>
      <c r="AB3363" s="58">
        <f>IF(ISBLANK(B3363)," ",MAX(B3363-B3362-1,0))</f>
        <v>0</v>
      </c>
      <c r="AC3363" s="56">
        <f>DAY(B3363)</f>
        <v>6</v>
      </c>
      <c r="AD3363" s="53">
        <f>U3363+V3363</f>
        <v>9.3191348346117309E-2</v>
      </c>
    </row>
    <row r="3364" spans="1:31" x14ac:dyDescent="0.25">
      <c r="A3364" s="50">
        <v>3306</v>
      </c>
      <c r="B3364" s="51">
        <v>42956</v>
      </c>
      <c r="C3364" s="75">
        <f>B3364</f>
        <v>42956</v>
      </c>
      <c r="D3364" s="50" t="s">
        <v>1225</v>
      </c>
      <c r="E3364" s="50">
        <v>1</v>
      </c>
      <c r="F3364" s="50">
        <v>0</v>
      </c>
      <c r="G3364" s="50">
        <v>33</v>
      </c>
      <c r="H3364" s="50">
        <v>29</v>
      </c>
      <c r="I3364" s="53">
        <f>IF(E3364&gt;0,TIME(F3364,G3364,H3364),"")</f>
        <v>2.3252314814814812E-2</v>
      </c>
      <c r="J3364" s="54">
        <f>IF(E3364&gt;0,TIME(F3364,G3364,H3364)/E3364,"")</f>
        <v>2.3252314814814812E-2</v>
      </c>
      <c r="K3364" s="50" t="s">
        <v>949</v>
      </c>
      <c r="L3364" s="50" t="s">
        <v>1948</v>
      </c>
      <c r="M3364" s="55">
        <f>IF(D3364&gt;0,0.0416666666666667/J3364,"")</f>
        <v>1.7919362867098074</v>
      </c>
      <c r="N3364" s="50">
        <v>108</v>
      </c>
      <c r="O3364" s="50" t="s">
        <v>198</v>
      </c>
      <c r="P3364" s="50" t="s">
        <v>2003</v>
      </c>
      <c r="Q3364" s="151">
        <f>IF("1-Swim"=D3364,J3364*2.4,IF("2-Bike"=D3364,J3364*112,IF("3-Run"=D3364,J3364*26.2,0)))</f>
        <v>5.5805555555555546E-2</v>
      </c>
      <c r="R3364" s="151">
        <f>Q3364/2</f>
        <v>2.7902777777777773E-2</v>
      </c>
      <c r="S3364" s="53">
        <f>J3364*26.2</f>
        <v>0.60921064814814807</v>
      </c>
      <c r="T3364" s="53">
        <f>(J3364+0.0013889)*26.2</f>
        <v>0.64559982814814798</v>
      </c>
      <c r="U3364" s="53">
        <f>S3364/2</f>
        <v>0.30460532407407404</v>
      </c>
      <c r="V3364" s="53">
        <f>T3364/2</f>
        <v>0.32279991407407399</v>
      </c>
      <c r="W3364" s="50">
        <f>RANK(J3364,J:J,1)</f>
        <v>3094</v>
      </c>
      <c r="X3364" s="50">
        <f>YEAR(B3364)</f>
        <v>2017</v>
      </c>
      <c r="Y3364" s="50">
        <f>MONTH(B3364)</f>
        <v>8</v>
      </c>
      <c r="Z3364" s="56">
        <f>X3364*100+Y3364</f>
        <v>201708</v>
      </c>
      <c r="AA3364" s="56">
        <f>WEEKNUM(B3364,1)</f>
        <v>32</v>
      </c>
      <c r="AB3364" s="58">
        <f>IF(ISBLANK(B3364)," ",MAX(B3364-B3363-1,0))</f>
        <v>2</v>
      </c>
      <c r="AC3364" s="56">
        <f>DAY(B3364)</f>
        <v>9</v>
      </c>
      <c r="AD3364" s="53">
        <f>U3364+V3364</f>
        <v>0.62740523814814808</v>
      </c>
    </row>
    <row r="3365" spans="1:31" x14ac:dyDescent="0.25">
      <c r="A3365" s="50">
        <v>3307</v>
      </c>
      <c r="B3365" s="51">
        <v>42957</v>
      </c>
      <c r="C3365" s="75">
        <f>B3365</f>
        <v>42957</v>
      </c>
      <c r="D3365" s="50" t="s">
        <v>1223</v>
      </c>
      <c r="E3365" s="50">
        <v>3.2</v>
      </c>
      <c r="F3365" s="50">
        <v>0</v>
      </c>
      <c r="G3365" s="50">
        <v>34</v>
      </c>
      <c r="H3365" s="50">
        <v>8</v>
      </c>
      <c r="I3365" s="53">
        <f>IF(E3365&gt;0,TIME(F3365,G3365,H3365),"")</f>
        <v>2.3703703703703703E-2</v>
      </c>
      <c r="J3365" s="54">
        <f>IF(E3365&gt;0,TIME(F3365,G3365,H3365)/E3365,"")</f>
        <v>7.4074074074074068E-3</v>
      </c>
      <c r="K3365" s="50" t="s">
        <v>1998</v>
      </c>
      <c r="L3365" s="50" t="s">
        <v>1900</v>
      </c>
      <c r="M3365" s="55">
        <f>IF(D3365&gt;0,0.0416666666666667/J3365,"")</f>
        <v>5.6250000000000044</v>
      </c>
      <c r="N3365" s="50">
        <v>139</v>
      </c>
      <c r="O3365" s="50" t="s">
        <v>255</v>
      </c>
      <c r="P3365" s="50" t="s">
        <v>2004</v>
      </c>
      <c r="Q3365" s="151">
        <f>IF("1-Swim"=D3365,J3365*2.4,IF("2-Bike"=D3365,J3365*112,IF("3-Run"=D3365,J3365*26.2,0)))</f>
        <v>0.19407407407407407</v>
      </c>
      <c r="R3365" s="151">
        <f>Q3365/2</f>
        <v>9.7037037037037033E-2</v>
      </c>
      <c r="S3365" s="53">
        <f>J3365*26.2</f>
        <v>0.19407407407407407</v>
      </c>
      <c r="T3365" s="53">
        <f>(J3365+0.0013889)*26.2</f>
        <v>0.23046325407407403</v>
      </c>
      <c r="U3365" s="53">
        <f>S3365/2</f>
        <v>9.7037037037037033E-2</v>
      </c>
      <c r="V3365" s="53">
        <f>T3365/2</f>
        <v>0.11523162703703702</v>
      </c>
      <c r="W3365" s="50">
        <f>RANK(J3365,J:J,1)</f>
        <v>1978</v>
      </c>
      <c r="X3365" s="50">
        <f>YEAR(B3365)</f>
        <v>2017</v>
      </c>
      <c r="Y3365" s="50">
        <f>MONTH(B3365)</f>
        <v>8</v>
      </c>
      <c r="Z3365" s="56">
        <f>X3365*100+Y3365</f>
        <v>201708</v>
      </c>
      <c r="AA3365" s="56">
        <f>WEEKNUM(B3365,1)</f>
        <v>32</v>
      </c>
      <c r="AB3365" s="58">
        <f>IF(ISBLANK(B3365)," ",MAX(B3365-B3364-1,0))</f>
        <v>0</v>
      </c>
      <c r="AC3365" s="56">
        <f>DAY(B3365)</f>
        <v>10</v>
      </c>
      <c r="AD3365" s="53">
        <f>U3365+V3365</f>
        <v>0.21226866407407405</v>
      </c>
      <c r="AE3365" s="56">
        <f>IF("1-Swim"=D3365,E3365*46.7,IF("2-Bike"=D3365,E3365,IF("3-Run"=D3365,E3365*4.27,0)))</f>
        <v>13.664</v>
      </c>
    </row>
    <row r="3366" spans="1:31" ht="15.75" customHeight="1" x14ac:dyDescent="0.25">
      <c r="A3366" s="50">
        <v>3308</v>
      </c>
      <c r="B3366" s="51">
        <v>42958</v>
      </c>
      <c r="C3366" s="75">
        <f>B3366</f>
        <v>42958</v>
      </c>
      <c r="D3366" s="50" t="s">
        <v>1224</v>
      </c>
      <c r="E3366" s="50">
        <v>17.25</v>
      </c>
      <c r="F3366" s="50">
        <v>1</v>
      </c>
      <c r="G3366" s="50">
        <v>16</v>
      </c>
      <c r="H3366" s="50">
        <v>36</v>
      </c>
      <c r="I3366" s="53">
        <f>IF(E3366&gt;0,TIME(F3366,G3366,H3366),"")</f>
        <v>5.319444444444444E-2</v>
      </c>
      <c r="J3366" s="54">
        <f>IF(E3366&gt;0,TIME(F3366,G3366,H3366)/E3366,"")</f>
        <v>3.0837359098228661E-3</v>
      </c>
      <c r="K3366" s="50" t="s">
        <v>1340</v>
      </c>
      <c r="L3366" s="50" t="s">
        <v>315</v>
      </c>
      <c r="M3366" s="55">
        <f>IF(D3366&gt;0,0.0416666666666667/J3366,"")</f>
        <v>13.511749347258498</v>
      </c>
      <c r="N3366" s="50">
        <v>117</v>
      </c>
      <c r="O3366" s="50" t="s">
        <v>255</v>
      </c>
      <c r="P3366" s="50" t="s">
        <v>2005</v>
      </c>
      <c r="Q3366" s="151">
        <f>IF("1-Swim"=D3366,J3366*2.4,IF("2-Bike"=D3366,J3366*112,IF("3-Run"=D3366,J3366*26.2,0)))</f>
        <v>0.34537842190016099</v>
      </c>
      <c r="R3366" s="151">
        <f>Q3366/2</f>
        <v>0.1726892109500805</v>
      </c>
      <c r="S3366" s="53">
        <f>J3366*26.2</f>
        <v>8.0793880837359097E-2</v>
      </c>
      <c r="T3366" s="53">
        <f>(J3366+0.0013889)*26.2</f>
        <v>0.11718306083735909</v>
      </c>
      <c r="U3366" s="53">
        <f>S3366/2</f>
        <v>4.0396940418679549E-2</v>
      </c>
      <c r="V3366" s="53">
        <f>T3366/2</f>
        <v>5.8591530418679545E-2</v>
      </c>
      <c r="W3366" s="50">
        <f>RANK(J3366,J:J,1)</f>
        <v>608</v>
      </c>
      <c r="X3366" s="50">
        <f>YEAR(B3366)</f>
        <v>2017</v>
      </c>
      <c r="Y3366" s="50">
        <f>MONTH(B3366)</f>
        <v>8</v>
      </c>
      <c r="Z3366" s="56">
        <f>X3366*100+Y3366</f>
        <v>201708</v>
      </c>
      <c r="AA3366" s="56">
        <f>WEEKNUM(B3366,1)</f>
        <v>32</v>
      </c>
      <c r="AB3366" s="58">
        <f>IF(ISBLANK(B3366)," ",MAX(B3366-B3365-1,0))</f>
        <v>0</v>
      </c>
      <c r="AC3366" s="56">
        <f>DAY(B3366)</f>
        <v>11</v>
      </c>
      <c r="AD3366" s="53">
        <f>U3366+V3366</f>
        <v>9.8988470837359094E-2</v>
      </c>
    </row>
    <row r="3367" spans="1:31" x14ac:dyDescent="0.25">
      <c r="A3367" s="50">
        <v>3309</v>
      </c>
      <c r="B3367" s="51">
        <v>42960</v>
      </c>
      <c r="C3367" s="75">
        <f>B3367</f>
        <v>42960</v>
      </c>
      <c r="D3367" s="50" t="s">
        <v>1224</v>
      </c>
      <c r="E3367" s="50">
        <v>36.6</v>
      </c>
      <c r="F3367" s="50">
        <v>2</v>
      </c>
      <c r="G3367" s="50">
        <v>26</v>
      </c>
      <c r="H3367" s="50">
        <v>31</v>
      </c>
      <c r="I3367" s="53">
        <f>IF(E3367&gt;0,TIME(F3367,G3367,H3367),"")</f>
        <v>0.10174768518518518</v>
      </c>
      <c r="J3367" s="54">
        <f>IF(E3367&gt;0,TIME(F3367,G3367,H3367)/E3367,"")</f>
        <v>2.7799913985023269E-3</v>
      </c>
      <c r="K3367" s="50" t="s">
        <v>1340</v>
      </c>
      <c r="L3367" s="50" t="s">
        <v>315</v>
      </c>
      <c r="M3367" s="55">
        <f>IF(D3367&gt;0,0.0416666666666667/J3367,"")</f>
        <v>14.988055966329215</v>
      </c>
      <c r="N3367" s="50">
        <v>125</v>
      </c>
      <c r="O3367" s="50" t="s">
        <v>255</v>
      </c>
      <c r="P3367" s="50" t="s">
        <v>2005</v>
      </c>
      <c r="Q3367" s="151">
        <f>IF("1-Swim"=D3367,J3367*2.4,IF("2-Bike"=D3367,J3367*112,IF("3-Run"=D3367,J3367*26.2,0)))</f>
        <v>0.31135903663226061</v>
      </c>
      <c r="R3367" s="151">
        <f>Q3367/2</f>
        <v>0.15567951831613031</v>
      </c>
      <c r="S3367" s="53">
        <f>J3367*26.2</f>
        <v>7.2835774640760964E-2</v>
      </c>
      <c r="T3367" s="53">
        <f>(J3367+0.0013889)*26.2</f>
        <v>0.10922495464076096</v>
      </c>
      <c r="U3367" s="53">
        <f>S3367/2</f>
        <v>3.6417887320380482E-2</v>
      </c>
      <c r="V3367" s="53">
        <f>T3367/2</f>
        <v>5.4612477320380479E-2</v>
      </c>
      <c r="W3367" s="50">
        <f>RANK(J3367,J:J,1)</f>
        <v>470</v>
      </c>
      <c r="X3367" s="50">
        <f>YEAR(B3367)</f>
        <v>2017</v>
      </c>
      <c r="Y3367" s="50">
        <f>MONTH(B3367)</f>
        <v>8</v>
      </c>
      <c r="Z3367" s="56">
        <f>X3367*100+Y3367</f>
        <v>201708</v>
      </c>
      <c r="AA3367" s="56">
        <f>WEEKNUM(B3367,1)</f>
        <v>33</v>
      </c>
      <c r="AB3367" s="58">
        <f>IF(ISBLANK(B3367)," ",MAX(B3367-B3366-1,0))</f>
        <v>1</v>
      </c>
      <c r="AC3367" s="56">
        <f>DAY(B3367)</f>
        <v>13</v>
      </c>
      <c r="AD3367" s="53">
        <f>U3367+V3367</f>
        <v>9.1030364640760961E-2</v>
      </c>
    </row>
    <row r="3368" spans="1:31" x14ac:dyDescent="0.25">
      <c r="A3368" s="50">
        <v>3311</v>
      </c>
      <c r="B3368" s="51">
        <v>42960</v>
      </c>
      <c r="C3368" s="75">
        <f>B3368</f>
        <v>42960</v>
      </c>
      <c r="D3368" s="50" t="s">
        <v>1225</v>
      </c>
      <c r="E3368" s="50">
        <v>0.6</v>
      </c>
      <c r="F3368" s="50">
        <v>0</v>
      </c>
      <c r="G3368" s="50">
        <v>20</v>
      </c>
      <c r="H3368" s="50">
        <v>18</v>
      </c>
      <c r="I3368" s="53">
        <f>IF(E3368&gt;0,TIME(F3368,G3368,H3368),"")</f>
        <v>1.4097222222222221E-2</v>
      </c>
      <c r="J3368" s="54">
        <f>IF(E3368&gt;0,TIME(F3368,G3368,H3368)/E3368,"")</f>
        <v>2.3495370370370368E-2</v>
      </c>
      <c r="K3368" s="50" t="s">
        <v>949</v>
      </c>
      <c r="L3368" s="50" t="s">
        <v>2006</v>
      </c>
      <c r="M3368" s="55">
        <f>IF(D3368&gt;0,0.0416666666666667/J3368,"")</f>
        <v>1.7733990147783267</v>
      </c>
      <c r="N3368" s="50">
        <v>0</v>
      </c>
      <c r="O3368" s="50" t="s">
        <v>255</v>
      </c>
      <c r="P3368" s="50" t="s">
        <v>2005</v>
      </c>
      <c r="Q3368" s="151">
        <f>IF("1-Swim"=D3368,J3368*2.4,IF("2-Bike"=D3368,J3368*112,IF("3-Run"=D3368,J3368*26.2,0)))</f>
        <v>5.6388888888888877E-2</v>
      </c>
      <c r="R3368" s="151">
        <f>Q3368/2</f>
        <v>2.8194444444444439E-2</v>
      </c>
      <c r="S3368" s="53">
        <f>J3368*26.2</f>
        <v>0.6155787037037036</v>
      </c>
      <c r="T3368" s="53">
        <f>(J3368+0.0013889)*26.2</f>
        <v>0.65196788370370362</v>
      </c>
      <c r="U3368" s="53">
        <f>S3368/2</f>
        <v>0.3077893518518518</v>
      </c>
      <c r="V3368" s="53">
        <f>T3368/2</f>
        <v>0.32598394185185181</v>
      </c>
      <c r="W3368" s="50">
        <f>RANK(J3368,J:J,1)</f>
        <v>3109</v>
      </c>
      <c r="X3368" s="50">
        <f>YEAR(B3368)</f>
        <v>2017</v>
      </c>
      <c r="Y3368" s="50">
        <f>MONTH(B3368)</f>
        <v>8</v>
      </c>
      <c r="Z3368" s="56">
        <f>X3368*100+Y3368</f>
        <v>201708</v>
      </c>
      <c r="AA3368" s="56">
        <f>WEEKNUM(B3368,1)</f>
        <v>33</v>
      </c>
      <c r="AB3368" s="58">
        <f>IF(ISBLANK(B3368)," ",MAX(B3368-B3367-1,0))</f>
        <v>0</v>
      </c>
      <c r="AC3368" s="56">
        <f>DAY(B3368)</f>
        <v>13</v>
      </c>
      <c r="AD3368" s="53">
        <f>U3368+V3368</f>
        <v>0.63377329370370361</v>
      </c>
    </row>
    <row r="3369" spans="1:31" ht="15.75" customHeight="1" x14ac:dyDescent="0.25">
      <c r="A3369" s="50">
        <v>3310</v>
      </c>
      <c r="B3369" s="51">
        <v>42962</v>
      </c>
      <c r="C3369" s="75">
        <f>B3369</f>
        <v>42962</v>
      </c>
      <c r="D3369" s="50" t="s">
        <v>1223</v>
      </c>
      <c r="E3369" s="50">
        <v>3.1</v>
      </c>
      <c r="F3369" s="50">
        <v>0</v>
      </c>
      <c r="G3369" s="50">
        <v>33</v>
      </c>
      <c r="H3369" s="50">
        <v>31</v>
      </c>
      <c r="I3369" s="53">
        <f>IF(E3369&gt;0,TIME(F3369,G3369,H3369),"")</f>
        <v>2.327546296296296E-2</v>
      </c>
      <c r="J3369" s="54">
        <f>IF(E3369&gt;0,TIME(F3369,G3369,H3369)/E3369,"")</f>
        <v>7.5082138590203094E-3</v>
      </c>
      <c r="K3369" s="50" t="s">
        <v>1947</v>
      </c>
      <c r="L3369" s="50" t="s">
        <v>1814</v>
      </c>
      <c r="M3369" s="55">
        <f>IF(D3369&gt;0,0.0416666666666667/J3369,"")</f>
        <v>5.5494778717056246</v>
      </c>
      <c r="N3369" s="50">
        <v>142</v>
      </c>
      <c r="O3369" s="50" t="s">
        <v>228</v>
      </c>
      <c r="P3369" s="50" t="s">
        <v>2005</v>
      </c>
      <c r="Q3369" s="151">
        <f>IF("1-Swim"=D3369,J3369*2.4,IF("2-Bike"=D3369,J3369*112,IF("3-Run"=D3369,J3369*26.2,0)))</f>
        <v>0.19671520310633211</v>
      </c>
      <c r="R3369" s="151">
        <f>Q3369/2</f>
        <v>9.8357601553166057E-2</v>
      </c>
      <c r="S3369" s="53">
        <f>J3369*26.2</f>
        <v>0.19671520310633211</v>
      </c>
      <c r="T3369" s="53">
        <f>(J3369+0.0013889)*26.2</f>
        <v>0.23310438310633211</v>
      </c>
      <c r="U3369" s="53">
        <f>S3369/2</f>
        <v>9.8357601553166057E-2</v>
      </c>
      <c r="V3369" s="53">
        <f>T3369/2</f>
        <v>0.11655219155316605</v>
      </c>
      <c r="W3369" s="50">
        <f>RANK(J3369,J:J,1)</f>
        <v>2075</v>
      </c>
      <c r="X3369" s="50">
        <f>YEAR(B3369)</f>
        <v>2017</v>
      </c>
      <c r="Y3369" s="50">
        <f>MONTH(B3369)</f>
        <v>8</v>
      </c>
      <c r="Z3369" s="56">
        <f>X3369*100+Y3369</f>
        <v>201708</v>
      </c>
      <c r="AA3369" s="56">
        <f>WEEKNUM(B3369,1)</f>
        <v>33</v>
      </c>
      <c r="AB3369" s="58">
        <f>IF(ISBLANK(B3369)," ",MAX(B3369-B3368-1,0))</f>
        <v>1</v>
      </c>
      <c r="AC3369" s="56">
        <f>DAY(B3369)</f>
        <v>15</v>
      </c>
      <c r="AD3369" s="53">
        <f>U3369+V3369</f>
        <v>0.21490979310633213</v>
      </c>
      <c r="AE3369" s="56">
        <f>IF("1-Swim"=D3369,E3369*46.7,IF("2-Bike"=D3369,E3369,IF("3-Run"=D3369,E3369*4.27,0)))</f>
        <v>13.236999999999998</v>
      </c>
    </row>
    <row r="3370" spans="1:31" x14ac:dyDescent="0.25">
      <c r="A3370" s="50">
        <v>3312</v>
      </c>
      <c r="B3370" s="51">
        <v>42965</v>
      </c>
      <c r="C3370" s="75">
        <f>B3370</f>
        <v>42965</v>
      </c>
      <c r="D3370" s="50" t="s">
        <v>1225</v>
      </c>
      <c r="E3370" s="50">
        <v>0.75</v>
      </c>
      <c r="F3370" s="50">
        <v>0</v>
      </c>
      <c r="G3370" s="50">
        <v>28</v>
      </c>
      <c r="H3370" s="50">
        <v>19</v>
      </c>
      <c r="I3370" s="53">
        <f>IF(E3370&gt;0,TIME(F3370,G3370,H3370),"")</f>
        <v>1.9664351851851853E-2</v>
      </c>
      <c r="J3370" s="54">
        <f>IF(E3370&gt;0,TIME(F3370,G3370,H3370)/E3370,"")</f>
        <v>2.6219135802469137E-2</v>
      </c>
      <c r="K3370" s="50" t="s">
        <v>1833</v>
      </c>
      <c r="L3370" s="50" t="s">
        <v>1838</v>
      </c>
      <c r="M3370" s="55">
        <f>IF(D3370&gt;0,0.0416666666666667/J3370,"")</f>
        <v>1.5891701000588594</v>
      </c>
      <c r="N3370" s="50">
        <v>0</v>
      </c>
      <c r="O3370" s="50" t="s">
        <v>291</v>
      </c>
      <c r="P3370" s="50" t="s">
        <v>2005</v>
      </c>
      <c r="Q3370" s="151">
        <f>IF("1-Swim"=D3370,J3370*2.4,IF("2-Bike"=D3370,J3370*112,IF("3-Run"=D3370,J3370*26.2,0)))</f>
        <v>6.2925925925925927E-2</v>
      </c>
      <c r="R3370" s="151">
        <f>Q3370/2</f>
        <v>3.1462962962962963E-2</v>
      </c>
      <c r="S3370" s="53">
        <f>J3370*26.2</f>
        <v>0.68694135802469136</v>
      </c>
      <c r="T3370" s="53">
        <f>(J3370+0.0013889)*26.2</f>
        <v>0.72333053802469138</v>
      </c>
      <c r="U3370" s="53">
        <f>S3370/2</f>
        <v>0.34347067901234568</v>
      </c>
      <c r="V3370" s="53">
        <f>T3370/2</f>
        <v>0.36166526901234569</v>
      </c>
      <c r="W3370" s="50">
        <f>RANK(J3370,J:J,1)</f>
        <v>3240</v>
      </c>
      <c r="X3370" s="50">
        <f>YEAR(B3370)</f>
        <v>2017</v>
      </c>
      <c r="Y3370" s="50">
        <f>MONTH(B3370)</f>
        <v>8</v>
      </c>
      <c r="Z3370" s="56">
        <f>X3370*100+Y3370</f>
        <v>201708</v>
      </c>
      <c r="AA3370" s="56">
        <f>WEEKNUM(B3370,1)</f>
        <v>33</v>
      </c>
      <c r="AB3370" s="58">
        <f>IF(ISBLANK(B3370)," ",MAX(B3370-B3369-1,0))</f>
        <v>2</v>
      </c>
      <c r="AC3370" s="56">
        <f>DAY(B3370)</f>
        <v>18</v>
      </c>
      <c r="AD3370" s="53">
        <f>U3370+V3370</f>
        <v>0.70513594802469137</v>
      </c>
    </row>
    <row r="3371" spans="1:31" ht="15.75" customHeight="1" x14ac:dyDescent="0.25">
      <c r="A3371" s="50">
        <v>3313</v>
      </c>
      <c r="B3371" s="51">
        <v>42966</v>
      </c>
      <c r="C3371" s="75">
        <f>B3371</f>
        <v>42966</v>
      </c>
      <c r="D3371" s="50" t="s">
        <v>1225</v>
      </c>
      <c r="E3371" s="378">
        <v>0.75</v>
      </c>
      <c r="F3371" s="378">
        <v>0</v>
      </c>
      <c r="G3371" s="378">
        <v>22</v>
      </c>
      <c r="H3371" s="378">
        <v>53</v>
      </c>
      <c r="I3371" s="53">
        <f>IF(E3371&gt;0,TIME(F3371,G3371,H3371),"")</f>
        <v>1.5891203703703703E-2</v>
      </c>
      <c r="J3371" s="54">
        <f>IF(E3371&gt;0,TIME(F3371,G3371,H3371)/E3371,"")</f>
        <v>2.1188271604938271E-2</v>
      </c>
      <c r="K3371" s="50" t="s">
        <v>1833</v>
      </c>
      <c r="L3371" s="50" t="s">
        <v>1838</v>
      </c>
      <c r="M3371" s="55">
        <f>IF(D3371&gt;0,0.0416666666666667/J3371,"")</f>
        <v>1.9664967225054641</v>
      </c>
      <c r="N3371" s="50">
        <v>0</v>
      </c>
      <c r="O3371" s="50" t="s">
        <v>255</v>
      </c>
      <c r="P3371" s="50" t="s">
        <v>2005</v>
      </c>
      <c r="Q3371" s="151">
        <f>IF("1-Swim"=D3371,J3371*2.4,IF("2-Bike"=D3371,J3371*112,IF("3-Run"=D3371,J3371*26.2,0)))</f>
        <v>5.0851851851851849E-2</v>
      </c>
      <c r="R3371" s="151">
        <f>Q3371/2</f>
        <v>2.5425925925925925E-2</v>
      </c>
      <c r="S3371" s="53">
        <f>J3371*26.2</f>
        <v>0.55513271604938264</v>
      </c>
      <c r="T3371" s="53">
        <f>(J3371+0.0013889)*26.2</f>
        <v>0.59152189604938266</v>
      </c>
      <c r="U3371" s="53">
        <f>S3371/2</f>
        <v>0.27756635802469132</v>
      </c>
      <c r="V3371" s="53">
        <f>T3371/2</f>
        <v>0.29576094802469133</v>
      </c>
      <c r="W3371" s="50">
        <f>RANK(J3371,J:J,1)</f>
        <v>3033</v>
      </c>
      <c r="X3371" s="50">
        <f>YEAR(B3371)</f>
        <v>2017</v>
      </c>
      <c r="Y3371" s="50">
        <f>MONTH(B3371)</f>
        <v>8</v>
      </c>
      <c r="Z3371" s="56">
        <f>X3371*100+Y3371</f>
        <v>201708</v>
      </c>
      <c r="AA3371" s="56">
        <f>WEEKNUM(B3371,1)</f>
        <v>33</v>
      </c>
      <c r="AB3371" s="58">
        <f>IF(ISBLANK(B3371)," ",MAX(B3371-B3370-1,0))</f>
        <v>0</v>
      </c>
      <c r="AC3371" s="56">
        <f>DAY(B3371)</f>
        <v>19</v>
      </c>
      <c r="AD3371" s="53">
        <f>U3371+V3371</f>
        <v>0.57332730604938265</v>
      </c>
      <c r="AE3371" s="56">
        <f>IF("1-Swim"=D3371,E3371*46.7,IF("2-Bike"=D3371,E3371,IF("3-Run"=D3371,E3371*4.27,0)))</f>
        <v>35.025000000000006</v>
      </c>
    </row>
    <row r="3372" spans="1:31" x14ac:dyDescent="0.25">
      <c r="A3372" s="50">
        <v>3314</v>
      </c>
      <c r="B3372" s="51">
        <v>42966</v>
      </c>
      <c r="C3372" s="75">
        <f>B3372</f>
        <v>42966</v>
      </c>
      <c r="D3372" s="50" t="s">
        <v>1224</v>
      </c>
      <c r="E3372" s="378">
        <v>10.75</v>
      </c>
      <c r="F3372" s="378">
        <v>0</v>
      </c>
      <c r="G3372" s="378">
        <v>47</v>
      </c>
      <c r="H3372" s="378">
        <v>35</v>
      </c>
      <c r="I3372" s="53">
        <f>IF(E3372&gt;0,TIME(F3372,G3372,H3372),"")</f>
        <v>3.3043981481481487E-2</v>
      </c>
      <c r="J3372" s="54">
        <f>IF(E3372&gt;0,TIME(F3372,G3372,H3372)/E3372,"")</f>
        <v>3.0738587424633942E-3</v>
      </c>
      <c r="K3372" s="50" t="s">
        <v>1340</v>
      </c>
      <c r="L3372" s="50" t="s">
        <v>2007</v>
      </c>
      <c r="M3372" s="55">
        <f>IF(D3372&gt;0,0.0416666666666667/J3372,"")</f>
        <v>13.555166374781093</v>
      </c>
      <c r="N3372" s="50">
        <v>0</v>
      </c>
      <c r="O3372" s="50" t="s">
        <v>2008</v>
      </c>
      <c r="P3372" s="50" t="s">
        <v>2005</v>
      </c>
      <c r="Q3372" s="151">
        <f>IF("1-Swim"=D3372,J3372*2.4,IF("2-Bike"=D3372,J3372*112,IF("3-Run"=D3372,J3372*26.2,0)))</f>
        <v>0.34427217915590014</v>
      </c>
      <c r="R3372" s="151">
        <f>Q3372/2</f>
        <v>0.17213608957795007</v>
      </c>
      <c r="S3372" s="53">
        <f>J3372*26.2</f>
        <v>8.0535099052540929E-2</v>
      </c>
      <c r="T3372" s="53">
        <f>(J3372+0.0013889)*26.2</f>
        <v>0.11692427905254094</v>
      </c>
      <c r="U3372" s="53">
        <f>S3372/2</f>
        <v>4.0267549526270464E-2</v>
      </c>
      <c r="V3372" s="53">
        <f>T3372/2</f>
        <v>5.8462139526270468E-2</v>
      </c>
      <c r="W3372" s="50">
        <f>RANK(J3372,J:J,1)</f>
        <v>602</v>
      </c>
      <c r="X3372" s="50">
        <f>YEAR(B3372)</f>
        <v>2017</v>
      </c>
      <c r="Y3372" s="50">
        <f>MONTH(B3372)</f>
        <v>8</v>
      </c>
      <c r="Z3372" s="56">
        <f>X3372*100+Y3372</f>
        <v>201708</v>
      </c>
      <c r="AA3372" s="56">
        <f>WEEKNUM(B3372,1)</f>
        <v>33</v>
      </c>
      <c r="AB3372" s="58">
        <f>IF(ISBLANK(B3372)," ",MAX(B3372-B3371-1,0))</f>
        <v>0</v>
      </c>
      <c r="AC3372" s="56">
        <f>DAY(B3372)</f>
        <v>19</v>
      </c>
      <c r="AD3372" s="53">
        <f>U3372+V3372</f>
        <v>9.8729689052540925E-2</v>
      </c>
    </row>
    <row r="3373" spans="1:31" x14ac:dyDescent="0.25">
      <c r="A3373" s="50">
        <v>3315</v>
      </c>
      <c r="B3373" s="51">
        <v>42967</v>
      </c>
      <c r="C3373" s="75">
        <f>B3373</f>
        <v>42967</v>
      </c>
      <c r="D3373" s="50" t="s">
        <v>1225</v>
      </c>
      <c r="E3373" s="50">
        <v>2.4</v>
      </c>
      <c r="F3373" s="50">
        <v>1</v>
      </c>
      <c r="G3373" s="50">
        <v>25</v>
      </c>
      <c r="H3373" s="50">
        <v>57</v>
      </c>
      <c r="I3373" s="53">
        <f>IF(E3373&gt;0,TIME(F3373,G3373,H3373),"")</f>
        <v>5.9687500000000004E-2</v>
      </c>
      <c r="J3373" s="54">
        <f>IF(E3373&gt;0,TIME(F3373,G3373,H3373)/E3373,"")</f>
        <v>2.4869791666666669E-2</v>
      </c>
      <c r="K3373" s="50" t="s">
        <v>1833</v>
      </c>
      <c r="L3373" s="50" t="s">
        <v>1433</v>
      </c>
      <c r="M3373" s="55">
        <f>IF(D3373&gt;0,0.0416666666666667/J3373,"")</f>
        <v>1.6753926701570692</v>
      </c>
      <c r="N3373" s="50">
        <v>0</v>
      </c>
      <c r="O3373" s="50" t="s">
        <v>255</v>
      </c>
      <c r="P3373" s="50" t="s">
        <v>1915</v>
      </c>
      <c r="Q3373" s="151">
        <f>IF("1-Swim"=D3373,J3373*2.4,IF("2-Bike"=D3373,J3373*112,IF("3-Run"=D3373,J3373*26.2,0)))</f>
        <v>5.9687500000000004E-2</v>
      </c>
      <c r="R3373" s="151">
        <f>Q3373/2</f>
        <v>2.9843750000000002E-2</v>
      </c>
      <c r="S3373" s="53">
        <f>J3373*26.2</f>
        <v>0.65158854166666669</v>
      </c>
      <c r="T3373" s="53">
        <f>(J3373+0.0013889)*26.2</f>
        <v>0.68797772166666671</v>
      </c>
      <c r="U3373" s="53">
        <f>S3373/2</f>
        <v>0.32579427083333334</v>
      </c>
      <c r="V3373" s="53">
        <f>T3373/2</f>
        <v>0.34398886083333335</v>
      </c>
      <c r="W3373" s="50">
        <f>RANK(J3373,J:J,1)</f>
        <v>3178</v>
      </c>
      <c r="X3373" s="50">
        <f>YEAR(B3373)</f>
        <v>2017</v>
      </c>
      <c r="Y3373" s="50">
        <f>MONTH(B3373)</f>
        <v>8</v>
      </c>
      <c r="Z3373" s="56">
        <f>X3373*100+Y3373</f>
        <v>201708</v>
      </c>
      <c r="AA3373" s="56">
        <f>WEEKNUM(B3373,1)</f>
        <v>34</v>
      </c>
      <c r="AB3373" s="58">
        <f>IF(ISBLANK(B3373)," ",MAX(B3373-B3372-1,0))</f>
        <v>0</v>
      </c>
      <c r="AC3373" s="56">
        <f>DAY(B3373)</f>
        <v>20</v>
      </c>
      <c r="AD3373" s="53">
        <f>U3373+V3373</f>
        <v>0.6697831316666667</v>
      </c>
    </row>
    <row r="3374" spans="1:31" ht="15.75" customHeight="1" x14ac:dyDescent="0.25">
      <c r="A3374" s="50">
        <v>3316</v>
      </c>
      <c r="B3374" s="51">
        <v>42967</v>
      </c>
      <c r="C3374" s="75">
        <f>B3374</f>
        <v>42967</v>
      </c>
      <c r="D3374" s="50" t="s">
        <v>515</v>
      </c>
      <c r="E3374" s="50">
        <v>1</v>
      </c>
      <c r="F3374" s="50">
        <v>0</v>
      </c>
      <c r="G3374" s="50">
        <v>11</v>
      </c>
      <c r="H3374" s="50">
        <v>53</v>
      </c>
      <c r="I3374" s="53">
        <f>IF(E3374&gt;0,TIME(F3374,G3374,H3374),"")</f>
        <v>8.2523148148148148E-3</v>
      </c>
      <c r="J3374" s="54">
        <f>IF(E3374&gt;0,TIME(F3374,G3374,H3374)/E3374,"")</f>
        <v>8.2523148148148148E-3</v>
      </c>
      <c r="K3374" s="50" t="s">
        <v>1833</v>
      </c>
      <c r="L3374" s="50" t="s">
        <v>1433</v>
      </c>
      <c r="M3374" s="55">
        <f>IF(D3374&gt;0,0.0416666666666667/J3374,"")</f>
        <v>5.0490883590462872</v>
      </c>
      <c r="N3374" s="50">
        <v>0</v>
      </c>
      <c r="O3374" s="50" t="s">
        <v>255</v>
      </c>
      <c r="P3374" s="50" t="s">
        <v>1915</v>
      </c>
      <c r="Q3374" s="151">
        <f>IF("1-Swim"=D3374,J3374*2.4,IF("2-Bike"=D3374,J3374*112,IF("3-Run"=D3374,J3374*26.2,0)))</f>
        <v>0</v>
      </c>
      <c r="R3374" s="151">
        <f>Q3374/2</f>
        <v>0</v>
      </c>
      <c r="S3374" s="53">
        <f>J3374*26.2</f>
        <v>0.21621064814814814</v>
      </c>
      <c r="T3374" s="53">
        <f>(J3374+0.0013889)*26.2</f>
        <v>0.25259982814814813</v>
      </c>
      <c r="U3374" s="53">
        <f>S3374/2</f>
        <v>0.10810532407407407</v>
      </c>
      <c r="V3374" s="53">
        <f>T3374/2</f>
        <v>0.12629991407407407</v>
      </c>
      <c r="W3374" s="50">
        <f>RANK(J3374,J:J,1)</f>
        <v>2559</v>
      </c>
      <c r="X3374" s="50">
        <f>YEAR(B3374)</f>
        <v>2017</v>
      </c>
      <c r="Y3374" s="50">
        <f>MONTH(B3374)</f>
        <v>8</v>
      </c>
      <c r="Z3374" s="56">
        <f>X3374*100+Y3374</f>
        <v>201708</v>
      </c>
      <c r="AA3374" s="56">
        <f>WEEKNUM(B3374,1)</f>
        <v>34</v>
      </c>
      <c r="AB3374" s="58">
        <f>IF(ISBLANK(B3374)," ",MAX(B3374-B3373-1,0))</f>
        <v>0</v>
      </c>
      <c r="AC3374" s="56">
        <f>DAY(B3374)</f>
        <v>20</v>
      </c>
      <c r="AD3374" s="53">
        <f>U3374+V3374</f>
        <v>0.23440523814814812</v>
      </c>
      <c r="AE3374" s="56">
        <f>IF("1-Swim"=D3374,E3374*46.7,IF("2-Bike"=D3374,E3374,IF("3-Run"=D3374,E3374*4.27,0)))</f>
        <v>0</v>
      </c>
    </row>
    <row r="3375" spans="1:31" x14ac:dyDescent="0.25">
      <c r="A3375" s="50">
        <v>3317</v>
      </c>
      <c r="B3375" s="51">
        <v>42967</v>
      </c>
      <c r="C3375" s="75">
        <f>B3375</f>
        <v>42967</v>
      </c>
      <c r="D3375" s="50" t="s">
        <v>1224</v>
      </c>
      <c r="E3375" s="50">
        <v>112</v>
      </c>
      <c r="F3375" s="50">
        <v>6</v>
      </c>
      <c r="G3375" s="50">
        <v>9</v>
      </c>
      <c r="H3375" s="50">
        <v>39</v>
      </c>
      <c r="I3375" s="53">
        <f>IF(E3375&gt;0,TIME(F3375,G3375,H3375),"")</f>
        <v>0.25670138888888888</v>
      </c>
      <c r="J3375" s="54">
        <f>IF(E3375&gt;0,TIME(F3375,G3375,H3375)/E3375,"")</f>
        <v>2.2919766865079363E-3</v>
      </c>
      <c r="K3375" s="50" t="s">
        <v>1340</v>
      </c>
      <c r="L3375" s="50" t="s">
        <v>1433</v>
      </c>
      <c r="M3375" s="55">
        <f>IF(D3375&gt;0,0.0416666666666667/J3375,"")</f>
        <v>18.179358852969042</v>
      </c>
      <c r="N3375" s="50">
        <v>147</v>
      </c>
      <c r="O3375" s="50" t="s">
        <v>184</v>
      </c>
      <c r="P3375" s="50" t="s">
        <v>1915</v>
      </c>
      <c r="Q3375" s="151">
        <f>IF("1-Swim"=D3375,J3375*2.4,IF("2-Bike"=D3375,J3375*112,IF("3-Run"=D3375,J3375*26.2,0)))</f>
        <v>0.25670138888888888</v>
      </c>
      <c r="R3375" s="151">
        <f>Q3375/2</f>
        <v>0.12835069444444444</v>
      </c>
      <c r="S3375" s="53">
        <f>J3375*26.2</f>
        <v>6.0049789186507926E-2</v>
      </c>
      <c r="T3375" s="53">
        <f>(J3375+0.0013889)*26.2</f>
        <v>9.643896918650792E-2</v>
      </c>
      <c r="U3375" s="53">
        <f>S3375/2</f>
        <v>3.0024894593253963E-2</v>
      </c>
      <c r="V3375" s="53">
        <f>T3375/2</f>
        <v>4.821948459325396E-2</v>
      </c>
      <c r="W3375" s="50">
        <f>RANK(J3375,J:J,1)</f>
        <v>228</v>
      </c>
      <c r="X3375" s="50">
        <f>YEAR(B3375)</f>
        <v>2017</v>
      </c>
      <c r="Y3375" s="50">
        <f>MONTH(B3375)</f>
        <v>8</v>
      </c>
      <c r="Z3375" s="56">
        <f>X3375*100+Y3375</f>
        <v>201708</v>
      </c>
      <c r="AA3375" s="56">
        <f>WEEKNUM(B3375,1)</f>
        <v>34</v>
      </c>
      <c r="AB3375" s="58">
        <f>IF(ISBLANK(B3375)," ",MAX(B3375-B3374-1,0))</f>
        <v>0</v>
      </c>
      <c r="AC3375" s="56">
        <f>DAY(B3375)</f>
        <v>20</v>
      </c>
      <c r="AD3375" s="53">
        <f>U3375+V3375</f>
        <v>7.8244379186507923E-2</v>
      </c>
    </row>
    <row r="3376" spans="1:31" x14ac:dyDescent="0.25">
      <c r="A3376" s="50">
        <v>3318</v>
      </c>
      <c r="B3376" s="51">
        <v>42967</v>
      </c>
      <c r="C3376" s="75">
        <f>B3376</f>
        <v>42967</v>
      </c>
      <c r="D3376" s="50" t="s">
        <v>516</v>
      </c>
      <c r="E3376" s="50">
        <v>1</v>
      </c>
      <c r="F3376" s="50">
        <v>0</v>
      </c>
      <c r="G3376" s="50">
        <v>10</v>
      </c>
      <c r="H3376" s="50">
        <v>55</v>
      </c>
      <c r="I3376" s="53">
        <f>IF(E3376&gt;0,TIME(F3376,G3376,H3376),"")</f>
        <v>7.5810185185185182E-3</v>
      </c>
      <c r="J3376" s="54">
        <f>IF(E3376&gt;0,TIME(F3376,G3376,H3376)/E3376,"")</f>
        <v>7.5810185185185182E-3</v>
      </c>
      <c r="K3376" s="50" t="s">
        <v>1833</v>
      </c>
      <c r="L3376" s="50" t="s">
        <v>1433</v>
      </c>
      <c r="M3376" s="55">
        <f>IF(D3376&gt;0,0.0416666666666667/J3376,"")</f>
        <v>5.4961832061068749</v>
      </c>
      <c r="N3376" s="50">
        <v>0</v>
      </c>
      <c r="P3376" s="50" t="s">
        <v>1915</v>
      </c>
      <c r="Q3376" s="151">
        <f>IF("1-Swim"=D3376,J3376*2.4,IF("2-Bike"=D3376,J3376*112,IF("3-Run"=D3376,J3376*26.2,0)))</f>
        <v>0</v>
      </c>
      <c r="R3376" s="151">
        <f>Q3376/2</f>
        <v>0</v>
      </c>
      <c r="S3376" s="53">
        <f>J3376*26.2</f>
        <v>0.19862268518518517</v>
      </c>
      <c r="T3376" s="53">
        <f>(J3376+0.0013889)*26.2</f>
        <v>0.23501186518518519</v>
      </c>
      <c r="U3376" s="53">
        <f>S3376/2</f>
        <v>9.9311342592592583E-2</v>
      </c>
      <c r="V3376" s="53">
        <f>T3376/2</f>
        <v>0.11750593259259259</v>
      </c>
      <c r="W3376" s="50">
        <f>RANK(J3376,J:J,1)</f>
        <v>2141</v>
      </c>
      <c r="X3376" s="50">
        <f>YEAR(B3376)</f>
        <v>2017</v>
      </c>
      <c r="Y3376" s="50">
        <f>MONTH(B3376)</f>
        <v>8</v>
      </c>
      <c r="Z3376" s="56">
        <f>X3376*100+Y3376</f>
        <v>201708</v>
      </c>
      <c r="AA3376" s="56">
        <f>WEEKNUM(B3376,1)</f>
        <v>34</v>
      </c>
      <c r="AB3376" s="58">
        <f>IF(ISBLANK(B3376)," ",MAX(B3376-B3375-1,0))</f>
        <v>0</v>
      </c>
      <c r="AC3376" s="56">
        <f>DAY(B3376)</f>
        <v>20</v>
      </c>
      <c r="AD3376" s="53">
        <f>U3376+V3376</f>
        <v>0.21681727518518518</v>
      </c>
    </row>
    <row r="3377" spans="1:31" ht="15.75" customHeight="1" x14ac:dyDescent="0.25">
      <c r="A3377" s="50">
        <v>3319</v>
      </c>
      <c r="B3377" s="51">
        <v>42967</v>
      </c>
      <c r="C3377" s="75">
        <f>B3377</f>
        <v>42967</v>
      </c>
      <c r="D3377" s="50" t="s">
        <v>1223</v>
      </c>
      <c r="E3377" s="50">
        <v>26.2</v>
      </c>
      <c r="F3377" s="50">
        <v>6</v>
      </c>
      <c r="G3377" s="50">
        <v>21</v>
      </c>
      <c r="H3377" s="50">
        <v>31</v>
      </c>
      <c r="I3377" s="53">
        <f>IF(E3377&gt;0,TIME(F3377,G3377,H3377),"")</f>
        <v>0.26494212962962965</v>
      </c>
      <c r="J3377" s="54">
        <f>IF(E3377&gt;0,TIME(F3377,G3377,H3377)/E3377,"")</f>
        <v>1.0112295024031666E-2</v>
      </c>
      <c r="K3377" s="50" t="s">
        <v>1947</v>
      </c>
      <c r="L3377" s="50" t="s">
        <v>1433</v>
      </c>
      <c r="M3377" s="55">
        <f>IF(D3377&gt;0,0.0416666666666667/J3377,"")</f>
        <v>4.120396662443758</v>
      </c>
      <c r="N3377" s="50">
        <v>142</v>
      </c>
      <c r="O3377" s="50" t="s">
        <v>184</v>
      </c>
      <c r="P3377" s="50" t="s">
        <v>1915</v>
      </c>
      <c r="Q3377" s="151">
        <f>IF("1-Swim"=D3377,J3377*2.4,IF("2-Bike"=D3377,J3377*112,IF("3-Run"=D3377,J3377*26.2,0)))</f>
        <v>0.26494212962962965</v>
      </c>
      <c r="R3377" s="151">
        <f>Q3377/2</f>
        <v>0.13247106481481483</v>
      </c>
      <c r="S3377" s="53">
        <f>J3377*26.2</f>
        <v>0.26494212962962965</v>
      </c>
      <c r="T3377" s="53">
        <f>(J3377+0.0013889)*26.2</f>
        <v>0.30133130962962962</v>
      </c>
      <c r="U3377" s="53">
        <f>S3377/2</f>
        <v>0.13247106481481483</v>
      </c>
      <c r="V3377" s="53">
        <f>T3377/2</f>
        <v>0.15066565481481481</v>
      </c>
      <c r="W3377" s="50">
        <f>RANK(J3377,J:J,1)</f>
        <v>2882</v>
      </c>
      <c r="X3377" s="50">
        <f>YEAR(B3377)</f>
        <v>2017</v>
      </c>
      <c r="Y3377" s="50">
        <f>MONTH(B3377)</f>
        <v>8</v>
      </c>
      <c r="Z3377" s="56">
        <f>X3377*100+Y3377</f>
        <v>201708</v>
      </c>
      <c r="AA3377" s="56">
        <f>WEEKNUM(B3377,1)</f>
        <v>34</v>
      </c>
      <c r="AB3377" s="58">
        <f>IF(ISBLANK(B3377)," ",MAX(B3377-B3376-1,0))</f>
        <v>0</v>
      </c>
      <c r="AC3377" s="56">
        <f>DAY(B3377)</f>
        <v>20</v>
      </c>
      <c r="AD3377" s="53">
        <f>U3377+V3377</f>
        <v>0.28313671962962961</v>
      </c>
      <c r="AE3377" s="56">
        <f>IF("1-Swim"=D3377,E3377*46.7,IF("2-Bike"=D3377,E3377,IF("3-Run"=D3377,E3377*4.27,0)))</f>
        <v>111.87399999999998</v>
      </c>
    </row>
    <row r="3378" spans="1:31" x14ac:dyDescent="0.25">
      <c r="A3378" s="50">
        <v>3353</v>
      </c>
      <c r="B3378" s="51">
        <v>42967</v>
      </c>
      <c r="C3378" s="75">
        <f>B3378</f>
        <v>42967</v>
      </c>
      <c r="D3378" s="50" t="s">
        <v>713</v>
      </c>
      <c r="E3378" s="50">
        <v>1</v>
      </c>
      <c r="F3378" s="50">
        <v>0</v>
      </c>
      <c r="G3378" s="50">
        <v>11</v>
      </c>
      <c r="H3378" s="50">
        <v>24</v>
      </c>
      <c r="I3378" s="53">
        <f>IF(E3378&gt;0,TIME(F3378,G3378,H3378),"")</f>
        <v>7.9166666666666673E-3</v>
      </c>
      <c r="J3378" s="54">
        <f>IF(E3378&gt;0,TIME(F3378,G3378,H3378)/E3378,"")</f>
        <v>7.9166666666666673E-3</v>
      </c>
      <c r="K3378" s="50" t="s">
        <v>1947</v>
      </c>
      <c r="L3378" s="50" t="s">
        <v>1433</v>
      </c>
      <c r="M3378" s="55">
        <f>IF(D3378&gt;0,0.0416666666666667/J3378,"")</f>
        <v>5.263157894736846</v>
      </c>
      <c r="N3378" s="379" t="s">
        <v>2024</v>
      </c>
      <c r="Q3378" s="151">
        <f>IF("1-Swim"=D3378,J3378*2.4,IF("2-Bike"=D3378,J3378*112,IF("3-Run"=D3378,J3378*26.2,0)))</f>
        <v>0</v>
      </c>
      <c r="R3378" s="151">
        <f>Q3378/2</f>
        <v>0</v>
      </c>
      <c r="S3378" s="53">
        <f>J3378*26.2</f>
        <v>0.20741666666666667</v>
      </c>
      <c r="T3378" s="53">
        <f>(J3378+0.0013889)*26.2</f>
        <v>0.24380584666666669</v>
      </c>
      <c r="U3378" s="53">
        <f>S3378/2</f>
        <v>0.10370833333333333</v>
      </c>
      <c r="V3378" s="53">
        <f>T3378/2</f>
        <v>0.12190292333333334</v>
      </c>
      <c r="W3378" s="50">
        <f>RANK(J3378,J:J,1)</f>
        <v>2388</v>
      </c>
      <c r="X3378" s="50">
        <f>YEAR(B3378)</f>
        <v>2017</v>
      </c>
      <c r="Y3378" s="50">
        <f>MONTH(B3378)</f>
        <v>8</v>
      </c>
      <c r="Z3378" s="56">
        <f>X3378*100+Y3378</f>
        <v>201708</v>
      </c>
      <c r="AA3378" s="56">
        <f>WEEKNUM(B3378,1)</f>
        <v>34</v>
      </c>
      <c r="AB3378" s="58">
        <f>IF(ISBLANK(B3378)," ",MAX(B3378-B3377-1,0))</f>
        <v>0</v>
      </c>
      <c r="AC3378" s="56">
        <f>DAY(B3378)</f>
        <v>20</v>
      </c>
      <c r="AD3378" s="53">
        <f>U3378+V3378</f>
        <v>0.22561125666666668</v>
      </c>
    </row>
    <row r="3379" spans="1:31" ht="15.75" customHeight="1" x14ac:dyDescent="0.25">
      <c r="A3379" s="50">
        <v>3354</v>
      </c>
      <c r="B3379" s="51">
        <v>42967</v>
      </c>
      <c r="C3379" s="75">
        <f>B3379</f>
        <v>42967</v>
      </c>
      <c r="D3379" s="50" t="s">
        <v>714</v>
      </c>
      <c r="E3379" s="50">
        <v>1</v>
      </c>
      <c r="F3379" s="50">
        <v>0</v>
      </c>
      <c r="G3379" s="50">
        <v>14</v>
      </c>
      <c r="H3379" s="50">
        <v>16</v>
      </c>
      <c r="I3379" s="53">
        <f>IF(E3379&gt;0,TIME(F3379,G3379,H3379),"")</f>
        <v>9.9074074074074082E-3</v>
      </c>
      <c r="J3379" s="54">
        <f>IF(E3379&gt;0,TIME(F3379,G3379,H3379)/E3379,"")</f>
        <v>9.9074074074074082E-3</v>
      </c>
      <c r="K3379" s="50" t="s">
        <v>1947</v>
      </c>
      <c r="L3379" s="50" t="s">
        <v>1433</v>
      </c>
      <c r="M3379" s="55">
        <f>IF(D3379&gt;0,0.0416666666666667/J3379,"")</f>
        <v>4.2056074766355174</v>
      </c>
      <c r="N3379" s="379" t="s">
        <v>2025</v>
      </c>
      <c r="Q3379" s="151">
        <f>IF("1-Swim"=D3379,J3379*2.4,IF("2-Bike"=D3379,J3379*112,IF("3-Run"=D3379,J3379*26.2,0)))</f>
        <v>0</v>
      </c>
      <c r="R3379" s="151">
        <f>Q3379/2</f>
        <v>0</v>
      </c>
      <c r="S3379" s="53">
        <f>J3379*26.2</f>
        <v>0.25957407407407407</v>
      </c>
      <c r="T3379" s="53">
        <f>(J3379+0.0013889)*26.2</f>
        <v>0.29596325407407409</v>
      </c>
      <c r="U3379" s="53">
        <f>S3379/2</f>
        <v>0.12978703703703703</v>
      </c>
      <c r="V3379" s="53">
        <f>T3379/2</f>
        <v>0.14798162703703704</v>
      </c>
      <c r="W3379" s="50">
        <f>RANK(J3379,J:J,1)</f>
        <v>2864</v>
      </c>
      <c r="X3379" s="50">
        <f>YEAR(B3379)</f>
        <v>2017</v>
      </c>
      <c r="Y3379" s="50">
        <f>MONTH(B3379)</f>
        <v>8</v>
      </c>
      <c r="Z3379" s="56">
        <f>X3379*100+Y3379</f>
        <v>201708</v>
      </c>
      <c r="AA3379" s="56">
        <f>WEEKNUM(B3379,1)</f>
        <v>34</v>
      </c>
      <c r="AB3379" s="58">
        <f>IF(ISBLANK(B3379)," ",MAX(B3379-B3378-1,0))</f>
        <v>0</v>
      </c>
      <c r="AC3379" s="56">
        <f>DAY(B3379)</f>
        <v>20</v>
      </c>
      <c r="AD3379" s="53">
        <f>U3379+V3379</f>
        <v>0.27776866407407408</v>
      </c>
      <c r="AE3379" s="56">
        <f>IF("1-Swim"=D3379,E3379*46.7,IF("2-Bike"=D3379,E3379,IF("3-Run"=D3379,E3379*4.27,0)))</f>
        <v>0</v>
      </c>
    </row>
    <row r="3380" spans="1:31" x14ac:dyDescent="0.25">
      <c r="A3380" s="50">
        <v>3355</v>
      </c>
      <c r="B3380" s="51">
        <v>42967</v>
      </c>
      <c r="C3380" s="75">
        <f>B3380</f>
        <v>42967</v>
      </c>
      <c r="D3380" s="50" t="s">
        <v>715</v>
      </c>
      <c r="E3380" s="50">
        <v>1</v>
      </c>
      <c r="F3380" s="50">
        <v>0</v>
      </c>
      <c r="G3380" s="50">
        <v>12</v>
      </c>
      <c r="H3380" s="50">
        <v>56</v>
      </c>
      <c r="I3380" s="53">
        <f>IF(E3380&gt;0,TIME(F3380,G3380,H3380),"")</f>
        <v>8.9814814814814809E-3</v>
      </c>
      <c r="J3380" s="54">
        <f>IF(E3380&gt;0,TIME(F3380,G3380,H3380)/E3380,"")</f>
        <v>8.9814814814814809E-3</v>
      </c>
      <c r="K3380" s="50" t="s">
        <v>1947</v>
      </c>
      <c r="L3380" s="50" t="s">
        <v>1433</v>
      </c>
      <c r="M3380" s="55">
        <f>IF(D3380&gt;0,0.0416666666666667/J3380,"")</f>
        <v>4.6391752577319627</v>
      </c>
      <c r="N3380" s="379" t="s">
        <v>2026</v>
      </c>
      <c r="Q3380" s="151">
        <f>IF("1-Swim"=D3380,J3380*2.4,IF("2-Bike"=D3380,J3380*112,IF("3-Run"=D3380,J3380*26.2,0)))</f>
        <v>0</v>
      </c>
      <c r="R3380" s="151">
        <f>Q3380/2</f>
        <v>0</v>
      </c>
      <c r="S3380" s="53">
        <f>J3380*26.2</f>
        <v>0.23531481481481478</v>
      </c>
      <c r="T3380" s="53">
        <f>(J3380+0.0013889)*26.2</f>
        <v>0.27170399481481478</v>
      </c>
      <c r="U3380" s="53">
        <f>S3380/2</f>
        <v>0.11765740740740739</v>
      </c>
      <c r="V3380" s="53">
        <f>T3380/2</f>
        <v>0.13585199740740739</v>
      </c>
      <c r="W3380" s="50">
        <f>RANK(J3380,J:J,1)</f>
        <v>2758</v>
      </c>
      <c r="X3380" s="50">
        <f>YEAR(B3380)</f>
        <v>2017</v>
      </c>
      <c r="Y3380" s="50">
        <f>MONTH(B3380)</f>
        <v>8</v>
      </c>
      <c r="Z3380" s="56">
        <f>X3380*100+Y3380</f>
        <v>201708</v>
      </c>
      <c r="AA3380" s="56">
        <f>WEEKNUM(B3380,1)</f>
        <v>34</v>
      </c>
      <c r="AB3380" s="58">
        <f>IF(ISBLANK(B3380)," ",MAX(B3380-B3379-1,0))</f>
        <v>0</v>
      </c>
      <c r="AC3380" s="56">
        <f>DAY(B3380)</f>
        <v>20</v>
      </c>
      <c r="AD3380" s="53">
        <f>U3380+V3380</f>
        <v>0.25350940481481476</v>
      </c>
    </row>
    <row r="3381" spans="1:31" x14ac:dyDescent="0.25">
      <c r="A3381" s="50">
        <v>3356</v>
      </c>
      <c r="B3381" s="51">
        <v>42967</v>
      </c>
      <c r="C3381" s="75">
        <f>B3381</f>
        <v>42967</v>
      </c>
      <c r="D3381" s="50" t="s">
        <v>716</v>
      </c>
      <c r="E3381" s="50">
        <v>1</v>
      </c>
      <c r="F3381" s="50">
        <v>0</v>
      </c>
      <c r="G3381" s="50">
        <v>12</v>
      </c>
      <c r="H3381" s="50">
        <v>59</v>
      </c>
      <c r="I3381" s="53">
        <f>IF(E3381&gt;0,TIME(F3381,G3381,H3381),"")</f>
        <v>9.0162037037037034E-3</v>
      </c>
      <c r="J3381" s="54">
        <f>IF(E3381&gt;0,TIME(F3381,G3381,H3381)/E3381,"")</f>
        <v>9.0162037037037034E-3</v>
      </c>
      <c r="K3381" s="50" t="s">
        <v>1947</v>
      </c>
      <c r="L3381" s="50" t="s">
        <v>1433</v>
      </c>
      <c r="M3381" s="55">
        <f>IF(D3381&gt;0,0.0416666666666667/J3381,"")</f>
        <v>4.6213093709884507</v>
      </c>
      <c r="N3381" s="379" t="s">
        <v>2027</v>
      </c>
      <c r="Q3381" s="151">
        <f>IF("1-Swim"=D3381,J3381*2.4,IF("2-Bike"=D3381,J3381*112,IF("3-Run"=D3381,J3381*26.2,0)))</f>
        <v>0</v>
      </c>
      <c r="R3381" s="151">
        <f>Q3381/2</f>
        <v>0</v>
      </c>
      <c r="S3381" s="53">
        <f>J3381*26.2</f>
        <v>0.23622453703703702</v>
      </c>
      <c r="T3381" s="53">
        <f>(J3381+0.0013889)*26.2</f>
        <v>0.27261371703703702</v>
      </c>
      <c r="U3381" s="53">
        <f>S3381/2</f>
        <v>0.11811226851851851</v>
      </c>
      <c r="V3381" s="53">
        <f>T3381/2</f>
        <v>0.13630685851851851</v>
      </c>
      <c r="W3381" s="50">
        <f>RANK(J3381,J:J,1)</f>
        <v>2763</v>
      </c>
      <c r="X3381" s="50">
        <f>YEAR(B3381)</f>
        <v>2017</v>
      </c>
      <c r="Y3381" s="50">
        <f>MONTH(B3381)</f>
        <v>8</v>
      </c>
      <c r="Z3381" s="56">
        <f>X3381*100+Y3381</f>
        <v>201708</v>
      </c>
      <c r="AA3381" s="56">
        <f>WEEKNUM(B3381,1)</f>
        <v>34</v>
      </c>
      <c r="AB3381" s="58">
        <f>IF(ISBLANK(B3381)," ",MAX(B3381-B3380-1,0))</f>
        <v>0</v>
      </c>
      <c r="AC3381" s="56">
        <f>DAY(B3381)</f>
        <v>20</v>
      </c>
      <c r="AD3381" s="53">
        <f>U3381+V3381</f>
        <v>0.25441912703703701</v>
      </c>
    </row>
    <row r="3382" spans="1:31" ht="15.75" customHeight="1" x14ac:dyDescent="0.25">
      <c r="A3382" s="50">
        <v>3357</v>
      </c>
      <c r="B3382" s="51">
        <v>42967</v>
      </c>
      <c r="C3382" s="75">
        <f>B3382</f>
        <v>42967</v>
      </c>
      <c r="D3382" s="50" t="s">
        <v>717</v>
      </c>
      <c r="E3382" s="50">
        <v>1</v>
      </c>
      <c r="F3382" s="50">
        <v>0</v>
      </c>
      <c r="G3382" s="50">
        <v>14</v>
      </c>
      <c r="H3382" s="50">
        <v>35</v>
      </c>
      <c r="I3382" s="53">
        <f>IF(E3382&gt;0,TIME(F3382,G3382,H3382),"")</f>
        <v>1.0127314814814815E-2</v>
      </c>
      <c r="J3382" s="54">
        <f>IF(E3382&gt;0,TIME(F3382,G3382,H3382)/E3382,"")</f>
        <v>1.0127314814814815E-2</v>
      </c>
      <c r="K3382" s="50" t="s">
        <v>1947</v>
      </c>
      <c r="L3382" s="50" t="s">
        <v>1433</v>
      </c>
      <c r="M3382" s="55">
        <f>IF(D3382&gt;0,0.0416666666666667/J3382,"")</f>
        <v>4.1142857142857174</v>
      </c>
      <c r="N3382" s="379" t="s">
        <v>2028</v>
      </c>
      <c r="Q3382" s="151">
        <f>IF("1-Swim"=D3382,J3382*2.4,IF("2-Bike"=D3382,J3382*112,IF("3-Run"=D3382,J3382*26.2,0)))</f>
        <v>0</v>
      </c>
      <c r="R3382" s="151">
        <f>Q3382/2</f>
        <v>0</v>
      </c>
      <c r="S3382" s="53">
        <f>J3382*26.2</f>
        <v>0.26533564814814814</v>
      </c>
      <c r="T3382" s="53">
        <f>(J3382+0.0013889)*26.2</f>
        <v>0.30172482814814816</v>
      </c>
      <c r="U3382" s="53">
        <f>S3382/2</f>
        <v>0.13266782407407407</v>
      </c>
      <c r="V3382" s="53">
        <f>T3382/2</f>
        <v>0.15086241407407408</v>
      </c>
      <c r="W3382" s="50">
        <f>RANK(J3382,J:J,1)</f>
        <v>2884</v>
      </c>
      <c r="X3382" s="50">
        <f>YEAR(B3382)</f>
        <v>2017</v>
      </c>
      <c r="Y3382" s="50">
        <f>MONTH(B3382)</f>
        <v>8</v>
      </c>
      <c r="Z3382" s="56">
        <f>X3382*100+Y3382</f>
        <v>201708</v>
      </c>
      <c r="AA3382" s="56">
        <f>WEEKNUM(B3382,1)</f>
        <v>34</v>
      </c>
      <c r="AB3382" s="58">
        <f>IF(ISBLANK(B3382)," ",MAX(B3382-B3381-1,0))</f>
        <v>0</v>
      </c>
      <c r="AC3382" s="56">
        <f>DAY(B3382)</f>
        <v>20</v>
      </c>
      <c r="AD3382" s="53">
        <f>U3382+V3382</f>
        <v>0.28353023814814815</v>
      </c>
      <c r="AE3382" s="56">
        <f>IF("1-Swim"=D3382,E3382*46.7,IF("2-Bike"=D3382,E3382,IF("3-Run"=D3382,E3382*4.27,0)))</f>
        <v>0</v>
      </c>
    </row>
    <row r="3383" spans="1:31" x14ac:dyDescent="0.25">
      <c r="A3383" s="50">
        <v>3358</v>
      </c>
      <c r="B3383" s="51">
        <v>42967</v>
      </c>
      <c r="C3383" s="75">
        <f>B3383</f>
        <v>42967</v>
      </c>
      <c r="D3383" s="50" t="s">
        <v>718</v>
      </c>
      <c r="E3383" s="50">
        <v>1</v>
      </c>
      <c r="F3383" s="50">
        <v>0</v>
      </c>
      <c r="G3383" s="50">
        <v>14</v>
      </c>
      <c r="H3383" s="50">
        <v>8</v>
      </c>
      <c r="I3383" s="53">
        <f>IF(E3383&gt;0,TIME(F3383,G3383,H3383),"")</f>
        <v>9.8148148148148144E-3</v>
      </c>
      <c r="J3383" s="54">
        <f>IF(E3383&gt;0,TIME(F3383,G3383,H3383)/E3383,"")</f>
        <v>9.8148148148148144E-3</v>
      </c>
      <c r="K3383" s="50" t="s">
        <v>1947</v>
      </c>
      <c r="L3383" s="50" t="s">
        <v>1433</v>
      </c>
      <c r="M3383" s="55">
        <f>IF(D3383&gt;0,0.0416666666666667/J3383,"")</f>
        <v>4.2452830188679282</v>
      </c>
      <c r="N3383" s="379" t="s">
        <v>2029</v>
      </c>
      <c r="Q3383" s="151">
        <f>IF("1-Swim"=D3383,J3383*2.4,IF("2-Bike"=D3383,J3383*112,IF("3-Run"=D3383,J3383*26.2,0)))</f>
        <v>0</v>
      </c>
      <c r="R3383" s="151">
        <f>Q3383/2</f>
        <v>0</v>
      </c>
      <c r="S3383" s="53">
        <f>J3383*26.2</f>
        <v>0.25714814814814813</v>
      </c>
      <c r="T3383" s="53">
        <f>(J3383+0.0013889)*26.2</f>
        <v>0.29353732814814815</v>
      </c>
      <c r="U3383" s="53">
        <f>S3383/2</f>
        <v>0.12857407407407406</v>
      </c>
      <c r="V3383" s="53">
        <f>T3383/2</f>
        <v>0.14676866407407407</v>
      </c>
      <c r="W3383" s="50">
        <f>RANK(J3383,J:J,1)</f>
        <v>2854</v>
      </c>
      <c r="X3383" s="50">
        <f>YEAR(B3383)</f>
        <v>2017</v>
      </c>
      <c r="Y3383" s="50">
        <f>MONTH(B3383)</f>
        <v>8</v>
      </c>
      <c r="Z3383" s="56">
        <f>X3383*100+Y3383</f>
        <v>201708</v>
      </c>
      <c r="AA3383" s="56">
        <f>WEEKNUM(B3383,1)</f>
        <v>34</v>
      </c>
      <c r="AB3383" s="58">
        <f>IF(ISBLANK(B3383)," ",MAX(B3383-B3382-1,0))</f>
        <v>0</v>
      </c>
      <c r="AC3383" s="56">
        <f>DAY(B3383)</f>
        <v>20</v>
      </c>
      <c r="AD3383" s="53">
        <f>U3383+V3383</f>
        <v>0.27534273814814814</v>
      </c>
    </row>
    <row r="3384" spans="1:31" x14ac:dyDescent="0.25">
      <c r="A3384" s="50">
        <v>3359</v>
      </c>
      <c r="B3384" s="51">
        <v>42967</v>
      </c>
      <c r="C3384" s="75">
        <f>B3384</f>
        <v>42967</v>
      </c>
      <c r="D3384" s="50" t="s">
        <v>719</v>
      </c>
      <c r="E3384" s="50">
        <v>1</v>
      </c>
      <c r="F3384" s="50">
        <v>0</v>
      </c>
      <c r="G3384" s="50">
        <v>14</v>
      </c>
      <c r="H3384" s="50">
        <v>39</v>
      </c>
      <c r="I3384" s="53">
        <f>IF(E3384&gt;0,TIME(F3384,G3384,H3384),"")</f>
        <v>1.0173611111111111E-2</v>
      </c>
      <c r="J3384" s="54">
        <f>IF(E3384&gt;0,TIME(F3384,G3384,H3384)/E3384,"")</f>
        <v>1.0173611111111111E-2</v>
      </c>
      <c r="K3384" s="50" t="s">
        <v>1947</v>
      </c>
      <c r="L3384" s="50" t="s">
        <v>1433</v>
      </c>
      <c r="M3384" s="55">
        <f>IF(D3384&gt;0,0.0416666666666667/J3384,"")</f>
        <v>4.0955631399317438</v>
      </c>
      <c r="N3384" s="379" t="s">
        <v>2029</v>
      </c>
      <c r="Q3384" s="151">
        <f>IF("1-Swim"=D3384,J3384*2.4,IF("2-Bike"=D3384,J3384*112,IF("3-Run"=D3384,J3384*26.2,0)))</f>
        <v>0</v>
      </c>
      <c r="R3384" s="151">
        <f>Q3384/2</f>
        <v>0</v>
      </c>
      <c r="S3384" s="53">
        <f>J3384*26.2</f>
        <v>0.26654861111111111</v>
      </c>
      <c r="T3384" s="53">
        <f>(J3384+0.0013889)*26.2</f>
        <v>0.30293779111111108</v>
      </c>
      <c r="U3384" s="53">
        <f>S3384/2</f>
        <v>0.13327430555555556</v>
      </c>
      <c r="V3384" s="53">
        <f>T3384/2</f>
        <v>0.15146889555555554</v>
      </c>
      <c r="W3384" s="50">
        <f>RANK(J3384,J:J,1)</f>
        <v>2887</v>
      </c>
      <c r="X3384" s="50">
        <f>YEAR(B3384)</f>
        <v>2017</v>
      </c>
      <c r="Y3384" s="50">
        <f>MONTH(B3384)</f>
        <v>8</v>
      </c>
      <c r="Z3384" s="56">
        <f>X3384*100+Y3384</f>
        <v>201708</v>
      </c>
      <c r="AA3384" s="56">
        <f>WEEKNUM(B3384,1)</f>
        <v>34</v>
      </c>
      <c r="AB3384" s="58">
        <f>IF(ISBLANK(B3384)," ",MAX(B3384-B3383-1,0))</f>
        <v>0</v>
      </c>
      <c r="AC3384" s="56">
        <f>DAY(B3384)</f>
        <v>20</v>
      </c>
      <c r="AD3384" s="53">
        <f>U3384+V3384</f>
        <v>0.28474320111111107</v>
      </c>
    </row>
    <row r="3385" spans="1:31" ht="15.75" customHeight="1" x14ac:dyDescent="0.25">
      <c r="A3385" s="50">
        <v>3360</v>
      </c>
      <c r="B3385" s="51">
        <v>42967</v>
      </c>
      <c r="C3385" s="75">
        <f>B3385</f>
        <v>42967</v>
      </c>
      <c r="D3385" s="50" t="s">
        <v>720</v>
      </c>
      <c r="E3385" s="50">
        <v>1</v>
      </c>
      <c r="F3385" s="50">
        <v>0</v>
      </c>
      <c r="G3385" s="50">
        <v>14</v>
      </c>
      <c r="H3385" s="50">
        <v>27</v>
      </c>
      <c r="I3385" s="53">
        <f>IF(E3385&gt;0,TIME(F3385,G3385,H3385),"")</f>
        <v>1.0034722222222221E-2</v>
      </c>
      <c r="J3385" s="54">
        <f>IF(E3385&gt;0,TIME(F3385,G3385,H3385)/E3385,"")</f>
        <v>1.0034722222222221E-2</v>
      </c>
      <c r="K3385" s="50" t="s">
        <v>1947</v>
      </c>
      <c r="L3385" s="50" t="s">
        <v>1433</v>
      </c>
      <c r="M3385" s="55">
        <f>IF(D3385&gt;0,0.0416666666666667/J3385,"")</f>
        <v>4.152249134948101</v>
      </c>
      <c r="N3385" s="379" t="s">
        <v>2030</v>
      </c>
      <c r="Q3385" s="151">
        <f>IF("1-Swim"=D3385,J3385*2.4,IF("2-Bike"=D3385,J3385*112,IF("3-Run"=D3385,J3385*26.2,0)))</f>
        <v>0</v>
      </c>
      <c r="R3385" s="151">
        <f>Q3385/2</f>
        <v>0</v>
      </c>
      <c r="S3385" s="53">
        <f>J3385*26.2</f>
        <v>0.2629097222222222</v>
      </c>
      <c r="T3385" s="53">
        <f>(J3385+0.0013889)*26.2</f>
        <v>0.29929890222222216</v>
      </c>
      <c r="U3385" s="53">
        <f>S3385/2</f>
        <v>0.1314548611111111</v>
      </c>
      <c r="V3385" s="53">
        <f>T3385/2</f>
        <v>0.14964945111111108</v>
      </c>
      <c r="W3385" s="50">
        <f>RANK(J3385,J:J,1)</f>
        <v>2876</v>
      </c>
      <c r="X3385" s="50">
        <f>YEAR(B3385)</f>
        <v>2017</v>
      </c>
      <c r="Y3385" s="50">
        <f>MONTH(B3385)</f>
        <v>8</v>
      </c>
      <c r="Z3385" s="56">
        <f>X3385*100+Y3385</f>
        <v>201708</v>
      </c>
      <c r="AA3385" s="56">
        <f>WEEKNUM(B3385,1)</f>
        <v>34</v>
      </c>
      <c r="AB3385" s="58">
        <f>IF(ISBLANK(B3385)," ",MAX(B3385-B3384-1,0))</f>
        <v>0</v>
      </c>
      <c r="AC3385" s="56">
        <f>DAY(B3385)</f>
        <v>20</v>
      </c>
      <c r="AD3385" s="53">
        <f>U3385+V3385</f>
        <v>0.28110431222222221</v>
      </c>
      <c r="AE3385" s="56">
        <f>IF("1-Swim"=D3385,E3385*46.7,IF("2-Bike"=D3385,E3385,IF("3-Run"=D3385,E3385*4.27,0)))</f>
        <v>0</v>
      </c>
    </row>
    <row r="3386" spans="1:31" x14ac:dyDescent="0.25">
      <c r="A3386" s="50">
        <v>3361</v>
      </c>
      <c r="B3386" s="51">
        <v>42967</v>
      </c>
      <c r="C3386" s="75">
        <f>B3386</f>
        <v>42967</v>
      </c>
      <c r="D3386" s="50" t="s">
        <v>721</v>
      </c>
      <c r="E3386" s="50">
        <v>1</v>
      </c>
      <c r="F3386" s="50">
        <v>0</v>
      </c>
      <c r="G3386" s="50">
        <v>15</v>
      </c>
      <c r="H3386" s="50">
        <v>3</v>
      </c>
      <c r="I3386" s="53">
        <f>IF(E3386&gt;0,TIME(F3386,G3386,H3386),"")</f>
        <v>1.045138888888889E-2</v>
      </c>
      <c r="J3386" s="54">
        <f>IF(E3386&gt;0,TIME(F3386,G3386,H3386)/E3386,"")</f>
        <v>1.045138888888889E-2</v>
      </c>
      <c r="K3386" s="50" t="s">
        <v>1947</v>
      </c>
      <c r="L3386" s="50" t="s">
        <v>1433</v>
      </c>
      <c r="M3386" s="55">
        <f>IF(D3386&gt;0,0.0416666666666667/J3386,"")</f>
        <v>3.9867109634551521</v>
      </c>
      <c r="N3386" s="379" t="s">
        <v>2025</v>
      </c>
      <c r="Q3386" s="151">
        <f>IF("1-Swim"=D3386,J3386*2.4,IF("2-Bike"=D3386,J3386*112,IF("3-Run"=D3386,J3386*26.2,0)))</f>
        <v>0</v>
      </c>
      <c r="R3386" s="151">
        <f>Q3386/2</f>
        <v>0</v>
      </c>
      <c r="S3386" s="53">
        <f>J3386*26.2</f>
        <v>0.27382638888888894</v>
      </c>
      <c r="T3386" s="53">
        <f>(J3386+0.0013889)*26.2</f>
        <v>0.3102155688888889</v>
      </c>
      <c r="U3386" s="53">
        <f>S3386/2</f>
        <v>0.13691319444444447</v>
      </c>
      <c r="V3386" s="53">
        <f>T3386/2</f>
        <v>0.15510778444444445</v>
      </c>
      <c r="W3386" s="50">
        <f>RANK(J3386,J:J,1)</f>
        <v>2910</v>
      </c>
      <c r="X3386" s="50">
        <f>YEAR(B3386)</f>
        <v>2017</v>
      </c>
      <c r="Y3386" s="50">
        <f>MONTH(B3386)</f>
        <v>8</v>
      </c>
      <c r="Z3386" s="56">
        <f>X3386*100+Y3386</f>
        <v>201708</v>
      </c>
      <c r="AA3386" s="56">
        <f>WEEKNUM(B3386,1)</f>
        <v>34</v>
      </c>
      <c r="AB3386" s="58">
        <f>IF(ISBLANK(B3386)," ",MAX(B3386-B3385-1,0))</f>
        <v>0</v>
      </c>
      <c r="AC3386" s="56">
        <f>DAY(B3386)</f>
        <v>20</v>
      </c>
      <c r="AD3386" s="53">
        <f>U3386+V3386</f>
        <v>0.29202097888888889</v>
      </c>
    </row>
    <row r="3387" spans="1:31" ht="15.75" customHeight="1" x14ac:dyDescent="0.25">
      <c r="A3387" s="50">
        <v>3362</v>
      </c>
      <c r="B3387" s="51">
        <v>42967</v>
      </c>
      <c r="C3387" s="75">
        <f>B3387</f>
        <v>42967</v>
      </c>
      <c r="D3387" s="50" t="s">
        <v>707</v>
      </c>
      <c r="E3387" s="50">
        <v>1</v>
      </c>
      <c r="F3387" s="50">
        <v>0</v>
      </c>
      <c r="G3387" s="50">
        <v>14</v>
      </c>
      <c r="H3387" s="50">
        <v>25</v>
      </c>
      <c r="I3387" s="53">
        <f>IF(E3387&gt;0,TIME(F3387,G3387,H3387),"")</f>
        <v>1.0011574074074074E-2</v>
      </c>
      <c r="J3387" s="54">
        <f>IF(E3387&gt;0,TIME(F3387,G3387,H3387)/E3387,"")</f>
        <v>1.0011574074074074E-2</v>
      </c>
      <c r="K3387" s="50" t="s">
        <v>1947</v>
      </c>
      <c r="L3387" s="50" t="s">
        <v>1433</v>
      </c>
      <c r="M3387" s="55">
        <f>IF(D3387&gt;0,0.0416666666666667/J3387,"")</f>
        <v>4.1618497109826622</v>
      </c>
      <c r="N3387" s="379" t="s">
        <v>2024</v>
      </c>
      <c r="Q3387" s="151">
        <f>IF("1-Swim"=D3387,J3387*2.4,IF("2-Bike"=D3387,J3387*112,IF("3-Run"=D3387,J3387*26.2,0)))</f>
        <v>0</v>
      </c>
      <c r="R3387" s="151">
        <f>Q3387/2</f>
        <v>0</v>
      </c>
      <c r="S3387" s="53">
        <f>J3387*26.2</f>
        <v>0.26230324074074074</v>
      </c>
      <c r="T3387" s="53">
        <f>(J3387+0.0013889)*26.2</f>
        <v>0.29869242074074071</v>
      </c>
      <c r="U3387" s="53">
        <f>S3387/2</f>
        <v>0.13115162037037037</v>
      </c>
      <c r="V3387" s="53">
        <f>T3387/2</f>
        <v>0.14934621037037035</v>
      </c>
      <c r="W3387" s="50">
        <f>RANK(J3387,J:J,1)</f>
        <v>2874</v>
      </c>
      <c r="X3387" s="50">
        <f>YEAR(B3387)</f>
        <v>2017</v>
      </c>
      <c r="Y3387" s="50">
        <f>MONTH(B3387)</f>
        <v>8</v>
      </c>
      <c r="Z3387" s="56">
        <f>X3387*100+Y3387</f>
        <v>201708</v>
      </c>
      <c r="AA3387" s="56">
        <f>WEEKNUM(B3387,1)</f>
        <v>34</v>
      </c>
      <c r="AB3387" s="58">
        <f>IF(ISBLANK(B3387)," ",MAX(B3387-B3386-1,0))</f>
        <v>0</v>
      </c>
      <c r="AC3387" s="56">
        <f>DAY(B3387)</f>
        <v>20</v>
      </c>
      <c r="AD3387" s="53">
        <f>U3387+V3387</f>
        <v>0.28049783074074075</v>
      </c>
    </row>
    <row r="3388" spans="1:31" x14ac:dyDescent="0.25">
      <c r="A3388" s="50">
        <v>3363</v>
      </c>
      <c r="B3388" s="51">
        <v>42967</v>
      </c>
      <c r="C3388" s="75">
        <f>B3388</f>
        <v>42967</v>
      </c>
      <c r="D3388" s="50" t="s">
        <v>708</v>
      </c>
      <c r="E3388" s="50">
        <v>1</v>
      </c>
      <c r="F3388" s="50">
        <v>0</v>
      </c>
      <c r="G3388" s="50">
        <v>15</v>
      </c>
      <c r="H3388" s="50">
        <v>16</v>
      </c>
      <c r="I3388" s="53">
        <f>IF(E3388&gt;0,TIME(F3388,G3388,H3388),"")</f>
        <v>1.0601851851851854E-2</v>
      </c>
      <c r="J3388" s="54">
        <f>IF(E3388&gt;0,TIME(F3388,G3388,H3388)/E3388,"")</f>
        <v>1.0601851851851854E-2</v>
      </c>
      <c r="K3388" s="50" t="s">
        <v>1947</v>
      </c>
      <c r="L3388" s="50" t="s">
        <v>1433</v>
      </c>
      <c r="M3388" s="55">
        <f>IF(D3388&gt;0,0.0416666666666667/J3388,"")</f>
        <v>3.9301310043668147</v>
      </c>
      <c r="N3388" s="379" t="s">
        <v>2031</v>
      </c>
      <c r="Q3388" s="151">
        <f>IF("1-Swim"=D3388,J3388*2.4,IF("2-Bike"=D3388,J3388*112,IF("3-Run"=D3388,J3388*26.2,0)))</f>
        <v>0</v>
      </c>
      <c r="R3388" s="151">
        <f>Q3388/2</f>
        <v>0</v>
      </c>
      <c r="S3388" s="53">
        <f>J3388*26.2</f>
        <v>0.27776851851851858</v>
      </c>
      <c r="T3388" s="53">
        <f>(J3388+0.0013889)*26.2</f>
        <v>0.31415769851851855</v>
      </c>
      <c r="U3388" s="53">
        <f>S3388/2</f>
        <v>0.13888425925925929</v>
      </c>
      <c r="V3388" s="53">
        <f>T3388/2</f>
        <v>0.15707884925925927</v>
      </c>
      <c r="W3388" s="50">
        <f>RANK(J3388,J:J,1)</f>
        <v>2922</v>
      </c>
      <c r="X3388" s="50">
        <f>YEAR(B3388)</f>
        <v>2017</v>
      </c>
      <c r="Y3388" s="50">
        <f>MONTH(B3388)</f>
        <v>8</v>
      </c>
      <c r="Z3388" s="56">
        <f>X3388*100+Y3388</f>
        <v>201708</v>
      </c>
      <c r="AA3388" s="56">
        <f>WEEKNUM(B3388,1)</f>
        <v>34</v>
      </c>
      <c r="AB3388" s="58">
        <f>IF(ISBLANK(B3388)," ",MAX(B3388-B3387-1,0))</f>
        <v>0</v>
      </c>
      <c r="AC3388" s="56">
        <f>DAY(B3388)</f>
        <v>20</v>
      </c>
      <c r="AD3388" s="53">
        <f>U3388+V3388</f>
        <v>0.29596310851851859</v>
      </c>
      <c r="AE3388" s="56">
        <f>IF("1-Swim"=D3388,E3388*46.7,IF("2-Bike"=D3388,E3388,IF("3-Run"=D3388,E3388*4.27,0)))</f>
        <v>0</v>
      </c>
    </row>
    <row r="3389" spans="1:31" x14ac:dyDescent="0.25">
      <c r="A3389" s="50">
        <v>3364</v>
      </c>
      <c r="B3389" s="51">
        <v>42967</v>
      </c>
      <c r="C3389" s="75">
        <f>B3389</f>
        <v>42967</v>
      </c>
      <c r="D3389" s="50" t="s">
        <v>709</v>
      </c>
      <c r="E3389" s="50">
        <v>1</v>
      </c>
      <c r="F3389" s="50">
        <v>0</v>
      </c>
      <c r="G3389" s="50">
        <v>15</v>
      </c>
      <c r="H3389" s="50">
        <v>21</v>
      </c>
      <c r="I3389" s="53">
        <f>IF(E3389&gt;0,TIME(F3389,G3389,H3389),"")</f>
        <v>1.0659722222222221E-2</v>
      </c>
      <c r="J3389" s="54">
        <f>IF(E3389&gt;0,TIME(F3389,G3389,H3389)/E3389,"")</f>
        <v>1.0659722222222221E-2</v>
      </c>
      <c r="K3389" s="50" t="s">
        <v>1947</v>
      </c>
      <c r="L3389" s="50" t="s">
        <v>1433</v>
      </c>
      <c r="M3389" s="55">
        <f>IF(D3389&gt;0,0.0416666666666667/J3389,"")</f>
        <v>3.9087947882736191</v>
      </c>
      <c r="N3389" s="379" t="s">
        <v>2032</v>
      </c>
      <c r="Q3389" s="151">
        <f>IF("1-Swim"=D3389,J3389*2.4,IF("2-Bike"=D3389,J3389*112,IF("3-Run"=D3389,J3389*26.2,0)))</f>
        <v>0</v>
      </c>
      <c r="R3389" s="151">
        <f>Q3389/2</f>
        <v>0</v>
      </c>
      <c r="S3389" s="53">
        <f>J3389*26.2</f>
        <v>0.27928472222222217</v>
      </c>
      <c r="T3389" s="53">
        <f>(J3389+0.0013889)*26.2</f>
        <v>0.31567390222222219</v>
      </c>
      <c r="U3389" s="53">
        <f>S3389/2</f>
        <v>0.13964236111111109</v>
      </c>
      <c r="V3389" s="53">
        <f>T3389/2</f>
        <v>0.1578369511111111</v>
      </c>
      <c r="W3389" s="50">
        <f>RANK(J3389,J:J,1)</f>
        <v>2929</v>
      </c>
      <c r="X3389" s="50">
        <f>YEAR(B3389)</f>
        <v>2017</v>
      </c>
      <c r="Y3389" s="50">
        <f>MONTH(B3389)</f>
        <v>8</v>
      </c>
      <c r="Z3389" s="56">
        <f>X3389*100+Y3389</f>
        <v>201708</v>
      </c>
      <c r="AA3389" s="56">
        <f>WEEKNUM(B3389,1)</f>
        <v>34</v>
      </c>
      <c r="AB3389" s="58">
        <f>IF(ISBLANK(B3389)," ",MAX(B3389-B3388-1,0))</f>
        <v>0</v>
      </c>
      <c r="AC3389" s="56">
        <f>DAY(B3389)</f>
        <v>20</v>
      </c>
      <c r="AD3389" s="53">
        <f>U3389+V3389</f>
        <v>0.29747931222222218</v>
      </c>
    </row>
    <row r="3390" spans="1:31" ht="15.75" customHeight="1" x14ac:dyDescent="0.25">
      <c r="A3390" s="50">
        <v>3365</v>
      </c>
      <c r="B3390" s="51">
        <v>42967</v>
      </c>
      <c r="C3390" s="75">
        <f>B3390</f>
        <v>42967</v>
      </c>
      <c r="D3390" s="50" t="s">
        <v>710</v>
      </c>
      <c r="E3390" s="50">
        <v>1</v>
      </c>
      <c r="F3390" s="50">
        <v>0</v>
      </c>
      <c r="G3390" s="50">
        <v>17</v>
      </c>
      <c r="H3390" s="50">
        <v>23</v>
      </c>
      <c r="I3390" s="53">
        <f>IF(E3390&gt;0,TIME(F3390,G3390,H3390),"")</f>
        <v>1.207175925925926E-2</v>
      </c>
      <c r="J3390" s="54">
        <f>IF(E3390&gt;0,TIME(F3390,G3390,H3390)/E3390,"")</f>
        <v>1.207175925925926E-2</v>
      </c>
      <c r="K3390" s="50" t="s">
        <v>1947</v>
      </c>
      <c r="L3390" s="50" t="s">
        <v>1433</v>
      </c>
      <c r="M3390" s="55">
        <f>IF(D3390&gt;0,0.0416666666666667/J3390,"")</f>
        <v>3.4515819750719108</v>
      </c>
      <c r="N3390" s="379" t="s">
        <v>2033</v>
      </c>
      <c r="Q3390" s="151">
        <f>IF("1-Swim"=D3390,J3390*2.4,IF("2-Bike"=D3390,J3390*112,IF("3-Run"=D3390,J3390*26.2,0)))</f>
        <v>0</v>
      </c>
      <c r="R3390" s="151">
        <f>Q3390/2</f>
        <v>0</v>
      </c>
      <c r="S3390" s="53">
        <f>J3390*26.2</f>
        <v>0.3162800925925926</v>
      </c>
      <c r="T3390" s="53">
        <f>(J3390+0.0013889)*26.2</f>
        <v>0.35266927259259262</v>
      </c>
      <c r="U3390" s="53">
        <f>S3390/2</f>
        <v>0.1581400462962963</v>
      </c>
      <c r="V3390" s="53">
        <f>T3390/2</f>
        <v>0.17633463629629631</v>
      </c>
      <c r="W3390" s="50">
        <f>RANK(J3390,J:J,1)</f>
        <v>2994</v>
      </c>
      <c r="X3390" s="50">
        <f>YEAR(B3390)</f>
        <v>2017</v>
      </c>
      <c r="Y3390" s="50">
        <f>MONTH(B3390)</f>
        <v>8</v>
      </c>
      <c r="Z3390" s="56">
        <f>X3390*100+Y3390</f>
        <v>201708</v>
      </c>
      <c r="AA3390" s="56">
        <f>WEEKNUM(B3390,1)</f>
        <v>34</v>
      </c>
      <c r="AB3390" s="58">
        <f>IF(ISBLANK(B3390)," ",MAX(B3390-B3389-1,0))</f>
        <v>0</v>
      </c>
      <c r="AC3390" s="56">
        <f>DAY(B3390)</f>
        <v>20</v>
      </c>
      <c r="AD3390" s="53">
        <f>U3390+V3390</f>
        <v>0.33447468259259261</v>
      </c>
    </row>
    <row r="3391" spans="1:31" x14ac:dyDescent="0.25">
      <c r="A3391" s="50">
        <v>3366</v>
      </c>
      <c r="B3391" s="51">
        <v>42967</v>
      </c>
      <c r="C3391" s="75">
        <f>B3391</f>
        <v>42967</v>
      </c>
      <c r="D3391" s="50" t="s">
        <v>711</v>
      </c>
      <c r="E3391" s="50">
        <v>1</v>
      </c>
      <c r="F3391" s="50">
        <v>0</v>
      </c>
      <c r="G3391" s="50">
        <v>14</v>
      </c>
      <c r="H3391" s="50">
        <v>53</v>
      </c>
      <c r="I3391" s="53">
        <f>IF(E3391&gt;0,TIME(F3391,G3391,H3391),"")</f>
        <v>1.0335648148148148E-2</v>
      </c>
      <c r="J3391" s="54">
        <f>IF(E3391&gt;0,TIME(F3391,G3391,H3391)/E3391,"")</f>
        <v>1.0335648148148148E-2</v>
      </c>
      <c r="K3391" s="50" t="s">
        <v>1947</v>
      </c>
      <c r="L3391" s="50" t="s">
        <v>1433</v>
      </c>
      <c r="M3391" s="55">
        <f>IF(D3391&gt;0,0.0416666666666667/J3391,"")</f>
        <v>4.0313549832026911</v>
      </c>
      <c r="N3391" s="379" t="s">
        <v>2034</v>
      </c>
      <c r="Q3391" s="151">
        <f>IF("1-Swim"=D3391,J3391*2.4,IF("2-Bike"=D3391,J3391*112,IF("3-Run"=D3391,J3391*26.2,0)))</f>
        <v>0</v>
      </c>
      <c r="R3391" s="151">
        <f>Q3391/2</f>
        <v>0</v>
      </c>
      <c r="S3391" s="53">
        <f>J3391*26.2</f>
        <v>0.27079398148148148</v>
      </c>
      <c r="T3391" s="53">
        <f>(J3391+0.0013889)*26.2</f>
        <v>0.30718316148148145</v>
      </c>
      <c r="U3391" s="53">
        <f>S3391/2</f>
        <v>0.13539699074074074</v>
      </c>
      <c r="V3391" s="53">
        <f>T3391/2</f>
        <v>0.15359158074074072</v>
      </c>
      <c r="W3391" s="50">
        <f>RANK(J3391,J:J,1)</f>
        <v>2896</v>
      </c>
      <c r="X3391" s="50">
        <f>YEAR(B3391)</f>
        <v>2017</v>
      </c>
      <c r="Y3391" s="50">
        <f>MONTH(B3391)</f>
        <v>8</v>
      </c>
      <c r="Z3391" s="56">
        <f>X3391*100+Y3391</f>
        <v>201708</v>
      </c>
      <c r="AA3391" s="56">
        <f>WEEKNUM(B3391,1)</f>
        <v>34</v>
      </c>
      <c r="AB3391" s="58">
        <f>IF(ISBLANK(B3391)," ",MAX(B3391-B3390-1,0))</f>
        <v>0</v>
      </c>
      <c r="AC3391" s="56">
        <f>DAY(B3391)</f>
        <v>20</v>
      </c>
      <c r="AD3391" s="53">
        <f>U3391+V3391</f>
        <v>0.28898857148148149</v>
      </c>
      <c r="AE3391" s="56">
        <f>IF("1-Swim"=D3391,E3391*46.7,IF("2-Bike"=D3391,E3391,IF("3-Run"=D3391,E3391*4.27,0)))</f>
        <v>0</v>
      </c>
    </row>
    <row r="3392" spans="1:31" x14ac:dyDescent="0.25">
      <c r="A3392" s="50">
        <v>3367</v>
      </c>
      <c r="B3392" s="51">
        <v>42967</v>
      </c>
      <c r="C3392" s="75">
        <f>B3392</f>
        <v>42967</v>
      </c>
      <c r="D3392" s="50" t="s">
        <v>712</v>
      </c>
      <c r="E3392" s="50">
        <v>1</v>
      </c>
      <c r="F3392" s="50">
        <v>0</v>
      </c>
      <c r="G3392" s="50">
        <v>16</v>
      </c>
      <c r="H3392" s="50">
        <v>16</v>
      </c>
      <c r="I3392" s="53">
        <f>IF(E3392&gt;0,TIME(F3392,G3392,H3392),"")</f>
        <v>1.1296296296296296E-2</v>
      </c>
      <c r="J3392" s="54">
        <f>IF(E3392&gt;0,TIME(F3392,G3392,H3392)/E3392,"")</f>
        <v>1.1296296296296296E-2</v>
      </c>
      <c r="K3392" s="50" t="s">
        <v>1947</v>
      </c>
      <c r="L3392" s="50" t="s">
        <v>1433</v>
      </c>
      <c r="M3392" s="55">
        <f>IF(D3392&gt;0,0.0416666666666667/J3392,"")</f>
        <v>3.6885245901639374</v>
      </c>
      <c r="N3392" s="379" t="s">
        <v>2035</v>
      </c>
      <c r="Q3392" s="151">
        <f>IF("1-Swim"=D3392,J3392*2.4,IF("2-Bike"=D3392,J3392*112,IF("3-Run"=D3392,J3392*26.2,0)))</f>
        <v>0</v>
      </c>
      <c r="R3392" s="151">
        <f>Q3392/2</f>
        <v>0</v>
      </c>
      <c r="S3392" s="53">
        <f>J3392*26.2</f>
        <v>0.29596296296296293</v>
      </c>
      <c r="T3392" s="53">
        <f>(J3392+0.0013889)*26.2</f>
        <v>0.33235214296296295</v>
      </c>
      <c r="U3392" s="53">
        <f>S3392/2</f>
        <v>0.14798148148148146</v>
      </c>
      <c r="V3392" s="53">
        <f>T3392/2</f>
        <v>0.16617607148148147</v>
      </c>
      <c r="W3392" s="50">
        <f>RANK(J3392,J:J,1)</f>
        <v>2969</v>
      </c>
      <c r="X3392" s="50">
        <f>YEAR(B3392)</f>
        <v>2017</v>
      </c>
      <c r="Y3392" s="50">
        <f>MONTH(B3392)</f>
        <v>8</v>
      </c>
      <c r="Z3392" s="56">
        <f>X3392*100+Y3392</f>
        <v>201708</v>
      </c>
      <c r="AA3392" s="56">
        <f>WEEKNUM(B3392,1)</f>
        <v>34</v>
      </c>
      <c r="AB3392" s="58">
        <f>IF(ISBLANK(B3392)," ",MAX(B3392-B3391-1,0))</f>
        <v>0</v>
      </c>
      <c r="AC3392" s="56">
        <f>DAY(B3392)</f>
        <v>20</v>
      </c>
      <c r="AD3392" s="53">
        <f>U3392+V3392</f>
        <v>0.31415755296296294</v>
      </c>
    </row>
    <row r="3393" spans="1:31" ht="15.75" customHeight="1" x14ac:dyDescent="0.25">
      <c r="A3393" s="50">
        <v>3368</v>
      </c>
      <c r="B3393" s="51">
        <v>42967</v>
      </c>
      <c r="C3393" s="75">
        <f>B3393</f>
        <v>42967</v>
      </c>
      <c r="D3393" s="50" t="s">
        <v>742</v>
      </c>
      <c r="E3393" s="50">
        <v>1</v>
      </c>
      <c r="F3393" s="50">
        <v>0</v>
      </c>
      <c r="G3393" s="50">
        <v>13</v>
      </c>
      <c r="H3393" s="50">
        <v>53</v>
      </c>
      <c r="I3393" s="53">
        <f>IF(E3393&gt;0,TIME(F3393,G3393,H3393),"")</f>
        <v>9.6412037037037039E-3</v>
      </c>
      <c r="J3393" s="54">
        <f>IF(E3393&gt;0,TIME(F3393,G3393,H3393)/E3393,"")</f>
        <v>9.6412037037037039E-3</v>
      </c>
      <c r="K3393" s="50" t="s">
        <v>1947</v>
      </c>
      <c r="L3393" s="50" t="s">
        <v>1433</v>
      </c>
      <c r="M3393" s="55">
        <f>IF(D3393&gt;0,0.0416666666666667/J3393,"")</f>
        <v>4.3217286914765936</v>
      </c>
      <c r="N3393" s="379" t="s">
        <v>2034</v>
      </c>
      <c r="Q3393" s="151">
        <f>IF("1-Swim"=D3393,J3393*2.4,IF("2-Bike"=D3393,J3393*112,IF("3-Run"=D3393,J3393*26.2,0)))</f>
        <v>0</v>
      </c>
      <c r="R3393" s="151">
        <f>Q3393/2</f>
        <v>0</v>
      </c>
      <c r="S3393" s="53">
        <f>J3393*26.2</f>
        <v>0.25259953703703703</v>
      </c>
      <c r="T3393" s="53">
        <f>(J3393+0.0013889)*26.2</f>
        <v>0.28898871703703705</v>
      </c>
      <c r="U3393" s="53">
        <f>S3393/2</f>
        <v>0.12629976851851851</v>
      </c>
      <c r="V3393" s="53">
        <f>T3393/2</f>
        <v>0.14449435851851852</v>
      </c>
      <c r="W3393" s="50">
        <f>RANK(J3393,J:J,1)</f>
        <v>2832</v>
      </c>
      <c r="X3393" s="50">
        <f>YEAR(B3393)</f>
        <v>2017</v>
      </c>
      <c r="Y3393" s="50">
        <f>MONTH(B3393)</f>
        <v>8</v>
      </c>
      <c r="Z3393" s="56">
        <f>X3393*100+Y3393</f>
        <v>201708</v>
      </c>
      <c r="AA3393" s="56">
        <f>WEEKNUM(B3393,1)</f>
        <v>34</v>
      </c>
      <c r="AB3393" s="58">
        <f>IF(ISBLANK(B3393)," ",MAX(B3393-B3392-1,0))</f>
        <v>0</v>
      </c>
      <c r="AC3393" s="56">
        <f>DAY(B3393)</f>
        <v>20</v>
      </c>
      <c r="AD3393" s="53">
        <f>U3393+V3393</f>
        <v>0.27079412703703704</v>
      </c>
    </row>
    <row r="3394" spans="1:31" ht="15.75" customHeight="1" x14ac:dyDescent="0.25">
      <c r="A3394" s="50">
        <v>3369</v>
      </c>
      <c r="B3394" s="51">
        <v>42967</v>
      </c>
      <c r="C3394" s="75">
        <f>B3394</f>
        <v>42967</v>
      </c>
      <c r="D3394" s="50" t="s">
        <v>743</v>
      </c>
      <c r="E3394" s="50">
        <v>1</v>
      </c>
      <c r="F3394" s="50">
        <v>0</v>
      </c>
      <c r="G3394" s="50">
        <v>14</v>
      </c>
      <c r="H3394" s="50">
        <v>23</v>
      </c>
      <c r="I3394" s="53">
        <f>IF(E3394&gt;0,TIME(F3394,G3394,H3394),"")</f>
        <v>9.9884259259259266E-3</v>
      </c>
      <c r="J3394" s="54">
        <f>IF(E3394&gt;0,TIME(F3394,G3394,H3394)/E3394,"")</f>
        <v>9.9884259259259266E-3</v>
      </c>
      <c r="K3394" s="50" t="s">
        <v>1947</v>
      </c>
      <c r="L3394" s="50" t="s">
        <v>1433</v>
      </c>
      <c r="M3394" s="55">
        <f>IF(D3394&gt;0,0.0416666666666667/J3394,"")</f>
        <v>4.1714947856315208</v>
      </c>
      <c r="N3394" s="379" t="s">
        <v>2033</v>
      </c>
      <c r="Q3394" s="151">
        <f>IF("1-Swim"=D3394,J3394*2.4,IF("2-Bike"=D3394,J3394*112,IF("3-Run"=D3394,J3394*26.2,0)))</f>
        <v>0</v>
      </c>
      <c r="R3394" s="151">
        <f>Q3394/2</f>
        <v>0</v>
      </c>
      <c r="S3394" s="53">
        <f>J3394*26.2</f>
        <v>0.26169675925925928</v>
      </c>
      <c r="T3394" s="53">
        <f>(J3394+0.0013889)*26.2</f>
        <v>0.2980859392592593</v>
      </c>
      <c r="U3394" s="53">
        <f>S3394/2</f>
        <v>0.13084837962962964</v>
      </c>
      <c r="V3394" s="53">
        <f>T3394/2</f>
        <v>0.14904296962962965</v>
      </c>
      <c r="W3394" s="50">
        <f>RANK(J3394,J:J,1)</f>
        <v>2872</v>
      </c>
      <c r="X3394" s="50">
        <f>YEAR(B3394)</f>
        <v>2017</v>
      </c>
      <c r="Y3394" s="50">
        <f>MONTH(B3394)</f>
        <v>8</v>
      </c>
      <c r="Z3394" s="56">
        <f>X3394*100+Y3394</f>
        <v>201708</v>
      </c>
      <c r="AA3394" s="56">
        <f>WEEKNUM(B3394,1)</f>
        <v>34</v>
      </c>
      <c r="AB3394" s="58">
        <f>IF(ISBLANK(B3394)," ",MAX(B3394-B3393-1,0))</f>
        <v>0</v>
      </c>
      <c r="AC3394" s="56">
        <f>DAY(B3394)</f>
        <v>20</v>
      </c>
      <c r="AD3394" s="53">
        <f>U3394+V3394</f>
        <v>0.27989134925925929</v>
      </c>
      <c r="AE3394" s="56">
        <f>IF("1-Swim"=D3394,E3394*46.7,IF("2-Bike"=D3394,E3394,IF("3-Run"=D3394,E3394*4.27,0)))</f>
        <v>0</v>
      </c>
    </row>
    <row r="3395" spans="1:31" x14ac:dyDescent="0.25">
      <c r="A3395" s="50">
        <v>3370</v>
      </c>
      <c r="B3395" s="51">
        <v>42967</v>
      </c>
      <c r="C3395" s="75">
        <f>B3395</f>
        <v>42967</v>
      </c>
      <c r="D3395" s="50" t="s">
        <v>752</v>
      </c>
      <c r="E3395" s="50">
        <v>1</v>
      </c>
      <c r="F3395" s="50">
        <v>0</v>
      </c>
      <c r="G3395" s="50">
        <v>14</v>
      </c>
      <c r="H3395" s="50">
        <v>14</v>
      </c>
      <c r="I3395" s="53">
        <f>IF(E3395&gt;0,TIME(F3395,G3395,H3395),"")</f>
        <v>9.8842592592592576E-3</v>
      </c>
      <c r="J3395" s="54">
        <f>IF(E3395&gt;0,TIME(F3395,G3395,H3395)/E3395,"")</f>
        <v>9.8842592592592576E-3</v>
      </c>
      <c r="K3395" s="50" t="s">
        <v>1947</v>
      </c>
      <c r="L3395" s="50" t="s">
        <v>1433</v>
      </c>
      <c r="M3395" s="55">
        <f>IF(D3395&gt;0,0.0416666666666667/J3395,"")</f>
        <v>4.2154566744730717</v>
      </c>
      <c r="N3395" s="379" t="s">
        <v>2036</v>
      </c>
      <c r="Q3395" s="151">
        <f>IF("1-Swim"=D3395,J3395*2.4,IF("2-Bike"=D3395,J3395*112,IF("3-Run"=D3395,J3395*26.2,0)))</f>
        <v>0</v>
      </c>
      <c r="R3395" s="151">
        <f>Q3395/2</f>
        <v>0</v>
      </c>
      <c r="S3395" s="53">
        <f>J3395*26.2</f>
        <v>0.25896759259259255</v>
      </c>
      <c r="T3395" s="53">
        <f>(J3395+0.0013889)*26.2</f>
        <v>0.29535677259259252</v>
      </c>
      <c r="U3395" s="53">
        <f>S3395/2</f>
        <v>0.12948379629629628</v>
      </c>
      <c r="V3395" s="53">
        <f>T3395/2</f>
        <v>0.14767838629629626</v>
      </c>
      <c r="W3395" s="50">
        <f>RANK(J3395,J:J,1)</f>
        <v>2860</v>
      </c>
      <c r="X3395" s="50">
        <f>YEAR(B3395)</f>
        <v>2017</v>
      </c>
      <c r="Y3395" s="50">
        <f>MONTH(B3395)</f>
        <v>8</v>
      </c>
      <c r="Z3395" s="56">
        <f>X3395*100+Y3395</f>
        <v>201708</v>
      </c>
      <c r="AA3395" s="56">
        <f>WEEKNUM(B3395,1)</f>
        <v>34</v>
      </c>
      <c r="AB3395" s="58">
        <f>IF(ISBLANK(B3395)," ",MAX(B3395-B3394-1,0))</f>
        <v>0</v>
      </c>
      <c r="AC3395" s="56">
        <f>DAY(B3395)</f>
        <v>20</v>
      </c>
      <c r="AD3395" s="53">
        <f>U3395+V3395</f>
        <v>0.27716218259259251</v>
      </c>
    </row>
    <row r="3396" spans="1:31" ht="15.75" customHeight="1" x14ac:dyDescent="0.25">
      <c r="A3396" s="50">
        <v>3371</v>
      </c>
      <c r="B3396" s="51">
        <v>42967</v>
      </c>
      <c r="C3396" s="75">
        <f>B3396</f>
        <v>42967</v>
      </c>
      <c r="D3396" s="50" t="s">
        <v>757</v>
      </c>
      <c r="E3396" s="50">
        <v>1</v>
      </c>
      <c r="F3396" s="50">
        <v>0</v>
      </c>
      <c r="G3396" s="50">
        <v>15</v>
      </c>
      <c r="H3396" s="50">
        <v>40</v>
      </c>
      <c r="I3396" s="53">
        <f>IF(E3396&gt;0,TIME(F3396,G3396,H3396),"")</f>
        <v>1.087962962962963E-2</v>
      </c>
      <c r="J3396" s="54">
        <f>IF(E3396&gt;0,TIME(F3396,G3396,H3396)/E3396,"")</f>
        <v>1.087962962962963E-2</v>
      </c>
      <c r="K3396" s="50" t="s">
        <v>1947</v>
      </c>
      <c r="L3396" s="50" t="s">
        <v>1433</v>
      </c>
      <c r="M3396" s="55">
        <f>IF(D3396&gt;0,0.0416666666666667/J3396,"")</f>
        <v>3.8297872340425561</v>
      </c>
      <c r="N3396" s="379" t="s">
        <v>2037</v>
      </c>
      <c r="Q3396" s="151">
        <f>IF("1-Swim"=D3396,J3396*2.4,IF("2-Bike"=D3396,J3396*112,IF("3-Run"=D3396,J3396*26.2,0)))</f>
        <v>0</v>
      </c>
      <c r="R3396" s="151">
        <f>Q3396/2</f>
        <v>0</v>
      </c>
      <c r="S3396" s="53">
        <f>J3396*26.2</f>
        <v>0.2850462962962963</v>
      </c>
      <c r="T3396" s="53">
        <f>(J3396+0.0013889)*26.2</f>
        <v>0.32143547629629632</v>
      </c>
      <c r="U3396" s="53">
        <f>S3396/2</f>
        <v>0.14252314814814815</v>
      </c>
      <c r="V3396" s="53">
        <f>T3396/2</f>
        <v>0.16071773814814816</v>
      </c>
      <c r="W3396" s="50">
        <f>RANK(J3396,J:J,1)</f>
        <v>2949</v>
      </c>
      <c r="X3396" s="50">
        <f>YEAR(B3396)</f>
        <v>2017</v>
      </c>
      <c r="Y3396" s="50">
        <f>MONTH(B3396)</f>
        <v>8</v>
      </c>
      <c r="Z3396" s="56">
        <f>X3396*100+Y3396</f>
        <v>201708</v>
      </c>
      <c r="AA3396" s="56">
        <f>WEEKNUM(B3396,1)</f>
        <v>34</v>
      </c>
      <c r="AB3396" s="58">
        <f>IF(ISBLANK(B3396)," ",MAX(B3396-B3395-1,0))</f>
        <v>0</v>
      </c>
      <c r="AC3396" s="56">
        <f>DAY(B3396)</f>
        <v>20</v>
      </c>
      <c r="AD3396" s="53">
        <f>U3396+V3396</f>
        <v>0.30324088629629631</v>
      </c>
      <c r="AE3396" s="56">
        <f>IF("1-Swim"=D3396,E3396*46.7,IF("2-Bike"=D3396,E3396,IF("3-Run"=D3396,E3396*4.27,0)))</f>
        <v>0</v>
      </c>
    </row>
    <row r="3397" spans="1:31" x14ac:dyDescent="0.25">
      <c r="A3397" s="50">
        <v>3372</v>
      </c>
      <c r="B3397" s="51">
        <v>42967</v>
      </c>
      <c r="C3397" s="75">
        <f>B3397</f>
        <v>42967</v>
      </c>
      <c r="D3397" s="50" t="s">
        <v>758</v>
      </c>
      <c r="E3397" s="50">
        <v>1</v>
      </c>
      <c r="F3397" s="50">
        <v>0</v>
      </c>
      <c r="G3397" s="50">
        <v>14</v>
      </c>
      <c r="H3397" s="50">
        <v>38</v>
      </c>
      <c r="I3397" s="53">
        <f>IF(E3397&gt;0,TIME(F3397,G3397,H3397),"")</f>
        <v>1.0162037037037037E-2</v>
      </c>
      <c r="J3397" s="54">
        <f>IF(E3397&gt;0,TIME(F3397,G3397,H3397)/E3397,"")</f>
        <v>1.0162037037037037E-2</v>
      </c>
      <c r="K3397" s="50" t="s">
        <v>1947</v>
      </c>
      <c r="L3397" s="50" t="s">
        <v>1433</v>
      </c>
      <c r="M3397" s="55">
        <f>IF(D3397&gt;0,0.0416666666666667/J3397,"")</f>
        <v>4.1002277904328048</v>
      </c>
      <c r="N3397" s="379" t="s">
        <v>2037</v>
      </c>
      <c r="Q3397" s="151">
        <f>IF("1-Swim"=D3397,J3397*2.4,IF("2-Bike"=D3397,J3397*112,IF("3-Run"=D3397,J3397*26.2,0)))</f>
        <v>0</v>
      </c>
      <c r="R3397" s="151">
        <f>Q3397/2</f>
        <v>0</v>
      </c>
      <c r="S3397" s="53">
        <f>J3397*26.2</f>
        <v>0.26624537037037038</v>
      </c>
      <c r="T3397" s="53">
        <f>(J3397+0.0013889)*26.2</f>
        <v>0.30263455037037035</v>
      </c>
      <c r="U3397" s="53">
        <f>S3397/2</f>
        <v>0.13312268518518519</v>
      </c>
      <c r="V3397" s="53">
        <f>T3397/2</f>
        <v>0.15131727518518517</v>
      </c>
      <c r="W3397" s="50">
        <f>RANK(J3397,J:J,1)</f>
        <v>2886</v>
      </c>
      <c r="X3397" s="50">
        <f>YEAR(B3397)</f>
        <v>2017</v>
      </c>
      <c r="Y3397" s="50">
        <f>MONTH(B3397)</f>
        <v>8</v>
      </c>
      <c r="Z3397" s="56">
        <f>X3397*100+Y3397</f>
        <v>201708</v>
      </c>
      <c r="AA3397" s="56">
        <f>WEEKNUM(B3397,1)</f>
        <v>34</v>
      </c>
      <c r="AB3397" s="58">
        <f>IF(ISBLANK(B3397)," ",MAX(B3397-B3396-1,0))</f>
        <v>0</v>
      </c>
      <c r="AC3397" s="56">
        <f>DAY(B3397)</f>
        <v>20</v>
      </c>
      <c r="AD3397" s="53">
        <f>U3397+V3397</f>
        <v>0.28443996037037034</v>
      </c>
    </row>
    <row r="3398" spans="1:31" x14ac:dyDescent="0.25">
      <c r="A3398" s="50">
        <v>3373</v>
      </c>
      <c r="B3398" s="51">
        <v>42967</v>
      </c>
      <c r="C3398" s="75">
        <f>B3398</f>
        <v>42967</v>
      </c>
      <c r="D3398" s="50" t="s">
        <v>759</v>
      </c>
      <c r="E3398" s="50">
        <v>1</v>
      </c>
      <c r="F3398" s="50">
        <v>0</v>
      </c>
      <c r="G3398" s="50">
        <v>14</v>
      </c>
      <c r="H3398" s="50">
        <v>12</v>
      </c>
      <c r="I3398" s="53">
        <f>IF(E3398&gt;0,TIME(F3398,G3398,H3398),"")</f>
        <v>9.8611111111111104E-3</v>
      </c>
      <c r="J3398" s="54">
        <f>IF(E3398&gt;0,TIME(F3398,G3398,H3398)/E3398,"")</f>
        <v>9.8611111111111104E-3</v>
      </c>
      <c r="K3398" s="50" t="s">
        <v>1947</v>
      </c>
      <c r="L3398" s="50" t="s">
        <v>1433</v>
      </c>
      <c r="M3398" s="55">
        <f>IF(D3398&gt;0,0.0416666666666667/J3398,"")</f>
        <v>4.2253521126760596</v>
      </c>
      <c r="N3398" s="379" t="s">
        <v>2038</v>
      </c>
      <c r="Q3398" s="151">
        <f>IF("1-Swim"=D3398,J3398*2.4,IF("2-Bike"=D3398,J3398*112,IF("3-Run"=D3398,J3398*26.2,0)))</f>
        <v>0</v>
      </c>
      <c r="R3398" s="151">
        <f>Q3398/2</f>
        <v>0</v>
      </c>
      <c r="S3398" s="53">
        <f>J3398*26.2</f>
        <v>0.2583611111111111</v>
      </c>
      <c r="T3398" s="53">
        <f>(J3398+0.0013889)*26.2</f>
        <v>0.29475029111111112</v>
      </c>
      <c r="U3398" s="53">
        <f>S3398/2</f>
        <v>0.12918055555555555</v>
      </c>
      <c r="V3398" s="53">
        <f>T3398/2</f>
        <v>0.14737514555555556</v>
      </c>
      <c r="W3398" s="50">
        <f>RANK(J3398,J:J,1)</f>
        <v>2858</v>
      </c>
      <c r="X3398" s="50">
        <f>YEAR(B3398)</f>
        <v>2017</v>
      </c>
      <c r="Y3398" s="50">
        <f>MONTH(B3398)</f>
        <v>8</v>
      </c>
      <c r="Z3398" s="56">
        <f>X3398*100+Y3398</f>
        <v>201708</v>
      </c>
      <c r="AA3398" s="56">
        <f>WEEKNUM(B3398,1)</f>
        <v>34</v>
      </c>
      <c r="AB3398" s="58">
        <f>IF(ISBLANK(B3398)," ",MAX(B3398-B3397-1,0))</f>
        <v>0</v>
      </c>
      <c r="AC3398" s="56">
        <f>DAY(B3398)</f>
        <v>20</v>
      </c>
      <c r="AD3398" s="53">
        <f>U3398+V3398</f>
        <v>0.27655570111111111</v>
      </c>
    </row>
    <row r="3399" spans="1:31" ht="15.75" customHeight="1" x14ac:dyDescent="0.25">
      <c r="A3399" s="50">
        <v>3374</v>
      </c>
      <c r="B3399" s="51">
        <v>42967</v>
      </c>
      <c r="C3399" s="75">
        <f>B3399</f>
        <v>42967</v>
      </c>
      <c r="D3399" s="50" t="s">
        <v>760</v>
      </c>
      <c r="E3399" s="50">
        <v>1</v>
      </c>
      <c r="F3399" s="50">
        <v>0</v>
      </c>
      <c r="G3399" s="50">
        <v>14</v>
      </c>
      <c r="H3399" s="50">
        <v>59</v>
      </c>
      <c r="I3399" s="53">
        <f>IF(E3399&gt;0,TIME(F3399,G3399,H3399),"")</f>
        <v>1.0405092592592593E-2</v>
      </c>
      <c r="J3399" s="54">
        <f>IF(E3399&gt;0,TIME(F3399,G3399,H3399)/E3399,"")</f>
        <v>1.0405092592592593E-2</v>
      </c>
      <c r="K3399" s="50" t="s">
        <v>1947</v>
      </c>
      <c r="L3399" s="50" t="s">
        <v>1433</v>
      </c>
      <c r="M3399" s="55">
        <f>IF(D3399&gt;0,0.0416666666666667/J3399,"")</f>
        <v>4.0044493882091245</v>
      </c>
      <c r="N3399" s="379" t="s">
        <v>2039</v>
      </c>
      <c r="Q3399" s="151">
        <f>IF("1-Swim"=D3399,J3399*2.4,IF("2-Bike"=D3399,J3399*112,IF("3-Run"=D3399,J3399*26.2,0)))</f>
        <v>0</v>
      </c>
      <c r="R3399" s="151">
        <f>Q3399/2</f>
        <v>0</v>
      </c>
      <c r="S3399" s="53">
        <f>J3399*26.2</f>
        <v>0.27261342592592591</v>
      </c>
      <c r="T3399" s="53">
        <f>(J3399+0.0013889)*26.2</f>
        <v>0.30900260592592593</v>
      </c>
      <c r="U3399" s="53">
        <f>S3399/2</f>
        <v>0.13630671296296296</v>
      </c>
      <c r="V3399" s="53">
        <f>T3399/2</f>
        <v>0.15450130296296297</v>
      </c>
      <c r="W3399" s="50">
        <f>RANK(J3399,J:J,1)</f>
        <v>2904</v>
      </c>
      <c r="X3399" s="50">
        <f>YEAR(B3399)</f>
        <v>2017</v>
      </c>
      <c r="Y3399" s="50">
        <f>MONTH(B3399)</f>
        <v>8</v>
      </c>
      <c r="Z3399" s="56">
        <f>X3399*100+Y3399</f>
        <v>201708</v>
      </c>
      <c r="AA3399" s="56">
        <f>WEEKNUM(B3399,1)</f>
        <v>34</v>
      </c>
      <c r="AB3399" s="58">
        <f>IF(ISBLANK(B3399)," ",MAX(B3399-B3398-1,0))</f>
        <v>0</v>
      </c>
      <c r="AC3399" s="56">
        <f>DAY(B3399)</f>
        <v>20</v>
      </c>
      <c r="AD3399" s="53">
        <f>U3399+V3399</f>
        <v>0.29080801592592592</v>
      </c>
      <c r="AE3399" s="56">
        <f>IF("1-Swim"=D3399,E3399*46.7,IF("2-Bike"=D3399,E3399,IF("3-Run"=D3399,E3399*4.27,0)))</f>
        <v>0</v>
      </c>
    </row>
    <row r="3400" spans="1:31" x14ac:dyDescent="0.25">
      <c r="A3400" s="50">
        <v>3375</v>
      </c>
      <c r="B3400" s="51">
        <v>42967</v>
      </c>
      <c r="C3400" s="75">
        <f>B3400</f>
        <v>42967</v>
      </c>
      <c r="D3400" s="50" t="s">
        <v>761</v>
      </c>
      <c r="E3400" s="50">
        <v>1</v>
      </c>
      <c r="F3400" s="50">
        <v>0</v>
      </c>
      <c r="G3400" s="50">
        <v>15</v>
      </c>
      <c r="H3400" s="50">
        <v>24</v>
      </c>
      <c r="I3400" s="53">
        <f>IF(E3400&gt;0,TIME(F3400,G3400,H3400),"")</f>
        <v>1.0694444444444444E-2</v>
      </c>
      <c r="J3400" s="54">
        <f>IF(E3400&gt;0,TIME(F3400,G3400,H3400)/E3400,"")</f>
        <v>1.0694444444444444E-2</v>
      </c>
      <c r="K3400" s="50" t="s">
        <v>1947</v>
      </c>
      <c r="L3400" s="50" t="s">
        <v>1433</v>
      </c>
      <c r="M3400" s="55">
        <f>IF(D3400&gt;0,0.0416666666666667/J3400,"")</f>
        <v>3.8961038961038992</v>
      </c>
      <c r="N3400" s="379" t="s">
        <v>2040</v>
      </c>
      <c r="Q3400" s="151">
        <f>IF("1-Swim"=D3400,J3400*2.4,IF("2-Bike"=D3400,J3400*112,IF("3-Run"=D3400,J3400*26.2,0)))</f>
        <v>0</v>
      </c>
      <c r="R3400" s="151">
        <f>Q3400/2</f>
        <v>0</v>
      </c>
      <c r="S3400" s="53">
        <f>J3400*26.2</f>
        <v>0.28019444444444441</v>
      </c>
      <c r="T3400" s="53">
        <f>(J3400+0.0013889)*26.2</f>
        <v>0.31658362444444443</v>
      </c>
      <c r="U3400" s="53">
        <f>S3400/2</f>
        <v>0.14009722222222221</v>
      </c>
      <c r="V3400" s="53">
        <f>T3400/2</f>
        <v>0.15829181222222222</v>
      </c>
      <c r="W3400" s="50">
        <f>RANK(J3400,J:J,1)</f>
        <v>2932</v>
      </c>
      <c r="X3400" s="50">
        <f>YEAR(B3400)</f>
        <v>2017</v>
      </c>
      <c r="Y3400" s="50">
        <f>MONTH(B3400)</f>
        <v>8</v>
      </c>
      <c r="Z3400" s="56">
        <f>X3400*100+Y3400</f>
        <v>201708</v>
      </c>
      <c r="AA3400" s="56">
        <f>WEEKNUM(B3400,1)</f>
        <v>34</v>
      </c>
      <c r="AB3400" s="58">
        <f>IF(ISBLANK(B3400)," ",MAX(B3400-B3399-1,0))</f>
        <v>0</v>
      </c>
      <c r="AC3400" s="56">
        <f>DAY(B3400)</f>
        <v>20</v>
      </c>
      <c r="AD3400" s="53">
        <f>U3400+V3400</f>
        <v>0.29838903444444442</v>
      </c>
    </row>
    <row r="3401" spans="1:31" x14ac:dyDescent="0.25">
      <c r="A3401" s="50">
        <v>3376</v>
      </c>
      <c r="B3401" s="51">
        <v>42967</v>
      </c>
      <c r="C3401" s="75">
        <f>B3401</f>
        <v>42967</v>
      </c>
      <c r="D3401" s="50" t="s">
        <v>762</v>
      </c>
      <c r="E3401" s="50">
        <v>1</v>
      </c>
      <c r="F3401" s="50">
        <v>0</v>
      </c>
      <c r="G3401" s="50">
        <v>15</v>
      </c>
      <c r="H3401" s="50">
        <v>14</v>
      </c>
      <c r="I3401" s="53">
        <f>IF(E3401&gt;0,TIME(F3401,G3401,H3401),"")</f>
        <v>1.0578703703703703E-2</v>
      </c>
      <c r="J3401" s="54">
        <f>IF(E3401&gt;0,TIME(F3401,G3401,H3401)/E3401,"")</f>
        <v>1.0578703703703703E-2</v>
      </c>
      <c r="K3401" s="50" t="s">
        <v>1947</v>
      </c>
      <c r="L3401" s="50" t="s">
        <v>1433</v>
      </c>
      <c r="M3401" s="55">
        <f>IF(D3401&gt;0,0.0416666666666667/J3401,"")</f>
        <v>3.938730853391688</v>
      </c>
      <c r="N3401" s="379" t="s">
        <v>2040</v>
      </c>
      <c r="Q3401" s="151">
        <f>IF("1-Swim"=D3401,J3401*2.4,IF("2-Bike"=D3401,J3401*112,IF("3-Run"=D3401,J3401*26.2,0)))</f>
        <v>0</v>
      </c>
      <c r="R3401" s="151">
        <f>Q3401/2</f>
        <v>0</v>
      </c>
      <c r="S3401" s="53">
        <f>J3401*26.2</f>
        <v>0.27716203703703701</v>
      </c>
      <c r="T3401" s="53">
        <f>(J3401+0.0013889)*26.2</f>
        <v>0.31355121703703703</v>
      </c>
      <c r="U3401" s="53">
        <f>S3401/2</f>
        <v>0.13858101851851851</v>
      </c>
      <c r="V3401" s="53">
        <f>T3401/2</f>
        <v>0.15677560851851852</v>
      </c>
      <c r="W3401" s="50">
        <f>RANK(J3401,J:J,1)</f>
        <v>2920</v>
      </c>
      <c r="X3401" s="50">
        <f>YEAR(B3401)</f>
        <v>2017</v>
      </c>
      <c r="Y3401" s="50">
        <f>MONTH(B3401)</f>
        <v>8</v>
      </c>
      <c r="Z3401" s="56">
        <f>X3401*100+Y3401</f>
        <v>201708</v>
      </c>
      <c r="AA3401" s="56">
        <f>WEEKNUM(B3401,1)</f>
        <v>34</v>
      </c>
      <c r="AB3401" s="58">
        <f>IF(ISBLANK(B3401)," ",MAX(B3401-B3400-1,0))</f>
        <v>0</v>
      </c>
      <c r="AC3401" s="56">
        <f>DAY(B3401)</f>
        <v>20</v>
      </c>
      <c r="AD3401" s="53">
        <f>U3401+V3401</f>
        <v>0.29535662703703702</v>
      </c>
    </row>
    <row r="3402" spans="1:31" ht="15.75" customHeight="1" x14ac:dyDescent="0.25">
      <c r="A3402" s="50">
        <v>3377</v>
      </c>
      <c r="B3402" s="51">
        <v>42967</v>
      </c>
      <c r="C3402" s="75">
        <f>B3402</f>
        <v>42967</v>
      </c>
      <c r="D3402" s="50" t="s">
        <v>763</v>
      </c>
      <c r="E3402" s="50">
        <v>1</v>
      </c>
      <c r="F3402" s="50">
        <v>0</v>
      </c>
      <c r="G3402" s="50">
        <v>15</v>
      </c>
      <c r="H3402" s="50">
        <v>38</v>
      </c>
      <c r="I3402" s="53">
        <f>IF(E3402&gt;0,TIME(F3402,G3402,H3402),"")</f>
        <v>1.0856481481481481E-2</v>
      </c>
      <c r="J3402" s="54">
        <f>IF(E3402&gt;0,TIME(F3402,G3402,H3402)/E3402,"")</f>
        <v>1.0856481481481481E-2</v>
      </c>
      <c r="K3402" s="50" t="s">
        <v>1947</v>
      </c>
      <c r="L3402" s="50" t="s">
        <v>1433</v>
      </c>
      <c r="M3402" s="55">
        <f>IF(D3402&gt;0,0.0416666666666667/J3402,"")</f>
        <v>3.837953091684438</v>
      </c>
      <c r="N3402" s="379" t="s">
        <v>2025</v>
      </c>
      <c r="Q3402" s="151">
        <f>IF("1-Swim"=D3402,J3402*2.4,IF("2-Bike"=D3402,J3402*112,IF("3-Run"=D3402,J3402*26.2,0)))</f>
        <v>0</v>
      </c>
      <c r="R3402" s="151">
        <f>Q3402/2</f>
        <v>0</v>
      </c>
      <c r="S3402" s="53">
        <f>J3402*26.2</f>
        <v>0.28443981481481478</v>
      </c>
      <c r="T3402" s="53">
        <f>(J3402+0.0013889)*26.2</f>
        <v>0.32082899481481481</v>
      </c>
      <c r="U3402" s="53">
        <f>S3402/2</f>
        <v>0.14221990740740739</v>
      </c>
      <c r="V3402" s="53">
        <f>T3402/2</f>
        <v>0.1604144974074074</v>
      </c>
      <c r="W3402" s="50">
        <f>RANK(J3402,J:J,1)</f>
        <v>2947</v>
      </c>
      <c r="X3402" s="50">
        <f>YEAR(B3402)</f>
        <v>2017</v>
      </c>
      <c r="Y3402" s="50">
        <f>MONTH(B3402)</f>
        <v>8</v>
      </c>
      <c r="Z3402" s="56">
        <f>X3402*100+Y3402</f>
        <v>201708</v>
      </c>
      <c r="AA3402" s="56">
        <f>WEEKNUM(B3402,1)</f>
        <v>34</v>
      </c>
      <c r="AB3402" s="58">
        <f>IF(ISBLANK(B3402)," ",MAX(B3402-B3401-1,0))</f>
        <v>0</v>
      </c>
      <c r="AC3402" s="56">
        <f>DAY(B3402)</f>
        <v>20</v>
      </c>
      <c r="AD3402" s="53">
        <f>U3402+V3402</f>
        <v>0.30263440481481479</v>
      </c>
      <c r="AE3402" s="56">
        <f>IF("1-Swim"=D3402,E3402*46.7,IF("2-Bike"=D3402,E3402,IF("3-Run"=D3402,E3402*4.27,0)))</f>
        <v>0</v>
      </c>
    </row>
    <row r="3403" spans="1:31" x14ac:dyDescent="0.25">
      <c r="A3403" s="50">
        <v>3378</v>
      </c>
      <c r="B3403" s="51">
        <v>42967</v>
      </c>
      <c r="C3403" s="75">
        <f>B3403</f>
        <v>42967</v>
      </c>
      <c r="D3403" s="50" t="s">
        <v>764</v>
      </c>
      <c r="E3403" s="50">
        <v>1</v>
      </c>
      <c r="F3403" s="50">
        <v>0</v>
      </c>
      <c r="G3403" s="50">
        <v>14</v>
      </c>
      <c r="H3403" s="50">
        <v>47</v>
      </c>
      <c r="I3403" s="53">
        <f>IF(E3403&gt;0,TIME(F3403,G3403,H3403),"")</f>
        <v>1.0266203703703703E-2</v>
      </c>
      <c r="J3403" s="54">
        <f>IF(E3403&gt;0,TIME(F3403,G3403,H3403)/E3403,"")</f>
        <v>1.0266203703703703E-2</v>
      </c>
      <c r="K3403" s="50" t="s">
        <v>1947</v>
      </c>
      <c r="L3403" s="50" t="s">
        <v>1433</v>
      </c>
      <c r="M3403" s="55">
        <f>IF(D3403&gt;0,0.0416666666666667/J3403,"")</f>
        <v>4.0586245772266105</v>
      </c>
      <c r="N3403" s="379" t="s">
        <v>2041</v>
      </c>
      <c r="Q3403" s="151">
        <f>IF("1-Swim"=D3403,J3403*2.4,IF("2-Bike"=D3403,J3403*112,IF("3-Run"=D3403,J3403*26.2,0)))</f>
        <v>0</v>
      </c>
      <c r="R3403" s="151">
        <f>Q3403/2</f>
        <v>0</v>
      </c>
      <c r="S3403" s="53">
        <f>J3403*26.2</f>
        <v>0.268974537037037</v>
      </c>
      <c r="T3403" s="53">
        <f>(J3403+0.0013889)*26.2</f>
        <v>0.30536371703703702</v>
      </c>
      <c r="U3403" s="53">
        <f>S3403/2</f>
        <v>0.1344872685185185</v>
      </c>
      <c r="V3403" s="53">
        <f>T3403/2</f>
        <v>0.15268185851851851</v>
      </c>
      <c r="W3403" s="50">
        <f>RANK(J3403,J:J,1)</f>
        <v>2891</v>
      </c>
      <c r="X3403" s="50">
        <f>YEAR(B3403)</f>
        <v>2017</v>
      </c>
      <c r="Y3403" s="50">
        <f>MONTH(B3403)</f>
        <v>8</v>
      </c>
      <c r="Z3403" s="56">
        <f>X3403*100+Y3403</f>
        <v>201708</v>
      </c>
      <c r="AA3403" s="56">
        <f>WEEKNUM(B3403,1)</f>
        <v>34</v>
      </c>
      <c r="AB3403" s="58">
        <f>IF(ISBLANK(B3403)," ",MAX(B3403-B3402-1,0))</f>
        <v>0</v>
      </c>
      <c r="AC3403" s="56">
        <f>DAY(B3403)</f>
        <v>20</v>
      </c>
      <c r="AD3403" s="53">
        <f>U3403+V3403</f>
        <v>0.28716912703703701</v>
      </c>
    </row>
    <row r="3404" spans="1:31" ht="15.75" customHeight="1" x14ac:dyDescent="0.25">
      <c r="A3404" s="50">
        <v>3320</v>
      </c>
      <c r="B3404" s="51">
        <v>42972</v>
      </c>
      <c r="C3404" s="75">
        <f>B3404</f>
        <v>42972</v>
      </c>
      <c r="D3404" s="50" t="s">
        <v>1223</v>
      </c>
      <c r="E3404" s="50">
        <v>3.25</v>
      </c>
      <c r="F3404" s="50">
        <v>0</v>
      </c>
      <c r="G3404" s="50">
        <v>49</v>
      </c>
      <c r="H3404" s="50">
        <v>47</v>
      </c>
      <c r="I3404" s="53">
        <f>IF(E3404&gt;0,TIME(F3404,G3404,H3404),"")</f>
        <v>3.4571759259259253E-2</v>
      </c>
      <c r="J3404" s="54">
        <f>IF(E3404&gt;0,TIME(F3404,G3404,H3404)/E3404,"")</f>
        <v>1.0637464387464386E-2</v>
      </c>
      <c r="K3404" s="50" t="s">
        <v>1947</v>
      </c>
      <c r="L3404" s="50" t="s">
        <v>1668</v>
      </c>
      <c r="M3404" s="55">
        <f>IF(D3404&gt;0,0.0416666666666667/J3404,"")</f>
        <v>3.9169735520589253</v>
      </c>
      <c r="N3404" s="50">
        <v>147</v>
      </c>
      <c r="O3404" s="50" t="s">
        <v>255</v>
      </c>
      <c r="P3404" s="50" t="s">
        <v>2009</v>
      </c>
      <c r="Q3404" s="151">
        <f>IF("1-Swim"=D3404,J3404*2.4,IF("2-Bike"=D3404,J3404*112,IF("3-Run"=D3404,J3404*26.2,0)))</f>
        <v>0.27870156695156689</v>
      </c>
      <c r="R3404" s="151">
        <f>Q3404/2</f>
        <v>0.13935078347578345</v>
      </c>
      <c r="S3404" s="53">
        <f>J3404*26.2</f>
        <v>0.27870156695156689</v>
      </c>
      <c r="T3404" s="53">
        <f>(J3404+0.0013889)*26.2</f>
        <v>0.31509074695156691</v>
      </c>
      <c r="U3404" s="53">
        <f>S3404/2</f>
        <v>0.13935078347578345</v>
      </c>
      <c r="V3404" s="53">
        <f>T3404/2</f>
        <v>0.15754537347578346</v>
      </c>
      <c r="W3404" s="50">
        <f>RANK(J3404,J:J,1)</f>
        <v>2925</v>
      </c>
      <c r="X3404" s="50">
        <f>YEAR(B3404)</f>
        <v>2017</v>
      </c>
      <c r="Y3404" s="50">
        <f>MONTH(B3404)</f>
        <v>8</v>
      </c>
      <c r="Z3404" s="56">
        <f>X3404*100+Y3404</f>
        <v>201708</v>
      </c>
      <c r="AA3404" s="56">
        <f>WEEKNUM(B3404,1)</f>
        <v>34</v>
      </c>
      <c r="AB3404" s="58">
        <f>IF(ISBLANK(B3404)," ",MAX(B3404-B3403-1,0))</f>
        <v>4</v>
      </c>
      <c r="AC3404" s="56">
        <f>DAY(B3404)</f>
        <v>25</v>
      </c>
      <c r="AD3404" s="53">
        <f>U3404+V3404</f>
        <v>0.2968961569515669</v>
      </c>
    </row>
    <row r="3405" spans="1:31" x14ac:dyDescent="0.25">
      <c r="A3405" s="50">
        <v>3321</v>
      </c>
      <c r="B3405" s="51">
        <v>42976</v>
      </c>
      <c r="C3405" s="75">
        <f>B3405</f>
        <v>42976</v>
      </c>
      <c r="D3405" s="50" t="s">
        <v>1223</v>
      </c>
      <c r="E3405" s="50">
        <v>3.2</v>
      </c>
      <c r="F3405" s="50">
        <v>0</v>
      </c>
      <c r="G3405" s="50">
        <v>31</v>
      </c>
      <c r="H3405" s="50">
        <v>19</v>
      </c>
      <c r="I3405" s="53">
        <f>IF(E3405&gt;0,TIME(F3405,G3405,H3405),"")</f>
        <v>2.1747685185185186E-2</v>
      </c>
      <c r="J3405" s="54">
        <f>IF(E3405&gt;0,TIME(F3405,G3405,H3405)/E3405,"")</f>
        <v>6.7961516203703699E-3</v>
      </c>
      <c r="K3405" s="50" t="s">
        <v>1890</v>
      </c>
      <c r="L3405" s="50" t="s">
        <v>1357</v>
      </c>
      <c r="M3405" s="55">
        <f>IF(D3405&gt;0,0.0416666666666667/J3405,"")</f>
        <v>6.1309207025013359</v>
      </c>
      <c r="N3405" s="50">
        <v>152</v>
      </c>
      <c r="O3405" s="50" t="s">
        <v>255</v>
      </c>
      <c r="P3405" s="50" t="s">
        <v>2010</v>
      </c>
      <c r="Q3405" s="151">
        <f>IF("1-Swim"=D3405,J3405*2.4,IF("2-Bike"=D3405,J3405*112,IF("3-Run"=D3405,J3405*26.2,0)))</f>
        <v>0.1780591724537037</v>
      </c>
      <c r="R3405" s="151">
        <f>Q3405/2</f>
        <v>8.9029586226851851E-2</v>
      </c>
      <c r="S3405" s="53">
        <f>J3405*26.2</f>
        <v>0.1780591724537037</v>
      </c>
      <c r="T3405" s="53">
        <f>(J3405+0.0013889)*26.2</f>
        <v>0.21444835245370369</v>
      </c>
      <c r="U3405" s="53">
        <f>S3405/2</f>
        <v>8.9029586226851851E-2</v>
      </c>
      <c r="V3405" s="53">
        <f>T3405/2</f>
        <v>0.10722417622685185</v>
      </c>
      <c r="W3405" s="50">
        <f>RANK(J3405,J:J,1)</f>
        <v>1302</v>
      </c>
      <c r="X3405" s="50">
        <f>YEAR(B3405)</f>
        <v>2017</v>
      </c>
      <c r="Y3405" s="50">
        <f>MONTH(B3405)</f>
        <v>8</v>
      </c>
      <c r="Z3405" s="56">
        <f>X3405*100+Y3405</f>
        <v>201708</v>
      </c>
      <c r="AA3405" s="56">
        <f>WEEKNUM(B3405,1)</f>
        <v>35</v>
      </c>
      <c r="AB3405" s="58">
        <f>IF(ISBLANK(B3405)," ",MAX(B3405-B3404-1,0))</f>
        <v>3</v>
      </c>
      <c r="AC3405" s="56">
        <f>DAY(B3405)</f>
        <v>29</v>
      </c>
      <c r="AD3405" s="53">
        <f>U3405+V3405</f>
        <v>0.19625376245370368</v>
      </c>
    </row>
    <row r="3406" spans="1:31" x14ac:dyDescent="0.25">
      <c r="A3406" s="50">
        <v>3322</v>
      </c>
      <c r="B3406" s="51">
        <v>42978</v>
      </c>
      <c r="C3406" s="75">
        <f>B3406</f>
        <v>42978</v>
      </c>
      <c r="D3406" s="50" t="s">
        <v>1223</v>
      </c>
      <c r="E3406" s="50">
        <v>3.2</v>
      </c>
      <c r="F3406" s="50">
        <v>0</v>
      </c>
      <c r="G3406" s="50">
        <v>34</v>
      </c>
      <c r="H3406" s="50">
        <v>31</v>
      </c>
      <c r="I3406" s="53">
        <f>IF(E3406&gt;0,TIME(F3406,G3406,H3406),"")</f>
        <v>2.3969907407407409E-2</v>
      </c>
      <c r="J3406" s="54">
        <f>IF(E3406&gt;0,TIME(F3406,G3406,H3406)/E3406,"")</f>
        <v>7.4905960648148145E-3</v>
      </c>
      <c r="K3406" s="50" t="s">
        <v>1890</v>
      </c>
      <c r="L3406" s="50" t="s">
        <v>1357</v>
      </c>
      <c r="M3406" s="55">
        <f>IF(D3406&gt;0,0.0416666666666667/J3406,"")</f>
        <v>5.5625301786576582</v>
      </c>
      <c r="N3406" s="50">
        <v>151</v>
      </c>
      <c r="O3406" s="50" t="s">
        <v>184</v>
      </c>
      <c r="Q3406" s="151">
        <f>IF("1-Swim"=D3406,J3406*2.4,IF("2-Bike"=D3406,J3406*112,IF("3-Run"=D3406,J3406*26.2,0)))</f>
        <v>0.19625361689814813</v>
      </c>
      <c r="R3406" s="151">
        <f>Q3406/2</f>
        <v>9.8126808449074066E-2</v>
      </c>
      <c r="S3406" s="53">
        <f>J3406*26.2</f>
        <v>0.19625361689814813</v>
      </c>
      <c r="T3406" s="53">
        <f>(J3406+0.0013889)*26.2</f>
        <v>0.23264279689814812</v>
      </c>
      <c r="U3406" s="53">
        <f>S3406/2</f>
        <v>9.8126808449074066E-2</v>
      </c>
      <c r="V3406" s="53">
        <f>T3406/2</f>
        <v>0.11632139844907406</v>
      </c>
      <c r="W3406" s="50">
        <f>RANK(J3406,J:J,1)</f>
        <v>2059</v>
      </c>
      <c r="X3406" s="50">
        <f>YEAR(B3406)</f>
        <v>2017</v>
      </c>
      <c r="Y3406" s="50">
        <f>MONTH(B3406)</f>
        <v>8</v>
      </c>
      <c r="Z3406" s="56">
        <f>X3406*100+Y3406</f>
        <v>201708</v>
      </c>
      <c r="AA3406" s="56">
        <f>WEEKNUM(B3406,1)</f>
        <v>35</v>
      </c>
      <c r="AB3406" s="58">
        <f>IF(ISBLANK(B3406)," ",MAX(B3406-B3405-1,0))</f>
        <v>1</v>
      </c>
      <c r="AC3406" s="56">
        <f>DAY(B3406)</f>
        <v>31</v>
      </c>
      <c r="AD3406" s="53">
        <f>U3406+V3406</f>
        <v>0.21444820689814814</v>
      </c>
      <c r="AE3406" s="56">
        <f>IF("1-Swim"=D3406,E3406*46.7,IF("2-Bike"=D3406,E3406,IF("3-Run"=D3406,E3406*4.27,0)))</f>
        <v>13.664</v>
      </c>
    </row>
    <row r="3407" spans="1:31" ht="15.75" customHeight="1" x14ac:dyDescent="0.25">
      <c r="A3407" s="50">
        <v>3323</v>
      </c>
      <c r="B3407" s="51">
        <v>42982</v>
      </c>
      <c r="C3407" s="75">
        <f>B3407</f>
        <v>42982</v>
      </c>
      <c r="D3407" s="50" t="s">
        <v>1223</v>
      </c>
      <c r="E3407" s="50">
        <v>3.1</v>
      </c>
      <c r="F3407" s="50">
        <v>0</v>
      </c>
      <c r="G3407" s="50">
        <v>27</v>
      </c>
      <c r="H3407" s="50">
        <v>25</v>
      </c>
      <c r="I3407" s="53">
        <f>IF(E3407&gt;0,TIME(F3407,G3407,H3407),"")</f>
        <v>1.9039351851851852E-2</v>
      </c>
      <c r="J3407" s="54">
        <f>IF(E3407&gt;0,TIME(F3407,G3407,H3407)/E3407,"")</f>
        <v>6.1417264038231782E-3</v>
      </c>
      <c r="K3407" s="50" t="s">
        <v>1998</v>
      </c>
      <c r="L3407" s="50" t="s">
        <v>258</v>
      </c>
      <c r="M3407" s="55">
        <f>IF(D3407&gt;0,0.0416666666666667/J3407,"")</f>
        <v>6.7841945288753847</v>
      </c>
      <c r="N3407" s="50">
        <v>156</v>
      </c>
      <c r="O3407" s="50" t="s">
        <v>184</v>
      </c>
      <c r="Q3407" s="151">
        <f>IF("1-Swim"=D3407,J3407*2.4,IF("2-Bike"=D3407,J3407*112,IF("3-Run"=D3407,J3407*26.2,0)))</f>
        <v>0.16091323178016725</v>
      </c>
      <c r="R3407" s="151">
        <f>Q3407/2</f>
        <v>8.0456615890083627E-2</v>
      </c>
      <c r="S3407" s="53">
        <f>J3407*26.2</f>
        <v>0.16091323178016725</v>
      </c>
      <c r="T3407" s="53">
        <f>(J3407+0.0013889)*26.2</f>
        <v>0.19730241178016727</v>
      </c>
      <c r="U3407" s="53">
        <f>S3407/2</f>
        <v>8.0456615890083627E-2</v>
      </c>
      <c r="V3407" s="53">
        <f>T3407/2</f>
        <v>9.8651205890083637E-2</v>
      </c>
      <c r="W3407" s="50">
        <f>RANK(J3407,J:J,1)</f>
        <v>841</v>
      </c>
      <c r="X3407" s="50">
        <f>YEAR(B3407)</f>
        <v>2017</v>
      </c>
      <c r="Y3407" s="50">
        <f>MONTH(B3407)</f>
        <v>9</v>
      </c>
      <c r="Z3407" s="56">
        <f>X3407*100+Y3407</f>
        <v>201709</v>
      </c>
      <c r="AA3407" s="56">
        <f>WEEKNUM(B3407,1)</f>
        <v>36</v>
      </c>
      <c r="AB3407" s="58">
        <f>IF(ISBLANK(B3407)," ",MAX(B3407-B3406-1,0))</f>
        <v>3</v>
      </c>
      <c r="AC3407" s="56">
        <f>DAY(B3407)</f>
        <v>4</v>
      </c>
      <c r="AD3407" s="53">
        <f>U3407+V3407</f>
        <v>0.17910782178016726</v>
      </c>
    </row>
    <row r="3408" spans="1:31" x14ac:dyDescent="0.25">
      <c r="A3408" s="50">
        <v>3324</v>
      </c>
      <c r="B3408" s="51">
        <v>42985</v>
      </c>
      <c r="C3408" s="75">
        <f>B3408</f>
        <v>42985</v>
      </c>
      <c r="D3408" s="50" t="s">
        <v>1223</v>
      </c>
      <c r="E3408" s="50">
        <v>4</v>
      </c>
      <c r="F3408" s="50">
        <v>0</v>
      </c>
      <c r="G3408" s="50">
        <v>39</v>
      </c>
      <c r="H3408" s="50">
        <v>50</v>
      </c>
      <c r="I3408" s="53">
        <f>IF(E3408&gt;0,TIME(F3408,G3408,H3408),"")</f>
        <v>2.7662037037037041E-2</v>
      </c>
      <c r="J3408" s="54">
        <f>IF(E3408&gt;0,TIME(F3408,G3408,H3408)/E3408,"")</f>
        <v>6.9155092592592601E-3</v>
      </c>
      <c r="K3408" s="50" t="s">
        <v>1890</v>
      </c>
      <c r="L3408" s="50" t="s">
        <v>1879</v>
      </c>
      <c r="M3408" s="55">
        <f>IF(D3408&gt;0,0.0416666666666667/J3408,"")</f>
        <v>6.0251046025104644</v>
      </c>
      <c r="N3408" s="50">
        <v>156</v>
      </c>
      <c r="O3408" s="50" t="s">
        <v>184</v>
      </c>
      <c r="P3408" s="50" t="s">
        <v>2011</v>
      </c>
      <c r="Q3408" s="151">
        <f>IF("1-Swim"=D3408,J3408*2.4,IF("2-Bike"=D3408,J3408*112,IF("3-Run"=D3408,J3408*26.2,0)))</f>
        <v>0.18118634259259261</v>
      </c>
      <c r="R3408" s="151">
        <f>Q3408/2</f>
        <v>9.0593171296296307E-2</v>
      </c>
      <c r="S3408" s="53">
        <f>J3408*26.2</f>
        <v>0.18118634259259261</v>
      </c>
      <c r="T3408" s="53">
        <f>(J3408+0.0013889)*26.2</f>
        <v>0.21757552259259261</v>
      </c>
      <c r="U3408" s="53">
        <f>S3408/2</f>
        <v>9.0593171296296307E-2</v>
      </c>
      <c r="V3408" s="53">
        <f>T3408/2</f>
        <v>0.1087877612962963</v>
      </c>
      <c r="W3408" s="50">
        <f>RANK(J3408,J:J,1)</f>
        <v>1446</v>
      </c>
      <c r="X3408" s="50">
        <f>YEAR(B3408)</f>
        <v>2017</v>
      </c>
      <c r="Y3408" s="50">
        <f>MONTH(B3408)</f>
        <v>9</v>
      </c>
      <c r="Z3408" s="56">
        <f>X3408*100+Y3408</f>
        <v>201709</v>
      </c>
      <c r="AA3408" s="56">
        <f>WEEKNUM(B3408,1)</f>
        <v>36</v>
      </c>
      <c r="AB3408" s="58">
        <f>IF(ISBLANK(B3408)," ",MAX(B3408-B3407-1,0))</f>
        <v>2</v>
      </c>
      <c r="AC3408" s="56">
        <f>DAY(B3408)</f>
        <v>7</v>
      </c>
      <c r="AD3408" s="53">
        <f>U3408+V3408</f>
        <v>0.1993809325925926</v>
      </c>
    </row>
    <row r="3409" spans="1:31" x14ac:dyDescent="0.25">
      <c r="A3409" s="50">
        <v>3325</v>
      </c>
      <c r="B3409" s="51">
        <v>42986</v>
      </c>
      <c r="C3409" s="75">
        <f>B3409</f>
        <v>42986</v>
      </c>
      <c r="D3409" s="50" t="s">
        <v>1223</v>
      </c>
      <c r="E3409" s="50">
        <v>3.7</v>
      </c>
      <c r="F3409" s="50">
        <v>0</v>
      </c>
      <c r="G3409" s="50">
        <v>58</v>
      </c>
      <c r="H3409" s="50">
        <v>40</v>
      </c>
      <c r="I3409" s="53">
        <f>IF(E3409&gt;0,TIME(F3409,G3409,H3409),"")</f>
        <v>4.0740740740740737E-2</v>
      </c>
      <c r="J3409" s="54">
        <f>IF(E3409&gt;0,TIME(F3409,G3409,H3409)/E3409,"")</f>
        <v>1.1011011011011009E-2</v>
      </c>
      <c r="K3409" s="50" t="s">
        <v>2012</v>
      </c>
      <c r="L3409" s="50" t="s">
        <v>1850</v>
      </c>
      <c r="M3409" s="55">
        <f>IF(D3409&gt;0,0.0416666666666667/J3409,"")</f>
        <v>3.7840909090909127</v>
      </c>
      <c r="N3409" s="50">
        <v>152</v>
      </c>
      <c r="O3409" s="50" t="s">
        <v>255</v>
      </c>
      <c r="Q3409" s="151">
        <f>IF("1-Swim"=D3409,J3409*2.4,IF("2-Bike"=D3409,J3409*112,IF("3-Run"=D3409,J3409*26.2,0)))</f>
        <v>0.28848848848848846</v>
      </c>
      <c r="R3409" s="151">
        <f>Q3409/2</f>
        <v>0.14424424424424423</v>
      </c>
      <c r="S3409" s="53">
        <f>J3409*26.2</f>
        <v>0.28848848848848846</v>
      </c>
      <c r="T3409" s="53">
        <f>(J3409+0.0013889)*26.2</f>
        <v>0.32487766848848842</v>
      </c>
      <c r="U3409" s="53">
        <f>S3409/2</f>
        <v>0.14424424424424423</v>
      </c>
      <c r="V3409" s="53">
        <f>T3409/2</f>
        <v>0.16243883424424421</v>
      </c>
      <c r="W3409" s="50">
        <f>RANK(J3409,J:J,1)</f>
        <v>2958</v>
      </c>
      <c r="X3409" s="50">
        <f>YEAR(B3409)</f>
        <v>2017</v>
      </c>
      <c r="Y3409" s="50">
        <f>MONTH(B3409)</f>
        <v>9</v>
      </c>
      <c r="Z3409" s="56">
        <f>X3409*100+Y3409</f>
        <v>201709</v>
      </c>
      <c r="AA3409" s="56">
        <f>WEEKNUM(B3409,1)</f>
        <v>36</v>
      </c>
      <c r="AB3409" s="58">
        <f>IF(ISBLANK(B3409)," ",MAX(B3409-B3408-1,0))</f>
        <v>0</v>
      </c>
      <c r="AC3409" s="56">
        <f>DAY(B3409)</f>
        <v>8</v>
      </c>
      <c r="AD3409" s="53">
        <f>U3409+V3409</f>
        <v>0.30668307848848841</v>
      </c>
      <c r="AE3409" s="56">
        <f>IF("1-Swim"=D3409,E3409*46.7,IF("2-Bike"=D3409,E3409,IF("3-Run"=D3409,E3409*4.27,0)))</f>
        <v>15.798999999999999</v>
      </c>
    </row>
    <row r="3410" spans="1:31" ht="15.75" customHeight="1" x14ac:dyDescent="0.25">
      <c r="A3410" s="50">
        <v>3326</v>
      </c>
      <c r="B3410" s="51">
        <v>42987</v>
      </c>
      <c r="C3410" s="75">
        <f>B3410</f>
        <v>42987</v>
      </c>
      <c r="D3410" s="50" t="s">
        <v>1223</v>
      </c>
      <c r="E3410" s="50">
        <v>3.33</v>
      </c>
      <c r="F3410" s="50">
        <v>0</v>
      </c>
      <c r="G3410" s="50">
        <v>41</v>
      </c>
      <c r="H3410" s="50">
        <v>21</v>
      </c>
      <c r="I3410" s="53">
        <f>IF(E3410&gt;0,TIME(F3410,G3410,H3410),"")</f>
        <v>2.8715277777777781E-2</v>
      </c>
      <c r="J3410" s="54">
        <f>IF(E3410&gt;0,TIME(F3410,G3410,H3410)/E3410,"")</f>
        <v>8.6232065398732065E-3</v>
      </c>
      <c r="K3410" s="50" t="s">
        <v>2012</v>
      </c>
      <c r="L3410" s="50" t="s">
        <v>2013</v>
      </c>
      <c r="M3410" s="55">
        <f>IF(D3410&gt;0,0.0416666666666667/J3410,"")</f>
        <v>4.8319226118500644</v>
      </c>
      <c r="N3410" s="50">
        <v>146</v>
      </c>
      <c r="O3410" s="50" t="s">
        <v>184</v>
      </c>
      <c r="Q3410" s="151">
        <f>IF("1-Swim"=D3410,J3410*2.4,IF("2-Bike"=D3410,J3410*112,IF("3-Run"=D3410,J3410*26.2,0)))</f>
        <v>0.22592801134467799</v>
      </c>
      <c r="R3410" s="151">
        <f>Q3410/2</f>
        <v>0.112964005672339</v>
      </c>
      <c r="S3410" s="53">
        <f>J3410*26.2</f>
        <v>0.22592801134467799</v>
      </c>
      <c r="T3410" s="53">
        <f>(J3410+0.0013889)*26.2</f>
        <v>0.26231719134467801</v>
      </c>
      <c r="U3410" s="53">
        <f>S3410/2</f>
        <v>0.112964005672339</v>
      </c>
      <c r="V3410" s="53">
        <f>T3410/2</f>
        <v>0.13115859567233901</v>
      </c>
      <c r="W3410" s="50">
        <f>RANK(J3410,J:J,1)</f>
        <v>2689</v>
      </c>
      <c r="X3410" s="50">
        <f>YEAR(B3410)</f>
        <v>2017</v>
      </c>
      <c r="Y3410" s="50">
        <f>MONTH(B3410)</f>
        <v>9</v>
      </c>
      <c r="Z3410" s="56">
        <f>X3410*100+Y3410</f>
        <v>201709</v>
      </c>
      <c r="AA3410" s="56">
        <f>WEEKNUM(B3410,1)</f>
        <v>36</v>
      </c>
      <c r="AB3410" s="58">
        <f>IF(ISBLANK(B3410)," ",MAX(B3410-B3409-1,0))</f>
        <v>0</v>
      </c>
      <c r="AC3410" s="56">
        <f>DAY(B3410)</f>
        <v>9</v>
      </c>
      <c r="AD3410" s="53">
        <f>U3410+V3410</f>
        <v>0.244122601344678</v>
      </c>
    </row>
    <row r="3411" spans="1:31" ht="15.75" customHeight="1" x14ac:dyDescent="0.25">
      <c r="A3411" s="50">
        <v>3327</v>
      </c>
      <c r="B3411" s="51">
        <v>42990</v>
      </c>
      <c r="C3411" s="75">
        <f>B3411</f>
        <v>42990</v>
      </c>
      <c r="D3411" s="50" t="s">
        <v>1223</v>
      </c>
      <c r="E3411" s="50">
        <v>5</v>
      </c>
      <c r="F3411" s="50">
        <v>0</v>
      </c>
      <c r="G3411" s="50">
        <v>49</v>
      </c>
      <c r="H3411" s="50">
        <v>27</v>
      </c>
      <c r="I3411" s="53">
        <f>IF(E3411&gt;0,TIME(F3411,G3411,H3411),"")</f>
        <v>3.4340277777777782E-2</v>
      </c>
      <c r="J3411" s="54">
        <f>IF(E3411&gt;0,TIME(F3411,G3411,H3411)/E3411,"")</f>
        <v>6.8680555555555561E-3</v>
      </c>
      <c r="K3411" s="50" t="s">
        <v>1890</v>
      </c>
      <c r="L3411" s="50" t="s">
        <v>2014</v>
      </c>
      <c r="M3411" s="55">
        <f>IF(D3411&gt;0,0.0416666666666667/J3411,"")</f>
        <v>6.0667340748230583</v>
      </c>
      <c r="N3411" s="50">
        <v>150</v>
      </c>
      <c r="O3411" s="50" t="s">
        <v>184</v>
      </c>
      <c r="Q3411" s="151">
        <f>IF("1-Swim"=D3411,J3411*2.4,IF("2-Bike"=D3411,J3411*112,IF("3-Run"=D3411,J3411*26.2,0)))</f>
        <v>0.17994305555555556</v>
      </c>
      <c r="R3411" s="151">
        <f>Q3411/2</f>
        <v>8.9971527777777782E-2</v>
      </c>
      <c r="S3411" s="53">
        <f>J3411*26.2</f>
        <v>0.17994305555555556</v>
      </c>
      <c r="T3411" s="53">
        <f>(J3411+0.0013889)*26.2</f>
        <v>0.21633223555555556</v>
      </c>
      <c r="U3411" s="53">
        <f>S3411/2</f>
        <v>8.9971527777777782E-2</v>
      </c>
      <c r="V3411" s="53">
        <f>T3411/2</f>
        <v>0.10816611777777778</v>
      </c>
      <c r="W3411" s="50">
        <f>RANK(J3411,J:J,1)</f>
        <v>1403</v>
      </c>
      <c r="X3411" s="50">
        <f>YEAR(B3411)</f>
        <v>2017</v>
      </c>
      <c r="Y3411" s="50">
        <f>MONTH(B3411)</f>
        <v>9</v>
      </c>
      <c r="Z3411" s="56">
        <f>X3411*100+Y3411</f>
        <v>201709</v>
      </c>
      <c r="AA3411" s="56">
        <f>WEEKNUM(B3411,1)</f>
        <v>37</v>
      </c>
      <c r="AB3411" s="58">
        <f>IF(ISBLANK(B3411)," ",MAX(B3411-B3410-1,0))</f>
        <v>2</v>
      </c>
      <c r="AC3411" s="56">
        <f>DAY(B3411)</f>
        <v>12</v>
      </c>
      <c r="AD3411" s="53">
        <f>U3411+V3411</f>
        <v>0.19813764555555557</v>
      </c>
    </row>
    <row r="3412" spans="1:31" x14ac:dyDescent="0.25">
      <c r="A3412" s="50">
        <v>3328</v>
      </c>
      <c r="B3412" s="51">
        <v>42992</v>
      </c>
      <c r="C3412" s="75">
        <f>B3412</f>
        <v>42992</v>
      </c>
      <c r="D3412" s="50" t="s">
        <v>1223</v>
      </c>
      <c r="E3412" s="50">
        <v>3.2</v>
      </c>
      <c r="F3412" s="50">
        <v>0</v>
      </c>
      <c r="G3412" s="50">
        <v>35</v>
      </c>
      <c r="H3412" s="50">
        <v>0</v>
      </c>
      <c r="I3412" s="53">
        <f>IF(E3412&gt;0,TIME(F3412,G3412,H3412),"")</f>
        <v>2.4305555555555556E-2</v>
      </c>
      <c r="J3412" s="54">
        <f>IF(E3412&gt;0,TIME(F3412,G3412,H3412)/E3412,"")</f>
        <v>7.595486111111111E-3</v>
      </c>
      <c r="K3412" s="50" t="s">
        <v>1890</v>
      </c>
      <c r="L3412" s="50" t="s">
        <v>1357</v>
      </c>
      <c r="M3412" s="55">
        <f>IF(D3412&gt;0,0.0416666666666667/J3412,"")</f>
        <v>5.4857142857142902</v>
      </c>
      <c r="N3412" s="50">
        <v>147</v>
      </c>
      <c r="O3412" s="50" t="s">
        <v>228</v>
      </c>
      <c r="Q3412" s="151">
        <f>IF("1-Swim"=D3412,J3412*2.4,IF("2-Bike"=D3412,J3412*112,IF("3-Run"=D3412,J3412*26.2,0)))</f>
        <v>0.1990017361111111</v>
      </c>
      <c r="R3412" s="151">
        <f>Q3412/2</f>
        <v>9.9500868055555552E-2</v>
      </c>
      <c r="S3412" s="53">
        <f>J3412*26.2</f>
        <v>0.1990017361111111</v>
      </c>
      <c r="T3412" s="53">
        <f>(J3412+0.0013889)*26.2</f>
        <v>0.2353909161111111</v>
      </c>
      <c r="U3412" s="53">
        <f>S3412/2</f>
        <v>9.9500868055555552E-2</v>
      </c>
      <c r="V3412" s="53">
        <f>T3412/2</f>
        <v>0.11769545805555555</v>
      </c>
      <c r="W3412" s="50">
        <f>RANK(J3412,J:J,1)</f>
        <v>2150</v>
      </c>
      <c r="X3412" s="50">
        <f>YEAR(B3412)</f>
        <v>2017</v>
      </c>
      <c r="Y3412" s="50">
        <f>MONTH(B3412)</f>
        <v>9</v>
      </c>
      <c r="Z3412" s="56">
        <f>X3412*100+Y3412</f>
        <v>201709</v>
      </c>
      <c r="AA3412" s="56">
        <f>WEEKNUM(B3412,1)</f>
        <v>37</v>
      </c>
      <c r="AB3412" s="58">
        <f>IF(ISBLANK(B3412)," ",MAX(B3412-B3411-1,0))</f>
        <v>1</v>
      </c>
      <c r="AC3412" s="56">
        <f>DAY(B3412)</f>
        <v>14</v>
      </c>
      <c r="AD3412" s="53">
        <f>U3412+V3412</f>
        <v>0.21719632611111112</v>
      </c>
      <c r="AE3412" s="56">
        <f>IF("1-Swim"=D3412,E3412*46.7,IF("2-Bike"=D3412,E3412,IF("3-Run"=D3412,E3412*4.27,0)))</f>
        <v>13.664</v>
      </c>
    </row>
    <row r="3413" spans="1:31" ht="15.75" customHeight="1" x14ac:dyDescent="0.25">
      <c r="A3413" s="50">
        <v>3329</v>
      </c>
      <c r="B3413" s="51">
        <v>42993</v>
      </c>
      <c r="C3413" s="75">
        <f>B3413</f>
        <v>42993</v>
      </c>
      <c r="D3413" s="50" t="s">
        <v>1223</v>
      </c>
      <c r="E3413" s="50">
        <v>3.8</v>
      </c>
      <c r="F3413" s="50">
        <v>1</v>
      </c>
      <c r="G3413" s="50">
        <v>4</v>
      </c>
      <c r="H3413" s="50">
        <v>47</v>
      </c>
      <c r="I3413" s="53">
        <f>IF(E3413&gt;0,TIME(F3413,G3413,H3413),"")</f>
        <v>4.4988425925925925E-2</v>
      </c>
      <c r="J3413" s="54">
        <f>IF(E3413&gt;0,TIME(F3413,G3413,H3413)/E3413,"")</f>
        <v>1.1839059454191033E-2</v>
      </c>
      <c r="K3413" s="50" t="s">
        <v>2012</v>
      </c>
      <c r="L3413" s="50" t="s">
        <v>1850</v>
      </c>
      <c r="M3413" s="55">
        <f>IF(D3413&gt;0,0.0416666666666667/J3413,"")</f>
        <v>3.5194237200926191</v>
      </c>
      <c r="N3413" s="50">
        <v>145</v>
      </c>
      <c r="O3413" s="50" t="s">
        <v>228</v>
      </c>
      <c r="Q3413" s="151">
        <f>IF("1-Swim"=D3413,J3413*2.4,IF("2-Bike"=D3413,J3413*112,IF("3-Run"=D3413,J3413*26.2,0)))</f>
        <v>0.31018335769980504</v>
      </c>
      <c r="R3413" s="151">
        <f>Q3413/2</f>
        <v>0.15509167884990252</v>
      </c>
      <c r="S3413" s="53">
        <f>J3413*26.2</f>
        <v>0.31018335769980504</v>
      </c>
      <c r="T3413" s="53">
        <f>(J3413+0.0013889)*26.2</f>
        <v>0.34657253769980506</v>
      </c>
      <c r="U3413" s="53">
        <f>S3413/2</f>
        <v>0.15509167884990252</v>
      </c>
      <c r="V3413" s="53">
        <f>T3413/2</f>
        <v>0.17328626884990253</v>
      </c>
      <c r="W3413" s="50">
        <f>RANK(J3413,J:J,1)</f>
        <v>2988</v>
      </c>
      <c r="X3413" s="50">
        <f>YEAR(B3413)</f>
        <v>2017</v>
      </c>
      <c r="Y3413" s="50">
        <f>MONTH(B3413)</f>
        <v>9</v>
      </c>
      <c r="Z3413" s="56">
        <f>X3413*100+Y3413</f>
        <v>201709</v>
      </c>
      <c r="AA3413" s="56">
        <f>WEEKNUM(B3413,1)</f>
        <v>37</v>
      </c>
      <c r="AB3413" s="58">
        <f>IF(ISBLANK(B3413)," ",MAX(B3413-B3412-1,0))</f>
        <v>0</v>
      </c>
      <c r="AC3413" s="56">
        <f>DAY(B3413)</f>
        <v>15</v>
      </c>
      <c r="AD3413" s="53">
        <f>U3413+V3413</f>
        <v>0.32837794769980505</v>
      </c>
    </row>
    <row r="3414" spans="1:31" x14ac:dyDescent="0.25">
      <c r="A3414" s="50">
        <v>3330</v>
      </c>
      <c r="B3414" s="51">
        <v>42999</v>
      </c>
      <c r="C3414" s="75">
        <f>B3414</f>
        <v>42999</v>
      </c>
      <c r="D3414" s="50" t="s">
        <v>1223</v>
      </c>
      <c r="E3414" s="50">
        <v>3.2</v>
      </c>
      <c r="F3414" s="50">
        <v>0</v>
      </c>
      <c r="G3414" s="50">
        <v>32</v>
      </c>
      <c r="H3414" s="50">
        <v>17</v>
      </c>
      <c r="I3414" s="53">
        <f>IF(E3414&gt;0,TIME(F3414,G3414,H3414),"")</f>
        <v>2.2418981481481481E-2</v>
      </c>
      <c r="J3414" s="54">
        <f>IF(E3414&gt;0,TIME(F3414,G3414,H3414)/E3414,"")</f>
        <v>7.0059317129629621E-3</v>
      </c>
      <c r="K3414" s="50" t="s">
        <v>1998</v>
      </c>
      <c r="L3414" s="50" t="s">
        <v>1357</v>
      </c>
      <c r="M3414" s="55">
        <f>IF(D3414&gt;0,0.0416666666666667/J3414,"")</f>
        <v>5.9473412493546771</v>
      </c>
      <c r="N3414" s="50">
        <v>152</v>
      </c>
      <c r="O3414" s="50" t="s">
        <v>201</v>
      </c>
      <c r="P3414" s="50" t="s">
        <v>2015</v>
      </c>
      <c r="Q3414" s="151">
        <f>IF("1-Swim"=D3414,J3414*2.4,IF("2-Bike"=D3414,J3414*112,IF("3-Run"=D3414,J3414*26.2,0)))</f>
        <v>0.18355541087962959</v>
      </c>
      <c r="R3414" s="151">
        <f>Q3414/2</f>
        <v>9.1777705439814797E-2</v>
      </c>
      <c r="S3414" s="53">
        <f>J3414*26.2</f>
        <v>0.18355541087962959</v>
      </c>
      <c r="T3414" s="53">
        <f>(J3414+0.0013889)*26.2</f>
        <v>0.21994459087962959</v>
      </c>
      <c r="U3414" s="53">
        <f>S3414/2</f>
        <v>9.1777705439814797E-2</v>
      </c>
      <c r="V3414" s="53">
        <f>T3414/2</f>
        <v>0.10997229543981479</v>
      </c>
      <c r="W3414" s="50">
        <f>RANK(J3414,J:J,1)</f>
        <v>1567</v>
      </c>
      <c r="X3414" s="50">
        <f>YEAR(B3414)</f>
        <v>2017</v>
      </c>
      <c r="Y3414" s="50">
        <f>MONTH(B3414)</f>
        <v>9</v>
      </c>
      <c r="Z3414" s="56">
        <f>X3414*100+Y3414</f>
        <v>201709</v>
      </c>
      <c r="AA3414" s="56">
        <f>WEEKNUM(B3414,1)</f>
        <v>38</v>
      </c>
      <c r="AB3414" s="58">
        <f>IF(ISBLANK(B3414)," ",MAX(B3414-B3413-1,0))</f>
        <v>5</v>
      </c>
      <c r="AC3414" s="56">
        <f>DAY(B3414)</f>
        <v>21</v>
      </c>
      <c r="AD3414" s="53">
        <f>U3414+V3414</f>
        <v>0.20175000087962958</v>
      </c>
      <c r="AE3414" s="56">
        <f>IF("1-Swim"=D3414,E3414*46.7,IF("2-Bike"=D3414,E3414,IF("3-Run"=D3414,E3414*4.27,0)))</f>
        <v>13.664</v>
      </c>
    </row>
    <row r="3415" spans="1:31" x14ac:dyDescent="0.25">
      <c r="A3415" s="50">
        <v>3331</v>
      </c>
      <c r="B3415" s="51">
        <v>43000</v>
      </c>
      <c r="C3415" s="75">
        <f>B3415</f>
        <v>43000</v>
      </c>
      <c r="D3415" s="50" t="s">
        <v>1223</v>
      </c>
      <c r="E3415" s="50">
        <v>4</v>
      </c>
      <c r="F3415" s="50">
        <v>1</v>
      </c>
      <c r="G3415" s="50">
        <v>0</v>
      </c>
      <c r="H3415" s="50">
        <v>5</v>
      </c>
      <c r="I3415" s="53">
        <f>IF(E3415&gt;0,TIME(F3415,G3415,H3415),"")</f>
        <v>4.1724537037037039E-2</v>
      </c>
      <c r="J3415" s="54">
        <f>IF(E3415&gt;0,TIME(F3415,G3415,H3415)/E3415,"")</f>
        <v>1.043113425925926E-2</v>
      </c>
      <c r="K3415" s="50" t="s">
        <v>2012</v>
      </c>
      <c r="L3415" s="50" t="s">
        <v>2016</v>
      </c>
      <c r="M3415" s="55">
        <f>IF(D3415&gt;0,0.0416666666666667/J3415,"")</f>
        <v>3.9944521497919587</v>
      </c>
      <c r="N3415" s="50">
        <v>150</v>
      </c>
      <c r="O3415" s="50" t="s">
        <v>228</v>
      </c>
      <c r="Q3415" s="151">
        <f>IF("1-Swim"=D3415,J3415*2.4,IF("2-Bike"=D3415,J3415*112,IF("3-Run"=D3415,J3415*26.2,0)))</f>
        <v>0.27329571759259258</v>
      </c>
      <c r="R3415" s="151">
        <f>Q3415/2</f>
        <v>0.13664785879629629</v>
      </c>
      <c r="S3415" s="53">
        <f>J3415*26.2</f>
        <v>0.27329571759259258</v>
      </c>
      <c r="T3415" s="53">
        <f>(J3415+0.0013889)*26.2</f>
        <v>0.3096848975925926</v>
      </c>
      <c r="U3415" s="53">
        <f>S3415/2</f>
        <v>0.13664785879629629</v>
      </c>
      <c r="V3415" s="53">
        <f>T3415/2</f>
        <v>0.1548424487962963</v>
      </c>
      <c r="W3415" s="50">
        <f>RANK(J3415,J:J,1)</f>
        <v>2909</v>
      </c>
      <c r="X3415" s="50">
        <f>YEAR(B3415)</f>
        <v>2017</v>
      </c>
      <c r="Y3415" s="50">
        <f>MONTH(B3415)</f>
        <v>9</v>
      </c>
      <c r="Z3415" s="56">
        <f>X3415*100+Y3415</f>
        <v>201709</v>
      </c>
      <c r="AA3415" s="56">
        <f>WEEKNUM(B3415,1)</f>
        <v>38</v>
      </c>
      <c r="AB3415" s="58">
        <f>IF(ISBLANK(B3415)," ",MAX(B3415-B3414-1,0))</f>
        <v>0</v>
      </c>
      <c r="AC3415" s="56">
        <f>DAY(B3415)</f>
        <v>22</v>
      </c>
      <c r="AD3415" s="53">
        <f>U3415+V3415</f>
        <v>0.29149030759259259</v>
      </c>
    </row>
    <row r="3416" spans="1:31" ht="15.75" customHeight="1" x14ac:dyDescent="0.25">
      <c r="A3416" s="50">
        <v>3332</v>
      </c>
      <c r="B3416" s="51">
        <v>43001</v>
      </c>
      <c r="C3416" s="75">
        <f>B3416</f>
        <v>43001</v>
      </c>
      <c r="D3416" s="50" t="s">
        <v>1223</v>
      </c>
      <c r="E3416" s="50">
        <v>7.85</v>
      </c>
      <c r="F3416" s="50">
        <v>2</v>
      </c>
      <c r="G3416" s="50">
        <v>11</v>
      </c>
      <c r="H3416" s="50">
        <v>6</v>
      </c>
      <c r="I3416" s="53">
        <f>IF(E3416&gt;0,TIME(F3416,G3416,H3416),"")</f>
        <v>9.1041666666666674E-2</v>
      </c>
      <c r="J3416" s="54">
        <f>IF(E3416&gt;0,TIME(F3416,G3416,H3416)/E3416,"")</f>
        <v>1.1597664543524417E-2</v>
      </c>
      <c r="K3416" s="50" t="s">
        <v>2012</v>
      </c>
      <c r="L3416" s="50" t="s">
        <v>2017</v>
      </c>
      <c r="M3416" s="55">
        <f>IF(D3416&gt;0,0.0416666666666667/J3416,"")</f>
        <v>3.5926773455377599</v>
      </c>
      <c r="N3416" s="50">
        <v>152</v>
      </c>
      <c r="O3416" s="50" t="s">
        <v>228</v>
      </c>
      <c r="Q3416" s="151">
        <f>IF("1-Swim"=D3416,J3416*2.4,IF("2-Bike"=D3416,J3416*112,IF("3-Run"=D3416,J3416*26.2,0)))</f>
        <v>0.30385881104033974</v>
      </c>
      <c r="R3416" s="151">
        <f>Q3416/2</f>
        <v>0.15192940552016987</v>
      </c>
      <c r="S3416" s="53">
        <f>J3416*26.2</f>
        <v>0.30385881104033974</v>
      </c>
      <c r="T3416" s="53">
        <f>(J3416+0.0013889)*26.2</f>
        <v>0.3402479910403397</v>
      </c>
      <c r="U3416" s="53">
        <f>S3416/2</f>
        <v>0.15192940552016987</v>
      </c>
      <c r="V3416" s="53">
        <f>T3416/2</f>
        <v>0.17012399552016985</v>
      </c>
      <c r="W3416" s="50">
        <f>RANK(J3416,J:J,1)</f>
        <v>2978</v>
      </c>
      <c r="X3416" s="50">
        <f>YEAR(B3416)</f>
        <v>2017</v>
      </c>
      <c r="Y3416" s="50">
        <f>MONTH(B3416)</f>
        <v>9</v>
      </c>
      <c r="Z3416" s="56">
        <f>X3416*100+Y3416</f>
        <v>201709</v>
      </c>
      <c r="AA3416" s="56">
        <f>WEEKNUM(B3416,1)</f>
        <v>38</v>
      </c>
      <c r="AB3416" s="58">
        <f>IF(ISBLANK(B3416)," ",MAX(B3416-B3415-1,0))</f>
        <v>0</v>
      </c>
      <c r="AC3416" s="56">
        <f>DAY(B3416)</f>
        <v>23</v>
      </c>
      <c r="AD3416" s="53">
        <f>U3416+V3416</f>
        <v>0.32205340104033975</v>
      </c>
    </row>
    <row r="3417" spans="1:31" x14ac:dyDescent="0.25">
      <c r="A3417" s="50">
        <v>3333</v>
      </c>
      <c r="B3417" s="51">
        <v>43002</v>
      </c>
      <c r="C3417" s="75">
        <f>B3417</f>
        <v>43002</v>
      </c>
      <c r="D3417" s="50" t="s">
        <v>1223</v>
      </c>
      <c r="E3417" s="50">
        <v>3.1</v>
      </c>
      <c r="F3417" s="50">
        <v>0</v>
      </c>
      <c r="G3417" s="50">
        <v>40</v>
      </c>
      <c r="H3417" s="50">
        <v>1</v>
      </c>
      <c r="I3417" s="53">
        <f>IF(E3417&gt;0,TIME(F3417,G3417,H3417),"")</f>
        <v>2.7789351851851853E-2</v>
      </c>
      <c r="J3417" s="54">
        <f>IF(E3417&gt;0,TIME(F3417,G3417,H3417)/E3417,"")</f>
        <v>8.9643070489844687E-3</v>
      </c>
      <c r="K3417" s="50" t="s">
        <v>2012</v>
      </c>
      <c r="L3417" s="50" t="s">
        <v>1498</v>
      </c>
      <c r="M3417" s="55">
        <f>IF(D3417&gt;0,0.0416666666666667/J3417,"")</f>
        <v>4.6480633069554385</v>
      </c>
      <c r="N3417" s="50">
        <v>131</v>
      </c>
      <c r="O3417" s="50" t="s">
        <v>228</v>
      </c>
      <c r="P3417" s="50" t="s">
        <v>1684</v>
      </c>
      <c r="Q3417" s="151">
        <f>IF("1-Swim"=D3417,J3417*2.4,IF("2-Bike"=D3417,J3417*112,IF("3-Run"=D3417,J3417*26.2,0)))</f>
        <v>0.23486484468339308</v>
      </c>
      <c r="R3417" s="151">
        <f>Q3417/2</f>
        <v>0.11743242234169654</v>
      </c>
      <c r="S3417" s="53">
        <f>J3417*26.2</f>
        <v>0.23486484468339308</v>
      </c>
      <c r="T3417" s="53">
        <f>(J3417+0.0013889)*26.2</f>
        <v>0.2712540246833931</v>
      </c>
      <c r="U3417" s="53">
        <f>S3417/2</f>
        <v>0.11743242234169654</v>
      </c>
      <c r="V3417" s="53">
        <f>T3417/2</f>
        <v>0.13562701234169655</v>
      </c>
      <c r="W3417" s="50">
        <f>RANK(J3417,J:J,1)</f>
        <v>2754</v>
      </c>
      <c r="X3417" s="50">
        <f>YEAR(B3417)</f>
        <v>2017</v>
      </c>
      <c r="Y3417" s="50">
        <f>MONTH(B3417)</f>
        <v>9</v>
      </c>
      <c r="Z3417" s="56">
        <f>X3417*100+Y3417</f>
        <v>201709</v>
      </c>
      <c r="AA3417" s="56">
        <f>WEEKNUM(B3417,1)</f>
        <v>39</v>
      </c>
      <c r="AB3417" s="58">
        <f>IF(ISBLANK(B3417)," ",MAX(B3417-B3416-1,0))</f>
        <v>0</v>
      </c>
      <c r="AC3417" s="56">
        <f>DAY(B3417)</f>
        <v>24</v>
      </c>
      <c r="AD3417" s="53">
        <f>U3417+V3417</f>
        <v>0.25305943468339309</v>
      </c>
      <c r="AE3417" s="56">
        <f>IF("1-Swim"=D3417,E3417*46.7,IF("2-Bike"=D3417,E3417,IF("3-Run"=D3417,E3417*4.27,0)))</f>
        <v>13.236999999999998</v>
      </c>
    </row>
    <row r="3418" spans="1:31" x14ac:dyDescent="0.25">
      <c r="A3418" s="50">
        <v>3334</v>
      </c>
      <c r="B3418" s="51">
        <v>43008</v>
      </c>
      <c r="C3418" s="75">
        <f>B3418</f>
        <v>43008</v>
      </c>
      <c r="D3418" s="50" t="s">
        <v>1223</v>
      </c>
      <c r="E3418" s="50">
        <v>5</v>
      </c>
      <c r="F3418" s="50">
        <v>0</v>
      </c>
      <c r="G3418" s="50">
        <v>57</v>
      </c>
      <c r="H3418" s="50">
        <v>18</v>
      </c>
      <c r="I3418" s="53">
        <f>IF(E3418&gt;0,TIME(F3418,G3418,H3418),"")</f>
        <v>3.9791666666666663E-2</v>
      </c>
      <c r="J3418" s="54">
        <f>IF(E3418&gt;0,TIME(F3418,G3418,H3418)/E3418,"")</f>
        <v>7.9583333333333329E-3</v>
      </c>
      <c r="K3418" s="50" t="s">
        <v>2012</v>
      </c>
      <c r="L3418" s="50" t="s">
        <v>1732</v>
      </c>
      <c r="M3418" s="55">
        <f>IF(D3418&gt;0,0.0416666666666667/J3418,"")</f>
        <v>5.2356020942408419</v>
      </c>
      <c r="N3418" s="50">
        <v>161</v>
      </c>
      <c r="O3418" s="50" t="s">
        <v>255</v>
      </c>
      <c r="Q3418" s="151">
        <f>IF("1-Swim"=D3418,J3418*2.4,IF("2-Bike"=D3418,J3418*112,IF("3-Run"=D3418,J3418*26.2,0)))</f>
        <v>0.20850833333333332</v>
      </c>
      <c r="R3418" s="151">
        <f>Q3418/2</f>
        <v>0.10425416666666666</v>
      </c>
      <c r="S3418" s="53">
        <f>J3418*26.2</f>
        <v>0.20850833333333332</v>
      </c>
      <c r="T3418" s="53">
        <f>(J3418+0.0013889)*26.2</f>
        <v>0.24489751333333332</v>
      </c>
      <c r="U3418" s="53">
        <f>S3418/2</f>
        <v>0.10425416666666666</v>
      </c>
      <c r="V3418" s="53">
        <f>T3418/2</f>
        <v>0.12244875666666666</v>
      </c>
      <c r="W3418" s="50">
        <f>RANK(J3418,J:J,1)</f>
        <v>2412</v>
      </c>
      <c r="X3418" s="50">
        <f>YEAR(B3418)</f>
        <v>2017</v>
      </c>
      <c r="Y3418" s="50">
        <f>MONTH(B3418)</f>
        <v>9</v>
      </c>
      <c r="Z3418" s="56">
        <f>X3418*100+Y3418</f>
        <v>201709</v>
      </c>
      <c r="AA3418" s="56">
        <f>WEEKNUM(B3418,1)</f>
        <v>39</v>
      </c>
      <c r="AB3418" s="58">
        <f>IF(ISBLANK(B3418)," ",MAX(B3418-B3417-1,0))</f>
        <v>5</v>
      </c>
      <c r="AC3418" s="56">
        <f>DAY(B3418)</f>
        <v>30</v>
      </c>
      <c r="AD3418" s="53">
        <f>U3418+V3418</f>
        <v>0.22670292333333331</v>
      </c>
    </row>
    <row r="3419" spans="1:31" ht="15.75" customHeight="1" x14ac:dyDescent="0.25">
      <c r="A3419" s="50">
        <v>3335</v>
      </c>
      <c r="B3419" s="51">
        <v>43009</v>
      </c>
      <c r="C3419" s="75">
        <f>B3419</f>
        <v>43009</v>
      </c>
      <c r="D3419" s="50" t="s">
        <v>1223</v>
      </c>
      <c r="E3419" s="50">
        <v>6.7</v>
      </c>
      <c r="F3419" s="50">
        <v>1</v>
      </c>
      <c r="G3419" s="50">
        <v>50</v>
      </c>
      <c r="H3419" s="50">
        <v>44</v>
      </c>
      <c r="I3419" s="53">
        <f>IF(E3419&gt;0,TIME(F3419,G3419,H3419),"")</f>
        <v>7.6898148148148146E-2</v>
      </c>
      <c r="J3419" s="54">
        <f>IF(E3419&gt;0,TIME(F3419,G3419,H3419)/E3419,"")</f>
        <v>1.1477335544499723E-2</v>
      </c>
      <c r="K3419" s="50" t="s">
        <v>2012</v>
      </c>
      <c r="L3419" s="50" t="s">
        <v>2018</v>
      </c>
      <c r="M3419" s="55">
        <f>IF(D3419&gt;0,0.0416666666666667/J3419,"")</f>
        <v>3.6303431667670107</v>
      </c>
      <c r="N3419" s="50">
        <v>152</v>
      </c>
      <c r="O3419" s="50" t="s">
        <v>255</v>
      </c>
      <c r="P3419" s="50" t="s">
        <v>2019</v>
      </c>
      <c r="Q3419" s="151">
        <f>IF("1-Swim"=D3419,J3419*2.4,IF("2-Bike"=D3419,J3419*112,IF("3-Run"=D3419,J3419*26.2,0)))</f>
        <v>0.30070619126589271</v>
      </c>
      <c r="R3419" s="151">
        <f>Q3419/2</f>
        <v>0.15035309563294635</v>
      </c>
      <c r="S3419" s="53">
        <f>J3419*26.2</f>
        <v>0.30070619126589271</v>
      </c>
      <c r="T3419" s="53">
        <f>(J3419+0.0013889)*26.2</f>
        <v>0.33709537126589273</v>
      </c>
      <c r="U3419" s="53">
        <f>S3419/2</f>
        <v>0.15035309563294635</v>
      </c>
      <c r="V3419" s="53">
        <f>T3419/2</f>
        <v>0.16854768563294636</v>
      </c>
      <c r="W3419" s="50">
        <f>RANK(J3419,J:J,1)</f>
        <v>2975</v>
      </c>
      <c r="X3419" s="50">
        <f>YEAR(B3419)</f>
        <v>2017</v>
      </c>
      <c r="Y3419" s="50">
        <f>MONTH(B3419)</f>
        <v>10</v>
      </c>
      <c r="Z3419" s="56">
        <f>X3419*100+Y3419</f>
        <v>201710</v>
      </c>
      <c r="AA3419" s="56">
        <f>WEEKNUM(B3419,1)</f>
        <v>40</v>
      </c>
      <c r="AB3419" s="58">
        <f>IF(ISBLANK(B3419)," ",MAX(B3419-B3418-1,0))</f>
        <v>0</v>
      </c>
      <c r="AC3419" s="56">
        <f>DAY(B3419)</f>
        <v>1</v>
      </c>
      <c r="AD3419" s="53">
        <f>U3419+V3419</f>
        <v>0.31890078126589272</v>
      </c>
    </row>
    <row r="3420" spans="1:31" ht="15.75" customHeight="1" x14ac:dyDescent="0.25">
      <c r="A3420" s="50">
        <v>3336</v>
      </c>
      <c r="B3420" s="51">
        <v>43013</v>
      </c>
      <c r="C3420" s="75">
        <f>B3420</f>
        <v>43013</v>
      </c>
      <c r="D3420" s="50" t="s">
        <v>1223</v>
      </c>
      <c r="E3420" s="50">
        <v>3.2</v>
      </c>
      <c r="F3420" s="50">
        <v>0</v>
      </c>
      <c r="G3420" s="50">
        <v>35</v>
      </c>
      <c r="H3420" s="50">
        <v>54</v>
      </c>
      <c r="I3420" s="53">
        <f>IF(E3420&gt;0,TIME(F3420,G3420,H3420),"")</f>
        <v>2.4930555555555553E-2</v>
      </c>
      <c r="J3420" s="54">
        <f>IF(E3420&gt;0,TIME(F3420,G3420,H3420)/E3420,"")</f>
        <v>7.7907986111111103E-3</v>
      </c>
      <c r="K3420" s="50" t="s">
        <v>1998</v>
      </c>
      <c r="L3420" s="50" t="s">
        <v>1357</v>
      </c>
      <c r="M3420" s="55">
        <f>IF(D3420&gt;0,0.0416666666666667/J3420,"")</f>
        <v>5.3481894150417872</v>
      </c>
      <c r="N3420" s="50">
        <v>148</v>
      </c>
      <c r="O3420" s="50" t="s">
        <v>228</v>
      </c>
      <c r="Q3420" s="151">
        <f>IF("1-Swim"=D3420,J3420*2.4,IF("2-Bike"=D3420,J3420*112,IF("3-Run"=D3420,J3420*26.2,0)))</f>
        <v>0.20411892361111109</v>
      </c>
      <c r="R3420" s="151">
        <f>Q3420/2</f>
        <v>0.10205946180555554</v>
      </c>
      <c r="S3420" s="53">
        <f>J3420*26.2</f>
        <v>0.20411892361111109</v>
      </c>
      <c r="T3420" s="53">
        <f>(J3420+0.0013889)*26.2</f>
        <v>0.24050810361111108</v>
      </c>
      <c r="U3420" s="53">
        <f>S3420/2</f>
        <v>0.10205946180555554</v>
      </c>
      <c r="V3420" s="53">
        <f>T3420/2</f>
        <v>0.12025405180555554</v>
      </c>
      <c r="W3420" s="50">
        <f>RANK(J3420,J:J,1)</f>
        <v>2298</v>
      </c>
      <c r="X3420" s="50">
        <f>YEAR(B3420)</f>
        <v>2017</v>
      </c>
      <c r="Y3420" s="50">
        <f>MONTH(B3420)</f>
        <v>10</v>
      </c>
      <c r="Z3420" s="56">
        <f>X3420*100+Y3420</f>
        <v>201710</v>
      </c>
      <c r="AA3420" s="56">
        <f>WEEKNUM(B3420,1)</f>
        <v>40</v>
      </c>
      <c r="AB3420" s="58">
        <f>IF(ISBLANK(B3420)," ",MAX(B3420-B3419-1,0))</f>
        <v>3</v>
      </c>
      <c r="AC3420" s="56">
        <f>DAY(B3420)</f>
        <v>5</v>
      </c>
      <c r="AD3420" s="53">
        <f>U3420+V3420</f>
        <v>0.22231351361111107</v>
      </c>
      <c r="AE3420" s="56">
        <f>IF("1-Swim"=D3420,E3420*46.7,IF("2-Bike"=D3420,E3420,IF("3-Run"=D3420,E3420*4.27,0)))</f>
        <v>13.664</v>
      </c>
    </row>
    <row r="3421" spans="1:31" x14ac:dyDescent="0.25">
      <c r="A3421" s="50">
        <v>3337</v>
      </c>
      <c r="B3421" s="51">
        <v>43014</v>
      </c>
      <c r="C3421" s="75">
        <f>B3421</f>
        <v>43014</v>
      </c>
      <c r="D3421" s="50" t="s">
        <v>1223</v>
      </c>
      <c r="E3421" s="50">
        <v>3.3</v>
      </c>
      <c r="F3421" s="50">
        <v>0</v>
      </c>
      <c r="G3421" s="50">
        <v>49</v>
      </c>
      <c r="H3421" s="50">
        <v>57</v>
      </c>
      <c r="I3421" s="53">
        <f>IF(E3421&gt;0,TIME(F3421,G3421,H3421),"")</f>
        <v>3.4687500000000003E-2</v>
      </c>
      <c r="J3421" s="54">
        <f>IF(E3421&gt;0,TIME(F3421,G3421,H3421)/E3421,"")</f>
        <v>1.0511363636363638E-2</v>
      </c>
      <c r="K3421" s="50" t="s">
        <v>2012</v>
      </c>
      <c r="L3421" s="50" t="s">
        <v>1668</v>
      </c>
      <c r="M3421" s="55">
        <f>IF(D3421&gt;0,0.0416666666666667/J3421,"")</f>
        <v>3.9639639639639666</v>
      </c>
      <c r="N3421" s="50">
        <v>138</v>
      </c>
      <c r="O3421" s="50" t="s">
        <v>255</v>
      </c>
      <c r="Q3421" s="151">
        <f>IF("1-Swim"=D3421,J3421*2.4,IF("2-Bike"=D3421,J3421*112,IF("3-Run"=D3421,J3421*26.2,0)))</f>
        <v>0.27539772727272732</v>
      </c>
      <c r="R3421" s="151">
        <f>Q3421/2</f>
        <v>0.13769886363636366</v>
      </c>
      <c r="S3421" s="53">
        <f>J3421*26.2</f>
        <v>0.27539772727272732</v>
      </c>
      <c r="T3421" s="53">
        <f>(J3421+0.0013889)*26.2</f>
        <v>0.31178690727272734</v>
      </c>
      <c r="U3421" s="53">
        <f>S3421/2</f>
        <v>0.13769886363636366</v>
      </c>
      <c r="V3421" s="53">
        <f>T3421/2</f>
        <v>0.15589345363636367</v>
      </c>
      <c r="W3421" s="50">
        <f>RANK(J3421,J:J,1)</f>
        <v>2916</v>
      </c>
      <c r="X3421" s="50">
        <f>YEAR(B3421)</f>
        <v>2017</v>
      </c>
      <c r="Y3421" s="50">
        <f>MONTH(B3421)</f>
        <v>10</v>
      </c>
      <c r="Z3421" s="56">
        <f>X3421*100+Y3421</f>
        <v>201710</v>
      </c>
      <c r="AA3421" s="56">
        <f>WEEKNUM(B3421,1)</f>
        <v>40</v>
      </c>
      <c r="AB3421" s="58">
        <f>IF(ISBLANK(B3421)," ",MAX(B3421-B3420-1,0))</f>
        <v>0</v>
      </c>
      <c r="AC3421" s="56">
        <f>DAY(B3421)</f>
        <v>6</v>
      </c>
      <c r="AD3421" s="53">
        <f>U3421+V3421</f>
        <v>0.29359231727272733</v>
      </c>
    </row>
    <row r="3422" spans="1:31" ht="15.75" customHeight="1" x14ac:dyDescent="0.25">
      <c r="A3422" s="50">
        <v>3338</v>
      </c>
      <c r="B3422" s="51">
        <v>43014</v>
      </c>
      <c r="C3422" s="75">
        <f>B3422</f>
        <v>43014</v>
      </c>
      <c r="D3422" s="50" t="s">
        <v>1223</v>
      </c>
      <c r="E3422" s="50">
        <v>5.2</v>
      </c>
      <c r="F3422" s="50">
        <v>0</v>
      </c>
      <c r="G3422" s="50">
        <v>58</v>
      </c>
      <c r="H3422" s="50">
        <v>3</v>
      </c>
      <c r="I3422" s="53">
        <f>IF(E3422&gt;0,TIME(F3422,G3422,H3422),"")</f>
        <v>4.0312499999999994E-2</v>
      </c>
      <c r="J3422" s="54">
        <f>IF(E3422&gt;0,TIME(F3422,G3422,H3422)/E3422,"")</f>
        <v>7.7524038461538446E-3</v>
      </c>
      <c r="K3422" s="50" t="s">
        <v>2012</v>
      </c>
      <c r="L3422" s="50" t="s">
        <v>2020</v>
      </c>
      <c r="M3422" s="55">
        <f>IF(D3422&gt;0,0.0416666666666667/J3422,"")</f>
        <v>5.3746770025839847</v>
      </c>
      <c r="N3422" s="50">
        <v>154</v>
      </c>
      <c r="O3422" s="50" t="s">
        <v>228</v>
      </c>
      <c r="P3422" s="50" t="s">
        <v>2010</v>
      </c>
      <c r="Q3422" s="151">
        <f>IF("1-Swim"=D3422,J3422*2.4,IF("2-Bike"=D3422,J3422*112,IF("3-Run"=D3422,J3422*26.2,0)))</f>
        <v>0.20311298076923073</v>
      </c>
      <c r="R3422" s="151">
        <f>Q3422/2</f>
        <v>0.10155649038461537</v>
      </c>
      <c r="S3422" s="53">
        <f>J3422*26.2</f>
        <v>0.20311298076923073</v>
      </c>
      <c r="T3422" s="53">
        <f>(J3422+0.0013889)*26.2</f>
        <v>0.23950216076923073</v>
      </c>
      <c r="U3422" s="53">
        <f>S3422/2</f>
        <v>0.10155649038461537</v>
      </c>
      <c r="V3422" s="53">
        <f>T3422/2</f>
        <v>0.11975108038461536</v>
      </c>
      <c r="W3422" s="50">
        <f>RANK(J3422,J:J,1)</f>
        <v>2277</v>
      </c>
      <c r="X3422" s="50">
        <f>YEAR(B3422)</f>
        <v>2017</v>
      </c>
      <c r="Y3422" s="50">
        <f>MONTH(B3422)</f>
        <v>10</v>
      </c>
      <c r="Z3422" s="56">
        <f>X3422*100+Y3422</f>
        <v>201710</v>
      </c>
      <c r="AA3422" s="56">
        <f>WEEKNUM(B3422,1)</f>
        <v>40</v>
      </c>
      <c r="AB3422" s="58">
        <f>IF(ISBLANK(B3422)," ",MAX(B3422-B3421-1,0))</f>
        <v>0</v>
      </c>
      <c r="AC3422" s="56">
        <f>DAY(B3422)</f>
        <v>6</v>
      </c>
      <c r="AD3422" s="53">
        <f>U3422+V3422</f>
        <v>0.22130757076923074</v>
      </c>
      <c r="AE3422" s="56">
        <f>IF("1-Swim"=D3422,E3422*46.7,IF("2-Bike"=D3422,E3422,IF("3-Run"=D3422,E3422*4.27,0)))</f>
        <v>22.203999999999997</v>
      </c>
    </row>
    <row r="3423" spans="1:31" x14ac:dyDescent="0.25">
      <c r="A3423" s="50">
        <v>3339</v>
      </c>
      <c r="B3423" s="51">
        <v>43015</v>
      </c>
      <c r="C3423" s="75">
        <f>B3423</f>
        <v>43015</v>
      </c>
      <c r="D3423" s="50" t="s">
        <v>1223</v>
      </c>
      <c r="E3423" s="50">
        <v>7.6</v>
      </c>
      <c r="F3423" s="50">
        <v>2</v>
      </c>
      <c r="G3423" s="50">
        <v>7</v>
      </c>
      <c r="H3423" s="50">
        <v>16</v>
      </c>
      <c r="I3423" s="53">
        <f>IF(E3423&gt;0,TIME(F3423,G3423,H3423),"")</f>
        <v>8.8379629629629627E-2</v>
      </c>
      <c r="J3423" s="54">
        <f>IF(E3423&gt;0,TIME(F3423,G3423,H3423)/E3423,"")</f>
        <v>1.1628898635477582E-2</v>
      </c>
      <c r="K3423" s="50" t="s">
        <v>2012</v>
      </c>
      <c r="L3423" s="50" t="s">
        <v>2018</v>
      </c>
      <c r="M3423" s="55">
        <f>IF(D3423&gt;0,0.0416666666666667/J3423,"")</f>
        <v>3.583027763226823</v>
      </c>
      <c r="N3423" s="50">
        <v>0</v>
      </c>
      <c r="O3423" s="50" t="s">
        <v>228</v>
      </c>
      <c r="Q3423" s="151">
        <f>IF("1-Swim"=D3423,J3423*2.4,IF("2-Bike"=D3423,J3423*112,IF("3-Run"=D3423,J3423*26.2,0)))</f>
        <v>0.30467714424951264</v>
      </c>
      <c r="R3423" s="151">
        <f>Q3423/2</f>
        <v>0.15233857212475632</v>
      </c>
      <c r="S3423" s="53">
        <f>J3423*26.2</f>
        <v>0.30467714424951264</v>
      </c>
      <c r="T3423" s="53">
        <f>(J3423+0.0013889)*26.2</f>
        <v>0.34106632424951266</v>
      </c>
      <c r="U3423" s="53">
        <f>S3423/2</f>
        <v>0.15233857212475632</v>
      </c>
      <c r="V3423" s="53">
        <f>T3423/2</f>
        <v>0.17053316212475633</v>
      </c>
      <c r="W3423" s="50">
        <f>RANK(J3423,J:J,1)</f>
        <v>2980</v>
      </c>
      <c r="X3423" s="50">
        <f>YEAR(B3423)</f>
        <v>2017</v>
      </c>
      <c r="Y3423" s="50">
        <f>MONTH(B3423)</f>
        <v>10</v>
      </c>
      <c r="Z3423" s="56">
        <f>X3423*100+Y3423</f>
        <v>201710</v>
      </c>
      <c r="AA3423" s="56">
        <f>WEEKNUM(B3423,1)</f>
        <v>40</v>
      </c>
      <c r="AB3423" s="58">
        <f>IF(ISBLANK(B3423)," ",MAX(B3423-B3422-1,0))</f>
        <v>0</v>
      </c>
      <c r="AC3423" s="56">
        <f>DAY(B3423)</f>
        <v>7</v>
      </c>
      <c r="AD3423" s="53">
        <f>U3423+V3423</f>
        <v>0.32287173424951265</v>
      </c>
    </row>
    <row r="3424" spans="1:31" x14ac:dyDescent="0.25">
      <c r="A3424" s="50">
        <v>3340</v>
      </c>
      <c r="B3424" s="51">
        <v>43016</v>
      </c>
      <c r="C3424" s="75">
        <f>B3424</f>
        <v>43016</v>
      </c>
      <c r="D3424" s="50" t="s">
        <v>1223</v>
      </c>
      <c r="E3424" s="50">
        <v>4</v>
      </c>
      <c r="F3424" s="50">
        <v>0</v>
      </c>
      <c r="G3424" s="50">
        <v>45</v>
      </c>
      <c r="H3424" s="50">
        <v>52</v>
      </c>
      <c r="I3424" s="53">
        <f>IF(E3424&gt;0,TIME(F3424,G3424,H3424),"")</f>
        <v>3.1851851851851853E-2</v>
      </c>
      <c r="J3424" s="54">
        <f>IF(E3424&gt;0,TIME(F3424,G3424,H3424)/E3424,"")</f>
        <v>7.9629629629629634E-3</v>
      </c>
      <c r="K3424" s="50" t="s">
        <v>2012</v>
      </c>
      <c r="L3424" s="50" t="s">
        <v>17</v>
      </c>
      <c r="M3424" s="55">
        <f>IF(D3424&gt;0,0.0416666666666667/J3424,"")</f>
        <v>5.2325581395348877</v>
      </c>
      <c r="N3424" s="50">
        <v>0</v>
      </c>
      <c r="O3424" s="50" t="s">
        <v>253</v>
      </c>
      <c r="Q3424" s="151">
        <f>IF("1-Swim"=D3424,J3424*2.4,IF("2-Bike"=D3424,J3424*112,IF("3-Run"=D3424,J3424*26.2,0)))</f>
        <v>0.20862962962962964</v>
      </c>
      <c r="R3424" s="151">
        <f>Q3424/2</f>
        <v>0.10431481481481482</v>
      </c>
      <c r="S3424" s="53">
        <f>J3424*26.2</f>
        <v>0.20862962962962964</v>
      </c>
      <c r="T3424" s="53">
        <f>(J3424+0.0013889)*26.2</f>
        <v>0.24501880962962963</v>
      </c>
      <c r="U3424" s="53">
        <f>S3424/2</f>
        <v>0.10431481481481482</v>
      </c>
      <c r="V3424" s="53">
        <f>T3424/2</f>
        <v>0.12250940481481482</v>
      </c>
      <c r="W3424" s="50">
        <f>RANK(J3424,J:J,1)</f>
        <v>2414</v>
      </c>
      <c r="X3424" s="50">
        <f>YEAR(B3424)</f>
        <v>2017</v>
      </c>
      <c r="Y3424" s="50">
        <f>MONTH(B3424)</f>
        <v>10</v>
      </c>
      <c r="Z3424" s="56">
        <f>X3424*100+Y3424</f>
        <v>201710</v>
      </c>
      <c r="AA3424" s="56">
        <f>WEEKNUM(B3424,1)</f>
        <v>41</v>
      </c>
      <c r="AB3424" s="58">
        <f>IF(ISBLANK(B3424)," ",MAX(B3424-B3423-1,0))</f>
        <v>0</v>
      </c>
      <c r="AC3424" s="56">
        <f>DAY(B3424)</f>
        <v>8</v>
      </c>
      <c r="AD3424" s="53">
        <f>U3424+V3424</f>
        <v>0.22682421962962962</v>
      </c>
    </row>
    <row r="3425" spans="1:31" ht="15.75" customHeight="1" x14ac:dyDescent="0.25">
      <c r="A3425" s="50">
        <v>3341</v>
      </c>
      <c r="B3425" s="51">
        <v>43018</v>
      </c>
      <c r="C3425" s="75">
        <f>B3425</f>
        <v>43018</v>
      </c>
      <c r="D3425" s="50" t="s">
        <v>1223</v>
      </c>
      <c r="E3425" s="50">
        <v>3.2</v>
      </c>
      <c r="F3425" s="50">
        <v>0</v>
      </c>
      <c r="G3425" s="50">
        <v>35</v>
      </c>
      <c r="H3425" s="50">
        <v>59</v>
      </c>
      <c r="I3425" s="53">
        <f>IF(E3425&gt;0,TIME(F3425,G3425,H3425),"")</f>
        <v>2.4988425925925928E-2</v>
      </c>
      <c r="J3425" s="54">
        <f>IF(E3425&gt;0,TIME(F3425,G3425,H3425)/E3425,"")</f>
        <v>7.8088831018518524E-3</v>
      </c>
      <c r="K3425" s="50" t="s">
        <v>1947</v>
      </c>
      <c r="L3425" s="50" t="s">
        <v>2021</v>
      </c>
      <c r="M3425" s="55">
        <f>IF(D3425&gt;0,0.0416666666666667/J3425,"")</f>
        <v>5.3358036127836996</v>
      </c>
      <c r="N3425" s="50">
        <v>154</v>
      </c>
      <c r="O3425" s="50" t="s">
        <v>255</v>
      </c>
      <c r="P3425" s="50" t="s">
        <v>2022</v>
      </c>
      <c r="Q3425" s="151">
        <f>IF("1-Swim"=D3425,J3425*2.4,IF("2-Bike"=D3425,J3425*112,IF("3-Run"=D3425,J3425*26.2,0)))</f>
        <v>0.20459273726851854</v>
      </c>
      <c r="R3425" s="151">
        <f>Q3425/2</f>
        <v>0.10229636863425927</v>
      </c>
      <c r="S3425" s="53">
        <f>J3425*26.2</f>
        <v>0.20459273726851854</v>
      </c>
      <c r="T3425" s="53">
        <f>(J3425+0.0013889)*26.2</f>
        <v>0.24098191726851853</v>
      </c>
      <c r="U3425" s="53">
        <f>S3425/2</f>
        <v>0.10229636863425927</v>
      </c>
      <c r="V3425" s="53">
        <f>T3425/2</f>
        <v>0.12049095863425927</v>
      </c>
      <c r="W3425" s="50">
        <f>RANK(J3425,J:J,1)</f>
        <v>2306</v>
      </c>
      <c r="X3425" s="50">
        <f>YEAR(B3425)</f>
        <v>2017</v>
      </c>
      <c r="Y3425" s="50">
        <f>MONTH(B3425)</f>
        <v>10</v>
      </c>
      <c r="Z3425" s="56">
        <f>X3425*100+Y3425</f>
        <v>201710</v>
      </c>
      <c r="AA3425" s="56">
        <f>WEEKNUM(B3425,1)</f>
        <v>41</v>
      </c>
      <c r="AB3425" s="58">
        <f>IF(ISBLANK(B3425)," ",MAX(B3425-B3424-1,0))</f>
        <v>1</v>
      </c>
      <c r="AC3425" s="56">
        <f>DAY(B3425)</f>
        <v>10</v>
      </c>
      <c r="AD3425" s="53">
        <f>U3425+V3425</f>
        <v>0.22278732726851852</v>
      </c>
      <c r="AE3425" s="56">
        <f>IF("1-Swim"=D3425,E3425*46.7,IF("2-Bike"=D3425,E3425,IF("3-Run"=D3425,E3425*4.27,0)))</f>
        <v>13.664</v>
      </c>
    </row>
    <row r="3426" spans="1:31" x14ac:dyDescent="0.25">
      <c r="A3426" s="50">
        <v>3342</v>
      </c>
      <c r="B3426" s="51">
        <v>43021</v>
      </c>
      <c r="C3426" s="75">
        <f>B3426</f>
        <v>43021</v>
      </c>
      <c r="D3426" s="50" t="s">
        <v>1223</v>
      </c>
      <c r="E3426" s="50">
        <v>3.8</v>
      </c>
      <c r="F3426" s="50">
        <v>0</v>
      </c>
      <c r="G3426" s="50">
        <v>56</v>
      </c>
      <c r="H3426" s="50">
        <v>57</v>
      </c>
      <c r="I3426" s="53">
        <f>IF(E3426&gt;0,TIME(F3426,G3426,H3426),"")</f>
        <v>3.9548611111111111E-2</v>
      </c>
      <c r="J3426" s="54">
        <f>IF(E3426&gt;0,TIME(F3426,G3426,H3426)/E3426,"")</f>
        <v>1.0407529239766082E-2</v>
      </c>
      <c r="K3426" s="50" t="s">
        <v>2012</v>
      </c>
      <c r="L3426" s="50" t="s">
        <v>1850</v>
      </c>
      <c r="M3426" s="55">
        <f>IF(D3426&gt;0,0.0416666666666667/J3426,"")</f>
        <v>4.0035118525021982</v>
      </c>
      <c r="N3426" s="50">
        <v>152</v>
      </c>
      <c r="O3426" s="50" t="s">
        <v>255</v>
      </c>
      <c r="Q3426" s="151">
        <f>IF("1-Swim"=D3426,J3426*2.4,IF("2-Bike"=D3426,J3426*112,IF("3-Run"=D3426,J3426*26.2,0)))</f>
        <v>0.27267726608187137</v>
      </c>
      <c r="R3426" s="151">
        <f>Q3426/2</f>
        <v>0.13633863304093569</v>
      </c>
      <c r="S3426" s="53">
        <f>J3426*26.2</f>
        <v>0.27267726608187137</v>
      </c>
      <c r="T3426" s="53">
        <f>(J3426+0.0013889)*26.2</f>
        <v>0.30906644608187134</v>
      </c>
      <c r="U3426" s="53">
        <f>S3426/2</f>
        <v>0.13633863304093569</v>
      </c>
      <c r="V3426" s="53">
        <f>T3426/2</f>
        <v>0.15453322304093567</v>
      </c>
      <c r="W3426" s="50">
        <f>RANK(J3426,J:J,1)</f>
        <v>2905</v>
      </c>
      <c r="X3426" s="50">
        <f>YEAR(B3426)</f>
        <v>2017</v>
      </c>
      <c r="Y3426" s="50">
        <f>MONTH(B3426)</f>
        <v>10</v>
      </c>
      <c r="Z3426" s="56">
        <f>X3426*100+Y3426</f>
        <v>201710</v>
      </c>
      <c r="AA3426" s="56">
        <f>WEEKNUM(B3426,1)</f>
        <v>41</v>
      </c>
      <c r="AB3426" s="58">
        <f>IF(ISBLANK(B3426)," ",MAX(B3426-B3425-1,0))</f>
        <v>2</v>
      </c>
      <c r="AC3426" s="56">
        <f>DAY(B3426)</f>
        <v>13</v>
      </c>
      <c r="AD3426" s="53">
        <f>U3426+V3426</f>
        <v>0.29087185608187138</v>
      </c>
    </row>
    <row r="3427" spans="1:31" x14ac:dyDescent="0.25">
      <c r="A3427" s="50">
        <v>3343</v>
      </c>
      <c r="B3427" s="51">
        <v>43025</v>
      </c>
      <c r="C3427" s="75">
        <f>B3427</f>
        <v>43025</v>
      </c>
      <c r="D3427" s="50" t="s">
        <v>1223</v>
      </c>
      <c r="E3427" s="50">
        <v>3.25</v>
      </c>
      <c r="F3427" s="50">
        <v>0</v>
      </c>
      <c r="G3427" s="50">
        <v>32</v>
      </c>
      <c r="H3427" s="50">
        <v>2</v>
      </c>
      <c r="I3427" s="53">
        <f>IF(E3427&gt;0,TIME(F3427,G3427,H3427),"")</f>
        <v>2.224537037037037E-2</v>
      </c>
      <c r="J3427" s="54">
        <f>IF(E3427&gt;0,TIME(F3427,G3427,H3427)/E3427,"")</f>
        <v>6.8447293447293448E-3</v>
      </c>
      <c r="K3427" s="50" t="s">
        <v>1998</v>
      </c>
      <c r="L3427" s="50" t="s">
        <v>1357</v>
      </c>
      <c r="M3427" s="55">
        <f>IF(D3427&gt;0,0.0416666666666667/J3427,"")</f>
        <v>6.0874089490114507</v>
      </c>
      <c r="N3427" s="50">
        <v>157</v>
      </c>
      <c r="O3427" s="50" t="s">
        <v>184</v>
      </c>
      <c r="Q3427" s="151">
        <f>IF("1-Swim"=D3427,J3427*2.4,IF("2-Bike"=D3427,J3427*112,IF("3-Run"=D3427,J3427*26.2,0)))</f>
        <v>0.17933190883190883</v>
      </c>
      <c r="R3427" s="151">
        <f>Q3427/2</f>
        <v>8.9665954415954416E-2</v>
      </c>
      <c r="S3427" s="53">
        <f>J3427*26.2</f>
        <v>0.17933190883190883</v>
      </c>
      <c r="T3427" s="53">
        <f>(J3427+0.0013889)*26.2</f>
        <v>0.21572108883190882</v>
      </c>
      <c r="U3427" s="53">
        <f>S3427/2</f>
        <v>8.9665954415954416E-2</v>
      </c>
      <c r="V3427" s="53">
        <f>T3427/2</f>
        <v>0.10786054441595441</v>
      </c>
      <c r="W3427" s="50">
        <f>RANK(J3427,J:J,1)</f>
        <v>1369</v>
      </c>
      <c r="X3427" s="50">
        <f>YEAR(B3427)</f>
        <v>2017</v>
      </c>
      <c r="Y3427" s="50">
        <f>MONTH(B3427)</f>
        <v>10</v>
      </c>
      <c r="Z3427" s="56">
        <f>X3427*100+Y3427</f>
        <v>201710</v>
      </c>
      <c r="AA3427" s="56">
        <f>WEEKNUM(B3427,1)</f>
        <v>42</v>
      </c>
      <c r="AB3427" s="58">
        <f>IF(ISBLANK(B3427)," ",MAX(B3427-B3426-1,0))</f>
        <v>3</v>
      </c>
      <c r="AC3427" s="56">
        <f>DAY(B3427)</f>
        <v>17</v>
      </c>
      <c r="AD3427" s="53">
        <f>U3427+V3427</f>
        <v>0.19752649883190881</v>
      </c>
    </row>
    <row r="3428" spans="1:31" ht="15.75" customHeight="1" x14ac:dyDescent="0.25">
      <c r="A3428" s="50">
        <v>3344</v>
      </c>
      <c r="B3428" s="51">
        <v>43027</v>
      </c>
      <c r="C3428" s="75">
        <f>B3428</f>
        <v>43027</v>
      </c>
      <c r="D3428" s="50" t="s">
        <v>1223</v>
      </c>
      <c r="E3428" s="50">
        <v>3.25</v>
      </c>
      <c r="F3428" s="50">
        <v>0</v>
      </c>
      <c r="G3428" s="50">
        <v>33</v>
      </c>
      <c r="H3428" s="50">
        <v>32</v>
      </c>
      <c r="I3428" s="53">
        <f>IF(E3428&gt;0,TIME(F3428,G3428,H3428),"")</f>
        <v>2.3287037037037037E-2</v>
      </c>
      <c r="J3428" s="54">
        <f>IF(E3428&gt;0,TIME(F3428,G3428,H3428)/E3428,"")</f>
        <v>7.1652421652421651E-3</v>
      </c>
      <c r="K3428" s="50" t="s">
        <v>1998</v>
      </c>
      <c r="L3428" s="50" t="s">
        <v>1357</v>
      </c>
      <c r="M3428" s="55">
        <f>IF(D3428&gt;0,0.0416666666666667/J3428,"")</f>
        <v>5.8151093439363866</v>
      </c>
      <c r="N3428" s="50">
        <v>154</v>
      </c>
      <c r="O3428" s="50" t="s">
        <v>184</v>
      </c>
      <c r="Q3428" s="151">
        <f>IF("1-Swim"=D3428,J3428*2.4,IF("2-Bike"=D3428,J3428*112,IF("3-Run"=D3428,J3428*26.2,0)))</f>
        <v>0.18772934472934472</v>
      </c>
      <c r="R3428" s="151">
        <f>Q3428/2</f>
        <v>9.3864672364672358E-2</v>
      </c>
      <c r="S3428" s="53">
        <f>J3428*26.2</f>
        <v>0.18772934472934472</v>
      </c>
      <c r="T3428" s="53">
        <f>(J3428+0.0013889)*26.2</f>
        <v>0.22411852472934471</v>
      </c>
      <c r="U3428" s="53">
        <f>S3428/2</f>
        <v>9.3864672364672358E-2</v>
      </c>
      <c r="V3428" s="53">
        <f>T3428/2</f>
        <v>0.11205926236467235</v>
      </c>
      <c r="W3428" s="50">
        <f>RANK(J3428,J:J,1)</f>
        <v>1745</v>
      </c>
      <c r="X3428" s="50">
        <f>YEAR(B3428)</f>
        <v>2017</v>
      </c>
      <c r="Y3428" s="50">
        <f>MONTH(B3428)</f>
        <v>10</v>
      </c>
      <c r="Z3428" s="56">
        <f>X3428*100+Y3428</f>
        <v>201710</v>
      </c>
      <c r="AA3428" s="56">
        <f>WEEKNUM(B3428,1)</f>
        <v>42</v>
      </c>
      <c r="AB3428" s="58">
        <f>IF(ISBLANK(B3428)," ",MAX(B3428-B3427-1,0))</f>
        <v>1</v>
      </c>
      <c r="AC3428" s="56">
        <f>DAY(B3428)</f>
        <v>19</v>
      </c>
      <c r="AD3428" s="53">
        <f>U3428+V3428</f>
        <v>0.20592393472934473</v>
      </c>
      <c r="AE3428" s="56">
        <f>IF("1-Swim"=D3428,E3428*46.7,IF("2-Bike"=D3428,E3428,IF("3-Run"=D3428,E3428*4.27,0)))</f>
        <v>13.877499999999998</v>
      </c>
    </row>
    <row r="3429" spans="1:31" x14ac:dyDescent="0.25">
      <c r="A3429" s="50">
        <v>3345</v>
      </c>
      <c r="B3429" s="51">
        <v>43028</v>
      </c>
      <c r="C3429" s="75">
        <f>B3429</f>
        <v>43028</v>
      </c>
      <c r="D3429" s="50" t="s">
        <v>1223</v>
      </c>
      <c r="E3429" s="50">
        <v>3.3</v>
      </c>
      <c r="F3429" s="50">
        <v>0</v>
      </c>
      <c r="G3429" s="50">
        <v>45</v>
      </c>
      <c r="H3429" s="50">
        <v>44</v>
      </c>
      <c r="I3429" s="53">
        <f>IF(E3429&gt;0,TIME(F3429,G3429,H3429),"")</f>
        <v>3.1759259259259258E-2</v>
      </c>
      <c r="J3429" s="54">
        <f>IF(E3429&gt;0,TIME(F3429,G3429,H3429)/E3429,"")</f>
        <v>9.6240179573512906E-3</v>
      </c>
      <c r="K3429" s="50" t="s">
        <v>2012</v>
      </c>
      <c r="L3429" s="50" t="s">
        <v>1668</v>
      </c>
      <c r="M3429" s="55">
        <f>IF(D3429&gt;0,0.0416666666666667/J3429,"")</f>
        <v>4.3294460641399448</v>
      </c>
      <c r="N3429" s="50">
        <v>151</v>
      </c>
      <c r="Q3429" s="151">
        <f>IF("1-Swim"=D3429,J3429*2.4,IF("2-Bike"=D3429,J3429*112,IF("3-Run"=D3429,J3429*26.2,0)))</f>
        <v>0.25214927048260383</v>
      </c>
      <c r="R3429" s="151">
        <f>Q3429/2</f>
        <v>0.12607463524130191</v>
      </c>
      <c r="S3429" s="53">
        <f>J3429*26.2</f>
        <v>0.25214927048260383</v>
      </c>
      <c r="T3429" s="53">
        <f>(J3429+0.0013889)*26.2</f>
        <v>0.28853845048260379</v>
      </c>
      <c r="U3429" s="53">
        <f>S3429/2</f>
        <v>0.12607463524130191</v>
      </c>
      <c r="V3429" s="53">
        <f>T3429/2</f>
        <v>0.1442692252413019</v>
      </c>
      <c r="W3429" s="50">
        <f>RANK(J3429,J:J,1)</f>
        <v>2830</v>
      </c>
      <c r="X3429" s="50">
        <f>YEAR(B3429)</f>
        <v>2017</v>
      </c>
      <c r="Y3429" s="50">
        <f>MONTH(B3429)</f>
        <v>10</v>
      </c>
      <c r="Z3429" s="56">
        <f>X3429*100+Y3429</f>
        <v>201710</v>
      </c>
      <c r="AA3429" s="56">
        <f>WEEKNUM(B3429,1)</f>
        <v>42</v>
      </c>
      <c r="AB3429" s="58">
        <f>IF(ISBLANK(B3429)," ",MAX(B3429-B3428-1,0))</f>
        <v>0</v>
      </c>
      <c r="AC3429" s="56">
        <f>DAY(B3429)</f>
        <v>20</v>
      </c>
      <c r="AD3429" s="53">
        <f>U3429+V3429</f>
        <v>0.27034386048260384</v>
      </c>
    </row>
    <row r="3430" spans="1:31" ht="15.75" customHeight="1" x14ac:dyDescent="0.25">
      <c r="A3430" s="50">
        <v>3346</v>
      </c>
      <c r="B3430" s="51">
        <v>43030</v>
      </c>
      <c r="C3430" s="75">
        <f>B3430</f>
        <v>43030</v>
      </c>
      <c r="D3430" s="50" t="s">
        <v>1223</v>
      </c>
      <c r="E3430" s="50">
        <v>33.71</v>
      </c>
      <c r="F3430" s="50">
        <v>9</v>
      </c>
      <c r="G3430" s="50">
        <v>38</v>
      </c>
      <c r="H3430" s="50">
        <v>14</v>
      </c>
      <c r="I3430" s="53">
        <f>IF(E3430&gt;0,TIME(F3430,G3430,H3430),"")</f>
        <v>0.40155092592592595</v>
      </c>
      <c r="J3430" s="54">
        <f>IF(E3430&gt;0,TIME(F3430,G3430,H3430)/E3430,"")</f>
        <v>1.1911923047342805E-2</v>
      </c>
      <c r="K3430" s="50" t="s">
        <v>2012</v>
      </c>
      <c r="L3430" s="50" t="s">
        <v>1674</v>
      </c>
      <c r="M3430" s="55">
        <f>IF(D3430&gt;0,0.0416666666666667/J3430,"")</f>
        <v>3.497895889779215</v>
      </c>
      <c r="N3430" s="50">
        <v>127</v>
      </c>
      <c r="Q3430" s="151">
        <f>IF("1-Swim"=D3430,J3430*2.4,IF("2-Bike"=D3430,J3430*112,IF("3-Run"=D3430,J3430*26.2,0)))</f>
        <v>0.31209238384038146</v>
      </c>
      <c r="R3430" s="151">
        <f>Q3430/2</f>
        <v>0.15604619192019073</v>
      </c>
      <c r="S3430" s="53">
        <f>J3430*26.2</f>
        <v>0.31209238384038146</v>
      </c>
      <c r="T3430" s="53">
        <f>(J3430+0.0013889)*26.2</f>
        <v>0.34848156384038148</v>
      </c>
      <c r="U3430" s="53">
        <f>S3430/2</f>
        <v>0.15604619192019073</v>
      </c>
      <c r="V3430" s="53">
        <f>T3430/2</f>
        <v>0.17424078192019074</v>
      </c>
      <c r="W3430" s="50">
        <f>RANK(J3430,J:J,1)</f>
        <v>2990</v>
      </c>
      <c r="X3430" s="50">
        <f>YEAR(B3430)</f>
        <v>2017</v>
      </c>
      <c r="Y3430" s="50">
        <f>MONTH(B3430)</f>
        <v>10</v>
      </c>
      <c r="Z3430" s="56">
        <f>X3430*100+Y3430</f>
        <v>201710</v>
      </c>
      <c r="AA3430" s="56">
        <f>WEEKNUM(B3430,1)</f>
        <v>43</v>
      </c>
      <c r="AB3430" s="58">
        <f>IF(ISBLANK(B3430)," ",MAX(B3430-B3429-1,0))</f>
        <v>1</v>
      </c>
      <c r="AC3430" s="56">
        <f>DAY(B3430)</f>
        <v>22</v>
      </c>
      <c r="AD3430" s="53">
        <f>U3430+V3430</f>
        <v>0.33028697384038147</v>
      </c>
      <c r="AE3430" s="56">
        <f>IF("1-Swim"=D3430,E3430*46.7,IF("2-Bike"=D3430,E3430,IF("3-Run"=D3430,E3430*4.27,0)))</f>
        <v>143.9417</v>
      </c>
    </row>
    <row r="3431" spans="1:31" x14ac:dyDescent="0.25">
      <c r="A3431" s="50">
        <v>3347</v>
      </c>
      <c r="B3431" s="51">
        <v>43035</v>
      </c>
      <c r="C3431" s="75">
        <f>B3431</f>
        <v>43035</v>
      </c>
      <c r="D3431" s="50" t="s">
        <v>1224</v>
      </c>
      <c r="E3431" s="50">
        <v>10.199999999999999</v>
      </c>
      <c r="F3431" s="50">
        <v>1</v>
      </c>
      <c r="G3431" s="50">
        <v>2</v>
      </c>
      <c r="H3431" s="50">
        <v>27</v>
      </c>
      <c r="I3431" s="53">
        <f>IF(E3431&gt;0,TIME(F3431,G3431,H3431),"")</f>
        <v>4.3368055555555556E-2</v>
      </c>
      <c r="J3431" s="54">
        <f>IF(E3431&gt;0,TIME(F3431,G3431,H3431)/E3431,"")</f>
        <v>4.2517701525054468E-3</v>
      </c>
      <c r="K3431" s="50" t="s">
        <v>324</v>
      </c>
      <c r="L3431" s="50" t="s">
        <v>315</v>
      </c>
      <c r="M3431" s="55">
        <f>IF(D3431&gt;0,0.0416666666666667/J3431,"")</f>
        <v>9.7998398718975253</v>
      </c>
      <c r="N3431" s="50">
        <v>0</v>
      </c>
      <c r="Q3431" s="151">
        <f>IF("1-Swim"=D3431,J3431*2.4,IF("2-Bike"=D3431,J3431*112,IF("3-Run"=D3431,J3431*26.2,0)))</f>
        <v>0.47619825708061003</v>
      </c>
      <c r="R3431" s="151">
        <f>Q3431/2</f>
        <v>0.23809912854030502</v>
      </c>
      <c r="S3431" s="53">
        <f>J3431*26.2</f>
        <v>0.1113963779956427</v>
      </c>
      <c r="T3431" s="53">
        <f>(J3431+0.0013889)*26.2</f>
        <v>0.14778555799564272</v>
      </c>
      <c r="U3431" s="53">
        <f>S3431/2</f>
        <v>5.5698188997821349E-2</v>
      </c>
      <c r="V3431" s="53">
        <f>T3431/2</f>
        <v>7.3892778997821359E-2</v>
      </c>
      <c r="W3431" s="50">
        <f>RANK(J3431,J:J,1)</f>
        <v>740</v>
      </c>
      <c r="X3431" s="50">
        <f>YEAR(B3431)</f>
        <v>2017</v>
      </c>
      <c r="Y3431" s="50">
        <f>MONTH(B3431)</f>
        <v>10</v>
      </c>
      <c r="Z3431" s="56">
        <f>X3431*100+Y3431</f>
        <v>201710</v>
      </c>
      <c r="AA3431" s="56">
        <f>WEEKNUM(B3431,1)</f>
        <v>43</v>
      </c>
      <c r="AB3431" s="58">
        <f>IF(ISBLANK(B3431)," ",MAX(B3431-B3430-1,0))</f>
        <v>4</v>
      </c>
      <c r="AC3431" s="56">
        <f>DAY(B3431)</f>
        <v>27</v>
      </c>
      <c r="AD3431" s="53">
        <f>U3431+V3431</f>
        <v>0.12959096799564271</v>
      </c>
    </row>
    <row r="3432" spans="1:31" x14ac:dyDescent="0.25">
      <c r="A3432" s="50">
        <v>3348</v>
      </c>
      <c r="B3432" s="51">
        <v>43041</v>
      </c>
      <c r="C3432" s="75">
        <f>B3432</f>
        <v>43041</v>
      </c>
      <c r="D3432" s="50" t="s">
        <v>1223</v>
      </c>
      <c r="E3432" s="50">
        <v>3.2</v>
      </c>
      <c r="F3432" s="50">
        <v>0</v>
      </c>
      <c r="G3432" s="50">
        <v>35</v>
      </c>
      <c r="H3432" s="50">
        <v>8</v>
      </c>
      <c r="I3432" s="53">
        <f>IF(E3432&gt;0,TIME(F3432,G3432,H3432),"")</f>
        <v>2.4398148148148145E-2</v>
      </c>
      <c r="J3432" s="54">
        <f>IF(E3432&gt;0,TIME(F3432,G3432,H3432)/E3432,"")</f>
        <v>7.6244212962962949E-3</v>
      </c>
      <c r="K3432" s="50" t="s">
        <v>1998</v>
      </c>
      <c r="L3432" s="50" t="s">
        <v>1357</v>
      </c>
      <c r="M3432" s="55">
        <f>IF(D3432&gt;0,0.0416666666666667/J3432,"")</f>
        <v>5.4648956356736296</v>
      </c>
      <c r="N3432" s="50">
        <v>152</v>
      </c>
      <c r="Q3432" s="151">
        <f>IF("1-Swim"=D3432,J3432*2.4,IF("2-Bike"=D3432,J3432*112,IF("3-Run"=D3432,J3432*26.2,0)))</f>
        <v>0.19975983796296293</v>
      </c>
      <c r="R3432" s="151">
        <f>Q3432/2</f>
        <v>9.9879918981481464E-2</v>
      </c>
      <c r="S3432" s="53">
        <f>J3432*26.2</f>
        <v>0.19975983796296293</v>
      </c>
      <c r="T3432" s="53">
        <f>(J3432+0.0013889)*26.2</f>
        <v>0.23614901796296289</v>
      </c>
      <c r="U3432" s="53">
        <f>S3432/2</f>
        <v>9.9879918981481464E-2</v>
      </c>
      <c r="V3432" s="53">
        <f>T3432/2</f>
        <v>0.11807450898148145</v>
      </c>
      <c r="W3432" s="50">
        <f>RANK(J3432,J:J,1)</f>
        <v>2168</v>
      </c>
      <c r="X3432" s="50">
        <f>YEAR(B3432)</f>
        <v>2017</v>
      </c>
      <c r="Y3432" s="50">
        <f>MONTH(B3432)</f>
        <v>11</v>
      </c>
      <c r="Z3432" s="56">
        <f>X3432*100+Y3432</f>
        <v>201711</v>
      </c>
      <c r="AA3432" s="56">
        <f>WEEKNUM(B3432,1)</f>
        <v>44</v>
      </c>
      <c r="AB3432" s="58">
        <f>IF(ISBLANK(B3432)," ",MAX(B3432-B3431-1,0))</f>
        <v>5</v>
      </c>
      <c r="AC3432" s="56">
        <f>DAY(B3432)</f>
        <v>2</v>
      </c>
      <c r="AD3432" s="53">
        <f>U3432+V3432</f>
        <v>0.21795442796296291</v>
      </c>
    </row>
    <row r="3433" spans="1:31" ht="15.75" customHeight="1" x14ac:dyDescent="0.25">
      <c r="A3433" s="50">
        <v>3349</v>
      </c>
      <c r="B3433" s="51">
        <v>43042</v>
      </c>
      <c r="C3433" s="75">
        <f>B3433</f>
        <v>43042</v>
      </c>
      <c r="D3433" s="50" t="s">
        <v>1224</v>
      </c>
      <c r="E3433" s="50">
        <v>17.100000000000001</v>
      </c>
      <c r="F3433" s="50">
        <v>1</v>
      </c>
      <c r="G3433" s="50">
        <v>19</v>
      </c>
      <c r="H3433" s="50">
        <v>5</v>
      </c>
      <c r="I3433" s="53">
        <f>IF(E3433&gt;0,TIME(F3433,G3433,H3433),"")</f>
        <v>5.4918981481481478E-2</v>
      </c>
      <c r="J3433" s="54">
        <f>IF(E3433&gt;0,TIME(F3433,G3433,H3433)/E3433,"")</f>
        <v>3.211636343946285E-3</v>
      </c>
      <c r="K3433" s="50" t="s">
        <v>2023</v>
      </c>
      <c r="L3433" s="50" t="s">
        <v>315</v>
      </c>
      <c r="M3433" s="55">
        <f>IF(D3433&gt;0,0.0416666666666667/J3433,"")</f>
        <v>12.973656480505808</v>
      </c>
      <c r="N3433" s="50">
        <v>0</v>
      </c>
      <c r="Q3433" s="151">
        <f>IF("1-Swim"=D3433,J3433*2.4,IF("2-Bike"=D3433,J3433*112,IF("3-Run"=D3433,J3433*26.2,0)))</f>
        <v>0.35970327052198392</v>
      </c>
      <c r="R3433" s="151">
        <f>Q3433/2</f>
        <v>0.17985163526099196</v>
      </c>
      <c r="S3433" s="53">
        <f>J3433*26.2</f>
        <v>8.4144872211392663E-2</v>
      </c>
      <c r="T3433" s="53">
        <f>(J3433+0.0013889)*26.2</f>
        <v>0.12053405221139267</v>
      </c>
      <c r="U3433" s="53">
        <f>S3433/2</f>
        <v>4.2072436105696331E-2</v>
      </c>
      <c r="V3433" s="53">
        <f>T3433/2</f>
        <v>6.0267026105696335E-2</v>
      </c>
      <c r="W3433" s="50">
        <f>RANK(J3433,J:J,1)</f>
        <v>655</v>
      </c>
      <c r="X3433" s="50">
        <f>YEAR(B3433)</f>
        <v>2017</v>
      </c>
      <c r="Y3433" s="50">
        <f>MONTH(B3433)</f>
        <v>11</v>
      </c>
      <c r="Z3433" s="56">
        <f>X3433*100+Y3433</f>
        <v>201711</v>
      </c>
      <c r="AA3433" s="56">
        <f>WEEKNUM(B3433,1)</f>
        <v>44</v>
      </c>
      <c r="AB3433" s="58">
        <f>IF(ISBLANK(B3433)," ",MAX(B3433-B3432-1,0))</f>
        <v>0</v>
      </c>
      <c r="AC3433" s="56">
        <f>DAY(B3433)</f>
        <v>3</v>
      </c>
      <c r="AD3433" s="53">
        <f>U3433+V3433</f>
        <v>0.10233946221139267</v>
      </c>
      <c r="AE3433" s="56">
        <f>IF("1-Swim"=D3433,E3433*46.7,IF("2-Bike"=D3433,E3433,IF("3-Run"=D3433,E3433*4.27,0)))</f>
        <v>17.100000000000001</v>
      </c>
    </row>
    <row r="3434" spans="1:31" x14ac:dyDescent="0.25">
      <c r="A3434" s="50">
        <v>3350</v>
      </c>
      <c r="B3434" s="51">
        <v>43049</v>
      </c>
      <c r="C3434" s="75">
        <f>B3434</f>
        <v>43049</v>
      </c>
      <c r="D3434" s="50" t="s">
        <v>1223</v>
      </c>
      <c r="E3434" s="50">
        <v>3.1</v>
      </c>
      <c r="F3434" s="50">
        <v>0</v>
      </c>
      <c r="G3434" s="50">
        <v>37</v>
      </c>
      <c r="H3434" s="50">
        <v>10</v>
      </c>
      <c r="I3434" s="53">
        <f>IF(E3434&gt;0,TIME(F3434,G3434,H3434),"")</f>
        <v>2.5810185185185183E-2</v>
      </c>
      <c r="J3434" s="54">
        <f>IF(E3434&gt;0,TIME(F3434,G3434,H3434)/E3434,"")</f>
        <v>8.3258661887694128E-3</v>
      </c>
      <c r="K3434" s="50" t="s">
        <v>2012</v>
      </c>
      <c r="L3434" s="50" t="s">
        <v>1814</v>
      </c>
      <c r="M3434" s="55">
        <f>IF(D3434&gt;0,0.0416666666666667/J3434,"")</f>
        <v>5.0044843049327401</v>
      </c>
      <c r="N3434" s="50">
        <v>139</v>
      </c>
      <c r="Q3434" s="151">
        <f>IF("1-Swim"=D3434,J3434*2.4,IF("2-Bike"=D3434,J3434*112,IF("3-Run"=D3434,J3434*26.2,0)))</f>
        <v>0.21813769414575862</v>
      </c>
      <c r="R3434" s="151">
        <f>Q3434/2</f>
        <v>0.10906884707287931</v>
      </c>
      <c r="S3434" s="53">
        <f>J3434*26.2</f>
        <v>0.21813769414575862</v>
      </c>
      <c r="T3434" s="53">
        <f>(J3434+0.0013889)*26.2</f>
        <v>0.25452687414575859</v>
      </c>
      <c r="U3434" s="53">
        <f>S3434/2</f>
        <v>0.10906884707287931</v>
      </c>
      <c r="V3434" s="53">
        <f>T3434/2</f>
        <v>0.12726343707287929</v>
      </c>
      <c r="W3434" s="50">
        <f>RANK(J3434,J:J,1)</f>
        <v>2594</v>
      </c>
      <c r="X3434" s="50">
        <f>YEAR(B3434)</f>
        <v>2017</v>
      </c>
      <c r="Y3434" s="50">
        <f>MONTH(B3434)</f>
        <v>11</v>
      </c>
      <c r="Z3434" s="56">
        <f>X3434*100+Y3434</f>
        <v>201711</v>
      </c>
      <c r="AA3434" s="56">
        <f>WEEKNUM(B3434,1)</f>
        <v>45</v>
      </c>
      <c r="AB3434" s="58">
        <f>IF(ISBLANK(B3434)," ",MAX(B3434-B3433-1,0))</f>
        <v>6</v>
      </c>
      <c r="AC3434" s="56">
        <f>DAY(B3434)</f>
        <v>10</v>
      </c>
      <c r="AD3434" s="53">
        <f>U3434+V3434</f>
        <v>0.2363322841457586</v>
      </c>
    </row>
    <row r="3435" spans="1:31" x14ac:dyDescent="0.25">
      <c r="A3435" s="50">
        <v>3351</v>
      </c>
      <c r="B3435" s="51">
        <v>43055</v>
      </c>
      <c r="C3435" s="75">
        <f>B3435</f>
        <v>43055</v>
      </c>
      <c r="D3435" s="50" t="s">
        <v>1223</v>
      </c>
      <c r="E3435" s="50">
        <v>1</v>
      </c>
      <c r="F3435" s="50">
        <v>0</v>
      </c>
      <c r="G3435" s="50">
        <v>9</v>
      </c>
      <c r="H3435" s="50">
        <v>27</v>
      </c>
      <c r="I3435" s="53">
        <f>IF(E3435&gt;0,TIME(F3435,G3435,H3435),"")</f>
        <v>6.5624999999999998E-3</v>
      </c>
      <c r="J3435" s="54">
        <f>IF(E3435&gt;0,TIME(F3435,G3435,H3435)/E3435,"")</f>
        <v>6.5624999999999998E-3</v>
      </c>
      <c r="K3435" s="50" t="s">
        <v>1998</v>
      </c>
      <c r="L3435" s="50" t="s">
        <v>1048</v>
      </c>
      <c r="M3435" s="55">
        <f>IF(D3435&gt;0,0.0416666666666667/J3435,"")</f>
        <v>6.3492063492063542</v>
      </c>
      <c r="N3435" s="50">
        <v>139</v>
      </c>
      <c r="Q3435" s="151">
        <f>IF("1-Swim"=D3435,J3435*2.4,IF("2-Bike"=D3435,J3435*112,IF("3-Run"=D3435,J3435*26.2,0)))</f>
        <v>0.17193749999999999</v>
      </c>
      <c r="R3435" s="151">
        <f>Q3435/2</f>
        <v>8.5968749999999997E-2</v>
      </c>
      <c r="S3435" s="53">
        <f>J3435*26.2</f>
        <v>0.17193749999999999</v>
      </c>
      <c r="T3435" s="53">
        <f>(J3435+0.0013889)*26.2</f>
        <v>0.20832667999999996</v>
      </c>
      <c r="U3435" s="53">
        <f>S3435/2</f>
        <v>8.5968749999999997E-2</v>
      </c>
      <c r="V3435" s="53">
        <f>T3435/2</f>
        <v>0.10416333999999998</v>
      </c>
      <c r="W3435" s="50">
        <f>RANK(J3435,J:J,1)</f>
        <v>1056</v>
      </c>
      <c r="X3435" s="50">
        <f>YEAR(B3435)</f>
        <v>2017</v>
      </c>
      <c r="Y3435" s="50">
        <f>MONTH(B3435)</f>
        <v>11</v>
      </c>
      <c r="Z3435" s="56">
        <f>X3435*100+Y3435</f>
        <v>201711</v>
      </c>
      <c r="AA3435" s="56">
        <f>WEEKNUM(B3435,1)</f>
        <v>46</v>
      </c>
      <c r="AB3435" s="58">
        <f>IF(ISBLANK(B3435)," ",MAX(B3435-B3434-1,0))</f>
        <v>5</v>
      </c>
      <c r="AC3435" s="56">
        <f>DAY(B3435)</f>
        <v>16</v>
      </c>
      <c r="AD3435" s="53">
        <f>U3435+V3435</f>
        <v>0.19013208999999998</v>
      </c>
    </row>
    <row r="3436" spans="1:31" ht="15.75" customHeight="1" x14ac:dyDescent="0.25">
      <c r="A3436" s="50">
        <v>3352</v>
      </c>
      <c r="B3436" s="51">
        <v>43056</v>
      </c>
      <c r="C3436" s="75">
        <f>B3436</f>
        <v>43056</v>
      </c>
      <c r="D3436" s="50" t="s">
        <v>1223</v>
      </c>
      <c r="E3436" s="50">
        <v>3</v>
      </c>
      <c r="F3436" s="50">
        <v>0</v>
      </c>
      <c r="G3436" s="50">
        <v>38</v>
      </c>
      <c r="H3436" s="50">
        <v>24</v>
      </c>
      <c r="I3436" s="53">
        <f>IF(E3436&gt;0,TIME(F3436,G3436,H3436),"")</f>
        <v>2.6666666666666668E-2</v>
      </c>
      <c r="J3436" s="54">
        <f>IF(E3436&gt;0,TIME(F3436,G3436,H3436)/E3436,"")</f>
        <v>8.8888888888888889E-3</v>
      </c>
      <c r="K3436" s="50" t="s">
        <v>2012</v>
      </c>
      <c r="L3436" s="50" t="s">
        <v>1814</v>
      </c>
      <c r="M3436" s="55">
        <f>IF(D3436&gt;0,0.0416666666666667/J3436,"")</f>
        <v>4.6875000000000036</v>
      </c>
      <c r="N3436" s="50">
        <v>139</v>
      </c>
      <c r="Q3436" s="151">
        <f>IF("1-Swim"=D3436,J3436*2.4,IF("2-Bike"=D3436,J3436*112,IF("3-Run"=D3436,J3436*26.2,0)))</f>
        <v>0.2328888888888889</v>
      </c>
      <c r="R3436" s="151">
        <f>Q3436/2</f>
        <v>0.11644444444444445</v>
      </c>
      <c r="S3436" s="53">
        <f>J3436*26.2</f>
        <v>0.2328888888888889</v>
      </c>
      <c r="T3436" s="53">
        <f>(J3436+0.0013889)*26.2</f>
        <v>0.26927806888888889</v>
      </c>
      <c r="U3436" s="53">
        <f>S3436/2</f>
        <v>0.11644444444444445</v>
      </c>
      <c r="V3436" s="53">
        <f>T3436/2</f>
        <v>0.13463903444444444</v>
      </c>
      <c r="W3436" s="50">
        <f>RANK(J3436,J:J,1)</f>
        <v>2742</v>
      </c>
      <c r="X3436" s="50">
        <f>YEAR(B3436)</f>
        <v>2017</v>
      </c>
      <c r="Y3436" s="50">
        <f>MONTH(B3436)</f>
        <v>11</v>
      </c>
      <c r="Z3436" s="56">
        <f>X3436*100+Y3436</f>
        <v>201711</v>
      </c>
      <c r="AA3436" s="56">
        <f>WEEKNUM(B3436,1)</f>
        <v>46</v>
      </c>
      <c r="AB3436" s="58">
        <f>IF(ISBLANK(B3436)," ",MAX(B3436-B3435-1,0))</f>
        <v>0</v>
      </c>
      <c r="AC3436" s="56">
        <f>DAY(B3436)</f>
        <v>17</v>
      </c>
      <c r="AD3436" s="53">
        <f>U3436+V3436</f>
        <v>0.25108347888888888</v>
      </c>
      <c r="AE3436" s="56">
        <f>IF("1-Swim"=D3436,E3436*46.7,IF("2-Bike"=D3436,E3436,IF("3-Run"=D3436,E3436*4.27,0)))</f>
        <v>12.809999999999999</v>
      </c>
    </row>
    <row r="3437" spans="1:31" ht="15.75" customHeight="1" x14ac:dyDescent="0.25">
      <c r="A3437" s="50">
        <v>3405</v>
      </c>
      <c r="C3437" s="75">
        <f>B3437</f>
        <v>0</v>
      </c>
      <c r="I3437" s="53" t="str">
        <f>IF(E3437&gt;0,TIME(F3437,G3437,H3437),"")</f>
        <v/>
      </c>
      <c r="J3437" s="54" t="str">
        <f>IF(E3437&gt;0,TIME(F3437,G3437,H3437)/E3437,"")</f>
        <v/>
      </c>
      <c r="M3437" s="55" t="str">
        <f>IF(D3437&gt;0,0.0416666666666667/J3437,"")</f>
        <v/>
      </c>
      <c r="N3437" s="50">
        <v>0</v>
      </c>
      <c r="Q3437" s="151">
        <f>IF("1-Swim"=D3437,J3437*2.4,IF("2-Bike"=D3437,J3437*112,IF("3-Run"=D3437,J3437*26.2,0)))</f>
        <v>0</v>
      </c>
      <c r="R3437" s="151">
        <f>Q3437/2</f>
        <v>0</v>
      </c>
      <c r="S3437" s="53" t="e">
        <f>J3437*26.2</f>
        <v>#VALUE!</v>
      </c>
      <c r="T3437" s="53" t="e">
        <f>(J3437+0.0013889)*26.2</f>
        <v>#VALUE!</v>
      </c>
      <c r="U3437" s="53" t="e">
        <f>S3437/2</f>
        <v>#VALUE!</v>
      </c>
      <c r="V3437" s="53" t="e">
        <f>T3437/2</f>
        <v>#VALUE!</v>
      </c>
      <c r="W3437" s="50" t="e">
        <f>RANK(J3437,J:J,1)</f>
        <v>#VALUE!</v>
      </c>
      <c r="X3437" s="50">
        <f>YEAR(B3437)</f>
        <v>1900</v>
      </c>
      <c r="Y3437" s="50">
        <f>MONTH(B3437)</f>
        <v>1</v>
      </c>
      <c r="Z3437" s="56">
        <f>X3437*100+Y3437</f>
        <v>190001</v>
      </c>
      <c r="AA3437" s="56">
        <f>WEEKNUM(B3437,1)</f>
        <v>0</v>
      </c>
      <c r="AB3437" s="58" t="str">
        <f>IF(ISBLANK(B3437)," ",MAX(B3437-B3436-1,0))</f>
        <v xml:space="preserve"> </v>
      </c>
      <c r="AC3437" s="56">
        <f>DAY(B3437)</f>
        <v>0</v>
      </c>
      <c r="AD3437" s="53" t="e">
        <f>U3437+V3437</f>
        <v>#VALUE!</v>
      </c>
    </row>
    <row r="3438" spans="1:31" x14ac:dyDescent="0.25">
      <c r="A3438" s="50">
        <v>3406</v>
      </c>
      <c r="C3438" s="75">
        <f>B3438</f>
        <v>0</v>
      </c>
      <c r="I3438" s="53" t="str">
        <f>IF(E3438&gt;0,TIME(F3438,G3438,H3438),"")</f>
        <v/>
      </c>
      <c r="J3438" s="54" t="str">
        <f>IF(E3438&gt;0,TIME(F3438,G3438,H3438)/E3438,"")</f>
        <v/>
      </c>
      <c r="M3438" s="55" t="str">
        <f>IF(D3438&gt;0,0.0416666666666667/J3438,"")</f>
        <v/>
      </c>
      <c r="N3438" s="50">
        <v>0</v>
      </c>
      <c r="Q3438" s="151">
        <f>IF("1-Swim"=D3438,J3438*2.4,IF("2-Bike"=D3438,J3438*112,IF("3-Run"=D3438,J3438*26.2,0)))</f>
        <v>0</v>
      </c>
      <c r="R3438" s="151">
        <f>Q3438/2</f>
        <v>0</v>
      </c>
      <c r="S3438" s="53" t="e">
        <f>J3438*26.2</f>
        <v>#VALUE!</v>
      </c>
      <c r="T3438" s="53" t="e">
        <f>(J3438+0.0013889)*26.2</f>
        <v>#VALUE!</v>
      </c>
      <c r="U3438" s="53" t="e">
        <f>S3438/2</f>
        <v>#VALUE!</v>
      </c>
      <c r="V3438" s="53" t="e">
        <f>T3438/2</f>
        <v>#VALUE!</v>
      </c>
      <c r="W3438" s="50" t="e">
        <f>RANK(J3438,J:J,1)</f>
        <v>#VALUE!</v>
      </c>
      <c r="X3438" s="50">
        <f>YEAR(B3438)</f>
        <v>1900</v>
      </c>
      <c r="Y3438" s="50">
        <f>MONTH(B3438)</f>
        <v>1</v>
      </c>
      <c r="Z3438" s="56">
        <f>X3438*100+Y3438</f>
        <v>190001</v>
      </c>
      <c r="AA3438" s="56">
        <f>WEEKNUM(B3438,1)</f>
        <v>0</v>
      </c>
      <c r="AB3438" s="58" t="str">
        <f>IF(ISBLANK(B3438)," ",MAX(B3438-B3437-1,0))</f>
        <v xml:space="preserve"> </v>
      </c>
      <c r="AC3438" s="56">
        <f>DAY(B3438)</f>
        <v>0</v>
      </c>
      <c r="AD3438" s="53" t="e">
        <f>U3438+V3438</f>
        <v>#VALUE!</v>
      </c>
      <c r="AE3438" s="56">
        <f>IF("1-Swim"=D3438,E3438*46.7,IF("2-Bike"=D3438,E3438,IF("3-Run"=D3438,E3438*4.27,0)))</f>
        <v>0</v>
      </c>
    </row>
    <row r="3439" spans="1:31" ht="15.75" customHeight="1" x14ac:dyDescent="0.25">
      <c r="A3439" s="50">
        <v>3407</v>
      </c>
      <c r="C3439" s="75">
        <f>B3439</f>
        <v>0</v>
      </c>
      <c r="I3439" s="53" t="str">
        <f>IF(E3439&gt;0,TIME(F3439,G3439,H3439),"")</f>
        <v/>
      </c>
      <c r="J3439" s="54" t="str">
        <f>IF(E3439&gt;0,TIME(F3439,G3439,H3439)/E3439,"")</f>
        <v/>
      </c>
      <c r="M3439" s="55" t="str">
        <f>IF(D3439&gt;0,0.0416666666666667/J3439,"")</f>
        <v/>
      </c>
      <c r="N3439" s="50">
        <v>0</v>
      </c>
      <c r="Q3439" s="151">
        <f>IF("1-Swim"=D3439,J3439*2.4,IF("2-Bike"=D3439,J3439*112,IF("3-Run"=D3439,J3439*26.2,0)))</f>
        <v>0</v>
      </c>
      <c r="R3439" s="151">
        <f>Q3439/2</f>
        <v>0</v>
      </c>
      <c r="S3439" s="53" t="e">
        <f>J3439*26.2</f>
        <v>#VALUE!</v>
      </c>
      <c r="T3439" s="53" t="e">
        <f>(J3439+0.0013889)*26.2</f>
        <v>#VALUE!</v>
      </c>
      <c r="U3439" s="53" t="e">
        <f>S3439/2</f>
        <v>#VALUE!</v>
      </c>
      <c r="V3439" s="53" t="e">
        <f>T3439/2</f>
        <v>#VALUE!</v>
      </c>
      <c r="W3439" s="50" t="e">
        <f>RANK(J3439,J:J,1)</f>
        <v>#VALUE!</v>
      </c>
      <c r="X3439" s="50">
        <f>YEAR(B3439)</f>
        <v>1900</v>
      </c>
      <c r="Y3439" s="50">
        <f>MONTH(B3439)</f>
        <v>1</v>
      </c>
      <c r="Z3439" s="56">
        <f>X3439*100+Y3439</f>
        <v>190001</v>
      </c>
      <c r="AA3439" s="56">
        <f>WEEKNUM(B3439,1)</f>
        <v>0</v>
      </c>
      <c r="AB3439" s="58" t="str">
        <f>IF(ISBLANK(B3439)," ",MAX(B3439-B3438-1,0))</f>
        <v xml:space="preserve"> </v>
      </c>
      <c r="AC3439" s="56">
        <f>DAY(B3439)</f>
        <v>0</v>
      </c>
      <c r="AD3439" s="53" t="e">
        <f>U3439+V3439</f>
        <v>#VALUE!</v>
      </c>
    </row>
    <row r="3440" spans="1:31" x14ac:dyDescent="0.25">
      <c r="A3440" s="50">
        <v>3408</v>
      </c>
      <c r="C3440" s="75">
        <f>B3440</f>
        <v>0</v>
      </c>
      <c r="I3440" s="53" t="str">
        <f>IF(E3440&gt;0,TIME(F3440,G3440,H3440),"")</f>
        <v/>
      </c>
      <c r="J3440" s="54" t="str">
        <f>IF(E3440&gt;0,TIME(F3440,G3440,H3440)/E3440,"")</f>
        <v/>
      </c>
      <c r="M3440" s="55" t="str">
        <f>IF(D3440&gt;0,0.0416666666666667/J3440,"")</f>
        <v/>
      </c>
      <c r="N3440" s="50">
        <v>0</v>
      </c>
      <c r="Q3440" s="151">
        <f>IF("1-Swim"=D3440,J3440*2.4,IF("2-Bike"=D3440,J3440*112,IF("3-Run"=D3440,J3440*26.2,0)))</f>
        <v>0</v>
      </c>
      <c r="R3440" s="151">
        <f>Q3440/2</f>
        <v>0</v>
      </c>
      <c r="S3440" s="53" t="e">
        <f>J3440*26.2</f>
        <v>#VALUE!</v>
      </c>
      <c r="T3440" s="53" t="e">
        <f>(J3440+0.0013889)*26.2</f>
        <v>#VALUE!</v>
      </c>
      <c r="U3440" s="53" t="e">
        <f>S3440/2</f>
        <v>#VALUE!</v>
      </c>
      <c r="V3440" s="53" t="e">
        <f>T3440/2</f>
        <v>#VALUE!</v>
      </c>
      <c r="W3440" s="50" t="e">
        <f>RANK(J3440,J:J,1)</f>
        <v>#VALUE!</v>
      </c>
      <c r="X3440" s="50">
        <f>YEAR(B3440)</f>
        <v>1900</v>
      </c>
      <c r="Y3440" s="50">
        <f>MONTH(B3440)</f>
        <v>1</v>
      </c>
      <c r="Z3440" s="56">
        <f>X3440*100+Y3440</f>
        <v>190001</v>
      </c>
      <c r="AA3440" s="56">
        <f>WEEKNUM(B3440,1)</f>
        <v>0</v>
      </c>
      <c r="AB3440" s="58" t="str">
        <f>IF(ISBLANK(B3440)," ",MAX(B3440-B3439-1,0))</f>
        <v xml:space="preserve"> </v>
      </c>
      <c r="AC3440" s="56">
        <f>DAY(B3440)</f>
        <v>0</v>
      </c>
      <c r="AD3440" s="53" t="e">
        <f>U3440+V3440</f>
        <v>#VALUE!</v>
      </c>
    </row>
    <row r="3441" spans="1:31" x14ac:dyDescent="0.25">
      <c r="A3441" s="50">
        <v>3409</v>
      </c>
      <c r="C3441" s="75">
        <f>B3441</f>
        <v>0</v>
      </c>
      <c r="I3441" s="53" t="str">
        <f>IF(E3441&gt;0,TIME(F3441,G3441,H3441),"")</f>
        <v/>
      </c>
      <c r="J3441" s="54" t="str">
        <f>IF(E3441&gt;0,TIME(F3441,G3441,H3441)/E3441,"")</f>
        <v/>
      </c>
      <c r="M3441" s="55" t="str">
        <f>IF(D3441&gt;0,0.0416666666666667/J3441,"")</f>
        <v/>
      </c>
      <c r="N3441" s="50">
        <v>0</v>
      </c>
      <c r="Q3441" s="151">
        <f>IF("1-Swim"=D3441,J3441*2.4,IF("2-Bike"=D3441,J3441*112,IF("3-Run"=D3441,J3441*26.2,0)))</f>
        <v>0</v>
      </c>
      <c r="R3441" s="151">
        <f>Q3441/2</f>
        <v>0</v>
      </c>
      <c r="S3441" s="53" t="e">
        <f>J3441*26.2</f>
        <v>#VALUE!</v>
      </c>
      <c r="T3441" s="53" t="e">
        <f>(J3441+0.0013889)*26.2</f>
        <v>#VALUE!</v>
      </c>
      <c r="U3441" s="53" t="e">
        <f>S3441/2</f>
        <v>#VALUE!</v>
      </c>
      <c r="V3441" s="53" t="e">
        <f>T3441/2</f>
        <v>#VALUE!</v>
      </c>
      <c r="W3441" s="50" t="e">
        <f>RANK(J3441,J:J,1)</f>
        <v>#VALUE!</v>
      </c>
      <c r="X3441" s="50">
        <f>YEAR(B3441)</f>
        <v>1900</v>
      </c>
      <c r="Y3441" s="50">
        <f>MONTH(B3441)</f>
        <v>1</v>
      </c>
      <c r="Z3441" s="56">
        <f>X3441*100+Y3441</f>
        <v>190001</v>
      </c>
      <c r="AA3441" s="56">
        <f>WEEKNUM(B3441,1)</f>
        <v>0</v>
      </c>
      <c r="AB3441" s="58" t="str">
        <f>IF(ISBLANK(B3441)," ",MAX(B3441-B3440-1,0))</f>
        <v xml:space="preserve"> </v>
      </c>
      <c r="AC3441" s="56">
        <f>DAY(B3441)</f>
        <v>0</v>
      </c>
      <c r="AD3441" s="53" t="e">
        <f>U3441+V3441</f>
        <v>#VALUE!</v>
      </c>
      <c r="AE3441" s="56">
        <f>IF("1-Swim"=D3441,E3441*46.7,IF("2-Bike"=D3441,E3441,IF("3-Run"=D3441,E3441*4.27,0)))</f>
        <v>0</v>
      </c>
    </row>
    <row r="3442" spans="1:31" ht="15.75" customHeight="1" x14ac:dyDescent="0.25">
      <c r="A3442" s="50">
        <v>3410</v>
      </c>
      <c r="C3442" s="75">
        <f>B3442</f>
        <v>0</v>
      </c>
      <c r="I3442" s="53" t="str">
        <f>IF(E3442&gt;0,TIME(F3442,G3442,H3442),"")</f>
        <v/>
      </c>
      <c r="J3442" s="54" t="str">
        <f>IF(E3442&gt;0,TIME(F3442,G3442,H3442)/E3442,"")</f>
        <v/>
      </c>
      <c r="M3442" s="55" t="str">
        <f>IF(D3442&gt;0,0.0416666666666667/J3442,"")</f>
        <v/>
      </c>
      <c r="N3442" s="50">
        <v>0</v>
      </c>
      <c r="Q3442" s="151">
        <f>IF("1-Swim"=D3442,J3442*2.4,IF("2-Bike"=D3442,J3442*112,IF("3-Run"=D3442,J3442*26.2,0)))</f>
        <v>0</v>
      </c>
      <c r="R3442" s="151">
        <f>Q3442/2</f>
        <v>0</v>
      </c>
      <c r="S3442" s="53" t="e">
        <f>J3442*26.2</f>
        <v>#VALUE!</v>
      </c>
      <c r="T3442" s="53" t="e">
        <f>(J3442+0.0013889)*26.2</f>
        <v>#VALUE!</v>
      </c>
      <c r="U3442" s="53" t="e">
        <f>S3442/2</f>
        <v>#VALUE!</v>
      </c>
      <c r="V3442" s="53" t="e">
        <f>T3442/2</f>
        <v>#VALUE!</v>
      </c>
      <c r="W3442" s="50" t="e">
        <f>RANK(J3442,J:J,1)</f>
        <v>#VALUE!</v>
      </c>
      <c r="X3442" s="50">
        <f>YEAR(B3442)</f>
        <v>1900</v>
      </c>
      <c r="Y3442" s="50">
        <f>MONTH(B3442)</f>
        <v>1</v>
      </c>
      <c r="Z3442" s="56">
        <f>X3442*100+Y3442</f>
        <v>190001</v>
      </c>
      <c r="AA3442" s="56">
        <f>WEEKNUM(B3442,1)</f>
        <v>0</v>
      </c>
      <c r="AB3442" s="58" t="str">
        <f>IF(ISBLANK(B3442)," ",MAX(B3442-B3441-1,0))</f>
        <v xml:space="preserve"> </v>
      </c>
      <c r="AC3442" s="56">
        <f>DAY(B3442)</f>
        <v>0</v>
      </c>
      <c r="AD3442" s="53" t="e">
        <f>U3442+V3442</f>
        <v>#VALUE!</v>
      </c>
    </row>
    <row r="3443" spans="1:31" x14ac:dyDescent="0.25">
      <c r="A3443" s="50">
        <v>3411</v>
      </c>
      <c r="C3443" s="75">
        <f>B3443</f>
        <v>0</v>
      </c>
      <c r="I3443" s="53" t="str">
        <f>IF(E3443&gt;0,TIME(F3443,G3443,H3443),"")</f>
        <v/>
      </c>
      <c r="J3443" s="54" t="str">
        <f>IF(E3443&gt;0,TIME(F3443,G3443,H3443)/E3443,"")</f>
        <v/>
      </c>
      <c r="M3443" s="55" t="str">
        <f>IF(D3443&gt;0,0.0416666666666667/J3443,"")</f>
        <v/>
      </c>
      <c r="N3443" s="50">
        <v>0</v>
      </c>
      <c r="Q3443" s="151">
        <f>IF("1-Swim"=D3443,J3443*2.4,IF("2-Bike"=D3443,J3443*112,IF("3-Run"=D3443,J3443*26.2,0)))</f>
        <v>0</v>
      </c>
      <c r="R3443" s="151">
        <f>Q3443/2</f>
        <v>0</v>
      </c>
      <c r="S3443" s="53" t="e">
        <f>J3443*26.2</f>
        <v>#VALUE!</v>
      </c>
      <c r="T3443" s="53" t="e">
        <f>(J3443+0.0013889)*26.2</f>
        <v>#VALUE!</v>
      </c>
      <c r="U3443" s="53" t="e">
        <f>S3443/2</f>
        <v>#VALUE!</v>
      </c>
      <c r="V3443" s="53" t="e">
        <f>T3443/2</f>
        <v>#VALUE!</v>
      </c>
      <c r="W3443" s="50" t="e">
        <f>RANK(J3443,J:J,1)</f>
        <v>#VALUE!</v>
      </c>
      <c r="X3443" s="50">
        <f>YEAR(B3443)</f>
        <v>1900</v>
      </c>
      <c r="Y3443" s="50">
        <f>MONTH(B3443)</f>
        <v>1</v>
      </c>
      <c r="Z3443" s="56">
        <f>X3443*100+Y3443</f>
        <v>190001</v>
      </c>
      <c r="AA3443" s="56">
        <f>WEEKNUM(B3443,1)</f>
        <v>0</v>
      </c>
      <c r="AB3443" s="58" t="str">
        <f>IF(ISBLANK(B3443)," ",MAX(B3443-B3442-1,0))</f>
        <v xml:space="preserve"> </v>
      </c>
      <c r="AC3443" s="56">
        <f>DAY(B3443)</f>
        <v>0</v>
      </c>
      <c r="AD3443" s="53" t="e">
        <f>U3443+V3443</f>
        <v>#VALUE!</v>
      </c>
    </row>
    <row r="3444" spans="1:31" x14ac:dyDescent="0.25">
      <c r="A3444" s="50">
        <v>3412</v>
      </c>
      <c r="C3444" s="75">
        <f>B3444</f>
        <v>0</v>
      </c>
      <c r="I3444" s="53" t="str">
        <f>IF(E3444&gt;0,TIME(F3444,G3444,H3444),"")</f>
        <v/>
      </c>
      <c r="J3444" s="54" t="str">
        <f>IF(E3444&gt;0,TIME(F3444,G3444,H3444)/E3444,"")</f>
        <v/>
      </c>
      <c r="M3444" s="55" t="str">
        <f>IF(D3444&gt;0,0.0416666666666667/J3444,"")</f>
        <v/>
      </c>
      <c r="N3444" s="50">
        <v>0</v>
      </c>
      <c r="Q3444" s="151">
        <f>IF("1-Swim"=D3444,J3444*2.4,IF("2-Bike"=D3444,J3444*112,IF("3-Run"=D3444,J3444*26.2,0)))</f>
        <v>0</v>
      </c>
      <c r="R3444" s="151">
        <f>Q3444/2</f>
        <v>0</v>
      </c>
      <c r="S3444" s="53" t="e">
        <f>J3444*26.2</f>
        <v>#VALUE!</v>
      </c>
      <c r="T3444" s="53" t="e">
        <f>(J3444+0.0013889)*26.2</f>
        <v>#VALUE!</v>
      </c>
      <c r="U3444" s="53" t="e">
        <f>S3444/2</f>
        <v>#VALUE!</v>
      </c>
      <c r="V3444" s="53" t="e">
        <f>T3444/2</f>
        <v>#VALUE!</v>
      </c>
      <c r="W3444" s="50" t="e">
        <f>RANK(J3444,J:J,1)</f>
        <v>#VALUE!</v>
      </c>
      <c r="X3444" s="50">
        <f>YEAR(B3444)</f>
        <v>1900</v>
      </c>
      <c r="Y3444" s="50">
        <f>MONTH(B3444)</f>
        <v>1</v>
      </c>
      <c r="Z3444" s="56">
        <f>X3444*100+Y3444</f>
        <v>190001</v>
      </c>
      <c r="AA3444" s="56">
        <f>WEEKNUM(B3444,1)</f>
        <v>0</v>
      </c>
      <c r="AB3444" s="58" t="str">
        <f>IF(ISBLANK(B3444)," ",MAX(B3444-B3443-1,0))</f>
        <v xml:space="preserve"> </v>
      </c>
      <c r="AC3444" s="56">
        <f>DAY(B3444)</f>
        <v>0</v>
      </c>
      <c r="AD3444" s="53" t="e">
        <f>U3444+V3444</f>
        <v>#VALUE!</v>
      </c>
      <c r="AE3444" s="56">
        <f>IF("1-Swim"=D3444,E3444*46.7,IF("2-Bike"=D3444,E3444,IF("3-Run"=D3444,E3444*4.27,0)))</f>
        <v>0</v>
      </c>
    </row>
    <row r="3445" spans="1:31" ht="15.75" customHeight="1" x14ac:dyDescent="0.25">
      <c r="A3445" s="50">
        <v>3413</v>
      </c>
      <c r="C3445" s="75">
        <f>B3445</f>
        <v>0</v>
      </c>
      <c r="I3445" s="53" t="str">
        <f>IF(E3445&gt;0,TIME(F3445,G3445,H3445),"")</f>
        <v/>
      </c>
      <c r="J3445" s="54" t="str">
        <f>IF(E3445&gt;0,TIME(F3445,G3445,H3445)/E3445,"")</f>
        <v/>
      </c>
      <c r="M3445" s="55" t="str">
        <f>IF(D3445&gt;0,0.0416666666666667/J3445,"")</f>
        <v/>
      </c>
      <c r="N3445" s="50">
        <v>0</v>
      </c>
      <c r="Q3445" s="151">
        <f>IF("1-Swim"=D3445,J3445*2.4,IF("2-Bike"=D3445,J3445*112,IF("3-Run"=D3445,J3445*26.2,0)))</f>
        <v>0</v>
      </c>
      <c r="R3445" s="151">
        <f>Q3445/2</f>
        <v>0</v>
      </c>
      <c r="S3445" s="53" t="e">
        <f>J3445*26.2</f>
        <v>#VALUE!</v>
      </c>
      <c r="T3445" s="53" t="e">
        <f>(J3445+0.0013889)*26.2</f>
        <v>#VALUE!</v>
      </c>
      <c r="U3445" s="53" t="e">
        <f>S3445/2</f>
        <v>#VALUE!</v>
      </c>
      <c r="V3445" s="53" t="e">
        <f>T3445/2</f>
        <v>#VALUE!</v>
      </c>
      <c r="W3445" s="50" t="e">
        <f>RANK(J3445,J:J,1)</f>
        <v>#VALUE!</v>
      </c>
      <c r="X3445" s="50">
        <f>YEAR(B3445)</f>
        <v>1900</v>
      </c>
      <c r="Y3445" s="50">
        <f>MONTH(B3445)</f>
        <v>1</v>
      </c>
      <c r="Z3445" s="56">
        <f>X3445*100+Y3445</f>
        <v>190001</v>
      </c>
      <c r="AA3445" s="56">
        <f>WEEKNUM(B3445,1)</f>
        <v>0</v>
      </c>
      <c r="AB3445" s="58" t="str">
        <f>IF(ISBLANK(B3445)," ",MAX(B3445-B3444-1,0))</f>
        <v xml:space="preserve"> </v>
      </c>
      <c r="AC3445" s="56">
        <f>DAY(B3445)</f>
        <v>0</v>
      </c>
      <c r="AD3445" s="53" t="e">
        <f>U3445+V3445</f>
        <v>#VALUE!</v>
      </c>
    </row>
    <row r="3446" spans="1:31" ht="15.75" customHeight="1" x14ac:dyDescent="0.25">
      <c r="A3446" s="50">
        <v>3414</v>
      </c>
      <c r="C3446" s="75">
        <f>B3446</f>
        <v>0</v>
      </c>
      <c r="I3446" s="53" t="str">
        <f>IF(E3446&gt;0,TIME(F3446,G3446,H3446),"")</f>
        <v/>
      </c>
      <c r="J3446" s="54" t="str">
        <f>IF(E3446&gt;0,TIME(F3446,G3446,H3446)/E3446,"")</f>
        <v/>
      </c>
      <c r="M3446" s="55" t="str">
        <f>IF(D3446&gt;0,0.0416666666666667/J3446,"")</f>
        <v/>
      </c>
      <c r="N3446" s="50">
        <v>0</v>
      </c>
      <c r="Q3446" s="151">
        <f>IF("1-Swim"=D3446,J3446*2.4,IF("2-Bike"=D3446,J3446*112,IF("3-Run"=D3446,J3446*26.2,0)))</f>
        <v>0</v>
      </c>
      <c r="R3446" s="151">
        <f>Q3446/2</f>
        <v>0</v>
      </c>
      <c r="S3446" s="53" t="e">
        <f>J3446*26.2</f>
        <v>#VALUE!</v>
      </c>
      <c r="T3446" s="53" t="e">
        <f>(J3446+0.0013889)*26.2</f>
        <v>#VALUE!</v>
      </c>
      <c r="U3446" s="53" t="e">
        <f>S3446/2</f>
        <v>#VALUE!</v>
      </c>
      <c r="V3446" s="53" t="e">
        <f>T3446/2</f>
        <v>#VALUE!</v>
      </c>
      <c r="W3446" s="50" t="e">
        <f>RANK(J3446,J:J,1)</f>
        <v>#VALUE!</v>
      </c>
      <c r="X3446" s="50">
        <f>YEAR(B3446)</f>
        <v>1900</v>
      </c>
      <c r="Y3446" s="50">
        <f>MONTH(B3446)</f>
        <v>1</v>
      </c>
      <c r="Z3446" s="56">
        <f>X3446*100+Y3446</f>
        <v>190001</v>
      </c>
      <c r="AA3446" s="56">
        <f>WEEKNUM(B3446,1)</f>
        <v>0</v>
      </c>
      <c r="AB3446" s="58" t="str">
        <f>IF(ISBLANK(B3446)," ",MAX(B3446-B3445-1,0))</f>
        <v xml:space="preserve"> </v>
      </c>
      <c r="AC3446" s="56">
        <f>DAY(B3446)</f>
        <v>0</v>
      </c>
      <c r="AD3446" s="53" t="e">
        <f>U3446+V3446</f>
        <v>#VALUE!</v>
      </c>
    </row>
    <row r="3447" spans="1:31" x14ac:dyDescent="0.25">
      <c r="A3447" s="50">
        <v>3415</v>
      </c>
      <c r="C3447" s="75">
        <f>B3447</f>
        <v>0</v>
      </c>
      <c r="I3447" s="53" t="str">
        <f>IF(E3447&gt;0,TIME(F3447,G3447,H3447),"")</f>
        <v/>
      </c>
      <c r="J3447" s="54" t="str">
        <f>IF(E3447&gt;0,TIME(F3447,G3447,H3447)/E3447,"")</f>
        <v/>
      </c>
      <c r="M3447" s="55" t="str">
        <f>IF(D3447&gt;0,0.0416666666666667/J3447,"")</f>
        <v/>
      </c>
      <c r="N3447" s="50">
        <v>0</v>
      </c>
      <c r="Q3447" s="151">
        <f>IF("1-Swim"=D3447,J3447*2.4,IF("2-Bike"=D3447,J3447*112,IF("3-Run"=D3447,J3447*26.2,0)))</f>
        <v>0</v>
      </c>
      <c r="R3447" s="151">
        <f>Q3447/2</f>
        <v>0</v>
      </c>
      <c r="S3447" s="53" t="e">
        <f>J3447*26.2</f>
        <v>#VALUE!</v>
      </c>
      <c r="T3447" s="53" t="e">
        <f>(J3447+0.0013889)*26.2</f>
        <v>#VALUE!</v>
      </c>
      <c r="U3447" s="53" t="e">
        <f>S3447/2</f>
        <v>#VALUE!</v>
      </c>
      <c r="V3447" s="53" t="e">
        <f>T3447/2</f>
        <v>#VALUE!</v>
      </c>
      <c r="W3447" s="50" t="e">
        <f>RANK(J3447,J:J,1)</f>
        <v>#VALUE!</v>
      </c>
      <c r="X3447" s="50">
        <f>YEAR(B3447)</f>
        <v>1900</v>
      </c>
      <c r="Y3447" s="50">
        <f>MONTH(B3447)</f>
        <v>1</v>
      </c>
      <c r="Z3447" s="56">
        <f>X3447*100+Y3447</f>
        <v>190001</v>
      </c>
      <c r="AA3447" s="56">
        <f>WEEKNUM(B3447,1)</f>
        <v>0</v>
      </c>
      <c r="AB3447" s="58" t="str">
        <f>IF(ISBLANK(B3447)," ",MAX(B3447-B3446-1,0))</f>
        <v xml:space="preserve"> </v>
      </c>
      <c r="AC3447" s="56">
        <f>DAY(B3447)</f>
        <v>0</v>
      </c>
      <c r="AD3447" s="53" t="e">
        <f>U3447+V3447</f>
        <v>#VALUE!</v>
      </c>
      <c r="AE3447" s="56">
        <f>IF("1-Swim"=D3447,E3447*46.7,IF("2-Bike"=D3447,E3447,IF("3-Run"=D3447,E3447*4.27,0)))</f>
        <v>0</v>
      </c>
    </row>
    <row r="3448" spans="1:31" ht="15.75" customHeight="1" x14ac:dyDescent="0.25">
      <c r="A3448" s="50">
        <v>3416</v>
      </c>
      <c r="C3448" s="75">
        <f>B3448</f>
        <v>0</v>
      </c>
      <c r="I3448" s="53" t="str">
        <f>IF(E3448&gt;0,TIME(F3448,G3448,H3448),"")</f>
        <v/>
      </c>
      <c r="J3448" s="54" t="str">
        <f>IF(E3448&gt;0,TIME(F3448,G3448,H3448)/E3448,"")</f>
        <v/>
      </c>
      <c r="M3448" s="55" t="str">
        <f>IF(D3448&gt;0,0.0416666666666667/J3448,"")</f>
        <v/>
      </c>
      <c r="N3448" s="50">
        <v>0</v>
      </c>
      <c r="Q3448" s="151">
        <f>IF("1-Swim"=D3448,J3448*2.4,IF("2-Bike"=D3448,J3448*112,IF("3-Run"=D3448,J3448*26.2,0)))</f>
        <v>0</v>
      </c>
      <c r="R3448" s="151">
        <f>Q3448/2</f>
        <v>0</v>
      </c>
      <c r="S3448" s="53" t="e">
        <f>J3448*26.2</f>
        <v>#VALUE!</v>
      </c>
      <c r="T3448" s="53" t="e">
        <f>(J3448+0.0013889)*26.2</f>
        <v>#VALUE!</v>
      </c>
      <c r="U3448" s="53" t="e">
        <f>S3448/2</f>
        <v>#VALUE!</v>
      </c>
      <c r="V3448" s="53" t="e">
        <f>T3448/2</f>
        <v>#VALUE!</v>
      </c>
      <c r="W3448" s="50" t="e">
        <f>RANK(J3448,J:J,1)</f>
        <v>#VALUE!</v>
      </c>
      <c r="X3448" s="50">
        <f>YEAR(B3448)</f>
        <v>1900</v>
      </c>
      <c r="Y3448" s="50">
        <f>MONTH(B3448)</f>
        <v>1</v>
      </c>
      <c r="Z3448" s="56">
        <f>X3448*100+Y3448</f>
        <v>190001</v>
      </c>
      <c r="AA3448" s="56">
        <f>WEEKNUM(B3448,1)</f>
        <v>0</v>
      </c>
      <c r="AB3448" s="58" t="str">
        <f>IF(ISBLANK(B3448)," ",MAX(B3448-B3447-1,0))</f>
        <v xml:space="preserve"> </v>
      </c>
      <c r="AC3448" s="56">
        <f>DAY(B3448)</f>
        <v>0</v>
      </c>
      <c r="AD3448" s="53" t="e">
        <f>U3448+V3448</f>
        <v>#VALUE!</v>
      </c>
    </row>
    <row r="3449" spans="1:31" x14ac:dyDescent="0.25">
      <c r="A3449" s="50">
        <v>3417</v>
      </c>
      <c r="C3449" s="75">
        <f>B3449</f>
        <v>0</v>
      </c>
      <c r="I3449" s="53" t="str">
        <f>IF(E3449&gt;0,TIME(F3449,G3449,H3449),"")</f>
        <v/>
      </c>
      <c r="J3449" s="54" t="str">
        <f>IF(E3449&gt;0,TIME(F3449,G3449,H3449)/E3449,"")</f>
        <v/>
      </c>
      <c r="M3449" s="55" t="str">
        <f>IF(D3449&gt;0,0.0416666666666667/J3449,"")</f>
        <v/>
      </c>
      <c r="N3449" s="50">
        <v>0</v>
      </c>
      <c r="Q3449" s="151">
        <f>IF("1-Swim"=D3449,J3449*2.4,IF("2-Bike"=D3449,J3449*112,IF("3-Run"=D3449,J3449*26.2,0)))</f>
        <v>0</v>
      </c>
      <c r="R3449" s="151">
        <f>Q3449/2</f>
        <v>0</v>
      </c>
      <c r="S3449" s="53" t="e">
        <f>J3449*26.2</f>
        <v>#VALUE!</v>
      </c>
      <c r="T3449" s="53" t="e">
        <f>(J3449+0.0013889)*26.2</f>
        <v>#VALUE!</v>
      </c>
      <c r="U3449" s="53" t="e">
        <f>S3449/2</f>
        <v>#VALUE!</v>
      </c>
      <c r="V3449" s="53" t="e">
        <f>T3449/2</f>
        <v>#VALUE!</v>
      </c>
      <c r="W3449" s="50" t="e">
        <f>RANK(J3449,J:J,1)</f>
        <v>#VALUE!</v>
      </c>
      <c r="X3449" s="50">
        <f>YEAR(B3449)</f>
        <v>1900</v>
      </c>
      <c r="Y3449" s="50">
        <f>MONTH(B3449)</f>
        <v>1</v>
      </c>
      <c r="Z3449" s="56">
        <f>X3449*100+Y3449</f>
        <v>190001</v>
      </c>
      <c r="AA3449" s="56">
        <f>WEEKNUM(B3449,1)</f>
        <v>0</v>
      </c>
      <c r="AB3449" s="58" t="str">
        <f>IF(ISBLANK(B3449)," ",MAX(B3449-B3448-1,0))</f>
        <v xml:space="preserve"> </v>
      </c>
      <c r="AC3449" s="56">
        <f>DAY(B3449)</f>
        <v>0</v>
      </c>
      <c r="AD3449" s="53" t="e">
        <f>U3449+V3449</f>
        <v>#VALUE!</v>
      </c>
    </row>
    <row r="3450" spans="1:31" x14ac:dyDescent="0.25">
      <c r="A3450" s="50">
        <v>3418</v>
      </c>
      <c r="C3450" s="75">
        <f>B3450</f>
        <v>0</v>
      </c>
      <c r="I3450" s="53" t="str">
        <f>IF(E3450&gt;0,TIME(F3450,G3450,H3450),"")</f>
        <v/>
      </c>
      <c r="J3450" s="54" t="str">
        <f>IF(E3450&gt;0,TIME(F3450,G3450,H3450)/E3450,"")</f>
        <v/>
      </c>
      <c r="M3450" s="55" t="str">
        <f>IF(D3450&gt;0,0.0416666666666667/J3450,"")</f>
        <v/>
      </c>
      <c r="N3450" s="50">
        <v>0</v>
      </c>
      <c r="Q3450" s="151">
        <f>IF("1-Swim"=D3450,J3450*2.4,IF("2-Bike"=D3450,J3450*112,IF("3-Run"=D3450,J3450*26.2,0)))</f>
        <v>0</v>
      </c>
      <c r="R3450" s="151">
        <f>Q3450/2</f>
        <v>0</v>
      </c>
      <c r="S3450" s="53" t="e">
        <f>J3450*26.2</f>
        <v>#VALUE!</v>
      </c>
      <c r="T3450" s="53" t="e">
        <f>(J3450+0.0013889)*26.2</f>
        <v>#VALUE!</v>
      </c>
      <c r="U3450" s="53" t="e">
        <f>S3450/2</f>
        <v>#VALUE!</v>
      </c>
      <c r="V3450" s="53" t="e">
        <f>T3450/2</f>
        <v>#VALUE!</v>
      </c>
      <c r="W3450" s="50" t="e">
        <f>RANK(J3450,J:J,1)</f>
        <v>#VALUE!</v>
      </c>
      <c r="X3450" s="50">
        <f>YEAR(B3450)</f>
        <v>1900</v>
      </c>
      <c r="Y3450" s="50">
        <f>MONTH(B3450)</f>
        <v>1</v>
      </c>
      <c r="Z3450" s="56">
        <f>X3450*100+Y3450</f>
        <v>190001</v>
      </c>
      <c r="AA3450" s="56">
        <f>WEEKNUM(B3450,1)</f>
        <v>0</v>
      </c>
      <c r="AB3450" s="58" t="str">
        <f>IF(ISBLANK(B3450)," ",MAX(B3450-B3449-1,0))</f>
        <v xml:space="preserve"> </v>
      </c>
      <c r="AC3450" s="56">
        <f>DAY(B3450)</f>
        <v>0</v>
      </c>
      <c r="AD3450" s="53" t="e">
        <f>U3450+V3450</f>
        <v>#VALUE!</v>
      </c>
      <c r="AE3450" s="56">
        <f>IF("1-Swim"=D3450,E3450*46.7,IF("2-Bike"=D3450,E3450,IF("3-Run"=D3450,E3450*4.27,0)))</f>
        <v>0</v>
      </c>
    </row>
    <row r="3451" spans="1:31" ht="15.75" customHeight="1" x14ac:dyDescent="0.25">
      <c r="A3451" s="50">
        <v>3419</v>
      </c>
      <c r="C3451" s="75">
        <f>B3451</f>
        <v>0</v>
      </c>
      <c r="I3451" s="53" t="str">
        <f>IF(E3451&gt;0,TIME(F3451,G3451,H3451),"")</f>
        <v/>
      </c>
      <c r="J3451" s="54" t="str">
        <f>IF(E3451&gt;0,TIME(F3451,G3451,H3451)/E3451,"")</f>
        <v/>
      </c>
      <c r="M3451" s="55" t="str">
        <f>IF(D3451&gt;0,0.0416666666666667/J3451,"")</f>
        <v/>
      </c>
      <c r="N3451" s="50">
        <v>0</v>
      </c>
      <c r="Q3451" s="151">
        <f>IF("1-Swim"=D3451,J3451*2.4,IF("2-Bike"=D3451,J3451*112,IF("3-Run"=D3451,J3451*26.2,0)))</f>
        <v>0</v>
      </c>
      <c r="R3451" s="151">
        <f>Q3451/2</f>
        <v>0</v>
      </c>
      <c r="S3451" s="53" t="e">
        <f>J3451*26.2</f>
        <v>#VALUE!</v>
      </c>
      <c r="T3451" s="53" t="e">
        <f>(J3451+0.0013889)*26.2</f>
        <v>#VALUE!</v>
      </c>
      <c r="U3451" s="53" t="e">
        <f>S3451/2</f>
        <v>#VALUE!</v>
      </c>
      <c r="V3451" s="53" t="e">
        <f>T3451/2</f>
        <v>#VALUE!</v>
      </c>
      <c r="W3451" s="50" t="e">
        <f>RANK(J3451,J:J,1)</f>
        <v>#VALUE!</v>
      </c>
      <c r="X3451" s="50">
        <f>YEAR(B3451)</f>
        <v>1900</v>
      </c>
      <c r="Y3451" s="50">
        <f>MONTH(B3451)</f>
        <v>1</v>
      </c>
      <c r="Z3451" s="56">
        <f>X3451*100+Y3451</f>
        <v>190001</v>
      </c>
      <c r="AA3451" s="56">
        <f>WEEKNUM(B3451,1)</f>
        <v>0</v>
      </c>
      <c r="AB3451" s="58" t="str">
        <f>IF(ISBLANK(B3451)," ",MAX(B3451-B3450-1,0))</f>
        <v xml:space="preserve"> </v>
      </c>
      <c r="AC3451" s="56">
        <f>DAY(B3451)</f>
        <v>0</v>
      </c>
      <c r="AD3451" s="53" t="e">
        <f>U3451+V3451</f>
        <v>#VALUE!</v>
      </c>
    </row>
    <row r="3452" spans="1:31" x14ac:dyDescent="0.25">
      <c r="A3452" s="50">
        <v>3420</v>
      </c>
      <c r="C3452" s="75">
        <f>B3452</f>
        <v>0</v>
      </c>
      <c r="I3452" s="53" t="str">
        <f>IF(E3452&gt;0,TIME(F3452,G3452,H3452),"")</f>
        <v/>
      </c>
      <c r="J3452" s="54" t="str">
        <f>IF(E3452&gt;0,TIME(F3452,G3452,H3452)/E3452,"")</f>
        <v/>
      </c>
      <c r="M3452" s="55" t="str">
        <f>IF(D3452&gt;0,0.0416666666666667/J3452,"")</f>
        <v/>
      </c>
      <c r="N3452" s="50">
        <v>0</v>
      </c>
      <c r="Q3452" s="151">
        <f>IF("1-Swim"=D3452,J3452*2.4,IF("2-Bike"=D3452,J3452*112,IF("3-Run"=D3452,J3452*26.2,0)))</f>
        <v>0</v>
      </c>
      <c r="R3452" s="151">
        <f>Q3452/2</f>
        <v>0</v>
      </c>
      <c r="S3452" s="53" t="e">
        <f>J3452*26.2</f>
        <v>#VALUE!</v>
      </c>
      <c r="T3452" s="53" t="e">
        <f>(J3452+0.0013889)*26.2</f>
        <v>#VALUE!</v>
      </c>
      <c r="U3452" s="53" t="e">
        <f>S3452/2</f>
        <v>#VALUE!</v>
      </c>
      <c r="V3452" s="53" t="e">
        <f>T3452/2</f>
        <v>#VALUE!</v>
      </c>
      <c r="W3452" s="50" t="e">
        <f>RANK(J3452,J:J,1)</f>
        <v>#VALUE!</v>
      </c>
      <c r="X3452" s="50">
        <f>YEAR(B3452)</f>
        <v>1900</v>
      </c>
      <c r="Y3452" s="50">
        <f>MONTH(B3452)</f>
        <v>1</v>
      </c>
      <c r="Z3452" s="56">
        <f>X3452*100+Y3452</f>
        <v>190001</v>
      </c>
      <c r="AA3452" s="56">
        <f>WEEKNUM(B3452,1)</f>
        <v>0</v>
      </c>
      <c r="AB3452" s="58" t="str">
        <f>IF(ISBLANK(B3452)," ",MAX(B3452-B3451-1,0))</f>
        <v xml:space="preserve"> </v>
      </c>
      <c r="AC3452" s="56">
        <f>DAY(B3452)</f>
        <v>0</v>
      </c>
      <c r="AD3452" s="53" t="e">
        <f>U3452+V3452</f>
        <v>#VALUE!</v>
      </c>
    </row>
    <row r="3453" spans="1:31" x14ac:dyDescent="0.25">
      <c r="A3453" s="50">
        <v>3421</v>
      </c>
      <c r="C3453" s="75">
        <f>B3453</f>
        <v>0</v>
      </c>
      <c r="I3453" s="53" t="str">
        <f>IF(E3453&gt;0,TIME(F3453,G3453,H3453),"")</f>
        <v/>
      </c>
      <c r="J3453" s="54" t="str">
        <f>IF(E3453&gt;0,TIME(F3453,G3453,H3453)/E3453,"")</f>
        <v/>
      </c>
      <c r="M3453" s="55" t="str">
        <f>IF(D3453&gt;0,0.0416666666666667/J3453,"")</f>
        <v/>
      </c>
      <c r="N3453" s="50">
        <v>0</v>
      </c>
      <c r="Q3453" s="151">
        <f>IF("1-Swim"=D3453,J3453*2.4,IF("2-Bike"=D3453,J3453*112,IF("3-Run"=D3453,J3453*26.2,0)))</f>
        <v>0</v>
      </c>
      <c r="R3453" s="151">
        <f>Q3453/2</f>
        <v>0</v>
      </c>
      <c r="S3453" s="53" t="e">
        <f>J3453*26.2</f>
        <v>#VALUE!</v>
      </c>
      <c r="T3453" s="53" t="e">
        <f>(J3453+0.0013889)*26.2</f>
        <v>#VALUE!</v>
      </c>
      <c r="U3453" s="53" t="e">
        <f>S3453/2</f>
        <v>#VALUE!</v>
      </c>
      <c r="V3453" s="53" t="e">
        <f>T3453/2</f>
        <v>#VALUE!</v>
      </c>
      <c r="W3453" s="50" t="e">
        <f>RANK(J3453,J:J,1)</f>
        <v>#VALUE!</v>
      </c>
      <c r="X3453" s="50">
        <f>YEAR(B3453)</f>
        <v>1900</v>
      </c>
      <c r="Y3453" s="50">
        <f>MONTH(B3453)</f>
        <v>1</v>
      </c>
      <c r="Z3453" s="56">
        <f>X3453*100+Y3453</f>
        <v>190001</v>
      </c>
      <c r="AA3453" s="56">
        <f>WEEKNUM(B3453,1)</f>
        <v>0</v>
      </c>
      <c r="AB3453" s="58" t="str">
        <f>IF(ISBLANK(B3453)," ",MAX(B3453-B3452-1,0))</f>
        <v xml:space="preserve"> </v>
      </c>
      <c r="AC3453" s="56">
        <f>DAY(B3453)</f>
        <v>0</v>
      </c>
      <c r="AD3453" s="53" t="e">
        <f>U3453+V3453</f>
        <v>#VALUE!</v>
      </c>
      <c r="AE3453" s="56">
        <f>IF("1-Swim"=D3453,E3453*46.7,IF("2-Bike"=D3453,E3453,IF("3-Run"=D3453,E3453*4.27,0)))</f>
        <v>0</v>
      </c>
    </row>
    <row r="3454" spans="1:31" ht="15.75" customHeight="1" x14ac:dyDescent="0.25">
      <c r="A3454" s="50">
        <v>3422</v>
      </c>
      <c r="C3454" s="75">
        <f>B3454</f>
        <v>0</v>
      </c>
      <c r="I3454" s="53" t="str">
        <f>IF(E3454&gt;0,TIME(F3454,G3454,H3454),"")</f>
        <v/>
      </c>
      <c r="J3454" s="54" t="str">
        <f>IF(E3454&gt;0,TIME(F3454,G3454,H3454)/E3454,"")</f>
        <v/>
      </c>
      <c r="M3454" s="55" t="str">
        <f>IF(D3454&gt;0,0.0416666666666667/J3454,"")</f>
        <v/>
      </c>
      <c r="N3454" s="50">
        <v>0</v>
      </c>
      <c r="Q3454" s="151">
        <f>IF("1-Swim"=D3454,J3454*2.4,IF("2-Bike"=D3454,J3454*112,IF("3-Run"=D3454,J3454*26.2,0)))</f>
        <v>0</v>
      </c>
      <c r="R3454" s="151">
        <f>Q3454/2</f>
        <v>0</v>
      </c>
      <c r="S3454" s="53" t="e">
        <f>J3454*26.2</f>
        <v>#VALUE!</v>
      </c>
      <c r="T3454" s="53" t="e">
        <f>(J3454+0.0013889)*26.2</f>
        <v>#VALUE!</v>
      </c>
      <c r="U3454" s="53" t="e">
        <f>S3454/2</f>
        <v>#VALUE!</v>
      </c>
      <c r="V3454" s="53" t="e">
        <f>T3454/2</f>
        <v>#VALUE!</v>
      </c>
      <c r="W3454" s="50" t="e">
        <f>RANK(J3454,J:J,1)</f>
        <v>#VALUE!</v>
      </c>
      <c r="X3454" s="50">
        <f>YEAR(B3454)</f>
        <v>1900</v>
      </c>
      <c r="Y3454" s="50">
        <f>MONTH(B3454)</f>
        <v>1</v>
      </c>
      <c r="Z3454" s="56">
        <f>X3454*100+Y3454</f>
        <v>190001</v>
      </c>
      <c r="AA3454" s="56">
        <f>WEEKNUM(B3454,1)</f>
        <v>0</v>
      </c>
      <c r="AB3454" s="58" t="str">
        <f>IF(ISBLANK(B3454)," ",MAX(B3454-B3453-1,0))</f>
        <v xml:space="preserve"> </v>
      </c>
      <c r="AC3454" s="56">
        <f>DAY(B3454)</f>
        <v>0</v>
      </c>
      <c r="AD3454" s="53" t="e">
        <f>U3454+V3454</f>
        <v>#VALUE!</v>
      </c>
    </row>
    <row r="3455" spans="1:31" x14ac:dyDescent="0.25">
      <c r="A3455" s="50">
        <v>3423</v>
      </c>
      <c r="C3455" s="75">
        <f>B3455</f>
        <v>0</v>
      </c>
      <c r="I3455" s="53" t="str">
        <f>IF(E3455&gt;0,TIME(F3455,G3455,H3455),"")</f>
        <v/>
      </c>
      <c r="J3455" s="54" t="str">
        <f>IF(E3455&gt;0,TIME(F3455,G3455,H3455)/E3455,"")</f>
        <v/>
      </c>
      <c r="M3455" s="55" t="str">
        <f>IF(D3455&gt;0,0.0416666666666667/J3455,"")</f>
        <v/>
      </c>
      <c r="N3455" s="50">
        <v>0</v>
      </c>
      <c r="Q3455" s="151">
        <f>IF("1-Swim"=D3455,J3455*2.4,IF("2-Bike"=D3455,J3455*112,IF("3-Run"=D3455,J3455*26.2,0)))</f>
        <v>0</v>
      </c>
      <c r="R3455" s="151">
        <f>Q3455/2</f>
        <v>0</v>
      </c>
      <c r="S3455" s="53" t="e">
        <f>J3455*26.2</f>
        <v>#VALUE!</v>
      </c>
      <c r="T3455" s="53" t="e">
        <f>(J3455+0.0013889)*26.2</f>
        <v>#VALUE!</v>
      </c>
      <c r="U3455" s="53" t="e">
        <f>S3455/2</f>
        <v>#VALUE!</v>
      </c>
      <c r="V3455" s="53" t="e">
        <f>T3455/2</f>
        <v>#VALUE!</v>
      </c>
      <c r="W3455" s="50" t="e">
        <f>RANK(J3455,J:J,1)</f>
        <v>#VALUE!</v>
      </c>
      <c r="X3455" s="50">
        <f>YEAR(B3455)</f>
        <v>1900</v>
      </c>
      <c r="Y3455" s="50">
        <f>MONTH(B3455)</f>
        <v>1</v>
      </c>
      <c r="Z3455" s="56">
        <f>X3455*100+Y3455</f>
        <v>190001</v>
      </c>
      <c r="AA3455" s="56">
        <f>WEEKNUM(B3455,1)</f>
        <v>0</v>
      </c>
      <c r="AB3455" s="58" t="str">
        <f>IF(ISBLANK(B3455)," ",MAX(B3455-B3454-1,0))</f>
        <v xml:space="preserve"> </v>
      </c>
      <c r="AC3455" s="56">
        <f>DAY(B3455)</f>
        <v>0</v>
      </c>
      <c r="AD3455" s="53" t="e">
        <f>U3455+V3455</f>
        <v>#VALUE!</v>
      </c>
      <c r="AE3455" s="56">
        <f>IF("1-Swim"=D3455,E3455*46.7,IF("2-Bike"=D3455,E3455,IF("3-Run"=D3455,E3455*4.27,0)))</f>
        <v>0</v>
      </c>
    </row>
    <row r="3456" spans="1:31" ht="15.75" customHeight="1" x14ac:dyDescent="0.25">
      <c r="A3456" s="50">
        <v>3424</v>
      </c>
      <c r="C3456" s="75">
        <f>B3456</f>
        <v>0</v>
      </c>
      <c r="I3456" s="53" t="str">
        <f>IF(E3456&gt;0,TIME(F3456,G3456,H3456),"")</f>
        <v/>
      </c>
      <c r="J3456" s="54" t="str">
        <f>IF(E3456&gt;0,TIME(F3456,G3456,H3456)/E3456,"")</f>
        <v/>
      </c>
      <c r="M3456" s="55" t="str">
        <f>IF(D3456&gt;0,0.0416666666666667/J3456,"")</f>
        <v/>
      </c>
      <c r="N3456" s="50">
        <v>0</v>
      </c>
      <c r="Q3456" s="151">
        <f>IF("1-Swim"=D3456,J3456*2.4,IF("2-Bike"=D3456,J3456*112,IF("3-Run"=D3456,J3456*26.2,0)))</f>
        <v>0</v>
      </c>
      <c r="R3456" s="151">
        <f>Q3456/2</f>
        <v>0</v>
      </c>
      <c r="S3456" s="53" t="e">
        <f>J3456*26.2</f>
        <v>#VALUE!</v>
      </c>
      <c r="T3456" s="53" t="e">
        <f>(J3456+0.0013889)*26.2</f>
        <v>#VALUE!</v>
      </c>
      <c r="U3456" s="53" t="e">
        <f>S3456/2</f>
        <v>#VALUE!</v>
      </c>
      <c r="V3456" s="53" t="e">
        <f>T3456/2</f>
        <v>#VALUE!</v>
      </c>
      <c r="W3456" s="50" t="e">
        <f>RANK(J3456,J:J,1)</f>
        <v>#VALUE!</v>
      </c>
      <c r="X3456" s="50">
        <f>YEAR(B3456)</f>
        <v>1900</v>
      </c>
      <c r="Y3456" s="50">
        <f>MONTH(B3456)</f>
        <v>1</v>
      </c>
      <c r="Z3456" s="56">
        <f>X3456*100+Y3456</f>
        <v>190001</v>
      </c>
      <c r="AA3456" s="56">
        <f>WEEKNUM(B3456,1)</f>
        <v>0</v>
      </c>
      <c r="AB3456" s="58" t="str">
        <f>IF(ISBLANK(B3456)," ",MAX(B3456-B3455-1,0))</f>
        <v xml:space="preserve"> </v>
      </c>
      <c r="AC3456" s="56">
        <f>DAY(B3456)</f>
        <v>0</v>
      </c>
      <c r="AD3456" s="53" t="e">
        <f>U3456+V3456</f>
        <v>#VALUE!</v>
      </c>
    </row>
    <row r="3457" spans="1:31" x14ac:dyDescent="0.25">
      <c r="A3457" s="50">
        <v>3425</v>
      </c>
      <c r="C3457" s="75">
        <f>B3457</f>
        <v>0</v>
      </c>
      <c r="I3457" s="53" t="str">
        <f>IF(E3457&gt;0,TIME(F3457,G3457,H3457),"")</f>
        <v/>
      </c>
      <c r="J3457" s="54" t="str">
        <f>IF(E3457&gt;0,TIME(F3457,G3457,H3457)/E3457,"")</f>
        <v/>
      </c>
      <c r="M3457" s="55" t="str">
        <f>IF(D3457&gt;0,0.0416666666666667/J3457,"")</f>
        <v/>
      </c>
      <c r="N3457" s="50">
        <v>0</v>
      </c>
      <c r="Q3457" s="151">
        <f>IF("1-Swim"=D3457,J3457*2.4,IF("2-Bike"=D3457,J3457*112,IF("3-Run"=D3457,J3457*26.2,0)))</f>
        <v>0</v>
      </c>
      <c r="R3457" s="151">
        <f>Q3457/2</f>
        <v>0</v>
      </c>
      <c r="S3457" s="53" t="e">
        <f>J3457*26.2</f>
        <v>#VALUE!</v>
      </c>
      <c r="T3457" s="53" t="e">
        <f>(J3457+0.0013889)*26.2</f>
        <v>#VALUE!</v>
      </c>
      <c r="U3457" s="53" t="e">
        <f>S3457/2</f>
        <v>#VALUE!</v>
      </c>
      <c r="V3457" s="53" t="e">
        <f>T3457/2</f>
        <v>#VALUE!</v>
      </c>
      <c r="W3457" s="50" t="e">
        <f>RANK(J3457,J:J,1)</f>
        <v>#VALUE!</v>
      </c>
      <c r="X3457" s="50">
        <f>YEAR(B3457)</f>
        <v>1900</v>
      </c>
      <c r="Y3457" s="50">
        <f>MONTH(B3457)</f>
        <v>1</v>
      </c>
      <c r="Z3457" s="56">
        <f>X3457*100+Y3457</f>
        <v>190001</v>
      </c>
      <c r="AA3457" s="56">
        <f>WEEKNUM(B3457,1)</f>
        <v>0</v>
      </c>
      <c r="AB3457" s="58" t="str">
        <f>IF(ISBLANK(B3457)," ",MAX(B3457-B3456-1,0))</f>
        <v xml:space="preserve"> </v>
      </c>
      <c r="AC3457" s="56">
        <f>DAY(B3457)</f>
        <v>0</v>
      </c>
      <c r="AD3457" s="53" t="e">
        <f>U3457+V3457</f>
        <v>#VALUE!</v>
      </c>
    </row>
    <row r="3458" spans="1:31" x14ac:dyDescent="0.25">
      <c r="A3458" s="50">
        <v>3426</v>
      </c>
      <c r="C3458" s="75">
        <f>B3458</f>
        <v>0</v>
      </c>
      <c r="I3458" s="53" t="str">
        <f>IF(E3458&gt;0,TIME(F3458,G3458,H3458),"")</f>
        <v/>
      </c>
      <c r="J3458" s="54" t="str">
        <f>IF(E3458&gt;0,TIME(F3458,G3458,H3458)/E3458,"")</f>
        <v/>
      </c>
      <c r="M3458" s="55" t="str">
        <f>IF(D3458&gt;0,0.0416666666666667/J3458,"")</f>
        <v/>
      </c>
      <c r="N3458" s="50">
        <v>0</v>
      </c>
      <c r="Q3458" s="151">
        <f>IF("1-Swim"=D3458,J3458*2.4,IF("2-Bike"=D3458,J3458*112,IF("3-Run"=D3458,J3458*26.2,0)))</f>
        <v>0</v>
      </c>
      <c r="R3458" s="151">
        <f>Q3458/2</f>
        <v>0</v>
      </c>
      <c r="S3458" s="53" t="e">
        <f>J3458*26.2</f>
        <v>#VALUE!</v>
      </c>
      <c r="T3458" s="53" t="e">
        <f>(J3458+0.0013889)*26.2</f>
        <v>#VALUE!</v>
      </c>
      <c r="U3458" s="53" t="e">
        <f>S3458/2</f>
        <v>#VALUE!</v>
      </c>
      <c r="V3458" s="53" t="e">
        <f>T3458/2</f>
        <v>#VALUE!</v>
      </c>
      <c r="W3458" s="50" t="e">
        <f>RANK(J3458,J:J,1)</f>
        <v>#VALUE!</v>
      </c>
      <c r="X3458" s="50">
        <f>YEAR(B3458)</f>
        <v>1900</v>
      </c>
      <c r="Y3458" s="50">
        <f>MONTH(B3458)</f>
        <v>1</v>
      </c>
      <c r="Z3458" s="56">
        <f>X3458*100+Y3458</f>
        <v>190001</v>
      </c>
      <c r="AA3458" s="56">
        <f>WEEKNUM(B3458,1)</f>
        <v>0</v>
      </c>
      <c r="AB3458" s="58" t="str">
        <f>IF(ISBLANK(B3458)," ",MAX(B3458-B3457-1,0))</f>
        <v xml:space="preserve"> </v>
      </c>
      <c r="AC3458" s="56">
        <f>DAY(B3458)</f>
        <v>0</v>
      </c>
      <c r="AD3458" s="53" t="e">
        <f>U3458+V3458</f>
        <v>#VALUE!</v>
      </c>
      <c r="AE3458" s="56">
        <f>IF("1-Swim"=D3458,E3458*46.7,IF("2-Bike"=D3458,E3458,IF("3-Run"=D3458,E3458*4.27,0)))</f>
        <v>0</v>
      </c>
    </row>
    <row r="3459" spans="1:31" ht="15.75" customHeight="1" x14ac:dyDescent="0.25">
      <c r="A3459" s="50">
        <v>3427</v>
      </c>
      <c r="C3459" s="75">
        <f>B3459</f>
        <v>0</v>
      </c>
      <c r="I3459" s="53" t="str">
        <f>IF(E3459&gt;0,TIME(F3459,G3459,H3459),"")</f>
        <v/>
      </c>
      <c r="J3459" s="54" t="str">
        <f>IF(E3459&gt;0,TIME(F3459,G3459,H3459)/E3459,"")</f>
        <v/>
      </c>
      <c r="M3459" s="55" t="str">
        <f>IF(D3459&gt;0,0.0416666666666667/J3459,"")</f>
        <v/>
      </c>
      <c r="N3459" s="50">
        <v>0</v>
      </c>
      <c r="Q3459" s="151">
        <f>IF("1-Swim"=D3459,J3459*2.4,IF("2-Bike"=D3459,J3459*112,IF("3-Run"=D3459,J3459*26.2,0)))</f>
        <v>0</v>
      </c>
      <c r="R3459" s="151">
        <f>Q3459/2</f>
        <v>0</v>
      </c>
      <c r="S3459" s="53" t="e">
        <f>J3459*26.2</f>
        <v>#VALUE!</v>
      </c>
      <c r="T3459" s="53" t="e">
        <f>(J3459+0.0013889)*26.2</f>
        <v>#VALUE!</v>
      </c>
      <c r="U3459" s="53" t="e">
        <f>S3459/2</f>
        <v>#VALUE!</v>
      </c>
      <c r="V3459" s="53" t="e">
        <f>T3459/2</f>
        <v>#VALUE!</v>
      </c>
      <c r="W3459" s="50" t="e">
        <f>RANK(J3459,J:J,1)</f>
        <v>#VALUE!</v>
      </c>
      <c r="X3459" s="50">
        <f>YEAR(B3459)</f>
        <v>1900</v>
      </c>
      <c r="Y3459" s="50">
        <f>MONTH(B3459)</f>
        <v>1</v>
      </c>
      <c r="Z3459" s="56">
        <f>X3459*100+Y3459</f>
        <v>190001</v>
      </c>
      <c r="AA3459" s="56">
        <f>WEEKNUM(B3459,1)</f>
        <v>0</v>
      </c>
      <c r="AB3459" s="58" t="str">
        <f>IF(ISBLANK(B3459)," ",MAX(B3459-B3458-1,0))</f>
        <v xml:space="preserve"> </v>
      </c>
      <c r="AC3459" s="56">
        <f>DAY(B3459)</f>
        <v>0</v>
      </c>
      <c r="AD3459" s="53" t="e">
        <f>U3459+V3459</f>
        <v>#VALUE!</v>
      </c>
    </row>
    <row r="3460" spans="1:31" x14ac:dyDescent="0.25">
      <c r="A3460" s="50">
        <v>3428</v>
      </c>
      <c r="C3460" s="75">
        <f>B3460</f>
        <v>0</v>
      </c>
      <c r="I3460" s="53" t="str">
        <f>IF(E3460&gt;0,TIME(F3460,G3460,H3460),"")</f>
        <v/>
      </c>
      <c r="J3460" s="54" t="str">
        <f>IF(E3460&gt;0,TIME(F3460,G3460,H3460)/E3460,"")</f>
        <v/>
      </c>
      <c r="M3460" s="55" t="str">
        <f>IF(D3460&gt;0,0.0416666666666667/J3460,"")</f>
        <v/>
      </c>
      <c r="N3460" s="50">
        <v>0</v>
      </c>
      <c r="Q3460" s="151">
        <f>IF("1-Swim"=D3460,J3460*2.4,IF("2-Bike"=D3460,J3460*112,IF("3-Run"=D3460,J3460*26.2,0)))</f>
        <v>0</v>
      </c>
      <c r="R3460" s="151">
        <f>Q3460/2</f>
        <v>0</v>
      </c>
      <c r="S3460" s="53" t="e">
        <f>J3460*26.2</f>
        <v>#VALUE!</v>
      </c>
      <c r="T3460" s="53" t="e">
        <f>(J3460+0.0013889)*26.2</f>
        <v>#VALUE!</v>
      </c>
      <c r="U3460" s="53" t="e">
        <f>S3460/2</f>
        <v>#VALUE!</v>
      </c>
      <c r="V3460" s="53" t="e">
        <f>T3460/2</f>
        <v>#VALUE!</v>
      </c>
      <c r="W3460" s="50" t="e">
        <f>RANK(J3460,J:J,1)</f>
        <v>#VALUE!</v>
      </c>
      <c r="X3460" s="50">
        <f>YEAR(B3460)</f>
        <v>1900</v>
      </c>
      <c r="Y3460" s="50">
        <f>MONTH(B3460)</f>
        <v>1</v>
      </c>
      <c r="Z3460" s="56">
        <f>X3460*100+Y3460</f>
        <v>190001</v>
      </c>
      <c r="AA3460" s="56">
        <f>WEEKNUM(B3460,1)</f>
        <v>0</v>
      </c>
      <c r="AB3460" s="58" t="str">
        <f>IF(ISBLANK(B3460)," ",MAX(B3460-B3459-1,0))</f>
        <v xml:space="preserve"> </v>
      </c>
      <c r="AC3460" s="56">
        <f>DAY(B3460)</f>
        <v>0</v>
      </c>
      <c r="AD3460" s="53" t="e">
        <f>U3460+V3460</f>
        <v>#VALUE!</v>
      </c>
    </row>
    <row r="3461" spans="1:31" x14ac:dyDescent="0.25">
      <c r="A3461" s="50">
        <v>3429</v>
      </c>
      <c r="C3461" s="75">
        <f>B3461</f>
        <v>0</v>
      </c>
      <c r="I3461" s="53" t="str">
        <f>IF(E3461&gt;0,TIME(F3461,G3461,H3461),"")</f>
        <v/>
      </c>
      <c r="J3461" s="54" t="str">
        <f>IF(E3461&gt;0,TIME(F3461,G3461,H3461)/E3461,"")</f>
        <v/>
      </c>
      <c r="M3461" s="55" t="str">
        <f>IF(D3461&gt;0,0.0416666666666667/J3461,"")</f>
        <v/>
      </c>
      <c r="N3461" s="50">
        <v>0</v>
      </c>
      <c r="Q3461" s="151">
        <f>IF("1-Swim"=D3461,J3461*2.4,IF("2-Bike"=D3461,J3461*112,IF("3-Run"=D3461,J3461*26.2,0)))</f>
        <v>0</v>
      </c>
      <c r="R3461" s="151">
        <f>Q3461/2</f>
        <v>0</v>
      </c>
      <c r="S3461" s="53" t="e">
        <f>J3461*26.2</f>
        <v>#VALUE!</v>
      </c>
      <c r="T3461" s="53" t="e">
        <f>(J3461+0.0013889)*26.2</f>
        <v>#VALUE!</v>
      </c>
      <c r="U3461" s="53" t="e">
        <f>S3461/2</f>
        <v>#VALUE!</v>
      </c>
      <c r="V3461" s="53" t="e">
        <f>T3461/2</f>
        <v>#VALUE!</v>
      </c>
      <c r="W3461" s="50" t="e">
        <f>RANK(J3461,J:J,1)</f>
        <v>#VALUE!</v>
      </c>
      <c r="X3461" s="50">
        <f>YEAR(B3461)</f>
        <v>1900</v>
      </c>
      <c r="Y3461" s="50">
        <f>MONTH(B3461)</f>
        <v>1</v>
      </c>
      <c r="Z3461" s="56">
        <f>X3461*100+Y3461</f>
        <v>190001</v>
      </c>
      <c r="AA3461" s="56">
        <f>WEEKNUM(B3461,1)</f>
        <v>0</v>
      </c>
      <c r="AB3461" s="58" t="str">
        <f>IF(ISBLANK(B3461)," ",MAX(B3461-B3460-1,0))</f>
        <v xml:space="preserve"> </v>
      </c>
      <c r="AC3461" s="56">
        <f>DAY(B3461)</f>
        <v>0</v>
      </c>
      <c r="AD3461" s="53" t="e">
        <f>U3461+V3461</f>
        <v>#VALUE!</v>
      </c>
      <c r="AE3461" s="56">
        <f>IF("1-Swim"=D3461,E3461*46.7,IF("2-Bike"=D3461,E3461,IF("3-Run"=D3461,E3461*4.27,0)))</f>
        <v>0</v>
      </c>
    </row>
    <row r="3462" spans="1:31" ht="15.75" customHeight="1" x14ac:dyDescent="0.25">
      <c r="A3462" s="50">
        <v>3430</v>
      </c>
      <c r="C3462" s="75">
        <f>B3462</f>
        <v>0</v>
      </c>
      <c r="I3462" s="53" t="str">
        <f>IF(E3462&gt;0,TIME(F3462,G3462,H3462),"")</f>
        <v/>
      </c>
      <c r="J3462" s="54" t="str">
        <f>IF(E3462&gt;0,TIME(F3462,G3462,H3462)/E3462,"")</f>
        <v/>
      </c>
      <c r="M3462" s="55" t="str">
        <f>IF(D3462&gt;0,0.0416666666666667/J3462,"")</f>
        <v/>
      </c>
      <c r="N3462" s="50">
        <v>0</v>
      </c>
      <c r="Q3462" s="151">
        <f>IF("1-Swim"=D3462,J3462*2.4,IF("2-Bike"=D3462,J3462*112,IF("3-Run"=D3462,J3462*26.2,0)))</f>
        <v>0</v>
      </c>
      <c r="R3462" s="151">
        <f>Q3462/2</f>
        <v>0</v>
      </c>
      <c r="S3462" s="53" t="e">
        <f>J3462*26.2</f>
        <v>#VALUE!</v>
      </c>
      <c r="T3462" s="53" t="e">
        <f>(J3462+0.0013889)*26.2</f>
        <v>#VALUE!</v>
      </c>
      <c r="U3462" s="53" t="e">
        <f>S3462/2</f>
        <v>#VALUE!</v>
      </c>
      <c r="V3462" s="53" t="e">
        <f>T3462/2</f>
        <v>#VALUE!</v>
      </c>
      <c r="W3462" s="50" t="e">
        <f>RANK(J3462,J:J,1)</f>
        <v>#VALUE!</v>
      </c>
      <c r="X3462" s="50">
        <f>YEAR(B3462)</f>
        <v>1900</v>
      </c>
      <c r="Y3462" s="50">
        <f>MONTH(B3462)</f>
        <v>1</v>
      </c>
      <c r="Z3462" s="56">
        <f>X3462*100+Y3462</f>
        <v>190001</v>
      </c>
      <c r="AA3462" s="56">
        <f>WEEKNUM(B3462,1)</f>
        <v>0</v>
      </c>
      <c r="AB3462" s="58" t="str">
        <f>IF(ISBLANK(B3462)," ",MAX(B3462-B3461-1,0))</f>
        <v xml:space="preserve"> </v>
      </c>
      <c r="AC3462" s="56">
        <f>DAY(B3462)</f>
        <v>0</v>
      </c>
      <c r="AD3462" s="53" t="e">
        <f>U3462+V3462</f>
        <v>#VALUE!</v>
      </c>
    </row>
  </sheetData>
  <autoFilter ref="A1:AD3361">
    <sortState ref="A2:AD3260">
      <sortCondition ref="B1:B3133"/>
    </sortState>
  </autoFilter>
  <sortState ref="A2:AE3462">
    <sortCondition ref="B3407"/>
  </sortState>
  <phoneticPr fontId="4" type="noConversion"/>
  <conditionalFormatting sqref="P715">
    <cfRule type="expression" dxfId="260" priority="1" stopIfTrue="1">
      <formula>IF(ISBLANK($D715),1&lt;&gt;1,IF(ISBLANK($B715),$J715=MIN(IF($C$2:$C$306=$C715,$J$2:$J$306,1)),$J715=MIN(IF($B$2:$B$306=$B715,$J$2:$J$306,1))))</formula>
    </cfRule>
  </conditionalFormatting>
  <hyperlinks>
    <hyperlink ref="P1690" r:id="rId1" location="achievements" display="http://app.strava.com/rides/11618254 - achievements"/>
    <hyperlink ref="P1699" r:id="rId2"/>
    <hyperlink ref="P1700" r:id="rId3"/>
    <hyperlink ref="P1708" r:id="rId4"/>
    <hyperlink ref="P1721" r:id="rId5"/>
    <hyperlink ref="P1729" r:id="rId6"/>
    <hyperlink ref="P1736" r:id="rId7"/>
    <hyperlink ref="P1752" r:id="rId8"/>
    <hyperlink ref="P1756" r:id="rId9"/>
    <hyperlink ref="L1757" r:id="rId10"/>
    <hyperlink ref="P1757" r:id="rId11"/>
    <hyperlink ref="P1767" r:id="rId12"/>
    <hyperlink ref="P1768" r:id="rId13"/>
    <hyperlink ref="P1806" r:id="rId14"/>
    <hyperlink ref="P1934" r:id="rId15"/>
    <hyperlink ref="P1942" r:id="rId16"/>
    <hyperlink ref="P1964" r:id="rId17"/>
    <hyperlink ref="P1965" r:id="rId18"/>
    <hyperlink ref="P1967" r:id="rId19"/>
    <hyperlink ref="P1971" r:id="rId20"/>
    <hyperlink ref="P1972" r:id="rId21"/>
    <hyperlink ref="P1974" r:id="rId22"/>
    <hyperlink ref="P1980" r:id="rId23"/>
    <hyperlink ref="P1982" r:id="rId24"/>
    <hyperlink ref="P1985" r:id="rId25"/>
    <hyperlink ref="P2007" r:id="rId26"/>
    <hyperlink ref="P2018" r:id="rId27"/>
    <hyperlink ref="P2030" r:id="rId28"/>
    <hyperlink ref="P2032" r:id="rId29"/>
    <hyperlink ref="P2036" r:id="rId30"/>
    <hyperlink ref="P2038" r:id="rId31"/>
    <hyperlink ref="P2043" r:id="rId32"/>
    <hyperlink ref="P2045" r:id="rId33"/>
    <hyperlink ref="P2050" r:id="rId34"/>
    <hyperlink ref="P2052" r:id="rId35"/>
    <hyperlink ref="P2096" r:id="rId36"/>
    <hyperlink ref="P2102" r:id="rId37"/>
    <hyperlink ref="P2106" r:id="rId38"/>
    <hyperlink ref="P2107" r:id="rId39"/>
    <hyperlink ref="P2108" r:id="rId40"/>
    <hyperlink ref="P2111" r:id="rId41"/>
    <hyperlink ref="P2112" r:id="rId42"/>
    <hyperlink ref="P2115" r:id="rId43"/>
    <hyperlink ref="P2116" r:id="rId44"/>
    <hyperlink ref="P2117" r:id="rId45"/>
    <hyperlink ref="P2121" r:id="rId46"/>
    <hyperlink ref="P2124" r:id="rId47"/>
    <hyperlink ref="P2129" r:id="rId48"/>
    <hyperlink ref="P2134" r:id="rId49"/>
    <hyperlink ref="P2138" r:id="rId50"/>
    <hyperlink ref="P2139" r:id="rId51"/>
    <hyperlink ref="P2143" r:id="rId52"/>
    <hyperlink ref="P2144" r:id="rId53"/>
    <hyperlink ref="P2162" r:id="rId54"/>
    <hyperlink ref="P2170" r:id="rId55"/>
    <hyperlink ref="P2288" r:id="rId56"/>
    <hyperlink ref="P2336" r:id="rId57"/>
    <hyperlink ref="P2503" r:id="rId58"/>
    <hyperlink ref="P2517" r:id="rId59"/>
    <hyperlink ref="P2708" r:id="rId60"/>
    <hyperlink ref="P2763" r:id="rId61"/>
    <hyperlink ref="P3042" r:id="rId62"/>
    <hyperlink ref="P3060" r:id="rId63"/>
  </hyperlinks>
  <pageMargins left="0.75" right="0.75" top="1" bottom="1" header="0.5" footer="0.5"/>
  <pageSetup orientation="portrait" horizontalDpi="4294967293" verticalDpi="4294967293" r:id="rId64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V31"/>
  <sheetViews>
    <sheetView zoomScale="145" zoomScaleNormal="145" workbookViewId="0">
      <selection activeCell="E25" sqref="E25"/>
    </sheetView>
  </sheetViews>
  <sheetFormatPr defaultColWidth="8.75" defaultRowHeight="12.75" x14ac:dyDescent="0.2"/>
  <cols>
    <col min="1" max="1" width="4.875" style="344" bestFit="1" customWidth="1"/>
    <col min="2" max="2" width="4.375" style="344" bestFit="1" customWidth="1"/>
    <col min="3" max="3" width="9.375" style="344" bestFit="1" customWidth="1"/>
    <col min="4" max="17" width="5.375" style="347" customWidth="1"/>
    <col min="18" max="18" width="7.375" style="347" bestFit="1" customWidth="1"/>
    <col min="19" max="19" width="7.5" style="347" bestFit="1" customWidth="1"/>
    <col min="20" max="20" width="9.375" style="344" bestFit="1" customWidth="1"/>
    <col min="21" max="16384" width="8.75" style="344"/>
  </cols>
  <sheetData>
    <row r="1" spans="1:22" x14ac:dyDescent="0.2">
      <c r="D1" s="344"/>
      <c r="E1" s="380" t="s">
        <v>1910</v>
      </c>
      <c r="F1" s="380"/>
      <c r="G1" s="380"/>
      <c r="H1" s="380"/>
      <c r="I1" s="380"/>
      <c r="J1" s="380"/>
      <c r="K1" s="354"/>
      <c r="L1" s="380" t="s">
        <v>1911</v>
      </c>
      <c r="M1" s="380"/>
      <c r="N1" s="380"/>
      <c r="O1" s="380"/>
      <c r="P1" s="380"/>
      <c r="Q1" s="380"/>
      <c r="R1" s="352"/>
      <c r="S1" s="352"/>
    </row>
    <row r="2" spans="1:22" x14ac:dyDescent="0.2">
      <c r="A2" s="348" t="s">
        <v>332</v>
      </c>
      <c r="B2" s="348" t="s">
        <v>686</v>
      </c>
      <c r="C2" s="349" t="s">
        <v>279</v>
      </c>
      <c r="D2" s="350" t="s">
        <v>639</v>
      </c>
      <c r="E2" s="350" t="s">
        <v>635</v>
      </c>
      <c r="F2" s="350" t="s">
        <v>1001</v>
      </c>
      <c r="G2" s="350" t="s">
        <v>1002</v>
      </c>
      <c r="H2" s="350" t="s">
        <v>636</v>
      </c>
      <c r="I2" s="350" t="s">
        <v>1404</v>
      </c>
      <c r="J2" s="350" t="s">
        <v>638</v>
      </c>
      <c r="K2" s="351" t="s">
        <v>639</v>
      </c>
      <c r="L2" s="351" t="s">
        <v>635</v>
      </c>
      <c r="M2" s="351" t="s">
        <v>1001</v>
      </c>
      <c r="N2" s="351" t="s">
        <v>1002</v>
      </c>
      <c r="O2" s="351" t="s">
        <v>636</v>
      </c>
      <c r="P2" s="351" t="s">
        <v>1404</v>
      </c>
      <c r="Q2" s="351" t="s">
        <v>638</v>
      </c>
      <c r="R2" s="350" t="s">
        <v>1912</v>
      </c>
      <c r="S2" s="351" t="s">
        <v>1913</v>
      </c>
      <c r="T2" s="349" t="s">
        <v>654</v>
      </c>
    </row>
    <row r="3" spans="1:22" x14ac:dyDescent="0.2">
      <c r="A3" s="348">
        <v>1</v>
      </c>
      <c r="B3" s="348">
        <f t="shared" ref="B3:B27" si="0">B4+1</f>
        <v>25</v>
      </c>
      <c r="C3" s="349">
        <v>42785</v>
      </c>
      <c r="D3" s="345">
        <v>5</v>
      </c>
      <c r="E3" s="345">
        <v>3</v>
      </c>
      <c r="F3" s="345"/>
      <c r="G3" s="345">
        <v>3</v>
      </c>
      <c r="H3" s="345">
        <v>1</v>
      </c>
      <c r="I3" s="345">
        <v>6</v>
      </c>
      <c r="J3" s="345"/>
      <c r="K3" s="345"/>
      <c r="L3" s="345"/>
      <c r="M3" s="345">
        <v>10</v>
      </c>
      <c r="N3" s="345"/>
      <c r="O3" s="345">
        <v>10</v>
      </c>
      <c r="P3" s="345"/>
      <c r="Q3" s="345">
        <v>25</v>
      </c>
      <c r="R3" s="345">
        <f>SUM(D3:J3)</f>
        <v>18</v>
      </c>
      <c r="S3" s="345">
        <f>SUM(K3:Q3)</f>
        <v>45</v>
      </c>
      <c r="T3" s="353"/>
    </row>
    <row r="4" spans="1:22" x14ac:dyDescent="0.2">
      <c r="A4" s="348">
        <f>A3+1</f>
        <v>2</v>
      </c>
      <c r="B4" s="348">
        <f t="shared" si="0"/>
        <v>24</v>
      </c>
      <c r="C4" s="349">
        <f t="shared" ref="C4:C30" si="1">C3+7</f>
        <v>42792</v>
      </c>
      <c r="D4" s="345">
        <v>5</v>
      </c>
      <c r="E4" s="345">
        <v>3</v>
      </c>
      <c r="F4" s="345"/>
      <c r="G4" s="345">
        <v>3</v>
      </c>
      <c r="H4" s="345">
        <v>1</v>
      </c>
      <c r="I4" s="345">
        <v>7</v>
      </c>
      <c r="J4" s="345"/>
      <c r="K4" s="345"/>
      <c r="L4" s="345"/>
      <c r="M4" s="345">
        <v>10</v>
      </c>
      <c r="N4" s="345"/>
      <c r="O4" s="345">
        <v>10</v>
      </c>
      <c r="P4" s="345"/>
      <c r="Q4" s="345">
        <v>30</v>
      </c>
      <c r="R4" s="345">
        <f t="shared" ref="R4:R30" si="2">SUM(D4:J4)</f>
        <v>19</v>
      </c>
      <c r="S4" s="345">
        <f t="shared" ref="S4:S30" si="3">SUM(K4:Q4)</f>
        <v>50</v>
      </c>
      <c r="T4" s="353"/>
    </row>
    <row r="5" spans="1:22" x14ac:dyDescent="0.2">
      <c r="A5" s="348">
        <f t="shared" ref="A5:A30" si="4">A4+1</f>
        <v>3</v>
      </c>
      <c r="B5" s="348">
        <f t="shared" si="0"/>
        <v>23</v>
      </c>
      <c r="C5" s="349">
        <f t="shared" si="1"/>
        <v>42799</v>
      </c>
      <c r="D5" s="345"/>
      <c r="E5" s="345">
        <v>3</v>
      </c>
      <c r="F5" s="345"/>
      <c r="G5" s="345">
        <v>3</v>
      </c>
      <c r="H5" s="345">
        <v>1.5</v>
      </c>
      <c r="I5" s="345">
        <v>8</v>
      </c>
      <c r="J5" s="345">
        <v>8</v>
      </c>
      <c r="K5" s="345"/>
      <c r="L5" s="345"/>
      <c r="M5" s="345">
        <v>10</v>
      </c>
      <c r="N5" s="345"/>
      <c r="O5" s="345">
        <v>10</v>
      </c>
      <c r="P5" s="345"/>
      <c r="Q5" s="345">
        <v>35</v>
      </c>
      <c r="R5" s="345">
        <f t="shared" si="2"/>
        <v>23.5</v>
      </c>
      <c r="S5" s="345">
        <f t="shared" si="3"/>
        <v>55</v>
      </c>
      <c r="T5" s="353"/>
    </row>
    <row r="6" spans="1:22" x14ac:dyDescent="0.2">
      <c r="A6" s="348">
        <f t="shared" si="4"/>
        <v>4</v>
      </c>
      <c r="B6" s="348">
        <f t="shared" si="0"/>
        <v>22</v>
      </c>
      <c r="C6" s="349">
        <f t="shared" si="1"/>
        <v>42806</v>
      </c>
      <c r="D6" s="345"/>
      <c r="E6" s="345">
        <v>3</v>
      </c>
      <c r="F6" s="345"/>
      <c r="G6" s="345">
        <v>3</v>
      </c>
      <c r="H6" s="345">
        <v>1.5</v>
      </c>
      <c r="I6" s="345">
        <v>10</v>
      </c>
      <c r="J6" s="345"/>
      <c r="K6" s="345"/>
      <c r="L6" s="345"/>
      <c r="M6" s="345">
        <v>10</v>
      </c>
      <c r="N6" s="345"/>
      <c r="O6" s="345">
        <v>10</v>
      </c>
      <c r="P6" s="345"/>
      <c r="Q6" s="345">
        <v>25</v>
      </c>
      <c r="R6" s="345">
        <f t="shared" si="2"/>
        <v>17.5</v>
      </c>
      <c r="S6" s="345">
        <f t="shared" si="3"/>
        <v>45</v>
      </c>
      <c r="T6" s="353"/>
    </row>
    <row r="7" spans="1:22" x14ac:dyDescent="0.2">
      <c r="A7" s="348">
        <f t="shared" si="4"/>
        <v>5</v>
      </c>
      <c r="B7" s="348">
        <f t="shared" si="0"/>
        <v>21</v>
      </c>
      <c r="C7" s="349">
        <f t="shared" si="1"/>
        <v>42813</v>
      </c>
      <c r="D7" s="345">
        <v>10</v>
      </c>
      <c r="E7" s="345">
        <v>3</v>
      </c>
      <c r="F7" s="345"/>
      <c r="G7" s="345">
        <v>4</v>
      </c>
      <c r="H7" s="345">
        <v>2</v>
      </c>
      <c r="I7" s="345">
        <v>5</v>
      </c>
      <c r="J7" s="345"/>
      <c r="K7" s="345"/>
      <c r="L7" s="345"/>
      <c r="M7" s="345">
        <v>10</v>
      </c>
      <c r="N7" s="345"/>
      <c r="O7" s="345">
        <v>10</v>
      </c>
      <c r="P7" s="345"/>
      <c r="Q7" s="345">
        <v>30</v>
      </c>
      <c r="R7" s="345">
        <f t="shared" si="2"/>
        <v>24</v>
      </c>
      <c r="S7" s="345">
        <f t="shared" si="3"/>
        <v>50</v>
      </c>
      <c r="T7" s="353"/>
    </row>
    <row r="8" spans="1:22" x14ac:dyDescent="0.2">
      <c r="A8" s="348">
        <f t="shared" si="4"/>
        <v>6</v>
      </c>
      <c r="B8" s="348">
        <f t="shared" si="0"/>
        <v>20</v>
      </c>
      <c r="C8" s="349">
        <f t="shared" si="1"/>
        <v>42820</v>
      </c>
      <c r="D8" s="345">
        <v>8</v>
      </c>
      <c r="E8" s="345">
        <v>3</v>
      </c>
      <c r="F8" s="345"/>
      <c r="G8" s="345">
        <v>4</v>
      </c>
      <c r="H8" s="345">
        <v>2</v>
      </c>
      <c r="I8" s="345">
        <v>8</v>
      </c>
      <c r="J8" s="345"/>
      <c r="K8" s="345"/>
      <c r="L8" s="345"/>
      <c r="M8" s="345">
        <v>10</v>
      </c>
      <c r="N8" s="345"/>
      <c r="O8" s="345">
        <v>10</v>
      </c>
      <c r="P8" s="345"/>
      <c r="Q8" s="345">
        <v>25</v>
      </c>
      <c r="R8" s="345">
        <f t="shared" si="2"/>
        <v>25</v>
      </c>
      <c r="S8" s="345">
        <f t="shared" si="3"/>
        <v>45</v>
      </c>
      <c r="T8" s="353"/>
    </row>
    <row r="9" spans="1:22" x14ac:dyDescent="0.2">
      <c r="A9" s="348">
        <f t="shared" si="4"/>
        <v>7</v>
      </c>
      <c r="B9" s="348">
        <f t="shared" si="0"/>
        <v>19</v>
      </c>
      <c r="C9" s="349">
        <f t="shared" si="1"/>
        <v>42827</v>
      </c>
      <c r="D9" s="352">
        <v>12</v>
      </c>
      <c r="E9" s="345">
        <v>3</v>
      </c>
      <c r="F9" s="345"/>
      <c r="G9" s="345">
        <v>4</v>
      </c>
      <c r="H9" s="345">
        <v>2</v>
      </c>
      <c r="I9" s="352">
        <v>8</v>
      </c>
      <c r="J9" s="345">
        <v>12</v>
      </c>
      <c r="K9" s="352"/>
      <c r="L9" s="345"/>
      <c r="M9" s="345">
        <v>10</v>
      </c>
      <c r="N9" s="345"/>
      <c r="O9" s="345">
        <v>10</v>
      </c>
      <c r="P9" s="345"/>
      <c r="Q9" s="345">
        <v>30</v>
      </c>
      <c r="R9" s="345">
        <f t="shared" si="2"/>
        <v>41</v>
      </c>
      <c r="S9" s="345">
        <f t="shared" si="3"/>
        <v>50</v>
      </c>
      <c r="T9" s="353"/>
    </row>
    <row r="10" spans="1:22" x14ac:dyDescent="0.2">
      <c r="A10" s="348">
        <f t="shared" si="4"/>
        <v>8</v>
      </c>
      <c r="B10" s="348">
        <f t="shared" si="0"/>
        <v>18</v>
      </c>
      <c r="C10" s="349">
        <f t="shared" si="1"/>
        <v>42834</v>
      </c>
      <c r="D10" s="345"/>
      <c r="E10" s="345">
        <v>3</v>
      </c>
      <c r="F10" s="345"/>
      <c r="G10" s="345">
        <v>4</v>
      </c>
      <c r="H10" s="345">
        <v>2</v>
      </c>
      <c r="I10" s="345">
        <v>8</v>
      </c>
      <c r="J10" s="345"/>
      <c r="K10" s="345">
        <v>40</v>
      </c>
      <c r="L10" s="345"/>
      <c r="M10" s="345">
        <v>10</v>
      </c>
      <c r="N10" s="345"/>
      <c r="O10" s="345">
        <v>10</v>
      </c>
      <c r="P10" s="345"/>
      <c r="Q10" s="345"/>
      <c r="R10" s="345">
        <f t="shared" si="2"/>
        <v>17</v>
      </c>
      <c r="S10" s="345">
        <f t="shared" si="3"/>
        <v>60</v>
      </c>
      <c r="T10" s="353"/>
    </row>
    <row r="11" spans="1:22" x14ac:dyDescent="0.2">
      <c r="A11" s="348">
        <f t="shared" si="4"/>
        <v>9</v>
      </c>
      <c r="B11" s="348">
        <f t="shared" si="0"/>
        <v>17</v>
      </c>
      <c r="C11" s="349">
        <f t="shared" si="1"/>
        <v>42841</v>
      </c>
      <c r="D11" s="345"/>
      <c r="E11" s="345">
        <v>3</v>
      </c>
      <c r="F11" s="345"/>
      <c r="G11" s="345">
        <v>4</v>
      </c>
      <c r="H11" s="345">
        <v>3</v>
      </c>
      <c r="I11" s="345"/>
      <c r="J11" s="345"/>
      <c r="K11" s="345">
        <v>20</v>
      </c>
      <c r="L11" s="345"/>
      <c r="M11" s="345">
        <v>10</v>
      </c>
      <c r="N11" s="345"/>
      <c r="O11" s="345">
        <v>10</v>
      </c>
      <c r="P11" s="345">
        <v>0</v>
      </c>
      <c r="Q11" s="345">
        <v>50</v>
      </c>
      <c r="R11" s="345">
        <f t="shared" si="2"/>
        <v>10</v>
      </c>
      <c r="S11" s="345">
        <f t="shared" si="3"/>
        <v>90</v>
      </c>
      <c r="T11" s="353"/>
    </row>
    <row r="12" spans="1:22" x14ac:dyDescent="0.2">
      <c r="A12" s="348">
        <f t="shared" si="4"/>
        <v>10</v>
      </c>
      <c r="B12" s="348">
        <f t="shared" si="0"/>
        <v>16</v>
      </c>
      <c r="C12" s="349">
        <f t="shared" si="1"/>
        <v>42848</v>
      </c>
      <c r="D12" s="345">
        <v>10</v>
      </c>
      <c r="E12" s="345">
        <v>0</v>
      </c>
      <c r="F12" s="345">
        <v>3</v>
      </c>
      <c r="G12" s="345">
        <v>4</v>
      </c>
      <c r="H12" s="345">
        <v>3</v>
      </c>
      <c r="I12" s="345">
        <v>0</v>
      </c>
      <c r="J12" s="345"/>
      <c r="K12" s="345">
        <v>0</v>
      </c>
      <c r="L12" s="345">
        <v>0</v>
      </c>
      <c r="M12" s="345">
        <v>10</v>
      </c>
      <c r="N12" s="345">
        <v>0</v>
      </c>
      <c r="O12" s="345">
        <v>10</v>
      </c>
      <c r="P12" s="345">
        <v>15</v>
      </c>
      <c r="Q12" s="345">
        <v>50</v>
      </c>
      <c r="R12" s="345">
        <f t="shared" si="2"/>
        <v>20</v>
      </c>
      <c r="S12" s="345">
        <f t="shared" si="3"/>
        <v>85</v>
      </c>
      <c r="T12" s="353"/>
    </row>
    <row r="13" spans="1:22" x14ac:dyDescent="0.2">
      <c r="A13" s="348">
        <f t="shared" si="4"/>
        <v>11</v>
      </c>
      <c r="B13" s="348">
        <f t="shared" si="0"/>
        <v>15</v>
      </c>
      <c r="C13" s="349">
        <f t="shared" si="1"/>
        <v>42855</v>
      </c>
      <c r="D13" s="345">
        <v>10</v>
      </c>
      <c r="E13" s="345">
        <v>5</v>
      </c>
      <c r="F13" s="345">
        <v>5</v>
      </c>
      <c r="G13" s="345"/>
      <c r="H13" s="345">
        <v>4</v>
      </c>
      <c r="I13" s="345"/>
      <c r="J13" s="345"/>
      <c r="K13" s="345">
        <v>0</v>
      </c>
      <c r="L13" s="345">
        <v>10</v>
      </c>
      <c r="M13" s="345"/>
      <c r="N13" s="345">
        <v>10</v>
      </c>
      <c r="O13" s="345">
        <v>10</v>
      </c>
      <c r="P13" s="345"/>
      <c r="Q13" s="345"/>
      <c r="R13" s="345">
        <f t="shared" si="2"/>
        <v>24</v>
      </c>
      <c r="S13" s="345">
        <f t="shared" si="3"/>
        <v>30</v>
      </c>
      <c r="T13" s="353"/>
    </row>
    <row r="14" spans="1:22" x14ac:dyDescent="0.2">
      <c r="A14" s="348">
        <f t="shared" si="4"/>
        <v>12</v>
      </c>
      <c r="B14" s="348">
        <f t="shared" si="0"/>
        <v>14</v>
      </c>
      <c r="C14" s="349">
        <f t="shared" si="1"/>
        <v>42862</v>
      </c>
      <c r="D14" s="345"/>
      <c r="E14" s="345">
        <v>3</v>
      </c>
      <c r="F14" s="345">
        <v>3</v>
      </c>
      <c r="G14" s="345">
        <v>5</v>
      </c>
      <c r="H14" s="345"/>
      <c r="I14" s="345">
        <v>10</v>
      </c>
      <c r="J14" s="345"/>
      <c r="K14" s="345"/>
      <c r="L14" s="345">
        <v>50</v>
      </c>
      <c r="M14" s="345">
        <v>10</v>
      </c>
      <c r="N14" s="345"/>
      <c r="O14" s="345">
        <v>10</v>
      </c>
      <c r="P14" s="345"/>
      <c r="Q14" s="345"/>
      <c r="R14" s="345">
        <f t="shared" si="2"/>
        <v>21</v>
      </c>
      <c r="S14" s="345">
        <f t="shared" si="3"/>
        <v>70</v>
      </c>
      <c r="T14" s="353"/>
      <c r="U14" s="346"/>
      <c r="V14" s="346"/>
    </row>
    <row r="15" spans="1:22" x14ac:dyDescent="0.2">
      <c r="A15" s="348">
        <f t="shared" si="4"/>
        <v>13</v>
      </c>
      <c r="B15" s="348">
        <f t="shared" si="0"/>
        <v>13</v>
      </c>
      <c r="C15" s="349">
        <f t="shared" si="1"/>
        <v>42869</v>
      </c>
      <c r="D15" s="345"/>
      <c r="E15" s="345">
        <v>3</v>
      </c>
      <c r="F15" s="345">
        <v>3</v>
      </c>
      <c r="G15" s="345">
        <v>5</v>
      </c>
      <c r="H15" s="345"/>
      <c r="I15" s="345">
        <v>8</v>
      </c>
      <c r="J15" s="345"/>
      <c r="K15" s="345">
        <v>60</v>
      </c>
      <c r="L15" s="345"/>
      <c r="M15" s="345">
        <v>10</v>
      </c>
      <c r="N15" s="345"/>
      <c r="O15" s="345">
        <v>10</v>
      </c>
      <c r="P15" s="345"/>
      <c r="Q15" s="345"/>
      <c r="R15" s="345">
        <f t="shared" si="2"/>
        <v>19</v>
      </c>
      <c r="S15" s="345">
        <f t="shared" si="3"/>
        <v>80</v>
      </c>
      <c r="T15" s="353"/>
      <c r="U15" s="346"/>
      <c r="V15" s="346"/>
    </row>
    <row r="16" spans="1:22" x14ac:dyDescent="0.2">
      <c r="A16" s="348">
        <f t="shared" si="4"/>
        <v>14</v>
      </c>
      <c r="B16" s="348">
        <f t="shared" si="0"/>
        <v>12</v>
      </c>
      <c r="C16" s="349">
        <f t="shared" si="1"/>
        <v>42876</v>
      </c>
      <c r="D16" s="345"/>
      <c r="E16" s="345">
        <v>3</v>
      </c>
      <c r="F16" s="345">
        <v>3</v>
      </c>
      <c r="G16" s="345">
        <v>5</v>
      </c>
      <c r="H16" s="345"/>
      <c r="I16" s="345">
        <v>10</v>
      </c>
      <c r="J16" s="345"/>
      <c r="K16" s="345"/>
      <c r="L16" s="345">
        <v>45</v>
      </c>
      <c r="M16" s="345">
        <v>10</v>
      </c>
      <c r="N16" s="345"/>
      <c r="O16" s="345">
        <v>10</v>
      </c>
      <c r="P16" s="345"/>
      <c r="Q16" s="345"/>
      <c r="R16" s="345">
        <f t="shared" si="2"/>
        <v>21</v>
      </c>
      <c r="S16" s="345">
        <f t="shared" si="3"/>
        <v>65</v>
      </c>
      <c r="T16" s="353"/>
      <c r="U16" s="346"/>
      <c r="V16" s="346"/>
    </row>
    <row r="17" spans="1:22" x14ac:dyDescent="0.2">
      <c r="A17" s="348">
        <f t="shared" si="4"/>
        <v>15</v>
      </c>
      <c r="B17" s="348">
        <f t="shared" si="0"/>
        <v>11</v>
      </c>
      <c r="C17" s="349">
        <f t="shared" si="1"/>
        <v>42883</v>
      </c>
      <c r="D17" s="345">
        <v>13</v>
      </c>
      <c r="E17" s="345">
        <v>3</v>
      </c>
      <c r="F17" s="345"/>
      <c r="G17" s="345">
        <v>5</v>
      </c>
      <c r="H17" s="345"/>
      <c r="I17" s="345">
        <v>3</v>
      </c>
      <c r="J17" s="345"/>
      <c r="K17" s="345">
        <v>56</v>
      </c>
      <c r="L17" s="345"/>
      <c r="M17" s="345">
        <v>10</v>
      </c>
      <c r="N17" s="345"/>
      <c r="O17" s="345"/>
      <c r="P17" s="345">
        <v>15</v>
      </c>
      <c r="Q17" s="345"/>
      <c r="R17" s="345">
        <f t="shared" si="2"/>
        <v>24</v>
      </c>
      <c r="S17" s="345">
        <f t="shared" si="3"/>
        <v>81</v>
      </c>
      <c r="T17" s="353"/>
      <c r="U17" s="346"/>
      <c r="V17" s="346"/>
    </row>
    <row r="18" spans="1:22" x14ac:dyDescent="0.2">
      <c r="A18" s="348">
        <f t="shared" si="4"/>
        <v>16</v>
      </c>
      <c r="B18" s="348">
        <f t="shared" si="0"/>
        <v>10</v>
      </c>
      <c r="C18" s="349">
        <f t="shared" si="1"/>
        <v>42890</v>
      </c>
      <c r="D18" s="345"/>
      <c r="E18" s="345">
        <v>3</v>
      </c>
      <c r="F18" s="345"/>
      <c r="G18" s="345">
        <v>5</v>
      </c>
      <c r="H18" s="345"/>
      <c r="I18" s="345">
        <v>6</v>
      </c>
      <c r="J18" s="345"/>
      <c r="K18" s="345">
        <v>75</v>
      </c>
      <c r="L18" s="345"/>
      <c r="M18" s="345">
        <v>10</v>
      </c>
      <c r="N18" s="345"/>
      <c r="O18" s="345">
        <v>10</v>
      </c>
      <c r="P18" s="344"/>
      <c r="Q18" s="345"/>
      <c r="R18" s="345">
        <f t="shared" si="2"/>
        <v>14</v>
      </c>
      <c r="S18" s="345">
        <f t="shared" si="3"/>
        <v>95</v>
      </c>
      <c r="T18" s="353" t="s">
        <v>1914</v>
      </c>
      <c r="U18" s="346"/>
      <c r="V18" s="346"/>
    </row>
    <row r="19" spans="1:22" x14ac:dyDescent="0.2">
      <c r="A19" s="348">
        <f t="shared" si="4"/>
        <v>17</v>
      </c>
      <c r="B19" s="348">
        <f t="shared" si="0"/>
        <v>9</v>
      </c>
      <c r="C19" s="349">
        <f t="shared" si="1"/>
        <v>42897</v>
      </c>
      <c r="D19" s="345"/>
      <c r="E19" s="345">
        <v>3</v>
      </c>
      <c r="F19" s="345"/>
      <c r="G19" s="345">
        <v>5</v>
      </c>
      <c r="H19" s="345"/>
      <c r="I19" s="345">
        <v>8</v>
      </c>
      <c r="J19" s="345"/>
      <c r="K19" s="345">
        <v>75</v>
      </c>
      <c r="L19" s="345"/>
      <c r="M19" s="345">
        <v>10</v>
      </c>
      <c r="N19" s="345">
        <v>40</v>
      </c>
      <c r="O19" s="345">
        <v>10</v>
      </c>
      <c r="P19" s="345"/>
      <c r="Q19" s="345"/>
      <c r="R19" s="345">
        <f t="shared" si="2"/>
        <v>16</v>
      </c>
      <c r="S19" s="345">
        <f t="shared" si="3"/>
        <v>135</v>
      </c>
      <c r="T19" s="353"/>
      <c r="U19" s="346"/>
      <c r="V19" s="346"/>
    </row>
    <row r="20" spans="1:22" x14ac:dyDescent="0.2">
      <c r="A20" s="348">
        <f t="shared" si="4"/>
        <v>18</v>
      </c>
      <c r="B20" s="348">
        <f t="shared" si="0"/>
        <v>8</v>
      </c>
      <c r="C20" s="349">
        <f t="shared" si="1"/>
        <v>42904</v>
      </c>
      <c r="D20" s="345"/>
      <c r="E20" s="345">
        <v>3</v>
      </c>
      <c r="F20" s="345">
        <v>5</v>
      </c>
      <c r="G20" s="345">
        <v>3</v>
      </c>
      <c r="H20" s="345">
        <v>5</v>
      </c>
      <c r="I20" s="345">
        <v>10</v>
      </c>
      <c r="J20" s="345"/>
      <c r="K20" s="345">
        <v>0</v>
      </c>
      <c r="L20" s="345">
        <v>10</v>
      </c>
      <c r="M20" s="345"/>
      <c r="N20" s="345">
        <v>40</v>
      </c>
      <c r="O20" s="345">
        <v>10</v>
      </c>
      <c r="P20" s="345">
        <v>100</v>
      </c>
      <c r="Q20" s="345"/>
      <c r="R20" s="345">
        <f t="shared" si="2"/>
        <v>26</v>
      </c>
      <c r="S20" s="345">
        <f t="shared" si="3"/>
        <v>160</v>
      </c>
      <c r="T20" s="353"/>
      <c r="U20" s="346"/>
      <c r="V20" s="346"/>
    </row>
    <row r="21" spans="1:22" x14ac:dyDescent="0.2">
      <c r="A21" s="348">
        <f t="shared" si="4"/>
        <v>19</v>
      </c>
      <c r="B21" s="348">
        <f t="shared" si="0"/>
        <v>7</v>
      </c>
      <c r="C21" s="349">
        <f t="shared" si="1"/>
        <v>42911</v>
      </c>
      <c r="D21" s="345"/>
      <c r="E21" s="345">
        <v>5</v>
      </c>
      <c r="F21" s="345">
        <v>7</v>
      </c>
      <c r="G21" s="345">
        <v>5</v>
      </c>
      <c r="H21" s="345">
        <v>3</v>
      </c>
      <c r="I21" s="345">
        <v>12</v>
      </c>
      <c r="J21" s="345"/>
      <c r="K21" s="345"/>
      <c r="L21" s="345">
        <v>10</v>
      </c>
      <c r="M21" s="345"/>
      <c r="N21" s="345">
        <v>40</v>
      </c>
      <c r="O21" s="345">
        <v>10</v>
      </c>
      <c r="P21" s="345"/>
      <c r="Q21" s="345"/>
      <c r="R21" s="345">
        <f t="shared" si="2"/>
        <v>32</v>
      </c>
      <c r="S21" s="345">
        <f t="shared" si="3"/>
        <v>60</v>
      </c>
      <c r="T21" s="353"/>
      <c r="U21" s="346"/>
      <c r="V21" s="346"/>
    </row>
    <row r="22" spans="1:22" x14ac:dyDescent="0.2">
      <c r="A22" s="348">
        <f t="shared" si="4"/>
        <v>20</v>
      </c>
      <c r="B22" s="348">
        <f t="shared" si="0"/>
        <v>6</v>
      </c>
      <c r="C22" s="349">
        <f t="shared" si="1"/>
        <v>42918</v>
      </c>
      <c r="D22" s="345">
        <v>6</v>
      </c>
      <c r="E22" s="345">
        <v>5</v>
      </c>
      <c r="F22" s="345"/>
      <c r="G22" s="345">
        <v>5</v>
      </c>
      <c r="H22" s="345">
        <v>3</v>
      </c>
      <c r="I22" s="345">
        <v>15</v>
      </c>
      <c r="J22" s="345"/>
      <c r="K22" s="345"/>
      <c r="L22" s="345"/>
      <c r="M22" s="345">
        <v>65</v>
      </c>
      <c r="N22" s="345"/>
      <c r="O22" s="345">
        <v>10</v>
      </c>
      <c r="P22" s="345"/>
      <c r="Q22" s="345"/>
      <c r="R22" s="345">
        <f t="shared" si="2"/>
        <v>34</v>
      </c>
      <c r="S22" s="345">
        <f t="shared" si="3"/>
        <v>75</v>
      </c>
      <c r="T22" s="353"/>
      <c r="U22" s="346"/>
      <c r="V22" s="346"/>
    </row>
    <row r="23" spans="1:22" x14ac:dyDescent="0.2">
      <c r="A23" s="348">
        <f t="shared" si="4"/>
        <v>21</v>
      </c>
      <c r="B23" s="348">
        <f t="shared" si="0"/>
        <v>5</v>
      </c>
      <c r="C23" s="349">
        <f t="shared" si="1"/>
        <v>42925</v>
      </c>
      <c r="D23" s="345"/>
      <c r="E23" s="345">
        <v>5</v>
      </c>
      <c r="F23" s="345">
        <v>7</v>
      </c>
      <c r="G23" s="345">
        <v>5</v>
      </c>
      <c r="H23" s="345">
        <v>3</v>
      </c>
      <c r="I23" s="345">
        <v>18</v>
      </c>
      <c r="J23" s="345"/>
      <c r="K23" s="345">
        <v>75</v>
      </c>
      <c r="L23" s="345">
        <v>10</v>
      </c>
      <c r="M23" s="345"/>
      <c r="N23" s="345">
        <v>40</v>
      </c>
      <c r="O23" s="345">
        <v>10</v>
      </c>
      <c r="P23" s="345"/>
      <c r="Q23" s="345"/>
      <c r="R23" s="345">
        <f t="shared" si="2"/>
        <v>38</v>
      </c>
      <c r="S23" s="345">
        <f t="shared" si="3"/>
        <v>135</v>
      </c>
      <c r="T23" s="353"/>
      <c r="U23" s="346"/>
      <c r="V23" s="346"/>
    </row>
    <row r="24" spans="1:22" x14ac:dyDescent="0.2">
      <c r="A24" s="348">
        <f t="shared" si="4"/>
        <v>22</v>
      </c>
      <c r="B24" s="348">
        <f t="shared" si="0"/>
        <v>4</v>
      </c>
      <c r="C24" s="349">
        <f t="shared" si="1"/>
        <v>42932</v>
      </c>
      <c r="D24" s="345"/>
      <c r="E24" s="345">
        <v>5</v>
      </c>
      <c r="F24" s="345">
        <v>7</v>
      </c>
      <c r="G24" s="345">
        <v>5</v>
      </c>
      <c r="H24" s="345">
        <v>3</v>
      </c>
      <c r="I24" s="345">
        <v>20</v>
      </c>
      <c r="J24" s="345"/>
      <c r="K24" s="345">
        <v>100</v>
      </c>
      <c r="L24" s="345">
        <v>10</v>
      </c>
      <c r="M24" s="345"/>
      <c r="N24" s="345">
        <v>40</v>
      </c>
      <c r="O24" s="345">
        <v>10</v>
      </c>
      <c r="P24" s="345"/>
      <c r="Q24" s="345"/>
      <c r="R24" s="345">
        <f t="shared" si="2"/>
        <v>40</v>
      </c>
      <c r="S24" s="345">
        <f t="shared" si="3"/>
        <v>160</v>
      </c>
      <c r="T24" s="353"/>
      <c r="U24" s="346"/>
      <c r="V24" s="346"/>
    </row>
    <row r="25" spans="1:22" x14ac:dyDescent="0.2">
      <c r="A25" s="348">
        <f t="shared" si="4"/>
        <v>23</v>
      </c>
      <c r="B25" s="348">
        <f t="shared" si="0"/>
        <v>3</v>
      </c>
      <c r="C25" s="349">
        <f t="shared" si="1"/>
        <v>42939</v>
      </c>
      <c r="D25" s="345"/>
      <c r="E25" s="345">
        <v>5</v>
      </c>
      <c r="F25" s="345">
        <v>7</v>
      </c>
      <c r="G25" s="345">
        <v>5</v>
      </c>
      <c r="H25" s="345">
        <v>3</v>
      </c>
      <c r="I25" s="345">
        <v>12</v>
      </c>
      <c r="J25" s="345"/>
      <c r="K25" s="345">
        <v>100</v>
      </c>
      <c r="L25" s="345">
        <v>10</v>
      </c>
      <c r="M25" s="345"/>
      <c r="N25" s="345">
        <v>40</v>
      </c>
      <c r="O25" s="345">
        <v>10</v>
      </c>
      <c r="P25" s="345"/>
      <c r="Q25" s="345"/>
      <c r="R25" s="345">
        <f t="shared" si="2"/>
        <v>32</v>
      </c>
      <c r="S25" s="345">
        <f t="shared" si="3"/>
        <v>160</v>
      </c>
      <c r="T25" s="353"/>
      <c r="U25" s="346"/>
      <c r="V25" s="346"/>
    </row>
    <row r="26" spans="1:22" x14ac:dyDescent="0.2">
      <c r="A26" s="348">
        <f t="shared" si="4"/>
        <v>24</v>
      </c>
      <c r="B26" s="348">
        <f t="shared" si="0"/>
        <v>2</v>
      </c>
      <c r="C26" s="349">
        <f t="shared" si="1"/>
        <v>42946</v>
      </c>
      <c r="D26" s="345"/>
      <c r="E26" s="345">
        <v>5</v>
      </c>
      <c r="F26" s="345">
        <v>7</v>
      </c>
      <c r="G26" s="345">
        <v>5</v>
      </c>
      <c r="H26" s="345">
        <v>3</v>
      </c>
      <c r="I26" s="345">
        <v>8</v>
      </c>
      <c r="J26" s="345"/>
      <c r="K26" s="345">
        <v>75</v>
      </c>
      <c r="L26" s="345">
        <v>10</v>
      </c>
      <c r="M26" s="345"/>
      <c r="N26" s="345">
        <v>40</v>
      </c>
      <c r="O26" s="345">
        <v>10</v>
      </c>
      <c r="P26" s="345"/>
      <c r="Q26" s="345"/>
      <c r="R26" s="345">
        <f t="shared" si="2"/>
        <v>28</v>
      </c>
      <c r="S26" s="345">
        <f t="shared" si="3"/>
        <v>135</v>
      </c>
      <c r="T26" s="353"/>
      <c r="U26" s="346"/>
      <c r="V26" s="346"/>
    </row>
    <row r="27" spans="1:22" x14ac:dyDescent="0.2">
      <c r="A27" s="348">
        <f t="shared" si="4"/>
        <v>25</v>
      </c>
      <c r="B27" s="348">
        <f t="shared" si="0"/>
        <v>1</v>
      </c>
      <c r="C27" s="349">
        <f t="shared" si="1"/>
        <v>42953</v>
      </c>
      <c r="D27" s="345"/>
      <c r="E27" s="345">
        <v>3</v>
      </c>
      <c r="F27" s="345"/>
      <c r="G27" s="345">
        <v>5</v>
      </c>
      <c r="H27" s="345"/>
      <c r="I27" s="345">
        <v>6</v>
      </c>
      <c r="J27" s="345"/>
      <c r="K27" s="345">
        <v>45</v>
      </c>
      <c r="L27" s="345"/>
      <c r="M27" s="345"/>
      <c r="N27" s="345"/>
      <c r="O27" s="345"/>
      <c r="P27" s="345"/>
      <c r="Q27" s="345"/>
      <c r="R27" s="345">
        <f t="shared" si="2"/>
        <v>14</v>
      </c>
      <c r="S27" s="345">
        <f t="shared" si="3"/>
        <v>45</v>
      </c>
      <c r="T27" s="353"/>
      <c r="U27" s="346"/>
      <c r="V27" s="346"/>
    </row>
    <row r="28" spans="1:22" x14ac:dyDescent="0.2">
      <c r="A28" s="348">
        <f t="shared" si="4"/>
        <v>26</v>
      </c>
      <c r="B28" s="348">
        <v>0</v>
      </c>
      <c r="C28" s="349">
        <f t="shared" si="1"/>
        <v>42960</v>
      </c>
      <c r="D28" s="345">
        <v>26</v>
      </c>
      <c r="E28" s="345">
        <v>3</v>
      </c>
      <c r="F28" s="345"/>
      <c r="G28" s="345">
        <v>3</v>
      </c>
      <c r="H28" s="345"/>
      <c r="I28" s="345">
        <v>2</v>
      </c>
      <c r="J28" s="345"/>
      <c r="K28" s="345">
        <v>112</v>
      </c>
      <c r="L28" s="345"/>
      <c r="M28" s="345"/>
      <c r="N28" s="345"/>
      <c r="O28" s="345"/>
      <c r="P28" s="345">
        <v>10</v>
      </c>
      <c r="Q28" s="345">
        <v>10</v>
      </c>
      <c r="R28" s="345">
        <f t="shared" si="2"/>
        <v>34</v>
      </c>
      <c r="S28" s="345">
        <f t="shared" si="3"/>
        <v>132</v>
      </c>
      <c r="T28" s="353" t="s">
        <v>1915</v>
      </c>
      <c r="U28" s="346"/>
      <c r="V28" s="346"/>
    </row>
    <row r="29" spans="1:22" x14ac:dyDescent="0.2">
      <c r="A29" s="348">
        <f t="shared" si="4"/>
        <v>27</v>
      </c>
      <c r="B29" s="348">
        <f t="shared" ref="B29:B30" si="5">B28-1</f>
        <v>-1</v>
      </c>
      <c r="C29" s="349">
        <f t="shared" si="1"/>
        <v>42967</v>
      </c>
      <c r="D29" s="345"/>
      <c r="E29" s="345"/>
      <c r="F29" s="345"/>
      <c r="G29" s="345"/>
      <c r="H29" s="345"/>
      <c r="I29" s="345"/>
      <c r="J29" s="345"/>
      <c r="K29" s="345"/>
      <c r="L29" s="345"/>
      <c r="M29" s="345"/>
      <c r="N29" s="345"/>
      <c r="O29" s="345"/>
      <c r="P29" s="345"/>
      <c r="Q29" s="345"/>
      <c r="R29" s="345">
        <f t="shared" si="2"/>
        <v>0</v>
      </c>
      <c r="S29" s="345">
        <f t="shared" si="3"/>
        <v>0</v>
      </c>
      <c r="T29" s="353"/>
      <c r="U29" s="346"/>
      <c r="V29" s="346"/>
    </row>
    <row r="30" spans="1:22" x14ac:dyDescent="0.2">
      <c r="A30" s="348">
        <f t="shared" si="4"/>
        <v>28</v>
      </c>
      <c r="B30" s="348">
        <f t="shared" si="5"/>
        <v>-2</v>
      </c>
      <c r="C30" s="349">
        <f t="shared" si="1"/>
        <v>42974</v>
      </c>
      <c r="D30" s="345"/>
      <c r="E30" s="345"/>
      <c r="F30" s="345"/>
      <c r="G30" s="345"/>
      <c r="H30" s="345"/>
      <c r="I30" s="345"/>
      <c r="J30" s="345"/>
      <c r="K30" s="345"/>
      <c r="L30" s="345"/>
      <c r="M30" s="345"/>
      <c r="N30" s="345"/>
      <c r="O30" s="345"/>
      <c r="P30" s="345"/>
      <c r="Q30" s="345"/>
      <c r="R30" s="345">
        <f t="shared" si="2"/>
        <v>0</v>
      </c>
      <c r="S30" s="345">
        <f t="shared" si="3"/>
        <v>0</v>
      </c>
      <c r="T30" s="353"/>
      <c r="U30" s="346"/>
      <c r="V30" s="346"/>
    </row>
    <row r="31" spans="1:22" x14ac:dyDescent="0.2">
      <c r="R31" s="347">
        <f>SUM(R3:R30)</f>
        <v>632</v>
      </c>
      <c r="S31" s="347">
        <f>SUM(S3:S30)</f>
        <v>2193</v>
      </c>
    </row>
  </sheetData>
  <mergeCells count="2">
    <mergeCell ref="E1:J1"/>
    <mergeCell ref="L1:Q1"/>
  </mergeCells>
  <phoneticPr fontId="4" type="noConversion"/>
  <conditionalFormatting sqref="F5:H12 C3:C4 J3:J12 F20:J21 P19 E3:H4 F27:J29 I22:J26">
    <cfRule type="expression" dxfId="259" priority="179" stopIfTrue="1">
      <formula>AND(TODAY()&gt;$C3,TODAY()&lt;$C4)</formula>
    </cfRule>
    <cfRule type="expression" dxfId="258" priority="180" stopIfTrue="1">
      <formula>$C3&lt;TODAY()</formula>
    </cfRule>
  </conditionalFormatting>
  <conditionalFormatting sqref="J5:J12 C5:C12 F20:J21 E19:E21 P19 E5:H18 E27:J29 I22:J26">
    <cfRule type="expression" dxfId="257" priority="181" stopIfTrue="1">
      <formula>AND(TODAY()&gt;=$C5,TODAY()&lt;$C6)</formula>
    </cfRule>
    <cfRule type="expression" dxfId="256" priority="182" stopIfTrue="1">
      <formula>$C5&lt;TODAY()</formula>
    </cfRule>
  </conditionalFormatting>
  <conditionalFormatting sqref="A3:A30">
    <cfRule type="expression" dxfId="255" priority="226" stopIfTrue="1">
      <formula>AND(TODAY()&gt;=$C3,TODAY()&lt;#REF!)</formula>
    </cfRule>
    <cfRule type="expression" dxfId="254" priority="227" stopIfTrue="1">
      <formula>$C3&lt;TODAY()</formula>
    </cfRule>
  </conditionalFormatting>
  <conditionalFormatting sqref="I3:I8 I11:I12">
    <cfRule type="expression" dxfId="253" priority="147" stopIfTrue="1">
      <formula>AND(TODAY()&gt;$C3,TODAY()&lt;$C4)</formula>
    </cfRule>
    <cfRule type="expression" dxfId="252" priority="148" stopIfTrue="1">
      <formula>$C3&lt;TODAY()</formula>
    </cfRule>
  </conditionalFormatting>
  <conditionalFormatting sqref="I5:I8 I11:I12">
    <cfRule type="expression" dxfId="251" priority="149" stopIfTrue="1">
      <formula>AND(TODAY()&gt;=$C5,TODAY()&lt;$C6)</formula>
    </cfRule>
    <cfRule type="expression" dxfId="250" priority="150" stopIfTrue="1">
      <formula>$C5&lt;TODAY()</formula>
    </cfRule>
  </conditionalFormatting>
  <conditionalFormatting sqref="F19:H19 J13:J19">
    <cfRule type="expression" dxfId="249" priority="121" stopIfTrue="1">
      <formula>AND(TODAY()&gt;$C13,TODAY()&lt;$C14)</formula>
    </cfRule>
    <cfRule type="expression" dxfId="248" priority="122" stopIfTrue="1">
      <formula>$C13&lt;TODAY()</formula>
    </cfRule>
  </conditionalFormatting>
  <conditionalFormatting sqref="J13:J19 C13:C19 F19:H19">
    <cfRule type="expression" dxfId="247" priority="123" stopIfTrue="1">
      <formula>AND(TODAY()&gt;=$C13,TODAY()&lt;$C14)</formula>
    </cfRule>
    <cfRule type="expression" dxfId="246" priority="124" stopIfTrue="1">
      <formula>$C13&lt;TODAY()</formula>
    </cfRule>
  </conditionalFormatting>
  <conditionalFormatting sqref="I13:I19">
    <cfRule type="expression" dxfId="245" priority="117" stopIfTrue="1">
      <formula>AND(TODAY()&gt;$C13,TODAY()&lt;$C14)</formula>
    </cfRule>
    <cfRule type="expression" dxfId="244" priority="118" stopIfTrue="1">
      <formula>$C13&lt;TODAY()</formula>
    </cfRule>
  </conditionalFormatting>
  <conditionalFormatting sqref="I13:I19">
    <cfRule type="expression" dxfId="243" priority="119" stopIfTrue="1">
      <formula>AND(TODAY()&gt;=$C13,TODAY()&lt;$C14)</formula>
    </cfRule>
    <cfRule type="expression" dxfId="242" priority="120" stopIfTrue="1">
      <formula>$C13&lt;TODAY()</formula>
    </cfRule>
  </conditionalFormatting>
  <conditionalFormatting sqref="B3:B28">
    <cfRule type="expression" dxfId="241" priority="113" stopIfTrue="1">
      <formula>AND(TODAY()&gt;=$C3,TODAY()&lt;$C4)</formula>
    </cfRule>
    <cfRule type="expression" dxfId="240" priority="114" stopIfTrue="1">
      <formula>$C3&lt;TODAY()</formula>
    </cfRule>
  </conditionalFormatting>
  <conditionalFormatting sqref="E30:J30 B30">
    <cfRule type="expression" dxfId="239" priority="260" stopIfTrue="1">
      <formula>AND(TODAY()&gt;=$C30,TODAY()&lt;#REF!)</formula>
    </cfRule>
    <cfRule type="expression" dxfId="238" priority="261" stopIfTrue="1">
      <formula>$C30&lt;TODAY()</formula>
    </cfRule>
  </conditionalFormatting>
  <conditionalFormatting sqref="C20:C25">
    <cfRule type="expression" dxfId="237" priority="270" stopIfTrue="1">
      <formula>AND(TODAY()&gt;=$C20,TODAY()&lt;#REF!)</formula>
    </cfRule>
    <cfRule type="expression" dxfId="236" priority="271" stopIfTrue="1">
      <formula>$C20&lt;TODAY()</formula>
    </cfRule>
  </conditionalFormatting>
  <conditionalFormatting sqref="F30:J30">
    <cfRule type="expression" dxfId="235" priority="274" stopIfTrue="1">
      <formula>AND(TODAY()&gt;$C30,TODAY()&lt;#REF!)</formula>
    </cfRule>
    <cfRule type="expression" dxfId="234" priority="275" stopIfTrue="1">
      <formula>$C30&lt;TODAY()</formula>
    </cfRule>
  </conditionalFormatting>
  <conditionalFormatting sqref="C26:C30">
    <cfRule type="expression" dxfId="233" priority="282" stopIfTrue="1">
      <formula>AND(TODAY()&gt;=$C26,TODAY()&lt;#REF!)</formula>
    </cfRule>
    <cfRule type="expression" dxfId="232" priority="283" stopIfTrue="1">
      <formula>$C26&lt;TODAY()</formula>
    </cfRule>
  </conditionalFormatting>
  <conditionalFormatting sqref="L3:O4 Q3:Q12 M27:Q29 M5:O10 N11:N12 M11:M16 O11:O16 N20:N26 P20:Q26">
    <cfRule type="expression" dxfId="231" priority="105" stopIfTrue="1">
      <formula>AND(TODAY()&gt;$C3,TODAY()&lt;$C4)</formula>
    </cfRule>
    <cfRule type="expression" dxfId="230" priority="106" stopIfTrue="1">
      <formula>$C3&lt;TODAY()</formula>
    </cfRule>
  </conditionalFormatting>
  <conditionalFormatting sqref="L5:O10 L27:Q29 L11:L12 N11:N12 M11:M16 O11:O16 Q5:Q12 N20:N26 P20:Q26">
    <cfRule type="expression" dxfId="229" priority="107" stopIfTrue="1">
      <formula>AND(TODAY()&gt;=$C5,TODAY()&lt;$C6)</formula>
    </cfRule>
    <cfRule type="expression" dxfId="228" priority="108" stopIfTrue="1">
      <formula>$C5&lt;TODAY()</formula>
    </cfRule>
  </conditionalFormatting>
  <conditionalFormatting sqref="P3:P12">
    <cfRule type="expression" dxfId="227" priority="101" stopIfTrue="1">
      <formula>AND(TODAY()&gt;$C3,TODAY()&lt;$C4)</formula>
    </cfRule>
    <cfRule type="expression" dxfId="226" priority="102" stopIfTrue="1">
      <formula>$C3&lt;TODAY()</formula>
    </cfRule>
  </conditionalFormatting>
  <conditionalFormatting sqref="P5:P12">
    <cfRule type="expression" dxfId="225" priority="103" stopIfTrue="1">
      <formula>AND(TODAY()&gt;=$C5,TODAY()&lt;$C6)</formula>
    </cfRule>
    <cfRule type="expression" dxfId="224" priority="104" stopIfTrue="1">
      <formula>$C5&lt;TODAY()</formula>
    </cfRule>
  </conditionalFormatting>
  <conditionalFormatting sqref="M17:O18 Q13:Q19 N13:N16 N19">
    <cfRule type="expression" dxfId="223" priority="97" stopIfTrue="1">
      <formula>AND(TODAY()&gt;$C13,TODAY()&lt;$C14)</formula>
    </cfRule>
    <cfRule type="expression" dxfId="222" priority="98" stopIfTrue="1">
      <formula>$C13&lt;TODAY()</formula>
    </cfRule>
  </conditionalFormatting>
  <conditionalFormatting sqref="L17:O18 L13:L16 N13:N16 Q13:Q19 L19 N19">
    <cfRule type="expression" dxfId="221" priority="99" stopIfTrue="1">
      <formula>AND(TODAY()&gt;=$C13,TODAY()&lt;$C14)</formula>
    </cfRule>
    <cfRule type="expression" dxfId="220" priority="100" stopIfTrue="1">
      <formula>$C13&lt;TODAY()</formula>
    </cfRule>
  </conditionalFormatting>
  <conditionalFormatting sqref="P13:P16">
    <cfRule type="expression" dxfId="219" priority="93" stopIfTrue="1">
      <formula>AND(TODAY()&gt;$C13,TODAY()&lt;$C14)</formula>
    </cfRule>
    <cfRule type="expression" dxfId="218" priority="94" stopIfTrue="1">
      <formula>$C13&lt;TODAY()</formula>
    </cfRule>
  </conditionalFormatting>
  <conditionalFormatting sqref="P13:P16">
    <cfRule type="expression" dxfId="217" priority="95" stopIfTrue="1">
      <formula>AND(TODAY()&gt;=$C13,TODAY()&lt;$C14)</formula>
    </cfRule>
    <cfRule type="expression" dxfId="216" priority="96" stopIfTrue="1">
      <formula>$C13&lt;TODAY()</formula>
    </cfRule>
  </conditionalFormatting>
  <conditionalFormatting sqref="L30:Q30">
    <cfRule type="expression" dxfId="215" priority="109" stopIfTrue="1">
      <formula>AND(TODAY()&gt;=$C30,TODAY()&lt;#REF!)</formula>
    </cfRule>
    <cfRule type="expression" dxfId="214" priority="110" stopIfTrue="1">
      <formula>$C30&lt;TODAY()</formula>
    </cfRule>
  </conditionalFormatting>
  <conditionalFormatting sqref="M30:Q30">
    <cfRule type="expression" dxfId="213" priority="111" stopIfTrue="1">
      <formula>AND(TODAY()&gt;$C30,TODAY()&lt;#REF!)</formula>
    </cfRule>
    <cfRule type="expression" dxfId="212" priority="112" stopIfTrue="1">
      <formula>$C30&lt;TODAY()</formula>
    </cfRule>
  </conditionalFormatting>
  <conditionalFormatting sqref="R3:R30">
    <cfRule type="expression" dxfId="211" priority="87" stopIfTrue="1">
      <formula>AND(TODAY()&gt;$C3,TODAY()&lt;$C4)</formula>
    </cfRule>
    <cfRule type="expression" dxfId="210" priority="88" stopIfTrue="1">
      <formula>$C3&lt;TODAY()</formula>
    </cfRule>
  </conditionalFormatting>
  <conditionalFormatting sqref="S3:S30">
    <cfRule type="expression" dxfId="209" priority="79" stopIfTrue="1">
      <formula>AND(TODAY()&gt;$C3,TODAY()&lt;$C4)</formula>
    </cfRule>
    <cfRule type="expression" dxfId="208" priority="80" stopIfTrue="1">
      <formula>$C3&lt;TODAY()</formula>
    </cfRule>
  </conditionalFormatting>
  <conditionalFormatting sqref="T5:T12">
    <cfRule type="expression" dxfId="207" priority="71" stopIfTrue="1">
      <formula>AND(TODAY()&gt;=$C5,TODAY()&lt;$C6)</formula>
    </cfRule>
    <cfRule type="expression" dxfId="206" priority="72" stopIfTrue="1">
      <formula>$C5&lt;TODAY()</formula>
    </cfRule>
  </conditionalFormatting>
  <conditionalFormatting sqref="T13:T19">
    <cfRule type="expression" dxfId="205" priority="67" stopIfTrue="1">
      <formula>AND(TODAY()&gt;=$C13,TODAY()&lt;$C14)</formula>
    </cfRule>
    <cfRule type="expression" dxfId="204" priority="68" stopIfTrue="1">
      <formula>$C13&lt;TODAY()</formula>
    </cfRule>
  </conditionalFormatting>
  <conditionalFormatting sqref="T3:T4">
    <cfRule type="expression" dxfId="203" priority="69" stopIfTrue="1">
      <formula>AND(TODAY()&gt;$C3,TODAY()&lt;$C4)</formula>
    </cfRule>
    <cfRule type="expression" dxfId="202" priority="70" stopIfTrue="1">
      <formula>$C3&lt;TODAY()</formula>
    </cfRule>
  </conditionalFormatting>
  <conditionalFormatting sqref="T20:T25">
    <cfRule type="expression" dxfId="201" priority="73" stopIfTrue="1">
      <formula>AND(TODAY()&gt;=$C20,TODAY()&lt;#REF!)</formula>
    </cfRule>
    <cfRule type="expression" dxfId="200" priority="74" stopIfTrue="1">
      <formula>$C20&lt;TODAY()</formula>
    </cfRule>
  </conditionalFormatting>
  <conditionalFormatting sqref="T26:T30">
    <cfRule type="expression" dxfId="199" priority="75" stopIfTrue="1">
      <formula>AND(TODAY()&gt;=$C26,TODAY()&lt;#REF!)</formula>
    </cfRule>
    <cfRule type="expression" dxfId="198" priority="76" stopIfTrue="1">
      <formula>$C26&lt;TODAY()</formula>
    </cfRule>
  </conditionalFormatting>
  <conditionalFormatting sqref="P17">
    <cfRule type="expression" dxfId="197" priority="286" stopIfTrue="1">
      <formula>AND(TODAY()&gt;$C18,TODAY()&lt;$C19)</formula>
    </cfRule>
    <cfRule type="expression" dxfId="196" priority="287" stopIfTrue="1">
      <formula>$C18&lt;TODAY()</formula>
    </cfRule>
  </conditionalFormatting>
  <conditionalFormatting sqref="P17">
    <cfRule type="expression" dxfId="195" priority="290" stopIfTrue="1">
      <formula>AND(TODAY()&gt;=$C18,TODAY()&lt;$C19)</formula>
    </cfRule>
    <cfRule type="expression" dxfId="194" priority="291" stopIfTrue="1">
      <formula>$C18&lt;TODAY()</formula>
    </cfRule>
  </conditionalFormatting>
  <conditionalFormatting sqref="I10">
    <cfRule type="expression" dxfId="193" priority="59" stopIfTrue="1">
      <formula>AND(TODAY()&gt;=$C10,TODAY()&lt;$C11)</formula>
    </cfRule>
    <cfRule type="expression" dxfId="192" priority="60" stopIfTrue="1">
      <formula>$C10&lt;TODAY()</formula>
    </cfRule>
  </conditionalFormatting>
  <conditionalFormatting sqref="I9">
    <cfRule type="expression" dxfId="191" priority="57" stopIfTrue="1">
      <formula>AND(TODAY()&gt;=$C9,TODAY()&lt;$C10)</formula>
    </cfRule>
    <cfRule type="expression" dxfId="190" priority="58" stopIfTrue="1">
      <formula>$C9&lt;TODAY()</formula>
    </cfRule>
  </conditionalFormatting>
  <conditionalFormatting sqref="B29">
    <cfRule type="expression" dxfId="189" priority="55" stopIfTrue="1">
      <formula>AND(TODAY()&gt;=$C29,TODAY()&lt;#REF!)</formula>
    </cfRule>
    <cfRule type="expression" dxfId="188" priority="56" stopIfTrue="1">
      <formula>$C29&lt;TODAY()</formula>
    </cfRule>
  </conditionalFormatting>
  <conditionalFormatting sqref="M19:M26">
    <cfRule type="expression" dxfId="187" priority="51" stopIfTrue="1">
      <formula>AND(TODAY()&gt;$C19,TODAY()&lt;$C20)</formula>
    </cfRule>
    <cfRule type="expression" dxfId="186" priority="52" stopIfTrue="1">
      <formula>$C19&lt;TODAY()</formula>
    </cfRule>
  </conditionalFormatting>
  <conditionalFormatting sqref="M19:M26">
    <cfRule type="expression" dxfId="185" priority="53" stopIfTrue="1">
      <formula>AND(TODAY()&gt;=$C19,TODAY()&lt;$C20)</formula>
    </cfRule>
    <cfRule type="expression" dxfId="184" priority="54" stopIfTrue="1">
      <formula>$C19&lt;TODAY()</formula>
    </cfRule>
  </conditionalFormatting>
  <conditionalFormatting sqref="O19:O26">
    <cfRule type="expression" dxfId="183" priority="47" stopIfTrue="1">
      <formula>AND(TODAY()&gt;$C19,TODAY()&lt;$C20)</formula>
    </cfRule>
    <cfRule type="expression" dxfId="182" priority="48" stopIfTrue="1">
      <formula>$C19&lt;TODAY()</formula>
    </cfRule>
  </conditionalFormatting>
  <conditionalFormatting sqref="O19:O26">
    <cfRule type="expression" dxfId="181" priority="49" stopIfTrue="1">
      <formula>AND(TODAY()&gt;=$C19,TODAY()&lt;$C20)</formula>
    </cfRule>
    <cfRule type="expression" dxfId="180" priority="50" stopIfTrue="1">
      <formula>$C19&lt;TODAY()</formula>
    </cfRule>
  </conditionalFormatting>
  <conditionalFormatting sqref="D3:D4">
    <cfRule type="expression" dxfId="179" priority="41" stopIfTrue="1">
      <formula>AND(TODAY()&gt;$C3,TODAY()&lt;$C4)</formula>
    </cfRule>
    <cfRule type="expression" dxfId="178" priority="42" stopIfTrue="1">
      <formula>$C3&lt;TODAY()</formula>
    </cfRule>
  </conditionalFormatting>
  <conditionalFormatting sqref="D5:D12 D20:D29">
    <cfRule type="expression" dxfId="177" priority="43" stopIfTrue="1">
      <formula>AND(TODAY()&gt;=$C5,TODAY()&lt;$C6)</formula>
    </cfRule>
    <cfRule type="expression" dxfId="176" priority="44" stopIfTrue="1">
      <formula>$C5&lt;TODAY()</formula>
    </cfRule>
  </conditionalFormatting>
  <conditionalFormatting sqref="D13:D19">
    <cfRule type="expression" dxfId="175" priority="39" stopIfTrue="1">
      <formula>AND(TODAY()&gt;=$C13,TODAY()&lt;$C14)</formula>
    </cfRule>
    <cfRule type="expression" dxfId="174" priority="40" stopIfTrue="1">
      <formula>$C13&lt;TODAY()</formula>
    </cfRule>
  </conditionalFormatting>
  <conditionalFormatting sqref="D30">
    <cfRule type="expression" dxfId="173" priority="45" stopIfTrue="1">
      <formula>AND(TODAY()&gt;=$C30,TODAY()&lt;#REF!)</formula>
    </cfRule>
    <cfRule type="expression" dxfId="172" priority="46" stopIfTrue="1">
      <formula>$C30&lt;TODAY()</formula>
    </cfRule>
  </conditionalFormatting>
  <conditionalFormatting sqref="K3:K4">
    <cfRule type="expression" dxfId="171" priority="33" stopIfTrue="1">
      <formula>AND(TODAY()&gt;$C3,TODAY()&lt;$C4)</formula>
    </cfRule>
    <cfRule type="expression" dxfId="170" priority="34" stopIfTrue="1">
      <formula>$C3&lt;TODAY()</formula>
    </cfRule>
  </conditionalFormatting>
  <conditionalFormatting sqref="K5:K12 K20:K29">
    <cfRule type="expression" dxfId="169" priority="35" stopIfTrue="1">
      <formula>AND(TODAY()&gt;=$C5,TODAY()&lt;$C6)</formula>
    </cfRule>
    <cfRule type="expression" dxfId="168" priority="36" stopIfTrue="1">
      <formula>$C5&lt;TODAY()</formula>
    </cfRule>
  </conditionalFormatting>
  <conditionalFormatting sqref="K13:K19">
    <cfRule type="expression" dxfId="167" priority="31" stopIfTrue="1">
      <formula>AND(TODAY()&gt;=$C13,TODAY()&lt;$C14)</formula>
    </cfRule>
    <cfRule type="expression" dxfId="166" priority="32" stopIfTrue="1">
      <formula>$C13&lt;TODAY()</formula>
    </cfRule>
  </conditionalFormatting>
  <conditionalFormatting sqref="K30">
    <cfRule type="expression" dxfId="165" priority="37" stopIfTrue="1">
      <formula>AND(TODAY()&gt;=$C30,TODAY()&lt;#REF!)</formula>
    </cfRule>
    <cfRule type="expression" dxfId="164" priority="38" stopIfTrue="1">
      <formula>$C30&lt;TODAY()</formula>
    </cfRule>
  </conditionalFormatting>
  <conditionalFormatting sqref="K13:K15">
    <cfRule type="expression" dxfId="163" priority="29" stopIfTrue="1">
      <formula>AND(TODAY()&gt;$C13,TODAY()&lt;$C14)</formula>
    </cfRule>
    <cfRule type="expression" dxfId="162" priority="30" stopIfTrue="1">
      <formula>$C13&lt;TODAY()</formula>
    </cfRule>
  </conditionalFormatting>
  <conditionalFormatting sqref="K11">
    <cfRule type="expression" dxfId="161" priority="27" stopIfTrue="1">
      <formula>AND(TODAY()&gt;$C11,TODAY()&lt;$C12)</formula>
    </cfRule>
    <cfRule type="expression" dxfId="160" priority="28" stopIfTrue="1">
      <formula>$C11&lt;TODAY()</formula>
    </cfRule>
  </conditionalFormatting>
  <conditionalFormatting sqref="K10">
    <cfRule type="expression" dxfId="159" priority="25" stopIfTrue="1">
      <formula>AND(TODAY()&gt;$C10,TODAY()&lt;$C11)</formula>
    </cfRule>
    <cfRule type="expression" dxfId="158" priority="26" stopIfTrue="1">
      <formula>$C10&lt;TODAY()</formula>
    </cfRule>
  </conditionalFormatting>
  <conditionalFormatting sqref="F22:H22">
    <cfRule type="expression" dxfId="157" priority="21" stopIfTrue="1">
      <formula>AND(TODAY()&gt;$C22,TODAY()&lt;$C23)</formula>
    </cfRule>
    <cfRule type="expression" dxfId="156" priority="22" stopIfTrue="1">
      <formula>$C22&lt;TODAY()</formula>
    </cfRule>
  </conditionalFormatting>
  <conditionalFormatting sqref="E22:H22">
    <cfRule type="expression" dxfId="155" priority="23" stopIfTrue="1">
      <formula>AND(TODAY()&gt;=$C22,TODAY()&lt;$C23)</formula>
    </cfRule>
    <cfRule type="expression" dxfId="154" priority="24" stopIfTrue="1">
      <formula>$C22&lt;TODAY()</formula>
    </cfRule>
  </conditionalFormatting>
  <conditionalFormatting sqref="F23:H23">
    <cfRule type="expression" dxfId="153" priority="17" stopIfTrue="1">
      <formula>AND(TODAY()&gt;$C23,TODAY()&lt;$C24)</formula>
    </cfRule>
    <cfRule type="expression" dxfId="152" priority="18" stopIfTrue="1">
      <formula>$C23&lt;TODAY()</formula>
    </cfRule>
  </conditionalFormatting>
  <conditionalFormatting sqref="E23:H23">
    <cfRule type="expression" dxfId="151" priority="19" stopIfTrue="1">
      <formula>AND(TODAY()&gt;=$C23,TODAY()&lt;$C24)</formula>
    </cfRule>
    <cfRule type="expression" dxfId="150" priority="20" stopIfTrue="1">
      <formula>$C23&lt;TODAY()</formula>
    </cfRule>
  </conditionalFormatting>
  <conditionalFormatting sqref="F24:H24">
    <cfRule type="expression" dxfId="149" priority="13" stopIfTrue="1">
      <formula>AND(TODAY()&gt;$C24,TODAY()&lt;$C25)</formula>
    </cfRule>
    <cfRule type="expression" dxfId="148" priority="14" stopIfTrue="1">
      <formula>$C24&lt;TODAY()</formula>
    </cfRule>
  </conditionalFormatting>
  <conditionalFormatting sqref="E24:H24">
    <cfRule type="expression" dxfId="147" priority="15" stopIfTrue="1">
      <formula>AND(TODAY()&gt;=$C24,TODAY()&lt;$C25)</formula>
    </cfRule>
    <cfRule type="expression" dxfId="146" priority="16" stopIfTrue="1">
      <formula>$C24&lt;TODAY()</formula>
    </cfRule>
  </conditionalFormatting>
  <conditionalFormatting sqref="F25:H25">
    <cfRule type="expression" dxfId="145" priority="9" stopIfTrue="1">
      <formula>AND(TODAY()&gt;$C25,TODAY()&lt;$C26)</formula>
    </cfRule>
    <cfRule type="expression" dxfId="144" priority="10" stopIfTrue="1">
      <formula>$C25&lt;TODAY()</formula>
    </cfRule>
  </conditionalFormatting>
  <conditionalFormatting sqref="E25:H25">
    <cfRule type="expression" dxfId="143" priority="11" stopIfTrue="1">
      <formula>AND(TODAY()&gt;=$C25,TODAY()&lt;$C26)</formula>
    </cfRule>
    <cfRule type="expression" dxfId="142" priority="12" stopIfTrue="1">
      <formula>$C25&lt;TODAY()</formula>
    </cfRule>
  </conditionalFormatting>
  <conditionalFormatting sqref="F26:H26">
    <cfRule type="expression" dxfId="141" priority="5" stopIfTrue="1">
      <formula>AND(TODAY()&gt;$C26,TODAY()&lt;$C27)</formula>
    </cfRule>
    <cfRule type="expression" dxfId="140" priority="6" stopIfTrue="1">
      <formula>$C26&lt;TODAY()</formula>
    </cfRule>
  </conditionalFormatting>
  <conditionalFormatting sqref="E26:H26">
    <cfRule type="expression" dxfId="139" priority="7" stopIfTrue="1">
      <formula>AND(TODAY()&gt;=$C26,TODAY()&lt;$C27)</formula>
    </cfRule>
    <cfRule type="expression" dxfId="138" priority="8" stopIfTrue="1">
      <formula>$C26&lt;TODAY()</formula>
    </cfRule>
  </conditionalFormatting>
  <conditionalFormatting sqref="L20:L26">
    <cfRule type="expression" dxfId="137" priority="1" stopIfTrue="1">
      <formula>AND(TODAY()&gt;$C20,TODAY()&lt;$C21)</formula>
    </cfRule>
    <cfRule type="expression" dxfId="136" priority="2" stopIfTrue="1">
      <formula>$C20&lt;TODAY()</formula>
    </cfRule>
  </conditionalFormatting>
  <conditionalFormatting sqref="L20:L26">
    <cfRule type="expression" dxfId="135" priority="3" stopIfTrue="1">
      <formula>AND(TODAY()&gt;=$C20,TODAY()&lt;$C21)</formula>
    </cfRule>
    <cfRule type="expression" dxfId="134" priority="4" stopIfTrue="1">
      <formula>$C20&lt;TODAY()</formula>
    </cfRule>
  </conditionalFormatting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U219"/>
  <sheetViews>
    <sheetView zoomScale="125" zoomScaleNormal="125" zoomScalePageLayoutView="125" workbookViewId="0">
      <pane xSplit="2" ySplit="2" topLeftCell="C122" activePane="bottomRight" state="frozen"/>
      <selection activeCell="I28" sqref="I28"/>
      <selection pane="topRight" activeCell="I28" sqref="I28"/>
      <selection pane="bottomLeft" activeCell="I28" sqref="I28"/>
      <selection pane="bottomRight" activeCell="D149" sqref="D149"/>
    </sheetView>
  </sheetViews>
  <sheetFormatPr defaultColWidth="4.875" defaultRowHeight="12.75" x14ac:dyDescent="0.2"/>
  <cols>
    <col min="1" max="1" width="5.875" style="86" bestFit="1" customWidth="1"/>
    <col min="2" max="2" width="5.125" style="89" bestFit="1" customWidth="1"/>
    <col min="3" max="3" width="6.75" style="92" bestFit="1" customWidth="1"/>
    <col min="4" max="4" width="6.375" style="92" bestFit="1" customWidth="1"/>
    <col min="5" max="5" width="6.125" style="92" bestFit="1" customWidth="1"/>
    <col min="6" max="7" width="5.75" style="92" bestFit="1" customWidth="1"/>
    <col min="8" max="8" width="7.875" style="92" bestFit="1" customWidth="1"/>
    <col min="9" max="10" width="6.75" style="92" bestFit="1" customWidth="1"/>
    <col min="11" max="11" width="6.125" style="92" bestFit="1" customWidth="1"/>
    <col min="12" max="15" width="4.875" style="41" customWidth="1"/>
    <col min="16" max="16" width="10.125" style="41" bestFit="1" customWidth="1"/>
    <col min="17" max="16384" width="4.875" style="41"/>
  </cols>
  <sheetData>
    <row r="1" spans="1:21" x14ac:dyDescent="0.2">
      <c r="A1" s="384" t="s">
        <v>1922</v>
      </c>
      <c r="B1" s="384"/>
      <c r="C1" s="384"/>
      <c r="D1" s="384"/>
      <c r="E1" s="384"/>
      <c r="F1" s="384"/>
      <c r="G1" s="384"/>
      <c r="H1" s="384"/>
      <c r="I1" s="384"/>
      <c r="J1" s="384"/>
      <c r="K1" s="384"/>
      <c r="P1" s="85">
        <f ca="1">TODAY()</f>
        <v>43061</v>
      </c>
    </row>
    <row r="2" spans="1:21" x14ac:dyDescent="0.2">
      <c r="B2" s="87" t="s">
        <v>634</v>
      </c>
      <c r="C2" s="88" t="s">
        <v>639</v>
      </c>
      <c r="D2" s="88" t="s">
        <v>635</v>
      </c>
      <c r="E2" s="88" t="s">
        <v>1001</v>
      </c>
      <c r="F2" s="88" t="s">
        <v>1002</v>
      </c>
      <c r="G2" s="88" t="s">
        <v>636</v>
      </c>
      <c r="H2" s="88" t="s">
        <v>637</v>
      </c>
      <c r="I2" s="88" t="s">
        <v>638</v>
      </c>
      <c r="J2" s="89" t="s">
        <v>640</v>
      </c>
      <c r="K2" s="90" t="s">
        <v>646</v>
      </c>
    </row>
    <row r="3" spans="1:21" x14ac:dyDescent="0.2">
      <c r="A3" s="381" t="s">
        <v>332</v>
      </c>
      <c r="B3" s="381"/>
      <c r="C3" s="91">
        <v>42785</v>
      </c>
      <c r="D3" s="91">
        <f t="shared" ref="D3:I3" si="0">C3+1</f>
        <v>42786</v>
      </c>
      <c r="E3" s="91">
        <f t="shared" si="0"/>
        <v>42787</v>
      </c>
      <c r="F3" s="91">
        <f t="shared" si="0"/>
        <v>42788</v>
      </c>
      <c r="G3" s="91">
        <f t="shared" si="0"/>
        <v>42789</v>
      </c>
      <c r="H3" s="91">
        <f t="shared" si="0"/>
        <v>42790</v>
      </c>
      <c r="I3" s="91">
        <f t="shared" si="0"/>
        <v>42791</v>
      </c>
      <c r="J3" s="89" t="s">
        <v>335</v>
      </c>
      <c r="K3" s="90"/>
    </row>
    <row r="4" spans="1:21" x14ac:dyDescent="0.2">
      <c r="A4" s="382" t="s">
        <v>641</v>
      </c>
      <c r="B4" s="89" t="s">
        <v>642</v>
      </c>
      <c r="J4" s="92">
        <f t="shared" ref="J4:J9" si="1">SUM(C4:I4)</f>
        <v>0</v>
      </c>
      <c r="K4" s="93"/>
    </row>
    <row r="5" spans="1:21" x14ac:dyDescent="0.2">
      <c r="A5" s="383"/>
      <c r="B5" s="89" t="s">
        <v>643</v>
      </c>
      <c r="C5" s="94">
        <f>VLOOKUP($C3,Plan!$C:$Q,9,FALSE)</f>
        <v>0</v>
      </c>
      <c r="D5" s="94">
        <f>VLOOKUP($C3,Plan!$C:$Q,10,FALSE)</f>
        <v>0</v>
      </c>
      <c r="E5" s="94">
        <f>VLOOKUP($C3,Plan!$C:$Q,11,FALSE)</f>
        <v>10</v>
      </c>
      <c r="F5" s="94">
        <f>VLOOKUP($C3,Plan!$C:$Q,12,FALSE)</f>
        <v>0</v>
      </c>
      <c r="G5" s="94">
        <f>VLOOKUP($C3,Plan!$C:$Q,13,FALSE)</f>
        <v>10</v>
      </c>
      <c r="H5" s="94">
        <f>VLOOKUP($C3,Plan!$C:$Q,14,FALSE)</f>
        <v>0</v>
      </c>
      <c r="I5" s="94">
        <f>VLOOKUP($C3,Plan!$C:$Q,15,FALSE)</f>
        <v>25</v>
      </c>
      <c r="J5" s="92">
        <f t="shared" si="1"/>
        <v>45</v>
      </c>
      <c r="K5" s="93"/>
    </row>
    <row r="6" spans="1:21" x14ac:dyDescent="0.2">
      <c r="A6" s="383"/>
      <c r="B6" s="89" t="s">
        <v>644</v>
      </c>
      <c r="C6" s="94">
        <f>VLOOKUP($C3,Plan!$C:$J,2,FALSE)</f>
        <v>5</v>
      </c>
      <c r="D6" s="94">
        <f>VLOOKUP($C3,Plan!$C:$J,3,FALSE)</f>
        <v>3</v>
      </c>
      <c r="E6" s="94">
        <f>VLOOKUP($C3,Plan!$C:$J,4,FALSE)</f>
        <v>0</v>
      </c>
      <c r="F6" s="94">
        <f>VLOOKUP($C3,Plan!$C:$J,5,FALSE)</f>
        <v>3</v>
      </c>
      <c r="G6" s="94">
        <f>VLOOKUP($C3,Plan!$C:$J,6,FALSE)</f>
        <v>1</v>
      </c>
      <c r="H6" s="94">
        <f>VLOOKUP($C3,Plan!$C:$J,7,FALSE)</f>
        <v>6</v>
      </c>
      <c r="I6" s="94">
        <f>VLOOKUP($C3,Plan!$C:$J,8,FALSE)</f>
        <v>0</v>
      </c>
      <c r="J6" s="92">
        <f t="shared" si="1"/>
        <v>18</v>
      </c>
      <c r="K6" s="93"/>
      <c r="L6" s="95"/>
      <c r="M6" s="95"/>
      <c r="N6" s="95"/>
      <c r="O6" s="95"/>
      <c r="P6" s="96"/>
      <c r="Q6" s="95"/>
      <c r="R6" s="95"/>
      <c r="S6" s="95"/>
      <c r="T6" s="95"/>
      <c r="U6" s="95"/>
    </row>
    <row r="7" spans="1:21" x14ac:dyDescent="0.2">
      <c r="A7" s="382" t="s">
        <v>645</v>
      </c>
      <c r="B7" s="89" t="s">
        <v>642</v>
      </c>
      <c r="C7" s="97">
        <f>IF(ISERROR(VLOOKUP(C3,TriHistory!$B:$E,3,FALSE)),0,IF(LEFT(VLOOKUP(C3,TriHistory!$B:$E,3,FALSE),1)="1",VLOOKUP(C3,TriHistory!$B:$E,4,FALSE),0))</f>
        <v>0</v>
      </c>
      <c r="D7" s="97">
        <f>IF(ISERROR(VLOOKUP(D3,TriHistory!$B:$E,3,FALSE)),0,IF(LEFT(VLOOKUP(D3,TriHistory!$B:$E,3,FALSE),1)="1",VLOOKUP(D3,TriHistory!$B:$E,4,FALSE),0))</f>
        <v>0</v>
      </c>
      <c r="E7" s="97">
        <f>IF(ISERROR(VLOOKUP(E3,TriHistory!$B:$E,3,FALSE)),0,IF(LEFT(VLOOKUP(E3,TriHistory!$B:$E,3,FALSE),1)="1",VLOOKUP(E3,TriHistory!$B:$E,4,FALSE),0))</f>
        <v>0</v>
      </c>
      <c r="F7" s="97">
        <f>IF(ISERROR(VLOOKUP(F3,TriHistory!$B:$E,3,FALSE)),0,IF(LEFT(VLOOKUP(F3,TriHistory!$B:$E,3,FALSE),1)="1",VLOOKUP(F3,TriHistory!$B:$E,4,FALSE),0))</f>
        <v>0</v>
      </c>
      <c r="G7" s="97">
        <f>IF(ISERROR(VLOOKUP(G3,TriHistory!$B:$E,3,FALSE)),0,IF(LEFT(VLOOKUP(G3,TriHistory!$B:$E,3,FALSE),1)="1",VLOOKUP(G3,TriHistory!$B:$E,4,FALSE),0))</f>
        <v>0</v>
      </c>
      <c r="H7" s="97">
        <f>IF(ISERROR(VLOOKUP(H3,TriHistory!$B:$E,3,FALSE)),0,IF(LEFT(VLOOKUP(H3,TriHistory!$B:$E,3,FALSE),1)="1",VLOOKUP(H3,TriHistory!$B:$E,4,FALSE),0))</f>
        <v>0</v>
      </c>
      <c r="I7" s="97">
        <f>IF(ISERROR(VLOOKUP(I3,TriHistory!$B:$E,3,FALSE)),0,IF(LEFT(VLOOKUP(I3,TriHistory!$B:$E,3,FALSE),1)="1",VLOOKUP(I3,TriHistory!$B:$E,4,FALSE),0))</f>
        <v>0</v>
      </c>
      <c r="J7" s="97">
        <f t="shared" si="1"/>
        <v>0</v>
      </c>
      <c r="K7" s="98">
        <f ca="1">IF(TODAY()&gt;C3-1,IF(J4=0,0,J7/J4),0)</f>
        <v>0</v>
      </c>
    </row>
    <row r="8" spans="1:21" x14ac:dyDescent="0.2">
      <c r="A8" s="382"/>
      <c r="B8" s="89" t="s">
        <v>643</v>
      </c>
      <c r="C8" s="97">
        <f>IF(ISERROR(VLOOKUP(C3,TriHistory!$B:$E,3,FALSE)),0,IF(LEFT(VLOOKUP(C3,TriHistory!$B:$E,3,FALSE),1)="2",VLOOKUP(C3,TriHistory!$B:$E,4,FALSE),0))</f>
        <v>0</v>
      </c>
      <c r="D8" s="97">
        <f>IF(ISERROR(VLOOKUP(D3,TriHistory!$B:$E,3,FALSE)),0,IF(LEFT(VLOOKUP(D3,TriHistory!$B:$E,3,FALSE),1)="2",VLOOKUP(D3,TriHistory!$B:$E,4,FALSE),0))</f>
        <v>0</v>
      </c>
      <c r="E8" s="97">
        <f>IF(ISERROR(VLOOKUP(E3,TriHistory!$B:$E,3,FALSE)),0,IF(LEFT(VLOOKUP(E3,TriHistory!$B:$E,3,FALSE),1)="2",VLOOKUP(E3,TriHistory!$B:$E,4,FALSE),0))</f>
        <v>0</v>
      </c>
      <c r="F8" s="97">
        <f>IF(ISERROR(VLOOKUP(F3,TriHistory!$B:$E,3,FALSE)),0,IF(LEFT(VLOOKUP(F3,TriHistory!$B:$E,3,FALSE),1)="2",VLOOKUP(F3,TriHistory!$B:$E,4,FALSE),0))</f>
        <v>0</v>
      </c>
      <c r="G8" s="97">
        <f>IF(ISERROR(VLOOKUP(G3,TriHistory!$B:$E,3,FALSE)),0,IF(LEFT(VLOOKUP(G3,TriHistory!$B:$E,3,FALSE),1)="2",VLOOKUP(G3,TriHistory!$B:$E,4,FALSE),0))</f>
        <v>0</v>
      </c>
      <c r="H8" s="97">
        <f>IF(ISERROR(VLOOKUP(H3,TriHistory!$B:$E,3,FALSE)),0,IF(LEFT(VLOOKUP(H3,TriHistory!$B:$E,3,FALSE),1)="2",VLOOKUP(H3,TriHistory!$B:$E,4,FALSE),0))</f>
        <v>0</v>
      </c>
      <c r="I8" s="97">
        <f>IF(ISERROR(VLOOKUP(I3,TriHistory!$B:$E,3,FALSE)),0,IF(LEFT(VLOOKUP(I3,TriHistory!$B:$E,3,FALSE),1)="2",VLOOKUP(I3,TriHistory!$B:$E,4,FALSE),0))</f>
        <v>16.5</v>
      </c>
      <c r="J8" s="97">
        <f t="shared" si="1"/>
        <v>16.5</v>
      </c>
      <c r="K8" s="98">
        <f ca="1">IF(TODAY()&gt;C4-1,IF(J5=0,0,J8/J5),0)</f>
        <v>0.36666666666666664</v>
      </c>
    </row>
    <row r="9" spans="1:21" x14ac:dyDescent="0.2">
      <c r="A9" s="382"/>
      <c r="B9" s="89" t="s">
        <v>644</v>
      </c>
      <c r="C9" s="97">
        <f>IF(ISERROR(VLOOKUP(C3,TriHistory!$B:$E,3,FALSE)),0,IF(LEFT(VLOOKUP(C3,TriHistory!$B:$E,3,FALSE),1)="3",VLOOKUP(C3,TriHistory!$B:$E,4,FALSE),0))</f>
        <v>5</v>
      </c>
      <c r="D9" s="97">
        <f>IF(ISERROR(VLOOKUP(D3,TriHistory!$B:$E,3,FALSE)),0,IF(LEFT(VLOOKUP(D3,TriHistory!$B:$E,3,FALSE),1)="3",VLOOKUP(D3,TriHistory!$B:$E,4,FALSE),0))</f>
        <v>3.1</v>
      </c>
      <c r="E9" s="97">
        <f>IF(ISERROR(VLOOKUP(E3,TriHistory!$B:$E,3,FALSE)),0,IF(LEFT(VLOOKUP(E3,TriHistory!$B:$E,3,FALSE),1)="3",VLOOKUP(E3,TriHistory!$B:$E,4,FALSE),0))</f>
        <v>0</v>
      </c>
      <c r="F9" s="97">
        <f>IF(ISERROR(VLOOKUP(F3,TriHistory!$B:$E,3,FALSE)),0,IF(LEFT(VLOOKUP(F3,TriHistory!$B:$E,3,FALSE),1)="3",VLOOKUP(F3,TriHistory!$B:$E,4,FALSE),0))</f>
        <v>3.1</v>
      </c>
      <c r="G9" s="97">
        <f>IF(ISERROR(VLOOKUP(G3,TriHistory!$B:$E,3,FALSE)),0,IF(LEFT(VLOOKUP(G3,TriHistory!$B:$E,3,FALSE),1)="3",VLOOKUP(G3,TriHistory!$B:$E,4,FALSE),0))</f>
        <v>3.1</v>
      </c>
      <c r="H9" s="97">
        <f>IF(ISERROR(VLOOKUP(H3,TriHistory!$B:$E,3,FALSE)),0,IF(LEFT(VLOOKUP(H3,TriHistory!$B:$E,3,FALSE),1)="3",VLOOKUP(H3,TriHistory!$B:$E,4,FALSE),0))</f>
        <v>5.05</v>
      </c>
      <c r="I9" s="97">
        <f>IF(ISERROR(VLOOKUP(I3,TriHistory!$B:$E,3,FALSE)),0,IF(LEFT(VLOOKUP(I3,TriHistory!$B:$E,3,FALSE),1)="3",VLOOKUP(I3,TriHistory!$B:$E,4,FALSE),0))</f>
        <v>0</v>
      </c>
      <c r="J9" s="97">
        <f t="shared" si="1"/>
        <v>19.349999999999998</v>
      </c>
      <c r="K9" s="98">
        <f ca="1">IF(TODAY()&gt;C5-1,IF(J6=0,0,J9/J6),0)</f>
        <v>1.075</v>
      </c>
    </row>
    <row r="10" spans="1:21" x14ac:dyDescent="0.2">
      <c r="A10" s="381" t="s">
        <v>332</v>
      </c>
      <c r="B10" s="381"/>
      <c r="C10" s="91">
        <f>C3+7</f>
        <v>42792</v>
      </c>
      <c r="D10" s="91">
        <f t="shared" ref="D10:I10" si="2">C10+1</f>
        <v>42793</v>
      </c>
      <c r="E10" s="91">
        <f t="shared" si="2"/>
        <v>42794</v>
      </c>
      <c r="F10" s="91">
        <f t="shared" si="2"/>
        <v>42795</v>
      </c>
      <c r="G10" s="91">
        <f t="shared" si="2"/>
        <v>42796</v>
      </c>
      <c r="H10" s="91">
        <f t="shared" si="2"/>
        <v>42797</v>
      </c>
      <c r="I10" s="91">
        <f t="shared" si="2"/>
        <v>42798</v>
      </c>
      <c r="J10" s="89" t="s">
        <v>335</v>
      </c>
      <c r="K10" s="90"/>
    </row>
    <row r="11" spans="1:21" x14ac:dyDescent="0.2">
      <c r="A11" s="382" t="s">
        <v>641</v>
      </c>
      <c r="B11" s="89" t="s">
        <v>642</v>
      </c>
      <c r="G11" s="92">
        <v>1</v>
      </c>
      <c r="J11" s="92">
        <f t="shared" ref="J11:J16" si="3">SUM(C11:I11)</f>
        <v>1</v>
      </c>
      <c r="K11" s="93"/>
    </row>
    <row r="12" spans="1:21" x14ac:dyDescent="0.2">
      <c r="A12" s="383"/>
      <c r="B12" s="89" t="s">
        <v>643</v>
      </c>
      <c r="C12" s="94">
        <f>VLOOKUP($C10,Plan!$C:$Q,9,FALSE)</f>
        <v>0</v>
      </c>
      <c r="D12" s="94">
        <f>VLOOKUP($C10,Plan!$C:$Q,10,FALSE)</f>
        <v>0</v>
      </c>
      <c r="E12" s="94">
        <f>VLOOKUP($C10,Plan!$C:$Q,11,FALSE)</f>
        <v>10</v>
      </c>
      <c r="F12" s="94">
        <f>VLOOKUP($C10,Plan!$C:$Q,12,FALSE)</f>
        <v>0</v>
      </c>
      <c r="G12" s="94">
        <f>VLOOKUP($C10,Plan!$C:$Q,13,FALSE)</f>
        <v>10</v>
      </c>
      <c r="H12" s="94">
        <f>VLOOKUP($C10,Plan!$C:$Q,14,FALSE)</f>
        <v>0</v>
      </c>
      <c r="I12" s="94">
        <f>VLOOKUP($C10,Plan!$C:$Q,15,FALSE)</f>
        <v>30</v>
      </c>
      <c r="J12" s="92">
        <f t="shared" si="3"/>
        <v>50</v>
      </c>
      <c r="K12" s="93"/>
    </row>
    <row r="13" spans="1:21" x14ac:dyDescent="0.2">
      <c r="A13" s="383"/>
      <c r="B13" s="89" t="s">
        <v>644</v>
      </c>
      <c r="C13" s="94">
        <f>VLOOKUP($C10,Plan!$C:$J,2,FALSE)</f>
        <v>5</v>
      </c>
      <c r="D13" s="94">
        <f>VLOOKUP($C10,Plan!$C:$J,3,FALSE)</f>
        <v>3</v>
      </c>
      <c r="E13" s="94">
        <f>VLOOKUP($C10,Plan!$C:$J,4,FALSE)</f>
        <v>0</v>
      </c>
      <c r="F13" s="94">
        <f>VLOOKUP($C10,Plan!$C:$J,5,FALSE)</f>
        <v>3</v>
      </c>
      <c r="G13" s="94">
        <f>VLOOKUP($C10,Plan!$C:$J,6,FALSE)</f>
        <v>1</v>
      </c>
      <c r="H13" s="94">
        <f>VLOOKUP($C10,Plan!$C:$J,7,FALSE)</f>
        <v>7</v>
      </c>
      <c r="I13" s="94">
        <f>VLOOKUP($C10,Plan!$C:$J,8,FALSE)</f>
        <v>0</v>
      </c>
      <c r="J13" s="92">
        <f t="shared" si="3"/>
        <v>19</v>
      </c>
      <c r="K13" s="93"/>
    </row>
    <row r="14" spans="1:21" x14ac:dyDescent="0.2">
      <c r="A14" s="382" t="s">
        <v>645</v>
      </c>
      <c r="B14" s="89" t="s">
        <v>642</v>
      </c>
      <c r="C14" s="97">
        <f>IF(ISERROR(VLOOKUP(C10,TriHistory!$B:$E,3,FALSE)),0,IF(LEFT(VLOOKUP(C10,TriHistory!$B:$E,3,FALSE),1)="1",VLOOKUP(C10,TriHistory!$B:$E,4,FALSE),0))</f>
        <v>0</v>
      </c>
      <c r="D14" s="97">
        <f>IF(ISERROR(VLOOKUP(D10,TriHistory!$B:$E,3,FALSE)),0,IF(LEFT(VLOOKUP(D10,TriHistory!$B:$E,3,FALSE),1)="1",VLOOKUP(D10,TriHistory!$B:$E,4,FALSE),0))</f>
        <v>0</v>
      </c>
      <c r="E14" s="97">
        <f>IF(ISERROR(VLOOKUP(E10,TriHistory!$B:$E,3,FALSE)),0,IF(LEFT(VLOOKUP(E10,TriHistory!$B:$E,3,FALSE),1)="1",VLOOKUP(E10,TriHistory!$B:$E,4,FALSE),0))</f>
        <v>0</v>
      </c>
      <c r="F14" s="97">
        <f>IF(ISERROR(VLOOKUP(F10,TriHistory!$B:$E,3,FALSE)),0,IF(LEFT(VLOOKUP(F10,TriHistory!$B:$E,3,FALSE),1)="1",VLOOKUP(F10,TriHistory!$B:$E,4,FALSE),0))</f>
        <v>0</v>
      </c>
      <c r="G14" s="97">
        <f>IF(ISERROR(VLOOKUP(G10,TriHistory!$B:$E,3,FALSE)),0,IF(LEFT(VLOOKUP(G10,TriHistory!$B:$E,3,FALSE),1)="1",VLOOKUP(G10,TriHistory!$B:$E,4,FALSE),0))</f>
        <v>1</v>
      </c>
      <c r="H14" s="97">
        <f>IF(ISERROR(VLOOKUP(H10,TriHistory!$B:$E,3,FALSE)),0,IF(LEFT(VLOOKUP(H10,TriHistory!$B:$E,3,FALSE),1)="1",VLOOKUP(H10,TriHistory!$B:$E,4,FALSE),0))</f>
        <v>0</v>
      </c>
      <c r="I14" s="97">
        <f>IF(ISERROR(VLOOKUP(I10,TriHistory!$B:$E,3,FALSE)),0,IF(LEFT(VLOOKUP(I10,TriHistory!$B:$E,3,FALSE),1)="1",VLOOKUP(I10,TriHistory!$B:$E,4,FALSE),0))</f>
        <v>0</v>
      </c>
      <c r="J14" s="97">
        <f t="shared" si="3"/>
        <v>1</v>
      </c>
      <c r="K14" s="98">
        <f ca="1">IF(TODAY()&gt;C10-1,IF(J11=0,0,J14/J11),0)</f>
        <v>1</v>
      </c>
    </row>
    <row r="15" spans="1:21" x14ac:dyDescent="0.2">
      <c r="A15" s="382"/>
      <c r="B15" s="89" t="s">
        <v>643</v>
      </c>
      <c r="C15" s="97">
        <f>IF(ISERROR(VLOOKUP(C10,TriHistory!$B:$E,3,FALSE)),0,IF(LEFT(VLOOKUP(C10,TriHistory!$B:$E,3,FALSE),1)="2",VLOOKUP(C10,TriHistory!$B:$E,4,FALSE),0))</f>
        <v>0</v>
      </c>
      <c r="D15" s="97">
        <f>IF(ISERROR(VLOOKUP(D10,TriHistory!$B:$E,3,FALSE)),0,IF(LEFT(VLOOKUP(D10,TriHistory!$B:$E,3,FALSE),1)="2",VLOOKUP(D10,TriHistory!$B:$E,4,FALSE),0))</f>
        <v>0</v>
      </c>
      <c r="E15" s="97">
        <f>IF(ISERROR(VLOOKUP(E10,TriHistory!$B:$E,3,FALSE)),0,IF(LEFT(VLOOKUP(E10,TriHistory!$B:$E,3,FALSE),1)="2",VLOOKUP(E10,TriHistory!$B:$E,4,FALSE),0))</f>
        <v>0</v>
      </c>
      <c r="F15" s="97">
        <f>IF(ISERROR(VLOOKUP(F10,TriHistory!$B:$E,3,FALSE)),0,IF(LEFT(VLOOKUP(F10,TriHistory!$B:$E,3,FALSE),1)="2",VLOOKUP(F10,TriHistory!$B:$E,4,FALSE),0))</f>
        <v>0</v>
      </c>
      <c r="G15" s="97">
        <f>IF(ISERROR(VLOOKUP(G10,TriHistory!$B:$E,3,FALSE)),0,IF(LEFT(VLOOKUP(G10,TriHistory!$B:$E,3,FALSE),1)="2",VLOOKUP(G10,TriHistory!$B:$E,4,FALSE),0))</f>
        <v>0</v>
      </c>
      <c r="H15" s="97">
        <f>IF(ISERROR(VLOOKUP(H10,TriHistory!$B:$E,3,FALSE)),0,IF(LEFT(VLOOKUP(H10,TriHistory!$B:$E,3,FALSE),1)="2",VLOOKUP(H10,TriHistory!$B:$E,4,FALSE),0))</f>
        <v>0</v>
      </c>
      <c r="I15" s="97">
        <f>IF(ISERROR(VLOOKUP(I10,TriHistory!$B:$E,3,FALSE)),0,IF(LEFT(VLOOKUP(I10,TriHistory!$B:$E,3,FALSE),1)="2",VLOOKUP(I10,TriHistory!$B:$E,4,FALSE),0))</f>
        <v>10</v>
      </c>
      <c r="J15" s="97">
        <f t="shared" si="3"/>
        <v>10</v>
      </c>
      <c r="K15" s="98">
        <f ca="1">IF(TODAY()&gt;C11-1,IF(J12=0,0,J15/J12),0)</f>
        <v>0.2</v>
      </c>
    </row>
    <row r="16" spans="1:21" x14ac:dyDescent="0.2">
      <c r="A16" s="382"/>
      <c r="B16" s="89" t="s">
        <v>644</v>
      </c>
      <c r="C16" s="97">
        <f>IF(ISERROR(VLOOKUP(C10,TriHistory!$B:$E,3,FALSE)),0,IF(LEFT(VLOOKUP(C10,TriHistory!$B:$E,3,FALSE),1)="3",VLOOKUP(C10,TriHistory!$B:$E,4,FALSE),0))</f>
        <v>7.25</v>
      </c>
      <c r="D16" s="97">
        <f>IF(ISERROR(VLOOKUP(D10,TriHistory!$B:$E,3,FALSE)),0,IF(LEFT(VLOOKUP(D10,TriHistory!$B:$E,3,FALSE),1)="3",VLOOKUP(D10,TriHistory!$B:$E,4,FALSE),0))</f>
        <v>0</v>
      </c>
      <c r="E16" s="97">
        <f>IF(ISERROR(VLOOKUP(E10,TriHistory!$B:$E,3,FALSE)),0,IF(LEFT(VLOOKUP(E10,TriHistory!$B:$E,3,FALSE),1)="3",VLOOKUP(E10,TriHistory!$B:$E,4,FALSE),0))</f>
        <v>3.1</v>
      </c>
      <c r="F16" s="97">
        <f>IF(ISERROR(VLOOKUP(F10,TriHistory!$B:$E,3,FALSE)),0,IF(LEFT(VLOOKUP(F10,TriHistory!$B:$E,3,FALSE),1)="3",VLOOKUP(F10,TriHistory!$B:$E,4,FALSE),0))</f>
        <v>0</v>
      </c>
      <c r="G16" s="97">
        <f>IF(ISERROR(VLOOKUP(G10,TriHistory!$B:$E,3,FALSE)),0,IF(LEFT(VLOOKUP(G10,TriHistory!$B:$E,3,FALSE),1)="3",VLOOKUP(G10,TriHistory!$B:$E,4,FALSE),0))</f>
        <v>0</v>
      </c>
      <c r="H16" s="97">
        <f>IF(ISERROR(VLOOKUP(H10,TriHistory!$B:$E,3,FALSE)),0,IF(LEFT(VLOOKUP(H10,TriHistory!$B:$E,3,FALSE),1)="3",VLOOKUP(H10,TriHistory!$B:$E,4,FALSE),0))</f>
        <v>7.25</v>
      </c>
      <c r="I16" s="97">
        <f>IF(ISERROR(VLOOKUP(I10,TriHistory!$B:$E,3,FALSE)),0,IF(LEFT(VLOOKUP(I10,TriHistory!$B:$E,3,FALSE),1)="3",VLOOKUP(I10,TriHistory!$B:$E,4,FALSE),0))</f>
        <v>0</v>
      </c>
      <c r="J16" s="97">
        <f t="shared" si="3"/>
        <v>17.600000000000001</v>
      </c>
      <c r="K16" s="98">
        <f ca="1">IF(TODAY()&gt;C12-1,IF(J13=0,0,J16/J13),0)</f>
        <v>0.92631578947368431</v>
      </c>
    </row>
    <row r="17" spans="1:11" x14ac:dyDescent="0.2">
      <c r="A17" s="99"/>
      <c r="B17" s="91" t="s">
        <v>634</v>
      </c>
      <c r="C17" s="91">
        <f>C10+7</f>
        <v>42799</v>
      </c>
      <c r="D17" s="91">
        <f t="shared" ref="D17:I17" si="4">C17+1</f>
        <v>42800</v>
      </c>
      <c r="E17" s="91">
        <f t="shared" si="4"/>
        <v>42801</v>
      </c>
      <c r="F17" s="91">
        <f t="shared" si="4"/>
        <v>42802</v>
      </c>
      <c r="G17" s="91">
        <f t="shared" si="4"/>
        <v>42803</v>
      </c>
      <c r="H17" s="91">
        <f t="shared" si="4"/>
        <v>42804</v>
      </c>
      <c r="I17" s="91">
        <f t="shared" si="4"/>
        <v>42805</v>
      </c>
      <c r="J17" s="89" t="s">
        <v>335</v>
      </c>
      <c r="K17" s="90"/>
    </row>
    <row r="18" spans="1:11" x14ac:dyDescent="0.2">
      <c r="A18" s="382" t="s">
        <v>641</v>
      </c>
      <c r="B18" s="89" t="s">
        <v>642</v>
      </c>
      <c r="G18" s="92">
        <v>1</v>
      </c>
      <c r="J18" s="92">
        <f t="shared" ref="J18:J23" si="5">SUM(C18:I18)</f>
        <v>1</v>
      </c>
      <c r="K18" s="93"/>
    </row>
    <row r="19" spans="1:11" x14ac:dyDescent="0.2">
      <c r="A19" s="383"/>
      <c r="B19" s="89" t="s">
        <v>643</v>
      </c>
      <c r="C19" s="94">
        <f>VLOOKUP($C17,Plan!$C:$Q,9,FALSE)</f>
        <v>0</v>
      </c>
      <c r="D19" s="94">
        <f>VLOOKUP($C17,Plan!$C:$Q,10,FALSE)</f>
        <v>0</v>
      </c>
      <c r="E19" s="94">
        <f>VLOOKUP($C17,Plan!$C:$Q,11,FALSE)</f>
        <v>10</v>
      </c>
      <c r="F19" s="94">
        <f>VLOOKUP($C17,Plan!$C:$Q,12,FALSE)</f>
        <v>0</v>
      </c>
      <c r="G19" s="94">
        <f>VLOOKUP($C17,Plan!$C:$Q,13,FALSE)</f>
        <v>10</v>
      </c>
      <c r="H19" s="94">
        <f>VLOOKUP($C17,Plan!$C:$Q,14,FALSE)</f>
        <v>0</v>
      </c>
      <c r="I19" s="94">
        <f>VLOOKUP($C17,Plan!$C:$Q,15,FALSE)</f>
        <v>35</v>
      </c>
      <c r="J19" s="92">
        <f t="shared" si="5"/>
        <v>55</v>
      </c>
      <c r="K19" s="93"/>
    </row>
    <row r="20" spans="1:11" x14ac:dyDescent="0.2">
      <c r="A20" s="383"/>
      <c r="B20" s="89" t="s">
        <v>644</v>
      </c>
      <c r="C20" s="94">
        <f>VLOOKUP($C17,Plan!$C:$J,2,FALSE)</f>
        <v>0</v>
      </c>
      <c r="D20" s="94">
        <f>VLOOKUP($C17,Plan!$C:$J,3,FALSE)</f>
        <v>3</v>
      </c>
      <c r="E20" s="94">
        <f>VLOOKUP($C17,Plan!$C:$J,4,FALSE)</f>
        <v>0</v>
      </c>
      <c r="F20" s="94">
        <f>VLOOKUP($C17,Plan!$C:$J,5,FALSE)</f>
        <v>3</v>
      </c>
      <c r="G20" s="94">
        <f>VLOOKUP($C17,Plan!$C:$J,6,FALSE)</f>
        <v>1.5</v>
      </c>
      <c r="H20" s="94">
        <f>VLOOKUP($C17,Plan!$C:$J,7,FALSE)</f>
        <v>8</v>
      </c>
      <c r="I20" s="94">
        <v>5</v>
      </c>
      <c r="J20" s="92">
        <f t="shared" si="5"/>
        <v>20.5</v>
      </c>
      <c r="K20" s="93"/>
    </row>
    <row r="21" spans="1:11" x14ac:dyDescent="0.2">
      <c r="A21" s="382" t="s">
        <v>645</v>
      </c>
      <c r="B21" s="89" t="s">
        <v>642</v>
      </c>
      <c r="C21" s="97">
        <f>IF(ISERROR(VLOOKUP(C17,TriHistory!$B:$E,3,FALSE)),0,IF(LEFT(VLOOKUP(C17,TriHistory!$B:$E,3,FALSE),1)="1",VLOOKUP(C17,TriHistory!$B:$E,4,FALSE),0))</f>
        <v>0</v>
      </c>
      <c r="D21" s="97">
        <f>IF(ISERROR(VLOOKUP(D17,TriHistory!$B:$E,3,FALSE)),0,IF(LEFT(VLOOKUP(D17,TriHistory!$B:$E,3,FALSE),1)="1",VLOOKUP(D17,TriHistory!$B:$E,4,FALSE),0))</f>
        <v>0</v>
      </c>
      <c r="E21" s="97">
        <f>IF(ISERROR(VLOOKUP(E17,TriHistory!$B:$E,3,FALSE)),0,IF(LEFT(VLOOKUP(E17,TriHistory!$B:$E,3,FALSE),1)="1",VLOOKUP(E17,TriHistory!$B:$E,4,FALSE),0))</f>
        <v>0</v>
      </c>
      <c r="F21" s="97">
        <f>IF(ISERROR(VLOOKUP(F17,TriHistory!$B:$E,3,FALSE)),0,IF(LEFT(VLOOKUP(F17,TriHistory!$B:$E,3,FALSE),1)="1",VLOOKUP(F17,TriHistory!$B:$E,4,FALSE),0))</f>
        <v>0</v>
      </c>
      <c r="G21" s="97">
        <f>IF(ISERROR(VLOOKUP(G17,TriHistory!$B:$E,3,FALSE)),0,IF(LEFT(VLOOKUP(G17,TriHistory!$B:$E,3,FALSE),1)="1",VLOOKUP(G17,TriHistory!$B:$E,4,FALSE),0))</f>
        <v>1</v>
      </c>
      <c r="H21" s="97">
        <f>IF(ISERROR(VLOOKUP(H17,TriHistory!$B:$E,3,FALSE)),0,IF(LEFT(VLOOKUP(H17,TriHistory!$B:$E,3,FALSE),1)="1",VLOOKUP(H17,TriHistory!$B:$E,4,FALSE),0))</f>
        <v>0</v>
      </c>
      <c r="I21" s="97">
        <f>IF(ISERROR(VLOOKUP(I17,TriHistory!$B:$E,3,FALSE)),0,IF(LEFT(VLOOKUP(I17,TriHistory!$B:$E,3,FALSE),1)="1",VLOOKUP(I17,TriHistory!$B:$E,4,FALSE),0))</f>
        <v>0</v>
      </c>
      <c r="J21" s="97">
        <f t="shared" si="5"/>
        <v>1</v>
      </c>
      <c r="K21" s="98">
        <f ca="1">IF(TODAY()&gt;C17-1,IF(J18=0,0,J21/J18),0)</f>
        <v>1</v>
      </c>
    </row>
    <row r="22" spans="1:11" x14ac:dyDescent="0.2">
      <c r="A22" s="382"/>
      <c r="B22" s="89" t="s">
        <v>643</v>
      </c>
      <c r="C22" s="97">
        <f>IF(ISERROR(VLOOKUP(C17,TriHistory!$B:$E,3,FALSE)),0,IF(LEFT(VLOOKUP(C17,TriHistory!$B:$E,3,FALSE),1)="2",VLOOKUP(C17,TriHistory!$B:$E,4,FALSE),0))</f>
        <v>0</v>
      </c>
      <c r="D22" s="97">
        <f>IF(ISERROR(VLOOKUP(D17,TriHistory!$B:$E,3,FALSE)),0,IF(LEFT(VLOOKUP(D17,TriHistory!$B:$E,3,FALSE),1)="2",VLOOKUP(D17,TriHistory!$B:$E,4,FALSE),0))</f>
        <v>0</v>
      </c>
      <c r="E22" s="97">
        <f>IF(ISERROR(VLOOKUP(E17,TriHistory!$B:$E,3,FALSE)),0,IF(LEFT(VLOOKUP(E17,TriHistory!$B:$E,3,FALSE),1)="2",VLOOKUP(E17,TriHistory!$B:$E,4,FALSE),0))</f>
        <v>14.5</v>
      </c>
      <c r="F22" s="97">
        <f>IF(ISERROR(VLOOKUP(F17,TriHistory!$B:$E,3,FALSE)),0,IF(LEFT(VLOOKUP(F17,TriHistory!$B:$E,3,FALSE),1)="2",VLOOKUP(F17,TriHistory!$B:$E,4,FALSE),0))</f>
        <v>0</v>
      </c>
      <c r="G22" s="97">
        <f>IF(ISERROR(VLOOKUP(G17,TriHistory!$B:$E,3,FALSE)),0,IF(LEFT(VLOOKUP(G17,TriHistory!$B:$E,3,FALSE),1)="2",VLOOKUP(G17,TriHistory!$B:$E,4,FALSE),0))</f>
        <v>0</v>
      </c>
      <c r="H22" s="97">
        <f>IF(ISERROR(VLOOKUP(H17,TriHistory!$B:$E,3,FALSE)),0,IF(LEFT(VLOOKUP(H17,TriHistory!$B:$E,3,FALSE),1)="2",VLOOKUP(H17,TriHistory!$B:$E,4,FALSE),0))</f>
        <v>0</v>
      </c>
      <c r="I22" s="97">
        <f>IF(ISERROR(VLOOKUP(I17,TriHistory!$B:$E,3,FALSE)),0,IF(LEFT(VLOOKUP(I17,TriHistory!$B:$E,3,FALSE),1)="2",VLOOKUP(I17,TriHistory!$B:$E,4,FALSE),0))</f>
        <v>0</v>
      </c>
      <c r="J22" s="97">
        <f t="shared" si="5"/>
        <v>14.5</v>
      </c>
      <c r="K22" s="98">
        <f ca="1">IF(TODAY()&gt;C18-1,IF(J19=0,0,J22/J19),0)</f>
        <v>0.26363636363636361</v>
      </c>
    </row>
    <row r="23" spans="1:11" x14ac:dyDescent="0.2">
      <c r="A23" s="382"/>
      <c r="B23" s="89" t="s">
        <v>644</v>
      </c>
      <c r="C23" s="97">
        <f>IF(ISERROR(VLOOKUP(C17,TriHistory!$B:$E,3,FALSE)),0,IF(LEFT(VLOOKUP(C17,TriHistory!$B:$E,3,FALSE),1)="3",VLOOKUP(C17,TriHistory!$B:$E,4,FALSE),0))</f>
        <v>0</v>
      </c>
      <c r="D23" s="97">
        <f>IF(ISERROR(VLOOKUP(D17,TriHistory!$B:$E,3,FALSE)),0,IF(LEFT(VLOOKUP(D17,TriHistory!$B:$E,3,FALSE),1)="3",VLOOKUP(D17,TriHistory!$B:$E,4,FALSE),0))</f>
        <v>3.17</v>
      </c>
      <c r="E23" s="97">
        <f>IF(ISERROR(VLOOKUP(E17,TriHistory!$B:$E,3,FALSE)),0,IF(LEFT(VLOOKUP(E17,TriHistory!$B:$E,3,FALSE),1)="3",VLOOKUP(E17,TriHistory!$B:$E,4,FALSE),0))</f>
        <v>0</v>
      </c>
      <c r="F23" s="97">
        <f>IF(ISERROR(VLOOKUP(F17,TriHistory!$B:$E,3,FALSE)),0,IF(LEFT(VLOOKUP(F17,TriHistory!$B:$E,3,FALSE),1)="3",VLOOKUP(F17,TriHistory!$B:$E,4,FALSE),0))</f>
        <v>5</v>
      </c>
      <c r="G23" s="97">
        <f>IF(ISERROR(VLOOKUP(G17,TriHistory!$B:$E,3,FALSE)),0,IF(LEFT(VLOOKUP(G17,TriHistory!$B:$E,3,FALSE),1)="3",VLOOKUP(G17,TriHistory!$B:$E,4,FALSE),0))</f>
        <v>0</v>
      </c>
      <c r="H23" s="97">
        <f>IF(ISERROR(VLOOKUP(H17,TriHistory!$B:$E,3,FALSE)),0,IF(LEFT(VLOOKUP(H17,TriHistory!$B:$E,3,FALSE),1)="3",VLOOKUP(H17,TriHistory!$B:$E,4,FALSE),0))</f>
        <v>5</v>
      </c>
      <c r="I23" s="97">
        <f>IF(ISERROR(VLOOKUP(I17,TriHistory!$B:$E,3,FALSE)),0,IF(LEFT(VLOOKUP(I17,TriHistory!$B:$E,3,FALSE),1)="3",VLOOKUP(I17,TriHistory!$B:$E,4,FALSE),0))</f>
        <v>8</v>
      </c>
      <c r="J23" s="97">
        <f t="shared" si="5"/>
        <v>21.17</v>
      </c>
      <c r="K23" s="98">
        <f ca="1">IF(TODAY()&gt;C19-1,IF(J20=0,0,J23/J20),0)</f>
        <v>1.0326829268292683</v>
      </c>
    </row>
    <row r="24" spans="1:11" x14ac:dyDescent="0.2">
      <c r="A24" s="381" t="s">
        <v>332</v>
      </c>
      <c r="B24" s="381"/>
      <c r="C24" s="91">
        <f>C17+7</f>
        <v>42806</v>
      </c>
      <c r="D24" s="91">
        <f t="shared" ref="D24:I24" si="6">C24+1</f>
        <v>42807</v>
      </c>
      <c r="E24" s="91">
        <f t="shared" si="6"/>
        <v>42808</v>
      </c>
      <c r="F24" s="91">
        <f t="shared" si="6"/>
        <v>42809</v>
      </c>
      <c r="G24" s="91">
        <f t="shared" si="6"/>
        <v>42810</v>
      </c>
      <c r="H24" s="91">
        <f t="shared" si="6"/>
        <v>42811</v>
      </c>
      <c r="I24" s="91">
        <f t="shared" si="6"/>
        <v>42812</v>
      </c>
      <c r="J24" s="89" t="s">
        <v>335</v>
      </c>
      <c r="K24" s="90"/>
    </row>
    <row r="25" spans="1:11" x14ac:dyDescent="0.2">
      <c r="A25" s="382" t="s">
        <v>641</v>
      </c>
      <c r="B25" s="89" t="s">
        <v>642</v>
      </c>
      <c r="G25" s="92">
        <v>1</v>
      </c>
      <c r="J25" s="92">
        <f t="shared" ref="J25:J30" si="7">SUM(C25:I25)</f>
        <v>1</v>
      </c>
      <c r="K25" s="93"/>
    </row>
    <row r="26" spans="1:11" x14ac:dyDescent="0.2">
      <c r="A26" s="383"/>
      <c r="B26" s="89" t="s">
        <v>643</v>
      </c>
      <c r="C26" s="94">
        <f>VLOOKUP($C24,Plan!$C:$Q,9,FALSE)</f>
        <v>0</v>
      </c>
      <c r="D26" s="94">
        <f>VLOOKUP($C24,Plan!$C:$Q,10,FALSE)</f>
        <v>0</v>
      </c>
      <c r="E26" s="94">
        <f>VLOOKUP($C24,Plan!$C:$Q,11,FALSE)</f>
        <v>10</v>
      </c>
      <c r="F26" s="94">
        <f>VLOOKUP($C24,Plan!$C:$Q,12,FALSE)</f>
        <v>0</v>
      </c>
      <c r="G26" s="94">
        <f>VLOOKUP($C24,Plan!$C:$Q,13,FALSE)</f>
        <v>10</v>
      </c>
      <c r="H26" s="94">
        <f>VLOOKUP($C24,Plan!$C:$Q,14,FALSE)</f>
        <v>0</v>
      </c>
      <c r="I26" s="94">
        <f>VLOOKUP($C24,Plan!$C:$Q,15,FALSE)</f>
        <v>25</v>
      </c>
      <c r="J26" s="92">
        <f t="shared" si="7"/>
        <v>45</v>
      </c>
      <c r="K26" s="93"/>
    </row>
    <row r="27" spans="1:11" x14ac:dyDescent="0.2">
      <c r="A27" s="383"/>
      <c r="B27" s="89" t="s">
        <v>644</v>
      </c>
      <c r="C27" s="94">
        <f>VLOOKUP($C24,Plan!$C:$J,2,FALSE)</f>
        <v>0</v>
      </c>
      <c r="D27" s="94">
        <f>VLOOKUP($C24,Plan!$C:$J,3,FALSE)</f>
        <v>3</v>
      </c>
      <c r="E27" s="94">
        <f>VLOOKUP($C24,Plan!$C:$J,4,FALSE)</f>
        <v>0</v>
      </c>
      <c r="F27" s="94">
        <f>VLOOKUP($C24,Plan!$C:$J,5,FALSE)</f>
        <v>3</v>
      </c>
      <c r="G27" s="94">
        <f>VLOOKUP($C24,Plan!$C:$J,6,FALSE)</f>
        <v>1.5</v>
      </c>
      <c r="H27" s="94">
        <f>VLOOKUP($C24,Plan!$C:$J,7,FALSE)</f>
        <v>10</v>
      </c>
      <c r="I27" s="94">
        <f>VLOOKUP($C24,Plan!$C:$J,8,FALSE)</f>
        <v>0</v>
      </c>
      <c r="J27" s="92">
        <f t="shared" si="7"/>
        <v>17.5</v>
      </c>
      <c r="K27" s="93"/>
    </row>
    <row r="28" spans="1:11" x14ac:dyDescent="0.2">
      <c r="A28" s="382" t="s">
        <v>645</v>
      </c>
      <c r="B28" s="89" t="s">
        <v>642</v>
      </c>
      <c r="C28" s="97">
        <f>IF(ISERROR(VLOOKUP(C24,TriHistory!$B:$E,3,FALSE)),0,IF(LEFT(VLOOKUP(C24,TriHistory!$B:$E,3,FALSE),1)="1",VLOOKUP(C24,TriHistory!$B:$E,4,FALSE),0))</f>
        <v>0</v>
      </c>
      <c r="D28" s="97">
        <f>IF(ISERROR(VLOOKUP(D24,TriHistory!$B:$E,3,FALSE)),0,IF(LEFT(VLOOKUP(D24,TriHistory!$B:$E,3,FALSE),1)="1",VLOOKUP(D24,TriHistory!$B:$E,4,FALSE),0))</f>
        <v>0</v>
      </c>
      <c r="E28" s="97">
        <f>IF(ISERROR(VLOOKUP(E24,TriHistory!$B:$E,3,FALSE)),0,IF(LEFT(VLOOKUP(E24,TriHistory!$B:$E,3,FALSE),1)="1",VLOOKUP(E24,TriHistory!$B:$E,4,FALSE),0))</f>
        <v>0</v>
      </c>
      <c r="F28" s="97">
        <f>IF(ISERROR(VLOOKUP(F24,TriHistory!$B:$E,3,FALSE)),0,IF(LEFT(VLOOKUP(F24,TriHistory!$B:$E,3,FALSE),1)="1",VLOOKUP(F24,TriHistory!$B:$E,4,FALSE),0))</f>
        <v>0</v>
      </c>
      <c r="G28" s="97">
        <f>IF(ISERROR(VLOOKUP(G24,TriHistory!$B:$E,3,FALSE)),0,IF(LEFT(VLOOKUP(G24,TriHistory!$B:$E,3,FALSE),1)="1",VLOOKUP(G24,TriHistory!$B:$E,4,FALSE),0))</f>
        <v>0</v>
      </c>
      <c r="H28" s="97">
        <f>IF(ISERROR(VLOOKUP(H24,TriHistory!$B:$E,3,FALSE)),0,IF(LEFT(VLOOKUP(H24,TriHistory!$B:$E,3,FALSE),1)="1",VLOOKUP(H24,TriHistory!$B:$E,4,FALSE),0))</f>
        <v>0</v>
      </c>
      <c r="I28" s="97">
        <f>IF(ISERROR(VLOOKUP(I24,TriHistory!$B:$E,3,FALSE)),0,IF(LEFT(VLOOKUP(I24,TriHistory!$B:$E,3,FALSE),1)="1",VLOOKUP(I24,TriHistory!$B:$E,4,FALSE),0))</f>
        <v>0</v>
      </c>
      <c r="J28" s="97">
        <f t="shared" si="7"/>
        <v>0</v>
      </c>
      <c r="K28" s="98">
        <f ca="1">IF(TODAY()&gt;C24-1,IF(J25=0,0,J28/J25),0)</f>
        <v>0</v>
      </c>
    </row>
    <row r="29" spans="1:11" x14ac:dyDescent="0.2">
      <c r="A29" s="382"/>
      <c r="B29" s="89" t="s">
        <v>643</v>
      </c>
      <c r="C29" s="97">
        <f>IF(ISERROR(VLOOKUP(C24,TriHistory!$B:$E,3,FALSE)),0,IF(LEFT(VLOOKUP(C24,TriHistory!$B:$E,3,FALSE),1)="2",VLOOKUP(C24,TriHistory!$B:$E,4,FALSE),0))</f>
        <v>0</v>
      </c>
      <c r="D29" s="97">
        <f>IF(ISERROR(VLOOKUP(D24,TriHistory!$B:$E,3,FALSE)),0,IF(LEFT(VLOOKUP(D24,TriHistory!$B:$E,3,FALSE),1)="2",VLOOKUP(D24,TriHistory!$B:$E,4,FALSE),0))</f>
        <v>0</v>
      </c>
      <c r="E29" s="97">
        <f>IF(ISERROR(VLOOKUP(E24,TriHistory!$B:$E,3,FALSE)),0,IF(LEFT(VLOOKUP(E24,TriHistory!$B:$E,3,FALSE),1)="2",VLOOKUP(E24,TriHistory!$B:$E,4,FALSE),0))</f>
        <v>0</v>
      </c>
      <c r="F29" s="97">
        <f>IF(ISERROR(VLOOKUP(F24,TriHistory!$B:$E,3,FALSE)),0,IF(LEFT(VLOOKUP(F24,TriHistory!$B:$E,3,FALSE),1)="2",VLOOKUP(F24,TriHistory!$B:$E,4,FALSE),0))</f>
        <v>0</v>
      </c>
      <c r="G29" s="97">
        <f>IF(ISERROR(VLOOKUP(G24,TriHistory!$B:$E,3,FALSE)),0,IF(LEFT(VLOOKUP(G24,TriHistory!$B:$E,3,FALSE),1)="2",VLOOKUP(G24,TriHistory!$B:$E,4,FALSE),0))</f>
        <v>0</v>
      </c>
      <c r="H29" s="97">
        <f>IF(ISERROR(VLOOKUP(H24,TriHistory!$B:$E,3,FALSE)),0,IF(LEFT(VLOOKUP(H24,TriHistory!$B:$E,3,FALSE),1)="2",VLOOKUP(H24,TriHistory!$B:$E,4,FALSE),0))</f>
        <v>0</v>
      </c>
      <c r="I29" s="97">
        <f>IF(ISERROR(VLOOKUP(I24,TriHistory!$B:$E,3,FALSE)),0,IF(LEFT(VLOOKUP(I24,TriHistory!$B:$E,3,FALSE),1)="2",VLOOKUP(I24,TriHistory!$B:$E,4,FALSE),0))</f>
        <v>0</v>
      </c>
      <c r="J29" s="97">
        <f t="shared" si="7"/>
        <v>0</v>
      </c>
      <c r="K29" s="98">
        <f ca="1">IF(TODAY()&gt;C25-1,IF(J26=0,0,J29/J26),0)</f>
        <v>0</v>
      </c>
    </row>
    <row r="30" spans="1:11" x14ac:dyDescent="0.2">
      <c r="A30" s="382"/>
      <c r="B30" s="89" t="s">
        <v>644</v>
      </c>
      <c r="C30" s="97">
        <f>IF(ISERROR(VLOOKUP(C24,TriHistory!$B:$E,3,FALSE)),0,IF(LEFT(VLOOKUP(C24,TriHistory!$B:$E,3,FALSE),1)="3",VLOOKUP(C24,TriHistory!$B:$E,4,FALSE),0))</f>
        <v>0</v>
      </c>
      <c r="D30" s="97">
        <f>IF(ISERROR(VLOOKUP(D24,TriHistory!$B:$E,3,FALSE)),0,IF(LEFT(VLOOKUP(D24,TriHistory!$B:$E,3,FALSE),1)="3",VLOOKUP(D24,TriHistory!$B:$E,4,FALSE),0))</f>
        <v>0</v>
      </c>
      <c r="E30" s="97">
        <f>IF(ISERROR(VLOOKUP(E24,TriHistory!$B:$E,3,FALSE)),0,IF(LEFT(VLOOKUP(E24,TriHistory!$B:$E,3,FALSE),1)="3",VLOOKUP(E24,TriHistory!$B:$E,4,FALSE),0))</f>
        <v>3</v>
      </c>
      <c r="F30" s="97">
        <f>IF(ISERROR(VLOOKUP(F24,TriHistory!$B:$E,3,FALSE)),0,IF(LEFT(VLOOKUP(F24,TriHistory!$B:$E,3,FALSE),1)="3",VLOOKUP(F24,TriHistory!$B:$E,4,FALSE),0))</f>
        <v>1.2</v>
      </c>
      <c r="G30" s="97">
        <f>IF(ISERROR(VLOOKUP(G24,TriHistory!$B:$E,3,FALSE)),0,IF(LEFT(VLOOKUP(G24,TriHistory!$B:$E,3,FALSE),1)="3",VLOOKUP(G24,TriHistory!$B:$E,4,FALSE),0))</f>
        <v>3</v>
      </c>
      <c r="H30" s="97">
        <f>IF(ISERROR(VLOOKUP(H24,TriHistory!$B:$E,3,FALSE)),0,IF(LEFT(VLOOKUP(H24,TriHistory!$B:$E,3,FALSE),1)="3",VLOOKUP(H24,TriHistory!$B:$E,4,FALSE),0))</f>
        <v>6.2</v>
      </c>
      <c r="I30" s="97">
        <f>IF(ISERROR(VLOOKUP(I24,TriHistory!$B:$E,3,FALSE)),0,IF(LEFT(VLOOKUP(I24,TriHistory!$B:$E,3,FALSE),1)="3",VLOOKUP(I24,TriHistory!$B:$E,4,FALSE),0))</f>
        <v>0</v>
      </c>
      <c r="J30" s="97">
        <f t="shared" si="7"/>
        <v>13.4</v>
      </c>
      <c r="K30" s="98">
        <f ca="1">IF(TODAY()&gt;C26-1,IF(J27=0,0,J30/J27),0)</f>
        <v>0.76571428571428568</v>
      </c>
    </row>
    <row r="31" spans="1:11" x14ac:dyDescent="0.2">
      <c r="A31" s="381" t="s">
        <v>332</v>
      </c>
      <c r="B31" s="381"/>
      <c r="C31" s="91">
        <f>C24+7</f>
        <v>42813</v>
      </c>
      <c r="D31" s="91">
        <f t="shared" ref="D31:I31" si="8">C31+1</f>
        <v>42814</v>
      </c>
      <c r="E31" s="91">
        <f t="shared" si="8"/>
        <v>42815</v>
      </c>
      <c r="F31" s="91">
        <f t="shared" si="8"/>
        <v>42816</v>
      </c>
      <c r="G31" s="91">
        <f t="shared" si="8"/>
        <v>42817</v>
      </c>
      <c r="H31" s="91">
        <f t="shared" si="8"/>
        <v>42818</v>
      </c>
      <c r="I31" s="91">
        <f t="shared" si="8"/>
        <v>42819</v>
      </c>
      <c r="J31" s="89" t="s">
        <v>335</v>
      </c>
      <c r="K31" s="90"/>
    </row>
    <row r="32" spans="1:11" x14ac:dyDescent="0.2">
      <c r="A32" s="382" t="s">
        <v>641</v>
      </c>
      <c r="B32" s="89" t="s">
        <v>642</v>
      </c>
      <c r="G32" s="92">
        <v>1</v>
      </c>
      <c r="J32" s="92">
        <f t="shared" ref="J32:J37" si="9">SUM(C32:I32)</f>
        <v>1</v>
      </c>
      <c r="K32" s="93"/>
    </row>
    <row r="33" spans="1:11" x14ac:dyDescent="0.2">
      <c r="A33" s="383"/>
      <c r="B33" s="89" t="s">
        <v>643</v>
      </c>
      <c r="C33" s="94">
        <f>VLOOKUP($C31,Plan!$C:$Q,9,FALSE)</f>
        <v>0</v>
      </c>
      <c r="D33" s="94">
        <f>VLOOKUP($C31,Plan!$C:$Q,10,FALSE)</f>
        <v>0</v>
      </c>
      <c r="E33" s="94">
        <f>VLOOKUP($C31,Plan!$C:$Q,11,FALSE)</f>
        <v>10</v>
      </c>
      <c r="F33" s="94">
        <f>VLOOKUP($C31,Plan!$C:$Q,12,FALSE)</f>
        <v>0</v>
      </c>
      <c r="G33" s="94">
        <f>VLOOKUP($C31,Plan!$C:$Q,13,FALSE)</f>
        <v>10</v>
      </c>
      <c r="H33" s="94">
        <f>VLOOKUP($C31,Plan!$C:$Q,14,FALSE)</f>
        <v>0</v>
      </c>
      <c r="I33" s="94">
        <f>VLOOKUP($C31,Plan!$C:$Q,15,FALSE)</f>
        <v>30</v>
      </c>
      <c r="J33" s="92">
        <f t="shared" si="9"/>
        <v>50</v>
      </c>
      <c r="K33" s="93"/>
    </row>
    <row r="34" spans="1:11" x14ac:dyDescent="0.2">
      <c r="A34" s="383"/>
      <c r="B34" s="89" t="s">
        <v>644</v>
      </c>
      <c r="C34" s="94">
        <f>VLOOKUP($C31,Plan!$C:$J,2,FALSE)</f>
        <v>10</v>
      </c>
      <c r="D34" s="94">
        <f>VLOOKUP($C31,Plan!$C:$J,3,FALSE)</f>
        <v>3</v>
      </c>
      <c r="E34" s="94">
        <f>VLOOKUP($C31,Plan!$C:$J,4,FALSE)</f>
        <v>0</v>
      </c>
      <c r="F34" s="94">
        <f>VLOOKUP($C31,Plan!$C:$J,5,FALSE)</f>
        <v>4</v>
      </c>
      <c r="G34" s="94">
        <f>VLOOKUP($C31,Plan!$C:$J,6,FALSE)</f>
        <v>2</v>
      </c>
      <c r="H34" s="94">
        <f>VLOOKUP($C31,Plan!$C:$J,7,FALSE)</f>
        <v>5</v>
      </c>
      <c r="I34" s="94">
        <f>VLOOKUP($C31,Plan!$C:$J,8,FALSE)</f>
        <v>0</v>
      </c>
      <c r="J34" s="92">
        <f t="shared" si="9"/>
        <v>24</v>
      </c>
      <c r="K34" s="93"/>
    </row>
    <row r="35" spans="1:11" x14ac:dyDescent="0.2">
      <c r="A35" s="382" t="s">
        <v>645</v>
      </c>
      <c r="B35" s="89" t="s">
        <v>642</v>
      </c>
      <c r="C35" s="97">
        <f>IF(ISERROR(VLOOKUP(C31,TriHistory!$B:$E,3,FALSE)),0,IF(LEFT(VLOOKUP(C31,TriHistory!$B:$E,3,FALSE),1)="1",VLOOKUP(C31,TriHistory!$B:$E,4,FALSE),0))</f>
        <v>0</v>
      </c>
      <c r="D35" s="97">
        <f>IF(ISERROR(VLOOKUP(D31,TriHistory!$B:$E,3,FALSE)),0,IF(LEFT(VLOOKUP(D31,TriHistory!$B:$E,3,FALSE),1)="1",VLOOKUP(D31,TriHistory!$B:$E,4,FALSE),0))</f>
        <v>0</v>
      </c>
      <c r="E35" s="97">
        <f>IF(ISERROR(VLOOKUP(E31,TriHistory!$B:$E,3,FALSE)),0,IF(LEFT(VLOOKUP(E31,TriHistory!$B:$E,3,FALSE),1)="1",VLOOKUP(E31,TriHistory!$B:$E,4,FALSE),0))</f>
        <v>0</v>
      </c>
      <c r="F35" s="97">
        <f>IF(ISERROR(VLOOKUP(F31,TriHistory!$B:$E,3,FALSE)),0,IF(LEFT(VLOOKUP(F31,TriHistory!$B:$E,3,FALSE),1)="1",VLOOKUP(F31,TriHistory!$B:$E,4,FALSE),0))</f>
        <v>0</v>
      </c>
      <c r="G35" s="97">
        <f>IF(ISERROR(VLOOKUP(G31,TriHistory!$B:$E,3,FALSE)),0,IF(LEFT(VLOOKUP(G31,TriHistory!$B:$E,3,FALSE),1)="1",VLOOKUP(G31,TriHistory!$B:$E,4,FALSE),0))</f>
        <v>0</v>
      </c>
      <c r="H35" s="97">
        <f>IF(ISERROR(VLOOKUP(H31,TriHistory!$B:$E,3,FALSE)),0,IF(LEFT(VLOOKUP(H31,TriHistory!$B:$E,3,FALSE),1)="1",VLOOKUP(H31,TriHistory!$B:$E,4,FALSE),0))</f>
        <v>0</v>
      </c>
      <c r="I35" s="97">
        <f>IF(ISERROR(VLOOKUP(I31,TriHistory!$B:$E,3,FALSE)),0,IF(LEFT(VLOOKUP(I31,TriHistory!$B:$E,3,FALSE),1)="1",VLOOKUP(I31,TriHistory!$B:$E,4,FALSE),0))</f>
        <v>0</v>
      </c>
      <c r="J35" s="97">
        <f t="shared" si="9"/>
        <v>0</v>
      </c>
      <c r="K35" s="98">
        <f ca="1">IF(TODAY()&gt;C31-1,IF(J32=0,0,J35/J32),0)</f>
        <v>0</v>
      </c>
    </row>
    <row r="36" spans="1:11" x14ac:dyDescent="0.2">
      <c r="A36" s="382"/>
      <c r="B36" s="89" t="s">
        <v>643</v>
      </c>
      <c r="C36" s="97">
        <f>IF(ISERROR(VLOOKUP(C31,TriHistory!$B:$E,3,FALSE)),0,IF(LEFT(VLOOKUP(C31,TriHistory!$B:$E,3,FALSE),1)="2",VLOOKUP(C31,TriHistory!$B:$E,4,FALSE),0))</f>
        <v>0</v>
      </c>
      <c r="D36" s="97">
        <f>IF(ISERROR(VLOOKUP(D31,TriHistory!$B:$E,3,FALSE)),0,IF(LEFT(VLOOKUP(D31,TriHistory!$B:$E,3,FALSE),1)="2",VLOOKUP(D31,TriHistory!$B:$E,4,FALSE),0))</f>
        <v>11.5</v>
      </c>
      <c r="E36" s="97">
        <f>IF(ISERROR(VLOOKUP(E31,TriHistory!$B:$E,3,FALSE)),0,IF(LEFT(VLOOKUP(E31,TriHistory!$B:$E,3,FALSE),1)="2",VLOOKUP(E31,TriHistory!$B:$E,4,FALSE),0))</f>
        <v>0</v>
      </c>
      <c r="F36" s="97">
        <f>IF(ISERROR(VLOOKUP(F31,TriHistory!$B:$E,3,FALSE)),0,IF(LEFT(VLOOKUP(F31,TriHistory!$B:$E,3,FALSE),1)="2",VLOOKUP(F31,TriHistory!$B:$E,4,FALSE),0))</f>
        <v>0</v>
      </c>
      <c r="G36" s="97">
        <f>IF(ISERROR(VLOOKUP(G31,TriHistory!$B:$E,3,FALSE)),0,IF(LEFT(VLOOKUP(G31,TriHistory!$B:$E,3,FALSE),1)="2",VLOOKUP(G31,TriHistory!$B:$E,4,FALSE),0))</f>
        <v>0</v>
      </c>
      <c r="H36" s="97">
        <f>IF(ISERROR(VLOOKUP(H31,TriHistory!$B:$E,3,FALSE)),0,IF(LEFT(VLOOKUP(H31,TriHistory!$B:$E,3,FALSE),1)="2",VLOOKUP(H31,TriHistory!$B:$E,4,FALSE),0))</f>
        <v>0</v>
      </c>
      <c r="I36" s="97">
        <f>IF(ISERROR(VLOOKUP(I31,TriHistory!$B:$E,3,FALSE)),0,IF(LEFT(VLOOKUP(I31,TriHistory!$B:$E,3,FALSE),1)="2",VLOOKUP(I31,TriHistory!$B:$E,4,FALSE),0))</f>
        <v>0</v>
      </c>
      <c r="J36" s="97">
        <f t="shared" si="9"/>
        <v>11.5</v>
      </c>
      <c r="K36" s="98">
        <f ca="1">IF(TODAY()&gt;C32-1,IF(J33=0,0,J36/J33),0)</f>
        <v>0.23</v>
      </c>
    </row>
    <row r="37" spans="1:11" x14ac:dyDescent="0.2">
      <c r="A37" s="382"/>
      <c r="B37" s="89" t="s">
        <v>644</v>
      </c>
      <c r="C37" s="97">
        <f>IF(ISERROR(VLOOKUP(C31,TriHistory!$B:$E,3,FALSE)),0,IF(LEFT(VLOOKUP(C31,TriHistory!$B:$E,3,FALSE),1)="3",VLOOKUP(C31,TriHistory!$B:$E,4,FALSE),0))</f>
        <v>10.3</v>
      </c>
      <c r="D37" s="97">
        <f>IF(ISERROR(VLOOKUP(D31,TriHistory!$B:$E,3,FALSE)),0,IF(LEFT(VLOOKUP(D31,TriHistory!$B:$E,3,FALSE),1)="3",VLOOKUP(D31,TriHistory!$B:$E,4,FALSE),0))</f>
        <v>0</v>
      </c>
      <c r="E37" s="97">
        <f>IF(ISERROR(VLOOKUP(E31,TriHistory!$B:$E,3,FALSE)),0,IF(LEFT(VLOOKUP(E31,TriHistory!$B:$E,3,FALSE),1)="3",VLOOKUP(E31,TriHistory!$B:$E,4,FALSE),0))</f>
        <v>3.17</v>
      </c>
      <c r="F37" s="97">
        <f>IF(ISERROR(VLOOKUP(F31,TriHistory!$B:$E,3,FALSE)),0,IF(LEFT(VLOOKUP(F31,TriHistory!$B:$E,3,FALSE),1)="3",VLOOKUP(F31,TriHistory!$B:$E,4,FALSE),0))</f>
        <v>0</v>
      </c>
      <c r="G37" s="97">
        <f>IF(ISERROR(VLOOKUP(G31,TriHistory!$B:$E,3,FALSE)),0,IF(LEFT(VLOOKUP(G31,TriHistory!$B:$E,3,FALSE),1)="3",VLOOKUP(G31,TriHistory!$B:$E,4,FALSE),0))</f>
        <v>0</v>
      </c>
      <c r="H37" s="97">
        <f>IF(ISERROR(VLOOKUP(H31,TriHistory!$B:$E,3,FALSE)),0,IF(LEFT(VLOOKUP(H31,TriHistory!$B:$E,3,FALSE),1)="3",VLOOKUP(H31,TriHistory!$B:$E,4,FALSE),0))</f>
        <v>6.2</v>
      </c>
      <c r="I37" s="97">
        <f>IF(ISERROR(VLOOKUP(I31,TriHistory!$B:$E,3,FALSE)),0,IF(LEFT(VLOOKUP(I31,TriHistory!$B:$E,3,FALSE),1)="3",VLOOKUP(I31,TriHistory!$B:$E,4,FALSE),0))</f>
        <v>4</v>
      </c>
      <c r="J37" s="97">
        <f t="shared" si="9"/>
        <v>23.67</v>
      </c>
      <c r="K37" s="98">
        <f ca="1">IF(TODAY()&gt;C33-1,IF(J34=0,0,J37/J34),0)</f>
        <v>0.98625000000000007</v>
      </c>
    </row>
    <row r="38" spans="1:11" x14ac:dyDescent="0.2">
      <c r="A38" s="381" t="s">
        <v>332</v>
      </c>
      <c r="B38" s="381"/>
      <c r="C38" s="91">
        <f>C31+7</f>
        <v>42820</v>
      </c>
      <c r="D38" s="91">
        <f t="shared" ref="D38:I38" si="10">C38+1</f>
        <v>42821</v>
      </c>
      <c r="E38" s="91">
        <f t="shared" si="10"/>
        <v>42822</v>
      </c>
      <c r="F38" s="91">
        <f t="shared" si="10"/>
        <v>42823</v>
      </c>
      <c r="G38" s="91">
        <f t="shared" si="10"/>
        <v>42824</v>
      </c>
      <c r="H38" s="91">
        <f t="shared" si="10"/>
        <v>42825</v>
      </c>
      <c r="I38" s="91">
        <f t="shared" si="10"/>
        <v>42826</v>
      </c>
      <c r="J38" s="89" t="s">
        <v>335</v>
      </c>
      <c r="K38" s="90"/>
    </row>
    <row r="39" spans="1:11" x14ac:dyDescent="0.2">
      <c r="A39" s="382" t="s">
        <v>641</v>
      </c>
      <c r="B39" s="89" t="s">
        <v>642</v>
      </c>
      <c r="J39" s="92">
        <f t="shared" ref="J39:J44" si="11">SUM(C39:I39)</f>
        <v>0</v>
      </c>
      <c r="K39" s="93"/>
    </row>
    <row r="40" spans="1:11" x14ac:dyDescent="0.2">
      <c r="A40" s="383"/>
      <c r="B40" s="89" t="s">
        <v>643</v>
      </c>
      <c r="C40" s="94">
        <f>VLOOKUP($C38,Plan!$C:$Q,9,FALSE)</f>
        <v>0</v>
      </c>
      <c r="D40" s="94">
        <f>VLOOKUP($C38,Plan!$C:$Q,10,FALSE)</f>
        <v>0</v>
      </c>
      <c r="E40" s="94">
        <f>VLOOKUP($C38,Plan!$C:$Q,11,FALSE)</f>
        <v>10</v>
      </c>
      <c r="F40" s="94">
        <f>VLOOKUP($C38,Plan!$C:$Q,12,FALSE)</f>
        <v>0</v>
      </c>
      <c r="G40" s="94">
        <f>VLOOKUP($C38,Plan!$C:$Q,13,FALSE)</f>
        <v>10</v>
      </c>
      <c r="H40" s="94">
        <f>VLOOKUP($C38,Plan!$C:$Q,14,FALSE)</f>
        <v>0</v>
      </c>
      <c r="I40" s="94">
        <f>VLOOKUP($C38,Plan!$C:$Q,15,FALSE)</f>
        <v>25</v>
      </c>
      <c r="J40" s="92">
        <f t="shared" si="11"/>
        <v>45</v>
      </c>
      <c r="K40" s="93"/>
    </row>
    <row r="41" spans="1:11" x14ac:dyDescent="0.2">
      <c r="A41" s="383"/>
      <c r="B41" s="89" t="s">
        <v>644</v>
      </c>
      <c r="C41" s="94">
        <f>VLOOKUP($C38,Plan!$C:$J,2,FALSE)</f>
        <v>8</v>
      </c>
      <c r="D41" s="94">
        <f>VLOOKUP($C38,Plan!$C:$J,3,FALSE)</f>
        <v>3</v>
      </c>
      <c r="E41" s="94">
        <f>VLOOKUP($C38,Plan!$C:$J,4,FALSE)</f>
        <v>0</v>
      </c>
      <c r="F41" s="94">
        <f>VLOOKUP($C38,Plan!$C:$J,5,FALSE)</f>
        <v>4</v>
      </c>
      <c r="G41" s="94">
        <f>VLOOKUP($C38,Plan!$C:$J,6,FALSE)</f>
        <v>2</v>
      </c>
      <c r="H41" s="94">
        <f>VLOOKUP($C38,Plan!$C:$J,7,FALSE)</f>
        <v>8</v>
      </c>
      <c r="I41" s="94">
        <f>VLOOKUP($C38,Plan!$C:$J,8,FALSE)</f>
        <v>0</v>
      </c>
      <c r="J41" s="92">
        <f t="shared" si="11"/>
        <v>25</v>
      </c>
      <c r="K41" s="93"/>
    </row>
    <row r="42" spans="1:11" x14ac:dyDescent="0.2">
      <c r="A42" s="382" t="s">
        <v>645</v>
      </c>
      <c r="B42" s="89" t="s">
        <v>642</v>
      </c>
      <c r="C42" s="97">
        <f>IF(ISERROR(VLOOKUP(C38,TriHistory!$B:$E,3,FALSE)),0,IF(LEFT(VLOOKUP(C38,TriHistory!$B:$E,3,FALSE),1)="1",VLOOKUP(C38,TriHistory!$B:$E,4,FALSE),0))</f>
        <v>0</v>
      </c>
      <c r="D42" s="97">
        <f>IF(ISERROR(VLOOKUP(D38,TriHistory!$B:$E,3,FALSE)),0,IF(LEFT(VLOOKUP(D38,TriHistory!$B:$E,3,FALSE),1)="1",VLOOKUP(D38,TriHistory!$B:$E,4,FALSE),0))</f>
        <v>0</v>
      </c>
      <c r="E42" s="97">
        <f>IF(ISERROR(VLOOKUP(E38,TriHistory!$B:$E,3,FALSE)),0,IF(LEFT(VLOOKUP(E38,TriHistory!$B:$E,3,FALSE),1)="1",VLOOKUP(E38,TriHistory!$B:$E,4,FALSE),0))</f>
        <v>1</v>
      </c>
      <c r="F42" s="97">
        <f>IF(ISERROR(VLOOKUP(F38,TriHistory!$B:$E,3,FALSE)),0,IF(LEFT(VLOOKUP(F38,TriHistory!$B:$E,3,FALSE),1)="1",VLOOKUP(F38,TriHistory!$B:$E,4,FALSE),0))</f>
        <v>0</v>
      </c>
      <c r="G42" s="97">
        <f>IF(ISERROR(VLOOKUP(G38,TriHistory!$B:$E,3,FALSE)),0,IF(LEFT(VLOOKUP(G38,TriHistory!$B:$E,3,FALSE),1)="1",VLOOKUP(G38,TriHistory!$B:$E,4,FALSE),0))</f>
        <v>0</v>
      </c>
      <c r="H42" s="97">
        <f>IF(ISERROR(VLOOKUP(H38,TriHistory!$B:$E,3,FALSE)),0,IF(LEFT(VLOOKUP(H38,TriHistory!$B:$E,3,FALSE),1)="1",VLOOKUP(H38,TriHistory!$B:$E,4,FALSE),0))</f>
        <v>0</v>
      </c>
      <c r="I42" s="97">
        <f>IF(ISERROR(VLOOKUP(I38,TriHistory!$B:$E,3,FALSE)),0,IF(LEFT(VLOOKUP(I38,TriHistory!$B:$E,3,FALSE),1)="1",VLOOKUP(I38,TriHistory!$B:$E,4,FALSE),0))</f>
        <v>0</v>
      </c>
      <c r="J42" s="97">
        <f t="shared" si="11"/>
        <v>1</v>
      </c>
      <c r="K42" s="98">
        <f ca="1">IF(TODAY()&gt;C38-1,IF(J39=0,0,J42/J39),0)</f>
        <v>0</v>
      </c>
    </row>
    <row r="43" spans="1:11" x14ac:dyDescent="0.2">
      <c r="A43" s="382"/>
      <c r="B43" s="89" t="s">
        <v>643</v>
      </c>
      <c r="C43" s="97">
        <f>IF(ISERROR(VLOOKUP(C38,TriHistory!$B:$E,3,FALSE)),0,IF(LEFT(VLOOKUP(C38,TriHistory!$B:$E,3,FALSE),1)="2",VLOOKUP(C38,TriHistory!$B:$E,4,FALSE),0))</f>
        <v>0</v>
      </c>
      <c r="D43" s="97">
        <f>IF(ISERROR(VLOOKUP(D38,TriHistory!$B:$E,3,FALSE)),0,IF(LEFT(VLOOKUP(D38,TriHistory!$B:$E,3,FALSE),1)="2",VLOOKUP(D38,TriHistory!$B:$E,4,FALSE),0))</f>
        <v>12</v>
      </c>
      <c r="E43" s="97">
        <f>IF(ISERROR(VLOOKUP(E38,TriHistory!$B:$E,3,FALSE)),0,IF(LEFT(VLOOKUP(E38,TriHistory!$B:$E,3,FALSE),1)="2",VLOOKUP(E38,TriHistory!$B:$E,4,FALSE),0))</f>
        <v>0</v>
      </c>
      <c r="F43" s="97">
        <f>IF(ISERROR(VLOOKUP(F38,TriHistory!$B:$E,3,FALSE)),0,IF(LEFT(VLOOKUP(F38,TriHistory!$B:$E,3,FALSE),1)="2",VLOOKUP(F38,TriHistory!$B:$E,4,FALSE),0))</f>
        <v>0</v>
      </c>
      <c r="G43" s="97">
        <f>IF(ISERROR(VLOOKUP(G38,TriHistory!$B:$E,3,FALSE)),0,IF(LEFT(VLOOKUP(G38,TriHistory!$B:$E,3,FALSE),1)="2",VLOOKUP(G38,TriHistory!$B:$E,4,FALSE),0))</f>
        <v>0</v>
      </c>
      <c r="H43" s="97">
        <f>IF(ISERROR(VLOOKUP(H38,TriHistory!$B:$E,3,FALSE)),0,IF(LEFT(VLOOKUP(H38,TriHistory!$B:$E,3,FALSE),1)="2",VLOOKUP(H38,TriHistory!$B:$E,4,FALSE),0))</f>
        <v>0</v>
      </c>
      <c r="I43" s="97">
        <f>IF(ISERROR(VLOOKUP(I38,TriHistory!$B:$E,3,FALSE)),0,IF(LEFT(VLOOKUP(I38,TriHistory!$B:$E,3,FALSE),1)="2",VLOOKUP(I38,TriHistory!$B:$E,4,FALSE),0))</f>
        <v>0</v>
      </c>
      <c r="J43" s="97">
        <f t="shared" si="11"/>
        <v>12</v>
      </c>
      <c r="K43" s="98">
        <f ca="1">IF(TODAY()&gt;C39-1,IF(J40=0,0,J43/J40),0)</f>
        <v>0.26666666666666666</v>
      </c>
    </row>
    <row r="44" spans="1:11" x14ac:dyDescent="0.2">
      <c r="A44" s="382"/>
      <c r="B44" s="89" t="s">
        <v>644</v>
      </c>
      <c r="C44" s="97">
        <f>IF(ISERROR(VLOOKUP(C38,TriHistory!$B:$E,3,FALSE)),0,IF(LEFT(VLOOKUP(C38,TriHistory!$B:$E,3,FALSE),1)="3",VLOOKUP(C38,TriHistory!$B:$E,4,FALSE),0))</f>
        <v>10.3</v>
      </c>
      <c r="D44" s="97">
        <f>IF(ISERROR(VLOOKUP(D38,TriHistory!$B:$E,3,FALSE)),0,IF(LEFT(VLOOKUP(D38,TriHistory!$B:$E,3,FALSE),1)="3",VLOOKUP(D38,TriHistory!$B:$E,4,FALSE),0))</f>
        <v>0</v>
      </c>
      <c r="E44" s="97">
        <f>IF(ISERROR(VLOOKUP(E38,TriHistory!$B:$E,3,FALSE)),0,IF(LEFT(VLOOKUP(E38,TriHistory!$B:$E,3,FALSE),1)="3",VLOOKUP(E38,TriHistory!$B:$E,4,FALSE),0))</f>
        <v>0</v>
      </c>
      <c r="F44" s="97">
        <f>IF(ISERROR(VLOOKUP(F38,TriHistory!$B:$E,3,FALSE)),0,IF(LEFT(VLOOKUP(F38,TriHistory!$B:$E,3,FALSE),1)="3",VLOOKUP(F38,TriHistory!$B:$E,4,FALSE),0))</f>
        <v>0</v>
      </c>
      <c r="G44" s="97">
        <f>IF(ISERROR(VLOOKUP(G38,TriHistory!$B:$E,3,FALSE)),0,IF(LEFT(VLOOKUP(G38,TriHistory!$B:$E,3,FALSE),1)="3",VLOOKUP(G38,TriHistory!$B:$E,4,FALSE),0))</f>
        <v>3.75</v>
      </c>
      <c r="H44" s="97">
        <f>IF(ISERROR(VLOOKUP(H38,TriHistory!$B:$E,3,FALSE)),0,IF(LEFT(VLOOKUP(H38,TriHistory!$B:$E,3,FALSE),1)="3",VLOOKUP(H38,TriHistory!$B:$E,4,FALSE),0))</f>
        <v>7</v>
      </c>
      <c r="I44" s="97">
        <f>IF(ISERROR(VLOOKUP(I38,TriHistory!$B:$E,3,FALSE)),0,IF(LEFT(VLOOKUP(I38,TriHistory!$B:$E,3,FALSE),1)="3",VLOOKUP(I38,TriHistory!$B:$E,4,FALSE),0))</f>
        <v>3</v>
      </c>
      <c r="J44" s="97">
        <f t="shared" si="11"/>
        <v>24.05</v>
      </c>
      <c r="K44" s="98">
        <f ca="1">IF(TODAY()&gt;C40-1,IF(J41=0,0,J44/J41),0)</f>
        <v>0.96200000000000008</v>
      </c>
    </row>
    <row r="45" spans="1:11" x14ac:dyDescent="0.2">
      <c r="A45" s="99"/>
      <c r="B45" s="91" t="s">
        <v>634</v>
      </c>
      <c r="C45" s="91">
        <f>C38+7</f>
        <v>42827</v>
      </c>
      <c r="D45" s="91">
        <f t="shared" ref="D45:I45" si="12">C45+1</f>
        <v>42828</v>
      </c>
      <c r="E45" s="91">
        <f t="shared" si="12"/>
        <v>42829</v>
      </c>
      <c r="F45" s="91">
        <f t="shared" si="12"/>
        <v>42830</v>
      </c>
      <c r="G45" s="91">
        <f t="shared" si="12"/>
        <v>42831</v>
      </c>
      <c r="H45" s="91">
        <f t="shared" si="12"/>
        <v>42832</v>
      </c>
      <c r="I45" s="91">
        <f t="shared" si="12"/>
        <v>42833</v>
      </c>
      <c r="J45" s="89" t="s">
        <v>335</v>
      </c>
      <c r="K45" s="90"/>
    </row>
    <row r="46" spans="1:11" x14ac:dyDescent="0.2">
      <c r="A46" s="382" t="s">
        <v>641</v>
      </c>
      <c r="B46" s="89" t="s">
        <v>642</v>
      </c>
      <c r="J46" s="92">
        <f t="shared" ref="J46:J51" si="13">SUM(C46:I46)</f>
        <v>0</v>
      </c>
      <c r="K46" s="93"/>
    </row>
    <row r="47" spans="1:11" x14ac:dyDescent="0.2">
      <c r="A47" s="383"/>
      <c r="B47" s="89" t="s">
        <v>643</v>
      </c>
      <c r="C47" s="94">
        <f>VLOOKUP($C45,Plan!$C:$Q,9,FALSE)</f>
        <v>0</v>
      </c>
      <c r="D47" s="94">
        <f>VLOOKUP($C45,Plan!$C:$Q,10,FALSE)</f>
        <v>0</v>
      </c>
      <c r="E47" s="94">
        <f>VLOOKUP($C45,Plan!$C:$Q,11,FALSE)</f>
        <v>10</v>
      </c>
      <c r="F47" s="94">
        <f>VLOOKUP($C45,Plan!$C:$Q,12,FALSE)</f>
        <v>0</v>
      </c>
      <c r="G47" s="94">
        <f>VLOOKUP($C45,Plan!$C:$Q,13,FALSE)</f>
        <v>10</v>
      </c>
      <c r="H47" s="94">
        <f>VLOOKUP($C45,Plan!$C:$Q,14,FALSE)</f>
        <v>0</v>
      </c>
      <c r="I47" s="94">
        <f>VLOOKUP($C45,Plan!$C:$Q,15,FALSE)</f>
        <v>30</v>
      </c>
      <c r="J47" s="92">
        <f t="shared" si="13"/>
        <v>50</v>
      </c>
      <c r="K47" s="93"/>
    </row>
    <row r="48" spans="1:11" x14ac:dyDescent="0.2">
      <c r="A48" s="383"/>
      <c r="B48" s="89" t="s">
        <v>644</v>
      </c>
      <c r="C48" s="94">
        <f>VLOOKUP($C45,Plan!$C:$J,2,FALSE)</f>
        <v>12</v>
      </c>
      <c r="D48" s="94">
        <f>VLOOKUP($C45,Plan!$C:$J,3,FALSE)</f>
        <v>3</v>
      </c>
      <c r="E48" s="94">
        <f>VLOOKUP($C45,Plan!$C:$J,4,FALSE)</f>
        <v>0</v>
      </c>
      <c r="F48" s="94">
        <f>VLOOKUP($C45,Plan!$C:$J,5,FALSE)</f>
        <v>4</v>
      </c>
      <c r="G48" s="94">
        <f>VLOOKUP($C45,Plan!$C:$J,6,FALSE)</f>
        <v>2</v>
      </c>
      <c r="H48" s="94">
        <f>VLOOKUP($C45,Plan!$C:$J,7,FALSE)</f>
        <v>8</v>
      </c>
      <c r="I48" s="94">
        <f>VLOOKUP($C45,Plan!$C:$J,8,FALSE)</f>
        <v>12</v>
      </c>
      <c r="J48" s="92">
        <f t="shared" si="13"/>
        <v>41</v>
      </c>
      <c r="K48" s="93"/>
    </row>
    <row r="49" spans="1:11" x14ac:dyDescent="0.2">
      <c r="A49" s="382" t="s">
        <v>645</v>
      </c>
      <c r="B49" s="89" t="s">
        <v>642</v>
      </c>
      <c r="C49" s="97">
        <f>IF(ISERROR(VLOOKUP(C45,TriHistory!$B:$E,3,FALSE)),0,IF(LEFT(VLOOKUP(C45,TriHistory!$B:$E,3,FALSE),1)="1",VLOOKUP(C45,TriHistory!$B:$E,4,FALSE),0))</f>
        <v>0</v>
      </c>
      <c r="D49" s="97">
        <f>IF(ISERROR(VLOOKUP(D45,TriHistory!$B:$E,3,FALSE)),0,IF(LEFT(VLOOKUP(D45,TriHistory!$B:$E,3,FALSE),1)="1",VLOOKUP(D45,TriHistory!$B:$E,4,FALSE),0))</f>
        <v>0</v>
      </c>
      <c r="E49" s="97">
        <f>IF(ISERROR(VLOOKUP(E45,TriHistory!$B:$E,3,FALSE)),0,IF(LEFT(VLOOKUP(E45,TriHistory!$B:$E,3,FALSE),1)="1",VLOOKUP(E45,TriHistory!$B:$E,4,FALSE),0))</f>
        <v>0</v>
      </c>
      <c r="F49" s="97">
        <f>IF(ISERROR(VLOOKUP(F45,TriHistory!$B:$E,3,FALSE)),0,IF(LEFT(VLOOKUP(F45,TriHistory!$B:$E,3,FALSE),1)="1",VLOOKUP(F45,TriHistory!$B:$E,4,FALSE),0))</f>
        <v>0</v>
      </c>
      <c r="G49" s="97">
        <f>IF(ISERROR(VLOOKUP(G45,TriHistory!$B:$E,3,FALSE)),0,IF(LEFT(VLOOKUP(G45,TriHistory!$B:$E,3,FALSE),1)="1",VLOOKUP(G45,TriHistory!$B:$E,4,FALSE),0))</f>
        <v>0</v>
      </c>
      <c r="H49" s="97">
        <f>IF(ISERROR(VLOOKUP(H45,TriHistory!$B:$E,3,FALSE)),0,IF(LEFT(VLOOKUP(H45,TriHistory!$B:$E,3,FALSE),1)="1",VLOOKUP(H45,TriHistory!$B:$E,4,FALSE),0))</f>
        <v>0</v>
      </c>
      <c r="I49" s="97">
        <f>IF(ISERROR(VLOOKUP(I45,TriHistory!$B:$E,3,FALSE)),0,IF(LEFT(VLOOKUP(I45,TriHistory!$B:$E,3,FALSE),1)="1",VLOOKUP(I45,TriHistory!$B:$E,4,FALSE),0))</f>
        <v>0</v>
      </c>
      <c r="J49" s="97">
        <f t="shared" si="13"/>
        <v>0</v>
      </c>
      <c r="K49" s="98">
        <f ca="1">IF(TODAY()&gt;C45-1,IF(J46=0,0,J49/J46),0)</f>
        <v>0</v>
      </c>
    </row>
    <row r="50" spans="1:11" x14ac:dyDescent="0.2">
      <c r="A50" s="382"/>
      <c r="B50" s="89" t="s">
        <v>643</v>
      </c>
      <c r="C50" s="97">
        <f>IF(ISERROR(VLOOKUP(C45,TriHistory!$B:$E,3,FALSE)),0,IF(LEFT(VLOOKUP(C45,TriHistory!$B:$E,3,FALSE),1)="2",VLOOKUP(C45,TriHistory!$B:$E,4,FALSE),0))</f>
        <v>0</v>
      </c>
      <c r="D50" s="97">
        <f>IF(ISERROR(VLOOKUP(D45,TriHistory!$B:$E,3,FALSE)),0,IF(LEFT(VLOOKUP(D45,TriHistory!$B:$E,3,FALSE),1)="2",VLOOKUP(D45,TriHistory!$B:$E,4,FALSE),0))</f>
        <v>0</v>
      </c>
      <c r="E50" s="97">
        <f>IF(ISERROR(VLOOKUP(E45,TriHistory!$B:$E,3,FALSE)),0,IF(LEFT(VLOOKUP(E45,TriHistory!$B:$E,3,FALSE),1)="2",VLOOKUP(E45,TriHistory!$B:$E,4,FALSE),0))</f>
        <v>0</v>
      </c>
      <c r="F50" s="97">
        <f>IF(ISERROR(VLOOKUP(F45,TriHistory!$B:$E,3,FALSE)),0,IF(LEFT(VLOOKUP(F45,TriHistory!$B:$E,3,FALSE),1)="2",VLOOKUP(F45,TriHistory!$B:$E,4,FALSE),0))</f>
        <v>0</v>
      </c>
      <c r="G50" s="97">
        <f>IF(ISERROR(VLOOKUP(G45,TriHistory!$B:$E,3,FALSE)),0,IF(LEFT(VLOOKUP(G45,TriHistory!$B:$E,3,FALSE),1)="2",VLOOKUP(G45,TriHistory!$B:$E,4,FALSE),0))</f>
        <v>0</v>
      </c>
      <c r="H50" s="97">
        <f>IF(ISERROR(VLOOKUP(H45,TriHistory!$B:$E,3,FALSE)),0,IF(LEFT(VLOOKUP(H45,TriHistory!$B:$E,3,FALSE),1)="2",VLOOKUP(H45,TriHistory!$B:$E,4,FALSE),0))</f>
        <v>0</v>
      </c>
      <c r="I50" s="97">
        <f>IF(ISERROR(VLOOKUP(I45,TriHistory!$B:$E,3,FALSE)),0,IF(LEFT(VLOOKUP(I45,TriHistory!$B:$E,3,FALSE),1)="2",VLOOKUP(I45,TriHistory!$B:$E,4,FALSE),0))</f>
        <v>0</v>
      </c>
      <c r="J50" s="97">
        <f t="shared" si="13"/>
        <v>0</v>
      </c>
      <c r="K50" s="98">
        <f ca="1">IF(TODAY()&gt;C46-1,IF(J47=0,0,J50/J47),0)</f>
        <v>0</v>
      </c>
    </row>
    <row r="51" spans="1:11" x14ac:dyDescent="0.2">
      <c r="A51" s="382"/>
      <c r="B51" s="89" t="s">
        <v>644</v>
      </c>
      <c r="C51" s="97">
        <f>IF(ISERROR(VLOOKUP(C45,TriHistory!$B:$E,3,FALSE)),0,IF(LEFT(VLOOKUP(C45,TriHistory!$B:$E,3,FALSE),1)="3",VLOOKUP(C45,TriHistory!$B:$E,4,FALSE),0))</f>
        <v>3.1</v>
      </c>
      <c r="D51" s="97">
        <f>IF(ISERROR(VLOOKUP(D45,TriHistory!$B:$E,3,FALSE)),0,IF(LEFT(VLOOKUP(D45,TriHistory!$B:$E,3,FALSE),1)="3",VLOOKUP(D45,TriHistory!$B:$E,4,FALSE),0))</f>
        <v>3.1</v>
      </c>
      <c r="E51" s="97">
        <f>IF(ISERROR(VLOOKUP(E45,TriHistory!$B:$E,3,FALSE)),0,IF(LEFT(VLOOKUP(E45,TriHistory!$B:$E,3,FALSE),1)="3",VLOOKUP(E45,TriHistory!$B:$E,4,FALSE),0))</f>
        <v>0</v>
      </c>
      <c r="F51" s="97">
        <f>IF(ISERROR(VLOOKUP(F45,TriHistory!$B:$E,3,FALSE)),0,IF(LEFT(VLOOKUP(F45,TriHistory!$B:$E,3,FALSE),1)="3",VLOOKUP(F45,TriHistory!$B:$E,4,FALSE),0))</f>
        <v>0</v>
      </c>
      <c r="G51" s="97">
        <f>IF(ISERROR(VLOOKUP(G45,TriHistory!$B:$E,3,FALSE)),0,IF(LEFT(VLOOKUP(G45,TriHistory!$B:$E,3,FALSE),1)="3",VLOOKUP(G45,TriHistory!$B:$E,4,FALSE),0))</f>
        <v>6</v>
      </c>
      <c r="H51" s="97">
        <f>IF(ISERROR(VLOOKUP(H45,TriHistory!$B:$E,3,FALSE)),0,IF(LEFT(VLOOKUP(H45,TriHistory!$B:$E,3,FALSE),1)="3",VLOOKUP(H45,TriHistory!$B:$E,4,FALSE),0))</f>
        <v>7.25</v>
      </c>
      <c r="I51" s="97">
        <f>IF(ISERROR(VLOOKUP(I45,TriHistory!$B:$E,3,FALSE)),0,IF(LEFT(VLOOKUP(I45,TriHistory!$B:$E,3,FALSE),1)="3",VLOOKUP(I45,TriHistory!$B:$E,4,FALSE),0))</f>
        <v>0</v>
      </c>
      <c r="J51" s="97">
        <f t="shared" si="13"/>
        <v>19.45</v>
      </c>
      <c r="K51" s="98">
        <f ca="1">IF(TODAY()&gt;C47-1,IF(J48=0,0,J51/J48),0)</f>
        <v>0.474390243902439</v>
      </c>
    </row>
    <row r="52" spans="1:11" x14ac:dyDescent="0.2">
      <c r="A52" s="381" t="s">
        <v>332</v>
      </c>
      <c r="B52" s="381"/>
      <c r="C52" s="91">
        <f>C45+7</f>
        <v>42834</v>
      </c>
      <c r="D52" s="91">
        <f t="shared" ref="D52:I52" si="14">C52+1</f>
        <v>42835</v>
      </c>
      <c r="E52" s="91">
        <f t="shared" si="14"/>
        <v>42836</v>
      </c>
      <c r="F52" s="91">
        <f t="shared" si="14"/>
        <v>42837</v>
      </c>
      <c r="G52" s="91">
        <f t="shared" si="14"/>
        <v>42838</v>
      </c>
      <c r="H52" s="91">
        <f t="shared" si="14"/>
        <v>42839</v>
      </c>
      <c r="I52" s="91">
        <f t="shared" si="14"/>
        <v>42840</v>
      </c>
      <c r="J52" s="89" t="s">
        <v>335</v>
      </c>
      <c r="K52" s="90"/>
    </row>
    <row r="53" spans="1:11" x14ac:dyDescent="0.2">
      <c r="A53" s="382" t="s">
        <v>641</v>
      </c>
      <c r="B53" s="89" t="s">
        <v>642</v>
      </c>
      <c r="J53" s="92">
        <f t="shared" ref="J53:J58" si="15">SUM(C53:I53)</f>
        <v>0</v>
      </c>
      <c r="K53" s="93"/>
    </row>
    <row r="54" spans="1:11" x14ac:dyDescent="0.2">
      <c r="A54" s="383"/>
      <c r="B54" s="89" t="s">
        <v>643</v>
      </c>
      <c r="C54" s="94">
        <f>VLOOKUP($C52,Plan!$C:$Q,9,FALSE)</f>
        <v>40</v>
      </c>
      <c r="D54" s="94">
        <f>VLOOKUP($C52,Plan!$C:$Q,10,FALSE)</f>
        <v>0</v>
      </c>
      <c r="E54" s="94">
        <f>VLOOKUP($C52,Plan!$C:$Q,11,FALSE)</f>
        <v>10</v>
      </c>
      <c r="F54" s="94">
        <f>VLOOKUP($C52,Plan!$C:$Q,12,FALSE)</f>
        <v>0</v>
      </c>
      <c r="G54" s="94">
        <f>VLOOKUP($C52,Plan!$C:$Q,13,FALSE)</f>
        <v>10</v>
      </c>
      <c r="H54" s="94">
        <f>VLOOKUP($C52,Plan!$C:$Q,14,FALSE)</f>
        <v>0</v>
      </c>
      <c r="I54" s="94">
        <f>VLOOKUP($C52,Plan!$C:$Q,15,FALSE)</f>
        <v>0</v>
      </c>
      <c r="J54" s="92">
        <f t="shared" si="15"/>
        <v>60</v>
      </c>
      <c r="K54" s="93"/>
    </row>
    <row r="55" spans="1:11" x14ac:dyDescent="0.2">
      <c r="A55" s="383"/>
      <c r="B55" s="89" t="s">
        <v>644</v>
      </c>
      <c r="C55" s="94">
        <f>VLOOKUP($C52,Plan!$C:$J,2,FALSE)</f>
        <v>0</v>
      </c>
      <c r="D55" s="94">
        <f>VLOOKUP($C52,Plan!$C:$J,3,FALSE)</f>
        <v>3</v>
      </c>
      <c r="E55" s="94">
        <f>VLOOKUP($C52,Plan!$C:$J,4,FALSE)</f>
        <v>0</v>
      </c>
      <c r="F55" s="94">
        <f>VLOOKUP($C52,Plan!$C:$J,5,FALSE)</f>
        <v>4</v>
      </c>
      <c r="G55" s="94">
        <f>VLOOKUP($C52,Plan!$C:$J,6,FALSE)</f>
        <v>2</v>
      </c>
      <c r="H55" s="94">
        <f>VLOOKUP($C52,Plan!$C:$J,7,FALSE)</f>
        <v>8</v>
      </c>
      <c r="I55" s="94">
        <f>VLOOKUP($C52,Plan!$C:$J,8,FALSE)</f>
        <v>0</v>
      </c>
      <c r="J55" s="92">
        <f t="shared" si="15"/>
        <v>17</v>
      </c>
      <c r="K55" s="93"/>
    </row>
    <row r="56" spans="1:11" x14ac:dyDescent="0.2">
      <c r="A56" s="382" t="s">
        <v>645</v>
      </c>
      <c r="B56" s="89" t="s">
        <v>642</v>
      </c>
      <c r="C56" s="97">
        <f>IF(ISERROR(VLOOKUP(C52,TriHistory!$B:$E,3,FALSE)),0,IF(LEFT(VLOOKUP(C52,TriHistory!$B:$E,3,FALSE),1)="1",VLOOKUP(C52,TriHistory!$B:$E,4,FALSE),0))</f>
        <v>0</v>
      </c>
      <c r="D56" s="97">
        <f>IF(ISERROR(VLOOKUP(D52,TriHistory!$B:$E,3,FALSE)),0,IF(LEFT(VLOOKUP(D52,TriHistory!$B:$E,3,FALSE),1)="1",VLOOKUP(D52,TriHistory!$B:$E,4,FALSE),0))</f>
        <v>0</v>
      </c>
      <c r="E56" s="97">
        <f>IF(ISERROR(VLOOKUP(E52,TriHistory!$B:$E,3,FALSE)),0,IF(LEFT(VLOOKUP(E52,TriHistory!$B:$E,3,FALSE),1)="1",VLOOKUP(E52,TriHistory!$B:$E,4,FALSE),0))</f>
        <v>0</v>
      </c>
      <c r="F56" s="97">
        <f>IF(ISERROR(VLOOKUP(F52,TriHistory!$B:$E,3,FALSE)),0,IF(LEFT(VLOOKUP(F52,TriHistory!$B:$E,3,FALSE),1)="1",VLOOKUP(F52,TriHistory!$B:$E,4,FALSE),0))</f>
        <v>0</v>
      </c>
      <c r="G56" s="97">
        <f>IF(ISERROR(VLOOKUP(G52,TriHistory!$B:$E,3,FALSE)),0,IF(LEFT(VLOOKUP(G52,TriHistory!$B:$E,3,FALSE),1)="1",VLOOKUP(G52,TriHistory!$B:$E,4,FALSE),0))</f>
        <v>0</v>
      </c>
      <c r="H56" s="97">
        <f>IF(ISERROR(VLOOKUP(H52,TriHistory!$B:$E,3,FALSE)),0,IF(LEFT(VLOOKUP(H52,TriHistory!$B:$E,3,FALSE),1)="1",VLOOKUP(H52,TriHistory!$B:$E,4,FALSE),0))</f>
        <v>0</v>
      </c>
      <c r="I56" s="97">
        <f>IF(ISERROR(VLOOKUP(I52,TriHistory!$B:$E,3,FALSE)),0,IF(LEFT(VLOOKUP(I52,TriHistory!$B:$E,3,FALSE),1)="1",VLOOKUP(I52,TriHistory!$B:$E,4,FALSE),0))</f>
        <v>0</v>
      </c>
      <c r="J56" s="97">
        <f t="shared" si="15"/>
        <v>0</v>
      </c>
      <c r="K56" s="98">
        <f ca="1">IF(TODAY()&gt;C52-1,IF(J53=0,0,J56/J53),0)</f>
        <v>0</v>
      </c>
    </row>
    <row r="57" spans="1:11" x14ac:dyDescent="0.2">
      <c r="A57" s="382"/>
      <c r="B57" s="89" t="s">
        <v>643</v>
      </c>
      <c r="C57" s="97">
        <f>IF(ISERROR(VLOOKUP(C52,TriHistory!$B:$E,3,FALSE)),0,IF(LEFT(VLOOKUP(C52,TriHistory!$B:$E,3,FALSE),1)="2",VLOOKUP(C52,TriHistory!$B:$E,4,FALSE),0))</f>
        <v>0</v>
      </c>
      <c r="D57" s="97">
        <f>IF(ISERROR(VLOOKUP(D52,TriHistory!$B:$E,3,FALSE)),0,IF(LEFT(VLOOKUP(D52,TriHistory!$B:$E,3,FALSE),1)="2",VLOOKUP(D52,TriHistory!$B:$E,4,FALSE),0))</f>
        <v>0</v>
      </c>
      <c r="E57" s="97">
        <f>IF(ISERROR(VLOOKUP(E52,TriHistory!$B:$E,3,FALSE)),0,IF(LEFT(VLOOKUP(E52,TriHistory!$B:$E,3,FALSE),1)="2",VLOOKUP(E52,TriHistory!$B:$E,4,FALSE),0))</f>
        <v>0</v>
      </c>
      <c r="F57" s="97">
        <f>IF(ISERROR(VLOOKUP(F52,TriHistory!$B:$E,3,FALSE)),0,IF(LEFT(VLOOKUP(F52,TriHistory!$B:$E,3,FALSE),1)="2",VLOOKUP(F52,TriHistory!$B:$E,4,FALSE),0))</f>
        <v>0</v>
      </c>
      <c r="G57" s="97">
        <f>IF(ISERROR(VLOOKUP(G52,TriHistory!$B:$E,3,FALSE)),0,IF(LEFT(VLOOKUP(G52,TriHistory!$B:$E,3,FALSE),1)="2",VLOOKUP(G52,TriHistory!$B:$E,4,FALSE),0))</f>
        <v>0</v>
      </c>
      <c r="H57" s="97">
        <f>IF(ISERROR(VLOOKUP(H52,TriHistory!$B:$E,3,FALSE)),0,IF(LEFT(VLOOKUP(H52,TriHistory!$B:$E,3,FALSE),1)="2",VLOOKUP(H52,TriHistory!$B:$E,4,FALSE),0))</f>
        <v>20.399999999999999</v>
      </c>
      <c r="I57" s="97">
        <f>IF(ISERROR(VLOOKUP(I52,TriHistory!$B:$E,3,FALSE)),0,IF(LEFT(VLOOKUP(I52,TriHistory!$B:$E,3,FALSE),1)="2",VLOOKUP(I52,TriHistory!$B:$E,4,FALSE),0))</f>
        <v>0</v>
      </c>
      <c r="J57" s="97">
        <f t="shared" si="15"/>
        <v>20.399999999999999</v>
      </c>
      <c r="K57" s="98">
        <f ca="1">IF(TODAY()&gt;C53-1,IF(J54=0,0,J57/J54),0)</f>
        <v>0.33999999999999997</v>
      </c>
    </row>
    <row r="58" spans="1:11" x14ac:dyDescent="0.2">
      <c r="A58" s="382"/>
      <c r="B58" s="89" t="s">
        <v>644</v>
      </c>
      <c r="C58" s="97">
        <v>10.5</v>
      </c>
      <c r="D58" s="97">
        <f>IF(ISERROR(VLOOKUP(D52,TriHistory!$B:$E,3,FALSE)),0,IF(LEFT(VLOOKUP(D52,TriHistory!$B:$E,3,FALSE),1)="3",VLOOKUP(D52,TriHistory!$B:$E,4,FALSE),0))</f>
        <v>0</v>
      </c>
      <c r="E58" s="97">
        <f>IF(ISERROR(VLOOKUP(E52,TriHistory!$B:$E,3,FALSE)),0,IF(LEFT(VLOOKUP(E52,TriHistory!$B:$E,3,FALSE),1)="3",VLOOKUP(E52,TriHistory!$B:$E,4,FALSE),0))</f>
        <v>0</v>
      </c>
      <c r="F58" s="97">
        <f>IF(ISERROR(VLOOKUP(F52,TriHistory!$B:$E,3,FALSE)),0,IF(LEFT(VLOOKUP(F52,TriHistory!$B:$E,3,FALSE),1)="3",VLOOKUP(F52,TriHistory!$B:$E,4,FALSE),0))</f>
        <v>0</v>
      </c>
      <c r="G58" s="97">
        <f>IF(ISERROR(VLOOKUP(G52,TriHistory!$B:$E,3,FALSE)),0,IF(LEFT(VLOOKUP(G52,TriHistory!$B:$E,3,FALSE),1)="3",VLOOKUP(G52,TriHistory!$B:$E,4,FALSE),0))</f>
        <v>5.05</v>
      </c>
      <c r="H58" s="97">
        <f>IF(ISERROR(VLOOKUP(H52,TriHistory!$B:$E,3,FALSE)),0,IF(LEFT(VLOOKUP(H52,TriHistory!$B:$E,3,FALSE),1)="3",VLOOKUP(H52,TriHistory!$B:$E,4,FALSE),0))</f>
        <v>0</v>
      </c>
      <c r="I58" s="97">
        <f>IF(ISERROR(VLOOKUP(I52,TriHistory!$B:$E,3,FALSE)),0,IF(LEFT(VLOOKUP(I52,TriHistory!$B:$E,3,FALSE),1)="3",VLOOKUP(I52,TriHistory!$B:$E,4,FALSE),0))</f>
        <v>8.1999999999999993</v>
      </c>
      <c r="J58" s="97">
        <f t="shared" si="15"/>
        <v>23.75</v>
      </c>
      <c r="K58" s="98">
        <f ca="1">IF(TODAY()&gt;C54-1,IF(J55=0,0,J58/J55),0)</f>
        <v>1.3970588235294117</v>
      </c>
    </row>
    <row r="59" spans="1:11" x14ac:dyDescent="0.2">
      <c r="A59" s="381" t="s">
        <v>332</v>
      </c>
      <c r="B59" s="381"/>
      <c r="C59" s="91">
        <f>C52+7</f>
        <v>42841</v>
      </c>
      <c r="D59" s="91">
        <f t="shared" ref="D59:I59" si="16">C59+1</f>
        <v>42842</v>
      </c>
      <c r="E59" s="91">
        <f t="shared" si="16"/>
        <v>42843</v>
      </c>
      <c r="F59" s="91">
        <f t="shared" si="16"/>
        <v>42844</v>
      </c>
      <c r="G59" s="91">
        <f t="shared" si="16"/>
        <v>42845</v>
      </c>
      <c r="H59" s="91">
        <f t="shared" si="16"/>
        <v>42846</v>
      </c>
      <c r="I59" s="91">
        <f t="shared" si="16"/>
        <v>42847</v>
      </c>
      <c r="J59" s="89" t="s">
        <v>335</v>
      </c>
      <c r="K59" s="90"/>
    </row>
    <row r="60" spans="1:11" x14ac:dyDescent="0.2">
      <c r="A60" s="382" t="s">
        <v>641</v>
      </c>
      <c r="B60" s="89" t="s">
        <v>642</v>
      </c>
      <c r="J60" s="92">
        <f t="shared" ref="J60:J65" si="17">SUM(C60:I60)</f>
        <v>0</v>
      </c>
      <c r="K60" s="93"/>
    </row>
    <row r="61" spans="1:11" x14ac:dyDescent="0.2">
      <c r="A61" s="383"/>
      <c r="B61" s="89" t="s">
        <v>643</v>
      </c>
      <c r="C61" s="94">
        <v>20</v>
      </c>
      <c r="D61" s="94">
        <f>VLOOKUP($C59,Plan!$C:$Q,10,FALSE)</f>
        <v>0</v>
      </c>
      <c r="E61" s="94">
        <v>10</v>
      </c>
      <c r="F61" s="94">
        <f>VLOOKUP($C59,Plan!$C:$Q,12,FALSE)</f>
        <v>0</v>
      </c>
      <c r="G61" s="94"/>
      <c r="H61" s="94">
        <v>10</v>
      </c>
      <c r="I61" s="94">
        <v>40</v>
      </c>
      <c r="J61" s="92">
        <f t="shared" si="17"/>
        <v>80</v>
      </c>
      <c r="K61" s="93"/>
    </row>
    <row r="62" spans="1:11" x14ac:dyDescent="0.2">
      <c r="A62" s="383"/>
      <c r="B62" s="89" t="s">
        <v>644</v>
      </c>
      <c r="C62" s="94">
        <f>VLOOKUP($C59,Plan!$C:$J,2,FALSE)</f>
        <v>0</v>
      </c>
      <c r="D62" s="94">
        <f>VLOOKUP($C59,Plan!$C:$J,3,FALSE)</f>
        <v>3</v>
      </c>
      <c r="E62" s="94">
        <f>VLOOKUP($C59,Plan!$C:$J,4,FALSE)</f>
        <v>0</v>
      </c>
      <c r="F62" s="94">
        <f>VLOOKUP($C59,Plan!$C:$J,5,FALSE)</f>
        <v>4</v>
      </c>
      <c r="G62" s="94">
        <f>VLOOKUP($C59,Plan!$C:$J,6,FALSE)</f>
        <v>3</v>
      </c>
      <c r="H62" s="94">
        <f>VLOOKUP($C59,Plan!$C:$J,7,FALSE)</f>
        <v>0</v>
      </c>
      <c r="I62" s="94">
        <f>VLOOKUP($C59,Plan!$C:$J,8,FALSE)</f>
        <v>0</v>
      </c>
      <c r="J62" s="92">
        <f t="shared" si="17"/>
        <v>10</v>
      </c>
      <c r="K62" s="93"/>
    </row>
    <row r="63" spans="1:11" x14ac:dyDescent="0.2">
      <c r="A63" s="382" t="s">
        <v>645</v>
      </c>
      <c r="B63" s="89" t="s">
        <v>642</v>
      </c>
      <c r="C63" s="97">
        <f>IF(ISERROR(VLOOKUP(C59,TriHistory!$B:$E,3,FALSE)),0,IF(LEFT(VLOOKUP(C59,TriHistory!$B:$E,3,FALSE),1)="1",VLOOKUP(C59,TriHistory!$B:$E,4,FALSE),0))</f>
        <v>0</v>
      </c>
      <c r="D63" s="97">
        <f>IF(ISERROR(VLOOKUP(D59,TriHistory!$B:$E,3,FALSE)),0,IF(LEFT(VLOOKUP(D59,TriHistory!$B:$E,3,FALSE),1)="1",VLOOKUP(D59,TriHistory!$B:$E,4,FALSE),0))</f>
        <v>0</v>
      </c>
      <c r="E63" s="97">
        <f>IF(ISERROR(VLOOKUP(E59,TriHistory!$B:$E,3,FALSE)),0,IF(LEFT(VLOOKUP(E59,TriHistory!$B:$E,3,FALSE),1)="1",VLOOKUP(E59,TriHistory!$B:$E,4,FALSE),0))</f>
        <v>0</v>
      </c>
      <c r="F63" s="97">
        <f>IF(ISERROR(VLOOKUP(F59,TriHistory!$B:$E,3,FALSE)),0,IF(LEFT(VLOOKUP(F59,TriHistory!$B:$E,3,FALSE),1)="1",VLOOKUP(F59,TriHistory!$B:$E,4,FALSE),0))</f>
        <v>0</v>
      </c>
      <c r="G63" s="97">
        <f>IF(ISERROR(VLOOKUP(G59,TriHistory!$B:$E,3,FALSE)),0,IF(LEFT(VLOOKUP(G59,TriHistory!$B:$E,3,FALSE),1)="1",VLOOKUP(G59,TriHistory!$B:$E,4,FALSE),0))</f>
        <v>0</v>
      </c>
      <c r="H63" s="97">
        <f>IF(ISERROR(VLOOKUP(H59,TriHistory!$B:$E,3,FALSE)),0,IF(LEFT(VLOOKUP(H59,TriHistory!$B:$E,3,FALSE),1)="1",VLOOKUP(H59,TriHistory!$B:$E,4,FALSE),0))</f>
        <v>0</v>
      </c>
      <c r="I63" s="97">
        <f>IF(ISERROR(VLOOKUP(I59,TriHistory!$B:$E,3,FALSE)),0,IF(LEFT(VLOOKUP(I59,TriHistory!$B:$E,3,FALSE),1)="1",VLOOKUP(I59,TriHistory!$B:$E,4,FALSE),0))</f>
        <v>0</v>
      </c>
      <c r="J63" s="97">
        <f t="shared" si="17"/>
        <v>0</v>
      </c>
      <c r="K63" s="98">
        <f ca="1">IF(TODAY()&gt;C59-1,IF(J60=0,0,J63/J60),0)</f>
        <v>0</v>
      </c>
    </row>
    <row r="64" spans="1:11" x14ac:dyDescent="0.2">
      <c r="A64" s="382"/>
      <c r="B64" s="89" t="s">
        <v>643</v>
      </c>
      <c r="C64" s="97">
        <f>IF(ISERROR(VLOOKUP(C59,TriHistory!$B:$E,3,FALSE)),0,IF(LEFT(VLOOKUP(C59,TriHistory!$B:$E,3,FALSE),1)="2",VLOOKUP(C59,TriHistory!$B:$E,4,FALSE),0))</f>
        <v>13</v>
      </c>
      <c r="D64" s="97">
        <f>IF(ISERROR(VLOOKUP(D59,TriHistory!$B:$E,3,FALSE)),0,IF(LEFT(VLOOKUP(D59,TriHistory!$B:$E,3,FALSE),1)="2",VLOOKUP(D59,TriHistory!$B:$E,4,FALSE),0))</f>
        <v>0</v>
      </c>
      <c r="E64" s="97">
        <f>IF(ISERROR(VLOOKUP(E59,TriHistory!$B:$E,3,FALSE)),0,IF(LEFT(VLOOKUP(E59,TriHistory!$B:$E,3,FALSE),1)="2",VLOOKUP(E59,TriHistory!$B:$E,4,FALSE),0))</f>
        <v>0</v>
      </c>
      <c r="F64" s="97">
        <f>IF(ISERROR(VLOOKUP(F59,TriHistory!$B:$E,3,FALSE)),0,IF(LEFT(VLOOKUP(F59,TriHistory!$B:$E,3,FALSE),1)="2",VLOOKUP(F59,TriHistory!$B:$E,4,FALSE),0))</f>
        <v>0</v>
      </c>
      <c r="G64" s="97">
        <f>IF(ISERROR(VLOOKUP(G59,TriHistory!$B:$E,3,FALSE)),0,IF(LEFT(VLOOKUP(G59,TriHistory!$B:$E,3,FALSE),1)="2",VLOOKUP(G59,TriHistory!$B:$E,4,FALSE),0))</f>
        <v>0</v>
      </c>
      <c r="H64" s="97">
        <f>IF(ISERROR(VLOOKUP(H59,TriHistory!$B:$E,3,FALSE)),0,IF(LEFT(VLOOKUP(H59,TriHistory!$B:$E,3,FALSE),1)="2",VLOOKUP(H59,TriHistory!$B:$E,4,FALSE),0))</f>
        <v>0</v>
      </c>
      <c r="I64" s="97">
        <f>IF(ISERROR(VLOOKUP(I59,TriHistory!$B:$E,3,FALSE)),0,IF(LEFT(VLOOKUP(I59,TriHistory!$B:$E,3,FALSE),1)="2",VLOOKUP(I59,TriHistory!$B:$E,4,FALSE),0))</f>
        <v>0</v>
      </c>
      <c r="J64" s="97">
        <f t="shared" si="17"/>
        <v>13</v>
      </c>
      <c r="K64" s="98">
        <f ca="1">IF(TODAY()&gt;C60-1,IF(J61=0,0,J64/J61),0)</f>
        <v>0.16250000000000001</v>
      </c>
    </row>
    <row r="65" spans="1:11" x14ac:dyDescent="0.2">
      <c r="A65" s="382"/>
      <c r="B65" s="89" t="s">
        <v>644</v>
      </c>
      <c r="C65" s="97">
        <f>IF(ISERROR(VLOOKUP(C59,TriHistory!$B:$E,3,FALSE)),0,IF(LEFT(VLOOKUP(C59,TriHistory!$B:$E,3,FALSE),1)="3",VLOOKUP(C59,TriHistory!$B:$E,4,FALSE),0))</f>
        <v>0</v>
      </c>
      <c r="D65" s="97">
        <f>IF(ISERROR(VLOOKUP(D59,TriHistory!$B:$E,3,FALSE)),0,IF(LEFT(VLOOKUP(D59,TriHistory!$B:$E,3,FALSE),1)="3",VLOOKUP(D59,TriHistory!$B:$E,4,FALSE),0))</f>
        <v>3.2</v>
      </c>
      <c r="E65" s="97">
        <f>IF(ISERROR(VLOOKUP(E59,TriHistory!$B:$E,3,FALSE)),0,IF(LEFT(VLOOKUP(E59,TriHistory!$B:$E,3,FALSE),1)="3",VLOOKUP(E59,TriHistory!$B:$E,4,FALSE),0))</f>
        <v>0</v>
      </c>
      <c r="F65" s="97">
        <f>IF(ISERROR(VLOOKUP(F59,TriHistory!$B:$E,3,FALSE)),0,IF(LEFT(VLOOKUP(F59,TriHistory!$B:$E,3,FALSE),1)="3",VLOOKUP(F59,TriHistory!$B:$E,4,FALSE),0))</f>
        <v>3.1</v>
      </c>
      <c r="G65" s="97">
        <f>IF(ISERROR(VLOOKUP(G59,TriHistory!$B:$E,3,FALSE)),0,IF(LEFT(VLOOKUP(G59,TriHistory!$B:$E,3,FALSE),1)="3",VLOOKUP(G59,TriHistory!$B:$E,4,FALSE),0))</f>
        <v>3.1</v>
      </c>
      <c r="H65" s="97">
        <f>IF(ISERROR(VLOOKUP(H59,TriHistory!$B:$E,3,FALSE)),0,IF(LEFT(VLOOKUP(H59,TriHistory!$B:$E,3,FALSE),1)="3",VLOOKUP(H59,TriHistory!$B:$E,4,FALSE),0))</f>
        <v>0</v>
      </c>
      <c r="I65" s="97">
        <f>IF(ISERROR(VLOOKUP(I59,TriHistory!$B:$E,3,FALSE)),0,IF(LEFT(VLOOKUP(I59,TriHistory!$B:$E,3,FALSE),1)="3",VLOOKUP(I59,TriHistory!$B:$E,4,FALSE),0))</f>
        <v>3.1</v>
      </c>
      <c r="J65" s="97">
        <f t="shared" si="17"/>
        <v>12.5</v>
      </c>
      <c r="K65" s="98">
        <f ca="1">IF(TODAY()&gt;C61-1,IF(J62=0,0,J65/J62),0)</f>
        <v>1.25</v>
      </c>
    </row>
    <row r="66" spans="1:11" x14ac:dyDescent="0.2">
      <c r="A66" s="99"/>
      <c r="B66" s="91" t="s">
        <v>634</v>
      </c>
      <c r="C66" s="91">
        <f>C59+7</f>
        <v>42848</v>
      </c>
      <c r="D66" s="91">
        <f t="shared" ref="D66:I66" si="18">C66+1</f>
        <v>42849</v>
      </c>
      <c r="E66" s="91">
        <f t="shared" si="18"/>
        <v>42850</v>
      </c>
      <c r="F66" s="91">
        <f t="shared" si="18"/>
        <v>42851</v>
      </c>
      <c r="G66" s="91">
        <f t="shared" si="18"/>
        <v>42852</v>
      </c>
      <c r="H66" s="91">
        <f t="shared" si="18"/>
        <v>42853</v>
      </c>
      <c r="I66" s="91">
        <f t="shared" si="18"/>
        <v>42854</v>
      </c>
      <c r="J66" s="89" t="s">
        <v>335</v>
      </c>
      <c r="K66" s="90"/>
    </row>
    <row r="67" spans="1:11" x14ac:dyDescent="0.2">
      <c r="A67" s="382" t="s">
        <v>641</v>
      </c>
      <c r="B67" s="89" t="s">
        <v>642</v>
      </c>
      <c r="J67" s="92">
        <f t="shared" ref="J67:J72" si="19">SUM(C67:I67)</f>
        <v>0</v>
      </c>
      <c r="K67" s="93"/>
    </row>
    <row r="68" spans="1:11" x14ac:dyDescent="0.2">
      <c r="A68" s="383"/>
      <c r="B68" s="89" t="s">
        <v>643</v>
      </c>
      <c r="C68" s="94">
        <f>VLOOKUP($C66,Plan!$C:$Q,9,FALSE)</f>
        <v>0</v>
      </c>
      <c r="D68" s="94">
        <f>VLOOKUP($C66,Plan!$C:$Q,10,FALSE)</f>
        <v>0</v>
      </c>
      <c r="E68" s="94">
        <f>VLOOKUP($C66,Plan!$C:$Q,11,FALSE)</f>
        <v>10</v>
      </c>
      <c r="F68" s="94">
        <f>VLOOKUP($C66,Plan!$C:$Q,12,FALSE)</f>
        <v>0</v>
      </c>
      <c r="G68" s="94">
        <f>VLOOKUP($C66,Plan!$C:$Q,13,FALSE)</f>
        <v>10</v>
      </c>
      <c r="H68" s="94">
        <v>15</v>
      </c>
      <c r="I68" s="94">
        <f>VLOOKUP($C66,Plan!$C:$Q,15,FALSE)</f>
        <v>50</v>
      </c>
      <c r="J68" s="92">
        <f t="shared" si="19"/>
        <v>85</v>
      </c>
      <c r="K68" s="93"/>
    </row>
    <row r="69" spans="1:11" x14ac:dyDescent="0.2">
      <c r="A69" s="383"/>
      <c r="B69" s="89" t="s">
        <v>644</v>
      </c>
      <c r="C69" s="94">
        <v>10</v>
      </c>
      <c r="D69" s="94">
        <f>VLOOKUP($C66,Plan!$C:$J,3,FALSE)</f>
        <v>0</v>
      </c>
      <c r="E69" s="94">
        <f>VLOOKUP($C66,Plan!$C:$J,4,FALSE)</f>
        <v>3</v>
      </c>
      <c r="F69" s="94">
        <f>VLOOKUP($C66,Plan!$C:$J,5,FALSE)</f>
        <v>4</v>
      </c>
      <c r="G69" s="94">
        <f>VLOOKUP($C66,Plan!$C:$J,6,FALSE)</f>
        <v>3</v>
      </c>
      <c r="H69" s="94">
        <f>VLOOKUP($C66,Plan!$C:$J,7,FALSE)</f>
        <v>0</v>
      </c>
      <c r="I69" s="94">
        <f>VLOOKUP($C66,Plan!$C:$J,8,FALSE)</f>
        <v>0</v>
      </c>
      <c r="J69" s="92">
        <f t="shared" si="19"/>
        <v>20</v>
      </c>
      <c r="K69" s="93"/>
    </row>
    <row r="70" spans="1:11" x14ac:dyDescent="0.2">
      <c r="A70" s="382" t="s">
        <v>645</v>
      </c>
      <c r="B70" s="89" t="s">
        <v>642</v>
      </c>
      <c r="C70" s="97">
        <f>IF(ISERROR(VLOOKUP(C66,TriHistory!$B:$E,3,FALSE)),0,IF(LEFT(VLOOKUP(C66,TriHistory!$B:$E,3,FALSE),1)="1",VLOOKUP(C66,TriHistory!$B:$E,4,FALSE),0))</f>
        <v>0</v>
      </c>
      <c r="D70" s="97">
        <f>IF(ISERROR(VLOOKUP(D66,TriHistory!$B:$E,3,FALSE)),0,IF(LEFT(VLOOKUP(D66,TriHistory!$B:$E,3,FALSE),1)="1",VLOOKUP(D66,TriHistory!$B:$E,4,FALSE),0))</f>
        <v>0</v>
      </c>
      <c r="E70" s="97">
        <f>IF(ISERROR(VLOOKUP(E66,TriHistory!$B:$E,3,FALSE)),0,IF(LEFT(VLOOKUP(E66,TriHistory!$B:$E,3,FALSE),1)="1",VLOOKUP(E66,TriHistory!$B:$E,4,FALSE),0))</f>
        <v>0</v>
      </c>
      <c r="F70" s="97">
        <f>IF(ISERROR(VLOOKUP(F66,TriHistory!$B:$E,3,FALSE)),0,IF(LEFT(VLOOKUP(F66,TriHistory!$B:$E,3,FALSE),1)="1",VLOOKUP(F66,TriHistory!$B:$E,4,FALSE),0))</f>
        <v>0</v>
      </c>
      <c r="G70" s="97">
        <f>IF(ISERROR(VLOOKUP(G66,TriHistory!$B:$E,3,FALSE)),0,IF(LEFT(VLOOKUP(G66,TriHistory!$B:$E,3,FALSE),1)="1",VLOOKUP(G66,TriHistory!$B:$E,4,FALSE),0))</f>
        <v>0</v>
      </c>
      <c r="H70" s="97">
        <f>IF(ISERROR(VLOOKUP(H66,TriHistory!$B:$E,3,FALSE)),0,IF(LEFT(VLOOKUP(H66,TriHistory!$B:$E,3,FALSE),1)="1",VLOOKUP(H66,TriHistory!$B:$E,4,FALSE),0))</f>
        <v>0</v>
      </c>
      <c r="I70" s="97">
        <f>IF(ISERROR(VLOOKUP(I66,TriHistory!$B:$E,3,FALSE)),0,IF(LEFT(VLOOKUP(I66,TriHistory!$B:$E,3,FALSE),1)="1",VLOOKUP(I66,TriHistory!$B:$E,4,FALSE),0))</f>
        <v>0</v>
      </c>
      <c r="J70" s="97">
        <f t="shared" si="19"/>
        <v>0</v>
      </c>
      <c r="K70" s="98">
        <f ca="1">IF(TODAY()&gt;C66-1,IF(J67=0,0,J70/J67),0)</f>
        <v>0</v>
      </c>
    </row>
    <row r="71" spans="1:11" x14ac:dyDescent="0.2">
      <c r="A71" s="382"/>
      <c r="B71" s="89" t="s">
        <v>643</v>
      </c>
      <c r="C71" s="97">
        <f>IF(ISERROR(VLOOKUP(C66,TriHistory!$B:$E,3,FALSE)),0,IF(LEFT(VLOOKUP(C66,TriHistory!$B:$E,3,FALSE),1)="2",VLOOKUP(C66,TriHistory!$B:$E,4,FALSE),0))</f>
        <v>0</v>
      </c>
      <c r="D71" s="97">
        <f>IF(ISERROR(VLOOKUP(D66,TriHistory!$B:$E,3,FALSE)),0,IF(LEFT(VLOOKUP(D66,TriHistory!$B:$E,3,FALSE),1)="2",VLOOKUP(D66,TriHistory!$B:$E,4,FALSE),0))</f>
        <v>0</v>
      </c>
      <c r="E71" s="97">
        <f>IF(ISERROR(VLOOKUP(E66,TriHistory!$B:$E,3,FALSE)),0,IF(LEFT(VLOOKUP(E66,TriHistory!$B:$E,3,FALSE),1)="2",VLOOKUP(E66,TriHistory!$B:$E,4,FALSE),0))</f>
        <v>0</v>
      </c>
      <c r="F71" s="97">
        <f>IF(ISERROR(VLOOKUP(F66,TriHistory!$B:$E,3,FALSE)),0,IF(LEFT(VLOOKUP(F66,TriHistory!$B:$E,3,FALSE),1)="2",VLOOKUP(F66,TriHistory!$B:$E,4,FALSE),0))</f>
        <v>0</v>
      </c>
      <c r="G71" s="97">
        <f>IF(ISERROR(VLOOKUP(G66,TriHistory!$B:$E,3,FALSE)),0,IF(LEFT(VLOOKUP(G66,TriHistory!$B:$E,3,FALSE),1)="2",VLOOKUP(G66,TriHistory!$B:$E,4,FALSE),0))</f>
        <v>0</v>
      </c>
      <c r="H71" s="97">
        <f>IF(ISERROR(VLOOKUP(H66,TriHistory!$B:$E,3,FALSE)),0,IF(LEFT(VLOOKUP(H66,TriHistory!$B:$E,3,FALSE),1)="2",VLOOKUP(H66,TriHistory!$B:$E,4,FALSE),0))</f>
        <v>18.5</v>
      </c>
      <c r="I71" s="97">
        <v>25</v>
      </c>
      <c r="J71" s="97">
        <f t="shared" si="19"/>
        <v>43.5</v>
      </c>
      <c r="K71" s="98">
        <f ca="1">IF(TODAY()&gt;C67-1,IF(J68=0,0,J71/J68),0)</f>
        <v>0.5117647058823529</v>
      </c>
    </row>
    <row r="72" spans="1:11" x14ac:dyDescent="0.2">
      <c r="A72" s="382"/>
      <c r="B72" s="89" t="s">
        <v>644</v>
      </c>
      <c r="C72" s="97">
        <f>IF(ISERROR(VLOOKUP(C66,TriHistory!$B:$E,3,FALSE)),0,IF(LEFT(VLOOKUP(C66,TriHistory!$B:$E,3,FALSE),1)="3",VLOOKUP(C66,TriHistory!$B:$E,4,FALSE),0))</f>
        <v>6.2</v>
      </c>
      <c r="D72" s="97">
        <f>IF(ISERROR(VLOOKUP(D66,TriHistory!$B:$E,3,FALSE)),0,IF(LEFT(VLOOKUP(D66,TriHistory!$B:$E,3,FALSE),1)="3",VLOOKUP(D66,TriHistory!$B:$E,4,FALSE),0))</f>
        <v>3.1</v>
      </c>
      <c r="E72" s="97">
        <f>IF(ISERROR(VLOOKUP(E66,TriHistory!$B:$E,3,FALSE)),0,IF(LEFT(VLOOKUP(E66,TriHistory!$B:$E,3,FALSE),1)="3",VLOOKUP(E66,TriHistory!$B:$E,4,FALSE),0))</f>
        <v>0</v>
      </c>
      <c r="F72" s="97">
        <f>IF(ISERROR(VLOOKUP(F66,TriHistory!$B:$E,3,FALSE)),0,IF(LEFT(VLOOKUP(F66,TriHistory!$B:$E,3,FALSE),1)="3",VLOOKUP(F66,TriHistory!$B:$E,4,FALSE),0))</f>
        <v>4</v>
      </c>
      <c r="G72" s="97">
        <f>IF(ISERROR(VLOOKUP(G66,TriHistory!$B:$E,3,FALSE)),0,IF(LEFT(VLOOKUP(G66,TriHistory!$B:$E,3,FALSE),1)="3",VLOOKUP(G66,TriHistory!$B:$E,4,FALSE),0))</f>
        <v>3.1</v>
      </c>
      <c r="H72" s="97">
        <f>IF(ISERROR(VLOOKUP(H66,TriHistory!$B:$E,3,FALSE)),0,IF(LEFT(VLOOKUP(H66,TriHistory!$B:$E,3,FALSE),1)="3",VLOOKUP(H66,TriHistory!$B:$E,4,FALSE),0))</f>
        <v>0</v>
      </c>
      <c r="I72" s="97">
        <v>6.2</v>
      </c>
      <c r="J72" s="97">
        <f t="shared" si="19"/>
        <v>22.6</v>
      </c>
      <c r="K72" s="98">
        <f ca="1">IF(TODAY()&gt;C68-1,IF(J69=0,0,J72/J69),0)</f>
        <v>1.1300000000000001</v>
      </c>
    </row>
    <row r="73" spans="1:11" x14ac:dyDescent="0.2">
      <c r="A73" s="381" t="s">
        <v>332</v>
      </c>
      <c r="B73" s="381"/>
      <c r="C73" s="91">
        <f>C66+7</f>
        <v>42855</v>
      </c>
      <c r="D73" s="91">
        <f t="shared" ref="D73:I73" si="20">C73+1</f>
        <v>42856</v>
      </c>
      <c r="E73" s="91">
        <f t="shared" si="20"/>
        <v>42857</v>
      </c>
      <c r="F73" s="91">
        <f t="shared" si="20"/>
        <v>42858</v>
      </c>
      <c r="G73" s="91">
        <f t="shared" si="20"/>
        <v>42859</v>
      </c>
      <c r="H73" s="91">
        <f t="shared" si="20"/>
        <v>42860</v>
      </c>
      <c r="I73" s="91">
        <f t="shared" si="20"/>
        <v>42861</v>
      </c>
      <c r="J73" s="89" t="s">
        <v>335</v>
      </c>
      <c r="K73" s="90"/>
    </row>
    <row r="74" spans="1:11" x14ac:dyDescent="0.2">
      <c r="A74" s="382" t="s">
        <v>641</v>
      </c>
      <c r="B74" s="89" t="s">
        <v>642</v>
      </c>
      <c r="H74" s="92">
        <v>0.5</v>
      </c>
      <c r="J74" s="92">
        <f t="shared" ref="J74:J79" si="21">SUM(C74:I74)</f>
        <v>0.5</v>
      </c>
      <c r="K74" s="93"/>
    </row>
    <row r="75" spans="1:11" x14ac:dyDescent="0.2">
      <c r="A75" s="383"/>
      <c r="B75" s="89" t="s">
        <v>643</v>
      </c>
      <c r="C75" s="94">
        <f>VLOOKUP($C73,Plan!$C:$Q,9,FALSE)</f>
        <v>0</v>
      </c>
      <c r="D75" s="94">
        <f>VLOOKUP($C73,Plan!$C:$Q,10,FALSE)</f>
        <v>10</v>
      </c>
      <c r="E75" s="94">
        <f>VLOOKUP($C73,Plan!$C:$Q,11,FALSE)</f>
        <v>0</v>
      </c>
      <c r="F75" s="94">
        <f>VLOOKUP($C73,Plan!$C:$Q,12,FALSE)</f>
        <v>10</v>
      </c>
      <c r="G75" s="94">
        <f>VLOOKUP($C73,Plan!$C:$Q,13,FALSE)</f>
        <v>10</v>
      </c>
      <c r="H75" s="94">
        <f>VLOOKUP($C73,Plan!$C:$Q,14,FALSE)</f>
        <v>0</v>
      </c>
      <c r="I75" s="94">
        <f>VLOOKUP($C73,Plan!$C:$Q,15,FALSE)</f>
        <v>0</v>
      </c>
      <c r="J75" s="92">
        <f t="shared" si="21"/>
        <v>30</v>
      </c>
      <c r="K75" s="93"/>
    </row>
    <row r="76" spans="1:11" x14ac:dyDescent="0.2">
      <c r="A76" s="383"/>
      <c r="B76" s="89" t="s">
        <v>644</v>
      </c>
      <c r="C76" s="94">
        <f>VLOOKUP($C73,Plan!$C:$J,2,FALSE)</f>
        <v>10</v>
      </c>
      <c r="D76" s="94">
        <f>VLOOKUP($C73,Plan!$C:$J,3,FALSE)</f>
        <v>5</v>
      </c>
      <c r="E76" s="94">
        <f>VLOOKUP($C73,Plan!$C:$J,4,FALSE)</f>
        <v>5</v>
      </c>
      <c r="F76" s="94">
        <f>VLOOKUP($C73,Plan!$C:$J,5,FALSE)</f>
        <v>0</v>
      </c>
      <c r="G76" s="94">
        <f>VLOOKUP($C73,Plan!$C:$J,6,FALSE)</f>
        <v>4</v>
      </c>
      <c r="H76" s="94">
        <f>VLOOKUP($C73,Plan!$C:$J,7,FALSE)</f>
        <v>0</v>
      </c>
      <c r="I76" s="94">
        <f>VLOOKUP($C73,Plan!$C:$J,8,FALSE)</f>
        <v>0</v>
      </c>
      <c r="J76" s="92">
        <f t="shared" si="21"/>
        <v>24</v>
      </c>
      <c r="K76" s="93"/>
    </row>
    <row r="77" spans="1:11" x14ac:dyDescent="0.2">
      <c r="A77" s="382" t="s">
        <v>645</v>
      </c>
      <c r="B77" s="89" t="s">
        <v>642</v>
      </c>
      <c r="C77" s="97">
        <f>IF(ISERROR(VLOOKUP(C73,TriHistory!$B:$E,3,FALSE)),0,IF(LEFT(VLOOKUP(C73,TriHistory!$B:$E,3,FALSE),1)="1",VLOOKUP(C73,TriHistory!$B:$E,4,FALSE),0))</f>
        <v>0</v>
      </c>
      <c r="D77" s="97">
        <f>IF(ISERROR(VLOOKUP(D73,TriHistory!$B:$E,3,FALSE)),0,IF(LEFT(VLOOKUP(D73,TriHistory!$B:$E,3,FALSE),1)="1",VLOOKUP(D73,TriHistory!$B:$E,4,FALSE),0))</f>
        <v>0</v>
      </c>
      <c r="E77" s="97">
        <f>IF(ISERROR(VLOOKUP(E73,TriHistory!$B:$E,3,FALSE)),0,IF(LEFT(VLOOKUP(E73,TriHistory!$B:$E,3,FALSE),1)="1",VLOOKUP(E73,TriHistory!$B:$E,4,FALSE),0))</f>
        <v>0</v>
      </c>
      <c r="F77" s="97">
        <f>IF(ISERROR(VLOOKUP(F73,TriHistory!$B:$E,3,FALSE)),0,IF(LEFT(VLOOKUP(F73,TriHistory!$B:$E,3,FALSE),1)="1",VLOOKUP(F73,TriHistory!$B:$E,4,FALSE),0))</f>
        <v>0</v>
      </c>
      <c r="G77" s="97">
        <f>IF(ISERROR(VLOOKUP(G73,TriHistory!$B:$E,3,FALSE)),0,IF(LEFT(VLOOKUP(G73,TriHistory!$B:$E,3,FALSE),1)="1",VLOOKUP(G73,TriHistory!$B:$E,4,FALSE),0))</f>
        <v>0</v>
      </c>
      <c r="H77" s="97">
        <f>IF(ISERROR(VLOOKUP(H73,TriHistory!$B:$E,3,FALSE)),0,IF(LEFT(VLOOKUP(H73,TriHistory!$B:$E,3,FALSE),1)="1",VLOOKUP(H73,TriHistory!$B:$E,4,FALSE),0))</f>
        <v>0</v>
      </c>
      <c r="I77" s="97">
        <f>IF(ISERROR(VLOOKUP(I73,TriHistory!$B:$E,3,FALSE)),0,IF(LEFT(VLOOKUP(I73,TriHistory!$B:$E,3,FALSE),1)="1",VLOOKUP(I73,TriHistory!$B:$E,4,FALSE),0))</f>
        <v>0</v>
      </c>
      <c r="J77" s="97">
        <f t="shared" si="21"/>
        <v>0</v>
      </c>
      <c r="K77" s="98">
        <f ca="1">IF(TODAY()&gt;C73-1,IF(J74=0,0,J77/J74),0)</f>
        <v>0</v>
      </c>
    </row>
    <row r="78" spans="1:11" x14ac:dyDescent="0.2">
      <c r="A78" s="382"/>
      <c r="B78" s="89" t="s">
        <v>643</v>
      </c>
      <c r="C78" s="97">
        <f>IF(ISERROR(VLOOKUP(C73,TriHistory!$B:$E,3,FALSE)),0,IF(LEFT(VLOOKUP(C73,TriHistory!$B:$E,3,FALSE),1)="2",VLOOKUP(C73,TriHistory!$B:$E,4,FALSE),0))</f>
        <v>0</v>
      </c>
      <c r="D78" s="97">
        <f>IF(ISERROR(VLOOKUP(D73,TriHistory!$B:$E,3,FALSE)),0,IF(LEFT(VLOOKUP(D73,TriHistory!$B:$E,3,FALSE),1)="2",VLOOKUP(D73,TriHistory!$B:$E,4,FALSE),0))</f>
        <v>0</v>
      </c>
      <c r="E78" s="97">
        <f>IF(ISERROR(VLOOKUP(E73,TriHistory!$B:$E,3,FALSE)),0,IF(LEFT(VLOOKUP(E73,TriHistory!$B:$E,3,FALSE),1)="2",VLOOKUP(E73,TriHistory!$B:$E,4,FALSE),0))</f>
        <v>0</v>
      </c>
      <c r="F78" s="97">
        <f>IF(ISERROR(VLOOKUP(F73,TriHistory!$B:$E,3,FALSE)),0,IF(LEFT(VLOOKUP(F73,TriHistory!$B:$E,3,FALSE),1)="2",VLOOKUP(F73,TriHistory!$B:$E,4,FALSE),0))</f>
        <v>0</v>
      </c>
      <c r="G78" s="97">
        <f>IF(ISERROR(VLOOKUP(G73,TriHistory!$B:$E,3,FALSE)),0,IF(LEFT(VLOOKUP(G73,TriHistory!$B:$E,3,FALSE),1)="2",VLOOKUP(G73,TriHistory!$B:$E,4,FALSE),0))</f>
        <v>0</v>
      </c>
      <c r="H78" s="97">
        <v>13</v>
      </c>
      <c r="I78" s="97">
        <f>IF(ISERROR(VLOOKUP(I73,TriHistory!$B:$E,3,FALSE)),0,IF(LEFT(VLOOKUP(I73,TriHistory!$B:$E,3,FALSE),1)="2",VLOOKUP(I73,TriHistory!$B:$E,4,FALSE),0))</f>
        <v>0</v>
      </c>
      <c r="J78" s="97">
        <f t="shared" si="21"/>
        <v>13</v>
      </c>
      <c r="K78" s="98">
        <f ca="1">IF(TODAY()&gt;C74-1,IF(J75=0,0,J78/J75),0)</f>
        <v>0.43333333333333335</v>
      </c>
    </row>
    <row r="79" spans="1:11" x14ac:dyDescent="0.2">
      <c r="A79" s="382"/>
      <c r="B79" s="89" t="s">
        <v>644</v>
      </c>
      <c r="C79" s="97">
        <f>IF(ISERROR(VLOOKUP(C73,TriHistory!$B:$E,3,FALSE)),0,IF(LEFT(VLOOKUP(C73,TriHistory!$B:$E,3,FALSE),1)="3",VLOOKUP(C73,TriHistory!$B:$E,4,FALSE),0))</f>
        <v>3.1</v>
      </c>
      <c r="D79" s="97">
        <f>IF(ISERROR(VLOOKUP(D73,TriHistory!$B:$E,3,FALSE)),0,IF(LEFT(VLOOKUP(D73,TriHistory!$B:$E,3,FALSE),1)="3",VLOOKUP(D73,TriHistory!$B:$E,4,FALSE),0))</f>
        <v>0</v>
      </c>
      <c r="E79" s="97">
        <f>IF(ISERROR(VLOOKUP(E73,TriHistory!$B:$E,3,FALSE)),0,IF(LEFT(VLOOKUP(E73,TriHistory!$B:$E,3,FALSE),1)="3",VLOOKUP(E73,TriHistory!$B:$E,4,FALSE),0))</f>
        <v>4</v>
      </c>
      <c r="F79" s="97">
        <f>IF(ISERROR(VLOOKUP(F73,TriHistory!$B:$E,3,FALSE)),0,IF(LEFT(VLOOKUP(F73,TriHistory!$B:$E,3,FALSE),1)="3",VLOOKUP(F73,TriHistory!$B:$E,4,FALSE),0))</f>
        <v>3</v>
      </c>
      <c r="G79" s="97">
        <f>IF(ISERROR(VLOOKUP(G73,TriHistory!$B:$E,3,FALSE)),0,IF(LEFT(VLOOKUP(G73,TriHistory!$B:$E,3,FALSE),1)="3",VLOOKUP(G73,TriHistory!$B:$E,4,FALSE),0))</f>
        <v>14.25</v>
      </c>
      <c r="H79" s="97">
        <v>3.1</v>
      </c>
      <c r="I79" s="97">
        <f>IF(ISERROR(VLOOKUP(I73,TriHistory!$B:$E,3,FALSE)),0,IF(LEFT(VLOOKUP(I73,TriHistory!$B:$E,3,FALSE),1)="3",VLOOKUP(I73,TriHistory!$B:$E,4,FALSE),0))</f>
        <v>3.1</v>
      </c>
      <c r="J79" s="97">
        <f t="shared" si="21"/>
        <v>30.550000000000004</v>
      </c>
      <c r="K79" s="98">
        <f ca="1">IF(TODAY()&gt;C75-1,IF(J76=0,0,J79/J76),0)</f>
        <v>1.2729166666666669</v>
      </c>
    </row>
    <row r="80" spans="1:11" x14ac:dyDescent="0.2">
      <c r="A80" s="381" t="s">
        <v>332</v>
      </c>
      <c r="B80" s="381"/>
      <c r="C80" s="91">
        <f>C73+7</f>
        <v>42862</v>
      </c>
      <c r="D80" s="91">
        <f t="shared" ref="D80:I80" si="22">C80+1</f>
        <v>42863</v>
      </c>
      <c r="E80" s="91">
        <f t="shared" si="22"/>
        <v>42864</v>
      </c>
      <c r="F80" s="91">
        <f t="shared" si="22"/>
        <v>42865</v>
      </c>
      <c r="G80" s="91">
        <f t="shared" si="22"/>
        <v>42866</v>
      </c>
      <c r="H80" s="91">
        <f t="shared" si="22"/>
        <v>42867</v>
      </c>
      <c r="I80" s="91">
        <f t="shared" si="22"/>
        <v>42868</v>
      </c>
      <c r="J80" s="89" t="s">
        <v>335</v>
      </c>
      <c r="K80" s="90"/>
    </row>
    <row r="81" spans="1:11" x14ac:dyDescent="0.2">
      <c r="A81" s="382" t="s">
        <v>641</v>
      </c>
      <c r="B81" s="89" t="s">
        <v>642</v>
      </c>
      <c r="J81" s="92">
        <f t="shared" ref="J81:J86" si="23">SUM(C81:I81)</f>
        <v>0</v>
      </c>
      <c r="K81" s="93"/>
    </row>
    <row r="82" spans="1:11" x14ac:dyDescent="0.2">
      <c r="A82" s="383"/>
      <c r="B82" s="89" t="s">
        <v>643</v>
      </c>
      <c r="C82" s="94">
        <f>VLOOKUP($C80,Plan!$C:$Q,9,FALSE)</f>
        <v>0</v>
      </c>
      <c r="D82" s="94">
        <f>VLOOKUP($C80,Plan!$C:$Q,10,FALSE)</f>
        <v>50</v>
      </c>
      <c r="E82" s="94">
        <f>VLOOKUP($C80,Plan!$C:$Q,11,FALSE)</f>
        <v>10</v>
      </c>
      <c r="F82" s="94">
        <f>VLOOKUP($C80,Plan!$C:$Q,12,FALSE)</f>
        <v>0</v>
      </c>
      <c r="G82" s="94">
        <f>VLOOKUP($C80,Plan!$C:$Q,13,FALSE)</f>
        <v>10</v>
      </c>
      <c r="H82" s="94">
        <f>VLOOKUP($C80,Plan!$C:$Q,14,FALSE)</f>
        <v>0</v>
      </c>
      <c r="I82" s="94">
        <f>VLOOKUP($C80,Plan!$C:$Q,15,FALSE)</f>
        <v>0</v>
      </c>
      <c r="J82" s="92">
        <f t="shared" si="23"/>
        <v>70</v>
      </c>
      <c r="K82" s="93"/>
    </row>
    <row r="83" spans="1:11" x14ac:dyDescent="0.2">
      <c r="A83" s="383"/>
      <c r="B83" s="89" t="s">
        <v>644</v>
      </c>
      <c r="C83" s="94">
        <f>VLOOKUP($C80,Plan!$C:$J,2,FALSE)</f>
        <v>0</v>
      </c>
      <c r="D83" s="94">
        <f>VLOOKUP($C80,Plan!$C:$J,3,FALSE)</f>
        <v>3</v>
      </c>
      <c r="E83" s="94">
        <f>VLOOKUP($C80,Plan!$C:$J,4,FALSE)</f>
        <v>3</v>
      </c>
      <c r="F83" s="94">
        <f>VLOOKUP($C80,Plan!$C:$J,5,FALSE)</f>
        <v>5</v>
      </c>
      <c r="G83" s="94">
        <f>VLOOKUP($C80,Plan!$C:$J,6,FALSE)</f>
        <v>0</v>
      </c>
      <c r="H83" s="94">
        <f>VLOOKUP($C80,Plan!$C:$J,7,FALSE)</f>
        <v>10</v>
      </c>
      <c r="I83" s="94">
        <f>VLOOKUP($C80,Plan!$C:$J,8,FALSE)</f>
        <v>0</v>
      </c>
      <c r="J83" s="92">
        <f t="shared" si="23"/>
        <v>21</v>
      </c>
      <c r="K83" s="93"/>
    </row>
    <row r="84" spans="1:11" x14ac:dyDescent="0.2">
      <c r="A84" s="382" t="s">
        <v>645</v>
      </c>
      <c r="B84" s="89" t="s">
        <v>642</v>
      </c>
      <c r="C84" s="97">
        <f>IF(ISERROR(VLOOKUP(C80,TriHistory!$B:$E,3,FALSE)),0,IF(LEFT(VLOOKUP(C80,TriHistory!$B:$E,3,FALSE),1)="1",VLOOKUP(C80,TriHistory!$B:$E,4,FALSE),0))</f>
        <v>0</v>
      </c>
      <c r="D84" s="97">
        <f>IF(ISERROR(VLOOKUP(D80,TriHistory!$B:$E,3,FALSE)),0,IF(LEFT(VLOOKUP(D80,TriHistory!$B:$E,3,FALSE),1)="1",VLOOKUP(D80,TriHistory!$B:$E,4,FALSE),0))</f>
        <v>0</v>
      </c>
      <c r="E84" s="97">
        <f>IF(ISERROR(VLOOKUP(E80,TriHistory!$B:$E,3,FALSE)),0,IF(LEFT(VLOOKUP(E80,TriHistory!$B:$E,3,FALSE),1)="1",VLOOKUP(E80,TriHistory!$B:$E,4,FALSE),0))</f>
        <v>0</v>
      </c>
      <c r="F84" s="97">
        <f>IF(ISERROR(VLOOKUP(F80,TriHistory!$B:$E,3,FALSE)),0,IF(LEFT(VLOOKUP(F80,TriHistory!$B:$E,3,FALSE),1)="1",VLOOKUP(F80,TriHistory!$B:$E,4,FALSE),0))</f>
        <v>0</v>
      </c>
      <c r="G84" s="97">
        <f>IF(ISERROR(VLOOKUP(G80,TriHistory!$B:$E,3,FALSE)),0,IF(LEFT(VLOOKUP(G80,TriHistory!$B:$E,3,FALSE),1)="1",VLOOKUP(G80,TriHistory!$B:$E,4,FALSE),0))</f>
        <v>0</v>
      </c>
      <c r="H84" s="97">
        <f>IF(ISERROR(VLOOKUP(H80,TriHistory!$B:$E,3,FALSE)),0,IF(LEFT(VLOOKUP(H80,TriHistory!$B:$E,3,FALSE),1)="1",VLOOKUP(H80,TriHistory!$B:$E,4,FALSE),0))</f>
        <v>0</v>
      </c>
      <c r="I84" s="97">
        <f>IF(ISERROR(VLOOKUP(I80,TriHistory!$B:$E,3,FALSE)),0,IF(LEFT(VLOOKUP(I80,TriHistory!$B:$E,3,FALSE),1)="1",VLOOKUP(I80,TriHistory!$B:$E,4,FALSE),0))</f>
        <v>0</v>
      </c>
      <c r="J84" s="97">
        <f t="shared" si="23"/>
        <v>0</v>
      </c>
      <c r="K84" s="98">
        <f ca="1">IF(TODAY()&gt;C80-1,IF(J81=0,0,J84/J81),0)</f>
        <v>0</v>
      </c>
    </row>
    <row r="85" spans="1:11" x14ac:dyDescent="0.2">
      <c r="A85" s="382"/>
      <c r="B85" s="89" t="s">
        <v>643</v>
      </c>
      <c r="C85" s="97">
        <f>IF(ISERROR(VLOOKUP(C80,TriHistory!$B:$E,3,FALSE)),0,IF(LEFT(VLOOKUP(C80,TriHistory!$B:$E,3,FALSE),1)="2",VLOOKUP(C80,TriHistory!$B:$E,4,FALSE),0))</f>
        <v>30</v>
      </c>
      <c r="D85" s="97">
        <f>IF(ISERROR(VLOOKUP(D80,TriHistory!$B:$E,3,FALSE)),0,IF(LEFT(VLOOKUP(D80,TriHistory!$B:$E,3,FALSE),1)="2",VLOOKUP(D80,TriHistory!$B:$E,4,FALSE),0))</f>
        <v>0</v>
      </c>
      <c r="E85" s="97">
        <f>IF(ISERROR(VLOOKUP(E80,TriHistory!$B:$E,3,FALSE)),0,IF(LEFT(VLOOKUP(E80,TriHistory!$B:$E,3,FALSE),1)="2",VLOOKUP(E80,TriHistory!$B:$E,4,FALSE),0))</f>
        <v>0</v>
      </c>
      <c r="F85" s="97">
        <f>IF(ISERROR(VLOOKUP(F80,TriHistory!$B:$E,3,FALSE)),0,IF(LEFT(VLOOKUP(F80,TriHistory!$B:$E,3,FALSE),1)="2",VLOOKUP(F80,TriHistory!$B:$E,4,FALSE),0))</f>
        <v>0</v>
      </c>
      <c r="G85" s="97">
        <f>IF(ISERROR(VLOOKUP(G80,TriHistory!$B:$E,3,FALSE)),0,IF(LEFT(VLOOKUP(G80,TriHistory!$B:$E,3,FALSE),1)="2",VLOOKUP(G80,TriHistory!$B:$E,4,FALSE),0))</f>
        <v>5</v>
      </c>
      <c r="H85" s="97">
        <f>IF(ISERROR(VLOOKUP(H80,TriHistory!$B:$E,3,FALSE)),0,IF(LEFT(VLOOKUP(H80,TriHistory!$B:$E,3,FALSE),1)="2",VLOOKUP(H80,TriHistory!$B:$E,4,FALSE),0))</f>
        <v>0</v>
      </c>
      <c r="I85" s="97">
        <f>IF(ISERROR(VLOOKUP(I80,TriHistory!$B:$E,3,FALSE)),0,IF(LEFT(VLOOKUP(I80,TriHistory!$B:$E,3,FALSE),1)="2",VLOOKUP(I80,TriHistory!$B:$E,4,FALSE),0))</f>
        <v>0</v>
      </c>
      <c r="J85" s="97">
        <f t="shared" si="23"/>
        <v>35</v>
      </c>
      <c r="K85" s="98">
        <f ca="1">IF(TODAY()&gt;C81-1,IF(J82=0,0,J85/J82),0)</f>
        <v>0.5</v>
      </c>
    </row>
    <row r="86" spans="1:11" x14ac:dyDescent="0.2">
      <c r="A86" s="382"/>
      <c r="B86" s="89" t="s">
        <v>644</v>
      </c>
      <c r="C86" s="97">
        <f>IF(ISERROR(VLOOKUP(C80,TriHistory!$B:$E,3,FALSE)),0,IF(LEFT(VLOOKUP(C80,TriHistory!$B:$E,3,FALSE),1)="3",VLOOKUP(C80,TriHistory!$B:$E,4,FALSE),0))</f>
        <v>0</v>
      </c>
      <c r="D86" s="97">
        <f>IF(ISERROR(VLOOKUP(D80,TriHistory!$B:$E,3,FALSE)),0,IF(LEFT(VLOOKUP(D80,TriHistory!$B:$E,3,FALSE),1)="3",VLOOKUP(D80,TriHistory!$B:$E,4,FALSE),0))</f>
        <v>0</v>
      </c>
      <c r="E86" s="97">
        <f>IF(ISERROR(VLOOKUP(E80,TriHistory!$B:$E,3,FALSE)),0,IF(LEFT(VLOOKUP(E80,TriHistory!$B:$E,3,FALSE),1)="3",VLOOKUP(E80,TriHistory!$B:$E,4,FALSE),0))</f>
        <v>0</v>
      </c>
      <c r="F86" s="97">
        <f>IF(ISERROR(VLOOKUP(F80,TriHistory!$B:$E,3,FALSE)),0,IF(LEFT(VLOOKUP(F80,TriHistory!$B:$E,3,FALSE),1)="3",VLOOKUP(F80,TriHistory!$B:$E,4,FALSE),0))</f>
        <v>3.25</v>
      </c>
      <c r="G86" s="97">
        <f>IF(ISERROR(VLOOKUP(G80,TriHistory!$B:$E,3,FALSE)),0,IF(LEFT(VLOOKUP(G80,TriHistory!$B:$E,3,FALSE),1)="3",VLOOKUP(G80,TriHistory!$B:$E,4,FALSE),0))</f>
        <v>0</v>
      </c>
      <c r="H86" s="97">
        <f>IF(ISERROR(VLOOKUP(H80,TriHistory!$B:$E,3,FALSE)),0,IF(LEFT(VLOOKUP(H80,TriHistory!$B:$E,3,FALSE),1)="3",VLOOKUP(H80,TriHistory!$B:$E,4,FALSE),0))</f>
        <v>3.1</v>
      </c>
      <c r="I86" s="97">
        <f>IF(ISERROR(VLOOKUP(I80,TriHistory!$B:$E,3,FALSE)),0,IF(LEFT(VLOOKUP(I80,TriHistory!$B:$E,3,FALSE),1)="3",VLOOKUP(I80,TriHistory!$B:$E,4,FALSE),0))</f>
        <v>1.5</v>
      </c>
      <c r="J86" s="97">
        <f t="shared" si="23"/>
        <v>7.85</v>
      </c>
      <c r="K86" s="98">
        <f ca="1">IF(TODAY()&gt;C82-1,IF(J83=0,0,J86/J83),0)</f>
        <v>0.37380952380952381</v>
      </c>
    </row>
    <row r="87" spans="1:11" x14ac:dyDescent="0.2">
      <c r="A87" s="381" t="s">
        <v>332</v>
      </c>
      <c r="B87" s="381"/>
      <c r="C87" s="91">
        <f>C80+7</f>
        <v>42869</v>
      </c>
      <c r="D87" s="91">
        <f t="shared" ref="D87:I87" si="24">C87+1</f>
        <v>42870</v>
      </c>
      <c r="E87" s="91">
        <f t="shared" si="24"/>
        <v>42871</v>
      </c>
      <c r="F87" s="91">
        <f t="shared" si="24"/>
        <v>42872</v>
      </c>
      <c r="G87" s="91">
        <f t="shared" si="24"/>
        <v>42873</v>
      </c>
      <c r="H87" s="91">
        <f t="shared" si="24"/>
        <v>42874</v>
      </c>
      <c r="I87" s="91">
        <f t="shared" si="24"/>
        <v>42875</v>
      </c>
      <c r="J87" s="89" t="s">
        <v>335</v>
      </c>
      <c r="K87" s="90"/>
    </row>
    <row r="88" spans="1:11" x14ac:dyDescent="0.2">
      <c r="A88" s="382" t="s">
        <v>641</v>
      </c>
      <c r="B88" s="89" t="s">
        <v>642</v>
      </c>
      <c r="F88" s="92">
        <v>0.25</v>
      </c>
      <c r="J88" s="92">
        <f t="shared" ref="J88:J93" si="25">SUM(C88:I88)</f>
        <v>0.25</v>
      </c>
      <c r="K88" s="93"/>
    </row>
    <row r="89" spans="1:11" x14ac:dyDescent="0.2">
      <c r="A89" s="383"/>
      <c r="B89" s="89" t="s">
        <v>643</v>
      </c>
      <c r="C89" s="94">
        <f>VLOOKUP($C87,Plan!$C:$Q,9,FALSE)</f>
        <v>60</v>
      </c>
      <c r="D89" s="94">
        <f>VLOOKUP($C87,Plan!$C:$Q,10,FALSE)</f>
        <v>0</v>
      </c>
      <c r="E89" s="94">
        <f>VLOOKUP($C87,Plan!$C:$Q,11,FALSE)</f>
        <v>10</v>
      </c>
      <c r="F89" s="94">
        <f>VLOOKUP($C87,Plan!$C:$Q,12,FALSE)</f>
        <v>0</v>
      </c>
      <c r="G89" s="94">
        <f>VLOOKUP($C87,Plan!$C:$Q,13,FALSE)</f>
        <v>10</v>
      </c>
      <c r="H89" s="94">
        <f>VLOOKUP($C87,Plan!$C:$Q,14,FALSE)</f>
        <v>0</v>
      </c>
      <c r="I89" s="94">
        <f>VLOOKUP($C87,Plan!$C:$Q,15,FALSE)</f>
        <v>0</v>
      </c>
      <c r="J89" s="92">
        <f t="shared" si="25"/>
        <v>80</v>
      </c>
      <c r="K89" s="93"/>
    </row>
    <row r="90" spans="1:11" x14ac:dyDescent="0.2">
      <c r="A90" s="383"/>
      <c r="B90" s="89" t="s">
        <v>644</v>
      </c>
      <c r="C90" s="94">
        <f>VLOOKUP($C87,Plan!$C:$J,2,FALSE)</f>
        <v>0</v>
      </c>
      <c r="D90" s="94">
        <f>VLOOKUP($C87,Plan!$C:$J,3,FALSE)</f>
        <v>3</v>
      </c>
      <c r="E90" s="94">
        <f>VLOOKUP($C87,Plan!$C:$J,4,FALSE)</f>
        <v>3</v>
      </c>
      <c r="F90" s="94">
        <f>VLOOKUP($C87,Plan!$C:$J,5,FALSE)</f>
        <v>5</v>
      </c>
      <c r="G90" s="94">
        <f>VLOOKUP($C87,Plan!$C:$J,6,FALSE)</f>
        <v>0</v>
      </c>
      <c r="H90" s="94">
        <f>VLOOKUP($C87,Plan!$C:$J,7,FALSE)</f>
        <v>8</v>
      </c>
      <c r="I90" s="94">
        <f>VLOOKUP($C87,Plan!$C:$J,8,FALSE)</f>
        <v>0</v>
      </c>
      <c r="J90" s="92">
        <f t="shared" si="25"/>
        <v>19</v>
      </c>
      <c r="K90" s="93"/>
    </row>
    <row r="91" spans="1:11" x14ac:dyDescent="0.2">
      <c r="A91" s="382" t="s">
        <v>645</v>
      </c>
      <c r="B91" s="89" t="s">
        <v>642</v>
      </c>
      <c r="C91" s="97">
        <f>IF(ISERROR(VLOOKUP(C87,TriHistory!$B:$E,3,FALSE)),0,IF(LEFT(VLOOKUP(C87,TriHistory!$B:$E,3,FALSE),1)="1",VLOOKUP(C87,TriHistory!$B:$E,4,FALSE),0))</f>
        <v>0</v>
      </c>
      <c r="D91" s="97">
        <f>IF(ISERROR(VLOOKUP(D87,TriHistory!$B:$E,3,FALSE)),0,IF(LEFT(VLOOKUP(D87,TriHistory!$B:$E,3,FALSE),1)="1",VLOOKUP(D87,TriHistory!$B:$E,4,FALSE),0))</f>
        <v>0</v>
      </c>
      <c r="E91" s="97">
        <f>IF(ISERROR(VLOOKUP(E87,TriHistory!$B:$E,3,FALSE)),0,IF(LEFT(VLOOKUP(E87,TriHistory!$B:$E,3,FALSE),1)="1",VLOOKUP(E87,TriHistory!$B:$E,4,FALSE),0))</f>
        <v>0</v>
      </c>
      <c r="F91" s="97">
        <f>IF(ISERROR(VLOOKUP(F87,TriHistory!$B:$E,3,FALSE)),0,IF(LEFT(VLOOKUP(F87,TriHistory!$B:$E,3,FALSE),1)="1",VLOOKUP(F87,TriHistory!$B:$E,4,FALSE),0))</f>
        <v>0</v>
      </c>
      <c r="G91" s="97">
        <f>IF(ISERROR(VLOOKUP(G87,TriHistory!$B:$E,3,FALSE)),0,IF(LEFT(VLOOKUP(G87,TriHistory!$B:$E,3,FALSE),1)="1",VLOOKUP(G87,TriHistory!$B:$E,4,FALSE),0))</f>
        <v>0</v>
      </c>
      <c r="H91" s="97">
        <f>IF(ISERROR(VLOOKUP(H87,TriHistory!$B:$E,3,FALSE)),0,IF(LEFT(VLOOKUP(H87,TriHistory!$B:$E,3,FALSE),1)="1",VLOOKUP(H87,TriHistory!$B:$E,4,FALSE),0))</f>
        <v>0</v>
      </c>
      <c r="I91" s="97">
        <f>IF(ISERROR(VLOOKUP(I87,TriHistory!$B:$E,3,FALSE)),0,IF(LEFT(VLOOKUP(I87,TriHistory!$B:$E,3,FALSE),1)="1",VLOOKUP(I87,TriHistory!$B:$E,4,FALSE),0))</f>
        <v>0.5</v>
      </c>
      <c r="J91" s="97">
        <f t="shared" si="25"/>
        <v>0.5</v>
      </c>
      <c r="K91" s="98">
        <f ca="1">IF(TODAY()&gt;C87-1,IF(J88=0,0,J91/J88),0)</f>
        <v>2</v>
      </c>
    </row>
    <row r="92" spans="1:11" x14ac:dyDescent="0.2">
      <c r="A92" s="382"/>
      <c r="B92" s="89" t="s">
        <v>643</v>
      </c>
      <c r="C92" s="97">
        <f>IF(ISERROR(VLOOKUP(C87,TriHistory!$B:$E,3,FALSE)),0,IF(LEFT(VLOOKUP(C87,TriHistory!$B:$E,3,FALSE),1)="2",VLOOKUP(C87,TriHistory!$B:$E,4,FALSE),0))</f>
        <v>0</v>
      </c>
      <c r="D92" s="97">
        <f>IF(ISERROR(VLOOKUP(D87,TriHistory!$B:$E,3,FALSE)),0,IF(LEFT(VLOOKUP(D87,TriHistory!$B:$E,3,FALSE),1)="2",VLOOKUP(D87,TriHistory!$B:$E,4,FALSE),0))</f>
        <v>0</v>
      </c>
      <c r="E92" s="97">
        <f>IF(ISERROR(VLOOKUP(E87,TriHistory!$B:$E,3,FALSE)),0,IF(LEFT(VLOOKUP(E87,TriHistory!$B:$E,3,FALSE),1)="2",VLOOKUP(E87,TriHistory!$B:$E,4,FALSE),0))</f>
        <v>0</v>
      </c>
      <c r="F92" s="97">
        <f>IF(ISERROR(VLOOKUP(F87,TriHistory!$B:$E,3,FALSE)),0,IF(LEFT(VLOOKUP(F87,TriHistory!$B:$E,3,FALSE),1)="2",VLOOKUP(F87,TriHistory!$B:$E,4,FALSE),0))</f>
        <v>0</v>
      </c>
      <c r="G92" s="97">
        <f>IF(ISERROR(VLOOKUP(G87,TriHistory!$B:$E,3,FALSE)),0,IF(LEFT(VLOOKUP(G87,TriHistory!$B:$E,3,FALSE),1)="2",VLOOKUP(G87,TriHistory!$B:$E,4,FALSE),0))</f>
        <v>8</v>
      </c>
      <c r="H92" s="97">
        <f>IF(ISERROR(VLOOKUP(H87,TriHistory!$B:$E,3,FALSE)),0,IF(LEFT(VLOOKUP(H87,TriHistory!$B:$E,3,FALSE),1)="2",VLOOKUP(H87,TriHistory!$B:$E,4,FALSE),0))</f>
        <v>48.7</v>
      </c>
      <c r="I92" s="97">
        <f>IF(ISERROR(VLOOKUP(I87,TriHistory!$B:$E,3,FALSE)),0,IF(LEFT(VLOOKUP(I87,TriHistory!$B:$E,3,FALSE),1)="2",VLOOKUP(I87,TriHistory!$B:$E,4,FALSE),0))</f>
        <v>0</v>
      </c>
      <c r="J92" s="97">
        <f t="shared" si="25"/>
        <v>56.7</v>
      </c>
      <c r="K92" s="98">
        <f ca="1">IF(TODAY()&gt;C88-1,IF(J89=0,0,J92/J89),0)</f>
        <v>0.70874999999999999</v>
      </c>
    </row>
    <row r="93" spans="1:11" x14ac:dyDescent="0.2">
      <c r="A93" s="382"/>
      <c r="B93" s="89" t="s">
        <v>644</v>
      </c>
      <c r="C93" s="97">
        <f>IF(ISERROR(VLOOKUP(C87,TriHistory!$B:$E,3,FALSE)),0,IF(LEFT(VLOOKUP(C87,TriHistory!$B:$E,3,FALSE),1)="3",VLOOKUP(C87,TriHistory!$B:$E,4,FALSE),0))</f>
        <v>0</v>
      </c>
      <c r="D93" s="97">
        <f>IF(ISERROR(VLOOKUP(D87,TriHistory!$B:$E,3,FALSE)),0,IF(LEFT(VLOOKUP(D87,TriHistory!$B:$E,3,FALSE),1)="3",VLOOKUP(D87,TriHistory!$B:$E,4,FALSE),0))</f>
        <v>3.1</v>
      </c>
      <c r="E93" s="97">
        <f>IF(ISERROR(VLOOKUP(E87,TriHistory!$B:$E,3,FALSE)),0,IF(LEFT(VLOOKUP(E87,TriHistory!$B:$E,3,FALSE),1)="3",VLOOKUP(E87,TriHistory!$B:$E,4,FALSE),0))</f>
        <v>3.1</v>
      </c>
      <c r="F93" s="97">
        <f>IF(ISERROR(VLOOKUP(F87,TriHistory!$B:$E,3,FALSE)),0,IF(LEFT(VLOOKUP(F87,TriHistory!$B:$E,3,FALSE),1)="3",VLOOKUP(F87,TriHistory!$B:$E,4,FALSE),0))</f>
        <v>0</v>
      </c>
      <c r="G93" s="97">
        <f>IF(ISERROR(VLOOKUP(G87,TriHistory!$B:$E,3,FALSE)),0,IF(LEFT(VLOOKUP(G87,TriHistory!$B:$E,3,FALSE),1)="3",VLOOKUP(G87,TriHistory!$B:$E,4,FALSE),0))</f>
        <v>0</v>
      </c>
      <c r="H93" s="97">
        <f>IF(ISERROR(VLOOKUP(H87,TriHistory!$B:$E,3,FALSE)),0,IF(LEFT(VLOOKUP(H87,TriHistory!$B:$E,3,FALSE),1)="3",VLOOKUP(H87,TriHistory!$B:$E,4,FALSE),0))</f>
        <v>0</v>
      </c>
      <c r="I93" s="97">
        <f>IF(ISERROR(VLOOKUP(I87,TriHistory!$B:$E,3,FALSE)),0,IF(LEFT(VLOOKUP(I87,TriHistory!$B:$E,3,FALSE),1)="3",VLOOKUP(I87,TriHistory!$B:$E,4,FALSE),0))</f>
        <v>0</v>
      </c>
      <c r="J93" s="97">
        <f t="shared" si="25"/>
        <v>6.2</v>
      </c>
      <c r="K93" s="98">
        <f ca="1">IF(TODAY()&gt;C89-1,IF(J90=0,0,J93/J90),0)</f>
        <v>0.32631578947368423</v>
      </c>
    </row>
    <row r="94" spans="1:11" x14ac:dyDescent="0.2">
      <c r="A94" s="99"/>
      <c r="B94" s="91" t="s">
        <v>634</v>
      </c>
      <c r="C94" s="91">
        <f>C87+7</f>
        <v>42876</v>
      </c>
      <c r="D94" s="91">
        <f t="shared" ref="D94:I94" si="26">C94+1</f>
        <v>42877</v>
      </c>
      <c r="E94" s="91">
        <f t="shared" si="26"/>
        <v>42878</v>
      </c>
      <c r="F94" s="91">
        <f t="shared" si="26"/>
        <v>42879</v>
      </c>
      <c r="G94" s="91">
        <f t="shared" si="26"/>
        <v>42880</v>
      </c>
      <c r="H94" s="91">
        <f t="shared" si="26"/>
        <v>42881</v>
      </c>
      <c r="I94" s="91">
        <f t="shared" si="26"/>
        <v>42882</v>
      </c>
      <c r="J94" s="89" t="s">
        <v>335</v>
      </c>
      <c r="K94" s="90"/>
    </row>
    <row r="95" spans="1:11" x14ac:dyDescent="0.2">
      <c r="A95" s="382" t="s">
        <v>641</v>
      </c>
      <c r="B95" s="89" t="s">
        <v>642</v>
      </c>
      <c r="J95" s="92">
        <f t="shared" ref="J95:J100" si="27">SUM(C95:I95)</f>
        <v>0</v>
      </c>
      <c r="K95" s="93"/>
    </row>
    <row r="96" spans="1:11" x14ac:dyDescent="0.2">
      <c r="A96" s="383"/>
      <c r="B96" s="89" t="s">
        <v>643</v>
      </c>
      <c r="C96" s="94">
        <f>VLOOKUP($C94,Plan!$C:$Q,9,FALSE)</f>
        <v>0</v>
      </c>
      <c r="D96" s="94">
        <f>VLOOKUP($C94,Plan!$C:$Q,10,FALSE)</f>
        <v>45</v>
      </c>
      <c r="E96" s="94">
        <f>VLOOKUP($C94,Plan!$C:$Q,11,FALSE)</f>
        <v>10</v>
      </c>
      <c r="F96" s="94">
        <f>VLOOKUP($C94,Plan!$C:$Q,12,FALSE)</f>
        <v>0</v>
      </c>
      <c r="G96" s="94">
        <f>VLOOKUP($C94,Plan!$C:$Q,13,FALSE)</f>
        <v>10</v>
      </c>
      <c r="H96" s="94">
        <f>VLOOKUP($C94,Plan!$C:$Q,14,FALSE)</f>
        <v>0</v>
      </c>
      <c r="I96" s="94">
        <f>VLOOKUP($C94,Plan!$C:$Q,15,FALSE)</f>
        <v>0</v>
      </c>
      <c r="J96" s="92">
        <f t="shared" si="27"/>
        <v>65</v>
      </c>
      <c r="K96" s="93"/>
    </row>
    <row r="97" spans="1:11" x14ac:dyDescent="0.2">
      <c r="A97" s="383"/>
      <c r="B97" s="89" t="s">
        <v>644</v>
      </c>
      <c r="C97" s="94">
        <f>VLOOKUP($C94,Plan!$C:$J,2,FALSE)</f>
        <v>0</v>
      </c>
      <c r="D97" s="94">
        <f>VLOOKUP($C94,Plan!$C:$J,3,FALSE)</f>
        <v>3</v>
      </c>
      <c r="E97" s="94">
        <f>VLOOKUP($C94,Plan!$C:$J,4,FALSE)</f>
        <v>3</v>
      </c>
      <c r="F97" s="94">
        <f>VLOOKUP($C94,Plan!$C:$J,5,FALSE)</f>
        <v>5</v>
      </c>
      <c r="G97" s="94">
        <f>VLOOKUP($C94,Plan!$C:$J,6,FALSE)</f>
        <v>0</v>
      </c>
      <c r="H97" s="94">
        <f>VLOOKUP($C94,Plan!$C:$J,7,FALSE)</f>
        <v>10</v>
      </c>
      <c r="I97" s="94">
        <f>VLOOKUP($C94,Plan!$C:$J,8,FALSE)</f>
        <v>0</v>
      </c>
      <c r="J97" s="92">
        <f t="shared" si="27"/>
        <v>21</v>
      </c>
      <c r="K97" s="93"/>
    </row>
    <row r="98" spans="1:11" x14ac:dyDescent="0.2">
      <c r="A98" s="382" t="s">
        <v>645</v>
      </c>
      <c r="B98" s="89" t="s">
        <v>642</v>
      </c>
      <c r="C98" s="97">
        <f>IF(ISERROR(VLOOKUP(C94,TriHistory!$B:$E,3,FALSE)),0,IF(LEFT(VLOOKUP(C94,TriHistory!$B:$E,3,FALSE),1)="1",VLOOKUP(C94,TriHistory!$B:$E,4,FALSE),0))</f>
        <v>0</v>
      </c>
      <c r="D98" s="97">
        <f>IF(ISERROR(VLOOKUP(D94,TriHistory!$B:$E,3,FALSE)),0,IF(LEFT(VLOOKUP(D94,TriHistory!$B:$E,3,FALSE),1)="1",VLOOKUP(D94,TriHistory!$B:$E,4,FALSE),0))</f>
        <v>0.5</v>
      </c>
      <c r="E98" s="97">
        <f>IF(ISERROR(VLOOKUP(E94,TriHistory!$B:$E,3,FALSE)),0,IF(LEFT(VLOOKUP(E94,TriHistory!$B:$E,3,FALSE),1)="1",VLOOKUP(E94,TriHistory!$B:$E,4,FALSE),0))</f>
        <v>0</v>
      </c>
      <c r="F98" s="97">
        <f>IF(ISERROR(VLOOKUP(F94,TriHistory!$B:$E,3,FALSE)),0,IF(LEFT(VLOOKUP(F94,TriHistory!$B:$E,3,FALSE),1)="1",VLOOKUP(F94,TriHistory!$B:$E,4,FALSE),0))</f>
        <v>0.6</v>
      </c>
      <c r="G98" s="97">
        <f>IF(ISERROR(VLOOKUP(G94,TriHistory!$B:$E,3,FALSE)),0,IF(LEFT(VLOOKUP(G94,TriHistory!$B:$E,3,FALSE),1)="1",VLOOKUP(G94,TriHistory!$B:$E,4,FALSE),0))</f>
        <v>0</v>
      </c>
      <c r="H98" s="97">
        <f>IF(ISERROR(VLOOKUP(H94,TriHistory!$B:$E,3,FALSE)),0,IF(LEFT(VLOOKUP(H94,TriHistory!$B:$E,3,FALSE),1)="1",VLOOKUP(H94,TriHistory!$B:$E,4,FALSE),0))</f>
        <v>0</v>
      </c>
      <c r="I98" s="97">
        <f>IF(ISERROR(VLOOKUP(I94,TriHistory!$B:$E,3,FALSE)),0,IF(LEFT(VLOOKUP(I94,TriHistory!$B:$E,3,FALSE),1)="1",VLOOKUP(I94,TriHistory!$B:$E,4,FALSE),0))</f>
        <v>0</v>
      </c>
      <c r="J98" s="97">
        <f t="shared" si="27"/>
        <v>1.1000000000000001</v>
      </c>
      <c r="K98" s="98">
        <f ca="1">IF(TODAY()&gt;C94-1,IF(J95=0,0,J98/J95),0)</f>
        <v>0</v>
      </c>
    </row>
    <row r="99" spans="1:11" x14ac:dyDescent="0.2">
      <c r="A99" s="382"/>
      <c r="B99" s="89" t="s">
        <v>643</v>
      </c>
      <c r="C99" s="97">
        <f>IF(ISERROR(VLOOKUP(C94,TriHistory!$B:$E,3,FALSE)),0,IF(LEFT(VLOOKUP(C94,TriHistory!$B:$E,3,FALSE),1)="2",VLOOKUP(C94,TriHistory!$B:$E,4,FALSE),0))</f>
        <v>0</v>
      </c>
      <c r="D99" s="97">
        <f>IF(ISERROR(VLOOKUP(D94,TriHistory!$B:$E,3,FALSE)),0,IF(LEFT(VLOOKUP(D94,TriHistory!$B:$E,3,FALSE),1)="2",VLOOKUP(D94,TriHistory!$B:$E,4,FALSE),0))</f>
        <v>0</v>
      </c>
      <c r="E99" s="97">
        <f>IF(ISERROR(VLOOKUP(E94,TriHistory!$B:$E,3,FALSE)),0,IF(LEFT(VLOOKUP(E94,TriHistory!$B:$E,3,FALSE),1)="2",VLOOKUP(E94,TriHistory!$B:$E,4,FALSE),0))</f>
        <v>0</v>
      </c>
      <c r="F99" s="97">
        <f>IF(ISERROR(VLOOKUP(F94,TriHistory!$B:$E,3,FALSE)),0,IF(LEFT(VLOOKUP(F94,TriHistory!$B:$E,3,FALSE),1)="2",VLOOKUP(F94,TriHistory!$B:$E,4,FALSE),0))</f>
        <v>0</v>
      </c>
      <c r="G99" s="97">
        <f>IF(ISERROR(VLOOKUP(G94,TriHistory!$B:$E,3,FALSE)),0,IF(LEFT(VLOOKUP(G94,TriHistory!$B:$E,3,FALSE),1)="2",VLOOKUP(G94,TriHistory!$B:$E,4,FALSE),0))</f>
        <v>0</v>
      </c>
      <c r="H99" s="97">
        <f>IF(ISERROR(VLOOKUP(H94,TriHistory!$B:$E,3,FALSE)),0,IF(LEFT(VLOOKUP(H94,TriHistory!$B:$E,3,FALSE),1)="2",VLOOKUP(H94,TriHistory!$B:$E,4,FALSE),0))</f>
        <v>22</v>
      </c>
      <c r="I99" s="97">
        <f>IF(ISERROR(VLOOKUP(I94,TriHistory!$B:$E,3,FALSE)),0,IF(LEFT(VLOOKUP(I94,TriHistory!$B:$E,3,FALSE),1)="2",VLOOKUP(I94,TriHistory!$B:$E,4,FALSE),0))</f>
        <v>0</v>
      </c>
      <c r="J99" s="97">
        <f t="shared" si="27"/>
        <v>22</v>
      </c>
      <c r="K99" s="98">
        <f ca="1">IF(TODAY()&gt;C95-1,IF(J96=0,0,J99/J96),0)</f>
        <v>0.33846153846153848</v>
      </c>
    </row>
    <row r="100" spans="1:11" x14ac:dyDescent="0.2">
      <c r="A100" s="382"/>
      <c r="B100" s="89" t="s">
        <v>644</v>
      </c>
      <c r="C100" s="97">
        <f>IF(ISERROR(VLOOKUP(C94,TriHistory!$B:$E,3,FALSE)),0,IF(LEFT(VLOOKUP(C94,TriHistory!$B:$E,3,FALSE),1)="3",VLOOKUP(C94,TriHistory!$B:$E,4,FALSE),0))</f>
        <v>9.6</v>
      </c>
      <c r="D100" s="97">
        <f>IF(ISERROR(VLOOKUP(D94,TriHistory!$B:$E,3,FALSE)),0,IF(LEFT(VLOOKUP(D94,TriHistory!$B:$E,3,FALSE),1)="3",VLOOKUP(D94,TriHistory!$B:$E,4,FALSE),0))</f>
        <v>0</v>
      </c>
      <c r="E100" s="97">
        <f>IF(ISERROR(VLOOKUP(E94,TriHistory!$B:$E,3,FALSE)),0,IF(LEFT(VLOOKUP(E94,TriHistory!$B:$E,3,FALSE),1)="3",VLOOKUP(E94,TriHistory!$B:$E,4,FALSE),0))</f>
        <v>3.1</v>
      </c>
      <c r="F100" s="97">
        <f>IF(ISERROR(VLOOKUP(F94,TriHistory!$B:$E,3,FALSE)),0,IF(LEFT(VLOOKUP(F94,TriHistory!$B:$E,3,FALSE),1)="3",VLOOKUP(F94,TriHistory!$B:$E,4,FALSE),0))</f>
        <v>0</v>
      </c>
      <c r="G100" s="97">
        <f>IF(ISERROR(VLOOKUP(G94,TriHistory!$B:$E,3,FALSE)),0,IF(LEFT(VLOOKUP(G94,TriHistory!$B:$E,3,FALSE),1)="3",VLOOKUP(G94,TriHistory!$B:$E,4,FALSE),0))</f>
        <v>3.1</v>
      </c>
      <c r="H100" s="97">
        <f>IF(ISERROR(VLOOKUP(H94,TriHistory!$B:$E,3,FALSE)),0,IF(LEFT(VLOOKUP(H94,TriHistory!$B:$E,3,FALSE),1)="3",VLOOKUP(H94,TriHistory!$B:$E,4,FALSE),0))</f>
        <v>0</v>
      </c>
      <c r="I100" s="97">
        <f>IF(ISERROR(VLOOKUP(I94,TriHistory!$B:$E,3,FALSE)),0,IF(LEFT(VLOOKUP(I94,TriHistory!$B:$E,3,FALSE),1)="3",VLOOKUP(I94,TriHistory!$B:$E,4,FALSE),0))</f>
        <v>3</v>
      </c>
      <c r="J100" s="97">
        <f t="shared" si="27"/>
        <v>18.799999999999997</v>
      </c>
      <c r="K100" s="98">
        <f ca="1">IF(TODAY()&gt;C96-1,IF(J97=0,0,J100/J97),0)</f>
        <v>0.89523809523809506</v>
      </c>
    </row>
    <row r="101" spans="1:11" x14ac:dyDescent="0.2">
      <c r="A101" s="381" t="s">
        <v>332</v>
      </c>
      <c r="B101" s="381"/>
      <c r="C101" s="91">
        <f>C94+7</f>
        <v>42883</v>
      </c>
      <c r="D101" s="91">
        <f t="shared" ref="D101:I101" si="28">C101+1</f>
        <v>42884</v>
      </c>
      <c r="E101" s="91">
        <f t="shared" si="28"/>
        <v>42885</v>
      </c>
      <c r="F101" s="91">
        <f t="shared" si="28"/>
        <v>42886</v>
      </c>
      <c r="G101" s="91">
        <f t="shared" si="28"/>
        <v>42887</v>
      </c>
      <c r="H101" s="91">
        <f t="shared" si="28"/>
        <v>42888</v>
      </c>
      <c r="I101" s="91">
        <f t="shared" si="28"/>
        <v>42889</v>
      </c>
      <c r="J101" s="89" t="s">
        <v>335</v>
      </c>
      <c r="K101" s="90"/>
    </row>
    <row r="102" spans="1:11" x14ac:dyDescent="0.2">
      <c r="A102" s="382" t="s">
        <v>641</v>
      </c>
      <c r="B102" s="89" t="s">
        <v>642</v>
      </c>
      <c r="H102" s="92">
        <v>0.5</v>
      </c>
      <c r="J102" s="92">
        <f t="shared" ref="J102:J107" si="29">SUM(C102:I102)</f>
        <v>0.5</v>
      </c>
      <c r="K102" s="93"/>
    </row>
    <row r="103" spans="1:11" x14ac:dyDescent="0.2">
      <c r="A103" s="383"/>
      <c r="B103" s="89" t="s">
        <v>643</v>
      </c>
      <c r="C103" s="94">
        <f>VLOOKUP($C101,Plan!$C:$Q,9,FALSE)</f>
        <v>56</v>
      </c>
      <c r="D103" s="94">
        <f>VLOOKUP($C101,Plan!$C:$Q,10,FALSE)</f>
        <v>0</v>
      </c>
      <c r="E103" s="94">
        <f>VLOOKUP($C101,Plan!$C:$Q,11,FALSE)</f>
        <v>10</v>
      </c>
      <c r="F103" s="94">
        <f>VLOOKUP($C101,Plan!$C:$Q,12,FALSE)</f>
        <v>0</v>
      </c>
      <c r="G103" s="94">
        <f>VLOOKUP($C101,Plan!$C:$Q,13,FALSE)</f>
        <v>0</v>
      </c>
      <c r="H103" s="94">
        <f>VLOOKUP($C101,Plan!$C:$Q,14,FALSE)</f>
        <v>15</v>
      </c>
      <c r="I103" s="94">
        <f>VLOOKUP($C101,Plan!$C:$Q,15,FALSE)</f>
        <v>0</v>
      </c>
      <c r="J103" s="92">
        <f t="shared" si="29"/>
        <v>81</v>
      </c>
      <c r="K103" s="93"/>
    </row>
    <row r="104" spans="1:11" x14ac:dyDescent="0.2">
      <c r="A104" s="383"/>
      <c r="B104" s="89" t="s">
        <v>644</v>
      </c>
      <c r="C104" s="94">
        <f>VLOOKUP($C101,Plan!$C:$J,2,FALSE)</f>
        <v>13</v>
      </c>
      <c r="D104" s="94">
        <f>VLOOKUP($C101,Plan!$C:$J,3,FALSE)</f>
        <v>3</v>
      </c>
      <c r="E104" s="94">
        <f>VLOOKUP($C101,Plan!$C:$J,4,FALSE)</f>
        <v>0</v>
      </c>
      <c r="F104" s="94">
        <f>VLOOKUP($C101,Plan!$C:$J,5,FALSE)</f>
        <v>5</v>
      </c>
      <c r="G104" s="94">
        <f>VLOOKUP($C101,Plan!$C:$J,6,FALSE)</f>
        <v>0</v>
      </c>
      <c r="H104" s="94">
        <f>VLOOKUP($C101,Plan!$C:$J,7,FALSE)</f>
        <v>3</v>
      </c>
      <c r="I104" s="94">
        <v>0</v>
      </c>
      <c r="J104" s="92">
        <f t="shared" si="29"/>
        <v>24</v>
      </c>
      <c r="K104" s="93"/>
    </row>
    <row r="105" spans="1:11" x14ac:dyDescent="0.2">
      <c r="A105" s="382" t="s">
        <v>645</v>
      </c>
      <c r="B105" s="89" t="s">
        <v>642</v>
      </c>
      <c r="C105" s="97">
        <f>IF(ISERROR(VLOOKUP(C101,TriHistory!$B:$E,3,FALSE)),0,IF(LEFT(VLOOKUP(C101,TriHistory!$B:$E,3,FALSE),1)="1",VLOOKUP(C101,TriHistory!$B:$E,4,FALSE),0))</f>
        <v>0</v>
      </c>
      <c r="D105" s="97">
        <f>IF(ISERROR(VLOOKUP(D101,TriHistory!$B:$E,3,FALSE)),0,IF(LEFT(VLOOKUP(D101,TriHistory!$B:$E,3,FALSE),1)="1",VLOOKUP(D101,TriHistory!$B:$E,4,FALSE),0))</f>
        <v>0</v>
      </c>
      <c r="E105" s="97">
        <f>IF(ISERROR(VLOOKUP(E101,TriHistory!$B:$E,3,FALSE)),0,IF(LEFT(VLOOKUP(E101,TriHistory!$B:$E,3,FALSE),1)="1",VLOOKUP(E101,TriHistory!$B:$E,4,FALSE),0))</f>
        <v>0</v>
      </c>
      <c r="F105" s="97">
        <f>IF(ISERROR(VLOOKUP(F101,TriHistory!$B:$E,3,FALSE)),0,IF(LEFT(VLOOKUP(F101,TriHistory!$B:$E,3,FALSE),1)="1",VLOOKUP(F101,TriHistory!$B:$E,4,FALSE),0))</f>
        <v>0</v>
      </c>
      <c r="G105" s="97">
        <f>IF(ISERROR(VLOOKUP(G101,TriHistory!$B:$E,3,FALSE)),0,IF(LEFT(VLOOKUP(G101,TriHistory!$B:$E,3,FALSE),1)="1",VLOOKUP(G101,TriHistory!$B:$E,4,FALSE),0))</f>
        <v>0</v>
      </c>
      <c r="H105" s="97">
        <f>IF(ISERROR(VLOOKUP(H101,TriHistory!$B:$E,3,FALSE)),0,IF(LEFT(VLOOKUP(H101,TriHistory!$B:$E,3,FALSE),1)="1",VLOOKUP(H101,TriHistory!$B:$E,4,FALSE),0))</f>
        <v>0</v>
      </c>
      <c r="I105" s="97">
        <f>IF(ISERROR(VLOOKUP(I101,TriHistory!$B:$E,3,FALSE)),0,IF(LEFT(VLOOKUP(I101,TriHistory!$B:$E,3,FALSE),1)="1",VLOOKUP(I101,TriHistory!$B:$E,4,FALSE),0))</f>
        <v>0</v>
      </c>
      <c r="J105" s="97">
        <f t="shared" si="29"/>
        <v>0</v>
      </c>
      <c r="K105" s="98">
        <f ca="1">IF(TODAY()&gt;C101-1,IF(J102=0,0,J105/J102),0)</f>
        <v>0</v>
      </c>
    </row>
    <row r="106" spans="1:11" x14ac:dyDescent="0.2">
      <c r="A106" s="382"/>
      <c r="B106" s="89" t="s">
        <v>643</v>
      </c>
      <c r="C106" s="97">
        <f>IF(ISERROR(VLOOKUP(C101,TriHistory!$B:$E,3,FALSE)),0,IF(LEFT(VLOOKUP(C101,TriHistory!$B:$E,3,FALSE),1)="2",VLOOKUP(C101,TriHistory!$B:$E,4,FALSE),0))</f>
        <v>0</v>
      </c>
      <c r="D106" s="97">
        <f>IF(ISERROR(VLOOKUP(D101,TriHistory!$B:$E,3,FALSE)),0,IF(LEFT(VLOOKUP(D101,TriHistory!$B:$E,3,FALSE),1)="2",VLOOKUP(D101,TriHistory!$B:$E,4,FALSE),0))</f>
        <v>45.6</v>
      </c>
      <c r="E106" s="97">
        <f>IF(ISERROR(VLOOKUP(E101,TriHistory!$B:$E,3,FALSE)),0,IF(LEFT(VLOOKUP(E101,TriHistory!$B:$E,3,FALSE),1)="2",VLOOKUP(E101,TriHistory!$B:$E,4,FALSE),0))</f>
        <v>0</v>
      </c>
      <c r="F106" s="97">
        <f>IF(ISERROR(VLOOKUP(F101,TriHistory!$B:$E,3,FALSE)),0,IF(LEFT(VLOOKUP(F101,TriHistory!$B:$E,3,FALSE),1)="2",VLOOKUP(F101,TriHistory!$B:$E,4,FALSE),0))</f>
        <v>0</v>
      </c>
      <c r="G106" s="97">
        <f>IF(ISERROR(VLOOKUP(G101,TriHistory!$B:$E,3,FALSE)),0,IF(LEFT(VLOOKUP(G101,TriHistory!$B:$E,3,FALSE),1)="2",VLOOKUP(G101,TriHistory!$B:$E,4,FALSE),0))</f>
        <v>16.5</v>
      </c>
      <c r="H106" s="97">
        <f>IF(ISERROR(VLOOKUP(H101,TriHistory!$B:$E,3,FALSE)),0,IF(LEFT(VLOOKUP(H101,TriHistory!$B:$E,3,FALSE),1)="2",VLOOKUP(H101,TriHistory!$B:$E,4,FALSE),0))</f>
        <v>0</v>
      </c>
      <c r="I106" s="97">
        <f>IF(ISERROR(VLOOKUP(I101,TriHistory!$B:$E,3,FALSE)),0,IF(LEFT(VLOOKUP(I101,TriHistory!$B:$E,3,FALSE),1)="2",VLOOKUP(I101,TriHistory!$B:$E,4,FALSE),0))</f>
        <v>0</v>
      </c>
      <c r="J106" s="97">
        <f t="shared" si="29"/>
        <v>62.1</v>
      </c>
      <c r="K106" s="98">
        <f ca="1">IF(TODAY()&gt;C102-1,IF(J103=0,0,J106/J103),0)</f>
        <v>0.76666666666666672</v>
      </c>
    </row>
    <row r="107" spans="1:11" x14ac:dyDescent="0.2">
      <c r="A107" s="382"/>
      <c r="B107" s="89" t="s">
        <v>644</v>
      </c>
      <c r="C107" s="97">
        <f>IF(ISERROR(VLOOKUP(C101,TriHistory!$B:$E,3,FALSE)),0,IF(LEFT(VLOOKUP(C101,TriHistory!$B:$E,3,FALSE),1)="3",VLOOKUP(C101,TriHistory!$B:$E,4,FALSE),0))</f>
        <v>5.0999999999999996</v>
      </c>
      <c r="D107" s="97">
        <v>1</v>
      </c>
      <c r="E107" s="97">
        <f>IF(ISERROR(VLOOKUP(E101,TriHistory!$B:$E,3,FALSE)),0,IF(LEFT(VLOOKUP(E101,TriHistory!$B:$E,3,FALSE),1)="3",VLOOKUP(E101,TriHistory!$B:$E,4,FALSE),0))</f>
        <v>0</v>
      </c>
      <c r="F107" s="97">
        <f>IF(ISERROR(VLOOKUP(F101,TriHistory!$B:$E,3,FALSE)),0,IF(LEFT(VLOOKUP(F101,TriHistory!$B:$E,3,FALSE),1)="3",VLOOKUP(F101,TriHistory!$B:$E,4,FALSE),0))</f>
        <v>3.1</v>
      </c>
      <c r="G107" s="97">
        <f>IF(ISERROR(VLOOKUP(G101,TriHistory!$B:$E,3,FALSE)),0,IF(LEFT(VLOOKUP(G101,TriHistory!$B:$E,3,FALSE),1)="3",VLOOKUP(G101,TriHistory!$B:$E,4,FALSE),0))</f>
        <v>0</v>
      </c>
      <c r="H107" s="97">
        <f>IF(ISERROR(VLOOKUP(H101,TriHistory!$B:$E,3,FALSE)),0,IF(LEFT(VLOOKUP(H101,TriHistory!$B:$E,3,FALSE),1)="3",VLOOKUP(H101,TriHistory!$B:$E,4,FALSE),0))</f>
        <v>0</v>
      </c>
      <c r="I107" s="97">
        <f>IF(ISERROR(VLOOKUP(I101,TriHistory!$B:$E,3,FALSE)),0,IF(LEFT(VLOOKUP(I101,TriHistory!$B:$E,3,FALSE),1)="3",VLOOKUP(I101,TriHistory!$B:$E,4,FALSE),0))</f>
        <v>0</v>
      </c>
      <c r="J107" s="97">
        <f t="shared" si="29"/>
        <v>9.1999999999999993</v>
      </c>
      <c r="K107" s="98">
        <f ca="1">IF(TODAY()&gt;C103-1,IF(J104=0,0,J107/J104),0)</f>
        <v>0.3833333333333333</v>
      </c>
    </row>
    <row r="108" spans="1:11" x14ac:dyDescent="0.2">
      <c r="A108" s="381" t="s">
        <v>332</v>
      </c>
      <c r="B108" s="381"/>
      <c r="C108" s="91">
        <f>C101+7</f>
        <v>42890</v>
      </c>
      <c r="D108" s="91">
        <f t="shared" ref="D108:I108" si="30">C108+1</f>
        <v>42891</v>
      </c>
      <c r="E108" s="91">
        <f t="shared" si="30"/>
        <v>42892</v>
      </c>
      <c r="F108" s="91">
        <f t="shared" si="30"/>
        <v>42893</v>
      </c>
      <c r="G108" s="91">
        <f t="shared" si="30"/>
        <v>42894</v>
      </c>
      <c r="H108" s="91">
        <f t="shared" si="30"/>
        <v>42895</v>
      </c>
      <c r="I108" s="91">
        <f t="shared" si="30"/>
        <v>42896</v>
      </c>
      <c r="J108" s="89" t="s">
        <v>335</v>
      </c>
      <c r="K108" s="377">
        <f>_xlfn.DAYS($C$185,C108)/7</f>
        <v>11</v>
      </c>
    </row>
    <row r="109" spans="1:11" x14ac:dyDescent="0.2">
      <c r="A109" s="382" t="s">
        <v>641</v>
      </c>
      <c r="B109" s="89" t="s">
        <v>642</v>
      </c>
      <c r="F109" s="92">
        <v>0.25</v>
      </c>
      <c r="J109" s="92">
        <f t="shared" ref="J109:J114" si="31">SUM(C109:I109)</f>
        <v>0.25</v>
      </c>
      <c r="K109" s="93"/>
    </row>
    <row r="110" spans="1:11" x14ac:dyDescent="0.2">
      <c r="A110" s="383"/>
      <c r="B110" s="89" t="s">
        <v>643</v>
      </c>
      <c r="C110" s="94">
        <f>VLOOKUP($C108,Plan!$C:$Q,9,FALSE)</f>
        <v>75</v>
      </c>
      <c r="D110" s="94">
        <f>VLOOKUP($C108,Plan!$C:$Q,10,FALSE)</f>
        <v>0</v>
      </c>
      <c r="E110" s="94">
        <f>VLOOKUP($C108,Plan!$C:$Q,11,FALSE)</f>
        <v>10</v>
      </c>
      <c r="F110" s="94">
        <f>VLOOKUP($C108,Plan!$C:$Q,12,FALSE)</f>
        <v>0</v>
      </c>
      <c r="G110" s="94">
        <f>VLOOKUP($C108,Plan!$C:$Q,13,FALSE)</f>
        <v>10</v>
      </c>
      <c r="H110" s="94">
        <f>VLOOKUP($C108,Plan!$C:$Q,14,FALSE)</f>
        <v>0</v>
      </c>
      <c r="I110" s="94">
        <f>VLOOKUP($C108,Plan!$C:$Q,15,FALSE)</f>
        <v>0</v>
      </c>
      <c r="J110" s="92">
        <f t="shared" si="31"/>
        <v>95</v>
      </c>
      <c r="K110" s="93"/>
    </row>
    <row r="111" spans="1:11" x14ac:dyDescent="0.2">
      <c r="A111" s="383"/>
      <c r="B111" s="89" t="s">
        <v>644</v>
      </c>
      <c r="C111" s="94">
        <f>VLOOKUP($C108,Plan!$C:$J,2,FALSE)</f>
        <v>0</v>
      </c>
      <c r="D111" s="94">
        <f>VLOOKUP($C108,Plan!$C:$J,3,FALSE)</f>
        <v>3</v>
      </c>
      <c r="E111" s="94">
        <f>VLOOKUP($C108,Plan!$C:$J,4,FALSE)</f>
        <v>0</v>
      </c>
      <c r="F111" s="94">
        <f>VLOOKUP($C108,Plan!$C:$J,5,FALSE)</f>
        <v>5</v>
      </c>
      <c r="G111" s="94">
        <f>VLOOKUP($C108,Plan!$C:$J,6,FALSE)</f>
        <v>0</v>
      </c>
      <c r="H111" s="94">
        <f>VLOOKUP($C108,Plan!$C:$J,7,FALSE)</f>
        <v>6</v>
      </c>
      <c r="I111" s="94">
        <f>VLOOKUP($C108,Plan!$C:$J,8,FALSE)</f>
        <v>0</v>
      </c>
      <c r="J111" s="92">
        <f t="shared" si="31"/>
        <v>14</v>
      </c>
      <c r="K111" s="93"/>
    </row>
    <row r="112" spans="1:11" x14ac:dyDescent="0.2">
      <c r="A112" s="382" t="s">
        <v>645</v>
      </c>
      <c r="B112" s="89" t="s">
        <v>642</v>
      </c>
      <c r="C112" s="97">
        <f>IF(ISERROR(VLOOKUP(C108,TriHistory!$B:$E,3,FALSE)),0,IF(LEFT(VLOOKUP(C108,TriHistory!$B:$E,3,FALSE),1)="1",VLOOKUP(C108,TriHistory!$B:$E,4,FALSE),0))</f>
        <v>1.2</v>
      </c>
      <c r="D112" s="97">
        <f>IF(ISERROR(VLOOKUP(D108,TriHistory!$B:$E,3,FALSE)),0,IF(LEFT(VLOOKUP(D108,TriHistory!$B:$E,3,FALSE),1)="1",VLOOKUP(D108,TriHistory!$B:$E,4,FALSE),0))</f>
        <v>0</v>
      </c>
      <c r="E112" s="97">
        <f>IF(ISERROR(VLOOKUP(E108,TriHistory!$B:$E,3,FALSE)),0,IF(LEFT(VLOOKUP(E108,TriHistory!$B:$E,3,FALSE),1)="1",VLOOKUP(E108,TriHistory!$B:$E,4,FALSE),0))</f>
        <v>0</v>
      </c>
      <c r="F112" s="97">
        <f>IF(ISERROR(VLOOKUP(F108,TriHistory!$B:$E,3,FALSE)),0,IF(LEFT(VLOOKUP(F108,TriHistory!$B:$E,3,FALSE),1)="1",VLOOKUP(F108,TriHistory!$B:$E,4,FALSE),0))</f>
        <v>0</v>
      </c>
      <c r="G112" s="97">
        <f>IF(ISERROR(VLOOKUP(G108,TriHistory!$B:$E,3,FALSE)),0,IF(LEFT(VLOOKUP(G108,TriHistory!$B:$E,3,FALSE),1)="1",VLOOKUP(G108,TriHistory!$B:$E,4,FALSE),0))</f>
        <v>0</v>
      </c>
      <c r="H112" s="97">
        <f>IF(ISERROR(VLOOKUP(H108,TriHistory!$B:$E,3,FALSE)),0,IF(LEFT(VLOOKUP(H108,TriHistory!$B:$E,3,FALSE),1)="1",VLOOKUP(H108,TriHistory!$B:$E,4,FALSE),0))</f>
        <v>0</v>
      </c>
      <c r="I112" s="97">
        <f>IF(ISERROR(VLOOKUP(I108,TriHistory!$B:$E,3,FALSE)),0,IF(LEFT(VLOOKUP(I108,TriHistory!$B:$E,3,FALSE),1)="1",VLOOKUP(I108,TriHistory!$B:$E,4,FALSE),0))</f>
        <v>0</v>
      </c>
      <c r="J112" s="97">
        <f t="shared" si="31"/>
        <v>1.2</v>
      </c>
      <c r="K112" s="98">
        <f ca="1">IF(TODAY()&gt;C108-1,IF(J109=0,0,J112/J109),0)</f>
        <v>4.8</v>
      </c>
    </row>
    <row r="113" spans="1:11" x14ac:dyDescent="0.2">
      <c r="A113" s="382"/>
      <c r="B113" s="89" t="s">
        <v>643</v>
      </c>
      <c r="C113" s="97">
        <f>IF(ISERROR(VLOOKUP(C108,TriHistory!$B:$E,3,FALSE)),0,IF(LEFT(VLOOKUP(C108,TriHistory!$B:$E,3,FALSE),1)="2",VLOOKUP(C108,TriHistory!$B:$E,4,FALSE),0))</f>
        <v>0</v>
      </c>
      <c r="D113" s="97">
        <f>IF(ISERROR(VLOOKUP(D108,TriHistory!$B:$E,3,FALSE)),0,IF(LEFT(VLOOKUP(D108,TriHistory!$B:$E,3,FALSE),1)="2",VLOOKUP(D108,TriHistory!$B:$E,4,FALSE),0))</f>
        <v>0</v>
      </c>
      <c r="E113" s="97">
        <f>IF(ISERROR(VLOOKUP(E108,TriHistory!$B:$E,3,FALSE)),0,IF(LEFT(VLOOKUP(E108,TriHistory!$B:$E,3,FALSE),1)="2",VLOOKUP(E108,TriHistory!$B:$E,4,FALSE),0))</f>
        <v>0</v>
      </c>
      <c r="F113" s="97">
        <f>IF(ISERROR(VLOOKUP(F108,TriHistory!$B:$E,3,FALSE)),0,IF(LEFT(VLOOKUP(F108,TriHistory!$B:$E,3,FALSE),1)="2",VLOOKUP(F108,TriHistory!$B:$E,4,FALSE),0))</f>
        <v>0</v>
      </c>
      <c r="G113" s="97">
        <f>IF(ISERROR(VLOOKUP(G108,TriHistory!$B:$E,3,FALSE)),0,IF(LEFT(VLOOKUP(G108,TriHistory!$B:$E,3,FALSE),1)="2",VLOOKUP(G108,TriHistory!$B:$E,4,FALSE),0))</f>
        <v>0</v>
      </c>
      <c r="H113" s="97">
        <f>IF(ISERROR(VLOOKUP(H108,TriHistory!$B:$E,3,FALSE)),0,IF(LEFT(VLOOKUP(H108,TriHistory!$B:$E,3,FALSE),1)="2",VLOOKUP(H108,TriHistory!$B:$E,4,FALSE),0))</f>
        <v>10.5</v>
      </c>
      <c r="I113" s="97">
        <f>IF(ISERROR(VLOOKUP(I108,TriHistory!$B:$E,3,FALSE)),0,IF(LEFT(VLOOKUP(I108,TriHistory!$B:$E,3,FALSE),1)="2",VLOOKUP(I108,TriHistory!$B:$E,4,FALSE),0))</f>
        <v>61</v>
      </c>
      <c r="J113" s="97">
        <f t="shared" si="31"/>
        <v>71.5</v>
      </c>
      <c r="K113" s="98">
        <f ca="1">IF(TODAY()&gt;C109-1,IF(J110=0,0,J113/J110),0)</f>
        <v>0.75263157894736843</v>
      </c>
    </row>
    <row r="114" spans="1:11" x14ac:dyDescent="0.2">
      <c r="A114" s="382"/>
      <c r="B114" s="89" t="s">
        <v>644</v>
      </c>
      <c r="C114" s="97">
        <f>IF(ISERROR(VLOOKUP(C108,TriHistory!$B:$E,3,FALSE)),0,IF(LEFT(VLOOKUP(C108,TriHistory!$B:$E,3,FALSE),1)="3",VLOOKUP(C108,TriHistory!$B:$E,4,FALSE),0))</f>
        <v>0</v>
      </c>
      <c r="D114" s="97">
        <f>IF(ISERROR(VLOOKUP(D108,TriHistory!$B:$E,3,FALSE)),0,IF(LEFT(VLOOKUP(D108,TriHistory!$B:$E,3,FALSE),1)="3",VLOOKUP(D108,TriHistory!$B:$E,4,FALSE),0))</f>
        <v>0</v>
      </c>
      <c r="E114" s="97">
        <f>IF(ISERROR(VLOOKUP(E108,TriHistory!$B:$E,3,FALSE)),0,IF(LEFT(VLOOKUP(E108,TriHistory!$B:$E,3,FALSE),1)="3",VLOOKUP(E108,TriHistory!$B:$E,4,FALSE),0))</f>
        <v>0</v>
      </c>
      <c r="F114" s="97">
        <f>IF(ISERROR(VLOOKUP(F108,TriHistory!$B:$E,3,FALSE)),0,IF(LEFT(VLOOKUP(F108,TriHistory!$B:$E,3,FALSE),1)="3",VLOOKUP(F108,TriHistory!$B:$E,4,FALSE),0))</f>
        <v>3.2</v>
      </c>
      <c r="G114" s="97">
        <f>IF(ISERROR(VLOOKUP(G108,TriHistory!$B:$E,3,FALSE)),0,IF(LEFT(VLOOKUP(G108,TriHistory!$B:$E,3,FALSE),1)="3",VLOOKUP(G108,TriHistory!$B:$E,4,FALSE),0))</f>
        <v>4.55</v>
      </c>
      <c r="H114" s="97">
        <f>IF(ISERROR(VLOOKUP(H108,TriHistory!$B:$E,3,FALSE)),0,IF(LEFT(VLOOKUP(H108,TriHistory!$B:$E,3,FALSE),1)="3",VLOOKUP(H108,TriHistory!$B:$E,4,FALSE),0))</f>
        <v>0</v>
      </c>
      <c r="I114" s="97">
        <f>IF(ISERROR(VLOOKUP(I108,TriHistory!$B:$E,3,FALSE)),0,IF(LEFT(VLOOKUP(I108,TriHistory!$B:$E,3,FALSE),1)="3",VLOOKUP(I108,TriHistory!$B:$E,4,FALSE),0))</f>
        <v>0</v>
      </c>
      <c r="J114" s="97">
        <f t="shared" si="31"/>
        <v>7.75</v>
      </c>
      <c r="K114" s="98">
        <f ca="1">IF(TODAY()&gt;C110-1,IF(J111=0,0,J114/J111),0)</f>
        <v>0.5535714285714286</v>
      </c>
    </row>
    <row r="115" spans="1:11" x14ac:dyDescent="0.2">
      <c r="A115" s="99"/>
      <c r="B115" s="91" t="s">
        <v>634</v>
      </c>
      <c r="C115" s="91">
        <f>C108+7</f>
        <v>42897</v>
      </c>
      <c r="D115" s="91">
        <f t="shared" ref="D115:I115" si="32">C115+1</f>
        <v>42898</v>
      </c>
      <c r="E115" s="91">
        <f t="shared" si="32"/>
        <v>42899</v>
      </c>
      <c r="F115" s="91">
        <f t="shared" si="32"/>
        <v>42900</v>
      </c>
      <c r="G115" s="91">
        <f t="shared" si="32"/>
        <v>42901</v>
      </c>
      <c r="H115" s="91">
        <f t="shared" si="32"/>
        <v>42902</v>
      </c>
      <c r="I115" s="91">
        <f t="shared" si="32"/>
        <v>42903</v>
      </c>
      <c r="J115" s="89" t="s">
        <v>335</v>
      </c>
      <c r="K115" s="377">
        <f>_xlfn.DAYS($C$185,C115)/7</f>
        <v>10</v>
      </c>
    </row>
    <row r="116" spans="1:11" x14ac:dyDescent="0.2">
      <c r="A116" s="382" t="s">
        <v>641</v>
      </c>
      <c r="B116" s="89" t="s">
        <v>642</v>
      </c>
      <c r="J116" s="92">
        <f t="shared" ref="J116:J121" si="33">SUM(C116:I116)</f>
        <v>0</v>
      </c>
      <c r="K116" s="93"/>
    </row>
    <row r="117" spans="1:11" x14ac:dyDescent="0.2">
      <c r="A117" s="383"/>
      <c r="B117" s="89" t="s">
        <v>643</v>
      </c>
      <c r="C117" s="94">
        <f>VLOOKUP($C115,Plan!$C:$Q,9,FALSE)</f>
        <v>75</v>
      </c>
      <c r="D117" s="94">
        <f>VLOOKUP($C115,Plan!$C:$Q,10,FALSE)</f>
        <v>0</v>
      </c>
      <c r="E117" s="94">
        <f>VLOOKUP($C115,Plan!$C:$Q,11,FALSE)</f>
        <v>10</v>
      </c>
      <c r="F117" s="94">
        <f>VLOOKUP($C115,Plan!$C:$Q,12,FALSE)</f>
        <v>40</v>
      </c>
      <c r="G117" s="94">
        <f>VLOOKUP($C115,Plan!$C:$Q,13,FALSE)</f>
        <v>10</v>
      </c>
      <c r="H117" s="94">
        <f>VLOOKUP($C115,Plan!$C:$Q,14,FALSE)</f>
        <v>0</v>
      </c>
      <c r="I117" s="94">
        <f>VLOOKUP($C115,Plan!$C:$Q,15,FALSE)</f>
        <v>0</v>
      </c>
      <c r="J117" s="92">
        <f t="shared" si="33"/>
        <v>135</v>
      </c>
      <c r="K117" s="93"/>
    </row>
    <row r="118" spans="1:11" x14ac:dyDescent="0.2">
      <c r="A118" s="383"/>
      <c r="B118" s="89" t="s">
        <v>644</v>
      </c>
      <c r="C118" s="94">
        <f>VLOOKUP($C115,Plan!$C:$J,2,FALSE)</f>
        <v>0</v>
      </c>
      <c r="D118" s="94">
        <f>VLOOKUP($C115,Plan!$C:$J,3,FALSE)</f>
        <v>3</v>
      </c>
      <c r="E118" s="94">
        <f>VLOOKUP($C115,Plan!$C:$J,4,FALSE)</f>
        <v>0</v>
      </c>
      <c r="F118" s="94">
        <f>VLOOKUP($C115,Plan!$C:$J,5,FALSE)</f>
        <v>5</v>
      </c>
      <c r="G118" s="94">
        <f>VLOOKUP($C115,Plan!$C:$J,6,FALSE)</f>
        <v>0</v>
      </c>
      <c r="H118" s="94">
        <f>VLOOKUP($C115,Plan!$C:$J,7,FALSE)</f>
        <v>8</v>
      </c>
      <c r="I118" s="94">
        <f>VLOOKUP($C115,Plan!$C:$J,8,FALSE)</f>
        <v>0</v>
      </c>
      <c r="J118" s="92">
        <f t="shared" si="33"/>
        <v>16</v>
      </c>
      <c r="K118" s="93"/>
    </row>
    <row r="119" spans="1:11" x14ac:dyDescent="0.2">
      <c r="A119" s="382" t="s">
        <v>645</v>
      </c>
      <c r="B119" s="89" t="s">
        <v>642</v>
      </c>
      <c r="C119" s="97">
        <f>IF(ISERROR(VLOOKUP(C115,TriHistory!$B:$E,3,FALSE)),0,IF(LEFT(VLOOKUP(C115,TriHistory!$B:$E,3,FALSE),1)="1",VLOOKUP(C115,TriHistory!$B:$E,4,FALSE),0))</f>
        <v>0</v>
      </c>
      <c r="D119" s="97">
        <f>IF(ISERROR(VLOOKUP(D115,TriHistory!$B:$E,3,FALSE)),0,IF(LEFT(VLOOKUP(D115,TriHistory!$B:$E,3,FALSE),1)="1",VLOOKUP(D115,TriHistory!$B:$E,4,FALSE),0))</f>
        <v>0</v>
      </c>
      <c r="E119" s="97">
        <f>IF(ISERROR(VLOOKUP(E115,TriHistory!$B:$E,3,FALSE)),0,IF(LEFT(VLOOKUP(E115,TriHistory!$B:$E,3,FALSE),1)="1",VLOOKUP(E115,TriHistory!$B:$E,4,FALSE),0))</f>
        <v>0</v>
      </c>
      <c r="F119" s="97">
        <f>IF(ISERROR(VLOOKUP(F115,TriHistory!$B:$E,3,FALSE)),0,IF(LEFT(VLOOKUP(F115,TriHistory!$B:$E,3,FALSE),1)="1",VLOOKUP(F115,TriHistory!$B:$E,4,FALSE),0))</f>
        <v>0</v>
      </c>
      <c r="G119" s="97">
        <f>IF(ISERROR(VLOOKUP(G115,TriHistory!$B:$E,3,FALSE)),0,IF(LEFT(VLOOKUP(G115,TriHistory!$B:$E,3,FALSE),1)="1",VLOOKUP(G115,TriHistory!$B:$E,4,FALSE),0))</f>
        <v>0</v>
      </c>
      <c r="H119" s="97">
        <f>IF(ISERROR(VLOOKUP(H115,TriHistory!$B:$E,3,FALSE)),0,IF(LEFT(VLOOKUP(H115,TriHistory!$B:$E,3,FALSE),1)="1",VLOOKUP(H115,TriHistory!$B:$E,4,FALSE),0))</f>
        <v>0</v>
      </c>
      <c r="I119" s="97">
        <f>IF(ISERROR(VLOOKUP(I115,TriHistory!$B:$E,3,FALSE)),0,IF(LEFT(VLOOKUP(I115,TriHistory!$B:$E,3,FALSE),1)="1",VLOOKUP(I115,TriHistory!$B:$E,4,FALSE),0))</f>
        <v>0</v>
      </c>
      <c r="J119" s="97">
        <f t="shared" si="33"/>
        <v>0</v>
      </c>
      <c r="K119" s="98">
        <f ca="1">IF(TODAY()&gt;C115-1,IF(J116=0,0,J119/J116),0)</f>
        <v>0</v>
      </c>
    </row>
    <row r="120" spans="1:11" x14ac:dyDescent="0.2">
      <c r="A120" s="382"/>
      <c r="B120" s="89" t="s">
        <v>643</v>
      </c>
      <c r="C120" s="97">
        <f>IF(ISERROR(VLOOKUP(C115,TriHistory!$B:$E,3,FALSE)),0,IF(LEFT(VLOOKUP(C115,TriHistory!$B:$E,3,FALSE),1)="2",VLOOKUP(C115,TriHistory!$B:$E,4,FALSE),0))</f>
        <v>0</v>
      </c>
      <c r="D120" s="97">
        <f>IF(ISERROR(VLOOKUP(D115,TriHistory!$B:$E,3,FALSE)),0,IF(LEFT(VLOOKUP(D115,TriHistory!$B:$E,3,FALSE),1)="2",VLOOKUP(D115,TriHistory!$B:$E,4,FALSE),0))</f>
        <v>0</v>
      </c>
      <c r="E120" s="97">
        <f>IF(ISERROR(VLOOKUP(E115,TriHistory!$B:$E,3,FALSE)),0,IF(LEFT(VLOOKUP(E115,TriHistory!$B:$E,3,FALSE),1)="2",VLOOKUP(E115,TriHistory!$B:$E,4,FALSE),0))</f>
        <v>0</v>
      </c>
      <c r="F120" s="97">
        <f>IF(ISERROR(VLOOKUP(F115,TriHistory!$B:$E,3,FALSE)),0,IF(LEFT(VLOOKUP(F115,TriHistory!$B:$E,3,FALSE),1)="2",VLOOKUP(F115,TriHistory!$B:$E,4,FALSE),0))</f>
        <v>0</v>
      </c>
      <c r="G120" s="97">
        <f>IF(ISERROR(VLOOKUP(G115,TriHistory!$B:$E,3,FALSE)),0,IF(LEFT(VLOOKUP(G115,TriHistory!$B:$E,3,FALSE),1)="2",VLOOKUP(G115,TriHistory!$B:$E,4,FALSE),0))</f>
        <v>0</v>
      </c>
      <c r="H120" s="97">
        <f>IF(ISERROR(VLOOKUP(H115,TriHistory!$B:$E,3,FALSE)),0,IF(LEFT(VLOOKUP(H115,TriHistory!$B:$E,3,FALSE),1)="2",VLOOKUP(H115,TriHistory!$B:$E,4,FALSE),0))</f>
        <v>0</v>
      </c>
      <c r="I120" s="97">
        <f>IF(ISERROR(VLOOKUP(I115,TriHistory!$B:$E,3,FALSE)),0,IF(LEFT(VLOOKUP(I115,TriHistory!$B:$E,3,FALSE),1)="2",VLOOKUP(I115,TriHistory!$B:$E,4,FALSE),0))</f>
        <v>25</v>
      </c>
      <c r="J120" s="97">
        <f t="shared" si="33"/>
        <v>25</v>
      </c>
      <c r="K120" s="98">
        <f ca="1">IF(TODAY()&gt;C116-1,IF(J117=0,0,J120/J117),0)</f>
        <v>0.18518518518518517</v>
      </c>
    </row>
    <row r="121" spans="1:11" x14ac:dyDescent="0.2">
      <c r="A121" s="382"/>
      <c r="B121" s="89" t="s">
        <v>644</v>
      </c>
      <c r="C121" s="97">
        <f>IF(ISERROR(VLOOKUP(C115,TriHistory!$B:$E,3,FALSE)),0,IF(LEFT(VLOOKUP(C115,TriHistory!$B:$E,3,FALSE),1)="3",VLOOKUP(C115,TriHistory!$B:$E,4,FALSE),0))</f>
        <v>0</v>
      </c>
      <c r="D121" s="97">
        <f>IF(ISERROR(VLOOKUP(D115,TriHistory!$B:$E,3,FALSE)),0,IF(LEFT(VLOOKUP(D115,TriHistory!$B:$E,3,FALSE),1)="3",VLOOKUP(D115,TriHistory!$B:$E,4,FALSE),0))</f>
        <v>3.1</v>
      </c>
      <c r="E121" s="97">
        <f>IF(ISERROR(VLOOKUP(E115,TriHistory!$B:$E,3,FALSE)),0,IF(LEFT(VLOOKUP(E115,TriHistory!$B:$E,3,FALSE),1)="3",VLOOKUP(E115,TriHistory!$B:$E,4,FALSE),0))</f>
        <v>0</v>
      </c>
      <c r="F121" s="97">
        <f>IF(ISERROR(VLOOKUP(F115,TriHistory!$B:$E,3,FALSE)),0,IF(LEFT(VLOOKUP(F115,TriHistory!$B:$E,3,FALSE),1)="3",VLOOKUP(F115,TriHistory!$B:$E,4,FALSE),0))</f>
        <v>3.1</v>
      </c>
      <c r="G121" s="97">
        <f>IF(ISERROR(VLOOKUP(G115,TriHistory!$B:$E,3,FALSE)),0,IF(LEFT(VLOOKUP(G115,TriHistory!$B:$E,3,FALSE),1)="3",VLOOKUP(G115,TriHistory!$B:$E,4,FALSE),0))</f>
        <v>0</v>
      </c>
      <c r="H121" s="97">
        <f>IF(ISERROR(VLOOKUP(H115,TriHistory!$B:$E,3,FALSE)),0,IF(LEFT(VLOOKUP(H115,TriHistory!$B:$E,3,FALSE),1)="3",VLOOKUP(H115,TriHistory!$B:$E,4,FALSE),0))</f>
        <v>3.1</v>
      </c>
      <c r="I121" s="97">
        <f>IF(ISERROR(VLOOKUP(I115,TriHistory!$B:$E,3,FALSE)),0,IF(LEFT(VLOOKUP(I115,TriHistory!$B:$E,3,FALSE),1)="3",VLOOKUP(I115,TriHistory!$B:$E,4,FALSE),0))</f>
        <v>0</v>
      </c>
      <c r="J121" s="97">
        <f t="shared" si="33"/>
        <v>9.3000000000000007</v>
      </c>
      <c r="K121" s="98">
        <f ca="1">IF(TODAY()&gt;C117-1,IF(J118=0,0,J121/J118),0)</f>
        <v>0.58125000000000004</v>
      </c>
    </row>
    <row r="122" spans="1:11" x14ac:dyDescent="0.2">
      <c r="A122" s="381" t="s">
        <v>332</v>
      </c>
      <c r="B122" s="381"/>
      <c r="C122" s="91">
        <f>C115+7</f>
        <v>42904</v>
      </c>
      <c r="D122" s="91">
        <f t="shared" ref="D122:I122" si="34">C122+1</f>
        <v>42905</v>
      </c>
      <c r="E122" s="91">
        <f t="shared" si="34"/>
        <v>42906</v>
      </c>
      <c r="F122" s="91">
        <f t="shared" si="34"/>
        <v>42907</v>
      </c>
      <c r="G122" s="91">
        <f t="shared" si="34"/>
        <v>42908</v>
      </c>
      <c r="H122" s="91">
        <f t="shared" si="34"/>
        <v>42909</v>
      </c>
      <c r="I122" s="91">
        <f t="shared" si="34"/>
        <v>42910</v>
      </c>
      <c r="J122" s="89" t="s">
        <v>335</v>
      </c>
      <c r="K122" s="377">
        <f>_xlfn.DAYS($C$185,C122)/7</f>
        <v>9</v>
      </c>
    </row>
    <row r="123" spans="1:11" x14ac:dyDescent="0.2">
      <c r="A123" s="382" t="s">
        <v>641</v>
      </c>
      <c r="B123" s="89" t="s">
        <v>642</v>
      </c>
      <c r="J123" s="92">
        <f t="shared" ref="J123:J128" si="35">SUM(C123:I123)</f>
        <v>0</v>
      </c>
      <c r="K123" s="93"/>
    </row>
    <row r="124" spans="1:11" x14ac:dyDescent="0.2">
      <c r="A124" s="383"/>
      <c r="B124" s="89" t="s">
        <v>643</v>
      </c>
      <c r="C124" s="94">
        <f>VLOOKUP($C122,Plan!$C:$Q,9,FALSE)</f>
        <v>0</v>
      </c>
      <c r="D124" s="94">
        <f>VLOOKUP($C122,Plan!$C:$Q,10,FALSE)</f>
        <v>10</v>
      </c>
      <c r="E124" s="94">
        <f>VLOOKUP($C122,Plan!$C:$Q,11,FALSE)</f>
        <v>0</v>
      </c>
      <c r="F124" s="94">
        <f>VLOOKUP($C122,Plan!$C:$Q,12,FALSE)</f>
        <v>40</v>
      </c>
      <c r="G124" s="94">
        <f>VLOOKUP($C122,Plan!$C:$Q,13,FALSE)</f>
        <v>10</v>
      </c>
      <c r="H124" s="94">
        <f>VLOOKUP($C122,Plan!$C:$Q,14,FALSE)</f>
        <v>100</v>
      </c>
      <c r="I124" s="94">
        <f>VLOOKUP($C122,Plan!$C:$Q,15,FALSE)</f>
        <v>0</v>
      </c>
      <c r="J124" s="92">
        <f t="shared" si="35"/>
        <v>160</v>
      </c>
      <c r="K124" s="93"/>
    </row>
    <row r="125" spans="1:11" x14ac:dyDescent="0.2">
      <c r="A125" s="383"/>
      <c r="B125" s="89" t="s">
        <v>644</v>
      </c>
      <c r="C125" s="94">
        <f>VLOOKUP($C122,Plan!$C:$J,2,FALSE)</f>
        <v>0</v>
      </c>
      <c r="D125" s="94">
        <f>VLOOKUP($C122,Plan!$C:$J,3,FALSE)</f>
        <v>3</v>
      </c>
      <c r="E125" s="94">
        <f>VLOOKUP($C122,Plan!$C:$J,4,FALSE)</f>
        <v>5</v>
      </c>
      <c r="F125" s="94">
        <f>VLOOKUP($C122,Plan!$C:$J,5,FALSE)</f>
        <v>3</v>
      </c>
      <c r="G125" s="94">
        <f>VLOOKUP($C122,Plan!$C:$J,6,FALSE)</f>
        <v>5</v>
      </c>
      <c r="H125" s="94">
        <f>VLOOKUP($C122,Plan!$C:$J,7,FALSE)</f>
        <v>10</v>
      </c>
      <c r="I125" s="94">
        <f>VLOOKUP($C122,Plan!$C:$J,8,FALSE)</f>
        <v>0</v>
      </c>
      <c r="J125" s="92">
        <f t="shared" si="35"/>
        <v>26</v>
      </c>
      <c r="K125" s="93"/>
    </row>
    <row r="126" spans="1:11" x14ac:dyDescent="0.2">
      <c r="A126" s="382" t="s">
        <v>645</v>
      </c>
      <c r="B126" s="89" t="s">
        <v>642</v>
      </c>
      <c r="C126" s="97">
        <f>IF(ISERROR(VLOOKUP(C122,TriHistory!$B:$E,3,FALSE)),0,IF(LEFT(VLOOKUP(C122,TriHistory!$B:$E,3,FALSE),1)="1",VLOOKUP(C122,TriHistory!$B:$E,4,FALSE),0))</f>
        <v>0</v>
      </c>
      <c r="D126" s="97">
        <f>IF(ISERROR(VLOOKUP(D122,TriHistory!$B:$E,3,FALSE)),0,IF(LEFT(VLOOKUP(D122,TriHistory!$B:$E,3,FALSE),1)="1",VLOOKUP(D122,TriHistory!$B:$E,4,FALSE),0))</f>
        <v>0</v>
      </c>
      <c r="E126" s="97">
        <f>IF(ISERROR(VLOOKUP(E122,TriHistory!$B:$E,3,FALSE)),0,IF(LEFT(VLOOKUP(E122,TriHistory!$B:$E,3,FALSE),1)="1",VLOOKUP(E122,TriHistory!$B:$E,4,FALSE),0))</f>
        <v>1</v>
      </c>
      <c r="F126" s="97">
        <f>IF(ISERROR(VLOOKUP(F122,TriHistory!$B:$E,3,FALSE)),0,IF(LEFT(VLOOKUP(F122,TriHistory!$B:$E,3,FALSE),1)="1",VLOOKUP(F122,TriHistory!$B:$E,4,FALSE),0))</f>
        <v>0</v>
      </c>
      <c r="G126" s="97">
        <f>IF(ISERROR(VLOOKUP(G122,TriHistory!$B:$E,3,FALSE)),0,IF(LEFT(VLOOKUP(G122,TriHistory!$B:$E,3,FALSE),1)="1",VLOOKUP(G122,TriHistory!$B:$E,4,FALSE),0))</f>
        <v>1</v>
      </c>
      <c r="H126" s="97">
        <f>IF(ISERROR(VLOOKUP(H122,TriHistory!$B:$E,3,FALSE)),0,IF(LEFT(VLOOKUP(H122,TriHistory!$B:$E,3,FALSE),1)="1",VLOOKUP(H122,TriHistory!$B:$E,4,FALSE),0))</f>
        <v>0</v>
      </c>
      <c r="I126" s="97">
        <f>IF(ISERROR(VLOOKUP(I122,TriHistory!$B:$E,3,FALSE)),0,IF(LEFT(VLOOKUP(I122,TriHistory!$B:$E,3,FALSE),1)="1",VLOOKUP(I122,TriHistory!$B:$E,4,FALSE),0))</f>
        <v>0</v>
      </c>
      <c r="J126" s="97">
        <f t="shared" si="35"/>
        <v>2</v>
      </c>
      <c r="K126" s="98">
        <f ca="1">IF(TODAY()&gt;C122-1,IF(J123=0,0,J126/J123),0)</f>
        <v>0</v>
      </c>
    </row>
    <row r="127" spans="1:11" x14ac:dyDescent="0.2">
      <c r="A127" s="382"/>
      <c r="B127" s="89" t="s">
        <v>643</v>
      </c>
      <c r="C127" s="97">
        <f>IF(ISERROR(VLOOKUP(C122,TriHistory!$B:$E,3,FALSE)),0,IF(LEFT(VLOOKUP(C122,TriHistory!$B:$E,3,FALSE),1)="2",VLOOKUP(C122,TriHistory!$B:$E,4,FALSE),0))</f>
        <v>0</v>
      </c>
      <c r="D127" s="97">
        <f>IF(ISERROR(VLOOKUP(D122,TriHistory!$B:$E,3,FALSE)),0,IF(LEFT(VLOOKUP(D122,TriHistory!$B:$E,3,FALSE),1)="2",VLOOKUP(D122,TriHistory!$B:$E,4,FALSE),0))</f>
        <v>0</v>
      </c>
      <c r="E127" s="97">
        <f>IF(ISERROR(VLOOKUP(E122,TriHistory!$B:$E,3,FALSE)),0,IF(LEFT(VLOOKUP(E122,TriHistory!$B:$E,3,FALSE),1)="2",VLOOKUP(E122,TriHistory!$B:$E,4,FALSE),0))</f>
        <v>0</v>
      </c>
      <c r="F127" s="97">
        <f>IF(ISERROR(VLOOKUP(F122,TriHistory!$B:$E,3,FALSE)),0,IF(LEFT(VLOOKUP(F122,TriHistory!$B:$E,3,FALSE),1)="2",VLOOKUP(F122,TriHistory!$B:$E,4,FALSE),0))</f>
        <v>0</v>
      </c>
      <c r="G127" s="97">
        <f>IF(ISERROR(VLOOKUP(G122,TriHistory!$B:$E,3,FALSE)),0,IF(LEFT(VLOOKUP(G122,TriHistory!$B:$E,3,FALSE),1)="2",VLOOKUP(G122,TriHistory!$B:$E,4,FALSE),0))</f>
        <v>0</v>
      </c>
      <c r="H127" s="97">
        <f>IF(ISERROR(VLOOKUP(H122,TriHistory!$B:$E,3,FALSE)),0,IF(LEFT(VLOOKUP(H122,TriHistory!$B:$E,3,FALSE),1)="2",VLOOKUP(H122,TriHistory!$B:$E,4,FALSE),0))</f>
        <v>100.6</v>
      </c>
      <c r="I127" s="97">
        <f>IF(ISERROR(VLOOKUP(I122,TriHistory!$B:$E,3,FALSE)),0,IF(LEFT(VLOOKUP(I122,TriHistory!$B:$E,3,FALSE),1)="2",VLOOKUP(I122,TriHistory!$B:$E,4,FALSE),0))</f>
        <v>0</v>
      </c>
      <c r="J127" s="97">
        <f t="shared" si="35"/>
        <v>100.6</v>
      </c>
      <c r="K127" s="98">
        <f ca="1">IF(TODAY()&gt;C123-1,IF(J124=0,0,J127/J124),0)</f>
        <v>0.62874999999999992</v>
      </c>
    </row>
    <row r="128" spans="1:11" x14ac:dyDescent="0.2">
      <c r="A128" s="382"/>
      <c r="B128" s="89" t="s">
        <v>644</v>
      </c>
      <c r="C128" s="97">
        <f>IF(ISERROR(VLOOKUP(C122,TriHistory!$B:$E,3,FALSE)),0,IF(LEFT(VLOOKUP(C122,TriHistory!$B:$E,3,FALSE),1)="3",VLOOKUP(C122,TriHistory!$B:$E,4,FALSE),0))</f>
        <v>5.2</v>
      </c>
      <c r="D128" s="97">
        <f>IF(ISERROR(VLOOKUP(D122,TriHistory!$B:$E,3,FALSE)),0,IF(LEFT(VLOOKUP(D122,TriHistory!$B:$E,3,FALSE),1)="3",VLOOKUP(D122,TriHistory!$B:$E,4,FALSE),0))</f>
        <v>1.5</v>
      </c>
      <c r="E128" s="97">
        <f>IF(ISERROR(VLOOKUP(E122,TriHistory!$B:$E,3,FALSE)),0,IF(LEFT(VLOOKUP(E122,TriHistory!$B:$E,3,FALSE),1)="3",VLOOKUP(E122,TriHistory!$B:$E,4,FALSE),0))</f>
        <v>0</v>
      </c>
      <c r="F128" s="97">
        <f>IF(ISERROR(VLOOKUP(F122,TriHistory!$B:$E,3,FALSE)),0,IF(LEFT(VLOOKUP(F122,TriHistory!$B:$E,3,FALSE),1)="3",VLOOKUP(F122,TriHistory!$B:$E,4,FALSE),0))</f>
        <v>5.05</v>
      </c>
      <c r="G128" s="97">
        <f>IF(ISERROR(VLOOKUP(G122,TriHistory!$B:$E,3,FALSE)),0,IF(LEFT(VLOOKUP(G122,TriHistory!$B:$E,3,FALSE),1)="3",VLOOKUP(G122,TriHistory!$B:$E,4,FALSE),0))</f>
        <v>0</v>
      </c>
      <c r="H128" s="97">
        <f>IF(ISERROR(VLOOKUP(H122,TriHistory!$B:$E,3,FALSE)),0,IF(LEFT(VLOOKUP(H122,TriHistory!$B:$E,3,FALSE),1)="3",VLOOKUP(H122,TriHistory!$B:$E,4,FALSE),0))</f>
        <v>0</v>
      </c>
      <c r="I128" s="97">
        <f>IF(ISERROR(VLOOKUP(I122,TriHistory!$B:$E,3,FALSE)),0,IF(LEFT(VLOOKUP(I122,TriHistory!$B:$E,3,FALSE),1)="3",VLOOKUP(I122,TriHistory!$B:$E,4,FALSE),0))</f>
        <v>0</v>
      </c>
      <c r="J128" s="97">
        <f t="shared" si="35"/>
        <v>11.75</v>
      </c>
      <c r="K128" s="98">
        <f ca="1">IF(TODAY()&gt;C124-1,IF(J125=0,0,J128/J125),0)</f>
        <v>0.45192307692307693</v>
      </c>
    </row>
    <row r="129" spans="1:11" x14ac:dyDescent="0.2">
      <c r="A129" s="381" t="s">
        <v>332</v>
      </c>
      <c r="B129" s="381"/>
      <c r="C129" s="91">
        <f>C122+7</f>
        <v>42911</v>
      </c>
      <c r="D129" s="91">
        <f t="shared" ref="D129:I129" si="36">C129+1</f>
        <v>42912</v>
      </c>
      <c r="E129" s="91">
        <f t="shared" si="36"/>
        <v>42913</v>
      </c>
      <c r="F129" s="91">
        <f t="shared" si="36"/>
        <v>42914</v>
      </c>
      <c r="G129" s="91">
        <f t="shared" si="36"/>
        <v>42915</v>
      </c>
      <c r="H129" s="91">
        <f t="shared" si="36"/>
        <v>42916</v>
      </c>
      <c r="I129" s="91">
        <f t="shared" si="36"/>
        <v>42917</v>
      </c>
      <c r="J129" s="89" t="s">
        <v>335</v>
      </c>
      <c r="K129" s="377">
        <f>_xlfn.DAYS($C$185,C129)/7</f>
        <v>8</v>
      </c>
    </row>
    <row r="130" spans="1:11" x14ac:dyDescent="0.2">
      <c r="A130" s="382" t="s">
        <v>641</v>
      </c>
      <c r="B130" s="89" t="s">
        <v>642</v>
      </c>
      <c r="J130" s="92">
        <f t="shared" ref="J130:J135" si="37">SUM(C130:I130)</f>
        <v>0</v>
      </c>
      <c r="K130" s="93"/>
    </row>
    <row r="131" spans="1:11" x14ac:dyDescent="0.2">
      <c r="A131" s="383"/>
      <c r="B131" s="89" t="s">
        <v>643</v>
      </c>
      <c r="C131" s="94">
        <f>VLOOKUP($C129,Plan!$C:$Q,9,FALSE)</f>
        <v>0</v>
      </c>
      <c r="D131" s="94">
        <f>VLOOKUP($C129,Plan!$C:$Q,10,FALSE)</f>
        <v>10</v>
      </c>
      <c r="E131" s="94">
        <f>VLOOKUP($C129,Plan!$C:$Q,11,FALSE)</f>
        <v>0</v>
      </c>
      <c r="F131" s="94">
        <f>VLOOKUP($C129,Plan!$C:$Q,12,FALSE)</f>
        <v>40</v>
      </c>
      <c r="G131" s="94">
        <f>VLOOKUP($C129,Plan!$C:$Q,13,FALSE)</f>
        <v>10</v>
      </c>
      <c r="H131" s="94">
        <f>VLOOKUP($C129,Plan!$C:$Q,14,FALSE)</f>
        <v>0</v>
      </c>
      <c r="I131" s="94">
        <f>VLOOKUP($C129,Plan!$C:$Q,15,FALSE)</f>
        <v>0</v>
      </c>
      <c r="J131" s="92">
        <f t="shared" si="37"/>
        <v>60</v>
      </c>
      <c r="K131" s="93"/>
    </row>
    <row r="132" spans="1:11" x14ac:dyDescent="0.2">
      <c r="A132" s="383"/>
      <c r="B132" s="89" t="s">
        <v>644</v>
      </c>
      <c r="C132" s="94">
        <f>VLOOKUP($C129,Plan!$C:$J,2,FALSE)</f>
        <v>0</v>
      </c>
      <c r="D132" s="94">
        <f>VLOOKUP($C129,Plan!$C:$J,3,FALSE)</f>
        <v>5</v>
      </c>
      <c r="E132" s="94">
        <f>VLOOKUP($C129,Plan!$C:$J,4,FALSE)</f>
        <v>7</v>
      </c>
      <c r="F132" s="94">
        <f>VLOOKUP($C129,Plan!$C:$J,5,FALSE)</f>
        <v>5</v>
      </c>
      <c r="G132" s="94">
        <f>VLOOKUP($C129,Plan!$C:$J,6,FALSE)</f>
        <v>3</v>
      </c>
      <c r="H132" s="94">
        <f>VLOOKUP($C129,Plan!$C:$J,7,FALSE)</f>
        <v>12</v>
      </c>
      <c r="I132" s="94">
        <f>VLOOKUP($C129,Plan!$C:$J,8,FALSE)</f>
        <v>0</v>
      </c>
      <c r="J132" s="92">
        <f t="shared" si="37"/>
        <v>32</v>
      </c>
      <c r="K132" s="93"/>
    </row>
    <row r="133" spans="1:11" x14ac:dyDescent="0.2">
      <c r="A133" s="382" t="s">
        <v>645</v>
      </c>
      <c r="B133" s="89" t="s">
        <v>642</v>
      </c>
      <c r="C133" s="97">
        <f>IF(ISERROR(VLOOKUP(C129,TriHistory!$B:$E,3,FALSE)),0,IF(LEFT(VLOOKUP(C129,TriHistory!$B:$E,3,FALSE),1)="1",VLOOKUP(C129,TriHistory!$B:$E,4,FALSE),0))</f>
        <v>0</v>
      </c>
      <c r="D133" s="97">
        <f>IF(ISERROR(VLOOKUP(D129,TriHistory!$B:$E,3,FALSE)),0,IF(LEFT(VLOOKUP(D129,TriHistory!$B:$E,3,FALSE),1)="1",VLOOKUP(D129,TriHistory!$B:$E,4,FALSE),0))</f>
        <v>0</v>
      </c>
      <c r="E133" s="97">
        <f>IF(ISERROR(VLOOKUP(E129,TriHistory!$B:$E,3,FALSE)),0,IF(LEFT(VLOOKUP(E129,TriHistory!$B:$E,3,FALSE),1)="1",VLOOKUP(E129,TriHistory!$B:$E,4,FALSE),0))</f>
        <v>0</v>
      </c>
      <c r="F133" s="97">
        <f>IF(ISERROR(VLOOKUP(F129,TriHistory!$B:$E,3,FALSE)),0,IF(LEFT(VLOOKUP(F129,TriHistory!$B:$E,3,FALSE),1)="1",VLOOKUP(F129,TriHistory!$B:$E,4,FALSE),0))</f>
        <v>0</v>
      </c>
      <c r="G133" s="97">
        <f>IF(ISERROR(VLOOKUP(G129,TriHistory!$B:$E,3,FALSE)),0,IF(LEFT(VLOOKUP(G129,TriHistory!$B:$E,3,FALSE),1)="1",VLOOKUP(G129,TriHistory!$B:$E,4,FALSE),0))</f>
        <v>0</v>
      </c>
      <c r="H133" s="97">
        <f>IF(ISERROR(VLOOKUP(H129,TriHistory!$B:$E,3,FALSE)),0,IF(LEFT(VLOOKUP(H129,TriHistory!$B:$E,3,FALSE),1)="1",VLOOKUP(H129,TriHistory!$B:$E,4,FALSE),0))</f>
        <v>0</v>
      </c>
      <c r="I133" s="97">
        <f>IF(ISERROR(VLOOKUP(I129,TriHistory!$B:$E,3,FALSE)),0,IF(LEFT(VLOOKUP(I129,TriHistory!$B:$E,3,FALSE),1)="1",VLOOKUP(I129,TriHistory!$B:$E,4,FALSE),0))</f>
        <v>0</v>
      </c>
      <c r="J133" s="97">
        <f t="shared" si="37"/>
        <v>0</v>
      </c>
      <c r="K133" s="98">
        <f ca="1">IF(TODAY()&gt;C129-1,IF(J130=0,0,J133/J130),0)</f>
        <v>0</v>
      </c>
    </row>
    <row r="134" spans="1:11" x14ac:dyDescent="0.2">
      <c r="A134" s="382"/>
      <c r="B134" s="89" t="s">
        <v>643</v>
      </c>
      <c r="C134" s="97">
        <f>IF(ISERROR(VLOOKUP(C129,TriHistory!$B:$E,3,FALSE)),0,IF(LEFT(VLOOKUP(C129,TriHistory!$B:$E,3,FALSE),1)="2",VLOOKUP(C129,TriHistory!$B:$E,4,FALSE),0))</f>
        <v>0</v>
      </c>
      <c r="D134" s="97">
        <f>IF(ISERROR(VLOOKUP(D129,TriHistory!$B:$E,3,FALSE)),0,IF(LEFT(VLOOKUP(D129,TriHistory!$B:$E,3,FALSE),1)="2",VLOOKUP(D129,TriHistory!$B:$E,4,FALSE),0))</f>
        <v>5</v>
      </c>
      <c r="E134" s="97">
        <f>IF(ISERROR(VLOOKUP(E129,TriHistory!$B:$E,3,FALSE)),0,IF(LEFT(VLOOKUP(E129,TriHistory!$B:$E,3,FALSE),1)="2",VLOOKUP(E129,TriHistory!$B:$E,4,FALSE),0))</f>
        <v>0</v>
      </c>
      <c r="F134" s="97">
        <f>IF(ISERROR(VLOOKUP(F129,TriHistory!$B:$E,3,FALSE)),0,IF(LEFT(VLOOKUP(F129,TriHistory!$B:$E,3,FALSE),1)="2",VLOOKUP(F129,TriHistory!$B:$E,4,FALSE),0))</f>
        <v>0</v>
      </c>
      <c r="G134" s="97">
        <f>IF(ISERROR(VLOOKUP(G129,TriHistory!$B:$E,3,FALSE)),0,IF(LEFT(VLOOKUP(G129,TriHistory!$B:$E,3,FALSE),1)="2",VLOOKUP(G129,TriHistory!$B:$E,4,FALSE),0))</f>
        <v>17.5</v>
      </c>
      <c r="H134" s="97">
        <f>IF(ISERROR(VLOOKUP(H129,TriHistory!$B:$E,3,FALSE)),0,IF(LEFT(VLOOKUP(H129,TriHistory!$B:$E,3,FALSE),1)="2",VLOOKUP(H129,TriHistory!$B:$E,4,FALSE),0))</f>
        <v>0</v>
      </c>
      <c r="I134" s="97">
        <f>IF(ISERROR(VLOOKUP(I129,TriHistory!$B:$E,3,FALSE)),0,IF(LEFT(VLOOKUP(I129,TriHistory!$B:$E,3,FALSE),1)="2",VLOOKUP(I129,TriHistory!$B:$E,4,FALSE),0))</f>
        <v>0</v>
      </c>
      <c r="J134" s="97">
        <f t="shared" si="37"/>
        <v>22.5</v>
      </c>
      <c r="K134" s="98">
        <f ca="1">IF(TODAY()&gt;C130-1,IF(J131=0,0,J134/J131),0)</f>
        <v>0.375</v>
      </c>
    </row>
    <row r="135" spans="1:11" x14ac:dyDescent="0.2">
      <c r="A135" s="382"/>
      <c r="B135" s="89" t="s">
        <v>644</v>
      </c>
      <c r="C135" s="97">
        <f>IF(ISERROR(VLOOKUP(C129,TriHistory!$B:$E,3,FALSE)),0,IF(LEFT(VLOOKUP(C129,TriHistory!$B:$E,3,FALSE),1)="3",VLOOKUP(C129,TriHistory!$B:$E,4,FALSE),0))</f>
        <v>7.5</v>
      </c>
      <c r="D135" s="97">
        <f>IF(ISERROR(VLOOKUP(D129,TriHistory!$B:$E,3,FALSE)),0,IF(LEFT(VLOOKUP(D129,TriHistory!$B:$E,3,FALSE),1)="3",VLOOKUP(D129,TriHistory!$B:$E,4,FALSE),0))</f>
        <v>0</v>
      </c>
      <c r="E135" s="97">
        <f>IF(ISERROR(VLOOKUP(E129,TriHistory!$B:$E,3,FALSE)),0,IF(LEFT(VLOOKUP(E129,TriHistory!$B:$E,3,FALSE),1)="3",VLOOKUP(E129,TriHistory!$B:$E,4,FALSE),0))</f>
        <v>7</v>
      </c>
      <c r="F135" s="97">
        <f>IF(ISERROR(VLOOKUP(F129,TriHistory!$B:$E,3,FALSE)),0,IF(LEFT(VLOOKUP(F129,TriHistory!$B:$E,3,FALSE),1)="3",VLOOKUP(F129,TriHistory!$B:$E,4,FALSE),0))</f>
        <v>3.1</v>
      </c>
      <c r="G135" s="97">
        <f>IF(ISERROR(VLOOKUP(G129,TriHistory!$B:$E,3,FALSE)),0,IF(LEFT(VLOOKUP(G129,TriHistory!$B:$E,3,FALSE),1)="3",VLOOKUP(G129,TriHistory!$B:$E,4,FALSE),0))</f>
        <v>0</v>
      </c>
      <c r="H135" s="97">
        <f>IF(ISERROR(VLOOKUP(H129,TriHistory!$B:$E,3,FALSE)),0,IF(LEFT(VLOOKUP(H129,TriHistory!$B:$E,3,FALSE),1)="3",VLOOKUP(H129,TriHistory!$B:$E,4,FALSE),0))</f>
        <v>10</v>
      </c>
      <c r="I135" s="97">
        <f>IF(ISERROR(VLOOKUP(I129,TriHistory!$B:$E,3,FALSE)),0,IF(LEFT(VLOOKUP(I129,TriHistory!$B:$E,3,FALSE),1)="3",VLOOKUP(I129,TriHistory!$B:$E,4,FALSE),0))</f>
        <v>0</v>
      </c>
      <c r="J135" s="97">
        <f t="shared" si="37"/>
        <v>27.6</v>
      </c>
      <c r="K135" s="98">
        <f ca="1">IF(TODAY()&gt;C131-1,IF(J132=0,0,J135/J132),0)</f>
        <v>0.86250000000000004</v>
      </c>
    </row>
    <row r="136" spans="1:11" x14ac:dyDescent="0.2">
      <c r="A136" s="381" t="s">
        <v>332</v>
      </c>
      <c r="B136" s="381"/>
      <c r="C136" s="91">
        <f>C129+7</f>
        <v>42918</v>
      </c>
      <c r="D136" s="91">
        <f t="shared" ref="D136:I136" si="38">C136+1</f>
        <v>42919</v>
      </c>
      <c r="E136" s="91">
        <f t="shared" si="38"/>
        <v>42920</v>
      </c>
      <c r="F136" s="91">
        <f t="shared" si="38"/>
        <v>42921</v>
      </c>
      <c r="G136" s="91">
        <f t="shared" si="38"/>
        <v>42922</v>
      </c>
      <c r="H136" s="91">
        <f t="shared" si="38"/>
        <v>42923</v>
      </c>
      <c r="I136" s="91">
        <f t="shared" si="38"/>
        <v>42924</v>
      </c>
      <c r="J136" s="89" t="s">
        <v>335</v>
      </c>
      <c r="K136" s="377">
        <f>_xlfn.DAYS($C$185,C136)/7</f>
        <v>7</v>
      </c>
    </row>
    <row r="137" spans="1:11" x14ac:dyDescent="0.2">
      <c r="A137" s="382" t="s">
        <v>641</v>
      </c>
      <c r="B137" s="89" t="s">
        <v>642</v>
      </c>
      <c r="J137" s="92">
        <f t="shared" ref="J137:J142" si="39">SUM(C137:I137)</f>
        <v>0</v>
      </c>
      <c r="K137" s="93"/>
    </row>
    <row r="138" spans="1:11" x14ac:dyDescent="0.2">
      <c r="A138" s="383"/>
      <c r="B138" s="89" t="s">
        <v>643</v>
      </c>
      <c r="C138" s="94">
        <f>VLOOKUP($C136,Plan!$C:$Q,9,FALSE)</f>
        <v>0</v>
      </c>
      <c r="D138" s="94">
        <f>VLOOKUP($C136,Plan!$C:$Q,10,FALSE)</f>
        <v>0</v>
      </c>
      <c r="E138" s="94">
        <f>VLOOKUP($C136,Plan!$C:$Q,11,FALSE)</f>
        <v>65</v>
      </c>
      <c r="F138" s="94">
        <f>VLOOKUP($C136,Plan!$C:$Q,12,FALSE)</f>
        <v>0</v>
      </c>
      <c r="G138" s="94">
        <f>VLOOKUP($C136,Plan!$C:$Q,13,FALSE)</f>
        <v>10</v>
      </c>
      <c r="H138" s="94">
        <f>VLOOKUP($C136,Plan!$C:$Q,14,FALSE)</f>
        <v>0</v>
      </c>
      <c r="I138" s="94">
        <f>VLOOKUP($C136,Plan!$C:$Q,15,FALSE)</f>
        <v>0</v>
      </c>
      <c r="J138" s="92">
        <f t="shared" si="39"/>
        <v>75</v>
      </c>
      <c r="K138" s="93"/>
    </row>
    <row r="139" spans="1:11" x14ac:dyDescent="0.2">
      <c r="A139" s="383"/>
      <c r="B139" s="89" t="s">
        <v>644</v>
      </c>
      <c r="C139" s="94">
        <f>VLOOKUP($C136,Plan!$C:$J,2,FALSE)</f>
        <v>6</v>
      </c>
      <c r="D139" s="94">
        <f>VLOOKUP($C136,Plan!$C:$J,3,FALSE)</f>
        <v>5</v>
      </c>
      <c r="E139" s="94">
        <f>VLOOKUP($C136,Plan!$C:$J,4,FALSE)</f>
        <v>0</v>
      </c>
      <c r="F139" s="94">
        <f>VLOOKUP($C136,Plan!$C:$J,5,FALSE)</f>
        <v>5</v>
      </c>
      <c r="G139" s="94">
        <f>VLOOKUP($C136,Plan!$C:$J,6,FALSE)</f>
        <v>3</v>
      </c>
      <c r="H139" s="94">
        <f>VLOOKUP($C136,Plan!$C:$J,7,FALSE)</f>
        <v>15</v>
      </c>
      <c r="I139" s="94">
        <f>VLOOKUP($C136,Plan!$C:$J,8,FALSE)</f>
        <v>0</v>
      </c>
      <c r="J139" s="92">
        <f t="shared" si="39"/>
        <v>34</v>
      </c>
      <c r="K139" s="93"/>
    </row>
    <row r="140" spans="1:11" x14ac:dyDescent="0.2">
      <c r="A140" s="382" t="s">
        <v>645</v>
      </c>
      <c r="B140" s="89" t="s">
        <v>642</v>
      </c>
      <c r="C140" s="97">
        <f>IF(ISERROR(VLOOKUP(C136,TriHistory!$B:$E,3,FALSE)),0,IF(LEFT(VLOOKUP(C136,TriHistory!$B:$E,3,FALSE),1)="1",VLOOKUP(C136,TriHistory!$B:$E,4,FALSE),0))</f>
        <v>0</v>
      </c>
      <c r="D140" s="97">
        <f>IF(ISERROR(VLOOKUP(D136,TriHistory!$B:$E,3,FALSE)),0,IF(LEFT(VLOOKUP(D136,TriHistory!$B:$E,3,FALSE),1)="1",VLOOKUP(D136,TriHistory!$B:$E,4,FALSE),0))</f>
        <v>0</v>
      </c>
      <c r="E140" s="97">
        <f>IF(ISERROR(VLOOKUP(E136,TriHistory!$B:$E,3,FALSE)),0,IF(LEFT(VLOOKUP(E136,TriHistory!$B:$E,3,FALSE),1)="1",VLOOKUP(E136,TriHistory!$B:$E,4,FALSE),0))</f>
        <v>1.25</v>
      </c>
      <c r="F140" s="97">
        <f>IF(ISERROR(VLOOKUP(F136,TriHistory!$B:$E,3,FALSE)),0,IF(LEFT(VLOOKUP(F136,TriHistory!$B:$E,3,FALSE),1)="1",VLOOKUP(F136,TriHistory!$B:$E,4,FALSE),0))</f>
        <v>0</v>
      </c>
      <c r="G140" s="97">
        <f>IF(ISERROR(VLOOKUP(G136,TriHistory!$B:$E,3,FALSE)),0,IF(LEFT(VLOOKUP(G136,TriHistory!$B:$E,3,FALSE),1)="1",VLOOKUP(G136,TriHistory!$B:$E,4,FALSE),0))</f>
        <v>0</v>
      </c>
      <c r="H140" s="97">
        <f>IF(ISERROR(VLOOKUP(H136,TriHistory!$B:$E,3,FALSE)),0,IF(LEFT(VLOOKUP(H136,TriHistory!$B:$E,3,FALSE),1)="1",VLOOKUP(H136,TriHistory!$B:$E,4,FALSE),0))</f>
        <v>0</v>
      </c>
      <c r="I140" s="97">
        <f>IF(ISERROR(VLOOKUP(I136,TriHistory!$B:$E,3,FALSE)),0,IF(LEFT(VLOOKUP(I136,TriHistory!$B:$E,3,FALSE),1)="1",VLOOKUP(I136,TriHistory!$B:$E,4,FALSE),0))</f>
        <v>0</v>
      </c>
      <c r="J140" s="97">
        <f t="shared" si="39"/>
        <v>1.25</v>
      </c>
      <c r="K140" s="98">
        <f ca="1">IF(TODAY()&gt;C136-1,IF(J137=0,0,J140/J137),0)</f>
        <v>0</v>
      </c>
    </row>
    <row r="141" spans="1:11" x14ac:dyDescent="0.2">
      <c r="A141" s="382"/>
      <c r="B141" s="89" t="s">
        <v>643</v>
      </c>
      <c r="C141" s="97">
        <f>IF(ISERROR(VLOOKUP(C136,TriHistory!$B:$E,3,FALSE)),0,IF(LEFT(VLOOKUP(C136,TriHistory!$B:$E,3,FALSE),1)="2",VLOOKUP(C136,TriHistory!$B:$E,4,FALSE),0))</f>
        <v>0</v>
      </c>
      <c r="D141" s="97">
        <f>IF(ISERROR(VLOOKUP(D136,TriHistory!$B:$E,3,FALSE)),0,IF(LEFT(VLOOKUP(D136,TriHistory!$B:$E,3,FALSE),1)="2",VLOOKUP(D136,TriHistory!$B:$E,4,FALSE),0))</f>
        <v>0</v>
      </c>
      <c r="E141" s="97">
        <f>IF(ISERROR(VLOOKUP(E136,TriHistory!$B:$E,3,FALSE)),0,IF(LEFT(VLOOKUP(E136,TriHistory!$B:$E,3,FALSE),1)="2",VLOOKUP(E136,TriHistory!$B:$E,4,FALSE),0))</f>
        <v>0</v>
      </c>
      <c r="F141" s="97">
        <f>IF(ISERROR(VLOOKUP(F136,TriHistory!$B:$E,3,FALSE)),0,IF(LEFT(VLOOKUP(F136,TriHistory!$B:$E,3,FALSE),1)="2",VLOOKUP(F136,TriHistory!$B:$E,4,FALSE),0))</f>
        <v>10.5</v>
      </c>
      <c r="G141" s="97">
        <f>IF(ISERROR(VLOOKUP(G136,TriHistory!$B:$E,3,FALSE)),0,IF(LEFT(VLOOKUP(G136,TriHistory!$B:$E,3,FALSE),1)="2",VLOOKUP(G136,TriHistory!$B:$E,4,FALSE),0))</f>
        <v>0</v>
      </c>
      <c r="H141" s="97">
        <f>IF(ISERROR(VLOOKUP(H136,TriHistory!$B:$E,3,FALSE)),0,IF(LEFT(VLOOKUP(H136,TriHistory!$B:$E,3,FALSE),1)="2",VLOOKUP(H136,TriHistory!$B:$E,4,FALSE),0))</f>
        <v>0</v>
      </c>
      <c r="I141" s="97">
        <f>IF(ISERROR(VLOOKUP(I136,TriHistory!$B:$E,3,FALSE)),0,IF(LEFT(VLOOKUP(I136,TriHistory!$B:$E,3,FALSE),1)="2",VLOOKUP(I136,TriHistory!$B:$E,4,FALSE),0))</f>
        <v>0</v>
      </c>
      <c r="J141" s="97">
        <f t="shared" si="39"/>
        <v>10.5</v>
      </c>
      <c r="K141" s="98">
        <f ca="1">IF(TODAY()&gt;C137-1,IF(J138=0,0,J141/J138),0)</f>
        <v>0.14000000000000001</v>
      </c>
    </row>
    <row r="142" spans="1:11" x14ac:dyDescent="0.2">
      <c r="A142" s="382"/>
      <c r="B142" s="89" t="s">
        <v>644</v>
      </c>
      <c r="C142" s="97">
        <f>IF(ISERROR(VLOOKUP(C136,TriHistory!$B:$E,3,FALSE)),0,IF(LEFT(VLOOKUP(C136,TriHistory!$B:$E,3,FALSE),1)="3",VLOOKUP(C136,TriHistory!$B:$E,4,FALSE),0))</f>
        <v>6.75</v>
      </c>
      <c r="D142" s="97">
        <f>IF(ISERROR(VLOOKUP(D136,TriHistory!$B:$E,3,FALSE)),0,IF(LEFT(VLOOKUP(D136,TriHistory!$B:$E,3,FALSE),1)="3",VLOOKUP(D136,TriHistory!$B:$E,4,FALSE),0))</f>
        <v>5.9</v>
      </c>
      <c r="E142" s="97">
        <f>IF(ISERROR(VLOOKUP(E136,TriHistory!$B:$E,3,FALSE)),0,IF(LEFT(VLOOKUP(E136,TriHistory!$B:$E,3,FALSE),1)="3",VLOOKUP(E136,TriHistory!$B:$E,4,FALSE),0))</f>
        <v>0</v>
      </c>
      <c r="F142" s="97">
        <f>IF(ISERROR(VLOOKUP(F136,TriHistory!$B:$E,3,FALSE)),0,IF(LEFT(VLOOKUP(F136,TriHistory!$B:$E,3,FALSE),1)="3",VLOOKUP(F136,TriHistory!$B:$E,4,FALSE),0))</f>
        <v>0</v>
      </c>
      <c r="G142" s="97">
        <f>IF(ISERROR(VLOOKUP(G136,TriHistory!$B:$E,3,FALSE)),0,IF(LEFT(VLOOKUP(G136,TriHistory!$B:$E,3,FALSE),1)="3",VLOOKUP(G136,TriHistory!$B:$E,4,FALSE),0))</f>
        <v>0</v>
      </c>
      <c r="H142" s="97">
        <f>IF(ISERROR(VLOOKUP(H136,TriHistory!$B:$E,3,FALSE)),0,IF(LEFT(VLOOKUP(H136,TriHistory!$B:$E,3,FALSE),1)="3",VLOOKUP(H136,TriHistory!$B:$E,4,FALSE),0))</f>
        <v>7</v>
      </c>
      <c r="I142" s="97">
        <f>IF(ISERROR(VLOOKUP(I136,TriHistory!$B:$E,3,FALSE)),0,IF(LEFT(VLOOKUP(I136,TriHistory!$B:$E,3,FALSE),1)="3",VLOOKUP(I136,TriHistory!$B:$E,4,FALSE),0))</f>
        <v>3.1</v>
      </c>
      <c r="J142" s="97">
        <f t="shared" si="39"/>
        <v>22.75</v>
      </c>
      <c r="K142" s="98">
        <f ca="1">IF(TODAY()&gt;C138-1,IF(J139=0,0,J142/J139),0)</f>
        <v>0.66911764705882348</v>
      </c>
    </row>
    <row r="143" spans="1:11" x14ac:dyDescent="0.2">
      <c r="A143" s="99"/>
      <c r="B143" s="91" t="s">
        <v>634</v>
      </c>
      <c r="C143" s="91">
        <f>C136+7</f>
        <v>42925</v>
      </c>
      <c r="D143" s="91">
        <f t="shared" ref="D143:I143" si="40">C143+1</f>
        <v>42926</v>
      </c>
      <c r="E143" s="91">
        <f t="shared" si="40"/>
        <v>42927</v>
      </c>
      <c r="F143" s="91">
        <f t="shared" si="40"/>
        <v>42928</v>
      </c>
      <c r="G143" s="91">
        <f t="shared" si="40"/>
        <v>42929</v>
      </c>
      <c r="H143" s="91">
        <f t="shared" si="40"/>
        <v>42930</v>
      </c>
      <c r="I143" s="91">
        <f t="shared" si="40"/>
        <v>42931</v>
      </c>
      <c r="J143" s="89" t="s">
        <v>335</v>
      </c>
      <c r="K143" s="377">
        <f>_xlfn.DAYS($C$185,C143)/7</f>
        <v>6</v>
      </c>
    </row>
    <row r="144" spans="1:11" x14ac:dyDescent="0.2">
      <c r="A144" s="382" t="s">
        <v>641</v>
      </c>
      <c r="B144" s="89" t="s">
        <v>642</v>
      </c>
      <c r="J144" s="92">
        <f t="shared" ref="J144:J149" si="41">SUM(C144:I144)</f>
        <v>0</v>
      </c>
      <c r="K144" s="93"/>
    </row>
    <row r="145" spans="1:11" x14ac:dyDescent="0.2">
      <c r="A145" s="383"/>
      <c r="B145" s="89" t="s">
        <v>643</v>
      </c>
      <c r="C145" s="94">
        <f>VLOOKUP($C143,Plan!$C:$Q,9,FALSE)</f>
        <v>75</v>
      </c>
      <c r="D145" s="94">
        <f>VLOOKUP($C143,Plan!$C:$Q,10,FALSE)</f>
        <v>10</v>
      </c>
      <c r="E145" s="94">
        <f>VLOOKUP($C143,Plan!$C:$Q,11,FALSE)</f>
        <v>0</v>
      </c>
      <c r="F145" s="94">
        <f>VLOOKUP($C143,Plan!$C:$Q,12,FALSE)</f>
        <v>40</v>
      </c>
      <c r="G145" s="94">
        <f>VLOOKUP($C143,Plan!$C:$Q,13,FALSE)</f>
        <v>10</v>
      </c>
      <c r="H145" s="94">
        <f>VLOOKUP($C143,Plan!$C:$Q,14,FALSE)</f>
        <v>0</v>
      </c>
      <c r="I145" s="94">
        <f>VLOOKUP($C143,Plan!$C:$Q,15,FALSE)</f>
        <v>0</v>
      </c>
      <c r="J145" s="92">
        <f t="shared" si="41"/>
        <v>135</v>
      </c>
      <c r="K145" s="93"/>
    </row>
    <row r="146" spans="1:11" x14ac:dyDescent="0.2">
      <c r="A146" s="383"/>
      <c r="B146" s="89" t="s">
        <v>644</v>
      </c>
      <c r="C146" s="94">
        <f>VLOOKUP($C143,Plan!$C:$J,2,FALSE)</f>
        <v>0</v>
      </c>
      <c r="D146" s="94">
        <f>VLOOKUP($C143,Plan!$C:$J,3,FALSE)</f>
        <v>5</v>
      </c>
      <c r="E146" s="94">
        <f>VLOOKUP($C143,Plan!$C:$J,4,FALSE)</f>
        <v>7</v>
      </c>
      <c r="F146" s="94">
        <f>VLOOKUP($C143,Plan!$C:$J,5,FALSE)</f>
        <v>5</v>
      </c>
      <c r="G146" s="94">
        <f>VLOOKUP($C143,Plan!$C:$J,6,FALSE)</f>
        <v>3</v>
      </c>
      <c r="H146" s="94">
        <f>VLOOKUP($C143,Plan!$C:$J,7,FALSE)</f>
        <v>18</v>
      </c>
      <c r="I146" s="94">
        <f>VLOOKUP($C143,Plan!$C:$J,8,FALSE)</f>
        <v>0</v>
      </c>
      <c r="J146" s="92">
        <f t="shared" si="41"/>
        <v>38</v>
      </c>
      <c r="K146" s="93"/>
    </row>
    <row r="147" spans="1:11" x14ac:dyDescent="0.2">
      <c r="A147" s="382" t="s">
        <v>645</v>
      </c>
      <c r="B147" s="89" t="s">
        <v>642</v>
      </c>
      <c r="C147" s="97">
        <f>IF(ISERROR(VLOOKUP(C143,TriHistory!$B:$E,3,FALSE)),0,IF(LEFT(VLOOKUP(C143,TriHistory!$B:$E,3,FALSE),1)="1",VLOOKUP(C143,TriHistory!$B:$E,4,FALSE),0))</f>
        <v>1</v>
      </c>
      <c r="D147" s="97">
        <f>IF(ISERROR(VLOOKUP(D143,TriHistory!$B:$E,3,FALSE)),0,IF(LEFT(VLOOKUP(D143,TriHistory!$B:$E,3,FALSE),1)="1",VLOOKUP(D143,TriHistory!$B:$E,4,FALSE),0))</f>
        <v>1</v>
      </c>
      <c r="E147" s="97">
        <f>IF(ISERROR(VLOOKUP(E143,TriHistory!$B:$E,3,FALSE)),0,IF(LEFT(VLOOKUP(E143,TriHistory!$B:$E,3,FALSE),1)="1",VLOOKUP(E143,TriHistory!$B:$E,4,FALSE),0))</f>
        <v>0</v>
      </c>
      <c r="F147" s="97">
        <f>IF(ISERROR(VLOOKUP(F143,TriHistory!$B:$E,3,FALSE)),0,IF(LEFT(VLOOKUP(F143,TriHistory!$B:$E,3,FALSE),1)="1",VLOOKUP(F143,TriHistory!$B:$E,4,FALSE),0))</f>
        <v>0</v>
      </c>
      <c r="G147" s="97">
        <f>IF(ISERROR(VLOOKUP(G143,TriHistory!$B:$E,3,FALSE)),0,IF(LEFT(VLOOKUP(G143,TriHistory!$B:$E,3,FALSE),1)="1",VLOOKUP(G143,TriHistory!$B:$E,4,FALSE),0))</f>
        <v>0</v>
      </c>
      <c r="H147" s="97">
        <f>IF(ISERROR(VLOOKUP(H143,TriHistory!$B:$E,3,FALSE)),0,IF(LEFT(VLOOKUP(H143,TriHistory!$B:$E,3,FALSE),1)="1",VLOOKUP(H143,TriHistory!$B:$E,4,FALSE),0))</f>
        <v>0</v>
      </c>
      <c r="I147" s="97">
        <f>IF(ISERROR(VLOOKUP(I143,TriHistory!$B:$E,3,FALSE)),0,IF(LEFT(VLOOKUP(I143,TriHistory!$B:$E,3,FALSE),1)="1",VLOOKUP(I143,TriHistory!$B:$E,4,FALSE),0))</f>
        <v>0</v>
      </c>
      <c r="J147" s="97">
        <f t="shared" si="41"/>
        <v>2</v>
      </c>
      <c r="K147" s="98">
        <f ca="1">IF(TODAY()&gt;C143-1,IF(J144=0,0,J147/J144),0)</f>
        <v>0</v>
      </c>
    </row>
    <row r="148" spans="1:11" x14ac:dyDescent="0.2">
      <c r="A148" s="382"/>
      <c r="B148" s="89" t="s">
        <v>643</v>
      </c>
      <c r="C148" s="97">
        <f>IF(ISERROR(VLOOKUP(C143,TriHistory!$B:$E,3,FALSE)),0,IF(LEFT(VLOOKUP(C143,TriHistory!$B:$E,3,FALSE),1)="2",VLOOKUP(C143,TriHistory!$B:$E,4,FALSE),0))</f>
        <v>0</v>
      </c>
      <c r="D148" s="97">
        <f>IF(ISERROR(VLOOKUP(D143,TriHistory!$B:$E,3,FALSE)),0,IF(LEFT(VLOOKUP(D143,TriHistory!$B:$E,3,FALSE),1)="2",VLOOKUP(D143,TriHistory!$B:$E,4,FALSE),0))</f>
        <v>0</v>
      </c>
      <c r="E148" s="97">
        <f>IF(ISERROR(VLOOKUP(E143,TriHistory!$B:$E,3,FALSE)),0,IF(LEFT(VLOOKUP(E143,TriHistory!$B:$E,3,FALSE),1)="2",VLOOKUP(E143,TriHistory!$B:$E,4,FALSE),0))</f>
        <v>0</v>
      </c>
      <c r="F148" s="97">
        <f>IF(ISERROR(VLOOKUP(F143,TriHistory!$B:$E,3,FALSE)),0,IF(LEFT(VLOOKUP(F143,TriHistory!$B:$E,3,FALSE),1)="2",VLOOKUP(F143,TriHistory!$B:$E,4,FALSE),0))</f>
        <v>20</v>
      </c>
      <c r="G148" s="97">
        <f>IF(ISERROR(VLOOKUP(G143,TriHistory!$B:$E,3,FALSE)),0,IF(LEFT(VLOOKUP(G143,TriHistory!$B:$E,3,FALSE),1)="2",VLOOKUP(G143,TriHistory!$B:$E,4,FALSE),0))</f>
        <v>5</v>
      </c>
      <c r="H148" s="97">
        <f>IF(ISERROR(VLOOKUP(H143,TriHistory!$B:$E,3,FALSE)),0,IF(LEFT(VLOOKUP(H143,TriHistory!$B:$E,3,FALSE),1)="2",VLOOKUP(H143,TriHistory!$B:$E,4,FALSE),0))</f>
        <v>0</v>
      </c>
      <c r="I148" s="97">
        <f>IF(ISERROR(VLOOKUP(I143,TriHistory!$B:$E,3,FALSE)),0,IF(LEFT(VLOOKUP(I143,TriHistory!$B:$E,3,FALSE),1)="2",VLOOKUP(I143,TriHistory!$B:$E,4,FALSE),0))</f>
        <v>7.6</v>
      </c>
      <c r="J148" s="97">
        <f t="shared" si="41"/>
        <v>32.6</v>
      </c>
      <c r="K148" s="98">
        <f ca="1">IF(TODAY()&gt;C144-1,IF(J145=0,0,J148/J145),0)</f>
        <v>0.24148148148148149</v>
      </c>
    </row>
    <row r="149" spans="1:11" x14ac:dyDescent="0.2">
      <c r="A149" s="382"/>
      <c r="B149" s="89" t="s">
        <v>644</v>
      </c>
      <c r="C149" s="97">
        <f>IF(ISERROR(VLOOKUP(C143,TriHistory!$B:$E,3,FALSE)),0,IF(LEFT(VLOOKUP(C143,TriHistory!$B:$E,3,FALSE),1)="3",VLOOKUP(C143,TriHistory!$B:$E,4,FALSE),0))</f>
        <v>0</v>
      </c>
      <c r="D149" s="97">
        <f>IF(ISERROR(VLOOKUP(D143,TriHistory!$B:$E,3,FALSE)),0,IF(LEFT(VLOOKUP(D143,TriHistory!$B:$E,3,FALSE),1)="3",VLOOKUP(D143,TriHistory!$B:$E,4,FALSE),0))</f>
        <v>0</v>
      </c>
      <c r="E149" s="97">
        <f>IF(ISERROR(VLOOKUP(E143,TriHistory!$B:$E,3,FALSE)),0,IF(LEFT(VLOOKUP(E143,TriHistory!$B:$E,3,FALSE),1)="3",VLOOKUP(E143,TriHistory!$B:$E,4,FALSE),0))</f>
        <v>0</v>
      </c>
      <c r="F149" s="97">
        <f>IF(ISERROR(VLOOKUP(F143,TriHistory!$B:$E,3,FALSE)),0,IF(LEFT(VLOOKUP(F143,TriHistory!$B:$E,3,FALSE),1)="3",VLOOKUP(F143,TriHistory!$B:$E,4,FALSE),0))</f>
        <v>0</v>
      </c>
      <c r="G149" s="97">
        <f>IF(ISERROR(VLOOKUP(G143,TriHistory!$B:$E,3,FALSE)),0,IF(LEFT(VLOOKUP(G143,TriHistory!$B:$E,3,FALSE),1)="3",VLOOKUP(G143,TriHistory!$B:$E,4,FALSE),0))</f>
        <v>0</v>
      </c>
      <c r="H149" s="97">
        <f>IF(ISERROR(VLOOKUP(H143,TriHistory!$B:$E,3,FALSE)),0,IF(LEFT(VLOOKUP(H143,TriHistory!$B:$E,3,FALSE),1)="3",VLOOKUP(H143,TriHistory!$B:$E,4,FALSE),0))</f>
        <v>10.1</v>
      </c>
      <c r="I149" s="97">
        <f>IF(ISERROR(VLOOKUP(I143,TriHistory!$B:$E,3,FALSE)),0,IF(LEFT(VLOOKUP(I143,TriHistory!$B:$E,3,FALSE),1)="3",VLOOKUP(I143,TriHistory!$B:$E,4,FALSE),0))</f>
        <v>0</v>
      </c>
      <c r="J149" s="97">
        <f t="shared" si="41"/>
        <v>10.1</v>
      </c>
      <c r="K149" s="98">
        <f ca="1">IF(TODAY()&gt;C145-1,IF(J146=0,0,J149/J146),0)</f>
        <v>0.26578947368421052</v>
      </c>
    </row>
    <row r="150" spans="1:11" x14ac:dyDescent="0.2">
      <c r="A150" s="381" t="s">
        <v>332</v>
      </c>
      <c r="B150" s="381"/>
      <c r="C150" s="91">
        <f>C143+7</f>
        <v>42932</v>
      </c>
      <c r="D150" s="91">
        <f t="shared" ref="D150:I150" si="42">C150+1</f>
        <v>42933</v>
      </c>
      <c r="E150" s="91">
        <f t="shared" si="42"/>
        <v>42934</v>
      </c>
      <c r="F150" s="91">
        <f t="shared" si="42"/>
        <v>42935</v>
      </c>
      <c r="G150" s="91">
        <f t="shared" si="42"/>
        <v>42936</v>
      </c>
      <c r="H150" s="91">
        <f t="shared" si="42"/>
        <v>42937</v>
      </c>
      <c r="I150" s="91">
        <f t="shared" si="42"/>
        <v>42938</v>
      </c>
      <c r="J150" s="89" t="s">
        <v>335</v>
      </c>
      <c r="K150" s="377">
        <f>_xlfn.DAYS($C$185,C150)/7</f>
        <v>5</v>
      </c>
    </row>
    <row r="151" spans="1:11" x14ac:dyDescent="0.2">
      <c r="A151" s="382" t="s">
        <v>641</v>
      </c>
      <c r="B151" s="89" t="s">
        <v>642</v>
      </c>
      <c r="F151" s="92">
        <v>1</v>
      </c>
      <c r="J151" s="92">
        <f t="shared" ref="J151:J156" si="43">SUM(C151:I151)</f>
        <v>1</v>
      </c>
      <c r="K151" s="93"/>
    </row>
    <row r="152" spans="1:11" x14ac:dyDescent="0.2">
      <c r="A152" s="383"/>
      <c r="B152" s="89" t="s">
        <v>643</v>
      </c>
      <c r="C152" s="94">
        <f>VLOOKUP($C150,Plan!$C:$Q,9,FALSE)</f>
        <v>100</v>
      </c>
      <c r="D152" s="94">
        <f>VLOOKUP($C150,Plan!$C:$Q,10,FALSE)</f>
        <v>10</v>
      </c>
      <c r="E152" s="94">
        <f>VLOOKUP($C150,Plan!$C:$Q,11,FALSE)</f>
        <v>0</v>
      </c>
      <c r="F152" s="94">
        <f>VLOOKUP($C150,Plan!$C:$Q,12,FALSE)</f>
        <v>40</v>
      </c>
      <c r="G152" s="94">
        <f>VLOOKUP($C150,Plan!$C:$Q,13,FALSE)</f>
        <v>10</v>
      </c>
      <c r="H152" s="94">
        <f>VLOOKUP($C150,Plan!$C:$Q,14,FALSE)</f>
        <v>0</v>
      </c>
      <c r="I152" s="94">
        <f>VLOOKUP($C150,Plan!$C:$Q,15,FALSE)</f>
        <v>0</v>
      </c>
      <c r="J152" s="92">
        <f t="shared" si="43"/>
        <v>160</v>
      </c>
      <c r="K152" s="93"/>
    </row>
    <row r="153" spans="1:11" x14ac:dyDescent="0.2">
      <c r="A153" s="383"/>
      <c r="B153" s="89" t="s">
        <v>644</v>
      </c>
      <c r="C153" s="94">
        <f>VLOOKUP($C150,Plan!$C:$J,2,FALSE)</f>
        <v>0</v>
      </c>
      <c r="D153" s="94">
        <f>VLOOKUP($C150,Plan!$C:$J,3,FALSE)</f>
        <v>5</v>
      </c>
      <c r="E153" s="94">
        <f>VLOOKUP($C150,Plan!$C:$J,4,FALSE)</f>
        <v>7</v>
      </c>
      <c r="F153" s="94">
        <f>VLOOKUP($C150,Plan!$C:$J,5,FALSE)</f>
        <v>5</v>
      </c>
      <c r="G153" s="94">
        <f>VLOOKUP($C150,Plan!$C:$J,6,FALSE)</f>
        <v>3</v>
      </c>
      <c r="H153" s="94">
        <f>VLOOKUP($C150,Plan!$C:$J,7,FALSE)</f>
        <v>20</v>
      </c>
      <c r="I153" s="94">
        <f>VLOOKUP($C150,Plan!$C:$J,8,FALSE)</f>
        <v>0</v>
      </c>
      <c r="J153" s="92">
        <f t="shared" si="43"/>
        <v>40</v>
      </c>
      <c r="K153" s="93"/>
    </row>
    <row r="154" spans="1:11" x14ac:dyDescent="0.2">
      <c r="A154" s="382" t="s">
        <v>645</v>
      </c>
      <c r="B154" s="89" t="s">
        <v>642</v>
      </c>
      <c r="C154" s="97">
        <f>IF(ISERROR(VLOOKUP(C150,TriHistory!$B:$E,3,FALSE)),0,IF(LEFT(VLOOKUP(C150,TriHistory!$B:$E,3,FALSE),1)="1",VLOOKUP(C150,TriHistory!$B:$E,4,FALSE),0))</f>
        <v>0</v>
      </c>
      <c r="D154" s="97">
        <f>IF(ISERROR(VLOOKUP(D150,TriHistory!$B:$E,3,FALSE)),0,IF(LEFT(VLOOKUP(D150,TriHistory!$B:$E,3,FALSE),1)="1",VLOOKUP(D150,TriHistory!$B:$E,4,FALSE),0))</f>
        <v>0</v>
      </c>
      <c r="E154" s="97">
        <f>IF(ISERROR(VLOOKUP(E150,TriHistory!$B:$E,3,FALSE)),0,IF(LEFT(VLOOKUP(E150,TriHistory!$B:$E,3,FALSE),1)="1",VLOOKUP(E150,TriHistory!$B:$E,4,FALSE),0))</f>
        <v>0</v>
      </c>
      <c r="F154" s="97">
        <f>IF(ISERROR(VLOOKUP(F150,TriHistory!$B:$E,3,FALSE)),0,IF(LEFT(VLOOKUP(F150,TriHistory!$B:$E,3,FALSE),1)="1",VLOOKUP(F150,TriHistory!$B:$E,4,FALSE),0))</f>
        <v>0</v>
      </c>
      <c r="G154" s="97">
        <f>IF(ISERROR(VLOOKUP(G150,TriHistory!$B:$E,3,FALSE)),0,IF(LEFT(VLOOKUP(G150,TriHistory!$B:$E,3,FALSE),1)="1",VLOOKUP(G150,TriHistory!$B:$E,4,FALSE),0))</f>
        <v>0</v>
      </c>
      <c r="H154" s="97">
        <f>IF(ISERROR(VLOOKUP(H150,TriHistory!$B:$E,3,FALSE)),0,IF(LEFT(VLOOKUP(H150,TriHistory!$B:$E,3,FALSE),1)="1",VLOOKUP(H150,TriHistory!$B:$E,4,FALSE),0))</f>
        <v>1.5</v>
      </c>
      <c r="I154" s="97">
        <f>IF(ISERROR(VLOOKUP(I150,TriHistory!$B:$E,3,FALSE)),0,IF(LEFT(VLOOKUP(I150,TriHistory!$B:$E,3,FALSE),1)="1",VLOOKUP(I150,TriHistory!$B:$E,4,FALSE),0))</f>
        <v>0</v>
      </c>
      <c r="J154" s="97">
        <f t="shared" si="43"/>
        <v>1.5</v>
      </c>
      <c r="K154" s="98">
        <f ca="1">IF(TODAY()&gt;C150-1,IF(J151=0,0,J154/J151),0)</f>
        <v>1.5</v>
      </c>
    </row>
    <row r="155" spans="1:11" x14ac:dyDescent="0.2">
      <c r="A155" s="382"/>
      <c r="B155" s="89" t="s">
        <v>643</v>
      </c>
      <c r="C155" s="97">
        <f>IF(ISERROR(VLOOKUP(C150,TriHistory!$B:$E,3,FALSE)),0,IF(LEFT(VLOOKUP(C150,TriHistory!$B:$E,3,FALSE),1)="2",VLOOKUP(C150,TriHistory!$B:$E,4,FALSE),0))</f>
        <v>100.2</v>
      </c>
      <c r="D155" s="97">
        <f>IF(ISERROR(VLOOKUP(D150,TriHistory!$B:$E,3,FALSE)),0,IF(LEFT(VLOOKUP(D150,TriHistory!$B:$E,3,FALSE),1)="2",VLOOKUP(D150,TriHistory!$B:$E,4,FALSE),0))</f>
        <v>0</v>
      </c>
      <c r="E155" s="97">
        <f>IF(ISERROR(VLOOKUP(E150,TriHistory!$B:$E,3,FALSE)),0,IF(LEFT(VLOOKUP(E150,TriHistory!$B:$E,3,FALSE),1)="2",VLOOKUP(E150,TriHistory!$B:$E,4,FALSE),0))</f>
        <v>0</v>
      </c>
      <c r="F155" s="97">
        <f>IF(ISERROR(VLOOKUP(F150,TriHistory!$B:$E,3,FALSE)),0,IF(LEFT(VLOOKUP(F150,TriHistory!$B:$E,3,FALSE),1)="2",VLOOKUP(F150,TriHistory!$B:$E,4,FALSE),0))</f>
        <v>0</v>
      </c>
      <c r="G155" s="97">
        <f>IF(ISERROR(VLOOKUP(G150,TriHistory!$B:$E,3,FALSE)),0,IF(LEFT(VLOOKUP(G150,TriHistory!$B:$E,3,FALSE),1)="2",VLOOKUP(G150,TriHistory!$B:$E,4,FALSE),0))</f>
        <v>20.7</v>
      </c>
      <c r="H155" s="97">
        <f>IF(ISERROR(VLOOKUP(H150,TriHistory!$B:$E,3,FALSE)),0,IF(LEFT(VLOOKUP(H150,TriHistory!$B:$E,3,FALSE),1)="2",VLOOKUP(H150,TriHistory!$B:$E,4,FALSE),0))</f>
        <v>0</v>
      </c>
      <c r="I155" s="97">
        <f>IF(ISERROR(VLOOKUP(I150,TriHistory!$B:$E,3,FALSE)),0,IF(LEFT(VLOOKUP(I150,TriHistory!$B:$E,3,FALSE),1)="2",VLOOKUP(I150,TriHistory!$B:$E,4,FALSE),0))</f>
        <v>0</v>
      </c>
      <c r="J155" s="97">
        <f t="shared" si="43"/>
        <v>120.9</v>
      </c>
      <c r="K155" s="98">
        <f ca="1">IF(TODAY()&gt;C151-1,IF(J152=0,0,J155/J152),0)</f>
        <v>0.75562499999999999</v>
      </c>
    </row>
    <row r="156" spans="1:11" x14ac:dyDescent="0.2">
      <c r="A156" s="382"/>
      <c r="B156" s="89" t="s">
        <v>644</v>
      </c>
      <c r="C156" s="97">
        <f>IF(ISERROR(VLOOKUP(C150,TriHistory!$B:$E,3,FALSE)),0,IF(LEFT(VLOOKUP(C150,TriHistory!$B:$E,3,FALSE),1)="3",VLOOKUP(C150,TriHistory!$B:$E,4,FALSE),0))</f>
        <v>0</v>
      </c>
      <c r="D156" s="97">
        <f>IF(ISERROR(VLOOKUP(D150,TriHistory!$B:$E,3,FALSE)),0,IF(LEFT(VLOOKUP(D150,TriHistory!$B:$E,3,FALSE),1)="3",VLOOKUP(D150,TriHistory!$B:$E,4,FALSE),0))</f>
        <v>0</v>
      </c>
      <c r="E156" s="97">
        <f>IF(ISERROR(VLOOKUP(E150,TriHistory!$B:$E,3,FALSE)),0,IF(LEFT(VLOOKUP(E150,TriHistory!$B:$E,3,FALSE),1)="3",VLOOKUP(E150,TriHistory!$B:$E,4,FALSE),0))</f>
        <v>3.1</v>
      </c>
      <c r="F156" s="97">
        <f>IF(ISERROR(VLOOKUP(F150,TriHistory!$B:$E,3,FALSE)),0,IF(LEFT(VLOOKUP(F150,TriHistory!$B:$E,3,FALSE),1)="3",VLOOKUP(F150,TriHistory!$B:$E,4,FALSE),0))</f>
        <v>0</v>
      </c>
      <c r="G156" s="97">
        <v>2</v>
      </c>
      <c r="H156" s="97">
        <f>IF(ISERROR(VLOOKUP(H150,TriHistory!$B:$E,3,FALSE)),0,IF(LEFT(VLOOKUP(H150,TriHistory!$B:$E,3,FALSE),1)="3",VLOOKUP(H150,TriHistory!$B:$E,4,FALSE),0))</f>
        <v>0</v>
      </c>
      <c r="I156" s="97">
        <f>IF(ISERROR(VLOOKUP(I150,TriHistory!$B:$E,3,FALSE)),0,IF(LEFT(VLOOKUP(I150,TriHistory!$B:$E,3,FALSE),1)="3",VLOOKUP(I150,TriHistory!$B:$E,4,FALSE),0))</f>
        <v>14.5</v>
      </c>
      <c r="J156" s="97">
        <f t="shared" si="43"/>
        <v>19.600000000000001</v>
      </c>
      <c r="K156" s="98">
        <f ca="1">IF(TODAY()&gt;C152-1,IF(J153=0,0,J156/J153),0)</f>
        <v>0.49000000000000005</v>
      </c>
    </row>
    <row r="157" spans="1:11" x14ac:dyDescent="0.2">
      <c r="A157" s="381" t="s">
        <v>332</v>
      </c>
      <c r="B157" s="381"/>
      <c r="C157" s="91">
        <f>C150+7</f>
        <v>42939</v>
      </c>
      <c r="D157" s="91">
        <f t="shared" ref="D157:I157" si="44">C157+1</f>
        <v>42940</v>
      </c>
      <c r="E157" s="91">
        <f t="shared" si="44"/>
        <v>42941</v>
      </c>
      <c r="F157" s="91">
        <f t="shared" si="44"/>
        <v>42942</v>
      </c>
      <c r="G157" s="91">
        <f t="shared" si="44"/>
        <v>42943</v>
      </c>
      <c r="H157" s="91">
        <f t="shared" si="44"/>
        <v>42944</v>
      </c>
      <c r="I157" s="91">
        <f t="shared" si="44"/>
        <v>42945</v>
      </c>
      <c r="J157" s="89" t="s">
        <v>335</v>
      </c>
      <c r="K157" s="377">
        <f>_xlfn.DAYS($C$185,C157)/7</f>
        <v>4</v>
      </c>
    </row>
    <row r="158" spans="1:11" x14ac:dyDescent="0.2">
      <c r="A158" s="382" t="s">
        <v>641</v>
      </c>
      <c r="B158" s="89" t="s">
        <v>642</v>
      </c>
      <c r="F158" s="92">
        <v>1</v>
      </c>
      <c r="J158" s="92">
        <f t="shared" ref="J158:J163" si="45">SUM(C158:I158)</f>
        <v>1</v>
      </c>
      <c r="K158" s="93"/>
    </row>
    <row r="159" spans="1:11" x14ac:dyDescent="0.2">
      <c r="A159" s="383"/>
      <c r="B159" s="89" t="s">
        <v>643</v>
      </c>
      <c r="C159" s="94">
        <f>VLOOKUP($C157,Plan!$C:$Q,9,FALSE)</f>
        <v>100</v>
      </c>
      <c r="D159" s="94">
        <f>VLOOKUP($C157,Plan!$C:$Q,10,FALSE)</f>
        <v>10</v>
      </c>
      <c r="E159" s="94">
        <f>VLOOKUP($C157,Plan!$C:$Q,11,FALSE)</f>
        <v>0</v>
      </c>
      <c r="F159" s="94">
        <f>VLOOKUP($C157,Plan!$C:$Q,12,FALSE)</f>
        <v>40</v>
      </c>
      <c r="G159" s="94">
        <f>VLOOKUP($C157,Plan!$C:$Q,13,FALSE)</f>
        <v>10</v>
      </c>
      <c r="H159" s="94">
        <f>VLOOKUP($C157,Plan!$C:$Q,14,FALSE)</f>
        <v>0</v>
      </c>
      <c r="I159" s="94">
        <f>VLOOKUP($C157,Plan!$C:$Q,15,FALSE)</f>
        <v>0</v>
      </c>
      <c r="J159" s="92">
        <f t="shared" si="45"/>
        <v>160</v>
      </c>
      <c r="K159" s="93"/>
    </row>
    <row r="160" spans="1:11" x14ac:dyDescent="0.2">
      <c r="A160" s="383"/>
      <c r="B160" s="89" t="s">
        <v>644</v>
      </c>
      <c r="C160" s="94">
        <f>VLOOKUP($C157,Plan!$C:$J,2,FALSE)</f>
        <v>0</v>
      </c>
      <c r="D160" s="94">
        <f>VLOOKUP($C157,Plan!$C:$J,3,FALSE)</f>
        <v>5</v>
      </c>
      <c r="E160" s="94">
        <f>VLOOKUP($C157,Plan!$C:$J,4,FALSE)</f>
        <v>7</v>
      </c>
      <c r="F160" s="94">
        <f>VLOOKUP($C157,Plan!$C:$J,5,FALSE)</f>
        <v>5</v>
      </c>
      <c r="G160" s="94">
        <f>VLOOKUP($C157,Plan!$C:$J,6,FALSE)</f>
        <v>3</v>
      </c>
      <c r="H160" s="94">
        <f>VLOOKUP($C157,Plan!$C:$J,7,FALSE)</f>
        <v>12</v>
      </c>
      <c r="I160" s="94">
        <f>VLOOKUP($C157,Plan!$C:$J,8,FALSE)</f>
        <v>0</v>
      </c>
      <c r="J160" s="92">
        <f t="shared" si="45"/>
        <v>32</v>
      </c>
      <c r="K160" s="93"/>
    </row>
    <row r="161" spans="1:11" x14ac:dyDescent="0.2">
      <c r="A161" s="382" t="s">
        <v>645</v>
      </c>
      <c r="B161" s="89" t="s">
        <v>642</v>
      </c>
      <c r="C161" s="97">
        <f>IF(ISERROR(VLOOKUP(C157,TriHistory!$B:$E,3,FALSE)),0,IF(LEFT(VLOOKUP(C157,TriHistory!$B:$E,3,FALSE),1)="1",VLOOKUP(C157,TriHistory!$B:$E,4,FALSE),0))</f>
        <v>0</v>
      </c>
      <c r="D161" s="97">
        <f>IF(ISERROR(VLOOKUP(D157,TriHistory!$B:$E,3,FALSE)),0,IF(LEFT(VLOOKUP(D157,TriHistory!$B:$E,3,FALSE),1)="1",VLOOKUP(D157,TriHistory!$B:$E,4,FALSE),0))</f>
        <v>0</v>
      </c>
      <c r="E161" s="97">
        <f>IF(ISERROR(VLOOKUP(E157,TriHistory!$B:$E,3,FALSE)),0,IF(LEFT(VLOOKUP(E157,TriHistory!$B:$E,3,FALSE),1)="1",VLOOKUP(E157,TriHistory!$B:$E,4,FALSE),0))</f>
        <v>0</v>
      </c>
      <c r="F161" s="97">
        <f>IF(ISERROR(VLOOKUP(F157,TriHistory!$B:$E,3,FALSE)),0,IF(LEFT(VLOOKUP(F157,TriHistory!$B:$E,3,FALSE),1)="1",VLOOKUP(F157,TriHistory!$B:$E,4,FALSE),0))</f>
        <v>0</v>
      </c>
      <c r="G161" s="97">
        <f>IF(ISERROR(VLOOKUP(G157,TriHistory!$B:$E,3,FALSE)),0,IF(LEFT(VLOOKUP(G157,TriHistory!$B:$E,3,FALSE),1)="1",VLOOKUP(G157,TriHistory!$B:$E,4,FALSE),0))</f>
        <v>1.1000000000000001</v>
      </c>
      <c r="H161" s="97">
        <f>IF(ISERROR(VLOOKUP(H157,TriHistory!$B:$E,3,FALSE)),0,IF(LEFT(VLOOKUP(H157,TriHistory!$B:$E,3,FALSE),1)="1",VLOOKUP(H157,TriHistory!$B:$E,4,FALSE),0))</f>
        <v>0</v>
      </c>
      <c r="I161" s="97">
        <f>IF(ISERROR(VLOOKUP(I157,TriHistory!$B:$E,3,FALSE)),0,IF(LEFT(VLOOKUP(I157,TriHistory!$B:$E,3,FALSE),1)="1",VLOOKUP(I157,TriHistory!$B:$E,4,FALSE),0))</f>
        <v>0</v>
      </c>
      <c r="J161" s="97">
        <f t="shared" si="45"/>
        <v>1.1000000000000001</v>
      </c>
      <c r="K161" s="98">
        <f ca="1">IF(TODAY()&gt;C157-1,IF(J158=0,0,J161/J158),0)</f>
        <v>1.1000000000000001</v>
      </c>
    </row>
    <row r="162" spans="1:11" x14ac:dyDescent="0.2">
      <c r="A162" s="382"/>
      <c r="B162" s="89" t="s">
        <v>643</v>
      </c>
      <c r="C162" s="97">
        <f>IF(ISERROR(VLOOKUP(C157,TriHistory!$B:$E,3,FALSE)),0,IF(LEFT(VLOOKUP(C157,TriHistory!$B:$E,3,FALSE),1)="2",VLOOKUP(C157,TriHistory!$B:$E,4,FALSE),0))</f>
        <v>100.3</v>
      </c>
      <c r="D162" s="97">
        <f>IF(ISERROR(VLOOKUP(D157,TriHistory!$B:$E,3,FALSE)),0,IF(LEFT(VLOOKUP(D157,TriHistory!$B:$E,3,FALSE),1)="2",VLOOKUP(D157,TriHistory!$B:$E,4,FALSE),0))</f>
        <v>0</v>
      </c>
      <c r="E162" s="97">
        <f>IF(ISERROR(VLOOKUP(E157,TriHistory!$B:$E,3,FALSE)),0,IF(LEFT(VLOOKUP(E157,TriHistory!$B:$E,3,FALSE),1)="2",VLOOKUP(E157,TriHistory!$B:$E,4,FALSE),0))</f>
        <v>0</v>
      </c>
      <c r="F162" s="97">
        <f>IF(ISERROR(VLOOKUP(F157,TriHistory!$B:$E,3,FALSE)),0,IF(LEFT(VLOOKUP(F157,TriHistory!$B:$E,3,FALSE),1)="2",VLOOKUP(F157,TriHistory!$B:$E,4,FALSE),0))</f>
        <v>0</v>
      </c>
      <c r="G162" s="97">
        <f>IF(ISERROR(VLOOKUP(G157,TriHistory!$B:$E,3,FALSE)),0,IF(LEFT(VLOOKUP(G157,TriHistory!$B:$E,3,FALSE),1)="2",VLOOKUP(G157,TriHistory!$B:$E,4,FALSE),0))</f>
        <v>0</v>
      </c>
      <c r="H162" s="97">
        <f>IF(ISERROR(VLOOKUP(H157,TriHistory!$B:$E,3,FALSE)),0,IF(LEFT(VLOOKUP(H157,TriHistory!$B:$E,3,FALSE),1)="2",VLOOKUP(H157,TriHistory!$B:$E,4,FALSE),0))</f>
        <v>0</v>
      </c>
      <c r="I162" s="97">
        <f>IF(ISERROR(VLOOKUP(I157,TriHistory!$B:$E,3,FALSE)),0,IF(LEFT(VLOOKUP(I157,TriHistory!$B:$E,3,FALSE),1)="2",VLOOKUP(I157,TriHistory!$B:$E,4,FALSE),0))</f>
        <v>0</v>
      </c>
      <c r="J162" s="97">
        <f t="shared" si="45"/>
        <v>100.3</v>
      </c>
      <c r="K162" s="98">
        <f ca="1">IF(TODAY()&gt;C158-1,IF(J159=0,0,J162/J159),0)</f>
        <v>0.62687499999999996</v>
      </c>
    </row>
    <row r="163" spans="1:11" x14ac:dyDescent="0.2">
      <c r="A163" s="382"/>
      <c r="B163" s="89" t="s">
        <v>644</v>
      </c>
      <c r="C163" s="97">
        <f>IF(ISERROR(VLOOKUP(C157,TriHistory!$B:$E,3,FALSE)),0,IF(LEFT(VLOOKUP(C157,TriHistory!$B:$E,3,FALSE),1)="3",VLOOKUP(C157,TriHistory!$B:$E,4,FALSE),0))</f>
        <v>0</v>
      </c>
      <c r="D163" s="97">
        <f>IF(ISERROR(VLOOKUP(D157,TriHistory!$B:$E,3,FALSE)),0,IF(LEFT(VLOOKUP(D157,TriHistory!$B:$E,3,FALSE),1)="3",VLOOKUP(D157,TriHistory!$B:$E,4,FALSE),0))</f>
        <v>0</v>
      </c>
      <c r="E163" s="97">
        <f>IF(ISERROR(VLOOKUP(E157,TriHistory!$B:$E,3,FALSE)),0,IF(LEFT(VLOOKUP(E157,TriHistory!$B:$E,3,FALSE),1)="3",VLOOKUP(E157,TriHistory!$B:$E,4,FALSE),0))</f>
        <v>3.1</v>
      </c>
      <c r="F163" s="97">
        <f>IF(ISERROR(VLOOKUP(F157,TriHistory!$B:$E,3,FALSE)),0,IF(LEFT(VLOOKUP(F157,TriHistory!$B:$E,3,FALSE),1)="3",VLOOKUP(F157,TriHistory!$B:$E,4,FALSE),0))</f>
        <v>0</v>
      </c>
      <c r="G163" s="97">
        <f>IF(ISERROR(VLOOKUP(G157,TriHistory!$B:$E,3,FALSE)),0,IF(LEFT(VLOOKUP(G157,TriHistory!$B:$E,3,FALSE),1)="3",VLOOKUP(G157,TriHistory!$B:$E,4,FALSE),0))</f>
        <v>0</v>
      </c>
      <c r="H163" s="97">
        <f>IF(ISERROR(VLOOKUP(H157,TriHistory!$B:$E,3,FALSE)),0,IF(LEFT(VLOOKUP(H157,TriHistory!$B:$E,3,FALSE),1)="3",VLOOKUP(H157,TriHistory!$B:$E,4,FALSE),0))</f>
        <v>5.0999999999999996</v>
      </c>
      <c r="I163" s="97">
        <f>IF(ISERROR(VLOOKUP(I157,TriHistory!$B:$E,3,FALSE)),0,IF(LEFT(VLOOKUP(I157,TriHistory!$B:$E,3,FALSE),1)="3",VLOOKUP(I157,TriHistory!$B:$E,4,FALSE),0))</f>
        <v>0</v>
      </c>
      <c r="J163" s="97">
        <f t="shared" si="45"/>
        <v>8.1999999999999993</v>
      </c>
      <c r="K163" s="98">
        <f ca="1">IF(TODAY()&gt;C159-1,IF(J160=0,0,J163/J160),0)</f>
        <v>0.25624999999999998</v>
      </c>
    </row>
    <row r="164" spans="1:11" x14ac:dyDescent="0.2">
      <c r="A164" s="99"/>
      <c r="B164" s="91" t="s">
        <v>634</v>
      </c>
      <c r="C164" s="91">
        <f>C157+7</f>
        <v>42946</v>
      </c>
      <c r="D164" s="91">
        <f t="shared" ref="D164:I164" si="46">C164+1</f>
        <v>42947</v>
      </c>
      <c r="E164" s="91">
        <f t="shared" si="46"/>
        <v>42948</v>
      </c>
      <c r="F164" s="91">
        <f t="shared" si="46"/>
        <v>42949</v>
      </c>
      <c r="G164" s="91">
        <f t="shared" si="46"/>
        <v>42950</v>
      </c>
      <c r="H164" s="91">
        <f t="shared" si="46"/>
        <v>42951</v>
      </c>
      <c r="I164" s="91">
        <f t="shared" si="46"/>
        <v>42952</v>
      </c>
      <c r="J164" s="89" t="s">
        <v>335</v>
      </c>
      <c r="K164" s="377">
        <f>_xlfn.DAYS($C$185,C164)/7</f>
        <v>3</v>
      </c>
    </row>
    <row r="165" spans="1:11" x14ac:dyDescent="0.2">
      <c r="A165" s="382" t="s">
        <v>641</v>
      </c>
      <c r="B165" s="89" t="s">
        <v>642</v>
      </c>
      <c r="F165" s="92">
        <v>1</v>
      </c>
      <c r="J165" s="92">
        <f t="shared" ref="J165:J170" si="47">SUM(C165:I165)</f>
        <v>1</v>
      </c>
      <c r="K165" s="93"/>
    </row>
    <row r="166" spans="1:11" x14ac:dyDescent="0.2">
      <c r="A166" s="383"/>
      <c r="B166" s="89" t="s">
        <v>643</v>
      </c>
      <c r="C166" s="94">
        <f>VLOOKUP($C164,Plan!$C:$Q,9,FALSE)</f>
        <v>75</v>
      </c>
      <c r="D166" s="94">
        <f>VLOOKUP($C164,Plan!$C:$Q,10,FALSE)</f>
        <v>10</v>
      </c>
      <c r="E166" s="94">
        <f>VLOOKUP($C164,Plan!$C:$Q,11,FALSE)</f>
        <v>0</v>
      </c>
      <c r="F166" s="94">
        <f>VLOOKUP($C164,Plan!$C:$Q,12,FALSE)</f>
        <v>40</v>
      </c>
      <c r="G166" s="94">
        <f>VLOOKUP($C164,Plan!$C:$Q,13,FALSE)</f>
        <v>10</v>
      </c>
      <c r="H166" s="94">
        <f>VLOOKUP($C164,Plan!$C:$Q,14,FALSE)</f>
        <v>0</v>
      </c>
      <c r="I166" s="94">
        <f>VLOOKUP($C164,Plan!$C:$Q,15,FALSE)</f>
        <v>0</v>
      </c>
      <c r="J166" s="92">
        <f t="shared" si="47"/>
        <v>135</v>
      </c>
      <c r="K166" s="93"/>
    </row>
    <row r="167" spans="1:11" x14ac:dyDescent="0.2">
      <c r="A167" s="383"/>
      <c r="B167" s="89" t="s">
        <v>644</v>
      </c>
      <c r="C167" s="94">
        <f>VLOOKUP($C164,Plan!$C:$J,2,FALSE)</f>
        <v>0</v>
      </c>
      <c r="D167" s="94">
        <f>VLOOKUP($C164,Plan!$C:$J,3,FALSE)</f>
        <v>5</v>
      </c>
      <c r="E167" s="94">
        <f>VLOOKUP($C164,Plan!$C:$J,4,FALSE)</f>
        <v>7</v>
      </c>
      <c r="F167" s="94">
        <f>VLOOKUP($C164,Plan!$C:$J,5,FALSE)</f>
        <v>5</v>
      </c>
      <c r="G167" s="94">
        <f>VLOOKUP($C164,Plan!$C:$J,6,FALSE)</f>
        <v>3</v>
      </c>
      <c r="H167" s="94">
        <f>VLOOKUP($C164,Plan!$C:$J,7,FALSE)</f>
        <v>8</v>
      </c>
      <c r="I167" s="94">
        <f>VLOOKUP($C164,Plan!$C:$J,8,FALSE)</f>
        <v>0</v>
      </c>
      <c r="J167" s="92">
        <f t="shared" si="47"/>
        <v>28</v>
      </c>
      <c r="K167" s="93"/>
    </row>
    <row r="168" spans="1:11" x14ac:dyDescent="0.2">
      <c r="A168" s="382" t="s">
        <v>645</v>
      </c>
      <c r="B168" s="89" t="s">
        <v>642</v>
      </c>
      <c r="C168" s="97">
        <f>IF(ISERROR(VLOOKUP(C164,TriHistory!$B:$E,3,FALSE)),0,IF(LEFT(VLOOKUP(C164,TriHistory!$B:$E,3,FALSE),1)="1",VLOOKUP(C164,TriHistory!$B:$E,4,FALSE),0))</f>
        <v>0</v>
      </c>
      <c r="D168" s="97">
        <f>IF(ISERROR(VLOOKUP(D164,TriHistory!$B:$E,3,FALSE)),0,IF(LEFT(VLOOKUP(D164,TriHistory!$B:$E,3,FALSE),1)="1",VLOOKUP(D164,TriHistory!$B:$E,4,FALSE),0))</f>
        <v>0</v>
      </c>
      <c r="E168" s="97">
        <f>IF(ISERROR(VLOOKUP(E164,TriHistory!$B:$E,3,FALSE)),0,IF(LEFT(VLOOKUP(E164,TriHistory!$B:$E,3,FALSE),1)="1",VLOOKUP(E164,TriHistory!$B:$E,4,FALSE),0))</f>
        <v>0</v>
      </c>
      <c r="F168" s="97">
        <f>IF(ISERROR(VLOOKUP(F164,TriHistory!$B:$E,3,FALSE)),0,IF(LEFT(VLOOKUP(F164,TriHistory!$B:$E,3,FALSE),1)="1",VLOOKUP(F164,TriHistory!$B:$E,4,FALSE),0))</f>
        <v>0</v>
      </c>
      <c r="G168" s="97">
        <f>IF(ISERROR(VLOOKUP(G164,TriHistory!$B:$E,3,FALSE)),0,IF(LEFT(VLOOKUP(G164,TriHistory!$B:$E,3,FALSE),1)="1",VLOOKUP(G164,TriHistory!$B:$E,4,FALSE),0))</f>
        <v>0</v>
      </c>
      <c r="H168" s="97">
        <f>IF(ISERROR(VLOOKUP(H164,TriHistory!$B:$E,3,FALSE)),0,IF(LEFT(VLOOKUP(H164,TriHistory!$B:$E,3,FALSE),1)="1",VLOOKUP(H164,TriHistory!$B:$E,4,FALSE),0))</f>
        <v>0</v>
      </c>
      <c r="I168" s="97">
        <f>IF(ISERROR(VLOOKUP(I164,TriHistory!$B:$E,3,FALSE)),0,IF(LEFT(VLOOKUP(I164,TriHistory!$B:$E,3,FALSE),1)="1",VLOOKUP(I164,TriHistory!$B:$E,4,FALSE),0))</f>
        <v>0</v>
      </c>
      <c r="J168" s="97">
        <f t="shared" si="47"/>
        <v>0</v>
      </c>
      <c r="K168" s="98">
        <f ca="1">IF(TODAY()&gt;C164-1,IF(J165=0,0,J168/J165),0)</f>
        <v>0</v>
      </c>
    </row>
    <row r="169" spans="1:11" x14ac:dyDescent="0.2">
      <c r="A169" s="382"/>
      <c r="B169" s="89" t="s">
        <v>643</v>
      </c>
      <c r="C169" s="97">
        <f>IF(ISERROR(VLOOKUP(C164,TriHistory!$B:$E,3,FALSE)),0,IF(LEFT(VLOOKUP(C164,TriHistory!$B:$E,3,FALSE),1)="2",VLOOKUP(C164,TriHistory!$B:$E,4,FALSE),0))</f>
        <v>102.5</v>
      </c>
      <c r="D169" s="97">
        <f>IF(ISERROR(VLOOKUP(D164,TriHistory!$B:$E,3,FALSE)),0,IF(LEFT(VLOOKUP(D164,TriHistory!$B:$E,3,FALSE),1)="2",VLOOKUP(D164,TriHistory!$B:$E,4,FALSE),0))</f>
        <v>0</v>
      </c>
      <c r="E169" s="97">
        <f>IF(ISERROR(VLOOKUP(E164,TriHistory!$B:$E,3,FALSE)),0,IF(LEFT(VLOOKUP(E164,TriHistory!$B:$E,3,FALSE),1)="2",VLOOKUP(E164,TriHistory!$B:$E,4,FALSE),0))</f>
        <v>0</v>
      </c>
      <c r="F169" s="97">
        <f>IF(ISERROR(VLOOKUP(F164,TriHistory!$B:$E,3,FALSE)),0,IF(LEFT(VLOOKUP(F164,TriHistory!$B:$E,3,FALSE),1)="2",VLOOKUP(F164,TriHistory!$B:$E,4,FALSE),0))</f>
        <v>0</v>
      </c>
      <c r="G169" s="97">
        <f>IF(ISERROR(VLOOKUP(G164,TriHistory!$B:$E,3,FALSE)),0,IF(LEFT(VLOOKUP(G164,TriHistory!$B:$E,3,FALSE),1)="2",VLOOKUP(G164,TriHistory!$B:$E,4,FALSE),0))</f>
        <v>0</v>
      </c>
      <c r="H169" s="97">
        <f>IF(ISERROR(VLOOKUP(H164,TriHistory!$B:$E,3,FALSE)),0,IF(LEFT(VLOOKUP(H164,TriHistory!$B:$E,3,FALSE),1)="2",VLOOKUP(H164,TriHistory!$B:$E,4,FALSE),0))</f>
        <v>0</v>
      </c>
      <c r="I169" s="97">
        <f>IF(ISERROR(VLOOKUP(I164,TriHistory!$B:$E,3,FALSE)),0,IF(LEFT(VLOOKUP(I164,TriHistory!$B:$E,3,FALSE),1)="2",VLOOKUP(I164,TriHistory!$B:$E,4,FALSE),0))</f>
        <v>0</v>
      </c>
      <c r="J169" s="97">
        <f t="shared" si="47"/>
        <v>102.5</v>
      </c>
      <c r="K169" s="98">
        <f ca="1">IF(TODAY()&gt;C165-1,IF(J166=0,0,J169/J166),0)</f>
        <v>0.7592592592592593</v>
      </c>
    </row>
    <row r="170" spans="1:11" x14ac:dyDescent="0.2">
      <c r="A170" s="382"/>
      <c r="B170" s="89" t="s">
        <v>644</v>
      </c>
      <c r="C170" s="97">
        <f>IF(ISERROR(VLOOKUP(C164,TriHistory!$B:$E,3,FALSE)),0,IF(LEFT(VLOOKUP(C164,TriHistory!$B:$E,3,FALSE),1)="3",VLOOKUP(C164,TriHistory!$B:$E,4,FALSE),0))</f>
        <v>0</v>
      </c>
      <c r="D170" s="97">
        <f>IF(ISERROR(VLOOKUP(D164,TriHistory!$B:$E,3,FALSE)),0,IF(LEFT(VLOOKUP(D164,TriHistory!$B:$E,3,FALSE),1)="3",VLOOKUP(D164,TriHistory!$B:$E,4,FALSE),0))</f>
        <v>0</v>
      </c>
      <c r="E170" s="97">
        <f>IF(ISERROR(VLOOKUP(E164,TriHistory!$B:$E,3,FALSE)),0,IF(LEFT(VLOOKUP(E164,TriHistory!$B:$E,3,FALSE),1)="3",VLOOKUP(E164,TriHistory!$B:$E,4,FALSE),0))</f>
        <v>3.1</v>
      </c>
      <c r="F170" s="97">
        <f>IF(ISERROR(VLOOKUP(F164,TriHistory!$B:$E,3,FALSE)),0,IF(LEFT(VLOOKUP(F164,TriHistory!$B:$E,3,FALSE),1)="3",VLOOKUP(F164,TriHistory!$B:$E,4,FALSE),0))</f>
        <v>0</v>
      </c>
      <c r="G170" s="97">
        <f>IF(ISERROR(VLOOKUP(G164,TriHistory!$B:$E,3,FALSE)),0,IF(LEFT(VLOOKUP(G164,TriHistory!$B:$E,3,FALSE),1)="3",VLOOKUP(G164,TriHistory!$B:$E,4,FALSE),0))</f>
        <v>3.1</v>
      </c>
      <c r="H170" s="97">
        <f>IF(ISERROR(VLOOKUP(H164,TriHistory!$B:$E,3,FALSE)),0,IF(LEFT(VLOOKUP(H164,TriHistory!$B:$E,3,FALSE),1)="3",VLOOKUP(H164,TriHistory!$B:$E,4,FALSE),0))</f>
        <v>5.4</v>
      </c>
      <c r="I170" s="97">
        <f>IF(ISERROR(VLOOKUP(I164,TriHistory!$B:$E,3,FALSE)),0,IF(LEFT(VLOOKUP(I164,TriHistory!$B:$E,3,FALSE),1)="3",VLOOKUP(I164,TriHistory!$B:$E,4,FALSE),0))</f>
        <v>0</v>
      </c>
      <c r="J170" s="97">
        <f t="shared" si="47"/>
        <v>11.600000000000001</v>
      </c>
      <c r="K170" s="98">
        <f ca="1">IF(TODAY()&gt;C166-1,IF(J167=0,0,J170/J167),0)</f>
        <v>0.41428571428571431</v>
      </c>
    </row>
    <row r="171" spans="1:11" x14ac:dyDescent="0.2">
      <c r="A171" s="381" t="s">
        <v>332</v>
      </c>
      <c r="B171" s="381"/>
      <c r="C171" s="91">
        <f>C164+7</f>
        <v>42953</v>
      </c>
      <c r="D171" s="91">
        <f t="shared" ref="D171:I171" si="48">C171+1</f>
        <v>42954</v>
      </c>
      <c r="E171" s="91">
        <f t="shared" si="48"/>
        <v>42955</v>
      </c>
      <c r="F171" s="91">
        <f t="shared" si="48"/>
        <v>42956</v>
      </c>
      <c r="G171" s="91">
        <f t="shared" si="48"/>
        <v>42957</v>
      </c>
      <c r="H171" s="91">
        <f t="shared" si="48"/>
        <v>42958</v>
      </c>
      <c r="I171" s="91">
        <f t="shared" si="48"/>
        <v>42959</v>
      </c>
      <c r="J171" s="89" t="s">
        <v>335</v>
      </c>
      <c r="K171" s="377">
        <f>_xlfn.DAYS($C$185,C171)/7</f>
        <v>2</v>
      </c>
    </row>
    <row r="172" spans="1:11" x14ac:dyDescent="0.2">
      <c r="A172" s="382" t="s">
        <v>641</v>
      </c>
      <c r="B172" s="89" t="s">
        <v>642</v>
      </c>
      <c r="F172" s="92">
        <v>1</v>
      </c>
      <c r="J172" s="92">
        <f t="shared" ref="J172:J177" si="49">SUM(C172:I172)</f>
        <v>1</v>
      </c>
      <c r="K172" s="93"/>
    </row>
    <row r="173" spans="1:11" x14ac:dyDescent="0.2">
      <c r="A173" s="383"/>
      <c r="B173" s="89" t="s">
        <v>643</v>
      </c>
      <c r="C173" s="94">
        <f>VLOOKUP($C171,Plan!$C:$Q,9,FALSE)</f>
        <v>45</v>
      </c>
      <c r="D173" s="94">
        <f>VLOOKUP($C171,Plan!$C:$Q,10,FALSE)</f>
        <v>0</v>
      </c>
      <c r="E173" s="94">
        <f>VLOOKUP($C171,Plan!$C:$Q,11,FALSE)</f>
        <v>0</v>
      </c>
      <c r="F173" s="94">
        <f>VLOOKUP($C171,Plan!$C:$Q,12,FALSE)</f>
        <v>0</v>
      </c>
      <c r="G173" s="94">
        <f>VLOOKUP($C171,Plan!$C:$Q,13,FALSE)</f>
        <v>0</v>
      </c>
      <c r="H173" s="94">
        <f>VLOOKUP($C171,Plan!$C:$Q,14,FALSE)</f>
        <v>0</v>
      </c>
      <c r="I173" s="94">
        <f>VLOOKUP($C171,Plan!$C:$Q,15,FALSE)</f>
        <v>0</v>
      </c>
      <c r="J173" s="92">
        <f t="shared" si="49"/>
        <v>45</v>
      </c>
      <c r="K173" s="93"/>
    </row>
    <row r="174" spans="1:11" x14ac:dyDescent="0.2">
      <c r="A174" s="383"/>
      <c r="B174" s="89" t="s">
        <v>644</v>
      </c>
      <c r="C174" s="94">
        <f>VLOOKUP($C171,Plan!$C:$J,2,FALSE)</f>
        <v>0</v>
      </c>
      <c r="D174" s="94">
        <f>VLOOKUP($C171,Plan!$C:$J,3,FALSE)</f>
        <v>3</v>
      </c>
      <c r="E174" s="94">
        <f>VLOOKUP($C171,Plan!$C:$J,4,FALSE)</f>
        <v>0</v>
      </c>
      <c r="F174" s="94">
        <f>VLOOKUP($C171,Plan!$C:$J,5,FALSE)</f>
        <v>5</v>
      </c>
      <c r="G174" s="94">
        <f>VLOOKUP($C171,Plan!$C:$J,6,FALSE)</f>
        <v>0</v>
      </c>
      <c r="H174" s="94">
        <f>VLOOKUP($C171,Plan!$C:$J,7,FALSE)</f>
        <v>6</v>
      </c>
      <c r="I174" s="94">
        <f>VLOOKUP($C171,Plan!$C:$J,8,FALSE)</f>
        <v>0</v>
      </c>
      <c r="J174" s="92">
        <f t="shared" si="49"/>
        <v>14</v>
      </c>
      <c r="K174" s="93"/>
    </row>
    <row r="175" spans="1:11" x14ac:dyDescent="0.2">
      <c r="A175" s="382" t="s">
        <v>645</v>
      </c>
      <c r="B175" s="89" t="s">
        <v>642</v>
      </c>
      <c r="C175" s="97">
        <f>IF(ISERROR(VLOOKUP(C171,TriHistory!$B:$E,3,FALSE)),0,IF(LEFT(VLOOKUP(C171,TriHistory!$B:$E,3,FALSE),1)="1",VLOOKUP(C171,TriHistory!$B:$E,4,FALSE),0))</f>
        <v>1.72</v>
      </c>
      <c r="D175" s="97">
        <f>IF(ISERROR(VLOOKUP(D171,TriHistory!$B:$E,3,FALSE)),0,IF(LEFT(VLOOKUP(D171,TriHistory!$B:$E,3,FALSE),1)="1",VLOOKUP(D171,TriHistory!$B:$E,4,FALSE),0))</f>
        <v>0</v>
      </c>
      <c r="E175" s="97">
        <f>IF(ISERROR(VLOOKUP(E171,TriHistory!$B:$E,3,FALSE)),0,IF(LEFT(VLOOKUP(E171,TriHistory!$B:$E,3,FALSE),1)="1",VLOOKUP(E171,TriHistory!$B:$E,4,FALSE),0))</f>
        <v>0</v>
      </c>
      <c r="F175" s="97">
        <f>IF(ISERROR(VLOOKUP(F171,TriHistory!$B:$E,3,FALSE)),0,IF(LEFT(VLOOKUP(F171,TriHistory!$B:$E,3,FALSE),1)="1",VLOOKUP(F171,TriHistory!$B:$E,4,FALSE),0))</f>
        <v>1</v>
      </c>
      <c r="G175" s="97">
        <f>IF(ISERROR(VLOOKUP(G171,TriHistory!$B:$E,3,FALSE)),0,IF(LEFT(VLOOKUP(G171,TriHistory!$B:$E,3,FALSE),1)="1",VLOOKUP(G171,TriHistory!$B:$E,4,FALSE),0))</f>
        <v>0</v>
      </c>
      <c r="H175" s="97">
        <f>IF(ISERROR(VLOOKUP(H171,TriHistory!$B:$E,3,FALSE)),0,IF(LEFT(VLOOKUP(H171,TriHistory!$B:$E,3,FALSE),1)="1",VLOOKUP(H171,TriHistory!$B:$E,4,FALSE),0))</f>
        <v>0</v>
      </c>
      <c r="I175" s="97">
        <f>IF(ISERROR(VLOOKUP(I171,TriHistory!$B:$E,3,FALSE)),0,IF(LEFT(VLOOKUP(I171,TriHistory!$B:$E,3,FALSE),1)="1",VLOOKUP(I171,TriHistory!$B:$E,4,FALSE),0))</f>
        <v>0</v>
      </c>
      <c r="J175" s="97">
        <f t="shared" si="49"/>
        <v>2.7199999999999998</v>
      </c>
      <c r="K175" s="98">
        <f ca="1">IF(TODAY()&gt;C171-1,IF(J172=0,0,J175/J172),0)</f>
        <v>2.7199999999999998</v>
      </c>
    </row>
    <row r="176" spans="1:11" x14ac:dyDescent="0.2">
      <c r="A176" s="382"/>
      <c r="B176" s="89" t="s">
        <v>643</v>
      </c>
      <c r="C176" s="97">
        <f>IF(ISERROR(VLOOKUP(C171,TriHistory!$B:$E,3,FALSE)),0,IF(LEFT(VLOOKUP(C171,TriHistory!$B:$E,3,FALSE),1)="2",VLOOKUP(C171,TriHistory!$B:$E,4,FALSE),0))</f>
        <v>0</v>
      </c>
      <c r="D176" s="97">
        <f>IF(ISERROR(VLOOKUP(D171,TriHistory!$B:$E,3,FALSE)),0,IF(LEFT(VLOOKUP(D171,TriHistory!$B:$E,3,FALSE),1)="2",VLOOKUP(D171,TriHistory!$B:$E,4,FALSE),0))</f>
        <v>0</v>
      </c>
      <c r="E176" s="97">
        <f>IF(ISERROR(VLOOKUP(E171,TriHistory!$B:$E,3,FALSE)),0,IF(LEFT(VLOOKUP(E171,TriHistory!$B:$E,3,FALSE),1)="2",VLOOKUP(E171,TriHistory!$B:$E,4,FALSE),0))</f>
        <v>0</v>
      </c>
      <c r="F176" s="97">
        <f>IF(ISERROR(VLOOKUP(F171,TriHistory!$B:$E,3,FALSE)),0,IF(LEFT(VLOOKUP(F171,TriHistory!$B:$E,3,FALSE),1)="2",VLOOKUP(F171,TriHistory!$B:$E,4,FALSE),0))</f>
        <v>0</v>
      </c>
      <c r="G176" s="97">
        <f>IF(ISERROR(VLOOKUP(G171,TriHistory!$B:$E,3,FALSE)),0,IF(LEFT(VLOOKUP(G171,TriHistory!$B:$E,3,FALSE),1)="2",VLOOKUP(G171,TriHistory!$B:$E,4,FALSE),0))</f>
        <v>0</v>
      </c>
      <c r="H176" s="97">
        <f>IF(ISERROR(VLOOKUP(H171,TriHistory!$B:$E,3,FALSE)),0,IF(LEFT(VLOOKUP(H171,TriHistory!$B:$E,3,FALSE),1)="2",VLOOKUP(H171,TriHistory!$B:$E,4,FALSE),0))</f>
        <v>17.25</v>
      </c>
      <c r="I176" s="97">
        <f>IF(ISERROR(VLOOKUP(I171,TriHistory!$B:$E,3,FALSE)),0,IF(LEFT(VLOOKUP(I171,TriHistory!$B:$E,3,FALSE),1)="2",VLOOKUP(I171,TriHistory!$B:$E,4,FALSE),0))</f>
        <v>0</v>
      </c>
      <c r="J176" s="97">
        <f t="shared" si="49"/>
        <v>17.25</v>
      </c>
      <c r="K176" s="98">
        <f ca="1">IF(TODAY()&gt;C172-1,IF(J173=0,0,J176/J173),0)</f>
        <v>0.38333333333333336</v>
      </c>
    </row>
    <row r="177" spans="1:11" x14ac:dyDescent="0.2">
      <c r="A177" s="382"/>
      <c r="B177" s="89" t="s">
        <v>644</v>
      </c>
      <c r="C177" s="97">
        <f>IF(ISERROR(VLOOKUP(C171,TriHistory!$B:$E,3,FALSE)),0,IF(LEFT(VLOOKUP(C171,TriHistory!$B:$E,3,FALSE),1)="3",VLOOKUP(C171,TriHistory!$B:$E,4,FALSE),0))</f>
        <v>0</v>
      </c>
      <c r="D177" s="97">
        <f>IF(ISERROR(VLOOKUP(D171,TriHistory!$B:$E,3,FALSE)),0,IF(LEFT(VLOOKUP(D171,TriHistory!$B:$E,3,FALSE),1)="3",VLOOKUP(D171,TriHistory!$B:$E,4,FALSE),0))</f>
        <v>0</v>
      </c>
      <c r="E177" s="97">
        <f>IF(ISERROR(VLOOKUP(E171,TriHistory!$B:$E,3,FALSE)),0,IF(LEFT(VLOOKUP(E171,TriHistory!$B:$E,3,FALSE),1)="3",VLOOKUP(E171,TriHistory!$B:$E,4,FALSE),0))</f>
        <v>0</v>
      </c>
      <c r="F177" s="97">
        <f>IF(ISERROR(VLOOKUP(F171,TriHistory!$B:$E,3,FALSE)),0,IF(LEFT(VLOOKUP(F171,TriHistory!$B:$E,3,FALSE),1)="3",VLOOKUP(F171,TriHistory!$B:$E,4,FALSE),0))</f>
        <v>0</v>
      </c>
      <c r="G177" s="97">
        <f>IF(ISERROR(VLOOKUP(G171,TriHistory!$B:$E,3,FALSE)),0,IF(LEFT(VLOOKUP(G171,TriHistory!$B:$E,3,FALSE),1)="3",VLOOKUP(G171,TriHistory!$B:$E,4,FALSE),0))</f>
        <v>3.2</v>
      </c>
      <c r="H177" s="97">
        <f>IF(ISERROR(VLOOKUP(H171,TriHistory!$B:$E,3,FALSE)),0,IF(LEFT(VLOOKUP(H171,TriHistory!$B:$E,3,FALSE),1)="3",VLOOKUP(H171,TriHistory!$B:$E,4,FALSE),0))</f>
        <v>0</v>
      </c>
      <c r="I177" s="97">
        <f>IF(ISERROR(VLOOKUP(I171,TriHistory!$B:$E,3,FALSE)),0,IF(LEFT(VLOOKUP(I171,TriHistory!$B:$E,3,FALSE),1)="3",VLOOKUP(I171,TriHistory!$B:$E,4,FALSE),0))</f>
        <v>0</v>
      </c>
      <c r="J177" s="97">
        <f t="shared" si="49"/>
        <v>3.2</v>
      </c>
      <c r="K177" s="98">
        <f ca="1">IF(TODAY()&gt;C173-1,IF(J174=0,0,J177/J174),0)</f>
        <v>0.22857142857142859</v>
      </c>
    </row>
    <row r="178" spans="1:11" x14ac:dyDescent="0.2">
      <c r="A178" s="381" t="s">
        <v>332</v>
      </c>
      <c r="B178" s="381"/>
      <c r="C178" s="91">
        <f>C171+7</f>
        <v>42960</v>
      </c>
      <c r="D178" s="91">
        <f t="shared" ref="D178:I178" si="50">C178+1</f>
        <v>42961</v>
      </c>
      <c r="E178" s="91">
        <f t="shared" si="50"/>
        <v>42962</v>
      </c>
      <c r="F178" s="91">
        <f t="shared" si="50"/>
        <v>42963</v>
      </c>
      <c r="G178" s="91">
        <f t="shared" si="50"/>
        <v>42964</v>
      </c>
      <c r="H178" s="91">
        <f t="shared" si="50"/>
        <v>42965</v>
      </c>
      <c r="I178" s="91">
        <f t="shared" si="50"/>
        <v>42966</v>
      </c>
      <c r="J178" s="89" t="s">
        <v>335</v>
      </c>
      <c r="K178" s="377">
        <f>_xlfn.DAYS($C$185,C178)/7</f>
        <v>1</v>
      </c>
    </row>
    <row r="179" spans="1:11" x14ac:dyDescent="0.2">
      <c r="A179" s="382" t="s">
        <v>641</v>
      </c>
      <c r="B179" s="89" t="s">
        <v>642</v>
      </c>
      <c r="G179" s="92">
        <v>1</v>
      </c>
      <c r="J179" s="92">
        <f t="shared" ref="J179:J184" si="51">SUM(C179:I179)</f>
        <v>1</v>
      </c>
      <c r="K179" s="93"/>
    </row>
    <row r="180" spans="1:11" x14ac:dyDescent="0.2">
      <c r="A180" s="383"/>
      <c r="B180" s="89" t="s">
        <v>643</v>
      </c>
      <c r="C180" s="94">
        <f>VLOOKUP($C178,Plan!$C:$Q,9,FALSE)</f>
        <v>112</v>
      </c>
      <c r="D180" s="94">
        <f>VLOOKUP($C178,Plan!$C:$Q,10,FALSE)</f>
        <v>0</v>
      </c>
      <c r="E180" s="94">
        <f>VLOOKUP($C178,Plan!$C:$Q,11,FALSE)</f>
        <v>0</v>
      </c>
      <c r="F180" s="94">
        <f>VLOOKUP($C178,Plan!$C:$Q,12,FALSE)</f>
        <v>0</v>
      </c>
      <c r="G180" s="94">
        <f>VLOOKUP($C178,Plan!$C:$Q,13,FALSE)</f>
        <v>0</v>
      </c>
      <c r="H180" s="94">
        <f>VLOOKUP($C178,Plan!$C:$Q,14,FALSE)</f>
        <v>10</v>
      </c>
      <c r="I180" s="94">
        <f>VLOOKUP($C178,Plan!$C:$Q,15,FALSE)</f>
        <v>10</v>
      </c>
      <c r="J180" s="92">
        <f t="shared" si="51"/>
        <v>132</v>
      </c>
      <c r="K180" s="93"/>
    </row>
    <row r="181" spans="1:11" x14ac:dyDescent="0.2">
      <c r="A181" s="383"/>
      <c r="B181" s="89" t="s">
        <v>644</v>
      </c>
      <c r="C181" s="94">
        <f>VLOOKUP($C178,Plan!$C:$J,2,FALSE)</f>
        <v>26</v>
      </c>
      <c r="D181" s="94">
        <f>VLOOKUP($C178,Plan!$C:$J,3,FALSE)</f>
        <v>3</v>
      </c>
      <c r="E181" s="94">
        <f>VLOOKUP($C178,Plan!$C:$J,4,FALSE)</f>
        <v>0</v>
      </c>
      <c r="F181" s="94">
        <f>VLOOKUP($C178,Plan!$C:$J,5,FALSE)</f>
        <v>3</v>
      </c>
      <c r="G181" s="94">
        <f>VLOOKUP($C178,Plan!$C:$J,6,FALSE)</f>
        <v>0</v>
      </c>
      <c r="H181" s="94">
        <f>VLOOKUP($C178,Plan!$C:$J,7,FALSE)</f>
        <v>2</v>
      </c>
      <c r="I181" s="94">
        <f>VLOOKUP($C178,Plan!$C:$J,8,FALSE)</f>
        <v>0</v>
      </c>
      <c r="J181" s="92">
        <f t="shared" si="51"/>
        <v>34</v>
      </c>
      <c r="K181" s="93"/>
    </row>
    <row r="182" spans="1:11" x14ac:dyDescent="0.2">
      <c r="A182" s="382" t="s">
        <v>645</v>
      </c>
      <c r="B182" s="89" t="s">
        <v>642</v>
      </c>
      <c r="C182" s="97">
        <f>IF(ISERROR(VLOOKUP(C178,TriHistory!$B:$E,3,FALSE)),0,IF(LEFT(VLOOKUP(C178,TriHistory!$B:$E,3,FALSE),1)="1",VLOOKUP(C178,TriHistory!$B:$E,4,FALSE),0))</f>
        <v>0</v>
      </c>
      <c r="D182" s="97">
        <f>IF(ISERROR(VLOOKUP(D178,TriHistory!$B:$E,3,FALSE)),0,IF(LEFT(VLOOKUP(D178,TriHistory!$B:$E,3,FALSE),1)="1",VLOOKUP(D178,TriHistory!$B:$E,4,FALSE),0))</f>
        <v>0</v>
      </c>
      <c r="E182" s="97">
        <f>IF(ISERROR(VLOOKUP(E178,TriHistory!$B:$E,3,FALSE)),0,IF(LEFT(VLOOKUP(E178,TriHistory!$B:$E,3,FALSE),1)="1",VLOOKUP(E178,TriHistory!$B:$E,4,FALSE),0))</f>
        <v>0</v>
      </c>
      <c r="F182" s="97">
        <f>IF(ISERROR(VLOOKUP(F178,TriHistory!$B:$E,3,FALSE)),0,IF(LEFT(VLOOKUP(F178,TriHistory!$B:$E,3,FALSE),1)="1",VLOOKUP(F178,TriHistory!$B:$E,4,FALSE),0))</f>
        <v>0</v>
      </c>
      <c r="G182" s="97">
        <f>IF(ISERROR(VLOOKUP(G178,TriHistory!$B:$E,3,FALSE)),0,IF(LEFT(VLOOKUP(G178,TriHistory!$B:$E,3,FALSE),1)="1",VLOOKUP(G178,TriHistory!$B:$E,4,FALSE),0))</f>
        <v>0</v>
      </c>
      <c r="H182" s="97">
        <f>IF(ISERROR(VLOOKUP(H178,TriHistory!$B:$E,3,FALSE)),0,IF(LEFT(VLOOKUP(H178,TriHistory!$B:$E,3,FALSE),1)="1",VLOOKUP(H178,TriHistory!$B:$E,4,FALSE),0))</f>
        <v>0.75</v>
      </c>
      <c r="I182" s="97">
        <f>IF(ISERROR(VLOOKUP(I178,TriHistory!$B:$E,3,FALSE)),0,IF(LEFT(VLOOKUP(I178,TriHistory!$B:$E,3,FALSE),1)="1",VLOOKUP(I178,TriHistory!$B:$E,4,FALSE),0))</f>
        <v>0.75</v>
      </c>
      <c r="J182" s="97">
        <f t="shared" si="51"/>
        <v>1.5</v>
      </c>
      <c r="K182" s="98">
        <f ca="1">IF(TODAY()&gt;C178-1,IF(J179=0,0,J182/J179),0)</f>
        <v>1.5</v>
      </c>
    </row>
    <row r="183" spans="1:11" x14ac:dyDescent="0.2">
      <c r="A183" s="382"/>
      <c r="B183" s="89" t="s">
        <v>643</v>
      </c>
      <c r="C183" s="97">
        <f>IF(ISERROR(VLOOKUP(C178,TriHistory!$B:$E,3,FALSE)),0,IF(LEFT(VLOOKUP(C178,TriHistory!$B:$E,3,FALSE),1)="2",VLOOKUP(C178,TriHistory!$B:$E,4,FALSE),0))</f>
        <v>36.6</v>
      </c>
      <c r="D183" s="97">
        <f>IF(ISERROR(VLOOKUP(D178,TriHistory!$B:$E,3,FALSE)),0,IF(LEFT(VLOOKUP(D178,TriHistory!$B:$E,3,FALSE),1)="2",VLOOKUP(D178,TriHistory!$B:$E,4,FALSE),0))</f>
        <v>0</v>
      </c>
      <c r="E183" s="97">
        <f>IF(ISERROR(VLOOKUP(E178,TriHistory!$B:$E,3,FALSE)),0,IF(LEFT(VLOOKUP(E178,TriHistory!$B:$E,3,FALSE),1)="2",VLOOKUP(E178,TriHistory!$B:$E,4,FALSE),0))</f>
        <v>0</v>
      </c>
      <c r="F183" s="97">
        <f>IF(ISERROR(VLOOKUP(F178,TriHistory!$B:$E,3,FALSE)),0,IF(LEFT(VLOOKUP(F178,TriHistory!$B:$E,3,FALSE),1)="2",VLOOKUP(F178,TriHistory!$B:$E,4,FALSE),0))</f>
        <v>0</v>
      </c>
      <c r="G183" s="97">
        <f>IF(ISERROR(VLOOKUP(G178,TriHistory!$B:$E,3,FALSE)),0,IF(LEFT(VLOOKUP(G178,TriHistory!$B:$E,3,FALSE),1)="2",VLOOKUP(G178,TriHistory!$B:$E,4,FALSE),0))</f>
        <v>0</v>
      </c>
      <c r="H183" s="97">
        <f>IF(ISERROR(VLOOKUP(H178,TriHistory!$B:$E,3,FALSE)),0,IF(LEFT(VLOOKUP(H178,TriHistory!$B:$E,3,FALSE),1)="2",VLOOKUP(H178,TriHistory!$B:$E,4,FALSE),0))</f>
        <v>0</v>
      </c>
      <c r="I183" s="97">
        <f>IF(ISERROR(VLOOKUP(I178,TriHistory!$B:$E,3,FALSE)),0,IF(LEFT(VLOOKUP(I178,TriHistory!$B:$E,3,FALSE),1)="2",VLOOKUP(I178,TriHistory!$B:$E,4,FALSE),0))</f>
        <v>0</v>
      </c>
      <c r="J183" s="97">
        <f t="shared" si="51"/>
        <v>36.6</v>
      </c>
      <c r="K183" s="98">
        <f ca="1">IF(TODAY()&gt;C179-1,IF(J180=0,0,J183/J180),0)</f>
        <v>0.27727272727272728</v>
      </c>
    </row>
    <row r="184" spans="1:11" x14ac:dyDescent="0.2">
      <c r="A184" s="382"/>
      <c r="B184" s="89" t="s">
        <v>644</v>
      </c>
      <c r="C184" s="97">
        <f>IF(ISERROR(VLOOKUP(C178,TriHistory!$B:$E,3,FALSE)),0,IF(LEFT(VLOOKUP(C178,TriHistory!$B:$E,3,FALSE),1)="3",VLOOKUP(C178,TriHistory!$B:$E,4,FALSE),0))</f>
        <v>0</v>
      </c>
      <c r="D184" s="97">
        <f>IF(ISERROR(VLOOKUP(D178,TriHistory!$B:$E,3,FALSE)),0,IF(LEFT(VLOOKUP(D178,TriHistory!$B:$E,3,FALSE),1)="3",VLOOKUP(D178,TriHistory!$B:$E,4,FALSE),0))</f>
        <v>0</v>
      </c>
      <c r="E184" s="97">
        <f>IF(ISERROR(VLOOKUP(E178,TriHistory!$B:$E,3,FALSE)),0,IF(LEFT(VLOOKUP(E178,TriHistory!$B:$E,3,FALSE),1)="3",VLOOKUP(E178,TriHistory!$B:$E,4,FALSE),0))</f>
        <v>3.1</v>
      </c>
      <c r="F184" s="97">
        <f>IF(ISERROR(VLOOKUP(F178,TriHistory!$B:$E,3,FALSE)),0,IF(LEFT(VLOOKUP(F178,TriHistory!$B:$E,3,FALSE),1)="3",VLOOKUP(F178,TriHistory!$B:$E,4,FALSE),0))</f>
        <v>0</v>
      </c>
      <c r="G184" s="97">
        <f>IF(ISERROR(VLOOKUP(G178,TriHistory!$B:$E,3,FALSE)),0,IF(LEFT(VLOOKUP(G178,TriHistory!$B:$E,3,FALSE),1)="3",VLOOKUP(G178,TriHistory!$B:$E,4,FALSE),0))</f>
        <v>0</v>
      </c>
      <c r="H184" s="97">
        <f>IF(ISERROR(VLOOKUP(H178,TriHistory!$B:$E,3,FALSE)),0,IF(LEFT(VLOOKUP(H178,TriHistory!$B:$E,3,FALSE),1)="3",VLOOKUP(H178,TriHistory!$B:$E,4,FALSE),0))</f>
        <v>0</v>
      </c>
      <c r="I184" s="97">
        <f>IF(ISERROR(VLOOKUP(I178,TriHistory!$B:$E,3,FALSE)),0,IF(LEFT(VLOOKUP(I178,TriHistory!$B:$E,3,FALSE),1)="3",VLOOKUP(I178,TriHistory!$B:$E,4,FALSE),0))</f>
        <v>0</v>
      </c>
      <c r="J184" s="97">
        <f t="shared" si="51"/>
        <v>3.1</v>
      </c>
      <c r="K184" s="98">
        <f ca="1">IF(TODAY()&gt;C180-1,IF(J181=0,0,J184/J181),0)</f>
        <v>9.1176470588235303E-2</v>
      </c>
    </row>
    <row r="185" spans="1:11" x14ac:dyDescent="0.2">
      <c r="A185" s="381" t="s">
        <v>332</v>
      </c>
      <c r="B185" s="381"/>
      <c r="C185" s="91">
        <f>C178+7</f>
        <v>42967</v>
      </c>
      <c r="D185" s="91">
        <f t="shared" ref="D185:I185" si="52">C185+1</f>
        <v>42968</v>
      </c>
      <c r="E185" s="91">
        <f t="shared" si="52"/>
        <v>42969</v>
      </c>
      <c r="F185" s="91">
        <f t="shared" si="52"/>
        <v>42970</v>
      </c>
      <c r="G185" s="91">
        <f t="shared" si="52"/>
        <v>42971</v>
      </c>
      <c r="H185" s="91">
        <f t="shared" si="52"/>
        <v>42972</v>
      </c>
      <c r="I185" s="91">
        <f t="shared" si="52"/>
        <v>42973</v>
      </c>
      <c r="J185" s="89" t="s">
        <v>335</v>
      </c>
      <c r="K185" s="90"/>
    </row>
    <row r="186" spans="1:11" x14ac:dyDescent="0.2">
      <c r="A186" s="382" t="s">
        <v>641</v>
      </c>
      <c r="B186" s="89" t="s">
        <v>642</v>
      </c>
      <c r="J186" s="92">
        <f t="shared" ref="J186:J191" si="53">SUM(C186:I186)</f>
        <v>0</v>
      </c>
      <c r="K186" s="93"/>
    </row>
    <row r="187" spans="1:11" x14ac:dyDescent="0.2">
      <c r="A187" s="383"/>
      <c r="B187" s="89" t="s">
        <v>643</v>
      </c>
      <c r="C187" s="94">
        <f>VLOOKUP($C185,Plan!$C:$Q,9,FALSE)</f>
        <v>0</v>
      </c>
      <c r="D187" s="94">
        <f>VLOOKUP($C185,Plan!$C:$Q,10,FALSE)</f>
        <v>0</v>
      </c>
      <c r="E187" s="94">
        <f>VLOOKUP($C185,Plan!$C:$Q,11,FALSE)</f>
        <v>0</v>
      </c>
      <c r="F187" s="94">
        <f>VLOOKUP($C185,Plan!$C:$Q,12,FALSE)</f>
        <v>0</v>
      </c>
      <c r="G187" s="94">
        <f>VLOOKUP($C185,Plan!$C:$Q,13,FALSE)</f>
        <v>0</v>
      </c>
      <c r="H187" s="94">
        <f>VLOOKUP($C185,Plan!$C:$Q,14,FALSE)</f>
        <v>0</v>
      </c>
      <c r="I187" s="94">
        <f>VLOOKUP($C185,Plan!$C:$Q,15,FALSE)</f>
        <v>0</v>
      </c>
      <c r="J187" s="92">
        <f t="shared" si="53"/>
        <v>0</v>
      </c>
      <c r="K187" s="93"/>
    </row>
    <row r="188" spans="1:11" x14ac:dyDescent="0.2">
      <c r="A188" s="383"/>
      <c r="B188" s="89" t="s">
        <v>644</v>
      </c>
      <c r="C188" s="94">
        <f>VLOOKUP($C185,Plan!$C:$J,2,FALSE)</f>
        <v>0</v>
      </c>
      <c r="D188" s="94">
        <f>VLOOKUP($C185,Plan!$C:$J,3,FALSE)</f>
        <v>0</v>
      </c>
      <c r="E188" s="94">
        <f>VLOOKUP($C185,Plan!$C:$J,4,FALSE)</f>
        <v>0</v>
      </c>
      <c r="F188" s="94">
        <f>VLOOKUP($C185,Plan!$C:$J,5,FALSE)</f>
        <v>0</v>
      </c>
      <c r="G188" s="94">
        <f>VLOOKUP($C185,Plan!$C:$J,6,FALSE)</f>
        <v>0</v>
      </c>
      <c r="H188" s="94">
        <f>VLOOKUP($C185,Plan!$C:$J,7,FALSE)</f>
        <v>0</v>
      </c>
      <c r="I188" s="94">
        <f>VLOOKUP($C185,Plan!$C:$J,8,FALSE)</f>
        <v>0</v>
      </c>
      <c r="J188" s="92">
        <f t="shared" si="53"/>
        <v>0</v>
      </c>
      <c r="K188" s="93"/>
    </row>
    <row r="189" spans="1:11" x14ac:dyDescent="0.2">
      <c r="A189" s="382" t="s">
        <v>645</v>
      </c>
      <c r="B189" s="89" t="s">
        <v>642</v>
      </c>
      <c r="C189" s="97">
        <f>IF(ISERROR(VLOOKUP(C185,TriHistory!$B:$E,3,FALSE)),0,IF(LEFT(VLOOKUP(C185,TriHistory!$B:$E,3,FALSE),1)="1",VLOOKUP(C185,TriHistory!$B:$E,4,FALSE),0))</f>
        <v>2.4</v>
      </c>
      <c r="D189" s="97">
        <f>IF(ISERROR(VLOOKUP(D185,TriHistory!$B:$E,3,FALSE)),0,IF(LEFT(VLOOKUP(D185,TriHistory!$B:$E,3,FALSE),1)="1",VLOOKUP(D185,TriHistory!$B:$E,4,FALSE),0))</f>
        <v>0</v>
      </c>
      <c r="E189" s="97">
        <f>IF(ISERROR(VLOOKUP(E185,TriHistory!$B:$E,3,FALSE)),0,IF(LEFT(VLOOKUP(E185,TriHistory!$B:$E,3,FALSE),1)="1",VLOOKUP(E185,TriHistory!$B:$E,4,FALSE),0))</f>
        <v>0</v>
      </c>
      <c r="F189" s="97">
        <f>IF(ISERROR(VLOOKUP(F185,TriHistory!$B:$E,3,FALSE)),0,IF(LEFT(VLOOKUP(F185,TriHistory!$B:$E,3,FALSE),1)="1",VLOOKUP(F185,TriHistory!$B:$E,4,FALSE),0))</f>
        <v>0</v>
      </c>
      <c r="G189" s="97">
        <f>IF(ISERROR(VLOOKUP(G185,TriHistory!$B:$E,3,FALSE)),0,IF(LEFT(VLOOKUP(G185,TriHistory!$B:$E,3,FALSE),1)="1",VLOOKUP(G185,TriHistory!$B:$E,4,FALSE),0))</f>
        <v>0</v>
      </c>
      <c r="H189" s="97">
        <f>IF(ISERROR(VLOOKUP(H185,TriHistory!$B:$E,3,FALSE)),0,IF(LEFT(VLOOKUP(H185,TriHistory!$B:$E,3,FALSE),1)="1",VLOOKUP(H185,TriHistory!$B:$E,4,FALSE),0))</f>
        <v>0</v>
      </c>
      <c r="I189" s="97">
        <f>IF(ISERROR(VLOOKUP(I185,TriHistory!$B:$E,3,FALSE)),0,IF(LEFT(VLOOKUP(I185,TriHistory!$B:$E,3,FALSE),1)="1",VLOOKUP(I185,TriHistory!$B:$E,4,FALSE),0))</f>
        <v>0</v>
      </c>
      <c r="J189" s="97">
        <f t="shared" si="53"/>
        <v>2.4</v>
      </c>
      <c r="K189" s="98">
        <f ca="1">IF(TODAY()&gt;C185-1,IF(J186=0,0,J189/J186),0)</f>
        <v>0</v>
      </c>
    </row>
    <row r="190" spans="1:11" x14ac:dyDescent="0.2">
      <c r="A190" s="382"/>
      <c r="B190" s="89" t="s">
        <v>643</v>
      </c>
      <c r="C190" s="97">
        <f>IF(ISERROR(VLOOKUP(C185,TriHistory!$B:$E,3,FALSE)),0,IF(LEFT(VLOOKUP(C185,TriHistory!$B:$E,3,FALSE),1)="2",VLOOKUP(C185,TriHistory!$B:$E,4,FALSE),0))</f>
        <v>0</v>
      </c>
      <c r="D190" s="97">
        <f>IF(ISERROR(VLOOKUP(D185,TriHistory!$B:$E,3,FALSE)),0,IF(LEFT(VLOOKUP(D185,TriHistory!$B:$E,3,FALSE),1)="2",VLOOKUP(D185,TriHistory!$B:$E,4,FALSE),0))</f>
        <v>0</v>
      </c>
      <c r="E190" s="97">
        <f>IF(ISERROR(VLOOKUP(E185,TriHistory!$B:$E,3,FALSE)),0,IF(LEFT(VLOOKUP(E185,TriHistory!$B:$E,3,FALSE),1)="2",VLOOKUP(E185,TriHistory!$B:$E,4,FALSE),0))</f>
        <v>0</v>
      </c>
      <c r="F190" s="97">
        <f>IF(ISERROR(VLOOKUP(F185,TriHistory!$B:$E,3,FALSE)),0,IF(LEFT(VLOOKUP(F185,TriHistory!$B:$E,3,FALSE),1)="2",VLOOKUP(F185,TriHistory!$B:$E,4,FALSE),0))</f>
        <v>0</v>
      </c>
      <c r="G190" s="97">
        <f>IF(ISERROR(VLOOKUP(G185,TriHistory!$B:$E,3,FALSE)),0,IF(LEFT(VLOOKUP(G185,TriHistory!$B:$E,3,FALSE),1)="2",VLOOKUP(G185,TriHistory!$B:$E,4,FALSE),0))</f>
        <v>0</v>
      </c>
      <c r="H190" s="97">
        <f>IF(ISERROR(VLOOKUP(H185,TriHistory!$B:$E,3,FALSE)),0,IF(LEFT(VLOOKUP(H185,TriHistory!$B:$E,3,FALSE),1)="2",VLOOKUP(H185,TriHistory!$B:$E,4,FALSE),0))</f>
        <v>0</v>
      </c>
      <c r="I190" s="97">
        <f>IF(ISERROR(VLOOKUP(I185,TriHistory!$B:$E,3,FALSE)),0,IF(LEFT(VLOOKUP(I185,TriHistory!$B:$E,3,FALSE),1)="2",VLOOKUP(I185,TriHistory!$B:$E,4,FALSE),0))</f>
        <v>0</v>
      </c>
      <c r="J190" s="97">
        <f t="shared" si="53"/>
        <v>0</v>
      </c>
      <c r="K190" s="98">
        <f ca="1">IF(TODAY()&gt;C186-1,IF(J187=0,0,J190/J187),0)</f>
        <v>0</v>
      </c>
    </row>
    <row r="191" spans="1:11" x14ac:dyDescent="0.2">
      <c r="A191" s="382"/>
      <c r="B191" s="89" t="s">
        <v>644</v>
      </c>
      <c r="C191" s="97">
        <f>IF(ISERROR(VLOOKUP(C185,TriHistory!$B:$E,3,FALSE)),0,IF(LEFT(VLOOKUP(C185,TriHistory!$B:$E,3,FALSE),1)="3",VLOOKUP(C185,TriHistory!$B:$E,4,FALSE),0))</f>
        <v>0</v>
      </c>
      <c r="D191" s="97">
        <f>IF(ISERROR(VLOOKUP(D185,TriHistory!$B:$E,3,FALSE)),0,IF(LEFT(VLOOKUP(D185,TriHistory!$B:$E,3,FALSE),1)="3",VLOOKUP(D185,TriHistory!$B:$E,4,FALSE),0))</f>
        <v>0</v>
      </c>
      <c r="E191" s="97">
        <f>IF(ISERROR(VLOOKUP(E185,TriHistory!$B:$E,3,FALSE)),0,IF(LEFT(VLOOKUP(E185,TriHistory!$B:$E,3,FALSE),1)="3",VLOOKUP(E185,TriHistory!$B:$E,4,FALSE),0))</f>
        <v>0</v>
      </c>
      <c r="F191" s="97">
        <f>IF(ISERROR(VLOOKUP(F185,TriHistory!$B:$E,3,FALSE)),0,IF(LEFT(VLOOKUP(F185,TriHistory!$B:$E,3,FALSE),1)="3",VLOOKUP(F185,TriHistory!$B:$E,4,FALSE),0))</f>
        <v>0</v>
      </c>
      <c r="G191" s="97">
        <f>IF(ISERROR(VLOOKUP(G185,TriHistory!$B:$E,3,FALSE)),0,IF(LEFT(VLOOKUP(G185,TriHistory!$B:$E,3,FALSE),1)="3",VLOOKUP(G185,TriHistory!$B:$E,4,FALSE),0))</f>
        <v>0</v>
      </c>
      <c r="H191" s="97">
        <f>IF(ISERROR(VLOOKUP(H185,TriHistory!$B:$E,3,FALSE)),0,IF(LEFT(VLOOKUP(H185,TriHistory!$B:$E,3,FALSE),1)="3",VLOOKUP(H185,TriHistory!$B:$E,4,FALSE),0))</f>
        <v>3.25</v>
      </c>
      <c r="I191" s="97">
        <f>IF(ISERROR(VLOOKUP(I185,TriHistory!$B:$E,3,FALSE)),0,IF(LEFT(VLOOKUP(I185,TriHistory!$B:$E,3,FALSE),1)="3",VLOOKUP(I185,TriHistory!$B:$E,4,FALSE),0))</f>
        <v>0</v>
      </c>
      <c r="J191" s="97">
        <f t="shared" si="53"/>
        <v>3.25</v>
      </c>
      <c r="K191" s="98">
        <f ca="1">IF(TODAY()&gt;C187-1,IF(J188=0,0,J191/J188),0)</f>
        <v>0</v>
      </c>
    </row>
    <row r="192" spans="1:11" x14ac:dyDescent="0.2">
      <c r="A192" s="99"/>
      <c r="B192" s="91" t="s">
        <v>634</v>
      </c>
      <c r="C192" s="91">
        <f>C185+7</f>
        <v>42974</v>
      </c>
      <c r="D192" s="91">
        <f t="shared" ref="D192:I192" si="54">C192+1</f>
        <v>42975</v>
      </c>
      <c r="E192" s="91">
        <f t="shared" si="54"/>
        <v>42976</v>
      </c>
      <c r="F192" s="91">
        <f t="shared" si="54"/>
        <v>42977</v>
      </c>
      <c r="G192" s="91">
        <f t="shared" si="54"/>
        <v>42978</v>
      </c>
      <c r="H192" s="91">
        <f t="shared" si="54"/>
        <v>42979</v>
      </c>
      <c r="I192" s="91">
        <f t="shared" si="54"/>
        <v>42980</v>
      </c>
      <c r="J192" s="89" t="s">
        <v>335</v>
      </c>
      <c r="K192" s="90"/>
    </row>
    <row r="193" spans="1:11" x14ac:dyDescent="0.2">
      <c r="A193" s="382" t="s">
        <v>641</v>
      </c>
      <c r="B193" s="89" t="s">
        <v>642</v>
      </c>
      <c r="J193" s="92">
        <f t="shared" ref="J193:J198" si="55">SUM(C193:I193)</f>
        <v>0</v>
      </c>
      <c r="K193" s="93"/>
    </row>
    <row r="194" spans="1:11" x14ac:dyDescent="0.2">
      <c r="A194" s="383"/>
      <c r="B194" s="89" t="s">
        <v>643</v>
      </c>
      <c r="C194" s="94">
        <f>VLOOKUP($C192,Plan!$C:$Q,9,FALSE)</f>
        <v>0</v>
      </c>
      <c r="D194" s="94">
        <f>VLOOKUP($C192,Plan!$C:$Q,10,FALSE)</f>
        <v>0</v>
      </c>
      <c r="E194" s="94">
        <f>VLOOKUP($C192,Plan!$C:$Q,11,FALSE)</f>
        <v>0</v>
      </c>
      <c r="F194" s="94">
        <f>VLOOKUP($C192,Plan!$C:$Q,12,FALSE)</f>
        <v>0</v>
      </c>
      <c r="G194" s="94">
        <f>VLOOKUP($C192,Plan!$C:$Q,13,FALSE)</f>
        <v>0</v>
      </c>
      <c r="H194" s="94">
        <f>VLOOKUP($C192,Plan!$C:$Q,14,FALSE)</f>
        <v>0</v>
      </c>
      <c r="I194" s="94">
        <f>VLOOKUP($C192,Plan!$C:$Q,15,FALSE)</f>
        <v>0</v>
      </c>
      <c r="J194" s="92">
        <f t="shared" si="55"/>
        <v>0</v>
      </c>
      <c r="K194" s="93"/>
    </row>
    <row r="195" spans="1:11" x14ac:dyDescent="0.2">
      <c r="A195" s="383"/>
      <c r="B195" s="89" t="s">
        <v>644</v>
      </c>
      <c r="C195" s="94">
        <f>VLOOKUP($C192,Plan!$C:$J,2,FALSE)</f>
        <v>0</v>
      </c>
      <c r="D195" s="94">
        <f>VLOOKUP($C192,Plan!$C:$J,3,FALSE)</f>
        <v>0</v>
      </c>
      <c r="E195" s="94">
        <f>VLOOKUP($C192,Plan!$C:$J,4,FALSE)</f>
        <v>0</v>
      </c>
      <c r="F195" s="94">
        <f>VLOOKUP($C192,Plan!$C:$J,5,FALSE)</f>
        <v>0</v>
      </c>
      <c r="G195" s="94">
        <f>VLOOKUP($C192,Plan!$C:$J,6,FALSE)</f>
        <v>0</v>
      </c>
      <c r="H195" s="94">
        <f>VLOOKUP($C192,Plan!$C:$J,7,FALSE)</f>
        <v>0</v>
      </c>
      <c r="I195" s="94">
        <f>VLOOKUP($C192,Plan!$C:$J,8,FALSE)</f>
        <v>0</v>
      </c>
      <c r="J195" s="92">
        <f t="shared" si="55"/>
        <v>0</v>
      </c>
      <c r="K195" s="93"/>
    </row>
    <row r="196" spans="1:11" x14ac:dyDescent="0.2">
      <c r="A196" s="382" t="s">
        <v>645</v>
      </c>
      <c r="B196" s="89" t="s">
        <v>642</v>
      </c>
      <c r="C196" s="97">
        <f>IF(ISERROR(VLOOKUP(C192,TriHistory!$B:$E,3,FALSE)),0,IF(LEFT(VLOOKUP(C192,TriHistory!$B:$E,3,FALSE),1)="1",VLOOKUP(C192,TriHistory!$B:$E,4,FALSE),0))</f>
        <v>0</v>
      </c>
      <c r="D196" s="97">
        <f>IF(ISERROR(VLOOKUP(D192,TriHistory!$B:$E,3,FALSE)),0,IF(LEFT(VLOOKUP(D192,TriHistory!$B:$E,3,FALSE),1)="1",VLOOKUP(D192,TriHistory!$B:$E,4,FALSE),0))</f>
        <v>0</v>
      </c>
      <c r="E196" s="97">
        <f>IF(ISERROR(VLOOKUP(E192,TriHistory!$B:$E,3,FALSE)),0,IF(LEFT(VLOOKUP(E192,TriHistory!$B:$E,3,FALSE),1)="1",VLOOKUP(E192,TriHistory!$B:$E,4,FALSE),0))</f>
        <v>0</v>
      </c>
      <c r="F196" s="97">
        <f>IF(ISERROR(VLOOKUP(F192,TriHistory!$B:$E,3,FALSE)),0,IF(LEFT(VLOOKUP(F192,TriHistory!$B:$E,3,FALSE),1)="1",VLOOKUP(F192,TriHistory!$B:$E,4,FALSE),0))</f>
        <v>0</v>
      </c>
      <c r="G196" s="97">
        <f>IF(ISERROR(VLOOKUP(G192,TriHistory!$B:$E,3,FALSE)),0,IF(LEFT(VLOOKUP(G192,TriHistory!$B:$E,3,FALSE),1)="1",VLOOKUP(G192,TriHistory!$B:$E,4,FALSE),0))</f>
        <v>0</v>
      </c>
      <c r="H196" s="97">
        <f>IF(ISERROR(VLOOKUP(H192,TriHistory!$B:$E,3,FALSE)),0,IF(LEFT(VLOOKUP(H192,TriHistory!$B:$E,3,FALSE),1)="1",VLOOKUP(H192,TriHistory!$B:$E,4,FALSE),0))</f>
        <v>0</v>
      </c>
      <c r="I196" s="97">
        <f>IF(ISERROR(VLOOKUP(I192,TriHistory!$B:$E,3,FALSE)),0,IF(LEFT(VLOOKUP(I192,TriHistory!$B:$E,3,FALSE),1)="1",VLOOKUP(I192,TriHistory!$B:$E,4,FALSE),0))</f>
        <v>0</v>
      </c>
      <c r="J196" s="97">
        <f t="shared" si="55"/>
        <v>0</v>
      </c>
      <c r="K196" s="98">
        <f ca="1">IF(TODAY()&gt;C192-1,IF(J193=0,0,J196/J193),0)</f>
        <v>0</v>
      </c>
    </row>
    <row r="197" spans="1:11" x14ac:dyDescent="0.2">
      <c r="A197" s="382"/>
      <c r="B197" s="89" t="s">
        <v>643</v>
      </c>
      <c r="C197" s="97">
        <f>IF(ISERROR(VLOOKUP(C192,TriHistory!$B:$E,3,FALSE)),0,IF(LEFT(VLOOKUP(C192,TriHistory!$B:$E,3,FALSE),1)="2",VLOOKUP(C192,TriHistory!$B:$E,4,FALSE),0))</f>
        <v>0</v>
      </c>
      <c r="D197" s="97">
        <f>IF(ISERROR(VLOOKUP(D192,TriHistory!$B:$E,3,FALSE)),0,IF(LEFT(VLOOKUP(D192,TriHistory!$B:$E,3,FALSE),1)="2",VLOOKUP(D192,TriHistory!$B:$E,4,FALSE),0))</f>
        <v>0</v>
      </c>
      <c r="E197" s="97">
        <f>IF(ISERROR(VLOOKUP(E192,TriHistory!$B:$E,3,FALSE)),0,IF(LEFT(VLOOKUP(E192,TriHistory!$B:$E,3,FALSE),1)="2",VLOOKUP(E192,TriHistory!$B:$E,4,FALSE),0))</f>
        <v>0</v>
      </c>
      <c r="F197" s="97">
        <f>IF(ISERROR(VLOOKUP(F192,TriHistory!$B:$E,3,FALSE)),0,IF(LEFT(VLOOKUP(F192,TriHistory!$B:$E,3,FALSE),1)="2",VLOOKUP(F192,TriHistory!$B:$E,4,FALSE),0))</f>
        <v>0</v>
      </c>
      <c r="G197" s="97">
        <f>IF(ISERROR(VLOOKUP(G192,TriHistory!$B:$E,3,FALSE)),0,IF(LEFT(VLOOKUP(G192,TriHistory!$B:$E,3,FALSE),1)="2",VLOOKUP(G192,TriHistory!$B:$E,4,FALSE),0))</f>
        <v>0</v>
      </c>
      <c r="H197" s="97">
        <f>IF(ISERROR(VLOOKUP(H192,TriHistory!$B:$E,3,FALSE)),0,IF(LEFT(VLOOKUP(H192,TriHistory!$B:$E,3,FALSE),1)="2",VLOOKUP(H192,TriHistory!$B:$E,4,FALSE),0))</f>
        <v>0</v>
      </c>
      <c r="I197" s="97">
        <f>IF(ISERROR(VLOOKUP(I192,TriHistory!$B:$E,3,FALSE)),0,IF(LEFT(VLOOKUP(I192,TriHistory!$B:$E,3,FALSE),1)="2",VLOOKUP(I192,TriHistory!$B:$E,4,FALSE),0))</f>
        <v>0</v>
      </c>
      <c r="J197" s="97">
        <f t="shared" si="55"/>
        <v>0</v>
      </c>
      <c r="K197" s="98">
        <f ca="1">IF(TODAY()&gt;C193-1,IF(J194=0,0,J197/J194),0)</f>
        <v>0</v>
      </c>
    </row>
    <row r="198" spans="1:11" x14ac:dyDescent="0.2">
      <c r="A198" s="382"/>
      <c r="B198" s="89" t="s">
        <v>644</v>
      </c>
      <c r="C198" s="97">
        <f>IF(ISERROR(VLOOKUP(C192,TriHistory!$B:$E,3,FALSE)),0,IF(LEFT(VLOOKUP(C192,TriHistory!$B:$E,3,FALSE),1)="3",VLOOKUP(C192,TriHistory!$B:$E,4,FALSE),0))</f>
        <v>0</v>
      </c>
      <c r="D198" s="97">
        <f>IF(ISERROR(VLOOKUP(D192,TriHistory!$B:$E,3,FALSE)),0,IF(LEFT(VLOOKUP(D192,TriHistory!$B:$E,3,FALSE),1)="3",VLOOKUP(D192,TriHistory!$B:$E,4,FALSE),0))</f>
        <v>0</v>
      </c>
      <c r="E198" s="97">
        <f>IF(ISERROR(VLOOKUP(E192,TriHistory!$B:$E,3,FALSE)),0,IF(LEFT(VLOOKUP(E192,TriHistory!$B:$E,3,FALSE),1)="3",VLOOKUP(E192,TriHistory!$B:$E,4,FALSE),0))</f>
        <v>3.2</v>
      </c>
      <c r="F198" s="97">
        <f>IF(ISERROR(VLOOKUP(F192,TriHistory!$B:$E,3,FALSE)),0,IF(LEFT(VLOOKUP(F192,TriHistory!$B:$E,3,FALSE),1)="3",VLOOKUP(F192,TriHistory!$B:$E,4,FALSE),0))</f>
        <v>0</v>
      </c>
      <c r="G198" s="97">
        <f>IF(ISERROR(VLOOKUP(G192,TriHistory!$B:$E,3,FALSE)),0,IF(LEFT(VLOOKUP(G192,TriHistory!$B:$E,3,FALSE),1)="3",VLOOKUP(G192,TriHistory!$B:$E,4,FALSE),0))</f>
        <v>3.2</v>
      </c>
      <c r="H198" s="97">
        <f>IF(ISERROR(VLOOKUP(H192,TriHistory!$B:$E,3,FALSE)),0,IF(LEFT(VLOOKUP(H192,TriHistory!$B:$E,3,FALSE),1)="3",VLOOKUP(H192,TriHistory!$B:$E,4,FALSE),0))</f>
        <v>0</v>
      </c>
      <c r="I198" s="97">
        <f>IF(ISERROR(VLOOKUP(I192,TriHistory!$B:$E,3,FALSE)),0,IF(LEFT(VLOOKUP(I192,TriHistory!$B:$E,3,FALSE),1)="3",VLOOKUP(I192,TriHistory!$B:$E,4,FALSE),0))</f>
        <v>0</v>
      </c>
      <c r="J198" s="97">
        <f t="shared" si="55"/>
        <v>6.4</v>
      </c>
      <c r="K198" s="98">
        <f ca="1">IF(TODAY()&gt;C194-1,IF(J195=0,0,J198/J195),0)</f>
        <v>0</v>
      </c>
    </row>
    <row r="199" spans="1:11" x14ac:dyDescent="0.2">
      <c r="A199" s="381" t="s">
        <v>332</v>
      </c>
      <c r="B199" s="381"/>
      <c r="C199" s="91">
        <f>C192+7</f>
        <v>42981</v>
      </c>
      <c r="D199" s="91">
        <f t="shared" ref="D199:I199" si="56">C199+1</f>
        <v>42982</v>
      </c>
      <c r="E199" s="91">
        <f t="shared" si="56"/>
        <v>42983</v>
      </c>
      <c r="F199" s="91">
        <f t="shared" si="56"/>
        <v>42984</v>
      </c>
      <c r="G199" s="91">
        <f t="shared" si="56"/>
        <v>42985</v>
      </c>
      <c r="H199" s="91">
        <f t="shared" si="56"/>
        <v>42986</v>
      </c>
      <c r="I199" s="91">
        <f t="shared" si="56"/>
        <v>42987</v>
      </c>
      <c r="J199" s="89" t="s">
        <v>335</v>
      </c>
      <c r="K199" s="90"/>
    </row>
    <row r="200" spans="1:11" x14ac:dyDescent="0.2">
      <c r="A200" s="382" t="s">
        <v>641</v>
      </c>
      <c r="B200" s="89" t="s">
        <v>642</v>
      </c>
      <c r="J200" s="92">
        <f t="shared" ref="J200:J205" si="57">SUM(C200:I200)</f>
        <v>0</v>
      </c>
      <c r="K200" s="93"/>
    </row>
    <row r="201" spans="1:11" x14ac:dyDescent="0.2">
      <c r="A201" s="383"/>
      <c r="B201" s="89" t="s">
        <v>643</v>
      </c>
      <c r="C201" s="94" t="e">
        <f>VLOOKUP($C199,Plan!$C:$Q,9,FALSE)</f>
        <v>#N/A</v>
      </c>
      <c r="D201" s="94" t="e">
        <f>VLOOKUP($C199,Plan!$C:$Q,10,FALSE)</f>
        <v>#N/A</v>
      </c>
      <c r="E201" s="94" t="e">
        <f>VLOOKUP($C199,Plan!$C:$Q,11,FALSE)</f>
        <v>#N/A</v>
      </c>
      <c r="F201" s="94" t="e">
        <f>VLOOKUP($C199,Plan!$C:$Q,12,FALSE)</f>
        <v>#N/A</v>
      </c>
      <c r="G201" s="94" t="e">
        <f>VLOOKUP($C199,Plan!$C:$Q,13,FALSE)</f>
        <v>#N/A</v>
      </c>
      <c r="H201" s="94" t="e">
        <f>VLOOKUP($C199,Plan!$C:$Q,14,FALSE)</f>
        <v>#N/A</v>
      </c>
      <c r="I201" s="94" t="e">
        <f>VLOOKUP($C199,Plan!$C:$Q,15,FALSE)</f>
        <v>#N/A</v>
      </c>
      <c r="J201" s="92" t="e">
        <f t="shared" si="57"/>
        <v>#N/A</v>
      </c>
      <c r="K201" s="93"/>
    </row>
    <row r="202" spans="1:11" x14ac:dyDescent="0.2">
      <c r="A202" s="383"/>
      <c r="B202" s="89" t="s">
        <v>644</v>
      </c>
      <c r="C202" s="94" t="e">
        <f>VLOOKUP($C199,Plan!$C:$J,2,FALSE)</f>
        <v>#N/A</v>
      </c>
      <c r="D202" s="94" t="e">
        <f>VLOOKUP($C199,Plan!$C:$J,3,FALSE)</f>
        <v>#N/A</v>
      </c>
      <c r="E202" s="94" t="e">
        <f>VLOOKUP($C199,Plan!$C:$J,4,FALSE)</f>
        <v>#N/A</v>
      </c>
      <c r="F202" s="94" t="e">
        <f>VLOOKUP($C199,Plan!$C:$J,5,FALSE)</f>
        <v>#N/A</v>
      </c>
      <c r="G202" s="94" t="e">
        <f>VLOOKUP($C199,Plan!$C:$J,6,FALSE)</f>
        <v>#N/A</v>
      </c>
      <c r="H202" s="94" t="e">
        <f>VLOOKUP($C199,Plan!$C:$J,7,FALSE)</f>
        <v>#N/A</v>
      </c>
      <c r="I202" s="94" t="e">
        <f>VLOOKUP($C199,Plan!$C:$J,8,FALSE)</f>
        <v>#N/A</v>
      </c>
      <c r="J202" s="92" t="e">
        <f t="shared" si="57"/>
        <v>#N/A</v>
      </c>
      <c r="K202" s="93"/>
    </row>
    <row r="203" spans="1:11" x14ac:dyDescent="0.2">
      <c r="A203" s="382" t="s">
        <v>645</v>
      </c>
      <c r="B203" s="89" t="s">
        <v>642</v>
      </c>
      <c r="C203" s="97">
        <f>IF(ISERROR(VLOOKUP(C199,TriHistory!$B:$E,3,FALSE)),0,IF(LEFT(VLOOKUP(C199,TriHistory!$B:$E,3,FALSE),1)="1",VLOOKUP(C199,TriHistory!$B:$E,4,FALSE),0))</f>
        <v>0</v>
      </c>
      <c r="D203" s="97">
        <f>IF(ISERROR(VLOOKUP(D199,TriHistory!$B:$E,3,FALSE)),0,IF(LEFT(VLOOKUP(D199,TriHistory!$B:$E,3,FALSE),1)="1",VLOOKUP(D199,TriHistory!$B:$E,4,FALSE),0))</f>
        <v>0</v>
      </c>
      <c r="E203" s="97">
        <f>IF(ISERROR(VLOOKUP(E199,TriHistory!$B:$E,3,FALSE)),0,IF(LEFT(VLOOKUP(E199,TriHistory!$B:$E,3,FALSE),1)="1",VLOOKUP(E199,TriHistory!$B:$E,4,FALSE),0))</f>
        <v>0</v>
      </c>
      <c r="F203" s="97">
        <f>IF(ISERROR(VLOOKUP(F199,TriHistory!$B:$E,3,FALSE)),0,IF(LEFT(VLOOKUP(F199,TriHistory!$B:$E,3,FALSE),1)="1",VLOOKUP(F199,TriHistory!$B:$E,4,FALSE),0))</f>
        <v>0</v>
      </c>
      <c r="G203" s="97">
        <f>IF(ISERROR(VLOOKUP(G199,TriHistory!$B:$E,3,FALSE)),0,IF(LEFT(VLOOKUP(G199,TriHistory!$B:$E,3,FALSE),1)="1",VLOOKUP(G199,TriHistory!$B:$E,4,FALSE),0))</f>
        <v>0</v>
      </c>
      <c r="H203" s="97">
        <f>IF(ISERROR(VLOOKUP(H199,TriHistory!$B:$E,3,FALSE)),0,IF(LEFT(VLOOKUP(H199,TriHistory!$B:$E,3,FALSE),1)="1",VLOOKUP(H199,TriHistory!$B:$E,4,FALSE),0))</f>
        <v>0</v>
      </c>
      <c r="I203" s="97">
        <f>IF(ISERROR(VLOOKUP(I199,TriHistory!$B:$E,3,FALSE)),0,IF(LEFT(VLOOKUP(I199,TriHistory!$B:$E,3,FALSE),1)="1",VLOOKUP(I199,TriHistory!$B:$E,4,FALSE),0))</f>
        <v>0</v>
      </c>
      <c r="J203" s="97">
        <f t="shared" si="57"/>
        <v>0</v>
      </c>
      <c r="K203" s="98">
        <f ca="1">IF(TODAY()&gt;C199-1,IF(J200=0,0,J203/J200),0)</f>
        <v>0</v>
      </c>
    </row>
    <row r="204" spans="1:11" x14ac:dyDescent="0.2">
      <c r="A204" s="382"/>
      <c r="B204" s="89" t="s">
        <v>643</v>
      </c>
      <c r="C204" s="97">
        <f>IF(ISERROR(VLOOKUP(C199,TriHistory!$B:$E,3,FALSE)),0,IF(LEFT(VLOOKUP(C199,TriHistory!$B:$E,3,FALSE),1)="2",VLOOKUP(C199,TriHistory!$B:$E,4,FALSE),0))</f>
        <v>0</v>
      </c>
      <c r="D204" s="97">
        <f>IF(ISERROR(VLOOKUP(D199,TriHistory!$B:$E,3,FALSE)),0,IF(LEFT(VLOOKUP(D199,TriHistory!$B:$E,3,FALSE),1)="2",VLOOKUP(D199,TriHistory!$B:$E,4,FALSE),0))</f>
        <v>0</v>
      </c>
      <c r="E204" s="97">
        <f>IF(ISERROR(VLOOKUP(E199,TriHistory!$B:$E,3,FALSE)),0,IF(LEFT(VLOOKUP(E199,TriHistory!$B:$E,3,FALSE),1)="2",VLOOKUP(E199,TriHistory!$B:$E,4,FALSE),0))</f>
        <v>0</v>
      </c>
      <c r="F204" s="97">
        <f>IF(ISERROR(VLOOKUP(F199,TriHistory!$B:$E,3,FALSE)),0,IF(LEFT(VLOOKUP(F199,TriHistory!$B:$E,3,FALSE),1)="2",VLOOKUP(F199,TriHistory!$B:$E,4,FALSE),0))</f>
        <v>0</v>
      </c>
      <c r="G204" s="97">
        <f>IF(ISERROR(VLOOKUP(G199,TriHistory!$B:$E,3,FALSE)),0,IF(LEFT(VLOOKUP(G199,TriHistory!$B:$E,3,FALSE),1)="2",VLOOKUP(G199,TriHistory!$B:$E,4,FALSE),0))</f>
        <v>0</v>
      </c>
      <c r="H204" s="97">
        <f>IF(ISERROR(VLOOKUP(H199,TriHistory!$B:$E,3,FALSE)),0,IF(LEFT(VLOOKUP(H199,TriHistory!$B:$E,3,FALSE),1)="2",VLOOKUP(H199,TriHistory!$B:$E,4,FALSE),0))</f>
        <v>0</v>
      </c>
      <c r="I204" s="97">
        <f>IF(ISERROR(VLOOKUP(I199,TriHistory!$B:$E,3,FALSE)),0,IF(LEFT(VLOOKUP(I199,TriHistory!$B:$E,3,FALSE),1)="2",VLOOKUP(I199,TriHistory!$B:$E,4,FALSE),0))</f>
        <v>0</v>
      </c>
      <c r="J204" s="97">
        <f t="shared" si="57"/>
        <v>0</v>
      </c>
      <c r="K204" s="98" t="e">
        <f ca="1">IF(TODAY()&gt;C200-1,IF(J201=0,0,J204/J201),0)</f>
        <v>#N/A</v>
      </c>
    </row>
    <row r="205" spans="1:11" x14ac:dyDescent="0.2">
      <c r="A205" s="382"/>
      <c r="B205" s="89" t="s">
        <v>644</v>
      </c>
      <c r="C205" s="97">
        <f>IF(ISERROR(VLOOKUP(C199,TriHistory!$B:$E,3,FALSE)),0,IF(LEFT(VLOOKUP(C199,TriHistory!$B:$E,3,FALSE),1)="3",VLOOKUP(C199,TriHistory!$B:$E,4,FALSE),0))</f>
        <v>0</v>
      </c>
      <c r="D205" s="97">
        <f>IF(ISERROR(VLOOKUP(D199,TriHistory!$B:$E,3,FALSE)),0,IF(LEFT(VLOOKUP(D199,TriHistory!$B:$E,3,FALSE),1)="3",VLOOKUP(D199,TriHistory!$B:$E,4,FALSE),0))</f>
        <v>3.1</v>
      </c>
      <c r="E205" s="97">
        <f>IF(ISERROR(VLOOKUP(E199,TriHistory!$B:$E,3,FALSE)),0,IF(LEFT(VLOOKUP(E199,TriHistory!$B:$E,3,FALSE),1)="3",VLOOKUP(E199,TriHistory!$B:$E,4,FALSE),0))</f>
        <v>0</v>
      </c>
      <c r="F205" s="97">
        <f>IF(ISERROR(VLOOKUP(F199,TriHistory!$B:$E,3,FALSE)),0,IF(LEFT(VLOOKUP(F199,TriHistory!$B:$E,3,FALSE),1)="3",VLOOKUP(F199,TriHistory!$B:$E,4,FALSE),0))</f>
        <v>0</v>
      </c>
      <c r="G205" s="97">
        <f>IF(ISERROR(VLOOKUP(G199,TriHistory!$B:$E,3,FALSE)),0,IF(LEFT(VLOOKUP(G199,TriHistory!$B:$E,3,FALSE),1)="3",VLOOKUP(G199,TriHistory!$B:$E,4,FALSE),0))</f>
        <v>4</v>
      </c>
      <c r="H205" s="97">
        <f>IF(ISERROR(VLOOKUP(H199,TriHistory!$B:$E,3,FALSE)),0,IF(LEFT(VLOOKUP(H199,TriHistory!$B:$E,3,FALSE),1)="3",VLOOKUP(H199,TriHistory!$B:$E,4,FALSE),0))</f>
        <v>3.7</v>
      </c>
      <c r="I205" s="97">
        <f>IF(ISERROR(VLOOKUP(I199,TriHistory!$B:$E,3,FALSE)),0,IF(LEFT(VLOOKUP(I199,TriHistory!$B:$E,3,FALSE),1)="3",VLOOKUP(I199,TriHistory!$B:$E,4,FALSE),0))</f>
        <v>3.33</v>
      </c>
      <c r="J205" s="97">
        <f t="shared" si="57"/>
        <v>14.13</v>
      </c>
      <c r="K205" s="98" t="e">
        <f ca="1">IF(TODAY()&gt;C201-1,IF(J202=0,0,J205/J202),0)</f>
        <v>#N/A</v>
      </c>
    </row>
    <row r="206" spans="1:11" x14ac:dyDescent="0.2">
      <c r="A206" s="381" t="s">
        <v>332</v>
      </c>
      <c r="B206" s="381"/>
      <c r="C206" s="91">
        <f>C199+7</f>
        <v>42988</v>
      </c>
      <c r="D206" s="91">
        <f t="shared" ref="D206:I206" si="58">C206+1</f>
        <v>42989</v>
      </c>
      <c r="E206" s="91">
        <f t="shared" si="58"/>
        <v>42990</v>
      </c>
      <c r="F206" s="91">
        <f t="shared" si="58"/>
        <v>42991</v>
      </c>
      <c r="G206" s="91">
        <f t="shared" si="58"/>
        <v>42992</v>
      </c>
      <c r="H206" s="91">
        <f t="shared" si="58"/>
        <v>42993</v>
      </c>
      <c r="I206" s="91">
        <f t="shared" si="58"/>
        <v>42994</v>
      </c>
      <c r="J206" s="89" t="s">
        <v>335</v>
      </c>
      <c r="K206" s="90"/>
    </row>
    <row r="207" spans="1:11" x14ac:dyDescent="0.2">
      <c r="A207" s="382" t="s">
        <v>641</v>
      </c>
      <c r="B207" s="89" t="s">
        <v>642</v>
      </c>
      <c r="F207" s="92">
        <v>0.25</v>
      </c>
      <c r="J207" s="92">
        <f t="shared" ref="J207:J212" si="59">SUM(C207:I207)</f>
        <v>0.25</v>
      </c>
      <c r="K207" s="93"/>
    </row>
    <row r="208" spans="1:11" x14ac:dyDescent="0.2">
      <c r="A208" s="383"/>
      <c r="B208" s="89" t="s">
        <v>643</v>
      </c>
      <c r="H208" s="92" t="s">
        <v>634</v>
      </c>
      <c r="J208" s="92">
        <f t="shared" si="59"/>
        <v>0</v>
      </c>
      <c r="K208" s="93"/>
    </row>
    <row r="209" spans="1:11" x14ac:dyDescent="0.2">
      <c r="A209" s="383"/>
      <c r="B209" s="89" t="s">
        <v>644</v>
      </c>
      <c r="C209" s="94" t="e">
        <f>VLOOKUP($C206,Plan!$C:$J,2,FALSE)</f>
        <v>#N/A</v>
      </c>
      <c r="D209" s="94" t="e">
        <f>VLOOKUP($C206,Plan!$C:$J,3,FALSE)</f>
        <v>#N/A</v>
      </c>
      <c r="E209" s="94" t="e">
        <f>VLOOKUP($C206,Plan!$C:$J,4,FALSE)</f>
        <v>#N/A</v>
      </c>
      <c r="F209" s="94" t="e">
        <f>VLOOKUP($C206,Plan!$C:$J,5,FALSE)</f>
        <v>#N/A</v>
      </c>
      <c r="G209" s="94" t="e">
        <f>VLOOKUP($C206,Plan!$C:$J,6,FALSE)</f>
        <v>#N/A</v>
      </c>
      <c r="H209" s="94" t="e">
        <f>VLOOKUP($C206,Plan!$C:$J,7,FALSE)</f>
        <v>#N/A</v>
      </c>
      <c r="I209" s="94" t="e">
        <f>VLOOKUP($C206,Plan!$C:$J,8,FALSE)</f>
        <v>#N/A</v>
      </c>
      <c r="J209" s="92" t="e">
        <f t="shared" si="59"/>
        <v>#N/A</v>
      </c>
      <c r="K209" s="93"/>
    </row>
    <row r="210" spans="1:11" x14ac:dyDescent="0.2">
      <c r="A210" s="382" t="s">
        <v>645</v>
      </c>
      <c r="B210" s="89" t="s">
        <v>642</v>
      </c>
      <c r="C210" s="97">
        <f>IF(ISERROR(VLOOKUP(C206,TriHistory!$B:$E,3,FALSE)),0,IF(LEFT(VLOOKUP(C206,TriHistory!$B:$E,3,FALSE),1)="1",VLOOKUP(C206,TriHistory!$B:$E,4,FALSE),0))</f>
        <v>0</v>
      </c>
      <c r="D210" s="97">
        <f>IF(ISERROR(VLOOKUP(D206,TriHistory!$B:$E,3,FALSE)),0,IF(LEFT(VLOOKUP(D206,TriHistory!$B:$E,3,FALSE),1)="1",VLOOKUP(D206,TriHistory!$B:$E,4,FALSE),0))</f>
        <v>0</v>
      </c>
      <c r="E210" s="97">
        <f>IF(ISERROR(VLOOKUP(E206,TriHistory!$B:$E,3,FALSE)),0,IF(LEFT(VLOOKUP(E206,TriHistory!$B:$E,3,FALSE),1)="1",VLOOKUP(E206,TriHistory!$B:$E,4,FALSE),0))</f>
        <v>0</v>
      </c>
      <c r="F210" s="97">
        <f>IF(ISERROR(VLOOKUP(F206,TriHistory!$B:$E,3,FALSE)),0,IF(LEFT(VLOOKUP(F206,TriHistory!$B:$E,3,FALSE),1)="1",VLOOKUP(F206,TriHistory!$B:$E,4,FALSE),0))</f>
        <v>0</v>
      </c>
      <c r="G210" s="97">
        <f>IF(ISERROR(VLOOKUP(G206,TriHistory!$B:$E,3,FALSE)),0,IF(LEFT(VLOOKUP(G206,TriHistory!$B:$E,3,FALSE),1)="1",VLOOKUP(G206,TriHistory!$B:$E,4,FALSE),0))</f>
        <v>0</v>
      </c>
      <c r="H210" s="97">
        <f>IF(ISERROR(VLOOKUP(H206,TriHistory!$B:$E,3,FALSE)),0,IF(LEFT(VLOOKUP(H206,TriHistory!$B:$E,3,FALSE),1)="1",VLOOKUP(H206,TriHistory!$B:$E,4,FALSE),0))</f>
        <v>0</v>
      </c>
      <c r="I210" s="97">
        <f>IF(ISERROR(VLOOKUP(I206,TriHistory!$B:$E,3,FALSE)),0,IF(LEFT(VLOOKUP(I206,TriHistory!$B:$E,3,FALSE),1)="1",VLOOKUP(I206,TriHistory!$B:$E,4,FALSE),0))</f>
        <v>0</v>
      </c>
      <c r="J210" s="97">
        <f t="shared" si="59"/>
        <v>0</v>
      </c>
      <c r="K210" s="98">
        <f ca="1">IF(TODAY()&gt;C206-1,IF(J207=0,0,J210/J207),0)</f>
        <v>0</v>
      </c>
    </row>
    <row r="211" spans="1:11" x14ac:dyDescent="0.2">
      <c r="A211" s="382"/>
      <c r="B211" s="89" t="s">
        <v>643</v>
      </c>
      <c r="C211" s="97">
        <f>IF(ISERROR(VLOOKUP(C206,TriHistory!$B:$E,3,FALSE)),0,IF(LEFT(VLOOKUP(C206,TriHistory!$B:$E,3,FALSE),1)="2",VLOOKUP(C206,TriHistory!$B:$E,4,FALSE),0))</f>
        <v>0</v>
      </c>
      <c r="D211" s="97">
        <f>IF(ISERROR(VLOOKUP(D206,TriHistory!$B:$E,3,FALSE)),0,IF(LEFT(VLOOKUP(D206,TriHistory!$B:$E,3,FALSE),1)="2",VLOOKUP(D206,TriHistory!$B:$E,4,FALSE),0))</f>
        <v>0</v>
      </c>
      <c r="E211" s="97">
        <f>IF(ISERROR(VLOOKUP(E206,TriHistory!$B:$E,3,FALSE)),0,IF(LEFT(VLOOKUP(E206,TriHistory!$B:$E,3,FALSE),1)="2",VLOOKUP(E206,TriHistory!$B:$E,4,FALSE),0))</f>
        <v>0</v>
      </c>
      <c r="F211" s="97">
        <f>IF(ISERROR(VLOOKUP(F206,TriHistory!$B:$E,3,FALSE)),0,IF(LEFT(VLOOKUP(F206,TriHistory!$B:$E,3,FALSE),1)="2",VLOOKUP(F206,TriHistory!$B:$E,4,FALSE),0))</f>
        <v>0</v>
      </c>
      <c r="G211" s="97">
        <f>IF(ISERROR(VLOOKUP(G206,TriHistory!$B:$E,3,FALSE)),0,IF(LEFT(VLOOKUP(G206,TriHistory!$B:$E,3,FALSE),1)="2",VLOOKUP(G206,TriHistory!$B:$E,4,FALSE),0))</f>
        <v>0</v>
      </c>
      <c r="H211" s="97">
        <f>IF(ISERROR(VLOOKUP(H206,TriHistory!$B:$E,3,FALSE)),0,IF(LEFT(VLOOKUP(H206,TriHistory!$B:$E,3,FALSE),1)="2",VLOOKUP(H206,TriHistory!$B:$E,4,FALSE),0))</f>
        <v>0</v>
      </c>
      <c r="I211" s="97">
        <f>IF(ISERROR(VLOOKUP(I206,TriHistory!$B:$E,3,FALSE)),0,IF(LEFT(VLOOKUP(I206,TriHistory!$B:$E,3,FALSE),1)="2",VLOOKUP(I206,TriHistory!$B:$E,4,FALSE),0))</f>
        <v>0</v>
      </c>
      <c r="J211" s="97">
        <f t="shared" si="59"/>
        <v>0</v>
      </c>
      <c r="K211" s="98">
        <f ca="1">IF(TODAY()&gt;C207-1,IF(J208=0,0,J211/J208),0)</f>
        <v>0</v>
      </c>
    </row>
    <row r="212" spans="1:11" x14ac:dyDescent="0.2">
      <c r="A212" s="382"/>
      <c r="B212" s="89" t="s">
        <v>644</v>
      </c>
      <c r="C212" s="97">
        <f>IF(ISERROR(VLOOKUP(C206,TriHistory!$B:$E,3,FALSE)),0,IF(LEFT(VLOOKUP(C206,TriHistory!$B:$E,3,FALSE),1)="3",VLOOKUP(C206,TriHistory!$B:$E,4,FALSE),0))</f>
        <v>0</v>
      </c>
      <c r="D212" s="97">
        <f>IF(ISERROR(VLOOKUP(D206,TriHistory!$B:$E,3,FALSE)),0,IF(LEFT(VLOOKUP(D206,TriHistory!$B:$E,3,FALSE),1)="3",VLOOKUP(D206,TriHistory!$B:$E,4,FALSE),0))</f>
        <v>0</v>
      </c>
      <c r="E212" s="97">
        <f>IF(ISERROR(VLOOKUP(E206,TriHistory!$B:$E,3,FALSE)),0,IF(LEFT(VLOOKUP(E206,TriHistory!$B:$E,3,FALSE),1)="3",VLOOKUP(E206,TriHistory!$B:$E,4,FALSE),0))</f>
        <v>5</v>
      </c>
      <c r="F212" s="97">
        <f>IF(ISERROR(VLOOKUP(F206,TriHistory!$B:$E,3,FALSE)),0,IF(LEFT(VLOOKUP(F206,TriHistory!$B:$E,3,FALSE),1)="3",VLOOKUP(F206,TriHistory!$B:$E,4,FALSE),0))</f>
        <v>0</v>
      </c>
      <c r="G212" s="97">
        <f>IF(ISERROR(VLOOKUP(G206,TriHistory!$B:$E,3,FALSE)),0,IF(LEFT(VLOOKUP(G206,TriHistory!$B:$E,3,FALSE),1)="3",VLOOKUP(G206,TriHistory!$B:$E,4,FALSE),0))</f>
        <v>3.2</v>
      </c>
      <c r="H212" s="97">
        <f>IF(ISERROR(VLOOKUP(H206,TriHistory!$B:$E,3,FALSE)),0,IF(LEFT(VLOOKUP(H206,TriHistory!$B:$E,3,FALSE),1)="3",VLOOKUP(H206,TriHistory!$B:$E,4,FALSE),0))</f>
        <v>3.8</v>
      </c>
      <c r="I212" s="97">
        <f>IF(ISERROR(VLOOKUP(I206,TriHistory!$B:$E,3,FALSE)),0,IF(LEFT(VLOOKUP(I206,TriHistory!$B:$E,3,FALSE),1)="3",VLOOKUP(I206,TriHistory!$B:$E,4,FALSE),0))</f>
        <v>0</v>
      </c>
      <c r="J212" s="97">
        <f t="shared" si="59"/>
        <v>12</v>
      </c>
      <c r="K212" s="98" t="e">
        <f ca="1">IF(TODAY()&gt;C208-1,IF(J209=0,0,J212/J209),0)</f>
        <v>#N/A</v>
      </c>
    </row>
    <row r="213" spans="1:11" x14ac:dyDescent="0.2">
      <c r="A213" s="381" t="s">
        <v>332</v>
      </c>
      <c r="B213" s="381"/>
      <c r="C213" s="91">
        <f>C206+7</f>
        <v>42995</v>
      </c>
      <c r="D213" s="91">
        <f t="shared" ref="D213:I213" si="60">C213+1</f>
        <v>42996</v>
      </c>
      <c r="E213" s="91">
        <f t="shared" si="60"/>
        <v>42997</v>
      </c>
      <c r="F213" s="91">
        <f t="shared" si="60"/>
        <v>42998</v>
      </c>
      <c r="G213" s="91">
        <f t="shared" si="60"/>
        <v>42999</v>
      </c>
      <c r="H213" s="91">
        <f t="shared" si="60"/>
        <v>43000</v>
      </c>
      <c r="I213" s="91">
        <f t="shared" si="60"/>
        <v>43001</v>
      </c>
      <c r="J213" s="89" t="s">
        <v>335</v>
      </c>
      <c r="K213" s="90"/>
    </row>
    <row r="214" spans="1:11" x14ac:dyDescent="0.2">
      <c r="A214" s="382" t="s">
        <v>641</v>
      </c>
      <c r="B214" s="89" t="s">
        <v>642</v>
      </c>
      <c r="F214" s="92">
        <v>0.25</v>
      </c>
      <c r="J214" s="92">
        <f t="shared" ref="J214:J219" si="61">SUM(C214:I214)</f>
        <v>0.25</v>
      </c>
      <c r="K214" s="93"/>
    </row>
    <row r="215" spans="1:11" x14ac:dyDescent="0.2">
      <c r="A215" s="383"/>
      <c r="B215" s="89" t="s">
        <v>643</v>
      </c>
      <c r="H215" s="92" t="s">
        <v>634</v>
      </c>
      <c r="J215" s="92">
        <f t="shared" si="61"/>
        <v>0</v>
      </c>
      <c r="K215" s="93"/>
    </row>
    <row r="216" spans="1:11" x14ac:dyDescent="0.2">
      <c r="A216" s="383"/>
      <c r="B216" s="89" t="s">
        <v>644</v>
      </c>
      <c r="C216" s="94" t="e">
        <f>VLOOKUP($C213,Plan!$C:$J,2,FALSE)</f>
        <v>#N/A</v>
      </c>
      <c r="D216" s="94" t="e">
        <f>VLOOKUP($C213,Plan!$C:$J,3,FALSE)</f>
        <v>#N/A</v>
      </c>
      <c r="E216" s="94" t="e">
        <f>VLOOKUP($C213,Plan!$C:$J,4,FALSE)</f>
        <v>#N/A</v>
      </c>
      <c r="F216" s="94" t="e">
        <f>VLOOKUP($C213,Plan!$C:$J,5,FALSE)</f>
        <v>#N/A</v>
      </c>
      <c r="G216" s="94" t="e">
        <f>VLOOKUP($C213,Plan!$C:$J,6,FALSE)</f>
        <v>#N/A</v>
      </c>
      <c r="H216" s="94" t="e">
        <f>VLOOKUP($C213,Plan!$C:$J,7,FALSE)</f>
        <v>#N/A</v>
      </c>
      <c r="I216" s="94" t="e">
        <f>VLOOKUP($C213,Plan!$C:$J,8,FALSE)</f>
        <v>#N/A</v>
      </c>
      <c r="J216" s="92" t="e">
        <f t="shared" si="61"/>
        <v>#N/A</v>
      </c>
      <c r="K216" s="93"/>
    </row>
    <row r="217" spans="1:11" x14ac:dyDescent="0.2">
      <c r="A217" s="382" t="s">
        <v>645</v>
      </c>
      <c r="B217" s="89" t="s">
        <v>642</v>
      </c>
      <c r="C217" s="97">
        <f>IF(ISERROR(VLOOKUP(C213,TriHistory!$B:$E,3,FALSE)),0,IF(LEFT(VLOOKUP(C213,TriHistory!$B:$E,3,FALSE),1)="1",VLOOKUP(C213,TriHistory!$B:$E,4,FALSE),0))</f>
        <v>0</v>
      </c>
      <c r="D217" s="97">
        <f>IF(ISERROR(VLOOKUP(D213,TriHistory!$B:$E,3,FALSE)),0,IF(LEFT(VLOOKUP(D213,TriHistory!$B:$E,3,FALSE),1)="1",VLOOKUP(D213,TriHistory!$B:$E,4,FALSE),0))</f>
        <v>0</v>
      </c>
      <c r="E217" s="97">
        <f>IF(ISERROR(VLOOKUP(E213,TriHistory!$B:$E,3,FALSE)),0,IF(LEFT(VLOOKUP(E213,TriHistory!$B:$E,3,FALSE),1)="1",VLOOKUP(E213,TriHistory!$B:$E,4,FALSE),0))</f>
        <v>0</v>
      </c>
      <c r="F217" s="97">
        <f>IF(ISERROR(VLOOKUP(F213,TriHistory!$B:$E,3,FALSE)),0,IF(LEFT(VLOOKUP(F213,TriHistory!$B:$E,3,FALSE),1)="1",VLOOKUP(F213,TriHistory!$B:$E,4,FALSE),0))</f>
        <v>0</v>
      </c>
      <c r="G217" s="97">
        <f>IF(ISERROR(VLOOKUP(G213,TriHistory!$B:$E,3,FALSE)),0,IF(LEFT(VLOOKUP(G213,TriHistory!$B:$E,3,FALSE),1)="1",VLOOKUP(G213,TriHistory!$B:$E,4,FALSE),0))</f>
        <v>0</v>
      </c>
      <c r="H217" s="97">
        <f>IF(ISERROR(VLOOKUP(H213,TriHistory!$B:$E,3,FALSE)),0,IF(LEFT(VLOOKUP(H213,TriHistory!$B:$E,3,FALSE),1)="1",VLOOKUP(H213,TriHistory!$B:$E,4,FALSE),0))</f>
        <v>0</v>
      </c>
      <c r="I217" s="97">
        <f>IF(ISERROR(VLOOKUP(I213,TriHistory!$B:$E,3,FALSE)),0,IF(LEFT(VLOOKUP(I213,TriHistory!$B:$E,3,FALSE),1)="1",VLOOKUP(I213,TriHistory!$B:$E,4,FALSE),0))</f>
        <v>0</v>
      </c>
      <c r="J217" s="97">
        <f t="shared" si="61"/>
        <v>0</v>
      </c>
      <c r="K217" s="98">
        <f ca="1">IF(TODAY()&gt;C213-1,IF(J214=0,0,J217/J214),0)</f>
        <v>0</v>
      </c>
    </row>
    <row r="218" spans="1:11" x14ac:dyDescent="0.2">
      <c r="A218" s="382"/>
      <c r="B218" s="89" t="s">
        <v>643</v>
      </c>
      <c r="C218" s="97">
        <f>IF(ISERROR(VLOOKUP(C213,TriHistory!$B:$E,3,FALSE)),0,IF(LEFT(VLOOKUP(C213,TriHistory!$B:$E,3,FALSE),1)="2",VLOOKUP(C213,TriHistory!$B:$E,4,FALSE),0))</f>
        <v>0</v>
      </c>
      <c r="D218" s="97">
        <f>IF(ISERROR(VLOOKUP(D213,TriHistory!$B:$E,3,FALSE)),0,IF(LEFT(VLOOKUP(D213,TriHistory!$B:$E,3,FALSE),1)="2",VLOOKUP(D213,TriHistory!$B:$E,4,FALSE),0))</f>
        <v>0</v>
      </c>
      <c r="E218" s="97">
        <f>IF(ISERROR(VLOOKUP(E213,TriHistory!$B:$E,3,FALSE)),0,IF(LEFT(VLOOKUP(E213,TriHistory!$B:$E,3,FALSE),1)="2",VLOOKUP(E213,TriHistory!$B:$E,4,FALSE),0))</f>
        <v>0</v>
      </c>
      <c r="F218" s="97">
        <f>IF(ISERROR(VLOOKUP(F213,TriHistory!$B:$E,3,FALSE)),0,IF(LEFT(VLOOKUP(F213,TriHistory!$B:$E,3,FALSE),1)="2",VLOOKUP(F213,TriHistory!$B:$E,4,FALSE),0))</f>
        <v>0</v>
      </c>
      <c r="G218" s="97">
        <f>IF(ISERROR(VLOOKUP(G213,TriHistory!$B:$E,3,FALSE)),0,IF(LEFT(VLOOKUP(G213,TriHistory!$B:$E,3,FALSE),1)="2",VLOOKUP(G213,TriHistory!$B:$E,4,FALSE),0))</f>
        <v>0</v>
      </c>
      <c r="H218" s="97">
        <f>IF(ISERROR(VLOOKUP(H213,TriHistory!$B:$E,3,FALSE)),0,IF(LEFT(VLOOKUP(H213,TriHistory!$B:$E,3,FALSE),1)="2",VLOOKUP(H213,TriHistory!$B:$E,4,FALSE),0))</f>
        <v>0</v>
      </c>
      <c r="I218" s="97">
        <f>IF(ISERROR(VLOOKUP(I213,TriHistory!$B:$E,3,FALSE)),0,IF(LEFT(VLOOKUP(I213,TriHistory!$B:$E,3,FALSE),1)="2",VLOOKUP(I213,TriHistory!$B:$E,4,FALSE),0))</f>
        <v>0</v>
      </c>
      <c r="J218" s="97">
        <f t="shared" si="61"/>
        <v>0</v>
      </c>
      <c r="K218" s="98">
        <f ca="1">IF(TODAY()&gt;C214-1,IF(J215=0,0,J218/J215),0)</f>
        <v>0</v>
      </c>
    </row>
    <row r="219" spans="1:11" x14ac:dyDescent="0.2">
      <c r="A219" s="382"/>
      <c r="B219" s="89" t="s">
        <v>644</v>
      </c>
      <c r="C219" s="97">
        <f>IF(ISERROR(VLOOKUP(C213,TriHistory!$B:$E,3,FALSE)),0,IF(LEFT(VLOOKUP(C213,TriHistory!$B:$E,3,FALSE),1)="3",VLOOKUP(C213,TriHistory!$B:$E,4,FALSE),0))</f>
        <v>0</v>
      </c>
      <c r="D219" s="97">
        <f>IF(ISERROR(VLOOKUP(D213,TriHistory!$B:$E,3,FALSE)),0,IF(LEFT(VLOOKUP(D213,TriHistory!$B:$E,3,FALSE),1)="3",VLOOKUP(D213,TriHistory!$B:$E,4,FALSE),0))</f>
        <v>0</v>
      </c>
      <c r="E219" s="97">
        <f>IF(ISERROR(VLOOKUP(E213,TriHistory!$B:$E,3,FALSE)),0,IF(LEFT(VLOOKUP(E213,TriHistory!$B:$E,3,FALSE),1)="3",VLOOKUP(E213,TriHistory!$B:$E,4,FALSE),0))</f>
        <v>0</v>
      </c>
      <c r="F219" s="97">
        <f>IF(ISERROR(VLOOKUP(F213,TriHistory!$B:$E,3,FALSE)),0,IF(LEFT(VLOOKUP(F213,TriHistory!$B:$E,3,FALSE),1)="3",VLOOKUP(F213,TriHistory!$B:$E,4,FALSE),0))</f>
        <v>0</v>
      </c>
      <c r="G219" s="97">
        <f>IF(ISERROR(VLOOKUP(G213,TriHistory!$B:$E,3,FALSE)),0,IF(LEFT(VLOOKUP(G213,TriHistory!$B:$E,3,FALSE),1)="3",VLOOKUP(G213,TriHistory!$B:$E,4,FALSE),0))</f>
        <v>3.2</v>
      </c>
      <c r="H219" s="97">
        <f>IF(ISERROR(VLOOKUP(H213,TriHistory!$B:$E,3,FALSE)),0,IF(LEFT(VLOOKUP(H213,TriHistory!$B:$E,3,FALSE),1)="3",VLOOKUP(H213,TriHistory!$B:$E,4,FALSE),0))</f>
        <v>4</v>
      </c>
      <c r="I219" s="97">
        <f>IF(ISERROR(VLOOKUP(I213,TriHistory!$B:$E,3,FALSE)),0,IF(LEFT(VLOOKUP(I213,TriHistory!$B:$E,3,FALSE),1)="3",VLOOKUP(I213,TriHistory!$B:$E,4,FALSE),0))</f>
        <v>7.85</v>
      </c>
      <c r="J219" s="97">
        <f t="shared" si="61"/>
        <v>15.05</v>
      </c>
      <c r="K219" s="98" t="e">
        <f ca="1">IF(TODAY()&gt;C215-1,IF(J216=0,0,J219/J216),0)</f>
        <v>#N/A</v>
      </c>
    </row>
  </sheetData>
  <mergeCells count="86">
    <mergeCell ref="A1:K1"/>
    <mergeCell ref="A4:A6"/>
    <mergeCell ref="A7:A9"/>
    <mergeCell ref="A3:B3"/>
    <mergeCell ref="A10:B10"/>
    <mergeCell ref="A24:B24"/>
    <mergeCell ref="A11:A13"/>
    <mergeCell ref="A14:A16"/>
    <mergeCell ref="A18:A20"/>
    <mergeCell ref="A21:A23"/>
    <mergeCell ref="A25:A27"/>
    <mergeCell ref="A28:A30"/>
    <mergeCell ref="A31:B31"/>
    <mergeCell ref="A63:A65"/>
    <mergeCell ref="A67:A69"/>
    <mergeCell ref="A32:A34"/>
    <mergeCell ref="A35:A37"/>
    <mergeCell ref="A39:A41"/>
    <mergeCell ref="A42:A44"/>
    <mergeCell ref="A38:B38"/>
    <mergeCell ref="A70:A72"/>
    <mergeCell ref="A46:A48"/>
    <mergeCell ref="A49:A51"/>
    <mergeCell ref="A53:A55"/>
    <mergeCell ref="A56:A58"/>
    <mergeCell ref="A52:B52"/>
    <mergeCell ref="A59:B59"/>
    <mergeCell ref="A60:A62"/>
    <mergeCell ref="A88:A90"/>
    <mergeCell ref="A91:A93"/>
    <mergeCell ref="A95:A97"/>
    <mergeCell ref="A98:A100"/>
    <mergeCell ref="A130:A132"/>
    <mergeCell ref="A102:A104"/>
    <mergeCell ref="A105:A107"/>
    <mergeCell ref="A109:A111"/>
    <mergeCell ref="A112:A114"/>
    <mergeCell ref="A108:B108"/>
    <mergeCell ref="A116:A118"/>
    <mergeCell ref="A119:A121"/>
    <mergeCell ref="A123:A125"/>
    <mergeCell ref="A126:A128"/>
    <mergeCell ref="A122:B122"/>
    <mergeCell ref="A101:B101"/>
    <mergeCell ref="A154:A156"/>
    <mergeCell ref="A150:B150"/>
    <mergeCell ref="A133:A135"/>
    <mergeCell ref="A137:A139"/>
    <mergeCell ref="A140:A142"/>
    <mergeCell ref="A136:B136"/>
    <mergeCell ref="A73:B73"/>
    <mergeCell ref="A87:B87"/>
    <mergeCell ref="A74:A76"/>
    <mergeCell ref="A77:A79"/>
    <mergeCell ref="A81:A83"/>
    <mergeCell ref="A84:A86"/>
    <mergeCell ref="A80:B80"/>
    <mergeCell ref="A129:B129"/>
    <mergeCell ref="A157:B157"/>
    <mergeCell ref="A171:B171"/>
    <mergeCell ref="A186:A188"/>
    <mergeCell ref="A172:A174"/>
    <mergeCell ref="A175:A177"/>
    <mergeCell ref="A179:A181"/>
    <mergeCell ref="A182:A184"/>
    <mergeCell ref="A178:B178"/>
    <mergeCell ref="A158:A160"/>
    <mergeCell ref="A161:A163"/>
    <mergeCell ref="A165:A167"/>
    <mergeCell ref="A168:A170"/>
    <mergeCell ref="A144:A146"/>
    <mergeCell ref="A147:A149"/>
    <mergeCell ref="A151:A153"/>
    <mergeCell ref="A213:B213"/>
    <mergeCell ref="A214:A216"/>
    <mergeCell ref="A217:A219"/>
    <mergeCell ref="A185:B185"/>
    <mergeCell ref="A199:B199"/>
    <mergeCell ref="A189:A191"/>
    <mergeCell ref="A193:A195"/>
    <mergeCell ref="A196:A198"/>
    <mergeCell ref="A200:A202"/>
    <mergeCell ref="A203:A205"/>
    <mergeCell ref="A207:A209"/>
    <mergeCell ref="A210:A212"/>
    <mergeCell ref="A206:B206"/>
  </mergeCells>
  <phoneticPr fontId="4" type="noConversion"/>
  <conditionalFormatting sqref="A220:K1048576 A1:K212">
    <cfRule type="cellIs" dxfId="133" priority="2" stopIfTrue="1" operator="equal">
      <formula>$P$1</formula>
    </cfRule>
  </conditionalFormatting>
  <conditionalFormatting sqref="A213:K219">
    <cfRule type="cellIs" dxfId="132" priority="1" stopIfTrue="1" operator="equal">
      <formula>$P$1</formula>
    </cfRule>
  </conditionalFormatting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172"/>
  <sheetViews>
    <sheetView workbookViewId="0">
      <selection activeCell="H14" sqref="H14"/>
    </sheetView>
  </sheetViews>
  <sheetFormatPr defaultColWidth="8.75" defaultRowHeight="15" x14ac:dyDescent="0.3"/>
  <cols>
    <col min="1" max="1" width="9" bestFit="1" customWidth="1"/>
    <col min="2" max="2" width="13.125" bestFit="1" customWidth="1"/>
    <col min="3" max="3" width="11.875" bestFit="1" customWidth="1"/>
    <col min="4" max="4" width="14.5" bestFit="1" customWidth="1"/>
    <col min="5" max="5" width="9.125" bestFit="1" customWidth="1"/>
    <col min="6" max="6" width="11.625" bestFit="1" customWidth="1"/>
    <col min="7" max="7" width="11.75" bestFit="1" customWidth="1"/>
  </cols>
  <sheetData>
    <row r="1" spans="1:8" x14ac:dyDescent="0.3">
      <c r="A1" s="355" t="s">
        <v>300</v>
      </c>
      <c r="B1" s="356" t="s">
        <v>530</v>
      </c>
    </row>
    <row r="2" spans="1:8" x14ac:dyDescent="0.3">
      <c r="A2" s="355" t="s">
        <v>280</v>
      </c>
      <c r="B2" s="356" t="s">
        <v>1223</v>
      </c>
    </row>
    <row r="4" spans="1:8" x14ac:dyDescent="0.3">
      <c r="A4" s="357"/>
      <c r="B4" s="358" t="s">
        <v>287</v>
      </c>
      <c r="C4" s="359"/>
      <c r="D4" s="359"/>
      <c r="E4" s="359"/>
      <c r="F4" s="359"/>
      <c r="G4" s="360"/>
    </row>
    <row r="5" spans="1:8" x14ac:dyDescent="0.3">
      <c r="A5" s="358" t="s">
        <v>301</v>
      </c>
      <c r="B5" s="357" t="s">
        <v>615</v>
      </c>
      <c r="C5" s="361" t="s">
        <v>616</v>
      </c>
      <c r="D5" s="361" t="s">
        <v>620</v>
      </c>
      <c r="E5" s="361" t="s">
        <v>617</v>
      </c>
      <c r="F5" s="361" t="s">
        <v>618</v>
      </c>
      <c r="G5" s="362" t="s">
        <v>619</v>
      </c>
      <c r="H5" s="149" t="s">
        <v>1096</v>
      </c>
    </row>
    <row r="6" spans="1:8" x14ac:dyDescent="0.3">
      <c r="A6" s="357">
        <v>200809</v>
      </c>
      <c r="B6" s="363">
        <v>15</v>
      </c>
      <c r="C6" s="364">
        <v>116.9</v>
      </c>
      <c r="D6" s="364">
        <v>7.7933333333333339</v>
      </c>
      <c r="E6" s="365">
        <v>0.87251157407407409</v>
      </c>
      <c r="F6" s="364">
        <v>5.842739326172814</v>
      </c>
      <c r="G6" s="366">
        <v>1598.0666666666666</v>
      </c>
      <c r="H6" s="103">
        <v>1</v>
      </c>
    </row>
    <row r="7" spans="1:8" x14ac:dyDescent="0.3">
      <c r="A7" s="367">
        <v>200710</v>
      </c>
      <c r="B7" s="368">
        <v>18</v>
      </c>
      <c r="C7" s="369">
        <v>103.1</v>
      </c>
      <c r="D7" s="369">
        <v>5.7277777777777779</v>
      </c>
      <c r="E7" s="370">
        <v>0.74415509259259272</v>
      </c>
      <c r="F7" s="369">
        <v>5.8451859371629098</v>
      </c>
      <c r="G7" s="371">
        <v>1650.8333333333333</v>
      </c>
      <c r="H7" s="148">
        <f>1+H6</f>
        <v>2</v>
      </c>
    </row>
    <row r="8" spans="1:8" x14ac:dyDescent="0.3">
      <c r="A8" s="367">
        <v>200808</v>
      </c>
      <c r="B8" s="368">
        <v>15</v>
      </c>
      <c r="C8" s="369">
        <v>95.800000000000011</v>
      </c>
      <c r="D8" s="369">
        <v>6.3866666666666676</v>
      </c>
      <c r="E8" s="370">
        <v>0.72309027777777779</v>
      </c>
      <c r="F8" s="369">
        <v>5.8971258415836649</v>
      </c>
      <c r="G8" s="371">
        <v>1616.4</v>
      </c>
      <c r="H8" s="148">
        <f t="shared" ref="H8:H71" si="0">1+H7</f>
        <v>3</v>
      </c>
    </row>
    <row r="9" spans="1:8" x14ac:dyDescent="0.3">
      <c r="A9" s="367">
        <v>201509</v>
      </c>
      <c r="B9" s="368">
        <v>16</v>
      </c>
      <c r="C9" s="369">
        <v>90.5</v>
      </c>
      <c r="D9" s="369">
        <v>5.65625</v>
      </c>
      <c r="E9" s="370">
        <v>0.87848379629629636</v>
      </c>
      <c r="F9" s="369">
        <v>4.6681355412863246</v>
      </c>
      <c r="G9" s="371">
        <v>2415.4375</v>
      </c>
      <c r="H9" s="148">
        <f t="shared" si="0"/>
        <v>4</v>
      </c>
    </row>
    <row r="10" spans="1:8" x14ac:dyDescent="0.3">
      <c r="A10" s="367">
        <v>200810</v>
      </c>
      <c r="B10" s="368">
        <v>10</v>
      </c>
      <c r="C10" s="369">
        <v>88.86</v>
      </c>
      <c r="D10" s="369">
        <v>8.8859999999999992</v>
      </c>
      <c r="E10" s="370">
        <v>0.67038194444444443</v>
      </c>
      <c r="F10" s="369">
        <v>5.983992920718701</v>
      </c>
      <c r="G10" s="371">
        <v>1470.6</v>
      </c>
      <c r="H10" s="148">
        <f t="shared" si="0"/>
        <v>5</v>
      </c>
    </row>
    <row r="11" spans="1:8" x14ac:dyDescent="0.3">
      <c r="A11" s="367">
        <v>201503</v>
      </c>
      <c r="B11" s="368">
        <v>13</v>
      </c>
      <c r="C11" s="369">
        <v>88.65</v>
      </c>
      <c r="D11" s="369">
        <v>6.8192307692307699</v>
      </c>
      <c r="E11" s="370">
        <v>0.73337962962962977</v>
      </c>
      <c r="F11" s="369">
        <v>5.323683147556344</v>
      </c>
      <c r="G11" s="371">
        <v>2144.6153846153848</v>
      </c>
      <c r="H11" s="148">
        <f t="shared" si="0"/>
        <v>6</v>
      </c>
    </row>
    <row r="12" spans="1:8" x14ac:dyDescent="0.3">
      <c r="A12" s="367">
        <v>201209</v>
      </c>
      <c r="B12" s="368">
        <v>12</v>
      </c>
      <c r="C12" s="369">
        <v>86.32</v>
      </c>
      <c r="D12" s="369">
        <v>7.1933333333333325</v>
      </c>
      <c r="E12" s="370">
        <v>0.67585648148148159</v>
      </c>
      <c r="F12" s="369">
        <v>5.7772266558561363</v>
      </c>
      <c r="G12" s="371">
        <v>1639</v>
      </c>
      <c r="H12" s="148">
        <f t="shared" si="0"/>
        <v>7</v>
      </c>
    </row>
    <row r="13" spans="1:8" x14ac:dyDescent="0.3">
      <c r="A13" s="367">
        <v>200805</v>
      </c>
      <c r="B13" s="368">
        <v>16</v>
      </c>
      <c r="C13" s="369">
        <v>85.9</v>
      </c>
      <c r="D13" s="369">
        <v>5.3687500000000004</v>
      </c>
      <c r="E13" s="370">
        <v>0.58414351851851853</v>
      </c>
      <c r="F13" s="369">
        <v>6.1936529230505251</v>
      </c>
      <c r="G13" s="371">
        <v>1244.6875</v>
      </c>
      <c r="H13" s="148">
        <f t="shared" si="0"/>
        <v>8</v>
      </c>
    </row>
    <row r="14" spans="1:8" x14ac:dyDescent="0.3">
      <c r="A14" s="367">
        <v>200709</v>
      </c>
      <c r="B14" s="368">
        <v>17</v>
      </c>
      <c r="C14" s="369">
        <v>85.740000000000009</v>
      </c>
      <c r="D14" s="369">
        <v>5.0435294117647063</v>
      </c>
      <c r="E14" s="370">
        <v>0.60949074074074083</v>
      </c>
      <c r="F14" s="369">
        <v>5.9682226612072489</v>
      </c>
      <c r="G14" s="371">
        <v>1500.6470588235295</v>
      </c>
      <c r="H14" s="148">
        <f t="shared" si="0"/>
        <v>9</v>
      </c>
    </row>
    <row r="15" spans="1:8" x14ac:dyDescent="0.3">
      <c r="A15" s="367">
        <v>201208</v>
      </c>
      <c r="B15" s="368">
        <v>16</v>
      </c>
      <c r="C15" s="369">
        <v>83.67</v>
      </c>
      <c r="D15" s="369">
        <v>5.2293750000000001</v>
      </c>
      <c r="E15" s="370">
        <v>0.5911805555555556</v>
      </c>
      <c r="F15" s="369">
        <v>6.0415292796918552</v>
      </c>
      <c r="G15" s="371">
        <v>1369.6875</v>
      </c>
      <c r="H15" s="148">
        <f t="shared" si="0"/>
        <v>10</v>
      </c>
    </row>
    <row r="16" spans="1:8" x14ac:dyDescent="0.3">
      <c r="A16" s="367">
        <v>200806</v>
      </c>
      <c r="B16" s="368">
        <v>14</v>
      </c>
      <c r="C16" s="369">
        <v>80.930000000000007</v>
      </c>
      <c r="D16" s="369">
        <v>5.7807142857142866</v>
      </c>
      <c r="E16" s="370">
        <v>0.59993055555555563</v>
      </c>
      <c r="F16" s="369">
        <v>5.789564189882638</v>
      </c>
      <c r="G16" s="371">
        <v>1672.2857142857142</v>
      </c>
      <c r="H16" s="148">
        <f t="shared" si="0"/>
        <v>11</v>
      </c>
    </row>
    <row r="17" spans="1:8" x14ac:dyDescent="0.3">
      <c r="A17" s="367">
        <v>200711</v>
      </c>
      <c r="B17" s="368">
        <v>14</v>
      </c>
      <c r="C17" s="369">
        <v>78.949999999999989</v>
      </c>
      <c r="D17" s="369">
        <v>5.6392857142857133</v>
      </c>
      <c r="E17" s="370">
        <v>0.55075231481481479</v>
      </c>
      <c r="F17" s="369">
        <v>6.0634269716343123</v>
      </c>
      <c r="G17" s="371">
        <v>1425.0714285714287</v>
      </c>
      <c r="H17" s="148">
        <f t="shared" si="0"/>
        <v>12</v>
      </c>
    </row>
    <row r="18" spans="1:8" x14ac:dyDescent="0.3">
      <c r="A18" s="367">
        <v>201612</v>
      </c>
      <c r="B18" s="368">
        <v>25</v>
      </c>
      <c r="C18" s="369">
        <v>78.83</v>
      </c>
      <c r="D18" s="369">
        <v>3.1532</v>
      </c>
      <c r="E18" s="370">
        <v>0.58395833333333325</v>
      </c>
      <c r="F18" s="369">
        <v>5.6237059602127069</v>
      </c>
      <c r="G18" s="371">
        <v>1846.48</v>
      </c>
      <c r="H18" s="148">
        <f t="shared" si="0"/>
        <v>13</v>
      </c>
    </row>
    <row r="19" spans="1:8" x14ac:dyDescent="0.3">
      <c r="A19" s="367">
        <v>201502</v>
      </c>
      <c r="B19" s="368">
        <v>12</v>
      </c>
      <c r="C19" s="369">
        <v>76.8</v>
      </c>
      <c r="D19" s="369">
        <v>6.3999999999999995</v>
      </c>
      <c r="E19" s="370">
        <v>0.61714120370370373</v>
      </c>
      <c r="F19" s="369">
        <v>5.290064882169399</v>
      </c>
      <c r="G19" s="371">
        <v>2219.25</v>
      </c>
      <c r="H19" s="148">
        <f t="shared" si="0"/>
        <v>14</v>
      </c>
    </row>
    <row r="20" spans="1:8" x14ac:dyDescent="0.3">
      <c r="A20" s="367">
        <v>201501</v>
      </c>
      <c r="B20" s="368">
        <v>15</v>
      </c>
      <c r="C20" s="369">
        <v>76.75</v>
      </c>
      <c r="D20" s="369">
        <v>5.1166666666666663</v>
      </c>
      <c r="E20" s="370">
        <v>0.59428240740740745</v>
      </c>
      <c r="F20" s="369">
        <v>5.4504672630848159</v>
      </c>
      <c r="G20" s="371">
        <v>2044.3333333333333</v>
      </c>
      <c r="H20" s="148">
        <f t="shared" si="0"/>
        <v>15</v>
      </c>
    </row>
    <row r="21" spans="1:8" x14ac:dyDescent="0.3">
      <c r="A21" s="367">
        <v>200804</v>
      </c>
      <c r="B21" s="368">
        <v>17</v>
      </c>
      <c r="C21" s="369">
        <v>75.900000000000006</v>
      </c>
      <c r="D21" s="369">
        <v>4.4647058823529413</v>
      </c>
      <c r="E21" s="370">
        <v>0.52424768518518516</v>
      </c>
      <c r="F21" s="369">
        <v>6.042817811900008</v>
      </c>
      <c r="G21" s="371">
        <v>1380.8235294117646</v>
      </c>
      <c r="H21" s="148">
        <f t="shared" si="0"/>
        <v>16</v>
      </c>
    </row>
    <row r="22" spans="1:8" x14ac:dyDescent="0.3">
      <c r="A22" s="367">
        <v>201406</v>
      </c>
      <c r="B22" s="368">
        <v>16</v>
      </c>
      <c r="C22" s="369">
        <v>73.58</v>
      </c>
      <c r="D22" s="369">
        <v>4.5987499999999999</v>
      </c>
      <c r="E22" s="370">
        <v>0.52239583333333339</v>
      </c>
      <c r="F22" s="369">
        <v>5.978852920689409</v>
      </c>
      <c r="G22" s="371">
        <v>1464.8125</v>
      </c>
      <c r="H22" s="148">
        <f t="shared" si="0"/>
        <v>17</v>
      </c>
    </row>
    <row r="23" spans="1:8" x14ac:dyDescent="0.3">
      <c r="A23" s="367">
        <v>201306</v>
      </c>
      <c r="B23" s="368">
        <v>15</v>
      </c>
      <c r="C23" s="369">
        <v>73.25</v>
      </c>
      <c r="D23" s="369">
        <v>4.8833333333333337</v>
      </c>
      <c r="E23" s="370">
        <v>0.52787037037037043</v>
      </c>
      <c r="F23" s="369">
        <v>6.1074187553285633</v>
      </c>
      <c r="G23" s="371">
        <v>1359.8666666666666</v>
      </c>
      <c r="H23" s="148">
        <f t="shared" si="0"/>
        <v>18</v>
      </c>
    </row>
    <row r="24" spans="1:8" x14ac:dyDescent="0.3">
      <c r="A24" s="367">
        <v>201605</v>
      </c>
      <c r="B24" s="368">
        <v>19</v>
      </c>
      <c r="C24" s="369">
        <v>72.530000000000015</v>
      </c>
      <c r="D24" s="369">
        <v>3.8173684210526324</v>
      </c>
      <c r="E24" s="370">
        <v>0.5746527777777779</v>
      </c>
      <c r="F24" s="369">
        <v>5.3273387531029384</v>
      </c>
      <c r="G24" s="371">
        <v>2161.8947368421054</v>
      </c>
      <c r="H24" s="148">
        <f t="shared" si="0"/>
        <v>19</v>
      </c>
    </row>
    <row r="25" spans="1:8" x14ac:dyDescent="0.3">
      <c r="A25" s="367">
        <v>201510</v>
      </c>
      <c r="B25" s="368">
        <v>8</v>
      </c>
      <c r="C25" s="369">
        <v>72.2</v>
      </c>
      <c r="D25" s="369">
        <v>9.0250000000000004</v>
      </c>
      <c r="E25" s="370">
        <v>0.76292824074074073</v>
      </c>
      <c r="F25" s="369">
        <v>4.9392075328410954</v>
      </c>
      <c r="G25" s="371">
        <v>2228.125</v>
      </c>
      <c r="H25" s="148">
        <f t="shared" si="0"/>
        <v>20</v>
      </c>
    </row>
    <row r="26" spans="1:8" x14ac:dyDescent="0.3">
      <c r="A26" s="367">
        <v>200603</v>
      </c>
      <c r="B26" s="368">
        <v>19</v>
      </c>
      <c r="C26" s="369">
        <v>70</v>
      </c>
      <c r="D26" s="369">
        <v>3.6842105263157894</v>
      </c>
      <c r="E26" s="370">
        <v>0.51070601851851849</v>
      </c>
      <c r="F26" s="369">
        <v>5.8106804193926154</v>
      </c>
      <c r="G26" s="371">
        <v>1689</v>
      </c>
      <c r="H26" s="148">
        <f t="shared" si="0"/>
        <v>21</v>
      </c>
    </row>
    <row r="27" spans="1:8" x14ac:dyDescent="0.3">
      <c r="A27" s="367">
        <v>201504</v>
      </c>
      <c r="B27" s="368">
        <v>13</v>
      </c>
      <c r="C27" s="369">
        <v>69.460000000000008</v>
      </c>
      <c r="D27" s="369">
        <v>5.3430769230769233</v>
      </c>
      <c r="E27" s="370">
        <v>0.53754629629629636</v>
      </c>
      <c r="F27" s="369">
        <v>5.4198099002148643</v>
      </c>
      <c r="G27" s="371">
        <v>2049.1538461538462</v>
      </c>
      <c r="H27" s="148">
        <f t="shared" si="0"/>
        <v>22</v>
      </c>
    </row>
    <row r="28" spans="1:8" x14ac:dyDescent="0.3">
      <c r="A28" s="367">
        <v>201607</v>
      </c>
      <c r="B28" s="368">
        <v>12</v>
      </c>
      <c r="C28" s="369">
        <v>66.5</v>
      </c>
      <c r="D28" s="369">
        <v>5.541666666666667</v>
      </c>
      <c r="E28" s="370">
        <v>0.56916666666666682</v>
      </c>
      <c r="F28" s="369">
        <v>5.1204319600565826</v>
      </c>
      <c r="G28" s="371">
        <v>2223</v>
      </c>
      <c r="H28" s="148">
        <f t="shared" si="0"/>
        <v>23</v>
      </c>
    </row>
    <row r="29" spans="1:8" x14ac:dyDescent="0.3">
      <c r="A29" s="367">
        <v>201303</v>
      </c>
      <c r="B29" s="368">
        <v>16</v>
      </c>
      <c r="C29" s="369">
        <v>65.930000000000007</v>
      </c>
      <c r="D29" s="369">
        <v>4.1206250000000004</v>
      </c>
      <c r="E29" s="370">
        <v>0.43898148148148142</v>
      </c>
      <c r="F29" s="369">
        <v>6.4086048406647915</v>
      </c>
      <c r="G29" s="371">
        <v>1078.4375</v>
      </c>
      <c r="H29" s="148">
        <f t="shared" si="0"/>
        <v>24</v>
      </c>
    </row>
    <row r="30" spans="1:8" x14ac:dyDescent="0.3">
      <c r="A30" s="367">
        <v>201603</v>
      </c>
      <c r="B30" s="368">
        <v>13</v>
      </c>
      <c r="C30" s="369">
        <v>64.95</v>
      </c>
      <c r="D30" s="369">
        <v>4.9961538461538462</v>
      </c>
      <c r="E30" s="370">
        <v>0.53535879629629635</v>
      </c>
      <c r="F30" s="369">
        <v>5.2356960731323259</v>
      </c>
      <c r="G30" s="371">
        <v>2216.3846153846152</v>
      </c>
      <c r="H30" s="148">
        <f t="shared" si="0"/>
        <v>25</v>
      </c>
    </row>
    <row r="31" spans="1:8" x14ac:dyDescent="0.3">
      <c r="A31" s="367">
        <v>200803</v>
      </c>
      <c r="B31" s="368">
        <v>16</v>
      </c>
      <c r="C31" s="369">
        <v>64.44</v>
      </c>
      <c r="D31" s="369">
        <v>4.0274999999999999</v>
      </c>
      <c r="E31" s="370">
        <v>0.44435185185185189</v>
      </c>
      <c r="F31" s="369">
        <v>6.0209769805501931</v>
      </c>
      <c r="G31" s="371">
        <v>1404.1875</v>
      </c>
      <c r="H31" s="148">
        <f t="shared" si="0"/>
        <v>26</v>
      </c>
    </row>
    <row r="32" spans="1:8" x14ac:dyDescent="0.3">
      <c r="A32" s="367">
        <v>200807</v>
      </c>
      <c r="B32" s="368">
        <v>13</v>
      </c>
      <c r="C32" s="369">
        <v>63.22</v>
      </c>
      <c r="D32" s="369">
        <v>4.8630769230769229</v>
      </c>
      <c r="E32" s="370">
        <v>0.46575231481481477</v>
      </c>
      <c r="F32" s="369">
        <v>5.7733441017472966</v>
      </c>
      <c r="G32" s="371">
        <v>1703.5384615384614</v>
      </c>
      <c r="H32" s="148">
        <f t="shared" si="0"/>
        <v>27</v>
      </c>
    </row>
    <row r="33" spans="1:8" x14ac:dyDescent="0.3">
      <c r="A33" s="367">
        <v>201307</v>
      </c>
      <c r="B33" s="368">
        <v>7</v>
      </c>
      <c r="C33" s="369">
        <v>62.97</v>
      </c>
      <c r="D33" s="369">
        <v>8.9957142857142856</v>
      </c>
      <c r="E33" s="370">
        <v>0.52164351851851853</v>
      </c>
      <c r="F33" s="369">
        <v>5.622229958495339</v>
      </c>
      <c r="G33" s="371">
        <v>1704.7142857142858</v>
      </c>
      <c r="H33" s="148">
        <f t="shared" si="0"/>
        <v>28</v>
      </c>
    </row>
    <row r="34" spans="1:8" x14ac:dyDescent="0.3">
      <c r="A34" s="367">
        <v>201411</v>
      </c>
      <c r="B34" s="368">
        <v>14</v>
      </c>
      <c r="C34" s="369">
        <v>61.480000000000004</v>
      </c>
      <c r="D34" s="369">
        <v>4.3914285714285715</v>
      </c>
      <c r="E34" s="370">
        <v>0.4792939814814815</v>
      </c>
      <c r="F34" s="369">
        <v>5.3734492803104148</v>
      </c>
      <c r="G34" s="371">
        <v>2130.3571428571427</v>
      </c>
      <c r="H34" s="148">
        <f t="shared" si="0"/>
        <v>29</v>
      </c>
    </row>
    <row r="35" spans="1:8" x14ac:dyDescent="0.3">
      <c r="A35" s="367">
        <v>201405</v>
      </c>
      <c r="B35" s="368">
        <v>13</v>
      </c>
      <c r="C35" s="369">
        <v>60.710000000000015</v>
      </c>
      <c r="D35" s="369">
        <v>4.6700000000000008</v>
      </c>
      <c r="E35" s="370">
        <v>0.44733796296296291</v>
      </c>
      <c r="F35" s="369">
        <v>5.9288896625996861</v>
      </c>
      <c r="G35" s="371">
        <v>1561.7692307692307</v>
      </c>
      <c r="H35" s="148">
        <f t="shared" si="0"/>
        <v>30</v>
      </c>
    </row>
    <row r="36" spans="1:8" x14ac:dyDescent="0.3">
      <c r="A36" s="367">
        <v>200605</v>
      </c>
      <c r="B36" s="368">
        <v>18</v>
      </c>
      <c r="C36" s="369">
        <v>60.35</v>
      </c>
      <c r="D36" s="369">
        <v>3.3527777777777779</v>
      </c>
      <c r="E36" s="370">
        <v>0.43413194444444447</v>
      </c>
      <c r="F36" s="369">
        <v>5.8262001340049911</v>
      </c>
      <c r="G36" s="371">
        <v>1651.8888888888889</v>
      </c>
      <c r="H36" s="148">
        <f t="shared" si="0"/>
        <v>31</v>
      </c>
    </row>
    <row r="37" spans="1:8" x14ac:dyDescent="0.3">
      <c r="A37" s="367">
        <v>200606</v>
      </c>
      <c r="B37" s="368">
        <v>15</v>
      </c>
      <c r="C37" s="369">
        <v>60.199999999999996</v>
      </c>
      <c r="D37" s="369">
        <v>4.0133333333333328</v>
      </c>
      <c r="E37" s="370">
        <v>0.43361111111111106</v>
      </c>
      <c r="F37" s="369">
        <v>5.8243833566271972</v>
      </c>
      <c r="G37" s="371">
        <v>1646.2666666666667</v>
      </c>
      <c r="H37" s="148">
        <f t="shared" si="0"/>
        <v>32</v>
      </c>
    </row>
    <row r="38" spans="1:8" x14ac:dyDescent="0.3">
      <c r="A38" s="367">
        <v>200903</v>
      </c>
      <c r="B38" s="368">
        <v>12</v>
      </c>
      <c r="C38" s="369">
        <v>59.825651910000012</v>
      </c>
      <c r="D38" s="369">
        <v>4.9854709925000007</v>
      </c>
      <c r="E38" s="370">
        <v>0.49939814814814809</v>
      </c>
      <c r="F38" s="369">
        <v>5.1726533980566742</v>
      </c>
      <c r="G38" s="371">
        <v>2105.75</v>
      </c>
      <c r="H38" s="148">
        <f t="shared" si="0"/>
        <v>33</v>
      </c>
    </row>
    <row r="39" spans="1:8" x14ac:dyDescent="0.3">
      <c r="A39" s="367">
        <v>201507</v>
      </c>
      <c r="B39" s="368">
        <v>7</v>
      </c>
      <c r="C39" s="369">
        <v>59.8</v>
      </c>
      <c r="D39" s="369">
        <v>8.5428571428571427</v>
      </c>
      <c r="E39" s="370">
        <v>0.54996527777777782</v>
      </c>
      <c r="F39" s="369">
        <v>5.1269013045179239</v>
      </c>
      <c r="G39" s="371">
        <v>2218.8571428571427</v>
      </c>
      <c r="H39" s="148">
        <f t="shared" si="0"/>
        <v>34</v>
      </c>
    </row>
    <row r="40" spans="1:8" x14ac:dyDescent="0.3">
      <c r="A40" s="367">
        <v>201606</v>
      </c>
      <c r="B40" s="368">
        <v>12</v>
      </c>
      <c r="C40" s="369">
        <v>59.280000000000008</v>
      </c>
      <c r="D40" s="369">
        <v>4.9400000000000004</v>
      </c>
      <c r="E40" s="370">
        <v>0.4714814814814815</v>
      </c>
      <c r="F40" s="369">
        <v>5.4333470533728514</v>
      </c>
      <c r="G40" s="371">
        <v>2050.4166666666665</v>
      </c>
      <c r="H40" s="148">
        <f t="shared" si="0"/>
        <v>35</v>
      </c>
    </row>
    <row r="41" spans="1:8" x14ac:dyDescent="0.3">
      <c r="A41" s="367">
        <v>200705</v>
      </c>
      <c r="B41" s="368">
        <v>15</v>
      </c>
      <c r="C41" s="369">
        <v>59.199999999999996</v>
      </c>
      <c r="D41" s="369">
        <v>3.9466666666666663</v>
      </c>
      <c r="E41" s="370">
        <v>0.42395833333333338</v>
      </c>
      <c r="F41" s="369">
        <v>5.8306576131995334</v>
      </c>
      <c r="G41" s="371">
        <v>1647.9333333333334</v>
      </c>
      <c r="H41" s="148">
        <f t="shared" si="0"/>
        <v>36</v>
      </c>
    </row>
    <row r="42" spans="1:8" x14ac:dyDescent="0.3">
      <c r="A42" s="367">
        <v>201203</v>
      </c>
      <c r="B42" s="368">
        <v>13</v>
      </c>
      <c r="C42" s="369">
        <v>58.95</v>
      </c>
      <c r="D42" s="369">
        <v>4.5346153846153845</v>
      </c>
      <c r="E42" s="370">
        <v>0.42162037037037037</v>
      </c>
      <c r="F42" s="369">
        <v>6.1197048505697058</v>
      </c>
      <c r="G42" s="371">
        <v>1314.3076923076924</v>
      </c>
      <c r="H42" s="148">
        <f t="shared" si="0"/>
        <v>37</v>
      </c>
    </row>
    <row r="43" spans="1:8" x14ac:dyDescent="0.3">
      <c r="A43" s="367">
        <v>201305</v>
      </c>
      <c r="B43" s="368">
        <v>13</v>
      </c>
      <c r="C43" s="369">
        <v>58.76</v>
      </c>
      <c r="D43" s="369">
        <v>4.5199999999999996</v>
      </c>
      <c r="E43" s="370">
        <v>0.37334490740740744</v>
      </c>
      <c r="F43" s="369">
        <v>6.6053372291295496</v>
      </c>
      <c r="G43" s="371">
        <v>946.69230769230774</v>
      </c>
      <c r="H43" s="148">
        <f t="shared" si="0"/>
        <v>38</v>
      </c>
    </row>
    <row r="44" spans="1:8" x14ac:dyDescent="0.3">
      <c r="A44" s="367">
        <v>201412</v>
      </c>
      <c r="B44" s="368">
        <v>11</v>
      </c>
      <c r="C44" s="369">
        <v>58.099999999999994</v>
      </c>
      <c r="D44" s="369">
        <v>5.2818181818181813</v>
      </c>
      <c r="E44" s="370">
        <v>0.47571759259259255</v>
      </c>
      <c r="F44" s="369">
        <v>5.1951764752079033</v>
      </c>
      <c r="G44" s="371">
        <v>2281.818181818182</v>
      </c>
      <c r="H44" s="148">
        <f t="shared" si="0"/>
        <v>39</v>
      </c>
    </row>
    <row r="45" spans="1:8" x14ac:dyDescent="0.3">
      <c r="A45" s="367">
        <v>201508</v>
      </c>
      <c r="B45" s="368">
        <v>13</v>
      </c>
      <c r="C45" s="369">
        <v>57.199999999999996</v>
      </c>
      <c r="D45" s="369">
        <v>4.3999999999999995</v>
      </c>
      <c r="E45" s="370">
        <v>0.50600694444444438</v>
      </c>
      <c r="F45" s="369">
        <v>4.9988583322772788</v>
      </c>
      <c r="G45" s="371">
        <v>2305.5384615384614</v>
      </c>
      <c r="H45" s="148">
        <f t="shared" si="0"/>
        <v>40</v>
      </c>
    </row>
    <row r="46" spans="1:8" x14ac:dyDescent="0.3">
      <c r="A46" s="367">
        <v>201407</v>
      </c>
      <c r="B46" s="368">
        <v>12</v>
      </c>
      <c r="C46" s="369">
        <v>56.83</v>
      </c>
      <c r="D46" s="369">
        <v>4.7358333333333329</v>
      </c>
      <c r="E46" s="370">
        <v>0.41836805555555551</v>
      </c>
      <c r="F46" s="369">
        <v>5.8814099659328951</v>
      </c>
      <c r="G46" s="371">
        <v>1588.75</v>
      </c>
      <c r="H46" s="148">
        <f t="shared" si="0"/>
        <v>41</v>
      </c>
    </row>
    <row r="47" spans="1:8" x14ac:dyDescent="0.3">
      <c r="A47" s="367">
        <v>200405</v>
      </c>
      <c r="B47" s="368">
        <v>13</v>
      </c>
      <c r="C47" s="369">
        <v>56.688000000000002</v>
      </c>
      <c r="D47" s="369">
        <v>4.360615384615385</v>
      </c>
      <c r="E47" s="370">
        <v>0.42983796296296289</v>
      </c>
      <c r="F47" s="369">
        <v>5.7500147730349198</v>
      </c>
      <c r="G47" s="371">
        <v>1749.8461538461538</v>
      </c>
      <c r="H47" s="148">
        <f t="shared" si="0"/>
        <v>42</v>
      </c>
    </row>
    <row r="48" spans="1:8" x14ac:dyDescent="0.3">
      <c r="A48" s="367">
        <v>200604</v>
      </c>
      <c r="B48" s="368">
        <v>15</v>
      </c>
      <c r="C48" s="369">
        <v>56.3</v>
      </c>
      <c r="D48" s="369">
        <v>3.753333333333333</v>
      </c>
      <c r="E48" s="370">
        <v>0.38804398148148156</v>
      </c>
      <c r="F48" s="369">
        <v>6.1171953119748705</v>
      </c>
      <c r="G48" s="371">
        <v>1364.0666666666666</v>
      </c>
      <c r="H48" s="148">
        <f t="shared" si="0"/>
        <v>43</v>
      </c>
    </row>
    <row r="49" spans="1:8" x14ac:dyDescent="0.3">
      <c r="A49" s="367">
        <v>201404</v>
      </c>
      <c r="B49" s="368">
        <v>12</v>
      </c>
      <c r="C49" s="369">
        <v>56.220000000000006</v>
      </c>
      <c r="D49" s="369">
        <v>4.6850000000000005</v>
      </c>
      <c r="E49" s="370">
        <v>0.38781249999999995</v>
      </c>
      <c r="F49" s="369">
        <v>6.1970518882188435</v>
      </c>
      <c r="G49" s="371">
        <v>1279.8333333333333</v>
      </c>
      <c r="H49" s="148">
        <f t="shared" si="0"/>
        <v>44</v>
      </c>
    </row>
    <row r="50" spans="1:8" x14ac:dyDescent="0.3">
      <c r="A50" s="367">
        <v>200905</v>
      </c>
      <c r="B50" s="368">
        <v>11</v>
      </c>
      <c r="C50" s="369">
        <v>55.5</v>
      </c>
      <c r="D50" s="369">
        <v>5.0454545454545459</v>
      </c>
      <c r="E50" s="370">
        <v>0.53091435185185187</v>
      </c>
      <c r="F50" s="369">
        <v>5.5032752391575483</v>
      </c>
      <c r="G50" s="371">
        <v>1618.3636363636363</v>
      </c>
      <c r="H50" s="148">
        <f t="shared" si="0"/>
        <v>45</v>
      </c>
    </row>
    <row r="51" spans="1:8" x14ac:dyDescent="0.3">
      <c r="A51" s="367">
        <v>200608</v>
      </c>
      <c r="B51" s="368">
        <v>14</v>
      </c>
      <c r="C51" s="369">
        <v>55.12</v>
      </c>
      <c r="D51" s="369">
        <v>3.9371428571428568</v>
      </c>
      <c r="E51" s="370">
        <v>0.41658564814814814</v>
      </c>
      <c r="F51" s="369">
        <v>5.784167463104974</v>
      </c>
      <c r="G51" s="371">
        <v>1655.3571428571429</v>
      </c>
      <c r="H51" s="148">
        <f t="shared" si="0"/>
        <v>46</v>
      </c>
    </row>
    <row r="52" spans="1:8" x14ac:dyDescent="0.3">
      <c r="A52" s="367">
        <v>200801</v>
      </c>
      <c r="B52" s="368">
        <v>20</v>
      </c>
      <c r="C52" s="369">
        <v>54.69</v>
      </c>
      <c r="D52" s="369">
        <v>2.7344999999999997</v>
      </c>
      <c r="E52" s="370">
        <v>0.37847222222222227</v>
      </c>
      <c r="F52" s="369">
        <v>6.0717183044343654</v>
      </c>
      <c r="G52" s="371">
        <v>1389.55</v>
      </c>
      <c r="H52" s="148">
        <f t="shared" si="0"/>
        <v>47</v>
      </c>
    </row>
    <row r="53" spans="1:8" x14ac:dyDescent="0.3">
      <c r="A53" s="367">
        <v>201408</v>
      </c>
      <c r="B53" s="368">
        <v>6</v>
      </c>
      <c r="C53" s="369">
        <v>53.85</v>
      </c>
      <c r="D53" s="369">
        <v>8.9749999999999996</v>
      </c>
      <c r="E53" s="370">
        <v>0.48064814814814816</v>
      </c>
      <c r="F53" s="369">
        <v>5.4777691955164647</v>
      </c>
      <c r="G53" s="371">
        <v>1901.6666666666667</v>
      </c>
      <c r="H53" s="148">
        <f t="shared" si="0"/>
        <v>48</v>
      </c>
    </row>
    <row r="54" spans="1:8" x14ac:dyDescent="0.3">
      <c r="A54" s="367">
        <v>201401</v>
      </c>
      <c r="B54" s="368">
        <v>14</v>
      </c>
      <c r="C54" s="369">
        <v>53.730000000000011</v>
      </c>
      <c r="D54" s="369">
        <v>3.8378571428571435</v>
      </c>
      <c r="E54" s="370">
        <v>0.37064814814814812</v>
      </c>
      <c r="F54" s="369">
        <v>6.1622472311145984</v>
      </c>
      <c r="G54" s="371">
        <v>1274.1428571428571</v>
      </c>
      <c r="H54" s="148">
        <f t="shared" si="0"/>
        <v>49</v>
      </c>
    </row>
    <row r="55" spans="1:8" x14ac:dyDescent="0.3">
      <c r="A55" s="367">
        <v>201702</v>
      </c>
      <c r="B55" s="368">
        <v>14</v>
      </c>
      <c r="C55" s="369">
        <v>53.6</v>
      </c>
      <c r="D55" s="369">
        <v>3.8285714285714287</v>
      </c>
      <c r="E55" s="370">
        <v>0.41460648148148149</v>
      </c>
      <c r="F55" s="369">
        <v>5.486117334156698</v>
      </c>
      <c r="G55" s="371">
        <v>2015</v>
      </c>
      <c r="H55" s="148">
        <f t="shared" si="0"/>
        <v>50</v>
      </c>
    </row>
    <row r="56" spans="1:8" x14ac:dyDescent="0.3">
      <c r="A56" s="367">
        <v>200708</v>
      </c>
      <c r="B56" s="368">
        <v>18</v>
      </c>
      <c r="C56" s="369">
        <v>53.3</v>
      </c>
      <c r="D56" s="369">
        <v>2.9611111111111108</v>
      </c>
      <c r="E56" s="370">
        <v>0.37739583333333332</v>
      </c>
      <c r="F56" s="369">
        <v>6.0830423359299557</v>
      </c>
      <c r="G56" s="371">
        <v>1573.6666666666667</v>
      </c>
      <c r="H56" s="148">
        <f t="shared" si="0"/>
        <v>51</v>
      </c>
    </row>
    <row r="57" spans="1:8" x14ac:dyDescent="0.3">
      <c r="A57" s="367">
        <v>201202</v>
      </c>
      <c r="B57" s="368">
        <v>15</v>
      </c>
      <c r="C57" s="369">
        <v>53.070000000000007</v>
      </c>
      <c r="D57" s="369">
        <v>3.5380000000000007</v>
      </c>
      <c r="E57" s="370">
        <v>0.39091435185185192</v>
      </c>
      <c r="F57" s="369">
        <v>6.026710896301771</v>
      </c>
      <c r="G57" s="371">
        <v>1380.7333333333333</v>
      </c>
      <c r="H57" s="148">
        <f t="shared" si="0"/>
        <v>52</v>
      </c>
    </row>
    <row r="58" spans="1:8" x14ac:dyDescent="0.3">
      <c r="A58" s="367">
        <v>201701</v>
      </c>
      <c r="B58" s="368">
        <v>14</v>
      </c>
      <c r="C58" s="369">
        <v>52.25</v>
      </c>
      <c r="D58" s="369">
        <v>3.7321428571428572</v>
      </c>
      <c r="E58" s="370">
        <v>0.39194444444444443</v>
      </c>
      <c r="F58" s="369">
        <v>5.6617561918944466</v>
      </c>
      <c r="G58" s="371">
        <v>1819.6428571428571</v>
      </c>
      <c r="H58" s="148">
        <f t="shared" si="0"/>
        <v>53</v>
      </c>
    </row>
    <row r="59" spans="1:8" x14ac:dyDescent="0.3">
      <c r="A59" s="367">
        <v>200902</v>
      </c>
      <c r="B59" s="368">
        <v>12</v>
      </c>
      <c r="C59" s="369">
        <v>51.974885010000001</v>
      </c>
      <c r="D59" s="369">
        <v>4.3312404175000001</v>
      </c>
      <c r="E59" s="370">
        <v>0.39137731481481475</v>
      </c>
      <c r="F59" s="369">
        <v>5.6107621907530616</v>
      </c>
      <c r="G59" s="371">
        <v>1861.4166666666667</v>
      </c>
      <c r="H59" s="148">
        <f t="shared" si="0"/>
        <v>54</v>
      </c>
    </row>
    <row r="60" spans="1:8" x14ac:dyDescent="0.3">
      <c r="A60" s="367">
        <v>201604</v>
      </c>
      <c r="B60" s="368">
        <v>10</v>
      </c>
      <c r="C60" s="369">
        <v>51.850000000000009</v>
      </c>
      <c r="D60" s="369">
        <v>5.1850000000000005</v>
      </c>
      <c r="E60" s="370">
        <v>0.39013888888888892</v>
      </c>
      <c r="F60" s="369">
        <v>5.6458960791355493</v>
      </c>
      <c r="G60" s="371">
        <v>1825.6</v>
      </c>
      <c r="H60" s="148">
        <f t="shared" si="0"/>
        <v>55</v>
      </c>
    </row>
    <row r="61" spans="1:8" x14ac:dyDescent="0.3">
      <c r="A61" s="367">
        <v>201312</v>
      </c>
      <c r="B61" s="368">
        <v>13</v>
      </c>
      <c r="C61" s="369">
        <v>50.599999999999994</v>
      </c>
      <c r="D61" s="369">
        <v>3.8923076923076918</v>
      </c>
      <c r="E61" s="370">
        <v>0.37406249999999996</v>
      </c>
      <c r="F61" s="369">
        <v>5.7369743406093505</v>
      </c>
      <c r="G61" s="371">
        <v>1684.1538461538462</v>
      </c>
      <c r="H61" s="148">
        <f t="shared" si="0"/>
        <v>56</v>
      </c>
    </row>
    <row r="62" spans="1:8" x14ac:dyDescent="0.3">
      <c r="A62" s="367">
        <v>201301</v>
      </c>
      <c r="B62" s="368">
        <v>14</v>
      </c>
      <c r="C62" s="369">
        <v>50.02</v>
      </c>
      <c r="D62" s="369">
        <v>3.572857142857143</v>
      </c>
      <c r="E62" s="370">
        <v>0.35165509259259264</v>
      </c>
      <c r="F62" s="369">
        <v>6.1825311152578744</v>
      </c>
      <c r="G62" s="371">
        <v>1270.3571428571429</v>
      </c>
      <c r="H62" s="148">
        <f t="shared" si="0"/>
        <v>57</v>
      </c>
    </row>
    <row r="63" spans="1:8" x14ac:dyDescent="0.3">
      <c r="A63" s="367">
        <v>200703</v>
      </c>
      <c r="B63" s="368">
        <v>14</v>
      </c>
      <c r="C63" s="369">
        <v>49.900000000000006</v>
      </c>
      <c r="D63" s="369">
        <v>3.5642857142857145</v>
      </c>
      <c r="E63" s="370">
        <v>0.35648148148148151</v>
      </c>
      <c r="F63" s="369">
        <v>5.8947353313119706</v>
      </c>
      <c r="G63" s="371">
        <v>1560.0714285714287</v>
      </c>
      <c r="H63" s="148">
        <f t="shared" si="0"/>
        <v>58</v>
      </c>
    </row>
    <row r="64" spans="1:8" x14ac:dyDescent="0.3">
      <c r="A64" s="367">
        <v>201608</v>
      </c>
      <c r="B64" s="368">
        <v>6</v>
      </c>
      <c r="C64" s="369">
        <v>47.929999999999993</v>
      </c>
      <c r="D64" s="369">
        <v>7.9883333333333324</v>
      </c>
      <c r="E64" s="370">
        <v>0.45629629629629631</v>
      </c>
      <c r="F64" s="369">
        <v>4.7469665731968007</v>
      </c>
      <c r="G64" s="371">
        <v>2508.6666666666665</v>
      </c>
      <c r="H64" s="148">
        <f t="shared" si="0"/>
        <v>59</v>
      </c>
    </row>
    <row r="65" spans="1:8" x14ac:dyDescent="0.3">
      <c r="A65" s="367">
        <v>200802</v>
      </c>
      <c r="B65" s="368">
        <v>16</v>
      </c>
      <c r="C65" s="369">
        <v>47.61</v>
      </c>
      <c r="D65" s="369">
        <v>2.975625</v>
      </c>
      <c r="E65" s="370">
        <v>0.33787037037037038</v>
      </c>
      <c r="F65" s="369">
        <v>5.9624081381485459</v>
      </c>
      <c r="G65" s="371">
        <v>1505.875</v>
      </c>
      <c r="H65" s="148">
        <f t="shared" si="0"/>
        <v>60</v>
      </c>
    </row>
    <row r="66" spans="1:8" x14ac:dyDescent="0.3">
      <c r="A66" s="367">
        <v>201505</v>
      </c>
      <c r="B66" s="368">
        <v>10</v>
      </c>
      <c r="C66" s="369">
        <v>47.5</v>
      </c>
      <c r="D66" s="369">
        <v>4.75</v>
      </c>
      <c r="E66" s="370">
        <v>0.39394675925925926</v>
      </c>
      <c r="F66" s="369">
        <v>5.2679159021522253</v>
      </c>
      <c r="G66" s="371">
        <v>2134.1999999999998</v>
      </c>
      <c r="H66" s="148">
        <f t="shared" si="0"/>
        <v>61</v>
      </c>
    </row>
    <row r="67" spans="1:8" x14ac:dyDescent="0.3">
      <c r="A67" s="367">
        <v>201204</v>
      </c>
      <c r="B67" s="368">
        <v>10</v>
      </c>
      <c r="C67" s="369">
        <v>46.6</v>
      </c>
      <c r="D67" s="369">
        <v>4.66</v>
      </c>
      <c r="E67" s="370">
        <v>0.31842592592592595</v>
      </c>
      <c r="F67" s="369">
        <v>6.1748830255045632</v>
      </c>
      <c r="G67" s="371">
        <v>1234.2</v>
      </c>
      <c r="H67" s="148">
        <f t="shared" si="0"/>
        <v>62</v>
      </c>
    </row>
    <row r="68" spans="1:8" x14ac:dyDescent="0.3">
      <c r="A68" s="367">
        <v>201207</v>
      </c>
      <c r="B68" s="368">
        <v>10</v>
      </c>
      <c r="C68" s="369">
        <v>46.39</v>
      </c>
      <c r="D68" s="369">
        <v>4.6390000000000002</v>
      </c>
      <c r="E68" s="370">
        <v>0.37152777777777779</v>
      </c>
      <c r="F68" s="369">
        <v>5.8277809913538539</v>
      </c>
      <c r="G68" s="371">
        <v>1548.9</v>
      </c>
      <c r="H68" s="148">
        <f t="shared" si="0"/>
        <v>63</v>
      </c>
    </row>
    <row r="69" spans="1:8" x14ac:dyDescent="0.3">
      <c r="A69" s="367">
        <v>200602</v>
      </c>
      <c r="B69" s="368">
        <v>13</v>
      </c>
      <c r="C69" s="369">
        <v>46.199999999999996</v>
      </c>
      <c r="D69" s="369">
        <v>3.5538461538461537</v>
      </c>
      <c r="E69" s="370">
        <v>0.34538194444444442</v>
      </c>
      <c r="F69" s="369">
        <v>5.591211276508167</v>
      </c>
      <c r="G69" s="371">
        <v>1893.4615384615386</v>
      </c>
      <c r="H69" s="148">
        <f t="shared" si="0"/>
        <v>64</v>
      </c>
    </row>
    <row r="70" spans="1:8" x14ac:dyDescent="0.3">
      <c r="A70" s="367">
        <v>201210</v>
      </c>
      <c r="B70" s="368">
        <v>6</v>
      </c>
      <c r="C70" s="369">
        <v>46</v>
      </c>
      <c r="D70" s="369">
        <v>7.666666666666667</v>
      </c>
      <c r="E70" s="370">
        <v>0.34282407407407406</v>
      </c>
      <c r="F70" s="369">
        <v>5.9485339010365061</v>
      </c>
      <c r="G70" s="371">
        <v>1517.5</v>
      </c>
      <c r="H70" s="148">
        <f t="shared" si="0"/>
        <v>65</v>
      </c>
    </row>
    <row r="71" spans="1:8" x14ac:dyDescent="0.3">
      <c r="A71" s="367">
        <v>201506</v>
      </c>
      <c r="B71" s="368">
        <v>9</v>
      </c>
      <c r="C71" s="369">
        <v>45.6</v>
      </c>
      <c r="D71" s="369">
        <v>5.0666666666666664</v>
      </c>
      <c r="E71" s="370">
        <v>0.39892361111111108</v>
      </c>
      <c r="F71" s="369">
        <v>5.0278268930633025</v>
      </c>
      <c r="G71" s="371">
        <v>2313.3333333333335</v>
      </c>
      <c r="H71" s="148">
        <f t="shared" si="0"/>
        <v>66</v>
      </c>
    </row>
    <row r="72" spans="1:8" x14ac:dyDescent="0.3">
      <c r="A72" s="367">
        <v>201410</v>
      </c>
      <c r="B72" s="368">
        <v>11</v>
      </c>
      <c r="C72" s="369">
        <v>44.449999999999996</v>
      </c>
      <c r="D72" s="369">
        <v>4.0409090909090901</v>
      </c>
      <c r="E72" s="370">
        <v>0.35196759259259264</v>
      </c>
      <c r="F72" s="369">
        <v>5.2875217143061981</v>
      </c>
      <c r="G72" s="371">
        <v>2232</v>
      </c>
      <c r="H72" s="148">
        <f t="shared" ref="H72:H99" si="1">1+H71</f>
        <v>67</v>
      </c>
    </row>
    <row r="73" spans="1:8" x14ac:dyDescent="0.3">
      <c r="A73" s="367">
        <v>200706</v>
      </c>
      <c r="B73" s="368">
        <v>12</v>
      </c>
      <c r="C73" s="369">
        <v>44</v>
      </c>
      <c r="D73" s="369">
        <v>3.6666666666666665</v>
      </c>
      <c r="E73" s="370">
        <v>0.31584490740740745</v>
      </c>
      <c r="F73" s="369">
        <v>5.904704474645512</v>
      </c>
      <c r="G73" s="371">
        <v>1577.4166666666667</v>
      </c>
      <c r="H73" s="148">
        <f t="shared" si="1"/>
        <v>68</v>
      </c>
    </row>
    <row r="74" spans="1:8" x14ac:dyDescent="0.3">
      <c r="A74" s="367">
        <v>200704</v>
      </c>
      <c r="B74" s="368">
        <v>11</v>
      </c>
      <c r="C74" s="369">
        <v>43.8</v>
      </c>
      <c r="D74" s="369">
        <v>3.9818181818181815</v>
      </c>
      <c r="E74" s="370">
        <v>0.31875000000000003</v>
      </c>
      <c r="F74" s="369">
        <v>5.8295977574813058</v>
      </c>
      <c r="G74" s="371">
        <v>1678.909090909091</v>
      </c>
      <c r="H74" s="148">
        <f t="shared" si="1"/>
        <v>69</v>
      </c>
    </row>
    <row r="75" spans="1:8" x14ac:dyDescent="0.3">
      <c r="A75" s="367">
        <v>201201</v>
      </c>
      <c r="B75" s="368">
        <v>24</v>
      </c>
      <c r="C75" s="369">
        <v>42.71</v>
      </c>
      <c r="D75" s="369">
        <v>1.7795833333333333</v>
      </c>
      <c r="E75" s="370">
        <v>0.2994560185185185</v>
      </c>
      <c r="F75" s="369">
        <v>6.1276935225328826</v>
      </c>
      <c r="G75" s="371">
        <v>1327.0416666666667</v>
      </c>
      <c r="H75" s="148">
        <f t="shared" si="1"/>
        <v>70</v>
      </c>
    </row>
    <row r="76" spans="1:8" x14ac:dyDescent="0.3">
      <c r="A76" s="367">
        <v>200308</v>
      </c>
      <c r="B76" s="368">
        <v>12</v>
      </c>
      <c r="C76" s="369">
        <v>42.675000000000004</v>
      </c>
      <c r="D76" s="369">
        <v>3.5562500000000004</v>
      </c>
      <c r="E76" s="370">
        <v>0.31255787037037042</v>
      </c>
      <c r="F76" s="369">
        <v>5.7821238116421441</v>
      </c>
      <c r="G76" s="371">
        <v>1704.25</v>
      </c>
      <c r="H76" s="148">
        <f t="shared" si="1"/>
        <v>71</v>
      </c>
    </row>
    <row r="77" spans="1:8" x14ac:dyDescent="0.3">
      <c r="A77" s="367">
        <v>201402</v>
      </c>
      <c r="B77" s="368">
        <v>12</v>
      </c>
      <c r="C77" s="369">
        <v>41.660000000000004</v>
      </c>
      <c r="D77" s="369">
        <v>3.4716666666666671</v>
      </c>
      <c r="E77" s="370">
        <v>0.29063657407407406</v>
      </c>
      <c r="F77" s="369">
        <v>6.2051700048441809</v>
      </c>
      <c r="G77" s="371">
        <v>1247.3333333333333</v>
      </c>
      <c r="H77" s="148">
        <f t="shared" si="1"/>
        <v>72</v>
      </c>
    </row>
    <row r="78" spans="1:8" x14ac:dyDescent="0.3">
      <c r="A78" s="367">
        <v>200305</v>
      </c>
      <c r="B78" s="368">
        <v>12</v>
      </c>
      <c r="C78" s="369">
        <v>41.550000000000004</v>
      </c>
      <c r="D78" s="369">
        <v>3.4625000000000004</v>
      </c>
      <c r="E78" s="370">
        <v>0.31146990740740743</v>
      </c>
      <c r="F78" s="369">
        <v>5.6678684045218546</v>
      </c>
      <c r="G78" s="371">
        <v>1806.3333333333333</v>
      </c>
      <c r="H78" s="148">
        <f t="shared" si="1"/>
        <v>73</v>
      </c>
    </row>
    <row r="79" spans="1:8" x14ac:dyDescent="0.3">
      <c r="A79" s="367">
        <v>200507</v>
      </c>
      <c r="B79" s="368">
        <v>15</v>
      </c>
      <c r="C79" s="369">
        <v>41.47</v>
      </c>
      <c r="D79" s="369">
        <v>2.7646666666666664</v>
      </c>
      <c r="E79" s="370">
        <v>0.30105324074074075</v>
      </c>
      <c r="F79" s="369">
        <v>5.7523310532779455</v>
      </c>
      <c r="G79" s="371">
        <v>1704.0666666666666</v>
      </c>
      <c r="H79" s="148">
        <f t="shared" si="1"/>
        <v>74</v>
      </c>
    </row>
    <row r="80" spans="1:8" x14ac:dyDescent="0.3">
      <c r="A80" s="367">
        <v>201601</v>
      </c>
      <c r="B80" s="368">
        <v>13</v>
      </c>
      <c r="C80" s="369">
        <v>41.41</v>
      </c>
      <c r="D80" s="369">
        <v>3.1853846153846153</v>
      </c>
      <c r="E80" s="370">
        <v>0.3383796296296297</v>
      </c>
      <c r="F80" s="369">
        <v>5.2292841674627573</v>
      </c>
      <c r="G80" s="371">
        <v>2142</v>
      </c>
      <c r="H80" s="148">
        <f t="shared" si="1"/>
        <v>75</v>
      </c>
    </row>
    <row r="81" spans="1:8" x14ac:dyDescent="0.3">
      <c r="A81" s="367">
        <v>200506</v>
      </c>
      <c r="B81" s="368">
        <v>14</v>
      </c>
      <c r="C81" s="369">
        <v>41.27</v>
      </c>
      <c r="D81" s="369">
        <v>2.947857142857143</v>
      </c>
      <c r="E81" s="370">
        <v>0.29607638888888899</v>
      </c>
      <c r="F81" s="369">
        <v>5.8740926175607342</v>
      </c>
      <c r="G81" s="371">
        <v>1575.2142857142858</v>
      </c>
      <c r="H81" s="148">
        <f t="shared" si="1"/>
        <v>76</v>
      </c>
    </row>
    <row r="82" spans="1:8" x14ac:dyDescent="0.3">
      <c r="A82" s="367">
        <v>200609</v>
      </c>
      <c r="B82" s="368">
        <v>14</v>
      </c>
      <c r="C82" s="369">
        <v>40.399999999999991</v>
      </c>
      <c r="D82" s="369">
        <v>2.8857142857142852</v>
      </c>
      <c r="E82" s="370">
        <v>0.27817129629629622</v>
      </c>
      <c r="F82" s="369">
        <v>6.0858395568474721</v>
      </c>
      <c r="G82" s="371">
        <v>1431</v>
      </c>
      <c r="H82" s="148">
        <f t="shared" si="1"/>
        <v>77</v>
      </c>
    </row>
    <row r="83" spans="1:8" x14ac:dyDescent="0.3">
      <c r="A83" s="367">
        <v>201302</v>
      </c>
      <c r="B83" s="368">
        <v>9</v>
      </c>
      <c r="C83" s="369">
        <v>39.950000000000003</v>
      </c>
      <c r="D83" s="369">
        <v>4.4388888888888891</v>
      </c>
      <c r="E83" s="370">
        <v>0.26804398148148145</v>
      </c>
      <c r="F83" s="369">
        <v>6.3950789276114008</v>
      </c>
      <c r="G83" s="371">
        <v>1100.8888888888889</v>
      </c>
      <c r="H83" s="148">
        <f t="shared" si="1"/>
        <v>78</v>
      </c>
    </row>
    <row r="84" spans="1:8" x14ac:dyDescent="0.3">
      <c r="A84" s="367">
        <v>201602</v>
      </c>
      <c r="B84" s="368">
        <v>12</v>
      </c>
      <c r="C84" s="369">
        <v>39.209999999999994</v>
      </c>
      <c r="D84" s="369">
        <v>3.2674999999999996</v>
      </c>
      <c r="E84" s="370">
        <v>0.32788194444444446</v>
      </c>
      <c r="F84" s="369">
        <v>5.0896852315149737</v>
      </c>
      <c r="G84" s="371">
        <v>2291.8333333333335</v>
      </c>
      <c r="H84" s="148">
        <f t="shared" si="1"/>
        <v>79</v>
      </c>
    </row>
    <row r="85" spans="1:8" x14ac:dyDescent="0.3">
      <c r="A85" s="367">
        <v>201403</v>
      </c>
      <c r="B85" s="368">
        <v>12</v>
      </c>
      <c r="C85" s="369">
        <v>39.130000000000003</v>
      </c>
      <c r="D85" s="369">
        <v>3.2608333333333337</v>
      </c>
      <c r="E85" s="370">
        <v>0.26427083333333334</v>
      </c>
      <c r="F85" s="369">
        <v>6.2800197862215867</v>
      </c>
      <c r="G85" s="371">
        <v>1210.5</v>
      </c>
      <c r="H85" s="148">
        <f t="shared" si="1"/>
        <v>80</v>
      </c>
    </row>
    <row r="86" spans="1:8" x14ac:dyDescent="0.3">
      <c r="A86" s="367">
        <v>200611</v>
      </c>
      <c r="B86" s="368">
        <v>12</v>
      </c>
      <c r="C86" s="369">
        <v>38.799999999999997</v>
      </c>
      <c r="D86" s="369">
        <v>3.2333333333333329</v>
      </c>
      <c r="E86" s="370">
        <v>0.27693287037037034</v>
      </c>
      <c r="F86" s="369">
        <v>5.8824538255112655</v>
      </c>
      <c r="G86" s="371">
        <v>1609.5</v>
      </c>
      <c r="H86" s="148">
        <f t="shared" si="1"/>
        <v>81</v>
      </c>
    </row>
    <row r="87" spans="1:8" x14ac:dyDescent="0.3">
      <c r="A87" s="367">
        <v>200510</v>
      </c>
      <c r="B87" s="368">
        <v>13</v>
      </c>
      <c r="C87" s="369">
        <v>38.599999999999994</v>
      </c>
      <c r="D87" s="369">
        <v>2.9692307692307689</v>
      </c>
      <c r="E87" s="370">
        <v>0.28515046296296293</v>
      </c>
      <c r="F87" s="369">
        <v>5.7030852192414576</v>
      </c>
      <c r="G87" s="371">
        <v>1748.8461538461538</v>
      </c>
      <c r="H87" s="148">
        <f t="shared" si="1"/>
        <v>82</v>
      </c>
    </row>
    <row r="88" spans="1:8" x14ac:dyDescent="0.3">
      <c r="A88" s="367">
        <v>200509</v>
      </c>
      <c r="B88" s="368">
        <v>14</v>
      </c>
      <c r="C88" s="369">
        <v>38.54</v>
      </c>
      <c r="D88" s="369">
        <v>2.7528571428571427</v>
      </c>
      <c r="E88" s="370">
        <v>0.27244212962962966</v>
      </c>
      <c r="F88" s="369">
        <v>5.9359099382285185</v>
      </c>
      <c r="G88" s="371">
        <v>1519.4285714285713</v>
      </c>
      <c r="H88" s="148">
        <f t="shared" si="1"/>
        <v>83</v>
      </c>
    </row>
    <row r="89" spans="1:8" x14ac:dyDescent="0.3">
      <c r="A89" s="367">
        <v>200508</v>
      </c>
      <c r="B89" s="368">
        <v>13</v>
      </c>
      <c r="C89" s="369">
        <v>37.150000000000006</v>
      </c>
      <c r="D89" s="369">
        <v>2.8576923076923082</v>
      </c>
      <c r="E89" s="370">
        <v>0.28618055555555555</v>
      </c>
      <c r="F89" s="369">
        <v>5.6943224622574764</v>
      </c>
      <c r="G89" s="371">
        <v>1729.8461538461538</v>
      </c>
      <c r="H89" s="148">
        <f t="shared" si="1"/>
        <v>84</v>
      </c>
    </row>
    <row r="90" spans="1:8" x14ac:dyDescent="0.3">
      <c r="A90" s="367">
        <v>201304</v>
      </c>
      <c r="B90" s="368">
        <v>10</v>
      </c>
      <c r="C90" s="369">
        <v>36.790000000000006</v>
      </c>
      <c r="D90" s="369">
        <v>3.6790000000000007</v>
      </c>
      <c r="E90" s="370">
        <v>0.24019675925925926</v>
      </c>
      <c r="F90" s="369">
        <v>6.5128352326047523</v>
      </c>
      <c r="G90" s="371">
        <v>1063.5</v>
      </c>
      <c r="H90" s="148">
        <f t="shared" si="1"/>
        <v>85</v>
      </c>
    </row>
    <row r="91" spans="1:8" x14ac:dyDescent="0.3">
      <c r="A91" s="367">
        <v>200406</v>
      </c>
      <c r="B91" s="368">
        <v>8</v>
      </c>
      <c r="C91" s="369">
        <v>36.606999999999999</v>
      </c>
      <c r="D91" s="369">
        <v>4.5758749999999999</v>
      </c>
      <c r="E91" s="370">
        <v>0.28166666666666668</v>
      </c>
      <c r="F91" s="369">
        <v>5.5925666284587994</v>
      </c>
      <c r="G91" s="371">
        <v>1855.5</v>
      </c>
      <c r="H91" s="148">
        <f t="shared" si="1"/>
        <v>86</v>
      </c>
    </row>
    <row r="92" spans="1:8" x14ac:dyDescent="0.3">
      <c r="A92" s="367">
        <v>200607</v>
      </c>
      <c r="B92" s="368">
        <v>9</v>
      </c>
      <c r="C92" s="369">
        <v>36.601999999999997</v>
      </c>
      <c r="D92" s="369">
        <v>4.0668888888888883</v>
      </c>
      <c r="E92" s="370">
        <v>0.26163194444444443</v>
      </c>
      <c r="F92" s="369">
        <v>6.0245552458070142</v>
      </c>
      <c r="G92" s="371">
        <v>1537</v>
      </c>
      <c r="H92" s="148">
        <f t="shared" si="1"/>
        <v>87</v>
      </c>
    </row>
    <row r="93" spans="1:8" x14ac:dyDescent="0.3">
      <c r="A93" s="367">
        <v>200904</v>
      </c>
      <c r="B93" s="368">
        <v>9</v>
      </c>
      <c r="C93" s="369">
        <v>36.162431729999994</v>
      </c>
      <c r="D93" s="369">
        <v>4.0180479699999996</v>
      </c>
      <c r="E93" s="370">
        <v>0.2840509259259259</v>
      </c>
      <c r="F93" s="369">
        <v>5.5769678599433377</v>
      </c>
      <c r="G93" s="371">
        <v>1725.8888888888889</v>
      </c>
      <c r="H93" s="148">
        <f t="shared" si="1"/>
        <v>88</v>
      </c>
    </row>
    <row r="94" spans="1:8" x14ac:dyDescent="0.3">
      <c r="A94" s="367">
        <v>200702</v>
      </c>
      <c r="B94" s="368">
        <v>10</v>
      </c>
      <c r="C94" s="369">
        <v>35.799999999999997</v>
      </c>
      <c r="D94" s="369">
        <v>3.5799999999999996</v>
      </c>
      <c r="E94" s="370">
        <v>0.27263888888888893</v>
      </c>
      <c r="F94" s="369">
        <v>5.4348736142977581</v>
      </c>
      <c r="G94" s="371">
        <v>2056</v>
      </c>
      <c r="H94" s="148">
        <f t="shared" si="1"/>
        <v>89</v>
      </c>
    </row>
    <row r="95" spans="1:8" x14ac:dyDescent="0.3">
      <c r="A95" s="367">
        <v>201205</v>
      </c>
      <c r="B95" s="368">
        <v>11</v>
      </c>
      <c r="C95" s="369">
        <v>35.31</v>
      </c>
      <c r="D95" s="369">
        <v>3.2100000000000004</v>
      </c>
      <c r="E95" s="370">
        <v>0.23959490740740741</v>
      </c>
      <c r="F95" s="369">
        <v>6.345354550856305</v>
      </c>
      <c r="G95" s="371">
        <v>1109</v>
      </c>
      <c r="H95" s="148">
        <f t="shared" si="1"/>
        <v>90</v>
      </c>
    </row>
    <row r="96" spans="1:8" x14ac:dyDescent="0.3">
      <c r="A96" s="367">
        <v>200707</v>
      </c>
      <c r="B96" s="368">
        <v>11</v>
      </c>
      <c r="C96" s="369">
        <v>35.1</v>
      </c>
      <c r="D96" s="369">
        <v>3.1909090909090909</v>
      </c>
      <c r="E96" s="370">
        <v>0.25571759259259258</v>
      </c>
      <c r="F96" s="369">
        <v>5.8084187426933509</v>
      </c>
      <c r="G96" s="371">
        <v>1670.1818181818182</v>
      </c>
      <c r="H96" s="148">
        <f t="shared" si="1"/>
        <v>91</v>
      </c>
    </row>
    <row r="97" spans="1:8" x14ac:dyDescent="0.3">
      <c r="A97" s="367">
        <v>201206</v>
      </c>
      <c r="B97" s="368">
        <v>8</v>
      </c>
      <c r="C97" s="369">
        <v>35.1</v>
      </c>
      <c r="D97" s="369">
        <v>4.3875000000000002</v>
      </c>
      <c r="E97" s="370">
        <v>0.26868055555555559</v>
      </c>
      <c r="F97" s="369">
        <v>5.940466603126211</v>
      </c>
      <c r="G97" s="371">
        <v>1453.5</v>
      </c>
      <c r="H97" s="148">
        <f t="shared" si="1"/>
        <v>92</v>
      </c>
    </row>
    <row r="98" spans="1:8" x14ac:dyDescent="0.3">
      <c r="A98" s="367">
        <v>200901</v>
      </c>
      <c r="B98" s="368">
        <v>11</v>
      </c>
      <c r="C98" s="369">
        <v>34.163053869999999</v>
      </c>
      <c r="D98" s="369">
        <v>3.10573217</v>
      </c>
      <c r="E98" s="370">
        <v>0.25275462962962958</v>
      </c>
      <c r="F98" s="369">
        <v>6.0770865434473924</v>
      </c>
      <c r="G98" s="371">
        <v>1760.4545454545455</v>
      </c>
      <c r="H98" s="148">
        <f t="shared" si="1"/>
        <v>93</v>
      </c>
    </row>
    <row r="99" spans="1:8" x14ac:dyDescent="0.3">
      <c r="A99" s="367">
        <v>200701</v>
      </c>
      <c r="B99" s="368">
        <v>12</v>
      </c>
      <c r="C99" s="369">
        <v>33.58</v>
      </c>
      <c r="D99" s="369">
        <v>2.7983333333333333</v>
      </c>
      <c r="E99" s="370">
        <v>0.2464699074074074</v>
      </c>
      <c r="F99" s="369">
        <v>5.7072193243831464</v>
      </c>
      <c r="G99" s="371">
        <v>1784.75</v>
      </c>
      <c r="H99" s="148">
        <f t="shared" si="1"/>
        <v>94</v>
      </c>
    </row>
    <row r="100" spans="1:8" x14ac:dyDescent="0.3">
      <c r="A100" s="367">
        <v>200505</v>
      </c>
      <c r="B100" s="368">
        <v>12</v>
      </c>
      <c r="C100" s="369">
        <v>33.199999999999996</v>
      </c>
      <c r="D100" s="369">
        <v>2.7666666666666662</v>
      </c>
      <c r="E100" s="370">
        <v>0.22675925925925924</v>
      </c>
      <c r="F100" s="369">
        <v>6.1177828126447871</v>
      </c>
      <c r="G100" s="371">
        <v>1288.5833333333333</v>
      </c>
    </row>
    <row r="101" spans="1:8" x14ac:dyDescent="0.3">
      <c r="A101" s="367">
        <v>200408</v>
      </c>
      <c r="B101" s="368">
        <v>7</v>
      </c>
      <c r="C101" s="369">
        <v>33.150000000000006</v>
      </c>
      <c r="D101" s="369">
        <v>4.7357142857142867</v>
      </c>
      <c r="E101" s="370">
        <v>0.27024305555555556</v>
      </c>
      <c r="F101" s="369">
        <v>5.3866467977676757</v>
      </c>
      <c r="G101" s="371">
        <v>1988.5714285714287</v>
      </c>
    </row>
    <row r="102" spans="1:8" x14ac:dyDescent="0.3">
      <c r="A102" s="367">
        <v>201409</v>
      </c>
      <c r="B102" s="368">
        <v>9</v>
      </c>
      <c r="C102" s="369">
        <v>32.699999999999996</v>
      </c>
      <c r="D102" s="369">
        <v>3.6333333333333329</v>
      </c>
      <c r="E102" s="370">
        <v>0.26474537037037033</v>
      </c>
      <c r="F102" s="369">
        <v>5.5330169905033939</v>
      </c>
      <c r="G102" s="371">
        <v>1876.6666666666667</v>
      </c>
    </row>
    <row r="103" spans="1:8" x14ac:dyDescent="0.3">
      <c r="A103" s="367">
        <v>200407</v>
      </c>
      <c r="B103" s="368">
        <v>11</v>
      </c>
      <c r="C103" s="369">
        <v>31.716999999999999</v>
      </c>
      <c r="D103" s="369">
        <v>2.8833636363636361</v>
      </c>
      <c r="E103" s="370">
        <v>0.23318287037037039</v>
      </c>
      <c r="F103" s="369">
        <v>5.9457404601246857</v>
      </c>
      <c r="G103" s="371">
        <v>1527</v>
      </c>
    </row>
    <row r="104" spans="1:8" x14ac:dyDescent="0.3">
      <c r="A104" s="367">
        <v>200306</v>
      </c>
      <c r="B104" s="368">
        <v>9</v>
      </c>
      <c r="C104" s="369">
        <v>31.400000000000006</v>
      </c>
      <c r="D104" s="369">
        <v>3.4888888888888894</v>
      </c>
      <c r="E104" s="370">
        <v>0.24160879629629634</v>
      </c>
      <c r="F104" s="369">
        <v>5.4600443699816195</v>
      </c>
      <c r="G104" s="371">
        <v>2034.1111111111111</v>
      </c>
    </row>
    <row r="105" spans="1:8" x14ac:dyDescent="0.3">
      <c r="A105" s="367">
        <v>200402</v>
      </c>
      <c r="B105" s="368">
        <v>8</v>
      </c>
      <c r="C105" s="369">
        <v>30.5</v>
      </c>
      <c r="D105" s="369">
        <v>3.8125</v>
      </c>
      <c r="E105" s="370">
        <v>0.22149305555555557</v>
      </c>
      <c r="F105" s="369">
        <v>5.8144546005609126</v>
      </c>
      <c r="G105" s="371">
        <v>1672.875</v>
      </c>
    </row>
    <row r="106" spans="1:8" x14ac:dyDescent="0.3">
      <c r="A106" s="367">
        <v>200601</v>
      </c>
      <c r="B106" s="368">
        <v>11</v>
      </c>
      <c r="C106" s="369">
        <v>30.299999999999997</v>
      </c>
      <c r="D106" s="369">
        <v>2.7545454545454544</v>
      </c>
      <c r="E106" s="370">
        <v>0.22041666666666665</v>
      </c>
      <c r="F106" s="369">
        <v>5.7948701495597161</v>
      </c>
      <c r="G106" s="371">
        <v>1638.3636363636363</v>
      </c>
    </row>
    <row r="107" spans="1:8" x14ac:dyDescent="0.3">
      <c r="A107" s="367">
        <v>200404</v>
      </c>
      <c r="B107" s="368">
        <v>11</v>
      </c>
      <c r="C107" s="369">
        <v>29.882000000000005</v>
      </c>
      <c r="D107" s="369">
        <v>2.716545454545455</v>
      </c>
      <c r="E107" s="370">
        <v>0.22015046296296298</v>
      </c>
      <c r="F107" s="369">
        <v>5.6394736288481671</v>
      </c>
      <c r="G107" s="371">
        <v>1853.3636363636363</v>
      </c>
    </row>
    <row r="108" spans="1:8" x14ac:dyDescent="0.3">
      <c r="A108" s="367">
        <v>200410</v>
      </c>
      <c r="B108" s="368">
        <v>10</v>
      </c>
      <c r="C108" s="369">
        <v>29.631</v>
      </c>
      <c r="D108" s="369">
        <v>2.9630999999999998</v>
      </c>
      <c r="E108" s="370">
        <v>0.25321759259259258</v>
      </c>
      <c r="F108" s="369">
        <v>5.1175648822126876</v>
      </c>
      <c r="G108" s="371">
        <v>2136.4</v>
      </c>
    </row>
    <row r="109" spans="1:8" x14ac:dyDescent="0.3">
      <c r="A109" s="367">
        <v>200610</v>
      </c>
      <c r="B109" s="368">
        <v>9</v>
      </c>
      <c r="C109" s="369">
        <v>29.35</v>
      </c>
      <c r="D109" s="369">
        <v>3.2611111111111111</v>
      </c>
      <c r="E109" s="370">
        <v>0.21392361111111108</v>
      </c>
      <c r="F109" s="369">
        <v>5.758941855856035</v>
      </c>
      <c r="G109" s="371">
        <v>1701.1111111111111</v>
      </c>
    </row>
    <row r="110" spans="1:8" x14ac:dyDescent="0.3">
      <c r="A110" s="367">
        <v>200908</v>
      </c>
      <c r="B110" s="368">
        <v>12</v>
      </c>
      <c r="C110" s="369">
        <v>29.260473070000003</v>
      </c>
      <c r="D110" s="369">
        <v>2.4383727558333335</v>
      </c>
      <c r="E110" s="370">
        <v>0.20802083333333338</v>
      </c>
      <c r="F110" s="369">
        <v>6.036078624183542</v>
      </c>
      <c r="G110" s="371">
        <v>1494.75</v>
      </c>
    </row>
    <row r="111" spans="1:8" x14ac:dyDescent="0.3">
      <c r="A111" s="367">
        <v>200712</v>
      </c>
      <c r="B111" s="368">
        <v>7</v>
      </c>
      <c r="C111" s="369">
        <v>29.1</v>
      </c>
      <c r="D111" s="369">
        <v>4.1571428571428575</v>
      </c>
      <c r="E111" s="370">
        <v>0.19164351851851855</v>
      </c>
      <c r="F111" s="369">
        <v>6.333074365001691</v>
      </c>
      <c r="G111" s="371">
        <v>1096.8571428571429</v>
      </c>
    </row>
    <row r="112" spans="1:8" x14ac:dyDescent="0.3">
      <c r="A112" s="367">
        <v>201609</v>
      </c>
      <c r="B112" s="368">
        <v>9</v>
      </c>
      <c r="C112" s="369">
        <v>27.51</v>
      </c>
      <c r="D112" s="369">
        <v>3.0566666666666666</v>
      </c>
      <c r="E112" s="370">
        <v>0.2161689814814815</v>
      </c>
      <c r="F112" s="369">
        <v>5.4767600199408513</v>
      </c>
      <c r="G112" s="371">
        <v>1938</v>
      </c>
    </row>
    <row r="113" spans="1:7" x14ac:dyDescent="0.3">
      <c r="A113" s="367">
        <v>201611</v>
      </c>
      <c r="B113" s="368">
        <v>9</v>
      </c>
      <c r="C113" s="369">
        <v>27.349999999999998</v>
      </c>
      <c r="D113" s="369">
        <v>3.0388888888888888</v>
      </c>
      <c r="E113" s="370">
        <v>0.21703703703703706</v>
      </c>
      <c r="F113" s="369">
        <v>5.2847461956156705</v>
      </c>
      <c r="G113" s="371">
        <v>2199.2222222222222</v>
      </c>
    </row>
    <row r="114" spans="1:7" x14ac:dyDescent="0.3">
      <c r="A114" s="367">
        <v>200511</v>
      </c>
      <c r="B114" s="368">
        <v>10</v>
      </c>
      <c r="C114" s="369">
        <v>27.22</v>
      </c>
      <c r="D114" s="369">
        <v>2.722</v>
      </c>
      <c r="E114" s="370">
        <v>0.19802083333333331</v>
      </c>
      <c r="F114" s="369">
        <v>5.7521556579684896</v>
      </c>
      <c r="G114" s="371">
        <v>1742.2</v>
      </c>
    </row>
    <row r="115" spans="1:7" x14ac:dyDescent="0.3">
      <c r="A115" s="367">
        <v>201110</v>
      </c>
      <c r="B115" s="368">
        <v>7</v>
      </c>
      <c r="C115" s="369">
        <v>26.46</v>
      </c>
      <c r="D115" s="369">
        <v>3.7800000000000002</v>
      </c>
      <c r="E115" s="370">
        <v>0.19778935185185187</v>
      </c>
      <c r="F115" s="369">
        <v>5.6608760862100613</v>
      </c>
      <c r="G115" s="371">
        <v>1835.7142857142858</v>
      </c>
    </row>
    <row r="116" spans="1:7" x14ac:dyDescent="0.3">
      <c r="A116" s="367">
        <v>200307</v>
      </c>
      <c r="B116" s="368">
        <v>10</v>
      </c>
      <c r="C116" s="369">
        <v>25.049999999999997</v>
      </c>
      <c r="D116" s="369">
        <v>2.5049999999999999</v>
      </c>
      <c r="E116" s="370">
        <v>0.17534722222222221</v>
      </c>
      <c r="F116" s="369">
        <v>6.2290456092538005</v>
      </c>
      <c r="G116" s="371">
        <v>1422.3</v>
      </c>
    </row>
    <row r="117" spans="1:7" x14ac:dyDescent="0.3">
      <c r="A117" s="367">
        <v>201308</v>
      </c>
      <c r="B117" s="368">
        <v>6</v>
      </c>
      <c r="C117" s="369">
        <v>24.000000000000004</v>
      </c>
      <c r="D117" s="369">
        <v>4.0000000000000009</v>
      </c>
      <c r="E117" s="370">
        <v>0.19299768518518517</v>
      </c>
      <c r="F117" s="369">
        <v>5.3531769264779108</v>
      </c>
      <c r="G117" s="371">
        <v>1995.1666666666667</v>
      </c>
    </row>
    <row r="118" spans="1:7" x14ac:dyDescent="0.3">
      <c r="A118" s="367">
        <v>201006</v>
      </c>
      <c r="B118" s="368">
        <v>8</v>
      </c>
      <c r="C118" s="369">
        <v>23.86</v>
      </c>
      <c r="D118" s="369">
        <v>2.9824999999999999</v>
      </c>
      <c r="E118" s="370">
        <v>0.18674768518518517</v>
      </c>
      <c r="F118" s="369">
        <v>5.3764307992723079</v>
      </c>
      <c r="G118" s="371">
        <v>1932.875</v>
      </c>
    </row>
    <row r="119" spans="1:7" x14ac:dyDescent="0.3">
      <c r="A119" s="367">
        <v>201212</v>
      </c>
      <c r="B119" s="368">
        <v>6</v>
      </c>
      <c r="C119" s="369">
        <v>23.7</v>
      </c>
      <c r="D119" s="369">
        <v>3.9499999999999997</v>
      </c>
      <c r="E119" s="370">
        <v>0.17009259259259257</v>
      </c>
      <c r="F119" s="369">
        <v>5.8866311115014049</v>
      </c>
      <c r="G119" s="371">
        <v>1497.1666666666667</v>
      </c>
    </row>
    <row r="120" spans="1:7" x14ac:dyDescent="0.3">
      <c r="A120" s="367">
        <v>201309</v>
      </c>
      <c r="B120" s="368">
        <v>7</v>
      </c>
      <c r="C120" s="369">
        <v>23.35</v>
      </c>
      <c r="D120" s="369">
        <v>3.3357142857142859</v>
      </c>
      <c r="E120" s="370">
        <v>0.15528935185185186</v>
      </c>
      <c r="F120" s="369">
        <v>6.2830476822722243</v>
      </c>
      <c r="G120" s="371">
        <v>1108.4285714285713</v>
      </c>
    </row>
    <row r="121" spans="1:7" x14ac:dyDescent="0.3">
      <c r="A121" s="367">
        <v>200409</v>
      </c>
      <c r="B121" s="368">
        <v>7</v>
      </c>
      <c r="C121" s="369">
        <v>22.87</v>
      </c>
      <c r="D121" s="369">
        <v>3.2671428571428573</v>
      </c>
      <c r="E121" s="370">
        <v>0.16149305555555554</v>
      </c>
      <c r="F121" s="369">
        <v>5.9749315584123712</v>
      </c>
      <c r="G121" s="371">
        <v>1462.2857142857142</v>
      </c>
    </row>
    <row r="122" spans="1:7" x14ac:dyDescent="0.3">
      <c r="A122" s="367">
        <v>201610</v>
      </c>
      <c r="B122" s="368">
        <v>7</v>
      </c>
      <c r="C122" s="369">
        <v>22.700000000000003</v>
      </c>
      <c r="D122" s="369">
        <v>3.2428571428571433</v>
      </c>
      <c r="E122" s="370">
        <v>0.1756712962962963</v>
      </c>
      <c r="F122" s="369">
        <v>5.4095194994410107</v>
      </c>
      <c r="G122" s="371">
        <v>2111.4285714285716</v>
      </c>
    </row>
    <row r="123" spans="1:7" x14ac:dyDescent="0.3">
      <c r="A123" s="367">
        <v>201103</v>
      </c>
      <c r="B123" s="368">
        <v>10</v>
      </c>
      <c r="C123" s="369">
        <v>21.72</v>
      </c>
      <c r="D123" s="369">
        <v>2.1719999999999997</v>
      </c>
      <c r="E123" s="370">
        <v>0.1600462962962963</v>
      </c>
      <c r="F123" s="369">
        <v>5.722731105520511</v>
      </c>
      <c r="G123" s="371">
        <v>1761.4</v>
      </c>
    </row>
    <row r="124" spans="1:7" x14ac:dyDescent="0.3">
      <c r="A124" s="367">
        <v>201109</v>
      </c>
      <c r="B124" s="368">
        <v>5</v>
      </c>
      <c r="C124" s="369">
        <v>21.58</v>
      </c>
      <c r="D124" s="369">
        <v>4.3159999999999998</v>
      </c>
      <c r="E124" s="370">
        <v>0.18178240740740739</v>
      </c>
      <c r="F124" s="369">
        <v>5.7197295106429591</v>
      </c>
      <c r="G124" s="371">
        <v>1655.8</v>
      </c>
    </row>
    <row r="125" spans="1:7" x14ac:dyDescent="0.3">
      <c r="A125" s="367">
        <v>200503</v>
      </c>
      <c r="B125" s="368">
        <v>9</v>
      </c>
      <c r="C125" s="369">
        <v>21.500000000000004</v>
      </c>
      <c r="D125" s="369">
        <v>2.3888888888888893</v>
      </c>
      <c r="E125" s="370">
        <v>0.15892361111111108</v>
      </c>
      <c r="F125" s="369">
        <v>5.7227794932895435</v>
      </c>
      <c r="G125" s="371">
        <v>1768.1111111111111</v>
      </c>
    </row>
    <row r="126" spans="1:7" x14ac:dyDescent="0.3">
      <c r="A126" s="367">
        <v>201108</v>
      </c>
      <c r="B126" s="368">
        <v>6</v>
      </c>
      <c r="C126" s="369">
        <v>21.04</v>
      </c>
      <c r="D126" s="369">
        <v>3.5066666666666664</v>
      </c>
      <c r="E126" s="370">
        <v>0.15056712962962965</v>
      </c>
      <c r="F126" s="369">
        <v>6.0278838767811722</v>
      </c>
      <c r="G126" s="371">
        <v>1320.3333333333333</v>
      </c>
    </row>
    <row r="127" spans="1:7" x14ac:dyDescent="0.3">
      <c r="A127" s="367">
        <v>200504</v>
      </c>
      <c r="B127" s="368">
        <v>9</v>
      </c>
      <c r="C127" s="369">
        <v>20.25</v>
      </c>
      <c r="D127" s="369">
        <v>2.25</v>
      </c>
      <c r="E127" s="370">
        <v>0.14153935185185185</v>
      </c>
      <c r="F127" s="369">
        <v>6.0025207400147487</v>
      </c>
      <c r="G127" s="371">
        <v>1432.4444444444443</v>
      </c>
    </row>
    <row r="128" spans="1:7" x14ac:dyDescent="0.3">
      <c r="A128" s="367">
        <v>201311</v>
      </c>
      <c r="B128" s="368">
        <v>4</v>
      </c>
      <c r="C128" s="369">
        <v>19.5</v>
      </c>
      <c r="D128" s="369">
        <v>4.875</v>
      </c>
      <c r="E128" s="370">
        <v>0.14755787037037038</v>
      </c>
      <c r="F128" s="369">
        <v>5.5833373644903759</v>
      </c>
      <c r="G128" s="371">
        <v>1904</v>
      </c>
    </row>
    <row r="129" spans="1:7" x14ac:dyDescent="0.3">
      <c r="A129" s="367">
        <v>200612</v>
      </c>
      <c r="B129" s="368">
        <v>6</v>
      </c>
      <c r="C129" s="369">
        <v>19.5</v>
      </c>
      <c r="D129" s="369">
        <v>3.25</v>
      </c>
      <c r="E129" s="370">
        <v>0.13604166666666667</v>
      </c>
      <c r="F129" s="369">
        <v>5.9921661909567172</v>
      </c>
      <c r="G129" s="371">
        <v>1434.1666666666667</v>
      </c>
    </row>
    <row r="130" spans="1:7" x14ac:dyDescent="0.3">
      <c r="A130" s="367">
        <v>201005</v>
      </c>
      <c r="B130" s="368">
        <v>6</v>
      </c>
      <c r="C130" s="369">
        <v>18.86</v>
      </c>
      <c r="D130" s="369">
        <v>3.1433333333333331</v>
      </c>
      <c r="E130" s="370">
        <v>0.15057870370370369</v>
      </c>
      <c r="F130" s="369">
        <v>5.1820255523252499</v>
      </c>
      <c r="G130" s="371">
        <v>2286</v>
      </c>
    </row>
    <row r="131" spans="1:7" x14ac:dyDescent="0.3">
      <c r="A131" s="367">
        <v>200403</v>
      </c>
      <c r="B131" s="368">
        <v>8</v>
      </c>
      <c r="C131" s="369">
        <v>18.75</v>
      </c>
      <c r="D131" s="369">
        <v>2.34375</v>
      </c>
      <c r="E131" s="370">
        <v>0.1340625</v>
      </c>
      <c r="F131" s="369">
        <v>5.928597513853096</v>
      </c>
      <c r="G131" s="371">
        <v>1522.125</v>
      </c>
    </row>
    <row r="132" spans="1:7" x14ac:dyDescent="0.3">
      <c r="A132" s="367">
        <v>201007</v>
      </c>
      <c r="B132" s="368">
        <v>7</v>
      </c>
      <c r="C132" s="369">
        <v>18.48</v>
      </c>
      <c r="D132" s="369">
        <v>2.64</v>
      </c>
      <c r="E132" s="370">
        <v>0.1544675925925926</v>
      </c>
      <c r="F132" s="369">
        <v>5.1120454916487281</v>
      </c>
      <c r="G132" s="371">
        <v>2245.7142857142858</v>
      </c>
    </row>
    <row r="133" spans="1:7" x14ac:dyDescent="0.3">
      <c r="A133" s="367">
        <v>201107</v>
      </c>
      <c r="B133" s="368">
        <v>9</v>
      </c>
      <c r="C133" s="369">
        <v>17.920000000000002</v>
      </c>
      <c r="D133" s="369">
        <v>1.9911111111111113</v>
      </c>
      <c r="E133" s="370">
        <v>0.1203125</v>
      </c>
      <c r="F133" s="369">
        <v>6.1985794145149633</v>
      </c>
      <c r="G133" s="371">
        <v>1215.2222222222222</v>
      </c>
    </row>
    <row r="134" spans="1:7" x14ac:dyDescent="0.3">
      <c r="A134" s="367">
        <v>201008</v>
      </c>
      <c r="B134" s="368">
        <v>6</v>
      </c>
      <c r="C134" s="369">
        <v>17.68</v>
      </c>
      <c r="D134" s="369">
        <v>2.9466666666666668</v>
      </c>
      <c r="E134" s="370">
        <v>0.14008101851851851</v>
      </c>
      <c r="F134" s="369">
        <v>5.2648143524962032</v>
      </c>
      <c r="G134" s="371">
        <v>2253.3333333333335</v>
      </c>
    </row>
    <row r="135" spans="1:7" x14ac:dyDescent="0.3">
      <c r="A135" s="367">
        <v>201003</v>
      </c>
      <c r="B135" s="368">
        <v>6</v>
      </c>
      <c r="C135" s="369">
        <v>17.41</v>
      </c>
      <c r="D135" s="369">
        <v>2.9016666666666668</v>
      </c>
      <c r="E135" s="370">
        <v>0.12353009259259259</v>
      </c>
      <c r="F135" s="369">
        <v>5.8567323621884748</v>
      </c>
      <c r="G135" s="371">
        <v>1765.1666666666667</v>
      </c>
    </row>
    <row r="136" spans="1:7" x14ac:dyDescent="0.3">
      <c r="A136" s="367">
        <v>201310</v>
      </c>
      <c r="B136" s="368">
        <v>10</v>
      </c>
      <c r="C136" s="369">
        <v>16.549999999999997</v>
      </c>
      <c r="D136" s="369">
        <v>1.6549999999999998</v>
      </c>
      <c r="E136" s="370">
        <v>0.11472222222222221</v>
      </c>
      <c r="F136" s="369">
        <v>6.1238724556736441</v>
      </c>
      <c r="G136" s="371">
        <v>1284.9000000000001</v>
      </c>
    </row>
    <row r="137" spans="1:7" x14ac:dyDescent="0.3">
      <c r="A137" s="367">
        <v>200512</v>
      </c>
      <c r="B137" s="368">
        <v>7</v>
      </c>
      <c r="C137" s="369">
        <v>16.45</v>
      </c>
      <c r="D137" s="369">
        <v>2.35</v>
      </c>
      <c r="E137" s="370">
        <v>0.12047453703703702</v>
      </c>
      <c r="F137" s="369">
        <v>5.693252431913602</v>
      </c>
      <c r="G137" s="371">
        <v>1794.2857142857142</v>
      </c>
    </row>
    <row r="138" spans="1:7" x14ac:dyDescent="0.3">
      <c r="A138" s="367">
        <v>200401</v>
      </c>
      <c r="B138" s="368">
        <v>5</v>
      </c>
      <c r="C138" s="369">
        <v>16.100000000000001</v>
      </c>
      <c r="D138" s="369">
        <v>3.22</v>
      </c>
      <c r="E138" s="370">
        <v>0.11818287037037037</v>
      </c>
      <c r="F138" s="369">
        <v>5.7049702051174735</v>
      </c>
      <c r="G138" s="371">
        <v>1779.8</v>
      </c>
    </row>
    <row r="139" spans="1:7" x14ac:dyDescent="0.3">
      <c r="A139" s="367">
        <v>201010</v>
      </c>
      <c r="B139" s="368">
        <v>7</v>
      </c>
      <c r="C139" s="369">
        <v>15.99</v>
      </c>
      <c r="D139" s="369">
        <v>2.2842857142857143</v>
      </c>
      <c r="E139" s="370">
        <v>0.12004629629629629</v>
      </c>
      <c r="F139" s="369">
        <v>5.6691157175618248</v>
      </c>
      <c r="G139" s="371">
        <v>1807.7142857142858</v>
      </c>
    </row>
    <row r="140" spans="1:7" x14ac:dyDescent="0.3">
      <c r="A140" s="367">
        <v>201211</v>
      </c>
      <c r="B140" s="368">
        <v>6</v>
      </c>
      <c r="C140" s="369">
        <v>15.719999999999999</v>
      </c>
      <c r="D140" s="369">
        <v>2.6199999999999997</v>
      </c>
      <c r="E140" s="370">
        <v>0.11231481481481481</v>
      </c>
      <c r="F140" s="369">
        <v>5.9389922936779698</v>
      </c>
      <c r="G140" s="371">
        <v>1480.3333333333333</v>
      </c>
    </row>
    <row r="141" spans="1:7" x14ac:dyDescent="0.3">
      <c r="A141" s="367">
        <v>201112</v>
      </c>
      <c r="B141" s="368">
        <v>8</v>
      </c>
      <c r="C141" s="369">
        <v>15.66</v>
      </c>
      <c r="D141" s="369">
        <v>1.9575</v>
      </c>
      <c r="E141" s="370">
        <v>0.11215277777777778</v>
      </c>
      <c r="F141" s="369">
        <v>5.946555821946605</v>
      </c>
      <c r="G141" s="371">
        <v>1504.375</v>
      </c>
    </row>
    <row r="142" spans="1:7" x14ac:dyDescent="0.3">
      <c r="A142" s="367">
        <v>200811</v>
      </c>
      <c r="B142" s="368">
        <v>6</v>
      </c>
      <c r="C142" s="369">
        <v>15.6</v>
      </c>
      <c r="D142" s="369">
        <v>2.6</v>
      </c>
      <c r="E142" s="370">
        <v>0.10292824074074074</v>
      </c>
      <c r="F142" s="369">
        <v>6.3585500738192229</v>
      </c>
      <c r="G142" s="371">
        <v>1134</v>
      </c>
    </row>
    <row r="143" spans="1:7" x14ac:dyDescent="0.3">
      <c r="A143" s="367">
        <v>201106</v>
      </c>
      <c r="B143" s="368">
        <v>8</v>
      </c>
      <c r="C143" s="369">
        <v>15.51</v>
      </c>
      <c r="D143" s="369">
        <v>1.93875</v>
      </c>
      <c r="E143" s="370">
        <v>0.11583333333333333</v>
      </c>
      <c r="F143" s="369">
        <v>6.1546787727898433</v>
      </c>
      <c r="G143" s="371">
        <v>1321</v>
      </c>
    </row>
    <row r="144" spans="1:7" x14ac:dyDescent="0.3">
      <c r="A144" s="367">
        <v>201703</v>
      </c>
      <c r="B144" s="368">
        <v>3</v>
      </c>
      <c r="C144" s="369">
        <v>15.42</v>
      </c>
      <c r="D144" s="369">
        <v>5.14</v>
      </c>
      <c r="E144" s="370">
        <v>0.1176736111111111</v>
      </c>
      <c r="F144" s="369">
        <v>5.5743381407967796</v>
      </c>
      <c r="G144" s="371">
        <v>1919.3333333333333</v>
      </c>
    </row>
    <row r="145" spans="1:7" x14ac:dyDescent="0.3">
      <c r="A145" s="367">
        <v>200411</v>
      </c>
      <c r="B145" s="368">
        <v>5</v>
      </c>
      <c r="C145" s="369">
        <v>15.010000000000002</v>
      </c>
      <c r="D145" s="369">
        <v>3.0020000000000002</v>
      </c>
      <c r="E145" s="370">
        <v>0.11131944444444444</v>
      </c>
      <c r="F145" s="369">
        <v>5.6162774555003567</v>
      </c>
      <c r="G145" s="371">
        <v>1880.2</v>
      </c>
    </row>
    <row r="146" spans="1:7" x14ac:dyDescent="0.3">
      <c r="A146" s="367">
        <v>201104</v>
      </c>
      <c r="B146" s="368">
        <v>7</v>
      </c>
      <c r="C146" s="369">
        <v>14.52</v>
      </c>
      <c r="D146" s="369">
        <v>2.0742857142857143</v>
      </c>
      <c r="E146" s="370">
        <v>0.10791666666666667</v>
      </c>
      <c r="F146" s="369">
        <v>5.7059881235077059</v>
      </c>
      <c r="G146" s="371">
        <v>1786</v>
      </c>
    </row>
    <row r="147" spans="1:7" x14ac:dyDescent="0.3">
      <c r="A147" s="367">
        <v>200906</v>
      </c>
      <c r="B147" s="368">
        <v>2</v>
      </c>
      <c r="C147" s="369">
        <v>14.2</v>
      </c>
      <c r="D147" s="369">
        <v>7.1</v>
      </c>
      <c r="E147" s="370">
        <v>0.13160879629629629</v>
      </c>
      <c r="F147" s="369">
        <v>5.8371744128294321</v>
      </c>
      <c r="G147" s="371">
        <v>1699</v>
      </c>
    </row>
    <row r="148" spans="1:7" x14ac:dyDescent="0.3">
      <c r="A148" s="367">
        <v>200311</v>
      </c>
      <c r="B148" s="368">
        <v>3</v>
      </c>
      <c r="C148" s="369">
        <v>14.069999999999999</v>
      </c>
      <c r="D148" s="369">
        <v>4.6899999999999995</v>
      </c>
      <c r="E148" s="370">
        <v>0.10114583333333334</v>
      </c>
      <c r="F148" s="369">
        <v>5.8112182971883941</v>
      </c>
      <c r="G148" s="371">
        <v>1666.6666666666667</v>
      </c>
    </row>
    <row r="149" spans="1:7" x14ac:dyDescent="0.3">
      <c r="A149" s="367">
        <v>201111</v>
      </c>
      <c r="B149" s="368">
        <v>6</v>
      </c>
      <c r="C149" s="369">
        <v>13.59</v>
      </c>
      <c r="D149" s="369">
        <v>2.2650000000000001</v>
      </c>
      <c r="E149" s="370">
        <v>0.10291666666666667</v>
      </c>
      <c r="F149" s="369">
        <v>5.6828811254077936</v>
      </c>
      <c r="G149" s="371">
        <v>1743</v>
      </c>
    </row>
    <row r="150" spans="1:7" x14ac:dyDescent="0.3">
      <c r="A150" s="367">
        <v>200907</v>
      </c>
      <c r="B150" s="368">
        <v>6</v>
      </c>
      <c r="C150" s="369">
        <v>12.421206289999999</v>
      </c>
      <c r="D150" s="369">
        <v>2.0702010483333333</v>
      </c>
      <c r="E150" s="370">
        <v>9.0972222222222218E-2</v>
      </c>
      <c r="F150" s="369">
        <v>5.7807559242056925</v>
      </c>
      <c r="G150" s="371">
        <v>1625</v>
      </c>
    </row>
    <row r="151" spans="1:7" x14ac:dyDescent="0.3">
      <c r="A151" s="367">
        <v>201004</v>
      </c>
      <c r="B151" s="368">
        <v>4</v>
      </c>
      <c r="C151" s="369">
        <v>11.920000000000002</v>
      </c>
      <c r="D151" s="369">
        <v>2.9800000000000004</v>
      </c>
      <c r="E151" s="370">
        <v>8.9837962962962967E-2</v>
      </c>
      <c r="F151" s="369">
        <v>5.519833153306787</v>
      </c>
      <c r="G151" s="371">
        <v>1963.5</v>
      </c>
    </row>
    <row r="152" spans="1:7" x14ac:dyDescent="0.3">
      <c r="A152" s="367">
        <v>201512</v>
      </c>
      <c r="B152" s="368">
        <v>5</v>
      </c>
      <c r="C152" s="369">
        <v>11.9</v>
      </c>
      <c r="D152" s="369">
        <v>2.38</v>
      </c>
      <c r="E152" s="370">
        <v>0.10290509259259259</v>
      </c>
      <c r="F152" s="369">
        <v>4.9130790157922366</v>
      </c>
      <c r="G152" s="371">
        <v>2357</v>
      </c>
    </row>
    <row r="153" spans="1:7" x14ac:dyDescent="0.3">
      <c r="A153" s="367">
        <v>200502</v>
      </c>
      <c r="B153" s="368">
        <v>3</v>
      </c>
      <c r="C153" s="369">
        <v>11.6</v>
      </c>
      <c r="D153" s="369">
        <v>3.8666666666666667</v>
      </c>
      <c r="E153" s="370">
        <v>9.1296296296296292E-2</v>
      </c>
      <c r="F153" s="369">
        <v>5.5022861834782075</v>
      </c>
      <c r="G153" s="371">
        <v>2002.6666666666667</v>
      </c>
    </row>
    <row r="154" spans="1:7" x14ac:dyDescent="0.3">
      <c r="A154" s="367">
        <v>201102</v>
      </c>
      <c r="B154" s="368">
        <v>6</v>
      </c>
      <c r="C154" s="369">
        <v>11.01</v>
      </c>
      <c r="D154" s="369">
        <v>1.835</v>
      </c>
      <c r="E154" s="370">
        <v>7.4722222222222232E-2</v>
      </c>
      <c r="F154" s="369">
        <v>6.1199550432047829</v>
      </c>
      <c r="G154" s="371">
        <v>1280</v>
      </c>
    </row>
    <row r="155" spans="1:7" x14ac:dyDescent="0.3">
      <c r="A155" s="367">
        <v>200304</v>
      </c>
      <c r="B155" s="368">
        <v>4</v>
      </c>
      <c r="C155" s="369">
        <v>11</v>
      </c>
      <c r="D155" s="369">
        <v>2.75</v>
      </c>
      <c r="E155" s="370">
        <v>7.9791666666666664E-2</v>
      </c>
      <c r="F155" s="369">
        <v>5.7345483627050653</v>
      </c>
      <c r="G155" s="371">
        <v>1752</v>
      </c>
    </row>
    <row r="156" spans="1:7" x14ac:dyDescent="0.3">
      <c r="A156" s="367">
        <v>200310</v>
      </c>
      <c r="B156" s="368">
        <v>2</v>
      </c>
      <c r="C156" s="369">
        <v>10.4</v>
      </c>
      <c r="D156" s="369">
        <v>5.2</v>
      </c>
      <c r="E156" s="370">
        <v>8.700231481481481E-2</v>
      </c>
      <c r="F156" s="369">
        <v>5.2562012096413238</v>
      </c>
      <c r="G156" s="371">
        <v>2019.5</v>
      </c>
    </row>
    <row r="157" spans="1:7" x14ac:dyDescent="0.3">
      <c r="A157" s="367">
        <v>201011</v>
      </c>
      <c r="B157" s="368">
        <v>6</v>
      </c>
      <c r="C157" s="369">
        <v>10.08</v>
      </c>
      <c r="D157" s="369">
        <v>1.68</v>
      </c>
      <c r="E157" s="370">
        <v>7.2013888888888891E-2</v>
      </c>
      <c r="F157" s="369">
        <v>5.9402247671831843</v>
      </c>
      <c r="G157" s="371">
        <v>1477.1666666666667</v>
      </c>
    </row>
    <row r="158" spans="1:7" x14ac:dyDescent="0.3">
      <c r="A158" s="367">
        <v>200501</v>
      </c>
      <c r="B158" s="368">
        <v>4</v>
      </c>
      <c r="C158" s="369">
        <v>9.2099999999999991</v>
      </c>
      <c r="D158" s="369">
        <v>2.3024999999999998</v>
      </c>
      <c r="E158" s="370">
        <v>6.7476851851851857E-2</v>
      </c>
      <c r="F158" s="369">
        <v>5.72625246495544</v>
      </c>
      <c r="G158" s="371">
        <v>1774.5</v>
      </c>
    </row>
    <row r="159" spans="1:7" x14ac:dyDescent="0.3">
      <c r="A159" s="367">
        <v>200812</v>
      </c>
      <c r="B159" s="368">
        <v>4</v>
      </c>
      <c r="C159" s="369">
        <v>9</v>
      </c>
      <c r="D159" s="369">
        <v>2.25</v>
      </c>
      <c r="E159" s="370">
        <v>6.6273148148148137E-2</v>
      </c>
      <c r="F159" s="369">
        <v>5.978696058102841</v>
      </c>
      <c r="G159" s="371">
        <v>1412</v>
      </c>
    </row>
    <row r="160" spans="1:7" x14ac:dyDescent="0.3">
      <c r="A160" s="367">
        <v>201105</v>
      </c>
      <c r="B160" s="368">
        <v>4</v>
      </c>
      <c r="C160" s="369">
        <v>8.2900000000000009</v>
      </c>
      <c r="D160" s="369">
        <v>2.0725000000000002</v>
      </c>
      <c r="E160" s="370">
        <v>5.8530092592592592E-2</v>
      </c>
      <c r="F160" s="369">
        <v>5.8716290230780261</v>
      </c>
      <c r="G160" s="371">
        <v>1589.75</v>
      </c>
    </row>
    <row r="161" spans="1:7" x14ac:dyDescent="0.3">
      <c r="A161" s="367">
        <v>201009</v>
      </c>
      <c r="B161" s="368">
        <v>3</v>
      </c>
      <c r="C161" s="369">
        <v>7.6899999999999995</v>
      </c>
      <c r="D161" s="369">
        <v>2.563333333333333</v>
      </c>
      <c r="E161" s="370">
        <v>6.236111111111111E-2</v>
      </c>
      <c r="F161" s="369">
        <v>5.1829407412811941</v>
      </c>
      <c r="G161" s="371">
        <v>2319.3333333333335</v>
      </c>
    </row>
    <row r="162" spans="1:7" x14ac:dyDescent="0.3">
      <c r="A162" s="367">
        <v>200309</v>
      </c>
      <c r="B162" s="368">
        <v>3</v>
      </c>
      <c r="C162" s="369">
        <v>7.6</v>
      </c>
      <c r="D162" s="369">
        <v>2.5333333333333332</v>
      </c>
      <c r="E162" s="370">
        <v>5.3472222222222227E-2</v>
      </c>
      <c r="F162" s="369">
        <v>5.9220037530179326</v>
      </c>
      <c r="G162" s="371">
        <v>1538</v>
      </c>
    </row>
    <row r="163" spans="1:7" x14ac:dyDescent="0.3">
      <c r="A163" s="367">
        <v>201012</v>
      </c>
      <c r="B163" s="368">
        <v>3</v>
      </c>
      <c r="C163" s="369">
        <v>5.5</v>
      </c>
      <c r="D163" s="369">
        <v>1.8333333333333333</v>
      </c>
      <c r="E163" s="370">
        <v>4.0659722222222222E-2</v>
      </c>
      <c r="F163" s="369">
        <v>5.9065560978062459</v>
      </c>
      <c r="G163" s="371">
        <v>1510.3333333333333</v>
      </c>
    </row>
    <row r="164" spans="1:7" x14ac:dyDescent="0.3">
      <c r="A164" s="367">
        <v>200412</v>
      </c>
      <c r="B164" s="368">
        <v>2</v>
      </c>
      <c r="C164" s="369">
        <v>4.8</v>
      </c>
      <c r="D164" s="369">
        <v>2.4</v>
      </c>
      <c r="E164" s="370">
        <v>3.6921296296296299E-2</v>
      </c>
      <c r="F164" s="369">
        <v>5.4444181646168444</v>
      </c>
      <c r="G164" s="371">
        <v>1998.5</v>
      </c>
    </row>
    <row r="165" spans="1:7" x14ac:dyDescent="0.3">
      <c r="A165" s="367">
        <v>201101</v>
      </c>
      <c r="B165" s="368">
        <v>2</v>
      </c>
      <c r="C165" s="369">
        <v>4</v>
      </c>
      <c r="D165" s="369">
        <v>2</v>
      </c>
      <c r="E165" s="370">
        <v>2.9652777777777781E-2</v>
      </c>
      <c r="F165" s="369">
        <v>5.6245712142602358</v>
      </c>
      <c r="G165" s="371">
        <v>1894.5</v>
      </c>
    </row>
    <row r="166" spans="1:7" x14ac:dyDescent="0.3">
      <c r="A166" s="367">
        <v>200911</v>
      </c>
      <c r="B166" s="368">
        <v>2</v>
      </c>
      <c r="C166" s="369">
        <v>3.56</v>
      </c>
      <c r="D166" s="369">
        <v>1.78</v>
      </c>
      <c r="E166" s="370">
        <v>2.6400462962962962E-2</v>
      </c>
      <c r="F166" s="369">
        <v>5.6189507479830105</v>
      </c>
      <c r="G166" s="371">
        <v>1909.5</v>
      </c>
    </row>
    <row r="167" spans="1:7" x14ac:dyDescent="0.3">
      <c r="A167" s="367">
        <v>201511</v>
      </c>
      <c r="B167" s="368">
        <v>2</v>
      </c>
      <c r="C167" s="369">
        <v>3.35</v>
      </c>
      <c r="D167" s="369">
        <v>1.675</v>
      </c>
      <c r="E167" s="370">
        <v>3.1712962962962964E-2</v>
      </c>
      <c r="F167" s="369">
        <v>4.5851063829787275</v>
      </c>
      <c r="G167" s="371">
        <v>2529.5</v>
      </c>
    </row>
    <row r="168" spans="1:7" x14ac:dyDescent="0.3">
      <c r="A168" s="367">
        <v>200107</v>
      </c>
      <c r="B168" s="368">
        <v>1</v>
      </c>
      <c r="C168" s="369">
        <v>3.1</v>
      </c>
      <c r="D168" s="369">
        <v>3.1</v>
      </c>
      <c r="E168" s="370">
        <v>2.9525462962962962E-2</v>
      </c>
      <c r="F168" s="369">
        <v>4.3747549980399887</v>
      </c>
      <c r="G168" s="371">
        <v>2660</v>
      </c>
    </row>
    <row r="169" spans="1:7" x14ac:dyDescent="0.3">
      <c r="A169" s="367">
        <v>200207</v>
      </c>
      <c r="B169" s="368">
        <v>1</v>
      </c>
      <c r="C169" s="369">
        <v>3.1</v>
      </c>
      <c r="D169" s="369">
        <v>3.1</v>
      </c>
      <c r="E169" s="370">
        <v>2.2719907407407411E-2</v>
      </c>
      <c r="F169" s="369">
        <v>5.6851757514009211</v>
      </c>
      <c r="G169" s="371">
        <v>1841</v>
      </c>
    </row>
    <row r="170" spans="1:7" x14ac:dyDescent="0.3">
      <c r="A170" s="367">
        <v>201001</v>
      </c>
      <c r="B170" s="368">
        <v>2</v>
      </c>
      <c r="C170" s="369">
        <v>3</v>
      </c>
      <c r="D170" s="369">
        <v>1.5</v>
      </c>
      <c r="E170" s="370">
        <v>1.8958333333333334E-2</v>
      </c>
      <c r="F170" s="369">
        <v>6.5701306832562967</v>
      </c>
      <c r="G170" s="371">
        <v>863.5</v>
      </c>
    </row>
    <row r="171" spans="1:7" x14ac:dyDescent="0.3">
      <c r="A171" s="367">
        <v>200912</v>
      </c>
      <c r="B171" s="368">
        <v>1</v>
      </c>
      <c r="C171" s="369">
        <v>1.82</v>
      </c>
      <c r="D171" s="369">
        <v>1.82</v>
      </c>
      <c r="E171" s="370">
        <v>1.3564814814814816E-2</v>
      </c>
      <c r="F171" s="369">
        <v>5.5904436860068305</v>
      </c>
      <c r="G171" s="371">
        <v>1933</v>
      </c>
    </row>
    <row r="172" spans="1:7" x14ac:dyDescent="0.3">
      <c r="A172" s="372" t="s">
        <v>288</v>
      </c>
      <c r="B172" s="373">
        <v>1669</v>
      </c>
      <c r="C172" s="374">
        <v>6634.9897018800411</v>
      </c>
      <c r="D172" s="374">
        <v>3.9754282216177597</v>
      </c>
      <c r="E172" s="375">
        <v>50.231539351851865</v>
      </c>
      <c r="F172" s="374">
        <v>5.7682387747772257</v>
      </c>
      <c r="G172" s="376">
        <v>1682.9844218094668</v>
      </c>
    </row>
  </sheetData>
  <conditionalFormatting pivot="1" sqref="B6:B171">
    <cfRule type="cellIs" dxfId="131" priority="3" stopIfTrue="1" operator="between">
      <formula>201200</formula>
      <formula>201213</formula>
    </cfRule>
  </conditionalFormatting>
  <conditionalFormatting sqref="A6:A100">
    <cfRule type="cellIs" dxfId="130" priority="1" operator="between">
      <formula>201200</formula>
      <formula>201224</formula>
    </cfRule>
    <cfRule type="cellIs" dxfId="129" priority="2" operator="between">
      <formula>201300</formula>
      <formula>201315</formula>
    </cfRule>
    <cfRule type="cellIs" dxfId="128" priority="4" stopIfTrue="1" operator="between">
      <formula>200800</formula>
      <formula>200900</formula>
    </cfRule>
    <cfRule type="cellIs" dxfId="127" priority="5" stopIfTrue="1" operator="between">
      <formula>200700</formula>
      <formula>200800</formula>
    </cfRule>
  </conditionalFormatting>
  <pageMargins left="0.7" right="0.7" top="0.75" bottom="0.75" header="0.3" footer="0.3"/>
  <pageSetup orientation="portrait"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120"/>
  <sheetViews>
    <sheetView zoomScale="70" zoomScaleNormal="70" zoomScalePageLayoutView="70" workbookViewId="0">
      <selection activeCell="L20" sqref="L20"/>
    </sheetView>
  </sheetViews>
  <sheetFormatPr defaultColWidth="8.75" defaultRowHeight="12.75" x14ac:dyDescent="0.2"/>
  <cols>
    <col min="1" max="1" width="16.5" style="41" customWidth="1"/>
    <col min="2" max="4" width="11" style="41" customWidth="1"/>
    <col min="5" max="5" width="12.5" style="41" customWidth="1"/>
    <col min="6" max="6" width="12.375" style="41" customWidth="1"/>
    <col min="7" max="8" width="10.375" style="41" customWidth="1"/>
    <col min="9" max="9" width="12.5" style="41" customWidth="1"/>
    <col min="10" max="25" width="8.5" style="41" customWidth="1"/>
    <col min="26" max="26" width="12.5" style="41" bestFit="1" customWidth="1"/>
    <col min="27" max="80" width="9.375" style="41" bestFit="1" customWidth="1"/>
    <col min="81" max="81" width="10" style="41" bestFit="1" customWidth="1"/>
    <col min="82" max="16384" width="8.75" style="41"/>
  </cols>
  <sheetData>
    <row r="1" spans="1:26" x14ac:dyDescent="0.2">
      <c r="I1" s="100" t="s">
        <v>349</v>
      </c>
      <c r="J1" s="100">
        <f>J12</f>
        <v>2017</v>
      </c>
      <c r="K1" s="100">
        <f>K12</f>
        <v>2016</v>
      </c>
      <c r="L1" s="100">
        <f>L12</f>
        <v>2015</v>
      </c>
      <c r="M1" s="100">
        <f>M12</f>
        <v>2014</v>
      </c>
    </row>
    <row r="2" spans="1:26" x14ac:dyDescent="0.2">
      <c r="I2" s="100" t="s">
        <v>622</v>
      </c>
      <c r="J2" s="94">
        <f>GETPIVOTDATA("Distance",$J$12,"Year",J1)</f>
        <v>121.27</v>
      </c>
      <c r="K2" s="94">
        <f>GETPIVOTDATA("Distance",K$12,"Year",K1)</f>
        <v>600.05000000000018</v>
      </c>
      <c r="L2" s="94">
        <f>GETPIVOTDATA("Distance",L$12,"Year",L1)</f>
        <v>699.71000000000015</v>
      </c>
      <c r="M2" s="94">
        <f>GETPIVOTDATA("Distance",M$12,"Year",M1)</f>
        <v>632.43999999999983</v>
      </c>
    </row>
    <row r="3" spans="1:26" x14ac:dyDescent="0.2">
      <c r="I3" s="100" t="s">
        <v>647</v>
      </c>
      <c r="J3" s="101">
        <f ca="1">J2/(TODAY()-DATE(J1,1,1))</f>
        <v>0.37313846153846153</v>
      </c>
      <c r="K3" s="101">
        <f ca="1">K2/(TODAY()-DATE(K1,1,1))</f>
        <v>0.86837916063675857</v>
      </c>
      <c r="L3" s="101">
        <f ca="1">L2/(TODAY()-DATE(L1,1,1))</f>
        <v>0.66260416666666677</v>
      </c>
      <c r="M3" s="101">
        <f ca="1">M2/(TODAY()-DATE(M1,1,1))</f>
        <v>0.44506685432793797</v>
      </c>
    </row>
    <row r="4" spans="1:26" x14ac:dyDescent="0.2">
      <c r="I4" s="100" t="s">
        <v>648</v>
      </c>
      <c r="J4" s="94">
        <f ca="1">J2/$L$8</f>
        <v>2.5802127659574468</v>
      </c>
      <c r="K4" s="94">
        <f ca="1">K2/$L$8</f>
        <v>12.767021276595749</v>
      </c>
      <c r="L4" s="94">
        <f ca="1">L2/$L$8</f>
        <v>14.887446808510642</v>
      </c>
      <c r="M4" s="94">
        <f ca="1">M2/$L$8</f>
        <v>13.456170212765954</v>
      </c>
    </row>
    <row r="5" spans="1:26" x14ac:dyDescent="0.2">
      <c r="I5" s="100" t="s">
        <v>622</v>
      </c>
      <c r="J5" s="94">
        <f>GETPIVOTDATA("Distance",I11,"Year",J1)</f>
        <v>121.27</v>
      </c>
      <c r="K5" s="94">
        <f>GETPIVOTDATA("Distance",J11,"Year",K1)</f>
        <v>600.05000000000018</v>
      </c>
      <c r="L5" s="94">
        <f>GETPIVOTDATA("Distance",K11,"Year",L1)</f>
        <v>699.71000000000015</v>
      </c>
      <c r="M5" s="94">
        <f>GETPIVOTDATA("Distance",L11,"Year",M1)</f>
        <v>632.43999999999983</v>
      </c>
    </row>
    <row r="6" spans="1:26" x14ac:dyDescent="0.2">
      <c r="A6" s="340" t="s">
        <v>300</v>
      </c>
      <c r="B6" s="341" t="s">
        <v>530</v>
      </c>
    </row>
    <row r="8" spans="1:26" ht="15" x14ac:dyDescent="0.3">
      <c r="A8" s="340" t="s">
        <v>299</v>
      </c>
      <c r="B8" s="340" t="s">
        <v>280</v>
      </c>
      <c r="C8" s="341"/>
      <c r="D8" s="341"/>
      <c r="E8" s="341"/>
      <c r="F8"/>
      <c r="G8"/>
      <c r="H8"/>
      <c r="L8" s="41">
        <f ca="1">WEEKNUM(TODAY())</f>
        <v>47</v>
      </c>
    </row>
    <row r="9" spans="1:26" ht="15" x14ac:dyDescent="0.3">
      <c r="A9" s="340" t="s">
        <v>289</v>
      </c>
      <c r="B9" s="341" t="s">
        <v>1223</v>
      </c>
      <c r="C9" s="341" t="s">
        <v>1224</v>
      </c>
      <c r="D9" s="341" t="s">
        <v>1225</v>
      </c>
      <c r="E9" s="341" t="s">
        <v>288</v>
      </c>
      <c r="F9"/>
      <c r="G9"/>
      <c r="H9"/>
      <c r="I9" s="168" t="s">
        <v>280</v>
      </c>
      <c r="J9" s="169" t="s">
        <v>1223</v>
      </c>
    </row>
    <row r="10" spans="1:26" ht="15" x14ac:dyDescent="0.3">
      <c r="A10" s="341">
        <v>2016</v>
      </c>
      <c r="B10" s="342">
        <v>593.80000000000075</v>
      </c>
      <c r="C10" s="342">
        <v>1845.6000000000006</v>
      </c>
      <c r="D10" s="342">
        <v>40.999000000000009</v>
      </c>
      <c r="E10" s="342">
        <v>2480.3990000000013</v>
      </c>
      <c r="F10"/>
      <c r="G10"/>
      <c r="H10"/>
    </row>
    <row r="11" spans="1:26" ht="15" x14ac:dyDescent="0.3">
      <c r="A11" s="341">
        <v>2015</v>
      </c>
      <c r="B11" s="342">
        <v>699.71000000000015</v>
      </c>
      <c r="C11" s="342">
        <v>1699.9199999999992</v>
      </c>
      <c r="D11" s="342">
        <v>45.060000000000009</v>
      </c>
      <c r="E11" s="342">
        <v>2444.6899999999991</v>
      </c>
      <c r="F11"/>
      <c r="G11"/>
      <c r="H11"/>
      <c r="I11" s="81" t="s">
        <v>411</v>
      </c>
      <c r="J11" s="81" t="s">
        <v>289</v>
      </c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</row>
    <row r="12" spans="1:26" ht="15" x14ac:dyDescent="0.3">
      <c r="A12" s="341">
        <v>2014</v>
      </c>
      <c r="B12" s="342">
        <v>632.44000000000005</v>
      </c>
      <c r="C12" s="342">
        <v>2435.9</v>
      </c>
      <c r="D12" s="342">
        <v>54.040000000000013</v>
      </c>
      <c r="E12" s="342">
        <v>3122.38</v>
      </c>
      <c r="F12"/>
      <c r="G12"/>
      <c r="H12"/>
      <c r="I12" s="170" t="s">
        <v>332</v>
      </c>
      <c r="J12" s="171">
        <v>2017</v>
      </c>
      <c r="K12" s="172">
        <v>2016</v>
      </c>
      <c r="L12" s="172">
        <v>2015</v>
      </c>
      <c r="M12" s="172">
        <v>2014</v>
      </c>
      <c r="N12" s="172">
        <v>2013</v>
      </c>
      <c r="O12" s="172">
        <v>2012</v>
      </c>
      <c r="P12" s="172">
        <v>2011</v>
      </c>
      <c r="Q12" s="172">
        <v>2010</v>
      </c>
      <c r="R12" s="172">
        <v>2009</v>
      </c>
      <c r="S12" s="172">
        <v>2008</v>
      </c>
      <c r="T12" s="172">
        <v>2007</v>
      </c>
      <c r="U12" s="172">
        <v>2006</v>
      </c>
      <c r="V12" s="172">
        <v>2005</v>
      </c>
      <c r="W12" s="172">
        <v>2004</v>
      </c>
      <c r="X12" s="172">
        <v>2002</v>
      </c>
      <c r="Y12" s="172">
        <v>2001</v>
      </c>
      <c r="Z12" s="173" t="s">
        <v>288</v>
      </c>
    </row>
    <row r="13" spans="1:26" ht="15" x14ac:dyDescent="0.3">
      <c r="A13" s="341">
        <v>2013</v>
      </c>
      <c r="B13" s="342">
        <v>521.6700000000003</v>
      </c>
      <c r="C13" s="342">
        <v>1877.0599999999997</v>
      </c>
      <c r="D13" s="342">
        <v>52.653999999999989</v>
      </c>
      <c r="E13" s="342">
        <v>2451.384</v>
      </c>
      <c r="F13"/>
      <c r="G13"/>
      <c r="H13"/>
      <c r="I13" s="174">
        <v>1</v>
      </c>
      <c r="J13" s="175">
        <v>12.5</v>
      </c>
      <c r="K13" s="176">
        <v>4</v>
      </c>
      <c r="L13" s="176">
        <v>14.5</v>
      </c>
      <c r="M13" s="176"/>
      <c r="N13" s="176">
        <v>9.9700000000000006</v>
      </c>
      <c r="O13" s="176">
        <v>13.85</v>
      </c>
      <c r="P13" s="176"/>
      <c r="Q13" s="176"/>
      <c r="R13" s="176"/>
      <c r="S13" s="176">
        <v>11.04</v>
      </c>
      <c r="T13" s="176">
        <v>9.5</v>
      </c>
      <c r="U13" s="176">
        <v>9.1</v>
      </c>
      <c r="V13" s="176"/>
      <c r="W13" s="176">
        <v>8</v>
      </c>
      <c r="X13" s="176"/>
      <c r="Y13" s="176"/>
      <c r="Z13" s="177">
        <v>92.46</v>
      </c>
    </row>
    <row r="14" spans="1:26" ht="15" x14ac:dyDescent="0.3">
      <c r="A14" s="341">
        <v>2012</v>
      </c>
      <c r="B14" s="342">
        <v>573.54000000000008</v>
      </c>
      <c r="C14" s="342">
        <v>1230.69</v>
      </c>
      <c r="D14" s="342">
        <v>48.157927000000001</v>
      </c>
      <c r="E14" s="342">
        <v>1852.387927</v>
      </c>
      <c r="F14"/>
      <c r="G14"/>
      <c r="H14"/>
      <c r="I14" s="178">
        <v>2</v>
      </c>
      <c r="J14" s="179">
        <v>14.7</v>
      </c>
      <c r="K14" s="42">
        <v>5.5</v>
      </c>
      <c r="L14" s="42">
        <v>9</v>
      </c>
      <c r="M14" s="42">
        <v>10.7</v>
      </c>
      <c r="N14" s="42">
        <v>11.9</v>
      </c>
      <c r="O14" s="42">
        <v>9.75</v>
      </c>
      <c r="P14" s="42"/>
      <c r="Q14" s="42">
        <v>1</v>
      </c>
      <c r="R14" s="42">
        <v>5.9452985399999996</v>
      </c>
      <c r="S14" s="42">
        <v>13.09</v>
      </c>
      <c r="T14" s="42">
        <v>11.5</v>
      </c>
      <c r="U14" s="42">
        <v>8.8000000000000007</v>
      </c>
      <c r="V14" s="42"/>
      <c r="W14" s="42"/>
      <c r="X14" s="42"/>
      <c r="Y14" s="42"/>
      <c r="Z14" s="102">
        <v>101.88529853999999</v>
      </c>
    </row>
    <row r="15" spans="1:26" ht="15" x14ac:dyDescent="0.3">
      <c r="A15" s="341">
        <v>2011</v>
      </c>
      <c r="B15" s="342">
        <v>191.3</v>
      </c>
      <c r="C15" s="342">
        <v>597.58000000000004</v>
      </c>
      <c r="D15" s="342">
        <v>4</v>
      </c>
      <c r="E15" s="342">
        <v>792.88000000000011</v>
      </c>
      <c r="F15"/>
      <c r="G15"/>
      <c r="H15"/>
      <c r="I15" s="178">
        <v>3</v>
      </c>
      <c r="J15" s="179">
        <v>11.45</v>
      </c>
      <c r="K15" s="42">
        <v>8.1999999999999993</v>
      </c>
      <c r="L15" s="42">
        <v>17.600000000000001</v>
      </c>
      <c r="M15" s="42">
        <v>13.26</v>
      </c>
      <c r="N15" s="42">
        <v>12.05</v>
      </c>
      <c r="O15" s="42">
        <v>5.6</v>
      </c>
      <c r="P15" s="42"/>
      <c r="Q15" s="42">
        <v>2</v>
      </c>
      <c r="R15" s="42">
        <v>9.3281375799999999</v>
      </c>
      <c r="S15" s="42">
        <v>10.55</v>
      </c>
      <c r="T15" s="42">
        <v>4</v>
      </c>
      <c r="U15" s="42">
        <v>6</v>
      </c>
      <c r="V15" s="42"/>
      <c r="W15" s="42">
        <v>5.5</v>
      </c>
      <c r="X15" s="42"/>
      <c r="Y15" s="42"/>
      <c r="Z15" s="102">
        <v>105.53813758</v>
      </c>
    </row>
    <row r="16" spans="1:26" ht="15" x14ac:dyDescent="0.3">
      <c r="A16" s="341">
        <v>2010</v>
      </c>
      <c r="B16" s="342">
        <v>150.47000000000003</v>
      </c>
      <c r="C16" s="342">
        <v>194.45</v>
      </c>
      <c r="D16" s="342">
        <v>1.5</v>
      </c>
      <c r="E16" s="342">
        <v>346.42</v>
      </c>
      <c r="F16"/>
      <c r="G16"/>
      <c r="H16"/>
      <c r="I16" s="178">
        <v>4</v>
      </c>
      <c r="J16" s="179">
        <v>10.6</v>
      </c>
      <c r="K16" s="42">
        <v>18.2</v>
      </c>
      <c r="L16" s="42">
        <v>20.650000000000002</v>
      </c>
      <c r="M16" s="42">
        <v>20.32</v>
      </c>
      <c r="N16" s="42">
        <v>12.59</v>
      </c>
      <c r="O16" s="42">
        <v>9.61</v>
      </c>
      <c r="P16" s="42">
        <v>4</v>
      </c>
      <c r="Q16" s="42"/>
      <c r="R16" s="42">
        <v>11.122480249999999</v>
      </c>
      <c r="S16" s="42">
        <v>9.5</v>
      </c>
      <c r="T16" s="42">
        <v>2.65</v>
      </c>
      <c r="U16" s="42">
        <v>6.4</v>
      </c>
      <c r="V16" s="42">
        <v>5.1099999999999994</v>
      </c>
      <c r="W16" s="42"/>
      <c r="X16" s="42"/>
      <c r="Y16" s="42"/>
      <c r="Z16" s="102">
        <v>130.75248025000002</v>
      </c>
    </row>
    <row r="17" spans="1:26" ht="15" x14ac:dyDescent="0.3">
      <c r="A17" s="341">
        <v>2009</v>
      </c>
      <c r="B17" s="342">
        <v>298.88770188000012</v>
      </c>
      <c r="C17" s="342">
        <v>28.2</v>
      </c>
      <c r="D17" s="342">
        <v>5.8</v>
      </c>
      <c r="E17" s="342">
        <v>332.88770188000012</v>
      </c>
      <c r="F17"/>
      <c r="G17"/>
      <c r="H17"/>
      <c r="I17" s="178">
        <v>5</v>
      </c>
      <c r="J17" s="179">
        <v>8.0500000000000007</v>
      </c>
      <c r="K17" s="42">
        <v>5.51</v>
      </c>
      <c r="L17" s="42">
        <v>15</v>
      </c>
      <c r="M17" s="42">
        <v>9.4499999999999993</v>
      </c>
      <c r="N17" s="42">
        <v>5.51</v>
      </c>
      <c r="O17" s="42">
        <v>13.72</v>
      </c>
      <c r="P17" s="42"/>
      <c r="Q17" s="42"/>
      <c r="R17" s="42">
        <v>7.7671374999999996</v>
      </c>
      <c r="S17" s="42">
        <v>13.51</v>
      </c>
      <c r="T17" s="42">
        <v>8.93</v>
      </c>
      <c r="U17" s="42">
        <v>3</v>
      </c>
      <c r="V17" s="42">
        <v>1</v>
      </c>
      <c r="W17" s="42">
        <v>2.6</v>
      </c>
      <c r="X17" s="42"/>
      <c r="Y17" s="42"/>
      <c r="Z17" s="102">
        <v>94.047137499999991</v>
      </c>
    </row>
    <row r="18" spans="1:26" ht="15" x14ac:dyDescent="0.3">
      <c r="A18" s="341">
        <v>2008</v>
      </c>
      <c r="B18" s="342">
        <v>798.85000000000014</v>
      </c>
      <c r="C18" s="342">
        <v>155.63</v>
      </c>
      <c r="D18" s="342">
        <v>4.09</v>
      </c>
      <c r="E18" s="342">
        <v>958.57000000000016</v>
      </c>
      <c r="F18"/>
      <c r="G18"/>
      <c r="H18"/>
      <c r="I18" s="178">
        <v>6</v>
      </c>
      <c r="J18" s="179">
        <v>13.75</v>
      </c>
      <c r="K18" s="42">
        <v>5.8</v>
      </c>
      <c r="L18" s="42">
        <v>11.6</v>
      </c>
      <c r="M18" s="42">
        <v>12.2</v>
      </c>
      <c r="N18" s="42">
        <v>18.05</v>
      </c>
      <c r="O18" s="42">
        <v>3.7800000000000002</v>
      </c>
      <c r="P18" s="42"/>
      <c r="Q18" s="42"/>
      <c r="R18" s="42">
        <v>9.2335730599999994</v>
      </c>
      <c r="S18" s="42">
        <v>13.799999999999999</v>
      </c>
      <c r="T18" s="42"/>
      <c r="U18" s="42">
        <v>14</v>
      </c>
      <c r="V18" s="42">
        <v>5.0999999999999996</v>
      </c>
      <c r="W18" s="42">
        <v>3</v>
      </c>
      <c r="X18" s="42"/>
      <c r="Y18" s="42"/>
      <c r="Z18" s="102">
        <v>110.31357305999998</v>
      </c>
    </row>
    <row r="19" spans="1:26" ht="15" x14ac:dyDescent="0.3">
      <c r="A19" s="341">
        <v>2007</v>
      </c>
      <c r="B19" s="342">
        <v>651.57000000000028</v>
      </c>
      <c r="C19" s="342">
        <v>202.16</v>
      </c>
      <c r="D19" s="342">
        <v>7.3</v>
      </c>
      <c r="E19" s="342">
        <v>861.0300000000002</v>
      </c>
      <c r="F19"/>
      <c r="G19"/>
      <c r="H19"/>
      <c r="I19" s="178">
        <v>7</v>
      </c>
      <c r="J19" s="179">
        <v>5.0999999999999996</v>
      </c>
      <c r="K19" s="42">
        <v>3.6</v>
      </c>
      <c r="L19" s="42">
        <v>20.75</v>
      </c>
      <c r="M19" s="42">
        <v>3.94</v>
      </c>
      <c r="N19" s="42"/>
      <c r="O19" s="42">
        <v>14.770000000000001</v>
      </c>
      <c r="P19" s="42">
        <v>4.01</v>
      </c>
      <c r="Q19" s="42"/>
      <c r="R19" s="42">
        <v>10.34582715</v>
      </c>
      <c r="S19" s="42">
        <v>12</v>
      </c>
      <c r="T19" s="42">
        <v>7</v>
      </c>
      <c r="U19" s="42">
        <v>9.4</v>
      </c>
      <c r="V19" s="42"/>
      <c r="W19" s="42">
        <v>10.8</v>
      </c>
      <c r="X19" s="42"/>
      <c r="Y19" s="42"/>
      <c r="Z19" s="102">
        <v>101.71582715000001</v>
      </c>
    </row>
    <row r="20" spans="1:26" ht="15" x14ac:dyDescent="0.3">
      <c r="A20" s="341">
        <v>2006</v>
      </c>
      <c r="B20" s="342">
        <v>543.12199999999984</v>
      </c>
      <c r="C20" s="342">
        <v>423.71000000000004</v>
      </c>
      <c r="D20" s="342">
        <v>7.55</v>
      </c>
      <c r="E20" s="342">
        <v>974.38199999999983</v>
      </c>
      <c r="F20"/>
      <c r="I20" s="178">
        <v>8</v>
      </c>
      <c r="J20" s="179">
        <v>19.350000000000001</v>
      </c>
      <c r="K20" s="42">
        <v>11.7</v>
      </c>
      <c r="L20" s="42">
        <v>10.45</v>
      </c>
      <c r="M20" s="42">
        <v>21.42</v>
      </c>
      <c r="N20" s="42">
        <v>9.4</v>
      </c>
      <c r="O20" s="42">
        <v>12.5</v>
      </c>
      <c r="P20" s="42">
        <v>5</v>
      </c>
      <c r="Q20" s="42"/>
      <c r="R20" s="42">
        <v>17.96266571</v>
      </c>
      <c r="S20" s="42"/>
      <c r="T20" s="42">
        <v>12</v>
      </c>
      <c r="U20" s="42">
        <v>9</v>
      </c>
      <c r="V20" s="42">
        <v>2</v>
      </c>
      <c r="W20" s="42">
        <v>2.15</v>
      </c>
      <c r="X20" s="42"/>
      <c r="Y20" s="42"/>
      <c r="Z20" s="102">
        <v>132.93266571000001</v>
      </c>
    </row>
    <row r="21" spans="1:26" ht="15" x14ac:dyDescent="0.3">
      <c r="A21" s="341">
        <v>2005</v>
      </c>
      <c r="B21" s="342">
        <v>336.46</v>
      </c>
      <c r="C21" s="342">
        <v>391.96999999999997</v>
      </c>
      <c r="D21" s="342">
        <v>8.1999999999999993</v>
      </c>
      <c r="E21" s="342">
        <v>736.63</v>
      </c>
      <c r="F21"/>
      <c r="I21" s="178">
        <v>9</v>
      </c>
      <c r="J21" s="179">
        <v>17.600000000000001</v>
      </c>
      <c r="K21" s="42">
        <v>15.5</v>
      </c>
      <c r="L21" s="42">
        <v>34</v>
      </c>
      <c r="M21" s="42">
        <v>4.0999999999999996</v>
      </c>
      <c r="N21" s="42">
        <v>10.5</v>
      </c>
      <c r="O21" s="42">
        <v>13.2</v>
      </c>
      <c r="P21" s="42">
        <v>1</v>
      </c>
      <c r="Q21" s="42"/>
      <c r="R21" s="42">
        <v>14.432819089999999</v>
      </c>
      <c r="S21" s="42">
        <v>18.810000000000002</v>
      </c>
      <c r="T21" s="42">
        <v>13.8</v>
      </c>
      <c r="U21" s="42">
        <v>17.3</v>
      </c>
      <c r="V21" s="42"/>
      <c r="W21" s="42">
        <v>6.75</v>
      </c>
      <c r="X21" s="42"/>
      <c r="Y21" s="42"/>
      <c r="Z21" s="102">
        <v>166.99281909000001</v>
      </c>
    </row>
    <row r="22" spans="1:26" ht="15" x14ac:dyDescent="0.3">
      <c r="A22" s="341">
        <v>2004</v>
      </c>
      <c r="B22" s="342">
        <v>325.70499999999993</v>
      </c>
      <c r="C22" s="342">
        <v>831.46999999999991</v>
      </c>
      <c r="D22" s="342">
        <v>11.657999999999999</v>
      </c>
      <c r="E22" s="342">
        <v>1168.8329999999996</v>
      </c>
      <c r="F22"/>
      <c r="I22" s="178">
        <v>10</v>
      </c>
      <c r="J22" s="179">
        <v>8.17</v>
      </c>
      <c r="K22" s="42">
        <v>11.959999999999999</v>
      </c>
      <c r="L22" s="42">
        <v>23.65</v>
      </c>
      <c r="M22" s="42">
        <v>20.380000000000003</v>
      </c>
      <c r="N22" s="42">
        <v>15.709999999999999</v>
      </c>
      <c r="O22" s="42">
        <v>12.75</v>
      </c>
      <c r="P22" s="42">
        <v>1</v>
      </c>
      <c r="Q22" s="42">
        <v>2.76</v>
      </c>
      <c r="R22" s="42">
        <v>6.2509922600000003</v>
      </c>
      <c r="S22" s="42">
        <v>16.3</v>
      </c>
      <c r="T22" s="42">
        <v>9.4</v>
      </c>
      <c r="U22" s="42">
        <v>19.350000000000001</v>
      </c>
      <c r="V22" s="42">
        <v>9.6</v>
      </c>
      <c r="W22" s="42">
        <v>11.8</v>
      </c>
      <c r="X22" s="42"/>
      <c r="Y22" s="42"/>
      <c r="Z22" s="102">
        <v>169.08099225999999</v>
      </c>
    </row>
    <row r="23" spans="1:26" ht="15" x14ac:dyDescent="0.3">
      <c r="A23" s="341">
        <v>2003</v>
      </c>
      <c r="B23" s="342">
        <v>183.74499999999995</v>
      </c>
      <c r="C23" s="342">
        <v>444.37999999999994</v>
      </c>
      <c r="D23" s="342">
        <v>6.9110000000000005</v>
      </c>
      <c r="E23" s="342">
        <v>635.03599999999983</v>
      </c>
      <c r="F23"/>
      <c r="I23" s="178">
        <v>11</v>
      </c>
      <c r="J23" s="179"/>
      <c r="K23" s="42">
        <v>20.25</v>
      </c>
      <c r="L23" s="42">
        <v>25.8</v>
      </c>
      <c r="M23" s="42">
        <v>9.6</v>
      </c>
      <c r="N23" s="42">
        <v>12.620000000000001</v>
      </c>
      <c r="O23" s="42">
        <v>16.759999999999998</v>
      </c>
      <c r="P23" s="42">
        <v>6.6999999999999993</v>
      </c>
      <c r="Q23" s="42">
        <v>9.0500000000000007</v>
      </c>
      <c r="R23" s="42">
        <v>20.685492620000002</v>
      </c>
      <c r="S23" s="42">
        <v>7.5</v>
      </c>
      <c r="T23" s="42">
        <v>11.8</v>
      </c>
      <c r="U23" s="42">
        <v>10.85</v>
      </c>
      <c r="V23" s="42">
        <v>2</v>
      </c>
      <c r="W23" s="42">
        <v>4</v>
      </c>
      <c r="X23" s="42"/>
      <c r="Y23" s="42"/>
      <c r="Z23" s="102">
        <v>157.61549262000003</v>
      </c>
    </row>
    <row r="24" spans="1:26" x14ac:dyDescent="0.2">
      <c r="A24" s="341">
        <v>2002</v>
      </c>
      <c r="B24" s="342">
        <v>3.1</v>
      </c>
      <c r="C24" s="342">
        <v>10.5</v>
      </c>
      <c r="D24" s="342">
        <v>0.5</v>
      </c>
      <c r="E24" s="342">
        <v>14.1</v>
      </c>
      <c r="I24" s="178">
        <v>12</v>
      </c>
      <c r="J24" s="179"/>
      <c r="K24" s="42">
        <v>14.299999999999999</v>
      </c>
      <c r="L24" s="42">
        <v>36.200000000000003</v>
      </c>
      <c r="M24" s="42"/>
      <c r="N24" s="42">
        <v>23.150000000000002</v>
      </c>
      <c r="O24" s="42">
        <v>19.3</v>
      </c>
      <c r="P24" s="42">
        <v>4.6999999999999993</v>
      </c>
      <c r="Q24" s="42">
        <v>5.6</v>
      </c>
      <c r="R24" s="42">
        <v>17.845775119999999</v>
      </c>
      <c r="S24" s="42">
        <v>17.579999999999998</v>
      </c>
      <c r="T24" s="42">
        <v>14.1</v>
      </c>
      <c r="U24" s="42">
        <v>18.649999999999999</v>
      </c>
      <c r="V24" s="42">
        <v>10.8</v>
      </c>
      <c r="W24" s="42">
        <v>7</v>
      </c>
      <c r="X24" s="42"/>
      <c r="Y24" s="42"/>
      <c r="Z24" s="102">
        <v>189.22577512000001</v>
      </c>
    </row>
    <row r="25" spans="1:26" x14ac:dyDescent="0.2">
      <c r="A25" s="341">
        <v>2001</v>
      </c>
      <c r="B25" s="342">
        <v>3.1</v>
      </c>
      <c r="C25" s="342">
        <v>10.5</v>
      </c>
      <c r="D25" s="342">
        <v>0.5</v>
      </c>
      <c r="E25" s="342">
        <v>14.1</v>
      </c>
      <c r="I25" s="178">
        <v>13</v>
      </c>
      <c r="J25" s="179"/>
      <c r="K25" s="42">
        <v>13.25</v>
      </c>
      <c r="L25" s="42">
        <v>3</v>
      </c>
      <c r="M25" s="42">
        <v>3.01</v>
      </c>
      <c r="N25" s="42">
        <v>3.95</v>
      </c>
      <c r="O25" s="42">
        <v>9.14</v>
      </c>
      <c r="P25" s="42">
        <v>1.67</v>
      </c>
      <c r="Q25" s="42"/>
      <c r="R25" s="42">
        <v>10.32097231</v>
      </c>
      <c r="S25" s="42">
        <v>21.06</v>
      </c>
      <c r="T25" s="42">
        <v>14.6</v>
      </c>
      <c r="U25" s="42">
        <v>18.75</v>
      </c>
      <c r="V25" s="42">
        <v>2.1</v>
      </c>
      <c r="W25" s="42">
        <v>1.75</v>
      </c>
      <c r="X25" s="42"/>
      <c r="Y25" s="42"/>
      <c r="Z25" s="102">
        <v>102.60097230999999</v>
      </c>
    </row>
    <row r="26" spans="1:26" x14ac:dyDescent="0.2">
      <c r="I26" s="178">
        <v>14</v>
      </c>
      <c r="J26" s="179"/>
      <c r="K26" s="42">
        <v>19</v>
      </c>
      <c r="L26" s="42">
        <v>9</v>
      </c>
      <c r="M26" s="42">
        <v>12.24</v>
      </c>
      <c r="N26" s="42">
        <v>18.8</v>
      </c>
      <c r="O26" s="42">
        <v>9.1499999999999986</v>
      </c>
      <c r="P26" s="42">
        <v>8.6499999999999986</v>
      </c>
      <c r="Q26" s="42"/>
      <c r="R26" s="42">
        <v>7.3818874799999996</v>
      </c>
      <c r="S26" s="42">
        <v>5</v>
      </c>
      <c r="T26" s="42">
        <v>9.4</v>
      </c>
      <c r="U26" s="42">
        <v>9.4</v>
      </c>
      <c r="V26" s="42">
        <v>4.5999999999999996</v>
      </c>
      <c r="W26" s="42">
        <v>2</v>
      </c>
      <c r="X26" s="42"/>
      <c r="Y26" s="42"/>
      <c r="Z26" s="102">
        <v>114.62188748000001</v>
      </c>
    </row>
    <row r="27" spans="1:26" x14ac:dyDescent="0.2">
      <c r="I27" s="178">
        <v>15</v>
      </c>
      <c r="J27" s="179"/>
      <c r="K27" s="42">
        <v>16.600000000000001</v>
      </c>
      <c r="L27" s="42">
        <v>6.6</v>
      </c>
      <c r="M27" s="42">
        <v>17.420000000000002</v>
      </c>
      <c r="N27" s="42">
        <v>5</v>
      </c>
      <c r="O27" s="42">
        <v>14.95</v>
      </c>
      <c r="P27" s="42">
        <v>9.4600000000000009</v>
      </c>
      <c r="Q27" s="42">
        <v>6.45</v>
      </c>
      <c r="R27" s="42">
        <v>13.1</v>
      </c>
      <c r="S27" s="42">
        <v>15</v>
      </c>
      <c r="T27" s="42">
        <v>10.9</v>
      </c>
      <c r="U27" s="42">
        <v>16.3</v>
      </c>
      <c r="V27" s="42">
        <v>6</v>
      </c>
      <c r="W27" s="42">
        <v>7.7359999999999998</v>
      </c>
      <c r="X27" s="42"/>
      <c r="Y27" s="42"/>
      <c r="Z27" s="102">
        <v>145.51599999999999</v>
      </c>
    </row>
    <row r="28" spans="1:26" x14ac:dyDescent="0.2">
      <c r="I28" s="178">
        <v>16</v>
      </c>
      <c r="J28" s="179"/>
      <c r="K28" s="42">
        <v>3.25</v>
      </c>
      <c r="L28" s="42">
        <v>30.6</v>
      </c>
      <c r="M28" s="42"/>
      <c r="N28" s="42">
        <v>14.2</v>
      </c>
      <c r="O28" s="42">
        <v>3.2</v>
      </c>
      <c r="P28" s="42">
        <v>1</v>
      </c>
      <c r="Q28" s="42">
        <v>2.77</v>
      </c>
      <c r="R28" s="42"/>
      <c r="S28" s="42">
        <v>23.5</v>
      </c>
      <c r="T28" s="42"/>
      <c r="U28" s="42">
        <v>13.5</v>
      </c>
      <c r="V28" s="42">
        <v>4.6500000000000004</v>
      </c>
      <c r="W28" s="42">
        <v>9.3460000000000001</v>
      </c>
      <c r="X28" s="42"/>
      <c r="Y28" s="42"/>
      <c r="Z28" s="102">
        <v>106.01600000000002</v>
      </c>
    </row>
    <row r="29" spans="1:26" x14ac:dyDescent="0.2">
      <c r="I29" s="178">
        <v>17</v>
      </c>
      <c r="J29" s="179"/>
      <c r="K29" s="42">
        <v>4.5999999999999996</v>
      </c>
      <c r="L29" s="42">
        <v>6.1</v>
      </c>
      <c r="M29" s="42">
        <v>16.350000000000001</v>
      </c>
      <c r="N29" s="42">
        <v>6.29</v>
      </c>
      <c r="O29" s="42">
        <v>6.2</v>
      </c>
      <c r="P29" s="42"/>
      <c r="Q29" s="42"/>
      <c r="R29" s="42">
        <v>9.4029638500000008</v>
      </c>
      <c r="S29" s="42">
        <v>22</v>
      </c>
      <c r="T29" s="42">
        <v>20</v>
      </c>
      <c r="U29" s="42">
        <v>13</v>
      </c>
      <c r="V29" s="42">
        <v>7.6</v>
      </c>
      <c r="W29" s="42">
        <v>8.1999999999999993</v>
      </c>
      <c r="X29" s="42"/>
      <c r="Y29" s="42"/>
      <c r="Z29" s="102">
        <v>119.74296385000001</v>
      </c>
    </row>
    <row r="30" spans="1:26" x14ac:dyDescent="0.2">
      <c r="I30" s="178">
        <v>18</v>
      </c>
      <c r="J30" s="179"/>
      <c r="K30" s="42">
        <v>16.2</v>
      </c>
      <c r="L30" s="42">
        <v>24.409999999999997</v>
      </c>
      <c r="M30" s="42">
        <v>25.45</v>
      </c>
      <c r="N30" s="42">
        <v>24.300000000000004</v>
      </c>
      <c r="O30" s="42">
        <v>16.2</v>
      </c>
      <c r="P30" s="42">
        <v>4.0600000000000005</v>
      </c>
      <c r="Q30" s="42">
        <v>2.7</v>
      </c>
      <c r="R30" s="42">
        <v>16.8</v>
      </c>
      <c r="S30" s="42">
        <v>17.399999999999999</v>
      </c>
      <c r="T30" s="42">
        <v>16.5</v>
      </c>
      <c r="U30" s="42">
        <v>14.5</v>
      </c>
      <c r="V30" s="42">
        <v>2</v>
      </c>
      <c r="W30" s="42">
        <v>12.1</v>
      </c>
      <c r="X30" s="42"/>
      <c r="Y30" s="42"/>
      <c r="Z30" s="102">
        <v>192.62000000000003</v>
      </c>
    </row>
    <row r="31" spans="1:26" x14ac:dyDescent="0.2">
      <c r="I31" s="178">
        <v>19</v>
      </c>
      <c r="J31" s="179"/>
      <c r="K31" s="42">
        <v>5</v>
      </c>
      <c r="L31" s="42"/>
      <c r="M31" s="42">
        <v>9.8000000000000007</v>
      </c>
      <c r="N31" s="42">
        <v>11.469999999999999</v>
      </c>
      <c r="O31" s="42">
        <v>6.7100000000000009</v>
      </c>
      <c r="P31" s="42">
        <v>6.6400000000000006</v>
      </c>
      <c r="Q31" s="42">
        <v>5.6199999999999992</v>
      </c>
      <c r="R31" s="42">
        <v>7</v>
      </c>
      <c r="S31" s="42">
        <v>21.700000000000003</v>
      </c>
      <c r="T31" s="42">
        <v>17.3</v>
      </c>
      <c r="U31" s="42">
        <v>17.100000000000001</v>
      </c>
      <c r="V31" s="42">
        <v>4.5</v>
      </c>
      <c r="W31" s="42">
        <v>14.346</v>
      </c>
      <c r="X31" s="42"/>
      <c r="Y31" s="42"/>
      <c r="Z31" s="102">
        <v>127.18600000000001</v>
      </c>
    </row>
    <row r="32" spans="1:26" x14ac:dyDescent="0.2">
      <c r="I32" s="178">
        <v>20</v>
      </c>
      <c r="J32" s="179"/>
      <c r="K32" s="42">
        <v>20</v>
      </c>
      <c r="L32" s="42">
        <v>3</v>
      </c>
      <c r="M32" s="42">
        <v>13.299999999999999</v>
      </c>
      <c r="N32" s="42">
        <v>8.24</v>
      </c>
      <c r="O32" s="42">
        <v>10.5</v>
      </c>
      <c r="P32" s="42"/>
      <c r="Q32" s="42">
        <v>2.85</v>
      </c>
      <c r="R32" s="42">
        <v>9</v>
      </c>
      <c r="S32" s="42">
        <v>23</v>
      </c>
      <c r="T32" s="42">
        <v>11</v>
      </c>
      <c r="U32" s="42">
        <v>12.5</v>
      </c>
      <c r="V32" s="42">
        <v>11</v>
      </c>
      <c r="W32" s="42">
        <v>12.43</v>
      </c>
      <c r="X32" s="42"/>
      <c r="Y32" s="42"/>
      <c r="Z32" s="102">
        <v>136.82</v>
      </c>
    </row>
    <row r="33" spans="8:26" x14ac:dyDescent="0.2">
      <c r="I33" s="178">
        <v>21</v>
      </c>
      <c r="J33" s="179"/>
      <c r="K33" s="42">
        <v>19.96</v>
      </c>
      <c r="L33" s="42">
        <v>20.150000000000002</v>
      </c>
      <c r="M33" s="42">
        <v>21.299999999999997</v>
      </c>
      <c r="N33" s="42">
        <v>14.099999999999998</v>
      </c>
      <c r="O33" s="42">
        <v>13</v>
      </c>
      <c r="P33" s="42">
        <v>1.65</v>
      </c>
      <c r="Q33" s="42">
        <v>7.41</v>
      </c>
      <c r="R33" s="42">
        <v>15.2</v>
      </c>
      <c r="S33" s="42">
        <v>13</v>
      </c>
      <c r="T33" s="42">
        <v>13.5</v>
      </c>
      <c r="U33" s="42">
        <v>8.75</v>
      </c>
      <c r="V33" s="42">
        <v>5.8</v>
      </c>
      <c r="W33" s="42">
        <v>12.311999999999999</v>
      </c>
      <c r="X33" s="42"/>
      <c r="Y33" s="42"/>
      <c r="Z33" s="102">
        <v>166.13200000000001</v>
      </c>
    </row>
    <row r="34" spans="8:26" x14ac:dyDescent="0.2">
      <c r="H34" s="103">
        <v>1</v>
      </c>
      <c r="I34" s="178">
        <v>22</v>
      </c>
      <c r="J34" s="179"/>
      <c r="K34" s="42">
        <v>24.47</v>
      </c>
      <c r="L34" s="42">
        <v>9.9</v>
      </c>
      <c r="M34" s="42">
        <v>7.2100000000000009</v>
      </c>
      <c r="N34" s="42">
        <v>3.65</v>
      </c>
      <c r="O34" s="42">
        <v>2</v>
      </c>
      <c r="P34" s="42"/>
      <c r="Q34" s="42">
        <v>2.98</v>
      </c>
      <c r="R34" s="42">
        <v>13.5</v>
      </c>
      <c r="S34" s="42">
        <v>23.200000000000003</v>
      </c>
      <c r="T34" s="42">
        <v>4.4000000000000004</v>
      </c>
      <c r="U34" s="42">
        <v>15.4</v>
      </c>
      <c r="V34" s="42">
        <v>9</v>
      </c>
      <c r="W34" s="42">
        <v>4</v>
      </c>
      <c r="X34" s="42"/>
      <c r="Y34" s="42"/>
      <c r="Z34" s="102">
        <v>119.71000000000001</v>
      </c>
    </row>
    <row r="35" spans="8:26" x14ac:dyDescent="0.2">
      <c r="H35" s="103">
        <f>H34+1</f>
        <v>2</v>
      </c>
      <c r="I35" s="178">
        <v>23</v>
      </c>
      <c r="J35" s="179"/>
      <c r="K35" s="42">
        <v>6.2</v>
      </c>
      <c r="L35" s="42">
        <v>9.1999999999999993</v>
      </c>
      <c r="M35" s="42">
        <v>17.5</v>
      </c>
      <c r="N35" s="42">
        <v>25.21</v>
      </c>
      <c r="O35" s="42">
        <v>16.2</v>
      </c>
      <c r="P35" s="42"/>
      <c r="Q35" s="42">
        <v>2.87</v>
      </c>
      <c r="R35" s="42">
        <v>6.1</v>
      </c>
      <c r="S35" s="42">
        <v>15.5</v>
      </c>
      <c r="T35" s="42">
        <v>6.5</v>
      </c>
      <c r="U35" s="42">
        <v>10.9</v>
      </c>
      <c r="V35" s="42">
        <v>12.120000000000001</v>
      </c>
      <c r="W35" s="42">
        <v>11.1</v>
      </c>
      <c r="X35" s="42"/>
      <c r="Y35" s="42"/>
      <c r="Z35" s="102">
        <v>139.4</v>
      </c>
    </row>
    <row r="36" spans="8:26" x14ac:dyDescent="0.2">
      <c r="H36" s="103">
        <f t="shared" ref="H36:H99" si="0">H35+1</f>
        <v>3</v>
      </c>
      <c r="I36" s="178">
        <v>24</v>
      </c>
      <c r="J36" s="179"/>
      <c r="K36" s="42">
        <v>19.3</v>
      </c>
      <c r="L36" s="42">
        <v>18.2</v>
      </c>
      <c r="M36" s="42">
        <v>8.1999999999999993</v>
      </c>
      <c r="N36" s="42">
        <v>19.2</v>
      </c>
      <c r="O36" s="42">
        <v>9.3000000000000007</v>
      </c>
      <c r="P36" s="42">
        <v>2.5</v>
      </c>
      <c r="Q36" s="42">
        <v>5.77</v>
      </c>
      <c r="R36" s="42">
        <v>13.1</v>
      </c>
      <c r="S36" s="42">
        <v>17.329999999999998</v>
      </c>
      <c r="T36" s="42">
        <v>19</v>
      </c>
      <c r="U36" s="42">
        <v>16.3</v>
      </c>
      <c r="V36" s="42">
        <v>7.9</v>
      </c>
      <c r="W36" s="42">
        <v>7.1070000000000002</v>
      </c>
      <c r="X36" s="42"/>
      <c r="Y36" s="42"/>
      <c r="Z36" s="102">
        <v>163.20699999999999</v>
      </c>
    </row>
    <row r="37" spans="8:26" x14ac:dyDescent="0.2">
      <c r="H37" s="103">
        <f t="shared" si="0"/>
        <v>4</v>
      </c>
      <c r="I37" s="178">
        <v>25</v>
      </c>
      <c r="J37" s="179"/>
      <c r="K37" s="42">
        <v>15.98</v>
      </c>
      <c r="L37" s="42">
        <v>13.4</v>
      </c>
      <c r="M37" s="42">
        <v>23.08</v>
      </c>
      <c r="N37" s="42">
        <v>9.1</v>
      </c>
      <c r="O37" s="42">
        <v>7.6</v>
      </c>
      <c r="P37" s="42">
        <v>7.2</v>
      </c>
      <c r="Q37" s="42">
        <v>11.81</v>
      </c>
      <c r="R37" s="42"/>
      <c r="S37" s="42">
        <v>12.1</v>
      </c>
      <c r="T37" s="42">
        <v>9</v>
      </c>
      <c r="U37" s="42">
        <v>9.1</v>
      </c>
      <c r="V37" s="42">
        <v>3.25</v>
      </c>
      <c r="W37" s="42">
        <v>13.2</v>
      </c>
      <c r="X37" s="42"/>
      <c r="Y37" s="42"/>
      <c r="Z37" s="102">
        <v>134.82</v>
      </c>
    </row>
    <row r="38" spans="8:26" x14ac:dyDescent="0.2">
      <c r="H38" s="103">
        <f t="shared" si="0"/>
        <v>5</v>
      </c>
      <c r="I38" s="178">
        <v>26</v>
      </c>
      <c r="J38" s="179"/>
      <c r="K38" s="42">
        <v>6.8000000000000007</v>
      </c>
      <c r="L38" s="42">
        <v>2.5</v>
      </c>
      <c r="M38" s="42">
        <v>19.8</v>
      </c>
      <c r="N38" s="42">
        <v>19.740000000000002</v>
      </c>
      <c r="O38" s="42">
        <v>2</v>
      </c>
      <c r="P38" s="42">
        <v>3.75</v>
      </c>
      <c r="Q38" s="42">
        <v>1.75</v>
      </c>
      <c r="R38" s="42"/>
      <c r="S38" s="42">
        <v>23.5</v>
      </c>
      <c r="T38" s="42">
        <v>9.5</v>
      </c>
      <c r="U38" s="42">
        <v>19.100000000000001</v>
      </c>
      <c r="V38" s="42">
        <v>11.6</v>
      </c>
      <c r="W38" s="42">
        <v>5.0999999999999996</v>
      </c>
      <c r="X38" s="42"/>
      <c r="Y38" s="42"/>
      <c r="Z38" s="102">
        <v>125.13999999999999</v>
      </c>
    </row>
    <row r="39" spans="8:26" x14ac:dyDescent="0.2">
      <c r="H39" s="103">
        <f t="shared" si="0"/>
        <v>6</v>
      </c>
      <c r="I39" s="178">
        <v>27</v>
      </c>
      <c r="J39" s="179"/>
      <c r="K39" s="42">
        <v>18.350000000000001</v>
      </c>
      <c r="L39" s="42">
        <v>19.600000000000001</v>
      </c>
      <c r="M39" s="42">
        <v>11.25</v>
      </c>
      <c r="N39" s="42">
        <v>16.37</v>
      </c>
      <c r="O39" s="42">
        <v>13.1</v>
      </c>
      <c r="P39" s="42">
        <v>4.82</v>
      </c>
      <c r="Q39" s="42">
        <v>4.66</v>
      </c>
      <c r="R39" s="42"/>
      <c r="S39" s="42">
        <v>12.5</v>
      </c>
      <c r="T39" s="42">
        <v>16.95</v>
      </c>
      <c r="U39" s="42">
        <v>11</v>
      </c>
      <c r="V39" s="42">
        <v>12.4</v>
      </c>
      <c r="W39" s="42">
        <v>11.299999999999999</v>
      </c>
      <c r="X39" s="42"/>
      <c r="Y39" s="42"/>
      <c r="Z39" s="102">
        <v>152.30000000000004</v>
      </c>
    </row>
    <row r="40" spans="8:26" x14ac:dyDescent="0.2">
      <c r="H40" s="103">
        <f t="shared" si="0"/>
        <v>7</v>
      </c>
      <c r="I40" s="178">
        <v>28</v>
      </c>
      <c r="J40" s="179"/>
      <c r="K40" s="42">
        <v>6.1</v>
      </c>
      <c r="L40" s="42">
        <v>17.399999999999999</v>
      </c>
      <c r="M40" s="42">
        <v>7.5</v>
      </c>
      <c r="N40" s="42">
        <v>10.1</v>
      </c>
      <c r="O40" s="42">
        <v>4.0999999999999996</v>
      </c>
      <c r="P40" s="42">
        <v>1.01</v>
      </c>
      <c r="Q40" s="42">
        <v>3.1</v>
      </c>
      <c r="R40" s="42"/>
      <c r="S40" s="42">
        <v>14.6</v>
      </c>
      <c r="T40" s="42">
        <v>8.8999999999999986</v>
      </c>
      <c r="U40" s="42">
        <v>7.1</v>
      </c>
      <c r="V40" s="42">
        <v>6</v>
      </c>
      <c r="W40" s="42">
        <v>4.2170000000000005</v>
      </c>
      <c r="X40" s="42">
        <v>3.1</v>
      </c>
      <c r="Y40" s="42">
        <v>3.1</v>
      </c>
      <c r="Z40" s="102">
        <v>96.326999999999984</v>
      </c>
    </row>
    <row r="41" spans="8:26" x14ac:dyDescent="0.2">
      <c r="H41" s="103">
        <f t="shared" si="0"/>
        <v>8</v>
      </c>
      <c r="I41" s="178">
        <v>29</v>
      </c>
      <c r="J41" s="179"/>
      <c r="K41" s="42">
        <v>24.25</v>
      </c>
      <c r="L41" s="42">
        <v>5</v>
      </c>
      <c r="M41" s="42">
        <v>28.380000000000003</v>
      </c>
      <c r="N41" s="42">
        <v>7.3</v>
      </c>
      <c r="O41" s="42"/>
      <c r="P41" s="42">
        <v>3.1</v>
      </c>
      <c r="Q41" s="42">
        <v>5.18</v>
      </c>
      <c r="R41" s="42">
        <v>7.2948955399999997</v>
      </c>
      <c r="S41" s="42">
        <v>21.550000000000004</v>
      </c>
      <c r="T41" s="42">
        <v>6.5</v>
      </c>
      <c r="U41" s="42">
        <v>11.902000000000001</v>
      </c>
      <c r="V41" s="42">
        <v>15.2</v>
      </c>
      <c r="W41" s="42">
        <v>12.4</v>
      </c>
      <c r="X41" s="42"/>
      <c r="Y41" s="42"/>
      <c r="Z41" s="102">
        <v>148.05689554000003</v>
      </c>
    </row>
    <row r="42" spans="8:26" x14ac:dyDescent="0.2">
      <c r="H42" s="103">
        <f t="shared" si="0"/>
        <v>9</v>
      </c>
      <c r="I42" s="178">
        <v>30</v>
      </c>
      <c r="J42" s="179"/>
      <c r="K42" s="42">
        <v>14.05</v>
      </c>
      <c r="L42" s="42">
        <v>1.1000000000000001</v>
      </c>
      <c r="M42" s="42">
        <v>9.5</v>
      </c>
      <c r="N42" s="42">
        <v>3</v>
      </c>
      <c r="O42" s="42">
        <v>18.5</v>
      </c>
      <c r="P42" s="42">
        <v>3.25</v>
      </c>
      <c r="Q42" s="42"/>
      <c r="R42" s="42">
        <v>2.0567380100000001</v>
      </c>
      <c r="S42" s="42">
        <v>9.5</v>
      </c>
      <c r="T42" s="42"/>
      <c r="U42" s="42"/>
      <c r="V42" s="42">
        <v>11.169999999999998</v>
      </c>
      <c r="W42" s="42">
        <v>2</v>
      </c>
      <c r="X42" s="42"/>
      <c r="Y42" s="42"/>
      <c r="Z42" s="102">
        <v>74.126738009999997</v>
      </c>
    </row>
    <row r="43" spans="8:26" x14ac:dyDescent="0.2">
      <c r="H43" s="103">
        <f t="shared" si="0"/>
        <v>10</v>
      </c>
      <c r="I43" s="178">
        <v>31</v>
      </c>
      <c r="J43" s="179"/>
      <c r="K43" s="42">
        <v>17.850000000000001</v>
      </c>
      <c r="L43" s="42">
        <v>26.2</v>
      </c>
      <c r="M43" s="42">
        <v>16.100000000000001</v>
      </c>
      <c r="N43" s="42">
        <v>26.2</v>
      </c>
      <c r="O43" s="42">
        <v>19.89</v>
      </c>
      <c r="P43" s="42">
        <v>7.8</v>
      </c>
      <c r="Q43" s="42">
        <v>7.1999999999999993</v>
      </c>
      <c r="R43" s="42">
        <v>3.0695727399999999</v>
      </c>
      <c r="S43" s="42">
        <v>21.82</v>
      </c>
      <c r="T43" s="42">
        <v>2.75</v>
      </c>
      <c r="U43" s="42">
        <v>12.22</v>
      </c>
      <c r="V43" s="42">
        <v>6</v>
      </c>
      <c r="W43" s="42">
        <v>8</v>
      </c>
      <c r="X43" s="42"/>
      <c r="Y43" s="42"/>
      <c r="Z43" s="102">
        <v>175.09957273999999</v>
      </c>
    </row>
    <row r="44" spans="8:26" x14ac:dyDescent="0.2">
      <c r="H44" s="103">
        <f t="shared" si="0"/>
        <v>11</v>
      </c>
      <c r="I44" s="178">
        <v>32</v>
      </c>
      <c r="J44" s="179"/>
      <c r="K44" s="42">
        <v>8</v>
      </c>
      <c r="L44" s="42">
        <v>4.3</v>
      </c>
      <c r="M44" s="42">
        <v>11.2</v>
      </c>
      <c r="N44" s="42">
        <v>3.1</v>
      </c>
      <c r="O44" s="42">
        <v>23</v>
      </c>
      <c r="P44" s="42">
        <v>4.5199999999999996</v>
      </c>
      <c r="Q44" s="42">
        <v>5.5399999999999991</v>
      </c>
      <c r="R44" s="42">
        <v>11.19100439</v>
      </c>
      <c r="S44" s="42">
        <v>14.95</v>
      </c>
      <c r="T44" s="42">
        <v>3.1</v>
      </c>
      <c r="U44" s="42">
        <v>17.399999999999999</v>
      </c>
      <c r="V44" s="42">
        <v>7.5</v>
      </c>
      <c r="W44" s="42">
        <v>5.6</v>
      </c>
      <c r="X44" s="42"/>
      <c r="Y44" s="42"/>
      <c r="Z44" s="102">
        <v>119.40100439</v>
      </c>
    </row>
    <row r="45" spans="8:26" x14ac:dyDescent="0.2">
      <c r="H45" s="103">
        <f t="shared" si="0"/>
        <v>12</v>
      </c>
      <c r="I45" s="178">
        <v>33</v>
      </c>
      <c r="J45" s="179"/>
      <c r="K45" s="42">
        <v>8.4499999999999993</v>
      </c>
      <c r="L45" s="42">
        <v>12</v>
      </c>
      <c r="M45" s="42">
        <v>3.2</v>
      </c>
      <c r="N45" s="42">
        <v>3.1</v>
      </c>
      <c r="O45" s="42">
        <v>21.189999999999998</v>
      </c>
      <c r="P45" s="42">
        <v>4.2</v>
      </c>
      <c r="Q45" s="42">
        <v>2.57</v>
      </c>
      <c r="R45" s="42">
        <v>10.57573442</v>
      </c>
      <c r="S45" s="42">
        <v>36.5</v>
      </c>
      <c r="T45" s="42">
        <v>18</v>
      </c>
      <c r="U45" s="42">
        <v>5.4</v>
      </c>
      <c r="V45" s="42">
        <v>5.4</v>
      </c>
      <c r="W45" s="42">
        <v>7.5</v>
      </c>
      <c r="X45" s="42"/>
      <c r="Y45" s="42"/>
      <c r="Z45" s="102">
        <v>138.08573441999999</v>
      </c>
    </row>
    <row r="46" spans="8:26" x14ac:dyDescent="0.2">
      <c r="H46" s="103">
        <f t="shared" si="0"/>
        <v>13</v>
      </c>
      <c r="I46" s="178">
        <v>34</v>
      </c>
      <c r="J46" s="179"/>
      <c r="K46" s="42"/>
      <c r="L46" s="42">
        <v>8.5</v>
      </c>
      <c r="M46" s="42">
        <v>26.2</v>
      </c>
      <c r="N46" s="42">
        <v>8.3000000000000007</v>
      </c>
      <c r="O46" s="42">
        <v>9.6</v>
      </c>
      <c r="P46" s="42">
        <v>7.21</v>
      </c>
      <c r="Q46" s="42">
        <v>6.5600000000000005</v>
      </c>
      <c r="R46" s="42">
        <v>1.01283473</v>
      </c>
      <c r="S46" s="42">
        <v>12.6</v>
      </c>
      <c r="T46" s="42">
        <v>18.8</v>
      </c>
      <c r="U46" s="42">
        <v>15.85</v>
      </c>
      <c r="V46" s="42">
        <v>10.3</v>
      </c>
      <c r="W46" s="42"/>
      <c r="X46" s="42"/>
      <c r="Y46" s="42"/>
      <c r="Z46" s="102">
        <v>124.93283472999998</v>
      </c>
    </row>
    <row r="47" spans="8:26" x14ac:dyDescent="0.2">
      <c r="H47" s="103">
        <f t="shared" si="0"/>
        <v>14</v>
      </c>
      <c r="I47" s="178">
        <v>35</v>
      </c>
      <c r="J47" s="179"/>
      <c r="K47" s="42">
        <v>26.2</v>
      </c>
      <c r="L47" s="42">
        <v>18.399999999999999</v>
      </c>
      <c r="M47" s="42">
        <v>2.35</v>
      </c>
      <c r="N47" s="42">
        <v>9.5</v>
      </c>
      <c r="O47" s="42">
        <v>20.68</v>
      </c>
      <c r="P47" s="42">
        <v>5.1099999999999994</v>
      </c>
      <c r="Q47" s="42">
        <v>3.01</v>
      </c>
      <c r="R47" s="42">
        <v>6.4808995300000003</v>
      </c>
      <c r="S47" s="42">
        <v>27.5</v>
      </c>
      <c r="T47" s="42">
        <v>13.4</v>
      </c>
      <c r="U47" s="42">
        <v>11.25</v>
      </c>
      <c r="V47" s="42">
        <v>5.2</v>
      </c>
      <c r="W47" s="42">
        <v>12.05</v>
      </c>
      <c r="X47" s="42"/>
      <c r="Y47" s="42"/>
      <c r="Z47" s="102">
        <v>161.13089952999999</v>
      </c>
    </row>
    <row r="48" spans="8:26" x14ac:dyDescent="0.2">
      <c r="H48" s="103">
        <f t="shared" si="0"/>
        <v>15</v>
      </c>
      <c r="I48" s="178">
        <v>36</v>
      </c>
      <c r="J48" s="179"/>
      <c r="K48" s="42">
        <v>5.2799999999999994</v>
      </c>
      <c r="L48" s="42">
        <v>20.100000000000001</v>
      </c>
      <c r="M48" s="42">
        <v>2</v>
      </c>
      <c r="N48" s="42">
        <v>10.299999999999999</v>
      </c>
      <c r="O48" s="42">
        <v>17.5</v>
      </c>
      <c r="P48" s="42"/>
      <c r="Q48" s="42"/>
      <c r="R48" s="42"/>
      <c r="S48" s="42">
        <v>28.9</v>
      </c>
      <c r="T48" s="42">
        <v>19.16</v>
      </c>
      <c r="U48" s="42">
        <v>4.8499999999999996</v>
      </c>
      <c r="V48" s="42">
        <v>11.75</v>
      </c>
      <c r="W48" s="42">
        <v>9.57</v>
      </c>
      <c r="X48" s="42"/>
      <c r="Y48" s="42"/>
      <c r="Z48" s="102">
        <v>129.41</v>
      </c>
    </row>
    <row r="49" spans="8:26" x14ac:dyDescent="0.2">
      <c r="H49" s="103">
        <f t="shared" si="0"/>
        <v>16</v>
      </c>
      <c r="I49" s="178">
        <v>37</v>
      </c>
      <c r="J49" s="179"/>
      <c r="K49" s="42">
        <v>8.91</v>
      </c>
      <c r="L49" s="42">
        <v>26.700000000000003</v>
      </c>
      <c r="M49" s="42">
        <v>15.899999999999999</v>
      </c>
      <c r="N49" s="42"/>
      <c r="O49" s="42">
        <v>22.74</v>
      </c>
      <c r="P49" s="42"/>
      <c r="Q49" s="42">
        <v>3.01</v>
      </c>
      <c r="R49" s="42"/>
      <c r="S49" s="42">
        <v>21</v>
      </c>
      <c r="T49" s="42">
        <v>24.08</v>
      </c>
      <c r="U49" s="42">
        <v>9</v>
      </c>
      <c r="V49" s="42">
        <v>7.02</v>
      </c>
      <c r="W49" s="42">
        <v>10</v>
      </c>
      <c r="X49" s="42"/>
      <c r="Y49" s="42"/>
      <c r="Z49" s="102">
        <v>148.36000000000001</v>
      </c>
    </row>
    <row r="50" spans="8:26" x14ac:dyDescent="0.2">
      <c r="H50" s="103">
        <f t="shared" si="0"/>
        <v>17</v>
      </c>
      <c r="I50" s="178">
        <v>38</v>
      </c>
      <c r="J50" s="179"/>
      <c r="K50" s="42">
        <v>5.5</v>
      </c>
      <c r="L50" s="42">
        <v>22.85</v>
      </c>
      <c r="M50" s="42">
        <v>9.1</v>
      </c>
      <c r="N50" s="42">
        <v>6.7</v>
      </c>
      <c r="O50" s="42">
        <v>16.98</v>
      </c>
      <c r="P50" s="42">
        <v>13.1</v>
      </c>
      <c r="Q50" s="42"/>
      <c r="R50" s="42"/>
      <c r="S50" s="42">
        <v>48</v>
      </c>
      <c r="T50" s="42">
        <v>17</v>
      </c>
      <c r="U50" s="42">
        <v>10.950000000000001</v>
      </c>
      <c r="V50" s="42">
        <v>11.8</v>
      </c>
      <c r="W50" s="42">
        <v>7.25</v>
      </c>
      <c r="X50" s="42"/>
      <c r="Y50" s="42"/>
      <c r="Z50" s="102">
        <v>169.23000000000002</v>
      </c>
    </row>
    <row r="51" spans="8:26" x14ac:dyDescent="0.2">
      <c r="H51" s="103">
        <f t="shared" si="0"/>
        <v>18</v>
      </c>
      <c r="I51" s="178">
        <v>39</v>
      </c>
      <c r="J51" s="179"/>
      <c r="K51" s="42">
        <v>10</v>
      </c>
      <c r="L51" s="42">
        <v>22.75</v>
      </c>
      <c r="M51" s="42">
        <v>2.6</v>
      </c>
      <c r="N51" s="42">
        <v>6.35</v>
      </c>
      <c r="O51" s="42">
        <v>23.1</v>
      </c>
      <c r="P51" s="42"/>
      <c r="Q51" s="42">
        <v>4.68</v>
      </c>
      <c r="R51" s="42"/>
      <c r="S51" s="42">
        <v>3.5</v>
      </c>
      <c r="T51" s="42">
        <v>15</v>
      </c>
      <c r="U51" s="42">
        <v>12.1</v>
      </c>
      <c r="V51" s="42">
        <v>12.219999999999999</v>
      </c>
      <c r="W51" s="42">
        <v>2.0499999999999998</v>
      </c>
      <c r="X51" s="42"/>
      <c r="Y51" s="42"/>
      <c r="Z51" s="102">
        <v>114.35000000000001</v>
      </c>
    </row>
    <row r="52" spans="8:26" x14ac:dyDescent="0.2">
      <c r="H52" s="103">
        <f t="shared" si="0"/>
        <v>19</v>
      </c>
      <c r="I52" s="178">
        <v>40</v>
      </c>
      <c r="J52" s="179"/>
      <c r="K52" s="42">
        <v>3.1</v>
      </c>
      <c r="L52" s="42">
        <v>15.2</v>
      </c>
      <c r="M52" s="42">
        <v>5.6</v>
      </c>
      <c r="N52" s="42">
        <v>4.75</v>
      </c>
      <c r="O52" s="42">
        <v>9.1</v>
      </c>
      <c r="P52" s="42">
        <v>8.48</v>
      </c>
      <c r="Q52" s="42"/>
      <c r="R52" s="42"/>
      <c r="S52" s="42">
        <v>20.5</v>
      </c>
      <c r="T52" s="42">
        <v>28.5</v>
      </c>
      <c r="U52" s="42"/>
      <c r="V52" s="42">
        <v>10.7</v>
      </c>
      <c r="W52" s="42">
        <v>7</v>
      </c>
      <c r="X52" s="42"/>
      <c r="Y52" s="42"/>
      <c r="Z52" s="102">
        <v>112.93</v>
      </c>
    </row>
    <row r="53" spans="8:26" x14ac:dyDescent="0.2">
      <c r="H53" s="103">
        <f t="shared" si="0"/>
        <v>20</v>
      </c>
      <c r="I53" s="178">
        <v>41</v>
      </c>
      <c r="J53" s="179"/>
      <c r="K53" s="42">
        <v>13.4</v>
      </c>
      <c r="L53" s="42">
        <v>29.3</v>
      </c>
      <c r="M53" s="42">
        <v>8.5</v>
      </c>
      <c r="N53" s="42">
        <v>6.7</v>
      </c>
      <c r="O53" s="42">
        <v>36.950000000000003</v>
      </c>
      <c r="P53" s="42">
        <v>7.3</v>
      </c>
      <c r="Q53" s="42"/>
      <c r="R53" s="42"/>
      <c r="S53" s="42">
        <v>28.58</v>
      </c>
      <c r="T53" s="42">
        <v>26.6</v>
      </c>
      <c r="U53" s="42">
        <v>6.1</v>
      </c>
      <c r="V53" s="42">
        <v>7.3</v>
      </c>
      <c r="W53" s="42">
        <v>4.5</v>
      </c>
      <c r="X53" s="42"/>
      <c r="Y53" s="42"/>
      <c r="Z53" s="102">
        <v>175.23000000000002</v>
      </c>
    </row>
    <row r="54" spans="8:26" x14ac:dyDescent="0.2">
      <c r="H54" s="103">
        <f t="shared" si="0"/>
        <v>21</v>
      </c>
      <c r="I54" s="178">
        <v>42</v>
      </c>
      <c r="J54" s="179"/>
      <c r="K54" s="42">
        <v>3.1</v>
      </c>
      <c r="L54" s="42">
        <v>6.2</v>
      </c>
      <c r="M54" s="42">
        <v>8.6999999999999993</v>
      </c>
      <c r="N54" s="42">
        <v>3.5</v>
      </c>
      <c r="O54" s="42"/>
      <c r="P54" s="42">
        <v>11.15</v>
      </c>
      <c r="Q54" s="42">
        <v>4.4700000000000006</v>
      </c>
      <c r="R54" s="42"/>
      <c r="S54" s="42">
        <v>18.5</v>
      </c>
      <c r="T54" s="42">
        <v>19</v>
      </c>
      <c r="U54" s="42">
        <v>3</v>
      </c>
      <c r="V54" s="42">
        <v>7.2799999999999994</v>
      </c>
      <c r="W54" s="42">
        <v>7.5609999999999999</v>
      </c>
      <c r="X54" s="42"/>
      <c r="Y54" s="42"/>
      <c r="Z54" s="102">
        <v>92.461000000000013</v>
      </c>
    </row>
    <row r="55" spans="8:26" x14ac:dyDescent="0.2">
      <c r="H55" s="103">
        <f t="shared" si="0"/>
        <v>22</v>
      </c>
      <c r="I55" s="178">
        <v>43</v>
      </c>
      <c r="J55" s="179"/>
      <c r="K55" s="42">
        <v>3.1</v>
      </c>
      <c r="L55" s="42">
        <v>33.6</v>
      </c>
      <c r="M55" s="42">
        <v>10.9</v>
      </c>
      <c r="N55" s="42">
        <v>1.6</v>
      </c>
      <c r="O55" s="42">
        <v>3.15</v>
      </c>
      <c r="P55" s="42">
        <v>8.01</v>
      </c>
      <c r="Q55" s="42">
        <v>3</v>
      </c>
      <c r="R55" s="42"/>
      <c r="S55" s="42">
        <v>10.58</v>
      </c>
      <c r="T55" s="42">
        <v>19</v>
      </c>
      <c r="U55" s="42">
        <v>16.25</v>
      </c>
      <c r="V55" s="42">
        <v>9.02</v>
      </c>
      <c r="W55" s="42">
        <v>4.67</v>
      </c>
      <c r="X55" s="42"/>
      <c r="Y55" s="42"/>
      <c r="Z55" s="102">
        <v>122.88</v>
      </c>
    </row>
    <row r="56" spans="8:26" x14ac:dyDescent="0.2">
      <c r="H56" s="103">
        <f t="shared" si="0"/>
        <v>23</v>
      </c>
      <c r="I56" s="178">
        <v>44</v>
      </c>
      <c r="J56" s="179"/>
      <c r="K56" s="42">
        <v>3.1</v>
      </c>
      <c r="L56" s="42"/>
      <c r="M56" s="42">
        <v>13.85</v>
      </c>
      <c r="N56" s="42"/>
      <c r="O56" s="42">
        <v>2.8</v>
      </c>
      <c r="P56" s="42"/>
      <c r="Q56" s="42">
        <v>5.51</v>
      </c>
      <c r="R56" s="42"/>
      <c r="S56" s="42">
        <v>29.3</v>
      </c>
      <c r="T56" s="42">
        <v>28.5</v>
      </c>
      <c r="U56" s="42">
        <v>8</v>
      </c>
      <c r="V56" s="42">
        <v>5.8</v>
      </c>
      <c r="W56" s="42">
        <v>5.4</v>
      </c>
      <c r="X56" s="42"/>
      <c r="Y56" s="42"/>
      <c r="Z56" s="102">
        <v>102.26</v>
      </c>
    </row>
    <row r="57" spans="8:26" x14ac:dyDescent="0.2">
      <c r="H57" s="103">
        <f t="shared" si="0"/>
        <v>24</v>
      </c>
      <c r="I57" s="178">
        <v>45</v>
      </c>
      <c r="J57" s="179"/>
      <c r="K57" s="42"/>
      <c r="L57" s="42"/>
      <c r="M57" s="42">
        <v>17.899999999999999</v>
      </c>
      <c r="N57" s="42"/>
      <c r="O57" s="42">
        <v>4</v>
      </c>
      <c r="P57" s="42"/>
      <c r="Q57" s="42">
        <v>7.09</v>
      </c>
      <c r="R57" s="42"/>
      <c r="S57" s="42">
        <v>3</v>
      </c>
      <c r="T57" s="42">
        <v>21.5</v>
      </c>
      <c r="U57" s="42">
        <v>7.8</v>
      </c>
      <c r="V57" s="42">
        <v>5.9</v>
      </c>
      <c r="W57" s="42">
        <v>7.91</v>
      </c>
      <c r="X57" s="42"/>
      <c r="Y57" s="42"/>
      <c r="Z57" s="102">
        <v>75.099999999999994</v>
      </c>
    </row>
    <row r="58" spans="8:26" x14ac:dyDescent="0.2">
      <c r="H58" s="103">
        <f t="shared" si="0"/>
        <v>25</v>
      </c>
      <c r="I58" s="178">
        <v>46</v>
      </c>
      <c r="J58" s="179"/>
      <c r="K58" s="42">
        <v>6.85</v>
      </c>
      <c r="L58" s="42"/>
      <c r="M58" s="42">
        <v>8.0500000000000007</v>
      </c>
      <c r="N58" s="42">
        <v>8.3000000000000007</v>
      </c>
      <c r="O58" s="42">
        <v>2</v>
      </c>
      <c r="P58" s="42"/>
      <c r="Q58" s="42"/>
      <c r="R58" s="42"/>
      <c r="S58" s="42">
        <v>1.6</v>
      </c>
      <c r="T58" s="42">
        <v>21</v>
      </c>
      <c r="U58" s="42">
        <v>13</v>
      </c>
      <c r="V58" s="42">
        <v>5.15</v>
      </c>
      <c r="W58" s="42"/>
      <c r="X58" s="42"/>
      <c r="Y58" s="42"/>
      <c r="Z58" s="102">
        <v>65.95</v>
      </c>
    </row>
    <row r="59" spans="8:26" x14ac:dyDescent="0.2">
      <c r="H59" s="103">
        <f t="shared" si="0"/>
        <v>26</v>
      </c>
      <c r="I59" s="178">
        <v>47</v>
      </c>
      <c r="J59" s="179"/>
      <c r="K59" s="42">
        <v>3.2</v>
      </c>
      <c r="L59" s="42"/>
      <c r="M59" s="42">
        <v>13.059999999999999</v>
      </c>
      <c r="N59" s="42"/>
      <c r="O59" s="42">
        <v>8.2199999999999989</v>
      </c>
      <c r="P59" s="42">
        <v>3.02</v>
      </c>
      <c r="Q59" s="42">
        <v>1</v>
      </c>
      <c r="R59" s="42">
        <v>3.56</v>
      </c>
      <c r="S59" s="42">
        <v>1</v>
      </c>
      <c r="T59" s="42">
        <v>13.5</v>
      </c>
      <c r="U59" s="42">
        <v>8</v>
      </c>
      <c r="V59" s="42">
        <v>9</v>
      </c>
      <c r="W59" s="42">
        <v>5.05</v>
      </c>
      <c r="X59" s="42"/>
      <c r="Y59" s="42"/>
      <c r="Z59" s="102">
        <v>68.61</v>
      </c>
    </row>
    <row r="60" spans="8:26" x14ac:dyDescent="0.2">
      <c r="H60" s="103">
        <f t="shared" si="0"/>
        <v>27</v>
      </c>
      <c r="I60" s="178">
        <v>48</v>
      </c>
      <c r="J60" s="179"/>
      <c r="K60" s="42">
        <v>8.9499999999999993</v>
      </c>
      <c r="L60" s="42">
        <v>1.35</v>
      </c>
      <c r="M60" s="42">
        <v>22.47</v>
      </c>
      <c r="N60" s="42">
        <v>11.2</v>
      </c>
      <c r="O60" s="42">
        <v>1.5</v>
      </c>
      <c r="P60" s="42">
        <v>3.42</v>
      </c>
      <c r="Q60" s="42">
        <v>3</v>
      </c>
      <c r="R60" s="42"/>
      <c r="S60" s="42">
        <v>6.9</v>
      </c>
      <c r="T60" s="42">
        <v>14.95</v>
      </c>
      <c r="U60" s="42">
        <v>6</v>
      </c>
      <c r="V60" s="42">
        <v>6.17</v>
      </c>
      <c r="W60" s="42">
        <v>2.5499999999999998</v>
      </c>
      <c r="X60" s="42"/>
      <c r="Y60" s="42"/>
      <c r="Z60" s="102">
        <v>88.46</v>
      </c>
    </row>
    <row r="61" spans="8:26" x14ac:dyDescent="0.2">
      <c r="H61" s="103">
        <f t="shared" si="0"/>
        <v>28</v>
      </c>
      <c r="I61" s="178">
        <v>49</v>
      </c>
      <c r="J61" s="179"/>
      <c r="K61" s="42">
        <v>8.35</v>
      </c>
      <c r="L61" s="42">
        <v>7.6</v>
      </c>
      <c r="M61" s="42">
        <v>10.050000000000001</v>
      </c>
      <c r="N61" s="42">
        <v>11.2</v>
      </c>
      <c r="O61" s="42">
        <v>4</v>
      </c>
      <c r="P61" s="42">
        <v>8.15</v>
      </c>
      <c r="Q61" s="42">
        <v>4</v>
      </c>
      <c r="R61" s="42">
        <v>1.82</v>
      </c>
      <c r="S61" s="42">
        <v>7</v>
      </c>
      <c r="T61" s="42">
        <v>19.100000000000001</v>
      </c>
      <c r="U61" s="42">
        <v>3</v>
      </c>
      <c r="V61" s="42">
        <v>13</v>
      </c>
      <c r="W61" s="42">
        <v>2</v>
      </c>
      <c r="X61" s="42"/>
      <c r="Y61" s="42"/>
      <c r="Z61" s="102">
        <v>99.27000000000001</v>
      </c>
    </row>
    <row r="62" spans="8:26" x14ac:dyDescent="0.2">
      <c r="H62" s="103">
        <f t="shared" si="0"/>
        <v>29</v>
      </c>
      <c r="I62" s="178">
        <v>50</v>
      </c>
      <c r="J62" s="179"/>
      <c r="K62" s="42">
        <v>17.23</v>
      </c>
      <c r="L62" s="42"/>
      <c r="M62" s="42">
        <v>11.5</v>
      </c>
      <c r="N62" s="42">
        <v>12</v>
      </c>
      <c r="O62" s="42">
        <v>10.5</v>
      </c>
      <c r="P62" s="42">
        <v>4</v>
      </c>
      <c r="Q62" s="42">
        <v>3.5</v>
      </c>
      <c r="R62" s="42"/>
      <c r="S62" s="42">
        <v>2</v>
      </c>
      <c r="T62" s="42"/>
      <c r="U62" s="42">
        <v>10</v>
      </c>
      <c r="V62" s="42">
        <v>1</v>
      </c>
      <c r="W62" s="42"/>
      <c r="X62" s="42"/>
      <c r="Y62" s="42"/>
      <c r="Z62" s="102">
        <v>71.73</v>
      </c>
    </row>
    <row r="63" spans="8:26" x14ac:dyDescent="0.2">
      <c r="H63" s="103">
        <f t="shared" si="0"/>
        <v>30</v>
      </c>
      <c r="I63" s="178">
        <v>51</v>
      </c>
      <c r="J63" s="179"/>
      <c r="K63" s="42">
        <v>21.09</v>
      </c>
      <c r="L63" s="42">
        <v>3.8</v>
      </c>
      <c r="M63" s="42">
        <v>24.15</v>
      </c>
      <c r="N63" s="42">
        <v>6.6</v>
      </c>
      <c r="O63" s="42">
        <v>3</v>
      </c>
      <c r="P63" s="42">
        <v>4.12</v>
      </c>
      <c r="Q63" s="42"/>
      <c r="R63" s="42"/>
      <c r="S63" s="42"/>
      <c r="T63" s="42">
        <v>2</v>
      </c>
      <c r="U63" s="42">
        <v>3</v>
      </c>
      <c r="V63" s="42">
        <v>1.75</v>
      </c>
      <c r="W63" s="42"/>
      <c r="X63" s="42"/>
      <c r="Y63" s="42"/>
      <c r="Z63" s="102">
        <v>69.509999999999991</v>
      </c>
    </row>
    <row r="64" spans="8:26" x14ac:dyDescent="0.2">
      <c r="H64" s="103">
        <f t="shared" si="0"/>
        <v>31</v>
      </c>
      <c r="I64" s="178">
        <v>52</v>
      </c>
      <c r="J64" s="179"/>
      <c r="K64" s="42">
        <v>16.11</v>
      </c>
      <c r="L64" s="42"/>
      <c r="M64" s="42">
        <v>8.15</v>
      </c>
      <c r="N64" s="42">
        <v>12.1</v>
      </c>
      <c r="O64" s="42">
        <v>6.2</v>
      </c>
      <c r="P64" s="42">
        <v>2.5299999999999998</v>
      </c>
      <c r="Q64" s="42"/>
      <c r="R64" s="42"/>
      <c r="S64" s="42"/>
      <c r="T64" s="42">
        <v>6</v>
      </c>
      <c r="U64" s="42">
        <v>3.5</v>
      </c>
      <c r="V64" s="42"/>
      <c r="W64" s="42"/>
      <c r="X64" s="42"/>
      <c r="Y64" s="42"/>
      <c r="Z64" s="102">
        <v>54.59</v>
      </c>
    </row>
    <row r="65" spans="8:26" x14ac:dyDescent="0.2">
      <c r="H65" s="103">
        <f t="shared" si="0"/>
        <v>32</v>
      </c>
      <c r="I65" s="178">
        <v>53</v>
      </c>
      <c r="J65" s="179"/>
      <c r="K65" s="42">
        <v>24.4</v>
      </c>
      <c r="L65" s="42">
        <v>2.5</v>
      </c>
      <c r="M65" s="42">
        <v>4.25</v>
      </c>
      <c r="N65" s="42">
        <v>8.6999999999999993</v>
      </c>
      <c r="O65" s="42"/>
      <c r="P65" s="42">
        <v>4.01</v>
      </c>
      <c r="Q65" s="42"/>
      <c r="R65" s="42"/>
      <c r="S65" s="42"/>
      <c r="T65" s="42">
        <v>2</v>
      </c>
      <c r="U65" s="42"/>
      <c r="V65" s="42">
        <v>4.7</v>
      </c>
      <c r="W65" s="42">
        <v>4.8</v>
      </c>
      <c r="X65" s="42"/>
      <c r="Y65" s="42"/>
      <c r="Z65" s="102">
        <v>55.359999999999992</v>
      </c>
    </row>
    <row r="66" spans="8:26" x14ac:dyDescent="0.2">
      <c r="H66" s="103">
        <f t="shared" si="0"/>
        <v>33</v>
      </c>
      <c r="I66" s="180" t="s">
        <v>288</v>
      </c>
      <c r="J66" s="181">
        <v>121.27</v>
      </c>
      <c r="K66" s="182">
        <v>600.05000000000018</v>
      </c>
      <c r="L66" s="182">
        <v>699.71000000000015</v>
      </c>
      <c r="M66" s="182">
        <v>632.43999999999983</v>
      </c>
      <c r="N66" s="182">
        <v>521.67000000000019</v>
      </c>
      <c r="O66" s="182">
        <v>573.54000000000019</v>
      </c>
      <c r="P66" s="182">
        <v>191.29999999999998</v>
      </c>
      <c r="Q66" s="182">
        <v>150.47</v>
      </c>
      <c r="R66" s="182">
        <v>298.88770187999995</v>
      </c>
      <c r="S66" s="182">
        <v>798.85000000000014</v>
      </c>
      <c r="T66" s="182">
        <v>651.57000000000005</v>
      </c>
      <c r="U66" s="182">
        <v>543.12200000000007</v>
      </c>
      <c r="V66" s="182">
        <v>336.45999999999992</v>
      </c>
      <c r="W66" s="182">
        <v>325.7050000000001</v>
      </c>
      <c r="X66" s="182">
        <v>3.1</v>
      </c>
      <c r="Y66" s="182">
        <v>3.1</v>
      </c>
      <c r="Z66" s="183">
        <v>6451.2447018799994</v>
      </c>
    </row>
    <row r="67" spans="8:26" x14ac:dyDescent="0.2">
      <c r="H67" s="103">
        <f t="shared" si="0"/>
        <v>34</v>
      </c>
    </row>
    <row r="68" spans="8:26" x14ac:dyDescent="0.2">
      <c r="H68" s="103">
        <f t="shared" si="0"/>
        <v>35</v>
      </c>
    </row>
    <row r="69" spans="8:26" x14ac:dyDescent="0.2">
      <c r="H69" s="103">
        <f t="shared" si="0"/>
        <v>36</v>
      </c>
    </row>
    <row r="70" spans="8:26" x14ac:dyDescent="0.2">
      <c r="H70" s="103">
        <f t="shared" si="0"/>
        <v>37</v>
      </c>
    </row>
    <row r="71" spans="8:26" x14ac:dyDescent="0.2">
      <c r="H71" s="103">
        <f t="shared" si="0"/>
        <v>38</v>
      </c>
    </row>
    <row r="72" spans="8:26" x14ac:dyDescent="0.2">
      <c r="H72" s="103">
        <f t="shared" si="0"/>
        <v>39</v>
      </c>
    </row>
    <row r="73" spans="8:26" x14ac:dyDescent="0.2">
      <c r="H73" s="103">
        <f t="shared" si="0"/>
        <v>40</v>
      </c>
    </row>
    <row r="74" spans="8:26" x14ac:dyDescent="0.2">
      <c r="H74" s="103">
        <f t="shared" si="0"/>
        <v>41</v>
      </c>
    </row>
    <row r="75" spans="8:26" x14ac:dyDescent="0.2">
      <c r="H75" s="103">
        <f t="shared" si="0"/>
        <v>42</v>
      </c>
    </row>
    <row r="76" spans="8:26" x14ac:dyDescent="0.2">
      <c r="H76" s="103">
        <f t="shared" si="0"/>
        <v>43</v>
      </c>
    </row>
    <row r="77" spans="8:26" x14ac:dyDescent="0.2">
      <c r="H77" s="103">
        <f t="shared" si="0"/>
        <v>44</v>
      </c>
    </row>
    <row r="78" spans="8:26" x14ac:dyDescent="0.2">
      <c r="H78" s="103">
        <f t="shared" si="0"/>
        <v>45</v>
      </c>
    </row>
    <row r="79" spans="8:26" x14ac:dyDescent="0.2">
      <c r="H79" s="103">
        <f t="shared" si="0"/>
        <v>46</v>
      </c>
    </row>
    <row r="80" spans="8:26" x14ac:dyDescent="0.2">
      <c r="H80" s="103">
        <f t="shared" si="0"/>
        <v>47</v>
      </c>
    </row>
    <row r="81" spans="8:8" x14ac:dyDescent="0.2">
      <c r="H81" s="103">
        <f t="shared" si="0"/>
        <v>48</v>
      </c>
    </row>
    <row r="82" spans="8:8" x14ac:dyDescent="0.2">
      <c r="H82" s="103">
        <f t="shared" si="0"/>
        <v>49</v>
      </c>
    </row>
    <row r="83" spans="8:8" x14ac:dyDescent="0.2">
      <c r="H83" s="103">
        <f t="shared" si="0"/>
        <v>50</v>
      </c>
    </row>
    <row r="84" spans="8:8" x14ac:dyDescent="0.2">
      <c r="H84" s="103">
        <f t="shared" si="0"/>
        <v>51</v>
      </c>
    </row>
    <row r="85" spans="8:8" x14ac:dyDescent="0.2">
      <c r="H85" s="103">
        <f t="shared" si="0"/>
        <v>52</v>
      </c>
    </row>
    <row r="86" spans="8:8" x14ac:dyDescent="0.2">
      <c r="H86" s="103">
        <f t="shared" si="0"/>
        <v>53</v>
      </c>
    </row>
    <row r="87" spans="8:8" x14ac:dyDescent="0.2">
      <c r="H87" s="103">
        <f t="shared" si="0"/>
        <v>54</v>
      </c>
    </row>
    <row r="88" spans="8:8" x14ac:dyDescent="0.2">
      <c r="H88" s="103">
        <f t="shared" si="0"/>
        <v>55</v>
      </c>
    </row>
    <row r="89" spans="8:8" x14ac:dyDescent="0.2">
      <c r="H89" s="103">
        <f t="shared" si="0"/>
        <v>56</v>
      </c>
    </row>
    <row r="90" spans="8:8" x14ac:dyDescent="0.2">
      <c r="H90" s="103">
        <f t="shared" si="0"/>
        <v>57</v>
      </c>
    </row>
    <row r="91" spans="8:8" x14ac:dyDescent="0.2">
      <c r="H91" s="103">
        <f t="shared" si="0"/>
        <v>58</v>
      </c>
    </row>
    <row r="92" spans="8:8" x14ac:dyDescent="0.2">
      <c r="H92" s="103">
        <f t="shared" si="0"/>
        <v>59</v>
      </c>
    </row>
    <row r="93" spans="8:8" x14ac:dyDescent="0.2">
      <c r="H93" s="103">
        <f t="shared" si="0"/>
        <v>60</v>
      </c>
    </row>
    <row r="94" spans="8:8" x14ac:dyDescent="0.2">
      <c r="H94" s="103">
        <f t="shared" si="0"/>
        <v>61</v>
      </c>
    </row>
    <row r="95" spans="8:8" x14ac:dyDescent="0.2">
      <c r="H95" s="103">
        <f t="shared" si="0"/>
        <v>62</v>
      </c>
    </row>
    <row r="96" spans="8:8" x14ac:dyDescent="0.2">
      <c r="H96" s="103">
        <f t="shared" si="0"/>
        <v>63</v>
      </c>
    </row>
    <row r="97" spans="8:8" x14ac:dyDescent="0.2">
      <c r="H97" s="103">
        <f t="shared" si="0"/>
        <v>64</v>
      </c>
    </row>
    <row r="98" spans="8:8" x14ac:dyDescent="0.2">
      <c r="H98" s="103">
        <f t="shared" si="0"/>
        <v>65</v>
      </c>
    </row>
    <row r="99" spans="8:8" x14ac:dyDescent="0.2">
      <c r="H99" s="103">
        <f t="shared" si="0"/>
        <v>66</v>
      </c>
    </row>
    <row r="100" spans="8:8" x14ac:dyDescent="0.2">
      <c r="H100" s="103">
        <f t="shared" ref="H100:H120" si="1">H99+1</f>
        <v>67</v>
      </c>
    </row>
    <row r="101" spans="8:8" x14ac:dyDescent="0.2">
      <c r="H101" s="103">
        <f t="shared" si="1"/>
        <v>68</v>
      </c>
    </row>
    <row r="102" spans="8:8" x14ac:dyDescent="0.2">
      <c r="H102" s="103">
        <f t="shared" si="1"/>
        <v>69</v>
      </c>
    </row>
    <row r="103" spans="8:8" x14ac:dyDescent="0.2">
      <c r="H103" s="103">
        <f t="shared" si="1"/>
        <v>70</v>
      </c>
    </row>
    <row r="104" spans="8:8" x14ac:dyDescent="0.2">
      <c r="H104" s="103">
        <f t="shared" si="1"/>
        <v>71</v>
      </c>
    </row>
    <row r="105" spans="8:8" x14ac:dyDescent="0.2">
      <c r="H105" s="103">
        <f t="shared" si="1"/>
        <v>72</v>
      </c>
    </row>
    <row r="106" spans="8:8" x14ac:dyDescent="0.2">
      <c r="H106" s="103">
        <f t="shared" si="1"/>
        <v>73</v>
      </c>
    </row>
    <row r="107" spans="8:8" x14ac:dyDescent="0.2">
      <c r="H107" s="103">
        <f t="shared" si="1"/>
        <v>74</v>
      </c>
    </row>
    <row r="108" spans="8:8" x14ac:dyDescent="0.2">
      <c r="H108" s="103">
        <f t="shared" si="1"/>
        <v>75</v>
      </c>
    </row>
    <row r="109" spans="8:8" x14ac:dyDescent="0.2">
      <c r="H109" s="103">
        <f t="shared" si="1"/>
        <v>76</v>
      </c>
    </row>
    <row r="110" spans="8:8" x14ac:dyDescent="0.2">
      <c r="H110" s="103">
        <f t="shared" si="1"/>
        <v>77</v>
      </c>
    </row>
    <row r="111" spans="8:8" x14ac:dyDescent="0.2">
      <c r="H111" s="103">
        <f t="shared" si="1"/>
        <v>78</v>
      </c>
    </row>
    <row r="112" spans="8:8" x14ac:dyDescent="0.2">
      <c r="H112" s="103">
        <f t="shared" si="1"/>
        <v>79</v>
      </c>
    </row>
    <row r="113" spans="8:8" x14ac:dyDescent="0.2">
      <c r="H113" s="103">
        <f t="shared" si="1"/>
        <v>80</v>
      </c>
    </row>
    <row r="114" spans="8:8" x14ac:dyDescent="0.2">
      <c r="H114" s="103">
        <f t="shared" si="1"/>
        <v>81</v>
      </c>
    </row>
    <row r="115" spans="8:8" x14ac:dyDescent="0.2">
      <c r="H115" s="103">
        <f t="shared" si="1"/>
        <v>82</v>
      </c>
    </row>
    <row r="116" spans="8:8" x14ac:dyDescent="0.2">
      <c r="H116" s="103">
        <f t="shared" si="1"/>
        <v>83</v>
      </c>
    </row>
    <row r="117" spans="8:8" x14ac:dyDescent="0.2">
      <c r="H117" s="103">
        <f t="shared" si="1"/>
        <v>84</v>
      </c>
    </row>
    <row r="118" spans="8:8" x14ac:dyDescent="0.2">
      <c r="H118" s="103">
        <f t="shared" si="1"/>
        <v>85</v>
      </c>
    </row>
    <row r="119" spans="8:8" x14ac:dyDescent="0.2">
      <c r="H119" s="103">
        <f t="shared" si="1"/>
        <v>86</v>
      </c>
    </row>
    <row r="120" spans="8:8" x14ac:dyDescent="0.2">
      <c r="H120" s="103">
        <f t="shared" si="1"/>
        <v>87</v>
      </c>
    </row>
  </sheetData>
  <phoneticPr fontId="4" type="noConversion"/>
  <conditionalFormatting sqref="I13:I56">
    <cfRule type="expression" dxfId="125" priority="3" stopIfTrue="1">
      <formula>$L$8=$I13</formula>
    </cfRule>
  </conditionalFormatting>
  <conditionalFormatting sqref="H34:H120">
    <cfRule type="expression" dxfId="124" priority="5" stopIfTrue="1">
      <formula>H34=#REF!</formula>
    </cfRule>
  </conditionalFormatting>
  <pageMargins left="0.75" right="0.75" top="1" bottom="1" header="0.5" footer="0.5"/>
  <pageSetup orientation="portrait" r:id="rId3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X1198"/>
  <sheetViews>
    <sheetView zoomScale="80" zoomScaleNormal="80" zoomScalePageLayoutView="8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K27" sqref="K27"/>
      <pivotSelection pane="bottomRight" showHeader="1" axis="axisCol" activeRow="2" activeCol="2" previousRow="2" previousCol="2" click="1" r:id="rId1">
        <pivotArea dataOnly="0" labelOnly="1" outline="0" fieldPosition="0">
          <references count="1">
            <reference field="17" count="0"/>
          </references>
        </pivotArea>
      </pivotSelection>
    </sheetView>
  </sheetViews>
  <sheetFormatPr defaultColWidth="8.75" defaultRowHeight="12" x14ac:dyDescent="0.2"/>
  <cols>
    <col min="1" max="1" width="12" style="104" bestFit="1" customWidth="1"/>
    <col min="2" max="2" width="8.875" style="104" customWidth="1"/>
    <col min="3" max="93" width="10.625" style="104" customWidth="1"/>
    <col min="94" max="100" width="10.625" style="104" bestFit="1" customWidth="1"/>
    <col min="101" max="121" width="10.625" style="104" customWidth="1"/>
    <col min="122" max="122" width="9" style="104" customWidth="1"/>
    <col min="123" max="123" width="15.875" style="104" bestFit="1" customWidth="1"/>
    <col min="124" max="124" width="14.5" style="104" bestFit="1" customWidth="1"/>
    <col min="125" max="125" width="13.75" style="104" bestFit="1" customWidth="1"/>
    <col min="126" max="127" width="14" style="104" bestFit="1" customWidth="1"/>
    <col min="128" max="128" width="13.875" style="104" bestFit="1" customWidth="1"/>
    <col min="129" max="151" width="9.875" style="104" bestFit="1" customWidth="1"/>
    <col min="152" max="152" width="12.375" style="104" bestFit="1" customWidth="1"/>
    <col min="153" max="153" width="18.875" style="104" bestFit="1" customWidth="1"/>
    <col min="154" max="154" width="17.375" style="104" bestFit="1" customWidth="1"/>
    <col min="155" max="155" width="17" style="104" bestFit="1" customWidth="1"/>
    <col min="156" max="156" width="17.125" style="104" bestFit="1" customWidth="1"/>
    <col min="157" max="157" width="17.25" style="104" bestFit="1" customWidth="1"/>
    <col min="158" max="217" width="9.875" style="104" bestFit="1" customWidth="1"/>
    <col min="218" max="218" width="12.875" style="104" bestFit="1" customWidth="1"/>
    <col min="219" max="219" width="19.375" style="104" bestFit="1" customWidth="1"/>
    <col min="220" max="220" width="18.125" style="104" bestFit="1" customWidth="1"/>
    <col min="221" max="221" width="17.375" style="104" bestFit="1" customWidth="1"/>
    <col min="222" max="223" width="17.75" style="104" bestFit="1" customWidth="1"/>
    <col min="224" max="224" width="8.375" style="104" customWidth="1"/>
    <col min="225" max="225" width="14.875" style="104" bestFit="1" customWidth="1"/>
    <col min="226" max="226" width="13.375" style="104" bestFit="1" customWidth="1"/>
    <col min="227" max="227" width="13" style="104" bestFit="1" customWidth="1"/>
    <col min="228" max="229" width="13.25" style="104" bestFit="1" customWidth="1"/>
    <col min="230" max="16384" width="8.75" style="104"/>
  </cols>
  <sheetData>
    <row r="1" spans="1:128" x14ac:dyDescent="0.2">
      <c r="F1" s="104">
        <f ca="1">MONTH(TODAY())</f>
        <v>11</v>
      </c>
    </row>
    <row r="3" spans="1:128" ht="15" x14ac:dyDescent="0.3">
      <c r="A3" s="106"/>
      <c r="B3" s="106"/>
      <c r="C3" s="106" t="s">
        <v>289</v>
      </c>
      <c r="D3" s="106" t="s">
        <v>287</v>
      </c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  <c r="DR3" s="106"/>
      <c r="DS3" s="106"/>
      <c r="DT3" s="106"/>
      <c r="DU3" s="106"/>
      <c r="DV3" s="106"/>
      <c r="DW3" s="106"/>
      <c r="DX3" s="106"/>
    </row>
    <row r="4" spans="1:128" ht="16.5" x14ac:dyDescent="0.35">
      <c r="A4" s="106"/>
      <c r="B4" s="106"/>
      <c r="C4" s="185">
        <v>2017</v>
      </c>
      <c r="D4" s="186"/>
      <c r="E4" s="186"/>
      <c r="F4" s="186"/>
      <c r="G4" s="186"/>
      <c r="H4" s="186"/>
      <c r="I4" s="186"/>
      <c r="J4" s="185">
        <v>2016</v>
      </c>
      <c r="K4" s="186"/>
      <c r="L4" s="186"/>
      <c r="M4" s="186"/>
      <c r="N4" s="186"/>
      <c r="O4" s="186"/>
      <c r="P4" s="186"/>
      <c r="Q4" s="185">
        <v>2015</v>
      </c>
      <c r="R4" s="186"/>
      <c r="S4" s="186"/>
      <c r="T4" s="186"/>
      <c r="U4" s="186"/>
      <c r="V4" s="186"/>
      <c r="W4" s="186"/>
      <c r="X4" s="185">
        <v>2014</v>
      </c>
      <c r="Y4" s="186"/>
      <c r="Z4" s="186"/>
      <c r="AA4" s="186"/>
      <c r="AB4" s="186"/>
      <c r="AC4" s="186"/>
      <c r="AD4" s="186"/>
      <c r="AE4" s="185">
        <v>2013</v>
      </c>
      <c r="AF4" s="186"/>
      <c r="AG4" s="186"/>
      <c r="AH4" s="186"/>
      <c r="AI4" s="186"/>
      <c r="AJ4" s="186"/>
      <c r="AK4" s="186"/>
      <c r="AL4" s="185">
        <v>2012</v>
      </c>
      <c r="AM4" s="186"/>
      <c r="AN4" s="186"/>
      <c r="AO4" s="186"/>
      <c r="AP4" s="186"/>
      <c r="AQ4" s="186"/>
      <c r="AR4" s="186"/>
      <c r="AS4" s="185">
        <v>2011</v>
      </c>
      <c r="AT4" s="186"/>
      <c r="AU4" s="186"/>
      <c r="AV4" s="186"/>
      <c r="AW4" s="186"/>
      <c r="AX4" s="186"/>
      <c r="AY4" s="186"/>
      <c r="AZ4" s="185">
        <v>2010</v>
      </c>
      <c r="BA4" s="186"/>
      <c r="BB4" s="186"/>
      <c r="BC4" s="186"/>
      <c r="BD4" s="186"/>
      <c r="BE4" s="186"/>
      <c r="BF4" s="186"/>
      <c r="BG4" s="185">
        <v>2009</v>
      </c>
      <c r="BH4" s="186"/>
      <c r="BI4" s="186"/>
      <c r="BJ4" s="186"/>
      <c r="BK4" s="186"/>
      <c r="BL4" s="186"/>
      <c r="BM4" s="186"/>
      <c r="BN4" s="185">
        <v>2008</v>
      </c>
      <c r="BO4" s="186"/>
      <c r="BP4" s="186"/>
      <c r="BQ4" s="186"/>
      <c r="BR4" s="186"/>
      <c r="BS4" s="186"/>
      <c r="BT4" s="186"/>
      <c r="BU4" s="185">
        <v>2007</v>
      </c>
      <c r="BV4" s="186"/>
      <c r="BW4" s="186"/>
      <c r="BX4" s="186"/>
      <c r="BY4" s="186"/>
      <c r="BZ4" s="186"/>
      <c r="CA4" s="186"/>
      <c r="CB4" s="185">
        <v>2006</v>
      </c>
      <c r="CC4" s="186"/>
      <c r="CD4" s="186"/>
      <c r="CE4" s="186"/>
      <c r="CF4" s="186"/>
      <c r="CG4" s="186"/>
      <c r="CH4" s="186"/>
      <c r="CI4" s="185">
        <v>2005</v>
      </c>
      <c r="CJ4" s="186"/>
      <c r="CK4" s="186"/>
      <c r="CL4" s="186"/>
      <c r="CM4" s="186"/>
      <c r="CN4" s="186"/>
      <c r="CO4" s="186"/>
      <c r="CP4" s="185">
        <v>2004</v>
      </c>
      <c r="CQ4" s="186"/>
      <c r="CR4" s="186"/>
      <c r="CS4" s="186"/>
      <c r="CT4" s="186"/>
      <c r="CU4" s="186"/>
      <c r="CV4" s="186"/>
      <c r="CW4" s="185">
        <v>2003</v>
      </c>
      <c r="CX4" s="186"/>
      <c r="CY4" s="186"/>
      <c r="CZ4" s="186"/>
      <c r="DA4" s="186"/>
      <c r="DB4" s="186"/>
      <c r="DC4" s="186"/>
      <c r="DD4" s="185">
        <v>2002</v>
      </c>
      <c r="DE4" s="186"/>
      <c r="DF4" s="186"/>
      <c r="DG4" s="186"/>
      <c r="DH4" s="186"/>
      <c r="DI4" s="186"/>
      <c r="DJ4" s="186"/>
      <c r="DK4" s="185">
        <v>2001</v>
      </c>
      <c r="DL4" s="186"/>
      <c r="DM4" s="186"/>
      <c r="DN4" s="186"/>
      <c r="DO4" s="186"/>
      <c r="DP4" s="186"/>
      <c r="DQ4" s="186"/>
      <c r="DR4" s="208" t="s">
        <v>302</v>
      </c>
      <c r="DS4" s="208" t="s">
        <v>303</v>
      </c>
      <c r="DT4" s="208" t="s">
        <v>304</v>
      </c>
      <c r="DU4" s="208" t="s">
        <v>400</v>
      </c>
      <c r="DV4" s="208" t="s">
        <v>403</v>
      </c>
      <c r="DW4" s="208" t="s">
        <v>404</v>
      </c>
      <c r="DX4" s="208" t="s">
        <v>815</v>
      </c>
    </row>
    <row r="5" spans="1:128" ht="16.5" x14ac:dyDescent="0.35">
      <c r="A5" s="187" t="s">
        <v>280</v>
      </c>
      <c r="B5" s="188" t="s">
        <v>300</v>
      </c>
      <c r="C5" s="209" t="s">
        <v>305</v>
      </c>
      <c r="D5" s="210" t="s">
        <v>306</v>
      </c>
      <c r="E5" s="210" t="s">
        <v>307</v>
      </c>
      <c r="F5" s="210" t="s">
        <v>401</v>
      </c>
      <c r="G5" s="210" t="s">
        <v>405</v>
      </c>
      <c r="H5" s="210" t="s">
        <v>406</v>
      </c>
      <c r="I5" s="210" t="s">
        <v>468</v>
      </c>
      <c r="J5" s="209" t="s">
        <v>305</v>
      </c>
      <c r="K5" s="210" t="s">
        <v>306</v>
      </c>
      <c r="L5" s="210" t="s">
        <v>307</v>
      </c>
      <c r="M5" s="210" t="s">
        <v>401</v>
      </c>
      <c r="N5" s="210" t="s">
        <v>405</v>
      </c>
      <c r="O5" s="210" t="s">
        <v>406</v>
      </c>
      <c r="P5" s="210" t="s">
        <v>468</v>
      </c>
      <c r="Q5" s="209" t="s">
        <v>305</v>
      </c>
      <c r="R5" s="210" t="s">
        <v>306</v>
      </c>
      <c r="S5" s="210" t="s">
        <v>307</v>
      </c>
      <c r="T5" s="210" t="s">
        <v>401</v>
      </c>
      <c r="U5" s="210" t="s">
        <v>405</v>
      </c>
      <c r="V5" s="210" t="s">
        <v>406</v>
      </c>
      <c r="W5" s="210" t="s">
        <v>468</v>
      </c>
      <c r="X5" s="209" t="s">
        <v>305</v>
      </c>
      <c r="Y5" s="210" t="s">
        <v>306</v>
      </c>
      <c r="Z5" s="210" t="s">
        <v>307</v>
      </c>
      <c r="AA5" s="210" t="s">
        <v>401</v>
      </c>
      <c r="AB5" s="210" t="s">
        <v>405</v>
      </c>
      <c r="AC5" s="210" t="s">
        <v>406</v>
      </c>
      <c r="AD5" s="210" t="s">
        <v>468</v>
      </c>
      <c r="AE5" s="209" t="s">
        <v>305</v>
      </c>
      <c r="AF5" s="210" t="s">
        <v>306</v>
      </c>
      <c r="AG5" s="210" t="s">
        <v>307</v>
      </c>
      <c r="AH5" s="210" t="s">
        <v>401</v>
      </c>
      <c r="AI5" s="210" t="s">
        <v>405</v>
      </c>
      <c r="AJ5" s="210" t="s">
        <v>406</v>
      </c>
      <c r="AK5" s="210" t="s">
        <v>468</v>
      </c>
      <c r="AL5" s="209" t="s">
        <v>305</v>
      </c>
      <c r="AM5" s="210" t="s">
        <v>306</v>
      </c>
      <c r="AN5" s="210" t="s">
        <v>307</v>
      </c>
      <c r="AO5" s="210" t="s">
        <v>401</v>
      </c>
      <c r="AP5" s="210" t="s">
        <v>405</v>
      </c>
      <c r="AQ5" s="210" t="s">
        <v>406</v>
      </c>
      <c r="AR5" s="210" t="s">
        <v>468</v>
      </c>
      <c r="AS5" s="209" t="s">
        <v>305</v>
      </c>
      <c r="AT5" s="210" t="s">
        <v>306</v>
      </c>
      <c r="AU5" s="210" t="s">
        <v>307</v>
      </c>
      <c r="AV5" s="210" t="s">
        <v>401</v>
      </c>
      <c r="AW5" s="210" t="s">
        <v>405</v>
      </c>
      <c r="AX5" s="210" t="s">
        <v>406</v>
      </c>
      <c r="AY5" s="210" t="s">
        <v>468</v>
      </c>
      <c r="AZ5" s="209" t="s">
        <v>305</v>
      </c>
      <c r="BA5" s="210" t="s">
        <v>306</v>
      </c>
      <c r="BB5" s="210" t="s">
        <v>307</v>
      </c>
      <c r="BC5" s="210" t="s">
        <v>401</v>
      </c>
      <c r="BD5" s="210" t="s">
        <v>405</v>
      </c>
      <c r="BE5" s="210" t="s">
        <v>406</v>
      </c>
      <c r="BF5" s="210" t="s">
        <v>468</v>
      </c>
      <c r="BG5" s="209" t="s">
        <v>305</v>
      </c>
      <c r="BH5" s="210" t="s">
        <v>306</v>
      </c>
      <c r="BI5" s="210" t="s">
        <v>307</v>
      </c>
      <c r="BJ5" s="210" t="s">
        <v>401</v>
      </c>
      <c r="BK5" s="210" t="s">
        <v>405</v>
      </c>
      <c r="BL5" s="210" t="s">
        <v>406</v>
      </c>
      <c r="BM5" s="210" t="s">
        <v>468</v>
      </c>
      <c r="BN5" s="209" t="s">
        <v>305</v>
      </c>
      <c r="BO5" s="210" t="s">
        <v>306</v>
      </c>
      <c r="BP5" s="210" t="s">
        <v>307</v>
      </c>
      <c r="BQ5" s="210" t="s">
        <v>401</v>
      </c>
      <c r="BR5" s="210" t="s">
        <v>405</v>
      </c>
      <c r="BS5" s="210" t="s">
        <v>406</v>
      </c>
      <c r="BT5" s="210" t="s">
        <v>468</v>
      </c>
      <c r="BU5" s="209" t="s">
        <v>305</v>
      </c>
      <c r="BV5" s="210" t="s">
        <v>306</v>
      </c>
      <c r="BW5" s="210" t="s">
        <v>307</v>
      </c>
      <c r="BX5" s="210" t="s">
        <v>401</v>
      </c>
      <c r="BY5" s="210" t="s">
        <v>405</v>
      </c>
      <c r="BZ5" s="210" t="s">
        <v>406</v>
      </c>
      <c r="CA5" s="210" t="s">
        <v>468</v>
      </c>
      <c r="CB5" s="209" t="s">
        <v>305</v>
      </c>
      <c r="CC5" s="210" t="s">
        <v>306</v>
      </c>
      <c r="CD5" s="210" t="s">
        <v>307</v>
      </c>
      <c r="CE5" s="210" t="s">
        <v>401</v>
      </c>
      <c r="CF5" s="210" t="s">
        <v>405</v>
      </c>
      <c r="CG5" s="210" t="s">
        <v>406</v>
      </c>
      <c r="CH5" s="210" t="s">
        <v>468</v>
      </c>
      <c r="CI5" s="209" t="s">
        <v>305</v>
      </c>
      <c r="CJ5" s="210" t="s">
        <v>306</v>
      </c>
      <c r="CK5" s="210" t="s">
        <v>307</v>
      </c>
      <c r="CL5" s="210" t="s">
        <v>401</v>
      </c>
      <c r="CM5" s="210" t="s">
        <v>405</v>
      </c>
      <c r="CN5" s="210" t="s">
        <v>406</v>
      </c>
      <c r="CO5" s="210" t="s">
        <v>468</v>
      </c>
      <c r="CP5" s="209" t="s">
        <v>305</v>
      </c>
      <c r="CQ5" s="210" t="s">
        <v>306</v>
      </c>
      <c r="CR5" s="210" t="s">
        <v>307</v>
      </c>
      <c r="CS5" s="210" t="s">
        <v>401</v>
      </c>
      <c r="CT5" s="210" t="s">
        <v>405</v>
      </c>
      <c r="CU5" s="210" t="s">
        <v>406</v>
      </c>
      <c r="CV5" s="210" t="s">
        <v>468</v>
      </c>
      <c r="CW5" s="209" t="s">
        <v>305</v>
      </c>
      <c r="CX5" s="210" t="s">
        <v>306</v>
      </c>
      <c r="CY5" s="210" t="s">
        <v>307</v>
      </c>
      <c r="CZ5" s="210" t="s">
        <v>401</v>
      </c>
      <c r="DA5" s="210" t="s">
        <v>405</v>
      </c>
      <c r="DB5" s="210" t="s">
        <v>406</v>
      </c>
      <c r="DC5" s="210" t="s">
        <v>468</v>
      </c>
      <c r="DD5" s="209" t="s">
        <v>305</v>
      </c>
      <c r="DE5" s="210" t="s">
        <v>306</v>
      </c>
      <c r="DF5" s="210" t="s">
        <v>307</v>
      </c>
      <c r="DG5" s="210" t="s">
        <v>401</v>
      </c>
      <c r="DH5" s="210" t="s">
        <v>405</v>
      </c>
      <c r="DI5" s="210" t="s">
        <v>406</v>
      </c>
      <c r="DJ5" s="210" t="s">
        <v>468</v>
      </c>
      <c r="DK5" s="209" t="s">
        <v>305</v>
      </c>
      <c r="DL5" s="210" t="s">
        <v>306</v>
      </c>
      <c r="DM5" s="210" t="s">
        <v>307</v>
      </c>
      <c r="DN5" s="210" t="s">
        <v>401</v>
      </c>
      <c r="DO5" s="210" t="s">
        <v>405</v>
      </c>
      <c r="DP5" s="210" t="s">
        <v>406</v>
      </c>
      <c r="DQ5" s="210" t="s">
        <v>468</v>
      </c>
      <c r="DR5" s="125"/>
      <c r="DS5" s="125"/>
      <c r="DT5" s="125"/>
      <c r="DU5" s="125"/>
      <c r="DV5" s="125"/>
      <c r="DW5" s="125"/>
      <c r="DX5" s="125"/>
    </row>
    <row r="6" spans="1:128" ht="15" x14ac:dyDescent="0.3">
      <c r="A6" s="165" t="s">
        <v>1223</v>
      </c>
      <c r="B6" s="163">
        <v>1</v>
      </c>
      <c r="C6" s="191">
        <v>14</v>
      </c>
      <c r="D6" s="192">
        <v>52.25</v>
      </c>
      <c r="E6" s="192">
        <v>3.7321428571428572</v>
      </c>
      <c r="F6" s="193">
        <v>7.3883928571428581E-3</v>
      </c>
      <c r="G6" s="193">
        <v>0.39194444444444443</v>
      </c>
      <c r="H6" s="193">
        <v>2.7996031746031744E-2</v>
      </c>
      <c r="I6" s="166">
        <v>5.6617561918944466</v>
      </c>
      <c r="J6" s="194">
        <v>13</v>
      </c>
      <c r="K6" s="192">
        <v>41.41</v>
      </c>
      <c r="L6" s="192">
        <v>3.1853846153846153</v>
      </c>
      <c r="M6" s="193">
        <v>8.0769230769230753E-3</v>
      </c>
      <c r="N6" s="193">
        <v>0.3383796296296297</v>
      </c>
      <c r="O6" s="193">
        <v>2.6029202279202284E-2</v>
      </c>
      <c r="P6" s="166">
        <v>5.2292841674627573</v>
      </c>
      <c r="Q6" s="194">
        <v>15</v>
      </c>
      <c r="R6" s="192">
        <v>76.75</v>
      </c>
      <c r="S6" s="192">
        <v>5.1166666666666663</v>
      </c>
      <c r="T6" s="193">
        <v>7.6944444444444456E-3</v>
      </c>
      <c r="U6" s="193">
        <v>0.59428240740740745</v>
      </c>
      <c r="V6" s="193">
        <v>3.9618827160493829E-2</v>
      </c>
      <c r="W6" s="166">
        <v>5.450467263084815</v>
      </c>
      <c r="X6" s="194">
        <v>14</v>
      </c>
      <c r="Y6" s="192">
        <v>53.73</v>
      </c>
      <c r="Z6" s="192">
        <v>3.8378571428571426</v>
      </c>
      <c r="AA6" s="193">
        <v>6.7848875661375655E-3</v>
      </c>
      <c r="AB6" s="193">
        <v>0.37064814814814817</v>
      </c>
      <c r="AC6" s="193">
        <v>2.6474867724867727E-2</v>
      </c>
      <c r="AD6" s="166">
        <v>6.1622472311145975</v>
      </c>
      <c r="AE6" s="194">
        <v>14</v>
      </c>
      <c r="AF6" s="192">
        <v>50.02</v>
      </c>
      <c r="AG6" s="192">
        <v>3.572857142857143</v>
      </c>
      <c r="AH6" s="193">
        <v>6.7865410052910056E-3</v>
      </c>
      <c r="AI6" s="193">
        <v>0.35165509259259264</v>
      </c>
      <c r="AJ6" s="193">
        <v>2.5118220899470904E-2</v>
      </c>
      <c r="AK6" s="166">
        <v>6.1825311152578744</v>
      </c>
      <c r="AL6" s="194">
        <v>24</v>
      </c>
      <c r="AM6" s="192">
        <v>42.71</v>
      </c>
      <c r="AN6" s="192">
        <v>1.7795833333333333</v>
      </c>
      <c r="AO6" s="193">
        <v>6.8378665123456786E-3</v>
      </c>
      <c r="AP6" s="193">
        <v>0.2994560185185185</v>
      </c>
      <c r="AQ6" s="193">
        <v>1.2477334104938271E-2</v>
      </c>
      <c r="AR6" s="166">
        <v>6.1276935225328826</v>
      </c>
      <c r="AS6" s="194">
        <v>2</v>
      </c>
      <c r="AT6" s="192">
        <v>4</v>
      </c>
      <c r="AU6" s="192">
        <v>2</v>
      </c>
      <c r="AV6" s="193">
        <v>7.4189814814814821E-3</v>
      </c>
      <c r="AW6" s="193">
        <v>2.9652777777777781E-2</v>
      </c>
      <c r="AX6" s="193">
        <v>1.4826388888888891E-2</v>
      </c>
      <c r="AY6" s="166">
        <v>5.6245712142602358</v>
      </c>
      <c r="AZ6" s="194">
        <v>2</v>
      </c>
      <c r="BA6" s="192">
        <v>3</v>
      </c>
      <c r="BB6" s="192">
        <v>1.5</v>
      </c>
      <c r="BC6" s="193">
        <v>6.3425925925925924E-3</v>
      </c>
      <c r="BD6" s="193">
        <v>1.8958333333333334E-2</v>
      </c>
      <c r="BE6" s="193">
        <v>9.479166666666667E-3</v>
      </c>
      <c r="BF6" s="166">
        <v>6.5701306832562967</v>
      </c>
      <c r="BG6" s="194">
        <v>11</v>
      </c>
      <c r="BH6" s="192">
        <v>34.163053869999999</v>
      </c>
      <c r="BI6" s="192">
        <v>3.10573217</v>
      </c>
      <c r="BJ6" s="193">
        <v>7.2843013468013472E-3</v>
      </c>
      <c r="BK6" s="193">
        <v>0.25275462962962958</v>
      </c>
      <c r="BL6" s="193">
        <v>2.2977693602693597E-2</v>
      </c>
      <c r="BM6" s="166">
        <v>6.0770865434473924</v>
      </c>
      <c r="BN6" s="194">
        <v>20</v>
      </c>
      <c r="BO6" s="192">
        <v>54.69</v>
      </c>
      <c r="BP6" s="192">
        <v>2.7344999999999997</v>
      </c>
      <c r="BQ6" s="193">
        <v>6.9079861111111113E-3</v>
      </c>
      <c r="BR6" s="193">
        <v>0.37847222222222227</v>
      </c>
      <c r="BS6" s="193">
        <v>1.8923611111111113E-2</v>
      </c>
      <c r="BT6" s="166">
        <v>6.0717183044343654</v>
      </c>
      <c r="BU6" s="194">
        <v>12</v>
      </c>
      <c r="BV6" s="192">
        <v>33.58</v>
      </c>
      <c r="BW6" s="192">
        <v>2.7983333333333333</v>
      </c>
      <c r="BX6" s="193">
        <v>7.312885802469137E-3</v>
      </c>
      <c r="BY6" s="193">
        <v>0.2464699074074074</v>
      </c>
      <c r="BZ6" s="193">
        <v>2.0539158950617285E-2</v>
      </c>
      <c r="CA6" s="166">
        <v>5.7072193243831464</v>
      </c>
      <c r="CB6" s="194">
        <v>11</v>
      </c>
      <c r="CC6" s="192">
        <v>30.299999999999997</v>
      </c>
      <c r="CD6" s="192">
        <v>2.7545454545454544</v>
      </c>
      <c r="CE6" s="193">
        <v>7.2495791245791256E-3</v>
      </c>
      <c r="CF6" s="193">
        <v>0.22041666666666665</v>
      </c>
      <c r="CG6" s="193">
        <v>2.0037878787878785E-2</v>
      </c>
      <c r="CH6" s="166">
        <v>5.7948701495597161</v>
      </c>
      <c r="CI6" s="194">
        <v>4</v>
      </c>
      <c r="CJ6" s="192">
        <v>9.2099999999999991</v>
      </c>
      <c r="CK6" s="192">
        <v>2.3024999999999998</v>
      </c>
      <c r="CL6" s="193">
        <v>7.2858796296296291E-3</v>
      </c>
      <c r="CM6" s="193">
        <v>6.7476851851851857E-2</v>
      </c>
      <c r="CN6" s="193">
        <v>1.6869212962962964E-2</v>
      </c>
      <c r="CO6" s="166">
        <v>5.72625246495544</v>
      </c>
      <c r="CP6" s="194">
        <v>5</v>
      </c>
      <c r="CQ6" s="192">
        <v>16.100000000000001</v>
      </c>
      <c r="CR6" s="192">
        <v>3.22</v>
      </c>
      <c r="CS6" s="193">
        <v>7.3217592592592596E-3</v>
      </c>
      <c r="CT6" s="193">
        <v>0.11818287037037037</v>
      </c>
      <c r="CU6" s="193">
        <v>2.3636574074074074E-2</v>
      </c>
      <c r="CV6" s="166">
        <v>5.7049702051174735</v>
      </c>
      <c r="CW6" s="194"/>
      <c r="CX6" s="192"/>
      <c r="CY6" s="192"/>
      <c r="CZ6" s="193"/>
      <c r="DA6" s="193"/>
      <c r="DB6" s="193"/>
      <c r="DC6" s="166"/>
      <c r="DD6" s="194"/>
      <c r="DE6" s="192"/>
      <c r="DF6" s="192"/>
      <c r="DG6" s="193"/>
      <c r="DH6" s="193"/>
      <c r="DI6" s="193"/>
      <c r="DJ6" s="166"/>
      <c r="DK6" s="194"/>
      <c r="DL6" s="192"/>
      <c r="DM6" s="192"/>
      <c r="DN6" s="193"/>
      <c r="DO6" s="193"/>
      <c r="DP6" s="193"/>
      <c r="DQ6" s="166"/>
      <c r="DR6" s="195">
        <v>161</v>
      </c>
      <c r="DS6" s="196">
        <v>501.91305387000006</v>
      </c>
      <c r="DT6" s="196">
        <v>3.1174723842857146</v>
      </c>
      <c r="DU6" s="197">
        <v>7.1864935587761681E-3</v>
      </c>
      <c r="DV6" s="197">
        <v>3.6787500000000009</v>
      </c>
      <c r="DW6" s="197">
        <v>2.2849378881987584E-2</v>
      </c>
      <c r="DX6" s="167">
        <v>5.8709665682274474</v>
      </c>
    </row>
    <row r="7" spans="1:128" ht="15" x14ac:dyDescent="0.3">
      <c r="A7" s="184"/>
      <c r="B7" s="164">
        <v>2</v>
      </c>
      <c r="C7" s="110">
        <v>14</v>
      </c>
      <c r="D7" s="111">
        <v>53.6</v>
      </c>
      <c r="E7" s="111">
        <v>3.8285714285714287</v>
      </c>
      <c r="F7" s="112">
        <v>7.6215277777777783E-3</v>
      </c>
      <c r="G7" s="112">
        <v>0.41460648148148149</v>
      </c>
      <c r="H7" s="112">
        <v>2.9614748677248677E-2</v>
      </c>
      <c r="I7" s="107">
        <v>5.486117334156698</v>
      </c>
      <c r="J7" s="198">
        <v>12</v>
      </c>
      <c r="K7" s="111">
        <v>39.209999999999994</v>
      </c>
      <c r="L7" s="111">
        <v>3.2674999999999996</v>
      </c>
      <c r="M7" s="112">
        <v>8.2619598765432088E-3</v>
      </c>
      <c r="N7" s="112">
        <v>0.32788194444444446</v>
      </c>
      <c r="O7" s="112">
        <v>2.7323495370370373E-2</v>
      </c>
      <c r="P7" s="107">
        <v>5.0896852315149737</v>
      </c>
      <c r="Q7" s="198">
        <v>12</v>
      </c>
      <c r="R7" s="111">
        <v>76.800000000000011</v>
      </c>
      <c r="S7" s="111">
        <v>6.4000000000000012</v>
      </c>
      <c r="T7" s="112">
        <v>7.8935185185185185E-3</v>
      </c>
      <c r="U7" s="112">
        <v>0.61714120370370362</v>
      </c>
      <c r="V7" s="112">
        <v>5.1428433641975302E-2</v>
      </c>
      <c r="W7" s="107">
        <v>5.2900648821693972</v>
      </c>
      <c r="X7" s="198">
        <v>12</v>
      </c>
      <c r="Y7" s="111">
        <v>41.660000000000004</v>
      </c>
      <c r="Z7" s="111">
        <v>3.4716666666666671</v>
      </c>
      <c r="AA7" s="112">
        <v>6.7496141975308642E-3</v>
      </c>
      <c r="AB7" s="112">
        <v>0.29063657407407412</v>
      </c>
      <c r="AC7" s="112">
        <v>2.4219714506172843E-2</v>
      </c>
      <c r="AD7" s="107">
        <v>6.2051700048441818</v>
      </c>
      <c r="AE7" s="198">
        <v>9</v>
      </c>
      <c r="AF7" s="111">
        <v>39.950000000000003</v>
      </c>
      <c r="AG7" s="111">
        <v>4.4388888888888891</v>
      </c>
      <c r="AH7" s="112">
        <v>6.547067901234568E-3</v>
      </c>
      <c r="AI7" s="112">
        <v>0.26804398148148151</v>
      </c>
      <c r="AJ7" s="112">
        <v>2.9782664609053502E-2</v>
      </c>
      <c r="AK7" s="107">
        <v>6.3950789276114</v>
      </c>
      <c r="AL7" s="198">
        <v>15</v>
      </c>
      <c r="AM7" s="111">
        <v>53.070000000000007</v>
      </c>
      <c r="AN7" s="111">
        <v>3.5380000000000007</v>
      </c>
      <c r="AO7" s="112">
        <v>6.9745370370370369E-3</v>
      </c>
      <c r="AP7" s="112">
        <v>0.39091435185185192</v>
      </c>
      <c r="AQ7" s="112">
        <v>2.6060956790123459E-2</v>
      </c>
      <c r="AR7" s="107">
        <v>6.026710896301771</v>
      </c>
      <c r="AS7" s="198">
        <v>6</v>
      </c>
      <c r="AT7" s="111">
        <v>11.01</v>
      </c>
      <c r="AU7" s="111">
        <v>1.835</v>
      </c>
      <c r="AV7" s="112">
        <v>6.8113425925925937E-3</v>
      </c>
      <c r="AW7" s="112">
        <v>7.4722222222222232E-2</v>
      </c>
      <c r="AX7" s="112">
        <v>1.2453703703703705E-2</v>
      </c>
      <c r="AY7" s="107">
        <v>6.1199550432047829</v>
      </c>
      <c r="AZ7" s="198"/>
      <c r="BA7" s="111"/>
      <c r="BB7" s="111"/>
      <c r="BC7" s="112"/>
      <c r="BD7" s="112"/>
      <c r="BE7" s="112"/>
      <c r="BF7" s="107"/>
      <c r="BG7" s="198">
        <v>12</v>
      </c>
      <c r="BH7" s="111">
        <v>51.974885010000001</v>
      </c>
      <c r="BI7" s="111">
        <v>4.3312404175000001</v>
      </c>
      <c r="BJ7" s="112">
        <v>7.4691358024691346E-3</v>
      </c>
      <c r="BK7" s="112">
        <v>0.39137731481481475</v>
      </c>
      <c r="BL7" s="112">
        <v>3.2614776234567898E-2</v>
      </c>
      <c r="BM7" s="107">
        <v>5.6107621907530616</v>
      </c>
      <c r="BN7" s="198">
        <v>16</v>
      </c>
      <c r="BO7" s="111">
        <v>47.61</v>
      </c>
      <c r="BP7" s="111">
        <v>2.975625</v>
      </c>
      <c r="BQ7" s="112">
        <v>7.0211226851851849E-3</v>
      </c>
      <c r="BR7" s="112">
        <v>0.33787037037037038</v>
      </c>
      <c r="BS7" s="112">
        <v>2.1116898148148149E-2</v>
      </c>
      <c r="BT7" s="107">
        <v>5.9624081381485459</v>
      </c>
      <c r="BU7" s="198">
        <v>10</v>
      </c>
      <c r="BV7" s="111">
        <v>35.799999999999997</v>
      </c>
      <c r="BW7" s="111">
        <v>3.5799999999999996</v>
      </c>
      <c r="BX7" s="112">
        <v>7.6979166666666671E-3</v>
      </c>
      <c r="BY7" s="112">
        <v>0.27263888888888893</v>
      </c>
      <c r="BZ7" s="112">
        <v>2.7263888888888893E-2</v>
      </c>
      <c r="CA7" s="107">
        <v>5.4348736142977581</v>
      </c>
      <c r="CB7" s="198">
        <v>13</v>
      </c>
      <c r="CC7" s="111">
        <v>46.199999999999996</v>
      </c>
      <c r="CD7" s="111">
        <v>3.5538461538461537</v>
      </c>
      <c r="CE7" s="112">
        <v>7.4821937321937326E-3</v>
      </c>
      <c r="CF7" s="112">
        <v>0.34538194444444442</v>
      </c>
      <c r="CG7" s="112">
        <v>2.6567841880341878E-2</v>
      </c>
      <c r="CH7" s="107">
        <v>5.591211276508167</v>
      </c>
      <c r="CI7" s="198">
        <v>3</v>
      </c>
      <c r="CJ7" s="111">
        <v>11.6</v>
      </c>
      <c r="CK7" s="111">
        <v>3.8666666666666667</v>
      </c>
      <c r="CL7" s="112">
        <v>7.5925925925925926E-3</v>
      </c>
      <c r="CM7" s="112">
        <v>9.1296296296296292E-2</v>
      </c>
      <c r="CN7" s="112">
        <v>3.0432098765432097E-2</v>
      </c>
      <c r="CO7" s="107">
        <v>5.5022861834782075</v>
      </c>
      <c r="CP7" s="198">
        <v>8</v>
      </c>
      <c r="CQ7" s="111">
        <v>30.5</v>
      </c>
      <c r="CR7" s="111">
        <v>3.8125</v>
      </c>
      <c r="CS7" s="112">
        <v>7.1802662037037035E-3</v>
      </c>
      <c r="CT7" s="112">
        <v>0.22149305555555557</v>
      </c>
      <c r="CU7" s="112">
        <v>2.7686631944444446E-2</v>
      </c>
      <c r="CV7" s="107">
        <v>5.8144546005609126</v>
      </c>
      <c r="CW7" s="198"/>
      <c r="CX7" s="111"/>
      <c r="CY7" s="111"/>
      <c r="CZ7" s="112"/>
      <c r="DA7" s="112"/>
      <c r="DB7" s="112"/>
      <c r="DC7" s="107"/>
      <c r="DD7" s="198"/>
      <c r="DE7" s="111"/>
      <c r="DF7" s="111"/>
      <c r="DG7" s="112"/>
      <c r="DH7" s="112"/>
      <c r="DI7" s="112"/>
      <c r="DJ7" s="107"/>
      <c r="DK7" s="198"/>
      <c r="DL7" s="111"/>
      <c r="DM7" s="111"/>
      <c r="DN7" s="112"/>
      <c r="DO7" s="112"/>
      <c r="DP7" s="112"/>
      <c r="DQ7" s="107"/>
      <c r="DR7" s="113">
        <v>142</v>
      </c>
      <c r="DS7" s="114">
        <v>538.98488500999986</v>
      </c>
      <c r="DT7" s="114">
        <v>3.7956682042957737</v>
      </c>
      <c r="DU7" s="115">
        <v>7.3408972352634293E-3</v>
      </c>
      <c r="DV7" s="115">
        <v>4.0440046296296277</v>
      </c>
      <c r="DW7" s="115">
        <v>2.8478905842462168E-2</v>
      </c>
      <c r="DX7" s="108">
        <v>5.7273622728500957</v>
      </c>
    </row>
    <row r="8" spans="1:128" ht="15" x14ac:dyDescent="0.3">
      <c r="A8" s="184"/>
      <c r="B8" s="164">
        <v>3</v>
      </c>
      <c r="C8" s="110">
        <v>3</v>
      </c>
      <c r="D8" s="111">
        <v>15.42</v>
      </c>
      <c r="E8" s="111">
        <v>5.14</v>
      </c>
      <c r="F8" s="112">
        <v>7.4999999999999997E-3</v>
      </c>
      <c r="G8" s="112">
        <v>0.1176736111111111</v>
      </c>
      <c r="H8" s="112">
        <v>3.9224537037037037E-2</v>
      </c>
      <c r="I8" s="107">
        <v>5.5743381407967796</v>
      </c>
      <c r="J8" s="198">
        <v>13</v>
      </c>
      <c r="K8" s="111">
        <v>64.95</v>
      </c>
      <c r="L8" s="111">
        <v>4.9961538461538462</v>
      </c>
      <c r="M8" s="112">
        <v>8.0083689458689458E-3</v>
      </c>
      <c r="N8" s="112">
        <v>0.53535879629629635</v>
      </c>
      <c r="O8" s="112">
        <v>4.1181445868945871E-2</v>
      </c>
      <c r="P8" s="107">
        <v>5.2356960731323259</v>
      </c>
      <c r="Q8" s="198">
        <v>13</v>
      </c>
      <c r="R8" s="111">
        <v>88.649999999999991</v>
      </c>
      <c r="S8" s="111">
        <v>6.819230769230769</v>
      </c>
      <c r="T8" s="112">
        <v>7.8703703703703731E-3</v>
      </c>
      <c r="U8" s="112">
        <v>0.73337962962962977</v>
      </c>
      <c r="V8" s="112">
        <v>5.6413817663817672E-2</v>
      </c>
      <c r="W8" s="107">
        <v>5.3236831475563431</v>
      </c>
      <c r="X8" s="198">
        <v>12</v>
      </c>
      <c r="Y8" s="111">
        <v>39.130000000000003</v>
      </c>
      <c r="Z8" s="111">
        <v>3.2608333333333337</v>
      </c>
      <c r="AA8" s="112">
        <v>6.6743827160493817E-3</v>
      </c>
      <c r="AB8" s="112">
        <v>0.26427083333333329</v>
      </c>
      <c r="AC8" s="112">
        <v>2.2022569444444442E-2</v>
      </c>
      <c r="AD8" s="107">
        <v>6.2800197862215876</v>
      </c>
      <c r="AE8" s="198">
        <v>16</v>
      </c>
      <c r="AF8" s="111">
        <v>65.930000000000007</v>
      </c>
      <c r="AG8" s="111">
        <v>4.1206250000000004</v>
      </c>
      <c r="AH8" s="112">
        <v>6.526331018518519E-3</v>
      </c>
      <c r="AI8" s="112">
        <v>0.43898148148148153</v>
      </c>
      <c r="AJ8" s="112">
        <v>2.7436342592592596E-2</v>
      </c>
      <c r="AK8" s="107">
        <v>6.4086048406647915</v>
      </c>
      <c r="AL8" s="198">
        <v>13</v>
      </c>
      <c r="AM8" s="111">
        <v>58.95</v>
      </c>
      <c r="AN8" s="111">
        <v>4.5346153846153845</v>
      </c>
      <c r="AO8" s="112">
        <v>6.8474002849002839E-3</v>
      </c>
      <c r="AP8" s="112">
        <v>0.42162037037037037</v>
      </c>
      <c r="AQ8" s="112">
        <v>3.243233618233618E-2</v>
      </c>
      <c r="AR8" s="107">
        <v>6.1197048505697058</v>
      </c>
      <c r="AS8" s="198">
        <v>10</v>
      </c>
      <c r="AT8" s="111">
        <v>21.72</v>
      </c>
      <c r="AU8" s="111">
        <v>2.1719999999999997</v>
      </c>
      <c r="AV8" s="112">
        <v>7.3206018518518516E-3</v>
      </c>
      <c r="AW8" s="112">
        <v>0.1600462962962963</v>
      </c>
      <c r="AX8" s="112">
        <v>1.6004629629629629E-2</v>
      </c>
      <c r="AY8" s="107">
        <v>5.722731105520511</v>
      </c>
      <c r="AZ8" s="198">
        <v>6</v>
      </c>
      <c r="BA8" s="111">
        <v>17.41</v>
      </c>
      <c r="BB8" s="111">
        <v>2.9016666666666668</v>
      </c>
      <c r="BC8" s="112">
        <v>7.2800925925925923E-3</v>
      </c>
      <c r="BD8" s="112">
        <v>0.12353009259259259</v>
      </c>
      <c r="BE8" s="112">
        <v>2.0588348765432099E-2</v>
      </c>
      <c r="BF8" s="107">
        <v>5.8567323621884748</v>
      </c>
      <c r="BG8" s="198">
        <v>12</v>
      </c>
      <c r="BH8" s="111">
        <v>59.825651910000012</v>
      </c>
      <c r="BI8" s="111">
        <v>4.9854709925000007</v>
      </c>
      <c r="BJ8" s="112">
        <v>8.3092206790123437E-3</v>
      </c>
      <c r="BK8" s="112">
        <v>0.49939814814814809</v>
      </c>
      <c r="BL8" s="112">
        <v>4.1616512345679008E-2</v>
      </c>
      <c r="BM8" s="107">
        <v>5.1726533980566742</v>
      </c>
      <c r="BN8" s="198">
        <v>16</v>
      </c>
      <c r="BO8" s="111">
        <v>64.44</v>
      </c>
      <c r="BP8" s="111">
        <v>4.0274999999999999</v>
      </c>
      <c r="BQ8" s="112">
        <v>6.9299768518518521E-3</v>
      </c>
      <c r="BR8" s="112">
        <v>0.44435185185185189</v>
      </c>
      <c r="BS8" s="112">
        <v>2.7771990740740743E-2</v>
      </c>
      <c r="BT8" s="107">
        <v>6.0209769805501931</v>
      </c>
      <c r="BU8" s="198">
        <v>14</v>
      </c>
      <c r="BV8" s="111">
        <v>49.900000000000006</v>
      </c>
      <c r="BW8" s="111">
        <v>3.5642857142857145</v>
      </c>
      <c r="BX8" s="112">
        <v>7.0973875661375658E-3</v>
      </c>
      <c r="BY8" s="112">
        <v>0.35648148148148151</v>
      </c>
      <c r="BZ8" s="112">
        <v>2.5462962962962965E-2</v>
      </c>
      <c r="CA8" s="107">
        <v>5.8947353313119706</v>
      </c>
      <c r="CB8" s="198">
        <v>19</v>
      </c>
      <c r="CC8" s="111">
        <v>70</v>
      </c>
      <c r="CD8" s="111">
        <v>3.6842105263157894</v>
      </c>
      <c r="CE8" s="112">
        <v>7.213693957115009E-3</v>
      </c>
      <c r="CF8" s="112">
        <v>0.51070601851851849</v>
      </c>
      <c r="CG8" s="112">
        <v>2.6879264132553603E-2</v>
      </c>
      <c r="CH8" s="107">
        <v>5.8106804193926154</v>
      </c>
      <c r="CI8" s="198">
        <v>9</v>
      </c>
      <c r="CJ8" s="111">
        <v>21.500000000000004</v>
      </c>
      <c r="CK8" s="111">
        <v>2.3888888888888893</v>
      </c>
      <c r="CL8" s="112">
        <v>7.3006687242798346E-3</v>
      </c>
      <c r="CM8" s="112">
        <v>0.15892361111111108</v>
      </c>
      <c r="CN8" s="112">
        <v>1.7658179012345676E-2</v>
      </c>
      <c r="CO8" s="107">
        <v>5.7227794932895435</v>
      </c>
      <c r="CP8" s="198">
        <v>8</v>
      </c>
      <c r="CQ8" s="111">
        <v>18.75</v>
      </c>
      <c r="CR8" s="111">
        <v>2.34375</v>
      </c>
      <c r="CS8" s="112">
        <v>7.0515046296296298E-3</v>
      </c>
      <c r="CT8" s="112">
        <v>0.1340625</v>
      </c>
      <c r="CU8" s="112">
        <v>1.67578125E-2</v>
      </c>
      <c r="CV8" s="107">
        <v>5.928597513853096</v>
      </c>
      <c r="CW8" s="198"/>
      <c r="CX8" s="111"/>
      <c r="CY8" s="111"/>
      <c r="CZ8" s="112"/>
      <c r="DA8" s="112"/>
      <c r="DB8" s="112"/>
      <c r="DC8" s="107"/>
      <c r="DD8" s="198"/>
      <c r="DE8" s="111"/>
      <c r="DF8" s="111"/>
      <c r="DG8" s="112"/>
      <c r="DH8" s="112"/>
      <c r="DI8" s="112"/>
      <c r="DJ8" s="107"/>
      <c r="DK8" s="198"/>
      <c r="DL8" s="111"/>
      <c r="DM8" s="111"/>
      <c r="DN8" s="112"/>
      <c r="DO8" s="112"/>
      <c r="DP8" s="112"/>
      <c r="DQ8" s="107"/>
      <c r="DR8" s="113">
        <v>164</v>
      </c>
      <c r="DS8" s="114">
        <v>656.57565191000015</v>
      </c>
      <c r="DT8" s="114">
        <v>4.0035100726219524</v>
      </c>
      <c r="DU8" s="115">
        <v>7.2467818428184278E-3</v>
      </c>
      <c r="DV8" s="115">
        <v>4.8987847222222225</v>
      </c>
      <c r="DW8" s="115">
        <v>2.9870638550135505E-2</v>
      </c>
      <c r="DX8" s="108">
        <v>5.8176049883239154</v>
      </c>
    </row>
    <row r="9" spans="1:128" ht="15.75" thickBot="1" x14ac:dyDescent="0.35">
      <c r="A9" s="184"/>
      <c r="B9" s="164">
        <v>4</v>
      </c>
      <c r="C9" s="110"/>
      <c r="D9" s="111"/>
      <c r="E9" s="111"/>
      <c r="F9" s="112"/>
      <c r="G9" s="112"/>
      <c r="H9" s="112"/>
      <c r="I9" s="107"/>
      <c r="J9" s="198">
        <v>10</v>
      </c>
      <c r="K9" s="111">
        <v>51.850000000000009</v>
      </c>
      <c r="L9" s="111">
        <v>5.1850000000000005</v>
      </c>
      <c r="M9" s="112">
        <v>7.416666666666666E-3</v>
      </c>
      <c r="N9" s="112">
        <v>0.39013888888888892</v>
      </c>
      <c r="O9" s="112">
        <v>3.901388888888889E-2</v>
      </c>
      <c r="P9" s="107">
        <v>5.6458960791355493</v>
      </c>
      <c r="Q9" s="198">
        <v>13</v>
      </c>
      <c r="R9" s="111">
        <v>69.460000000000008</v>
      </c>
      <c r="S9" s="111">
        <v>5.3430769230769233</v>
      </c>
      <c r="T9" s="112">
        <v>7.7368233618233624E-3</v>
      </c>
      <c r="U9" s="112">
        <v>0.53754629629629624</v>
      </c>
      <c r="V9" s="112">
        <v>4.1349715099715093E-2</v>
      </c>
      <c r="W9" s="107">
        <v>5.4198099002148643</v>
      </c>
      <c r="X9" s="198">
        <v>12</v>
      </c>
      <c r="Y9" s="111">
        <v>56.22</v>
      </c>
      <c r="Z9" s="111">
        <v>4.6849999999999996</v>
      </c>
      <c r="AA9" s="112">
        <v>6.7650462962962959E-3</v>
      </c>
      <c r="AB9" s="112">
        <v>0.3878125</v>
      </c>
      <c r="AC9" s="112">
        <v>3.2317708333333334E-2</v>
      </c>
      <c r="AD9" s="107">
        <v>6.1970518882188417</v>
      </c>
      <c r="AE9" s="198">
        <v>10</v>
      </c>
      <c r="AF9" s="111">
        <v>36.79</v>
      </c>
      <c r="AG9" s="111">
        <v>3.6789999999999998</v>
      </c>
      <c r="AH9" s="112">
        <v>6.4375000000000005E-3</v>
      </c>
      <c r="AI9" s="112">
        <v>0.24019675925925921</v>
      </c>
      <c r="AJ9" s="112">
        <v>2.401967592592592E-2</v>
      </c>
      <c r="AK9" s="107">
        <v>6.5128352326047523</v>
      </c>
      <c r="AL9" s="198">
        <v>10</v>
      </c>
      <c r="AM9" s="111">
        <v>46.6</v>
      </c>
      <c r="AN9" s="111">
        <v>4.66</v>
      </c>
      <c r="AO9" s="112">
        <v>6.7604166666666672E-3</v>
      </c>
      <c r="AP9" s="112">
        <v>0.31842592592592595</v>
      </c>
      <c r="AQ9" s="112">
        <v>3.1842592592592596E-2</v>
      </c>
      <c r="AR9" s="107">
        <v>6.1748830255045632</v>
      </c>
      <c r="AS9" s="198">
        <v>7</v>
      </c>
      <c r="AT9" s="111">
        <v>14.52</v>
      </c>
      <c r="AU9" s="111">
        <v>2.0742857142857143</v>
      </c>
      <c r="AV9" s="112">
        <v>7.3263888888888884E-3</v>
      </c>
      <c r="AW9" s="112">
        <v>0.10791666666666667</v>
      </c>
      <c r="AX9" s="112">
        <v>1.5416666666666667E-2</v>
      </c>
      <c r="AY9" s="107">
        <v>5.7059881235077059</v>
      </c>
      <c r="AZ9" s="198">
        <v>4</v>
      </c>
      <c r="BA9" s="111">
        <v>11.920000000000002</v>
      </c>
      <c r="BB9" s="111">
        <v>2.9800000000000004</v>
      </c>
      <c r="BC9" s="112">
        <v>7.6215277777777774E-3</v>
      </c>
      <c r="BD9" s="112">
        <v>8.9837962962962967E-2</v>
      </c>
      <c r="BE9" s="112">
        <v>2.2459490740740742E-2</v>
      </c>
      <c r="BF9" s="107">
        <v>5.519833153306787</v>
      </c>
      <c r="BG9" s="198">
        <v>9</v>
      </c>
      <c r="BH9" s="111">
        <v>36.162431729999994</v>
      </c>
      <c r="BI9" s="111">
        <v>4.0180479699999996</v>
      </c>
      <c r="BJ9" s="112">
        <v>7.722479423868312E-3</v>
      </c>
      <c r="BK9" s="112">
        <v>0.2840509259259259</v>
      </c>
      <c r="BL9" s="112">
        <v>3.1561213991769546E-2</v>
      </c>
      <c r="BM9" s="107">
        <v>5.5769678599433377</v>
      </c>
      <c r="BN9" s="198">
        <v>17</v>
      </c>
      <c r="BO9" s="111">
        <v>75.900000000000006</v>
      </c>
      <c r="BP9" s="111">
        <v>4.4647058823529413</v>
      </c>
      <c r="BQ9" s="112">
        <v>6.9008714596949881E-3</v>
      </c>
      <c r="BR9" s="112">
        <v>0.52424768518518516</v>
      </c>
      <c r="BS9" s="112">
        <v>3.0838099128540304E-2</v>
      </c>
      <c r="BT9" s="107">
        <v>6.042817811900008</v>
      </c>
      <c r="BU9" s="198">
        <v>11</v>
      </c>
      <c r="BV9" s="111">
        <v>43.8</v>
      </c>
      <c r="BW9" s="111">
        <v>3.9818181818181815</v>
      </c>
      <c r="BX9" s="112">
        <v>7.190656565656566E-3</v>
      </c>
      <c r="BY9" s="112">
        <v>0.31875000000000003</v>
      </c>
      <c r="BZ9" s="112">
        <v>2.897727272727273E-2</v>
      </c>
      <c r="CA9" s="107">
        <v>5.8295977574813058</v>
      </c>
      <c r="CB9" s="198">
        <v>15</v>
      </c>
      <c r="CC9" s="111">
        <v>56.3</v>
      </c>
      <c r="CD9" s="111">
        <v>3.753333333333333</v>
      </c>
      <c r="CE9" s="112">
        <v>6.8410493827160499E-3</v>
      </c>
      <c r="CF9" s="112">
        <v>0.38804398148148156</v>
      </c>
      <c r="CG9" s="112">
        <v>2.5869598765432104E-2</v>
      </c>
      <c r="CH9" s="107">
        <v>6.1171953119748705</v>
      </c>
      <c r="CI9" s="198">
        <v>9</v>
      </c>
      <c r="CJ9" s="111">
        <v>20.25</v>
      </c>
      <c r="CK9" s="111">
        <v>2.25</v>
      </c>
      <c r="CL9" s="112">
        <v>6.9521604938271621E-3</v>
      </c>
      <c r="CM9" s="112">
        <v>0.14153935185185185</v>
      </c>
      <c r="CN9" s="112">
        <v>1.5726594650205761E-2</v>
      </c>
      <c r="CO9" s="107">
        <v>6.0025207400147487</v>
      </c>
      <c r="CP9" s="198">
        <v>11</v>
      </c>
      <c r="CQ9" s="111">
        <v>29.882000000000005</v>
      </c>
      <c r="CR9" s="111">
        <v>2.716545454545455</v>
      </c>
      <c r="CS9" s="112">
        <v>7.4326599326599348E-3</v>
      </c>
      <c r="CT9" s="112">
        <v>0.22015046296296298</v>
      </c>
      <c r="CU9" s="112">
        <v>2.0013678451178452E-2</v>
      </c>
      <c r="CV9" s="107">
        <v>5.6394736288481671</v>
      </c>
      <c r="CW9" s="198">
        <v>4</v>
      </c>
      <c r="CX9" s="111">
        <v>11</v>
      </c>
      <c r="CY9" s="111">
        <v>2.75</v>
      </c>
      <c r="CZ9" s="112">
        <v>7.2829861111111116E-3</v>
      </c>
      <c r="DA9" s="112">
        <v>7.9791666666666664E-2</v>
      </c>
      <c r="DB9" s="112">
        <v>1.9947916666666666E-2</v>
      </c>
      <c r="DC9" s="107">
        <v>5.7345483627050653</v>
      </c>
      <c r="DD9" s="198"/>
      <c r="DE9" s="111"/>
      <c r="DF9" s="111"/>
      <c r="DG9" s="112"/>
      <c r="DH9" s="112"/>
      <c r="DI9" s="112"/>
      <c r="DJ9" s="107"/>
      <c r="DK9" s="198"/>
      <c r="DL9" s="111"/>
      <c r="DM9" s="111"/>
      <c r="DN9" s="112"/>
      <c r="DO9" s="112"/>
      <c r="DP9" s="112"/>
      <c r="DQ9" s="107"/>
      <c r="DR9" s="113">
        <v>142</v>
      </c>
      <c r="DS9" s="114">
        <v>560.65443172999971</v>
      </c>
      <c r="DT9" s="114">
        <v>3.9482706459859136</v>
      </c>
      <c r="DU9" s="115">
        <v>7.1244131455399078E-3</v>
      </c>
      <c r="DV9" s="115">
        <v>4.0284490740740742</v>
      </c>
      <c r="DW9" s="115">
        <v>2.8369359676577988E-2</v>
      </c>
      <c r="DX9" s="108">
        <v>5.9012588224904192</v>
      </c>
    </row>
    <row r="10" spans="1:128" s="105" customFormat="1" ht="15.75" thickBot="1" x14ac:dyDescent="0.35">
      <c r="A10" s="184"/>
      <c r="B10" s="164">
        <v>5</v>
      </c>
      <c r="C10" s="110"/>
      <c r="D10" s="111"/>
      <c r="E10" s="111"/>
      <c r="F10" s="112"/>
      <c r="G10" s="112"/>
      <c r="H10" s="112"/>
      <c r="I10" s="107"/>
      <c r="J10" s="198">
        <v>19</v>
      </c>
      <c r="K10" s="111">
        <v>72.530000000000015</v>
      </c>
      <c r="L10" s="111">
        <v>3.8173684210526324</v>
      </c>
      <c r="M10" s="112">
        <v>7.8520955165692005E-3</v>
      </c>
      <c r="N10" s="112">
        <v>0.5746527777777779</v>
      </c>
      <c r="O10" s="112">
        <v>3.0244883040935679E-2</v>
      </c>
      <c r="P10" s="107">
        <v>5.3273387531029384</v>
      </c>
      <c r="Q10" s="198">
        <v>10</v>
      </c>
      <c r="R10" s="111">
        <v>47.500000000000007</v>
      </c>
      <c r="S10" s="111">
        <v>4.7500000000000009</v>
      </c>
      <c r="T10" s="112">
        <v>8.0810185185185186E-3</v>
      </c>
      <c r="U10" s="112">
        <v>0.39394675925925926</v>
      </c>
      <c r="V10" s="112">
        <v>3.9394675925925923E-2</v>
      </c>
      <c r="W10" s="107">
        <v>5.2679159021522244</v>
      </c>
      <c r="X10" s="198">
        <v>13</v>
      </c>
      <c r="Y10" s="111">
        <v>60.710000000000008</v>
      </c>
      <c r="Z10" s="111">
        <v>4.6700000000000008</v>
      </c>
      <c r="AA10" s="112">
        <v>7.1020299145299146E-3</v>
      </c>
      <c r="AB10" s="112">
        <v>0.44733796296296297</v>
      </c>
      <c r="AC10" s="112">
        <v>3.4410612535612534E-2</v>
      </c>
      <c r="AD10" s="107">
        <v>5.9288896625996879</v>
      </c>
      <c r="AE10" s="198">
        <v>13</v>
      </c>
      <c r="AF10" s="111">
        <v>58.76</v>
      </c>
      <c r="AG10" s="111">
        <v>4.5199999999999996</v>
      </c>
      <c r="AH10" s="112">
        <v>6.328347578347578E-3</v>
      </c>
      <c r="AI10" s="112">
        <v>0.37334490740740739</v>
      </c>
      <c r="AJ10" s="112">
        <v>2.8718839031339032E-2</v>
      </c>
      <c r="AK10" s="107">
        <v>6.6053372291295496</v>
      </c>
      <c r="AL10" s="198">
        <v>11</v>
      </c>
      <c r="AM10" s="111">
        <v>35.31</v>
      </c>
      <c r="AN10" s="111">
        <v>3.2100000000000004</v>
      </c>
      <c r="AO10" s="112">
        <v>6.5867003367003378E-3</v>
      </c>
      <c r="AP10" s="112">
        <v>0.23959490740740741</v>
      </c>
      <c r="AQ10" s="112">
        <v>2.1781355218855217E-2</v>
      </c>
      <c r="AR10" s="107">
        <v>6.345354550856305</v>
      </c>
      <c r="AS10" s="198">
        <v>4</v>
      </c>
      <c r="AT10" s="111">
        <v>8.2900000000000009</v>
      </c>
      <c r="AU10" s="111">
        <v>2.0725000000000002</v>
      </c>
      <c r="AV10" s="112">
        <v>7.106481481481481E-3</v>
      </c>
      <c r="AW10" s="112">
        <v>5.8530092592592592E-2</v>
      </c>
      <c r="AX10" s="112">
        <v>1.4632523148148148E-2</v>
      </c>
      <c r="AY10" s="107">
        <v>5.8716290230780261</v>
      </c>
      <c r="AZ10" s="198">
        <v>6</v>
      </c>
      <c r="BA10" s="111">
        <v>18.86</v>
      </c>
      <c r="BB10" s="111">
        <v>3.1433333333333331</v>
      </c>
      <c r="BC10" s="112">
        <v>8.0729166666666657E-3</v>
      </c>
      <c r="BD10" s="112">
        <v>0.15057870370370369</v>
      </c>
      <c r="BE10" s="112">
        <v>2.5096450617283949E-2</v>
      </c>
      <c r="BF10" s="107">
        <v>5.1820255523252499</v>
      </c>
      <c r="BG10" s="198">
        <v>11</v>
      </c>
      <c r="BH10" s="111">
        <v>55.5</v>
      </c>
      <c r="BI10" s="111">
        <v>5.0454545454545459</v>
      </c>
      <c r="BJ10" s="112">
        <v>8.2186447811447832E-3</v>
      </c>
      <c r="BK10" s="112">
        <v>0.53091435185185187</v>
      </c>
      <c r="BL10" s="112">
        <v>4.826494107744108E-2</v>
      </c>
      <c r="BM10" s="107">
        <v>5.5032752391575483</v>
      </c>
      <c r="BN10" s="198">
        <v>16</v>
      </c>
      <c r="BO10" s="111">
        <v>85.9</v>
      </c>
      <c r="BP10" s="111">
        <v>5.3687500000000004</v>
      </c>
      <c r="BQ10" s="112">
        <v>6.7570891203703708E-3</v>
      </c>
      <c r="BR10" s="112">
        <v>0.58414351851851853</v>
      </c>
      <c r="BS10" s="112">
        <v>3.6508969907407408E-2</v>
      </c>
      <c r="BT10" s="107">
        <v>6.1936529230505251</v>
      </c>
      <c r="BU10" s="198">
        <v>15</v>
      </c>
      <c r="BV10" s="111">
        <v>59.199999999999996</v>
      </c>
      <c r="BW10" s="111">
        <v>3.9466666666666663</v>
      </c>
      <c r="BX10" s="112">
        <v>7.1589506172839512E-3</v>
      </c>
      <c r="BY10" s="112">
        <v>0.42395833333333338</v>
      </c>
      <c r="BZ10" s="112">
        <v>2.826388888888889E-2</v>
      </c>
      <c r="CA10" s="107">
        <v>5.8306576131995334</v>
      </c>
      <c r="CB10" s="198">
        <v>18</v>
      </c>
      <c r="CC10" s="111">
        <v>60.35</v>
      </c>
      <c r="CD10" s="111">
        <v>3.3527777777777779</v>
      </c>
      <c r="CE10" s="112">
        <v>7.1707818930041144E-3</v>
      </c>
      <c r="CF10" s="112">
        <v>0.43413194444444447</v>
      </c>
      <c r="CG10" s="112">
        <v>2.4118441358024694E-2</v>
      </c>
      <c r="CH10" s="107">
        <v>5.8262001340049911</v>
      </c>
      <c r="CI10" s="198">
        <v>12</v>
      </c>
      <c r="CJ10" s="111">
        <v>33.199999999999996</v>
      </c>
      <c r="CK10" s="111">
        <v>2.7666666666666662</v>
      </c>
      <c r="CL10" s="112">
        <v>6.8190586419753082E-3</v>
      </c>
      <c r="CM10" s="112">
        <v>0.22675925925925924</v>
      </c>
      <c r="CN10" s="112">
        <v>1.8896604938271604E-2</v>
      </c>
      <c r="CO10" s="107">
        <v>6.1177828126447871</v>
      </c>
      <c r="CP10" s="198">
        <v>13</v>
      </c>
      <c r="CQ10" s="111">
        <v>56.688000000000002</v>
      </c>
      <c r="CR10" s="111">
        <v>4.360615384615385</v>
      </c>
      <c r="CS10" s="112">
        <v>7.3335113960113956E-3</v>
      </c>
      <c r="CT10" s="112">
        <v>0.42983796296296289</v>
      </c>
      <c r="CU10" s="112">
        <v>3.3064458689458683E-2</v>
      </c>
      <c r="CV10" s="107">
        <v>5.7500147730349198</v>
      </c>
      <c r="CW10" s="198">
        <v>12</v>
      </c>
      <c r="CX10" s="111">
        <v>41.550000000000004</v>
      </c>
      <c r="CY10" s="111">
        <v>3.4625000000000004</v>
      </c>
      <c r="CZ10" s="112">
        <v>7.3871527777777781E-3</v>
      </c>
      <c r="DA10" s="112">
        <v>0.31146990740740743</v>
      </c>
      <c r="DB10" s="112">
        <v>2.5955825617283951E-2</v>
      </c>
      <c r="DC10" s="107">
        <v>5.6678684045218546</v>
      </c>
      <c r="DD10" s="198"/>
      <c r="DE10" s="111"/>
      <c r="DF10" s="111"/>
      <c r="DG10" s="112"/>
      <c r="DH10" s="112"/>
      <c r="DI10" s="112"/>
      <c r="DJ10" s="107"/>
      <c r="DK10" s="198"/>
      <c r="DL10" s="111"/>
      <c r="DM10" s="111"/>
      <c r="DN10" s="112"/>
      <c r="DO10" s="112"/>
      <c r="DP10" s="112"/>
      <c r="DQ10" s="107"/>
      <c r="DR10" s="113">
        <v>173</v>
      </c>
      <c r="DS10" s="114">
        <v>694.34800000000018</v>
      </c>
      <c r="DT10" s="114">
        <v>4.0135722543352612</v>
      </c>
      <c r="DU10" s="115">
        <v>7.2525958038963823E-3</v>
      </c>
      <c r="DV10" s="115">
        <v>5.1792013888888837</v>
      </c>
      <c r="DW10" s="115">
        <v>2.9937580282594703E-2</v>
      </c>
      <c r="DX10" s="108">
        <v>5.8344801274781428</v>
      </c>
    </row>
    <row r="11" spans="1:128" ht="15" x14ac:dyDescent="0.3">
      <c r="A11" s="184"/>
      <c r="B11" s="164">
        <v>6</v>
      </c>
      <c r="C11" s="110"/>
      <c r="D11" s="111"/>
      <c r="E11" s="111"/>
      <c r="F11" s="112"/>
      <c r="G11" s="112"/>
      <c r="H11" s="112"/>
      <c r="I11" s="107"/>
      <c r="J11" s="198">
        <v>12</v>
      </c>
      <c r="K11" s="111">
        <v>59.280000000000008</v>
      </c>
      <c r="L11" s="111">
        <v>4.9400000000000004</v>
      </c>
      <c r="M11" s="112">
        <v>7.706404320987654E-3</v>
      </c>
      <c r="N11" s="112">
        <v>0.4714814814814815</v>
      </c>
      <c r="O11" s="112">
        <v>3.9290123456790123E-2</v>
      </c>
      <c r="P11" s="107">
        <v>5.4333470533728514</v>
      </c>
      <c r="Q11" s="198">
        <v>9</v>
      </c>
      <c r="R11" s="111">
        <v>45.6</v>
      </c>
      <c r="S11" s="111">
        <v>5.0666666666666664</v>
      </c>
      <c r="T11" s="112">
        <v>8.3770576131687244E-3</v>
      </c>
      <c r="U11" s="112">
        <v>0.39892361111111113</v>
      </c>
      <c r="V11" s="112">
        <v>4.4324845679012348E-2</v>
      </c>
      <c r="W11" s="107">
        <v>5.0278268930633025</v>
      </c>
      <c r="X11" s="198">
        <v>16</v>
      </c>
      <c r="Y11" s="111">
        <v>73.58</v>
      </c>
      <c r="Z11" s="111">
        <v>4.5987499999999999</v>
      </c>
      <c r="AA11" s="112">
        <v>7.0030381944444445E-3</v>
      </c>
      <c r="AB11" s="112">
        <v>0.52239583333333339</v>
      </c>
      <c r="AC11" s="112">
        <v>3.2649739583333337E-2</v>
      </c>
      <c r="AD11" s="107">
        <v>5.9788529206894099</v>
      </c>
      <c r="AE11" s="198">
        <v>15</v>
      </c>
      <c r="AF11" s="111">
        <v>73.25</v>
      </c>
      <c r="AG11" s="111">
        <v>4.8833333333333337</v>
      </c>
      <c r="AH11" s="112">
        <v>6.9043209876543214E-3</v>
      </c>
      <c r="AI11" s="112">
        <v>0.52787037037037043</v>
      </c>
      <c r="AJ11" s="112">
        <v>3.5191358024691359E-2</v>
      </c>
      <c r="AK11" s="107">
        <v>6.1074187553285659</v>
      </c>
      <c r="AL11" s="198">
        <v>8</v>
      </c>
      <c r="AM11" s="111">
        <v>35.1</v>
      </c>
      <c r="AN11" s="111">
        <v>4.3875000000000002</v>
      </c>
      <c r="AO11" s="112">
        <v>7.0833333333333321E-3</v>
      </c>
      <c r="AP11" s="112">
        <v>0.26868055555555553</v>
      </c>
      <c r="AQ11" s="112">
        <v>3.3585069444444442E-2</v>
      </c>
      <c r="AR11" s="107">
        <v>5.940466603126211</v>
      </c>
      <c r="AS11" s="198">
        <v>8</v>
      </c>
      <c r="AT11" s="111">
        <v>15.51</v>
      </c>
      <c r="AU11" s="111">
        <v>1.93875</v>
      </c>
      <c r="AV11" s="112">
        <v>6.8605324074074072E-3</v>
      </c>
      <c r="AW11" s="112">
        <v>0.11583333333333333</v>
      </c>
      <c r="AX11" s="112">
        <v>1.4479166666666666E-2</v>
      </c>
      <c r="AY11" s="107">
        <v>6.1546787727898433</v>
      </c>
      <c r="AZ11" s="198">
        <v>8</v>
      </c>
      <c r="BA11" s="111">
        <v>23.86</v>
      </c>
      <c r="BB11" s="111">
        <v>2.9824999999999999</v>
      </c>
      <c r="BC11" s="112">
        <v>7.961516203703705E-3</v>
      </c>
      <c r="BD11" s="112">
        <v>0.18674768518518517</v>
      </c>
      <c r="BE11" s="112">
        <v>2.3343460648148146E-2</v>
      </c>
      <c r="BF11" s="107">
        <v>5.3764307992723079</v>
      </c>
      <c r="BG11" s="198">
        <v>2</v>
      </c>
      <c r="BH11" s="111">
        <v>14.2</v>
      </c>
      <c r="BI11" s="111">
        <v>7.1</v>
      </c>
      <c r="BJ11" s="112">
        <v>7.633101851851851E-3</v>
      </c>
      <c r="BK11" s="112">
        <v>0.13160879629629629</v>
      </c>
      <c r="BL11" s="112">
        <v>6.5804398148148147E-2</v>
      </c>
      <c r="BM11" s="107">
        <v>5.8371744128294321</v>
      </c>
      <c r="BN11" s="198">
        <v>14</v>
      </c>
      <c r="BO11" s="111">
        <v>80.930000000000007</v>
      </c>
      <c r="BP11" s="111">
        <v>5.7807142857142866</v>
      </c>
      <c r="BQ11" s="112">
        <v>7.2296626984126987E-3</v>
      </c>
      <c r="BR11" s="112">
        <v>0.59993055555555563</v>
      </c>
      <c r="BS11" s="112">
        <v>4.2852182539682544E-2</v>
      </c>
      <c r="BT11" s="107">
        <v>5.789564189882638</v>
      </c>
      <c r="BU11" s="198">
        <v>12</v>
      </c>
      <c r="BV11" s="111">
        <v>44</v>
      </c>
      <c r="BW11" s="111">
        <v>3.6666666666666665</v>
      </c>
      <c r="BX11" s="112">
        <v>7.0920138888888899E-3</v>
      </c>
      <c r="BY11" s="112">
        <v>0.31584490740740745</v>
      </c>
      <c r="BZ11" s="112">
        <v>2.6320408950617286E-2</v>
      </c>
      <c r="CA11" s="107">
        <v>5.904704474645512</v>
      </c>
      <c r="CB11" s="198">
        <v>15</v>
      </c>
      <c r="CC11" s="111">
        <v>60.199999999999996</v>
      </c>
      <c r="CD11" s="111">
        <v>4.0133333333333328</v>
      </c>
      <c r="CE11" s="112">
        <v>7.1736111111111106E-3</v>
      </c>
      <c r="CF11" s="112">
        <v>0.43361111111111106</v>
      </c>
      <c r="CG11" s="112">
        <v>2.8907407407407402E-2</v>
      </c>
      <c r="CH11" s="107">
        <v>5.8243833566271972</v>
      </c>
      <c r="CI11" s="198">
        <v>14</v>
      </c>
      <c r="CJ11" s="111">
        <v>41.27</v>
      </c>
      <c r="CK11" s="111">
        <v>2.947857142857143</v>
      </c>
      <c r="CL11" s="112">
        <v>7.130456349206349E-3</v>
      </c>
      <c r="CM11" s="112">
        <v>0.29607638888888899</v>
      </c>
      <c r="CN11" s="112">
        <v>2.11483134920635E-2</v>
      </c>
      <c r="CO11" s="107">
        <v>5.8740926175607342</v>
      </c>
      <c r="CP11" s="198">
        <v>8</v>
      </c>
      <c r="CQ11" s="111">
        <v>36.606999999999999</v>
      </c>
      <c r="CR11" s="111">
        <v>4.5758749999999999</v>
      </c>
      <c r="CS11" s="112">
        <v>7.5448495370370383E-3</v>
      </c>
      <c r="CT11" s="112">
        <v>0.28166666666666668</v>
      </c>
      <c r="CU11" s="112">
        <v>3.5208333333333335E-2</v>
      </c>
      <c r="CV11" s="107">
        <v>5.5925666284587994</v>
      </c>
      <c r="CW11" s="198">
        <v>9</v>
      </c>
      <c r="CX11" s="111">
        <v>31.400000000000006</v>
      </c>
      <c r="CY11" s="111">
        <v>3.4888888888888894</v>
      </c>
      <c r="CZ11" s="112">
        <v>7.6607510288065851E-3</v>
      </c>
      <c r="DA11" s="112">
        <v>0.24160879629629634</v>
      </c>
      <c r="DB11" s="112">
        <v>2.6845421810699592E-2</v>
      </c>
      <c r="DC11" s="107">
        <v>5.4600443699816195</v>
      </c>
      <c r="DD11" s="198"/>
      <c r="DE11" s="111"/>
      <c r="DF11" s="111"/>
      <c r="DG11" s="112"/>
      <c r="DH11" s="112"/>
      <c r="DI11" s="112"/>
      <c r="DJ11" s="107"/>
      <c r="DK11" s="198"/>
      <c r="DL11" s="111"/>
      <c r="DM11" s="111"/>
      <c r="DN11" s="112"/>
      <c r="DO11" s="112"/>
      <c r="DP11" s="112"/>
      <c r="DQ11" s="107"/>
      <c r="DR11" s="113">
        <v>150</v>
      </c>
      <c r="DS11" s="114">
        <v>634.78700000000015</v>
      </c>
      <c r="DT11" s="114">
        <v>4.2319133333333347</v>
      </c>
      <c r="DU11" s="115">
        <v>7.3136574074074085E-3</v>
      </c>
      <c r="DV11" s="115">
        <v>4.792280092592593</v>
      </c>
      <c r="DW11" s="115">
        <v>3.1948533950617287E-2</v>
      </c>
      <c r="DX11" s="108">
        <v>5.7637654978202333</v>
      </c>
    </row>
    <row r="12" spans="1:128" ht="15" x14ac:dyDescent="0.3">
      <c r="A12" s="184"/>
      <c r="B12" s="164">
        <v>7</v>
      </c>
      <c r="C12" s="110"/>
      <c r="D12" s="111"/>
      <c r="E12" s="111"/>
      <c r="F12" s="112"/>
      <c r="G12" s="112"/>
      <c r="H12" s="112"/>
      <c r="I12" s="107"/>
      <c r="J12" s="198">
        <v>12</v>
      </c>
      <c r="K12" s="111">
        <v>66.5</v>
      </c>
      <c r="L12" s="111">
        <v>5.541666666666667</v>
      </c>
      <c r="M12" s="112">
        <v>8.2716049382716064E-3</v>
      </c>
      <c r="N12" s="112">
        <v>0.56916666666666682</v>
      </c>
      <c r="O12" s="112">
        <v>4.7430555555555566E-2</v>
      </c>
      <c r="P12" s="107">
        <v>5.1204319600565826</v>
      </c>
      <c r="Q12" s="198">
        <v>7</v>
      </c>
      <c r="R12" s="111">
        <v>59.8</v>
      </c>
      <c r="S12" s="111">
        <v>8.5428571428571427</v>
      </c>
      <c r="T12" s="112">
        <v>8.2605820105820099E-3</v>
      </c>
      <c r="U12" s="112">
        <v>0.54996527777777782</v>
      </c>
      <c r="V12" s="112">
        <v>7.8566468253968264E-2</v>
      </c>
      <c r="W12" s="107">
        <v>5.1269013045179239</v>
      </c>
      <c r="X12" s="198">
        <v>12</v>
      </c>
      <c r="Y12" s="111">
        <v>56.830000000000005</v>
      </c>
      <c r="Z12" s="111">
        <v>4.7358333333333338</v>
      </c>
      <c r="AA12" s="112">
        <v>7.1701388888888882E-3</v>
      </c>
      <c r="AB12" s="112">
        <v>0.41836805555555556</v>
      </c>
      <c r="AC12" s="112">
        <v>3.486400462962963E-2</v>
      </c>
      <c r="AD12" s="107">
        <v>5.8814099659328951</v>
      </c>
      <c r="AE12" s="198">
        <v>7</v>
      </c>
      <c r="AF12" s="111">
        <v>62.97</v>
      </c>
      <c r="AG12" s="111">
        <v>8.9957142857142856</v>
      </c>
      <c r="AH12" s="112">
        <v>7.6537698412698415E-3</v>
      </c>
      <c r="AI12" s="112">
        <v>0.52164351851851853</v>
      </c>
      <c r="AJ12" s="112">
        <v>7.4520502645502654E-2</v>
      </c>
      <c r="AK12" s="107">
        <v>5.6222299584953381</v>
      </c>
      <c r="AL12" s="198">
        <v>10</v>
      </c>
      <c r="AM12" s="111">
        <v>46.39</v>
      </c>
      <c r="AN12" s="111">
        <v>4.6390000000000002</v>
      </c>
      <c r="AO12" s="112">
        <v>7.2731481481481484E-3</v>
      </c>
      <c r="AP12" s="112">
        <v>0.37152777777777785</v>
      </c>
      <c r="AQ12" s="112">
        <v>3.7152777777777785E-2</v>
      </c>
      <c r="AR12" s="107">
        <v>5.8277809913538539</v>
      </c>
      <c r="AS12" s="198">
        <v>9</v>
      </c>
      <c r="AT12" s="111">
        <v>17.920000000000002</v>
      </c>
      <c r="AU12" s="111">
        <v>1.9911111111111113</v>
      </c>
      <c r="AV12" s="112">
        <v>6.7373971193415635E-3</v>
      </c>
      <c r="AW12" s="112">
        <v>0.1203125</v>
      </c>
      <c r="AX12" s="112">
        <v>1.3368055555555557E-2</v>
      </c>
      <c r="AY12" s="107">
        <v>6.1985794145149633</v>
      </c>
      <c r="AZ12" s="198">
        <v>7</v>
      </c>
      <c r="BA12" s="111">
        <v>18.48</v>
      </c>
      <c r="BB12" s="111">
        <v>2.64</v>
      </c>
      <c r="BC12" s="112">
        <v>8.247354497354498E-3</v>
      </c>
      <c r="BD12" s="112">
        <v>0.1544675925925926</v>
      </c>
      <c r="BE12" s="112">
        <v>2.2066798941798943E-2</v>
      </c>
      <c r="BF12" s="107">
        <v>5.1120454916487281</v>
      </c>
      <c r="BG12" s="198">
        <v>6</v>
      </c>
      <c r="BH12" s="111">
        <v>12.421206289999999</v>
      </c>
      <c r="BI12" s="111">
        <v>2.0702010483333333</v>
      </c>
      <c r="BJ12" s="112">
        <v>7.2685185185185188E-3</v>
      </c>
      <c r="BK12" s="112">
        <v>9.0972222222222218E-2</v>
      </c>
      <c r="BL12" s="112">
        <v>1.5162037037037036E-2</v>
      </c>
      <c r="BM12" s="107">
        <v>5.7807559242056925</v>
      </c>
      <c r="BN12" s="198">
        <v>13</v>
      </c>
      <c r="BO12" s="111">
        <v>63.22</v>
      </c>
      <c r="BP12" s="111">
        <v>4.8630769230769229</v>
      </c>
      <c r="BQ12" s="112">
        <v>7.2400284900284908E-3</v>
      </c>
      <c r="BR12" s="112">
        <v>0.46575231481481477</v>
      </c>
      <c r="BS12" s="112">
        <v>3.5827101139601136E-2</v>
      </c>
      <c r="BT12" s="107">
        <v>5.7733441017472966</v>
      </c>
      <c r="BU12" s="198">
        <v>11</v>
      </c>
      <c r="BV12" s="111">
        <v>35.1</v>
      </c>
      <c r="BW12" s="111">
        <v>3.1909090909090909</v>
      </c>
      <c r="BX12" s="112">
        <v>7.2337962962962963E-3</v>
      </c>
      <c r="BY12" s="112">
        <v>0.25571759259259258</v>
      </c>
      <c r="BZ12" s="112">
        <v>2.324705387205387E-2</v>
      </c>
      <c r="CA12" s="107">
        <v>5.8084187426933509</v>
      </c>
      <c r="CB12" s="198">
        <v>9</v>
      </c>
      <c r="CC12" s="111">
        <v>36.601999999999997</v>
      </c>
      <c r="CD12" s="111">
        <v>4.0668888888888883</v>
      </c>
      <c r="CE12" s="112">
        <v>6.9868827160493828E-3</v>
      </c>
      <c r="CF12" s="112">
        <v>0.26163194444444443</v>
      </c>
      <c r="CG12" s="112">
        <v>2.9070216049382716E-2</v>
      </c>
      <c r="CH12" s="107">
        <v>6.0245552458070142</v>
      </c>
      <c r="CI12" s="198">
        <v>15</v>
      </c>
      <c r="CJ12" s="111">
        <v>41.47</v>
      </c>
      <c r="CK12" s="111">
        <v>2.7646666666666664</v>
      </c>
      <c r="CL12" s="112">
        <v>7.2793209876543209E-3</v>
      </c>
      <c r="CM12" s="112">
        <v>0.30105324074074075</v>
      </c>
      <c r="CN12" s="112">
        <v>2.0070216049382715E-2</v>
      </c>
      <c r="CO12" s="107">
        <v>5.7523310532779455</v>
      </c>
      <c r="CP12" s="198">
        <v>11</v>
      </c>
      <c r="CQ12" s="111">
        <v>31.716999999999999</v>
      </c>
      <c r="CR12" s="111">
        <v>2.8833636363636361</v>
      </c>
      <c r="CS12" s="112">
        <v>7.0822811447811464E-3</v>
      </c>
      <c r="CT12" s="112">
        <v>0.23318287037037039</v>
      </c>
      <c r="CU12" s="112">
        <v>2.1198442760942762E-2</v>
      </c>
      <c r="CV12" s="107">
        <v>5.9457404601246857</v>
      </c>
      <c r="CW12" s="198">
        <v>10</v>
      </c>
      <c r="CX12" s="111">
        <v>25.049999999999997</v>
      </c>
      <c r="CY12" s="111">
        <v>2.5049999999999999</v>
      </c>
      <c r="CZ12" s="112">
        <v>6.8020833333333336E-3</v>
      </c>
      <c r="DA12" s="112">
        <v>0.17534722222222221</v>
      </c>
      <c r="DB12" s="112">
        <v>1.7534722222222222E-2</v>
      </c>
      <c r="DC12" s="107">
        <v>6.2290456092538005</v>
      </c>
      <c r="DD12" s="198">
        <v>1</v>
      </c>
      <c r="DE12" s="111">
        <v>3.1</v>
      </c>
      <c r="DF12" s="111">
        <v>3.1</v>
      </c>
      <c r="DG12" s="112">
        <v>7.3263888888888892E-3</v>
      </c>
      <c r="DH12" s="112">
        <v>2.2719907407407411E-2</v>
      </c>
      <c r="DI12" s="112">
        <v>2.2719907407407411E-2</v>
      </c>
      <c r="DJ12" s="107">
        <v>5.6851757514009211</v>
      </c>
      <c r="DK12" s="198">
        <v>1</v>
      </c>
      <c r="DL12" s="111">
        <v>3.1</v>
      </c>
      <c r="DM12" s="111">
        <v>3.1</v>
      </c>
      <c r="DN12" s="112">
        <v>9.525462962962963E-3</v>
      </c>
      <c r="DO12" s="112">
        <v>2.9525462962962962E-2</v>
      </c>
      <c r="DP12" s="112">
        <v>2.9525462962962962E-2</v>
      </c>
      <c r="DQ12" s="107">
        <v>4.3747549980399887</v>
      </c>
      <c r="DR12" s="113">
        <v>141</v>
      </c>
      <c r="DS12" s="114">
        <v>580.67020629000046</v>
      </c>
      <c r="DT12" s="114">
        <v>4.1182284134042586</v>
      </c>
      <c r="DU12" s="115">
        <v>7.3755581822957704E-3</v>
      </c>
      <c r="DV12" s="115">
        <v>4.5413541666666655</v>
      </c>
      <c r="DW12" s="115">
        <v>3.2208185579196212E-2</v>
      </c>
      <c r="DX12" s="108">
        <v>5.7376274822059559</v>
      </c>
    </row>
    <row r="13" spans="1:128" ht="15" x14ac:dyDescent="0.3">
      <c r="A13" s="184"/>
      <c r="B13" s="164">
        <v>8</v>
      </c>
      <c r="C13" s="110"/>
      <c r="D13" s="111"/>
      <c r="E13" s="111"/>
      <c r="F13" s="112"/>
      <c r="G13" s="112"/>
      <c r="H13" s="112"/>
      <c r="I13" s="107"/>
      <c r="J13" s="198">
        <v>6</v>
      </c>
      <c r="K13" s="111">
        <v>47.929999999999993</v>
      </c>
      <c r="L13" s="111">
        <v>7.9883333333333324</v>
      </c>
      <c r="M13" s="112">
        <v>8.8522376543209887E-3</v>
      </c>
      <c r="N13" s="112">
        <v>0.45629629629629631</v>
      </c>
      <c r="O13" s="112">
        <v>7.6049382716049385E-2</v>
      </c>
      <c r="P13" s="107">
        <v>4.7469665731968007</v>
      </c>
      <c r="Q13" s="198">
        <v>13</v>
      </c>
      <c r="R13" s="111">
        <v>57.199999999999996</v>
      </c>
      <c r="S13" s="111">
        <v>4.3999999999999995</v>
      </c>
      <c r="T13" s="112">
        <v>8.4740028490028468E-3</v>
      </c>
      <c r="U13" s="112">
        <v>0.50600694444444438</v>
      </c>
      <c r="V13" s="112">
        <v>3.8923611111111103E-2</v>
      </c>
      <c r="W13" s="107">
        <v>4.9988583322772788</v>
      </c>
      <c r="X13" s="198">
        <v>6</v>
      </c>
      <c r="Y13" s="111">
        <v>53.85</v>
      </c>
      <c r="Z13" s="111">
        <v>8.9749999999999996</v>
      </c>
      <c r="AA13" s="112">
        <v>7.8086419753086419E-3</v>
      </c>
      <c r="AB13" s="112">
        <v>0.48064814814814816</v>
      </c>
      <c r="AC13" s="112">
        <v>8.0108024691358026E-2</v>
      </c>
      <c r="AD13" s="107">
        <v>5.4777691955164647</v>
      </c>
      <c r="AE13" s="198">
        <v>6</v>
      </c>
      <c r="AF13" s="111">
        <v>24</v>
      </c>
      <c r="AG13" s="111">
        <v>4</v>
      </c>
      <c r="AH13" s="112">
        <v>7.9243827160493819E-3</v>
      </c>
      <c r="AI13" s="112">
        <v>0.1929976851851852</v>
      </c>
      <c r="AJ13" s="112">
        <v>3.2166280864197531E-2</v>
      </c>
      <c r="AK13" s="107">
        <v>5.3531769264779117</v>
      </c>
      <c r="AL13" s="198">
        <v>16</v>
      </c>
      <c r="AM13" s="111">
        <v>83.67</v>
      </c>
      <c r="AN13" s="111">
        <v>5.2293750000000001</v>
      </c>
      <c r="AO13" s="112">
        <v>6.9473379629629642E-3</v>
      </c>
      <c r="AP13" s="112">
        <v>0.59118055555555549</v>
      </c>
      <c r="AQ13" s="112">
        <v>3.6948784722222218E-2</v>
      </c>
      <c r="AR13" s="107">
        <v>6.0415292796918543</v>
      </c>
      <c r="AS13" s="198">
        <v>6</v>
      </c>
      <c r="AT13" s="111">
        <v>21.04</v>
      </c>
      <c r="AU13" s="111">
        <v>3.5066666666666664</v>
      </c>
      <c r="AV13" s="112">
        <v>7.0273919753086412E-3</v>
      </c>
      <c r="AW13" s="112">
        <v>0.15056712962962965</v>
      </c>
      <c r="AX13" s="112">
        <v>2.5094521604938275E-2</v>
      </c>
      <c r="AY13" s="107">
        <v>6.0278838767811722</v>
      </c>
      <c r="AZ13" s="198">
        <v>6</v>
      </c>
      <c r="BA13" s="111">
        <v>17.68</v>
      </c>
      <c r="BB13" s="111">
        <v>2.9466666666666668</v>
      </c>
      <c r="BC13" s="112">
        <v>7.9243827160493819E-3</v>
      </c>
      <c r="BD13" s="112">
        <v>0.14008101851851851</v>
      </c>
      <c r="BE13" s="112">
        <v>2.3346836419753086E-2</v>
      </c>
      <c r="BF13" s="107">
        <v>5.2648143524962032</v>
      </c>
      <c r="BG13" s="198">
        <v>12</v>
      </c>
      <c r="BH13" s="111">
        <v>29.260473070000003</v>
      </c>
      <c r="BI13" s="111">
        <v>2.4383727558333335</v>
      </c>
      <c r="BJ13" s="112">
        <v>6.9627700617283959E-3</v>
      </c>
      <c r="BK13" s="112">
        <v>0.20802083333333338</v>
      </c>
      <c r="BL13" s="112">
        <v>1.7335069444444448E-2</v>
      </c>
      <c r="BM13" s="107">
        <v>6.036078624183542</v>
      </c>
      <c r="BN13" s="198">
        <v>15</v>
      </c>
      <c r="BO13" s="111">
        <v>95.800000000000011</v>
      </c>
      <c r="BP13" s="111">
        <v>6.3866666666666676</v>
      </c>
      <c r="BQ13" s="112">
        <v>7.1412037037037052E-3</v>
      </c>
      <c r="BR13" s="112">
        <v>0.72309027777777779</v>
      </c>
      <c r="BS13" s="112">
        <v>4.8206018518518516E-2</v>
      </c>
      <c r="BT13" s="107">
        <v>5.8971258415836649</v>
      </c>
      <c r="BU13" s="198">
        <v>18</v>
      </c>
      <c r="BV13" s="111">
        <v>53.3</v>
      </c>
      <c r="BW13" s="111">
        <v>2.9611111111111108</v>
      </c>
      <c r="BX13" s="112">
        <v>6.9688786008230454E-3</v>
      </c>
      <c r="BY13" s="112">
        <v>0.37739583333333332</v>
      </c>
      <c r="BZ13" s="112">
        <v>2.0966435185185185E-2</v>
      </c>
      <c r="CA13" s="107">
        <v>6.0830423359299557</v>
      </c>
      <c r="CB13" s="198">
        <v>14</v>
      </c>
      <c r="CC13" s="111">
        <v>55.12</v>
      </c>
      <c r="CD13" s="111">
        <v>3.9371428571428568</v>
      </c>
      <c r="CE13" s="112">
        <v>7.2511574074074067E-3</v>
      </c>
      <c r="CF13" s="112">
        <v>0.41658564814814814</v>
      </c>
      <c r="CG13" s="112">
        <v>2.9756117724867723E-2</v>
      </c>
      <c r="CH13" s="107">
        <v>5.784167463104974</v>
      </c>
      <c r="CI13" s="198">
        <v>13</v>
      </c>
      <c r="CJ13" s="111">
        <v>37.150000000000006</v>
      </c>
      <c r="CK13" s="111">
        <v>2.8576923076923082</v>
      </c>
      <c r="CL13" s="112">
        <v>7.4082977207977204E-3</v>
      </c>
      <c r="CM13" s="112">
        <v>0.28618055555555555</v>
      </c>
      <c r="CN13" s="112">
        <v>2.2013888888888888E-2</v>
      </c>
      <c r="CO13" s="107">
        <v>5.6943224622574764</v>
      </c>
      <c r="CP13" s="198">
        <v>7</v>
      </c>
      <c r="CQ13" s="111">
        <v>33.150000000000006</v>
      </c>
      <c r="CR13" s="111">
        <v>4.7357142857142867</v>
      </c>
      <c r="CS13" s="112">
        <v>7.8604497354497361E-3</v>
      </c>
      <c r="CT13" s="112">
        <v>0.27024305555555556</v>
      </c>
      <c r="CU13" s="112">
        <v>3.8606150793650797E-2</v>
      </c>
      <c r="CV13" s="107">
        <v>5.3866467977676757</v>
      </c>
      <c r="CW13" s="198">
        <v>12</v>
      </c>
      <c r="CX13" s="111">
        <v>42.675000000000004</v>
      </c>
      <c r="CY13" s="111">
        <v>3.5562500000000004</v>
      </c>
      <c r="CZ13" s="112">
        <v>7.2829861111111116E-3</v>
      </c>
      <c r="DA13" s="112">
        <v>0.31255787037037042</v>
      </c>
      <c r="DB13" s="112">
        <v>2.6046489197530869E-2</v>
      </c>
      <c r="DC13" s="107">
        <v>5.7821238116421441</v>
      </c>
      <c r="DD13" s="198"/>
      <c r="DE13" s="111"/>
      <c r="DF13" s="111"/>
      <c r="DG13" s="112"/>
      <c r="DH13" s="112"/>
      <c r="DI13" s="112"/>
      <c r="DJ13" s="107"/>
      <c r="DK13" s="198"/>
      <c r="DL13" s="111"/>
      <c r="DM13" s="111"/>
      <c r="DN13" s="112"/>
      <c r="DO13" s="112"/>
      <c r="DP13" s="112"/>
      <c r="DQ13" s="107"/>
      <c r="DR13" s="113">
        <v>150</v>
      </c>
      <c r="DS13" s="114">
        <v>651.82547307000027</v>
      </c>
      <c r="DT13" s="114">
        <v>4.345503153800002</v>
      </c>
      <c r="DU13" s="115">
        <v>7.4326388888888905E-3</v>
      </c>
      <c r="DV13" s="115">
        <v>5.1118518518518554</v>
      </c>
      <c r="DW13" s="115">
        <v>3.4079012345679033E-2</v>
      </c>
      <c r="DX13" s="108">
        <v>5.7023629021271915</v>
      </c>
    </row>
    <row r="14" spans="1:128" ht="15" x14ac:dyDescent="0.3">
      <c r="A14" s="184"/>
      <c r="B14" s="164">
        <v>9</v>
      </c>
      <c r="C14" s="110"/>
      <c r="D14" s="111"/>
      <c r="E14" s="111"/>
      <c r="F14" s="112"/>
      <c r="G14" s="112"/>
      <c r="H14" s="112"/>
      <c r="I14" s="107"/>
      <c r="J14" s="198">
        <v>9</v>
      </c>
      <c r="K14" s="111">
        <v>27.51</v>
      </c>
      <c r="L14" s="111">
        <v>3.0566666666666666</v>
      </c>
      <c r="M14" s="112">
        <v>7.7597736625514384E-3</v>
      </c>
      <c r="N14" s="112">
        <v>0.2161689814814815</v>
      </c>
      <c r="O14" s="112">
        <v>2.4018775720164611E-2</v>
      </c>
      <c r="P14" s="107">
        <v>5.4767600199408513</v>
      </c>
      <c r="Q14" s="198">
        <v>16</v>
      </c>
      <c r="R14" s="111">
        <v>90.5</v>
      </c>
      <c r="S14" s="111">
        <v>5.65625</v>
      </c>
      <c r="T14" s="112">
        <v>9.1724537037037035E-3</v>
      </c>
      <c r="U14" s="112">
        <v>0.87848379629629636</v>
      </c>
      <c r="V14" s="112">
        <v>5.4905237268518522E-2</v>
      </c>
      <c r="W14" s="107">
        <v>4.6681355412863246</v>
      </c>
      <c r="X14" s="198">
        <v>9</v>
      </c>
      <c r="Y14" s="111">
        <v>32.700000000000003</v>
      </c>
      <c r="Z14" s="111">
        <v>3.6333333333333337</v>
      </c>
      <c r="AA14" s="112">
        <v>7.6170267489711931E-3</v>
      </c>
      <c r="AB14" s="112">
        <v>0.26474537037037038</v>
      </c>
      <c r="AC14" s="112">
        <v>2.9416152263374486E-2</v>
      </c>
      <c r="AD14" s="107">
        <v>5.5330169905033948</v>
      </c>
      <c r="AE14" s="198">
        <v>7</v>
      </c>
      <c r="AF14" s="111">
        <v>23.35</v>
      </c>
      <c r="AG14" s="111">
        <v>3.3357142857142859</v>
      </c>
      <c r="AH14" s="112">
        <v>6.6369047619047623E-3</v>
      </c>
      <c r="AI14" s="112">
        <v>0.15528935185185186</v>
      </c>
      <c r="AJ14" s="112">
        <v>2.2184193121693122E-2</v>
      </c>
      <c r="AK14" s="107">
        <v>6.2830476822722243</v>
      </c>
      <c r="AL14" s="198">
        <v>12</v>
      </c>
      <c r="AM14" s="111">
        <v>86.32</v>
      </c>
      <c r="AN14" s="111">
        <v>7.1933333333333325</v>
      </c>
      <c r="AO14" s="112">
        <v>7.286844135802468E-3</v>
      </c>
      <c r="AP14" s="112">
        <v>0.67585648148148147</v>
      </c>
      <c r="AQ14" s="112">
        <v>5.6321373456790121E-2</v>
      </c>
      <c r="AR14" s="107">
        <v>5.7772266558561371</v>
      </c>
      <c r="AS14" s="198">
        <v>5</v>
      </c>
      <c r="AT14" s="111">
        <v>21.58</v>
      </c>
      <c r="AU14" s="111">
        <v>4.3159999999999998</v>
      </c>
      <c r="AV14" s="112">
        <v>7.4166666666666669E-3</v>
      </c>
      <c r="AW14" s="112">
        <v>0.18178240740740739</v>
      </c>
      <c r="AX14" s="112">
        <v>3.6356481481481476E-2</v>
      </c>
      <c r="AY14" s="107">
        <v>5.7197295106429591</v>
      </c>
      <c r="AZ14" s="198">
        <v>3</v>
      </c>
      <c r="BA14" s="111">
        <v>7.6899999999999995</v>
      </c>
      <c r="BB14" s="111">
        <v>2.563333333333333</v>
      </c>
      <c r="BC14" s="112">
        <v>8.0478395061728391E-3</v>
      </c>
      <c r="BD14" s="112">
        <v>6.236111111111111E-2</v>
      </c>
      <c r="BE14" s="112">
        <v>2.0787037037037038E-2</v>
      </c>
      <c r="BF14" s="107">
        <v>5.1829407412811941</v>
      </c>
      <c r="BG14" s="198"/>
      <c r="BH14" s="111"/>
      <c r="BI14" s="111"/>
      <c r="BJ14" s="112"/>
      <c r="BK14" s="112"/>
      <c r="BL14" s="112"/>
      <c r="BM14" s="107"/>
      <c r="BN14" s="198">
        <v>15</v>
      </c>
      <c r="BO14" s="111">
        <v>116.9</v>
      </c>
      <c r="BP14" s="111">
        <v>7.7933333333333339</v>
      </c>
      <c r="BQ14" s="112">
        <v>7.1790123456790126E-3</v>
      </c>
      <c r="BR14" s="112">
        <v>0.87251157407407409</v>
      </c>
      <c r="BS14" s="112">
        <v>5.8167438271604942E-2</v>
      </c>
      <c r="BT14" s="107">
        <v>5.842739326172814</v>
      </c>
      <c r="BU14" s="198">
        <v>17</v>
      </c>
      <c r="BV14" s="111">
        <v>85.740000000000009</v>
      </c>
      <c r="BW14" s="111">
        <v>5.0435294117647063</v>
      </c>
      <c r="BX14" s="112">
        <v>7.0091230936819172E-3</v>
      </c>
      <c r="BY14" s="112">
        <v>0.60949074074074083</v>
      </c>
      <c r="BZ14" s="112">
        <v>3.5852396514161222E-2</v>
      </c>
      <c r="CA14" s="107">
        <v>5.9682226612072489</v>
      </c>
      <c r="CB14" s="198">
        <v>14</v>
      </c>
      <c r="CC14" s="111">
        <v>40.399999999999991</v>
      </c>
      <c r="CD14" s="111">
        <v>2.8857142857142852</v>
      </c>
      <c r="CE14" s="112">
        <v>6.9229497354497361E-3</v>
      </c>
      <c r="CF14" s="112">
        <v>0.27817129629629622</v>
      </c>
      <c r="CG14" s="112">
        <v>1.9869378306878301E-2</v>
      </c>
      <c r="CH14" s="107">
        <v>6.0858395568474721</v>
      </c>
      <c r="CI14" s="198">
        <v>14</v>
      </c>
      <c r="CJ14" s="111">
        <v>38.54</v>
      </c>
      <c r="CK14" s="111">
        <v>2.7528571428571427</v>
      </c>
      <c r="CL14" s="112">
        <v>7.0411706349206354E-3</v>
      </c>
      <c r="CM14" s="112">
        <v>0.27244212962962966</v>
      </c>
      <c r="CN14" s="112">
        <v>1.9460152116402119E-2</v>
      </c>
      <c r="CO14" s="107">
        <v>5.9359099382285185</v>
      </c>
      <c r="CP14" s="198">
        <v>7</v>
      </c>
      <c r="CQ14" s="111">
        <v>22.87</v>
      </c>
      <c r="CR14" s="111">
        <v>3.2671428571428573</v>
      </c>
      <c r="CS14" s="112">
        <v>6.975859788359789E-3</v>
      </c>
      <c r="CT14" s="112">
        <v>0.16149305555555554</v>
      </c>
      <c r="CU14" s="112">
        <v>2.3070436507936505E-2</v>
      </c>
      <c r="CV14" s="107">
        <v>5.9749315584123712</v>
      </c>
      <c r="CW14" s="198">
        <v>3</v>
      </c>
      <c r="CX14" s="111">
        <v>7.6</v>
      </c>
      <c r="CY14" s="111">
        <v>2.5333333333333332</v>
      </c>
      <c r="CZ14" s="112">
        <v>7.0370370370370361E-3</v>
      </c>
      <c r="DA14" s="112">
        <v>5.3472222222222227E-2</v>
      </c>
      <c r="DB14" s="112">
        <v>1.7824074074074076E-2</v>
      </c>
      <c r="DC14" s="107">
        <v>5.9220037530179326</v>
      </c>
      <c r="DD14" s="198"/>
      <c r="DE14" s="111"/>
      <c r="DF14" s="111"/>
      <c r="DG14" s="112"/>
      <c r="DH14" s="112"/>
      <c r="DI14" s="112"/>
      <c r="DJ14" s="107"/>
      <c r="DK14" s="198"/>
      <c r="DL14" s="111"/>
      <c r="DM14" s="111"/>
      <c r="DN14" s="112"/>
      <c r="DO14" s="112"/>
      <c r="DP14" s="112"/>
      <c r="DQ14" s="107"/>
      <c r="DR14" s="113">
        <v>131</v>
      </c>
      <c r="DS14" s="114">
        <v>601.69999999999982</v>
      </c>
      <c r="DT14" s="114">
        <v>4.5931297709923653</v>
      </c>
      <c r="DU14" s="115">
        <v>7.4241058806898486E-3</v>
      </c>
      <c r="DV14" s="115">
        <v>4.6822685185185193</v>
      </c>
      <c r="DW14" s="115">
        <v>3.5742507774950527E-2</v>
      </c>
      <c r="DX14" s="108">
        <v>5.711676224503333</v>
      </c>
    </row>
    <row r="15" spans="1:128" ht="15" x14ac:dyDescent="0.3">
      <c r="A15" s="184"/>
      <c r="B15" s="164">
        <v>10</v>
      </c>
      <c r="C15" s="110"/>
      <c r="D15" s="111"/>
      <c r="E15" s="111"/>
      <c r="F15" s="112"/>
      <c r="G15" s="112"/>
      <c r="H15" s="112"/>
      <c r="I15" s="107"/>
      <c r="J15" s="198">
        <v>7</v>
      </c>
      <c r="K15" s="111">
        <v>22.700000000000003</v>
      </c>
      <c r="L15" s="111">
        <v>3.2428571428571433</v>
      </c>
      <c r="M15" s="112">
        <v>7.718253968253967E-3</v>
      </c>
      <c r="N15" s="112">
        <v>0.1756712962962963</v>
      </c>
      <c r="O15" s="112">
        <v>2.509589947089947E-2</v>
      </c>
      <c r="P15" s="107">
        <v>5.4095194994410107</v>
      </c>
      <c r="Q15" s="198">
        <v>8</v>
      </c>
      <c r="R15" s="111">
        <v>72.2</v>
      </c>
      <c r="S15" s="111">
        <v>9.0250000000000004</v>
      </c>
      <c r="T15" s="112">
        <v>8.7384259259259255E-3</v>
      </c>
      <c r="U15" s="112">
        <v>0.76292824074074073</v>
      </c>
      <c r="V15" s="112">
        <v>9.5366030092592591E-2</v>
      </c>
      <c r="W15" s="107">
        <v>4.9392075328410954</v>
      </c>
      <c r="X15" s="198">
        <v>11</v>
      </c>
      <c r="Y15" s="111">
        <v>44.45</v>
      </c>
      <c r="Z15" s="111">
        <v>4.040909090909091</v>
      </c>
      <c r="AA15" s="112">
        <v>7.8903619528619545E-3</v>
      </c>
      <c r="AB15" s="112">
        <v>0.35196759259259258</v>
      </c>
      <c r="AC15" s="112">
        <v>3.1997053872053871E-2</v>
      </c>
      <c r="AD15" s="107">
        <v>5.2875217143061981</v>
      </c>
      <c r="AE15" s="198">
        <v>10</v>
      </c>
      <c r="AF15" s="111">
        <v>16.55</v>
      </c>
      <c r="AG15" s="111">
        <v>1.655</v>
      </c>
      <c r="AH15" s="112">
        <v>6.8900462962962952E-3</v>
      </c>
      <c r="AI15" s="112">
        <v>0.11472222222222223</v>
      </c>
      <c r="AJ15" s="112">
        <v>1.1472222222222222E-2</v>
      </c>
      <c r="AK15" s="107">
        <v>6.1238724556736441</v>
      </c>
      <c r="AL15" s="198">
        <v>6</v>
      </c>
      <c r="AM15" s="111">
        <v>45.999999999999993</v>
      </c>
      <c r="AN15" s="111">
        <v>7.6666666666666652</v>
      </c>
      <c r="AO15" s="112">
        <v>7.0486111111111105E-3</v>
      </c>
      <c r="AP15" s="112">
        <v>0.34282407407407406</v>
      </c>
      <c r="AQ15" s="112">
        <v>5.7137345679012345E-2</v>
      </c>
      <c r="AR15" s="107">
        <v>5.9485339010365061</v>
      </c>
      <c r="AS15" s="198">
        <v>7</v>
      </c>
      <c r="AT15" s="111">
        <v>26.46</v>
      </c>
      <c r="AU15" s="111">
        <v>3.7800000000000002</v>
      </c>
      <c r="AV15" s="112">
        <v>7.3826058201058187E-3</v>
      </c>
      <c r="AW15" s="112">
        <v>0.19778935185185187</v>
      </c>
      <c r="AX15" s="112">
        <v>2.8255621693121697E-2</v>
      </c>
      <c r="AY15" s="107">
        <v>5.6608760862100613</v>
      </c>
      <c r="AZ15" s="198">
        <v>7</v>
      </c>
      <c r="BA15" s="111">
        <v>15.99</v>
      </c>
      <c r="BB15" s="111">
        <v>2.2842857142857143</v>
      </c>
      <c r="BC15" s="112">
        <v>7.3776455026455029E-3</v>
      </c>
      <c r="BD15" s="112">
        <v>0.12004629629629629</v>
      </c>
      <c r="BE15" s="112">
        <v>1.7149470899470897E-2</v>
      </c>
      <c r="BF15" s="107">
        <v>5.6691157175618248</v>
      </c>
      <c r="BG15" s="198"/>
      <c r="BH15" s="111"/>
      <c r="BI15" s="111"/>
      <c r="BJ15" s="112"/>
      <c r="BK15" s="112"/>
      <c r="BL15" s="112"/>
      <c r="BM15" s="107"/>
      <c r="BN15" s="198">
        <v>10</v>
      </c>
      <c r="BO15" s="111">
        <v>88.86</v>
      </c>
      <c r="BP15" s="111">
        <v>8.8859999999999992</v>
      </c>
      <c r="BQ15" s="112">
        <v>7.0243055555555562E-3</v>
      </c>
      <c r="BR15" s="112">
        <v>0.67038194444444443</v>
      </c>
      <c r="BS15" s="112">
        <v>6.7038194444444449E-2</v>
      </c>
      <c r="BT15" s="107">
        <v>5.983992920718701</v>
      </c>
      <c r="BU15" s="198">
        <v>18</v>
      </c>
      <c r="BV15" s="111">
        <v>103.1</v>
      </c>
      <c r="BW15" s="111">
        <v>5.7277777777777779</v>
      </c>
      <c r="BX15" s="112">
        <v>7.1469907407407402E-3</v>
      </c>
      <c r="BY15" s="112">
        <v>0.74415509259259272</v>
      </c>
      <c r="BZ15" s="112">
        <v>4.1341949588477374E-2</v>
      </c>
      <c r="CA15" s="107">
        <v>5.8451859371629098</v>
      </c>
      <c r="CB15" s="198">
        <v>9</v>
      </c>
      <c r="CC15" s="111">
        <v>29.35</v>
      </c>
      <c r="CD15" s="111">
        <v>3.2611111111111111</v>
      </c>
      <c r="CE15" s="112">
        <v>7.2813786008230448E-3</v>
      </c>
      <c r="CF15" s="112">
        <v>0.21392361111111108</v>
      </c>
      <c r="CG15" s="112">
        <v>2.3769290123456785E-2</v>
      </c>
      <c r="CH15" s="107">
        <v>5.758941855856035</v>
      </c>
      <c r="CI15" s="198">
        <v>13</v>
      </c>
      <c r="CJ15" s="111">
        <v>38.599999999999994</v>
      </c>
      <c r="CK15" s="111">
        <v>2.9692307692307689</v>
      </c>
      <c r="CL15" s="112">
        <v>7.373575498575498E-3</v>
      </c>
      <c r="CM15" s="112">
        <v>0.28515046296296293</v>
      </c>
      <c r="CN15" s="112">
        <v>2.1934650997150994E-2</v>
      </c>
      <c r="CO15" s="107">
        <v>5.7030852192414576</v>
      </c>
      <c r="CP15" s="198">
        <v>10</v>
      </c>
      <c r="CQ15" s="111">
        <v>29.631</v>
      </c>
      <c r="CR15" s="111">
        <v>2.9630999999999998</v>
      </c>
      <c r="CS15" s="112">
        <v>8.4872685185185173E-3</v>
      </c>
      <c r="CT15" s="112">
        <v>0.25321759259259258</v>
      </c>
      <c r="CU15" s="112">
        <v>2.5321759259259259E-2</v>
      </c>
      <c r="CV15" s="107">
        <v>5.1175648822126876</v>
      </c>
      <c r="CW15" s="198">
        <v>2</v>
      </c>
      <c r="CX15" s="111">
        <v>10.4</v>
      </c>
      <c r="CY15" s="111">
        <v>5.2</v>
      </c>
      <c r="CZ15" s="112">
        <v>8.0902777777777796E-3</v>
      </c>
      <c r="DA15" s="112">
        <v>8.700231481481481E-2</v>
      </c>
      <c r="DB15" s="112">
        <v>4.3501157407407405E-2</v>
      </c>
      <c r="DC15" s="107">
        <v>5.2562012096413238</v>
      </c>
      <c r="DD15" s="198"/>
      <c r="DE15" s="111"/>
      <c r="DF15" s="111"/>
      <c r="DG15" s="112"/>
      <c r="DH15" s="112"/>
      <c r="DI15" s="112"/>
      <c r="DJ15" s="107"/>
      <c r="DK15" s="198"/>
      <c r="DL15" s="111"/>
      <c r="DM15" s="111"/>
      <c r="DN15" s="112"/>
      <c r="DO15" s="112"/>
      <c r="DP15" s="112"/>
      <c r="DQ15" s="107"/>
      <c r="DR15" s="113">
        <v>118</v>
      </c>
      <c r="DS15" s="114">
        <v>544.29099999999971</v>
      </c>
      <c r="DT15" s="114">
        <v>4.6126355932203369</v>
      </c>
      <c r="DU15" s="115">
        <v>7.5133396107972348E-3</v>
      </c>
      <c r="DV15" s="115">
        <v>4.3197800925925911</v>
      </c>
      <c r="DW15" s="115">
        <v>3.6608305869428738E-2</v>
      </c>
      <c r="DX15" s="108">
        <v>5.6313120175925002</v>
      </c>
    </row>
    <row r="16" spans="1:128" ht="15" x14ac:dyDescent="0.3">
      <c r="A16" s="184"/>
      <c r="B16" s="164">
        <v>11</v>
      </c>
      <c r="C16" s="110"/>
      <c r="D16" s="111"/>
      <c r="E16" s="111"/>
      <c r="F16" s="112"/>
      <c r="G16" s="112"/>
      <c r="H16" s="112"/>
      <c r="I16" s="107"/>
      <c r="J16" s="198">
        <v>9</v>
      </c>
      <c r="K16" s="111">
        <v>27.349999999999998</v>
      </c>
      <c r="L16" s="111">
        <v>3.0388888888888888</v>
      </c>
      <c r="M16" s="112">
        <v>7.9166666666666656E-3</v>
      </c>
      <c r="N16" s="112">
        <v>0.21703703703703706</v>
      </c>
      <c r="O16" s="112">
        <v>2.4115226337448562E-2</v>
      </c>
      <c r="P16" s="107">
        <v>5.2847461956156705</v>
      </c>
      <c r="Q16" s="198">
        <v>2</v>
      </c>
      <c r="R16" s="111">
        <v>3.35</v>
      </c>
      <c r="S16" s="111">
        <v>1.675</v>
      </c>
      <c r="T16" s="112">
        <v>9.2361111111111116E-3</v>
      </c>
      <c r="U16" s="112">
        <v>3.1712962962962964E-2</v>
      </c>
      <c r="V16" s="112">
        <v>1.5856481481481482E-2</v>
      </c>
      <c r="W16" s="107">
        <v>4.5851063829787275</v>
      </c>
      <c r="X16" s="198">
        <v>14</v>
      </c>
      <c r="Y16" s="111">
        <v>61.480000000000004</v>
      </c>
      <c r="Z16" s="111">
        <v>4.3914285714285715</v>
      </c>
      <c r="AA16" s="112">
        <v>7.7777777777777776E-3</v>
      </c>
      <c r="AB16" s="112">
        <v>0.47929398148148145</v>
      </c>
      <c r="AC16" s="112">
        <v>3.4235284391534386E-2</v>
      </c>
      <c r="AD16" s="107">
        <v>5.3734492803104157</v>
      </c>
      <c r="AE16" s="198">
        <v>4</v>
      </c>
      <c r="AF16" s="111">
        <v>19.5</v>
      </c>
      <c r="AG16" s="111">
        <v>4.875</v>
      </c>
      <c r="AH16" s="112">
        <v>7.4942129629629638E-3</v>
      </c>
      <c r="AI16" s="112">
        <v>0.14755787037037038</v>
      </c>
      <c r="AJ16" s="112">
        <v>3.6889467592592595E-2</v>
      </c>
      <c r="AK16" s="107">
        <v>5.583337364490375</v>
      </c>
      <c r="AL16" s="198">
        <v>6</v>
      </c>
      <c r="AM16" s="111">
        <v>15.719999999999999</v>
      </c>
      <c r="AN16" s="111">
        <v>2.6199999999999997</v>
      </c>
      <c r="AO16" s="112">
        <v>7.0428240740740737E-3</v>
      </c>
      <c r="AP16" s="112">
        <v>0.11231481481481483</v>
      </c>
      <c r="AQ16" s="112">
        <v>1.8719135802469138E-2</v>
      </c>
      <c r="AR16" s="107">
        <v>5.9389922936779707</v>
      </c>
      <c r="AS16" s="198">
        <v>6</v>
      </c>
      <c r="AT16" s="111">
        <v>13.59</v>
      </c>
      <c r="AU16" s="111">
        <v>2.2650000000000001</v>
      </c>
      <c r="AV16" s="112">
        <v>7.4074074074074068E-3</v>
      </c>
      <c r="AW16" s="112">
        <v>0.10291666666666667</v>
      </c>
      <c r="AX16" s="112">
        <v>1.7152777777777777E-2</v>
      </c>
      <c r="AY16" s="107">
        <v>5.6828811254077936</v>
      </c>
      <c r="AZ16" s="198">
        <v>6</v>
      </c>
      <c r="BA16" s="111">
        <v>10.08</v>
      </c>
      <c r="BB16" s="111">
        <v>1.68</v>
      </c>
      <c r="BC16" s="112">
        <v>7.0814043209876552E-3</v>
      </c>
      <c r="BD16" s="112">
        <v>7.2013888888888891E-2</v>
      </c>
      <c r="BE16" s="112">
        <v>1.2002314814814815E-2</v>
      </c>
      <c r="BF16" s="107">
        <v>5.9402247671831843</v>
      </c>
      <c r="BG16" s="198">
        <v>2</v>
      </c>
      <c r="BH16" s="111">
        <v>3.56</v>
      </c>
      <c r="BI16" s="111">
        <v>1.78</v>
      </c>
      <c r="BJ16" s="112">
        <v>7.4189814814814813E-3</v>
      </c>
      <c r="BK16" s="112">
        <v>2.6400462962962962E-2</v>
      </c>
      <c r="BL16" s="112">
        <v>1.3200231481481481E-2</v>
      </c>
      <c r="BM16" s="107">
        <v>5.6189507479830105</v>
      </c>
      <c r="BN16" s="198">
        <v>6</v>
      </c>
      <c r="BO16" s="111">
        <v>15.6</v>
      </c>
      <c r="BP16" s="111">
        <v>2.6</v>
      </c>
      <c r="BQ16" s="112">
        <v>6.5837191358024691E-3</v>
      </c>
      <c r="BR16" s="112">
        <v>0.10292824074074074</v>
      </c>
      <c r="BS16" s="112">
        <v>1.7154706790123455E-2</v>
      </c>
      <c r="BT16" s="107">
        <v>6.3585500738192229</v>
      </c>
      <c r="BU16" s="198">
        <v>14</v>
      </c>
      <c r="BV16" s="111">
        <v>78.949999999999989</v>
      </c>
      <c r="BW16" s="111">
        <v>5.6392857142857133</v>
      </c>
      <c r="BX16" s="112">
        <v>6.9031084656084665E-3</v>
      </c>
      <c r="BY16" s="112">
        <v>0.55075231481481479</v>
      </c>
      <c r="BZ16" s="112">
        <v>3.933945105820106E-2</v>
      </c>
      <c r="CA16" s="107">
        <v>6.0634269716343123</v>
      </c>
      <c r="CB16" s="198">
        <v>12</v>
      </c>
      <c r="CC16" s="111">
        <v>38.799999999999997</v>
      </c>
      <c r="CD16" s="111">
        <v>3.2333333333333329</v>
      </c>
      <c r="CE16" s="112">
        <v>7.1238425925925922E-3</v>
      </c>
      <c r="CF16" s="112">
        <v>0.27693287037037034</v>
      </c>
      <c r="CG16" s="112">
        <v>2.3077739197530863E-2</v>
      </c>
      <c r="CH16" s="107">
        <v>5.8824538255112655</v>
      </c>
      <c r="CI16" s="198">
        <v>10</v>
      </c>
      <c r="CJ16" s="111">
        <v>27.22</v>
      </c>
      <c r="CK16" s="111">
        <v>2.722</v>
      </c>
      <c r="CL16" s="112">
        <v>7.2777777777777788E-3</v>
      </c>
      <c r="CM16" s="112">
        <v>0.19802083333333331</v>
      </c>
      <c r="CN16" s="112">
        <v>1.9802083333333331E-2</v>
      </c>
      <c r="CO16" s="107">
        <v>5.7521556579684896</v>
      </c>
      <c r="CP16" s="198">
        <v>5</v>
      </c>
      <c r="CQ16" s="111">
        <v>15.010000000000002</v>
      </c>
      <c r="CR16" s="111">
        <v>3.0020000000000002</v>
      </c>
      <c r="CS16" s="112">
        <v>7.4421296296296293E-3</v>
      </c>
      <c r="CT16" s="112">
        <v>0.11131944444444444</v>
      </c>
      <c r="CU16" s="112">
        <v>2.2263888888888889E-2</v>
      </c>
      <c r="CV16" s="107">
        <v>5.6162774555003567</v>
      </c>
      <c r="CW16" s="198">
        <v>3</v>
      </c>
      <c r="CX16" s="111">
        <v>14.069999999999999</v>
      </c>
      <c r="CY16" s="111">
        <v>4.6899999999999995</v>
      </c>
      <c r="CZ16" s="112">
        <v>7.1759259259259259E-3</v>
      </c>
      <c r="DA16" s="112">
        <v>0.10114583333333334</v>
      </c>
      <c r="DB16" s="112">
        <v>3.3715277777777782E-2</v>
      </c>
      <c r="DC16" s="107">
        <v>5.8112182971883941</v>
      </c>
      <c r="DD16" s="198"/>
      <c r="DE16" s="111"/>
      <c r="DF16" s="111"/>
      <c r="DG16" s="112"/>
      <c r="DH16" s="112"/>
      <c r="DI16" s="112"/>
      <c r="DJ16" s="107"/>
      <c r="DK16" s="198"/>
      <c r="DL16" s="111"/>
      <c r="DM16" s="111"/>
      <c r="DN16" s="112"/>
      <c r="DO16" s="112"/>
      <c r="DP16" s="112"/>
      <c r="DQ16" s="107"/>
      <c r="DR16" s="113">
        <v>99</v>
      </c>
      <c r="DS16" s="114">
        <v>344.28000000000009</v>
      </c>
      <c r="DT16" s="114">
        <v>3.4775757575757584</v>
      </c>
      <c r="DU16" s="115">
        <v>7.3309483726150398E-3</v>
      </c>
      <c r="DV16" s="115">
        <v>2.5303472222222223</v>
      </c>
      <c r="DW16" s="115">
        <v>2.5559062850729519E-2</v>
      </c>
      <c r="DX16" s="108">
        <v>5.733034153768366</v>
      </c>
    </row>
    <row r="17" spans="1:128" ht="15" x14ac:dyDescent="0.3">
      <c r="A17" s="184"/>
      <c r="B17" s="164">
        <v>12</v>
      </c>
      <c r="C17" s="110"/>
      <c r="D17" s="111"/>
      <c r="E17" s="111"/>
      <c r="F17" s="112"/>
      <c r="G17" s="112"/>
      <c r="H17" s="112"/>
      <c r="I17" s="107"/>
      <c r="J17" s="198">
        <v>25</v>
      </c>
      <c r="K17" s="111">
        <v>78.83</v>
      </c>
      <c r="L17" s="111">
        <v>3.1532</v>
      </c>
      <c r="M17" s="112">
        <v>7.4472222222222205E-3</v>
      </c>
      <c r="N17" s="112">
        <v>0.58395833333333325</v>
      </c>
      <c r="O17" s="112">
        <v>2.3358333333333328E-2</v>
      </c>
      <c r="P17" s="107">
        <v>5.6237059602127069</v>
      </c>
      <c r="Q17" s="198">
        <v>5</v>
      </c>
      <c r="R17" s="111">
        <v>11.9</v>
      </c>
      <c r="S17" s="111">
        <v>2.38</v>
      </c>
      <c r="T17" s="112">
        <v>8.6365740740740743E-3</v>
      </c>
      <c r="U17" s="112">
        <v>0.10290509259259259</v>
      </c>
      <c r="V17" s="112">
        <v>2.0581018518518519E-2</v>
      </c>
      <c r="W17" s="107">
        <v>4.9130790157922366</v>
      </c>
      <c r="X17" s="198">
        <v>11</v>
      </c>
      <c r="Y17" s="111">
        <v>58.1</v>
      </c>
      <c r="Z17" s="111">
        <v>5.2818181818181822</v>
      </c>
      <c r="AA17" s="112">
        <v>8.0481902356902366E-3</v>
      </c>
      <c r="AB17" s="112">
        <v>0.47571759259259261</v>
      </c>
      <c r="AC17" s="112">
        <v>4.3247053872053874E-2</v>
      </c>
      <c r="AD17" s="107">
        <v>5.1951764752079033</v>
      </c>
      <c r="AE17" s="198">
        <v>13</v>
      </c>
      <c r="AF17" s="111">
        <v>50.6</v>
      </c>
      <c r="AG17" s="111">
        <v>3.8923076923076922</v>
      </c>
      <c r="AH17" s="112">
        <v>7.33707264957265E-3</v>
      </c>
      <c r="AI17" s="112">
        <v>0.37406249999999996</v>
      </c>
      <c r="AJ17" s="112">
        <v>2.8774038461538459E-2</v>
      </c>
      <c r="AK17" s="107">
        <v>5.7369743406093496</v>
      </c>
      <c r="AL17" s="198">
        <v>6</v>
      </c>
      <c r="AM17" s="111">
        <v>23.700000000000003</v>
      </c>
      <c r="AN17" s="111">
        <v>3.9500000000000006</v>
      </c>
      <c r="AO17" s="112">
        <v>7.1392746913580248E-3</v>
      </c>
      <c r="AP17" s="112">
        <v>0.1700925925925926</v>
      </c>
      <c r="AQ17" s="112">
        <v>2.8348765432098768E-2</v>
      </c>
      <c r="AR17" s="107">
        <v>5.8866311115014049</v>
      </c>
      <c r="AS17" s="198">
        <v>8</v>
      </c>
      <c r="AT17" s="111">
        <v>15.66</v>
      </c>
      <c r="AU17" s="111">
        <v>1.9575</v>
      </c>
      <c r="AV17" s="112">
        <v>7.0703125000000002E-3</v>
      </c>
      <c r="AW17" s="112">
        <v>0.11215277777777778</v>
      </c>
      <c r="AX17" s="112">
        <v>1.4019097222222223E-2</v>
      </c>
      <c r="AY17" s="107">
        <v>5.946555821946605</v>
      </c>
      <c r="AZ17" s="198">
        <v>3</v>
      </c>
      <c r="BA17" s="111">
        <v>5.5</v>
      </c>
      <c r="BB17" s="111">
        <v>1.8333333333333333</v>
      </c>
      <c r="BC17" s="112">
        <v>7.1450617283950616E-3</v>
      </c>
      <c r="BD17" s="112">
        <v>4.0659722222222222E-2</v>
      </c>
      <c r="BE17" s="112">
        <v>1.3553240740740741E-2</v>
      </c>
      <c r="BF17" s="107">
        <v>5.9065560978062459</v>
      </c>
      <c r="BG17" s="198">
        <v>1</v>
      </c>
      <c r="BH17" s="111">
        <v>1.82</v>
      </c>
      <c r="BI17" s="111">
        <v>1.82</v>
      </c>
      <c r="BJ17" s="112">
        <v>7.4537037037037028E-3</v>
      </c>
      <c r="BK17" s="112">
        <v>1.3564814814814816E-2</v>
      </c>
      <c r="BL17" s="112">
        <v>1.3564814814814816E-2</v>
      </c>
      <c r="BM17" s="107">
        <v>5.5904436860068305</v>
      </c>
      <c r="BN17" s="198">
        <v>4</v>
      </c>
      <c r="BO17" s="111">
        <v>9</v>
      </c>
      <c r="BP17" s="111">
        <v>2.25</v>
      </c>
      <c r="BQ17" s="112">
        <v>7.1122685185185186E-3</v>
      </c>
      <c r="BR17" s="112">
        <v>6.6273148148148137E-2</v>
      </c>
      <c r="BS17" s="112">
        <v>1.6568287037037034E-2</v>
      </c>
      <c r="BT17" s="107">
        <v>5.978696058102841</v>
      </c>
      <c r="BU17" s="198">
        <v>7</v>
      </c>
      <c r="BV17" s="111">
        <v>29.1</v>
      </c>
      <c r="BW17" s="111">
        <v>4.1571428571428575</v>
      </c>
      <c r="BX17" s="112">
        <v>6.5955687830687839E-3</v>
      </c>
      <c r="BY17" s="112">
        <v>0.19164351851851855</v>
      </c>
      <c r="BZ17" s="112">
        <v>2.7377645502645508E-2</v>
      </c>
      <c r="CA17" s="107">
        <v>6.333074365001691</v>
      </c>
      <c r="CB17" s="198">
        <v>6</v>
      </c>
      <c r="CC17" s="111">
        <v>19.5</v>
      </c>
      <c r="CD17" s="111">
        <v>3.25</v>
      </c>
      <c r="CE17" s="112">
        <v>6.9695216049382724E-3</v>
      </c>
      <c r="CF17" s="112">
        <v>0.13604166666666667</v>
      </c>
      <c r="CG17" s="112">
        <v>2.2673611111111113E-2</v>
      </c>
      <c r="CH17" s="107">
        <v>5.9921661909567172</v>
      </c>
      <c r="CI17" s="198">
        <v>7</v>
      </c>
      <c r="CJ17" s="111">
        <v>16.45</v>
      </c>
      <c r="CK17" s="111">
        <v>2.35</v>
      </c>
      <c r="CL17" s="112">
        <v>7.3396164021164029E-3</v>
      </c>
      <c r="CM17" s="112">
        <v>0.12047453703703702</v>
      </c>
      <c r="CN17" s="112">
        <v>1.7210648148148145E-2</v>
      </c>
      <c r="CO17" s="107">
        <v>5.693252431913602</v>
      </c>
      <c r="CP17" s="198">
        <v>2</v>
      </c>
      <c r="CQ17" s="111">
        <v>4.8</v>
      </c>
      <c r="CR17" s="111">
        <v>2.4</v>
      </c>
      <c r="CS17" s="112">
        <v>7.719907407407408E-3</v>
      </c>
      <c r="CT17" s="112">
        <v>3.6921296296296299E-2</v>
      </c>
      <c r="CU17" s="112">
        <v>1.846064814814815E-2</v>
      </c>
      <c r="CV17" s="107">
        <v>5.4444181646168444</v>
      </c>
      <c r="CW17" s="198"/>
      <c r="CX17" s="111"/>
      <c r="CY17" s="111"/>
      <c r="CZ17" s="112"/>
      <c r="DA17" s="112"/>
      <c r="DB17" s="112"/>
      <c r="DC17" s="107"/>
      <c r="DD17" s="198"/>
      <c r="DE17" s="111"/>
      <c r="DF17" s="111"/>
      <c r="DG17" s="112"/>
      <c r="DH17" s="112"/>
      <c r="DI17" s="112"/>
      <c r="DJ17" s="107"/>
      <c r="DK17" s="198"/>
      <c r="DL17" s="111"/>
      <c r="DM17" s="111"/>
      <c r="DN17" s="112"/>
      <c r="DO17" s="112"/>
      <c r="DP17" s="112"/>
      <c r="DQ17" s="107"/>
      <c r="DR17" s="113">
        <v>98</v>
      </c>
      <c r="DS17" s="114">
        <v>324.95999999999998</v>
      </c>
      <c r="DT17" s="114">
        <v>3.3159183673469386</v>
      </c>
      <c r="DU17" s="115">
        <v>7.3960695389266801E-3</v>
      </c>
      <c r="DV17" s="115">
        <v>2.4244675925925936</v>
      </c>
      <c r="DW17" s="115">
        <v>2.4739465230536668E-2</v>
      </c>
      <c r="DX17" s="108">
        <v>5.6941724719314948</v>
      </c>
    </row>
    <row r="18" spans="1:128" ht="16.5" x14ac:dyDescent="0.35">
      <c r="A18" s="331" t="s">
        <v>1230</v>
      </c>
      <c r="B18" s="109"/>
      <c r="C18" s="116">
        <v>31</v>
      </c>
      <c r="D18" s="117">
        <v>121.26999999999997</v>
      </c>
      <c r="E18" s="117">
        <v>3.9119354838709666</v>
      </c>
      <c r="F18" s="118">
        <v>7.5044802867383536E-3</v>
      </c>
      <c r="G18" s="118">
        <v>0.92422453703703711</v>
      </c>
      <c r="H18" s="118">
        <v>2.9813694743130229E-2</v>
      </c>
      <c r="I18" s="119">
        <v>5.57397560603569</v>
      </c>
      <c r="J18" s="120">
        <v>147</v>
      </c>
      <c r="K18" s="117">
        <v>600.0500000000003</v>
      </c>
      <c r="L18" s="117">
        <v>4.0819727891156479</v>
      </c>
      <c r="M18" s="118">
        <v>7.8758818342151687E-3</v>
      </c>
      <c r="N18" s="118">
        <v>4.8561921296296262</v>
      </c>
      <c r="O18" s="118">
        <v>3.3035320609725347E-2</v>
      </c>
      <c r="P18" s="119">
        <v>5.341764299646087</v>
      </c>
      <c r="Q18" s="120">
        <v>123</v>
      </c>
      <c r="R18" s="117">
        <v>699.71000000000015</v>
      </c>
      <c r="S18" s="117">
        <v>5.6886991869918715</v>
      </c>
      <c r="T18" s="118">
        <v>8.2564551339957808E-3</v>
      </c>
      <c r="U18" s="118">
        <v>6.1072222222222203</v>
      </c>
      <c r="V18" s="118">
        <v>4.965221318879854E-2</v>
      </c>
      <c r="W18" s="119">
        <v>5.1353309140803347</v>
      </c>
      <c r="X18" s="120">
        <v>142</v>
      </c>
      <c r="Y18" s="117">
        <v>632.44000000000005</v>
      </c>
      <c r="Z18" s="117">
        <v>4.4538028169014092</v>
      </c>
      <c r="AA18" s="118">
        <v>7.234448356807509E-3</v>
      </c>
      <c r="AB18" s="118">
        <v>4.7538425925925907</v>
      </c>
      <c r="AC18" s="118">
        <v>3.3477764736567543E-2</v>
      </c>
      <c r="AD18" s="119">
        <v>5.8237621930962771</v>
      </c>
      <c r="AE18" s="120">
        <v>124</v>
      </c>
      <c r="AF18" s="117">
        <v>521.6700000000003</v>
      </c>
      <c r="AG18" s="117">
        <v>4.2070161290322607</v>
      </c>
      <c r="AH18" s="118">
        <v>6.8581055854241325E-3</v>
      </c>
      <c r="AI18" s="118">
        <v>3.7063657407407424</v>
      </c>
      <c r="AJ18" s="118">
        <v>2.989004629629631E-2</v>
      </c>
      <c r="AK18" s="119">
        <v>6.152149891405398</v>
      </c>
      <c r="AL18" s="120">
        <v>137</v>
      </c>
      <c r="AM18" s="117">
        <v>573.54000000000008</v>
      </c>
      <c r="AN18" s="117">
        <v>4.1864233576642338</v>
      </c>
      <c r="AO18" s="118">
        <v>6.9575391997837265E-3</v>
      </c>
      <c r="AP18" s="118">
        <v>4.2024884259259272</v>
      </c>
      <c r="AQ18" s="118">
        <v>3.0675097999459323E-2</v>
      </c>
      <c r="AR18" s="119">
        <v>6.0365465421779101</v>
      </c>
      <c r="AS18" s="120">
        <v>78</v>
      </c>
      <c r="AT18" s="117">
        <v>191.3</v>
      </c>
      <c r="AU18" s="117">
        <v>2.4525641025641027</v>
      </c>
      <c r="AV18" s="118">
        <v>7.1291844729344757E-3</v>
      </c>
      <c r="AW18" s="118">
        <v>1.4122222222222223</v>
      </c>
      <c r="AX18" s="118">
        <v>1.8105413105413106E-2</v>
      </c>
      <c r="AY18" s="119">
        <v>5.8937317738226378</v>
      </c>
      <c r="AZ18" s="120">
        <v>58</v>
      </c>
      <c r="BA18" s="117">
        <v>150.47000000000003</v>
      </c>
      <c r="BB18" s="117">
        <v>2.5943103448275866</v>
      </c>
      <c r="BC18" s="118">
        <v>7.6546535759897819E-3</v>
      </c>
      <c r="BD18" s="118">
        <v>1.1592824074074077</v>
      </c>
      <c r="BE18" s="118">
        <v>1.9987627713920823E-2</v>
      </c>
      <c r="BF18" s="119">
        <v>5.5246627855312589</v>
      </c>
      <c r="BG18" s="120">
        <v>78</v>
      </c>
      <c r="BH18" s="117">
        <v>298.88770188000012</v>
      </c>
      <c r="BI18" s="117">
        <v>3.8318936138461552</v>
      </c>
      <c r="BJ18" s="118">
        <v>7.6166310541310534E-3</v>
      </c>
      <c r="BK18" s="118">
        <v>2.4290624999999997</v>
      </c>
      <c r="BL18" s="118">
        <v>3.1141826923076918E-2</v>
      </c>
      <c r="BM18" s="119">
        <v>5.6743314161144829</v>
      </c>
      <c r="BN18" s="120">
        <v>162</v>
      </c>
      <c r="BO18" s="117">
        <v>798.85000000000014</v>
      </c>
      <c r="BP18" s="117">
        <v>4.931172839506174</v>
      </c>
      <c r="BQ18" s="118">
        <v>7.0070301783264751E-3</v>
      </c>
      <c r="BR18" s="118">
        <v>5.7699537037037008</v>
      </c>
      <c r="BS18" s="118">
        <v>3.5616998171010501E-2</v>
      </c>
      <c r="BT18" s="119">
        <v>5.9821372897463485</v>
      </c>
      <c r="BU18" s="120">
        <v>159</v>
      </c>
      <c r="BV18" s="117">
        <v>651.57000000000028</v>
      </c>
      <c r="BW18" s="117">
        <v>4.0979245283018884</v>
      </c>
      <c r="BX18" s="118">
        <v>7.1151438388073586E-3</v>
      </c>
      <c r="BY18" s="118">
        <v>4.6632986111111103</v>
      </c>
      <c r="BZ18" s="118">
        <v>2.9328922082459814E-2</v>
      </c>
      <c r="CA18" s="119">
        <v>5.8936072602747833</v>
      </c>
      <c r="CB18" s="120">
        <v>155</v>
      </c>
      <c r="CC18" s="117">
        <v>543.12199999999984</v>
      </c>
      <c r="CD18" s="117">
        <v>3.5040129032258056</v>
      </c>
      <c r="CE18" s="118">
        <v>7.1453106332138548E-3</v>
      </c>
      <c r="CF18" s="118">
        <v>3.915578703703702</v>
      </c>
      <c r="CG18" s="118">
        <v>2.5261798088410982E-2</v>
      </c>
      <c r="CH18" s="119">
        <v>5.8683970573904567</v>
      </c>
      <c r="CI18" s="120">
        <v>123</v>
      </c>
      <c r="CJ18" s="117">
        <v>336.46</v>
      </c>
      <c r="CK18" s="117">
        <v>2.7354471544715446</v>
      </c>
      <c r="CL18" s="118">
        <v>7.2027439024390204E-3</v>
      </c>
      <c r="CM18" s="118">
        <v>2.4453935185185181</v>
      </c>
      <c r="CN18" s="118">
        <v>1.9881248118036734E-2</v>
      </c>
      <c r="CO18" s="119">
        <v>5.8172243032887598</v>
      </c>
      <c r="CP18" s="120">
        <v>95</v>
      </c>
      <c r="CQ18" s="117">
        <v>325.70499999999993</v>
      </c>
      <c r="CR18" s="117">
        <v>3.4284736842105255</v>
      </c>
      <c r="CS18" s="118">
        <v>7.444200779727096E-3</v>
      </c>
      <c r="CT18" s="118">
        <v>2.4717708333333324</v>
      </c>
      <c r="CU18" s="118">
        <v>2.6018640350877184E-2</v>
      </c>
      <c r="CV18" s="119">
        <v>5.6744659886194517</v>
      </c>
      <c r="CW18" s="120">
        <v>55</v>
      </c>
      <c r="CX18" s="117">
        <v>183.74499999999995</v>
      </c>
      <c r="CY18" s="117">
        <v>3.340818181818181</v>
      </c>
      <c r="CZ18" s="118">
        <v>7.2901936026936003E-3</v>
      </c>
      <c r="DA18" s="118">
        <v>1.3623958333333337</v>
      </c>
      <c r="DB18" s="118">
        <v>2.4770833333333339E-2</v>
      </c>
      <c r="DC18" s="119">
        <v>5.7723822552193154</v>
      </c>
      <c r="DD18" s="120">
        <v>1</v>
      </c>
      <c r="DE18" s="117">
        <v>3.1</v>
      </c>
      <c r="DF18" s="117">
        <v>3.1</v>
      </c>
      <c r="DG18" s="118">
        <v>7.3263888888888892E-3</v>
      </c>
      <c r="DH18" s="118">
        <v>2.2719907407407411E-2</v>
      </c>
      <c r="DI18" s="118">
        <v>2.2719907407407411E-2</v>
      </c>
      <c r="DJ18" s="119">
        <v>5.6851757514009211</v>
      </c>
      <c r="DK18" s="120">
        <v>1</v>
      </c>
      <c r="DL18" s="117">
        <v>3.1</v>
      </c>
      <c r="DM18" s="117">
        <v>3.1</v>
      </c>
      <c r="DN18" s="118">
        <v>9.525462962962963E-3</v>
      </c>
      <c r="DO18" s="118">
        <v>2.9525462962962962E-2</v>
      </c>
      <c r="DP18" s="118">
        <v>2.9525462962962962E-2</v>
      </c>
      <c r="DQ18" s="119">
        <v>4.3747549980399887</v>
      </c>
      <c r="DR18" s="121">
        <v>1669</v>
      </c>
      <c r="DS18" s="122">
        <v>6634.9897018800002</v>
      </c>
      <c r="DT18" s="122">
        <v>3.9754282216177352</v>
      </c>
      <c r="DU18" s="123">
        <v>7.319280784679227E-3</v>
      </c>
      <c r="DV18" s="123">
        <v>50.231539351851843</v>
      </c>
      <c r="DW18" s="123">
        <v>3.0096788107760241E-2</v>
      </c>
      <c r="DX18" s="124">
        <v>5.7682387747772159</v>
      </c>
    </row>
    <row r="19" spans="1:128" ht="15" x14ac:dyDescent="0.3">
      <c r="A19" s="165" t="s">
        <v>1224</v>
      </c>
      <c r="B19" s="163">
        <v>1</v>
      </c>
      <c r="C19" s="191">
        <v>4</v>
      </c>
      <c r="D19" s="192">
        <v>40</v>
      </c>
      <c r="E19" s="192">
        <v>10</v>
      </c>
      <c r="F19" s="193">
        <v>2.2714120370370371E-3</v>
      </c>
      <c r="G19" s="193">
        <v>9.0833333333333335E-2</v>
      </c>
      <c r="H19" s="193">
        <v>2.2708333333333334E-2</v>
      </c>
      <c r="I19" s="166">
        <v>19.220521541950131</v>
      </c>
      <c r="J19" s="194">
        <v>10</v>
      </c>
      <c r="K19" s="192">
        <v>140.69999999999999</v>
      </c>
      <c r="L19" s="192">
        <v>14.069999999999999</v>
      </c>
      <c r="M19" s="193">
        <v>2.3460648148148151E-3</v>
      </c>
      <c r="N19" s="193">
        <v>0.32788194444444452</v>
      </c>
      <c r="O19" s="193">
        <v>3.2788194444444453E-2</v>
      </c>
      <c r="P19" s="166">
        <v>18.235536347669363</v>
      </c>
      <c r="Q19" s="194">
        <v>5</v>
      </c>
      <c r="R19" s="192">
        <v>69.75</v>
      </c>
      <c r="S19" s="192">
        <v>13.95</v>
      </c>
      <c r="T19" s="193">
        <v>2.4699074074074076E-3</v>
      </c>
      <c r="U19" s="193">
        <v>0.17381944444444444</v>
      </c>
      <c r="V19" s="193">
        <v>3.4763888888888886E-2</v>
      </c>
      <c r="W19" s="166">
        <v>17.346903745851129</v>
      </c>
      <c r="X19" s="194">
        <v>5</v>
      </c>
      <c r="Y19" s="192">
        <v>54</v>
      </c>
      <c r="Z19" s="192">
        <v>10.8</v>
      </c>
      <c r="AA19" s="193">
        <v>1.8495370370370371E-3</v>
      </c>
      <c r="AB19" s="193">
        <v>9.9374999999999991E-2</v>
      </c>
      <c r="AC19" s="193">
        <v>1.9874999999999997E-2</v>
      </c>
      <c r="AD19" s="166">
        <v>22.629844463155557</v>
      </c>
      <c r="AE19" s="194">
        <v>11</v>
      </c>
      <c r="AF19" s="192">
        <v>179.59999999999997</v>
      </c>
      <c r="AG19" s="192">
        <v>16.327272727272724</v>
      </c>
      <c r="AH19" s="193">
        <v>2.0223063973063976E-3</v>
      </c>
      <c r="AI19" s="193">
        <v>0.39421296296296293</v>
      </c>
      <c r="AJ19" s="193">
        <v>3.5837542087542085E-2</v>
      </c>
      <c r="AK19" s="166">
        <v>21.722025976018166</v>
      </c>
      <c r="AL19" s="194">
        <v>1</v>
      </c>
      <c r="AM19" s="192">
        <v>4</v>
      </c>
      <c r="AN19" s="192">
        <v>4</v>
      </c>
      <c r="AO19" s="193">
        <v>2.6041666666666665E-3</v>
      </c>
      <c r="AP19" s="193">
        <v>1.0416666666666666E-2</v>
      </c>
      <c r="AQ19" s="193">
        <v>1.0416666666666666E-2</v>
      </c>
      <c r="AR19" s="166">
        <v>16.000000000000014</v>
      </c>
      <c r="AS19" s="194"/>
      <c r="AT19" s="192"/>
      <c r="AU19" s="192"/>
      <c r="AV19" s="193"/>
      <c r="AW19" s="193"/>
      <c r="AX19" s="193"/>
      <c r="AY19" s="166"/>
      <c r="AZ19" s="194"/>
      <c r="BA19" s="192"/>
      <c r="BB19" s="192"/>
      <c r="BC19" s="193"/>
      <c r="BD19" s="193"/>
      <c r="BE19" s="193"/>
      <c r="BF19" s="166"/>
      <c r="BG19" s="194"/>
      <c r="BH19" s="192"/>
      <c r="BI19" s="192"/>
      <c r="BJ19" s="193"/>
      <c r="BK19" s="193"/>
      <c r="BL19" s="193"/>
      <c r="BM19" s="166"/>
      <c r="BN19" s="194">
        <v>3</v>
      </c>
      <c r="BO19" s="192">
        <v>3</v>
      </c>
      <c r="BP19" s="192">
        <v>1</v>
      </c>
      <c r="BQ19" s="193">
        <v>3.7229938271604937E-3</v>
      </c>
      <c r="BR19" s="193">
        <v>1.1168981481481481E-2</v>
      </c>
      <c r="BS19" s="193">
        <v>3.7229938271604937E-3</v>
      </c>
      <c r="BT19" s="166">
        <v>11.228260869565226</v>
      </c>
      <c r="BU19" s="194"/>
      <c r="BV19" s="192"/>
      <c r="BW19" s="192"/>
      <c r="BX19" s="193"/>
      <c r="BY19" s="193"/>
      <c r="BZ19" s="193"/>
      <c r="CA19" s="166"/>
      <c r="CB19" s="194">
        <v>1</v>
      </c>
      <c r="CC19" s="192">
        <v>10</v>
      </c>
      <c r="CD19" s="192">
        <v>10</v>
      </c>
      <c r="CE19" s="193">
        <v>2.8819444444444444E-3</v>
      </c>
      <c r="CF19" s="193">
        <v>2.8819444444444443E-2</v>
      </c>
      <c r="CG19" s="193">
        <v>2.8819444444444443E-2</v>
      </c>
      <c r="CH19" s="166">
        <v>14.457831325301216</v>
      </c>
      <c r="CI19" s="194">
        <v>1</v>
      </c>
      <c r="CJ19" s="192">
        <v>6</v>
      </c>
      <c r="CK19" s="192">
        <v>6</v>
      </c>
      <c r="CL19" s="193">
        <v>2.8935185185185188E-3</v>
      </c>
      <c r="CM19" s="193">
        <v>1.7361111111111112E-2</v>
      </c>
      <c r="CN19" s="193">
        <v>1.7361111111111112E-2</v>
      </c>
      <c r="CO19" s="166">
        <v>14.400000000000009</v>
      </c>
      <c r="CP19" s="194">
        <v>2</v>
      </c>
      <c r="CQ19" s="192">
        <v>17.3</v>
      </c>
      <c r="CR19" s="192">
        <v>8.65</v>
      </c>
      <c r="CS19" s="193">
        <v>2.6446759259259262E-3</v>
      </c>
      <c r="CT19" s="193">
        <v>4.5138888888888888E-2</v>
      </c>
      <c r="CU19" s="193">
        <v>2.2569444444444444E-2</v>
      </c>
      <c r="CV19" s="166">
        <v>15.871428571428584</v>
      </c>
      <c r="CW19" s="194"/>
      <c r="CX19" s="192"/>
      <c r="CY19" s="192"/>
      <c r="CZ19" s="193"/>
      <c r="DA19" s="193"/>
      <c r="DB19" s="193"/>
      <c r="DC19" s="166"/>
      <c r="DD19" s="194"/>
      <c r="DE19" s="192"/>
      <c r="DF19" s="192"/>
      <c r="DG19" s="193"/>
      <c r="DH19" s="193"/>
      <c r="DI19" s="193"/>
      <c r="DJ19" s="166"/>
      <c r="DK19" s="194"/>
      <c r="DL19" s="192"/>
      <c r="DM19" s="192"/>
      <c r="DN19" s="193"/>
      <c r="DO19" s="193"/>
      <c r="DP19" s="193"/>
      <c r="DQ19" s="166"/>
      <c r="DR19" s="195">
        <v>43</v>
      </c>
      <c r="DS19" s="196">
        <v>524.35</v>
      </c>
      <c r="DT19" s="196">
        <v>12.194186046511629</v>
      </c>
      <c r="DU19" s="197">
        <v>2.3541128337639969E-3</v>
      </c>
      <c r="DV19" s="197">
        <v>1.199027777777778</v>
      </c>
      <c r="DW19" s="197">
        <v>2.7884366925064605E-2</v>
      </c>
      <c r="DX19" s="167">
        <v>18.79881273261817</v>
      </c>
    </row>
    <row r="20" spans="1:128" ht="15" x14ac:dyDescent="0.3">
      <c r="A20" s="184"/>
      <c r="B20" s="164">
        <v>2</v>
      </c>
      <c r="C20" s="110">
        <v>5</v>
      </c>
      <c r="D20" s="111">
        <v>62.8</v>
      </c>
      <c r="E20" s="111">
        <v>12.559999999999999</v>
      </c>
      <c r="F20" s="112">
        <v>2.5324074074074073E-3</v>
      </c>
      <c r="G20" s="112">
        <v>0.16282407407407407</v>
      </c>
      <c r="H20" s="112">
        <v>3.256481481481481E-2</v>
      </c>
      <c r="I20" s="107">
        <v>17.057638287372868</v>
      </c>
      <c r="J20" s="198">
        <v>5</v>
      </c>
      <c r="K20" s="111">
        <v>91.3</v>
      </c>
      <c r="L20" s="111">
        <v>18.259999999999998</v>
      </c>
      <c r="M20" s="112">
        <v>2.425925925925926E-3</v>
      </c>
      <c r="N20" s="112">
        <v>0.22515046296296296</v>
      </c>
      <c r="O20" s="112">
        <v>4.5030092592592594E-2</v>
      </c>
      <c r="P20" s="107">
        <v>17.740842418189427</v>
      </c>
      <c r="Q20" s="198">
        <v>4</v>
      </c>
      <c r="R20" s="111">
        <v>49</v>
      </c>
      <c r="S20" s="111">
        <v>12.25</v>
      </c>
      <c r="T20" s="112">
        <v>2.5549768518518517E-3</v>
      </c>
      <c r="U20" s="112">
        <v>0.12608796296296296</v>
      </c>
      <c r="V20" s="112">
        <v>3.1521990740740739E-2</v>
      </c>
      <c r="W20" s="107">
        <v>16.639700960046635</v>
      </c>
      <c r="X20" s="198">
        <v>8</v>
      </c>
      <c r="Y20" s="111">
        <v>90.1</v>
      </c>
      <c r="Z20" s="111">
        <v>11.262499999999999</v>
      </c>
      <c r="AA20" s="112">
        <v>2.1137152777777777E-3</v>
      </c>
      <c r="AB20" s="112">
        <v>0.1892361111111111</v>
      </c>
      <c r="AC20" s="112">
        <v>2.3654513888888888E-2</v>
      </c>
      <c r="AD20" s="107">
        <v>20.069524983026142</v>
      </c>
      <c r="AE20" s="198">
        <v>9</v>
      </c>
      <c r="AF20" s="111">
        <v>116.70000000000002</v>
      </c>
      <c r="AG20" s="111">
        <v>12.966666666666669</v>
      </c>
      <c r="AH20" s="112">
        <v>1.9290123456790125E-3</v>
      </c>
      <c r="AI20" s="112">
        <v>0.23996527777777779</v>
      </c>
      <c r="AJ20" s="112">
        <v>2.6662808641975309E-2</v>
      </c>
      <c r="AK20" s="107">
        <v>22.226349098020812</v>
      </c>
      <c r="AL20" s="198">
        <v>7</v>
      </c>
      <c r="AM20" s="111">
        <v>49.25</v>
      </c>
      <c r="AN20" s="111">
        <v>7.0357142857142856</v>
      </c>
      <c r="AO20" s="112">
        <v>2.6438492063492062E-3</v>
      </c>
      <c r="AP20" s="112">
        <v>0.13194444444444442</v>
      </c>
      <c r="AQ20" s="112">
        <v>1.8849206349206345E-2</v>
      </c>
      <c r="AR20" s="107">
        <v>15.869047619047633</v>
      </c>
      <c r="AS20" s="198">
        <v>2</v>
      </c>
      <c r="AT20" s="111">
        <v>20</v>
      </c>
      <c r="AU20" s="111">
        <v>10</v>
      </c>
      <c r="AV20" s="112">
        <v>3.2986111111111107E-3</v>
      </c>
      <c r="AW20" s="112">
        <v>6.5972222222222224E-2</v>
      </c>
      <c r="AX20" s="112">
        <v>3.2986111111111112E-2</v>
      </c>
      <c r="AY20" s="107">
        <v>12.666666666666675</v>
      </c>
      <c r="AZ20" s="198"/>
      <c r="BA20" s="111"/>
      <c r="BB20" s="111"/>
      <c r="BC20" s="112"/>
      <c r="BD20" s="112"/>
      <c r="BE20" s="112"/>
      <c r="BF20" s="107"/>
      <c r="BG20" s="198"/>
      <c r="BH20" s="111"/>
      <c r="BI20" s="111"/>
      <c r="BJ20" s="112"/>
      <c r="BK20" s="112"/>
      <c r="BL20" s="112"/>
      <c r="BM20" s="107"/>
      <c r="BN20" s="198">
        <v>3</v>
      </c>
      <c r="BO20" s="111">
        <v>19.75</v>
      </c>
      <c r="BP20" s="111">
        <v>6.583333333333333</v>
      </c>
      <c r="BQ20" s="112">
        <v>3.0439814814814821E-3</v>
      </c>
      <c r="BR20" s="112">
        <v>5.5555555555555552E-2</v>
      </c>
      <c r="BS20" s="112">
        <v>1.8518518518518517E-2</v>
      </c>
      <c r="BT20" s="107">
        <v>13.840909090909102</v>
      </c>
      <c r="BU20" s="198">
        <v>3</v>
      </c>
      <c r="BV20" s="111">
        <v>6</v>
      </c>
      <c r="BW20" s="111">
        <v>2</v>
      </c>
      <c r="BX20" s="112">
        <v>5.9799382716049379E-3</v>
      </c>
      <c r="BY20" s="112">
        <v>3.4722222222222224E-2</v>
      </c>
      <c r="BZ20" s="112">
        <v>1.1574074074074075E-2</v>
      </c>
      <c r="CA20" s="107">
        <v>7.0666666666666726</v>
      </c>
      <c r="CB20" s="198"/>
      <c r="CC20" s="111"/>
      <c r="CD20" s="111"/>
      <c r="CE20" s="112"/>
      <c r="CF20" s="112"/>
      <c r="CG20" s="112"/>
      <c r="CH20" s="107"/>
      <c r="CI20" s="198"/>
      <c r="CJ20" s="111"/>
      <c r="CK20" s="111"/>
      <c r="CL20" s="112"/>
      <c r="CM20" s="112"/>
      <c r="CN20" s="112"/>
      <c r="CO20" s="107"/>
      <c r="CP20" s="198">
        <v>4</v>
      </c>
      <c r="CQ20" s="111">
        <v>71</v>
      </c>
      <c r="CR20" s="111">
        <v>17.75</v>
      </c>
      <c r="CS20" s="112">
        <v>2.4421296296296296E-3</v>
      </c>
      <c r="CT20" s="112">
        <v>0.17777777777777778</v>
      </c>
      <c r="CU20" s="112">
        <v>4.4444444444444446E-2</v>
      </c>
      <c r="CV20" s="107">
        <v>17.391472868217072</v>
      </c>
      <c r="CW20" s="198"/>
      <c r="CX20" s="111"/>
      <c r="CY20" s="111"/>
      <c r="CZ20" s="112"/>
      <c r="DA20" s="112"/>
      <c r="DB20" s="112"/>
      <c r="DC20" s="107"/>
      <c r="DD20" s="198"/>
      <c r="DE20" s="111"/>
      <c r="DF20" s="111"/>
      <c r="DG20" s="112"/>
      <c r="DH20" s="112"/>
      <c r="DI20" s="112"/>
      <c r="DJ20" s="107"/>
      <c r="DK20" s="198"/>
      <c r="DL20" s="111"/>
      <c r="DM20" s="111"/>
      <c r="DN20" s="112"/>
      <c r="DO20" s="112"/>
      <c r="DP20" s="112"/>
      <c r="DQ20" s="107"/>
      <c r="DR20" s="113">
        <v>50</v>
      </c>
      <c r="DS20" s="114">
        <v>575.89999999999986</v>
      </c>
      <c r="DT20" s="114">
        <v>11.517999999999997</v>
      </c>
      <c r="DU20" s="115">
        <v>2.6245370370370381E-3</v>
      </c>
      <c r="DV20" s="115">
        <v>1.4092361111111116</v>
      </c>
      <c r="DW20" s="115">
        <v>2.8184722222222233E-2</v>
      </c>
      <c r="DX20" s="108">
        <v>17.396996690533136</v>
      </c>
    </row>
    <row r="21" spans="1:128" ht="15" x14ac:dyDescent="0.3">
      <c r="A21" s="184"/>
      <c r="B21" s="164">
        <v>3</v>
      </c>
      <c r="C21" s="110">
        <v>2</v>
      </c>
      <c r="D21" s="111">
        <v>24.5</v>
      </c>
      <c r="E21" s="111">
        <v>12.25</v>
      </c>
      <c r="F21" s="112">
        <v>2.1643518518518522E-3</v>
      </c>
      <c r="G21" s="112">
        <v>5.2685185185185182E-2</v>
      </c>
      <c r="H21" s="112">
        <v>2.6342592592592591E-2</v>
      </c>
      <c r="I21" s="107">
        <v>19.259773013871389</v>
      </c>
      <c r="J21" s="198">
        <v>10</v>
      </c>
      <c r="K21" s="111">
        <v>139.6</v>
      </c>
      <c r="L21" s="111">
        <v>13.959999999999999</v>
      </c>
      <c r="M21" s="112">
        <v>2.7499999999999998E-3</v>
      </c>
      <c r="N21" s="112">
        <v>0.40116898148148145</v>
      </c>
      <c r="O21" s="112">
        <v>4.0116898148148145E-2</v>
      </c>
      <c r="P21" s="107">
        <v>16.29600861357839</v>
      </c>
      <c r="Q21" s="198">
        <v>6</v>
      </c>
      <c r="R21" s="111">
        <v>90</v>
      </c>
      <c r="S21" s="111">
        <v>15</v>
      </c>
      <c r="T21" s="112">
        <v>2.3167438271604938E-3</v>
      </c>
      <c r="U21" s="112">
        <v>0.22209490740740739</v>
      </c>
      <c r="V21" s="112">
        <v>3.7015817901234566E-2</v>
      </c>
      <c r="W21" s="107">
        <v>18.69915186992176</v>
      </c>
      <c r="X21" s="198">
        <v>11</v>
      </c>
      <c r="Y21" s="111">
        <v>142.69999999999999</v>
      </c>
      <c r="Z21" s="111">
        <v>12.972727272727271</v>
      </c>
      <c r="AA21" s="112">
        <v>2.4494949494949497E-3</v>
      </c>
      <c r="AB21" s="112">
        <v>0.36239583333333331</v>
      </c>
      <c r="AC21" s="112">
        <v>3.2945075757575756E-2</v>
      </c>
      <c r="AD21" s="107">
        <v>17.68440277151549</v>
      </c>
      <c r="AE21" s="198">
        <v>11</v>
      </c>
      <c r="AF21" s="111">
        <v>205.70000000000002</v>
      </c>
      <c r="AG21" s="111">
        <v>18.700000000000003</v>
      </c>
      <c r="AH21" s="112">
        <v>2.263257575757576E-3</v>
      </c>
      <c r="AI21" s="112">
        <v>0.52155092592592589</v>
      </c>
      <c r="AJ21" s="112">
        <v>4.7413720538720533E-2</v>
      </c>
      <c r="AK21" s="107">
        <v>19.953223120635116</v>
      </c>
      <c r="AL21" s="198">
        <v>9</v>
      </c>
      <c r="AM21" s="111">
        <v>73.42</v>
      </c>
      <c r="AN21" s="111">
        <v>8.1577777777777776</v>
      </c>
      <c r="AO21" s="112">
        <v>2.781635802469136E-3</v>
      </c>
      <c r="AP21" s="112">
        <v>0.20520833333333335</v>
      </c>
      <c r="AQ21" s="112">
        <v>2.2800925925925929E-2</v>
      </c>
      <c r="AR21" s="107">
        <v>16.018959481867963</v>
      </c>
      <c r="AS21" s="198">
        <v>3</v>
      </c>
      <c r="AT21" s="111">
        <v>30</v>
      </c>
      <c r="AU21" s="111">
        <v>10</v>
      </c>
      <c r="AV21" s="112">
        <v>3.1249999999999997E-3</v>
      </c>
      <c r="AW21" s="112">
        <v>9.375E-2</v>
      </c>
      <c r="AX21" s="112">
        <v>3.125E-2</v>
      </c>
      <c r="AY21" s="107">
        <v>13.333333333333343</v>
      </c>
      <c r="AZ21" s="198"/>
      <c r="BA21" s="111"/>
      <c r="BB21" s="111"/>
      <c r="BC21" s="112"/>
      <c r="BD21" s="112"/>
      <c r="BE21" s="112"/>
      <c r="BF21" s="107"/>
      <c r="BG21" s="198"/>
      <c r="BH21" s="111"/>
      <c r="BI21" s="111"/>
      <c r="BJ21" s="112"/>
      <c r="BK21" s="112"/>
      <c r="BL21" s="112"/>
      <c r="BM21" s="107"/>
      <c r="BN21" s="198">
        <v>1</v>
      </c>
      <c r="BO21" s="111">
        <v>3.75</v>
      </c>
      <c r="BP21" s="111">
        <v>3.75</v>
      </c>
      <c r="BQ21" s="112">
        <v>2.7777777777777779E-3</v>
      </c>
      <c r="BR21" s="112">
        <v>1.0416666666666666E-2</v>
      </c>
      <c r="BS21" s="112">
        <v>1.0416666666666666E-2</v>
      </c>
      <c r="BT21" s="107">
        <v>15.000000000000014</v>
      </c>
      <c r="BU21" s="198"/>
      <c r="BV21" s="111"/>
      <c r="BW21" s="111"/>
      <c r="BX21" s="112"/>
      <c r="BY21" s="112"/>
      <c r="BZ21" s="112"/>
      <c r="CA21" s="107"/>
      <c r="CB21" s="198">
        <v>2</v>
      </c>
      <c r="CC21" s="111">
        <v>8.5</v>
      </c>
      <c r="CD21" s="111">
        <v>4.25</v>
      </c>
      <c r="CE21" s="112">
        <v>2.7372685185185187E-3</v>
      </c>
      <c r="CF21" s="112">
        <v>2.4305555555555556E-2</v>
      </c>
      <c r="CG21" s="112">
        <v>1.2152777777777778E-2</v>
      </c>
      <c r="CH21" s="107">
        <v>15.600000000000012</v>
      </c>
      <c r="CI21" s="198">
        <v>3</v>
      </c>
      <c r="CJ21" s="111">
        <v>28</v>
      </c>
      <c r="CK21" s="111">
        <v>9.3333333333333339</v>
      </c>
      <c r="CL21" s="112">
        <v>2.6118827160493824E-3</v>
      </c>
      <c r="CM21" s="112">
        <v>7.3090277777777768E-2</v>
      </c>
      <c r="CN21" s="112">
        <v>2.4363425925925924E-2</v>
      </c>
      <c r="CO21" s="107">
        <v>15.955922865013788</v>
      </c>
      <c r="CP21" s="198">
        <v>8</v>
      </c>
      <c r="CQ21" s="111">
        <v>91</v>
      </c>
      <c r="CR21" s="111">
        <v>11.375</v>
      </c>
      <c r="CS21" s="112">
        <v>3.0309606481481481E-3</v>
      </c>
      <c r="CT21" s="112">
        <v>0.26805555555555555</v>
      </c>
      <c r="CU21" s="112">
        <v>3.3506944444444443E-2</v>
      </c>
      <c r="CV21" s="107">
        <v>14.079912023460423</v>
      </c>
      <c r="CW21" s="198"/>
      <c r="CX21" s="111"/>
      <c r="CY21" s="111"/>
      <c r="CZ21" s="112"/>
      <c r="DA21" s="112"/>
      <c r="DB21" s="112"/>
      <c r="DC21" s="107"/>
      <c r="DD21" s="198"/>
      <c r="DE21" s="111"/>
      <c r="DF21" s="111"/>
      <c r="DG21" s="112"/>
      <c r="DH21" s="112"/>
      <c r="DI21" s="112"/>
      <c r="DJ21" s="107"/>
      <c r="DK21" s="198"/>
      <c r="DL21" s="111"/>
      <c r="DM21" s="111"/>
      <c r="DN21" s="112"/>
      <c r="DO21" s="112"/>
      <c r="DP21" s="112"/>
      <c r="DQ21" s="107"/>
      <c r="DR21" s="113">
        <v>66</v>
      </c>
      <c r="DS21" s="114">
        <v>837.17</v>
      </c>
      <c r="DT21" s="114">
        <v>12.684393939393939</v>
      </c>
      <c r="DU21" s="115">
        <v>2.6108305274971919E-3</v>
      </c>
      <c r="DV21" s="115">
        <v>2.2347222222222225</v>
      </c>
      <c r="DW21" s="115">
        <v>3.3859427609427617E-2</v>
      </c>
      <c r="DX21" s="108">
        <v>16.947971641155306</v>
      </c>
    </row>
    <row r="22" spans="1:128" ht="15.75" thickBot="1" x14ac:dyDescent="0.35">
      <c r="A22" s="184"/>
      <c r="B22" s="164">
        <v>4</v>
      </c>
      <c r="C22" s="110"/>
      <c r="D22" s="111"/>
      <c r="E22" s="111"/>
      <c r="F22" s="112"/>
      <c r="G22" s="112"/>
      <c r="H22" s="112"/>
      <c r="I22" s="107"/>
      <c r="J22" s="198">
        <v>5</v>
      </c>
      <c r="K22" s="111">
        <v>56</v>
      </c>
      <c r="L22" s="111">
        <v>11.2</v>
      </c>
      <c r="M22" s="112">
        <v>2.8773148148148148E-3</v>
      </c>
      <c r="N22" s="112">
        <v>0.1622453703703704</v>
      </c>
      <c r="O22" s="112">
        <v>3.2449074074074082E-2</v>
      </c>
      <c r="P22" s="107">
        <v>15.00699280257108</v>
      </c>
      <c r="Q22" s="198">
        <v>8</v>
      </c>
      <c r="R22" s="111">
        <v>166.4</v>
      </c>
      <c r="S22" s="111">
        <v>20.8</v>
      </c>
      <c r="T22" s="112">
        <v>2.7387152777777774E-3</v>
      </c>
      <c r="U22" s="112">
        <v>0.46650462962962963</v>
      </c>
      <c r="V22" s="112">
        <v>5.8313078703703704E-2</v>
      </c>
      <c r="W22" s="107">
        <v>16.276465454291213</v>
      </c>
      <c r="X22" s="198">
        <v>11</v>
      </c>
      <c r="Y22" s="111">
        <v>196.9</v>
      </c>
      <c r="Z22" s="111">
        <v>17.900000000000002</v>
      </c>
      <c r="AA22" s="112">
        <v>2.4368686868686869E-3</v>
      </c>
      <c r="AB22" s="112">
        <v>0.53145833333333348</v>
      </c>
      <c r="AC22" s="112">
        <v>4.8314393939393956E-2</v>
      </c>
      <c r="AD22" s="107">
        <v>17.812542701936859</v>
      </c>
      <c r="AE22" s="198">
        <v>9</v>
      </c>
      <c r="AF22" s="111">
        <v>173.41</v>
      </c>
      <c r="AG22" s="111">
        <v>19.267777777777777</v>
      </c>
      <c r="AH22" s="112">
        <v>2.1707818930041156E-3</v>
      </c>
      <c r="AI22" s="112">
        <v>0.43366898148148142</v>
      </c>
      <c r="AJ22" s="112">
        <v>4.818544238683127E-2</v>
      </c>
      <c r="AK22" s="107">
        <v>19.952766737252901</v>
      </c>
      <c r="AL22" s="198">
        <v>6</v>
      </c>
      <c r="AM22" s="111">
        <v>127.77000000000001</v>
      </c>
      <c r="AN22" s="111">
        <v>21.295000000000002</v>
      </c>
      <c r="AO22" s="112">
        <v>2.509645061728395E-3</v>
      </c>
      <c r="AP22" s="112">
        <v>0.36981481481481482</v>
      </c>
      <c r="AQ22" s="112">
        <v>6.1635802469135803E-2</v>
      </c>
      <c r="AR22" s="107">
        <v>18.248768465528343</v>
      </c>
      <c r="AS22" s="198">
        <v>1</v>
      </c>
      <c r="AT22" s="111">
        <v>7.32</v>
      </c>
      <c r="AU22" s="111">
        <v>7.32</v>
      </c>
      <c r="AV22" s="112">
        <v>3.7962962962962963E-3</v>
      </c>
      <c r="AW22" s="112">
        <v>2.7800925925925923E-2</v>
      </c>
      <c r="AX22" s="112">
        <v>2.7800925925925923E-2</v>
      </c>
      <c r="AY22" s="107">
        <v>10.970857618651134</v>
      </c>
      <c r="AZ22" s="198">
        <v>1</v>
      </c>
      <c r="BA22" s="111">
        <v>22.44</v>
      </c>
      <c r="BB22" s="111">
        <v>22.44</v>
      </c>
      <c r="BC22" s="112">
        <v>2.7893518518518519E-3</v>
      </c>
      <c r="BD22" s="112">
        <v>6.2708333333333324E-2</v>
      </c>
      <c r="BE22" s="112">
        <v>6.2708333333333324E-2</v>
      </c>
      <c r="BF22" s="107">
        <v>14.910299003322272</v>
      </c>
      <c r="BG22" s="198"/>
      <c r="BH22" s="111"/>
      <c r="BI22" s="111"/>
      <c r="BJ22" s="112"/>
      <c r="BK22" s="112"/>
      <c r="BL22" s="112"/>
      <c r="BM22" s="107"/>
      <c r="BN22" s="198">
        <v>1</v>
      </c>
      <c r="BO22" s="111">
        <v>9.5</v>
      </c>
      <c r="BP22" s="111">
        <v>9.5</v>
      </c>
      <c r="BQ22" s="112">
        <v>3.2175925925925926E-3</v>
      </c>
      <c r="BR22" s="112">
        <v>3.0613425925925929E-2</v>
      </c>
      <c r="BS22" s="112">
        <v>3.0613425925925929E-2</v>
      </c>
      <c r="BT22" s="107">
        <v>12.930056710775055</v>
      </c>
      <c r="BU22" s="198">
        <v>1</v>
      </c>
      <c r="BV22" s="111">
        <v>3.06</v>
      </c>
      <c r="BW22" s="111">
        <v>3.06</v>
      </c>
      <c r="BX22" s="112">
        <v>2.7777777777777779E-3</v>
      </c>
      <c r="BY22" s="112">
        <v>8.4837962962962966E-3</v>
      </c>
      <c r="BZ22" s="112">
        <v>8.4837962962962966E-3</v>
      </c>
      <c r="CA22" s="107">
        <v>15.028649386084595</v>
      </c>
      <c r="CB22" s="198">
        <v>8</v>
      </c>
      <c r="CC22" s="111">
        <v>70.28</v>
      </c>
      <c r="CD22" s="111">
        <v>8.7850000000000001</v>
      </c>
      <c r="CE22" s="112">
        <v>2.8573495370370367E-3</v>
      </c>
      <c r="CF22" s="112">
        <v>0.18744212962962964</v>
      </c>
      <c r="CG22" s="112">
        <v>2.3430266203703705E-2</v>
      </c>
      <c r="CH22" s="107">
        <v>14.77833713322458</v>
      </c>
      <c r="CI22" s="198">
        <v>4</v>
      </c>
      <c r="CJ22" s="111">
        <v>28</v>
      </c>
      <c r="CK22" s="111">
        <v>7</v>
      </c>
      <c r="CL22" s="112">
        <v>2.8124999999999999E-3</v>
      </c>
      <c r="CM22" s="112">
        <v>7.8483796296296288E-2</v>
      </c>
      <c r="CN22" s="112">
        <v>1.9620949074074072E-2</v>
      </c>
      <c r="CO22" s="107">
        <v>14.908323258649652</v>
      </c>
      <c r="CP22" s="198">
        <v>7</v>
      </c>
      <c r="CQ22" s="111">
        <v>100.1</v>
      </c>
      <c r="CR22" s="111">
        <v>14.299999999999999</v>
      </c>
      <c r="CS22" s="112">
        <v>3.0621693121693121E-3</v>
      </c>
      <c r="CT22" s="112">
        <v>0.31305555555555553</v>
      </c>
      <c r="CU22" s="112">
        <v>4.4722222222222219E-2</v>
      </c>
      <c r="CV22" s="107">
        <v>13.790321223025899</v>
      </c>
      <c r="CW22" s="198">
        <v>4</v>
      </c>
      <c r="CX22" s="111">
        <v>30.599999999999998</v>
      </c>
      <c r="CY22" s="111">
        <v>7.6499999999999995</v>
      </c>
      <c r="CZ22" s="112">
        <v>3.119212962962963E-3</v>
      </c>
      <c r="DA22" s="112">
        <v>9.8634259259259255E-2</v>
      </c>
      <c r="DB22" s="112">
        <v>2.4658564814814814E-2</v>
      </c>
      <c r="DC22" s="107">
        <v>13.48559153405508</v>
      </c>
      <c r="DD22" s="198"/>
      <c r="DE22" s="111"/>
      <c r="DF22" s="111"/>
      <c r="DG22" s="112"/>
      <c r="DH22" s="112"/>
      <c r="DI22" s="112"/>
      <c r="DJ22" s="107"/>
      <c r="DK22" s="198"/>
      <c r="DL22" s="111"/>
      <c r="DM22" s="111"/>
      <c r="DN22" s="112"/>
      <c r="DO22" s="112"/>
      <c r="DP22" s="112"/>
      <c r="DQ22" s="107"/>
      <c r="DR22" s="113">
        <v>66</v>
      </c>
      <c r="DS22" s="114">
        <v>991.7800000000002</v>
      </c>
      <c r="DT22" s="114">
        <v>15.026969696969701</v>
      </c>
      <c r="DU22" s="115">
        <v>2.7014941077441071E-3</v>
      </c>
      <c r="DV22" s="115">
        <v>2.770914351851852</v>
      </c>
      <c r="DW22" s="115">
        <v>4.1983550785634122E-2</v>
      </c>
      <c r="DX22" s="108">
        <v>16.248888428993435</v>
      </c>
    </row>
    <row r="23" spans="1:128" s="105" customFormat="1" ht="15.75" thickBot="1" x14ac:dyDescent="0.35">
      <c r="A23" s="184"/>
      <c r="B23" s="164">
        <v>5</v>
      </c>
      <c r="C23" s="110"/>
      <c r="D23" s="111"/>
      <c r="E23" s="111"/>
      <c r="F23" s="112"/>
      <c r="G23" s="112"/>
      <c r="H23" s="112"/>
      <c r="I23" s="107"/>
      <c r="J23" s="198">
        <v>10</v>
      </c>
      <c r="K23" s="111">
        <v>282.8</v>
      </c>
      <c r="L23" s="111">
        <v>28.28</v>
      </c>
      <c r="M23" s="112">
        <v>2.6620370370370365E-3</v>
      </c>
      <c r="N23" s="112">
        <v>0.79056712962962972</v>
      </c>
      <c r="O23" s="112">
        <v>7.9056712962962974E-2</v>
      </c>
      <c r="P23" s="107">
        <v>16.351252599262871</v>
      </c>
      <c r="Q23" s="198">
        <v>10</v>
      </c>
      <c r="R23" s="111">
        <v>327.70000000000005</v>
      </c>
      <c r="S23" s="111">
        <v>32.770000000000003</v>
      </c>
      <c r="T23" s="112">
        <v>2.7453703703703698E-3</v>
      </c>
      <c r="U23" s="112">
        <v>0.90940972222222216</v>
      </c>
      <c r="V23" s="112">
        <v>9.0940972222222222E-2</v>
      </c>
      <c r="W23" s="107">
        <v>15.477933185742652</v>
      </c>
      <c r="X23" s="198">
        <v>16</v>
      </c>
      <c r="Y23" s="111">
        <v>382.40000000000003</v>
      </c>
      <c r="Z23" s="111">
        <v>23.900000000000002</v>
      </c>
      <c r="AA23" s="112">
        <v>2.5397858796296293E-3</v>
      </c>
      <c r="AB23" s="112">
        <v>1.0298379629629628</v>
      </c>
      <c r="AC23" s="112">
        <v>6.4364872685185176E-2</v>
      </c>
      <c r="AD23" s="107">
        <v>16.985930089911662</v>
      </c>
      <c r="AE23" s="198">
        <v>10</v>
      </c>
      <c r="AF23" s="111">
        <v>297</v>
      </c>
      <c r="AG23" s="111">
        <v>29.7</v>
      </c>
      <c r="AH23" s="112">
        <v>2.5393518518518521E-3</v>
      </c>
      <c r="AI23" s="112">
        <v>0.81048611111111124</v>
      </c>
      <c r="AJ23" s="112">
        <v>8.1048611111111127E-2</v>
      </c>
      <c r="AK23" s="107">
        <v>17.214137642715244</v>
      </c>
      <c r="AL23" s="198">
        <v>10</v>
      </c>
      <c r="AM23" s="111">
        <v>203.59999999999997</v>
      </c>
      <c r="AN23" s="111">
        <v>20.359999999999996</v>
      </c>
      <c r="AO23" s="112">
        <v>2.394675925925926E-3</v>
      </c>
      <c r="AP23" s="112">
        <v>0.54231481481481481</v>
      </c>
      <c r="AQ23" s="112">
        <v>5.4231481481481478E-2</v>
      </c>
      <c r="AR23" s="107">
        <v>18.444115647060709</v>
      </c>
      <c r="AS23" s="198">
        <v>6</v>
      </c>
      <c r="AT23" s="111">
        <v>160.41</v>
      </c>
      <c r="AU23" s="111">
        <v>26.734999999999999</v>
      </c>
      <c r="AV23" s="112">
        <v>3.109567901234568E-3</v>
      </c>
      <c r="AW23" s="112">
        <v>0.49179398148148146</v>
      </c>
      <c r="AX23" s="112">
        <v>8.1965663580246914E-2</v>
      </c>
      <c r="AY23" s="107">
        <v>13.412496551838762</v>
      </c>
      <c r="AZ23" s="198">
        <v>2</v>
      </c>
      <c r="BA23" s="111">
        <v>14.629999999999999</v>
      </c>
      <c r="BB23" s="111">
        <v>7.3149999999999995</v>
      </c>
      <c r="BC23" s="112">
        <v>2.170138888888889E-3</v>
      </c>
      <c r="BD23" s="112">
        <v>3.0972222222222224E-2</v>
      </c>
      <c r="BE23" s="112">
        <v>1.5486111111111112E-2</v>
      </c>
      <c r="BF23" s="107">
        <v>19.385580227129154</v>
      </c>
      <c r="BG23" s="198">
        <v>1</v>
      </c>
      <c r="BH23" s="111">
        <v>9.6999999999999993</v>
      </c>
      <c r="BI23" s="111">
        <v>9.6999999999999993</v>
      </c>
      <c r="BJ23" s="112">
        <v>2.7314814814814819E-3</v>
      </c>
      <c r="BK23" s="112">
        <v>2.6458333333333334E-2</v>
      </c>
      <c r="BL23" s="112">
        <v>2.6458333333333334E-2</v>
      </c>
      <c r="BM23" s="107">
        <v>15.275590551181113</v>
      </c>
      <c r="BN23" s="198">
        <v>4</v>
      </c>
      <c r="BO23" s="111">
        <v>40.1</v>
      </c>
      <c r="BP23" s="111">
        <v>10.025</v>
      </c>
      <c r="BQ23" s="112">
        <v>2.7372685185185182E-3</v>
      </c>
      <c r="BR23" s="112">
        <v>0.10579861111111111</v>
      </c>
      <c r="BS23" s="112">
        <v>2.6449652777777777E-2</v>
      </c>
      <c r="BT23" s="107">
        <v>15.391888082608222</v>
      </c>
      <c r="BU23" s="198">
        <v>4</v>
      </c>
      <c r="BV23" s="111">
        <v>45.5</v>
      </c>
      <c r="BW23" s="111">
        <v>11.375</v>
      </c>
      <c r="BX23" s="112">
        <v>2.867476851851852E-3</v>
      </c>
      <c r="BY23" s="112">
        <v>0.13173611111111111</v>
      </c>
      <c r="BZ23" s="112">
        <v>3.2934027777777777E-2</v>
      </c>
      <c r="CA23" s="107">
        <v>14.602007412515416</v>
      </c>
      <c r="CB23" s="198">
        <v>9</v>
      </c>
      <c r="CC23" s="111">
        <v>33.75</v>
      </c>
      <c r="CD23" s="111">
        <v>3.75</v>
      </c>
      <c r="CE23" s="112">
        <v>4.9704218106995882E-3</v>
      </c>
      <c r="CF23" s="112">
        <v>0.13528935185185187</v>
      </c>
      <c r="CG23" s="112">
        <v>1.5032150205761319E-2</v>
      </c>
      <c r="CH23" s="107">
        <v>9.7458547501833461</v>
      </c>
      <c r="CI23" s="198">
        <v>1</v>
      </c>
      <c r="CJ23" s="111">
        <v>17.170000000000002</v>
      </c>
      <c r="CK23" s="111">
        <v>17.170000000000002</v>
      </c>
      <c r="CL23" s="112">
        <v>2.9629629629629628E-3</v>
      </c>
      <c r="CM23" s="112">
        <v>5.092592592592593E-2</v>
      </c>
      <c r="CN23" s="112">
        <v>5.092592592592593E-2</v>
      </c>
      <c r="CO23" s="107">
        <v>14.048181818181829</v>
      </c>
      <c r="CP23" s="198">
        <v>11</v>
      </c>
      <c r="CQ23" s="111">
        <v>189.25</v>
      </c>
      <c r="CR23" s="111">
        <v>17.204545454545453</v>
      </c>
      <c r="CS23" s="112">
        <v>3.4175084175084177E-3</v>
      </c>
      <c r="CT23" s="112">
        <v>0.60031250000000003</v>
      </c>
      <c r="CU23" s="112">
        <v>5.4573863636363636E-2</v>
      </c>
      <c r="CV23" s="107">
        <v>12.518221034565897</v>
      </c>
      <c r="CW23" s="198">
        <v>6</v>
      </c>
      <c r="CX23" s="111">
        <v>70.839999999999989</v>
      </c>
      <c r="CY23" s="111">
        <v>11.806666666666665</v>
      </c>
      <c r="CZ23" s="112">
        <v>2.957175925925926E-3</v>
      </c>
      <c r="DA23" s="112">
        <v>0.21039351851851854</v>
      </c>
      <c r="DB23" s="112">
        <v>3.5065586419753089E-2</v>
      </c>
      <c r="DC23" s="107">
        <v>14.148111077232196</v>
      </c>
      <c r="DD23" s="198"/>
      <c r="DE23" s="111"/>
      <c r="DF23" s="111"/>
      <c r="DG23" s="112"/>
      <c r="DH23" s="112"/>
      <c r="DI23" s="112"/>
      <c r="DJ23" s="107"/>
      <c r="DK23" s="198"/>
      <c r="DL23" s="111"/>
      <c r="DM23" s="111"/>
      <c r="DN23" s="112"/>
      <c r="DO23" s="112"/>
      <c r="DP23" s="112"/>
      <c r="DQ23" s="107"/>
      <c r="DR23" s="113">
        <v>100</v>
      </c>
      <c r="DS23" s="114">
        <v>2074.8500000000004</v>
      </c>
      <c r="DT23" s="114">
        <v>20.748500000000003</v>
      </c>
      <c r="DU23" s="115">
        <v>2.9523148148148147E-3</v>
      </c>
      <c r="DV23" s="115">
        <v>5.8662962962962979</v>
      </c>
      <c r="DW23" s="115">
        <v>5.8662962962962979E-2</v>
      </c>
      <c r="DX23" s="108">
        <v>15.254965568968181</v>
      </c>
    </row>
    <row r="24" spans="1:128" ht="15" x14ac:dyDescent="0.3">
      <c r="A24" s="184"/>
      <c r="B24" s="164">
        <v>6</v>
      </c>
      <c r="C24" s="110"/>
      <c r="D24" s="111"/>
      <c r="E24" s="111"/>
      <c r="F24" s="112"/>
      <c r="G24" s="112"/>
      <c r="H24" s="112"/>
      <c r="I24" s="107"/>
      <c r="J24" s="198">
        <v>11</v>
      </c>
      <c r="K24" s="111">
        <v>389.3</v>
      </c>
      <c r="L24" s="111">
        <v>35.390909090909091</v>
      </c>
      <c r="M24" s="112">
        <v>2.6083754208754209E-3</v>
      </c>
      <c r="N24" s="112">
        <v>1.0349537037037038</v>
      </c>
      <c r="O24" s="112">
        <v>9.4086700336700343E-2</v>
      </c>
      <c r="P24" s="107">
        <v>16.114420523769773</v>
      </c>
      <c r="Q24" s="198">
        <v>10</v>
      </c>
      <c r="R24" s="111">
        <v>407.2</v>
      </c>
      <c r="S24" s="111">
        <v>40.72</v>
      </c>
      <c r="T24" s="112">
        <v>2.6412037037037038E-3</v>
      </c>
      <c r="U24" s="112">
        <v>1.0858449074074072</v>
      </c>
      <c r="V24" s="112">
        <v>0.10858449074074072</v>
      </c>
      <c r="W24" s="107">
        <v>16.292646579009322</v>
      </c>
      <c r="X24" s="198">
        <v>20</v>
      </c>
      <c r="Y24" s="111">
        <v>392.89999999999992</v>
      </c>
      <c r="Z24" s="111">
        <v>19.644999999999996</v>
      </c>
      <c r="AA24" s="112">
        <v>2.9155092592592592E-3</v>
      </c>
      <c r="AB24" s="112">
        <v>1.0419675925925926</v>
      </c>
      <c r="AC24" s="112">
        <v>5.2098379629629633E-2</v>
      </c>
      <c r="AD24" s="107">
        <v>15.755658072298564</v>
      </c>
      <c r="AE24" s="198">
        <v>9</v>
      </c>
      <c r="AF24" s="111">
        <v>387.3</v>
      </c>
      <c r="AG24" s="111">
        <v>43.033333333333331</v>
      </c>
      <c r="AH24" s="112">
        <v>2.2646604938271605E-3</v>
      </c>
      <c r="AI24" s="112">
        <v>0.95844907407407409</v>
      </c>
      <c r="AJ24" s="112">
        <v>0.10649434156378601</v>
      </c>
      <c r="AK24" s="107">
        <v>18.687083259860369</v>
      </c>
      <c r="AL24" s="198">
        <v>10</v>
      </c>
      <c r="AM24" s="111">
        <v>192.7</v>
      </c>
      <c r="AN24" s="111">
        <v>19.27</v>
      </c>
      <c r="AO24" s="112">
        <v>2.5081018518518516E-3</v>
      </c>
      <c r="AP24" s="112">
        <v>0.49209490740740741</v>
      </c>
      <c r="AQ24" s="112">
        <v>4.9209490740740741E-2</v>
      </c>
      <c r="AR24" s="107">
        <v>16.788567946043525</v>
      </c>
      <c r="AS24" s="198">
        <v>5</v>
      </c>
      <c r="AT24" s="111">
        <v>132.37</v>
      </c>
      <c r="AU24" s="111">
        <v>26.474</v>
      </c>
      <c r="AV24" s="112">
        <v>2.8981481481481484E-3</v>
      </c>
      <c r="AW24" s="112">
        <v>0.37614583333333329</v>
      </c>
      <c r="AX24" s="112">
        <v>7.5229166666666653E-2</v>
      </c>
      <c r="AY24" s="107">
        <v>14.482899628211044</v>
      </c>
      <c r="AZ24" s="198">
        <v>4</v>
      </c>
      <c r="BA24" s="111">
        <v>146.88</v>
      </c>
      <c r="BB24" s="111">
        <v>36.72</v>
      </c>
      <c r="BC24" s="112">
        <v>2.6041666666666665E-3</v>
      </c>
      <c r="BD24" s="112">
        <v>0.38581018518518517</v>
      </c>
      <c r="BE24" s="112">
        <v>9.6452546296296293E-2</v>
      </c>
      <c r="BF24" s="107">
        <v>15.99598409784539</v>
      </c>
      <c r="BG24" s="198">
        <v>2</v>
      </c>
      <c r="BH24" s="111">
        <v>18.5</v>
      </c>
      <c r="BI24" s="111">
        <v>9.25</v>
      </c>
      <c r="BJ24" s="112">
        <v>2.6562499999999998E-3</v>
      </c>
      <c r="BK24" s="112">
        <v>4.8738425925925921E-2</v>
      </c>
      <c r="BL24" s="112">
        <v>2.4369212962962961E-2</v>
      </c>
      <c r="BM24" s="107">
        <v>15.748236015952562</v>
      </c>
      <c r="BN24" s="198">
        <v>4</v>
      </c>
      <c r="BO24" s="111">
        <v>56.769999999999996</v>
      </c>
      <c r="BP24" s="111">
        <v>14.192499999999999</v>
      </c>
      <c r="BQ24" s="112">
        <v>2.7864583333333339E-3</v>
      </c>
      <c r="BR24" s="112">
        <v>0.15512731481481482</v>
      </c>
      <c r="BS24" s="112">
        <v>3.8781828703703704E-2</v>
      </c>
      <c r="BT24" s="107">
        <v>15.042354931254001</v>
      </c>
      <c r="BU24" s="198">
        <v>7</v>
      </c>
      <c r="BV24" s="111">
        <v>102</v>
      </c>
      <c r="BW24" s="111">
        <v>14.571428571428571</v>
      </c>
      <c r="BX24" s="112">
        <v>2.7645502645502642E-3</v>
      </c>
      <c r="BY24" s="112">
        <v>0.2805555555555555</v>
      </c>
      <c r="BZ24" s="112">
        <v>4.0079365079365069E-2</v>
      </c>
      <c r="CA24" s="107">
        <v>15.146786176930197</v>
      </c>
      <c r="CB24" s="198">
        <v>8</v>
      </c>
      <c r="CC24" s="111">
        <v>96.47999999999999</v>
      </c>
      <c r="CD24" s="111">
        <v>12.059999999999999</v>
      </c>
      <c r="CE24" s="112">
        <v>2.7314814814814814E-3</v>
      </c>
      <c r="CF24" s="112">
        <v>0.25476851851851851</v>
      </c>
      <c r="CG24" s="112">
        <v>3.1846064814814813E-2</v>
      </c>
      <c r="CH24" s="107">
        <v>15.572806447406801</v>
      </c>
      <c r="CI24" s="198">
        <v>4</v>
      </c>
      <c r="CJ24" s="111">
        <v>55.1</v>
      </c>
      <c r="CK24" s="111">
        <v>13.775</v>
      </c>
      <c r="CL24" s="112">
        <v>2.6880787037037038E-3</v>
      </c>
      <c r="CM24" s="112">
        <v>0.15210648148148148</v>
      </c>
      <c r="CN24" s="112">
        <v>3.802662037037037E-2</v>
      </c>
      <c r="CO24" s="107">
        <v>15.564988392119329</v>
      </c>
      <c r="CP24" s="198">
        <v>8</v>
      </c>
      <c r="CQ24" s="111">
        <v>122.71</v>
      </c>
      <c r="CR24" s="111">
        <v>15.338749999999999</v>
      </c>
      <c r="CS24" s="112">
        <v>2.8964120370370372E-3</v>
      </c>
      <c r="CT24" s="112">
        <v>0.33680555555555558</v>
      </c>
      <c r="CU24" s="112">
        <v>4.2100694444444448E-2</v>
      </c>
      <c r="CV24" s="107">
        <v>15.159449355207677</v>
      </c>
      <c r="CW24" s="198">
        <v>4</v>
      </c>
      <c r="CX24" s="111">
        <v>36.400000000000006</v>
      </c>
      <c r="CY24" s="111">
        <v>9.1000000000000014</v>
      </c>
      <c r="CZ24" s="112">
        <v>2.638888888888889E-3</v>
      </c>
      <c r="DA24" s="112">
        <v>9.5648148148148149E-2</v>
      </c>
      <c r="DB24" s="112">
        <v>2.3912037037037037E-2</v>
      </c>
      <c r="DC24" s="107">
        <v>15.872556610173199</v>
      </c>
      <c r="DD24" s="198"/>
      <c r="DE24" s="111"/>
      <c r="DF24" s="111"/>
      <c r="DG24" s="112"/>
      <c r="DH24" s="112"/>
      <c r="DI24" s="112"/>
      <c r="DJ24" s="107"/>
      <c r="DK24" s="198"/>
      <c r="DL24" s="111"/>
      <c r="DM24" s="111"/>
      <c r="DN24" s="112"/>
      <c r="DO24" s="112"/>
      <c r="DP24" s="112"/>
      <c r="DQ24" s="107"/>
      <c r="DR24" s="113">
        <v>106</v>
      </c>
      <c r="DS24" s="114">
        <v>2536.6099999999992</v>
      </c>
      <c r="DT24" s="114">
        <v>23.930283018867918</v>
      </c>
      <c r="DU24" s="115">
        <v>2.6974143955276028E-3</v>
      </c>
      <c r="DV24" s="115">
        <v>6.6990162037037031</v>
      </c>
      <c r="DW24" s="115">
        <v>6.3198266072676451E-2</v>
      </c>
      <c r="DX24" s="108">
        <v>16.010072997685523</v>
      </c>
    </row>
    <row r="25" spans="1:128" ht="15" x14ac:dyDescent="0.3">
      <c r="A25" s="184"/>
      <c r="B25" s="164">
        <v>7</v>
      </c>
      <c r="C25" s="110"/>
      <c r="D25" s="111"/>
      <c r="E25" s="111"/>
      <c r="F25" s="112"/>
      <c r="G25" s="112"/>
      <c r="H25" s="112"/>
      <c r="I25" s="107"/>
      <c r="J25" s="198">
        <v>10</v>
      </c>
      <c r="K25" s="111">
        <v>437.25</v>
      </c>
      <c r="L25" s="111">
        <v>43.725000000000001</v>
      </c>
      <c r="M25" s="112">
        <v>2.6215277777777773E-3</v>
      </c>
      <c r="N25" s="112">
        <v>1.1994907407407409</v>
      </c>
      <c r="O25" s="112">
        <v>0.1199490740740741</v>
      </c>
      <c r="P25" s="107">
        <v>16.328717226193518</v>
      </c>
      <c r="Q25" s="198">
        <v>10</v>
      </c>
      <c r="R25" s="111">
        <v>340.5</v>
      </c>
      <c r="S25" s="111">
        <v>34.049999999999997</v>
      </c>
      <c r="T25" s="112">
        <v>2.4907407407407404E-3</v>
      </c>
      <c r="U25" s="112">
        <v>0.88910879629629624</v>
      </c>
      <c r="V25" s="112">
        <v>8.8910879629629624E-2</v>
      </c>
      <c r="W25" s="107">
        <v>17.120350457776127</v>
      </c>
      <c r="X25" s="198">
        <v>14</v>
      </c>
      <c r="Y25" s="111">
        <v>419.4</v>
      </c>
      <c r="Z25" s="111">
        <v>29.957142857142856</v>
      </c>
      <c r="AA25" s="112">
        <v>2.5859788359788353E-3</v>
      </c>
      <c r="AB25" s="112">
        <v>1.1306944444444444</v>
      </c>
      <c r="AC25" s="112">
        <v>8.0763888888888885E-2</v>
      </c>
      <c r="AD25" s="107">
        <v>16.745930863448738</v>
      </c>
      <c r="AE25" s="198">
        <v>15</v>
      </c>
      <c r="AF25" s="111">
        <v>386.25</v>
      </c>
      <c r="AG25" s="111">
        <v>25.75</v>
      </c>
      <c r="AH25" s="112">
        <v>2.3387345679012346E-3</v>
      </c>
      <c r="AI25" s="112">
        <v>0.97876157407407405</v>
      </c>
      <c r="AJ25" s="112">
        <v>6.5250771604938265E-2</v>
      </c>
      <c r="AK25" s="107">
        <v>18.600586231796175</v>
      </c>
      <c r="AL25" s="198">
        <v>9</v>
      </c>
      <c r="AM25" s="111">
        <v>153.80000000000001</v>
      </c>
      <c r="AN25" s="111">
        <v>17.088888888888889</v>
      </c>
      <c r="AO25" s="112">
        <v>2.9012345679012346E-3</v>
      </c>
      <c r="AP25" s="112">
        <v>0.41276620370370365</v>
      </c>
      <c r="AQ25" s="112">
        <v>4.5862911522633741E-2</v>
      </c>
      <c r="AR25" s="107">
        <v>15.887310140427651</v>
      </c>
      <c r="AS25" s="198">
        <v>10</v>
      </c>
      <c r="AT25" s="111">
        <v>78.509999999999991</v>
      </c>
      <c r="AU25" s="111">
        <v>7.8509999999999991</v>
      </c>
      <c r="AV25" s="112">
        <v>5.9305555555555552E-3</v>
      </c>
      <c r="AW25" s="112">
        <v>0.27241898148148147</v>
      </c>
      <c r="AX25" s="112">
        <v>2.7241898148148147E-2</v>
      </c>
      <c r="AY25" s="107">
        <v>11.29240534043914</v>
      </c>
      <c r="AZ25" s="198">
        <v>1</v>
      </c>
      <c r="BA25" s="111">
        <v>10.5</v>
      </c>
      <c r="BB25" s="111">
        <v>10.5</v>
      </c>
      <c r="BC25" s="112">
        <v>2.5115740740740741E-3</v>
      </c>
      <c r="BD25" s="112">
        <v>2.631944444444444E-2</v>
      </c>
      <c r="BE25" s="112">
        <v>2.631944444444444E-2</v>
      </c>
      <c r="BF25" s="107">
        <v>16.622691292876002</v>
      </c>
      <c r="BG25" s="198"/>
      <c r="BH25" s="111"/>
      <c r="BI25" s="111"/>
      <c r="BJ25" s="112"/>
      <c r="BK25" s="112"/>
      <c r="BL25" s="112"/>
      <c r="BM25" s="107"/>
      <c r="BN25" s="198">
        <v>3</v>
      </c>
      <c r="BO25" s="111">
        <v>22.759999999999998</v>
      </c>
      <c r="BP25" s="111">
        <v>7.586666666666666</v>
      </c>
      <c r="BQ25" s="112">
        <v>4.104938271604938E-3</v>
      </c>
      <c r="BR25" s="112">
        <v>8.4768518518518521E-2</v>
      </c>
      <c r="BS25" s="112">
        <v>2.8256172839506172E-2</v>
      </c>
      <c r="BT25" s="107">
        <v>11.392134292565956</v>
      </c>
      <c r="BU25" s="198">
        <v>4</v>
      </c>
      <c r="BV25" s="111">
        <v>36.5</v>
      </c>
      <c r="BW25" s="111">
        <v>9.125</v>
      </c>
      <c r="BX25" s="112">
        <v>3.4085648148148148E-3</v>
      </c>
      <c r="BY25" s="112">
        <v>0.10874999999999999</v>
      </c>
      <c r="BZ25" s="112">
        <v>2.7187499999999996E-2</v>
      </c>
      <c r="CA25" s="107">
        <v>14.371207245000576</v>
      </c>
      <c r="CB25" s="198">
        <v>4</v>
      </c>
      <c r="CC25" s="111">
        <v>103</v>
      </c>
      <c r="CD25" s="111">
        <v>25.75</v>
      </c>
      <c r="CE25" s="112">
        <v>2.7488425925925922E-3</v>
      </c>
      <c r="CF25" s="112">
        <v>0.2845833333333333</v>
      </c>
      <c r="CG25" s="112">
        <v>7.1145833333333325E-2</v>
      </c>
      <c r="CH25" s="107">
        <v>15.259813353755387</v>
      </c>
      <c r="CI25" s="198">
        <v>6</v>
      </c>
      <c r="CJ25" s="111">
        <v>99</v>
      </c>
      <c r="CK25" s="111">
        <v>16.5</v>
      </c>
      <c r="CL25" s="112">
        <v>4.238040123456791E-3</v>
      </c>
      <c r="CM25" s="112">
        <v>0.34207175925925926</v>
      </c>
      <c r="CN25" s="112">
        <v>5.7011959876543207E-2</v>
      </c>
      <c r="CO25" s="107">
        <v>12.453183857490922</v>
      </c>
      <c r="CP25" s="198">
        <v>8</v>
      </c>
      <c r="CQ25" s="111">
        <v>107.46</v>
      </c>
      <c r="CR25" s="111">
        <v>13.432499999999999</v>
      </c>
      <c r="CS25" s="112">
        <v>2.7951388888888891E-3</v>
      </c>
      <c r="CT25" s="112">
        <v>0.30078703703703702</v>
      </c>
      <c r="CU25" s="112">
        <v>3.7598379629629627E-2</v>
      </c>
      <c r="CV25" s="107">
        <v>15.335575136437432</v>
      </c>
      <c r="CW25" s="198">
        <v>10</v>
      </c>
      <c r="CX25" s="111">
        <v>82.960000000000008</v>
      </c>
      <c r="CY25" s="111">
        <v>8.2960000000000012</v>
      </c>
      <c r="CZ25" s="112">
        <v>2.7534722222222223E-3</v>
      </c>
      <c r="DA25" s="112">
        <v>0.22570601851851851</v>
      </c>
      <c r="DB25" s="112">
        <v>2.2570601851851852E-2</v>
      </c>
      <c r="DC25" s="107">
        <v>15.285500738335529</v>
      </c>
      <c r="DD25" s="198">
        <v>1</v>
      </c>
      <c r="DE25" s="111">
        <v>10.5</v>
      </c>
      <c r="DF25" s="111">
        <v>10.5</v>
      </c>
      <c r="DG25" s="112">
        <v>2.4652777777777776E-3</v>
      </c>
      <c r="DH25" s="112">
        <v>2.585648148148148E-2</v>
      </c>
      <c r="DI25" s="112">
        <v>2.585648148148148E-2</v>
      </c>
      <c r="DJ25" s="107">
        <v>16.920322291853193</v>
      </c>
      <c r="DK25" s="198">
        <v>1</v>
      </c>
      <c r="DL25" s="111">
        <v>10.5</v>
      </c>
      <c r="DM25" s="111">
        <v>10.5</v>
      </c>
      <c r="DN25" s="112">
        <v>3.1018518518518522E-3</v>
      </c>
      <c r="DO25" s="112">
        <v>3.2534722222222222E-2</v>
      </c>
      <c r="DP25" s="112">
        <v>3.2534722222222222E-2</v>
      </c>
      <c r="DQ25" s="107">
        <v>13.447171824973331</v>
      </c>
      <c r="DR25" s="113">
        <v>106</v>
      </c>
      <c r="DS25" s="114">
        <v>2298.8900000000003</v>
      </c>
      <c r="DT25" s="114">
        <v>21.687641509433966</v>
      </c>
      <c r="DU25" s="115">
        <v>3.0959556254367576E-3</v>
      </c>
      <c r="DV25" s="115">
        <v>6.3146180555555542</v>
      </c>
      <c r="DW25" s="115">
        <v>5.9571868448637301E-2</v>
      </c>
      <c r="DX25" s="108">
        <v>15.601903107314964</v>
      </c>
    </row>
    <row r="26" spans="1:128" ht="15" x14ac:dyDescent="0.3">
      <c r="A26" s="184"/>
      <c r="B26" s="164">
        <v>8</v>
      </c>
      <c r="C26" s="110"/>
      <c r="D26" s="111"/>
      <c r="E26" s="111"/>
      <c r="F26" s="112"/>
      <c r="G26" s="112"/>
      <c r="H26" s="112"/>
      <c r="I26" s="107"/>
      <c r="J26" s="198">
        <v>5</v>
      </c>
      <c r="K26" s="111">
        <v>222.1</v>
      </c>
      <c r="L26" s="111">
        <v>44.42</v>
      </c>
      <c r="M26" s="112">
        <v>2.6412037037037038E-3</v>
      </c>
      <c r="N26" s="112">
        <v>0.5672800925925926</v>
      </c>
      <c r="O26" s="112">
        <v>0.11345601851851853</v>
      </c>
      <c r="P26" s="107">
        <v>16.203863562723132</v>
      </c>
      <c r="Q26" s="198">
        <v>9</v>
      </c>
      <c r="R26" s="111">
        <v>70.75</v>
      </c>
      <c r="S26" s="111">
        <v>7.8611111111111107</v>
      </c>
      <c r="T26" s="112">
        <v>4.3582818930041154E-3</v>
      </c>
      <c r="U26" s="112">
        <v>0.25892361111111112</v>
      </c>
      <c r="V26" s="112">
        <v>2.8769290123456789E-2</v>
      </c>
      <c r="W26" s="107">
        <v>11.814784417015032</v>
      </c>
      <c r="X26" s="198">
        <v>11</v>
      </c>
      <c r="Y26" s="111">
        <v>309.89999999999998</v>
      </c>
      <c r="Z26" s="111">
        <v>28.172727272727272</v>
      </c>
      <c r="AA26" s="112">
        <v>2.5789141414141415E-3</v>
      </c>
      <c r="AB26" s="112">
        <v>0.77681712962962957</v>
      </c>
      <c r="AC26" s="112">
        <v>7.0619739057239048E-2</v>
      </c>
      <c r="AD26" s="107">
        <v>17.095897900145658</v>
      </c>
      <c r="AE26" s="198">
        <v>2</v>
      </c>
      <c r="AF26" s="111">
        <v>10.4</v>
      </c>
      <c r="AG26" s="111">
        <v>5.2</v>
      </c>
      <c r="AH26" s="112">
        <v>7.8240740740740736E-3</v>
      </c>
      <c r="AI26" s="112">
        <v>7.9953703703703707E-2</v>
      </c>
      <c r="AJ26" s="112">
        <v>3.9976851851851854E-2</v>
      </c>
      <c r="AK26" s="107">
        <v>5.3943059130205695</v>
      </c>
      <c r="AL26" s="198">
        <v>9</v>
      </c>
      <c r="AM26" s="111">
        <v>217.55</v>
      </c>
      <c r="AN26" s="111">
        <v>24.172222222222224</v>
      </c>
      <c r="AO26" s="112">
        <v>2.6761831275720158E-3</v>
      </c>
      <c r="AP26" s="112">
        <v>0.55600694444444443</v>
      </c>
      <c r="AQ26" s="112">
        <v>6.1778549382716048E-2</v>
      </c>
      <c r="AR26" s="107">
        <v>17.373130421704307</v>
      </c>
      <c r="AS26" s="198">
        <v>4</v>
      </c>
      <c r="AT26" s="111">
        <v>98.6</v>
      </c>
      <c r="AU26" s="111">
        <v>24.65</v>
      </c>
      <c r="AV26" s="112">
        <v>3.0353009259259257E-3</v>
      </c>
      <c r="AW26" s="112">
        <v>0.28841435185185188</v>
      </c>
      <c r="AX26" s="112">
        <v>7.210358796296297E-2</v>
      </c>
      <c r="AY26" s="107">
        <v>13.761195073129466</v>
      </c>
      <c r="AZ26" s="198"/>
      <c r="BA26" s="111"/>
      <c r="BB26" s="111"/>
      <c r="BC26" s="112"/>
      <c r="BD26" s="112"/>
      <c r="BE26" s="112"/>
      <c r="BF26" s="107"/>
      <c r="BG26" s="198"/>
      <c r="BH26" s="111"/>
      <c r="BI26" s="111"/>
      <c r="BJ26" s="112"/>
      <c r="BK26" s="112"/>
      <c r="BL26" s="112"/>
      <c r="BM26" s="107"/>
      <c r="BN26" s="198"/>
      <c r="BO26" s="111"/>
      <c r="BP26" s="111"/>
      <c r="BQ26" s="112"/>
      <c r="BR26" s="112"/>
      <c r="BS26" s="112"/>
      <c r="BT26" s="107"/>
      <c r="BU26" s="198">
        <v>1</v>
      </c>
      <c r="BV26" s="111">
        <v>9.1</v>
      </c>
      <c r="BW26" s="111">
        <v>9.1</v>
      </c>
      <c r="BX26" s="112">
        <v>2.4768518518518516E-3</v>
      </c>
      <c r="BY26" s="112">
        <v>2.255787037037037E-2</v>
      </c>
      <c r="BZ26" s="112">
        <v>2.255787037037037E-2</v>
      </c>
      <c r="CA26" s="107">
        <v>16.808619805028233</v>
      </c>
      <c r="CB26" s="198">
        <v>6</v>
      </c>
      <c r="CC26" s="111">
        <v>101.7</v>
      </c>
      <c r="CD26" s="111">
        <v>16.95</v>
      </c>
      <c r="CE26" s="112">
        <v>2.6890432098765431E-3</v>
      </c>
      <c r="CF26" s="112">
        <v>0.26408564814814817</v>
      </c>
      <c r="CG26" s="112">
        <v>4.4014274691358025E-2</v>
      </c>
      <c r="CH26" s="107">
        <v>15.619345460302474</v>
      </c>
      <c r="CI26" s="198">
        <v>5</v>
      </c>
      <c r="CJ26" s="111">
        <v>105.7</v>
      </c>
      <c r="CK26" s="111">
        <v>21.14</v>
      </c>
      <c r="CL26" s="112">
        <v>2.5995370370370369E-3</v>
      </c>
      <c r="CM26" s="112">
        <v>0.26537037037037037</v>
      </c>
      <c r="CN26" s="112">
        <v>5.3074074074074072E-2</v>
      </c>
      <c r="CO26" s="107">
        <v>16.25573966009858</v>
      </c>
      <c r="CP26" s="198">
        <v>3</v>
      </c>
      <c r="CQ26" s="111">
        <v>62.1</v>
      </c>
      <c r="CR26" s="111">
        <v>20.7</v>
      </c>
      <c r="CS26" s="112">
        <v>2.5424382716049379E-3</v>
      </c>
      <c r="CT26" s="112">
        <v>0.16010416666666666</v>
      </c>
      <c r="CU26" s="112">
        <v>5.3368055555555551E-2</v>
      </c>
      <c r="CV26" s="107">
        <v>16.41765450206664</v>
      </c>
      <c r="CW26" s="198">
        <v>11</v>
      </c>
      <c r="CX26" s="111">
        <v>150.93</v>
      </c>
      <c r="CY26" s="111">
        <v>13.720909090909091</v>
      </c>
      <c r="CZ26" s="112">
        <v>2.891414141414141E-3</v>
      </c>
      <c r="DA26" s="112">
        <v>0.42715277777777777</v>
      </c>
      <c r="DB26" s="112">
        <v>3.8832070707070704E-2</v>
      </c>
      <c r="DC26" s="107">
        <v>15.095098084077284</v>
      </c>
      <c r="DD26" s="198"/>
      <c r="DE26" s="111"/>
      <c r="DF26" s="111"/>
      <c r="DG26" s="112"/>
      <c r="DH26" s="112"/>
      <c r="DI26" s="112"/>
      <c r="DJ26" s="107"/>
      <c r="DK26" s="198"/>
      <c r="DL26" s="111"/>
      <c r="DM26" s="111"/>
      <c r="DN26" s="112"/>
      <c r="DO26" s="112"/>
      <c r="DP26" s="112"/>
      <c r="DQ26" s="107"/>
      <c r="DR26" s="113">
        <v>66</v>
      </c>
      <c r="DS26" s="114">
        <v>1358.83</v>
      </c>
      <c r="DT26" s="114">
        <v>20.588333333333331</v>
      </c>
      <c r="DU26" s="115">
        <v>3.0865951178451179E-3</v>
      </c>
      <c r="DV26" s="115">
        <v>3.666666666666667</v>
      </c>
      <c r="DW26" s="115">
        <v>5.5555555555555559E-2</v>
      </c>
      <c r="DX26" s="108">
        <v>15.222746267888439</v>
      </c>
    </row>
    <row r="27" spans="1:128" ht="15" x14ac:dyDescent="0.3">
      <c r="A27" s="184"/>
      <c r="B27" s="164">
        <v>9</v>
      </c>
      <c r="C27" s="110"/>
      <c r="D27" s="111"/>
      <c r="E27" s="111"/>
      <c r="F27" s="112"/>
      <c r="G27" s="112"/>
      <c r="H27" s="112"/>
      <c r="I27" s="107"/>
      <c r="J27" s="198">
        <v>2</v>
      </c>
      <c r="K27" s="111">
        <v>25.9</v>
      </c>
      <c r="L27" s="111">
        <v>12.95</v>
      </c>
      <c r="M27" s="112">
        <v>3.2870370370370371E-3</v>
      </c>
      <c r="N27" s="112">
        <v>8.5057870370370381E-2</v>
      </c>
      <c r="O27" s="112">
        <v>4.252893518518519E-2</v>
      </c>
      <c r="P27" s="107">
        <v>12.674769760317167</v>
      </c>
      <c r="Q27" s="198">
        <v>2</v>
      </c>
      <c r="R27" s="111">
        <v>20</v>
      </c>
      <c r="S27" s="111">
        <v>10</v>
      </c>
      <c r="T27" s="112">
        <v>2.0312500000000001E-3</v>
      </c>
      <c r="U27" s="112">
        <v>4.0624999999999994E-2</v>
      </c>
      <c r="V27" s="112">
        <v>2.0312499999999997E-2</v>
      </c>
      <c r="W27" s="107">
        <v>20.526315789473699</v>
      </c>
      <c r="X27" s="198">
        <v>13</v>
      </c>
      <c r="Y27" s="111">
        <v>189.1</v>
      </c>
      <c r="Z27" s="111">
        <v>14.546153846153846</v>
      </c>
      <c r="AA27" s="112">
        <v>2.5160256410256408E-3</v>
      </c>
      <c r="AB27" s="112">
        <v>0.47309027777777768</v>
      </c>
      <c r="AC27" s="112">
        <v>3.6391559829059825E-2</v>
      </c>
      <c r="AD27" s="107">
        <v>17.674194615361724</v>
      </c>
      <c r="AE27" s="198">
        <v>4</v>
      </c>
      <c r="AF27" s="111">
        <v>44.1</v>
      </c>
      <c r="AG27" s="111">
        <v>11.025</v>
      </c>
      <c r="AH27" s="112">
        <v>2.2829861111111115E-3</v>
      </c>
      <c r="AI27" s="112">
        <v>0.10101851851851851</v>
      </c>
      <c r="AJ27" s="112">
        <v>2.5254629629629627E-2</v>
      </c>
      <c r="AK27" s="107">
        <v>19.108961333113609</v>
      </c>
      <c r="AL27" s="198">
        <v>2</v>
      </c>
      <c r="AM27" s="111">
        <v>18.950000000000003</v>
      </c>
      <c r="AN27" s="111">
        <v>9.4750000000000014</v>
      </c>
      <c r="AO27" s="112">
        <v>2.0312500000000001E-3</v>
      </c>
      <c r="AP27" s="112">
        <v>3.8831018518518522E-2</v>
      </c>
      <c r="AQ27" s="112">
        <v>1.9415509259259261E-2</v>
      </c>
      <c r="AR27" s="107">
        <v>20.534045487138961</v>
      </c>
      <c r="AS27" s="198">
        <v>3</v>
      </c>
      <c r="AT27" s="111">
        <v>70.37</v>
      </c>
      <c r="AU27" s="111">
        <v>23.456666666666667</v>
      </c>
      <c r="AV27" s="112">
        <v>2.8510802469135805E-3</v>
      </c>
      <c r="AW27" s="112">
        <v>0.17921296296296296</v>
      </c>
      <c r="AX27" s="112">
        <v>5.9737654320987654E-2</v>
      </c>
      <c r="AY27" s="107">
        <v>14.896566530202563</v>
      </c>
      <c r="AZ27" s="198"/>
      <c r="BA27" s="111"/>
      <c r="BB27" s="111"/>
      <c r="BC27" s="112"/>
      <c r="BD27" s="112"/>
      <c r="BE27" s="112"/>
      <c r="BF27" s="107"/>
      <c r="BG27" s="198"/>
      <c r="BH27" s="111"/>
      <c r="BI27" s="111"/>
      <c r="BJ27" s="112"/>
      <c r="BK27" s="112"/>
      <c r="BL27" s="112"/>
      <c r="BM27" s="107"/>
      <c r="BN27" s="198"/>
      <c r="BO27" s="111"/>
      <c r="BP27" s="111"/>
      <c r="BQ27" s="112"/>
      <c r="BR27" s="112"/>
      <c r="BS27" s="112"/>
      <c r="BT27" s="107"/>
      <c r="BU27" s="198"/>
      <c r="BV27" s="111"/>
      <c r="BW27" s="111"/>
      <c r="BX27" s="112"/>
      <c r="BY27" s="112"/>
      <c r="BZ27" s="112"/>
      <c r="CA27" s="107"/>
      <c r="CB27" s="198"/>
      <c r="CC27" s="111"/>
      <c r="CD27" s="111"/>
      <c r="CE27" s="112"/>
      <c r="CF27" s="112"/>
      <c r="CG27" s="112"/>
      <c r="CH27" s="107"/>
      <c r="CI27" s="198">
        <v>3</v>
      </c>
      <c r="CJ27" s="111">
        <v>28</v>
      </c>
      <c r="CK27" s="111">
        <v>9.3333333333333339</v>
      </c>
      <c r="CL27" s="112">
        <v>2.7893518518518519E-3</v>
      </c>
      <c r="CM27" s="112">
        <v>8.4583333333333344E-2</v>
      </c>
      <c r="CN27" s="112">
        <v>2.8194444444444449E-2</v>
      </c>
      <c r="CO27" s="107">
        <v>15.366880009461118</v>
      </c>
      <c r="CP27" s="198">
        <v>2</v>
      </c>
      <c r="CQ27" s="111">
        <v>38</v>
      </c>
      <c r="CR27" s="111">
        <v>19</v>
      </c>
      <c r="CS27" s="112">
        <v>3.0613425925925929E-3</v>
      </c>
      <c r="CT27" s="112">
        <v>0.11458333333333334</v>
      </c>
      <c r="CU27" s="112">
        <v>5.7291666666666671E-2</v>
      </c>
      <c r="CV27" s="107">
        <v>13.642857142857153</v>
      </c>
      <c r="CW27" s="198">
        <v>3</v>
      </c>
      <c r="CX27" s="111">
        <v>27.65</v>
      </c>
      <c r="CY27" s="111">
        <v>9.2166666666666668</v>
      </c>
      <c r="CZ27" s="112">
        <v>2.8433641975308642E-3</v>
      </c>
      <c r="DA27" s="112">
        <v>7.5972222222222219E-2</v>
      </c>
      <c r="DB27" s="112">
        <v>2.5324074074074072E-2</v>
      </c>
      <c r="DC27" s="107">
        <v>14.918593257313567</v>
      </c>
      <c r="DD27" s="198"/>
      <c r="DE27" s="111"/>
      <c r="DF27" s="111"/>
      <c r="DG27" s="112"/>
      <c r="DH27" s="112"/>
      <c r="DI27" s="112"/>
      <c r="DJ27" s="107"/>
      <c r="DK27" s="198"/>
      <c r="DL27" s="111"/>
      <c r="DM27" s="111"/>
      <c r="DN27" s="112"/>
      <c r="DO27" s="112"/>
      <c r="DP27" s="112"/>
      <c r="DQ27" s="107"/>
      <c r="DR27" s="113">
        <v>34</v>
      </c>
      <c r="DS27" s="114">
        <v>462.07000000000005</v>
      </c>
      <c r="DT27" s="114">
        <v>13.59029411764706</v>
      </c>
      <c r="DU27" s="115">
        <v>2.5915713507625275E-3</v>
      </c>
      <c r="DV27" s="115">
        <v>1.1929745370370368</v>
      </c>
      <c r="DW27" s="115">
        <v>3.5087486383442258E-2</v>
      </c>
      <c r="DX27" s="108">
        <v>16.955955031843018</v>
      </c>
    </row>
    <row r="28" spans="1:128" ht="15" x14ac:dyDescent="0.3">
      <c r="A28" s="184"/>
      <c r="B28" s="164">
        <v>10</v>
      </c>
      <c r="C28" s="110"/>
      <c r="D28" s="111"/>
      <c r="E28" s="111"/>
      <c r="F28" s="112"/>
      <c r="G28" s="112"/>
      <c r="H28" s="112"/>
      <c r="I28" s="107"/>
      <c r="J28" s="198">
        <v>2</v>
      </c>
      <c r="K28" s="111">
        <v>40.700000000000003</v>
      </c>
      <c r="L28" s="111">
        <v>20.350000000000001</v>
      </c>
      <c r="M28" s="112">
        <v>3.2175925925925922E-3</v>
      </c>
      <c r="N28" s="112">
        <v>0.13047453703703704</v>
      </c>
      <c r="O28" s="112">
        <v>6.5237268518518521E-2</v>
      </c>
      <c r="P28" s="107">
        <v>12.95145810812539</v>
      </c>
      <c r="Q28" s="198">
        <v>1</v>
      </c>
      <c r="R28" s="111">
        <v>10</v>
      </c>
      <c r="S28" s="111">
        <v>10</v>
      </c>
      <c r="T28" s="112">
        <v>1.8402777777777777E-3</v>
      </c>
      <c r="U28" s="112">
        <v>1.8402777777777778E-2</v>
      </c>
      <c r="V28" s="112">
        <v>1.8402777777777778E-2</v>
      </c>
      <c r="W28" s="107">
        <v>22.64150943396228</v>
      </c>
      <c r="X28" s="198">
        <v>6</v>
      </c>
      <c r="Y28" s="111">
        <v>121.1</v>
      </c>
      <c r="Z28" s="111">
        <v>20.183333333333334</v>
      </c>
      <c r="AA28" s="112">
        <v>2.3591820987654321E-3</v>
      </c>
      <c r="AB28" s="112">
        <v>0.31239583333333332</v>
      </c>
      <c r="AC28" s="112">
        <v>5.2065972222222222E-2</v>
      </c>
      <c r="AD28" s="107">
        <v>19.08809164889405</v>
      </c>
      <c r="AE28" s="198">
        <v>1</v>
      </c>
      <c r="AF28" s="111">
        <v>15.6</v>
      </c>
      <c r="AG28" s="111">
        <v>15.6</v>
      </c>
      <c r="AH28" s="112">
        <v>3.0555555555555557E-3</v>
      </c>
      <c r="AI28" s="112">
        <v>4.7592592592592596E-2</v>
      </c>
      <c r="AJ28" s="112">
        <v>4.7592592592592596E-2</v>
      </c>
      <c r="AK28" s="107">
        <v>13.657587548638142</v>
      </c>
      <c r="AL28" s="198"/>
      <c r="AM28" s="111"/>
      <c r="AN28" s="111"/>
      <c r="AO28" s="112"/>
      <c r="AP28" s="112"/>
      <c r="AQ28" s="112"/>
      <c r="AR28" s="107"/>
      <c r="AS28" s="198"/>
      <c r="AT28" s="111"/>
      <c r="AU28" s="111"/>
      <c r="AV28" s="112"/>
      <c r="AW28" s="112"/>
      <c r="AX28" s="112"/>
      <c r="AY28" s="107"/>
      <c r="AZ28" s="198"/>
      <c r="BA28" s="111"/>
      <c r="BB28" s="111"/>
      <c r="BC28" s="112"/>
      <c r="BD28" s="112"/>
      <c r="BE28" s="112"/>
      <c r="BF28" s="107"/>
      <c r="BG28" s="198"/>
      <c r="BH28" s="111"/>
      <c r="BI28" s="111"/>
      <c r="BJ28" s="112"/>
      <c r="BK28" s="112"/>
      <c r="BL28" s="112"/>
      <c r="BM28" s="107"/>
      <c r="BN28" s="198"/>
      <c r="BO28" s="111"/>
      <c r="BP28" s="111"/>
      <c r="BQ28" s="112"/>
      <c r="BR28" s="112"/>
      <c r="BS28" s="112"/>
      <c r="BT28" s="107"/>
      <c r="BU28" s="198"/>
      <c r="BV28" s="111"/>
      <c r="BW28" s="111"/>
      <c r="BX28" s="112"/>
      <c r="BY28" s="112"/>
      <c r="BZ28" s="112"/>
      <c r="CA28" s="107"/>
      <c r="CB28" s="198"/>
      <c r="CC28" s="111"/>
      <c r="CD28" s="111"/>
      <c r="CE28" s="112"/>
      <c r="CF28" s="112"/>
      <c r="CG28" s="112"/>
      <c r="CH28" s="107"/>
      <c r="CI28" s="198">
        <v>1</v>
      </c>
      <c r="CJ28" s="111">
        <v>25</v>
      </c>
      <c r="CK28" s="111">
        <v>25</v>
      </c>
      <c r="CL28" s="112">
        <v>2.7314814814814819E-3</v>
      </c>
      <c r="CM28" s="112">
        <v>6.8425925925925932E-2</v>
      </c>
      <c r="CN28" s="112">
        <v>6.8425925925925932E-2</v>
      </c>
      <c r="CO28" s="107">
        <v>15.223274695534515</v>
      </c>
      <c r="CP28" s="198">
        <v>2</v>
      </c>
      <c r="CQ28" s="111">
        <v>10.55</v>
      </c>
      <c r="CR28" s="111">
        <v>5.2750000000000004</v>
      </c>
      <c r="CS28" s="112">
        <v>2.4826388888888893E-3</v>
      </c>
      <c r="CT28" s="112">
        <v>2.5347222222222222E-2</v>
      </c>
      <c r="CU28" s="112">
        <v>1.2673611111111111E-2</v>
      </c>
      <c r="CV28" s="107">
        <v>16.886086956521751</v>
      </c>
      <c r="CW28" s="198">
        <v>2</v>
      </c>
      <c r="CX28" s="111">
        <v>33</v>
      </c>
      <c r="CY28" s="111">
        <v>16.5</v>
      </c>
      <c r="CZ28" s="112">
        <v>2.650462962962963E-3</v>
      </c>
      <c r="DA28" s="112">
        <v>8.8159722222222223E-2</v>
      </c>
      <c r="DB28" s="112">
        <v>4.4079861111111111E-2</v>
      </c>
      <c r="DC28" s="107">
        <v>15.736618292377887</v>
      </c>
      <c r="DD28" s="198"/>
      <c r="DE28" s="111"/>
      <c r="DF28" s="111"/>
      <c r="DG28" s="112"/>
      <c r="DH28" s="112"/>
      <c r="DI28" s="112"/>
      <c r="DJ28" s="107"/>
      <c r="DK28" s="198"/>
      <c r="DL28" s="111"/>
      <c r="DM28" s="111"/>
      <c r="DN28" s="112"/>
      <c r="DO28" s="112"/>
      <c r="DP28" s="112"/>
      <c r="DQ28" s="107"/>
      <c r="DR28" s="113">
        <v>15</v>
      </c>
      <c r="DS28" s="114">
        <v>255.95000000000002</v>
      </c>
      <c r="DT28" s="114">
        <v>17.063333333333336</v>
      </c>
      <c r="DU28" s="115">
        <v>2.5655864197530859E-3</v>
      </c>
      <c r="DV28" s="115">
        <v>0.69079861111111118</v>
      </c>
      <c r="DW28" s="115">
        <v>4.6053240740740749E-2</v>
      </c>
      <c r="DX28" s="108">
        <v>17.146616552369949</v>
      </c>
    </row>
    <row r="29" spans="1:128" ht="15" x14ac:dyDescent="0.3">
      <c r="A29" s="184"/>
      <c r="B29" s="164">
        <v>11</v>
      </c>
      <c r="C29" s="110"/>
      <c r="D29" s="111"/>
      <c r="E29" s="111"/>
      <c r="F29" s="112"/>
      <c r="G29" s="112"/>
      <c r="H29" s="112"/>
      <c r="I29" s="107"/>
      <c r="J29" s="198"/>
      <c r="K29" s="111"/>
      <c r="L29" s="111"/>
      <c r="M29" s="112"/>
      <c r="N29" s="112"/>
      <c r="O29" s="112"/>
      <c r="P29" s="107"/>
      <c r="Q29" s="198">
        <v>3</v>
      </c>
      <c r="R29" s="111">
        <v>47.5</v>
      </c>
      <c r="S29" s="111">
        <v>15.833333333333334</v>
      </c>
      <c r="T29" s="112">
        <v>3.8310185185185183E-3</v>
      </c>
      <c r="U29" s="112">
        <v>0.18108796296296298</v>
      </c>
      <c r="V29" s="112">
        <v>6.0362654320987662E-2</v>
      </c>
      <c r="W29" s="107">
        <v>10.998435399991033</v>
      </c>
      <c r="X29" s="198">
        <v>3</v>
      </c>
      <c r="Y29" s="111">
        <v>56.2</v>
      </c>
      <c r="Z29" s="111">
        <v>18.733333333333334</v>
      </c>
      <c r="AA29" s="112">
        <v>3.1134259259259257E-3</v>
      </c>
      <c r="AB29" s="112">
        <v>0.17481481481481481</v>
      </c>
      <c r="AC29" s="112">
        <v>5.8271604938271604E-2</v>
      </c>
      <c r="AD29" s="107">
        <v>13.377752395456575</v>
      </c>
      <c r="AE29" s="198">
        <v>4</v>
      </c>
      <c r="AF29" s="111">
        <v>51</v>
      </c>
      <c r="AG29" s="111">
        <v>12.75</v>
      </c>
      <c r="AH29" s="112">
        <v>2.2193287037037034E-3</v>
      </c>
      <c r="AI29" s="112">
        <v>0.12503472222222226</v>
      </c>
      <c r="AJ29" s="112">
        <v>3.1258680555555564E-2</v>
      </c>
      <c r="AK29" s="107">
        <v>19.358481685607</v>
      </c>
      <c r="AL29" s="198">
        <v>11</v>
      </c>
      <c r="AM29" s="111">
        <v>145.35</v>
      </c>
      <c r="AN29" s="111">
        <v>13.213636363636363</v>
      </c>
      <c r="AO29" s="112">
        <v>2.692550505050505E-3</v>
      </c>
      <c r="AP29" s="112">
        <v>0.38626157407407408</v>
      </c>
      <c r="AQ29" s="112">
        <v>3.511468855218855E-2</v>
      </c>
      <c r="AR29" s="107">
        <v>17.151165783709562</v>
      </c>
      <c r="AS29" s="198"/>
      <c r="AT29" s="111"/>
      <c r="AU29" s="111"/>
      <c r="AV29" s="112"/>
      <c r="AW29" s="112"/>
      <c r="AX29" s="112"/>
      <c r="AY29" s="107"/>
      <c r="AZ29" s="198"/>
      <c r="BA29" s="111"/>
      <c r="BB29" s="111"/>
      <c r="BC29" s="112"/>
      <c r="BD29" s="112"/>
      <c r="BE29" s="112"/>
      <c r="BF29" s="107"/>
      <c r="BG29" s="198"/>
      <c r="BH29" s="111"/>
      <c r="BI29" s="111"/>
      <c r="BJ29" s="112"/>
      <c r="BK29" s="112"/>
      <c r="BL29" s="112"/>
      <c r="BM29" s="107"/>
      <c r="BN29" s="198"/>
      <c r="BO29" s="111"/>
      <c r="BP29" s="111"/>
      <c r="BQ29" s="112"/>
      <c r="BR29" s="112"/>
      <c r="BS29" s="112"/>
      <c r="BT29" s="107"/>
      <c r="BU29" s="198"/>
      <c r="BV29" s="111"/>
      <c r="BW29" s="111"/>
      <c r="BX29" s="112"/>
      <c r="BY29" s="112"/>
      <c r="BZ29" s="112"/>
      <c r="CA29" s="107"/>
      <c r="CB29" s="198"/>
      <c r="CC29" s="111"/>
      <c r="CD29" s="111"/>
      <c r="CE29" s="112"/>
      <c r="CF29" s="112"/>
      <c r="CG29" s="112"/>
      <c r="CH29" s="107"/>
      <c r="CI29" s="198"/>
      <c r="CJ29" s="111"/>
      <c r="CK29" s="111"/>
      <c r="CL29" s="112"/>
      <c r="CM29" s="112"/>
      <c r="CN29" s="112"/>
      <c r="CO29" s="107"/>
      <c r="CP29" s="198">
        <v>2</v>
      </c>
      <c r="CQ29" s="111">
        <v>12</v>
      </c>
      <c r="CR29" s="111">
        <v>6</v>
      </c>
      <c r="CS29" s="112">
        <v>2.8935185185185188E-3</v>
      </c>
      <c r="CT29" s="112">
        <v>3.4722222222222224E-2</v>
      </c>
      <c r="CU29" s="112">
        <v>1.7361111111111112E-2</v>
      </c>
      <c r="CV29" s="107">
        <v>14.400000000000009</v>
      </c>
      <c r="CW29" s="198">
        <v>1</v>
      </c>
      <c r="CX29" s="111">
        <v>12</v>
      </c>
      <c r="CY29" s="111">
        <v>12</v>
      </c>
      <c r="CZ29" s="112">
        <v>4.0509259259259257E-3</v>
      </c>
      <c r="DA29" s="112">
        <v>4.8611111111111112E-2</v>
      </c>
      <c r="DB29" s="112">
        <v>4.8611111111111112E-2</v>
      </c>
      <c r="DC29" s="107">
        <v>10.285714285714294</v>
      </c>
      <c r="DD29" s="198"/>
      <c r="DE29" s="111"/>
      <c r="DF29" s="111"/>
      <c r="DG29" s="112"/>
      <c r="DH29" s="112"/>
      <c r="DI29" s="112"/>
      <c r="DJ29" s="107"/>
      <c r="DK29" s="198"/>
      <c r="DL29" s="111"/>
      <c r="DM29" s="111"/>
      <c r="DN29" s="112"/>
      <c r="DO29" s="112"/>
      <c r="DP29" s="112"/>
      <c r="DQ29" s="107"/>
      <c r="DR29" s="113">
        <v>24</v>
      </c>
      <c r="DS29" s="114">
        <v>324.05</v>
      </c>
      <c r="DT29" s="114">
        <v>13.502083333333333</v>
      </c>
      <c r="DU29" s="115">
        <v>2.8819444444444452E-3</v>
      </c>
      <c r="DV29" s="115">
        <v>0.95053240740740752</v>
      </c>
      <c r="DW29" s="115">
        <v>3.9605516975308647E-2</v>
      </c>
      <c r="DX29" s="108">
        <v>15.762959501470428</v>
      </c>
    </row>
    <row r="30" spans="1:128" ht="15" x14ac:dyDescent="0.3">
      <c r="A30" s="184"/>
      <c r="B30" s="164">
        <v>12</v>
      </c>
      <c r="C30" s="110"/>
      <c r="D30" s="111"/>
      <c r="E30" s="111"/>
      <c r="F30" s="112"/>
      <c r="G30" s="112"/>
      <c r="H30" s="112"/>
      <c r="I30" s="107"/>
      <c r="J30" s="198">
        <v>3</v>
      </c>
      <c r="K30" s="111">
        <v>27.95</v>
      </c>
      <c r="L30" s="111">
        <v>9.3166666666666664</v>
      </c>
      <c r="M30" s="112">
        <v>3.7731481481481487E-3</v>
      </c>
      <c r="N30" s="112">
        <v>0.10453703703703704</v>
      </c>
      <c r="O30" s="112">
        <v>3.4845679012345677E-2</v>
      </c>
      <c r="P30" s="107">
        <v>11.420824665488171</v>
      </c>
      <c r="Q30" s="198">
        <v>5</v>
      </c>
      <c r="R30" s="111">
        <v>101.12</v>
      </c>
      <c r="S30" s="111">
        <v>20.224</v>
      </c>
      <c r="T30" s="112">
        <v>2.9583333333333328E-3</v>
      </c>
      <c r="U30" s="112">
        <v>0.30740740740740746</v>
      </c>
      <c r="V30" s="112">
        <v>6.1481481481481491E-2</v>
      </c>
      <c r="W30" s="107">
        <v>15.085830356407678</v>
      </c>
      <c r="X30" s="198">
        <v>6</v>
      </c>
      <c r="Y30" s="111">
        <v>81.2</v>
      </c>
      <c r="Z30" s="111">
        <v>13.533333333333333</v>
      </c>
      <c r="AA30" s="112">
        <v>2.6041666666666665E-3</v>
      </c>
      <c r="AB30" s="112">
        <v>0.21820601851851854</v>
      </c>
      <c r="AC30" s="112">
        <v>3.6367669753086425E-2</v>
      </c>
      <c r="AD30" s="107">
        <v>16.985379770641174</v>
      </c>
      <c r="AE30" s="198">
        <v>1</v>
      </c>
      <c r="AF30" s="111">
        <v>10</v>
      </c>
      <c r="AG30" s="111">
        <v>10</v>
      </c>
      <c r="AH30" s="112">
        <v>1.9675925925925928E-3</v>
      </c>
      <c r="AI30" s="112">
        <v>1.9652777777777779E-2</v>
      </c>
      <c r="AJ30" s="112">
        <v>1.9652777777777779E-2</v>
      </c>
      <c r="AK30" s="107">
        <v>21.20141342756185</v>
      </c>
      <c r="AL30" s="198">
        <v>4</v>
      </c>
      <c r="AM30" s="111">
        <v>44.3</v>
      </c>
      <c r="AN30" s="111">
        <v>11.074999999999999</v>
      </c>
      <c r="AO30" s="112">
        <v>1.9068287037037038E-3</v>
      </c>
      <c r="AP30" s="112">
        <v>8.4027777777777785E-2</v>
      </c>
      <c r="AQ30" s="112">
        <v>2.1006944444444446E-2</v>
      </c>
      <c r="AR30" s="107">
        <v>21.949716306782406</v>
      </c>
      <c r="AS30" s="198"/>
      <c r="AT30" s="111"/>
      <c r="AU30" s="111"/>
      <c r="AV30" s="112"/>
      <c r="AW30" s="112"/>
      <c r="AX30" s="112"/>
      <c r="AY30" s="107"/>
      <c r="AZ30" s="198"/>
      <c r="BA30" s="111"/>
      <c r="BB30" s="111"/>
      <c r="BC30" s="112"/>
      <c r="BD30" s="112"/>
      <c r="BE30" s="112"/>
      <c r="BF30" s="107"/>
      <c r="BG30" s="198"/>
      <c r="BH30" s="111"/>
      <c r="BI30" s="111"/>
      <c r="BJ30" s="112"/>
      <c r="BK30" s="112"/>
      <c r="BL30" s="112"/>
      <c r="BM30" s="107"/>
      <c r="BN30" s="198"/>
      <c r="BO30" s="111"/>
      <c r="BP30" s="111"/>
      <c r="BQ30" s="112"/>
      <c r="BR30" s="112"/>
      <c r="BS30" s="112"/>
      <c r="BT30" s="107"/>
      <c r="BU30" s="198"/>
      <c r="BV30" s="111"/>
      <c r="BW30" s="111"/>
      <c r="BX30" s="112"/>
      <c r="BY30" s="112"/>
      <c r="BZ30" s="112"/>
      <c r="CA30" s="107"/>
      <c r="CB30" s="198"/>
      <c r="CC30" s="111"/>
      <c r="CD30" s="111"/>
      <c r="CE30" s="112"/>
      <c r="CF30" s="112"/>
      <c r="CG30" s="112"/>
      <c r="CH30" s="107"/>
      <c r="CI30" s="198"/>
      <c r="CJ30" s="111"/>
      <c r="CK30" s="111"/>
      <c r="CL30" s="112"/>
      <c r="CM30" s="112"/>
      <c r="CN30" s="112"/>
      <c r="CO30" s="107"/>
      <c r="CP30" s="198">
        <v>1</v>
      </c>
      <c r="CQ30" s="111">
        <v>10</v>
      </c>
      <c r="CR30" s="111">
        <v>10</v>
      </c>
      <c r="CS30" s="112">
        <v>2.8009259259259259E-3</v>
      </c>
      <c r="CT30" s="112">
        <v>2.8055555555555556E-2</v>
      </c>
      <c r="CU30" s="112">
        <v>2.8055555555555556E-2</v>
      </c>
      <c r="CV30" s="107">
        <v>14.851485148514863</v>
      </c>
      <c r="CW30" s="198"/>
      <c r="CX30" s="111"/>
      <c r="CY30" s="111"/>
      <c r="CZ30" s="112"/>
      <c r="DA30" s="112"/>
      <c r="DB30" s="112"/>
      <c r="DC30" s="107"/>
      <c r="DD30" s="198"/>
      <c r="DE30" s="111"/>
      <c r="DF30" s="111"/>
      <c r="DG30" s="112"/>
      <c r="DH30" s="112"/>
      <c r="DI30" s="112"/>
      <c r="DJ30" s="107"/>
      <c r="DK30" s="198"/>
      <c r="DL30" s="111"/>
      <c r="DM30" s="111"/>
      <c r="DN30" s="112"/>
      <c r="DO30" s="112"/>
      <c r="DP30" s="112"/>
      <c r="DQ30" s="107"/>
      <c r="DR30" s="113">
        <v>20</v>
      </c>
      <c r="DS30" s="114">
        <v>274.57</v>
      </c>
      <c r="DT30" s="114">
        <v>13.7285</v>
      </c>
      <c r="DU30" s="115">
        <v>2.7065972222222222E-3</v>
      </c>
      <c r="DV30" s="115">
        <v>0.76188657407407412</v>
      </c>
      <c r="DW30" s="115">
        <v>3.8094328703703703E-2</v>
      </c>
      <c r="DX30" s="108">
        <v>16.772783410277817</v>
      </c>
    </row>
    <row r="31" spans="1:128" ht="16.5" x14ac:dyDescent="0.35">
      <c r="A31" s="331" t="s">
        <v>1231</v>
      </c>
      <c r="B31" s="109"/>
      <c r="C31" s="116">
        <v>11</v>
      </c>
      <c r="D31" s="117">
        <v>127.3</v>
      </c>
      <c r="E31" s="117">
        <v>11.572727272727272</v>
      </c>
      <c r="F31" s="118">
        <v>2.3705808080808082E-3</v>
      </c>
      <c r="G31" s="118">
        <v>0.30634259259259261</v>
      </c>
      <c r="H31" s="118">
        <v>2.7849326599326599E-2</v>
      </c>
      <c r="I31" s="119">
        <v>18.244529421127968</v>
      </c>
      <c r="J31" s="120">
        <v>73</v>
      </c>
      <c r="K31" s="117">
        <v>1853.6000000000004</v>
      </c>
      <c r="L31" s="117">
        <v>25.391780821917813</v>
      </c>
      <c r="M31" s="118">
        <v>2.6923198883815318E-3</v>
      </c>
      <c r="N31" s="118">
        <v>5.0288078703703718</v>
      </c>
      <c r="O31" s="118">
        <v>6.8887779046169481E-2</v>
      </c>
      <c r="P31" s="119">
        <v>16.159550647661312</v>
      </c>
      <c r="Q31" s="120">
        <v>73</v>
      </c>
      <c r="R31" s="117">
        <v>1699.9200000000003</v>
      </c>
      <c r="S31" s="117">
        <v>23.286575342465756</v>
      </c>
      <c r="T31" s="118">
        <v>2.8570522577371889E-3</v>
      </c>
      <c r="U31" s="118">
        <v>4.6793171296296281</v>
      </c>
      <c r="V31" s="118">
        <v>6.4100234652460661E-2</v>
      </c>
      <c r="W31" s="119">
        <v>15.932341347899174</v>
      </c>
      <c r="X31" s="120">
        <v>124</v>
      </c>
      <c r="Y31" s="117">
        <v>2435.9</v>
      </c>
      <c r="Z31" s="117">
        <v>19.644354838709678</v>
      </c>
      <c r="AA31" s="118">
        <v>2.5423760454002381E-3</v>
      </c>
      <c r="AB31" s="118">
        <v>6.3402893518518519</v>
      </c>
      <c r="AC31" s="118">
        <v>5.1131365740740745E-2</v>
      </c>
      <c r="AD31" s="119">
        <v>17.418519273916839</v>
      </c>
      <c r="AE31" s="120">
        <v>86</v>
      </c>
      <c r="AF31" s="117">
        <v>1877.0599999999997</v>
      </c>
      <c r="AG31" s="117">
        <v>21.826279069767438</v>
      </c>
      <c r="AH31" s="118">
        <v>2.367167312661499E-3</v>
      </c>
      <c r="AI31" s="118">
        <v>4.7103472222222225</v>
      </c>
      <c r="AJ31" s="118">
        <v>5.4771479328165375E-2</v>
      </c>
      <c r="AK31" s="119">
        <v>19.266175426751289</v>
      </c>
      <c r="AL31" s="120">
        <v>78</v>
      </c>
      <c r="AM31" s="117">
        <v>1230.69</v>
      </c>
      <c r="AN31" s="117">
        <v>15.778076923076924</v>
      </c>
      <c r="AO31" s="118">
        <v>2.5863603988603989E-3</v>
      </c>
      <c r="AP31" s="118">
        <v>3.2296875000000012</v>
      </c>
      <c r="AQ31" s="118">
        <v>4.1406250000000012E-2</v>
      </c>
      <c r="AR31" s="119">
        <v>17.307014875330236</v>
      </c>
      <c r="AS31" s="120">
        <v>34</v>
      </c>
      <c r="AT31" s="117">
        <v>597.58000000000004</v>
      </c>
      <c r="AU31" s="117">
        <v>17.575882352941179</v>
      </c>
      <c r="AV31" s="118">
        <v>3.909313725490195E-3</v>
      </c>
      <c r="AW31" s="118">
        <v>1.7955092592592599</v>
      </c>
      <c r="AX31" s="118">
        <v>5.2809095860566466E-2</v>
      </c>
      <c r="AY31" s="119">
        <v>12.995652990929091</v>
      </c>
      <c r="AZ31" s="120">
        <v>8</v>
      </c>
      <c r="BA31" s="117">
        <v>194.45</v>
      </c>
      <c r="BB31" s="117">
        <v>24.306249999999999</v>
      </c>
      <c r="BC31" s="118">
        <v>2.5072337962962965E-3</v>
      </c>
      <c r="BD31" s="118">
        <v>0.50581018518518517</v>
      </c>
      <c r="BE31" s="118">
        <v>6.3226273148148146E-2</v>
      </c>
      <c r="BF31" s="119">
        <v>16.786010892729767</v>
      </c>
      <c r="BG31" s="120">
        <v>3</v>
      </c>
      <c r="BH31" s="117">
        <v>28.2</v>
      </c>
      <c r="BI31" s="117">
        <v>9.4</v>
      </c>
      <c r="BJ31" s="118">
        <v>2.6813271604938273E-3</v>
      </c>
      <c r="BK31" s="118">
        <v>7.5196759259259255E-2</v>
      </c>
      <c r="BL31" s="118">
        <v>2.5065586419753084E-2</v>
      </c>
      <c r="BM31" s="119">
        <v>15.590687527695414</v>
      </c>
      <c r="BN31" s="120">
        <v>19</v>
      </c>
      <c r="BO31" s="117">
        <v>155.63</v>
      </c>
      <c r="BP31" s="117">
        <v>8.1910526315789465</v>
      </c>
      <c r="BQ31" s="118">
        <v>3.1950536062378162E-3</v>
      </c>
      <c r="BR31" s="118">
        <v>0.45344907407407409</v>
      </c>
      <c r="BS31" s="118">
        <v>2.3865740740740743E-2</v>
      </c>
      <c r="BT31" s="119">
        <v>13.634260080281305</v>
      </c>
      <c r="BU31" s="120">
        <v>20</v>
      </c>
      <c r="BV31" s="117">
        <v>202.16</v>
      </c>
      <c r="BW31" s="117">
        <v>10.108000000000001</v>
      </c>
      <c r="BX31" s="118">
        <v>3.3825231481481484E-3</v>
      </c>
      <c r="BY31" s="118">
        <v>0.58680555555555547</v>
      </c>
      <c r="BZ31" s="118">
        <v>2.9340277777777774E-2</v>
      </c>
      <c r="CA31" s="119">
        <v>13.747881552984406</v>
      </c>
      <c r="CB31" s="120">
        <v>38</v>
      </c>
      <c r="CC31" s="117">
        <v>423.71000000000004</v>
      </c>
      <c r="CD31" s="117">
        <v>11.150263157894738</v>
      </c>
      <c r="CE31" s="118">
        <v>3.2876461988304091E-3</v>
      </c>
      <c r="CF31" s="118">
        <v>1.1792939814814818</v>
      </c>
      <c r="CG31" s="118">
        <v>3.1034052144249522E-2</v>
      </c>
      <c r="CH31" s="119">
        <v>13.971973655232599</v>
      </c>
      <c r="CI31" s="120">
        <v>28</v>
      </c>
      <c r="CJ31" s="117">
        <v>391.96999999999997</v>
      </c>
      <c r="CK31" s="117">
        <v>13.99892857142857</v>
      </c>
      <c r="CL31" s="118">
        <v>3.0435681216931213E-3</v>
      </c>
      <c r="CM31" s="118">
        <v>1.1324189814814811</v>
      </c>
      <c r="CN31" s="118">
        <v>4.044353505291004E-2</v>
      </c>
      <c r="CO31" s="119">
        <v>14.840389756630552</v>
      </c>
      <c r="CP31" s="120">
        <v>58</v>
      </c>
      <c r="CQ31" s="117">
        <v>831.46999999999991</v>
      </c>
      <c r="CR31" s="117">
        <v>14.335689655172413</v>
      </c>
      <c r="CS31" s="118">
        <v>2.9511893358876119E-3</v>
      </c>
      <c r="CT31" s="118">
        <v>2.4047453703703701</v>
      </c>
      <c r="CU31" s="118">
        <v>4.1461127075351205E-2</v>
      </c>
      <c r="CV31" s="119">
        <v>14.587987198818071</v>
      </c>
      <c r="CW31" s="120">
        <v>41</v>
      </c>
      <c r="CX31" s="117">
        <v>444.37999999999994</v>
      </c>
      <c r="CY31" s="117">
        <v>10.838536585365851</v>
      </c>
      <c r="CZ31" s="118">
        <v>2.8779923215898839E-3</v>
      </c>
      <c r="DA31" s="118">
        <v>1.2702777777777774</v>
      </c>
      <c r="DB31" s="118">
        <v>3.0982384823848227E-2</v>
      </c>
      <c r="DC31" s="119">
        <v>14.822855511973724</v>
      </c>
      <c r="DD31" s="120">
        <v>1</v>
      </c>
      <c r="DE31" s="117">
        <v>10.5</v>
      </c>
      <c r="DF31" s="117">
        <v>10.5</v>
      </c>
      <c r="DG31" s="118">
        <v>2.4652777777777776E-3</v>
      </c>
      <c r="DH31" s="118">
        <v>2.585648148148148E-2</v>
      </c>
      <c r="DI31" s="118">
        <v>2.585648148148148E-2</v>
      </c>
      <c r="DJ31" s="119">
        <v>16.920322291853193</v>
      </c>
      <c r="DK31" s="120">
        <v>1</v>
      </c>
      <c r="DL31" s="117">
        <v>10.5</v>
      </c>
      <c r="DM31" s="117">
        <v>10.5</v>
      </c>
      <c r="DN31" s="118">
        <v>3.1018518518518522E-3</v>
      </c>
      <c r="DO31" s="118">
        <v>3.2534722222222222E-2</v>
      </c>
      <c r="DP31" s="118">
        <v>3.2534722222222222E-2</v>
      </c>
      <c r="DQ31" s="119">
        <v>13.447171824973331</v>
      </c>
      <c r="DR31" s="121">
        <v>696</v>
      </c>
      <c r="DS31" s="122">
        <v>12515.019999999999</v>
      </c>
      <c r="DT31" s="122">
        <v>17.981350574712643</v>
      </c>
      <c r="DU31" s="123">
        <v>2.7959869891443167E-3</v>
      </c>
      <c r="DV31" s="123">
        <v>33.75668981481482</v>
      </c>
      <c r="DW31" s="123">
        <v>4.8500991113239682E-2</v>
      </c>
      <c r="DX31" s="124">
        <v>16.232366724102899</v>
      </c>
    </row>
    <row r="32" spans="1:128" ht="15" x14ac:dyDescent="0.3">
      <c r="A32" s="165" t="s">
        <v>1225</v>
      </c>
      <c r="B32" s="163">
        <v>1</v>
      </c>
      <c r="C32" s="191">
        <v>1</v>
      </c>
      <c r="D32" s="192">
        <v>1</v>
      </c>
      <c r="E32" s="192">
        <v>1</v>
      </c>
      <c r="F32" s="193">
        <v>2.6736111111111113E-2</v>
      </c>
      <c r="G32" s="193">
        <v>2.6736111111111113E-2</v>
      </c>
      <c r="H32" s="193">
        <v>2.6736111111111113E-2</v>
      </c>
      <c r="I32" s="166">
        <v>1.5584415584415596</v>
      </c>
      <c r="J32" s="194">
        <v>4</v>
      </c>
      <c r="K32" s="192">
        <v>2.5499999999999998</v>
      </c>
      <c r="L32" s="192">
        <v>0.63749999999999996</v>
      </c>
      <c r="M32" s="193">
        <v>2.4817708333333331E-2</v>
      </c>
      <c r="N32" s="193">
        <v>6.3726851851851854E-2</v>
      </c>
      <c r="O32" s="193">
        <v>1.5931712962962963E-2</v>
      </c>
      <c r="P32" s="166">
        <v>1.6866656071201538</v>
      </c>
      <c r="Q32" s="194">
        <v>4</v>
      </c>
      <c r="R32" s="192">
        <v>4.05</v>
      </c>
      <c r="S32" s="192">
        <v>1.0125</v>
      </c>
      <c r="T32" s="193">
        <v>2.6860532407407406E-2</v>
      </c>
      <c r="U32" s="193">
        <v>0.10666666666666667</v>
      </c>
      <c r="V32" s="193">
        <v>2.6666666666666668E-2</v>
      </c>
      <c r="W32" s="166">
        <v>1.6187886572313326</v>
      </c>
      <c r="X32" s="194">
        <v>8</v>
      </c>
      <c r="Y32" s="192">
        <v>7.7349999999999994</v>
      </c>
      <c r="Z32" s="192">
        <v>0.96687499999999993</v>
      </c>
      <c r="AA32" s="193">
        <v>2.7294560185185189E-2</v>
      </c>
      <c r="AB32" s="193">
        <v>0.20285879629629633</v>
      </c>
      <c r="AC32" s="193">
        <v>2.5357349537037041E-2</v>
      </c>
      <c r="AD32" s="166">
        <v>1.6040249606853583</v>
      </c>
      <c r="AE32" s="194">
        <v>2</v>
      </c>
      <c r="AF32" s="192">
        <v>2.08</v>
      </c>
      <c r="AG32" s="192">
        <v>1.04</v>
      </c>
      <c r="AH32" s="193">
        <v>2.6874999999999996E-2</v>
      </c>
      <c r="AI32" s="193">
        <v>5.5555555555555552E-2</v>
      </c>
      <c r="AJ32" s="193">
        <v>2.7777777777777776E-2</v>
      </c>
      <c r="AK32" s="166">
        <v>1.5923809523809536</v>
      </c>
      <c r="AL32" s="194">
        <v>1</v>
      </c>
      <c r="AM32" s="192">
        <v>0.5</v>
      </c>
      <c r="AN32" s="192">
        <v>0.5</v>
      </c>
      <c r="AO32" s="193">
        <v>4.4444444444444446E-2</v>
      </c>
      <c r="AP32" s="193">
        <v>2.2222222222222223E-2</v>
      </c>
      <c r="AQ32" s="193">
        <v>2.2222222222222223E-2</v>
      </c>
      <c r="AR32" s="166">
        <v>0.93750000000000067</v>
      </c>
      <c r="AS32" s="194"/>
      <c r="AT32" s="192"/>
      <c r="AU32" s="192"/>
      <c r="AV32" s="193"/>
      <c r="AW32" s="193"/>
      <c r="AX32" s="193"/>
      <c r="AY32" s="166"/>
      <c r="AZ32" s="194"/>
      <c r="BA32" s="192"/>
      <c r="BB32" s="192"/>
      <c r="BC32" s="193"/>
      <c r="BD32" s="193"/>
      <c r="BE32" s="193"/>
      <c r="BF32" s="166"/>
      <c r="BG32" s="194">
        <v>3</v>
      </c>
      <c r="BH32" s="192">
        <v>1.6</v>
      </c>
      <c r="BI32" s="192">
        <v>0.53333333333333333</v>
      </c>
      <c r="BJ32" s="193">
        <v>2.6145833333333337E-2</v>
      </c>
      <c r="BK32" s="193">
        <v>4.1770833333333333E-2</v>
      </c>
      <c r="BL32" s="193">
        <v>1.3923611111111111E-2</v>
      </c>
      <c r="BM32" s="166">
        <v>1.5940864534790304</v>
      </c>
      <c r="BN32" s="194"/>
      <c r="BO32" s="192"/>
      <c r="BP32" s="192"/>
      <c r="BQ32" s="193"/>
      <c r="BR32" s="193"/>
      <c r="BS32" s="193"/>
      <c r="BT32" s="166"/>
      <c r="BU32" s="194"/>
      <c r="BV32" s="192"/>
      <c r="BW32" s="192"/>
      <c r="BX32" s="193"/>
      <c r="BY32" s="193"/>
      <c r="BZ32" s="193"/>
      <c r="CA32" s="166"/>
      <c r="CB32" s="194"/>
      <c r="CC32" s="192"/>
      <c r="CD32" s="192"/>
      <c r="CE32" s="193"/>
      <c r="CF32" s="193"/>
      <c r="CG32" s="193"/>
      <c r="CH32" s="166"/>
      <c r="CI32" s="194">
        <v>1</v>
      </c>
      <c r="CJ32" s="192">
        <v>0.25</v>
      </c>
      <c r="CK32" s="192">
        <v>0.25</v>
      </c>
      <c r="CL32" s="193">
        <v>2.9351851851851851E-2</v>
      </c>
      <c r="CM32" s="193">
        <v>7.3379629629629628E-3</v>
      </c>
      <c r="CN32" s="193">
        <v>7.3379629629629628E-3</v>
      </c>
      <c r="CO32" s="166">
        <v>1.4195583596214523</v>
      </c>
      <c r="CP32" s="194">
        <v>1</v>
      </c>
      <c r="CQ32" s="192">
        <v>0.5</v>
      </c>
      <c r="CR32" s="192">
        <v>0.5</v>
      </c>
      <c r="CS32" s="193">
        <v>3.3657407407407407E-2</v>
      </c>
      <c r="CT32" s="193">
        <v>1.6828703703703703E-2</v>
      </c>
      <c r="CU32" s="193">
        <v>1.6828703703703703E-2</v>
      </c>
      <c r="CV32" s="166">
        <v>1.2379642365887218</v>
      </c>
      <c r="CW32" s="194"/>
      <c r="CX32" s="192"/>
      <c r="CY32" s="192"/>
      <c r="CZ32" s="193"/>
      <c r="DA32" s="193"/>
      <c r="DB32" s="193"/>
      <c r="DC32" s="166"/>
      <c r="DD32" s="194"/>
      <c r="DE32" s="192"/>
      <c r="DF32" s="192"/>
      <c r="DG32" s="193"/>
      <c r="DH32" s="193"/>
      <c r="DI32" s="193"/>
      <c r="DJ32" s="166"/>
      <c r="DK32" s="194"/>
      <c r="DL32" s="192"/>
      <c r="DM32" s="192"/>
      <c r="DN32" s="193"/>
      <c r="DO32" s="193"/>
      <c r="DP32" s="193"/>
      <c r="DQ32" s="166"/>
      <c r="DR32" s="195">
        <v>25</v>
      </c>
      <c r="DS32" s="196">
        <v>20.265000000000004</v>
      </c>
      <c r="DT32" s="196">
        <v>0.81060000000000021</v>
      </c>
      <c r="DU32" s="197">
        <v>2.7657870370370371E-2</v>
      </c>
      <c r="DV32" s="197">
        <v>0.54370370370370369</v>
      </c>
      <c r="DW32" s="197">
        <v>2.1748148148148148E-2</v>
      </c>
      <c r="DX32" s="167">
        <v>1.566980086509582</v>
      </c>
    </row>
    <row r="33" spans="1:128" ht="15" x14ac:dyDescent="0.3">
      <c r="A33" s="184"/>
      <c r="B33" s="164">
        <v>2</v>
      </c>
      <c r="C33" s="110">
        <v>3</v>
      </c>
      <c r="D33" s="111">
        <v>2.8</v>
      </c>
      <c r="E33" s="111">
        <v>0.93333333333333324</v>
      </c>
      <c r="F33" s="112">
        <v>2.2831790123456791E-2</v>
      </c>
      <c r="G33" s="112">
        <v>6.3888888888888884E-2</v>
      </c>
      <c r="H33" s="112">
        <v>2.1296296296296296E-2</v>
      </c>
      <c r="I33" s="107">
        <v>1.830879556186396</v>
      </c>
      <c r="J33" s="198">
        <v>4</v>
      </c>
      <c r="K33" s="111">
        <v>2.41</v>
      </c>
      <c r="L33" s="111">
        <v>0.60250000000000004</v>
      </c>
      <c r="M33" s="112">
        <v>2.6634837962962964E-2</v>
      </c>
      <c r="N33" s="112">
        <v>6.3726851851851854E-2</v>
      </c>
      <c r="O33" s="112">
        <v>1.5931712962962963E-2</v>
      </c>
      <c r="P33" s="107">
        <v>1.5740947959498224</v>
      </c>
      <c r="Q33" s="198">
        <v>3</v>
      </c>
      <c r="R33" s="111">
        <v>1.5</v>
      </c>
      <c r="S33" s="111">
        <v>0.5</v>
      </c>
      <c r="T33" s="112">
        <v>2.2716049382716052E-2</v>
      </c>
      <c r="U33" s="112">
        <v>3.4143518518518517E-2</v>
      </c>
      <c r="V33" s="112">
        <v>1.1381172839506173E-2</v>
      </c>
      <c r="W33" s="107">
        <v>1.8359483804714616</v>
      </c>
      <c r="X33" s="198">
        <v>6</v>
      </c>
      <c r="Y33" s="111">
        <v>6.1</v>
      </c>
      <c r="Z33" s="111">
        <v>1.0166666666666666</v>
      </c>
      <c r="AA33" s="112">
        <v>2.6190200617283953E-2</v>
      </c>
      <c r="AB33" s="112">
        <v>0.15957175925925926</v>
      </c>
      <c r="AC33" s="112">
        <v>2.6595293209876542E-2</v>
      </c>
      <c r="AD33" s="107">
        <v>1.6194631186766593</v>
      </c>
      <c r="AE33" s="198">
        <v>5</v>
      </c>
      <c r="AF33" s="111">
        <v>6.55</v>
      </c>
      <c r="AG33" s="111">
        <v>1.31</v>
      </c>
      <c r="AH33" s="112">
        <v>3.1032407407407408E-2</v>
      </c>
      <c r="AI33" s="112">
        <v>0.19127314814814816</v>
      </c>
      <c r="AJ33" s="112">
        <v>3.8254629629629631E-2</v>
      </c>
      <c r="AK33" s="107">
        <v>1.6284036340083354</v>
      </c>
      <c r="AL33" s="198">
        <v>4</v>
      </c>
      <c r="AM33" s="111">
        <v>2.63</v>
      </c>
      <c r="AN33" s="111">
        <v>0.65749999999999997</v>
      </c>
      <c r="AO33" s="112">
        <v>2.7427662037037035E-2</v>
      </c>
      <c r="AP33" s="112">
        <v>7.2060185185185185E-2</v>
      </c>
      <c r="AQ33" s="112">
        <v>1.8015046296296296E-2</v>
      </c>
      <c r="AR33" s="107">
        <v>1.5195151262109787</v>
      </c>
      <c r="AS33" s="198"/>
      <c r="AT33" s="111"/>
      <c r="AU33" s="111"/>
      <c r="AV33" s="112"/>
      <c r="AW33" s="112"/>
      <c r="AX33" s="112"/>
      <c r="AY33" s="107"/>
      <c r="AZ33" s="198"/>
      <c r="BA33" s="111"/>
      <c r="BB33" s="111"/>
      <c r="BC33" s="112"/>
      <c r="BD33" s="112"/>
      <c r="BE33" s="112"/>
      <c r="BF33" s="107"/>
      <c r="BG33" s="198">
        <v>1</v>
      </c>
      <c r="BH33" s="111">
        <v>0.5</v>
      </c>
      <c r="BI33" s="111">
        <v>0.5</v>
      </c>
      <c r="BJ33" s="112">
        <v>2.7847222222222221E-2</v>
      </c>
      <c r="BK33" s="112">
        <v>1.3923611111111111E-2</v>
      </c>
      <c r="BL33" s="112">
        <v>1.3923611111111111E-2</v>
      </c>
      <c r="BM33" s="107">
        <v>1.4962593516209488</v>
      </c>
      <c r="BN33" s="198"/>
      <c r="BO33" s="111"/>
      <c r="BP33" s="111"/>
      <c r="BQ33" s="112"/>
      <c r="BR33" s="112"/>
      <c r="BS33" s="112"/>
      <c r="BT33" s="107"/>
      <c r="BU33" s="198">
        <v>2</v>
      </c>
      <c r="BV33" s="111">
        <v>1.1200000000000001</v>
      </c>
      <c r="BW33" s="111">
        <v>0.56000000000000005</v>
      </c>
      <c r="BX33" s="112">
        <v>2.7725694444444445E-2</v>
      </c>
      <c r="BY33" s="112">
        <v>3.1053240740740739E-2</v>
      </c>
      <c r="BZ33" s="112">
        <v>1.5526620370370369E-2</v>
      </c>
      <c r="CA33" s="107">
        <v>1.5031129775761141</v>
      </c>
      <c r="CB33" s="198"/>
      <c r="CC33" s="111"/>
      <c r="CD33" s="111"/>
      <c r="CE33" s="112"/>
      <c r="CF33" s="112"/>
      <c r="CG33" s="112"/>
      <c r="CH33" s="107"/>
      <c r="CI33" s="198"/>
      <c r="CJ33" s="111"/>
      <c r="CK33" s="111"/>
      <c r="CL33" s="112"/>
      <c r="CM33" s="112"/>
      <c r="CN33" s="112"/>
      <c r="CO33" s="107"/>
      <c r="CP33" s="198">
        <v>2</v>
      </c>
      <c r="CQ33" s="111">
        <v>1.702</v>
      </c>
      <c r="CR33" s="111">
        <v>0.85099999999999998</v>
      </c>
      <c r="CS33" s="112">
        <v>2.9699074074074072E-2</v>
      </c>
      <c r="CT33" s="112">
        <v>5.1018518518518519E-2</v>
      </c>
      <c r="CU33" s="112">
        <v>2.5509259259259259E-2</v>
      </c>
      <c r="CV33" s="107">
        <v>1.4061831767593638</v>
      </c>
      <c r="CW33" s="198"/>
      <c r="CX33" s="111"/>
      <c r="CY33" s="111"/>
      <c r="CZ33" s="112"/>
      <c r="DA33" s="112"/>
      <c r="DB33" s="112"/>
      <c r="DC33" s="107"/>
      <c r="DD33" s="198"/>
      <c r="DE33" s="111"/>
      <c r="DF33" s="111"/>
      <c r="DG33" s="112"/>
      <c r="DH33" s="112"/>
      <c r="DI33" s="112"/>
      <c r="DJ33" s="107"/>
      <c r="DK33" s="198"/>
      <c r="DL33" s="111"/>
      <c r="DM33" s="111"/>
      <c r="DN33" s="112"/>
      <c r="DO33" s="112"/>
      <c r="DP33" s="112"/>
      <c r="DQ33" s="107"/>
      <c r="DR33" s="113">
        <v>30</v>
      </c>
      <c r="DS33" s="114">
        <v>25.311999999999998</v>
      </c>
      <c r="DT33" s="114">
        <v>0.84373333333333322</v>
      </c>
      <c r="DU33" s="115">
        <v>2.6929783950617282E-2</v>
      </c>
      <c r="DV33" s="115">
        <v>0.68065972222222204</v>
      </c>
      <c r="DW33" s="115">
        <v>2.26886574074074E-2</v>
      </c>
      <c r="DX33" s="108">
        <v>1.6182857347003436</v>
      </c>
    </row>
    <row r="34" spans="1:128" ht="15" x14ac:dyDescent="0.3">
      <c r="A34" s="184"/>
      <c r="B34" s="164">
        <v>3</v>
      </c>
      <c r="C34" s="110">
        <v>2</v>
      </c>
      <c r="D34" s="111">
        <v>2</v>
      </c>
      <c r="E34" s="111">
        <v>1</v>
      </c>
      <c r="F34" s="112">
        <v>2.1626157407407406E-2</v>
      </c>
      <c r="G34" s="112">
        <v>4.3252314814814813E-2</v>
      </c>
      <c r="H34" s="112">
        <v>2.1626157407407406E-2</v>
      </c>
      <c r="I34" s="107">
        <v>1.9303516852481613</v>
      </c>
      <c r="J34" s="198">
        <v>5</v>
      </c>
      <c r="K34" s="111">
        <v>4.1500000000000004</v>
      </c>
      <c r="L34" s="111">
        <v>0.83000000000000007</v>
      </c>
      <c r="M34" s="112">
        <v>2.3828703703703703E-2</v>
      </c>
      <c r="N34" s="112">
        <v>9.8819444444444446E-2</v>
      </c>
      <c r="O34" s="112">
        <v>1.976388888888889E-2</v>
      </c>
      <c r="P34" s="107">
        <v>1.7492691550620871</v>
      </c>
      <c r="Q34" s="198">
        <v>5</v>
      </c>
      <c r="R34" s="111">
        <v>3.48</v>
      </c>
      <c r="S34" s="111">
        <v>0.69599999999999995</v>
      </c>
      <c r="T34" s="112">
        <v>2.3784722222222228E-2</v>
      </c>
      <c r="U34" s="112">
        <v>8.1898148148148164E-2</v>
      </c>
      <c r="V34" s="112">
        <v>1.6379629629629633E-2</v>
      </c>
      <c r="W34" s="107">
        <v>1.7571995708361907</v>
      </c>
      <c r="X34" s="198">
        <v>6</v>
      </c>
      <c r="Y34" s="111">
        <v>4.8950000000000005</v>
      </c>
      <c r="Z34" s="111">
        <v>0.81583333333333341</v>
      </c>
      <c r="AA34" s="112">
        <v>3.1581790123456792E-2</v>
      </c>
      <c r="AB34" s="112">
        <v>0.14756944444444445</v>
      </c>
      <c r="AC34" s="112">
        <v>2.4594907407407409E-2</v>
      </c>
      <c r="AD34" s="107">
        <v>1.4325793650793663</v>
      </c>
      <c r="AE34" s="198">
        <v>6</v>
      </c>
      <c r="AF34" s="111">
        <v>7.1099999999999994</v>
      </c>
      <c r="AG34" s="111">
        <v>1.1849999999999998</v>
      </c>
      <c r="AH34" s="112">
        <v>2.2916666666666669E-2</v>
      </c>
      <c r="AI34" s="112">
        <v>0.16215277777777778</v>
      </c>
      <c r="AJ34" s="112">
        <v>2.7025462962962963E-2</v>
      </c>
      <c r="AK34" s="107">
        <v>1.8230637989259029</v>
      </c>
      <c r="AL34" s="198">
        <v>4</v>
      </c>
      <c r="AM34" s="111">
        <v>3.39</v>
      </c>
      <c r="AN34" s="111">
        <v>0.84750000000000003</v>
      </c>
      <c r="AO34" s="112">
        <v>2.737268518518518E-2</v>
      </c>
      <c r="AP34" s="112">
        <v>9.2638888888888882E-2</v>
      </c>
      <c r="AQ34" s="112">
        <v>2.315972222222222E-2</v>
      </c>
      <c r="AR34" s="107">
        <v>1.5263904280093161</v>
      </c>
      <c r="AS34" s="198"/>
      <c r="AT34" s="111"/>
      <c r="AU34" s="111"/>
      <c r="AV34" s="112"/>
      <c r="AW34" s="112"/>
      <c r="AX34" s="112"/>
      <c r="AY34" s="107"/>
      <c r="AZ34" s="198"/>
      <c r="BA34" s="111"/>
      <c r="BB34" s="111"/>
      <c r="BC34" s="112"/>
      <c r="BD34" s="112"/>
      <c r="BE34" s="112"/>
      <c r="BF34" s="107"/>
      <c r="BG34" s="198"/>
      <c r="BH34" s="111"/>
      <c r="BI34" s="111"/>
      <c r="BJ34" s="112"/>
      <c r="BK34" s="112"/>
      <c r="BL34" s="112"/>
      <c r="BM34" s="107"/>
      <c r="BN34" s="198"/>
      <c r="BO34" s="111"/>
      <c r="BP34" s="111"/>
      <c r="BQ34" s="112"/>
      <c r="BR34" s="112"/>
      <c r="BS34" s="112"/>
      <c r="BT34" s="107"/>
      <c r="BU34" s="198">
        <v>3</v>
      </c>
      <c r="BV34" s="111">
        <v>1.6800000000000002</v>
      </c>
      <c r="BW34" s="111">
        <v>0.56000000000000005</v>
      </c>
      <c r="BX34" s="112">
        <v>2.6917438271604938E-2</v>
      </c>
      <c r="BY34" s="112">
        <v>4.5219907407407403E-2</v>
      </c>
      <c r="BZ34" s="112">
        <v>1.5073302469135802E-2</v>
      </c>
      <c r="CA34" s="107">
        <v>1.5479964689234043</v>
      </c>
      <c r="CB34" s="198"/>
      <c r="CC34" s="111"/>
      <c r="CD34" s="111"/>
      <c r="CE34" s="112"/>
      <c r="CF34" s="112"/>
      <c r="CG34" s="112"/>
      <c r="CH34" s="107"/>
      <c r="CI34" s="198"/>
      <c r="CJ34" s="111"/>
      <c r="CK34" s="111"/>
      <c r="CL34" s="112"/>
      <c r="CM34" s="112"/>
      <c r="CN34" s="112"/>
      <c r="CO34" s="107"/>
      <c r="CP34" s="198"/>
      <c r="CQ34" s="111"/>
      <c r="CR34" s="111"/>
      <c r="CS34" s="112"/>
      <c r="CT34" s="112"/>
      <c r="CU34" s="112"/>
      <c r="CV34" s="107"/>
      <c r="CW34" s="198"/>
      <c r="CX34" s="111"/>
      <c r="CY34" s="111"/>
      <c r="CZ34" s="112"/>
      <c r="DA34" s="112"/>
      <c r="DB34" s="112"/>
      <c r="DC34" s="107"/>
      <c r="DD34" s="198"/>
      <c r="DE34" s="111"/>
      <c r="DF34" s="111"/>
      <c r="DG34" s="112"/>
      <c r="DH34" s="112"/>
      <c r="DI34" s="112"/>
      <c r="DJ34" s="107"/>
      <c r="DK34" s="198"/>
      <c r="DL34" s="111"/>
      <c r="DM34" s="111"/>
      <c r="DN34" s="112"/>
      <c r="DO34" s="112"/>
      <c r="DP34" s="112"/>
      <c r="DQ34" s="107"/>
      <c r="DR34" s="113">
        <v>31</v>
      </c>
      <c r="DS34" s="114">
        <v>26.705000000000002</v>
      </c>
      <c r="DT34" s="114">
        <v>0.86145161290322592</v>
      </c>
      <c r="DU34" s="115">
        <v>2.5759781959378735E-2</v>
      </c>
      <c r="DV34" s="115">
        <v>0.67155092592592602</v>
      </c>
      <c r="DW34" s="115">
        <v>2.1662933094384711E-2</v>
      </c>
      <c r="DX34" s="108">
        <v>1.666982487187961</v>
      </c>
    </row>
    <row r="35" spans="1:128" ht="15.75" thickBot="1" x14ac:dyDescent="0.35">
      <c r="A35" s="184"/>
      <c r="B35" s="164">
        <v>4</v>
      </c>
      <c r="C35" s="110"/>
      <c r="D35" s="111"/>
      <c r="E35" s="111"/>
      <c r="F35" s="112"/>
      <c r="G35" s="112"/>
      <c r="H35" s="112"/>
      <c r="I35" s="107"/>
      <c r="J35" s="198"/>
      <c r="K35" s="111"/>
      <c r="L35" s="111"/>
      <c r="M35" s="112"/>
      <c r="N35" s="112"/>
      <c r="O35" s="112"/>
      <c r="P35" s="107"/>
      <c r="Q35" s="198">
        <v>6</v>
      </c>
      <c r="R35" s="111">
        <v>6.2</v>
      </c>
      <c r="S35" s="111">
        <v>1.0333333333333334</v>
      </c>
      <c r="T35" s="112">
        <v>2.2916666666666669E-2</v>
      </c>
      <c r="U35" s="112">
        <v>0.14178240740740741</v>
      </c>
      <c r="V35" s="112">
        <v>2.3630401234567902E-2</v>
      </c>
      <c r="W35" s="107">
        <v>1.8202710176288452</v>
      </c>
      <c r="X35" s="198">
        <v>3</v>
      </c>
      <c r="Y35" s="111">
        <v>3.34</v>
      </c>
      <c r="Z35" s="111">
        <v>1.1133333333333333</v>
      </c>
      <c r="AA35" s="112">
        <v>2.3032407407407408E-2</v>
      </c>
      <c r="AB35" s="112">
        <v>7.72337962962963E-2</v>
      </c>
      <c r="AC35" s="112">
        <v>2.57445987654321E-2</v>
      </c>
      <c r="AD35" s="107">
        <v>1.8212745599752618</v>
      </c>
      <c r="AE35" s="198">
        <v>3</v>
      </c>
      <c r="AF35" s="111">
        <v>3.0590000000000002</v>
      </c>
      <c r="AG35" s="111">
        <v>1.0196666666666667</v>
      </c>
      <c r="AH35" s="112">
        <v>2.269675925925926E-2</v>
      </c>
      <c r="AI35" s="112">
        <v>6.9386574074074087E-2</v>
      </c>
      <c r="AJ35" s="112">
        <v>2.3128858024691362E-2</v>
      </c>
      <c r="AK35" s="107">
        <v>1.8385208760894622</v>
      </c>
      <c r="AL35" s="198">
        <v>1</v>
      </c>
      <c r="AM35" s="111">
        <v>0.31</v>
      </c>
      <c r="AN35" s="111">
        <v>0.31</v>
      </c>
      <c r="AO35" s="112">
        <v>3.0243055555555554E-2</v>
      </c>
      <c r="AP35" s="112">
        <v>9.3749999999999997E-3</v>
      </c>
      <c r="AQ35" s="112">
        <v>9.3749999999999997E-3</v>
      </c>
      <c r="AR35" s="107">
        <v>1.3777777777777789</v>
      </c>
      <c r="AS35" s="198"/>
      <c r="AT35" s="111"/>
      <c r="AU35" s="111"/>
      <c r="AV35" s="112"/>
      <c r="AW35" s="112"/>
      <c r="AX35" s="112"/>
      <c r="AY35" s="107"/>
      <c r="AZ35" s="198"/>
      <c r="BA35" s="111"/>
      <c r="BB35" s="111"/>
      <c r="BC35" s="112"/>
      <c r="BD35" s="112"/>
      <c r="BE35" s="112"/>
      <c r="BF35" s="107"/>
      <c r="BG35" s="198"/>
      <c r="BH35" s="111"/>
      <c r="BI35" s="111"/>
      <c r="BJ35" s="112"/>
      <c r="BK35" s="112"/>
      <c r="BL35" s="112"/>
      <c r="BM35" s="107"/>
      <c r="BN35" s="198">
        <v>2</v>
      </c>
      <c r="BO35" s="111">
        <v>1.25</v>
      </c>
      <c r="BP35" s="111">
        <v>0.625</v>
      </c>
      <c r="BQ35" s="112">
        <v>2.7899305555555559E-2</v>
      </c>
      <c r="BR35" s="112">
        <v>3.4918981481481481E-2</v>
      </c>
      <c r="BS35" s="112">
        <v>1.7459490740740741E-2</v>
      </c>
      <c r="BT35" s="107">
        <v>1.4950949424407876</v>
      </c>
      <c r="BU35" s="198">
        <v>2</v>
      </c>
      <c r="BV35" s="111">
        <v>1.1499999999999999</v>
      </c>
      <c r="BW35" s="111">
        <v>0.57499999999999996</v>
      </c>
      <c r="BX35" s="112">
        <v>2.7592592592592592E-2</v>
      </c>
      <c r="BY35" s="112">
        <v>3.1863425925925927E-2</v>
      </c>
      <c r="BZ35" s="112">
        <v>1.5931712962962963E-2</v>
      </c>
      <c r="CA35" s="107">
        <v>1.5116033309379899</v>
      </c>
      <c r="CB35" s="198"/>
      <c r="CC35" s="111"/>
      <c r="CD35" s="111"/>
      <c r="CE35" s="112"/>
      <c r="CF35" s="112"/>
      <c r="CG35" s="112"/>
      <c r="CH35" s="107"/>
      <c r="CI35" s="198"/>
      <c r="CJ35" s="111"/>
      <c r="CK35" s="111"/>
      <c r="CL35" s="112"/>
      <c r="CM35" s="112"/>
      <c r="CN35" s="112"/>
      <c r="CO35" s="107"/>
      <c r="CP35" s="198">
        <v>3</v>
      </c>
      <c r="CQ35" s="111">
        <v>1.6099999999999999</v>
      </c>
      <c r="CR35" s="111">
        <v>0.53666666666666663</v>
      </c>
      <c r="CS35" s="112">
        <v>3.2970679012345676E-2</v>
      </c>
      <c r="CT35" s="112">
        <v>5.2465277777777777E-2</v>
      </c>
      <c r="CU35" s="112">
        <v>1.7488425925925925E-2</v>
      </c>
      <c r="CV35" s="107">
        <v>1.2766701375568594</v>
      </c>
      <c r="CW35" s="198"/>
      <c r="CX35" s="111"/>
      <c r="CY35" s="111"/>
      <c r="CZ35" s="112"/>
      <c r="DA35" s="112"/>
      <c r="DB35" s="112"/>
      <c r="DC35" s="107"/>
      <c r="DD35" s="198"/>
      <c r="DE35" s="111"/>
      <c r="DF35" s="111"/>
      <c r="DG35" s="112"/>
      <c r="DH35" s="112"/>
      <c r="DI35" s="112"/>
      <c r="DJ35" s="107"/>
      <c r="DK35" s="198"/>
      <c r="DL35" s="111"/>
      <c r="DM35" s="111"/>
      <c r="DN35" s="112"/>
      <c r="DO35" s="112"/>
      <c r="DP35" s="112"/>
      <c r="DQ35" s="107"/>
      <c r="DR35" s="113">
        <v>20</v>
      </c>
      <c r="DS35" s="114">
        <v>16.919</v>
      </c>
      <c r="DT35" s="114">
        <v>0.84594999999999998</v>
      </c>
      <c r="DU35" s="115">
        <v>2.5741319444444445E-2</v>
      </c>
      <c r="DV35" s="115">
        <v>0.417025462962963</v>
      </c>
      <c r="DW35" s="115">
        <v>2.085127314814815E-2</v>
      </c>
      <c r="DX35" s="108">
        <v>1.6561098575586577</v>
      </c>
    </row>
    <row r="36" spans="1:128" s="105" customFormat="1" ht="15.75" thickBot="1" x14ac:dyDescent="0.35">
      <c r="A36" s="184"/>
      <c r="B36" s="164">
        <v>5</v>
      </c>
      <c r="C36" s="110"/>
      <c r="D36" s="111"/>
      <c r="E36" s="111"/>
      <c r="F36" s="112"/>
      <c r="G36" s="112"/>
      <c r="H36" s="112"/>
      <c r="I36" s="107"/>
      <c r="J36" s="198">
        <v>2</v>
      </c>
      <c r="K36" s="111">
        <v>1.5</v>
      </c>
      <c r="L36" s="111">
        <v>0.75</v>
      </c>
      <c r="M36" s="112">
        <v>2.4600694444444446E-2</v>
      </c>
      <c r="N36" s="112">
        <v>3.6481481481481483E-2</v>
      </c>
      <c r="O36" s="112">
        <v>1.8240740740740741E-2</v>
      </c>
      <c r="P36" s="107">
        <v>1.6956920053522522</v>
      </c>
      <c r="Q36" s="198">
        <v>6</v>
      </c>
      <c r="R36" s="111">
        <v>5.43</v>
      </c>
      <c r="S36" s="111">
        <v>0.90499999999999992</v>
      </c>
      <c r="T36" s="112">
        <v>2.4346064814814813E-2</v>
      </c>
      <c r="U36" s="112">
        <v>0.12915509259259259</v>
      </c>
      <c r="V36" s="112">
        <v>2.1525848765432096E-2</v>
      </c>
      <c r="W36" s="107">
        <v>1.7416680146644887</v>
      </c>
      <c r="X36" s="198">
        <v>3</v>
      </c>
      <c r="Y36" s="111">
        <v>2.2000000000000002</v>
      </c>
      <c r="Z36" s="111">
        <v>0.73333333333333339</v>
      </c>
      <c r="AA36" s="112">
        <v>2.6126543209876545E-2</v>
      </c>
      <c r="AB36" s="112">
        <v>5.7743055555555554E-2</v>
      </c>
      <c r="AC36" s="112">
        <v>1.9247685185185184E-2</v>
      </c>
      <c r="AD36" s="107">
        <v>1.5979407332998505</v>
      </c>
      <c r="AE36" s="198">
        <v>5</v>
      </c>
      <c r="AF36" s="111">
        <v>3.63</v>
      </c>
      <c r="AG36" s="111">
        <v>0.72599999999999998</v>
      </c>
      <c r="AH36" s="112">
        <v>2.4493055555555556E-2</v>
      </c>
      <c r="AI36" s="112">
        <v>8.8252314814814825E-2</v>
      </c>
      <c r="AJ36" s="112">
        <v>1.7650462962962965E-2</v>
      </c>
      <c r="AK36" s="107">
        <v>1.7057686833532297</v>
      </c>
      <c r="AL36" s="198">
        <v>4</v>
      </c>
      <c r="AM36" s="111">
        <v>3.08</v>
      </c>
      <c r="AN36" s="111">
        <v>0.77</v>
      </c>
      <c r="AO36" s="112">
        <v>2.6791087962962964E-2</v>
      </c>
      <c r="AP36" s="112">
        <v>8.262731481481482E-2</v>
      </c>
      <c r="AQ36" s="112">
        <v>2.0656828703703705E-2</v>
      </c>
      <c r="AR36" s="107">
        <v>1.5565890604600292</v>
      </c>
      <c r="AS36" s="198"/>
      <c r="AT36" s="111"/>
      <c r="AU36" s="111"/>
      <c r="AV36" s="112"/>
      <c r="AW36" s="112"/>
      <c r="AX36" s="112"/>
      <c r="AY36" s="107"/>
      <c r="AZ36" s="198"/>
      <c r="BA36" s="111"/>
      <c r="BB36" s="111"/>
      <c r="BC36" s="112"/>
      <c r="BD36" s="112"/>
      <c r="BE36" s="112"/>
      <c r="BF36" s="107"/>
      <c r="BG36" s="198">
        <v>4</v>
      </c>
      <c r="BH36" s="111">
        <v>2.5</v>
      </c>
      <c r="BI36" s="111">
        <v>0.625</v>
      </c>
      <c r="BJ36" s="112">
        <v>2.8923611111111112E-2</v>
      </c>
      <c r="BK36" s="112">
        <v>7.3101851851851848E-2</v>
      </c>
      <c r="BL36" s="112">
        <v>1.8275462962962962E-2</v>
      </c>
      <c r="BM36" s="107">
        <v>1.4750399012633868</v>
      </c>
      <c r="BN36" s="198">
        <v>1</v>
      </c>
      <c r="BO36" s="111">
        <v>0.62</v>
      </c>
      <c r="BP36" s="111">
        <v>0.62</v>
      </c>
      <c r="BQ36" s="112">
        <v>2.7442129629629632E-2</v>
      </c>
      <c r="BR36" s="112">
        <v>1.7013888888888887E-2</v>
      </c>
      <c r="BS36" s="112">
        <v>1.7013888888888887E-2</v>
      </c>
      <c r="BT36" s="107">
        <v>1.5183673469387768</v>
      </c>
      <c r="BU36" s="198">
        <v>1</v>
      </c>
      <c r="BV36" s="111">
        <v>0.6</v>
      </c>
      <c r="BW36" s="111">
        <v>0.6</v>
      </c>
      <c r="BX36" s="112">
        <v>2.7951388888888887E-2</v>
      </c>
      <c r="BY36" s="112">
        <v>1.6770833333333332E-2</v>
      </c>
      <c r="BZ36" s="112">
        <v>1.6770833333333332E-2</v>
      </c>
      <c r="CA36" s="107">
        <v>1.4906832298136659</v>
      </c>
      <c r="CB36" s="198">
        <v>1</v>
      </c>
      <c r="CC36" s="111">
        <v>0.5</v>
      </c>
      <c r="CD36" s="111">
        <v>0.5</v>
      </c>
      <c r="CE36" s="112">
        <v>2.7777777777777776E-2</v>
      </c>
      <c r="CF36" s="112">
        <v>1.3888888888888888E-2</v>
      </c>
      <c r="CG36" s="112">
        <v>1.3888888888888888E-2</v>
      </c>
      <c r="CH36" s="107">
        <v>1.5000000000000013</v>
      </c>
      <c r="CI36" s="198"/>
      <c r="CJ36" s="111"/>
      <c r="CK36" s="111"/>
      <c r="CL36" s="112"/>
      <c r="CM36" s="112"/>
      <c r="CN36" s="112"/>
      <c r="CO36" s="107"/>
      <c r="CP36" s="198">
        <v>5</v>
      </c>
      <c r="CQ36" s="111">
        <v>3.6760000000000002</v>
      </c>
      <c r="CR36" s="111">
        <v>0.73520000000000008</v>
      </c>
      <c r="CS36" s="112">
        <v>2.6791666666666665E-2</v>
      </c>
      <c r="CT36" s="112">
        <v>0.10064814814814815</v>
      </c>
      <c r="CU36" s="112">
        <v>2.0129629629629629E-2</v>
      </c>
      <c r="CV36" s="107">
        <v>1.5633297268122679</v>
      </c>
      <c r="CW36" s="198">
        <v>1</v>
      </c>
      <c r="CX36" s="111">
        <v>0.746</v>
      </c>
      <c r="CY36" s="111">
        <v>0.746</v>
      </c>
      <c r="CZ36" s="112">
        <v>2.7071759259259257E-2</v>
      </c>
      <c r="DA36" s="112">
        <v>2.0196759259259258E-2</v>
      </c>
      <c r="DB36" s="112">
        <v>2.0196759259259258E-2</v>
      </c>
      <c r="DC36" s="107">
        <v>1.5390257879656173</v>
      </c>
      <c r="DD36" s="198"/>
      <c r="DE36" s="111"/>
      <c r="DF36" s="111"/>
      <c r="DG36" s="112"/>
      <c r="DH36" s="112"/>
      <c r="DI36" s="112"/>
      <c r="DJ36" s="107"/>
      <c r="DK36" s="198"/>
      <c r="DL36" s="111"/>
      <c r="DM36" s="111"/>
      <c r="DN36" s="112"/>
      <c r="DO36" s="112"/>
      <c r="DP36" s="112"/>
      <c r="DQ36" s="107"/>
      <c r="DR36" s="113">
        <v>33</v>
      </c>
      <c r="DS36" s="114">
        <v>24.482000000000003</v>
      </c>
      <c r="DT36" s="114">
        <v>0.74187878787878792</v>
      </c>
      <c r="DU36" s="115">
        <v>2.615705667789002E-2</v>
      </c>
      <c r="DV36" s="115">
        <v>0.63587962962962952</v>
      </c>
      <c r="DW36" s="115">
        <v>1.926907968574635E-2</v>
      </c>
      <c r="DX36" s="108">
        <v>1.6107666230615214</v>
      </c>
    </row>
    <row r="37" spans="1:128" ht="15" x14ac:dyDescent="0.3">
      <c r="A37" s="184"/>
      <c r="B37" s="164">
        <v>6</v>
      </c>
      <c r="C37" s="110"/>
      <c r="D37" s="111"/>
      <c r="E37" s="111"/>
      <c r="F37" s="112"/>
      <c r="G37" s="112"/>
      <c r="H37" s="112"/>
      <c r="I37" s="107"/>
      <c r="J37" s="198">
        <v>6</v>
      </c>
      <c r="K37" s="111">
        <v>5.7</v>
      </c>
      <c r="L37" s="111">
        <v>0.95000000000000007</v>
      </c>
      <c r="M37" s="112">
        <v>2.4292052469135805E-2</v>
      </c>
      <c r="N37" s="112">
        <v>0.13840277777777779</v>
      </c>
      <c r="O37" s="112">
        <v>2.3067129629629632E-2</v>
      </c>
      <c r="P37" s="107">
        <v>1.7196177522692977</v>
      </c>
      <c r="Q37" s="198">
        <v>6</v>
      </c>
      <c r="R37" s="111">
        <v>6.85</v>
      </c>
      <c r="S37" s="111">
        <v>1.1416666666666666</v>
      </c>
      <c r="T37" s="112">
        <v>2.2270447530864199E-2</v>
      </c>
      <c r="U37" s="112">
        <v>0.15339120370370371</v>
      </c>
      <c r="V37" s="112">
        <v>2.5565200617283953E-2</v>
      </c>
      <c r="W37" s="107">
        <v>1.8739889300708652</v>
      </c>
      <c r="X37" s="198">
        <v>5</v>
      </c>
      <c r="Y37" s="111">
        <v>4.8100000000000005</v>
      </c>
      <c r="Z37" s="111">
        <v>0.96200000000000008</v>
      </c>
      <c r="AA37" s="112">
        <v>2.578240740740741E-2</v>
      </c>
      <c r="AB37" s="112">
        <v>0.12192129629629631</v>
      </c>
      <c r="AC37" s="112">
        <v>2.4384259259259262E-2</v>
      </c>
      <c r="AD37" s="107">
        <v>1.6335024094694002</v>
      </c>
      <c r="AE37" s="198">
        <v>6</v>
      </c>
      <c r="AF37" s="111">
        <v>5.43</v>
      </c>
      <c r="AG37" s="111">
        <v>0.90499999999999992</v>
      </c>
      <c r="AH37" s="112">
        <v>2.4450231481481479E-2</v>
      </c>
      <c r="AI37" s="112">
        <v>0.13578703703703704</v>
      </c>
      <c r="AJ37" s="112">
        <v>2.2631172839506174E-2</v>
      </c>
      <c r="AK37" s="107">
        <v>1.7178666275243291</v>
      </c>
      <c r="AL37" s="198">
        <v>4</v>
      </c>
      <c r="AM37" s="111">
        <v>3.58</v>
      </c>
      <c r="AN37" s="111">
        <v>0.89500000000000002</v>
      </c>
      <c r="AO37" s="112">
        <v>2.7667824074074077E-2</v>
      </c>
      <c r="AP37" s="112">
        <v>9.8217592592592592E-2</v>
      </c>
      <c r="AQ37" s="112">
        <v>2.4554398148148148E-2</v>
      </c>
      <c r="AR37" s="107">
        <v>1.5090490278810296</v>
      </c>
      <c r="AS37" s="198">
        <v>2</v>
      </c>
      <c r="AT37" s="111">
        <v>1.7</v>
      </c>
      <c r="AU37" s="111">
        <v>0.85</v>
      </c>
      <c r="AV37" s="112">
        <v>2.4710648148148148E-2</v>
      </c>
      <c r="AW37" s="112">
        <v>4.3194444444444445E-2</v>
      </c>
      <c r="AX37" s="112">
        <v>2.1597222222222223E-2</v>
      </c>
      <c r="AY37" s="107">
        <v>1.6943296006866633</v>
      </c>
      <c r="AZ37" s="198">
        <v>1</v>
      </c>
      <c r="BA37" s="111">
        <v>1</v>
      </c>
      <c r="BB37" s="111">
        <v>1</v>
      </c>
      <c r="BC37" s="112">
        <v>2.5439814814814814E-2</v>
      </c>
      <c r="BD37" s="112">
        <v>2.5439814814814814E-2</v>
      </c>
      <c r="BE37" s="112">
        <v>2.5439814814814814E-2</v>
      </c>
      <c r="BF37" s="107">
        <v>1.6378525932666073</v>
      </c>
      <c r="BG37" s="198">
        <v>1</v>
      </c>
      <c r="BH37" s="111">
        <v>1.2</v>
      </c>
      <c r="BI37" s="111">
        <v>1.2</v>
      </c>
      <c r="BJ37" s="112">
        <v>2.3784722222222221E-2</v>
      </c>
      <c r="BK37" s="112">
        <v>2.854166666666667E-2</v>
      </c>
      <c r="BL37" s="112">
        <v>2.854166666666667E-2</v>
      </c>
      <c r="BM37" s="107">
        <v>1.7518248175182494</v>
      </c>
      <c r="BN37" s="198">
        <v>3</v>
      </c>
      <c r="BO37" s="111">
        <v>1.72</v>
      </c>
      <c r="BP37" s="111">
        <v>0.57333333333333336</v>
      </c>
      <c r="BQ37" s="112">
        <v>2.5848765432098766E-2</v>
      </c>
      <c r="BR37" s="112">
        <v>4.4942129629629624E-2</v>
      </c>
      <c r="BS37" s="112">
        <v>1.4980709876543208E-2</v>
      </c>
      <c r="BT37" s="107">
        <v>1.6199094385229866</v>
      </c>
      <c r="BU37" s="198">
        <v>3</v>
      </c>
      <c r="BV37" s="111">
        <v>1.75</v>
      </c>
      <c r="BW37" s="111">
        <v>0.58333333333333337</v>
      </c>
      <c r="BX37" s="112">
        <v>2.6967592592592595E-2</v>
      </c>
      <c r="BY37" s="112">
        <v>4.6192129629629632E-2</v>
      </c>
      <c r="BZ37" s="112">
        <v>1.5397376543209877E-2</v>
      </c>
      <c r="CA37" s="107">
        <v>1.5697519769744377</v>
      </c>
      <c r="CB37" s="198">
        <v>6</v>
      </c>
      <c r="CC37" s="111">
        <v>3</v>
      </c>
      <c r="CD37" s="111">
        <v>0.5</v>
      </c>
      <c r="CE37" s="112">
        <v>2.6608796296296301E-2</v>
      </c>
      <c r="CF37" s="112">
        <v>7.9178240740740757E-2</v>
      </c>
      <c r="CG37" s="112">
        <v>1.3196373456790126E-2</v>
      </c>
      <c r="CH37" s="107">
        <v>1.569058247955337</v>
      </c>
      <c r="CI37" s="198">
        <v>5</v>
      </c>
      <c r="CJ37" s="111">
        <v>1.5</v>
      </c>
      <c r="CK37" s="111">
        <v>0.3</v>
      </c>
      <c r="CL37" s="112">
        <v>2.9569444444444443E-2</v>
      </c>
      <c r="CM37" s="112">
        <v>4.3391203703703703E-2</v>
      </c>
      <c r="CN37" s="112">
        <v>8.6782407407407398E-3</v>
      </c>
      <c r="CO37" s="107">
        <v>1.4303416207882873</v>
      </c>
      <c r="CP37" s="198">
        <v>5</v>
      </c>
      <c r="CQ37" s="111">
        <v>2.4</v>
      </c>
      <c r="CR37" s="111">
        <v>0.48</v>
      </c>
      <c r="CS37" s="112">
        <v>2.639814814814815E-2</v>
      </c>
      <c r="CT37" s="112">
        <v>6.0324074074074079E-2</v>
      </c>
      <c r="CU37" s="112">
        <v>1.2064814814814816E-2</v>
      </c>
      <c r="CV37" s="107">
        <v>1.6260098987820044</v>
      </c>
      <c r="CW37" s="198">
        <v>3</v>
      </c>
      <c r="CX37" s="111">
        <v>1.125</v>
      </c>
      <c r="CY37" s="111">
        <v>0.375</v>
      </c>
      <c r="CZ37" s="112">
        <v>2.7110339506172837E-2</v>
      </c>
      <c r="DA37" s="112">
        <v>3.0833333333333331E-2</v>
      </c>
      <c r="DB37" s="112">
        <v>1.0277777777777776E-2</v>
      </c>
      <c r="DC37" s="107">
        <v>1.5450087013549683</v>
      </c>
      <c r="DD37" s="198"/>
      <c r="DE37" s="111"/>
      <c r="DF37" s="111"/>
      <c r="DG37" s="112"/>
      <c r="DH37" s="112"/>
      <c r="DI37" s="112"/>
      <c r="DJ37" s="107"/>
      <c r="DK37" s="198"/>
      <c r="DL37" s="111"/>
      <c r="DM37" s="111"/>
      <c r="DN37" s="112"/>
      <c r="DO37" s="112"/>
      <c r="DP37" s="112"/>
      <c r="DQ37" s="107"/>
      <c r="DR37" s="113">
        <v>56</v>
      </c>
      <c r="DS37" s="114">
        <v>41.764999999999993</v>
      </c>
      <c r="DT37" s="114">
        <v>0.74580357142857134</v>
      </c>
      <c r="DU37" s="115">
        <v>2.5778149801587304E-2</v>
      </c>
      <c r="DV37" s="115">
        <v>1.0497569444444443</v>
      </c>
      <c r="DW37" s="115">
        <v>1.8745659722222221E-2</v>
      </c>
      <c r="DX37" s="108">
        <v>1.6384107511849451</v>
      </c>
    </row>
    <row r="38" spans="1:128" ht="15" x14ac:dyDescent="0.3">
      <c r="A38" s="184"/>
      <c r="B38" s="164">
        <v>7</v>
      </c>
      <c r="C38" s="110"/>
      <c r="D38" s="111"/>
      <c r="E38" s="111"/>
      <c r="F38" s="112"/>
      <c r="G38" s="112"/>
      <c r="H38" s="112"/>
      <c r="I38" s="107"/>
      <c r="J38" s="198">
        <v>10</v>
      </c>
      <c r="K38" s="111">
        <v>8.75</v>
      </c>
      <c r="L38" s="111">
        <v>0.875</v>
      </c>
      <c r="M38" s="112">
        <v>2.603240740740741E-2</v>
      </c>
      <c r="N38" s="112">
        <v>0.23280092592592594</v>
      </c>
      <c r="O38" s="112">
        <v>2.3280092592592595E-2</v>
      </c>
      <c r="P38" s="107">
        <v>1.6104337610283941</v>
      </c>
      <c r="Q38" s="198">
        <v>10</v>
      </c>
      <c r="R38" s="111">
        <v>11.299999999999999</v>
      </c>
      <c r="S38" s="111">
        <v>1.1299999999999999</v>
      </c>
      <c r="T38" s="112">
        <v>2.536226851851852E-2</v>
      </c>
      <c r="U38" s="112">
        <v>0.27834490740740736</v>
      </c>
      <c r="V38" s="112">
        <v>2.7834490740740736E-2</v>
      </c>
      <c r="W38" s="107">
        <v>1.672642651682666</v>
      </c>
      <c r="X38" s="198">
        <v>7</v>
      </c>
      <c r="Y38" s="111">
        <v>7.2200000000000006</v>
      </c>
      <c r="Z38" s="111">
        <v>1.0314285714285716</v>
      </c>
      <c r="AA38" s="112">
        <v>2.4791666666666663E-2</v>
      </c>
      <c r="AB38" s="112">
        <v>0.18037037037037038</v>
      </c>
      <c r="AC38" s="112">
        <v>2.5767195767195768E-2</v>
      </c>
      <c r="AD38" s="107">
        <v>1.6832662582079394</v>
      </c>
      <c r="AE38" s="198">
        <v>9</v>
      </c>
      <c r="AF38" s="111">
        <v>13.32</v>
      </c>
      <c r="AG38" s="111">
        <v>1.48</v>
      </c>
      <c r="AH38" s="112">
        <v>2.5511831275720164E-2</v>
      </c>
      <c r="AI38" s="112">
        <v>0.33673611111111107</v>
      </c>
      <c r="AJ38" s="112">
        <v>3.7415123456790121E-2</v>
      </c>
      <c r="AK38" s="107">
        <v>1.6381912832743932</v>
      </c>
      <c r="AL38" s="198">
        <v>2</v>
      </c>
      <c r="AM38" s="111">
        <v>1.5</v>
      </c>
      <c r="AN38" s="111">
        <v>0.75</v>
      </c>
      <c r="AO38" s="112">
        <v>2.4265046296296295E-2</v>
      </c>
      <c r="AP38" s="112">
        <v>3.5381944444444445E-2</v>
      </c>
      <c r="AQ38" s="112">
        <v>1.7690972222222223E-2</v>
      </c>
      <c r="AR38" s="107">
        <v>1.7292654940575272</v>
      </c>
      <c r="AS38" s="198">
        <v>1</v>
      </c>
      <c r="AT38" s="111">
        <v>0.5</v>
      </c>
      <c r="AU38" s="111">
        <v>0.5</v>
      </c>
      <c r="AV38" s="112">
        <v>2.4976851851851851E-2</v>
      </c>
      <c r="AW38" s="112">
        <v>1.2488425925925925E-2</v>
      </c>
      <c r="AX38" s="112">
        <v>1.2488425925925925E-2</v>
      </c>
      <c r="AY38" s="107">
        <v>1.6682113067655251</v>
      </c>
      <c r="AZ38" s="198">
        <v>1</v>
      </c>
      <c r="BA38" s="111">
        <v>0.5</v>
      </c>
      <c r="BB38" s="111">
        <v>0.5</v>
      </c>
      <c r="BC38" s="112">
        <v>2.8680555555555553E-2</v>
      </c>
      <c r="BD38" s="112">
        <v>1.4340277777777776E-2</v>
      </c>
      <c r="BE38" s="112">
        <v>1.4340277777777776E-2</v>
      </c>
      <c r="BF38" s="107">
        <v>1.4527845036319624</v>
      </c>
      <c r="BG38" s="198"/>
      <c r="BH38" s="111"/>
      <c r="BI38" s="111"/>
      <c r="BJ38" s="112"/>
      <c r="BK38" s="112"/>
      <c r="BL38" s="112"/>
      <c r="BM38" s="107"/>
      <c r="BN38" s="198">
        <v>1</v>
      </c>
      <c r="BO38" s="111">
        <v>0.5</v>
      </c>
      <c r="BP38" s="111">
        <v>0.5</v>
      </c>
      <c r="BQ38" s="112">
        <v>2.5347222222222219E-2</v>
      </c>
      <c r="BR38" s="112">
        <v>1.2673611111111109E-2</v>
      </c>
      <c r="BS38" s="112">
        <v>1.2673611111111109E-2</v>
      </c>
      <c r="BT38" s="107">
        <v>1.6438356164383576</v>
      </c>
      <c r="BU38" s="198">
        <v>1</v>
      </c>
      <c r="BV38" s="111">
        <v>0.5</v>
      </c>
      <c r="BW38" s="111">
        <v>0.5</v>
      </c>
      <c r="BX38" s="112">
        <v>2.4907407407407406E-2</v>
      </c>
      <c r="BY38" s="112">
        <v>1.2453703703703703E-2</v>
      </c>
      <c r="BZ38" s="112">
        <v>1.2453703703703703E-2</v>
      </c>
      <c r="CA38" s="107">
        <v>1.6728624535315999</v>
      </c>
      <c r="CB38" s="198">
        <v>4</v>
      </c>
      <c r="CC38" s="111">
        <v>2.1</v>
      </c>
      <c r="CD38" s="111">
        <v>0.52500000000000002</v>
      </c>
      <c r="CE38" s="112">
        <v>2.8561921296296297E-2</v>
      </c>
      <c r="CF38" s="112">
        <v>5.7905092592592591E-2</v>
      </c>
      <c r="CG38" s="112">
        <v>1.4476273148148148E-2</v>
      </c>
      <c r="CH38" s="107">
        <v>1.4729115787301339</v>
      </c>
      <c r="CI38" s="198">
        <v>7</v>
      </c>
      <c r="CJ38" s="111">
        <v>2.5</v>
      </c>
      <c r="CK38" s="111">
        <v>0.35714285714285715</v>
      </c>
      <c r="CL38" s="112">
        <v>2.6256613756613756E-2</v>
      </c>
      <c r="CM38" s="112">
        <v>6.5289351851851848E-2</v>
      </c>
      <c r="CN38" s="112">
        <v>9.3270502645502636E-3</v>
      </c>
      <c r="CO38" s="107">
        <v>1.5897778230472124</v>
      </c>
      <c r="CP38" s="198">
        <v>3</v>
      </c>
      <c r="CQ38" s="111">
        <v>1.27</v>
      </c>
      <c r="CR38" s="111">
        <v>0.42333333333333334</v>
      </c>
      <c r="CS38" s="112">
        <v>2.4957561728395059E-2</v>
      </c>
      <c r="CT38" s="112">
        <v>3.1215277777777779E-2</v>
      </c>
      <c r="CU38" s="112">
        <v>1.0405092592592593E-2</v>
      </c>
      <c r="CV38" s="107">
        <v>1.6760519946234218</v>
      </c>
      <c r="CW38" s="198">
        <v>4</v>
      </c>
      <c r="CX38" s="111">
        <v>1.5</v>
      </c>
      <c r="CY38" s="111">
        <v>0.375</v>
      </c>
      <c r="CZ38" s="112">
        <v>2.5740740740740738E-2</v>
      </c>
      <c r="DA38" s="112">
        <v>4.0115740740740743E-2</v>
      </c>
      <c r="DB38" s="112">
        <v>1.0028935185185186E-2</v>
      </c>
      <c r="DC38" s="107">
        <v>1.6559290196513374</v>
      </c>
      <c r="DD38" s="198">
        <v>1</v>
      </c>
      <c r="DE38" s="111">
        <v>0.5</v>
      </c>
      <c r="DF38" s="111">
        <v>0.5</v>
      </c>
      <c r="DG38" s="112">
        <v>2.8356481481481483E-2</v>
      </c>
      <c r="DH38" s="112">
        <v>1.4178240740740741E-2</v>
      </c>
      <c r="DI38" s="112">
        <v>1.4178240740740741E-2</v>
      </c>
      <c r="DJ38" s="107">
        <v>1.469387755102042</v>
      </c>
      <c r="DK38" s="198">
        <v>1</v>
      </c>
      <c r="DL38" s="111">
        <v>0.5</v>
      </c>
      <c r="DM38" s="111">
        <v>0.5</v>
      </c>
      <c r="DN38" s="112">
        <v>2.974537037037037E-2</v>
      </c>
      <c r="DO38" s="112">
        <v>1.4872685185185185E-2</v>
      </c>
      <c r="DP38" s="112">
        <v>1.4872685185185185E-2</v>
      </c>
      <c r="DQ38" s="107">
        <v>1.4007782101167325</v>
      </c>
      <c r="DR38" s="113">
        <v>62</v>
      </c>
      <c r="DS38" s="114">
        <v>52.459999999999987</v>
      </c>
      <c r="DT38" s="114">
        <v>0.84612903225806435</v>
      </c>
      <c r="DU38" s="115">
        <v>2.5863201911589001E-2</v>
      </c>
      <c r="DV38" s="115">
        <v>1.3391666666666666</v>
      </c>
      <c r="DW38" s="115">
        <v>2.1599462365591397E-2</v>
      </c>
      <c r="DX38" s="108">
        <v>1.6257371525236062</v>
      </c>
    </row>
    <row r="39" spans="1:128" ht="15" x14ac:dyDescent="0.3">
      <c r="A39" s="184"/>
      <c r="B39" s="164">
        <v>8</v>
      </c>
      <c r="C39" s="110"/>
      <c r="D39" s="111"/>
      <c r="E39" s="111"/>
      <c r="F39" s="112"/>
      <c r="G39" s="112"/>
      <c r="H39" s="112"/>
      <c r="I39" s="107"/>
      <c r="J39" s="198">
        <v>8</v>
      </c>
      <c r="K39" s="111">
        <v>9.25</v>
      </c>
      <c r="L39" s="111">
        <v>1.15625</v>
      </c>
      <c r="M39" s="112">
        <v>2.5593171296296298E-2</v>
      </c>
      <c r="N39" s="112">
        <v>0.23837962962962964</v>
      </c>
      <c r="O39" s="112">
        <v>2.9797453703703704E-2</v>
      </c>
      <c r="P39" s="107">
        <v>1.6331961544971294</v>
      </c>
      <c r="Q39" s="198"/>
      <c r="R39" s="111"/>
      <c r="S39" s="111"/>
      <c r="T39" s="112"/>
      <c r="U39" s="112"/>
      <c r="V39" s="112"/>
      <c r="W39" s="107"/>
      <c r="X39" s="198">
        <v>5</v>
      </c>
      <c r="Y39" s="111">
        <v>7.15</v>
      </c>
      <c r="Z39" s="111">
        <v>1.4300000000000002</v>
      </c>
      <c r="AA39" s="112">
        <v>2.5504629629629627E-2</v>
      </c>
      <c r="AB39" s="112">
        <v>0.17921296296296296</v>
      </c>
      <c r="AC39" s="112">
        <v>3.5842592592592593E-2</v>
      </c>
      <c r="AD39" s="107">
        <v>1.6376077162214908</v>
      </c>
      <c r="AE39" s="198"/>
      <c r="AF39" s="111"/>
      <c r="AG39" s="111"/>
      <c r="AH39" s="112"/>
      <c r="AI39" s="112"/>
      <c r="AJ39" s="112"/>
      <c r="AK39" s="107"/>
      <c r="AL39" s="198">
        <v>2</v>
      </c>
      <c r="AM39" s="111">
        <v>2.2400000000000002</v>
      </c>
      <c r="AN39" s="111">
        <v>1.1200000000000001</v>
      </c>
      <c r="AO39" s="112">
        <v>2.7019675925925926E-2</v>
      </c>
      <c r="AP39" s="112">
        <v>6.0520833333333329E-2</v>
      </c>
      <c r="AQ39" s="112">
        <v>3.0260416666666665E-2</v>
      </c>
      <c r="AR39" s="107">
        <v>1.542286865597013</v>
      </c>
      <c r="AS39" s="198">
        <v>1</v>
      </c>
      <c r="AT39" s="111">
        <v>0.6</v>
      </c>
      <c r="AU39" s="111">
        <v>0.6</v>
      </c>
      <c r="AV39" s="112">
        <v>2.479166666666667E-2</v>
      </c>
      <c r="AW39" s="112">
        <v>1.4872685185185185E-2</v>
      </c>
      <c r="AX39" s="112">
        <v>1.4872685185185185E-2</v>
      </c>
      <c r="AY39" s="107">
        <v>1.6809338521400792</v>
      </c>
      <c r="AZ39" s="198"/>
      <c r="BA39" s="111"/>
      <c r="BB39" s="111"/>
      <c r="BC39" s="112"/>
      <c r="BD39" s="112"/>
      <c r="BE39" s="112"/>
      <c r="BF39" s="107"/>
      <c r="BG39" s="198"/>
      <c r="BH39" s="111"/>
      <c r="BI39" s="111"/>
      <c r="BJ39" s="112"/>
      <c r="BK39" s="112"/>
      <c r="BL39" s="112"/>
      <c r="BM39" s="107"/>
      <c r="BN39" s="198"/>
      <c r="BO39" s="111"/>
      <c r="BP39" s="111"/>
      <c r="BQ39" s="112"/>
      <c r="BR39" s="112"/>
      <c r="BS39" s="112"/>
      <c r="BT39" s="107"/>
      <c r="BU39" s="198">
        <v>1</v>
      </c>
      <c r="BV39" s="111">
        <v>0.5</v>
      </c>
      <c r="BW39" s="111">
        <v>0.5</v>
      </c>
      <c r="BX39" s="112">
        <v>2.4652777777777777E-2</v>
      </c>
      <c r="BY39" s="112">
        <v>1.2326388888888888E-2</v>
      </c>
      <c r="BZ39" s="112">
        <v>1.2326388888888888E-2</v>
      </c>
      <c r="CA39" s="107">
        <v>1.6901408450704238</v>
      </c>
      <c r="CB39" s="198">
        <v>3</v>
      </c>
      <c r="CC39" s="111">
        <v>1.95</v>
      </c>
      <c r="CD39" s="111">
        <v>0.65</v>
      </c>
      <c r="CE39" s="112">
        <v>2.6709104938271607E-2</v>
      </c>
      <c r="CF39" s="112">
        <v>5.0833333333333328E-2</v>
      </c>
      <c r="CG39" s="112">
        <v>1.6944444444444443E-2</v>
      </c>
      <c r="CH39" s="107">
        <v>1.5864381520119235</v>
      </c>
      <c r="CI39" s="198">
        <v>3</v>
      </c>
      <c r="CJ39" s="111">
        <v>2.7</v>
      </c>
      <c r="CK39" s="111">
        <v>0.9</v>
      </c>
      <c r="CL39" s="112">
        <v>2.585648148148148E-2</v>
      </c>
      <c r="CM39" s="112">
        <v>6.9849537037037043E-2</v>
      </c>
      <c r="CN39" s="112">
        <v>2.3283179012345681E-2</v>
      </c>
      <c r="CO39" s="107">
        <v>1.6129848308581067</v>
      </c>
      <c r="CP39" s="198">
        <v>1</v>
      </c>
      <c r="CQ39" s="111">
        <v>0.5</v>
      </c>
      <c r="CR39" s="111">
        <v>0.5</v>
      </c>
      <c r="CS39" s="112">
        <v>2.4282407407407409E-2</v>
      </c>
      <c r="CT39" s="112">
        <v>1.2141203703703704E-2</v>
      </c>
      <c r="CU39" s="112">
        <v>1.2141203703703704E-2</v>
      </c>
      <c r="CV39" s="107">
        <v>1.7159199237368936</v>
      </c>
      <c r="CW39" s="198">
        <v>5</v>
      </c>
      <c r="CX39" s="111">
        <v>1.79</v>
      </c>
      <c r="CY39" s="111">
        <v>0.35799999999999998</v>
      </c>
      <c r="CZ39" s="112">
        <v>2.5284722222222222E-2</v>
      </c>
      <c r="DA39" s="112">
        <v>4.5370370370370366E-2</v>
      </c>
      <c r="DB39" s="112">
        <v>9.0740740740740729E-3</v>
      </c>
      <c r="DC39" s="107">
        <v>1.6783014665337816</v>
      </c>
      <c r="DD39" s="198"/>
      <c r="DE39" s="111"/>
      <c r="DF39" s="111"/>
      <c r="DG39" s="112"/>
      <c r="DH39" s="112"/>
      <c r="DI39" s="112"/>
      <c r="DJ39" s="107"/>
      <c r="DK39" s="198"/>
      <c r="DL39" s="111"/>
      <c r="DM39" s="111"/>
      <c r="DN39" s="112"/>
      <c r="DO39" s="112"/>
      <c r="DP39" s="112"/>
      <c r="DQ39" s="107"/>
      <c r="DR39" s="113">
        <v>29</v>
      </c>
      <c r="DS39" s="114">
        <v>26.679999999999996</v>
      </c>
      <c r="DT39" s="114">
        <v>0.91999999999999982</v>
      </c>
      <c r="DU39" s="115">
        <v>2.566052043422733E-2</v>
      </c>
      <c r="DV39" s="115">
        <v>0.6835069444444446</v>
      </c>
      <c r="DW39" s="115">
        <v>2.3569204980842917E-2</v>
      </c>
      <c r="DX39" s="108">
        <v>1.6349983603622382</v>
      </c>
    </row>
    <row r="40" spans="1:128" ht="15" x14ac:dyDescent="0.3">
      <c r="A40" s="184"/>
      <c r="B40" s="164">
        <v>9</v>
      </c>
      <c r="C40" s="110"/>
      <c r="D40" s="111"/>
      <c r="E40" s="111"/>
      <c r="F40" s="112"/>
      <c r="G40" s="112"/>
      <c r="H40" s="112"/>
      <c r="I40" s="107"/>
      <c r="J40" s="198"/>
      <c r="K40" s="111"/>
      <c r="L40" s="111"/>
      <c r="M40" s="112"/>
      <c r="N40" s="112"/>
      <c r="O40" s="112"/>
      <c r="P40" s="107"/>
      <c r="Q40" s="198"/>
      <c r="R40" s="111"/>
      <c r="S40" s="111"/>
      <c r="T40" s="112"/>
      <c r="U40" s="112"/>
      <c r="V40" s="112"/>
      <c r="W40" s="107"/>
      <c r="X40" s="198">
        <v>1</v>
      </c>
      <c r="Y40" s="111">
        <v>1.2</v>
      </c>
      <c r="Z40" s="111">
        <v>1.2</v>
      </c>
      <c r="AA40" s="112">
        <v>2.8703703703703703E-2</v>
      </c>
      <c r="AB40" s="112">
        <v>3.4444444444444444E-2</v>
      </c>
      <c r="AC40" s="112">
        <v>3.4444444444444444E-2</v>
      </c>
      <c r="AD40" s="107">
        <v>1.4516129032258076</v>
      </c>
      <c r="AE40" s="198">
        <v>2</v>
      </c>
      <c r="AF40" s="111">
        <v>1.1000000000000001</v>
      </c>
      <c r="AG40" s="111">
        <v>0.55000000000000004</v>
      </c>
      <c r="AH40" s="112">
        <v>2.1880787037037039E-2</v>
      </c>
      <c r="AI40" s="112">
        <v>2.4097222222222221E-2</v>
      </c>
      <c r="AJ40" s="112">
        <v>1.2048611111111111E-2</v>
      </c>
      <c r="AK40" s="107">
        <v>1.9043639809295021</v>
      </c>
      <c r="AL40" s="198">
        <v>3</v>
      </c>
      <c r="AM40" s="111">
        <v>1.95</v>
      </c>
      <c r="AN40" s="111">
        <v>0.65</v>
      </c>
      <c r="AO40" s="112">
        <v>2.6844135802469138E-2</v>
      </c>
      <c r="AP40" s="112">
        <v>5.2083333333333329E-2</v>
      </c>
      <c r="AQ40" s="112">
        <v>1.7361111111111108E-2</v>
      </c>
      <c r="AR40" s="107">
        <v>1.5533333333333346</v>
      </c>
      <c r="AS40" s="198">
        <v>1</v>
      </c>
      <c r="AT40" s="111">
        <v>1.2</v>
      </c>
      <c r="AU40" s="111">
        <v>1.2</v>
      </c>
      <c r="AV40" s="112">
        <v>2.7349537037037037E-2</v>
      </c>
      <c r="AW40" s="112">
        <v>3.2824074074074075E-2</v>
      </c>
      <c r="AX40" s="112">
        <v>3.2824074074074075E-2</v>
      </c>
      <c r="AY40" s="107">
        <v>1.523272214386461</v>
      </c>
      <c r="AZ40" s="198"/>
      <c r="BA40" s="111"/>
      <c r="BB40" s="111"/>
      <c r="BC40" s="112"/>
      <c r="BD40" s="112"/>
      <c r="BE40" s="112"/>
      <c r="BF40" s="107"/>
      <c r="BG40" s="198"/>
      <c r="BH40" s="111"/>
      <c r="BI40" s="111"/>
      <c r="BJ40" s="112"/>
      <c r="BK40" s="112"/>
      <c r="BL40" s="112"/>
      <c r="BM40" s="107"/>
      <c r="BN40" s="198"/>
      <c r="BO40" s="111"/>
      <c r="BP40" s="111"/>
      <c r="BQ40" s="112"/>
      <c r="BR40" s="112"/>
      <c r="BS40" s="112"/>
      <c r="BT40" s="107"/>
      <c r="BU40" s="198"/>
      <c r="BV40" s="111"/>
      <c r="BW40" s="111"/>
      <c r="BX40" s="112"/>
      <c r="BY40" s="112"/>
      <c r="BZ40" s="112"/>
      <c r="CA40" s="107"/>
      <c r="CB40" s="198"/>
      <c r="CC40" s="111"/>
      <c r="CD40" s="111"/>
      <c r="CE40" s="112"/>
      <c r="CF40" s="112"/>
      <c r="CG40" s="112"/>
      <c r="CH40" s="107"/>
      <c r="CI40" s="198">
        <v>1</v>
      </c>
      <c r="CJ40" s="111">
        <v>0.25</v>
      </c>
      <c r="CK40" s="111">
        <v>0.25</v>
      </c>
      <c r="CL40" s="112">
        <v>2.5324074074074079E-2</v>
      </c>
      <c r="CM40" s="112">
        <v>6.3310185185185197E-3</v>
      </c>
      <c r="CN40" s="112">
        <v>6.3310185185185197E-3</v>
      </c>
      <c r="CO40" s="107">
        <v>1.6453382084095074</v>
      </c>
      <c r="CP40" s="198"/>
      <c r="CQ40" s="111"/>
      <c r="CR40" s="111"/>
      <c r="CS40" s="112"/>
      <c r="CT40" s="112"/>
      <c r="CU40" s="112"/>
      <c r="CV40" s="107"/>
      <c r="CW40" s="198">
        <v>2</v>
      </c>
      <c r="CX40" s="111">
        <v>0.75</v>
      </c>
      <c r="CY40" s="111">
        <v>0.375</v>
      </c>
      <c r="CZ40" s="112">
        <v>2.0347222222222221E-2</v>
      </c>
      <c r="DA40" s="112">
        <v>1.5775462962962963E-2</v>
      </c>
      <c r="DB40" s="112">
        <v>7.8877314814814817E-3</v>
      </c>
      <c r="DC40" s="107">
        <v>2.0689925724448184</v>
      </c>
      <c r="DD40" s="198"/>
      <c r="DE40" s="111"/>
      <c r="DF40" s="111"/>
      <c r="DG40" s="112"/>
      <c r="DH40" s="112"/>
      <c r="DI40" s="112"/>
      <c r="DJ40" s="107"/>
      <c r="DK40" s="198"/>
      <c r="DL40" s="111"/>
      <c r="DM40" s="111"/>
      <c r="DN40" s="112"/>
      <c r="DO40" s="112"/>
      <c r="DP40" s="112"/>
      <c r="DQ40" s="107"/>
      <c r="DR40" s="113">
        <v>10</v>
      </c>
      <c r="DS40" s="114">
        <v>6.45</v>
      </c>
      <c r="DT40" s="114">
        <v>0.64500000000000002</v>
      </c>
      <c r="DU40" s="115">
        <v>2.4636574074074075E-2</v>
      </c>
      <c r="DV40" s="115">
        <v>0.16555555555555557</v>
      </c>
      <c r="DW40" s="115">
        <v>1.6555555555555556E-2</v>
      </c>
      <c r="DX40" s="108">
        <v>1.7226936432770423</v>
      </c>
    </row>
    <row r="41" spans="1:128" ht="15" x14ac:dyDescent="0.3">
      <c r="A41" s="184"/>
      <c r="B41" s="164">
        <v>10</v>
      </c>
      <c r="C41" s="110"/>
      <c r="D41" s="111"/>
      <c r="E41" s="111"/>
      <c r="F41" s="112"/>
      <c r="G41" s="112"/>
      <c r="H41" s="112"/>
      <c r="I41" s="107"/>
      <c r="J41" s="198"/>
      <c r="K41" s="111"/>
      <c r="L41" s="111"/>
      <c r="M41" s="112"/>
      <c r="N41" s="112"/>
      <c r="O41" s="112"/>
      <c r="P41" s="107"/>
      <c r="Q41" s="198"/>
      <c r="R41" s="111"/>
      <c r="S41" s="111"/>
      <c r="T41" s="112"/>
      <c r="U41" s="112"/>
      <c r="V41" s="112"/>
      <c r="W41" s="107"/>
      <c r="X41" s="198">
        <v>2</v>
      </c>
      <c r="Y41" s="111">
        <v>1.4300000000000002</v>
      </c>
      <c r="Z41" s="111">
        <v>0.71500000000000008</v>
      </c>
      <c r="AA41" s="112">
        <v>2.5630787037037035E-2</v>
      </c>
      <c r="AB41" s="112">
        <v>3.6805555555555557E-2</v>
      </c>
      <c r="AC41" s="112">
        <v>1.8402777777777778E-2</v>
      </c>
      <c r="AD41" s="107">
        <v>1.6369565217391315</v>
      </c>
      <c r="AE41" s="198">
        <v>6</v>
      </c>
      <c r="AF41" s="111">
        <v>4.2349999999999994</v>
      </c>
      <c r="AG41" s="111">
        <v>0.7058333333333332</v>
      </c>
      <c r="AH41" s="112">
        <v>2.9994212962962962E-2</v>
      </c>
      <c r="AI41" s="112">
        <v>0.12510416666666668</v>
      </c>
      <c r="AJ41" s="112">
        <v>2.0850694444444446E-2</v>
      </c>
      <c r="AK41" s="107">
        <v>1.4177015385795659</v>
      </c>
      <c r="AL41" s="198">
        <v>9</v>
      </c>
      <c r="AM41" s="111">
        <v>9.29847</v>
      </c>
      <c r="AN41" s="111">
        <v>1.0331633333333334</v>
      </c>
      <c r="AO41" s="112">
        <v>3.4153806584362144E-2</v>
      </c>
      <c r="AP41" s="112">
        <v>0.3097569444444444</v>
      </c>
      <c r="AQ41" s="112">
        <v>3.4417438271604935E-2</v>
      </c>
      <c r="AR41" s="107">
        <v>1.2898351378519504</v>
      </c>
      <c r="AS41" s="198"/>
      <c r="AT41" s="111"/>
      <c r="AU41" s="111"/>
      <c r="AV41" s="112"/>
      <c r="AW41" s="112"/>
      <c r="AX41" s="112"/>
      <c r="AY41" s="107"/>
      <c r="AZ41" s="198"/>
      <c r="BA41" s="111"/>
      <c r="BB41" s="111"/>
      <c r="BC41" s="112"/>
      <c r="BD41" s="112"/>
      <c r="BE41" s="112"/>
      <c r="BF41" s="107"/>
      <c r="BG41" s="198"/>
      <c r="BH41" s="111"/>
      <c r="BI41" s="111"/>
      <c r="BJ41" s="112"/>
      <c r="BK41" s="112"/>
      <c r="BL41" s="112"/>
      <c r="BM41" s="107"/>
      <c r="BN41" s="198"/>
      <c r="BO41" s="111"/>
      <c r="BP41" s="111"/>
      <c r="BQ41" s="112"/>
      <c r="BR41" s="112"/>
      <c r="BS41" s="112"/>
      <c r="BT41" s="107"/>
      <c r="BU41" s="198"/>
      <c r="BV41" s="111"/>
      <c r="BW41" s="111"/>
      <c r="BX41" s="112"/>
      <c r="BY41" s="112"/>
      <c r="BZ41" s="112"/>
      <c r="CA41" s="107"/>
      <c r="CB41" s="198"/>
      <c r="CC41" s="111"/>
      <c r="CD41" s="111"/>
      <c r="CE41" s="112"/>
      <c r="CF41" s="112"/>
      <c r="CG41" s="112"/>
      <c r="CH41" s="107"/>
      <c r="CI41" s="198">
        <v>1</v>
      </c>
      <c r="CJ41" s="111">
        <v>1</v>
      </c>
      <c r="CK41" s="111">
        <v>1</v>
      </c>
      <c r="CL41" s="112">
        <v>2.1875000000000002E-2</v>
      </c>
      <c r="CM41" s="112">
        <v>2.1875000000000002E-2</v>
      </c>
      <c r="CN41" s="112">
        <v>2.1875000000000002E-2</v>
      </c>
      <c r="CO41" s="107">
        <v>1.904761904761906</v>
      </c>
      <c r="CP41" s="198"/>
      <c r="CQ41" s="111"/>
      <c r="CR41" s="111"/>
      <c r="CS41" s="112"/>
      <c r="CT41" s="112"/>
      <c r="CU41" s="112"/>
      <c r="CV41" s="107"/>
      <c r="CW41" s="198">
        <v>1</v>
      </c>
      <c r="CX41" s="111">
        <v>1</v>
      </c>
      <c r="CY41" s="111">
        <v>1</v>
      </c>
      <c r="CZ41" s="112">
        <v>2.071759259259259E-2</v>
      </c>
      <c r="DA41" s="112">
        <v>2.071759259259259E-2</v>
      </c>
      <c r="DB41" s="112">
        <v>2.071759259259259E-2</v>
      </c>
      <c r="DC41" s="107">
        <v>2.0111731843575438</v>
      </c>
      <c r="DD41" s="198"/>
      <c r="DE41" s="111"/>
      <c r="DF41" s="111"/>
      <c r="DG41" s="112"/>
      <c r="DH41" s="112"/>
      <c r="DI41" s="112"/>
      <c r="DJ41" s="107"/>
      <c r="DK41" s="198"/>
      <c r="DL41" s="111"/>
      <c r="DM41" s="111"/>
      <c r="DN41" s="112"/>
      <c r="DO41" s="112"/>
      <c r="DP41" s="112"/>
      <c r="DQ41" s="107"/>
      <c r="DR41" s="113">
        <v>19</v>
      </c>
      <c r="DS41" s="114">
        <v>16.963470000000001</v>
      </c>
      <c r="DT41" s="114">
        <v>0.89281421052631582</v>
      </c>
      <c r="DU41" s="115">
        <v>3.0589668615984403E-2</v>
      </c>
      <c r="DV41" s="115">
        <v>0.51425925925925908</v>
      </c>
      <c r="DW41" s="115">
        <v>2.7066276803118898E-2</v>
      </c>
      <c r="DX41" s="108">
        <v>1.4370828213022451</v>
      </c>
    </row>
    <row r="42" spans="1:128" ht="15" x14ac:dyDescent="0.3">
      <c r="A42" s="184"/>
      <c r="B42" s="164">
        <v>11</v>
      </c>
      <c r="C42" s="110"/>
      <c r="D42" s="111"/>
      <c r="E42" s="111"/>
      <c r="F42" s="112"/>
      <c r="G42" s="112"/>
      <c r="H42" s="112"/>
      <c r="I42" s="107"/>
      <c r="J42" s="198">
        <v>2</v>
      </c>
      <c r="K42" s="111">
        <v>1.75</v>
      </c>
      <c r="L42" s="111">
        <v>0.875</v>
      </c>
      <c r="M42" s="112">
        <v>3.1134259259259257E-2</v>
      </c>
      <c r="N42" s="112">
        <v>5.5324074074074067E-2</v>
      </c>
      <c r="O42" s="112">
        <v>2.7662037037037034E-2</v>
      </c>
      <c r="P42" s="107">
        <v>1.354026845637585</v>
      </c>
      <c r="Q42" s="198">
        <v>5</v>
      </c>
      <c r="R42" s="111">
        <v>3.75</v>
      </c>
      <c r="S42" s="111">
        <v>0.75</v>
      </c>
      <c r="T42" s="112">
        <v>2.4740740740740737E-2</v>
      </c>
      <c r="U42" s="112">
        <v>9.2789351851851859E-2</v>
      </c>
      <c r="V42" s="112">
        <v>1.855787037037037E-2</v>
      </c>
      <c r="W42" s="107">
        <v>1.6936372584128876</v>
      </c>
      <c r="X42" s="198">
        <v>5</v>
      </c>
      <c r="Y42" s="111">
        <v>4.96</v>
      </c>
      <c r="Z42" s="111">
        <v>0.99199999999999999</v>
      </c>
      <c r="AA42" s="112">
        <v>2.3824074074074074E-2</v>
      </c>
      <c r="AB42" s="112">
        <v>0.11883101851851852</v>
      </c>
      <c r="AC42" s="112">
        <v>2.3766203703703703E-2</v>
      </c>
      <c r="AD42" s="107">
        <v>1.7518282551214583</v>
      </c>
      <c r="AE42" s="198">
        <v>2</v>
      </c>
      <c r="AF42" s="111">
        <v>2</v>
      </c>
      <c r="AG42" s="111">
        <v>1</v>
      </c>
      <c r="AH42" s="112">
        <v>2.7777777777777776E-2</v>
      </c>
      <c r="AI42" s="112">
        <v>5.5555555555555552E-2</v>
      </c>
      <c r="AJ42" s="112">
        <v>2.7777777777777776E-2</v>
      </c>
      <c r="AK42" s="107">
        <v>1.5000000000000013</v>
      </c>
      <c r="AL42" s="198">
        <v>10</v>
      </c>
      <c r="AM42" s="111">
        <v>10.562056999999999</v>
      </c>
      <c r="AN42" s="111">
        <v>1.0562057</v>
      </c>
      <c r="AO42" s="112">
        <v>3.2146990740740747E-2</v>
      </c>
      <c r="AP42" s="112">
        <v>0.33680555555555552</v>
      </c>
      <c r="AQ42" s="112">
        <v>3.3680555555555554E-2</v>
      </c>
      <c r="AR42" s="107">
        <v>1.3457742666666679</v>
      </c>
      <c r="AS42" s="198"/>
      <c r="AT42" s="111"/>
      <c r="AU42" s="111"/>
      <c r="AV42" s="112"/>
      <c r="AW42" s="112"/>
      <c r="AX42" s="112"/>
      <c r="AY42" s="107"/>
      <c r="AZ42" s="198"/>
      <c r="BA42" s="111"/>
      <c r="BB42" s="111"/>
      <c r="BC42" s="112"/>
      <c r="BD42" s="112"/>
      <c r="BE42" s="112"/>
      <c r="BF42" s="107"/>
      <c r="BG42" s="198"/>
      <c r="BH42" s="111"/>
      <c r="BI42" s="111"/>
      <c r="BJ42" s="112"/>
      <c r="BK42" s="112"/>
      <c r="BL42" s="112"/>
      <c r="BM42" s="107"/>
      <c r="BN42" s="198"/>
      <c r="BO42" s="111"/>
      <c r="BP42" s="111"/>
      <c r="BQ42" s="112"/>
      <c r="BR42" s="112"/>
      <c r="BS42" s="112"/>
      <c r="BT42" s="107"/>
      <c r="BU42" s="198"/>
      <c r="BV42" s="111"/>
      <c r="BW42" s="111"/>
      <c r="BX42" s="112"/>
      <c r="BY42" s="112"/>
      <c r="BZ42" s="112"/>
      <c r="CA42" s="107"/>
      <c r="CB42" s="198"/>
      <c r="CC42" s="111"/>
      <c r="CD42" s="111"/>
      <c r="CE42" s="112"/>
      <c r="CF42" s="112"/>
      <c r="CG42" s="112"/>
      <c r="CH42" s="107"/>
      <c r="CI42" s="198"/>
      <c r="CJ42" s="111"/>
      <c r="CK42" s="111"/>
      <c r="CL42" s="112"/>
      <c r="CM42" s="112"/>
      <c r="CN42" s="112"/>
      <c r="CO42" s="107"/>
      <c r="CP42" s="198"/>
      <c r="CQ42" s="111"/>
      <c r="CR42" s="111"/>
      <c r="CS42" s="112"/>
      <c r="CT42" s="112"/>
      <c r="CU42" s="112"/>
      <c r="CV42" s="107"/>
      <c r="CW42" s="198"/>
      <c r="CX42" s="111"/>
      <c r="CY42" s="111"/>
      <c r="CZ42" s="112"/>
      <c r="DA42" s="112"/>
      <c r="DB42" s="112"/>
      <c r="DC42" s="107"/>
      <c r="DD42" s="198"/>
      <c r="DE42" s="111"/>
      <c r="DF42" s="111"/>
      <c r="DG42" s="112"/>
      <c r="DH42" s="112"/>
      <c r="DI42" s="112"/>
      <c r="DJ42" s="107"/>
      <c r="DK42" s="198"/>
      <c r="DL42" s="111"/>
      <c r="DM42" s="111"/>
      <c r="DN42" s="112"/>
      <c r="DO42" s="112"/>
      <c r="DP42" s="112"/>
      <c r="DQ42" s="107"/>
      <c r="DR42" s="113">
        <v>24</v>
      </c>
      <c r="DS42" s="114">
        <v>23.022057</v>
      </c>
      <c r="DT42" s="114">
        <v>0.95925237500000005</v>
      </c>
      <c r="DU42" s="115">
        <v>2.8421585648148145E-2</v>
      </c>
      <c r="DV42" s="115">
        <v>0.6593055555555557</v>
      </c>
      <c r="DW42" s="115">
        <v>2.747106481481482E-2</v>
      </c>
      <c r="DX42" s="108">
        <v>1.5163801635672325</v>
      </c>
    </row>
    <row r="43" spans="1:128" ht="15" x14ac:dyDescent="0.3">
      <c r="A43" s="184"/>
      <c r="B43" s="164">
        <v>12</v>
      </c>
      <c r="C43" s="110"/>
      <c r="D43" s="111"/>
      <c r="E43" s="111"/>
      <c r="F43" s="112"/>
      <c r="G43" s="112"/>
      <c r="H43" s="112"/>
      <c r="I43" s="107"/>
      <c r="J43" s="198">
        <v>5</v>
      </c>
      <c r="K43" s="111">
        <v>4.9390000000000001</v>
      </c>
      <c r="L43" s="111">
        <v>0.98780000000000001</v>
      </c>
      <c r="M43" s="112">
        <v>2.6756944444444441E-2</v>
      </c>
      <c r="N43" s="112">
        <v>0.13238425925925923</v>
      </c>
      <c r="O43" s="112">
        <v>2.6476851851851845E-2</v>
      </c>
      <c r="P43" s="107">
        <v>1.6077206905325263</v>
      </c>
      <c r="Q43" s="198">
        <v>3</v>
      </c>
      <c r="R43" s="111">
        <v>2.5</v>
      </c>
      <c r="S43" s="111">
        <v>0.83333333333333337</v>
      </c>
      <c r="T43" s="112">
        <v>2.3657407407407405E-2</v>
      </c>
      <c r="U43" s="112">
        <v>6.1006944444444447E-2</v>
      </c>
      <c r="V43" s="112">
        <v>2.0335648148148148E-2</v>
      </c>
      <c r="W43" s="107">
        <v>1.8409270923339935</v>
      </c>
      <c r="X43" s="198">
        <v>3</v>
      </c>
      <c r="Y43" s="111">
        <v>3</v>
      </c>
      <c r="Z43" s="111">
        <v>1</v>
      </c>
      <c r="AA43" s="112">
        <v>2.3009259259259257E-2</v>
      </c>
      <c r="AB43" s="112">
        <v>6.9027777777777771E-2</v>
      </c>
      <c r="AC43" s="112">
        <v>2.3009259259259257E-2</v>
      </c>
      <c r="AD43" s="107">
        <v>1.8191413133397518</v>
      </c>
      <c r="AE43" s="198">
        <v>5</v>
      </c>
      <c r="AF43" s="111">
        <v>4.1399999999999997</v>
      </c>
      <c r="AG43" s="111">
        <v>0.82799999999999996</v>
      </c>
      <c r="AH43" s="112">
        <v>2.5189814814814814E-2</v>
      </c>
      <c r="AI43" s="112">
        <v>0.10469907407407407</v>
      </c>
      <c r="AJ43" s="112">
        <v>2.0939814814814814E-2</v>
      </c>
      <c r="AK43" s="107">
        <v>1.6627528470346165</v>
      </c>
      <c r="AL43" s="198">
        <v>9</v>
      </c>
      <c r="AM43" s="111">
        <v>9.1173999999999999</v>
      </c>
      <c r="AN43" s="111">
        <v>1.0130444444444444</v>
      </c>
      <c r="AO43" s="112">
        <v>3.0667438271604938E-2</v>
      </c>
      <c r="AP43" s="112">
        <v>0.27361111111111114</v>
      </c>
      <c r="AQ43" s="112">
        <v>3.0401234567901239E-2</v>
      </c>
      <c r="AR43" s="107">
        <v>1.4315189546836615</v>
      </c>
      <c r="AS43" s="198"/>
      <c r="AT43" s="111"/>
      <c r="AU43" s="111"/>
      <c r="AV43" s="112"/>
      <c r="AW43" s="112"/>
      <c r="AX43" s="112"/>
      <c r="AY43" s="107"/>
      <c r="AZ43" s="198"/>
      <c r="BA43" s="111"/>
      <c r="BB43" s="111"/>
      <c r="BC43" s="112"/>
      <c r="BD43" s="112"/>
      <c r="BE43" s="112"/>
      <c r="BF43" s="107"/>
      <c r="BG43" s="198"/>
      <c r="BH43" s="111"/>
      <c r="BI43" s="111"/>
      <c r="BJ43" s="112"/>
      <c r="BK43" s="112"/>
      <c r="BL43" s="112"/>
      <c r="BM43" s="107"/>
      <c r="BN43" s="198"/>
      <c r="BO43" s="111"/>
      <c r="BP43" s="111"/>
      <c r="BQ43" s="112"/>
      <c r="BR43" s="112"/>
      <c r="BS43" s="112"/>
      <c r="BT43" s="107"/>
      <c r="BU43" s="198"/>
      <c r="BV43" s="111"/>
      <c r="BW43" s="111"/>
      <c r="BX43" s="112"/>
      <c r="BY43" s="112"/>
      <c r="BZ43" s="112"/>
      <c r="CA43" s="107"/>
      <c r="CB43" s="198"/>
      <c r="CC43" s="111"/>
      <c r="CD43" s="111"/>
      <c r="CE43" s="112"/>
      <c r="CF43" s="112"/>
      <c r="CG43" s="112"/>
      <c r="CH43" s="107"/>
      <c r="CI43" s="198"/>
      <c r="CJ43" s="111"/>
      <c r="CK43" s="111"/>
      <c r="CL43" s="112"/>
      <c r="CM43" s="112"/>
      <c r="CN43" s="112"/>
      <c r="CO43" s="107"/>
      <c r="CP43" s="198"/>
      <c r="CQ43" s="111"/>
      <c r="CR43" s="111"/>
      <c r="CS43" s="112"/>
      <c r="CT43" s="112"/>
      <c r="CU43" s="112"/>
      <c r="CV43" s="107"/>
      <c r="CW43" s="198"/>
      <c r="CX43" s="111"/>
      <c r="CY43" s="111"/>
      <c r="CZ43" s="112"/>
      <c r="DA43" s="112"/>
      <c r="DB43" s="112"/>
      <c r="DC43" s="107"/>
      <c r="DD43" s="198"/>
      <c r="DE43" s="111"/>
      <c r="DF43" s="111"/>
      <c r="DG43" s="112"/>
      <c r="DH43" s="112"/>
      <c r="DI43" s="112"/>
      <c r="DJ43" s="107"/>
      <c r="DK43" s="198"/>
      <c r="DL43" s="111"/>
      <c r="DM43" s="111"/>
      <c r="DN43" s="112"/>
      <c r="DO43" s="112"/>
      <c r="DP43" s="112"/>
      <c r="DQ43" s="107"/>
      <c r="DR43" s="113">
        <v>25</v>
      </c>
      <c r="DS43" s="114">
        <v>23.696400000000001</v>
      </c>
      <c r="DT43" s="114">
        <v>0.94785600000000003</v>
      </c>
      <c r="DU43" s="115">
        <v>2.7029629629629629E-2</v>
      </c>
      <c r="DV43" s="115">
        <v>0.64072916666666646</v>
      </c>
      <c r="DW43" s="115">
        <v>2.5629166666666658E-2</v>
      </c>
      <c r="DX43" s="108">
        <v>1.6086497398803965</v>
      </c>
    </row>
    <row r="44" spans="1:128" ht="16.5" x14ac:dyDescent="0.35">
      <c r="A44" s="331" t="s">
        <v>1232</v>
      </c>
      <c r="B44" s="109"/>
      <c r="C44" s="116">
        <v>6</v>
      </c>
      <c r="D44" s="117">
        <v>5.8</v>
      </c>
      <c r="E44" s="117">
        <v>0.96666666666666667</v>
      </c>
      <c r="F44" s="118">
        <v>2.3080632716049387E-2</v>
      </c>
      <c r="G44" s="118">
        <v>0.13387731481481482</v>
      </c>
      <c r="H44" s="118">
        <v>2.2312885802469137E-2</v>
      </c>
      <c r="I44" s="119">
        <v>1.8186305995828445</v>
      </c>
      <c r="J44" s="120">
        <v>46</v>
      </c>
      <c r="K44" s="117">
        <v>40.999000000000002</v>
      </c>
      <c r="L44" s="117">
        <v>0.89128260869565223</v>
      </c>
      <c r="M44" s="118">
        <v>2.567456723027375E-2</v>
      </c>
      <c r="N44" s="118">
        <v>1.0600462962962964</v>
      </c>
      <c r="O44" s="118">
        <v>2.3044484702093401E-2</v>
      </c>
      <c r="P44" s="119">
        <v>1.6394574326545526</v>
      </c>
      <c r="Q44" s="120">
        <v>48</v>
      </c>
      <c r="R44" s="117">
        <v>45.06</v>
      </c>
      <c r="S44" s="117">
        <v>0.93875000000000008</v>
      </c>
      <c r="T44" s="118">
        <v>2.4166907793209874E-2</v>
      </c>
      <c r="U44" s="118">
        <v>1.0791782407407406</v>
      </c>
      <c r="V44" s="118">
        <v>2.2482880015432097E-2</v>
      </c>
      <c r="W44" s="119">
        <v>1.7521241559291445</v>
      </c>
      <c r="X44" s="120">
        <v>54</v>
      </c>
      <c r="Y44" s="117">
        <v>54.040000000000013</v>
      </c>
      <c r="Z44" s="117">
        <v>1.0007407407407409</v>
      </c>
      <c r="AA44" s="118">
        <v>2.6121399176954729E-2</v>
      </c>
      <c r="AB44" s="118">
        <v>1.385590277777778</v>
      </c>
      <c r="AC44" s="118">
        <v>2.5659079218106999E-2</v>
      </c>
      <c r="AD44" s="119">
        <v>1.6385667790015748</v>
      </c>
      <c r="AE44" s="120">
        <v>51</v>
      </c>
      <c r="AF44" s="117">
        <v>52.653999999999989</v>
      </c>
      <c r="AG44" s="117">
        <v>1.0324313725490193</v>
      </c>
      <c r="AH44" s="118">
        <v>2.5853077342047923E-2</v>
      </c>
      <c r="AI44" s="118">
        <v>1.3485995370370367</v>
      </c>
      <c r="AJ44" s="118">
        <v>2.6443128177196799E-2</v>
      </c>
      <c r="AK44" s="119">
        <v>1.6664547383631079</v>
      </c>
      <c r="AL44" s="120">
        <v>53</v>
      </c>
      <c r="AM44" s="117">
        <v>48.157927000000001</v>
      </c>
      <c r="AN44" s="117">
        <v>0.90864013207547167</v>
      </c>
      <c r="AO44" s="118">
        <v>3.0182783018867933E-2</v>
      </c>
      <c r="AP44" s="118">
        <v>1.445300925925926</v>
      </c>
      <c r="AQ44" s="118">
        <v>2.7269828791055207E-2</v>
      </c>
      <c r="AR44" s="119">
        <v>1.4323488031475371</v>
      </c>
      <c r="AS44" s="120">
        <v>5</v>
      </c>
      <c r="AT44" s="117">
        <v>4</v>
      </c>
      <c r="AU44" s="117">
        <v>0.8</v>
      </c>
      <c r="AV44" s="118">
        <v>2.5307870370370373E-2</v>
      </c>
      <c r="AW44" s="118">
        <v>0.10337962962962963</v>
      </c>
      <c r="AX44" s="118">
        <v>2.0675925925925924E-2</v>
      </c>
      <c r="AY44" s="119">
        <v>1.6522153149330783</v>
      </c>
      <c r="AZ44" s="120">
        <v>2</v>
      </c>
      <c r="BA44" s="117">
        <v>1.5</v>
      </c>
      <c r="BB44" s="117">
        <v>0.75</v>
      </c>
      <c r="BC44" s="118">
        <v>2.7060185185185184E-2</v>
      </c>
      <c r="BD44" s="118">
        <v>3.9780092592592589E-2</v>
      </c>
      <c r="BE44" s="118">
        <v>1.9890046296296295E-2</v>
      </c>
      <c r="BF44" s="119">
        <v>1.5453185484492848</v>
      </c>
      <c r="BG44" s="120">
        <v>9</v>
      </c>
      <c r="BH44" s="117">
        <v>5.8</v>
      </c>
      <c r="BI44" s="117">
        <v>0.64444444444444438</v>
      </c>
      <c r="BJ44" s="118">
        <v>2.7307098765432098E-2</v>
      </c>
      <c r="BK44" s="118">
        <v>0.15733796296296296</v>
      </c>
      <c r="BL44" s="118">
        <v>1.7481995884773661E-2</v>
      </c>
      <c r="BM44" s="119">
        <v>1.5478336816255376</v>
      </c>
      <c r="BN44" s="120">
        <v>7</v>
      </c>
      <c r="BO44" s="117">
        <v>4.09</v>
      </c>
      <c r="BP44" s="117">
        <v>0.5842857142857143</v>
      </c>
      <c r="BQ44" s="118">
        <v>2.6590608465608463E-2</v>
      </c>
      <c r="BR44" s="118">
        <v>0.1095486111111111</v>
      </c>
      <c r="BS44" s="118">
        <v>1.5649801587301584E-2</v>
      </c>
      <c r="BT44" s="119">
        <v>1.5731601662610957</v>
      </c>
      <c r="BU44" s="120">
        <v>13</v>
      </c>
      <c r="BV44" s="117">
        <v>7.3</v>
      </c>
      <c r="BW44" s="117">
        <v>0.56153846153846154</v>
      </c>
      <c r="BX44" s="118">
        <v>2.69079415954416E-2</v>
      </c>
      <c r="BY44" s="118">
        <v>0.19587962962962965</v>
      </c>
      <c r="BZ44" s="118">
        <v>1.5067663817663819E-2</v>
      </c>
      <c r="CA44" s="119">
        <v>1.5566434217798018</v>
      </c>
      <c r="CB44" s="120">
        <v>14</v>
      </c>
      <c r="CC44" s="117">
        <v>7.55</v>
      </c>
      <c r="CD44" s="117">
        <v>0.53928571428571426</v>
      </c>
      <c r="CE44" s="118">
        <v>2.7271825396825402E-2</v>
      </c>
      <c r="CF44" s="118">
        <v>0.20180555555555554</v>
      </c>
      <c r="CG44" s="118">
        <v>1.4414682539682538E-2</v>
      </c>
      <c r="CH44" s="119">
        <v>1.5403793041920235</v>
      </c>
      <c r="CI44" s="120">
        <v>18</v>
      </c>
      <c r="CJ44" s="117">
        <v>8.1999999999999993</v>
      </c>
      <c r="CK44" s="117">
        <v>0.45555555555555549</v>
      </c>
      <c r="CL44" s="118">
        <v>2.698688271604938E-2</v>
      </c>
      <c r="CM44" s="118">
        <v>0.21407407407407411</v>
      </c>
      <c r="CN44" s="118">
        <v>1.1893004115226339E-2</v>
      </c>
      <c r="CO44" s="119">
        <v>1.5604869905910617</v>
      </c>
      <c r="CP44" s="120">
        <v>20</v>
      </c>
      <c r="CQ44" s="117">
        <v>11.657999999999999</v>
      </c>
      <c r="CR44" s="117">
        <v>0.58289999999999997</v>
      </c>
      <c r="CS44" s="118">
        <v>2.7853587962962962E-2</v>
      </c>
      <c r="CT44" s="118">
        <v>0.3246412037037037</v>
      </c>
      <c r="CU44" s="118">
        <v>1.6232060185185186E-2</v>
      </c>
      <c r="CV44" s="119">
        <v>1.5285557519178274</v>
      </c>
      <c r="CW44" s="120">
        <v>16</v>
      </c>
      <c r="CX44" s="117">
        <v>6.9110000000000005</v>
      </c>
      <c r="CY44" s="117">
        <v>0.43193750000000003</v>
      </c>
      <c r="CZ44" s="118">
        <v>2.4950086805555556E-2</v>
      </c>
      <c r="DA44" s="118">
        <v>0.17300925925925925</v>
      </c>
      <c r="DB44" s="118">
        <v>1.0813078703703703E-2</v>
      </c>
      <c r="DC44" s="119">
        <v>1.7086521020344976</v>
      </c>
      <c r="DD44" s="120">
        <v>1</v>
      </c>
      <c r="DE44" s="117">
        <v>0.5</v>
      </c>
      <c r="DF44" s="117">
        <v>0.5</v>
      </c>
      <c r="DG44" s="118">
        <v>2.8356481481481483E-2</v>
      </c>
      <c r="DH44" s="118">
        <v>1.4178240740740741E-2</v>
      </c>
      <c r="DI44" s="118">
        <v>1.4178240740740741E-2</v>
      </c>
      <c r="DJ44" s="119">
        <v>1.469387755102042</v>
      </c>
      <c r="DK44" s="120">
        <v>1</v>
      </c>
      <c r="DL44" s="117">
        <v>0.5</v>
      </c>
      <c r="DM44" s="117">
        <v>0.5</v>
      </c>
      <c r="DN44" s="118">
        <v>2.974537037037037E-2</v>
      </c>
      <c r="DO44" s="118">
        <v>1.4872685185185185E-2</v>
      </c>
      <c r="DP44" s="118">
        <v>1.4872685185185185E-2</v>
      </c>
      <c r="DQ44" s="119">
        <v>1.4007782101167325</v>
      </c>
      <c r="DR44" s="121">
        <v>364</v>
      </c>
      <c r="DS44" s="122">
        <v>304.71992699999993</v>
      </c>
      <c r="DT44" s="122">
        <v>0.83714265659340636</v>
      </c>
      <c r="DU44" s="123">
        <v>2.6518079721204724E-2</v>
      </c>
      <c r="DV44" s="123">
        <v>8.001099537037037</v>
      </c>
      <c r="DW44" s="123">
        <v>2.1981042684167684E-2</v>
      </c>
      <c r="DX44" s="124">
        <v>1.6120317649786868</v>
      </c>
    </row>
    <row r="45" spans="1:128" ht="15" x14ac:dyDescent="0.3">
      <c r="A45" s="165" t="s">
        <v>1259</v>
      </c>
      <c r="B45" s="163">
        <v>7</v>
      </c>
      <c r="C45" s="191"/>
      <c r="D45" s="192"/>
      <c r="E45" s="192"/>
      <c r="F45" s="193"/>
      <c r="G45" s="193"/>
      <c r="H45" s="193"/>
      <c r="I45" s="166"/>
      <c r="J45" s="194"/>
      <c r="K45" s="192"/>
      <c r="L45" s="192"/>
      <c r="M45" s="193"/>
      <c r="N45" s="193"/>
      <c r="O45" s="193"/>
      <c r="P45" s="166"/>
      <c r="Q45" s="194"/>
      <c r="R45" s="192"/>
      <c r="S45" s="192"/>
      <c r="T45" s="193"/>
      <c r="U45" s="193"/>
      <c r="V45" s="193"/>
      <c r="W45" s="166"/>
      <c r="X45" s="194"/>
      <c r="Y45" s="192"/>
      <c r="Z45" s="192"/>
      <c r="AA45" s="193"/>
      <c r="AB45" s="193"/>
      <c r="AC45" s="193"/>
      <c r="AD45" s="166"/>
      <c r="AE45" s="194">
        <v>2</v>
      </c>
      <c r="AF45" s="192">
        <v>60</v>
      </c>
      <c r="AG45" s="192">
        <v>30</v>
      </c>
      <c r="AH45" s="193">
        <v>2.1122685185185185E-3</v>
      </c>
      <c r="AI45" s="193">
        <v>0.12680555555555556</v>
      </c>
      <c r="AJ45" s="193">
        <v>6.340277777777778E-2</v>
      </c>
      <c r="AK45" s="166">
        <v>19.716933509338837</v>
      </c>
      <c r="AL45" s="194"/>
      <c r="AM45" s="192"/>
      <c r="AN45" s="192"/>
      <c r="AO45" s="193"/>
      <c r="AP45" s="193"/>
      <c r="AQ45" s="193"/>
      <c r="AR45" s="166"/>
      <c r="AS45" s="194"/>
      <c r="AT45" s="192"/>
      <c r="AU45" s="192"/>
      <c r="AV45" s="193"/>
      <c r="AW45" s="193"/>
      <c r="AX45" s="193"/>
      <c r="AY45" s="166"/>
      <c r="AZ45" s="194"/>
      <c r="BA45" s="192"/>
      <c r="BB45" s="192"/>
      <c r="BC45" s="193"/>
      <c r="BD45" s="193"/>
      <c r="BE45" s="193"/>
      <c r="BF45" s="166"/>
      <c r="BG45" s="194"/>
      <c r="BH45" s="192"/>
      <c r="BI45" s="192"/>
      <c r="BJ45" s="193"/>
      <c r="BK45" s="193"/>
      <c r="BL45" s="193"/>
      <c r="BM45" s="166"/>
      <c r="BN45" s="194"/>
      <c r="BO45" s="192"/>
      <c r="BP45" s="192"/>
      <c r="BQ45" s="193"/>
      <c r="BR45" s="193"/>
      <c r="BS45" s="193"/>
      <c r="BT45" s="166"/>
      <c r="BU45" s="194"/>
      <c r="BV45" s="192"/>
      <c r="BW45" s="192"/>
      <c r="BX45" s="193"/>
      <c r="BY45" s="193"/>
      <c r="BZ45" s="193"/>
      <c r="CA45" s="166"/>
      <c r="CB45" s="194"/>
      <c r="CC45" s="192"/>
      <c r="CD45" s="192"/>
      <c r="CE45" s="193"/>
      <c r="CF45" s="193"/>
      <c r="CG45" s="193"/>
      <c r="CH45" s="166"/>
      <c r="CI45" s="194"/>
      <c r="CJ45" s="192"/>
      <c r="CK45" s="192"/>
      <c r="CL45" s="193"/>
      <c r="CM45" s="193"/>
      <c r="CN45" s="193"/>
      <c r="CO45" s="166"/>
      <c r="CP45" s="194"/>
      <c r="CQ45" s="192"/>
      <c r="CR45" s="192"/>
      <c r="CS45" s="193"/>
      <c r="CT45" s="193"/>
      <c r="CU45" s="193"/>
      <c r="CV45" s="166"/>
      <c r="CW45" s="194"/>
      <c r="CX45" s="192"/>
      <c r="CY45" s="192"/>
      <c r="CZ45" s="193"/>
      <c r="DA45" s="193"/>
      <c r="DB45" s="193"/>
      <c r="DC45" s="166"/>
      <c r="DD45" s="194"/>
      <c r="DE45" s="192"/>
      <c r="DF45" s="192"/>
      <c r="DG45" s="193"/>
      <c r="DH45" s="193"/>
      <c r="DI45" s="193"/>
      <c r="DJ45" s="166"/>
      <c r="DK45" s="194"/>
      <c r="DL45" s="192"/>
      <c r="DM45" s="192"/>
      <c r="DN45" s="193"/>
      <c r="DO45" s="193"/>
      <c r="DP45" s="193"/>
      <c r="DQ45" s="166"/>
      <c r="DR45" s="195">
        <v>2</v>
      </c>
      <c r="DS45" s="196">
        <v>60</v>
      </c>
      <c r="DT45" s="196">
        <v>30</v>
      </c>
      <c r="DU45" s="197">
        <v>2.1122685185185185E-3</v>
      </c>
      <c r="DV45" s="197">
        <v>0.12680555555555556</v>
      </c>
      <c r="DW45" s="197">
        <v>6.340277777777778E-2</v>
      </c>
      <c r="DX45" s="167">
        <v>19.716933509338837</v>
      </c>
    </row>
    <row r="46" spans="1:128" ht="16.5" x14ac:dyDescent="0.35">
      <c r="A46" s="331" t="s">
        <v>1262</v>
      </c>
      <c r="B46" s="109"/>
      <c r="C46" s="116"/>
      <c r="D46" s="117"/>
      <c r="E46" s="117"/>
      <c r="F46" s="118"/>
      <c r="G46" s="118"/>
      <c r="H46" s="118"/>
      <c r="I46" s="119"/>
      <c r="J46" s="120"/>
      <c r="K46" s="117"/>
      <c r="L46" s="117"/>
      <c r="M46" s="118"/>
      <c r="N46" s="118"/>
      <c r="O46" s="118"/>
      <c r="P46" s="119"/>
      <c r="Q46" s="120"/>
      <c r="R46" s="117"/>
      <c r="S46" s="117"/>
      <c r="T46" s="118"/>
      <c r="U46" s="118"/>
      <c r="V46" s="118"/>
      <c r="W46" s="119"/>
      <c r="X46" s="120"/>
      <c r="Y46" s="117"/>
      <c r="Z46" s="117"/>
      <c r="AA46" s="118"/>
      <c r="AB46" s="118"/>
      <c r="AC46" s="118"/>
      <c r="AD46" s="119"/>
      <c r="AE46" s="120">
        <v>2</v>
      </c>
      <c r="AF46" s="117">
        <v>60</v>
      </c>
      <c r="AG46" s="117">
        <v>30</v>
      </c>
      <c r="AH46" s="118">
        <v>2.1122685185185185E-3</v>
      </c>
      <c r="AI46" s="118">
        <v>0.12680555555555556</v>
      </c>
      <c r="AJ46" s="118">
        <v>6.340277777777778E-2</v>
      </c>
      <c r="AK46" s="119">
        <v>19.716933509338837</v>
      </c>
      <c r="AL46" s="120"/>
      <c r="AM46" s="117"/>
      <c r="AN46" s="117"/>
      <c r="AO46" s="118"/>
      <c r="AP46" s="118"/>
      <c r="AQ46" s="118"/>
      <c r="AR46" s="119"/>
      <c r="AS46" s="120"/>
      <c r="AT46" s="117"/>
      <c r="AU46" s="117"/>
      <c r="AV46" s="118"/>
      <c r="AW46" s="118"/>
      <c r="AX46" s="118"/>
      <c r="AY46" s="119"/>
      <c r="AZ46" s="120"/>
      <c r="BA46" s="117"/>
      <c r="BB46" s="117"/>
      <c r="BC46" s="118"/>
      <c r="BD46" s="118"/>
      <c r="BE46" s="118"/>
      <c r="BF46" s="119"/>
      <c r="BG46" s="120"/>
      <c r="BH46" s="117"/>
      <c r="BI46" s="117"/>
      <c r="BJ46" s="118"/>
      <c r="BK46" s="118"/>
      <c r="BL46" s="118"/>
      <c r="BM46" s="119"/>
      <c r="BN46" s="120"/>
      <c r="BO46" s="117"/>
      <c r="BP46" s="117"/>
      <c r="BQ46" s="118"/>
      <c r="BR46" s="118"/>
      <c r="BS46" s="118"/>
      <c r="BT46" s="119"/>
      <c r="BU46" s="120"/>
      <c r="BV46" s="117"/>
      <c r="BW46" s="117"/>
      <c r="BX46" s="118"/>
      <c r="BY46" s="118"/>
      <c r="BZ46" s="118"/>
      <c r="CA46" s="119"/>
      <c r="CB46" s="120"/>
      <c r="CC46" s="117"/>
      <c r="CD46" s="117"/>
      <c r="CE46" s="118"/>
      <c r="CF46" s="118"/>
      <c r="CG46" s="118"/>
      <c r="CH46" s="119"/>
      <c r="CI46" s="120"/>
      <c r="CJ46" s="117"/>
      <c r="CK46" s="117"/>
      <c r="CL46" s="118"/>
      <c r="CM46" s="118"/>
      <c r="CN46" s="118"/>
      <c r="CO46" s="119"/>
      <c r="CP46" s="120"/>
      <c r="CQ46" s="117"/>
      <c r="CR46" s="117"/>
      <c r="CS46" s="118"/>
      <c r="CT46" s="118"/>
      <c r="CU46" s="118"/>
      <c r="CV46" s="119"/>
      <c r="CW46" s="120"/>
      <c r="CX46" s="117"/>
      <c r="CY46" s="117"/>
      <c r="CZ46" s="118"/>
      <c r="DA46" s="118"/>
      <c r="DB46" s="118"/>
      <c r="DC46" s="119"/>
      <c r="DD46" s="120"/>
      <c r="DE46" s="117"/>
      <c r="DF46" s="117"/>
      <c r="DG46" s="118"/>
      <c r="DH46" s="118"/>
      <c r="DI46" s="118"/>
      <c r="DJ46" s="119"/>
      <c r="DK46" s="120"/>
      <c r="DL46" s="117"/>
      <c r="DM46" s="117"/>
      <c r="DN46" s="118"/>
      <c r="DO46" s="118"/>
      <c r="DP46" s="118"/>
      <c r="DQ46" s="119"/>
      <c r="DR46" s="121">
        <v>2</v>
      </c>
      <c r="DS46" s="122">
        <v>60</v>
      </c>
      <c r="DT46" s="122">
        <v>30</v>
      </c>
      <c r="DU46" s="123">
        <v>2.1122685185185185E-3</v>
      </c>
      <c r="DV46" s="123">
        <v>0.12680555555555556</v>
      </c>
      <c r="DW46" s="123">
        <v>6.340277777777778E-2</v>
      </c>
      <c r="DX46" s="124">
        <v>19.716933509338837</v>
      </c>
    </row>
    <row r="47" spans="1:128" ht="15" x14ac:dyDescent="0.3">
      <c r="A47" s="165" t="s">
        <v>1260</v>
      </c>
      <c r="B47" s="163">
        <v>7</v>
      </c>
      <c r="C47" s="191"/>
      <c r="D47" s="192"/>
      <c r="E47" s="192"/>
      <c r="F47" s="193"/>
      <c r="G47" s="193"/>
      <c r="H47" s="193"/>
      <c r="I47" s="166"/>
      <c r="J47" s="194"/>
      <c r="K47" s="192"/>
      <c r="L47" s="192"/>
      <c r="M47" s="193"/>
      <c r="N47" s="193"/>
      <c r="O47" s="193"/>
      <c r="P47" s="166"/>
      <c r="Q47" s="194"/>
      <c r="R47" s="192"/>
      <c r="S47" s="192"/>
      <c r="T47" s="193"/>
      <c r="U47" s="193"/>
      <c r="V47" s="193"/>
      <c r="W47" s="166"/>
      <c r="X47" s="194"/>
      <c r="Y47" s="192"/>
      <c r="Z47" s="192"/>
      <c r="AA47" s="193"/>
      <c r="AB47" s="193"/>
      <c r="AC47" s="193"/>
      <c r="AD47" s="166"/>
      <c r="AE47" s="194">
        <v>2</v>
      </c>
      <c r="AF47" s="192">
        <v>52</v>
      </c>
      <c r="AG47" s="192">
        <v>26</v>
      </c>
      <c r="AH47" s="193">
        <v>2.8472222222222219E-3</v>
      </c>
      <c r="AI47" s="193">
        <v>0.14814814814814814</v>
      </c>
      <c r="AJ47" s="193">
        <v>7.407407407407407E-2</v>
      </c>
      <c r="AK47" s="166">
        <v>14.626700139632941</v>
      </c>
      <c r="AL47" s="194"/>
      <c r="AM47" s="192"/>
      <c r="AN47" s="192"/>
      <c r="AO47" s="193"/>
      <c r="AP47" s="193"/>
      <c r="AQ47" s="193"/>
      <c r="AR47" s="166"/>
      <c r="AS47" s="194"/>
      <c r="AT47" s="192"/>
      <c r="AU47" s="192"/>
      <c r="AV47" s="193"/>
      <c r="AW47" s="193"/>
      <c r="AX47" s="193"/>
      <c r="AY47" s="166"/>
      <c r="AZ47" s="194"/>
      <c r="BA47" s="192"/>
      <c r="BB47" s="192"/>
      <c r="BC47" s="193"/>
      <c r="BD47" s="193"/>
      <c r="BE47" s="193"/>
      <c r="BF47" s="166"/>
      <c r="BG47" s="194"/>
      <c r="BH47" s="192"/>
      <c r="BI47" s="192"/>
      <c r="BJ47" s="193"/>
      <c r="BK47" s="193"/>
      <c r="BL47" s="193"/>
      <c r="BM47" s="166"/>
      <c r="BN47" s="194"/>
      <c r="BO47" s="192"/>
      <c r="BP47" s="192"/>
      <c r="BQ47" s="193"/>
      <c r="BR47" s="193"/>
      <c r="BS47" s="193"/>
      <c r="BT47" s="166"/>
      <c r="BU47" s="194"/>
      <c r="BV47" s="192"/>
      <c r="BW47" s="192"/>
      <c r="BX47" s="193"/>
      <c r="BY47" s="193"/>
      <c r="BZ47" s="193"/>
      <c r="CA47" s="166"/>
      <c r="CB47" s="194"/>
      <c r="CC47" s="192"/>
      <c r="CD47" s="192"/>
      <c r="CE47" s="193"/>
      <c r="CF47" s="193"/>
      <c r="CG47" s="193"/>
      <c r="CH47" s="166"/>
      <c r="CI47" s="194"/>
      <c r="CJ47" s="192"/>
      <c r="CK47" s="192"/>
      <c r="CL47" s="193"/>
      <c r="CM47" s="193"/>
      <c r="CN47" s="193"/>
      <c r="CO47" s="166"/>
      <c r="CP47" s="194"/>
      <c r="CQ47" s="192"/>
      <c r="CR47" s="192"/>
      <c r="CS47" s="193"/>
      <c r="CT47" s="193"/>
      <c r="CU47" s="193"/>
      <c r="CV47" s="166"/>
      <c r="CW47" s="194"/>
      <c r="CX47" s="192"/>
      <c r="CY47" s="192"/>
      <c r="CZ47" s="193"/>
      <c r="DA47" s="193"/>
      <c r="DB47" s="193"/>
      <c r="DC47" s="166"/>
      <c r="DD47" s="194"/>
      <c r="DE47" s="192"/>
      <c r="DF47" s="192"/>
      <c r="DG47" s="193"/>
      <c r="DH47" s="193"/>
      <c r="DI47" s="193"/>
      <c r="DJ47" s="166"/>
      <c r="DK47" s="194"/>
      <c r="DL47" s="192"/>
      <c r="DM47" s="192"/>
      <c r="DN47" s="193"/>
      <c r="DO47" s="193"/>
      <c r="DP47" s="193"/>
      <c r="DQ47" s="166"/>
      <c r="DR47" s="195">
        <v>2</v>
      </c>
      <c r="DS47" s="196">
        <v>52</v>
      </c>
      <c r="DT47" s="196">
        <v>26</v>
      </c>
      <c r="DU47" s="197">
        <v>2.8472222222222219E-3</v>
      </c>
      <c r="DV47" s="197">
        <v>0.14814814814814814</v>
      </c>
      <c r="DW47" s="197">
        <v>7.407407407407407E-2</v>
      </c>
      <c r="DX47" s="167">
        <v>14.626700139632941</v>
      </c>
    </row>
    <row r="48" spans="1:128" ht="16.5" x14ac:dyDescent="0.35">
      <c r="A48" s="331" t="s">
        <v>1263</v>
      </c>
      <c r="B48" s="109"/>
      <c r="C48" s="116"/>
      <c r="D48" s="117"/>
      <c r="E48" s="117"/>
      <c r="F48" s="118"/>
      <c r="G48" s="118"/>
      <c r="H48" s="118"/>
      <c r="I48" s="119"/>
      <c r="J48" s="120"/>
      <c r="K48" s="117"/>
      <c r="L48" s="117"/>
      <c r="M48" s="118"/>
      <c r="N48" s="118"/>
      <c r="O48" s="118"/>
      <c r="P48" s="119"/>
      <c r="Q48" s="120"/>
      <c r="R48" s="117"/>
      <c r="S48" s="117"/>
      <c r="T48" s="118"/>
      <c r="U48" s="118"/>
      <c r="V48" s="118"/>
      <c r="W48" s="119"/>
      <c r="X48" s="120"/>
      <c r="Y48" s="117"/>
      <c r="Z48" s="117"/>
      <c r="AA48" s="118"/>
      <c r="AB48" s="118"/>
      <c r="AC48" s="118"/>
      <c r="AD48" s="119"/>
      <c r="AE48" s="120">
        <v>2</v>
      </c>
      <c r="AF48" s="117">
        <v>52</v>
      </c>
      <c r="AG48" s="117">
        <v>26</v>
      </c>
      <c r="AH48" s="118">
        <v>2.8472222222222219E-3</v>
      </c>
      <c r="AI48" s="118">
        <v>0.14814814814814814</v>
      </c>
      <c r="AJ48" s="118">
        <v>7.407407407407407E-2</v>
      </c>
      <c r="AK48" s="119">
        <v>14.626700139632941</v>
      </c>
      <c r="AL48" s="120"/>
      <c r="AM48" s="117"/>
      <c r="AN48" s="117"/>
      <c r="AO48" s="118"/>
      <c r="AP48" s="118"/>
      <c r="AQ48" s="118"/>
      <c r="AR48" s="119"/>
      <c r="AS48" s="120"/>
      <c r="AT48" s="117"/>
      <c r="AU48" s="117"/>
      <c r="AV48" s="118"/>
      <c r="AW48" s="118"/>
      <c r="AX48" s="118"/>
      <c r="AY48" s="119"/>
      <c r="AZ48" s="120"/>
      <c r="BA48" s="117"/>
      <c r="BB48" s="117"/>
      <c r="BC48" s="118"/>
      <c r="BD48" s="118"/>
      <c r="BE48" s="118"/>
      <c r="BF48" s="119"/>
      <c r="BG48" s="120"/>
      <c r="BH48" s="117"/>
      <c r="BI48" s="117"/>
      <c r="BJ48" s="118"/>
      <c r="BK48" s="118"/>
      <c r="BL48" s="118"/>
      <c r="BM48" s="119"/>
      <c r="BN48" s="120"/>
      <c r="BO48" s="117"/>
      <c r="BP48" s="117"/>
      <c r="BQ48" s="118"/>
      <c r="BR48" s="118"/>
      <c r="BS48" s="118"/>
      <c r="BT48" s="119"/>
      <c r="BU48" s="120"/>
      <c r="BV48" s="117"/>
      <c r="BW48" s="117"/>
      <c r="BX48" s="118"/>
      <c r="BY48" s="118"/>
      <c r="BZ48" s="118"/>
      <c r="CA48" s="119"/>
      <c r="CB48" s="120"/>
      <c r="CC48" s="117"/>
      <c r="CD48" s="117"/>
      <c r="CE48" s="118"/>
      <c r="CF48" s="118"/>
      <c r="CG48" s="118"/>
      <c r="CH48" s="119"/>
      <c r="CI48" s="120"/>
      <c r="CJ48" s="117"/>
      <c r="CK48" s="117"/>
      <c r="CL48" s="118"/>
      <c r="CM48" s="118"/>
      <c r="CN48" s="118"/>
      <c r="CO48" s="119"/>
      <c r="CP48" s="120"/>
      <c r="CQ48" s="117"/>
      <c r="CR48" s="117"/>
      <c r="CS48" s="118"/>
      <c r="CT48" s="118"/>
      <c r="CU48" s="118"/>
      <c r="CV48" s="119"/>
      <c r="CW48" s="120"/>
      <c r="CX48" s="117"/>
      <c r="CY48" s="117"/>
      <c r="CZ48" s="118"/>
      <c r="DA48" s="118"/>
      <c r="DB48" s="118"/>
      <c r="DC48" s="119"/>
      <c r="DD48" s="120"/>
      <c r="DE48" s="117"/>
      <c r="DF48" s="117"/>
      <c r="DG48" s="118"/>
      <c r="DH48" s="118"/>
      <c r="DI48" s="118"/>
      <c r="DJ48" s="119"/>
      <c r="DK48" s="120"/>
      <c r="DL48" s="117"/>
      <c r="DM48" s="117"/>
      <c r="DN48" s="118"/>
      <c r="DO48" s="118"/>
      <c r="DP48" s="118"/>
      <c r="DQ48" s="119"/>
      <c r="DR48" s="121">
        <v>2</v>
      </c>
      <c r="DS48" s="122">
        <v>52</v>
      </c>
      <c r="DT48" s="122">
        <v>26</v>
      </c>
      <c r="DU48" s="123">
        <v>2.8472222222222219E-3</v>
      </c>
      <c r="DV48" s="123">
        <v>0.14814814814814814</v>
      </c>
      <c r="DW48" s="123">
        <v>7.407407407407407E-2</v>
      </c>
      <c r="DX48" s="124">
        <v>14.626700139632941</v>
      </c>
    </row>
    <row r="49" spans="1:128" ht="15" x14ac:dyDescent="0.3">
      <c r="A49" s="165" t="s">
        <v>1301</v>
      </c>
      <c r="B49" s="163">
        <v>12</v>
      </c>
      <c r="C49" s="191"/>
      <c r="D49" s="192"/>
      <c r="E49" s="192"/>
      <c r="F49" s="193"/>
      <c r="G49" s="193"/>
      <c r="H49" s="193"/>
      <c r="I49" s="166"/>
      <c r="J49" s="194"/>
      <c r="K49" s="192"/>
      <c r="L49" s="192"/>
      <c r="M49" s="193"/>
      <c r="N49" s="193"/>
      <c r="O49" s="193"/>
      <c r="P49" s="166"/>
      <c r="Q49" s="194"/>
      <c r="R49" s="192"/>
      <c r="S49" s="192"/>
      <c r="T49" s="193"/>
      <c r="U49" s="193"/>
      <c r="V49" s="193"/>
      <c r="W49" s="166"/>
      <c r="X49" s="194"/>
      <c r="Y49" s="192"/>
      <c r="Z49" s="192"/>
      <c r="AA49" s="193"/>
      <c r="AB49" s="193"/>
      <c r="AC49" s="193"/>
      <c r="AD49" s="166"/>
      <c r="AE49" s="194">
        <v>1</v>
      </c>
      <c r="AF49" s="192">
        <v>1</v>
      </c>
      <c r="AG49" s="192">
        <v>1</v>
      </c>
      <c r="AH49" s="193">
        <v>3.125E-2</v>
      </c>
      <c r="AI49" s="193">
        <v>3.125E-2</v>
      </c>
      <c r="AJ49" s="193">
        <v>3.125E-2</v>
      </c>
      <c r="AK49" s="166">
        <v>1.3333333333333344</v>
      </c>
      <c r="AL49" s="194"/>
      <c r="AM49" s="192"/>
      <c r="AN49" s="192"/>
      <c r="AO49" s="193"/>
      <c r="AP49" s="193"/>
      <c r="AQ49" s="193"/>
      <c r="AR49" s="166"/>
      <c r="AS49" s="194"/>
      <c r="AT49" s="192"/>
      <c r="AU49" s="192"/>
      <c r="AV49" s="193"/>
      <c r="AW49" s="193"/>
      <c r="AX49" s="193"/>
      <c r="AY49" s="166"/>
      <c r="AZ49" s="194"/>
      <c r="BA49" s="192"/>
      <c r="BB49" s="192"/>
      <c r="BC49" s="193"/>
      <c r="BD49" s="193"/>
      <c r="BE49" s="193"/>
      <c r="BF49" s="166"/>
      <c r="BG49" s="194"/>
      <c r="BH49" s="192"/>
      <c r="BI49" s="192"/>
      <c r="BJ49" s="193"/>
      <c r="BK49" s="193"/>
      <c r="BL49" s="193"/>
      <c r="BM49" s="166"/>
      <c r="BN49" s="194"/>
      <c r="BO49" s="192"/>
      <c r="BP49" s="192"/>
      <c r="BQ49" s="193"/>
      <c r="BR49" s="193"/>
      <c r="BS49" s="193"/>
      <c r="BT49" s="166"/>
      <c r="BU49" s="194"/>
      <c r="BV49" s="192"/>
      <c r="BW49" s="192"/>
      <c r="BX49" s="193"/>
      <c r="BY49" s="193"/>
      <c r="BZ49" s="193"/>
      <c r="CA49" s="166"/>
      <c r="CB49" s="194"/>
      <c r="CC49" s="192"/>
      <c r="CD49" s="192"/>
      <c r="CE49" s="193"/>
      <c r="CF49" s="193"/>
      <c r="CG49" s="193"/>
      <c r="CH49" s="166"/>
      <c r="CI49" s="194"/>
      <c r="CJ49" s="192"/>
      <c r="CK49" s="192"/>
      <c r="CL49" s="193"/>
      <c r="CM49" s="193"/>
      <c r="CN49" s="193"/>
      <c r="CO49" s="166"/>
      <c r="CP49" s="194"/>
      <c r="CQ49" s="192"/>
      <c r="CR49" s="192"/>
      <c r="CS49" s="193"/>
      <c r="CT49" s="193"/>
      <c r="CU49" s="193"/>
      <c r="CV49" s="166"/>
      <c r="CW49" s="194"/>
      <c r="CX49" s="192"/>
      <c r="CY49" s="192"/>
      <c r="CZ49" s="193"/>
      <c r="DA49" s="193"/>
      <c r="DB49" s="193"/>
      <c r="DC49" s="166"/>
      <c r="DD49" s="194"/>
      <c r="DE49" s="192"/>
      <c r="DF49" s="192"/>
      <c r="DG49" s="193"/>
      <c r="DH49" s="193"/>
      <c r="DI49" s="193"/>
      <c r="DJ49" s="166"/>
      <c r="DK49" s="194"/>
      <c r="DL49" s="192"/>
      <c r="DM49" s="192"/>
      <c r="DN49" s="193"/>
      <c r="DO49" s="193"/>
      <c r="DP49" s="193"/>
      <c r="DQ49" s="166"/>
      <c r="DR49" s="195">
        <v>1</v>
      </c>
      <c r="DS49" s="196">
        <v>1</v>
      </c>
      <c r="DT49" s="196">
        <v>1</v>
      </c>
      <c r="DU49" s="197">
        <v>3.125E-2</v>
      </c>
      <c r="DV49" s="197">
        <v>3.125E-2</v>
      </c>
      <c r="DW49" s="197">
        <v>3.125E-2</v>
      </c>
      <c r="DX49" s="167">
        <v>1.3333333333333344</v>
      </c>
    </row>
    <row r="50" spans="1:128" ht="16.5" x14ac:dyDescent="0.35">
      <c r="A50" s="331" t="s">
        <v>1312</v>
      </c>
      <c r="B50" s="109"/>
      <c r="C50" s="116"/>
      <c r="D50" s="117"/>
      <c r="E50" s="117"/>
      <c r="F50" s="118"/>
      <c r="G50" s="118"/>
      <c r="H50" s="118"/>
      <c r="I50" s="119"/>
      <c r="J50" s="120"/>
      <c r="K50" s="117"/>
      <c r="L50" s="117"/>
      <c r="M50" s="118"/>
      <c r="N50" s="118"/>
      <c r="O50" s="118"/>
      <c r="P50" s="119"/>
      <c r="Q50" s="120"/>
      <c r="R50" s="117"/>
      <c r="S50" s="117"/>
      <c r="T50" s="118"/>
      <c r="U50" s="118"/>
      <c r="V50" s="118"/>
      <c r="W50" s="119"/>
      <c r="X50" s="120"/>
      <c r="Y50" s="117"/>
      <c r="Z50" s="117"/>
      <c r="AA50" s="118"/>
      <c r="AB50" s="118"/>
      <c r="AC50" s="118"/>
      <c r="AD50" s="119"/>
      <c r="AE50" s="120">
        <v>1</v>
      </c>
      <c r="AF50" s="117">
        <v>1</v>
      </c>
      <c r="AG50" s="117">
        <v>1</v>
      </c>
      <c r="AH50" s="118">
        <v>3.125E-2</v>
      </c>
      <c r="AI50" s="118">
        <v>3.125E-2</v>
      </c>
      <c r="AJ50" s="118">
        <v>3.125E-2</v>
      </c>
      <c r="AK50" s="119">
        <v>1.3333333333333344</v>
      </c>
      <c r="AL50" s="120"/>
      <c r="AM50" s="117"/>
      <c r="AN50" s="117"/>
      <c r="AO50" s="118"/>
      <c r="AP50" s="118"/>
      <c r="AQ50" s="118"/>
      <c r="AR50" s="119"/>
      <c r="AS50" s="120"/>
      <c r="AT50" s="117"/>
      <c r="AU50" s="117"/>
      <c r="AV50" s="118"/>
      <c r="AW50" s="118"/>
      <c r="AX50" s="118"/>
      <c r="AY50" s="119"/>
      <c r="AZ50" s="120"/>
      <c r="BA50" s="117"/>
      <c r="BB50" s="117"/>
      <c r="BC50" s="118"/>
      <c r="BD50" s="118"/>
      <c r="BE50" s="118"/>
      <c r="BF50" s="119"/>
      <c r="BG50" s="120"/>
      <c r="BH50" s="117"/>
      <c r="BI50" s="117"/>
      <c r="BJ50" s="118"/>
      <c r="BK50" s="118"/>
      <c r="BL50" s="118"/>
      <c r="BM50" s="119"/>
      <c r="BN50" s="120"/>
      <c r="BO50" s="117"/>
      <c r="BP50" s="117"/>
      <c r="BQ50" s="118"/>
      <c r="BR50" s="118"/>
      <c r="BS50" s="118"/>
      <c r="BT50" s="119"/>
      <c r="BU50" s="120"/>
      <c r="BV50" s="117"/>
      <c r="BW50" s="117"/>
      <c r="BX50" s="118"/>
      <c r="BY50" s="118"/>
      <c r="BZ50" s="118"/>
      <c r="CA50" s="119"/>
      <c r="CB50" s="120"/>
      <c r="CC50" s="117"/>
      <c r="CD50" s="117"/>
      <c r="CE50" s="118"/>
      <c r="CF50" s="118"/>
      <c r="CG50" s="118"/>
      <c r="CH50" s="119"/>
      <c r="CI50" s="120"/>
      <c r="CJ50" s="117"/>
      <c r="CK50" s="117"/>
      <c r="CL50" s="118"/>
      <c r="CM50" s="118"/>
      <c r="CN50" s="118"/>
      <c r="CO50" s="119"/>
      <c r="CP50" s="120"/>
      <c r="CQ50" s="117"/>
      <c r="CR50" s="117"/>
      <c r="CS50" s="118"/>
      <c r="CT50" s="118"/>
      <c r="CU50" s="118"/>
      <c r="CV50" s="119"/>
      <c r="CW50" s="120"/>
      <c r="CX50" s="117"/>
      <c r="CY50" s="117"/>
      <c r="CZ50" s="118"/>
      <c r="DA50" s="118"/>
      <c r="DB50" s="118"/>
      <c r="DC50" s="119"/>
      <c r="DD50" s="120"/>
      <c r="DE50" s="117"/>
      <c r="DF50" s="117"/>
      <c r="DG50" s="118"/>
      <c r="DH50" s="118"/>
      <c r="DI50" s="118"/>
      <c r="DJ50" s="119"/>
      <c r="DK50" s="120"/>
      <c r="DL50" s="117"/>
      <c r="DM50" s="117"/>
      <c r="DN50" s="118"/>
      <c r="DO50" s="118"/>
      <c r="DP50" s="118"/>
      <c r="DQ50" s="119"/>
      <c r="DR50" s="121">
        <v>1</v>
      </c>
      <c r="DS50" s="122">
        <v>1</v>
      </c>
      <c r="DT50" s="122">
        <v>1</v>
      </c>
      <c r="DU50" s="123">
        <v>3.125E-2</v>
      </c>
      <c r="DV50" s="123">
        <v>3.125E-2</v>
      </c>
      <c r="DW50" s="123">
        <v>3.125E-2</v>
      </c>
      <c r="DX50" s="124">
        <v>1.3333333333333344</v>
      </c>
    </row>
    <row r="51" spans="1:128" ht="16.5" x14ac:dyDescent="0.35">
      <c r="A51" s="189" t="s">
        <v>288</v>
      </c>
      <c r="B51" s="190"/>
      <c r="C51" s="199">
        <v>48</v>
      </c>
      <c r="D51" s="200">
        <v>254.37</v>
      </c>
      <c r="E51" s="200">
        <v>5.2993750000000004</v>
      </c>
      <c r="F51" s="201">
        <v>8.2749807098765425E-3</v>
      </c>
      <c r="G51" s="201">
        <v>1.3644444444444448</v>
      </c>
      <c r="H51" s="201">
        <v>2.8425925925925934E-2</v>
      </c>
      <c r="I51" s="202">
        <v>8.008226062854396</v>
      </c>
      <c r="J51" s="203">
        <v>266</v>
      </c>
      <c r="K51" s="200">
        <v>2494.648999999999</v>
      </c>
      <c r="L51" s="200">
        <v>9.3783796992481161</v>
      </c>
      <c r="M51" s="201">
        <v>9.5312935115566665E-3</v>
      </c>
      <c r="N51" s="201">
        <v>10.945046296296296</v>
      </c>
      <c r="O51" s="201">
        <v>4.1146790587580057E-2</v>
      </c>
      <c r="P51" s="202">
        <v>7.6703067339449671</v>
      </c>
      <c r="Q51" s="203">
        <v>244</v>
      </c>
      <c r="R51" s="200">
        <v>2444.6899999999982</v>
      </c>
      <c r="S51" s="200">
        <v>10.019221311475402</v>
      </c>
      <c r="T51" s="201">
        <v>9.7709851244687299E-3</v>
      </c>
      <c r="U51" s="201">
        <v>11.865717592592592</v>
      </c>
      <c r="V51" s="201">
        <v>4.8629990133576197E-2</v>
      </c>
      <c r="W51" s="202">
        <v>7.7000351652177041</v>
      </c>
      <c r="X51" s="203">
        <v>320</v>
      </c>
      <c r="Y51" s="200">
        <v>3122.3799999999983</v>
      </c>
      <c r="Z51" s="200">
        <v>9.7574374999999947</v>
      </c>
      <c r="AA51" s="201">
        <v>8.6034432870370423E-3</v>
      </c>
      <c r="AB51" s="201">
        <v>12.479722222222218</v>
      </c>
      <c r="AC51" s="201">
        <v>3.8999131944444432E-2</v>
      </c>
      <c r="AD51" s="202">
        <v>9.6104788357857647</v>
      </c>
      <c r="AE51" s="203">
        <v>266</v>
      </c>
      <c r="AF51" s="200">
        <v>2564.3840000000023</v>
      </c>
      <c r="AG51" s="200">
        <v>9.6405413533834672</v>
      </c>
      <c r="AH51" s="201">
        <v>9.0739000278473956E-3</v>
      </c>
      <c r="AI51" s="201">
        <v>10.071516203703702</v>
      </c>
      <c r="AJ51" s="201">
        <v>3.7862842871066546E-2</v>
      </c>
      <c r="AK51" s="202">
        <v>9.6795769380551739</v>
      </c>
      <c r="AL51" s="203">
        <v>268</v>
      </c>
      <c r="AM51" s="200">
        <v>1852.3879269999998</v>
      </c>
      <c r="AN51" s="200">
        <v>6.9118952499999988</v>
      </c>
      <c r="AO51" s="201">
        <v>1.0278382393587611E-2</v>
      </c>
      <c r="AP51" s="201">
        <v>8.8774768518518474</v>
      </c>
      <c r="AQ51" s="201">
        <v>3.3124913626312862E-2</v>
      </c>
      <c r="AR51" s="202">
        <v>8.4062258325408656</v>
      </c>
      <c r="AS51" s="203">
        <v>117</v>
      </c>
      <c r="AT51" s="200">
        <v>792.88000000000034</v>
      </c>
      <c r="AU51" s="200">
        <v>6.7767521367521395</v>
      </c>
      <c r="AV51" s="201">
        <v>6.9703624564735715E-3</v>
      </c>
      <c r="AW51" s="201">
        <v>3.3111111111111104</v>
      </c>
      <c r="AX51" s="201">
        <v>2.8300094966761627E-2</v>
      </c>
      <c r="AY51" s="202">
        <v>7.7762765523454753</v>
      </c>
      <c r="AZ51" s="203">
        <v>68</v>
      </c>
      <c r="BA51" s="200">
        <v>346.42</v>
      </c>
      <c r="BB51" s="200">
        <v>5.0944117647058826</v>
      </c>
      <c r="BC51" s="201">
        <v>7.6198257080610024E-3</v>
      </c>
      <c r="BD51" s="201">
        <v>1.7048726851851854</v>
      </c>
      <c r="BE51" s="201">
        <v>2.5071657135076256E-2</v>
      </c>
      <c r="BF51" s="202">
        <v>6.7324877323463204</v>
      </c>
      <c r="BG51" s="203">
        <v>90</v>
      </c>
      <c r="BH51" s="200">
        <v>332.88770188000012</v>
      </c>
      <c r="BI51" s="200">
        <v>3.6987522431111124</v>
      </c>
      <c r="BJ51" s="201">
        <v>9.4211676954732513E-3</v>
      </c>
      <c r="BK51" s="201">
        <v>2.6615972222222215</v>
      </c>
      <c r="BL51" s="201">
        <v>2.9573302469135795E-2</v>
      </c>
      <c r="BM51" s="202">
        <v>5.5922268463849525</v>
      </c>
      <c r="BN51" s="203">
        <v>188</v>
      </c>
      <c r="BO51" s="200">
        <v>958.57000000000016</v>
      </c>
      <c r="BP51" s="200">
        <v>5.098776595744682</v>
      </c>
      <c r="BQ51" s="201">
        <v>7.3509530141844014E-3</v>
      </c>
      <c r="BR51" s="201">
        <v>6.3329513888888886</v>
      </c>
      <c r="BS51" s="201">
        <v>3.3685911643026006E-2</v>
      </c>
      <c r="BT51" s="202">
        <v>6.591326083128088</v>
      </c>
      <c r="BU51" s="203">
        <v>192</v>
      </c>
      <c r="BV51" s="200">
        <v>861.03</v>
      </c>
      <c r="BW51" s="200">
        <v>4.4845312499999999</v>
      </c>
      <c r="BX51" s="201">
        <v>8.0664665316358009E-3</v>
      </c>
      <c r="BY51" s="201">
        <v>5.4459837962962974</v>
      </c>
      <c r="BZ51" s="201">
        <v>2.8364498939043217E-2</v>
      </c>
      <c r="CA51" s="202">
        <v>6.4181122392006067</v>
      </c>
      <c r="CB51" s="203">
        <v>207</v>
      </c>
      <c r="CC51" s="200">
        <v>974.38200000000018</v>
      </c>
      <c r="CD51" s="200">
        <v>4.7071594202898561</v>
      </c>
      <c r="CE51" s="201">
        <v>7.7983539094650164E-3</v>
      </c>
      <c r="CF51" s="201">
        <v>5.2966782407407429</v>
      </c>
      <c r="CG51" s="201">
        <v>2.5587817588119531E-2</v>
      </c>
      <c r="CH51" s="202">
        <v>7.0632939761016837</v>
      </c>
      <c r="CI51" s="203">
        <v>169</v>
      </c>
      <c r="CJ51" s="200">
        <v>736.63000000000011</v>
      </c>
      <c r="CK51" s="200">
        <v>4.3587573964497048</v>
      </c>
      <c r="CL51" s="201">
        <v>8.6208360727591457E-3</v>
      </c>
      <c r="CM51" s="201">
        <v>3.7918865740740753</v>
      </c>
      <c r="CN51" s="201">
        <v>2.2437198663160209E-2</v>
      </c>
      <c r="CO51" s="202">
        <v>6.8588063214249226</v>
      </c>
      <c r="CP51" s="203">
        <v>173</v>
      </c>
      <c r="CQ51" s="200">
        <v>1168.8329999999996</v>
      </c>
      <c r="CR51" s="200">
        <v>6.756260115606934</v>
      </c>
      <c r="CS51" s="201">
        <v>8.2973399700278297E-3</v>
      </c>
      <c r="CT51" s="201">
        <v>5.2011574074074085</v>
      </c>
      <c r="CU51" s="201">
        <v>3.0064493684435888E-2</v>
      </c>
      <c r="CV51" s="202">
        <v>8.1835181588939445</v>
      </c>
      <c r="CW51" s="203">
        <v>112</v>
      </c>
      <c r="CX51" s="200">
        <v>635.03599999999983</v>
      </c>
      <c r="CY51" s="200">
        <v>5.6699642857142845</v>
      </c>
      <c r="CZ51" s="201">
        <v>8.1978546626984127E-3</v>
      </c>
      <c r="DA51" s="201">
        <v>2.8056828703703718</v>
      </c>
      <c r="DB51" s="201">
        <v>2.5050739914021177E-2</v>
      </c>
      <c r="DC51" s="202">
        <v>8.5049690505405078</v>
      </c>
      <c r="DD51" s="203">
        <v>3</v>
      </c>
      <c r="DE51" s="200">
        <v>14.1</v>
      </c>
      <c r="DF51" s="200">
        <v>4.7</v>
      </c>
      <c r="DG51" s="201">
        <v>1.2716049382716052E-2</v>
      </c>
      <c r="DH51" s="201">
        <v>6.2754629629629632E-2</v>
      </c>
      <c r="DI51" s="201">
        <v>2.091820987654321E-2</v>
      </c>
      <c r="DJ51" s="202">
        <v>8.0249619327853861</v>
      </c>
      <c r="DK51" s="203">
        <v>3</v>
      </c>
      <c r="DL51" s="200">
        <v>14.1</v>
      </c>
      <c r="DM51" s="200">
        <v>4.7</v>
      </c>
      <c r="DN51" s="201">
        <v>1.4124228395061729E-2</v>
      </c>
      <c r="DO51" s="201">
        <v>7.6932870370370374E-2</v>
      </c>
      <c r="DP51" s="201">
        <v>2.564429012345679E-2</v>
      </c>
      <c r="DQ51" s="202">
        <v>6.4075683443766849</v>
      </c>
      <c r="DR51" s="204">
        <v>2734</v>
      </c>
      <c r="DS51" s="205">
        <v>19567.729628880003</v>
      </c>
      <c r="DT51" s="205">
        <v>7.1571798203657657</v>
      </c>
      <c r="DU51" s="206">
        <v>8.7255437359451613E-3</v>
      </c>
      <c r="DV51" s="206">
        <v>92.295532407407393</v>
      </c>
      <c r="DW51" s="206">
        <v>3.3758424435774467E-2</v>
      </c>
      <c r="DX51" s="207">
        <v>7.8938251346606831</v>
      </c>
    </row>
    <row r="52" spans="1:128" ht="12.75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</row>
    <row r="53" spans="1:128" ht="12.75" x14ac:dyDescent="0.2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</row>
    <row r="54" spans="1:128" ht="12.75" x14ac:dyDescent="0.2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</row>
    <row r="55" spans="1:128" ht="12.75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</row>
    <row r="56" spans="1:128" ht="12.75" x14ac:dyDescent="0.2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</row>
    <row r="57" spans="1:128" ht="12.75" x14ac:dyDescent="0.2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</row>
    <row r="58" spans="1:128" ht="12.75" x14ac:dyDescent="0.2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</row>
    <row r="59" spans="1:128" ht="12.75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</row>
    <row r="60" spans="1:128" ht="12.75" x14ac:dyDescent="0.2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</row>
    <row r="61" spans="1:128" ht="12.75" x14ac:dyDescent="0.2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</row>
    <row r="62" spans="1:128" ht="12.75" x14ac:dyDescent="0.2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</row>
    <row r="63" spans="1:128" ht="12.75" x14ac:dyDescent="0.2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</row>
    <row r="64" spans="1:128" ht="12.75" x14ac:dyDescent="0.2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</row>
    <row r="65" spans="1:57" ht="12.75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</row>
    <row r="66" spans="1:57" ht="12.75" x14ac:dyDescent="0.2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</row>
    <row r="67" spans="1:57" ht="12.75" x14ac:dyDescent="0.2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</row>
    <row r="68" spans="1:57" ht="12.75" x14ac:dyDescent="0.2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</row>
    <row r="69" spans="1:57" ht="12.75" x14ac:dyDescent="0.2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</row>
    <row r="70" spans="1:57" ht="12.75" x14ac:dyDescent="0.2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</row>
    <row r="71" spans="1:57" ht="12.75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</row>
    <row r="72" spans="1:57" ht="12.75" x14ac:dyDescent="0.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</row>
    <row r="73" spans="1:57" ht="12.75" x14ac:dyDescent="0.2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</row>
    <row r="74" spans="1:57" ht="12.75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</row>
    <row r="75" spans="1:57" ht="12.75" x14ac:dyDescent="0.2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</row>
    <row r="76" spans="1:57" ht="12.75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</row>
    <row r="77" spans="1:57" ht="12.75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</row>
    <row r="78" spans="1:57" ht="12.75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</row>
    <row r="79" spans="1:57" ht="12.75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</row>
    <row r="80" spans="1:57" ht="12.75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</row>
    <row r="81" spans="1:57" ht="12.75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</row>
    <row r="82" spans="1:57" ht="12.75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</row>
    <row r="83" spans="1:57" ht="12.75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</row>
    <row r="84" spans="1:57" ht="12.75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</row>
    <row r="85" spans="1:57" ht="12.75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</row>
    <row r="86" spans="1:57" ht="12.75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</row>
    <row r="87" spans="1:57" ht="12.75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</row>
    <row r="88" spans="1:57" ht="12.75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</row>
    <row r="89" spans="1:57" ht="12.75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</row>
    <row r="90" spans="1:57" ht="12.75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</row>
    <row r="91" spans="1:57" ht="12.75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</row>
    <row r="92" spans="1:57" ht="12.75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</row>
    <row r="93" spans="1:57" ht="12.75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</row>
    <row r="94" spans="1:57" ht="12.75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</row>
    <row r="95" spans="1:57" ht="12.75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</row>
    <row r="96" spans="1:57" ht="12.75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</row>
    <row r="97" spans="1:57" ht="12.75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</row>
    <row r="98" spans="1:57" ht="12.75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</row>
    <row r="99" spans="1:57" ht="12.75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</row>
    <row r="100" spans="1:57" ht="12.75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</row>
    <row r="101" spans="1:57" ht="12.75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</row>
    <row r="102" spans="1:57" ht="12.75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</row>
    <row r="103" spans="1:57" ht="12.75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</row>
    <row r="104" spans="1:57" ht="12.75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</row>
    <row r="105" spans="1:57" ht="12.75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</row>
    <row r="106" spans="1:57" ht="12.75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</row>
    <row r="107" spans="1:57" ht="12.75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</row>
    <row r="108" spans="1:57" ht="12.75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</row>
    <row r="109" spans="1:57" ht="12.75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</row>
    <row r="110" spans="1:57" ht="12.75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</row>
    <row r="111" spans="1:57" ht="12.75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</row>
    <row r="112" spans="1:57" ht="12.75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</row>
    <row r="113" spans="1:57" ht="12.75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</row>
    <row r="114" spans="1:57" ht="12.75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</row>
    <row r="115" spans="1:57" ht="12.75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</row>
    <row r="116" spans="1:57" ht="12.75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</row>
    <row r="117" spans="1:57" ht="12.75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</row>
    <row r="118" spans="1:57" ht="12.75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</row>
    <row r="119" spans="1:57" ht="12.75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</row>
    <row r="120" spans="1:57" ht="12.75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</row>
    <row r="121" spans="1:57" ht="12.75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</row>
    <row r="122" spans="1:57" ht="12.75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</row>
    <row r="123" spans="1:57" ht="12.75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</row>
    <row r="124" spans="1:57" ht="12.75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</row>
    <row r="125" spans="1:57" ht="12.75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</row>
    <row r="126" spans="1:57" ht="12.75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</row>
    <row r="127" spans="1:57" ht="12.75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</row>
    <row r="128" spans="1:57" ht="12.75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</row>
    <row r="129" spans="1:57" ht="12.75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</row>
    <row r="130" spans="1:57" ht="12.75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</row>
    <row r="131" spans="1:57" ht="12.75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</row>
    <row r="132" spans="1:57" ht="12.75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</row>
    <row r="133" spans="1:57" ht="12.75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</row>
    <row r="134" spans="1:57" ht="12.75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</row>
    <row r="135" spans="1:57" ht="12.75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</row>
    <row r="136" spans="1:57" ht="12.75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</row>
    <row r="137" spans="1:57" ht="12.75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</row>
    <row r="138" spans="1:57" ht="12.75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</row>
    <row r="139" spans="1:57" ht="12.75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</row>
    <row r="140" spans="1:57" ht="12.75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</row>
    <row r="141" spans="1:57" ht="12.75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</row>
    <row r="142" spans="1:57" ht="12.75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</row>
    <row r="143" spans="1:57" ht="12.75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</row>
    <row r="144" spans="1:57" ht="12.75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</row>
    <row r="145" spans="1:57" ht="12.75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</row>
    <row r="146" spans="1:57" ht="12.75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</row>
    <row r="147" spans="1:57" ht="12.75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</row>
    <row r="148" spans="1:57" ht="12.75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</row>
    <row r="149" spans="1:57" ht="12.75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</row>
    <row r="150" spans="1:57" ht="12.75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</row>
    <row r="151" spans="1:57" ht="12.75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</row>
    <row r="152" spans="1:57" ht="12.75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</row>
    <row r="153" spans="1:57" ht="12.75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</row>
    <row r="154" spans="1:57" ht="12.75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</row>
    <row r="155" spans="1:57" ht="12.75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</row>
    <row r="156" spans="1:57" ht="12.75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</row>
    <row r="157" spans="1:57" ht="12.75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</row>
    <row r="158" spans="1:57" ht="12.75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</row>
    <row r="159" spans="1:57" ht="12.75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</row>
    <row r="160" spans="1:57" ht="12.75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</row>
    <row r="161" spans="1:57" ht="12.75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</row>
    <row r="162" spans="1:57" ht="12.75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</row>
    <row r="163" spans="1:57" ht="12.75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</row>
    <row r="164" spans="1:57" ht="12.75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</row>
    <row r="165" spans="1:57" ht="12.75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</row>
    <row r="166" spans="1:57" ht="12.75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</row>
    <row r="167" spans="1:57" ht="12.75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</row>
    <row r="168" spans="1:57" ht="12.75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</row>
    <row r="169" spans="1:57" ht="12.75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</row>
    <row r="170" spans="1:57" ht="12.75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</row>
    <row r="171" spans="1:57" ht="12.75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</row>
    <row r="172" spans="1:57" ht="12.75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</row>
    <row r="173" spans="1:57" ht="12.75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</row>
    <row r="174" spans="1:57" ht="12.75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</row>
    <row r="175" spans="1:57" ht="12.75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</row>
    <row r="176" spans="1:57" ht="12.75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</row>
    <row r="177" spans="1:57" ht="12.75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</row>
    <row r="178" spans="1:57" ht="12.75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</row>
    <row r="179" spans="1:57" ht="12.75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</row>
    <row r="180" spans="1:57" ht="12.75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</row>
    <row r="181" spans="1:57" ht="12.75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</row>
    <row r="182" spans="1:57" ht="12.75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</row>
    <row r="183" spans="1:57" ht="12.75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</row>
    <row r="184" spans="1:57" ht="12.75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</row>
    <row r="185" spans="1:57" ht="12.75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</row>
    <row r="186" spans="1:57" ht="12.75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</row>
    <row r="187" spans="1:57" ht="12.75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</row>
    <row r="188" spans="1:57" ht="12.75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</row>
    <row r="189" spans="1:57" ht="12.75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</row>
    <row r="190" spans="1:57" ht="12.75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</row>
    <row r="191" spans="1:57" ht="12.75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</row>
    <row r="192" spans="1:57" ht="12.75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</row>
    <row r="193" spans="1:57" ht="12.75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</row>
    <row r="194" spans="1:57" ht="12.75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</row>
    <row r="195" spans="1:57" ht="12.75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</row>
    <row r="196" spans="1:57" ht="12.75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</row>
    <row r="197" spans="1:57" ht="12.75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</row>
    <row r="198" spans="1:57" ht="12.75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</row>
    <row r="199" spans="1:57" ht="12.75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</row>
    <row r="200" spans="1:57" ht="12.75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</row>
    <row r="201" spans="1:57" ht="12.75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</row>
    <row r="202" spans="1:57" ht="12.75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</row>
    <row r="203" spans="1:57" ht="12.75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</row>
    <row r="204" spans="1:57" ht="12.75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</row>
    <row r="205" spans="1:57" ht="12.75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</row>
    <row r="206" spans="1:57" ht="12.75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</row>
    <row r="207" spans="1:57" ht="12.75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</row>
    <row r="208" spans="1:57" ht="12.75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</row>
    <row r="209" spans="1:57" ht="12.75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</row>
    <row r="210" spans="1:57" ht="12.75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</row>
    <row r="211" spans="1:57" ht="12.75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</row>
    <row r="212" spans="1:57" ht="12.75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</row>
    <row r="213" spans="1:57" ht="12.75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</row>
    <row r="214" spans="1:57" ht="12.75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</row>
    <row r="215" spans="1:57" ht="12.75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</row>
    <row r="216" spans="1:57" ht="12.75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</row>
    <row r="217" spans="1:57" ht="12.75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</row>
    <row r="218" spans="1:57" ht="12.75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</row>
    <row r="219" spans="1:57" ht="12.75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</row>
    <row r="220" spans="1:57" ht="12.75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</row>
    <row r="221" spans="1:57" ht="12.75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</row>
    <row r="222" spans="1:57" ht="12.75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</row>
    <row r="223" spans="1:57" ht="12.75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</row>
    <row r="224" spans="1:57" ht="12.75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</row>
    <row r="225" spans="1:57" ht="12.75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</row>
    <row r="226" spans="1:57" ht="12.75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</row>
    <row r="227" spans="1:57" ht="12.75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</row>
    <row r="228" spans="1:57" ht="12.75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</row>
    <row r="229" spans="1:57" ht="12.75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</row>
    <row r="230" spans="1:57" ht="12.75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</row>
    <row r="231" spans="1:57" ht="12.75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</row>
    <row r="232" spans="1:57" ht="12.75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</row>
    <row r="233" spans="1:57" ht="12.75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</row>
    <row r="234" spans="1:57" ht="12.75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</row>
    <row r="235" spans="1:57" ht="12.75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</row>
    <row r="236" spans="1:57" ht="12.75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</row>
    <row r="237" spans="1:57" ht="12.75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</row>
    <row r="238" spans="1:57" ht="12.75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</row>
    <row r="239" spans="1:57" ht="12.75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</row>
    <row r="240" spans="1:57" ht="12.75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</row>
    <row r="241" spans="1:57" ht="12.75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</row>
    <row r="242" spans="1:57" ht="12.75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</row>
    <row r="243" spans="1:57" ht="12.75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</row>
    <row r="244" spans="1:57" ht="12.75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</row>
    <row r="245" spans="1:57" ht="12.75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</row>
    <row r="246" spans="1:57" ht="12.75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</row>
    <row r="247" spans="1:57" ht="12.75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</row>
    <row r="248" spans="1:57" ht="12.75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</row>
    <row r="249" spans="1:57" ht="12.75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</row>
    <row r="250" spans="1:57" ht="12.75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</row>
    <row r="251" spans="1:57" ht="12.75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</row>
    <row r="252" spans="1:57" ht="12.75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</row>
    <row r="253" spans="1:57" ht="12.75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</row>
    <row r="254" spans="1:57" ht="12.75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</row>
    <row r="255" spans="1:57" ht="12.75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</row>
    <row r="256" spans="1:57" ht="12.75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</row>
    <row r="257" spans="1:57" ht="12.75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</row>
    <row r="258" spans="1:57" ht="12.75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</row>
    <row r="259" spans="1:57" ht="12.75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</row>
    <row r="260" spans="1:57" ht="12.75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</row>
    <row r="261" spans="1:57" ht="12.75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</row>
    <row r="262" spans="1:57" ht="12.75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</row>
    <row r="263" spans="1:57" ht="12.75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</row>
    <row r="264" spans="1:57" ht="12.75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</row>
    <row r="265" spans="1:57" ht="12.75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</row>
    <row r="266" spans="1:57" ht="12.75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</row>
    <row r="267" spans="1:57" ht="12.75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</row>
    <row r="268" spans="1:57" ht="12.75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</row>
    <row r="269" spans="1:57" ht="12.75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</row>
    <row r="270" spans="1:57" ht="12.75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</row>
    <row r="271" spans="1:57" ht="12.75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</row>
    <row r="272" spans="1:57" ht="12.75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</row>
    <row r="273" spans="1:57" ht="12.75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</row>
    <row r="274" spans="1:57" ht="12.75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</row>
    <row r="275" spans="1:57" ht="12.75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</row>
    <row r="276" spans="1:57" ht="12.75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</row>
    <row r="277" spans="1:57" ht="12.75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</row>
    <row r="278" spans="1:57" ht="12.75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</row>
    <row r="279" spans="1:57" ht="12.75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</row>
    <row r="280" spans="1:57" ht="12.75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</row>
    <row r="281" spans="1:57" ht="12.75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</row>
    <row r="282" spans="1:57" ht="12.75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</row>
    <row r="283" spans="1:57" ht="12.75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</row>
    <row r="284" spans="1:57" ht="12.75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</row>
    <row r="285" spans="1:57" ht="12.75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</row>
    <row r="286" spans="1:57" ht="12.75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</row>
    <row r="287" spans="1:57" ht="12.75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</row>
    <row r="288" spans="1:57" ht="12.75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</row>
    <row r="289" spans="1:57" ht="12.75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</row>
    <row r="290" spans="1:57" ht="12.75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</row>
    <row r="291" spans="1:57" ht="12.75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</row>
    <row r="292" spans="1:57" ht="12.75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</row>
    <row r="293" spans="1:57" ht="12.75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</row>
    <row r="294" spans="1:57" ht="12.75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</row>
    <row r="295" spans="1:57" ht="12.75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</row>
    <row r="296" spans="1:57" ht="12.75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</row>
    <row r="297" spans="1:57" ht="12.75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</row>
    <row r="298" spans="1:57" ht="12.75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</row>
    <row r="299" spans="1:57" ht="12.75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</row>
    <row r="300" spans="1:57" ht="12.75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</row>
    <row r="301" spans="1:57" ht="12.75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</row>
    <row r="302" spans="1:57" ht="12.75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</row>
    <row r="303" spans="1:57" ht="12.75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</row>
    <row r="304" spans="1:57" ht="12.75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</row>
    <row r="305" spans="1:57" ht="12.75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</row>
    <row r="306" spans="1:57" ht="12.75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</row>
    <row r="307" spans="1:57" ht="12.75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</row>
    <row r="308" spans="1:57" ht="12.75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</row>
    <row r="309" spans="1:57" ht="12.75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</row>
    <row r="310" spans="1:57" ht="12.75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</row>
    <row r="311" spans="1:57" ht="12.75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</row>
    <row r="312" spans="1:57" ht="12.75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</row>
    <row r="313" spans="1:57" ht="12.75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</row>
    <row r="314" spans="1:57" ht="12.75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</row>
    <row r="315" spans="1:57" ht="12.75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</row>
    <row r="316" spans="1:57" ht="12.75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</row>
    <row r="317" spans="1:57" ht="12.75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</row>
    <row r="318" spans="1:57" ht="12.75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</row>
    <row r="319" spans="1:57" ht="12.75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</row>
    <row r="320" spans="1:57" ht="12.75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</row>
    <row r="321" spans="1:57" ht="12.75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</row>
    <row r="322" spans="1:57" ht="12.75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</row>
    <row r="323" spans="1:57" ht="12.75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</row>
    <row r="324" spans="1:57" ht="12.75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</row>
    <row r="325" spans="1:57" ht="12.75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</row>
    <row r="326" spans="1:57" ht="12.75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</row>
    <row r="327" spans="1:57" ht="12.75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</row>
    <row r="328" spans="1:57" ht="12.75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</row>
    <row r="329" spans="1:57" ht="12.75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</row>
    <row r="330" spans="1:57" ht="12.75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</row>
    <row r="331" spans="1:57" ht="12.75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</row>
    <row r="332" spans="1:57" ht="12.75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</row>
    <row r="333" spans="1:57" ht="12.75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</row>
    <row r="334" spans="1:57" ht="12.75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</row>
    <row r="335" spans="1:57" ht="12.75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</row>
    <row r="336" spans="1:57" ht="12.75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</row>
    <row r="337" spans="1:57" ht="12.75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</row>
    <row r="338" spans="1:57" ht="12.75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</row>
    <row r="339" spans="1:57" ht="12.75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</row>
    <row r="340" spans="1:57" ht="12.75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</row>
    <row r="341" spans="1:57" ht="12.75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</row>
    <row r="342" spans="1:57" ht="12.75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</row>
    <row r="343" spans="1:57" ht="12.75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</row>
    <row r="344" spans="1:57" ht="12.75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</row>
    <row r="345" spans="1:57" ht="12.75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</row>
    <row r="346" spans="1:57" ht="12.75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</row>
    <row r="347" spans="1:57" ht="12.75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</row>
    <row r="348" spans="1:57" ht="12.75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</row>
    <row r="349" spans="1:57" ht="12.75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</row>
    <row r="350" spans="1:57" ht="12.75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</row>
    <row r="351" spans="1:57" ht="12.75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</row>
    <row r="352" spans="1:57" ht="12.75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</row>
    <row r="353" spans="1:57" ht="12.75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</row>
    <row r="354" spans="1:57" ht="12.75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</row>
    <row r="355" spans="1:57" ht="12.75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</row>
    <row r="356" spans="1:57" ht="12.75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</row>
    <row r="357" spans="1:57" ht="12.75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</row>
    <row r="358" spans="1:57" ht="12.75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</row>
    <row r="359" spans="1:57" ht="12.75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</row>
    <row r="360" spans="1:57" ht="12.75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</row>
    <row r="361" spans="1:57" ht="12.75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</row>
    <row r="362" spans="1:57" ht="12.75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</row>
    <row r="363" spans="1:57" ht="12.75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</row>
    <row r="364" spans="1:57" ht="12.75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</row>
    <row r="365" spans="1:57" ht="12.75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</row>
    <row r="366" spans="1:57" ht="12.75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</row>
    <row r="367" spans="1:57" ht="12.75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</row>
    <row r="368" spans="1:57" ht="12.75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</row>
    <row r="369" spans="1:57" ht="12.75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</row>
    <row r="370" spans="1:57" ht="12.75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</row>
    <row r="371" spans="1:57" ht="12.75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</row>
    <row r="372" spans="1:57" ht="12.75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</row>
    <row r="373" spans="1:57" ht="12.75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</row>
    <row r="374" spans="1:57" ht="12.75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</row>
    <row r="375" spans="1:57" ht="12.75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</row>
    <row r="376" spans="1:57" ht="12.75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</row>
    <row r="377" spans="1:57" ht="12.75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</row>
    <row r="378" spans="1:57" ht="12.75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</row>
    <row r="379" spans="1:57" ht="12.75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</row>
    <row r="380" spans="1:57" ht="12.75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</row>
    <row r="381" spans="1:57" ht="12.75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</row>
    <row r="382" spans="1:57" ht="12.75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</row>
    <row r="383" spans="1:57" ht="12.75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</row>
    <row r="384" spans="1:57" ht="12.75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</row>
    <row r="385" spans="1:57" ht="12.75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</row>
    <row r="386" spans="1:57" ht="12.75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</row>
    <row r="387" spans="1:57" ht="12.75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</row>
    <row r="388" spans="1:57" ht="12.75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</row>
    <row r="389" spans="1:57" ht="12.75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</row>
    <row r="390" spans="1:57" ht="12.75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</row>
    <row r="391" spans="1:57" ht="12.75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</row>
    <row r="392" spans="1:57" ht="12.75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</row>
    <row r="393" spans="1:57" ht="12.75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</row>
    <row r="394" spans="1:57" ht="12.75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</row>
    <row r="395" spans="1:57" ht="12.75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</row>
    <row r="396" spans="1:57" ht="12.75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</row>
    <row r="397" spans="1:57" ht="12.75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</row>
    <row r="398" spans="1:57" ht="12.75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</row>
    <row r="399" spans="1:57" ht="12.75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</row>
    <row r="400" spans="1:57" ht="12.75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</row>
    <row r="401" spans="1:57" ht="12.75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</row>
    <row r="402" spans="1:57" ht="12.75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</row>
    <row r="403" spans="1:57" ht="12.75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</row>
    <row r="404" spans="1:57" ht="12.75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</row>
    <row r="405" spans="1:57" ht="12.75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</row>
    <row r="406" spans="1:57" ht="12.75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</row>
    <row r="407" spans="1:57" ht="12.75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</row>
    <row r="408" spans="1:57" ht="12.75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</row>
    <row r="409" spans="1:57" ht="12.75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</row>
    <row r="410" spans="1:57" ht="12.75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</row>
    <row r="411" spans="1:57" ht="12.75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</row>
    <row r="412" spans="1:57" ht="12.75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</row>
    <row r="413" spans="1:57" ht="12.75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</row>
    <row r="414" spans="1:57" ht="12.75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</row>
    <row r="415" spans="1:57" ht="12.75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</row>
    <row r="416" spans="1:57" ht="12.75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</row>
    <row r="417" spans="1:57" ht="12.75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</row>
    <row r="418" spans="1:57" ht="12.75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</row>
    <row r="419" spans="1:57" ht="12.75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</row>
    <row r="420" spans="1:57" ht="12.75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</row>
    <row r="421" spans="1:57" ht="12.75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</row>
    <row r="422" spans="1:57" ht="12.75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</row>
    <row r="423" spans="1:57" ht="12.75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</row>
    <row r="424" spans="1:57" ht="12.75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</row>
    <row r="425" spans="1:57" ht="12.75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</row>
    <row r="426" spans="1:57" ht="12.75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</row>
    <row r="427" spans="1:57" ht="12.75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</row>
    <row r="428" spans="1:57" ht="12.75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</row>
    <row r="429" spans="1:57" ht="12.75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</row>
    <row r="430" spans="1:57" ht="12.75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</row>
    <row r="431" spans="1:57" ht="12.75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</row>
    <row r="432" spans="1:57" ht="12.75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</row>
    <row r="433" spans="1:57" ht="12.75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</row>
    <row r="434" spans="1:57" ht="12.75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</row>
    <row r="435" spans="1:57" ht="12.75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</row>
    <row r="436" spans="1:57" ht="12.75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</row>
    <row r="437" spans="1:57" ht="12.75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</row>
    <row r="438" spans="1:57" ht="12.75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</row>
    <row r="439" spans="1:57" ht="12.75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</row>
    <row r="440" spans="1:57" ht="12.75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</row>
    <row r="441" spans="1:57" ht="12.75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</row>
    <row r="442" spans="1:57" ht="12.75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</row>
    <row r="443" spans="1:57" ht="12.75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</row>
    <row r="444" spans="1:57" ht="12.75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</row>
    <row r="445" spans="1:57" ht="12.75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</row>
    <row r="446" spans="1:57" ht="12.75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</row>
    <row r="447" spans="1:57" ht="12.75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</row>
    <row r="448" spans="1:57" ht="12.75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</row>
    <row r="449" spans="1:57" ht="12.75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</row>
    <row r="450" spans="1:57" ht="12.75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</row>
    <row r="451" spans="1:57" ht="12.75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</row>
    <row r="452" spans="1:57" ht="12.75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</row>
    <row r="453" spans="1:57" ht="12.75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</row>
    <row r="454" spans="1:57" ht="12.75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</row>
    <row r="455" spans="1:57" ht="12.75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</row>
    <row r="456" spans="1:57" ht="12.75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</row>
    <row r="457" spans="1:57" ht="12.75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</row>
    <row r="458" spans="1:57" ht="12.75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</row>
    <row r="459" spans="1:57" ht="12.75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</row>
    <row r="460" spans="1:57" ht="12.75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</row>
    <row r="461" spans="1:57" ht="12.75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</row>
    <row r="462" spans="1:57" ht="12.75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</row>
    <row r="463" spans="1:57" ht="12.75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</row>
    <row r="464" spans="1:57" ht="12.75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</row>
    <row r="465" spans="1:57" ht="12.75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</row>
    <row r="466" spans="1:57" ht="12.75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</row>
    <row r="467" spans="1:57" ht="12.75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</row>
    <row r="468" spans="1:57" ht="12.75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</row>
    <row r="469" spans="1:57" ht="12.75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</row>
    <row r="470" spans="1:57" ht="12.75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</row>
    <row r="471" spans="1:57" ht="12.75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</row>
    <row r="472" spans="1:57" ht="12.75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</row>
    <row r="473" spans="1:57" ht="12.75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</row>
    <row r="474" spans="1:57" ht="12.75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</row>
    <row r="475" spans="1:57" ht="12.75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</row>
    <row r="476" spans="1:57" ht="12.75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</row>
    <row r="477" spans="1:57" ht="12.75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</row>
    <row r="478" spans="1:57" ht="12.75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</row>
    <row r="479" spans="1:57" ht="12.75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</row>
    <row r="480" spans="1:57" ht="12.75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</row>
    <row r="481" spans="1:57" ht="12.75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</row>
    <row r="482" spans="1:57" ht="12.75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</row>
    <row r="483" spans="1:57" ht="12.75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</row>
    <row r="484" spans="1:57" ht="12.75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</row>
    <row r="485" spans="1:57" ht="12.75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</row>
    <row r="486" spans="1:57" ht="12.75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</row>
    <row r="487" spans="1:57" ht="12.75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</row>
    <row r="488" spans="1:57" ht="12.75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</row>
    <row r="489" spans="1:57" ht="12.75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</row>
    <row r="490" spans="1:57" ht="12.75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</row>
    <row r="491" spans="1:57" ht="12.75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</row>
    <row r="492" spans="1:57" ht="12.75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</row>
    <row r="493" spans="1:57" ht="12.75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</row>
    <row r="494" spans="1:57" ht="12.75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</row>
    <row r="495" spans="1:57" ht="12.75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</row>
    <row r="496" spans="1:57" ht="12.75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</row>
    <row r="497" spans="1:57" ht="12.75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</row>
    <row r="498" spans="1:57" ht="12.75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</row>
    <row r="499" spans="1:57" ht="12.75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</row>
    <row r="500" spans="1:57" ht="12.75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</row>
    <row r="501" spans="1:57" ht="12.75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</row>
    <row r="502" spans="1:57" ht="12.75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</row>
    <row r="503" spans="1:57" ht="12.75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</row>
    <row r="504" spans="1:57" ht="12.75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</row>
    <row r="505" spans="1:57" ht="12.75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</row>
    <row r="506" spans="1:57" ht="12.75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</row>
    <row r="507" spans="1:57" ht="12.75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</row>
    <row r="508" spans="1:57" ht="12.75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</row>
    <row r="509" spans="1:57" ht="12.75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</row>
    <row r="510" spans="1:57" ht="12.75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</row>
    <row r="511" spans="1:57" ht="12.75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</row>
    <row r="512" spans="1:57" ht="12.75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</row>
    <row r="513" spans="1:57" ht="12.75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</row>
    <row r="514" spans="1:57" ht="12.75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</row>
    <row r="515" spans="1:57" ht="12.75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</row>
    <row r="516" spans="1:57" ht="12.75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</row>
    <row r="517" spans="1:57" ht="12.75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</row>
    <row r="518" spans="1:57" ht="12.75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</row>
    <row r="519" spans="1:57" ht="12.75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</row>
    <row r="520" spans="1:57" ht="12.75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</row>
    <row r="521" spans="1:57" ht="12.75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</row>
    <row r="522" spans="1:57" ht="12.75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</row>
    <row r="523" spans="1:57" ht="12.75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</row>
    <row r="524" spans="1:57" ht="12.75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</row>
    <row r="525" spans="1:57" ht="12.75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</row>
    <row r="526" spans="1:57" ht="12.75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</row>
    <row r="527" spans="1:57" ht="12.75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</row>
    <row r="528" spans="1:57" ht="12.75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</row>
    <row r="529" spans="1:57" ht="12.75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</row>
    <row r="530" spans="1:57" ht="12.75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</row>
    <row r="531" spans="1:57" ht="12.75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</row>
    <row r="532" spans="1:57" ht="12.75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</row>
    <row r="533" spans="1:57" ht="12.75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</row>
    <row r="534" spans="1:57" ht="12.75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</row>
    <row r="535" spans="1:57" ht="12.75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</row>
    <row r="536" spans="1:57" ht="12.75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</row>
    <row r="537" spans="1:57" ht="12.75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</row>
    <row r="538" spans="1:57" ht="12.75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</row>
    <row r="539" spans="1:57" ht="12.75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</row>
    <row r="540" spans="1:57" ht="12.75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</row>
    <row r="541" spans="1:57" ht="12.75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</row>
    <row r="542" spans="1:57" ht="12.75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</row>
    <row r="543" spans="1:57" ht="12.75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</row>
    <row r="544" spans="1:57" ht="12.75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</row>
    <row r="545" spans="1:57" ht="12.75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</row>
    <row r="546" spans="1:57" ht="12.75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</row>
    <row r="547" spans="1:57" ht="12.75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</row>
    <row r="548" spans="1:57" ht="12.75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</row>
    <row r="549" spans="1:57" ht="12.75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</row>
    <row r="550" spans="1:57" ht="12.75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</row>
    <row r="551" spans="1:57" ht="12.75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</row>
    <row r="552" spans="1:57" ht="12.75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</row>
    <row r="553" spans="1:57" ht="12.75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</row>
    <row r="554" spans="1:57" ht="12.75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</row>
    <row r="555" spans="1:57" ht="12.75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</row>
    <row r="556" spans="1:57" ht="12.75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</row>
    <row r="557" spans="1:57" ht="12.75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</row>
    <row r="558" spans="1:57" ht="12.75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</row>
    <row r="559" spans="1:57" ht="12.75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</row>
    <row r="560" spans="1:57" ht="12.75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</row>
    <row r="561" spans="1:57" ht="12.75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</row>
    <row r="562" spans="1:57" ht="12.75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</row>
    <row r="563" spans="1:57" ht="12.75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</row>
    <row r="564" spans="1:57" ht="12.75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</row>
    <row r="565" spans="1:57" ht="12.75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</row>
    <row r="566" spans="1:57" ht="12.75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</row>
    <row r="567" spans="1:57" ht="12.75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</row>
    <row r="568" spans="1:57" ht="12.75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</row>
    <row r="569" spans="1:57" ht="12.75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</row>
    <row r="570" spans="1:57" ht="12.75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</row>
    <row r="571" spans="1:57" ht="12.75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</row>
    <row r="572" spans="1:57" ht="12.75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</row>
    <row r="573" spans="1:57" ht="12.75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</row>
    <row r="574" spans="1:57" ht="12.75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</row>
    <row r="575" spans="1:57" ht="12.75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</row>
    <row r="576" spans="1:57" ht="12.75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</row>
    <row r="577" spans="1:57" ht="12.75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</row>
    <row r="578" spans="1:57" ht="12.75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</row>
    <row r="579" spans="1:57" ht="12.75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</row>
    <row r="580" spans="1:57" ht="12.75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</row>
    <row r="581" spans="1:57" ht="12.75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</row>
    <row r="582" spans="1:57" ht="12.75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</row>
    <row r="583" spans="1:57" ht="12.75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</row>
    <row r="584" spans="1:57" ht="12.75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</row>
    <row r="585" spans="1:57" ht="12.75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</row>
    <row r="586" spans="1:57" ht="12.75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</row>
    <row r="587" spans="1:57" ht="12.75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</row>
    <row r="588" spans="1:57" ht="12.75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</row>
    <row r="589" spans="1:57" ht="12.75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</row>
    <row r="590" spans="1:57" ht="12.75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</row>
    <row r="591" spans="1:57" ht="12.75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</row>
    <row r="592" spans="1:57" ht="12.75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</row>
    <row r="593" spans="1:57" ht="12.75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</row>
    <row r="594" spans="1:57" ht="12.75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</row>
    <row r="595" spans="1:57" ht="12.75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</row>
    <row r="596" spans="1:57" ht="12.75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</row>
    <row r="597" spans="1:57" ht="12.75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</row>
    <row r="598" spans="1:57" ht="12.75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</row>
    <row r="599" spans="1:57" ht="12.75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</row>
    <row r="600" spans="1:57" ht="12.75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</row>
    <row r="601" spans="1:57" ht="12.75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</row>
    <row r="602" spans="1:57" ht="12.75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</row>
    <row r="603" spans="1:57" ht="12.75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</row>
    <row r="604" spans="1:57" ht="12.75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</row>
    <row r="605" spans="1:57" ht="12.75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</row>
    <row r="606" spans="1:57" ht="12.75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</row>
    <row r="607" spans="1:57" ht="12.75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</row>
    <row r="608" spans="1:57" ht="12.75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</row>
    <row r="609" spans="1:57" ht="12.75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</row>
    <row r="610" spans="1:57" ht="12.75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</row>
    <row r="611" spans="1:57" ht="12.75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</row>
    <row r="612" spans="1:57" ht="12.75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</row>
    <row r="613" spans="1:57" ht="12.75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</row>
    <row r="614" spans="1:57" ht="12.75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</row>
    <row r="615" spans="1:57" ht="12.75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</row>
    <row r="616" spans="1:57" ht="12.75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</row>
    <row r="617" spans="1:57" ht="12.75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</row>
    <row r="618" spans="1:57" ht="12.75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</row>
    <row r="619" spans="1:57" ht="12.75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</row>
    <row r="620" spans="1:57" ht="12.75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</row>
    <row r="621" spans="1:57" ht="12.75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</row>
    <row r="622" spans="1:57" ht="12.75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</row>
    <row r="623" spans="1:57" ht="12.75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</row>
    <row r="624" spans="1:57" ht="12.75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</row>
    <row r="625" spans="1:57" ht="12.75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</row>
    <row r="626" spans="1:57" ht="12.75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</row>
    <row r="627" spans="1:57" ht="12.75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</row>
    <row r="628" spans="1:57" ht="12.75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</row>
    <row r="629" spans="1:57" ht="12.75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</row>
    <row r="630" spans="1:57" ht="12.75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</row>
    <row r="631" spans="1:57" ht="12.75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</row>
    <row r="632" spans="1:57" ht="12.75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</row>
    <row r="633" spans="1:57" ht="12.75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</row>
    <row r="634" spans="1:57" ht="12.75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</row>
    <row r="635" spans="1:57" ht="12.75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</row>
    <row r="636" spans="1:57" ht="12.75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</row>
    <row r="637" spans="1:57" ht="12.75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</row>
    <row r="638" spans="1:57" ht="12.75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</row>
    <row r="639" spans="1:57" ht="12.75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</row>
    <row r="640" spans="1:57" ht="12.75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</row>
    <row r="641" spans="1:57" ht="12.75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</row>
    <row r="642" spans="1:57" ht="12.75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</row>
    <row r="643" spans="1:57" ht="12.75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</row>
    <row r="644" spans="1:57" ht="12.75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</row>
    <row r="645" spans="1:57" ht="12.75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</row>
    <row r="646" spans="1:57" ht="12.75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</row>
    <row r="647" spans="1:57" ht="12.75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</row>
    <row r="648" spans="1:57" ht="12.75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</row>
    <row r="649" spans="1:57" ht="12.75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</row>
    <row r="650" spans="1:57" ht="12.75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</row>
    <row r="651" spans="1:57" ht="12.75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</row>
    <row r="652" spans="1:57" ht="12.75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</row>
    <row r="653" spans="1:57" ht="12.75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</row>
    <row r="654" spans="1:57" ht="12.75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</row>
    <row r="655" spans="1:57" ht="12.75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</row>
    <row r="656" spans="1:57" ht="12.75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</row>
    <row r="657" spans="1:57" ht="12.75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</row>
    <row r="658" spans="1:57" ht="12.75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</row>
    <row r="659" spans="1:57" ht="12.75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</row>
    <row r="660" spans="1:57" ht="12.75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</row>
    <row r="661" spans="1:57" ht="12.75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</row>
    <row r="662" spans="1:57" ht="12.75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</row>
    <row r="663" spans="1:57" ht="12.75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</row>
    <row r="664" spans="1:57" ht="12.75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</row>
    <row r="665" spans="1:57" ht="12.75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</row>
    <row r="666" spans="1:57" ht="12.75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</row>
    <row r="667" spans="1:57" ht="12.75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</row>
    <row r="668" spans="1:57" ht="12.75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</row>
    <row r="669" spans="1:57" ht="12.75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</row>
    <row r="670" spans="1:57" ht="12.75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</row>
    <row r="671" spans="1:57" ht="12.75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</row>
    <row r="672" spans="1:57" ht="12.75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</row>
    <row r="673" spans="1:57" ht="12.75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</row>
    <row r="674" spans="1:57" ht="12.75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</row>
    <row r="675" spans="1:57" ht="12.75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</row>
    <row r="676" spans="1:57" ht="12.75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</row>
    <row r="677" spans="1:57" ht="12.75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</row>
    <row r="678" spans="1:57" ht="12.75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</row>
    <row r="679" spans="1:57" ht="12.75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</row>
    <row r="680" spans="1:57" ht="12.75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</row>
    <row r="681" spans="1:57" ht="12.75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</row>
    <row r="682" spans="1:57" ht="12.75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</row>
    <row r="683" spans="1:57" ht="12.75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</row>
    <row r="684" spans="1:57" ht="12.75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</row>
    <row r="685" spans="1:57" ht="12.75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</row>
    <row r="686" spans="1:57" ht="12.75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</row>
    <row r="687" spans="1:57" ht="12.75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</row>
    <row r="688" spans="1:57" ht="12.75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</row>
    <row r="689" spans="1:57" ht="12.75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</row>
    <row r="690" spans="1:57" ht="12.75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</row>
    <row r="691" spans="1:57" ht="12.75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</row>
    <row r="692" spans="1:57" ht="12.75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</row>
    <row r="693" spans="1:57" ht="12.75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</row>
    <row r="694" spans="1:57" ht="12.75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</row>
    <row r="695" spans="1:57" ht="12.75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</row>
    <row r="696" spans="1:57" ht="12.75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</row>
    <row r="697" spans="1:57" ht="12.75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</row>
    <row r="698" spans="1:57" ht="12.75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</row>
    <row r="699" spans="1:57" ht="12.75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</row>
    <row r="700" spans="1:57" ht="12.75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</row>
    <row r="701" spans="1:57" ht="12.75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</row>
    <row r="702" spans="1:57" ht="12.75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</row>
    <row r="703" spans="1:57" ht="12.75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</row>
    <row r="704" spans="1:57" ht="12.75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</row>
    <row r="705" spans="1:57" ht="12.75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</row>
    <row r="706" spans="1:57" ht="12.75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</row>
    <row r="707" spans="1:57" ht="12.75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</row>
    <row r="708" spans="1:57" ht="12.75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</row>
    <row r="709" spans="1:57" ht="12.75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</row>
    <row r="710" spans="1:57" ht="12.75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</row>
    <row r="711" spans="1:57" ht="12.75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</row>
    <row r="712" spans="1:57" ht="12.75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</row>
    <row r="713" spans="1:57" ht="12.75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</row>
    <row r="714" spans="1:57" ht="12.75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</row>
    <row r="715" spans="1:57" ht="12.75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</row>
    <row r="716" spans="1:57" ht="12.75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</row>
    <row r="717" spans="1:57" ht="12.75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</row>
    <row r="718" spans="1:57" ht="12.75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</row>
    <row r="719" spans="1:57" ht="12.75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</row>
    <row r="720" spans="1:57" ht="12.75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</row>
    <row r="721" spans="1:57" ht="12.75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</row>
    <row r="722" spans="1:57" ht="12.75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</row>
    <row r="723" spans="1:57" ht="12.75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</row>
    <row r="724" spans="1:57" ht="12.75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</row>
    <row r="725" spans="1:57" ht="12.75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</row>
    <row r="726" spans="1:57" ht="12.75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</row>
    <row r="727" spans="1:57" ht="12.75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</row>
    <row r="728" spans="1:57" ht="12.75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</row>
    <row r="729" spans="1:57" ht="12.75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</row>
    <row r="730" spans="1:57" ht="12.75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</row>
    <row r="731" spans="1:57" ht="12.75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</row>
    <row r="732" spans="1:57" ht="12.75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</row>
    <row r="733" spans="1:57" ht="12.75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</row>
    <row r="734" spans="1:57" ht="12.75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</row>
    <row r="735" spans="1:57" ht="12.75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</row>
    <row r="736" spans="1:57" ht="12.75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</row>
    <row r="737" spans="1:57" ht="12.75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</row>
    <row r="738" spans="1:57" ht="12.75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</row>
    <row r="739" spans="1:57" ht="12.75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</row>
    <row r="740" spans="1:57" ht="12.75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</row>
    <row r="741" spans="1:57" ht="12.75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</row>
    <row r="742" spans="1:57" ht="12.75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</row>
    <row r="743" spans="1:57" ht="12.75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</row>
    <row r="744" spans="1:57" ht="12.75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</row>
    <row r="745" spans="1:57" ht="12.75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</row>
    <row r="746" spans="1:57" ht="12.75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</row>
    <row r="747" spans="1:57" ht="12.75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</row>
    <row r="748" spans="1:57" ht="12.75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</row>
    <row r="749" spans="1:57" ht="12.75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</row>
    <row r="750" spans="1:57" ht="12.75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</row>
    <row r="751" spans="1:57" ht="12.75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</row>
    <row r="752" spans="1:57" ht="12.75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</row>
    <row r="753" spans="1:57" ht="12.75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</row>
    <row r="754" spans="1:57" ht="12.75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</row>
    <row r="755" spans="1:57" ht="12.75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</row>
    <row r="756" spans="1:57" ht="12.75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</row>
    <row r="757" spans="1:57" ht="12.75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</row>
    <row r="758" spans="1:57" ht="12.75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</row>
    <row r="759" spans="1:57" ht="12.75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</row>
    <row r="760" spans="1:57" ht="12.75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</row>
    <row r="761" spans="1:57" ht="12.75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</row>
    <row r="762" spans="1:57" ht="12.75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</row>
    <row r="763" spans="1:57" ht="12.75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</row>
    <row r="764" spans="1:57" ht="12.75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</row>
    <row r="765" spans="1:57" ht="12.75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</row>
    <row r="766" spans="1:57" ht="12.75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</row>
    <row r="767" spans="1:57" ht="12.75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</row>
    <row r="768" spans="1:57" ht="12.75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</row>
    <row r="769" spans="1:57" ht="12.75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</row>
    <row r="770" spans="1:57" ht="12.75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</row>
    <row r="771" spans="1:57" ht="12.75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</row>
    <row r="772" spans="1:57" ht="12.75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</row>
    <row r="773" spans="1:57" ht="12.75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</row>
    <row r="774" spans="1:57" ht="12.75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</row>
    <row r="775" spans="1:57" ht="12.75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</row>
    <row r="776" spans="1:57" ht="12.75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</row>
    <row r="777" spans="1:57" ht="12.75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</row>
    <row r="778" spans="1:57" ht="12.75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</row>
    <row r="779" spans="1:57" ht="12.75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</row>
    <row r="780" spans="1:57" ht="12.75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</row>
    <row r="781" spans="1:57" ht="12.75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</row>
    <row r="782" spans="1:57" ht="12.75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</row>
    <row r="783" spans="1:57" ht="12.75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</row>
    <row r="784" spans="1:57" ht="12.75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</row>
    <row r="785" spans="1:57" ht="12.75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</row>
    <row r="786" spans="1:57" ht="12.75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</row>
    <row r="787" spans="1:57" ht="12.75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</row>
    <row r="788" spans="1:57" ht="12.75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</row>
    <row r="789" spans="1:57" ht="12.75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</row>
    <row r="790" spans="1:57" ht="12.75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</row>
    <row r="791" spans="1:57" ht="12.75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</row>
    <row r="792" spans="1:57" ht="12.75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</row>
    <row r="793" spans="1:57" ht="12.75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</row>
    <row r="794" spans="1:57" ht="12.75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</row>
    <row r="795" spans="1:57" ht="12.75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</row>
    <row r="796" spans="1:57" ht="12.75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</row>
    <row r="797" spans="1:57" ht="12.75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</row>
    <row r="798" spans="1:57" ht="12.75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</row>
    <row r="799" spans="1:57" ht="12.75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</row>
    <row r="800" spans="1:57" ht="12.75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</row>
    <row r="801" spans="1:57" ht="12.75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</row>
    <row r="802" spans="1:57" ht="12.75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</row>
    <row r="803" spans="1:57" ht="12.75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</row>
    <row r="804" spans="1:57" ht="12.75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</row>
    <row r="805" spans="1:57" ht="12.75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</row>
    <row r="806" spans="1:57" ht="12.75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</row>
    <row r="807" spans="1:57" ht="12.75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</row>
    <row r="808" spans="1:57" ht="12.75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</row>
    <row r="809" spans="1:57" ht="12.75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</row>
    <row r="810" spans="1:57" ht="12.75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</row>
    <row r="811" spans="1:57" ht="12.75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</row>
    <row r="812" spans="1:57" ht="12.75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</row>
    <row r="813" spans="1:57" ht="12.75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</row>
    <row r="814" spans="1:57" ht="12.75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</row>
    <row r="815" spans="1:57" ht="12.75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</row>
    <row r="816" spans="1:57" ht="12.75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</row>
    <row r="817" spans="1:57" ht="12.75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</row>
    <row r="818" spans="1:57" ht="12.75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</row>
    <row r="819" spans="1:57" ht="12.75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</row>
    <row r="820" spans="1:57" ht="12.75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</row>
    <row r="821" spans="1:57" ht="12.75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</row>
    <row r="822" spans="1:57" ht="12.75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</row>
    <row r="823" spans="1:57" ht="12.75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</row>
    <row r="824" spans="1:57" ht="12.75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</row>
    <row r="825" spans="1:57" ht="12.75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</row>
    <row r="826" spans="1:57" ht="12.75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</row>
    <row r="827" spans="1:57" ht="12.75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</row>
    <row r="828" spans="1:57" ht="12.75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</row>
    <row r="829" spans="1:57" ht="12.75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</row>
    <row r="830" spans="1:57" ht="12.75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</row>
    <row r="831" spans="1:57" ht="12.75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</row>
    <row r="832" spans="1:57" ht="12.75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</row>
    <row r="833" spans="1:57" ht="12.75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</row>
    <row r="834" spans="1:57" ht="12.75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</row>
    <row r="835" spans="1:57" ht="12.75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</row>
    <row r="836" spans="1:57" ht="12.75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</row>
    <row r="837" spans="1:57" ht="12.75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</row>
    <row r="838" spans="1:57" ht="12.75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</row>
    <row r="839" spans="1:57" ht="12.75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</row>
    <row r="840" spans="1:57" ht="12.75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</row>
    <row r="841" spans="1:57" ht="12.75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</row>
    <row r="842" spans="1:57" ht="12.75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</row>
    <row r="843" spans="1:57" ht="12.75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</row>
    <row r="844" spans="1:57" ht="12.75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</row>
    <row r="845" spans="1:57" ht="12.75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</row>
    <row r="846" spans="1:57" ht="12.75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</row>
    <row r="847" spans="1:57" ht="12.75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</row>
    <row r="848" spans="1:57" ht="12.75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</row>
    <row r="849" spans="1:57" ht="12.75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</row>
    <row r="850" spans="1:57" ht="12.75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</row>
    <row r="851" spans="1:57" ht="12.75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</row>
    <row r="852" spans="1:57" ht="12.75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</row>
    <row r="853" spans="1:57" ht="12.75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</row>
    <row r="854" spans="1:57" ht="12.75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</row>
    <row r="855" spans="1:57" ht="12.75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</row>
    <row r="856" spans="1:57" ht="12.75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</row>
    <row r="857" spans="1:57" ht="12.75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</row>
    <row r="858" spans="1:57" ht="12.75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</row>
    <row r="859" spans="1:57" ht="12.75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</row>
    <row r="860" spans="1:57" ht="12.75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</row>
    <row r="861" spans="1:57" ht="12.75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</row>
    <row r="862" spans="1:57" ht="12.75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</row>
    <row r="863" spans="1:57" ht="12.75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</row>
    <row r="864" spans="1:57" ht="12.75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</row>
    <row r="865" spans="1:57" ht="12.75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</row>
    <row r="866" spans="1:57" ht="12.75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</row>
    <row r="867" spans="1:57" ht="12.75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</row>
    <row r="868" spans="1:57" ht="12.75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</row>
    <row r="869" spans="1:57" ht="12.75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</row>
    <row r="870" spans="1:57" ht="12.75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</row>
    <row r="871" spans="1:57" ht="12.75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</row>
    <row r="872" spans="1:57" ht="12.75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</row>
    <row r="873" spans="1:57" ht="12.75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</row>
    <row r="874" spans="1:57" ht="12.75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</row>
    <row r="875" spans="1:57" ht="12.75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</row>
    <row r="876" spans="1:57" ht="12.75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</row>
    <row r="877" spans="1:57" ht="12.75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</row>
    <row r="878" spans="1:57" ht="12.75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</row>
    <row r="879" spans="1:57" ht="12.75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</row>
    <row r="880" spans="1:57" ht="12.75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</row>
    <row r="881" spans="1:57" ht="12.75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</row>
    <row r="882" spans="1:57" ht="12.75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</row>
    <row r="883" spans="1:57" ht="12.75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</row>
    <row r="884" spans="1:57" ht="12.75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</row>
    <row r="885" spans="1:57" ht="12.75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</row>
    <row r="886" spans="1:57" ht="12.75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</row>
    <row r="887" spans="1:57" ht="12.75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</row>
    <row r="888" spans="1:57" ht="12.75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</row>
    <row r="889" spans="1:57" ht="12.75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</row>
    <row r="890" spans="1:57" ht="12.75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</row>
    <row r="891" spans="1:57" ht="12.75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</row>
    <row r="892" spans="1:57" ht="12.75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</row>
    <row r="893" spans="1:57" ht="12.75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</row>
    <row r="894" spans="1:57" ht="12.75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</row>
    <row r="895" spans="1:57" ht="12.75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</row>
    <row r="896" spans="1:57" ht="12.75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</row>
    <row r="897" spans="1:57" ht="12.75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</row>
    <row r="898" spans="1:57" ht="12.75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</row>
    <row r="899" spans="1:57" ht="12.75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</row>
    <row r="900" spans="1:57" ht="12.75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</row>
    <row r="901" spans="1:57" ht="12.75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</row>
    <row r="902" spans="1:57" ht="12.75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</row>
    <row r="903" spans="1:57" ht="12.75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</row>
    <row r="904" spans="1:57" ht="12.75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</row>
    <row r="905" spans="1:57" ht="12.75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</row>
    <row r="906" spans="1:57" ht="12.75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</row>
    <row r="907" spans="1:57" ht="12.75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</row>
    <row r="908" spans="1:57" ht="12.75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</row>
    <row r="909" spans="1:57" ht="12.75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</row>
    <row r="910" spans="1:57" ht="12.75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</row>
    <row r="911" spans="1:57" ht="12.75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</row>
    <row r="912" spans="1:57" ht="12.75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</row>
    <row r="913" spans="1:57" ht="12.75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</row>
    <row r="914" spans="1:57" ht="12.75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</row>
    <row r="915" spans="1:57" ht="12.75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</row>
    <row r="916" spans="1:57" ht="12.75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</row>
    <row r="917" spans="1:57" ht="12.75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</row>
    <row r="918" spans="1:57" ht="12.75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</row>
    <row r="919" spans="1:57" ht="12.75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</row>
    <row r="920" spans="1:57" ht="12.75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</row>
    <row r="921" spans="1:57" ht="12.75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</row>
    <row r="922" spans="1:57" ht="12.75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</row>
    <row r="923" spans="1:57" ht="12.75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</row>
    <row r="924" spans="1:57" ht="12.75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</row>
    <row r="925" spans="1:57" ht="12.75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</row>
    <row r="926" spans="1:57" ht="12.75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</row>
    <row r="927" spans="1:57" ht="12.75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</row>
    <row r="928" spans="1:57" ht="12.75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</row>
    <row r="929" spans="1:57" ht="12.75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</row>
    <row r="930" spans="1:57" ht="12.75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</row>
    <row r="931" spans="1:57" ht="12.75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</row>
    <row r="932" spans="1:57" ht="12.75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</row>
    <row r="933" spans="1:57" ht="12.75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</row>
    <row r="934" spans="1:57" ht="12.75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</row>
    <row r="935" spans="1:57" ht="12.75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</row>
    <row r="936" spans="1:57" ht="12.75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</row>
    <row r="937" spans="1:57" ht="12.75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</row>
    <row r="938" spans="1:57" ht="12.75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</row>
    <row r="939" spans="1:57" ht="12.75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</row>
    <row r="940" spans="1:57" ht="12.75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</row>
    <row r="941" spans="1:57" ht="12.75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</row>
    <row r="942" spans="1:57" ht="12.75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</row>
    <row r="943" spans="1:57" ht="12.75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</row>
    <row r="944" spans="1:57" ht="12.75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</row>
    <row r="945" spans="1:57" ht="12.75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</row>
    <row r="946" spans="1:57" ht="12.75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</row>
    <row r="947" spans="1:57" ht="12.75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</row>
    <row r="948" spans="1:57" ht="12.75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</row>
    <row r="949" spans="1:57" ht="12.75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</row>
    <row r="950" spans="1:57" ht="12.75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</row>
    <row r="951" spans="1:57" ht="12.75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</row>
    <row r="952" spans="1:57" ht="12.75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</row>
    <row r="953" spans="1:57" ht="12.75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</row>
    <row r="954" spans="1:57" ht="12.75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</row>
    <row r="955" spans="1:57" ht="12.75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</row>
    <row r="956" spans="1:57" ht="12.75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</row>
    <row r="957" spans="1:57" ht="12.75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</row>
    <row r="958" spans="1:57" ht="12.75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</row>
    <row r="959" spans="1:57" ht="12.75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</row>
    <row r="960" spans="1:57" ht="12.75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</row>
    <row r="961" spans="1:57" ht="12.75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</row>
    <row r="962" spans="1:57" ht="12.75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</row>
    <row r="963" spans="1:57" ht="12.75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</row>
    <row r="964" spans="1:57" ht="12.75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</row>
    <row r="965" spans="1:57" ht="12.75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</row>
    <row r="966" spans="1:57" ht="12.75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</row>
    <row r="967" spans="1:57" ht="12.75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</row>
    <row r="968" spans="1:57" ht="12.75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</row>
    <row r="969" spans="1:57" ht="12.75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</row>
    <row r="970" spans="1:57" ht="12.75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</row>
    <row r="971" spans="1:57" ht="12.75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</row>
    <row r="972" spans="1:57" ht="12.75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</row>
    <row r="973" spans="1:57" ht="12.75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</row>
    <row r="974" spans="1:57" ht="12.75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</row>
    <row r="975" spans="1:57" ht="12.75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</row>
    <row r="976" spans="1:57" ht="12.75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</row>
    <row r="977" spans="1:57" ht="12.75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</row>
    <row r="978" spans="1:57" ht="12.75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</row>
    <row r="979" spans="1:57" ht="12.75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</row>
    <row r="980" spans="1:57" ht="12.75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</row>
    <row r="981" spans="1:57" ht="12.75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</row>
    <row r="982" spans="1:57" ht="12.75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</row>
    <row r="983" spans="1:57" ht="12.75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</row>
    <row r="984" spans="1:57" ht="12.75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</row>
    <row r="985" spans="1:57" ht="12.75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</row>
    <row r="986" spans="1:57" ht="12.75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</row>
    <row r="987" spans="1:57" ht="12.75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</row>
    <row r="988" spans="1:57" ht="12.75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</row>
    <row r="989" spans="1:57" ht="12.75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</row>
    <row r="990" spans="1:57" ht="12.75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</row>
    <row r="991" spans="1:57" ht="12.75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</row>
    <row r="992" spans="1:57" ht="12.75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</row>
    <row r="993" spans="1:57" ht="12.75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</row>
    <row r="994" spans="1:57" ht="12.75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</row>
    <row r="995" spans="1:57" ht="12.75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</row>
    <row r="996" spans="1:57" ht="12.75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</row>
    <row r="997" spans="1:57" ht="12.75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</row>
    <row r="998" spans="1:57" ht="12.75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</row>
    <row r="999" spans="1:57" ht="12.75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</row>
    <row r="1000" spans="1:57" ht="12.75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</row>
    <row r="1001" spans="1:57" ht="12.75" x14ac:dyDescent="0.2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</row>
    <row r="1002" spans="1:57" ht="12.75" x14ac:dyDescent="0.2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</row>
    <row r="1003" spans="1:57" ht="12.75" x14ac:dyDescent="0.2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</row>
    <row r="1004" spans="1:57" ht="12.75" x14ac:dyDescent="0.2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</row>
    <row r="1005" spans="1:57" ht="12.75" x14ac:dyDescent="0.2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</row>
    <row r="1006" spans="1:57" ht="12.75" x14ac:dyDescent="0.2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</row>
    <row r="1007" spans="1:57" ht="12.75" x14ac:dyDescent="0.2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</row>
    <row r="1008" spans="1:57" ht="12.75" x14ac:dyDescent="0.2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</row>
    <row r="1009" spans="1:57" ht="12.75" x14ac:dyDescent="0.2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</row>
    <row r="1010" spans="1:57" ht="12.75" x14ac:dyDescent="0.2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</row>
    <row r="1011" spans="1:57" ht="12.75" x14ac:dyDescent="0.2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</row>
    <row r="1012" spans="1:57" ht="12.75" x14ac:dyDescent="0.2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</row>
    <row r="1013" spans="1:57" ht="12.75" x14ac:dyDescent="0.2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</row>
    <row r="1014" spans="1:57" ht="12.75" x14ac:dyDescent="0.2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</row>
    <row r="1015" spans="1:57" ht="12.75" x14ac:dyDescent="0.2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</row>
    <row r="1016" spans="1:57" ht="12.75" x14ac:dyDescent="0.2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</row>
    <row r="1017" spans="1:57" ht="12.75" x14ac:dyDescent="0.2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</row>
    <row r="1018" spans="1:57" ht="12.75" x14ac:dyDescent="0.2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</row>
    <row r="1019" spans="1:57" ht="12.75" x14ac:dyDescent="0.2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</row>
    <row r="1020" spans="1:57" ht="12.75" x14ac:dyDescent="0.2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</row>
    <row r="1021" spans="1:57" ht="12.75" x14ac:dyDescent="0.2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</row>
    <row r="1022" spans="1:57" ht="12.75" x14ac:dyDescent="0.2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</row>
    <row r="1023" spans="1:57" ht="12.75" x14ac:dyDescent="0.2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</row>
    <row r="1024" spans="1:57" ht="12.75" x14ac:dyDescent="0.2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</row>
    <row r="1025" spans="1:57" ht="12.75" x14ac:dyDescent="0.2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</row>
    <row r="1026" spans="1:57" ht="12.75" x14ac:dyDescent="0.2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</row>
    <row r="1027" spans="1:57" ht="12.75" x14ac:dyDescent="0.2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</row>
    <row r="1028" spans="1:57" ht="12.75" x14ac:dyDescent="0.2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</row>
    <row r="1029" spans="1:57" ht="12.75" x14ac:dyDescent="0.2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</row>
    <row r="1030" spans="1:57" ht="12.75" x14ac:dyDescent="0.2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</row>
    <row r="1031" spans="1:57" ht="12.75" x14ac:dyDescent="0.2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</row>
    <row r="1032" spans="1:57" ht="12.75" x14ac:dyDescent="0.2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</row>
    <row r="1033" spans="1:57" ht="12.75" x14ac:dyDescent="0.2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</row>
    <row r="1034" spans="1:57" ht="12.75" x14ac:dyDescent="0.2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</row>
    <row r="1035" spans="1:57" ht="12.75" x14ac:dyDescent="0.2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</row>
    <row r="1036" spans="1:57" ht="12.75" x14ac:dyDescent="0.2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</row>
    <row r="1037" spans="1:57" ht="12.75" x14ac:dyDescent="0.2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</row>
    <row r="1038" spans="1:57" ht="12.75" x14ac:dyDescent="0.2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</row>
    <row r="1039" spans="1:57" ht="12.75" x14ac:dyDescent="0.2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</row>
    <row r="1040" spans="1:57" ht="12.75" x14ac:dyDescent="0.2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</row>
    <row r="1041" spans="1:57" ht="12.75" x14ac:dyDescent="0.2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</row>
    <row r="1042" spans="1:57" ht="12.75" x14ac:dyDescent="0.2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</row>
    <row r="1043" spans="1:57" ht="12.75" x14ac:dyDescent="0.2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</row>
    <row r="1044" spans="1:57" ht="12.75" x14ac:dyDescent="0.2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</row>
    <row r="1045" spans="1:57" ht="12.75" x14ac:dyDescent="0.2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</row>
    <row r="1046" spans="1:57" ht="12.75" x14ac:dyDescent="0.2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</row>
    <row r="1047" spans="1:57" ht="12.75" x14ac:dyDescent="0.2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</row>
    <row r="1048" spans="1:57" ht="12.75" x14ac:dyDescent="0.2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</row>
    <row r="1049" spans="1:57" ht="12.75" x14ac:dyDescent="0.2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</row>
    <row r="1050" spans="1:57" ht="12.75" x14ac:dyDescent="0.2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</row>
    <row r="1051" spans="1:57" ht="12.75" x14ac:dyDescent="0.2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</row>
    <row r="1052" spans="1:57" ht="12.75" x14ac:dyDescent="0.2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</row>
    <row r="1053" spans="1:57" ht="12.75" x14ac:dyDescent="0.2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</row>
    <row r="1054" spans="1:57" ht="12.75" x14ac:dyDescent="0.2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</row>
    <row r="1055" spans="1:57" ht="12.75" x14ac:dyDescent="0.2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</row>
    <row r="1056" spans="1:57" ht="12.75" x14ac:dyDescent="0.2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</row>
    <row r="1057" spans="1:57" ht="12.75" x14ac:dyDescent="0.2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</row>
    <row r="1058" spans="1:57" ht="12.75" x14ac:dyDescent="0.2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</row>
    <row r="1059" spans="1:57" ht="12.75" x14ac:dyDescent="0.2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</row>
    <row r="1060" spans="1:57" ht="12.75" x14ac:dyDescent="0.2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</row>
    <row r="1061" spans="1:57" ht="12.75" x14ac:dyDescent="0.2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</row>
    <row r="1062" spans="1:57" ht="12.75" x14ac:dyDescent="0.2">
      <c r="A1062" s="41"/>
      <c r="B1062" s="41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</row>
    <row r="1063" spans="1:57" ht="12.75" x14ac:dyDescent="0.2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</row>
    <row r="1064" spans="1:57" ht="12.75" x14ac:dyDescent="0.2">
      <c r="A1064" s="41"/>
      <c r="B1064" s="41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</row>
    <row r="1065" spans="1:57" ht="12.75" x14ac:dyDescent="0.2">
      <c r="A1065" s="41"/>
      <c r="B1065" s="41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</row>
    <row r="1066" spans="1:57" ht="12.75" x14ac:dyDescent="0.2">
      <c r="A1066" s="41"/>
      <c r="B1066" s="41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</row>
    <row r="1067" spans="1:57" ht="12.75" x14ac:dyDescent="0.2">
      <c r="A1067" s="41"/>
      <c r="B1067" s="41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</row>
    <row r="1068" spans="1:57" ht="12.75" x14ac:dyDescent="0.2">
      <c r="A1068" s="41"/>
      <c r="B1068" s="41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</row>
    <row r="1069" spans="1:57" ht="12.75" x14ac:dyDescent="0.2">
      <c r="A1069" s="41"/>
      <c r="B1069" s="41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</row>
    <row r="1070" spans="1:57" ht="12.75" x14ac:dyDescent="0.2">
      <c r="A1070" s="41"/>
      <c r="B1070" s="41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</row>
    <row r="1071" spans="1:57" ht="12.75" x14ac:dyDescent="0.2">
      <c r="A1071" s="41"/>
      <c r="B1071" s="41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</row>
    <row r="1072" spans="1:57" ht="12.75" x14ac:dyDescent="0.2">
      <c r="A1072" s="41"/>
      <c r="B1072" s="41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</row>
    <row r="1073" spans="1:57" ht="12.75" x14ac:dyDescent="0.2">
      <c r="A1073" s="41"/>
      <c r="B1073" s="41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</row>
    <row r="1074" spans="1:57" ht="12.75" x14ac:dyDescent="0.2">
      <c r="A1074" s="41"/>
      <c r="B1074" s="41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</row>
    <row r="1075" spans="1:57" ht="12.75" x14ac:dyDescent="0.2">
      <c r="A1075" s="41"/>
      <c r="B1075" s="41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</row>
    <row r="1076" spans="1:57" ht="12.75" x14ac:dyDescent="0.2">
      <c r="A1076" s="41"/>
      <c r="B1076" s="41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</row>
    <row r="1077" spans="1:57" ht="12.75" x14ac:dyDescent="0.2">
      <c r="A1077" s="41"/>
      <c r="B1077" s="41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</row>
    <row r="1078" spans="1:57" ht="12.75" x14ac:dyDescent="0.2">
      <c r="A1078" s="41"/>
      <c r="B1078" s="41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</row>
    <row r="1079" spans="1:57" ht="12.75" x14ac:dyDescent="0.2">
      <c r="A1079" s="41"/>
      <c r="B1079" s="41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</row>
    <row r="1080" spans="1:57" ht="12.75" x14ac:dyDescent="0.2">
      <c r="A1080" s="41"/>
      <c r="B1080" s="41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</row>
    <row r="1081" spans="1:57" ht="12.75" x14ac:dyDescent="0.2">
      <c r="A1081" s="41"/>
      <c r="B1081" s="41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</row>
    <row r="1082" spans="1:57" ht="12.75" x14ac:dyDescent="0.2">
      <c r="A1082" s="41"/>
      <c r="B1082" s="41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</row>
    <row r="1083" spans="1:57" ht="12.75" x14ac:dyDescent="0.2">
      <c r="A1083" s="41"/>
      <c r="B1083" s="41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</row>
    <row r="1084" spans="1:57" ht="12.75" x14ac:dyDescent="0.2">
      <c r="A1084" s="41"/>
      <c r="B1084" s="41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</row>
    <row r="1085" spans="1:57" ht="12.75" x14ac:dyDescent="0.2">
      <c r="A1085" s="41"/>
      <c r="B1085" s="41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</row>
    <row r="1086" spans="1:57" ht="12.75" x14ac:dyDescent="0.2">
      <c r="A1086" s="41"/>
      <c r="B1086" s="41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</row>
    <row r="1087" spans="1:57" ht="12.75" x14ac:dyDescent="0.2">
      <c r="A1087" s="41"/>
      <c r="B1087" s="41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</row>
    <row r="1088" spans="1:57" ht="12.75" x14ac:dyDescent="0.2">
      <c r="A1088" s="41"/>
      <c r="B1088" s="41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</row>
    <row r="1089" spans="1:57" ht="12.75" x14ac:dyDescent="0.2">
      <c r="A1089" s="41"/>
      <c r="B1089" s="41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</row>
    <row r="1090" spans="1:57" ht="12.75" x14ac:dyDescent="0.2">
      <c r="A1090" s="41"/>
      <c r="B1090" s="41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</row>
    <row r="1091" spans="1:57" ht="12.75" x14ac:dyDescent="0.2">
      <c r="A1091" s="41"/>
      <c r="B1091" s="41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</row>
    <row r="1092" spans="1:57" ht="12.75" x14ac:dyDescent="0.2">
      <c r="A1092" s="41"/>
      <c r="B1092" s="41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</row>
    <row r="1093" spans="1:57" ht="12.75" x14ac:dyDescent="0.2">
      <c r="A1093" s="41"/>
      <c r="B1093" s="41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</row>
    <row r="1094" spans="1:57" ht="12.75" x14ac:dyDescent="0.2">
      <c r="A1094" s="41"/>
      <c r="B1094" s="41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</row>
    <row r="1095" spans="1:57" ht="12.75" x14ac:dyDescent="0.2">
      <c r="A1095" s="41"/>
      <c r="B1095" s="41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</row>
    <row r="1096" spans="1:57" ht="12.75" x14ac:dyDescent="0.2">
      <c r="A1096" s="41"/>
      <c r="B1096" s="41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</row>
    <row r="1097" spans="1:57" ht="12.75" x14ac:dyDescent="0.2">
      <c r="A1097" s="41"/>
      <c r="B1097" s="41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</row>
    <row r="1098" spans="1:57" ht="12.75" x14ac:dyDescent="0.2">
      <c r="A1098" s="41"/>
      <c r="B1098" s="41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</row>
    <row r="1099" spans="1:57" ht="12.75" x14ac:dyDescent="0.2">
      <c r="A1099" s="41"/>
      <c r="B1099" s="41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</row>
    <row r="1100" spans="1:57" ht="12.75" x14ac:dyDescent="0.2">
      <c r="A1100" s="41"/>
      <c r="B1100" s="41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</row>
    <row r="1101" spans="1:57" ht="12.75" x14ac:dyDescent="0.2">
      <c r="A1101" s="41"/>
      <c r="B1101" s="41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</row>
    <row r="1102" spans="1:57" ht="12.75" x14ac:dyDescent="0.2">
      <c r="A1102" s="41"/>
      <c r="B1102" s="41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</row>
    <row r="1103" spans="1:57" ht="12.75" x14ac:dyDescent="0.2">
      <c r="A1103" s="41"/>
      <c r="B1103" s="41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</row>
    <row r="1104" spans="1:57" ht="12.75" x14ac:dyDescent="0.2">
      <c r="A1104" s="41"/>
      <c r="B1104" s="41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</row>
    <row r="1105" spans="1:57" ht="12.75" x14ac:dyDescent="0.2">
      <c r="A1105" s="41"/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</row>
    <row r="1106" spans="1:57" ht="12.75" x14ac:dyDescent="0.2">
      <c r="A1106" s="41"/>
      <c r="B1106" s="41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</row>
    <row r="1107" spans="1:57" ht="12.75" x14ac:dyDescent="0.2">
      <c r="A1107" s="41"/>
      <c r="B1107" s="41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</row>
    <row r="1108" spans="1:57" ht="12.75" x14ac:dyDescent="0.2">
      <c r="A1108" s="41"/>
      <c r="B1108" s="41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</row>
    <row r="1109" spans="1:57" ht="12.75" x14ac:dyDescent="0.2">
      <c r="A1109" s="41"/>
      <c r="B1109" s="41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</row>
    <row r="1110" spans="1:57" ht="12.75" x14ac:dyDescent="0.2">
      <c r="A1110" s="41"/>
      <c r="B1110" s="41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</row>
    <row r="1111" spans="1:57" ht="12.75" x14ac:dyDescent="0.2">
      <c r="A1111" s="41"/>
      <c r="B1111" s="41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</row>
    <row r="1112" spans="1:57" ht="12.75" x14ac:dyDescent="0.2">
      <c r="A1112" s="41"/>
      <c r="B1112" s="41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</row>
    <row r="1113" spans="1:57" ht="12.75" x14ac:dyDescent="0.2">
      <c r="A1113" s="41"/>
      <c r="B1113" s="41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</row>
    <row r="1114" spans="1:57" ht="12.75" x14ac:dyDescent="0.2">
      <c r="A1114" s="41"/>
      <c r="B1114" s="41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</row>
    <row r="1115" spans="1:57" ht="12.75" x14ac:dyDescent="0.2">
      <c r="A1115" s="41"/>
      <c r="B1115" s="41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</row>
    <row r="1116" spans="1:57" ht="12.75" x14ac:dyDescent="0.2">
      <c r="A1116" s="41"/>
      <c r="B1116" s="41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</row>
    <row r="1117" spans="1:57" ht="12.75" x14ac:dyDescent="0.2">
      <c r="A1117" s="41"/>
      <c r="B1117" s="41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</row>
    <row r="1118" spans="1:57" ht="12.75" x14ac:dyDescent="0.2">
      <c r="A1118" s="41"/>
      <c r="B1118" s="41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</row>
    <row r="1119" spans="1:57" ht="12.75" x14ac:dyDescent="0.2">
      <c r="A1119" s="41"/>
      <c r="B1119" s="41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</row>
    <row r="1120" spans="1:57" ht="12.75" x14ac:dyDescent="0.2">
      <c r="A1120" s="41"/>
      <c r="B1120" s="41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</row>
    <row r="1121" spans="1:57" ht="12.75" x14ac:dyDescent="0.2">
      <c r="A1121" s="41"/>
      <c r="B1121" s="41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</row>
    <row r="1122" spans="1:57" ht="12.75" x14ac:dyDescent="0.2">
      <c r="A1122" s="41"/>
      <c r="B1122" s="41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</row>
    <row r="1123" spans="1:57" ht="12.75" x14ac:dyDescent="0.2">
      <c r="A1123" s="41"/>
      <c r="B1123" s="41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</row>
    <row r="1124" spans="1:57" ht="12.75" x14ac:dyDescent="0.2">
      <c r="A1124" s="41"/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</row>
    <row r="1125" spans="1:57" ht="12.75" x14ac:dyDescent="0.2">
      <c r="A1125" s="41"/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</row>
    <row r="1126" spans="1:57" ht="12.75" x14ac:dyDescent="0.2">
      <c r="A1126" s="41"/>
      <c r="B1126" s="41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</row>
    <row r="1127" spans="1:57" ht="12.75" x14ac:dyDescent="0.2">
      <c r="A1127" s="41"/>
      <c r="B1127" s="41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</row>
    <row r="1128" spans="1:57" ht="12.75" x14ac:dyDescent="0.2">
      <c r="A1128" s="41"/>
      <c r="B1128" s="41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/>
      <c r="BC1128" s="41"/>
      <c r="BD1128" s="41"/>
      <c r="BE1128" s="41"/>
    </row>
    <row r="1129" spans="1:57" ht="12.75" x14ac:dyDescent="0.2">
      <c r="A1129" s="41"/>
      <c r="B1129" s="41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</row>
    <row r="1130" spans="1:57" ht="12.75" x14ac:dyDescent="0.2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</row>
    <row r="1131" spans="1:57" ht="12.75" x14ac:dyDescent="0.2">
      <c r="A1131" s="41"/>
      <c r="B1131" s="41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</row>
    <row r="1132" spans="1:57" ht="12.75" x14ac:dyDescent="0.2">
      <c r="A1132" s="41"/>
      <c r="B1132" s="41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</row>
    <row r="1133" spans="1:57" ht="12.75" x14ac:dyDescent="0.2">
      <c r="A1133" s="41"/>
      <c r="B1133" s="41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</row>
    <row r="1134" spans="1:57" ht="12.75" x14ac:dyDescent="0.2">
      <c r="A1134" s="41"/>
      <c r="B1134" s="41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</row>
    <row r="1135" spans="1:57" ht="12.75" x14ac:dyDescent="0.2">
      <c r="A1135" s="41"/>
      <c r="B1135" s="41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</row>
    <row r="1136" spans="1:57" ht="12.75" x14ac:dyDescent="0.2">
      <c r="A1136" s="41"/>
      <c r="B1136" s="41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</row>
    <row r="1137" spans="1:57" ht="12.75" x14ac:dyDescent="0.2">
      <c r="A1137" s="41"/>
      <c r="B1137" s="41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</row>
    <row r="1138" spans="1:57" ht="12.75" x14ac:dyDescent="0.2">
      <c r="A1138" s="41"/>
      <c r="B1138" s="41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</row>
    <row r="1139" spans="1:57" ht="12.75" x14ac:dyDescent="0.2">
      <c r="A1139" s="41"/>
      <c r="B1139" s="41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</row>
    <row r="1140" spans="1:57" ht="12.75" x14ac:dyDescent="0.2">
      <c r="A1140" s="41"/>
      <c r="B1140" s="41"/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1"/>
      <c r="AU1140" s="41"/>
      <c r="AV1140" s="41"/>
      <c r="AW1140" s="41"/>
      <c r="AX1140" s="41"/>
      <c r="AY1140" s="41"/>
      <c r="AZ1140" s="41"/>
      <c r="BA1140" s="41"/>
      <c r="BB1140" s="41"/>
      <c r="BC1140" s="41"/>
      <c r="BD1140" s="41"/>
      <c r="BE1140" s="41"/>
    </row>
    <row r="1141" spans="1:57" ht="12.75" x14ac:dyDescent="0.2">
      <c r="A1141" s="41"/>
      <c r="B1141" s="41"/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</row>
    <row r="1142" spans="1:57" ht="12.75" x14ac:dyDescent="0.2">
      <c r="A1142" s="41"/>
      <c r="B1142" s="41"/>
      <c r="C1142" s="41"/>
      <c r="D1142" s="41"/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1"/>
      <c r="AU1142" s="41"/>
      <c r="AV1142" s="41"/>
      <c r="AW1142" s="41"/>
      <c r="AX1142" s="41"/>
      <c r="AY1142" s="41"/>
      <c r="AZ1142" s="41"/>
      <c r="BA1142" s="41"/>
      <c r="BB1142" s="41"/>
      <c r="BC1142" s="41"/>
      <c r="BD1142" s="41"/>
      <c r="BE1142" s="41"/>
    </row>
    <row r="1143" spans="1:57" ht="12.75" x14ac:dyDescent="0.2">
      <c r="A1143" s="41"/>
      <c r="B1143" s="41"/>
      <c r="C1143" s="41"/>
      <c r="D1143" s="41"/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</row>
    <row r="1144" spans="1:57" ht="12.75" x14ac:dyDescent="0.2">
      <c r="A1144" s="41"/>
      <c r="B1144" s="41"/>
      <c r="C1144" s="41"/>
      <c r="D1144" s="41"/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1"/>
      <c r="AU1144" s="41"/>
      <c r="AV1144" s="41"/>
      <c r="AW1144" s="41"/>
      <c r="AX1144" s="41"/>
      <c r="AY1144" s="41"/>
      <c r="AZ1144" s="41"/>
      <c r="BA1144" s="41"/>
      <c r="BB1144" s="41"/>
      <c r="BC1144" s="41"/>
      <c r="BD1144" s="41"/>
      <c r="BE1144" s="41"/>
    </row>
    <row r="1145" spans="1:57" ht="12.75" x14ac:dyDescent="0.2">
      <c r="A1145" s="41"/>
      <c r="B1145" s="41"/>
      <c r="C1145" s="41"/>
      <c r="D1145" s="41"/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41"/>
      <c r="AW1145" s="41"/>
      <c r="AX1145" s="41"/>
      <c r="AY1145" s="41"/>
      <c r="AZ1145" s="41"/>
      <c r="BA1145" s="41"/>
      <c r="BB1145" s="41"/>
      <c r="BC1145" s="41"/>
      <c r="BD1145" s="41"/>
      <c r="BE1145" s="41"/>
    </row>
    <row r="1146" spans="1:57" ht="12.75" x14ac:dyDescent="0.2">
      <c r="A1146" s="41"/>
      <c r="B1146" s="41"/>
      <c r="C1146" s="41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1"/>
      <c r="AM1146" s="41"/>
      <c r="AN1146" s="41"/>
      <c r="AO1146" s="41"/>
      <c r="AP1146" s="41"/>
      <c r="AQ1146" s="41"/>
      <c r="AR1146" s="41"/>
      <c r="AS1146" s="41"/>
      <c r="AT1146" s="41"/>
      <c r="AU1146" s="41"/>
      <c r="AV1146" s="41"/>
      <c r="AW1146" s="41"/>
      <c r="AX1146" s="41"/>
      <c r="AY1146" s="41"/>
      <c r="AZ1146" s="41"/>
      <c r="BA1146" s="41"/>
      <c r="BB1146" s="41"/>
      <c r="BC1146" s="41"/>
      <c r="BD1146" s="41"/>
      <c r="BE1146" s="41"/>
    </row>
    <row r="1147" spans="1:57" ht="12.75" x14ac:dyDescent="0.2">
      <c r="A1147" s="41"/>
      <c r="B1147" s="41"/>
      <c r="C1147" s="41"/>
      <c r="D1147" s="41"/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</row>
    <row r="1148" spans="1:57" ht="12.75" x14ac:dyDescent="0.2">
      <c r="A1148" s="41"/>
      <c r="B1148" s="41"/>
      <c r="C1148" s="41"/>
      <c r="D1148" s="41"/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1"/>
      <c r="AN1148" s="41"/>
      <c r="AO1148" s="41"/>
      <c r="AP1148" s="41"/>
      <c r="AQ1148" s="41"/>
      <c r="AR1148" s="41"/>
      <c r="AS1148" s="41"/>
      <c r="AT1148" s="41"/>
      <c r="AU1148" s="41"/>
      <c r="AV1148" s="41"/>
      <c r="AW1148" s="41"/>
      <c r="AX1148" s="41"/>
      <c r="AY1148" s="41"/>
      <c r="AZ1148" s="41"/>
      <c r="BA1148" s="41"/>
      <c r="BB1148" s="41"/>
      <c r="BC1148" s="41"/>
      <c r="BD1148" s="41"/>
      <c r="BE1148" s="41"/>
    </row>
    <row r="1149" spans="1:57" ht="12.75" x14ac:dyDescent="0.2">
      <c r="A1149" s="41"/>
      <c r="B1149" s="41"/>
      <c r="C1149" s="41"/>
      <c r="D1149" s="41"/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1"/>
      <c r="AU1149" s="41"/>
      <c r="AV1149" s="41"/>
      <c r="AW1149" s="41"/>
      <c r="AX1149" s="41"/>
      <c r="AY1149" s="41"/>
      <c r="AZ1149" s="41"/>
      <c r="BA1149" s="41"/>
      <c r="BB1149" s="41"/>
      <c r="BC1149" s="41"/>
      <c r="BD1149" s="41"/>
      <c r="BE1149" s="41"/>
    </row>
    <row r="1150" spans="1:57" ht="12.75" x14ac:dyDescent="0.2">
      <c r="A1150" s="41"/>
      <c r="B1150" s="41"/>
      <c r="C1150" s="41"/>
      <c r="D1150" s="41"/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1"/>
      <c r="AM1150" s="41"/>
      <c r="AN1150" s="41"/>
      <c r="AO1150" s="41"/>
      <c r="AP1150" s="41"/>
      <c r="AQ1150" s="41"/>
      <c r="AR1150" s="41"/>
      <c r="AS1150" s="41"/>
      <c r="AT1150" s="41"/>
      <c r="AU1150" s="41"/>
      <c r="AV1150" s="41"/>
      <c r="AW1150" s="41"/>
      <c r="AX1150" s="41"/>
      <c r="AY1150" s="41"/>
      <c r="AZ1150" s="41"/>
      <c r="BA1150" s="41"/>
      <c r="BB1150" s="41"/>
      <c r="BC1150" s="41"/>
      <c r="BD1150" s="41"/>
      <c r="BE1150" s="41"/>
    </row>
    <row r="1151" spans="1:57" ht="12.75" x14ac:dyDescent="0.2">
      <c r="A1151" s="41"/>
      <c r="B1151" s="41"/>
      <c r="C1151" s="41"/>
      <c r="D1151" s="41"/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1"/>
      <c r="AU1151" s="41"/>
      <c r="AV1151" s="41"/>
      <c r="AW1151" s="41"/>
      <c r="AX1151" s="41"/>
      <c r="AY1151" s="41"/>
      <c r="AZ1151" s="41"/>
      <c r="BA1151" s="41"/>
      <c r="BB1151" s="41"/>
      <c r="BC1151" s="41"/>
      <c r="BD1151" s="41"/>
      <c r="BE1151" s="41"/>
    </row>
    <row r="1152" spans="1:57" ht="12.75" x14ac:dyDescent="0.2">
      <c r="A1152" s="41"/>
      <c r="B1152" s="41"/>
      <c r="C1152" s="41"/>
      <c r="D1152" s="41"/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1"/>
      <c r="AM1152" s="41"/>
      <c r="AN1152" s="41"/>
      <c r="AO1152" s="41"/>
      <c r="AP1152" s="41"/>
      <c r="AQ1152" s="41"/>
      <c r="AR1152" s="41"/>
      <c r="AS1152" s="41"/>
      <c r="AT1152" s="41"/>
      <c r="AU1152" s="41"/>
      <c r="AV1152" s="41"/>
      <c r="AW1152" s="41"/>
      <c r="AX1152" s="41"/>
      <c r="AY1152" s="41"/>
      <c r="AZ1152" s="41"/>
      <c r="BA1152" s="41"/>
      <c r="BB1152" s="41"/>
      <c r="BC1152" s="41"/>
      <c r="BD1152" s="41"/>
      <c r="BE1152" s="41"/>
    </row>
    <row r="1153" spans="1:57" ht="12.75" x14ac:dyDescent="0.2">
      <c r="A1153" s="41"/>
      <c r="B1153" s="41"/>
      <c r="C1153" s="41"/>
      <c r="D1153" s="41"/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</row>
    <row r="1154" spans="1:57" ht="12.75" x14ac:dyDescent="0.2">
      <c r="A1154" s="41"/>
      <c r="B1154" s="41"/>
      <c r="C1154" s="41"/>
      <c r="D1154" s="41"/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1"/>
      <c r="AM1154" s="41"/>
      <c r="AN1154" s="41"/>
      <c r="AO1154" s="41"/>
      <c r="AP1154" s="41"/>
      <c r="AQ1154" s="41"/>
      <c r="AR1154" s="41"/>
      <c r="AS1154" s="41"/>
      <c r="AT1154" s="41"/>
      <c r="AU1154" s="41"/>
      <c r="AV1154" s="41"/>
      <c r="AW1154" s="41"/>
      <c r="AX1154" s="41"/>
      <c r="AY1154" s="41"/>
      <c r="AZ1154" s="41"/>
      <c r="BA1154" s="41"/>
      <c r="BB1154" s="41"/>
      <c r="BC1154" s="41"/>
      <c r="BD1154" s="41"/>
      <c r="BE1154" s="41"/>
    </row>
    <row r="1155" spans="1:57" ht="12.75" x14ac:dyDescent="0.2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  <c r="BB1155" s="41"/>
      <c r="BC1155" s="41"/>
      <c r="BD1155" s="41"/>
      <c r="BE1155" s="41"/>
    </row>
    <row r="1156" spans="1:57" ht="12.75" x14ac:dyDescent="0.2">
      <c r="A1156" s="41"/>
      <c r="B1156" s="41"/>
      <c r="C1156" s="41"/>
      <c r="D1156" s="41"/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1"/>
      <c r="AM1156" s="41"/>
      <c r="AN1156" s="41"/>
      <c r="AO1156" s="41"/>
      <c r="AP1156" s="41"/>
      <c r="AQ1156" s="41"/>
      <c r="AR1156" s="41"/>
      <c r="AS1156" s="41"/>
      <c r="AT1156" s="41"/>
      <c r="AU1156" s="41"/>
      <c r="AV1156" s="41"/>
      <c r="AW1156" s="41"/>
      <c r="AX1156" s="41"/>
      <c r="AY1156" s="41"/>
      <c r="AZ1156" s="41"/>
      <c r="BA1156" s="41"/>
      <c r="BB1156" s="41"/>
      <c r="BC1156" s="41"/>
      <c r="BD1156" s="41"/>
      <c r="BE1156" s="41"/>
    </row>
    <row r="1157" spans="1:57" ht="12.75" x14ac:dyDescent="0.2">
      <c r="A1157" s="41"/>
      <c r="B1157" s="41"/>
      <c r="C1157" s="41"/>
      <c r="D1157" s="41"/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1"/>
      <c r="AU1157" s="41"/>
      <c r="AV1157" s="41"/>
      <c r="AW1157" s="41"/>
      <c r="AX1157" s="41"/>
      <c r="AY1157" s="41"/>
      <c r="AZ1157" s="41"/>
      <c r="BA1157" s="41"/>
      <c r="BB1157" s="41"/>
      <c r="BC1157" s="41"/>
      <c r="BD1157" s="41"/>
      <c r="BE1157" s="41"/>
    </row>
    <row r="1158" spans="1:57" ht="12.75" x14ac:dyDescent="0.2">
      <c r="A1158" s="41"/>
      <c r="B1158" s="41"/>
      <c r="C1158" s="41"/>
      <c r="D1158" s="41"/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1"/>
      <c r="AM1158" s="41"/>
      <c r="AN1158" s="41"/>
      <c r="AO1158" s="41"/>
      <c r="AP1158" s="41"/>
      <c r="AQ1158" s="41"/>
      <c r="AR1158" s="41"/>
      <c r="AS1158" s="41"/>
      <c r="AT1158" s="41"/>
      <c r="AU1158" s="41"/>
      <c r="AV1158" s="41"/>
      <c r="AW1158" s="41"/>
      <c r="AX1158" s="41"/>
      <c r="AY1158" s="41"/>
      <c r="AZ1158" s="41"/>
      <c r="BA1158" s="41"/>
      <c r="BB1158" s="41"/>
      <c r="BC1158" s="41"/>
      <c r="BD1158" s="41"/>
      <c r="BE1158" s="41"/>
    </row>
    <row r="1159" spans="1:57" ht="12.75" x14ac:dyDescent="0.2">
      <c r="A1159" s="41"/>
      <c r="B1159" s="41"/>
      <c r="C1159" s="41"/>
      <c r="D1159" s="41"/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</row>
    <row r="1160" spans="1:57" ht="12.75" x14ac:dyDescent="0.2">
      <c r="A1160" s="41"/>
      <c r="B1160" s="41"/>
      <c r="C1160" s="41"/>
      <c r="D1160" s="41"/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1"/>
      <c r="AM1160" s="41"/>
      <c r="AN1160" s="41"/>
      <c r="AO1160" s="41"/>
      <c r="AP1160" s="41"/>
      <c r="AQ1160" s="41"/>
      <c r="AR1160" s="41"/>
      <c r="AS1160" s="41"/>
      <c r="AT1160" s="41"/>
      <c r="AU1160" s="41"/>
      <c r="AV1160" s="41"/>
      <c r="AW1160" s="41"/>
      <c r="AX1160" s="41"/>
      <c r="AY1160" s="41"/>
      <c r="AZ1160" s="41"/>
      <c r="BA1160" s="41"/>
      <c r="BB1160" s="41"/>
      <c r="BC1160" s="41"/>
      <c r="BD1160" s="41"/>
      <c r="BE1160" s="41"/>
    </row>
    <row r="1161" spans="1:57" ht="12.75" x14ac:dyDescent="0.2">
      <c r="A1161" s="41"/>
      <c r="B1161" s="41"/>
      <c r="C1161" s="41"/>
      <c r="D1161" s="41"/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1"/>
      <c r="AU1161" s="41"/>
      <c r="AV1161" s="41"/>
      <c r="AW1161" s="41"/>
      <c r="AX1161" s="41"/>
      <c r="AY1161" s="41"/>
      <c r="AZ1161" s="41"/>
      <c r="BA1161" s="41"/>
      <c r="BB1161" s="41"/>
      <c r="BC1161" s="41"/>
      <c r="BD1161" s="41"/>
      <c r="BE1161" s="41"/>
    </row>
    <row r="1162" spans="1:57" ht="12.75" x14ac:dyDescent="0.2">
      <c r="A1162" s="41"/>
      <c r="B1162" s="41"/>
      <c r="C1162" s="41"/>
      <c r="D1162" s="41"/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1"/>
      <c r="AM1162" s="41"/>
      <c r="AN1162" s="41"/>
      <c r="AO1162" s="41"/>
      <c r="AP1162" s="41"/>
      <c r="AQ1162" s="41"/>
      <c r="AR1162" s="41"/>
      <c r="AS1162" s="41"/>
      <c r="AT1162" s="41"/>
      <c r="AU1162" s="41"/>
      <c r="AV1162" s="41"/>
      <c r="AW1162" s="41"/>
      <c r="AX1162" s="41"/>
      <c r="AY1162" s="41"/>
      <c r="AZ1162" s="41"/>
      <c r="BA1162" s="41"/>
      <c r="BB1162" s="41"/>
      <c r="BC1162" s="41"/>
      <c r="BD1162" s="41"/>
      <c r="BE1162" s="41"/>
    </row>
    <row r="1163" spans="1:57" ht="12.75" x14ac:dyDescent="0.2">
      <c r="A1163" s="41"/>
      <c r="B1163" s="41"/>
      <c r="C1163" s="41"/>
      <c r="D1163" s="41"/>
      <c r="E1163" s="41"/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1"/>
      <c r="AU1163" s="41"/>
      <c r="AV1163" s="41"/>
      <c r="AW1163" s="41"/>
      <c r="AX1163" s="41"/>
      <c r="AY1163" s="41"/>
      <c r="AZ1163" s="41"/>
      <c r="BA1163" s="41"/>
      <c r="BB1163" s="41"/>
      <c r="BC1163" s="41"/>
      <c r="BD1163" s="41"/>
      <c r="BE1163" s="41"/>
    </row>
    <row r="1164" spans="1:57" ht="12.75" x14ac:dyDescent="0.2">
      <c r="A1164" s="41"/>
      <c r="B1164" s="41"/>
      <c r="C1164" s="41"/>
      <c r="D1164" s="41"/>
      <c r="E1164" s="41"/>
      <c r="F1164" s="41"/>
      <c r="G1164" s="41"/>
      <c r="H1164" s="41"/>
      <c r="I1164" s="41"/>
      <c r="J1164" s="41"/>
      <c r="K1164" s="41"/>
      <c r="L1164" s="41"/>
      <c r="M1164" s="41"/>
      <c r="N1164" s="41"/>
      <c r="O1164" s="41"/>
      <c r="P1164" s="41"/>
      <c r="Q1164" s="41"/>
      <c r="R1164" s="41"/>
      <c r="S1164" s="41"/>
      <c r="T1164" s="41"/>
      <c r="U1164" s="41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1"/>
      <c r="AG1164" s="41"/>
      <c r="AH1164" s="41"/>
      <c r="AI1164" s="41"/>
      <c r="AJ1164" s="41"/>
      <c r="AK1164" s="41"/>
      <c r="AL1164" s="41"/>
      <c r="AM1164" s="41"/>
      <c r="AN1164" s="41"/>
      <c r="AO1164" s="41"/>
      <c r="AP1164" s="41"/>
      <c r="AQ1164" s="41"/>
      <c r="AR1164" s="41"/>
      <c r="AS1164" s="41"/>
      <c r="AT1164" s="41"/>
      <c r="AU1164" s="41"/>
      <c r="AV1164" s="41"/>
      <c r="AW1164" s="41"/>
      <c r="AX1164" s="41"/>
      <c r="AY1164" s="41"/>
      <c r="AZ1164" s="41"/>
      <c r="BA1164" s="41"/>
      <c r="BB1164" s="41"/>
      <c r="BC1164" s="41"/>
      <c r="BD1164" s="41"/>
      <c r="BE1164" s="41"/>
    </row>
    <row r="1165" spans="1:57" ht="12.75" x14ac:dyDescent="0.2">
      <c r="A1165" s="41"/>
      <c r="B1165" s="41"/>
      <c r="C1165" s="41"/>
      <c r="D1165" s="41"/>
      <c r="E1165" s="41"/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1"/>
      <c r="AU1165" s="41"/>
      <c r="AV1165" s="41"/>
      <c r="AW1165" s="41"/>
      <c r="AX1165" s="41"/>
      <c r="AY1165" s="41"/>
      <c r="AZ1165" s="41"/>
      <c r="BA1165" s="41"/>
      <c r="BB1165" s="41"/>
      <c r="BC1165" s="41"/>
      <c r="BD1165" s="41"/>
      <c r="BE1165" s="41"/>
    </row>
    <row r="1166" spans="1:57" ht="12.75" x14ac:dyDescent="0.2">
      <c r="A1166" s="41"/>
      <c r="B1166" s="41"/>
      <c r="C1166" s="41"/>
      <c r="D1166" s="41"/>
      <c r="E1166" s="41"/>
      <c r="F1166" s="41"/>
      <c r="G1166" s="41"/>
      <c r="H1166" s="41"/>
      <c r="I1166" s="41"/>
      <c r="J1166" s="41"/>
      <c r="K1166" s="41"/>
      <c r="L1166" s="41"/>
      <c r="M1166" s="41"/>
      <c r="N1166" s="41"/>
      <c r="O1166" s="41"/>
      <c r="P1166" s="41"/>
      <c r="Q1166" s="41"/>
      <c r="R1166" s="41"/>
      <c r="S1166" s="41"/>
      <c r="T1166" s="41"/>
      <c r="U1166" s="41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1"/>
      <c r="AG1166" s="41"/>
      <c r="AH1166" s="41"/>
      <c r="AI1166" s="41"/>
      <c r="AJ1166" s="41"/>
      <c r="AK1166" s="41"/>
      <c r="AL1166" s="41"/>
      <c r="AM1166" s="41"/>
      <c r="AN1166" s="41"/>
      <c r="AO1166" s="41"/>
      <c r="AP1166" s="41"/>
      <c r="AQ1166" s="41"/>
      <c r="AR1166" s="41"/>
      <c r="AS1166" s="41"/>
      <c r="AT1166" s="41"/>
      <c r="AU1166" s="41"/>
      <c r="AV1166" s="41"/>
      <c r="AW1166" s="41"/>
      <c r="AX1166" s="41"/>
      <c r="AY1166" s="41"/>
      <c r="AZ1166" s="41"/>
      <c r="BA1166" s="41"/>
      <c r="BB1166" s="41"/>
      <c r="BC1166" s="41"/>
      <c r="BD1166" s="41"/>
      <c r="BE1166" s="41"/>
    </row>
    <row r="1167" spans="1:57" ht="12.75" x14ac:dyDescent="0.2">
      <c r="A1167" s="41"/>
      <c r="B1167" s="41"/>
      <c r="C1167" s="41"/>
      <c r="D1167" s="41"/>
      <c r="E1167" s="41"/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1"/>
      <c r="AM1167" s="41"/>
      <c r="AN1167" s="41"/>
      <c r="AO1167" s="41"/>
      <c r="AP1167" s="41"/>
      <c r="AQ1167" s="41"/>
      <c r="AR1167" s="41"/>
      <c r="AS1167" s="41"/>
      <c r="AT1167" s="41"/>
      <c r="AU1167" s="41"/>
      <c r="AV1167" s="41"/>
      <c r="AW1167" s="41"/>
      <c r="AX1167" s="41"/>
      <c r="AY1167" s="41"/>
      <c r="AZ1167" s="41"/>
      <c r="BA1167" s="41"/>
      <c r="BB1167" s="41"/>
      <c r="BC1167" s="41"/>
      <c r="BD1167" s="41"/>
      <c r="BE1167" s="41"/>
    </row>
    <row r="1168" spans="1:57" ht="12.75" x14ac:dyDescent="0.2">
      <c r="A1168" s="41"/>
      <c r="B1168" s="41"/>
      <c r="C1168" s="41"/>
      <c r="D1168" s="41"/>
      <c r="E1168" s="41"/>
      <c r="F1168" s="41"/>
      <c r="G1168" s="41"/>
      <c r="H1168" s="41"/>
      <c r="I1168" s="41"/>
      <c r="J1168" s="41"/>
      <c r="K1168" s="41"/>
      <c r="L1168" s="41"/>
      <c r="M1168" s="41"/>
      <c r="N1168" s="41"/>
      <c r="O1168" s="41"/>
      <c r="P1168" s="41"/>
      <c r="Q1168" s="41"/>
      <c r="R1168" s="41"/>
      <c r="S1168" s="41"/>
      <c r="T1168" s="41"/>
      <c r="U1168" s="41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1"/>
      <c r="AG1168" s="41"/>
      <c r="AH1168" s="41"/>
      <c r="AI1168" s="41"/>
      <c r="AJ1168" s="41"/>
      <c r="AK1168" s="41"/>
      <c r="AL1168" s="41"/>
      <c r="AM1168" s="41"/>
      <c r="AN1168" s="41"/>
      <c r="AO1168" s="41"/>
      <c r="AP1168" s="41"/>
      <c r="AQ1168" s="41"/>
      <c r="AR1168" s="41"/>
      <c r="AS1168" s="41"/>
      <c r="AT1168" s="41"/>
      <c r="AU1168" s="41"/>
      <c r="AV1168" s="41"/>
      <c r="AW1168" s="41"/>
      <c r="AX1168" s="41"/>
      <c r="AY1168" s="41"/>
      <c r="AZ1168" s="41"/>
      <c r="BA1168" s="41"/>
      <c r="BB1168" s="41"/>
      <c r="BC1168" s="41"/>
      <c r="BD1168" s="41"/>
      <c r="BE1168" s="41"/>
    </row>
    <row r="1169" spans="1:57" ht="12.75" x14ac:dyDescent="0.2">
      <c r="A1169" s="41"/>
      <c r="B1169" s="41"/>
      <c r="C1169" s="41"/>
      <c r="D1169" s="41"/>
      <c r="E1169" s="41"/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1"/>
      <c r="AM1169" s="41"/>
      <c r="AN1169" s="41"/>
      <c r="AO1169" s="41"/>
      <c r="AP1169" s="41"/>
      <c r="AQ1169" s="41"/>
      <c r="AR1169" s="41"/>
      <c r="AS1169" s="41"/>
      <c r="AT1169" s="41"/>
      <c r="AU1169" s="41"/>
      <c r="AV1169" s="41"/>
      <c r="AW1169" s="41"/>
      <c r="AX1169" s="41"/>
      <c r="AY1169" s="41"/>
      <c r="AZ1169" s="41"/>
      <c r="BA1169" s="41"/>
      <c r="BB1169" s="41"/>
      <c r="BC1169" s="41"/>
      <c r="BD1169" s="41"/>
      <c r="BE1169" s="41"/>
    </row>
    <row r="1170" spans="1:57" ht="12.75" x14ac:dyDescent="0.2">
      <c r="A1170" s="41"/>
      <c r="B1170" s="41"/>
      <c r="C1170" s="41"/>
      <c r="D1170" s="41"/>
      <c r="E1170" s="41"/>
      <c r="F1170" s="41"/>
      <c r="G1170" s="41"/>
      <c r="H1170" s="41"/>
      <c r="I1170" s="41"/>
      <c r="J1170" s="41"/>
      <c r="K1170" s="41"/>
      <c r="L1170" s="41"/>
      <c r="M1170" s="41"/>
      <c r="N1170" s="41"/>
      <c r="O1170" s="41"/>
      <c r="P1170" s="41"/>
      <c r="Q1170" s="41"/>
      <c r="R1170" s="41"/>
      <c r="S1170" s="41"/>
      <c r="T1170" s="41"/>
      <c r="U1170" s="41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1"/>
      <c r="AG1170" s="41"/>
      <c r="AH1170" s="41"/>
      <c r="AI1170" s="41"/>
      <c r="AJ1170" s="41"/>
      <c r="AK1170" s="41"/>
      <c r="AL1170" s="41"/>
      <c r="AM1170" s="41"/>
      <c r="AN1170" s="41"/>
      <c r="AO1170" s="41"/>
      <c r="AP1170" s="41"/>
      <c r="AQ1170" s="41"/>
      <c r="AR1170" s="41"/>
      <c r="AS1170" s="41"/>
      <c r="AT1170" s="41"/>
      <c r="AU1170" s="41"/>
      <c r="AV1170" s="41"/>
      <c r="AW1170" s="41"/>
      <c r="AX1170" s="41"/>
      <c r="AY1170" s="41"/>
      <c r="AZ1170" s="41"/>
      <c r="BA1170" s="41"/>
      <c r="BB1170" s="41"/>
      <c r="BC1170" s="41"/>
      <c r="BD1170" s="41"/>
      <c r="BE1170" s="41"/>
    </row>
    <row r="1171" spans="1:57" ht="12.75" x14ac:dyDescent="0.2">
      <c r="A1171" s="41"/>
      <c r="B1171" s="41"/>
      <c r="C1171" s="41"/>
      <c r="D1171" s="41"/>
      <c r="E1171" s="41"/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1"/>
      <c r="AU1171" s="41"/>
      <c r="AV1171" s="41"/>
      <c r="AW1171" s="41"/>
      <c r="AX1171" s="41"/>
      <c r="AY1171" s="41"/>
      <c r="AZ1171" s="41"/>
      <c r="BA1171" s="41"/>
      <c r="BB1171" s="41"/>
      <c r="BC1171" s="41"/>
      <c r="BD1171" s="41"/>
      <c r="BE1171" s="41"/>
    </row>
    <row r="1172" spans="1:57" ht="12.75" x14ac:dyDescent="0.2">
      <c r="A1172" s="41"/>
      <c r="B1172" s="41"/>
      <c r="C1172" s="41"/>
      <c r="D1172" s="41"/>
      <c r="E1172" s="41"/>
      <c r="F1172" s="41"/>
      <c r="G1172" s="41"/>
      <c r="H1172" s="41"/>
      <c r="I1172" s="41"/>
      <c r="J1172" s="41"/>
      <c r="K1172" s="41"/>
      <c r="L1172" s="41"/>
      <c r="M1172" s="41"/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1"/>
      <c r="AG1172" s="41"/>
      <c r="AH1172" s="41"/>
      <c r="AI1172" s="41"/>
      <c r="AJ1172" s="41"/>
      <c r="AK1172" s="41"/>
      <c r="AL1172" s="41"/>
      <c r="AM1172" s="41"/>
      <c r="AN1172" s="41"/>
      <c r="AO1172" s="41"/>
      <c r="AP1172" s="41"/>
      <c r="AQ1172" s="41"/>
      <c r="AR1172" s="41"/>
      <c r="AS1172" s="41"/>
      <c r="AT1172" s="41"/>
      <c r="AU1172" s="41"/>
      <c r="AV1172" s="41"/>
      <c r="AW1172" s="41"/>
      <c r="AX1172" s="41"/>
      <c r="AY1172" s="41"/>
      <c r="AZ1172" s="41"/>
      <c r="BA1172" s="41"/>
      <c r="BB1172" s="41"/>
      <c r="BC1172" s="41"/>
      <c r="BD1172" s="41"/>
      <c r="BE1172" s="41"/>
    </row>
    <row r="1173" spans="1:57" ht="12.75" x14ac:dyDescent="0.2">
      <c r="A1173" s="41"/>
      <c r="B1173" s="41"/>
      <c r="C1173" s="41"/>
      <c r="D1173" s="41"/>
      <c r="E1173" s="41"/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1"/>
      <c r="AM1173" s="41"/>
      <c r="AN1173" s="41"/>
      <c r="AO1173" s="41"/>
      <c r="AP1173" s="41"/>
      <c r="AQ1173" s="41"/>
      <c r="AR1173" s="41"/>
      <c r="AS1173" s="41"/>
      <c r="AT1173" s="41"/>
      <c r="AU1173" s="41"/>
      <c r="AV1173" s="41"/>
      <c r="AW1173" s="41"/>
      <c r="AX1173" s="41"/>
      <c r="AY1173" s="41"/>
      <c r="AZ1173" s="41"/>
      <c r="BA1173" s="41"/>
      <c r="BB1173" s="41"/>
      <c r="BC1173" s="41"/>
      <c r="BD1173" s="41"/>
      <c r="BE1173" s="41"/>
    </row>
    <row r="1174" spans="1:57" ht="12.75" x14ac:dyDescent="0.2">
      <c r="A1174" s="41"/>
      <c r="B1174" s="41"/>
      <c r="C1174" s="41"/>
      <c r="D1174" s="41"/>
      <c r="E1174" s="41"/>
      <c r="F1174" s="41"/>
      <c r="G1174" s="41"/>
      <c r="H1174" s="41"/>
      <c r="I1174" s="41"/>
      <c r="J1174" s="41"/>
      <c r="K1174" s="41"/>
      <c r="L1174" s="41"/>
      <c r="M1174" s="41"/>
      <c r="N1174" s="41"/>
      <c r="O1174" s="41"/>
      <c r="P1174" s="41"/>
      <c r="Q1174" s="41"/>
      <c r="R1174" s="41"/>
      <c r="S1174" s="41"/>
      <c r="T1174" s="41"/>
      <c r="U1174" s="41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1"/>
      <c r="AG1174" s="41"/>
      <c r="AH1174" s="41"/>
      <c r="AI1174" s="41"/>
      <c r="AJ1174" s="41"/>
      <c r="AK1174" s="41"/>
      <c r="AL1174" s="41"/>
      <c r="AM1174" s="41"/>
      <c r="AN1174" s="41"/>
      <c r="AO1174" s="41"/>
      <c r="AP1174" s="41"/>
      <c r="AQ1174" s="41"/>
      <c r="AR1174" s="41"/>
      <c r="AS1174" s="41"/>
      <c r="AT1174" s="41"/>
      <c r="AU1174" s="41"/>
      <c r="AV1174" s="41"/>
      <c r="AW1174" s="41"/>
      <c r="AX1174" s="41"/>
      <c r="AY1174" s="41"/>
      <c r="AZ1174" s="41"/>
      <c r="BA1174" s="41"/>
      <c r="BB1174" s="41"/>
      <c r="BC1174" s="41"/>
      <c r="BD1174" s="41"/>
      <c r="BE1174" s="41"/>
    </row>
    <row r="1175" spans="1:57" ht="12.75" x14ac:dyDescent="0.2">
      <c r="A1175" s="41"/>
      <c r="B1175" s="41"/>
      <c r="C1175" s="41"/>
      <c r="D1175" s="41"/>
      <c r="E1175" s="41"/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1"/>
      <c r="AM1175" s="41"/>
      <c r="AN1175" s="41"/>
      <c r="AO1175" s="41"/>
      <c r="AP1175" s="41"/>
      <c r="AQ1175" s="41"/>
      <c r="AR1175" s="41"/>
      <c r="AS1175" s="41"/>
      <c r="AT1175" s="41"/>
      <c r="AU1175" s="41"/>
      <c r="AV1175" s="41"/>
      <c r="AW1175" s="41"/>
      <c r="AX1175" s="41"/>
      <c r="AY1175" s="41"/>
      <c r="AZ1175" s="41"/>
      <c r="BA1175" s="41"/>
      <c r="BB1175" s="41"/>
      <c r="BC1175" s="41"/>
      <c r="BD1175" s="41"/>
      <c r="BE1175" s="41"/>
    </row>
    <row r="1176" spans="1:57" ht="12.75" x14ac:dyDescent="0.2">
      <c r="A1176" s="41"/>
      <c r="B1176" s="41"/>
      <c r="C1176" s="41"/>
      <c r="D1176" s="41"/>
      <c r="E1176" s="41"/>
      <c r="F1176" s="41"/>
      <c r="G1176" s="41"/>
      <c r="H1176" s="41"/>
      <c r="I1176" s="41"/>
      <c r="J1176" s="41"/>
      <c r="K1176" s="41"/>
      <c r="L1176" s="41"/>
      <c r="M1176" s="41"/>
      <c r="N1176" s="41"/>
      <c r="O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1"/>
      <c r="AG1176" s="41"/>
      <c r="AH1176" s="41"/>
      <c r="AI1176" s="41"/>
      <c r="AJ1176" s="41"/>
      <c r="AK1176" s="41"/>
      <c r="AL1176" s="41"/>
      <c r="AM1176" s="41"/>
      <c r="AN1176" s="41"/>
      <c r="AO1176" s="41"/>
      <c r="AP1176" s="41"/>
      <c r="AQ1176" s="41"/>
      <c r="AR1176" s="41"/>
      <c r="AS1176" s="41"/>
      <c r="AT1176" s="41"/>
      <c r="AU1176" s="41"/>
      <c r="AV1176" s="41"/>
      <c r="AW1176" s="41"/>
      <c r="AX1176" s="41"/>
      <c r="AY1176" s="41"/>
      <c r="AZ1176" s="41"/>
      <c r="BA1176" s="41"/>
      <c r="BB1176" s="41"/>
      <c r="BC1176" s="41"/>
      <c r="BD1176" s="41"/>
      <c r="BE1176" s="41"/>
    </row>
    <row r="1177" spans="1:57" ht="12.75" x14ac:dyDescent="0.2">
      <c r="A1177" s="41"/>
      <c r="B1177" s="41"/>
      <c r="C1177" s="41"/>
      <c r="D1177" s="41"/>
      <c r="E1177" s="41"/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1"/>
      <c r="AM1177" s="41"/>
      <c r="AN1177" s="41"/>
      <c r="AO1177" s="41"/>
      <c r="AP1177" s="41"/>
      <c r="AQ1177" s="41"/>
      <c r="AR1177" s="41"/>
      <c r="AS1177" s="41"/>
      <c r="AT1177" s="41"/>
      <c r="AU1177" s="41"/>
      <c r="AV1177" s="41"/>
      <c r="AW1177" s="41"/>
      <c r="AX1177" s="41"/>
      <c r="AY1177" s="41"/>
      <c r="AZ1177" s="41"/>
      <c r="BA1177" s="41"/>
      <c r="BB1177" s="41"/>
      <c r="BC1177" s="41"/>
      <c r="BD1177" s="41"/>
      <c r="BE1177" s="41"/>
    </row>
    <row r="1178" spans="1:57" ht="12.75" x14ac:dyDescent="0.2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  <c r="O1178" s="41"/>
      <c r="P1178" s="41"/>
      <c r="Q1178" s="41"/>
      <c r="R1178" s="41"/>
      <c r="S1178" s="41"/>
      <c r="T1178" s="41"/>
      <c r="U1178" s="41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1"/>
      <c r="AG1178" s="41"/>
      <c r="AH1178" s="41"/>
      <c r="AI1178" s="41"/>
      <c r="AJ1178" s="41"/>
      <c r="AK1178" s="41"/>
      <c r="AL1178" s="41"/>
      <c r="AM1178" s="41"/>
      <c r="AN1178" s="41"/>
      <c r="AO1178" s="41"/>
      <c r="AP1178" s="41"/>
      <c r="AQ1178" s="41"/>
      <c r="AR1178" s="41"/>
      <c r="AS1178" s="41"/>
      <c r="AT1178" s="41"/>
      <c r="AU1178" s="41"/>
      <c r="AV1178" s="41"/>
      <c r="AW1178" s="41"/>
      <c r="AX1178" s="41"/>
      <c r="AY1178" s="41"/>
      <c r="AZ1178" s="41"/>
      <c r="BA1178" s="41"/>
      <c r="BB1178" s="41"/>
      <c r="BC1178" s="41"/>
      <c r="BD1178" s="41"/>
      <c r="BE1178" s="41"/>
    </row>
    <row r="1179" spans="1:57" ht="12.75" x14ac:dyDescent="0.2">
      <c r="A1179" s="41"/>
      <c r="B1179" s="41"/>
      <c r="C1179" s="41"/>
      <c r="D1179" s="41"/>
      <c r="E1179" s="41"/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1"/>
      <c r="AM1179" s="41"/>
      <c r="AN1179" s="41"/>
      <c r="AO1179" s="41"/>
      <c r="AP1179" s="41"/>
      <c r="AQ1179" s="41"/>
      <c r="AR1179" s="41"/>
      <c r="AS1179" s="41"/>
      <c r="AT1179" s="41"/>
      <c r="AU1179" s="41"/>
      <c r="AV1179" s="41"/>
      <c r="AW1179" s="41"/>
      <c r="AX1179" s="41"/>
      <c r="AY1179" s="41"/>
      <c r="AZ1179" s="41"/>
      <c r="BA1179" s="41"/>
      <c r="BB1179" s="41"/>
      <c r="BC1179" s="41"/>
      <c r="BD1179" s="41"/>
      <c r="BE1179" s="41"/>
    </row>
    <row r="1180" spans="1:57" ht="12.75" x14ac:dyDescent="0.2">
      <c r="A1180" s="41"/>
      <c r="B1180" s="41"/>
      <c r="C1180" s="41"/>
      <c r="D1180" s="41"/>
      <c r="E1180" s="41"/>
      <c r="F1180" s="41"/>
      <c r="G1180" s="41"/>
      <c r="H1180" s="41"/>
      <c r="I1180" s="41"/>
      <c r="J1180" s="41"/>
      <c r="K1180" s="41"/>
      <c r="L1180" s="41"/>
      <c r="M1180" s="41"/>
      <c r="N1180" s="41"/>
      <c r="O1180" s="41"/>
      <c r="P1180" s="41"/>
      <c r="Q1180" s="41"/>
      <c r="R1180" s="41"/>
      <c r="S1180" s="41"/>
      <c r="T1180" s="41"/>
      <c r="U1180" s="41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1"/>
      <c r="AG1180" s="41"/>
      <c r="AH1180" s="41"/>
      <c r="AI1180" s="41"/>
      <c r="AJ1180" s="41"/>
      <c r="AK1180" s="41"/>
      <c r="AL1180" s="41"/>
      <c r="AM1180" s="41"/>
      <c r="AN1180" s="41"/>
      <c r="AO1180" s="41"/>
      <c r="AP1180" s="41"/>
      <c r="AQ1180" s="41"/>
      <c r="AR1180" s="41"/>
      <c r="AS1180" s="41"/>
      <c r="AT1180" s="41"/>
      <c r="AU1180" s="41"/>
      <c r="AV1180" s="41"/>
      <c r="AW1180" s="41"/>
      <c r="AX1180" s="41"/>
      <c r="AY1180" s="41"/>
      <c r="AZ1180" s="41"/>
      <c r="BA1180" s="41"/>
      <c r="BB1180" s="41"/>
      <c r="BC1180" s="41"/>
      <c r="BD1180" s="41"/>
      <c r="BE1180" s="41"/>
    </row>
    <row r="1181" spans="1:57" ht="12.75" x14ac:dyDescent="0.2">
      <c r="A1181" s="41"/>
      <c r="B1181" s="41"/>
      <c r="C1181" s="41"/>
      <c r="D1181" s="41"/>
      <c r="E1181" s="41"/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1"/>
      <c r="AM1181" s="41"/>
      <c r="AN1181" s="41"/>
      <c r="AO1181" s="41"/>
      <c r="AP1181" s="41"/>
      <c r="AQ1181" s="41"/>
      <c r="AR1181" s="41"/>
      <c r="AS1181" s="41"/>
      <c r="AT1181" s="41"/>
      <c r="AU1181" s="41"/>
      <c r="AV1181" s="41"/>
      <c r="AW1181" s="41"/>
      <c r="AX1181" s="41"/>
      <c r="AY1181" s="41"/>
      <c r="AZ1181" s="41"/>
      <c r="BA1181" s="41"/>
      <c r="BB1181" s="41"/>
      <c r="BC1181" s="41"/>
      <c r="BD1181" s="41"/>
      <c r="BE1181" s="41"/>
    </row>
    <row r="1182" spans="1:57" ht="12.75" x14ac:dyDescent="0.2">
      <c r="A1182" s="41"/>
      <c r="B1182" s="41"/>
      <c r="C1182" s="41"/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1"/>
      <c r="AM1182" s="41"/>
      <c r="AN1182" s="41"/>
      <c r="AO1182" s="41"/>
      <c r="AP1182" s="41"/>
      <c r="AQ1182" s="41"/>
      <c r="AR1182" s="41"/>
      <c r="AS1182" s="41"/>
      <c r="AT1182" s="41"/>
      <c r="AU1182" s="41"/>
      <c r="AV1182" s="41"/>
      <c r="AW1182" s="41"/>
      <c r="AX1182" s="41"/>
      <c r="AY1182" s="41"/>
      <c r="AZ1182" s="41"/>
      <c r="BA1182" s="41"/>
      <c r="BB1182" s="41"/>
      <c r="BC1182" s="41"/>
      <c r="BD1182" s="41"/>
      <c r="BE1182" s="41"/>
    </row>
    <row r="1183" spans="1:57" ht="12.75" x14ac:dyDescent="0.2">
      <c r="A1183" s="41"/>
      <c r="B1183" s="41"/>
      <c r="C1183" s="41"/>
      <c r="D1183" s="41"/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1"/>
      <c r="AU1183" s="41"/>
      <c r="AV1183" s="41"/>
      <c r="AW1183" s="41"/>
      <c r="AX1183" s="41"/>
      <c r="AY1183" s="41"/>
      <c r="AZ1183" s="41"/>
      <c r="BA1183" s="41"/>
      <c r="BB1183" s="41"/>
      <c r="BC1183" s="41"/>
      <c r="BD1183" s="41"/>
      <c r="BE1183" s="41"/>
    </row>
    <row r="1184" spans="1:57" ht="12.75" x14ac:dyDescent="0.2">
      <c r="A1184" s="41"/>
      <c r="B1184" s="41"/>
      <c r="C1184" s="41"/>
      <c r="D1184" s="41"/>
      <c r="E1184" s="41"/>
      <c r="F1184" s="41"/>
      <c r="G1184" s="41"/>
      <c r="H1184" s="41"/>
      <c r="I1184" s="41"/>
      <c r="J1184" s="41"/>
      <c r="K1184" s="41"/>
      <c r="L1184" s="41"/>
      <c r="M1184" s="41"/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1"/>
      <c r="AM1184" s="41"/>
      <c r="AN1184" s="41"/>
      <c r="AO1184" s="41"/>
      <c r="AP1184" s="41"/>
      <c r="AQ1184" s="41"/>
      <c r="AR1184" s="41"/>
      <c r="AS1184" s="41"/>
      <c r="AT1184" s="41"/>
      <c r="AU1184" s="41"/>
      <c r="AV1184" s="41"/>
      <c r="AW1184" s="41"/>
      <c r="AX1184" s="41"/>
      <c r="AY1184" s="41"/>
      <c r="AZ1184" s="41"/>
      <c r="BA1184" s="41"/>
      <c r="BB1184" s="41"/>
      <c r="BC1184" s="41"/>
      <c r="BD1184" s="41"/>
      <c r="BE1184" s="41"/>
    </row>
    <row r="1185" spans="1:57" ht="12.75" x14ac:dyDescent="0.2">
      <c r="A1185" s="41"/>
      <c r="B1185" s="41"/>
      <c r="C1185" s="41"/>
      <c r="D1185" s="41"/>
      <c r="E1185" s="41"/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1"/>
      <c r="AU1185" s="41"/>
      <c r="AV1185" s="41"/>
      <c r="AW1185" s="41"/>
      <c r="AX1185" s="41"/>
      <c r="AY1185" s="41"/>
      <c r="AZ1185" s="41"/>
      <c r="BA1185" s="41"/>
      <c r="BB1185" s="41"/>
      <c r="BC1185" s="41"/>
      <c r="BD1185" s="41"/>
      <c r="BE1185" s="41"/>
    </row>
    <row r="1186" spans="1:57" ht="12.75" x14ac:dyDescent="0.2">
      <c r="A1186" s="41"/>
      <c r="B1186" s="41"/>
      <c r="C1186" s="41"/>
      <c r="D1186" s="41"/>
      <c r="E1186" s="41"/>
      <c r="F1186" s="41"/>
      <c r="G1186" s="41"/>
      <c r="H1186" s="41"/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1"/>
      <c r="AM1186" s="41"/>
      <c r="AN1186" s="41"/>
      <c r="AO1186" s="41"/>
      <c r="AP1186" s="41"/>
      <c r="AQ1186" s="41"/>
      <c r="AR1186" s="41"/>
      <c r="AS1186" s="41"/>
      <c r="AT1186" s="41"/>
      <c r="AU1186" s="41"/>
      <c r="AV1186" s="41"/>
      <c r="AW1186" s="41"/>
      <c r="AX1186" s="41"/>
      <c r="AY1186" s="41"/>
      <c r="AZ1186" s="41"/>
      <c r="BA1186" s="41"/>
      <c r="BB1186" s="41"/>
      <c r="BC1186" s="41"/>
      <c r="BD1186" s="41"/>
      <c r="BE1186" s="41"/>
    </row>
    <row r="1187" spans="1:57" ht="12.75" x14ac:dyDescent="0.2">
      <c r="A1187" s="41"/>
      <c r="B1187" s="41"/>
      <c r="C1187" s="41"/>
      <c r="D1187" s="41"/>
      <c r="E1187" s="41"/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1"/>
      <c r="AU1187" s="41"/>
      <c r="AV1187" s="41"/>
      <c r="AW1187" s="41"/>
      <c r="AX1187" s="41"/>
      <c r="AY1187" s="41"/>
      <c r="AZ1187" s="41"/>
      <c r="BA1187" s="41"/>
      <c r="BB1187" s="41"/>
      <c r="BC1187" s="41"/>
      <c r="BD1187" s="41"/>
      <c r="BE1187" s="41"/>
    </row>
    <row r="1188" spans="1:57" ht="12.75" x14ac:dyDescent="0.2">
      <c r="A1188" s="41"/>
      <c r="B1188" s="41"/>
      <c r="C1188" s="41"/>
      <c r="D1188" s="41"/>
      <c r="E1188" s="41"/>
      <c r="F1188" s="41"/>
      <c r="G1188" s="41"/>
      <c r="H1188" s="41"/>
      <c r="I1188" s="41"/>
      <c r="J1188" s="41"/>
      <c r="K1188" s="41"/>
      <c r="L1188" s="41"/>
      <c r="M1188" s="41"/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1"/>
      <c r="AM1188" s="41"/>
      <c r="AN1188" s="41"/>
      <c r="AO1188" s="41"/>
      <c r="AP1188" s="41"/>
      <c r="AQ1188" s="41"/>
      <c r="AR1188" s="41"/>
      <c r="AS1188" s="41"/>
      <c r="AT1188" s="41"/>
      <c r="AU1188" s="41"/>
      <c r="AV1188" s="41"/>
      <c r="AW1188" s="41"/>
      <c r="AX1188" s="41"/>
      <c r="AY1188" s="41"/>
      <c r="AZ1188" s="41"/>
      <c r="BA1188" s="41"/>
      <c r="BB1188" s="41"/>
      <c r="BC1188" s="41"/>
      <c r="BD1188" s="41"/>
      <c r="BE1188" s="41"/>
    </row>
    <row r="1189" spans="1:57" ht="12.75" x14ac:dyDescent="0.2">
      <c r="A1189" s="41"/>
      <c r="B1189" s="41"/>
      <c r="C1189" s="41"/>
      <c r="D1189" s="41"/>
      <c r="E1189" s="41"/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1"/>
      <c r="AU1189" s="41"/>
      <c r="AV1189" s="41"/>
      <c r="AW1189" s="41"/>
      <c r="AX1189" s="41"/>
      <c r="AY1189" s="41"/>
      <c r="AZ1189" s="41"/>
      <c r="BA1189" s="41"/>
      <c r="BB1189" s="41"/>
      <c r="BC1189" s="41"/>
      <c r="BD1189" s="41"/>
      <c r="BE1189" s="41"/>
    </row>
    <row r="1190" spans="1:57" ht="12.75" x14ac:dyDescent="0.2">
      <c r="A1190" s="41"/>
      <c r="B1190" s="41"/>
      <c r="C1190" s="41"/>
      <c r="D1190" s="41"/>
      <c r="E1190" s="41"/>
      <c r="F1190" s="41"/>
      <c r="G1190" s="41"/>
      <c r="H1190" s="41"/>
      <c r="I1190" s="41"/>
      <c r="J1190" s="41"/>
      <c r="K1190" s="41"/>
      <c r="L1190" s="41"/>
      <c r="M1190" s="41"/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1"/>
      <c r="AM1190" s="41"/>
      <c r="AN1190" s="41"/>
      <c r="AO1190" s="41"/>
      <c r="AP1190" s="41"/>
      <c r="AQ1190" s="41"/>
      <c r="AR1190" s="41"/>
      <c r="AS1190" s="41"/>
      <c r="AT1190" s="41"/>
      <c r="AU1190" s="41"/>
      <c r="AV1190" s="41"/>
      <c r="AW1190" s="41"/>
      <c r="AX1190" s="41"/>
      <c r="AY1190" s="41"/>
      <c r="AZ1190" s="41"/>
      <c r="BA1190" s="41"/>
      <c r="BB1190" s="41"/>
      <c r="BC1190" s="41"/>
      <c r="BD1190" s="41"/>
      <c r="BE1190" s="41"/>
    </row>
    <row r="1191" spans="1:57" ht="12.75" x14ac:dyDescent="0.2">
      <c r="A1191" s="41"/>
      <c r="B1191" s="41"/>
      <c r="C1191" s="41"/>
      <c r="D1191" s="41"/>
      <c r="E1191" s="41"/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1"/>
      <c r="AU1191" s="41"/>
      <c r="AV1191" s="41"/>
      <c r="AW1191" s="41"/>
      <c r="AX1191" s="41"/>
      <c r="AY1191" s="41"/>
      <c r="AZ1191" s="41"/>
      <c r="BA1191" s="41"/>
      <c r="BB1191" s="41"/>
      <c r="BC1191" s="41"/>
      <c r="BD1191" s="41"/>
      <c r="BE1191" s="41"/>
    </row>
    <row r="1192" spans="1:57" ht="12.75" x14ac:dyDescent="0.2">
      <c r="A1192" s="41"/>
      <c r="B1192" s="41"/>
      <c r="C1192" s="41"/>
      <c r="D1192" s="41"/>
      <c r="E1192" s="41"/>
      <c r="F1192" s="41"/>
      <c r="G1192" s="41"/>
      <c r="H1192" s="41"/>
      <c r="I1192" s="41"/>
      <c r="J1192" s="41"/>
      <c r="K1192" s="41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1"/>
      <c r="AM1192" s="41"/>
      <c r="AN1192" s="41"/>
      <c r="AO1192" s="41"/>
      <c r="AP1192" s="41"/>
      <c r="AQ1192" s="41"/>
      <c r="AR1192" s="41"/>
      <c r="AS1192" s="41"/>
      <c r="AT1192" s="41"/>
      <c r="AU1192" s="41"/>
      <c r="AV1192" s="41"/>
      <c r="AW1192" s="41"/>
      <c r="AX1192" s="41"/>
      <c r="AY1192" s="41"/>
      <c r="AZ1192" s="41"/>
      <c r="BA1192" s="41"/>
      <c r="BB1192" s="41"/>
      <c r="BC1192" s="41"/>
      <c r="BD1192" s="41"/>
      <c r="BE1192" s="41"/>
    </row>
    <row r="1193" spans="1:57" ht="12.75" x14ac:dyDescent="0.2">
      <c r="A1193" s="41"/>
      <c r="B1193" s="41"/>
      <c r="C1193" s="41"/>
      <c r="D1193" s="41"/>
      <c r="E1193" s="41"/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1"/>
      <c r="AU1193" s="41"/>
      <c r="AV1193" s="41"/>
      <c r="AW1193" s="41"/>
      <c r="AX1193" s="41"/>
      <c r="AY1193" s="41"/>
      <c r="AZ1193" s="41"/>
      <c r="BA1193" s="41"/>
      <c r="BB1193" s="41"/>
      <c r="BC1193" s="41"/>
      <c r="BD1193" s="41"/>
      <c r="BE1193" s="41"/>
    </row>
    <row r="1194" spans="1:57" ht="12.75" x14ac:dyDescent="0.2">
      <c r="A1194" s="41"/>
      <c r="B1194" s="41"/>
      <c r="C1194" s="41"/>
      <c r="D1194" s="41"/>
      <c r="E1194" s="41"/>
      <c r="F1194" s="41"/>
      <c r="G1194" s="41"/>
      <c r="H1194" s="41"/>
      <c r="I1194" s="41"/>
      <c r="J1194" s="41"/>
      <c r="K1194" s="41"/>
      <c r="L1194" s="41"/>
      <c r="M1194" s="41"/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1"/>
      <c r="AM1194" s="41"/>
      <c r="AN1194" s="41"/>
      <c r="AO1194" s="41"/>
      <c r="AP1194" s="41"/>
      <c r="AQ1194" s="41"/>
      <c r="AR1194" s="41"/>
      <c r="AS1194" s="41"/>
      <c r="AT1194" s="41"/>
      <c r="AU1194" s="41"/>
      <c r="AV1194" s="41"/>
      <c r="AW1194" s="41"/>
      <c r="AX1194" s="41"/>
      <c r="AY1194" s="41"/>
      <c r="AZ1194" s="41"/>
      <c r="BA1194" s="41"/>
      <c r="BB1194" s="41"/>
      <c r="BC1194" s="41"/>
      <c r="BD1194" s="41"/>
      <c r="BE1194" s="41"/>
    </row>
    <row r="1195" spans="1:57" ht="12.75" x14ac:dyDescent="0.2">
      <c r="A1195" s="41"/>
      <c r="B1195" s="41"/>
      <c r="C1195" s="41"/>
      <c r="D1195" s="41"/>
      <c r="E1195" s="41"/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1"/>
      <c r="AU1195" s="41"/>
      <c r="AV1195" s="41"/>
      <c r="AW1195" s="41"/>
      <c r="AX1195" s="41"/>
      <c r="AY1195" s="41"/>
      <c r="AZ1195" s="41"/>
      <c r="BA1195" s="41"/>
      <c r="BB1195" s="41"/>
      <c r="BC1195" s="41"/>
      <c r="BD1195" s="41"/>
      <c r="BE1195" s="41"/>
    </row>
    <row r="1196" spans="1:57" ht="12.75" x14ac:dyDescent="0.2">
      <c r="A1196" s="41"/>
      <c r="B1196" s="41"/>
      <c r="C1196" s="41"/>
      <c r="D1196" s="41"/>
      <c r="E1196" s="41"/>
      <c r="F1196" s="41"/>
      <c r="G1196" s="41"/>
      <c r="H1196" s="41"/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1"/>
      <c r="AM1196" s="41"/>
      <c r="AN1196" s="41"/>
      <c r="AO1196" s="41"/>
      <c r="AP1196" s="41"/>
      <c r="AQ1196" s="41"/>
      <c r="AR1196" s="41"/>
      <c r="AS1196" s="41"/>
      <c r="AT1196" s="41"/>
      <c r="AU1196" s="41"/>
      <c r="AV1196" s="41"/>
      <c r="AW1196" s="41"/>
      <c r="AX1196" s="41"/>
      <c r="AY1196" s="41"/>
      <c r="AZ1196" s="41"/>
      <c r="BA1196" s="41"/>
      <c r="BB1196" s="41"/>
      <c r="BC1196" s="41"/>
      <c r="BD1196" s="41"/>
      <c r="BE1196" s="41"/>
    </row>
    <row r="1197" spans="1:57" ht="12.75" x14ac:dyDescent="0.2">
      <c r="A1197" s="41"/>
      <c r="B1197" s="41"/>
      <c r="C1197" s="41"/>
      <c r="D1197" s="41"/>
      <c r="E1197" s="41"/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1"/>
      <c r="AU1197" s="41"/>
      <c r="AV1197" s="41"/>
      <c r="AW1197" s="41"/>
      <c r="AX1197" s="41"/>
      <c r="AY1197" s="41"/>
      <c r="AZ1197" s="41"/>
      <c r="BA1197" s="41"/>
      <c r="BB1197" s="41"/>
      <c r="BC1197" s="41"/>
      <c r="BD1197" s="41"/>
      <c r="BE1197" s="41"/>
    </row>
    <row r="1198" spans="1:57" ht="12.75" x14ac:dyDescent="0.2">
      <c r="A1198" s="41"/>
      <c r="B1198" s="41"/>
      <c r="C1198" s="41"/>
      <c r="D1198" s="41"/>
      <c r="E1198" s="41"/>
      <c r="F1198" s="41"/>
      <c r="G1198" s="41"/>
      <c r="H1198" s="41"/>
      <c r="I1198" s="41"/>
      <c r="J1198" s="41"/>
      <c r="K1198" s="41"/>
      <c r="L1198" s="41"/>
      <c r="M1198" s="41"/>
      <c r="N1198" s="41"/>
      <c r="O1198" s="41"/>
      <c r="P1198" s="41"/>
      <c r="Q1198" s="41"/>
      <c r="R1198" s="41"/>
      <c r="S1198" s="41"/>
      <c r="T1198" s="41"/>
      <c r="U1198" s="41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1"/>
      <c r="AG1198" s="41"/>
      <c r="AH1198" s="41"/>
      <c r="AI1198" s="41"/>
      <c r="AJ1198" s="41"/>
      <c r="AK1198" s="41"/>
      <c r="AL1198" s="41"/>
      <c r="AM1198" s="41"/>
      <c r="AN1198" s="41"/>
      <c r="AO1198" s="41"/>
      <c r="AP1198" s="41"/>
      <c r="AQ1198" s="41"/>
      <c r="AR1198" s="41"/>
      <c r="AS1198" s="41"/>
      <c r="AT1198" s="41"/>
      <c r="AU1198" s="41"/>
      <c r="AV1198" s="41"/>
      <c r="AW1198" s="41"/>
      <c r="AX1198" s="41"/>
      <c r="AY1198" s="41"/>
      <c r="AZ1198" s="41"/>
      <c r="BA1198" s="41"/>
      <c r="BB1198" s="41"/>
      <c r="BC1198" s="41"/>
      <c r="BD1198" s="41"/>
      <c r="BE1198" s="41"/>
    </row>
  </sheetData>
  <phoneticPr fontId="4" type="noConversion"/>
  <conditionalFormatting sqref="B42:B43">
    <cfRule type="expression" dxfId="119" priority="2" stopIfTrue="1">
      <formula>$B55=$F$1</formula>
    </cfRule>
  </conditionalFormatting>
  <conditionalFormatting sqref="A32:A41 A19:A30 A6:A17">
    <cfRule type="expression" dxfId="118" priority="4" stopIfTrue="1">
      <formula>$B6=$F$1</formula>
    </cfRule>
  </conditionalFormatting>
  <conditionalFormatting sqref="B6:B41">
    <cfRule type="cellIs" dxfId="117" priority="5" stopIfTrue="1" operator="equal">
      <formula>$F$1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532"/>
  <sheetViews>
    <sheetView workbookViewId="0">
      <selection activeCell="G18" sqref="G18"/>
    </sheetView>
  </sheetViews>
  <sheetFormatPr defaultColWidth="8.75" defaultRowHeight="15" x14ac:dyDescent="0.25"/>
  <cols>
    <col min="1" max="1" width="19.125" style="1" bestFit="1" customWidth="1"/>
    <col min="2" max="2" width="19.125" style="1" customWidth="1"/>
    <col min="3" max="3" width="10.875" style="1" customWidth="1"/>
    <col min="4" max="4" width="8.875" style="1" customWidth="1"/>
    <col min="5" max="5" width="4.875" style="1" customWidth="1"/>
    <col min="6" max="6" width="8.875" style="1" customWidth="1"/>
    <col min="7" max="7" width="7.875" style="2" customWidth="1"/>
    <col min="8" max="8" width="8.875" style="2" customWidth="1"/>
    <col min="9" max="9" width="10.875" style="1" customWidth="1"/>
    <col min="10" max="10" width="18.125" style="1" bestFit="1" customWidth="1"/>
    <col min="11" max="12" width="9.125" style="1" bestFit="1" customWidth="1"/>
    <col min="13" max="13" width="8.875" style="1" bestFit="1" customWidth="1"/>
    <col min="14" max="14" width="18.125" style="1" bestFit="1" customWidth="1"/>
    <col min="15" max="15" width="7.125" style="1" customWidth="1"/>
    <col min="16" max="162" width="9.25" style="1" bestFit="1" customWidth="1"/>
    <col min="163" max="163" width="10" style="1" bestFit="1" customWidth="1"/>
    <col min="164" max="16384" width="8.75" style="1"/>
  </cols>
  <sheetData>
    <row r="1" spans="1:14" ht="15.75" x14ac:dyDescent="0.3">
      <c r="A1"/>
      <c r="B1"/>
    </row>
    <row r="2" spans="1:14" ht="15.75" thickBot="1" x14ac:dyDescent="0.3">
      <c r="A2" s="211" t="s">
        <v>289</v>
      </c>
      <c r="B2" s="212" t="s">
        <v>463</v>
      </c>
    </row>
    <row r="3" spans="1:14" x14ac:dyDescent="0.25">
      <c r="M3" s="385" t="s">
        <v>366</v>
      </c>
      <c r="N3" s="386"/>
    </row>
    <row r="4" spans="1:14" x14ac:dyDescent="0.25">
      <c r="A4" s="213" t="s">
        <v>280</v>
      </c>
      <c r="B4" s="214" t="s">
        <v>410</v>
      </c>
      <c r="C4" s="214" t="s">
        <v>279</v>
      </c>
      <c r="D4" s="215" t="s">
        <v>349</v>
      </c>
      <c r="E4" s="216" t="s">
        <v>350</v>
      </c>
      <c r="F4" s="216" t="s">
        <v>401</v>
      </c>
      <c r="G4" s="216" t="s">
        <v>468</v>
      </c>
      <c r="H4" s="216" t="s">
        <v>437</v>
      </c>
      <c r="I4" s="217" t="s">
        <v>626</v>
      </c>
      <c r="M4" s="32" t="s">
        <v>353</v>
      </c>
      <c r="N4" s="33" t="s">
        <v>354</v>
      </c>
    </row>
    <row r="5" spans="1:14" x14ac:dyDescent="0.25">
      <c r="A5" s="218" t="s">
        <v>1223</v>
      </c>
      <c r="B5" s="219" t="s">
        <v>1772</v>
      </c>
      <c r="C5" s="220">
        <v>42547</v>
      </c>
      <c r="D5" s="221">
        <v>3</v>
      </c>
      <c r="E5" s="222">
        <v>1</v>
      </c>
      <c r="F5" s="223">
        <v>7.8240740740740753E-3</v>
      </c>
      <c r="G5" s="224">
        <v>5.3280710409472167</v>
      </c>
      <c r="H5" s="224">
        <v>3</v>
      </c>
      <c r="I5" s="225">
        <v>42547</v>
      </c>
      <c r="M5" s="3">
        <v>201301</v>
      </c>
      <c r="N5" s="4" t="s">
        <v>936</v>
      </c>
    </row>
    <row r="6" spans="1:14" x14ac:dyDescent="0.25">
      <c r="A6" s="343"/>
      <c r="B6" s="226"/>
      <c r="C6" s="227">
        <v>42548</v>
      </c>
      <c r="D6" s="228">
        <v>8</v>
      </c>
      <c r="E6" s="158">
        <v>1</v>
      </c>
      <c r="F6" s="159">
        <v>7.905092592592592E-3</v>
      </c>
      <c r="G6" s="160">
        <v>5.272793848407181</v>
      </c>
      <c r="H6" s="160">
        <v>8</v>
      </c>
      <c r="I6" s="229">
        <v>42548</v>
      </c>
      <c r="M6" s="3">
        <v>201202</v>
      </c>
      <c r="N6" s="4" t="s">
        <v>363</v>
      </c>
    </row>
    <row r="7" spans="1:14" x14ac:dyDescent="0.25">
      <c r="A7" s="343"/>
      <c r="B7" s="226"/>
      <c r="C7" s="227">
        <v>42552</v>
      </c>
      <c r="D7" s="228">
        <v>4.25</v>
      </c>
      <c r="E7" s="158">
        <v>1</v>
      </c>
      <c r="F7" s="159">
        <v>1.064814814814815E-2</v>
      </c>
      <c r="G7" s="160">
        <v>3.9120429557657914</v>
      </c>
      <c r="H7" s="160">
        <v>4.25</v>
      </c>
      <c r="I7" s="229">
        <v>42552</v>
      </c>
      <c r="M7" s="3">
        <v>201201</v>
      </c>
      <c r="N7" s="4" t="s">
        <v>775</v>
      </c>
    </row>
    <row r="8" spans="1:14" x14ac:dyDescent="0.25">
      <c r="A8" s="343"/>
      <c r="B8" s="226"/>
      <c r="C8" s="227">
        <v>42559</v>
      </c>
      <c r="D8" s="228">
        <v>6.1</v>
      </c>
      <c r="E8" s="158">
        <v>1</v>
      </c>
      <c r="F8" s="159">
        <v>8.3101851851851861E-3</v>
      </c>
      <c r="G8" s="160">
        <v>5.0136986301369895</v>
      </c>
      <c r="H8" s="160">
        <v>6.1</v>
      </c>
      <c r="I8" s="229">
        <v>42559</v>
      </c>
      <c r="M8" s="3">
        <v>201101</v>
      </c>
      <c r="N8" s="4"/>
    </row>
    <row r="9" spans="1:14" x14ac:dyDescent="0.25">
      <c r="A9" s="343"/>
      <c r="B9" s="226"/>
      <c r="C9" s="227">
        <v>42561</v>
      </c>
      <c r="D9" s="228">
        <v>3</v>
      </c>
      <c r="E9" s="158">
        <v>1</v>
      </c>
      <c r="F9" s="159">
        <v>7.8703703703703713E-3</v>
      </c>
      <c r="G9" s="160">
        <v>5.2941176470588278</v>
      </c>
      <c r="H9" s="160">
        <v>3</v>
      </c>
      <c r="I9" s="229">
        <v>42561</v>
      </c>
      <c r="M9" s="3">
        <v>200901</v>
      </c>
      <c r="N9" s="4" t="s">
        <v>770</v>
      </c>
    </row>
    <row r="10" spans="1:14" x14ac:dyDescent="0.25">
      <c r="A10" s="343"/>
      <c r="B10" s="226"/>
      <c r="C10" s="227">
        <v>42564</v>
      </c>
      <c r="D10" s="228">
        <v>5</v>
      </c>
      <c r="E10" s="158">
        <v>1</v>
      </c>
      <c r="F10" s="159">
        <v>7.7777777777777767E-3</v>
      </c>
      <c r="G10" s="160">
        <v>5.3603335318642085</v>
      </c>
      <c r="H10" s="160">
        <v>5</v>
      </c>
      <c r="I10" s="229">
        <v>42564</v>
      </c>
      <c r="M10" s="3">
        <v>200804</v>
      </c>
      <c r="N10" s="4" t="s">
        <v>697</v>
      </c>
    </row>
    <row r="11" spans="1:14" x14ac:dyDescent="0.25">
      <c r="A11" s="343"/>
      <c r="B11" s="226"/>
      <c r="C11" s="227">
        <v>42566</v>
      </c>
      <c r="D11" s="228">
        <v>10</v>
      </c>
      <c r="E11" s="158">
        <v>1</v>
      </c>
      <c r="F11" s="159">
        <v>8.9699074074074073E-3</v>
      </c>
      <c r="G11" s="160">
        <v>4.6475600309837368</v>
      </c>
      <c r="H11" s="160">
        <v>10</v>
      </c>
      <c r="I11" s="229">
        <v>42566</v>
      </c>
      <c r="M11" s="3">
        <v>200803</v>
      </c>
      <c r="N11" s="4" t="s">
        <v>360</v>
      </c>
    </row>
    <row r="12" spans="1:14" x14ac:dyDescent="0.25">
      <c r="A12" s="343"/>
      <c r="B12" s="226"/>
      <c r="C12" s="227">
        <v>42573</v>
      </c>
      <c r="D12" s="228">
        <v>10.9</v>
      </c>
      <c r="E12" s="158">
        <v>1</v>
      </c>
      <c r="F12" s="159">
        <v>9.1666666666666667E-3</v>
      </c>
      <c r="G12" s="160">
        <v>4.5474562521729096</v>
      </c>
      <c r="H12" s="160">
        <v>10.9</v>
      </c>
      <c r="I12" s="229">
        <v>42573</v>
      </c>
      <c r="M12" s="3">
        <v>200802</v>
      </c>
      <c r="N12" s="4" t="s">
        <v>661</v>
      </c>
    </row>
    <row r="13" spans="1:14" x14ac:dyDescent="0.25">
      <c r="A13" s="343"/>
      <c r="B13" s="226"/>
      <c r="C13" s="227">
        <v>42580</v>
      </c>
      <c r="D13" s="228">
        <v>10.25</v>
      </c>
      <c r="E13" s="158">
        <v>1</v>
      </c>
      <c r="F13" s="159">
        <v>8.9583333333333338E-3</v>
      </c>
      <c r="G13" s="160">
        <v>4.6526289244735883</v>
      </c>
      <c r="H13" s="160">
        <v>10.25</v>
      </c>
      <c r="I13" s="229">
        <v>42580</v>
      </c>
      <c r="M13" s="3">
        <v>200801</v>
      </c>
      <c r="N13" s="4" t="s">
        <v>627</v>
      </c>
    </row>
    <row r="14" spans="1:14" x14ac:dyDescent="0.25">
      <c r="A14" s="343"/>
      <c r="B14" s="226"/>
      <c r="C14" s="227">
        <v>42581</v>
      </c>
      <c r="D14" s="228">
        <v>4.5</v>
      </c>
      <c r="E14" s="158">
        <v>1</v>
      </c>
      <c r="F14" s="159">
        <v>8.7847222222222233E-3</v>
      </c>
      <c r="G14" s="160">
        <v>4.7451669595782109</v>
      </c>
      <c r="H14" s="160">
        <v>4.5</v>
      </c>
      <c r="I14" s="229">
        <v>42581</v>
      </c>
      <c r="M14" s="3">
        <v>200704</v>
      </c>
      <c r="N14" s="4" t="s">
        <v>583</v>
      </c>
    </row>
    <row r="15" spans="1:14" x14ac:dyDescent="0.25">
      <c r="A15" s="343"/>
      <c r="B15" s="226"/>
      <c r="C15" s="227">
        <v>42588</v>
      </c>
      <c r="D15" s="228">
        <v>8</v>
      </c>
      <c r="E15" s="158">
        <v>1</v>
      </c>
      <c r="F15" s="159">
        <v>8.4490740740740741E-3</v>
      </c>
      <c r="G15" s="160">
        <v>4.9306625577812051</v>
      </c>
      <c r="H15" s="160">
        <v>8</v>
      </c>
      <c r="I15" s="229">
        <v>42588</v>
      </c>
      <c r="M15" s="3">
        <v>200703</v>
      </c>
      <c r="N15" s="4" t="s">
        <v>540</v>
      </c>
    </row>
    <row r="16" spans="1:14" x14ac:dyDescent="0.25">
      <c r="A16" s="343"/>
      <c r="B16" s="226"/>
      <c r="C16" s="227">
        <v>42595</v>
      </c>
      <c r="D16" s="228">
        <v>5.3</v>
      </c>
      <c r="E16" s="158">
        <v>1</v>
      </c>
      <c r="F16" s="159">
        <v>9.2245370370370363E-3</v>
      </c>
      <c r="G16" s="160">
        <v>4.5170454545454577</v>
      </c>
      <c r="H16" s="160">
        <v>5.3</v>
      </c>
      <c r="I16" s="229">
        <v>42595</v>
      </c>
      <c r="M16" s="3">
        <v>200702</v>
      </c>
      <c r="N16" s="4" t="s">
        <v>426</v>
      </c>
    </row>
    <row r="17" spans="1:14" x14ac:dyDescent="0.25">
      <c r="A17" s="343"/>
      <c r="B17" s="226"/>
      <c r="C17" s="227">
        <v>42603</v>
      </c>
      <c r="D17" s="228">
        <v>26.2</v>
      </c>
      <c r="E17" s="158">
        <v>1</v>
      </c>
      <c r="F17" s="159">
        <v>1.0300925925925927E-2</v>
      </c>
      <c r="G17" s="160">
        <v>4.0461584659602794</v>
      </c>
      <c r="H17" s="160">
        <v>26.2</v>
      </c>
      <c r="I17" s="229">
        <v>42603</v>
      </c>
      <c r="M17" s="3">
        <v>200701</v>
      </c>
      <c r="N17" s="4" t="s">
        <v>372</v>
      </c>
    </row>
    <row r="18" spans="1:14" x14ac:dyDescent="0.25">
      <c r="A18" s="343"/>
      <c r="B18" s="226"/>
      <c r="C18" s="227">
        <v>42610</v>
      </c>
      <c r="D18" s="228">
        <v>3</v>
      </c>
      <c r="E18" s="158">
        <v>1</v>
      </c>
      <c r="F18" s="159">
        <v>8.2870370370370372E-3</v>
      </c>
      <c r="G18" s="160">
        <v>5.0279329608938594</v>
      </c>
      <c r="H18" s="160">
        <v>3</v>
      </c>
      <c r="I18" s="229">
        <v>42610</v>
      </c>
      <c r="M18" s="3">
        <v>200604</v>
      </c>
      <c r="N18" s="5" t="s">
        <v>363</v>
      </c>
    </row>
    <row r="19" spans="1:14" x14ac:dyDescent="0.25">
      <c r="A19" s="343"/>
      <c r="B19" s="226"/>
      <c r="C19" s="227">
        <v>42617</v>
      </c>
      <c r="D19" s="228">
        <v>3.11</v>
      </c>
      <c r="E19" s="158">
        <v>1</v>
      </c>
      <c r="F19" s="159">
        <v>6.9791666666666674E-3</v>
      </c>
      <c r="G19" s="160">
        <v>5.968017057569301</v>
      </c>
      <c r="H19" s="160">
        <v>3.11</v>
      </c>
      <c r="I19" s="229">
        <v>42617</v>
      </c>
      <c r="M19" s="3">
        <v>200603</v>
      </c>
      <c r="N19" s="5" t="s">
        <v>365</v>
      </c>
    </row>
    <row r="20" spans="1:14" x14ac:dyDescent="0.25">
      <c r="A20" s="343"/>
      <c r="B20" s="226"/>
      <c r="C20" s="227">
        <v>42618</v>
      </c>
      <c r="D20" s="228">
        <v>3.1</v>
      </c>
      <c r="E20" s="158">
        <v>1</v>
      </c>
      <c r="F20" s="159">
        <v>6.1342592592592594E-3</v>
      </c>
      <c r="G20" s="160">
        <v>6.792452830188684</v>
      </c>
      <c r="H20" s="160">
        <v>3.1</v>
      </c>
      <c r="I20" s="229">
        <v>42618</v>
      </c>
      <c r="M20" s="3">
        <v>200602</v>
      </c>
      <c r="N20" s="5" t="s">
        <v>364</v>
      </c>
    </row>
    <row r="21" spans="1:14" x14ac:dyDescent="0.25">
      <c r="A21" s="343"/>
      <c r="B21" s="226"/>
      <c r="C21" s="227">
        <v>42622</v>
      </c>
      <c r="D21" s="228">
        <v>2.7</v>
      </c>
      <c r="E21" s="158">
        <v>1</v>
      </c>
      <c r="F21" s="159">
        <v>7.4768518518518526E-3</v>
      </c>
      <c r="G21" s="160">
        <v>5.5733944954128489</v>
      </c>
      <c r="H21" s="160">
        <v>2.7</v>
      </c>
      <c r="I21" s="229">
        <v>42622</v>
      </c>
      <c r="M21" s="3">
        <v>200503</v>
      </c>
      <c r="N21" s="5" t="s">
        <v>363</v>
      </c>
    </row>
    <row r="22" spans="1:14" x14ac:dyDescent="0.25">
      <c r="A22" s="343"/>
      <c r="B22" s="226"/>
      <c r="C22" s="227">
        <v>42624</v>
      </c>
      <c r="D22" s="228">
        <v>2</v>
      </c>
      <c r="E22" s="158">
        <v>1</v>
      </c>
      <c r="F22" s="159">
        <v>7.3495370370370372E-3</v>
      </c>
      <c r="G22" s="160">
        <v>5.6648308418568103</v>
      </c>
      <c r="H22" s="160">
        <v>2</v>
      </c>
      <c r="I22" s="229">
        <v>42624</v>
      </c>
      <c r="M22" s="3">
        <v>200502</v>
      </c>
      <c r="N22" s="5"/>
    </row>
    <row r="23" spans="1:14" x14ac:dyDescent="0.25">
      <c r="A23" s="343"/>
      <c r="B23" s="226"/>
      <c r="C23" s="227">
        <v>42629</v>
      </c>
      <c r="D23" s="228">
        <v>3.5</v>
      </c>
      <c r="E23" s="158">
        <v>1</v>
      </c>
      <c r="F23" s="159">
        <v>8.2986111111111108E-3</v>
      </c>
      <c r="G23" s="160">
        <v>5.0199203187251031</v>
      </c>
      <c r="H23" s="160">
        <v>3.5</v>
      </c>
      <c r="I23" s="229">
        <v>42629</v>
      </c>
      <c r="M23" s="3">
        <v>200501</v>
      </c>
      <c r="N23" s="5" t="s">
        <v>362</v>
      </c>
    </row>
    <row r="24" spans="1:14" x14ac:dyDescent="0.25">
      <c r="A24" s="343"/>
      <c r="B24" s="226"/>
      <c r="C24" s="227">
        <v>42645</v>
      </c>
      <c r="D24" s="228">
        <v>3</v>
      </c>
      <c r="E24" s="158">
        <v>1</v>
      </c>
      <c r="F24" s="159">
        <v>7.2916666666666659E-3</v>
      </c>
      <c r="G24" s="160">
        <v>5.714285714285718</v>
      </c>
      <c r="H24" s="160">
        <v>3</v>
      </c>
      <c r="I24" s="229">
        <v>42645</v>
      </c>
      <c r="M24" s="3">
        <v>200403</v>
      </c>
      <c r="N24" s="5" t="s">
        <v>361</v>
      </c>
    </row>
    <row r="25" spans="1:14" x14ac:dyDescent="0.25">
      <c r="A25" s="343"/>
      <c r="B25" s="226"/>
      <c r="C25" s="227">
        <v>42650</v>
      </c>
      <c r="D25" s="228">
        <v>4.2</v>
      </c>
      <c r="E25" s="158">
        <v>1</v>
      </c>
      <c r="F25" s="159">
        <v>8.113425925925925E-3</v>
      </c>
      <c r="G25" s="160">
        <v>5.1358695652173951</v>
      </c>
      <c r="H25" s="160">
        <v>4.2</v>
      </c>
      <c r="I25" s="229">
        <v>42650</v>
      </c>
      <c r="M25" s="3">
        <v>200402</v>
      </c>
      <c r="N25" s="5" t="s">
        <v>360</v>
      </c>
    </row>
    <row r="26" spans="1:14" x14ac:dyDescent="0.25">
      <c r="A26" s="343"/>
      <c r="B26" s="226"/>
      <c r="C26" s="227">
        <v>42659</v>
      </c>
      <c r="D26" s="228">
        <v>3.1</v>
      </c>
      <c r="E26" s="158">
        <v>1</v>
      </c>
      <c r="F26" s="159">
        <v>7.2337962962962963E-3</v>
      </c>
      <c r="G26" s="160">
        <v>5.7614868353123434</v>
      </c>
      <c r="H26" s="160">
        <v>3.1</v>
      </c>
      <c r="I26" s="229">
        <v>42659</v>
      </c>
      <c r="M26" s="3">
        <v>200401</v>
      </c>
      <c r="N26" s="5" t="s">
        <v>359</v>
      </c>
    </row>
    <row r="27" spans="1:14" x14ac:dyDescent="0.25">
      <c r="A27" s="343"/>
      <c r="B27" s="226"/>
      <c r="C27" s="227">
        <v>42671</v>
      </c>
      <c r="D27" s="228">
        <v>3.1</v>
      </c>
      <c r="E27" s="158">
        <v>1</v>
      </c>
      <c r="F27" s="159">
        <v>7.6157407407407415E-3</v>
      </c>
      <c r="G27" s="160">
        <v>5.4705882352941222</v>
      </c>
      <c r="H27" s="160">
        <v>3.1</v>
      </c>
      <c r="I27" s="229">
        <v>42671</v>
      </c>
      <c r="M27" s="3">
        <v>200304</v>
      </c>
      <c r="N27" s="5" t="s">
        <v>358</v>
      </c>
    </row>
    <row r="28" spans="1:14" x14ac:dyDescent="0.25">
      <c r="A28" s="343"/>
      <c r="B28" s="226"/>
      <c r="C28" s="227">
        <v>42680</v>
      </c>
      <c r="D28" s="228">
        <v>1</v>
      </c>
      <c r="E28" s="158">
        <v>1</v>
      </c>
      <c r="F28" s="159">
        <v>7.6388888888888886E-3</v>
      </c>
      <c r="G28" s="160">
        <v>5.4545454545454586</v>
      </c>
      <c r="H28" s="160">
        <v>1</v>
      </c>
      <c r="I28" s="229">
        <v>42680</v>
      </c>
      <c r="M28" s="3">
        <v>200303</v>
      </c>
      <c r="N28" s="5" t="s">
        <v>357</v>
      </c>
    </row>
    <row r="29" spans="1:14" x14ac:dyDescent="0.25">
      <c r="A29" s="343"/>
      <c r="B29" s="226"/>
      <c r="C29" s="227">
        <v>42681</v>
      </c>
      <c r="D29" s="228">
        <v>2.75</v>
      </c>
      <c r="E29" s="158">
        <v>1</v>
      </c>
      <c r="F29" s="159">
        <v>7.5810185185185182E-3</v>
      </c>
      <c r="G29" s="160">
        <v>5.5000000000000044</v>
      </c>
      <c r="H29" s="160">
        <v>2.75</v>
      </c>
      <c r="I29" s="229">
        <v>42681</v>
      </c>
      <c r="M29" s="3">
        <v>200302</v>
      </c>
      <c r="N29" s="5" t="s">
        <v>356</v>
      </c>
    </row>
    <row r="30" spans="1:14" ht="15.75" thickBot="1" x14ac:dyDescent="0.3">
      <c r="A30" s="343"/>
      <c r="B30" s="226"/>
      <c r="C30" s="227">
        <v>42694</v>
      </c>
      <c r="D30" s="228">
        <v>2.75</v>
      </c>
      <c r="E30" s="158">
        <v>1</v>
      </c>
      <c r="F30" s="159">
        <v>7.5810185185185182E-3</v>
      </c>
      <c r="G30" s="160">
        <v>5.5000000000000044</v>
      </c>
      <c r="H30" s="160">
        <v>2.75</v>
      </c>
      <c r="I30" s="229">
        <v>42694</v>
      </c>
      <c r="M30" s="6">
        <v>200301</v>
      </c>
      <c r="N30" s="7" t="s">
        <v>355</v>
      </c>
    </row>
    <row r="31" spans="1:14" x14ac:dyDescent="0.25">
      <c r="A31" s="343"/>
      <c r="B31" s="226"/>
      <c r="C31" s="227">
        <v>42698</v>
      </c>
      <c r="D31" s="228">
        <v>3.1</v>
      </c>
      <c r="E31" s="158">
        <v>1</v>
      </c>
      <c r="F31" s="159">
        <v>8.7152777777777784E-3</v>
      </c>
      <c r="G31" s="160">
        <v>4.7814910025706983</v>
      </c>
      <c r="H31" s="160">
        <v>3.1</v>
      </c>
      <c r="I31" s="229">
        <v>42698</v>
      </c>
    </row>
    <row r="32" spans="1:14" x14ac:dyDescent="0.25">
      <c r="A32" s="343"/>
      <c r="B32" s="226"/>
      <c r="C32" s="227">
        <v>42699</v>
      </c>
      <c r="D32" s="228">
        <v>3.1</v>
      </c>
      <c r="E32" s="158">
        <v>1</v>
      </c>
      <c r="F32" s="159">
        <v>8.3680555555555557E-3</v>
      </c>
      <c r="G32" s="160">
        <v>4.9799196787148627</v>
      </c>
      <c r="H32" s="160">
        <v>3.1</v>
      </c>
      <c r="I32" s="229">
        <v>42699</v>
      </c>
    </row>
    <row r="33" spans="1:9" x14ac:dyDescent="0.25">
      <c r="A33" s="343"/>
      <c r="B33" s="226"/>
      <c r="C33" s="227">
        <v>42701</v>
      </c>
      <c r="D33" s="228">
        <v>5.25</v>
      </c>
      <c r="E33" s="158">
        <v>1</v>
      </c>
      <c r="F33" s="159">
        <v>7.789351851851852E-3</v>
      </c>
      <c r="G33" s="160">
        <v>5.3465346534653513</v>
      </c>
      <c r="H33" s="160">
        <v>5.25</v>
      </c>
      <c r="I33" s="229">
        <v>42701</v>
      </c>
    </row>
    <row r="34" spans="1:9" x14ac:dyDescent="0.25">
      <c r="A34" s="343"/>
      <c r="B34" s="226"/>
      <c r="C34" s="227">
        <v>42708</v>
      </c>
      <c r="D34" s="228">
        <v>3.1</v>
      </c>
      <c r="E34" s="158">
        <v>1</v>
      </c>
      <c r="F34" s="159">
        <v>8.3217592592592596E-3</v>
      </c>
      <c r="G34" s="160">
        <v>5.0089766606822304</v>
      </c>
      <c r="H34" s="160">
        <v>3.1</v>
      </c>
      <c r="I34" s="229">
        <v>42708</v>
      </c>
    </row>
    <row r="35" spans="1:9" x14ac:dyDescent="0.25">
      <c r="A35" s="343"/>
      <c r="B35" s="226"/>
      <c r="C35" s="227">
        <v>42709</v>
      </c>
      <c r="D35" s="228">
        <v>2.71</v>
      </c>
      <c r="E35" s="158">
        <v>1</v>
      </c>
      <c r="F35" s="159">
        <v>7.6851851851851847E-3</v>
      </c>
      <c r="G35" s="160">
        <v>5.4200000000000044</v>
      </c>
      <c r="H35" s="160">
        <v>2.71</v>
      </c>
      <c r="I35" s="229">
        <v>42709</v>
      </c>
    </row>
    <row r="36" spans="1:9" x14ac:dyDescent="0.25">
      <c r="A36" s="343"/>
      <c r="B36" s="226"/>
      <c r="C36" s="227">
        <v>42713</v>
      </c>
      <c r="D36" s="228">
        <v>2.89</v>
      </c>
      <c r="E36" s="158">
        <v>1</v>
      </c>
      <c r="F36" s="159">
        <v>7.2685185185185188E-3</v>
      </c>
      <c r="G36" s="160">
        <v>5.7290748898678459</v>
      </c>
      <c r="H36" s="160">
        <v>2.89</v>
      </c>
      <c r="I36" s="229">
        <v>42713</v>
      </c>
    </row>
    <row r="37" spans="1:9" x14ac:dyDescent="0.25">
      <c r="A37" s="343"/>
      <c r="B37" s="226"/>
      <c r="C37" s="227">
        <v>42714</v>
      </c>
      <c r="D37" s="228">
        <v>3</v>
      </c>
      <c r="E37" s="158">
        <v>1</v>
      </c>
      <c r="F37" s="159">
        <v>7.2106481481481475E-3</v>
      </c>
      <c r="G37" s="160">
        <v>5.7815845824411181</v>
      </c>
      <c r="H37" s="160">
        <v>3</v>
      </c>
      <c r="I37" s="229">
        <v>42714</v>
      </c>
    </row>
    <row r="38" spans="1:9" x14ac:dyDescent="0.25">
      <c r="A38" s="343"/>
      <c r="B38" s="226"/>
      <c r="C38" s="227">
        <v>42715</v>
      </c>
      <c r="D38" s="228">
        <v>3</v>
      </c>
      <c r="E38" s="158">
        <v>1</v>
      </c>
      <c r="F38" s="159">
        <v>7.3032407407407412E-3</v>
      </c>
      <c r="G38" s="160">
        <v>5.7022175290390757</v>
      </c>
      <c r="H38" s="160">
        <v>3</v>
      </c>
      <c r="I38" s="229">
        <v>42715</v>
      </c>
    </row>
    <row r="39" spans="1:9" x14ac:dyDescent="0.25">
      <c r="A39" s="343"/>
      <c r="B39" s="226"/>
      <c r="C39" s="227">
        <v>42720</v>
      </c>
      <c r="D39" s="228">
        <v>3.06</v>
      </c>
      <c r="E39" s="158">
        <v>1</v>
      </c>
      <c r="F39" s="159">
        <v>6.8055555555555569E-3</v>
      </c>
      <c r="G39" s="160">
        <v>6.1200000000000054</v>
      </c>
      <c r="H39" s="160">
        <v>3.06</v>
      </c>
      <c r="I39" s="229">
        <v>42720</v>
      </c>
    </row>
    <row r="40" spans="1:9" x14ac:dyDescent="0.25">
      <c r="A40" s="343"/>
      <c r="B40" s="226"/>
      <c r="C40" s="227">
        <v>42721</v>
      </c>
      <c r="D40" s="228">
        <v>3</v>
      </c>
      <c r="E40" s="158">
        <v>1</v>
      </c>
      <c r="F40" s="159">
        <v>7.083333333333333E-3</v>
      </c>
      <c r="G40" s="160">
        <v>5.8823529411764746</v>
      </c>
      <c r="H40" s="160">
        <v>3</v>
      </c>
      <c r="I40" s="229">
        <v>42721</v>
      </c>
    </row>
    <row r="41" spans="1:9" x14ac:dyDescent="0.25">
      <c r="A41" s="343"/>
      <c r="B41" s="226"/>
      <c r="C41" s="227">
        <v>42722</v>
      </c>
      <c r="D41" s="228">
        <v>3.1</v>
      </c>
      <c r="E41" s="158">
        <v>1</v>
      </c>
      <c r="F41" s="159">
        <v>7.4189814814814813E-3</v>
      </c>
      <c r="G41" s="160">
        <v>5.616507297433321</v>
      </c>
      <c r="H41" s="160">
        <v>3.1</v>
      </c>
      <c r="I41" s="229">
        <v>42722</v>
      </c>
    </row>
    <row r="42" spans="1:9" x14ac:dyDescent="0.25">
      <c r="A42" s="343"/>
      <c r="B42" s="226"/>
      <c r="C42" s="227">
        <v>42724</v>
      </c>
      <c r="D42" s="228">
        <v>3</v>
      </c>
      <c r="E42" s="158">
        <v>1</v>
      </c>
      <c r="F42" s="159">
        <v>7.037037037037037E-3</v>
      </c>
      <c r="G42" s="160">
        <v>5.9178082191780872</v>
      </c>
      <c r="H42" s="160">
        <v>3</v>
      </c>
      <c r="I42" s="229">
        <v>42724</v>
      </c>
    </row>
    <row r="43" spans="1:9" x14ac:dyDescent="0.25">
      <c r="A43" s="343"/>
      <c r="B43" s="226"/>
      <c r="C43" s="227">
        <v>42727</v>
      </c>
      <c r="D43" s="228">
        <v>3.1</v>
      </c>
      <c r="E43" s="158">
        <v>1</v>
      </c>
      <c r="F43" s="159">
        <v>8.9699074074074073E-3</v>
      </c>
      <c r="G43" s="160">
        <v>4.6422628951747127</v>
      </c>
      <c r="H43" s="160">
        <v>3.1</v>
      </c>
      <c r="I43" s="229">
        <v>42727</v>
      </c>
    </row>
    <row r="44" spans="1:9" x14ac:dyDescent="0.25">
      <c r="A44" s="343"/>
      <c r="B44" s="226"/>
      <c r="C44" s="227">
        <v>42730</v>
      </c>
      <c r="D44" s="228">
        <v>5</v>
      </c>
      <c r="E44" s="158">
        <v>1</v>
      </c>
      <c r="F44" s="159">
        <v>6.9444444444444441E-3</v>
      </c>
      <c r="G44" s="160">
        <v>5.9980006664445229</v>
      </c>
      <c r="H44" s="160">
        <v>5</v>
      </c>
      <c r="I44" s="229">
        <v>42730</v>
      </c>
    </row>
    <row r="45" spans="1:9" x14ac:dyDescent="0.25">
      <c r="A45" s="343"/>
      <c r="B45" s="226"/>
      <c r="C45" s="227">
        <v>42733</v>
      </c>
      <c r="D45" s="228">
        <v>5</v>
      </c>
      <c r="E45" s="158">
        <v>1</v>
      </c>
      <c r="F45" s="159">
        <v>6.9907407407407409E-3</v>
      </c>
      <c r="G45" s="160">
        <v>5.9602649006622572</v>
      </c>
      <c r="H45" s="160">
        <v>5</v>
      </c>
      <c r="I45" s="229">
        <v>42733</v>
      </c>
    </row>
    <row r="46" spans="1:9" x14ac:dyDescent="0.25">
      <c r="A46" s="343"/>
      <c r="B46" s="230" t="s">
        <v>1881</v>
      </c>
      <c r="C46" s="231"/>
      <c r="D46" s="232">
        <v>193.21999999999994</v>
      </c>
      <c r="E46" s="233">
        <v>41</v>
      </c>
      <c r="F46" s="234">
        <v>7.9434846431797636E-3</v>
      </c>
      <c r="G46" s="235">
        <v>5.3106843055079951</v>
      </c>
      <c r="H46" s="235">
        <v>4.7126829268292667</v>
      </c>
      <c r="I46" s="236">
        <v>42733</v>
      </c>
    </row>
    <row r="47" spans="1:9" x14ac:dyDescent="0.25">
      <c r="A47" s="343"/>
      <c r="B47" s="219" t="s">
        <v>1878</v>
      </c>
      <c r="C47" s="220">
        <v>42732</v>
      </c>
      <c r="D47" s="221">
        <v>4</v>
      </c>
      <c r="E47" s="222">
        <v>1</v>
      </c>
      <c r="F47" s="223">
        <v>6.851851851851852E-3</v>
      </c>
      <c r="G47" s="224">
        <v>6.0759493670886124</v>
      </c>
      <c r="H47" s="224">
        <v>4</v>
      </c>
      <c r="I47" s="225">
        <v>42732</v>
      </c>
    </row>
    <row r="48" spans="1:9" x14ac:dyDescent="0.25">
      <c r="A48" s="343"/>
      <c r="B48" s="230" t="s">
        <v>1882</v>
      </c>
      <c r="C48" s="231"/>
      <c r="D48" s="232">
        <v>4</v>
      </c>
      <c r="E48" s="233">
        <v>1</v>
      </c>
      <c r="F48" s="234">
        <v>6.851851851851852E-3</v>
      </c>
      <c r="G48" s="235">
        <v>6.0759493670886124</v>
      </c>
      <c r="H48" s="235">
        <v>4</v>
      </c>
      <c r="I48" s="236">
        <v>42732</v>
      </c>
    </row>
    <row r="49" spans="1:9" x14ac:dyDescent="0.25">
      <c r="A49" s="343"/>
      <c r="B49" s="219" t="s">
        <v>1731</v>
      </c>
      <c r="C49" s="220">
        <v>42507</v>
      </c>
      <c r="D49" s="221">
        <v>3.1</v>
      </c>
      <c r="E49" s="222">
        <v>1</v>
      </c>
      <c r="F49" s="223">
        <v>7.2685185185185188E-3</v>
      </c>
      <c r="G49" s="224">
        <v>5.7348406988694824</v>
      </c>
      <c r="H49" s="224">
        <v>3.1</v>
      </c>
      <c r="I49" s="225">
        <v>42507</v>
      </c>
    </row>
    <row r="50" spans="1:9" x14ac:dyDescent="0.25">
      <c r="A50" s="343"/>
      <c r="B50" s="226"/>
      <c r="C50" s="227">
        <v>42508</v>
      </c>
      <c r="D50" s="228">
        <v>5.0599999999999996</v>
      </c>
      <c r="E50" s="158">
        <v>1</v>
      </c>
      <c r="F50" s="159">
        <v>7.6504629629629631E-3</v>
      </c>
      <c r="G50" s="160">
        <v>5.4441123729826693</v>
      </c>
      <c r="H50" s="160">
        <v>5.0599999999999996</v>
      </c>
      <c r="I50" s="229">
        <v>42508</v>
      </c>
    </row>
    <row r="51" spans="1:9" x14ac:dyDescent="0.25">
      <c r="A51" s="343"/>
      <c r="B51" s="226"/>
      <c r="C51" s="227">
        <v>42509</v>
      </c>
      <c r="D51" s="228">
        <v>5.0999999999999996</v>
      </c>
      <c r="E51" s="158">
        <v>1</v>
      </c>
      <c r="F51" s="159">
        <v>7.8356481481481489E-3</v>
      </c>
      <c r="G51" s="160">
        <v>5.3186558516801883</v>
      </c>
      <c r="H51" s="160">
        <v>5.0999999999999996</v>
      </c>
      <c r="I51" s="229">
        <v>42509</v>
      </c>
    </row>
    <row r="52" spans="1:9" x14ac:dyDescent="0.25">
      <c r="A52" s="343"/>
      <c r="B52" s="226"/>
      <c r="C52" s="227">
        <v>42510</v>
      </c>
      <c r="D52" s="228">
        <v>3.1</v>
      </c>
      <c r="E52" s="158">
        <v>1</v>
      </c>
      <c r="F52" s="159">
        <v>7.2916666666666659E-3</v>
      </c>
      <c r="G52" s="160">
        <v>5.7113613101330651</v>
      </c>
      <c r="H52" s="160">
        <v>3.1</v>
      </c>
      <c r="I52" s="229">
        <v>42510</v>
      </c>
    </row>
    <row r="53" spans="1:9" x14ac:dyDescent="0.25">
      <c r="A53" s="343"/>
      <c r="B53" s="226"/>
      <c r="C53" s="227">
        <v>42513</v>
      </c>
      <c r="D53" s="228">
        <v>3.75</v>
      </c>
      <c r="E53" s="158">
        <v>1</v>
      </c>
      <c r="F53" s="159">
        <v>8.8310185185185176E-3</v>
      </c>
      <c r="G53" s="160">
        <v>4.7202797202797253</v>
      </c>
      <c r="H53" s="160">
        <v>3.75</v>
      </c>
      <c r="I53" s="229">
        <v>42513</v>
      </c>
    </row>
    <row r="54" spans="1:9" x14ac:dyDescent="0.25">
      <c r="A54" s="343"/>
      <c r="B54" s="226"/>
      <c r="C54" s="227">
        <v>42515</v>
      </c>
      <c r="D54" s="228">
        <v>4.2</v>
      </c>
      <c r="E54" s="158">
        <v>1</v>
      </c>
      <c r="F54" s="159">
        <v>7.5694444444444446E-3</v>
      </c>
      <c r="G54" s="160">
        <v>5.5041863851474382</v>
      </c>
      <c r="H54" s="160">
        <v>4.2</v>
      </c>
      <c r="I54" s="229">
        <v>42515</v>
      </c>
    </row>
    <row r="55" spans="1:9" x14ac:dyDescent="0.25">
      <c r="A55" s="343"/>
      <c r="B55" s="226"/>
      <c r="C55" s="227">
        <v>42517</v>
      </c>
      <c r="D55" s="228">
        <v>7.25</v>
      </c>
      <c r="E55" s="158">
        <v>1</v>
      </c>
      <c r="F55" s="159">
        <v>9.0393518518518522E-3</v>
      </c>
      <c r="G55" s="160">
        <v>4.6121222830888877</v>
      </c>
      <c r="H55" s="160">
        <v>7.25</v>
      </c>
      <c r="I55" s="229">
        <v>42517</v>
      </c>
    </row>
    <row r="56" spans="1:9" x14ac:dyDescent="0.25">
      <c r="A56" s="343"/>
      <c r="B56" s="226"/>
      <c r="C56" s="227">
        <v>42518</v>
      </c>
      <c r="D56" s="228">
        <v>3.1</v>
      </c>
      <c r="E56" s="158">
        <v>1</v>
      </c>
      <c r="F56" s="159">
        <v>8.4375000000000006E-3</v>
      </c>
      <c r="G56" s="160">
        <v>4.9358690844759003</v>
      </c>
      <c r="H56" s="160">
        <v>3.1</v>
      </c>
      <c r="I56" s="229">
        <v>42518</v>
      </c>
    </row>
    <row r="57" spans="1:9" x14ac:dyDescent="0.25">
      <c r="A57" s="343"/>
      <c r="B57" s="226"/>
      <c r="C57" s="227">
        <v>42521</v>
      </c>
      <c r="D57" s="228">
        <v>3.1</v>
      </c>
      <c r="E57" s="158">
        <v>1</v>
      </c>
      <c r="F57" s="159">
        <v>8.4259259259259253E-3</v>
      </c>
      <c r="G57" s="160">
        <v>4.942426926483618</v>
      </c>
      <c r="H57" s="160">
        <v>3.1</v>
      </c>
      <c r="I57" s="229">
        <v>42521</v>
      </c>
    </row>
    <row r="58" spans="1:9" x14ac:dyDescent="0.25">
      <c r="A58" s="343"/>
      <c r="B58" s="226"/>
      <c r="C58" s="227">
        <v>42522</v>
      </c>
      <c r="D58" s="228">
        <v>3.1</v>
      </c>
      <c r="E58" s="158">
        <v>1</v>
      </c>
      <c r="F58" s="159">
        <v>7.0601851851851841E-3</v>
      </c>
      <c r="G58" s="160">
        <v>5.9047619047619087</v>
      </c>
      <c r="H58" s="160">
        <v>3.1</v>
      </c>
      <c r="I58" s="229">
        <v>42522</v>
      </c>
    </row>
    <row r="59" spans="1:9" x14ac:dyDescent="0.25">
      <c r="A59" s="343"/>
      <c r="B59" s="226"/>
      <c r="C59" s="227">
        <v>42526</v>
      </c>
      <c r="D59" s="228">
        <v>13.1</v>
      </c>
      <c r="E59" s="158">
        <v>1</v>
      </c>
      <c r="F59" s="159">
        <v>9.0046296296296298E-3</v>
      </c>
      <c r="G59" s="160">
        <v>4.6271585557299879</v>
      </c>
      <c r="H59" s="160">
        <v>13.1</v>
      </c>
      <c r="I59" s="229">
        <v>42526</v>
      </c>
    </row>
    <row r="60" spans="1:9" x14ac:dyDescent="0.25">
      <c r="A60" s="343"/>
      <c r="B60" s="226"/>
      <c r="C60" s="227">
        <v>42530</v>
      </c>
      <c r="D60" s="228">
        <v>3.1</v>
      </c>
      <c r="E60" s="158">
        <v>1</v>
      </c>
      <c r="F60" s="159">
        <v>8.1365740740740738E-3</v>
      </c>
      <c r="G60" s="160">
        <v>5.1216154199173971</v>
      </c>
      <c r="H60" s="160">
        <v>3.1</v>
      </c>
      <c r="I60" s="229">
        <v>42530</v>
      </c>
    </row>
    <row r="61" spans="1:9" x14ac:dyDescent="0.25">
      <c r="A61" s="343"/>
      <c r="B61" s="226"/>
      <c r="C61" s="227">
        <v>42535</v>
      </c>
      <c r="D61" s="228">
        <v>5.03</v>
      </c>
      <c r="E61" s="158">
        <v>1</v>
      </c>
      <c r="F61" s="159">
        <v>7.1759259259259259E-3</v>
      </c>
      <c r="G61" s="160">
        <v>5.8038461538461581</v>
      </c>
      <c r="H61" s="160">
        <v>5.03</v>
      </c>
      <c r="I61" s="229">
        <v>42535</v>
      </c>
    </row>
    <row r="62" spans="1:9" x14ac:dyDescent="0.25">
      <c r="A62" s="343"/>
      <c r="B62" s="226"/>
      <c r="C62" s="227">
        <v>42538</v>
      </c>
      <c r="D62" s="228">
        <v>7.85</v>
      </c>
      <c r="E62" s="158">
        <v>1</v>
      </c>
      <c r="F62" s="159">
        <v>8.1365740740740738E-3</v>
      </c>
      <c r="G62" s="160">
        <v>5.1195652173913091</v>
      </c>
      <c r="H62" s="160">
        <v>7.85</v>
      </c>
      <c r="I62" s="229">
        <v>42538</v>
      </c>
    </row>
    <row r="63" spans="1:9" x14ac:dyDescent="0.25">
      <c r="A63" s="343"/>
      <c r="B63" s="226"/>
      <c r="C63" s="227">
        <v>42578</v>
      </c>
      <c r="D63" s="228">
        <v>3.1</v>
      </c>
      <c r="E63" s="158">
        <v>1</v>
      </c>
      <c r="F63" s="159">
        <v>7.3958333333333341E-3</v>
      </c>
      <c r="G63" s="160">
        <v>5.6306760847628698</v>
      </c>
      <c r="H63" s="160">
        <v>3.1</v>
      </c>
      <c r="I63" s="229">
        <v>42578</v>
      </c>
    </row>
    <row r="64" spans="1:9" x14ac:dyDescent="0.25">
      <c r="A64" s="343"/>
      <c r="B64" s="226"/>
      <c r="C64" s="227">
        <v>42612</v>
      </c>
      <c r="D64" s="228">
        <v>2.2799999999999998</v>
      </c>
      <c r="E64" s="158">
        <v>1</v>
      </c>
      <c r="F64" s="159">
        <v>9.1319444444444443E-3</v>
      </c>
      <c r="G64" s="160">
        <v>4.5600000000000041</v>
      </c>
      <c r="H64" s="160">
        <v>2.2799999999999998</v>
      </c>
      <c r="I64" s="229">
        <v>42612</v>
      </c>
    </row>
    <row r="65" spans="1:9" x14ac:dyDescent="0.25">
      <c r="A65" s="343"/>
      <c r="B65" s="226"/>
      <c r="C65" s="227">
        <v>42633</v>
      </c>
      <c r="D65" s="228">
        <v>3.1</v>
      </c>
      <c r="E65" s="158">
        <v>1</v>
      </c>
      <c r="F65" s="159">
        <v>8.4143518518518517E-3</v>
      </c>
      <c r="G65" s="160">
        <v>4.9490022172949049</v>
      </c>
      <c r="H65" s="160">
        <v>3.1</v>
      </c>
      <c r="I65" s="229">
        <v>42633</v>
      </c>
    </row>
    <row r="66" spans="1:9" x14ac:dyDescent="0.25">
      <c r="A66" s="343"/>
      <c r="B66" s="226"/>
      <c r="C66" s="227">
        <v>42634</v>
      </c>
      <c r="D66" s="228">
        <v>3.1</v>
      </c>
      <c r="E66" s="158">
        <v>1</v>
      </c>
      <c r="F66" s="159">
        <v>7.5347222222222213E-3</v>
      </c>
      <c r="G66" s="160">
        <v>5.5302279484638301</v>
      </c>
      <c r="H66" s="160">
        <v>3.1</v>
      </c>
      <c r="I66" s="229">
        <v>42634</v>
      </c>
    </row>
    <row r="67" spans="1:9" x14ac:dyDescent="0.25">
      <c r="A67" s="343"/>
      <c r="B67" s="226"/>
      <c r="C67" s="227">
        <v>42640</v>
      </c>
      <c r="D67" s="228">
        <v>3.1</v>
      </c>
      <c r="E67" s="158">
        <v>1</v>
      </c>
      <c r="F67" s="159">
        <v>7.1643518518518514E-3</v>
      </c>
      <c r="G67" s="160">
        <v>5.8185610010427578</v>
      </c>
      <c r="H67" s="160">
        <v>3.1</v>
      </c>
      <c r="I67" s="229">
        <v>42640</v>
      </c>
    </row>
    <row r="68" spans="1:9" x14ac:dyDescent="0.25">
      <c r="A68" s="343"/>
      <c r="B68" s="226"/>
      <c r="C68" s="227">
        <v>42646</v>
      </c>
      <c r="D68" s="228">
        <v>3.1</v>
      </c>
      <c r="E68" s="158">
        <v>1</v>
      </c>
      <c r="F68" s="159">
        <v>8.1828703703703699E-3</v>
      </c>
      <c r="G68" s="160">
        <v>5.0889192886456946</v>
      </c>
      <c r="H68" s="160">
        <v>3.1</v>
      </c>
      <c r="I68" s="229">
        <v>42646</v>
      </c>
    </row>
    <row r="69" spans="1:9" x14ac:dyDescent="0.25">
      <c r="A69" s="343"/>
      <c r="B69" s="226"/>
      <c r="C69" s="227">
        <v>42648</v>
      </c>
      <c r="D69" s="228">
        <v>3.1</v>
      </c>
      <c r="E69" s="158">
        <v>1</v>
      </c>
      <c r="F69" s="159">
        <v>7.7314814814814815E-3</v>
      </c>
      <c r="G69" s="160">
        <v>5.3913043478260914</v>
      </c>
      <c r="H69" s="160">
        <v>3.1</v>
      </c>
      <c r="I69" s="229">
        <v>42648</v>
      </c>
    </row>
    <row r="70" spans="1:9" x14ac:dyDescent="0.25">
      <c r="A70" s="343"/>
      <c r="B70" s="226"/>
      <c r="C70" s="227">
        <v>42656</v>
      </c>
      <c r="D70" s="228">
        <v>3.1</v>
      </c>
      <c r="E70" s="158">
        <v>1</v>
      </c>
      <c r="F70" s="159">
        <v>7.858796296296296E-3</v>
      </c>
      <c r="G70" s="160">
        <v>5.3041825095057069</v>
      </c>
      <c r="H70" s="160">
        <v>3.1</v>
      </c>
      <c r="I70" s="229">
        <v>42656</v>
      </c>
    </row>
    <row r="71" spans="1:9" x14ac:dyDescent="0.25">
      <c r="A71" s="343"/>
      <c r="B71" s="226"/>
      <c r="C71" s="227">
        <v>42690</v>
      </c>
      <c r="D71" s="228">
        <v>3.2</v>
      </c>
      <c r="E71" s="158">
        <v>1</v>
      </c>
      <c r="F71" s="159">
        <v>7.8819444444444432E-3</v>
      </c>
      <c r="G71" s="160">
        <v>5.2844036697247745</v>
      </c>
      <c r="H71" s="160">
        <v>3.2</v>
      </c>
      <c r="I71" s="229">
        <v>42690</v>
      </c>
    </row>
    <row r="72" spans="1:9" x14ac:dyDescent="0.25">
      <c r="A72" s="343"/>
      <c r="B72" s="226"/>
      <c r="C72" s="227">
        <v>42702</v>
      </c>
      <c r="D72" s="228">
        <v>3.1</v>
      </c>
      <c r="E72" s="158">
        <v>1</v>
      </c>
      <c r="F72" s="159">
        <v>8.5763888888888886E-3</v>
      </c>
      <c r="G72" s="160">
        <v>4.8606271777003522</v>
      </c>
      <c r="H72" s="160">
        <v>3.1</v>
      </c>
      <c r="I72" s="229">
        <v>42702</v>
      </c>
    </row>
    <row r="73" spans="1:9" x14ac:dyDescent="0.25">
      <c r="A73" s="343"/>
      <c r="B73" s="226"/>
      <c r="C73" s="227">
        <v>42710</v>
      </c>
      <c r="D73" s="228">
        <v>1.45</v>
      </c>
      <c r="E73" s="158">
        <v>1</v>
      </c>
      <c r="F73" s="159">
        <v>7.3726851851851861E-3</v>
      </c>
      <c r="G73" s="160">
        <v>5.6493506493506542</v>
      </c>
      <c r="H73" s="160">
        <v>1.45</v>
      </c>
      <c r="I73" s="229">
        <v>42710</v>
      </c>
    </row>
    <row r="74" spans="1:9" x14ac:dyDescent="0.25">
      <c r="A74" s="343"/>
      <c r="B74" s="226"/>
      <c r="C74" s="227">
        <v>42711</v>
      </c>
      <c r="D74" s="228">
        <v>1.5</v>
      </c>
      <c r="E74" s="158">
        <v>1</v>
      </c>
      <c r="F74" s="159">
        <v>7.7662037037037031E-3</v>
      </c>
      <c r="G74" s="160">
        <v>5.3624627606752773</v>
      </c>
      <c r="H74" s="160">
        <v>1.5</v>
      </c>
      <c r="I74" s="229">
        <v>42711</v>
      </c>
    </row>
    <row r="75" spans="1:9" x14ac:dyDescent="0.25">
      <c r="A75" s="343"/>
      <c r="B75" s="226"/>
      <c r="C75" s="227">
        <v>42712</v>
      </c>
      <c r="D75" s="228">
        <v>2.58</v>
      </c>
      <c r="E75" s="158">
        <v>1</v>
      </c>
      <c r="F75" s="159">
        <v>8.0902777777777778E-3</v>
      </c>
      <c r="G75" s="160">
        <v>5.1485587583148611</v>
      </c>
      <c r="H75" s="160">
        <v>2.58</v>
      </c>
      <c r="I75" s="229">
        <v>42712</v>
      </c>
    </row>
    <row r="76" spans="1:9" x14ac:dyDescent="0.25">
      <c r="A76" s="343"/>
      <c r="B76" s="226"/>
      <c r="C76" s="227">
        <v>42716</v>
      </c>
      <c r="D76" s="228">
        <v>3</v>
      </c>
      <c r="E76" s="158">
        <v>1</v>
      </c>
      <c r="F76" s="159">
        <v>7.0949074074074074E-3</v>
      </c>
      <c r="G76" s="160">
        <v>5.8759521218716042</v>
      </c>
      <c r="H76" s="160">
        <v>3</v>
      </c>
      <c r="I76" s="229">
        <v>42716</v>
      </c>
    </row>
    <row r="77" spans="1:9" x14ac:dyDescent="0.25">
      <c r="A77" s="343"/>
      <c r="B77" s="226"/>
      <c r="C77" s="227">
        <v>42717</v>
      </c>
      <c r="D77" s="228">
        <v>3</v>
      </c>
      <c r="E77" s="158">
        <v>1</v>
      </c>
      <c r="F77" s="159">
        <v>6.9791666666666674E-3</v>
      </c>
      <c r="G77" s="160">
        <v>5.970149253731349</v>
      </c>
      <c r="H77" s="160">
        <v>3</v>
      </c>
      <c r="I77" s="229">
        <v>42717</v>
      </c>
    </row>
    <row r="78" spans="1:9" x14ac:dyDescent="0.25">
      <c r="A78" s="343"/>
      <c r="B78" s="226"/>
      <c r="C78" s="227">
        <v>42718</v>
      </c>
      <c r="D78" s="228">
        <v>3</v>
      </c>
      <c r="E78" s="158">
        <v>1</v>
      </c>
      <c r="F78" s="159">
        <v>6.9328703703703696E-3</v>
      </c>
      <c r="G78" s="160">
        <v>6.0133630289532345</v>
      </c>
      <c r="H78" s="160">
        <v>3</v>
      </c>
      <c r="I78" s="229">
        <v>42718</v>
      </c>
    </row>
    <row r="79" spans="1:9" x14ac:dyDescent="0.25">
      <c r="A79" s="343"/>
      <c r="B79" s="226"/>
      <c r="C79" s="227">
        <v>42719</v>
      </c>
      <c r="D79" s="228">
        <v>3.03</v>
      </c>
      <c r="E79" s="158">
        <v>1</v>
      </c>
      <c r="F79" s="159">
        <v>6.875E-3</v>
      </c>
      <c r="G79" s="160">
        <v>6.0600000000000049</v>
      </c>
      <c r="H79" s="160">
        <v>3.03</v>
      </c>
      <c r="I79" s="229">
        <v>42719</v>
      </c>
    </row>
    <row r="80" spans="1:9" x14ac:dyDescent="0.25">
      <c r="A80" s="343"/>
      <c r="B80" s="226"/>
      <c r="C80" s="227">
        <v>42723</v>
      </c>
      <c r="D80" s="228">
        <v>2.4900000000000002</v>
      </c>
      <c r="E80" s="158">
        <v>1</v>
      </c>
      <c r="F80" s="159">
        <v>7.7777777777777767E-3</v>
      </c>
      <c r="G80" s="160">
        <v>5.3548387096774235</v>
      </c>
      <c r="H80" s="160">
        <v>2.4900000000000002</v>
      </c>
      <c r="I80" s="229">
        <v>42723</v>
      </c>
    </row>
    <row r="81" spans="1:9" x14ac:dyDescent="0.25">
      <c r="A81" s="343"/>
      <c r="B81" s="226"/>
      <c r="C81" s="227">
        <v>42725</v>
      </c>
      <c r="D81" s="228">
        <v>2.42</v>
      </c>
      <c r="E81" s="158">
        <v>1</v>
      </c>
      <c r="F81" s="159">
        <v>8.611111111111111E-3</v>
      </c>
      <c r="G81" s="160">
        <v>4.8400000000000034</v>
      </c>
      <c r="H81" s="160">
        <v>2.42</v>
      </c>
      <c r="I81" s="229">
        <v>42725</v>
      </c>
    </row>
    <row r="82" spans="1:9" x14ac:dyDescent="0.25">
      <c r="A82" s="343"/>
      <c r="B82" s="226"/>
      <c r="C82" s="227">
        <v>42726</v>
      </c>
      <c r="D82" s="228">
        <v>2</v>
      </c>
      <c r="E82" s="158">
        <v>1</v>
      </c>
      <c r="F82" s="159">
        <v>7.6620370370370366E-3</v>
      </c>
      <c r="G82" s="160">
        <v>5.4339622641509484</v>
      </c>
      <c r="H82" s="160">
        <v>2</v>
      </c>
      <c r="I82" s="229">
        <v>42726</v>
      </c>
    </row>
    <row r="83" spans="1:9" x14ac:dyDescent="0.25">
      <c r="A83" s="343"/>
      <c r="B83" s="226"/>
      <c r="C83" s="227">
        <v>42731</v>
      </c>
      <c r="D83" s="228">
        <v>4.1500000000000004</v>
      </c>
      <c r="E83" s="158">
        <v>1</v>
      </c>
      <c r="F83" s="159">
        <v>7.3726851851851861E-3</v>
      </c>
      <c r="G83" s="160">
        <v>5.6526674233825247</v>
      </c>
      <c r="H83" s="160">
        <v>4.1500000000000004</v>
      </c>
      <c r="I83" s="229">
        <v>42731</v>
      </c>
    </row>
    <row r="84" spans="1:9" x14ac:dyDescent="0.25">
      <c r="A84" s="343"/>
      <c r="B84" s="230" t="s">
        <v>1741</v>
      </c>
      <c r="C84" s="231"/>
      <c r="D84" s="232">
        <v>128.83999999999995</v>
      </c>
      <c r="E84" s="233">
        <v>35</v>
      </c>
      <c r="F84" s="234">
        <v>7.8363095238095266E-3</v>
      </c>
      <c r="G84" s="235">
        <v>5.3508574599960737</v>
      </c>
      <c r="H84" s="235">
        <v>3.6811428571428557</v>
      </c>
      <c r="I84" s="236">
        <v>42731</v>
      </c>
    </row>
    <row r="85" spans="1:9" x14ac:dyDescent="0.25">
      <c r="A85" s="343"/>
      <c r="B85" s="230" t="s">
        <v>1311</v>
      </c>
      <c r="C85" s="237"/>
      <c r="D85" s="232">
        <v>322.68</v>
      </c>
      <c r="E85" s="233">
        <v>48</v>
      </c>
      <c r="F85" s="234">
        <v>7.4693769290123469E-3</v>
      </c>
      <c r="G85" s="235">
        <v>5.6331418037182353</v>
      </c>
      <c r="H85" s="235">
        <v>6.7225000000000001</v>
      </c>
      <c r="I85" s="236">
        <v>42682</v>
      </c>
    </row>
    <row r="86" spans="1:9" x14ac:dyDescent="0.25">
      <c r="A86" s="343"/>
      <c r="B86" s="219" t="s">
        <v>1849</v>
      </c>
      <c r="C86" s="220">
        <v>42636</v>
      </c>
      <c r="D86" s="221">
        <v>3.8</v>
      </c>
      <c r="E86" s="222">
        <v>1</v>
      </c>
      <c r="F86" s="223">
        <v>1.0486111111111111E-2</v>
      </c>
      <c r="G86" s="224">
        <v>3.9744334689134253</v>
      </c>
      <c r="H86" s="224">
        <v>3.8</v>
      </c>
      <c r="I86" s="225">
        <v>42636</v>
      </c>
    </row>
    <row r="87" spans="1:9" x14ac:dyDescent="0.25">
      <c r="A87" s="343"/>
      <c r="B87" s="230" t="s">
        <v>1883</v>
      </c>
      <c r="C87" s="231"/>
      <c r="D87" s="232">
        <v>3.8</v>
      </c>
      <c r="E87" s="233">
        <v>1</v>
      </c>
      <c r="F87" s="234">
        <v>1.0486111111111111E-2</v>
      </c>
      <c r="G87" s="235">
        <v>3.9744334689134253</v>
      </c>
      <c r="H87" s="235">
        <v>3.8</v>
      </c>
      <c r="I87" s="236">
        <v>42636</v>
      </c>
    </row>
    <row r="88" spans="1:9" x14ac:dyDescent="0.25">
      <c r="A88" s="343"/>
      <c r="B88" s="219" t="s">
        <v>1548</v>
      </c>
      <c r="C88" s="220">
        <v>42034</v>
      </c>
      <c r="D88" s="221">
        <v>2.75</v>
      </c>
      <c r="E88" s="222">
        <v>1</v>
      </c>
      <c r="F88" s="223">
        <v>7.9629629629629634E-3</v>
      </c>
      <c r="G88" s="224">
        <v>5.2297939778129985</v>
      </c>
      <c r="H88" s="224">
        <v>2.75</v>
      </c>
      <c r="I88" s="225">
        <v>42034</v>
      </c>
    </row>
    <row r="89" spans="1:9" x14ac:dyDescent="0.25">
      <c r="A89" s="343"/>
      <c r="B89" s="226"/>
      <c r="C89" s="227">
        <v>42035</v>
      </c>
      <c r="D89" s="228">
        <v>8.5500000000000007</v>
      </c>
      <c r="E89" s="158">
        <v>1</v>
      </c>
      <c r="F89" s="159">
        <v>8.2407407407407412E-3</v>
      </c>
      <c r="G89" s="160">
        <v>5.0591715976331404</v>
      </c>
      <c r="H89" s="160">
        <v>8.5500000000000007</v>
      </c>
      <c r="I89" s="229">
        <v>42035</v>
      </c>
    </row>
    <row r="90" spans="1:9" x14ac:dyDescent="0.25">
      <c r="A90" s="343"/>
      <c r="B90" s="226"/>
      <c r="C90" s="227">
        <v>42037</v>
      </c>
      <c r="D90" s="228">
        <v>3.75</v>
      </c>
      <c r="E90" s="158">
        <v>1</v>
      </c>
      <c r="F90" s="159">
        <v>7.7546296296296287E-3</v>
      </c>
      <c r="G90" s="160">
        <v>5.3699284009546586</v>
      </c>
      <c r="H90" s="160">
        <v>3.75</v>
      </c>
      <c r="I90" s="229">
        <v>42037</v>
      </c>
    </row>
    <row r="91" spans="1:9" x14ac:dyDescent="0.25">
      <c r="A91" s="343"/>
      <c r="B91" s="226"/>
      <c r="C91" s="227">
        <v>42038</v>
      </c>
      <c r="D91" s="228">
        <v>2.75</v>
      </c>
      <c r="E91" s="158">
        <v>1</v>
      </c>
      <c r="F91" s="159">
        <v>7.5810185185185182E-3</v>
      </c>
      <c r="G91" s="160">
        <v>5.5000000000000044</v>
      </c>
      <c r="H91" s="160">
        <v>2.75</v>
      </c>
      <c r="I91" s="229">
        <v>42038</v>
      </c>
    </row>
    <row r="92" spans="1:9" x14ac:dyDescent="0.25">
      <c r="A92" s="343"/>
      <c r="B92" s="226"/>
      <c r="C92" s="227">
        <v>42042</v>
      </c>
      <c r="D92" s="228">
        <v>5.0999999999999996</v>
      </c>
      <c r="E92" s="158">
        <v>1</v>
      </c>
      <c r="F92" s="159">
        <v>8.1712962962962963E-3</v>
      </c>
      <c r="G92" s="160">
        <v>5.1000000000000041</v>
      </c>
      <c r="H92" s="160">
        <v>5.0999999999999996</v>
      </c>
      <c r="I92" s="229">
        <v>42042</v>
      </c>
    </row>
    <row r="93" spans="1:9" x14ac:dyDescent="0.25">
      <c r="A93" s="343"/>
      <c r="B93" s="226"/>
      <c r="C93" s="227">
        <v>42044</v>
      </c>
      <c r="D93" s="228">
        <v>2.75</v>
      </c>
      <c r="E93" s="158">
        <v>1</v>
      </c>
      <c r="F93" s="159">
        <v>7.5810185185185182E-3</v>
      </c>
      <c r="G93" s="160">
        <v>5.5000000000000044</v>
      </c>
      <c r="H93" s="160">
        <v>2.75</v>
      </c>
      <c r="I93" s="229">
        <v>42044</v>
      </c>
    </row>
    <row r="94" spans="1:9" x14ac:dyDescent="0.25">
      <c r="A94" s="343"/>
      <c r="B94" s="226"/>
      <c r="C94" s="227">
        <v>42049</v>
      </c>
      <c r="D94" s="228">
        <v>18</v>
      </c>
      <c r="E94" s="158">
        <v>1</v>
      </c>
      <c r="F94" s="159">
        <v>8.2291666666666659E-3</v>
      </c>
      <c r="G94" s="160">
        <v>5.0640825257893134</v>
      </c>
      <c r="H94" s="160">
        <v>18</v>
      </c>
      <c r="I94" s="229">
        <v>42049</v>
      </c>
    </row>
    <row r="95" spans="1:9" x14ac:dyDescent="0.25">
      <c r="A95" s="343"/>
      <c r="B95" s="226"/>
      <c r="C95" s="227">
        <v>42052</v>
      </c>
      <c r="D95" s="228">
        <v>3.85</v>
      </c>
      <c r="E95" s="158">
        <v>1</v>
      </c>
      <c r="F95" s="159">
        <v>8.113425925925925E-3</v>
      </c>
      <c r="G95" s="160">
        <v>5.1333333333333382</v>
      </c>
      <c r="H95" s="160">
        <v>3.85</v>
      </c>
      <c r="I95" s="229">
        <v>42052</v>
      </c>
    </row>
    <row r="96" spans="1:9" x14ac:dyDescent="0.25">
      <c r="A96" s="343"/>
      <c r="B96" s="226"/>
      <c r="C96" s="227">
        <v>42053</v>
      </c>
      <c r="D96" s="228">
        <v>2.85</v>
      </c>
      <c r="E96" s="158">
        <v>1</v>
      </c>
      <c r="F96" s="159">
        <v>7.3148148148148148E-3</v>
      </c>
      <c r="G96" s="160">
        <v>5.7000000000000046</v>
      </c>
      <c r="H96" s="160">
        <v>2.85</v>
      </c>
      <c r="I96" s="229">
        <v>42053</v>
      </c>
    </row>
    <row r="97" spans="1:9" x14ac:dyDescent="0.25">
      <c r="A97" s="343"/>
      <c r="B97" s="226"/>
      <c r="C97" s="227">
        <v>42055</v>
      </c>
      <c r="D97" s="228">
        <v>3.75</v>
      </c>
      <c r="E97" s="158">
        <v>1</v>
      </c>
      <c r="F97" s="159">
        <v>7.4537037037037028E-3</v>
      </c>
      <c r="G97" s="160">
        <v>5.590062111801247</v>
      </c>
      <c r="H97" s="160">
        <v>3.75</v>
      </c>
      <c r="I97" s="229">
        <v>42055</v>
      </c>
    </row>
    <row r="98" spans="1:9" x14ac:dyDescent="0.25">
      <c r="A98" s="343"/>
      <c r="B98" s="226"/>
      <c r="C98" s="227">
        <v>42057</v>
      </c>
      <c r="D98" s="228">
        <v>20</v>
      </c>
      <c r="E98" s="158">
        <v>1</v>
      </c>
      <c r="F98" s="159">
        <v>8.1597222222222227E-3</v>
      </c>
      <c r="G98" s="160">
        <v>5.1081943951755981</v>
      </c>
      <c r="H98" s="160">
        <v>20</v>
      </c>
      <c r="I98" s="229">
        <v>42057</v>
      </c>
    </row>
    <row r="99" spans="1:9" x14ac:dyDescent="0.25">
      <c r="A99" s="343"/>
      <c r="B99" s="226"/>
      <c r="C99" s="227">
        <v>42064</v>
      </c>
      <c r="D99" s="228">
        <v>10</v>
      </c>
      <c r="E99" s="158">
        <v>1</v>
      </c>
      <c r="F99" s="159">
        <v>8.3217592592592596E-3</v>
      </c>
      <c r="G99" s="160">
        <v>5.0055617352614057</v>
      </c>
      <c r="H99" s="160">
        <v>10</v>
      </c>
      <c r="I99" s="229">
        <v>42064</v>
      </c>
    </row>
    <row r="100" spans="1:9" x14ac:dyDescent="0.25">
      <c r="A100" s="343"/>
      <c r="B100" s="226"/>
      <c r="C100" s="227">
        <v>42066</v>
      </c>
      <c r="D100" s="228">
        <v>4.1500000000000004</v>
      </c>
      <c r="E100" s="158">
        <v>1</v>
      </c>
      <c r="F100" s="159">
        <v>7.5462962962962966E-3</v>
      </c>
      <c r="G100" s="160">
        <v>5.5210643015521104</v>
      </c>
      <c r="H100" s="160">
        <v>4.1500000000000004</v>
      </c>
      <c r="I100" s="229">
        <v>42066</v>
      </c>
    </row>
    <row r="101" spans="1:9" x14ac:dyDescent="0.25">
      <c r="A101" s="343"/>
      <c r="B101" s="226"/>
      <c r="C101" s="227">
        <v>42067</v>
      </c>
      <c r="D101" s="228">
        <v>3</v>
      </c>
      <c r="E101" s="158">
        <v>1</v>
      </c>
      <c r="F101" s="159">
        <v>7.5231481481481477E-3</v>
      </c>
      <c r="G101" s="160">
        <v>5.5356227575602297</v>
      </c>
      <c r="H101" s="160">
        <v>3</v>
      </c>
      <c r="I101" s="229">
        <v>42067</v>
      </c>
    </row>
    <row r="102" spans="1:9" x14ac:dyDescent="0.25">
      <c r="A102" s="343"/>
      <c r="B102" s="226"/>
      <c r="C102" s="227">
        <v>42068</v>
      </c>
      <c r="D102" s="228">
        <v>3.5</v>
      </c>
      <c r="E102" s="158">
        <v>1</v>
      </c>
      <c r="F102" s="159">
        <v>7.9629629629629634E-3</v>
      </c>
      <c r="G102" s="160">
        <v>5.2303860523038646</v>
      </c>
      <c r="H102" s="160">
        <v>3.5</v>
      </c>
      <c r="I102" s="229">
        <v>42068</v>
      </c>
    </row>
    <row r="103" spans="1:9" x14ac:dyDescent="0.25">
      <c r="A103" s="343"/>
      <c r="B103" s="226"/>
      <c r="C103" s="227">
        <v>42071</v>
      </c>
      <c r="D103" s="228">
        <v>10</v>
      </c>
      <c r="E103" s="158">
        <v>1</v>
      </c>
      <c r="F103" s="159">
        <v>7.8703703703703713E-3</v>
      </c>
      <c r="G103" s="160">
        <v>5.2964543180815111</v>
      </c>
      <c r="H103" s="160">
        <v>10</v>
      </c>
      <c r="I103" s="229">
        <v>42071</v>
      </c>
    </row>
    <row r="104" spans="1:9" x14ac:dyDescent="0.25">
      <c r="A104" s="343"/>
      <c r="B104" s="226"/>
      <c r="C104" s="227">
        <v>42074</v>
      </c>
      <c r="D104" s="228">
        <v>3</v>
      </c>
      <c r="E104" s="158">
        <v>1</v>
      </c>
      <c r="F104" s="159">
        <v>7.8935185185185185E-3</v>
      </c>
      <c r="G104" s="160">
        <v>5.2811735941320332</v>
      </c>
      <c r="H104" s="160">
        <v>3</v>
      </c>
      <c r="I104" s="229">
        <v>42074</v>
      </c>
    </row>
    <row r="105" spans="1:9" x14ac:dyDescent="0.25">
      <c r="A105" s="343"/>
      <c r="B105" s="226"/>
      <c r="C105" s="227">
        <v>42077</v>
      </c>
      <c r="D105" s="228">
        <v>2.8</v>
      </c>
      <c r="E105" s="158">
        <v>1</v>
      </c>
      <c r="F105" s="159">
        <v>7.4421296296296293E-3</v>
      </c>
      <c r="G105" s="160">
        <v>5.6000000000000041</v>
      </c>
      <c r="H105" s="160">
        <v>2.8</v>
      </c>
      <c r="I105" s="229">
        <v>42077</v>
      </c>
    </row>
    <row r="106" spans="1:9" x14ac:dyDescent="0.25">
      <c r="A106" s="343"/>
      <c r="B106" s="226"/>
      <c r="C106" s="227">
        <v>42078</v>
      </c>
      <c r="D106" s="228">
        <v>8</v>
      </c>
      <c r="E106" s="158">
        <v>1</v>
      </c>
      <c r="F106" s="159">
        <v>7.9745370370370369E-3</v>
      </c>
      <c r="G106" s="160">
        <v>5.2240159622709994</v>
      </c>
      <c r="H106" s="160">
        <v>8</v>
      </c>
      <c r="I106" s="229">
        <v>42078</v>
      </c>
    </row>
    <row r="107" spans="1:9" x14ac:dyDescent="0.25">
      <c r="A107" s="343"/>
      <c r="B107" s="226"/>
      <c r="C107" s="227">
        <v>42084</v>
      </c>
      <c r="D107" s="228">
        <v>26.2</v>
      </c>
      <c r="E107" s="158">
        <v>1</v>
      </c>
      <c r="F107" s="159">
        <v>8.9236111111111113E-3</v>
      </c>
      <c r="G107" s="160">
        <v>4.6716196136701367</v>
      </c>
      <c r="H107" s="160">
        <v>26.2</v>
      </c>
      <c r="I107" s="229">
        <v>42084</v>
      </c>
    </row>
    <row r="108" spans="1:9" x14ac:dyDescent="0.25">
      <c r="A108" s="343"/>
      <c r="B108" s="226"/>
      <c r="C108" s="227">
        <v>42091</v>
      </c>
      <c r="D108" s="228">
        <v>3</v>
      </c>
      <c r="E108" s="158">
        <v>1</v>
      </c>
      <c r="F108" s="159">
        <v>8.1018518518518514E-3</v>
      </c>
      <c r="G108" s="160">
        <v>5.1428571428571468</v>
      </c>
      <c r="H108" s="160">
        <v>3</v>
      </c>
      <c r="I108" s="229">
        <v>42091</v>
      </c>
    </row>
    <row r="109" spans="1:9" x14ac:dyDescent="0.25">
      <c r="A109" s="343"/>
      <c r="B109" s="226"/>
      <c r="C109" s="227">
        <v>42097</v>
      </c>
      <c r="D109" s="228">
        <v>5.0999999999999996</v>
      </c>
      <c r="E109" s="158">
        <v>1</v>
      </c>
      <c r="F109" s="159">
        <v>7.6388888888888886E-3</v>
      </c>
      <c r="G109" s="160">
        <v>5.4561664190193202</v>
      </c>
      <c r="H109" s="160">
        <v>5.0999999999999996</v>
      </c>
      <c r="I109" s="229">
        <v>42097</v>
      </c>
    </row>
    <row r="110" spans="1:9" x14ac:dyDescent="0.25">
      <c r="A110" s="343"/>
      <c r="B110" s="226"/>
      <c r="C110" s="227">
        <v>42107</v>
      </c>
      <c r="D110" s="228">
        <v>7.5</v>
      </c>
      <c r="E110" s="158">
        <v>1</v>
      </c>
      <c r="F110" s="159">
        <v>8.1018518518518514E-3</v>
      </c>
      <c r="G110" s="160">
        <v>5.1399200456881822</v>
      </c>
      <c r="H110" s="160">
        <v>7.5</v>
      </c>
      <c r="I110" s="229">
        <v>42107</v>
      </c>
    </row>
    <row r="111" spans="1:9" x14ac:dyDescent="0.25">
      <c r="A111" s="343"/>
      <c r="B111" s="226"/>
      <c r="C111" s="227">
        <v>42115</v>
      </c>
      <c r="D111" s="228">
        <v>3.1</v>
      </c>
      <c r="E111" s="158">
        <v>1</v>
      </c>
      <c r="F111" s="159">
        <v>7.2569444444444443E-3</v>
      </c>
      <c r="G111" s="160">
        <v>5.7436953165208493</v>
      </c>
      <c r="H111" s="160">
        <v>3.1</v>
      </c>
      <c r="I111" s="229">
        <v>42115</v>
      </c>
    </row>
    <row r="112" spans="1:9" x14ac:dyDescent="0.25">
      <c r="A112" s="343"/>
      <c r="B112" s="226"/>
      <c r="C112" s="227">
        <v>42117</v>
      </c>
      <c r="D112" s="228">
        <v>3</v>
      </c>
      <c r="E112" s="158">
        <v>1</v>
      </c>
      <c r="F112" s="159">
        <v>6.851851851851852E-3</v>
      </c>
      <c r="G112" s="160">
        <v>6.0845070422535263</v>
      </c>
      <c r="H112" s="160">
        <v>3</v>
      </c>
      <c r="I112" s="229">
        <v>42117</v>
      </c>
    </row>
    <row r="113" spans="1:9" x14ac:dyDescent="0.25">
      <c r="A113" s="343"/>
      <c r="B113" s="226"/>
      <c r="C113" s="227">
        <v>42123</v>
      </c>
      <c r="D113" s="228">
        <v>4.0599999999999996</v>
      </c>
      <c r="E113" s="158">
        <v>1</v>
      </c>
      <c r="F113" s="159">
        <v>7.3726851851851861E-3</v>
      </c>
      <c r="G113" s="160">
        <v>5.6476043276661549</v>
      </c>
      <c r="H113" s="160">
        <v>4.0599999999999996</v>
      </c>
      <c r="I113" s="229">
        <v>42123</v>
      </c>
    </row>
    <row r="114" spans="1:9" x14ac:dyDescent="0.25">
      <c r="A114" s="343"/>
      <c r="B114" s="226"/>
      <c r="C114" s="227">
        <v>42137</v>
      </c>
      <c r="D114" s="228">
        <v>3</v>
      </c>
      <c r="E114" s="158">
        <v>1</v>
      </c>
      <c r="F114" s="159">
        <v>7.1990740740740739E-3</v>
      </c>
      <c r="G114" s="160">
        <v>5.7908847184986652</v>
      </c>
      <c r="H114" s="160">
        <v>3</v>
      </c>
      <c r="I114" s="229">
        <v>42137</v>
      </c>
    </row>
    <row r="115" spans="1:9" x14ac:dyDescent="0.25">
      <c r="A115" s="343"/>
      <c r="B115" s="226"/>
      <c r="C115" s="227">
        <v>42152</v>
      </c>
      <c r="D115" s="228">
        <v>4.2</v>
      </c>
      <c r="E115" s="158">
        <v>1</v>
      </c>
      <c r="F115" s="159">
        <v>7.6851851851851847E-3</v>
      </c>
      <c r="G115" s="160">
        <v>5.4212979562567281</v>
      </c>
      <c r="H115" s="160">
        <v>4.2</v>
      </c>
      <c r="I115" s="229">
        <v>42152</v>
      </c>
    </row>
    <row r="116" spans="1:9" x14ac:dyDescent="0.25">
      <c r="A116" s="343"/>
      <c r="B116" s="226"/>
      <c r="C116" s="227">
        <v>42158</v>
      </c>
      <c r="D116" s="228">
        <v>2</v>
      </c>
      <c r="E116" s="158">
        <v>1</v>
      </c>
      <c r="F116" s="159">
        <v>7.4421296296296293E-3</v>
      </c>
      <c r="G116" s="160">
        <v>5.5944055944055995</v>
      </c>
      <c r="H116" s="160">
        <v>2</v>
      </c>
      <c r="I116" s="229">
        <v>42158</v>
      </c>
    </row>
    <row r="117" spans="1:9" x14ac:dyDescent="0.25">
      <c r="A117" s="343"/>
      <c r="B117" s="226"/>
      <c r="C117" s="227">
        <v>42166</v>
      </c>
      <c r="D117" s="228">
        <v>2</v>
      </c>
      <c r="E117" s="158">
        <v>1</v>
      </c>
      <c r="F117" s="159">
        <v>7.2916666666666659E-3</v>
      </c>
      <c r="G117" s="160">
        <v>5.7142857142857197</v>
      </c>
      <c r="H117" s="160">
        <v>2</v>
      </c>
      <c r="I117" s="229">
        <v>42166</v>
      </c>
    </row>
    <row r="118" spans="1:9" x14ac:dyDescent="0.25">
      <c r="A118" s="343"/>
      <c r="B118" s="226"/>
      <c r="C118" s="227">
        <v>42172</v>
      </c>
      <c r="D118" s="228">
        <v>4.1500000000000004</v>
      </c>
      <c r="E118" s="158">
        <v>1</v>
      </c>
      <c r="F118" s="159">
        <v>7.719907407407408E-3</v>
      </c>
      <c r="G118" s="160">
        <v>5.4013015184381823</v>
      </c>
      <c r="H118" s="160">
        <v>4.1500000000000004</v>
      </c>
      <c r="I118" s="229">
        <v>42172</v>
      </c>
    </row>
    <row r="119" spans="1:9" x14ac:dyDescent="0.25">
      <c r="A119" s="343"/>
      <c r="B119" s="226"/>
      <c r="C119" s="227">
        <v>42187</v>
      </c>
      <c r="D119" s="228">
        <v>7.1</v>
      </c>
      <c r="E119" s="158">
        <v>1</v>
      </c>
      <c r="F119" s="159">
        <v>8.1481481481481474E-3</v>
      </c>
      <c r="G119" s="160">
        <v>5.1150690414248583</v>
      </c>
      <c r="H119" s="160">
        <v>7.1</v>
      </c>
      <c r="I119" s="229">
        <v>42187</v>
      </c>
    </row>
    <row r="120" spans="1:9" x14ac:dyDescent="0.25">
      <c r="A120" s="343"/>
      <c r="B120" s="226"/>
      <c r="C120" s="227">
        <v>42228</v>
      </c>
      <c r="D120" s="228">
        <v>2.5</v>
      </c>
      <c r="E120" s="158">
        <v>1</v>
      </c>
      <c r="F120" s="159">
        <v>8.3333333333333332E-3</v>
      </c>
      <c r="G120" s="160">
        <v>5.0000000000000036</v>
      </c>
      <c r="H120" s="160">
        <v>2.5</v>
      </c>
      <c r="I120" s="229">
        <v>42228</v>
      </c>
    </row>
    <row r="121" spans="1:9" x14ac:dyDescent="0.25">
      <c r="A121" s="343"/>
      <c r="B121" s="226"/>
      <c r="C121" s="227">
        <v>42234</v>
      </c>
      <c r="D121" s="228">
        <v>3</v>
      </c>
      <c r="E121" s="158">
        <v>1</v>
      </c>
      <c r="F121" s="159">
        <v>8.8773148148148153E-3</v>
      </c>
      <c r="G121" s="160">
        <v>4.6936114732724938</v>
      </c>
      <c r="H121" s="160">
        <v>3</v>
      </c>
      <c r="I121" s="229">
        <v>42234</v>
      </c>
    </row>
    <row r="122" spans="1:9" x14ac:dyDescent="0.25">
      <c r="A122" s="343"/>
      <c r="B122" s="226"/>
      <c r="C122" s="227">
        <v>42240</v>
      </c>
      <c r="D122" s="228">
        <v>1</v>
      </c>
      <c r="E122" s="158">
        <v>1</v>
      </c>
      <c r="F122" s="159">
        <v>6.9444444444444441E-3</v>
      </c>
      <c r="G122" s="160">
        <v>6.0000000000000053</v>
      </c>
      <c r="H122" s="160">
        <v>1</v>
      </c>
      <c r="I122" s="229">
        <v>42240</v>
      </c>
    </row>
    <row r="123" spans="1:9" x14ac:dyDescent="0.25">
      <c r="A123" s="343"/>
      <c r="B123" s="226"/>
      <c r="C123" s="227">
        <v>42241</v>
      </c>
      <c r="D123" s="228">
        <v>1.5</v>
      </c>
      <c r="E123" s="158">
        <v>1</v>
      </c>
      <c r="F123" s="159">
        <v>6.9444444444444441E-3</v>
      </c>
      <c r="G123" s="160">
        <v>6.0000000000000053</v>
      </c>
      <c r="H123" s="160">
        <v>1.5</v>
      </c>
      <c r="I123" s="229">
        <v>42241</v>
      </c>
    </row>
    <row r="124" spans="1:9" x14ac:dyDescent="0.25">
      <c r="A124" s="343"/>
      <c r="B124" s="226"/>
      <c r="C124" s="227">
        <v>42243</v>
      </c>
      <c r="D124" s="228">
        <v>3.4</v>
      </c>
      <c r="E124" s="158">
        <v>1</v>
      </c>
      <c r="F124" s="159">
        <v>7.4305555555555548E-3</v>
      </c>
      <c r="G124" s="160">
        <v>5.6069628950984924</v>
      </c>
      <c r="H124" s="160">
        <v>3.4</v>
      </c>
      <c r="I124" s="229">
        <v>42243</v>
      </c>
    </row>
    <row r="125" spans="1:9" x14ac:dyDescent="0.25">
      <c r="A125" s="343"/>
      <c r="B125" s="226"/>
      <c r="C125" s="227">
        <v>42248</v>
      </c>
      <c r="D125" s="228">
        <v>3.1</v>
      </c>
      <c r="E125" s="158">
        <v>1</v>
      </c>
      <c r="F125" s="159">
        <v>7.3958333333333341E-3</v>
      </c>
      <c r="G125" s="160">
        <v>5.633518425037864</v>
      </c>
      <c r="H125" s="160">
        <v>3.1</v>
      </c>
      <c r="I125" s="229">
        <v>42248</v>
      </c>
    </row>
    <row r="126" spans="1:9" x14ac:dyDescent="0.25">
      <c r="A126" s="343"/>
      <c r="B126" s="226"/>
      <c r="C126" s="227">
        <v>42249</v>
      </c>
      <c r="D126" s="228">
        <v>3</v>
      </c>
      <c r="E126" s="158">
        <v>1</v>
      </c>
      <c r="F126" s="159">
        <v>8.1249999999999985E-3</v>
      </c>
      <c r="G126" s="160">
        <v>5.1282051282051313</v>
      </c>
      <c r="H126" s="160">
        <v>3</v>
      </c>
      <c r="I126" s="229">
        <v>42249</v>
      </c>
    </row>
    <row r="127" spans="1:9" x14ac:dyDescent="0.25">
      <c r="A127" s="343"/>
      <c r="B127" s="226"/>
      <c r="C127" s="227">
        <v>42271</v>
      </c>
      <c r="D127" s="228">
        <v>2.5</v>
      </c>
      <c r="E127" s="158">
        <v>1</v>
      </c>
      <c r="F127" s="159">
        <v>8.3333333333333332E-3</v>
      </c>
      <c r="G127" s="160">
        <v>5.0000000000000036</v>
      </c>
      <c r="H127" s="160">
        <v>2.5</v>
      </c>
      <c r="I127" s="229">
        <v>42271</v>
      </c>
    </row>
    <row r="128" spans="1:9" x14ac:dyDescent="0.25">
      <c r="A128" s="343"/>
      <c r="B128" s="226"/>
      <c r="C128" s="227">
        <v>42278</v>
      </c>
      <c r="D128" s="228">
        <v>3.1</v>
      </c>
      <c r="E128" s="158">
        <v>1</v>
      </c>
      <c r="F128" s="159">
        <v>6.7361111111111103E-3</v>
      </c>
      <c r="G128" s="160">
        <v>6.1828254847645479</v>
      </c>
      <c r="H128" s="160">
        <v>3.1</v>
      </c>
      <c r="I128" s="229">
        <v>42278</v>
      </c>
    </row>
    <row r="129" spans="1:9" x14ac:dyDescent="0.25">
      <c r="A129" s="343"/>
      <c r="B129" s="226"/>
      <c r="C129" s="227">
        <v>42283</v>
      </c>
      <c r="D129" s="228">
        <v>2.5</v>
      </c>
      <c r="E129" s="158">
        <v>1</v>
      </c>
      <c r="F129" s="159">
        <v>8.3333333333333332E-3</v>
      </c>
      <c r="G129" s="160">
        <v>5.0000000000000036</v>
      </c>
      <c r="H129" s="160">
        <v>2.5</v>
      </c>
      <c r="I129" s="229">
        <v>42283</v>
      </c>
    </row>
    <row r="130" spans="1:9" x14ac:dyDescent="0.25">
      <c r="A130" s="343"/>
      <c r="B130" s="226"/>
      <c r="C130" s="227">
        <v>42285</v>
      </c>
      <c r="D130" s="228">
        <v>3.2</v>
      </c>
      <c r="E130" s="158">
        <v>1</v>
      </c>
      <c r="F130" s="159">
        <v>7.2685185185185188E-3</v>
      </c>
      <c r="G130" s="160">
        <v>5.7284932869219345</v>
      </c>
      <c r="H130" s="160">
        <v>3.2</v>
      </c>
      <c r="I130" s="229">
        <v>42285</v>
      </c>
    </row>
    <row r="131" spans="1:9" x14ac:dyDescent="0.25">
      <c r="A131" s="343"/>
      <c r="B131" s="226"/>
      <c r="C131" s="227">
        <v>42292</v>
      </c>
      <c r="D131" s="228">
        <v>3.2</v>
      </c>
      <c r="E131" s="158">
        <v>1</v>
      </c>
      <c r="F131" s="159">
        <v>7.3148148148148148E-3</v>
      </c>
      <c r="G131" s="160">
        <v>5.6973293768546034</v>
      </c>
      <c r="H131" s="160">
        <v>3.2</v>
      </c>
      <c r="I131" s="229">
        <v>42292</v>
      </c>
    </row>
    <row r="132" spans="1:9" x14ac:dyDescent="0.25">
      <c r="A132" s="343"/>
      <c r="B132" s="226"/>
      <c r="C132" s="227">
        <v>42338</v>
      </c>
      <c r="D132" s="228">
        <v>2</v>
      </c>
      <c r="E132" s="158">
        <v>1</v>
      </c>
      <c r="F132" s="159">
        <v>1.0416666666666666E-2</v>
      </c>
      <c r="G132" s="160">
        <v>4.0000000000000036</v>
      </c>
      <c r="H132" s="160">
        <v>2</v>
      </c>
      <c r="I132" s="229">
        <v>42338</v>
      </c>
    </row>
    <row r="133" spans="1:9" x14ac:dyDescent="0.25">
      <c r="A133" s="343"/>
      <c r="B133" s="226"/>
      <c r="C133" s="227">
        <v>42352</v>
      </c>
      <c r="D133" s="228">
        <v>2.2999999999999998</v>
      </c>
      <c r="E133" s="158">
        <v>1</v>
      </c>
      <c r="F133" s="159">
        <v>9.0624999999999994E-3</v>
      </c>
      <c r="G133" s="160">
        <v>4.6000000000000032</v>
      </c>
      <c r="H133" s="160">
        <v>2.2999999999999998</v>
      </c>
      <c r="I133" s="229">
        <v>42352</v>
      </c>
    </row>
    <row r="134" spans="1:9" x14ac:dyDescent="0.25">
      <c r="A134" s="343"/>
      <c r="B134" s="226"/>
      <c r="C134" s="227">
        <v>42366</v>
      </c>
      <c r="D134" s="228">
        <v>2.5</v>
      </c>
      <c r="E134" s="158">
        <v>1</v>
      </c>
      <c r="F134" s="159">
        <v>8.3333333333333332E-3</v>
      </c>
      <c r="G134" s="160">
        <v>5.0000000000000036</v>
      </c>
      <c r="H134" s="160">
        <v>2.5</v>
      </c>
      <c r="I134" s="229">
        <v>42366</v>
      </c>
    </row>
    <row r="135" spans="1:9" x14ac:dyDescent="0.25">
      <c r="A135" s="343"/>
      <c r="B135" s="226"/>
      <c r="C135" s="227">
        <v>42388</v>
      </c>
      <c r="D135" s="228">
        <v>3</v>
      </c>
      <c r="E135" s="158">
        <v>1</v>
      </c>
      <c r="F135" s="159">
        <v>6.8171296296296287E-3</v>
      </c>
      <c r="G135" s="160">
        <v>6.1085972850678782</v>
      </c>
      <c r="H135" s="160">
        <v>3</v>
      </c>
      <c r="I135" s="229">
        <v>42388</v>
      </c>
    </row>
    <row r="136" spans="1:9" x14ac:dyDescent="0.25">
      <c r="A136" s="343"/>
      <c r="B136" s="226"/>
      <c r="C136" s="227">
        <v>42389</v>
      </c>
      <c r="D136" s="228">
        <v>3</v>
      </c>
      <c r="E136" s="158">
        <v>1</v>
      </c>
      <c r="F136" s="159">
        <v>6.8634259259259256E-3</v>
      </c>
      <c r="G136" s="160">
        <v>6.0742407199100166</v>
      </c>
      <c r="H136" s="160">
        <v>3</v>
      </c>
      <c r="I136" s="229">
        <v>42389</v>
      </c>
    </row>
    <row r="137" spans="1:9" x14ac:dyDescent="0.25">
      <c r="A137" s="343"/>
      <c r="B137" s="226"/>
      <c r="C137" s="227">
        <v>42390</v>
      </c>
      <c r="D137" s="228">
        <v>3</v>
      </c>
      <c r="E137" s="158">
        <v>1</v>
      </c>
      <c r="F137" s="159">
        <v>7.4074074074074068E-3</v>
      </c>
      <c r="G137" s="160">
        <v>5.6250000000000044</v>
      </c>
      <c r="H137" s="160">
        <v>3</v>
      </c>
      <c r="I137" s="229">
        <v>42390</v>
      </c>
    </row>
    <row r="138" spans="1:9" x14ac:dyDescent="0.25">
      <c r="A138" s="343"/>
      <c r="B138" s="226"/>
      <c r="C138" s="227">
        <v>42404</v>
      </c>
      <c r="D138" s="228">
        <v>2.2999999999999998</v>
      </c>
      <c r="E138" s="158">
        <v>1</v>
      </c>
      <c r="F138" s="159">
        <v>7.5462962962962966E-3</v>
      </c>
      <c r="G138" s="160">
        <v>5.520000000000004</v>
      </c>
      <c r="H138" s="160">
        <v>2.2999999999999998</v>
      </c>
      <c r="I138" s="229">
        <v>42404</v>
      </c>
    </row>
    <row r="139" spans="1:9" x14ac:dyDescent="0.25">
      <c r="A139" s="343"/>
      <c r="B139" s="226"/>
      <c r="C139" s="227">
        <v>42514</v>
      </c>
      <c r="D139" s="228">
        <v>3.07</v>
      </c>
      <c r="E139" s="158">
        <v>1</v>
      </c>
      <c r="F139" s="159">
        <v>7.1412037037037043E-3</v>
      </c>
      <c r="G139" s="160">
        <v>5.8383518225039657</v>
      </c>
      <c r="H139" s="160">
        <v>3.07</v>
      </c>
      <c r="I139" s="229">
        <v>42514</v>
      </c>
    </row>
    <row r="140" spans="1:9" x14ac:dyDescent="0.25">
      <c r="A140" s="343"/>
      <c r="B140" s="226"/>
      <c r="C140" s="227">
        <v>42516</v>
      </c>
      <c r="D140" s="228">
        <v>3.1</v>
      </c>
      <c r="E140" s="158">
        <v>1</v>
      </c>
      <c r="F140" s="159">
        <v>7.6273148148148151E-3</v>
      </c>
      <c r="G140" s="160">
        <v>5.4652301665034333</v>
      </c>
      <c r="H140" s="160">
        <v>3.1</v>
      </c>
      <c r="I140" s="229">
        <v>42516</v>
      </c>
    </row>
    <row r="141" spans="1:9" x14ac:dyDescent="0.25">
      <c r="A141" s="343"/>
      <c r="B141" s="226"/>
      <c r="C141" s="227">
        <v>42536</v>
      </c>
      <c r="D141" s="228">
        <v>3.1</v>
      </c>
      <c r="E141" s="158">
        <v>1</v>
      </c>
      <c r="F141" s="159">
        <v>7.2569444444444443E-3</v>
      </c>
      <c r="G141" s="160">
        <v>5.7436953165208493</v>
      </c>
      <c r="H141" s="160">
        <v>3.1</v>
      </c>
      <c r="I141" s="229">
        <v>42536</v>
      </c>
    </row>
    <row r="142" spans="1:9" x14ac:dyDescent="0.25">
      <c r="A142" s="343"/>
      <c r="B142" s="226"/>
      <c r="C142" s="227">
        <v>42542</v>
      </c>
      <c r="D142" s="228">
        <v>3.1</v>
      </c>
      <c r="E142" s="158">
        <v>1</v>
      </c>
      <c r="F142" s="159">
        <v>7.4537037037037028E-3</v>
      </c>
      <c r="G142" s="160">
        <v>5.5911823647294643</v>
      </c>
      <c r="H142" s="160">
        <v>3.1</v>
      </c>
      <c r="I142" s="229">
        <v>42542</v>
      </c>
    </row>
    <row r="143" spans="1:9" x14ac:dyDescent="0.25">
      <c r="A143" s="343"/>
      <c r="B143" s="226"/>
      <c r="C143" s="227">
        <v>42544</v>
      </c>
      <c r="D143" s="228">
        <v>3.7</v>
      </c>
      <c r="E143" s="158">
        <v>1</v>
      </c>
      <c r="F143" s="159">
        <v>7.1990740740740739E-3</v>
      </c>
      <c r="G143" s="160">
        <v>5.7862728062554343</v>
      </c>
      <c r="H143" s="160">
        <v>3.7</v>
      </c>
      <c r="I143" s="229">
        <v>42544</v>
      </c>
    </row>
    <row r="144" spans="1:9" x14ac:dyDescent="0.25">
      <c r="A144" s="343"/>
      <c r="B144" s="226"/>
      <c r="C144" s="227">
        <v>42550</v>
      </c>
      <c r="D144" s="228">
        <v>3.1</v>
      </c>
      <c r="E144" s="158">
        <v>1</v>
      </c>
      <c r="F144" s="159">
        <v>8.0439814814814818E-3</v>
      </c>
      <c r="G144" s="160">
        <v>5.1810584958217323</v>
      </c>
      <c r="H144" s="160">
        <v>3.1</v>
      </c>
      <c r="I144" s="229">
        <v>42550</v>
      </c>
    </row>
    <row r="145" spans="1:9" x14ac:dyDescent="0.25">
      <c r="A145" s="343"/>
      <c r="B145" s="226"/>
      <c r="C145" s="227">
        <v>42562</v>
      </c>
      <c r="D145" s="228">
        <v>3.1</v>
      </c>
      <c r="E145" s="158">
        <v>1</v>
      </c>
      <c r="F145" s="159">
        <v>7.7777777777777767E-3</v>
      </c>
      <c r="G145" s="160">
        <v>5.3576572251560286</v>
      </c>
      <c r="H145" s="160">
        <v>3.1</v>
      </c>
      <c r="I145" s="229">
        <v>42562</v>
      </c>
    </row>
    <row r="146" spans="1:9" x14ac:dyDescent="0.25">
      <c r="A146" s="343"/>
      <c r="B146" s="226"/>
      <c r="C146" s="227">
        <v>42563</v>
      </c>
      <c r="D146" s="228">
        <v>3.15</v>
      </c>
      <c r="E146" s="158">
        <v>1</v>
      </c>
      <c r="F146" s="159">
        <v>6.4583333333333333E-3</v>
      </c>
      <c r="G146" s="160">
        <v>6.4505119453924964</v>
      </c>
      <c r="H146" s="160">
        <v>3.15</v>
      </c>
      <c r="I146" s="229">
        <v>42563</v>
      </c>
    </row>
    <row r="147" spans="1:9" x14ac:dyDescent="0.25">
      <c r="A147" s="343"/>
      <c r="B147" s="226"/>
      <c r="C147" s="227">
        <v>42570</v>
      </c>
      <c r="D147" s="228">
        <v>3.15</v>
      </c>
      <c r="E147" s="158">
        <v>1</v>
      </c>
      <c r="F147" s="159">
        <v>7.1412037037037043E-3</v>
      </c>
      <c r="G147" s="160">
        <v>5.8333333333333384</v>
      </c>
      <c r="H147" s="160">
        <v>3.15</v>
      </c>
      <c r="I147" s="229">
        <v>42570</v>
      </c>
    </row>
    <row r="148" spans="1:9" x14ac:dyDescent="0.25">
      <c r="A148" s="343"/>
      <c r="B148" s="226"/>
      <c r="C148" s="227">
        <v>42591</v>
      </c>
      <c r="D148" s="228">
        <v>3.15</v>
      </c>
      <c r="E148" s="158">
        <v>1</v>
      </c>
      <c r="F148" s="159">
        <v>7.719907407407408E-3</v>
      </c>
      <c r="G148" s="160">
        <v>5.4000000000000039</v>
      </c>
      <c r="H148" s="160">
        <v>3.15</v>
      </c>
      <c r="I148" s="229">
        <v>42591</v>
      </c>
    </row>
    <row r="149" spans="1:9" x14ac:dyDescent="0.25">
      <c r="A149" s="343"/>
      <c r="B149" s="230" t="s">
        <v>1742</v>
      </c>
      <c r="C149" s="231"/>
      <c r="D149" s="232">
        <v>274.77999999999992</v>
      </c>
      <c r="E149" s="233">
        <v>61</v>
      </c>
      <c r="F149" s="234">
        <v>7.723512446873102E-3</v>
      </c>
      <c r="G149" s="235">
        <v>5.4298120830491348</v>
      </c>
      <c r="H149" s="235">
        <v>4.5045901639344246</v>
      </c>
      <c r="I149" s="236">
        <v>42591</v>
      </c>
    </row>
    <row r="150" spans="1:9" x14ac:dyDescent="0.25">
      <c r="A150" s="343"/>
      <c r="B150" s="219" t="s">
        <v>1653</v>
      </c>
      <c r="C150" s="220">
        <v>42230</v>
      </c>
      <c r="D150" s="221">
        <v>5</v>
      </c>
      <c r="E150" s="222">
        <v>1</v>
      </c>
      <c r="F150" s="223">
        <v>8.4837962962962966E-3</v>
      </c>
      <c r="G150" s="224">
        <v>4.9099836333878928</v>
      </c>
      <c r="H150" s="224">
        <v>5</v>
      </c>
      <c r="I150" s="225">
        <v>42230</v>
      </c>
    </row>
    <row r="151" spans="1:9" x14ac:dyDescent="0.25">
      <c r="A151" s="343"/>
      <c r="B151" s="226"/>
      <c r="C151" s="227">
        <v>42237</v>
      </c>
      <c r="D151" s="228">
        <v>3</v>
      </c>
      <c r="E151" s="158">
        <v>1</v>
      </c>
      <c r="F151" s="159">
        <v>1.0081018518518519E-2</v>
      </c>
      <c r="G151" s="160">
        <v>4.1331802525832408</v>
      </c>
      <c r="H151" s="160">
        <v>3</v>
      </c>
      <c r="I151" s="229">
        <v>42237</v>
      </c>
    </row>
    <row r="152" spans="1:9" x14ac:dyDescent="0.25">
      <c r="A152" s="343"/>
      <c r="B152" s="226"/>
      <c r="C152" s="227">
        <v>42244</v>
      </c>
      <c r="D152" s="228">
        <v>5</v>
      </c>
      <c r="E152" s="158">
        <v>1</v>
      </c>
      <c r="F152" s="159">
        <v>8.7499999999999991E-3</v>
      </c>
      <c r="G152" s="160">
        <v>4.7644256220222374</v>
      </c>
      <c r="H152" s="160">
        <v>5</v>
      </c>
      <c r="I152" s="229">
        <v>42244</v>
      </c>
    </row>
    <row r="153" spans="1:9" x14ac:dyDescent="0.25">
      <c r="A153" s="343"/>
      <c r="B153" s="226"/>
      <c r="C153" s="227">
        <v>42265</v>
      </c>
      <c r="D153" s="228">
        <v>3.3</v>
      </c>
      <c r="E153" s="158">
        <v>1</v>
      </c>
      <c r="F153" s="159">
        <v>1.1099537037037038E-2</v>
      </c>
      <c r="G153" s="160">
        <v>3.7535545023696706</v>
      </c>
      <c r="H153" s="160">
        <v>3.3</v>
      </c>
      <c r="I153" s="229">
        <v>42265</v>
      </c>
    </row>
    <row r="154" spans="1:9" x14ac:dyDescent="0.25">
      <c r="A154" s="343"/>
      <c r="B154" s="226"/>
      <c r="C154" s="227">
        <v>42267</v>
      </c>
      <c r="D154" s="228">
        <v>11.75</v>
      </c>
      <c r="E154" s="158">
        <v>2</v>
      </c>
      <c r="F154" s="159">
        <v>9.9189814814814817E-3</v>
      </c>
      <c r="G154" s="160">
        <v>4.305104579337824</v>
      </c>
      <c r="H154" s="160">
        <v>5.875</v>
      </c>
      <c r="I154" s="229">
        <v>42267</v>
      </c>
    </row>
    <row r="155" spans="1:9" x14ac:dyDescent="0.25">
      <c r="A155" s="343"/>
      <c r="B155" s="226"/>
      <c r="C155" s="227">
        <v>42272</v>
      </c>
      <c r="D155" s="228">
        <v>8.5</v>
      </c>
      <c r="E155" s="158">
        <v>2</v>
      </c>
      <c r="F155" s="159">
        <v>9.1608796296296299E-3</v>
      </c>
      <c r="G155" s="160">
        <v>4.5593325907201709</v>
      </c>
      <c r="H155" s="160">
        <v>4.25</v>
      </c>
      <c r="I155" s="229">
        <v>42272</v>
      </c>
    </row>
    <row r="156" spans="1:9" x14ac:dyDescent="0.25">
      <c r="A156" s="343"/>
      <c r="B156" s="226"/>
      <c r="C156" s="227">
        <v>42274</v>
      </c>
      <c r="D156" s="228">
        <v>12.1</v>
      </c>
      <c r="E156" s="158">
        <v>2</v>
      </c>
      <c r="F156" s="159">
        <v>9.5775462962962975E-3</v>
      </c>
      <c r="G156" s="160">
        <v>4.4187949524096677</v>
      </c>
      <c r="H156" s="160">
        <v>6.05</v>
      </c>
      <c r="I156" s="229">
        <v>42274</v>
      </c>
    </row>
    <row r="157" spans="1:9" x14ac:dyDescent="0.25">
      <c r="A157" s="343"/>
      <c r="B157" s="226"/>
      <c r="C157" s="227">
        <v>42281</v>
      </c>
      <c r="D157" s="228">
        <v>18.100000000000001</v>
      </c>
      <c r="E157" s="158">
        <v>1</v>
      </c>
      <c r="F157" s="159">
        <v>1.0636574074074074E-2</v>
      </c>
      <c r="G157" s="160">
        <v>3.9175133770215869</v>
      </c>
      <c r="H157" s="160">
        <v>18.100000000000001</v>
      </c>
      <c r="I157" s="229">
        <v>42281</v>
      </c>
    </row>
    <row r="158" spans="1:9" x14ac:dyDescent="0.25">
      <c r="A158" s="343"/>
      <c r="B158" s="226"/>
      <c r="C158" s="227">
        <v>42286</v>
      </c>
      <c r="D158" s="228">
        <v>5.5</v>
      </c>
      <c r="E158" s="158">
        <v>1</v>
      </c>
      <c r="F158" s="159">
        <v>9.3287037037037036E-3</v>
      </c>
      <c r="G158" s="160">
        <v>4.4644870349492702</v>
      </c>
      <c r="H158" s="160">
        <v>5.5</v>
      </c>
      <c r="I158" s="229">
        <v>42286</v>
      </c>
    </row>
    <row r="159" spans="1:9" x14ac:dyDescent="0.25">
      <c r="A159" s="343"/>
      <c r="B159" s="226"/>
      <c r="C159" s="227">
        <v>42288</v>
      </c>
      <c r="D159" s="228">
        <v>3</v>
      </c>
      <c r="E159" s="158">
        <v>1</v>
      </c>
      <c r="F159" s="159">
        <v>8.2060185185185187E-3</v>
      </c>
      <c r="G159" s="160">
        <v>5.0751879699248166</v>
      </c>
      <c r="H159" s="160">
        <v>3</v>
      </c>
      <c r="I159" s="229">
        <v>42288</v>
      </c>
    </row>
    <row r="160" spans="1:9" x14ac:dyDescent="0.25">
      <c r="A160" s="343"/>
      <c r="B160" s="226"/>
      <c r="C160" s="227">
        <v>42295</v>
      </c>
      <c r="D160" s="228">
        <v>33.6</v>
      </c>
      <c r="E160" s="158">
        <v>1</v>
      </c>
      <c r="F160" s="159">
        <v>1.2083333333333333E-2</v>
      </c>
      <c r="G160" s="160">
        <v>3.447823732291996</v>
      </c>
      <c r="H160" s="160">
        <v>33.6</v>
      </c>
      <c r="I160" s="229">
        <v>42295</v>
      </c>
    </row>
    <row r="161" spans="1:9" x14ac:dyDescent="0.25">
      <c r="A161" s="343"/>
      <c r="B161" s="226"/>
      <c r="C161" s="227">
        <v>42342</v>
      </c>
      <c r="D161" s="228">
        <v>2.5</v>
      </c>
      <c r="E161" s="158">
        <v>1</v>
      </c>
      <c r="F161" s="159">
        <v>1.0763888888888891E-2</v>
      </c>
      <c r="G161" s="160">
        <v>3.8709677419354871</v>
      </c>
      <c r="H161" s="160">
        <v>2.5</v>
      </c>
      <c r="I161" s="229">
        <v>42342</v>
      </c>
    </row>
    <row r="162" spans="1:9" x14ac:dyDescent="0.25">
      <c r="A162" s="343"/>
      <c r="B162" s="226"/>
      <c r="C162" s="227">
        <v>42343</v>
      </c>
      <c r="D162" s="228">
        <v>3.1</v>
      </c>
      <c r="E162" s="158">
        <v>1</v>
      </c>
      <c r="F162" s="159">
        <v>7.3611111111111108E-3</v>
      </c>
      <c r="G162" s="160">
        <v>5.6563608717688849</v>
      </c>
      <c r="H162" s="160">
        <v>3.1</v>
      </c>
      <c r="I162" s="229">
        <v>42343</v>
      </c>
    </row>
    <row r="163" spans="1:9" x14ac:dyDescent="0.25">
      <c r="A163" s="343"/>
      <c r="B163" s="226"/>
      <c r="C163" s="227">
        <v>42370</v>
      </c>
      <c r="D163" s="228">
        <v>4</v>
      </c>
      <c r="E163" s="158">
        <v>1</v>
      </c>
      <c r="F163" s="159">
        <v>7.8356481481481489E-3</v>
      </c>
      <c r="G163" s="160">
        <v>5.3175775480059118</v>
      </c>
      <c r="H163" s="160">
        <v>4</v>
      </c>
      <c r="I163" s="229">
        <v>42370</v>
      </c>
    </row>
    <row r="164" spans="1:9" x14ac:dyDescent="0.25">
      <c r="A164" s="343"/>
      <c r="B164" s="226"/>
      <c r="C164" s="227">
        <v>42372</v>
      </c>
      <c r="D164" s="228">
        <v>3</v>
      </c>
      <c r="E164" s="158">
        <v>1</v>
      </c>
      <c r="F164" s="159">
        <v>8.5995370370370357E-3</v>
      </c>
      <c r="G164" s="160">
        <v>4.8473967684021577</v>
      </c>
      <c r="H164" s="160">
        <v>3</v>
      </c>
      <c r="I164" s="229">
        <v>42372</v>
      </c>
    </row>
    <row r="165" spans="1:9" x14ac:dyDescent="0.25">
      <c r="A165" s="343"/>
      <c r="B165" s="226"/>
      <c r="C165" s="227">
        <v>42377</v>
      </c>
      <c r="D165" s="228">
        <v>2.5</v>
      </c>
      <c r="E165" s="158">
        <v>1</v>
      </c>
      <c r="F165" s="159">
        <v>9.9537037037037042E-3</v>
      </c>
      <c r="G165" s="160">
        <v>4.1879944160074478</v>
      </c>
      <c r="H165" s="160">
        <v>2.5</v>
      </c>
      <c r="I165" s="229">
        <v>42377</v>
      </c>
    </row>
    <row r="166" spans="1:9" x14ac:dyDescent="0.25">
      <c r="A166" s="343"/>
      <c r="B166" s="226"/>
      <c r="C166" s="227">
        <v>42382</v>
      </c>
      <c r="D166" s="228">
        <v>2</v>
      </c>
      <c r="E166" s="158">
        <v>1</v>
      </c>
      <c r="F166" s="159">
        <v>6.9560185185185185E-3</v>
      </c>
      <c r="G166" s="160">
        <v>5.9900166389351126</v>
      </c>
      <c r="H166" s="160">
        <v>2</v>
      </c>
      <c r="I166" s="229">
        <v>42382</v>
      </c>
    </row>
    <row r="167" spans="1:9" x14ac:dyDescent="0.25">
      <c r="A167" s="343"/>
      <c r="B167" s="226"/>
      <c r="C167" s="227">
        <v>42384</v>
      </c>
      <c r="D167" s="228">
        <v>6.2</v>
      </c>
      <c r="E167" s="158">
        <v>1</v>
      </c>
      <c r="F167" s="159">
        <v>8.6805555555555559E-3</v>
      </c>
      <c r="G167" s="160">
        <v>4.8010324801032516</v>
      </c>
      <c r="H167" s="160">
        <v>6.2</v>
      </c>
      <c r="I167" s="229">
        <v>42384</v>
      </c>
    </row>
    <row r="168" spans="1:9" x14ac:dyDescent="0.25">
      <c r="A168" s="343"/>
      <c r="B168" s="226"/>
      <c r="C168" s="227">
        <v>42391</v>
      </c>
      <c r="D168" s="228">
        <v>7.6</v>
      </c>
      <c r="E168" s="158">
        <v>1</v>
      </c>
      <c r="F168" s="159">
        <v>8.4143518518518517E-3</v>
      </c>
      <c r="G168" s="160">
        <v>4.9502442554731356</v>
      </c>
      <c r="H168" s="160">
        <v>7.6</v>
      </c>
      <c r="I168" s="229">
        <v>42391</v>
      </c>
    </row>
    <row r="169" spans="1:9" x14ac:dyDescent="0.25">
      <c r="A169" s="343"/>
      <c r="B169" s="226"/>
      <c r="C169" s="227">
        <v>42392</v>
      </c>
      <c r="D169" s="228">
        <v>1.6</v>
      </c>
      <c r="E169" s="158">
        <v>1</v>
      </c>
      <c r="F169" s="159">
        <v>8.6805555555555559E-3</v>
      </c>
      <c r="G169" s="160">
        <v>4.8000000000000043</v>
      </c>
      <c r="H169" s="160">
        <v>1.6</v>
      </c>
      <c r="I169" s="229">
        <v>42392</v>
      </c>
    </row>
    <row r="170" spans="1:9" x14ac:dyDescent="0.25">
      <c r="A170" s="343"/>
      <c r="B170" s="226"/>
      <c r="C170" s="227">
        <v>42393</v>
      </c>
      <c r="D170" s="228">
        <v>1</v>
      </c>
      <c r="E170" s="158">
        <v>1</v>
      </c>
      <c r="F170" s="159">
        <v>7.2222222222222228E-3</v>
      </c>
      <c r="G170" s="160">
        <v>5.7692307692307736</v>
      </c>
      <c r="H170" s="160">
        <v>1</v>
      </c>
      <c r="I170" s="229">
        <v>42393</v>
      </c>
    </row>
    <row r="171" spans="1:9" x14ac:dyDescent="0.25">
      <c r="A171" s="343"/>
      <c r="B171" s="226"/>
      <c r="C171" s="227">
        <v>42397</v>
      </c>
      <c r="D171" s="228">
        <v>1.5</v>
      </c>
      <c r="E171" s="158">
        <v>1</v>
      </c>
      <c r="F171" s="159">
        <v>8.3333333333333332E-3</v>
      </c>
      <c r="G171" s="160">
        <v>5.0000000000000036</v>
      </c>
      <c r="H171" s="160">
        <v>1.5</v>
      </c>
      <c r="I171" s="229">
        <v>42397</v>
      </c>
    </row>
    <row r="172" spans="1:9" x14ac:dyDescent="0.25">
      <c r="A172" s="343"/>
      <c r="B172" s="226"/>
      <c r="C172" s="227">
        <v>42419</v>
      </c>
      <c r="D172" s="228">
        <v>6.2</v>
      </c>
      <c r="E172" s="158">
        <v>1</v>
      </c>
      <c r="F172" s="159">
        <v>9.3287037037037036E-3</v>
      </c>
      <c r="G172" s="160">
        <v>4.4684684684684726</v>
      </c>
      <c r="H172" s="160">
        <v>6.2</v>
      </c>
      <c r="I172" s="229">
        <v>42419</v>
      </c>
    </row>
    <row r="173" spans="1:9" x14ac:dyDescent="0.25">
      <c r="A173" s="343"/>
      <c r="B173" s="226"/>
      <c r="C173" s="227">
        <v>42531</v>
      </c>
      <c r="D173" s="228">
        <v>3.1</v>
      </c>
      <c r="E173" s="158">
        <v>1</v>
      </c>
      <c r="F173" s="159">
        <v>7.2800925925925915E-3</v>
      </c>
      <c r="G173" s="160">
        <v>5.7201435161455718</v>
      </c>
      <c r="H173" s="160">
        <v>3.1</v>
      </c>
      <c r="I173" s="229">
        <v>42531</v>
      </c>
    </row>
    <row r="174" spans="1:9" x14ac:dyDescent="0.25">
      <c r="A174" s="343"/>
      <c r="B174" s="230" t="s">
        <v>1745</v>
      </c>
      <c r="C174" s="231"/>
      <c r="D174" s="232">
        <v>153.14999999999995</v>
      </c>
      <c r="E174" s="233">
        <v>27</v>
      </c>
      <c r="F174" s="234">
        <v>9.0886488340192039E-3</v>
      </c>
      <c r="G174" s="235">
        <v>4.6819279201467499</v>
      </c>
      <c r="H174" s="235">
        <v>5.6722222222222207</v>
      </c>
      <c r="I174" s="236">
        <v>42531</v>
      </c>
    </row>
    <row r="175" spans="1:9" x14ac:dyDescent="0.25">
      <c r="A175" s="343"/>
      <c r="B175" s="219" t="s">
        <v>1704</v>
      </c>
      <c r="C175" s="220">
        <v>42426</v>
      </c>
      <c r="D175" s="221">
        <v>6.25</v>
      </c>
      <c r="E175" s="222">
        <v>1</v>
      </c>
      <c r="F175" s="223">
        <v>9.2013888888888892E-3</v>
      </c>
      <c r="G175" s="224">
        <v>4.5280740591668378</v>
      </c>
      <c r="H175" s="224">
        <v>6.25</v>
      </c>
      <c r="I175" s="225">
        <v>42426</v>
      </c>
    </row>
    <row r="176" spans="1:9" x14ac:dyDescent="0.25">
      <c r="A176" s="343"/>
      <c r="B176" s="226"/>
      <c r="C176" s="227">
        <v>42427</v>
      </c>
      <c r="D176" s="228">
        <v>3</v>
      </c>
      <c r="E176" s="158">
        <v>1</v>
      </c>
      <c r="F176" s="159">
        <v>7.8240740740740753E-3</v>
      </c>
      <c r="G176" s="160">
        <v>5.3280710409472167</v>
      </c>
      <c r="H176" s="160">
        <v>3</v>
      </c>
      <c r="I176" s="229">
        <v>42427</v>
      </c>
    </row>
    <row r="177" spans="1:9" x14ac:dyDescent="0.25">
      <c r="A177" s="343"/>
      <c r="B177" s="226"/>
      <c r="C177" s="227">
        <v>42433</v>
      </c>
      <c r="D177" s="228">
        <v>6.25</v>
      </c>
      <c r="E177" s="158">
        <v>1</v>
      </c>
      <c r="F177" s="159">
        <v>8.4143518518518517E-3</v>
      </c>
      <c r="G177" s="160">
        <v>4.9494060712714516</v>
      </c>
      <c r="H177" s="160">
        <v>6.25</v>
      </c>
      <c r="I177" s="229">
        <v>42433</v>
      </c>
    </row>
    <row r="178" spans="1:9" x14ac:dyDescent="0.25">
      <c r="A178" s="343"/>
      <c r="B178" s="226"/>
      <c r="C178" s="227">
        <v>42435</v>
      </c>
      <c r="D178" s="228">
        <v>6</v>
      </c>
      <c r="E178" s="158">
        <v>1</v>
      </c>
      <c r="F178" s="159">
        <v>7.8240740740740753E-3</v>
      </c>
      <c r="G178" s="160">
        <v>5.3241311313778699</v>
      </c>
      <c r="H178" s="160">
        <v>6</v>
      </c>
      <c r="I178" s="229">
        <v>42435</v>
      </c>
    </row>
    <row r="179" spans="1:9" x14ac:dyDescent="0.25">
      <c r="A179" s="343"/>
      <c r="B179" s="226"/>
      <c r="C179" s="227">
        <v>42441</v>
      </c>
      <c r="D179" s="228">
        <v>6.5</v>
      </c>
      <c r="E179" s="158">
        <v>1</v>
      </c>
      <c r="F179" s="159">
        <v>8.0787037037037043E-3</v>
      </c>
      <c r="G179" s="160">
        <v>5.1553205551883714</v>
      </c>
      <c r="H179" s="160">
        <v>6.5</v>
      </c>
      <c r="I179" s="229">
        <v>42441</v>
      </c>
    </row>
    <row r="180" spans="1:9" x14ac:dyDescent="0.25">
      <c r="A180" s="343"/>
      <c r="B180" s="226"/>
      <c r="C180" s="227">
        <v>42447</v>
      </c>
      <c r="D180" s="228">
        <v>8.1</v>
      </c>
      <c r="E180" s="158">
        <v>1</v>
      </c>
      <c r="F180" s="159">
        <v>9.1087962962962971E-3</v>
      </c>
      <c r="G180" s="160">
        <v>4.5762711864406818</v>
      </c>
      <c r="H180" s="160">
        <v>8.1</v>
      </c>
      <c r="I180" s="229">
        <v>42447</v>
      </c>
    </row>
    <row r="181" spans="1:9" x14ac:dyDescent="0.25">
      <c r="A181" s="343"/>
      <c r="B181" s="226"/>
      <c r="C181" s="227">
        <v>42448</v>
      </c>
      <c r="D181" s="228">
        <v>3.1</v>
      </c>
      <c r="E181" s="158">
        <v>1</v>
      </c>
      <c r="F181" s="159">
        <v>7.9745370370370369E-3</v>
      </c>
      <c r="G181" s="160">
        <v>5.2247191011235996</v>
      </c>
      <c r="H181" s="160">
        <v>3.1</v>
      </c>
      <c r="I181" s="229">
        <v>42448</v>
      </c>
    </row>
    <row r="182" spans="1:9" x14ac:dyDescent="0.25">
      <c r="A182" s="343"/>
      <c r="B182" s="226"/>
      <c r="C182" s="227">
        <v>42454</v>
      </c>
      <c r="D182" s="228">
        <v>9.25</v>
      </c>
      <c r="E182" s="158">
        <v>1</v>
      </c>
      <c r="F182" s="159">
        <v>9.5138888888888894E-3</v>
      </c>
      <c r="G182" s="160">
        <v>4.3775469961877258</v>
      </c>
      <c r="H182" s="160">
        <v>9.25</v>
      </c>
      <c r="I182" s="229">
        <v>42454</v>
      </c>
    </row>
    <row r="183" spans="1:9" x14ac:dyDescent="0.25">
      <c r="A183" s="343"/>
      <c r="B183" s="226"/>
      <c r="C183" s="227">
        <v>42456</v>
      </c>
      <c r="D183" s="228">
        <v>5</v>
      </c>
      <c r="E183" s="158">
        <v>1</v>
      </c>
      <c r="F183" s="159">
        <v>8.0787037037037043E-3</v>
      </c>
      <c r="G183" s="160">
        <v>5.1575931232091738</v>
      </c>
      <c r="H183" s="160">
        <v>5</v>
      </c>
      <c r="I183" s="229">
        <v>42456</v>
      </c>
    </row>
    <row r="184" spans="1:9" x14ac:dyDescent="0.25">
      <c r="A184" s="343"/>
      <c r="B184" s="226"/>
      <c r="C184" s="227">
        <v>42461</v>
      </c>
      <c r="D184" s="228">
        <v>8.1</v>
      </c>
      <c r="E184" s="158">
        <v>1</v>
      </c>
      <c r="F184" s="159">
        <v>8.4143518518518517E-3</v>
      </c>
      <c r="G184" s="160">
        <v>4.9549702633814805</v>
      </c>
      <c r="H184" s="160">
        <v>8.1</v>
      </c>
      <c r="I184" s="229">
        <v>42461</v>
      </c>
    </row>
    <row r="185" spans="1:9" x14ac:dyDescent="0.25">
      <c r="A185" s="343"/>
      <c r="B185" s="226"/>
      <c r="C185" s="227">
        <v>42462</v>
      </c>
      <c r="D185" s="228">
        <v>3.1</v>
      </c>
      <c r="E185" s="158">
        <v>1</v>
      </c>
      <c r="F185" s="159">
        <v>6.7361111111111103E-3</v>
      </c>
      <c r="G185" s="160">
        <v>6.1828254847645479</v>
      </c>
      <c r="H185" s="160">
        <v>3.1</v>
      </c>
      <c r="I185" s="229">
        <v>42462</v>
      </c>
    </row>
    <row r="186" spans="1:9" x14ac:dyDescent="0.25">
      <c r="A186" s="343"/>
      <c r="B186" s="226"/>
      <c r="C186" s="227">
        <v>42463</v>
      </c>
      <c r="D186" s="228">
        <v>10</v>
      </c>
      <c r="E186" s="158">
        <v>1</v>
      </c>
      <c r="F186" s="159">
        <v>7.4305555555555548E-3</v>
      </c>
      <c r="G186" s="160">
        <v>5.6074766355140229</v>
      </c>
      <c r="H186" s="160">
        <v>10</v>
      </c>
      <c r="I186" s="229">
        <v>42463</v>
      </c>
    </row>
    <row r="187" spans="1:9" x14ac:dyDescent="0.25">
      <c r="A187" s="343"/>
      <c r="B187" s="226"/>
      <c r="C187" s="227">
        <v>42469</v>
      </c>
      <c r="D187" s="228">
        <v>3.5</v>
      </c>
      <c r="E187" s="158">
        <v>1</v>
      </c>
      <c r="F187" s="159">
        <v>7.4074074074074068E-3</v>
      </c>
      <c r="G187" s="160">
        <v>5.6224899598393616</v>
      </c>
      <c r="H187" s="160">
        <v>3.5</v>
      </c>
      <c r="I187" s="229">
        <v>42469</v>
      </c>
    </row>
    <row r="188" spans="1:9" x14ac:dyDescent="0.25">
      <c r="A188" s="343"/>
      <c r="B188" s="226"/>
      <c r="C188" s="227">
        <v>42471</v>
      </c>
      <c r="D188" s="228">
        <v>3.25</v>
      </c>
      <c r="E188" s="158">
        <v>1</v>
      </c>
      <c r="F188" s="159">
        <v>7.1412037037037043E-3</v>
      </c>
      <c r="G188" s="160">
        <v>5.8354114713217013</v>
      </c>
      <c r="H188" s="160">
        <v>3.25</v>
      </c>
      <c r="I188" s="229">
        <v>42471</v>
      </c>
    </row>
    <row r="189" spans="1:9" x14ac:dyDescent="0.25">
      <c r="A189" s="343"/>
      <c r="B189" s="226"/>
      <c r="C189" s="227">
        <v>42482</v>
      </c>
      <c r="D189" s="228">
        <v>1.5</v>
      </c>
      <c r="E189" s="158">
        <v>1</v>
      </c>
      <c r="F189" s="159">
        <v>8.217592592592594E-3</v>
      </c>
      <c r="G189" s="160">
        <v>5.0704225352112715</v>
      </c>
      <c r="H189" s="160">
        <v>1.5</v>
      </c>
      <c r="I189" s="229">
        <v>42482</v>
      </c>
    </row>
    <row r="190" spans="1:9" x14ac:dyDescent="0.25">
      <c r="A190" s="343"/>
      <c r="B190" s="226"/>
      <c r="C190" s="227">
        <v>42484</v>
      </c>
      <c r="D190" s="228">
        <v>13.1</v>
      </c>
      <c r="E190" s="158">
        <v>1</v>
      </c>
      <c r="F190" s="159">
        <v>7.5925925925925926E-3</v>
      </c>
      <c r="G190" s="160">
        <v>5.4843586463542318</v>
      </c>
      <c r="H190" s="160">
        <v>13.1</v>
      </c>
      <c r="I190" s="229">
        <v>42484</v>
      </c>
    </row>
    <row r="191" spans="1:9" x14ac:dyDescent="0.25">
      <c r="A191" s="343"/>
      <c r="B191" s="226"/>
      <c r="C191" s="227">
        <v>42489</v>
      </c>
      <c r="D191" s="228">
        <v>3.1</v>
      </c>
      <c r="E191" s="158">
        <v>1</v>
      </c>
      <c r="F191" s="159">
        <v>7.5578703703703702E-3</v>
      </c>
      <c r="G191" s="160">
        <v>5.5111111111111155</v>
      </c>
      <c r="H191" s="160">
        <v>3.1</v>
      </c>
      <c r="I191" s="229">
        <v>42489</v>
      </c>
    </row>
    <row r="192" spans="1:9" x14ac:dyDescent="0.25">
      <c r="A192" s="343"/>
      <c r="B192" s="226"/>
      <c r="C192" s="227">
        <v>42496</v>
      </c>
      <c r="D192" s="228">
        <v>5</v>
      </c>
      <c r="E192" s="158">
        <v>1</v>
      </c>
      <c r="F192" s="159">
        <v>7.6388888888888886E-3</v>
      </c>
      <c r="G192" s="160">
        <v>5.4545454545454595</v>
      </c>
      <c r="H192" s="160">
        <v>5</v>
      </c>
      <c r="I192" s="229">
        <v>42496</v>
      </c>
    </row>
    <row r="193" spans="1:9" x14ac:dyDescent="0.25">
      <c r="A193" s="343"/>
      <c r="B193" s="226"/>
      <c r="C193" s="227">
        <v>42498</v>
      </c>
      <c r="D193" s="228">
        <v>6</v>
      </c>
      <c r="E193" s="158">
        <v>1</v>
      </c>
      <c r="F193" s="159">
        <v>7.9861111111111122E-3</v>
      </c>
      <c r="G193" s="160">
        <v>5.2173913043478306</v>
      </c>
      <c r="H193" s="160">
        <v>6</v>
      </c>
      <c r="I193" s="229">
        <v>42498</v>
      </c>
    </row>
    <row r="194" spans="1:9" x14ac:dyDescent="0.25">
      <c r="A194" s="343"/>
      <c r="B194" s="226"/>
      <c r="C194" s="227">
        <v>42501</v>
      </c>
      <c r="D194" s="228">
        <v>3.1</v>
      </c>
      <c r="E194" s="158">
        <v>1</v>
      </c>
      <c r="F194" s="159">
        <v>7.6504629629629631E-3</v>
      </c>
      <c r="G194" s="160">
        <v>5.44655929721816</v>
      </c>
      <c r="H194" s="160">
        <v>3.1</v>
      </c>
      <c r="I194" s="229">
        <v>42501</v>
      </c>
    </row>
    <row r="195" spans="1:9" x14ac:dyDescent="0.25">
      <c r="A195" s="343"/>
      <c r="B195" s="226"/>
      <c r="C195" s="227">
        <v>42502</v>
      </c>
      <c r="D195" s="228">
        <v>3.1</v>
      </c>
      <c r="E195" s="158">
        <v>1</v>
      </c>
      <c r="F195" s="159">
        <v>7.3379629629629628E-3</v>
      </c>
      <c r="G195" s="160">
        <v>5.6765005086470044</v>
      </c>
      <c r="H195" s="160">
        <v>3.1</v>
      </c>
      <c r="I195" s="229">
        <v>42502</v>
      </c>
    </row>
    <row r="196" spans="1:9" x14ac:dyDescent="0.25">
      <c r="A196" s="343"/>
      <c r="B196" s="226"/>
      <c r="C196" s="227">
        <v>42503</v>
      </c>
      <c r="D196" s="228">
        <v>1.2</v>
      </c>
      <c r="E196" s="158">
        <v>1</v>
      </c>
      <c r="F196" s="159">
        <v>7.6851851851851847E-3</v>
      </c>
      <c r="G196" s="160">
        <v>5.4203262233375202</v>
      </c>
      <c r="H196" s="160">
        <v>1.2</v>
      </c>
      <c r="I196" s="229">
        <v>42503</v>
      </c>
    </row>
    <row r="197" spans="1:9" x14ac:dyDescent="0.25">
      <c r="A197" s="343"/>
      <c r="B197" s="226"/>
      <c r="C197" s="227">
        <v>42504</v>
      </c>
      <c r="D197" s="228">
        <v>3.5</v>
      </c>
      <c r="E197" s="158">
        <v>1</v>
      </c>
      <c r="F197" s="159">
        <v>7.6851851851851847E-3</v>
      </c>
      <c r="G197" s="160">
        <v>5.4216867469879562</v>
      </c>
      <c r="H197" s="160">
        <v>3.5</v>
      </c>
      <c r="I197" s="229">
        <v>42504</v>
      </c>
    </row>
    <row r="198" spans="1:9" x14ac:dyDescent="0.25">
      <c r="A198" s="343"/>
      <c r="B198" s="226"/>
      <c r="C198" s="227">
        <v>42505</v>
      </c>
      <c r="D198" s="228">
        <v>3.6</v>
      </c>
      <c r="E198" s="158">
        <v>1</v>
      </c>
      <c r="F198" s="159">
        <v>7.9745370370370369E-3</v>
      </c>
      <c r="G198" s="160">
        <v>5.2215954875100774</v>
      </c>
      <c r="H198" s="160">
        <v>3.6</v>
      </c>
      <c r="I198" s="229">
        <v>42505</v>
      </c>
    </row>
    <row r="199" spans="1:9" x14ac:dyDescent="0.25">
      <c r="A199" s="343"/>
      <c r="B199" s="226"/>
      <c r="C199" s="227">
        <v>42465</v>
      </c>
      <c r="D199" s="228">
        <v>3.1</v>
      </c>
      <c r="E199" s="158">
        <v>1</v>
      </c>
      <c r="F199" s="159">
        <v>6.7245370370370367E-3</v>
      </c>
      <c r="G199" s="160">
        <v>6.1931187569367427</v>
      </c>
      <c r="H199" s="160">
        <v>3.1</v>
      </c>
      <c r="I199" s="229">
        <v>42465</v>
      </c>
    </row>
    <row r="200" spans="1:9" x14ac:dyDescent="0.25">
      <c r="A200" s="343"/>
      <c r="B200" s="230" t="s">
        <v>1743</v>
      </c>
      <c r="C200" s="231"/>
      <c r="D200" s="232">
        <v>127.69999999999997</v>
      </c>
      <c r="E200" s="233">
        <v>25</v>
      </c>
      <c r="F200" s="234">
        <v>7.8879629629629629E-3</v>
      </c>
      <c r="G200" s="235">
        <v>5.3176769260776577</v>
      </c>
      <c r="H200" s="235">
        <v>5.1079999999999988</v>
      </c>
      <c r="I200" s="236">
        <v>42505</v>
      </c>
    </row>
    <row r="201" spans="1:9" x14ac:dyDescent="0.25">
      <c r="A201" s="343"/>
      <c r="B201" s="219" t="s">
        <v>1700</v>
      </c>
      <c r="C201" s="220">
        <v>42398</v>
      </c>
      <c r="D201" s="221">
        <v>3.01</v>
      </c>
      <c r="E201" s="222">
        <v>1</v>
      </c>
      <c r="F201" s="223">
        <v>9.2361111111111116E-3</v>
      </c>
      <c r="G201" s="224">
        <v>4.5093632958801528</v>
      </c>
      <c r="H201" s="224">
        <v>3.01</v>
      </c>
      <c r="I201" s="225">
        <v>42398</v>
      </c>
    </row>
    <row r="202" spans="1:9" x14ac:dyDescent="0.25">
      <c r="A202" s="343"/>
      <c r="B202" s="226"/>
      <c r="C202" s="227">
        <v>42405</v>
      </c>
      <c r="D202" s="228">
        <v>3.5</v>
      </c>
      <c r="E202" s="158">
        <v>1</v>
      </c>
      <c r="F202" s="159">
        <v>7.1296296296296307E-3</v>
      </c>
      <c r="G202" s="160">
        <v>5.8414464534075137</v>
      </c>
      <c r="H202" s="160">
        <v>3.5</v>
      </c>
      <c r="I202" s="229">
        <v>42405</v>
      </c>
    </row>
    <row r="203" spans="1:9" x14ac:dyDescent="0.25">
      <c r="A203" s="343"/>
      <c r="B203" s="226"/>
      <c r="C203" s="227">
        <v>42410</v>
      </c>
      <c r="D203" s="228">
        <v>3.6</v>
      </c>
      <c r="E203" s="158">
        <v>1</v>
      </c>
      <c r="F203" s="159">
        <v>7.719907407407408E-3</v>
      </c>
      <c r="G203" s="160">
        <v>5.4000000000000048</v>
      </c>
      <c r="H203" s="160">
        <v>3.6</v>
      </c>
      <c r="I203" s="229">
        <v>42410</v>
      </c>
    </row>
    <row r="204" spans="1:9" x14ac:dyDescent="0.25">
      <c r="A204" s="343"/>
      <c r="B204" s="226"/>
      <c r="C204" s="227">
        <v>42416</v>
      </c>
      <c r="D204" s="228">
        <v>3</v>
      </c>
      <c r="E204" s="158">
        <v>1</v>
      </c>
      <c r="F204" s="159">
        <v>7.7546296296296287E-3</v>
      </c>
      <c r="G204" s="160">
        <v>5.3704624564893138</v>
      </c>
      <c r="H204" s="160">
        <v>3</v>
      </c>
      <c r="I204" s="229">
        <v>42416</v>
      </c>
    </row>
    <row r="205" spans="1:9" x14ac:dyDescent="0.25">
      <c r="A205" s="343"/>
      <c r="B205" s="226"/>
      <c r="C205" s="227">
        <v>42418</v>
      </c>
      <c r="D205" s="228">
        <v>2.5</v>
      </c>
      <c r="E205" s="158">
        <v>1</v>
      </c>
      <c r="F205" s="159">
        <v>8.3333333333333332E-3</v>
      </c>
      <c r="G205" s="160">
        <v>5.0000000000000036</v>
      </c>
      <c r="H205" s="160">
        <v>2.5</v>
      </c>
      <c r="I205" s="229">
        <v>42418</v>
      </c>
    </row>
    <row r="206" spans="1:9" x14ac:dyDescent="0.25">
      <c r="A206" s="343"/>
      <c r="B206" s="226"/>
      <c r="C206" s="227">
        <v>42422</v>
      </c>
      <c r="D206" s="228">
        <v>0.57999999999999996</v>
      </c>
      <c r="E206" s="158">
        <v>1</v>
      </c>
      <c r="F206" s="159">
        <v>8.7847222222222233E-3</v>
      </c>
      <c r="G206" s="160">
        <v>4.7454545454545487</v>
      </c>
      <c r="H206" s="160">
        <v>0.57999999999999996</v>
      </c>
      <c r="I206" s="229">
        <v>42422</v>
      </c>
    </row>
    <row r="207" spans="1:9" x14ac:dyDescent="0.25">
      <c r="A207" s="343"/>
      <c r="B207" s="226"/>
      <c r="C207" s="227">
        <v>42423</v>
      </c>
      <c r="D207" s="228">
        <v>2.57</v>
      </c>
      <c r="E207" s="158">
        <v>1</v>
      </c>
      <c r="F207" s="159">
        <v>9.4560185185185181E-3</v>
      </c>
      <c r="G207" s="160">
        <v>4.4057142857142884</v>
      </c>
      <c r="H207" s="160">
        <v>2.57</v>
      </c>
      <c r="I207" s="229">
        <v>42423</v>
      </c>
    </row>
    <row r="208" spans="1:9" x14ac:dyDescent="0.25">
      <c r="A208" s="343"/>
      <c r="B208" s="226"/>
      <c r="C208" s="227">
        <v>42425</v>
      </c>
      <c r="D208" s="228">
        <v>3.1</v>
      </c>
      <c r="E208" s="158">
        <v>1</v>
      </c>
      <c r="F208" s="159">
        <v>7.2800925925925915E-3</v>
      </c>
      <c r="G208" s="160">
        <v>5.7230769230769285</v>
      </c>
      <c r="H208" s="160">
        <v>3.1</v>
      </c>
      <c r="I208" s="229">
        <v>42425</v>
      </c>
    </row>
    <row r="209" spans="1:9" x14ac:dyDescent="0.25">
      <c r="A209" s="343"/>
      <c r="B209" s="226"/>
      <c r="C209" s="227">
        <v>42429</v>
      </c>
      <c r="D209" s="228">
        <v>2.61</v>
      </c>
      <c r="E209" s="158">
        <v>1</v>
      </c>
      <c r="F209" s="159">
        <v>8.7847222222222233E-3</v>
      </c>
      <c r="G209" s="160">
        <v>4.7454545454545487</v>
      </c>
      <c r="H209" s="160">
        <v>2.61</v>
      </c>
      <c r="I209" s="229">
        <v>42429</v>
      </c>
    </row>
    <row r="210" spans="1:9" x14ac:dyDescent="0.25">
      <c r="A210" s="343"/>
      <c r="B210" s="226"/>
      <c r="C210" s="227">
        <v>42430</v>
      </c>
      <c r="D210" s="228">
        <v>3.1</v>
      </c>
      <c r="E210" s="158">
        <v>1</v>
      </c>
      <c r="F210" s="159">
        <v>7.5000000000000006E-3</v>
      </c>
      <c r="G210" s="160">
        <v>5.5550024888004037</v>
      </c>
      <c r="H210" s="160">
        <v>3.1</v>
      </c>
      <c r="I210" s="229">
        <v>42430</v>
      </c>
    </row>
    <row r="211" spans="1:9" x14ac:dyDescent="0.25">
      <c r="A211" s="343"/>
      <c r="B211" s="226"/>
      <c r="C211" s="227">
        <v>42438</v>
      </c>
      <c r="D211" s="228">
        <v>4.6500000000000004</v>
      </c>
      <c r="E211" s="158">
        <v>1</v>
      </c>
      <c r="F211" s="159">
        <v>7.905092592592592E-3</v>
      </c>
      <c r="G211" s="160">
        <v>5.2707808564231797</v>
      </c>
      <c r="H211" s="160">
        <v>4.6500000000000004</v>
      </c>
      <c r="I211" s="229">
        <v>42438</v>
      </c>
    </row>
    <row r="212" spans="1:9" x14ac:dyDescent="0.25">
      <c r="A212" s="343"/>
      <c r="B212" s="226"/>
      <c r="C212" s="227">
        <v>42439</v>
      </c>
      <c r="D212" s="228">
        <v>3.1</v>
      </c>
      <c r="E212" s="158">
        <v>1</v>
      </c>
      <c r="F212" s="159">
        <v>7.1874999999999994E-3</v>
      </c>
      <c r="G212" s="160">
        <v>5.7974025974026029</v>
      </c>
      <c r="H212" s="160">
        <v>3.1</v>
      </c>
      <c r="I212" s="229">
        <v>42439</v>
      </c>
    </row>
    <row r="213" spans="1:9" x14ac:dyDescent="0.25">
      <c r="A213" s="343"/>
      <c r="B213" s="226"/>
      <c r="C213" s="227">
        <v>42445</v>
      </c>
      <c r="D213" s="228">
        <v>3.1</v>
      </c>
      <c r="E213" s="158">
        <v>1</v>
      </c>
      <c r="F213" s="159">
        <v>7.905092592592592E-3</v>
      </c>
      <c r="G213" s="160">
        <v>5.2741020793950897</v>
      </c>
      <c r="H213" s="160">
        <v>3.1</v>
      </c>
      <c r="I213" s="229">
        <v>42445</v>
      </c>
    </row>
    <row r="214" spans="1:9" x14ac:dyDescent="0.25">
      <c r="A214" s="343"/>
      <c r="B214" s="226"/>
      <c r="C214" s="227">
        <v>42452</v>
      </c>
      <c r="D214" s="228">
        <v>4</v>
      </c>
      <c r="E214" s="158">
        <v>1</v>
      </c>
      <c r="F214" s="159">
        <v>7.1759259259259259E-3</v>
      </c>
      <c r="G214" s="160">
        <v>5.8017727639000851</v>
      </c>
      <c r="H214" s="160">
        <v>4</v>
      </c>
      <c r="I214" s="229">
        <v>42452</v>
      </c>
    </row>
    <row r="215" spans="1:9" x14ac:dyDescent="0.25">
      <c r="A215" s="343"/>
      <c r="B215" s="226"/>
      <c r="C215" s="227">
        <v>42458</v>
      </c>
      <c r="D215" s="228">
        <v>2.8</v>
      </c>
      <c r="E215" s="158">
        <v>1</v>
      </c>
      <c r="F215" s="159">
        <v>7.4421296296296293E-3</v>
      </c>
      <c r="G215" s="160">
        <v>5.6000000000000041</v>
      </c>
      <c r="H215" s="160">
        <v>2.8</v>
      </c>
      <c r="I215" s="229">
        <v>42458</v>
      </c>
    </row>
    <row r="216" spans="1:9" x14ac:dyDescent="0.25">
      <c r="A216" s="343"/>
      <c r="B216" s="226"/>
      <c r="C216" s="227">
        <v>42480</v>
      </c>
      <c r="D216" s="228">
        <v>3.1</v>
      </c>
      <c r="E216" s="158">
        <v>1</v>
      </c>
      <c r="F216" s="159">
        <v>6.9444444444444441E-3</v>
      </c>
      <c r="G216" s="160">
        <v>5.996775926921015</v>
      </c>
      <c r="H216" s="160">
        <v>3.1</v>
      </c>
      <c r="I216" s="229">
        <v>42480</v>
      </c>
    </row>
    <row r="217" spans="1:9" x14ac:dyDescent="0.25">
      <c r="A217" s="343"/>
      <c r="B217" s="226"/>
      <c r="C217" s="227">
        <v>42499</v>
      </c>
      <c r="D217" s="228">
        <v>3.1</v>
      </c>
      <c r="E217" s="158">
        <v>1</v>
      </c>
      <c r="F217" s="159">
        <v>8.113425925925925E-3</v>
      </c>
      <c r="G217" s="160">
        <v>5.1333946642134354</v>
      </c>
      <c r="H217" s="160">
        <v>3.1</v>
      </c>
      <c r="I217" s="229">
        <v>42499</v>
      </c>
    </row>
    <row r="218" spans="1:9" x14ac:dyDescent="0.25">
      <c r="A218" s="343"/>
      <c r="B218" s="230" t="s">
        <v>1744</v>
      </c>
      <c r="C218" s="231"/>
      <c r="D218" s="232">
        <v>51.42</v>
      </c>
      <c r="E218" s="233">
        <v>17</v>
      </c>
      <c r="F218" s="234">
        <v>7.9207516339869274E-3</v>
      </c>
      <c r="G218" s="235">
        <v>5.3041296401490081</v>
      </c>
      <c r="H218" s="235">
        <v>3.0247058823529414</v>
      </c>
      <c r="I218" s="236">
        <v>42499</v>
      </c>
    </row>
    <row r="219" spans="1:9" x14ac:dyDescent="0.25">
      <c r="A219" s="343"/>
      <c r="B219" s="230" t="s">
        <v>1345</v>
      </c>
      <c r="C219" s="237"/>
      <c r="D219" s="232">
        <v>148.64000000000004</v>
      </c>
      <c r="E219" s="233">
        <v>47</v>
      </c>
      <c r="F219" s="234">
        <v>7.0537825059101651E-3</v>
      </c>
      <c r="G219" s="235">
        <v>5.9574105663577228</v>
      </c>
      <c r="H219" s="235">
        <v>3.1625531914893625</v>
      </c>
      <c r="I219" s="236">
        <v>42356</v>
      </c>
    </row>
    <row r="220" spans="1:9" x14ac:dyDescent="0.25">
      <c r="A220" s="343"/>
      <c r="B220" s="219" t="s">
        <v>1560</v>
      </c>
      <c r="C220" s="220">
        <v>42104</v>
      </c>
      <c r="D220" s="221">
        <v>3.5</v>
      </c>
      <c r="E220" s="222">
        <v>1</v>
      </c>
      <c r="F220" s="223">
        <v>7.951388888888888E-3</v>
      </c>
      <c r="G220" s="224">
        <v>5.2412645590682239</v>
      </c>
      <c r="H220" s="224">
        <v>3.5</v>
      </c>
      <c r="I220" s="225">
        <v>42104</v>
      </c>
    </row>
    <row r="221" spans="1:9" x14ac:dyDescent="0.25">
      <c r="A221" s="343"/>
      <c r="B221" s="226"/>
      <c r="C221" s="227">
        <v>42108</v>
      </c>
      <c r="D221" s="228">
        <v>3</v>
      </c>
      <c r="E221" s="158">
        <v>1</v>
      </c>
      <c r="F221" s="159">
        <v>7.743055555555556E-3</v>
      </c>
      <c r="G221" s="160">
        <v>5.3811659192825161</v>
      </c>
      <c r="H221" s="160">
        <v>3</v>
      </c>
      <c r="I221" s="229">
        <v>42108</v>
      </c>
    </row>
    <row r="222" spans="1:9" x14ac:dyDescent="0.25">
      <c r="A222" s="343"/>
      <c r="B222" s="226"/>
      <c r="C222" s="227">
        <v>42109</v>
      </c>
      <c r="D222" s="228">
        <v>3.6</v>
      </c>
      <c r="E222" s="158">
        <v>1</v>
      </c>
      <c r="F222" s="159">
        <v>8.0671296296296307E-3</v>
      </c>
      <c r="G222" s="160">
        <v>5.1633466135458201</v>
      </c>
      <c r="H222" s="160">
        <v>3.6</v>
      </c>
      <c r="I222" s="229">
        <v>42109</v>
      </c>
    </row>
    <row r="223" spans="1:9" x14ac:dyDescent="0.25">
      <c r="A223" s="343"/>
      <c r="B223" s="226"/>
      <c r="C223" s="227">
        <v>42110</v>
      </c>
      <c r="D223" s="228">
        <v>16.5</v>
      </c>
      <c r="E223" s="158">
        <v>2</v>
      </c>
      <c r="F223" s="159">
        <v>8.7962962962962951E-3</v>
      </c>
      <c r="G223" s="160">
        <v>4.7414382035821472</v>
      </c>
      <c r="H223" s="160">
        <v>8.25</v>
      </c>
      <c r="I223" s="229">
        <v>42110</v>
      </c>
    </row>
    <row r="224" spans="1:9" x14ac:dyDescent="0.25">
      <c r="A224" s="343"/>
      <c r="B224" s="226"/>
      <c r="C224" s="227">
        <v>42120</v>
      </c>
      <c r="D224" s="228">
        <v>13.1</v>
      </c>
      <c r="E224" s="158">
        <v>1</v>
      </c>
      <c r="F224" s="159">
        <v>6.8402777777777776E-3</v>
      </c>
      <c r="G224" s="160">
        <v>6.0953858084528942</v>
      </c>
      <c r="H224" s="160">
        <v>13.1</v>
      </c>
      <c r="I224" s="229">
        <v>42120</v>
      </c>
    </row>
    <row r="225" spans="1:9" x14ac:dyDescent="0.25">
      <c r="A225" s="343"/>
      <c r="B225" s="226"/>
      <c r="C225" s="227">
        <v>42125</v>
      </c>
      <c r="D225" s="228">
        <v>7.25</v>
      </c>
      <c r="E225" s="158">
        <v>1</v>
      </c>
      <c r="F225" s="159">
        <v>7.951388888888888E-3</v>
      </c>
      <c r="G225" s="160">
        <v>5.2430695058256367</v>
      </c>
      <c r="H225" s="160">
        <v>7.25</v>
      </c>
      <c r="I225" s="229">
        <v>42125</v>
      </c>
    </row>
    <row r="226" spans="1:9" x14ac:dyDescent="0.25">
      <c r="A226" s="343"/>
      <c r="B226" s="226"/>
      <c r="C226" s="227">
        <v>42143</v>
      </c>
      <c r="D226" s="228">
        <v>3.3</v>
      </c>
      <c r="E226" s="158">
        <v>1</v>
      </c>
      <c r="F226" s="159">
        <v>7.1296296296296307E-3</v>
      </c>
      <c r="G226" s="160">
        <v>5.8464566929133897</v>
      </c>
      <c r="H226" s="160">
        <v>3.3</v>
      </c>
      <c r="I226" s="229">
        <v>42143</v>
      </c>
    </row>
    <row r="227" spans="1:9" x14ac:dyDescent="0.25">
      <c r="A227" s="343"/>
      <c r="B227" s="226"/>
      <c r="C227" s="227">
        <v>42145</v>
      </c>
      <c r="D227" s="228">
        <v>3.75</v>
      </c>
      <c r="E227" s="158">
        <v>1</v>
      </c>
      <c r="F227" s="159">
        <v>8.1365740740740738E-3</v>
      </c>
      <c r="G227" s="160">
        <v>5.1175132676269941</v>
      </c>
      <c r="H227" s="160">
        <v>3.75</v>
      </c>
      <c r="I227" s="229">
        <v>42145</v>
      </c>
    </row>
    <row r="228" spans="1:9" x14ac:dyDescent="0.25">
      <c r="A228" s="343"/>
      <c r="B228" s="226"/>
      <c r="C228" s="227">
        <v>42146</v>
      </c>
      <c r="D228" s="228">
        <v>10</v>
      </c>
      <c r="E228" s="158">
        <v>1</v>
      </c>
      <c r="F228" s="159">
        <v>8.6805555555555559E-3</v>
      </c>
      <c r="G228" s="160">
        <v>4.8000000000000034</v>
      </c>
      <c r="H228" s="160">
        <v>10</v>
      </c>
      <c r="I228" s="229">
        <v>42146</v>
      </c>
    </row>
    <row r="229" spans="1:9" x14ac:dyDescent="0.25">
      <c r="A229" s="343"/>
      <c r="B229" s="226"/>
      <c r="C229" s="227">
        <v>42147</v>
      </c>
      <c r="D229" s="228">
        <v>3.1</v>
      </c>
      <c r="E229" s="158">
        <v>1</v>
      </c>
      <c r="F229" s="159">
        <v>5.8680555555555543E-3</v>
      </c>
      <c r="G229" s="160">
        <v>7.1037555697008328</v>
      </c>
      <c r="H229" s="160">
        <v>3.1</v>
      </c>
      <c r="I229" s="229">
        <v>42147</v>
      </c>
    </row>
    <row r="230" spans="1:9" x14ac:dyDescent="0.25">
      <c r="A230" s="343"/>
      <c r="B230" s="226"/>
      <c r="C230" s="227">
        <v>42149</v>
      </c>
      <c r="D230" s="228">
        <v>1.6</v>
      </c>
      <c r="E230" s="158">
        <v>1</v>
      </c>
      <c r="F230" s="159">
        <v>8.6805555555555559E-3</v>
      </c>
      <c r="G230" s="160">
        <v>4.8000000000000043</v>
      </c>
      <c r="H230" s="160">
        <v>1.6</v>
      </c>
      <c r="I230" s="229">
        <v>42149</v>
      </c>
    </row>
    <row r="231" spans="1:9" x14ac:dyDescent="0.25">
      <c r="A231" s="343"/>
      <c r="B231" s="226"/>
      <c r="C231" s="227">
        <v>42153</v>
      </c>
      <c r="D231" s="228">
        <v>4.0999999999999996</v>
      </c>
      <c r="E231" s="158">
        <v>1</v>
      </c>
      <c r="F231" s="159">
        <v>9.9189814814814817E-3</v>
      </c>
      <c r="G231" s="160">
        <v>4.1991465149359906</v>
      </c>
      <c r="H231" s="160">
        <v>4.0999999999999996</v>
      </c>
      <c r="I231" s="229">
        <v>42153</v>
      </c>
    </row>
    <row r="232" spans="1:9" x14ac:dyDescent="0.25">
      <c r="A232" s="343"/>
      <c r="B232" s="226"/>
      <c r="C232" s="227">
        <v>42155</v>
      </c>
      <c r="D232" s="228">
        <v>7.2</v>
      </c>
      <c r="E232" s="158">
        <v>1</v>
      </c>
      <c r="F232" s="159">
        <v>9.5601851851851855E-3</v>
      </c>
      <c r="G232" s="160">
        <v>4.3570347957639983</v>
      </c>
      <c r="H232" s="160">
        <v>7.2</v>
      </c>
      <c r="I232" s="229">
        <v>42155</v>
      </c>
    </row>
    <row r="233" spans="1:9" x14ac:dyDescent="0.25">
      <c r="A233" s="343"/>
      <c r="B233" s="226"/>
      <c r="C233" s="227">
        <v>42162</v>
      </c>
      <c r="D233" s="228">
        <v>13.1</v>
      </c>
      <c r="E233" s="158">
        <v>1</v>
      </c>
      <c r="F233" s="159">
        <v>9.2824074074074076E-3</v>
      </c>
      <c r="G233" s="160">
        <v>4.4884362805748577</v>
      </c>
      <c r="H233" s="160">
        <v>13.1</v>
      </c>
      <c r="I233" s="229">
        <v>42162</v>
      </c>
    </row>
    <row r="234" spans="1:9" x14ac:dyDescent="0.25">
      <c r="A234" s="343"/>
      <c r="B234" s="226"/>
      <c r="C234" s="227">
        <v>42167</v>
      </c>
      <c r="D234" s="228">
        <v>3.1</v>
      </c>
      <c r="E234" s="158">
        <v>1</v>
      </c>
      <c r="F234" s="159">
        <v>7.5115740740740742E-3</v>
      </c>
      <c r="G234" s="160">
        <v>5.5494778717056246</v>
      </c>
      <c r="H234" s="160">
        <v>3.1</v>
      </c>
      <c r="I234" s="229">
        <v>42167</v>
      </c>
    </row>
    <row r="235" spans="1:9" x14ac:dyDescent="0.25">
      <c r="A235" s="343"/>
      <c r="B235" s="226"/>
      <c r="C235" s="227">
        <v>42174</v>
      </c>
      <c r="D235" s="228">
        <v>1.75</v>
      </c>
      <c r="E235" s="158">
        <v>1</v>
      </c>
      <c r="F235" s="159">
        <v>9.6527777777777775E-3</v>
      </c>
      <c r="G235" s="160">
        <v>4.3150684931506884</v>
      </c>
      <c r="H235" s="160">
        <v>1.75</v>
      </c>
      <c r="I235" s="229">
        <v>42174</v>
      </c>
    </row>
    <row r="236" spans="1:9" x14ac:dyDescent="0.25">
      <c r="A236" s="343"/>
      <c r="B236" s="226"/>
      <c r="C236" s="227">
        <v>42175</v>
      </c>
      <c r="D236" s="228">
        <v>7.5</v>
      </c>
      <c r="E236" s="158">
        <v>1</v>
      </c>
      <c r="F236" s="159">
        <v>9.2476851851851852E-3</v>
      </c>
      <c r="G236" s="160">
        <v>4.5030020013342265</v>
      </c>
      <c r="H236" s="160">
        <v>7.5</v>
      </c>
      <c r="I236" s="229">
        <v>42175</v>
      </c>
    </row>
    <row r="237" spans="1:9" x14ac:dyDescent="0.25">
      <c r="A237" s="343"/>
      <c r="B237" s="226"/>
      <c r="C237" s="227">
        <v>42180</v>
      </c>
      <c r="D237" s="228">
        <v>2.5</v>
      </c>
      <c r="E237" s="158">
        <v>1</v>
      </c>
      <c r="F237" s="159">
        <v>8.2291666666666659E-3</v>
      </c>
      <c r="G237" s="160">
        <v>5.0647158131682657</v>
      </c>
      <c r="H237" s="160">
        <v>2.5</v>
      </c>
      <c r="I237" s="229">
        <v>42180</v>
      </c>
    </row>
    <row r="238" spans="1:9" x14ac:dyDescent="0.25">
      <c r="A238" s="343"/>
      <c r="B238" s="226"/>
      <c r="C238" s="227">
        <v>42183</v>
      </c>
      <c r="D238" s="228">
        <v>9.5</v>
      </c>
      <c r="E238" s="158">
        <v>1</v>
      </c>
      <c r="F238" s="159">
        <v>9.0162037037037034E-3</v>
      </c>
      <c r="G238" s="160">
        <v>4.6197487505065551</v>
      </c>
      <c r="H238" s="160">
        <v>9.5</v>
      </c>
      <c r="I238" s="229">
        <v>42183</v>
      </c>
    </row>
    <row r="239" spans="1:9" x14ac:dyDescent="0.25">
      <c r="A239" s="343"/>
      <c r="B239" s="226"/>
      <c r="C239" s="227">
        <v>42189</v>
      </c>
      <c r="D239" s="228">
        <v>3</v>
      </c>
      <c r="E239" s="158">
        <v>1</v>
      </c>
      <c r="F239" s="159">
        <v>6.851851851851852E-3</v>
      </c>
      <c r="G239" s="160">
        <v>6.081081081081086</v>
      </c>
      <c r="H239" s="160">
        <v>3</v>
      </c>
      <c r="I239" s="229">
        <v>42189</v>
      </c>
    </row>
    <row r="240" spans="1:9" x14ac:dyDescent="0.25">
      <c r="A240" s="343"/>
      <c r="B240" s="226"/>
      <c r="C240" s="227">
        <v>42190</v>
      </c>
      <c r="D240" s="228">
        <v>10.25</v>
      </c>
      <c r="E240" s="158">
        <v>1</v>
      </c>
      <c r="F240" s="159">
        <v>8.4953703703703701E-3</v>
      </c>
      <c r="G240" s="160">
        <v>4.9043062200956982</v>
      </c>
      <c r="H240" s="160">
        <v>10.25</v>
      </c>
      <c r="I240" s="229">
        <v>42190</v>
      </c>
    </row>
    <row r="241" spans="1:9" x14ac:dyDescent="0.25">
      <c r="A241" s="343"/>
      <c r="B241" s="226"/>
      <c r="C241" s="227">
        <v>42196</v>
      </c>
      <c r="D241" s="228">
        <v>7.15</v>
      </c>
      <c r="E241" s="158">
        <v>1</v>
      </c>
      <c r="F241" s="159">
        <v>8.6689814814814806E-3</v>
      </c>
      <c r="G241" s="160">
        <v>4.8076204706761336</v>
      </c>
      <c r="H241" s="160">
        <v>7.15</v>
      </c>
      <c r="I241" s="229">
        <v>42196</v>
      </c>
    </row>
    <row r="242" spans="1:9" x14ac:dyDescent="0.25">
      <c r="A242" s="343"/>
      <c r="B242" s="226"/>
      <c r="C242" s="227">
        <v>42202</v>
      </c>
      <c r="D242" s="228">
        <v>5</v>
      </c>
      <c r="E242" s="158">
        <v>1</v>
      </c>
      <c r="F242" s="159">
        <v>7.5000000000000006E-3</v>
      </c>
      <c r="G242" s="160">
        <v>5.557270762581048</v>
      </c>
      <c r="H242" s="160">
        <v>5</v>
      </c>
      <c r="I242" s="229">
        <v>42202</v>
      </c>
    </row>
    <row r="243" spans="1:9" x14ac:dyDescent="0.25">
      <c r="A243" s="343"/>
      <c r="B243" s="226"/>
      <c r="C243" s="227">
        <v>42210</v>
      </c>
      <c r="D243" s="228">
        <v>1.1000000000000001</v>
      </c>
      <c r="E243" s="158">
        <v>1</v>
      </c>
      <c r="F243" s="159">
        <v>7.6041666666666662E-3</v>
      </c>
      <c r="G243" s="160">
        <v>5.477178423236519</v>
      </c>
      <c r="H243" s="160">
        <v>1.1000000000000001</v>
      </c>
      <c r="I243" s="229">
        <v>42210</v>
      </c>
    </row>
    <row r="244" spans="1:9" x14ac:dyDescent="0.25">
      <c r="A244" s="343"/>
      <c r="B244" s="226"/>
      <c r="C244" s="227">
        <v>42211</v>
      </c>
      <c r="D244" s="228">
        <v>26.2</v>
      </c>
      <c r="E244" s="158">
        <v>1</v>
      </c>
      <c r="F244" s="159">
        <v>1.0555555555555554E-2</v>
      </c>
      <c r="G244" s="160">
        <v>3.9457831325301234</v>
      </c>
      <c r="H244" s="160">
        <v>26.2</v>
      </c>
      <c r="I244" s="229">
        <v>42211</v>
      </c>
    </row>
    <row r="245" spans="1:9" x14ac:dyDescent="0.25">
      <c r="A245" s="343"/>
      <c r="B245" s="226"/>
      <c r="C245" s="227">
        <v>42222</v>
      </c>
      <c r="D245" s="228">
        <v>4.3</v>
      </c>
      <c r="E245" s="158">
        <v>1</v>
      </c>
      <c r="F245" s="159">
        <v>7.789351851851852E-3</v>
      </c>
      <c r="G245" s="160">
        <v>5.3526970954356887</v>
      </c>
      <c r="H245" s="160">
        <v>4.3</v>
      </c>
      <c r="I245" s="229">
        <v>42222</v>
      </c>
    </row>
    <row r="246" spans="1:9" x14ac:dyDescent="0.25">
      <c r="A246" s="343"/>
      <c r="B246" s="226"/>
      <c r="C246" s="227">
        <v>42225</v>
      </c>
      <c r="D246" s="228">
        <v>4.5</v>
      </c>
      <c r="E246" s="158">
        <v>1</v>
      </c>
      <c r="F246" s="159">
        <v>8.0092592592592594E-3</v>
      </c>
      <c r="G246" s="160">
        <v>5.2006420545746428</v>
      </c>
      <c r="H246" s="160">
        <v>4.5</v>
      </c>
      <c r="I246" s="229">
        <v>42225</v>
      </c>
    </row>
    <row r="247" spans="1:9" x14ac:dyDescent="0.25">
      <c r="A247" s="343"/>
      <c r="B247" s="226"/>
      <c r="C247" s="227">
        <v>42256</v>
      </c>
      <c r="D247" s="228">
        <v>4.4000000000000004</v>
      </c>
      <c r="E247" s="158">
        <v>1</v>
      </c>
      <c r="F247" s="159">
        <v>7.106481481481481E-3</v>
      </c>
      <c r="G247" s="160">
        <v>5.8666666666666716</v>
      </c>
      <c r="H247" s="160">
        <v>4.4000000000000004</v>
      </c>
      <c r="I247" s="229">
        <v>42256</v>
      </c>
    </row>
    <row r="248" spans="1:9" x14ac:dyDescent="0.25">
      <c r="A248" s="343"/>
      <c r="B248" s="226"/>
      <c r="C248" s="227">
        <v>42334</v>
      </c>
      <c r="D248" s="228">
        <v>1.35</v>
      </c>
      <c r="E248" s="158">
        <v>1</v>
      </c>
      <c r="F248" s="159">
        <v>8.0555555555555554E-3</v>
      </c>
      <c r="G248" s="160">
        <v>5.1702127659574515</v>
      </c>
      <c r="H248" s="160">
        <v>1.35</v>
      </c>
      <c r="I248" s="229">
        <v>42334</v>
      </c>
    </row>
    <row r="249" spans="1:9" x14ac:dyDescent="0.25">
      <c r="A249" s="343"/>
      <c r="B249" s="230" t="s">
        <v>1746</v>
      </c>
      <c r="C249" s="231"/>
      <c r="D249" s="232">
        <v>184.7</v>
      </c>
      <c r="E249" s="233">
        <v>30</v>
      </c>
      <c r="F249" s="234">
        <v>8.2565586419753104E-3</v>
      </c>
      <c r="G249" s="235">
        <v>5.1244974512518615</v>
      </c>
      <c r="H249" s="235">
        <v>6.1566666666666663</v>
      </c>
      <c r="I249" s="236">
        <v>42334</v>
      </c>
    </row>
    <row r="250" spans="1:9" x14ac:dyDescent="0.25">
      <c r="A250" s="343"/>
      <c r="B250" s="219" t="s">
        <v>1663</v>
      </c>
      <c r="C250" s="220">
        <v>42246</v>
      </c>
      <c r="D250" s="221">
        <v>14</v>
      </c>
      <c r="E250" s="222">
        <v>1</v>
      </c>
      <c r="F250" s="223">
        <v>8.9814814814814809E-3</v>
      </c>
      <c r="G250" s="224">
        <v>4.6387482742751986</v>
      </c>
      <c r="H250" s="224">
        <v>14</v>
      </c>
      <c r="I250" s="225">
        <v>42246</v>
      </c>
    </row>
    <row r="251" spans="1:9" x14ac:dyDescent="0.25">
      <c r="A251" s="343"/>
      <c r="B251" s="226"/>
      <c r="C251" s="227">
        <v>42253</v>
      </c>
      <c r="D251" s="228">
        <v>16</v>
      </c>
      <c r="E251" s="158">
        <v>1</v>
      </c>
      <c r="F251" s="159">
        <v>1.0381944444444444E-2</v>
      </c>
      <c r="G251" s="160">
        <v>4.0128187264873931</v>
      </c>
      <c r="H251" s="160">
        <v>16</v>
      </c>
      <c r="I251" s="229">
        <v>42253</v>
      </c>
    </row>
    <row r="252" spans="1:9" x14ac:dyDescent="0.25">
      <c r="A252" s="343"/>
      <c r="B252" s="226"/>
      <c r="C252" s="227">
        <v>42254</v>
      </c>
      <c r="D252" s="228">
        <v>3.1</v>
      </c>
      <c r="E252" s="158">
        <v>1</v>
      </c>
      <c r="F252" s="159">
        <v>6.6203703703703702E-3</v>
      </c>
      <c r="G252" s="160">
        <v>6.2979683972912017</v>
      </c>
      <c r="H252" s="160">
        <v>3.1</v>
      </c>
      <c r="I252" s="229">
        <v>42254</v>
      </c>
    </row>
    <row r="253" spans="1:9" x14ac:dyDescent="0.25">
      <c r="A253" s="343"/>
      <c r="B253" s="226"/>
      <c r="C253" s="227">
        <v>42258</v>
      </c>
      <c r="D253" s="228">
        <v>3.2</v>
      </c>
      <c r="E253" s="158">
        <v>1</v>
      </c>
      <c r="F253" s="159">
        <v>1.1319444444444444E-2</v>
      </c>
      <c r="G253" s="160">
        <v>3.6816874400767046</v>
      </c>
      <c r="H253" s="160">
        <v>3.2</v>
      </c>
      <c r="I253" s="229">
        <v>42258</v>
      </c>
    </row>
    <row r="254" spans="1:9" x14ac:dyDescent="0.25">
      <c r="A254" s="343"/>
      <c r="B254" s="226"/>
      <c r="C254" s="227">
        <v>42260</v>
      </c>
      <c r="D254" s="228">
        <v>13.8</v>
      </c>
      <c r="E254" s="158">
        <v>1</v>
      </c>
      <c r="F254" s="159">
        <v>9.8032407407407408E-3</v>
      </c>
      <c r="G254" s="160">
        <v>4.2512408009584162</v>
      </c>
      <c r="H254" s="160">
        <v>13.8</v>
      </c>
      <c r="I254" s="229">
        <v>42260</v>
      </c>
    </row>
    <row r="255" spans="1:9" x14ac:dyDescent="0.25">
      <c r="A255" s="343"/>
      <c r="B255" s="226"/>
      <c r="C255" s="227">
        <v>42265</v>
      </c>
      <c r="D255" s="228">
        <v>5.75</v>
      </c>
      <c r="E255" s="158">
        <v>1</v>
      </c>
      <c r="F255" s="159">
        <v>9.2592592592592605E-3</v>
      </c>
      <c r="G255" s="160">
        <v>4.4980443285528064</v>
      </c>
      <c r="H255" s="160">
        <v>5.75</v>
      </c>
      <c r="I255" s="229">
        <v>42265</v>
      </c>
    </row>
    <row r="256" spans="1:9" x14ac:dyDescent="0.25">
      <c r="A256" s="343"/>
      <c r="B256" s="230" t="s">
        <v>1747</v>
      </c>
      <c r="C256" s="231"/>
      <c r="D256" s="232">
        <v>55.850000000000009</v>
      </c>
      <c r="E256" s="233">
        <v>6</v>
      </c>
      <c r="F256" s="234">
        <v>9.3942901234567878E-3</v>
      </c>
      <c r="G256" s="235">
        <v>4.5634179946069535</v>
      </c>
      <c r="H256" s="235">
        <v>9.3083333333333353</v>
      </c>
      <c r="I256" s="236">
        <v>42265</v>
      </c>
    </row>
    <row r="257" spans="1:9" x14ac:dyDescent="0.25">
      <c r="A257" s="343"/>
      <c r="B257" s="219" t="s">
        <v>1657</v>
      </c>
      <c r="C257" s="220">
        <v>42239</v>
      </c>
      <c r="D257" s="221">
        <v>7.5</v>
      </c>
      <c r="E257" s="222">
        <v>1</v>
      </c>
      <c r="F257" s="223">
        <v>1.1076388888888887E-2</v>
      </c>
      <c r="G257" s="224">
        <v>3.7614934522151051</v>
      </c>
      <c r="H257" s="224">
        <v>7.5</v>
      </c>
      <c r="I257" s="225">
        <v>42239</v>
      </c>
    </row>
    <row r="258" spans="1:9" x14ac:dyDescent="0.25">
      <c r="A258" s="343"/>
      <c r="B258" s="230" t="s">
        <v>1748</v>
      </c>
      <c r="C258" s="231"/>
      <c r="D258" s="232">
        <v>7.5</v>
      </c>
      <c r="E258" s="233">
        <v>1</v>
      </c>
      <c r="F258" s="234">
        <v>1.1076388888888887E-2</v>
      </c>
      <c r="G258" s="235">
        <v>3.7614934522151051</v>
      </c>
      <c r="H258" s="235">
        <v>7.5</v>
      </c>
      <c r="I258" s="236">
        <v>42239</v>
      </c>
    </row>
    <row r="259" spans="1:9" x14ac:dyDescent="0.25">
      <c r="A259" s="343"/>
      <c r="B259" s="230" t="s">
        <v>921</v>
      </c>
      <c r="C259" s="237"/>
      <c r="D259" s="232">
        <v>16.100000000000001</v>
      </c>
      <c r="E259" s="233">
        <v>7</v>
      </c>
      <c r="F259" s="234">
        <v>7.0651455026455035E-3</v>
      </c>
      <c r="G259" s="235">
        <v>5.9362769709788807</v>
      </c>
      <c r="H259" s="235">
        <v>2.3000000000000003</v>
      </c>
      <c r="I259" s="236">
        <v>42236</v>
      </c>
    </row>
    <row r="260" spans="1:9" x14ac:dyDescent="0.25">
      <c r="A260" s="343"/>
      <c r="B260" s="219" t="s">
        <v>1549</v>
      </c>
      <c r="C260" s="220">
        <v>42059</v>
      </c>
      <c r="D260" s="221">
        <v>4.5</v>
      </c>
      <c r="E260" s="222">
        <v>1</v>
      </c>
      <c r="F260" s="223">
        <v>7.8703703703703713E-3</v>
      </c>
      <c r="G260" s="224">
        <v>5.2941176470588278</v>
      </c>
      <c r="H260" s="224">
        <v>4.5</v>
      </c>
      <c r="I260" s="225">
        <v>42059</v>
      </c>
    </row>
    <row r="261" spans="1:9" x14ac:dyDescent="0.25">
      <c r="A261" s="343"/>
      <c r="B261" s="226"/>
      <c r="C261" s="227">
        <v>42062</v>
      </c>
      <c r="D261" s="228">
        <v>5.25</v>
      </c>
      <c r="E261" s="158">
        <v>1</v>
      </c>
      <c r="F261" s="159">
        <v>7.9398148148148145E-3</v>
      </c>
      <c r="G261" s="160">
        <v>5.2500000000000044</v>
      </c>
      <c r="H261" s="160">
        <v>5.25</v>
      </c>
      <c r="I261" s="229">
        <v>42062</v>
      </c>
    </row>
    <row r="262" spans="1:9" x14ac:dyDescent="0.25">
      <c r="A262" s="343"/>
      <c r="B262" s="226"/>
      <c r="C262" s="227">
        <v>42063</v>
      </c>
      <c r="D262" s="228">
        <v>4.25</v>
      </c>
      <c r="E262" s="158">
        <v>1</v>
      </c>
      <c r="F262" s="159">
        <v>8.5532407407407415E-3</v>
      </c>
      <c r="G262" s="160">
        <v>4.8710601719197744</v>
      </c>
      <c r="H262" s="160">
        <v>4.25</v>
      </c>
      <c r="I262" s="229">
        <v>42063</v>
      </c>
    </row>
    <row r="263" spans="1:9" x14ac:dyDescent="0.25">
      <c r="A263" s="343"/>
      <c r="B263" s="226"/>
      <c r="C263" s="227">
        <v>42069</v>
      </c>
      <c r="D263" s="228">
        <v>3</v>
      </c>
      <c r="E263" s="158">
        <v>1</v>
      </c>
      <c r="F263" s="159">
        <v>6.9444444444444441E-3</v>
      </c>
      <c r="G263" s="160">
        <v>6.0000000000000053</v>
      </c>
      <c r="H263" s="160">
        <v>3</v>
      </c>
      <c r="I263" s="229">
        <v>42069</v>
      </c>
    </row>
    <row r="264" spans="1:9" x14ac:dyDescent="0.25">
      <c r="A264" s="343"/>
      <c r="B264" s="226"/>
      <c r="C264" s="227">
        <v>42071</v>
      </c>
      <c r="D264" s="228">
        <v>10</v>
      </c>
      <c r="E264" s="158">
        <v>1</v>
      </c>
      <c r="F264" s="159">
        <v>8.8657407407407417E-3</v>
      </c>
      <c r="G264" s="160">
        <v>4.6991254405430141</v>
      </c>
      <c r="H264" s="160">
        <v>10</v>
      </c>
      <c r="I264" s="229">
        <v>42071</v>
      </c>
    </row>
    <row r="265" spans="1:9" x14ac:dyDescent="0.25">
      <c r="A265" s="343"/>
      <c r="B265" s="230" t="s">
        <v>1749</v>
      </c>
      <c r="C265" s="231"/>
      <c r="D265" s="232">
        <v>27</v>
      </c>
      <c r="E265" s="233">
        <v>5</v>
      </c>
      <c r="F265" s="234">
        <v>8.0347222222222243E-3</v>
      </c>
      <c r="G265" s="235">
        <v>5.222860651904325</v>
      </c>
      <c r="H265" s="235">
        <v>5.4</v>
      </c>
      <c r="I265" s="236">
        <v>42071</v>
      </c>
    </row>
    <row r="266" spans="1:9" x14ac:dyDescent="0.25">
      <c r="A266" s="343"/>
      <c r="B266" s="219" t="s">
        <v>1539</v>
      </c>
      <c r="C266" s="220">
        <v>41983</v>
      </c>
      <c r="D266" s="221">
        <v>3.2</v>
      </c>
      <c r="E266" s="222">
        <v>1</v>
      </c>
      <c r="F266" s="223">
        <v>7.6388888888888886E-3</v>
      </c>
      <c r="G266" s="224">
        <v>5.4545454545454586</v>
      </c>
      <c r="H266" s="224">
        <v>3.2</v>
      </c>
      <c r="I266" s="225">
        <v>41983</v>
      </c>
    </row>
    <row r="267" spans="1:9" x14ac:dyDescent="0.25">
      <c r="A267" s="343"/>
      <c r="B267" s="226"/>
      <c r="C267" s="227">
        <v>41984</v>
      </c>
      <c r="D267" s="228">
        <v>3.8</v>
      </c>
      <c r="E267" s="158">
        <v>1</v>
      </c>
      <c r="F267" s="159">
        <v>8.6689814814814806E-3</v>
      </c>
      <c r="G267" s="160">
        <v>4.8050579557428899</v>
      </c>
      <c r="H267" s="160">
        <v>3.8</v>
      </c>
      <c r="I267" s="229">
        <v>41984</v>
      </c>
    </row>
    <row r="268" spans="1:9" x14ac:dyDescent="0.25">
      <c r="A268" s="343"/>
      <c r="B268" s="226"/>
      <c r="C268" s="227">
        <v>41987</v>
      </c>
      <c r="D268" s="228">
        <v>9.15</v>
      </c>
      <c r="E268" s="158">
        <v>1</v>
      </c>
      <c r="F268" s="159">
        <v>8.5069444444444437E-3</v>
      </c>
      <c r="G268" s="160">
        <v>4.898869720404524</v>
      </c>
      <c r="H268" s="160">
        <v>9.15</v>
      </c>
      <c r="I268" s="229">
        <v>41987</v>
      </c>
    </row>
    <row r="269" spans="1:9" x14ac:dyDescent="0.25">
      <c r="A269" s="343"/>
      <c r="B269" s="226"/>
      <c r="C269" s="227">
        <v>41990</v>
      </c>
      <c r="D269" s="228">
        <v>4.5</v>
      </c>
      <c r="E269" s="158">
        <v>1</v>
      </c>
      <c r="F269" s="159">
        <v>7.719907407407408E-3</v>
      </c>
      <c r="G269" s="160">
        <v>5.4000000000000039</v>
      </c>
      <c r="H269" s="160">
        <v>4.5</v>
      </c>
      <c r="I269" s="229">
        <v>41990</v>
      </c>
    </row>
    <row r="270" spans="1:9" x14ac:dyDescent="0.25">
      <c r="A270" s="343"/>
      <c r="B270" s="226"/>
      <c r="C270" s="227">
        <v>41993</v>
      </c>
      <c r="D270" s="228">
        <v>10.5</v>
      </c>
      <c r="E270" s="158">
        <v>1</v>
      </c>
      <c r="F270" s="159">
        <v>8.773148148148148E-3</v>
      </c>
      <c r="G270" s="160">
        <v>4.749937170143256</v>
      </c>
      <c r="H270" s="160">
        <v>10.5</v>
      </c>
      <c r="I270" s="229">
        <v>41993</v>
      </c>
    </row>
    <row r="271" spans="1:9" x14ac:dyDescent="0.25">
      <c r="A271" s="343"/>
      <c r="B271" s="226"/>
      <c r="C271" s="227">
        <v>41999</v>
      </c>
      <c r="D271" s="228">
        <v>5.4</v>
      </c>
      <c r="E271" s="158">
        <v>1</v>
      </c>
      <c r="F271" s="159">
        <v>8.3449074074074085E-3</v>
      </c>
      <c r="G271" s="160">
        <v>4.9910141206675274</v>
      </c>
      <c r="H271" s="160">
        <v>5.4</v>
      </c>
      <c r="I271" s="229">
        <v>41999</v>
      </c>
    </row>
    <row r="272" spans="1:9" x14ac:dyDescent="0.25">
      <c r="A272" s="343"/>
      <c r="B272" s="226"/>
      <c r="C272" s="227">
        <v>42005</v>
      </c>
      <c r="D272" s="228">
        <v>4.0999999999999996</v>
      </c>
      <c r="E272" s="158">
        <v>1</v>
      </c>
      <c r="F272" s="159">
        <v>6.6898148148148142E-3</v>
      </c>
      <c r="G272" s="160">
        <v>6.2304769945124558</v>
      </c>
      <c r="H272" s="160">
        <v>4.0999999999999996</v>
      </c>
      <c r="I272" s="229">
        <v>42005</v>
      </c>
    </row>
    <row r="273" spans="1:9" x14ac:dyDescent="0.25">
      <c r="A273" s="343"/>
      <c r="B273" s="226"/>
      <c r="C273" s="227">
        <v>42007</v>
      </c>
      <c r="D273" s="228">
        <v>10.4</v>
      </c>
      <c r="E273" s="158">
        <v>1</v>
      </c>
      <c r="F273" s="159">
        <v>7.9629629629629634E-3</v>
      </c>
      <c r="G273" s="160">
        <v>5.2297806956278858</v>
      </c>
      <c r="H273" s="160">
        <v>10.4</v>
      </c>
      <c r="I273" s="229">
        <v>42007</v>
      </c>
    </row>
    <row r="274" spans="1:9" x14ac:dyDescent="0.25">
      <c r="A274" s="343"/>
      <c r="B274" s="226"/>
      <c r="C274" s="227">
        <v>42008</v>
      </c>
      <c r="D274" s="228">
        <v>5</v>
      </c>
      <c r="E274" s="158">
        <v>1</v>
      </c>
      <c r="F274" s="159">
        <v>6.2962962962962964E-3</v>
      </c>
      <c r="G274" s="160">
        <v>6.6176470588235334</v>
      </c>
      <c r="H274" s="160">
        <v>5</v>
      </c>
      <c r="I274" s="229">
        <v>42008</v>
      </c>
    </row>
    <row r="275" spans="1:9" x14ac:dyDescent="0.25">
      <c r="A275" s="343"/>
      <c r="B275" s="226"/>
      <c r="C275" s="227">
        <v>42015</v>
      </c>
      <c r="D275" s="228">
        <v>5.5</v>
      </c>
      <c r="E275" s="158">
        <v>1</v>
      </c>
      <c r="F275" s="159">
        <v>7.5810185185185182E-3</v>
      </c>
      <c r="G275" s="160">
        <v>5.5000000000000044</v>
      </c>
      <c r="H275" s="160">
        <v>5.5</v>
      </c>
      <c r="I275" s="229">
        <v>42015</v>
      </c>
    </row>
    <row r="276" spans="1:9" x14ac:dyDescent="0.25">
      <c r="A276" s="343"/>
      <c r="B276" s="226"/>
      <c r="C276" s="227">
        <v>42020</v>
      </c>
      <c r="D276" s="228">
        <v>4.2</v>
      </c>
      <c r="E276" s="158">
        <v>1</v>
      </c>
      <c r="F276" s="159">
        <v>8.3912037037037045E-3</v>
      </c>
      <c r="G276" s="160">
        <v>4.9638870650032869</v>
      </c>
      <c r="H276" s="160">
        <v>4.2</v>
      </c>
      <c r="I276" s="229">
        <v>42020</v>
      </c>
    </row>
    <row r="277" spans="1:9" x14ac:dyDescent="0.25">
      <c r="A277" s="343"/>
      <c r="B277" s="226"/>
      <c r="C277" s="227">
        <v>42021</v>
      </c>
      <c r="D277" s="228">
        <v>5.2</v>
      </c>
      <c r="E277" s="158">
        <v>1</v>
      </c>
      <c r="F277" s="159">
        <v>8.0324074074074065E-3</v>
      </c>
      <c r="G277" s="160">
        <v>5.1884700665188523</v>
      </c>
      <c r="H277" s="160">
        <v>5.2</v>
      </c>
      <c r="I277" s="229">
        <v>42021</v>
      </c>
    </row>
    <row r="278" spans="1:9" x14ac:dyDescent="0.25">
      <c r="A278" s="343"/>
      <c r="B278" s="226"/>
      <c r="C278" s="227">
        <v>42023</v>
      </c>
      <c r="D278" s="228">
        <v>4.3</v>
      </c>
      <c r="E278" s="158">
        <v>1</v>
      </c>
      <c r="F278" s="159">
        <v>8.2291666666666659E-3</v>
      </c>
      <c r="G278" s="160">
        <v>5.0604772801569178</v>
      </c>
      <c r="H278" s="160">
        <v>4.3</v>
      </c>
      <c r="I278" s="229">
        <v>42023</v>
      </c>
    </row>
    <row r="279" spans="1:9" x14ac:dyDescent="0.25">
      <c r="A279" s="343"/>
      <c r="B279" s="226"/>
      <c r="C279" s="227">
        <v>42028</v>
      </c>
      <c r="D279" s="228">
        <v>9</v>
      </c>
      <c r="E279" s="158">
        <v>1</v>
      </c>
      <c r="F279" s="159">
        <v>7.858796296296296E-3</v>
      </c>
      <c r="G279" s="160">
        <v>5.2993130520117795</v>
      </c>
      <c r="H279" s="160">
        <v>9</v>
      </c>
      <c r="I279" s="229">
        <v>42028</v>
      </c>
    </row>
    <row r="280" spans="1:9" x14ac:dyDescent="0.25">
      <c r="A280" s="343"/>
      <c r="B280" s="226"/>
      <c r="C280" s="227">
        <v>42031</v>
      </c>
      <c r="D280" s="228">
        <v>3.7</v>
      </c>
      <c r="E280" s="158">
        <v>1</v>
      </c>
      <c r="F280" s="159">
        <v>7.4884259259259262E-3</v>
      </c>
      <c r="G280" s="160">
        <v>5.5662348516506528</v>
      </c>
      <c r="H280" s="160">
        <v>3.7</v>
      </c>
      <c r="I280" s="229">
        <v>42031</v>
      </c>
    </row>
    <row r="281" spans="1:9" x14ac:dyDescent="0.25">
      <c r="A281" s="343"/>
      <c r="B281" s="230" t="s">
        <v>1750</v>
      </c>
      <c r="C281" s="231"/>
      <c r="D281" s="232">
        <v>87.95</v>
      </c>
      <c r="E281" s="233">
        <v>15</v>
      </c>
      <c r="F281" s="234">
        <v>7.8788580246913573E-3</v>
      </c>
      <c r="G281" s="235">
        <v>5.3303807657206024</v>
      </c>
      <c r="H281" s="235">
        <v>5.8633333333333333</v>
      </c>
      <c r="I281" s="236">
        <v>42031</v>
      </c>
    </row>
    <row r="282" spans="1:9" x14ac:dyDescent="0.25">
      <c r="A282" s="343"/>
      <c r="B282" s="230" t="s">
        <v>1280</v>
      </c>
      <c r="C282" s="237"/>
      <c r="D282" s="232">
        <v>71.95</v>
      </c>
      <c r="E282" s="233">
        <v>19</v>
      </c>
      <c r="F282" s="234">
        <v>7.5670077972709564E-3</v>
      </c>
      <c r="G282" s="235">
        <v>5.5471602507395223</v>
      </c>
      <c r="H282" s="235">
        <v>3.7868421052631582</v>
      </c>
      <c r="I282" s="236">
        <v>42026</v>
      </c>
    </row>
    <row r="283" spans="1:9" x14ac:dyDescent="0.25">
      <c r="A283" s="343"/>
      <c r="B283" s="230" t="s">
        <v>1451</v>
      </c>
      <c r="C283" s="237"/>
      <c r="D283" s="232">
        <v>43.87</v>
      </c>
      <c r="E283" s="233">
        <v>13</v>
      </c>
      <c r="F283" s="234">
        <v>7.7617521367521376E-3</v>
      </c>
      <c r="G283" s="235">
        <v>5.413086948196165</v>
      </c>
      <c r="H283" s="235">
        <v>3.3746153846153844</v>
      </c>
      <c r="I283" s="236">
        <v>41966</v>
      </c>
    </row>
    <row r="284" spans="1:9" x14ac:dyDescent="0.25">
      <c r="A284" s="343"/>
      <c r="B284" s="230" t="s">
        <v>1401</v>
      </c>
      <c r="C284" s="237"/>
      <c r="D284" s="232">
        <v>12.85</v>
      </c>
      <c r="E284" s="233">
        <v>3</v>
      </c>
      <c r="F284" s="234">
        <v>6.8827160493827163E-3</v>
      </c>
      <c r="G284" s="235">
        <v>6.0982718843548964</v>
      </c>
      <c r="H284" s="235">
        <v>4.2833333333333332</v>
      </c>
      <c r="I284" s="236">
        <v>41829</v>
      </c>
    </row>
    <row r="285" spans="1:9" x14ac:dyDescent="0.25">
      <c r="A285" s="343"/>
      <c r="B285" s="230" t="s">
        <v>1143</v>
      </c>
      <c r="C285" s="237"/>
      <c r="D285" s="232">
        <v>284.97000000000003</v>
      </c>
      <c r="E285" s="233">
        <v>66</v>
      </c>
      <c r="F285" s="234">
        <v>6.8716680695847373E-3</v>
      </c>
      <c r="G285" s="235">
        <v>6.1576817251568485</v>
      </c>
      <c r="H285" s="235">
        <v>4.3177272727272733</v>
      </c>
      <c r="I285" s="236">
        <v>41725</v>
      </c>
    </row>
    <row r="286" spans="1:9" x14ac:dyDescent="0.25">
      <c r="A286" s="343"/>
      <c r="B286" s="230" t="s">
        <v>1305</v>
      </c>
      <c r="C286" s="237"/>
      <c r="D286" s="232">
        <v>12.2</v>
      </c>
      <c r="E286" s="233">
        <v>3</v>
      </c>
      <c r="F286" s="234">
        <v>7.1141975308641981E-3</v>
      </c>
      <c r="G286" s="235">
        <v>5.8964992325046053</v>
      </c>
      <c r="H286" s="235">
        <v>4.0666666666666664</v>
      </c>
      <c r="I286" s="236">
        <v>41637</v>
      </c>
    </row>
    <row r="287" spans="1:9" x14ac:dyDescent="0.25">
      <c r="A287" s="343"/>
      <c r="B287" s="230" t="s">
        <v>1063</v>
      </c>
      <c r="C287" s="237"/>
      <c r="D287" s="232">
        <v>140.6</v>
      </c>
      <c r="E287" s="233">
        <v>40</v>
      </c>
      <c r="F287" s="234">
        <v>6.7343750000000008E-3</v>
      </c>
      <c r="G287" s="235">
        <v>6.2394529325834878</v>
      </c>
      <c r="H287" s="235">
        <v>3.5149999999999997</v>
      </c>
      <c r="I287" s="236">
        <v>41550</v>
      </c>
    </row>
    <row r="288" spans="1:9" x14ac:dyDescent="0.25">
      <c r="A288" s="343"/>
      <c r="B288" s="230" t="s">
        <v>1267</v>
      </c>
      <c r="C288" s="237"/>
      <c r="D288" s="232">
        <v>18</v>
      </c>
      <c r="E288" s="233">
        <v>5</v>
      </c>
      <c r="F288" s="234">
        <v>6.6111111111111119E-3</v>
      </c>
      <c r="G288" s="235">
        <v>6.3104940993403575</v>
      </c>
      <c r="H288" s="235">
        <v>3.6</v>
      </c>
      <c r="I288" s="236">
        <v>41540</v>
      </c>
    </row>
    <row r="289" spans="1:9" x14ac:dyDescent="0.25">
      <c r="A289" s="343"/>
      <c r="B289" s="230" t="s">
        <v>1266</v>
      </c>
      <c r="C289" s="237"/>
      <c r="D289" s="232">
        <v>2</v>
      </c>
      <c r="E289" s="233">
        <v>1</v>
      </c>
      <c r="F289" s="234">
        <v>6.7129629629629622E-3</v>
      </c>
      <c r="G289" s="235">
        <v>6.2068965517241432</v>
      </c>
      <c r="H289" s="235">
        <v>2</v>
      </c>
      <c r="I289" s="236">
        <v>41512</v>
      </c>
    </row>
    <row r="290" spans="1:9" x14ac:dyDescent="0.25">
      <c r="A290" s="343"/>
      <c r="B290" s="230" t="s">
        <v>936</v>
      </c>
      <c r="C290" s="237"/>
      <c r="D290" s="232">
        <v>239.46</v>
      </c>
      <c r="E290" s="233">
        <v>43</v>
      </c>
      <c r="F290" s="234">
        <v>7.128552971576229E-3</v>
      </c>
      <c r="G290" s="235">
        <v>5.9055565688121652</v>
      </c>
      <c r="H290" s="235">
        <v>5.568837209302326</v>
      </c>
      <c r="I290" s="236">
        <v>41356</v>
      </c>
    </row>
    <row r="291" spans="1:9" x14ac:dyDescent="0.25">
      <c r="A291" s="343"/>
      <c r="B291" s="230" t="s">
        <v>1022</v>
      </c>
      <c r="C291" s="237"/>
      <c r="D291" s="232">
        <v>177.79</v>
      </c>
      <c r="E291" s="233">
        <v>35</v>
      </c>
      <c r="F291" s="234">
        <v>6.8399470899470904E-3</v>
      </c>
      <c r="G291" s="235">
        <v>6.1392788522948436</v>
      </c>
      <c r="H291" s="235">
        <v>5.0797142857142852</v>
      </c>
      <c r="I291" s="236">
        <v>41349</v>
      </c>
    </row>
    <row r="292" spans="1:9" x14ac:dyDescent="0.25">
      <c r="A292" s="343"/>
      <c r="B292" s="230">
        <v>201202</v>
      </c>
      <c r="C292" s="237"/>
      <c r="D292" s="232">
        <v>6.25</v>
      </c>
      <c r="E292" s="233">
        <v>1</v>
      </c>
      <c r="F292" s="234">
        <v>6.7592592592592591E-3</v>
      </c>
      <c r="G292" s="235">
        <v>6.1643835616438407</v>
      </c>
      <c r="H292" s="235">
        <v>6.25</v>
      </c>
      <c r="I292" s="236">
        <v>41168</v>
      </c>
    </row>
    <row r="293" spans="1:9" x14ac:dyDescent="0.25">
      <c r="A293" s="343"/>
      <c r="B293" s="230" t="s">
        <v>1016</v>
      </c>
      <c r="C293" s="237"/>
      <c r="D293" s="232">
        <v>7.58</v>
      </c>
      <c r="E293" s="233">
        <v>2</v>
      </c>
      <c r="F293" s="234">
        <v>6.8865740740740745E-3</v>
      </c>
      <c r="G293" s="235">
        <v>6.0610204882659415</v>
      </c>
      <c r="H293" s="235">
        <v>3.79</v>
      </c>
      <c r="I293" s="236">
        <v>41152</v>
      </c>
    </row>
    <row r="294" spans="1:9" x14ac:dyDescent="0.25">
      <c r="A294" s="343"/>
      <c r="B294" s="230" t="s">
        <v>774</v>
      </c>
      <c r="C294" s="237"/>
      <c r="D294" s="232">
        <v>109.65999999999997</v>
      </c>
      <c r="E294" s="233">
        <v>46</v>
      </c>
      <c r="F294" s="234">
        <v>6.6269122383252801E-3</v>
      </c>
      <c r="G294" s="235">
        <v>6.299320977604598</v>
      </c>
      <c r="H294" s="235">
        <v>2.3839130434782603</v>
      </c>
      <c r="I294" s="236">
        <v>41115</v>
      </c>
    </row>
    <row r="295" spans="1:9" x14ac:dyDescent="0.25">
      <c r="A295" s="343"/>
      <c r="B295" s="230" t="s">
        <v>771</v>
      </c>
      <c r="C295" s="237"/>
      <c r="D295" s="232">
        <v>87.05</v>
      </c>
      <c r="E295" s="233">
        <v>16</v>
      </c>
      <c r="F295" s="234">
        <v>7.2902199074074085E-3</v>
      </c>
      <c r="G295" s="235">
        <v>5.7697272603137897</v>
      </c>
      <c r="H295" s="235">
        <v>5.4406249999999998</v>
      </c>
      <c r="I295" s="236">
        <v>41113</v>
      </c>
    </row>
    <row r="296" spans="1:9" x14ac:dyDescent="0.25">
      <c r="A296" s="343"/>
      <c r="B296" s="230" t="s">
        <v>785</v>
      </c>
      <c r="C296" s="237"/>
      <c r="D296" s="232">
        <v>8.33</v>
      </c>
      <c r="E296" s="233">
        <v>4</v>
      </c>
      <c r="F296" s="234">
        <v>6.6782407407407407E-3</v>
      </c>
      <c r="G296" s="235">
        <v>6.243548503118646</v>
      </c>
      <c r="H296" s="235">
        <v>2.0825</v>
      </c>
      <c r="I296" s="236">
        <v>40974</v>
      </c>
    </row>
    <row r="297" spans="1:9" x14ac:dyDescent="0.25">
      <c r="A297" s="343"/>
      <c r="B297" s="230" t="s">
        <v>772</v>
      </c>
      <c r="C297" s="237"/>
      <c r="D297" s="232">
        <v>11.27</v>
      </c>
      <c r="E297" s="233">
        <v>8</v>
      </c>
      <c r="F297" s="234">
        <v>6.7187499999999999E-3</v>
      </c>
      <c r="G297" s="235">
        <v>6.2501969868895593</v>
      </c>
      <c r="H297" s="235">
        <v>1.4087499999999999</v>
      </c>
      <c r="I297" s="236">
        <v>40930</v>
      </c>
    </row>
    <row r="298" spans="1:9" x14ac:dyDescent="0.25">
      <c r="A298" s="343"/>
      <c r="B298" s="230" t="s">
        <v>1229</v>
      </c>
      <c r="C298" s="237"/>
      <c r="D298" s="232">
        <v>446.25770188000001</v>
      </c>
      <c r="E298" s="233">
        <v>135</v>
      </c>
      <c r="F298" s="234">
        <v>7.6235425240054906E-3</v>
      </c>
      <c r="G298" s="235">
        <v>5.6173275287962259</v>
      </c>
      <c r="H298" s="235">
        <v>3.3056126065185185</v>
      </c>
      <c r="I298" s="236">
        <v>40521</v>
      </c>
    </row>
    <row r="299" spans="1:9" x14ac:dyDescent="0.25">
      <c r="A299" s="343"/>
      <c r="B299" s="230" t="s">
        <v>769</v>
      </c>
      <c r="C299" s="237"/>
      <c r="D299" s="232">
        <v>3</v>
      </c>
      <c r="E299" s="233">
        <v>2</v>
      </c>
      <c r="F299" s="234">
        <v>6.325231481481482E-3</v>
      </c>
      <c r="G299" s="235">
        <v>6.5889681503064459</v>
      </c>
      <c r="H299" s="235">
        <v>1.5</v>
      </c>
      <c r="I299" s="236">
        <v>39791</v>
      </c>
    </row>
    <row r="300" spans="1:9" x14ac:dyDescent="0.25">
      <c r="A300" s="343"/>
      <c r="B300" s="230" t="s">
        <v>688</v>
      </c>
      <c r="C300" s="237"/>
      <c r="D300" s="232">
        <v>198.64999999999998</v>
      </c>
      <c r="E300" s="233">
        <v>35</v>
      </c>
      <c r="F300" s="234">
        <v>7.0899470899470898E-3</v>
      </c>
      <c r="G300" s="235">
        <v>5.9262029608377746</v>
      </c>
      <c r="H300" s="235">
        <v>5.6757142857142853</v>
      </c>
      <c r="I300" s="236">
        <v>39785</v>
      </c>
    </row>
    <row r="301" spans="1:9" x14ac:dyDescent="0.25">
      <c r="A301" s="343"/>
      <c r="B301" s="230" t="s">
        <v>694</v>
      </c>
      <c r="C301" s="237"/>
      <c r="D301" s="232">
        <v>184.63</v>
      </c>
      <c r="E301" s="233">
        <v>25</v>
      </c>
      <c r="F301" s="234">
        <v>7.1601851851851861E-3</v>
      </c>
      <c r="G301" s="235">
        <v>5.8706256287253522</v>
      </c>
      <c r="H301" s="235">
        <v>7.3852000000000002</v>
      </c>
      <c r="I301" s="236">
        <v>39753</v>
      </c>
    </row>
    <row r="302" spans="1:9" x14ac:dyDescent="0.25">
      <c r="A302" s="343"/>
      <c r="B302" s="230" t="s">
        <v>660</v>
      </c>
      <c r="C302" s="237"/>
      <c r="D302" s="232">
        <v>214.32999999999998</v>
      </c>
      <c r="E302" s="233">
        <v>40</v>
      </c>
      <c r="F302" s="234">
        <v>6.9589120370370378E-3</v>
      </c>
      <c r="G302" s="235">
        <v>6.0149969134599752</v>
      </c>
      <c r="H302" s="235">
        <v>5.35825</v>
      </c>
      <c r="I302" s="236">
        <v>39638</v>
      </c>
    </row>
    <row r="303" spans="1:9" x14ac:dyDescent="0.25">
      <c r="A303" s="343"/>
      <c r="B303" s="230" t="s">
        <v>581</v>
      </c>
      <c r="C303" s="237"/>
      <c r="D303" s="232">
        <v>245.41</v>
      </c>
      <c r="E303" s="233">
        <v>60</v>
      </c>
      <c r="F303" s="234">
        <v>6.9141589506172838E-3</v>
      </c>
      <c r="G303" s="235">
        <v>6.0544750588237317</v>
      </c>
      <c r="H303" s="235">
        <v>4.0901666666666667</v>
      </c>
      <c r="I303" s="236">
        <v>39553</v>
      </c>
    </row>
    <row r="304" spans="1:9" x14ac:dyDescent="0.25">
      <c r="A304" s="343"/>
      <c r="B304" s="230" t="s">
        <v>628</v>
      </c>
      <c r="C304" s="237"/>
      <c r="D304" s="232">
        <v>68.88</v>
      </c>
      <c r="E304" s="233">
        <v>20</v>
      </c>
      <c r="F304" s="234">
        <v>6.9334490740740745E-3</v>
      </c>
      <c r="G304" s="235">
        <v>6.0205929152230331</v>
      </c>
      <c r="H304" s="235">
        <v>3.444</v>
      </c>
      <c r="I304" s="236">
        <v>39525</v>
      </c>
    </row>
    <row r="305" spans="1:9" x14ac:dyDescent="0.25">
      <c r="A305" s="343"/>
      <c r="B305" s="230" t="s">
        <v>560</v>
      </c>
      <c r="C305" s="237"/>
      <c r="D305" s="232">
        <v>227.19</v>
      </c>
      <c r="E305" s="233">
        <v>55</v>
      </c>
      <c r="F305" s="234">
        <v>7.1075336700336701E-3</v>
      </c>
      <c r="G305" s="235">
        <v>5.9030335111867318</v>
      </c>
      <c r="H305" s="235">
        <v>4.130727272727273</v>
      </c>
      <c r="I305" s="236">
        <v>39467</v>
      </c>
    </row>
    <row r="306" spans="1:9" x14ac:dyDescent="0.25">
      <c r="A306" s="343"/>
      <c r="B306" s="230" t="s">
        <v>559</v>
      </c>
      <c r="C306" s="237"/>
      <c r="D306" s="232">
        <v>152.24999999999997</v>
      </c>
      <c r="E306" s="233">
        <v>39</v>
      </c>
      <c r="F306" s="234">
        <v>7.0459401709401697E-3</v>
      </c>
      <c r="G306" s="235">
        <v>5.954906180183146</v>
      </c>
      <c r="H306" s="235">
        <v>3.9038461538461533</v>
      </c>
      <c r="I306" s="236">
        <v>39374</v>
      </c>
    </row>
    <row r="307" spans="1:9" x14ac:dyDescent="0.25">
      <c r="A307" s="343"/>
      <c r="B307" s="230" t="s">
        <v>557</v>
      </c>
      <c r="C307" s="237"/>
      <c r="D307" s="232">
        <v>168.33</v>
      </c>
      <c r="E307" s="233">
        <v>51</v>
      </c>
      <c r="F307" s="234">
        <v>7.2821350762527232E-3</v>
      </c>
      <c r="G307" s="235">
        <v>5.7477673994387795</v>
      </c>
      <c r="H307" s="235">
        <v>3.3005882352941178</v>
      </c>
      <c r="I307" s="236">
        <v>39213</v>
      </c>
    </row>
    <row r="308" spans="1:9" x14ac:dyDescent="0.25">
      <c r="A308" s="343"/>
      <c r="B308" s="230" t="s">
        <v>558</v>
      </c>
      <c r="C308" s="237"/>
      <c r="D308" s="232">
        <v>69.300000000000011</v>
      </c>
      <c r="E308" s="233">
        <v>19</v>
      </c>
      <c r="F308" s="234">
        <v>7.1923732943469766E-3</v>
      </c>
      <c r="G308" s="235">
        <v>5.832414470550118</v>
      </c>
      <c r="H308" s="235">
        <v>3.647368421052632</v>
      </c>
      <c r="I308" s="236">
        <v>39181</v>
      </c>
    </row>
    <row r="309" spans="1:9" x14ac:dyDescent="0.25">
      <c r="A309" s="343"/>
      <c r="B309" s="230" t="s">
        <v>555</v>
      </c>
      <c r="C309" s="237"/>
      <c r="D309" s="232">
        <v>143.15000000000003</v>
      </c>
      <c r="E309" s="233">
        <v>43</v>
      </c>
      <c r="F309" s="234">
        <v>7.2052648578811379E-3</v>
      </c>
      <c r="G309" s="235">
        <v>5.811817976969289</v>
      </c>
      <c r="H309" s="235">
        <v>3.3290697674418612</v>
      </c>
      <c r="I309" s="236">
        <v>39001</v>
      </c>
    </row>
    <row r="310" spans="1:9" x14ac:dyDescent="0.25">
      <c r="A310" s="343"/>
      <c r="B310" s="230" t="s">
        <v>556</v>
      </c>
      <c r="C310" s="237"/>
      <c r="D310" s="232">
        <v>139.22199999999998</v>
      </c>
      <c r="E310" s="233">
        <v>35</v>
      </c>
      <c r="F310" s="234">
        <v>7.0896164021164009E-3</v>
      </c>
      <c r="G310" s="235">
        <v>5.9237096567437035</v>
      </c>
      <c r="H310" s="235">
        <v>3.9777714285714278</v>
      </c>
      <c r="I310" s="236">
        <v>38990</v>
      </c>
    </row>
    <row r="311" spans="1:9" x14ac:dyDescent="0.25">
      <c r="A311" s="343"/>
      <c r="B311" s="230" t="s">
        <v>554</v>
      </c>
      <c r="C311" s="237"/>
      <c r="D311" s="232">
        <v>179.10000000000002</v>
      </c>
      <c r="E311" s="233">
        <v>51</v>
      </c>
      <c r="F311" s="234">
        <v>7.1414306463326062E-3</v>
      </c>
      <c r="G311" s="235">
        <v>5.872681533379617</v>
      </c>
      <c r="H311" s="235">
        <v>3.5117647058823533</v>
      </c>
      <c r="I311" s="236">
        <v>38979</v>
      </c>
    </row>
    <row r="312" spans="1:9" x14ac:dyDescent="0.25">
      <c r="A312" s="343"/>
      <c r="B312" s="230" t="s">
        <v>553</v>
      </c>
      <c r="C312" s="237"/>
      <c r="D312" s="232">
        <v>53.489999999999995</v>
      </c>
      <c r="E312" s="233">
        <v>19</v>
      </c>
      <c r="F312" s="234">
        <v>7.2289230019493174E-3</v>
      </c>
      <c r="G312" s="235">
        <v>5.7913415748620736</v>
      </c>
      <c r="H312" s="235">
        <v>2.8152631578947367</v>
      </c>
      <c r="I312" s="236">
        <v>38714</v>
      </c>
    </row>
    <row r="313" spans="1:9" x14ac:dyDescent="0.25">
      <c r="A313" s="343"/>
      <c r="B313" s="230" t="s">
        <v>552</v>
      </c>
      <c r="C313" s="237"/>
      <c r="D313" s="232">
        <v>203.23000000000002</v>
      </c>
      <c r="E313" s="233">
        <v>76</v>
      </c>
      <c r="F313" s="234">
        <v>7.1716617933723194E-3</v>
      </c>
      <c r="G313" s="235">
        <v>5.8392226163550092</v>
      </c>
      <c r="H313" s="235">
        <v>2.6740789473684212</v>
      </c>
      <c r="I313" s="236">
        <v>38693</v>
      </c>
    </row>
    <row r="314" spans="1:9" x14ac:dyDescent="0.25">
      <c r="A314" s="343"/>
      <c r="B314" s="230" t="s">
        <v>549</v>
      </c>
      <c r="C314" s="237"/>
      <c r="D314" s="232">
        <v>184.47899999999996</v>
      </c>
      <c r="E314" s="233">
        <v>50</v>
      </c>
      <c r="F314" s="234">
        <v>7.3932870370370376E-3</v>
      </c>
      <c r="G314" s="235">
        <v>5.6808364452303648</v>
      </c>
      <c r="H314" s="235">
        <v>3.689579999999999</v>
      </c>
      <c r="I314" s="236">
        <v>38652</v>
      </c>
    </row>
    <row r="315" spans="1:9" x14ac:dyDescent="0.25">
      <c r="A315" s="343"/>
      <c r="B315" s="230" t="s">
        <v>550</v>
      </c>
      <c r="C315" s="237"/>
      <c r="D315" s="232">
        <v>199.11599999999999</v>
      </c>
      <c r="E315" s="233">
        <v>66</v>
      </c>
      <c r="F315" s="234">
        <v>7.3749649270482606E-3</v>
      </c>
      <c r="G315" s="235">
        <v>5.7339957832581829</v>
      </c>
      <c r="H315" s="235">
        <v>3.0169090909090905</v>
      </c>
      <c r="I315" s="236">
        <v>38626</v>
      </c>
    </row>
    <row r="316" spans="1:9" x14ac:dyDescent="0.25">
      <c r="A316" s="343"/>
      <c r="B316" s="230" t="s">
        <v>551</v>
      </c>
      <c r="C316" s="237"/>
      <c r="D316" s="232">
        <v>15.55</v>
      </c>
      <c r="E316" s="233">
        <v>5</v>
      </c>
      <c r="F316" s="234">
        <v>7.9907407407407392E-3</v>
      </c>
      <c r="G316" s="235">
        <v>5.3364419698545689</v>
      </c>
      <c r="H316" s="235">
        <v>3.1100000000000003</v>
      </c>
      <c r="I316" s="236">
        <v>38272</v>
      </c>
    </row>
    <row r="317" spans="1:9" x14ac:dyDescent="0.25">
      <c r="A317" s="343"/>
      <c r="B317" s="230" t="s">
        <v>547</v>
      </c>
      <c r="C317" s="237"/>
      <c r="D317" s="232">
        <v>70.425000000000011</v>
      </c>
      <c r="E317" s="233">
        <v>22</v>
      </c>
      <c r="F317" s="234">
        <v>7.0785984848484836E-3</v>
      </c>
      <c r="G317" s="235">
        <v>5.9833659230807337</v>
      </c>
      <c r="H317" s="235">
        <v>3.2011363636363641</v>
      </c>
      <c r="I317" s="236">
        <v>37906</v>
      </c>
    </row>
    <row r="318" spans="1:9" x14ac:dyDescent="0.25">
      <c r="A318" s="343"/>
      <c r="B318" s="230" t="s">
        <v>548</v>
      </c>
      <c r="C318" s="237"/>
      <c r="D318" s="232">
        <v>6.6</v>
      </c>
      <c r="E318" s="233">
        <v>2</v>
      </c>
      <c r="F318" s="234">
        <v>7.9513888888888898E-3</v>
      </c>
      <c r="G318" s="235">
        <v>5.2538464671401623</v>
      </c>
      <c r="H318" s="235">
        <v>3.3</v>
      </c>
      <c r="I318" s="236">
        <v>37849</v>
      </c>
    </row>
    <row r="319" spans="1:9" x14ac:dyDescent="0.25">
      <c r="A319" s="343"/>
      <c r="B319" s="230" t="s">
        <v>546</v>
      </c>
      <c r="C319" s="237"/>
      <c r="D319" s="232">
        <v>28.700000000000003</v>
      </c>
      <c r="E319" s="233">
        <v>8</v>
      </c>
      <c r="F319" s="234">
        <v>7.609953703703703E-3</v>
      </c>
      <c r="G319" s="235">
        <v>5.4939395641081301</v>
      </c>
      <c r="H319" s="235">
        <v>3.5875000000000004</v>
      </c>
      <c r="I319" s="236">
        <v>37811</v>
      </c>
    </row>
    <row r="320" spans="1:9" x14ac:dyDescent="0.25">
      <c r="A320" s="343"/>
      <c r="B320" s="230" t="s">
        <v>545</v>
      </c>
      <c r="C320" s="237"/>
      <c r="D320" s="232">
        <v>55.250000000000007</v>
      </c>
      <c r="E320" s="233">
        <v>17</v>
      </c>
      <c r="F320" s="234">
        <v>7.4584694989106746E-3</v>
      </c>
      <c r="G320" s="235">
        <v>5.6074505082591246</v>
      </c>
      <c r="H320" s="235">
        <v>3.2500000000000004</v>
      </c>
      <c r="I320" s="236">
        <v>37777</v>
      </c>
    </row>
    <row r="321" spans="1:9" x14ac:dyDescent="0.25">
      <c r="A321" s="238" t="s">
        <v>1230</v>
      </c>
      <c r="B321" s="8"/>
      <c r="C321" s="8"/>
      <c r="D321" s="9">
        <v>6277.6997018800303</v>
      </c>
      <c r="E321" s="10">
        <v>1547</v>
      </c>
      <c r="F321" s="11">
        <v>7.3246755967344259E-3</v>
      </c>
      <c r="G321" s="9">
        <v>5.7662220986766748</v>
      </c>
      <c r="H321" s="9">
        <v>4.0579830005688624</v>
      </c>
      <c r="I321" s="152">
        <v>42733</v>
      </c>
    </row>
    <row r="322" spans="1:9" x14ac:dyDescent="0.25">
      <c r="A322" s="218" t="s">
        <v>1224</v>
      </c>
      <c r="B322" s="219" t="s">
        <v>1342</v>
      </c>
      <c r="C322" s="220">
        <v>41728</v>
      </c>
      <c r="D322" s="221">
        <v>17</v>
      </c>
      <c r="E322" s="222">
        <v>1</v>
      </c>
      <c r="F322" s="223">
        <v>2.4537037037037036E-3</v>
      </c>
      <c r="G322" s="224">
        <v>17.000000000000014</v>
      </c>
      <c r="H322" s="224">
        <v>17</v>
      </c>
      <c r="I322" s="225">
        <v>41728</v>
      </c>
    </row>
    <row r="323" spans="1:9" x14ac:dyDescent="0.25">
      <c r="A323" s="343"/>
      <c r="B323" s="226"/>
      <c r="C323" s="227">
        <v>41959</v>
      </c>
      <c r="D323" s="228">
        <v>10</v>
      </c>
      <c r="E323" s="158">
        <v>1</v>
      </c>
      <c r="F323" s="159">
        <v>3.1249999999999997E-3</v>
      </c>
      <c r="G323" s="160">
        <v>13.333333333333343</v>
      </c>
      <c r="H323" s="160">
        <v>10</v>
      </c>
      <c r="I323" s="229">
        <v>41959</v>
      </c>
    </row>
    <row r="324" spans="1:9" x14ac:dyDescent="0.25">
      <c r="A324" s="343"/>
      <c r="B324" s="226"/>
      <c r="C324" s="227">
        <v>41966</v>
      </c>
      <c r="D324" s="228">
        <v>20</v>
      </c>
      <c r="E324" s="158">
        <v>1</v>
      </c>
      <c r="F324" s="159">
        <v>3.1249999999999997E-3</v>
      </c>
      <c r="G324" s="160">
        <v>13.333333333333343</v>
      </c>
      <c r="H324" s="160">
        <v>20</v>
      </c>
      <c r="I324" s="229">
        <v>41966</v>
      </c>
    </row>
    <row r="325" spans="1:9" x14ac:dyDescent="0.25">
      <c r="A325" s="343"/>
      <c r="B325" s="226"/>
      <c r="C325" s="227">
        <v>41987</v>
      </c>
      <c r="D325" s="228">
        <v>15</v>
      </c>
      <c r="E325" s="158">
        <v>1</v>
      </c>
      <c r="F325" s="159">
        <v>2.7777777777777779E-3</v>
      </c>
      <c r="G325" s="160">
        <v>15.000000000000014</v>
      </c>
      <c r="H325" s="160">
        <v>15</v>
      </c>
      <c r="I325" s="229">
        <v>41987</v>
      </c>
    </row>
    <row r="326" spans="1:9" x14ac:dyDescent="0.25">
      <c r="A326" s="343"/>
      <c r="B326" s="226"/>
      <c r="C326" s="227">
        <v>42008</v>
      </c>
      <c r="D326" s="228">
        <v>12</v>
      </c>
      <c r="E326" s="158">
        <v>1</v>
      </c>
      <c r="F326" s="159">
        <v>2.6041666666666665E-3</v>
      </c>
      <c r="G326" s="160">
        <v>16.000000000000014</v>
      </c>
      <c r="H326" s="160">
        <v>12</v>
      </c>
      <c r="I326" s="229">
        <v>42008</v>
      </c>
    </row>
    <row r="327" spans="1:9" x14ac:dyDescent="0.25">
      <c r="A327" s="343"/>
      <c r="B327" s="226"/>
      <c r="C327" s="227">
        <v>42022</v>
      </c>
      <c r="D327" s="228">
        <v>14.9</v>
      </c>
      <c r="E327" s="158">
        <v>1</v>
      </c>
      <c r="F327" s="159">
        <v>2.8009259259259259E-3</v>
      </c>
      <c r="G327" s="160">
        <v>14.900000000000013</v>
      </c>
      <c r="H327" s="160">
        <v>14.9</v>
      </c>
      <c r="I327" s="229">
        <v>42022</v>
      </c>
    </row>
    <row r="328" spans="1:9" x14ac:dyDescent="0.25">
      <c r="A328" s="343"/>
      <c r="B328" s="226"/>
      <c r="C328" s="227">
        <v>42029</v>
      </c>
      <c r="D328" s="228">
        <v>16.600000000000001</v>
      </c>
      <c r="E328" s="158">
        <v>1</v>
      </c>
      <c r="F328" s="159">
        <v>2.9398148148148148E-3</v>
      </c>
      <c r="G328" s="160">
        <v>14.167852062588917</v>
      </c>
      <c r="H328" s="160">
        <v>16.600000000000001</v>
      </c>
      <c r="I328" s="229">
        <v>42029</v>
      </c>
    </row>
    <row r="329" spans="1:9" x14ac:dyDescent="0.25">
      <c r="A329" s="343"/>
      <c r="B329" s="226"/>
      <c r="C329" s="227">
        <v>42041</v>
      </c>
      <c r="D329" s="228">
        <v>10</v>
      </c>
      <c r="E329" s="158">
        <v>1</v>
      </c>
      <c r="F329" s="159">
        <v>2.4652777777777776E-3</v>
      </c>
      <c r="G329" s="160">
        <v>16.869728209934408</v>
      </c>
      <c r="H329" s="160">
        <v>10</v>
      </c>
      <c r="I329" s="229">
        <v>42041</v>
      </c>
    </row>
    <row r="330" spans="1:9" x14ac:dyDescent="0.25">
      <c r="A330" s="343"/>
      <c r="B330" s="226"/>
      <c r="C330" s="227">
        <v>42043</v>
      </c>
      <c r="D330" s="228">
        <v>15</v>
      </c>
      <c r="E330" s="158">
        <v>1</v>
      </c>
      <c r="F330" s="159">
        <v>2.7777777777777779E-3</v>
      </c>
      <c r="G330" s="160">
        <v>15.000000000000014</v>
      </c>
      <c r="H330" s="160">
        <v>15</v>
      </c>
      <c r="I330" s="229">
        <v>42043</v>
      </c>
    </row>
    <row r="331" spans="1:9" x14ac:dyDescent="0.25">
      <c r="A331" s="343"/>
      <c r="B331" s="226"/>
      <c r="C331" s="227">
        <v>42050</v>
      </c>
      <c r="D331" s="228">
        <v>12</v>
      </c>
      <c r="E331" s="158">
        <v>1</v>
      </c>
      <c r="F331" s="159">
        <v>2.9513888888888888E-3</v>
      </c>
      <c r="G331" s="160">
        <v>14.117647058823541</v>
      </c>
      <c r="H331" s="160">
        <v>12</v>
      </c>
      <c r="I331" s="229">
        <v>42050</v>
      </c>
    </row>
    <row r="332" spans="1:9" x14ac:dyDescent="0.25">
      <c r="A332" s="343"/>
      <c r="B332" s="226"/>
      <c r="C332" s="227">
        <v>42066</v>
      </c>
      <c r="D332" s="228">
        <v>11.5</v>
      </c>
      <c r="E332" s="158">
        <v>1</v>
      </c>
      <c r="F332" s="159">
        <v>2.8587962962962963E-3</v>
      </c>
      <c r="G332" s="160">
        <v>14.56208230742175</v>
      </c>
      <c r="H332" s="160">
        <v>11.5</v>
      </c>
      <c r="I332" s="229">
        <v>42066</v>
      </c>
    </row>
    <row r="333" spans="1:9" x14ac:dyDescent="0.25">
      <c r="A333" s="343"/>
      <c r="B333" s="226"/>
      <c r="C333" s="227">
        <v>42378</v>
      </c>
      <c r="D333" s="228">
        <v>16.5</v>
      </c>
      <c r="E333" s="158">
        <v>1</v>
      </c>
      <c r="F333" s="159">
        <v>2.5231481481481481E-3</v>
      </c>
      <c r="G333" s="160">
        <v>16.500000000000014</v>
      </c>
      <c r="H333" s="160">
        <v>16.5</v>
      </c>
      <c r="I333" s="229">
        <v>42378</v>
      </c>
    </row>
    <row r="334" spans="1:9" x14ac:dyDescent="0.25">
      <c r="A334" s="343"/>
      <c r="B334" s="226"/>
      <c r="C334" s="227">
        <v>42385</v>
      </c>
      <c r="D334" s="228">
        <v>12.2</v>
      </c>
      <c r="E334" s="158">
        <v>1</v>
      </c>
      <c r="F334" s="159">
        <v>2.5694444444444445E-3</v>
      </c>
      <c r="G334" s="160">
        <v>16.206642066420677</v>
      </c>
      <c r="H334" s="160">
        <v>12.2</v>
      </c>
      <c r="I334" s="229">
        <v>42385</v>
      </c>
    </row>
    <row r="335" spans="1:9" x14ac:dyDescent="0.25">
      <c r="A335" s="343"/>
      <c r="B335" s="226"/>
      <c r="C335" s="227">
        <v>42387</v>
      </c>
      <c r="D335" s="228">
        <v>16</v>
      </c>
      <c r="E335" s="158">
        <v>1</v>
      </c>
      <c r="F335" s="159">
        <v>2.615740740740741E-3</v>
      </c>
      <c r="G335" s="160">
        <v>15.929203539823019</v>
      </c>
      <c r="H335" s="160">
        <v>16</v>
      </c>
      <c r="I335" s="229">
        <v>42387</v>
      </c>
    </row>
    <row r="336" spans="1:9" x14ac:dyDescent="0.25">
      <c r="A336" s="343"/>
      <c r="B336" s="226"/>
      <c r="C336" s="227">
        <v>42391</v>
      </c>
      <c r="D336" s="228">
        <v>11</v>
      </c>
      <c r="E336" s="158">
        <v>1</v>
      </c>
      <c r="F336" s="159">
        <v>2.8587962962962963E-3</v>
      </c>
      <c r="G336" s="160">
        <v>14.591009579955797</v>
      </c>
      <c r="H336" s="160">
        <v>11</v>
      </c>
      <c r="I336" s="229">
        <v>42391</v>
      </c>
    </row>
    <row r="337" spans="1:9" x14ac:dyDescent="0.25">
      <c r="A337" s="343"/>
      <c r="B337" s="226"/>
      <c r="C337" s="227">
        <v>42393</v>
      </c>
      <c r="D337" s="228">
        <v>13.5</v>
      </c>
      <c r="E337" s="158">
        <v>1</v>
      </c>
      <c r="F337" s="159">
        <v>2.5694444444444445E-3</v>
      </c>
      <c r="G337" s="160">
        <v>16.19460179940021</v>
      </c>
      <c r="H337" s="160">
        <v>13.5</v>
      </c>
      <c r="I337" s="229">
        <v>42393</v>
      </c>
    </row>
    <row r="338" spans="1:9" x14ac:dyDescent="0.25">
      <c r="A338" s="343"/>
      <c r="B338" s="226"/>
      <c r="C338" s="227">
        <v>42399</v>
      </c>
      <c r="D338" s="228">
        <v>14.5</v>
      </c>
      <c r="E338" s="158">
        <v>1</v>
      </c>
      <c r="F338" s="159">
        <v>2.673611111111111E-3</v>
      </c>
      <c r="G338" s="160">
        <v>15.577439570277539</v>
      </c>
      <c r="H338" s="160">
        <v>14.5</v>
      </c>
      <c r="I338" s="229">
        <v>42399</v>
      </c>
    </row>
    <row r="339" spans="1:9" x14ac:dyDescent="0.25">
      <c r="A339" s="343"/>
      <c r="B339" s="226"/>
      <c r="C339" s="227">
        <v>42407</v>
      </c>
      <c r="D339" s="228">
        <v>17.2</v>
      </c>
      <c r="E339" s="158">
        <v>1</v>
      </c>
      <c r="F339" s="159">
        <v>2.4189814814814816E-3</v>
      </c>
      <c r="G339" s="160">
        <v>17.200000000000014</v>
      </c>
      <c r="H339" s="160">
        <v>17.2</v>
      </c>
      <c r="I339" s="229">
        <v>42407</v>
      </c>
    </row>
    <row r="340" spans="1:9" x14ac:dyDescent="0.25">
      <c r="A340" s="343"/>
      <c r="B340" s="226"/>
      <c r="C340" s="227">
        <v>42423</v>
      </c>
      <c r="D340" s="228">
        <v>20.5</v>
      </c>
      <c r="E340" s="158">
        <v>1</v>
      </c>
      <c r="F340" s="159">
        <v>2.4768518518518516E-3</v>
      </c>
      <c r="G340" s="160">
        <v>16.826265389876895</v>
      </c>
      <c r="H340" s="160">
        <v>20.5</v>
      </c>
      <c r="I340" s="229">
        <v>42423</v>
      </c>
    </row>
    <row r="341" spans="1:9" x14ac:dyDescent="0.25">
      <c r="A341" s="343"/>
      <c r="B341" s="226"/>
      <c r="C341" s="227">
        <v>42434</v>
      </c>
      <c r="D341" s="228">
        <v>12.5</v>
      </c>
      <c r="E341" s="158">
        <v>1</v>
      </c>
      <c r="F341" s="159">
        <v>2.5000000000000001E-3</v>
      </c>
      <c r="G341" s="160">
        <v>16.666666666666679</v>
      </c>
      <c r="H341" s="160">
        <v>12.5</v>
      </c>
      <c r="I341" s="229">
        <v>42434</v>
      </c>
    </row>
    <row r="342" spans="1:9" x14ac:dyDescent="0.25">
      <c r="A342" s="343"/>
      <c r="B342" s="226"/>
      <c r="C342" s="227">
        <v>42449</v>
      </c>
      <c r="D342" s="228">
        <v>15.4</v>
      </c>
      <c r="E342" s="158">
        <v>1</v>
      </c>
      <c r="F342" s="159">
        <v>4.4444444444444444E-3</v>
      </c>
      <c r="G342" s="160">
        <v>9.3854748603352025</v>
      </c>
      <c r="H342" s="160">
        <v>15.4</v>
      </c>
      <c r="I342" s="229">
        <v>42449</v>
      </c>
    </row>
    <row r="343" spans="1:9" x14ac:dyDescent="0.25">
      <c r="A343" s="343"/>
      <c r="B343" s="226"/>
      <c r="C343" s="227">
        <v>42453</v>
      </c>
      <c r="D343" s="228">
        <v>13</v>
      </c>
      <c r="E343" s="158">
        <v>1</v>
      </c>
      <c r="F343" s="159">
        <v>2.4074074074074076E-3</v>
      </c>
      <c r="G343" s="160">
        <v>17.333333333333346</v>
      </c>
      <c r="H343" s="160">
        <v>13</v>
      </c>
      <c r="I343" s="229">
        <v>42453</v>
      </c>
    </row>
    <row r="344" spans="1:9" x14ac:dyDescent="0.25">
      <c r="A344" s="343"/>
      <c r="B344" s="226"/>
      <c r="C344" s="227">
        <v>42454</v>
      </c>
      <c r="D344" s="228">
        <v>8.6999999999999993</v>
      </c>
      <c r="E344" s="158">
        <v>1</v>
      </c>
      <c r="F344" s="159">
        <v>2.3958333333333336E-3</v>
      </c>
      <c r="G344" s="160">
        <v>17.390338700721834</v>
      </c>
      <c r="H344" s="160">
        <v>8.6999999999999993</v>
      </c>
      <c r="I344" s="229">
        <v>42454</v>
      </c>
    </row>
    <row r="345" spans="1:9" x14ac:dyDescent="0.25">
      <c r="A345" s="343"/>
      <c r="B345" s="226"/>
      <c r="C345" s="227">
        <v>42456</v>
      </c>
      <c r="D345" s="228">
        <v>13.3</v>
      </c>
      <c r="E345" s="158">
        <v>1</v>
      </c>
      <c r="F345" s="159">
        <v>3.7847222222222223E-3</v>
      </c>
      <c r="G345" s="160">
        <v>11.0170271514036</v>
      </c>
      <c r="H345" s="160">
        <v>13.3</v>
      </c>
      <c r="I345" s="229">
        <v>42456</v>
      </c>
    </row>
    <row r="346" spans="1:9" x14ac:dyDescent="0.25">
      <c r="A346" s="343"/>
      <c r="B346" s="226"/>
      <c r="C346" s="227">
        <v>42461</v>
      </c>
      <c r="D346" s="228">
        <v>11</v>
      </c>
      <c r="E346" s="158">
        <v>1</v>
      </c>
      <c r="F346" s="159">
        <v>3.1597222222222222E-3</v>
      </c>
      <c r="G346" s="160">
        <v>13.182423435419448</v>
      </c>
      <c r="H346" s="160">
        <v>11</v>
      </c>
      <c r="I346" s="229">
        <v>42461</v>
      </c>
    </row>
    <row r="347" spans="1:9" x14ac:dyDescent="0.25">
      <c r="A347" s="343"/>
      <c r="B347" s="226"/>
      <c r="C347" s="227">
        <v>42728</v>
      </c>
      <c r="D347" s="228">
        <v>7</v>
      </c>
      <c r="E347" s="158">
        <v>1</v>
      </c>
      <c r="F347" s="159">
        <v>3.1018518518518522E-3</v>
      </c>
      <c r="G347" s="160">
        <v>13.454351308061945</v>
      </c>
      <c r="H347" s="160">
        <v>7</v>
      </c>
      <c r="I347" s="229">
        <v>42728</v>
      </c>
    </row>
    <row r="348" spans="1:9" x14ac:dyDescent="0.25">
      <c r="A348" s="343"/>
      <c r="B348" s="230" t="s">
        <v>1360</v>
      </c>
      <c r="C348" s="231"/>
      <c r="D348" s="232">
        <v>356.29999999999995</v>
      </c>
      <c r="E348" s="233">
        <v>26</v>
      </c>
      <c r="F348" s="234">
        <v>2.8222934472934471E-3</v>
      </c>
      <c r="G348" s="235">
        <v>15.066875142581981</v>
      </c>
      <c r="H348" s="235">
        <v>13.703846153846152</v>
      </c>
      <c r="I348" s="236">
        <v>42728</v>
      </c>
    </row>
    <row r="349" spans="1:9" x14ac:dyDescent="0.25">
      <c r="A349" s="343"/>
      <c r="B349" s="230" t="s">
        <v>930</v>
      </c>
      <c r="C349" s="237"/>
      <c r="D349" s="232">
        <v>2907.7200000000003</v>
      </c>
      <c r="E349" s="233">
        <v>100</v>
      </c>
      <c r="F349" s="234">
        <v>2.9387731481481478E-3</v>
      </c>
      <c r="G349" s="235">
        <v>14.518155025547118</v>
      </c>
      <c r="H349" s="235">
        <v>29.077200000000001</v>
      </c>
      <c r="I349" s="236">
        <v>42706</v>
      </c>
    </row>
    <row r="350" spans="1:9" x14ac:dyDescent="0.25">
      <c r="A350" s="343"/>
      <c r="B350" s="219" t="s">
        <v>1340</v>
      </c>
      <c r="C350" s="220">
        <v>42125</v>
      </c>
      <c r="D350" s="221">
        <v>9.6</v>
      </c>
      <c r="E350" s="222">
        <v>1</v>
      </c>
      <c r="F350" s="223">
        <v>3.2175925925925926E-3</v>
      </c>
      <c r="G350" s="224">
        <v>12.968105065666052</v>
      </c>
      <c r="H350" s="224">
        <v>9.6</v>
      </c>
      <c r="I350" s="225">
        <v>42125</v>
      </c>
    </row>
    <row r="351" spans="1:9" x14ac:dyDescent="0.25">
      <c r="A351" s="343"/>
      <c r="B351" s="226"/>
      <c r="C351" s="227">
        <v>42127</v>
      </c>
      <c r="D351" s="228">
        <v>55.1</v>
      </c>
      <c r="E351" s="158">
        <v>1</v>
      </c>
      <c r="F351" s="159">
        <v>2.8819444444444444E-3</v>
      </c>
      <c r="G351" s="160">
        <v>14.471437951411698</v>
      </c>
      <c r="H351" s="160">
        <v>55.1</v>
      </c>
      <c r="I351" s="229">
        <v>42127</v>
      </c>
    </row>
    <row r="352" spans="1:9" x14ac:dyDescent="0.25">
      <c r="A352" s="343"/>
      <c r="B352" s="226"/>
      <c r="C352" s="227">
        <v>42139</v>
      </c>
      <c r="D352" s="228">
        <v>12.5</v>
      </c>
      <c r="E352" s="158">
        <v>1</v>
      </c>
      <c r="F352" s="159">
        <v>2.7893518518518519E-3</v>
      </c>
      <c r="G352" s="160">
        <v>14.920424403183036</v>
      </c>
      <c r="H352" s="160">
        <v>12.5</v>
      </c>
      <c r="I352" s="229">
        <v>42139</v>
      </c>
    </row>
    <row r="353" spans="1:9" x14ac:dyDescent="0.25">
      <c r="A353" s="343"/>
      <c r="B353" s="226"/>
      <c r="C353" s="227">
        <v>42141</v>
      </c>
      <c r="D353" s="228">
        <v>62</v>
      </c>
      <c r="E353" s="158">
        <v>1</v>
      </c>
      <c r="F353" s="159">
        <v>2.8009259259259259E-3</v>
      </c>
      <c r="G353" s="160">
        <v>14.879008066128936</v>
      </c>
      <c r="H353" s="160">
        <v>62</v>
      </c>
      <c r="I353" s="229">
        <v>42141</v>
      </c>
    </row>
    <row r="354" spans="1:9" x14ac:dyDescent="0.25">
      <c r="A354" s="343"/>
      <c r="B354" s="226"/>
      <c r="C354" s="227">
        <v>42148</v>
      </c>
      <c r="D354" s="228">
        <v>59</v>
      </c>
      <c r="E354" s="158">
        <v>1</v>
      </c>
      <c r="F354" s="159">
        <v>2.8240740740740739E-3</v>
      </c>
      <c r="G354" s="160">
        <v>14.735673650617468</v>
      </c>
      <c r="H354" s="160">
        <v>59</v>
      </c>
      <c r="I354" s="229">
        <v>42148</v>
      </c>
    </row>
    <row r="355" spans="1:9" x14ac:dyDescent="0.25">
      <c r="A355" s="343"/>
      <c r="B355" s="226"/>
      <c r="C355" s="227">
        <v>42153</v>
      </c>
      <c r="D355" s="228">
        <v>15.7</v>
      </c>
      <c r="E355" s="158">
        <v>1</v>
      </c>
      <c r="F355" s="159">
        <v>3.1134259259259257E-3</v>
      </c>
      <c r="G355" s="160">
        <v>13.368022705771061</v>
      </c>
      <c r="H355" s="160">
        <v>15.7</v>
      </c>
      <c r="I355" s="229">
        <v>42153</v>
      </c>
    </row>
    <row r="356" spans="1:9" x14ac:dyDescent="0.25">
      <c r="A356" s="343"/>
      <c r="B356" s="226"/>
      <c r="C356" s="227">
        <v>42155</v>
      </c>
      <c r="D356" s="228">
        <v>62.1</v>
      </c>
      <c r="E356" s="158">
        <v>1</v>
      </c>
      <c r="F356" s="159">
        <v>2.7083333333333334E-3</v>
      </c>
      <c r="G356" s="160">
        <v>15.355450236966837</v>
      </c>
      <c r="H356" s="160">
        <v>62.1</v>
      </c>
      <c r="I356" s="229">
        <v>42155</v>
      </c>
    </row>
    <row r="357" spans="1:9" x14ac:dyDescent="0.25">
      <c r="A357" s="343"/>
      <c r="B357" s="226"/>
      <c r="C357" s="227">
        <v>42160</v>
      </c>
      <c r="D357" s="228">
        <v>6</v>
      </c>
      <c r="E357" s="158">
        <v>1</v>
      </c>
      <c r="F357" s="159">
        <v>3.8310185185185183E-3</v>
      </c>
      <c r="G357" s="160">
        <v>10.887096774193555</v>
      </c>
      <c r="H357" s="160">
        <v>6</v>
      </c>
      <c r="I357" s="229">
        <v>42160</v>
      </c>
    </row>
    <row r="358" spans="1:9" x14ac:dyDescent="0.25">
      <c r="A358" s="343"/>
      <c r="B358" s="226"/>
      <c r="C358" s="227">
        <v>42162</v>
      </c>
      <c r="D358" s="228">
        <v>56</v>
      </c>
      <c r="E358" s="158">
        <v>1</v>
      </c>
      <c r="F358" s="159">
        <v>2.5347222222222221E-3</v>
      </c>
      <c r="G358" s="160">
        <v>16.45714285714287</v>
      </c>
      <c r="H358" s="160">
        <v>56</v>
      </c>
      <c r="I358" s="229">
        <v>42162</v>
      </c>
    </row>
    <row r="359" spans="1:9" x14ac:dyDescent="0.25">
      <c r="A359" s="343"/>
      <c r="B359" s="226"/>
      <c r="C359" s="227">
        <v>42167</v>
      </c>
      <c r="D359" s="228">
        <v>12</v>
      </c>
      <c r="E359" s="158">
        <v>1</v>
      </c>
      <c r="F359" s="159">
        <v>2.7430555555555559E-3</v>
      </c>
      <c r="G359" s="160">
        <v>15.195216320787914</v>
      </c>
      <c r="H359" s="160">
        <v>12</v>
      </c>
      <c r="I359" s="229">
        <v>42167</v>
      </c>
    </row>
    <row r="360" spans="1:9" x14ac:dyDescent="0.25">
      <c r="A360" s="343"/>
      <c r="B360" s="226"/>
      <c r="C360" s="227">
        <v>42169</v>
      </c>
      <c r="D360" s="228">
        <v>78.8</v>
      </c>
      <c r="E360" s="158">
        <v>1</v>
      </c>
      <c r="F360" s="159">
        <v>2.8124999999999995E-3</v>
      </c>
      <c r="G360" s="160">
        <v>14.789635576872959</v>
      </c>
      <c r="H360" s="160">
        <v>78.8</v>
      </c>
      <c r="I360" s="229">
        <v>42169</v>
      </c>
    </row>
    <row r="361" spans="1:9" x14ac:dyDescent="0.25">
      <c r="A361" s="343"/>
      <c r="B361" s="226"/>
      <c r="C361" s="227">
        <v>42174</v>
      </c>
      <c r="D361" s="228">
        <v>101.4</v>
      </c>
      <c r="E361" s="158">
        <v>1</v>
      </c>
      <c r="F361" s="159">
        <v>2.627314814814815E-3</v>
      </c>
      <c r="G361" s="160">
        <v>15.889957776520275</v>
      </c>
      <c r="H361" s="160">
        <v>101.4</v>
      </c>
      <c r="I361" s="229">
        <v>42174</v>
      </c>
    </row>
    <row r="362" spans="1:9" x14ac:dyDescent="0.25">
      <c r="A362" s="343"/>
      <c r="B362" s="226"/>
      <c r="C362" s="227">
        <v>42182</v>
      </c>
      <c r="D362" s="228">
        <v>92</v>
      </c>
      <c r="E362" s="158">
        <v>1</v>
      </c>
      <c r="F362" s="159">
        <v>2.7893518518518519E-3</v>
      </c>
      <c r="G362" s="160">
        <v>14.918246925814165</v>
      </c>
      <c r="H362" s="160">
        <v>92</v>
      </c>
      <c r="I362" s="229">
        <v>42182</v>
      </c>
    </row>
    <row r="363" spans="1:9" x14ac:dyDescent="0.25">
      <c r="A363" s="343"/>
      <c r="B363" s="226"/>
      <c r="C363" s="227">
        <v>42185</v>
      </c>
      <c r="D363" s="228">
        <v>40</v>
      </c>
      <c r="E363" s="158">
        <v>2</v>
      </c>
      <c r="F363" s="159">
        <v>2.5462962962962965E-3</v>
      </c>
      <c r="G363" s="160">
        <v>16.394584779380722</v>
      </c>
      <c r="H363" s="160">
        <v>20</v>
      </c>
      <c r="I363" s="229">
        <v>42185</v>
      </c>
    </row>
    <row r="364" spans="1:9" x14ac:dyDescent="0.25">
      <c r="A364" s="343"/>
      <c r="B364" s="226"/>
      <c r="C364" s="227">
        <v>42188</v>
      </c>
      <c r="D364" s="228">
        <v>100.2</v>
      </c>
      <c r="E364" s="158">
        <v>1</v>
      </c>
      <c r="F364" s="159">
        <v>2.8703703703703708E-3</v>
      </c>
      <c r="G364" s="160">
        <v>14.513559185644175</v>
      </c>
      <c r="H364" s="160">
        <v>100.2</v>
      </c>
      <c r="I364" s="229">
        <v>42188</v>
      </c>
    </row>
    <row r="365" spans="1:9" x14ac:dyDescent="0.25">
      <c r="A365" s="343"/>
      <c r="B365" s="226"/>
      <c r="C365" s="227">
        <v>42193</v>
      </c>
      <c r="D365" s="228">
        <v>10.5</v>
      </c>
      <c r="E365" s="158">
        <v>1</v>
      </c>
      <c r="F365" s="159">
        <v>2.1759259259259258E-3</v>
      </c>
      <c r="G365" s="160">
        <v>19.129554655870461</v>
      </c>
      <c r="H365" s="160">
        <v>10.5</v>
      </c>
      <c r="I365" s="229">
        <v>42193</v>
      </c>
    </row>
    <row r="366" spans="1:9" x14ac:dyDescent="0.25">
      <c r="A366" s="343"/>
      <c r="B366" s="226"/>
      <c r="C366" s="227">
        <v>42195</v>
      </c>
      <c r="D366" s="228">
        <v>13.5</v>
      </c>
      <c r="E366" s="158">
        <v>1</v>
      </c>
      <c r="F366" s="159">
        <v>3.2407407407407406E-3</v>
      </c>
      <c r="G366" s="160">
        <v>12.846946867565435</v>
      </c>
      <c r="H366" s="160">
        <v>13.5</v>
      </c>
      <c r="I366" s="229">
        <v>42195</v>
      </c>
    </row>
    <row r="367" spans="1:9" x14ac:dyDescent="0.25">
      <c r="A367" s="343"/>
      <c r="B367" s="226"/>
      <c r="C367" s="227">
        <v>42201</v>
      </c>
      <c r="D367" s="228">
        <v>40.4</v>
      </c>
      <c r="E367" s="158">
        <v>2</v>
      </c>
      <c r="F367" s="159">
        <v>2.4594907407407404E-3</v>
      </c>
      <c r="G367" s="160">
        <v>16.959000418504601</v>
      </c>
      <c r="H367" s="160">
        <v>20.2</v>
      </c>
      <c r="I367" s="229">
        <v>42201</v>
      </c>
    </row>
    <row r="368" spans="1:9" x14ac:dyDescent="0.25">
      <c r="A368" s="343"/>
      <c r="B368" s="226"/>
      <c r="C368" s="227">
        <v>42204</v>
      </c>
      <c r="D368" s="228">
        <v>31.8</v>
      </c>
      <c r="E368" s="158">
        <v>1</v>
      </c>
      <c r="F368" s="159">
        <v>2.6967592592592594E-3</v>
      </c>
      <c r="G368" s="160">
        <v>15.41818181818183</v>
      </c>
      <c r="H368" s="160">
        <v>31.8</v>
      </c>
      <c r="I368" s="229">
        <v>42204</v>
      </c>
    </row>
    <row r="369" spans="1:9" x14ac:dyDescent="0.25">
      <c r="A369" s="343"/>
      <c r="B369" s="226"/>
      <c r="C369" s="227">
        <v>42210</v>
      </c>
      <c r="D369" s="228">
        <v>12.1</v>
      </c>
      <c r="E369" s="158">
        <v>1</v>
      </c>
      <c r="F369" s="159">
        <v>2.615740740740741E-3</v>
      </c>
      <c r="G369" s="160">
        <v>15.915235659481194</v>
      </c>
      <c r="H369" s="160">
        <v>12.1</v>
      </c>
      <c r="I369" s="229">
        <v>42210</v>
      </c>
    </row>
    <row r="370" spans="1:9" x14ac:dyDescent="0.25">
      <c r="A370" s="343"/>
      <c r="B370" s="226"/>
      <c r="C370" s="227">
        <v>42211</v>
      </c>
      <c r="D370" s="228">
        <v>112</v>
      </c>
      <c r="E370" s="158">
        <v>1</v>
      </c>
      <c r="F370" s="159">
        <v>2.488425925925926E-3</v>
      </c>
      <c r="G370" s="160">
        <v>16.731678977508523</v>
      </c>
      <c r="H370" s="160">
        <v>112</v>
      </c>
      <c r="I370" s="229">
        <v>42211</v>
      </c>
    </row>
    <row r="371" spans="1:9" x14ac:dyDescent="0.25">
      <c r="A371" s="343"/>
      <c r="B371" s="226"/>
      <c r="C371" s="227">
        <v>42216</v>
      </c>
      <c r="D371" s="228">
        <v>10</v>
      </c>
      <c r="E371" s="158">
        <v>1</v>
      </c>
      <c r="F371" s="159">
        <v>1.9560185185185184E-3</v>
      </c>
      <c r="G371" s="160">
        <v>21.301775147929011</v>
      </c>
      <c r="H371" s="160">
        <v>10</v>
      </c>
      <c r="I371" s="229">
        <v>42216</v>
      </c>
    </row>
    <row r="372" spans="1:9" x14ac:dyDescent="0.25">
      <c r="A372" s="343"/>
      <c r="B372" s="226"/>
      <c r="C372" s="227">
        <v>42232</v>
      </c>
      <c r="D372" s="228">
        <v>17.3</v>
      </c>
      <c r="E372" s="158">
        <v>1</v>
      </c>
      <c r="F372" s="159">
        <v>3.6574074074074074E-3</v>
      </c>
      <c r="G372" s="160">
        <v>11.377420533430772</v>
      </c>
      <c r="H372" s="160">
        <v>17.3</v>
      </c>
      <c r="I372" s="229">
        <v>42232</v>
      </c>
    </row>
    <row r="373" spans="1:9" x14ac:dyDescent="0.25">
      <c r="A373" s="343"/>
      <c r="B373" s="226"/>
      <c r="C373" s="227">
        <v>42244</v>
      </c>
      <c r="D373" s="228">
        <v>10.25</v>
      </c>
      <c r="E373" s="158">
        <v>1</v>
      </c>
      <c r="F373" s="159">
        <v>3.2754629629629631E-3</v>
      </c>
      <c r="G373" s="160">
        <v>12.702237521514641</v>
      </c>
      <c r="H373" s="160">
        <v>10.25</v>
      </c>
      <c r="I373" s="229">
        <v>42244</v>
      </c>
    </row>
    <row r="374" spans="1:9" x14ac:dyDescent="0.25">
      <c r="A374" s="343"/>
      <c r="B374" s="226"/>
      <c r="C374" s="227">
        <v>42482</v>
      </c>
      <c r="D374" s="228">
        <v>9.9</v>
      </c>
      <c r="E374" s="158">
        <v>1</v>
      </c>
      <c r="F374" s="159">
        <v>3.0902777777777782E-3</v>
      </c>
      <c r="G374" s="160">
        <v>13.479576399394867</v>
      </c>
      <c r="H374" s="160">
        <v>9.9</v>
      </c>
      <c r="I374" s="229">
        <v>42482</v>
      </c>
    </row>
    <row r="375" spans="1:9" x14ac:dyDescent="0.25">
      <c r="A375" s="343"/>
      <c r="B375" s="226"/>
      <c r="C375" s="227">
        <v>42489</v>
      </c>
      <c r="D375" s="228">
        <v>15.2</v>
      </c>
      <c r="E375" s="158">
        <v>1</v>
      </c>
      <c r="F375" s="159">
        <v>3.0555555555555557E-3</v>
      </c>
      <c r="G375" s="160">
        <v>13.645885286783052</v>
      </c>
      <c r="H375" s="160">
        <v>15.2</v>
      </c>
      <c r="I375" s="229">
        <v>42489</v>
      </c>
    </row>
    <row r="376" spans="1:9" x14ac:dyDescent="0.25">
      <c r="A376" s="343"/>
      <c r="B376" s="226"/>
      <c r="C376" s="227">
        <v>42491</v>
      </c>
      <c r="D376" s="228">
        <v>30.3</v>
      </c>
      <c r="E376" s="158">
        <v>1</v>
      </c>
      <c r="F376" s="159">
        <v>2.9513888888888888E-3</v>
      </c>
      <c r="G376" s="160">
        <v>14.109429569266601</v>
      </c>
      <c r="H376" s="160">
        <v>30.3</v>
      </c>
      <c r="I376" s="229">
        <v>42491</v>
      </c>
    </row>
    <row r="377" spans="1:9" x14ac:dyDescent="0.25">
      <c r="A377" s="343"/>
      <c r="B377" s="226"/>
      <c r="C377" s="227">
        <v>42496</v>
      </c>
      <c r="D377" s="228">
        <v>18</v>
      </c>
      <c r="E377" s="158">
        <v>1</v>
      </c>
      <c r="F377" s="159">
        <v>3.2986111111111111E-3</v>
      </c>
      <c r="G377" s="160">
        <v>12.61436636168971</v>
      </c>
      <c r="H377" s="160">
        <v>18</v>
      </c>
      <c r="I377" s="229">
        <v>42496</v>
      </c>
    </row>
    <row r="378" spans="1:9" x14ac:dyDescent="0.25">
      <c r="A378" s="343"/>
      <c r="B378" s="226"/>
      <c r="C378" s="227">
        <v>42503</v>
      </c>
      <c r="D378" s="228">
        <v>48.6</v>
      </c>
      <c r="E378" s="158">
        <v>1</v>
      </c>
      <c r="F378" s="159">
        <v>2.8587962962962963E-3</v>
      </c>
      <c r="G378" s="160">
        <v>14.581215101258449</v>
      </c>
      <c r="H378" s="160">
        <v>48.6</v>
      </c>
      <c r="I378" s="229">
        <v>42503</v>
      </c>
    </row>
    <row r="379" spans="1:9" x14ac:dyDescent="0.25">
      <c r="A379" s="343"/>
      <c r="B379" s="226"/>
      <c r="C379" s="227">
        <v>42510</v>
      </c>
      <c r="D379" s="228">
        <v>22.7</v>
      </c>
      <c r="E379" s="158">
        <v>1</v>
      </c>
      <c r="F379" s="159">
        <v>3.2291666666666666E-3</v>
      </c>
      <c r="G379" s="160">
        <v>12.918115712930772</v>
      </c>
      <c r="H379" s="160">
        <v>22.7</v>
      </c>
      <c r="I379" s="229">
        <v>42510</v>
      </c>
    </row>
    <row r="380" spans="1:9" x14ac:dyDescent="0.25">
      <c r="A380" s="343"/>
      <c r="B380" s="226"/>
      <c r="C380" s="227">
        <v>42512</v>
      </c>
      <c r="D380" s="228">
        <v>54.2</v>
      </c>
      <c r="E380" s="158">
        <v>1</v>
      </c>
      <c r="F380" s="159">
        <v>2.8472222222222219E-3</v>
      </c>
      <c r="G380" s="160">
        <v>14.642053129221084</v>
      </c>
      <c r="H380" s="160">
        <v>54.2</v>
      </c>
      <c r="I380" s="229">
        <v>42512</v>
      </c>
    </row>
    <row r="381" spans="1:9" x14ac:dyDescent="0.25">
      <c r="A381" s="343"/>
      <c r="B381" s="226"/>
      <c r="C381" s="227">
        <v>42517</v>
      </c>
      <c r="D381" s="228">
        <v>18.5</v>
      </c>
      <c r="E381" s="158">
        <v>1</v>
      </c>
      <c r="F381" s="159">
        <v>2.7546296296296294E-3</v>
      </c>
      <c r="G381" s="160">
        <v>15.126050420168077</v>
      </c>
      <c r="H381" s="160">
        <v>18.5</v>
      </c>
      <c r="I381" s="229">
        <v>42517</v>
      </c>
    </row>
    <row r="382" spans="1:9" x14ac:dyDescent="0.25">
      <c r="A382" s="343"/>
      <c r="B382" s="226"/>
      <c r="C382" s="227">
        <v>42519</v>
      </c>
      <c r="D382" s="228">
        <v>50</v>
      </c>
      <c r="E382" s="158">
        <v>1</v>
      </c>
      <c r="F382" s="159">
        <v>2.9166666666666668E-3</v>
      </c>
      <c r="G382" s="160">
        <v>14.290250873293122</v>
      </c>
      <c r="H382" s="160">
        <v>50</v>
      </c>
      <c r="I382" s="229">
        <v>42519</v>
      </c>
    </row>
    <row r="383" spans="1:9" x14ac:dyDescent="0.25">
      <c r="A383" s="343"/>
      <c r="B383" s="226"/>
      <c r="C383" s="227">
        <v>42526</v>
      </c>
      <c r="D383" s="228">
        <v>56</v>
      </c>
      <c r="E383" s="158">
        <v>1</v>
      </c>
      <c r="F383" s="159">
        <v>2.5694444444444445E-3</v>
      </c>
      <c r="G383" s="160">
        <v>16.190170253774504</v>
      </c>
      <c r="H383" s="160">
        <v>56</v>
      </c>
      <c r="I383" s="229">
        <v>42526</v>
      </c>
    </row>
    <row r="384" spans="1:9" x14ac:dyDescent="0.25">
      <c r="A384" s="343"/>
      <c r="B384" s="226"/>
      <c r="C384" s="227">
        <v>42533</v>
      </c>
      <c r="D384" s="228">
        <v>52.6</v>
      </c>
      <c r="E384" s="158">
        <v>1</v>
      </c>
      <c r="F384" s="159">
        <v>2.7662037037037034E-3</v>
      </c>
      <c r="G384" s="160">
        <v>15.036925275946965</v>
      </c>
      <c r="H384" s="160">
        <v>52.6</v>
      </c>
      <c r="I384" s="229">
        <v>42533</v>
      </c>
    </row>
    <row r="385" spans="1:9" x14ac:dyDescent="0.25">
      <c r="A385" s="343"/>
      <c r="B385" s="226"/>
      <c r="C385" s="227">
        <v>42537</v>
      </c>
      <c r="D385" s="228">
        <v>10.7</v>
      </c>
      <c r="E385" s="158">
        <v>1</v>
      </c>
      <c r="F385" s="159">
        <v>3.1365740740740742E-3</v>
      </c>
      <c r="G385" s="160">
        <v>13.278179937952437</v>
      </c>
      <c r="H385" s="160">
        <v>10.7</v>
      </c>
      <c r="I385" s="229">
        <v>42537</v>
      </c>
    </row>
    <row r="386" spans="1:9" x14ac:dyDescent="0.25">
      <c r="A386" s="343"/>
      <c r="B386" s="226"/>
      <c r="C386" s="227">
        <v>42539</v>
      </c>
      <c r="D386" s="228">
        <v>25</v>
      </c>
      <c r="E386" s="158">
        <v>1</v>
      </c>
      <c r="F386" s="159">
        <v>2.2453703703703702E-3</v>
      </c>
      <c r="G386" s="160">
        <v>18.560527943905974</v>
      </c>
      <c r="H386" s="160">
        <v>25</v>
      </c>
      <c r="I386" s="229">
        <v>42539</v>
      </c>
    </row>
    <row r="387" spans="1:9" x14ac:dyDescent="0.25">
      <c r="A387" s="343"/>
      <c r="B387" s="226"/>
      <c r="C387" s="227">
        <v>42540</v>
      </c>
      <c r="D387" s="228">
        <v>62.5</v>
      </c>
      <c r="E387" s="158">
        <v>1</v>
      </c>
      <c r="F387" s="159">
        <v>2.7083333333333334E-3</v>
      </c>
      <c r="G387" s="160">
        <v>15.361507475933648</v>
      </c>
      <c r="H387" s="160">
        <v>62.5</v>
      </c>
      <c r="I387" s="229">
        <v>42540</v>
      </c>
    </row>
    <row r="388" spans="1:9" x14ac:dyDescent="0.25">
      <c r="A388" s="343"/>
      <c r="B388" s="226"/>
      <c r="C388" s="227">
        <v>42545</v>
      </c>
      <c r="D388" s="228">
        <v>74.2</v>
      </c>
      <c r="E388" s="158">
        <v>1</v>
      </c>
      <c r="F388" s="159">
        <v>2.9398148148148148E-3</v>
      </c>
      <c r="G388" s="160">
        <v>14.154302670623158</v>
      </c>
      <c r="H388" s="160">
        <v>74.2</v>
      </c>
      <c r="I388" s="229">
        <v>42545</v>
      </c>
    </row>
    <row r="389" spans="1:9" x14ac:dyDescent="0.25">
      <c r="A389" s="343"/>
      <c r="B389" s="226"/>
      <c r="C389" s="227">
        <v>42549</v>
      </c>
      <c r="D389" s="228">
        <v>27.5</v>
      </c>
      <c r="E389" s="158">
        <v>1</v>
      </c>
      <c r="F389" s="159">
        <v>2.5578703703703705E-3</v>
      </c>
      <c r="G389" s="160">
        <v>16.29093302616424</v>
      </c>
      <c r="H389" s="160">
        <v>27.5</v>
      </c>
      <c r="I389" s="229">
        <v>42549</v>
      </c>
    </row>
    <row r="390" spans="1:9" x14ac:dyDescent="0.25">
      <c r="A390" s="343"/>
      <c r="B390" s="226"/>
      <c r="C390" s="227">
        <v>42551</v>
      </c>
      <c r="D390" s="228">
        <v>40.4</v>
      </c>
      <c r="E390" s="158">
        <v>2</v>
      </c>
      <c r="F390" s="159">
        <v>2.3726851851851851E-3</v>
      </c>
      <c r="G390" s="160">
        <v>17.595421599171221</v>
      </c>
      <c r="H390" s="160">
        <v>20.2</v>
      </c>
      <c r="I390" s="229">
        <v>42551</v>
      </c>
    </row>
    <row r="391" spans="1:9" x14ac:dyDescent="0.25">
      <c r="A391" s="343"/>
      <c r="B391" s="226"/>
      <c r="C391" s="227">
        <v>42552</v>
      </c>
      <c r="D391" s="228">
        <v>20.100000000000001</v>
      </c>
      <c r="E391" s="158">
        <v>1</v>
      </c>
      <c r="F391" s="159">
        <v>3.0439814814814821E-3</v>
      </c>
      <c r="G391" s="160">
        <v>13.678638941398876</v>
      </c>
      <c r="H391" s="160">
        <v>20.100000000000001</v>
      </c>
      <c r="I391" s="229">
        <v>42552</v>
      </c>
    </row>
    <row r="392" spans="1:9" x14ac:dyDescent="0.25">
      <c r="A392" s="343"/>
      <c r="B392" s="226"/>
      <c r="C392" s="227">
        <v>42554</v>
      </c>
      <c r="D392" s="228">
        <v>100.4</v>
      </c>
      <c r="E392" s="158">
        <v>1</v>
      </c>
      <c r="F392" s="159">
        <v>2.9629629629629628E-3</v>
      </c>
      <c r="G392" s="160">
        <v>14.056702835141769</v>
      </c>
      <c r="H392" s="160">
        <v>100.4</v>
      </c>
      <c r="I392" s="229">
        <v>42554</v>
      </c>
    </row>
    <row r="393" spans="1:9" x14ac:dyDescent="0.25">
      <c r="A393" s="343"/>
      <c r="B393" s="226"/>
      <c r="C393" s="227">
        <v>42557</v>
      </c>
      <c r="D393" s="228">
        <v>10.5</v>
      </c>
      <c r="E393" s="158">
        <v>1</v>
      </c>
      <c r="F393" s="159">
        <v>2.1064814814814813E-3</v>
      </c>
      <c r="G393" s="160">
        <v>19.821709491347679</v>
      </c>
      <c r="H393" s="160">
        <v>10.5</v>
      </c>
      <c r="I393" s="229">
        <v>42557</v>
      </c>
    </row>
    <row r="394" spans="1:9" x14ac:dyDescent="0.25">
      <c r="A394" s="343"/>
      <c r="B394" s="226"/>
      <c r="C394" s="227">
        <v>42559</v>
      </c>
      <c r="D394" s="228">
        <v>21.6</v>
      </c>
      <c r="E394" s="158">
        <v>1</v>
      </c>
      <c r="F394" s="159">
        <v>2.8587962962962963E-3</v>
      </c>
      <c r="G394" s="160">
        <v>14.569983136593605</v>
      </c>
      <c r="H394" s="160">
        <v>21.6</v>
      </c>
      <c r="I394" s="229">
        <v>42559</v>
      </c>
    </row>
    <row r="395" spans="1:9" x14ac:dyDescent="0.25">
      <c r="A395" s="343"/>
      <c r="B395" s="226"/>
      <c r="C395" s="227">
        <v>42561</v>
      </c>
      <c r="D395" s="228">
        <v>52.5</v>
      </c>
      <c r="E395" s="158">
        <v>1</v>
      </c>
      <c r="F395" s="159">
        <v>2.7777777777777779E-3</v>
      </c>
      <c r="G395" s="160">
        <v>14.975041597337784</v>
      </c>
      <c r="H395" s="160">
        <v>52.5</v>
      </c>
      <c r="I395" s="229">
        <v>42561</v>
      </c>
    </row>
    <row r="396" spans="1:9" x14ac:dyDescent="0.25">
      <c r="A396" s="343"/>
      <c r="B396" s="226"/>
      <c r="C396" s="227">
        <v>42567</v>
      </c>
      <c r="D396" s="228">
        <v>9.25</v>
      </c>
      <c r="E396" s="158">
        <v>1</v>
      </c>
      <c r="F396" s="159">
        <v>1.9907407407407408E-3</v>
      </c>
      <c r="G396" s="160">
        <v>20.917085427135696</v>
      </c>
      <c r="H396" s="160">
        <v>9.25</v>
      </c>
      <c r="I396" s="229">
        <v>42567</v>
      </c>
    </row>
    <row r="397" spans="1:9" x14ac:dyDescent="0.25">
      <c r="A397" s="343"/>
      <c r="B397" s="226"/>
      <c r="C397" s="227">
        <v>42568</v>
      </c>
      <c r="D397" s="228">
        <v>100.4</v>
      </c>
      <c r="E397" s="158">
        <v>1</v>
      </c>
      <c r="F397" s="159">
        <v>2.7314814814814819E-3</v>
      </c>
      <c r="G397" s="160">
        <v>15.27189757890735</v>
      </c>
      <c r="H397" s="160">
        <v>100.4</v>
      </c>
      <c r="I397" s="229">
        <v>42568</v>
      </c>
    </row>
    <row r="398" spans="1:9" x14ac:dyDescent="0.25">
      <c r="A398" s="343"/>
      <c r="B398" s="226"/>
      <c r="C398" s="227">
        <v>42575</v>
      </c>
      <c r="D398" s="228">
        <v>102.5</v>
      </c>
      <c r="E398" s="158">
        <v>1</v>
      </c>
      <c r="F398" s="159">
        <v>2.6041666666666665E-3</v>
      </c>
      <c r="G398" s="160">
        <v>15.996878657822876</v>
      </c>
      <c r="H398" s="160">
        <v>102.5</v>
      </c>
      <c r="I398" s="229">
        <v>42575</v>
      </c>
    </row>
    <row r="399" spans="1:9" x14ac:dyDescent="0.25">
      <c r="A399" s="343"/>
      <c r="B399" s="226"/>
      <c r="C399" s="227">
        <v>42580</v>
      </c>
      <c r="D399" s="228">
        <v>10</v>
      </c>
      <c r="E399" s="158">
        <v>1</v>
      </c>
      <c r="F399" s="159">
        <v>2.0138888888888888E-3</v>
      </c>
      <c r="G399" s="160">
        <v>20.665901262916204</v>
      </c>
      <c r="H399" s="160">
        <v>10</v>
      </c>
      <c r="I399" s="229">
        <v>42580</v>
      </c>
    </row>
    <row r="400" spans="1:9" x14ac:dyDescent="0.25">
      <c r="A400" s="343"/>
      <c r="B400" s="226"/>
      <c r="C400" s="227">
        <v>42589</v>
      </c>
      <c r="D400" s="228">
        <v>55</v>
      </c>
      <c r="E400" s="158">
        <v>1</v>
      </c>
      <c r="F400" s="159">
        <v>2.7546296296296294E-3</v>
      </c>
      <c r="G400" s="160">
        <v>15.122584587184003</v>
      </c>
      <c r="H400" s="160">
        <v>55</v>
      </c>
      <c r="I400" s="229">
        <v>42589</v>
      </c>
    </row>
    <row r="401" spans="1:9" x14ac:dyDescent="0.25">
      <c r="A401" s="343"/>
      <c r="B401" s="226"/>
      <c r="C401" s="227">
        <v>42596</v>
      </c>
      <c r="D401" s="228">
        <v>29</v>
      </c>
      <c r="E401" s="158">
        <v>1</v>
      </c>
      <c r="F401" s="159">
        <v>2.7546296296296294E-3</v>
      </c>
      <c r="G401" s="160">
        <v>15.145800087044838</v>
      </c>
      <c r="H401" s="160">
        <v>29</v>
      </c>
      <c r="I401" s="229">
        <v>42596</v>
      </c>
    </row>
    <row r="402" spans="1:9" x14ac:dyDescent="0.25">
      <c r="A402" s="343"/>
      <c r="B402" s="226"/>
      <c r="C402" s="227">
        <v>42603</v>
      </c>
      <c r="D402" s="228">
        <v>112</v>
      </c>
      <c r="E402" s="158">
        <v>1</v>
      </c>
      <c r="F402" s="159">
        <v>2.4074074074074076E-3</v>
      </c>
      <c r="G402" s="160">
        <v>17.270624518118748</v>
      </c>
      <c r="H402" s="160">
        <v>112</v>
      </c>
      <c r="I402" s="229">
        <v>42603</v>
      </c>
    </row>
    <row r="403" spans="1:9" x14ac:dyDescent="0.25">
      <c r="A403" s="343"/>
      <c r="B403" s="230" t="s">
        <v>1359</v>
      </c>
      <c r="C403" s="231"/>
      <c r="D403" s="232">
        <v>2259.8000000000002</v>
      </c>
      <c r="E403" s="233">
        <v>56</v>
      </c>
      <c r="F403" s="234">
        <v>2.7560763888888891E-3</v>
      </c>
      <c r="G403" s="235">
        <v>15.400756425563783</v>
      </c>
      <c r="H403" s="235">
        <v>40.353571428571435</v>
      </c>
      <c r="I403" s="236">
        <v>42603</v>
      </c>
    </row>
    <row r="404" spans="1:9" x14ac:dyDescent="0.25">
      <c r="A404" s="343"/>
      <c r="B404" s="219" t="s">
        <v>1833</v>
      </c>
      <c r="C404" s="220">
        <v>42601</v>
      </c>
      <c r="D404" s="221">
        <v>10.5</v>
      </c>
      <c r="E404" s="222">
        <v>1</v>
      </c>
      <c r="F404" s="223">
        <v>3.2870370370370367E-3</v>
      </c>
      <c r="G404" s="224">
        <v>12.680308621268042</v>
      </c>
      <c r="H404" s="224">
        <v>10.5</v>
      </c>
      <c r="I404" s="225">
        <v>42601</v>
      </c>
    </row>
    <row r="405" spans="1:9" x14ac:dyDescent="0.25">
      <c r="A405" s="343"/>
      <c r="B405" s="230" t="s">
        <v>1884</v>
      </c>
      <c r="C405" s="231"/>
      <c r="D405" s="232">
        <v>10.5</v>
      </c>
      <c r="E405" s="233">
        <v>1</v>
      </c>
      <c r="F405" s="234">
        <v>3.2870370370370367E-3</v>
      </c>
      <c r="G405" s="235">
        <v>12.680308621268042</v>
      </c>
      <c r="H405" s="235">
        <v>10.5</v>
      </c>
      <c r="I405" s="236">
        <v>42601</v>
      </c>
    </row>
    <row r="406" spans="1:9" x14ac:dyDescent="0.25">
      <c r="A406" s="343"/>
      <c r="B406" s="230" t="s">
        <v>921</v>
      </c>
      <c r="C406" s="237"/>
      <c r="D406" s="232">
        <v>1875.53</v>
      </c>
      <c r="E406" s="233">
        <v>170</v>
      </c>
      <c r="F406" s="234">
        <v>1.9534994553376895E-3</v>
      </c>
      <c r="G406" s="235">
        <v>21.56861048771102</v>
      </c>
      <c r="H406" s="235">
        <v>11.032529411764706</v>
      </c>
      <c r="I406" s="236">
        <v>42592</v>
      </c>
    </row>
    <row r="407" spans="1:9" x14ac:dyDescent="0.25">
      <c r="A407" s="343"/>
      <c r="B407" s="219" t="s">
        <v>1700</v>
      </c>
      <c r="C407" s="220">
        <v>42416</v>
      </c>
      <c r="D407" s="221">
        <v>19.399999999999999</v>
      </c>
      <c r="E407" s="222">
        <v>1</v>
      </c>
      <c r="F407" s="223">
        <v>2.1527777777777778E-3</v>
      </c>
      <c r="G407" s="224">
        <v>19.400000000000013</v>
      </c>
      <c r="H407" s="224">
        <v>19.399999999999999</v>
      </c>
      <c r="I407" s="225">
        <v>42416</v>
      </c>
    </row>
    <row r="408" spans="1:9" x14ac:dyDescent="0.25">
      <c r="A408" s="343"/>
      <c r="B408" s="230" t="s">
        <v>1744</v>
      </c>
      <c r="C408" s="231"/>
      <c r="D408" s="232">
        <v>19.399999999999999</v>
      </c>
      <c r="E408" s="233">
        <v>1</v>
      </c>
      <c r="F408" s="234">
        <v>2.1527777777777778E-3</v>
      </c>
      <c r="G408" s="235">
        <v>19.400000000000013</v>
      </c>
      <c r="H408" s="235">
        <v>19.399999999999999</v>
      </c>
      <c r="I408" s="236">
        <v>42416</v>
      </c>
    </row>
    <row r="409" spans="1:9" x14ac:dyDescent="0.25">
      <c r="A409" s="343"/>
      <c r="B409" s="230" t="s">
        <v>324</v>
      </c>
      <c r="C409" s="237"/>
      <c r="D409" s="232">
        <v>210.85000000000002</v>
      </c>
      <c r="E409" s="233">
        <v>26</v>
      </c>
      <c r="F409" s="234">
        <v>3.5634793447293445E-3</v>
      </c>
      <c r="G409" s="235">
        <v>12.574299526987581</v>
      </c>
      <c r="H409" s="235">
        <v>8.1096153846153847</v>
      </c>
      <c r="I409" s="236">
        <v>42321</v>
      </c>
    </row>
    <row r="410" spans="1:9" x14ac:dyDescent="0.25">
      <c r="A410" s="343"/>
      <c r="B410" s="219" t="s">
        <v>1548</v>
      </c>
      <c r="C410" s="220">
        <v>42255</v>
      </c>
      <c r="D410" s="221">
        <v>10</v>
      </c>
      <c r="E410" s="222">
        <v>1</v>
      </c>
      <c r="F410" s="223">
        <v>1.9791666666666668E-3</v>
      </c>
      <c r="G410" s="224">
        <v>21.052631578947388</v>
      </c>
      <c r="H410" s="224">
        <v>10</v>
      </c>
      <c r="I410" s="225">
        <v>42255</v>
      </c>
    </row>
    <row r="411" spans="1:9" x14ac:dyDescent="0.25">
      <c r="A411" s="343"/>
      <c r="B411" s="230" t="s">
        <v>1742</v>
      </c>
      <c r="C411" s="231"/>
      <c r="D411" s="232">
        <v>10</v>
      </c>
      <c r="E411" s="233">
        <v>1</v>
      </c>
      <c r="F411" s="234">
        <v>1.9791666666666668E-3</v>
      </c>
      <c r="G411" s="235">
        <v>21.052631578947388</v>
      </c>
      <c r="H411" s="235">
        <v>10</v>
      </c>
      <c r="I411" s="236">
        <v>42255</v>
      </c>
    </row>
    <row r="412" spans="1:9" x14ac:dyDescent="0.25">
      <c r="A412" s="343"/>
      <c r="B412" s="219" t="s">
        <v>1410</v>
      </c>
      <c r="C412" s="220">
        <v>41812</v>
      </c>
      <c r="D412" s="221">
        <v>4.2</v>
      </c>
      <c r="E412" s="222">
        <v>1</v>
      </c>
      <c r="F412" s="223">
        <v>5.0810185185185186E-3</v>
      </c>
      <c r="G412" s="224">
        <v>8.1995661605206145</v>
      </c>
      <c r="H412" s="224">
        <v>4.2</v>
      </c>
      <c r="I412" s="225">
        <v>41812</v>
      </c>
    </row>
    <row r="413" spans="1:9" x14ac:dyDescent="0.25">
      <c r="A413" s="343"/>
      <c r="B413" s="226"/>
      <c r="C413" s="227">
        <v>41813</v>
      </c>
      <c r="D413" s="228">
        <v>17.399999999999999</v>
      </c>
      <c r="E413" s="158">
        <v>3</v>
      </c>
      <c r="F413" s="159">
        <v>4.7569444444444447E-3</v>
      </c>
      <c r="G413" s="160">
        <v>8.7705088739423314</v>
      </c>
      <c r="H413" s="160">
        <v>5.8</v>
      </c>
      <c r="I413" s="229">
        <v>41813</v>
      </c>
    </row>
    <row r="414" spans="1:9" x14ac:dyDescent="0.25">
      <c r="A414" s="343"/>
      <c r="B414" s="226"/>
      <c r="C414" s="227">
        <v>42219</v>
      </c>
      <c r="D414" s="228">
        <v>1.3</v>
      </c>
      <c r="E414" s="158">
        <v>1</v>
      </c>
      <c r="F414" s="159">
        <v>8.3680555555555557E-3</v>
      </c>
      <c r="G414" s="160">
        <v>4.978723404255323</v>
      </c>
      <c r="H414" s="160">
        <v>1.3</v>
      </c>
      <c r="I414" s="229">
        <v>42219</v>
      </c>
    </row>
    <row r="415" spans="1:9" x14ac:dyDescent="0.25">
      <c r="A415" s="343"/>
      <c r="B415" s="226"/>
      <c r="C415" s="227">
        <v>42220</v>
      </c>
      <c r="D415" s="228">
        <v>7</v>
      </c>
      <c r="E415" s="158">
        <v>1</v>
      </c>
      <c r="F415" s="159">
        <v>4.4907407407407405E-3</v>
      </c>
      <c r="G415" s="160">
        <v>9.2715231788079553</v>
      </c>
      <c r="H415" s="160">
        <v>7</v>
      </c>
      <c r="I415" s="229">
        <v>42220</v>
      </c>
    </row>
    <row r="416" spans="1:9" x14ac:dyDescent="0.25">
      <c r="A416" s="343"/>
      <c r="B416" s="226"/>
      <c r="C416" s="227">
        <v>42221</v>
      </c>
      <c r="D416" s="228">
        <v>9.4</v>
      </c>
      <c r="E416" s="158">
        <v>2</v>
      </c>
      <c r="F416" s="159">
        <v>5.9317129629629633E-3</v>
      </c>
      <c r="G416" s="160">
        <v>7.0259314343028461</v>
      </c>
      <c r="H416" s="160">
        <v>4.7</v>
      </c>
      <c r="I416" s="229">
        <v>42221</v>
      </c>
    </row>
    <row r="417" spans="1:9" x14ac:dyDescent="0.25">
      <c r="A417" s="343"/>
      <c r="B417" s="226"/>
      <c r="C417" s="227">
        <v>42224</v>
      </c>
      <c r="D417" s="228">
        <v>8</v>
      </c>
      <c r="E417" s="158">
        <v>1</v>
      </c>
      <c r="F417" s="159">
        <v>3.6342592592592594E-3</v>
      </c>
      <c r="G417" s="160">
        <v>11.451292246520884</v>
      </c>
      <c r="H417" s="160">
        <v>8</v>
      </c>
      <c r="I417" s="229">
        <v>42224</v>
      </c>
    </row>
    <row r="418" spans="1:9" x14ac:dyDescent="0.25">
      <c r="A418" s="343"/>
      <c r="B418" s="230" t="s">
        <v>1460</v>
      </c>
      <c r="C418" s="231"/>
      <c r="D418" s="232">
        <v>47.300000000000004</v>
      </c>
      <c r="E418" s="233">
        <v>9</v>
      </c>
      <c r="F418" s="234">
        <v>5.3009259259259259E-3</v>
      </c>
      <c r="G418" s="235">
        <v>8.2516104978374969</v>
      </c>
      <c r="H418" s="235">
        <v>5.2555555555555564</v>
      </c>
      <c r="I418" s="236">
        <v>42224</v>
      </c>
    </row>
    <row r="419" spans="1:9" x14ac:dyDescent="0.25">
      <c r="A419" s="343"/>
      <c r="B419" s="219" t="s">
        <v>1564</v>
      </c>
      <c r="C419" s="220">
        <v>42108</v>
      </c>
      <c r="D419" s="221">
        <v>13.5</v>
      </c>
      <c r="E419" s="222">
        <v>1</v>
      </c>
      <c r="F419" s="223">
        <v>3.1944444444444442E-3</v>
      </c>
      <c r="G419" s="224">
        <v>13.064516129032267</v>
      </c>
      <c r="H419" s="224">
        <v>13.5</v>
      </c>
      <c r="I419" s="225">
        <v>42108</v>
      </c>
    </row>
    <row r="420" spans="1:9" x14ac:dyDescent="0.25">
      <c r="A420" s="343"/>
      <c r="B420" s="226"/>
      <c r="C420" s="227">
        <v>42109</v>
      </c>
      <c r="D420" s="228">
        <v>6.3</v>
      </c>
      <c r="E420" s="158">
        <v>1</v>
      </c>
      <c r="F420" s="159">
        <v>3.7962962962962963E-3</v>
      </c>
      <c r="G420" s="160">
        <v>10.977734753146187</v>
      </c>
      <c r="H420" s="160">
        <v>6.3</v>
      </c>
      <c r="I420" s="229">
        <v>42109</v>
      </c>
    </row>
    <row r="421" spans="1:9" x14ac:dyDescent="0.25">
      <c r="A421" s="343"/>
      <c r="B421" s="230" t="s">
        <v>1751</v>
      </c>
      <c r="C421" s="231"/>
      <c r="D421" s="232">
        <v>19.8</v>
      </c>
      <c r="E421" s="233">
        <v>2</v>
      </c>
      <c r="F421" s="234">
        <v>3.49537037037037E-3</v>
      </c>
      <c r="G421" s="235">
        <v>12.021125441089227</v>
      </c>
      <c r="H421" s="235">
        <v>9.9</v>
      </c>
      <c r="I421" s="236">
        <v>42109</v>
      </c>
    </row>
    <row r="422" spans="1:9" x14ac:dyDescent="0.25">
      <c r="A422" s="343"/>
      <c r="B422" s="219" t="s">
        <v>1809</v>
      </c>
      <c r="C422" s="220">
        <v>41726</v>
      </c>
      <c r="D422" s="221">
        <v>13.2</v>
      </c>
      <c r="E422" s="222">
        <v>1</v>
      </c>
      <c r="F422" s="223">
        <v>3.0208333333333333E-3</v>
      </c>
      <c r="G422" s="224">
        <v>13.805926786751897</v>
      </c>
      <c r="H422" s="224">
        <v>13.2</v>
      </c>
      <c r="I422" s="225">
        <v>41726</v>
      </c>
    </row>
    <row r="423" spans="1:9" x14ac:dyDescent="0.25">
      <c r="A423" s="343"/>
      <c r="B423" s="226"/>
      <c r="C423" s="227">
        <v>41734</v>
      </c>
      <c r="D423" s="228">
        <v>35.5</v>
      </c>
      <c r="E423" s="158">
        <v>1</v>
      </c>
      <c r="F423" s="159">
        <v>3.1481481481481482E-3</v>
      </c>
      <c r="G423" s="160">
        <v>13.236664940445374</v>
      </c>
      <c r="H423" s="160">
        <v>35.5</v>
      </c>
      <c r="I423" s="229">
        <v>41734</v>
      </c>
    </row>
    <row r="424" spans="1:9" x14ac:dyDescent="0.25">
      <c r="A424" s="343"/>
      <c r="B424" s="226"/>
      <c r="C424" s="227">
        <v>41739</v>
      </c>
      <c r="D424" s="228">
        <v>9.8000000000000007</v>
      </c>
      <c r="E424" s="158">
        <v>1</v>
      </c>
      <c r="F424" s="159">
        <v>2.8009259259259259E-3</v>
      </c>
      <c r="G424" s="160">
        <v>14.87979755377479</v>
      </c>
      <c r="H424" s="160">
        <v>9.8000000000000007</v>
      </c>
      <c r="I424" s="229">
        <v>41739</v>
      </c>
    </row>
    <row r="425" spans="1:9" x14ac:dyDescent="0.25">
      <c r="A425" s="343"/>
      <c r="B425" s="226"/>
      <c r="C425" s="227">
        <v>41741</v>
      </c>
      <c r="D425" s="228">
        <v>46.3</v>
      </c>
      <c r="E425" s="158">
        <v>1</v>
      </c>
      <c r="F425" s="159">
        <v>3.0439814814814821E-3</v>
      </c>
      <c r="G425" s="160">
        <v>13.698224852071014</v>
      </c>
      <c r="H425" s="160">
        <v>46.3</v>
      </c>
      <c r="I425" s="229">
        <v>41741</v>
      </c>
    </row>
    <row r="426" spans="1:9" x14ac:dyDescent="0.25">
      <c r="A426" s="343"/>
      <c r="B426" s="226"/>
      <c r="C426" s="227">
        <v>41748</v>
      </c>
      <c r="D426" s="228">
        <v>20.8</v>
      </c>
      <c r="E426" s="158">
        <v>1</v>
      </c>
      <c r="F426" s="159">
        <v>3.0787037037037037E-3</v>
      </c>
      <c r="G426" s="160">
        <v>13.550488599348544</v>
      </c>
      <c r="H426" s="160">
        <v>20.8</v>
      </c>
      <c r="I426" s="229">
        <v>41748</v>
      </c>
    </row>
    <row r="427" spans="1:9" x14ac:dyDescent="0.25">
      <c r="A427" s="343"/>
      <c r="B427" s="226"/>
      <c r="C427" s="227">
        <v>41754</v>
      </c>
      <c r="D427" s="228">
        <v>25</v>
      </c>
      <c r="E427" s="158">
        <v>1</v>
      </c>
      <c r="F427" s="159">
        <v>2.7546296296296294E-3</v>
      </c>
      <c r="G427" s="160">
        <v>15.138772077375956</v>
      </c>
      <c r="H427" s="160">
        <v>25</v>
      </c>
      <c r="I427" s="229">
        <v>41754</v>
      </c>
    </row>
    <row r="428" spans="1:9" x14ac:dyDescent="0.25">
      <c r="A428" s="343"/>
      <c r="B428" s="226"/>
      <c r="C428" s="227">
        <v>41761</v>
      </c>
      <c r="D428" s="228">
        <v>14.7</v>
      </c>
      <c r="E428" s="158">
        <v>1</v>
      </c>
      <c r="F428" s="159">
        <v>2.6388888888888885E-3</v>
      </c>
      <c r="G428" s="160">
        <v>15.768772348033387</v>
      </c>
      <c r="H428" s="160">
        <v>14.7</v>
      </c>
      <c r="I428" s="229">
        <v>41761</v>
      </c>
    </row>
    <row r="429" spans="1:9" x14ac:dyDescent="0.25">
      <c r="A429" s="343"/>
      <c r="B429" s="226"/>
      <c r="C429" s="227">
        <v>41763</v>
      </c>
      <c r="D429" s="228">
        <v>41.7</v>
      </c>
      <c r="E429" s="158">
        <v>1</v>
      </c>
      <c r="F429" s="159">
        <v>2.9976851851851848E-3</v>
      </c>
      <c r="G429" s="160">
        <v>13.905150055576152</v>
      </c>
      <c r="H429" s="160">
        <v>41.7</v>
      </c>
      <c r="I429" s="229">
        <v>41763</v>
      </c>
    </row>
    <row r="430" spans="1:9" x14ac:dyDescent="0.25">
      <c r="A430" s="343"/>
      <c r="B430" s="226"/>
      <c r="C430" s="227">
        <v>41765</v>
      </c>
      <c r="D430" s="228">
        <v>39.799999999999997</v>
      </c>
      <c r="E430" s="158">
        <v>2</v>
      </c>
      <c r="F430" s="159">
        <v>2.650462962962963E-3</v>
      </c>
      <c r="G430" s="160">
        <v>15.723243426937003</v>
      </c>
      <c r="H430" s="160">
        <v>19.899999999999999</v>
      </c>
      <c r="I430" s="229">
        <v>41765</v>
      </c>
    </row>
    <row r="431" spans="1:9" x14ac:dyDescent="0.25">
      <c r="A431" s="343"/>
      <c r="B431" s="226"/>
      <c r="C431" s="227">
        <v>41768</v>
      </c>
      <c r="D431" s="228">
        <v>10.8</v>
      </c>
      <c r="E431" s="158">
        <v>1</v>
      </c>
      <c r="F431" s="159">
        <v>2.8124999999999995E-3</v>
      </c>
      <c r="G431" s="160">
        <v>14.788893115252961</v>
      </c>
      <c r="H431" s="160">
        <v>10.8</v>
      </c>
      <c r="I431" s="229">
        <v>41768</v>
      </c>
    </row>
    <row r="432" spans="1:9" x14ac:dyDescent="0.25">
      <c r="A432" s="343"/>
      <c r="B432" s="226"/>
      <c r="C432" s="227">
        <v>41769</v>
      </c>
      <c r="D432" s="228">
        <v>14</v>
      </c>
      <c r="E432" s="158">
        <v>1</v>
      </c>
      <c r="F432" s="159">
        <v>2.685185185185185E-3</v>
      </c>
      <c r="G432" s="160">
        <v>15.55075593952485</v>
      </c>
      <c r="H432" s="160">
        <v>14</v>
      </c>
      <c r="I432" s="229">
        <v>41769</v>
      </c>
    </row>
    <row r="433" spans="1:9" x14ac:dyDescent="0.25">
      <c r="A433" s="343"/>
      <c r="B433" s="226"/>
      <c r="C433" s="227">
        <v>41772</v>
      </c>
      <c r="D433" s="228">
        <v>40.299999999999997</v>
      </c>
      <c r="E433" s="158">
        <v>2</v>
      </c>
      <c r="F433" s="159">
        <v>2.5405092592592593E-3</v>
      </c>
      <c r="G433" s="160">
        <v>16.424623848383298</v>
      </c>
      <c r="H433" s="160">
        <v>20.149999999999999</v>
      </c>
      <c r="I433" s="229">
        <v>41772</v>
      </c>
    </row>
    <row r="434" spans="1:9" x14ac:dyDescent="0.25">
      <c r="A434" s="343"/>
      <c r="B434" s="226"/>
      <c r="C434" s="227">
        <v>41776</v>
      </c>
      <c r="D434" s="228">
        <v>40.700000000000003</v>
      </c>
      <c r="E434" s="158">
        <v>1</v>
      </c>
      <c r="F434" s="159">
        <v>2.685185185185185E-3</v>
      </c>
      <c r="G434" s="160">
        <v>15.498201819335742</v>
      </c>
      <c r="H434" s="160">
        <v>40.700000000000003</v>
      </c>
      <c r="I434" s="229">
        <v>41776</v>
      </c>
    </row>
    <row r="435" spans="1:9" x14ac:dyDescent="0.25">
      <c r="A435" s="343"/>
      <c r="B435" s="226"/>
      <c r="C435" s="227">
        <v>41779</v>
      </c>
      <c r="D435" s="228">
        <v>53.3</v>
      </c>
      <c r="E435" s="158">
        <v>1</v>
      </c>
      <c r="F435" s="159">
        <v>2.8587962962962963E-3</v>
      </c>
      <c r="G435" s="160">
        <v>14.549590536851694</v>
      </c>
      <c r="H435" s="160">
        <v>53.3</v>
      </c>
      <c r="I435" s="229">
        <v>41779</v>
      </c>
    </row>
    <row r="436" spans="1:9" x14ac:dyDescent="0.25">
      <c r="A436" s="343"/>
      <c r="B436" s="226"/>
      <c r="C436" s="227">
        <v>41784</v>
      </c>
      <c r="D436" s="228">
        <v>80.5</v>
      </c>
      <c r="E436" s="158">
        <v>1</v>
      </c>
      <c r="F436" s="159">
        <v>2.7546296296296294E-3</v>
      </c>
      <c r="G436" s="160">
        <v>15.133159268929516</v>
      </c>
      <c r="H436" s="160">
        <v>80.5</v>
      </c>
      <c r="I436" s="229">
        <v>41784</v>
      </c>
    </row>
    <row r="437" spans="1:9" x14ac:dyDescent="0.25">
      <c r="A437" s="343"/>
      <c r="B437" s="226"/>
      <c r="C437" s="227">
        <v>41789</v>
      </c>
      <c r="D437" s="228">
        <v>12.5</v>
      </c>
      <c r="E437" s="158">
        <v>1</v>
      </c>
      <c r="F437" s="159">
        <v>3.37962962962963E-3</v>
      </c>
      <c r="G437" s="160">
        <v>12.345679012345691</v>
      </c>
      <c r="H437" s="160">
        <v>12.5</v>
      </c>
      <c r="I437" s="229">
        <v>41789</v>
      </c>
    </row>
    <row r="438" spans="1:9" x14ac:dyDescent="0.25">
      <c r="A438" s="343"/>
      <c r="B438" s="226"/>
      <c r="C438" s="227">
        <v>41791</v>
      </c>
      <c r="D438" s="228">
        <v>56</v>
      </c>
      <c r="E438" s="158">
        <v>1</v>
      </c>
      <c r="F438" s="159">
        <v>2.3379629629629631E-3</v>
      </c>
      <c r="G438" s="160">
        <v>17.806041335453113</v>
      </c>
      <c r="H438" s="160">
        <v>56</v>
      </c>
      <c r="I438" s="229">
        <v>41791</v>
      </c>
    </row>
    <row r="439" spans="1:9" x14ac:dyDescent="0.25">
      <c r="A439" s="343"/>
      <c r="B439" s="226"/>
      <c r="C439" s="227">
        <v>41798</v>
      </c>
      <c r="D439" s="228">
        <v>69.599999999999994</v>
      </c>
      <c r="E439" s="158">
        <v>1</v>
      </c>
      <c r="F439" s="159">
        <v>2.5925925925925925E-3</v>
      </c>
      <c r="G439" s="160">
        <v>16.050220998014233</v>
      </c>
      <c r="H439" s="160">
        <v>69.599999999999994</v>
      </c>
      <c r="I439" s="229">
        <v>41798</v>
      </c>
    </row>
    <row r="440" spans="1:9" x14ac:dyDescent="0.25">
      <c r="A440" s="343"/>
      <c r="B440" s="226"/>
      <c r="C440" s="227">
        <v>41804</v>
      </c>
      <c r="D440" s="228">
        <v>25</v>
      </c>
      <c r="E440" s="158">
        <v>1</v>
      </c>
      <c r="F440" s="159">
        <v>2.2453703703703702E-3</v>
      </c>
      <c r="G440" s="160">
        <v>18.560527943905974</v>
      </c>
      <c r="H440" s="160">
        <v>25</v>
      </c>
      <c r="I440" s="229">
        <v>41804</v>
      </c>
    </row>
    <row r="441" spans="1:9" x14ac:dyDescent="0.25">
      <c r="A441" s="343"/>
      <c r="B441" s="226"/>
      <c r="C441" s="227">
        <v>41817</v>
      </c>
      <c r="D441" s="228">
        <v>27</v>
      </c>
      <c r="E441" s="158">
        <v>1</v>
      </c>
      <c r="F441" s="159">
        <v>2.9050925925925928E-3</v>
      </c>
      <c r="G441" s="160">
        <v>14.35109995570649</v>
      </c>
      <c r="H441" s="160">
        <v>27</v>
      </c>
      <c r="I441" s="229">
        <v>41817</v>
      </c>
    </row>
    <row r="442" spans="1:9" x14ac:dyDescent="0.25">
      <c r="A442" s="343"/>
      <c r="B442" s="226"/>
      <c r="C442" s="227">
        <v>41821</v>
      </c>
      <c r="D442" s="228">
        <v>50</v>
      </c>
      <c r="E442" s="158">
        <v>2</v>
      </c>
      <c r="F442" s="159">
        <v>2.9050925925925928E-3</v>
      </c>
      <c r="G442" s="160">
        <v>14.585198219578549</v>
      </c>
      <c r="H442" s="160">
        <v>25</v>
      </c>
      <c r="I442" s="229">
        <v>41821</v>
      </c>
    </row>
    <row r="443" spans="1:9" x14ac:dyDescent="0.25">
      <c r="A443" s="343"/>
      <c r="B443" s="226"/>
      <c r="C443" s="227">
        <v>41826</v>
      </c>
      <c r="D443" s="228">
        <v>45.3</v>
      </c>
      <c r="E443" s="158">
        <v>2</v>
      </c>
      <c r="F443" s="159">
        <v>3.2812499999999999E-3</v>
      </c>
      <c r="G443" s="160">
        <v>12.69092164929879</v>
      </c>
      <c r="H443" s="160">
        <v>22.65</v>
      </c>
      <c r="I443" s="229">
        <v>41826</v>
      </c>
    </row>
    <row r="444" spans="1:9" x14ac:dyDescent="0.25">
      <c r="A444" s="343"/>
      <c r="B444" s="226"/>
      <c r="C444" s="227">
        <v>41829</v>
      </c>
      <c r="D444" s="228">
        <v>10.5</v>
      </c>
      <c r="E444" s="158">
        <v>1</v>
      </c>
      <c r="F444" s="159">
        <v>2.1412037037037038E-3</v>
      </c>
      <c r="G444" s="160">
        <v>19.424460431654698</v>
      </c>
      <c r="H444" s="160">
        <v>10.5</v>
      </c>
      <c r="I444" s="229">
        <v>41829</v>
      </c>
    </row>
    <row r="445" spans="1:9" x14ac:dyDescent="0.25">
      <c r="A445" s="343"/>
      <c r="B445" s="226"/>
      <c r="C445" s="227">
        <v>41832</v>
      </c>
      <c r="D445" s="228">
        <v>60</v>
      </c>
      <c r="E445" s="158">
        <v>1</v>
      </c>
      <c r="F445" s="159">
        <v>2.9629629629629628E-3</v>
      </c>
      <c r="G445" s="160">
        <v>14.076246334310861</v>
      </c>
      <c r="H445" s="160">
        <v>60</v>
      </c>
      <c r="I445" s="229">
        <v>41832</v>
      </c>
    </row>
    <row r="446" spans="1:9" x14ac:dyDescent="0.25">
      <c r="A446" s="343"/>
      <c r="B446" s="226"/>
      <c r="C446" s="227">
        <v>41839</v>
      </c>
      <c r="D446" s="228">
        <v>12</v>
      </c>
      <c r="E446" s="158">
        <v>1</v>
      </c>
      <c r="F446" s="159">
        <v>3.1249999999999997E-3</v>
      </c>
      <c r="G446" s="160">
        <v>13.337449830194515</v>
      </c>
      <c r="H446" s="160">
        <v>12</v>
      </c>
      <c r="I446" s="229">
        <v>41839</v>
      </c>
    </row>
    <row r="447" spans="1:9" x14ac:dyDescent="0.25">
      <c r="A447" s="343"/>
      <c r="B447" s="226"/>
      <c r="C447" s="227">
        <v>41847</v>
      </c>
      <c r="D447" s="228">
        <v>101.1</v>
      </c>
      <c r="E447" s="158">
        <v>1</v>
      </c>
      <c r="F447" s="159">
        <v>2.7199074074074074E-3</v>
      </c>
      <c r="G447" s="160">
        <v>15.347895757780224</v>
      </c>
      <c r="H447" s="160">
        <v>101.1</v>
      </c>
      <c r="I447" s="229">
        <v>41847</v>
      </c>
    </row>
    <row r="448" spans="1:9" x14ac:dyDescent="0.25">
      <c r="A448" s="343"/>
      <c r="B448" s="226"/>
      <c r="C448" s="227">
        <v>41854</v>
      </c>
      <c r="D448" s="228">
        <v>13.8</v>
      </c>
      <c r="E448" s="158">
        <v>1</v>
      </c>
      <c r="F448" s="159">
        <v>2.7083333333333334E-3</v>
      </c>
      <c r="G448" s="160">
        <v>15.409429280397037</v>
      </c>
      <c r="H448" s="160">
        <v>13.8</v>
      </c>
      <c r="I448" s="229">
        <v>41854</v>
      </c>
    </row>
    <row r="449" spans="1:9" x14ac:dyDescent="0.25">
      <c r="A449" s="343"/>
      <c r="B449" s="226"/>
      <c r="C449" s="227">
        <v>41861</v>
      </c>
      <c r="D449" s="228">
        <v>51.4</v>
      </c>
      <c r="E449" s="158">
        <v>1</v>
      </c>
      <c r="F449" s="159">
        <v>2.5347222222222221E-3</v>
      </c>
      <c r="G449" s="160">
        <v>16.417354272025566</v>
      </c>
      <c r="H449" s="160">
        <v>51.4</v>
      </c>
      <c r="I449" s="229">
        <v>41861</v>
      </c>
    </row>
    <row r="450" spans="1:9" x14ac:dyDescent="0.25">
      <c r="A450" s="343"/>
      <c r="B450" s="226"/>
      <c r="C450" s="227">
        <v>41867</v>
      </c>
      <c r="D450" s="228">
        <v>11.4</v>
      </c>
      <c r="E450" s="158">
        <v>1</v>
      </c>
      <c r="F450" s="159">
        <v>3.1134259259259257E-3</v>
      </c>
      <c r="G450" s="160">
        <v>13.376792698826607</v>
      </c>
      <c r="H450" s="160">
        <v>11.4</v>
      </c>
      <c r="I450" s="229">
        <v>41867</v>
      </c>
    </row>
    <row r="451" spans="1:9" x14ac:dyDescent="0.25">
      <c r="A451" s="343"/>
      <c r="B451" s="226"/>
      <c r="C451" s="227">
        <v>41868</v>
      </c>
      <c r="D451" s="228">
        <v>112</v>
      </c>
      <c r="E451" s="158">
        <v>1</v>
      </c>
      <c r="F451" s="159">
        <v>2.4421296296296296E-3</v>
      </c>
      <c r="G451" s="160">
        <v>17.034220532319402</v>
      </c>
      <c r="H451" s="160">
        <v>112</v>
      </c>
      <c r="I451" s="229">
        <v>41868</v>
      </c>
    </row>
    <row r="452" spans="1:9" x14ac:dyDescent="0.25">
      <c r="A452" s="343"/>
      <c r="B452" s="226"/>
      <c r="C452" s="227">
        <v>41873</v>
      </c>
      <c r="D452" s="228">
        <v>7.8</v>
      </c>
      <c r="E452" s="158">
        <v>1</v>
      </c>
      <c r="F452" s="159">
        <v>4.3518518518518515E-3</v>
      </c>
      <c r="G452" s="160">
        <v>9.5803480040941729</v>
      </c>
      <c r="H452" s="160">
        <v>7.8</v>
      </c>
      <c r="I452" s="229">
        <v>41873</v>
      </c>
    </row>
    <row r="453" spans="1:9" x14ac:dyDescent="0.25">
      <c r="A453" s="343"/>
      <c r="B453" s="226"/>
      <c r="C453" s="227">
        <v>41889</v>
      </c>
      <c r="D453" s="228">
        <v>56</v>
      </c>
      <c r="E453" s="158">
        <v>1</v>
      </c>
      <c r="F453" s="159">
        <v>2.3842592592592591E-3</v>
      </c>
      <c r="G453" s="160">
        <v>17.437937894645803</v>
      </c>
      <c r="H453" s="160">
        <v>56</v>
      </c>
      <c r="I453" s="229">
        <v>41889</v>
      </c>
    </row>
    <row r="454" spans="1:9" x14ac:dyDescent="0.25">
      <c r="A454" s="343"/>
      <c r="B454" s="230" t="s">
        <v>1885</v>
      </c>
      <c r="C454" s="231"/>
      <c r="D454" s="232">
        <v>1207.8000000000002</v>
      </c>
      <c r="E454" s="233">
        <v>36</v>
      </c>
      <c r="F454" s="234">
        <v>2.8327546296296291E-3</v>
      </c>
      <c r="G454" s="235">
        <v>14.969668790648379</v>
      </c>
      <c r="H454" s="235">
        <v>33.550000000000004</v>
      </c>
      <c r="I454" s="236">
        <v>41889</v>
      </c>
    </row>
    <row r="455" spans="1:9" x14ac:dyDescent="0.25">
      <c r="A455" s="343"/>
      <c r="B455" s="230" t="s">
        <v>1076</v>
      </c>
      <c r="C455" s="237"/>
      <c r="D455" s="232">
        <v>240</v>
      </c>
      <c r="E455" s="233">
        <v>12</v>
      </c>
      <c r="F455" s="234">
        <v>2.6321373456790124E-3</v>
      </c>
      <c r="G455" s="235">
        <v>16.067574972453031</v>
      </c>
      <c r="H455" s="235">
        <v>20</v>
      </c>
      <c r="I455" s="236">
        <v>41709</v>
      </c>
    </row>
    <row r="456" spans="1:9" x14ac:dyDescent="0.25">
      <c r="A456" s="343"/>
      <c r="B456" s="230" t="s">
        <v>809</v>
      </c>
      <c r="C456" s="237"/>
      <c r="D456" s="232">
        <v>12</v>
      </c>
      <c r="E456" s="233">
        <v>2</v>
      </c>
      <c r="F456" s="234">
        <v>6.1574074074074066E-3</v>
      </c>
      <c r="G456" s="235">
        <v>6.8815378408403305</v>
      </c>
      <c r="H456" s="235">
        <v>6</v>
      </c>
      <c r="I456" s="236">
        <v>41506</v>
      </c>
    </row>
    <row r="457" spans="1:9" x14ac:dyDescent="0.25">
      <c r="A457" s="343"/>
      <c r="B457" s="230" t="s">
        <v>323</v>
      </c>
      <c r="C457" s="237"/>
      <c r="D457" s="232">
        <v>252.5</v>
      </c>
      <c r="E457" s="233">
        <v>25</v>
      </c>
      <c r="F457" s="234">
        <v>2.9000000000000002E-3</v>
      </c>
      <c r="G457" s="235">
        <v>14.642962190633092</v>
      </c>
      <c r="H457" s="235">
        <v>10.1</v>
      </c>
      <c r="I457" s="236">
        <v>40989</v>
      </c>
    </row>
    <row r="458" spans="1:9" x14ac:dyDescent="0.25">
      <c r="A458" s="343"/>
      <c r="B458" s="230" t="s">
        <v>785</v>
      </c>
      <c r="C458" s="237"/>
      <c r="D458" s="232">
        <v>31.25</v>
      </c>
      <c r="E458" s="233">
        <v>6</v>
      </c>
      <c r="F458" s="234">
        <v>2.4672067901234567E-3</v>
      </c>
      <c r="G458" s="235">
        <v>16.958333333333346</v>
      </c>
      <c r="H458" s="235">
        <v>5.208333333333333</v>
      </c>
      <c r="I458" s="236">
        <v>40973</v>
      </c>
    </row>
    <row r="459" spans="1:9" x14ac:dyDescent="0.25">
      <c r="A459" s="343"/>
      <c r="B459" s="230" t="s">
        <v>1229</v>
      </c>
      <c r="C459" s="237"/>
      <c r="D459" s="232">
        <v>156.14999999999998</v>
      </c>
      <c r="E459" s="233">
        <v>9</v>
      </c>
      <c r="F459" s="234">
        <v>2.5488683127572022E-3</v>
      </c>
      <c r="G459" s="235">
        <v>16.526823731800661</v>
      </c>
      <c r="H459" s="235">
        <v>17.349999999999998</v>
      </c>
      <c r="I459" s="236">
        <v>40358.504861111112</v>
      </c>
    </row>
    <row r="460" spans="1:9" x14ac:dyDescent="0.25">
      <c r="A460" s="343"/>
      <c r="B460" s="230" t="s">
        <v>689</v>
      </c>
      <c r="C460" s="237"/>
      <c r="D460" s="232">
        <v>66.5</v>
      </c>
      <c r="E460" s="233">
        <v>2</v>
      </c>
      <c r="F460" s="234">
        <v>2.5520833333333333E-3</v>
      </c>
      <c r="G460" s="235">
        <v>16.346223861770142</v>
      </c>
      <c r="H460" s="235">
        <v>33.25</v>
      </c>
      <c r="I460" s="236">
        <v>40335</v>
      </c>
    </row>
    <row r="461" spans="1:9" x14ac:dyDescent="0.25">
      <c r="A461" s="343"/>
      <c r="B461" s="230" t="s">
        <v>452</v>
      </c>
      <c r="C461" s="237"/>
      <c r="D461" s="232">
        <v>90.11</v>
      </c>
      <c r="E461" s="233">
        <v>19</v>
      </c>
      <c r="F461" s="234">
        <v>5.2491471734892776E-3</v>
      </c>
      <c r="G461" s="235">
        <v>9.2144371799062927</v>
      </c>
      <c r="H461" s="235">
        <v>4.7426315789473685</v>
      </c>
      <c r="I461" s="236">
        <v>39659</v>
      </c>
    </row>
    <row r="462" spans="1:9" x14ac:dyDescent="0.25">
      <c r="A462" s="343"/>
      <c r="B462" s="230" t="s">
        <v>33</v>
      </c>
      <c r="C462" s="237"/>
      <c r="D462" s="232">
        <v>1454.9999999999998</v>
      </c>
      <c r="E462" s="233">
        <v>89</v>
      </c>
      <c r="F462" s="234">
        <v>2.7625624219725347E-3</v>
      </c>
      <c r="G462" s="235">
        <v>15.34170433653899</v>
      </c>
      <c r="H462" s="235">
        <v>16.348314606741571</v>
      </c>
      <c r="I462" s="236">
        <v>39619</v>
      </c>
    </row>
    <row r="463" spans="1:9" x14ac:dyDescent="0.25">
      <c r="A463" s="343"/>
      <c r="B463" s="230" t="s">
        <v>26</v>
      </c>
      <c r="C463" s="237"/>
      <c r="D463" s="232">
        <v>81.05</v>
      </c>
      <c r="E463" s="233">
        <v>14</v>
      </c>
      <c r="F463" s="234">
        <v>3.018353174603174E-3</v>
      </c>
      <c r="G463" s="235">
        <v>14.433774856757676</v>
      </c>
      <c r="H463" s="235">
        <v>5.7892857142857137</v>
      </c>
      <c r="I463" s="236">
        <v>39509</v>
      </c>
    </row>
    <row r="464" spans="1:9" x14ac:dyDescent="0.25">
      <c r="A464" s="343"/>
      <c r="B464" s="230" t="s">
        <v>581</v>
      </c>
      <c r="C464" s="237"/>
      <c r="D464" s="232">
        <v>1</v>
      </c>
      <c r="E464" s="233">
        <v>1</v>
      </c>
      <c r="F464" s="234">
        <v>3.472222222222222E-3</v>
      </c>
      <c r="G464" s="235">
        <v>12.000000000000011</v>
      </c>
      <c r="H464" s="235">
        <v>1</v>
      </c>
      <c r="I464" s="236">
        <v>39487</v>
      </c>
    </row>
    <row r="465" spans="1:9" x14ac:dyDescent="0.25">
      <c r="A465" s="238" t="s">
        <v>1231</v>
      </c>
      <c r="B465" s="8"/>
      <c r="C465" s="8"/>
      <c r="D465" s="9">
        <v>11310.560000000009</v>
      </c>
      <c r="E465" s="10">
        <v>607</v>
      </c>
      <c r="F465" s="11">
        <v>2.7364390749893231E-3</v>
      </c>
      <c r="G465" s="9">
        <v>16.475009358358676</v>
      </c>
      <c r="H465" s="9">
        <v>18.633542009884692</v>
      </c>
      <c r="I465" s="152">
        <v>42728</v>
      </c>
    </row>
    <row r="466" spans="1:9" x14ac:dyDescent="0.25">
      <c r="A466" s="218" t="s">
        <v>1225</v>
      </c>
      <c r="B466" s="219" t="s">
        <v>1856</v>
      </c>
      <c r="C466" s="220">
        <v>42696</v>
      </c>
      <c r="D466" s="221">
        <v>0.75</v>
      </c>
      <c r="E466" s="222">
        <v>1</v>
      </c>
      <c r="F466" s="223">
        <v>2.7777777777777776E-2</v>
      </c>
      <c r="G466" s="224">
        <v>1.5000000000000013</v>
      </c>
      <c r="H466" s="224">
        <v>0.75</v>
      </c>
      <c r="I466" s="225">
        <v>42696</v>
      </c>
    </row>
    <row r="467" spans="1:9" x14ac:dyDescent="0.25">
      <c r="A467" s="343"/>
      <c r="B467" s="226"/>
      <c r="C467" s="227">
        <v>42703</v>
      </c>
      <c r="D467" s="228">
        <v>1</v>
      </c>
      <c r="E467" s="158">
        <v>1</v>
      </c>
      <c r="F467" s="159">
        <v>3.4490740740740738E-2</v>
      </c>
      <c r="G467" s="160">
        <v>1.2080536912751687</v>
      </c>
      <c r="H467" s="160">
        <v>1</v>
      </c>
      <c r="I467" s="229">
        <v>42703</v>
      </c>
    </row>
    <row r="468" spans="1:9" x14ac:dyDescent="0.25">
      <c r="A468" s="343"/>
      <c r="B468" s="226"/>
      <c r="C468" s="227">
        <v>42705</v>
      </c>
      <c r="D468" s="228">
        <v>1</v>
      </c>
      <c r="E468" s="158">
        <v>1</v>
      </c>
      <c r="F468" s="159">
        <v>3.7164351851851851E-2</v>
      </c>
      <c r="G468" s="160">
        <v>1.1211460604173165</v>
      </c>
      <c r="H468" s="160">
        <v>1</v>
      </c>
      <c r="I468" s="229">
        <v>42705</v>
      </c>
    </row>
    <row r="469" spans="1:9" x14ac:dyDescent="0.25">
      <c r="A469" s="343"/>
      <c r="B469" s="226"/>
      <c r="C469" s="227">
        <v>42710</v>
      </c>
      <c r="D469" s="228">
        <v>0.96599999999999997</v>
      </c>
      <c r="E469" s="158">
        <v>1</v>
      </c>
      <c r="F469" s="159">
        <v>2.5277777777777777E-2</v>
      </c>
      <c r="G469" s="160">
        <v>1.648151658767774</v>
      </c>
      <c r="H469" s="160">
        <v>0.96599999999999997</v>
      </c>
      <c r="I469" s="229">
        <v>42710</v>
      </c>
    </row>
    <row r="470" spans="1:9" x14ac:dyDescent="0.25">
      <c r="A470" s="343"/>
      <c r="B470" s="226"/>
      <c r="C470" s="227">
        <v>42712</v>
      </c>
      <c r="D470" s="228">
        <v>1.0229999999999999</v>
      </c>
      <c r="E470" s="158">
        <v>1</v>
      </c>
      <c r="F470" s="159">
        <v>2.5462962962962962E-2</v>
      </c>
      <c r="G470" s="160">
        <v>1.6360728565082199</v>
      </c>
      <c r="H470" s="160">
        <v>1.0229999999999999</v>
      </c>
      <c r="I470" s="229">
        <v>42712</v>
      </c>
    </row>
    <row r="471" spans="1:9" x14ac:dyDescent="0.25">
      <c r="A471" s="343"/>
      <c r="B471" s="226"/>
      <c r="C471" s="227">
        <v>42717</v>
      </c>
      <c r="D471" s="228">
        <v>1</v>
      </c>
      <c r="E471" s="158">
        <v>1</v>
      </c>
      <c r="F471" s="159">
        <v>2.3206018518518515E-2</v>
      </c>
      <c r="G471" s="160">
        <v>1.7955112219451388</v>
      </c>
      <c r="H471" s="160">
        <v>1</v>
      </c>
      <c r="I471" s="229">
        <v>42717</v>
      </c>
    </row>
    <row r="472" spans="1:9" x14ac:dyDescent="0.25">
      <c r="A472" s="343"/>
      <c r="B472" s="226"/>
      <c r="C472" s="227">
        <v>42719</v>
      </c>
      <c r="D472" s="228">
        <v>0.95</v>
      </c>
      <c r="E472" s="158">
        <v>1</v>
      </c>
      <c r="F472" s="159">
        <v>2.2673611111111113E-2</v>
      </c>
      <c r="G472" s="160">
        <v>1.8377216550241817</v>
      </c>
      <c r="H472" s="160">
        <v>0.95</v>
      </c>
      <c r="I472" s="229">
        <v>42719</v>
      </c>
    </row>
    <row r="473" spans="1:9" x14ac:dyDescent="0.25">
      <c r="A473" s="343"/>
      <c r="B473" s="230" t="s">
        <v>1886</v>
      </c>
      <c r="C473" s="231"/>
      <c r="D473" s="232">
        <v>6.6890000000000001</v>
      </c>
      <c r="E473" s="233">
        <v>7</v>
      </c>
      <c r="F473" s="234">
        <v>2.8007605820105815E-2</v>
      </c>
      <c r="G473" s="235">
        <v>1.535236734848257</v>
      </c>
      <c r="H473" s="235">
        <v>0.95557142857142863</v>
      </c>
      <c r="I473" s="236">
        <v>42719</v>
      </c>
    </row>
    <row r="474" spans="1:9" x14ac:dyDescent="0.25">
      <c r="A474" s="343"/>
      <c r="B474" s="219" t="s">
        <v>1432</v>
      </c>
      <c r="C474" s="220">
        <v>41832</v>
      </c>
      <c r="D474" s="221">
        <v>1.2</v>
      </c>
      <c r="E474" s="222">
        <v>1</v>
      </c>
      <c r="F474" s="223">
        <v>2.4722222222222225E-2</v>
      </c>
      <c r="G474" s="224">
        <v>1.6855247756535321</v>
      </c>
      <c r="H474" s="224">
        <v>1.2</v>
      </c>
      <c r="I474" s="225">
        <v>41832</v>
      </c>
    </row>
    <row r="475" spans="1:9" x14ac:dyDescent="0.25">
      <c r="A475" s="343"/>
      <c r="B475" s="226"/>
      <c r="C475" s="227">
        <v>41866</v>
      </c>
      <c r="D475" s="228">
        <v>0.75</v>
      </c>
      <c r="E475" s="158">
        <v>1</v>
      </c>
      <c r="F475" s="159">
        <v>2.7777777777777776E-2</v>
      </c>
      <c r="G475" s="160">
        <v>1.5000000000000013</v>
      </c>
      <c r="H475" s="160">
        <v>0.75</v>
      </c>
      <c r="I475" s="229">
        <v>41866</v>
      </c>
    </row>
    <row r="476" spans="1:9" x14ac:dyDescent="0.25">
      <c r="A476" s="343"/>
      <c r="B476" s="226"/>
      <c r="C476" s="227">
        <v>41868</v>
      </c>
      <c r="D476" s="228">
        <v>2.4</v>
      </c>
      <c r="E476" s="158">
        <v>1</v>
      </c>
      <c r="F476" s="159">
        <v>2.4120370370370372E-2</v>
      </c>
      <c r="G476" s="160">
        <v>1.7276544691061801</v>
      </c>
      <c r="H476" s="160">
        <v>2.4</v>
      </c>
      <c r="I476" s="229">
        <v>41868</v>
      </c>
    </row>
    <row r="477" spans="1:9" x14ac:dyDescent="0.25">
      <c r="A477" s="343"/>
      <c r="B477" s="226"/>
      <c r="C477" s="227">
        <v>42603</v>
      </c>
      <c r="D477" s="228">
        <v>2.4</v>
      </c>
      <c r="E477" s="158">
        <v>1</v>
      </c>
      <c r="F477" s="159">
        <v>2.7094907407407404E-2</v>
      </c>
      <c r="G477" s="160">
        <v>1.5379138483446078</v>
      </c>
      <c r="H477" s="160">
        <v>2.4</v>
      </c>
      <c r="I477" s="229">
        <v>42603</v>
      </c>
    </row>
    <row r="478" spans="1:9" x14ac:dyDescent="0.25">
      <c r="A478" s="343"/>
      <c r="B478" s="230" t="s">
        <v>1461</v>
      </c>
      <c r="C478" s="231"/>
      <c r="D478" s="232">
        <v>6.75</v>
      </c>
      <c r="E478" s="233">
        <v>4</v>
      </c>
      <c r="F478" s="234">
        <v>2.5928819444444445E-2</v>
      </c>
      <c r="G478" s="235">
        <v>1.6127732732760802</v>
      </c>
      <c r="H478" s="235">
        <v>1.6875</v>
      </c>
      <c r="I478" s="236">
        <v>42603</v>
      </c>
    </row>
    <row r="479" spans="1:9" x14ac:dyDescent="0.25">
      <c r="A479" s="343"/>
      <c r="B479" s="219" t="s">
        <v>1833</v>
      </c>
      <c r="C479" s="220">
        <v>42601</v>
      </c>
      <c r="D479" s="221">
        <v>1</v>
      </c>
      <c r="E479" s="222">
        <v>1</v>
      </c>
      <c r="F479" s="223">
        <v>2.5925925925925925E-2</v>
      </c>
      <c r="G479" s="224">
        <v>1.6071428571428585</v>
      </c>
      <c r="H479" s="224">
        <v>1</v>
      </c>
      <c r="I479" s="225">
        <v>42601</v>
      </c>
    </row>
    <row r="480" spans="1:9" x14ac:dyDescent="0.25">
      <c r="A480" s="343"/>
      <c r="B480" s="226"/>
      <c r="C480" s="227">
        <v>42602</v>
      </c>
      <c r="D480" s="228">
        <v>0.7</v>
      </c>
      <c r="E480" s="158">
        <v>1</v>
      </c>
      <c r="F480" s="159">
        <v>2.8125000000000001E-2</v>
      </c>
      <c r="G480" s="160">
        <v>1.4814814814814825</v>
      </c>
      <c r="H480" s="160">
        <v>0.7</v>
      </c>
      <c r="I480" s="229">
        <v>42602</v>
      </c>
    </row>
    <row r="481" spans="1:9" x14ac:dyDescent="0.25">
      <c r="A481" s="343"/>
      <c r="B481" s="230" t="s">
        <v>1884</v>
      </c>
      <c r="C481" s="231"/>
      <c r="D481" s="232">
        <v>1.7</v>
      </c>
      <c r="E481" s="233">
        <v>2</v>
      </c>
      <c r="F481" s="234">
        <v>2.7025462962962963E-2</v>
      </c>
      <c r="G481" s="235">
        <v>1.5443121693121706</v>
      </c>
      <c r="H481" s="235">
        <v>0.85</v>
      </c>
      <c r="I481" s="236">
        <v>42602</v>
      </c>
    </row>
    <row r="482" spans="1:9" x14ac:dyDescent="0.25">
      <c r="A482" s="343"/>
      <c r="B482" s="230" t="s">
        <v>949</v>
      </c>
      <c r="C482" s="237"/>
      <c r="D482" s="232">
        <v>73.16</v>
      </c>
      <c r="E482" s="233">
        <v>74</v>
      </c>
      <c r="F482" s="234">
        <v>2.548439064064064E-2</v>
      </c>
      <c r="G482" s="235">
        <v>1.6479556684534191</v>
      </c>
      <c r="H482" s="235">
        <v>0.98864864864864865</v>
      </c>
      <c r="I482" s="236">
        <v>42599</v>
      </c>
    </row>
    <row r="483" spans="1:9" x14ac:dyDescent="0.25">
      <c r="A483" s="343"/>
      <c r="B483" s="219" t="s">
        <v>1822</v>
      </c>
      <c r="C483" s="220">
        <v>42584</v>
      </c>
      <c r="D483" s="221">
        <v>0.65</v>
      </c>
      <c r="E483" s="222">
        <v>1</v>
      </c>
      <c r="F483" s="223">
        <v>2.3344907407407408E-2</v>
      </c>
      <c r="G483" s="224">
        <v>1.7848970251716261</v>
      </c>
      <c r="H483" s="224">
        <v>0.65</v>
      </c>
      <c r="I483" s="225">
        <v>42584</v>
      </c>
    </row>
    <row r="484" spans="1:9" x14ac:dyDescent="0.25">
      <c r="A484" s="343"/>
      <c r="B484" s="230" t="s">
        <v>1887</v>
      </c>
      <c r="C484" s="231"/>
      <c r="D484" s="232">
        <v>0.65</v>
      </c>
      <c r="E484" s="233">
        <v>1</v>
      </c>
      <c r="F484" s="234">
        <v>2.3344907407407408E-2</v>
      </c>
      <c r="G484" s="235">
        <v>1.7848970251716261</v>
      </c>
      <c r="H484" s="235">
        <v>0.65</v>
      </c>
      <c r="I484" s="236">
        <v>42584</v>
      </c>
    </row>
    <row r="485" spans="1:9" x14ac:dyDescent="0.25">
      <c r="A485" s="343"/>
      <c r="B485" s="219" t="s">
        <v>1155</v>
      </c>
      <c r="C485" s="220">
        <v>41389</v>
      </c>
      <c r="D485" s="221">
        <v>1.05</v>
      </c>
      <c r="E485" s="222">
        <v>1</v>
      </c>
      <c r="F485" s="223">
        <v>2.3819444444444445E-2</v>
      </c>
      <c r="G485" s="224">
        <v>1.7491901897269797</v>
      </c>
      <c r="H485" s="224">
        <v>1.05</v>
      </c>
      <c r="I485" s="225">
        <v>41389</v>
      </c>
    </row>
    <row r="486" spans="1:9" x14ac:dyDescent="0.25">
      <c r="A486" s="343"/>
      <c r="B486" s="226"/>
      <c r="C486" s="227">
        <v>41395</v>
      </c>
      <c r="D486" s="228">
        <v>1.25</v>
      </c>
      <c r="E486" s="158">
        <v>1</v>
      </c>
      <c r="F486" s="159">
        <v>2.4745370370370372E-2</v>
      </c>
      <c r="G486" s="160">
        <v>1.6841317365269475</v>
      </c>
      <c r="H486" s="160">
        <v>1.25</v>
      </c>
      <c r="I486" s="229">
        <v>41395</v>
      </c>
    </row>
    <row r="487" spans="1:9" x14ac:dyDescent="0.25">
      <c r="A487" s="343"/>
      <c r="B487" s="226"/>
      <c r="C487" s="227">
        <v>41402</v>
      </c>
      <c r="D487" s="228">
        <v>0.65</v>
      </c>
      <c r="E487" s="158">
        <v>1</v>
      </c>
      <c r="F487" s="159">
        <v>2.3819444444444445E-2</v>
      </c>
      <c r="G487" s="160">
        <v>1.7488789237668174</v>
      </c>
      <c r="H487" s="160">
        <v>0.65</v>
      </c>
      <c r="I487" s="229">
        <v>41402</v>
      </c>
    </row>
    <row r="488" spans="1:9" x14ac:dyDescent="0.25">
      <c r="A488" s="343"/>
      <c r="B488" s="226"/>
      <c r="C488" s="227">
        <v>41766</v>
      </c>
      <c r="D488" s="228">
        <v>0.75</v>
      </c>
      <c r="E488" s="158">
        <v>1</v>
      </c>
      <c r="F488" s="159">
        <v>2.5138888888888891E-2</v>
      </c>
      <c r="G488" s="160">
        <v>1.6574585635359129</v>
      </c>
      <c r="H488" s="160">
        <v>0.75</v>
      </c>
      <c r="I488" s="229">
        <v>41766</v>
      </c>
    </row>
    <row r="489" spans="1:9" x14ac:dyDescent="0.25">
      <c r="A489" s="343"/>
      <c r="B489" s="226"/>
      <c r="C489" s="227">
        <v>42459</v>
      </c>
      <c r="D489" s="228">
        <v>1</v>
      </c>
      <c r="E489" s="158">
        <v>1</v>
      </c>
      <c r="F489" s="159">
        <v>2.417824074074074E-2</v>
      </c>
      <c r="G489" s="160">
        <v>1.7233125897558654</v>
      </c>
      <c r="H489" s="160">
        <v>1</v>
      </c>
      <c r="I489" s="229">
        <v>42459</v>
      </c>
    </row>
    <row r="490" spans="1:9" x14ac:dyDescent="0.25">
      <c r="A490" s="343"/>
      <c r="B490" s="226"/>
      <c r="C490" s="227">
        <v>42492</v>
      </c>
      <c r="D490" s="228">
        <v>1</v>
      </c>
      <c r="E490" s="158">
        <v>1</v>
      </c>
      <c r="F490" s="159">
        <v>2.3761574074074074E-2</v>
      </c>
      <c r="G490" s="160">
        <v>1.7535314174378971</v>
      </c>
      <c r="H490" s="160">
        <v>1</v>
      </c>
      <c r="I490" s="229">
        <v>42492</v>
      </c>
    </row>
    <row r="491" spans="1:9" x14ac:dyDescent="0.25">
      <c r="A491" s="343"/>
      <c r="B491" s="230" t="s">
        <v>1235</v>
      </c>
      <c r="C491" s="231"/>
      <c r="D491" s="232">
        <v>5.6999999999999993</v>
      </c>
      <c r="E491" s="233">
        <v>6</v>
      </c>
      <c r="F491" s="234">
        <v>2.4243827160493826E-2</v>
      </c>
      <c r="G491" s="235">
        <v>1.7194172367917366</v>
      </c>
      <c r="H491" s="235">
        <v>0.94999999999999984</v>
      </c>
      <c r="I491" s="236">
        <v>42492</v>
      </c>
    </row>
    <row r="492" spans="1:9" x14ac:dyDescent="0.25">
      <c r="A492" s="343"/>
      <c r="B492" s="230" t="s">
        <v>1136</v>
      </c>
      <c r="C492" s="237"/>
      <c r="D492" s="232">
        <v>4.4089999999999998</v>
      </c>
      <c r="E492" s="233">
        <v>5</v>
      </c>
      <c r="F492" s="234">
        <v>2.3321759259259257E-2</v>
      </c>
      <c r="G492" s="235">
        <v>1.7902136659632872</v>
      </c>
      <c r="H492" s="235">
        <v>0.88179999999999992</v>
      </c>
      <c r="I492" s="236">
        <v>42453</v>
      </c>
    </row>
    <row r="493" spans="1:9" x14ac:dyDescent="0.25">
      <c r="A493" s="343"/>
      <c r="B493" s="230" t="s">
        <v>781</v>
      </c>
      <c r="C493" s="237"/>
      <c r="D493" s="232">
        <v>94.435000000000002</v>
      </c>
      <c r="E493" s="233">
        <v>106</v>
      </c>
      <c r="F493" s="234">
        <v>2.608010132774282E-2</v>
      </c>
      <c r="G493" s="235">
        <v>1.6577344691698606</v>
      </c>
      <c r="H493" s="235">
        <v>0.89089622641509436</v>
      </c>
      <c r="I493" s="236">
        <v>42445</v>
      </c>
    </row>
    <row r="494" spans="1:9" x14ac:dyDescent="0.25">
      <c r="A494" s="343"/>
      <c r="B494" s="219" t="s">
        <v>1204</v>
      </c>
      <c r="C494" s="220">
        <v>41448</v>
      </c>
      <c r="D494" s="221">
        <v>0.5</v>
      </c>
      <c r="E494" s="222">
        <v>1</v>
      </c>
      <c r="F494" s="223">
        <v>2.0833333333333332E-2</v>
      </c>
      <c r="G494" s="224">
        <v>2.0000000000000018</v>
      </c>
      <c r="H494" s="224">
        <v>0.5</v>
      </c>
      <c r="I494" s="225">
        <v>41448</v>
      </c>
    </row>
    <row r="495" spans="1:9" x14ac:dyDescent="0.25">
      <c r="A495" s="343"/>
      <c r="B495" s="226"/>
      <c r="C495" s="227">
        <v>41482</v>
      </c>
      <c r="D495" s="228">
        <v>0.5</v>
      </c>
      <c r="E495" s="158">
        <v>1</v>
      </c>
      <c r="F495" s="159">
        <v>2.7777777777777776E-2</v>
      </c>
      <c r="G495" s="160">
        <v>1.5000000000000013</v>
      </c>
      <c r="H495" s="160">
        <v>0.5</v>
      </c>
      <c r="I495" s="229">
        <v>41482</v>
      </c>
    </row>
    <row r="496" spans="1:9" x14ac:dyDescent="0.25">
      <c r="A496" s="343"/>
      <c r="B496" s="226"/>
      <c r="C496" s="227">
        <v>41483</v>
      </c>
      <c r="D496" s="228">
        <v>2.4</v>
      </c>
      <c r="E496" s="158">
        <v>1</v>
      </c>
      <c r="F496" s="159">
        <v>2.4432870370370369E-2</v>
      </c>
      <c r="G496" s="160">
        <v>1.7054875641531795</v>
      </c>
      <c r="H496" s="160">
        <v>2.4</v>
      </c>
      <c r="I496" s="229">
        <v>41483</v>
      </c>
    </row>
    <row r="497" spans="1:9" x14ac:dyDescent="0.25">
      <c r="A497" s="343"/>
      <c r="B497" s="226"/>
      <c r="C497" s="227">
        <v>42209</v>
      </c>
      <c r="D497" s="228">
        <v>1.3</v>
      </c>
      <c r="E497" s="158">
        <v>1</v>
      </c>
      <c r="F497" s="159">
        <v>2.1944444444444447E-2</v>
      </c>
      <c r="G497" s="160">
        <v>1.8985801217038554</v>
      </c>
      <c r="H497" s="160">
        <v>1.3</v>
      </c>
      <c r="I497" s="229">
        <v>42209</v>
      </c>
    </row>
    <row r="498" spans="1:9" x14ac:dyDescent="0.25">
      <c r="A498" s="343"/>
      <c r="B498" s="226"/>
      <c r="C498" s="227">
        <v>42211</v>
      </c>
      <c r="D498" s="228">
        <v>2.4</v>
      </c>
      <c r="E498" s="158">
        <v>1</v>
      </c>
      <c r="F498" s="159">
        <v>2.4756944444444443E-2</v>
      </c>
      <c r="G498" s="160">
        <v>1.6828983248928724</v>
      </c>
      <c r="H498" s="160">
        <v>2.4</v>
      </c>
      <c r="I498" s="229">
        <v>42211</v>
      </c>
    </row>
    <row r="499" spans="1:9" x14ac:dyDescent="0.25">
      <c r="A499" s="343"/>
      <c r="B499" s="230" t="s">
        <v>1233</v>
      </c>
      <c r="C499" s="231"/>
      <c r="D499" s="232">
        <v>7.1</v>
      </c>
      <c r="E499" s="233">
        <v>5</v>
      </c>
      <c r="F499" s="234">
        <v>2.3949074074074074E-2</v>
      </c>
      <c r="G499" s="235">
        <v>1.7573932021499821</v>
      </c>
      <c r="H499" s="235">
        <v>1.42</v>
      </c>
      <c r="I499" s="236">
        <v>42211</v>
      </c>
    </row>
    <row r="500" spans="1:9" x14ac:dyDescent="0.25">
      <c r="A500" s="343"/>
      <c r="B500" s="219" t="s">
        <v>1616</v>
      </c>
      <c r="C500" s="220">
        <v>42178</v>
      </c>
      <c r="D500" s="221">
        <v>1</v>
      </c>
      <c r="E500" s="222">
        <v>1</v>
      </c>
      <c r="F500" s="223">
        <v>2.2569444444444444E-2</v>
      </c>
      <c r="G500" s="224">
        <v>1.8461538461538476</v>
      </c>
      <c r="H500" s="224">
        <v>1</v>
      </c>
      <c r="I500" s="225">
        <v>42178</v>
      </c>
    </row>
    <row r="501" spans="1:9" x14ac:dyDescent="0.25">
      <c r="A501" s="343"/>
      <c r="B501" s="230" t="s">
        <v>1752</v>
      </c>
      <c r="C501" s="231"/>
      <c r="D501" s="232">
        <v>1</v>
      </c>
      <c r="E501" s="233">
        <v>1</v>
      </c>
      <c r="F501" s="234">
        <v>2.2569444444444444E-2</v>
      </c>
      <c r="G501" s="235">
        <v>1.8461538461538476</v>
      </c>
      <c r="H501" s="235">
        <v>1</v>
      </c>
      <c r="I501" s="236">
        <v>42178</v>
      </c>
    </row>
    <row r="502" spans="1:9" x14ac:dyDescent="0.25">
      <c r="A502" s="343"/>
      <c r="B502" s="219" t="s">
        <v>1493</v>
      </c>
      <c r="C502" s="220">
        <v>41889</v>
      </c>
      <c r="D502" s="221">
        <v>1.2</v>
      </c>
      <c r="E502" s="222">
        <v>1</v>
      </c>
      <c r="F502" s="223">
        <v>2.8703703703703703E-2</v>
      </c>
      <c r="G502" s="224">
        <v>1.4516129032258076</v>
      </c>
      <c r="H502" s="224">
        <v>1.2</v>
      </c>
      <c r="I502" s="225">
        <v>41889</v>
      </c>
    </row>
    <row r="503" spans="1:9" x14ac:dyDescent="0.25">
      <c r="A503" s="343"/>
      <c r="B503" s="230" t="s">
        <v>1753</v>
      </c>
      <c r="C503" s="231"/>
      <c r="D503" s="232">
        <v>1.2</v>
      </c>
      <c r="E503" s="233">
        <v>1</v>
      </c>
      <c r="F503" s="234">
        <v>2.8703703703703703E-2</v>
      </c>
      <c r="G503" s="235">
        <v>1.4516129032258076</v>
      </c>
      <c r="H503" s="235">
        <v>1.2</v>
      </c>
      <c r="I503" s="236">
        <v>41889</v>
      </c>
    </row>
    <row r="504" spans="1:9" x14ac:dyDescent="0.25">
      <c r="A504" s="343"/>
      <c r="B504" s="230" t="s">
        <v>988</v>
      </c>
      <c r="C504" s="237"/>
      <c r="D504" s="232">
        <v>2.7</v>
      </c>
      <c r="E504" s="233">
        <v>3</v>
      </c>
      <c r="F504" s="234">
        <v>2.3634259259259258E-2</v>
      </c>
      <c r="G504" s="235">
        <v>1.7806250040320222</v>
      </c>
      <c r="H504" s="235">
        <v>0.9</v>
      </c>
      <c r="I504" s="236">
        <v>41532</v>
      </c>
    </row>
    <row r="505" spans="1:9" x14ac:dyDescent="0.25">
      <c r="A505" s="343"/>
      <c r="B505" s="219" t="s">
        <v>1183</v>
      </c>
      <c r="C505" s="220">
        <v>41417</v>
      </c>
      <c r="D505" s="221">
        <v>0.8</v>
      </c>
      <c r="E505" s="222">
        <v>1</v>
      </c>
      <c r="F505" s="223">
        <v>2.2418981481481481E-2</v>
      </c>
      <c r="G505" s="224">
        <v>1.8580645161290339</v>
      </c>
      <c r="H505" s="224">
        <v>0.8</v>
      </c>
      <c r="I505" s="225">
        <v>41417</v>
      </c>
    </row>
    <row r="506" spans="1:9" x14ac:dyDescent="0.25">
      <c r="A506" s="343"/>
      <c r="B506" s="226"/>
      <c r="C506" s="227">
        <v>41423</v>
      </c>
      <c r="D506" s="228">
        <v>0.53</v>
      </c>
      <c r="E506" s="158">
        <v>1</v>
      </c>
      <c r="F506" s="159">
        <v>2.5439814814814814E-2</v>
      </c>
      <c r="G506" s="160">
        <v>1.6377682403433489</v>
      </c>
      <c r="H506" s="160">
        <v>0.53</v>
      </c>
      <c r="I506" s="229">
        <v>41423</v>
      </c>
    </row>
    <row r="507" spans="1:9" x14ac:dyDescent="0.25">
      <c r="A507" s="343"/>
      <c r="B507" s="226"/>
      <c r="C507" s="227">
        <v>41446</v>
      </c>
      <c r="D507" s="228">
        <v>1</v>
      </c>
      <c r="E507" s="158">
        <v>1</v>
      </c>
      <c r="F507" s="159">
        <v>2.4305555555555556E-2</v>
      </c>
      <c r="G507" s="160">
        <v>1.7142857142857155</v>
      </c>
      <c r="H507" s="160">
        <v>1</v>
      </c>
      <c r="I507" s="229">
        <v>41446</v>
      </c>
    </row>
    <row r="508" spans="1:9" x14ac:dyDescent="0.25">
      <c r="A508" s="343"/>
      <c r="B508" s="230" t="s">
        <v>1234</v>
      </c>
      <c r="C508" s="231"/>
      <c r="D508" s="232">
        <v>2.33</v>
      </c>
      <c r="E508" s="233">
        <v>3</v>
      </c>
      <c r="F508" s="234">
        <v>2.4054783950617286E-2</v>
      </c>
      <c r="G508" s="235">
        <v>1.736706156919366</v>
      </c>
      <c r="H508" s="235">
        <v>0.77666666666666673</v>
      </c>
      <c r="I508" s="236">
        <v>41446</v>
      </c>
    </row>
    <row r="509" spans="1:9" x14ac:dyDescent="0.25">
      <c r="A509" s="343"/>
      <c r="B509" s="230" t="s">
        <v>1032</v>
      </c>
      <c r="C509" s="237"/>
      <c r="D509" s="232">
        <v>30.927926999999997</v>
      </c>
      <c r="E509" s="233">
        <v>31</v>
      </c>
      <c r="F509" s="234">
        <v>3.1786887694145761E-2</v>
      </c>
      <c r="G509" s="235">
        <v>1.3745138548221676</v>
      </c>
      <c r="H509" s="235">
        <v>0.99767506451612897</v>
      </c>
      <c r="I509" s="236">
        <v>41263</v>
      </c>
    </row>
    <row r="510" spans="1:9" x14ac:dyDescent="0.25">
      <c r="A510" s="343"/>
      <c r="B510" s="230" t="s">
        <v>955</v>
      </c>
      <c r="C510" s="237"/>
      <c r="D510" s="232">
        <v>2.16</v>
      </c>
      <c r="E510" s="233">
        <v>3</v>
      </c>
      <c r="F510" s="234">
        <v>2.6913580246913583E-2</v>
      </c>
      <c r="G510" s="235">
        <v>1.5497377948990863</v>
      </c>
      <c r="H510" s="235">
        <v>0.72000000000000008</v>
      </c>
      <c r="I510" s="236">
        <v>41037</v>
      </c>
    </row>
    <row r="511" spans="1:9" x14ac:dyDescent="0.25">
      <c r="A511" s="343"/>
      <c r="B511" s="230" t="s">
        <v>1229</v>
      </c>
      <c r="C511" s="237"/>
      <c r="D511" s="232">
        <v>6.8</v>
      </c>
      <c r="E511" s="233">
        <v>10</v>
      </c>
      <c r="F511" s="234">
        <v>2.7120370370370371E-2</v>
      </c>
      <c r="G511" s="235">
        <v>1.5568355727896446</v>
      </c>
      <c r="H511" s="235">
        <v>0.67999999999999994</v>
      </c>
      <c r="I511" s="236">
        <v>40348.55972222222</v>
      </c>
    </row>
    <row r="512" spans="1:9" x14ac:dyDescent="0.25">
      <c r="A512" s="343"/>
      <c r="B512" s="230" t="s">
        <v>187</v>
      </c>
      <c r="C512" s="237"/>
      <c r="D512" s="232">
        <v>9.82</v>
      </c>
      <c r="E512" s="233">
        <v>19</v>
      </c>
      <c r="F512" s="234">
        <v>2.7271564327485377E-2</v>
      </c>
      <c r="G512" s="235">
        <v>1.5391705726102098</v>
      </c>
      <c r="H512" s="235">
        <v>0.51684210526315788</v>
      </c>
      <c r="I512" s="236">
        <v>39638</v>
      </c>
    </row>
    <row r="513" spans="1:9" x14ac:dyDescent="0.25">
      <c r="A513" s="343"/>
      <c r="B513" s="230" t="s">
        <v>683</v>
      </c>
      <c r="C513" s="237"/>
      <c r="D513" s="232">
        <v>1</v>
      </c>
      <c r="E513" s="233">
        <v>2</v>
      </c>
      <c r="F513" s="234">
        <v>2.2962962962962963E-2</v>
      </c>
      <c r="G513" s="235">
        <v>1.8150491728291545</v>
      </c>
      <c r="H513" s="235">
        <v>0.5</v>
      </c>
      <c r="I513" s="236">
        <v>39619</v>
      </c>
    </row>
    <row r="514" spans="1:9" x14ac:dyDescent="0.25">
      <c r="A514" s="343"/>
      <c r="B514" s="230" t="s">
        <v>346</v>
      </c>
      <c r="C514" s="237"/>
      <c r="D514" s="232">
        <v>6.42</v>
      </c>
      <c r="E514" s="233">
        <v>11</v>
      </c>
      <c r="F514" s="234">
        <v>2.7507365319865321E-2</v>
      </c>
      <c r="G514" s="235">
        <v>1.5156965895847669</v>
      </c>
      <c r="H514" s="235">
        <v>0.58363636363636362</v>
      </c>
      <c r="I514" s="236">
        <v>39570</v>
      </c>
    </row>
    <row r="515" spans="1:9" x14ac:dyDescent="0.25">
      <c r="A515" s="343"/>
      <c r="B515" s="230" t="s">
        <v>249</v>
      </c>
      <c r="C515" s="237"/>
      <c r="D515" s="232">
        <v>1.2</v>
      </c>
      <c r="E515" s="233">
        <v>1</v>
      </c>
      <c r="F515" s="234">
        <v>2.6469907407407411E-2</v>
      </c>
      <c r="G515" s="235">
        <v>1.57377049180328</v>
      </c>
      <c r="H515" s="235">
        <v>1.2</v>
      </c>
      <c r="I515" s="236">
        <v>38949</v>
      </c>
    </row>
    <row r="516" spans="1:9" x14ac:dyDescent="0.25">
      <c r="A516" s="343"/>
      <c r="B516" s="230" t="s">
        <v>103</v>
      </c>
      <c r="C516" s="237"/>
      <c r="D516" s="232">
        <v>1</v>
      </c>
      <c r="E516" s="233">
        <v>2</v>
      </c>
      <c r="F516" s="234">
        <v>2.4039351851851853E-2</v>
      </c>
      <c r="G516" s="235">
        <v>1.7395698396390777</v>
      </c>
      <c r="H516" s="235">
        <v>0.5</v>
      </c>
      <c r="I516" s="236">
        <v>38933</v>
      </c>
    </row>
    <row r="517" spans="1:9" x14ac:dyDescent="0.25">
      <c r="A517" s="343"/>
      <c r="B517" s="230" t="s">
        <v>213</v>
      </c>
      <c r="C517" s="237"/>
      <c r="D517" s="232">
        <v>0.5</v>
      </c>
      <c r="E517" s="233">
        <v>1</v>
      </c>
      <c r="F517" s="234">
        <v>2.4583333333333332E-2</v>
      </c>
      <c r="G517" s="235">
        <v>1.6949152542372896</v>
      </c>
      <c r="H517" s="235">
        <v>0.5</v>
      </c>
      <c r="I517" s="236">
        <v>38891</v>
      </c>
    </row>
    <row r="518" spans="1:9" x14ac:dyDescent="0.25">
      <c r="A518" s="343"/>
      <c r="B518" s="230" t="s">
        <v>107</v>
      </c>
      <c r="C518" s="237"/>
      <c r="D518" s="232">
        <v>2</v>
      </c>
      <c r="E518" s="233">
        <v>2</v>
      </c>
      <c r="F518" s="234">
        <v>2.4415509259259262E-2</v>
      </c>
      <c r="G518" s="235">
        <v>1.7252448424625335</v>
      </c>
      <c r="H518" s="235">
        <v>1</v>
      </c>
      <c r="I518" s="236">
        <v>38626</v>
      </c>
    </row>
    <row r="519" spans="1:9" x14ac:dyDescent="0.25">
      <c r="A519" s="343"/>
      <c r="B519" s="230" t="s">
        <v>10</v>
      </c>
      <c r="C519" s="237"/>
      <c r="D519" s="232">
        <v>4</v>
      </c>
      <c r="E519" s="233">
        <v>13</v>
      </c>
      <c r="F519" s="234">
        <v>2.7738603988603984E-2</v>
      </c>
      <c r="G519" s="235">
        <v>1.5172990320847126</v>
      </c>
      <c r="H519" s="235">
        <v>0.30769230769230771</v>
      </c>
      <c r="I519" s="236">
        <v>38596</v>
      </c>
    </row>
    <row r="520" spans="1:9" x14ac:dyDescent="0.25">
      <c r="A520" s="343"/>
      <c r="B520" s="230" t="s">
        <v>13</v>
      </c>
      <c r="C520" s="237"/>
      <c r="D520" s="232">
        <v>1.2</v>
      </c>
      <c r="E520" s="233">
        <v>1</v>
      </c>
      <c r="F520" s="234">
        <v>2.5127314814814811E-2</v>
      </c>
      <c r="G520" s="235">
        <v>1.6583493282149724</v>
      </c>
      <c r="H520" s="235">
        <v>1.2</v>
      </c>
      <c r="I520" s="236">
        <v>38585</v>
      </c>
    </row>
    <row r="521" spans="1:9" x14ac:dyDescent="0.25">
      <c r="A521" s="343"/>
      <c r="B521" s="230" t="s">
        <v>90</v>
      </c>
      <c r="C521" s="237"/>
      <c r="D521" s="232">
        <v>0.5</v>
      </c>
      <c r="E521" s="233">
        <v>1</v>
      </c>
      <c r="F521" s="234">
        <v>2.5717592592592594E-2</v>
      </c>
      <c r="G521" s="235">
        <v>1.6201620162016213</v>
      </c>
      <c r="H521" s="235">
        <v>0.5</v>
      </c>
      <c r="I521" s="236">
        <v>38525</v>
      </c>
    </row>
    <row r="522" spans="1:9" x14ac:dyDescent="0.25">
      <c r="A522" s="343"/>
      <c r="B522" s="230" t="s">
        <v>954</v>
      </c>
      <c r="C522" s="237"/>
      <c r="D522" s="232">
        <v>0.65</v>
      </c>
      <c r="E522" s="233">
        <v>1</v>
      </c>
      <c r="F522" s="234">
        <v>2.1886574074074072E-2</v>
      </c>
      <c r="G522" s="235">
        <v>1.9039869812855994</v>
      </c>
      <c r="H522" s="235">
        <v>0.65</v>
      </c>
      <c r="I522" s="236">
        <v>38157</v>
      </c>
    </row>
    <row r="523" spans="1:9" x14ac:dyDescent="0.25">
      <c r="A523" s="343"/>
      <c r="B523" s="230" t="s">
        <v>19</v>
      </c>
      <c r="C523" s="237"/>
      <c r="D523" s="232">
        <v>0.68</v>
      </c>
      <c r="E523" s="233">
        <v>1</v>
      </c>
      <c r="F523" s="234">
        <v>2.8310185185185185E-2</v>
      </c>
      <c r="G523" s="235">
        <v>1.4720384846662673</v>
      </c>
      <c r="H523" s="235">
        <v>0.68</v>
      </c>
      <c r="I523" s="236">
        <v>38041</v>
      </c>
    </row>
    <row r="524" spans="1:9" x14ac:dyDescent="0.25">
      <c r="A524" s="238" t="s">
        <v>1232</v>
      </c>
      <c r="B524" s="8"/>
      <c r="C524" s="8"/>
      <c r="D524" s="9">
        <v>276.68092699999971</v>
      </c>
      <c r="E524" s="10">
        <v>317</v>
      </c>
      <c r="F524" s="11">
        <v>2.6552897534758729E-2</v>
      </c>
      <c r="G524" s="9">
        <v>1.6107141402284726</v>
      </c>
      <c r="H524" s="9">
        <v>0.87281049526813792</v>
      </c>
      <c r="I524" s="152">
        <v>42719</v>
      </c>
    </row>
    <row r="525" spans="1:9" x14ac:dyDescent="0.25">
      <c r="A525" s="218" t="s">
        <v>1259</v>
      </c>
      <c r="B525" s="230" t="s">
        <v>930</v>
      </c>
      <c r="C525" s="237"/>
      <c r="D525" s="232">
        <v>60</v>
      </c>
      <c r="E525" s="233">
        <v>2</v>
      </c>
      <c r="F525" s="234">
        <v>2.1122685185185185E-3</v>
      </c>
      <c r="G525" s="235">
        <v>19.716933509338837</v>
      </c>
      <c r="H525" s="235">
        <v>30</v>
      </c>
      <c r="I525" s="236">
        <v>41483</v>
      </c>
    </row>
    <row r="526" spans="1:9" x14ac:dyDescent="0.25">
      <c r="A526" s="238" t="s">
        <v>1262</v>
      </c>
      <c r="B526" s="8"/>
      <c r="C526" s="8"/>
      <c r="D526" s="9">
        <v>60</v>
      </c>
      <c r="E526" s="10">
        <v>2</v>
      </c>
      <c r="F526" s="11">
        <v>2.1122685185185185E-3</v>
      </c>
      <c r="G526" s="9">
        <v>19.716933509338837</v>
      </c>
      <c r="H526" s="9">
        <v>30</v>
      </c>
      <c r="I526" s="152">
        <v>41483</v>
      </c>
    </row>
    <row r="527" spans="1:9" x14ac:dyDescent="0.25">
      <c r="A527" s="218" t="s">
        <v>1260</v>
      </c>
      <c r="B527" s="230" t="s">
        <v>930</v>
      </c>
      <c r="C527" s="237"/>
      <c r="D527" s="232">
        <v>52</v>
      </c>
      <c r="E527" s="233">
        <v>2</v>
      </c>
      <c r="F527" s="234">
        <v>2.8472222222222219E-3</v>
      </c>
      <c r="G527" s="235">
        <v>14.626700139632941</v>
      </c>
      <c r="H527" s="235">
        <v>26</v>
      </c>
      <c r="I527" s="236">
        <v>41483</v>
      </c>
    </row>
    <row r="528" spans="1:9" x14ac:dyDescent="0.25">
      <c r="A528" s="238" t="s">
        <v>1263</v>
      </c>
      <c r="B528" s="8"/>
      <c r="C528" s="8"/>
      <c r="D528" s="9">
        <v>52</v>
      </c>
      <c r="E528" s="10">
        <v>2</v>
      </c>
      <c r="F528" s="11">
        <v>2.8472222222222219E-3</v>
      </c>
      <c r="G528" s="9">
        <v>14.626700139632941</v>
      </c>
      <c r="H528" s="9">
        <v>26</v>
      </c>
      <c r="I528" s="152">
        <v>41483</v>
      </c>
    </row>
    <row r="529" spans="1:9" x14ac:dyDescent="0.25">
      <c r="A529" s="218" t="s">
        <v>1301</v>
      </c>
      <c r="B529" s="219" t="s">
        <v>329</v>
      </c>
      <c r="C529" s="220">
        <v>41621</v>
      </c>
      <c r="D529" s="221">
        <v>1</v>
      </c>
      <c r="E529" s="222">
        <v>1</v>
      </c>
      <c r="F529" s="223">
        <v>3.125E-2</v>
      </c>
      <c r="G529" s="224">
        <v>1.3333333333333344</v>
      </c>
      <c r="H529" s="224">
        <v>1</v>
      </c>
      <c r="I529" s="225">
        <v>41621</v>
      </c>
    </row>
    <row r="530" spans="1:9" x14ac:dyDescent="0.25">
      <c r="A530" s="343"/>
      <c r="B530" s="230" t="s">
        <v>1313</v>
      </c>
      <c r="C530" s="231"/>
      <c r="D530" s="232">
        <v>1</v>
      </c>
      <c r="E530" s="233">
        <v>1</v>
      </c>
      <c r="F530" s="234">
        <v>3.125E-2</v>
      </c>
      <c r="G530" s="235">
        <v>1.3333333333333344</v>
      </c>
      <c r="H530" s="235">
        <v>1</v>
      </c>
      <c r="I530" s="236">
        <v>41621</v>
      </c>
    </row>
    <row r="531" spans="1:9" x14ac:dyDescent="0.25">
      <c r="A531" s="238" t="s">
        <v>1312</v>
      </c>
      <c r="B531" s="8"/>
      <c r="C531" s="8"/>
      <c r="D531" s="9">
        <v>1</v>
      </c>
      <c r="E531" s="10">
        <v>1</v>
      </c>
      <c r="F531" s="11">
        <v>3.125E-2</v>
      </c>
      <c r="G531" s="9">
        <v>1.3333333333333344</v>
      </c>
      <c r="H531" s="9">
        <v>1</v>
      </c>
      <c r="I531" s="152">
        <v>41621</v>
      </c>
    </row>
    <row r="532" spans="1:9" x14ac:dyDescent="0.25">
      <c r="A532" s="239" t="s">
        <v>288</v>
      </c>
      <c r="B532" s="240"/>
      <c r="C532" s="240"/>
      <c r="D532" s="241">
        <v>17977.940628880046</v>
      </c>
      <c r="E532" s="242">
        <v>2476</v>
      </c>
      <c r="F532" s="243">
        <v>8.6634608912223975E-3</v>
      </c>
      <c r="G532" s="244">
        <v>7.8761281301535684</v>
      </c>
      <c r="H532" s="244">
        <v>7.2608807063328129</v>
      </c>
      <c r="I532" s="245">
        <v>42733</v>
      </c>
    </row>
  </sheetData>
  <mergeCells count="1">
    <mergeCell ref="M3:N3"/>
  </mergeCells>
  <phoneticPr fontId="4" type="noConversion"/>
  <pageMargins left="0.75" right="0.75" top="1" bottom="1" header="0.5" footer="0.5"/>
  <pageSetup orientation="portrait" horizontalDpi="4294967293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H67"/>
  <sheetViews>
    <sheetView zoomScale="75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C2" sqref="C2"/>
    </sheetView>
  </sheetViews>
  <sheetFormatPr defaultColWidth="13.25" defaultRowHeight="11.25" x14ac:dyDescent="0.2"/>
  <cols>
    <col min="1" max="1" width="10.25" style="12" customWidth="1"/>
    <col min="2" max="113" width="12.5" style="12" customWidth="1"/>
    <col min="114" max="114" width="10.75" style="12" customWidth="1"/>
    <col min="115" max="115" width="12.5" style="12" customWidth="1"/>
    <col min="116" max="116" width="13" style="12" customWidth="1"/>
    <col min="117" max="117" width="10.25" style="12" customWidth="1"/>
    <col min="118" max="118" width="10.625" style="12" customWidth="1"/>
    <col min="119" max="120" width="13.5" style="12" customWidth="1"/>
    <col min="121" max="232" width="8.5" style="12" customWidth="1"/>
    <col min="233" max="233" width="11.25" style="12" customWidth="1"/>
    <col min="234" max="234" width="10.75" style="12" customWidth="1"/>
    <col min="235" max="235" width="13.625" style="12" customWidth="1"/>
    <col min="236" max="236" width="10.75" style="12" customWidth="1"/>
    <col min="237" max="237" width="11.125" style="12" customWidth="1"/>
    <col min="238" max="239" width="14" style="12" customWidth="1"/>
    <col min="240" max="351" width="10.5" style="12" customWidth="1"/>
    <col min="352" max="353" width="11.5" style="12" customWidth="1"/>
    <col min="354" max="354" width="13.75" style="12" bestFit="1" customWidth="1"/>
    <col min="355" max="355" width="11" style="12" customWidth="1"/>
    <col min="356" max="356" width="11.25" style="12" customWidth="1"/>
    <col min="357" max="358" width="14.125" style="12" bestFit="1" customWidth="1"/>
    <col min="359" max="365" width="10.75" style="12" customWidth="1"/>
    <col min="366" max="366" width="14.25" style="12" bestFit="1" customWidth="1"/>
    <col min="367" max="367" width="13.75" style="12" bestFit="1" customWidth="1"/>
    <col min="368" max="368" width="16.5" style="12" bestFit="1" customWidth="1"/>
    <col min="369" max="369" width="13.75" style="12" bestFit="1" customWidth="1"/>
    <col min="370" max="370" width="14.125" style="12" bestFit="1" customWidth="1"/>
    <col min="371" max="372" width="16.75" style="12" bestFit="1" customWidth="1"/>
    <col min="373" max="16384" width="13.25" style="12"/>
  </cols>
  <sheetData>
    <row r="1" spans="1:372" ht="12" x14ac:dyDescent="0.2">
      <c r="B1" s="12" t="s">
        <v>393</v>
      </c>
      <c r="C1" s="12" t="s">
        <v>392</v>
      </c>
      <c r="D1" s="12" t="s">
        <v>394</v>
      </c>
      <c r="E1" s="12" t="s">
        <v>427</v>
      </c>
      <c r="F1" s="12" t="s">
        <v>428</v>
      </c>
      <c r="J1" s="13"/>
      <c r="K1" s="14"/>
      <c r="L1" s="14"/>
      <c r="M1" s="14"/>
      <c r="N1" s="14"/>
      <c r="O1" s="14"/>
      <c r="P1" s="14"/>
    </row>
    <row r="2" spans="1:372" x14ac:dyDescent="0.2">
      <c r="B2" s="12">
        <f ca="1">10 *WEEKNUM( TODAY())</f>
        <v>470</v>
      </c>
      <c r="C2" s="12" t="e">
        <f>GETPIVOTDATA("Total",$A$9,"Year",2016)</f>
        <v>#REF!</v>
      </c>
      <c r="D2" s="12" t="e">
        <f ca="1">C2-B2</f>
        <v>#REF!</v>
      </c>
      <c r="E2" s="12" t="e">
        <f>GETPIVOTDATA("Total",$A$7,"Year",2006)</f>
        <v>#REF!</v>
      </c>
      <c r="F2" s="12" t="e">
        <f>C2-E2</f>
        <v>#REF!</v>
      </c>
      <c r="G2" s="12">
        <f ca="1">WEEKNUM(TODAY())</f>
        <v>47</v>
      </c>
      <c r="I2" s="12" t="b">
        <f ca="1">G2=A36</f>
        <v>0</v>
      </c>
    </row>
    <row r="3" spans="1:372" x14ac:dyDescent="0.2">
      <c r="A3" s="12">
        <v>2012</v>
      </c>
      <c r="C3" s="15" t="e">
        <f ca="1">GETPIVOTDATA("Total",J11:J63,"Year",2006,"Week",G2)</f>
        <v>#REF!</v>
      </c>
    </row>
    <row r="4" spans="1:372" x14ac:dyDescent="0.2">
      <c r="I4" s="12" t="str">
        <f ca="1">ADDRESS(ThisWeek,9,1,1)</f>
        <v>$I$47</v>
      </c>
    </row>
    <row r="5" spans="1:372" x14ac:dyDescent="0.2">
      <c r="AB5" s="12">
        <v>120</v>
      </c>
      <c r="AC5" s="12">
        <f>SUM(AA11:AA22)</f>
        <v>69.349999999999994</v>
      </c>
      <c r="AD5" s="12">
        <f>AB5-AC5</f>
        <v>50.650000000000006</v>
      </c>
    </row>
    <row r="7" spans="1:372" s="16" customFormat="1" x14ac:dyDescent="0.2">
      <c r="B7" s="16" t="s">
        <v>280</v>
      </c>
      <c r="C7" s="16" t="s">
        <v>289</v>
      </c>
      <c r="D7" s="16" t="s">
        <v>287</v>
      </c>
    </row>
    <row r="8" spans="1:372" s="17" customFormat="1" x14ac:dyDescent="0.2">
      <c r="A8" s="16"/>
      <c r="B8" s="246" t="s">
        <v>1223</v>
      </c>
      <c r="C8" s="247"/>
      <c r="D8" s="247"/>
      <c r="E8" s="247"/>
      <c r="F8" s="247"/>
      <c r="G8" s="247"/>
      <c r="H8" s="247"/>
      <c r="I8" s="247"/>
      <c r="J8" s="247"/>
      <c r="K8" s="247"/>
      <c r="L8" s="247"/>
      <c r="M8" s="247"/>
      <c r="N8" s="247"/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  <c r="AD8" s="247"/>
      <c r="AE8" s="247"/>
      <c r="AF8" s="247"/>
      <c r="AG8" s="247"/>
      <c r="AH8" s="247"/>
      <c r="AI8" s="247"/>
      <c r="AJ8" s="247"/>
      <c r="AK8" s="247"/>
      <c r="AL8" s="247"/>
      <c r="AM8" s="247"/>
      <c r="AN8" s="247"/>
      <c r="AO8" s="247"/>
      <c r="AP8" s="247"/>
      <c r="AQ8" s="247"/>
      <c r="AR8" s="247"/>
      <c r="AS8" s="247"/>
      <c r="AT8" s="247"/>
      <c r="AU8" s="247"/>
      <c r="AV8" s="247"/>
      <c r="AW8" s="247"/>
      <c r="AX8" s="247"/>
      <c r="AY8" s="247"/>
      <c r="AZ8" s="247"/>
      <c r="BA8" s="247"/>
      <c r="BB8" s="247"/>
      <c r="BC8" s="247"/>
      <c r="BD8" s="247"/>
      <c r="BE8" s="247"/>
      <c r="BF8" s="247"/>
      <c r="BG8" s="247"/>
      <c r="BH8" s="247"/>
      <c r="BI8" s="247"/>
      <c r="BJ8" s="247"/>
      <c r="BK8" s="247"/>
      <c r="BL8" s="247"/>
      <c r="BM8" s="247"/>
      <c r="BN8" s="247"/>
      <c r="BO8" s="247"/>
      <c r="BP8" s="247"/>
      <c r="BQ8" s="247"/>
      <c r="BR8" s="247"/>
      <c r="BS8" s="247"/>
      <c r="BT8" s="247"/>
      <c r="BU8" s="247"/>
      <c r="BV8" s="247"/>
      <c r="BW8" s="247"/>
      <c r="BX8" s="247"/>
      <c r="BY8" s="247"/>
      <c r="BZ8" s="247"/>
      <c r="CA8" s="247"/>
      <c r="CB8" s="247"/>
      <c r="CC8" s="247"/>
      <c r="CD8" s="247"/>
      <c r="CE8" s="247"/>
      <c r="CF8" s="247"/>
      <c r="CG8" s="247"/>
      <c r="CH8" s="247"/>
      <c r="CI8" s="247"/>
      <c r="CJ8" s="247"/>
      <c r="CK8" s="247"/>
      <c r="CL8" s="247"/>
      <c r="CM8" s="247"/>
      <c r="CN8" s="247"/>
      <c r="CO8" s="247"/>
      <c r="CP8" s="247"/>
      <c r="CQ8" s="247"/>
      <c r="CR8" s="247"/>
      <c r="CS8" s="247"/>
      <c r="CT8" s="247"/>
      <c r="CU8" s="247"/>
      <c r="CV8" s="247"/>
      <c r="CW8" s="247"/>
      <c r="CX8" s="247"/>
      <c r="CY8" s="247"/>
      <c r="CZ8" s="247"/>
      <c r="DA8" s="247"/>
      <c r="DB8" s="247"/>
      <c r="DC8" s="247"/>
      <c r="DD8" s="247"/>
      <c r="DE8" s="247"/>
      <c r="DF8" s="247"/>
      <c r="DG8" s="247"/>
      <c r="DH8" s="247"/>
      <c r="DI8" s="247"/>
      <c r="DJ8" s="248" t="s">
        <v>1236</v>
      </c>
      <c r="DK8" s="248" t="s">
        <v>1230</v>
      </c>
      <c r="DL8" s="248" t="s">
        <v>1237</v>
      </c>
      <c r="DM8" s="248" t="s">
        <v>1238</v>
      </c>
      <c r="DN8" s="248" t="s">
        <v>1239</v>
      </c>
      <c r="DO8" s="248" t="s">
        <v>1240</v>
      </c>
      <c r="DP8" s="248" t="s">
        <v>1241</v>
      </c>
      <c r="DQ8" s="246" t="s">
        <v>1224</v>
      </c>
      <c r="DR8" s="247"/>
      <c r="DS8" s="247"/>
      <c r="DT8" s="247"/>
      <c r="DU8" s="247"/>
      <c r="DV8" s="247"/>
      <c r="DW8" s="247"/>
      <c r="DX8" s="247"/>
      <c r="DY8" s="247"/>
      <c r="DZ8" s="247"/>
      <c r="EA8" s="247"/>
      <c r="EB8" s="247"/>
      <c r="EC8" s="247"/>
      <c r="ED8" s="247"/>
      <c r="EE8" s="247"/>
      <c r="EF8" s="247"/>
      <c r="EG8" s="247"/>
      <c r="EH8" s="247"/>
      <c r="EI8" s="247"/>
      <c r="EJ8" s="247"/>
      <c r="EK8" s="247"/>
      <c r="EL8" s="247"/>
      <c r="EM8" s="247"/>
      <c r="EN8" s="247"/>
      <c r="EO8" s="247"/>
      <c r="EP8" s="247"/>
      <c r="EQ8" s="247"/>
      <c r="ER8" s="247"/>
      <c r="ES8" s="247"/>
      <c r="ET8" s="247"/>
      <c r="EU8" s="247"/>
      <c r="EV8" s="247"/>
      <c r="EW8" s="247"/>
      <c r="EX8" s="247"/>
      <c r="EY8" s="247"/>
      <c r="EZ8" s="247"/>
      <c r="FA8" s="247"/>
      <c r="FB8" s="247"/>
      <c r="FC8" s="247"/>
      <c r="FD8" s="247"/>
      <c r="FE8" s="247"/>
      <c r="FF8" s="247"/>
      <c r="FG8" s="247"/>
      <c r="FH8" s="247"/>
      <c r="FI8" s="247"/>
      <c r="FJ8" s="247"/>
      <c r="FK8" s="247"/>
      <c r="FL8" s="247"/>
      <c r="FM8" s="247"/>
      <c r="FN8" s="247"/>
      <c r="FO8" s="247"/>
      <c r="FP8" s="247"/>
      <c r="FQ8" s="247"/>
      <c r="FR8" s="247"/>
      <c r="FS8" s="247"/>
      <c r="FT8" s="247"/>
      <c r="FU8" s="247"/>
      <c r="FV8" s="247"/>
      <c r="FW8" s="247"/>
      <c r="FX8" s="247"/>
      <c r="FY8" s="247"/>
      <c r="FZ8" s="247"/>
      <c r="GA8" s="247"/>
      <c r="GB8" s="247"/>
      <c r="GC8" s="247"/>
      <c r="GD8" s="247"/>
      <c r="GE8" s="247"/>
      <c r="GF8" s="247"/>
      <c r="GG8" s="247"/>
      <c r="GH8" s="247"/>
      <c r="GI8" s="247"/>
      <c r="GJ8" s="247"/>
      <c r="GK8" s="247"/>
      <c r="GL8" s="247"/>
      <c r="GM8" s="247"/>
      <c r="GN8" s="247"/>
      <c r="GO8" s="247"/>
      <c r="GP8" s="247"/>
      <c r="GQ8" s="247"/>
      <c r="GR8" s="247"/>
      <c r="GS8" s="247"/>
      <c r="GT8" s="247"/>
      <c r="GU8" s="247"/>
      <c r="GV8" s="247"/>
      <c r="GW8" s="247"/>
      <c r="GX8" s="247"/>
      <c r="GY8" s="247"/>
      <c r="GZ8" s="247"/>
      <c r="HA8" s="247"/>
      <c r="HB8" s="247"/>
      <c r="HC8" s="247"/>
      <c r="HD8" s="247"/>
      <c r="HE8" s="247"/>
      <c r="HF8" s="247"/>
      <c r="HG8" s="247"/>
      <c r="HH8" s="247"/>
      <c r="HI8" s="247"/>
      <c r="HJ8" s="247"/>
      <c r="HK8" s="247"/>
      <c r="HL8" s="247"/>
      <c r="HM8" s="247"/>
      <c r="HN8" s="247"/>
      <c r="HO8" s="247"/>
      <c r="HP8" s="247"/>
      <c r="HQ8" s="247"/>
      <c r="HR8" s="247"/>
      <c r="HS8" s="247"/>
      <c r="HT8" s="247"/>
      <c r="HU8" s="247"/>
      <c r="HV8" s="247"/>
      <c r="HW8" s="247"/>
      <c r="HX8" s="247"/>
      <c r="HY8" s="248" t="s">
        <v>1242</v>
      </c>
      <c r="HZ8" s="248" t="s">
        <v>1231</v>
      </c>
      <c r="IA8" s="248" t="s">
        <v>1243</v>
      </c>
      <c r="IB8" s="248" t="s">
        <v>1244</v>
      </c>
      <c r="IC8" s="248" t="s">
        <v>1245</v>
      </c>
      <c r="ID8" s="248" t="s">
        <v>1246</v>
      </c>
      <c r="IE8" s="248" t="s">
        <v>1247</v>
      </c>
      <c r="IF8" s="246" t="s">
        <v>1225</v>
      </c>
      <c r="IG8" s="247"/>
      <c r="IH8" s="247"/>
      <c r="II8" s="247"/>
      <c r="IJ8" s="247"/>
      <c r="IK8" s="247"/>
      <c r="IL8" s="247"/>
      <c r="IM8" s="247"/>
      <c r="IN8" s="247"/>
      <c r="IO8" s="247"/>
      <c r="IP8" s="247"/>
      <c r="IQ8" s="247"/>
      <c r="IR8" s="247"/>
      <c r="IS8" s="247"/>
      <c r="IT8" s="247"/>
      <c r="IU8" s="247"/>
      <c r="IV8" s="247"/>
      <c r="IW8" s="247"/>
      <c r="IX8" s="247"/>
      <c r="IY8" s="247"/>
      <c r="IZ8" s="247"/>
      <c r="JA8" s="247"/>
      <c r="JB8" s="247"/>
      <c r="JC8" s="247"/>
      <c r="JD8" s="247"/>
      <c r="JE8" s="247"/>
      <c r="JF8" s="247"/>
      <c r="JG8" s="247"/>
      <c r="JH8" s="247"/>
      <c r="JI8" s="247"/>
      <c r="JJ8" s="247"/>
      <c r="JK8" s="247"/>
      <c r="JL8" s="247"/>
      <c r="JM8" s="247"/>
      <c r="JN8" s="247"/>
      <c r="JO8" s="247"/>
      <c r="JP8" s="247"/>
      <c r="JQ8" s="247"/>
      <c r="JR8" s="247"/>
      <c r="JS8" s="247"/>
      <c r="JT8" s="247"/>
      <c r="JU8" s="247"/>
      <c r="JV8" s="247"/>
      <c r="JW8" s="247"/>
      <c r="JX8" s="247"/>
      <c r="JY8" s="247"/>
      <c r="JZ8" s="247"/>
      <c r="KA8" s="247"/>
      <c r="KB8" s="247"/>
      <c r="KC8" s="247"/>
      <c r="KD8" s="247"/>
      <c r="KE8" s="247"/>
      <c r="KF8" s="247"/>
      <c r="KG8" s="247"/>
      <c r="KH8" s="247"/>
      <c r="KI8" s="247"/>
      <c r="KJ8" s="247"/>
      <c r="KK8" s="247"/>
      <c r="KL8" s="247"/>
      <c r="KM8" s="247"/>
      <c r="KN8" s="247"/>
      <c r="KO8" s="247"/>
      <c r="KP8" s="247"/>
      <c r="KQ8" s="247"/>
      <c r="KR8" s="247"/>
      <c r="KS8" s="247"/>
      <c r="KT8" s="247"/>
      <c r="KU8" s="247"/>
      <c r="KV8" s="247"/>
      <c r="KW8" s="247"/>
      <c r="KX8" s="247"/>
      <c r="KY8" s="247"/>
      <c r="KZ8" s="247"/>
      <c r="LA8" s="247"/>
      <c r="LB8" s="247"/>
      <c r="LC8" s="247"/>
      <c r="LD8" s="247"/>
      <c r="LE8" s="247"/>
      <c r="LF8" s="247"/>
      <c r="LG8" s="247"/>
      <c r="LH8" s="247"/>
      <c r="LI8" s="247"/>
      <c r="LJ8" s="247"/>
      <c r="LK8" s="247"/>
      <c r="LL8" s="247"/>
      <c r="LM8" s="247"/>
      <c r="LN8" s="247"/>
      <c r="LO8" s="247"/>
      <c r="LP8" s="247"/>
      <c r="LQ8" s="247"/>
      <c r="LR8" s="247"/>
      <c r="LS8" s="247"/>
      <c r="LT8" s="247"/>
      <c r="LU8" s="247"/>
      <c r="LV8" s="247"/>
      <c r="LW8" s="247"/>
      <c r="LX8" s="247"/>
      <c r="LY8" s="247"/>
      <c r="LZ8" s="247"/>
      <c r="MA8" s="247"/>
      <c r="MB8" s="247"/>
      <c r="MC8" s="247"/>
      <c r="MD8" s="247"/>
      <c r="ME8" s="247"/>
      <c r="MF8" s="247"/>
      <c r="MG8" s="247"/>
      <c r="MH8" s="247"/>
      <c r="MI8" s="247"/>
      <c r="MJ8" s="247"/>
      <c r="MK8" s="247"/>
      <c r="ML8" s="247"/>
      <c r="MM8" s="247"/>
      <c r="MN8" s="248" t="s">
        <v>1248</v>
      </c>
      <c r="MO8" s="248" t="s">
        <v>1232</v>
      </c>
      <c r="MP8" s="248" t="s">
        <v>1249</v>
      </c>
      <c r="MQ8" s="248" t="s">
        <v>1250</v>
      </c>
      <c r="MR8" s="248" t="s">
        <v>1251</v>
      </c>
      <c r="MS8" s="248" t="s">
        <v>1252</v>
      </c>
      <c r="MT8" s="248" t="s">
        <v>1253</v>
      </c>
      <c r="MU8" s="246" t="s">
        <v>1301</v>
      </c>
      <c r="MV8" s="247"/>
      <c r="MW8" s="247"/>
      <c r="MX8" s="247"/>
      <c r="MY8" s="247"/>
      <c r="MZ8" s="247"/>
      <c r="NA8" s="247"/>
      <c r="NB8" s="248" t="s">
        <v>1466</v>
      </c>
      <c r="NC8" s="248" t="s">
        <v>1312</v>
      </c>
      <c r="ND8" s="248" t="s">
        <v>1467</v>
      </c>
      <c r="NE8" s="248" t="s">
        <v>1468</v>
      </c>
      <c r="NF8" s="248" t="s">
        <v>1469</v>
      </c>
      <c r="NG8" s="248" t="s">
        <v>1470</v>
      </c>
      <c r="NH8" s="249" t="s">
        <v>1471</v>
      </c>
    </row>
    <row r="9" spans="1:372" x14ac:dyDescent="0.2">
      <c r="A9" s="16"/>
      <c r="B9" s="250">
        <v>2016</v>
      </c>
      <c r="C9" s="251"/>
      <c r="D9" s="251"/>
      <c r="E9" s="251"/>
      <c r="F9" s="251"/>
      <c r="G9" s="251"/>
      <c r="H9" s="251"/>
      <c r="I9" s="250">
        <v>2015</v>
      </c>
      <c r="J9" s="251"/>
      <c r="K9" s="251"/>
      <c r="L9" s="251"/>
      <c r="M9" s="251"/>
      <c r="N9" s="251"/>
      <c r="O9" s="251"/>
      <c r="P9" s="250">
        <v>2014</v>
      </c>
      <c r="Q9" s="251"/>
      <c r="R9" s="251"/>
      <c r="S9" s="251"/>
      <c r="T9" s="251"/>
      <c r="U9" s="251"/>
      <c r="V9" s="251"/>
      <c r="W9" s="250">
        <v>2013</v>
      </c>
      <c r="X9" s="251"/>
      <c r="Y9" s="251"/>
      <c r="Z9" s="251"/>
      <c r="AA9" s="251"/>
      <c r="AB9" s="251"/>
      <c r="AC9" s="251"/>
      <c r="AD9" s="250">
        <v>2012</v>
      </c>
      <c r="AE9" s="251"/>
      <c r="AF9" s="251"/>
      <c r="AG9" s="251"/>
      <c r="AH9" s="251"/>
      <c r="AI9" s="251"/>
      <c r="AJ9" s="251"/>
      <c r="AK9" s="250">
        <v>2011</v>
      </c>
      <c r="AL9" s="251"/>
      <c r="AM9" s="251"/>
      <c r="AN9" s="251"/>
      <c r="AO9" s="251"/>
      <c r="AP9" s="251"/>
      <c r="AQ9" s="251"/>
      <c r="AR9" s="250">
        <v>2010</v>
      </c>
      <c r="AS9" s="251"/>
      <c r="AT9" s="251"/>
      <c r="AU9" s="251"/>
      <c r="AV9" s="251"/>
      <c r="AW9" s="251"/>
      <c r="AX9" s="251"/>
      <c r="AY9" s="250">
        <v>2009</v>
      </c>
      <c r="AZ9" s="251"/>
      <c r="BA9" s="251"/>
      <c r="BB9" s="251"/>
      <c r="BC9" s="251"/>
      <c r="BD9" s="251"/>
      <c r="BE9" s="251"/>
      <c r="BF9" s="250">
        <v>2008</v>
      </c>
      <c r="BG9" s="251"/>
      <c r="BH9" s="251"/>
      <c r="BI9" s="251"/>
      <c r="BJ9" s="251"/>
      <c r="BK9" s="251"/>
      <c r="BL9" s="251"/>
      <c r="BM9" s="250">
        <v>2007</v>
      </c>
      <c r="BN9" s="251"/>
      <c r="BO9" s="251"/>
      <c r="BP9" s="251"/>
      <c r="BQ9" s="251"/>
      <c r="BR9" s="251"/>
      <c r="BS9" s="251"/>
      <c r="BT9" s="250">
        <v>2006</v>
      </c>
      <c r="BU9" s="251"/>
      <c r="BV9" s="251"/>
      <c r="BW9" s="251"/>
      <c r="BX9" s="251"/>
      <c r="BY9" s="251"/>
      <c r="BZ9" s="251"/>
      <c r="CA9" s="250">
        <v>2005</v>
      </c>
      <c r="CB9" s="251"/>
      <c r="CC9" s="251"/>
      <c r="CD9" s="251"/>
      <c r="CE9" s="251"/>
      <c r="CF9" s="251"/>
      <c r="CG9" s="251"/>
      <c r="CH9" s="250">
        <v>2004</v>
      </c>
      <c r="CI9" s="251"/>
      <c r="CJ9" s="251"/>
      <c r="CK9" s="251"/>
      <c r="CL9" s="251"/>
      <c r="CM9" s="251"/>
      <c r="CN9" s="251"/>
      <c r="CO9" s="250">
        <v>2003</v>
      </c>
      <c r="CP9" s="251"/>
      <c r="CQ9" s="251"/>
      <c r="CR9" s="251"/>
      <c r="CS9" s="251"/>
      <c r="CT9" s="251"/>
      <c r="CU9" s="251"/>
      <c r="CV9" s="250">
        <v>2002</v>
      </c>
      <c r="CW9" s="251"/>
      <c r="CX9" s="251"/>
      <c r="CY9" s="251"/>
      <c r="CZ9" s="251"/>
      <c r="DA9" s="251"/>
      <c r="DB9" s="251"/>
      <c r="DC9" s="250">
        <v>2001</v>
      </c>
      <c r="DD9" s="251"/>
      <c r="DE9" s="251"/>
      <c r="DF9" s="251"/>
      <c r="DG9" s="251"/>
      <c r="DH9" s="251"/>
      <c r="DI9" s="251"/>
      <c r="DJ9" s="332"/>
      <c r="DK9" s="332"/>
      <c r="DL9" s="332"/>
      <c r="DM9" s="332"/>
      <c r="DN9" s="332"/>
      <c r="DO9" s="332"/>
      <c r="DP9" s="332"/>
      <c r="DQ9" s="250">
        <v>2016</v>
      </c>
      <c r="DR9" s="251"/>
      <c r="DS9" s="251"/>
      <c r="DT9" s="251"/>
      <c r="DU9" s="251"/>
      <c r="DV9" s="251"/>
      <c r="DW9" s="251"/>
      <c r="DX9" s="250">
        <v>2015</v>
      </c>
      <c r="DY9" s="251"/>
      <c r="DZ9" s="251"/>
      <c r="EA9" s="251"/>
      <c r="EB9" s="251"/>
      <c r="EC9" s="251"/>
      <c r="ED9" s="251"/>
      <c r="EE9" s="250">
        <v>2014</v>
      </c>
      <c r="EF9" s="251"/>
      <c r="EG9" s="251"/>
      <c r="EH9" s="251"/>
      <c r="EI9" s="251"/>
      <c r="EJ9" s="251"/>
      <c r="EK9" s="251"/>
      <c r="EL9" s="250">
        <v>2013</v>
      </c>
      <c r="EM9" s="251"/>
      <c r="EN9" s="251"/>
      <c r="EO9" s="251"/>
      <c r="EP9" s="251"/>
      <c r="EQ9" s="251"/>
      <c r="ER9" s="251"/>
      <c r="ES9" s="250">
        <v>2012</v>
      </c>
      <c r="ET9" s="251"/>
      <c r="EU9" s="251"/>
      <c r="EV9" s="251"/>
      <c r="EW9" s="251"/>
      <c r="EX9" s="251"/>
      <c r="EY9" s="251"/>
      <c r="EZ9" s="250">
        <v>2011</v>
      </c>
      <c r="FA9" s="251"/>
      <c r="FB9" s="251"/>
      <c r="FC9" s="251"/>
      <c r="FD9" s="251"/>
      <c r="FE9" s="251"/>
      <c r="FF9" s="251"/>
      <c r="FG9" s="250">
        <v>2010</v>
      </c>
      <c r="FH9" s="251"/>
      <c r="FI9" s="251"/>
      <c r="FJ9" s="251"/>
      <c r="FK9" s="251"/>
      <c r="FL9" s="251"/>
      <c r="FM9" s="251"/>
      <c r="FN9" s="250">
        <v>2009</v>
      </c>
      <c r="FO9" s="251"/>
      <c r="FP9" s="251"/>
      <c r="FQ9" s="251"/>
      <c r="FR9" s="251"/>
      <c r="FS9" s="251"/>
      <c r="FT9" s="251"/>
      <c r="FU9" s="250">
        <v>2008</v>
      </c>
      <c r="FV9" s="251"/>
      <c r="FW9" s="251"/>
      <c r="FX9" s="251"/>
      <c r="FY9" s="251"/>
      <c r="FZ9" s="251"/>
      <c r="GA9" s="251"/>
      <c r="GB9" s="250">
        <v>2007</v>
      </c>
      <c r="GC9" s="251"/>
      <c r="GD9" s="251"/>
      <c r="GE9" s="251"/>
      <c r="GF9" s="251"/>
      <c r="GG9" s="251"/>
      <c r="GH9" s="251"/>
      <c r="GI9" s="250">
        <v>2006</v>
      </c>
      <c r="GJ9" s="251"/>
      <c r="GK9" s="251"/>
      <c r="GL9" s="251"/>
      <c r="GM9" s="251"/>
      <c r="GN9" s="251"/>
      <c r="GO9" s="251"/>
      <c r="GP9" s="250">
        <v>2005</v>
      </c>
      <c r="GQ9" s="251"/>
      <c r="GR9" s="251"/>
      <c r="GS9" s="251"/>
      <c r="GT9" s="251"/>
      <c r="GU9" s="251"/>
      <c r="GV9" s="251"/>
      <c r="GW9" s="250">
        <v>2004</v>
      </c>
      <c r="GX9" s="251"/>
      <c r="GY9" s="251"/>
      <c r="GZ9" s="251"/>
      <c r="HA9" s="251"/>
      <c r="HB9" s="251"/>
      <c r="HC9" s="251"/>
      <c r="HD9" s="250">
        <v>2003</v>
      </c>
      <c r="HE9" s="251"/>
      <c r="HF9" s="251"/>
      <c r="HG9" s="251"/>
      <c r="HH9" s="251"/>
      <c r="HI9" s="251"/>
      <c r="HJ9" s="251"/>
      <c r="HK9" s="250">
        <v>2002</v>
      </c>
      <c r="HL9" s="251"/>
      <c r="HM9" s="251"/>
      <c r="HN9" s="251"/>
      <c r="HO9" s="251"/>
      <c r="HP9" s="251"/>
      <c r="HQ9" s="251"/>
      <c r="HR9" s="250">
        <v>2001</v>
      </c>
      <c r="HS9" s="251"/>
      <c r="HT9" s="251"/>
      <c r="HU9" s="251"/>
      <c r="HV9" s="251"/>
      <c r="HW9" s="251"/>
      <c r="HX9" s="251"/>
      <c r="HY9" s="332"/>
      <c r="HZ9" s="332"/>
      <c r="IA9" s="332"/>
      <c r="IB9" s="332"/>
      <c r="IC9" s="332"/>
      <c r="ID9" s="332"/>
      <c r="IE9" s="332"/>
      <c r="IF9" s="250">
        <v>2016</v>
      </c>
      <c r="IG9" s="251"/>
      <c r="IH9" s="251"/>
      <c r="II9" s="251"/>
      <c r="IJ9" s="251"/>
      <c r="IK9" s="251"/>
      <c r="IL9" s="251"/>
      <c r="IM9" s="250">
        <v>2015</v>
      </c>
      <c r="IN9" s="251"/>
      <c r="IO9" s="251"/>
      <c r="IP9" s="251"/>
      <c r="IQ9" s="251"/>
      <c r="IR9" s="251"/>
      <c r="IS9" s="251"/>
      <c r="IT9" s="250">
        <v>2014</v>
      </c>
      <c r="IU9" s="251"/>
      <c r="IV9" s="251"/>
      <c r="IW9" s="251"/>
      <c r="IX9" s="251"/>
      <c r="IY9" s="251"/>
      <c r="IZ9" s="251"/>
      <c r="JA9" s="250">
        <v>2013</v>
      </c>
      <c r="JB9" s="251"/>
      <c r="JC9" s="251"/>
      <c r="JD9" s="251"/>
      <c r="JE9" s="251"/>
      <c r="JF9" s="251"/>
      <c r="JG9" s="251"/>
      <c r="JH9" s="250">
        <v>2012</v>
      </c>
      <c r="JI9" s="251"/>
      <c r="JJ9" s="251"/>
      <c r="JK9" s="251"/>
      <c r="JL9" s="251"/>
      <c r="JM9" s="251"/>
      <c r="JN9" s="251"/>
      <c r="JO9" s="250">
        <v>2011</v>
      </c>
      <c r="JP9" s="251"/>
      <c r="JQ9" s="251"/>
      <c r="JR9" s="251"/>
      <c r="JS9" s="251"/>
      <c r="JT9" s="251"/>
      <c r="JU9" s="251"/>
      <c r="JV9" s="250">
        <v>2010</v>
      </c>
      <c r="JW9" s="251"/>
      <c r="JX9" s="251"/>
      <c r="JY9" s="251"/>
      <c r="JZ9" s="251"/>
      <c r="KA9" s="251"/>
      <c r="KB9" s="251"/>
      <c r="KC9" s="250">
        <v>2009</v>
      </c>
      <c r="KD9" s="251"/>
      <c r="KE9" s="251"/>
      <c r="KF9" s="251"/>
      <c r="KG9" s="251"/>
      <c r="KH9" s="251"/>
      <c r="KI9" s="251"/>
      <c r="KJ9" s="250">
        <v>2008</v>
      </c>
      <c r="KK9" s="251"/>
      <c r="KL9" s="251"/>
      <c r="KM9" s="251"/>
      <c r="KN9" s="251"/>
      <c r="KO9" s="251"/>
      <c r="KP9" s="251"/>
      <c r="KQ9" s="250">
        <v>2007</v>
      </c>
      <c r="KR9" s="251"/>
      <c r="KS9" s="251"/>
      <c r="KT9" s="251"/>
      <c r="KU9" s="251"/>
      <c r="KV9" s="251"/>
      <c r="KW9" s="251"/>
      <c r="KX9" s="250">
        <v>2006</v>
      </c>
      <c r="KY9" s="251"/>
      <c r="KZ9" s="251"/>
      <c r="LA9" s="251"/>
      <c r="LB9" s="251"/>
      <c r="LC9" s="251"/>
      <c r="LD9" s="251"/>
      <c r="LE9" s="250">
        <v>2005</v>
      </c>
      <c r="LF9" s="251"/>
      <c r="LG9" s="251"/>
      <c r="LH9" s="251"/>
      <c r="LI9" s="251"/>
      <c r="LJ9" s="251"/>
      <c r="LK9" s="251"/>
      <c r="LL9" s="250">
        <v>2004</v>
      </c>
      <c r="LM9" s="251"/>
      <c r="LN9" s="251"/>
      <c r="LO9" s="251"/>
      <c r="LP9" s="251"/>
      <c r="LQ9" s="251"/>
      <c r="LR9" s="251"/>
      <c r="LS9" s="250">
        <v>2003</v>
      </c>
      <c r="LT9" s="251"/>
      <c r="LU9" s="251"/>
      <c r="LV9" s="251"/>
      <c r="LW9" s="251"/>
      <c r="LX9" s="251"/>
      <c r="LY9" s="251"/>
      <c r="LZ9" s="250">
        <v>2002</v>
      </c>
      <c r="MA9" s="251"/>
      <c r="MB9" s="251"/>
      <c r="MC9" s="251"/>
      <c r="MD9" s="251"/>
      <c r="ME9" s="251"/>
      <c r="MF9" s="251"/>
      <c r="MG9" s="250">
        <v>2001</v>
      </c>
      <c r="MH9" s="251"/>
      <c r="MI9" s="251"/>
      <c r="MJ9" s="251"/>
      <c r="MK9" s="251"/>
      <c r="ML9" s="251"/>
      <c r="MM9" s="251"/>
      <c r="MN9" s="332"/>
      <c r="MO9" s="332"/>
      <c r="MP9" s="332"/>
      <c r="MQ9" s="332"/>
      <c r="MR9" s="332"/>
      <c r="MS9" s="332"/>
      <c r="MT9" s="332"/>
      <c r="MU9" s="250">
        <v>2013</v>
      </c>
      <c r="MV9" s="251"/>
      <c r="MW9" s="251"/>
      <c r="MX9" s="251"/>
      <c r="MY9" s="251"/>
      <c r="MZ9" s="251"/>
      <c r="NA9" s="251"/>
      <c r="NB9" s="332"/>
      <c r="NC9" s="332"/>
      <c r="ND9" s="332"/>
      <c r="NE9" s="332"/>
      <c r="NF9" s="332"/>
      <c r="NG9" s="332"/>
      <c r="NH9" s="252"/>
    </row>
    <row r="10" spans="1:372" x14ac:dyDescent="0.2">
      <c r="A10" s="253" t="s">
        <v>332</v>
      </c>
      <c r="B10" s="254" t="s">
        <v>434</v>
      </c>
      <c r="C10" s="255" t="s">
        <v>335</v>
      </c>
      <c r="D10" s="255" t="s">
        <v>437</v>
      </c>
      <c r="E10" s="255" t="s">
        <v>435</v>
      </c>
      <c r="F10" s="255" t="s">
        <v>438</v>
      </c>
      <c r="G10" s="255" t="s">
        <v>401</v>
      </c>
      <c r="H10" s="255" t="s">
        <v>436</v>
      </c>
      <c r="I10" s="254" t="s">
        <v>434</v>
      </c>
      <c r="J10" s="255" t="s">
        <v>335</v>
      </c>
      <c r="K10" s="255" t="s">
        <v>437</v>
      </c>
      <c r="L10" s="255" t="s">
        <v>435</v>
      </c>
      <c r="M10" s="255" t="s">
        <v>438</v>
      </c>
      <c r="N10" s="255" t="s">
        <v>401</v>
      </c>
      <c r="O10" s="255" t="s">
        <v>436</v>
      </c>
      <c r="P10" s="254" t="s">
        <v>434</v>
      </c>
      <c r="Q10" s="255" t="s">
        <v>335</v>
      </c>
      <c r="R10" s="255" t="s">
        <v>437</v>
      </c>
      <c r="S10" s="255" t="s">
        <v>435</v>
      </c>
      <c r="T10" s="255" t="s">
        <v>438</v>
      </c>
      <c r="U10" s="255" t="s">
        <v>401</v>
      </c>
      <c r="V10" s="255" t="s">
        <v>436</v>
      </c>
      <c r="W10" s="254" t="s">
        <v>434</v>
      </c>
      <c r="X10" s="255" t="s">
        <v>335</v>
      </c>
      <c r="Y10" s="255" t="s">
        <v>437</v>
      </c>
      <c r="Z10" s="255" t="s">
        <v>435</v>
      </c>
      <c r="AA10" s="255" t="s">
        <v>438</v>
      </c>
      <c r="AB10" s="255" t="s">
        <v>401</v>
      </c>
      <c r="AC10" s="255" t="s">
        <v>436</v>
      </c>
      <c r="AD10" s="254" t="s">
        <v>434</v>
      </c>
      <c r="AE10" s="255" t="s">
        <v>335</v>
      </c>
      <c r="AF10" s="255" t="s">
        <v>437</v>
      </c>
      <c r="AG10" s="255" t="s">
        <v>435</v>
      </c>
      <c r="AH10" s="255" t="s">
        <v>438</v>
      </c>
      <c r="AI10" s="255" t="s">
        <v>401</v>
      </c>
      <c r="AJ10" s="255" t="s">
        <v>436</v>
      </c>
      <c r="AK10" s="254" t="s">
        <v>434</v>
      </c>
      <c r="AL10" s="255" t="s">
        <v>335</v>
      </c>
      <c r="AM10" s="255" t="s">
        <v>437</v>
      </c>
      <c r="AN10" s="255" t="s">
        <v>435</v>
      </c>
      <c r="AO10" s="255" t="s">
        <v>438</v>
      </c>
      <c r="AP10" s="255" t="s">
        <v>401</v>
      </c>
      <c r="AQ10" s="255" t="s">
        <v>436</v>
      </c>
      <c r="AR10" s="254" t="s">
        <v>434</v>
      </c>
      <c r="AS10" s="255" t="s">
        <v>335</v>
      </c>
      <c r="AT10" s="255" t="s">
        <v>437</v>
      </c>
      <c r="AU10" s="255" t="s">
        <v>435</v>
      </c>
      <c r="AV10" s="255" t="s">
        <v>438</v>
      </c>
      <c r="AW10" s="255" t="s">
        <v>401</v>
      </c>
      <c r="AX10" s="255" t="s">
        <v>436</v>
      </c>
      <c r="AY10" s="254" t="s">
        <v>434</v>
      </c>
      <c r="AZ10" s="255" t="s">
        <v>335</v>
      </c>
      <c r="BA10" s="255" t="s">
        <v>437</v>
      </c>
      <c r="BB10" s="255" t="s">
        <v>435</v>
      </c>
      <c r="BC10" s="255" t="s">
        <v>438</v>
      </c>
      <c r="BD10" s="255" t="s">
        <v>401</v>
      </c>
      <c r="BE10" s="255" t="s">
        <v>436</v>
      </c>
      <c r="BF10" s="254" t="s">
        <v>434</v>
      </c>
      <c r="BG10" s="255" t="s">
        <v>335</v>
      </c>
      <c r="BH10" s="255" t="s">
        <v>437</v>
      </c>
      <c r="BI10" s="255" t="s">
        <v>435</v>
      </c>
      <c r="BJ10" s="255" t="s">
        <v>438</v>
      </c>
      <c r="BK10" s="255" t="s">
        <v>401</v>
      </c>
      <c r="BL10" s="255" t="s">
        <v>436</v>
      </c>
      <c r="BM10" s="254" t="s">
        <v>434</v>
      </c>
      <c r="BN10" s="255" t="s">
        <v>335</v>
      </c>
      <c r="BO10" s="255" t="s">
        <v>437</v>
      </c>
      <c r="BP10" s="255" t="s">
        <v>435</v>
      </c>
      <c r="BQ10" s="255" t="s">
        <v>438</v>
      </c>
      <c r="BR10" s="255" t="s">
        <v>401</v>
      </c>
      <c r="BS10" s="255" t="s">
        <v>436</v>
      </c>
      <c r="BT10" s="254" t="s">
        <v>434</v>
      </c>
      <c r="BU10" s="255" t="s">
        <v>335</v>
      </c>
      <c r="BV10" s="255" t="s">
        <v>437</v>
      </c>
      <c r="BW10" s="255" t="s">
        <v>435</v>
      </c>
      <c r="BX10" s="255" t="s">
        <v>438</v>
      </c>
      <c r="BY10" s="255" t="s">
        <v>401</v>
      </c>
      <c r="BZ10" s="255" t="s">
        <v>436</v>
      </c>
      <c r="CA10" s="254" t="s">
        <v>434</v>
      </c>
      <c r="CB10" s="255" t="s">
        <v>335</v>
      </c>
      <c r="CC10" s="255" t="s">
        <v>437</v>
      </c>
      <c r="CD10" s="255" t="s">
        <v>435</v>
      </c>
      <c r="CE10" s="255" t="s">
        <v>438</v>
      </c>
      <c r="CF10" s="255" t="s">
        <v>401</v>
      </c>
      <c r="CG10" s="255" t="s">
        <v>436</v>
      </c>
      <c r="CH10" s="254" t="s">
        <v>434</v>
      </c>
      <c r="CI10" s="255" t="s">
        <v>335</v>
      </c>
      <c r="CJ10" s="255" t="s">
        <v>437</v>
      </c>
      <c r="CK10" s="255" t="s">
        <v>435</v>
      </c>
      <c r="CL10" s="255" t="s">
        <v>438</v>
      </c>
      <c r="CM10" s="255" t="s">
        <v>401</v>
      </c>
      <c r="CN10" s="255" t="s">
        <v>436</v>
      </c>
      <c r="CO10" s="254" t="s">
        <v>434</v>
      </c>
      <c r="CP10" s="255" t="s">
        <v>335</v>
      </c>
      <c r="CQ10" s="255" t="s">
        <v>437</v>
      </c>
      <c r="CR10" s="255" t="s">
        <v>435</v>
      </c>
      <c r="CS10" s="255" t="s">
        <v>438</v>
      </c>
      <c r="CT10" s="255" t="s">
        <v>401</v>
      </c>
      <c r="CU10" s="255" t="s">
        <v>436</v>
      </c>
      <c r="CV10" s="254" t="s">
        <v>434</v>
      </c>
      <c r="CW10" s="255" t="s">
        <v>335</v>
      </c>
      <c r="CX10" s="255" t="s">
        <v>437</v>
      </c>
      <c r="CY10" s="255" t="s">
        <v>435</v>
      </c>
      <c r="CZ10" s="255" t="s">
        <v>438</v>
      </c>
      <c r="DA10" s="255" t="s">
        <v>401</v>
      </c>
      <c r="DB10" s="255" t="s">
        <v>436</v>
      </c>
      <c r="DC10" s="254" t="s">
        <v>434</v>
      </c>
      <c r="DD10" s="255" t="s">
        <v>335</v>
      </c>
      <c r="DE10" s="255" t="s">
        <v>437</v>
      </c>
      <c r="DF10" s="255" t="s">
        <v>435</v>
      </c>
      <c r="DG10" s="255" t="s">
        <v>438</v>
      </c>
      <c r="DH10" s="255" t="s">
        <v>401</v>
      </c>
      <c r="DI10" s="255" t="s">
        <v>436</v>
      </c>
      <c r="DJ10" s="332"/>
      <c r="DK10" s="332"/>
      <c r="DL10" s="332"/>
      <c r="DM10" s="332"/>
      <c r="DN10" s="332"/>
      <c r="DO10" s="332"/>
      <c r="DP10" s="332"/>
      <c r="DQ10" s="254" t="s">
        <v>434</v>
      </c>
      <c r="DR10" s="255" t="s">
        <v>335</v>
      </c>
      <c r="DS10" s="255" t="s">
        <v>437</v>
      </c>
      <c r="DT10" s="255" t="s">
        <v>435</v>
      </c>
      <c r="DU10" s="255" t="s">
        <v>438</v>
      </c>
      <c r="DV10" s="255" t="s">
        <v>401</v>
      </c>
      <c r="DW10" s="255" t="s">
        <v>436</v>
      </c>
      <c r="DX10" s="254" t="s">
        <v>434</v>
      </c>
      <c r="DY10" s="255" t="s">
        <v>335</v>
      </c>
      <c r="DZ10" s="255" t="s">
        <v>437</v>
      </c>
      <c r="EA10" s="255" t="s">
        <v>435</v>
      </c>
      <c r="EB10" s="255" t="s">
        <v>438</v>
      </c>
      <c r="EC10" s="255" t="s">
        <v>401</v>
      </c>
      <c r="ED10" s="255" t="s">
        <v>436</v>
      </c>
      <c r="EE10" s="254" t="s">
        <v>434</v>
      </c>
      <c r="EF10" s="255" t="s">
        <v>335</v>
      </c>
      <c r="EG10" s="255" t="s">
        <v>437</v>
      </c>
      <c r="EH10" s="255" t="s">
        <v>435</v>
      </c>
      <c r="EI10" s="255" t="s">
        <v>438</v>
      </c>
      <c r="EJ10" s="255" t="s">
        <v>401</v>
      </c>
      <c r="EK10" s="255" t="s">
        <v>436</v>
      </c>
      <c r="EL10" s="254" t="s">
        <v>434</v>
      </c>
      <c r="EM10" s="255" t="s">
        <v>335</v>
      </c>
      <c r="EN10" s="255" t="s">
        <v>437</v>
      </c>
      <c r="EO10" s="255" t="s">
        <v>435</v>
      </c>
      <c r="EP10" s="255" t="s">
        <v>438</v>
      </c>
      <c r="EQ10" s="255" t="s">
        <v>401</v>
      </c>
      <c r="ER10" s="255" t="s">
        <v>436</v>
      </c>
      <c r="ES10" s="254" t="s">
        <v>434</v>
      </c>
      <c r="ET10" s="255" t="s">
        <v>335</v>
      </c>
      <c r="EU10" s="255" t="s">
        <v>437</v>
      </c>
      <c r="EV10" s="255" t="s">
        <v>435</v>
      </c>
      <c r="EW10" s="255" t="s">
        <v>438</v>
      </c>
      <c r="EX10" s="255" t="s">
        <v>401</v>
      </c>
      <c r="EY10" s="255" t="s">
        <v>436</v>
      </c>
      <c r="EZ10" s="254" t="s">
        <v>434</v>
      </c>
      <c r="FA10" s="255" t="s">
        <v>335</v>
      </c>
      <c r="FB10" s="255" t="s">
        <v>437</v>
      </c>
      <c r="FC10" s="255" t="s">
        <v>435</v>
      </c>
      <c r="FD10" s="255" t="s">
        <v>438</v>
      </c>
      <c r="FE10" s="255" t="s">
        <v>401</v>
      </c>
      <c r="FF10" s="255" t="s">
        <v>436</v>
      </c>
      <c r="FG10" s="254" t="s">
        <v>434</v>
      </c>
      <c r="FH10" s="255" t="s">
        <v>335</v>
      </c>
      <c r="FI10" s="255" t="s">
        <v>437</v>
      </c>
      <c r="FJ10" s="255" t="s">
        <v>435</v>
      </c>
      <c r="FK10" s="255" t="s">
        <v>438</v>
      </c>
      <c r="FL10" s="255" t="s">
        <v>401</v>
      </c>
      <c r="FM10" s="255" t="s">
        <v>436</v>
      </c>
      <c r="FN10" s="254" t="s">
        <v>434</v>
      </c>
      <c r="FO10" s="255" t="s">
        <v>335</v>
      </c>
      <c r="FP10" s="255" t="s">
        <v>437</v>
      </c>
      <c r="FQ10" s="255" t="s">
        <v>435</v>
      </c>
      <c r="FR10" s="255" t="s">
        <v>438</v>
      </c>
      <c r="FS10" s="255" t="s">
        <v>401</v>
      </c>
      <c r="FT10" s="255" t="s">
        <v>436</v>
      </c>
      <c r="FU10" s="254" t="s">
        <v>434</v>
      </c>
      <c r="FV10" s="255" t="s">
        <v>335</v>
      </c>
      <c r="FW10" s="255" t="s">
        <v>437</v>
      </c>
      <c r="FX10" s="255" t="s">
        <v>435</v>
      </c>
      <c r="FY10" s="255" t="s">
        <v>438</v>
      </c>
      <c r="FZ10" s="255" t="s">
        <v>401</v>
      </c>
      <c r="GA10" s="255" t="s">
        <v>436</v>
      </c>
      <c r="GB10" s="254" t="s">
        <v>434</v>
      </c>
      <c r="GC10" s="255" t="s">
        <v>335</v>
      </c>
      <c r="GD10" s="255" t="s">
        <v>437</v>
      </c>
      <c r="GE10" s="255" t="s">
        <v>435</v>
      </c>
      <c r="GF10" s="255" t="s">
        <v>438</v>
      </c>
      <c r="GG10" s="255" t="s">
        <v>401</v>
      </c>
      <c r="GH10" s="255" t="s">
        <v>436</v>
      </c>
      <c r="GI10" s="254" t="s">
        <v>434</v>
      </c>
      <c r="GJ10" s="255" t="s">
        <v>335</v>
      </c>
      <c r="GK10" s="255" t="s">
        <v>437</v>
      </c>
      <c r="GL10" s="255" t="s">
        <v>435</v>
      </c>
      <c r="GM10" s="255" t="s">
        <v>438</v>
      </c>
      <c r="GN10" s="255" t="s">
        <v>401</v>
      </c>
      <c r="GO10" s="255" t="s">
        <v>436</v>
      </c>
      <c r="GP10" s="254" t="s">
        <v>434</v>
      </c>
      <c r="GQ10" s="255" t="s">
        <v>335</v>
      </c>
      <c r="GR10" s="255" t="s">
        <v>437</v>
      </c>
      <c r="GS10" s="255" t="s">
        <v>435</v>
      </c>
      <c r="GT10" s="255" t="s">
        <v>438</v>
      </c>
      <c r="GU10" s="255" t="s">
        <v>401</v>
      </c>
      <c r="GV10" s="255" t="s">
        <v>436</v>
      </c>
      <c r="GW10" s="254" t="s">
        <v>434</v>
      </c>
      <c r="GX10" s="255" t="s">
        <v>335</v>
      </c>
      <c r="GY10" s="255" t="s">
        <v>437</v>
      </c>
      <c r="GZ10" s="255" t="s">
        <v>435</v>
      </c>
      <c r="HA10" s="255" t="s">
        <v>438</v>
      </c>
      <c r="HB10" s="255" t="s">
        <v>401</v>
      </c>
      <c r="HC10" s="255" t="s">
        <v>436</v>
      </c>
      <c r="HD10" s="254" t="s">
        <v>434</v>
      </c>
      <c r="HE10" s="255" t="s">
        <v>335</v>
      </c>
      <c r="HF10" s="255" t="s">
        <v>437</v>
      </c>
      <c r="HG10" s="255" t="s">
        <v>435</v>
      </c>
      <c r="HH10" s="255" t="s">
        <v>438</v>
      </c>
      <c r="HI10" s="255" t="s">
        <v>401</v>
      </c>
      <c r="HJ10" s="255" t="s">
        <v>436</v>
      </c>
      <c r="HK10" s="254" t="s">
        <v>434</v>
      </c>
      <c r="HL10" s="255" t="s">
        <v>335</v>
      </c>
      <c r="HM10" s="255" t="s">
        <v>437</v>
      </c>
      <c r="HN10" s="255" t="s">
        <v>435</v>
      </c>
      <c r="HO10" s="255" t="s">
        <v>438</v>
      </c>
      <c r="HP10" s="255" t="s">
        <v>401</v>
      </c>
      <c r="HQ10" s="255" t="s">
        <v>436</v>
      </c>
      <c r="HR10" s="254" t="s">
        <v>434</v>
      </c>
      <c r="HS10" s="255" t="s">
        <v>335</v>
      </c>
      <c r="HT10" s="255" t="s">
        <v>437</v>
      </c>
      <c r="HU10" s="255" t="s">
        <v>435</v>
      </c>
      <c r="HV10" s="255" t="s">
        <v>438</v>
      </c>
      <c r="HW10" s="255" t="s">
        <v>401</v>
      </c>
      <c r="HX10" s="255" t="s">
        <v>436</v>
      </c>
      <c r="HY10" s="332"/>
      <c r="HZ10" s="332"/>
      <c r="IA10" s="332"/>
      <c r="IB10" s="332"/>
      <c r="IC10" s="332"/>
      <c r="ID10" s="332"/>
      <c r="IE10" s="332"/>
      <c r="IF10" s="254" t="s">
        <v>434</v>
      </c>
      <c r="IG10" s="255" t="s">
        <v>335</v>
      </c>
      <c r="IH10" s="255" t="s">
        <v>437</v>
      </c>
      <c r="II10" s="255" t="s">
        <v>435</v>
      </c>
      <c r="IJ10" s="255" t="s">
        <v>438</v>
      </c>
      <c r="IK10" s="255" t="s">
        <v>401</v>
      </c>
      <c r="IL10" s="255" t="s">
        <v>436</v>
      </c>
      <c r="IM10" s="254" t="s">
        <v>434</v>
      </c>
      <c r="IN10" s="255" t="s">
        <v>335</v>
      </c>
      <c r="IO10" s="255" t="s">
        <v>437</v>
      </c>
      <c r="IP10" s="255" t="s">
        <v>435</v>
      </c>
      <c r="IQ10" s="255" t="s">
        <v>438</v>
      </c>
      <c r="IR10" s="255" t="s">
        <v>401</v>
      </c>
      <c r="IS10" s="255" t="s">
        <v>436</v>
      </c>
      <c r="IT10" s="254" t="s">
        <v>434</v>
      </c>
      <c r="IU10" s="255" t="s">
        <v>335</v>
      </c>
      <c r="IV10" s="255" t="s">
        <v>437</v>
      </c>
      <c r="IW10" s="255" t="s">
        <v>435</v>
      </c>
      <c r="IX10" s="255" t="s">
        <v>438</v>
      </c>
      <c r="IY10" s="255" t="s">
        <v>401</v>
      </c>
      <c r="IZ10" s="255" t="s">
        <v>436</v>
      </c>
      <c r="JA10" s="254" t="s">
        <v>434</v>
      </c>
      <c r="JB10" s="255" t="s">
        <v>335</v>
      </c>
      <c r="JC10" s="255" t="s">
        <v>437</v>
      </c>
      <c r="JD10" s="255" t="s">
        <v>435</v>
      </c>
      <c r="JE10" s="255" t="s">
        <v>438</v>
      </c>
      <c r="JF10" s="255" t="s">
        <v>401</v>
      </c>
      <c r="JG10" s="255" t="s">
        <v>436</v>
      </c>
      <c r="JH10" s="254" t="s">
        <v>434</v>
      </c>
      <c r="JI10" s="255" t="s">
        <v>335</v>
      </c>
      <c r="JJ10" s="255" t="s">
        <v>437</v>
      </c>
      <c r="JK10" s="255" t="s">
        <v>435</v>
      </c>
      <c r="JL10" s="255" t="s">
        <v>438</v>
      </c>
      <c r="JM10" s="255" t="s">
        <v>401</v>
      </c>
      <c r="JN10" s="255" t="s">
        <v>436</v>
      </c>
      <c r="JO10" s="254" t="s">
        <v>434</v>
      </c>
      <c r="JP10" s="255" t="s">
        <v>335</v>
      </c>
      <c r="JQ10" s="255" t="s">
        <v>437</v>
      </c>
      <c r="JR10" s="255" t="s">
        <v>435</v>
      </c>
      <c r="JS10" s="255" t="s">
        <v>438</v>
      </c>
      <c r="JT10" s="255" t="s">
        <v>401</v>
      </c>
      <c r="JU10" s="255" t="s">
        <v>436</v>
      </c>
      <c r="JV10" s="254" t="s">
        <v>434</v>
      </c>
      <c r="JW10" s="255" t="s">
        <v>335</v>
      </c>
      <c r="JX10" s="255" t="s">
        <v>437</v>
      </c>
      <c r="JY10" s="255" t="s">
        <v>435</v>
      </c>
      <c r="JZ10" s="255" t="s">
        <v>438</v>
      </c>
      <c r="KA10" s="255" t="s">
        <v>401</v>
      </c>
      <c r="KB10" s="255" t="s">
        <v>436</v>
      </c>
      <c r="KC10" s="254" t="s">
        <v>434</v>
      </c>
      <c r="KD10" s="255" t="s">
        <v>335</v>
      </c>
      <c r="KE10" s="255" t="s">
        <v>437</v>
      </c>
      <c r="KF10" s="255" t="s">
        <v>435</v>
      </c>
      <c r="KG10" s="255" t="s">
        <v>438</v>
      </c>
      <c r="KH10" s="255" t="s">
        <v>401</v>
      </c>
      <c r="KI10" s="255" t="s">
        <v>436</v>
      </c>
      <c r="KJ10" s="254" t="s">
        <v>434</v>
      </c>
      <c r="KK10" s="255" t="s">
        <v>335</v>
      </c>
      <c r="KL10" s="255" t="s">
        <v>437</v>
      </c>
      <c r="KM10" s="255" t="s">
        <v>435</v>
      </c>
      <c r="KN10" s="255" t="s">
        <v>438</v>
      </c>
      <c r="KO10" s="255" t="s">
        <v>401</v>
      </c>
      <c r="KP10" s="255" t="s">
        <v>436</v>
      </c>
      <c r="KQ10" s="254" t="s">
        <v>434</v>
      </c>
      <c r="KR10" s="255" t="s">
        <v>335</v>
      </c>
      <c r="KS10" s="255" t="s">
        <v>437</v>
      </c>
      <c r="KT10" s="255" t="s">
        <v>435</v>
      </c>
      <c r="KU10" s="255" t="s">
        <v>438</v>
      </c>
      <c r="KV10" s="255" t="s">
        <v>401</v>
      </c>
      <c r="KW10" s="255" t="s">
        <v>436</v>
      </c>
      <c r="KX10" s="254" t="s">
        <v>434</v>
      </c>
      <c r="KY10" s="255" t="s">
        <v>335</v>
      </c>
      <c r="KZ10" s="255" t="s">
        <v>437</v>
      </c>
      <c r="LA10" s="255" t="s">
        <v>435</v>
      </c>
      <c r="LB10" s="255" t="s">
        <v>438</v>
      </c>
      <c r="LC10" s="255" t="s">
        <v>401</v>
      </c>
      <c r="LD10" s="255" t="s">
        <v>436</v>
      </c>
      <c r="LE10" s="254" t="s">
        <v>434</v>
      </c>
      <c r="LF10" s="255" t="s">
        <v>335</v>
      </c>
      <c r="LG10" s="255" t="s">
        <v>437</v>
      </c>
      <c r="LH10" s="255" t="s">
        <v>435</v>
      </c>
      <c r="LI10" s="255" t="s">
        <v>438</v>
      </c>
      <c r="LJ10" s="255" t="s">
        <v>401</v>
      </c>
      <c r="LK10" s="255" t="s">
        <v>436</v>
      </c>
      <c r="LL10" s="254" t="s">
        <v>434</v>
      </c>
      <c r="LM10" s="255" t="s">
        <v>335</v>
      </c>
      <c r="LN10" s="255" t="s">
        <v>437</v>
      </c>
      <c r="LO10" s="255" t="s">
        <v>435</v>
      </c>
      <c r="LP10" s="255" t="s">
        <v>438</v>
      </c>
      <c r="LQ10" s="255" t="s">
        <v>401</v>
      </c>
      <c r="LR10" s="255" t="s">
        <v>436</v>
      </c>
      <c r="LS10" s="254" t="s">
        <v>434</v>
      </c>
      <c r="LT10" s="255" t="s">
        <v>335</v>
      </c>
      <c r="LU10" s="255" t="s">
        <v>437</v>
      </c>
      <c r="LV10" s="255" t="s">
        <v>435</v>
      </c>
      <c r="LW10" s="255" t="s">
        <v>438</v>
      </c>
      <c r="LX10" s="255" t="s">
        <v>401</v>
      </c>
      <c r="LY10" s="255" t="s">
        <v>436</v>
      </c>
      <c r="LZ10" s="254" t="s">
        <v>434</v>
      </c>
      <c r="MA10" s="255" t="s">
        <v>335</v>
      </c>
      <c r="MB10" s="255" t="s">
        <v>437</v>
      </c>
      <c r="MC10" s="255" t="s">
        <v>435</v>
      </c>
      <c r="MD10" s="255" t="s">
        <v>438</v>
      </c>
      <c r="ME10" s="255" t="s">
        <v>401</v>
      </c>
      <c r="MF10" s="255" t="s">
        <v>436</v>
      </c>
      <c r="MG10" s="254" t="s">
        <v>434</v>
      </c>
      <c r="MH10" s="255" t="s">
        <v>335</v>
      </c>
      <c r="MI10" s="255" t="s">
        <v>437</v>
      </c>
      <c r="MJ10" s="255" t="s">
        <v>435</v>
      </c>
      <c r="MK10" s="255" t="s">
        <v>438</v>
      </c>
      <c r="ML10" s="255" t="s">
        <v>401</v>
      </c>
      <c r="MM10" s="255" t="s">
        <v>436</v>
      </c>
      <c r="MN10" s="332"/>
      <c r="MO10" s="332"/>
      <c r="MP10" s="332"/>
      <c r="MQ10" s="332"/>
      <c r="MR10" s="332"/>
      <c r="MS10" s="332"/>
      <c r="MT10" s="332"/>
      <c r="MU10" s="254" t="s">
        <v>434</v>
      </c>
      <c r="MV10" s="255" t="s">
        <v>335</v>
      </c>
      <c r="MW10" s="255" t="s">
        <v>437</v>
      </c>
      <c r="MX10" s="255" t="s">
        <v>435</v>
      </c>
      <c r="MY10" s="255" t="s">
        <v>438</v>
      </c>
      <c r="MZ10" s="255" t="s">
        <v>401</v>
      </c>
      <c r="NA10" s="255" t="s">
        <v>436</v>
      </c>
      <c r="NB10" s="332"/>
      <c r="NC10" s="332"/>
      <c r="ND10" s="332"/>
      <c r="NE10" s="332"/>
      <c r="NF10" s="332"/>
      <c r="NG10" s="332"/>
      <c r="NH10" s="252"/>
    </row>
    <row r="11" spans="1:372" s="22" customFormat="1" x14ac:dyDescent="0.2">
      <c r="A11" s="256">
        <v>1</v>
      </c>
      <c r="B11" s="257">
        <v>1</v>
      </c>
      <c r="C11" s="258">
        <v>4</v>
      </c>
      <c r="D11" s="259">
        <v>4</v>
      </c>
      <c r="E11" s="258">
        <v>4</v>
      </c>
      <c r="F11" s="258">
        <v>4</v>
      </c>
      <c r="G11" s="260">
        <v>7.8356481481481489E-3</v>
      </c>
      <c r="H11" s="261">
        <v>2</v>
      </c>
      <c r="I11" s="262">
        <v>2</v>
      </c>
      <c r="J11" s="258">
        <v>14.5</v>
      </c>
      <c r="K11" s="259">
        <v>7.25</v>
      </c>
      <c r="L11" s="258">
        <v>4.0999999999999996</v>
      </c>
      <c r="M11" s="258">
        <v>10.4</v>
      </c>
      <c r="N11" s="260">
        <v>7.3263888888888892E-3</v>
      </c>
      <c r="O11" s="261">
        <v>1</v>
      </c>
      <c r="P11" s="262"/>
      <c r="Q11" s="258"/>
      <c r="R11" s="259"/>
      <c r="S11" s="258"/>
      <c r="T11" s="258"/>
      <c r="U11" s="260"/>
      <c r="V11" s="261"/>
      <c r="W11" s="262">
        <v>2</v>
      </c>
      <c r="X11" s="258">
        <v>9.9700000000000006</v>
      </c>
      <c r="Y11" s="259">
        <v>4.9850000000000003</v>
      </c>
      <c r="Z11" s="258">
        <v>3.1</v>
      </c>
      <c r="AA11" s="258">
        <v>6.87</v>
      </c>
      <c r="AB11" s="260">
        <v>7.0833333333333338E-3</v>
      </c>
      <c r="AC11" s="261">
        <v>1.5</v>
      </c>
      <c r="AD11" s="262">
        <v>7</v>
      </c>
      <c r="AE11" s="258">
        <v>13.85</v>
      </c>
      <c r="AF11" s="259">
        <v>1.9785714285714284</v>
      </c>
      <c r="AG11" s="258">
        <v>1</v>
      </c>
      <c r="AH11" s="258">
        <v>5</v>
      </c>
      <c r="AI11" s="260">
        <v>6.6567460317460327E-3</v>
      </c>
      <c r="AJ11" s="261">
        <v>0.5714285714285714</v>
      </c>
      <c r="AK11" s="262"/>
      <c r="AL11" s="258"/>
      <c r="AM11" s="259"/>
      <c r="AN11" s="258"/>
      <c r="AO11" s="258"/>
      <c r="AP11" s="260"/>
      <c r="AQ11" s="261"/>
      <c r="AR11" s="262"/>
      <c r="AS11" s="258"/>
      <c r="AT11" s="259"/>
      <c r="AU11" s="258"/>
      <c r="AV11" s="258"/>
      <c r="AW11" s="260"/>
      <c r="AX11" s="261"/>
      <c r="AY11" s="262"/>
      <c r="AZ11" s="258"/>
      <c r="BA11" s="259"/>
      <c r="BB11" s="258"/>
      <c r="BC11" s="258"/>
      <c r="BD11" s="260"/>
      <c r="BE11" s="261"/>
      <c r="BF11" s="262">
        <v>3</v>
      </c>
      <c r="BG11" s="258">
        <v>11.04</v>
      </c>
      <c r="BH11" s="259">
        <v>3.6799999999999997</v>
      </c>
      <c r="BI11" s="258">
        <v>3</v>
      </c>
      <c r="BJ11" s="258">
        <v>5</v>
      </c>
      <c r="BK11" s="260">
        <v>7.1450617283950616E-3</v>
      </c>
      <c r="BL11" s="261">
        <v>0.33333333333333331</v>
      </c>
      <c r="BM11" s="333">
        <v>3</v>
      </c>
      <c r="BN11" s="334">
        <v>9.5</v>
      </c>
      <c r="BO11" s="335">
        <v>3.1666666666666665</v>
      </c>
      <c r="BP11" s="334">
        <v>3</v>
      </c>
      <c r="BQ11" s="334">
        <v>3.5</v>
      </c>
      <c r="BR11" s="336">
        <v>7.4305555555555548E-3</v>
      </c>
      <c r="BS11" s="337">
        <v>1.3333333333333333</v>
      </c>
      <c r="BT11" s="262">
        <v>3</v>
      </c>
      <c r="BU11" s="258">
        <v>9.1</v>
      </c>
      <c r="BV11" s="259">
        <v>3.0333333333333332</v>
      </c>
      <c r="BW11" s="258">
        <v>2</v>
      </c>
      <c r="BX11" s="258">
        <v>5</v>
      </c>
      <c r="BY11" s="260">
        <v>8.2831790123456799E-3</v>
      </c>
      <c r="BZ11" s="261">
        <v>2</v>
      </c>
      <c r="CA11" s="262"/>
      <c r="CB11" s="258"/>
      <c r="CC11" s="259"/>
      <c r="CD11" s="258"/>
      <c r="CE11" s="258"/>
      <c r="CF11" s="260"/>
      <c r="CG11" s="261"/>
      <c r="CH11" s="262">
        <v>2</v>
      </c>
      <c r="CI11" s="258">
        <v>8</v>
      </c>
      <c r="CJ11" s="259">
        <v>4</v>
      </c>
      <c r="CK11" s="258">
        <v>3</v>
      </c>
      <c r="CL11" s="258">
        <v>5</v>
      </c>
      <c r="CM11" s="260">
        <v>7.2106481481481483E-3</v>
      </c>
      <c r="CN11" s="261">
        <v>19.5</v>
      </c>
      <c r="CO11" s="262"/>
      <c r="CP11" s="258"/>
      <c r="CQ11" s="259"/>
      <c r="CR11" s="258"/>
      <c r="CS11" s="258"/>
      <c r="CT11" s="260"/>
      <c r="CU11" s="261"/>
      <c r="CV11" s="262"/>
      <c r="CW11" s="258"/>
      <c r="CX11" s="259"/>
      <c r="CY11" s="258"/>
      <c r="CZ11" s="258"/>
      <c r="DA11" s="260"/>
      <c r="DB11" s="261"/>
      <c r="DC11" s="262"/>
      <c r="DD11" s="258"/>
      <c r="DE11" s="259"/>
      <c r="DF11" s="258"/>
      <c r="DG11" s="258"/>
      <c r="DH11" s="260"/>
      <c r="DI11" s="261"/>
      <c r="DJ11" s="263">
        <v>23</v>
      </c>
      <c r="DK11" s="263">
        <v>79.959999999999994</v>
      </c>
      <c r="DL11" s="264">
        <v>3.4765217391304346</v>
      </c>
      <c r="DM11" s="263">
        <v>1</v>
      </c>
      <c r="DN11" s="263">
        <v>10.4</v>
      </c>
      <c r="DO11" s="265">
        <v>7.2282608695652169E-3</v>
      </c>
      <c r="DP11" s="266">
        <v>2.652173913043478</v>
      </c>
      <c r="DQ11" s="257"/>
      <c r="DR11" s="258"/>
      <c r="DS11" s="259"/>
      <c r="DT11" s="258"/>
      <c r="DU11" s="258"/>
      <c r="DV11" s="260"/>
      <c r="DW11" s="261"/>
      <c r="DX11" s="262"/>
      <c r="DY11" s="258"/>
      <c r="DZ11" s="259"/>
      <c r="EA11" s="258"/>
      <c r="EB11" s="258"/>
      <c r="EC11" s="260"/>
      <c r="ED11" s="261"/>
      <c r="EE11" s="262"/>
      <c r="EF11" s="258"/>
      <c r="EG11" s="259"/>
      <c r="EH11" s="258"/>
      <c r="EI11" s="258"/>
      <c r="EJ11" s="260"/>
      <c r="EK11" s="261"/>
      <c r="EL11" s="262">
        <v>2</v>
      </c>
      <c r="EM11" s="258">
        <v>47.3</v>
      </c>
      <c r="EN11" s="259">
        <v>23.65</v>
      </c>
      <c r="EO11" s="258">
        <v>17.3</v>
      </c>
      <c r="EP11" s="258">
        <v>30</v>
      </c>
      <c r="EQ11" s="260">
        <v>2.193287037037037E-3</v>
      </c>
      <c r="ER11" s="261">
        <v>0.5</v>
      </c>
      <c r="ES11" s="262"/>
      <c r="ET11" s="258"/>
      <c r="EU11" s="259"/>
      <c r="EV11" s="258"/>
      <c r="EW11" s="258"/>
      <c r="EX11" s="260"/>
      <c r="EY11" s="261"/>
      <c r="EZ11" s="262"/>
      <c r="FA11" s="258"/>
      <c r="FB11" s="259"/>
      <c r="FC11" s="258"/>
      <c r="FD11" s="258"/>
      <c r="FE11" s="260"/>
      <c r="FF11" s="261"/>
      <c r="FG11" s="262"/>
      <c r="FH11" s="258"/>
      <c r="FI11" s="259"/>
      <c r="FJ11" s="258"/>
      <c r="FK11" s="258"/>
      <c r="FL11" s="260"/>
      <c r="FM11" s="261"/>
      <c r="FN11" s="262"/>
      <c r="FO11" s="258"/>
      <c r="FP11" s="259"/>
      <c r="FQ11" s="258"/>
      <c r="FR11" s="258"/>
      <c r="FS11" s="260"/>
      <c r="FT11" s="261"/>
      <c r="FU11" s="262"/>
      <c r="FV11" s="258"/>
      <c r="FW11" s="259"/>
      <c r="FX11" s="258"/>
      <c r="FY11" s="258"/>
      <c r="FZ11" s="260"/>
      <c r="GA11" s="261"/>
      <c r="GB11" s="333"/>
      <c r="GC11" s="334"/>
      <c r="GD11" s="335"/>
      <c r="GE11" s="334"/>
      <c r="GF11" s="334"/>
      <c r="GG11" s="336"/>
      <c r="GH11" s="337"/>
      <c r="GI11" s="262"/>
      <c r="GJ11" s="258"/>
      <c r="GK11" s="259"/>
      <c r="GL11" s="258"/>
      <c r="GM11" s="258"/>
      <c r="GN11" s="260"/>
      <c r="GO11" s="261"/>
      <c r="GP11" s="262"/>
      <c r="GQ11" s="258"/>
      <c r="GR11" s="259"/>
      <c r="GS11" s="258"/>
      <c r="GT11" s="258"/>
      <c r="GU11" s="260"/>
      <c r="GV11" s="261"/>
      <c r="GW11" s="262"/>
      <c r="GX11" s="258"/>
      <c r="GY11" s="259"/>
      <c r="GZ11" s="258"/>
      <c r="HA11" s="258"/>
      <c r="HB11" s="260"/>
      <c r="HC11" s="261"/>
      <c r="HD11" s="262"/>
      <c r="HE11" s="258"/>
      <c r="HF11" s="259"/>
      <c r="HG11" s="258"/>
      <c r="HH11" s="258"/>
      <c r="HI11" s="260"/>
      <c r="HJ11" s="261"/>
      <c r="HK11" s="262"/>
      <c r="HL11" s="258"/>
      <c r="HM11" s="259"/>
      <c r="HN11" s="258"/>
      <c r="HO11" s="258"/>
      <c r="HP11" s="260"/>
      <c r="HQ11" s="261"/>
      <c r="HR11" s="262"/>
      <c r="HS11" s="258"/>
      <c r="HT11" s="259"/>
      <c r="HU11" s="258"/>
      <c r="HV11" s="258"/>
      <c r="HW11" s="260"/>
      <c r="HX11" s="261"/>
      <c r="HY11" s="263">
        <v>2</v>
      </c>
      <c r="HZ11" s="263">
        <v>47.3</v>
      </c>
      <c r="IA11" s="264">
        <v>23.65</v>
      </c>
      <c r="IB11" s="263">
        <v>17.3</v>
      </c>
      <c r="IC11" s="263">
        <v>30</v>
      </c>
      <c r="ID11" s="265">
        <v>2.193287037037037E-3</v>
      </c>
      <c r="IE11" s="266">
        <v>0.5</v>
      </c>
      <c r="IF11" s="257"/>
      <c r="IG11" s="258"/>
      <c r="IH11" s="259"/>
      <c r="II11" s="258"/>
      <c r="IJ11" s="258"/>
      <c r="IK11" s="260"/>
      <c r="IL11" s="261"/>
      <c r="IM11" s="262"/>
      <c r="IN11" s="258"/>
      <c r="IO11" s="259"/>
      <c r="IP11" s="258"/>
      <c r="IQ11" s="258"/>
      <c r="IR11" s="260"/>
      <c r="IS11" s="261"/>
      <c r="IT11" s="262"/>
      <c r="IU11" s="258"/>
      <c r="IV11" s="259"/>
      <c r="IW11" s="258"/>
      <c r="IX11" s="258"/>
      <c r="IY11" s="260"/>
      <c r="IZ11" s="261"/>
      <c r="JA11" s="262"/>
      <c r="JB11" s="258"/>
      <c r="JC11" s="259"/>
      <c r="JD11" s="258"/>
      <c r="JE11" s="258"/>
      <c r="JF11" s="260"/>
      <c r="JG11" s="261"/>
      <c r="JH11" s="262"/>
      <c r="JI11" s="258"/>
      <c r="JJ11" s="259"/>
      <c r="JK11" s="258"/>
      <c r="JL11" s="258"/>
      <c r="JM11" s="260"/>
      <c r="JN11" s="261"/>
      <c r="JO11" s="262"/>
      <c r="JP11" s="258"/>
      <c r="JQ11" s="259"/>
      <c r="JR11" s="258"/>
      <c r="JS11" s="258"/>
      <c r="JT11" s="260"/>
      <c r="JU11" s="261"/>
      <c r="JV11" s="262"/>
      <c r="JW11" s="258"/>
      <c r="JX11" s="259"/>
      <c r="JY11" s="258"/>
      <c r="JZ11" s="258"/>
      <c r="KA11" s="260"/>
      <c r="KB11" s="261"/>
      <c r="KC11" s="262"/>
      <c r="KD11" s="258"/>
      <c r="KE11" s="259"/>
      <c r="KF11" s="258"/>
      <c r="KG11" s="258"/>
      <c r="KH11" s="260"/>
      <c r="KI11" s="261"/>
      <c r="KJ11" s="262"/>
      <c r="KK11" s="258"/>
      <c r="KL11" s="259"/>
      <c r="KM11" s="258"/>
      <c r="KN11" s="258"/>
      <c r="KO11" s="260"/>
      <c r="KP11" s="261"/>
      <c r="KQ11" s="333"/>
      <c r="KR11" s="334"/>
      <c r="KS11" s="335"/>
      <c r="KT11" s="334"/>
      <c r="KU11" s="334"/>
      <c r="KV11" s="336"/>
      <c r="KW11" s="337"/>
      <c r="KX11" s="262"/>
      <c r="KY11" s="258"/>
      <c r="KZ11" s="259"/>
      <c r="LA11" s="258"/>
      <c r="LB11" s="258"/>
      <c r="LC11" s="260"/>
      <c r="LD11" s="261"/>
      <c r="LE11" s="262">
        <v>1</v>
      </c>
      <c r="LF11" s="258">
        <v>0.25</v>
      </c>
      <c r="LG11" s="259">
        <v>0.25</v>
      </c>
      <c r="LH11" s="258">
        <v>0.25</v>
      </c>
      <c r="LI11" s="258">
        <v>0.25</v>
      </c>
      <c r="LJ11" s="260">
        <v>2.9351851851851851E-2</v>
      </c>
      <c r="LK11" s="261">
        <v>2</v>
      </c>
      <c r="LL11" s="262"/>
      <c r="LM11" s="258"/>
      <c r="LN11" s="259"/>
      <c r="LO11" s="258"/>
      <c r="LP11" s="258"/>
      <c r="LQ11" s="260"/>
      <c r="LR11" s="261"/>
      <c r="LS11" s="262"/>
      <c r="LT11" s="258"/>
      <c r="LU11" s="259"/>
      <c r="LV11" s="258"/>
      <c r="LW11" s="258"/>
      <c r="LX11" s="260"/>
      <c r="LY11" s="261"/>
      <c r="LZ11" s="262"/>
      <c r="MA11" s="258"/>
      <c r="MB11" s="259"/>
      <c r="MC11" s="258"/>
      <c r="MD11" s="258"/>
      <c r="ME11" s="260"/>
      <c r="MF11" s="261"/>
      <c r="MG11" s="262"/>
      <c r="MH11" s="258"/>
      <c r="MI11" s="259"/>
      <c r="MJ11" s="258"/>
      <c r="MK11" s="258"/>
      <c r="ML11" s="260"/>
      <c r="MM11" s="261"/>
      <c r="MN11" s="263">
        <v>1</v>
      </c>
      <c r="MO11" s="263">
        <v>0.25</v>
      </c>
      <c r="MP11" s="264">
        <v>0.25</v>
      </c>
      <c r="MQ11" s="263">
        <v>0.25</v>
      </c>
      <c r="MR11" s="263">
        <v>0.25</v>
      </c>
      <c r="MS11" s="265">
        <v>2.9351851851851851E-2</v>
      </c>
      <c r="MT11" s="266">
        <v>2</v>
      </c>
      <c r="MU11" s="257"/>
      <c r="MV11" s="258"/>
      <c r="MW11" s="259"/>
      <c r="MX11" s="258"/>
      <c r="MY11" s="258"/>
      <c r="MZ11" s="260"/>
      <c r="NA11" s="261"/>
      <c r="NB11" s="263"/>
      <c r="NC11" s="263"/>
      <c r="ND11" s="264"/>
      <c r="NE11" s="263"/>
      <c r="NF11" s="263"/>
      <c r="NG11" s="265"/>
      <c r="NH11" s="267"/>
    </row>
    <row r="12" spans="1:372" s="22" customFormat="1" x14ac:dyDescent="0.2">
      <c r="A12" s="268">
        <v>2</v>
      </c>
      <c r="B12" s="40">
        <v>2</v>
      </c>
      <c r="C12" s="18">
        <v>5.5</v>
      </c>
      <c r="D12" s="19">
        <v>2.75</v>
      </c>
      <c r="E12" s="18">
        <v>2.5</v>
      </c>
      <c r="F12" s="18">
        <v>3</v>
      </c>
      <c r="G12" s="20">
        <v>9.2766203703703691E-3</v>
      </c>
      <c r="H12" s="21">
        <v>0.5</v>
      </c>
      <c r="I12" s="269">
        <v>2</v>
      </c>
      <c r="J12" s="18">
        <v>9</v>
      </c>
      <c r="K12" s="19">
        <v>4.5</v>
      </c>
      <c r="L12" s="18">
        <v>4</v>
      </c>
      <c r="M12" s="18">
        <v>5</v>
      </c>
      <c r="N12" s="20">
        <v>6.6203703703703702E-3</v>
      </c>
      <c r="O12" s="21">
        <v>0.5</v>
      </c>
      <c r="P12" s="269">
        <v>3</v>
      </c>
      <c r="Q12" s="18">
        <v>10.7</v>
      </c>
      <c r="R12" s="19">
        <v>3.5666666666666664</v>
      </c>
      <c r="S12" s="18">
        <v>3</v>
      </c>
      <c r="T12" s="18">
        <v>4.0999999999999996</v>
      </c>
      <c r="U12" s="20">
        <v>6.7708333333333336E-3</v>
      </c>
      <c r="V12" s="21">
        <v>0.33333333333333331</v>
      </c>
      <c r="W12" s="269">
        <v>4</v>
      </c>
      <c r="X12" s="18">
        <v>11.9</v>
      </c>
      <c r="Y12" s="19">
        <v>2.9750000000000001</v>
      </c>
      <c r="Z12" s="18">
        <v>1.05</v>
      </c>
      <c r="AA12" s="18">
        <v>5.25</v>
      </c>
      <c r="AB12" s="20">
        <v>6.8113425925925928E-3</v>
      </c>
      <c r="AC12" s="21">
        <v>0</v>
      </c>
      <c r="AD12" s="269">
        <v>7</v>
      </c>
      <c r="AE12" s="18">
        <v>9.75</v>
      </c>
      <c r="AF12" s="19">
        <v>1.3928571428571428</v>
      </c>
      <c r="AG12" s="18">
        <v>1</v>
      </c>
      <c r="AH12" s="18">
        <v>2.2599999999999998</v>
      </c>
      <c r="AI12" s="20">
        <v>6.7625661375661375E-3</v>
      </c>
      <c r="AJ12" s="21">
        <v>0</v>
      </c>
      <c r="AK12" s="269"/>
      <c r="AL12" s="18"/>
      <c r="AM12" s="19"/>
      <c r="AN12" s="18"/>
      <c r="AO12" s="18"/>
      <c r="AP12" s="20"/>
      <c r="AQ12" s="21"/>
      <c r="AR12" s="269">
        <v>1</v>
      </c>
      <c r="AS12" s="18">
        <v>1</v>
      </c>
      <c r="AT12" s="19">
        <v>1</v>
      </c>
      <c r="AU12" s="18">
        <v>1</v>
      </c>
      <c r="AV12" s="18">
        <v>1</v>
      </c>
      <c r="AW12" s="20">
        <v>6.4120370370370364E-3</v>
      </c>
      <c r="AX12" s="21">
        <v>32.476388888891961</v>
      </c>
      <c r="AY12" s="269">
        <v>2</v>
      </c>
      <c r="AZ12" s="18">
        <v>5.9452985399999996</v>
      </c>
      <c r="BA12" s="19">
        <v>2.9726492699999998</v>
      </c>
      <c r="BB12" s="18">
        <v>2.94529854</v>
      </c>
      <c r="BC12" s="18">
        <v>3</v>
      </c>
      <c r="BD12" s="20">
        <v>8.9293981481481481E-3</v>
      </c>
      <c r="BE12" s="21">
        <v>14.639583333333576</v>
      </c>
      <c r="BF12" s="269">
        <v>4</v>
      </c>
      <c r="BG12" s="18">
        <v>13.09</v>
      </c>
      <c r="BH12" s="19">
        <v>3.2725</v>
      </c>
      <c r="BI12" s="18">
        <v>2.25</v>
      </c>
      <c r="BJ12" s="18">
        <v>4.8</v>
      </c>
      <c r="BK12" s="20">
        <v>6.6869212962962958E-3</v>
      </c>
      <c r="BL12" s="21">
        <v>0.75</v>
      </c>
      <c r="BM12" s="270">
        <v>4</v>
      </c>
      <c r="BN12" s="27">
        <v>11.5</v>
      </c>
      <c r="BO12" s="28">
        <v>2.875</v>
      </c>
      <c r="BP12" s="27">
        <v>2</v>
      </c>
      <c r="BQ12" s="27">
        <v>3.5</v>
      </c>
      <c r="BR12" s="29">
        <v>7.0949074074074074E-3</v>
      </c>
      <c r="BS12" s="271">
        <v>0.75</v>
      </c>
      <c r="BT12" s="269">
        <v>3</v>
      </c>
      <c r="BU12" s="18">
        <v>8.8000000000000007</v>
      </c>
      <c r="BV12" s="19">
        <v>2.9333333333333336</v>
      </c>
      <c r="BW12" s="18">
        <v>2.9</v>
      </c>
      <c r="BX12" s="18">
        <v>3</v>
      </c>
      <c r="BY12" s="20">
        <v>6.9058641975308643E-3</v>
      </c>
      <c r="BZ12" s="21">
        <v>1.3333333333333333</v>
      </c>
      <c r="CA12" s="269"/>
      <c r="CB12" s="18"/>
      <c r="CC12" s="19"/>
      <c r="CD12" s="18"/>
      <c r="CE12" s="18"/>
      <c r="CF12" s="20"/>
      <c r="CG12" s="21"/>
      <c r="CH12" s="269"/>
      <c r="CI12" s="18"/>
      <c r="CJ12" s="19"/>
      <c r="CK12" s="18"/>
      <c r="CL12" s="18"/>
      <c r="CM12" s="20"/>
      <c r="CN12" s="21"/>
      <c r="CO12" s="269"/>
      <c r="CP12" s="18"/>
      <c r="CQ12" s="19"/>
      <c r="CR12" s="18"/>
      <c r="CS12" s="18"/>
      <c r="CT12" s="20"/>
      <c r="CU12" s="21"/>
      <c r="CV12" s="269"/>
      <c r="CW12" s="18"/>
      <c r="CX12" s="19"/>
      <c r="CY12" s="18"/>
      <c r="CZ12" s="18"/>
      <c r="DA12" s="20"/>
      <c r="DB12" s="21"/>
      <c r="DC12" s="269"/>
      <c r="DD12" s="18"/>
      <c r="DE12" s="19"/>
      <c r="DF12" s="18"/>
      <c r="DG12" s="18"/>
      <c r="DH12" s="20"/>
      <c r="DI12" s="21"/>
      <c r="DJ12" s="272">
        <v>32</v>
      </c>
      <c r="DK12" s="272">
        <v>87.185298540000019</v>
      </c>
      <c r="DL12" s="273">
        <v>2.7245405793750006</v>
      </c>
      <c r="DM12" s="272">
        <v>1</v>
      </c>
      <c r="DN12" s="272">
        <v>5.25</v>
      </c>
      <c r="DO12" s="274">
        <v>7.0876736111111132E-3</v>
      </c>
      <c r="DP12" s="275">
        <v>2.3361111111112223</v>
      </c>
      <c r="DQ12" s="40">
        <v>3</v>
      </c>
      <c r="DR12" s="18">
        <v>48.5</v>
      </c>
      <c r="DS12" s="19">
        <v>16.166666666666668</v>
      </c>
      <c r="DT12" s="18">
        <v>15</v>
      </c>
      <c r="DU12" s="18">
        <v>17</v>
      </c>
      <c r="DV12" s="20">
        <v>2.0833333333333333E-3</v>
      </c>
      <c r="DW12" s="21">
        <v>0.33333333333333331</v>
      </c>
      <c r="DX12" s="269">
        <v>1</v>
      </c>
      <c r="DY12" s="18">
        <v>12</v>
      </c>
      <c r="DZ12" s="19">
        <v>12</v>
      </c>
      <c r="EA12" s="18">
        <v>12</v>
      </c>
      <c r="EB12" s="18">
        <v>12</v>
      </c>
      <c r="EC12" s="20">
        <v>2.6041666666666665E-3</v>
      </c>
      <c r="ED12" s="21">
        <v>0</v>
      </c>
      <c r="EE12" s="269">
        <v>1</v>
      </c>
      <c r="EF12" s="18">
        <v>10</v>
      </c>
      <c r="EG12" s="19">
        <v>10</v>
      </c>
      <c r="EH12" s="18">
        <v>10</v>
      </c>
      <c r="EI12" s="18">
        <v>10</v>
      </c>
      <c r="EJ12" s="20">
        <v>1.8634259259259261E-3</v>
      </c>
      <c r="EK12" s="21">
        <v>7</v>
      </c>
      <c r="EL12" s="269">
        <v>3</v>
      </c>
      <c r="EM12" s="18">
        <v>41.2</v>
      </c>
      <c r="EN12" s="19">
        <v>13.733333333333334</v>
      </c>
      <c r="EO12" s="18">
        <v>8.5</v>
      </c>
      <c r="EP12" s="18">
        <v>20</v>
      </c>
      <c r="EQ12" s="20">
        <v>2.2415123456790121E-3</v>
      </c>
      <c r="ER12" s="21">
        <v>0</v>
      </c>
      <c r="ES12" s="269"/>
      <c r="ET12" s="18"/>
      <c r="EU12" s="19"/>
      <c r="EV12" s="18"/>
      <c r="EW12" s="18"/>
      <c r="EX12" s="20"/>
      <c r="EY12" s="21"/>
      <c r="EZ12" s="269"/>
      <c r="FA12" s="18"/>
      <c r="FB12" s="19"/>
      <c r="FC12" s="18"/>
      <c r="FD12" s="18"/>
      <c r="FE12" s="20"/>
      <c r="FF12" s="21"/>
      <c r="FG12" s="269"/>
      <c r="FH12" s="18"/>
      <c r="FI12" s="19"/>
      <c r="FJ12" s="18"/>
      <c r="FK12" s="18"/>
      <c r="FL12" s="20"/>
      <c r="FM12" s="21"/>
      <c r="FN12" s="269"/>
      <c r="FO12" s="18"/>
      <c r="FP12" s="19"/>
      <c r="FQ12" s="18"/>
      <c r="FR12" s="18"/>
      <c r="FS12" s="20"/>
      <c r="FT12" s="21"/>
      <c r="FU12" s="269"/>
      <c r="FV12" s="18"/>
      <c r="FW12" s="19"/>
      <c r="FX12" s="18"/>
      <c r="FY12" s="18"/>
      <c r="FZ12" s="20"/>
      <c r="GA12" s="21"/>
      <c r="GB12" s="270"/>
      <c r="GC12" s="27"/>
      <c r="GD12" s="28"/>
      <c r="GE12" s="27"/>
      <c r="GF12" s="27"/>
      <c r="GG12" s="29"/>
      <c r="GH12" s="271"/>
      <c r="GI12" s="269"/>
      <c r="GJ12" s="18"/>
      <c r="GK12" s="19"/>
      <c r="GL12" s="18"/>
      <c r="GM12" s="18"/>
      <c r="GN12" s="20"/>
      <c r="GO12" s="21"/>
      <c r="GP12" s="269"/>
      <c r="GQ12" s="18"/>
      <c r="GR12" s="19"/>
      <c r="GS12" s="18"/>
      <c r="GT12" s="18"/>
      <c r="GU12" s="20"/>
      <c r="GV12" s="21"/>
      <c r="GW12" s="269"/>
      <c r="GX12" s="18"/>
      <c r="GY12" s="19"/>
      <c r="GZ12" s="18"/>
      <c r="HA12" s="18"/>
      <c r="HB12" s="20"/>
      <c r="HC12" s="21"/>
      <c r="HD12" s="269"/>
      <c r="HE12" s="18"/>
      <c r="HF12" s="19"/>
      <c r="HG12" s="18"/>
      <c r="HH12" s="18"/>
      <c r="HI12" s="20"/>
      <c r="HJ12" s="21"/>
      <c r="HK12" s="269"/>
      <c r="HL12" s="18"/>
      <c r="HM12" s="19"/>
      <c r="HN12" s="18"/>
      <c r="HO12" s="18"/>
      <c r="HP12" s="20"/>
      <c r="HQ12" s="21"/>
      <c r="HR12" s="269"/>
      <c r="HS12" s="18"/>
      <c r="HT12" s="19"/>
      <c r="HU12" s="18"/>
      <c r="HV12" s="18"/>
      <c r="HW12" s="20"/>
      <c r="HX12" s="21"/>
      <c r="HY12" s="272">
        <v>8</v>
      </c>
      <c r="HZ12" s="272">
        <v>111.7</v>
      </c>
      <c r="IA12" s="273">
        <v>13.9625</v>
      </c>
      <c r="IB12" s="272">
        <v>8.5</v>
      </c>
      <c r="IC12" s="272">
        <v>20</v>
      </c>
      <c r="ID12" s="274">
        <v>2.1802662037037038E-3</v>
      </c>
      <c r="IE12" s="275">
        <v>1</v>
      </c>
      <c r="IF12" s="40">
        <v>1</v>
      </c>
      <c r="IG12" s="18">
        <v>0.75</v>
      </c>
      <c r="IH12" s="19">
        <v>0.75</v>
      </c>
      <c r="II12" s="18">
        <v>0.75</v>
      </c>
      <c r="IJ12" s="18">
        <v>0.75</v>
      </c>
      <c r="IK12" s="20">
        <v>2.7777777777777776E-2</v>
      </c>
      <c r="IL12" s="21">
        <v>0</v>
      </c>
      <c r="IM12" s="269">
        <v>1</v>
      </c>
      <c r="IN12" s="18">
        <v>0.75</v>
      </c>
      <c r="IO12" s="19">
        <v>0.75</v>
      </c>
      <c r="IP12" s="18">
        <v>0.75</v>
      </c>
      <c r="IQ12" s="18">
        <v>0.75</v>
      </c>
      <c r="IR12" s="20">
        <v>3.5185185185185187E-2</v>
      </c>
      <c r="IS12" s="21">
        <v>0</v>
      </c>
      <c r="IT12" s="269">
        <v>2</v>
      </c>
      <c r="IU12" s="18">
        <v>1.335</v>
      </c>
      <c r="IV12" s="19">
        <v>0.66749999999999998</v>
      </c>
      <c r="IW12" s="18">
        <v>0.625</v>
      </c>
      <c r="IX12" s="18">
        <v>0.71</v>
      </c>
      <c r="IY12" s="20">
        <v>3.4050925925925929E-2</v>
      </c>
      <c r="IZ12" s="21">
        <v>0</v>
      </c>
      <c r="JA12" s="269"/>
      <c r="JB12" s="18"/>
      <c r="JC12" s="19"/>
      <c r="JD12" s="18"/>
      <c r="JE12" s="18"/>
      <c r="JF12" s="20"/>
      <c r="JG12" s="21"/>
      <c r="JH12" s="269"/>
      <c r="JI12" s="18"/>
      <c r="JJ12" s="19"/>
      <c r="JK12" s="18"/>
      <c r="JL12" s="18"/>
      <c r="JM12" s="20"/>
      <c r="JN12" s="21"/>
      <c r="JO12" s="269"/>
      <c r="JP12" s="18"/>
      <c r="JQ12" s="19"/>
      <c r="JR12" s="18"/>
      <c r="JS12" s="18"/>
      <c r="JT12" s="20"/>
      <c r="JU12" s="21"/>
      <c r="JV12" s="269"/>
      <c r="JW12" s="18"/>
      <c r="JX12" s="19"/>
      <c r="JY12" s="18"/>
      <c r="JZ12" s="18"/>
      <c r="KA12" s="20"/>
      <c r="KB12" s="21"/>
      <c r="KC12" s="269"/>
      <c r="KD12" s="18"/>
      <c r="KE12" s="19"/>
      <c r="KF12" s="18"/>
      <c r="KG12" s="18"/>
      <c r="KH12" s="20"/>
      <c r="KI12" s="21"/>
      <c r="KJ12" s="269"/>
      <c r="KK12" s="18"/>
      <c r="KL12" s="19"/>
      <c r="KM12" s="18"/>
      <c r="KN12" s="18"/>
      <c r="KO12" s="20"/>
      <c r="KP12" s="21"/>
      <c r="KQ12" s="270"/>
      <c r="KR12" s="27"/>
      <c r="KS12" s="28"/>
      <c r="KT12" s="27"/>
      <c r="KU12" s="27"/>
      <c r="KV12" s="29"/>
      <c r="KW12" s="271"/>
      <c r="KX12" s="269"/>
      <c r="KY12" s="18"/>
      <c r="KZ12" s="19"/>
      <c r="LA12" s="18"/>
      <c r="LB12" s="18"/>
      <c r="LC12" s="20"/>
      <c r="LD12" s="21"/>
      <c r="LE12" s="269"/>
      <c r="LF12" s="18"/>
      <c r="LG12" s="19"/>
      <c r="LH12" s="18"/>
      <c r="LI12" s="18"/>
      <c r="LJ12" s="20"/>
      <c r="LK12" s="21"/>
      <c r="LL12" s="269"/>
      <c r="LM12" s="18"/>
      <c r="LN12" s="19"/>
      <c r="LO12" s="18"/>
      <c r="LP12" s="18"/>
      <c r="LQ12" s="20"/>
      <c r="LR12" s="21"/>
      <c r="LS12" s="269"/>
      <c r="LT12" s="18"/>
      <c r="LU12" s="19"/>
      <c r="LV12" s="18"/>
      <c r="LW12" s="18"/>
      <c r="LX12" s="20"/>
      <c r="LY12" s="21"/>
      <c r="LZ12" s="269"/>
      <c r="MA12" s="18"/>
      <c r="MB12" s="19"/>
      <c r="MC12" s="18"/>
      <c r="MD12" s="18"/>
      <c r="ME12" s="20"/>
      <c r="MF12" s="21"/>
      <c r="MG12" s="269"/>
      <c r="MH12" s="18"/>
      <c r="MI12" s="19"/>
      <c r="MJ12" s="18"/>
      <c r="MK12" s="18"/>
      <c r="ML12" s="20"/>
      <c r="MM12" s="21"/>
      <c r="MN12" s="272">
        <v>4</v>
      </c>
      <c r="MO12" s="272">
        <v>2.835</v>
      </c>
      <c r="MP12" s="273">
        <v>0.70874999999999999</v>
      </c>
      <c r="MQ12" s="272">
        <v>0.625</v>
      </c>
      <c r="MR12" s="272">
        <v>0.75</v>
      </c>
      <c r="MS12" s="274">
        <v>3.2766203703703707E-2</v>
      </c>
      <c r="MT12" s="275">
        <v>0</v>
      </c>
      <c r="MU12" s="40"/>
      <c r="MV12" s="18"/>
      <c r="MW12" s="19"/>
      <c r="MX12" s="18"/>
      <c r="MY12" s="18"/>
      <c r="MZ12" s="20"/>
      <c r="NA12" s="21"/>
      <c r="NB12" s="272"/>
      <c r="NC12" s="272"/>
      <c r="ND12" s="273"/>
      <c r="NE12" s="272"/>
      <c r="NF12" s="272"/>
      <c r="NG12" s="274"/>
      <c r="NH12" s="276"/>
    </row>
    <row r="13" spans="1:372" s="22" customFormat="1" x14ac:dyDescent="0.2">
      <c r="A13" s="268">
        <v>3</v>
      </c>
      <c r="B13" s="40">
        <v>2</v>
      </c>
      <c r="C13" s="18">
        <v>8.1999999999999993</v>
      </c>
      <c r="D13" s="19">
        <v>4.0999999999999996</v>
      </c>
      <c r="E13" s="18">
        <v>2</v>
      </c>
      <c r="F13" s="18">
        <v>6.2</v>
      </c>
      <c r="G13" s="20">
        <v>7.8182870370370368E-3</v>
      </c>
      <c r="H13" s="21">
        <v>0.5</v>
      </c>
      <c r="I13" s="269">
        <v>4</v>
      </c>
      <c r="J13" s="18">
        <v>17.599999999999998</v>
      </c>
      <c r="K13" s="19">
        <v>4.3999999999999995</v>
      </c>
      <c r="L13" s="18">
        <v>2.7</v>
      </c>
      <c r="M13" s="18">
        <v>5.5</v>
      </c>
      <c r="N13" s="20">
        <v>7.9311342592592593E-3</v>
      </c>
      <c r="O13" s="21">
        <v>1.25</v>
      </c>
      <c r="P13" s="269">
        <v>4</v>
      </c>
      <c r="Q13" s="18">
        <v>13.26</v>
      </c>
      <c r="R13" s="19">
        <v>3.3149999999999999</v>
      </c>
      <c r="S13" s="18">
        <v>1.05</v>
      </c>
      <c r="T13" s="18">
        <v>6.2</v>
      </c>
      <c r="U13" s="20">
        <v>6.7534722222222223E-3</v>
      </c>
      <c r="V13" s="21">
        <v>0</v>
      </c>
      <c r="W13" s="269">
        <v>3</v>
      </c>
      <c r="X13" s="18">
        <v>12.05</v>
      </c>
      <c r="Y13" s="19">
        <v>4.0166666666666666</v>
      </c>
      <c r="Z13" s="18">
        <v>2.1800000000000002</v>
      </c>
      <c r="AA13" s="18">
        <v>6.87</v>
      </c>
      <c r="AB13" s="20">
        <v>6.7168209876543213E-3</v>
      </c>
      <c r="AC13" s="21">
        <v>1</v>
      </c>
      <c r="AD13" s="269">
        <v>4</v>
      </c>
      <c r="AE13" s="18">
        <v>5.6</v>
      </c>
      <c r="AF13" s="19">
        <v>1.4</v>
      </c>
      <c r="AG13" s="18">
        <v>1</v>
      </c>
      <c r="AH13" s="18">
        <v>2</v>
      </c>
      <c r="AI13" s="20">
        <v>6.7910879629629632E-3</v>
      </c>
      <c r="AJ13" s="21">
        <v>0.5</v>
      </c>
      <c r="AK13" s="269"/>
      <c r="AL13" s="18"/>
      <c r="AM13" s="19"/>
      <c r="AN13" s="18"/>
      <c r="AO13" s="18"/>
      <c r="AP13" s="20"/>
      <c r="AQ13" s="21"/>
      <c r="AR13" s="269">
        <v>1</v>
      </c>
      <c r="AS13" s="18">
        <v>2</v>
      </c>
      <c r="AT13" s="19">
        <v>2</v>
      </c>
      <c r="AU13" s="18">
        <v>2</v>
      </c>
      <c r="AV13" s="18">
        <v>2</v>
      </c>
      <c r="AW13" s="20">
        <v>6.2731481481481484E-3</v>
      </c>
      <c r="AX13" s="21">
        <v>5</v>
      </c>
      <c r="AY13" s="269">
        <v>4</v>
      </c>
      <c r="AZ13" s="18">
        <v>9.3281375799999999</v>
      </c>
      <c r="BA13" s="19">
        <v>2.332034395</v>
      </c>
      <c r="BB13" s="18">
        <v>0.02</v>
      </c>
      <c r="BC13" s="18">
        <v>3.2373429100000002</v>
      </c>
      <c r="BD13" s="20">
        <v>5.905671296296296E-3</v>
      </c>
      <c r="BE13" s="21">
        <v>1.0578124999992724</v>
      </c>
      <c r="BF13" s="269">
        <v>5</v>
      </c>
      <c r="BG13" s="18">
        <v>10.55</v>
      </c>
      <c r="BH13" s="19">
        <v>2.1100000000000003</v>
      </c>
      <c r="BI13" s="18">
        <v>1</v>
      </c>
      <c r="BJ13" s="18">
        <v>4</v>
      </c>
      <c r="BK13" s="20">
        <v>7.2129629629629627E-3</v>
      </c>
      <c r="BL13" s="21">
        <v>0.6</v>
      </c>
      <c r="BM13" s="270">
        <v>2</v>
      </c>
      <c r="BN13" s="27">
        <v>4</v>
      </c>
      <c r="BO13" s="28">
        <v>2</v>
      </c>
      <c r="BP13" s="27">
        <v>1</v>
      </c>
      <c r="BQ13" s="27">
        <v>3</v>
      </c>
      <c r="BR13" s="29">
        <v>6.9907407407407401E-3</v>
      </c>
      <c r="BS13" s="271">
        <v>2</v>
      </c>
      <c r="BT13" s="269">
        <v>2</v>
      </c>
      <c r="BU13" s="18">
        <v>6</v>
      </c>
      <c r="BV13" s="19">
        <v>3</v>
      </c>
      <c r="BW13" s="18">
        <v>2.9</v>
      </c>
      <c r="BX13" s="18">
        <v>3.1</v>
      </c>
      <c r="BY13" s="20">
        <v>6.9733796296296297E-3</v>
      </c>
      <c r="BZ13" s="21">
        <v>1.5</v>
      </c>
      <c r="CA13" s="269"/>
      <c r="CB13" s="18"/>
      <c r="CC13" s="19"/>
      <c r="CD13" s="18"/>
      <c r="CE13" s="18"/>
      <c r="CF13" s="20"/>
      <c r="CG13" s="21"/>
      <c r="CH13" s="269">
        <v>2</v>
      </c>
      <c r="CI13" s="18">
        <v>5.5</v>
      </c>
      <c r="CJ13" s="19">
        <v>2.75</v>
      </c>
      <c r="CK13" s="18">
        <v>2.4</v>
      </c>
      <c r="CL13" s="18">
        <v>3.1</v>
      </c>
      <c r="CM13" s="20">
        <v>7.0891203703703706E-3</v>
      </c>
      <c r="CN13" s="21">
        <v>3.5</v>
      </c>
      <c r="CO13" s="269"/>
      <c r="CP13" s="18"/>
      <c r="CQ13" s="19"/>
      <c r="CR13" s="18"/>
      <c r="CS13" s="18"/>
      <c r="CT13" s="20"/>
      <c r="CU13" s="21"/>
      <c r="CV13" s="269"/>
      <c r="CW13" s="18"/>
      <c r="CX13" s="19"/>
      <c r="CY13" s="18"/>
      <c r="CZ13" s="18"/>
      <c r="DA13" s="20"/>
      <c r="DB13" s="21"/>
      <c r="DC13" s="269"/>
      <c r="DD13" s="18"/>
      <c r="DE13" s="19"/>
      <c r="DF13" s="18"/>
      <c r="DG13" s="18"/>
      <c r="DH13" s="20"/>
      <c r="DI13" s="21"/>
      <c r="DJ13" s="272">
        <v>33</v>
      </c>
      <c r="DK13" s="272">
        <v>94.08813757999998</v>
      </c>
      <c r="DL13" s="273">
        <v>2.8511556842424235</v>
      </c>
      <c r="DM13" s="272">
        <v>0.02</v>
      </c>
      <c r="DN13" s="272">
        <v>6.87</v>
      </c>
      <c r="DO13" s="274">
        <v>6.962331649831649E-3</v>
      </c>
      <c r="DP13" s="275">
        <v>1.1282196969696088</v>
      </c>
      <c r="DQ13" s="40">
        <v>2</v>
      </c>
      <c r="DR13" s="18">
        <v>27.2</v>
      </c>
      <c r="DS13" s="19">
        <v>13.6</v>
      </c>
      <c r="DT13" s="18">
        <v>12.2</v>
      </c>
      <c r="DU13" s="18">
        <v>15</v>
      </c>
      <c r="DV13" s="20">
        <v>2.204861111111111E-3</v>
      </c>
      <c r="DW13" s="21">
        <v>1</v>
      </c>
      <c r="DX13" s="269">
        <v>1</v>
      </c>
      <c r="DY13" s="18">
        <v>10</v>
      </c>
      <c r="DZ13" s="19">
        <v>10</v>
      </c>
      <c r="EA13" s="18">
        <v>10</v>
      </c>
      <c r="EB13" s="18">
        <v>10</v>
      </c>
      <c r="EC13" s="20">
        <v>2.0833333333333333E-3</v>
      </c>
      <c r="ED13" s="21" t="e">
        <v>#REF!</v>
      </c>
      <c r="EE13" s="269">
        <v>1</v>
      </c>
      <c r="EF13" s="18">
        <v>13</v>
      </c>
      <c r="EG13" s="19">
        <v>13</v>
      </c>
      <c r="EH13" s="18">
        <v>13</v>
      </c>
      <c r="EI13" s="18">
        <v>13</v>
      </c>
      <c r="EJ13" s="20">
        <v>1.6203703703703703E-3</v>
      </c>
      <c r="EK13" s="21">
        <v>0</v>
      </c>
      <c r="EL13" s="269">
        <v>1</v>
      </c>
      <c r="EM13" s="18">
        <v>30</v>
      </c>
      <c r="EN13" s="19">
        <v>30</v>
      </c>
      <c r="EO13" s="18">
        <v>30</v>
      </c>
      <c r="EP13" s="18">
        <v>30</v>
      </c>
      <c r="EQ13" s="20">
        <v>2.4305555555555556E-3</v>
      </c>
      <c r="ER13" s="21">
        <v>0</v>
      </c>
      <c r="ES13" s="269"/>
      <c r="ET13" s="18"/>
      <c r="EU13" s="19"/>
      <c r="EV13" s="18"/>
      <c r="EW13" s="18"/>
      <c r="EX13" s="20"/>
      <c r="EY13" s="21"/>
      <c r="EZ13" s="269"/>
      <c r="FA13" s="18"/>
      <c r="FB13" s="19"/>
      <c r="FC13" s="18"/>
      <c r="FD13" s="18"/>
      <c r="FE13" s="20"/>
      <c r="FF13" s="21"/>
      <c r="FG13" s="269"/>
      <c r="FH13" s="18"/>
      <c r="FI13" s="19"/>
      <c r="FJ13" s="18"/>
      <c r="FK13" s="18"/>
      <c r="FL13" s="20"/>
      <c r="FM13" s="21"/>
      <c r="FN13" s="269"/>
      <c r="FO13" s="18"/>
      <c r="FP13" s="19"/>
      <c r="FQ13" s="18"/>
      <c r="FR13" s="18"/>
      <c r="FS13" s="20"/>
      <c r="FT13" s="21"/>
      <c r="FU13" s="269">
        <v>1</v>
      </c>
      <c r="FV13" s="18">
        <v>1</v>
      </c>
      <c r="FW13" s="19">
        <v>1</v>
      </c>
      <c r="FX13" s="18">
        <v>1</v>
      </c>
      <c r="FY13" s="18">
        <v>1</v>
      </c>
      <c r="FZ13" s="20">
        <v>3.9930555555555561E-3</v>
      </c>
      <c r="GA13" s="21">
        <v>0</v>
      </c>
      <c r="GB13" s="270"/>
      <c r="GC13" s="27"/>
      <c r="GD13" s="28"/>
      <c r="GE13" s="27"/>
      <c r="GF13" s="27"/>
      <c r="GG13" s="29"/>
      <c r="GH13" s="271"/>
      <c r="GI13" s="269">
        <v>1</v>
      </c>
      <c r="GJ13" s="18">
        <v>10</v>
      </c>
      <c r="GK13" s="19">
        <v>10</v>
      </c>
      <c r="GL13" s="18">
        <v>10</v>
      </c>
      <c r="GM13" s="18">
        <v>10</v>
      </c>
      <c r="GN13" s="20">
        <v>2.8819444444444444E-3</v>
      </c>
      <c r="GO13" s="21">
        <v>2</v>
      </c>
      <c r="GP13" s="269">
        <v>1</v>
      </c>
      <c r="GQ13" s="18">
        <v>6</v>
      </c>
      <c r="GR13" s="19">
        <v>6</v>
      </c>
      <c r="GS13" s="18">
        <v>6</v>
      </c>
      <c r="GT13" s="18">
        <v>6</v>
      </c>
      <c r="GU13" s="20">
        <v>2.8935185185185188E-3</v>
      </c>
      <c r="GV13" s="21">
        <v>7</v>
      </c>
      <c r="GW13" s="269">
        <v>1</v>
      </c>
      <c r="GX13" s="18">
        <v>7.3</v>
      </c>
      <c r="GY13" s="19">
        <v>7.3</v>
      </c>
      <c r="GZ13" s="18">
        <v>7.3</v>
      </c>
      <c r="HA13" s="18">
        <v>7.3</v>
      </c>
      <c r="HB13" s="20">
        <v>2.8587962962962963E-3</v>
      </c>
      <c r="HC13" s="21">
        <v>0</v>
      </c>
      <c r="HD13" s="269"/>
      <c r="HE13" s="18"/>
      <c r="HF13" s="19"/>
      <c r="HG13" s="18"/>
      <c r="HH13" s="18"/>
      <c r="HI13" s="20"/>
      <c r="HJ13" s="21"/>
      <c r="HK13" s="269"/>
      <c r="HL13" s="18"/>
      <c r="HM13" s="19"/>
      <c r="HN13" s="18"/>
      <c r="HO13" s="18"/>
      <c r="HP13" s="20"/>
      <c r="HQ13" s="21"/>
      <c r="HR13" s="269"/>
      <c r="HS13" s="18"/>
      <c r="HT13" s="19"/>
      <c r="HU13" s="18"/>
      <c r="HV13" s="18"/>
      <c r="HW13" s="20"/>
      <c r="HX13" s="21"/>
      <c r="HY13" s="272">
        <v>9</v>
      </c>
      <c r="HZ13" s="272">
        <v>104.5</v>
      </c>
      <c r="IA13" s="273">
        <v>11.611111111111111</v>
      </c>
      <c r="IB13" s="272">
        <v>1</v>
      </c>
      <c r="IC13" s="272">
        <v>30</v>
      </c>
      <c r="ID13" s="274">
        <v>2.5745884773662551E-3</v>
      </c>
      <c r="IE13" s="275" t="e">
        <v>#REF!</v>
      </c>
      <c r="IF13" s="40">
        <v>1</v>
      </c>
      <c r="IG13" s="18">
        <v>0.6</v>
      </c>
      <c r="IH13" s="19">
        <v>0.6</v>
      </c>
      <c r="II13" s="18">
        <v>0.6</v>
      </c>
      <c r="IJ13" s="18">
        <v>0.6</v>
      </c>
      <c r="IK13" s="20">
        <v>2.4074074074074071E-2</v>
      </c>
      <c r="IL13" s="21">
        <v>0</v>
      </c>
      <c r="IM13" s="269">
        <v>1</v>
      </c>
      <c r="IN13" s="18">
        <v>1.2</v>
      </c>
      <c r="IO13" s="19">
        <v>1.2</v>
      </c>
      <c r="IP13" s="18">
        <v>1.2</v>
      </c>
      <c r="IQ13" s="18">
        <v>1.2</v>
      </c>
      <c r="IR13" s="20">
        <v>2.8935185185185185E-2</v>
      </c>
      <c r="IS13" s="21">
        <v>0</v>
      </c>
      <c r="IT13" s="269">
        <v>3</v>
      </c>
      <c r="IU13" s="18">
        <v>3</v>
      </c>
      <c r="IV13" s="19">
        <v>1</v>
      </c>
      <c r="IW13" s="18">
        <v>1</v>
      </c>
      <c r="IX13" s="18">
        <v>1</v>
      </c>
      <c r="IY13" s="20">
        <v>2.4872685185185189E-2</v>
      </c>
      <c r="IZ13" s="21">
        <v>0</v>
      </c>
      <c r="JA13" s="269"/>
      <c r="JB13" s="18"/>
      <c r="JC13" s="19"/>
      <c r="JD13" s="18"/>
      <c r="JE13" s="18"/>
      <c r="JF13" s="20"/>
      <c r="JG13" s="21"/>
      <c r="JH13" s="269"/>
      <c r="JI13" s="18"/>
      <c r="JJ13" s="19"/>
      <c r="JK13" s="18"/>
      <c r="JL13" s="18"/>
      <c r="JM13" s="20"/>
      <c r="JN13" s="21"/>
      <c r="JO13" s="269"/>
      <c r="JP13" s="18"/>
      <c r="JQ13" s="19"/>
      <c r="JR13" s="18"/>
      <c r="JS13" s="18"/>
      <c r="JT13" s="20"/>
      <c r="JU13" s="21"/>
      <c r="JV13" s="269"/>
      <c r="JW13" s="18"/>
      <c r="JX13" s="19"/>
      <c r="JY13" s="18"/>
      <c r="JZ13" s="18"/>
      <c r="KA13" s="20"/>
      <c r="KB13" s="21"/>
      <c r="KC13" s="269"/>
      <c r="KD13" s="18"/>
      <c r="KE13" s="19"/>
      <c r="KF13" s="18"/>
      <c r="KG13" s="18"/>
      <c r="KH13" s="20"/>
      <c r="KI13" s="21"/>
      <c r="KJ13" s="269"/>
      <c r="KK13" s="18"/>
      <c r="KL13" s="19"/>
      <c r="KM13" s="18"/>
      <c r="KN13" s="18"/>
      <c r="KO13" s="20"/>
      <c r="KP13" s="21"/>
      <c r="KQ13" s="270"/>
      <c r="KR13" s="27"/>
      <c r="KS13" s="28"/>
      <c r="KT13" s="27"/>
      <c r="KU13" s="27"/>
      <c r="KV13" s="29"/>
      <c r="KW13" s="271"/>
      <c r="KX13" s="269"/>
      <c r="KY13" s="18"/>
      <c r="KZ13" s="19"/>
      <c r="LA13" s="18"/>
      <c r="LB13" s="18"/>
      <c r="LC13" s="20"/>
      <c r="LD13" s="21"/>
      <c r="LE13" s="269"/>
      <c r="LF13" s="18"/>
      <c r="LG13" s="19"/>
      <c r="LH13" s="18"/>
      <c r="LI13" s="18"/>
      <c r="LJ13" s="20"/>
      <c r="LK13" s="21"/>
      <c r="LL13" s="269">
        <v>1</v>
      </c>
      <c r="LM13" s="18">
        <v>0.5</v>
      </c>
      <c r="LN13" s="19">
        <v>0.5</v>
      </c>
      <c r="LO13" s="18">
        <v>0.5</v>
      </c>
      <c r="LP13" s="18">
        <v>0.5</v>
      </c>
      <c r="LQ13" s="20">
        <v>3.3657407407407407E-2</v>
      </c>
      <c r="LR13" s="21">
        <v>0</v>
      </c>
      <c r="LS13" s="269"/>
      <c r="LT13" s="18"/>
      <c r="LU13" s="19"/>
      <c r="LV13" s="18"/>
      <c r="LW13" s="18"/>
      <c r="LX13" s="20"/>
      <c r="LY13" s="21"/>
      <c r="LZ13" s="269"/>
      <c r="MA13" s="18"/>
      <c r="MB13" s="19"/>
      <c r="MC13" s="18"/>
      <c r="MD13" s="18"/>
      <c r="ME13" s="20"/>
      <c r="MF13" s="21"/>
      <c r="MG13" s="269"/>
      <c r="MH13" s="18"/>
      <c r="MI13" s="19"/>
      <c r="MJ13" s="18"/>
      <c r="MK13" s="18"/>
      <c r="ML13" s="20"/>
      <c r="MM13" s="21"/>
      <c r="MN13" s="272">
        <v>6</v>
      </c>
      <c r="MO13" s="272">
        <v>5.3</v>
      </c>
      <c r="MP13" s="273">
        <v>0.8833333333333333</v>
      </c>
      <c r="MQ13" s="272">
        <v>0.5</v>
      </c>
      <c r="MR13" s="272">
        <v>1.2</v>
      </c>
      <c r="MS13" s="274">
        <v>2.688078703703704E-2</v>
      </c>
      <c r="MT13" s="275">
        <v>0</v>
      </c>
      <c r="MU13" s="40"/>
      <c r="MV13" s="18"/>
      <c r="MW13" s="19"/>
      <c r="MX13" s="18"/>
      <c r="MY13" s="18"/>
      <c r="MZ13" s="20"/>
      <c r="NA13" s="21"/>
      <c r="NB13" s="272"/>
      <c r="NC13" s="272"/>
      <c r="ND13" s="273"/>
      <c r="NE13" s="272"/>
      <c r="NF13" s="272"/>
      <c r="NG13" s="274"/>
      <c r="NH13" s="276"/>
    </row>
    <row r="14" spans="1:372" s="22" customFormat="1" x14ac:dyDescent="0.2">
      <c r="A14" s="268">
        <v>4</v>
      </c>
      <c r="B14" s="40">
        <v>5</v>
      </c>
      <c r="C14" s="18">
        <v>18.2</v>
      </c>
      <c r="D14" s="19">
        <v>3.6399999999999997</v>
      </c>
      <c r="E14" s="18">
        <v>1.6</v>
      </c>
      <c r="F14" s="18">
        <v>7.6</v>
      </c>
      <c r="G14" s="20">
        <v>7.6365740740740734E-3</v>
      </c>
      <c r="H14" s="21">
        <v>0</v>
      </c>
      <c r="I14" s="269">
        <v>4</v>
      </c>
      <c r="J14" s="18">
        <v>20.65</v>
      </c>
      <c r="K14" s="19">
        <v>5.1624999999999996</v>
      </c>
      <c r="L14" s="18">
        <v>3.1</v>
      </c>
      <c r="M14" s="18">
        <v>9</v>
      </c>
      <c r="N14" s="20">
        <v>8.0266203703703697E-3</v>
      </c>
      <c r="O14" s="21">
        <v>0.25</v>
      </c>
      <c r="P14" s="269">
        <v>4</v>
      </c>
      <c r="Q14" s="18">
        <v>20.32</v>
      </c>
      <c r="R14" s="19">
        <v>5.08</v>
      </c>
      <c r="S14" s="18">
        <v>3.12</v>
      </c>
      <c r="T14" s="18">
        <v>7.9</v>
      </c>
      <c r="U14" s="20">
        <v>6.9473379629629633E-3</v>
      </c>
      <c r="V14" s="21">
        <v>0.75</v>
      </c>
      <c r="W14" s="269">
        <v>4</v>
      </c>
      <c r="X14" s="18">
        <v>12.59</v>
      </c>
      <c r="Y14" s="19">
        <v>3.1475</v>
      </c>
      <c r="Z14" s="18">
        <v>1.59</v>
      </c>
      <c r="AA14" s="18">
        <v>6</v>
      </c>
      <c r="AB14" s="20">
        <v>6.7910879629629632E-3</v>
      </c>
      <c r="AC14" s="21">
        <v>0</v>
      </c>
      <c r="AD14" s="269">
        <v>5</v>
      </c>
      <c r="AE14" s="18">
        <v>9.61</v>
      </c>
      <c r="AF14" s="19">
        <v>1.9219999999999999</v>
      </c>
      <c r="AG14" s="18">
        <v>1</v>
      </c>
      <c r="AH14" s="18">
        <v>3.11</v>
      </c>
      <c r="AI14" s="20">
        <v>7.0115740740740746E-3</v>
      </c>
      <c r="AJ14" s="21">
        <v>0.2</v>
      </c>
      <c r="AK14" s="269">
        <v>2</v>
      </c>
      <c r="AL14" s="18">
        <v>4</v>
      </c>
      <c r="AM14" s="19">
        <v>2</v>
      </c>
      <c r="AN14" s="18">
        <v>2</v>
      </c>
      <c r="AO14" s="18">
        <v>2</v>
      </c>
      <c r="AP14" s="20">
        <v>7.4189814814814821E-3</v>
      </c>
      <c r="AQ14" s="21">
        <v>21</v>
      </c>
      <c r="AR14" s="269"/>
      <c r="AS14" s="18"/>
      <c r="AT14" s="19"/>
      <c r="AU14" s="18"/>
      <c r="AV14" s="18"/>
      <c r="AW14" s="20"/>
      <c r="AX14" s="21"/>
      <c r="AY14" s="269">
        <v>3</v>
      </c>
      <c r="AZ14" s="18">
        <v>11.122480249999999</v>
      </c>
      <c r="BA14" s="19">
        <v>3.7074934166666664</v>
      </c>
      <c r="BB14" s="18">
        <v>2.9142299899999999</v>
      </c>
      <c r="BC14" s="18">
        <v>5.0082502599999996</v>
      </c>
      <c r="BD14" s="20">
        <v>7.4999999999999997E-3</v>
      </c>
      <c r="BE14" s="21">
        <v>0.46273148148126592</v>
      </c>
      <c r="BF14" s="269">
        <v>4</v>
      </c>
      <c r="BG14" s="18">
        <v>9.5</v>
      </c>
      <c r="BH14" s="19">
        <v>2.375</v>
      </c>
      <c r="BI14" s="18">
        <v>1</v>
      </c>
      <c r="BJ14" s="18">
        <v>3.5</v>
      </c>
      <c r="BK14" s="20">
        <v>6.7968750000000008E-3</v>
      </c>
      <c r="BL14" s="21">
        <v>0.25</v>
      </c>
      <c r="BM14" s="270">
        <v>1</v>
      </c>
      <c r="BN14" s="27">
        <v>2.65</v>
      </c>
      <c r="BO14" s="28">
        <v>2.65</v>
      </c>
      <c r="BP14" s="27">
        <v>2.65</v>
      </c>
      <c r="BQ14" s="27">
        <v>2.65</v>
      </c>
      <c r="BR14" s="29">
        <v>7.858796296296296E-3</v>
      </c>
      <c r="BS14" s="271">
        <v>7</v>
      </c>
      <c r="BT14" s="269">
        <v>3</v>
      </c>
      <c r="BU14" s="18">
        <v>6.4</v>
      </c>
      <c r="BV14" s="19">
        <v>2.1333333333333333</v>
      </c>
      <c r="BW14" s="18">
        <v>0.5</v>
      </c>
      <c r="BX14" s="18">
        <v>3</v>
      </c>
      <c r="BY14" s="20">
        <v>6.7438271604938274E-3</v>
      </c>
      <c r="BZ14" s="21">
        <v>0.66666666666666663</v>
      </c>
      <c r="CA14" s="269">
        <v>2</v>
      </c>
      <c r="CB14" s="18">
        <v>5.1099999999999994</v>
      </c>
      <c r="CC14" s="19">
        <v>2.5549999999999997</v>
      </c>
      <c r="CD14" s="18">
        <v>2.36</v>
      </c>
      <c r="CE14" s="18">
        <v>2.75</v>
      </c>
      <c r="CF14" s="20">
        <v>7.4710648148148141E-3</v>
      </c>
      <c r="CG14" s="21">
        <v>3.5</v>
      </c>
      <c r="CH14" s="269"/>
      <c r="CI14" s="18"/>
      <c r="CJ14" s="19"/>
      <c r="CK14" s="18"/>
      <c r="CL14" s="18"/>
      <c r="CM14" s="20"/>
      <c r="CN14" s="21"/>
      <c r="CO14" s="269"/>
      <c r="CP14" s="18"/>
      <c r="CQ14" s="19"/>
      <c r="CR14" s="18"/>
      <c r="CS14" s="18"/>
      <c r="CT14" s="20"/>
      <c r="CU14" s="21"/>
      <c r="CV14" s="269"/>
      <c r="CW14" s="18"/>
      <c r="CX14" s="19"/>
      <c r="CY14" s="18"/>
      <c r="CZ14" s="18"/>
      <c r="DA14" s="20"/>
      <c r="DB14" s="21"/>
      <c r="DC14" s="269"/>
      <c r="DD14" s="18"/>
      <c r="DE14" s="19"/>
      <c r="DF14" s="18"/>
      <c r="DG14" s="18"/>
      <c r="DH14" s="20"/>
      <c r="DI14" s="21"/>
      <c r="DJ14" s="272">
        <v>37</v>
      </c>
      <c r="DK14" s="272">
        <v>120.15248025000001</v>
      </c>
      <c r="DL14" s="273">
        <v>3.2473643310810814</v>
      </c>
      <c r="DM14" s="272">
        <v>0.5</v>
      </c>
      <c r="DN14" s="272">
        <v>9</v>
      </c>
      <c r="DO14" s="274">
        <v>7.2394269269269252E-3</v>
      </c>
      <c r="DP14" s="275">
        <v>1.7672484984984811</v>
      </c>
      <c r="DQ14" s="40">
        <v>2</v>
      </c>
      <c r="DR14" s="18">
        <v>27</v>
      </c>
      <c r="DS14" s="19">
        <v>13.5</v>
      </c>
      <c r="DT14" s="18">
        <v>11</v>
      </c>
      <c r="DU14" s="18">
        <v>16</v>
      </c>
      <c r="DV14" s="20">
        <v>2.7372685185185187E-3</v>
      </c>
      <c r="DW14" s="21">
        <v>0.5</v>
      </c>
      <c r="DX14" s="269">
        <v>2</v>
      </c>
      <c r="DY14" s="18">
        <v>31.15</v>
      </c>
      <c r="DZ14" s="19">
        <v>15.574999999999999</v>
      </c>
      <c r="EA14" s="18">
        <v>14.9</v>
      </c>
      <c r="EB14" s="18">
        <v>16.25</v>
      </c>
      <c r="EC14" s="20">
        <v>2.3611111111111111E-3</v>
      </c>
      <c r="ED14" s="21">
        <v>0</v>
      </c>
      <c r="EE14" s="269">
        <v>1</v>
      </c>
      <c r="EF14" s="18">
        <v>10.7</v>
      </c>
      <c r="EG14" s="19">
        <v>10.7</v>
      </c>
      <c r="EH14" s="18">
        <v>10.7</v>
      </c>
      <c r="EI14" s="18">
        <v>10.7</v>
      </c>
      <c r="EJ14" s="20">
        <v>1.9444444444444442E-3</v>
      </c>
      <c r="EK14" s="21">
        <v>0</v>
      </c>
      <c r="EL14" s="269">
        <v>3</v>
      </c>
      <c r="EM14" s="18">
        <v>26.799999999999997</v>
      </c>
      <c r="EN14" s="19">
        <v>8.9333333333333318</v>
      </c>
      <c r="EO14" s="18">
        <v>5</v>
      </c>
      <c r="EP14" s="18">
        <v>11.7</v>
      </c>
      <c r="EQ14" s="20">
        <v>1.6936728395061729E-3</v>
      </c>
      <c r="ER14" s="21">
        <v>0.33333333333333331</v>
      </c>
      <c r="ES14" s="269"/>
      <c r="ET14" s="18"/>
      <c r="EU14" s="19"/>
      <c r="EV14" s="18"/>
      <c r="EW14" s="18"/>
      <c r="EX14" s="20"/>
      <c r="EY14" s="21"/>
      <c r="EZ14" s="269"/>
      <c r="FA14" s="18"/>
      <c r="FB14" s="19"/>
      <c r="FC14" s="18"/>
      <c r="FD14" s="18"/>
      <c r="FE14" s="20"/>
      <c r="FF14" s="21"/>
      <c r="FG14" s="269"/>
      <c r="FH14" s="18"/>
      <c r="FI14" s="19"/>
      <c r="FJ14" s="18"/>
      <c r="FK14" s="18"/>
      <c r="FL14" s="20"/>
      <c r="FM14" s="21"/>
      <c r="FN14" s="269"/>
      <c r="FO14" s="18"/>
      <c r="FP14" s="19"/>
      <c r="FQ14" s="18"/>
      <c r="FR14" s="18"/>
      <c r="FS14" s="20"/>
      <c r="FT14" s="21"/>
      <c r="FU14" s="269">
        <v>1</v>
      </c>
      <c r="FV14" s="18">
        <v>1</v>
      </c>
      <c r="FW14" s="19">
        <v>1</v>
      </c>
      <c r="FX14" s="18">
        <v>1</v>
      </c>
      <c r="FY14" s="18">
        <v>1</v>
      </c>
      <c r="FZ14" s="20">
        <v>3.472222222222222E-3</v>
      </c>
      <c r="GA14" s="21">
        <v>0</v>
      </c>
      <c r="GB14" s="270"/>
      <c r="GC14" s="27"/>
      <c r="GD14" s="28"/>
      <c r="GE14" s="27"/>
      <c r="GF14" s="27"/>
      <c r="GG14" s="29"/>
      <c r="GH14" s="271"/>
      <c r="GI14" s="269"/>
      <c r="GJ14" s="18"/>
      <c r="GK14" s="19"/>
      <c r="GL14" s="18"/>
      <c r="GM14" s="18"/>
      <c r="GN14" s="20"/>
      <c r="GO14" s="21"/>
      <c r="GP14" s="269"/>
      <c r="GQ14" s="18"/>
      <c r="GR14" s="19"/>
      <c r="GS14" s="18"/>
      <c r="GT14" s="18"/>
      <c r="GU14" s="20"/>
      <c r="GV14" s="21"/>
      <c r="GW14" s="269"/>
      <c r="GX14" s="18"/>
      <c r="GY14" s="19"/>
      <c r="GZ14" s="18"/>
      <c r="HA14" s="18"/>
      <c r="HB14" s="20"/>
      <c r="HC14" s="21"/>
      <c r="HD14" s="269"/>
      <c r="HE14" s="18"/>
      <c r="HF14" s="19"/>
      <c r="HG14" s="18"/>
      <c r="HH14" s="18"/>
      <c r="HI14" s="20"/>
      <c r="HJ14" s="21"/>
      <c r="HK14" s="269"/>
      <c r="HL14" s="18"/>
      <c r="HM14" s="19"/>
      <c r="HN14" s="18"/>
      <c r="HO14" s="18"/>
      <c r="HP14" s="20"/>
      <c r="HQ14" s="21"/>
      <c r="HR14" s="269"/>
      <c r="HS14" s="18"/>
      <c r="HT14" s="19"/>
      <c r="HU14" s="18"/>
      <c r="HV14" s="18"/>
      <c r="HW14" s="20"/>
      <c r="HX14" s="21"/>
      <c r="HY14" s="272">
        <v>9</v>
      </c>
      <c r="HZ14" s="272">
        <v>96.649999999999991</v>
      </c>
      <c r="IA14" s="273">
        <v>10.738888888888887</v>
      </c>
      <c r="IB14" s="272">
        <v>1</v>
      </c>
      <c r="IC14" s="272">
        <v>16.25</v>
      </c>
      <c r="ID14" s="274">
        <v>2.299382716049383E-3</v>
      </c>
      <c r="IE14" s="275">
        <v>0.22222222222222221</v>
      </c>
      <c r="IF14" s="40">
        <v>1</v>
      </c>
      <c r="IG14" s="18">
        <v>0.6</v>
      </c>
      <c r="IH14" s="19">
        <v>0.6</v>
      </c>
      <c r="II14" s="18">
        <v>0.6</v>
      </c>
      <c r="IJ14" s="18">
        <v>0.6</v>
      </c>
      <c r="IK14" s="20">
        <v>2.4074074074074071E-2</v>
      </c>
      <c r="IL14" s="21">
        <v>0</v>
      </c>
      <c r="IM14" s="269">
        <v>1</v>
      </c>
      <c r="IN14" s="18">
        <v>1.1000000000000001</v>
      </c>
      <c r="IO14" s="19">
        <v>1.1000000000000001</v>
      </c>
      <c r="IP14" s="18">
        <v>1.1000000000000001</v>
      </c>
      <c r="IQ14" s="18">
        <v>1.1000000000000001</v>
      </c>
      <c r="IR14" s="20">
        <v>2.2337962962962962E-2</v>
      </c>
      <c r="IS14" s="21">
        <v>0</v>
      </c>
      <c r="IT14" s="269"/>
      <c r="IU14" s="18"/>
      <c r="IV14" s="19"/>
      <c r="IW14" s="18"/>
      <c r="IX14" s="18"/>
      <c r="IY14" s="20"/>
      <c r="IZ14" s="21"/>
      <c r="JA14" s="269">
        <v>1</v>
      </c>
      <c r="JB14" s="18">
        <v>1.08</v>
      </c>
      <c r="JC14" s="19">
        <v>1.08</v>
      </c>
      <c r="JD14" s="18">
        <v>1.08</v>
      </c>
      <c r="JE14" s="18">
        <v>1.08</v>
      </c>
      <c r="JF14" s="20">
        <v>2.2499999999999996E-2</v>
      </c>
      <c r="JG14" s="21">
        <v>0</v>
      </c>
      <c r="JH14" s="269">
        <v>1</v>
      </c>
      <c r="JI14" s="18">
        <v>0.5</v>
      </c>
      <c r="JJ14" s="19">
        <v>0.5</v>
      </c>
      <c r="JK14" s="18">
        <v>0.5</v>
      </c>
      <c r="JL14" s="18">
        <v>0.5</v>
      </c>
      <c r="JM14" s="20">
        <v>4.4444444444444446E-2</v>
      </c>
      <c r="JN14" s="21">
        <v>0</v>
      </c>
      <c r="JO14" s="269"/>
      <c r="JP14" s="18"/>
      <c r="JQ14" s="19"/>
      <c r="JR14" s="18"/>
      <c r="JS14" s="18"/>
      <c r="JT14" s="20"/>
      <c r="JU14" s="21"/>
      <c r="JV14" s="269"/>
      <c r="JW14" s="18"/>
      <c r="JX14" s="19"/>
      <c r="JY14" s="18"/>
      <c r="JZ14" s="18"/>
      <c r="KA14" s="20"/>
      <c r="KB14" s="21"/>
      <c r="KC14" s="269">
        <v>1</v>
      </c>
      <c r="KD14" s="18">
        <v>0.6</v>
      </c>
      <c r="KE14" s="19">
        <v>0.6</v>
      </c>
      <c r="KF14" s="18">
        <v>0.6</v>
      </c>
      <c r="KG14" s="18">
        <v>0.6</v>
      </c>
      <c r="KH14" s="20">
        <v>2.5520833333333336E-2</v>
      </c>
      <c r="KI14" s="21">
        <v>1.5722222222248092</v>
      </c>
      <c r="KJ14" s="269"/>
      <c r="KK14" s="18"/>
      <c r="KL14" s="19"/>
      <c r="KM14" s="18"/>
      <c r="KN14" s="18"/>
      <c r="KO14" s="20"/>
      <c r="KP14" s="21"/>
      <c r="KQ14" s="270"/>
      <c r="KR14" s="27"/>
      <c r="KS14" s="28"/>
      <c r="KT14" s="27"/>
      <c r="KU14" s="27"/>
      <c r="KV14" s="29"/>
      <c r="KW14" s="271"/>
      <c r="KX14" s="269"/>
      <c r="KY14" s="18"/>
      <c r="KZ14" s="19"/>
      <c r="LA14" s="18"/>
      <c r="LB14" s="18"/>
      <c r="LC14" s="20"/>
      <c r="LD14" s="21"/>
      <c r="LE14" s="269"/>
      <c r="LF14" s="18"/>
      <c r="LG14" s="19"/>
      <c r="LH14" s="18"/>
      <c r="LI14" s="18"/>
      <c r="LJ14" s="20"/>
      <c r="LK14" s="21"/>
      <c r="LL14" s="269"/>
      <c r="LM14" s="18"/>
      <c r="LN14" s="19"/>
      <c r="LO14" s="18"/>
      <c r="LP14" s="18"/>
      <c r="LQ14" s="20"/>
      <c r="LR14" s="21"/>
      <c r="LS14" s="269"/>
      <c r="LT14" s="18"/>
      <c r="LU14" s="19"/>
      <c r="LV14" s="18"/>
      <c r="LW14" s="18"/>
      <c r="LX14" s="20"/>
      <c r="LY14" s="21"/>
      <c r="LZ14" s="269"/>
      <c r="MA14" s="18"/>
      <c r="MB14" s="19"/>
      <c r="MC14" s="18"/>
      <c r="MD14" s="18"/>
      <c r="ME14" s="20"/>
      <c r="MF14" s="21"/>
      <c r="MG14" s="269"/>
      <c r="MH14" s="18"/>
      <c r="MI14" s="19"/>
      <c r="MJ14" s="18"/>
      <c r="MK14" s="18"/>
      <c r="ML14" s="20"/>
      <c r="MM14" s="21"/>
      <c r="MN14" s="272">
        <v>5</v>
      </c>
      <c r="MO14" s="272">
        <v>3.8800000000000003</v>
      </c>
      <c r="MP14" s="273">
        <v>0.77600000000000002</v>
      </c>
      <c r="MQ14" s="272">
        <v>0.5</v>
      </c>
      <c r="MR14" s="272">
        <v>1.1000000000000001</v>
      </c>
      <c r="MS14" s="274">
        <v>2.777546296296296E-2</v>
      </c>
      <c r="MT14" s="275">
        <v>0.31444444444496183</v>
      </c>
      <c r="MU14" s="40"/>
      <c r="MV14" s="18"/>
      <c r="MW14" s="19"/>
      <c r="MX14" s="18"/>
      <c r="MY14" s="18"/>
      <c r="MZ14" s="20"/>
      <c r="NA14" s="21"/>
      <c r="NB14" s="272"/>
      <c r="NC14" s="272"/>
      <c r="ND14" s="273"/>
      <c r="NE14" s="272"/>
      <c r="NF14" s="272"/>
      <c r="NG14" s="274"/>
      <c r="NH14" s="276"/>
    </row>
    <row r="15" spans="1:372" s="22" customFormat="1" x14ac:dyDescent="0.2">
      <c r="A15" s="268">
        <v>5</v>
      </c>
      <c r="B15" s="40">
        <v>3</v>
      </c>
      <c r="C15" s="18">
        <v>5.51</v>
      </c>
      <c r="D15" s="19">
        <v>1.8366666666666667</v>
      </c>
      <c r="E15" s="18">
        <v>1</v>
      </c>
      <c r="F15" s="18">
        <v>3.01</v>
      </c>
      <c r="G15" s="20">
        <v>8.2638888888888883E-3</v>
      </c>
      <c r="H15" s="21">
        <v>0</v>
      </c>
      <c r="I15" s="269">
        <v>3</v>
      </c>
      <c r="J15" s="18">
        <v>15</v>
      </c>
      <c r="K15" s="19">
        <v>5</v>
      </c>
      <c r="L15" s="18">
        <v>2.75</v>
      </c>
      <c r="M15" s="18">
        <v>8.5500000000000007</v>
      </c>
      <c r="N15" s="20">
        <v>7.8973765432098775E-3</v>
      </c>
      <c r="O15" s="21">
        <v>0.66666666666666663</v>
      </c>
      <c r="P15" s="269">
        <v>3</v>
      </c>
      <c r="Q15" s="18">
        <v>9.4499999999999993</v>
      </c>
      <c r="R15" s="19">
        <v>3.15</v>
      </c>
      <c r="S15" s="18">
        <v>3.05</v>
      </c>
      <c r="T15" s="18">
        <v>3.3</v>
      </c>
      <c r="U15" s="20">
        <v>6.6242283950617284E-3</v>
      </c>
      <c r="V15" s="21">
        <v>0.33333333333333331</v>
      </c>
      <c r="W15" s="269">
        <v>2</v>
      </c>
      <c r="X15" s="18">
        <v>5.51</v>
      </c>
      <c r="Y15" s="19">
        <v>2.7549999999999999</v>
      </c>
      <c r="Z15" s="18">
        <v>2</v>
      </c>
      <c r="AA15" s="18">
        <v>3.51</v>
      </c>
      <c r="AB15" s="20">
        <v>6.2210648148148147E-3</v>
      </c>
      <c r="AC15" s="21">
        <v>0</v>
      </c>
      <c r="AD15" s="269">
        <v>5</v>
      </c>
      <c r="AE15" s="18">
        <v>13.72</v>
      </c>
      <c r="AF15" s="19">
        <v>2.7440000000000002</v>
      </c>
      <c r="AG15" s="18">
        <v>1</v>
      </c>
      <c r="AH15" s="18">
        <v>4.0999999999999996</v>
      </c>
      <c r="AI15" s="20">
        <v>7.1041666666666666E-3</v>
      </c>
      <c r="AJ15" s="21">
        <v>0.4</v>
      </c>
      <c r="AK15" s="269"/>
      <c r="AL15" s="18"/>
      <c r="AM15" s="19"/>
      <c r="AN15" s="18"/>
      <c r="AO15" s="18"/>
      <c r="AP15" s="20"/>
      <c r="AQ15" s="21"/>
      <c r="AR15" s="269"/>
      <c r="AS15" s="18"/>
      <c r="AT15" s="19"/>
      <c r="AU15" s="18"/>
      <c r="AV15" s="18"/>
      <c r="AW15" s="20"/>
      <c r="AX15" s="21"/>
      <c r="AY15" s="269">
        <v>2</v>
      </c>
      <c r="AZ15" s="18">
        <v>7.7671374999999996</v>
      </c>
      <c r="BA15" s="19">
        <v>3.8835687499999998</v>
      </c>
      <c r="BB15" s="18">
        <v>2.75888724</v>
      </c>
      <c r="BC15" s="18">
        <v>5.0082502599999996</v>
      </c>
      <c r="BD15" s="20">
        <v>8.0729166666666675E-3</v>
      </c>
      <c r="BE15" s="21">
        <v>0.71875</v>
      </c>
      <c r="BF15" s="269">
        <v>5</v>
      </c>
      <c r="BG15" s="18">
        <v>13.51</v>
      </c>
      <c r="BH15" s="19">
        <v>2.702</v>
      </c>
      <c r="BI15" s="18">
        <v>1.51</v>
      </c>
      <c r="BJ15" s="18">
        <v>3</v>
      </c>
      <c r="BK15" s="20">
        <v>6.9652777777777768E-3</v>
      </c>
      <c r="BL15" s="21">
        <v>0.2</v>
      </c>
      <c r="BM15" s="270">
        <v>3</v>
      </c>
      <c r="BN15" s="27">
        <v>8.93</v>
      </c>
      <c r="BO15" s="28">
        <v>2.9766666666666666</v>
      </c>
      <c r="BP15" s="27">
        <v>2.7</v>
      </c>
      <c r="BQ15" s="27">
        <v>3.23</v>
      </c>
      <c r="BR15" s="29">
        <v>7.5694444444444446E-3</v>
      </c>
      <c r="BS15" s="271">
        <v>1</v>
      </c>
      <c r="BT15" s="269">
        <v>1</v>
      </c>
      <c r="BU15" s="18">
        <v>3</v>
      </c>
      <c r="BV15" s="19">
        <v>3</v>
      </c>
      <c r="BW15" s="18">
        <v>3</v>
      </c>
      <c r="BX15" s="18">
        <v>3</v>
      </c>
      <c r="BY15" s="20">
        <v>7.789351851851852E-3</v>
      </c>
      <c r="BZ15" s="21">
        <v>8</v>
      </c>
      <c r="CA15" s="269">
        <v>1</v>
      </c>
      <c r="CB15" s="18">
        <v>1</v>
      </c>
      <c r="CC15" s="19">
        <v>1</v>
      </c>
      <c r="CD15" s="18">
        <v>1</v>
      </c>
      <c r="CE15" s="18">
        <v>1</v>
      </c>
      <c r="CF15" s="20">
        <v>7.013888888888889E-3</v>
      </c>
      <c r="CG15" s="21">
        <v>5</v>
      </c>
      <c r="CH15" s="269">
        <v>1</v>
      </c>
      <c r="CI15" s="18">
        <v>2.6</v>
      </c>
      <c r="CJ15" s="19">
        <v>2.6</v>
      </c>
      <c r="CK15" s="18">
        <v>2.6</v>
      </c>
      <c r="CL15" s="18">
        <v>2.6</v>
      </c>
      <c r="CM15" s="20">
        <v>8.0092592592592594E-3</v>
      </c>
      <c r="CN15" s="21">
        <v>0</v>
      </c>
      <c r="CO15" s="269"/>
      <c r="CP15" s="18"/>
      <c r="CQ15" s="19"/>
      <c r="CR15" s="18"/>
      <c r="CS15" s="18"/>
      <c r="CT15" s="20"/>
      <c r="CU15" s="21"/>
      <c r="CV15" s="269"/>
      <c r="CW15" s="18"/>
      <c r="CX15" s="19"/>
      <c r="CY15" s="18"/>
      <c r="CZ15" s="18"/>
      <c r="DA15" s="20"/>
      <c r="DB15" s="21"/>
      <c r="DC15" s="269"/>
      <c r="DD15" s="18"/>
      <c r="DE15" s="19"/>
      <c r="DF15" s="18"/>
      <c r="DG15" s="18"/>
      <c r="DH15" s="20"/>
      <c r="DI15" s="21"/>
      <c r="DJ15" s="272">
        <v>29</v>
      </c>
      <c r="DK15" s="272">
        <v>85.997137500000008</v>
      </c>
      <c r="DL15" s="273">
        <v>2.965418534482759</v>
      </c>
      <c r="DM15" s="272">
        <v>1</v>
      </c>
      <c r="DN15" s="272">
        <v>8.5500000000000007</v>
      </c>
      <c r="DO15" s="274">
        <v>7.3383620689655175E-3</v>
      </c>
      <c r="DP15" s="275">
        <v>0.80818965517241381</v>
      </c>
      <c r="DQ15" s="40">
        <v>3</v>
      </c>
      <c r="DR15" s="18">
        <v>38</v>
      </c>
      <c r="DS15" s="19">
        <v>12.666666666666666</v>
      </c>
      <c r="DT15" s="18">
        <v>10</v>
      </c>
      <c r="DU15" s="18">
        <v>14.5</v>
      </c>
      <c r="DV15" s="20">
        <v>2.4421296296296296E-3</v>
      </c>
      <c r="DW15" s="21">
        <v>0.33333333333333331</v>
      </c>
      <c r="DX15" s="269">
        <v>1</v>
      </c>
      <c r="DY15" s="18">
        <v>16.600000000000001</v>
      </c>
      <c r="DZ15" s="19">
        <v>16.600000000000001</v>
      </c>
      <c r="EA15" s="18">
        <v>16.600000000000001</v>
      </c>
      <c r="EB15" s="18">
        <v>16.600000000000001</v>
      </c>
      <c r="EC15" s="20">
        <v>2.9398148148148148E-3</v>
      </c>
      <c r="ED15" s="21">
        <v>0</v>
      </c>
      <c r="EE15" s="269">
        <v>2</v>
      </c>
      <c r="EF15" s="18">
        <v>20.3</v>
      </c>
      <c r="EG15" s="19">
        <v>10.15</v>
      </c>
      <c r="EH15" s="18">
        <v>9.3000000000000007</v>
      </c>
      <c r="EI15" s="18">
        <v>11</v>
      </c>
      <c r="EJ15" s="20">
        <v>1.9097222222222224E-3</v>
      </c>
      <c r="EK15" s="21">
        <v>0</v>
      </c>
      <c r="EL15" s="269">
        <v>4</v>
      </c>
      <c r="EM15" s="18">
        <v>73.3</v>
      </c>
      <c r="EN15" s="19">
        <v>18.324999999999999</v>
      </c>
      <c r="EO15" s="18">
        <v>9</v>
      </c>
      <c r="EP15" s="18">
        <v>30</v>
      </c>
      <c r="EQ15" s="20">
        <v>1.9907407407407408E-3</v>
      </c>
      <c r="ER15" s="21">
        <v>0.75</v>
      </c>
      <c r="ES15" s="269">
        <v>2</v>
      </c>
      <c r="ET15" s="18">
        <v>12</v>
      </c>
      <c r="EU15" s="19">
        <v>6</v>
      </c>
      <c r="EV15" s="18">
        <v>4</v>
      </c>
      <c r="EW15" s="18">
        <v>8</v>
      </c>
      <c r="EX15" s="20">
        <v>2.6041666666666665E-3</v>
      </c>
      <c r="EY15" s="21">
        <v>0</v>
      </c>
      <c r="EZ15" s="269"/>
      <c r="FA15" s="18"/>
      <c r="FB15" s="19"/>
      <c r="FC15" s="18"/>
      <c r="FD15" s="18"/>
      <c r="FE15" s="20"/>
      <c r="FF15" s="21"/>
      <c r="FG15" s="269"/>
      <c r="FH15" s="18"/>
      <c r="FI15" s="19"/>
      <c r="FJ15" s="18"/>
      <c r="FK15" s="18"/>
      <c r="FL15" s="20"/>
      <c r="FM15" s="21"/>
      <c r="FN15" s="269"/>
      <c r="FO15" s="18"/>
      <c r="FP15" s="19"/>
      <c r="FQ15" s="18"/>
      <c r="FR15" s="18"/>
      <c r="FS15" s="20"/>
      <c r="FT15" s="21"/>
      <c r="FU15" s="269">
        <v>1</v>
      </c>
      <c r="FV15" s="18">
        <v>1</v>
      </c>
      <c r="FW15" s="19">
        <v>1</v>
      </c>
      <c r="FX15" s="18">
        <v>1</v>
      </c>
      <c r="FY15" s="18">
        <v>1</v>
      </c>
      <c r="FZ15" s="20">
        <v>3.7037037037037034E-3</v>
      </c>
      <c r="GA15" s="21">
        <v>2</v>
      </c>
      <c r="GB15" s="270"/>
      <c r="GC15" s="27"/>
      <c r="GD15" s="28"/>
      <c r="GE15" s="27"/>
      <c r="GF15" s="27"/>
      <c r="GG15" s="29"/>
      <c r="GH15" s="271"/>
      <c r="GI15" s="269"/>
      <c r="GJ15" s="18"/>
      <c r="GK15" s="19"/>
      <c r="GL15" s="18"/>
      <c r="GM15" s="18"/>
      <c r="GN15" s="20"/>
      <c r="GO15" s="21"/>
      <c r="GP15" s="269"/>
      <c r="GQ15" s="18"/>
      <c r="GR15" s="19"/>
      <c r="GS15" s="18"/>
      <c r="GT15" s="18"/>
      <c r="GU15" s="20"/>
      <c r="GV15" s="21"/>
      <c r="GW15" s="269">
        <v>1</v>
      </c>
      <c r="GX15" s="18">
        <v>10</v>
      </c>
      <c r="GY15" s="19">
        <v>10</v>
      </c>
      <c r="GZ15" s="18">
        <v>10</v>
      </c>
      <c r="HA15" s="18">
        <v>10</v>
      </c>
      <c r="HB15" s="20">
        <v>2.4305555555555556E-3</v>
      </c>
      <c r="HC15" s="21">
        <v>16</v>
      </c>
      <c r="HD15" s="269"/>
      <c r="HE15" s="18"/>
      <c r="HF15" s="19"/>
      <c r="HG15" s="18"/>
      <c r="HH15" s="18"/>
      <c r="HI15" s="20"/>
      <c r="HJ15" s="21"/>
      <c r="HK15" s="269"/>
      <c r="HL15" s="18"/>
      <c r="HM15" s="19"/>
      <c r="HN15" s="18"/>
      <c r="HO15" s="18"/>
      <c r="HP15" s="20"/>
      <c r="HQ15" s="21"/>
      <c r="HR15" s="269"/>
      <c r="HS15" s="18"/>
      <c r="HT15" s="19"/>
      <c r="HU15" s="18"/>
      <c r="HV15" s="18"/>
      <c r="HW15" s="20"/>
      <c r="HX15" s="21"/>
      <c r="HY15" s="272">
        <v>14</v>
      </c>
      <c r="HZ15" s="272">
        <v>171.2</v>
      </c>
      <c r="IA15" s="273">
        <v>12.228571428571428</v>
      </c>
      <c r="IB15" s="272">
        <v>1</v>
      </c>
      <c r="IC15" s="272">
        <v>30</v>
      </c>
      <c r="ID15" s="274">
        <v>2.3850859788359792E-3</v>
      </c>
      <c r="IE15" s="275">
        <v>1.5714285714285714</v>
      </c>
      <c r="IF15" s="40">
        <v>1</v>
      </c>
      <c r="IG15" s="18">
        <v>0.6</v>
      </c>
      <c r="IH15" s="19">
        <v>0.6</v>
      </c>
      <c r="II15" s="18">
        <v>0.6</v>
      </c>
      <c r="IJ15" s="18">
        <v>0.6</v>
      </c>
      <c r="IK15" s="20">
        <v>2.3344907407407408E-2</v>
      </c>
      <c r="IL15" s="21">
        <v>0</v>
      </c>
      <c r="IM15" s="269">
        <v>1</v>
      </c>
      <c r="IN15" s="18">
        <v>1</v>
      </c>
      <c r="IO15" s="19">
        <v>1</v>
      </c>
      <c r="IP15" s="18">
        <v>1</v>
      </c>
      <c r="IQ15" s="18">
        <v>1</v>
      </c>
      <c r="IR15" s="20">
        <v>2.0983796296296296E-2</v>
      </c>
      <c r="IS15" s="21">
        <v>0</v>
      </c>
      <c r="IT15" s="269">
        <v>3</v>
      </c>
      <c r="IU15" s="18">
        <v>3.4</v>
      </c>
      <c r="IV15" s="19">
        <v>1.1333333333333333</v>
      </c>
      <c r="IW15" s="18">
        <v>1</v>
      </c>
      <c r="IX15" s="18">
        <v>1.4</v>
      </c>
      <c r="IY15" s="20">
        <v>2.5212191358024688E-2</v>
      </c>
      <c r="IZ15" s="21">
        <v>0</v>
      </c>
      <c r="JA15" s="269">
        <v>1</v>
      </c>
      <c r="JB15" s="18">
        <v>1</v>
      </c>
      <c r="JC15" s="19">
        <v>1</v>
      </c>
      <c r="JD15" s="18">
        <v>1</v>
      </c>
      <c r="JE15" s="18">
        <v>1</v>
      </c>
      <c r="JF15" s="20">
        <v>3.125E-2</v>
      </c>
      <c r="JG15" s="21">
        <v>0</v>
      </c>
      <c r="JH15" s="269"/>
      <c r="JI15" s="18"/>
      <c r="JJ15" s="19"/>
      <c r="JK15" s="18"/>
      <c r="JL15" s="18"/>
      <c r="JM15" s="20"/>
      <c r="JN15" s="21"/>
      <c r="JO15" s="269"/>
      <c r="JP15" s="18"/>
      <c r="JQ15" s="19"/>
      <c r="JR15" s="18"/>
      <c r="JS15" s="18"/>
      <c r="JT15" s="20"/>
      <c r="JU15" s="21"/>
      <c r="JV15" s="269"/>
      <c r="JW15" s="18"/>
      <c r="JX15" s="19"/>
      <c r="JY15" s="18"/>
      <c r="JZ15" s="18"/>
      <c r="KA15" s="20"/>
      <c r="KB15" s="21"/>
      <c r="KC15" s="269">
        <v>2</v>
      </c>
      <c r="KD15" s="18">
        <v>1</v>
      </c>
      <c r="KE15" s="19">
        <v>0.5</v>
      </c>
      <c r="KF15" s="18">
        <v>0.5</v>
      </c>
      <c r="KG15" s="18">
        <v>0.5</v>
      </c>
      <c r="KH15" s="20">
        <v>2.6458333333333334E-2</v>
      </c>
      <c r="KI15" s="21">
        <v>0.296875</v>
      </c>
      <c r="KJ15" s="269"/>
      <c r="KK15" s="18"/>
      <c r="KL15" s="19"/>
      <c r="KM15" s="18"/>
      <c r="KN15" s="18"/>
      <c r="KO15" s="20"/>
      <c r="KP15" s="21"/>
      <c r="KQ15" s="270"/>
      <c r="KR15" s="27"/>
      <c r="KS15" s="28"/>
      <c r="KT15" s="27"/>
      <c r="KU15" s="27"/>
      <c r="KV15" s="29"/>
      <c r="KW15" s="271"/>
      <c r="KX15" s="269"/>
      <c r="KY15" s="18"/>
      <c r="KZ15" s="19"/>
      <c r="LA15" s="18"/>
      <c r="LB15" s="18"/>
      <c r="LC15" s="20"/>
      <c r="LD15" s="21"/>
      <c r="LE15" s="269"/>
      <c r="LF15" s="18"/>
      <c r="LG15" s="19"/>
      <c r="LH15" s="18"/>
      <c r="LI15" s="18"/>
      <c r="LJ15" s="20"/>
      <c r="LK15" s="21"/>
      <c r="LL15" s="269"/>
      <c r="LM15" s="18"/>
      <c r="LN15" s="19"/>
      <c r="LO15" s="18"/>
      <c r="LP15" s="18"/>
      <c r="LQ15" s="20"/>
      <c r="LR15" s="21"/>
      <c r="LS15" s="269"/>
      <c r="LT15" s="18"/>
      <c r="LU15" s="19"/>
      <c r="LV15" s="18"/>
      <c r="LW15" s="18"/>
      <c r="LX15" s="20"/>
      <c r="LY15" s="21"/>
      <c r="LZ15" s="269"/>
      <c r="MA15" s="18"/>
      <c r="MB15" s="19"/>
      <c r="MC15" s="18"/>
      <c r="MD15" s="18"/>
      <c r="ME15" s="20"/>
      <c r="MF15" s="21"/>
      <c r="MG15" s="269"/>
      <c r="MH15" s="18"/>
      <c r="MI15" s="19"/>
      <c r="MJ15" s="18"/>
      <c r="MK15" s="18"/>
      <c r="ML15" s="20"/>
      <c r="MM15" s="21"/>
      <c r="MN15" s="272">
        <v>8</v>
      </c>
      <c r="MO15" s="272">
        <v>7</v>
      </c>
      <c r="MP15" s="273">
        <v>0.875</v>
      </c>
      <c r="MQ15" s="272">
        <v>0.5</v>
      </c>
      <c r="MR15" s="272">
        <v>1.4</v>
      </c>
      <c r="MS15" s="274">
        <v>2.5516493055555554E-2</v>
      </c>
      <c r="MT15" s="275">
        <v>7.421875E-2</v>
      </c>
      <c r="MU15" s="40"/>
      <c r="MV15" s="18"/>
      <c r="MW15" s="19"/>
      <c r="MX15" s="18"/>
      <c r="MY15" s="18"/>
      <c r="MZ15" s="20"/>
      <c r="NA15" s="21"/>
      <c r="NB15" s="272"/>
      <c r="NC15" s="272"/>
      <c r="ND15" s="273"/>
      <c r="NE15" s="272"/>
      <c r="NF15" s="272"/>
      <c r="NG15" s="274"/>
      <c r="NH15" s="276"/>
    </row>
    <row r="16" spans="1:372" s="22" customFormat="1" x14ac:dyDescent="0.2">
      <c r="A16" s="268">
        <v>6</v>
      </c>
      <c r="B16" s="40">
        <v>2</v>
      </c>
      <c r="C16" s="18">
        <v>5.8</v>
      </c>
      <c r="D16" s="19">
        <v>2.9</v>
      </c>
      <c r="E16" s="18">
        <v>2.2999999999999998</v>
      </c>
      <c r="F16" s="18">
        <v>3.5</v>
      </c>
      <c r="G16" s="20">
        <v>7.3379629629629637E-3</v>
      </c>
      <c r="H16" s="21">
        <v>0.5</v>
      </c>
      <c r="I16" s="269">
        <v>3</v>
      </c>
      <c r="J16" s="18">
        <v>11.6</v>
      </c>
      <c r="K16" s="19">
        <v>3.8666666666666667</v>
      </c>
      <c r="L16" s="18">
        <v>2.75</v>
      </c>
      <c r="M16" s="18">
        <v>5.0999999999999996</v>
      </c>
      <c r="N16" s="20">
        <v>7.8356481481481471E-3</v>
      </c>
      <c r="O16" s="21">
        <v>0.33333333333333331</v>
      </c>
      <c r="P16" s="269">
        <v>3</v>
      </c>
      <c r="Q16" s="18">
        <v>12.2</v>
      </c>
      <c r="R16" s="19">
        <v>4.0666666666666664</v>
      </c>
      <c r="S16" s="18">
        <v>3</v>
      </c>
      <c r="T16" s="18">
        <v>6.2</v>
      </c>
      <c r="U16" s="20">
        <v>6.6975308641975305E-3</v>
      </c>
      <c r="V16" s="21">
        <v>0.66666666666666663</v>
      </c>
      <c r="W16" s="269">
        <v>3</v>
      </c>
      <c r="X16" s="18">
        <v>18.05</v>
      </c>
      <c r="Y16" s="19">
        <v>6.0166666666666666</v>
      </c>
      <c r="Z16" s="18">
        <v>3.1</v>
      </c>
      <c r="AA16" s="18">
        <v>8.25</v>
      </c>
      <c r="AB16" s="20">
        <v>6.8094135802469133E-3</v>
      </c>
      <c r="AC16" s="21">
        <v>1</v>
      </c>
      <c r="AD16" s="269">
        <v>2</v>
      </c>
      <c r="AE16" s="18">
        <v>3.7800000000000002</v>
      </c>
      <c r="AF16" s="19">
        <v>1.8900000000000001</v>
      </c>
      <c r="AG16" s="18">
        <v>1.7</v>
      </c>
      <c r="AH16" s="18">
        <v>2.08</v>
      </c>
      <c r="AI16" s="20">
        <v>6.6898148148148151E-3</v>
      </c>
      <c r="AJ16" s="21">
        <v>0</v>
      </c>
      <c r="AK16" s="269"/>
      <c r="AL16" s="18"/>
      <c r="AM16" s="19"/>
      <c r="AN16" s="18"/>
      <c r="AO16" s="18"/>
      <c r="AP16" s="20"/>
      <c r="AQ16" s="21"/>
      <c r="AR16" s="269"/>
      <c r="AS16" s="18"/>
      <c r="AT16" s="19"/>
      <c r="AU16" s="18"/>
      <c r="AV16" s="18"/>
      <c r="AW16" s="20"/>
      <c r="AX16" s="21"/>
      <c r="AY16" s="269">
        <v>2</v>
      </c>
      <c r="AZ16" s="18">
        <v>9.2335730599999994</v>
      </c>
      <c r="BA16" s="19">
        <v>4.6167865299999997</v>
      </c>
      <c r="BB16" s="18">
        <v>3.0136493500000001</v>
      </c>
      <c r="BC16" s="18">
        <v>6.2199237099999998</v>
      </c>
      <c r="BD16" s="20">
        <v>7.5115740740740733E-3</v>
      </c>
      <c r="BE16" s="21">
        <v>1.2520833333328483</v>
      </c>
      <c r="BF16" s="269">
        <v>5</v>
      </c>
      <c r="BG16" s="18">
        <v>13.799999999999999</v>
      </c>
      <c r="BH16" s="19">
        <v>2.76</v>
      </c>
      <c r="BI16" s="18">
        <v>1</v>
      </c>
      <c r="BJ16" s="18">
        <v>3.69</v>
      </c>
      <c r="BK16" s="20">
        <v>6.8842592592592592E-3</v>
      </c>
      <c r="BL16" s="21">
        <v>0.2</v>
      </c>
      <c r="BM16" s="270"/>
      <c r="BN16" s="27"/>
      <c r="BO16" s="28"/>
      <c r="BP16" s="27"/>
      <c r="BQ16" s="27"/>
      <c r="BR16" s="29"/>
      <c r="BS16" s="271"/>
      <c r="BT16" s="269">
        <v>4</v>
      </c>
      <c r="BU16" s="18">
        <v>14</v>
      </c>
      <c r="BV16" s="19">
        <v>3.5</v>
      </c>
      <c r="BW16" s="18">
        <v>2</v>
      </c>
      <c r="BX16" s="18">
        <v>6</v>
      </c>
      <c r="BY16" s="20">
        <v>7.8298611111111104E-3</v>
      </c>
      <c r="BZ16" s="21">
        <v>0.25</v>
      </c>
      <c r="CA16" s="269">
        <v>2</v>
      </c>
      <c r="CB16" s="18">
        <v>5.0999999999999996</v>
      </c>
      <c r="CC16" s="19">
        <v>2.5499999999999998</v>
      </c>
      <c r="CD16" s="18">
        <v>2</v>
      </c>
      <c r="CE16" s="18">
        <v>3.1</v>
      </c>
      <c r="CF16" s="20">
        <v>7.1874999999999994E-3</v>
      </c>
      <c r="CG16" s="21">
        <v>3</v>
      </c>
      <c r="CH16" s="269">
        <v>1</v>
      </c>
      <c r="CI16" s="18">
        <v>3</v>
      </c>
      <c r="CJ16" s="19">
        <v>3</v>
      </c>
      <c r="CK16" s="18">
        <v>3</v>
      </c>
      <c r="CL16" s="18">
        <v>3</v>
      </c>
      <c r="CM16" s="20">
        <v>7.4074074074074068E-3</v>
      </c>
      <c r="CN16" s="21">
        <v>1</v>
      </c>
      <c r="CO16" s="269"/>
      <c r="CP16" s="18"/>
      <c r="CQ16" s="19"/>
      <c r="CR16" s="18"/>
      <c r="CS16" s="18"/>
      <c r="CT16" s="20"/>
      <c r="CU16" s="21"/>
      <c r="CV16" s="269"/>
      <c r="CW16" s="18"/>
      <c r="CX16" s="19"/>
      <c r="CY16" s="18"/>
      <c r="CZ16" s="18"/>
      <c r="DA16" s="20"/>
      <c r="DB16" s="21"/>
      <c r="DC16" s="269"/>
      <c r="DD16" s="18"/>
      <c r="DE16" s="19"/>
      <c r="DF16" s="18"/>
      <c r="DG16" s="18"/>
      <c r="DH16" s="20"/>
      <c r="DI16" s="21"/>
      <c r="DJ16" s="272">
        <v>27</v>
      </c>
      <c r="DK16" s="272">
        <v>96.563573059999996</v>
      </c>
      <c r="DL16" s="273">
        <v>3.5764286318518517</v>
      </c>
      <c r="DM16" s="272">
        <v>1</v>
      </c>
      <c r="DN16" s="272">
        <v>8.25</v>
      </c>
      <c r="DO16" s="274">
        <v>7.2085048010973943E-3</v>
      </c>
      <c r="DP16" s="275">
        <v>0.68533950617280359</v>
      </c>
      <c r="DQ16" s="40">
        <v>1</v>
      </c>
      <c r="DR16" s="18">
        <v>14</v>
      </c>
      <c r="DS16" s="19">
        <v>14</v>
      </c>
      <c r="DT16" s="18">
        <v>14</v>
      </c>
      <c r="DU16" s="18">
        <v>14</v>
      </c>
      <c r="DV16" s="20">
        <v>1.8634259259259261E-3</v>
      </c>
      <c r="DW16" s="21">
        <v>2</v>
      </c>
      <c r="DX16" s="269">
        <v>1</v>
      </c>
      <c r="DY16" s="18">
        <v>10</v>
      </c>
      <c r="DZ16" s="19">
        <v>10</v>
      </c>
      <c r="EA16" s="18">
        <v>10</v>
      </c>
      <c r="EB16" s="18">
        <v>10</v>
      </c>
      <c r="EC16" s="20">
        <v>2.4652777777777776E-3</v>
      </c>
      <c r="ED16" s="21">
        <v>2</v>
      </c>
      <c r="EE16" s="269">
        <v>1</v>
      </c>
      <c r="EF16" s="18">
        <v>8.5</v>
      </c>
      <c r="EG16" s="19">
        <v>8.5</v>
      </c>
      <c r="EH16" s="18">
        <v>8.5</v>
      </c>
      <c r="EI16" s="18">
        <v>8.5</v>
      </c>
      <c r="EJ16" s="20">
        <v>2.0370370370370373E-3</v>
      </c>
      <c r="EK16" s="21">
        <v>1</v>
      </c>
      <c r="EL16" s="269">
        <v>1</v>
      </c>
      <c r="EM16" s="18">
        <v>12</v>
      </c>
      <c r="EN16" s="19">
        <v>12</v>
      </c>
      <c r="EO16" s="18">
        <v>12</v>
      </c>
      <c r="EP16" s="18">
        <v>12</v>
      </c>
      <c r="EQ16" s="20">
        <v>1.736111111111111E-3</v>
      </c>
      <c r="ER16" s="21">
        <v>0</v>
      </c>
      <c r="ES16" s="269">
        <v>2</v>
      </c>
      <c r="ET16" s="18">
        <v>12</v>
      </c>
      <c r="EU16" s="19">
        <v>6</v>
      </c>
      <c r="EV16" s="18">
        <v>4</v>
      </c>
      <c r="EW16" s="18">
        <v>8</v>
      </c>
      <c r="EX16" s="20">
        <v>2.6041666666666665E-3</v>
      </c>
      <c r="EY16" s="21">
        <v>0</v>
      </c>
      <c r="EZ16" s="269">
        <v>1</v>
      </c>
      <c r="FA16" s="18">
        <v>10</v>
      </c>
      <c r="FB16" s="19">
        <v>10</v>
      </c>
      <c r="FC16" s="18">
        <v>10</v>
      </c>
      <c r="FD16" s="18">
        <v>10</v>
      </c>
      <c r="FE16" s="20">
        <v>3.1249999999999997E-3</v>
      </c>
      <c r="FF16" s="21">
        <v>12</v>
      </c>
      <c r="FG16" s="269"/>
      <c r="FH16" s="18"/>
      <c r="FI16" s="19"/>
      <c r="FJ16" s="18"/>
      <c r="FK16" s="18"/>
      <c r="FL16" s="20"/>
      <c r="FM16" s="21"/>
      <c r="FN16" s="269"/>
      <c r="FO16" s="18"/>
      <c r="FP16" s="19"/>
      <c r="FQ16" s="18"/>
      <c r="FR16" s="18"/>
      <c r="FS16" s="20"/>
      <c r="FT16" s="21"/>
      <c r="FU16" s="269">
        <v>2</v>
      </c>
      <c r="FV16" s="18">
        <v>5.75</v>
      </c>
      <c r="FW16" s="19">
        <v>2.875</v>
      </c>
      <c r="FX16" s="18">
        <v>1</v>
      </c>
      <c r="FY16" s="18">
        <v>4.75</v>
      </c>
      <c r="FZ16" s="20">
        <v>3.2002314814814819E-3</v>
      </c>
      <c r="GA16" s="21">
        <v>0.5</v>
      </c>
      <c r="GB16" s="270">
        <v>3</v>
      </c>
      <c r="GC16" s="27">
        <v>6</v>
      </c>
      <c r="GD16" s="28">
        <v>2</v>
      </c>
      <c r="GE16" s="27">
        <v>1</v>
      </c>
      <c r="GF16" s="27">
        <v>3</v>
      </c>
      <c r="GG16" s="29">
        <v>5.9799382716049379E-3</v>
      </c>
      <c r="GH16" s="271">
        <v>1.6666666666666667</v>
      </c>
      <c r="GI16" s="269"/>
      <c r="GJ16" s="18"/>
      <c r="GK16" s="19"/>
      <c r="GL16" s="18"/>
      <c r="GM16" s="18"/>
      <c r="GN16" s="20"/>
      <c r="GO16" s="21"/>
      <c r="GP16" s="269"/>
      <c r="GQ16" s="18"/>
      <c r="GR16" s="19"/>
      <c r="GS16" s="18"/>
      <c r="GT16" s="18"/>
      <c r="GU16" s="20"/>
      <c r="GV16" s="21"/>
      <c r="GW16" s="269">
        <v>1</v>
      </c>
      <c r="GX16" s="18">
        <v>20</v>
      </c>
      <c r="GY16" s="19">
        <v>20</v>
      </c>
      <c r="GZ16" s="18">
        <v>20</v>
      </c>
      <c r="HA16" s="18">
        <v>20</v>
      </c>
      <c r="HB16" s="20">
        <v>2.7777777777777779E-3</v>
      </c>
      <c r="HC16" s="21">
        <v>0</v>
      </c>
      <c r="HD16" s="269"/>
      <c r="HE16" s="18"/>
      <c r="HF16" s="19"/>
      <c r="HG16" s="18"/>
      <c r="HH16" s="18"/>
      <c r="HI16" s="20"/>
      <c r="HJ16" s="21"/>
      <c r="HK16" s="269"/>
      <c r="HL16" s="18"/>
      <c r="HM16" s="19"/>
      <c r="HN16" s="18"/>
      <c r="HO16" s="18"/>
      <c r="HP16" s="20"/>
      <c r="HQ16" s="21"/>
      <c r="HR16" s="269"/>
      <c r="HS16" s="18"/>
      <c r="HT16" s="19"/>
      <c r="HU16" s="18"/>
      <c r="HV16" s="18"/>
      <c r="HW16" s="20"/>
      <c r="HX16" s="21"/>
      <c r="HY16" s="272">
        <v>13</v>
      </c>
      <c r="HZ16" s="272">
        <v>98.25</v>
      </c>
      <c r="IA16" s="273">
        <v>7.5576923076923075</v>
      </c>
      <c r="IB16" s="272">
        <v>1</v>
      </c>
      <c r="IC16" s="272">
        <v>20</v>
      </c>
      <c r="ID16" s="274">
        <v>3.3502492877492875E-3</v>
      </c>
      <c r="IE16" s="275">
        <v>1.7692307692307692</v>
      </c>
      <c r="IF16" s="40"/>
      <c r="IG16" s="18"/>
      <c r="IH16" s="19"/>
      <c r="II16" s="18"/>
      <c r="IJ16" s="18"/>
      <c r="IK16" s="20"/>
      <c r="IL16" s="21"/>
      <c r="IM16" s="269"/>
      <c r="IN16" s="18"/>
      <c r="IO16" s="19"/>
      <c r="IP16" s="18"/>
      <c r="IQ16" s="18"/>
      <c r="IR16" s="20"/>
      <c r="IS16" s="21"/>
      <c r="IT16" s="269">
        <v>1</v>
      </c>
      <c r="IU16" s="18">
        <v>1</v>
      </c>
      <c r="IV16" s="19">
        <v>1</v>
      </c>
      <c r="IW16" s="18">
        <v>1</v>
      </c>
      <c r="IX16" s="18">
        <v>1</v>
      </c>
      <c r="IY16" s="20">
        <v>2.2916666666666669E-2</v>
      </c>
      <c r="IZ16" s="21">
        <v>0</v>
      </c>
      <c r="JA16" s="269">
        <v>1</v>
      </c>
      <c r="JB16" s="18">
        <v>1.55</v>
      </c>
      <c r="JC16" s="19">
        <v>1.55</v>
      </c>
      <c r="JD16" s="18">
        <v>1.55</v>
      </c>
      <c r="JE16" s="18">
        <v>1.55</v>
      </c>
      <c r="JF16" s="20">
        <v>2.0162037037037037E-2</v>
      </c>
      <c r="JG16" s="21">
        <v>0</v>
      </c>
      <c r="JH16" s="269">
        <v>2</v>
      </c>
      <c r="JI16" s="18">
        <v>1.21</v>
      </c>
      <c r="JJ16" s="19">
        <v>0.60499999999999998</v>
      </c>
      <c r="JK16" s="18">
        <v>0.5</v>
      </c>
      <c r="JL16" s="18">
        <v>0.71</v>
      </c>
      <c r="JM16" s="20">
        <v>2.7824074074074071E-2</v>
      </c>
      <c r="JN16" s="21">
        <v>0.5</v>
      </c>
      <c r="JO16" s="269"/>
      <c r="JP16" s="18"/>
      <c r="JQ16" s="19"/>
      <c r="JR16" s="18"/>
      <c r="JS16" s="18"/>
      <c r="JT16" s="20"/>
      <c r="JU16" s="21"/>
      <c r="JV16" s="269"/>
      <c r="JW16" s="18"/>
      <c r="JX16" s="19"/>
      <c r="JY16" s="18"/>
      <c r="JZ16" s="18"/>
      <c r="KA16" s="20"/>
      <c r="KB16" s="21"/>
      <c r="KC16" s="269"/>
      <c r="KD16" s="18"/>
      <c r="KE16" s="19"/>
      <c r="KF16" s="18"/>
      <c r="KG16" s="18"/>
      <c r="KH16" s="20"/>
      <c r="KI16" s="21"/>
      <c r="KJ16" s="269"/>
      <c r="KK16" s="18"/>
      <c r="KL16" s="19"/>
      <c r="KM16" s="18"/>
      <c r="KN16" s="18"/>
      <c r="KO16" s="20"/>
      <c r="KP16" s="21"/>
      <c r="KQ16" s="270"/>
      <c r="KR16" s="27"/>
      <c r="KS16" s="28"/>
      <c r="KT16" s="27"/>
      <c r="KU16" s="27"/>
      <c r="KV16" s="29"/>
      <c r="KW16" s="271"/>
      <c r="KX16" s="269"/>
      <c r="KY16" s="18"/>
      <c r="KZ16" s="19"/>
      <c r="LA16" s="18"/>
      <c r="LB16" s="18"/>
      <c r="LC16" s="20"/>
      <c r="LD16" s="21"/>
      <c r="LE16" s="269"/>
      <c r="LF16" s="18"/>
      <c r="LG16" s="19"/>
      <c r="LH16" s="18"/>
      <c r="LI16" s="18"/>
      <c r="LJ16" s="20"/>
      <c r="LK16" s="21"/>
      <c r="LL16" s="269">
        <v>1</v>
      </c>
      <c r="LM16" s="18">
        <v>1.022</v>
      </c>
      <c r="LN16" s="19">
        <v>1.022</v>
      </c>
      <c r="LO16" s="18">
        <v>1.022</v>
      </c>
      <c r="LP16" s="18">
        <v>1.022</v>
      </c>
      <c r="LQ16" s="20">
        <v>3.108796296296296E-2</v>
      </c>
      <c r="LR16" s="21">
        <v>3</v>
      </c>
      <c r="LS16" s="269"/>
      <c r="LT16" s="18"/>
      <c r="LU16" s="19"/>
      <c r="LV16" s="18"/>
      <c r="LW16" s="18"/>
      <c r="LX16" s="20"/>
      <c r="LY16" s="21"/>
      <c r="LZ16" s="269"/>
      <c r="MA16" s="18"/>
      <c r="MB16" s="19"/>
      <c r="MC16" s="18"/>
      <c r="MD16" s="18"/>
      <c r="ME16" s="20"/>
      <c r="MF16" s="21"/>
      <c r="MG16" s="269"/>
      <c r="MH16" s="18"/>
      <c r="MI16" s="19"/>
      <c r="MJ16" s="18"/>
      <c r="MK16" s="18"/>
      <c r="ML16" s="20"/>
      <c r="MM16" s="21"/>
      <c r="MN16" s="272">
        <v>5</v>
      </c>
      <c r="MO16" s="272">
        <v>4.782</v>
      </c>
      <c r="MP16" s="273">
        <v>0.95640000000000003</v>
      </c>
      <c r="MQ16" s="272">
        <v>0.5</v>
      </c>
      <c r="MR16" s="272">
        <v>1.55</v>
      </c>
      <c r="MS16" s="274">
        <v>2.5962962962962959E-2</v>
      </c>
      <c r="MT16" s="275">
        <v>0.8</v>
      </c>
      <c r="MU16" s="40"/>
      <c r="MV16" s="18"/>
      <c r="MW16" s="19"/>
      <c r="MX16" s="18"/>
      <c r="MY16" s="18"/>
      <c r="MZ16" s="20"/>
      <c r="NA16" s="21"/>
      <c r="NB16" s="272"/>
      <c r="NC16" s="272"/>
      <c r="ND16" s="273"/>
      <c r="NE16" s="272"/>
      <c r="NF16" s="272"/>
      <c r="NG16" s="274"/>
      <c r="NH16" s="276"/>
    </row>
    <row r="17" spans="1:372" s="22" customFormat="1" x14ac:dyDescent="0.2">
      <c r="A17" s="268">
        <v>7</v>
      </c>
      <c r="B17" s="40">
        <v>1</v>
      </c>
      <c r="C17" s="18">
        <v>3.6</v>
      </c>
      <c r="D17" s="19">
        <v>3.6</v>
      </c>
      <c r="E17" s="18">
        <v>3.6</v>
      </c>
      <c r="F17" s="18">
        <v>3.6</v>
      </c>
      <c r="G17" s="20">
        <v>7.719907407407408E-3</v>
      </c>
      <c r="H17" s="21">
        <v>2</v>
      </c>
      <c r="I17" s="269">
        <v>2</v>
      </c>
      <c r="J17" s="18">
        <v>20.75</v>
      </c>
      <c r="K17" s="19">
        <v>10.375</v>
      </c>
      <c r="L17" s="18">
        <v>2.75</v>
      </c>
      <c r="M17" s="18">
        <v>18</v>
      </c>
      <c r="N17" s="20">
        <v>7.905092592592592E-3</v>
      </c>
      <c r="O17" s="21">
        <v>1</v>
      </c>
      <c r="P17" s="269">
        <v>2</v>
      </c>
      <c r="Q17" s="18">
        <v>3.94</v>
      </c>
      <c r="R17" s="19">
        <v>1.97</v>
      </c>
      <c r="S17" s="18">
        <v>1.02</v>
      </c>
      <c r="T17" s="18">
        <v>2.92</v>
      </c>
      <c r="U17" s="20">
        <v>6.8344907407407408E-3</v>
      </c>
      <c r="V17" s="21">
        <v>0</v>
      </c>
      <c r="W17" s="269"/>
      <c r="X17" s="18"/>
      <c r="Y17" s="19"/>
      <c r="Z17" s="18"/>
      <c r="AA17" s="18"/>
      <c r="AB17" s="20"/>
      <c r="AC17" s="21"/>
      <c r="AD17" s="269">
        <v>4</v>
      </c>
      <c r="AE17" s="18">
        <v>14.770000000000001</v>
      </c>
      <c r="AF17" s="19">
        <v>3.6925000000000003</v>
      </c>
      <c r="AG17" s="18">
        <v>1</v>
      </c>
      <c r="AH17" s="18">
        <v>7.5</v>
      </c>
      <c r="AI17" s="20">
        <v>7.2222222222222228E-3</v>
      </c>
      <c r="AJ17" s="21">
        <v>0.25</v>
      </c>
      <c r="AK17" s="269">
        <v>2</v>
      </c>
      <c r="AL17" s="18">
        <v>4.01</v>
      </c>
      <c r="AM17" s="19">
        <v>2.0049999999999999</v>
      </c>
      <c r="AN17" s="18">
        <v>2</v>
      </c>
      <c r="AO17" s="18">
        <v>2.0099999999999998</v>
      </c>
      <c r="AP17" s="20">
        <v>6.6550925925925927E-3</v>
      </c>
      <c r="AQ17" s="21">
        <v>2</v>
      </c>
      <c r="AR17" s="269"/>
      <c r="AS17" s="18"/>
      <c r="AT17" s="19"/>
      <c r="AU17" s="18"/>
      <c r="AV17" s="18"/>
      <c r="AW17" s="20"/>
      <c r="AX17" s="21"/>
      <c r="AY17" s="269">
        <v>3</v>
      </c>
      <c r="AZ17" s="18">
        <v>10.34582715</v>
      </c>
      <c r="BA17" s="19">
        <v>3.44860905</v>
      </c>
      <c r="BB17" s="18">
        <v>2.8583066000000001</v>
      </c>
      <c r="BC17" s="18">
        <v>3.9270647200000002</v>
      </c>
      <c r="BD17" s="20">
        <v>7.8472222222222224E-3</v>
      </c>
      <c r="BE17" s="21">
        <v>2.6710648148145992</v>
      </c>
      <c r="BF17" s="269">
        <v>4</v>
      </c>
      <c r="BG17" s="18">
        <v>12</v>
      </c>
      <c r="BH17" s="19">
        <v>3</v>
      </c>
      <c r="BI17" s="18">
        <v>3</v>
      </c>
      <c r="BJ17" s="18">
        <v>3</v>
      </c>
      <c r="BK17" s="20">
        <v>6.7853009259259255E-3</v>
      </c>
      <c r="BL17" s="21">
        <v>0.5</v>
      </c>
      <c r="BM17" s="270">
        <v>3</v>
      </c>
      <c r="BN17" s="27">
        <v>7</v>
      </c>
      <c r="BO17" s="28">
        <v>2.3333333333333335</v>
      </c>
      <c r="BP17" s="27">
        <v>1</v>
      </c>
      <c r="BQ17" s="27">
        <v>3</v>
      </c>
      <c r="BR17" s="29">
        <v>7.5501543209876539E-3</v>
      </c>
      <c r="BS17" s="271">
        <v>1.3333333333333333</v>
      </c>
      <c r="BT17" s="269">
        <v>3</v>
      </c>
      <c r="BU17" s="18">
        <v>9.4</v>
      </c>
      <c r="BV17" s="19">
        <v>3.1333333333333333</v>
      </c>
      <c r="BW17" s="18">
        <v>2.9</v>
      </c>
      <c r="BX17" s="18">
        <v>3.5</v>
      </c>
      <c r="BY17" s="20">
        <v>7.1489197530864197E-3</v>
      </c>
      <c r="BZ17" s="21">
        <v>1.6666666666666667</v>
      </c>
      <c r="CA17" s="269"/>
      <c r="CB17" s="18"/>
      <c r="CC17" s="19"/>
      <c r="CD17" s="18"/>
      <c r="CE17" s="18"/>
      <c r="CF17" s="20"/>
      <c r="CG17" s="21"/>
      <c r="CH17" s="269">
        <v>3</v>
      </c>
      <c r="CI17" s="18">
        <v>10.8</v>
      </c>
      <c r="CJ17" s="19">
        <v>3.6</v>
      </c>
      <c r="CK17" s="18">
        <v>2.5499999999999998</v>
      </c>
      <c r="CL17" s="18">
        <v>4.25</v>
      </c>
      <c r="CM17" s="20">
        <v>7.202932098765432E-3</v>
      </c>
      <c r="CN17" s="21">
        <v>1</v>
      </c>
      <c r="CO17" s="269"/>
      <c r="CP17" s="18"/>
      <c r="CQ17" s="19"/>
      <c r="CR17" s="18"/>
      <c r="CS17" s="18"/>
      <c r="CT17" s="20"/>
      <c r="CU17" s="21"/>
      <c r="CV17" s="269"/>
      <c r="CW17" s="18"/>
      <c r="CX17" s="19"/>
      <c r="CY17" s="18"/>
      <c r="CZ17" s="18"/>
      <c r="DA17" s="20"/>
      <c r="DB17" s="21"/>
      <c r="DC17" s="269"/>
      <c r="DD17" s="18"/>
      <c r="DE17" s="19"/>
      <c r="DF17" s="18"/>
      <c r="DG17" s="18"/>
      <c r="DH17" s="20"/>
      <c r="DI17" s="21"/>
      <c r="DJ17" s="272">
        <v>27</v>
      </c>
      <c r="DK17" s="272">
        <v>96.615827150000001</v>
      </c>
      <c r="DL17" s="273">
        <v>3.5783639685185187</v>
      </c>
      <c r="DM17" s="272">
        <v>1</v>
      </c>
      <c r="DN17" s="272">
        <v>18</v>
      </c>
      <c r="DO17" s="274">
        <v>7.251371742112483E-3</v>
      </c>
      <c r="DP17" s="275">
        <v>1.1486368312756963</v>
      </c>
      <c r="DQ17" s="40">
        <v>1</v>
      </c>
      <c r="DR17" s="18">
        <v>17.2</v>
      </c>
      <c r="DS17" s="19">
        <v>17.2</v>
      </c>
      <c r="DT17" s="18">
        <v>17.2</v>
      </c>
      <c r="DU17" s="18">
        <v>17.2</v>
      </c>
      <c r="DV17" s="20">
        <v>2.4189814814814816E-3</v>
      </c>
      <c r="DW17" s="21">
        <v>1</v>
      </c>
      <c r="DX17" s="269">
        <v>2</v>
      </c>
      <c r="DY17" s="18">
        <v>27</v>
      </c>
      <c r="DZ17" s="19">
        <v>13.5</v>
      </c>
      <c r="EA17" s="18">
        <v>12</v>
      </c>
      <c r="EB17" s="18">
        <v>15</v>
      </c>
      <c r="EC17" s="20">
        <v>2.4016203703703704E-3</v>
      </c>
      <c r="ED17" s="21">
        <v>0</v>
      </c>
      <c r="EE17" s="269">
        <v>3</v>
      </c>
      <c r="EF17" s="18">
        <v>35.4</v>
      </c>
      <c r="EG17" s="19">
        <v>11.799999999999999</v>
      </c>
      <c r="EH17" s="18">
        <v>7.4</v>
      </c>
      <c r="EI17" s="18">
        <v>18</v>
      </c>
      <c r="EJ17" s="20">
        <v>2.3302469135802468E-3</v>
      </c>
      <c r="EK17" s="21">
        <v>0.33333333333333331</v>
      </c>
      <c r="EL17" s="269">
        <v>1</v>
      </c>
      <c r="EM17" s="18">
        <v>8</v>
      </c>
      <c r="EN17" s="19">
        <v>8</v>
      </c>
      <c r="EO17" s="18">
        <v>8</v>
      </c>
      <c r="EP17" s="18">
        <v>8</v>
      </c>
      <c r="EQ17" s="20">
        <v>2.2569444444444447E-3</v>
      </c>
      <c r="ER17" s="21">
        <v>2</v>
      </c>
      <c r="ES17" s="269">
        <v>1</v>
      </c>
      <c r="ET17" s="18">
        <v>5.25</v>
      </c>
      <c r="EU17" s="19">
        <v>5.25</v>
      </c>
      <c r="EV17" s="18">
        <v>5.25</v>
      </c>
      <c r="EW17" s="18">
        <v>5.25</v>
      </c>
      <c r="EX17" s="20">
        <v>2.6504629629629625E-3</v>
      </c>
      <c r="EY17" s="21">
        <v>0</v>
      </c>
      <c r="EZ17" s="269">
        <v>1</v>
      </c>
      <c r="FA17" s="18">
        <v>10</v>
      </c>
      <c r="FB17" s="19">
        <v>10</v>
      </c>
      <c r="FC17" s="18">
        <v>10</v>
      </c>
      <c r="FD17" s="18">
        <v>10</v>
      </c>
      <c r="FE17" s="20">
        <v>3.472222222222222E-3</v>
      </c>
      <c r="FF17" s="21">
        <v>1</v>
      </c>
      <c r="FG17" s="269"/>
      <c r="FH17" s="18"/>
      <c r="FI17" s="19"/>
      <c r="FJ17" s="18"/>
      <c r="FK17" s="18"/>
      <c r="FL17" s="20"/>
      <c r="FM17" s="21"/>
      <c r="FN17" s="269"/>
      <c r="FO17" s="18"/>
      <c r="FP17" s="19"/>
      <c r="FQ17" s="18"/>
      <c r="FR17" s="18"/>
      <c r="FS17" s="20"/>
      <c r="FT17" s="21"/>
      <c r="FU17" s="269"/>
      <c r="FV17" s="18"/>
      <c r="FW17" s="19"/>
      <c r="FX17" s="18"/>
      <c r="FY17" s="18"/>
      <c r="FZ17" s="20"/>
      <c r="GA17" s="21"/>
      <c r="GB17" s="270"/>
      <c r="GC17" s="27"/>
      <c r="GD17" s="28"/>
      <c r="GE17" s="27"/>
      <c r="GF17" s="27"/>
      <c r="GG17" s="29"/>
      <c r="GH17" s="271"/>
      <c r="GI17" s="269"/>
      <c r="GJ17" s="18"/>
      <c r="GK17" s="19"/>
      <c r="GL17" s="18"/>
      <c r="GM17" s="18"/>
      <c r="GN17" s="20"/>
      <c r="GO17" s="21"/>
      <c r="GP17" s="269"/>
      <c r="GQ17" s="18"/>
      <c r="GR17" s="19"/>
      <c r="GS17" s="18"/>
      <c r="GT17" s="18"/>
      <c r="GU17" s="20"/>
      <c r="GV17" s="21"/>
      <c r="GW17" s="269">
        <v>1</v>
      </c>
      <c r="GX17" s="18">
        <v>14.5</v>
      </c>
      <c r="GY17" s="19">
        <v>14.5</v>
      </c>
      <c r="GZ17" s="18">
        <v>14.5</v>
      </c>
      <c r="HA17" s="18">
        <v>14.5</v>
      </c>
      <c r="HB17" s="20">
        <v>2.0601851851851853E-3</v>
      </c>
      <c r="HC17" s="21">
        <v>0</v>
      </c>
      <c r="HD17" s="269"/>
      <c r="HE17" s="18"/>
      <c r="HF17" s="19"/>
      <c r="HG17" s="18"/>
      <c r="HH17" s="18"/>
      <c r="HI17" s="20"/>
      <c r="HJ17" s="21"/>
      <c r="HK17" s="269"/>
      <c r="HL17" s="18"/>
      <c r="HM17" s="19"/>
      <c r="HN17" s="18"/>
      <c r="HO17" s="18"/>
      <c r="HP17" s="20"/>
      <c r="HQ17" s="21"/>
      <c r="HR17" s="269"/>
      <c r="HS17" s="18"/>
      <c r="HT17" s="19"/>
      <c r="HU17" s="18"/>
      <c r="HV17" s="18"/>
      <c r="HW17" s="20"/>
      <c r="HX17" s="21"/>
      <c r="HY17" s="272">
        <v>10</v>
      </c>
      <c r="HZ17" s="272">
        <v>117.35000000000001</v>
      </c>
      <c r="IA17" s="273">
        <v>11.735000000000001</v>
      </c>
      <c r="IB17" s="272">
        <v>5.25</v>
      </c>
      <c r="IC17" s="272">
        <v>18</v>
      </c>
      <c r="ID17" s="274">
        <v>2.4652777777777772E-3</v>
      </c>
      <c r="IE17" s="275">
        <v>0.5</v>
      </c>
      <c r="IF17" s="40">
        <v>1</v>
      </c>
      <c r="IG17" s="18">
        <v>0.5</v>
      </c>
      <c r="IH17" s="19">
        <v>0.5</v>
      </c>
      <c r="II17" s="18">
        <v>0.5</v>
      </c>
      <c r="IJ17" s="18">
        <v>0.5</v>
      </c>
      <c r="IK17" s="20">
        <v>2.8657407407407406E-2</v>
      </c>
      <c r="IL17" s="21">
        <v>0</v>
      </c>
      <c r="IM17" s="269">
        <v>1</v>
      </c>
      <c r="IN17" s="18">
        <v>0.3</v>
      </c>
      <c r="IO17" s="19">
        <v>0.3</v>
      </c>
      <c r="IP17" s="18">
        <v>0.3</v>
      </c>
      <c r="IQ17" s="18">
        <v>0.3</v>
      </c>
      <c r="IR17" s="20">
        <v>2.2488425925925926E-2</v>
      </c>
      <c r="IS17" s="21">
        <v>0</v>
      </c>
      <c r="IT17" s="269">
        <v>2</v>
      </c>
      <c r="IU17" s="18">
        <v>2.1</v>
      </c>
      <c r="IV17" s="19">
        <v>1.05</v>
      </c>
      <c r="IW17" s="18">
        <v>1</v>
      </c>
      <c r="IX17" s="18">
        <v>1.1000000000000001</v>
      </c>
      <c r="IY17" s="20">
        <v>2.780092592592593E-2</v>
      </c>
      <c r="IZ17" s="21">
        <v>0</v>
      </c>
      <c r="JA17" s="269"/>
      <c r="JB17" s="18"/>
      <c r="JC17" s="19"/>
      <c r="JD17" s="18"/>
      <c r="JE17" s="18"/>
      <c r="JF17" s="20"/>
      <c r="JG17" s="21"/>
      <c r="JH17" s="269">
        <v>1</v>
      </c>
      <c r="JI17" s="18">
        <v>0.71</v>
      </c>
      <c r="JJ17" s="19">
        <v>0.71</v>
      </c>
      <c r="JK17" s="18">
        <v>0.71</v>
      </c>
      <c r="JL17" s="18">
        <v>0.71</v>
      </c>
      <c r="JM17" s="20">
        <v>2.7175925925925926E-2</v>
      </c>
      <c r="JN17" s="21">
        <v>0</v>
      </c>
      <c r="JO17" s="269"/>
      <c r="JP17" s="18"/>
      <c r="JQ17" s="19"/>
      <c r="JR17" s="18"/>
      <c r="JS17" s="18"/>
      <c r="JT17" s="20"/>
      <c r="JU17" s="21"/>
      <c r="JV17" s="269"/>
      <c r="JW17" s="18"/>
      <c r="JX17" s="19"/>
      <c r="JY17" s="18"/>
      <c r="JZ17" s="18"/>
      <c r="KA17" s="20"/>
      <c r="KB17" s="21"/>
      <c r="KC17" s="269"/>
      <c r="KD17" s="18"/>
      <c r="KE17" s="19"/>
      <c r="KF17" s="18"/>
      <c r="KG17" s="18"/>
      <c r="KH17" s="20"/>
      <c r="KI17" s="21"/>
      <c r="KJ17" s="269"/>
      <c r="KK17" s="18"/>
      <c r="KL17" s="19"/>
      <c r="KM17" s="18"/>
      <c r="KN17" s="18"/>
      <c r="KO17" s="20"/>
      <c r="KP17" s="21"/>
      <c r="KQ17" s="270">
        <v>1</v>
      </c>
      <c r="KR17" s="27">
        <v>0.56000000000000005</v>
      </c>
      <c r="KS17" s="28">
        <v>0.56000000000000005</v>
      </c>
      <c r="KT17" s="27">
        <v>0.56000000000000005</v>
      </c>
      <c r="KU17" s="27">
        <v>0.56000000000000005</v>
      </c>
      <c r="KV17" s="29">
        <v>2.732638888888889E-2</v>
      </c>
      <c r="KW17" s="271">
        <v>0</v>
      </c>
      <c r="KX17" s="269"/>
      <c r="KY17" s="18"/>
      <c r="KZ17" s="19"/>
      <c r="LA17" s="18"/>
      <c r="LB17" s="18"/>
      <c r="LC17" s="20"/>
      <c r="LD17" s="21"/>
      <c r="LE17" s="269"/>
      <c r="LF17" s="18"/>
      <c r="LG17" s="19"/>
      <c r="LH17" s="18"/>
      <c r="LI17" s="18"/>
      <c r="LJ17" s="20"/>
      <c r="LK17" s="21"/>
      <c r="LL17" s="269"/>
      <c r="LM17" s="18"/>
      <c r="LN17" s="19"/>
      <c r="LO17" s="18"/>
      <c r="LP17" s="18"/>
      <c r="LQ17" s="20"/>
      <c r="LR17" s="21"/>
      <c r="LS17" s="269"/>
      <c r="LT17" s="18"/>
      <c r="LU17" s="19"/>
      <c r="LV17" s="18"/>
      <c r="LW17" s="18"/>
      <c r="LX17" s="20"/>
      <c r="LY17" s="21"/>
      <c r="LZ17" s="269"/>
      <c r="MA17" s="18"/>
      <c r="MB17" s="19"/>
      <c r="MC17" s="18"/>
      <c r="MD17" s="18"/>
      <c r="ME17" s="20"/>
      <c r="MF17" s="21"/>
      <c r="MG17" s="269"/>
      <c r="MH17" s="18"/>
      <c r="MI17" s="19"/>
      <c r="MJ17" s="18"/>
      <c r="MK17" s="18"/>
      <c r="ML17" s="20"/>
      <c r="MM17" s="21"/>
      <c r="MN17" s="272">
        <v>6</v>
      </c>
      <c r="MO17" s="272">
        <v>4.17</v>
      </c>
      <c r="MP17" s="273">
        <v>0.69499999999999995</v>
      </c>
      <c r="MQ17" s="272">
        <v>0.3</v>
      </c>
      <c r="MR17" s="272">
        <v>1.1000000000000001</v>
      </c>
      <c r="MS17" s="274">
        <v>2.6875E-2</v>
      </c>
      <c r="MT17" s="275">
        <v>0</v>
      </c>
      <c r="MU17" s="40"/>
      <c r="MV17" s="18"/>
      <c r="MW17" s="19"/>
      <c r="MX17" s="18"/>
      <c r="MY17" s="18"/>
      <c r="MZ17" s="20"/>
      <c r="NA17" s="21"/>
      <c r="NB17" s="272"/>
      <c r="NC17" s="272"/>
      <c r="ND17" s="273"/>
      <c r="NE17" s="272"/>
      <c r="NF17" s="272"/>
      <c r="NG17" s="274"/>
      <c r="NH17" s="276"/>
    </row>
    <row r="18" spans="1:372" s="22" customFormat="1" x14ac:dyDescent="0.2">
      <c r="A18" s="268">
        <v>8</v>
      </c>
      <c r="B18" s="40">
        <v>3</v>
      </c>
      <c r="C18" s="18">
        <v>11.7</v>
      </c>
      <c r="D18" s="19">
        <v>3.9</v>
      </c>
      <c r="E18" s="18">
        <v>2.5</v>
      </c>
      <c r="F18" s="18">
        <v>6.2</v>
      </c>
      <c r="G18" s="20">
        <v>8.472222222222223E-3</v>
      </c>
      <c r="H18" s="21">
        <v>1.6666666666666667</v>
      </c>
      <c r="I18" s="269">
        <v>3</v>
      </c>
      <c r="J18" s="18">
        <v>10.45</v>
      </c>
      <c r="K18" s="19">
        <v>3.4833333333333329</v>
      </c>
      <c r="L18" s="18">
        <v>2.85</v>
      </c>
      <c r="M18" s="18">
        <v>3.85</v>
      </c>
      <c r="N18" s="20">
        <v>7.6273148148148133E-3</v>
      </c>
      <c r="O18" s="21">
        <v>0.66666666666666663</v>
      </c>
      <c r="P18" s="269">
        <v>5</v>
      </c>
      <c r="Q18" s="18">
        <v>21.42</v>
      </c>
      <c r="R18" s="19">
        <v>4.2840000000000007</v>
      </c>
      <c r="S18" s="18">
        <v>1</v>
      </c>
      <c r="T18" s="18">
        <v>9</v>
      </c>
      <c r="U18" s="20">
        <v>6.8263888888888905E-3</v>
      </c>
      <c r="V18" s="21">
        <v>0.2</v>
      </c>
      <c r="W18" s="269">
        <v>3</v>
      </c>
      <c r="X18" s="18">
        <v>9.4</v>
      </c>
      <c r="Y18" s="19">
        <v>3.1333333333333333</v>
      </c>
      <c r="Z18" s="18">
        <v>3</v>
      </c>
      <c r="AA18" s="18">
        <v>3.4</v>
      </c>
      <c r="AB18" s="20">
        <v>6.3580246913580241E-3</v>
      </c>
      <c r="AC18" s="21">
        <v>1.6666666666666667</v>
      </c>
      <c r="AD18" s="269">
        <v>3</v>
      </c>
      <c r="AE18" s="18">
        <v>12.5</v>
      </c>
      <c r="AF18" s="19">
        <v>4.166666666666667</v>
      </c>
      <c r="AG18" s="18">
        <v>1</v>
      </c>
      <c r="AH18" s="18">
        <v>7.5</v>
      </c>
      <c r="AI18" s="20">
        <v>6.7939814814814816E-3</v>
      </c>
      <c r="AJ18" s="21">
        <v>0.33333333333333331</v>
      </c>
      <c r="AK18" s="269">
        <v>2</v>
      </c>
      <c r="AL18" s="18">
        <v>5</v>
      </c>
      <c r="AM18" s="19">
        <v>2.5</v>
      </c>
      <c r="AN18" s="18">
        <v>2</v>
      </c>
      <c r="AO18" s="18">
        <v>3</v>
      </c>
      <c r="AP18" s="20">
        <v>6.7708333333333336E-3</v>
      </c>
      <c r="AQ18" s="21">
        <v>2.5</v>
      </c>
      <c r="AR18" s="269"/>
      <c r="AS18" s="18"/>
      <c r="AT18" s="19"/>
      <c r="AU18" s="18"/>
      <c r="AV18" s="18"/>
      <c r="AW18" s="20"/>
      <c r="AX18" s="21"/>
      <c r="AY18" s="269">
        <v>3</v>
      </c>
      <c r="AZ18" s="18">
        <v>17.96266571</v>
      </c>
      <c r="BA18" s="19">
        <v>5.9875552366666662</v>
      </c>
      <c r="BB18" s="18">
        <v>3</v>
      </c>
      <c r="BC18" s="18">
        <v>7.5</v>
      </c>
      <c r="BD18" s="20">
        <v>7.2299382716049382E-3</v>
      </c>
      <c r="BE18" s="21">
        <v>0.28611111111240461</v>
      </c>
      <c r="BF18" s="269"/>
      <c r="BG18" s="18"/>
      <c r="BH18" s="19"/>
      <c r="BI18" s="18"/>
      <c r="BJ18" s="18"/>
      <c r="BK18" s="20"/>
      <c r="BL18" s="21"/>
      <c r="BM18" s="270">
        <v>3</v>
      </c>
      <c r="BN18" s="27">
        <v>12</v>
      </c>
      <c r="BO18" s="28">
        <v>4</v>
      </c>
      <c r="BP18" s="27">
        <v>3.5</v>
      </c>
      <c r="BQ18" s="27">
        <v>5</v>
      </c>
      <c r="BR18" s="29">
        <v>7.908950617283951E-3</v>
      </c>
      <c r="BS18" s="271">
        <v>0.66666666666666663</v>
      </c>
      <c r="BT18" s="269">
        <v>3</v>
      </c>
      <c r="BU18" s="18">
        <v>9</v>
      </c>
      <c r="BV18" s="19">
        <v>3</v>
      </c>
      <c r="BW18" s="18">
        <v>3</v>
      </c>
      <c r="BX18" s="18">
        <v>3</v>
      </c>
      <c r="BY18" s="20">
        <v>7.3804012345679007E-3</v>
      </c>
      <c r="BZ18" s="21">
        <v>1</v>
      </c>
      <c r="CA18" s="269">
        <v>1</v>
      </c>
      <c r="CB18" s="18">
        <v>2</v>
      </c>
      <c r="CC18" s="19">
        <v>2</v>
      </c>
      <c r="CD18" s="18">
        <v>2</v>
      </c>
      <c r="CE18" s="18">
        <v>2</v>
      </c>
      <c r="CF18" s="20">
        <v>7.4189814814814813E-3</v>
      </c>
      <c r="CG18" s="21">
        <v>14</v>
      </c>
      <c r="CH18" s="269">
        <v>1</v>
      </c>
      <c r="CI18" s="18">
        <v>2.15</v>
      </c>
      <c r="CJ18" s="19">
        <v>2.15</v>
      </c>
      <c r="CK18" s="18">
        <v>2.15</v>
      </c>
      <c r="CL18" s="18">
        <v>2.15</v>
      </c>
      <c r="CM18" s="20">
        <v>6.4583333333333333E-3</v>
      </c>
      <c r="CN18" s="21">
        <v>0</v>
      </c>
      <c r="CO18" s="269"/>
      <c r="CP18" s="18"/>
      <c r="CQ18" s="19"/>
      <c r="CR18" s="18"/>
      <c r="CS18" s="18"/>
      <c r="CT18" s="20"/>
      <c r="CU18" s="21"/>
      <c r="CV18" s="269"/>
      <c r="CW18" s="18"/>
      <c r="CX18" s="19"/>
      <c r="CY18" s="18"/>
      <c r="CZ18" s="18"/>
      <c r="DA18" s="20"/>
      <c r="DB18" s="21"/>
      <c r="DC18" s="269"/>
      <c r="DD18" s="18"/>
      <c r="DE18" s="19"/>
      <c r="DF18" s="18"/>
      <c r="DG18" s="18"/>
      <c r="DH18" s="20"/>
      <c r="DI18" s="21"/>
      <c r="DJ18" s="272">
        <v>30</v>
      </c>
      <c r="DK18" s="272">
        <v>113.58266571</v>
      </c>
      <c r="DL18" s="273">
        <v>3.7860888570000002</v>
      </c>
      <c r="DM18" s="272">
        <v>1</v>
      </c>
      <c r="DN18" s="272">
        <v>9</v>
      </c>
      <c r="DO18" s="274">
        <v>7.228780864197531E-3</v>
      </c>
      <c r="DP18" s="275">
        <v>1.2952777777779072</v>
      </c>
      <c r="DQ18" s="40">
        <v>2</v>
      </c>
      <c r="DR18" s="18">
        <v>39.599999999999994</v>
      </c>
      <c r="DS18" s="19">
        <v>19.799999999999997</v>
      </c>
      <c r="DT18" s="18">
        <v>19.399999999999999</v>
      </c>
      <c r="DU18" s="18">
        <v>20.2</v>
      </c>
      <c r="DV18" s="20">
        <v>2.6851851851851854E-3</v>
      </c>
      <c r="DW18" s="21">
        <v>0</v>
      </c>
      <c r="DX18" s="269">
        <v>1</v>
      </c>
      <c r="DY18" s="18">
        <v>12</v>
      </c>
      <c r="DZ18" s="19">
        <v>12</v>
      </c>
      <c r="EA18" s="18">
        <v>12</v>
      </c>
      <c r="EB18" s="18">
        <v>12</v>
      </c>
      <c r="EC18" s="20">
        <v>2.9513888888888888E-3</v>
      </c>
      <c r="ED18" s="21">
        <v>0</v>
      </c>
      <c r="EE18" s="269">
        <v>2</v>
      </c>
      <c r="EF18" s="18">
        <v>23.7</v>
      </c>
      <c r="EG18" s="19">
        <v>11.85</v>
      </c>
      <c r="EH18" s="18">
        <v>11.7</v>
      </c>
      <c r="EI18" s="18">
        <v>12</v>
      </c>
      <c r="EJ18" s="20">
        <v>1.8807870370370371E-3</v>
      </c>
      <c r="EK18" s="21">
        <v>0.5</v>
      </c>
      <c r="EL18" s="269">
        <v>2</v>
      </c>
      <c r="EM18" s="18">
        <v>24.1</v>
      </c>
      <c r="EN18" s="19">
        <v>12.05</v>
      </c>
      <c r="EO18" s="18">
        <v>11.7</v>
      </c>
      <c r="EP18" s="18">
        <v>12.4</v>
      </c>
      <c r="EQ18" s="20">
        <v>1.7303240740740738E-3</v>
      </c>
      <c r="ER18" s="21">
        <v>0</v>
      </c>
      <c r="ES18" s="269">
        <v>3</v>
      </c>
      <c r="ET18" s="18">
        <v>24</v>
      </c>
      <c r="EU18" s="19">
        <v>8</v>
      </c>
      <c r="EV18" s="18">
        <v>6</v>
      </c>
      <c r="EW18" s="18">
        <v>10</v>
      </c>
      <c r="EX18" s="20">
        <v>2.6813271604938273E-3</v>
      </c>
      <c r="EY18" s="21">
        <v>0.33333333333333331</v>
      </c>
      <c r="EZ18" s="269"/>
      <c r="FA18" s="18"/>
      <c r="FB18" s="19"/>
      <c r="FC18" s="18"/>
      <c r="FD18" s="18"/>
      <c r="FE18" s="20"/>
      <c r="FF18" s="21"/>
      <c r="FG18" s="269"/>
      <c r="FH18" s="18"/>
      <c r="FI18" s="19"/>
      <c r="FJ18" s="18"/>
      <c r="FK18" s="18"/>
      <c r="FL18" s="20"/>
      <c r="FM18" s="21"/>
      <c r="FN18" s="269"/>
      <c r="FO18" s="18"/>
      <c r="FP18" s="19"/>
      <c r="FQ18" s="18"/>
      <c r="FR18" s="18"/>
      <c r="FS18" s="20"/>
      <c r="FT18" s="21"/>
      <c r="FU18" s="269">
        <v>1</v>
      </c>
      <c r="FV18" s="18">
        <v>14</v>
      </c>
      <c r="FW18" s="19">
        <v>14</v>
      </c>
      <c r="FX18" s="18">
        <v>14</v>
      </c>
      <c r="FY18" s="18">
        <v>14</v>
      </c>
      <c r="FZ18" s="20">
        <v>2.7314814814814819E-3</v>
      </c>
      <c r="GA18" s="21">
        <v>5</v>
      </c>
      <c r="GB18" s="270"/>
      <c r="GC18" s="27"/>
      <c r="GD18" s="28"/>
      <c r="GE18" s="27"/>
      <c r="GF18" s="27"/>
      <c r="GG18" s="29"/>
      <c r="GH18" s="271"/>
      <c r="GI18" s="269"/>
      <c r="GJ18" s="18"/>
      <c r="GK18" s="19"/>
      <c r="GL18" s="18"/>
      <c r="GM18" s="18"/>
      <c r="GN18" s="20"/>
      <c r="GO18" s="21"/>
      <c r="GP18" s="269"/>
      <c r="GQ18" s="18"/>
      <c r="GR18" s="19"/>
      <c r="GS18" s="18"/>
      <c r="GT18" s="18"/>
      <c r="GU18" s="20"/>
      <c r="GV18" s="21"/>
      <c r="GW18" s="269">
        <v>2</v>
      </c>
      <c r="GX18" s="18">
        <v>36.5</v>
      </c>
      <c r="GY18" s="19">
        <v>18.25</v>
      </c>
      <c r="GZ18" s="18">
        <v>14.5</v>
      </c>
      <c r="HA18" s="18">
        <v>22</v>
      </c>
      <c r="HB18" s="20">
        <v>2.465277777777778E-3</v>
      </c>
      <c r="HC18" s="21">
        <v>0.5</v>
      </c>
      <c r="HD18" s="269"/>
      <c r="HE18" s="18"/>
      <c r="HF18" s="19"/>
      <c r="HG18" s="18"/>
      <c r="HH18" s="18"/>
      <c r="HI18" s="20"/>
      <c r="HJ18" s="21"/>
      <c r="HK18" s="269"/>
      <c r="HL18" s="18"/>
      <c r="HM18" s="19"/>
      <c r="HN18" s="18"/>
      <c r="HO18" s="18"/>
      <c r="HP18" s="20"/>
      <c r="HQ18" s="21"/>
      <c r="HR18" s="269"/>
      <c r="HS18" s="18"/>
      <c r="HT18" s="19"/>
      <c r="HU18" s="18"/>
      <c r="HV18" s="18"/>
      <c r="HW18" s="20"/>
      <c r="HX18" s="21"/>
      <c r="HY18" s="272">
        <v>13</v>
      </c>
      <c r="HZ18" s="272">
        <v>173.9</v>
      </c>
      <c r="IA18" s="273">
        <v>13.376923076923077</v>
      </c>
      <c r="IB18" s="272">
        <v>6</v>
      </c>
      <c r="IC18" s="272">
        <v>22</v>
      </c>
      <c r="ID18" s="274">
        <v>2.403846153846154E-3</v>
      </c>
      <c r="IE18" s="275">
        <v>0.61538461538461542</v>
      </c>
      <c r="IF18" s="40">
        <v>1</v>
      </c>
      <c r="IG18" s="18">
        <v>0.5</v>
      </c>
      <c r="IH18" s="19">
        <v>0.5</v>
      </c>
      <c r="II18" s="18">
        <v>0.5</v>
      </c>
      <c r="IJ18" s="18">
        <v>0.5</v>
      </c>
      <c r="IK18" s="20">
        <v>2.736111111111111E-2</v>
      </c>
      <c r="IL18" s="21">
        <v>0</v>
      </c>
      <c r="IM18" s="269"/>
      <c r="IN18" s="18"/>
      <c r="IO18" s="19"/>
      <c r="IP18" s="18"/>
      <c r="IQ18" s="18"/>
      <c r="IR18" s="20"/>
      <c r="IS18" s="21"/>
      <c r="IT18" s="269">
        <v>1</v>
      </c>
      <c r="IU18" s="18">
        <v>1</v>
      </c>
      <c r="IV18" s="19">
        <v>1</v>
      </c>
      <c r="IW18" s="18">
        <v>1</v>
      </c>
      <c r="IX18" s="18">
        <v>1</v>
      </c>
      <c r="IY18" s="20">
        <v>2.4305555555555556E-2</v>
      </c>
      <c r="IZ18" s="21">
        <v>0</v>
      </c>
      <c r="JA18" s="269">
        <v>2</v>
      </c>
      <c r="JB18" s="18">
        <v>2.1500000000000004</v>
      </c>
      <c r="JC18" s="19">
        <v>1.0750000000000002</v>
      </c>
      <c r="JD18" s="18">
        <v>1.05</v>
      </c>
      <c r="JE18" s="18">
        <v>1.1000000000000001</v>
      </c>
      <c r="JF18" s="20">
        <v>4.4652777777777777E-2</v>
      </c>
      <c r="JG18" s="21">
        <v>0</v>
      </c>
      <c r="JH18" s="269">
        <v>1</v>
      </c>
      <c r="JI18" s="18">
        <v>0.71</v>
      </c>
      <c r="JJ18" s="19">
        <v>0.71</v>
      </c>
      <c r="JK18" s="18">
        <v>0.71</v>
      </c>
      <c r="JL18" s="18">
        <v>0.71</v>
      </c>
      <c r="JM18" s="20">
        <v>2.6886574074074077E-2</v>
      </c>
      <c r="JN18" s="21">
        <v>0</v>
      </c>
      <c r="JO18" s="269"/>
      <c r="JP18" s="18"/>
      <c r="JQ18" s="19"/>
      <c r="JR18" s="18"/>
      <c r="JS18" s="18"/>
      <c r="JT18" s="20"/>
      <c r="JU18" s="21"/>
      <c r="JV18" s="269"/>
      <c r="JW18" s="18"/>
      <c r="JX18" s="19"/>
      <c r="JY18" s="18"/>
      <c r="JZ18" s="18"/>
      <c r="KA18" s="20"/>
      <c r="KB18" s="21"/>
      <c r="KC18" s="269">
        <v>1</v>
      </c>
      <c r="KD18" s="18">
        <v>0.5</v>
      </c>
      <c r="KE18" s="19">
        <v>0.5</v>
      </c>
      <c r="KF18" s="18">
        <v>0.5</v>
      </c>
      <c r="KG18" s="18">
        <v>0.5</v>
      </c>
      <c r="KH18" s="20">
        <v>2.7847222222222221E-2</v>
      </c>
      <c r="KI18" s="21">
        <v>1</v>
      </c>
      <c r="KJ18" s="269"/>
      <c r="KK18" s="18"/>
      <c r="KL18" s="19"/>
      <c r="KM18" s="18"/>
      <c r="KN18" s="18"/>
      <c r="KO18" s="20"/>
      <c r="KP18" s="21"/>
      <c r="KQ18" s="270">
        <v>1</v>
      </c>
      <c r="KR18" s="27">
        <v>0.56000000000000005</v>
      </c>
      <c r="KS18" s="28">
        <v>0.56000000000000005</v>
      </c>
      <c r="KT18" s="27">
        <v>0.56000000000000005</v>
      </c>
      <c r="KU18" s="27">
        <v>0.56000000000000005</v>
      </c>
      <c r="KV18" s="29">
        <v>2.8125000000000001E-2</v>
      </c>
      <c r="KW18" s="271">
        <v>0</v>
      </c>
      <c r="KX18" s="269"/>
      <c r="KY18" s="18"/>
      <c r="KZ18" s="19"/>
      <c r="LA18" s="18"/>
      <c r="LB18" s="18"/>
      <c r="LC18" s="20"/>
      <c r="LD18" s="21"/>
      <c r="LE18" s="269"/>
      <c r="LF18" s="18"/>
      <c r="LG18" s="19"/>
      <c r="LH18" s="18"/>
      <c r="LI18" s="18"/>
      <c r="LJ18" s="20"/>
      <c r="LK18" s="21"/>
      <c r="LL18" s="269"/>
      <c r="LM18" s="18"/>
      <c r="LN18" s="19"/>
      <c r="LO18" s="18"/>
      <c r="LP18" s="18"/>
      <c r="LQ18" s="20"/>
      <c r="LR18" s="21"/>
      <c r="LS18" s="269"/>
      <c r="LT18" s="18"/>
      <c r="LU18" s="19"/>
      <c r="LV18" s="18"/>
      <c r="LW18" s="18"/>
      <c r="LX18" s="20"/>
      <c r="LY18" s="21"/>
      <c r="LZ18" s="269"/>
      <c r="MA18" s="18"/>
      <c r="MB18" s="19"/>
      <c r="MC18" s="18"/>
      <c r="MD18" s="18"/>
      <c r="ME18" s="20"/>
      <c r="MF18" s="21"/>
      <c r="MG18" s="269"/>
      <c r="MH18" s="18"/>
      <c r="MI18" s="19"/>
      <c r="MJ18" s="18"/>
      <c r="MK18" s="18"/>
      <c r="ML18" s="20"/>
      <c r="MM18" s="21"/>
      <c r="MN18" s="272">
        <v>7</v>
      </c>
      <c r="MO18" s="272">
        <v>5.42</v>
      </c>
      <c r="MP18" s="273">
        <v>0.77428571428571424</v>
      </c>
      <c r="MQ18" s="272">
        <v>0.5</v>
      </c>
      <c r="MR18" s="272">
        <v>1.1000000000000001</v>
      </c>
      <c r="MS18" s="274">
        <v>3.1975859788359789E-2</v>
      </c>
      <c r="MT18" s="275">
        <v>0.14285714285714285</v>
      </c>
      <c r="MU18" s="40"/>
      <c r="MV18" s="18"/>
      <c r="MW18" s="19"/>
      <c r="MX18" s="18"/>
      <c r="MY18" s="18"/>
      <c r="MZ18" s="20"/>
      <c r="NA18" s="21"/>
      <c r="NB18" s="272"/>
      <c r="NC18" s="272"/>
      <c r="ND18" s="273"/>
      <c r="NE18" s="272"/>
      <c r="NF18" s="272"/>
      <c r="NG18" s="274"/>
      <c r="NH18" s="276"/>
    </row>
    <row r="19" spans="1:372" s="22" customFormat="1" x14ac:dyDescent="0.2">
      <c r="A19" s="268">
        <v>9</v>
      </c>
      <c r="B19" s="40">
        <v>5</v>
      </c>
      <c r="C19" s="18">
        <v>15.5</v>
      </c>
      <c r="D19" s="19">
        <v>3.1</v>
      </c>
      <c r="E19" s="18">
        <v>0.57999999999999996</v>
      </c>
      <c r="F19" s="18">
        <v>6.25</v>
      </c>
      <c r="G19" s="20">
        <v>8.5092592592592598E-3</v>
      </c>
      <c r="H19" s="21">
        <v>0.2</v>
      </c>
      <c r="I19" s="269">
        <v>4</v>
      </c>
      <c r="J19" s="18">
        <v>34</v>
      </c>
      <c r="K19" s="19">
        <v>8.5</v>
      </c>
      <c r="L19" s="18">
        <v>4.25</v>
      </c>
      <c r="M19" s="18">
        <v>20</v>
      </c>
      <c r="N19" s="20">
        <v>8.1307870370370388E-3</v>
      </c>
      <c r="O19" s="21">
        <v>0.5</v>
      </c>
      <c r="P19" s="269">
        <v>2</v>
      </c>
      <c r="Q19" s="18">
        <v>4.0999999999999996</v>
      </c>
      <c r="R19" s="19">
        <v>2.0499999999999998</v>
      </c>
      <c r="S19" s="18">
        <v>1</v>
      </c>
      <c r="T19" s="18">
        <v>3.1</v>
      </c>
      <c r="U19" s="20">
        <v>6.5509259259259253E-3</v>
      </c>
      <c r="V19" s="21">
        <v>0.5</v>
      </c>
      <c r="W19" s="269">
        <v>2</v>
      </c>
      <c r="X19" s="18">
        <v>10.5</v>
      </c>
      <c r="Y19" s="19">
        <v>5.25</v>
      </c>
      <c r="Z19" s="18">
        <v>3</v>
      </c>
      <c r="AA19" s="18">
        <v>7.5</v>
      </c>
      <c r="AB19" s="20">
        <v>6.6319444444444446E-3</v>
      </c>
      <c r="AC19" s="21">
        <v>0.5</v>
      </c>
      <c r="AD19" s="269">
        <v>3</v>
      </c>
      <c r="AE19" s="18">
        <v>13.2</v>
      </c>
      <c r="AF19" s="19">
        <v>4.3999999999999995</v>
      </c>
      <c r="AG19" s="18">
        <v>1</v>
      </c>
      <c r="AH19" s="18">
        <v>9.1999999999999993</v>
      </c>
      <c r="AI19" s="20">
        <v>7.0717592592592594E-3</v>
      </c>
      <c r="AJ19" s="21">
        <v>1</v>
      </c>
      <c r="AK19" s="269">
        <v>1</v>
      </c>
      <c r="AL19" s="18">
        <v>1</v>
      </c>
      <c r="AM19" s="19">
        <v>1</v>
      </c>
      <c r="AN19" s="18">
        <v>1</v>
      </c>
      <c r="AO19" s="18">
        <v>1</v>
      </c>
      <c r="AP19" s="20">
        <v>7.0254629629629634E-3</v>
      </c>
      <c r="AQ19" s="21">
        <v>6</v>
      </c>
      <c r="AR19" s="269"/>
      <c r="AS19" s="18"/>
      <c r="AT19" s="19"/>
      <c r="AU19" s="18"/>
      <c r="AV19" s="18"/>
      <c r="AW19" s="20"/>
      <c r="AX19" s="21"/>
      <c r="AY19" s="269">
        <v>4</v>
      </c>
      <c r="AZ19" s="18">
        <v>14.432819089999999</v>
      </c>
      <c r="BA19" s="19">
        <v>3.6082047724999997</v>
      </c>
      <c r="BB19" s="18">
        <v>1</v>
      </c>
      <c r="BC19" s="18">
        <v>7.6490770100000001</v>
      </c>
      <c r="BD19" s="20">
        <v>7.3437500000000005E-3</v>
      </c>
      <c r="BE19" s="21">
        <v>1.3767361111113132</v>
      </c>
      <c r="BF19" s="269">
        <v>6</v>
      </c>
      <c r="BG19" s="18">
        <v>18.810000000000002</v>
      </c>
      <c r="BH19" s="19">
        <v>3.1350000000000002</v>
      </c>
      <c r="BI19" s="18">
        <v>2</v>
      </c>
      <c r="BJ19" s="18">
        <v>4.03</v>
      </c>
      <c r="BK19" s="20">
        <v>7.1122685185185186E-3</v>
      </c>
      <c r="BL19" s="21">
        <v>0.33333333333333331</v>
      </c>
      <c r="BM19" s="270">
        <v>3</v>
      </c>
      <c r="BN19" s="27">
        <v>13.8</v>
      </c>
      <c r="BO19" s="28">
        <v>4.6000000000000005</v>
      </c>
      <c r="BP19" s="27">
        <v>2.5</v>
      </c>
      <c r="BQ19" s="27">
        <v>7.8</v>
      </c>
      <c r="BR19" s="29">
        <v>7.7121913580246908E-3</v>
      </c>
      <c r="BS19" s="271">
        <v>1</v>
      </c>
      <c r="BT19" s="269">
        <v>5</v>
      </c>
      <c r="BU19" s="18">
        <v>17.3</v>
      </c>
      <c r="BV19" s="19">
        <v>3.46</v>
      </c>
      <c r="BW19" s="18">
        <v>0.5</v>
      </c>
      <c r="BX19" s="18">
        <v>7.8</v>
      </c>
      <c r="BY19" s="20">
        <v>7.4837962962962966E-3</v>
      </c>
      <c r="BZ19" s="21">
        <v>0.8</v>
      </c>
      <c r="CA19" s="269"/>
      <c r="CB19" s="18"/>
      <c r="CC19" s="19"/>
      <c r="CD19" s="18"/>
      <c r="CE19" s="18"/>
      <c r="CF19" s="20"/>
      <c r="CG19" s="21"/>
      <c r="CH19" s="269">
        <v>2</v>
      </c>
      <c r="CI19" s="18">
        <v>6.75</v>
      </c>
      <c r="CJ19" s="19">
        <v>3.375</v>
      </c>
      <c r="CK19" s="18">
        <v>2.4500000000000002</v>
      </c>
      <c r="CL19" s="18">
        <v>4.3</v>
      </c>
      <c r="CM19" s="20">
        <v>7.2569444444444443E-3</v>
      </c>
      <c r="CN19" s="21">
        <v>1.5</v>
      </c>
      <c r="CO19" s="269"/>
      <c r="CP19" s="18"/>
      <c r="CQ19" s="19"/>
      <c r="CR19" s="18"/>
      <c r="CS19" s="18"/>
      <c r="CT19" s="20"/>
      <c r="CU19" s="21"/>
      <c r="CV19" s="269"/>
      <c r="CW19" s="18"/>
      <c r="CX19" s="19"/>
      <c r="CY19" s="18"/>
      <c r="CZ19" s="18"/>
      <c r="DA19" s="20"/>
      <c r="DB19" s="21"/>
      <c r="DC19" s="269"/>
      <c r="DD19" s="18"/>
      <c r="DE19" s="19"/>
      <c r="DF19" s="18"/>
      <c r="DG19" s="18"/>
      <c r="DH19" s="20"/>
      <c r="DI19" s="21"/>
      <c r="DJ19" s="272">
        <v>37</v>
      </c>
      <c r="DK19" s="272">
        <v>149.39281908999999</v>
      </c>
      <c r="DL19" s="273">
        <v>4.0376437591891889</v>
      </c>
      <c r="DM19" s="272">
        <v>0.5</v>
      </c>
      <c r="DN19" s="272">
        <v>20</v>
      </c>
      <c r="DO19" s="274">
        <v>7.4809184184184167E-3</v>
      </c>
      <c r="DP19" s="275">
        <v>0.85153903903906092</v>
      </c>
      <c r="DQ19" s="40">
        <v>1</v>
      </c>
      <c r="DR19" s="18">
        <v>20.5</v>
      </c>
      <c r="DS19" s="19">
        <v>20.5</v>
      </c>
      <c r="DT19" s="18">
        <v>20.5</v>
      </c>
      <c r="DU19" s="18">
        <v>20.5</v>
      </c>
      <c r="DV19" s="20">
        <v>2.4768518518518516E-3</v>
      </c>
      <c r="DW19" s="21">
        <v>0</v>
      </c>
      <c r="DX19" s="269"/>
      <c r="DY19" s="18"/>
      <c r="DZ19" s="19"/>
      <c r="EA19" s="18"/>
      <c r="EB19" s="18"/>
      <c r="EC19" s="20"/>
      <c r="ED19" s="21"/>
      <c r="EE19" s="269">
        <v>3</v>
      </c>
      <c r="EF19" s="18">
        <v>37.5</v>
      </c>
      <c r="EG19" s="19">
        <v>12.5</v>
      </c>
      <c r="EH19" s="18">
        <v>11</v>
      </c>
      <c r="EI19" s="18">
        <v>15</v>
      </c>
      <c r="EJ19" s="20">
        <v>2.2993827160493825E-3</v>
      </c>
      <c r="EK19" s="21">
        <v>0.33333333333333331</v>
      </c>
      <c r="EL19" s="269">
        <v>3</v>
      </c>
      <c r="EM19" s="18">
        <v>33.6</v>
      </c>
      <c r="EN19" s="19">
        <v>11.200000000000001</v>
      </c>
      <c r="EO19" s="18">
        <v>10</v>
      </c>
      <c r="EP19" s="18">
        <v>11.9</v>
      </c>
      <c r="EQ19" s="20">
        <v>1.8557098765432101E-3</v>
      </c>
      <c r="ER19" s="21">
        <v>0</v>
      </c>
      <c r="ES19" s="269">
        <v>2</v>
      </c>
      <c r="ET19" s="18">
        <v>12</v>
      </c>
      <c r="EU19" s="19">
        <v>6</v>
      </c>
      <c r="EV19" s="18">
        <v>6</v>
      </c>
      <c r="EW19" s="18">
        <v>6</v>
      </c>
      <c r="EX19" s="20">
        <v>2.3148148148148151E-3</v>
      </c>
      <c r="EY19" s="21">
        <v>0</v>
      </c>
      <c r="EZ19" s="269"/>
      <c r="FA19" s="18"/>
      <c r="FB19" s="19"/>
      <c r="FC19" s="18"/>
      <c r="FD19" s="18"/>
      <c r="FE19" s="20"/>
      <c r="FF19" s="21"/>
      <c r="FG19" s="269"/>
      <c r="FH19" s="18"/>
      <c r="FI19" s="19"/>
      <c r="FJ19" s="18"/>
      <c r="FK19" s="18"/>
      <c r="FL19" s="20"/>
      <c r="FM19" s="21"/>
      <c r="FN19" s="269"/>
      <c r="FO19" s="18"/>
      <c r="FP19" s="19"/>
      <c r="FQ19" s="18"/>
      <c r="FR19" s="18"/>
      <c r="FS19" s="20"/>
      <c r="FT19" s="21"/>
      <c r="FU19" s="269"/>
      <c r="FV19" s="18"/>
      <c r="FW19" s="19"/>
      <c r="FX19" s="18"/>
      <c r="FY19" s="18"/>
      <c r="FZ19" s="20"/>
      <c r="GA19" s="21"/>
      <c r="GB19" s="270"/>
      <c r="GC19" s="27"/>
      <c r="GD19" s="28"/>
      <c r="GE19" s="27"/>
      <c r="GF19" s="27"/>
      <c r="GG19" s="29"/>
      <c r="GH19" s="271"/>
      <c r="GI19" s="269"/>
      <c r="GJ19" s="18"/>
      <c r="GK19" s="19"/>
      <c r="GL19" s="18"/>
      <c r="GM19" s="18"/>
      <c r="GN19" s="20"/>
      <c r="GO19" s="21"/>
      <c r="GP19" s="269"/>
      <c r="GQ19" s="18"/>
      <c r="GR19" s="19"/>
      <c r="GS19" s="18"/>
      <c r="GT19" s="18"/>
      <c r="GU19" s="20"/>
      <c r="GV19" s="21"/>
      <c r="GW19" s="269"/>
      <c r="GX19" s="18"/>
      <c r="GY19" s="19"/>
      <c r="GZ19" s="18"/>
      <c r="HA19" s="18"/>
      <c r="HB19" s="20"/>
      <c r="HC19" s="21"/>
      <c r="HD19" s="269"/>
      <c r="HE19" s="18"/>
      <c r="HF19" s="19"/>
      <c r="HG19" s="18"/>
      <c r="HH19" s="18"/>
      <c r="HI19" s="20"/>
      <c r="HJ19" s="21"/>
      <c r="HK19" s="269"/>
      <c r="HL19" s="18"/>
      <c r="HM19" s="19"/>
      <c r="HN19" s="18"/>
      <c r="HO19" s="18"/>
      <c r="HP19" s="20"/>
      <c r="HQ19" s="21"/>
      <c r="HR19" s="269"/>
      <c r="HS19" s="18"/>
      <c r="HT19" s="19"/>
      <c r="HU19" s="18"/>
      <c r="HV19" s="18"/>
      <c r="HW19" s="20"/>
      <c r="HX19" s="21"/>
      <c r="HY19" s="272">
        <v>9</v>
      </c>
      <c r="HZ19" s="272">
        <v>103.60000000000001</v>
      </c>
      <c r="IA19" s="273">
        <v>11.511111111111113</v>
      </c>
      <c r="IB19" s="272">
        <v>6</v>
      </c>
      <c r="IC19" s="272">
        <v>20.5</v>
      </c>
      <c r="ID19" s="274">
        <v>2.1746399176954733E-3</v>
      </c>
      <c r="IE19" s="275">
        <v>0.1111111111111111</v>
      </c>
      <c r="IF19" s="40">
        <v>1</v>
      </c>
      <c r="IG19" s="18">
        <v>0.68</v>
      </c>
      <c r="IH19" s="19">
        <v>0.68</v>
      </c>
      <c r="II19" s="18">
        <v>0.68</v>
      </c>
      <c r="IJ19" s="18">
        <v>0.68</v>
      </c>
      <c r="IK19" s="20">
        <v>2.326388888888889E-2</v>
      </c>
      <c r="IL19" s="21">
        <v>0</v>
      </c>
      <c r="IM19" s="269">
        <v>2</v>
      </c>
      <c r="IN19" s="18">
        <v>1.2</v>
      </c>
      <c r="IO19" s="19">
        <v>0.6</v>
      </c>
      <c r="IP19" s="18">
        <v>0.6</v>
      </c>
      <c r="IQ19" s="18">
        <v>0.6</v>
      </c>
      <c r="IR19" s="20">
        <v>2.2829861111111113E-2</v>
      </c>
      <c r="IS19" s="21">
        <v>0</v>
      </c>
      <c r="IT19" s="269">
        <v>2</v>
      </c>
      <c r="IU19" s="18">
        <v>2</v>
      </c>
      <c r="IV19" s="19">
        <v>1</v>
      </c>
      <c r="IW19" s="18">
        <v>1</v>
      </c>
      <c r="IX19" s="18">
        <v>1</v>
      </c>
      <c r="IY19" s="20">
        <v>2.7158564814814816E-2</v>
      </c>
      <c r="IZ19" s="21">
        <v>0</v>
      </c>
      <c r="JA19" s="269">
        <v>2</v>
      </c>
      <c r="JB19" s="18">
        <v>2.85</v>
      </c>
      <c r="JC19" s="19">
        <v>1.425</v>
      </c>
      <c r="JD19" s="18">
        <v>0.85</v>
      </c>
      <c r="JE19" s="18">
        <v>2</v>
      </c>
      <c r="JF19" s="20">
        <v>2.2847222222222224E-2</v>
      </c>
      <c r="JG19" s="21">
        <v>0</v>
      </c>
      <c r="JH19" s="269">
        <v>1</v>
      </c>
      <c r="JI19" s="18">
        <v>0.76</v>
      </c>
      <c r="JJ19" s="19">
        <v>0.76</v>
      </c>
      <c r="JK19" s="18">
        <v>0.76</v>
      </c>
      <c r="JL19" s="18">
        <v>0.76</v>
      </c>
      <c r="JM19" s="20">
        <v>2.7094907407407404E-2</v>
      </c>
      <c r="JN19" s="21">
        <v>0</v>
      </c>
      <c r="JO19" s="269"/>
      <c r="JP19" s="18"/>
      <c r="JQ19" s="19"/>
      <c r="JR19" s="18"/>
      <c r="JS19" s="18"/>
      <c r="JT19" s="20"/>
      <c r="JU19" s="21"/>
      <c r="JV19" s="269"/>
      <c r="JW19" s="18"/>
      <c r="JX19" s="19"/>
      <c r="JY19" s="18"/>
      <c r="JZ19" s="18"/>
      <c r="KA19" s="20"/>
      <c r="KB19" s="21"/>
      <c r="KC19" s="269"/>
      <c r="KD19" s="18"/>
      <c r="KE19" s="19"/>
      <c r="KF19" s="18"/>
      <c r="KG19" s="18"/>
      <c r="KH19" s="20"/>
      <c r="KI19" s="21"/>
      <c r="KJ19" s="269"/>
      <c r="KK19" s="18"/>
      <c r="KL19" s="19"/>
      <c r="KM19" s="18"/>
      <c r="KN19" s="18"/>
      <c r="KO19" s="20"/>
      <c r="KP19" s="21"/>
      <c r="KQ19" s="270">
        <v>1</v>
      </c>
      <c r="KR19" s="27">
        <v>0.56000000000000005</v>
      </c>
      <c r="KS19" s="28">
        <v>0.56000000000000005</v>
      </c>
      <c r="KT19" s="27">
        <v>0.56000000000000005</v>
      </c>
      <c r="KU19" s="27">
        <v>0.56000000000000005</v>
      </c>
      <c r="KV19" s="29">
        <v>2.6932870370370371E-2</v>
      </c>
      <c r="KW19" s="271">
        <v>0</v>
      </c>
      <c r="KX19" s="269"/>
      <c r="KY19" s="18"/>
      <c r="KZ19" s="19"/>
      <c r="LA19" s="18"/>
      <c r="LB19" s="18"/>
      <c r="LC19" s="20"/>
      <c r="LD19" s="21"/>
      <c r="LE19" s="269"/>
      <c r="LF19" s="18"/>
      <c r="LG19" s="19"/>
      <c r="LH19" s="18"/>
      <c r="LI19" s="18"/>
      <c r="LJ19" s="20"/>
      <c r="LK19" s="21"/>
      <c r="LL19" s="269">
        <v>1</v>
      </c>
      <c r="LM19" s="18">
        <v>0.68</v>
      </c>
      <c r="LN19" s="19">
        <v>0.68</v>
      </c>
      <c r="LO19" s="18">
        <v>0.68</v>
      </c>
      <c r="LP19" s="18">
        <v>0.68</v>
      </c>
      <c r="LQ19" s="20">
        <v>2.8310185185185185E-2</v>
      </c>
      <c r="LR19" s="21">
        <v>1</v>
      </c>
      <c r="LS19" s="269"/>
      <c r="LT19" s="18"/>
      <c r="LU19" s="19"/>
      <c r="LV19" s="18"/>
      <c r="LW19" s="18"/>
      <c r="LX19" s="20"/>
      <c r="LY19" s="21"/>
      <c r="LZ19" s="269"/>
      <c r="MA19" s="18"/>
      <c r="MB19" s="19"/>
      <c r="MC19" s="18"/>
      <c r="MD19" s="18"/>
      <c r="ME19" s="20"/>
      <c r="MF19" s="21"/>
      <c r="MG19" s="269"/>
      <c r="MH19" s="18"/>
      <c r="MI19" s="19"/>
      <c r="MJ19" s="18"/>
      <c r="MK19" s="18"/>
      <c r="ML19" s="20"/>
      <c r="MM19" s="21"/>
      <c r="MN19" s="272">
        <v>10</v>
      </c>
      <c r="MO19" s="272">
        <v>8.7299999999999986</v>
      </c>
      <c r="MP19" s="273">
        <v>0.87299999999999989</v>
      </c>
      <c r="MQ19" s="272">
        <v>0.56000000000000005</v>
      </c>
      <c r="MR19" s="272">
        <v>2</v>
      </c>
      <c r="MS19" s="274">
        <v>2.5127314814814818E-2</v>
      </c>
      <c r="MT19" s="275">
        <v>0.1</v>
      </c>
      <c r="MU19" s="40"/>
      <c r="MV19" s="18"/>
      <c r="MW19" s="19"/>
      <c r="MX19" s="18"/>
      <c r="MY19" s="18"/>
      <c r="MZ19" s="20"/>
      <c r="NA19" s="21"/>
      <c r="NB19" s="272"/>
      <c r="NC19" s="272"/>
      <c r="ND19" s="273"/>
      <c r="NE19" s="272"/>
      <c r="NF19" s="272"/>
      <c r="NG19" s="274"/>
      <c r="NH19" s="276"/>
    </row>
    <row r="20" spans="1:372" s="22" customFormat="1" x14ac:dyDescent="0.2">
      <c r="A20" s="268">
        <v>10</v>
      </c>
      <c r="B20" s="40">
        <v>3</v>
      </c>
      <c r="C20" s="18">
        <v>11.959999999999999</v>
      </c>
      <c r="D20" s="19">
        <v>3.9866666666666664</v>
      </c>
      <c r="E20" s="18">
        <v>2.61</v>
      </c>
      <c r="F20" s="18">
        <v>6.25</v>
      </c>
      <c r="G20" s="20">
        <v>8.2330246913580249E-3</v>
      </c>
      <c r="H20" s="21">
        <v>0</v>
      </c>
      <c r="I20" s="269">
        <v>5</v>
      </c>
      <c r="J20" s="18">
        <v>23.65</v>
      </c>
      <c r="K20" s="19">
        <v>4.7299999999999995</v>
      </c>
      <c r="L20" s="18">
        <v>3</v>
      </c>
      <c r="M20" s="18">
        <v>10</v>
      </c>
      <c r="N20" s="20">
        <v>7.6597222222222231E-3</v>
      </c>
      <c r="O20" s="21">
        <v>0</v>
      </c>
      <c r="P20" s="269">
        <v>5</v>
      </c>
      <c r="Q20" s="18">
        <v>20.38</v>
      </c>
      <c r="R20" s="19">
        <v>4.0759999999999996</v>
      </c>
      <c r="S20" s="18">
        <v>1</v>
      </c>
      <c r="T20" s="18">
        <v>7.62</v>
      </c>
      <c r="U20" s="20">
        <v>6.687499999999999E-3</v>
      </c>
      <c r="V20" s="21">
        <v>0</v>
      </c>
      <c r="W20" s="269">
        <v>3</v>
      </c>
      <c r="X20" s="18">
        <v>15.709999999999999</v>
      </c>
      <c r="Y20" s="19">
        <v>5.2366666666666664</v>
      </c>
      <c r="Z20" s="18">
        <v>3.11</v>
      </c>
      <c r="AA20" s="18">
        <v>7.6</v>
      </c>
      <c r="AB20" s="20">
        <v>6.42361111111111E-3</v>
      </c>
      <c r="AC20" s="21">
        <v>0.66666666666666663</v>
      </c>
      <c r="AD20" s="269">
        <v>2</v>
      </c>
      <c r="AE20" s="18">
        <v>12.75</v>
      </c>
      <c r="AF20" s="19">
        <v>6.375</v>
      </c>
      <c r="AG20" s="18">
        <v>3.55</v>
      </c>
      <c r="AH20" s="18">
        <v>9.1999999999999993</v>
      </c>
      <c r="AI20" s="20">
        <v>7.3495370370370372E-3</v>
      </c>
      <c r="AJ20" s="21">
        <v>0.5</v>
      </c>
      <c r="AK20" s="269">
        <v>1</v>
      </c>
      <c r="AL20" s="18">
        <v>1</v>
      </c>
      <c r="AM20" s="19">
        <v>1</v>
      </c>
      <c r="AN20" s="18">
        <v>1</v>
      </c>
      <c r="AO20" s="18">
        <v>1</v>
      </c>
      <c r="AP20" s="20">
        <v>6.9907407407407409E-3</v>
      </c>
      <c r="AQ20" s="21">
        <v>216.64097222222335</v>
      </c>
      <c r="AR20" s="269">
        <v>1</v>
      </c>
      <c r="AS20" s="18">
        <v>2.76</v>
      </c>
      <c r="AT20" s="19">
        <v>2.76</v>
      </c>
      <c r="AU20" s="18">
        <v>2.76</v>
      </c>
      <c r="AV20" s="18">
        <v>2.76</v>
      </c>
      <c r="AW20" s="20">
        <v>7.3958333333333341E-3</v>
      </c>
      <c r="AX20" s="21">
        <v>52.504861111112405</v>
      </c>
      <c r="AY20" s="269">
        <v>2</v>
      </c>
      <c r="AZ20" s="18">
        <v>6.2509922600000003</v>
      </c>
      <c r="BA20" s="19">
        <v>3.1254961300000002</v>
      </c>
      <c r="BB20" s="18">
        <v>2.75267353</v>
      </c>
      <c r="BC20" s="18">
        <v>3.4983187299999998</v>
      </c>
      <c r="BD20" s="20">
        <v>7.3726851851851852E-3</v>
      </c>
      <c r="BE20" s="21">
        <v>2.4864583333328483</v>
      </c>
      <c r="BF20" s="269">
        <v>4</v>
      </c>
      <c r="BG20" s="18">
        <v>16.3</v>
      </c>
      <c r="BH20" s="19">
        <v>4.0750000000000002</v>
      </c>
      <c r="BI20" s="18">
        <v>3.3</v>
      </c>
      <c r="BJ20" s="18">
        <v>5</v>
      </c>
      <c r="BK20" s="20">
        <v>6.8026620370370368E-3</v>
      </c>
      <c r="BL20" s="21">
        <v>0.25</v>
      </c>
      <c r="BM20" s="270">
        <v>3</v>
      </c>
      <c r="BN20" s="27">
        <v>9.4</v>
      </c>
      <c r="BO20" s="28">
        <v>3.1333333333333333</v>
      </c>
      <c r="BP20" s="27">
        <v>2</v>
      </c>
      <c r="BQ20" s="27">
        <v>4.4000000000000004</v>
      </c>
      <c r="BR20" s="29">
        <v>7.438271604938272E-3</v>
      </c>
      <c r="BS20" s="271">
        <v>1.3333333333333333</v>
      </c>
      <c r="BT20" s="269">
        <v>5</v>
      </c>
      <c r="BU20" s="18">
        <v>19.350000000000001</v>
      </c>
      <c r="BV20" s="19">
        <v>3.87</v>
      </c>
      <c r="BW20" s="18">
        <v>1.35</v>
      </c>
      <c r="BX20" s="18">
        <v>7.5</v>
      </c>
      <c r="BY20" s="20">
        <v>7.3888888888888893E-3</v>
      </c>
      <c r="BZ20" s="21">
        <v>0</v>
      </c>
      <c r="CA20" s="269">
        <v>2</v>
      </c>
      <c r="CB20" s="18">
        <v>9.6</v>
      </c>
      <c r="CC20" s="19">
        <v>4.8</v>
      </c>
      <c r="CD20" s="18">
        <v>2</v>
      </c>
      <c r="CE20" s="18">
        <v>7.6</v>
      </c>
      <c r="CF20" s="20">
        <v>7.9918981481481473E-3</v>
      </c>
      <c r="CG20" s="21">
        <v>5.5</v>
      </c>
      <c r="CH20" s="269">
        <v>3</v>
      </c>
      <c r="CI20" s="18">
        <v>11.8</v>
      </c>
      <c r="CJ20" s="19">
        <v>3.9333333333333336</v>
      </c>
      <c r="CK20" s="18">
        <v>2</v>
      </c>
      <c r="CL20" s="18">
        <v>7.8</v>
      </c>
      <c r="CM20" s="20">
        <v>7.199074074074073E-3</v>
      </c>
      <c r="CN20" s="21">
        <v>1.3333333333333333</v>
      </c>
      <c r="CO20" s="269"/>
      <c r="CP20" s="18"/>
      <c r="CQ20" s="19"/>
      <c r="CR20" s="18"/>
      <c r="CS20" s="18"/>
      <c r="CT20" s="20"/>
      <c r="CU20" s="21"/>
      <c r="CV20" s="269"/>
      <c r="CW20" s="18"/>
      <c r="CX20" s="19"/>
      <c r="CY20" s="18"/>
      <c r="CZ20" s="18"/>
      <c r="DA20" s="20"/>
      <c r="DB20" s="21"/>
      <c r="DC20" s="269"/>
      <c r="DD20" s="18"/>
      <c r="DE20" s="19"/>
      <c r="DF20" s="18"/>
      <c r="DG20" s="18"/>
      <c r="DH20" s="20"/>
      <c r="DI20" s="21"/>
      <c r="DJ20" s="272">
        <v>39</v>
      </c>
      <c r="DK20" s="272">
        <v>160.91099226</v>
      </c>
      <c r="DL20" s="273">
        <v>4.1259228784615383</v>
      </c>
      <c r="DM20" s="272">
        <v>1</v>
      </c>
      <c r="DN20" s="272">
        <v>10</v>
      </c>
      <c r="DO20" s="274">
        <v>7.2714862298195616E-3</v>
      </c>
      <c r="DP20" s="275">
        <v>7.6184294871795242</v>
      </c>
      <c r="DQ20" s="40">
        <v>2</v>
      </c>
      <c r="DR20" s="18">
        <v>23.5</v>
      </c>
      <c r="DS20" s="19">
        <v>11.75</v>
      </c>
      <c r="DT20" s="18">
        <v>11</v>
      </c>
      <c r="DU20" s="18">
        <v>12.5</v>
      </c>
      <c r="DV20" s="20">
        <v>2.2800925925925927E-3</v>
      </c>
      <c r="DW20" s="21">
        <v>0</v>
      </c>
      <c r="DX20" s="269">
        <v>1</v>
      </c>
      <c r="DY20" s="18">
        <v>11.5</v>
      </c>
      <c r="DZ20" s="19">
        <v>11.5</v>
      </c>
      <c r="EA20" s="18">
        <v>11.5</v>
      </c>
      <c r="EB20" s="18">
        <v>11.5</v>
      </c>
      <c r="EC20" s="20">
        <v>2.8587962962962963E-3</v>
      </c>
      <c r="ED20" s="21">
        <v>0</v>
      </c>
      <c r="EE20" s="269">
        <v>2</v>
      </c>
      <c r="EF20" s="18">
        <v>19</v>
      </c>
      <c r="EG20" s="19">
        <v>9.5</v>
      </c>
      <c r="EH20" s="18">
        <v>9</v>
      </c>
      <c r="EI20" s="18">
        <v>10</v>
      </c>
      <c r="EJ20" s="20">
        <v>1.9675925925925924E-3</v>
      </c>
      <c r="EK20" s="21">
        <v>0</v>
      </c>
      <c r="EL20" s="269">
        <v>1</v>
      </c>
      <c r="EM20" s="18">
        <v>16.399999999999999</v>
      </c>
      <c r="EN20" s="19">
        <v>16.399999999999999</v>
      </c>
      <c r="EO20" s="18">
        <v>16.399999999999999</v>
      </c>
      <c r="EP20" s="18">
        <v>16.399999999999999</v>
      </c>
      <c r="EQ20" s="20">
        <v>1.689814814814815E-3</v>
      </c>
      <c r="ER20" s="21">
        <v>1</v>
      </c>
      <c r="ES20" s="269">
        <v>2</v>
      </c>
      <c r="ET20" s="18">
        <v>14.6</v>
      </c>
      <c r="EU20" s="19">
        <v>7.3</v>
      </c>
      <c r="EV20" s="18">
        <v>6</v>
      </c>
      <c r="EW20" s="18">
        <v>8.6</v>
      </c>
      <c r="EX20" s="20">
        <v>3.1712962962962962E-3</v>
      </c>
      <c r="EY20" s="21">
        <v>0</v>
      </c>
      <c r="EZ20" s="269">
        <v>2</v>
      </c>
      <c r="FA20" s="18">
        <v>20</v>
      </c>
      <c r="FB20" s="19">
        <v>10</v>
      </c>
      <c r="FC20" s="18">
        <v>10</v>
      </c>
      <c r="FD20" s="18">
        <v>10</v>
      </c>
      <c r="FE20" s="20">
        <v>3.1249999999999997E-3</v>
      </c>
      <c r="FF20" s="21">
        <v>1</v>
      </c>
      <c r="FG20" s="269"/>
      <c r="FH20" s="18"/>
      <c r="FI20" s="19"/>
      <c r="FJ20" s="18"/>
      <c r="FK20" s="18"/>
      <c r="FL20" s="20"/>
      <c r="FM20" s="21"/>
      <c r="FN20" s="269"/>
      <c r="FO20" s="18"/>
      <c r="FP20" s="19"/>
      <c r="FQ20" s="18"/>
      <c r="FR20" s="18"/>
      <c r="FS20" s="20"/>
      <c r="FT20" s="21"/>
      <c r="FU20" s="269">
        <v>1</v>
      </c>
      <c r="FV20" s="18">
        <v>3.75</v>
      </c>
      <c r="FW20" s="19">
        <v>3.75</v>
      </c>
      <c r="FX20" s="18">
        <v>3.75</v>
      </c>
      <c r="FY20" s="18">
        <v>3.75</v>
      </c>
      <c r="FZ20" s="20">
        <v>2.7777777777777779E-3</v>
      </c>
      <c r="GA20" s="21">
        <v>1</v>
      </c>
      <c r="GB20" s="270"/>
      <c r="GC20" s="27"/>
      <c r="GD20" s="28"/>
      <c r="GE20" s="27"/>
      <c r="GF20" s="27"/>
      <c r="GG20" s="29"/>
      <c r="GH20" s="271"/>
      <c r="GI20" s="269">
        <v>1</v>
      </c>
      <c r="GJ20" s="18">
        <v>5.5</v>
      </c>
      <c r="GK20" s="19">
        <v>5.5</v>
      </c>
      <c r="GL20" s="18">
        <v>5.5</v>
      </c>
      <c r="GM20" s="18">
        <v>5.5</v>
      </c>
      <c r="GN20" s="20">
        <v>3.1597222222222222E-3</v>
      </c>
      <c r="GO20" s="21">
        <v>0</v>
      </c>
      <c r="GP20" s="269"/>
      <c r="GQ20" s="18"/>
      <c r="GR20" s="19"/>
      <c r="GS20" s="18"/>
      <c r="GT20" s="18"/>
      <c r="GU20" s="20"/>
      <c r="GV20" s="21"/>
      <c r="GW20" s="269"/>
      <c r="GX20" s="18"/>
      <c r="GY20" s="19"/>
      <c r="GZ20" s="18"/>
      <c r="HA20" s="18"/>
      <c r="HB20" s="20"/>
      <c r="HC20" s="21"/>
      <c r="HD20" s="269"/>
      <c r="HE20" s="18"/>
      <c r="HF20" s="19"/>
      <c r="HG20" s="18"/>
      <c r="HH20" s="18"/>
      <c r="HI20" s="20"/>
      <c r="HJ20" s="21"/>
      <c r="HK20" s="269"/>
      <c r="HL20" s="18"/>
      <c r="HM20" s="19"/>
      <c r="HN20" s="18"/>
      <c r="HO20" s="18"/>
      <c r="HP20" s="20"/>
      <c r="HQ20" s="21"/>
      <c r="HR20" s="269"/>
      <c r="HS20" s="18"/>
      <c r="HT20" s="19"/>
      <c r="HU20" s="18"/>
      <c r="HV20" s="18"/>
      <c r="HW20" s="20"/>
      <c r="HX20" s="21"/>
      <c r="HY20" s="272">
        <v>12</v>
      </c>
      <c r="HZ20" s="272">
        <v>114.25</v>
      </c>
      <c r="IA20" s="273">
        <v>9.5208333333333339</v>
      </c>
      <c r="IB20" s="272">
        <v>3.75</v>
      </c>
      <c r="IC20" s="272">
        <v>16.399999999999999</v>
      </c>
      <c r="ID20" s="274">
        <v>2.6311728395061722E-3</v>
      </c>
      <c r="IE20" s="275">
        <v>0.33333333333333331</v>
      </c>
      <c r="IF20" s="40">
        <v>2</v>
      </c>
      <c r="IG20" s="18">
        <v>1.73</v>
      </c>
      <c r="IH20" s="19">
        <v>0.86499999999999999</v>
      </c>
      <c r="II20" s="18">
        <v>0.73</v>
      </c>
      <c r="IJ20" s="18">
        <v>1</v>
      </c>
      <c r="IK20" s="20">
        <v>2.5121527777777777E-2</v>
      </c>
      <c r="IL20" s="21">
        <v>0.5</v>
      </c>
      <c r="IM20" s="269">
        <v>2</v>
      </c>
      <c r="IN20" s="18">
        <v>1.3199999999999998</v>
      </c>
      <c r="IO20" s="19">
        <v>0.65999999999999992</v>
      </c>
      <c r="IP20" s="18">
        <v>0.6</v>
      </c>
      <c r="IQ20" s="18">
        <v>0.72</v>
      </c>
      <c r="IR20" s="20">
        <v>2.4768518518518523E-2</v>
      </c>
      <c r="IS20" s="21">
        <v>0</v>
      </c>
      <c r="IT20" s="269">
        <v>2</v>
      </c>
      <c r="IU20" s="18">
        <v>2</v>
      </c>
      <c r="IV20" s="19">
        <v>1</v>
      </c>
      <c r="IW20" s="18">
        <v>1</v>
      </c>
      <c r="IX20" s="18">
        <v>1</v>
      </c>
      <c r="IY20" s="20">
        <v>2.4826388888888891E-2</v>
      </c>
      <c r="IZ20" s="21">
        <v>0</v>
      </c>
      <c r="JA20" s="269">
        <v>2</v>
      </c>
      <c r="JB20" s="18">
        <v>2.25</v>
      </c>
      <c r="JC20" s="19">
        <v>1.125</v>
      </c>
      <c r="JD20" s="18">
        <v>1</v>
      </c>
      <c r="JE20" s="18">
        <v>1.25</v>
      </c>
      <c r="JF20" s="20">
        <v>2.298611111111111E-2</v>
      </c>
      <c r="JG20" s="21">
        <v>0</v>
      </c>
      <c r="JH20" s="269">
        <v>1</v>
      </c>
      <c r="JI20" s="18">
        <v>0.85</v>
      </c>
      <c r="JJ20" s="19">
        <v>0.85</v>
      </c>
      <c r="JK20" s="18">
        <v>0.85</v>
      </c>
      <c r="JL20" s="18">
        <v>0.85</v>
      </c>
      <c r="JM20" s="20">
        <v>2.8599537037037034E-2</v>
      </c>
      <c r="JN20" s="21">
        <v>2</v>
      </c>
      <c r="JO20" s="269"/>
      <c r="JP20" s="18"/>
      <c r="JQ20" s="19"/>
      <c r="JR20" s="18"/>
      <c r="JS20" s="18"/>
      <c r="JT20" s="20"/>
      <c r="JU20" s="21"/>
      <c r="JV20" s="269"/>
      <c r="JW20" s="18"/>
      <c r="JX20" s="19"/>
      <c r="JY20" s="18"/>
      <c r="JZ20" s="18"/>
      <c r="KA20" s="20"/>
      <c r="KB20" s="21"/>
      <c r="KC20" s="269"/>
      <c r="KD20" s="18"/>
      <c r="KE20" s="19"/>
      <c r="KF20" s="18"/>
      <c r="KG20" s="18"/>
      <c r="KH20" s="20"/>
      <c r="KI20" s="21"/>
      <c r="KJ20" s="269"/>
      <c r="KK20" s="18"/>
      <c r="KL20" s="19"/>
      <c r="KM20" s="18"/>
      <c r="KN20" s="18"/>
      <c r="KO20" s="20"/>
      <c r="KP20" s="21"/>
      <c r="KQ20" s="270">
        <v>1</v>
      </c>
      <c r="KR20" s="27">
        <v>0.56000000000000005</v>
      </c>
      <c r="KS20" s="28">
        <v>0.56000000000000005</v>
      </c>
      <c r="KT20" s="27">
        <v>0.56000000000000005</v>
      </c>
      <c r="KU20" s="27">
        <v>0.56000000000000005</v>
      </c>
      <c r="KV20" s="29">
        <v>2.6967592592592595E-2</v>
      </c>
      <c r="KW20" s="271">
        <v>0</v>
      </c>
      <c r="KX20" s="269"/>
      <c r="KY20" s="18"/>
      <c r="KZ20" s="19"/>
      <c r="LA20" s="18"/>
      <c r="LB20" s="18"/>
      <c r="LC20" s="20"/>
      <c r="LD20" s="21"/>
      <c r="LE20" s="269"/>
      <c r="LF20" s="18"/>
      <c r="LG20" s="19"/>
      <c r="LH20" s="18"/>
      <c r="LI20" s="18"/>
      <c r="LJ20" s="20"/>
      <c r="LK20" s="21"/>
      <c r="LL20" s="269"/>
      <c r="LM20" s="18"/>
      <c r="LN20" s="19"/>
      <c r="LO20" s="18"/>
      <c r="LP20" s="18"/>
      <c r="LQ20" s="20"/>
      <c r="LR20" s="21"/>
      <c r="LS20" s="269"/>
      <c r="LT20" s="18"/>
      <c r="LU20" s="19"/>
      <c r="LV20" s="18"/>
      <c r="LW20" s="18"/>
      <c r="LX20" s="20"/>
      <c r="LY20" s="21"/>
      <c r="LZ20" s="269"/>
      <c r="MA20" s="18"/>
      <c r="MB20" s="19"/>
      <c r="MC20" s="18"/>
      <c r="MD20" s="18"/>
      <c r="ME20" s="20"/>
      <c r="MF20" s="21"/>
      <c r="MG20" s="269"/>
      <c r="MH20" s="18"/>
      <c r="MI20" s="19"/>
      <c r="MJ20" s="18"/>
      <c r="MK20" s="18"/>
      <c r="ML20" s="20"/>
      <c r="MM20" s="21"/>
      <c r="MN20" s="272">
        <v>10</v>
      </c>
      <c r="MO20" s="272">
        <v>8.7100000000000009</v>
      </c>
      <c r="MP20" s="273">
        <v>0.87100000000000011</v>
      </c>
      <c r="MQ20" s="272">
        <v>0.56000000000000005</v>
      </c>
      <c r="MR20" s="272">
        <v>1.25</v>
      </c>
      <c r="MS20" s="274">
        <v>2.5097222222222222E-2</v>
      </c>
      <c r="MT20" s="275">
        <v>0.3</v>
      </c>
      <c r="MU20" s="40"/>
      <c r="MV20" s="18"/>
      <c r="MW20" s="19"/>
      <c r="MX20" s="18"/>
      <c r="MY20" s="18"/>
      <c r="MZ20" s="20"/>
      <c r="NA20" s="21"/>
      <c r="NB20" s="272"/>
      <c r="NC20" s="272"/>
      <c r="ND20" s="273"/>
      <c r="NE20" s="272"/>
      <c r="NF20" s="272"/>
      <c r="NG20" s="274"/>
      <c r="NH20" s="276"/>
    </row>
    <row r="21" spans="1:372" s="22" customFormat="1" x14ac:dyDescent="0.2">
      <c r="A21" s="268">
        <v>11</v>
      </c>
      <c r="B21" s="40">
        <v>4</v>
      </c>
      <c r="C21" s="18">
        <v>20.25</v>
      </c>
      <c r="D21" s="19">
        <v>5.0625</v>
      </c>
      <c r="E21" s="18">
        <v>3.1</v>
      </c>
      <c r="F21" s="18">
        <v>6.5</v>
      </c>
      <c r="G21" s="20">
        <v>7.7488425925925919E-3</v>
      </c>
      <c r="H21" s="21">
        <v>0.25</v>
      </c>
      <c r="I21" s="269">
        <v>4</v>
      </c>
      <c r="J21" s="18">
        <v>25.8</v>
      </c>
      <c r="K21" s="19">
        <v>6.45</v>
      </c>
      <c r="L21" s="18">
        <v>2.8</v>
      </c>
      <c r="M21" s="18">
        <v>10</v>
      </c>
      <c r="N21" s="20">
        <v>8.0179398148148145E-3</v>
      </c>
      <c r="O21" s="21">
        <v>1</v>
      </c>
      <c r="P21" s="269">
        <v>3</v>
      </c>
      <c r="Q21" s="18">
        <v>9.6</v>
      </c>
      <c r="R21" s="19">
        <v>3.1999999999999997</v>
      </c>
      <c r="S21" s="18">
        <v>3</v>
      </c>
      <c r="T21" s="18">
        <v>3.5</v>
      </c>
      <c r="U21" s="20">
        <v>6.1535493827160502E-3</v>
      </c>
      <c r="V21" s="21">
        <v>0</v>
      </c>
      <c r="W21" s="269">
        <v>5</v>
      </c>
      <c r="X21" s="18">
        <v>12.62</v>
      </c>
      <c r="Y21" s="19">
        <v>2.524</v>
      </c>
      <c r="Z21" s="18">
        <v>1</v>
      </c>
      <c r="AA21" s="18">
        <v>6.1</v>
      </c>
      <c r="AB21" s="20">
        <v>6.5879629629629639E-3</v>
      </c>
      <c r="AC21" s="21">
        <v>0</v>
      </c>
      <c r="AD21" s="269">
        <v>3</v>
      </c>
      <c r="AE21" s="18">
        <v>16.759999999999998</v>
      </c>
      <c r="AF21" s="19">
        <v>5.586666666666666</v>
      </c>
      <c r="AG21" s="18">
        <v>3.1</v>
      </c>
      <c r="AH21" s="18">
        <v>10.1</v>
      </c>
      <c r="AI21" s="20">
        <v>7.2067901234567902E-3</v>
      </c>
      <c r="AJ21" s="21">
        <v>1.3333333333333333</v>
      </c>
      <c r="AK21" s="269">
        <v>3</v>
      </c>
      <c r="AL21" s="18">
        <v>6.6999999999999993</v>
      </c>
      <c r="AM21" s="19">
        <v>2.2333333333333329</v>
      </c>
      <c r="AN21" s="18">
        <v>1.69</v>
      </c>
      <c r="AO21" s="18">
        <v>3.01</v>
      </c>
      <c r="AP21" s="20">
        <v>7.3032407407407395E-3</v>
      </c>
      <c r="AQ21" s="21">
        <v>1.3333333333333333</v>
      </c>
      <c r="AR21" s="269">
        <v>3</v>
      </c>
      <c r="AS21" s="18">
        <v>9.0500000000000007</v>
      </c>
      <c r="AT21" s="19">
        <v>3.0166666666666671</v>
      </c>
      <c r="AU21" s="18">
        <v>1.8</v>
      </c>
      <c r="AV21" s="18">
        <v>3.73</v>
      </c>
      <c r="AW21" s="20">
        <v>6.6203703703703702E-3</v>
      </c>
      <c r="AX21" s="21">
        <v>0.99722222222286894</v>
      </c>
      <c r="AY21" s="269">
        <v>4</v>
      </c>
      <c r="AZ21" s="18">
        <v>20.685492620000002</v>
      </c>
      <c r="BA21" s="19">
        <v>5.1713731550000004</v>
      </c>
      <c r="BB21" s="18">
        <v>2.7091775600000001</v>
      </c>
      <c r="BC21" s="18">
        <v>7.5</v>
      </c>
      <c r="BD21" s="20">
        <v>9.5746527777777774E-3</v>
      </c>
      <c r="BE21" s="21">
        <v>0.87482638888832298</v>
      </c>
      <c r="BF21" s="269">
        <v>2</v>
      </c>
      <c r="BG21" s="18">
        <v>7.5</v>
      </c>
      <c r="BH21" s="19">
        <v>3.75</v>
      </c>
      <c r="BI21" s="18">
        <v>3.5</v>
      </c>
      <c r="BJ21" s="18">
        <v>4</v>
      </c>
      <c r="BK21" s="20">
        <v>6.8171296296296296E-3</v>
      </c>
      <c r="BL21" s="21">
        <v>2.5</v>
      </c>
      <c r="BM21" s="270">
        <v>3</v>
      </c>
      <c r="BN21" s="27">
        <v>11.8</v>
      </c>
      <c r="BO21" s="28">
        <v>3.9333333333333336</v>
      </c>
      <c r="BP21" s="27">
        <v>3</v>
      </c>
      <c r="BQ21" s="27">
        <v>4.4000000000000004</v>
      </c>
      <c r="BR21" s="29">
        <v>7.1604938271604942E-3</v>
      </c>
      <c r="BS21" s="271">
        <v>0.66666666666666663</v>
      </c>
      <c r="BT21" s="269">
        <v>3</v>
      </c>
      <c r="BU21" s="18">
        <v>10.85</v>
      </c>
      <c r="BV21" s="19">
        <v>3.6166666666666667</v>
      </c>
      <c r="BW21" s="18">
        <v>2.25</v>
      </c>
      <c r="BX21" s="18">
        <v>5.5</v>
      </c>
      <c r="BY21" s="20">
        <v>6.9328703703703705E-3</v>
      </c>
      <c r="BZ21" s="21">
        <v>1.6666666666666667</v>
      </c>
      <c r="CA21" s="269">
        <v>1</v>
      </c>
      <c r="CB21" s="18">
        <v>2</v>
      </c>
      <c r="CC21" s="19">
        <v>2</v>
      </c>
      <c r="CD21" s="18">
        <v>2</v>
      </c>
      <c r="CE21" s="18">
        <v>2</v>
      </c>
      <c r="CF21" s="20">
        <v>6.9444444444444441E-3</v>
      </c>
      <c r="CG21" s="21">
        <v>5</v>
      </c>
      <c r="CH21" s="269">
        <v>2</v>
      </c>
      <c r="CI21" s="18">
        <v>4</v>
      </c>
      <c r="CJ21" s="19">
        <v>2</v>
      </c>
      <c r="CK21" s="18">
        <v>2</v>
      </c>
      <c r="CL21" s="18">
        <v>2</v>
      </c>
      <c r="CM21" s="20">
        <v>6.7708333333333336E-3</v>
      </c>
      <c r="CN21" s="21">
        <v>0</v>
      </c>
      <c r="CO21" s="269"/>
      <c r="CP21" s="18"/>
      <c r="CQ21" s="19"/>
      <c r="CR21" s="18"/>
      <c r="CS21" s="18"/>
      <c r="CT21" s="20"/>
      <c r="CU21" s="21"/>
      <c r="CV21" s="269"/>
      <c r="CW21" s="18"/>
      <c r="CX21" s="19"/>
      <c r="CY21" s="18"/>
      <c r="CZ21" s="18"/>
      <c r="DA21" s="20"/>
      <c r="DB21" s="21"/>
      <c r="DC21" s="269"/>
      <c r="DD21" s="18"/>
      <c r="DE21" s="19"/>
      <c r="DF21" s="18"/>
      <c r="DG21" s="18"/>
      <c r="DH21" s="20"/>
      <c r="DI21" s="21"/>
      <c r="DJ21" s="272">
        <v>40</v>
      </c>
      <c r="DK21" s="272">
        <v>157.61549262</v>
      </c>
      <c r="DL21" s="273">
        <v>3.9403873154999998</v>
      </c>
      <c r="DM21" s="272">
        <v>1</v>
      </c>
      <c r="DN21" s="272">
        <v>10.1</v>
      </c>
      <c r="DO21" s="274">
        <v>7.3139467592592562E-3</v>
      </c>
      <c r="DP21" s="275">
        <v>0.91227430555554745</v>
      </c>
      <c r="DQ21" s="40">
        <v>2</v>
      </c>
      <c r="DR21" s="18">
        <v>26.4</v>
      </c>
      <c r="DS21" s="19">
        <v>13.2</v>
      </c>
      <c r="DT21" s="18">
        <v>10</v>
      </c>
      <c r="DU21" s="18">
        <v>16.399999999999999</v>
      </c>
      <c r="DV21" s="20">
        <v>2.5289351851851853E-3</v>
      </c>
      <c r="DW21" s="21">
        <v>0</v>
      </c>
      <c r="DX21" s="269"/>
      <c r="DY21" s="18"/>
      <c r="DZ21" s="19"/>
      <c r="EA21" s="18"/>
      <c r="EB21" s="18"/>
      <c r="EC21" s="20"/>
      <c r="ED21" s="21"/>
      <c r="EE21" s="269">
        <v>4</v>
      </c>
      <c r="EF21" s="18">
        <v>57.5</v>
      </c>
      <c r="EG21" s="19">
        <v>14.375</v>
      </c>
      <c r="EH21" s="18">
        <v>10</v>
      </c>
      <c r="EI21" s="18">
        <v>20</v>
      </c>
      <c r="EJ21" s="20">
        <v>2.6938657407407406E-3</v>
      </c>
      <c r="EK21" s="21">
        <v>0</v>
      </c>
      <c r="EL21" s="269">
        <v>4</v>
      </c>
      <c r="EM21" s="18">
        <v>81.599999999999994</v>
      </c>
      <c r="EN21" s="19">
        <v>20.399999999999999</v>
      </c>
      <c r="EO21" s="18">
        <v>12</v>
      </c>
      <c r="EP21" s="18">
        <v>30</v>
      </c>
      <c r="EQ21" s="20">
        <v>2.3958333333333331E-3</v>
      </c>
      <c r="ER21" s="21">
        <v>0.75</v>
      </c>
      <c r="ES21" s="269"/>
      <c r="ET21" s="18"/>
      <c r="EU21" s="19"/>
      <c r="EV21" s="18"/>
      <c r="EW21" s="18"/>
      <c r="EX21" s="20"/>
      <c r="EY21" s="21"/>
      <c r="EZ21" s="269">
        <v>1</v>
      </c>
      <c r="FA21" s="18">
        <v>10</v>
      </c>
      <c r="FB21" s="19">
        <v>10</v>
      </c>
      <c r="FC21" s="18">
        <v>10</v>
      </c>
      <c r="FD21" s="18">
        <v>10</v>
      </c>
      <c r="FE21" s="20">
        <v>3.1249999999999997E-3</v>
      </c>
      <c r="FF21" s="21">
        <v>0</v>
      </c>
      <c r="FG21" s="269"/>
      <c r="FH21" s="18"/>
      <c r="FI21" s="19"/>
      <c r="FJ21" s="18"/>
      <c r="FK21" s="18"/>
      <c r="FL21" s="20"/>
      <c r="FM21" s="21"/>
      <c r="FN21" s="269"/>
      <c r="FO21" s="18"/>
      <c r="FP21" s="19"/>
      <c r="FQ21" s="18"/>
      <c r="FR21" s="18"/>
      <c r="FS21" s="20"/>
      <c r="FT21" s="21"/>
      <c r="FU21" s="269"/>
      <c r="FV21" s="18"/>
      <c r="FW21" s="19"/>
      <c r="FX21" s="18"/>
      <c r="FY21" s="18"/>
      <c r="FZ21" s="20"/>
      <c r="GA21" s="21"/>
      <c r="GB21" s="270"/>
      <c r="GC21" s="27"/>
      <c r="GD21" s="28"/>
      <c r="GE21" s="27"/>
      <c r="GF21" s="27"/>
      <c r="GG21" s="29"/>
      <c r="GH21" s="271"/>
      <c r="GI21" s="269">
        <v>1</v>
      </c>
      <c r="GJ21" s="18">
        <v>3</v>
      </c>
      <c r="GK21" s="19">
        <v>3</v>
      </c>
      <c r="GL21" s="18">
        <v>3</v>
      </c>
      <c r="GM21" s="18">
        <v>3</v>
      </c>
      <c r="GN21" s="20">
        <v>2.3148148148148151E-3</v>
      </c>
      <c r="GO21" s="21">
        <v>0</v>
      </c>
      <c r="GP21" s="269"/>
      <c r="GQ21" s="18"/>
      <c r="GR21" s="19"/>
      <c r="GS21" s="18"/>
      <c r="GT21" s="18"/>
      <c r="GU21" s="20"/>
      <c r="GV21" s="21"/>
      <c r="GW21" s="269">
        <v>4</v>
      </c>
      <c r="GX21" s="18">
        <v>56</v>
      </c>
      <c r="GY21" s="19">
        <v>14</v>
      </c>
      <c r="GZ21" s="18">
        <v>14</v>
      </c>
      <c r="HA21" s="18">
        <v>14</v>
      </c>
      <c r="HB21" s="20">
        <v>2.7314814814814819E-3</v>
      </c>
      <c r="HC21" s="21">
        <v>1</v>
      </c>
      <c r="HD21" s="269"/>
      <c r="HE21" s="18"/>
      <c r="HF21" s="19"/>
      <c r="HG21" s="18"/>
      <c r="HH21" s="18"/>
      <c r="HI21" s="20"/>
      <c r="HJ21" s="21"/>
      <c r="HK21" s="269"/>
      <c r="HL21" s="18"/>
      <c r="HM21" s="19"/>
      <c r="HN21" s="18"/>
      <c r="HO21" s="18"/>
      <c r="HP21" s="20"/>
      <c r="HQ21" s="21"/>
      <c r="HR21" s="269"/>
      <c r="HS21" s="18"/>
      <c r="HT21" s="19"/>
      <c r="HU21" s="18"/>
      <c r="HV21" s="18"/>
      <c r="HW21" s="20"/>
      <c r="HX21" s="21"/>
      <c r="HY21" s="272">
        <v>16</v>
      </c>
      <c r="HZ21" s="272">
        <v>234.5</v>
      </c>
      <c r="IA21" s="273">
        <v>14.65625</v>
      </c>
      <c r="IB21" s="272">
        <v>3</v>
      </c>
      <c r="IC21" s="272">
        <v>30</v>
      </c>
      <c r="ID21" s="274">
        <v>2.6114004629629629E-3</v>
      </c>
      <c r="IE21" s="275">
        <v>0.4375</v>
      </c>
      <c r="IF21" s="40"/>
      <c r="IG21" s="18"/>
      <c r="IH21" s="19"/>
      <c r="II21" s="18"/>
      <c r="IJ21" s="18"/>
      <c r="IK21" s="20"/>
      <c r="IL21" s="21"/>
      <c r="IM21" s="269">
        <v>1</v>
      </c>
      <c r="IN21" s="18">
        <v>0.6</v>
      </c>
      <c r="IO21" s="19">
        <v>0.6</v>
      </c>
      <c r="IP21" s="18">
        <v>0.6</v>
      </c>
      <c r="IQ21" s="18">
        <v>0.6</v>
      </c>
      <c r="IR21" s="20">
        <v>2.3344907407407408E-2</v>
      </c>
      <c r="IS21" s="21">
        <v>0</v>
      </c>
      <c r="IT21" s="269">
        <v>2</v>
      </c>
      <c r="IU21" s="18">
        <v>1.625</v>
      </c>
      <c r="IV21" s="19">
        <v>0.8125</v>
      </c>
      <c r="IW21" s="18">
        <v>0.625</v>
      </c>
      <c r="IX21" s="18">
        <v>1</v>
      </c>
      <c r="IY21" s="20">
        <v>2.5555555555555554E-2</v>
      </c>
      <c r="IZ21" s="21">
        <v>0</v>
      </c>
      <c r="JA21" s="269">
        <v>2</v>
      </c>
      <c r="JB21" s="18">
        <v>3.01</v>
      </c>
      <c r="JC21" s="19">
        <v>1.5049999999999999</v>
      </c>
      <c r="JD21" s="18">
        <v>1.46</v>
      </c>
      <c r="JE21" s="18">
        <v>1.55</v>
      </c>
      <c r="JF21" s="20">
        <v>2.2534722222222227E-2</v>
      </c>
      <c r="JG21" s="21">
        <v>0</v>
      </c>
      <c r="JH21" s="269">
        <v>1</v>
      </c>
      <c r="JI21" s="18">
        <v>0.85</v>
      </c>
      <c r="JJ21" s="19">
        <v>0.85</v>
      </c>
      <c r="JK21" s="18">
        <v>0.85</v>
      </c>
      <c r="JL21" s="18">
        <v>0.85</v>
      </c>
      <c r="JM21" s="20">
        <v>2.8599537037037034E-2</v>
      </c>
      <c r="JN21" s="21">
        <v>0</v>
      </c>
      <c r="JO21" s="269"/>
      <c r="JP21" s="18"/>
      <c r="JQ21" s="19"/>
      <c r="JR21" s="18"/>
      <c r="JS21" s="18"/>
      <c r="JT21" s="20"/>
      <c r="JU21" s="21"/>
      <c r="JV21" s="269"/>
      <c r="JW21" s="18"/>
      <c r="JX21" s="19"/>
      <c r="JY21" s="18"/>
      <c r="JZ21" s="18"/>
      <c r="KA21" s="20"/>
      <c r="KB21" s="21"/>
      <c r="KC21" s="269"/>
      <c r="KD21" s="18"/>
      <c r="KE21" s="19"/>
      <c r="KF21" s="18"/>
      <c r="KG21" s="18"/>
      <c r="KH21" s="20"/>
      <c r="KI21" s="21"/>
      <c r="KJ21" s="269"/>
      <c r="KK21" s="18"/>
      <c r="KL21" s="19"/>
      <c r="KM21" s="18"/>
      <c r="KN21" s="18"/>
      <c r="KO21" s="20"/>
      <c r="KP21" s="21"/>
      <c r="KQ21" s="270"/>
      <c r="KR21" s="27"/>
      <c r="KS21" s="28"/>
      <c r="KT21" s="27"/>
      <c r="KU21" s="27"/>
      <c r="KV21" s="29"/>
      <c r="KW21" s="271"/>
      <c r="KX21" s="269"/>
      <c r="KY21" s="18"/>
      <c r="KZ21" s="19"/>
      <c r="LA21" s="18"/>
      <c r="LB21" s="18"/>
      <c r="LC21" s="20"/>
      <c r="LD21" s="21"/>
      <c r="LE21" s="269"/>
      <c r="LF21" s="18"/>
      <c r="LG21" s="19"/>
      <c r="LH21" s="18"/>
      <c r="LI21" s="18"/>
      <c r="LJ21" s="20"/>
      <c r="LK21" s="21"/>
      <c r="LL21" s="269"/>
      <c r="LM21" s="18"/>
      <c r="LN21" s="19"/>
      <c r="LO21" s="18"/>
      <c r="LP21" s="18"/>
      <c r="LQ21" s="20"/>
      <c r="LR21" s="21"/>
      <c r="LS21" s="269"/>
      <c r="LT21" s="18"/>
      <c r="LU21" s="19"/>
      <c r="LV21" s="18"/>
      <c r="LW21" s="18"/>
      <c r="LX21" s="20"/>
      <c r="LY21" s="21"/>
      <c r="LZ21" s="269"/>
      <c r="MA21" s="18"/>
      <c r="MB21" s="19"/>
      <c r="MC21" s="18"/>
      <c r="MD21" s="18"/>
      <c r="ME21" s="20"/>
      <c r="MF21" s="21"/>
      <c r="MG21" s="269"/>
      <c r="MH21" s="18"/>
      <c r="MI21" s="19"/>
      <c r="MJ21" s="18"/>
      <c r="MK21" s="18"/>
      <c r="ML21" s="20"/>
      <c r="MM21" s="21"/>
      <c r="MN21" s="272">
        <v>6</v>
      </c>
      <c r="MO21" s="272">
        <v>6.085</v>
      </c>
      <c r="MP21" s="273">
        <v>1.0141666666666667</v>
      </c>
      <c r="MQ21" s="272">
        <v>0.6</v>
      </c>
      <c r="MR21" s="272">
        <v>1.55</v>
      </c>
      <c r="MS21" s="274">
        <v>2.4687500000000001E-2</v>
      </c>
      <c r="MT21" s="275">
        <v>0</v>
      </c>
      <c r="MU21" s="40"/>
      <c r="MV21" s="18"/>
      <c r="MW21" s="19"/>
      <c r="MX21" s="18"/>
      <c r="MY21" s="18"/>
      <c r="MZ21" s="20"/>
      <c r="NA21" s="21"/>
      <c r="NB21" s="272"/>
      <c r="NC21" s="272"/>
      <c r="ND21" s="273"/>
      <c r="NE21" s="272"/>
      <c r="NF21" s="272"/>
      <c r="NG21" s="274"/>
      <c r="NH21" s="276"/>
    </row>
    <row r="22" spans="1:372" s="22" customFormat="1" x14ac:dyDescent="0.2">
      <c r="A22" s="268">
        <v>12</v>
      </c>
      <c r="B22" s="40">
        <v>3</v>
      </c>
      <c r="C22" s="18">
        <v>14.299999999999999</v>
      </c>
      <c r="D22" s="19">
        <v>4.7666666666666666</v>
      </c>
      <c r="E22" s="18">
        <v>3.1</v>
      </c>
      <c r="F22" s="18">
        <v>8.1</v>
      </c>
      <c r="G22" s="20">
        <v>8.3294753086419742E-3</v>
      </c>
      <c r="H22" s="21">
        <v>0.66666666666666663</v>
      </c>
      <c r="I22" s="269">
        <v>3</v>
      </c>
      <c r="J22" s="18">
        <v>36.200000000000003</v>
      </c>
      <c r="K22" s="19">
        <v>12.066666666666668</v>
      </c>
      <c r="L22" s="18">
        <v>2</v>
      </c>
      <c r="M22" s="18">
        <v>26.2</v>
      </c>
      <c r="N22" s="20">
        <v>7.9475308641975308E-3</v>
      </c>
      <c r="O22" s="21">
        <v>0.66666666666666663</v>
      </c>
      <c r="P22" s="269"/>
      <c r="Q22" s="18"/>
      <c r="R22" s="19"/>
      <c r="S22" s="18"/>
      <c r="T22" s="18"/>
      <c r="U22" s="20"/>
      <c r="V22" s="21"/>
      <c r="W22" s="269">
        <v>5</v>
      </c>
      <c r="X22" s="18">
        <v>23.150000000000002</v>
      </c>
      <c r="Y22" s="19">
        <v>4.6300000000000008</v>
      </c>
      <c r="Z22" s="18">
        <v>1.5</v>
      </c>
      <c r="AA22" s="18">
        <v>8</v>
      </c>
      <c r="AB22" s="20">
        <v>6.5277777777777764E-3</v>
      </c>
      <c r="AC22" s="21">
        <v>0</v>
      </c>
      <c r="AD22" s="269">
        <v>3</v>
      </c>
      <c r="AE22" s="18">
        <v>19.3</v>
      </c>
      <c r="AF22" s="19">
        <v>6.4333333333333336</v>
      </c>
      <c r="AG22" s="18">
        <v>3.1</v>
      </c>
      <c r="AH22" s="18">
        <v>13.1</v>
      </c>
      <c r="AI22" s="20">
        <v>6.6358024691358028E-3</v>
      </c>
      <c r="AJ22" s="21">
        <v>0.33333333333333331</v>
      </c>
      <c r="AK22" s="269">
        <v>2</v>
      </c>
      <c r="AL22" s="18">
        <v>4.6999999999999993</v>
      </c>
      <c r="AM22" s="19">
        <v>2.3499999999999996</v>
      </c>
      <c r="AN22" s="18">
        <v>1.69</v>
      </c>
      <c r="AO22" s="18">
        <v>3.01</v>
      </c>
      <c r="AP22" s="20">
        <v>7.586805555555555E-3</v>
      </c>
      <c r="AQ22" s="21">
        <v>2.5</v>
      </c>
      <c r="AR22" s="269">
        <v>2</v>
      </c>
      <c r="AS22" s="18">
        <v>5.6</v>
      </c>
      <c r="AT22" s="19">
        <v>2.8</v>
      </c>
      <c r="AU22" s="18">
        <v>2.77</v>
      </c>
      <c r="AV22" s="18">
        <v>2.83</v>
      </c>
      <c r="AW22" s="20">
        <v>8.2118055555555555E-3</v>
      </c>
      <c r="AX22" s="21">
        <v>2.5065972222218988</v>
      </c>
      <c r="AY22" s="269">
        <v>4</v>
      </c>
      <c r="AZ22" s="18">
        <v>17.845775119999999</v>
      </c>
      <c r="BA22" s="19">
        <v>4.4614437799999997</v>
      </c>
      <c r="BB22" s="18">
        <v>2.1872259199999999</v>
      </c>
      <c r="BC22" s="18">
        <v>8.4817141500000002</v>
      </c>
      <c r="BD22" s="20">
        <v>8.2378472222222228E-3</v>
      </c>
      <c r="BE22" s="21">
        <v>0.72170138888941437</v>
      </c>
      <c r="BF22" s="269">
        <v>4</v>
      </c>
      <c r="BG22" s="18">
        <v>17.579999999999998</v>
      </c>
      <c r="BH22" s="19">
        <v>4.3949999999999996</v>
      </c>
      <c r="BI22" s="18">
        <v>3.5</v>
      </c>
      <c r="BJ22" s="18">
        <v>6.5</v>
      </c>
      <c r="BK22" s="20">
        <v>6.9531250000000001E-3</v>
      </c>
      <c r="BL22" s="21">
        <v>0.75</v>
      </c>
      <c r="BM22" s="270">
        <v>4</v>
      </c>
      <c r="BN22" s="27">
        <v>14.1</v>
      </c>
      <c r="BO22" s="28">
        <v>3.5249999999999999</v>
      </c>
      <c r="BP22" s="27">
        <v>3</v>
      </c>
      <c r="BQ22" s="27">
        <v>5.0999999999999996</v>
      </c>
      <c r="BR22" s="29">
        <v>6.805555555555556E-3</v>
      </c>
      <c r="BS22" s="271">
        <v>0.25</v>
      </c>
      <c r="BT22" s="269">
        <v>4</v>
      </c>
      <c r="BU22" s="18">
        <v>18.649999999999999</v>
      </c>
      <c r="BV22" s="19">
        <v>4.6624999999999996</v>
      </c>
      <c r="BW22" s="18">
        <v>2.9</v>
      </c>
      <c r="BX22" s="18">
        <v>7.5</v>
      </c>
      <c r="BY22" s="20">
        <v>7.1817129629629627E-3</v>
      </c>
      <c r="BZ22" s="21">
        <v>0.75</v>
      </c>
      <c r="CA22" s="269">
        <v>4</v>
      </c>
      <c r="CB22" s="18">
        <v>10.8</v>
      </c>
      <c r="CC22" s="19">
        <v>2.7</v>
      </c>
      <c r="CD22" s="18">
        <v>1</v>
      </c>
      <c r="CE22" s="18">
        <v>5</v>
      </c>
      <c r="CF22" s="20">
        <v>7.2482638888888892E-3</v>
      </c>
      <c r="CG22" s="21">
        <v>0.75</v>
      </c>
      <c r="CH22" s="269">
        <v>2</v>
      </c>
      <c r="CI22" s="18">
        <v>7</v>
      </c>
      <c r="CJ22" s="19">
        <v>3.5</v>
      </c>
      <c r="CK22" s="18">
        <v>2</v>
      </c>
      <c r="CL22" s="18">
        <v>5</v>
      </c>
      <c r="CM22" s="20">
        <v>7.0775462962962971E-3</v>
      </c>
      <c r="CN22" s="21">
        <v>1.5</v>
      </c>
      <c r="CO22" s="269"/>
      <c r="CP22" s="18"/>
      <c r="CQ22" s="19"/>
      <c r="CR22" s="18"/>
      <c r="CS22" s="18"/>
      <c r="CT22" s="20"/>
      <c r="CU22" s="21"/>
      <c r="CV22" s="269"/>
      <c r="CW22" s="18"/>
      <c r="CX22" s="19"/>
      <c r="CY22" s="18"/>
      <c r="CZ22" s="18"/>
      <c r="DA22" s="20"/>
      <c r="DB22" s="21"/>
      <c r="DC22" s="269"/>
      <c r="DD22" s="18"/>
      <c r="DE22" s="19"/>
      <c r="DF22" s="18"/>
      <c r="DG22" s="18"/>
      <c r="DH22" s="20"/>
      <c r="DI22" s="21"/>
      <c r="DJ22" s="272">
        <v>40</v>
      </c>
      <c r="DK22" s="272">
        <v>189.22577512000001</v>
      </c>
      <c r="DL22" s="273">
        <v>4.730644378</v>
      </c>
      <c r="DM22" s="272">
        <v>1</v>
      </c>
      <c r="DN22" s="272">
        <v>26.2</v>
      </c>
      <c r="DO22" s="274">
        <v>7.3208912037037027E-3</v>
      </c>
      <c r="DP22" s="275">
        <v>0.77250000000003638</v>
      </c>
      <c r="DQ22" s="40">
        <v>2</v>
      </c>
      <c r="DR22" s="18">
        <v>39.299999999999997</v>
      </c>
      <c r="DS22" s="19">
        <v>19.649999999999999</v>
      </c>
      <c r="DT22" s="18">
        <v>10</v>
      </c>
      <c r="DU22" s="18">
        <v>29.3</v>
      </c>
      <c r="DV22" s="20">
        <v>2.4247685185185184E-3</v>
      </c>
      <c r="DW22" s="21">
        <v>0</v>
      </c>
      <c r="DX22" s="269">
        <v>1</v>
      </c>
      <c r="DY22" s="18">
        <v>10</v>
      </c>
      <c r="DZ22" s="19">
        <v>10</v>
      </c>
      <c r="EA22" s="18">
        <v>10</v>
      </c>
      <c r="EB22" s="18">
        <v>10</v>
      </c>
      <c r="EC22" s="20">
        <v>2.1180555555555553E-3</v>
      </c>
      <c r="ED22" s="21">
        <v>0</v>
      </c>
      <c r="EE22" s="269"/>
      <c r="EF22" s="18"/>
      <c r="EG22" s="19"/>
      <c r="EH22" s="18"/>
      <c r="EI22" s="18"/>
      <c r="EJ22" s="20"/>
      <c r="EK22" s="21"/>
      <c r="EL22" s="269">
        <v>2</v>
      </c>
      <c r="EM22" s="18">
        <v>24.2</v>
      </c>
      <c r="EN22" s="19">
        <v>12.1</v>
      </c>
      <c r="EO22" s="18">
        <v>12</v>
      </c>
      <c r="EP22" s="18">
        <v>12.2</v>
      </c>
      <c r="EQ22" s="20">
        <v>1.8692129629629629E-3</v>
      </c>
      <c r="ER22" s="21">
        <v>0</v>
      </c>
      <c r="ES22" s="269">
        <v>2</v>
      </c>
      <c r="ET22" s="18">
        <v>18.5</v>
      </c>
      <c r="EU22" s="19">
        <v>9.25</v>
      </c>
      <c r="EV22" s="18">
        <v>8</v>
      </c>
      <c r="EW22" s="18">
        <v>10.5</v>
      </c>
      <c r="EX22" s="20">
        <v>2.696759259259259E-3</v>
      </c>
      <c r="EY22" s="21">
        <v>0</v>
      </c>
      <c r="EZ22" s="269"/>
      <c r="FA22" s="18"/>
      <c r="FB22" s="19"/>
      <c r="FC22" s="18"/>
      <c r="FD22" s="18"/>
      <c r="FE22" s="20"/>
      <c r="FF22" s="21"/>
      <c r="FG22" s="269"/>
      <c r="FH22" s="18"/>
      <c r="FI22" s="19"/>
      <c r="FJ22" s="18"/>
      <c r="FK22" s="18"/>
      <c r="FL22" s="20"/>
      <c r="FM22" s="21"/>
      <c r="FN22" s="269"/>
      <c r="FO22" s="18"/>
      <c r="FP22" s="19"/>
      <c r="FQ22" s="18"/>
      <c r="FR22" s="18"/>
      <c r="FS22" s="20"/>
      <c r="FT22" s="21"/>
      <c r="FU22" s="269"/>
      <c r="FV22" s="18"/>
      <c r="FW22" s="19"/>
      <c r="FX22" s="18"/>
      <c r="FY22" s="18"/>
      <c r="FZ22" s="20"/>
      <c r="GA22" s="21"/>
      <c r="GB22" s="270"/>
      <c r="GC22" s="27"/>
      <c r="GD22" s="28"/>
      <c r="GE22" s="27"/>
      <c r="GF22" s="27"/>
      <c r="GG22" s="29"/>
      <c r="GH22" s="271"/>
      <c r="GI22" s="269"/>
      <c r="GJ22" s="18"/>
      <c r="GK22" s="19"/>
      <c r="GL22" s="18"/>
      <c r="GM22" s="18"/>
      <c r="GN22" s="20"/>
      <c r="GO22" s="21"/>
      <c r="GP22" s="269">
        <v>1</v>
      </c>
      <c r="GQ22" s="18">
        <v>8</v>
      </c>
      <c r="GR22" s="19">
        <v>8</v>
      </c>
      <c r="GS22" s="18">
        <v>8</v>
      </c>
      <c r="GT22" s="18">
        <v>8</v>
      </c>
      <c r="GU22" s="20">
        <v>2.627314814814815E-3</v>
      </c>
      <c r="GV22" s="21">
        <v>5</v>
      </c>
      <c r="GW22" s="269">
        <v>1</v>
      </c>
      <c r="GX22" s="18">
        <v>8</v>
      </c>
      <c r="GY22" s="19">
        <v>8</v>
      </c>
      <c r="GZ22" s="18">
        <v>8</v>
      </c>
      <c r="HA22" s="18">
        <v>8</v>
      </c>
      <c r="HB22" s="20">
        <v>2.6041666666666665E-3</v>
      </c>
      <c r="HC22" s="21">
        <v>1</v>
      </c>
      <c r="HD22" s="269"/>
      <c r="HE22" s="18"/>
      <c r="HF22" s="19"/>
      <c r="HG22" s="18"/>
      <c r="HH22" s="18"/>
      <c r="HI22" s="20"/>
      <c r="HJ22" s="21"/>
      <c r="HK22" s="269"/>
      <c r="HL22" s="18"/>
      <c r="HM22" s="19"/>
      <c r="HN22" s="18"/>
      <c r="HO22" s="18"/>
      <c r="HP22" s="20"/>
      <c r="HQ22" s="21"/>
      <c r="HR22" s="269"/>
      <c r="HS22" s="18"/>
      <c r="HT22" s="19"/>
      <c r="HU22" s="18"/>
      <c r="HV22" s="18"/>
      <c r="HW22" s="20"/>
      <c r="HX22" s="21"/>
      <c r="HY22" s="272">
        <v>9</v>
      </c>
      <c r="HZ22" s="272">
        <v>108</v>
      </c>
      <c r="IA22" s="273">
        <v>12</v>
      </c>
      <c r="IB22" s="272">
        <v>8</v>
      </c>
      <c r="IC22" s="272">
        <v>29.3</v>
      </c>
      <c r="ID22" s="274">
        <v>2.3701131687242799E-3</v>
      </c>
      <c r="IE22" s="275">
        <v>0.66666666666666663</v>
      </c>
      <c r="IF22" s="40">
        <v>1</v>
      </c>
      <c r="IG22" s="18">
        <v>0.6</v>
      </c>
      <c r="IH22" s="19">
        <v>0.6</v>
      </c>
      <c r="II22" s="18">
        <v>0.6</v>
      </c>
      <c r="IJ22" s="18">
        <v>0.6</v>
      </c>
      <c r="IK22" s="20">
        <v>2.3877314814814813E-2</v>
      </c>
      <c r="IL22" s="21">
        <v>0</v>
      </c>
      <c r="IM22" s="269">
        <v>2</v>
      </c>
      <c r="IN22" s="18">
        <v>1.56</v>
      </c>
      <c r="IO22" s="19">
        <v>0.78</v>
      </c>
      <c r="IP22" s="18">
        <v>0.56000000000000005</v>
      </c>
      <c r="IQ22" s="18">
        <v>1</v>
      </c>
      <c r="IR22" s="20">
        <v>2.3020833333333334E-2</v>
      </c>
      <c r="IS22" s="21">
        <v>0</v>
      </c>
      <c r="IT22" s="269"/>
      <c r="IU22" s="18"/>
      <c r="IV22" s="19"/>
      <c r="IW22" s="18"/>
      <c r="IX22" s="18"/>
      <c r="IY22" s="20"/>
      <c r="IZ22" s="21"/>
      <c r="JA22" s="269">
        <v>1</v>
      </c>
      <c r="JB22" s="18">
        <v>1</v>
      </c>
      <c r="JC22" s="19">
        <v>1</v>
      </c>
      <c r="JD22" s="18">
        <v>1</v>
      </c>
      <c r="JE22" s="18">
        <v>1</v>
      </c>
      <c r="JF22" s="20">
        <v>2.2222222222222223E-2</v>
      </c>
      <c r="JG22" s="21">
        <v>0</v>
      </c>
      <c r="JH22" s="269">
        <v>1</v>
      </c>
      <c r="JI22" s="18">
        <v>0.93</v>
      </c>
      <c r="JJ22" s="19">
        <v>0.93</v>
      </c>
      <c r="JK22" s="18">
        <v>0.93</v>
      </c>
      <c r="JL22" s="18">
        <v>0.93</v>
      </c>
      <c r="JM22" s="20">
        <v>2.5196759259259256E-2</v>
      </c>
      <c r="JN22" s="21">
        <v>0</v>
      </c>
      <c r="JO22" s="269"/>
      <c r="JP22" s="18"/>
      <c r="JQ22" s="19"/>
      <c r="JR22" s="18"/>
      <c r="JS22" s="18"/>
      <c r="JT22" s="20"/>
      <c r="JU22" s="21"/>
      <c r="JV22" s="269"/>
      <c r="JW22" s="18"/>
      <c r="JX22" s="19"/>
      <c r="JY22" s="18"/>
      <c r="JZ22" s="18"/>
      <c r="KA22" s="20"/>
      <c r="KB22" s="21"/>
      <c r="KC22" s="269"/>
      <c r="KD22" s="18"/>
      <c r="KE22" s="19"/>
      <c r="KF22" s="18"/>
      <c r="KG22" s="18"/>
      <c r="KH22" s="20"/>
      <c r="KI22" s="21"/>
      <c r="KJ22" s="269"/>
      <c r="KK22" s="18"/>
      <c r="KL22" s="19"/>
      <c r="KM22" s="18"/>
      <c r="KN22" s="18"/>
      <c r="KO22" s="20"/>
      <c r="KP22" s="21"/>
      <c r="KQ22" s="270">
        <v>1</v>
      </c>
      <c r="KR22" s="27">
        <v>0.56000000000000005</v>
      </c>
      <c r="KS22" s="28">
        <v>0.56000000000000005</v>
      </c>
      <c r="KT22" s="27">
        <v>0.56000000000000005</v>
      </c>
      <c r="KU22" s="27">
        <v>0.56000000000000005</v>
      </c>
      <c r="KV22" s="29">
        <v>2.6851851851851849E-2</v>
      </c>
      <c r="KW22" s="271">
        <v>4</v>
      </c>
      <c r="KX22" s="269"/>
      <c r="KY22" s="18"/>
      <c r="KZ22" s="19"/>
      <c r="LA22" s="18"/>
      <c r="LB22" s="18"/>
      <c r="LC22" s="20"/>
      <c r="LD22" s="21"/>
      <c r="LE22" s="269"/>
      <c r="LF22" s="18"/>
      <c r="LG22" s="19"/>
      <c r="LH22" s="18"/>
      <c r="LI22" s="18"/>
      <c r="LJ22" s="20"/>
      <c r="LK22" s="21"/>
      <c r="LL22" s="269"/>
      <c r="LM22" s="18"/>
      <c r="LN22" s="19"/>
      <c r="LO22" s="18"/>
      <c r="LP22" s="18"/>
      <c r="LQ22" s="20"/>
      <c r="LR22" s="21"/>
      <c r="LS22" s="269"/>
      <c r="LT22" s="18"/>
      <c r="LU22" s="19"/>
      <c r="LV22" s="18"/>
      <c r="LW22" s="18"/>
      <c r="LX22" s="20"/>
      <c r="LY22" s="21"/>
      <c r="LZ22" s="269"/>
      <c r="MA22" s="18"/>
      <c r="MB22" s="19"/>
      <c r="MC22" s="18"/>
      <c r="MD22" s="18"/>
      <c r="ME22" s="20"/>
      <c r="MF22" s="21"/>
      <c r="MG22" s="269"/>
      <c r="MH22" s="18"/>
      <c r="MI22" s="19"/>
      <c r="MJ22" s="18"/>
      <c r="MK22" s="18"/>
      <c r="ML22" s="20"/>
      <c r="MM22" s="21"/>
      <c r="MN22" s="272">
        <v>6</v>
      </c>
      <c r="MO22" s="272">
        <v>4.6500000000000004</v>
      </c>
      <c r="MP22" s="273">
        <v>0.77500000000000002</v>
      </c>
      <c r="MQ22" s="272">
        <v>0.56000000000000005</v>
      </c>
      <c r="MR22" s="272">
        <v>1</v>
      </c>
      <c r="MS22" s="274">
        <v>2.4031635802469132E-2</v>
      </c>
      <c r="MT22" s="275">
        <v>0.66666666666666663</v>
      </c>
      <c r="MU22" s="40"/>
      <c r="MV22" s="18"/>
      <c r="MW22" s="19"/>
      <c r="MX22" s="18"/>
      <c r="MY22" s="18"/>
      <c r="MZ22" s="20"/>
      <c r="NA22" s="21"/>
      <c r="NB22" s="272"/>
      <c r="NC22" s="272"/>
      <c r="ND22" s="273"/>
      <c r="NE22" s="272"/>
      <c r="NF22" s="272"/>
      <c r="NG22" s="274"/>
      <c r="NH22" s="276"/>
    </row>
    <row r="23" spans="1:372" s="22" customFormat="1" x14ac:dyDescent="0.2">
      <c r="A23" s="268">
        <v>13</v>
      </c>
      <c r="B23" s="40">
        <v>2</v>
      </c>
      <c r="C23" s="18">
        <v>13.25</v>
      </c>
      <c r="D23" s="19">
        <v>6.625</v>
      </c>
      <c r="E23" s="18">
        <v>4</v>
      </c>
      <c r="F23" s="18">
        <v>9.25</v>
      </c>
      <c r="G23" s="20">
        <v>8.3449074074074085E-3</v>
      </c>
      <c r="H23" s="21">
        <v>0.5</v>
      </c>
      <c r="I23" s="269">
        <v>1</v>
      </c>
      <c r="J23" s="18">
        <v>3</v>
      </c>
      <c r="K23" s="19">
        <v>3</v>
      </c>
      <c r="L23" s="18">
        <v>3</v>
      </c>
      <c r="M23" s="18">
        <v>3</v>
      </c>
      <c r="N23" s="20">
        <v>8.1018518518518514E-3</v>
      </c>
      <c r="O23" s="21">
        <v>1</v>
      </c>
      <c r="P23" s="269">
        <v>2</v>
      </c>
      <c r="Q23" s="18">
        <v>3.01</v>
      </c>
      <c r="R23" s="19">
        <v>1.5049999999999999</v>
      </c>
      <c r="S23" s="18">
        <v>1.01</v>
      </c>
      <c r="T23" s="18">
        <v>2</v>
      </c>
      <c r="U23" s="20">
        <v>6.6377314814814814E-3</v>
      </c>
      <c r="V23" s="21">
        <v>0</v>
      </c>
      <c r="W23" s="269">
        <v>2</v>
      </c>
      <c r="X23" s="18">
        <v>3.95</v>
      </c>
      <c r="Y23" s="19">
        <v>1.9750000000000001</v>
      </c>
      <c r="Z23" s="18">
        <v>1.6</v>
      </c>
      <c r="AA23" s="18">
        <v>2.35</v>
      </c>
      <c r="AB23" s="20">
        <v>6.3541666666666677E-3</v>
      </c>
      <c r="AC23" s="21">
        <v>0</v>
      </c>
      <c r="AD23" s="269">
        <v>4</v>
      </c>
      <c r="AE23" s="18">
        <v>9.14</v>
      </c>
      <c r="AF23" s="19">
        <v>2.2850000000000001</v>
      </c>
      <c r="AG23" s="18">
        <v>1</v>
      </c>
      <c r="AH23" s="18">
        <v>4.04</v>
      </c>
      <c r="AI23" s="20">
        <v>6.4930555555555557E-3</v>
      </c>
      <c r="AJ23" s="21">
        <v>0</v>
      </c>
      <c r="AK23" s="269">
        <v>1</v>
      </c>
      <c r="AL23" s="18">
        <v>1.67</v>
      </c>
      <c r="AM23" s="19">
        <v>1.67</v>
      </c>
      <c r="AN23" s="18">
        <v>1.67</v>
      </c>
      <c r="AO23" s="18">
        <v>1.67</v>
      </c>
      <c r="AP23" s="20">
        <v>7.8819444444444432E-3</v>
      </c>
      <c r="AQ23" s="21">
        <v>0</v>
      </c>
      <c r="AR23" s="269"/>
      <c r="AS23" s="18"/>
      <c r="AT23" s="19"/>
      <c r="AU23" s="18"/>
      <c r="AV23" s="18"/>
      <c r="AW23" s="20"/>
      <c r="AX23" s="21"/>
      <c r="AY23" s="269">
        <v>1</v>
      </c>
      <c r="AZ23" s="18">
        <v>10.32097231</v>
      </c>
      <c r="BA23" s="19">
        <v>10.32097231</v>
      </c>
      <c r="BB23" s="18">
        <v>10.32097231</v>
      </c>
      <c r="BC23" s="18">
        <v>10.32097231</v>
      </c>
      <c r="BD23" s="20">
        <v>6.5972222222222222E-3</v>
      </c>
      <c r="BE23" s="21">
        <v>0.87361111110658385</v>
      </c>
      <c r="BF23" s="269">
        <v>5</v>
      </c>
      <c r="BG23" s="18">
        <v>21.06</v>
      </c>
      <c r="BH23" s="19">
        <v>4.2119999999999997</v>
      </c>
      <c r="BI23" s="18">
        <v>3.5</v>
      </c>
      <c r="BJ23" s="18">
        <v>5.04</v>
      </c>
      <c r="BK23" s="20">
        <v>6.9166666666666664E-3</v>
      </c>
      <c r="BL23" s="21">
        <v>0.6</v>
      </c>
      <c r="BM23" s="270">
        <v>4</v>
      </c>
      <c r="BN23" s="27">
        <v>14.6</v>
      </c>
      <c r="BO23" s="28">
        <v>3.65</v>
      </c>
      <c r="BP23" s="27">
        <v>3</v>
      </c>
      <c r="BQ23" s="27">
        <v>5</v>
      </c>
      <c r="BR23" s="29">
        <v>7.0862268518518514E-3</v>
      </c>
      <c r="BS23" s="271">
        <v>0.5</v>
      </c>
      <c r="BT23" s="269">
        <v>5</v>
      </c>
      <c r="BU23" s="18">
        <v>18.75</v>
      </c>
      <c r="BV23" s="19">
        <v>3.75</v>
      </c>
      <c r="BW23" s="18">
        <v>3</v>
      </c>
      <c r="BX23" s="18">
        <v>4.4000000000000004</v>
      </c>
      <c r="BY23" s="20">
        <v>7.0231481481481482E-3</v>
      </c>
      <c r="BZ23" s="21">
        <v>0.4</v>
      </c>
      <c r="CA23" s="269">
        <v>1</v>
      </c>
      <c r="CB23" s="18">
        <v>2.1</v>
      </c>
      <c r="CC23" s="19">
        <v>2.1</v>
      </c>
      <c r="CD23" s="18">
        <v>2.1</v>
      </c>
      <c r="CE23" s="18">
        <v>2.1</v>
      </c>
      <c r="CF23" s="20">
        <v>7.4652777777777781E-3</v>
      </c>
      <c r="CG23" s="21">
        <v>0</v>
      </c>
      <c r="CH23" s="269">
        <v>1</v>
      </c>
      <c r="CI23" s="18">
        <v>1.75</v>
      </c>
      <c r="CJ23" s="19">
        <v>1.75</v>
      </c>
      <c r="CK23" s="18">
        <v>1.75</v>
      </c>
      <c r="CL23" s="18">
        <v>1.75</v>
      </c>
      <c r="CM23" s="20">
        <v>7.6041666666666662E-3</v>
      </c>
      <c r="CN23" s="21">
        <v>1</v>
      </c>
      <c r="CO23" s="269"/>
      <c r="CP23" s="18"/>
      <c r="CQ23" s="19"/>
      <c r="CR23" s="18"/>
      <c r="CS23" s="18"/>
      <c r="CT23" s="20"/>
      <c r="CU23" s="21"/>
      <c r="CV23" s="269"/>
      <c r="CW23" s="18"/>
      <c r="CX23" s="19"/>
      <c r="CY23" s="18"/>
      <c r="CZ23" s="18"/>
      <c r="DA23" s="20"/>
      <c r="DB23" s="21"/>
      <c r="DC23" s="269"/>
      <c r="DD23" s="18"/>
      <c r="DE23" s="19"/>
      <c r="DF23" s="18"/>
      <c r="DG23" s="18"/>
      <c r="DH23" s="20"/>
      <c r="DI23" s="21"/>
      <c r="DJ23" s="272">
        <v>29</v>
      </c>
      <c r="DK23" s="272">
        <v>102.60097231</v>
      </c>
      <c r="DL23" s="273">
        <v>3.5379645624137934</v>
      </c>
      <c r="DM23" s="272">
        <v>1</v>
      </c>
      <c r="DN23" s="272">
        <v>10.32097231</v>
      </c>
      <c r="DO23" s="274">
        <v>7.0462164750957849E-3</v>
      </c>
      <c r="DP23" s="275">
        <v>0.37495210727953737</v>
      </c>
      <c r="DQ23" s="40">
        <v>3</v>
      </c>
      <c r="DR23" s="18">
        <v>37.1</v>
      </c>
      <c r="DS23" s="19">
        <v>12.366666666666667</v>
      </c>
      <c r="DT23" s="18">
        <v>8.6999999999999993</v>
      </c>
      <c r="DU23" s="18">
        <v>15.4</v>
      </c>
      <c r="DV23" s="20">
        <v>3.0825617283950619E-3</v>
      </c>
      <c r="DW23" s="21">
        <v>0</v>
      </c>
      <c r="DX23" s="269">
        <v>2</v>
      </c>
      <c r="DY23" s="18">
        <v>22</v>
      </c>
      <c r="DZ23" s="19">
        <v>11</v>
      </c>
      <c r="EA23" s="18">
        <v>10</v>
      </c>
      <c r="EB23" s="18">
        <v>12</v>
      </c>
      <c r="EC23" s="20">
        <v>1.9502314814814814E-3</v>
      </c>
      <c r="ED23" s="21">
        <v>1.5</v>
      </c>
      <c r="EE23" s="269">
        <v>3</v>
      </c>
      <c r="EF23" s="18">
        <v>34.200000000000003</v>
      </c>
      <c r="EG23" s="19">
        <v>11.4</v>
      </c>
      <c r="EH23" s="18">
        <v>10</v>
      </c>
      <c r="EI23" s="18">
        <v>13.2</v>
      </c>
      <c r="EJ23" s="20">
        <v>2.334104938271605E-3</v>
      </c>
      <c r="EK23" s="21">
        <v>3</v>
      </c>
      <c r="EL23" s="269">
        <v>4</v>
      </c>
      <c r="EM23" s="18">
        <v>83.5</v>
      </c>
      <c r="EN23" s="19">
        <v>20.875</v>
      </c>
      <c r="EO23" s="18">
        <v>11.5</v>
      </c>
      <c r="EP23" s="18">
        <v>32.700000000000003</v>
      </c>
      <c r="EQ23" s="20">
        <v>2.4710648148148148E-3</v>
      </c>
      <c r="ER23" s="21">
        <v>0</v>
      </c>
      <c r="ES23" s="269">
        <v>3</v>
      </c>
      <c r="ET23" s="18">
        <v>28.32</v>
      </c>
      <c r="EU23" s="19">
        <v>9.44</v>
      </c>
      <c r="EV23" s="18">
        <v>8.17</v>
      </c>
      <c r="EW23" s="18">
        <v>10.5</v>
      </c>
      <c r="EX23" s="20">
        <v>2.8896604938271602E-3</v>
      </c>
      <c r="EY23" s="21">
        <v>0.33333333333333331</v>
      </c>
      <c r="EZ23" s="269"/>
      <c r="FA23" s="18"/>
      <c r="FB23" s="19"/>
      <c r="FC23" s="18"/>
      <c r="FD23" s="18"/>
      <c r="FE23" s="20"/>
      <c r="FF23" s="21"/>
      <c r="FG23" s="269"/>
      <c r="FH23" s="18"/>
      <c r="FI23" s="19"/>
      <c r="FJ23" s="18"/>
      <c r="FK23" s="18"/>
      <c r="FL23" s="20"/>
      <c r="FM23" s="21"/>
      <c r="FN23" s="269"/>
      <c r="FO23" s="18"/>
      <c r="FP23" s="19"/>
      <c r="FQ23" s="18"/>
      <c r="FR23" s="18"/>
      <c r="FS23" s="20"/>
      <c r="FT23" s="21"/>
      <c r="FU23" s="269"/>
      <c r="FV23" s="18"/>
      <c r="FW23" s="19"/>
      <c r="FX23" s="18"/>
      <c r="FY23" s="18"/>
      <c r="FZ23" s="20"/>
      <c r="GA23" s="21"/>
      <c r="GB23" s="270"/>
      <c r="GC23" s="27"/>
      <c r="GD23" s="28"/>
      <c r="GE23" s="27"/>
      <c r="GF23" s="27"/>
      <c r="GG23" s="29"/>
      <c r="GH23" s="271"/>
      <c r="GI23" s="269"/>
      <c r="GJ23" s="18"/>
      <c r="GK23" s="19"/>
      <c r="GL23" s="18"/>
      <c r="GM23" s="18"/>
      <c r="GN23" s="20"/>
      <c r="GO23" s="21"/>
      <c r="GP23" s="269">
        <v>2</v>
      </c>
      <c r="GQ23" s="18">
        <v>20</v>
      </c>
      <c r="GR23" s="19">
        <v>10</v>
      </c>
      <c r="GS23" s="18">
        <v>8</v>
      </c>
      <c r="GT23" s="18">
        <v>12</v>
      </c>
      <c r="GU23" s="20">
        <v>2.6041666666666665E-3</v>
      </c>
      <c r="GV23" s="21">
        <v>0.5</v>
      </c>
      <c r="GW23" s="269">
        <v>2</v>
      </c>
      <c r="GX23" s="18">
        <v>22</v>
      </c>
      <c r="GY23" s="19">
        <v>11</v>
      </c>
      <c r="GZ23" s="18">
        <v>7</v>
      </c>
      <c r="HA23" s="18">
        <v>15</v>
      </c>
      <c r="HB23" s="20">
        <v>3.2754629629629627E-3</v>
      </c>
      <c r="HC23" s="21">
        <v>1.5</v>
      </c>
      <c r="HD23" s="269"/>
      <c r="HE23" s="18"/>
      <c r="HF23" s="19"/>
      <c r="HG23" s="18"/>
      <c r="HH23" s="18"/>
      <c r="HI23" s="20"/>
      <c r="HJ23" s="21"/>
      <c r="HK23" s="269"/>
      <c r="HL23" s="18"/>
      <c r="HM23" s="19"/>
      <c r="HN23" s="18"/>
      <c r="HO23" s="18"/>
      <c r="HP23" s="20"/>
      <c r="HQ23" s="21"/>
      <c r="HR23" s="269"/>
      <c r="HS23" s="18"/>
      <c r="HT23" s="19"/>
      <c r="HU23" s="18"/>
      <c r="HV23" s="18"/>
      <c r="HW23" s="20"/>
      <c r="HX23" s="21"/>
      <c r="HY23" s="272">
        <v>19</v>
      </c>
      <c r="HZ23" s="272">
        <v>247.12</v>
      </c>
      <c r="IA23" s="273">
        <v>13.006315789473684</v>
      </c>
      <c r="IB23" s="272">
        <v>7</v>
      </c>
      <c r="IC23" s="272">
        <v>32.700000000000003</v>
      </c>
      <c r="ID23" s="274">
        <v>2.6559454191033135E-3</v>
      </c>
      <c r="IE23" s="275">
        <v>0.89473684210526316</v>
      </c>
      <c r="IF23" s="40">
        <v>2</v>
      </c>
      <c r="IG23" s="18">
        <v>1.5499999999999998</v>
      </c>
      <c r="IH23" s="19">
        <v>0.77499999999999991</v>
      </c>
      <c r="II23" s="18">
        <v>0.7</v>
      </c>
      <c r="IJ23" s="18">
        <v>0.85</v>
      </c>
      <c r="IK23" s="20">
        <v>2.4050925925925927E-2</v>
      </c>
      <c r="IL23" s="21">
        <v>0</v>
      </c>
      <c r="IM23" s="269"/>
      <c r="IN23" s="18"/>
      <c r="IO23" s="19"/>
      <c r="IP23" s="18"/>
      <c r="IQ23" s="18"/>
      <c r="IR23" s="20"/>
      <c r="IS23" s="21"/>
      <c r="IT23" s="269">
        <v>2</v>
      </c>
      <c r="IU23" s="18">
        <v>1.27</v>
      </c>
      <c r="IV23" s="19">
        <v>0.63500000000000001</v>
      </c>
      <c r="IW23" s="18">
        <v>0.56000000000000005</v>
      </c>
      <c r="IX23" s="18">
        <v>0.71</v>
      </c>
      <c r="IY23" s="20">
        <v>4.4363425925925924E-2</v>
      </c>
      <c r="IZ23" s="21">
        <v>0</v>
      </c>
      <c r="JA23" s="269">
        <v>1</v>
      </c>
      <c r="JB23" s="18">
        <v>0.85</v>
      </c>
      <c r="JC23" s="19">
        <v>0.85</v>
      </c>
      <c r="JD23" s="18">
        <v>0.85</v>
      </c>
      <c r="JE23" s="18">
        <v>0.85</v>
      </c>
      <c r="JF23" s="20">
        <v>2.4236111111111111E-2</v>
      </c>
      <c r="JG23" s="21">
        <v>1</v>
      </c>
      <c r="JH23" s="269"/>
      <c r="JI23" s="18"/>
      <c r="JJ23" s="19"/>
      <c r="JK23" s="18"/>
      <c r="JL23" s="18"/>
      <c r="JM23" s="20"/>
      <c r="JN23" s="21"/>
      <c r="JO23" s="269"/>
      <c r="JP23" s="18"/>
      <c r="JQ23" s="19"/>
      <c r="JR23" s="18"/>
      <c r="JS23" s="18"/>
      <c r="JT23" s="20"/>
      <c r="JU23" s="21"/>
      <c r="JV23" s="269"/>
      <c r="JW23" s="18"/>
      <c r="JX23" s="19"/>
      <c r="JY23" s="18"/>
      <c r="JZ23" s="18"/>
      <c r="KA23" s="20"/>
      <c r="KB23" s="21"/>
      <c r="KC23" s="269"/>
      <c r="KD23" s="18"/>
      <c r="KE23" s="19"/>
      <c r="KF23" s="18"/>
      <c r="KG23" s="18"/>
      <c r="KH23" s="20"/>
      <c r="KI23" s="21"/>
      <c r="KJ23" s="269"/>
      <c r="KK23" s="18"/>
      <c r="KL23" s="19"/>
      <c r="KM23" s="18"/>
      <c r="KN23" s="18"/>
      <c r="KO23" s="20"/>
      <c r="KP23" s="21"/>
      <c r="KQ23" s="270"/>
      <c r="KR23" s="27"/>
      <c r="KS23" s="28"/>
      <c r="KT23" s="27"/>
      <c r="KU23" s="27"/>
      <c r="KV23" s="29"/>
      <c r="KW23" s="271"/>
      <c r="KX23" s="269"/>
      <c r="KY23" s="18"/>
      <c r="KZ23" s="19"/>
      <c r="LA23" s="18"/>
      <c r="LB23" s="18"/>
      <c r="LC23" s="20"/>
      <c r="LD23" s="21"/>
      <c r="LE23" s="269"/>
      <c r="LF23" s="18"/>
      <c r="LG23" s="19"/>
      <c r="LH23" s="18"/>
      <c r="LI23" s="18"/>
      <c r="LJ23" s="20"/>
      <c r="LK23" s="21"/>
      <c r="LL23" s="269"/>
      <c r="LM23" s="18"/>
      <c r="LN23" s="19"/>
      <c r="LO23" s="18"/>
      <c r="LP23" s="18"/>
      <c r="LQ23" s="20"/>
      <c r="LR23" s="21"/>
      <c r="LS23" s="269"/>
      <c r="LT23" s="18"/>
      <c r="LU23" s="19"/>
      <c r="LV23" s="18"/>
      <c r="LW23" s="18"/>
      <c r="LX23" s="20"/>
      <c r="LY23" s="21"/>
      <c r="LZ23" s="269"/>
      <c r="MA23" s="18"/>
      <c r="MB23" s="19"/>
      <c r="MC23" s="18"/>
      <c r="MD23" s="18"/>
      <c r="ME23" s="20"/>
      <c r="MF23" s="21"/>
      <c r="MG23" s="269"/>
      <c r="MH23" s="18"/>
      <c r="MI23" s="19"/>
      <c r="MJ23" s="18"/>
      <c r="MK23" s="18"/>
      <c r="ML23" s="20"/>
      <c r="MM23" s="21"/>
      <c r="MN23" s="272">
        <v>5</v>
      </c>
      <c r="MO23" s="272">
        <v>3.67</v>
      </c>
      <c r="MP23" s="273">
        <v>0.73399999999999999</v>
      </c>
      <c r="MQ23" s="272">
        <v>0.56000000000000005</v>
      </c>
      <c r="MR23" s="272">
        <v>0.85</v>
      </c>
      <c r="MS23" s="274">
        <v>3.2212962962962964E-2</v>
      </c>
      <c r="MT23" s="275">
        <v>0.2</v>
      </c>
      <c r="MU23" s="40"/>
      <c r="MV23" s="18"/>
      <c r="MW23" s="19"/>
      <c r="MX23" s="18"/>
      <c r="MY23" s="18"/>
      <c r="MZ23" s="20"/>
      <c r="NA23" s="21"/>
      <c r="NB23" s="272"/>
      <c r="NC23" s="272"/>
      <c r="ND23" s="273"/>
      <c r="NE23" s="272"/>
      <c r="NF23" s="272"/>
      <c r="NG23" s="274"/>
      <c r="NH23" s="276"/>
    </row>
    <row r="24" spans="1:372" s="22" customFormat="1" x14ac:dyDescent="0.2">
      <c r="A24" s="268">
        <v>14</v>
      </c>
      <c r="B24" s="40">
        <v>4</v>
      </c>
      <c r="C24" s="18">
        <v>19</v>
      </c>
      <c r="D24" s="19">
        <v>4.75</v>
      </c>
      <c r="E24" s="18">
        <v>2.8</v>
      </c>
      <c r="F24" s="18">
        <v>8.1</v>
      </c>
      <c r="G24" s="20">
        <v>7.6678240740740734E-3</v>
      </c>
      <c r="H24" s="21">
        <v>0.5</v>
      </c>
      <c r="I24" s="269">
        <v>2</v>
      </c>
      <c r="J24" s="18">
        <v>9</v>
      </c>
      <c r="K24" s="19">
        <v>4.5</v>
      </c>
      <c r="L24" s="18">
        <v>3.9</v>
      </c>
      <c r="M24" s="18">
        <v>5.0999999999999996</v>
      </c>
      <c r="N24" s="20">
        <v>7.8240740740740736E-3</v>
      </c>
      <c r="O24" s="21">
        <v>0</v>
      </c>
      <c r="P24" s="269">
        <v>4</v>
      </c>
      <c r="Q24" s="18">
        <v>12.24</v>
      </c>
      <c r="R24" s="19">
        <v>3.06</v>
      </c>
      <c r="S24" s="18">
        <v>3</v>
      </c>
      <c r="T24" s="18">
        <v>3.14</v>
      </c>
      <c r="U24" s="20">
        <v>7.0543981481481482E-3</v>
      </c>
      <c r="V24" s="21">
        <v>0.75</v>
      </c>
      <c r="W24" s="269">
        <v>4</v>
      </c>
      <c r="X24" s="18">
        <v>18.8</v>
      </c>
      <c r="Y24" s="19">
        <v>4.7</v>
      </c>
      <c r="Z24" s="18">
        <v>2</v>
      </c>
      <c r="AA24" s="18">
        <v>10.5</v>
      </c>
      <c r="AB24" s="20">
        <v>6.2760416666666667E-3</v>
      </c>
      <c r="AC24" s="21">
        <v>0.25</v>
      </c>
      <c r="AD24" s="269">
        <v>3</v>
      </c>
      <c r="AE24" s="18">
        <v>9.1499999999999986</v>
      </c>
      <c r="AF24" s="19">
        <v>3.0499999999999994</v>
      </c>
      <c r="AG24" s="18">
        <v>0.55000000000000004</v>
      </c>
      <c r="AH24" s="18">
        <v>4.5999999999999996</v>
      </c>
      <c r="AI24" s="20">
        <v>6.8904320987654318E-3</v>
      </c>
      <c r="AJ24" s="21">
        <v>0.33333333333333331</v>
      </c>
      <c r="AK24" s="269">
        <v>4</v>
      </c>
      <c r="AL24" s="18">
        <v>8.6499999999999986</v>
      </c>
      <c r="AM24" s="19">
        <v>2.1624999999999996</v>
      </c>
      <c r="AN24" s="18">
        <v>1.64</v>
      </c>
      <c r="AO24" s="18">
        <v>3.01</v>
      </c>
      <c r="AP24" s="20">
        <v>7.060185185185185E-3</v>
      </c>
      <c r="AQ24" s="21">
        <v>1.75</v>
      </c>
      <c r="AR24" s="269"/>
      <c r="AS24" s="18"/>
      <c r="AT24" s="19"/>
      <c r="AU24" s="18"/>
      <c r="AV24" s="18"/>
      <c r="AW24" s="20"/>
      <c r="AX24" s="21"/>
      <c r="AY24" s="269">
        <v>2</v>
      </c>
      <c r="AZ24" s="18">
        <v>7.3818874799999996</v>
      </c>
      <c r="BA24" s="19">
        <v>3.6909437399999998</v>
      </c>
      <c r="BB24" s="18">
        <v>2.6594678799999998</v>
      </c>
      <c r="BC24" s="18">
        <v>4.7224196000000003</v>
      </c>
      <c r="BD24" s="20">
        <v>9.2708333333333341E-3</v>
      </c>
      <c r="BE24" s="21">
        <v>4.0586805555576575</v>
      </c>
      <c r="BF24" s="269">
        <v>2</v>
      </c>
      <c r="BG24" s="18">
        <v>5</v>
      </c>
      <c r="BH24" s="19">
        <v>2.5</v>
      </c>
      <c r="BI24" s="18">
        <v>2</v>
      </c>
      <c r="BJ24" s="18">
        <v>3</v>
      </c>
      <c r="BK24" s="20">
        <v>7.3032407407407404E-3</v>
      </c>
      <c r="BL24" s="21">
        <v>1.5</v>
      </c>
      <c r="BM24" s="270">
        <v>2</v>
      </c>
      <c r="BN24" s="27">
        <v>9.4</v>
      </c>
      <c r="BO24" s="28">
        <v>4.7</v>
      </c>
      <c r="BP24" s="27">
        <v>2.9</v>
      </c>
      <c r="BQ24" s="27">
        <v>6.5</v>
      </c>
      <c r="BR24" s="29">
        <v>6.9502314814814808E-3</v>
      </c>
      <c r="BS24" s="271">
        <v>1</v>
      </c>
      <c r="BT24" s="269">
        <v>3</v>
      </c>
      <c r="BU24" s="18">
        <v>9.4</v>
      </c>
      <c r="BV24" s="19">
        <v>3.1333333333333333</v>
      </c>
      <c r="BW24" s="18">
        <v>2.9</v>
      </c>
      <c r="BX24" s="18">
        <v>3.5</v>
      </c>
      <c r="BY24" s="20">
        <v>6.8094135802469133E-3</v>
      </c>
      <c r="BZ24" s="21">
        <v>0.33333333333333331</v>
      </c>
      <c r="CA24" s="269">
        <v>2</v>
      </c>
      <c r="CB24" s="18">
        <v>4.5999999999999996</v>
      </c>
      <c r="CC24" s="19">
        <v>2.2999999999999998</v>
      </c>
      <c r="CD24" s="18">
        <v>2.1</v>
      </c>
      <c r="CE24" s="18">
        <v>2.5</v>
      </c>
      <c r="CF24" s="20">
        <v>7.2453703703703699E-3</v>
      </c>
      <c r="CG24" s="21">
        <v>2.5</v>
      </c>
      <c r="CH24" s="269">
        <v>1</v>
      </c>
      <c r="CI24" s="18">
        <v>2</v>
      </c>
      <c r="CJ24" s="19">
        <v>2</v>
      </c>
      <c r="CK24" s="18">
        <v>2</v>
      </c>
      <c r="CL24" s="18">
        <v>2</v>
      </c>
      <c r="CM24" s="20">
        <v>6.9675925925925921E-3</v>
      </c>
      <c r="CN24" s="21">
        <v>0</v>
      </c>
      <c r="CO24" s="269"/>
      <c r="CP24" s="18"/>
      <c r="CQ24" s="19"/>
      <c r="CR24" s="18"/>
      <c r="CS24" s="18"/>
      <c r="CT24" s="20"/>
      <c r="CU24" s="21"/>
      <c r="CV24" s="269"/>
      <c r="CW24" s="18"/>
      <c r="CX24" s="19"/>
      <c r="CY24" s="18"/>
      <c r="CZ24" s="18"/>
      <c r="DA24" s="20"/>
      <c r="DB24" s="21"/>
      <c r="DC24" s="269"/>
      <c r="DD24" s="18"/>
      <c r="DE24" s="19"/>
      <c r="DF24" s="18"/>
      <c r="DG24" s="18"/>
      <c r="DH24" s="20"/>
      <c r="DI24" s="21"/>
      <c r="DJ24" s="272">
        <v>33</v>
      </c>
      <c r="DK24" s="272">
        <v>114.62188748</v>
      </c>
      <c r="DL24" s="273">
        <v>3.4733905296969696</v>
      </c>
      <c r="DM24" s="272">
        <v>0.55000000000000004</v>
      </c>
      <c r="DN24" s="272">
        <v>10.5</v>
      </c>
      <c r="DO24" s="274">
        <v>7.1966189674522998E-3</v>
      </c>
      <c r="DP24" s="275">
        <v>1.0035563973065247</v>
      </c>
      <c r="DQ24" s="40">
        <v>2</v>
      </c>
      <c r="DR24" s="18">
        <v>24.3</v>
      </c>
      <c r="DS24" s="19">
        <v>12.15</v>
      </c>
      <c r="DT24" s="18">
        <v>11</v>
      </c>
      <c r="DU24" s="18">
        <v>13.3</v>
      </c>
      <c r="DV24" s="20">
        <v>3.472222222222222E-3</v>
      </c>
      <c r="DW24" s="21">
        <v>0.5</v>
      </c>
      <c r="DX24" s="269">
        <v>4</v>
      </c>
      <c r="DY24" s="18">
        <v>84.5</v>
      </c>
      <c r="DZ24" s="19">
        <v>21.125</v>
      </c>
      <c r="EA24" s="18">
        <v>16</v>
      </c>
      <c r="EB24" s="18">
        <v>30.4</v>
      </c>
      <c r="EC24" s="20">
        <v>2.5405092592592593E-3</v>
      </c>
      <c r="ED24" s="21">
        <v>0.25</v>
      </c>
      <c r="EE24" s="269">
        <v>4</v>
      </c>
      <c r="EF24" s="18">
        <v>72.5</v>
      </c>
      <c r="EG24" s="19">
        <v>18.125</v>
      </c>
      <c r="EH24" s="18">
        <v>10</v>
      </c>
      <c r="EI24" s="18">
        <v>35.5</v>
      </c>
      <c r="EJ24" s="20">
        <v>2.3611111111111111E-3</v>
      </c>
      <c r="EK24" s="21">
        <v>0.5</v>
      </c>
      <c r="EL24" s="269">
        <v>3</v>
      </c>
      <c r="EM24" s="18">
        <v>65.2</v>
      </c>
      <c r="EN24" s="19">
        <v>21.733333333333334</v>
      </c>
      <c r="EO24" s="18">
        <v>10</v>
      </c>
      <c r="EP24" s="18">
        <v>43.7</v>
      </c>
      <c r="EQ24" s="20">
        <v>2.2453703703703702E-3</v>
      </c>
      <c r="ER24" s="21">
        <v>0</v>
      </c>
      <c r="ES24" s="269">
        <v>3</v>
      </c>
      <c r="ET24" s="18">
        <v>49.97</v>
      </c>
      <c r="EU24" s="19">
        <v>16.656666666666666</v>
      </c>
      <c r="EV24" s="18">
        <v>10.5</v>
      </c>
      <c r="EW24" s="18">
        <v>28.17</v>
      </c>
      <c r="EX24" s="20">
        <v>2.5617283950617287E-3</v>
      </c>
      <c r="EY24" s="21">
        <v>0.66666666666666663</v>
      </c>
      <c r="EZ24" s="269"/>
      <c r="FA24" s="18"/>
      <c r="FB24" s="19"/>
      <c r="FC24" s="18"/>
      <c r="FD24" s="18"/>
      <c r="FE24" s="20"/>
      <c r="FF24" s="21"/>
      <c r="FG24" s="269"/>
      <c r="FH24" s="18"/>
      <c r="FI24" s="19"/>
      <c r="FJ24" s="18"/>
      <c r="FK24" s="18"/>
      <c r="FL24" s="20"/>
      <c r="FM24" s="21"/>
      <c r="FN24" s="269"/>
      <c r="FO24" s="18"/>
      <c r="FP24" s="19"/>
      <c r="FQ24" s="18"/>
      <c r="FR24" s="18"/>
      <c r="FS24" s="20"/>
      <c r="FT24" s="21"/>
      <c r="FU24" s="269"/>
      <c r="FV24" s="18"/>
      <c r="FW24" s="19"/>
      <c r="FX24" s="18"/>
      <c r="FY24" s="18"/>
      <c r="FZ24" s="20"/>
      <c r="GA24" s="21"/>
      <c r="GB24" s="270"/>
      <c r="GC24" s="27"/>
      <c r="GD24" s="28"/>
      <c r="GE24" s="27"/>
      <c r="GF24" s="27"/>
      <c r="GG24" s="29"/>
      <c r="GH24" s="271"/>
      <c r="GI24" s="269">
        <v>1</v>
      </c>
      <c r="GJ24" s="18">
        <v>3</v>
      </c>
      <c r="GK24" s="19">
        <v>3</v>
      </c>
      <c r="GL24" s="18">
        <v>3</v>
      </c>
      <c r="GM24" s="18">
        <v>3</v>
      </c>
      <c r="GN24" s="20">
        <v>3.472222222222222E-3</v>
      </c>
      <c r="GO24" s="21">
        <v>0</v>
      </c>
      <c r="GP24" s="269"/>
      <c r="GQ24" s="18"/>
      <c r="GR24" s="19"/>
      <c r="GS24" s="18"/>
      <c r="GT24" s="18"/>
      <c r="GU24" s="20"/>
      <c r="GV24" s="21"/>
      <c r="GW24" s="269">
        <v>2</v>
      </c>
      <c r="GX24" s="18">
        <v>12</v>
      </c>
      <c r="GY24" s="19">
        <v>6</v>
      </c>
      <c r="GZ24" s="18">
        <v>5</v>
      </c>
      <c r="HA24" s="18">
        <v>7</v>
      </c>
      <c r="HB24" s="20">
        <v>3.5706018518518517E-3</v>
      </c>
      <c r="HC24" s="21">
        <v>2</v>
      </c>
      <c r="HD24" s="269"/>
      <c r="HE24" s="18"/>
      <c r="HF24" s="19"/>
      <c r="HG24" s="18"/>
      <c r="HH24" s="18"/>
      <c r="HI24" s="20"/>
      <c r="HJ24" s="21"/>
      <c r="HK24" s="269"/>
      <c r="HL24" s="18"/>
      <c r="HM24" s="19"/>
      <c r="HN24" s="18"/>
      <c r="HO24" s="18"/>
      <c r="HP24" s="20"/>
      <c r="HQ24" s="21"/>
      <c r="HR24" s="269"/>
      <c r="HS24" s="18"/>
      <c r="HT24" s="19"/>
      <c r="HU24" s="18"/>
      <c r="HV24" s="18"/>
      <c r="HW24" s="20"/>
      <c r="HX24" s="21"/>
      <c r="HY24" s="272">
        <v>19</v>
      </c>
      <c r="HZ24" s="272">
        <v>311.47000000000003</v>
      </c>
      <c r="IA24" s="273">
        <v>16.393157894736845</v>
      </c>
      <c r="IB24" s="272">
        <v>3</v>
      </c>
      <c r="IC24" s="272">
        <v>43.7</v>
      </c>
      <c r="ID24" s="274">
        <v>2.7150341130604285E-3</v>
      </c>
      <c r="IE24" s="275">
        <v>0.52631578947368418</v>
      </c>
      <c r="IF24" s="40">
        <v>1</v>
      </c>
      <c r="IG24" s="18">
        <v>1</v>
      </c>
      <c r="IH24" s="19">
        <v>1</v>
      </c>
      <c r="II24" s="18">
        <v>1</v>
      </c>
      <c r="IJ24" s="18">
        <v>1</v>
      </c>
      <c r="IK24" s="20">
        <v>2.417824074074074E-2</v>
      </c>
      <c r="IL24" s="21">
        <v>0</v>
      </c>
      <c r="IM24" s="269"/>
      <c r="IN24" s="18"/>
      <c r="IO24" s="19"/>
      <c r="IP24" s="18"/>
      <c r="IQ24" s="18"/>
      <c r="IR24" s="20"/>
      <c r="IS24" s="21"/>
      <c r="IT24" s="269">
        <v>1</v>
      </c>
      <c r="IU24" s="18">
        <v>1.2</v>
      </c>
      <c r="IV24" s="19">
        <v>1.2</v>
      </c>
      <c r="IW24" s="18">
        <v>1.2</v>
      </c>
      <c r="IX24" s="18">
        <v>1.2</v>
      </c>
      <c r="IY24" s="20">
        <v>2.2939814814814816E-2</v>
      </c>
      <c r="IZ24" s="21">
        <v>0</v>
      </c>
      <c r="JA24" s="269">
        <v>1</v>
      </c>
      <c r="JB24" s="18">
        <v>1.1000000000000001</v>
      </c>
      <c r="JC24" s="19">
        <v>1.1000000000000001</v>
      </c>
      <c r="JD24" s="18">
        <v>1.1000000000000001</v>
      </c>
      <c r="JE24" s="18">
        <v>1.1000000000000001</v>
      </c>
      <c r="JF24" s="20">
        <v>2.1608796296296296E-2</v>
      </c>
      <c r="JG24" s="21">
        <v>0</v>
      </c>
      <c r="JH24" s="269"/>
      <c r="JI24" s="18"/>
      <c r="JJ24" s="19"/>
      <c r="JK24" s="18"/>
      <c r="JL24" s="18"/>
      <c r="JM24" s="20"/>
      <c r="JN24" s="21"/>
      <c r="JO24" s="269"/>
      <c r="JP24" s="18"/>
      <c r="JQ24" s="19"/>
      <c r="JR24" s="18"/>
      <c r="JS24" s="18"/>
      <c r="JT24" s="20"/>
      <c r="JU24" s="21"/>
      <c r="JV24" s="269"/>
      <c r="JW24" s="18"/>
      <c r="JX24" s="19"/>
      <c r="JY24" s="18"/>
      <c r="JZ24" s="18"/>
      <c r="KA24" s="20"/>
      <c r="KB24" s="21"/>
      <c r="KC24" s="269"/>
      <c r="KD24" s="18"/>
      <c r="KE24" s="19"/>
      <c r="KF24" s="18"/>
      <c r="KG24" s="18"/>
      <c r="KH24" s="20"/>
      <c r="KI24" s="21"/>
      <c r="KJ24" s="269">
        <v>1</v>
      </c>
      <c r="KK24" s="18">
        <v>0.65</v>
      </c>
      <c r="KL24" s="19">
        <v>0.65</v>
      </c>
      <c r="KM24" s="18">
        <v>0.65</v>
      </c>
      <c r="KN24" s="18">
        <v>0.65</v>
      </c>
      <c r="KO24" s="20">
        <v>2.8807870370370373E-2</v>
      </c>
      <c r="KP24" s="21">
        <v>0</v>
      </c>
      <c r="KQ24" s="270">
        <v>2</v>
      </c>
      <c r="KR24" s="27">
        <v>1.1499999999999999</v>
      </c>
      <c r="KS24" s="28">
        <v>0.57499999999999996</v>
      </c>
      <c r="KT24" s="27">
        <v>0.5</v>
      </c>
      <c r="KU24" s="27">
        <v>0.65</v>
      </c>
      <c r="KV24" s="29">
        <v>2.7592592592592592E-2</v>
      </c>
      <c r="KW24" s="271">
        <v>0</v>
      </c>
      <c r="KX24" s="269"/>
      <c r="KY24" s="18"/>
      <c r="KZ24" s="19"/>
      <c r="LA24" s="18"/>
      <c r="LB24" s="18"/>
      <c r="LC24" s="20"/>
      <c r="LD24" s="21"/>
      <c r="LE24" s="269"/>
      <c r="LF24" s="18"/>
      <c r="LG24" s="19"/>
      <c r="LH24" s="18"/>
      <c r="LI24" s="18"/>
      <c r="LJ24" s="20"/>
      <c r="LK24" s="21"/>
      <c r="LL24" s="269"/>
      <c r="LM24" s="18"/>
      <c r="LN24" s="19"/>
      <c r="LO24" s="18"/>
      <c r="LP24" s="18"/>
      <c r="LQ24" s="20"/>
      <c r="LR24" s="21"/>
      <c r="LS24" s="269"/>
      <c r="LT24" s="18"/>
      <c r="LU24" s="19"/>
      <c r="LV24" s="18"/>
      <c r="LW24" s="18"/>
      <c r="LX24" s="20"/>
      <c r="LY24" s="21"/>
      <c r="LZ24" s="269"/>
      <c r="MA24" s="18"/>
      <c r="MB24" s="19"/>
      <c r="MC24" s="18"/>
      <c r="MD24" s="18"/>
      <c r="ME24" s="20"/>
      <c r="MF24" s="21"/>
      <c r="MG24" s="269"/>
      <c r="MH24" s="18"/>
      <c r="MI24" s="19"/>
      <c r="MJ24" s="18"/>
      <c r="MK24" s="18"/>
      <c r="ML24" s="20"/>
      <c r="MM24" s="21"/>
      <c r="MN24" s="272">
        <v>6</v>
      </c>
      <c r="MO24" s="272">
        <v>5.1000000000000005</v>
      </c>
      <c r="MP24" s="273">
        <v>0.85000000000000009</v>
      </c>
      <c r="MQ24" s="272">
        <v>0.5</v>
      </c>
      <c r="MR24" s="272">
        <v>1.2</v>
      </c>
      <c r="MS24" s="274">
        <v>2.5453317901234566E-2</v>
      </c>
      <c r="MT24" s="275">
        <v>0</v>
      </c>
      <c r="MU24" s="40"/>
      <c r="MV24" s="18"/>
      <c r="MW24" s="19"/>
      <c r="MX24" s="18"/>
      <c r="MY24" s="18"/>
      <c r="MZ24" s="20"/>
      <c r="NA24" s="21"/>
      <c r="NB24" s="272"/>
      <c r="NC24" s="272"/>
      <c r="ND24" s="273"/>
      <c r="NE24" s="272"/>
      <c r="NF24" s="272"/>
      <c r="NG24" s="274"/>
      <c r="NH24" s="276"/>
    </row>
    <row r="25" spans="1:372" s="22" customFormat="1" x14ac:dyDescent="0.2">
      <c r="A25" s="268">
        <v>15</v>
      </c>
      <c r="B25" s="40">
        <v>3</v>
      </c>
      <c r="C25" s="18">
        <v>16.600000000000001</v>
      </c>
      <c r="D25" s="19">
        <v>5.5333333333333341</v>
      </c>
      <c r="E25" s="18">
        <v>3.1</v>
      </c>
      <c r="F25" s="18">
        <v>10</v>
      </c>
      <c r="G25" s="20">
        <v>7.1874999999999994E-3</v>
      </c>
      <c r="H25" s="21">
        <v>1.3333333333333333</v>
      </c>
      <c r="I25" s="269">
        <v>2</v>
      </c>
      <c r="J25" s="18">
        <v>6.6</v>
      </c>
      <c r="K25" s="19">
        <v>3.3</v>
      </c>
      <c r="L25" s="18">
        <v>3.1</v>
      </c>
      <c r="M25" s="18">
        <v>3.5</v>
      </c>
      <c r="N25" s="20">
        <v>7.5520833333333334E-3</v>
      </c>
      <c r="O25" s="21">
        <v>0.5</v>
      </c>
      <c r="P25" s="269">
        <v>3</v>
      </c>
      <c r="Q25" s="18">
        <v>17.420000000000002</v>
      </c>
      <c r="R25" s="19">
        <v>5.8066666666666675</v>
      </c>
      <c r="S25" s="18">
        <v>3.02</v>
      </c>
      <c r="T25" s="18">
        <v>10.3</v>
      </c>
      <c r="U25" s="20">
        <v>7.0987654320987656E-3</v>
      </c>
      <c r="V25" s="21">
        <v>0.33333333333333331</v>
      </c>
      <c r="W25" s="269">
        <v>1</v>
      </c>
      <c r="X25" s="18">
        <v>5</v>
      </c>
      <c r="Y25" s="19">
        <v>5</v>
      </c>
      <c r="Z25" s="18">
        <v>5</v>
      </c>
      <c r="AA25" s="18">
        <v>5</v>
      </c>
      <c r="AB25" s="20">
        <v>6.2615740740740748E-3</v>
      </c>
      <c r="AC25" s="21">
        <v>0</v>
      </c>
      <c r="AD25" s="269">
        <v>3</v>
      </c>
      <c r="AE25" s="18">
        <v>14.95</v>
      </c>
      <c r="AF25" s="19">
        <v>4.9833333333333334</v>
      </c>
      <c r="AG25" s="18">
        <v>4.03</v>
      </c>
      <c r="AH25" s="18">
        <v>6.87</v>
      </c>
      <c r="AI25" s="20">
        <v>6.7939814814814816E-3</v>
      </c>
      <c r="AJ25" s="21">
        <v>1</v>
      </c>
      <c r="AK25" s="269">
        <v>4</v>
      </c>
      <c r="AL25" s="18">
        <v>9.4600000000000009</v>
      </c>
      <c r="AM25" s="19">
        <v>2.3650000000000002</v>
      </c>
      <c r="AN25" s="18">
        <v>1.06</v>
      </c>
      <c r="AO25" s="18">
        <v>3.74</v>
      </c>
      <c r="AP25" s="20">
        <v>7.1759259259259259E-3</v>
      </c>
      <c r="AQ25" s="21">
        <v>1.25</v>
      </c>
      <c r="AR25" s="269">
        <v>2</v>
      </c>
      <c r="AS25" s="18">
        <v>6.45</v>
      </c>
      <c r="AT25" s="19">
        <v>3.2250000000000001</v>
      </c>
      <c r="AU25" s="18">
        <v>2.83</v>
      </c>
      <c r="AV25" s="18">
        <v>3.62</v>
      </c>
      <c r="AW25" s="20">
        <v>7.2800925925925915E-3</v>
      </c>
      <c r="AX25" s="21">
        <v>8.9930555555547471</v>
      </c>
      <c r="AY25" s="269">
        <v>1</v>
      </c>
      <c r="AZ25" s="18">
        <v>13.1</v>
      </c>
      <c r="BA25" s="19">
        <v>13.1</v>
      </c>
      <c r="BB25" s="18">
        <v>13.1</v>
      </c>
      <c r="BC25" s="18">
        <v>13.1</v>
      </c>
      <c r="BD25" s="20">
        <v>8.2523148148148148E-3</v>
      </c>
      <c r="BE25" s="21">
        <v>2.5013888888861402</v>
      </c>
      <c r="BF25" s="269">
        <v>4</v>
      </c>
      <c r="BG25" s="18">
        <v>15</v>
      </c>
      <c r="BH25" s="19">
        <v>3.75</v>
      </c>
      <c r="BI25" s="18">
        <v>3.5</v>
      </c>
      <c r="BJ25" s="18">
        <v>4</v>
      </c>
      <c r="BK25" s="20">
        <v>6.9126157407407417E-3</v>
      </c>
      <c r="BL25" s="21">
        <v>0.5</v>
      </c>
      <c r="BM25" s="270">
        <v>3</v>
      </c>
      <c r="BN25" s="27">
        <v>10.9</v>
      </c>
      <c r="BO25" s="28">
        <v>3.6333333333333333</v>
      </c>
      <c r="BP25" s="27">
        <v>2.9</v>
      </c>
      <c r="BQ25" s="27">
        <v>4</v>
      </c>
      <c r="BR25" s="29">
        <v>7.2608024691358025E-3</v>
      </c>
      <c r="BS25" s="271">
        <v>0.66666666666666663</v>
      </c>
      <c r="BT25" s="269">
        <v>4</v>
      </c>
      <c r="BU25" s="18">
        <v>16.3</v>
      </c>
      <c r="BV25" s="19">
        <v>4.0750000000000002</v>
      </c>
      <c r="BW25" s="18">
        <v>2.9</v>
      </c>
      <c r="BX25" s="18">
        <v>6.5</v>
      </c>
      <c r="BY25" s="20">
        <v>6.6261574074074079E-3</v>
      </c>
      <c r="BZ25" s="21">
        <v>0</v>
      </c>
      <c r="CA25" s="269">
        <v>3</v>
      </c>
      <c r="CB25" s="18">
        <v>6</v>
      </c>
      <c r="CC25" s="19">
        <v>2</v>
      </c>
      <c r="CD25" s="18">
        <v>2</v>
      </c>
      <c r="CE25" s="18">
        <v>2</v>
      </c>
      <c r="CF25" s="20">
        <v>6.7592592592592591E-3</v>
      </c>
      <c r="CG25" s="21">
        <v>1.3333333333333333</v>
      </c>
      <c r="CH25" s="269">
        <v>3</v>
      </c>
      <c r="CI25" s="18">
        <v>7.7359999999999998</v>
      </c>
      <c r="CJ25" s="19">
        <v>2.5786666666666664</v>
      </c>
      <c r="CK25" s="18">
        <v>2.2999999999999998</v>
      </c>
      <c r="CL25" s="18">
        <v>3.036</v>
      </c>
      <c r="CM25" s="20">
        <v>7.5462962962962966E-3</v>
      </c>
      <c r="CN25" s="21">
        <v>0</v>
      </c>
      <c r="CO25" s="269">
        <v>1</v>
      </c>
      <c r="CP25" s="18">
        <v>3.1</v>
      </c>
      <c r="CQ25" s="19">
        <v>3.1</v>
      </c>
      <c r="CR25" s="18">
        <v>3.1</v>
      </c>
      <c r="CS25" s="18">
        <v>3.1</v>
      </c>
      <c r="CT25" s="20">
        <v>6.6898148148148142E-3</v>
      </c>
      <c r="CU25" s="21"/>
      <c r="CV25" s="269"/>
      <c r="CW25" s="18"/>
      <c r="CX25" s="19"/>
      <c r="CY25" s="18"/>
      <c r="CZ25" s="18"/>
      <c r="DA25" s="20"/>
      <c r="DB25" s="21"/>
      <c r="DC25" s="269"/>
      <c r="DD25" s="18"/>
      <c r="DE25" s="19"/>
      <c r="DF25" s="18"/>
      <c r="DG25" s="18"/>
      <c r="DH25" s="20"/>
      <c r="DI25" s="21"/>
      <c r="DJ25" s="272">
        <v>37</v>
      </c>
      <c r="DK25" s="272">
        <v>148.61600000000004</v>
      </c>
      <c r="DL25" s="273">
        <v>4.0166486486486495</v>
      </c>
      <c r="DM25" s="272">
        <v>1.06</v>
      </c>
      <c r="DN25" s="272">
        <v>13.1</v>
      </c>
      <c r="DO25" s="274">
        <v>7.0720720720720701E-3</v>
      </c>
      <c r="DP25" s="275">
        <v>1.1802083333332121</v>
      </c>
      <c r="DQ25" s="40"/>
      <c r="DR25" s="18"/>
      <c r="DS25" s="19"/>
      <c r="DT25" s="18"/>
      <c r="DU25" s="18"/>
      <c r="DV25" s="20"/>
      <c r="DW25" s="21"/>
      <c r="DX25" s="269">
        <v>1</v>
      </c>
      <c r="DY25" s="18">
        <v>13</v>
      </c>
      <c r="DZ25" s="19">
        <v>13</v>
      </c>
      <c r="EA25" s="18">
        <v>13</v>
      </c>
      <c r="EB25" s="18">
        <v>13</v>
      </c>
      <c r="EC25" s="20">
        <v>1.8750000000000001E-3</v>
      </c>
      <c r="ED25" s="21">
        <v>1</v>
      </c>
      <c r="EE25" s="269">
        <v>3</v>
      </c>
      <c r="EF25" s="18">
        <v>66.099999999999994</v>
      </c>
      <c r="EG25" s="19">
        <v>22.033333333333331</v>
      </c>
      <c r="EH25" s="18">
        <v>9.8000000000000007</v>
      </c>
      <c r="EI25" s="18">
        <v>46.3</v>
      </c>
      <c r="EJ25" s="20">
        <v>2.6080246913580251E-3</v>
      </c>
      <c r="EK25" s="21">
        <v>3</v>
      </c>
      <c r="EL25" s="269">
        <v>3</v>
      </c>
      <c r="EM25" s="18">
        <v>30.9</v>
      </c>
      <c r="EN25" s="19">
        <v>10.299999999999999</v>
      </c>
      <c r="EO25" s="18">
        <v>6</v>
      </c>
      <c r="EP25" s="18">
        <v>13.9</v>
      </c>
      <c r="EQ25" s="20">
        <v>2.029320987654321E-3</v>
      </c>
      <c r="ER25" s="21">
        <v>0</v>
      </c>
      <c r="ES25" s="269">
        <v>2</v>
      </c>
      <c r="ET25" s="18">
        <v>24.7</v>
      </c>
      <c r="EU25" s="19">
        <v>12.35</v>
      </c>
      <c r="EV25" s="18">
        <v>10.5</v>
      </c>
      <c r="EW25" s="18">
        <v>14.2</v>
      </c>
      <c r="EX25" s="20">
        <v>1.9212962962962964E-3</v>
      </c>
      <c r="EY25" s="21">
        <v>0</v>
      </c>
      <c r="EZ25" s="269"/>
      <c r="FA25" s="18"/>
      <c r="FB25" s="19"/>
      <c r="FC25" s="18"/>
      <c r="FD25" s="18"/>
      <c r="FE25" s="20"/>
      <c r="FF25" s="21"/>
      <c r="FG25" s="269"/>
      <c r="FH25" s="18"/>
      <c r="FI25" s="19"/>
      <c r="FJ25" s="18"/>
      <c r="FK25" s="18"/>
      <c r="FL25" s="20"/>
      <c r="FM25" s="21"/>
      <c r="FN25" s="269"/>
      <c r="FO25" s="18"/>
      <c r="FP25" s="19"/>
      <c r="FQ25" s="18"/>
      <c r="FR25" s="18"/>
      <c r="FS25" s="20"/>
      <c r="FT25" s="21"/>
      <c r="FU25" s="269"/>
      <c r="FV25" s="18"/>
      <c r="FW25" s="19"/>
      <c r="FX25" s="18"/>
      <c r="FY25" s="18"/>
      <c r="FZ25" s="20"/>
      <c r="GA25" s="21"/>
      <c r="GB25" s="270"/>
      <c r="GC25" s="27"/>
      <c r="GD25" s="28"/>
      <c r="GE25" s="27"/>
      <c r="GF25" s="27"/>
      <c r="GG25" s="29"/>
      <c r="GH25" s="271"/>
      <c r="GI25" s="269">
        <v>3</v>
      </c>
      <c r="GJ25" s="18">
        <v>33.28</v>
      </c>
      <c r="GK25" s="19">
        <v>11.093333333333334</v>
      </c>
      <c r="GL25" s="18">
        <v>4.2</v>
      </c>
      <c r="GM25" s="18">
        <v>24.08</v>
      </c>
      <c r="GN25" s="20">
        <v>2.5655864197530864E-3</v>
      </c>
      <c r="GO25" s="21">
        <v>1</v>
      </c>
      <c r="GP25" s="269">
        <v>1</v>
      </c>
      <c r="GQ25" s="18">
        <v>8</v>
      </c>
      <c r="GR25" s="19">
        <v>8</v>
      </c>
      <c r="GS25" s="18">
        <v>8</v>
      </c>
      <c r="GT25" s="18">
        <v>8</v>
      </c>
      <c r="GU25" s="20">
        <v>2.6041666666666665E-3</v>
      </c>
      <c r="GV25" s="21">
        <v>1</v>
      </c>
      <c r="GW25" s="269">
        <v>2</v>
      </c>
      <c r="GX25" s="18">
        <v>33.1</v>
      </c>
      <c r="GY25" s="19">
        <v>16.55</v>
      </c>
      <c r="GZ25" s="18">
        <v>8</v>
      </c>
      <c r="HA25" s="18">
        <v>25.1</v>
      </c>
      <c r="HB25" s="20">
        <v>3.6053240740740742E-3</v>
      </c>
      <c r="HC25" s="21">
        <v>1</v>
      </c>
      <c r="HD25" s="269"/>
      <c r="HE25" s="18"/>
      <c r="HF25" s="19"/>
      <c r="HG25" s="18"/>
      <c r="HH25" s="18"/>
      <c r="HI25" s="20"/>
      <c r="HJ25" s="21"/>
      <c r="HK25" s="269"/>
      <c r="HL25" s="18"/>
      <c r="HM25" s="19"/>
      <c r="HN25" s="18"/>
      <c r="HO25" s="18"/>
      <c r="HP25" s="20"/>
      <c r="HQ25" s="21"/>
      <c r="HR25" s="269"/>
      <c r="HS25" s="18"/>
      <c r="HT25" s="19"/>
      <c r="HU25" s="18"/>
      <c r="HV25" s="18"/>
      <c r="HW25" s="20"/>
      <c r="HX25" s="21"/>
      <c r="HY25" s="272">
        <v>15</v>
      </c>
      <c r="HZ25" s="272">
        <v>209.07999999999996</v>
      </c>
      <c r="IA25" s="273">
        <v>13.938666666666665</v>
      </c>
      <c r="IB25" s="272">
        <v>4.2</v>
      </c>
      <c r="IC25" s="272">
        <v>46.3</v>
      </c>
      <c r="ID25" s="274">
        <v>2.4760802469135802E-3</v>
      </c>
      <c r="IE25" s="275">
        <v>1.0666666666666667</v>
      </c>
      <c r="IF25" s="40"/>
      <c r="IG25" s="18"/>
      <c r="IH25" s="19"/>
      <c r="II25" s="18"/>
      <c r="IJ25" s="18"/>
      <c r="IK25" s="20"/>
      <c r="IL25" s="21"/>
      <c r="IM25" s="269">
        <v>2</v>
      </c>
      <c r="IN25" s="18">
        <v>2.1</v>
      </c>
      <c r="IO25" s="19">
        <v>1.05</v>
      </c>
      <c r="IP25" s="18">
        <v>1</v>
      </c>
      <c r="IQ25" s="18">
        <v>1.1000000000000001</v>
      </c>
      <c r="IR25" s="20">
        <v>2.1956018518518521E-2</v>
      </c>
      <c r="IS25" s="21">
        <v>0</v>
      </c>
      <c r="IT25" s="269">
        <v>2</v>
      </c>
      <c r="IU25" s="18">
        <v>2.1399999999999997</v>
      </c>
      <c r="IV25" s="19">
        <v>1.0699999999999998</v>
      </c>
      <c r="IW25" s="18">
        <v>1</v>
      </c>
      <c r="IX25" s="18">
        <v>1.1399999999999999</v>
      </c>
      <c r="IY25" s="20">
        <v>2.3078703703703705E-2</v>
      </c>
      <c r="IZ25" s="21">
        <v>0</v>
      </c>
      <c r="JA25" s="269">
        <v>1</v>
      </c>
      <c r="JB25" s="18">
        <v>0.90900000000000003</v>
      </c>
      <c r="JC25" s="19">
        <v>0.90900000000000003</v>
      </c>
      <c r="JD25" s="18">
        <v>0.90900000000000003</v>
      </c>
      <c r="JE25" s="18">
        <v>0.90900000000000003</v>
      </c>
      <c r="JF25" s="20">
        <v>2.2662037037037036E-2</v>
      </c>
      <c r="JG25" s="21">
        <v>0</v>
      </c>
      <c r="JH25" s="269"/>
      <c r="JI25" s="18"/>
      <c r="JJ25" s="19"/>
      <c r="JK25" s="18"/>
      <c r="JL25" s="18"/>
      <c r="JM25" s="20"/>
      <c r="JN25" s="21"/>
      <c r="JO25" s="269"/>
      <c r="JP25" s="18"/>
      <c r="JQ25" s="19"/>
      <c r="JR25" s="18"/>
      <c r="JS25" s="18"/>
      <c r="JT25" s="20"/>
      <c r="JU25" s="21"/>
      <c r="JV25" s="269"/>
      <c r="JW25" s="18"/>
      <c r="JX25" s="19"/>
      <c r="JY25" s="18"/>
      <c r="JZ25" s="18"/>
      <c r="KA25" s="20"/>
      <c r="KB25" s="21"/>
      <c r="KC25" s="269"/>
      <c r="KD25" s="18"/>
      <c r="KE25" s="19"/>
      <c r="KF25" s="18"/>
      <c r="KG25" s="18"/>
      <c r="KH25" s="20"/>
      <c r="KI25" s="21"/>
      <c r="KJ25" s="269">
        <v>1</v>
      </c>
      <c r="KK25" s="18">
        <v>0.6</v>
      </c>
      <c r="KL25" s="19">
        <v>0.6</v>
      </c>
      <c r="KM25" s="18">
        <v>0.6</v>
      </c>
      <c r="KN25" s="18">
        <v>0.6</v>
      </c>
      <c r="KO25" s="20">
        <v>2.6990740740740742E-2</v>
      </c>
      <c r="KP25" s="21">
        <v>0</v>
      </c>
      <c r="KQ25" s="270"/>
      <c r="KR25" s="27"/>
      <c r="KS25" s="28"/>
      <c r="KT25" s="27"/>
      <c r="KU25" s="27"/>
      <c r="KV25" s="29"/>
      <c r="KW25" s="271"/>
      <c r="KX25" s="269"/>
      <c r="KY25" s="18"/>
      <c r="KZ25" s="19"/>
      <c r="LA25" s="18"/>
      <c r="LB25" s="18"/>
      <c r="LC25" s="20"/>
      <c r="LD25" s="21"/>
      <c r="LE25" s="269"/>
      <c r="LF25" s="18"/>
      <c r="LG25" s="19"/>
      <c r="LH25" s="18"/>
      <c r="LI25" s="18"/>
      <c r="LJ25" s="20"/>
      <c r="LK25" s="21"/>
      <c r="LL25" s="269">
        <v>2</v>
      </c>
      <c r="LM25" s="18">
        <v>0.98299999999999998</v>
      </c>
      <c r="LN25" s="19">
        <v>0.49149999999999999</v>
      </c>
      <c r="LO25" s="18">
        <v>0.48299999999999998</v>
      </c>
      <c r="LP25" s="18">
        <v>0.5</v>
      </c>
      <c r="LQ25" s="20">
        <v>3.5225694444444441E-2</v>
      </c>
      <c r="LR25" s="21">
        <v>0</v>
      </c>
      <c r="LS25" s="269"/>
      <c r="LT25" s="18"/>
      <c r="LU25" s="19"/>
      <c r="LV25" s="18"/>
      <c r="LW25" s="18"/>
      <c r="LX25" s="20"/>
      <c r="LY25" s="21"/>
      <c r="LZ25" s="269"/>
      <c r="MA25" s="18"/>
      <c r="MB25" s="19"/>
      <c r="MC25" s="18"/>
      <c r="MD25" s="18"/>
      <c r="ME25" s="20"/>
      <c r="MF25" s="21"/>
      <c r="MG25" s="269"/>
      <c r="MH25" s="18"/>
      <c r="MI25" s="19"/>
      <c r="MJ25" s="18"/>
      <c r="MK25" s="18"/>
      <c r="ML25" s="20"/>
      <c r="MM25" s="21"/>
      <c r="MN25" s="272">
        <v>8</v>
      </c>
      <c r="MO25" s="272">
        <v>6.7319999999999993</v>
      </c>
      <c r="MP25" s="273">
        <v>0.84149999999999991</v>
      </c>
      <c r="MQ25" s="272">
        <v>0.48299999999999998</v>
      </c>
      <c r="MR25" s="272">
        <v>1.1399999999999999</v>
      </c>
      <c r="MS25" s="274">
        <v>2.6271701388888891E-2</v>
      </c>
      <c r="MT25" s="275">
        <v>0</v>
      </c>
      <c r="MU25" s="40"/>
      <c r="MV25" s="18"/>
      <c r="MW25" s="19"/>
      <c r="MX25" s="18"/>
      <c r="MY25" s="18"/>
      <c r="MZ25" s="20"/>
      <c r="NA25" s="21"/>
      <c r="NB25" s="272"/>
      <c r="NC25" s="272"/>
      <c r="ND25" s="273"/>
      <c r="NE25" s="272"/>
      <c r="NF25" s="272"/>
      <c r="NG25" s="274"/>
      <c r="NH25" s="276"/>
    </row>
    <row r="26" spans="1:372" s="22" customFormat="1" x14ac:dyDescent="0.2">
      <c r="A26" s="268">
        <v>16</v>
      </c>
      <c r="B26" s="40">
        <v>1</v>
      </c>
      <c r="C26" s="18">
        <v>3.25</v>
      </c>
      <c r="D26" s="19">
        <v>3.25</v>
      </c>
      <c r="E26" s="18">
        <v>3.25</v>
      </c>
      <c r="F26" s="18">
        <v>3.25</v>
      </c>
      <c r="G26" s="20">
        <v>7.1412037037037043E-3</v>
      </c>
      <c r="H26" s="21">
        <v>1</v>
      </c>
      <c r="I26" s="269">
        <v>5</v>
      </c>
      <c r="J26" s="18">
        <v>30.6</v>
      </c>
      <c r="K26" s="19">
        <v>6.12</v>
      </c>
      <c r="L26" s="18">
        <v>2.5</v>
      </c>
      <c r="M26" s="18">
        <v>14</v>
      </c>
      <c r="N26" s="20">
        <v>8.3009259259259251E-3</v>
      </c>
      <c r="O26" s="21">
        <v>0</v>
      </c>
      <c r="P26" s="269"/>
      <c r="Q26" s="18"/>
      <c r="R26" s="19"/>
      <c r="S26" s="18"/>
      <c r="T26" s="18"/>
      <c r="U26" s="20"/>
      <c r="V26" s="21"/>
      <c r="W26" s="269">
        <v>3</v>
      </c>
      <c r="X26" s="18">
        <v>14.2</v>
      </c>
      <c r="Y26" s="19">
        <v>4.7333333333333334</v>
      </c>
      <c r="Z26" s="18">
        <v>4.2</v>
      </c>
      <c r="AA26" s="18">
        <v>5</v>
      </c>
      <c r="AB26" s="20">
        <v>7.0331790123456797E-3</v>
      </c>
      <c r="AC26" s="21">
        <v>1.6666666666666667</v>
      </c>
      <c r="AD26" s="269">
        <v>1</v>
      </c>
      <c r="AE26" s="18">
        <v>3.2</v>
      </c>
      <c r="AF26" s="19">
        <v>3.2</v>
      </c>
      <c r="AG26" s="18">
        <v>3.2</v>
      </c>
      <c r="AH26" s="18">
        <v>3.2</v>
      </c>
      <c r="AI26" s="20">
        <v>6.4467592592592597E-3</v>
      </c>
      <c r="AJ26" s="21">
        <v>2</v>
      </c>
      <c r="AK26" s="269">
        <v>1</v>
      </c>
      <c r="AL26" s="18">
        <v>1</v>
      </c>
      <c r="AM26" s="19">
        <v>1</v>
      </c>
      <c r="AN26" s="18">
        <v>1</v>
      </c>
      <c r="AO26" s="18">
        <v>1</v>
      </c>
      <c r="AP26" s="20">
        <v>7.3726851851851861E-3</v>
      </c>
      <c r="AQ26" s="21">
        <v>1</v>
      </c>
      <c r="AR26" s="269">
        <v>1</v>
      </c>
      <c r="AS26" s="18">
        <v>2.77</v>
      </c>
      <c r="AT26" s="19">
        <v>2.77</v>
      </c>
      <c r="AU26" s="18">
        <v>2.77</v>
      </c>
      <c r="AV26" s="18">
        <v>2.77</v>
      </c>
      <c r="AW26" s="20">
        <v>8.0902777777777778E-3</v>
      </c>
      <c r="AX26" s="21">
        <v>4.0027777777795563</v>
      </c>
      <c r="AY26" s="269"/>
      <c r="AZ26" s="18"/>
      <c r="BA26" s="19"/>
      <c r="BB26" s="18"/>
      <c r="BC26" s="18"/>
      <c r="BD26" s="20"/>
      <c r="BE26" s="21"/>
      <c r="BF26" s="269">
        <v>5</v>
      </c>
      <c r="BG26" s="18">
        <v>23.5</v>
      </c>
      <c r="BH26" s="19">
        <v>4.7</v>
      </c>
      <c r="BI26" s="18">
        <v>3</v>
      </c>
      <c r="BJ26" s="18">
        <v>7</v>
      </c>
      <c r="BK26" s="20">
        <v>6.9699074074074064E-3</v>
      </c>
      <c r="BL26" s="21">
        <v>0.4</v>
      </c>
      <c r="BM26" s="270"/>
      <c r="BN26" s="27"/>
      <c r="BO26" s="28"/>
      <c r="BP26" s="27"/>
      <c r="BQ26" s="27"/>
      <c r="BR26" s="29"/>
      <c r="BS26" s="271"/>
      <c r="BT26" s="269">
        <v>4</v>
      </c>
      <c r="BU26" s="18">
        <v>13.5</v>
      </c>
      <c r="BV26" s="19">
        <v>3.375</v>
      </c>
      <c r="BW26" s="18">
        <v>3</v>
      </c>
      <c r="BX26" s="18">
        <v>4</v>
      </c>
      <c r="BY26" s="20">
        <v>6.9965277777777777E-3</v>
      </c>
      <c r="BZ26" s="21">
        <v>0</v>
      </c>
      <c r="CA26" s="269">
        <v>2</v>
      </c>
      <c r="CB26" s="18">
        <v>4.6500000000000004</v>
      </c>
      <c r="CC26" s="19">
        <v>2.3250000000000002</v>
      </c>
      <c r="CD26" s="18">
        <v>2.25</v>
      </c>
      <c r="CE26" s="18">
        <v>2.4</v>
      </c>
      <c r="CF26" s="20">
        <v>7.1875000000000012E-3</v>
      </c>
      <c r="CG26" s="21">
        <v>1</v>
      </c>
      <c r="CH26" s="269">
        <v>3</v>
      </c>
      <c r="CI26" s="18">
        <v>9.3460000000000001</v>
      </c>
      <c r="CJ26" s="19">
        <v>3.1153333333333335</v>
      </c>
      <c r="CK26" s="18">
        <v>2</v>
      </c>
      <c r="CL26" s="18">
        <v>5.0960000000000001</v>
      </c>
      <c r="CM26" s="20">
        <v>7.8086419753086419E-3</v>
      </c>
      <c r="CN26" s="21">
        <v>0.66666666666666663</v>
      </c>
      <c r="CO26" s="269">
        <v>1</v>
      </c>
      <c r="CP26" s="18">
        <v>3.1</v>
      </c>
      <c r="CQ26" s="19">
        <v>3.1</v>
      </c>
      <c r="CR26" s="18">
        <v>3.1</v>
      </c>
      <c r="CS26" s="18">
        <v>3.1</v>
      </c>
      <c r="CT26" s="20">
        <v>7.3842592592592597E-3</v>
      </c>
      <c r="CU26" s="21"/>
      <c r="CV26" s="269"/>
      <c r="CW26" s="18"/>
      <c r="CX26" s="19"/>
      <c r="CY26" s="18"/>
      <c r="CZ26" s="18"/>
      <c r="DA26" s="20"/>
      <c r="DB26" s="21"/>
      <c r="DC26" s="269"/>
      <c r="DD26" s="18"/>
      <c r="DE26" s="19"/>
      <c r="DF26" s="18"/>
      <c r="DG26" s="18"/>
      <c r="DH26" s="20"/>
      <c r="DI26" s="21"/>
      <c r="DJ26" s="272">
        <v>27</v>
      </c>
      <c r="DK26" s="272">
        <v>109.11600000000001</v>
      </c>
      <c r="DL26" s="273">
        <v>4.0413333333333341</v>
      </c>
      <c r="DM26" s="272">
        <v>1</v>
      </c>
      <c r="DN26" s="272">
        <v>14</v>
      </c>
      <c r="DO26" s="274">
        <v>7.3954046639231833E-3</v>
      </c>
      <c r="DP26" s="275">
        <v>0.73087606837613683</v>
      </c>
      <c r="DQ26" s="40"/>
      <c r="DR26" s="18"/>
      <c r="DS26" s="19"/>
      <c r="DT26" s="18"/>
      <c r="DU26" s="18"/>
      <c r="DV26" s="20"/>
      <c r="DW26" s="21"/>
      <c r="DX26" s="269">
        <v>3</v>
      </c>
      <c r="DY26" s="18">
        <v>55.8</v>
      </c>
      <c r="DZ26" s="19">
        <v>18.599999999999998</v>
      </c>
      <c r="EA26" s="18">
        <v>6.3</v>
      </c>
      <c r="EB26" s="18">
        <v>36</v>
      </c>
      <c r="EC26" s="20">
        <v>3.3333333333333327E-3</v>
      </c>
      <c r="ED26" s="21">
        <v>0.33333333333333331</v>
      </c>
      <c r="EE26" s="269">
        <v>1</v>
      </c>
      <c r="EF26" s="18">
        <v>20.8</v>
      </c>
      <c r="EG26" s="19">
        <v>20.8</v>
      </c>
      <c r="EH26" s="18">
        <v>20.8</v>
      </c>
      <c r="EI26" s="18">
        <v>20.8</v>
      </c>
      <c r="EJ26" s="20">
        <v>3.0787037037037037E-3</v>
      </c>
      <c r="EK26" s="21">
        <v>6</v>
      </c>
      <c r="EL26" s="269"/>
      <c r="EM26" s="18"/>
      <c r="EN26" s="19"/>
      <c r="EO26" s="18"/>
      <c r="EP26" s="18"/>
      <c r="EQ26" s="20"/>
      <c r="ER26" s="21"/>
      <c r="ES26" s="269">
        <v>1</v>
      </c>
      <c r="ET26" s="18">
        <v>53.1</v>
      </c>
      <c r="EU26" s="19">
        <v>53.1</v>
      </c>
      <c r="EV26" s="18">
        <v>53.1</v>
      </c>
      <c r="EW26" s="18">
        <v>53.1</v>
      </c>
      <c r="EX26" s="20">
        <v>3.530092592592592E-3</v>
      </c>
      <c r="EY26" s="21">
        <v>2</v>
      </c>
      <c r="EZ26" s="269">
        <v>1</v>
      </c>
      <c r="FA26" s="18">
        <v>7.32</v>
      </c>
      <c r="FB26" s="19">
        <v>7.32</v>
      </c>
      <c r="FC26" s="18">
        <v>7.32</v>
      </c>
      <c r="FD26" s="18">
        <v>7.32</v>
      </c>
      <c r="FE26" s="20">
        <v>3.7962962962962963E-3</v>
      </c>
      <c r="FF26" s="21">
        <v>0</v>
      </c>
      <c r="FG26" s="269">
        <v>1</v>
      </c>
      <c r="FH26" s="18">
        <v>22.44</v>
      </c>
      <c r="FI26" s="19">
        <v>22.44</v>
      </c>
      <c r="FJ26" s="18">
        <v>22.44</v>
      </c>
      <c r="FK26" s="18">
        <v>22.44</v>
      </c>
      <c r="FL26" s="20">
        <v>2.7893518518518519E-3</v>
      </c>
      <c r="FM26" s="21">
        <v>0.97430555555183673</v>
      </c>
      <c r="FN26" s="269"/>
      <c r="FO26" s="18"/>
      <c r="FP26" s="19"/>
      <c r="FQ26" s="18"/>
      <c r="FR26" s="18"/>
      <c r="FS26" s="20"/>
      <c r="FT26" s="21"/>
      <c r="FU26" s="269"/>
      <c r="FV26" s="18"/>
      <c r="FW26" s="19"/>
      <c r="FX26" s="18"/>
      <c r="FY26" s="18"/>
      <c r="FZ26" s="20"/>
      <c r="GA26" s="21"/>
      <c r="GB26" s="270"/>
      <c r="GC26" s="27"/>
      <c r="GD26" s="28"/>
      <c r="GE26" s="27"/>
      <c r="GF26" s="27"/>
      <c r="GG26" s="29"/>
      <c r="GH26" s="271"/>
      <c r="GI26" s="269">
        <v>2</v>
      </c>
      <c r="GJ26" s="18">
        <v>6.5</v>
      </c>
      <c r="GK26" s="19">
        <v>3.25</v>
      </c>
      <c r="GL26" s="18">
        <v>2.25</v>
      </c>
      <c r="GM26" s="18">
        <v>4.25</v>
      </c>
      <c r="GN26" s="20">
        <v>3.0729166666666665E-3</v>
      </c>
      <c r="GO26" s="21">
        <v>1</v>
      </c>
      <c r="GP26" s="269">
        <v>2</v>
      </c>
      <c r="GQ26" s="18">
        <v>9.5</v>
      </c>
      <c r="GR26" s="19">
        <v>4.75</v>
      </c>
      <c r="GS26" s="18">
        <v>3.5</v>
      </c>
      <c r="GT26" s="18">
        <v>6</v>
      </c>
      <c r="GU26" s="20">
        <v>2.9340277777777776E-3</v>
      </c>
      <c r="GV26" s="21">
        <v>1</v>
      </c>
      <c r="GW26" s="269">
        <v>1</v>
      </c>
      <c r="GX26" s="18">
        <v>10.5</v>
      </c>
      <c r="GY26" s="19">
        <v>10.5</v>
      </c>
      <c r="GZ26" s="18">
        <v>10.5</v>
      </c>
      <c r="HA26" s="18">
        <v>10.5</v>
      </c>
      <c r="HB26" s="20">
        <v>2.9745370370370373E-3</v>
      </c>
      <c r="HC26" s="21">
        <v>0</v>
      </c>
      <c r="HD26" s="269">
        <v>3</v>
      </c>
      <c r="HE26" s="18">
        <v>19.899999999999999</v>
      </c>
      <c r="HF26" s="19">
        <v>6.6333333333333329</v>
      </c>
      <c r="HG26" s="18">
        <v>2</v>
      </c>
      <c r="HH26" s="18">
        <v>11.6</v>
      </c>
      <c r="HI26" s="20">
        <v>3.1751543209876543E-3</v>
      </c>
      <c r="HJ26" s="21">
        <v>1</v>
      </c>
      <c r="HK26" s="269"/>
      <c r="HL26" s="18"/>
      <c r="HM26" s="19"/>
      <c r="HN26" s="18"/>
      <c r="HO26" s="18"/>
      <c r="HP26" s="20"/>
      <c r="HQ26" s="21"/>
      <c r="HR26" s="269"/>
      <c r="HS26" s="18"/>
      <c r="HT26" s="19"/>
      <c r="HU26" s="18"/>
      <c r="HV26" s="18"/>
      <c r="HW26" s="20"/>
      <c r="HX26" s="21"/>
      <c r="HY26" s="272">
        <v>15</v>
      </c>
      <c r="HZ26" s="272">
        <v>205.85999999999999</v>
      </c>
      <c r="IA26" s="273">
        <v>13.723999999999998</v>
      </c>
      <c r="IB26" s="272">
        <v>2</v>
      </c>
      <c r="IC26" s="272">
        <v>53.1</v>
      </c>
      <c r="ID26" s="274">
        <v>3.1805555555555558E-3</v>
      </c>
      <c r="IE26" s="275">
        <v>1.1518696581193721</v>
      </c>
      <c r="IF26" s="40"/>
      <c r="IG26" s="18"/>
      <c r="IH26" s="19"/>
      <c r="II26" s="18"/>
      <c r="IJ26" s="18"/>
      <c r="IK26" s="20"/>
      <c r="IL26" s="21"/>
      <c r="IM26" s="269"/>
      <c r="IN26" s="18"/>
      <c r="IO26" s="19"/>
      <c r="IP26" s="18"/>
      <c r="IQ26" s="18"/>
      <c r="IR26" s="20"/>
      <c r="IS26" s="21"/>
      <c r="IT26" s="269"/>
      <c r="IU26" s="18"/>
      <c r="IV26" s="19"/>
      <c r="IW26" s="18"/>
      <c r="IX26" s="18"/>
      <c r="IY26" s="20"/>
      <c r="IZ26" s="21"/>
      <c r="JA26" s="269"/>
      <c r="JB26" s="18"/>
      <c r="JC26" s="19"/>
      <c r="JD26" s="18"/>
      <c r="JE26" s="18"/>
      <c r="JF26" s="20"/>
      <c r="JG26" s="21"/>
      <c r="JH26" s="269">
        <v>1</v>
      </c>
      <c r="JI26" s="18">
        <v>0.31</v>
      </c>
      <c r="JJ26" s="19">
        <v>0.31</v>
      </c>
      <c r="JK26" s="18">
        <v>0.31</v>
      </c>
      <c r="JL26" s="18">
        <v>0.31</v>
      </c>
      <c r="JM26" s="20">
        <v>3.0243055555555554E-2</v>
      </c>
      <c r="JN26" s="21">
        <v>0</v>
      </c>
      <c r="JO26" s="269"/>
      <c r="JP26" s="18"/>
      <c r="JQ26" s="19"/>
      <c r="JR26" s="18"/>
      <c r="JS26" s="18"/>
      <c r="JT26" s="20"/>
      <c r="JU26" s="21"/>
      <c r="JV26" s="269"/>
      <c r="JW26" s="18"/>
      <c r="JX26" s="19"/>
      <c r="JY26" s="18"/>
      <c r="JZ26" s="18"/>
      <c r="KA26" s="20"/>
      <c r="KB26" s="21"/>
      <c r="KC26" s="269"/>
      <c r="KD26" s="18"/>
      <c r="KE26" s="19"/>
      <c r="KF26" s="18"/>
      <c r="KG26" s="18"/>
      <c r="KH26" s="20"/>
      <c r="KI26" s="21"/>
      <c r="KJ26" s="269"/>
      <c r="KK26" s="18"/>
      <c r="KL26" s="19"/>
      <c r="KM26" s="18"/>
      <c r="KN26" s="18"/>
      <c r="KO26" s="20"/>
      <c r="KP26" s="21"/>
      <c r="KQ26" s="270"/>
      <c r="KR26" s="27"/>
      <c r="KS26" s="28"/>
      <c r="KT26" s="27"/>
      <c r="KU26" s="27"/>
      <c r="KV26" s="29"/>
      <c r="KW26" s="271"/>
      <c r="KX26" s="269"/>
      <c r="KY26" s="18"/>
      <c r="KZ26" s="19"/>
      <c r="LA26" s="18"/>
      <c r="LB26" s="18"/>
      <c r="LC26" s="20"/>
      <c r="LD26" s="21"/>
      <c r="LE26" s="269"/>
      <c r="LF26" s="18"/>
      <c r="LG26" s="19"/>
      <c r="LH26" s="18"/>
      <c r="LI26" s="18"/>
      <c r="LJ26" s="20"/>
      <c r="LK26" s="21"/>
      <c r="LL26" s="269">
        <v>1</v>
      </c>
      <c r="LM26" s="18">
        <v>0.627</v>
      </c>
      <c r="LN26" s="19">
        <v>0.627</v>
      </c>
      <c r="LO26" s="18">
        <v>0.627</v>
      </c>
      <c r="LP26" s="18">
        <v>0.627</v>
      </c>
      <c r="LQ26" s="20">
        <v>2.8460648148148148E-2</v>
      </c>
      <c r="LR26" s="21">
        <v>0</v>
      </c>
      <c r="LS26" s="269"/>
      <c r="LT26" s="18"/>
      <c r="LU26" s="19"/>
      <c r="LV26" s="18"/>
      <c r="LW26" s="18"/>
      <c r="LX26" s="20"/>
      <c r="LY26" s="21"/>
      <c r="LZ26" s="269"/>
      <c r="MA26" s="18"/>
      <c r="MB26" s="19"/>
      <c r="MC26" s="18"/>
      <c r="MD26" s="18"/>
      <c r="ME26" s="20"/>
      <c r="MF26" s="21"/>
      <c r="MG26" s="269"/>
      <c r="MH26" s="18"/>
      <c r="MI26" s="19"/>
      <c r="MJ26" s="18"/>
      <c r="MK26" s="18"/>
      <c r="ML26" s="20"/>
      <c r="MM26" s="21"/>
      <c r="MN26" s="272">
        <v>2</v>
      </c>
      <c r="MO26" s="272">
        <v>0.93700000000000006</v>
      </c>
      <c r="MP26" s="273">
        <v>0.46850000000000003</v>
      </c>
      <c r="MQ26" s="272">
        <v>0.31</v>
      </c>
      <c r="MR26" s="272">
        <v>0.627</v>
      </c>
      <c r="MS26" s="274">
        <v>2.9351851851851851E-2</v>
      </c>
      <c r="MT26" s="275">
        <v>0</v>
      </c>
      <c r="MU26" s="40"/>
      <c r="MV26" s="18"/>
      <c r="MW26" s="19"/>
      <c r="MX26" s="18"/>
      <c r="MY26" s="18"/>
      <c r="MZ26" s="20"/>
      <c r="NA26" s="21"/>
      <c r="NB26" s="272"/>
      <c r="NC26" s="272"/>
      <c r="ND26" s="273"/>
      <c r="NE26" s="272"/>
      <c r="NF26" s="272"/>
      <c r="NG26" s="274"/>
      <c r="NH26" s="276"/>
    </row>
    <row r="27" spans="1:372" s="22" customFormat="1" x14ac:dyDescent="0.2">
      <c r="A27" s="268">
        <v>17</v>
      </c>
      <c r="B27" s="40">
        <v>2</v>
      </c>
      <c r="C27" s="18">
        <v>4.5999999999999996</v>
      </c>
      <c r="D27" s="19">
        <v>2.2999999999999998</v>
      </c>
      <c r="E27" s="18">
        <v>1.5</v>
      </c>
      <c r="F27" s="18">
        <v>3.1</v>
      </c>
      <c r="G27" s="20">
        <v>7.5810185185185191E-3</v>
      </c>
      <c r="H27" s="21">
        <v>1</v>
      </c>
      <c r="I27" s="269">
        <v>2</v>
      </c>
      <c r="J27" s="18">
        <v>6.1</v>
      </c>
      <c r="K27" s="19">
        <v>3.05</v>
      </c>
      <c r="L27" s="18">
        <v>3</v>
      </c>
      <c r="M27" s="18">
        <v>3.1</v>
      </c>
      <c r="N27" s="20">
        <v>7.0543981481481482E-3</v>
      </c>
      <c r="O27" s="21">
        <v>0</v>
      </c>
      <c r="P27" s="269">
        <v>5</v>
      </c>
      <c r="Q27" s="18">
        <v>16.350000000000001</v>
      </c>
      <c r="R27" s="19">
        <v>3.2700000000000005</v>
      </c>
      <c r="S27" s="18">
        <v>1.05</v>
      </c>
      <c r="T27" s="18">
        <v>7.5</v>
      </c>
      <c r="U27" s="20">
        <v>6.7175925925925927E-3</v>
      </c>
      <c r="V27" s="21">
        <v>0</v>
      </c>
      <c r="W27" s="269">
        <v>2</v>
      </c>
      <c r="X27" s="18">
        <v>6.29</v>
      </c>
      <c r="Y27" s="19">
        <v>3.145</v>
      </c>
      <c r="Z27" s="18">
        <v>3.1</v>
      </c>
      <c r="AA27" s="18">
        <v>3.19</v>
      </c>
      <c r="AB27" s="20">
        <v>6.145833333333333E-3</v>
      </c>
      <c r="AC27" s="21">
        <v>1</v>
      </c>
      <c r="AD27" s="269">
        <v>2</v>
      </c>
      <c r="AE27" s="18">
        <v>6.2</v>
      </c>
      <c r="AF27" s="19">
        <v>3.1</v>
      </c>
      <c r="AG27" s="18">
        <v>3.1</v>
      </c>
      <c r="AH27" s="18">
        <v>3.1</v>
      </c>
      <c r="AI27" s="20">
        <v>6.6030092592592599E-3</v>
      </c>
      <c r="AJ27" s="21">
        <v>1.5</v>
      </c>
      <c r="AK27" s="269"/>
      <c r="AL27" s="18"/>
      <c r="AM27" s="19"/>
      <c r="AN27" s="18"/>
      <c r="AO27" s="18"/>
      <c r="AP27" s="20"/>
      <c r="AQ27" s="21"/>
      <c r="AR27" s="269"/>
      <c r="AS27" s="18"/>
      <c r="AT27" s="19"/>
      <c r="AU27" s="18"/>
      <c r="AV27" s="18"/>
      <c r="AW27" s="20"/>
      <c r="AX27" s="21"/>
      <c r="AY27" s="269">
        <v>4</v>
      </c>
      <c r="AZ27" s="18">
        <v>9.4029638500000008</v>
      </c>
      <c r="BA27" s="19">
        <v>2.3507409625000002</v>
      </c>
      <c r="BB27" s="18">
        <v>1</v>
      </c>
      <c r="BC27" s="18">
        <v>3</v>
      </c>
      <c r="BD27" s="20">
        <v>7.4421296296296301E-3</v>
      </c>
      <c r="BE27" s="21">
        <v>3.75</v>
      </c>
      <c r="BF27" s="269">
        <v>5</v>
      </c>
      <c r="BG27" s="18">
        <v>22</v>
      </c>
      <c r="BH27" s="19">
        <v>4.4000000000000004</v>
      </c>
      <c r="BI27" s="18">
        <v>3.1</v>
      </c>
      <c r="BJ27" s="18">
        <v>7.5</v>
      </c>
      <c r="BK27" s="20">
        <v>6.8402777777777785E-3</v>
      </c>
      <c r="BL27" s="21">
        <v>0.2</v>
      </c>
      <c r="BM27" s="270">
        <v>5</v>
      </c>
      <c r="BN27" s="27">
        <v>20</v>
      </c>
      <c r="BO27" s="28">
        <v>4</v>
      </c>
      <c r="BP27" s="27">
        <v>3.5</v>
      </c>
      <c r="BQ27" s="27">
        <v>5</v>
      </c>
      <c r="BR27" s="29">
        <v>7.1851851851851851E-3</v>
      </c>
      <c r="BS27" s="271">
        <v>2.2000000000000002</v>
      </c>
      <c r="BT27" s="269">
        <v>3</v>
      </c>
      <c r="BU27" s="18">
        <v>13</v>
      </c>
      <c r="BV27" s="19">
        <v>4.333333333333333</v>
      </c>
      <c r="BW27" s="18">
        <v>3</v>
      </c>
      <c r="BX27" s="18">
        <v>5</v>
      </c>
      <c r="BY27" s="20">
        <v>6.7746913580246917E-3</v>
      </c>
      <c r="BZ27" s="21">
        <v>0.66666666666666663</v>
      </c>
      <c r="CA27" s="269">
        <v>3</v>
      </c>
      <c r="CB27" s="18">
        <v>7.6</v>
      </c>
      <c r="CC27" s="19">
        <v>2.5333333333333332</v>
      </c>
      <c r="CD27" s="18">
        <v>2</v>
      </c>
      <c r="CE27" s="18">
        <v>3.1</v>
      </c>
      <c r="CF27" s="20">
        <v>7.0100308641975308E-3</v>
      </c>
      <c r="CG27" s="21">
        <v>0.66666666666666663</v>
      </c>
      <c r="CH27" s="269">
        <v>3</v>
      </c>
      <c r="CI27" s="18">
        <v>8.1999999999999993</v>
      </c>
      <c r="CJ27" s="19">
        <v>2.7333333333333329</v>
      </c>
      <c r="CK27" s="18">
        <v>2</v>
      </c>
      <c r="CL27" s="18">
        <v>3.1</v>
      </c>
      <c r="CM27" s="20">
        <v>6.9830246913580238E-3</v>
      </c>
      <c r="CN27" s="21">
        <v>1</v>
      </c>
      <c r="CO27" s="269">
        <v>1</v>
      </c>
      <c r="CP27" s="18">
        <v>2.4</v>
      </c>
      <c r="CQ27" s="19">
        <v>2.4</v>
      </c>
      <c r="CR27" s="18">
        <v>2.4</v>
      </c>
      <c r="CS27" s="18">
        <v>2.4</v>
      </c>
      <c r="CT27" s="20">
        <v>7.6851851851851847E-3</v>
      </c>
      <c r="CU27" s="21">
        <v>4</v>
      </c>
      <c r="CV27" s="269"/>
      <c r="CW27" s="18"/>
      <c r="CX27" s="19"/>
      <c r="CY27" s="18"/>
      <c r="CZ27" s="18"/>
      <c r="DA27" s="20"/>
      <c r="DB27" s="21"/>
      <c r="DC27" s="269"/>
      <c r="DD27" s="18"/>
      <c r="DE27" s="19"/>
      <c r="DF27" s="18"/>
      <c r="DG27" s="18"/>
      <c r="DH27" s="20"/>
      <c r="DI27" s="21"/>
      <c r="DJ27" s="272">
        <v>37</v>
      </c>
      <c r="DK27" s="272">
        <v>122.14296385</v>
      </c>
      <c r="DL27" s="273">
        <v>3.3011611851351352</v>
      </c>
      <c r="DM27" s="272">
        <v>1</v>
      </c>
      <c r="DN27" s="272">
        <v>7.5</v>
      </c>
      <c r="DO27" s="274">
        <v>6.9794794794794789E-3</v>
      </c>
      <c r="DP27" s="275">
        <v>1.2162162162162162</v>
      </c>
      <c r="DQ27" s="40">
        <v>2</v>
      </c>
      <c r="DR27" s="18">
        <v>19.8</v>
      </c>
      <c r="DS27" s="19">
        <v>9.9</v>
      </c>
      <c r="DT27" s="18">
        <v>9.9</v>
      </c>
      <c r="DU27" s="18">
        <v>9.9</v>
      </c>
      <c r="DV27" s="20">
        <v>3.1134259259259262E-3</v>
      </c>
      <c r="DW27" s="21">
        <v>3</v>
      </c>
      <c r="DX27" s="269">
        <v>1</v>
      </c>
      <c r="DY27" s="18">
        <v>48.6</v>
      </c>
      <c r="DZ27" s="19">
        <v>48.6</v>
      </c>
      <c r="EA27" s="18">
        <v>48.6</v>
      </c>
      <c r="EB27" s="18">
        <v>48.6</v>
      </c>
      <c r="EC27" s="20">
        <v>2.9629629629629628E-3</v>
      </c>
      <c r="ED27" s="21">
        <v>2</v>
      </c>
      <c r="EE27" s="269">
        <v>2</v>
      </c>
      <c r="EF27" s="18">
        <v>35</v>
      </c>
      <c r="EG27" s="19">
        <v>17.5</v>
      </c>
      <c r="EH27" s="18">
        <v>10</v>
      </c>
      <c r="EI27" s="18">
        <v>25</v>
      </c>
      <c r="EJ27" s="20">
        <v>2.3495370370370367E-3</v>
      </c>
      <c r="EK27" s="21">
        <v>0</v>
      </c>
      <c r="EL27" s="269">
        <v>1</v>
      </c>
      <c r="EM27" s="18">
        <v>11.1</v>
      </c>
      <c r="EN27" s="19">
        <v>11.1</v>
      </c>
      <c r="EO27" s="18">
        <v>11.1</v>
      </c>
      <c r="EP27" s="18">
        <v>11.1</v>
      </c>
      <c r="EQ27" s="20">
        <v>1.9444444444444442E-3</v>
      </c>
      <c r="ER27" s="21">
        <v>0</v>
      </c>
      <c r="ES27" s="269"/>
      <c r="ET27" s="18"/>
      <c r="EU27" s="19"/>
      <c r="EV27" s="18"/>
      <c r="EW27" s="18"/>
      <c r="EX27" s="20"/>
      <c r="EY27" s="21"/>
      <c r="EZ27" s="269"/>
      <c r="FA27" s="18"/>
      <c r="FB27" s="19"/>
      <c r="FC27" s="18"/>
      <c r="FD27" s="18"/>
      <c r="FE27" s="20"/>
      <c r="FF27" s="21"/>
      <c r="FG27" s="269"/>
      <c r="FH27" s="18"/>
      <c r="FI27" s="19"/>
      <c r="FJ27" s="18"/>
      <c r="FK27" s="18"/>
      <c r="FL27" s="20"/>
      <c r="FM27" s="21"/>
      <c r="FN27" s="269"/>
      <c r="FO27" s="18"/>
      <c r="FP27" s="19"/>
      <c r="FQ27" s="18"/>
      <c r="FR27" s="18"/>
      <c r="FS27" s="20"/>
      <c r="FT27" s="21"/>
      <c r="FU27" s="269">
        <v>1</v>
      </c>
      <c r="FV27" s="18">
        <v>9.5</v>
      </c>
      <c r="FW27" s="19">
        <v>9.5</v>
      </c>
      <c r="FX27" s="18">
        <v>9.5</v>
      </c>
      <c r="FY27" s="18">
        <v>9.5</v>
      </c>
      <c r="FZ27" s="20">
        <v>3.2175925925925926E-3</v>
      </c>
      <c r="GA27" s="21">
        <v>0</v>
      </c>
      <c r="GB27" s="270"/>
      <c r="GC27" s="27"/>
      <c r="GD27" s="28"/>
      <c r="GE27" s="27"/>
      <c r="GF27" s="27"/>
      <c r="GG27" s="29"/>
      <c r="GH27" s="271"/>
      <c r="GI27" s="269">
        <v>1</v>
      </c>
      <c r="GJ27" s="18">
        <v>2.5</v>
      </c>
      <c r="GK27" s="19">
        <v>2.5</v>
      </c>
      <c r="GL27" s="18">
        <v>2.5</v>
      </c>
      <c r="GM27" s="18">
        <v>2.5</v>
      </c>
      <c r="GN27" s="20">
        <v>2.7314814814814819E-3</v>
      </c>
      <c r="GO27" s="21">
        <v>2</v>
      </c>
      <c r="GP27" s="269">
        <v>1</v>
      </c>
      <c r="GQ27" s="18">
        <v>10.5</v>
      </c>
      <c r="GR27" s="19">
        <v>10.5</v>
      </c>
      <c r="GS27" s="18">
        <v>10.5</v>
      </c>
      <c r="GT27" s="18">
        <v>10.5</v>
      </c>
      <c r="GU27" s="20">
        <v>2.7777777777777779E-3</v>
      </c>
      <c r="GV27" s="21">
        <v>0</v>
      </c>
      <c r="GW27" s="269">
        <v>2</v>
      </c>
      <c r="GX27" s="18">
        <v>15.5</v>
      </c>
      <c r="GY27" s="19">
        <v>7.75</v>
      </c>
      <c r="GZ27" s="18">
        <v>5</v>
      </c>
      <c r="HA27" s="18">
        <v>10.5</v>
      </c>
      <c r="HB27" s="20">
        <v>2.6967592592592594E-3</v>
      </c>
      <c r="HC27" s="21">
        <v>0</v>
      </c>
      <c r="HD27" s="269">
        <v>1</v>
      </c>
      <c r="HE27" s="18">
        <v>10.7</v>
      </c>
      <c r="HF27" s="19">
        <v>10.7</v>
      </c>
      <c r="HG27" s="18">
        <v>10.7</v>
      </c>
      <c r="HH27" s="18">
        <v>10.7</v>
      </c>
      <c r="HI27" s="20">
        <v>2.9513888888888888E-3</v>
      </c>
      <c r="HJ27" s="21">
        <v>3</v>
      </c>
      <c r="HK27" s="269"/>
      <c r="HL27" s="18"/>
      <c r="HM27" s="19"/>
      <c r="HN27" s="18"/>
      <c r="HO27" s="18"/>
      <c r="HP27" s="20"/>
      <c r="HQ27" s="21"/>
      <c r="HR27" s="269"/>
      <c r="HS27" s="18"/>
      <c r="HT27" s="19"/>
      <c r="HU27" s="18"/>
      <c r="HV27" s="18"/>
      <c r="HW27" s="20"/>
      <c r="HX27" s="21"/>
      <c r="HY27" s="272">
        <v>12</v>
      </c>
      <c r="HZ27" s="272">
        <v>163.19999999999999</v>
      </c>
      <c r="IA27" s="273">
        <v>13.6</v>
      </c>
      <c r="IB27" s="272">
        <v>2.5</v>
      </c>
      <c r="IC27" s="272">
        <v>48.6</v>
      </c>
      <c r="ID27" s="274">
        <v>2.7420910493827166E-3</v>
      </c>
      <c r="IE27" s="275">
        <v>1.0833333333333333</v>
      </c>
      <c r="IF27" s="40"/>
      <c r="IG27" s="18"/>
      <c r="IH27" s="19"/>
      <c r="II27" s="18"/>
      <c r="IJ27" s="18"/>
      <c r="IK27" s="20"/>
      <c r="IL27" s="21"/>
      <c r="IM27" s="269">
        <v>2</v>
      </c>
      <c r="IN27" s="18">
        <v>2.15</v>
      </c>
      <c r="IO27" s="19">
        <v>1.075</v>
      </c>
      <c r="IP27" s="18">
        <v>1</v>
      </c>
      <c r="IQ27" s="18">
        <v>1.1499999999999999</v>
      </c>
      <c r="IR27" s="20">
        <v>2.3211805555555555E-2</v>
      </c>
      <c r="IS27" s="21">
        <v>0</v>
      </c>
      <c r="IT27" s="269"/>
      <c r="IU27" s="18"/>
      <c r="IV27" s="19"/>
      <c r="IW27" s="18"/>
      <c r="IX27" s="18"/>
      <c r="IY27" s="20"/>
      <c r="IZ27" s="21"/>
      <c r="JA27" s="269">
        <v>1</v>
      </c>
      <c r="JB27" s="18">
        <v>1.05</v>
      </c>
      <c r="JC27" s="19">
        <v>1.05</v>
      </c>
      <c r="JD27" s="18">
        <v>1.05</v>
      </c>
      <c r="JE27" s="18">
        <v>1.05</v>
      </c>
      <c r="JF27" s="20">
        <v>2.3819444444444445E-2</v>
      </c>
      <c r="JG27" s="21">
        <v>1</v>
      </c>
      <c r="JH27" s="269"/>
      <c r="JI27" s="18"/>
      <c r="JJ27" s="19"/>
      <c r="JK27" s="18"/>
      <c r="JL27" s="18"/>
      <c r="JM27" s="20"/>
      <c r="JN27" s="21"/>
      <c r="JO27" s="269"/>
      <c r="JP27" s="18"/>
      <c r="JQ27" s="19"/>
      <c r="JR27" s="18"/>
      <c r="JS27" s="18"/>
      <c r="JT27" s="20"/>
      <c r="JU27" s="21"/>
      <c r="JV27" s="269"/>
      <c r="JW27" s="18"/>
      <c r="JX27" s="19"/>
      <c r="JY27" s="18"/>
      <c r="JZ27" s="18"/>
      <c r="KA27" s="20"/>
      <c r="KB27" s="21"/>
      <c r="KC27" s="269"/>
      <c r="KD27" s="18"/>
      <c r="KE27" s="19"/>
      <c r="KF27" s="18"/>
      <c r="KG27" s="18"/>
      <c r="KH27" s="20"/>
      <c r="KI27" s="21"/>
      <c r="KJ27" s="269"/>
      <c r="KK27" s="18"/>
      <c r="KL27" s="19"/>
      <c r="KM27" s="18"/>
      <c r="KN27" s="18"/>
      <c r="KO27" s="20"/>
      <c r="KP27" s="21"/>
      <c r="KQ27" s="270"/>
      <c r="KR27" s="27"/>
      <c r="KS27" s="28"/>
      <c r="KT27" s="27"/>
      <c r="KU27" s="27"/>
      <c r="KV27" s="29"/>
      <c r="KW27" s="271"/>
      <c r="KX27" s="269"/>
      <c r="KY27" s="18"/>
      <c r="KZ27" s="19"/>
      <c r="LA27" s="18"/>
      <c r="LB27" s="18"/>
      <c r="LC27" s="20"/>
      <c r="LD27" s="21"/>
      <c r="LE27" s="269"/>
      <c r="LF27" s="18"/>
      <c r="LG27" s="19"/>
      <c r="LH27" s="18"/>
      <c r="LI27" s="18"/>
      <c r="LJ27" s="20"/>
      <c r="LK27" s="21"/>
      <c r="LL27" s="269"/>
      <c r="LM27" s="18"/>
      <c r="LN27" s="19"/>
      <c r="LO27" s="18"/>
      <c r="LP27" s="18"/>
      <c r="LQ27" s="20"/>
      <c r="LR27" s="21"/>
      <c r="LS27" s="269"/>
      <c r="LT27" s="18"/>
      <c r="LU27" s="19"/>
      <c r="LV27" s="18"/>
      <c r="LW27" s="18"/>
      <c r="LX27" s="20"/>
      <c r="LY27" s="21"/>
      <c r="LZ27" s="269"/>
      <c r="MA27" s="18"/>
      <c r="MB27" s="19"/>
      <c r="MC27" s="18"/>
      <c r="MD27" s="18"/>
      <c r="ME27" s="20"/>
      <c r="MF27" s="21"/>
      <c r="MG27" s="269"/>
      <c r="MH27" s="18"/>
      <c r="MI27" s="19"/>
      <c r="MJ27" s="18"/>
      <c r="MK27" s="18"/>
      <c r="ML27" s="20"/>
      <c r="MM27" s="21"/>
      <c r="MN27" s="272">
        <v>3</v>
      </c>
      <c r="MO27" s="272">
        <v>3.2</v>
      </c>
      <c r="MP27" s="273">
        <v>1.0666666666666667</v>
      </c>
      <c r="MQ27" s="272">
        <v>1</v>
      </c>
      <c r="MR27" s="272">
        <v>1.1499999999999999</v>
      </c>
      <c r="MS27" s="274">
        <v>2.3414351851851853E-2</v>
      </c>
      <c r="MT27" s="275">
        <v>0.33333333333333331</v>
      </c>
      <c r="MU27" s="40"/>
      <c r="MV27" s="18"/>
      <c r="MW27" s="19"/>
      <c r="MX27" s="18"/>
      <c r="MY27" s="18"/>
      <c r="MZ27" s="20"/>
      <c r="NA27" s="21"/>
      <c r="NB27" s="272"/>
      <c r="NC27" s="272"/>
      <c r="ND27" s="273"/>
      <c r="NE27" s="272"/>
      <c r="NF27" s="272"/>
      <c r="NG27" s="274"/>
      <c r="NH27" s="276"/>
    </row>
    <row r="28" spans="1:372" s="22" customFormat="1" x14ac:dyDescent="0.2">
      <c r="A28" s="268">
        <v>18</v>
      </c>
      <c r="B28" s="40">
        <v>2</v>
      </c>
      <c r="C28" s="18">
        <v>16.2</v>
      </c>
      <c r="D28" s="19">
        <v>8.1</v>
      </c>
      <c r="E28" s="18">
        <v>3.1</v>
      </c>
      <c r="F28" s="18">
        <v>13.1</v>
      </c>
      <c r="G28" s="20">
        <v>7.5752314814814814E-3</v>
      </c>
      <c r="H28" s="21">
        <v>1.5</v>
      </c>
      <c r="I28" s="269">
        <v>3</v>
      </c>
      <c r="J28" s="18">
        <v>24.41</v>
      </c>
      <c r="K28" s="19">
        <v>8.1366666666666667</v>
      </c>
      <c r="L28" s="18">
        <v>4.0599999999999996</v>
      </c>
      <c r="M28" s="18">
        <v>13.1</v>
      </c>
      <c r="N28" s="20">
        <v>7.388117283950617E-3</v>
      </c>
      <c r="O28" s="21">
        <v>1.3333333333333333</v>
      </c>
      <c r="P28" s="269">
        <v>4</v>
      </c>
      <c r="Q28" s="18">
        <v>25.450000000000003</v>
      </c>
      <c r="R28" s="19">
        <v>6.3625000000000007</v>
      </c>
      <c r="S28" s="18">
        <v>1</v>
      </c>
      <c r="T28" s="18">
        <v>13.1</v>
      </c>
      <c r="U28" s="20">
        <v>6.9415509259259257E-3</v>
      </c>
      <c r="V28" s="21">
        <v>0.25</v>
      </c>
      <c r="W28" s="269">
        <v>5</v>
      </c>
      <c r="X28" s="18">
        <v>24.3</v>
      </c>
      <c r="Y28" s="19">
        <v>4.8600000000000003</v>
      </c>
      <c r="Z28" s="18">
        <v>3</v>
      </c>
      <c r="AA28" s="18">
        <v>7.9</v>
      </c>
      <c r="AB28" s="20">
        <v>6.2893518518518515E-3</v>
      </c>
      <c r="AC28" s="21">
        <v>0</v>
      </c>
      <c r="AD28" s="269">
        <v>2</v>
      </c>
      <c r="AE28" s="18">
        <v>16.2</v>
      </c>
      <c r="AF28" s="19">
        <v>8.1</v>
      </c>
      <c r="AG28" s="18">
        <v>3.1</v>
      </c>
      <c r="AH28" s="18">
        <v>13.1</v>
      </c>
      <c r="AI28" s="20">
        <v>6.8344907407407417E-3</v>
      </c>
      <c r="AJ28" s="21">
        <v>1</v>
      </c>
      <c r="AK28" s="269">
        <v>2</v>
      </c>
      <c r="AL28" s="18">
        <v>4.0600000000000005</v>
      </c>
      <c r="AM28" s="19">
        <v>2.0300000000000002</v>
      </c>
      <c r="AN28" s="18">
        <v>1.6</v>
      </c>
      <c r="AO28" s="18">
        <v>2.46</v>
      </c>
      <c r="AP28" s="20">
        <v>7.6041666666666671E-3</v>
      </c>
      <c r="AQ28" s="21">
        <v>6</v>
      </c>
      <c r="AR28" s="269">
        <v>1</v>
      </c>
      <c r="AS28" s="18">
        <v>2.7</v>
      </c>
      <c r="AT28" s="19">
        <v>2.7</v>
      </c>
      <c r="AU28" s="18">
        <v>2.7</v>
      </c>
      <c r="AV28" s="18">
        <v>2.7</v>
      </c>
      <c r="AW28" s="20">
        <v>7.8356481481481489E-3</v>
      </c>
      <c r="AX28" s="21">
        <v>14.051388888889051</v>
      </c>
      <c r="AY28" s="269">
        <v>4</v>
      </c>
      <c r="AZ28" s="18">
        <v>16.8</v>
      </c>
      <c r="BA28" s="19">
        <v>4.2</v>
      </c>
      <c r="BB28" s="18">
        <v>3</v>
      </c>
      <c r="BC28" s="18">
        <v>5.8</v>
      </c>
      <c r="BD28" s="20">
        <v>6.7245370370370375E-3</v>
      </c>
      <c r="BE28" s="21">
        <v>0.86475694444379769</v>
      </c>
      <c r="BF28" s="269">
        <v>3</v>
      </c>
      <c r="BG28" s="18">
        <v>17.399999999999999</v>
      </c>
      <c r="BH28" s="19">
        <v>5.8</v>
      </c>
      <c r="BI28" s="18">
        <v>4</v>
      </c>
      <c r="BJ28" s="18">
        <v>8.4</v>
      </c>
      <c r="BK28" s="20">
        <v>6.6512345679012345E-3</v>
      </c>
      <c r="BL28" s="21">
        <v>1</v>
      </c>
      <c r="BM28" s="270">
        <v>4</v>
      </c>
      <c r="BN28" s="27">
        <v>16.5</v>
      </c>
      <c r="BO28" s="28">
        <v>4.125</v>
      </c>
      <c r="BP28" s="27">
        <v>3.5</v>
      </c>
      <c r="BQ28" s="27">
        <v>5</v>
      </c>
      <c r="BR28" s="29">
        <v>7.3177083333333332E-3</v>
      </c>
      <c r="BS28" s="271">
        <v>0.25</v>
      </c>
      <c r="BT28" s="269">
        <v>4</v>
      </c>
      <c r="BU28" s="18">
        <v>14.5</v>
      </c>
      <c r="BV28" s="19">
        <v>3.625</v>
      </c>
      <c r="BW28" s="18">
        <v>3</v>
      </c>
      <c r="BX28" s="18">
        <v>5</v>
      </c>
      <c r="BY28" s="20">
        <v>7.2164351851851851E-3</v>
      </c>
      <c r="BZ28" s="21">
        <v>0.25</v>
      </c>
      <c r="CA28" s="269">
        <v>1</v>
      </c>
      <c r="CB28" s="18">
        <v>2</v>
      </c>
      <c r="CC28" s="19">
        <v>2</v>
      </c>
      <c r="CD28" s="18">
        <v>2</v>
      </c>
      <c r="CE28" s="18">
        <v>2</v>
      </c>
      <c r="CF28" s="20">
        <v>6.8865740740740736E-3</v>
      </c>
      <c r="CG28" s="21">
        <v>3</v>
      </c>
      <c r="CH28" s="269">
        <v>3</v>
      </c>
      <c r="CI28" s="18">
        <v>12.1</v>
      </c>
      <c r="CJ28" s="19">
        <v>4.0333333333333332</v>
      </c>
      <c r="CK28" s="18">
        <v>2</v>
      </c>
      <c r="CL28" s="18">
        <v>7.5</v>
      </c>
      <c r="CM28" s="20">
        <v>7.4922839506172843E-3</v>
      </c>
      <c r="CN28" s="21">
        <v>1</v>
      </c>
      <c r="CO28" s="269">
        <v>2</v>
      </c>
      <c r="CP28" s="18">
        <v>9.6</v>
      </c>
      <c r="CQ28" s="19">
        <v>4.8</v>
      </c>
      <c r="CR28" s="18">
        <v>2.4</v>
      </c>
      <c r="CS28" s="18">
        <v>7.2</v>
      </c>
      <c r="CT28" s="20">
        <v>7.8530092592592592E-3</v>
      </c>
      <c r="CU28" s="21">
        <v>3</v>
      </c>
      <c r="CV28" s="269"/>
      <c r="CW28" s="18"/>
      <c r="CX28" s="19"/>
      <c r="CY28" s="18"/>
      <c r="CZ28" s="18"/>
      <c r="DA28" s="20"/>
      <c r="DB28" s="21"/>
      <c r="DC28" s="269"/>
      <c r="DD28" s="18"/>
      <c r="DE28" s="19"/>
      <c r="DF28" s="18"/>
      <c r="DG28" s="18"/>
      <c r="DH28" s="20"/>
      <c r="DI28" s="21"/>
      <c r="DJ28" s="272">
        <v>40</v>
      </c>
      <c r="DK28" s="272">
        <v>202.21999999999997</v>
      </c>
      <c r="DL28" s="273">
        <v>5.0554999999999994</v>
      </c>
      <c r="DM28" s="272">
        <v>1</v>
      </c>
      <c r="DN28" s="272">
        <v>13.1</v>
      </c>
      <c r="DO28" s="274">
        <v>7.0824652777777804E-3</v>
      </c>
      <c r="DP28" s="275">
        <v>1.4127604166666061</v>
      </c>
      <c r="DQ28" s="40">
        <v>2</v>
      </c>
      <c r="DR28" s="18">
        <v>25.2</v>
      </c>
      <c r="DS28" s="19">
        <v>12.6</v>
      </c>
      <c r="DT28" s="18">
        <v>10</v>
      </c>
      <c r="DU28" s="18">
        <v>15.2</v>
      </c>
      <c r="DV28" s="20">
        <v>2.5000000000000001E-3</v>
      </c>
      <c r="DW28" s="21">
        <v>0.5</v>
      </c>
      <c r="DX28" s="269">
        <v>2</v>
      </c>
      <c r="DY28" s="18">
        <v>20.6</v>
      </c>
      <c r="DZ28" s="19">
        <v>10.3</v>
      </c>
      <c r="EA28" s="18">
        <v>9.6</v>
      </c>
      <c r="EB28" s="18">
        <v>11</v>
      </c>
      <c r="EC28" s="20">
        <v>2.5752314814814813E-3</v>
      </c>
      <c r="ED28" s="21">
        <v>0</v>
      </c>
      <c r="EE28" s="269">
        <v>4</v>
      </c>
      <c r="EF28" s="18">
        <v>44.2</v>
      </c>
      <c r="EG28" s="19">
        <v>11.05</v>
      </c>
      <c r="EH28" s="18">
        <v>9</v>
      </c>
      <c r="EI28" s="18">
        <v>14.7</v>
      </c>
      <c r="EJ28" s="20">
        <v>2.2048611111111114E-3</v>
      </c>
      <c r="EK28" s="21">
        <v>0</v>
      </c>
      <c r="EL28" s="269">
        <v>2</v>
      </c>
      <c r="EM28" s="18">
        <v>66.210000000000008</v>
      </c>
      <c r="EN28" s="19">
        <v>33.105000000000004</v>
      </c>
      <c r="EO28" s="18">
        <v>9.7100000000000009</v>
      </c>
      <c r="EP28" s="18">
        <v>56.5</v>
      </c>
      <c r="EQ28" s="20">
        <v>2.3842592592592587E-3</v>
      </c>
      <c r="ER28" s="21">
        <v>0.5</v>
      </c>
      <c r="ES28" s="269">
        <v>2</v>
      </c>
      <c r="ET28" s="18">
        <v>17.369999999999997</v>
      </c>
      <c r="EU28" s="19">
        <v>8.6849999999999987</v>
      </c>
      <c r="EV28" s="18">
        <v>7.5</v>
      </c>
      <c r="EW28" s="18">
        <v>9.8699999999999992</v>
      </c>
      <c r="EX28" s="20">
        <v>2.4421296296296296E-3</v>
      </c>
      <c r="EY28" s="21">
        <v>0</v>
      </c>
      <c r="EZ28" s="269"/>
      <c r="FA28" s="18"/>
      <c r="FB28" s="19"/>
      <c r="FC28" s="18"/>
      <c r="FD28" s="18"/>
      <c r="FE28" s="20"/>
      <c r="FF28" s="21"/>
      <c r="FG28" s="269"/>
      <c r="FH28" s="18"/>
      <c r="FI28" s="19"/>
      <c r="FJ28" s="18"/>
      <c r="FK28" s="18"/>
      <c r="FL28" s="20"/>
      <c r="FM28" s="21"/>
      <c r="FN28" s="269"/>
      <c r="FO28" s="18"/>
      <c r="FP28" s="19"/>
      <c r="FQ28" s="18"/>
      <c r="FR28" s="18"/>
      <c r="FS28" s="20"/>
      <c r="FT28" s="21"/>
      <c r="FU28" s="269"/>
      <c r="FV28" s="18"/>
      <c r="FW28" s="19"/>
      <c r="FX28" s="18"/>
      <c r="FY28" s="18"/>
      <c r="FZ28" s="20"/>
      <c r="GA28" s="21"/>
      <c r="GB28" s="270">
        <v>1</v>
      </c>
      <c r="GC28" s="27">
        <v>3.06</v>
      </c>
      <c r="GD28" s="28">
        <v>3.06</v>
      </c>
      <c r="GE28" s="27">
        <v>3.06</v>
      </c>
      <c r="GF28" s="27">
        <v>3.06</v>
      </c>
      <c r="GG28" s="29">
        <v>2.7777777777777779E-3</v>
      </c>
      <c r="GH28" s="271">
        <v>2</v>
      </c>
      <c r="GI28" s="269">
        <v>2</v>
      </c>
      <c r="GJ28" s="18">
        <v>27</v>
      </c>
      <c r="GK28" s="19">
        <v>13.5</v>
      </c>
      <c r="GL28" s="18">
        <v>2</v>
      </c>
      <c r="GM28" s="18">
        <v>25</v>
      </c>
      <c r="GN28" s="20">
        <v>2.7951388888888887E-3</v>
      </c>
      <c r="GO28" s="21">
        <v>0.5</v>
      </c>
      <c r="GP28" s="269"/>
      <c r="GQ28" s="18"/>
      <c r="GR28" s="19"/>
      <c r="GS28" s="18"/>
      <c r="GT28" s="18"/>
      <c r="GU28" s="20"/>
      <c r="GV28" s="21"/>
      <c r="GW28" s="269">
        <v>1</v>
      </c>
      <c r="GX28" s="18">
        <v>34</v>
      </c>
      <c r="GY28" s="19">
        <v>34</v>
      </c>
      <c r="GZ28" s="18">
        <v>34</v>
      </c>
      <c r="HA28" s="18">
        <v>34</v>
      </c>
      <c r="HB28" s="20">
        <v>2.8819444444444444E-3</v>
      </c>
      <c r="HC28" s="21">
        <v>0</v>
      </c>
      <c r="HD28" s="269"/>
      <c r="HE28" s="18"/>
      <c r="HF28" s="19"/>
      <c r="HG28" s="18"/>
      <c r="HH28" s="18"/>
      <c r="HI28" s="20"/>
      <c r="HJ28" s="21"/>
      <c r="HK28" s="269"/>
      <c r="HL28" s="18"/>
      <c r="HM28" s="19"/>
      <c r="HN28" s="18"/>
      <c r="HO28" s="18"/>
      <c r="HP28" s="20"/>
      <c r="HQ28" s="21"/>
      <c r="HR28" s="269"/>
      <c r="HS28" s="18"/>
      <c r="HT28" s="19"/>
      <c r="HU28" s="18"/>
      <c r="HV28" s="18"/>
      <c r="HW28" s="20"/>
      <c r="HX28" s="21"/>
      <c r="HY28" s="272">
        <v>16</v>
      </c>
      <c r="HZ28" s="272">
        <v>237.64000000000001</v>
      </c>
      <c r="IA28" s="273">
        <v>14.852500000000001</v>
      </c>
      <c r="IB28" s="272">
        <v>2</v>
      </c>
      <c r="IC28" s="272">
        <v>56.5</v>
      </c>
      <c r="ID28" s="274">
        <v>2.492042824074074E-3</v>
      </c>
      <c r="IE28" s="275">
        <v>0.3125</v>
      </c>
      <c r="IF28" s="40"/>
      <c r="IG28" s="18"/>
      <c r="IH28" s="19"/>
      <c r="II28" s="18"/>
      <c r="IJ28" s="18"/>
      <c r="IK28" s="20"/>
      <c r="IL28" s="21"/>
      <c r="IM28" s="269">
        <v>2</v>
      </c>
      <c r="IN28" s="18">
        <v>1.95</v>
      </c>
      <c r="IO28" s="19">
        <v>0.97499999999999998</v>
      </c>
      <c r="IP28" s="18">
        <v>0.75</v>
      </c>
      <c r="IQ28" s="18">
        <v>1.2</v>
      </c>
      <c r="IR28" s="20">
        <v>2.358217592592593E-2</v>
      </c>
      <c r="IS28" s="21">
        <v>0</v>
      </c>
      <c r="IT28" s="269"/>
      <c r="IU28" s="18"/>
      <c r="IV28" s="19"/>
      <c r="IW28" s="18"/>
      <c r="IX28" s="18"/>
      <c r="IY28" s="20"/>
      <c r="IZ28" s="21"/>
      <c r="JA28" s="269">
        <v>1</v>
      </c>
      <c r="JB28" s="18">
        <v>1.25</v>
      </c>
      <c r="JC28" s="19">
        <v>1.25</v>
      </c>
      <c r="JD28" s="18">
        <v>1.25</v>
      </c>
      <c r="JE28" s="18">
        <v>1.25</v>
      </c>
      <c r="JF28" s="20">
        <v>2.4745370370370372E-2</v>
      </c>
      <c r="JG28" s="21">
        <v>0</v>
      </c>
      <c r="JH28" s="269">
        <v>2</v>
      </c>
      <c r="JI28" s="18">
        <v>1.31</v>
      </c>
      <c r="JJ28" s="19">
        <v>0.65500000000000003</v>
      </c>
      <c r="JK28" s="18">
        <v>0.6</v>
      </c>
      <c r="JL28" s="18">
        <v>0.71</v>
      </c>
      <c r="JM28" s="20">
        <v>2.674189814814815E-2</v>
      </c>
      <c r="JN28" s="21">
        <v>0.5</v>
      </c>
      <c r="JO28" s="269"/>
      <c r="JP28" s="18"/>
      <c r="JQ28" s="19"/>
      <c r="JR28" s="18"/>
      <c r="JS28" s="18"/>
      <c r="JT28" s="20"/>
      <c r="JU28" s="21"/>
      <c r="JV28" s="269"/>
      <c r="JW28" s="18"/>
      <c r="JX28" s="19"/>
      <c r="JY28" s="18"/>
      <c r="JZ28" s="18"/>
      <c r="KA28" s="20"/>
      <c r="KB28" s="21"/>
      <c r="KC28" s="269">
        <v>1</v>
      </c>
      <c r="KD28" s="18">
        <v>0.5</v>
      </c>
      <c r="KE28" s="19">
        <v>0.5</v>
      </c>
      <c r="KF28" s="18">
        <v>0.5</v>
      </c>
      <c r="KG28" s="18">
        <v>0.5</v>
      </c>
      <c r="KH28" s="20">
        <v>2.7847222222222221E-2</v>
      </c>
      <c r="KI28" s="21">
        <v>0</v>
      </c>
      <c r="KJ28" s="269">
        <v>1</v>
      </c>
      <c r="KK28" s="18">
        <v>0.62</v>
      </c>
      <c r="KL28" s="19">
        <v>0.62</v>
      </c>
      <c r="KM28" s="18">
        <v>0.62</v>
      </c>
      <c r="KN28" s="18">
        <v>0.62</v>
      </c>
      <c r="KO28" s="20">
        <v>2.7442129629629632E-2</v>
      </c>
      <c r="KP28" s="21">
        <v>0</v>
      </c>
      <c r="KQ28" s="270"/>
      <c r="KR28" s="27"/>
      <c r="KS28" s="28"/>
      <c r="KT28" s="27"/>
      <c r="KU28" s="27"/>
      <c r="KV28" s="29"/>
      <c r="KW28" s="271"/>
      <c r="KX28" s="269"/>
      <c r="KY28" s="18"/>
      <c r="KZ28" s="19"/>
      <c r="LA28" s="18"/>
      <c r="LB28" s="18"/>
      <c r="LC28" s="20"/>
      <c r="LD28" s="21"/>
      <c r="LE28" s="269"/>
      <c r="LF28" s="18"/>
      <c r="LG28" s="19"/>
      <c r="LH28" s="18"/>
      <c r="LI28" s="18"/>
      <c r="LJ28" s="20"/>
      <c r="LK28" s="21"/>
      <c r="LL28" s="269"/>
      <c r="LM28" s="18"/>
      <c r="LN28" s="19"/>
      <c r="LO28" s="18"/>
      <c r="LP28" s="18"/>
      <c r="LQ28" s="20"/>
      <c r="LR28" s="21"/>
      <c r="LS28" s="269"/>
      <c r="LT28" s="18"/>
      <c r="LU28" s="19"/>
      <c r="LV28" s="18"/>
      <c r="LW28" s="18"/>
      <c r="LX28" s="20"/>
      <c r="LY28" s="21"/>
      <c r="LZ28" s="269"/>
      <c r="MA28" s="18"/>
      <c r="MB28" s="19"/>
      <c r="MC28" s="18"/>
      <c r="MD28" s="18"/>
      <c r="ME28" s="20"/>
      <c r="MF28" s="21"/>
      <c r="MG28" s="269"/>
      <c r="MH28" s="18"/>
      <c r="MI28" s="19"/>
      <c r="MJ28" s="18"/>
      <c r="MK28" s="18"/>
      <c r="ML28" s="20"/>
      <c r="MM28" s="21"/>
      <c r="MN28" s="272">
        <v>7</v>
      </c>
      <c r="MO28" s="272">
        <v>5.63</v>
      </c>
      <c r="MP28" s="273">
        <v>0.80428571428571427</v>
      </c>
      <c r="MQ28" s="272">
        <v>0.5</v>
      </c>
      <c r="MR28" s="272">
        <v>1.25</v>
      </c>
      <c r="MS28" s="274">
        <v>2.581183862433863E-2</v>
      </c>
      <c r="MT28" s="275">
        <v>0.14285714285714285</v>
      </c>
      <c r="MU28" s="40"/>
      <c r="MV28" s="18"/>
      <c r="MW28" s="19"/>
      <c r="MX28" s="18"/>
      <c r="MY28" s="18"/>
      <c r="MZ28" s="20"/>
      <c r="NA28" s="21"/>
      <c r="NB28" s="272"/>
      <c r="NC28" s="272"/>
      <c r="ND28" s="273"/>
      <c r="NE28" s="272"/>
      <c r="NF28" s="272"/>
      <c r="NG28" s="274"/>
      <c r="NH28" s="276"/>
    </row>
    <row r="29" spans="1:372" s="22" customFormat="1" x14ac:dyDescent="0.2">
      <c r="A29" s="268">
        <v>19</v>
      </c>
      <c r="B29" s="40">
        <v>1</v>
      </c>
      <c r="C29" s="18">
        <v>5</v>
      </c>
      <c r="D29" s="19">
        <v>5</v>
      </c>
      <c r="E29" s="18">
        <v>5</v>
      </c>
      <c r="F29" s="18">
        <v>5</v>
      </c>
      <c r="G29" s="20">
        <v>7.6388888888888886E-3</v>
      </c>
      <c r="H29" s="21">
        <v>0</v>
      </c>
      <c r="I29" s="269"/>
      <c r="J29" s="18"/>
      <c r="K29" s="19"/>
      <c r="L29" s="18"/>
      <c r="M29" s="18"/>
      <c r="N29" s="20"/>
      <c r="O29" s="21"/>
      <c r="P29" s="269">
        <v>2</v>
      </c>
      <c r="Q29" s="18">
        <v>9.8000000000000007</v>
      </c>
      <c r="R29" s="19">
        <v>4.9000000000000004</v>
      </c>
      <c r="S29" s="18">
        <v>3.2</v>
      </c>
      <c r="T29" s="18">
        <v>6.6</v>
      </c>
      <c r="U29" s="20">
        <v>7.193287037037038E-3</v>
      </c>
      <c r="V29" s="21">
        <v>0</v>
      </c>
      <c r="W29" s="269">
        <v>3</v>
      </c>
      <c r="X29" s="18">
        <v>11.47</v>
      </c>
      <c r="Y29" s="19">
        <v>3.8233333333333337</v>
      </c>
      <c r="Z29" s="18">
        <v>3.1</v>
      </c>
      <c r="AA29" s="18">
        <v>5</v>
      </c>
      <c r="AB29" s="20">
        <v>6.2731481481481492E-3</v>
      </c>
      <c r="AC29" s="21">
        <v>0.33333333333333331</v>
      </c>
      <c r="AD29" s="269">
        <v>2</v>
      </c>
      <c r="AE29" s="18">
        <v>6.7100000000000009</v>
      </c>
      <c r="AF29" s="19">
        <v>3.3550000000000004</v>
      </c>
      <c r="AG29" s="18">
        <v>2.06</v>
      </c>
      <c r="AH29" s="18">
        <v>4.6500000000000004</v>
      </c>
      <c r="AI29" s="20">
        <v>6.626157407407407E-3</v>
      </c>
      <c r="AJ29" s="21">
        <v>0</v>
      </c>
      <c r="AK29" s="269">
        <v>3</v>
      </c>
      <c r="AL29" s="18">
        <v>6.6400000000000006</v>
      </c>
      <c r="AM29" s="19">
        <v>2.2133333333333334</v>
      </c>
      <c r="AN29" s="18">
        <v>1.64</v>
      </c>
      <c r="AO29" s="18">
        <v>3.1</v>
      </c>
      <c r="AP29" s="20">
        <v>7.0216049382716044E-3</v>
      </c>
      <c r="AQ29" s="21">
        <v>0</v>
      </c>
      <c r="AR29" s="269">
        <v>2</v>
      </c>
      <c r="AS29" s="18">
        <v>5.6199999999999992</v>
      </c>
      <c r="AT29" s="19">
        <v>2.8099999999999996</v>
      </c>
      <c r="AU29" s="18">
        <v>2.8</v>
      </c>
      <c r="AV29" s="18">
        <v>2.82</v>
      </c>
      <c r="AW29" s="20">
        <v>8.2812500000000004E-3</v>
      </c>
      <c r="AX29" s="21">
        <v>2.500347222223354</v>
      </c>
      <c r="AY29" s="269">
        <v>2</v>
      </c>
      <c r="AZ29" s="18">
        <v>7</v>
      </c>
      <c r="BA29" s="19">
        <v>3.5</v>
      </c>
      <c r="BB29" s="18">
        <v>3.5</v>
      </c>
      <c r="BC29" s="18">
        <v>3.5</v>
      </c>
      <c r="BD29" s="20">
        <v>6.9560185185185185E-3</v>
      </c>
      <c r="BE29" s="21">
        <v>2</v>
      </c>
      <c r="BF29" s="269">
        <v>4</v>
      </c>
      <c r="BG29" s="18">
        <v>21.700000000000003</v>
      </c>
      <c r="BH29" s="19">
        <v>5.4250000000000007</v>
      </c>
      <c r="BI29" s="18">
        <v>3</v>
      </c>
      <c r="BJ29" s="18">
        <v>9.3000000000000007</v>
      </c>
      <c r="BK29" s="20">
        <v>6.6869212962962958E-3</v>
      </c>
      <c r="BL29" s="21">
        <v>0.5</v>
      </c>
      <c r="BM29" s="270">
        <v>4</v>
      </c>
      <c r="BN29" s="27">
        <v>17.3</v>
      </c>
      <c r="BO29" s="28">
        <v>4.3250000000000002</v>
      </c>
      <c r="BP29" s="27">
        <v>3.5</v>
      </c>
      <c r="BQ29" s="27">
        <v>5</v>
      </c>
      <c r="BR29" s="29">
        <v>7.0225694444444441E-3</v>
      </c>
      <c r="BS29" s="271">
        <v>0.75</v>
      </c>
      <c r="BT29" s="269">
        <v>5</v>
      </c>
      <c r="BU29" s="18">
        <v>17.100000000000001</v>
      </c>
      <c r="BV29" s="19">
        <v>3.4200000000000004</v>
      </c>
      <c r="BW29" s="18">
        <v>0.1</v>
      </c>
      <c r="BX29" s="18">
        <v>5</v>
      </c>
      <c r="BY29" s="20">
        <v>6.9212962962962961E-3</v>
      </c>
      <c r="BZ29" s="21">
        <v>0.2</v>
      </c>
      <c r="CA29" s="269">
        <v>2</v>
      </c>
      <c r="CB29" s="18">
        <v>4.5</v>
      </c>
      <c r="CC29" s="19">
        <v>2.25</v>
      </c>
      <c r="CD29" s="18">
        <v>2</v>
      </c>
      <c r="CE29" s="18">
        <v>2.5</v>
      </c>
      <c r="CF29" s="20">
        <v>6.7013888888888887E-3</v>
      </c>
      <c r="CG29" s="21">
        <v>3</v>
      </c>
      <c r="CH29" s="269">
        <v>4</v>
      </c>
      <c r="CI29" s="23">
        <v>14.346</v>
      </c>
      <c r="CJ29" s="19">
        <v>3.5865</v>
      </c>
      <c r="CK29" s="18">
        <v>2</v>
      </c>
      <c r="CL29" s="18">
        <v>7</v>
      </c>
      <c r="CM29" s="20">
        <v>7.1122685185185186E-3</v>
      </c>
      <c r="CN29" s="21">
        <v>0.25</v>
      </c>
      <c r="CO29" s="269">
        <v>3</v>
      </c>
      <c r="CP29" s="18">
        <v>9.1</v>
      </c>
      <c r="CQ29" s="19">
        <v>3.0333333333333332</v>
      </c>
      <c r="CR29" s="18">
        <v>3</v>
      </c>
      <c r="CS29" s="18">
        <v>3.1</v>
      </c>
      <c r="CT29" s="20">
        <v>7.388117283950617E-3</v>
      </c>
      <c r="CU29" s="21">
        <v>0.66666666666666663</v>
      </c>
      <c r="CV29" s="269"/>
      <c r="CW29" s="18"/>
      <c r="CX29" s="19"/>
      <c r="CY29" s="18"/>
      <c r="CZ29" s="18"/>
      <c r="DA29" s="20"/>
      <c r="DB29" s="21"/>
      <c r="DC29" s="269"/>
      <c r="DD29" s="18"/>
      <c r="DE29" s="19"/>
      <c r="DF29" s="18"/>
      <c r="DG29" s="18"/>
      <c r="DH29" s="20"/>
      <c r="DI29" s="21"/>
      <c r="DJ29" s="272">
        <v>37</v>
      </c>
      <c r="DK29" s="272">
        <v>136.28599999999997</v>
      </c>
      <c r="DL29" s="273">
        <v>3.6834054054054048</v>
      </c>
      <c r="DM29" s="272">
        <v>0.1</v>
      </c>
      <c r="DN29" s="272">
        <v>9.3000000000000007</v>
      </c>
      <c r="DO29" s="274">
        <v>7.0026276276276287E-3</v>
      </c>
      <c r="DP29" s="275">
        <v>0.67569444444450566</v>
      </c>
      <c r="DQ29" s="40">
        <v>2</v>
      </c>
      <c r="DR29" s="18">
        <v>48.3</v>
      </c>
      <c r="DS29" s="19">
        <v>24.15</v>
      </c>
      <c r="DT29" s="18">
        <v>18</v>
      </c>
      <c r="DU29" s="18">
        <v>30.3</v>
      </c>
      <c r="DV29" s="20">
        <v>3.1250000000000002E-3</v>
      </c>
      <c r="DW29" s="21">
        <v>2</v>
      </c>
      <c r="DX29" s="269">
        <v>1</v>
      </c>
      <c r="DY29" s="18">
        <v>55.1</v>
      </c>
      <c r="DZ29" s="19">
        <v>55.1</v>
      </c>
      <c r="EA29" s="18">
        <v>55.1</v>
      </c>
      <c r="EB29" s="18">
        <v>55.1</v>
      </c>
      <c r="EC29" s="20">
        <v>2.8819444444444444E-3</v>
      </c>
      <c r="ED29" s="21">
        <v>1</v>
      </c>
      <c r="EE29" s="269">
        <v>6</v>
      </c>
      <c r="EF29" s="18">
        <v>110.39999999999999</v>
      </c>
      <c r="EG29" s="19">
        <v>18.399999999999999</v>
      </c>
      <c r="EH29" s="18">
        <v>4.0999999999999996</v>
      </c>
      <c r="EI29" s="18">
        <v>41.7</v>
      </c>
      <c r="EJ29" s="20">
        <v>2.5810185185185181E-3</v>
      </c>
      <c r="EK29" s="21">
        <v>0.16666666666666666</v>
      </c>
      <c r="EL29" s="269">
        <v>2</v>
      </c>
      <c r="EM29" s="18">
        <v>50.400000000000006</v>
      </c>
      <c r="EN29" s="19">
        <v>25.200000000000003</v>
      </c>
      <c r="EO29" s="18">
        <v>24.8</v>
      </c>
      <c r="EP29" s="18">
        <v>25.6</v>
      </c>
      <c r="EQ29" s="20">
        <v>3.0497685185185185E-3</v>
      </c>
      <c r="ER29" s="21">
        <v>0</v>
      </c>
      <c r="ES29" s="269">
        <v>2</v>
      </c>
      <c r="ET29" s="18">
        <v>72.08</v>
      </c>
      <c r="EU29" s="19">
        <v>36.04</v>
      </c>
      <c r="EV29" s="18">
        <v>13.45</v>
      </c>
      <c r="EW29" s="18">
        <v>58.63</v>
      </c>
      <c r="EX29" s="20">
        <v>2.4537037037037036E-3</v>
      </c>
      <c r="EY29" s="21">
        <v>0.5</v>
      </c>
      <c r="EZ29" s="269">
        <v>3</v>
      </c>
      <c r="FA29" s="18">
        <v>46.969999999999992</v>
      </c>
      <c r="FB29" s="19">
        <v>15.656666666666665</v>
      </c>
      <c r="FC29" s="18">
        <v>0.76</v>
      </c>
      <c r="FD29" s="18">
        <v>29.99</v>
      </c>
      <c r="FE29" s="20">
        <v>3.1481481481481482E-3</v>
      </c>
      <c r="FF29" s="21">
        <v>1.6666666666666667</v>
      </c>
      <c r="FG29" s="269"/>
      <c r="FH29" s="18"/>
      <c r="FI29" s="19"/>
      <c r="FJ29" s="18"/>
      <c r="FK29" s="18"/>
      <c r="FL29" s="20"/>
      <c r="FM29" s="21"/>
      <c r="FN29" s="269"/>
      <c r="FO29" s="18"/>
      <c r="FP29" s="19"/>
      <c r="FQ29" s="18"/>
      <c r="FR29" s="18"/>
      <c r="FS29" s="20"/>
      <c r="FT29" s="21"/>
      <c r="FU29" s="269"/>
      <c r="FV29" s="18"/>
      <c r="FW29" s="19"/>
      <c r="FX29" s="18"/>
      <c r="FY29" s="18"/>
      <c r="FZ29" s="20"/>
      <c r="GA29" s="21"/>
      <c r="GB29" s="270"/>
      <c r="GC29" s="27"/>
      <c r="GD29" s="28"/>
      <c r="GE29" s="27"/>
      <c r="GF29" s="27"/>
      <c r="GG29" s="29"/>
      <c r="GH29" s="271"/>
      <c r="GI29" s="269">
        <v>1</v>
      </c>
      <c r="GJ29" s="18">
        <v>4.5</v>
      </c>
      <c r="GK29" s="19">
        <v>4.5</v>
      </c>
      <c r="GL29" s="18">
        <v>4.5</v>
      </c>
      <c r="GM29" s="18">
        <v>4.5</v>
      </c>
      <c r="GN29" s="20">
        <v>3.7731481481481483E-3</v>
      </c>
      <c r="GO29" s="21">
        <v>2</v>
      </c>
      <c r="GP29" s="269"/>
      <c r="GQ29" s="18"/>
      <c r="GR29" s="19"/>
      <c r="GS29" s="18"/>
      <c r="GT29" s="18"/>
      <c r="GU29" s="20"/>
      <c r="GV29" s="21"/>
      <c r="GW29" s="269">
        <v>2</v>
      </c>
      <c r="GX29" s="23">
        <v>20.25</v>
      </c>
      <c r="GY29" s="19">
        <v>10.125</v>
      </c>
      <c r="GZ29" s="18">
        <v>7.25</v>
      </c>
      <c r="HA29" s="18">
        <v>13</v>
      </c>
      <c r="HB29" s="20">
        <v>4.0798611111111114E-3</v>
      </c>
      <c r="HC29" s="21">
        <v>0.5</v>
      </c>
      <c r="HD29" s="269">
        <v>2</v>
      </c>
      <c r="HE29" s="18">
        <v>22.439999999999998</v>
      </c>
      <c r="HF29" s="19">
        <v>11.219999999999999</v>
      </c>
      <c r="HG29" s="18">
        <v>10.44</v>
      </c>
      <c r="HH29" s="18">
        <v>12</v>
      </c>
      <c r="HI29" s="20">
        <v>2.9282407407407408E-3</v>
      </c>
      <c r="HJ29" s="21">
        <v>0.5</v>
      </c>
      <c r="HK29" s="269"/>
      <c r="HL29" s="18"/>
      <c r="HM29" s="19"/>
      <c r="HN29" s="18"/>
      <c r="HO29" s="18"/>
      <c r="HP29" s="20"/>
      <c r="HQ29" s="21"/>
      <c r="HR29" s="269"/>
      <c r="HS29" s="18"/>
      <c r="HT29" s="19"/>
      <c r="HU29" s="18"/>
      <c r="HV29" s="18"/>
      <c r="HW29" s="20"/>
      <c r="HX29" s="21"/>
      <c r="HY29" s="272">
        <v>21</v>
      </c>
      <c r="HZ29" s="272">
        <v>430.44</v>
      </c>
      <c r="IA29" s="273">
        <v>20.497142857142858</v>
      </c>
      <c r="IB29" s="272">
        <v>0.76</v>
      </c>
      <c r="IC29" s="272">
        <v>58.63</v>
      </c>
      <c r="ID29" s="274">
        <v>2.9932760141093478E-3</v>
      </c>
      <c r="IE29" s="275">
        <v>0.76190476190476186</v>
      </c>
      <c r="IF29" s="40">
        <v>1</v>
      </c>
      <c r="IG29" s="18">
        <v>1</v>
      </c>
      <c r="IH29" s="19">
        <v>1</v>
      </c>
      <c r="II29" s="18">
        <v>1</v>
      </c>
      <c r="IJ29" s="18">
        <v>1</v>
      </c>
      <c r="IK29" s="20">
        <v>2.3761574074074074E-2</v>
      </c>
      <c r="IL29" s="21">
        <v>0</v>
      </c>
      <c r="IM29" s="269">
        <v>1</v>
      </c>
      <c r="IN29" s="18">
        <v>1.1499999999999999</v>
      </c>
      <c r="IO29" s="19">
        <v>1.1499999999999999</v>
      </c>
      <c r="IP29" s="18">
        <v>1.1499999999999999</v>
      </c>
      <c r="IQ29" s="18">
        <v>1.1499999999999999</v>
      </c>
      <c r="IR29" s="20">
        <v>2.2210648148148149E-2</v>
      </c>
      <c r="IS29" s="21">
        <v>0</v>
      </c>
      <c r="IT29" s="269">
        <v>1</v>
      </c>
      <c r="IU29" s="18">
        <v>0.75</v>
      </c>
      <c r="IV29" s="19">
        <v>0.75</v>
      </c>
      <c r="IW29" s="18">
        <v>0.75</v>
      </c>
      <c r="IX29" s="18">
        <v>0.75</v>
      </c>
      <c r="IY29" s="20">
        <v>2.5138888888888891E-2</v>
      </c>
      <c r="IZ29" s="21">
        <v>0</v>
      </c>
      <c r="JA29" s="269">
        <v>1</v>
      </c>
      <c r="JB29" s="18">
        <v>0.65</v>
      </c>
      <c r="JC29" s="19">
        <v>0.65</v>
      </c>
      <c r="JD29" s="18">
        <v>0.65</v>
      </c>
      <c r="JE29" s="18">
        <v>0.65</v>
      </c>
      <c r="JF29" s="20">
        <v>2.3819444444444445E-2</v>
      </c>
      <c r="JG29" s="21">
        <v>0</v>
      </c>
      <c r="JH29" s="269">
        <v>1</v>
      </c>
      <c r="JI29" s="18">
        <v>0.85</v>
      </c>
      <c r="JJ29" s="19">
        <v>0.85</v>
      </c>
      <c r="JK29" s="18">
        <v>0.85</v>
      </c>
      <c r="JL29" s="18">
        <v>0.85</v>
      </c>
      <c r="JM29" s="20">
        <v>2.7256944444444445E-2</v>
      </c>
      <c r="JN29" s="21">
        <v>1</v>
      </c>
      <c r="JO29" s="269"/>
      <c r="JP29" s="18"/>
      <c r="JQ29" s="19"/>
      <c r="JR29" s="18"/>
      <c r="JS29" s="18"/>
      <c r="JT29" s="20"/>
      <c r="JU29" s="21"/>
      <c r="JV29" s="269"/>
      <c r="JW29" s="18"/>
      <c r="JX29" s="19"/>
      <c r="JY29" s="18"/>
      <c r="JZ29" s="18"/>
      <c r="KA29" s="20"/>
      <c r="KB29" s="21"/>
      <c r="KC29" s="269">
        <v>1</v>
      </c>
      <c r="KD29" s="18">
        <v>0.7</v>
      </c>
      <c r="KE29" s="19">
        <v>0.7</v>
      </c>
      <c r="KF29" s="18">
        <v>0.7</v>
      </c>
      <c r="KG29" s="18">
        <v>0.7</v>
      </c>
      <c r="KH29" s="20">
        <v>3.5810185185185188E-2</v>
      </c>
      <c r="KI29" s="21">
        <v>0</v>
      </c>
      <c r="KJ29" s="269"/>
      <c r="KK29" s="18"/>
      <c r="KL29" s="19"/>
      <c r="KM29" s="18"/>
      <c r="KN29" s="18"/>
      <c r="KO29" s="20"/>
      <c r="KP29" s="21"/>
      <c r="KQ29" s="270"/>
      <c r="KR29" s="27"/>
      <c r="KS29" s="28"/>
      <c r="KT29" s="27"/>
      <c r="KU29" s="27"/>
      <c r="KV29" s="29"/>
      <c r="KW29" s="271"/>
      <c r="KX29" s="269"/>
      <c r="KY29" s="18"/>
      <c r="KZ29" s="19"/>
      <c r="LA29" s="18"/>
      <c r="LB29" s="18"/>
      <c r="LC29" s="20"/>
      <c r="LD29" s="21"/>
      <c r="LE29" s="269"/>
      <c r="LF29" s="18"/>
      <c r="LG29" s="19"/>
      <c r="LH29" s="18"/>
      <c r="LI29" s="18"/>
      <c r="LJ29" s="20"/>
      <c r="LK29" s="21"/>
      <c r="LL29" s="269"/>
      <c r="LM29" s="23"/>
      <c r="LN29" s="19"/>
      <c r="LO29" s="18"/>
      <c r="LP29" s="18"/>
      <c r="LQ29" s="20"/>
      <c r="LR29" s="21"/>
      <c r="LS29" s="269"/>
      <c r="LT29" s="18"/>
      <c r="LU29" s="19"/>
      <c r="LV29" s="18"/>
      <c r="LW29" s="18"/>
      <c r="LX29" s="20"/>
      <c r="LY29" s="21"/>
      <c r="LZ29" s="269"/>
      <c r="MA29" s="18"/>
      <c r="MB29" s="19"/>
      <c r="MC29" s="18"/>
      <c r="MD29" s="18"/>
      <c r="ME29" s="20"/>
      <c r="MF29" s="21"/>
      <c r="MG29" s="269"/>
      <c r="MH29" s="18"/>
      <c r="MI29" s="19"/>
      <c r="MJ29" s="18"/>
      <c r="MK29" s="18"/>
      <c r="ML29" s="20"/>
      <c r="MM29" s="21"/>
      <c r="MN29" s="272">
        <v>6</v>
      </c>
      <c r="MO29" s="272">
        <v>5.0999999999999996</v>
      </c>
      <c r="MP29" s="273">
        <v>0.85</v>
      </c>
      <c r="MQ29" s="272">
        <v>0.65</v>
      </c>
      <c r="MR29" s="272">
        <v>1.1499999999999999</v>
      </c>
      <c r="MS29" s="274">
        <v>2.6332947530864199E-2</v>
      </c>
      <c r="MT29" s="275">
        <v>0.16666666666666666</v>
      </c>
      <c r="MU29" s="40"/>
      <c r="MV29" s="18"/>
      <c r="MW29" s="19"/>
      <c r="MX29" s="18"/>
      <c r="MY29" s="18"/>
      <c r="MZ29" s="20"/>
      <c r="NA29" s="21"/>
      <c r="NB29" s="272"/>
      <c r="NC29" s="272"/>
      <c r="ND29" s="273"/>
      <c r="NE29" s="272"/>
      <c r="NF29" s="272"/>
      <c r="NG29" s="274"/>
      <c r="NH29" s="276"/>
    </row>
    <row r="30" spans="1:372" s="22" customFormat="1" x14ac:dyDescent="0.2">
      <c r="A30" s="268">
        <v>20</v>
      </c>
      <c r="B30" s="40">
        <v>6</v>
      </c>
      <c r="C30" s="18">
        <v>20</v>
      </c>
      <c r="D30" s="19">
        <v>3.3333333333333335</v>
      </c>
      <c r="E30" s="18">
        <v>1.2</v>
      </c>
      <c r="F30" s="18">
        <v>6</v>
      </c>
      <c r="G30" s="20">
        <v>7.7430555555555551E-3</v>
      </c>
      <c r="H30" s="21">
        <v>0.33333333333333331</v>
      </c>
      <c r="I30" s="269">
        <v>1</v>
      </c>
      <c r="J30" s="18">
        <v>3</v>
      </c>
      <c r="K30" s="19">
        <v>3</v>
      </c>
      <c r="L30" s="18">
        <v>3</v>
      </c>
      <c r="M30" s="18">
        <v>3</v>
      </c>
      <c r="N30" s="20">
        <v>7.1990740740740739E-3</v>
      </c>
      <c r="O30" s="21">
        <v>0</v>
      </c>
      <c r="P30" s="269">
        <v>3</v>
      </c>
      <c r="Q30" s="18">
        <v>13.3</v>
      </c>
      <c r="R30" s="19">
        <v>4.4333333333333336</v>
      </c>
      <c r="S30" s="18">
        <v>3.6</v>
      </c>
      <c r="T30" s="18">
        <v>6</v>
      </c>
      <c r="U30" s="20">
        <v>6.8248456790123459E-3</v>
      </c>
      <c r="V30" s="21">
        <v>0.66666666666666663</v>
      </c>
      <c r="W30" s="269">
        <v>2</v>
      </c>
      <c r="X30" s="18">
        <v>8.24</v>
      </c>
      <c r="Y30" s="19">
        <v>4.12</v>
      </c>
      <c r="Z30" s="18">
        <v>2.84</v>
      </c>
      <c r="AA30" s="18">
        <v>5.4</v>
      </c>
      <c r="AB30" s="20">
        <v>6.3252314814814803E-3</v>
      </c>
      <c r="AC30" s="21">
        <v>1</v>
      </c>
      <c r="AD30" s="269">
        <v>4</v>
      </c>
      <c r="AE30" s="18">
        <v>10.5</v>
      </c>
      <c r="AF30" s="19">
        <v>2.625</v>
      </c>
      <c r="AG30" s="18">
        <v>1</v>
      </c>
      <c r="AH30" s="18">
        <v>3.3</v>
      </c>
      <c r="AI30" s="20">
        <v>6.5364583333333334E-3</v>
      </c>
      <c r="AJ30" s="21">
        <v>0.5</v>
      </c>
      <c r="AK30" s="269"/>
      <c r="AL30" s="18"/>
      <c r="AM30" s="19"/>
      <c r="AN30" s="18"/>
      <c r="AO30" s="18"/>
      <c r="AP30" s="20"/>
      <c r="AQ30" s="21"/>
      <c r="AR30" s="269">
        <v>1</v>
      </c>
      <c r="AS30" s="18">
        <v>2.85</v>
      </c>
      <c r="AT30" s="19">
        <v>2.85</v>
      </c>
      <c r="AU30" s="18">
        <v>2.85</v>
      </c>
      <c r="AV30" s="18">
        <v>2.85</v>
      </c>
      <c r="AW30" s="20">
        <v>8.1597222222222227E-3</v>
      </c>
      <c r="AX30" s="21">
        <v>0</v>
      </c>
      <c r="AY30" s="269">
        <v>2</v>
      </c>
      <c r="AZ30" s="18">
        <v>9</v>
      </c>
      <c r="BA30" s="19">
        <v>4.5</v>
      </c>
      <c r="BB30" s="18">
        <v>4</v>
      </c>
      <c r="BC30" s="18">
        <v>5</v>
      </c>
      <c r="BD30" s="20">
        <v>6.875E-3</v>
      </c>
      <c r="BE30" s="21">
        <v>1</v>
      </c>
      <c r="BF30" s="269">
        <v>4</v>
      </c>
      <c r="BG30" s="18">
        <v>23</v>
      </c>
      <c r="BH30" s="19">
        <v>5.75</v>
      </c>
      <c r="BI30" s="18">
        <v>3.5</v>
      </c>
      <c r="BJ30" s="18">
        <v>10.5</v>
      </c>
      <c r="BK30" s="20">
        <v>6.6087962962962966E-3</v>
      </c>
      <c r="BL30" s="21">
        <v>1</v>
      </c>
      <c r="BM30" s="270">
        <v>3</v>
      </c>
      <c r="BN30" s="27">
        <v>11</v>
      </c>
      <c r="BO30" s="28">
        <v>3.6666666666666665</v>
      </c>
      <c r="BP30" s="27">
        <v>3.5</v>
      </c>
      <c r="BQ30" s="27">
        <v>4</v>
      </c>
      <c r="BR30" s="29">
        <v>7.1219135802469136E-3</v>
      </c>
      <c r="BS30" s="271">
        <v>1</v>
      </c>
      <c r="BT30" s="269">
        <v>4</v>
      </c>
      <c r="BU30" s="18">
        <v>12.5</v>
      </c>
      <c r="BV30" s="19">
        <v>3.125</v>
      </c>
      <c r="BW30" s="18">
        <v>2</v>
      </c>
      <c r="BX30" s="18">
        <v>4</v>
      </c>
      <c r="BY30" s="20">
        <v>7.0688657407407401E-3</v>
      </c>
      <c r="BZ30" s="21">
        <v>0.25</v>
      </c>
      <c r="CA30" s="269">
        <v>4</v>
      </c>
      <c r="CB30" s="18">
        <v>11</v>
      </c>
      <c r="CC30" s="19">
        <v>2.75</v>
      </c>
      <c r="CD30" s="18">
        <v>2</v>
      </c>
      <c r="CE30" s="18">
        <v>3</v>
      </c>
      <c r="CF30" s="20">
        <v>6.9184027777777777E-3</v>
      </c>
      <c r="CG30" s="21">
        <v>1.5</v>
      </c>
      <c r="CH30" s="269">
        <v>3</v>
      </c>
      <c r="CI30" s="18">
        <v>12.43</v>
      </c>
      <c r="CJ30" s="19">
        <v>4.1433333333333335</v>
      </c>
      <c r="CK30" s="18">
        <v>1.33</v>
      </c>
      <c r="CL30" s="18">
        <v>6.1</v>
      </c>
      <c r="CM30" s="20">
        <v>8.1404320987654311E-3</v>
      </c>
      <c r="CN30" s="21">
        <v>0</v>
      </c>
      <c r="CO30" s="269">
        <v>2</v>
      </c>
      <c r="CP30" s="18">
        <v>7</v>
      </c>
      <c r="CQ30" s="19">
        <v>3.5</v>
      </c>
      <c r="CR30" s="18">
        <v>3</v>
      </c>
      <c r="CS30" s="18">
        <v>4</v>
      </c>
      <c r="CT30" s="20">
        <v>7.3611111111111117E-3</v>
      </c>
      <c r="CU30" s="21">
        <v>1</v>
      </c>
      <c r="CV30" s="269"/>
      <c r="CW30" s="18"/>
      <c r="CX30" s="19"/>
      <c r="CY30" s="18"/>
      <c r="CZ30" s="18"/>
      <c r="DA30" s="20"/>
      <c r="DB30" s="21"/>
      <c r="DC30" s="269"/>
      <c r="DD30" s="18"/>
      <c r="DE30" s="19"/>
      <c r="DF30" s="18"/>
      <c r="DG30" s="18"/>
      <c r="DH30" s="20"/>
      <c r="DI30" s="21"/>
      <c r="DJ30" s="272">
        <v>39</v>
      </c>
      <c r="DK30" s="272">
        <v>143.82</v>
      </c>
      <c r="DL30" s="273">
        <v>3.6876923076923074</v>
      </c>
      <c r="DM30" s="272">
        <v>1</v>
      </c>
      <c r="DN30" s="272">
        <v>10.5</v>
      </c>
      <c r="DO30" s="274">
        <v>7.1213200379867045E-3</v>
      </c>
      <c r="DP30" s="275">
        <v>0.66666666666666663</v>
      </c>
      <c r="DQ30" s="40">
        <v>2</v>
      </c>
      <c r="DR30" s="18">
        <v>58.6</v>
      </c>
      <c r="DS30" s="19">
        <v>29.3</v>
      </c>
      <c r="DT30" s="18">
        <v>10</v>
      </c>
      <c r="DU30" s="18">
        <v>48.6</v>
      </c>
      <c r="DV30" s="20">
        <v>2.3206018518518519E-3</v>
      </c>
      <c r="DW30" s="21">
        <v>0</v>
      </c>
      <c r="DX30" s="269">
        <v>4</v>
      </c>
      <c r="DY30" s="18">
        <v>64.2</v>
      </c>
      <c r="DZ30" s="19">
        <v>16.05</v>
      </c>
      <c r="EA30" s="18">
        <v>11.5</v>
      </c>
      <c r="EB30" s="18">
        <v>20.100000000000001</v>
      </c>
      <c r="EC30" s="20">
        <v>2.4768518518518516E-3</v>
      </c>
      <c r="ED30" s="21">
        <v>1.75</v>
      </c>
      <c r="EE30" s="269">
        <v>3</v>
      </c>
      <c r="EF30" s="18">
        <v>81</v>
      </c>
      <c r="EG30" s="19">
        <v>27</v>
      </c>
      <c r="EH30" s="18">
        <v>20</v>
      </c>
      <c r="EI30" s="18">
        <v>40.700000000000003</v>
      </c>
      <c r="EJ30" s="20">
        <v>2.5887345679012348E-3</v>
      </c>
      <c r="EK30" s="21">
        <v>0</v>
      </c>
      <c r="EL30" s="269">
        <v>3</v>
      </c>
      <c r="EM30" s="18">
        <v>64</v>
      </c>
      <c r="EN30" s="19">
        <v>21.333333333333332</v>
      </c>
      <c r="EO30" s="18">
        <v>14</v>
      </c>
      <c r="EP30" s="18">
        <v>25</v>
      </c>
      <c r="EQ30" s="20">
        <v>2.673611111111111E-3</v>
      </c>
      <c r="ER30" s="21">
        <v>0.33333333333333331</v>
      </c>
      <c r="ES30" s="269">
        <v>1</v>
      </c>
      <c r="ET30" s="18">
        <v>11.5</v>
      </c>
      <c r="EU30" s="19">
        <v>11.5</v>
      </c>
      <c r="EV30" s="18">
        <v>11.5</v>
      </c>
      <c r="EW30" s="18">
        <v>11.5</v>
      </c>
      <c r="EX30" s="20">
        <v>1.689814814814815E-3</v>
      </c>
      <c r="EY30" s="21">
        <v>0</v>
      </c>
      <c r="EZ30" s="269">
        <v>1</v>
      </c>
      <c r="FA30" s="18">
        <v>6.31</v>
      </c>
      <c r="FB30" s="19">
        <v>6.31</v>
      </c>
      <c r="FC30" s="18">
        <v>6.31</v>
      </c>
      <c r="FD30" s="18">
        <v>6.31</v>
      </c>
      <c r="FE30" s="20">
        <v>3.1018518518518522E-3</v>
      </c>
      <c r="FF30" s="21">
        <v>4</v>
      </c>
      <c r="FG30" s="269">
        <v>1</v>
      </c>
      <c r="FH30" s="18">
        <v>9.1199999999999992</v>
      </c>
      <c r="FI30" s="19">
        <v>9.1199999999999992</v>
      </c>
      <c r="FJ30" s="18">
        <v>9.1199999999999992</v>
      </c>
      <c r="FK30" s="18">
        <v>9.1199999999999992</v>
      </c>
      <c r="FL30" s="20">
        <v>1.9444444444444442E-3</v>
      </c>
      <c r="FM30" s="21">
        <v>2.9805555555576575</v>
      </c>
      <c r="FN30" s="269">
        <v>1</v>
      </c>
      <c r="FO30" s="18">
        <v>9.6999999999999993</v>
      </c>
      <c r="FP30" s="19">
        <v>9.6999999999999993</v>
      </c>
      <c r="FQ30" s="18">
        <v>9.6999999999999993</v>
      </c>
      <c r="FR30" s="18">
        <v>9.6999999999999993</v>
      </c>
      <c r="FS30" s="20">
        <v>2.7314814814814819E-3</v>
      </c>
      <c r="FT30" s="21">
        <v>0</v>
      </c>
      <c r="FU30" s="269">
        <v>2</v>
      </c>
      <c r="FV30" s="18">
        <v>15</v>
      </c>
      <c r="FW30" s="19">
        <v>7.5</v>
      </c>
      <c r="FX30" s="18">
        <v>4.8</v>
      </c>
      <c r="FY30" s="18">
        <v>10.199999999999999</v>
      </c>
      <c r="FZ30" s="20">
        <v>2.9166666666666664E-3</v>
      </c>
      <c r="GA30" s="21">
        <v>0</v>
      </c>
      <c r="GB30" s="270">
        <v>1</v>
      </c>
      <c r="GC30" s="27">
        <v>5</v>
      </c>
      <c r="GD30" s="28">
        <v>5</v>
      </c>
      <c r="GE30" s="27">
        <v>5</v>
      </c>
      <c r="GF30" s="27">
        <v>5</v>
      </c>
      <c r="GG30" s="29">
        <v>2.9861111111111113E-3</v>
      </c>
      <c r="GH30" s="271">
        <v>0</v>
      </c>
      <c r="GI30" s="269"/>
      <c r="GJ30" s="18"/>
      <c r="GK30" s="19"/>
      <c r="GL30" s="18"/>
      <c r="GM30" s="18"/>
      <c r="GN30" s="20"/>
      <c r="GO30" s="21"/>
      <c r="GP30" s="269"/>
      <c r="GQ30" s="18"/>
      <c r="GR30" s="19"/>
      <c r="GS30" s="18"/>
      <c r="GT30" s="18"/>
      <c r="GU30" s="20"/>
      <c r="GV30" s="21"/>
      <c r="GW30" s="269">
        <v>3</v>
      </c>
      <c r="GX30" s="18">
        <v>70</v>
      </c>
      <c r="GY30" s="19">
        <v>23.333333333333332</v>
      </c>
      <c r="GZ30" s="18">
        <v>20</v>
      </c>
      <c r="HA30" s="18">
        <v>25</v>
      </c>
      <c r="HB30" s="20">
        <v>3.0169753086419751E-3</v>
      </c>
      <c r="HC30" s="21">
        <v>0</v>
      </c>
      <c r="HD30" s="269">
        <v>1</v>
      </c>
      <c r="HE30" s="18">
        <v>11</v>
      </c>
      <c r="HF30" s="19">
        <v>11</v>
      </c>
      <c r="HG30" s="18">
        <v>11</v>
      </c>
      <c r="HH30" s="18">
        <v>11</v>
      </c>
      <c r="HI30" s="20">
        <v>3.0439814814814821E-3</v>
      </c>
      <c r="HJ30" s="21">
        <v>1</v>
      </c>
      <c r="HK30" s="269"/>
      <c r="HL30" s="18"/>
      <c r="HM30" s="19"/>
      <c r="HN30" s="18"/>
      <c r="HO30" s="18"/>
      <c r="HP30" s="20"/>
      <c r="HQ30" s="21"/>
      <c r="HR30" s="269"/>
      <c r="HS30" s="18"/>
      <c r="HT30" s="19"/>
      <c r="HU30" s="18"/>
      <c r="HV30" s="18"/>
      <c r="HW30" s="20"/>
      <c r="HX30" s="21"/>
      <c r="HY30" s="272">
        <v>23</v>
      </c>
      <c r="HZ30" s="272">
        <v>405.43</v>
      </c>
      <c r="IA30" s="273">
        <v>17.627391304347828</v>
      </c>
      <c r="IB30" s="272">
        <v>4.8</v>
      </c>
      <c r="IC30" s="272">
        <v>48.6</v>
      </c>
      <c r="ID30" s="274">
        <v>2.6398953301127216E-3</v>
      </c>
      <c r="IE30" s="275">
        <v>0.69480676328511559</v>
      </c>
      <c r="IF30" s="40"/>
      <c r="IG30" s="18"/>
      <c r="IH30" s="19"/>
      <c r="II30" s="18"/>
      <c r="IJ30" s="18"/>
      <c r="IK30" s="20"/>
      <c r="IL30" s="21"/>
      <c r="IM30" s="269">
        <v>2</v>
      </c>
      <c r="IN30" s="18">
        <v>2</v>
      </c>
      <c r="IO30" s="19">
        <v>1</v>
      </c>
      <c r="IP30" s="18">
        <v>1</v>
      </c>
      <c r="IQ30" s="18">
        <v>1</v>
      </c>
      <c r="IR30" s="20">
        <v>2.1064814814814814E-2</v>
      </c>
      <c r="IS30" s="21">
        <v>0</v>
      </c>
      <c r="IT30" s="269"/>
      <c r="IU30" s="18"/>
      <c r="IV30" s="19"/>
      <c r="IW30" s="18"/>
      <c r="IX30" s="18"/>
      <c r="IY30" s="20"/>
      <c r="IZ30" s="21"/>
      <c r="JA30" s="269"/>
      <c r="JB30" s="18"/>
      <c r="JC30" s="19"/>
      <c r="JD30" s="18"/>
      <c r="JE30" s="18"/>
      <c r="JF30" s="20"/>
      <c r="JG30" s="21"/>
      <c r="JH30" s="269">
        <v>1</v>
      </c>
      <c r="JI30" s="18">
        <v>0.92</v>
      </c>
      <c r="JJ30" s="19">
        <v>0.92</v>
      </c>
      <c r="JK30" s="18">
        <v>0.92</v>
      </c>
      <c r="JL30" s="18">
        <v>0.92</v>
      </c>
      <c r="JM30" s="20">
        <v>2.642361111111111E-2</v>
      </c>
      <c r="JN30" s="21">
        <v>1</v>
      </c>
      <c r="JO30" s="269"/>
      <c r="JP30" s="18"/>
      <c r="JQ30" s="19"/>
      <c r="JR30" s="18"/>
      <c r="JS30" s="18"/>
      <c r="JT30" s="20"/>
      <c r="JU30" s="21"/>
      <c r="JV30" s="269"/>
      <c r="JW30" s="18"/>
      <c r="JX30" s="19"/>
      <c r="JY30" s="18"/>
      <c r="JZ30" s="18"/>
      <c r="KA30" s="20"/>
      <c r="KB30" s="21"/>
      <c r="KC30" s="269"/>
      <c r="KD30" s="18"/>
      <c r="KE30" s="19"/>
      <c r="KF30" s="18"/>
      <c r="KG30" s="18"/>
      <c r="KH30" s="20"/>
      <c r="KI30" s="21"/>
      <c r="KJ30" s="269"/>
      <c r="KK30" s="18"/>
      <c r="KL30" s="19"/>
      <c r="KM30" s="18"/>
      <c r="KN30" s="18"/>
      <c r="KO30" s="20"/>
      <c r="KP30" s="21"/>
      <c r="KQ30" s="270"/>
      <c r="KR30" s="27"/>
      <c r="KS30" s="28"/>
      <c r="KT30" s="27"/>
      <c r="KU30" s="27"/>
      <c r="KV30" s="29"/>
      <c r="KW30" s="271"/>
      <c r="KX30" s="269"/>
      <c r="KY30" s="18"/>
      <c r="KZ30" s="19"/>
      <c r="LA30" s="18"/>
      <c r="LB30" s="18"/>
      <c r="LC30" s="20"/>
      <c r="LD30" s="21"/>
      <c r="LE30" s="269"/>
      <c r="LF30" s="18"/>
      <c r="LG30" s="19"/>
      <c r="LH30" s="18"/>
      <c r="LI30" s="18"/>
      <c r="LJ30" s="20"/>
      <c r="LK30" s="21"/>
      <c r="LL30" s="269">
        <v>2</v>
      </c>
      <c r="LM30" s="18">
        <v>1.6259999999999999</v>
      </c>
      <c r="LN30" s="19">
        <v>0.81299999999999994</v>
      </c>
      <c r="LO30" s="18">
        <v>0.6</v>
      </c>
      <c r="LP30" s="18">
        <v>1.026</v>
      </c>
      <c r="LQ30" s="20">
        <v>2.7037037037037033E-2</v>
      </c>
      <c r="LR30" s="21">
        <v>0</v>
      </c>
      <c r="LS30" s="269"/>
      <c r="LT30" s="18"/>
      <c r="LU30" s="19"/>
      <c r="LV30" s="18"/>
      <c r="LW30" s="18"/>
      <c r="LX30" s="20"/>
      <c r="LY30" s="21"/>
      <c r="LZ30" s="269"/>
      <c r="MA30" s="18"/>
      <c r="MB30" s="19"/>
      <c r="MC30" s="18"/>
      <c r="MD30" s="18"/>
      <c r="ME30" s="20"/>
      <c r="MF30" s="21"/>
      <c r="MG30" s="269"/>
      <c r="MH30" s="18"/>
      <c r="MI30" s="19"/>
      <c r="MJ30" s="18"/>
      <c r="MK30" s="18"/>
      <c r="ML30" s="20"/>
      <c r="MM30" s="21"/>
      <c r="MN30" s="272">
        <v>5</v>
      </c>
      <c r="MO30" s="272">
        <v>4.5459999999999994</v>
      </c>
      <c r="MP30" s="273">
        <v>0.9091999999999999</v>
      </c>
      <c r="MQ30" s="272">
        <v>0.6</v>
      </c>
      <c r="MR30" s="272">
        <v>1.026</v>
      </c>
      <c r="MS30" s="274">
        <v>2.4525462962962961E-2</v>
      </c>
      <c r="MT30" s="275">
        <v>0.2</v>
      </c>
      <c r="MU30" s="40"/>
      <c r="MV30" s="18"/>
      <c r="MW30" s="19"/>
      <c r="MX30" s="18"/>
      <c r="MY30" s="18"/>
      <c r="MZ30" s="20"/>
      <c r="NA30" s="21"/>
      <c r="NB30" s="272"/>
      <c r="NC30" s="272"/>
      <c r="ND30" s="273"/>
      <c r="NE30" s="272"/>
      <c r="NF30" s="272"/>
      <c r="NG30" s="274"/>
      <c r="NH30" s="276"/>
    </row>
    <row r="31" spans="1:372" s="22" customFormat="1" x14ac:dyDescent="0.2">
      <c r="A31" s="268">
        <v>21</v>
      </c>
      <c r="B31" s="40">
        <v>5</v>
      </c>
      <c r="C31" s="18">
        <v>19.96</v>
      </c>
      <c r="D31" s="19">
        <v>3.992</v>
      </c>
      <c r="E31" s="18">
        <v>3.1</v>
      </c>
      <c r="F31" s="18">
        <v>5.0999999999999996</v>
      </c>
      <c r="G31" s="20">
        <v>7.6041666666666671E-3</v>
      </c>
      <c r="H31" s="21">
        <v>0.2</v>
      </c>
      <c r="I31" s="269">
        <v>4</v>
      </c>
      <c r="J31" s="18">
        <v>20.150000000000002</v>
      </c>
      <c r="K31" s="19">
        <v>5.0375000000000005</v>
      </c>
      <c r="L31" s="18">
        <v>3.1</v>
      </c>
      <c r="M31" s="18">
        <v>10</v>
      </c>
      <c r="N31" s="20">
        <v>7.4537037037037037E-3</v>
      </c>
      <c r="O31" s="21">
        <v>0.5</v>
      </c>
      <c r="P31" s="269">
        <v>4</v>
      </c>
      <c r="Q31" s="18">
        <v>21.299999999999997</v>
      </c>
      <c r="R31" s="19">
        <v>5.3249999999999993</v>
      </c>
      <c r="S31" s="18">
        <v>3.1</v>
      </c>
      <c r="T31" s="18">
        <v>11</v>
      </c>
      <c r="U31" s="20">
        <v>7.045717592592593E-3</v>
      </c>
      <c r="V31" s="21">
        <v>0</v>
      </c>
      <c r="W31" s="269">
        <v>3</v>
      </c>
      <c r="X31" s="18">
        <v>14.099999999999998</v>
      </c>
      <c r="Y31" s="19">
        <v>4.6999999999999993</v>
      </c>
      <c r="Z31" s="18">
        <v>1.76</v>
      </c>
      <c r="AA31" s="18">
        <v>8.1999999999999993</v>
      </c>
      <c r="AB31" s="20">
        <v>6.4236111111111117E-3</v>
      </c>
      <c r="AC31" s="21">
        <v>0</v>
      </c>
      <c r="AD31" s="269">
        <v>3</v>
      </c>
      <c r="AE31" s="18">
        <v>13</v>
      </c>
      <c r="AF31" s="19">
        <v>4.333333333333333</v>
      </c>
      <c r="AG31" s="18">
        <v>1</v>
      </c>
      <c r="AH31" s="18">
        <v>9</v>
      </c>
      <c r="AI31" s="20">
        <v>6.5624999999999998E-3</v>
      </c>
      <c r="AJ31" s="21">
        <v>0</v>
      </c>
      <c r="AK31" s="269">
        <v>1</v>
      </c>
      <c r="AL31" s="18">
        <v>1.65</v>
      </c>
      <c r="AM31" s="19">
        <v>1.65</v>
      </c>
      <c r="AN31" s="18">
        <v>1.65</v>
      </c>
      <c r="AO31" s="18">
        <v>1.65</v>
      </c>
      <c r="AP31" s="20">
        <v>7.3611111111111108E-3</v>
      </c>
      <c r="AQ31" s="21">
        <v>5</v>
      </c>
      <c r="AR31" s="269">
        <v>2</v>
      </c>
      <c r="AS31" s="18">
        <v>7.41</v>
      </c>
      <c r="AT31" s="19">
        <v>3.7050000000000001</v>
      </c>
      <c r="AU31" s="18">
        <v>2.75</v>
      </c>
      <c r="AV31" s="18">
        <v>4.66</v>
      </c>
      <c r="AW31" s="20">
        <v>8.0150462962962962E-3</v>
      </c>
      <c r="AX31" s="21">
        <v>3.0090277777781012</v>
      </c>
      <c r="AY31" s="269">
        <v>3</v>
      </c>
      <c r="AZ31" s="18">
        <v>15.2</v>
      </c>
      <c r="BA31" s="19">
        <v>5.0666666666666664</v>
      </c>
      <c r="BB31" s="18">
        <v>3</v>
      </c>
      <c r="BC31" s="18">
        <v>9.1999999999999993</v>
      </c>
      <c r="BD31" s="20">
        <v>8.3873456790123455E-3</v>
      </c>
      <c r="BE31" s="21">
        <v>1.3333333333333333</v>
      </c>
      <c r="BF31" s="269">
        <v>3</v>
      </c>
      <c r="BG31" s="18">
        <v>13</v>
      </c>
      <c r="BH31" s="19">
        <v>4.333333333333333</v>
      </c>
      <c r="BI31" s="18">
        <v>4</v>
      </c>
      <c r="BJ31" s="18">
        <v>5</v>
      </c>
      <c r="BK31" s="20">
        <v>6.6666666666666671E-3</v>
      </c>
      <c r="BL31" s="21">
        <v>0.33333333333333331</v>
      </c>
      <c r="BM31" s="270">
        <v>4</v>
      </c>
      <c r="BN31" s="27">
        <v>13.5</v>
      </c>
      <c r="BO31" s="28">
        <v>3.375</v>
      </c>
      <c r="BP31" s="27">
        <v>2.5</v>
      </c>
      <c r="BQ31" s="27">
        <v>4</v>
      </c>
      <c r="BR31" s="29">
        <v>7.2164351851851842E-3</v>
      </c>
      <c r="BS31" s="271">
        <v>0.25</v>
      </c>
      <c r="BT31" s="269">
        <v>3</v>
      </c>
      <c r="BU31" s="18">
        <v>8.75</v>
      </c>
      <c r="BV31" s="19">
        <v>2.9166666666666665</v>
      </c>
      <c r="BW31" s="18">
        <v>0.75</v>
      </c>
      <c r="BX31" s="18">
        <v>4</v>
      </c>
      <c r="BY31" s="20">
        <v>7.3572530864197535E-3</v>
      </c>
      <c r="BZ31" s="21">
        <v>0</v>
      </c>
      <c r="CA31" s="269">
        <v>2</v>
      </c>
      <c r="CB31" s="18">
        <v>5.8</v>
      </c>
      <c r="CC31" s="19">
        <v>2.9</v>
      </c>
      <c r="CD31" s="18">
        <v>2.9</v>
      </c>
      <c r="CE31" s="18">
        <v>2.9</v>
      </c>
      <c r="CF31" s="20">
        <v>6.7418981481481488E-3</v>
      </c>
      <c r="CG31" s="21">
        <v>1</v>
      </c>
      <c r="CH31" s="269">
        <v>2</v>
      </c>
      <c r="CI31" s="18">
        <v>12.311999999999999</v>
      </c>
      <c r="CJ31" s="19">
        <v>6.1559999999999997</v>
      </c>
      <c r="CK31" s="18">
        <v>6.1</v>
      </c>
      <c r="CL31" s="18">
        <v>6.2119999999999997</v>
      </c>
      <c r="CM31" s="20">
        <v>7.8935185185185185E-3</v>
      </c>
      <c r="CN31" s="21">
        <v>1.5</v>
      </c>
      <c r="CO31" s="269">
        <v>2</v>
      </c>
      <c r="CP31" s="18">
        <v>5.35</v>
      </c>
      <c r="CQ31" s="19">
        <v>2.6749999999999998</v>
      </c>
      <c r="CR31" s="18">
        <v>2.25</v>
      </c>
      <c r="CS31" s="18">
        <v>3.1</v>
      </c>
      <c r="CT31" s="20">
        <v>6.9270833333333337E-3</v>
      </c>
      <c r="CU31" s="21">
        <v>0.5</v>
      </c>
      <c r="CV31" s="269"/>
      <c r="CW31" s="18"/>
      <c r="CX31" s="19"/>
      <c r="CY31" s="18"/>
      <c r="CZ31" s="18"/>
      <c r="DA31" s="20"/>
      <c r="DB31" s="21"/>
      <c r="DC31" s="269"/>
      <c r="DD31" s="18"/>
      <c r="DE31" s="19"/>
      <c r="DF31" s="18"/>
      <c r="DG31" s="18"/>
      <c r="DH31" s="20"/>
      <c r="DI31" s="21"/>
      <c r="DJ31" s="272">
        <v>41</v>
      </c>
      <c r="DK31" s="272">
        <v>171.482</v>
      </c>
      <c r="DL31" s="273">
        <v>4.1824878048780487</v>
      </c>
      <c r="DM31" s="272">
        <v>0.75</v>
      </c>
      <c r="DN31" s="272">
        <v>11</v>
      </c>
      <c r="DO31" s="274">
        <v>7.2583559168925022E-3</v>
      </c>
      <c r="DP31" s="275">
        <v>0.63458672086722445</v>
      </c>
      <c r="DQ31" s="40">
        <v>3</v>
      </c>
      <c r="DR31" s="18">
        <v>53.2</v>
      </c>
      <c r="DS31" s="19">
        <v>17.733333333333334</v>
      </c>
      <c r="DT31" s="18">
        <v>15</v>
      </c>
      <c r="DU31" s="18">
        <v>22.7</v>
      </c>
      <c r="DV31" s="20">
        <v>2.4035493827160494E-3</v>
      </c>
      <c r="DW31" s="21">
        <v>0</v>
      </c>
      <c r="DX31" s="269">
        <v>1</v>
      </c>
      <c r="DY31" s="18">
        <v>62</v>
      </c>
      <c r="DZ31" s="19">
        <v>62</v>
      </c>
      <c r="EA31" s="18">
        <v>62</v>
      </c>
      <c r="EB31" s="18">
        <v>62</v>
      </c>
      <c r="EC31" s="20">
        <v>2.8009259259259259E-3</v>
      </c>
      <c r="ED31" s="21">
        <v>1</v>
      </c>
      <c r="EE31" s="269">
        <v>2</v>
      </c>
      <c r="EF31" s="18">
        <v>63.3</v>
      </c>
      <c r="EG31" s="19">
        <v>31.65</v>
      </c>
      <c r="EH31" s="18">
        <v>10</v>
      </c>
      <c r="EI31" s="18">
        <v>53.3</v>
      </c>
      <c r="EJ31" s="20">
        <v>2.3321759259259259E-3</v>
      </c>
      <c r="EK31" s="21">
        <v>0.5</v>
      </c>
      <c r="EL31" s="269">
        <v>3</v>
      </c>
      <c r="EM31" s="18">
        <v>108.39999999999999</v>
      </c>
      <c r="EN31" s="19">
        <v>36.133333333333333</v>
      </c>
      <c r="EO31" s="18">
        <v>10.3</v>
      </c>
      <c r="EP31" s="18">
        <v>87.1</v>
      </c>
      <c r="EQ31" s="20">
        <v>2.2530864197530865E-3</v>
      </c>
      <c r="ER31" s="21">
        <v>0.33333333333333331</v>
      </c>
      <c r="ES31" s="269">
        <v>3</v>
      </c>
      <c r="ET31" s="18">
        <v>78.2</v>
      </c>
      <c r="EU31" s="19">
        <v>26.066666666666666</v>
      </c>
      <c r="EV31" s="18">
        <v>10.199999999999999</v>
      </c>
      <c r="EW31" s="18">
        <v>56</v>
      </c>
      <c r="EX31" s="20">
        <v>2.2608024691358024E-3</v>
      </c>
      <c r="EY31" s="21">
        <v>0.33333333333333331</v>
      </c>
      <c r="EZ31" s="269"/>
      <c r="FA31" s="18"/>
      <c r="FB31" s="19"/>
      <c r="FC31" s="18"/>
      <c r="FD31" s="18"/>
      <c r="FE31" s="20"/>
      <c r="FF31" s="21"/>
      <c r="FG31" s="269"/>
      <c r="FH31" s="18"/>
      <c r="FI31" s="19"/>
      <c r="FJ31" s="18"/>
      <c r="FK31" s="18"/>
      <c r="FL31" s="20"/>
      <c r="FM31" s="21"/>
      <c r="FN31" s="269"/>
      <c r="FO31" s="18"/>
      <c r="FP31" s="19"/>
      <c r="FQ31" s="18"/>
      <c r="FR31" s="18"/>
      <c r="FS31" s="20"/>
      <c r="FT31" s="21"/>
      <c r="FU31" s="269">
        <v>1</v>
      </c>
      <c r="FV31" s="18">
        <v>8.1</v>
      </c>
      <c r="FW31" s="19">
        <v>8.1</v>
      </c>
      <c r="FX31" s="18">
        <v>8.1</v>
      </c>
      <c r="FY31" s="18">
        <v>8.1</v>
      </c>
      <c r="FZ31" s="20">
        <v>2.5925925925925925E-3</v>
      </c>
      <c r="GA31" s="21">
        <v>1</v>
      </c>
      <c r="GB31" s="270">
        <v>3</v>
      </c>
      <c r="GC31" s="27">
        <v>40.5</v>
      </c>
      <c r="GD31" s="28">
        <v>13.5</v>
      </c>
      <c r="GE31" s="27">
        <v>5</v>
      </c>
      <c r="GF31" s="27">
        <v>25</v>
      </c>
      <c r="GG31" s="29">
        <v>2.827932098765432E-3</v>
      </c>
      <c r="GH31" s="271">
        <v>0.66666666666666663</v>
      </c>
      <c r="GI31" s="269">
        <v>6</v>
      </c>
      <c r="GJ31" s="18">
        <v>16.75</v>
      </c>
      <c r="GK31" s="19">
        <v>2.7916666666666665</v>
      </c>
      <c r="GL31" s="18">
        <v>0.75</v>
      </c>
      <c r="GM31" s="18">
        <v>10</v>
      </c>
      <c r="GN31" s="20">
        <v>5.9413580246913573E-3</v>
      </c>
      <c r="GO31" s="21">
        <v>0.5</v>
      </c>
      <c r="GP31" s="269"/>
      <c r="GQ31" s="18"/>
      <c r="GR31" s="19"/>
      <c r="GS31" s="18"/>
      <c r="GT31" s="18"/>
      <c r="GU31" s="20"/>
      <c r="GV31" s="21"/>
      <c r="GW31" s="269">
        <v>3</v>
      </c>
      <c r="GX31" s="18">
        <v>75</v>
      </c>
      <c r="GY31" s="19">
        <v>25</v>
      </c>
      <c r="GZ31" s="18">
        <v>25</v>
      </c>
      <c r="HA31" s="18">
        <v>25</v>
      </c>
      <c r="HB31" s="20">
        <v>2.8935185185185188E-3</v>
      </c>
      <c r="HC31" s="21">
        <v>0</v>
      </c>
      <c r="HD31" s="269">
        <v>1</v>
      </c>
      <c r="HE31" s="18">
        <v>14.8</v>
      </c>
      <c r="HF31" s="19">
        <v>14.8</v>
      </c>
      <c r="HG31" s="18">
        <v>14.8</v>
      </c>
      <c r="HH31" s="18">
        <v>14.8</v>
      </c>
      <c r="HI31" s="20">
        <v>3.2870370370370367E-3</v>
      </c>
      <c r="HJ31" s="21">
        <v>0</v>
      </c>
      <c r="HK31" s="269"/>
      <c r="HL31" s="18"/>
      <c r="HM31" s="19"/>
      <c r="HN31" s="18"/>
      <c r="HO31" s="18"/>
      <c r="HP31" s="20"/>
      <c r="HQ31" s="21"/>
      <c r="HR31" s="269"/>
      <c r="HS31" s="18"/>
      <c r="HT31" s="19"/>
      <c r="HU31" s="18"/>
      <c r="HV31" s="18"/>
      <c r="HW31" s="20"/>
      <c r="HX31" s="21"/>
      <c r="HY31" s="272">
        <v>26</v>
      </c>
      <c r="HZ31" s="272">
        <v>520.25</v>
      </c>
      <c r="IA31" s="273">
        <v>20.009615384615383</v>
      </c>
      <c r="IB31" s="272">
        <v>0.75</v>
      </c>
      <c r="IC31" s="272">
        <v>87.1</v>
      </c>
      <c r="ID31" s="274">
        <v>3.3426816239316235E-3</v>
      </c>
      <c r="IE31" s="275">
        <v>0.38461538461538464</v>
      </c>
      <c r="IF31" s="40"/>
      <c r="IG31" s="18"/>
      <c r="IH31" s="19"/>
      <c r="II31" s="18"/>
      <c r="IJ31" s="18"/>
      <c r="IK31" s="20"/>
      <c r="IL31" s="21"/>
      <c r="IM31" s="269"/>
      <c r="IN31" s="18"/>
      <c r="IO31" s="19"/>
      <c r="IP31" s="18"/>
      <c r="IQ31" s="18"/>
      <c r="IR31" s="20"/>
      <c r="IS31" s="21"/>
      <c r="IT31" s="269"/>
      <c r="IU31" s="18"/>
      <c r="IV31" s="19"/>
      <c r="IW31" s="18"/>
      <c r="IX31" s="18"/>
      <c r="IY31" s="20"/>
      <c r="IZ31" s="21"/>
      <c r="JA31" s="269">
        <v>1</v>
      </c>
      <c r="JB31" s="18">
        <v>0.8</v>
      </c>
      <c r="JC31" s="19">
        <v>0.8</v>
      </c>
      <c r="JD31" s="18">
        <v>0.8</v>
      </c>
      <c r="JE31" s="18">
        <v>0.8</v>
      </c>
      <c r="JF31" s="20">
        <v>2.2418981481481481E-2</v>
      </c>
      <c r="JG31" s="21">
        <v>1</v>
      </c>
      <c r="JH31" s="269"/>
      <c r="JI31" s="18"/>
      <c r="JJ31" s="19"/>
      <c r="JK31" s="18"/>
      <c r="JL31" s="18"/>
      <c r="JM31" s="20"/>
      <c r="JN31" s="21"/>
      <c r="JO31" s="269"/>
      <c r="JP31" s="18"/>
      <c r="JQ31" s="19"/>
      <c r="JR31" s="18"/>
      <c r="JS31" s="18"/>
      <c r="JT31" s="20"/>
      <c r="JU31" s="21"/>
      <c r="JV31" s="269"/>
      <c r="JW31" s="18"/>
      <c r="JX31" s="19"/>
      <c r="JY31" s="18"/>
      <c r="JZ31" s="18"/>
      <c r="KA31" s="20"/>
      <c r="KB31" s="21"/>
      <c r="KC31" s="269">
        <v>1</v>
      </c>
      <c r="KD31" s="18">
        <v>0.7</v>
      </c>
      <c r="KE31" s="19">
        <v>0.7</v>
      </c>
      <c r="KF31" s="18">
        <v>0.7</v>
      </c>
      <c r="KG31" s="18">
        <v>0.7</v>
      </c>
      <c r="KH31" s="20">
        <v>2.883101851851852E-2</v>
      </c>
      <c r="KI31" s="21">
        <v>0</v>
      </c>
      <c r="KJ31" s="269"/>
      <c r="KK31" s="18"/>
      <c r="KL31" s="19"/>
      <c r="KM31" s="18"/>
      <c r="KN31" s="18"/>
      <c r="KO31" s="20"/>
      <c r="KP31" s="21"/>
      <c r="KQ31" s="270"/>
      <c r="KR31" s="27"/>
      <c r="KS31" s="28"/>
      <c r="KT31" s="27"/>
      <c r="KU31" s="27"/>
      <c r="KV31" s="29"/>
      <c r="KW31" s="271"/>
      <c r="KX31" s="269"/>
      <c r="KY31" s="18"/>
      <c r="KZ31" s="19"/>
      <c r="LA31" s="18"/>
      <c r="LB31" s="18"/>
      <c r="LC31" s="20"/>
      <c r="LD31" s="21"/>
      <c r="LE31" s="269"/>
      <c r="LF31" s="18"/>
      <c r="LG31" s="19"/>
      <c r="LH31" s="18"/>
      <c r="LI31" s="18"/>
      <c r="LJ31" s="20"/>
      <c r="LK31" s="21"/>
      <c r="LL31" s="269">
        <v>1</v>
      </c>
      <c r="LM31" s="18">
        <v>0.55000000000000004</v>
      </c>
      <c r="LN31" s="19">
        <v>0.55000000000000004</v>
      </c>
      <c r="LO31" s="18">
        <v>0.55000000000000004</v>
      </c>
      <c r="LP31" s="18">
        <v>0.55000000000000004</v>
      </c>
      <c r="LQ31" s="20">
        <v>2.4976851851851851E-2</v>
      </c>
      <c r="LR31" s="21">
        <v>0</v>
      </c>
      <c r="LS31" s="269">
        <v>1</v>
      </c>
      <c r="LT31" s="18">
        <v>0.746</v>
      </c>
      <c r="LU31" s="19">
        <v>0.746</v>
      </c>
      <c r="LV31" s="18">
        <v>0.746</v>
      </c>
      <c r="LW31" s="18">
        <v>0.746</v>
      </c>
      <c r="LX31" s="20">
        <v>2.7071759259259257E-2</v>
      </c>
      <c r="LY31" s="21">
        <v>2</v>
      </c>
      <c r="LZ31" s="269"/>
      <c r="MA31" s="18"/>
      <c r="MB31" s="19"/>
      <c r="MC31" s="18"/>
      <c r="MD31" s="18"/>
      <c r="ME31" s="20"/>
      <c r="MF31" s="21"/>
      <c r="MG31" s="269"/>
      <c r="MH31" s="18"/>
      <c r="MI31" s="19"/>
      <c r="MJ31" s="18"/>
      <c r="MK31" s="18"/>
      <c r="ML31" s="20"/>
      <c r="MM31" s="21"/>
      <c r="MN31" s="272">
        <v>4</v>
      </c>
      <c r="MO31" s="272">
        <v>2.7959999999999998</v>
      </c>
      <c r="MP31" s="273">
        <v>0.69899999999999995</v>
      </c>
      <c r="MQ31" s="272">
        <v>0.55000000000000004</v>
      </c>
      <c r="MR31" s="272">
        <v>0.8</v>
      </c>
      <c r="MS31" s="274">
        <v>2.5824652777777776E-2</v>
      </c>
      <c r="MT31" s="275">
        <v>0.75</v>
      </c>
      <c r="MU31" s="40"/>
      <c r="MV31" s="18"/>
      <c r="MW31" s="19"/>
      <c r="MX31" s="18"/>
      <c r="MY31" s="18"/>
      <c r="MZ31" s="20"/>
      <c r="NA31" s="21"/>
      <c r="NB31" s="272"/>
      <c r="NC31" s="272"/>
      <c r="ND31" s="273"/>
      <c r="NE31" s="272"/>
      <c r="NF31" s="272"/>
      <c r="NG31" s="274"/>
      <c r="NH31" s="276"/>
    </row>
    <row r="32" spans="1:372" s="22" customFormat="1" x14ac:dyDescent="0.2">
      <c r="A32" s="268">
        <v>22</v>
      </c>
      <c r="B32" s="40">
        <v>6</v>
      </c>
      <c r="C32" s="18">
        <v>24.47</v>
      </c>
      <c r="D32" s="19">
        <v>4.0783333333333331</v>
      </c>
      <c r="E32" s="18">
        <v>3.07</v>
      </c>
      <c r="F32" s="18">
        <v>7.25</v>
      </c>
      <c r="G32" s="20">
        <v>8.1076388888888882E-3</v>
      </c>
      <c r="H32" s="21">
        <v>0</v>
      </c>
      <c r="I32" s="269">
        <v>3</v>
      </c>
      <c r="J32" s="18">
        <v>9.9</v>
      </c>
      <c r="K32" s="19">
        <v>3.3000000000000003</v>
      </c>
      <c r="L32" s="18">
        <v>1.6</v>
      </c>
      <c r="M32" s="18">
        <v>4.2</v>
      </c>
      <c r="N32" s="20">
        <v>8.7615740740740744E-3</v>
      </c>
      <c r="O32" s="21">
        <v>0</v>
      </c>
      <c r="P32" s="269">
        <v>2</v>
      </c>
      <c r="Q32" s="18">
        <v>7.2100000000000009</v>
      </c>
      <c r="R32" s="19">
        <v>3.6050000000000004</v>
      </c>
      <c r="S32" s="18">
        <v>3.1</v>
      </c>
      <c r="T32" s="18">
        <v>4.1100000000000003</v>
      </c>
      <c r="U32" s="20">
        <v>7.2569444444444443E-3</v>
      </c>
      <c r="V32" s="21">
        <v>0</v>
      </c>
      <c r="W32" s="269">
        <v>1</v>
      </c>
      <c r="X32" s="18">
        <v>3.65</v>
      </c>
      <c r="Y32" s="19">
        <v>3.65</v>
      </c>
      <c r="Z32" s="18">
        <v>3.65</v>
      </c>
      <c r="AA32" s="18">
        <v>3.65</v>
      </c>
      <c r="AB32" s="20">
        <v>6.5624999999999998E-3</v>
      </c>
      <c r="AC32" s="21">
        <v>0</v>
      </c>
      <c r="AD32" s="269">
        <v>1</v>
      </c>
      <c r="AE32" s="18">
        <v>2</v>
      </c>
      <c r="AF32" s="19">
        <v>2</v>
      </c>
      <c r="AG32" s="18">
        <v>2</v>
      </c>
      <c r="AH32" s="18">
        <v>2</v>
      </c>
      <c r="AI32" s="20">
        <v>6.5972222222222222E-3</v>
      </c>
      <c r="AJ32" s="21">
        <v>0</v>
      </c>
      <c r="AK32" s="269"/>
      <c r="AL32" s="18"/>
      <c r="AM32" s="19"/>
      <c r="AN32" s="18"/>
      <c r="AO32" s="18"/>
      <c r="AP32" s="20"/>
      <c r="AQ32" s="21"/>
      <c r="AR32" s="269">
        <v>1</v>
      </c>
      <c r="AS32" s="18">
        <v>2.98</v>
      </c>
      <c r="AT32" s="19">
        <v>2.98</v>
      </c>
      <c r="AU32" s="18">
        <v>2.98</v>
      </c>
      <c r="AV32" s="18">
        <v>2.98</v>
      </c>
      <c r="AW32" s="20">
        <v>7.6851851851851847E-3</v>
      </c>
      <c r="AX32" s="21">
        <v>5.9861111111094942</v>
      </c>
      <c r="AY32" s="269">
        <v>2</v>
      </c>
      <c r="AZ32" s="18">
        <v>13.5</v>
      </c>
      <c r="BA32" s="19">
        <v>6.75</v>
      </c>
      <c r="BB32" s="18">
        <v>3</v>
      </c>
      <c r="BC32" s="18">
        <v>10.5</v>
      </c>
      <c r="BD32" s="20">
        <v>1.1608796296296296E-2</v>
      </c>
      <c r="BE32" s="21">
        <v>2</v>
      </c>
      <c r="BF32" s="269">
        <v>4</v>
      </c>
      <c r="BG32" s="18">
        <v>23.200000000000003</v>
      </c>
      <c r="BH32" s="19">
        <v>5.8000000000000007</v>
      </c>
      <c r="BI32" s="18">
        <v>3.3</v>
      </c>
      <c r="BJ32" s="18">
        <v>10.5</v>
      </c>
      <c r="BK32" s="20">
        <v>7.1556712962962963E-3</v>
      </c>
      <c r="BL32" s="21">
        <v>0.5</v>
      </c>
      <c r="BM32" s="270">
        <v>1</v>
      </c>
      <c r="BN32" s="27">
        <v>4.4000000000000004</v>
      </c>
      <c r="BO32" s="28">
        <v>4.4000000000000004</v>
      </c>
      <c r="BP32" s="27">
        <v>4.4000000000000004</v>
      </c>
      <c r="BQ32" s="27">
        <v>4.4000000000000004</v>
      </c>
      <c r="BR32" s="29">
        <v>7.2800925925925915E-3</v>
      </c>
      <c r="BS32" s="271">
        <v>2</v>
      </c>
      <c r="BT32" s="269">
        <v>4</v>
      </c>
      <c r="BU32" s="18">
        <v>15.4</v>
      </c>
      <c r="BV32" s="19">
        <v>3.85</v>
      </c>
      <c r="BW32" s="18">
        <v>3.5</v>
      </c>
      <c r="BX32" s="18">
        <v>4.4000000000000004</v>
      </c>
      <c r="BY32" s="20">
        <v>7.5810185185185182E-3</v>
      </c>
      <c r="BZ32" s="21">
        <v>0</v>
      </c>
      <c r="CA32" s="269">
        <v>3</v>
      </c>
      <c r="CB32" s="18">
        <v>9</v>
      </c>
      <c r="CC32" s="19">
        <v>3</v>
      </c>
      <c r="CD32" s="18">
        <v>2.9</v>
      </c>
      <c r="CE32" s="18">
        <v>3.1</v>
      </c>
      <c r="CF32" s="20">
        <v>6.851851851851852E-3</v>
      </c>
      <c r="CG32" s="21">
        <v>0.66666666666666663</v>
      </c>
      <c r="CH32" s="269">
        <v>2</v>
      </c>
      <c r="CI32" s="18">
        <v>4</v>
      </c>
      <c r="CJ32" s="19">
        <v>2</v>
      </c>
      <c r="CK32" s="18">
        <v>1</v>
      </c>
      <c r="CL32" s="18">
        <v>3</v>
      </c>
      <c r="CM32" s="20">
        <v>6.053240740740741E-3</v>
      </c>
      <c r="CN32" s="21">
        <v>0</v>
      </c>
      <c r="CO32" s="269">
        <v>4</v>
      </c>
      <c r="CP32" s="18">
        <v>12.899999999999999</v>
      </c>
      <c r="CQ32" s="19">
        <v>3.2249999999999996</v>
      </c>
      <c r="CR32" s="18">
        <v>2.7</v>
      </c>
      <c r="CS32" s="18">
        <v>4</v>
      </c>
      <c r="CT32" s="20">
        <v>7.3929398148148149E-3</v>
      </c>
      <c r="CU32" s="21">
        <v>0.5</v>
      </c>
      <c r="CV32" s="269"/>
      <c r="CW32" s="18"/>
      <c r="CX32" s="19"/>
      <c r="CY32" s="18"/>
      <c r="CZ32" s="18"/>
      <c r="DA32" s="20"/>
      <c r="DB32" s="21"/>
      <c r="DC32" s="269"/>
      <c r="DD32" s="18"/>
      <c r="DE32" s="19"/>
      <c r="DF32" s="18"/>
      <c r="DG32" s="18"/>
      <c r="DH32" s="20"/>
      <c r="DI32" s="21"/>
      <c r="DJ32" s="272">
        <v>34</v>
      </c>
      <c r="DK32" s="272">
        <v>132.61000000000001</v>
      </c>
      <c r="DL32" s="273">
        <v>3.9002941176470594</v>
      </c>
      <c r="DM32" s="272">
        <v>1</v>
      </c>
      <c r="DN32" s="272">
        <v>10.5</v>
      </c>
      <c r="DO32" s="274">
        <v>7.7049291938997826E-3</v>
      </c>
      <c r="DP32" s="275">
        <v>0.5290032679738087</v>
      </c>
      <c r="DQ32" s="40">
        <v>2</v>
      </c>
      <c r="DR32" s="18">
        <v>72.7</v>
      </c>
      <c r="DS32" s="19">
        <v>36.35</v>
      </c>
      <c r="DT32" s="18">
        <v>18.5</v>
      </c>
      <c r="DU32" s="18">
        <v>54.2</v>
      </c>
      <c r="DV32" s="20">
        <v>2.8009259259259255E-3</v>
      </c>
      <c r="DW32" s="21">
        <v>0.5</v>
      </c>
      <c r="DX32" s="269">
        <v>2</v>
      </c>
      <c r="DY32" s="18">
        <v>74.7</v>
      </c>
      <c r="DZ32" s="19">
        <v>37.35</v>
      </c>
      <c r="EA32" s="18">
        <v>15.7</v>
      </c>
      <c r="EB32" s="18">
        <v>59</v>
      </c>
      <c r="EC32" s="20">
        <v>2.96875E-3</v>
      </c>
      <c r="ED32" s="21">
        <v>0</v>
      </c>
      <c r="EE32" s="269">
        <v>3</v>
      </c>
      <c r="EF32" s="18">
        <v>103</v>
      </c>
      <c r="EG32" s="19">
        <v>34.333333333333336</v>
      </c>
      <c r="EH32" s="18">
        <v>10</v>
      </c>
      <c r="EI32" s="18">
        <v>80.5</v>
      </c>
      <c r="EJ32" s="20">
        <v>2.7044753086419757E-3</v>
      </c>
      <c r="EK32" s="21">
        <v>0.33333333333333331</v>
      </c>
      <c r="EL32" s="269">
        <v>2</v>
      </c>
      <c r="EM32" s="18">
        <v>74.2</v>
      </c>
      <c r="EN32" s="19">
        <v>37.1</v>
      </c>
      <c r="EO32" s="18">
        <v>10</v>
      </c>
      <c r="EP32" s="18">
        <v>64.2</v>
      </c>
      <c r="EQ32" s="20">
        <v>2.2569444444444447E-3</v>
      </c>
      <c r="ER32" s="21">
        <v>0</v>
      </c>
      <c r="ES32" s="269">
        <v>2</v>
      </c>
      <c r="ET32" s="18">
        <v>24.45</v>
      </c>
      <c r="EU32" s="19">
        <v>12.225</v>
      </c>
      <c r="EV32" s="18">
        <v>10.7</v>
      </c>
      <c r="EW32" s="18">
        <v>13.75</v>
      </c>
      <c r="EX32" s="20">
        <v>2.8414351851851851E-3</v>
      </c>
      <c r="EY32" s="21">
        <v>1.5</v>
      </c>
      <c r="EZ32" s="269">
        <v>2</v>
      </c>
      <c r="FA32" s="18">
        <v>107.13</v>
      </c>
      <c r="FB32" s="19">
        <v>53.564999999999998</v>
      </c>
      <c r="FC32" s="18">
        <v>52.47</v>
      </c>
      <c r="FD32" s="18">
        <v>54.66</v>
      </c>
      <c r="FE32" s="20">
        <v>3.0555555555555561E-3</v>
      </c>
      <c r="FF32" s="21">
        <v>3.5</v>
      </c>
      <c r="FG32" s="269"/>
      <c r="FH32" s="18"/>
      <c r="FI32" s="19"/>
      <c r="FJ32" s="18"/>
      <c r="FK32" s="18"/>
      <c r="FL32" s="20"/>
      <c r="FM32" s="21"/>
      <c r="FN32" s="269"/>
      <c r="FO32" s="18"/>
      <c r="FP32" s="19"/>
      <c r="FQ32" s="18"/>
      <c r="FR32" s="18"/>
      <c r="FS32" s="20"/>
      <c r="FT32" s="21"/>
      <c r="FU32" s="269">
        <v>1</v>
      </c>
      <c r="FV32" s="18">
        <v>17</v>
      </c>
      <c r="FW32" s="19">
        <v>17</v>
      </c>
      <c r="FX32" s="18">
        <v>17</v>
      </c>
      <c r="FY32" s="18">
        <v>17</v>
      </c>
      <c r="FZ32" s="20">
        <v>2.5231481481481481E-3</v>
      </c>
      <c r="GA32" s="21">
        <v>1</v>
      </c>
      <c r="GB32" s="270"/>
      <c r="GC32" s="27"/>
      <c r="GD32" s="28"/>
      <c r="GE32" s="27"/>
      <c r="GF32" s="27"/>
      <c r="GG32" s="29"/>
      <c r="GH32" s="271"/>
      <c r="GI32" s="269">
        <v>1</v>
      </c>
      <c r="GJ32" s="18">
        <v>10.5</v>
      </c>
      <c r="GK32" s="19">
        <v>10.5</v>
      </c>
      <c r="GL32" s="18">
        <v>10.5</v>
      </c>
      <c r="GM32" s="18">
        <v>10.5</v>
      </c>
      <c r="GN32" s="20">
        <v>2.5347222222222221E-3</v>
      </c>
      <c r="GO32" s="21">
        <v>0</v>
      </c>
      <c r="GP32" s="269"/>
      <c r="GQ32" s="18"/>
      <c r="GR32" s="19"/>
      <c r="GS32" s="18"/>
      <c r="GT32" s="18"/>
      <c r="GU32" s="20"/>
      <c r="GV32" s="21"/>
      <c r="GW32" s="269">
        <v>3</v>
      </c>
      <c r="GX32" s="18">
        <v>24</v>
      </c>
      <c r="GY32" s="19">
        <v>8</v>
      </c>
      <c r="GZ32" s="18">
        <v>8</v>
      </c>
      <c r="HA32" s="18">
        <v>8</v>
      </c>
      <c r="HB32" s="20">
        <v>3.9004629629629632E-3</v>
      </c>
      <c r="HC32" s="21">
        <v>0.66666666666666663</v>
      </c>
      <c r="HD32" s="269">
        <v>2</v>
      </c>
      <c r="HE32" s="18">
        <v>22.6</v>
      </c>
      <c r="HF32" s="19">
        <v>11.3</v>
      </c>
      <c r="HG32" s="18">
        <v>9.1</v>
      </c>
      <c r="HH32" s="18">
        <v>13.5</v>
      </c>
      <c r="HI32" s="20">
        <v>2.7777777777777779E-3</v>
      </c>
      <c r="HJ32" s="21">
        <v>1</v>
      </c>
      <c r="HK32" s="269"/>
      <c r="HL32" s="18"/>
      <c r="HM32" s="19"/>
      <c r="HN32" s="18"/>
      <c r="HO32" s="18"/>
      <c r="HP32" s="20"/>
      <c r="HQ32" s="21"/>
      <c r="HR32" s="269"/>
      <c r="HS32" s="18"/>
      <c r="HT32" s="19"/>
      <c r="HU32" s="18"/>
      <c r="HV32" s="18"/>
      <c r="HW32" s="20"/>
      <c r="HX32" s="21"/>
      <c r="HY32" s="272">
        <v>20</v>
      </c>
      <c r="HZ32" s="272">
        <v>530.28000000000009</v>
      </c>
      <c r="IA32" s="273">
        <v>26.514000000000003</v>
      </c>
      <c r="IB32" s="272">
        <v>8</v>
      </c>
      <c r="IC32" s="272">
        <v>80.5</v>
      </c>
      <c r="ID32" s="274">
        <v>2.913773148148148E-3</v>
      </c>
      <c r="IE32" s="275">
        <v>0.85</v>
      </c>
      <c r="IF32" s="40">
        <v>1</v>
      </c>
      <c r="IG32" s="18">
        <v>0.5</v>
      </c>
      <c r="IH32" s="19">
        <v>0.5</v>
      </c>
      <c r="II32" s="18">
        <v>0.5</v>
      </c>
      <c r="IJ32" s="18">
        <v>0.5</v>
      </c>
      <c r="IK32" s="20">
        <v>2.5439814814814814E-2</v>
      </c>
      <c r="IL32" s="21">
        <v>0</v>
      </c>
      <c r="IM32" s="269">
        <v>3</v>
      </c>
      <c r="IN32" s="18">
        <v>2.2800000000000002</v>
      </c>
      <c r="IO32" s="19">
        <v>0.76000000000000012</v>
      </c>
      <c r="IP32" s="18">
        <v>0.53</v>
      </c>
      <c r="IQ32" s="18">
        <v>1</v>
      </c>
      <c r="IR32" s="20">
        <v>2.7245370370370375E-2</v>
      </c>
      <c r="IS32" s="21">
        <v>0.33333333333333331</v>
      </c>
      <c r="IT32" s="269">
        <v>2</v>
      </c>
      <c r="IU32" s="18">
        <v>1.45</v>
      </c>
      <c r="IV32" s="19">
        <v>0.72499999999999998</v>
      </c>
      <c r="IW32" s="18">
        <v>0.6</v>
      </c>
      <c r="IX32" s="18">
        <v>0.85</v>
      </c>
      <c r="IY32" s="20">
        <v>2.6620370370370371E-2</v>
      </c>
      <c r="IZ32" s="21">
        <v>0</v>
      </c>
      <c r="JA32" s="269">
        <v>3</v>
      </c>
      <c r="JB32" s="18">
        <v>1.4300000000000002</v>
      </c>
      <c r="JC32" s="19">
        <v>0.47666666666666674</v>
      </c>
      <c r="JD32" s="18">
        <v>0.4</v>
      </c>
      <c r="JE32" s="18">
        <v>0.53</v>
      </c>
      <c r="JF32" s="20">
        <v>2.5030864197530867E-2</v>
      </c>
      <c r="JG32" s="21">
        <v>0.66666666666666663</v>
      </c>
      <c r="JH32" s="269"/>
      <c r="JI32" s="18"/>
      <c r="JJ32" s="19"/>
      <c r="JK32" s="18"/>
      <c r="JL32" s="18"/>
      <c r="JM32" s="20"/>
      <c r="JN32" s="21"/>
      <c r="JO32" s="269"/>
      <c r="JP32" s="18"/>
      <c r="JQ32" s="19"/>
      <c r="JR32" s="18"/>
      <c r="JS32" s="18"/>
      <c r="JT32" s="20"/>
      <c r="JU32" s="21"/>
      <c r="JV32" s="269"/>
      <c r="JW32" s="18"/>
      <c r="JX32" s="19"/>
      <c r="JY32" s="18"/>
      <c r="JZ32" s="18"/>
      <c r="KA32" s="20"/>
      <c r="KB32" s="21"/>
      <c r="KC32" s="269">
        <v>1</v>
      </c>
      <c r="KD32" s="18">
        <v>0.6</v>
      </c>
      <c r="KE32" s="19">
        <v>0.6</v>
      </c>
      <c r="KF32" s="18">
        <v>0.6</v>
      </c>
      <c r="KG32" s="18">
        <v>0.6</v>
      </c>
      <c r="KH32" s="20">
        <v>2.3206018518518515E-2</v>
      </c>
      <c r="KI32" s="21">
        <v>0</v>
      </c>
      <c r="KJ32" s="269"/>
      <c r="KK32" s="18"/>
      <c r="KL32" s="19"/>
      <c r="KM32" s="18"/>
      <c r="KN32" s="18"/>
      <c r="KO32" s="20"/>
      <c r="KP32" s="21"/>
      <c r="KQ32" s="270">
        <v>1</v>
      </c>
      <c r="KR32" s="27">
        <v>0.6</v>
      </c>
      <c r="KS32" s="28">
        <v>0.6</v>
      </c>
      <c r="KT32" s="27">
        <v>0.6</v>
      </c>
      <c r="KU32" s="27">
        <v>0.6</v>
      </c>
      <c r="KV32" s="29">
        <v>2.7951388888888887E-2</v>
      </c>
      <c r="KW32" s="271">
        <v>1</v>
      </c>
      <c r="KX32" s="269">
        <v>1</v>
      </c>
      <c r="KY32" s="18">
        <v>0.5</v>
      </c>
      <c r="KZ32" s="19">
        <v>0.5</v>
      </c>
      <c r="LA32" s="18">
        <v>0.5</v>
      </c>
      <c r="LB32" s="18">
        <v>0.5</v>
      </c>
      <c r="LC32" s="20">
        <v>2.7777777777777776E-2</v>
      </c>
      <c r="LD32" s="21">
        <v>1</v>
      </c>
      <c r="LE32" s="269"/>
      <c r="LF32" s="18"/>
      <c r="LG32" s="19"/>
      <c r="LH32" s="18"/>
      <c r="LI32" s="18"/>
      <c r="LJ32" s="20"/>
      <c r="LK32" s="21"/>
      <c r="LL32" s="269">
        <v>2</v>
      </c>
      <c r="LM32" s="18">
        <v>1.5</v>
      </c>
      <c r="LN32" s="19">
        <v>0.75</v>
      </c>
      <c r="LO32" s="18">
        <v>0.5</v>
      </c>
      <c r="LP32" s="18">
        <v>1</v>
      </c>
      <c r="LQ32" s="20">
        <v>2.7453703703703702E-2</v>
      </c>
      <c r="LR32" s="21">
        <v>0</v>
      </c>
      <c r="LS32" s="269"/>
      <c r="LT32" s="18"/>
      <c r="LU32" s="19"/>
      <c r="LV32" s="18"/>
      <c r="LW32" s="18"/>
      <c r="LX32" s="20"/>
      <c r="LY32" s="21"/>
      <c r="LZ32" s="269"/>
      <c r="MA32" s="18"/>
      <c r="MB32" s="19"/>
      <c r="MC32" s="18"/>
      <c r="MD32" s="18"/>
      <c r="ME32" s="20"/>
      <c r="MF32" s="21"/>
      <c r="MG32" s="269"/>
      <c r="MH32" s="18"/>
      <c r="MI32" s="19"/>
      <c r="MJ32" s="18"/>
      <c r="MK32" s="18"/>
      <c r="ML32" s="20"/>
      <c r="MM32" s="21"/>
      <c r="MN32" s="272">
        <v>14</v>
      </c>
      <c r="MO32" s="272">
        <v>8.86</v>
      </c>
      <c r="MP32" s="273">
        <v>0.63285714285714278</v>
      </c>
      <c r="MQ32" s="272">
        <v>0.4</v>
      </c>
      <c r="MR32" s="272">
        <v>1</v>
      </c>
      <c r="MS32" s="274">
        <v>2.6382275132275129E-2</v>
      </c>
      <c r="MT32" s="275">
        <v>0.35714285714285715</v>
      </c>
      <c r="MU32" s="40"/>
      <c r="MV32" s="18"/>
      <c r="MW32" s="19"/>
      <c r="MX32" s="18"/>
      <c r="MY32" s="18"/>
      <c r="MZ32" s="20"/>
      <c r="NA32" s="21"/>
      <c r="NB32" s="272"/>
      <c r="NC32" s="272"/>
      <c r="ND32" s="273"/>
      <c r="NE32" s="272"/>
      <c r="NF32" s="272"/>
      <c r="NG32" s="274"/>
      <c r="NH32" s="276"/>
    </row>
    <row r="33" spans="1:372" s="22" customFormat="1" x14ac:dyDescent="0.2">
      <c r="A33" s="268">
        <v>23</v>
      </c>
      <c r="B33" s="40">
        <v>2</v>
      </c>
      <c r="C33" s="18">
        <v>6.2</v>
      </c>
      <c r="D33" s="19">
        <v>3.1</v>
      </c>
      <c r="E33" s="18">
        <v>3.1</v>
      </c>
      <c r="F33" s="18">
        <v>3.1</v>
      </c>
      <c r="G33" s="20">
        <v>7.7430555555555551E-3</v>
      </c>
      <c r="H33" s="21">
        <v>0.5</v>
      </c>
      <c r="I33" s="269">
        <v>2</v>
      </c>
      <c r="J33" s="18">
        <v>9.1999999999999993</v>
      </c>
      <c r="K33" s="19">
        <v>4.5999999999999996</v>
      </c>
      <c r="L33" s="18">
        <v>2</v>
      </c>
      <c r="M33" s="18">
        <v>7.2</v>
      </c>
      <c r="N33" s="20">
        <v>8.5011574074074069E-3</v>
      </c>
      <c r="O33" s="21">
        <v>1</v>
      </c>
      <c r="P33" s="269">
        <v>3</v>
      </c>
      <c r="Q33" s="18">
        <v>17.5</v>
      </c>
      <c r="R33" s="19">
        <v>5.833333333333333</v>
      </c>
      <c r="S33" s="18">
        <v>1.6</v>
      </c>
      <c r="T33" s="18">
        <v>13.1</v>
      </c>
      <c r="U33" s="20">
        <v>7.388117283950617E-3</v>
      </c>
      <c r="V33" s="21">
        <v>0</v>
      </c>
      <c r="W33" s="269">
        <v>5</v>
      </c>
      <c r="X33" s="18">
        <v>25.209999999999997</v>
      </c>
      <c r="Y33" s="19">
        <v>5.0419999999999998</v>
      </c>
      <c r="Z33" s="18">
        <v>2</v>
      </c>
      <c r="AA33" s="18">
        <v>13.1</v>
      </c>
      <c r="AB33" s="20">
        <v>6.9467592592592593E-3</v>
      </c>
      <c r="AC33" s="21">
        <v>0</v>
      </c>
      <c r="AD33" s="269">
        <v>2</v>
      </c>
      <c r="AE33" s="18">
        <v>16.2</v>
      </c>
      <c r="AF33" s="19">
        <v>8.1</v>
      </c>
      <c r="AG33" s="18">
        <v>3.1</v>
      </c>
      <c r="AH33" s="18">
        <v>13.1</v>
      </c>
      <c r="AI33" s="20">
        <v>7.8703703703703696E-3</v>
      </c>
      <c r="AJ33" s="21">
        <v>0</v>
      </c>
      <c r="AK33" s="269"/>
      <c r="AL33" s="18"/>
      <c r="AM33" s="19"/>
      <c r="AN33" s="18"/>
      <c r="AO33" s="18"/>
      <c r="AP33" s="20"/>
      <c r="AQ33" s="21"/>
      <c r="AR33" s="269">
        <v>1</v>
      </c>
      <c r="AS33" s="18">
        <v>2.87</v>
      </c>
      <c r="AT33" s="19">
        <v>2.87</v>
      </c>
      <c r="AU33" s="18">
        <v>2.87</v>
      </c>
      <c r="AV33" s="18">
        <v>2.87</v>
      </c>
      <c r="AW33" s="20">
        <v>7.037037037037037E-3</v>
      </c>
      <c r="AX33" s="21">
        <v>0.93819444444670808</v>
      </c>
      <c r="AY33" s="269">
        <v>2</v>
      </c>
      <c r="AZ33" s="18">
        <v>6.1</v>
      </c>
      <c r="BA33" s="19">
        <v>3.05</v>
      </c>
      <c r="BB33" s="18">
        <v>1.1000000000000001</v>
      </c>
      <c r="BC33" s="18">
        <v>5</v>
      </c>
      <c r="BD33" s="20">
        <v>6.6087962962962958E-3</v>
      </c>
      <c r="BE33" s="21">
        <v>2.5</v>
      </c>
      <c r="BF33" s="269">
        <v>3</v>
      </c>
      <c r="BG33" s="18">
        <v>15.5</v>
      </c>
      <c r="BH33" s="19">
        <v>5.166666666666667</v>
      </c>
      <c r="BI33" s="18">
        <v>3.5</v>
      </c>
      <c r="BJ33" s="18">
        <v>8</v>
      </c>
      <c r="BK33" s="20">
        <v>7.0524691358024687E-3</v>
      </c>
      <c r="BL33" s="21">
        <v>1</v>
      </c>
      <c r="BM33" s="270">
        <v>2</v>
      </c>
      <c r="BN33" s="27">
        <v>6.5</v>
      </c>
      <c r="BO33" s="28">
        <v>3.25</v>
      </c>
      <c r="BP33" s="27">
        <v>3</v>
      </c>
      <c r="BQ33" s="27">
        <v>3.5</v>
      </c>
      <c r="BR33" s="29">
        <v>7.0023148148148145E-3</v>
      </c>
      <c r="BS33" s="271">
        <v>2</v>
      </c>
      <c r="BT33" s="269">
        <v>3</v>
      </c>
      <c r="BU33" s="18">
        <v>10.9</v>
      </c>
      <c r="BV33" s="19">
        <v>3.6333333333333333</v>
      </c>
      <c r="BW33" s="18">
        <v>3</v>
      </c>
      <c r="BX33" s="18">
        <v>4.4000000000000004</v>
      </c>
      <c r="BY33" s="20">
        <v>7.2530864197530862E-3</v>
      </c>
      <c r="BZ33" s="21">
        <v>0</v>
      </c>
      <c r="CA33" s="269">
        <v>4</v>
      </c>
      <c r="CB33" s="18">
        <v>12.120000000000001</v>
      </c>
      <c r="CC33" s="19">
        <v>3.0300000000000002</v>
      </c>
      <c r="CD33" s="18">
        <v>2.9</v>
      </c>
      <c r="CE33" s="18">
        <v>3.42</v>
      </c>
      <c r="CF33" s="20">
        <v>6.8026620370370376E-3</v>
      </c>
      <c r="CG33" s="21">
        <v>0</v>
      </c>
      <c r="CH33" s="269">
        <v>2</v>
      </c>
      <c r="CI33" s="18">
        <v>11.1</v>
      </c>
      <c r="CJ33" s="19">
        <v>5.55</v>
      </c>
      <c r="CK33" s="18">
        <v>5</v>
      </c>
      <c r="CL33" s="18">
        <v>6.1</v>
      </c>
      <c r="CM33" s="20">
        <v>6.9502314814814808E-3</v>
      </c>
      <c r="CN33" s="21">
        <v>0.5</v>
      </c>
      <c r="CO33" s="269">
        <v>4</v>
      </c>
      <c r="CP33" s="18">
        <v>11.100000000000001</v>
      </c>
      <c r="CQ33" s="19">
        <v>2.7750000000000004</v>
      </c>
      <c r="CR33" s="18">
        <v>2.1</v>
      </c>
      <c r="CS33" s="18">
        <v>4</v>
      </c>
      <c r="CT33" s="20">
        <v>7.3987268518518516E-3</v>
      </c>
      <c r="CU33" s="21">
        <v>0.5</v>
      </c>
      <c r="CV33" s="269"/>
      <c r="CW33" s="18"/>
      <c r="CX33" s="19"/>
      <c r="CY33" s="18"/>
      <c r="CZ33" s="18"/>
      <c r="DA33" s="20"/>
      <c r="DB33" s="21"/>
      <c r="DC33" s="269"/>
      <c r="DD33" s="18"/>
      <c r="DE33" s="19"/>
      <c r="DF33" s="18"/>
      <c r="DG33" s="18"/>
      <c r="DH33" s="20"/>
      <c r="DI33" s="21"/>
      <c r="DJ33" s="272">
        <v>35</v>
      </c>
      <c r="DK33" s="272">
        <v>150.5</v>
      </c>
      <c r="DL33" s="273">
        <v>4.3</v>
      </c>
      <c r="DM33" s="272">
        <v>1.1000000000000001</v>
      </c>
      <c r="DN33" s="272">
        <v>13.1</v>
      </c>
      <c r="DO33" s="274">
        <v>7.2288359788359778E-3</v>
      </c>
      <c r="DP33" s="275">
        <v>0.54109126984133449</v>
      </c>
      <c r="DQ33" s="40">
        <v>1</v>
      </c>
      <c r="DR33" s="18">
        <v>50</v>
      </c>
      <c r="DS33" s="19">
        <v>50</v>
      </c>
      <c r="DT33" s="18">
        <v>50</v>
      </c>
      <c r="DU33" s="18">
        <v>50</v>
      </c>
      <c r="DV33" s="20">
        <v>2.9166666666666668E-3</v>
      </c>
      <c r="DW33" s="21">
        <v>0</v>
      </c>
      <c r="DX33" s="269">
        <v>3</v>
      </c>
      <c r="DY33" s="18">
        <v>79.099999999999994</v>
      </c>
      <c r="DZ33" s="19">
        <v>26.366666666666664</v>
      </c>
      <c r="EA33" s="18">
        <v>6</v>
      </c>
      <c r="EB33" s="18">
        <v>62.1</v>
      </c>
      <c r="EC33" s="20">
        <v>2.8125000000000003E-3</v>
      </c>
      <c r="ED33" s="21">
        <v>0.33333333333333331</v>
      </c>
      <c r="EE33" s="269">
        <v>4</v>
      </c>
      <c r="EF33" s="18">
        <v>104.8</v>
      </c>
      <c r="EG33" s="19">
        <v>26.2</v>
      </c>
      <c r="EH33" s="18">
        <v>8</v>
      </c>
      <c r="EI33" s="18">
        <v>56</v>
      </c>
      <c r="EJ33" s="20">
        <v>2.5694444444444445E-3</v>
      </c>
      <c r="EK33" s="21">
        <v>0</v>
      </c>
      <c r="EL33" s="269">
        <v>3</v>
      </c>
      <c r="EM33" s="18">
        <v>77</v>
      </c>
      <c r="EN33" s="19">
        <v>25.666666666666668</v>
      </c>
      <c r="EO33" s="18">
        <v>10.3</v>
      </c>
      <c r="EP33" s="18">
        <v>56</v>
      </c>
      <c r="EQ33" s="20">
        <v>2.1373456790123456E-3</v>
      </c>
      <c r="ER33" s="21">
        <v>0</v>
      </c>
      <c r="ES33" s="269">
        <v>2</v>
      </c>
      <c r="ET33" s="18">
        <v>64</v>
      </c>
      <c r="EU33" s="19">
        <v>32</v>
      </c>
      <c r="EV33" s="18">
        <v>8</v>
      </c>
      <c r="EW33" s="18">
        <v>56</v>
      </c>
      <c r="EX33" s="20">
        <v>2.6273148148148145E-3</v>
      </c>
      <c r="EY33" s="21">
        <v>1</v>
      </c>
      <c r="EZ33" s="269">
        <v>1</v>
      </c>
      <c r="FA33" s="18">
        <v>10.08</v>
      </c>
      <c r="FB33" s="19">
        <v>10.08</v>
      </c>
      <c r="FC33" s="18">
        <v>10.08</v>
      </c>
      <c r="FD33" s="18">
        <v>10.08</v>
      </c>
      <c r="FE33" s="20">
        <v>2.8935185185185188E-3</v>
      </c>
      <c r="FF33" s="21">
        <v>7</v>
      </c>
      <c r="FG33" s="269">
        <v>1</v>
      </c>
      <c r="FH33" s="18">
        <v>5.51</v>
      </c>
      <c r="FI33" s="19">
        <v>5.51</v>
      </c>
      <c r="FJ33" s="18">
        <v>5.51</v>
      </c>
      <c r="FK33" s="18">
        <v>5.51</v>
      </c>
      <c r="FL33" s="20">
        <v>2.3958333333333336E-3</v>
      </c>
      <c r="FM33" s="21">
        <v>4.0354166666656965</v>
      </c>
      <c r="FN33" s="269"/>
      <c r="FO33" s="18"/>
      <c r="FP33" s="19"/>
      <c r="FQ33" s="18"/>
      <c r="FR33" s="18"/>
      <c r="FS33" s="20"/>
      <c r="FT33" s="21"/>
      <c r="FU33" s="269"/>
      <c r="FV33" s="18"/>
      <c r="FW33" s="19"/>
      <c r="FX33" s="18"/>
      <c r="FY33" s="18"/>
      <c r="FZ33" s="20"/>
      <c r="GA33" s="21"/>
      <c r="GB33" s="270">
        <v>1</v>
      </c>
      <c r="GC33" s="27">
        <v>8.9</v>
      </c>
      <c r="GD33" s="28">
        <v>8.9</v>
      </c>
      <c r="GE33" s="27">
        <v>8.9</v>
      </c>
      <c r="GF33" s="27">
        <v>8.9</v>
      </c>
      <c r="GG33" s="29">
        <v>2.8356481481481479E-3</v>
      </c>
      <c r="GH33" s="271">
        <v>0</v>
      </c>
      <c r="GI33" s="269">
        <v>1</v>
      </c>
      <c r="GJ33" s="18">
        <v>8.08</v>
      </c>
      <c r="GK33" s="19">
        <v>8.08</v>
      </c>
      <c r="GL33" s="18">
        <v>8.08</v>
      </c>
      <c r="GM33" s="18">
        <v>8.08</v>
      </c>
      <c r="GN33" s="20">
        <v>2.6967592592592594E-3</v>
      </c>
      <c r="GO33" s="21">
        <v>1</v>
      </c>
      <c r="GP33" s="269">
        <v>1</v>
      </c>
      <c r="GQ33" s="18">
        <v>17.170000000000002</v>
      </c>
      <c r="GR33" s="19">
        <v>17.170000000000002</v>
      </c>
      <c r="GS33" s="18">
        <v>17.170000000000002</v>
      </c>
      <c r="GT33" s="18">
        <v>17.170000000000002</v>
      </c>
      <c r="GU33" s="20">
        <v>2.9629629629629628E-3</v>
      </c>
      <c r="GV33" s="21">
        <v>3</v>
      </c>
      <c r="GW33" s="269">
        <v>1</v>
      </c>
      <c r="GX33" s="18">
        <v>9.31</v>
      </c>
      <c r="GY33" s="19">
        <v>9.31</v>
      </c>
      <c r="GZ33" s="18">
        <v>9.31</v>
      </c>
      <c r="HA33" s="18">
        <v>9.31</v>
      </c>
      <c r="HB33" s="20">
        <v>4.8495370370370368E-3</v>
      </c>
      <c r="HC33" s="21">
        <v>1</v>
      </c>
      <c r="HD33" s="269">
        <v>1</v>
      </c>
      <c r="HE33" s="18">
        <v>10.6</v>
      </c>
      <c r="HF33" s="19">
        <v>10.6</v>
      </c>
      <c r="HG33" s="18">
        <v>10.6</v>
      </c>
      <c r="HH33" s="18">
        <v>10.6</v>
      </c>
      <c r="HI33" s="20">
        <v>2.7777777777777779E-3</v>
      </c>
      <c r="HJ33" s="21">
        <v>0</v>
      </c>
      <c r="HK33" s="269"/>
      <c r="HL33" s="18"/>
      <c r="HM33" s="19"/>
      <c r="HN33" s="18"/>
      <c r="HO33" s="18"/>
      <c r="HP33" s="20"/>
      <c r="HQ33" s="21"/>
      <c r="HR33" s="269"/>
      <c r="HS33" s="18"/>
      <c r="HT33" s="19"/>
      <c r="HU33" s="18"/>
      <c r="HV33" s="18"/>
      <c r="HW33" s="20"/>
      <c r="HX33" s="21"/>
      <c r="HY33" s="272">
        <v>20</v>
      </c>
      <c r="HZ33" s="272">
        <v>444.54999999999995</v>
      </c>
      <c r="IA33" s="273">
        <v>22.227499999999999</v>
      </c>
      <c r="IB33" s="272">
        <v>5.51</v>
      </c>
      <c r="IC33" s="272">
        <v>62.1</v>
      </c>
      <c r="ID33" s="274">
        <v>2.7355324074074074E-3</v>
      </c>
      <c r="IE33" s="275">
        <v>0.95177083333328483</v>
      </c>
      <c r="IF33" s="40">
        <v>1</v>
      </c>
      <c r="IG33" s="18">
        <v>0.7</v>
      </c>
      <c r="IH33" s="19">
        <v>0.7</v>
      </c>
      <c r="II33" s="18">
        <v>0.7</v>
      </c>
      <c r="IJ33" s="18">
        <v>0.7</v>
      </c>
      <c r="IK33" s="20">
        <v>2.4004629629629629E-2</v>
      </c>
      <c r="IL33" s="21">
        <v>1</v>
      </c>
      <c r="IM33" s="269">
        <v>1</v>
      </c>
      <c r="IN33" s="18">
        <v>1</v>
      </c>
      <c r="IO33" s="19">
        <v>1</v>
      </c>
      <c r="IP33" s="18">
        <v>1</v>
      </c>
      <c r="IQ33" s="18">
        <v>1</v>
      </c>
      <c r="IR33" s="20">
        <v>2.1111111111111108E-2</v>
      </c>
      <c r="IS33" s="21">
        <v>0</v>
      </c>
      <c r="IT33" s="269">
        <v>2</v>
      </c>
      <c r="IU33" s="18">
        <v>2.2000000000000002</v>
      </c>
      <c r="IV33" s="19">
        <v>1.1000000000000001</v>
      </c>
      <c r="IW33" s="18">
        <v>1</v>
      </c>
      <c r="IX33" s="18">
        <v>1.2</v>
      </c>
      <c r="IY33" s="20">
        <v>2.5804398148148153E-2</v>
      </c>
      <c r="IZ33" s="21">
        <v>0.5</v>
      </c>
      <c r="JA33" s="269">
        <v>1</v>
      </c>
      <c r="JB33" s="18">
        <v>1.2</v>
      </c>
      <c r="JC33" s="19">
        <v>1.2</v>
      </c>
      <c r="JD33" s="18">
        <v>1.2</v>
      </c>
      <c r="JE33" s="18">
        <v>1.2</v>
      </c>
      <c r="JF33" s="20">
        <v>2.4224537037037034E-2</v>
      </c>
      <c r="JG33" s="21">
        <v>0</v>
      </c>
      <c r="JH33" s="269">
        <v>2</v>
      </c>
      <c r="JI33" s="18">
        <v>1.88</v>
      </c>
      <c r="JJ33" s="19">
        <v>0.94</v>
      </c>
      <c r="JK33" s="18">
        <v>0.68</v>
      </c>
      <c r="JL33" s="18">
        <v>1.2</v>
      </c>
      <c r="JM33" s="20">
        <v>2.8229166666666666E-2</v>
      </c>
      <c r="JN33" s="21">
        <v>1.5</v>
      </c>
      <c r="JO33" s="269"/>
      <c r="JP33" s="18"/>
      <c r="JQ33" s="19"/>
      <c r="JR33" s="18"/>
      <c r="JS33" s="18"/>
      <c r="JT33" s="20"/>
      <c r="JU33" s="21"/>
      <c r="JV33" s="269"/>
      <c r="JW33" s="18"/>
      <c r="JX33" s="19"/>
      <c r="JY33" s="18"/>
      <c r="JZ33" s="18"/>
      <c r="KA33" s="20"/>
      <c r="KB33" s="21"/>
      <c r="KC33" s="269"/>
      <c r="KD33" s="18"/>
      <c r="KE33" s="19"/>
      <c r="KF33" s="18"/>
      <c r="KG33" s="18"/>
      <c r="KH33" s="20"/>
      <c r="KI33" s="21"/>
      <c r="KJ33" s="269">
        <v>1</v>
      </c>
      <c r="KK33" s="18">
        <v>0.22</v>
      </c>
      <c r="KL33" s="19">
        <v>0.22</v>
      </c>
      <c r="KM33" s="18">
        <v>0.22</v>
      </c>
      <c r="KN33" s="18">
        <v>0.22</v>
      </c>
      <c r="KO33" s="20">
        <v>2.6828703703703702E-2</v>
      </c>
      <c r="KP33" s="21">
        <v>1</v>
      </c>
      <c r="KQ33" s="270">
        <v>1</v>
      </c>
      <c r="KR33" s="27">
        <v>0.25</v>
      </c>
      <c r="KS33" s="28">
        <v>0.25</v>
      </c>
      <c r="KT33" s="27">
        <v>0.25</v>
      </c>
      <c r="KU33" s="27">
        <v>0.25</v>
      </c>
      <c r="KV33" s="29">
        <v>3.1064814814814812E-2</v>
      </c>
      <c r="KW33" s="271">
        <v>1</v>
      </c>
      <c r="KX33" s="269">
        <v>3</v>
      </c>
      <c r="KY33" s="18">
        <v>1.25</v>
      </c>
      <c r="KZ33" s="19">
        <v>0.41666666666666669</v>
      </c>
      <c r="LA33" s="18">
        <v>0.25</v>
      </c>
      <c r="LB33" s="18">
        <v>0.5</v>
      </c>
      <c r="LC33" s="20">
        <v>2.7299382716049383E-2</v>
      </c>
      <c r="LD33" s="21">
        <v>0.33333333333333331</v>
      </c>
      <c r="LE33" s="269"/>
      <c r="LF33" s="18"/>
      <c r="LG33" s="19"/>
      <c r="LH33" s="18"/>
      <c r="LI33" s="18"/>
      <c r="LJ33" s="20"/>
      <c r="LK33" s="21"/>
      <c r="LL33" s="269">
        <v>2</v>
      </c>
      <c r="LM33" s="18">
        <v>1</v>
      </c>
      <c r="LN33" s="19">
        <v>0.5</v>
      </c>
      <c r="LO33" s="18">
        <v>0.25</v>
      </c>
      <c r="LP33" s="18">
        <v>0.75</v>
      </c>
      <c r="LQ33" s="20">
        <v>2.5966435185185186E-2</v>
      </c>
      <c r="LR33" s="21">
        <v>0.5</v>
      </c>
      <c r="LS33" s="269"/>
      <c r="LT33" s="18"/>
      <c r="LU33" s="19"/>
      <c r="LV33" s="18"/>
      <c r="LW33" s="18"/>
      <c r="LX33" s="20"/>
      <c r="LY33" s="21"/>
      <c r="LZ33" s="269"/>
      <c r="MA33" s="18"/>
      <c r="MB33" s="19"/>
      <c r="MC33" s="18"/>
      <c r="MD33" s="18"/>
      <c r="ME33" s="20"/>
      <c r="MF33" s="21"/>
      <c r="MG33" s="269"/>
      <c r="MH33" s="18"/>
      <c r="MI33" s="19"/>
      <c r="MJ33" s="18"/>
      <c r="MK33" s="18"/>
      <c r="ML33" s="20"/>
      <c r="MM33" s="21"/>
      <c r="MN33" s="272">
        <v>14</v>
      </c>
      <c r="MO33" s="272">
        <v>9.6999999999999993</v>
      </c>
      <c r="MP33" s="273">
        <v>0.69285714285714284</v>
      </c>
      <c r="MQ33" s="272">
        <v>0.22</v>
      </c>
      <c r="MR33" s="272">
        <v>1.2</v>
      </c>
      <c r="MS33" s="274">
        <v>2.6366567460317462E-2</v>
      </c>
      <c r="MT33" s="275">
        <v>0.6428571428571429</v>
      </c>
      <c r="MU33" s="40"/>
      <c r="MV33" s="18"/>
      <c r="MW33" s="19"/>
      <c r="MX33" s="18"/>
      <c r="MY33" s="18"/>
      <c r="MZ33" s="20"/>
      <c r="NA33" s="21"/>
      <c r="NB33" s="272"/>
      <c r="NC33" s="272"/>
      <c r="ND33" s="273"/>
      <c r="NE33" s="272"/>
      <c r="NF33" s="272"/>
      <c r="NG33" s="274"/>
      <c r="NH33" s="276"/>
    </row>
    <row r="34" spans="1:372" s="22" customFormat="1" x14ac:dyDescent="0.2">
      <c r="A34" s="268">
        <v>24</v>
      </c>
      <c r="B34" s="40">
        <v>3</v>
      </c>
      <c r="C34" s="18">
        <v>19.3</v>
      </c>
      <c r="D34" s="19">
        <v>6.4333333333333336</v>
      </c>
      <c r="E34" s="18">
        <v>3.1</v>
      </c>
      <c r="F34" s="18">
        <v>13.1</v>
      </c>
      <c r="G34" s="20">
        <v>8.1404320987654311E-3</v>
      </c>
      <c r="H34" s="21">
        <v>1</v>
      </c>
      <c r="I34" s="269">
        <v>3</v>
      </c>
      <c r="J34" s="18">
        <v>18.2</v>
      </c>
      <c r="K34" s="19">
        <v>6.0666666666666664</v>
      </c>
      <c r="L34" s="18">
        <v>2</v>
      </c>
      <c r="M34" s="18">
        <v>13.1</v>
      </c>
      <c r="N34" s="20">
        <v>8.0285493827160492E-3</v>
      </c>
      <c r="O34" s="21">
        <v>0</v>
      </c>
      <c r="P34" s="269">
        <v>3</v>
      </c>
      <c r="Q34" s="18">
        <v>8.1999999999999993</v>
      </c>
      <c r="R34" s="19">
        <v>2.7333333333333329</v>
      </c>
      <c r="S34" s="18">
        <v>1</v>
      </c>
      <c r="T34" s="18">
        <v>6.2</v>
      </c>
      <c r="U34" s="20">
        <v>6.6087962962962966E-3</v>
      </c>
      <c r="V34" s="21">
        <v>0.33333333333333331</v>
      </c>
      <c r="W34" s="269">
        <v>3</v>
      </c>
      <c r="X34" s="18">
        <v>19.2</v>
      </c>
      <c r="Y34" s="19">
        <v>6.3999999999999995</v>
      </c>
      <c r="Z34" s="18">
        <v>4</v>
      </c>
      <c r="AA34" s="18">
        <v>9</v>
      </c>
      <c r="AB34" s="20">
        <v>6.8711419753086428E-3</v>
      </c>
      <c r="AC34" s="21">
        <v>0.66666666666666663</v>
      </c>
      <c r="AD34" s="269">
        <v>2</v>
      </c>
      <c r="AE34" s="18">
        <v>9.3000000000000007</v>
      </c>
      <c r="AF34" s="19">
        <v>4.6500000000000004</v>
      </c>
      <c r="AG34" s="18">
        <v>3.1</v>
      </c>
      <c r="AH34" s="18">
        <v>6.2</v>
      </c>
      <c r="AI34" s="20">
        <v>6.9907407407407401E-3</v>
      </c>
      <c r="AJ34" s="21">
        <v>0</v>
      </c>
      <c r="AK34" s="269">
        <v>2</v>
      </c>
      <c r="AL34" s="18">
        <v>2.5</v>
      </c>
      <c r="AM34" s="19">
        <v>1.25</v>
      </c>
      <c r="AN34" s="18">
        <v>1</v>
      </c>
      <c r="AO34" s="18">
        <v>1.5</v>
      </c>
      <c r="AP34" s="20">
        <v>6.5162037037037046E-3</v>
      </c>
      <c r="AQ34" s="21">
        <v>1.5</v>
      </c>
      <c r="AR34" s="269">
        <v>2</v>
      </c>
      <c r="AS34" s="18">
        <v>5.77</v>
      </c>
      <c r="AT34" s="19">
        <v>2.8849999999999998</v>
      </c>
      <c r="AU34" s="18">
        <v>2.76</v>
      </c>
      <c r="AV34" s="18">
        <v>3.01</v>
      </c>
      <c r="AW34" s="20">
        <v>7.8472222222222224E-3</v>
      </c>
      <c r="AX34" s="21">
        <v>1.6055555555540195</v>
      </c>
      <c r="AY34" s="269">
        <v>1</v>
      </c>
      <c r="AZ34" s="18">
        <v>13.1</v>
      </c>
      <c r="BA34" s="19">
        <v>13.1</v>
      </c>
      <c r="BB34" s="18">
        <v>13.1</v>
      </c>
      <c r="BC34" s="18">
        <v>13.1</v>
      </c>
      <c r="BD34" s="20">
        <v>9.571759259259259E-3</v>
      </c>
      <c r="BE34" s="21">
        <v>0</v>
      </c>
      <c r="BF34" s="269">
        <v>3</v>
      </c>
      <c r="BG34" s="18">
        <v>17.329999999999998</v>
      </c>
      <c r="BH34" s="19">
        <v>5.7766666666666664</v>
      </c>
      <c r="BI34" s="18">
        <v>4</v>
      </c>
      <c r="BJ34" s="18">
        <v>7.13</v>
      </c>
      <c r="BK34" s="20">
        <v>7.6929012345679018E-3</v>
      </c>
      <c r="BL34" s="21">
        <v>0.33333333333333331</v>
      </c>
      <c r="BM34" s="270">
        <v>4</v>
      </c>
      <c r="BN34" s="27">
        <v>19</v>
      </c>
      <c r="BO34" s="28">
        <v>4.75</v>
      </c>
      <c r="BP34" s="27">
        <v>2.7</v>
      </c>
      <c r="BQ34" s="27">
        <v>7</v>
      </c>
      <c r="BR34" s="29">
        <v>6.9820601851851866E-3</v>
      </c>
      <c r="BS34" s="271">
        <v>0.5</v>
      </c>
      <c r="BT34" s="269">
        <v>3</v>
      </c>
      <c r="BU34" s="18">
        <v>16.3</v>
      </c>
      <c r="BV34" s="19">
        <v>5.4333333333333336</v>
      </c>
      <c r="BW34" s="18">
        <v>3.1</v>
      </c>
      <c r="BX34" s="18">
        <v>7</v>
      </c>
      <c r="BY34" s="20">
        <v>6.9830246913580238E-3</v>
      </c>
      <c r="BZ34" s="21">
        <v>0.33333333333333331</v>
      </c>
      <c r="CA34" s="269">
        <v>3</v>
      </c>
      <c r="CB34" s="18">
        <v>7.9</v>
      </c>
      <c r="CC34" s="19">
        <v>2.6333333333333333</v>
      </c>
      <c r="CD34" s="18">
        <v>2</v>
      </c>
      <c r="CE34" s="18">
        <v>3</v>
      </c>
      <c r="CF34" s="20">
        <v>6.9830246913580247E-3</v>
      </c>
      <c r="CG34" s="21">
        <v>0.66666666666666663</v>
      </c>
      <c r="CH34" s="269">
        <v>1</v>
      </c>
      <c r="CI34" s="18">
        <v>7.1070000000000002</v>
      </c>
      <c r="CJ34" s="19">
        <v>7.1070000000000002</v>
      </c>
      <c r="CK34" s="18">
        <v>7.1070000000000002</v>
      </c>
      <c r="CL34" s="18">
        <v>7.1070000000000002</v>
      </c>
      <c r="CM34" s="20">
        <v>8.5416666666666679E-3</v>
      </c>
      <c r="CN34" s="21">
        <v>0</v>
      </c>
      <c r="CO34" s="269">
        <v>3</v>
      </c>
      <c r="CP34" s="34">
        <v>14.1</v>
      </c>
      <c r="CQ34" s="19">
        <v>4.7</v>
      </c>
      <c r="CR34" s="18">
        <v>3.1</v>
      </c>
      <c r="CS34" s="18">
        <v>7</v>
      </c>
      <c r="CT34" s="20">
        <v>7.8780864197530859E-3</v>
      </c>
      <c r="CU34" s="21">
        <v>0.33333333333333331</v>
      </c>
      <c r="CV34" s="269"/>
      <c r="CW34" s="18"/>
      <c r="CX34" s="19"/>
      <c r="CY34" s="18"/>
      <c r="CZ34" s="18"/>
      <c r="DA34" s="20"/>
      <c r="DB34" s="21"/>
      <c r="DC34" s="269"/>
      <c r="DD34" s="18"/>
      <c r="DE34" s="19"/>
      <c r="DF34" s="18"/>
      <c r="DG34" s="18"/>
      <c r="DH34" s="20"/>
      <c r="DI34" s="21"/>
      <c r="DJ34" s="272">
        <v>36</v>
      </c>
      <c r="DK34" s="272">
        <v>177.30699999999999</v>
      </c>
      <c r="DL34" s="273">
        <v>4.9251944444444442</v>
      </c>
      <c r="DM34" s="272">
        <v>1</v>
      </c>
      <c r="DN34" s="272">
        <v>13.1</v>
      </c>
      <c r="DO34" s="274">
        <v>7.3974408436213984E-3</v>
      </c>
      <c r="DP34" s="275">
        <v>0.53364197530855662</v>
      </c>
      <c r="DQ34" s="40">
        <v>1</v>
      </c>
      <c r="DR34" s="18">
        <v>56</v>
      </c>
      <c r="DS34" s="19">
        <v>56</v>
      </c>
      <c r="DT34" s="18">
        <v>56</v>
      </c>
      <c r="DU34" s="18">
        <v>56</v>
      </c>
      <c r="DV34" s="20">
        <v>2.5694444444444445E-3</v>
      </c>
      <c r="DW34" s="21">
        <v>0</v>
      </c>
      <c r="DX34" s="269">
        <v>3</v>
      </c>
      <c r="DY34" s="18">
        <v>78</v>
      </c>
      <c r="DZ34" s="19">
        <v>26</v>
      </c>
      <c r="EA34" s="18">
        <v>10</v>
      </c>
      <c r="EB34" s="18">
        <v>56</v>
      </c>
      <c r="EC34" s="20">
        <v>2.4537037037037036E-3</v>
      </c>
      <c r="ED34" s="21">
        <v>0.33333333333333331</v>
      </c>
      <c r="EE34" s="269">
        <v>5</v>
      </c>
      <c r="EF34" s="18">
        <v>131.89999999999998</v>
      </c>
      <c r="EG34" s="19">
        <v>26.379999999999995</v>
      </c>
      <c r="EH34" s="18">
        <v>7.6</v>
      </c>
      <c r="EI34" s="18">
        <v>69.599999999999994</v>
      </c>
      <c r="EJ34" s="20">
        <v>2.2685185185185182E-3</v>
      </c>
      <c r="EK34" s="21">
        <v>0.2</v>
      </c>
      <c r="EL34" s="269">
        <v>1</v>
      </c>
      <c r="EM34" s="18">
        <v>25</v>
      </c>
      <c r="EN34" s="19">
        <v>25</v>
      </c>
      <c r="EO34" s="18">
        <v>25</v>
      </c>
      <c r="EP34" s="18">
        <v>25</v>
      </c>
      <c r="EQ34" s="20">
        <v>2.4074074074074076E-3</v>
      </c>
      <c r="ER34" s="21">
        <v>0</v>
      </c>
      <c r="ES34" s="269">
        <v>5</v>
      </c>
      <c r="ET34" s="18">
        <v>80.599999999999994</v>
      </c>
      <c r="EU34" s="19">
        <v>16.119999999999997</v>
      </c>
      <c r="EV34" s="18">
        <v>8</v>
      </c>
      <c r="EW34" s="18">
        <v>25</v>
      </c>
      <c r="EX34" s="20">
        <v>2.4467592592592588E-3</v>
      </c>
      <c r="EY34" s="21">
        <v>0.2</v>
      </c>
      <c r="EZ34" s="269">
        <v>1</v>
      </c>
      <c r="FA34" s="18">
        <v>56</v>
      </c>
      <c r="FB34" s="19">
        <v>56</v>
      </c>
      <c r="FC34" s="18">
        <v>56</v>
      </c>
      <c r="FD34" s="18">
        <v>56</v>
      </c>
      <c r="FE34" s="20">
        <v>2.6967592592592594E-3</v>
      </c>
      <c r="FF34" s="21">
        <v>0</v>
      </c>
      <c r="FG34" s="269">
        <v>2</v>
      </c>
      <c r="FH34" s="18">
        <v>112</v>
      </c>
      <c r="FI34" s="19">
        <v>56</v>
      </c>
      <c r="FJ34" s="18">
        <v>56</v>
      </c>
      <c r="FK34" s="18">
        <v>56</v>
      </c>
      <c r="FL34" s="20">
        <v>2.6504629629629625E-3</v>
      </c>
      <c r="FM34" s="21">
        <v>1.2600694444445253</v>
      </c>
      <c r="FN34" s="269"/>
      <c r="FO34" s="18"/>
      <c r="FP34" s="19"/>
      <c r="FQ34" s="18"/>
      <c r="FR34" s="18"/>
      <c r="FS34" s="20"/>
      <c r="FT34" s="21"/>
      <c r="FU34" s="269">
        <v>2</v>
      </c>
      <c r="FV34" s="18">
        <v>37.269999999999996</v>
      </c>
      <c r="FW34" s="19">
        <v>18.634999999999998</v>
      </c>
      <c r="FX34" s="18">
        <v>12.27</v>
      </c>
      <c r="FY34" s="18">
        <v>25</v>
      </c>
      <c r="FZ34" s="20">
        <v>2.5983796296296297E-3</v>
      </c>
      <c r="GA34" s="21">
        <v>0</v>
      </c>
      <c r="GB34" s="270">
        <v>3</v>
      </c>
      <c r="GC34" s="27">
        <v>67</v>
      </c>
      <c r="GD34" s="28">
        <v>22.333333333333332</v>
      </c>
      <c r="GE34" s="27">
        <v>17</v>
      </c>
      <c r="GF34" s="27">
        <v>25</v>
      </c>
      <c r="GG34" s="29">
        <v>2.731481481481481E-3</v>
      </c>
      <c r="GH34" s="271">
        <v>0</v>
      </c>
      <c r="GI34" s="269">
        <v>4</v>
      </c>
      <c r="GJ34" s="18">
        <v>61.319999999999993</v>
      </c>
      <c r="GK34" s="19">
        <v>15.329999999999998</v>
      </c>
      <c r="GL34" s="18">
        <v>8.6199999999999992</v>
      </c>
      <c r="GM34" s="18">
        <v>25</v>
      </c>
      <c r="GN34" s="20">
        <v>2.8038194444444447E-3</v>
      </c>
      <c r="GO34" s="21">
        <v>0.5</v>
      </c>
      <c r="GP34" s="269">
        <v>1</v>
      </c>
      <c r="GQ34" s="18">
        <v>10.5</v>
      </c>
      <c r="GR34" s="19">
        <v>10.5</v>
      </c>
      <c r="GS34" s="18">
        <v>10.5</v>
      </c>
      <c r="GT34" s="18">
        <v>10.5</v>
      </c>
      <c r="GU34" s="20">
        <v>2.7199074074074074E-3</v>
      </c>
      <c r="GV34" s="21">
        <v>0</v>
      </c>
      <c r="GW34" s="269">
        <v>3</v>
      </c>
      <c r="GX34" s="18">
        <v>43.6</v>
      </c>
      <c r="GY34" s="19">
        <v>14.533333333333333</v>
      </c>
      <c r="GZ34" s="18">
        <v>7</v>
      </c>
      <c r="HA34" s="18">
        <v>26.1</v>
      </c>
      <c r="HB34" s="20">
        <v>2.7237654320987656E-3</v>
      </c>
      <c r="HC34" s="21">
        <v>1.3333333333333333</v>
      </c>
      <c r="HD34" s="269">
        <v>1</v>
      </c>
      <c r="HE34" s="34">
        <v>7</v>
      </c>
      <c r="HF34" s="19">
        <v>7</v>
      </c>
      <c r="HG34" s="18">
        <v>7</v>
      </c>
      <c r="HH34" s="18">
        <v>7</v>
      </c>
      <c r="HI34" s="20">
        <v>2.8472222222222219E-3</v>
      </c>
      <c r="HJ34" s="21">
        <v>0</v>
      </c>
      <c r="HK34" s="269"/>
      <c r="HL34" s="18"/>
      <c r="HM34" s="19"/>
      <c r="HN34" s="18"/>
      <c r="HO34" s="18"/>
      <c r="HP34" s="20"/>
      <c r="HQ34" s="21"/>
      <c r="HR34" s="269"/>
      <c r="HS34" s="18"/>
      <c r="HT34" s="19"/>
      <c r="HU34" s="18"/>
      <c r="HV34" s="18"/>
      <c r="HW34" s="20"/>
      <c r="HX34" s="21"/>
      <c r="HY34" s="272">
        <v>32</v>
      </c>
      <c r="HZ34" s="272">
        <v>766.19</v>
      </c>
      <c r="IA34" s="273">
        <v>23.943437500000002</v>
      </c>
      <c r="IB34" s="272">
        <v>7</v>
      </c>
      <c r="IC34" s="272">
        <v>69.599999999999994</v>
      </c>
      <c r="ID34" s="274">
        <v>2.5705295138888891E-3</v>
      </c>
      <c r="IE34" s="275">
        <v>0.36000434027778283</v>
      </c>
      <c r="IF34" s="40">
        <v>1</v>
      </c>
      <c r="IG34" s="18">
        <v>1.2</v>
      </c>
      <c r="IH34" s="19">
        <v>1.2</v>
      </c>
      <c r="II34" s="18">
        <v>1.2</v>
      </c>
      <c r="IJ34" s="18">
        <v>1.2</v>
      </c>
      <c r="IK34" s="20">
        <v>2.5300925925925925E-2</v>
      </c>
      <c r="IL34" s="21">
        <v>1</v>
      </c>
      <c r="IM34" s="269">
        <v>2</v>
      </c>
      <c r="IN34" s="18">
        <v>2.2000000000000002</v>
      </c>
      <c r="IO34" s="19">
        <v>1.1000000000000001</v>
      </c>
      <c r="IP34" s="18">
        <v>1</v>
      </c>
      <c r="IQ34" s="18">
        <v>1.2</v>
      </c>
      <c r="IR34" s="20">
        <v>2.267361111111111E-2</v>
      </c>
      <c r="IS34" s="21">
        <v>0.5</v>
      </c>
      <c r="IT34" s="269">
        <v>1</v>
      </c>
      <c r="IU34" s="18">
        <v>1</v>
      </c>
      <c r="IV34" s="19">
        <v>1</v>
      </c>
      <c r="IW34" s="18">
        <v>1</v>
      </c>
      <c r="IX34" s="18">
        <v>1</v>
      </c>
      <c r="IY34" s="20">
        <v>2.3240740740740742E-2</v>
      </c>
      <c r="IZ34" s="21">
        <v>0</v>
      </c>
      <c r="JA34" s="269">
        <v>1</v>
      </c>
      <c r="JB34" s="18">
        <v>1</v>
      </c>
      <c r="JC34" s="19">
        <v>1</v>
      </c>
      <c r="JD34" s="18">
        <v>1</v>
      </c>
      <c r="JE34" s="18">
        <v>1</v>
      </c>
      <c r="JF34" s="20">
        <v>2.5648148148148146E-2</v>
      </c>
      <c r="JG34" s="21">
        <v>3</v>
      </c>
      <c r="JH34" s="269">
        <v>1</v>
      </c>
      <c r="JI34" s="18">
        <v>1</v>
      </c>
      <c r="JJ34" s="19">
        <v>1</v>
      </c>
      <c r="JK34" s="18">
        <v>1</v>
      </c>
      <c r="JL34" s="18">
        <v>1</v>
      </c>
      <c r="JM34" s="20">
        <v>2.6041666666666668E-2</v>
      </c>
      <c r="JN34" s="21">
        <v>1</v>
      </c>
      <c r="JO34" s="269">
        <v>1</v>
      </c>
      <c r="JP34" s="18">
        <v>1.2</v>
      </c>
      <c r="JQ34" s="19">
        <v>1.2</v>
      </c>
      <c r="JR34" s="18">
        <v>1.2</v>
      </c>
      <c r="JS34" s="18">
        <v>1.2</v>
      </c>
      <c r="JT34" s="20">
        <v>2.6412037037037036E-2</v>
      </c>
      <c r="JU34" s="21">
        <v>1</v>
      </c>
      <c r="JV34" s="269"/>
      <c r="JW34" s="18"/>
      <c r="JX34" s="19"/>
      <c r="JY34" s="18"/>
      <c r="JZ34" s="18"/>
      <c r="KA34" s="20"/>
      <c r="KB34" s="21"/>
      <c r="KC34" s="269">
        <v>1</v>
      </c>
      <c r="KD34" s="18">
        <v>1.2</v>
      </c>
      <c r="KE34" s="19">
        <v>1.2</v>
      </c>
      <c r="KF34" s="18">
        <v>1.2</v>
      </c>
      <c r="KG34" s="18">
        <v>1.2</v>
      </c>
      <c r="KH34" s="20">
        <v>2.3784722222222221E-2</v>
      </c>
      <c r="KI34" s="21">
        <v>2</v>
      </c>
      <c r="KJ34" s="269">
        <v>1</v>
      </c>
      <c r="KK34" s="18">
        <v>1</v>
      </c>
      <c r="KL34" s="19">
        <v>1</v>
      </c>
      <c r="KM34" s="18">
        <v>1</v>
      </c>
      <c r="KN34" s="18">
        <v>1</v>
      </c>
      <c r="KO34" s="20">
        <v>2.736111111111111E-2</v>
      </c>
      <c r="KP34" s="21">
        <v>1</v>
      </c>
      <c r="KQ34" s="270">
        <v>1</v>
      </c>
      <c r="KR34" s="27">
        <v>1</v>
      </c>
      <c r="KS34" s="28">
        <v>1</v>
      </c>
      <c r="KT34" s="27">
        <v>1</v>
      </c>
      <c r="KU34" s="27">
        <v>1</v>
      </c>
      <c r="KV34" s="29">
        <v>2.7013888888888889E-2</v>
      </c>
      <c r="KW34" s="271">
        <v>1</v>
      </c>
      <c r="KX34" s="269">
        <v>1</v>
      </c>
      <c r="KY34" s="18">
        <v>1</v>
      </c>
      <c r="KZ34" s="19">
        <v>1</v>
      </c>
      <c r="LA34" s="18">
        <v>1</v>
      </c>
      <c r="LB34" s="18">
        <v>1</v>
      </c>
      <c r="LC34" s="20">
        <v>2.56712962962963E-2</v>
      </c>
      <c r="LD34" s="21">
        <v>0</v>
      </c>
      <c r="LE34" s="269">
        <v>1</v>
      </c>
      <c r="LF34" s="18">
        <v>0.25</v>
      </c>
      <c r="LG34" s="19">
        <v>0.25</v>
      </c>
      <c r="LH34" s="18">
        <v>0.25</v>
      </c>
      <c r="LI34" s="18">
        <v>0.25</v>
      </c>
      <c r="LJ34" s="20">
        <v>3.0879629629629632E-2</v>
      </c>
      <c r="LK34" s="21">
        <v>0</v>
      </c>
      <c r="LL34" s="269"/>
      <c r="LM34" s="18"/>
      <c r="LN34" s="19"/>
      <c r="LO34" s="18"/>
      <c r="LP34" s="18"/>
      <c r="LQ34" s="20"/>
      <c r="LR34" s="21"/>
      <c r="LS34" s="269">
        <v>1</v>
      </c>
      <c r="LT34" s="34">
        <v>0.25</v>
      </c>
      <c r="LU34" s="19">
        <v>0.25</v>
      </c>
      <c r="LV34" s="18">
        <v>0.25</v>
      </c>
      <c r="LW34" s="18">
        <v>0.25</v>
      </c>
      <c r="LX34" s="20">
        <v>2.462962962962963E-2</v>
      </c>
      <c r="LY34" s="21">
        <v>1</v>
      </c>
      <c r="LZ34" s="269"/>
      <c r="MA34" s="18"/>
      <c r="MB34" s="19"/>
      <c r="MC34" s="18"/>
      <c r="MD34" s="18"/>
      <c r="ME34" s="20"/>
      <c r="MF34" s="21"/>
      <c r="MG34" s="269"/>
      <c r="MH34" s="18"/>
      <c r="MI34" s="19"/>
      <c r="MJ34" s="18"/>
      <c r="MK34" s="18"/>
      <c r="ML34" s="20"/>
      <c r="MM34" s="21"/>
      <c r="MN34" s="272">
        <v>13</v>
      </c>
      <c r="MO34" s="272">
        <v>12.3</v>
      </c>
      <c r="MP34" s="273">
        <v>0.94615384615384623</v>
      </c>
      <c r="MQ34" s="272">
        <v>0.25</v>
      </c>
      <c r="MR34" s="272">
        <v>1.2</v>
      </c>
      <c r="MS34" s="274">
        <v>2.5487001424501422E-2</v>
      </c>
      <c r="MT34" s="275">
        <v>0.92307692307692313</v>
      </c>
      <c r="MU34" s="40"/>
      <c r="MV34" s="18"/>
      <c r="MW34" s="19"/>
      <c r="MX34" s="18"/>
      <c r="MY34" s="18"/>
      <c r="MZ34" s="20"/>
      <c r="NA34" s="21"/>
      <c r="NB34" s="272"/>
      <c r="NC34" s="272"/>
      <c r="ND34" s="273"/>
      <c r="NE34" s="272"/>
      <c r="NF34" s="272"/>
      <c r="NG34" s="274"/>
      <c r="NH34" s="276"/>
    </row>
    <row r="35" spans="1:372" s="22" customFormat="1" x14ac:dyDescent="0.2">
      <c r="A35" s="268">
        <v>25</v>
      </c>
      <c r="B35" s="40">
        <v>3</v>
      </c>
      <c r="C35" s="18">
        <v>15.98</v>
      </c>
      <c r="D35" s="19">
        <v>5.3266666666666671</v>
      </c>
      <c r="E35" s="18">
        <v>3.1</v>
      </c>
      <c r="F35" s="18">
        <v>7.85</v>
      </c>
      <c r="G35" s="20">
        <v>7.5231481481481477E-3</v>
      </c>
      <c r="H35" s="21">
        <v>0.33333333333333331</v>
      </c>
      <c r="I35" s="269">
        <v>3</v>
      </c>
      <c r="J35" s="18">
        <v>13.4</v>
      </c>
      <c r="K35" s="19">
        <v>4.4666666666666668</v>
      </c>
      <c r="L35" s="18">
        <v>1.75</v>
      </c>
      <c r="M35" s="18">
        <v>7.5</v>
      </c>
      <c r="N35" s="20">
        <v>8.8734567901234563E-3</v>
      </c>
      <c r="O35" s="21">
        <v>0</v>
      </c>
      <c r="P35" s="269">
        <v>5</v>
      </c>
      <c r="Q35" s="18">
        <v>23.08</v>
      </c>
      <c r="R35" s="19">
        <v>4.6159999999999997</v>
      </c>
      <c r="S35" s="18">
        <v>3.28</v>
      </c>
      <c r="T35" s="18">
        <v>7</v>
      </c>
      <c r="U35" s="20">
        <v>7.0231481481481482E-3</v>
      </c>
      <c r="V35" s="21">
        <v>0</v>
      </c>
      <c r="W35" s="269">
        <v>3</v>
      </c>
      <c r="X35" s="18">
        <v>9.1</v>
      </c>
      <c r="Y35" s="19">
        <v>3.0333333333333332</v>
      </c>
      <c r="Z35" s="18">
        <v>1.5</v>
      </c>
      <c r="AA35" s="18">
        <v>5.0999999999999996</v>
      </c>
      <c r="AB35" s="20">
        <v>6.9290123456790115E-3</v>
      </c>
      <c r="AC35" s="21">
        <v>0</v>
      </c>
      <c r="AD35" s="269">
        <v>3</v>
      </c>
      <c r="AE35" s="18">
        <v>7.6</v>
      </c>
      <c r="AF35" s="19">
        <v>2.5333333333333332</v>
      </c>
      <c r="AG35" s="18">
        <v>2</v>
      </c>
      <c r="AH35" s="18">
        <v>3</v>
      </c>
      <c r="AI35" s="20">
        <v>6.7824074074074071E-3</v>
      </c>
      <c r="AJ35" s="21">
        <v>0.33333333333333331</v>
      </c>
      <c r="AK35" s="269">
        <v>2</v>
      </c>
      <c r="AL35" s="18">
        <v>7.2</v>
      </c>
      <c r="AM35" s="19">
        <v>3.6</v>
      </c>
      <c r="AN35" s="18">
        <v>1</v>
      </c>
      <c r="AO35" s="18">
        <v>6.2</v>
      </c>
      <c r="AP35" s="20">
        <v>7.540509259259259E-3</v>
      </c>
      <c r="AQ35" s="21">
        <v>1</v>
      </c>
      <c r="AR35" s="269">
        <v>3</v>
      </c>
      <c r="AS35" s="18">
        <v>11.81</v>
      </c>
      <c r="AT35" s="19">
        <v>3.936666666666667</v>
      </c>
      <c r="AU35" s="18">
        <v>2.16</v>
      </c>
      <c r="AV35" s="18">
        <v>6.2</v>
      </c>
      <c r="AW35" s="20">
        <v>7.7469135802469141E-3</v>
      </c>
      <c r="AX35" s="21">
        <v>1.6787037037041348</v>
      </c>
      <c r="AY35" s="269"/>
      <c r="AZ35" s="18"/>
      <c r="BA35" s="19"/>
      <c r="BB35" s="18"/>
      <c r="BC35" s="18"/>
      <c r="BD35" s="20"/>
      <c r="BE35" s="21"/>
      <c r="BF35" s="269">
        <v>3</v>
      </c>
      <c r="BG35" s="18">
        <v>12.1</v>
      </c>
      <c r="BH35" s="19">
        <v>4.0333333333333332</v>
      </c>
      <c r="BI35" s="18">
        <v>3.1</v>
      </c>
      <c r="BJ35" s="18">
        <v>5</v>
      </c>
      <c r="BK35" s="20">
        <v>6.9174382716049379E-3</v>
      </c>
      <c r="BL35" s="21">
        <v>0.33333333333333331</v>
      </c>
      <c r="BM35" s="270">
        <v>3</v>
      </c>
      <c r="BN35" s="27">
        <v>9</v>
      </c>
      <c r="BO35" s="28">
        <v>3</v>
      </c>
      <c r="BP35" s="27">
        <v>2.9</v>
      </c>
      <c r="BQ35" s="27">
        <v>3.1</v>
      </c>
      <c r="BR35" s="29">
        <v>7.2492283950617289E-3</v>
      </c>
      <c r="BS35" s="271">
        <v>0.33333333333333331</v>
      </c>
      <c r="BT35" s="269">
        <v>3</v>
      </c>
      <c r="BU35" s="18">
        <v>9.1</v>
      </c>
      <c r="BV35" s="19">
        <v>3.0333333333333332</v>
      </c>
      <c r="BW35" s="18">
        <v>2.9</v>
      </c>
      <c r="BX35" s="18">
        <v>3.3</v>
      </c>
      <c r="BY35" s="20">
        <v>6.8827160493827163E-3</v>
      </c>
      <c r="BZ35" s="21">
        <v>0.33333333333333331</v>
      </c>
      <c r="CA35" s="269">
        <v>1</v>
      </c>
      <c r="CB35" s="18">
        <v>3.25</v>
      </c>
      <c r="CC35" s="19">
        <v>3.25</v>
      </c>
      <c r="CD35" s="18">
        <v>3.25</v>
      </c>
      <c r="CE35" s="18">
        <v>3.25</v>
      </c>
      <c r="CF35" s="20">
        <v>7.083333333333333E-3</v>
      </c>
      <c r="CG35" s="21">
        <v>0</v>
      </c>
      <c r="CH35" s="269">
        <v>2</v>
      </c>
      <c r="CI35" s="18">
        <v>13.2</v>
      </c>
      <c r="CJ35" s="19">
        <v>6.6</v>
      </c>
      <c r="CK35" s="18">
        <v>6.2</v>
      </c>
      <c r="CL35" s="18">
        <v>7</v>
      </c>
      <c r="CM35" s="20">
        <v>7.8067129629629632E-3</v>
      </c>
      <c r="CN35" s="21">
        <v>0</v>
      </c>
      <c r="CO35" s="269">
        <v>2</v>
      </c>
      <c r="CP35" s="18">
        <v>6.2</v>
      </c>
      <c r="CQ35" s="19">
        <v>3.1</v>
      </c>
      <c r="CR35" s="18">
        <v>3.1</v>
      </c>
      <c r="CS35" s="18">
        <v>3.1</v>
      </c>
      <c r="CT35" s="20">
        <v>7.858796296296296E-3</v>
      </c>
      <c r="CU35" s="21">
        <v>0</v>
      </c>
      <c r="CV35" s="269"/>
      <c r="CW35" s="18"/>
      <c r="CX35" s="19"/>
      <c r="CY35" s="18"/>
      <c r="CZ35" s="18"/>
      <c r="DA35" s="20"/>
      <c r="DB35" s="21"/>
      <c r="DC35" s="269"/>
      <c r="DD35" s="18"/>
      <c r="DE35" s="19"/>
      <c r="DF35" s="18"/>
      <c r="DG35" s="18"/>
      <c r="DH35" s="20"/>
      <c r="DI35" s="21"/>
      <c r="DJ35" s="272">
        <v>36</v>
      </c>
      <c r="DK35" s="272">
        <v>141.01999999999998</v>
      </c>
      <c r="DL35" s="273">
        <v>3.9172222222222217</v>
      </c>
      <c r="DM35" s="272">
        <v>1</v>
      </c>
      <c r="DN35" s="272">
        <v>7.85</v>
      </c>
      <c r="DO35" s="274">
        <v>7.3701131687242787E-3</v>
      </c>
      <c r="DP35" s="275">
        <v>0.33433641975312234</v>
      </c>
      <c r="DQ35" s="40">
        <v>3</v>
      </c>
      <c r="DR35" s="18">
        <v>88.300000000000011</v>
      </c>
      <c r="DS35" s="19">
        <v>29.433333333333337</v>
      </c>
      <c r="DT35" s="18">
        <v>10.7</v>
      </c>
      <c r="DU35" s="18">
        <v>52.6</v>
      </c>
      <c r="DV35" s="20">
        <v>2.7160493827160493E-3</v>
      </c>
      <c r="DW35" s="21">
        <v>0.33333333333333331</v>
      </c>
      <c r="DX35" s="269">
        <v>2</v>
      </c>
      <c r="DY35" s="18">
        <v>180.2</v>
      </c>
      <c r="DZ35" s="19">
        <v>90.1</v>
      </c>
      <c r="EA35" s="18">
        <v>78.8</v>
      </c>
      <c r="EB35" s="18">
        <v>101.4</v>
      </c>
      <c r="EC35" s="20">
        <v>2.719907407407407E-3</v>
      </c>
      <c r="ED35" s="21">
        <v>0.5</v>
      </c>
      <c r="EE35" s="269">
        <v>3</v>
      </c>
      <c r="EF35" s="18">
        <v>51.6</v>
      </c>
      <c r="EG35" s="19">
        <v>17.2</v>
      </c>
      <c r="EH35" s="18">
        <v>11</v>
      </c>
      <c r="EI35" s="18">
        <v>20.3</v>
      </c>
      <c r="EJ35" s="20">
        <v>2.3379629629629631E-3</v>
      </c>
      <c r="EK35" s="21">
        <v>0</v>
      </c>
      <c r="EL35" s="269">
        <v>3</v>
      </c>
      <c r="EM35" s="18">
        <v>123.1</v>
      </c>
      <c r="EN35" s="19">
        <v>41.033333333333331</v>
      </c>
      <c r="EO35" s="18">
        <v>10.8</v>
      </c>
      <c r="EP35" s="18">
        <v>101.3</v>
      </c>
      <c r="EQ35" s="20">
        <v>2.1334876543209875E-3</v>
      </c>
      <c r="ER35" s="21">
        <v>0.33333333333333331</v>
      </c>
      <c r="ES35" s="269">
        <v>1</v>
      </c>
      <c r="ET35" s="18">
        <v>7.8</v>
      </c>
      <c r="EU35" s="19">
        <v>7.8</v>
      </c>
      <c r="EV35" s="18">
        <v>7.8</v>
      </c>
      <c r="EW35" s="18">
        <v>7.8</v>
      </c>
      <c r="EX35" s="20">
        <v>2.673611111111111E-3</v>
      </c>
      <c r="EY35" s="21">
        <v>1</v>
      </c>
      <c r="EZ35" s="269">
        <v>2</v>
      </c>
      <c r="FA35" s="18">
        <v>45.79</v>
      </c>
      <c r="FB35" s="19">
        <v>22.895</v>
      </c>
      <c r="FC35" s="18">
        <v>22.79</v>
      </c>
      <c r="FD35" s="18">
        <v>23</v>
      </c>
      <c r="FE35" s="20">
        <v>2.922453703703704E-3</v>
      </c>
      <c r="FF35" s="21">
        <v>0.5</v>
      </c>
      <c r="FG35" s="269">
        <v>1</v>
      </c>
      <c r="FH35" s="18">
        <v>25</v>
      </c>
      <c r="FI35" s="19">
        <v>25</v>
      </c>
      <c r="FJ35" s="18">
        <v>25</v>
      </c>
      <c r="FK35" s="18">
        <v>25</v>
      </c>
      <c r="FL35" s="20">
        <v>2.5115740740740741E-3</v>
      </c>
      <c r="FM35" s="21">
        <v>0.80625000000145519</v>
      </c>
      <c r="FN35" s="269">
        <v>2</v>
      </c>
      <c r="FO35" s="18">
        <v>18.5</v>
      </c>
      <c r="FP35" s="19">
        <v>9.25</v>
      </c>
      <c r="FQ35" s="18">
        <v>8</v>
      </c>
      <c r="FR35" s="18">
        <v>10.5</v>
      </c>
      <c r="FS35" s="20">
        <v>2.6562499999999998E-3</v>
      </c>
      <c r="FT35" s="21">
        <v>3.5</v>
      </c>
      <c r="FU35" s="269">
        <v>2</v>
      </c>
      <c r="FV35" s="18">
        <v>19.5</v>
      </c>
      <c r="FW35" s="19">
        <v>9.75</v>
      </c>
      <c r="FX35" s="18">
        <v>9.5</v>
      </c>
      <c r="FY35" s="18">
        <v>10</v>
      </c>
      <c r="FZ35" s="20">
        <v>2.9745370370370377E-3</v>
      </c>
      <c r="GA35" s="21">
        <v>0</v>
      </c>
      <c r="GB35" s="270">
        <v>2</v>
      </c>
      <c r="GC35" s="27">
        <v>16.600000000000001</v>
      </c>
      <c r="GD35" s="28">
        <v>8.3000000000000007</v>
      </c>
      <c r="GE35" s="27">
        <v>7.5</v>
      </c>
      <c r="GF35" s="27">
        <v>9.1</v>
      </c>
      <c r="GG35" s="29">
        <v>2.7835648148148147E-3</v>
      </c>
      <c r="GH35" s="271">
        <v>0.5</v>
      </c>
      <c r="GI35" s="269">
        <v>2</v>
      </c>
      <c r="GJ35" s="18">
        <v>18.43</v>
      </c>
      <c r="GK35" s="19">
        <v>9.2149999999999999</v>
      </c>
      <c r="GL35" s="18">
        <v>9.1</v>
      </c>
      <c r="GM35" s="18">
        <v>9.33</v>
      </c>
      <c r="GN35" s="20">
        <v>2.5752314814814813E-3</v>
      </c>
      <c r="GO35" s="21">
        <v>0</v>
      </c>
      <c r="GP35" s="269">
        <v>1</v>
      </c>
      <c r="GQ35" s="18">
        <v>10.5</v>
      </c>
      <c r="GR35" s="19">
        <v>10.5</v>
      </c>
      <c r="GS35" s="18">
        <v>10.5</v>
      </c>
      <c r="GT35" s="18">
        <v>10.5</v>
      </c>
      <c r="GU35" s="20">
        <v>2.5810185185185185E-3</v>
      </c>
      <c r="GV35" s="21">
        <v>0</v>
      </c>
      <c r="GW35" s="269">
        <v>2</v>
      </c>
      <c r="GX35" s="18">
        <v>50</v>
      </c>
      <c r="GY35" s="19">
        <v>25</v>
      </c>
      <c r="GZ35" s="18">
        <v>25</v>
      </c>
      <c r="HA35" s="18">
        <v>25</v>
      </c>
      <c r="HB35" s="20">
        <v>2.6388888888888885E-3</v>
      </c>
      <c r="HC35" s="21">
        <v>0.5</v>
      </c>
      <c r="HD35" s="269">
        <v>2</v>
      </c>
      <c r="HE35" s="18">
        <v>18.8</v>
      </c>
      <c r="HF35" s="19">
        <v>9.4</v>
      </c>
      <c r="HG35" s="18">
        <v>9.3000000000000007</v>
      </c>
      <c r="HH35" s="18">
        <v>9.5</v>
      </c>
      <c r="HI35" s="20">
        <v>2.465277777777778E-3</v>
      </c>
      <c r="HJ35" s="21">
        <v>0</v>
      </c>
      <c r="HK35" s="269"/>
      <c r="HL35" s="18"/>
      <c r="HM35" s="19"/>
      <c r="HN35" s="18"/>
      <c r="HO35" s="18"/>
      <c r="HP35" s="20"/>
      <c r="HQ35" s="21"/>
      <c r="HR35" s="269"/>
      <c r="HS35" s="18"/>
      <c r="HT35" s="19"/>
      <c r="HU35" s="18"/>
      <c r="HV35" s="18"/>
      <c r="HW35" s="20"/>
      <c r="HX35" s="21"/>
      <c r="HY35" s="272">
        <v>28</v>
      </c>
      <c r="HZ35" s="272">
        <v>674.12000000000012</v>
      </c>
      <c r="IA35" s="273">
        <v>24.075714285714291</v>
      </c>
      <c r="IB35" s="272">
        <v>7.5</v>
      </c>
      <c r="IC35" s="272">
        <v>101.4</v>
      </c>
      <c r="ID35" s="274">
        <v>2.6000330687830681E-3</v>
      </c>
      <c r="IE35" s="275">
        <v>0.5287946428571948</v>
      </c>
      <c r="IF35" s="40">
        <v>2</v>
      </c>
      <c r="IG35" s="18">
        <v>2</v>
      </c>
      <c r="IH35" s="19">
        <v>1</v>
      </c>
      <c r="II35" s="18">
        <v>1</v>
      </c>
      <c r="IJ35" s="18">
        <v>1</v>
      </c>
      <c r="IK35" s="20">
        <v>2.4079861111111114E-2</v>
      </c>
      <c r="IL35" s="21">
        <v>0</v>
      </c>
      <c r="IM35" s="269">
        <v>2</v>
      </c>
      <c r="IN35" s="18">
        <v>2.65</v>
      </c>
      <c r="IO35" s="19">
        <v>1.325</v>
      </c>
      <c r="IP35" s="18">
        <v>1</v>
      </c>
      <c r="IQ35" s="18">
        <v>1.65</v>
      </c>
      <c r="IR35" s="20">
        <v>2.2297453703703705E-2</v>
      </c>
      <c r="IS35" s="21">
        <v>0.5</v>
      </c>
      <c r="IT35" s="269">
        <v>1</v>
      </c>
      <c r="IU35" s="18">
        <v>0.61</v>
      </c>
      <c r="IV35" s="19">
        <v>0.61</v>
      </c>
      <c r="IW35" s="18">
        <v>0.61</v>
      </c>
      <c r="IX35" s="18">
        <v>0.61</v>
      </c>
      <c r="IY35" s="20">
        <v>3.0740740740740739E-2</v>
      </c>
      <c r="IZ35" s="21">
        <v>0</v>
      </c>
      <c r="JA35" s="269">
        <v>1</v>
      </c>
      <c r="JB35" s="18">
        <v>1</v>
      </c>
      <c r="JC35" s="19">
        <v>1</v>
      </c>
      <c r="JD35" s="18">
        <v>1</v>
      </c>
      <c r="JE35" s="18">
        <v>1</v>
      </c>
      <c r="JF35" s="20">
        <v>2.4305555555555556E-2</v>
      </c>
      <c r="JG35" s="21">
        <v>0</v>
      </c>
      <c r="JH35" s="269">
        <v>1</v>
      </c>
      <c r="JI35" s="18">
        <v>0.7</v>
      </c>
      <c r="JJ35" s="19">
        <v>0.7</v>
      </c>
      <c r="JK35" s="18">
        <v>0.7</v>
      </c>
      <c r="JL35" s="18">
        <v>0.7</v>
      </c>
      <c r="JM35" s="20">
        <v>2.8171296296296302E-2</v>
      </c>
      <c r="JN35" s="21">
        <v>0</v>
      </c>
      <c r="JO35" s="269">
        <v>1</v>
      </c>
      <c r="JP35" s="18">
        <v>0.5</v>
      </c>
      <c r="JQ35" s="19">
        <v>0.5</v>
      </c>
      <c r="JR35" s="18">
        <v>0.5</v>
      </c>
      <c r="JS35" s="18">
        <v>0.5</v>
      </c>
      <c r="JT35" s="20">
        <v>2.3009259259259257E-2</v>
      </c>
      <c r="JU35" s="21">
        <v>2</v>
      </c>
      <c r="JV35" s="269">
        <v>1</v>
      </c>
      <c r="JW35" s="18">
        <v>1</v>
      </c>
      <c r="JX35" s="19">
        <v>1</v>
      </c>
      <c r="JY35" s="18">
        <v>1</v>
      </c>
      <c r="JZ35" s="18">
        <v>1</v>
      </c>
      <c r="KA35" s="20">
        <v>2.5439814814814814E-2</v>
      </c>
      <c r="KB35" s="21">
        <v>1.046527777776646</v>
      </c>
      <c r="KC35" s="269"/>
      <c r="KD35" s="18"/>
      <c r="KE35" s="19"/>
      <c r="KF35" s="18"/>
      <c r="KG35" s="18"/>
      <c r="KH35" s="20"/>
      <c r="KI35" s="21"/>
      <c r="KJ35" s="269">
        <v>1</v>
      </c>
      <c r="KK35" s="18">
        <v>0.5</v>
      </c>
      <c r="KL35" s="19">
        <v>0.5</v>
      </c>
      <c r="KM35" s="18">
        <v>0.5</v>
      </c>
      <c r="KN35" s="18">
        <v>0.5</v>
      </c>
      <c r="KO35" s="20">
        <v>2.3356481481481482E-2</v>
      </c>
      <c r="KP35" s="21">
        <v>1</v>
      </c>
      <c r="KQ35" s="270">
        <v>1</v>
      </c>
      <c r="KR35" s="27">
        <v>0.5</v>
      </c>
      <c r="KS35" s="28">
        <v>0.5</v>
      </c>
      <c r="KT35" s="27">
        <v>0.5</v>
      </c>
      <c r="KU35" s="27">
        <v>0.5</v>
      </c>
      <c r="KV35" s="29">
        <v>2.2824074074074076E-2</v>
      </c>
      <c r="KW35" s="271">
        <v>0</v>
      </c>
      <c r="KX35" s="269">
        <v>2</v>
      </c>
      <c r="KY35" s="18">
        <v>0.75</v>
      </c>
      <c r="KZ35" s="19">
        <v>0.375</v>
      </c>
      <c r="LA35" s="18">
        <v>0.25</v>
      </c>
      <c r="LB35" s="18">
        <v>0.5</v>
      </c>
      <c r="LC35" s="20">
        <v>2.6041666666666664E-2</v>
      </c>
      <c r="LD35" s="21">
        <v>0</v>
      </c>
      <c r="LE35" s="269">
        <v>3</v>
      </c>
      <c r="LF35" s="18">
        <v>0.75</v>
      </c>
      <c r="LG35" s="19">
        <v>0.25</v>
      </c>
      <c r="LH35" s="18">
        <v>0.25</v>
      </c>
      <c r="LI35" s="18">
        <v>0.25</v>
      </c>
      <c r="LJ35" s="20">
        <v>3.0416666666666665E-2</v>
      </c>
      <c r="LK35" s="21">
        <v>0.33333333333333331</v>
      </c>
      <c r="LL35" s="269">
        <v>1</v>
      </c>
      <c r="LM35" s="18">
        <v>0.65</v>
      </c>
      <c r="LN35" s="19">
        <v>0.65</v>
      </c>
      <c r="LO35" s="18">
        <v>0.65</v>
      </c>
      <c r="LP35" s="18">
        <v>0.65</v>
      </c>
      <c r="LQ35" s="20">
        <v>2.1886574074074072E-2</v>
      </c>
      <c r="LR35" s="21">
        <v>3</v>
      </c>
      <c r="LS35" s="269">
        <v>2</v>
      </c>
      <c r="LT35" s="18">
        <v>0.875</v>
      </c>
      <c r="LU35" s="19">
        <v>0.4375</v>
      </c>
      <c r="LV35" s="18">
        <v>0.375</v>
      </c>
      <c r="LW35" s="18">
        <v>0.5</v>
      </c>
      <c r="LX35" s="20">
        <v>2.8350694444444442E-2</v>
      </c>
      <c r="LY35" s="21">
        <v>2</v>
      </c>
      <c r="LZ35" s="269"/>
      <c r="MA35" s="18"/>
      <c r="MB35" s="19"/>
      <c r="MC35" s="18"/>
      <c r="MD35" s="18"/>
      <c r="ME35" s="20"/>
      <c r="MF35" s="21"/>
      <c r="MG35" s="269"/>
      <c r="MH35" s="18"/>
      <c r="MI35" s="19"/>
      <c r="MJ35" s="18"/>
      <c r="MK35" s="18"/>
      <c r="ML35" s="20"/>
      <c r="MM35" s="21"/>
      <c r="MN35" s="272">
        <v>19</v>
      </c>
      <c r="MO35" s="272">
        <v>12.485000000000001</v>
      </c>
      <c r="MP35" s="273">
        <v>0.65710526315789475</v>
      </c>
      <c r="MQ35" s="272">
        <v>0.25</v>
      </c>
      <c r="MR35" s="272">
        <v>1.65</v>
      </c>
      <c r="MS35" s="274">
        <v>2.5922270955165694E-2</v>
      </c>
      <c r="MT35" s="275">
        <v>0.6866593567250866</v>
      </c>
      <c r="MU35" s="40"/>
      <c r="MV35" s="18"/>
      <c r="MW35" s="19"/>
      <c r="MX35" s="18"/>
      <c r="MY35" s="18"/>
      <c r="MZ35" s="20"/>
      <c r="NA35" s="21"/>
      <c r="NB35" s="272"/>
      <c r="NC35" s="272"/>
      <c r="ND35" s="273"/>
      <c r="NE35" s="272"/>
      <c r="NF35" s="272"/>
      <c r="NG35" s="274"/>
      <c r="NH35" s="276"/>
    </row>
    <row r="36" spans="1:372" s="22" customFormat="1" x14ac:dyDescent="0.2">
      <c r="A36" s="268">
        <v>26</v>
      </c>
      <c r="B36" s="40">
        <v>2</v>
      </c>
      <c r="C36" s="18">
        <v>6.8000000000000007</v>
      </c>
      <c r="D36" s="19">
        <v>3.4000000000000004</v>
      </c>
      <c r="E36" s="18">
        <v>3.1</v>
      </c>
      <c r="F36" s="18">
        <v>3.7</v>
      </c>
      <c r="G36" s="20">
        <v>7.3263888888888884E-3</v>
      </c>
      <c r="H36" s="21">
        <v>0.5</v>
      </c>
      <c r="I36" s="269">
        <v>1</v>
      </c>
      <c r="J36" s="18">
        <v>2.5</v>
      </c>
      <c r="K36" s="19">
        <v>2.5</v>
      </c>
      <c r="L36" s="18">
        <v>2.5</v>
      </c>
      <c r="M36" s="18">
        <v>2.5</v>
      </c>
      <c r="N36" s="20">
        <v>8.2291666666666659E-3</v>
      </c>
      <c r="O36" s="21">
        <v>1</v>
      </c>
      <c r="P36" s="269">
        <v>4</v>
      </c>
      <c r="Q36" s="18">
        <v>19.8</v>
      </c>
      <c r="R36" s="19">
        <v>4.95</v>
      </c>
      <c r="S36" s="18">
        <v>3</v>
      </c>
      <c r="T36" s="18">
        <v>6.75</v>
      </c>
      <c r="U36" s="20">
        <v>7.0630787037037034E-3</v>
      </c>
      <c r="V36" s="21">
        <v>0.25</v>
      </c>
      <c r="W36" s="269">
        <v>4</v>
      </c>
      <c r="X36" s="18">
        <v>19.739999999999998</v>
      </c>
      <c r="Y36" s="19">
        <v>4.9349999999999996</v>
      </c>
      <c r="Z36" s="18">
        <v>4</v>
      </c>
      <c r="AA36" s="18">
        <v>6.3</v>
      </c>
      <c r="AB36" s="20">
        <v>6.8576388888888888E-3</v>
      </c>
      <c r="AC36" s="21">
        <v>0.25</v>
      </c>
      <c r="AD36" s="269">
        <v>1</v>
      </c>
      <c r="AE36" s="18">
        <v>2</v>
      </c>
      <c r="AF36" s="19">
        <v>2</v>
      </c>
      <c r="AG36" s="18">
        <v>2</v>
      </c>
      <c r="AH36" s="18">
        <v>2</v>
      </c>
      <c r="AI36" s="20">
        <v>6.5972222222222222E-3</v>
      </c>
      <c r="AJ36" s="21">
        <v>1</v>
      </c>
      <c r="AK36" s="269">
        <v>2</v>
      </c>
      <c r="AL36" s="18">
        <v>3.75</v>
      </c>
      <c r="AM36" s="19">
        <v>1.875</v>
      </c>
      <c r="AN36" s="18">
        <v>1.01</v>
      </c>
      <c r="AO36" s="18">
        <v>2.74</v>
      </c>
      <c r="AP36" s="20">
        <v>7.2974537037037036E-3</v>
      </c>
      <c r="AQ36" s="21">
        <v>2</v>
      </c>
      <c r="AR36" s="269">
        <v>1</v>
      </c>
      <c r="AS36" s="18">
        <v>1.75</v>
      </c>
      <c r="AT36" s="19">
        <v>1.75</v>
      </c>
      <c r="AU36" s="18">
        <v>1.75</v>
      </c>
      <c r="AV36" s="18">
        <v>1.75</v>
      </c>
      <c r="AW36" s="20">
        <v>6.6666666666666671E-3</v>
      </c>
      <c r="AX36" s="21">
        <v>1.9409722222262644</v>
      </c>
      <c r="AY36" s="269"/>
      <c r="AZ36" s="18"/>
      <c r="BA36" s="19"/>
      <c r="BB36" s="18"/>
      <c r="BC36" s="18"/>
      <c r="BD36" s="20"/>
      <c r="BE36" s="21"/>
      <c r="BF36" s="269">
        <v>4</v>
      </c>
      <c r="BG36" s="18">
        <v>23.5</v>
      </c>
      <c r="BH36" s="19">
        <v>5.875</v>
      </c>
      <c r="BI36" s="18">
        <v>3.5</v>
      </c>
      <c r="BJ36" s="18">
        <v>11</v>
      </c>
      <c r="BK36" s="20">
        <v>6.9907407407407401E-3</v>
      </c>
      <c r="BL36" s="21">
        <v>0.75</v>
      </c>
      <c r="BM36" s="270">
        <v>3</v>
      </c>
      <c r="BN36" s="27">
        <v>9.5</v>
      </c>
      <c r="BO36" s="28">
        <v>3.1666666666666665</v>
      </c>
      <c r="BP36" s="27">
        <v>3</v>
      </c>
      <c r="BQ36" s="27">
        <v>3.5</v>
      </c>
      <c r="BR36" s="29">
        <v>7.1412037037037026E-3</v>
      </c>
      <c r="BS36" s="271">
        <v>1</v>
      </c>
      <c r="BT36" s="269">
        <v>5</v>
      </c>
      <c r="BU36" s="18">
        <v>19.100000000000001</v>
      </c>
      <c r="BV36" s="19">
        <v>3.8200000000000003</v>
      </c>
      <c r="BW36" s="18">
        <v>3</v>
      </c>
      <c r="BX36" s="18">
        <v>5</v>
      </c>
      <c r="BY36" s="20">
        <v>7.0254629629629625E-3</v>
      </c>
      <c r="BZ36" s="21">
        <v>0.4</v>
      </c>
      <c r="CA36" s="269">
        <v>4</v>
      </c>
      <c r="CB36" s="18">
        <v>11.6</v>
      </c>
      <c r="CC36" s="19">
        <v>2.9</v>
      </c>
      <c r="CD36" s="18">
        <v>2.25</v>
      </c>
      <c r="CE36" s="18">
        <v>4</v>
      </c>
      <c r="CF36" s="20">
        <v>7.4305555555555548E-3</v>
      </c>
      <c r="CG36" s="21">
        <v>1.5</v>
      </c>
      <c r="CH36" s="269">
        <v>2</v>
      </c>
      <c r="CI36" s="18">
        <v>5.0999999999999996</v>
      </c>
      <c r="CJ36" s="19">
        <v>2.5499999999999998</v>
      </c>
      <c r="CK36" s="18">
        <v>2</v>
      </c>
      <c r="CL36" s="18">
        <v>3.1</v>
      </c>
      <c r="CM36" s="20">
        <v>7.5520833333333343E-3</v>
      </c>
      <c r="CN36" s="21">
        <v>1</v>
      </c>
      <c r="CO36" s="269"/>
      <c r="CP36" s="18"/>
      <c r="CQ36" s="19"/>
      <c r="CR36" s="18"/>
      <c r="CS36" s="18"/>
      <c r="CT36" s="20"/>
      <c r="CU36" s="21"/>
      <c r="CV36" s="269"/>
      <c r="CW36" s="18"/>
      <c r="CX36" s="19"/>
      <c r="CY36" s="18"/>
      <c r="CZ36" s="18"/>
      <c r="DA36" s="20"/>
      <c r="DB36" s="21"/>
      <c r="DC36" s="269"/>
      <c r="DD36" s="18"/>
      <c r="DE36" s="19"/>
      <c r="DF36" s="18"/>
      <c r="DG36" s="18"/>
      <c r="DH36" s="20"/>
      <c r="DI36" s="21"/>
      <c r="DJ36" s="272">
        <v>33</v>
      </c>
      <c r="DK36" s="272">
        <v>125.13999999999999</v>
      </c>
      <c r="DL36" s="273">
        <v>3.7921212121212116</v>
      </c>
      <c r="DM36" s="272">
        <v>1.01</v>
      </c>
      <c r="DN36" s="272">
        <v>11</v>
      </c>
      <c r="DO36" s="274">
        <v>7.1443602693602708E-3</v>
      </c>
      <c r="DP36" s="275">
        <v>0.8163930976432201</v>
      </c>
      <c r="DQ36" s="40">
        <v>4</v>
      </c>
      <c r="DR36" s="18">
        <v>177.10000000000002</v>
      </c>
      <c r="DS36" s="19">
        <v>44.275000000000006</v>
      </c>
      <c r="DT36" s="18">
        <v>20.2</v>
      </c>
      <c r="DU36" s="18">
        <v>74.2</v>
      </c>
      <c r="DV36" s="20">
        <v>2.6678240740740742E-3</v>
      </c>
      <c r="DW36" s="21">
        <v>0</v>
      </c>
      <c r="DX36" s="269">
        <v>1</v>
      </c>
      <c r="DY36" s="18">
        <v>92</v>
      </c>
      <c r="DZ36" s="19">
        <v>92</v>
      </c>
      <c r="EA36" s="18">
        <v>92</v>
      </c>
      <c r="EB36" s="18">
        <v>92</v>
      </c>
      <c r="EC36" s="20">
        <v>2.7893518518518519E-3</v>
      </c>
      <c r="ED36" s="21">
        <v>1</v>
      </c>
      <c r="EE36" s="269">
        <v>8</v>
      </c>
      <c r="EF36" s="18">
        <v>104.6</v>
      </c>
      <c r="EG36" s="19">
        <v>13.074999999999999</v>
      </c>
      <c r="EH36" s="18">
        <v>4.2</v>
      </c>
      <c r="EI36" s="18">
        <v>27</v>
      </c>
      <c r="EJ36" s="20">
        <v>3.7094907407407406E-3</v>
      </c>
      <c r="EK36" s="21">
        <v>0</v>
      </c>
      <c r="EL36" s="269">
        <v>1</v>
      </c>
      <c r="EM36" s="18">
        <v>61.4</v>
      </c>
      <c r="EN36" s="19">
        <v>61.4</v>
      </c>
      <c r="EO36" s="18">
        <v>61.4</v>
      </c>
      <c r="EP36" s="18">
        <v>61.4</v>
      </c>
      <c r="EQ36" s="20">
        <v>2.5347222222222221E-3</v>
      </c>
      <c r="ER36" s="21">
        <v>1</v>
      </c>
      <c r="ES36" s="269">
        <v>2</v>
      </c>
      <c r="ET36" s="18">
        <v>40.299999999999997</v>
      </c>
      <c r="EU36" s="19">
        <v>20.149999999999999</v>
      </c>
      <c r="EV36" s="18">
        <v>6</v>
      </c>
      <c r="EW36" s="18">
        <v>34.299999999999997</v>
      </c>
      <c r="EX36" s="20">
        <v>2.4594907407407408E-3</v>
      </c>
      <c r="EY36" s="21">
        <v>0</v>
      </c>
      <c r="EZ36" s="269"/>
      <c r="FA36" s="18"/>
      <c r="FB36" s="19"/>
      <c r="FC36" s="18"/>
      <c r="FD36" s="18"/>
      <c r="FE36" s="20"/>
      <c r="FF36" s="21"/>
      <c r="FG36" s="269"/>
      <c r="FH36" s="18"/>
      <c r="FI36" s="19"/>
      <c r="FJ36" s="18"/>
      <c r="FK36" s="18"/>
      <c r="FL36" s="20"/>
      <c r="FM36" s="21"/>
      <c r="FN36" s="269"/>
      <c r="FO36" s="18"/>
      <c r="FP36" s="19"/>
      <c r="FQ36" s="18"/>
      <c r="FR36" s="18"/>
      <c r="FS36" s="20"/>
      <c r="FT36" s="21"/>
      <c r="FU36" s="269"/>
      <c r="FV36" s="18"/>
      <c r="FW36" s="19"/>
      <c r="FX36" s="18"/>
      <c r="FY36" s="18"/>
      <c r="FZ36" s="20"/>
      <c r="GA36" s="21"/>
      <c r="GB36" s="270">
        <v>1</v>
      </c>
      <c r="GC36" s="27">
        <v>9.5</v>
      </c>
      <c r="GD36" s="28">
        <v>9.5</v>
      </c>
      <c r="GE36" s="27">
        <v>9.5</v>
      </c>
      <c r="GF36" s="27">
        <v>9.5</v>
      </c>
      <c r="GG36" s="29">
        <v>2.7546296296296294E-3</v>
      </c>
      <c r="GH36" s="271">
        <v>0</v>
      </c>
      <c r="GI36" s="269">
        <v>1</v>
      </c>
      <c r="GJ36" s="18">
        <v>8.65</v>
      </c>
      <c r="GK36" s="19">
        <v>8.65</v>
      </c>
      <c r="GL36" s="18">
        <v>8.65</v>
      </c>
      <c r="GM36" s="18">
        <v>8.65</v>
      </c>
      <c r="GN36" s="20">
        <v>2.7893518518518519E-3</v>
      </c>
      <c r="GO36" s="21">
        <v>0</v>
      </c>
      <c r="GP36" s="269">
        <v>1</v>
      </c>
      <c r="GQ36" s="18">
        <v>9.1</v>
      </c>
      <c r="GR36" s="19">
        <v>9.1</v>
      </c>
      <c r="GS36" s="18">
        <v>9.1</v>
      </c>
      <c r="GT36" s="18">
        <v>9.1</v>
      </c>
      <c r="GU36" s="20">
        <v>2.5000000000000001E-3</v>
      </c>
      <c r="GV36" s="21">
        <v>0</v>
      </c>
      <c r="GW36" s="269">
        <v>1</v>
      </c>
      <c r="GX36" s="18">
        <v>9.3000000000000007</v>
      </c>
      <c r="GY36" s="19">
        <v>9.3000000000000007</v>
      </c>
      <c r="GZ36" s="18">
        <v>9.3000000000000007</v>
      </c>
      <c r="HA36" s="18">
        <v>9.3000000000000007</v>
      </c>
      <c r="HB36" s="20">
        <v>2.4074074074074076E-3</v>
      </c>
      <c r="HC36" s="21">
        <v>0</v>
      </c>
      <c r="HD36" s="269"/>
      <c r="HE36" s="18"/>
      <c r="HF36" s="19"/>
      <c r="HG36" s="18"/>
      <c r="HH36" s="18"/>
      <c r="HI36" s="20"/>
      <c r="HJ36" s="21"/>
      <c r="HK36" s="269"/>
      <c r="HL36" s="18"/>
      <c r="HM36" s="19"/>
      <c r="HN36" s="18"/>
      <c r="HO36" s="18"/>
      <c r="HP36" s="20"/>
      <c r="HQ36" s="21"/>
      <c r="HR36" s="269"/>
      <c r="HS36" s="18"/>
      <c r="HT36" s="19"/>
      <c r="HU36" s="18"/>
      <c r="HV36" s="18"/>
      <c r="HW36" s="20"/>
      <c r="HX36" s="21"/>
      <c r="HY36" s="272">
        <v>20</v>
      </c>
      <c r="HZ36" s="272">
        <v>511.95</v>
      </c>
      <c r="IA36" s="273">
        <v>25.5975</v>
      </c>
      <c r="IB36" s="272">
        <v>4.2</v>
      </c>
      <c r="IC36" s="272">
        <v>92</v>
      </c>
      <c r="ID36" s="274">
        <v>3.0520833333333333E-3</v>
      </c>
      <c r="IE36" s="275">
        <v>0.1</v>
      </c>
      <c r="IF36" s="40">
        <v>1</v>
      </c>
      <c r="IG36" s="18">
        <v>0.8</v>
      </c>
      <c r="IH36" s="19">
        <v>0.8</v>
      </c>
      <c r="II36" s="18">
        <v>0.8</v>
      </c>
      <c r="IJ36" s="18">
        <v>0.8</v>
      </c>
      <c r="IK36" s="20">
        <v>2.6041666666666668E-2</v>
      </c>
      <c r="IL36" s="21">
        <v>0</v>
      </c>
      <c r="IM36" s="269">
        <v>1</v>
      </c>
      <c r="IN36" s="18">
        <v>1</v>
      </c>
      <c r="IO36" s="19">
        <v>1</v>
      </c>
      <c r="IP36" s="18">
        <v>1</v>
      </c>
      <c r="IQ36" s="18">
        <v>1</v>
      </c>
      <c r="IR36" s="20">
        <v>2.2569444444444444E-2</v>
      </c>
      <c r="IS36" s="21">
        <v>2</v>
      </c>
      <c r="IT36" s="269">
        <v>1</v>
      </c>
      <c r="IU36" s="18">
        <v>1</v>
      </c>
      <c r="IV36" s="19">
        <v>1</v>
      </c>
      <c r="IW36" s="18">
        <v>1</v>
      </c>
      <c r="IX36" s="18">
        <v>1</v>
      </c>
      <c r="IY36" s="20">
        <v>2.3321759259259261E-2</v>
      </c>
      <c r="IZ36" s="21">
        <v>0</v>
      </c>
      <c r="JA36" s="269">
        <v>2</v>
      </c>
      <c r="JB36" s="18">
        <v>1.73</v>
      </c>
      <c r="JC36" s="19">
        <v>0.86499999999999999</v>
      </c>
      <c r="JD36" s="18">
        <v>0.5</v>
      </c>
      <c r="JE36" s="18">
        <v>1.23</v>
      </c>
      <c r="JF36" s="20">
        <v>2.4456018518518516E-2</v>
      </c>
      <c r="JG36" s="21">
        <v>0</v>
      </c>
      <c r="JH36" s="269"/>
      <c r="JI36" s="18"/>
      <c r="JJ36" s="19"/>
      <c r="JK36" s="18"/>
      <c r="JL36" s="18"/>
      <c r="JM36" s="20"/>
      <c r="JN36" s="21"/>
      <c r="JO36" s="269"/>
      <c r="JP36" s="18"/>
      <c r="JQ36" s="19"/>
      <c r="JR36" s="18"/>
      <c r="JS36" s="18"/>
      <c r="JT36" s="20"/>
      <c r="JU36" s="21"/>
      <c r="JV36" s="269"/>
      <c r="JW36" s="18"/>
      <c r="JX36" s="19"/>
      <c r="JY36" s="18"/>
      <c r="JZ36" s="18"/>
      <c r="KA36" s="20"/>
      <c r="KB36" s="21"/>
      <c r="KC36" s="269"/>
      <c r="KD36" s="18"/>
      <c r="KE36" s="19"/>
      <c r="KF36" s="18"/>
      <c r="KG36" s="18"/>
      <c r="KH36" s="20"/>
      <c r="KI36" s="21"/>
      <c r="KJ36" s="269"/>
      <c r="KK36" s="18"/>
      <c r="KL36" s="19"/>
      <c r="KM36" s="18"/>
      <c r="KN36" s="18"/>
      <c r="KO36" s="20"/>
      <c r="KP36" s="21"/>
      <c r="KQ36" s="270"/>
      <c r="KR36" s="27"/>
      <c r="KS36" s="28"/>
      <c r="KT36" s="27"/>
      <c r="KU36" s="27"/>
      <c r="KV36" s="29"/>
      <c r="KW36" s="271"/>
      <c r="KX36" s="269">
        <v>1</v>
      </c>
      <c r="KY36" s="18">
        <v>1</v>
      </c>
      <c r="KZ36" s="19">
        <v>1</v>
      </c>
      <c r="LA36" s="18">
        <v>1</v>
      </c>
      <c r="LB36" s="18">
        <v>1</v>
      </c>
      <c r="LC36" s="20">
        <v>2.6724537037037036E-2</v>
      </c>
      <c r="LD36" s="21">
        <v>0</v>
      </c>
      <c r="LE36" s="269">
        <v>1</v>
      </c>
      <c r="LF36" s="18">
        <v>0.5</v>
      </c>
      <c r="LG36" s="19">
        <v>0.5</v>
      </c>
      <c r="LH36" s="18">
        <v>0.5</v>
      </c>
      <c r="LI36" s="18">
        <v>0.5</v>
      </c>
      <c r="LJ36" s="20">
        <v>2.5717592592592594E-2</v>
      </c>
      <c r="LK36" s="21">
        <v>0</v>
      </c>
      <c r="LL36" s="269">
        <v>2</v>
      </c>
      <c r="LM36" s="18">
        <v>0.75</v>
      </c>
      <c r="LN36" s="19">
        <v>0.375</v>
      </c>
      <c r="LO36" s="18">
        <v>0.25</v>
      </c>
      <c r="LP36" s="18">
        <v>0.5</v>
      </c>
      <c r="LQ36" s="20">
        <v>2.9085648148148145E-2</v>
      </c>
      <c r="LR36" s="21">
        <v>1</v>
      </c>
      <c r="LS36" s="269"/>
      <c r="LT36" s="18"/>
      <c r="LU36" s="19"/>
      <c r="LV36" s="18"/>
      <c r="LW36" s="18"/>
      <c r="LX36" s="20"/>
      <c r="LY36" s="21"/>
      <c r="LZ36" s="269"/>
      <c r="MA36" s="18"/>
      <c r="MB36" s="19"/>
      <c r="MC36" s="18"/>
      <c r="MD36" s="18"/>
      <c r="ME36" s="20"/>
      <c r="MF36" s="21"/>
      <c r="MG36" s="269"/>
      <c r="MH36" s="18"/>
      <c r="MI36" s="19"/>
      <c r="MJ36" s="18"/>
      <c r="MK36" s="18"/>
      <c r="ML36" s="20"/>
      <c r="MM36" s="21"/>
      <c r="MN36" s="272">
        <v>9</v>
      </c>
      <c r="MO36" s="272">
        <v>6.7799999999999994</v>
      </c>
      <c r="MP36" s="273">
        <v>0.7533333333333333</v>
      </c>
      <c r="MQ36" s="272">
        <v>0.25</v>
      </c>
      <c r="MR36" s="272">
        <v>1.23</v>
      </c>
      <c r="MS36" s="274">
        <v>2.5717592592592594E-2</v>
      </c>
      <c r="MT36" s="275">
        <v>0.44444444444444442</v>
      </c>
      <c r="MU36" s="40"/>
      <c r="MV36" s="18"/>
      <c r="MW36" s="19"/>
      <c r="MX36" s="18"/>
      <c r="MY36" s="18"/>
      <c r="MZ36" s="20"/>
      <c r="NA36" s="21"/>
      <c r="NB36" s="272"/>
      <c r="NC36" s="272"/>
      <c r="ND36" s="273"/>
      <c r="NE36" s="272"/>
      <c r="NF36" s="272"/>
      <c r="NG36" s="274"/>
      <c r="NH36" s="276"/>
    </row>
    <row r="37" spans="1:372" s="22" customFormat="1" x14ac:dyDescent="0.2">
      <c r="A37" s="268">
        <v>27</v>
      </c>
      <c r="B37" s="40">
        <v>4</v>
      </c>
      <c r="C37" s="18">
        <v>18.350000000000001</v>
      </c>
      <c r="D37" s="19">
        <v>4.5875000000000004</v>
      </c>
      <c r="E37" s="18">
        <v>3</v>
      </c>
      <c r="F37" s="18">
        <v>8</v>
      </c>
      <c r="G37" s="20">
        <v>8.6053240740740743E-3</v>
      </c>
      <c r="H37" s="21">
        <v>0.25</v>
      </c>
      <c r="I37" s="269">
        <v>3</v>
      </c>
      <c r="J37" s="18">
        <v>19.600000000000001</v>
      </c>
      <c r="K37" s="19">
        <v>6.5333333333333341</v>
      </c>
      <c r="L37" s="18">
        <v>3</v>
      </c>
      <c r="M37" s="18">
        <v>9.5</v>
      </c>
      <c r="N37" s="20">
        <v>8.0054012345679004E-3</v>
      </c>
      <c r="O37" s="21">
        <v>0</v>
      </c>
      <c r="P37" s="269">
        <v>2</v>
      </c>
      <c r="Q37" s="18">
        <v>11.25</v>
      </c>
      <c r="R37" s="19">
        <v>5.625</v>
      </c>
      <c r="S37" s="18">
        <v>5</v>
      </c>
      <c r="T37" s="18">
        <v>6.25</v>
      </c>
      <c r="U37" s="20">
        <v>6.7303240740740743E-3</v>
      </c>
      <c r="V37" s="21">
        <v>1.5</v>
      </c>
      <c r="W37" s="269">
        <v>2</v>
      </c>
      <c r="X37" s="18">
        <v>16.37</v>
      </c>
      <c r="Y37" s="19">
        <v>8.1850000000000005</v>
      </c>
      <c r="Z37" s="18">
        <v>6.37</v>
      </c>
      <c r="AA37" s="18">
        <v>10</v>
      </c>
      <c r="AB37" s="20">
        <v>8.0208333333333329E-3</v>
      </c>
      <c r="AC37" s="21">
        <v>0</v>
      </c>
      <c r="AD37" s="269">
        <v>1</v>
      </c>
      <c r="AE37" s="18">
        <v>13.1</v>
      </c>
      <c r="AF37" s="19">
        <v>13.1</v>
      </c>
      <c r="AG37" s="18">
        <v>13.1</v>
      </c>
      <c r="AH37" s="18">
        <v>13.1</v>
      </c>
      <c r="AI37" s="20">
        <v>9.5601851851851855E-3</v>
      </c>
      <c r="AJ37" s="21">
        <v>0</v>
      </c>
      <c r="AK37" s="269">
        <v>3</v>
      </c>
      <c r="AL37" s="18">
        <v>4.82</v>
      </c>
      <c r="AM37" s="19">
        <v>1.6066666666666667</v>
      </c>
      <c r="AN37" s="18">
        <v>1</v>
      </c>
      <c r="AO37" s="18">
        <v>2.76</v>
      </c>
      <c r="AP37" s="20">
        <v>6.2422839506172841E-3</v>
      </c>
      <c r="AQ37" s="21">
        <v>0.66666666666666663</v>
      </c>
      <c r="AR37" s="269">
        <v>2</v>
      </c>
      <c r="AS37" s="18">
        <v>4.66</v>
      </c>
      <c r="AT37" s="19">
        <v>2.33</v>
      </c>
      <c r="AU37" s="18">
        <v>1.66</v>
      </c>
      <c r="AV37" s="18">
        <v>3</v>
      </c>
      <c r="AW37" s="20">
        <v>9.3576388888888876E-3</v>
      </c>
      <c r="AX37" s="21">
        <v>2.5253472222211713</v>
      </c>
      <c r="AY37" s="269"/>
      <c r="AZ37" s="18"/>
      <c r="BA37" s="19"/>
      <c r="BB37" s="18"/>
      <c r="BC37" s="18"/>
      <c r="BD37" s="20"/>
      <c r="BE37" s="21"/>
      <c r="BF37" s="269">
        <v>1</v>
      </c>
      <c r="BG37" s="18">
        <v>12.5</v>
      </c>
      <c r="BH37" s="19">
        <v>12.5</v>
      </c>
      <c r="BI37" s="18">
        <v>12.5</v>
      </c>
      <c r="BJ37" s="18">
        <v>12.5</v>
      </c>
      <c r="BK37" s="20">
        <v>8.2638888888888883E-3</v>
      </c>
      <c r="BL37" s="21">
        <v>1</v>
      </c>
      <c r="BM37" s="270">
        <v>5</v>
      </c>
      <c r="BN37" s="27">
        <v>16.95</v>
      </c>
      <c r="BO37" s="28">
        <v>3.3899999999999997</v>
      </c>
      <c r="BP37" s="27">
        <v>2</v>
      </c>
      <c r="BQ37" s="27">
        <v>5</v>
      </c>
      <c r="BR37" s="29">
        <v>6.8634259259259256E-3</v>
      </c>
      <c r="BS37" s="271">
        <v>0.2</v>
      </c>
      <c r="BT37" s="269">
        <v>3</v>
      </c>
      <c r="BU37" s="18">
        <v>11</v>
      </c>
      <c r="BV37" s="19">
        <v>3.6666666666666665</v>
      </c>
      <c r="BW37" s="18">
        <v>2.9</v>
      </c>
      <c r="BX37" s="18">
        <v>5</v>
      </c>
      <c r="BY37" s="20">
        <v>6.6666666666666671E-3</v>
      </c>
      <c r="BZ37" s="21">
        <v>0</v>
      </c>
      <c r="CA37" s="269">
        <v>4</v>
      </c>
      <c r="CB37" s="18">
        <v>12.4</v>
      </c>
      <c r="CC37" s="19">
        <v>3.1</v>
      </c>
      <c r="CD37" s="18">
        <v>3.1</v>
      </c>
      <c r="CE37" s="18">
        <v>3.1</v>
      </c>
      <c r="CF37" s="20">
        <v>7.092013888888889E-3</v>
      </c>
      <c r="CG37" s="21">
        <v>0.25</v>
      </c>
      <c r="CH37" s="269">
        <v>4</v>
      </c>
      <c r="CI37" s="18">
        <v>11.299999999999999</v>
      </c>
      <c r="CJ37" s="19">
        <v>2.8249999999999997</v>
      </c>
      <c r="CK37" s="18">
        <v>2</v>
      </c>
      <c r="CL37" s="18">
        <v>3.1</v>
      </c>
      <c r="CM37" s="20">
        <v>6.6753472222222223E-3</v>
      </c>
      <c r="CN37" s="21">
        <v>0.5</v>
      </c>
      <c r="CO37" s="269"/>
      <c r="CP37" s="18"/>
      <c r="CQ37" s="19"/>
      <c r="CR37" s="18"/>
      <c r="CS37" s="18"/>
      <c r="CT37" s="20"/>
      <c r="CU37" s="21"/>
      <c r="CV37" s="269"/>
      <c r="CW37" s="18"/>
      <c r="CX37" s="19"/>
      <c r="CY37" s="18"/>
      <c r="CZ37" s="18"/>
      <c r="DA37" s="20"/>
      <c r="DB37" s="21"/>
      <c r="DC37" s="269"/>
      <c r="DD37" s="18"/>
      <c r="DE37" s="19"/>
      <c r="DF37" s="18"/>
      <c r="DG37" s="18"/>
      <c r="DH37" s="20"/>
      <c r="DI37" s="21"/>
      <c r="DJ37" s="272">
        <v>34</v>
      </c>
      <c r="DK37" s="272">
        <v>152.29999999999993</v>
      </c>
      <c r="DL37" s="273">
        <v>4.4794117647058798</v>
      </c>
      <c r="DM37" s="272">
        <v>1</v>
      </c>
      <c r="DN37" s="272">
        <v>13.1</v>
      </c>
      <c r="DO37" s="274">
        <v>7.4291938997821348E-3</v>
      </c>
      <c r="DP37" s="275">
        <v>0.47207924836595128</v>
      </c>
      <c r="DQ37" s="40">
        <v>4</v>
      </c>
      <c r="DR37" s="18">
        <v>88</v>
      </c>
      <c r="DS37" s="19">
        <v>22</v>
      </c>
      <c r="DT37" s="18">
        <v>20.100000000000001</v>
      </c>
      <c r="DU37" s="18">
        <v>27.5</v>
      </c>
      <c r="DV37" s="20">
        <v>2.5868055555555557E-3</v>
      </c>
      <c r="DW37" s="21">
        <v>0</v>
      </c>
      <c r="DX37" s="269">
        <v>3</v>
      </c>
      <c r="DY37" s="18">
        <v>140.19999999999999</v>
      </c>
      <c r="DZ37" s="19">
        <v>46.733333333333327</v>
      </c>
      <c r="EA37" s="18">
        <v>20</v>
      </c>
      <c r="EB37" s="18">
        <v>100.2</v>
      </c>
      <c r="EC37" s="20">
        <v>2.6543209876543211E-3</v>
      </c>
      <c r="ED37" s="21">
        <v>0.33333333333333331</v>
      </c>
      <c r="EE37" s="269">
        <v>2</v>
      </c>
      <c r="EF37" s="18">
        <v>50</v>
      </c>
      <c r="EG37" s="19">
        <v>25</v>
      </c>
      <c r="EH37" s="18">
        <v>25</v>
      </c>
      <c r="EI37" s="18">
        <v>25</v>
      </c>
      <c r="EJ37" s="20">
        <v>2.9050925925925928E-3</v>
      </c>
      <c r="EK37" s="21">
        <v>0</v>
      </c>
      <c r="EL37" s="269">
        <v>2</v>
      </c>
      <c r="EM37" s="18">
        <v>109.89999999999999</v>
      </c>
      <c r="EN37" s="19">
        <v>54.949999999999996</v>
      </c>
      <c r="EO37" s="18">
        <v>9.1</v>
      </c>
      <c r="EP37" s="18">
        <v>100.8</v>
      </c>
      <c r="EQ37" s="20">
        <v>2.3379629629629631E-3</v>
      </c>
      <c r="ER37" s="21">
        <v>0.5</v>
      </c>
      <c r="ES37" s="269">
        <v>3</v>
      </c>
      <c r="ET37" s="18">
        <v>90.800000000000011</v>
      </c>
      <c r="EU37" s="19">
        <v>30.266666666666669</v>
      </c>
      <c r="EV37" s="18">
        <v>12.2</v>
      </c>
      <c r="EW37" s="18">
        <v>56</v>
      </c>
      <c r="EX37" s="20">
        <v>2.4922839506172842E-3</v>
      </c>
      <c r="EY37" s="21">
        <v>0.33333333333333331</v>
      </c>
      <c r="EZ37" s="269">
        <v>1</v>
      </c>
      <c r="FA37" s="18">
        <v>20.5</v>
      </c>
      <c r="FB37" s="19">
        <v>20.5</v>
      </c>
      <c r="FC37" s="18">
        <v>20.5</v>
      </c>
      <c r="FD37" s="18">
        <v>20.5</v>
      </c>
      <c r="FE37" s="20">
        <v>3.0555555555555557E-3</v>
      </c>
      <c r="FF37" s="21">
        <v>103</v>
      </c>
      <c r="FG37" s="269">
        <v>1</v>
      </c>
      <c r="FH37" s="18">
        <v>9.8800000000000008</v>
      </c>
      <c r="FI37" s="19">
        <v>9.8800000000000008</v>
      </c>
      <c r="FJ37" s="18">
        <v>9.8800000000000008</v>
      </c>
      <c r="FK37" s="18">
        <v>9.8800000000000008</v>
      </c>
      <c r="FL37" s="20">
        <v>2.6041666666666665E-3</v>
      </c>
      <c r="FM37" s="21">
        <v>0.95138888889050577</v>
      </c>
      <c r="FN37" s="269"/>
      <c r="FO37" s="18"/>
      <c r="FP37" s="19"/>
      <c r="FQ37" s="18"/>
      <c r="FR37" s="18"/>
      <c r="FS37" s="20"/>
      <c r="FT37" s="21"/>
      <c r="FU37" s="269"/>
      <c r="FV37" s="18"/>
      <c r="FW37" s="19"/>
      <c r="FX37" s="18"/>
      <c r="FY37" s="18"/>
      <c r="FZ37" s="20"/>
      <c r="GA37" s="21"/>
      <c r="GB37" s="270">
        <v>2</v>
      </c>
      <c r="GC37" s="27">
        <v>21</v>
      </c>
      <c r="GD37" s="28">
        <v>10.5</v>
      </c>
      <c r="GE37" s="27">
        <v>10.5</v>
      </c>
      <c r="GF37" s="27">
        <v>10.5</v>
      </c>
      <c r="GG37" s="29">
        <v>2.465277777777778E-3</v>
      </c>
      <c r="GH37" s="271">
        <v>0.5</v>
      </c>
      <c r="GI37" s="269">
        <v>1</v>
      </c>
      <c r="GJ37" s="18">
        <v>45</v>
      </c>
      <c r="GK37" s="19">
        <v>45</v>
      </c>
      <c r="GL37" s="18">
        <v>45</v>
      </c>
      <c r="GM37" s="18">
        <v>45</v>
      </c>
      <c r="GN37" s="20">
        <v>2.8124999999999995E-3</v>
      </c>
      <c r="GO37" s="21">
        <v>0</v>
      </c>
      <c r="GP37" s="269">
        <v>1</v>
      </c>
      <c r="GQ37" s="18">
        <v>25</v>
      </c>
      <c r="GR37" s="19">
        <v>25</v>
      </c>
      <c r="GS37" s="18">
        <v>25</v>
      </c>
      <c r="GT37" s="18">
        <v>25</v>
      </c>
      <c r="GU37" s="20">
        <v>2.9513888888888888E-3</v>
      </c>
      <c r="GV37" s="21">
        <v>0</v>
      </c>
      <c r="GW37" s="269">
        <v>2</v>
      </c>
      <c r="GX37" s="18">
        <v>16.5</v>
      </c>
      <c r="GY37" s="19">
        <v>8.25</v>
      </c>
      <c r="GZ37" s="18">
        <v>6</v>
      </c>
      <c r="HA37" s="18">
        <v>10.5</v>
      </c>
      <c r="HB37" s="20">
        <v>2.8645833333333336E-3</v>
      </c>
      <c r="HC37" s="21">
        <v>0</v>
      </c>
      <c r="HD37" s="269"/>
      <c r="HE37" s="18"/>
      <c r="HF37" s="19"/>
      <c r="HG37" s="18"/>
      <c r="HH37" s="18"/>
      <c r="HI37" s="20"/>
      <c r="HJ37" s="21"/>
      <c r="HK37" s="269"/>
      <c r="HL37" s="18"/>
      <c r="HM37" s="19"/>
      <c r="HN37" s="18"/>
      <c r="HO37" s="18"/>
      <c r="HP37" s="20"/>
      <c r="HQ37" s="21"/>
      <c r="HR37" s="269"/>
      <c r="HS37" s="18"/>
      <c r="HT37" s="19"/>
      <c r="HU37" s="18"/>
      <c r="HV37" s="18"/>
      <c r="HW37" s="20"/>
      <c r="HX37" s="21"/>
      <c r="HY37" s="272">
        <v>22</v>
      </c>
      <c r="HZ37" s="272">
        <v>616.78</v>
      </c>
      <c r="IA37" s="273">
        <v>28.035454545454545</v>
      </c>
      <c r="IB37" s="272">
        <v>6</v>
      </c>
      <c r="IC37" s="272">
        <v>100.8</v>
      </c>
      <c r="ID37" s="274">
        <v>2.6525673400673399E-3</v>
      </c>
      <c r="IE37" s="275">
        <v>4.9068813131313869</v>
      </c>
      <c r="IF37" s="40">
        <v>1</v>
      </c>
      <c r="IG37" s="18">
        <v>1</v>
      </c>
      <c r="IH37" s="19">
        <v>1</v>
      </c>
      <c r="II37" s="18">
        <v>1</v>
      </c>
      <c r="IJ37" s="18">
        <v>1</v>
      </c>
      <c r="IK37" s="20">
        <v>2.224537037037037E-2</v>
      </c>
      <c r="IL37" s="21">
        <v>0</v>
      </c>
      <c r="IM37" s="269">
        <v>2</v>
      </c>
      <c r="IN37" s="18">
        <v>1.45</v>
      </c>
      <c r="IO37" s="19">
        <v>0.72499999999999998</v>
      </c>
      <c r="IP37" s="18">
        <v>0.45</v>
      </c>
      <c r="IQ37" s="18">
        <v>1</v>
      </c>
      <c r="IR37" s="20">
        <v>2.1874999999999999E-2</v>
      </c>
      <c r="IS37" s="21">
        <v>0.5</v>
      </c>
      <c r="IT37" s="269">
        <v>1</v>
      </c>
      <c r="IU37" s="18">
        <v>1.2</v>
      </c>
      <c r="IV37" s="19">
        <v>1.2</v>
      </c>
      <c r="IW37" s="18">
        <v>1.2</v>
      </c>
      <c r="IX37" s="18">
        <v>1.2</v>
      </c>
      <c r="IY37" s="20">
        <v>2.449074074074074E-2</v>
      </c>
      <c r="IZ37" s="21">
        <v>0</v>
      </c>
      <c r="JA37" s="269">
        <v>2</v>
      </c>
      <c r="JB37" s="18">
        <v>3.73</v>
      </c>
      <c r="JC37" s="19">
        <v>1.865</v>
      </c>
      <c r="JD37" s="18">
        <v>1.23</v>
      </c>
      <c r="JE37" s="18">
        <v>2.5</v>
      </c>
      <c r="JF37" s="20">
        <v>2.661458333333333E-2</v>
      </c>
      <c r="JG37" s="21">
        <v>1</v>
      </c>
      <c r="JH37" s="269">
        <v>1</v>
      </c>
      <c r="JI37" s="18">
        <v>1</v>
      </c>
      <c r="JJ37" s="19">
        <v>1</v>
      </c>
      <c r="JK37" s="18">
        <v>1</v>
      </c>
      <c r="JL37" s="18">
        <v>1</v>
      </c>
      <c r="JM37" s="20">
        <v>2.2233796296296297E-2</v>
      </c>
      <c r="JN37" s="21">
        <v>3</v>
      </c>
      <c r="JO37" s="269"/>
      <c r="JP37" s="18"/>
      <c r="JQ37" s="19"/>
      <c r="JR37" s="18"/>
      <c r="JS37" s="18"/>
      <c r="JT37" s="20"/>
      <c r="JU37" s="21"/>
      <c r="JV37" s="269"/>
      <c r="JW37" s="18"/>
      <c r="JX37" s="19"/>
      <c r="JY37" s="18"/>
      <c r="JZ37" s="18"/>
      <c r="KA37" s="20"/>
      <c r="KB37" s="21"/>
      <c r="KC37" s="269"/>
      <c r="KD37" s="18"/>
      <c r="KE37" s="19"/>
      <c r="KF37" s="18"/>
      <c r="KG37" s="18"/>
      <c r="KH37" s="20"/>
      <c r="KI37" s="21"/>
      <c r="KJ37" s="269"/>
      <c r="KK37" s="18"/>
      <c r="KL37" s="19"/>
      <c r="KM37" s="18"/>
      <c r="KN37" s="18"/>
      <c r="KO37" s="20"/>
      <c r="KP37" s="21"/>
      <c r="KQ37" s="270"/>
      <c r="KR37" s="27"/>
      <c r="KS37" s="28"/>
      <c r="KT37" s="27"/>
      <c r="KU37" s="27"/>
      <c r="KV37" s="29"/>
      <c r="KW37" s="271"/>
      <c r="KX37" s="269">
        <v>1</v>
      </c>
      <c r="KY37" s="18">
        <v>0.25</v>
      </c>
      <c r="KZ37" s="19">
        <v>0.25</v>
      </c>
      <c r="LA37" s="18">
        <v>0.25</v>
      </c>
      <c r="LB37" s="18">
        <v>0.25</v>
      </c>
      <c r="LC37" s="20">
        <v>3.2175925925925927E-2</v>
      </c>
      <c r="LD37" s="21">
        <v>2</v>
      </c>
      <c r="LE37" s="269"/>
      <c r="LF37" s="18"/>
      <c r="LG37" s="19"/>
      <c r="LH37" s="18"/>
      <c r="LI37" s="18"/>
      <c r="LJ37" s="20"/>
      <c r="LK37" s="21"/>
      <c r="LL37" s="269"/>
      <c r="LM37" s="18"/>
      <c r="LN37" s="19"/>
      <c r="LO37" s="18"/>
      <c r="LP37" s="18"/>
      <c r="LQ37" s="20"/>
      <c r="LR37" s="21"/>
      <c r="LS37" s="269"/>
      <c r="LT37" s="18"/>
      <c r="LU37" s="19"/>
      <c r="LV37" s="18"/>
      <c r="LW37" s="18"/>
      <c r="LX37" s="20"/>
      <c r="LY37" s="21"/>
      <c r="LZ37" s="269"/>
      <c r="MA37" s="18"/>
      <c r="MB37" s="19"/>
      <c r="MC37" s="18"/>
      <c r="MD37" s="18"/>
      <c r="ME37" s="20"/>
      <c r="MF37" s="21"/>
      <c r="MG37" s="269"/>
      <c r="MH37" s="18"/>
      <c r="MI37" s="19"/>
      <c r="MJ37" s="18"/>
      <c r="MK37" s="18"/>
      <c r="ML37" s="20"/>
      <c r="MM37" s="21"/>
      <c r="MN37" s="272">
        <v>8</v>
      </c>
      <c r="MO37" s="272">
        <v>8.6300000000000008</v>
      </c>
      <c r="MP37" s="273">
        <v>1.0787500000000001</v>
      </c>
      <c r="MQ37" s="272">
        <v>0.25</v>
      </c>
      <c r="MR37" s="272">
        <v>2.5</v>
      </c>
      <c r="MS37" s="274">
        <v>2.4765624999999999E-2</v>
      </c>
      <c r="MT37" s="275">
        <v>1</v>
      </c>
      <c r="MU37" s="40"/>
      <c r="MV37" s="18"/>
      <c r="MW37" s="19"/>
      <c r="MX37" s="18"/>
      <c r="MY37" s="18"/>
      <c r="MZ37" s="20"/>
      <c r="NA37" s="21"/>
      <c r="NB37" s="272"/>
      <c r="NC37" s="272"/>
      <c r="ND37" s="273"/>
      <c r="NE37" s="272"/>
      <c r="NF37" s="272"/>
      <c r="NG37" s="274"/>
      <c r="NH37" s="276"/>
    </row>
    <row r="38" spans="1:372" s="22" customFormat="1" x14ac:dyDescent="0.2">
      <c r="A38" s="268">
        <v>28</v>
      </c>
      <c r="B38" s="40">
        <v>1</v>
      </c>
      <c r="C38" s="18">
        <v>6.1</v>
      </c>
      <c r="D38" s="19">
        <v>6.1</v>
      </c>
      <c r="E38" s="18">
        <v>6.1</v>
      </c>
      <c r="F38" s="18">
        <v>6.1</v>
      </c>
      <c r="G38" s="20">
        <v>8.3101851851851861E-3</v>
      </c>
      <c r="H38" s="21">
        <v>1</v>
      </c>
      <c r="I38" s="269">
        <v>2</v>
      </c>
      <c r="J38" s="18">
        <v>17.399999999999999</v>
      </c>
      <c r="K38" s="19">
        <v>8.6999999999999993</v>
      </c>
      <c r="L38" s="18">
        <v>7.15</v>
      </c>
      <c r="M38" s="18">
        <v>10.25</v>
      </c>
      <c r="N38" s="20">
        <v>8.5821759259259254E-3</v>
      </c>
      <c r="O38" s="21">
        <v>0</v>
      </c>
      <c r="P38" s="269">
        <v>3</v>
      </c>
      <c r="Q38" s="18">
        <v>7.5</v>
      </c>
      <c r="R38" s="19">
        <v>2.5</v>
      </c>
      <c r="S38" s="18">
        <v>1.5</v>
      </c>
      <c r="T38" s="18">
        <v>3.1</v>
      </c>
      <c r="U38" s="20">
        <v>6.7824074074074063E-3</v>
      </c>
      <c r="V38" s="21">
        <v>0</v>
      </c>
      <c r="W38" s="269">
        <v>1</v>
      </c>
      <c r="X38" s="18">
        <v>10.1</v>
      </c>
      <c r="Y38" s="19">
        <v>10.1</v>
      </c>
      <c r="Z38" s="18">
        <v>10.1</v>
      </c>
      <c r="AA38" s="18">
        <v>10.1</v>
      </c>
      <c r="AB38" s="20">
        <v>7.0601851851851841E-3</v>
      </c>
      <c r="AC38" s="21">
        <v>1</v>
      </c>
      <c r="AD38" s="269">
        <v>2</v>
      </c>
      <c r="AE38" s="18">
        <v>4.0999999999999996</v>
      </c>
      <c r="AF38" s="19">
        <v>2.0499999999999998</v>
      </c>
      <c r="AG38" s="18">
        <v>1</v>
      </c>
      <c r="AH38" s="18">
        <v>3.1</v>
      </c>
      <c r="AI38" s="20">
        <v>6.5740740740740742E-3</v>
      </c>
      <c r="AJ38" s="21">
        <v>0</v>
      </c>
      <c r="AK38" s="269">
        <v>1</v>
      </c>
      <c r="AL38" s="18">
        <v>1.01</v>
      </c>
      <c r="AM38" s="19">
        <v>1.01</v>
      </c>
      <c r="AN38" s="18">
        <v>1.01</v>
      </c>
      <c r="AO38" s="18">
        <v>1.01</v>
      </c>
      <c r="AP38" s="20">
        <v>6.1805555555555563E-3</v>
      </c>
      <c r="AQ38" s="21">
        <v>0</v>
      </c>
      <c r="AR38" s="269">
        <v>1</v>
      </c>
      <c r="AS38" s="18">
        <v>3.1</v>
      </c>
      <c r="AT38" s="19">
        <v>3.1</v>
      </c>
      <c r="AU38" s="18">
        <v>3.1</v>
      </c>
      <c r="AV38" s="18">
        <v>3.1</v>
      </c>
      <c r="AW38" s="20">
        <v>8.8888888888888889E-3</v>
      </c>
      <c r="AX38" s="21">
        <v>0</v>
      </c>
      <c r="AY38" s="269"/>
      <c r="AZ38" s="18"/>
      <c r="BA38" s="19"/>
      <c r="BB38" s="18"/>
      <c r="BC38" s="18"/>
      <c r="BD38" s="20"/>
      <c r="BE38" s="21"/>
      <c r="BF38" s="269">
        <v>4</v>
      </c>
      <c r="BG38" s="18">
        <v>14.6</v>
      </c>
      <c r="BH38" s="19">
        <v>3.65</v>
      </c>
      <c r="BI38" s="18">
        <v>3</v>
      </c>
      <c r="BJ38" s="18">
        <v>5</v>
      </c>
      <c r="BK38" s="20">
        <v>7.1064814814814819E-3</v>
      </c>
      <c r="BL38" s="21">
        <v>2</v>
      </c>
      <c r="BM38" s="270">
        <v>3</v>
      </c>
      <c r="BN38" s="27">
        <v>8.8999999999999986</v>
      </c>
      <c r="BO38" s="28">
        <v>2.9666666666666663</v>
      </c>
      <c r="BP38" s="27">
        <v>2.8</v>
      </c>
      <c r="BQ38" s="27">
        <v>3.1</v>
      </c>
      <c r="BR38" s="29">
        <v>7.3958333333333333E-3</v>
      </c>
      <c r="BS38" s="271">
        <v>1</v>
      </c>
      <c r="BT38" s="269">
        <v>2</v>
      </c>
      <c r="BU38" s="18">
        <v>7.1</v>
      </c>
      <c r="BV38" s="19">
        <v>3.55</v>
      </c>
      <c r="BW38" s="18">
        <v>3.1</v>
      </c>
      <c r="BX38" s="18">
        <v>4</v>
      </c>
      <c r="BY38" s="20">
        <v>6.9560185185185176E-3</v>
      </c>
      <c r="BZ38" s="21">
        <v>0.5</v>
      </c>
      <c r="CA38" s="269">
        <v>3</v>
      </c>
      <c r="CB38" s="18">
        <v>6</v>
      </c>
      <c r="CC38" s="19">
        <v>2</v>
      </c>
      <c r="CD38" s="18">
        <v>2</v>
      </c>
      <c r="CE38" s="18">
        <v>2</v>
      </c>
      <c r="CF38" s="20">
        <v>7.9783950617283942E-3</v>
      </c>
      <c r="CG38" s="21">
        <v>0.33333333333333331</v>
      </c>
      <c r="CH38" s="269">
        <v>2</v>
      </c>
      <c r="CI38" s="18">
        <v>4.2170000000000005</v>
      </c>
      <c r="CJ38" s="19">
        <v>2.1085000000000003</v>
      </c>
      <c r="CK38" s="18">
        <v>1.117</v>
      </c>
      <c r="CL38" s="18">
        <v>3.1</v>
      </c>
      <c r="CM38" s="20">
        <v>7.4999999999999997E-3</v>
      </c>
      <c r="CN38" s="21">
        <v>0</v>
      </c>
      <c r="CO38" s="269">
        <v>2</v>
      </c>
      <c r="CP38" s="18">
        <v>6.2</v>
      </c>
      <c r="CQ38" s="19">
        <v>3.1</v>
      </c>
      <c r="CR38" s="18">
        <v>3.1</v>
      </c>
      <c r="CS38" s="18">
        <v>3.1</v>
      </c>
      <c r="CT38" s="20">
        <v>7.1585648148148155E-3</v>
      </c>
      <c r="CU38" s="21">
        <v>0</v>
      </c>
      <c r="CV38" s="269">
        <v>1</v>
      </c>
      <c r="CW38" s="18">
        <v>3.1</v>
      </c>
      <c r="CX38" s="19">
        <v>3.1</v>
      </c>
      <c r="CY38" s="18">
        <v>3.1</v>
      </c>
      <c r="CZ38" s="18">
        <v>3.1</v>
      </c>
      <c r="DA38" s="20">
        <v>7.3263888888888892E-3</v>
      </c>
      <c r="DB38" s="21">
        <v>0</v>
      </c>
      <c r="DC38" s="269">
        <v>1</v>
      </c>
      <c r="DD38" s="18">
        <v>3.1</v>
      </c>
      <c r="DE38" s="19">
        <v>3.1</v>
      </c>
      <c r="DF38" s="18">
        <v>3.1</v>
      </c>
      <c r="DG38" s="18">
        <v>3.1</v>
      </c>
      <c r="DH38" s="20">
        <v>9.525462962962963E-3</v>
      </c>
      <c r="DI38" s="21">
        <v>0</v>
      </c>
      <c r="DJ38" s="272">
        <v>29</v>
      </c>
      <c r="DK38" s="272">
        <v>102.52699999999996</v>
      </c>
      <c r="DL38" s="273">
        <v>3.5354137931034471</v>
      </c>
      <c r="DM38" s="272">
        <v>1</v>
      </c>
      <c r="DN38" s="272">
        <v>10.25</v>
      </c>
      <c r="DO38" s="274">
        <v>7.4389367816091951E-3</v>
      </c>
      <c r="DP38" s="275">
        <v>0.51724137931034486</v>
      </c>
      <c r="DQ38" s="40">
        <v>4</v>
      </c>
      <c r="DR38" s="18">
        <v>142.5</v>
      </c>
      <c r="DS38" s="19">
        <v>35.625</v>
      </c>
      <c r="DT38" s="18">
        <v>10</v>
      </c>
      <c r="DU38" s="18">
        <v>100.4</v>
      </c>
      <c r="DV38" s="20">
        <v>2.7633101851851851E-3</v>
      </c>
      <c r="DW38" s="21">
        <v>0.5</v>
      </c>
      <c r="DX38" s="269">
        <v>2</v>
      </c>
      <c r="DY38" s="18">
        <v>24</v>
      </c>
      <c r="DZ38" s="19">
        <v>12</v>
      </c>
      <c r="EA38" s="18">
        <v>10.5</v>
      </c>
      <c r="EB38" s="18">
        <v>13.5</v>
      </c>
      <c r="EC38" s="20">
        <v>2.7083333333333334E-3</v>
      </c>
      <c r="ED38" s="21">
        <v>0.5</v>
      </c>
      <c r="EE38" s="269">
        <v>5</v>
      </c>
      <c r="EF38" s="18">
        <v>125.8</v>
      </c>
      <c r="EG38" s="19">
        <v>25.16</v>
      </c>
      <c r="EH38" s="18">
        <v>10</v>
      </c>
      <c r="EI38" s="18">
        <v>60</v>
      </c>
      <c r="EJ38" s="20">
        <v>2.7268518518518518E-3</v>
      </c>
      <c r="EK38" s="21">
        <v>0</v>
      </c>
      <c r="EL38" s="269">
        <v>3</v>
      </c>
      <c r="EM38" s="18">
        <v>120.9</v>
      </c>
      <c r="EN38" s="19">
        <v>40.300000000000004</v>
      </c>
      <c r="EO38" s="18">
        <v>10</v>
      </c>
      <c r="EP38" s="18">
        <v>100.4</v>
      </c>
      <c r="EQ38" s="20">
        <v>2.2878086419753085E-3</v>
      </c>
      <c r="ER38" s="21">
        <v>0</v>
      </c>
      <c r="ES38" s="269">
        <v>2</v>
      </c>
      <c r="ET38" s="18">
        <v>28.9</v>
      </c>
      <c r="EU38" s="19">
        <v>14.45</v>
      </c>
      <c r="EV38" s="18">
        <v>10.5</v>
      </c>
      <c r="EW38" s="18">
        <v>18.399999999999999</v>
      </c>
      <c r="EX38" s="20">
        <v>2.5289351851851853E-3</v>
      </c>
      <c r="EY38" s="21">
        <v>1.5</v>
      </c>
      <c r="EZ38" s="269">
        <v>4</v>
      </c>
      <c r="FA38" s="18">
        <v>23.95</v>
      </c>
      <c r="FB38" s="19">
        <v>5.9874999999999998</v>
      </c>
      <c r="FC38" s="18">
        <v>0.75</v>
      </c>
      <c r="FD38" s="18">
        <v>13.04</v>
      </c>
      <c r="FE38" s="20">
        <v>9.1493055555555546E-3</v>
      </c>
      <c r="FF38" s="21">
        <v>0.25</v>
      </c>
      <c r="FG38" s="269">
        <v>1</v>
      </c>
      <c r="FH38" s="18">
        <v>10.5</v>
      </c>
      <c r="FI38" s="19">
        <v>10.5</v>
      </c>
      <c r="FJ38" s="18">
        <v>10.5</v>
      </c>
      <c r="FK38" s="18">
        <v>10.5</v>
      </c>
      <c r="FL38" s="20">
        <v>2.5115740740740741E-3</v>
      </c>
      <c r="FM38" s="21">
        <v>0</v>
      </c>
      <c r="FN38" s="269"/>
      <c r="FO38" s="18"/>
      <c r="FP38" s="19"/>
      <c r="FQ38" s="18"/>
      <c r="FR38" s="18"/>
      <c r="FS38" s="20"/>
      <c r="FT38" s="21"/>
      <c r="FU38" s="269">
        <v>1</v>
      </c>
      <c r="FV38" s="18">
        <v>10.5</v>
      </c>
      <c r="FW38" s="19">
        <v>10.5</v>
      </c>
      <c r="FX38" s="18">
        <v>10.5</v>
      </c>
      <c r="FY38" s="18">
        <v>10.5</v>
      </c>
      <c r="FZ38" s="20">
        <v>2.4537037037037036E-3</v>
      </c>
      <c r="GA38" s="21">
        <v>0</v>
      </c>
      <c r="GB38" s="270">
        <v>1</v>
      </c>
      <c r="GC38" s="27">
        <v>10.5</v>
      </c>
      <c r="GD38" s="28">
        <v>10.5</v>
      </c>
      <c r="GE38" s="27">
        <v>10.5</v>
      </c>
      <c r="GF38" s="27">
        <v>10.5</v>
      </c>
      <c r="GG38" s="29">
        <v>2.4537037037037036E-3</v>
      </c>
      <c r="GH38" s="271">
        <v>0</v>
      </c>
      <c r="GI38" s="269">
        <v>1</v>
      </c>
      <c r="GJ38" s="18">
        <v>10.5</v>
      </c>
      <c r="GK38" s="19">
        <v>10.5</v>
      </c>
      <c r="GL38" s="18">
        <v>10.5</v>
      </c>
      <c r="GM38" s="18">
        <v>10.5</v>
      </c>
      <c r="GN38" s="20">
        <v>2.4189814814814816E-3</v>
      </c>
      <c r="GO38" s="21">
        <v>0</v>
      </c>
      <c r="GP38" s="269">
        <v>3</v>
      </c>
      <c r="GQ38" s="18">
        <v>18</v>
      </c>
      <c r="GR38" s="19">
        <v>6</v>
      </c>
      <c r="GS38" s="18">
        <v>5</v>
      </c>
      <c r="GT38" s="18">
        <v>8</v>
      </c>
      <c r="GU38" s="20">
        <v>5.7870370370370376E-3</v>
      </c>
      <c r="GV38" s="21">
        <v>0.33333333333333331</v>
      </c>
      <c r="GW38" s="269">
        <v>3</v>
      </c>
      <c r="GX38" s="18">
        <v>44.36</v>
      </c>
      <c r="GY38" s="19">
        <v>14.786666666666667</v>
      </c>
      <c r="GZ38" s="18">
        <v>8.86</v>
      </c>
      <c r="HA38" s="18">
        <v>25</v>
      </c>
      <c r="HB38" s="20">
        <v>2.6427469135802471E-3</v>
      </c>
      <c r="HC38" s="21">
        <v>0</v>
      </c>
      <c r="HD38" s="269">
        <v>2</v>
      </c>
      <c r="HE38" s="18">
        <v>21.5</v>
      </c>
      <c r="HF38" s="19">
        <v>10.75</v>
      </c>
      <c r="HG38" s="18">
        <v>10.5</v>
      </c>
      <c r="HH38" s="18">
        <v>11</v>
      </c>
      <c r="HI38" s="20">
        <v>2.5578703703703705E-3</v>
      </c>
      <c r="HJ38" s="21">
        <v>0</v>
      </c>
      <c r="HK38" s="269">
        <v>1</v>
      </c>
      <c r="HL38" s="18">
        <v>10.5</v>
      </c>
      <c r="HM38" s="19">
        <v>10.5</v>
      </c>
      <c r="HN38" s="18">
        <v>10.5</v>
      </c>
      <c r="HO38" s="18">
        <v>10.5</v>
      </c>
      <c r="HP38" s="20">
        <v>2.4652777777777776E-3</v>
      </c>
      <c r="HQ38" s="21">
        <v>0</v>
      </c>
      <c r="HR38" s="269">
        <v>1</v>
      </c>
      <c r="HS38" s="18">
        <v>10.5</v>
      </c>
      <c r="HT38" s="19">
        <v>10.5</v>
      </c>
      <c r="HU38" s="18">
        <v>10.5</v>
      </c>
      <c r="HV38" s="18">
        <v>10.5</v>
      </c>
      <c r="HW38" s="20">
        <v>3.1018518518518522E-3</v>
      </c>
      <c r="HX38" s="21">
        <v>0</v>
      </c>
      <c r="HY38" s="272">
        <v>34</v>
      </c>
      <c r="HZ38" s="272">
        <v>612.91</v>
      </c>
      <c r="IA38" s="273">
        <v>18.026764705882353</v>
      </c>
      <c r="IB38" s="272">
        <v>0.75</v>
      </c>
      <c r="IC38" s="272">
        <v>100.4</v>
      </c>
      <c r="ID38" s="274">
        <v>3.6597903050108933E-3</v>
      </c>
      <c r="IE38" s="275">
        <v>0.23529411764705882</v>
      </c>
      <c r="IF38" s="40">
        <v>2</v>
      </c>
      <c r="IG38" s="18">
        <v>1</v>
      </c>
      <c r="IH38" s="19">
        <v>0.5</v>
      </c>
      <c r="II38" s="18">
        <v>0.5</v>
      </c>
      <c r="IJ38" s="18">
        <v>0.5</v>
      </c>
      <c r="IK38" s="20">
        <v>2.6157407407407407E-2</v>
      </c>
      <c r="IL38" s="21">
        <v>0</v>
      </c>
      <c r="IM38" s="269">
        <v>2</v>
      </c>
      <c r="IN38" s="18">
        <v>0.4</v>
      </c>
      <c r="IO38" s="19">
        <v>0.2</v>
      </c>
      <c r="IP38" s="18">
        <v>0.2</v>
      </c>
      <c r="IQ38" s="18">
        <v>0.2</v>
      </c>
      <c r="IR38" s="20">
        <v>3.125E-2</v>
      </c>
      <c r="IS38" s="21">
        <v>0.5</v>
      </c>
      <c r="IT38" s="269">
        <v>3</v>
      </c>
      <c r="IU38" s="18">
        <v>2.42</v>
      </c>
      <c r="IV38" s="19">
        <v>0.80666666666666664</v>
      </c>
      <c r="IW38" s="18">
        <v>0.5</v>
      </c>
      <c r="IX38" s="18">
        <v>1.2</v>
      </c>
      <c r="IY38" s="20">
        <v>2.4077932098765433E-2</v>
      </c>
      <c r="IZ38" s="21">
        <v>0.33333333333333331</v>
      </c>
      <c r="JA38" s="269">
        <v>2</v>
      </c>
      <c r="JB38" s="18">
        <v>1.73</v>
      </c>
      <c r="JC38" s="19">
        <v>0.86499999999999999</v>
      </c>
      <c r="JD38" s="18">
        <v>0.5</v>
      </c>
      <c r="JE38" s="18">
        <v>1.23</v>
      </c>
      <c r="JF38" s="20">
        <v>2.4774305555555556E-2</v>
      </c>
      <c r="JG38" s="21">
        <v>0.5</v>
      </c>
      <c r="JH38" s="269">
        <v>1</v>
      </c>
      <c r="JI38" s="18">
        <v>0.5</v>
      </c>
      <c r="JJ38" s="19">
        <v>0.5</v>
      </c>
      <c r="JK38" s="18">
        <v>0.5</v>
      </c>
      <c r="JL38" s="18">
        <v>0.5</v>
      </c>
      <c r="JM38" s="20">
        <v>2.6296296296296293E-2</v>
      </c>
      <c r="JN38" s="21">
        <v>2</v>
      </c>
      <c r="JO38" s="269"/>
      <c r="JP38" s="18"/>
      <c r="JQ38" s="19"/>
      <c r="JR38" s="18"/>
      <c r="JS38" s="18"/>
      <c r="JT38" s="20"/>
      <c r="JU38" s="21"/>
      <c r="JV38" s="269">
        <v>1</v>
      </c>
      <c r="JW38" s="18">
        <v>0.5</v>
      </c>
      <c r="JX38" s="19">
        <v>0.5</v>
      </c>
      <c r="JY38" s="18">
        <v>0.5</v>
      </c>
      <c r="JZ38" s="18">
        <v>0.5</v>
      </c>
      <c r="KA38" s="20">
        <v>2.8680555555555553E-2</v>
      </c>
      <c r="KB38" s="21">
        <v>0</v>
      </c>
      <c r="KC38" s="269"/>
      <c r="KD38" s="18"/>
      <c r="KE38" s="19"/>
      <c r="KF38" s="18"/>
      <c r="KG38" s="18"/>
      <c r="KH38" s="20"/>
      <c r="KI38" s="21"/>
      <c r="KJ38" s="269">
        <v>1</v>
      </c>
      <c r="KK38" s="18">
        <v>0.5</v>
      </c>
      <c r="KL38" s="19">
        <v>0.5</v>
      </c>
      <c r="KM38" s="18">
        <v>0.5</v>
      </c>
      <c r="KN38" s="18">
        <v>0.5</v>
      </c>
      <c r="KO38" s="20">
        <v>2.5347222222222219E-2</v>
      </c>
      <c r="KP38" s="21">
        <v>0</v>
      </c>
      <c r="KQ38" s="270">
        <v>1</v>
      </c>
      <c r="KR38" s="27">
        <v>0.5</v>
      </c>
      <c r="KS38" s="28">
        <v>0.5</v>
      </c>
      <c r="KT38" s="27">
        <v>0.5</v>
      </c>
      <c r="KU38" s="27">
        <v>0.5</v>
      </c>
      <c r="KV38" s="29">
        <v>2.4907407407407406E-2</v>
      </c>
      <c r="KW38" s="271">
        <v>1</v>
      </c>
      <c r="KX38" s="269">
        <v>1</v>
      </c>
      <c r="KY38" s="18">
        <v>0.5</v>
      </c>
      <c r="KZ38" s="19">
        <v>0.5</v>
      </c>
      <c r="LA38" s="18">
        <v>0.5</v>
      </c>
      <c r="LB38" s="18">
        <v>0.5</v>
      </c>
      <c r="LC38" s="20">
        <v>2.5092592592592593E-2</v>
      </c>
      <c r="LD38" s="21">
        <v>2</v>
      </c>
      <c r="LE38" s="269"/>
      <c r="LF38" s="18"/>
      <c r="LG38" s="19"/>
      <c r="LH38" s="18"/>
      <c r="LI38" s="18"/>
      <c r="LJ38" s="20"/>
      <c r="LK38" s="21"/>
      <c r="LL38" s="269">
        <v>1</v>
      </c>
      <c r="LM38" s="18">
        <v>0.5</v>
      </c>
      <c r="LN38" s="19">
        <v>0.5</v>
      </c>
      <c r="LO38" s="18">
        <v>0.5</v>
      </c>
      <c r="LP38" s="18">
        <v>0.5</v>
      </c>
      <c r="LQ38" s="20">
        <v>2.3240740740740742E-2</v>
      </c>
      <c r="LR38" s="21">
        <v>2</v>
      </c>
      <c r="LS38" s="269">
        <v>2</v>
      </c>
      <c r="LT38" s="18">
        <v>1</v>
      </c>
      <c r="LU38" s="19">
        <v>0.5</v>
      </c>
      <c r="LV38" s="18">
        <v>0.5</v>
      </c>
      <c r="LW38" s="18">
        <v>0.5</v>
      </c>
      <c r="LX38" s="20">
        <v>2.8749999999999998E-2</v>
      </c>
      <c r="LY38" s="21">
        <v>9.5</v>
      </c>
      <c r="LZ38" s="269">
        <v>1</v>
      </c>
      <c r="MA38" s="18">
        <v>0.5</v>
      </c>
      <c r="MB38" s="19">
        <v>0.5</v>
      </c>
      <c r="MC38" s="18">
        <v>0.5</v>
      </c>
      <c r="MD38" s="18">
        <v>0.5</v>
      </c>
      <c r="ME38" s="20">
        <v>2.8356481481481483E-2</v>
      </c>
      <c r="MF38" s="21">
        <v>363</v>
      </c>
      <c r="MG38" s="269">
        <v>1</v>
      </c>
      <c r="MH38" s="18">
        <v>0.5</v>
      </c>
      <c r="MI38" s="19">
        <v>0.5</v>
      </c>
      <c r="MJ38" s="18">
        <v>0.5</v>
      </c>
      <c r="MK38" s="18">
        <v>0.5</v>
      </c>
      <c r="ML38" s="20">
        <v>2.974537037037037E-2</v>
      </c>
      <c r="MM38" s="21" t="e">
        <v>#VALUE!</v>
      </c>
      <c r="MN38" s="272">
        <v>19</v>
      </c>
      <c r="MO38" s="272">
        <v>10.55</v>
      </c>
      <c r="MP38" s="273">
        <v>0.5552631578947369</v>
      </c>
      <c r="MQ38" s="272">
        <v>0.2</v>
      </c>
      <c r="MR38" s="272">
        <v>1.23</v>
      </c>
      <c r="MS38" s="274">
        <v>2.6619152046783633E-2</v>
      </c>
      <c r="MT38" s="275" t="e">
        <v>#VALUE!</v>
      </c>
      <c r="MU38" s="40"/>
      <c r="MV38" s="18"/>
      <c r="MW38" s="19"/>
      <c r="MX38" s="18"/>
      <c r="MY38" s="18"/>
      <c r="MZ38" s="20"/>
      <c r="NA38" s="21"/>
      <c r="NB38" s="272"/>
      <c r="NC38" s="272"/>
      <c r="ND38" s="273"/>
      <c r="NE38" s="272"/>
      <c r="NF38" s="272"/>
      <c r="NG38" s="274"/>
      <c r="NH38" s="276"/>
    </row>
    <row r="39" spans="1:372" s="22" customFormat="1" x14ac:dyDescent="0.2">
      <c r="A39" s="268">
        <v>29</v>
      </c>
      <c r="B39" s="40">
        <v>5</v>
      </c>
      <c r="C39" s="18">
        <v>24.25</v>
      </c>
      <c r="D39" s="19">
        <v>4.8499999999999996</v>
      </c>
      <c r="E39" s="18">
        <v>3</v>
      </c>
      <c r="F39" s="18">
        <v>10</v>
      </c>
      <c r="G39" s="20">
        <v>7.7708333333333327E-3</v>
      </c>
      <c r="H39" s="21">
        <v>0</v>
      </c>
      <c r="I39" s="269">
        <v>1</v>
      </c>
      <c r="J39" s="18">
        <v>5</v>
      </c>
      <c r="K39" s="19">
        <v>5</v>
      </c>
      <c r="L39" s="18">
        <v>5</v>
      </c>
      <c r="M39" s="18">
        <v>5</v>
      </c>
      <c r="N39" s="20">
        <v>7.5000000000000006E-3</v>
      </c>
      <c r="O39" s="21">
        <v>0</v>
      </c>
      <c r="P39" s="269">
        <v>4</v>
      </c>
      <c r="Q39" s="18">
        <v>28.380000000000003</v>
      </c>
      <c r="R39" s="19">
        <v>7.0950000000000006</v>
      </c>
      <c r="S39" s="18">
        <v>1</v>
      </c>
      <c r="T39" s="18">
        <v>15.4</v>
      </c>
      <c r="U39" s="20">
        <v>7.0196759259259257E-3</v>
      </c>
      <c r="V39" s="21">
        <v>0</v>
      </c>
      <c r="W39" s="269">
        <v>2</v>
      </c>
      <c r="X39" s="18">
        <v>7.3</v>
      </c>
      <c r="Y39" s="19">
        <v>3.65</v>
      </c>
      <c r="Z39" s="18">
        <v>1.67</v>
      </c>
      <c r="AA39" s="18">
        <v>5.63</v>
      </c>
      <c r="AB39" s="20">
        <v>7.3611111111111108E-3</v>
      </c>
      <c r="AC39" s="21">
        <v>0</v>
      </c>
      <c r="AD39" s="269"/>
      <c r="AE39" s="18"/>
      <c r="AF39" s="19"/>
      <c r="AG39" s="18"/>
      <c r="AH39" s="18"/>
      <c r="AI39" s="20"/>
      <c r="AJ39" s="21"/>
      <c r="AK39" s="269">
        <v>1</v>
      </c>
      <c r="AL39" s="18">
        <v>3.1</v>
      </c>
      <c r="AM39" s="19">
        <v>3.1</v>
      </c>
      <c r="AN39" s="18">
        <v>3.1</v>
      </c>
      <c r="AO39" s="18">
        <v>3.1</v>
      </c>
      <c r="AP39" s="20">
        <v>6.9328703703703696E-3</v>
      </c>
      <c r="AQ39" s="21">
        <v>0</v>
      </c>
      <c r="AR39" s="269">
        <v>2</v>
      </c>
      <c r="AS39" s="18">
        <v>5.18</v>
      </c>
      <c r="AT39" s="19">
        <v>2.59</v>
      </c>
      <c r="AU39" s="18">
        <v>2.09</v>
      </c>
      <c r="AV39" s="18">
        <v>3.09</v>
      </c>
      <c r="AW39" s="20">
        <v>9.0277777777777769E-3</v>
      </c>
      <c r="AX39" s="21">
        <v>3.6732638888897782</v>
      </c>
      <c r="AY39" s="269">
        <v>4</v>
      </c>
      <c r="AZ39" s="18">
        <v>7.2948955399999997</v>
      </c>
      <c r="BA39" s="19">
        <v>1.8237238849999999</v>
      </c>
      <c r="BB39" s="18">
        <v>0.85127827</v>
      </c>
      <c r="BC39" s="18">
        <v>3.0074356400000002</v>
      </c>
      <c r="BD39" s="20">
        <v>6.8402777777777776E-3</v>
      </c>
      <c r="BE39" s="21">
        <v>7.15625</v>
      </c>
      <c r="BF39" s="269">
        <v>4</v>
      </c>
      <c r="BG39" s="18">
        <v>21.550000000000004</v>
      </c>
      <c r="BH39" s="19">
        <v>5.3875000000000011</v>
      </c>
      <c r="BI39" s="18">
        <v>3.1</v>
      </c>
      <c r="BJ39" s="18">
        <v>7.1</v>
      </c>
      <c r="BK39" s="20">
        <v>7.1325231481481483E-3</v>
      </c>
      <c r="BL39" s="21">
        <v>0.75</v>
      </c>
      <c r="BM39" s="270">
        <v>2</v>
      </c>
      <c r="BN39" s="27">
        <v>6.5</v>
      </c>
      <c r="BO39" s="28">
        <v>3.25</v>
      </c>
      <c r="BP39" s="27">
        <v>3</v>
      </c>
      <c r="BQ39" s="27">
        <v>3.5</v>
      </c>
      <c r="BR39" s="29">
        <v>7.5520833333333325E-3</v>
      </c>
      <c r="BS39" s="271">
        <v>1</v>
      </c>
      <c r="BT39" s="269">
        <v>2</v>
      </c>
      <c r="BU39" s="18">
        <v>11.902000000000001</v>
      </c>
      <c r="BV39" s="19">
        <v>5.9510000000000005</v>
      </c>
      <c r="BW39" s="18">
        <v>2.9</v>
      </c>
      <c r="BX39" s="18">
        <v>9.0020000000000007</v>
      </c>
      <c r="BY39" s="20">
        <v>7.5752314814814814E-3</v>
      </c>
      <c r="BZ39" s="21">
        <v>1</v>
      </c>
      <c r="CA39" s="269">
        <v>5</v>
      </c>
      <c r="CB39" s="34">
        <v>15.2</v>
      </c>
      <c r="CC39" s="19">
        <v>3.04</v>
      </c>
      <c r="CD39" s="18">
        <v>2.25</v>
      </c>
      <c r="CE39" s="18">
        <v>4.5</v>
      </c>
      <c r="CF39" s="20">
        <v>7.1157407407407419E-3</v>
      </c>
      <c r="CG39" s="21">
        <v>0.2</v>
      </c>
      <c r="CH39" s="269">
        <v>3</v>
      </c>
      <c r="CI39" s="18">
        <v>12.4</v>
      </c>
      <c r="CJ39" s="19">
        <v>4.1333333333333337</v>
      </c>
      <c r="CK39" s="18">
        <v>3.1</v>
      </c>
      <c r="CL39" s="18">
        <v>6.2</v>
      </c>
      <c r="CM39" s="20">
        <v>7.5578703703703702E-3</v>
      </c>
      <c r="CN39" s="21">
        <v>0.66666666666666663</v>
      </c>
      <c r="CO39" s="269">
        <v>2</v>
      </c>
      <c r="CP39" s="18">
        <v>5.0999999999999996</v>
      </c>
      <c r="CQ39" s="19">
        <v>2.5499999999999998</v>
      </c>
      <c r="CR39" s="18">
        <v>2</v>
      </c>
      <c r="CS39" s="18">
        <v>3.1</v>
      </c>
      <c r="CT39" s="20">
        <v>7.2800925925925932E-3</v>
      </c>
      <c r="CU39" s="21">
        <v>1.5</v>
      </c>
      <c r="CV39" s="269"/>
      <c r="CW39" s="18"/>
      <c r="CX39" s="19"/>
      <c r="CY39" s="18"/>
      <c r="CZ39" s="18"/>
      <c r="DA39" s="20"/>
      <c r="DB39" s="21"/>
      <c r="DC39" s="269"/>
      <c r="DD39" s="18"/>
      <c r="DE39" s="19"/>
      <c r="DF39" s="18"/>
      <c r="DG39" s="18"/>
      <c r="DH39" s="20"/>
      <c r="DI39" s="21"/>
      <c r="DJ39" s="272">
        <v>37</v>
      </c>
      <c r="DK39" s="272">
        <v>153.15689553999994</v>
      </c>
      <c r="DL39" s="273">
        <v>4.1393755551351337</v>
      </c>
      <c r="DM39" s="272">
        <v>0.85127827</v>
      </c>
      <c r="DN39" s="272">
        <v>15.4</v>
      </c>
      <c r="DO39" s="274">
        <v>7.3811311311311302E-3</v>
      </c>
      <c r="DP39" s="275">
        <v>1.3235548048048529</v>
      </c>
      <c r="DQ39" s="40">
        <v>2</v>
      </c>
      <c r="DR39" s="18">
        <v>61.75</v>
      </c>
      <c r="DS39" s="19">
        <v>30.875</v>
      </c>
      <c r="DT39" s="18">
        <v>9.25</v>
      </c>
      <c r="DU39" s="18">
        <v>52.5</v>
      </c>
      <c r="DV39" s="20">
        <v>2.3842592592592596E-3</v>
      </c>
      <c r="DW39" s="21">
        <v>0</v>
      </c>
      <c r="DX39" s="269">
        <v>3</v>
      </c>
      <c r="DY39" s="18">
        <v>50.4</v>
      </c>
      <c r="DZ39" s="19">
        <v>16.8</v>
      </c>
      <c r="EA39" s="18">
        <v>10</v>
      </c>
      <c r="EB39" s="18">
        <v>20.2</v>
      </c>
      <c r="EC39" s="20">
        <v>2.2878086419753081E-3</v>
      </c>
      <c r="ED39" s="21">
        <v>0.33333333333333331</v>
      </c>
      <c r="EE39" s="269">
        <v>3</v>
      </c>
      <c r="EF39" s="18">
        <v>29</v>
      </c>
      <c r="EG39" s="19">
        <v>9.6666666666666661</v>
      </c>
      <c r="EH39" s="18">
        <v>5</v>
      </c>
      <c r="EI39" s="18">
        <v>12</v>
      </c>
      <c r="EJ39" s="20">
        <v>2.3996913580246909E-3</v>
      </c>
      <c r="EK39" s="21">
        <v>0</v>
      </c>
      <c r="EL39" s="269">
        <v>3</v>
      </c>
      <c r="EM39" s="18">
        <v>63.75</v>
      </c>
      <c r="EN39" s="19">
        <v>21.25</v>
      </c>
      <c r="EO39" s="18">
        <v>5.9</v>
      </c>
      <c r="EP39" s="18">
        <v>46.6</v>
      </c>
      <c r="EQ39" s="20">
        <v>2.2067901234567901E-3</v>
      </c>
      <c r="ER39" s="21">
        <v>0.33333333333333331</v>
      </c>
      <c r="ES39" s="269">
        <v>2</v>
      </c>
      <c r="ET39" s="18">
        <v>13.6</v>
      </c>
      <c r="EU39" s="19">
        <v>6.8</v>
      </c>
      <c r="EV39" s="18">
        <v>4.5999999999999996</v>
      </c>
      <c r="EW39" s="18">
        <v>9</v>
      </c>
      <c r="EX39" s="20">
        <v>4.6354166666666662E-3</v>
      </c>
      <c r="EY39" s="21">
        <v>2</v>
      </c>
      <c r="EZ39" s="269">
        <v>4</v>
      </c>
      <c r="FA39" s="18">
        <v>46.67</v>
      </c>
      <c r="FB39" s="19">
        <v>11.6675</v>
      </c>
      <c r="FC39" s="18">
        <v>9.81</v>
      </c>
      <c r="FD39" s="18">
        <v>16.16</v>
      </c>
      <c r="FE39" s="20">
        <v>2.8993055555555556E-3</v>
      </c>
      <c r="FF39" s="21">
        <v>1.25</v>
      </c>
      <c r="FG39" s="269"/>
      <c r="FH39" s="18"/>
      <c r="FI39" s="19"/>
      <c r="FJ39" s="18"/>
      <c r="FK39" s="18"/>
      <c r="FL39" s="20"/>
      <c r="FM39" s="21"/>
      <c r="FN39" s="269"/>
      <c r="FO39" s="18"/>
      <c r="FP39" s="19"/>
      <c r="FQ39" s="18"/>
      <c r="FR39" s="18"/>
      <c r="FS39" s="20"/>
      <c r="FT39" s="21"/>
      <c r="FU39" s="269"/>
      <c r="FV39" s="18"/>
      <c r="FW39" s="19"/>
      <c r="FX39" s="18"/>
      <c r="FY39" s="18"/>
      <c r="FZ39" s="20"/>
      <c r="GA39" s="21"/>
      <c r="GB39" s="270"/>
      <c r="GC39" s="27"/>
      <c r="GD39" s="28"/>
      <c r="GE39" s="27"/>
      <c r="GF39" s="27"/>
      <c r="GG39" s="29"/>
      <c r="GH39" s="271"/>
      <c r="GI39" s="269">
        <v>2</v>
      </c>
      <c r="GJ39" s="18">
        <v>47.5</v>
      </c>
      <c r="GK39" s="19">
        <v>23.75</v>
      </c>
      <c r="GL39" s="18">
        <v>7.5</v>
      </c>
      <c r="GM39" s="18">
        <v>40</v>
      </c>
      <c r="GN39" s="20">
        <v>2.8819444444444439E-3</v>
      </c>
      <c r="GO39" s="21">
        <v>0</v>
      </c>
      <c r="GP39" s="269"/>
      <c r="GQ39" s="34"/>
      <c r="GR39" s="19"/>
      <c r="GS39" s="18"/>
      <c r="GT39" s="18"/>
      <c r="GU39" s="20"/>
      <c r="GV39" s="21"/>
      <c r="GW39" s="269">
        <v>2</v>
      </c>
      <c r="GX39" s="18">
        <v>24.5</v>
      </c>
      <c r="GY39" s="19">
        <v>12.25</v>
      </c>
      <c r="GZ39" s="18">
        <v>12</v>
      </c>
      <c r="HA39" s="18">
        <v>12.5</v>
      </c>
      <c r="HB39" s="20">
        <v>2.3611111111111111E-3</v>
      </c>
      <c r="HC39" s="21">
        <v>1</v>
      </c>
      <c r="HD39" s="269">
        <v>2</v>
      </c>
      <c r="HE39" s="18">
        <v>17.600000000000001</v>
      </c>
      <c r="HF39" s="19">
        <v>8.8000000000000007</v>
      </c>
      <c r="HG39" s="18">
        <v>7</v>
      </c>
      <c r="HH39" s="18">
        <v>10.6</v>
      </c>
      <c r="HI39" s="20">
        <v>2.8761574074074071E-3</v>
      </c>
      <c r="HJ39" s="21">
        <v>1</v>
      </c>
      <c r="HK39" s="269"/>
      <c r="HL39" s="18"/>
      <c r="HM39" s="19"/>
      <c r="HN39" s="18"/>
      <c r="HO39" s="18"/>
      <c r="HP39" s="20"/>
      <c r="HQ39" s="21"/>
      <c r="HR39" s="269"/>
      <c r="HS39" s="18"/>
      <c r="HT39" s="19"/>
      <c r="HU39" s="18"/>
      <c r="HV39" s="18"/>
      <c r="HW39" s="20"/>
      <c r="HX39" s="21"/>
      <c r="HY39" s="272">
        <v>23</v>
      </c>
      <c r="HZ39" s="272">
        <v>354.77000000000004</v>
      </c>
      <c r="IA39" s="273">
        <v>15.424782608695654</v>
      </c>
      <c r="IB39" s="272">
        <v>4.5999999999999996</v>
      </c>
      <c r="IC39" s="272">
        <v>52.5</v>
      </c>
      <c r="ID39" s="274">
        <v>2.7199074074074074E-3</v>
      </c>
      <c r="IE39" s="275">
        <v>0.65217391304347827</v>
      </c>
      <c r="IF39" s="40">
        <v>4</v>
      </c>
      <c r="IG39" s="18">
        <v>3.35</v>
      </c>
      <c r="IH39" s="19">
        <v>0.83750000000000002</v>
      </c>
      <c r="II39" s="18">
        <v>0.35</v>
      </c>
      <c r="IJ39" s="18">
        <v>1.5</v>
      </c>
      <c r="IK39" s="20">
        <v>2.4531250000000001E-2</v>
      </c>
      <c r="IL39" s="21">
        <v>0</v>
      </c>
      <c r="IM39" s="269">
        <v>2</v>
      </c>
      <c r="IN39" s="18">
        <v>2.15</v>
      </c>
      <c r="IO39" s="19">
        <v>1.075</v>
      </c>
      <c r="IP39" s="18">
        <v>0.5</v>
      </c>
      <c r="IQ39" s="18">
        <v>1.65</v>
      </c>
      <c r="IR39" s="20">
        <v>2.5364583333333336E-2</v>
      </c>
      <c r="IS39" s="21">
        <v>0.5</v>
      </c>
      <c r="IT39" s="269">
        <v>1</v>
      </c>
      <c r="IU39" s="18">
        <v>1.2</v>
      </c>
      <c r="IV39" s="19">
        <v>1.2</v>
      </c>
      <c r="IW39" s="18">
        <v>1.2</v>
      </c>
      <c r="IX39" s="18">
        <v>1.2</v>
      </c>
      <c r="IY39" s="20">
        <v>2.4722222222222225E-2</v>
      </c>
      <c r="IZ39" s="21">
        <v>1</v>
      </c>
      <c r="JA39" s="269">
        <v>2</v>
      </c>
      <c r="JB39" s="18">
        <v>3.73</v>
      </c>
      <c r="JC39" s="19">
        <v>1.865</v>
      </c>
      <c r="JD39" s="18">
        <v>1.23</v>
      </c>
      <c r="JE39" s="18">
        <v>2.5</v>
      </c>
      <c r="JF39" s="20">
        <v>2.4542824074074071E-2</v>
      </c>
      <c r="JG39" s="21">
        <v>0.5</v>
      </c>
      <c r="JH39" s="269"/>
      <c r="JI39" s="18"/>
      <c r="JJ39" s="19"/>
      <c r="JK39" s="18"/>
      <c r="JL39" s="18"/>
      <c r="JM39" s="20"/>
      <c r="JN39" s="21"/>
      <c r="JO39" s="269">
        <v>1</v>
      </c>
      <c r="JP39" s="18">
        <v>0.5</v>
      </c>
      <c r="JQ39" s="19">
        <v>0.5</v>
      </c>
      <c r="JR39" s="18">
        <v>0.5</v>
      </c>
      <c r="JS39" s="18">
        <v>0.5</v>
      </c>
      <c r="JT39" s="20">
        <v>2.4976851851851851E-2</v>
      </c>
      <c r="JU39" s="21">
        <v>0</v>
      </c>
      <c r="JV39" s="269"/>
      <c r="JW39" s="18"/>
      <c r="JX39" s="19"/>
      <c r="JY39" s="18"/>
      <c r="JZ39" s="18"/>
      <c r="KA39" s="20"/>
      <c r="KB39" s="21"/>
      <c r="KC39" s="269"/>
      <c r="KD39" s="18"/>
      <c r="KE39" s="19"/>
      <c r="KF39" s="18"/>
      <c r="KG39" s="18"/>
      <c r="KH39" s="20"/>
      <c r="KI39" s="21"/>
      <c r="KJ39" s="269"/>
      <c r="KK39" s="18"/>
      <c r="KL39" s="19"/>
      <c r="KM39" s="18"/>
      <c r="KN39" s="18"/>
      <c r="KO39" s="20"/>
      <c r="KP39" s="21"/>
      <c r="KQ39" s="270"/>
      <c r="KR39" s="27"/>
      <c r="KS39" s="28"/>
      <c r="KT39" s="27"/>
      <c r="KU39" s="27"/>
      <c r="KV39" s="29"/>
      <c r="KW39" s="271"/>
      <c r="KX39" s="269"/>
      <c r="KY39" s="18"/>
      <c r="KZ39" s="19"/>
      <c r="LA39" s="18"/>
      <c r="LB39" s="18"/>
      <c r="LC39" s="20"/>
      <c r="LD39" s="21"/>
      <c r="LE39" s="269">
        <v>3</v>
      </c>
      <c r="LF39" s="34">
        <v>1</v>
      </c>
      <c r="LG39" s="19">
        <v>0.33333333333333331</v>
      </c>
      <c r="LH39" s="18">
        <v>0.25</v>
      </c>
      <c r="LI39" s="18">
        <v>0.5</v>
      </c>
      <c r="LJ39" s="20">
        <v>2.6265432098765432E-2</v>
      </c>
      <c r="LK39" s="21">
        <v>0.33333333333333331</v>
      </c>
      <c r="LL39" s="269">
        <v>1</v>
      </c>
      <c r="LM39" s="18">
        <v>0.5</v>
      </c>
      <c r="LN39" s="19">
        <v>0.5</v>
      </c>
      <c r="LO39" s="18">
        <v>0.5</v>
      </c>
      <c r="LP39" s="18">
        <v>0.5</v>
      </c>
      <c r="LQ39" s="20">
        <v>2.4583333333333332E-2</v>
      </c>
      <c r="LR39" s="21">
        <v>2</v>
      </c>
      <c r="LS39" s="269">
        <v>1</v>
      </c>
      <c r="LT39" s="18">
        <v>0.25</v>
      </c>
      <c r="LU39" s="19">
        <v>0.25</v>
      </c>
      <c r="LV39" s="18">
        <v>0.25</v>
      </c>
      <c r="LW39" s="18">
        <v>0.25</v>
      </c>
      <c r="LX39" s="20">
        <v>2.5231481481481483E-2</v>
      </c>
      <c r="LY39" s="21">
        <v>1</v>
      </c>
      <c r="LZ39" s="269"/>
      <c r="MA39" s="18"/>
      <c r="MB39" s="19"/>
      <c r="MC39" s="18"/>
      <c r="MD39" s="18"/>
      <c r="ME39" s="20"/>
      <c r="MF39" s="21"/>
      <c r="MG39" s="269"/>
      <c r="MH39" s="18"/>
      <c r="MI39" s="19"/>
      <c r="MJ39" s="18"/>
      <c r="MK39" s="18"/>
      <c r="ML39" s="20"/>
      <c r="MM39" s="21"/>
      <c r="MN39" s="272">
        <v>15</v>
      </c>
      <c r="MO39" s="272">
        <v>12.68</v>
      </c>
      <c r="MP39" s="273">
        <v>0.84533333333333327</v>
      </c>
      <c r="MQ39" s="272">
        <v>0.25</v>
      </c>
      <c r="MR39" s="272">
        <v>2.5</v>
      </c>
      <c r="MS39" s="274">
        <v>2.5083333333333336E-2</v>
      </c>
      <c r="MT39" s="275">
        <v>0.46666666666666667</v>
      </c>
      <c r="MU39" s="40"/>
      <c r="MV39" s="18"/>
      <c r="MW39" s="19"/>
      <c r="MX39" s="18"/>
      <c r="MY39" s="18"/>
      <c r="MZ39" s="20"/>
      <c r="NA39" s="21"/>
      <c r="NB39" s="272"/>
      <c r="NC39" s="272"/>
      <c r="ND39" s="273"/>
      <c r="NE39" s="272"/>
      <c r="NF39" s="272"/>
      <c r="NG39" s="274"/>
      <c r="NH39" s="276"/>
    </row>
    <row r="40" spans="1:372" s="22" customFormat="1" x14ac:dyDescent="0.2">
      <c r="A40" s="268">
        <v>30</v>
      </c>
      <c r="B40" s="40">
        <v>2</v>
      </c>
      <c r="C40" s="18">
        <v>14.05</v>
      </c>
      <c r="D40" s="19">
        <v>7.0250000000000004</v>
      </c>
      <c r="E40" s="18">
        <v>3.15</v>
      </c>
      <c r="F40" s="18">
        <v>10.9</v>
      </c>
      <c r="G40" s="20">
        <v>8.1539351851851859E-3</v>
      </c>
      <c r="H40" s="21">
        <v>1.5</v>
      </c>
      <c r="I40" s="269">
        <v>1</v>
      </c>
      <c r="J40" s="18">
        <v>1.1000000000000001</v>
      </c>
      <c r="K40" s="19">
        <v>1.1000000000000001</v>
      </c>
      <c r="L40" s="18">
        <v>1.1000000000000001</v>
      </c>
      <c r="M40" s="18">
        <v>1.1000000000000001</v>
      </c>
      <c r="N40" s="20">
        <v>7.6041666666666662E-3</v>
      </c>
      <c r="O40" s="21">
        <v>0</v>
      </c>
      <c r="P40" s="269">
        <v>2</v>
      </c>
      <c r="Q40" s="18">
        <v>9.5</v>
      </c>
      <c r="R40" s="19">
        <v>4.75</v>
      </c>
      <c r="S40" s="18">
        <v>4.5</v>
      </c>
      <c r="T40" s="18">
        <v>5</v>
      </c>
      <c r="U40" s="20">
        <v>8.3217592592592579E-3</v>
      </c>
      <c r="V40" s="21">
        <v>0</v>
      </c>
      <c r="W40" s="269">
        <v>1</v>
      </c>
      <c r="X40" s="18">
        <v>3</v>
      </c>
      <c r="Y40" s="19">
        <v>3</v>
      </c>
      <c r="Z40" s="18">
        <v>3</v>
      </c>
      <c r="AA40" s="18">
        <v>3</v>
      </c>
      <c r="AB40" s="20">
        <v>6.2847222222222228E-3</v>
      </c>
      <c r="AC40" s="21">
        <v>0</v>
      </c>
      <c r="AD40" s="269">
        <v>5</v>
      </c>
      <c r="AE40" s="18">
        <v>18.5</v>
      </c>
      <c r="AF40" s="19">
        <v>3.7</v>
      </c>
      <c r="AG40" s="18">
        <v>1</v>
      </c>
      <c r="AH40" s="18">
        <v>7.5</v>
      </c>
      <c r="AI40" s="20">
        <v>6.7962962962962959E-3</v>
      </c>
      <c r="AJ40" s="21">
        <v>1.2</v>
      </c>
      <c r="AK40" s="269">
        <v>2</v>
      </c>
      <c r="AL40" s="18">
        <v>3.25</v>
      </c>
      <c r="AM40" s="19">
        <v>1.625</v>
      </c>
      <c r="AN40" s="18">
        <v>1.1100000000000001</v>
      </c>
      <c r="AO40" s="18">
        <v>2.14</v>
      </c>
      <c r="AP40" s="20">
        <v>6.6898148148148142E-3</v>
      </c>
      <c r="AQ40" s="21">
        <v>1</v>
      </c>
      <c r="AR40" s="269"/>
      <c r="AS40" s="18"/>
      <c r="AT40" s="19"/>
      <c r="AU40" s="18"/>
      <c r="AV40" s="18"/>
      <c r="AW40" s="20"/>
      <c r="AX40" s="21"/>
      <c r="AY40" s="269">
        <v>1</v>
      </c>
      <c r="AZ40" s="18">
        <v>2.0567380100000001</v>
      </c>
      <c r="BA40" s="19">
        <v>2.0567380100000001</v>
      </c>
      <c r="BB40" s="18">
        <v>2.0567380100000001</v>
      </c>
      <c r="BC40" s="18">
        <v>2.0567380100000001</v>
      </c>
      <c r="BD40" s="20">
        <v>8.7847222222222233E-3</v>
      </c>
      <c r="BE40" s="21">
        <v>4.0902777777810115</v>
      </c>
      <c r="BF40" s="269">
        <v>3</v>
      </c>
      <c r="BG40" s="18">
        <v>9.5</v>
      </c>
      <c r="BH40" s="19">
        <v>3.1666666666666665</v>
      </c>
      <c r="BI40" s="18">
        <v>3</v>
      </c>
      <c r="BJ40" s="18">
        <v>3.5</v>
      </c>
      <c r="BK40" s="20">
        <v>7.0910493827160493E-3</v>
      </c>
      <c r="BL40" s="21">
        <v>1</v>
      </c>
      <c r="BM40" s="270"/>
      <c r="BN40" s="27"/>
      <c r="BO40" s="28"/>
      <c r="BP40" s="27"/>
      <c r="BQ40" s="27"/>
      <c r="BR40" s="29"/>
      <c r="BS40" s="271"/>
      <c r="BT40" s="269"/>
      <c r="BU40" s="18"/>
      <c r="BV40" s="19"/>
      <c r="BW40" s="18"/>
      <c r="BX40" s="18"/>
      <c r="BY40" s="20"/>
      <c r="BZ40" s="21"/>
      <c r="CA40" s="269">
        <v>4</v>
      </c>
      <c r="CB40" s="18">
        <v>11.169999999999998</v>
      </c>
      <c r="CC40" s="19">
        <v>2.7924999999999995</v>
      </c>
      <c r="CD40" s="18">
        <v>2.5499999999999998</v>
      </c>
      <c r="CE40" s="18">
        <v>2.9</v>
      </c>
      <c r="CF40" s="20">
        <v>7.2656249999999995E-3</v>
      </c>
      <c r="CG40" s="21">
        <v>0.25</v>
      </c>
      <c r="CH40" s="269">
        <v>1</v>
      </c>
      <c r="CI40" s="18">
        <v>2</v>
      </c>
      <c r="CJ40" s="19">
        <v>2</v>
      </c>
      <c r="CK40" s="18">
        <v>2</v>
      </c>
      <c r="CL40" s="18">
        <v>2</v>
      </c>
      <c r="CM40" s="20">
        <v>6.4583333333333333E-3</v>
      </c>
      <c r="CN40" s="21">
        <v>2</v>
      </c>
      <c r="CO40" s="269">
        <v>5</v>
      </c>
      <c r="CP40" s="18">
        <v>10.25</v>
      </c>
      <c r="CQ40" s="19">
        <v>2.0499999999999998</v>
      </c>
      <c r="CR40" s="18">
        <v>1</v>
      </c>
      <c r="CS40" s="18">
        <v>3</v>
      </c>
      <c r="CT40" s="20">
        <v>6.340277777777778E-3</v>
      </c>
      <c r="CU40" s="21">
        <v>0.2</v>
      </c>
      <c r="CV40" s="269"/>
      <c r="CW40" s="18"/>
      <c r="CX40" s="19"/>
      <c r="CY40" s="18"/>
      <c r="CZ40" s="18"/>
      <c r="DA40" s="20"/>
      <c r="DB40" s="21"/>
      <c r="DC40" s="269"/>
      <c r="DD40" s="18"/>
      <c r="DE40" s="19"/>
      <c r="DF40" s="18"/>
      <c r="DG40" s="18"/>
      <c r="DH40" s="20"/>
      <c r="DI40" s="21"/>
      <c r="DJ40" s="272">
        <v>27</v>
      </c>
      <c r="DK40" s="272">
        <v>84.376738009999997</v>
      </c>
      <c r="DL40" s="273">
        <v>3.1250643707407408</v>
      </c>
      <c r="DM40" s="272">
        <v>1</v>
      </c>
      <c r="DN40" s="272">
        <v>10.9</v>
      </c>
      <c r="DO40" s="274">
        <v>7.0919067215363509E-3</v>
      </c>
      <c r="DP40" s="275">
        <v>0.81815843621411155</v>
      </c>
      <c r="DQ40" s="40">
        <v>1</v>
      </c>
      <c r="DR40" s="18">
        <v>100.4</v>
      </c>
      <c r="DS40" s="19">
        <v>100.4</v>
      </c>
      <c r="DT40" s="18">
        <v>100.4</v>
      </c>
      <c r="DU40" s="18">
        <v>100.4</v>
      </c>
      <c r="DV40" s="20">
        <v>2.7314814814814819E-3</v>
      </c>
      <c r="DW40" s="21">
        <v>0</v>
      </c>
      <c r="DX40" s="269">
        <v>2</v>
      </c>
      <c r="DY40" s="18">
        <v>43.9</v>
      </c>
      <c r="DZ40" s="19">
        <v>21.95</v>
      </c>
      <c r="EA40" s="18">
        <v>12.1</v>
      </c>
      <c r="EB40" s="18">
        <v>31.8</v>
      </c>
      <c r="EC40" s="20">
        <v>2.6562500000000002E-3</v>
      </c>
      <c r="ED40" s="21">
        <v>0</v>
      </c>
      <c r="EE40" s="269">
        <v>2</v>
      </c>
      <c r="EF40" s="18">
        <v>102.5</v>
      </c>
      <c r="EG40" s="19">
        <v>51.25</v>
      </c>
      <c r="EH40" s="18">
        <v>51.1</v>
      </c>
      <c r="EI40" s="18">
        <v>51.4</v>
      </c>
      <c r="EJ40" s="20">
        <v>2.4247685185185188E-3</v>
      </c>
      <c r="EK40" s="21">
        <v>1</v>
      </c>
      <c r="EL40" s="269">
        <v>7</v>
      </c>
      <c r="EM40" s="18">
        <v>80.5</v>
      </c>
      <c r="EN40" s="19">
        <v>11.5</v>
      </c>
      <c r="EO40" s="18">
        <v>1.8</v>
      </c>
      <c r="EP40" s="18">
        <v>33.9</v>
      </c>
      <c r="EQ40" s="20">
        <v>2.44212962962963E-3</v>
      </c>
      <c r="ER40" s="21">
        <v>0</v>
      </c>
      <c r="ES40" s="269">
        <v>2</v>
      </c>
      <c r="ET40" s="18">
        <v>20.5</v>
      </c>
      <c r="EU40" s="19">
        <v>10.25</v>
      </c>
      <c r="EV40" s="18">
        <v>8.8000000000000007</v>
      </c>
      <c r="EW40" s="18">
        <v>11.7</v>
      </c>
      <c r="EX40" s="20">
        <v>2.1527777777777778E-3</v>
      </c>
      <c r="EY40" s="21">
        <v>0</v>
      </c>
      <c r="EZ40" s="269"/>
      <c r="FA40" s="18"/>
      <c r="FB40" s="19"/>
      <c r="FC40" s="18"/>
      <c r="FD40" s="18"/>
      <c r="FE40" s="20"/>
      <c r="FF40" s="21"/>
      <c r="FG40" s="269"/>
      <c r="FH40" s="18"/>
      <c r="FI40" s="19"/>
      <c r="FJ40" s="18"/>
      <c r="FK40" s="18"/>
      <c r="FL40" s="20"/>
      <c r="FM40" s="21"/>
      <c r="FN40" s="269"/>
      <c r="FO40" s="18"/>
      <c r="FP40" s="19"/>
      <c r="FQ40" s="18"/>
      <c r="FR40" s="18"/>
      <c r="FS40" s="20"/>
      <c r="FT40" s="21"/>
      <c r="FU40" s="269"/>
      <c r="FV40" s="18"/>
      <c r="FW40" s="19"/>
      <c r="FX40" s="18"/>
      <c r="FY40" s="18"/>
      <c r="FZ40" s="20"/>
      <c r="GA40" s="21"/>
      <c r="GB40" s="270"/>
      <c r="GC40" s="27"/>
      <c r="GD40" s="28"/>
      <c r="GE40" s="27"/>
      <c r="GF40" s="27"/>
      <c r="GG40" s="29"/>
      <c r="GH40" s="271"/>
      <c r="GI40" s="269"/>
      <c r="GJ40" s="18"/>
      <c r="GK40" s="19"/>
      <c r="GL40" s="18"/>
      <c r="GM40" s="18"/>
      <c r="GN40" s="20"/>
      <c r="GO40" s="21"/>
      <c r="GP40" s="269">
        <v>1</v>
      </c>
      <c r="GQ40" s="18">
        <v>11</v>
      </c>
      <c r="GR40" s="19">
        <v>11</v>
      </c>
      <c r="GS40" s="18">
        <v>11</v>
      </c>
      <c r="GT40" s="18">
        <v>11</v>
      </c>
      <c r="GU40" s="20">
        <v>2.4537037037037036E-3</v>
      </c>
      <c r="GV40" s="21">
        <v>0</v>
      </c>
      <c r="GW40" s="269"/>
      <c r="GX40" s="18"/>
      <c r="GY40" s="19"/>
      <c r="GZ40" s="18"/>
      <c r="HA40" s="18"/>
      <c r="HB40" s="20"/>
      <c r="HC40" s="21"/>
      <c r="HD40" s="269">
        <v>3</v>
      </c>
      <c r="HE40" s="18">
        <v>19.5</v>
      </c>
      <c r="HF40" s="19">
        <v>6.5</v>
      </c>
      <c r="HG40" s="18">
        <v>6.5</v>
      </c>
      <c r="HH40" s="18">
        <v>6.5</v>
      </c>
      <c r="HI40" s="20">
        <v>2.673611111111111E-3</v>
      </c>
      <c r="HJ40" s="21">
        <v>0</v>
      </c>
      <c r="HK40" s="269"/>
      <c r="HL40" s="18"/>
      <c r="HM40" s="19"/>
      <c r="HN40" s="18"/>
      <c r="HO40" s="18"/>
      <c r="HP40" s="20"/>
      <c r="HQ40" s="21"/>
      <c r="HR40" s="269"/>
      <c r="HS40" s="18"/>
      <c r="HT40" s="19"/>
      <c r="HU40" s="18"/>
      <c r="HV40" s="18"/>
      <c r="HW40" s="20"/>
      <c r="HX40" s="21"/>
      <c r="HY40" s="272">
        <v>18</v>
      </c>
      <c r="HZ40" s="272">
        <v>378.3</v>
      </c>
      <c r="IA40" s="273">
        <v>21.016666666666666</v>
      </c>
      <c r="IB40" s="272">
        <v>1.8</v>
      </c>
      <c r="IC40" s="272">
        <v>100.4</v>
      </c>
      <c r="ID40" s="274">
        <v>2.4871399176954732E-3</v>
      </c>
      <c r="IE40" s="275">
        <v>0.1111111111111111</v>
      </c>
      <c r="IF40" s="40">
        <v>1</v>
      </c>
      <c r="IG40" s="18">
        <v>1.8</v>
      </c>
      <c r="IH40" s="19">
        <v>1.8</v>
      </c>
      <c r="II40" s="18">
        <v>1.8</v>
      </c>
      <c r="IJ40" s="18">
        <v>1.8</v>
      </c>
      <c r="IK40" s="20">
        <v>2.9872685185185183E-2</v>
      </c>
      <c r="IL40" s="21">
        <v>0</v>
      </c>
      <c r="IM40" s="269">
        <v>3</v>
      </c>
      <c r="IN40" s="18">
        <v>4.9000000000000004</v>
      </c>
      <c r="IO40" s="19">
        <v>1.6333333333333335</v>
      </c>
      <c r="IP40" s="18">
        <v>1.1000000000000001</v>
      </c>
      <c r="IQ40" s="18">
        <v>2.5</v>
      </c>
      <c r="IR40" s="20">
        <v>2.396219135802469E-2</v>
      </c>
      <c r="IS40" s="21">
        <v>1.3333333333333333</v>
      </c>
      <c r="IT40" s="269"/>
      <c r="IU40" s="18"/>
      <c r="IV40" s="19"/>
      <c r="IW40" s="18"/>
      <c r="IX40" s="18"/>
      <c r="IY40" s="20"/>
      <c r="IZ40" s="21"/>
      <c r="JA40" s="269">
        <v>2</v>
      </c>
      <c r="JB40" s="18">
        <v>1.73</v>
      </c>
      <c r="JC40" s="19">
        <v>0.86499999999999999</v>
      </c>
      <c r="JD40" s="18">
        <v>0.5</v>
      </c>
      <c r="JE40" s="18">
        <v>1.23</v>
      </c>
      <c r="JF40" s="20">
        <v>2.6655092592592591E-2</v>
      </c>
      <c r="JG40" s="21">
        <v>0.5</v>
      </c>
      <c r="JH40" s="269"/>
      <c r="JI40" s="18"/>
      <c r="JJ40" s="19"/>
      <c r="JK40" s="18"/>
      <c r="JL40" s="18"/>
      <c r="JM40" s="20"/>
      <c r="JN40" s="21"/>
      <c r="JO40" s="269"/>
      <c r="JP40" s="18"/>
      <c r="JQ40" s="19"/>
      <c r="JR40" s="18"/>
      <c r="JS40" s="18"/>
      <c r="JT40" s="20"/>
      <c r="JU40" s="21"/>
      <c r="JV40" s="269"/>
      <c r="JW40" s="18"/>
      <c r="JX40" s="19"/>
      <c r="JY40" s="18"/>
      <c r="JZ40" s="18"/>
      <c r="KA40" s="20"/>
      <c r="KB40" s="21"/>
      <c r="KC40" s="269"/>
      <c r="KD40" s="18"/>
      <c r="KE40" s="19"/>
      <c r="KF40" s="18"/>
      <c r="KG40" s="18"/>
      <c r="KH40" s="20"/>
      <c r="KI40" s="21"/>
      <c r="KJ40" s="269"/>
      <c r="KK40" s="18"/>
      <c r="KL40" s="19"/>
      <c r="KM40" s="18"/>
      <c r="KN40" s="18"/>
      <c r="KO40" s="20"/>
      <c r="KP40" s="21"/>
      <c r="KQ40" s="270"/>
      <c r="KR40" s="27"/>
      <c r="KS40" s="28"/>
      <c r="KT40" s="27"/>
      <c r="KU40" s="27"/>
      <c r="KV40" s="29"/>
      <c r="KW40" s="271"/>
      <c r="KX40" s="269"/>
      <c r="KY40" s="18"/>
      <c r="KZ40" s="19"/>
      <c r="LA40" s="18"/>
      <c r="LB40" s="18"/>
      <c r="LC40" s="20"/>
      <c r="LD40" s="21"/>
      <c r="LE40" s="269">
        <v>2</v>
      </c>
      <c r="LF40" s="18">
        <v>0.75</v>
      </c>
      <c r="LG40" s="19">
        <v>0.375</v>
      </c>
      <c r="LH40" s="18">
        <v>0.25</v>
      </c>
      <c r="LI40" s="18">
        <v>0.5</v>
      </c>
      <c r="LJ40" s="20">
        <v>2.7245370370370368E-2</v>
      </c>
      <c r="LK40" s="21">
        <v>0</v>
      </c>
      <c r="LL40" s="269">
        <v>1</v>
      </c>
      <c r="LM40" s="18">
        <v>0.27</v>
      </c>
      <c r="LN40" s="19">
        <v>0.27</v>
      </c>
      <c r="LO40" s="18">
        <v>0.27</v>
      </c>
      <c r="LP40" s="18">
        <v>0.27</v>
      </c>
      <c r="LQ40" s="20">
        <v>2.704861111111111E-2</v>
      </c>
      <c r="LR40" s="21">
        <v>1</v>
      </c>
      <c r="LS40" s="269"/>
      <c r="LT40" s="18"/>
      <c r="LU40" s="19"/>
      <c r="LV40" s="18"/>
      <c r="LW40" s="18"/>
      <c r="LX40" s="20"/>
      <c r="LY40" s="21"/>
      <c r="LZ40" s="269"/>
      <c r="MA40" s="18"/>
      <c r="MB40" s="19"/>
      <c r="MC40" s="18"/>
      <c r="MD40" s="18"/>
      <c r="ME40" s="20"/>
      <c r="MF40" s="21"/>
      <c r="MG40" s="269"/>
      <c r="MH40" s="18"/>
      <c r="MI40" s="19"/>
      <c r="MJ40" s="18"/>
      <c r="MK40" s="18"/>
      <c r="ML40" s="20"/>
      <c r="MM40" s="21"/>
      <c r="MN40" s="272">
        <v>9</v>
      </c>
      <c r="MO40" s="272">
        <v>9.4499999999999993</v>
      </c>
      <c r="MP40" s="273">
        <v>1.0499999999999998</v>
      </c>
      <c r="MQ40" s="272">
        <v>0.25</v>
      </c>
      <c r="MR40" s="272">
        <v>2.5</v>
      </c>
      <c r="MS40" s="274">
        <v>2.6289866255144029E-2</v>
      </c>
      <c r="MT40" s="275">
        <v>0.66666666666666663</v>
      </c>
      <c r="MU40" s="40"/>
      <c r="MV40" s="18"/>
      <c r="MW40" s="19"/>
      <c r="MX40" s="18"/>
      <c r="MY40" s="18"/>
      <c r="MZ40" s="20"/>
      <c r="NA40" s="21"/>
      <c r="NB40" s="272"/>
      <c r="NC40" s="272"/>
      <c r="ND40" s="273"/>
      <c r="NE40" s="272"/>
      <c r="NF40" s="272"/>
      <c r="NG40" s="274"/>
      <c r="NH40" s="276"/>
    </row>
    <row r="41" spans="1:372" s="22" customFormat="1" x14ac:dyDescent="0.2">
      <c r="A41" s="268">
        <v>31</v>
      </c>
      <c r="B41" s="40">
        <v>3</v>
      </c>
      <c r="C41" s="18">
        <v>17.850000000000001</v>
      </c>
      <c r="D41" s="19">
        <v>5.95</v>
      </c>
      <c r="E41" s="18">
        <v>3.1</v>
      </c>
      <c r="F41" s="18">
        <v>10.25</v>
      </c>
      <c r="G41" s="20">
        <v>8.379629629629631E-3</v>
      </c>
      <c r="H41" s="21">
        <v>0</v>
      </c>
      <c r="I41" s="269">
        <v>1</v>
      </c>
      <c r="J41" s="18">
        <v>26.2</v>
      </c>
      <c r="K41" s="19">
        <v>26.2</v>
      </c>
      <c r="L41" s="18">
        <v>26.2</v>
      </c>
      <c r="M41" s="18">
        <v>26.2</v>
      </c>
      <c r="N41" s="20">
        <v>1.0555555555555554E-2</v>
      </c>
      <c r="O41" s="21">
        <v>0</v>
      </c>
      <c r="P41" s="269">
        <v>3</v>
      </c>
      <c r="Q41" s="18">
        <v>16.100000000000001</v>
      </c>
      <c r="R41" s="19">
        <v>5.3666666666666671</v>
      </c>
      <c r="S41" s="18">
        <v>2.1</v>
      </c>
      <c r="T41" s="18">
        <v>10.9</v>
      </c>
      <c r="U41" s="20">
        <v>7.6195987654320979E-3</v>
      </c>
      <c r="V41" s="21">
        <v>0</v>
      </c>
      <c r="W41" s="269">
        <v>1</v>
      </c>
      <c r="X41" s="18">
        <v>26.2</v>
      </c>
      <c r="Y41" s="19">
        <v>26.2</v>
      </c>
      <c r="Z41" s="18">
        <v>26.2</v>
      </c>
      <c r="AA41" s="18">
        <v>26.2</v>
      </c>
      <c r="AB41" s="20">
        <v>9.4675925925925917E-3</v>
      </c>
      <c r="AC41" s="21">
        <v>0</v>
      </c>
      <c r="AD41" s="269">
        <v>4</v>
      </c>
      <c r="AE41" s="18">
        <v>19.89</v>
      </c>
      <c r="AF41" s="19">
        <v>4.9725000000000001</v>
      </c>
      <c r="AG41" s="18">
        <v>2.94</v>
      </c>
      <c r="AH41" s="18">
        <v>7.75</v>
      </c>
      <c r="AI41" s="20">
        <v>8.0353009259259266E-3</v>
      </c>
      <c r="AJ41" s="21">
        <v>1.5</v>
      </c>
      <c r="AK41" s="269">
        <v>4</v>
      </c>
      <c r="AL41" s="18">
        <v>7.8</v>
      </c>
      <c r="AM41" s="19">
        <v>1.95</v>
      </c>
      <c r="AN41" s="18">
        <v>0.55000000000000004</v>
      </c>
      <c r="AO41" s="18">
        <v>3.15</v>
      </c>
      <c r="AP41" s="20">
        <v>6.898148148148148E-3</v>
      </c>
      <c r="AQ41" s="21">
        <v>0</v>
      </c>
      <c r="AR41" s="269">
        <v>3</v>
      </c>
      <c r="AS41" s="18">
        <v>7.1999999999999993</v>
      </c>
      <c r="AT41" s="19">
        <v>2.4</v>
      </c>
      <c r="AU41" s="18">
        <v>1.91</v>
      </c>
      <c r="AV41" s="18">
        <v>3.01</v>
      </c>
      <c r="AW41" s="20">
        <v>7.7083333333333344E-3</v>
      </c>
      <c r="AX41" s="21">
        <v>3.7974537037031646</v>
      </c>
      <c r="AY41" s="269">
        <v>1</v>
      </c>
      <c r="AZ41" s="18">
        <v>3.0695727399999999</v>
      </c>
      <c r="BA41" s="19">
        <v>3.0695727399999999</v>
      </c>
      <c r="BB41" s="18">
        <v>3.0695727399999999</v>
      </c>
      <c r="BC41" s="18">
        <v>3.0695727399999999</v>
      </c>
      <c r="BD41" s="20">
        <v>7.4652777777777781E-3</v>
      </c>
      <c r="BE41" s="21">
        <v>6.9312500000014552</v>
      </c>
      <c r="BF41" s="269">
        <v>3</v>
      </c>
      <c r="BG41" s="18">
        <v>21.82</v>
      </c>
      <c r="BH41" s="19">
        <v>7.2733333333333334</v>
      </c>
      <c r="BI41" s="18">
        <v>4.25</v>
      </c>
      <c r="BJ41" s="18">
        <v>10.31</v>
      </c>
      <c r="BK41" s="20">
        <v>7.7237654320987644E-3</v>
      </c>
      <c r="BL41" s="21">
        <v>0.33333333333333331</v>
      </c>
      <c r="BM41" s="270">
        <v>1</v>
      </c>
      <c r="BN41" s="27">
        <v>2.75</v>
      </c>
      <c r="BO41" s="28">
        <v>2.75</v>
      </c>
      <c r="BP41" s="27">
        <v>2.75</v>
      </c>
      <c r="BQ41" s="27">
        <v>2.75</v>
      </c>
      <c r="BR41" s="29">
        <v>7.9629629629629634E-3</v>
      </c>
      <c r="BS41" s="271">
        <v>0</v>
      </c>
      <c r="BT41" s="269">
        <v>4</v>
      </c>
      <c r="BU41" s="18">
        <v>12.22</v>
      </c>
      <c r="BV41" s="19">
        <v>3.0550000000000002</v>
      </c>
      <c r="BW41" s="18">
        <v>2.5499999999999998</v>
      </c>
      <c r="BX41" s="18">
        <v>3.5</v>
      </c>
      <c r="BY41" s="20">
        <v>7.3003472222222228E-3</v>
      </c>
      <c r="BZ41" s="21">
        <v>0</v>
      </c>
      <c r="CA41" s="269">
        <v>2</v>
      </c>
      <c r="CB41" s="18">
        <v>6</v>
      </c>
      <c r="CC41" s="19">
        <v>3</v>
      </c>
      <c r="CD41" s="18">
        <v>3</v>
      </c>
      <c r="CE41" s="18">
        <v>3</v>
      </c>
      <c r="CF41" s="20">
        <v>6.9097222222222225E-3</v>
      </c>
      <c r="CG41" s="21">
        <v>0</v>
      </c>
      <c r="CH41" s="269">
        <v>3</v>
      </c>
      <c r="CI41" s="18">
        <v>8</v>
      </c>
      <c r="CJ41" s="19">
        <v>2.6666666666666665</v>
      </c>
      <c r="CK41" s="18">
        <v>1</v>
      </c>
      <c r="CL41" s="18">
        <v>5</v>
      </c>
      <c r="CM41" s="20">
        <v>7.037037037037037E-3</v>
      </c>
      <c r="CN41" s="21">
        <v>1.3333333333333333</v>
      </c>
      <c r="CO41" s="269">
        <v>2</v>
      </c>
      <c r="CP41" s="18">
        <v>6.6</v>
      </c>
      <c r="CQ41" s="19">
        <v>3.3</v>
      </c>
      <c r="CR41" s="18">
        <v>3.1</v>
      </c>
      <c r="CS41" s="18">
        <v>3.5</v>
      </c>
      <c r="CT41" s="20">
        <v>7.7951388888888879E-3</v>
      </c>
      <c r="CU41" s="21">
        <v>0.5</v>
      </c>
      <c r="CV41" s="269"/>
      <c r="CW41" s="18"/>
      <c r="CX41" s="19"/>
      <c r="CY41" s="18"/>
      <c r="CZ41" s="18"/>
      <c r="DA41" s="20"/>
      <c r="DB41" s="21"/>
      <c r="DC41" s="269"/>
      <c r="DD41" s="18"/>
      <c r="DE41" s="19"/>
      <c r="DF41" s="18"/>
      <c r="DG41" s="18"/>
      <c r="DH41" s="20"/>
      <c r="DI41" s="21"/>
      <c r="DJ41" s="272">
        <v>35</v>
      </c>
      <c r="DK41" s="272">
        <v>181.69957273999998</v>
      </c>
      <c r="DL41" s="273">
        <v>5.1914163639999993</v>
      </c>
      <c r="DM41" s="272">
        <v>0.55000000000000004</v>
      </c>
      <c r="DN41" s="272">
        <v>26.2</v>
      </c>
      <c r="DO41" s="274">
        <v>7.6914682539682526E-3</v>
      </c>
      <c r="DP41" s="275">
        <v>0.86638888888888432</v>
      </c>
      <c r="DQ41" s="40">
        <v>2</v>
      </c>
      <c r="DR41" s="18">
        <v>112.5</v>
      </c>
      <c r="DS41" s="19">
        <v>56.25</v>
      </c>
      <c r="DT41" s="18">
        <v>10</v>
      </c>
      <c r="DU41" s="18">
        <v>102.5</v>
      </c>
      <c r="DV41" s="20">
        <v>2.3090277777777779E-3</v>
      </c>
      <c r="DW41" s="21">
        <v>0</v>
      </c>
      <c r="DX41" s="269">
        <v>2</v>
      </c>
      <c r="DY41" s="18">
        <v>122</v>
      </c>
      <c r="DZ41" s="19">
        <v>61</v>
      </c>
      <c r="EA41" s="18">
        <v>10</v>
      </c>
      <c r="EB41" s="18">
        <v>112</v>
      </c>
      <c r="EC41" s="20">
        <v>2.2222222222222222E-3</v>
      </c>
      <c r="ED41" s="21">
        <v>2</v>
      </c>
      <c r="EE41" s="269">
        <v>2</v>
      </c>
      <c r="EF41" s="18">
        <v>112.1</v>
      </c>
      <c r="EG41" s="19">
        <v>56.05</v>
      </c>
      <c r="EH41" s="18">
        <v>11</v>
      </c>
      <c r="EI41" s="18">
        <v>101.1</v>
      </c>
      <c r="EJ41" s="20">
        <v>2.3553240740740739E-3</v>
      </c>
      <c r="EK41" s="21">
        <v>0.5</v>
      </c>
      <c r="EL41" s="269">
        <v>1</v>
      </c>
      <c r="EM41" s="18">
        <v>112</v>
      </c>
      <c r="EN41" s="19">
        <v>112</v>
      </c>
      <c r="EO41" s="18">
        <v>112</v>
      </c>
      <c r="EP41" s="18">
        <v>112</v>
      </c>
      <c r="EQ41" s="20">
        <v>2.4537037037037036E-3</v>
      </c>
      <c r="ER41" s="21">
        <v>0</v>
      </c>
      <c r="ES41" s="269">
        <v>1</v>
      </c>
      <c r="ET41" s="18">
        <v>6</v>
      </c>
      <c r="EU41" s="19">
        <v>6</v>
      </c>
      <c r="EV41" s="18">
        <v>6</v>
      </c>
      <c r="EW41" s="18">
        <v>6</v>
      </c>
      <c r="EX41" s="20">
        <v>5.37037037037037E-3</v>
      </c>
      <c r="EY41" s="21">
        <v>4</v>
      </c>
      <c r="EZ41" s="269">
        <v>1</v>
      </c>
      <c r="FA41" s="18">
        <v>4.6900000000000004</v>
      </c>
      <c r="FB41" s="19">
        <v>4.6900000000000004</v>
      </c>
      <c r="FC41" s="18">
        <v>4.6900000000000004</v>
      </c>
      <c r="FD41" s="18">
        <v>4.6900000000000004</v>
      </c>
      <c r="FE41" s="20">
        <v>2.7662037037037034E-3</v>
      </c>
      <c r="FF41" s="21">
        <v>3</v>
      </c>
      <c r="FG41" s="269"/>
      <c r="FH41" s="18"/>
      <c r="FI41" s="19"/>
      <c r="FJ41" s="18"/>
      <c r="FK41" s="18"/>
      <c r="FL41" s="20"/>
      <c r="FM41" s="21"/>
      <c r="FN41" s="269"/>
      <c r="FO41" s="18"/>
      <c r="FP41" s="19"/>
      <c r="FQ41" s="18"/>
      <c r="FR41" s="18"/>
      <c r="FS41" s="20"/>
      <c r="FT41" s="21"/>
      <c r="FU41" s="269">
        <v>2</v>
      </c>
      <c r="FV41" s="18">
        <v>12.26</v>
      </c>
      <c r="FW41" s="19">
        <v>6.13</v>
      </c>
      <c r="FX41" s="18">
        <v>5</v>
      </c>
      <c r="FY41" s="18">
        <v>7.26</v>
      </c>
      <c r="FZ41" s="20">
        <v>4.9305555555555561E-3</v>
      </c>
      <c r="GA41" s="21">
        <v>2</v>
      </c>
      <c r="GB41" s="270">
        <v>1</v>
      </c>
      <c r="GC41" s="27">
        <v>5</v>
      </c>
      <c r="GD41" s="28">
        <v>5</v>
      </c>
      <c r="GE41" s="27">
        <v>5</v>
      </c>
      <c r="GF41" s="27">
        <v>5</v>
      </c>
      <c r="GG41" s="29">
        <v>6.2499999999999995E-3</v>
      </c>
      <c r="GH41" s="271">
        <v>12</v>
      </c>
      <c r="GI41" s="269">
        <v>1</v>
      </c>
      <c r="GJ41" s="18">
        <v>10</v>
      </c>
      <c r="GK41" s="19">
        <v>10</v>
      </c>
      <c r="GL41" s="18">
        <v>10</v>
      </c>
      <c r="GM41" s="18">
        <v>10</v>
      </c>
      <c r="GN41" s="20">
        <v>2.3263888888888887E-3</v>
      </c>
      <c r="GO41" s="21">
        <v>0</v>
      </c>
      <c r="GP41" s="269">
        <v>2</v>
      </c>
      <c r="GQ41" s="18">
        <v>70</v>
      </c>
      <c r="GR41" s="19">
        <v>35</v>
      </c>
      <c r="GS41" s="18">
        <v>25</v>
      </c>
      <c r="GT41" s="18">
        <v>45</v>
      </c>
      <c r="GU41" s="20">
        <v>2.8067129629629627E-3</v>
      </c>
      <c r="GV41" s="21">
        <v>1</v>
      </c>
      <c r="GW41" s="269">
        <v>2</v>
      </c>
      <c r="GX41" s="18">
        <v>32.6</v>
      </c>
      <c r="GY41" s="19">
        <v>16.3</v>
      </c>
      <c r="GZ41" s="18">
        <v>12.6</v>
      </c>
      <c r="HA41" s="18">
        <v>20</v>
      </c>
      <c r="HB41" s="20">
        <v>3.2233796296296299E-3</v>
      </c>
      <c r="HC41" s="21">
        <v>0.5</v>
      </c>
      <c r="HD41" s="269">
        <v>4</v>
      </c>
      <c r="HE41" s="18">
        <v>34.36</v>
      </c>
      <c r="HF41" s="19">
        <v>8.59</v>
      </c>
      <c r="HG41" s="18">
        <v>6.76</v>
      </c>
      <c r="HH41" s="18">
        <v>10.6</v>
      </c>
      <c r="HI41" s="20">
        <v>2.7546296296296294E-3</v>
      </c>
      <c r="HJ41" s="21">
        <v>0.25</v>
      </c>
      <c r="HK41" s="269"/>
      <c r="HL41" s="18"/>
      <c r="HM41" s="19"/>
      <c r="HN41" s="18"/>
      <c r="HO41" s="18"/>
      <c r="HP41" s="20"/>
      <c r="HQ41" s="21"/>
      <c r="HR41" s="269"/>
      <c r="HS41" s="18"/>
      <c r="HT41" s="19"/>
      <c r="HU41" s="18"/>
      <c r="HV41" s="18"/>
      <c r="HW41" s="20"/>
      <c r="HX41" s="21"/>
      <c r="HY41" s="272">
        <v>21</v>
      </c>
      <c r="HZ41" s="272">
        <v>633.51</v>
      </c>
      <c r="IA41" s="273">
        <v>30.167142857142856</v>
      </c>
      <c r="IB41" s="272">
        <v>4.6900000000000004</v>
      </c>
      <c r="IC41" s="272">
        <v>112</v>
      </c>
      <c r="ID41" s="274">
        <v>3.1371252204585539E-3</v>
      </c>
      <c r="IE41" s="275">
        <v>1.5238095238095237</v>
      </c>
      <c r="IF41" s="40">
        <v>3</v>
      </c>
      <c r="IG41" s="18">
        <v>2.6</v>
      </c>
      <c r="IH41" s="19">
        <v>0.8666666666666667</v>
      </c>
      <c r="II41" s="18">
        <v>0.5</v>
      </c>
      <c r="IJ41" s="18">
        <v>1.1000000000000001</v>
      </c>
      <c r="IK41" s="20">
        <v>2.6670524691358024E-2</v>
      </c>
      <c r="IL41" s="21">
        <v>0</v>
      </c>
      <c r="IM41" s="269">
        <v>1</v>
      </c>
      <c r="IN41" s="18">
        <v>2.4</v>
      </c>
      <c r="IO41" s="19">
        <v>2.4</v>
      </c>
      <c r="IP41" s="18">
        <v>2.4</v>
      </c>
      <c r="IQ41" s="18">
        <v>2.4</v>
      </c>
      <c r="IR41" s="20">
        <v>2.4756944444444443E-2</v>
      </c>
      <c r="IS41" s="21">
        <v>0</v>
      </c>
      <c r="IT41" s="269">
        <v>2</v>
      </c>
      <c r="IU41" s="18">
        <v>2.4</v>
      </c>
      <c r="IV41" s="19">
        <v>1.2</v>
      </c>
      <c r="IW41" s="18">
        <v>1.2</v>
      </c>
      <c r="IX41" s="18">
        <v>1.2</v>
      </c>
      <c r="IY41" s="20">
        <v>2.6047453703703705E-2</v>
      </c>
      <c r="IZ41" s="21">
        <v>0</v>
      </c>
      <c r="JA41" s="269">
        <v>1</v>
      </c>
      <c r="JB41" s="18">
        <v>2.4</v>
      </c>
      <c r="JC41" s="19">
        <v>2.4</v>
      </c>
      <c r="JD41" s="18">
        <v>2.4</v>
      </c>
      <c r="JE41" s="18">
        <v>2.4</v>
      </c>
      <c r="JF41" s="20">
        <v>2.4432870370370369E-2</v>
      </c>
      <c r="JG41" s="21">
        <v>0</v>
      </c>
      <c r="JH41" s="269"/>
      <c r="JI41" s="18"/>
      <c r="JJ41" s="19"/>
      <c r="JK41" s="18"/>
      <c r="JL41" s="18"/>
      <c r="JM41" s="20"/>
      <c r="JN41" s="21"/>
      <c r="JO41" s="269"/>
      <c r="JP41" s="18"/>
      <c r="JQ41" s="19"/>
      <c r="JR41" s="18"/>
      <c r="JS41" s="18"/>
      <c r="JT41" s="20"/>
      <c r="JU41" s="21"/>
      <c r="JV41" s="269"/>
      <c r="JW41" s="18"/>
      <c r="JX41" s="19"/>
      <c r="JY41" s="18"/>
      <c r="JZ41" s="18"/>
      <c r="KA41" s="20"/>
      <c r="KB41" s="21"/>
      <c r="KC41" s="269"/>
      <c r="KD41" s="18"/>
      <c r="KE41" s="19"/>
      <c r="KF41" s="18"/>
      <c r="KG41" s="18"/>
      <c r="KH41" s="20"/>
      <c r="KI41" s="21"/>
      <c r="KJ41" s="269"/>
      <c r="KK41" s="18"/>
      <c r="KL41" s="19"/>
      <c r="KM41" s="18"/>
      <c r="KN41" s="18"/>
      <c r="KO41" s="20"/>
      <c r="KP41" s="21"/>
      <c r="KQ41" s="270"/>
      <c r="KR41" s="27"/>
      <c r="KS41" s="28"/>
      <c r="KT41" s="27"/>
      <c r="KU41" s="27"/>
      <c r="KV41" s="29"/>
      <c r="KW41" s="271"/>
      <c r="KX41" s="269">
        <v>3</v>
      </c>
      <c r="KY41" s="18">
        <v>1.1000000000000001</v>
      </c>
      <c r="KZ41" s="19">
        <v>0.3666666666666667</v>
      </c>
      <c r="LA41" s="18">
        <v>0.25</v>
      </c>
      <c r="LB41" s="18">
        <v>0.5</v>
      </c>
      <c r="LC41" s="20">
        <v>2.7970679012345678E-2</v>
      </c>
      <c r="LD41" s="21">
        <v>3</v>
      </c>
      <c r="LE41" s="269">
        <v>2</v>
      </c>
      <c r="LF41" s="18">
        <v>0.75</v>
      </c>
      <c r="LG41" s="19">
        <v>0.375</v>
      </c>
      <c r="LH41" s="18">
        <v>0.25</v>
      </c>
      <c r="LI41" s="18">
        <v>0.5</v>
      </c>
      <c r="LJ41" s="20">
        <v>2.5254629629629627E-2</v>
      </c>
      <c r="LK41" s="21">
        <v>0</v>
      </c>
      <c r="LL41" s="269"/>
      <c r="LM41" s="18"/>
      <c r="LN41" s="19"/>
      <c r="LO41" s="18"/>
      <c r="LP41" s="18"/>
      <c r="LQ41" s="20"/>
      <c r="LR41" s="21"/>
      <c r="LS41" s="269">
        <v>2</v>
      </c>
      <c r="LT41" s="18">
        <v>0.75</v>
      </c>
      <c r="LU41" s="19">
        <v>0.375</v>
      </c>
      <c r="LV41" s="18">
        <v>0.25</v>
      </c>
      <c r="LW41" s="18">
        <v>0.5</v>
      </c>
      <c r="LX41" s="20">
        <v>2.1863425925925925E-2</v>
      </c>
      <c r="LY41" s="21">
        <v>0</v>
      </c>
      <c r="LZ41" s="269"/>
      <c r="MA41" s="18"/>
      <c r="MB41" s="19"/>
      <c r="MC41" s="18"/>
      <c r="MD41" s="18"/>
      <c r="ME41" s="20"/>
      <c r="MF41" s="21"/>
      <c r="MG41" s="269"/>
      <c r="MH41" s="18"/>
      <c r="MI41" s="19"/>
      <c r="MJ41" s="18"/>
      <c r="MK41" s="18"/>
      <c r="ML41" s="20"/>
      <c r="MM41" s="21"/>
      <c r="MN41" s="272">
        <v>14</v>
      </c>
      <c r="MO41" s="272">
        <v>12.4</v>
      </c>
      <c r="MP41" s="273">
        <v>0.88571428571428579</v>
      </c>
      <c r="MQ41" s="272">
        <v>0.25</v>
      </c>
      <c r="MR41" s="272">
        <v>2.4</v>
      </c>
      <c r="MS41" s="274">
        <v>2.5674603174603173E-2</v>
      </c>
      <c r="MT41" s="275">
        <v>0.6428571428571429</v>
      </c>
      <c r="MU41" s="40"/>
      <c r="MV41" s="18"/>
      <c r="MW41" s="19"/>
      <c r="MX41" s="18"/>
      <c r="MY41" s="18"/>
      <c r="MZ41" s="20"/>
      <c r="NA41" s="21"/>
      <c r="NB41" s="272"/>
      <c r="NC41" s="272"/>
      <c r="ND41" s="273"/>
      <c r="NE41" s="272"/>
      <c r="NF41" s="272"/>
      <c r="NG41" s="274"/>
      <c r="NH41" s="276"/>
    </row>
    <row r="42" spans="1:372" s="22" customFormat="1" x14ac:dyDescent="0.2">
      <c r="A42" s="268">
        <v>32</v>
      </c>
      <c r="B42" s="40">
        <v>1</v>
      </c>
      <c r="C42" s="18">
        <v>8</v>
      </c>
      <c r="D42" s="19">
        <v>8</v>
      </c>
      <c r="E42" s="18">
        <v>8</v>
      </c>
      <c r="F42" s="18">
        <v>8</v>
      </c>
      <c r="G42" s="20">
        <v>8.4490740740740741E-3</v>
      </c>
      <c r="H42" s="21">
        <v>3</v>
      </c>
      <c r="I42" s="269">
        <v>1</v>
      </c>
      <c r="J42" s="18">
        <v>4.3</v>
      </c>
      <c r="K42" s="19">
        <v>4.3</v>
      </c>
      <c r="L42" s="18">
        <v>4.3</v>
      </c>
      <c r="M42" s="18">
        <v>4.3</v>
      </c>
      <c r="N42" s="20">
        <v>7.789351851851852E-3</v>
      </c>
      <c r="O42" s="21">
        <v>0</v>
      </c>
      <c r="P42" s="269">
        <v>2</v>
      </c>
      <c r="Q42" s="18">
        <v>11.2</v>
      </c>
      <c r="R42" s="19">
        <v>5.6</v>
      </c>
      <c r="S42" s="18">
        <v>3</v>
      </c>
      <c r="T42" s="18">
        <v>8.1999999999999993</v>
      </c>
      <c r="U42" s="20">
        <v>7.4942129629629629E-3</v>
      </c>
      <c r="V42" s="21">
        <v>0</v>
      </c>
      <c r="W42" s="269">
        <v>1</v>
      </c>
      <c r="X42" s="18">
        <v>3.1</v>
      </c>
      <c r="Y42" s="19">
        <v>3.1</v>
      </c>
      <c r="Z42" s="18">
        <v>3.1</v>
      </c>
      <c r="AA42" s="18">
        <v>3.1</v>
      </c>
      <c r="AB42" s="20">
        <v>6.5277777777777782E-3</v>
      </c>
      <c r="AC42" s="21">
        <v>9</v>
      </c>
      <c r="AD42" s="269">
        <v>5</v>
      </c>
      <c r="AE42" s="18">
        <v>23</v>
      </c>
      <c r="AF42" s="19">
        <v>4.5999999999999996</v>
      </c>
      <c r="AG42" s="18">
        <v>1</v>
      </c>
      <c r="AH42" s="18">
        <v>10</v>
      </c>
      <c r="AI42" s="20">
        <v>6.5462962962962975E-3</v>
      </c>
      <c r="AJ42" s="21">
        <v>0.6</v>
      </c>
      <c r="AK42" s="269">
        <v>1</v>
      </c>
      <c r="AL42" s="18">
        <v>4.5199999999999996</v>
      </c>
      <c r="AM42" s="19">
        <v>4.5199999999999996</v>
      </c>
      <c r="AN42" s="18">
        <v>4.5199999999999996</v>
      </c>
      <c r="AO42" s="18">
        <v>4.5199999999999996</v>
      </c>
      <c r="AP42" s="20">
        <v>9.2129629629629627E-3</v>
      </c>
      <c r="AQ42" s="21">
        <v>2</v>
      </c>
      <c r="AR42" s="269">
        <v>2</v>
      </c>
      <c r="AS42" s="18">
        <v>5.5399999999999991</v>
      </c>
      <c r="AT42" s="19">
        <v>2.7699999999999996</v>
      </c>
      <c r="AU42" s="18">
        <v>2.5299999999999998</v>
      </c>
      <c r="AV42" s="18">
        <v>3.01</v>
      </c>
      <c r="AW42" s="20">
        <v>7.9340277777777777E-3</v>
      </c>
      <c r="AX42" s="21">
        <v>2.8274305555569299</v>
      </c>
      <c r="AY42" s="269">
        <v>4</v>
      </c>
      <c r="AZ42" s="18">
        <v>11.19100439</v>
      </c>
      <c r="BA42" s="19">
        <v>2.7977510975</v>
      </c>
      <c r="BB42" s="18">
        <v>1.83304445</v>
      </c>
      <c r="BC42" s="18">
        <v>4.3</v>
      </c>
      <c r="BD42" s="20">
        <v>7.5231481481481486E-3</v>
      </c>
      <c r="BE42" s="21">
        <v>1.054513888888323</v>
      </c>
      <c r="BF42" s="269">
        <v>3</v>
      </c>
      <c r="BG42" s="18">
        <v>14.95</v>
      </c>
      <c r="BH42" s="19">
        <v>4.9833333333333334</v>
      </c>
      <c r="BI42" s="18">
        <v>4</v>
      </c>
      <c r="BJ42" s="18">
        <v>6</v>
      </c>
      <c r="BK42" s="20">
        <v>6.9483024691358031E-3</v>
      </c>
      <c r="BL42" s="21">
        <v>1.3333333333333333</v>
      </c>
      <c r="BM42" s="270">
        <v>1</v>
      </c>
      <c r="BN42" s="27">
        <v>3.1</v>
      </c>
      <c r="BO42" s="28">
        <v>3.1</v>
      </c>
      <c r="BP42" s="27">
        <v>3.1</v>
      </c>
      <c r="BQ42" s="27">
        <v>3.1</v>
      </c>
      <c r="BR42" s="29">
        <v>7.7314814814814815E-3</v>
      </c>
      <c r="BS42" s="271">
        <v>0</v>
      </c>
      <c r="BT42" s="269">
        <v>4</v>
      </c>
      <c r="BU42" s="18">
        <v>17.399999999999999</v>
      </c>
      <c r="BV42" s="19">
        <v>4.3499999999999996</v>
      </c>
      <c r="BW42" s="18">
        <v>2.9</v>
      </c>
      <c r="BX42" s="18">
        <v>8</v>
      </c>
      <c r="BY42" s="20">
        <v>7.3582175925925915E-3</v>
      </c>
      <c r="BZ42" s="21">
        <v>0.5</v>
      </c>
      <c r="CA42" s="269">
        <v>3</v>
      </c>
      <c r="CB42" s="18">
        <v>7.5</v>
      </c>
      <c r="CC42" s="19">
        <v>2.5</v>
      </c>
      <c r="CD42" s="18">
        <v>1.5</v>
      </c>
      <c r="CE42" s="18">
        <v>3.1</v>
      </c>
      <c r="CF42" s="20">
        <v>7.2646604938271598E-3</v>
      </c>
      <c r="CG42" s="21">
        <v>0.66666666666666663</v>
      </c>
      <c r="CH42" s="269">
        <v>2</v>
      </c>
      <c r="CI42" s="18">
        <v>5.6</v>
      </c>
      <c r="CJ42" s="19">
        <v>2.8</v>
      </c>
      <c r="CK42" s="18">
        <v>2.5</v>
      </c>
      <c r="CL42" s="18">
        <v>3.1</v>
      </c>
      <c r="CM42" s="20">
        <v>8.0787037037037043E-3</v>
      </c>
      <c r="CN42" s="21">
        <v>0</v>
      </c>
      <c r="CO42" s="269">
        <v>2</v>
      </c>
      <c r="CP42" s="18">
        <v>7.5</v>
      </c>
      <c r="CQ42" s="19">
        <v>3.75</v>
      </c>
      <c r="CR42" s="18">
        <v>2.5</v>
      </c>
      <c r="CS42" s="18">
        <v>5</v>
      </c>
      <c r="CT42" s="20">
        <v>6.9791666666666665E-3</v>
      </c>
      <c r="CU42" s="21">
        <v>0.5</v>
      </c>
      <c r="CV42" s="269"/>
      <c r="CW42" s="18"/>
      <c r="CX42" s="19"/>
      <c r="CY42" s="18"/>
      <c r="CZ42" s="18"/>
      <c r="DA42" s="20"/>
      <c r="DB42" s="21"/>
      <c r="DC42" s="269"/>
      <c r="DD42" s="18"/>
      <c r="DE42" s="19"/>
      <c r="DF42" s="18"/>
      <c r="DG42" s="18"/>
      <c r="DH42" s="20"/>
      <c r="DI42" s="21"/>
      <c r="DJ42" s="272">
        <v>32</v>
      </c>
      <c r="DK42" s="272">
        <v>126.90100439</v>
      </c>
      <c r="DL42" s="273">
        <v>3.9656563871874999</v>
      </c>
      <c r="DM42" s="272">
        <v>1</v>
      </c>
      <c r="DN42" s="272">
        <v>10</v>
      </c>
      <c r="DO42" s="274">
        <v>7.3618344907407417E-3</v>
      </c>
      <c r="DP42" s="275">
        <v>1.1210286458333485</v>
      </c>
      <c r="DQ42" s="40"/>
      <c r="DR42" s="18"/>
      <c r="DS42" s="19"/>
      <c r="DT42" s="18"/>
      <c r="DU42" s="18"/>
      <c r="DV42" s="20"/>
      <c r="DW42" s="21"/>
      <c r="DX42" s="269">
        <v>5</v>
      </c>
      <c r="DY42" s="18">
        <v>25.7</v>
      </c>
      <c r="DZ42" s="19">
        <v>5.14</v>
      </c>
      <c r="EA42" s="18">
        <v>1.3</v>
      </c>
      <c r="EB42" s="18">
        <v>8</v>
      </c>
      <c r="EC42" s="20">
        <v>5.6712962962962967E-3</v>
      </c>
      <c r="ED42" s="21">
        <v>0.6</v>
      </c>
      <c r="EE42" s="269">
        <v>4</v>
      </c>
      <c r="EF42" s="18">
        <v>65.8</v>
      </c>
      <c r="EG42" s="19">
        <v>16.45</v>
      </c>
      <c r="EH42" s="18">
        <v>11.5</v>
      </c>
      <c r="EI42" s="18">
        <v>20.3</v>
      </c>
      <c r="EJ42" s="20">
        <v>2.3408564814814815E-3</v>
      </c>
      <c r="EK42" s="21">
        <v>0</v>
      </c>
      <c r="EL42" s="269">
        <v>1</v>
      </c>
      <c r="EM42" s="18">
        <v>4.4000000000000004</v>
      </c>
      <c r="EN42" s="19">
        <v>4.4000000000000004</v>
      </c>
      <c r="EO42" s="18">
        <v>4.4000000000000004</v>
      </c>
      <c r="EP42" s="18">
        <v>4.4000000000000004</v>
      </c>
      <c r="EQ42" s="20">
        <v>8.7037037037037031E-3</v>
      </c>
      <c r="ER42" s="21">
        <v>2</v>
      </c>
      <c r="ES42" s="269">
        <v>3</v>
      </c>
      <c r="ET42" s="18">
        <v>62.2</v>
      </c>
      <c r="EU42" s="19">
        <v>20.733333333333334</v>
      </c>
      <c r="EV42" s="18">
        <v>13</v>
      </c>
      <c r="EW42" s="18">
        <v>36.1</v>
      </c>
      <c r="EX42" s="20">
        <v>2.1450617283950619E-3</v>
      </c>
      <c r="EY42" s="21">
        <v>1.3333333333333333</v>
      </c>
      <c r="EZ42" s="269">
        <v>1</v>
      </c>
      <c r="FA42" s="18">
        <v>3.2</v>
      </c>
      <c r="FB42" s="19">
        <v>3.2</v>
      </c>
      <c r="FC42" s="18">
        <v>3.2</v>
      </c>
      <c r="FD42" s="18">
        <v>3.2</v>
      </c>
      <c r="FE42" s="20">
        <v>8.3449074074074085E-3</v>
      </c>
      <c r="FF42" s="21">
        <v>2</v>
      </c>
      <c r="FG42" s="269"/>
      <c r="FH42" s="18"/>
      <c r="FI42" s="19"/>
      <c r="FJ42" s="18"/>
      <c r="FK42" s="18"/>
      <c r="FL42" s="20"/>
      <c r="FM42" s="21"/>
      <c r="FN42" s="269"/>
      <c r="FO42" s="18"/>
      <c r="FP42" s="19"/>
      <c r="FQ42" s="18"/>
      <c r="FR42" s="18"/>
      <c r="FS42" s="20"/>
      <c r="FT42" s="21"/>
      <c r="FU42" s="269"/>
      <c r="FV42" s="18"/>
      <c r="FW42" s="19"/>
      <c r="FX42" s="18"/>
      <c r="FY42" s="18"/>
      <c r="FZ42" s="20"/>
      <c r="GA42" s="21"/>
      <c r="GB42" s="270">
        <v>1</v>
      </c>
      <c r="GC42" s="27">
        <v>9.1</v>
      </c>
      <c r="GD42" s="28">
        <v>9.1</v>
      </c>
      <c r="GE42" s="27">
        <v>9.1</v>
      </c>
      <c r="GF42" s="27">
        <v>9.1</v>
      </c>
      <c r="GG42" s="29">
        <v>2.4768518518518516E-3</v>
      </c>
      <c r="GH42" s="271">
        <v>0</v>
      </c>
      <c r="GI42" s="269">
        <v>2</v>
      </c>
      <c r="GJ42" s="18">
        <v>18.350000000000001</v>
      </c>
      <c r="GK42" s="19">
        <v>9.1750000000000007</v>
      </c>
      <c r="GL42" s="18">
        <v>8.75</v>
      </c>
      <c r="GM42" s="18">
        <v>9.6</v>
      </c>
      <c r="GN42" s="20">
        <v>2.9282407407407408E-3</v>
      </c>
      <c r="GO42" s="21">
        <v>0.5</v>
      </c>
      <c r="GP42" s="269">
        <v>1</v>
      </c>
      <c r="GQ42" s="18">
        <v>10</v>
      </c>
      <c r="GR42" s="19">
        <v>10</v>
      </c>
      <c r="GS42" s="18">
        <v>10</v>
      </c>
      <c r="GT42" s="18">
        <v>10</v>
      </c>
      <c r="GU42" s="20">
        <v>2.3611111111111111E-3</v>
      </c>
      <c r="GV42" s="21">
        <v>0</v>
      </c>
      <c r="GW42" s="269">
        <v>2</v>
      </c>
      <c r="GX42" s="18">
        <v>42.1</v>
      </c>
      <c r="GY42" s="19">
        <v>21.05</v>
      </c>
      <c r="GZ42" s="18">
        <v>10</v>
      </c>
      <c r="HA42" s="18">
        <v>32.1</v>
      </c>
      <c r="HB42" s="20">
        <v>2.4710648148148148E-3</v>
      </c>
      <c r="HC42" s="21">
        <v>0.5</v>
      </c>
      <c r="HD42" s="269">
        <v>2</v>
      </c>
      <c r="HE42" s="18">
        <v>40.630000000000003</v>
      </c>
      <c r="HF42" s="19">
        <v>20.315000000000001</v>
      </c>
      <c r="HG42" s="18">
        <v>15.63</v>
      </c>
      <c r="HH42" s="18">
        <v>25</v>
      </c>
      <c r="HI42" s="20">
        <v>2.9976851851851853E-3</v>
      </c>
      <c r="HJ42" s="21">
        <v>0.5</v>
      </c>
      <c r="HK42" s="269"/>
      <c r="HL42" s="18"/>
      <c r="HM42" s="19"/>
      <c r="HN42" s="18"/>
      <c r="HO42" s="18"/>
      <c r="HP42" s="20"/>
      <c r="HQ42" s="21"/>
      <c r="HR42" s="269"/>
      <c r="HS42" s="18"/>
      <c r="HT42" s="19"/>
      <c r="HU42" s="18"/>
      <c r="HV42" s="18"/>
      <c r="HW42" s="20"/>
      <c r="HX42" s="21"/>
      <c r="HY42" s="272">
        <v>22</v>
      </c>
      <c r="HZ42" s="272">
        <v>281.47999999999996</v>
      </c>
      <c r="IA42" s="273">
        <v>12.794545454545453</v>
      </c>
      <c r="IB42" s="272">
        <v>1.3</v>
      </c>
      <c r="IC42" s="272">
        <v>36.1</v>
      </c>
      <c r="ID42" s="274">
        <v>3.7652567340067337E-3</v>
      </c>
      <c r="IE42" s="275">
        <v>0.63636363636363635</v>
      </c>
      <c r="IF42" s="40">
        <v>1</v>
      </c>
      <c r="IG42" s="18">
        <v>0.65</v>
      </c>
      <c r="IH42" s="19">
        <v>0.65</v>
      </c>
      <c r="II42" s="18">
        <v>0.65</v>
      </c>
      <c r="IJ42" s="18">
        <v>0.65</v>
      </c>
      <c r="IK42" s="20">
        <v>2.3344907407407408E-2</v>
      </c>
      <c r="IL42" s="21">
        <v>2</v>
      </c>
      <c r="IM42" s="269"/>
      <c r="IN42" s="18"/>
      <c r="IO42" s="19"/>
      <c r="IP42" s="18"/>
      <c r="IQ42" s="18"/>
      <c r="IR42" s="20"/>
      <c r="IS42" s="21"/>
      <c r="IT42" s="269">
        <v>2</v>
      </c>
      <c r="IU42" s="18">
        <v>3.25</v>
      </c>
      <c r="IV42" s="19">
        <v>1.625</v>
      </c>
      <c r="IW42" s="18">
        <v>0.75</v>
      </c>
      <c r="IX42" s="18">
        <v>2.5</v>
      </c>
      <c r="IY42" s="20">
        <v>2.5468749999999998E-2</v>
      </c>
      <c r="IZ42" s="21">
        <v>1</v>
      </c>
      <c r="JA42" s="269"/>
      <c r="JB42" s="18"/>
      <c r="JC42" s="19"/>
      <c r="JD42" s="18"/>
      <c r="JE42" s="18"/>
      <c r="JF42" s="20"/>
      <c r="JG42" s="21"/>
      <c r="JH42" s="269"/>
      <c r="JI42" s="18"/>
      <c r="JJ42" s="19"/>
      <c r="JK42" s="18"/>
      <c r="JL42" s="18"/>
      <c r="JM42" s="20"/>
      <c r="JN42" s="21"/>
      <c r="JO42" s="269">
        <v>1</v>
      </c>
      <c r="JP42" s="18">
        <v>0.6</v>
      </c>
      <c r="JQ42" s="19">
        <v>0.6</v>
      </c>
      <c r="JR42" s="18">
        <v>0.6</v>
      </c>
      <c r="JS42" s="18">
        <v>0.6</v>
      </c>
      <c r="JT42" s="20">
        <v>2.479166666666667E-2</v>
      </c>
      <c r="JU42" s="21">
        <v>0</v>
      </c>
      <c r="JV42" s="269"/>
      <c r="JW42" s="18"/>
      <c r="JX42" s="19"/>
      <c r="JY42" s="18"/>
      <c r="JZ42" s="18"/>
      <c r="KA42" s="20"/>
      <c r="KB42" s="21"/>
      <c r="KC42" s="269"/>
      <c r="KD42" s="18"/>
      <c r="KE42" s="19"/>
      <c r="KF42" s="18"/>
      <c r="KG42" s="18"/>
      <c r="KH42" s="20"/>
      <c r="KI42" s="21"/>
      <c r="KJ42" s="269"/>
      <c r="KK42" s="18"/>
      <c r="KL42" s="19"/>
      <c r="KM42" s="18"/>
      <c r="KN42" s="18"/>
      <c r="KO42" s="20"/>
      <c r="KP42" s="21"/>
      <c r="KQ42" s="270">
        <v>1</v>
      </c>
      <c r="KR42" s="27">
        <v>0.5</v>
      </c>
      <c r="KS42" s="28">
        <v>0.5</v>
      </c>
      <c r="KT42" s="27">
        <v>0.5</v>
      </c>
      <c r="KU42" s="27">
        <v>0.5</v>
      </c>
      <c r="KV42" s="29">
        <v>2.4652777777777777E-2</v>
      </c>
      <c r="KW42" s="271">
        <v>10</v>
      </c>
      <c r="KX42" s="269"/>
      <c r="KY42" s="18"/>
      <c r="KZ42" s="19"/>
      <c r="LA42" s="18"/>
      <c r="LB42" s="18"/>
      <c r="LC42" s="20"/>
      <c r="LD42" s="21"/>
      <c r="LE42" s="269">
        <v>1</v>
      </c>
      <c r="LF42" s="18">
        <v>0.5</v>
      </c>
      <c r="LG42" s="19">
        <v>0.5</v>
      </c>
      <c r="LH42" s="18">
        <v>0.5</v>
      </c>
      <c r="LI42" s="18">
        <v>0.5</v>
      </c>
      <c r="LJ42" s="20">
        <v>2.5486111111111112E-2</v>
      </c>
      <c r="LK42" s="21">
        <v>0</v>
      </c>
      <c r="LL42" s="269">
        <v>1</v>
      </c>
      <c r="LM42" s="18">
        <v>0.5</v>
      </c>
      <c r="LN42" s="19">
        <v>0.5</v>
      </c>
      <c r="LO42" s="18">
        <v>0.5</v>
      </c>
      <c r="LP42" s="18">
        <v>0.5</v>
      </c>
      <c r="LQ42" s="20">
        <v>2.4282407407407409E-2</v>
      </c>
      <c r="LR42" s="21">
        <v>3</v>
      </c>
      <c r="LS42" s="269">
        <v>1</v>
      </c>
      <c r="LT42" s="18">
        <v>0.25</v>
      </c>
      <c r="LU42" s="19">
        <v>0.25</v>
      </c>
      <c r="LV42" s="18">
        <v>0.25</v>
      </c>
      <c r="LW42" s="18">
        <v>0.25</v>
      </c>
      <c r="LX42" s="20">
        <v>2.0462962962962964E-2</v>
      </c>
      <c r="LY42" s="21">
        <v>0</v>
      </c>
      <c r="LZ42" s="269"/>
      <c r="MA42" s="18"/>
      <c r="MB42" s="19"/>
      <c r="MC42" s="18"/>
      <c r="MD42" s="18"/>
      <c r="ME42" s="20"/>
      <c r="MF42" s="21"/>
      <c r="MG42" s="269"/>
      <c r="MH42" s="18"/>
      <c r="MI42" s="19"/>
      <c r="MJ42" s="18"/>
      <c r="MK42" s="18"/>
      <c r="ML42" s="20"/>
      <c r="MM42" s="21"/>
      <c r="MN42" s="272">
        <v>8</v>
      </c>
      <c r="MO42" s="272">
        <v>6.25</v>
      </c>
      <c r="MP42" s="273">
        <v>0.78125</v>
      </c>
      <c r="MQ42" s="272">
        <v>0.25</v>
      </c>
      <c r="MR42" s="272">
        <v>2.5</v>
      </c>
      <c r="MS42" s="274">
        <v>2.4244791666666668E-2</v>
      </c>
      <c r="MT42" s="275">
        <v>2.125</v>
      </c>
      <c r="MU42" s="40"/>
      <c r="MV42" s="18"/>
      <c r="MW42" s="19"/>
      <c r="MX42" s="18"/>
      <c r="MY42" s="18"/>
      <c r="MZ42" s="20"/>
      <c r="NA42" s="21"/>
      <c r="NB42" s="272"/>
      <c r="NC42" s="272"/>
      <c r="ND42" s="273"/>
      <c r="NE42" s="272"/>
      <c r="NF42" s="272"/>
      <c r="NG42" s="274"/>
      <c r="NH42" s="276"/>
    </row>
    <row r="43" spans="1:372" s="22" customFormat="1" x14ac:dyDescent="0.2">
      <c r="A43" s="268">
        <v>33</v>
      </c>
      <c r="B43" s="40">
        <v>2</v>
      </c>
      <c r="C43" s="18">
        <v>8.4499999999999993</v>
      </c>
      <c r="D43" s="19">
        <v>4.2249999999999996</v>
      </c>
      <c r="E43" s="18">
        <v>3.15</v>
      </c>
      <c r="F43" s="18">
        <v>5.3</v>
      </c>
      <c r="G43" s="20">
        <v>8.4722222222222213E-3</v>
      </c>
      <c r="H43" s="21">
        <v>0.5</v>
      </c>
      <c r="I43" s="269">
        <v>3</v>
      </c>
      <c r="J43" s="18">
        <v>12</v>
      </c>
      <c r="K43" s="19">
        <v>4</v>
      </c>
      <c r="L43" s="18">
        <v>2.5</v>
      </c>
      <c r="M43" s="18">
        <v>5</v>
      </c>
      <c r="N43" s="20">
        <v>8.2754629629629636E-3</v>
      </c>
      <c r="O43" s="21">
        <v>1</v>
      </c>
      <c r="P43" s="269">
        <v>1</v>
      </c>
      <c r="Q43" s="18">
        <v>3.2</v>
      </c>
      <c r="R43" s="19">
        <v>3.2</v>
      </c>
      <c r="S43" s="18">
        <v>3.2</v>
      </c>
      <c r="T43" s="18">
        <v>3.2</v>
      </c>
      <c r="U43" s="20">
        <v>6.1111111111111114E-3</v>
      </c>
      <c r="V43" s="21">
        <v>0</v>
      </c>
      <c r="W43" s="269">
        <v>1</v>
      </c>
      <c r="X43" s="18">
        <v>3.1</v>
      </c>
      <c r="Y43" s="19">
        <v>3.1</v>
      </c>
      <c r="Z43" s="18">
        <v>3.1</v>
      </c>
      <c r="AA43" s="18">
        <v>3.1</v>
      </c>
      <c r="AB43" s="20">
        <v>8.4259259259259253E-3</v>
      </c>
      <c r="AC43" s="21">
        <v>1</v>
      </c>
      <c r="AD43" s="269">
        <v>4</v>
      </c>
      <c r="AE43" s="18">
        <v>21.19</v>
      </c>
      <c r="AF43" s="19">
        <v>5.2975000000000003</v>
      </c>
      <c r="AG43" s="18">
        <v>3.1</v>
      </c>
      <c r="AH43" s="18">
        <v>10</v>
      </c>
      <c r="AI43" s="20">
        <v>6.7534722222222223E-3</v>
      </c>
      <c r="AJ43" s="21">
        <v>1</v>
      </c>
      <c r="AK43" s="269">
        <v>2</v>
      </c>
      <c r="AL43" s="18">
        <v>4.2</v>
      </c>
      <c r="AM43" s="19">
        <v>2.1</v>
      </c>
      <c r="AN43" s="18">
        <v>1.03</v>
      </c>
      <c r="AO43" s="18">
        <v>3.17</v>
      </c>
      <c r="AP43" s="20">
        <v>6.4178240740740741E-3</v>
      </c>
      <c r="AQ43" s="21">
        <v>0.5</v>
      </c>
      <c r="AR43" s="269">
        <v>1</v>
      </c>
      <c r="AS43" s="18">
        <v>2.57</v>
      </c>
      <c r="AT43" s="19">
        <v>2.57</v>
      </c>
      <c r="AU43" s="18">
        <v>2.57</v>
      </c>
      <c r="AV43" s="18">
        <v>2.57</v>
      </c>
      <c r="AW43" s="20">
        <v>8.2407407407407412E-3</v>
      </c>
      <c r="AX43" s="21">
        <v>2.3465277777722804</v>
      </c>
      <c r="AY43" s="269">
        <v>4</v>
      </c>
      <c r="AZ43" s="18">
        <v>10.57573442</v>
      </c>
      <c r="BA43" s="19">
        <v>2.643933605</v>
      </c>
      <c r="BB43" s="18">
        <v>2.0194557500000001</v>
      </c>
      <c r="BC43" s="18">
        <v>3.25598404</v>
      </c>
      <c r="BD43" s="20">
        <v>7.1035879629629635E-3</v>
      </c>
      <c r="BE43" s="21">
        <v>0.91388888888832298</v>
      </c>
      <c r="BF43" s="269">
        <v>4</v>
      </c>
      <c r="BG43" s="18">
        <v>36.5</v>
      </c>
      <c r="BH43" s="19">
        <v>9.125</v>
      </c>
      <c r="BI43" s="18">
        <v>4</v>
      </c>
      <c r="BJ43" s="18">
        <v>15</v>
      </c>
      <c r="BK43" s="20">
        <v>7.5636574074074078E-3</v>
      </c>
      <c r="BL43" s="21">
        <v>1</v>
      </c>
      <c r="BM43" s="270">
        <v>6</v>
      </c>
      <c r="BN43" s="27">
        <v>18</v>
      </c>
      <c r="BO43" s="28">
        <v>3</v>
      </c>
      <c r="BP43" s="27">
        <v>1.5</v>
      </c>
      <c r="BQ43" s="27">
        <v>4</v>
      </c>
      <c r="BR43" s="29">
        <v>7.2974537037037044E-3</v>
      </c>
      <c r="BS43" s="271">
        <v>0.16666666666666666</v>
      </c>
      <c r="BT43" s="269">
        <v>2</v>
      </c>
      <c r="BU43" s="18">
        <v>5.4</v>
      </c>
      <c r="BV43" s="19">
        <v>2.7</v>
      </c>
      <c r="BW43" s="18">
        <v>2.7</v>
      </c>
      <c r="BX43" s="18">
        <v>2.7</v>
      </c>
      <c r="BY43" s="20">
        <v>6.5393518518518517E-3</v>
      </c>
      <c r="BZ43" s="21">
        <v>1</v>
      </c>
      <c r="CA43" s="269">
        <v>2</v>
      </c>
      <c r="CB43" s="18">
        <v>5.4</v>
      </c>
      <c r="CC43" s="19">
        <v>2.7</v>
      </c>
      <c r="CD43" s="18">
        <v>2.5</v>
      </c>
      <c r="CE43" s="18">
        <v>2.9</v>
      </c>
      <c r="CF43" s="20">
        <v>7.2800925925925923E-3</v>
      </c>
      <c r="CG43" s="21">
        <v>0.5</v>
      </c>
      <c r="CH43" s="269">
        <v>1</v>
      </c>
      <c r="CI43" s="18">
        <v>7.5</v>
      </c>
      <c r="CJ43" s="19">
        <v>7.5</v>
      </c>
      <c r="CK43" s="18">
        <v>7.5</v>
      </c>
      <c r="CL43" s="18">
        <v>7.5</v>
      </c>
      <c r="CM43" s="20">
        <v>7.6504629629629631E-3</v>
      </c>
      <c r="CN43" s="21">
        <v>0</v>
      </c>
      <c r="CO43" s="269">
        <v>3</v>
      </c>
      <c r="CP43" s="18">
        <v>10.1</v>
      </c>
      <c r="CQ43" s="19">
        <v>3.3666666666666667</v>
      </c>
      <c r="CR43" s="18">
        <v>3.1</v>
      </c>
      <c r="CS43" s="18">
        <v>3.5</v>
      </c>
      <c r="CT43" s="20">
        <v>7.5270061728395067E-3</v>
      </c>
      <c r="CU43" s="21">
        <v>0</v>
      </c>
      <c r="CV43" s="269"/>
      <c r="CW43" s="18"/>
      <c r="CX43" s="19"/>
      <c r="CY43" s="18"/>
      <c r="CZ43" s="18"/>
      <c r="DA43" s="20"/>
      <c r="DB43" s="21"/>
      <c r="DC43" s="269"/>
      <c r="DD43" s="18"/>
      <c r="DE43" s="19"/>
      <c r="DF43" s="18"/>
      <c r="DG43" s="18"/>
      <c r="DH43" s="20"/>
      <c r="DI43" s="21"/>
      <c r="DJ43" s="272">
        <v>36</v>
      </c>
      <c r="DK43" s="272">
        <v>148.18573442000002</v>
      </c>
      <c r="DL43" s="273">
        <v>4.1162704005555559</v>
      </c>
      <c r="DM43" s="272">
        <v>1.03</v>
      </c>
      <c r="DN43" s="272">
        <v>15</v>
      </c>
      <c r="DO43" s="274">
        <v>7.3533950617283945E-3</v>
      </c>
      <c r="DP43" s="275">
        <v>0.66672453703682144</v>
      </c>
      <c r="DQ43" s="40">
        <v>2</v>
      </c>
      <c r="DR43" s="18">
        <v>70.599999999999994</v>
      </c>
      <c r="DS43" s="19">
        <v>35.299999999999997</v>
      </c>
      <c r="DT43" s="18">
        <v>15.6</v>
      </c>
      <c r="DU43" s="18">
        <v>55</v>
      </c>
      <c r="DV43" s="20">
        <v>2.3784722222222219E-3</v>
      </c>
      <c r="DW43" s="21">
        <v>0</v>
      </c>
      <c r="DX43" s="269"/>
      <c r="DY43" s="18"/>
      <c r="DZ43" s="19"/>
      <c r="EA43" s="18"/>
      <c r="EB43" s="18"/>
      <c r="EC43" s="20"/>
      <c r="ED43" s="21"/>
      <c r="EE43" s="269">
        <v>2</v>
      </c>
      <c r="EF43" s="18">
        <v>62.8</v>
      </c>
      <c r="EG43" s="19">
        <v>31.4</v>
      </c>
      <c r="EH43" s="18">
        <v>11.4</v>
      </c>
      <c r="EI43" s="18">
        <v>51.4</v>
      </c>
      <c r="EJ43" s="20">
        <v>2.8240740740740739E-3</v>
      </c>
      <c r="EK43" s="21">
        <v>0.5</v>
      </c>
      <c r="EL43" s="269"/>
      <c r="EM43" s="18"/>
      <c r="EN43" s="19"/>
      <c r="EO43" s="18"/>
      <c r="EP43" s="18"/>
      <c r="EQ43" s="20"/>
      <c r="ER43" s="21"/>
      <c r="ES43" s="269">
        <v>2</v>
      </c>
      <c r="ET43" s="18">
        <v>52.3</v>
      </c>
      <c r="EU43" s="19">
        <v>26.15</v>
      </c>
      <c r="EV43" s="18">
        <v>8.5</v>
      </c>
      <c r="EW43" s="18">
        <v>43.8</v>
      </c>
      <c r="EX43" s="20">
        <v>2.6793981481481482E-3</v>
      </c>
      <c r="EY43" s="21">
        <v>0</v>
      </c>
      <c r="EZ43" s="269">
        <v>1</v>
      </c>
      <c r="FA43" s="18">
        <v>22.86</v>
      </c>
      <c r="FB43" s="19">
        <v>22.86</v>
      </c>
      <c r="FC43" s="18">
        <v>22.86</v>
      </c>
      <c r="FD43" s="18">
        <v>22.86</v>
      </c>
      <c r="FE43" s="20">
        <v>3.0092592592592588E-3</v>
      </c>
      <c r="FF43" s="21">
        <v>2</v>
      </c>
      <c r="FG43" s="269"/>
      <c r="FH43" s="18"/>
      <c r="FI43" s="19"/>
      <c r="FJ43" s="18"/>
      <c r="FK43" s="18"/>
      <c r="FL43" s="20"/>
      <c r="FM43" s="21"/>
      <c r="FN43" s="269"/>
      <c r="FO43" s="18"/>
      <c r="FP43" s="19"/>
      <c r="FQ43" s="18"/>
      <c r="FR43" s="18"/>
      <c r="FS43" s="20"/>
      <c r="FT43" s="21"/>
      <c r="FU43" s="269"/>
      <c r="FV43" s="18"/>
      <c r="FW43" s="19"/>
      <c r="FX43" s="18"/>
      <c r="FY43" s="18"/>
      <c r="FZ43" s="20"/>
      <c r="GA43" s="21"/>
      <c r="GB43" s="270"/>
      <c r="GC43" s="27"/>
      <c r="GD43" s="28"/>
      <c r="GE43" s="27"/>
      <c r="GF43" s="27"/>
      <c r="GG43" s="29"/>
      <c r="GH43" s="271"/>
      <c r="GI43" s="269">
        <v>2</v>
      </c>
      <c r="GJ43" s="18">
        <v>17.350000000000001</v>
      </c>
      <c r="GK43" s="19">
        <v>8.6750000000000007</v>
      </c>
      <c r="GL43" s="18">
        <v>6.85</v>
      </c>
      <c r="GM43" s="18">
        <v>10.5</v>
      </c>
      <c r="GN43" s="20">
        <v>2.7199074074074074E-3</v>
      </c>
      <c r="GO43" s="21">
        <v>1.5</v>
      </c>
      <c r="GP43" s="269">
        <v>1</v>
      </c>
      <c r="GQ43" s="18">
        <v>10.5</v>
      </c>
      <c r="GR43" s="19">
        <v>10.5</v>
      </c>
      <c r="GS43" s="18">
        <v>10.5</v>
      </c>
      <c r="GT43" s="18">
        <v>10.5</v>
      </c>
      <c r="GU43" s="20">
        <v>2.8124999999999995E-3</v>
      </c>
      <c r="GV43" s="21">
        <v>1</v>
      </c>
      <c r="GW43" s="269">
        <v>1</v>
      </c>
      <c r="GX43" s="18">
        <v>20</v>
      </c>
      <c r="GY43" s="19">
        <v>20</v>
      </c>
      <c r="GZ43" s="18">
        <v>20</v>
      </c>
      <c r="HA43" s="18">
        <v>20</v>
      </c>
      <c r="HB43" s="20">
        <v>2.685185185185185E-3</v>
      </c>
      <c r="HC43" s="21">
        <v>5</v>
      </c>
      <c r="HD43" s="269">
        <v>3</v>
      </c>
      <c r="HE43" s="18">
        <v>35</v>
      </c>
      <c r="HF43" s="19">
        <v>11.666666666666666</v>
      </c>
      <c r="HG43" s="18">
        <v>10.5</v>
      </c>
      <c r="HH43" s="18">
        <v>12.5</v>
      </c>
      <c r="HI43" s="20">
        <v>2.3649691358024693E-3</v>
      </c>
      <c r="HJ43" s="21">
        <v>0.66666666666666663</v>
      </c>
      <c r="HK43" s="269"/>
      <c r="HL43" s="18"/>
      <c r="HM43" s="19"/>
      <c r="HN43" s="18"/>
      <c r="HO43" s="18"/>
      <c r="HP43" s="20"/>
      <c r="HQ43" s="21"/>
      <c r="HR43" s="269"/>
      <c r="HS43" s="18"/>
      <c r="HT43" s="19"/>
      <c r="HU43" s="18"/>
      <c r="HV43" s="18"/>
      <c r="HW43" s="20"/>
      <c r="HX43" s="21"/>
      <c r="HY43" s="272">
        <v>14</v>
      </c>
      <c r="HZ43" s="272">
        <v>291.40999999999997</v>
      </c>
      <c r="IA43" s="273">
        <v>20.814999999999998</v>
      </c>
      <c r="IB43" s="272">
        <v>6.85</v>
      </c>
      <c r="IC43" s="272">
        <v>55</v>
      </c>
      <c r="ID43" s="274">
        <v>2.6289682539682537E-3</v>
      </c>
      <c r="IE43" s="275">
        <v>1</v>
      </c>
      <c r="IF43" s="40">
        <v>2</v>
      </c>
      <c r="IG43" s="18">
        <v>2.5</v>
      </c>
      <c r="IH43" s="19">
        <v>1.25</v>
      </c>
      <c r="II43" s="18">
        <v>1</v>
      </c>
      <c r="IJ43" s="18">
        <v>1.5</v>
      </c>
      <c r="IK43" s="20">
        <v>2.4728009259259259E-2</v>
      </c>
      <c r="IL43" s="21">
        <v>0.5</v>
      </c>
      <c r="IM43" s="269"/>
      <c r="IN43" s="18"/>
      <c r="IO43" s="19"/>
      <c r="IP43" s="18"/>
      <c r="IQ43" s="18"/>
      <c r="IR43" s="20"/>
      <c r="IS43" s="21"/>
      <c r="IT43" s="269">
        <v>2</v>
      </c>
      <c r="IU43" s="18">
        <v>1.5</v>
      </c>
      <c r="IV43" s="19">
        <v>0.75</v>
      </c>
      <c r="IW43" s="18">
        <v>0.75</v>
      </c>
      <c r="IX43" s="18">
        <v>0.75</v>
      </c>
      <c r="IY43" s="20">
        <v>2.6232638888888889E-2</v>
      </c>
      <c r="IZ43" s="21">
        <v>1</v>
      </c>
      <c r="JA43" s="269"/>
      <c r="JB43" s="18"/>
      <c r="JC43" s="19"/>
      <c r="JD43" s="18"/>
      <c r="JE43" s="18"/>
      <c r="JF43" s="20"/>
      <c r="JG43" s="21"/>
      <c r="JH43" s="269">
        <v>1</v>
      </c>
      <c r="JI43" s="18">
        <v>1.04</v>
      </c>
      <c r="JJ43" s="19">
        <v>1.04</v>
      </c>
      <c r="JK43" s="18">
        <v>1.04</v>
      </c>
      <c r="JL43" s="18">
        <v>1.04</v>
      </c>
      <c r="JM43" s="20">
        <v>2.6990740740740742E-2</v>
      </c>
      <c r="JN43" s="21">
        <v>3</v>
      </c>
      <c r="JO43" s="269"/>
      <c r="JP43" s="18"/>
      <c r="JQ43" s="19"/>
      <c r="JR43" s="18"/>
      <c r="JS43" s="18"/>
      <c r="JT43" s="20"/>
      <c r="JU43" s="21"/>
      <c r="JV43" s="269"/>
      <c r="JW43" s="18"/>
      <c r="JX43" s="19"/>
      <c r="JY43" s="18"/>
      <c r="JZ43" s="18"/>
      <c r="KA43" s="20"/>
      <c r="KB43" s="21"/>
      <c r="KC43" s="269"/>
      <c r="KD43" s="18"/>
      <c r="KE43" s="19"/>
      <c r="KF43" s="18"/>
      <c r="KG43" s="18"/>
      <c r="KH43" s="20"/>
      <c r="KI43" s="21"/>
      <c r="KJ43" s="269"/>
      <c r="KK43" s="18"/>
      <c r="KL43" s="19"/>
      <c r="KM43" s="18"/>
      <c r="KN43" s="18"/>
      <c r="KO43" s="20"/>
      <c r="KP43" s="21"/>
      <c r="KQ43" s="270"/>
      <c r="KR43" s="27"/>
      <c r="KS43" s="28"/>
      <c r="KT43" s="27"/>
      <c r="KU43" s="27"/>
      <c r="KV43" s="29"/>
      <c r="KW43" s="271"/>
      <c r="KX43" s="269"/>
      <c r="KY43" s="18"/>
      <c r="KZ43" s="19"/>
      <c r="LA43" s="18"/>
      <c r="LB43" s="18"/>
      <c r="LC43" s="20"/>
      <c r="LD43" s="21"/>
      <c r="LE43" s="269"/>
      <c r="LF43" s="18"/>
      <c r="LG43" s="19"/>
      <c r="LH43" s="18"/>
      <c r="LI43" s="18"/>
      <c r="LJ43" s="20"/>
      <c r="LK43" s="21"/>
      <c r="LL43" s="269"/>
      <c r="LM43" s="18"/>
      <c r="LN43" s="19"/>
      <c r="LO43" s="18"/>
      <c r="LP43" s="18"/>
      <c r="LQ43" s="20"/>
      <c r="LR43" s="21"/>
      <c r="LS43" s="269">
        <v>2</v>
      </c>
      <c r="LT43" s="18">
        <v>0.79</v>
      </c>
      <c r="LU43" s="19">
        <v>0.39500000000000002</v>
      </c>
      <c r="LV43" s="18">
        <v>0.28999999999999998</v>
      </c>
      <c r="LW43" s="18">
        <v>0.5</v>
      </c>
      <c r="LX43" s="20">
        <v>2.6070601851851852E-2</v>
      </c>
      <c r="LY43" s="21">
        <v>1.5</v>
      </c>
      <c r="LZ43" s="269"/>
      <c r="MA43" s="18"/>
      <c r="MB43" s="19"/>
      <c r="MC43" s="18"/>
      <c r="MD43" s="18"/>
      <c r="ME43" s="20"/>
      <c r="MF43" s="21"/>
      <c r="MG43" s="269"/>
      <c r="MH43" s="18"/>
      <c r="MI43" s="19"/>
      <c r="MJ43" s="18"/>
      <c r="MK43" s="18"/>
      <c r="ML43" s="20"/>
      <c r="MM43" s="21"/>
      <c r="MN43" s="272">
        <v>7</v>
      </c>
      <c r="MO43" s="272">
        <v>5.83</v>
      </c>
      <c r="MP43" s="273">
        <v>0.83285714285714285</v>
      </c>
      <c r="MQ43" s="272">
        <v>0.28999999999999998</v>
      </c>
      <c r="MR43" s="272">
        <v>1.5</v>
      </c>
      <c r="MS43" s="274">
        <v>2.5864748677248674E-2</v>
      </c>
      <c r="MT43" s="275">
        <v>1.2857142857142858</v>
      </c>
      <c r="MU43" s="40"/>
      <c r="MV43" s="18"/>
      <c r="MW43" s="19"/>
      <c r="MX43" s="18"/>
      <c r="MY43" s="18"/>
      <c r="MZ43" s="20"/>
      <c r="NA43" s="21"/>
      <c r="NB43" s="272"/>
      <c r="NC43" s="272"/>
      <c r="ND43" s="273"/>
      <c r="NE43" s="272"/>
      <c r="NF43" s="272"/>
      <c r="NG43" s="274"/>
      <c r="NH43" s="276"/>
    </row>
    <row r="44" spans="1:372" s="22" customFormat="1" x14ac:dyDescent="0.2">
      <c r="A44" s="268">
        <v>34</v>
      </c>
      <c r="B44" s="40"/>
      <c r="C44" s="18"/>
      <c r="D44" s="19"/>
      <c r="E44" s="18"/>
      <c r="F44" s="18"/>
      <c r="G44" s="20"/>
      <c r="H44" s="21"/>
      <c r="I44" s="269">
        <v>3</v>
      </c>
      <c r="J44" s="18">
        <v>8.5</v>
      </c>
      <c r="K44" s="19">
        <v>2.8333333333333335</v>
      </c>
      <c r="L44" s="18">
        <v>2.5</v>
      </c>
      <c r="M44" s="18">
        <v>3</v>
      </c>
      <c r="N44" s="20">
        <v>9.1396604938271606E-3</v>
      </c>
      <c r="O44" s="21">
        <v>0.33333333333333331</v>
      </c>
      <c r="P44" s="269">
        <v>1</v>
      </c>
      <c r="Q44" s="18">
        <v>26.2</v>
      </c>
      <c r="R44" s="19">
        <v>26.2</v>
      </c>
      <c r="S44" s="18">
        <v>26.2</v>
      </c>
      <c r="T44" s="18">
        <v>26.2</v>
      </c>
      <c r="U44" s="20">
        <v>1.0104166666666668E-2</v>
      </c>
      <c r="V44" s="21">
        <v>0</v>
      </c>
      <c r="W44" s="269">
        <v>2</v>
      </c>
      <c r="X44" s="18">
        <v>8.3000000000000007</v>
      </c>
      <c r="Y44" s="19">
        <v>4.1500000000000004</v>
      </c>
      <c r="Z44" s="18">
        <v>3.3</v>
      </c>
      <c r="AA44" s="18">
        <v>5</v>
      </c>
      <c r="AB44" s="20">
        <v>9.1087962962962954E-3</v>
      </c>
      <c r="AC44" s="21">
        <v>3</v>
      </c>
      <c r="AD44" s="269">
        <v>2</v>
      </c>
      <c r="AE44" s="18">
        <v>9.6</v>
      </c>
      <c r="AF44" s="19">
        <v>4.8</v>
      </c>
      <c r="AG44" s="18">
        <v>3.1</v>
      </c>
      <c r="AH44" s="18">
        <v>6.5</v>
      </c>
      <c r="AI44" s="20">
        <v>6.6203703703703702E-3</v>
      </c>
      <c r="AJ44" s="21">
        <v>0.5</v>
      </c>
      <c r="AK44" s="269">
        <v>1</v>
      </c>
      <c r="AL44" s="18">
        <v>7.21</v>
      </c>
      <c r="AM44" s="19">
        <v>7.21</v>
      </c>
      <c r="AN44" s="18">
        <v>7.21</v>
      </c>
      <c r="AO44" s="18">
        <v>7.21</v>
      </c>
      <c r="AP44" s="20">
        <v>6.5856481481481469E-3</v>
      </c>
      <c r="AQ44" s="21">
        <v>3</v>
      </c>
      <c r="AR44" s="269">
        <v>2</v>
      </c>
      <c r="AS44" s="18">
        <v>6.5600000000000005</v>
      </c>
      <c r="AT44" s="19">
        <v>3.2800000000000002</v>
      </c>
      <c r="AU44" s="18">
        <v>2.56</v>
      </c>
      <c r="AV44" s="18">
        <v>4</v>
      </c>
      <c r="AW44" s="20">
        <v>7.9398148148148145E-3</v>
      </c>
      <c r="AX44" s="21">
        <v>2.9996527777802839</v>
      </c>
      <c r="AY44" s="269">
        <v>1</v>
      </c>
      <c r="AZ44" s="18">
        <v>1.01283473</v>
      </c>
      <c r="BA44" s="19">
        <v>1.01283473</v>
      </c>
      <c r="BB44" s="18">
        <v>1.01283473</v>
      </c>
      <c r="BC44" s="18">
        <v>1.01283473</v>
      </c>
      <c r="BD44" s="20">
        <v>6.215277777777777E-3</v>
      </c>
      <c r="BE44" s="21">
        <v>1.4854166666627862</v>
      </c>
      <c r="BF44" s="269">
        <v>3</v>
      </c>
      <c r="BG44" s="18">
        <v>12.6</v>
      </c>
      <c r="BH44" s="19">
        <v>4.2</v>
      </c>
      <c r="BI44" s="18">
        <v>3.5</v>
      </c>
      <c r="BJ44" s="18">
        <v>5</v>
      </c>
      <c r="BK44" s="20">
        <v>7.0486111111111105E-3</v>
      </c>
      <c r="BL44" s="21">
        <v>0.66666666666666663</v>
      </c>
      <c r="BM44" s="270">
        <v>6</v>
      </c>
      <c r="BN44" s="27">
        <v>18.8</v>
      </c>
      <c r="BO44" s="28">
        <v>3.1333333333333333</v>
      </c>
      <c r="BP44" s="27">
        <v>1.8</v>
      </c>
      <c r="BQ44" s="27">
        <v>5</v>
      </c>
      <c r="BR44" s="29">
        <v>6.6724537037037039E-3</v>
      </c>
      <c r="BS44" s="271">
        <v>0.33333333333333331</v>
      </c>
      <c r="BT44" s="269">
        <v>2</v>
      </c>
      <c r="BU44" s="18">
        <v>15.85</v>
      </c>
      <c r="BV44" s="19">
        <v>7.9249999999999998</v>
      </c>
      <c r="BW44" s="18">
        <v>2.75</v>
      </c>
      <c r="BX44" s="18">
        <v>13.1</v>
      </c>
      <c r="BY44" s="20">
        <v>7.858796296296296E-3</v>
      </c>
      <c r="BZ44" s="21">
        <v>2</v>
      </c>
      <c r="CA44" s="269">
        <v>3</v>
      </c>
      <c r="CB44" s="18">
        <v>10.3</v>
      </c>
      <c r="CC44" s="19">
        <v>3.4333333333333336</v>
      </c>
      <c r="CD44" s="18">
        <v>2</v>
      </c>
      <c r="CE44" s="18">
        <v>6.2</v>
      </c>
      <c r="CF44" s="20">
        <v>7.6967592592592582E-3</v>
      </c>
      <c r="CG44" s="21">
        <v>0.66666666666666663</v>
      </c>
      <c r="CH44" s="269"/>
      <c r="CI44" s="18"/>
      <c r="CJ44" s="19"/>
      <c r="CK44" s="18"/>
      <c r="CL44" s="18"/>
      <c r="CM44" s="20"/>
      <c r="CN44" s="21"/>
      <c r="CO44" s="269">
        <v>3</v>
      </c>
      <c r="CP44" s="18">
        <v>10.375</v>
      </c>
      <c r="CQ44" s="19">
        <v>3.4583333333333335</v>
      </c>
      <c r="CR44" s="18">
        <v>2.125</v>
      </c>
      <c r="CS44" s="18">
        <v>4.125</v>
      </c>
      <c r="CT44" s="20">
        <v>7.5655864197530856E-3</v>
      </c>
      <c r="CU44" s="21">
        <v>0.33333333333333331</v>
      </c>
      <c r="CV44" s="269"/>
      <c r="CW44" s="18"/>
      <c r="CX44" s="19"/>
      <c r="CY44" s="18"/>
      <c r="CZ44" s="18"/>
      <c r="DA44" s="20"/>
      <c r="DB44" s="21"/>
      <c r="DC44" s="269"/>
      <c r="DD44" s="18"/>
      <c r="DE44" s="19"/>
      <c r="DF44" s="18"/>
      <c r="DG44" s="18"/>
      <c r="DH44" s="20"/>
      <c r="DI44" s="21"/>
      <c r="DJ44" s="272">
        <v>29</v>
      </c>
      <c r="DK44" s="272">
        <v>135.30783472999997</v>
      </c>
      <c r="DL44" s="273">
        <v>4.6657874044827574</v>
      </c>
      <c r="DM44" s="272">
        <v>1.01283473</v>
      </c>
      <c r="DN44" s="272">
        <v>26.2</v>
      </c>
      <c r="DO44" s="274">
        <v>7.5981800766283551E-3</v>
      </c>
      <c r="DP44" s="275">
        <v>1.0167145593870122</v>
      </c>
      <c r="DQ44" s="40">
        <v>2</v>
      </c>
      <c r="DR44" s="18">
        <v>39.5</v>
      </c>
      <c r="DS44" s="19">
        <v>19.75</v>
      </c>
      <c r="DT44" s="18">
        <v>10.5</v>
      </c>
      <c r="DU44" s="18">
        <v>29</v>
      </c>
      <c r="DV44" s="20">
        <v>3.0208333333333328E-3</v>
      </c>
      <c r="DW44" s="21">
        <v>0</v>
      </c>
      <c r="DX44" s="269">
        <v>2</v>
      </c>
      <c r="DY44" s="18">
        <v>27.3</v>
      </c>
      <c r="DZ44" s="19">
        <v>13.65</v>
      </c>
      <c r="EA44" s="18">
        <v>10</v>
      </c>
      <c r="EB44" s="18">
        <v>17.3</v>
      </c>
      <c r="EC44" s="20">
        <v>2.8703703703703703E-3</v>
      </c>
      <c r="ED44" s="21">
        <v>0.5</v>
      </c>
      <c r="EE44" s="269">
        <v>2</v>
      </c>
      <c r="EF44" s="18">
        <v>119.8</v>
      </c>
      <c r="EG44" s="19">
        <v>59.9</v>
      </c>
      <c r="EH44" s="18">
        <v>7.8</v>
      </c>
      <c r="EI44" s="18">
        <v>112</v>
      </c>
      <c r="EJ44" s="20">
        <v>3.3969907407407404E-3</v>
      </c>
      <c r="EK44" s="21">
        <v>2</v>
      </c>
      <c r="EL44" s="269">
        <v>1</v>
      </c>
      <c r="EM44" s="18">
        <v>6</v>
      </c>
      <c r="EN44" s="19">
        <v>6</v>
      </c>
      <c r="EO44" s="18">
        <v>6</v>
      </c>
      <c r="EP44" s="18">
        <v>6</v>
      </c>
      <c r="EQ44" s="20">
        <v>6.9444444444444441E-3</v>
      </c>
      <c r="ER44" s="21">
        <v>0</v>
      </c>
      <c r="ES44" s="269">
        <v>2</v>
      </c>
      <c r="ET44" s="18">
        <v>41.05</v>
      </c>
      <c r="EU44" s="19">
        <v>20.524999999999999</v>
      </c>
      <c r="EV44" s="18">
        <v>13.75</v>
      </c>
      <c r="EW44" s="18">
        <v>27.3</v>
      </c>
      <c r="EX44" s="20">
        <v>2.3668981481481479E-3</v>
      </c>
      <c r="EY44" s="21">
        <v>2</v>
      </c>
      <c r="EZ44" s="269"/>
      <c r="FA44" s="18"/>
      <c r="FB44" s="19"/>
      <c r="FC44" s="18"/>
      <c r="FD44" s="18"/>
      <c r="FE44" s="20"/>
      <c r="FF44" s="21"/>
      <c r="FG44" s="269"/>
      <c r="FH44" s="18"/>
      <c r="FI44" s="19"/>
      <c r="FJ44" s="18"/>
      <c r="FK44" s="18"/>
      <c r="FL44" s="20"/>
      <c r="FM44" s="21"/>
      <c r="FN44" s="269"/>
      <c r="FO44" s="18"/>
      <c r="FP44" s="19"/>
      <c r="FQ44" s="18"/>
      <c r="FR44" s="18"/>
      <c r="FS44" s="20"/>
      <c r="FT44" s="21"/>
      <c r="FU44" s="269"/>
      <c r="FV44" s="18"/>
      <c r="FW44" s="19"/>
      <c r="FX44" s="18"/>
      <c r="FY44" s="18"/>
      <c r="FZ44" s="20"/>
      <c r="GA44" s="21"/>
      <c r="GB44" s="270"/>
      <c r="GC44" s="27"/>
      <c r="GD44" s="28"/>
      <c r="GE44" s="27"/>
      <c r="GF44" s="27"/>
      <c r="GG44" s="29"/>
      <c r="GH44" s="271"/>
      <c r="GI44" s="269">
        <v>1</v>
      </c>
      <c r="GJ44" s="18">
        <v>56</v>
      </c>
      <c r="GK44" s="19">
        <v>56</v>
      </c>
      <c r="GL44" s="18">
        <v>56</v>
      </c>
      <c r="GM44" s="18">
        <v>56</v>
      </c>
      <c r="GN44" s="20">
        <v>2.5115740740740741E-3</v>
      </c>
      <c r="GO44" s="21">
        <v>0</v>
      </c>
      <c r="GP44" s="269">
        <v>2</v>
      </c>
      <c r="GQ44" s="18">
        <v>29.2</v>
      </c>
      <c r="GR44" s="19">
        <v>14.6</v>
      </c>
      <c r="GS44" s="18">
        <v>4.2</v>
      </c>
      <c r="GT44" s="18">
        <v>25</v>
      </c>
      <c r="GU44" s="20">
        <v>2.6215277777777777E-3</v>
      </c>
      <c r="GV44" s="21">
        <v>0.5</v>
      </c>
      <c r="GW44" s="269"/>
      <c r="GX44" s="18"/>
      <c r="GY44" s="19"/>
      <c r="GZ44" s="18"/>
      <c r="HA44" s="18"/>
      <c r="HB44" s="20"/>
      <c r="HC44" s="21"/>
      <c r="HD44" s="269">
        <v>1</v>
      </c>
      <c r="HE44" s="18">
        <v>10.5</v>
      </c>
      <c r="HF44" s="19">
        <v>10.5</v>
      </c>
      <c r="HG44" s="18">
        <v>10.5</v>
      </c>
      <c r="HH44" s="18">
        <v>10.5</v>
      </c>
      <c r="HI44" s="20">
        <v>2.7546296296296294E-3</v>
      </c>
      <c r="HJ44" s="21">
        <v>0</v>
      </c>
      <c r="HK44" s="269"/>
      <c r="HL44" s="18"/>
      <c r="HM44" s="19"/>
      <c r="HN44" s="18"/>
      <c r="HO44" s="18"/>
      <c r="HP44" s="20"/>
      <c r="HQ44" s="21"/>
      <c r="HR44" s="269"/>
      <c r="HS44" s="18"/>
      <c r="HT44" s="19"/>
      <c r="HU44" s="18"/>
      <c r="HV44" s="18"/>
      <c r="HW44" s="20"/>
      <c r="HX44" s="21"/>
      <c r="HY44" s="272">
        <v>13</v>
      </c>
      <c r="HZ44" s="272">
        <v>329.35</v>
      </c>
      <c r="IA44" s="273">
        <v>25.334615384615386</v>
      </c>
      <c r="IB44" s="272">
        <v>4.2</v>
      </c>
      <c r="IC44" s="272">
        <v>112</v>
      </c>
      <c r="ID44" s="274">
        <v>3.1356837606837601E-3</v>
      </c>
      <c r="IE44" s="275">
        <v>0.76923076923076927</v>
      </c>
      <c r="IF44" s="40">
        <v>4</v>
      </c>
      <c r="IG44" s="18">
        <v>3.7</v>
      </c>
      <c r="IH44" s="19">
        <v>0.92500000000000004</v>
      </c>
      <c r="II44" s="18">
        <v>0.7</v>
      </c>
      <c r="IJ44" s="18">
        <v>1.2</v>
      </c>
      <c r="IK44" s="20">
        <v>2.6212384259259258E-2</v>
      </c>
      <c r="IL44" s="21">
        <v>0.75</v>
      </c>
      <c r="IM44" s="269"/>
      <c r="IN44" s="18"/>
      <c r="IO44" s="19"/>
      <c r="IP44" s="18"/>
      <c r="IQ44" s="18"/>
      <c r="IR44" s="20"/>
      <c r="IS44" s="21"/>
      <c r="IT44" s="269">
        <v>1</v>
      </c>
      <c r="IU44" s="18">
        <v>2.4</v>
      </c>
      <c r="IV44" s="19">
        <v>2.4</v>
      </c>
      <c r="IW44" s="18">
        <v>2.4</v>
      </c>
      <c r="IX44" s="18">
        <v>2.4</v>
      </c>
      <c r="IY44" s="20">
        <v>2.4120370370370372E-2</v>
      </c>
      <c r="IZ44" s="21">
        <v>0</v>
      </c>
      <c r="JA44" s="269"/>
      <c r="JB44" s="18"/>
      <c r="JC44" s="19"/>
      <c r="JD44" s="18"/>
      <c r="JE44" s="18"/>
      <c r="JF44" s="20"/>
      <c r="JG44" s="21"/>
      <c r="JH44" s="269"/>
      <c r="JI44" s="18"/>
      <c r="JJ44" s="19"/>
      <c r="JK44" s="18"/>
      <c r="JL44" s="18"/>
      <c r="JM44" s="20"/>
      <c r="JN44" s="21"/>
      <c r="JO44" s="269"/>
      <c r="JP44" s="18"/>
      <c r="JQ44" s="19"/>
      <c r="JR44" s="18"/>
      <c r="JS44" s="18"/>
      <c r="JT44" s="20"/>
      <c r="JU44" s="21"/>
      <c r="JV44" s="269"/>
      <c r="JW44" s="18"/>
      <c r="JX44" s="19"/>
      <c r="JY44" s="18"/>
      <c r="JZ44" s="18"/>
      <c r="KA44" s="20"/>
      <c r="KB44" s="21"/>
      <c r="KC44" s="269"/>
      <c r="KD44" s="18"/>
      <c r="KE44" s="19"/>
      <c r="KF44" s="18"/>
      <c r="KG44" s="18"/>
      <c r="KH44" s="20"/>
      <c r="KI44" s="21"/>
      <c r="KJ44" s="269"/>
      <c r="KK44" s="18"/>
      <c r="KL44" s="19"/>
      <c r="KM44" s="18"/>
      <c r="KN44" s="18"/>
      <c r="KO44" s="20"/>
      <c r="KP44" s="21"/>
      <c r="KQ44" s="270"/>
      <c r="KR44" s="27"/>
      <c r="KS44" s="28"/>
      <c r="KT44" s="27"/>
      <c r="KU44" s="27"/>
      <c r="KV44" s="29"/>
      <c r="KW44" s="271"/>
      <c r="KX44" s="269">
        <v>1</v>
      </c>
      <c r="KY44" s="18">
        <v>1.2</v>
      </c>
      <c r="KZ44" s="19">
        <v>1.2</v>
      </c>
      <c r="LA44" s="18">
        <v>1.2</v>
      </c>
      <c r="LB44" s="18">
        <v>1.2</v>
      </c>
      <c r="LC44" s="20">
        <v>2.6469907407407411E-2</v>
      </c>
      <c r="LD44" s="21">
        <v>0</v>
      </c>
      <c r="LE44" s="269">
        <v>1</v>
      </c>
      <c r="LF44" s="18">
        <v>1</v>
      </c>
      <c r="LG44" s="19">
        <v>1</v>
      </c>
      <c r="LH44" s="18">
        <v>1</v>
      </c>
      <c r="LI44" s="18">
        <v>1</v>
      </c>
      <c r="LJ44" s="20">
        <v>2.6956018518518522E-2</v>
      </c>
      <c r="LK44" s="21">
        <v>3</v>
      </c>
      <c r="LL44" s="269"/>
      <c r="LM44" s="18"/>
      <c r="LN44" s="19"/>
      <c r="LO44" s="18"/>
      <c r="LP44" s="18"/>
      <c r="LQ44" s="20"/>
      <c r="LR44" s="21"/>
      <c r="LS44" s="269">
        <v>1</v>
      </c>
      <c r="LT44" s="18">
        <v>0.25</v>
      </c>
      <c r="LU44" s="19">
        <v>0.25</v>
      </c>
      <c r="LV44" s="18">
        <v>0.25</v>
      </c>
      <c r="LW44" s="18">
        <v>0.25</v>
      </c>
      <c r="LX44" s="20">
        <v>3.0324074074074073E-2</v>
      </c>
      <c r="LY44" s="21">
        <v>1</v>
      </c>
      <c r="LZ44" s="269"/>
      <c r="MA44" s="18"/>
      <c r="MB44" s="19"/>
      <c r="MC44" s="18"/>
      <c r="MD44" s="18"/>
      <c r="ME44" s="20"/>
      <c r="MF44" s="21"/>
      <c r="MG44" s="269"/>
      <c r="MH44" s="18"/>
      <c r="MI44" s="19"/>
      <c r="MJ44" s="18"/>
      <c r="MK44" s="18"/>
      <c r="ML44" s="20"/>
      <c r="MM44" s="21"/>
      <c r="MN44" s="272">
        <v>8</v>
      </c>
      <c r="MO44" s="272">
        <v>8.5500000000000007</v>
      </c>
      <c r="MP44" s="273">
        <v>1.0687500000000001</v>
      </c>
      <c r="MQ44" s="272">
        <v>0.25</v>
      </c>
      <c r="MR44" s="272">
        <v>2.4</v>
      </c>
      <c r="MS44" s="274">
        <v>2.6589988425925928E-2</v>
      </c>
      <c r="MT44" s="275">
        <v>0.875</v>
      </c>
      <c r="MU44" s="40"/>
      <c r="MV44" s="18"/>
      <c r="MW44" s="19"/>
      <c r="MX44" s="18"/>
      <c r="MY44" s="18"/>
      <c r="MZ44" s="20"/>
      <c r="NA44" s="21"/>
      <c r="NB44" s="272"/>
      <c r="NC44" s="272"/>
      <c r="ND44" s="273"/>
      <c r="NE44" s="272"/>
      <c r="NF44" s="272"/>
      <c r="NG44" s="274"/>
      <c r="NH44" s="276"/>
    </row>
    <row r="45" spans="1:372" s="22" customFormat="1" x14ac:dyDescent="0.2">
      <c r="A45" s="268">
        <v>35</v>
      </c>
      <c r="B45" s="40">
        <v>1</v>
      </c>
      <c r="C45" s="18">
        <v>26.2</v>
      </c>
      <c r="D45" s="19">
        <v>26.2</v>
      </c>
      <c r="E45" s="18">
        <v>26.2</v>
      </c>
      <c r="F45" s="18">
        <v>26.2</v>
      </c>
      <c r="G45" s="20">
        <v>1.0300925925925927E-2</v>
      </c>
      <c r="H45" s="21">
        <v>0</v>
      </c>
      <c r="I45" s="269">
        <v>5</v>
      </c>
      <c r="J45" s="18">
        <v>18.399999999999999</v>
      </c>
      <c r="K45" s="19">
        <v>3.6799999999999997</v>
      </c>
      <c r="L45" s="18">
        <v>1</v>
      </c>
      <c r="M45" s="18">
        <v>7.5</v>
      </c>
      <c r="N45" s="20">
        <v>8.2291666666666659E-3</v>
      </c>
      <c r="O45" s="21">
        <v>0.4</v>
      </c>
      <c r="P45" s="269">
        <v>1</v>
      </c>
      <c r="Q45" s="18">
        <v>2.35</v>
      </c>
      <c r="R45" s="19">
        <v>2.35</v>
      </c>
      <c r="S45" s="18">
        <v>2.35</v>
      </c>
      <c r="T45" s="18">
        <v>2.35</v>
      </c>
      <c r="U45" s="20">
        <v>6.9907407407407409E-3</v>
      </c>
      <c r="V45" s="21">
        <v>2</v>
      </c>
      <c r="W45" s="269">
        <v>2</v>
      </c>
      <c r="X45" s="18">
        <v>9.5</v>
      </c>
      <c r="Y45" s="19">
        <v>4.75</v>
      </c>
      <c r="Z45" s="18">
        <v>2</v>
      </c>
      <c r="AA45" s="18">
        <v>7.5</v>
      </c>
      <c r="AB45" s="20">
        <v>7.1874999999999994E-3</v>
      </c>
      <c r="AC45" s="21">
        <v>1.5</v>
      </c>
      <c r="AD45" s="269">
        <v>3</v>
      </c>
      <c r="AE45" s="18">
        <v>20.68</v>
      </c>
      <c r="AF45" s="19">
        <v>6.8933333333333335</v>
      </c>
      <c r="AG45" s="18">
        <v>3.57</v>
      </c>
      <c r="AH45" s="18">
        <v>13.1</v>
      </c>
      <c r="AI45" s="20">
        <v>7.3572530864197535E-3</v>
      </c>
      <c r="AJ45" s="21">
        <v>2.3333333333333335</v>
      </c>
      <c r="AK45" s="269">
        <v>2</v>
      </c>
      <c r="AL45" s="18">
        <v>5.1099999999999994</v>
      </c>
      <c r="AM45" s="19">
        <v>2.5549999999999997</v>
      </c>
      <c r="AN45" s="18">
        <v>2</v>
      </c>
      <c r="AO45" s="18">
        <v>3.11</v>
      </c>
      <c r="AP45" s="20">
        <v>6.7650462962962968E-3</v>
      </c>
      <c r="AQ45" s="21">
        <v>0.5</v>
      </c>
      <c r="AR45" s="269">
        <v>1</v>
      </c>
      <c r="AS45" s="18">
        <v>3.01</v>
      </c>
      <c r="AT45" s="19">
        <v>3.01</v>
      </c>
      <c r="AU45" s="18">
        <v>3.01</v>
      </c>
      <c r="AV45" s="18">
        <v>3.01</v>
      </c>
      <c r="AW45" s="20">
        <v>7.5578703703703702E-3</v>
      </c>
      <c r="AX45" s="21">
        <v>8.0034722222189885</v>
      </c>
      <c r="AY45" s="269">
        <v>3</v>
      </c>
      <c r="AZ45" s="18">
        <v>6.4808995300000003</v>
      </c>
      <c r="BA45" s="19">
        <v>2.1602998433333336</v>
      </c>
      <c r="BB45" s="18">
        <v>1.3856573299999999</v>
      </c>
      <c r="BC45" s="18">
        <v>2.9204436999999999</v>
      </c>
      <c r="BD45" s="20">
        <v>6.2770061728395056E-3</v>
      </c>
      <c r="BE45" s="21">
        <v>2.03125</v>
      </c>
      <c r="BF45" s="269">
        <v>4</v>
      </c>
      <c r="BG45" s="18">
        <v>27.5</v>
      </c>
      <c r="BH45" s="19">
        <v>6.875</v>
      </c>
      <c r="BI45" s="18">
        <v>2</v>
      </c>
      <c r="BJ45" s="18">
        <v>17</v>
      </c>
      <c r="BK45" s="20">
        <v>6.898148148148148E-3</v>
      </c>
      <c r="BL45" s="21">
        <v>1</v>
      </c>
      <c r="BM45" s="270">
        <v>5</v>
      </c>
      <c r="BN45" s="27">
        <v>13.4</v>
      </c>
      <c r="BO45" s="28">
        <v>2.68</v>
      </c>
      <c r="BP45" s="27">
        <v>1.4</v>
      </c>
      <c r="BQ45" s="27">
        <v>4.5</v>
      </c>
      <c r="BR45" s="29">
        <v>6.7777777777777784E-3</v>
      </c>
      <c r="BS45" s="271">
        <v>0.4</v>
      </c>
      <c r="BT45" s="269">
        <v>4</v>
      </c>
      <c r="BU45" s="18">
        <v>11.25</v>
      </c>
      <c r="BV45" s="19">
        <v>2.8125</v>
      </c>
      <c r="BW45" s="18">
        <v>1.75</v>
      </c>
      <c r="BX45" s="18">
        <v>3.5</v>
      </c>
      <c r="BY45" s="20">
        <v>7.3553240740740749E-3</v>
      </c>
      <c r="BZ45" s="21">
        <v>0.75</v>
      </c>
      <c r="CA45" s="269">
        <v>2</v>
      </c>
      <c r="CB45" s="18">
        <v>5.2</v>
      </c>
      <c r="CC45" s="19">
        <v>2.6</v>
      </c>
      <c r="CD45" s="18">
        <v>2.1</v>
      </c>
      <c r="CE45" s="18">
        <v>3.1</v>
      </c>
      <c r="CF45" s="20">
        <v>6.7824074074074071E-3</v>
      </c>
      <c r="CG45" s="21">
        <v>1.5</v>
      </c>
      <c r="CH45" s="269">
        <v>3</v>
      </c>
      <c r="CI45" s="18">
        <v>12.05</v>
      </c>
      <c r="CJ45" s="19">
        <v>4.0166666666666666</v>
      </c>
      <c r="CK45" s="18">
        <v>1.55</v>
      </c>
      <c r="CL45" s="18">
        <v>7.5</v>
      </c>
      <c r="CM45" s="20">
        <v>7.0601851851851841E-3</v>
      </c>
      <c r="CN45" s="21">
        <v>3.6666666666666665</v>
      </c>
      <c r="CO45" s="269">
        <v>3</v>
      </c>
      <c r="CP45" s="18">
        <v>11.6</v>
      </c>
      <c r="CQ45" s="19">
        <v>3.8666666666666667</v>
      </c>
      <c r="CR45" s="18">
        <v>3.1</v>
      </c>
      <c r="CS45" s="18">
        <v>5</v>
      </c>
      <c r="CT45" s="20">
        <v>6.6705246913580244E-3</v>
      </c>
      <c r="CU45" s="21">
        <v>0.33333333333333331</v>
      </c>
      <c r="CV45" s="269"/>
      <c r="CW45" s="18"/>
      <c r="CX45" s="19"/>
      <c r="CY45" s="18"/>
      <c r="CZ45" s="18"/>
      <c r="DA45" s="20"/>
      <c r="DB45" s="21"/>
      <c r="DC45" s="269"/>
      <c r="DD45" s="18"/>
      <c r="DE45" s="19"/>
      <c r="DF45" s="18"/>
      <c r="DG45" s="18"/>
      <c r="DH45" s="20"/>
      <c r="DI45" s="21"/>
      <c r="DJ45" s="272">
        <v>39</v>
      </c>
      <c r="DK45" s="272">
        <v>172.73089952999999</v>
      </c>
      <c r="DL45" s="273">
        <v>4.4289974238461536</v>
      </c>
      <c r="DM45" s="272">
        <v>1</v>
      </c>
      <c r="DN45" s="272">
        <v>26.2</v>
      </c>
      <c r="DO45" s="274">
        <v>7.1913580246913567E-3</v>
      </c>
      <c r="DP45" s="275">
        <v>1.3614672364671536</v>
      </c>
      <c r="DQ45" s="40">
        <v>1</v>
      </c>
      <c r="DR45" s="18">
        <v>112</v>
      </c>
      <c r="DS45" s="19">
        <v>112</v>
      </c>
      <c r="DT45" s="18">
        <v>112</v>
      </c>
      <c r="DU45" s="18">
        <v>112</v>
      </c>
      <c r="DV45" s="20">
        <v>2.4074074074074076E-3</v>
      </c>
      <c r="DW45" s="21">
        <v>0</v>
      </c>
      <c r="DX45" s="269">
        <v>2</v>
      </c>
      <c r="DY45" s="18">
        <v>17.75</v>
      </c>
      <c r="DZ45" s="19">
        <v>8.875</v>
      </c>
      <c r="EA45" s="18">
        <v>7.5</v>
      </c>
      <c r="EB45" s="18">
        <v>10.25</v>
      </c>
      <c r="EC45" s="20">
        <v>2.5636574074074073E-3</v>
      </c>
      <c r="ED45" s="21">
        <v>0</v>
      </c>
      <c r="EE45" s="269">
        <v>2</v>
      </c>
      <c r="EF45" s="18">
        <v>25.5</v>
      </c>
      <c r="EG45" s="19">
        <v>12.75</v>
      </c>
      <c r="EH45" s="18">
        <v>10</v>
      </c>
      <c r="EI45" s="18">
        <v>15.5</v>
      </c>
      <c r="EJ45" s="20">
        <v>1.9270833333333336E-3</v>
      </c>
      <c r="EK45" s="21">
        <v>0.5</v>
      </c>
      <c r="EL45" s="269"/>
      <c r="EM45" s="18"/>
      <c r="EN45" s="19"/>
      <c r="EO45" s="18"/>
      <c r="EP45" s="18"/>
      <c r="EQ45" s="20"/>
      <c r="ER45" s="21"/>
      <c r="ES45" s="269">
        <v>1</v>
      </c>
      <c r="ET45" s="18">
        <v>56</v>
      </c>
      <c r="EU45" s="19">
        <v>56</v>
      </c>
      <c r="EV45" s="18">
        <v>56</v>
      </c>
      <c r="EW45" s="18">
        <v>56</v>
      </c>
      <c r="EX45" s="20">
        <v>2.1874999999999998E-3</v>
      </c>
      <c r="EY45" s="21">
        <v>0</v>
      </c>
      <c r="EZ45" s="269">
        <v>3</v>
      </c>
      <c r="FA45" s="18">
        <v>75.739999999999995</v>
      </c>
      <c r="FB45" s="19">
        <v>25.246666666666666</v>
      </c>
      <c r="FC45" s="18">
        <v>4.47</v>
      </c>
      <c r="FD45" s="18">
        <v>54.75</v>
      </c>
      <c r="FE45" s="20">
        <v>3.0439814814814813E-3</v>
      </c>
      <c r="FF45" s="21">
        <v>2.6666666666666665</v>
      </c>
      <c r="FG45" s="269"/>
      <c r="FH45" s="18"/>
      <c r="FI45" s="19"/>
      <c r="FJ45" s="18"/>
      <c r="FK45" s="18"/>
      <c r="FL45" s="20"/>
      <c r="FM45" s="21"/>
      <c r="FN45" s="269"/>
      <c r="FO45" s="18"/>
      <c r="FP45" s="19"/>
      <c r="FQ45" s="18"/>
      <c r="FR45" s="18"/>
      <c r="FS45" s="20"/>
      <c r="FT45" s="21"/>
      <c r="FU45" s="269"/>
      <c r="FV45" s="18"/>
      <c r="FW45" s="19"/>
      <c r="FX45" s="18"/>
      <c r="FY45" s="18"/>
      <c r="FZ45" s="20"/>
      <c r="GA45" s="21"/>
      <c r="GB45" s="270"/>
      <c r="GC45" s="27"/>
      <c r="GD45" s="28"/>
      <c r="GE45" s="27"/>
      <c r="GF45" s="27"/>
      <c r="GG45" s="29"/>
      <c r="GH45" s="271"/>
      <c r="GI45" s="269"/>
      <c r="GJ45" s="18"/>
      <c r="GK45" s="19"/>
      <c r="GL45" s="18"/>
      <c r="GM45" s="18"/>
      <c r="GN45" s="20"/>
      <c r="GO45" s="21"/>
      <c r="GP45" s="269">
        <v>1</v>
      </c>
      <c r="GQ45" s="18">
        <v>56</v>
      </c>
      <c r="GR45" s="19">
        <v>56</v>
      </c>
      <c r="GS45" s="18">
        <v>56</v>
      </c>
      <c r="GT45" s="18">
        <v>56</v>
      </c>
      <c r="GU45" s="20">
        <v>2.5810185185185185E-3</v>
      </c>
      <c r="GV45" s="21">
        <v>0</v>
      </c>
      <c r="GW45" s="269"/>
      <c r="GX45" s="18"/>
      <c r="GY45" s="19"/>
      <c r="GZ45" s="18"/>
      <c r="HA45" s="18"/>
      <c r="HB45" s="20"/>
      <c r="HC45" s="21"/>
      <c r="HD45" s="269">
        <v>3</v>
      </c>
      <c r="HE45" s="18">
        <v>50.5</v>
      </c>
      <c r="HF45" s="19">
        <v>16.833333333333332</v>
      </c>
      <c r="HG45" s="18">
        <v>10.5</v>
      </c>
      <c r="HH45" s="18">
        <v>25</v>
      </c>
      <c r="HI45" s="20">
        <v>2.9128086419753091E-3</v>
      </c>
      <c r="HJ45" s="21">
        <v>0</v>
      </c>
      <c r="HK45" s="269"/>
      <c r="HL45" s="18"/>
      <c r="HM45" s="19"/>
      <c r="HN45" s="18"/>
      <c r="HO45" s="18"/>
      <c r="HP45" s="20"/>
      <c r="HQ45" s="21"/>
      <c r="HR45" s="269"/>
      <c r="HS45" s="18"/>
      <c r="HT45" s="19"/>
      <c r="HU45" s="18"/>
      <c r="HV45" s="18"/>
      <c r="HW45" s="20"/>
      <c r="HX45" s="21"/>
      <c r="HY45" s="272">
        <v>13</v>
      </c>
      <c r="HZ45" s="272">
        <v>393.49</v>
      </c>
      <c r="IA45" s="273">
        <v>30.268461538461541</v>
      </c>
      <c r="IB45" s="272">
        <v>4.47</v>
      </c>
      <c r="IC45" s="272">
        <v>112</v>
      </c>
      <c r="ID45" s="274">
        <v>2.6175213675213678E-3</v>
      </c>
      <c r="IE45" s="275">
        <v>0.69230769230769229</v>
      </c>
      <c r="IF45" s="40">
        <v>1</v>
      </c>
      <c r="IG45" s="18">
        <v>2.4</v>
      </c>
      <c r="IH45" s="19">
        <v>2.4</v>
      </c>
      <c r="II45" s="18">
        <v>2.4</v>
      </c>
      <c r="IJ45" s="18">
        <v>2.4</v>
      </c>
      <c r="IK45" s="20">
        <v>2.7094907407407404E-2</v>
      </c>
      <c r="IL45" s="21">
        <v>0</v>
      </c>
      <c r="IM45" s="269"/>
      <c r="IN45" s="18"/>
      <c r="IO45" s="19"/>
      <c r="IP45" s="18"/>
      <c r="IQ45" s="18"/>
      <c r="IR45" s="20"/>
      <c r="IS45" s="21"/>
      <c r="IT45" s="269"/>
      <c r="IU45" s="18"/>
      <c r="IV45" s="19"/>
      <c r="IW45" s="18"/>
      <c r="IX45" s="18"/>
      <c r="IY45" s="20"/>
      <c r="IZ45" s="21"/>
      <c r="JA45" s="269"/>
      <c r="JB45" s="18"/>
      <c r="JC45" s="19"/>
      <c r="JD45" s="18"/>
      <c r="JE45" s="18"/>
      <c r="JF45" s="20"/>
      <c r="JG45" s="21"/>
      <c r="JH45" s="269">
        <v>1</v>
      </c>
      <c r="JI45" s="18">
        <v>1.2</v>
      </c>
      <c r="JJ45" s="19">
        <v>1.2</v>
      </c>
      <c r="JK45" s="18">
        <v>1.2</v>
      </c>
      <c r="JL45" s="18">
        <v>1.2</v>
      </c>
      <c r="JM45" s="20">
        <v>2.704861111111111E-2</v>
      </c>
      <c r="JN45" s="21">
        <v>6</v>
      </c>
      <c r="JO45" s="269"/>
      <c r="JP45" s="18"/>
      <c r="JQ45" s="19"/>
      <c r="JR45" s="18"/>
      <c r="JS45" s="18"/>
      <c r="JT45" s="20"/>
      <c r="JU45" s="21"/>
      <c r="JV45" s="269"/>
      <c r="JW45" s="18"/>
      <c r="JX45" s="19"/>
      <c r="JY45" s="18"/>
      <c r="JZ45" s="18"/>
      <c r="KA45" s="20"/>
      <c r="KB45" s="21"/>
      <c r="KC45" s="269"/>
      <c r="KD45" s="18"/>
      <c r="KE45" s="19"/>
      <c r="KF45" s="18"/>
      <c r="KG45" s="18"/>
      <c r="KH45" s="20"/>
      <c r="KI45" s="21"/>
      <c r="KJ45" s="269"/>
      <c r="KK45" s="18"/>
      <c r="KL45" s="19"/>
      <c r="KM45" s="18"/>
      <c r="KN45" s="18"/>
      <c r="KO45" s="20"/>
      <c r="KP45" s="21"/>
      <c r="KQ45" s="270"/>
      <c r="KR45" s="27"/>
      <c r="KS45" s="28"/>
      <c r="KT45" s="27"/>
      <c r="KU45" s="27"/>
      <c r="KV45" s="29"/>
      <c r="KW45" s="271"/>
      <c r="KX45" s="269"/>
      <c r="KY45" s="18"/>
      <c r="KZ45" s="19"/>
      <c r="LA45" s="18"/>
      <c r="LB45" s="18"/>
      <c r="LC45" s="20"/>
      <c r="LD45" s="21"/>
      <c r="LE45" s="269">
        <v>1</v>
      </c>
      <c r="LF45" s="18">
        <v>1.2</v>
      </c>
      <c r="LG45" s="19">
        <v>1.2</v>
      </c>
      <c r="LH45" s="18">
        <v>1.2</v>
      </c>
      <c r="LI45" s="18">
        <v>1.2</v>
      </c>
      <c r="LJ45" s="20">
        <v>2.5127314814814811E-2</v>
      </c>
      <c r="LK45" s="21">
        <v>0</v>
      </c>
      <c r="LL45" s="269"/>
      <c r="LM45" s="18"/>
      <c r="LN45" s="19"/>
      <c r="LO45" s="18"/>
      <c r="LP45" s="18"/>
      <c r="LQ45" s="20"/>
      <c r="LR45" s="21"/>
      <c r="LS45" s="269"/>
      <c r="LT45" s="18"/>
      <c r="LU45" s="19"/>
      <c r="LV45" s="18"/>
      <c r="LW45" s="18"/>
      <c r="LX45" s="20"/>
      <c r="LY45" s="21"/>
      <c r="LZ45" s="269"/>
      <c r="MA45" s="18"/>
      <c r="MB45" s="19"/>
      <c r="MC45" s="18"/>
      <c r="MD45" s="18"/>
      <c r="ME45" s="20"/>
      <c r="MF45" s="21"/>
      <c r="MG45" s="269"/>
      <c r="MH45" s="18"/>
      <c r="MI45" s="19"/>
      <c r="MJ45" s="18"/>
      <c r="MK45" s="18"/>
      <c r="ML45" s="20"/>
      <c r="MM45" s="21"/>
      <c r="MN45" s="272">
        <v>3</v>
      </c>
      <c r="MO45" s="272">
        <v>4.8</v>
      </c>
      <c r="MP45" s="273">
        <v>1.5999999999999999</v>
      </c>
      <c r="MQ45" s="272">
        <v>1.2</v>
      </c>
      <c r="MR45" s="272">
        <v>2.4</v>
      </c>
      <c r="MS45" s="274">
        <v>2.6423611111111106E-2</v>
      </c>
      <c r="MT45" s="275">
        <v>2</v>
      </c>
      <c r="MU45" s="40"/>
      <c r="MV45" s="18"/>
      <c r="MW45" s="19"/>
      <c r="MX45" s="18"/>
      <c r="MY45" s="18"/>
      <c r="MZ45" s="20"/>
      <c r="NA45" s="21"/>
      <c r="NB45" s="272"/>
      <c r="NC45" s="272"/>
      <c r="ND45" s="273"/>
      <c r="NE45" s="272"/>
      <c r="NF45" s="272"/>
      <c r="NG45" s="274"/>
      <c r="NH45" s="276"/>
    </row>
    <row r="46" spans="1:372" s="22" customFormat="1" x14ac:dyDescent="0.2">
      <c r="A46" s="268">
        <v>36</v>
      </c>
      <c r="B46" s="40">
        <v>2</v>
      </c>
      <c r="C46" s="18">
        <v>5.2799999999999994</v>
      </c>
      <c r="D46" s="19">
        <v>2.6399999999999997</v>
      </c>
      <c r="E46" s="18">
        <v>2.2799999999999998</v>
      </c>
      <c r="F46" s="18">
        <v>3</v>
      </c>
      <c r="G46" s="20">
        <v>8.7094907407407399E-3</v>
      </c>
      <c r="H46" s="21">
        <v>3.5</v>
      </c>
      <c r="I46" s="269">
        <v>3</v>
      </c>
      <c r="J46" s="18">
        <v>20.100000000000001</v>
      </c>
      <c r="K46" s="19">
        <v>6.7</v>
      </c>
      <c r="L46" s="18">
        <v>3</v>
      </c>
      <c r="M46" s="18">
        <v>14</v>
      </c>
      <c r="N46" s="20">
        <v>8.1674382716049373E-3</v>
      </c>
      <c r="O46" s="21">
        <v>0.66666666666666663</v>
      </c>
      <c r="P46" s="269">
        <v>1</v>
      </c>
      <c r="Q46" s="18">
        <v>2</v>
      </c>
      <c r="R46" s="19">
        <v>2</v>
      </c>
      <c r="S46" s="18">
        <v>2</v>
      </c>
      <c r="T46" s="18">
        <v>2</v>
      </c>
      <c r="U46" s="20">
        <v>6.6666666666666671E-3</v>
      </c>
      <c r="V46" s="21">
        <v>2</v>
      </c>
      <c r="W46" s="269">
        <v>3</v>
      </c>
      <c r="X46" s="18">
        <v>10.3</v>
      </c>
      <c r="Y46" s="19">
        <v>3.4333333333333336</v>
      </c>
      <c r="Z46" s="18">
        <v>2.1</v>
      </c>
      <c r="AA46" s="18">
        <v>5.0999999999999996</v>
      </c>
      <c r="AB46" s="20">
        <v>6.5316358024691363E-3</v>
      </c>
      <c r="AC46" s="21">
        <v>0.66666666666666663</v>
      </c>
      <c r="AD46" s="269">
        <v>2</v>
      </c>
      <c r="AE46" s="18">
        <v>17.5</v>
      </c>
      <c r="AF46" s="19">
        <v>8.75</v>
      </c>
      <c r="AG46" s="18">
        <v>3</v>
      </c>
      <c r="AH46" s="18">
        <v>14.5</v>
      </c>
      <c r="AI46" s="20">
        <v>7.8067129629629632E-3</v>
      </c>
      <c r="AJ46" s="21">
        <v>1</v>
      </c>
      <c r="AK46" s="269"/>
      <c r="AL46" s="18"/>
      <c r="AM46" s="19"/>
      <c r="AN46" s="18"/>
      <c r="AO46" s="18"/>
      <c r="AP46" s="20"/>
      <c r="AQ46" s="21"/>
      <c r="AR46" s="269"/>
      <c r="AS46" s="18"/>
      <c r="AT46" s="19"/>
      <c r="AU46" s="18"/>
      <c r="AV46" s="18"/>
      <c r="AW46" s="20"/>
      <c r="AX46" s="21"/>
      <c r="AY46" s="269"/>
      <c r="AZ46" s="18"/>
      <c r="BA46" s="19"/>
      <c r="BB46" s="18"/>
      <c r="BC46" s="18"/>
      <c r="BD46" s="20"/>
      <c r="BE46" s="21"/>
      <c r="BF46" s="269">
        <v>4</v>
      </c>
      <c r="BG46" s="18">
        <v>28.9</v>
      </c>
      <c r="BH46" s="19">
        <v>7.2249999999999996</v>
      </c>
      <c r="BI46" s="18">
        <v>4</v>
      </c>
      <c r="BJ46" s="18">
        <v>12.4</v>
      </c>
      <c r="BK46" s="20">
        <v>7.3871527777777772E-3</v>
      </c>
      <c r="BL46" s="21">
        <v>1</v>
      </c>
      <c r="BM46" s="270">
        <v>5</v>
      </c>
      <c r="BN46" s="27">
        <v>19.16</v>
      </c>
      <c r="BO46" s="28">
        <v>3.8319999999999999</v>
      </c>
      <c r="BP46" s="27">
        <v>3.06</v>
      </c>
      <c r="BQ46" s="27">
        <v>5</v>
      </c>
      <c r="BR46" s="29">
        <v>6.8379629629629624E-3</v>
      </c>
      <c r="BS46" s="271">
        <v>0.6</v>
      </c>
      <c r="BT46" s="269">
        <v>2</v>
      </c>
      <c r="BU46" s="18">
        <v>4.8499999999999996</v>
      </c>
      <c r="BV46" s="19">
        <v>2.4249999999999998</v>
      </c>
      <c r="BW46" s="18">
        <v>1.75</v>
      </c>
      <c r="BX46" s="18">
        <v>3.1</v>
      </c>
      <c r="BY46" s="20">
        <v>7.1064814814814819E-3</v>
      </c>
      <c r="BZ46" s="21">
        <v>1</v>
      </c>
      <c r="CA46" s="269">
        <v>4</v>
      </c>
      <c r="CB46" s="18">
        <v>11.75</v>
      </c>
      <c r="CC46" s="19">
        <v>2.9375</v>
      </c>
      <c r="CD46" s="18">
        <v>2.75</v>
      </c>
      <c r="CE46" s="18">
        <v>3</v>
      </c>
      <c r="CF46" s="20">
        <v>7.6041666666666662E-3</v>
      </c>
      <c r="CG46" s="21">
        <v>0.5</v>
      </c>
      <c r="CH46" s="269">
        <v>2</v>
      </c>
      <c r="CI46" s="18">
        <v>9.57</v>
      </c>
      <c r="CJ46" s="19">
        <v>4.7850000000000001</v>
      </c>
      <c r="CK46" s="18">
        <v>1.57</v>
      </c>
      <c r="CL46" s="18">
        <v>8</v>
      </c>
      <c r="CM46" s="20">
        <v>8.3333333333333332E-3</v>
      </c>
      <c r="CN46" s="21">
        <v>1</v>
      </c>
      <c r="CO46" s="269">
        <v>1</v>
      </c>
      <c r="CP46" s="18">
        <v>2.5</v>
      </c>
      <c r="CQ46" s="19">
        <v>2.5</v>
      </c>
      <c r="CR46" s="18">
        <v>2.5</v>
      </c>
      <c r="CS46" s="18">
        <v>2.5</v>
      </c>
      <c r="CT46" s="20">
        <v>7.1759259259259259E-3</v>
      </c>
      <c r="CU46" s="21">
        <v>3</v>
      </c>
      <c r="CV46" s="269"/>
      <c r="CW46" s="18"/>
      <c r="CX46" s="19"/>
      <c r="CY46" s="18"/>
      <c r="CZ46" s="18"/>
      <c r="DA46" s="20"/>
      <c r="DB46" s="21"/>
      <c r="DC46" s="269"/>
      <c r="DD46" s="18"/>
      <c r="DE46" s="19"/>
      <c r="DF46" s="18"/>
      <c r="DG46" s="18"/>
      <c r="DH46" s="20"/>
      <c r="DI46" s="21"/>
      <c r="DJ46" s="272">
        <v>29</v>
      </c>
      <c r="DK46" s="272">
        <v>131.91</v>
      </c>
      <c r="DL46" s="273">
        <v>4.5486206896551726</v>
      </c>
      <c r="DM46" s="272">
        <v>1.57</v>
      </c>
      <c r="DN46" s="272">
        <v>14.5</v>
      </c>
      <c r="DO46" s="274">
        <v>7.4485153256704959E-3</v>
      </c>
      <c r="DP46" s="275">
        <v>1.0689655172413792</v>
      </c>
      <c r="DQ46" s="40"/>
      <c r="DR46" s="18"/>
      <c r="DS46" s="19"/>
      <c r="DT46" s="18"/>
      <c r="DU46" s="18"/>
      <c r="DV46" s="20"/>
      <c r="DW46" s="21"/>
      <c r="DX46" s="269"/>
      <c r="DY46" s="18"/>
      <c r="DZ46" s="19"/>
      <c r="EA46" s="18"/>
      <c r="EB46" s="18"/>
      <c r="EC46" s="20"/>
      <c r="ED46" s="21"/>
      <c r="EE46" s="269">
        <v>3</v>
      </c>
      <c r="EF46" s="18">
        <v>49.6</v>
      </c>
      <c r="EG46" s="19">
        <v>16.533333333333335</v>
      </c>
      <c r="EH46" s="18">
        <v>4.2</v>
      </c>
      <c r="EI46" s="18">
        <v>36</v>
      </c>
      <c r="EJ46" s="20">
        <v>3.2908950617283952E-3</v>
      </c>
      <c r="EK46" s="21">
        <v>1</v>
      </c>
      <c r="EL46" s="269"/>
      <c r="EM46" s="18"/>
      <c r="EN46" s="19"/>
      <c r="EO46" s="18"/>
      <c r="EP46" s="18"/>
      <c r="EQ46" s="20"/>
      <c r="ER46" s="21"/>
      <c r="ES46" s="269">
        <v>2</v>
      </c>
      <c r="ET46" s="18">
        <v>18.950000000000003</v>
      </c>
      <c r="EU46" s="19">
        <v>9.4750000000000014</v>
      </c>
      <c r="EV46" s="18">
        <v>8.23</v>
      </c>
      <c r="EW46" s="18">
        <v>10.72</v>
      </c>
      <c r="EX46" s="20">
        <v>2.0312500000000001E-3</v>
      </c>
      <c r="EY46" s="21">
        <v>4</v>
      </c>
      <c r="EZ46" s="269">
        <v>1</v>
      </c>
      <c r="FA46" s="18">
        <v>5.29</v>
      </c>
      <c r="FB46" s="19">
        <v>5.29</v>
      </c>
      <c r="FC46" s="18">
        <v>5.29</v>
      </c>
      <c r="FD46" s="18">
        <v>5.29</v>
      </c>
      <c r="FE46" s="20">
        <v>3.4027777777777784E-3</v>
      </c>
      <c r="FF46" s="21">
        <v>5</v>
      </c>
      <c r="FG46" s="269"/>
      <c r="FH46" s="18"/>
      <c r="FI46" s="19"/>
      <c r="FJ46" s="18"/>
      <c r="FK46" s="18"/>
      <c r="FL46" s="20"/>
      <c r="FM46" s="21"/>
      <c r="FN46" s="269"/>
      <c r="FO46" s="18"/>
      <c r="FP46" s="19"/>
      <c r="FQ46" s="18"/>
      <c r="FR46" s="18"/>
      <c r="FS46" s="20"/>
      <c r="FT46" s="21"/>
      <c r="FU46" s="269"/>
      <c r="FV46" s="18"/>
      <c r="FW46" s="19"/>
      <c r="FX46" s="18"/>
      <c r="FY46" s="18"/>
      <c r="FZ46" s="20"/>
      <c r="GA46" s="21"/>
      <c r="GB46" s="270"/>
      <c r="GC46" s="27"/>
      <c r="GD46" s="28"/>
      <c r="GE46" s="27"/>
      <c r="GF46" s="27"/>
      <c r="GG46" s="29"/>
      <c r="GH46" s="271"/>
      <c r="GI46" s="269"/>
      <c r="GJ46" s="18"/>
      <c r="GK46" s="19"/>
      <c r="GL46" s="18"/>
      <c r="GM46" s="18"/>
      <c r="GN46" s="20"/>
      <c r="GO46" s="21"/>
      <c r="GP46" s="269">
        <v>1</v>
      </c>
      <c r="GQ46" s="18">
        <v>15</v>
      </c>
      <c r="GR46" s="19">
        <v>15</v>
      </c>
      <c r="GS46" s="18">
        <v>15</v>
      </c>
      <c r="GT46" s="18">
        <v>15</v>
      </c>
      <c r="GU46" s="20">
        <v>3.472222222222222E-3</v>
      </c>
      <c r="GV46" s="21">
        <v>0</v>
      </c>
      <c r="GW46" s="269">
        <v>1</v>
      </c>
      <c r="GX46" s="18">
        <v>25</v>
      </c>
      <c r="GY46" s="19">
        <v>25</v>
      </c>
      <c r="GZ46" s="18">
        <v>25</v>
      </c>
      <c r="HA46" s="18">
        <v>25</v>
      </c>
      <c r="HB46" s="20">
        <v>2.9166666666666668E-3</v>
      </c>
      <c r="HC46" s="21">
        <v>2</v>
      </c>
      <c r="HD46" s="269">
        <v>2</v>
      </c>
      <c r="HE46" s="18">
        <v>10.95</v>
      </c>
      <c r="HF46" s="19">
        <v>5.4749999999999996</v>
      </c>
      <c r="HG46" s="18">
        <v>4.3</v>
      </c>
      <c r="HH46" s="18">
        <v>6.65</v>
      </c>
      <c r="HI46" s="20">
        <v>3.90625E-3</v>
      </c>
      <c r="HJ46" s="21">
        <v>0</v>
      </c>
      <c r="HK46" s="269"/>
      <c r="HL46" s="18"/>
      <c r="HM46" s="19"/>
      <c r="HN46" s="18"/>
      <c r="HO46" s="18"/>
      <c r="HP46" s="20"/>
      <c r="HQ46" s="21"/>
      <c r="HR46" s="269"/>
      <c r="HS46" s="18"/>
      <c r="HT46" s="19"/>
      <c r="HU46" s="18"/>
      <c r="HV46" s="18"/>
      <c r="HW46" s="20"/>
      <c r="HX46" s="21"/>
      <c r="HY46" s="272">
        <v>10</v>
      </c>
      <c r="HZ46" s="272">
        <v>124.79</v>
      </c>
      <c r="IA46" s="273">
        <v>12.479000000000001</v>
      </c>
      <c r="IB46" s="272">
        <v>4.2</v>
      </c>
      <c r="IC46" s="272">
        <v>36</v>
      </c>
      <c r="ID46" s="274">
        <v>3.1539351851851858E-3</v>
      </c>
      <c r="IE46" s="275">
        <v>1.8</v>
      </c>
      <c r="IF46" s="40"/>
      <c r="IG46" s="18"/>
      <c r="IH46" s="19"/>
      <c r="II46" s="18"/>
      <c r="IJ46" s="18"/>
      <c r="IK46" s="20"/>
      <c r="IL46" s="21"/>
      <c r="IM46" s="269"/>
      <c r="IN46" s="18"/>
      <c r="IO46" s="19"/>
      <c r="IP46" s="18"/>
      <c r="IQ46" s="18"/>
      <c r="IR46" s="20"/>
      <c r="IS46" s="21"/>
      <c r="IT46" s="269"/>
      <c r="IU46" s="18"/>
      <c r="IV46" s="19"/>
      <c r="IW46" s="18"/>
      <c r="IX46" s="18"/>
      <c r="IY46" s="20"/>
      <c r="IZ46" s="21"/>
      <c r="JA46" s="269">
        <v>1</v>
      </c>
      <c r="JB46" s="18">
        <v>0.6</v>
      </c>
      <c r="JC46" s="19">
        <v>0.6</v>
      </c>
      <c r="JD46" s="18">
        <v>0.6</v>
      </c>
      <c r="JE46" s="18">
        <v>0.6</v>
      </c>
      <c r="JF46" s="20">
        <v>2.2141203703703705E-2</v>
      </c>
      <c r="JG46" s="21">
        <v>5</v>
      </c>
      <c r="JH46" s="269"/>
      <c r="JI46" s="18"/>
      <c r="JJ46" s="19"/>
      <c r="JK46" s="18"/>
      <c r="JL46" s="18"/>
      <c r="JM46" s="20"/>
      <c r="JN46" s="21"/>
      <c r="JO46" s="269"/>
      <c r="JP46" s="18"/>
      <c r="JQ46" s="19"/>
      <c r="JR46" s="18"/>
      <c r="JS46" s="18"/>
      <c r="JT46" s="20"/>
      <c r="JU46" s="21"/>
      <c r="JV46" s="269"/>
      <c r="JW46" s="18"/>
      <c r="JX46" s="19"/>
      <c r="JY46" s="18"/>
      <c r="JZ46" s="18"/>
      <c r="KA46" s="20"/>
      <c r="KB46" s="21"/>
      <c r="KC46" s="269"/>
      <c r="KD46" s="18"/>
      <c r="KE46" s="19"/>
      <c r="KF46" s="18"/>
      <c r="KG46" s="18"/>
      <c r="KH46" s="20"/>
      <c r="KI46" s="21"/>
      <c r="KJ46" s="269"/>
      <c r="KK46" s="18"/>
      <c r="KL46" s="19"/>
      <c r="KM46" s="18"/>
      <c r="KN46" s="18"/>
      <c r="KO46" s="20"/>
      <c r="KP46" s="21"/>
      <c r="KQ46" s="270"/>
      <c r="KR46" s="27"/>
      <c r="KS46" s="28"/>
      <c r="KT46" s="27"/>
      <c r="KU46" s="27"/>
      <c r="KV46" s="29"/>
      <c r="KW46" s="271"/>
      <c r="KX46" s="269"/>
      <c r="KY46" s="18"/>
      <c r="KZ46" s="19"/>
      <c r="LA46" s="18"/>
      <c r="LB46" s="18"/>
      <c r="LC46" s="20"/>
      <c r="LD46" s="21"/>
      <c r="LE46" s="269">
        <v>1</v>
      </c>
      <c r="LF46" s="18">
        <v>0.25</v>
      </c>
      <c r="LG46" s="19">
        <v>0.25</v>
      </c>
      <c r="LH46" s="18">
        <v>0.25</v>
      </c>
      <c r="LI46" s="18">
        <v>0.25</v>
      </c>
      <c r="LJ46" s="20">
        <v>2.5324074074074079E-2</v>
      </c>
      <c r="LK46" s="21">
        <v>0</v>
      </c>
      <c r="LL46" s="269"/>
      <c r="LM46" s="18"/>
      <c r="LN46" s="19"/>
      <c r="LO46" s="18"/>
      <c r="LP46" s="18"/>
      <c r="LQ46" s="20"/>
      <c r="LR46" s="21"/>
      <c r="LS46" s="269">
        <v>1</v>
      </c>
      <c r="LT46" s="18">
        <v>0.25</v>
      </c>
      <c r="LU46" s="19">
        <v>0.25</v>
      </c>
      <c r="LV46" s="18">
        <v>0.25</v>
      </c>
      <c r="LW46" s="18">
        <v>0.25</v>
      </c>
      <c r="LX46" s="20">
        <v>1.8287037037037036E-2</v>
      </c>
      <c r="LY46" s="21">
        <v>1</v>
      </c>
      <c r="LZ46" s="269"/>
      <c r="MA46" s="18"/>
      <c r="MB46" s="19"/>
      <c r="MC46" s="18"/>
      <c r="MD46" s="18"/>
      <c r="ME46" s="20"/>
      <c r="MF46" s="21"/>
      <c r="MG46" s="269"/>
      <c r="MH46" s="18"/>
      <c r="MI46" s="19"/>
      <c r="MJ46" s="18"/>
      <c r="MK46" s="18"/>
      <c r="ML46" s="20"/>
      <c r="MM46" s="21"/>
      <c r="MN46" s="272">
        <v>3</v>
      </c>
      <c r="MO46" s="272">
        <v>1.1000000000000001</v>
      </c>
      <c r="MP46" s="273">
        <v>0.3666666666666667</v>
      </c>
      <c r="MQ46" s="272">
        <v>0.25</v>
      </c>
      <c r="MR46" s="272">
        <v>0.6</v>
      </c>
      <c r="MS46" s="274">
        <v>2.1917438271604941E-2</v>
      </c>
      <c r="MT46" s="275">
        <v>2</v>
      </c>
      <c r="MU46" s="40"/>
      <c r="MV46" s="18"/>
      <c r="MW46" s="19"/>
      <c r="MX46" s="18"/>
      <c r="MY46" s="18"/>
      <c r="MZ46" s="20"/>
      <c r="NA46" s="21"/>
      <c r="NB46" s="272"/>
      <c r="NC46" s="272"/>
      <c r="ND46" s="273"/>
      <c r="NE46" s="272"/>
      <c r="NF46" s="272"/>
      <c r="NG46" s="274"/>
      <c r="NH46" s="276"/>
    </row>
    <row r="47" spans="1:372" s="22" customFormat="1" x14ac:dyDescent="0.2">
      <c r="A47" s="268">
        <v>37</v>
      </c>
      <c r="B47" s="40">
        <v>3</v>
      </c>
      <c r="C47" s="18">
        <v>8.91</v>
      </c>
      <c r="D47" s="19">
        <v>2.97</v>
      </c>
      <c r="E47" s="18">
        <v>2.7</v>
      </c>
      <c r="F47" s="18">
        <v>3.11</v>
      </c>
      <c r="G47" s="20">
        <v>6.8634259259259265E-3</v>
      </c>
      <c r="H47" s="21">
        <v>1</v>
      </c>
      <c r="I47" s="269">
        <v>4</v>
      </c>
      <c r="J47" s="18">
        <v>26.700000000000003</v>
      </c>
      <c r="K47" s="19">
        <v>6.6750000000000007</v>
      </c>
      <c r="L47" s="18">
        <v>3.1</v>
      </c>
      <c r="M47" s="18">
        <v>16</v>
      </c>
      <c r="N47" s="20">
        <v>8.8570601851851848E-3</v>
      </c>
      <c r="O47" s="21">
        <v>1</v>
      </c>
      <c r="P47" s="269">
        <v>2</v>
      </c>
      <c r="Q47" s="18">
        <v>15.899999999999999</v>
      </c>
      <c r="R47" s="19">
        <v>7.9499999999999993</v>
      </c>
      <c r="S47" s="18">
        <v>2.8</v>
      </c>
      <c r="T47" s="18">
        <v>13.1</v>
      </c>
      <c r="U47" s="20">
        <v>8.6284722222222214E-3</v>
      </c>
      <c r="V47" s="21">
        <v>0</v>
      </c>
      <c r="W47" s="269"/>
      <c r="X47" s="18"/>
      <c r="Y47" s="19"/>
      <c r="Z47" s="18"/>
      <c r="AA47" s="18"/>
      <c r="AB47" s="20"/>
      <c r="AC47" s="21"/>
      <c r="AD47" s="269">
        <v>3</v>
      </c>
      <c r="AE47" s="18">
        <v>22.74</v>
      </c>
      <c r="AF47" s="19">
        <v>7.5799999999999992</v>
      </c>
      <c r="AG47" s="18">
        <v>3.44</v>
      </c>
      <c r="AH47" s="18">
        <v>15.29</v>
      </c>
      <c r="AI47" s="20">
        <v>7.5270061728395059E-3</v>
      </c>
      <c r="AJ47" s="21">
        <v>2.6666666666666665</v>
      </c>
      <c r="AK47" s="269"/>
      <c r="AL47" s="18"/>
      <c r="AM47" s="19"/>
      <c r="AN47" s="18"/>
      <c r="AO47" s="18"/>
      <c r="AP47" s="20"/>
      <c r="AQ47" s="21"/>
      <c r="AR47" s="269">
        <v>1</v>
      </c>
      <c r="AS47" s="18">
        <v>3.01</v>
      </c>
      <c r="AT47" s="19">
        <v>3.01</v>
      </c>
      <c r="AU47" s="18">
        <v>3.01</v>
      </c>
      <c r="AV47" s="18">
        <v>3.01</v>
      </c>
      <c r="AW47" s="20">
        <v>8.0208333333333329E-3</v>
      </c>
      <c r="AX47" s="21">
        <v>7.6784722222218988</v>
      </c>
      <c r="AY47" s="269"/>
      <c r="AZ47" s="18"/>
      <c r="BA47" s="19"/>
      <c r="BB47" s="18"/>
      <c r="BC47" s="18"/>
      <c r="BD47" s="20"/>
      <c r="BE47" s="21"/>
      <c r="BF47" s="269">
        <v>4</v>
      </c>
      <c r="BG47" s="18">
        <v>21</v>
      </c>
      <c r="BH47" s="19">
        <v>5.25</v>
      </c>
      <c r="BI47" s="18">
        <v>4</v>
      </c>
      <c r="BJ47" s="18">
        <v>6</v>
      </c>
      <c r="BK47" s="20">
        <v>6.7534722222222223E-3</v>
      </c>
      <c r="BL47" s="21">
        <v>0.5</v>
      </c>
      <c r="BM47" s="270">
        <v>5</v>
      </c>
      <c r="BN47" s="27">
        <v>24.08</v>
      </c>
      <c r="BO47" s="28">
        <v>4.8159999999999998</v>
      </c>
      <c r="BP47" s="27">
        <v>4</v>
      </c>
      <c r="BQ47" s="27">
        <v>7.08</v>
      </c>
      <c r="BR47" s="29">
        <v>7.0625000000000011E-3</v>
      </c>
      <c r="BS47" s="271">
        <v>0.2</v>
      </c>
      <c r="BT47" s="269">
        <v>3</v>
      </c>
      <c r="BU47" s="18">
        <v>9</v>
      </c>
      <c r="BV47" s="19">
        <v>3</v>
      </c>
      <c r="BW47" s="18">
        <v>2.9</v>
      </c>
      <c r="BX47" s="18">
        <v>3.1</v>
      </c>
      <c r="BY47" s="20">
        <v>6.6743827160493817E-3</v>
      </c>
      <c r="BZ47" s="21">
        <v>2</v>
      </c>
      <c r="CA47" s="269">
        <v>3</v>
      </c>
      <c r="CB47" s="18">
        <v>7.02</v>
      </c>
      <c r="CC47" s="19">
        <v>2.34</v>
      </c>
      <c r="CD47" s="18">
        <v>1.02</v>
      </c>
      <c r="CE47" s="18">
        <v>3.1</v>
      </c>
      <c r="CF47" s="20">
        <v>6.778549382716049E-3</v>
      </c>
      <c r="CG47" s="21">
        <v>1.3333333333333333</v>
      </c>
      <c r="CH47" s="269">
        <v>2</v>
      </c>
      <c r="CI47" s="18">
        <v>10</v>
      </c>
      <c r="CJ47" s="19">
        <v>5</v>
      </c>
      <c r="CK47" s="18">
        <v>5</v>
      </c>
      <c r="CL47" s="18">
        <v>5</v>
      </c>
      <c r="CM47" s="20">
        <v>7.1122685185185178E-3</v>
      </c>
      <c r="CN47" s="21">
        <v>2.5</v>
      </c>
      <c r="CO47" s="269">
        <v>2</v>
      </c>
      <c r="CP47" s="18">
        <v>5.0999999999999996</v>
      </c>
      <c r="CQ47" s="19">
        <v>2.5499999999999998</v>
      </c>
      <c r="CR47" s="18">
        <v>2</v>
      </c>
      <c r="CS47" s="18">
        <v>3.1</v>
      </c>
      <c r="CT47" s="20">
        <v>6.9675925925925921E-3</v>
      </c>
      <c r="CU47" s="21">
        <v>1</v>
      </c>
      <c r="CV47" s="269"/>
      <c r="CW47" s="18"/>
      <c r="CX47" s="19"/>
      <c r="CY47" s="18"/>
      <c r="CZ47" s="18"/>
      <c r="DA47" s="20"/>
      <c r="DB47" s="21"/>
      <c r="DC47" s="269"/>
      <c r="DD47" s="18"/>
      <c r="DE47" s="19"/>
      <c r="DF47" s="18"/>
      <c r="DG47" s="18"/>
      <c r="DH47" s="20"/>
      <c r="DI47" s="21"/>
      <c r="DJ47" s="272">
        <v>32</v>
      </c>
      <c r="DK47" s="272">
        <v>153.46</v>
      </c>
      <c r="DL47" s="273">
        <v>4.7956250000000002</v>
      </c>
      <c r="DM47" s="272">
        <v>1.02</v>
      </c>
      <c r="DN47" s="272">
        <v>16</v>
      </c>
      <c r="DO47" s="274">
        <v>7.3350694444444444E-3</v>
      </c>
      <c r="DP47" s="275">
        <v>1.3337022569444343</v>
      </c>
      <c r="DQ47" s="40">
        <v>1</v>
      </c>
      <c r="DR47" s="18">
        <v>12</v>
      </c>
      <c r="DS47" s="19">
        <v>12</v>
      </c>
      <c r="DT47" s="18">
        <v>12</v>
      </c>
      <c r="DU47" s="18">
        <v>12</v>
      </c>
      <c r="DV47" s="20">
        <v>3.3449074074074071E-3</v>
      </c>
      <c r="DW47" s="21">
        <v>0</v>
      </c>
      <c r="DX47" s="269">
        <v>1</v>
      </c>
      <c r="DY47" s="18">
        <v>10</v>
      </c>
      <c r="DZ47" s="19">
        <v>10</v>
      </c>
      <c r="EA47" s="18">
        <v>10</v>
      </c>
      <c r="EB47" s="18">
        <v>10</v>
      </c>
      <c r="EC47" s="20">
        <v>1.9791666666666668E-3</v>
      </c>
      <c r="ED47" s="21">
        <v>0</v>
      </c>
      <c r="EE47" s="269">
        <v>4</v>
      </c>
      <c r="EF47" s="18">
        <v>89.6</v>
      </c>
      <c r="EG47" s="19">
        <v>22.4</v>
      </c>
      <c r="EH47" s="18">
        <v>10</v>
      </c>
      <c r="EI47" s="18">
        <v>56</v>
      </c>
      <c r="EJ47" s="20">
        <v>2.2540509259259258E-3</v>
      </c>
      <c r="EK47" s="21">
        <v>0.5</v>
      </c>
      <c r="EL47" s="269">
        <v>2</v>
      </c>
      <c r="EM47" s="18">
        <v>21.6</v>
      </c>
      <c r="EN47" s="19">
        <v>10.8</v>
      </c>
      <c r="EO47" s="18">
        <v>9.8000000000000007</v>
      </c>
      <c r="EP47" s="18">
        <v>11.8</v>
      </c>
      <c r="EQ47" s="20">
        <v>2.604166666666667E-3</v>
      </c>
      <c r="ER47" s="21">
        <v>1</v>
      </c>
      <c r="ES47" s="269"/>
      <c r="ET47" s="18"/>
      <c r="EU47" s="19"/>
      <c r="EV47" s="18"/>
      <c r="EW47" s="18"/>
      <c r="EX47" s="20"/>
      <c r="EY47" s="21"/>
      <c r="EZ47" s="269">
        <v>1</v>
      </c>
      <c r="FA47" s="18">
        <v>10.33</v>
      </c>
      <c r="FB47" s="19">
        <v>10.33</v>
      </c>
      <c r="FC47" s="18">
        <v>10.33</v>
      </c>
      <c r="FD47" s="18">
        <v>10.33</v>
      </c>
      <c r="FE47" s="20">
        <v>2.7199074074074074E-3</v>
      </c>
      <c r="FF47" s="21">
        <v>1</v>
      </c>
      <c r="FG47" s="269"/>
      <c r="FH47" s="18"/>
      <c r="FI47" s="19"/>
      <c r="FJ47" s="18"/>
      <c r="FK47" s="18"/>
      <c r="FL47" s="20"/>
      <c r="FM47" s="21"/>
      <c r="FN47" s="269"/>
      <c r="FO47" s="18"/>
      <c r="FP47" s="19"/>
      <c r="FQ47" s="18"/>
      <c r="FR47" s="18"/>
      <c r="FS47" s="20"/>
      <c r="FT47" s="21"/>
      <c r="FU47" s="269"/>
      <c r="FV47" s="18"/>
      <c r="FW47" s="19"/>
      <c r="FX47" s="18"/>
      <c r="FY47" s="18"/>
      <c r="FZ47" s="20"/>
      <c r="GA47" s="21"/>
      <c r="GB47" s="270"/>
      <c r="GC47" s="27"/>
      <c r="GD47" s="28"/>
      <c r="GE47" s="27"/>
      <c r="GF47" s="27"/>
      <c r="GG47" s="29"/>
      <c r="GH47" s="271"/>
      <c r="GI47" s="269"/>
      <c r="GJ47" s="18"/>
      <c r="GK47" s="19"/>
      <c r="GL47" s="18"/>
      <c r="GM47" s="18"/>
      <c r="GN47" s="20"/>
      <c r="GO47" s="21"/>
      <c r="GP47" s="269"/>
      <c r="GQ47" s="18"/>
      <c r="GR47" s="19"/>
      <c r="GS47" s="18"/>
      <c r="GT47" s="18"/>
      <c r="GU47" s="20"/>
      <c r="GV47" s="21"/>
      <c r="GW47" s="269"/>
      <c r="GX47" s="18"/>
      <c r="GY47" s="19"/>
      <c r="GZ47" s="18"/>
      <c r="HA47" s="18"/>
      <c r="HB47" s="20"/>
      <c r="HC47" s="21"/>
      <c r="HD47" s="269">
        <v>2</v>
      </c>
      <c r="HE47" s="18">
        <v>21</v>
      </c>
      <c r="HF47" s="19">
        <v>10.5</v>
      </c>
      <c r="HG47" s="18">
        <v>8</v>
      </c>
      <c r="HH47" s="18">
        <v>13</v>
      </c>
      <c r="HI47" s="20">
        <v>2.7835648148148151E-3</v>
      </c>
      <c r="HJ47" s="21">
        <v>1</v>
      </c>
      <c r="HK47" s="269"/>
      <c r="HL47" s="18"/>
      <c r="HM47" s="19"/>
      <c r="HN47" s="18"/>
      <c r="HO47" s="18"/>
      <c r="HP47" s="20"/>
      <c r="HQ47" s="21"/>
      <c r="HR47" s="269"/>
      <c r="HS47" s="18"/>
      <c r="HT47" s="19"/>
      <c r="HU47" s="18"/>
      <c r="HV47" s="18"/>
      <c r="HW47" s="20"/>
      <c r="HX47" s="21"/>
      <c r="HY47" s="272">
        <v>11</v>
      </c>
      <c r="HZ47" s="272">
        <v>164.53</v>
      </c>
      <c r="IA47" s="273">
        <v>14.957272727272727</v>
      </c>
      <c r="IB47" s="272">
        <v>8</v>
      </c>
      <c r="IC47" s="272">
        <v>56</v>
      </c>
      <c r="ID47" s="274">
        <v>2.5305134680134677E-3</v>
      </c>
      <c r="IE47" s="275">
        <v>0.63636363636363635</v>
      </c>
      <c r="IF47" s="40"/>
      <c r="IG47" s="18"/>
      <c r="IH47" s="19"/>
      <c r="II47" s="18"/>
      <c r="IJ47" s="18"/>
      <c r="IK47" s="20"/>
      <c r="IL47" s="21"/>
      <c r="IM47" s="269"/>
      <c r="IN47" s="18"/>
      <c r="IO47" s="19"/>
      <c r="IP47" s="18"/>
      <c r="IQ47" s="18"/>
      <c r="IR47" s="20"/>
      <c r="IS47" s="21"/>
      <c r="IT47" s="269">
        <v>1</v>
      </c>
      <c r="IU47" s="18">
        <v>1.2</v>
      </c>
      <c r="IV47" s="19">
        <v>1.2</v>
      </c>
      <c r="IW47" s="18">
        <v>1.2</v>
      </c>
      <c r="IX47" s="18">
        <v>1.2</v>
      </c>
      <c r="IY47" s="20">
        <v>2.8703703703703703E-2</v>
      </c>
      <c r="IZ47" s="21">
        <v>1</v>
      </c>
      <c r="JA47" s="269"/>
      <c r="JB47" s="18"/>
      <c r="JC47" s="19"/>
      <c r="JD47" s="18"/>
      <c r="JE47" s="18"/>
      <c r="JF47" s="20"/>
      <c r="JG47" s="21"/>
      <c r="JH47" s="269"/>
      <c r="JI47" s="18"/>
      <c r="JJ47" s="19"/>
      <c r="JK47" s="18"/>
      <c r="JL47" s="18"/>
      <c r="JM47" s="20"/>
      <c r="JN47" s="21"/>
      <c r="JO47" s="269"/>
      <c r="JP47" s="18"/>
      <c r="JQ47" s="19"/>
      <c r="JR47" s="18"/>
      <c r="JS47" s="18"/>
      <c r="JT47" s="20"/>
      <c r="JU47" s="21"/>
      <c r="JV47" s="269"/>
      <c r="JW47" s="18"/>
      <c r="JX47" s="19"/>
      <c r="JY47" s="18"/>
      <c r="JZ47" s="18"/>
      <c r="KA47" s="20"/>
      <c r="KB47" s="21"/>
      <c r="KC47" s="269"/>
      <c r="KD47" s="18"/>
      <c r="KE47" s="19"/>
      <c r="KF47" s="18"/>
      <c r="KG47" s="18"/>
      <c r="KH47" s="20"/>
      <c r="KI47" s="21"/>
      <c r="KJ47" s="269"/>
      <c r="KK47" s="18"/>
      <c r="KL47" s="19"/>
      <c r="KM47" s="18"/>
      <c r="KN47" s="18"/>
      <c r="KO47" s="20"/>
      <c r="KP47" s="21"/>
      <c r="KQ47" s="270"/>
      <c r="KR47" s="27"/>
      <c r="KS47" s="28"/>
      <c r="KT47" s="27"/>
      <c r="KU47" s="27"/>
      <c r="KV47" s="29"/>
      <c r="KW47" s="271"/>
      <c r="KX47" s="269"/>
      <c r="KY47" s="18"/>
      <c r="KZ47" s="19"/>
      <c r="LA47" s="18"/>
      <c r="LB47" s="18"/>
      <c r="LC47" s="20"/>
      <c r="LD47" s="21"/>
      <c r="LE47" s="269"/>
      <c r="LF47" s="18"/>
      <c r="LG47" s="19"/>
      <c r="LH47" s="18"/>
      <c r="LI47" s="18"/>
      <c r="LJ47" s="20"/>
      <c r="LK47" s="21"/>
      <c r="LL47" s="269"/>
      <c r="LM47" s="18"/>
      <c r="LN47" s="19"/>
      <c r="LO47" s="18"/>
      <c r="LP47" s="18"/>
      <c r="LQ47" s="20"/>
      <c r="LR47" s="21"/>
      <c r="LS47" s="269">
        <v>1</v>
      </c>
      <c r="LT47" s="18">
        <v>0.5</v>
      </c>
      <c r="LU47" s="19">
        <v>0.5</v>
      </c>
      <c r="LV47" s="18">
        <v>0.5</v>
      </c>
      <c r="LW47" s="18">
        <v>0.5</v>
      </c>
      <c r="LX47" s="20">
        <v>2.2407407407407407E-2</v>
      </c>
      <c r="LY47" s="21">
        <v>0</v>
      </c>
      <c r="LZ47" s="269"/>
      <c r="MA47" s="18"/>
      <c r="MB47" s="19"/>
      <c r="MC47" s="18"/>
      <c r="MD47" s="18"/>
      <c r="ME47" s="20"/>
      <c r="MF47" s="21"/>
      <c r="MG47" s="269"/>
      <c r="MH47" s="18"/>
      <c r="MI47" s="19"/>
      <c r="MJ47" s="18"/>
      <c r="MK47" s="18"/>
      <c r="ML47" s="20"/>
      <c r="MM47" s="21"/>
      <c r="MN47" s="272">
        <v>2</v>
      </c>
      <c r="MO47" s="272">
        <v>1.7</v>
      </c>
      <c r="MP47" s="273">
        <v>0.85</v>
      </c>
      <c r="MQ47" s="272">
        <v>0.5</v>
      </c>
      <c r="MR47" s="272">
        <v>1.2</v>
      </c>
      <c r="MS47" s="274">
        <v>2.5555555555555554E-2</v>
      </c>
      <c r="MT47" s="275">
        <v>0.5</v>
      </c>
      <c r="MU47" s="40"/>
      <c r="MV47" s="18"/>
      <c r="MW47" s="19"/>
      <c r="MX47" s="18"/>
      <c r="MY47" s="18"/>
      <c r="MZ47" s="20"/>
      <c r="NA47" s="21"/>
      <c r="NB47" s="272"/>
      <c r="NC47" s="272"/>
      <c r="ND47" s="273"/>
      <c r="NE47" s="272"/>
      <c r="NF47" s="272"/>
      <c r="NG47" s="274"/>
      <c r="NH47" s="276"/>
    </row>
    <row r="48" spans="1:372" s="22" customFormat="1" x14ac:dyDescent="0.2">
      <c r="A48" s="268">
        <v>38</v>
      </c>
      <c r="B48" s="40">
        <v>2</v>
      </c>
      <c r="C48" s="18">
        <v>5.5</v>
      </c>
      <c r="D48" s="19">
        <v>2.75</v>
      </c>
      <c r="E48" s="18">
        <v>2</v>
      </c>
      <c r="F48" s="18">
        <v>3.5</v>
      </c>
      <c r="G48" s="20">
        <v>7.8240740740740736E-3</v>
      </c>
      <c r="H48" s="21">
        <v>0.5</v>
      </c>
      <c r="I48" s="269">
        <v>3</v>
      </c>
      <c r="J48" s="18">
        <v>22.85</v>
      </c>
      <c r="K48" s="19">
        <v>7.6166666666666671</v>
      </c>
      <c r="L48" s="18">
        <v>3.3</v>
      </c>
      <c r="M48" s="18">
        <v>13.8</v>
      </c>
      <c r="N48" s="20">
        <v>1.0054012345679013E-2</v>
      </c>
      <c r="O48" s="21">
        <v>1.6666666666666667</v>
      </c>
      <c r="P48" s="269">
        <v>3</v>
      </c>
      <c r="Q48" s="18">
        <v>9.1</v>
      </c>
      <c r="R48" s="19">
        <v>3.0333333333333332</v>
      </c>
      <c r="S48" s="18">
        <v>3</v>
      </c>
      <c r="T48" s="18">
        <v>3.1</v>
      </c>
      <c r="U48" s="20">
        <v>7.5694444444444437E-3</v>
      </c>
      <c r="V48" s="21">
        <v>0.33333333333333331</v>
      </c>
      <c r="W48" s="269">
        <v>2</v>
      </c>
      <c r="X48" s="18">
        <v>6.7</v>
      </c>
      <c r="Y48" s="19">
        <v>3.35</v>
      </c>
      <c r="Z48" s="18">
        <v>3.1</v>
      </c>
      <c r="AA48" s="18">
        <v>3.6</v>
      </c>
      <c r="AB48" s="20">
        <v>6.8171296296296304E-3</v>
      </c>
      <c r="AC48" s="21">
        <v>0.5</v>
      </c>
      <c r="AD48" s="269">
        <v>4</v>
      </c>
      <c r="AE48" s="18">
        <v>16.98</v>
      </c>
      <c r="AF48" s="19">
        <v>4.2450000000000001</v>
      </c>
      <c r="AG48" s="18">
        <v>2</v>
      </c>
      <c r="AH48" s="18">
        <v>6.25</v>
      </c>
      <c r="AI48" s="20">
        <v>6.8634259259259265E-3</v>
      </c>
      <c r="AJ48" s="21">
        <v>4</v>
      </c>
      <c r="AK48" s="269">
        <v>1</v>
      </c>
      <c r="AL48" s="18">
        <v>13.1</v>
      </c>
      <c r="AM48" s="19">
        <v>13.1</v>
      </c>
      <c r="AN48" s="18">
        <v>13.1</v>
      </c>
      <c r="AO48" s="18">
        <v>13.1</v>
      </c>
      <c r="AP48" s="20">
        <v>9.4097222222222238E-3</v>
      </c>
      <c r="AQ48" s="21">
        <v>0</v>
      </c>
      <c r="AR48" s="269"/>
      <c r="AS48" s="18"/>
      <c r="AT48" s="19"/>
      <c r="AU48" s="18"/>
      <c r="AV48" s="18"/>
      <c r="AW48" s="20"/>
      <c r="AX48" s="21"/>
      <c r="AY48" s="269"/>
      <c r="AZ48" s="18"/>
      <c r="BA48" s="19"/>
      <c r="BB48" s="18"/>
      <c r="BC48" s="18"/>
      <c r="BD48" s="20"/>
      <c r="BE48" s="21"/>
      <c r="BF48" s="269">
        <v>4</v>
      </c>
      <c r="BG48" s="18">
        <v>48</v>
      </c>
      <c r="BH48" s="19">
        <v>12</v>
      </c>
      <c r="BI48" s="18">
        <v>5</v>
      </c>
      <c r="BJ48" s="18">
        <v>20</v>
      </c>
      <c r="BK48" s="20">
        <v>7.3292824074074076E-3</v>
      </c>
      <c r="BL48" s="21">
        <v>1</v>
      </c>
      <c r="BM48" s="270">
        <v>2</v>
      </c>
      <c r="BN48" s="27">
        <v>17</v>
      </c>
      <c r="BO48" s="28">
        <v>8.5</v>
      </c>
      <c r="BP48" s="27">
        <v>8.5</v>
      </c>
      <c r="BQ48" s="27">
        <v>8.5</v>
      </c>
      <c r="BR48" s="29">
        <v>7.3379629629629628E-3</v>
      </c>
      <c r="BS48" s="271">
        <v>3</v>
      </c>
      <c r="BT48" s="269">
        <v>4</v>
      </c>
      <c r="BU48" s="18">
        <v>10.950000000000001</v>
      </c>
      <c r="BV48" s="19">
        <v>2.7375000000000003</v>
      </c>
      <c r="BW48" s="18">
        <v>1.65</v>
      </c>
      <c r="BX48" s="18">
        <v>3.5</v>
      </c>
      <c r="BY48" s="20">
        <v>7.0370370370370378E-3</v>
      </c>
      <c r="BZ48" s="21">
        <v>1</v>
      </c>
      <c r="CA48" s="269">
        <v>4</v>
      </c>
      <c r="CB48" s="18">
        <v>11.8</v>
      </c>
      <c r="CC48" s="19">
        <v>2.95</v>
      </c>
      <c r="CD48" s="18">
        <v>2</v>
      </c>
      <c r="CE48" s="18">
        <v>4</v>
      </c>
      <c r="CF48" s="20">
        <v>6.9704861111111113E-3</v>
      </c>
      <c r="CG48" s="21">
        <v>0.5</v>
      </c>
      <c r="CH48" s="269">
        <v>2</v>
      </c>
      <c r="CI48" s="18">
        <v>7.25</v>
      </c>
      <c r="CJ48" s="19">
        <v>3.625</v>
      </c>
      <c r="CK48" s="18">
        <v>2</v>
      </c>
      <c r="CL48" s="18">
        <v>5.25</v>
      </c>
      <c r="CM48" s="20">
        <v>7.1412037037037034E-3</v>
      </c>
      <c r="CN48" s="21">
        <v>2.5</v>
      </c>
      <c r="CO48" s="269"/>
      <c r="CP48" s="18"/>
      <c r="CQ48" s="19"/>
      <c r="CR48" s="18"/>
      <c r="CS48" s="18"/>
      <c r="CT48" s="20"/>
      <c r="CU48" s="21"/>
      <c r="CV48" s="269"/>
      <c r="CW48" s="18"/>
      <c r="CX48" s="19"/>
      <c r="CY48" s="18"/>
      <c r="CZ48" s="18"/>
      <c r="DA48" s="20"/>
      <c r="DB48" s="21"/>
      <c r="DC48" s="269"/>
      <c r="DD48" s="18"/>
      <c r="DE48" s="19"/>
      <c r="DF48" s="18"/>
      <c r="DG48" s="18"/>
      <c r="DH48" s="20"/>
      <c r="DI48" s="21"/>
      <c r="DJ48" s="272">
        <v>31</v>
      </c>
      <c r="DK48" s="272">
        <v>169.23000000000005</v>
      </c>
      <c r="DL48" s="273">
        <v>5.4590322580645179</v>
      </c>
      <c r="DM48" s="272">
        <v>1.65</v>
      </c>
      <c r="DN48" s="272">
        <v>20</v>
      </c>
      <c r="DO48" s="274">
        <v>7.5265083632019107E-3</v>
      </c>
      <c r="DP48" s="275">
        <v>1.4516129032258065</v>
      </c>
      <c r="DQ48" s="40">
        <v>1</v>
      </c>
      <c r="DR48" s="18">
        <v>13.9</v>
      </c>
      <c r="DS48" s="19">
        <v>13.9</v>
      </c>
      <c r="DT48" s="18">
        <v>13.9</v>
      </c>
      <c r="DU48" s="18">
        <v>13.9</v>
      </c>
      <c r="DV48" s="20">
        <v>3.2291666666666666E-3</v>
      </c>
      <c r="DW48" s="21">
        <v>4</v>
      </c>
      <c r="DX48" s="269"/>
      <c r="DY48" s="18"/>
      <c r="DZ48" s="19"/>
      <c r="EA48" s="18"/>
      <c r="EB48" s="18"/>
      <c r="EC48" s="20"/>
      <c r="ED48" s="21"/>
      <c r="EE48" s="269">
        <v>2</v>
      </c>
      <c r="EF48" s="18">
        <v>19.5</v>
      </c>
      <c r="EG48" s="19">
        <v>9.75</v>
      </c>
      <c r="EH48" s="18">
        <v>9.5</v>
      </c>
      <c r="EI48" s="18">
        <v>10</v>
      </c>
      <c r="EJ48" s="20">
        <v>1.8865740740740742E-3</v>
      </c>
      <c r="EK48" s="21">
        <v>1</v>
      </c>
      <c r="EL48" s="269">
        <v>2</v>
      </c>
      <c r="EM48" s="18">
        <v>22.5</v>
      </c>
      <c r="EN48" s="19">
        <v>11.25</v>
      </c>
      <c r="EO48" s="18">
        <v>8.5</v>
      </c>
      <c r="EP48" s="18">
        <v>14</v>
      </c>
      <c r="EQ48" s="20">
        <v>1.9618055555555556E-3</v>
      </c>
      <c r="ER48" s="21">
        <v>0.5</v>
      </c>
      <c r="ES48" s="269"/>
      <c r="ET48" s="18"/>
      <c r="EU48" s="19"/>
      <c r="EV48" s="18"/>
      <c r="EW48" s="18"/>
      <c r="EX48" s="20"/>
      <c r="EY48" s="21"/>
      <c r="EZ48" s="269">
        <v>1</v>
      </c>
      <c r="FA48" s="18">
        <v>54.75</v>
      </c>
      <c r="FB48" s="19">
        <v>54.75</v>
      </c>
      <c r="FC48" s="18">
        <v>54.75</v>
      </c>
      <c r="FD48" s="18">
        <v>54.75</v>
      </c>
      <c r="FE48" s="20">
        <v>2.4305555555555556E-3</v>
      </c>
      <c r="FF48" s="21">
        <v>0</v>
      </c>
      <c r="FG48" s="269"/>
      <c r="FH48" s="18"/>
      <c r="FI48" s="19"/>
      <c r="FJ48" s="18"/>
      <c r="FK48" s="18"/>
      <c r="FL48" s="20"/>
      <c r="FM48" s="21"/>
      <c r="FN48" s="269"/>
      <c r="FO48" s="18"/>
      <c r="FP48" s="19"/>
      <c r="FQ48" s="18"/>
      <c r="FR48" s="18"/>
      <c r="FS48" s="20"/>
      <c r="FT48" s="21"/>
      <c r="FU48" s="269"/>
      <c r="FV48" s="18"/>
      <c r="FW48" s="19"/>
      <c r="FX48" s="18"/>
      <c r="FY48" s="18"/>
      <c r="FZ48" s="20"/>
      <c r="GA48" s="21"/>
      <c r="GB48" s="270"/>
      <c r="GC48" s="27"/>
      <c r="GD48" s="28"/>
      <c r="GE48" s="27"/>
      <c r="GF48" s="27"/>
      <c r="GG48" s="29"/>
      <c r="GH48" s="271"/>
      <c r="GI48" s="269"/>
      <c r="GJ48" s="18"/>
      <c r="GK48" s="19"/>
      <c r="GL48" s="18"/>
      <c r="GM48" s="18"/>
      <c r="GN48" s="20"/>
      <c r="GO48" s="21"/>
      <c r="GP48" s="269"/>
      <c r="GQ48" s="18"/>
      <c r="GR48" s="19"/>
      <c r="GS48" s="18"/>
      <c r="GT48" s="18"/>
      <c r="GU48" s="20"/>
      <c r="GV48" s="21"/>
      <c r="GW48" s="269"/>
      <c r="GX48" s="18"/>
      <c r="GY48" s="19"/>
      <c r="GZ48" s="18"/>
      <c r="HA48" s="18"/>
      <c r="HB48" s="20"/>
      <c r="HC48" s="21"/>
      <c r="HD48" s="269"/>
      <c r="HE48" s="18"/>
      <c r="HF48" s="19"/>
      <c r="HG48" s="18"/>
      <c r="HH48" s="18"/>
      <c r="HI48" s="20"/>
      <c r="HJ48" s="21"/>
      <c r="HK48" s="269"/>
      <c r="HL48" s="18"/>
      <c r="HM48" s="19"/>
      <c r="HN48" s="18"/>
      <c r="HO48" s="18"/>
      <c r="HP48" s="20"/>
      <c r="HQ48" s="21"/>
      <c r="HR48" s="269"/>
      <c r="HS48" s="18"/>
      <c r="HT48" s="19"/>
      <c r="HU48" s="18"/>
      <c r="HV48" s="18"/>
      <c r="HW48" s="20"/>
      <c r="HX48" s="21"/>
      <c r="HY48" s="272">
        <v>6</v>
      </c>
      <c r="HZ48" s="272">
        <v>110.65</v>
      </c>
      <c r="IA48" s="273">
        <v>18.441666666666666</v>
      </c>
      <c r="IB48" s="272">
        <v>8.5</v>
      </c>
      <c r="IC48" s="272">
        <v>54.75</v>
      </c>
      <c r="ID48" s="274">
        <v>2.2260802469135804E-3</v>
      </c>
      <c r="IE48" s="275">
        <v>1.1666666666666667</v>
      </c>
      <c r="IF48" s="40"/>
      <c r="IG48" s="18"/>
      <c r="IH48" s="19"/>
      <c r="II48" s="18"/>
      <c r="IJ48" s="18"/>
      <c r="IK48" s="20"/>
      <c r="IL48" s="21"/>
      <c r="IM48" s="269"/>
      <c r="IN48" s="18"/>
      <c r="IO48" s="19"/>
      <c r="IP48" s="18"/>
      <c r="IQ48" s="18"/>
      <c r="IR48" s="20"/>
      <c r="IS48" s="21"/>
      <c r="IT48" s="269"/>
      <c r="IU48" s="18"/>
      <c r="IV48" s="19"/>
      <c r="IW48" s="18"/>
      <c r="IX48" s="18"/>
      <c r="IY48" s="20"/>
      <c r="IZ48" s="21"/>
      <c r="JA48" s="269">
        <v>1</v>
      </c>
      <c r="JB48" s="18">
        <v>0.5</v>
      </c>
      <c r="JC48" s="19">
        <v>0.5</v>
      </c>
      <c r="JD48" s="18">
        <v>0.5</v>
      </c>
      <c r="JE48" s="18">
        <v>0.5</v>
      </c>
      <c r="JF48" s="20">
        <v>2.162037037037037E-2</v>
      </c>
      <c r="JG48" s="21">
        <v>4</v>
      </c>
      <c r="JH48" s="269"/>
      <c r="JI48" s="18"/>
      <c r="JJ48" s="19"/>
      <c r="JK48" s="18"/>
      <c r="JL48" s="18"/>
      <c r="JM48" s="20"/>
      <c r="JN48" s="21"/>
      <c r="JO48" s="269">
        <v>1</v>
      </c>
      <c r="JP48" s="18">
        <v>1.2</v>
      </c>
      <c r="JQ48" s="19">
        <v>1.2</v>
      </c>
      <c r="JR48" s="18">
        <v>1.2</v>
      </c>
      <c r="JS48" s="18">
        <v>1.2</v>
      </c>
      <c r="JT48" s="20">
        <v>2.7349537037037037E-2</v>
      </c>
      <c r="JU48" s="21">
        <v>6</v>
      </c>
      <c r="JV48" s="269"/>
      <c r="JW48" s="18"/>
      <c r="JX48" s="19"/>
      <c r="JY48" s="18"/>
      <c r="JZ48" s="18"/>
      <c r="KA48" s="20"/>
      <c r="KB48" s="21"/>
      <c r="KC48" s="269"/>
      <c r="KD48" s="18"/>
      <c r="KE48" s="19"/>
      <c r="KF48" s="18"/>
      <c r="KG48" s="18"/>
      <c r="KH48" s="20"/>
      <c r="KI48" s="21"/>
      <c r="KJ48" s="269"/>
      <c r="KK48" s="18"/>
      <c r="KL48" s="19"/>
      <c r="KM48" s="18"/>
      <c r="KN48" s="18"/>
      <c r="KO48" s="20"/>
      <c r="KP48" s="21"/>
      <c r="KQ48" s="270"/>
      <c r="KR48" s="27"/>
      <c r="KS48" s="28"/>
      <c r="KT48" s="27"/>
      <c r="KU48" s="27"/>
      <c r="KV48" s="29"/>
      <c r="KW48" s="271"/>
      <c r="KX48" s="269"/>
      <c r="KY48" s="18"/>
      <c r="KZ48" s="19"/>
      <c r="LA48" s="18"/>
      <c r="LB48" s="18"/>
      <c r="LC48" s="20"/>
      <c r="LD48" s="21"/>
      <c r="LE48" s="269"/>
      <c r="LF48" s="18"/>
      <c r="LG48" s="19"/>
      <c r="LH48" s="18"/>
      <c r="LI48" s="18"/>
      <c r="LJ48" s="20"/>
      <c r="LK48" s="21"/>
      <c r="LL48" s="269"/>
      <c r="LM48" s="18"/>
      <c r="LN48" s="19"/>
      <c r="LO48" s="18"/>
      <c r="LP48" s="18"/>
      <c r="LQ48" s="20"/>
      <c r="LR48" s="21"/>
      <c r="LS48" s="269"/>
      <c r="LT48" s="18"/>
      <c r="LU48" s="19"/>
      <c r="LV48" s="18"/>
      <c r="LW48" s="18"/>
      <c r="LX48" s="20"/>
      <c r="LY48" s="21"/>
      <c r="LZ48" s="269"/>
      <c r="MA48" s="18"/>
      <c r="MB48" s="19"/>
      <c r="MC48" s="18"/>
      <c r="MD48" s="18"/>
      <c r="ME48" s="20"/>
      <c r="MF48" s="21"/>
      <c r="MG48" s="269"/>
      <c r="MH48" s="18"/>
      <c r="MI48" s="19"/>
      <c r="MJ48" s="18"/>
      <c r="MK48" s="18"/>
      <c r="ML48" s="20"/>
      <c r="MM48" s="21"/>
      <c r="MN48" s="272">
        <v>2</v>
      </c>
      <c r="MO48" s="272">
        <v>1.7</v>
      </c>
      <c r="MP48" s="273">
        <v>0.85</v>
      </c>
      <c r="MQ48" s="272">
        <v>0.5</v>
      </c>
      <c r="MR48" s="272">
        <v>1.2</v>
      </c>
      <c r="MS48" s="274">
        <v>2.4484953703703703E-2</v>
      </c>
      <c r="MT48" s="275">
        <v>5</v>
      </c>
      <c r="MU48" s="40"/>
      <c r="MV48" s="18"/>
      <c r="MW48" s="19"/>
      <c r="MX48" s="18"/>
      <c r="MY48" s="18"/>
      <c r="MZ48" s="20"/>
      <c r="NA48" s="21"/>
      <c r="NB48" s="272"/>
      <c r="NC48" s="272"/>
      <c r="ND48" s="273"/>
      <c r="NE48" s="272"/>
      <c r="NF48" s="272"/>
      <c r="NG48" s="274"/>
      <c r="NH48" s="276"/>
    </row>
    <row r="49" spans="1:372" s="22" customFormat="1" x14ac:dyDescent="0.2">
      <c r="A49" s="268">
        <v>39</v>
      </c>
      <c r="B49" s="40">
        <v>3</v>
      </c>
      <c r="C49" s="18">
        <v>10</v>
      </c>
      <c r="D49" s="19">
        <v>3.3333333333333335</v>
      </c>
      <c r="E49" s="18">
        <v>3.1</v>
      </c>
      <c r="F49" s="18">
        <v>3.8</v>
      </c>
      <c r="G49" s="20">
        <v>8.8117283950617294E-3</v>
      </c>
      <c r="H49" s="21">
        <v>1.3333333333333333</v>
      </c>
      <c r="I49" s="269">
        <v>5</v>
      </c>
      <c r="J49" s="18">
        <v>22.75</v>
      </c>
      <c r="K49" s="19">
        <v>4.55</v>
      </c>
      <c r="L49" s="18">
        <v>1.75</v>
      </c>
      <c r="M49" s="18">
        <v>10</v>
      </c>
      <c r="N49" s="20">
        <v>9.2986111111111099E-3</v>
      </c>
      <c r="O49" s="21">
        <v>0.8</v>
      </c>
      <c r="P49" s="269">
        <v>2</v>
      </c>
      <c r="Q49" s="18">
        <v>2.6</v>
      </c>
      <c r="R49" s="19">
        <v>1.3</v>
      </c>
      <c r="S49" s="18">
        <v>1</v>
      </c>
      <c r="T49" s="18">
        <v>1.6</v>
      </c>
      <c r="U49" s="20">
        <v>7.3958333333333324E-3</v>
      </c>
      <c r="V49" s="21">
        <v>0</v>
      </c>
      <c r="W49" s="269">
        <v>2</v>
      </c>
      <c r="X49" s="18">
        <v>6.35</v>
      </c>
      <c r="Y49" s="19">
        <v>3.1749999999999998</v>
      </c>
      <c r="Z49" s="18">
        <v>3.1</v>
      </c>
      <c r="AA49" s="18">
        <v>3.25</v>
      </c>
      <c r="AB49" s="20">
        <v>6.6145833333333334E-3</v>
      </c>
      <c r="AC49" s="21">
        <v>3</v>
      </c>
      <c r="AD49" s="269">
        <v>2</v>
      </c>
      <c r="AE49" s="18">
        <v>23.1</v>
      </c>
      <c r="AF49" s="19">
        <v>11.55</v>
      </c>
      <c r="AG49" s="18">
        <v>3.1</v>
      </c>
      <c r="AH49" s="18">
        <v>20</v>
      </c>
      <c r="AI49" s="20">
        <v>7.4189814814814813E-3</v>
      </c>
      <c r="AJ49" s="21">
        <v>1</v>
      </c>
      <c r="AK49" s="269"/>
      <c r="AL49" s="18"/>
      <c r="AM49" s="19"/>
      <c r="AN49" s="18"/>
      <c r="AO49" s="18"/>
      <c r="AP49" s="20"/>
      <c r="AQ49" s="21"/>
      <c r="AR49" s="269">
        <v>2</v>
      </c>
      <c r="AS49" s="18">
        <v>4.68</v>
      </c>
      <c r="AT49" s="19">
        <v>2.34</v>
      </c>
      <c r="AU49" s="18">
        <v>1.67</v>
      </c>
      <c r="AV49" s="18">
        <v>3.01</v>
      </c>
      <c r="AW49" s="20">
        <v>8.0613425925925922E-3</v>
      </c>
      <c r="AX49" s="21">
        <v>7.6583333333328483</v>
      </c>
      <c r="AY49" s="269"/>
      <c r="AZ49" s="18"/>
      <c r="BA49" s="19"/>
      <c r="BB49" s="18"/>
      <c r="BC49" s="18"/>
      <c r="BD49" s="20"/>
      <c r="BE49" s="21"/>
      <c r="BF49" s="269">
        <v>1</v>
      </c>
      <c r="BG49" s="18">
        <v>3.5</v>
      </c>
      <c r="BH49" s="19">
        <v>3.5</v>
      </c>
      <c r="BI49" s="18">
        <v>3.5</v>
      </c>
      <c r="BJ49" s="18">
        <v>3.5</v>
      </c>
      <c r="BK49" s="20">
        <v>6.9444444444444441E-3</v>
      </c>
      <c r="BL49" s="21">
        <v>2</v>
      </c>
      <c r="BM49" s="270">
        <v>4</v>
      </c>
      <c r="BN49" s="27">
        <v>15</v>
      </c>
      <c r="BO49" s="28">
        <v>3.75</v>
      </c>
      <c r="BP49" s="27">
        <v>3</v>
      </c>
      <c r="BQ49" s="27">
        <v>4</v>
      </c>
      <c r="BR49" s="29">
        <v>6.9010416666666664E-3</v>
      </c>
      <c r="BS49" s="271">
        <v>0.25</v>
      </c>
      <c r="BT49" s="269">
        <v>4</v>
      </c>
      <c r="BU49" s="18">
        <v>12.1</v>
      </c>
      <c r="BV49" s="19">
        <v>3.0249999999999999</v>
      </c>
      <c r="BW49" s="18">
        <v>2.9</v>
      </c>
      <c r="BX49" s="18">
        <v>3.1</v>
      </c>
      <c r="BY49" s="20">
        <v>6.7679398148148143E-3</v>
      </c>
      <c r="BZ49" s="21">
        <v>1</v>
      </c>
      <c r="CA49" s="269">
        <v>4</v>
      </c>
      <c r="CB49" s="18">
        <v>12.219999999999999</v>
      </c>
      <c r="CC49" s="19">
        <v>3.0549999999999997</v>
      </c>
      <c r="CD49" s="18">
        <v>2.9</v>
      </c>
      <c r="CE49" s="18">
        <v>3.42</v>
      </c>
      <c r="CF49" s="20">
        <v>7.3206018518518507E-3</v>
      </c>
      <c r="CG49" s="21">
        <v>0.25</v>
      </c>
      <c r="CH49" s="269">
        <v>1</v>
      </c>
      <c r="CI49" s="18">
        <v>2.0499999999999998</v>
      </c>
      <c r="CJ49" s="19">
        <v>2.0499999999999998</v>
      </c>
      <c r="CK49" s="18">
        <v>2.0499999999999998</v>
      </c>
      <c r="CL49" s="18">
        <v>2.0499999999999998</v>
      </c>
      <c r="CM49" s="20">
        <v>6.7708333333333336E-3</v>
      </c>
      <c r="CN49" s="21">
        <v>3</v>
      </c>
      <c r="CO49" s="269"/>
      <c r="CP49" s="18"/>
      <c r="CQ49" s="19"/>
      <c r="CR49" s="18"/>
      <c r="CS49" s="18"/>
      <c r="CT49" s="20"/>
      <c r="CU49" s="21"/>
      <c r="CV49" s="269"/>
      <c r="CW49" s="18"/>
      <c r="CX49" s="19"/>
      <c r="CY49" s="18"/>
      <c r="CZ49" s="18"/>
      <c r="DA49" s="20"/>
      <c r="DB49" s="21"/>
      <c r="DC49" s="269"/>
      <c r="DD49" s="18"/>
      <c r="DE49" s="19"/>
      <c r="DF49" s="18"/>
      <c r="DG49" s="18"/>
      <c r="DH49" s="20"/>
      <c r="DI49" s="21"/>
      <c r="DJ49" s="272">
        <v>30</v>
      </c>
      <c r="DK49" s="272">
        <v>114.35000000000001</v>
      </c>
      <c r="DL49" s="273">
        <v>3.811666666666667</v>
      </c>
      <c r="DM49" s="272">
        <v>1</v>
      </c>
      <c r="DN49" s="272">
        <v>20</v>
      </c>
      <c r="DO49" s="274">
        <v>7.6527777777777783E-3</v>
      </c>
      <c r="DP49" s="275">
        <v>1.4105555555555231</v>
      </c>
      <c r="DQ49" s="40"/>
      <c r="DR49" s="18"/>
      <c r="DS49" s="19"/>
      <c r="DT49" s="18"/>
      <c r="DU49" s="18"/>
      <c r="DV49" s="20"/>
      <c r="DW49" s="21"/>
      <c r="DX49" s="269"/>
      <c r="DY49" s="18"/>
      <c r="DZ49" s="19"/>
      <c r="EA49" s="18"/>
      <c r="EB49" s="18"/>
      <c r="EC49" s="20"/>
      <c r="ED49" s="21"/>
      <c r="EE49" s="269">
        <v>4</v>
      </c>
      <c r="EF49" s="18">
        <v>56.4</v>
      </c>
      <c r="EG49" s="19">
        <v>14.1</v>
      </c>
      <c r="EH49" s="18">
        <v>8.5</v>
      </c>
      <c r="EI49" s="18">
        <v>26.9</v>
      </c>
      <c r="EJ49" s="20">
        <v>2.6678240740740742E-3</v>
      </c>
      <c r="EK49" s="21">
        <v>0.75</v>
      </c>
      <c r="EL49" s="269"/>
      <c r="EM49" s="18"/>
      <c r="EN49" s="19"/>
      <c r="EO49" s="18"/>
      <c r="EP49" s="18"/>
      <c r="EQ49" s="20"/>
      <c r="ER49" s="21"/>
      <c r="ES49" s="269"/>
      <c r="ET49" s="18"/>
      <c r="EU49" s="19"/>
      <c r="EV49" s="18"/>
      <c r="EW49" s="18"/>
      <c r="EX49" s="20"/>
      <c r="EY49" s="21"/>
      <c r="EZ49" s="269"/>
      <c r="FA49" s="18"/>
      <c r="FB49" s="19"/>
      <c r="FC49" s="18"/>
      <c r="FD49" s="18"/>
      <c r="FE49" s="20"/>
      <c r="FF49" s="21"/>
      <c r="FG49" s="269"/>
      <c r="FH49" s="18"/>
      <c r="FI49" s="19"/>
      <c r="FJ49" s="18"/>
      <c r="FK49" s="18"/>
      <c r="FL49" s="20"/>
      <c r="FM49" s="21"/>
      <c r="FN49" s="269"/>
      <c r="FO49" s="18"/>
      <c r="FP49" s="19"/>
      <c r="FQ49" s="18"/>
      <c r="FR49" s="18"/>
      <c r="FS49" s="20"/>
      <c r="FT49" s="21"/>
      <c r="FU49" s="269"/>
      <c r="FV49" s="18"/>
      <c r="FW49" s="19"/>
      <c r="FX49" s="18"/>
      <c r="FY49" s="18"/>
      <c r="FZ49" s="20"/>
      <c r="GA49" s="21"/>
      <c r="GB49" s="270"/>
      <c r="GC49" s="27"/>
      <c r="GD49" s="28"/>
      <c r="GE49" s="27"/>
      <c r="GF49" s="27"/>
      <c r="GG49" s="29"/>
      <c r="GH49" s="271"/>
      <c r="GI49" s="269"/>
      <c r="GJ49" s="18"/>
      <c r="GK49" s="19"/>
      <c r="GL49" s="18"/>
      <c r="GM49" s="18"/>
      <c r="GN49" s="20"/>
      <c r="GO49" s="21"/>
      <c r="GP49" s="269">
        <v>1</v>
      </c>
      <c r="GQ49" s="18">
        <v>10.5</v>
      </c>
      <c r="GR49" s="19">
        <v>10.5</v>
      </c>
      <c r="GS49" s="18">
        <v>10.5</v>
      </c>
      <c r="GT49" s="18">
        <v>10.5</v>
      </c>
      <c r="GU49" s="20">
        <v>2.5347222222222221E-3</v>
      </c>
      <c r="GV49" s="21">
        <v>1</v>
      </c>
      <c r="GW49" s="269"/>
      <c r="GX49" s="18"/>
      <c r="GY49" s="19"/>
      <c r="GZ49" s="18"/>
      <c r="HA49" s="18"/>
      <c r="HB49" s="20"/>
      <c r="HC49" s="21"/>
      <c r="HD49" s="269"/>
      <c r="HE49" s="18"/>
      <c r="HF49" s="19"/>
      <c r="HG49" s="18"/>
      <c r="HH49" s="18"/>
      <c r="HI49" s="20"/>
      <c r="HJ49" s="21"/>
      <c r="HK49" s="269"/>
      <c r="HL49" s="18"/>
      <c r="HM49" s="19"/>
      <c r="HN49" s="18"/>
      <c r="HO49" s="18"/>
      <c r="HP49" s="20"/>
      <c r="HQ49" s="21"/>
      <c r="HR49" s="269"/>
      <c r="HS49" s="18"/>
      <c r="HT49" s="19"/>
      <c r="HU49" s="18"/>
      <c r="HV49" s="18"/>
      <c r="HW49" s="20"/>
      <c r="HX49" s="21"/>
      <c r="HY49" s="272">
        <v>5</v>
      </c>
      <c r="HZ49" s="272">
        <v>66.900000000000006</v>
      </c>
      <c r="IA49" s="273">
        <v>13.38</v>
      </c>
      <c r="IB49" s="272">
        <v>8.5</v>
      </c>
      <c r="IC49" s="272">
        <v>26.9</v>
      </c>
      <c r="ID49" s="274">
        <v>2.6412037037037038E-3</v>
      </c>
      <c r="IE49" s="275">
        <v>0.8</v>
      </c>
      <c r="IF49" s="40"/>
      <c r="IG49" s="18"/>
      <c r="IH49" s="19"/>
      <c r="II49" s="18"/>
      <c r="IJ49" s="18"/>
      <c r="IK49" s="20"/>
      <c r="IL49" s="21"/>
      <c r="IM49" s="269"/>
      <c r="IN49" s="18"/>
      <c r="IO49" s="19"/>
      <c r="IP49" s="18"/>
      <c r="IQ49" s="18"/>
      <c r="IR49" s="20"/>
      <c r="IS49" s="21"/>
      <c r="IT49" s="269"/>
      <c r="IU49" s="18"/>
      <c r="IV49" s="19"/>
      <c r="IW49" s="18"/>
      <c r="IX49" s="18"/>
      <c r="IY49" s="20"/>
      <c r="IZ49" s="21"/>
      <c r="JA49" s="269"/>
      <c r="JB49" s="18"/>
      <c r="JC49" s="19"/>
      <c r="JD49" s="18"/>
      <c r="JE49" s="18"/>
      <c r="JF49" s="20"/>
      <c r="JG49" s="21"/>
      <c r="JH49" s="269">
        <v>3</v>
      </c>
      <c r="JI49" s="18">
        <v>1.95</v>
      </c>
      <c r="JJ49" s="19">
        <v>0.65</v>
      </c>
      <c r="JK49" s="18">
        <v>0.5</v>
      </c>
      <c r="JL49" s="18">
        <v>0.8</v>
      </c>
      <c r="JM49" s="20">
        <v>2.6844135802469138E-2</v>
      </c>
      <c r="JN49" s="21">
        <v>1.6666666666666667</v>
      </c>
      <c r="JO49" s="269"/>
      <c r="JP49" s="18"/>
      <c r="JQ49" s="19"/>
      <c r="JR49" s="18"/>
      <c r="JS49" s="18"/>
      <c r="JT49" s="20"/>
      <c r="JU49" s="21"/>
      <c r="JV49" s="269"/>
      <c r="JW49" s="18"/>
      <c r="JX49" s="19"/>
      <c r="JY49" s="18"/>
      <c r="JZ49" s="18"/>
      <c r="KA49" s="20"/>
      <c r="KB49" s="21"/>
      <c r="KC49" s="269"/>
      <c r="KD49" s="18"/>
      <c r="KE49" s="19"/>
      <c r="KF49" s="18"/>
      <c r="KG49" s="18"/>
      <c r="KH49" s="20"/>
      <c r="KI49" s="21"/>
      <c r="KJ49" s="269"/>
      <c r="KK49" s="18"/>
      <c r="KL49" s="19"/>
      <c r="KM49" s="18"/>
      <c r="KN49" s="18"/>
      <c r="KO49" s="20"/>
      <c r="KP49" s="21"/>
      <c r="KQ49" s="270"/>
      <c r="KR49" s="27"/>
      <c r="KS49" s="28"/>
      <c r="KT49" s="27"/>
      <c r="KU49" s="27"/>
      <c r="KV49" s="29"/>
      <c r="KW49" s="271"/>
      <c r="KX49" s="269"/>
      <c r="KY49" s="18"/>
      <c r="KZ49" s="19"/>
      <c r="LA49" s="18"/>
      <c r="LB49" s="18"/>
      <c r="LC49" s="20"/>
      <c r="LD49" s="21"/>
      <c r="LE49" s="269"/>
      <c r="LF49" s="18"/>
      <c r="LG49" s="19"/>
      <c r="LH49" s="18"/>
      <c r="LI49" s="18"/>
      <c r="LJ49" s="20"/>
      <c r="LK49" s="21"/>
      <c r="LL49" s="269"/>
      <c r="LM49" s="18"/>
      <c r="LN49" s="19"/>
      <c r="LO49" s="18"/>
      <c r="LP49" s="18"/>
      <c r="LQ49" s="20"/>
      <c r="LR49" s="21"/>
      <c r="LS49" s="269"/>
      <c r="LT49" s="18"/>
      <c r="LU49" s="19"/>
      <c r="LV49" s="18"/>
      <c r="LW49" s="18"/>
      <c r="LX49" s="20"/>
      <c r="LY49" s="21"/>
      <c r="LZ49" s="269"/>
      <c r="MA49" s="18"/>
      <c r="MB49" s="19"/>
      <c r="MC49" s="18"/>
      <c r="MD49" s="18"/>
      <c r="ME49" s="20"/>
      <c r="MF49" s="21"/>
      <c r="MG49" s="269"/>
      <c r="MH49" s="18"/>
      <c r="MI49" s="19"/>
      <c r="MJ49" s="18"/>
      <c r="MK49" s="18"/>
      <c r="ML49" s="20"/>
      <c r="MM49" s="21"/>
      <c r="MN49" s="272">
        <v>3</v>
      </c>
      <c r="MO49" s="272">
        <v>1.95</v>
      </c>
      <c r="MP49" s="273">
        <v>0.65</v>
      </c>
      <c r="MQ49" s="272">
        <v>0.5</v>
      </c>
      <c r="MR49" s="272">
        <v>0.8</v>
      </c>
      <c r="MS49" s="274">
        <v>2.6844135802469138E-2</v>
      </c>
      <c r="MT49" s="275">
        <v>1.6666666666666667</v>
      </c>
      <c r="MU49" s="40"/>
      <c r="MV49" s="18"/>
      <c r="MW49" s="19"/>
      <c r="MX49" s="18"/>
      <c r="MY49" s="18"/>
      <c r="MZ49" s="20"/>
      <c r="NA49" s="21"/>
      <c r="NB49" s="272"/>
      <c r="NC49" s="272"/>
      <c r="ND49" s="273"/>
      <c r="NE49" s="272"/>
      <c r="NF49" s="272"/>
      <c r="NG49" s="274"/>
      <c r="NH49" s="276"/>
    </row>
    <row r="50" spans="1:372" s="22" customFormat="1" x14ac:dyDescent="0.2">
      <c r="A50" s="268">
        <v>40</v>
      </c>
      <c r="B50" s="40">
        <v>1</v>
      </c>
      <c r="C50" s="18">
        <v>3.1</v>
      </c>
      <c r="D50" s="19">
        <v>3.1</v>
      </c>
      <c r="E50" s="18">
        <v>3.1</v>
      </c>
      <c r="F50" s="18">
        <v>3.1</v>
      </c>
      <c r="G50" s="20">
        <v>7.1643518518518514E-3</v>
      </c>
      <c r="H50" s="21">
        <v>3</v>
      </c>
      <c r="I50" s="269">
        <v>3</v>
      </c>
      <c r="J50" s="18">
        <v>15.2</v>
      </c>
      <c r="K50" s="19">
        <v>5.0666666666666664</v>
      </c>
      <c r="L50" s="18">
        <v>3.1</v>
      </c>
      <c r="M50" s="18">
        <v>9</v>
      </c>
      <c r="N50" s="20">
        <v>8.6304012345679026E-3</v>
      </c>
      <c r="O50" s="21">
        <v>1</v>
      </c>
      <c r="P50" s="269">
        <v>2</v>
      </c>
      <c r="Q50" s="18">
        <v>5.6</v>
      </c>
      <c r="R50" s="19">
        <v>2.8</v>
      </c>
      <c r="S50" s="18">
        <v>2.5</v>
      </c>
      <c r="T50" s="18">
        <v>3.1</v>
      </c>
      <c r="U50" s="20">
        <v>7.3842592592592597E-3</v>
      </c>
      <c r="V50" s="21">
        <v>0.5</v>
      </c>
      <c r="W50" s="269">
        <v>2</v>
      </c>
      <c r="X50" s="18">
        <v>4.75</v>
      </c>
      <c r="Y50" s="19">
        <v>2.375</v>
      </c>
      <c r="Z50" s="18">
        <v>1.5</v>
      </c>
      <c r="AA50" s="18">
        <v>3.25</v>
      </c>
      <c r="AB50" s="20">
        <v>6.8113425925925928E-3</v>
      </c>
      <c r="AC50" s="21">
        <v>2.5</v>
      </c>
      <c r="AD50" s="269">
        <v>2</v>
      </c>
      <c r="AE50" s="18">
        <v>9.1</v>
      </c>
      <c r="AF50" s="19">
        <v>4.55</v>
      </c>
      <c r="AG50" s="18">
        <v>3.1</v>
      </c>
      <c r="AH50" s="18">
        <v>6</v>
      </c>
      <c r="AI50" s="20">
        <v>6.6087962962962966E-3</v>
      </c>
      <c r="AJ50" s="21">
        <v>2.5</v>
      </c>
      <c r="AK50" s="269">
        <v>4</v>
      </c>
      <c r="AL50" s="18">
        <v>8.48</v>
      </c>
      <c r="AM50" s="19">
        <v>2.12</v>
      </c>
      <c r="AN50" s="18">
        <v>2</v>
      </c>
      <c r="AO50" s="18">
        <v>2.27</v>
      </c>
      <c r="AP50" s="20">
        <v>6.9184027777777785E-3</v>
      </c>
      <c r="AQ50" s="21">
        <v>4</v>
      </c>
      <c r="AR50" s="269"/>
      <c r="AS50" s="18"/>
      <c r="AT50" s="19"/>
      <c r="AU50" s="18"/>
      <c r="AV50" s="18"/>
      <c r="AW50" s="20"/>
      <c r="AX50" s="21"/>
      <c r="AY50" s="269"/>
      <c r="AZ50" s="18"/>
      <c r="BA50" s="19"/>
      <c r="BB50" s="18"/>
      <c r="BC50" s="18"/>
      <c r="BD50" s="20"/>
      <c r="BE50" s="21"/>
      <c r="BF50" s="269">
        <v>3</v>
      </c>
      <c r="BG50" s="18">
        <v>20.5</v>
      </c>
      <c r="BH50" s="19">
        <v>6.833333333333333</v>
      </c>
      <c r="BI50" s="18">
        <v>4.5</v>
      </c>
      <c r="BJ50" s="18">
        <v>11</v>
      </c>
      <c r="BK50" s="20">
        <v>7.3148148148148148E-3</v>
      </c>
      <c r="BL50" s="21">
        <v>2.3333333333333335</v>
      </c>
      <c r="BM50" s="270">
        <v>5</v>
      </c>
      <c r="BN50" s="27">
        <v>28.5</v>
      </c>
      <c r="BO50" s="28">
        <v>5.7</v>
      </c>
      <c r="BP50" s="27">
        <v>3</v>
      </c>
      <c r="BQ50" s="27">
        <v>10.5</v>
      </c>
      <c r="BR50" s="29">
        <v>7.2453703703703699E-3</v>
      </c>
      <c r="BS50" s="271">
        <v>0.6</v>
      </c>
      <c r="BT50" s="269"/>
      <c r="BU50" s="18"/>
      <c r="BV50" s="19"/>
      <c r="BW50" s="18"/>
      <c r="BX50" s="18"/>
      <c r="BY50" s="20"/>
      <c r="BZ50" s="21"/>
      <c r="CA50" s="269">
        <v>3</v>
      </c>
      <c r="CB50" s="18">
        <v>10.7</v>
      </c>
      <c r="CC50" s="19">
        <v>3.5666666666666664</v>
      </c>
      <c r="CD50" s="18">
        <v>1.6</v>
      </c>
      <c r="CE50" s="18">
        <v>6.2</v>
      </c>
      <c r="CF50" s="20">
        <v>7.3148148148148157E-3</v>
      </c>
      <c r="CG50" s="21">
        <v>0.66666666666666663</v>
      </c>
      <c r="CH50" s="269">
        <v>2</v>
      </c>
      <c r="CI50" s="18">
        <v>7</v>
      </c>
      <c r="CJ50" s="19">
        <v>3.5</v>
      </c>
      <c r="CK50" s="18">
        <v>2</v>
      </c>
      <c r="CL50" s="18">
        <v>5</v>
      </c>
      <c r="CM50" s="20">
        <v>7.3900462962962965E-3</v>
      </c>
      <c r="CN50" s="21">
        <v>2</v>
      </c>
      <c r="CO50" s="269">
        <v>1</v>
      </c>
      <c r="CP50" s="18">
        <v>6.4</v>
      </c>
      <c r="CQ50" s="19">
        <v>6.4</v>
      </c>
      <c r="CR50" s="18">
        <v>6.4</v>
      </c>
      <c r="CS50" s="18">
        <v>6.4</v>
      </c>
      <c r="CT50" s="20">
        <v>9.2592592592592605E-3</v>
      </c>
      <c r="CU50" s="21">
        <v>0</v>
      </c>
      <c r="CV50" s="269"/>
      <c r="CW50" s="18"/>
      <c r="CX50" s="19"/>
      <c r="CY50" s="18"/>
      <c r="CZ50" s="18"/>
      <c r="DA50" s="20"/>
      <c r="DB50" s="21"/>
      <c r="DC50" s="269"/>
      <c r="DD50" s="18"/>
      <c r="DE50" s="19"/>
      <c r="DF50" s="18"/>
      <c r="DG50" s="18"/>
      <c r="DH50" s="20"/>
      <c r="DI50" s="21"/>
      <c r="DJ50" s="272">
        <v>28</v>
      </c>
      <c r="DK50" s="272">
        <v>119.33000000000003</v>
      </c>
      <c r="DL50" s="273">
        <v>4.2617857142857156</v>
      </c>
      <c r="DM50" s="272">
        <v>1.5</v>
      </c>
      <c r="DN50" s="272">
        <v>11</v>
      </c>
      <c r="DO50" s="274">
        <v>7.3747519841269845E-3</v>
      </c>
      <c r="DP50" s="275">
        <v>1.75</v>
      </c>
      <c r="DQ50" s="40"/>
      <c r="DR50" s="18"/>
      <c r="DS50" s="19"/>
      <c r="DT50" s="18"/>
      <c r="DU50" s="18"/>
      <c r="DV50" s="20"/>
      <c r="DW50" s="21"/>
      <c r="DX50" s="269">
        <v>1</v>
      </c>
      <c r="DY50" s="18">
        <v>10</v>
      </c>
      <c r="DZ50" s="19">
        <v>10</v>
      </c>
      <c r="EA50" s="18">
        <v>10</v>
      </c>
      <c r="EB50" s="18">
        <v>10</v>
      </c>
      <c r="EC50" s="20">
        <v>2.0833333333333333E-3</v>
      </c>
      <c r="ED50" s="21">
        <v>0</v>
      </c>
      <c r="EE50" s="269">
        <v>2</v>
      </c>
      <c r="EF50" s="18">
        <v>20</v>
      </c>
      <c r="EG50" s="19">
        <v>10</v>
      </c>
      <c r="EH50" s="18">
        <v>10</v>
      </c>
      <c r="EI50" s="18">
        <v>10</v>
      </c>
      <c r="EJ50" s="20">
        <v>2.0833333333333333E-3</v>
      </c>
      <c r="EK50" s="21">
        <v>0.5</v>
      </c>
      <c r="EL50" s="269"/>
      <c r="EM50" s="18"/>
      <c r="EN50" s="19"/>
      <c r="EO50" s="18"/>
      <c r="EP50" s="18"/>
      <c r="EQ50" s="20"/>
      <c r="ER50" s="21"/>
      <c r="ES50" s="269"/>
      <c r="ET50" s="18"/>
      <c r="EU50" s="19"/>
      <c r="EV50" s="18"/>
      <c r="EW50" s="18"/>
      <c r="EX50" s="20"/>
      <c r="EY50" s="21"/>
      <c r="EZ50" s="269"/>
      <c r="FA50" s="18"/>
      <c r="FB50" s="19"/>
      <c r="FC50" s="18"/>
      <c r="FD50" s="18"/>
      <c r="FE50" s="20"/>
      <c r="FF50" s="21"/>
      <c r="FG50" s="269"/>
      <c r="FH50" s="18"/>
      <c r="FI50" s="19"/>
      <c r="FJ50" s="18"/>
      <c r="FK50" s="18"/>
      <c r="FL50" s="20"/>
      <c r="FM50" s="21"/>
      <c r="FN50" s="269"/>
      <c r="FO50" s="18"/>
      <c r="FP50" s="19"/>
      <c r="FQ50" s="18"/>
      <c r="FR50" s="18"/>
      <c r="FS50" s="20"/>
      <c r="FT50" s="21"/>
      <c r="FU50" s="269"/>
      <c r="FV50" s="18"/>
      <c r="FW50" s="19"/>
      <c r="FX50" s="18"/>
      <c r="FY50" s="18"/>
      <c r="FZ50" s="20"/>
      <c r="GA50" s="21"/>
      <c r="GB50" s="270"/>
      <c r="GC50" s="27"/>
      <c r="GD50" s="28"/>
      <c r="GE50" s="27"/>
      <c r="GF50" s="27"/>
      <c r="GG50" s="29"/>
      <c r="GH50" s="271"/>
      <c r="GI50" s="269"/>
      <c r="GJ50" s="18"/>
      <c r="GK50" s="19"/>
      <c r="GL50" s="18"/>
      <c r="GM50" s="18"/>
      <c r="GN50" s="20"/>
      <c r="GO50" s="21"/>
      <c r="GP50" s="269">
        <v>2</v>
      </c>
      <c r="GQ50" s="18">
        <v>27.5</v>
      </c>
      <c r="GR50" s="19">
        <v>13.75</v>
      </c>
      <c r="GS50" s="18">
        <v>2.5</v>
      </c>
      <c r="GT50" s="18">
        <v>25</v>
      </c>
      <c r="GU50" s="20">
        <v>2.5462962962962965E-3</v>
      </c>
      <c r="GV50" s="21">
        <v>1</v>
      </c>
      <c r="GW50" s="269">
        <v>1</v>
      </c>
      <c r="GX50" s="18">
        <v>13</v>
      </c>
      <c r="GY50" s="19">
        <v>13</v>
      </c>
      <c r="GZ50" s="18">
        <v>13</v>
      </c>
      <c r="HA50" s="18">
        <v>13</v>
      </c>
      <c r="HB50" s="20">
        <v>3.2060185185185191E-3</v>
      </c>
      <c r="HC50" s="21">
        <v>3</v>
      </c>
      <c r="HD50" s="269">
        <v>1</v>
      </c>
      <c r="HE50" s="18">
        <v>22</v>
      </c>
      <c r="HF50" s="19">
        <v>22</v>
      </c>
      <c r="HG50" s="18">
        <v>22</v>
      </c>
      <c r="HH50" s="18">
        <v>22</v>
      </c>
      <c r="HI50" s="20">
        <v>2.7199074074074074E-3</v>
      </c>
      <c r="HJ50" s="21">
        <v>0</v>
      </c>
      <c r="HK50" s="269"/>
      <c r="HL50" s="18"/>
      <c r="HM50" s="19"/>
      <c r="HN50" s="18"/>
      <c r="HO50" s="18"/>
      <c r="HP50" s="20"/>
      <c r="HQ50" s="21"/>
      <c r="HR50" s="269"/>
      <c r="HS50" s="18"/>
      <c r="HT50" s="19"/>
      <c r="HU50" s="18"/>
      <c r="HV50" s="18"/>
      <c r="HW50" s="20"/>
      <c r="HX50" s="21"/>
      <c r="HY50" s="272">
        <v>7</v>
      </c>
      <c r="HZ50" s="272">
        <v>92.5</v>
      </c>
      <c r="IA50" s="273">
        <v>13.214285714285714</v>
      </c>
      <c r="IB50" s="272">
        <v>2.5</v>
      </c>
      <c r="IC50" s="272">
        <v>25</v>
      </c>
      <c r="ID50" s="274">
        <v>2.4669312169312172E-3</v>
      </c>
      <c r="IE50" s="275">
        <v>0.8571428571428571</v>
      </c>
      <c r="IF50" s="40"/>
      <c r="IG50" s="18"/>
      <c r="IH50" s="19"/>
      <c r="II50" s="18"/>
      <c r="IJ50" s="18"/>
      <c r="IK50" s="20"/>
      <c r="IL50" s="21"/>
      <c r="IM50" s="269"/>
      <c r="IN50" s="18"/>
      <c r="IO50" s="19"/>
      <c r="IP50" s="18"/>
      <c r="IQ50" s="18"/>
      <c r="IR50" s="20"/>
      <c r="IS50" s="21"/>
      <c r="IT50" s="269"/>
      <c r="IU50" s="18"/>
      <c r="IV50" s="19"/>
      <c r="IW50" s="18"/>
      <c r="IX50" s="18"/>
      <c r="IY50" s="20"/>
      <c r="IZ50" s="21"/>
      <c r="JA50" s="269"/>
      <c r="JB50" s="18"/>
      <c r="JC50" s="19"/>
      <c r="JD50" s="18"/>
      <c r="JE50" s="18"/>
      <c r="JF50" s="20"/>
      <c r="JG50" s="21"/>
      <c r="JH50" s="269">
        <v>3</v>
      </c>
      <c r="JI50" s="18">
        <v>2.8984700000000001</v>
      </c>
      <c r="JJ50" s="19">
        <v>0.96615666666666666</v>
      </c>
      <c r="JK50" s="18">
        <v>0.88</v>
      </c>
      <c r="JL50" s="18">
        <v>1.1184700000000001</v>
      </c>
      <c r="JM50" s="20">
        <v>3.7391975308641974E-2</v>
      </c>
      <c r="JN50" s="21">
        <v>2</v>
      </c>
      <c r="JO50" s="269"/>
      <c r="JP50" s="18"/>
      <c r="JQ50" s="19"/>
      <c r="JR50" s="18"/>
      <c r="JS50" s="18"/>
      <c r="JT50" s="20"/>
      <c r="JU50" s="21"/>
      <c r="JV50" s="269"/>
      <c r="JW50" s="18"/>
      <c r="JX50" s="19"/>
      <c r="JY50" s="18"/>
      <c r="JZ50" s="18"/>
      <c r="KA50" s="20"/>
      <c r="KB50" s="21"/>
      <c r="KC50" s="269"/>
      <c r="KD50" s="18"/>
      <c r="KE50" s="19"/>
      <c r="KF50" s="18"/>
      <c r="KG50" s="18"/>
      <c r="KH50" s="20"/>
      <c r="KI50" s="21"/>
      <c r="KJ50" s="269"/>
      <c r="KK50" s="18"/>
      <c r="KL50" s="19"/>
      <c r="KM50" s="18"/>
      <c r="KN50" s="18"/>
      <c r="KO50" s="20"/>
      <c r="KP50" s="21"/>
      <c r="KQ50" s="270"/>
      <c r="KR50" s="27"/>
      <c r="KS50" s="28"/>
      <c r="KT50" s="27"/>
      <c r="KU50" s="27"/>
      <c r="KV50" s="29"/>
      <c r="KW50" s="271"/>
      <c r="KX50" s="269"/>
      <c r="KY50" s="18"/>
      <c r="KZ50" s="19"/>
      <c r="LA50" s="18"/>
      <c r="LB50" s="18"/>
      <c r="LC50" s="20"/>
      <c r="LD50" s="21"/>
      <c r="LE50" s="269">
        <v>1</v>
      </c>
      <c r="LF50" s="18">
        <v>1</v>
      </c>
      <c r="LG50" s="19">
        <v>1</v>
      </c>
      <c r="LH50" s="18">
        <v>1</v>
      </c>
      <c r="LI50" s="18">
        <v>1</v>
      </c>
      <c r="LJ50" s="20">
        <v>2.1875000000000002E-2</v>
      </c>
      <c r="LK50" s="21">
        <v>1</v>
      </c>
      <c r="LL50" s="269"/>
      <c r="LM50" s="18"/>
      <c r="LN50" s="19"/>
      <c r="LO50" s="18"/>
      <c r="LP50" s="18"/>
      <c r="LQ50" s="20"/>
      <c r="LR50" s="21"/>
      <c r="LS50" s="269">
        <v>1</v>
      </c>
      <c r="LT50" s="18">
        <v>1</v>
      </c>
      <c r="LU50" s="19">
        <v>1</v>
      </c>
      <c r="LV50" s="18">
        <v>1</v>
      </c>
      <c r="LW50" s="18">
        <v>1</v>
      </c>
      <c r="LX50" s="20">
        <v>2.071759259259259E-2</v>
      </c>
      <c r="LY50" s="21">
        <v>20</v>
      </c>
      <c r="LZ50" s="269"/>
      <c r="MA50" s="18"/>
      <c r="MB50" s="19"/>
      <c r="MC50" s="18"/>
      <c r="MD50" s="18"/>
      <c r="ME50" s="20"/>
      <c r="MF50" s="21"/>
      <c r="MG50" s="269"/>
      <c r="MH50" s="18"/>
      <c r="MI50" s="19"/>
      <c r="MJ50" s="18"/>
      <c r="MK50" s="18"/>
      <c r="ML50" s="20"/>
      <c r="MM50" s="21"/>
      <c r="MN50" s="272">
        <v>5</v>
      </c>
      <c r="MO50" s="272">
        <v>4.8984699999999997</v>
      </c>
      <c r="MP50" s="273">
        <v>0.97969399999999995</v>
      </c>
      <c r="MQ50" s="272">
        <v>0.88</v>
      </c>
      <c r="MR50" s="272">
        <v>1.1184700000000001</v>
      </c>
      <c r="MS50" s="274">
        <v>3.0953703703703705E-2</v>
      </c>
      <c r="MT50" s="275">
        <v>5.4</v>
      </c>
      <c r="MU50" s="40"/>
      <c r="MV50" s="18"/>
      <c r="MW50" s="19"/>
      <c r="MX50" s="18"/>
      <c r="MY50" s="18"/>
      <c r="MZ50" s="20"/>
      <c r="NA50" s="21"/>
      <c r="NB50" s="272"/>
      <c r="NC50" s="272"/>
      <c r="ND50" s="273"/>
      <c r="NE50" s="272"/>
      <c r="NF50" s="272"/>
      <c r="NG50" s="274"/>
      <c r="NH50" s="276"/>
    </row>
    <row r="51" spans="1:372" s="22" customFormat="1" x14ac:dyDescent="0.2">
      <c r="A51" s="268">
        <v>41</v>
      </c>
      <c r="B51" s="40">
        <v>4</v>
      </c>
      <c r="C51" s="18">
        <v>13.4</v>
      </c>
      <c r="D51" s="19">
        <v>3.35</v>
      </c>
      <c r="E51" s="18">
        <v>3</v>
      </c>
      <c r="F51" s="18">
        <v>4.2</v>
      </c>
      <c r="G51" s="20">
        <v>7.8298611111111104E-3</v>
      </c>
      <c r="H51" s="21">
        <v>1.5</v>
      </c>
      <c r="I51" s="269">
        <v>4</v>
      </c>
      <c r="J51" s="18">
        <v>29.3</v>
      </c>
      <c r="K51" s="19">
        <v>7.3250000000000002</v>
      </c>
      <c r="L51" s="18">
        <v>2.5</v>
      </c>
      <c r="M51" s="18">
        <v>18.100000000000001</v>
      </c>
      <c r="N51" s="20">
        <v>8.8917824074074073E-3</v>
      </c>
      <c r="O51" s="21">
        <v>0.75</v>
      </c>
      <c r="P51" s="269">
        <v>2</v>
      </c>
      <c r="Q51" s="18">
        <v>8.5</v>
      </c>
      <c r="R51" s="19">
        <v>4.25</v>
      </c>
      <c r="S51" s="18">
        <v>3.3</v>
      </c>
      <c r="T51" s="18">
        <v>5.2</v>
      </c>
      <c r="U51" s="20">
        <v>7.8819444444444449E-3</v>
      </c>
      <c r="V51" s="21">
        <v>1</v>
      </c>
      <c r="W51" s="269">
        <v>5</v>
      </c>
      <c r="X51" s="18">
        <v>6.7</v>
      </c>
      <c r="Y51" s="19">
        <v>1.34</v>
      </c>
      <c r="Z51" s="18">
        <v>1</v>
      </c>
      <c r="AA51" s="18">
        <v>2</v>
      </c>
      <c r="AB51" s="20">
        <v>6.4583333333333324E-3</v>
      </c>
      <c r="AC51" s="21">
        <v>1</v>
      </c>
      <c r="AD51" s="269">
        <v>3</v>
      </c>
      <c r="AE51" s="18">
        <v>36.950000000000003</v>
      </c>
      <c r="AF51" s="19">
        <v>12.316666666666668</v>
      </c>
      <c r="AG51" s="18">
        <v>3.25</v>
      </c>
      <c r="AH51" s="18">
        <v>26.2</v>
      </c>
      <c r="AI51" s="20">
        <v>7.2762345679012351E-3</v>
      </c>
      <c r="AJ51" s="21">
        <v>3</v>
      </c>
      <c r="AK51" s="269">
        <v>2</v>
      </c>
      <c r="AL51" s="18">
        <v>7.3</v>
      </c>
      <c r="AM51" s="19">
        <v>3.65</v>
      </c>
      <c r="AN51" s="18">
        <v>3.3</v>
      </c>
      <c r="AO51" s="18">
        <v>4</v>
      </c>
      <c r="AP51" s="20">
        <v>7.4942129629629629E-3</v>
      </c>
      <c r="AQ51" s="21">
        <v>2</v>
      </c>
      <c r="AR51" s="269"/>
      <c r="AS51" s="18"/>
      <c r="AT51" s="19"/>
      <c r="AU51" s="18"/>
      <c r="AV51" s="18"/>
      <c r="AW51" s="20"/>
      <c r="AX51" s="21"/>
      <c r="AY51" s="269"/>
      <c r="AZ51" s="18"/>
      <c r="BA51" s="19"/>
      <c r="BB51" s="18"/>
      <c r="BC51" s="18"/>
      <c r="BD51" s="20"/>
      <c r="BE51" s="21"/>
      <c r="BF51" s="269">
        <v>3</v>
      </c>
      <c r="BG51" s="18">
        <v>28.58</v>
      </c>
      <c r="BH51" s="19">
        <v>9.5266666666666655</v>
      </c>
      <c r="BI51" s="18">
        <v>4.58</v>
      </c>
      <c r="BJ51" s="18">
        <v>18</v>
      </c>
      <c r="BK51" s="20">
        <v>7.0061728395061735E-3</v>
      </c>
      <c r="BL51" s="21">
        <v>1.3333333333333333</v>
      </c>
      <c r="BM51" s="270">
        <v>3</v>
      </c>
      <c r="BN51" s="27">
        <v>26.6</v>
      </c>
      <c r="BO51" s="28">
        <v>8.8666666666666671</v>
      </c>
      <c r="BP51" s="27">
        <v>3</v>
      </c>
      <c r="BQ51" s="27">
        <v>13.1</v>
      </c>
      <c r="BR51" s="29">
        <v>7.3032407407407412E-3</v>
      </c>
      <c r="BS51" s="271">
        <v>1.6666666666666667</v>
      </c>
      <c r="BT51" s="269">
        <v>2</v>
      </c>
      <c r="BU51" s="18">
        <v>6.1</v>
      </c>
      <c r="BV51" s="19">
        <v>3.05</v>
      </c>
      <c r="BW51" s="18">
        <v>2.9</v>
      </c>
      <c r="BX51" s="18">
        <v>3.2</v>
      </c>
      <c r="BY51" s="20">
        <v>6.927083333333332E-3</v>
      </c>
      <c r="BZ51" s="21">
        <v>4.5</v>
      </c>
      <c r="CA51" s="269">
        <v>3</v>
      </c>
      <c r="CB51" s="18">
        <v>7.3</v>
      </c>
      <c r="CC51" s="19">
        <v>2.4333333333333331</v>
      </c>
      <c r="CD51" s="18">
        <v>2</v>
      </c>
      <c r="CE51" s="18">
        <v>2.7</v>
      </c>
      <c r="CF51" s="20">
        <v>7.3148148148148148E-3</v>
      </c>
      <c r="CG51" s="21">
        <v>1</v>
      </c>
      <c r="CH51" s="269">
        <v>1</v>
      </c>
      <c r="CI51" s="18">
        <v>4.5</v>
      </c>
      <c r="CJ51" s="19">
        <v>4.5</v>
      </c>
      <c r="CK51" s="18">
        <v>4.5</v>
      </c>
      <c r="CL51" s="18">
        <v>4.5</v>
      </c>
      <c r="CM51" s="20">
        <v>1.0416666666666666E-2</v>
      </c>
      <c r="CN51" s="21">
        <v>6</v>
      </c>
      <c r="CO51" s="269"/>
      <c r="CP51" s="18"/>
      <c r="CQ51" s="19"/>
      <c r="CR51" s="18"/>
      <c r="CS51" s="18"/>
      <c r="CT51" s="20"/>
      <c r="CU51" s="21"/>
      <c r="CV51" s="269"/>
      <c r="CW51" s="18"/>
      <c r="CX51" s="19"/>
      <c r="CY51" s="18"/>
      <c r="CZ51" s="18"/>
      <c r="DA51" s="20"/>
      <c r="DB51" s="21"/>
      <c r="DC51" s="269"/>
      <c r="DD51" s="18"/>
      <c r="DE51" s="19"/>
      <c r="DF51" s="18"/>
      <c r="DG51" s="18"/>
      <c r="DH51" s="20"/>
      <c r="DI51" s="21"/>
      <c r="DJ51" s="272">
        <v>32</v>
      </c>
      <c r="DK51" s="272">
        <v>175.23</v>
      </c>
      <c r="DL51" s="273">
        <v>5.4759374999999997</v>
      </c>
      <c r="DM51" s="272">
        <v>1</v>
      </c>
      <c r="DN51" s="272">
        <v>26.2</v>
      </c>
      <c r="DO51" s="274">
        <v>7.5282118055555562E-3</v>
      </c>
      <c r="DP51" s="275">
        <v>1.75</v>
      </c>
      <c r="DQ51" s="40"/>
      <c r="DR51" s="18"/>
      <c r="DS51" s="19"/>
      <c r="DT51" s="18"/>
      <c r="DU51" s="18"/>
      <c r="DV51" s="20"/>
      <c r="DW51" s="21"/>
      <c r="DX51" s="269">
        <v>1</v>
      </c>
      <c r="DY51" s="18">
        <v>10</v>
      </c>
      <c r="DZ51" s="19">
        <v>10</v>
      </c>
      <c r="EA51" s="18">
        <v>10</v>
      </c>
      <c r="EB51" s="18">
        <v>10</v>
      </c>
      <c r="EC51" s="20">
        <v>1.8402777777777777E-3</v>
      </c>
      <c r="ED51" s="21">
        <v>0</v>
      </c>
      <c r="EE51" s="269">
        <v>2</v>
      </c>
      <c r="EF51" s="18">
        <v>41</v>
      </c>
      <c r="EG51" s="19">
        <v>20.5</v>
      </c>
      <c r="EH51" s="18">
        <v>12.8</v>
      </c>
      <c r="EI51" s="18">
        <v>28.2</v>
      </c>
      <c r="EJ51" s="20">
        <v>2.6157407407407405E-3</v>
      </c>
      <c r="EK51" s="21">
        <v>1</v>
      </c>
      <c r="EL51" s="269">
        <v>1</v>
      </c>
      <c r="EM51" s="18">
        <v>15.6</v>
      </c>
      <c r="EN51" s="19">
        <v>15.6</v>
      </c>
      <c r="EO51" s="18">
        <v>15.6</v>
      </c>
      <c r="EP51" s="18">
        <v>15.6</v>
      </c>
      <c r="EQ51" s="20">
        <v>3.0555555555555557E-3</v>
      </c>
      <c r="ER51" s="21">
        <v>0</v>
      </c>
      <c r="ES51" s="269"/>
      <c r="ET51" s="18"/>
      <c r="EU51" s="19"/>
      <c r="EV51" s="18"/>
      <c r="EW51" s="18"/>
      <c r="EX51" s="20"/>
      <c r="EY51" s="21"/>
      <c r="EZ51" s="269"/>
      <c r="FA51" s="18"/>
      <c r="FB51" s="19"/>
      <c r="FC51" s="18"/>
      <c r="FD51" s="18"/>
      <c r="FE51" s="20"/>
      <c r="FF51" s="21"/>
      <c r="FG51" s="269"/>
      <c r="FH51" s="18"/>
      <c r="FI51" s="19"/>
      <c r="FJ51" s="18"/>
      <c r="FK51" s="18"/>
      <c r="FL51" s="20"/>
      <c r="FM51" s="21"/>
      <c r="FN51" s="269"/>
      <c r="FO51" s="18"/>
      <c r="FP51" s="19"/>
      <c r="FQ51" s="18"/>
      <c r="FR51" s="18"/>
      <c r="FS51" s="20"/>
      <c r="FT51" s="21"/>
      <c r="FU51" s="269"/>
      <c r="FV51" s="18"/>
      <c r="FW51" s="19"/>
      <c r="FX51" s="18"/>
      <c r="FY51" s="18"/>
      <c r="FZ51" s="20"/>
      <c r="GA51" s="21"/>
      <c r="GB51" s="270"/>
      <c r="GC51" s="27"/>
      <c r="GD51" s="28"/>
      <c r="GE51" s="27"/>
      <c r="GF51" s="27"/>
      <c r="GG51" s="29"/>
      <c r="GH51" s="271"/>
      <c r="GI51" s="269"/>
      <c r="GJ51" s="18"/>
      <c r="GK51" s="19"/>
      <c r="GL51" s="18"/>
      <c r="GM51" s="18"/>
      <c r="GN51" s="20"/>
      <c r="GO51" s="21"/>
      <c r="GP51" s="269"/>
      <c r="GQ51" s="18"/>
      <c r="GR51" s="19"/>
      <c r="GS51" s="18"/>
      <c r="GT51" s="18"/>
      <c r="GU51" s="20"/>
      <c r="GV51" s="21"/>
      <c r="GW51" s="269"/>
      <c r="GX51" s="18"/>
      <c r="GY51" s="19"/>
      <c r="GZ51" s="18"/>
      <c r="HA51" s="18"/>
      <c r="HB51" s="20"/>
      <c r="HC51" s="21"/>
      <c r="HD51" s="269"/>
      <c r="HE51" s="18"/>
      <c r="HF51" s="19"/>
      <c r="HG51" s="18"/>
      <c r="HH51" s="18"/>
      <c r="HI51" s="20"/>
      <c r="HJ51" s="21"/>
      <c r="HK51" s="269"/>
      <c r="HL51" s="18"/>
      <c r="HM51" s="19"/>
      <c r="HN51" s="18"/>
      <c r="HO51" s="18"/>
      <c r="HP51" s="20"/>
      <c r="HQ51" s="21"/>
      <c r="HR51" s="269"/>
      <c r="HS51" s="18"/>
      <c r="HT51" s="19"/>
      <c r="HU51" s="18"/>
      <c r="HV51" s="18"/>
      <c r="HW51" s="20"/>
      <c r="HX51" s="21"/>
      <c r="HY51" s="272">
        <v>4</v>
      </c>
      <c r="HZ51" s="272">
        <v>66.599999999999994</v>
      </c>
      <c r="IA51" s="273">
        <v>16.649999999999999</v>
      </c>
      <c r="IB51" s="272">
        <v>10</v>
      </c>
      <c r="IC51" s="272">
        <v>28.2</v>
      </c>
      <c r="ID51" s="274">
        <v>2.5318287037037037E-3</v>
      </c>
      <c r="IE51" s="275">
        <v>0.5</v>
      </c>
      <c r="IF51" s="40"/>
      <c r="IG51" s="18"/>
      <c r="IH51" s="19"/>
      <c r="II51" s="18"/>
      <c r="IJ51" s="18"/>
      <c r="IK51" s="20"/>
      <c r="IL51" s="21"/>
      <c r="IM51" s="269"/>
      <c r="IN51" s="18"/>
      <c r="IO51" s="19"/>
      <c r="IP51" s="18"/>
      <c r="IQ51" s="18"/>
      <c r="IR51" s="20"/>
      <c r="IS51" s="21"/>
      <c r="IT51" s="269"/>
      <c r="IU51" s="18"/>
      <c r="IV51" s="19"/>
      <c r="IW51" s="18"/>
      <c r="IX51" s="18"/>
      <c r="IY51" s="20"/>
      <c r="IZ51" s="21"/>
      <c r="JA51" s="269"/>
      <c r="JB51" s="18"/>
      <c r="JC51" s="19"/>
      <c r="JD51" s="18"/>
      <c r="JE51" s="18"/>
      <c r="JF51" s="20"/>
      <c r="JG51" s="21"/>
      <c r="JH51" s="269">
        <v>1</v>
      </c>
      <c r="JI51" s="18">
        <v>0.8</v>
      </c>
      <c r="JJ51" s="19">
        <v>0.8</v>
      </c>
      <c r="JK51" s="18">
        <v>0.8</v>
      </c>
      <c r="JL51" s="18">
        <v>0.8</v>
      </c>
      <c r="JM51" s="20">
        <v>5.2083333333333336E-2</v>
      </c>
      <c r="JN51" s="21">
        <v>0</v>
      </c>
      <c r="JO51" s="269"/>
      <c r="JP51" s="18"/>
      <c r="JQ51" s="19"/>
      <c r="JR51" s="18"/>
      <c r="JS51" s="18"/>
      <c r="JT51" s="20"/>
      <c r="JU51" s="21"/>
      <c r="JV51" s="269"/>
      <c r="JW51" s="18"/>
      <c r="JX51" s="19"/>
      <c r="JY51" s="18"/>
      <c r="JZ51" s="18"/>
      <c r="KA51" s="20"/>
      <c r="KB51" s="21"/>
      <c r="KC51" s="269"/>
      <c r="KD51" s="18"/>
      <c r="KE51" s="19"/>
      <c r="KF51" s="18"/>
      <c r="KG51" s="18"/>
      <c r="KH51" s="20"/>
      <c r="KI51" s="21"/>
      <c r="KJ51" s="269"/>
      <c r="KK51" s="18"/>
      <c r="KL51" s="19"/>
      <c r="KM51" s="18"/>
      <c r="KN51" s="18"/>
      <c r="KO51" s="20"/>
      <c r="KP51" s="21"/>
      <c r="KQ51" s="270"/>
      <c r="KR51" s="27"/>
      <c r="KS51" s="28"/>
      <c r="KT51" s="27"/>
      <c r="KU51" s="27"/>
      <c r="KV51" s="29"/>
      <c r="KW51" s="271"/>
      <c r="KX51" s="269"/>
      <c r="KY51" s="18"/>
      <c r="KZ51" s="19"/>
      <c r="LA51" s="18"/>
      <c r="LB51" s="18"/>
      <c r="LC51" s="20"/>
      <c r="LD51" s="21"/>
      <c r="LE51" s="269"/>
      <c r="LF51" s="18"/>
      <c r="LG51" s="19"/>
      <c r="LH51" s="18"/>
      <c r="LI51" s="18"/>
      <c r="LJ51" s="20"/>
      <c r="LK51" s="21"/>
      <c r="LL51" s="269"/>
      <c r="LM51" s="18"/>
      <c r="LN51" s="19"/>
      <c r="LO51" s="18"/>
      <c r="LP51" s="18"/>
      <c r="LQ51" s="20"/>
      <c r="LR51" s="21"/>
      <c r="LS51" s="269"/>
      <c r="LT51" s="18"/>
      <c r="LU51" s="19"/>
      <c r="LV51" s="18"/>
      <c r="LW51" s="18"/>
      <c r="LX51" s="20"/>
      <c r="LY51" s="21"/>
      <c r="LZ51" s="269"/>
      <c r="MA51" s="18"/>
      <c r="MB51" s="19"/>
      <c r="MC51" s="18"/>
      <c r="MD51" s="18"/>
      <c r="ME51" s="20"/>
      <c r="MF51" s="21"/>
      <c r="MG51" s="269"/>
      <c r="MH51" s="18"/>
      <c r="MI51" s="19"/>
      <c r="MJ51" s="18"/>
      <c r="MK51" s="18"/>
      <c r="ML51" s="20"/>
      <c r="MM51" s="21"/>
      <c r="MN51" s="272">
        <v>1</v>
      </c>
      <c r="MO51" s="272">
        <v>0.8</v>
      </c>
      <c r="MP51" s="273">
        <v>0.8</v>
      </c>
      <c r="MQ51" s="272">
        <v>0.8</v>
      </c>
      <c r="MR51" s="272">
        <v>0.8</v>
      </c>
      <c r="MS51" s="274">
        <v>5.2083333333333336E-2</v>
      </c>
      <c r="MT51" s="275">
        <v>0</v>
      </c>
      <c r="MU51" s="40"/>
      <c r="MV51" s="18"/>
      <c r="MW51" s="19"/>
      <c r="MX51" s="18"/>
      <c r="MY51" s="18"/>
      <c r="MZ51" s="20"/>
      <c r="NA51" s="21"/>
      <c r="NB51" s="272"/>
      <c r="NC51" s="272"/>
      <c r="ND51" s="273"/>
      <c r="NE51" s="272"/>
      <c r="NF51" s="272"/>
      <c r="NG51" s="274"/>
      <c r="NH51" s="276"/>
    </row>
    <row r="52" spans="1:372" s="22" customFormat="1" x14ac:dyDescent="0.2">
      <c r="A52" s="268">
        <v>42</v>
      </c>
      <c r="B52" s="40">
        <v>1</v>
      </c>
      <c r="C52" s="18">
        <v>3.1</v>
      </c>
      <c r="D52" s="19">
        <v>3.1</v>
      </c>
      <c r="E52" s="18">
        <v>3.1</v>
      </c>
      <c r="F52" s="18">
        <v>3.1</v>
      </c>
      <c r="G52" s="20">
        <v>7.858796296296296E-3</v>
      </c>
      <c r="H52" s="21">
        <v>5</v>
      </c>
      <c r="I52" s="269">
        <v>2</v>
      </c>
      <c r="J52" s="18">
        <v>6.2</v>
      </c>
      <c r="K52" s="19">
        <v>3.1</v>
      </c>
      <c r="L52" s="18">
        <v>3</v>
      </c>
      <c r="M52" s="18">
        <v>3.2</v>
      </c>
      <c r="N52" s="20">
        <v>7.7604166666666672E-3</v>
      </c>
      <c r="O52" s="21">
        <v>2</v>
      </c>
      <c r="P52" s="269">
        <v>2</v>
      </c>
      <c r="Q52" s="18">
        <v>8.6999999999999993</v>
      </c>
      <c r="R52" s="19">
        <v>4.3499999999999996</v>
      </c>
      <c r="S52" s="18">
        <v>3.3</v>
      </c>
      <c r="T52" s="18">
        <v>5.4</v>
      </c>
      <c r="U52" s="20">
        <v>7.8067129629629632E-3</v>
      </c>
      <c r="V52" s="21">
        <v>1</v>
      </c>
      <c r="W52" s="269">
        <v>2</v>
      </c>
      <c r="X52" s="18">
        <v>3.5</v>
      </c>
      <c r="Y52" s="19">
        <v>1.75</v>
      </c>
      <c r="Z52" s="18">
        <v>1.5</v>
      </c>
      <c r="AA52" s="18">
        <v>2</v>
      </c>
      <c r="AB52" s="20">
        <v>8.2407407407407412E-3</v>
      </c>
      <c r="AC52" s="21">
        <v>0.5</v>
      </c>
      <c r="AD52" s="269"/>
      <c r="AE52" s="18"/>
      <c r="AF52" s="19"/>
      <c r="AG52" s="18"/>
      <c r="AH52" s="18"/>
      <c r="AI52" s="20"/>
      <c r="AJ52" s="21"/>
      <c r="AK52" s="269">
        <v>3</v>
      </c>
      <c r="AL52" s="18">
        <v>11.15</v>
      </c>
      <c r="AM52" s="19">
        <v>3.7166666666666668</v>
      </c>
      <c r="AN52" s="18">
        <v>2.14</v>
      </c>
      <c r="AO52" s="18">
        <v>5.01</v>
      </c>
      <c r="AP52" s="20">
        <v>7.1527777777777779E-3</v>
      </c>
      <c r="AQ52" s="21">
        <v>2</v>
      </c>
      <c r="AR52" s="269">
        <v>2</v>
      </c>
      <c r="AS52" s="18">
        <v>4.4700000000000006</v>
      </c>
      <c r="AT52" s="19">
        <v>2.2350000000000003</v>
      </c>
      <c r="AU52" s="18">
        <v>1</v>
      </c>
      <c r="AV52" s="18">
        <v>3.47</v>
      </c>
      <c r="AW52" s="20">
        <v>7.1759259259259259E-3</v>
      </c>
      <c r="AX52" s="21">
        <v>10.838888888891233</v>
      </c>
      <c r="AY52" s="269"/>
      <c r="AZ52" s="18"/>
      <c r="BA52" s="19"/>
      <c r="BB52" s="18"/>
      <c r="BC52" s="18"/>
      <c r="BD52" s="20"/>
      <c r="BE52" s="21"/>
      <c r="BF52" s="269">
        <v>3</v>
      </c>
      <c r="BG52" s="18">
        <v>18.5</v>
      </c>
      <c r="BH52" s="19">
        <v>6.166666666666667</v>
      </c>
      <c r="BI52" s="18">
        <v>3</v>
      </c>
      <c r="BJ52" s="18">
        <v>11.5</v>
      </c>
      <c r="BK52" s="20">
        <v>6.5316358024691363E-3</v>
      </c>
      <c r="BL52" s="21">
        <v>1.3333333333333333</v>
      </c>
      <c r="BM52" s="270">
        <v>4</v>
      </c>
      <c r="BN52" s="27">
        <v>19</v>
      </c>
      <c r="BO52" s="28">
        <v>4.75</v>
      </c>
      <c r="BP52" s="27">
        <v>3</v>
      </c>
      <c r="BQ52" s="27">
        <v>6</v>
      </c>
      <c r="BR52" s="29">
        <v>7.0949074074074074E-3</v>
      </c>
      <c r="BS52" s="271">
        <v>0.5</v>
      </c>
      <c r="BT52" s="269">
        <v>1</v>
      </c>
      <c r="BU52" s="18">
        <v>3</v>
      </c>
      <c r="BV52" s="19">
        <v>3</v>
      </c>
      <c r="BW52" s="18">
        <v>3</v>
      </c>
      <c r="BX52" s="18">
        <v>3</v>
      </c>
      <c r="BY52" s="20">
        <v>8.4722222222222213E-3</v>
      </c>
      <c r="BZ52" s="21">
        <v>7</v>
      </c>
      <c r="CA52" s="269">
        <v>3</v>
      </c>
      <c r="CB52" s="18">
        <v>7.2799999999999994</v>
      </c>
      <c r="CC52" s="19">
        <v>2.4266666666666663</v>
      </c>
      <c r="CD52" s="18">
        <v>1.25</v>
      </c>
      <c r="CE52" s="18">
        <v>3.42</v>
      </c>
      <c r="CF52" s="20">
        <v>7.9166666666666673E-3</v>
      </c>
      <c r="CG52" s="21">
        <v>1.3333333333333333</v>
      </c>
      <c r="CH52" s="269">
        <v>3</v>
      </c>
      <c r="CI52" s="18">
        <v>7.5609999999999999</v>
      </c>
      <c r="CJ52" s="19">
        <v>2.5203333333333333</v>
      </c>
      <c r="CK52" s="18">
        <v>1.9</v>
      </c>
      <c r="CL52" s="18">
        <v>3.661</v>
      </c>
      <c r="CM52" s="20">
        <v>7.5964506172839508E-3</v>
      </c>
      <c r="CN52" s="21">
        <v>1.3333333333333333</v>
      </c>
      <c r="CO52" s="269">
        <v>1</v>
      </c>
      <c r="CP52" s="18">
        <v>4</v>
      </c>
      <c r="CQ52" s="19">
        <v>4</v>
      </c>
      <c r="CR52" s="18">
        <v>4</v>
      </c>
      <c r="CS52" s="18">
        <v>4</v>
      </c>
      <c r="CT52" s="20">
        <v>6.9212962962962969E-3</v>
      </c>
      <c r="CU52" s="21">
        <v>0</v>
      </c>
      <c r="CV52" s="269"/>
      <c r="CW52" s="18"/>
      <c r="CX52" s="19"/>
      <c r="CY52" s="18"/>
      <c r="CZ52" s="18"/>
      <c r="DA52" s="20"/>
      <c r="DB52" s="21"/>
      <c r="DC52" s="269"/>
      <c r="DD52" s="18"/>
      <c r="DE52" s="19"/>
      <c r="DF52" s="18"/>
      <c r="DG52" s="18"/>
      <c r="DH52" s="20"/>
      <c r="DI52" s="21"/>
      <c r="DJ52" s="272">
        <v>27</v>
      </c>
      <c r="DK52" s="272">
        <v>96.461000000000013</v>
      </c>
      <c r="DL52" s="273">
        <v>3.5726296296296303</v>
      </c>
      <c r="DM52" s="272">
        <v>1</v>
      </c>
      <c r="DN52" s="272">
        <v>11.5</v>
      </c>
      <c r="DO52" s="274">
        <v>7.4515603566529488E-3</v>
      </c>
      <c r="DP52" s="275">
        <v>2.2473251028808323</v>
      </c>
      <c r="DQ52" s="40">
        <v>1</v>
      </c>
      <c r="DR52" s="18">
        <v>16.7</v>
      </c>
      <c r="DS52" s="19">
        <v>16.7</v>
      </c>
      <c r="DT52" s="18">
        <v>16.7</v>
      </c>
      <c r="DU52" s="18">
        <v>16.7</v>
      </c>
      <c r="DV52" s="20">
        <v>3.2870370370370367E-3</v>
      </c>
      <c r="DW52" s="21">
        <v>0</v>
      </c>
      <c r="DX52" s="269"/>
      <c r="DY52" s="18"/>
      <c r="DZ52" s="19"/>
      <c r="EA52" s="18"/>
      <c r="EB52" s="18"/>
      <c r="EC52" s="20"/>
      <c r="ED52" s="21"/>
      <c r="EE52" s="269">
        <v>2</v>
      </c>
      <c r="EF52" s="18">
        <v>53.1</v>
      </c>
      <c r="EG52" s="19">
        <v>26.55</v>
      </c>
      <c r="EH52" s="18">
        <v>21</v>
      </c>
      <c r="EI52" s="18">
        <v>32.1</v>
      </c>
      <c r="EJ52" s="20">
        <v>2.4594907407407408E-3</v>
      </c>
      <c r="EK52" s="21">
        <v>0.5</v>
      </c>
      <c r="EL52" s="269"/>
      <c r="EM52" s="18"/>
      <c r="EN52" s="19"/>
      <c r="EO52" s="18"/>
      <c r="EP52" s="18"/>
      <c r="EQ52" s="20"/>
      <c r="ER52" s="21"/>
      <c r="ES52" s="269"/>
      <c r="ET52" s="18"/>
      <c r="EU52" s="19"/>
      <c r="EV52" s="18"/>
      <c r="EW52" s="18"/>
      <c r="EX52" s="20"/>
      <c r="EY52" s="21"/>
      <c r="EZ52" s="269"/>
      <c r="FA52" s="18"/>
      <c r="FB52" s="19"/>
      <c r="FC52" s="18"/>
      <c r="FD52" s="18"/>
      <c r="FE52" s="20"/>
      <c r="FF52" s="21"/>
      <c r="FG52" s="269"/>
      <c r="FH52" s="18"/>
      <c r="FI52" s="19"/>
      <c r="FJ52" s="18"/>
      <c r="FK52" s="18"/>
      <c r="FL52" s="20"/>
      <c r="FM52" s="21"/>
      <c r="FN52" s="269"/>
      <c r="FO52" s="18"/>
      <c r="FP52" s="19"/>
      <c r="FQ52" s="18"/>
      <c r="FR52" s="18"/>
      <c r="FS52" s="20"/>
      <c r="FT52" s="21"/>
      <c r="FU52" s="269"/>
      <c r="FV52" s="18"/>
      <c r="FW52" s="19"/>
      <c r="FX52" s="18"/>
      <c r="FY52" s="18"/>
      <c r="FZ52" s="20"/>
      <c r="GA52" s="21"/>
      <c r="GB52" s="270"/>
      <c r="GC52" s="27"/>
      <c r="GD52" s="28"/>
      <c r="GE52" s="27"/>
      <c r="GF52" s="27"/>
      <c r="GG52" s="29"/>
      <c r="GH52" s="271"/>
      <c r="GI52" s="269"/>
      <c r="GJ52" s="18"/>
      <c r="GK52" s="19"/>
      <c r="GL52" s="18"/>
      <c r="GM52" s="18"/>
      <c r="GN52" s="20"/>
      <c r="GO52" s="21"/>
      <c r="GP52" s="269"/>
      <c r="GQ52" s="18"/>
      <c r="GR52" s="19"/>
      <c r="GS52" s="18"/>
      <c r="GT52" s="18"/>
      <c r="GU52" s="20"/>
      <c r="GV52" s="21"/>
      <c r="GW52" s="269"/>
      <c r="GX52" s="18"/>
      <c r="GY52" s="19"/>
      <c r="GZ52" s="18"/>
      <c r="HA52" s="18"/>
      <c r="HB52" s="20"/>
      <c r="HC52" s="21"/>
      <c r="HD52" s="269">
        <v>1</v>
      </c>
      <c r="HE52" s="18">
        <v>11</v>
      </c>
      <c r="HF52" s="19">
        <v>11</v>
      </c>
      <c r="HG52" s="18">
        <v>11</v>
      </c>
      <c r="HH52" s="18">
        <v>11</v>
      </c>
      <c r="HI52" s="20">
        <v>2.5810185185185185E-3</v>
      </c>
      <c r="HJ52" s="21">
        <v>7</v>
      </c>
      <c r="HK52" s="269"/>
      <c r="HL52" s="18"/>
      <c r="HM52" s="19"/>
      <c r="HN52" s="18"/>
      <c r="HO52" s="18"/>
      <c r="HP52" s="20"/>
      <c r="HQ52" s="21"/>
      <c r="HR52" s="269"/>
      <c r="HS52" s="18"/>
      <c r="HT52" s="19"/>
      <c r="HU52" s="18"/>
      <c r="HV52" s="18"/>
      <c r="HW52" s="20"/>
      <c r="HX52" s="21"/>
      <c r="HY52" s="272">
        <v>4</v>
      </c>
      <c r="HZ52" s="272">
        <v>80.8</v>
      </c>
      <c r="IA52" s="273">
        <v>20.2</v>
      </c>
      <c r="IB52" s="272">
        <v>11</v>
      </c>
      <c r="IC52" s="272">
        <v>32.1</v>
      </c>
      <c r="ID52" s="274">
        <v>2.6967592592592594E-3</v>
      </c>
      <c r="IE52" s="275">
        <v>2</v>
      </c>
      <c r="IF52" s="40"/>
      <c r="IG52" s="18"/>
      <c r="IH52" s="19"/>
      <c r="II52" s="18"/>
      <c r="IJ52" s="18"/>
      <c r="IK52" s="20"/>
      <c r="IL52" s="21"/>
      <c r="IM52" s="269"/>
      <c r="IN52" s="18"/>
      <c r="IO52" s="19"/>
      <c r="IP52" s="18"/>
      <c r="IQ52" s="18"/>
      <c r="IR52" s="20"/>
      <c r="IS52" s="21"/>
      <c r="IT52" s="269"/>
      <c r="IU52" s="18"/>
      <c r="IV52" s="19"/>
      <c r="IW52" s="18"/>
      <c r="IX52" s="18"/>
      <c r="IY52" s="20"/>
      <c r="IZ52" s="21"/>
      <c r="JA52" s="269">
        <v>1</v>
      </c>
      <c r="JB52" s="18">
        <v>0.5</v>
      </c>
      <c r="JC52" s="19">
        <v>0.5</v>
      </c>
      <c r="JD52" s="18">
        <v>0.5</v>
      </c>
      <c r="JE52" s="18">
        <v>0.5</v>
      </c>
      <c r="JF52" s="20">
        <v>3.4722222222222224E-2</v>
      </c>
      <c r="JG52" s="21">
        <v>1</v>
      </c>
      <c r="JH52" s="269">
        <v>2</v>
      </c>
      <c r="JI52" s="18">
        <v>2.1799999999999997</v>
      </c>
      <c r="JJ52" s="19">
        <v>1.0899999999999999</v>
      </c>
      <c r="JK52" s="18">
        <v>1</v>
      </c>
      <c r="JL52" s="18">
        <v>1.18</v>
      </c>
      <c r="JM52" s="20">
        <v>3.2071759259259258E-2</v>
      </c>
      <c r="JN52" s="21">
        <v>1</v>
      </c>
      <c r="JO52" s="269"/>
      <c r="JP52" s="18"/>
      <c r="JQ52" s="19"/>
      <c r="JR52" s="18"/>
      <c r="JS52" s="18"/>
      <c r="JT52" s="20"/>
      <c r="JU52" s="21"/>
      <c r="JV52" s="269"/>
      <c r="JW52" s="18"/>
      <c r="JX52" s="19"/>
      <c r="JY52" s="18"/>
      <c r="JZ52" s="18"/>
      <c r="KA52" s="20"/>
      <c r="KB52" s="21"/>
      <c r="KC52" s="269"/>
      <c r="KD52" s="18"/>
      <c r="KE52" s="19"/>
      <c r="KF52" s="18"/>
      <c r="KG52" s="18"/>
      <c r="KH52" s="20"/>
      <c r="KI52" s="21"/>
      <c r="KJ52" s="269"/>
      <c r="KK52" s="18"/>
      <c r="KL52" s="19"/>
      <c r="KM52" s="18"/>
      <c r="KN52" s="18"/>
      <c r="KO52" s="20"/>
      <c r="KP52" s="21"/>
      <c r="KQ52" s="270"/>
      <c r="KR52" s="27"/>
      <c r="KS52" s="28"/>
      <c r="KT52" s="27"/>
      <c r="KU52" s="27"/>
      <c r="KV52" s="29"/>
      <c r="KW52" s="271"/>
      <c r="KX52" s="269"/>
      <c r="KY52" s="18"/>
      <c r="KZ52" s="19"/>
      <c r="LA52" s="18"/>
      <c r="LB52" s="18"/>
      <c r="LC52" s="20"/>
      <c r="LD52" s="21"/>
      <c r="LE52" s="269"/>
      <c r="LF52" s="18"/>
      <c r="LG52" s="19"/>
      <c r="LH52" s="18"/>
      <c r="LI52" s="18"/>
      <c r="LJ52" s="20"/>
      <c r="LK52" s="21"/>
      <c r="LL52" s="269"/>
      <c r="LM52" s="18"/>
      <c r="LN52" s="19"/>
      <c r="LO52" s="18"/>
      <c r="LP52" s="18"/>
      <c r="LQ52" s="20"/>
      <c r="LR52" s="21"/>
      <c r="LS52" s="269"/>
      <c r="LT52" s="18"/>
      <c r="LU52" s="19"/>
      <c r="LV52" s="18"/>
      <c r="LW52" s="18"/>
      <c r="LX52" s="20"/>
      <c r="LY52" s="21"/>
      <c r="LZ52" s="269"/>
      <c r="MA52" s="18"/>
      <c r="MB52" s="19"/>
      <c r="MC52" s="18"/>
      <c r="MD52" s="18"/>
      <c r="ME52" s="20"/>
      <c r="MF52" s="21"/>
      <c r="MG52" s="269"/>
      <c r="MH52" s="18"/>
      <c r="MI52" s="19"/>
      <c r="MJ52" s="18"/>
      <c r="MK52" s="18"/>
      <c r="ML52" s="20"/>
      <c r="MM52" s="21"/>
      <c r="MN52" s="272">
        <v>3</v>
      </c>
      <c r="MO52" s="272">
        <v>2.6799999999999997</v>
      </c>
      <c r="MP52" s="273">
        <v>0.8933333333333332</v>
      </c>
      <c r="MQ52" s="272">
        <v>0.5</v>
      </c>
      <c r="MR52" s="272">
        <v>1.18</v>
      </c>
      <c r="MS52" s="274">
        <v>3.2955246913580247E-2</v>
      </c>
      <c r="MT52" s="275">
        <v>1</v>
      </c>
      <c r="MU52" s="40"/>
      <c r="MV52" s="18"/>
      <c r="MW52" s="19"/>
      <c r="MX52" s="18"/>
      <c r="MY52" s="18"/>
      <c r="MZ52" s="20"/>
      <c r="NA52" s="21"/>
      <c r="NB52" s="272"/>
      <c r="NC52" s="272"/>
      <c r="ND52" s="273"/>
      <c r="NE52" s="272"/>
      <c r="NF52" s="272"/>
      <c r="NG52" s="274"/>
      <c r="NH52" s="276"/>
    </row>
    <row r="53" spans="1:372" s="22" customFormat="1" x14ac:dyDescent="0.2">
      <c r="A53" s="268">
        <v>43</v>
      </c>
      <c r="B53" s="40">
        <v>1</v>
      </c>
      <c r="C53" s="18">
        <v>3.1</v>
      </c>
      <c r="D53" s="19">
        <v>3.1</v>
      </c>
      <c r="E53" s="18">
        <v>3.1</v>
      </c>
      <c r="F53" s="18">
        <v>3.1</v>
      </c>
      <c r="G53" s="20">
        <v>7.2337962962962963E-3</v>
      </c>
      <c r="H53" s="21">
        <v>1</v>
      </c>
      <c r="I53" s="269">
        <v>1</v>
      </c>
      <c r="J53" s="18">
        <v>33.6</v>
      </c>
      <c r="K53" s="19">
        <v>33.6</v>
      </c>
      <c r="L53" s="18">
        <v>33.6</v>
      </c>
      <c r="M53" s="18">
        <v>33.6</v>
      </c>
      <c r="N53" s="20">
        <v>1.2083333333333333E-2</v>
      </c>
      <c r="O53" s="21">
        <v>2</v>
      </c>
      <c r="P53" s="269">
        <v>3</v>
      </c>
      <c r="Q53" s="18">
        <v>10.9</v>
      </c>
      <c r="R53" s="19">
        <v>3.6333333333333333</v>
      </c>
      <c r="S53" s="18">
        <v>3</v>
      </c>
      <c r="T53" s="18">
        <v>4.7</v>
      </c>
      <c r="U53" s="20">
        <v>8.0825617283950615E-3</v>
      </c>
      <c r="V53" s="21">
        <v>1</v>
      </c>
      <c r="W53" s="269">
        <v>1</v>
      </c>
      <c r="X53" s="18">
        <v>1.6</v>
      </c>
      <c r="Y53" s="19">
        <v>1.6</v>
      </c>
      <c r="Z53" s="18">
        <v>1.6</v>
      </c>
      <c r="AA53" s="18">
        <v>1.6</v>
      </c>
      <c r="AB53" s="20">
        <v>6.5046296296296302E-3</v>
      </c>
      <c r="AC53" s="21">
        <v>1</v>
      </c>
      <c r="AD53" s="269">
        <v>1</v>
      </c>
      <c r="AE53" s="18">
        <v>3.15</v>
      </c>
      <c r="AF53" s="19">
        <v>3.15</v>
      </c>
      <c r="AG53" s="18">
        <v>3.15</v>
      </c>
      <c r="AH53" s="18">
        <v>3.15</v>
      </c>
      <c r="AI53" s="20">
        <v>6.5740740740740733E-3</v>
      </c>
      <c r="AJ53" s="21">
        <v>3</v>
      </c>
      <c r="AK53" s="269">
        <v>2</v>
      </c>
      <c r="AL53" s="18">
        <v>8.01</v>
      </c>
      <c r="AM53" s="19">
        <v>4.0049999999999999</v>
      </c>
      <c r="AN53" s="18">
        <v>3</v>
      </c>
      <c r="AO53" s="18">
        <v>5.01</v>
      </c>
      <c r="AP53" s="20">
        <v>7.6157407407407406E-3</v>
      </c>
      <c r="AQ53" s="21">
        <v>1</v>
      </c>
      <c r="AR53" s="269">
        <v>2</v>
      </c>
      <c r="AS53" s="18">
        <v>3</v>
      </c>
      <c r="AT53" s="19">
        <v>1.5</v>
      </c>
      <c r="AU53" s="18">
        <v>1</v>
      </c>
      <c r="AV53" s="18">
        <v>2</v>
      </c>
      <c r="AW53" s="20">
        <v>7.1990740740740747E-3</v>
      </c>
      <c r="AX53" s="21">
        <v>1.7920138888875954</v>
      </c>
      <c r="AY53" s="269"/>
      <c r="AZ53" s="18"/>
      <c r="BA53" s="19"/>
      <c r="BB53" s="18"/>
      <c r="BC53" s="18"/>
      <c r="BD53" s="20"/>
      <c r="BE53" s="21"/>
      <c r="BF53" s="269">
        <v>2</v>
      </c>
      <c r="BG53" s="18">
        <v>10.58</v>
      </c>
      <c r="BH53" s="19">
        <v>5.29</v>
      </c>
      <c r="BI53" s="18">
        <v>3.08</v>
      </c>
      <c r="BJ53" s="18">
        <v>7.5</v>
      </c>
      <c r="BK53" s="20">
        <v>6.9675925925925921E-3</v>
      </c>
      <c r="BL53" s="21">
        <v>1.5</v>
      </c>
      <c r="BM53" s="270">
        <v>4</v>
      </c>
      <c r="BN53" s="27">
        <v>19</v>
      </c>
      <c r="BO53" s="28">
        <v>4.75</v>
      </c>
      <c r="BP53" s="27">
        <v>4</v>
      </c>
      <c r="BQ53" s="27">
        <v>7</v>
      </c>
      <c r="BR53" s="29">
        <v>7.369791666666666E-3</v>
      </c>
      <c r="BS53" s="271">
        <v>0.75</v>
      </c>
      <c r="BT53" s="269">
        <v>5</v>
      </c>
      <c r="BU53" s="18">
        <v>16.25</v>
      </c>
      <c r="BV53" s="19">
        <v>3.25</v>
      </c>
      <c r="BW53" s="18">
        <v>3</v>
      </c>
      <c r="BX53" s="18">
        <v>3.5</v>
      </c>
      <c r="BY53" s="20">
        <v>7.0879629629629626E-3</v>
      </c>
      <c r="BZ53" s="21">
        <v>0.6</v>
      </c>
      <c r="CA53" s="269">
        <v>3</v>
      </c>
      <c r="CB53" s="18">
        <v>9.02</v>
      </c>
      <c r="CC53" s="19">
        <v>3.0066666666666664</v>
      </c>
      <c r="CD53" s="18">
        <v>2.7</v>
      </c>
      <c r="CE53" s="18">
        <v>3.42</v>
      </c>
      <c r="CF53" s="20">
        <v>7.1334876543209871E-3</v>
      </c>
      <c r="CG53" s="21">
        <v>0.66666666666666663</v>
      </c>
      <c r="CH53" s="269">
        <v>2</v>
      </c>
      <c r="CI53" s="18">
        <v>4.67</v>
      </c>
      <c r="CJ53" s="19">
        <v>2.335</v>
      </c>
      <c r="CK53" s="18">
        <v>2.25</v>
      </c>
      <c r="CL53" s="18">
        <v>2.42</v>
      </c>
      <c r="CM53" s="20">
        <v>7.0196759259259257E-3</v>
      </c>
      <c r="CN53" s="21">
        <v>0</v>
      </c>
      <c r="CO53" s="269"/>
      <c r="CP53" s="18"/>
      <c r="CQ53" s="19"/>
      <c r="CR53" s="18"/>
      <c r="CS53" s="18"/>
      <c r="CT53" s="20"/>
      <c r="CU53" s="21"/>
      <c r="CV53" s="269"/>
      <c r="CW53" s="18"/>
      <c r="CX53" s="19"/>
      <c r="CY53" s="18"/>
      <c r="CZ53" s="18"/>
      <c r="DA53" s="20"/>
      <c r="DB53" s="21"/>
      <c r="DC53" s="269"/>
      <c r="DD53" s="18"/>
      <c r="DE53" s="19"/>
      <c r="DF53" s="18"/>
      <c r="DG53" s="18"/>
      <c r="DH53" s="20"/>
      <c r="DI53" s="21"/>
      <c r="DJ53" s="272">
        <v>27</v>
      </c>
      <c r="DK53" s="272">
        <v>122.88000000000002</v>
      </c>
      <c r="DL53" s="273">
        <v>4.551111111111112</v>
      </c>
      <c r="DM53" s="272">
        <v>1</v>
      </c>
      <c r="DN53" s="272">
        <v>33.6</v>
      </c>
      <c r="DO53" s="274">
        <v>7.4284122085048017E-3</v>
      </c>
      <c r="DP53" s="275">
        <v>0.98459362139908113</v>
      </c>
      <c r="DQ53" s="40"/>
      <c r="DR53" s="18"/>
      <c r="DS53" s="19"/>
      <c r="DT53" s="18"/>
      <c r="DU53" s="18"/>
      <c r="DV53" s="20"/>
      <c r="DW53" s="21"/>
      <c r="DX53" s="269"/>
      <c r="DY53" s="18"/>
      <c r="DZ53" s="19"/>
      <c r="EA53" s="18"/>
      <c r="EB53" s="18"/>
      <c r="EC53" s="20"/>
      <c r="ED53" s="21"/>
      <c r="EE53" s="269"/>
      <c r="EF53" s="18"/>
      <c r="EG53" s="19"/>
      <c r="EH53" s="18"/>
      <c r="EI53" s="18"/>
      <c r="EJ53" s="20"/>
      <c r="EK53" s="21"/>
      <c r="EL53" s="269"/>
      <c r="EM53" s="18"/>
      <c r="EN53" s="19"/>
      <c r="EO53" s="18"/>
      <c r="EP53" s="18"/>
      <c r="EQ53" s="20"/>
      <c r="ER53" s="21"/>
      <c r="ES53" s="269"/>
      <c r="ET53" s="18"/>
      <c r="EU53" s="19"/>
      <c r="EV53" s="18"/>
      <c r="EW53" s="18"/>
      <c r="EX53" s="20"/>
      <c r="EY53" s="21"/>
      <c r="EZ53" s="269"/>
      <c r="FA53" s="18"/>
      <c r="FB53" s="19"/>
      <c r="FC53" s="18"/>
      <c r="FD53" s="18"/>
      <c r="FE53" s="20"/>
      <c r="FF53" s="21"/>
      <c r="FG53" s="269"/>
      <c r="FH53" s="18"/>
      <c r="FI53" s="19"/>
      <c r="FJ53" s="18"/>
      <c r="FK53" s="18"/>
      <c r="FL53" s="20"/>
      <c r="FM53" s="21"/>
      <c r="FN53" s="269"/>
      <c r="FO53" s="18"/>
      <c r="FP53" s="19"/>
      <c r="FQ53" s="18"/>
      <c r="FR53" s="18"/>
      <c r="FS53" s="20"/>
      <c r="FT53" s="21"/>
      <c r="FU53" s="269"/>
      <c r="FV53" s="18"/>
      <c r="FW53" s="19"/>
      <c r="FX53" s="18"/>
      <c r="FY53" s="18"/>
      <c r="FZ53" s="20"/>
      <c r="GA53" s="21"/>
      <c r="GB53" s="270"/>
      <c r="GC53" s="27"/>
      <c r="GD53" s="28"/>
      <c r="GE53" s="27"/>
      <c r="GF53" s="27"/>
      <c r="GG53" s="29"/>
      <c r="GH53" s="271"/>
      <c r="GI53" s="269"/>
      <c r="GJ53" s="18"/>
      <c r="GK53" s="19"/>
      <c r="GL53" s="18"/>
      <c r="GM53" s="18"/>
      <c r="GN53" s="20"/>
      <c r="GO53" s="21"/>
      <c r="GP53" s="269"/>
      <c r="GQ53" s="18"/>
      <c r="GR53" s="19"/>
      <c r="GS53" s="18"/>
      <c r="GT53" s="18"/>
      <c r="GU53" s="20"/>
      <c r="GV53" s="21"/>
      <c r="GW53" s="269">
        <v>1</v>
      </c>
      <c r="GX53" s="18">
        <v>3</v>
      </c>
      <c r="GY53" s="19">
        <v>3</v>
      </c>
      <c r="GZ53" s="18">
        <v>3</v>
      </c>
      <c r="HA53" s="18">
        <v>3</v>
      </c>
      <c r="HB53" s="20">
        <v>2.6620370370370374E-3</v>
      </c>
      <c r="HC53" s="21">
        <v>0</v>
      </c>
      <c r="HD53" s="269"/>
      <c r="HE53" s="18"/>
      <c r="HF53" s="19"/>
      <c r="HG53" s="18"/>
      <c r="HH53" s="18"/>
      <c r="HI53" s="20"/>
      <c r="HJ53" s="21"/>
      <c r="HK53" s="269"/>
      <c r="HL53" s="18"/>
      <c r="HM53" s="19"/>
      <c r="HN53" s="18"/>
      <c r="HO53" s="18"/>
      <c r="HP53" s="20"/>
      <c r="HQ53" s="21"/>
      <c r="HR53" s="269"/>
      <c r="HS53" s="18"/>
      <c r="HT53" s="19"/>
      <c r="HU53" s="18"/>
      <c r="HV53" s="18"/>
      <c r="HW53" s="20"/>
      <c r="HX53" s="21"/>
      <c r="HY53" s="272">
        <v>1</v>
      </c>
      <c r="HZ53" s="272">
        <v>3</v>
      </c>
      <c r="IA53" s="273">
        <v>3</v>
      </c>
      <c r="IB53" s="272">
        <v>3</v>
      </c>
      <c r="IC53" s="272">
        <v>3</v>
      </c>
      <c r="ID53" s="274">
        <v>2.6620370370370374E-3</v>
      </c>
      <c r="IE53" s="275">
        <v>0</v>
      </c>
      <c r="IF53" s="40"/>
      <c r="IG53" s="18"/>
      <c r="IH53" s="19"/>
      <c r="II53" s="18"/>
      <c r="IJ53" s="18"/>
      <c r="IK53" s="20"/>
      <c r="IL53" s="21"/>
      <c r="IM53" s="269"/>
      <c r="IN53" s="18"/>
      <c r="IO53" s="19"/>
      <c r="IP53" s="18"/>
      <c r="IQ53" s="18"/>
      <c r="IR53" s="20"/>
      <c r="IS53" s="21"/>
      <c r="IT53" s="269">
        <v>1</v>
      </c>
      <c r="IU53" s="18">
        <v>0.75</v>
      </c>
      <c r="IV53" s="19">
        <v>0.75</v>
      </c>
      <c r="IW53" s="18">
        <v>0.75</v>
      </c>
      <c r="IX53" s="18">
        <v>0.75</v>
      </c>
      <c r="IY53" s="20">
        <v>2.7777777777777776E-2</v>
      </c>
      <c r="IZ53" s="21">
        <v>0</v>
      </c>
      <c r="JA53" s="269">
        <v>3</v>
      </c>
      <c r="JB53" s="18">
        <v>2.4249999999999998</v>
      </c>
      <c r="JC53" s="19">
        <v>0.80833333333333324</v>
      </c>
      <c r="JD53" s="18">
        <v>0.625</v>
      </c>
      <c r="JE53" s="18">
        <v>1</v>
      </c>
      <c r="JF53" s="20">
        <v>2.7866512345679013E-2</v>
      </c>
      <c r="JG53" s="21">
        <v>1</v>
      </c>
      <c r="JH53" s="269">
        <v>3</v>
      </c>
      <c r="JI53" s="18">
        <v>3.42</v>
      </c>
      <c r="JJ53" s="19">
        <v>1.1399999999999999</v>
      </c>
      <c r="JK53" s="18">
        <v>1</v>
      </c>
      <c r="JL53" s="18">
        <v>1.24</v>
      </c>
      <c r="JM53" s="20">
        <v>2.6327160493827162E-2</v>
      </c>
      <c r="JN53" s="21">
        <v>3</v>
      </c>
      <c r="JO53" s="269"/>
      <c r="JP53" s="18"/>
      <c r="JQ53" s="19"/>
      <c r="JR53" s="18"/>
      <c r="JS53" s="18"/>
      <c r="JT53" s="20"/>
      <c r="JU53" s="21"/>
      <c r="JV53" s="269"/>
      <c r="JW53" s="18"/>
      <c r="JX53" s="19"/>
      <c r="JY53" s="18"/>
      <c r="JZ53" s="18"/>
      <c r="KA53" s="20"/>
      <c r="KB53" s="21"/>
      <c r="KC53" s="269"/>
      <c r="KD53" s="18"/>
      <c r="KE53" s="19"/>
      <c r="KF53" s="18"/>
      <c r="KG53" s="18"/>
      <c r="KH53" s="20"/>
      <c r="KI53" s="21"/>
      <c r="KJ53" s="269"/>
      <c r="KK53" s="18"/>
      <c r="KL53" s="19"/>
      <c r="KM53" s="18"/>
      <c r="KN53" s="18"/>
      <c r="KO53" s="20"/>
      <c r="KP53" s="21"/>
      <c r="KQ53" s="270"/>
      <c r="KR53" s="27"/>
      <c r="KS53" s="28"/>
      <c r="KT53" s="27"/>
      <c r="KU53" s="27"/>
      <c r="KV53" s="29"/>
      <c r="KW53" s="271"/>
      <c r="KX53" s="269"/>
      <c r="KY53" s="18"/>
      <c r="KZ53" s="19"/>
      <c r="LA53" s="18"/>
      <c r="LB53" s="18"/>
      <c r="LC53" s="20"/>
      <c r="LD53" s="21"/>
      <c r="LE53" s="269"/>
      <c r="LF53" s="18"/>
      <c r="LG53" s="19"/>
      <c r="LH53" s="18"/>
      <c r="LI53" s="18"/>
      <c r="LJ53" s="20"/>
      <c r="LK53" s="21"/>
      <c r="LL53" s="269"/>
      <c r="LM53" s="18"/>
      <c r="LN53" s="19"/>
      <c r="LO53" s="18"/>
      <c r="LP53" s="18"/>
      <c r="LQ53" s="20"/>
      <c r="LR53" s="21"/>
      <c r="LS53" s="269"/>
      <c r="LT53" s="18"/>
      <c r="LU53" s="19"/>
      <c r="LV53" s="18"/>
      <c r="LW53" s="18"/>
      <c r="LX53" s="20"/>
      <c r="LY53" s="21"/>
      <c r="LZ53" s="269"/>
      <c r="MA53" s="18"/>
      <c r="MB53" s="19"/>
      <c r="MC53" s="18"/>
      <c r="MD53" s="18"/>
      <c r="ME53" s="20"/>
      <c r="MF53" s="21"/>
      <c r="MG53" s="269"/>
      <c r="MH53" s="18"/>
      <c r="MI53" s="19"/>
      <c r="MJ53" s="18"/>
      <c r="MK53" s="18"/>
      <c r="ML53" s="20"/>
      <c r="MM53" s="21"/>
      <c r="MN53" s="272">
        <v>7</v>
      </c>
      <c r="MO53" s="272">
        <v>6.5949999999999998</v>
      </c>
      <c r="MP53" s="273">
        <v>0.94214285714285706</v>
      </c>
      <c r="MQ53" s="272">
        <v>0.625</v>
      </c>
      <c r="MR53" s="272">
        <v>1.24</v>
      </c>
      <c r="MS53" s="274">
        <v>2.719411375661376E-2</v>
      </c>
      <c r="MT53" s="275">
        <v>1.7142857142857142</v>
      </c>
      <c r="MU53" s="40"/>
      <c r="MV53" s="18"/>
      <c r="MW53" s="19"/>
      <c r="MX53" s="18"/>
      <c r="MY53" s="18"/>
      <c r="MZ53" s="20"/>
      <c r="NA53" s="21"/>
      <c r="NB53" s="272"/>
      <c r="NC53" s="272"/>
      <c r="ND53" s="273"/>
      <c r="NE53" s="272"/>
      <c r="NF53" s="272"/>
      <c r="NG53" s="274"/>
      <c r="NH53" s="276"/>
    </row>
    <row r="54" spans="1:372" s="22" customFormat="1" x14ac:dyDescent="0.2">
      <c r="A54" s="268">
        <v>44</v>
      </c>
      <c r="B54" s="40">
        <v>1</v>
      </c>
      <c r="C54" s="18">
        <v>3.1</v>
      </c>
      <c r="D54" s="19">
        <v>3.1</v>
      </c>
      <c r="E54" s="18">
        <v>3.1</v>
      </c>
      <c r="F54" s="18">
        <v>3.1</v>
      </c>
      <c r="G54" s="20">
        <v>7.6157407407407415E-3</v>
      </c>
      <c r="H54" s="21">
        <v>11</v>
      </c>
      <c r="I54" s="269"/>
      <c r="J54" s="18"/>
      <c r="K54" s="19"/>
      <c r="L54" s="18"/>
      <c r="M54" s="18"/>
      <c r="N54" s="20"/>
      <c r="O54" s="21"/>
      <c r="P54" s="269">
        <v>3</v>
      </c>
      <c r="Q54" s="18">
        <v>13.85</v>
      </c>
      <c r="R54" s="19">
        <v>4.6166666666666663</v>
      </c>
      <c r="S54" s="18">
        <v>3</v>
      </c>
      <c r="T54" s="18">
        <v>7.5</v>
      </c>
      <c r="U54" s="20">
        <v>7.8433641975308652E-3</v>
      </c>
      <c r="V54" s="21">
        <v>0.66666666666666663</v>
      </c>
      <c r="W54" s="269"/>
      <c r="X54" s="18"/>
      <c r="Y54" s="19"/>
      <c r="Z54" s="18"/>
      <c r="AA54" s="18"/>
      <c r="AB54" s="20"/>
      <c r="AC54" s="21"/>
      <c r="AD54" s="269">
        <v>1</v>
      </c>
      <c r="AE54" s="18">
        <v>2.8</v>
      </c>
      <c r="AF54" s="19">
        <v>2.8</v>
      </c>
      <c r="AG54" s="18">
        <v>2.8</v>
      </c>
      <c r="AH54" s="18">
        <v>2.8</v>
      </c>
      <c r="AI54" s="20">
        <v>7.6273148148148151E-3</v>
      </c>
      <c r="AJ54" s="21">
        <v>6</v>
      </c>
      <c r="AK54" s="269"/>
      <c r="AL54" s="18"/>
      <c r="AM54" s="19"/>
      <c r="AN54" s="18"/>
      <c r="AO54" s="18"/>
      <c r="AP54" s="20"/>
      <c r="AQ54" s="21"/>
      <c r="AR54" s="269">
        <v>2</v>
      </c>
      <c r="AS54" s="18">
        <v>5.51</v>
      </c>
      <c r="AT54" s="19">
        <v>2.7549999999999999</v>
      </c>
      <c r="AU54" s="18">
        <v>2.5</v>
      </c>
      <c r="AV54" s="18">
        <v>3.01</v>
      </c>
      <c r="AW54" s="20">
        <v>7.3032407407407404E-3</v>
      </c>
      <c r="AX54" s="21">
        <v>2.5</v>
      </c>
      <c r="AY54" s="269"/>
      <c r="AZ54" s="18"/>
      <c r="BA54" s="19"/>
      <c r="BB54" s="18"/>
      <c r="BC54" s="18"/>
      <c r="BD54" s="20"/>
      <c r="BE54" s="21"/>
      <c r="BF54" s="269">
        <v>2</v>
      </c>
      <c r="BG54" s="18">
        <v>29.3</v>
      </c>
      <c r="BH54" s="19">
        <v>14.65</v>
      </c>
      <c r="BI54" s="18">
        <v>3.1</v>
      </c>
      <c r="BJ54" s="18">
        <v>26.2</v>
      </c>
      <c r="BK54" s="20">
        <v>7.4710648148148158E-3</v>
      </c>
      <c r="BL54" s="21">
        <v>4</v>
      </c>
      <c r="BM54" s="270">
        <v>5</v>
      </c>
      <c r="BN54" s="27">
        <v>28.5</v>
      </c>
      <c r="BO54" s="28">
        <v>5.7</v>
      </c>
      <c r="BP54" s="27">
        <v>3</v>
      </c>
      <c r="BQ54" s="27">
        <v>11</v>
      </c>
      <c r="BR54" s="29">
        <v>6.6666666666666662E-3</v>
      </c>
      <c r="BS54" s="271">
        <v>0.4</v>
      </c>
      <c r="BT54" s="269">
        <v>2</v>
      </c>
      <c r="BU54" s="18">
        <v>8</v>
      </c>
      <c r="BV54" s="19">
        <v>4</v>
      </c>
      <c r="BW54" s="18">
        <v>4</v>
      </c>
      <c r="BX54" s="18">
        <v>4</v>
      </c>
      <c r="BY54" s="20">
        <v>7.6793981481481479E-3</v>
      </c>
      <c r="BZ54" s="21">
        <v>1.5</v>
      </c>
      <c r="CA54" s="269">
        <v>2</v>
      </c>
      <c r="CB54" s="18">
        <v>5.8</v>
      </c>
      <c r="CC54" s="19">
        <v>2.9</v>
      </c>
      <c r="CD54" s="18">
        <v>2.9</v>
      </c>
      <c r="CE54" s="18">
        <v>2.9</v>
      </c>
      <c r="CF54" s="20">
        <v>7.0949074074074074E-3</v>
      </c>
      <c r="CG54" s="21">
        <v>3</v>
      </c>
      <c r="CH54" s="269">
        <v>2</v>
      </c>
      <c r="CI54" s="18">
        <v>5.4</v>
      </c>
      <c r="CJ54" s="19">
        <v>2.7</v>
      </c>
      <c r="CK54" s="18">
        <v>1.75</v>
      </c>
      <c r="CL54" s="18">
        <v>3.65</v>
      </c>
      <c r="CM54" s="20">
        <v>7.9398148148148145E-3</v>
      </c>
      <c r="CN54" s="21">
        <v>2</v>
      </c>
      <c r="CO54" s="269"/>
      <c r="CP54" s="18"/>
      <c r="CQ54" s="19"/>
      <c r="CR54" s="18"/>
      <c r="CS54" s="18"/>
      <c r="CT54" s="20"/>
      <c r="CU54" s="21"/>
      <c r="CV54" s="269"/>
      <c r="CW54" s="18"/>
      <c r="CX54" s="19"/>
      <c r="CY54" s="18"/>
      <c r="CZ54" s="18"/>
      <c r="DA54" s="20"/>
      <c r="DB54" s="21"/>
      <c r="DC54" s="269"/>
      <c r="DD54" s="18"/>
      <c r="DE54" s="19"/>
      <c r="DF54" s="18"/>
      <c r="DG54" s="18"/>
      <c r="DH54" s="20"/>
      <c r="DI54" s="21"/>
      <c r="DJ54" s="272">
        <v>20</v>
      </c>
      <c r="DK54" s="272">
        <v>102.26000000000002</v>
      </c>
      <c r="DL54" s="273">
        <v>5.1130000000000013</v>
      </c>
      <c r="DM54" s="272">
        <v>1.75</v>
      </c>
      <c r="DN54" s="272">
        <v>26.2</v>
      </c>
      <c r="DO54" s="274">
        <v>7.3541666666666642E-3</v>
      </c>
      <c r="DP54" s="275">
        <v>2.35</v>
      </c>
      <c r="DQ54" s="40"/>
      <c r="DR54" s="18"/>
      <c r="DS54" s="19"/>
      <c r="DT54" s="18"/>
      <c r="DU54" s="18"/>
      <c r="DV54" s="20"/>
      <c r="DW54" s="21"/>
      <c r="DX54" s="269"/>
      <c r="DY54" s="18"/>
      <c r="DZ54" s="19"/>
      <c r="EA54" s="18"/>
      <c r="EB54" s="18"/>
      <c r="EC54" s="20"/>
      <c r="ED54" s="21"/>
      <c r="EE54" s="269">
        <v>1</v>
      </c>
      <c r="EF54" s="18">
        <v>17</v>
      </c>
      <c r="EG54" s="19">
        <v>17</v>
      </c>
      <c r="EH54" s="18">
        <v>17</v>
      </c>
      <c r="EI54" s="18">
        <v>17</v>
      </c>
      <c r="EJ54" s="20">
        <v>1.9212962962962962E-3</v>
      </c>
      <c r="EK54" s="21">
        <v>1</v>
      </c>
      <c r="EL54" s="269">
        <v>1</v>
      </c>
      <c r="EM54" s="18">
        <v>25</v>
      </c>
      <c r="EN54" s="19">
        <v>25</v>
      </c>
      <c r="EO54" s="18">
        <v>25</v>
      </c>
      <c r="EP54" s="18">
        <v>25</v>
      </c>
      <c r="EQ54" s="20">
        <v>2.9513888888888888E-3</v>
      </c>
      <c r="ER54" s="21">
        <v>2</v>
      </c>
      <c r="ES54" s="269">
        <v>1</v>
      </c>
      <c r="ET54" s="18">
        <v>9</v>
      </c>
      <c r="EU54" s="19">
        <v>9</v>
      </c>
      <c r="EV54" s="18">
        <v>9</v>
      </c>
      <c r="EW54" s="18">
        <v>9</v>
      </c>
      <c r="EX54" s="20">
        <v>2.3148148148148151E-3</v>
      </c>
      <c r="EY54" s="21">
        <v>3</v>
      </c>
      <c r="EZ54" s="269"/>
      <c r="FA54" s="18"/>
      <c r="FB54" s="19"/>
      <c r="FC54" s="18"/>
      <c r="FD54" s="18"/>
      <c r="FE54" s="20"/>
      <c r="FF54" s="21"/>
      <c r="FG54" s="269"/>
      <c r="FH54" s="18"/>
      <c r="FI54" s="19"/>
      <c r="FJ54" s="18"/>
      <c r="FK54" s="18"/>
      <c r="FL54" s="20"/>
      <c r="FM54" s="21"/>
      <c r="FN54" s="269"/>
      <c r="FO54" s="18"/>
      <c r="FP54" s="19"/>
      <c r="FQ54" s="18"/>
      <c r="FR54" s="18"/>
      <c r="FS54" s="20"/>
      <c r="FT54" s="21"/>
      <c r="FU54" s="269"/>
      <c r="FV54" s="18"/>
      <c r="FW54" s="19"/>
      <c r="FX54" s="18"/>
      <c r="FY54" s="18"/>
      <c r="FZ54" s="20"/>
      <c r="GA54" s="21"/>
      <c r="GB54" s="270"/>
      <c r="GC54" s="27"/>
      <c r="GD54" s="28"/>
      <c r="GE54" s="27"/>
      <c r="GF54" s="27"/>
      <c r="GG54" s="29"/>
      <c r="GH54" s="271"/>
      <c r="GI54" s="269"/>
      <c r="GJ54" s="18"/>
      <c r="GK54" s="19"/>
      <c r="GL54" s="18"/>
      <c r="GM54" s="18"/>
      <c r="GN54" s="20"/>
      <c r="GO54" s="21"/>
      <c r="GP54" s="269"/>
      <c r="GQ54" s="18"/>
      <c r="GR54" s="19"/>
      <c r="GS54" s="18"/>
      <c r="GT54" s="18"/>
      <c r="GU54" s="20"/>
      <c r="GV54" s="21"/>
      <c r="GW54" s="269">
        <v>1</v>
      </c>
      <c r="GX54" s="18">
        <v>7.55</v>
      </c>
      <c r="GY54" s="19">
        <v>7.55</v>
      </c>
      <c r="GZ54" s="18">
        <v>7.55</v>
      </c>
      <c r="HA54" s="18">
        <v>7.55</v>
      </c>
      <c r="HB54" s="20">
        <v>2.3032407407407407E-3</v>
      </c>
      <c r="HC54" s="21">
        <v>0</v>
      </c>
      <c r="HD54" s="269"/>
      <c r="HE54" s="18"/>
      <c r="HF54" s="19"/>
      <c r="HG54" s="18"/>
      <c r="HH54" s="18"/>
      <c r="HI54" s="20"/>
      <c r="HJ54" s="21"/>
      <c r="HK54" s="269"/>
      <c r="HL54" s="18"/>
      <c r="HM54" s="19"/>
      <c r="HN54" s="18"/>
      <c r="HO54" s="18"/>
      <c r="HP54" s="20"/>
      <c r="HQ54" s="21"/>
      <c r="HR54" s="269"/>
      <c r="HS54" s="18"/>
      <c r="HT54" s="19"/>
      <c r="HU54" s="18"/>
      <c r="HV54" s="18"/>
      <c r="HW54" s="20"/>
      <c r="HX54" s="21"/>
      <c r="HY54" s="272">
        <v>4</v>
      </c>
      <c r="HZ54" s="272">
        <v>58.55</v>
      </c>
      <c r="IA54" s="273">
        <v>14.637499999999999</v>
      </c>
      <c r="IB54" s="272">
        <v>7.55</v>
      </c>
      <c r="IC54" s="272">
        <v>25</v>
      </c>
      <c r="ID54" s="274">
        <v>2.3726851851851851E-3</v>
      </c>
      <c r="IE54" s="275">
        <v>1.5</v>
      </c>
      <c r="IF54" s="40"/>
      <c r="IG54" s="18"/>
      <c r="IH54" s="19"/>
      <c r="II54" s="18"/>
      <c r="IJ54" s="18"/>
      <c r="IK54" s="20"/>
      <c r="IL54" s="21"/>
      <c r="IM54" s="269"/>
      <c r="IN54" s="18"/>
      <c r="IO54" s="19"/>
      <c r="IP54" s="18"/>
      <c r="IQ54" s="18"/>
      <c r="IR54" s="20"/>
      <c r="IS54" s="21"/>
      <c r="IT54" s="269">
        <v>1</v>
      </c>
      <c r="IU54" s="18">
        <v>0.68</v>
      </c>
      <c r="IV54" s="19">
        <v>0.68</v>
      </c>
      <c r="IW54" s="18">
        <v>0.68</v>
      </c>
      <c r="IX54" s="18">
        <v>0.68</v>
      </c>
      <c r="IY54" s="20">
        <v>2.3483796296296298E-2</v>
      </c>
      <c r="IZ54" s="21">
        <v>0</v>
      </c>
      <c r="JA54" s="269">
        <v>2</v>
      </c>
      <c r="JB54" s="18">
        <v>1.31</v>
      </c>
      <c r="JC54" s="19">
        <v>0.65500000000000003</v>
      </c>
      <c r="JD54" s="18">
        <v>0.6</v>
      </c>
      <c r="JE54" s="18">
        <v>0.71</v>
      </c>
      <c r="JF54" s="20">
        <v>3.0821759259259261E-2</v>
      </c>
      <c r="JG54" s="21">
        <v>2</v>
      </c>
      <c r="JH54" s="269"/>
      <c r="JI54" s="18"/>
      <c r="JJ54" s="19"/>
      <c r="JK54" s="18"/>
      <c r="JL54" s="18"/>
      <c r="JM54" s="20"/>
      <c r="JN54" s="21"/>
      <c r="JO54" s="269"/>
      <c r="JP54" s="18"/>
      <c r="JQ54" s="19"/>
      <c r="JR54" s="18"/>
      <c r="JS54" s="18"/>
      <c r="JT54" s="20"/>
      <c r="JU54" s="21"/>
      <c r="JV54" s="269"/>
      <c r="JW54" s="18"/>
      <c r="JX54" s="19"/>
      <c r="JY54" s="18"/>
      <c r="JZ54" s="18"/>
      <c r="KA54" s="20"/>
      <c r="KB54" s="21"/>
      <c r="KC54" s="269"/>
      <c r="KD54" s="18"/>
      <c r="KE54" s="19"/>
      <c r="KF54" s="18"/>
      <c r="KG54" s="18"/>
      <c r="KH54" s="20"/>
      <c r="KI54" s="21"/>
      <c r="KJ54" s="269"/>
      <c r="KK54" s="18"/>
      <c r="KL54" s="19"/>
      <c r="KM54" s="18"/>
      <c r="KN54" s="18"/>
      <c r="KO54" s="20"/>
      <c r="KP54" s="21"/>
      <c r="KQ54" s="270"/>
      <c r="KR54" s="27"/>
      <c r="KS54" s="28"/>
      <c r="KT54" s="27"/>
      <c r="KU54" s="27"/>
      <c r="KV54" s="29"/>
      <c r="KW54" s="271"/>
      <c r="KX54" s="269"/>
      <c r="KY54" s="18"/>
      <c r="KZ54" s="19"/>
      <c r="LA54" s="18"/>
      <c r="LB54" s="18"/>
      <c r="LC54" s="20"/>
      <c r="LD54" s="21"/>
      <c r="LE54" s="269"/>
      <c r="LF54" s="18"/>
      <c r="LG54" s="19"/>
      <c r="LH54" s="18"/>
      <c r="LI54" s="18"/>
      <c r="LJ54" s="20"/>
      <c r="LK54" s="21"/>
      <c r="LL54" s="269"/>
      <c r="LM54" s="18"/>
      <c r="LN54" s="19"/>
      <c r="LO54" s="18"/>
      <c r="LP54" s="18"/>
      <c r="LQ54" s="20"/>
      <c r="LR54" s="21"/>
      <c r="LS54" s="269"/>
      <c r="LT54" s="18"/>
      <c r="LU54" s="19"/>
      <c r="LV54" s="18"/>
      <c r="LW54" s="18"/>
      <c r="LX54" s="20"/>
      <c r="LY54" s="21"/>
      <c r="LZ54" s="269"/>
      <c r="MA54" s="18"/>
      <c r="MB54" s="19"/>
      <c r="MC54" s="18"/>
      <c r="MD54" s="18"/>
      <c r="ME54" s="20"/>
      <c r="MF54" s="21"/>
      <c r="MG54" s="269"/>
      <c r="MH54" s="18"/>
      <c r="MI54" s="19"/>
      <c r="MJ54" s="18"/>
      <c r="MK54" s="18"/>
      <c r="ML54" s="20"/>
      <c r="MM54" s="21"/>
      <c r="MN54" s="272">
        <v>3</v>
      </c>
      <c r="MO54" s="272">
        <v>1.99</v>
      </c>
      <c r="MP54" s="273">
        <v>0.66333333333333333</v>
      </c>
      <c r="MQ54" s="272">
        <v>0.6</v>
      </c>
      <c r="MR54" s="272">
        <v>0.71</v>
      </c>
      <c r="MS54" s="274">
        <v>2.8375771604938274E-2</v>
      </c>
      <c r="MT54" s="275">
        <v>1.3333333333333333</v>
      </c>
      <c r="MU54" s="40"/>
      <c r="MV54" s="18"/>
      <c r="MW54" s="19"/>
      <c r="MX54" s="18"/>
      <c r="MY54" s="18"/>
      <c r="MZ54" s="20"/>
      <c r="NA54" s="21"/>
      <c r="NB54" s="272"/>
      <c r="NC54" s="272"/>
      <c r="ND54" s="273"/>
      <c r="NE54" s="272"/>
      <c r="NF54" s="272"/>
      <c r="NG54" s="274"/>
      <c r="NH54" s="276"/>
    </row>
    <row r="55" spans="1:372" s="22" customFormat="1" x14ac:dyDescent="0.2">
      <c r="A55" s="268">
        <v>45</v>
      </c>
      <c r="B55" s="40"/>
      <c r="C55" s="18"/>
      <c r="D55" s="19"/>
      <c r="E55" s="18"/>
      <c r="F55" s="18"/>
      <c r="G55" s="20"/>
      <c r="H55" s="21"/>
      <c r="I55" s="269"/>
      <c r="J55" s="18"/>
      <c r="K55" s="19"/>
      <c r="L55" s="18"/>
      <c r="M55" s="18"/>
      <c r="N55" s="20"/>
      <c r="O55" s="21"/>
      <c r="P55" s="269">
        <v>4</v>
      </c>
      <c r="Q55" s="18">
        <v>17.899999999999999</v>
      </c>
      <c r="R55" s="19">
        <v>4.4749999999999996</v>
      </c>
      <c r="S55" s="18">
        <v>3</v>
      </c>
      <c r="T55" s="18">
        <v>7.5</v>
      </c>
      <c r="U55" s="20">
        <v>7.549189814814815E-3</v>
      </c>
      <c r="V55" s="21">
        <v>0.25</v>
      </c>
      <c r="W55" s="269"/>
      <c r="X55" s="18"/>
      <c r="Y55" s="19"/>
      <c r="Z55" s="18"/>
      <c r="AA55" s="18"/>
      <c r="AB55" s="20"/>
      <c r="AC55" s="21"/>
      <c r="AD55" s="269">
        <v>2</v>
      </c>
      <c r="AE55" s="18">
        <v>4</v>
      </c>
      <c r="AF55" s="19">
        <v>2</v>
      </c>
      <c r="AG55" s="18">
        <v>2</v>
      </c>
      <c r="AH55" s="18">
        <v>2</v>
      </c>
      <c r="AI55" s="20">
        <v>6.8460648148148152E-3</v>
      </c>
      <c r="AJ55" s="21">
        <v>0.5</v>
      </c>
      <c r="AK55" s="269"/>
      <c r="AL55" s="18"/>
      <c r="AM55" s="19"/>
      <c r="AN55" s="18"/>
      <c r="AO55" s="18"/>
      <c r="AP55" s="20"/>
      <c r="AQ55" s="21"/>
      <c r="AR55" s="269">
        <v>3</v>
      </c>
      <c r="AS55" s="18">
        <v>7.09</v>
      </c>
      <c r="AT55" s="19">
        <v>2.3633333333333333</v>
      </c>
      <c r="AU55" s="18">
        <v>1</v>
      </c>
      <c r="AV55" s="18">
        <v>3.08</v>
      </c>
      <c r="AW55" s="20">
        <v>7.2376543209876536E-3</v>
      </c>
      <c r="AX55" s="21">
        <v>1.8055555555547471</v>
      </c>
      <c r="AY55" s="269"/>
      <c r="AZ55" s="18"/>
      <c r="BA55" s="19"/>
      <c r="BB55" s="18"/>
      <c r="BC55" s="18"/>
      <c r="BD55" s="20"/>
      <c r="BE55" s="21"/>
      <c r="BF55" s="269">
        <v>1</v>
      </c>
      <c r="BG55" s="18">
        <v>3</v>
      </c>
      <c r="BH55" s="19">
        <v>3</v>
      </c>
      <c r="BI55" s="18">
        <v>3</v>
      </c>
      <c r="BJ55" s="18">
        <v>3</v>
      </c>
      <c r="BK55" s="20">
        <v>7.1874999999999994E-3</v>
      </c>
      <c r="BL55" s="21">
        <v>3</v>
      </c>
      <c r="BM55" s="270">
        <v>3</v>
      </c>
      <c r="BN55" s="27">
        <v>21.5</v>
      </c>
      <c r="BO55" s="28">
        <v>7.166666666666667</v>
      </c>
      <c r="BP55" s="27">
        <v>4</v>
      </c>
      <c r="BQ55" s="27">
        <v>11</v>
      </c>
      <c r="BR55" s="29">
        <v>7.2569444444444443E-3</v>
      </c>
      <c r="BS55" s="271">
        <v>1</v>
      </c>
      <c r="BT55" s="269">
        <v>3</v>
      </c>
      <c r="BU55" s="18">
        <v>7.8</v>
      </c>
      <c r="BV55" s="19">
        <v>2.6</v>
      </c>
      <c r="BW55" s="18">
        <v>2</v>
      </c>
      <c r="BX55" s="18">
        <v>3.5</v>
      </c>
      <c r="BY55" s="20">
        <v>6.8479938271604939E-3</v>
      </c>
      <c r="BZ55" s="21">
        <v>2</v>
      </c>
      <c r="CA55" s="269">
        <v>2</v>
      </c>
      <c r="CB55" s="18">
        <v>5.9</v>
      </c>
      <c r="CC55" s="19">
        <v>2.95</v>
      </c>
      <c r="CD55" s="18">
        <v>2.9</v>
      </c>
      <c r="CE55" s="18">
        <v>3</v>
      </c>
      <c r="CF55" s="20">
        <v>6.5046296296296293E-3</v>
      </c>
      <c r="CG55" s="21">
        <v>1.5</v>
      </c>
      <c r="CH55" s="269">
        <v>3</v>
      </c>
      <c r="CI55" s="18">
        <v>7.91</v>
      </c>
      <c r="CJ55" s="19">
        <v>2.6366666666666667</v>
      </c>
      <c r="CK55" s="18">
        <v>2.41</v>
      </c>
      <c r="CL55" s="18">
        <v>3</v>
      </c>
      <c r="CM55" s="20">
        <v>9.3402777777777772E-3</v>
      </c>
      <c r="CN55" s="21">
        <v>2.3333333333333335</v>
      </c>
      <c r="CO55" s="269">
        <v>1</v>
      </c>
      <c r="CP55" s="18">
        <v>4.97</v>
      </c>
      <c r="CQ55" s="19">
        <v>4.97</v>
      </c>
      <c r="CR55" s="18">
        <v>4.97</v>
      </c>
      <c r="CS55" s="18">
        <v>4.97</v>
      </c>
      <c r="CT55" s="20">
        <v>6.9097222222222225E-3</v>
      </c>
      <c r="CU55" s="21">
        <v>26</v>
      </c>
      <c r="CV55" s="269"/>
      <c r="CW55" s="18"/>
      <c r="CX55" s="19"/>
      <c r="CY55" s="18"/>
      <c r="CZ55" s="18"/>
      <c r="DA55" s="20"/>
      <c r="DB55" s="21"/>
      <c r="DC55" s="269"/>
      <c r="DD55" s="18"/>
      <c r="DE55" s="19"/>
      <c r="DF55" s="18"/>
      <c r="DG55" s="18"/>
      <c r="DH55" s="20"/>
      <c r="DI55" s="21"/>
      <c r="DJ55" s="272">
        <v>22</v>
      </c>
      <c r="DK55" s="272">
        <v>80.069999999999993</v>
      </c>
      <c r="DL55" s="273">
        <v>3.6395454545454542</v>
      </c>
      <c r="DM55" s="272">
        <v>1</v>
      </c>
      <c r="DN55" s="272">
        <v>11</v>
      </c>
      <c r="DO55" s="274">
        <v>7.4110900673400671E-3</v>
      </c>
      <c r="DP55" s="275">
        <v>2.5189393939392839</v>
      </c>
      <c r="DQ55" s="40">
        <v>1</v>
      </c>
      <c r="DR55" s="18">
        <v>24</v>
      </c>
      <c r="DS55" s="19">
        <v>24</v>
      </c>
      <c r="DT55" s="18">
        <v>24</v>
      </c>
      <c r="DU55" s="18">
        <v>24</v>
      </c>
      <c r="DV55" s="20">
        <v>3.1481481481481482E-3</v>
      </c>
      <c r="DW55" s="21">
        <v>1</v>
      </c>
      <c r="DX55" s="269"/>
      <c r="DY55" s="18"/>
      <c r="DZ55" s="19"/>
      <c r="EA55" s="18"/>
      <c r="EB55" s="18"/>
      <c r="EC55" s="20"/>
      <c r="ED55" s="21"/>
      <c r="EE55" s="269">
        <v>1</v>
      </c>
      <c r="EF55" s="18">
        <v>26.2</v>
      </c>
      <c r="EG55" s="19">
        <v>26.2</v>
      </c>
      <c r="EH55" s="18">
        <v>26.2</v>
      </c>
      <c r="EI55" s="18">
        <v>26.2</v>
      </c>
      <c r="EJ55" s="20">
        <v>3.0902777777777782E-3</v>
      </c>
      <c r="EK55" s="21">
        <v>1</v>
      </c>
      <c r="EL55" s="269">
        <v>1</v>
      </c>
      <c r="EM55" s="18">
        <v>9</v>
      </c>
      <c r="EN55" s="19">
        <v>9</v>
      </c>
      <c r="EO55" s="18">
        <v>9</v>
      </c>
      <c r="EP55" s="18">
        <v>9</v>
      </c>
      <c r="EQ55" s="20">
        <v>1.9328703703703704E-3</v>
      </c>
      <c r="ER55" s="21">
        <v>0</v>
      </c>
      <c r="ES55" s="269">
        <v>2</v>
      </c>
      <c r="ET55" s="18">
        <v>34</v>
      </c>
      <c r="EU55" s="19">
        <v>17</v>
      </c>
      <c r="EV55" s="18">
        <v>6</v>
      </c>
      <c r="EW55" s="18">
        <v>28</v>
      </c>
      <c r="EX55" s="20">
        <v>2.7430555555555554E-3</v>
      </c>
      <c r="EY55" s="21">
        <v>1</v>
      </c>
      <c r="EZ55" s="269"/>
      <c r="FA55" s="18"/>
      <c r="FB55" s="19"/>
      <c r="FC55" s="18"/>
      <c r="FD55" s="18"/>
      <c r="FE55" s="20"/>
      <c r="FF55" s="21"/>
      <c r="FG55" s="269"/>
      <c r="FH55" s="18"/>
      <c r="FI55" s="19"/>
      <c r="FJ55" s="18"/>
      <c r="FK55" s="18"/>
      <c r="FL55" s="20"/>
      <c r="FM55" s="21"/>
      <c r="FN55" s="269"/>
      <c r="FO55" s="18"/>
      <c r="FP55" s="19"/>
      <c r="FQ55" s="18"/>
      <c r="FR55" s="18"/>
      <c r="FS55" s="20"/>
      <c r="FT55" s="21"/>
      <c r="FU55" s="269"/>
      <c r="FV55" s="18"/>
      <c r="FW55" s="19"/>
      <c r="FX55" s="18"/>
      <c r="FY55" s="18"/>
      <c r="FZ55" s="20"/>
      <c r="GA55" s="21"/>
      <c r="GB55" s="270"/>
      <c r="GC55" s="27"/>
      <c r="GD55" s="28"/>
      <c r="GE55" s="27"/>
      <c r="GF55" s="27"/>
      <c r="GG55" s="29"/>
      <c r="GH55" s="271"/>
      <c r="GI55" s="269"/>
      <c r="GJ55" s="18"/>
      <c r="GK55" s="19"/>
      <c r="GL55" s="18"/>
      <c r="GM55" s="18"/>
      <c r="GN55" s="20"/>
      <c r="GO55" s="21"/>
      <c r="GP55" s="269"/>
      <c r="GQ55" s="18"/>
      <c r="GR55" s="19"/>
      <c r="GS55" s="18"/>
      <c r="GT55" s="18"/>
      <c r="GU55" s="20"/>
      <c r="GV55" s="21"/>
      <c r="GW55" s="269"/>
      <c r="GX55" s="18"/>
      <c r="GY55" s="19"/>
      <c r="GZ55" s="18"/>
      <c r="HA55" s="18"/>
      <c r="HB55" s="20"/>
      <c r="HC55" s="21"/>
      <c r="HD55" s="269"/>
      <c r="HE55" s="18"/>
      <c r="HF55" s="19"/>
      <c r="HG55" s="18"/>
      <c r="HH55" s="18"/>
      <c r="HI55" s="20"/>
      <c r="HJ55" s="21"/>
      <c r="HK55" s="269"/>
      <c r="HL55" s="18"/>
      <c r="HM55" s="19"/>
      <c r="HN55" s="18"/>
      <c r="HO55" s="18"/>
      <c r="HP55" s="20"/>
      <c r="HQ55" s="21"/>
      <c r="HR55" s="269"/>
      <c r="HS55" s="18"/>
      <c r="HT55" s="19"/>
      <c r="HU55" s="18"/>
      <c r="HV55" s="18"/>
      <c r="HW55" s="20"/>
      <c r="HX55" s="21"/>
      <c r="HY55" s="272">
        <v>5</v>
      </c>
      <c r="HZ55" s="272">
        <v>93.2</v>
      </c>
      <c r="IA55" s="273">
        <v>18.64</v>
      </c>
      <c r="IB55" s="272">
        <v>6</v>
      </c>
      <c r="IC55" s="272">
        <v>28</v>
      </c>
      <c r="ID55" s="274">
        <v>2.7314814814814814E-3</v>
      </c>
      <c r="IE55" s="275">
        <v>0.8</v>
      </c>
      <c r="IF55" s="40"/>
      <c r="IG55" s="18"/>
      <c r="IH55" s="19"/>
      <c r="II55" s="18"/>
      <c r="IJ55" s="18"/>
      <c r="IK55" s="20"/>
      <c r="IL55" s="21"/>
      <c r="IM55" s="269">
        <v>1</v>
      </c>
      <c r="IN55" s="18">
        <v>0.5</v>
      </c>
      <c r="IO55" s="19">
        <v>0.5</v>
      </c>
      <c r="IP55" s="18">
        <v>0.5</v>
      </c>
      <c r="IQ55" s="18">
        <v>0.5</v>
      </c>
      <c r="IR55" s="20">
        <v>2.4282407407407409E-2</v>
      </c>
      <c r="IS55" s="21">
        <v>16</v>
      </c>
      <c r="IT55" s="269">
        <v>1</v>
      </c>
      <c r="IU55" s="18">
        <v>1.25</v>
      </c>
      <c r="IV55" s="19">
        <v>1.25</v>
      </c>
      <c r="IW55" s="18">
        <v>1.25</v>
      </c>
      <c r="IX55" s="18">
        <v>1.25</v>
      </c>
      <c r="IY55" s="20">
        <v>2.4999999999999998E-2</v>
      </c>
      <c r="IZ55" s="21" t="e">
        <v>#REF!</v>
      </c>
      <c r="JA55" s="269">
        <v>2</v>
      </c>
      <c r="JB55" s="18">
        <v>2</v>
      </c>
      <c r="JC55" s="19">
        <v>1</v>
      </c>
      <c r="JD55" s="18">
        <v>1</v>
      </c>
      <c r="JE55" s="18">
        <v>1</v>
      </c>
      <c r="JF55" s="20">
        <v>2.7777777777777776E-2</v>
      </c>
      <c r="JG55" s="21">
        <v>0.5</v>
      </c>
      <c r="JH55" s="269">
        <v>2</v>
      </c>
      <c r="JI55" s="18">
        <v>1.782057</v>
      </c>
      <c r="JJ55" s="19">
        <v>0.8910285</v>
      </c>
      <c r="JK55" s="18">
        <v>0.85</v>
      </c>
      <c r="JL55" s="18">
        <v>0.93205700000000002</v>
      </c>
      <c r="JM55" s="20">
        <v>3.3107638888888888E-2</v>
      </c>
      <c r="JN55" s="21">
        <v>4.5</v>
      </c>
      <c r="JO55" s="269"/>
      <c r="JP55" s="18"/>
      <c r="JQ55" s="19"/>
      <c r="JR55" s="18"/>
      <c r="JS55" s="18"/>
      <c r="JT55" s="20"/>
      <c r="JU55" s="21"/>
      <c r="JV55" s="269"/>
      <c r="JW55" s="18"/>
      <c r="JX55" s="19"/>
      <c r="JY55" s="18"/>
      <c r="JZ55" s="18"/>
      <c r="KA55" s="20"/>
      <c r="KB55" s="21"/>
      <c r="KC55" s="269"/>
      <c r="KD55" s="18"/>
      <c r="KE55" s="19"/>
      <c r="KF55" s="18"/>
      <c r="KG55" s="18"/>
      <c r="KH55" s="20"/>
      <c r="KI55" s="21"/>
      <c r="KJ55" s="269"/>
      <c r="KK55" s="18"/>
      <c r="KL55" s="19"/>
      <c r="KM55" s="18"/>
      <c r="KN55" s="18"/>
      <c r="KO55" s="20"/>
      <c r="KP55" s="21"/>
      <c r="KQ55" s="270"/>
      <c r="KR55" s="27"/>
      <c r="KS55" s="28"/>
      <c r="KT55" s="27"/>
      <c r="KU55" s="27"/>
      <c r="KV55" s="29"/>
      <c r="KW55" s="271"/>
      <c r="KX55" s="269"/>
      <c r="KY55" s="18"/>
      <c r="KZ55" s="19"/>
      <c r="LA55" s="18"/>
      <c r="LB55" s="18"/>
      <c r="LC55" s="20"/>
      <c r="LD55" s="21"/>
      <c r="LE55" s="269"/>
      <c r="LF55" s="18"/>
      <c r="LG55" s="19"/>
      <c r="LH55" s="18"/>
      <c r="LI55" s="18"/>
      <c r="LJ55" s="20"/>
      <c r="LK55" s="21"/>
      <c r="LL55" s="269"/>
      <c r="LM55" s="18"/>
      <c r="LN55" s="19"/>
      <c r="LO55" s="18"/>
      <c r="LP55" s="18"/>
      <c r="LQ55" s="20"/>
      <c r="LR55" s="21"/>
      <c r="LS55" s="269"/>
      <c r="LT55" s="18"/>
      <c r="LU55" s="19"/>
      <c r="LV55" s="18"/>
      <c r="LW55" s="18"/>
      <c r="LX55" s="20"/>
      <c r="LY55" s="21"/>
      <c r="LZ55" s="269"/>
      <c r="MA55" s="18"/>
      <c r="MB55" s="19"/>
      <c r="MC55" s="18"/>
      <c r="MD55" s="18"/>
      <c r="ME55" s="20"/>
      <c r="MF55" s="21"/>
      <c r="MG55" s="269"/>
      <c r="MH55" s="18"/>
      <c r="MI55" s="19"/>
      <c r="MJ55" s="18"/>
      <c r="MK55" s="18"/>
      <c r="ML55" s="20"/>
      <c r="MM55" s="21"/>
      <c r="MN55" s="272">
        <v>6</v>
      </c>
      <c r="MO55" s="272">
        <v>5.532057</v>
      </c>
      <c r="MP55" s="273">
        <v>0.92200950000000004</v>
      </c>
      <c r="MQ55" s="272">
        <v>0.5</v>
      </c>
      <c r="MR55" s="272">
        <v>1.25</v>
      </c>
      <c r="MS55" s="274">
        <v>2.850887345679012E-2</v>
      </c>
      <c r="MT55" s="275" t="e">
        <v>#REF!</v>
      </c>
      <c r="MU55" s="40"/>
      <c r="MV55" s="18"/>
      <c r="MW55" s="19"/>
      <c r="MX55" s="18"/>
      <c r="MY55" s="18"/>
      <c r="MZ55" s="20"/>
      <c r="NA55" s="21"/>
      <c r="NB55" s="272"/>
      <c r="NC55" s="272"/>
      <c r="ND55" s="273"/>
      <c r="NE55" s="272"/>
      <c r="NF55" s="272"/>
      <c r="NG55" s="274"/>
      <c r="NH55" s="276"/>
    </row>
    <row r="56" spans="1:372" s="22" customFormat="1" x14ac:dyDescent="0.2">
      <c r="A56" s="268">
        <v>46</v>
      </c>
      <c r="B56" s="40">
        <v>3</v>
      </c>
      <c r="C56" s="18">
        <v>6.85</v>
      </c>
      <c r="D56" s="19">
        <v>2.2833333333333332</v>
      </c>
      <c r="E56" s="18">
        <v>1</v>
      </c>
      <c r="F56" s="18">
        <v>3.1</v>
      </c>
      <c r="G56" s="20">
        <v>7.4459876543209874E-3</v>
      </c>
      <c r="H56" s="21">
        <v>2</v>
      </c>
      <c r="I56" s="269"/>
      <c r="J56" s="18"/>
      <c r="K56" s="19"/>
      <c r="L56" s="18"/>
      <c r="M56" s="18"/>
      <c r="N56" s="20"/>
      <c r="O56" s="21"/>
      <c r="P56" s="269">
        <v>2</v>
      </c>
      <c r="Q56" s="18">
        <v>8.0500000000000007</v>
      </c>
      <c r="R56" s="19">
        <v>4.0250000000000004</v>
      </c>
      <c r="S56" s="18">
        <v>3.25</v>
      </c>
      <c r="T56" s="18">
        <v>4.8</v>
      </c>
      <c r="U56" s="20">
        <v>7.7488425925925928E-3</v>
      </c>
      <c r="V56" s="21">
        <v>0.5</v>
      </c>
      <c r="W56" s="269">
        <v>2</v>
      </c>
      <c r="X56" s="18">
        <v>8.3000000000000007</v>
      </c>
      <c r="Y56" s="19">
        <v>4.1500000000000004</v>
      </c>
      <c r="Z56" s="18">
        <v>2.7</v>
      </c>
      <c r="AA56" s="18">
        <v>5.6</v>
      </c>
      <c r="AB56" s="20">
        <v>7.6562500000000007E-3</v>
      </c>
      <c r="AC56" s="21">
        <v>1.5</v>
      </c>
      <c r="AD56" s="269">
        <v>1</v>
      </c>
      <c r="AE56" s="18">
        <v>2</v>
      </c>
      <c r="AF56" s="19">
        <v>2</v>
      </c>
      <c r="AG56" s="18">
        <v>2</v>
      </c>
      <c r="AH56" s="18">
        <v>2</v>
      </c>
      <c r="AI56" s="20">
        <v>6.8402777777777776E-3</v>
      </c>
      <c r="AJ56" s="21">
        <v>0</v>
      </c>
      <c r="AK56" s="269"/>
      <c r="AL56" s="18"/>
      <c r="AM56" s="19"/>
      <c r="AN56" s="18"/>
      <c r="AO56" s="18"/>
      <c r="AP56" s="20"/>
      <c r="AQ56" s="21"/>
      <c r="AR56" s="269"/>
      <c r="AS56" s="18"/>
      <c r="AT56" s="19"/>
      <c r="AU56" s="18"/>
      <c r="AV56" s="18"/>
      <c r="AW56" s="20"/>
      <c r="AX56" s="21"/>
      <c r="AY56" s="269"/>
      <c r="AZ56" s="18"/>
      <c r="BA56" s="19"/>
      <c r="BB56" s="18"/>
      <c r="BC56" s="18"/>
      <c r="BD56" s="20"/>
      <c r="BE56" s="21"/>
      <c r="BF56" s="269">
        <v>1</v>
      </c>
      <c r="BG56" s="18">
        <v>1.6</v>
      </c>
      <c r="BH56" s="19">
        <v>1.6</v>
      </c>
      <c r="BI56" s="18">
        <v>1.6</v>
      </c>
      <c r="BJ56" s="18">
        <v>1.6</v>
      </c>
      <c r="BK56" s="20">
        <v>7.106481481481481E-3</v>
      </c>
      <c r="BL56" s="21">
        <v>6</v>
      </c>
      <c r="BM56" s="270">
        <v>3</v>
      </c>
      <c r="BN56" s="27">
        <v>21</v>
      </c>
      <c r="BO56" s="28">
        <v>7</v>
      </c>
      <c r="BP56" s="27">
        <v>4</v>
      </c>
      <c r="BQ56" s="27">
        <v>12</v>
      </c>
      <c r="BR56" s="29">
        <v>6.9675925925925938E-3</v>
      </c>
      <c r="BS56" s="271">
        <v>1.3333333333333333</v>
      </c>
      <c r="BT56" s="269">
        <v>4</v>
      </c>
      <c r="BU56" s="18">
        <v>13</v>
      </c>
      <c r="BV56" s="19">
        <v>3.25</v>
      </c>
      <c r="BW56" s="18">
        <v>3</v>
      </c>
      <c r="BX56" s="18">
        <v>3.5</v>
      </c>
      <c r="BY56" s="20">
        <v>7.2511574074074067E-3</v>
      </c>
      <c r="BZ56" s="21">
        <v>0.75</v>
      </c>
      <c r="CA56" s="269">
        <v>2</v>
      </c>
      <c r="CB56" s="18">
        <v>5.15</v>
      </c>
      <c r="CC56" s="19">
        <v>2.5750000000000002</v>
      </c>
      <c r="CD56" s="18">
        <v>2.25</v>
      </c>
      <c r="CE56" s="18">
        <v>2.9</v>
      </c>
      <c r="CF56" s="20">
        <v>7.0833333333333338E-3</v>
      </c>
      <c r="CG56" s="21">
        <v>2.5</v>
      </c>
      <c r="CH56" s="269"/>
      <c r="CI56" s="18"/>
      <c r="CJ56" s="19"/>
      <c r="CK56" s="18"/>
      <c r="CL56" s="18"/>
      <c r="CM56" s="20"/>
      <c r="CN56" s="21"/>
      <c r="CO56" s="269">
        <v>1</v>
      </c>
      <c r="CP56" s="18">
        <v>6</v>
      </c>
      <c r="CQ56" s="19">
        <v>6</v>
      </c>
      <c r="CR56" s="18">
        <v>6</v>
      </c>
      <c r="CS56" s="18">
        <v>6</v>
      </c>
      <c r="CT56" s="20">
        <v>7.4074074074074068E-3</v>
      </c>
      <c r="CU56" s="21">
        <v>6</v>
      </c>
      <c r="CV56" s="269"/>
      <c r="CW56" s="18"/>
      <c r="CX56" s="19"/>
      <c r="CY56" s="18"/>
      <c r="CZ56" s="18"/>
      <c r="DA56" s="20"/>
      <c r="DB56" s="21"/>
      <c r="DC56" s="269"/>
      <c r="DD56" s="18"/>
      <c r="DE56" s="19"/>
      <c r="DF56" s="18"/>
      <c r="DG56" s="18"/>
      <c r="DH56" s="20"/>
      <c r="DI56" s="21"/>
      <c r="DJ56" s="272">
        <v>19</v>
      </c>
      <c r="DK56" s="272">
        <v>71.949999999999989</v>
      </c>
      <c r="DL56" s="273">
        <v>3.7868421052631573</v>
      </c>
      <c r="DM56" s="272">
        <v>1</v>
      </c>
      <c r="DN56" s="272">
        <v>12</v>
      </c>
      <c r="DO56" s="274">
        <v>7.2934941520467842E-3</v>
      </c>
      <c r="DP56" s="275">
        <v>1.7894736842105263</v>
      </c>
      <c r="DQ56" s="40"/>
      <c r="DR56" s="18"/>
      <c r="DS56" s="19"/>
      <c r="DT56" s="18"/>
      <c r="DU56" s="18"/>
      <c r="DV56" s="20"/>
      <c r="DW56" s="21"/>
      <c r="DX56" s="269">
        <v>1</v>
      </c>
      <c r="DY56" s="18">
        <v>15</v>
      </c>
      <c r="DZ56" s="19">
        <v>15</v>
      </c>
      <c r="EA56" s="18">
        <v>15</v>
      </c>
      <c r="EB56" s="18">
        <v>15</v>
      </c>
      <c r="EC56" s="20">
        <v>4.4212962962962956E-3</v>
      </c>
      <c r="ED56" s="21">
        <v>1</v>
      </c>
      <c r="EE56" s="269"/>
      <c r="EF56" s="18"/>
      <c r="EG56" s="19"/>
      <c r="EH56" s="18"/>
      <c r="EI56" s="18"/>
      <c r="EJ56" s="20"/>
      <c r="EK56" s="21"/>
      <c r="EL56" s="269"/>
      <c r="EM56" s="18"/>
      <c r="EN56" s="19"/>
      <c r="EO56" s="18"/>
      <c r="EP56" s="18"/>
      <c r="EQ56" s="20"/>
      <c r="ER56" s="21"/>
      <c r="ES56" s="269">
        <v>3</v>
      </c>
      <c r="ET56" s="18">
        <v>41.2</v>
      </c>
      <c r="EU56" s="19">
        <v>13.733333333333334</v>
      </c>
      <c r="EV56" s="18">
        <v>4.5</v>
      </c>
      <c r="EW56" s="18">
        <v>20.9</v>
      </c>
      <c r="EX56" s="20">
        <v>3.5030864197530868E-3</v>
      </c>
      <c r="EY56" s="21">
        <v>2</v>
      </c>
      <c r="EZ56" s="269"/>
      <c r="FA56" s="18"/>
      <c r="FB56" s="19"/>
      <c r="FC56" s="18"/>
      <c r="FD56" s="18"/>
      <c r="FE56" s="20"/>
      <c r="FF56" s="21"/>
      <c r="FG56" s="269"/>
      <c r="FH56" s="18"/>
      <c r="FI56" s="19"/>
      <c r="FJ56" s="18"/>
      <c r="FK56" s="18"/>
      <c r="FL56" s="20"/>
      <c r="FM56" s="21"/>
      <c r="FN56" s="269"/>
      <c r="FO56" s="18"/>
      <c r="FP56" s="19"/>
      <c r="FQ56" s="18"/>
      <c r="FR56" s="18"/>
      <c r="FS56" s="20"/>
      <c r="FT56" s="21"/>
      <c r="FU56" s="269"/>
      <c r="FV56" s="18"/>
      <c r="FW56" s="19"/>
      <c r="FX56" s="18"/>
      <c r="FY56" s="18"/>
      <c r="FZ56" s="20"/>
      <c r="GA56" s="21"/>
      <c r="GB56" s="270"/>
      <c r="GC56" s="27"/>
      <c r="GD56" s="28"/>
      <c r="GE56" s="27"/>
      <c r="GF56" s="27"/>
      <c r="GG56" s="29"/>
      <c r="GH56" s="271"/>
      <c r="GI56" s="269"/>
      <c r="GJ56" s="18"/>
      <c r="GK56" s="19"/>
      <c r="GL56" s="18"/>
      <c r="GM56" s="18"/>
      <c r="GN56" s="20"/>
      <c r="GO56" s="21"/>
      <c r="GP56" s="269"/>
      <c r="GQ56" s="18"/>
      <c r="GR56" s="19"/>
      <c r="GS56" s="18"/>
      <c r="GT56" s="18"/>
      <c r="GU56" s="20"/>
      <c r="GV56" s="21"/>
      <c r="GW56" s="269">
        <v>1</v>
      </c>
      <c r="GX56" s="18">
        <v>6</v>
      </c>
      <c r="GY56" s="19">
        <v>6</v>
      </c>
      <c r="GZ56" s="18">
        <v>6</v>
      </c>
      <c r="HA56" s="18">
        <v>6</v>
      </c>
      <c r="HB56" s="20">
        <v>2.8935185185185188E-3</v>
      </c>
      <c r="HC56" s="21">
        <v>7</v>
      </c>
      <c r="HD56" s="269"/>
      <c r="HE56" s="18"/>
      <c r="HF56" s="19"/>
      <c r="HG56" s="18"/>
      <c r="HH56" s="18"/>
      <c r="HI56" s="20"/>
      <c r="HJ56" s="21"/>
      <c r="HK56" s="269"/>
      <c r="HL56" s="18"/>
      <c r="HM56" s="19"/>
      <c r="HN56" s="18"/>
      <c r="HO56" s="18"/>
      <c r="HP56" s="20"/>
      <c r="HQ56" s="21"/>
      <c r="HR56" s="269"/>
      <c r="HS56" s="18"/>
      <c r="HT56" s="19"/>
      <c r="HU56" s="18"/>
      <c r="HV56" s="18"/>
      <c r="HW56" s="20"/>
      <c r="HX56" s="21"/>
      <c r="HY56" s="272">
        <v>5</v>
      </c>
      <c r="HZ56" s="272">
        <v>62.2</v>
      </c>
      <c r="IA56" s="273">
        <v>12.440000000000001</v>
      </c>
      <c r="IB56" s="272">
        <v>4.5</v>
      </c>
      <c r="IC56" s="272">
        <v>20.9</v>
      </c>
      <c r="ID56" s="274">
        <v>3.5648148148148145E-3</v>
      </c>
      <c r="IE56" s="275">
        <v>2.8</v>
      </c>
      <c r="IF56" s="40"/>
      <c r="IG56" s="18"/>
      <c r="IH56" s="19"/>
      <c r="II56" s="18"/>
      <c r="IJ56" s="18"/>
      <c r="IK56" s="20"/>
      <c r="IL56" s="21"/>
      <c r="IM56" s="269">
        <v>1</v>
      </c>
      <c r="IN56" s="18">
        <v>1</v>
      </c>
      <c r="IO56" s="19">
        <v>1</v>
      </c>
      <c r="IP56" s="18">
        <v>1</v>
      </c>
      <c r="IQ56" s="18">
        <v>1</v>
      </c>
      <c r="IR56" s="20">
        <v>2.3252314814814812E-2</v>
      </c>
      <c r="IS56" s="21">
        <v>6</v>
      </c>
      <c r="IT56" s="269">
        <v>2</v>
      </c>
      <c r="IU56" s="18">
        <v>1.5699999999999998</v>
      </c>
      <c r="IV56" s="19">
        <v>0.78499999999999992</v>
      </c>
      <c r="IW56" s="18">
        <v>0.56999999999999995</v>
      </c>
      <c r="IX56" s="18">
        <v>1</v>
      </c>
      <c r="IY56" s="20">
        <v>2.2725694444444444E-2</v>
      </c>
      <c r="IZ56" s="21">
        <v>1</v>
      </c>
      <c r="JA56" s="269"/>
      <c r="JB56" s="18"/>
      <c r="JC56" s="19"/>
      <c r="JD56" s="18"/>
      <c r="JE56" s="18"/>
      <c r="JF56" s="20"/>
      <c r="JG56" s="21"/>
      <c r="JH56" s="269">
        <v>3</v>
      </c>
      <c r="JI56" s="18">
        <v>3.66</v>
      </c>
      <c r="JJ56" s="19">
        <v>1.22</v>
      </c>
      <c r="JK56" s="18">
        <v>1</v>
      </c>
      <c r="JL56" s="18">
        <v>1.42</v>
      </c>
      <c r="JM56" s="20">
        <v>3.0239197530864199E-2</v>
      </c>
      <c r="JN56" s="21">
        <v>0.66666666666666663</v>
      </c>
      <c r="JO56" s="269"/>
      <c r="JP56" s="18"/>
      <c r="JQ56" s="19"/>
      <c r="JR56" s="18"/>
      <c r="JS56" s="18"/>
      <c r="JT56" s="20"/>
      <c r="JU56" s="21"/>
      <c r="JV56" s="269"/>
      <c r="JW56" s="18"/>
      <c r="JX56" s="19"/>
      <c r="JY56" s="18"/>
      <c r="JZ56" s="18"/>
      <c r="KA56" s="20"/>
      <c r="KB56" s="21"/>
      <c r="KC56" s="269"/>
      <c r="KD56" s="18"/>
      <c r="KE56" s="19"/>
      <c r="KF56" s="18"/>
      <c r="KG56" s="18"/>
      <c r="KH56" s="20"/>
      <c r="KI56" s="21"/>
      <c r="KJ56" s="269"/>
      <c r="KK56" s="18"/>
      <c r="KL56" s="19"/>
      <c r="KM56" s="18"/>
      <c r="KN56" s="18"/>
      <c r="KO56" s="20"/>
      <c r="KP56" s="21"/>
      <c r="KQ56" s="270"/>
      <c r="KR56" s="27"/>
      <c r="KS56" s="28"/>
      <c r="KT56" s="27"/>
      <c r="KU56" s="27"/>
      <c r="KV56" s="29"/>
      <c r="KW56" s="271"/>
      <c r="KX56" s="269"/>
      <c r="KY56" s="18"/>
      <c r="KZ56" s="19"/>
      <c r="LA56" s="18"/>
      <c r="LB56" s="18"/>
      <c r="LC56" s="20"/>
      <c r="LD56" s="21"/>
      <c r="LE56" s="269"/>
      <c r="LF56" s="18"/>
      <c r="LG56" s="19"/>
      <c r="LH56" s="18"/>
      <c r="LI56" s="18"/>
      <c r="LJ56" s="20"/>
      <c r="LK56" s="21"/>
      <c r="LL56" s="269"/>
      <c r="LM56" s="18"/>
      <c r="LN56" s="19"/>
      <c r="LO56" s="18"/>
      <c r="LP56" s="18"/>
      <c r="LQ56" s="20"/>
      <c r="LR56" s="21"/>
      <c r="LS56" s="269"/>
      <c r="LT56" s="18"/>
      <c r="LU56" s="19"/>
      <c r="LV56" s="18"/>
      <c r="LW56" s="18"/>
      <c r="LX56" s="20"/>
      <c r="LY56" s="21"/>
      <c r="LZ56" s="269"/>
      <c r="MA56" s="18"/>
      <c r="MB56" s="19"/>
      <c r="MC56" s="18"/>
      <c r="MD56" s="18"/>
      <c r="ME56" s="20"/>
      <c r="MF56" s="21"/>
      <c r="MG56" s="269"/>
      <c r="MH56" s="18"/>
      <c r="MI56" s="19"/>
      <c r="MJ56" s="18"/>
      <c r="MK56" s="18"/>
      <c r="ML56" s="20"/>
      <c r="MM56" s="21"/>
      <c r="MN56" s="272">
        <v>6</v>
      </c>
      <c r="MO56" s="272">
        <v>6.23</v>
      </c>
      <c r="MP56" s="273">
        <v>1.0383333333333333</v>
      </c>
      <c r="MQ56" s="272">
        <v>0.56999999999999995</v>
      </c>
      <c r="MR56" s="272">
        <v>1.42</v>
      </c>
      <c r="MS56" s="274">
        <v>2.6570216049382717E-2</v>
      </c>
      <c r="MT56" s="275">
        <v>1.6666666666666667</v>
      </c>
      <c r="MU56" s="40"/>
      <c r="MV56" s="18"/>
      <c r="MW56" s="19"/>
      <c r="MX56" s="18"/>
      <c r="MY56" s="18"/>
      <c r="MZ56" s="20"/>
      <c r="NA56" s="21"/>
      <c r="NB56" s="272"/>
      <c r="NC56" s="272"/>
      <c r="ND56" s="273"/>
      <c r="NE56" s="272"/>
      <c r="NF56" s="272"/>
      <c r="NG56" s="274"/>
      <c r="NH56" s="276"/>
    </row>
    <row r="57" spans="1:372" s="22" customFormat="1" x14ac:dyDescent="0.2">
      <c r="A57" s="268">
        <v>47</v>
      </c>
      <c r="B57" s="40">
        <v>1</v>
      </c>
      <c r="C57" s="18">
        <v>3.2</v>
      </c>
      <c r="D57" s="19">
        <v>3.2</v>
      </c>
      <c r="E57" s="18">
        <v>3.2</v>
      </c>
      <c r="F57" s="18">
        <v>3.2</v>
      </c>
      <c r="G57" s="20">
        <v>7.8819444444444432E-3</v>
      </c>
      <c r="H57" s="21">
        <v>7</v>
      </c>
      <c r="I57" s="269"/>
      <c r="J57" s="18"/>
      <c r="K57" s="19"/>
      <c r="L57" s="18"/>
      <c r="M57" s="18"/>
      <c r="N57" s="20"/>
      <c r="O57" s="21"/>
      <c r="P57" s="269">
        <v>3</v>
      </c>
      <c r="Q57" s="18">
        <v>13.059999999999999</v>
      </c>
      <c r="R57" s="19">
        <v>4.3533333333333326</v>
      </c>
      <c r="S57" s="18">
        <v>3.8</v>
      </c>
      <c r="T57" s="18">
        <v>5.26</v>
      </c>
      <c r="U57" s="20">
        <v>7.8240740740740736E-3</v>
      </c>
      <c r="V57" s="21">
        <v>0.33333333333333331</v>
      </c>
      <c r="W57" s="269"/>
      <c r="X57" s="18"/>
      <c r="Y57" s="19"/>
      <c r="Z57" s="18"/>
      <c r="AA57" s="18"/>
      <c r="AB57" s="20"/>
      <c r="AC57" s="21"/>
      <c r="AD57" s="269">
        <v>2</v>
      </c>
      <c r="AE57" s="18">
        <v>8.2199999999999989</v>
      </c>
      <c r="AF57" s="19">
        <v>4.1099999999999994</v>
      </c>
      <c r="AG57" s="18">
        <v>4</v>
      </c>
      <c r="AH57" s="18">
        <v>4.22</v>
      </c>
      <c r="AI57" s="20">
        <v>7.3900462962962965E-3</v>
      </c>
      <c r="AJ57" s="21">
        <v>1</v>
      </c>
      <c r="AK57" s="269">
        <v>2</v>
      </c>
      <c r="AL57" s="18">
        <v>3.02</v>
      </c>
      <c r="AM57" s="19">
        <v>1.51</v>
      </c>
      <c r="AN57" s="18">
        <v>1.02</v>
      </c>
      <c r="AO57" s="18">
        <v>2</v>
      </c>
      <c r="AP57" s="20">
        <v>7.6562499999999999E-3</v>
      </c>
      <c r="AQ57" s="21">
        <v>13.5</v>
      </c>
      <c r="AR57" s="269">
        <v>1</v>
      </c>
      <c r="AS57" s="18">
        <v>1</v>
      </c>
      <c r="AT57" s="19">
        <v>1</v>
      </c>
      <c r="AU57" s="18">
        <v>1</v>
      </c>
      <c r="AV57" s="18">
        <v>1</v>
      </c>
      <c r="AW57" s="20">
        <v>6.4236111111111117E-3</v>
      </c>
      <c r="AX57" s="21">
        <v>11.583333333335759</v>
      </c>
      <c r="AY57" s="269">
        <v>2</v>
      </c>
      <c r="AZ57" s="18">
        <v>3.56</v>
      </c>
      <c r="BA57" s="19">
        <v>1.78</v>
      </c>
      <c r="BB57" s="18">
        <v>1.77</v>
      </c>
      <c r="BC57" s="18">
        <v>1.79</v>
      </c>
      <c r="BD57" s="20">
        <v>7.4189814814814813E-3</v>
      </c>
      <c r="BE57" s="21">
        <v>42.493402777778101</v>
      </c>
      <c r="BF57" s="269">
        <v>1</v>
      </c>
      <c r="BG57" s="18">
        <v>1</v>
      </c>
      <c r="BH57" s="19">
        <v>1</v>
      </c>
      <c r="BI57" s="18">
        <v>1</v>
      </c>
      <c r="BJ57" s="18">
        <v>1</v>
      </c>
      <c r="BK57" s="20">
        <v>6.4120370370370364E-3</v>
      </c>
      <c r="BL57" s="21">
        <v>8</v>
      </c>
      <c r="BM57" s="270">
        <v>3</v>
      </c>
      <c r="BN57" s="27">
        <v>13.5</v>
      </c>
      <c r="BO57" s="28">
        <v>4.5</v>
      </c>
      <c r="BP57" s="27">
        <v>4</v>
      </c>
      <c r="BQ57" s="27">
        <v>5</v>
      </c>
      <c r="BR57" s="29">
        <v>6.8287037037037049E-3</v>
      </c>
      <c r="BS57" s="271">
        <v>1.6666666666666667</v>
      </c>
      <c r="BT57" s="269">
        <v>2</v>
      </c>
      <c r="BU57" s="18">
        <v>8</v>
      </c>
      <c r="BV57" s="19">
        <v>4</v>
      </c>
      <c r="BW57" s="18">
        <v>3</v>
      </c>
      <c r="BX57" s="18">
        <v>5</v>
      </c>
      <c r="BY57" s="20">
        <v>7.1990740740740739E-3</v>
      </c>
      <c r="BZ57" s="21">
        <v>0.5</v>
      </c>
      <c r="CA57" s="269">
        <v>3</v>
      </c>
      <c r="CB57" s="18">
        <v>9</v>
      </c>
      <c r="CC57" s="19">
        <v>3</v>
      </c>
      <c r="CD57" s="18">
        <v>2.9</v>
      </c>
      <c r="CE57" s="18">
        <v>3.1</v>
      </c>
      <c r="CF57" s="20">
        <v>7.2646604938271615E-3</v>
      </c>
      <c r="CG57" s="21">
        <v>1.6666666666666667</v>
      </c>
      <c r="CH57" s="269">
        <v>1</v>
      </c>
      <c r="CI57" s="18">
        <v>5.05</v>
      </c>
      <c r="CJ57" s="19">
        <v>5.05</v>
      </c>
      <c r="CK57" s="18">
        <v>5.05</v>
      </c>
      <c r="CL57" s="18">
        <v>5.05</v>
      </c>
      <c r="CM57" s="20">
        <v>7.3263888888888892E-3</v>
      </c>
      <c r="CN57" s="21">
        <v>0</v>
      </c>
      <c r="CO57" s="269">
        <v>1</v>
      </c>
      <c r="CP57" s="18">
        <v>3.1</v>
      </c>
      <c r="CQ57" s="19">
        <v>3.1</v>
      </c>
      <c r="CR57" s="18">
        <v>3.1</v>
      </c>
      <c r="CS57" s="18">
        <v>3.1</v>
      </c>
      <c r="CT57" s="20">
        <v>7.2106481481481475E-3</v>
      </c>
      <c r="CU57" s="21">
        <v>6</v>
      </c>
      <c r="CV57" s="269"/>
      <c r="CW57" s="18"/>
      <c r="CX57" s="19"/>
      <c r="CY57" s="18"/>
      <c r="CZ57" s="18"/>
      <c r="DA57" s="20"/>
      <c r="DB57" s="21"/>
      <c r="DC57" s="269"/>
      <c r="DD57" s="18"/>
      <c r="DE57" s="19"/>
      <c r="DF57" s="18"/>
      <c r="DG57" s="18"/>
      <c r="DH57" s="20"/>
      <c r="DI57" s="21"/>
      <c r="DJ57" s="272">
        <v>22</v>
      </c>
      <c r="DK57" s="272">
        <v>71.709999999999994</v>
      </c>
      <c r="DL57" s="273">
        <v>3.2595454545454543</v>
      </c>
      <c r="DM57" s="272">
        <v>1</v>
      </c>
      <c r="DN57" s="272">
        <v>5.26</v>
      </c>
      <c r="DO57" s="274">
        <v>7.2879840067340083E-3</v>
      </c>
      <c r="DP57" s="275">
        <v>7.2077335858587253</v>
      </c>
      <c r="DQ57" s="40"/>
      <c r="DR57" s="18"/>
      <c r="DS57" s="19"/>
      <c r="DT57" s="18"/>
      <c r="DU57" s="18"/>
      <c r="DV57" s="20"/>
      <c r="DW57" s="21"/>
      <c r="DX57" s="269">
        <v>1</v>
      </c>
      <c r="DY57" s="18">
        <v>15</v>
      </c>
      <c r="DZ57" s="19">
        <v>15</v>
      </c>
      <c r="EA57" s="18">
        <v>15</v>
      </c>
      <c r="EB57" s="18">
        <v>15</v>
      </c>
      <c r="EC57" s="20">
        <v>3.5995370370370369E-3</v>
      </c>
      <c r="ED57" s="21">
        <v>3</v>
      </c>
      <c r="EE57" s="269">
        <v>1</v>
      </c>
      <c r="EF57" s="18">
        <v>10</v>
      </c>
      <c r="EG57" s="19">
        <v>10</v>
      </c>
      <c r="EH57" s="18">
        <v>10</v>
      </c>
      <c r="EI57" s="18">
        <v>10</v>
      </c>
      <c r="EJ57" s="20">
        <v>3.1249999999999997E-3</v>
      </c>
      <c r="EK57" s="21">
        <v>1</v>
      </c>
      <c r="EL57" s="269"/>
      <c r="EM57" s="18"/>
      <c r="EN57" s="19"/>
      <c r="EO57" s="18"/>
      <c r="EP57" s="18"/>
      <c r="EQ57" s="20"/>
      <c r="ER57" s="21"/>
      <c r="ES57" s="269">
        <v>2</v>
      </c>
      <c r="ET57" s="18">
        <v>25.3</v>
      </c>
      <c r="EU57" s="19">
        <v>12.65</v>
      </c>
      <c r="EV57" s="18">
        <v>12</v>
      </c>
      <c r="EW57" s="18">
        <v>13.3</v>
      </c>
      <c r="EX57" s="20">
        <v>1.7881944444444442E-3</v>
      </c>
      <c r="EY57" s="21">
        <v>1</v>
      </c>
      <c r="EZ57" s="269"/>
      <c r="FA57" s="18"/>
      <c r="FB57" s="19"/>
      <c r="FC57" s="18"/>
      <c r="FD57" s="18"/>
      <c r="FE57" s="20"/>
      <c r="FF57" s="21"/>
      <c r="FG57" s="269"/>
      <c r="FH57" s="18"/>
      <c r="FI57" s="19"/>
      <c r="FJ57" s="18"/>
      <c r="FK57" s="18"/>
      <c r="FL57" s="20"/>
      <c r="FM57" s="21"/>
      <c r="FN57" s="269"/>
      <c r="FO57" s="18"/>
      <c r="FP57" s="19"/>
      <c r="FQ57" s="18"/>
      <c r="FR57" s="18"/>
      <c r="FS57" s="20"/>
      <c r="FT57" s="21"/>
      <c r="FU57" s="269"/>
      <c r="FV57" s="18"/>
      <c r="FW57" s="19"/>
      <c r="FX57" s="18"/>
      <c r="FY57" s="18"/>
      <c r="FZ57" s="20"/>
      <c r="GA57" s="21"/>
      <c r="GB57" s="270"/>
      <c r="GC57" s="27"/>
      <c r="GD57" s="28"/>
      <c r="GE57" s="27"/>
      <c r="GF57" s="27"/>
      <c r="GG57" s="29"/>
      <c r="GH57" s="271"/>
      <c r="GI57" s="269"/>
      <c r="GJ57" s="18"/>
      <c r="GK57" s="19"/>
      <c r="GL57" s="18"/>
      <c r="GM57" s="18"/>
      <c r="GN57" s="20"/>
      <c r="GO57" s="21"/>
      <c r="GP57" s="269"/>
      <c r="GQ57" s="18"/>
      <c r="GR57" s="19"/>
      <c r="GS57" s="18"/>
      <c r="GT57" s="18"/>
      <c r="GU57" s="20"/>
      <c r="GV57" s="21"/>
      <c r="GW57" s="269">
        <v>1</v>
      </c>
      <c r="GX57" s="18">
        <v>6</v>
      </c>
      <c r="GY57" s="19">
        <v>6</v>
      </c>
      <c r="GZ57" s="18">
        <v>6</v>
      </c>
      <c r="HA57" s="18">
        <v>6</v>
      </c>
      <c r="HB57" s="20">
        <v>2.8935185185185188E-3</v>
      </c>
      <c r="HC57" s="21">
        <v>1</v>
      </c>
      <c r="HD57" s="269"/>
      <c r="HE57" s="18"/>
      <c r="HF57" s="19"/>
      <c r="HG57" s="18"/>
      <c r="HH57" s="18"/>
      <c r="HI57" s="20"/>
      <c r="HJ57" s="21"/>
      <c r="HK57" s="269"/>
      <c r="HL57" s="18"/>
      <c r="HM57" s="19"/>
      <c r="HN57" s="18"/>
      <c r="HO57" s="18"/>
      <c r="HP57" s="20"/>
      <c r="HQ57" s="21"/>
      <c r="HR57" s="269"/>
      <c r="HS57" s="18"/>
      <c r="HT57" s="19"/>
      <c r="HU57" s="18"/>
      <c r="HV57" s="18"/>
      <c r="HW57" s="20"/>
      <c r="HX57" s="21"/>
      <c r="HY57" s="272">
        <v>5</v>
      </c>
      <c r="HZ57" s="272">
        <v>56.3</v>
      </c>
      <c r="IA57" s="273">
        <v>11.26</v>
      </c>
      <c r="IB57" s="272">
        <v>6</v>
      </c>
      <c r="IC57" s="272">
        <v>15</v>
      </c>
      <c r="ID57" s="274">
        <v>2.638888888888889E-3</v>
      </c>
      <c r="IE57" s="275">
        <v>1.4</v>
      </c>
      <c r="IF57" s="40"/>
      <c r="IG57" s="18"/>
      <c r="IH57" s="19"/>
      <c r="II57" s="18"/>
      <c r="IJ57" s="18"/>
      <c r="IK57" s="20"/>
      <c r="IL57" s="21"/>
      <c r="IM57" s="269">
        <v>1</v>
      </c>
      <c r="IN57" s="18">
        <v>0.5</v>
      </c>
      <c r="IO57" s="19">
        <v>0.5</v>
      </c>
      <c r="IP57" s="18">
        <v>0.5</v>
      </c>
      <c r="IQ57" s="18">
        <v>0.5</v>
      </c>
      <c r="IR57" s="20">
        <v>2.631944444444444E-2</v>
      </c>
      <c r="IS57" s="21">
        <v>2</v>
      </c>
      <c r="IT57" s="269">
        <v>1</v>
      </c>
      <c r="IU57" s="18">
        <v>1.1399999999999999</v>
      </c>
      <c r="IV57" s="19">
        <v>1.1399999999999999</v>
      </c>
      <c r="IW57" s="18">
        <v>1.1399999999999999</v>
      </c>
      <c r="IX57" s="18">
        <v>1.1399999999999999</v>
      </c>
      <c r="IY57" s="20">
        <v>2.4363425925925927E-2</v>
      </c>
      <c r="IZ57" s="21">
        <v>0</v>
      </c>
      <c r="JA57" s="269"/>
      <c r="JB57" s="18"/>
      <c r="JC57" s="19"/>
      <c r="JD57" s="18"/>
      <c r="JE57" s="18"/>
      <c r="JF57" s="20"/>
      <c r="JG57" s="21"/>
      <c r="JH57" s="269">
        <v>2</v>
      </c>
      <c r="JI57" s="18">
        <v>1.8599999999999999</v>
      </c>
      <c r="JJ57" s="19">
        <v>0.92999999999999994</v>
      </c>
      <c r="JK57" s="18">
        <v>0.86</v>
      </c>
      <c r="JL57" s="18">
        <v>1</v>
      </c>
      <c r="JM57" s="20">
        <v>3.9849537037037044E-2</v>
      </c>
      <c r="JN57" s="21">
        <v>2</v>
      </c>
      <c r="JO57" s="269"/>
      <c r="JP57" s="18"/>
      <c r="JQ57" s="19"/>
      <c r="JR57" s="18"/>
      <c r="JS57" s="18"/>
      <c r="JT57" s="20"/>
      <c r="JU57" s="21"/>
      <c r="JV57" s="269"/>
      <c r="JW57" s="18"/>
      <c r="JX57" s="19"/>
      <c r="JY57" s="18"/>
      <c r="JZ57" s="18"/>
      <c r="KA57" s="20"/>
      <c r="KB57" s="21"/>
      <c r="KC57" s="269"/>
      <c r="KD57" s="18"/>
      <c r="KE57" s="19"/>
      <c r="KF57" s="18"/>
      <c r="KG57" s="18"/>
      <c r="KH57" s="20"/>
      <c r="KI57" s="21"/>
      <c r="KJ57" s="269"/>
      <c r="KK57" s="18"/>
      <c r="KL57" s="19"/>
      <c r="KM57" s="18"/>
      <c r="KN57" s="18"/>
      <c r="KO57" s="20"/>
      <c r="KP57" s="21"/>
      <c r="KQ57" s="270"/>
      <c r="KR57" s="27"/>
      <c r="KS57" s="28"/>
      <c r="KT57" s="27"/>
      <c r="KU57" s="27"/>
      <c r="KV57" s="29"/>
      <c r="KW57" s="271"/>
      <c r="KX57" s="269"/>
      <c r="KY57" s="18"/>
      <c r="KZ57" s="19"/>
      <c r="LA57" s="18"/>
      <c r="LB57" s="18"/>
      <c r="LC57" s="20"/>
      <c r="LD57" s="21"/>
      <c r="LE57" s="269"/>
      <c r="LF57" s="18"/>
      <c r="LG57" s="19"/>
      <c r="LH57" s="18"/>
      <c r="LI57" s="18"/>
      <c r="LJ57" s="20"/>
      <c r="LK57" s="21"/>
      <c r="LL57" s="269"/>
      <c r="LM57" s="18"/>
      <c r="LN57" s="19"/>
      <c r="LO57" s="18"/>
      <c r="LP57" s="18"/>
      <c r="LQ57" s="20"/>
      <c r="LR57" s="21"/>
      <c r="LS57" s="269"/>
      <c r="LT57" s="18"/>
      <c r="LU57" s="19"/>
      <c r="LV57" s="18"/>
      <c r="LW57" s="18"/>
      <c r="LX57" s="20"/>
      <c r="LY57" s="21"/>
      <c r="LZ57" s="269"/>
      <c r="MA57" s="18"/>
      <c r="MB57" s="19"/>
      <c r="MC57" s="18"/>
      <c r="MD57" s="18"/>
      <c r="ME57" s="20"/>
      <c r="MF57" s="21"/>
      <c r="MG57" s="269"/>
      <c r="MH57" s="18"/>
      <c r="MI57" s="19"/>
      <c r="MJ57" s="18"/>
      <c r="MK57" s="18"/>
      <c r="ML57" s="20"/>
      <c r="MM57" s="21"/>
      <c r="MN57" s="272">
        <v>4</v>
      </c>
      <c r="MO57" s="272">
        <v>3.5</v>
      </c>
      <c r="MP57" s="273">
        <v>0.875</v>
      </c>
      <c r="MQ57" s="272">
        <v>0.5</v>
      </c>
      <c r="MR57" s="272">
        <v>1.1399999999999999</v>
      </c>
      <c r="MS57" s="274">
        <v>3.2595486111111113E-2</v>
      </c>
      <c r="MT57" s="275">
        <v>1.5</v>
      </c>
      <c r="MU57" s="40"/>
      <c r="MV57" s="18"/>
      <c r="MW57" s="19"/>
      <c r="MX57" s="18"/>
      <c r="MY57" s="18"/>
      <c r="MZ57" s="20"/>
      <c r="NA57" s="21"/>
      <c r="NB57" s="272"/>
      <c r="NC57" s="272"/>
      <c r="ND57" s="273"/>
      <c r="NE57" s="272"/>
      <c r="NF57" s="272"/>
      <c r="NG57" s="274"/>
      <c r="NH57" s="276"/>
    </row>
    <row r="58" spans="1:372" s="22" customFormat="1" x14ac:dyDescent="0.2">
      <c r="A58" s="268">
        <v>48</v>
      </c>
      <c r="B58" s="40">
        <v>3</v>
      </c>
      <c r="C58" s="18">
        <v>8.9499999999999993</v>
      </c>
      <c r="D58" s="19">
        <v>2.9833333333333329</v>
      </c>
      <c r="E58" s="18">
        <v>2.75</v>
      </c>
      <c r="F58" s="18">
        <v>3.1</v>
      </c>
      <c r="G58" s="20">
        <v>8.2214506172839496E-3</v>
      </c>
      <c r="H58" s="21">
        <v>1.3333333333333333</v>
      </c>
      <c r="I58" s="269">
        <v>1</v>
      </c>
      <c r="J58" s="18">
        <v>1.35</v>
      </c>
      <c r="K58" s="19">
        <v>1.35</v>
      </c>
      <c r="L58" s="18">
        <v>1.35</v>
      </c>
      <c r="M58" s="18">
        <v>1.35</v>
      </c>
      <c r="N58" s="20">
        <v>8.0555555555555554E-3</v>
      </c>
      <c r="O58" s="21">
        <v>2</v>
      </c>
      <c r="P58" s="269">
        <v>5</v>
      </c>
      <c r="Q58" s="18">
        <v>22.47</v>
      </c>
      <c r="R58" s="19">
        <v>4.4939999999999998</v>
      </c>
      <c r="S58" s="18">
        <v>2.42</v>
      </c>
      <c r="T58" s="18">
        <v>10.5</v>
      </c>
      <c r="U58" s="20">
        <v>7.9444444444444449E-3</v>
      </c>
      <c r="V58" s="21">
        <v>0.2</v>
      </c>
      <c r="W58" s="269">
        <v>2</v>
      </c>
      <c r="X58" s="18">
        <v>11.2</v>
      </c>
      <c r="Y58" s="19">
        <v>5.6</v>
      </c>
      <c r="Z58" s="18">
        <v>5</v>
      </c>
      <c r="AA58" s="18">
        <v>6.2</v>
      </c>
      <c r="AB58" s="20">
        <v>7.332175925925926E-3</v>
      </c>
      <c r="AC58" s="21">
        <v>6.5</v>
      </c>
      <c r="AD58" s="269">
        <v>1</v>
      </c>
      <c r="AE58" s="18">
        <v>1.5</v>
      </c>
      <c r="AF58" s="19">
        <v>1.5</v>
      </c>
      <c r="AG58" s="18">
        <v>1.5</v>
      </c>
      <c r="AH58" s="18">
        <v>1.5</v>
      </c>
      <c r="AI58" s="20">
        <v>6.9444444444444441E-3</v>
      </c>
      <c r="AJ58" s="21">
        <v>2</v>
      </c>
      <c r="AK58" s="269">
        <v>1</v>
      </c>
      <c r="AL58" s="18">
        <v>3.42</v>
      </c>
      <c r="AM58" s="19">
        <v>3.42</v>
      </c>
      <c r="AN58" s="18">
        <v>3.42</v>
      </c>
      <c r="AO58" s="18">
        <v>3.42</v>
      </c>
      <c r="AP58" s="20">
        <v>8.1249999999999985E-3</v>
      </c>
      <c r="AQ58" s="21">
        <v>6</v>
      </c>
      <c r="AR58" s="269">
        <v>2</v>
      </c>
      <c r="AS58" s="18">
        <v>3</v>
      </c>
      <c r="AT58" s="19">
        <v>1.5</v>
      </c>
      <c r="AU58" s="18">
        <v>1.5</v>
      </c>
      <c r="AV58" s="18">
        <v>1.5</v>
      </c>
      <c r="AW58" s="20">
        <v>7.6215277777777783E-3</v>
      </c>
      <c r="AX58" s="21">
        <v>3</v>
      </c>
      <c r="AY58" s="269"/>
      <c r="AZ58" s="18"/>
      <c r="BA58" s="19"/>
      <c r="BB58" s="18"/>
      <c r="BC58" s="18"/>
      <c r="BD58" s="20"/>
      <c r="BE58" s="21"/>
      <c r="BF58" s="269">
        <v>2</v>
      </c>
      <c r="BG58" s="18">
        <v>6.9</v>
      </c>
      <c r="BH58" s="19">
        <v>3.45</v>
      </c>
      <c r="BI58" s="18">
        <v>1.9</v>
      </c>
      <c r="BJ58" s="18">
        <v>5</v>
      </c>
      <c r="BK58" s="20">
        <v>6.2326388888888891E-3</v>
      </c>
      <c r="BL58" s="21">
        <v>1.5</v>
      </c>
      <c r="BM58" s="270">
        <v>3</v>
      </c>
      <c r="BN58" s="27">
        <v>14.95</v>
      </c>
      <c r="BO58" s="28">
        <v>4.9833333333333334</v>
      </c>
      <c r="BP58" s="27">
        <v>2.6</v>
      </c>
      <c r="BQ58" s="27">
        <v>8.35</v>
      </c>
      <c r="BR58" s="29">
        <v>6.7245370370370367E-3</v>
      </c>
      <c r="BS58" s="271">
        <v>1.3333333333333333</v>
      </c>
      <c r="BT58" s="269">
        <v>2</v>
      </c>
      <c r="BU58" s="18">
        <v>6</v>
      </c>
      <c r="BV58" s="19">
        <v>3</v>
      </c>
      <c r="BW58" s="18">
        <v>3</v>
      </c>
      <c r="BX58" s="18">
        <v>3</v>
      </c>
      <c r="BY58" s="20">
        <v>6.9733796296296289E-3</v>
      </c>
      <c r="BZ58" s="21">
        <v>4</v>
      </c>
      <c r="CA58" s="269">
        <v>3</v>
      </c>
      <c r="CB58" s="18">
        <v>6.17</v>
      </c>
      <c r="CC58" s="19">
        <v>2.0566666666666666</v>
      </c>
      <c r="CD58" s="18">
        <v>1.35</v>
      </c>
      <c r="CE58" s="18">
        <v>3.42</v>
      </c>
      <c r="CF58" s="20">
        <v>7.4922839506172843E-3</v>
      </c>
      <c r="CG58" s="21">
        <v>1.3333333333333333</v>
      </c>
      <c r="CH58" s="269">
        <v>1</v>
      </c>
      <c r="CI58" s="18">
        <v>2.5499999999999998</v>
      </c>
      <c r="CJ58" s="19">
        <v>2.5499999999999998</v>
      </c>
      <c r="CK58" s="18">
        <v>2.5499999999999998</v>
      </c>
      <c r="CL58" s="18">
        <v>2.5499999999999998</v>
      </c>
      <c r="CM58" s="20">
        <v>8.1712962962962963E-3</v>
      </c>
      <c r="CN58" s="21">
        <v>7</v>
      </c>
      <c r="CO58" s="269"/>
      <c r="CP58" s="18"/>
      <c r="CQ58" s="19"/>
      <c r="CR58" s="18"/>
      <c r="CS58" s="18"/>
      <c r="CT58" s="20"/>
      <c r="CU58" s="21"/>
      <c r="CV58" s="269"/>
      <c r="CW58" s="18"/>
      <c r="CX58" s="19"/>
      <c r="CY58" s="18"/>
      <c r="CZ58" s="18"/>
      <c r="DA58" s="20"/>
      <c r="DB58" s="21"/>
      <c r="DC58" s="269"/>
      <c r="DD58" s="18"/>
      <c r="DE58" s="19"/>
      <c r="DF58" s="18"/>
      <c r="DG58" s="18"/>
      <c r="DH58" s="20"/>
      <c r="DI58" s="21"/>
      <c r="DJ58" s="272">
        <v>26</v>
      </c>
      <c r="DK58" s="272">
        <v>88.46</v>
      </c>
      <c r="DL58" s="273">
        <v>3.402307692307692</v>
      </c>
      <c r="DM58" s="272">
        <v>1.35</v>
      </c>
      <c r="DN58" s="272">
        <v>10.5</v>
      </c>
      <c r="DO58" s="274">
        <v>7.4866452991453006E-3</v>
      </c>
      <c r="DP58" s="275">
        <v>2.3076923076923075</v>
      </c>
      <c r="DQ58" s="40"/>
      <c r="DR58" s="18"/>
      <c r="DS58" s="19"/>
      <c r="DT58" s="18"/>
      <c r="DU58" s="18"/>
      <c r="DV58" s="20"/>
      <c r="DW58" s="21"/>
      <c r="DX58" s="269">
        <v>1</v>
      </c>
      <c r="DY58" s="18">
        <v>17.5</v>
      </c>
      <c r="DZ58" s="19">
        <v>17.5</v>
      </c>
      <c r="EA58" s="18">
        <v>17.5</v>
      </c>
      <c r="EB58" s="18">
        <v>17.5</v>
      </c>
      <c r="EC58" s="20">
        <v>3.472222222222222E-3</v>
      </c>
      <c r="ED58" s="21">
        <v>0</v>
      </c>
      <c r="EE58" s="269">
        <v>1</v>
      </c>
      <c r="EF58" s="18">
        <v>20</v>
      </c>
      <c r="EG58" s="19">
        <v>20</v>
      </c>
      <c r="EH58" s="18">
        <v>20</v>
      </c>
      <c r="EI58" s="18">
        <v>20</v>
      </c>
      <c r="EJ58" s="20">
        <v>3.1249999999999997E-3</v>
      </c>
      <c r="EK58" s="21">
        <v>0</v>
      </c>
      <c r="EL58" s="269">
        <v>2</v>
      </c>
      <c r="EM58" s="18">
        <v>17</v>
      </c>
      <c r="EN58" s="19">
        <v>8.5</v>
      </c>
      <c r="EO58" s="18">
        <v>7</v>
      </c>
      <c r="EP58" s="18">
        <v>10</v>
      </c>
      <c r="EQ58" s="20">
        <v>1.9965277777777776E-3</v>
      </c>
      <c r="ER58" s="21">
        <v>0</v>
      </c>
      <c r="ES58" s="269">
        <v>3</v>
      </c>
      <c r="ET58" s="18">
        <v>35.849999999999994</v>
      </c>
      <c r="EU58" s="19">
        <v>11.949999999999998</v>
      </c>
      <c r="EV58" s="18">
        <v>5.75</v>
      </c>
      <c r="EW58" s="18">
        <v>20.399999999999999</v>
      </c>
      <c r="EX58" s="20">
        <v>2.5771604938271604E-3</v>
      </c>
      <c r="EY58" s="21">
        <v>1.3333333333333333</v>
      </c>
      <c r="EZ58" s="269"/>
      <c r="FA58" s="18"/>
      <c r="FB58" s="19"/>
      <c r="FC58" s="18"/>
      <c r="FD58" s="18"/>
      <c r="FE58" s="20"/>
      <c r="FF58" s="21"/>
      <c r="FG58" s="269"/>
      <c r="FH58" s="18"/>
      <c r="FI58" s="19"/>
      <c r="FJ58" s="18"/>
      <c r="FK58" s="18"/>
      <c r="FL58" s="20"/>
      <c r="FM58" s="21"/>
      <c r="FN58" s="269"/>
      <c r="FO58" s="18"/>
      <c r="FP58" s="19"/>
      <c r="FQ58" s="18"/>
      <c r="FR58" s="18"/>
      <c r="FS58" s="20"/>
      <c r="FT58" s="21"/>
      <c r="FU58" s="269"/>
      <c r="FV58" s="18"/>
      <c r="FW58" s="19"/>
      <c r="FX58" s="18"/>
      <c r="FY58" s="18"/>
      <c r="FZ58" s="20"/>
      <c r="GA58" s="21"/>
      <c r="GB58" s="270"/>
      <c r="GC58" s="27"/>
      <c r="GD58" s="28"/>
      <c r="GE58" s="27"/>
      <c r="GF58" s="27"/>
      <c r="GG58" s="29"/>
      <c r="GH58" s="271"/>
      <c r="GI58" s="269"/>
      <c r="GJ58" s="18"/>
      <c r="GK58" s="19"/>
      <c r="GL58" s="18"/>
      <c r="GM58" s="18"/>
      <c r="GN58" s="20"/>
      <c r="GO58" s="21"/>
      <c r="GP58" s="269"/>
      <c r="GQ58" s="18"/>
      <c r="GR58" s="19"/>
      <c r="GS58" s="18"/>
      <c r="GT58" s="18"/>
      <c r="GU58" s="20"/>
      <c r="GV58" s="21"/>
      <c r="GW58" s="269"/>
      <c r="GX58" s="18"/>
      <c r="GY58" s="19"/>
      <c r="GZ58" s="18"/>
      <c r="HA58" s="18"/>
      <c r="HB58" s="20"/>
      <c r="HC58" s="21"/>
      <c r="HD58" s="269">
        <v>1</v>
      </c>
      <c r="HE58" s="18">
        <v>12</v>
      </c>
      <c r="HF58" s="19">
        <v>12</v>
      </c>
      <c r="HG58" s="18">
        <v>12</v>
      </c>
      <c r="HH58" s="18">
        <v>12</v>
      </c>
      <c r="HI58" s="20">
        <v>4.0509259259259257E-3</v>
      </c>
      <c r="HJ58" s="21">
        <v>0</v>
      </c>
      <c r="HK58" s="269"/>
      <c r="HL58" s="18"/>
      <c r="HM58" s="19"/>
      <c r="HN58" s="18"/>
      <c r="HO58" s="18"/>
      <c r="HP58" s="20"/>
      <c r="HQ58" s="21"/>
      <c r="HR58" s="269"/>
      <c r="HS58" s="18"/>
      <c r="HT58" s="19"/>
      <c r="HU58" s="18"/>
      <c r="HV58" s="18"/>
      <c r="HW58" s="20"/>
      <c r="HX58" s="21"/>
      <c r="HY58" s="272">
        <v>8</v>
      </c>
      <c r="HZ58" s="272">
        <v>102.35000000000001</v>
      </c>
      <c r="IA58" s="273">
        <v>12.793750000000001</v>
      </c>
      <c r="IB58" s="272">
        <v>5.75</v>
      </c>
      <c r="IC58" s="272">
        <v>20.399999999999999</v>
      </c>
      <c r="ID58" s="274">
        <v>2.7965856481481479E-3</v>
      </c>
      <c r="IE58" s="275">
        <v>0.5</v>
      </c>
      <c r="IF58" s="40">
        <v>1</v>
      </c>
      <c r="IG58" s="18">
        <v>0.75</v>
      </c>
      <c r="IH58" s="19">
        <v>0.75</v>
      </c>
      <c r="II58" s="18">
        <v>0.75</v>
      </c>
      <c r="IJ58" s="18">
        <v>0.75</v>
      </c>
      <c r="IK58" s="20">
        <v>2.7777777777777776E-2</v>
      </c>
      <c r="IL58" s="21">
        <v>1</v>
      </c>
      <c r="IM58" s="269">
        <v>1</v>
      </c>
      <c r="IN58" s="18">
        <v>0.75</v>
      </c>
      <c r="IO58" s="19">
        <v>0.75</v>
      </c>
      <c r="IP58" s="18">
        <v>0.75</v>
      </c>
      <c r="IQ58" s="18">
        <v>0.75</v>
      </c>
      <c r="IR58" s="20">
        <v>2.2442129629629631E-2</v>
      </c>
      <c r="IS58" s="21">
        <v>2</v>
      </c>
      <c r="IT58" s="269">
        <v>1</v>
      </c>
      <c r="IU58" s="18">
        <v>1</v>
      </c>
      <c r="IV58" s="19">
        <v>1</v>
      </c>
      <c r="IW58" s="18">
        <v>1</v>
      </c>
      <c r="IX58" s="18">
        <v>1</v>
      </c>
      <c r="IY58" s="20">
        <v>2.4305555555555556E-2</v>
      </c>
      <c r="IZ58" s="21">
        <v>0</v>
      </c>
      <c r="JA58" s="269"/>
      <c r="JB58" s="18"/>
      <c r="JC58" s="19"/>
      <c r="JD58" s="18"/>
      <c r="JE58" s="18"/>
      <c r="JF58" s="20"/>
      <c r="JG58" s="21"/>
      <c r="JH58" s="269">
        <v>3</v>
      </c>
      <c r="JI58" s="18">
        <v>3.26</v>
      </c>
      <c r="JJ58" s="19">
        <v>1.0866666666666667</v>
      </c>
      <c r="JK58" s="18">
        <v>0.96</v>
      </c>
      <c r="JL58" s="18">
        <v>1.2</v>
      </c>
      <c r="JM58" s="20">
        <v>2.827932098765432E-2</v>
      </c>
      <c r="JN58" s="21">
        <v>1</v>
      </c>
      <c r="JO58" s="269"/>
      <c r="JP58" s="18"/>
      <c r="JQ58" s="19"/>
      <c r="JR58" s="18"/>
      <c r="JS58" s="18"/>
      <c r="JT58" s="20"/>
      <c r="JU58" s="21"/>
      <c r="JV58" s="269"/>
      <c r="JW58" s="18"/>
      <c r="JX58" s="19"/>
      <c r="JY58" s="18"/>
      <c r="JZ58" s="18"/>
      <c r="KA58" s="20"/>
      <c r="KB58" s="21"/>
      <c r="KC58" s="269"/>
      <c r="KD58" s="18"/>
      <c r="KE58" s="19"/>
      <c r="KF58" s="18"/>
      <c r="KG58" s="18"/>
      <c r="KH58" s="20"/>
      <c r="KI58" s="21"/>
      <c r="KJ58" s="269"/>
      <c r="KK58" s="18"/>
      <c r="KL58" s="19"/>
      <c r="KM58" s="18"/>
      <c r="KN58" s="18"/>
      <c r="KO58" s="20"/>
      <c r="KP58" s="21"/>
      <c r="KQ58" s="270"/>
      <c r="KR58" s="27"/>
      <c r="KS58" s="28"/>
      <c r="KT58" s="27"/>
      <c r="KU58" s="27"/>
      <c r="KV58" s="29"/>
      <c r="KW58" s="271"/>
      <c r="KX58" s="269"/>
      <c r="KY58" s="18"/>
      <c r="KZ58" s="19"/>
      <c r="LA58" s="18"/>
      <c r="LB58" s="18"/>
      <c r="LC58" s="20"/>
      <c r="LD58" s="21"/>
      <c r="LE58" s="269"/>
      <c r="LF58" s="18"/>
      <c r="LG58" s="19"/>
      <c r="LH58" s="18"/>
      <c r="LI58" s="18"/>
      <c r="LJ58" s="20"/>
      <c r="LK58" s="21"/>
      <c r="LL58" s="269"/>
      <c r="LM58" s="18"/>
      <c r="LN58" s="19"/>
      <c r="LO58" s="18"/>
      <c r="LP58" s="18"/>
      <c r="LQ58" s="20"/>
      <c r="LR58" s="21"/>
      <c r="LS58" s="269"/>
      <c r="LT58" s="18"/>
      <c r="LU58" s="19"/>
      <c r="LV58" s="18"/>
      <c r="LW58" s="18"/>
      <c r="LX58" s="20"/>
      <c r="LY58" s="21"/>
      <c r="LZ58" s="269"/>
      <c r="MA58" s="18"/>
      <c r="MB58" s="19"/>
      <c r="MC58" s="18"/>
      <c r="MD58" s="18"/>
      <c r="ME58" s="20"/>
      <c r="MF58" s="21"/>
      <c r="MG58" s="269"/>
      <c r="MH58" s="18"/>
      <c r="MI58" s="19"/>
      <c r="MJ58" s="18"/>
      <c r="MK58" s="18"/>
      <c r="ML58" s="20"/>
      <c r="MM58" s="21"/>
      <c r="MN58" s="272">
        <v>6</v>
      </c>
      <c r="MO58" s="272">
        <v>5.76</v>
      </c>
      <c r="MP58" s="273">
        <v>0.96</v>
      </c>
      <c r="MQ58" s="272">
        <v>0.75</v>
      </c>
      <c r="MR58" s="272">
        <v>1.2</v>
      </c>
      <c r="MS58" s="274">
        <v>2.6560570987654322E-2</v>
      </c>
      <c r="MT58" s="275">
        <v>1</v>
      </c>
      <c r="MU58" s="40"/>
      <c r="MV58" s="18"/>
      <c r="MW58" s="19"/>
      <c r="MX58" s="18"/>
      <c r="MY58" s="18"/>
      <c r="MZ58" s="20"/>
      <c r="NA58" s="21"/>
      <c r="NB58" s="272"/>
      <c r="NC58" s="272"/>
      <c r="ND58" s="273"/>
      <c r="NE58" s="272"/>
      <c r="NF58" s="272"/>
      <c r="NG58" s="274"/>
      <c r="NH58" s="276"/>
    </row>
    <row r="59" spans="1:372" s="22" customFormat="1" x14ac:dyDescent="0.2">
      <c r="A59" s="268">
        <v>49</v>
      </c>
      <c r="B59" s="40">
        <v>2</v>
      </c>
      <c r="C59" s="18">
        <v>8.35</v>
      </c>
      <c r="D59" s="19">
        <v>4.1749999999999998</v>
      </c>
      <c r="E59" s="18">
        <v>3.1</v>
      </c>
      <c r="F59" s="18">
        <v>5.25</v>
      </c>
      <c r="G59" s="20">
        <v>8.1828703703703699E-3</v>
      </c>
      <c r="H59" s="21">
        <v>0.5</v>
      </c>
      <c r="I59" s="269">
        <v>3</v>
      </c>
      <c r="J59" s="18">
        <v>7.6</v>
      </c>
      <c r="K59" s="19">
        <v>2.5333333333333332</v>
      </c>
      <c r="L59" s="18">
        <v>2</v>
      </c>
      <c r="M59" s="18">
        <v>3.1</v>
      </c>
      <c r="N59" s="20">
        <v>9.5138888888888894E-3</v>
      </c>
      <c r="O59" s="21">
        <v>0.33333333333333331</v>
      </c>
      <c r="P59" s="269">
        <v>2</v>
      </c>
      <c r="Q59" s="18">
        <v>10.050000000000001</v>
      </c>
      <c r="R59" s="19">
        <v>5.0250000000000004</v>
      </c>
      <c r="S59" s="18">
        <v>3.8</v>
      </c>
      <c r="T59" s="18">
        <v>6.25</v>
      </c>
      <c r="U59" s="20">
        <v>7.7025462962962967E-3</v>
      </c>
      <c r="V59" s="21">
        <v>1.5</v>
      </c>
      <c r="W59" s="269">
        <v>3</v>
      </c>
      <c r="X59" s="18">
        <v>11.2</v>
      </c>
      <c r="Y59" s="19">
        <v>3.7333333333333329</v>
      </c>
      <c r="Z59" s="18">
        <v>2.1</v>
      </c>
      <c r="AA59" s="18">
        <v>6</v>
      </c>
      <c r="AB59" s="20">
        <v>7.9976851851851841E-3</v>
      </c>
      <c r="AC59" s="21">
        <v>1</v>
      </c>
      <c r="AD59" s="269">
        <v>1</v>
      </c>
      <c r="AE59" s="18">
        <v>4</v>
      </c>
      <c r="AF59" s="19">
        <v>4</v>
      </c>
      <c r="AG59" s="18">
        <v>4</v>
      </c>
      <c r="AH59" s="18">
        <v>4</v>
      </c>
      <c r="AI59" s="20">
        <v>8.7152777777777784E-3</v>
      </c>
      <c r="AJ59" s="21">
        <v>1</v>
      </c>
      <c r="AK59" s="269">
        <v>4</v>
      </c>
      <c r="AL59" s="18">
        <v>8.15</v>
      </c>
      <c r="AM59" s="19">
        <v>2.0375000000000001</v>
      </c>
      <c r="AN59" s="18">
        <v>1</v>
      </c>
      <c r="AO59" s="18">
        <v>4</v>
      </c>
      <c r="AP59" s="20">
        <v>6.8547453703703696E-3</v>
      </c>
      <c r="AQ59" s="21">
        <v>1.25</v>
      </c>
      <c r="AR59" s="269">
        <v>2</v>
      </c>
      <c r="AS59" s="18">
        <v>4</v>
      </c>
      <c r="AT59" s="19">
        <v>2</v>
      </c>
      <c r="AU59" s="18">
        <v>2</v>
      </c>
      <c r="AV59" s="18">
        <v>2</v>
      </c>
      <c r="AW59" s="20">
        <v>7.0717592592592603E-3</v>
      </c>
      <c r="AX59" s="21">
        <v>2</v>
      </c>
      <c r="AY59" s="269">
        <v>1</v>
      </c>
      <c r="AZ59" s="18">
        <v>1.82</v>
      </c>
      <c r="BA59" s="19">
        <v>1.82</v>
      </c>
      <c r="BB59" s="18">
        <v>1.82</v>
      </c>
      <c r="BC59" s="18">
        <v>1.82</v>
      </c>
      <c r="BD59" s="20">
        <v>7.4537037037037028E-3</v>
      </c>
      <c r="BE59" s="21">
        <v>11.022916666661331</v>
      </c>
      <c r="BF59" s="269">
        <v>3</v>
      </c>
      <c r="BG59" s="18">
        <v>7</v>
      </c>
      <c r="BH59" s="19">
        <v>2.3333333333333335</v>
      </c>
      <c r="BI59" s="18">
        <v>1</v>
      </c>
      <c r="BJ59" s="18">
        <v>3</v>
      </c>
      <c r="BK59" s="20">
        <v>7.4074074074074077E-3</v>
      </c>
      <c r="BL59" s="21">
        <v>2</v>
      </c>
      <c r="BM59" s="270">
        <v>3</v>
      </c>
      <c r="BN59" s="27">
        <v>19.100000000000001</v>
      </c>
      <c r="BO59" s="28">
        <v>6.3666666666666671</v>
      </c>
      <c r="BP59" s="27">
        <v>3</v>
      </c>
      <c r="BQ59" s="27">
        <v>13.1</v>
      </c>
      <c r="BR59" s="29">
        <v>6.7631172839506181E-3</v>
      </c>
      <c r="BS59" s="271">
        <v>2.3333333333333335</v>
      </c>
      <c r="BT59" s="269">
        <v>1</v>
      </c>
      <c r="BU59" s="18">
        <v>3</v>
      </c>
      <c r="BV59" s="19">
        <v>3</v>
      </c>
      <c r="BW59" s="18">
        <v>3</v>
      </c>
      <c r="BX59" s="18">
        <v>3</v>
      </c>
      <c r="BY59" s="20">
        <v>6.6666666666666671E-3</v>
      </c>
      <c r="BZ59" s="21">
        <v>5</v>
      </c>
      <c r="CA59" s="269">
        <v>4</v>
      </c>
      <c r="CB59" s="18">
        <v>13</v>
      </c>
      <c r="CC59" s="19">
        <v>3.25</v>
      </c>
      <c r="CD59" s="18">
        <v>2.9</v>
      </c>
      <c r="CE59" s="18">
        <v>4</v>
      </c>
      <c r="CF59" s="20">
        <v>7.3755787037037036E-3</v>
      </c>
      <c r="CG59" s="21">
        <v>1.5</v>
      </c>
      <c r="CH59" s="269">
        <v>1</v>
      </c>
      <c r="CI59" s="18">
        <v>2</v>
      </c>
      <c r="CJ59" s="19">
        <v>2</v>
      </c>
      <c r="CK59" s="18">
        <v>2</v>
      </c>
      <c r="CL59" s="18">
        <v>2</v>
      </c>
      <c r="CM59" s="20">
        <v>7.5810185185185182E-3</v>
      </c>
      <c r="CN59" s="21">
        <v>5</v>
      </c>
      <c r="CO59" s="269"/>
      <c r="CP59" s="18"/>
      <c r="CQ59" s="19"/>
      <c r="CR59" s="18"/>
      <c r="CS59" s="18"/>
      <c r="CT59" s="20"/>
      <c r="CU59" s="21"/>
      <c r="CV59" s="269"/>
      <c r="CW59" s="18"/>
      <c r="CX59" s="19"/>
      <c r="CY59" s="18"/>
      <c r="CZ59" s="18"/>
      <c r="DA59" s="20"/>
      <c r="DB59" s="21"/>
      <c r="DC59" s="269"/>
      <c r="DD59" s="18"/>
      <c r="DE59" s="19"/>
      <c r="DF59" s="18"/>
      <c r="DG59" s="18"/>
      <c r="DH59" s="20"/>
      <c r="DI59" s="21"/>
      <c r="DJ59" s="272">
        <v>30</v>
      </c>
      <c r="DK59" s="272">
        <v>99.27</v>
      </c>
      <c r="DL59" s="273">
        <v>3.3089999999999997</v>
      </c>
      <c r="DM59" s="272">
        <v>1</v>
      </c>
      <c r="DN59" s="272">
        <v>13.1</v>
      </c>
      <c r="DO59" s="274">
        <v>7.6099537037037038E-3</v>
      </c>
      <c r="DP59" s="275">
        <v>1.9340972222220443</v>
      </c>
      <c r="DQ59" s="40">
        <v>1</v>
      </c>
      <c r="DR59" s="18">
        <v>12.95</v>
      </c>
      <c r="DS59" s="19">
        <v>12.95</v>
      </c>
      <c r="DT59" s="18">
        <v>12.95</v>
      </c>
      <c r="DU59" s="18">
        <v>12.95</v>
      </c>
      <c r="DV59" s="20">
        <v>3.4490740740740745E-3</v>
      </c>
      <c r="DW59" s="21">
        <v>0</v>
      </c>
      <c r="DX59" s="269"/>
      <c r="DY59" s="18"/>
      <c r="DZ59" s="19"/>
      <c r="EA59" s="18"/>
      <c r="EB59" s="18"/>
      <c r="EC59" s="20"/>
      <c r="ED59" s="21"/>
      <c r="EE59" s="269"/>
      <c r="EF59" s="18"/>
      <c r="EG59" s="19"/>
      <c r="EH59" s="18"/>
      <c r="EI59" s="18"/>
      <c r="EJ59" s="20"/>
      <c r="EK59" s="21"/>
      <c r="EL59" s="269"/>
      <c r="EM59" s="18"/>
      <c r="EN59" s="19"/>
      <c r="EO59" s="18"/>
      <c r="EP59" s="18"/>
      <c r="EQ59" s="20"/>
      <c r="ER59" s="21"/>
      <c r="ES59" s="269">
        <v>1</v>
      </c>
      <c r="ET59" s="18">
        <v>9.6</v>
      </c>
      <c r="EU59" s="19">
        <v>9.6</v>
      </c>
      <c r="EV59" s="18">
        <v>9.6</v>
      </c>
      <c r="EW59" s="18">
        <v>9.6</v>
      </c>
      <c r="EX59" s="20">
        <v>1.8981481481481482E-3</v>
      </c>
      <c r="EY59" s="21">
        <v>0</v>
      </c>
      <c r="EZ59" s="269"/>
      <c r="FA59" s="18"/>
      <c r="FB59" s="19"/>
      <c r="FC59" s="18"/>
      <c r="FD59" s="18"/>
      <c r="FE59" s="20"/>
      <c r="FF59" s="21"/>
      <c r="FG59" s="269"/>
      <c r="FH59" s="18"/>
      <c r="FI59" s="19"/>
      <c r="FJ59" s="18"/>
      <c r="FK59" s="18"/>
      <c r="FL59" s="20"/>
      <c r="FM59" s="21"/>
      <c r="FN59" s="269"/>
      <c r="FO59" s="18"/>
      <c r="FP59" s="19"/>
      <c r="FQ59" s="18"/>
      <c r="FR59" s="18"/>
      <c r="FS59" s="20"/>
      <c r="FT59" s="21"/>
      <c r="FU59" s="269"/>
      <c r="FV59" s="18"/>
      <c r="FW59" s="19"/>
      <c r="FX59" s="18"/>
      <c r="FY59" s="18"/>
      <c r="FZ59" s="20"/>
      <c r="GA59" s="21"/>
      <c r="GB59" s="270"/>
      <c r="GC59" s="27"/>
      <c r="GD59" s="28"/>
      <c r="GE59" s="27"/>
      <c r="GF59" s="27"/>
      <c r="GG59" s="29"/>
      <c r="GH59" s="271"/>
      <c r="GI59" s="269"/>
      <c r="GJ59" s="18"/>
      <c r="GK59" s="19"/>
      <c r="GL59" s="18"/>
      <c r="GM59" s="18"/>
      <c r="GN59" s="20"/>
      <c r="GO59" s="21"/>
      <c r="GP59" s="269"/>
      <c r="GQ59" s="18"/>
      <c r="GR59" s="19"/>
      <c r="GS59" s="18"/>
      <c r="GT59" s="18"/>
      <c r="GU59" s="20"/>
      <c r="GV59" s="21"/>
      <c r="GW59" s="269"/>
      <c r="GX59" s="18"/>
      <c r="GY59" s="19"/>
      <c r="GZ59" s="18"/>
      <c r="HA59" s="18"/>
      <c r="HB59" s="20"/>
      <c r="HC59" s="21"/>
      <c r="HD59" s="269"/>
      <c r="HE59" s="18"/>
      <c r="HF59" s="19"/>
      <c r="HG59" s="18"/>
      <c r="HH59" s="18"/>
      <c r="HI59" s="20"/>
      <c r="HJ59" s="21"/>
      <c r="HK59" s="269"/>
      <c r="HL59" s="18"/>
      <c r="HM59" s="19"/>
      <c r="HN59" s="18"/>
      <c r="HO59" s="18"/>
      <c r="HP59" s="20"/>
      <c r="HQ59" s="21"/>
      <c r="HR59" s="269"/>
      <c r="HS59" s="18"/>
      <c r="HT59" s="19"/>
      <c r="HU59" s="18"/>
      <c r="HV59" s="18"/>
      <c r="HW59" s="20"/>
      <c r="HX59" s="21"/>
      <c r="HY59" s="272">
        <v>2</v>
      </c>
      <c r="HZ59" s="272">
        <v>22.549999999999997</v>
      </c>
      <c r="IA59" s="273">
        <v>11.274999999999999</v>
      </c>
      <c r="IB59" s="272">
        <v>9.6</v>
      </c>
      <c r="IC59" s="272">
        <v>12.95</v>
      </c>
      <c r="ID59" s="274">
        <v>2.6736111111111114E-3</v>
      </c>
      <c r="IE59" s="275">
        <v>0</v>
      </c>
      <c r="IF59" s="40">
        <v>2</v>
      </c>
      <c r="IG59" s="18">
        <v>2</v>
      </c>
      <c r="IH59" s="19">
        <v>1</v>
      </c>
      <c r="II59" s="18">
        <v>1</v>
      </c>
      <c r="IJ59" s="18">
        <v>1</v>
      </c>
      <c r="IK59" s="20">
        <v>3.5827546296296295E-2</v>
      </c>
      <c r="IL59" s="21">
        <v>0.5</v>
      </c>
      <c r="IM59" s="269">
        <v>2</v>
      </c>
      <c r="IN59" s="18">
        <v>2</v>
      </c>
      <c r="IO59" s="19">
        <v>1</v>
      </c>
      <c r="IP59" s="18">
        <v>1</v>
      </c>
      <c r="IQ59" s="18">
        <v>1</v>
      </c>
      <c r="IR59" s="20">
        <v>2.9253472222222222E-2</v>
      </c>
      <c r="IS59" s="21">
        <v>1.5</v>
      </c>
      <c r="IT59" s="269">
        <v>2</v>
      </c>
      <c r="IU59" s="18">
        <v>2</v>
      </c>
      <c r="IV59" s="19">
        <v>1</v>
      </c>
      <c r="IW59" s="18">
        <v>1</v>
      </c>
      <c r="IX59" s="18">
        <v>1</v>
      </c>
      <c r="IY59" s="20">
        <v>2.2361111111111109E-2</v>
      </c>
      <c r="IZ59" s="21">
        <v>0.5</v>
      </c>
      <c r="JA59" s="269">
        <v>3</v>
      </c>
      <c r="JB59" s="18">
        <v>2.27</v>
      </c>
      <c r="JC59" s="19">
        <v>0.75666666666666671</v>
      </c>
      <c r="JD59" s="18">
        <v>0.65</v>
      </c>
      <c r="JE59" s="18">
        <v>0.9</v>
      </c>
      <c r="JF59" s="20">
        <v>2.5335648148148149E-2</v>
      </c>
      <c r="JG59" s="21">
        <v>0.33333333333333331</v>
      </c>
      <c r="JH59" s="269">
        <v>4</v>
      </c>
      <c r="JI59" s="18">
        <v>4.2473999999999998</v>
      </c>
      <c r="JJ59" s="19">
        <v>1.06185</v>
      </c>
      <c r="JK59" s="18">
        <v>0.65</v>
      </c>
      <c r="JL59" s="18">
        <v>1.31</v>
      </c>
      <c r="JM59" s="20">
        <v>3.3561921296296295E-2</v>
      </c>
      <c r="JN59" s="21">
        <v>0.5</v>
      </c>
      <c r="JO59" s="269"/>
      <c r="JP59" s="18"/>
      <c r="JQ59" s="19"/>
      <c r="JR59" s="18"/>
      <c r="JS59" s="18"/>
      <c r="JT59" s="20"/>
      <c r="JU59" s="21"/>
      <c r="JV59" s="269"/>
      <c r="JW59" s="18"/>
      <c r="JX59" s="19"/>
      <c r="JY59" s="18"/>
      <c r="JZ59" s="18"/>
      <c r="KA59" s="20"/>
      <c r="KB59" s="21"/>
      <c r="KC59" s="269"/>
      <c r="KD59" s="18"/>
      <c r="KE59" s="19"/>
      <c r="KF59" s="18"/>
      <c r="KG59" s="18"/>
      <c r="KH59" s="20"/>
      <c r="KI59" s="21"/>
      <c r="KJ59" s="269"/>
      <c r="KK59" s="18"/>
      <c r="KL59" s="19"/>
      <c r="KM59" s="18"/>
      <c r="KN59" s="18"/>
      <c r="KO59" s="20"/>
      <c r="KP59" s="21"/>
      <c r="KQ59" s="270"/>
      <c r="KR59" s="27"/>
      <c r="KS59" s="28"/>
      <c r="KT59" s="27"/>
      <c r="KU59" s="27"/>
      <c r="KV59" s="29"/>
      <c r="KW59" s="271"/>
      <c r="KX59" s="269"/>
      <c r="KY59" s="18"/>
      <c r="KZ59" s="19"/>
      <c r="LA59" s="18"/>
      <c r="LB59" s="18"/>
      <c r="LC59" s="20"/>
      <c r="LD59" s="21"/>
      <c r="LE59" s="269"/>
      <c r="LF59" s="18"/>
      <c r="LG59" s="19"/>
      <c r="LH59" s="18"/>
      <c r="LI59" s="18"/>
      <c r="LJ59" s="20"/>
      <c r="LK59" s="21"/>
      <c r="LL59" s="269"/>
      <c r="LM59" s="18"/>
      <c r="LN59" s="19"/>
      <c r="LO59" s="18"/>
      <c r="LP59" s="18"/>
      <c r="LQ59" s="20"/>
      <c r="LR59" s="21"/>
      <c r="LS59" s="269"/>
      <c r="LT59" s="18"/>
      <c r="LU59" s="19"/>
      <c r="LV59" s="18"/>
      <c r="LW59" s="18"/>
      <c r="LX59" s="20"/>
      <c r="LY59" s="21"/>
      <c r="LZ59" s="269"/>
      <c r="MA59" s="18"/>
      <c r="MB59" s="19"/>
      <c r="MC59" s="18"/>
      <c r="MD59" s="18"/>
      <c r="ME59" s="20"/>
      <c r="MF59" s="21"/>
      <c r="MG59" s="269"/>
      <c r="MH59" s="18"/>
      <c r="MI59" s="19"/>
      <c r="MJ59" s="18"/>
      <c r="MK59" s="18"/>
      <c r="ML59" s="20"/>
      <c r="MM59" s="21"/>
      <c r="MN59" s="272">
        <v>13</v>
      </c>
      <c r="MO59" s="272">
        <v>12.5174</v>
      </c>
      <c r="MP59" s="273">
        <v>0.96287692307692307</v>
      </c>
      <c r="MQ59" s="272">
        <v>0.65</v>
      </c>
      <c r="MR59" s="272">
        <v>1.31</v>
      </c>
      <c r="MS59" s="274">
        <v>2.9626068376068373E-2</v>
      </c>
      <c r="MT59" s="275">
        <v>0.61538461538461542</v>
      </c>
      <c r="MU59" s="40"/>
      <c r="MV59" s="18"/>
      <c r="MW59" s="19"/>
      <c r="MX59" s="18"/>
      <c r="MY59" s="18"/>
      <c r="MZ59" s="20"/>
      <c r="NA59" s="21"/>
      <c r="NB59" s="272"/>
      <c r="NC59" s="272"/>
      <c r="ND59" s="273"/>
      <c r="NE59" s="272"/>
      <c r="NF59" s="272"/>
      <c r="NG59" s="274"/>
      <c r="NH59" s="276"/>
    </row>
    <row r="60" spans="1:372" s="22" customFormat="1" x14ac:dyDescent="0.2">
      <c r="A60" s="277">
        <v>50</v>
      </c>
      <c r="B60" s="40">
        <v>7</v>
      </c>
      <c r="C60" s="18">
        <v>17.23</v>
      </c>
      <c r="D60" s="19">
        <v>2.4614285714285713</v>
      </c>
      <c r="E60" s="18">
        <v>1.45</v>
      </c>
      <c r="F60" s="18">
        <v>3.1</v>
      </c>
      <c r="G60" s="20">
        <v>7.6736111111111102E-3</v>
      </c>
      <c r="H60" s="21">
        <v>0.14285714285714285</v>
      </c>
      <c r="I60" s="269"/>
      <c r="J60" s="18"/>
      <c r="K60" s="19"/>
      <c r="L60" s="18"/>
      <c r="M60" s="18"/>
      <c r="N60" s="20"/>
      <c r="O60" s="21"/>
      <c r="P60" s="269">
        <v>3</v>
      </c>
      <c r="Q60" s="18">
        <v>11.5</v>
      </c>
      <c r="R60" s="19">
        <v>3.8333333333333335</v>
      </c>
      <c r="S60" s="18">
        <v>3.2</v>
      </c>
      <c r="T60" s="18">
        <v>4.5</v>
      </c>
      <c r="U60" s="20">
        <v>8.0092592592592594E-3</v>
      </c>
      <c r="V60" s="21">
        <v>0</v>
      </c>
      <c r="W60" s="269">
        <v>3</v>
      </c>
      <c r="X60" s="18">
        <v>12</v>
      </c>
      <c r="Y60" s="19">
        <v>4</v>
      </c>
      <c r="Z60" s="18">
        <v>3</v>
      </c>
      <c r="AA60" s="18">
        <v>5</v>
      </c>
      <c r="AB60" s="20">
        <v>7.4729938271604936E-3</v>
      </c>
      <c r="AC60" s="21">
        <v>0.33333333333333331</v>
      </c>
      <c r="AD60" s="269">
        <v>2</v>
      </c>
      <c r="AE60" s="18">
        <v>10.5</v>
      </c>
      <c r="AF60" s="19">
        <v>5.25</v>
      </c>
      <c r="AG60" s="18">
        <v>3</v>
      </c>
      <c r="AH60" s="18">
        <v>7.5</v>
      </c>
      <c r="AI60" s="20">
        <v>6.9618055555555561E-3</v>
      </c>
      <c r="AJ60" s="21">
        <v>3.5</v>
      </c>
      <c r="AK60" s="269">
        <v>2</v>
      </c>
      <c r="AL60" s="18">
        <v>4</v>
      </c>
      <c r="AM60" s="19">
        <v>2</v>
      </c>
      <c r="AN60" s="18">
        <v>1</v>
      </c>
      <c r="AO60" s="18">
        <v>3</v>
      </c>
      <c r="AP60" s="20">
        <v>6.8460648148148152E-3</v>
      </c>
      <c r="AQ60" s="21">
        <v>1.5</v>
      </c>
      <c r="AR60" s="269">
        <v>2</v>
      </c>
      <c r="AS60" s="18">
        <v>3.5</v>
      </c>
      <c r="AT60" s="19">
        <v>1.75</v>
      </c>
      <c r="AU60" s="18">
        <v>1</v>
      </c>
      <c r="AV60" s="18">
        <v>2.5</v>
      </c>
      <c r="AW60" s="20">
        <v>7.3437500000000005E-3</v>
      </c>
      <c r="AX60" s="21">
        <v>2</v>
      </c>
      <c r="AY60" s="269"/>
      <c r="AZ60" s="18"/>
      <c r="BA60" s="19"/>
      <c r="BB60" s="18"/>
      <c r="BC60" s="18"/>
      <c r="BD60" s="20"/>
      <c r="BE60" s="21"/>
      <c r="BF60" s="269">
        <v>1</v>
      </c>
      <c r="BG60" s="18">
        <v>2</v>
      </c>
      <c r="BH60" s="19">
        <v>2</v>
      </c>
      <c r="BI60" s="18">
        <v>2</v>
      </c>
      <c r="BJ60" s="18">
        <v>2</v>
      </c>
      <c r="BK60" s="20">
        <v>6.2268518518518515E-3</v>
      </c>
      <c r="BL60" s="21">
        <v>3</v>
      </c>
      <c r="BM60" s="270"/>
      <c r="BN60" s="27"/>
      <c r="BO60" s="28"/>
      <c r="BP60" s="27"/>
      <c r="BQ60" s="27"/>
      <c r="BR60" s="29"/>
      <c r="BS60" s="271"/>
      <c r="BT60" s="269">
        <v>3</v>
      </c>
      <c r="BU60" s="18">
        <v>10</v>
      </c>
      <c r="BV60" s="19">
        <v>3.3333333333333335</v>
      </c>
      <c r="BW60" s="18">
        <v>3</v>
      </c>
      <c r="BX60" s="18">
        <v>4</v>
      </c>
      <c r="BY60" s="20">
        <v>6.8479938271604939E-3</v>
      </c>
      <c r="BZ60" s="21">
        <v>1.6666666666666667</v>
      </c>
      <c r="CA60" s="269">
        <v>1</v>
      </c>
      <c r="CB60" s="18">
        <v>1</v>
      </c>
      <c r="CC60" s="19">
        <v>1</v>
      </c>
      <c r="CD60" s="18">
        <v>1</v>
      </c>
      <c r="CE60" s="18">
        <v>1</v>
      </c>
      <c r="CF60" s="20">
        <v>6.8865740740740736E-3</v>
      </c>
      <c r="CG60" s="21">
        <v>3</v>
      </c>
      <c r="CH60" s="269"/>
      <c r="CI60" s="18"/>
      <c r="CJ60" s="19"/>
      <c r="CK60" s="18"/>
      <c r="CL60" s="18"/>
      <c r="CM60" s="20"/>
      <c r="CN60" s="21"/>
      <c r="CO60" s="269"/>
      <c r="CP60" s="18"/>
      <c r="CQ60" s="19"/>
      <c r="CR60" s="18"/>
      <c r="CS60" s="18"/>
      <c r="CT60" s="20"/>
      <c r="CU60" s="21"/>
      <c r="CV60" s="269"/>
      <c r="CW60" s="18"/>
      <c r="CX60" s="19"/>
      <c r="CY60" s="18"/>
      <c r="CZ60" s="18"/>
      <c r="DA60" s="20"/>
      <c r="DB60" s="21"/>
      <c r="DC60" s="269"/>
      <c r="DD60" s="18"/>
      <c r="DE60" s="19"/>
      <c r="DF60" s="18"/>
      <c r="DG60" s="18"/>
      <c r="DH60" s="20"/>
      <c r="DI60" s="21"/>
      <c r="DJ60" s="272">
        <v>24</v>
      </c>
      <c r="DK60" s="272">
        <v>71.73</v>
      </c>
      <c r="DL60" s="273">
        <v>2.98875</v>
      </c>
      <c r="DM60" s="272">
        <v>1</v>
      </c>
      <c r="DN60" s="272">
        <v>7.5</v>
      </c>
      <c r="DO60" s="274">
        <v>7.3384452160493831E-3</v>
      </c>
      <c r="DP60" s="275">
        <v>1.125</v>
      </c>
      <c r="DQ60" s="40"/>
      <c r="DR60" s="18"/>
      <c r="DS60" s="19"/>
      <c r="DT60" s="18"/>
      <c r="DU60" s="18"/>
      <c r="DV60" s="20"/>
      <c r="DW60" s="21"/>
      <c r="DX60" s="269">
        <v>1</v>
      </c>
      <c r="DY60" s="18">
        <v>16.170000000000002</v>
      </c>
      <c r="DZ60" s="19">
        <v>16.170000000000002</v>
      </c>
      <c r="EA60" s="18">
        <v>16.170000000000002</v>
      </c>
      <c r="EB60" s="18">
        <v>16.170000000000002</v>
      </c>
      <c r="EC60" s="20">
        <v>3.3217592592592591E-3</v>
      </c>
      <c r="ED60" s="21">
        <v>1</v>
      </c>
      <c r="EE60" s="269">
        <v>1</v>
      </c>
      <c r="EF60" s="18">
        <v>14.4</v>
      </c>
      <c r="EG60" s="19">
        <v>14.4</v>
      </c>
      <c r="EH60" s="18">
        <v>14.4</v>
      </c>
      <c r="EI60" s="18">
        <v>14.4</v>
      </c>
      <c r="EJ60" s="20">
        <v>3.6342592592592594E-3</v>
      </c>
      <c r="EK60" s="21">
        <v>1</v>
      </c>
      <c r="EL60" s="269">
        <v>1</v>
      </c>
      <c r="EM60" s="18">
        <v>10</v>
      </c>
      <c r="EN60" s="19">
        <v>10</v>
      </c>
      <c r="EO60" s="18">
        <v>10</v>
      </c>
      <c r="EP60" s="18">
        <v>10</v>
      </c>
      <c r="EQ60" s="20">
        <v>1.9675925925925928E-3</v>
      </c>
      <c r="ER60" s="21">
        <v>0</v>
      </c>
      <c r="ES60" s="269">
        <v>1</v>
      </c>
      <c r="ET60" s="18">
        <v>12.7</v>
      </c>
      <c r="EU60" s="19">
        <v>12.7</v>
      </c>
      <c r="EV60" s="18">
        <v>12.7</v>
      </c>
      <c r="EW60" s="18">
        <v>12.7</v>
      </c>
      <c r="EX60" s="20">
        <v>1.7476851851851852E-3</v>
      </c>
      <c r="EY60" s="21">
        <v>0</v>
      </c>
      <c r="EZ60" s="269"/>
      <c r="FA60" s="18"/>
      <c r="FB60" s="19"/>
      <c r="FC60" s="18"/>
      <c r="FD60" s="18"/>
      <c r="FE60" s="20"/>
      <c r="FF60" s="21"/>
      <c r="FG60" s="269"/>
      <c r="FH60" s="18"/>
      <c r="FI60" s="19"/>
      <c r="FJ60" s="18"/>
      <c r="FK60" s="18"/>
      <c r="FL60" s="20"/>
      <c r="FM60" s="21"/>
      <c r="FN60" s="269"/>
      <c r="FO60" s="18"/>
      <c r="FP60" s="19"/>
      <c r="FQ60" s="18"/>
      <c r="FR60" s="18"/>
      <c r="FS60" s="20"/>
      <c r="FT60" s="21"/>
      <c r="FU60" s="269"/>
      <c r="FV60" s="18"/>
      <c r="FW60" s="19"/>
      <c r="FX60" s="18"/>
      <c r="FY60" s="18"/>
      <c r="FZ60" s="20"/>
      <c r="GA60" s="21"/>
      <c r="GB60" s="270"/>
      <c r="GC60" s="27"/>
      <c r="GD60" s="28"/>
      <c r="GE60" s="27"/>
      <c r="GF60" s="27"/>
      <c r="GG60" s="29"/>
      <c r="GH60" s="271"/>
      <c r="GI60" s="269"/>
      <c r="GJ60" s="18"/>
      <c r="GK60" s="19"/>
      <c r="GL60" s="18"/>
      <c r="GM60" s="18"/>
      <c r="GN60" s="20"/>
      <c r="GO60" s="21"/>
      <c r="GP60" s="269"/>
      <c r="GQ60" s="18"/>
      <c r="GR60" s="19"/>
      <c r="GS60" s="18"/>
      <c r="GT60" s="18"/>
      <c r="GU60" s="20"/>
      <c r="GV60" s="21"/>
      <c r="GW60" s="269"/>
      <c r="GX60" s="18"/>
      <c r="GY60" s="19"/>
      <c r="GZ60" s="18"/>
      <c r="HA60" s="18"/>
      <c r="HB60" s="20"/>
      <c r="HC60" s="21"/>
      <c r="HD60" s="269"/>
      <c r="HE60" s="18"/>
      <c r="HF60" s="19"/>
      <c r="HG60" s="18"/>
      <c r="HH60" s="18"/>
      <c r="HI60" s="20"/>
      <c r="HJ60" s="21"/>
      <c r="HK60" s="269"/>
      <c r="HL60" s="18"/>
      <c r="HM60" s="19"/>
      <c r="HN60" s="18"/>
      <c r="HO60" s="18"/>
      <c r="HP60" s="20"/>
      <c r="HQ60" s="21"/>
      <c r="HR60" s="269"/>
      <c r="HS60" s="18"/>
      <c r="HT60" s="19"/>
      <c r="HU60" s="18"/>
      <c r="HV60" s="18"/>
      <c r="HW60" s="20"/>
      <c r="HX60" s="21"/>
      <c r="HY60" s="272">
        <v>4</v>
      </c>
      <c r="HZ60" s="272">
        <v>53.269999999999996</v>
      </c>
      <c r="IA60" s="273">
        <v>13.317499999999999</v>
      </c>
      <c r="IB60" s="272">
        <v>10</v>
      </c>
      <c r="IC60" s="272">
        <v>16.170000000000002</v>
      </c>
      <c r="ID60" s="274">
        <v>2.6678240740740742E-3</v>
      </c>
      <c r="IE60" s="275">
        <v>0.5</v>
      </c>
      <c r="IF60" s="40">
        <v>2</v>
      </c>
      <c r="IG60" s="18">
        <v>1.9889999999999999</v>
      </c>
      <c r="IH60" s="19">
        <v>0.99449999999999994</v>
      </c>
      <c r="II60" s="18">
        <v>0.96599999999999997</v>
      </c>
      <c r="IJ60" s="18">
        <v>1.0229999999999999</v>
      </c>
      <c r="IK60" s="20">
        <v>2.537037037037037E-2</v>
      </c>
      <c r="IL60" s="21">
        <v>0</v>
      </c>
      <c r="IM60" s="269">
        <v>1</v>
      </c>
      <c r="IN60" s="18">
        <v>0.75</v>
      </c>
      <c r="IO60" s="19">
        <v>0.75</v>
      </c>
      <c r="IP60" s="18">
        <v>0.75</v>
      </c>
      <c r="IQ60" s="18">
        <v>0.75</v>
      </c>
      <c r="IR60" s="20">
        <v>2.0509259259259258E-2</v>
      </c>
      <c r="IS60" s="21">
        <v>3</v>
      </c>
      <c r="IT60" s="269">
        <v>1</v>
      </c>
      <c r="IU60" s="18">
        <v>1</v>
      </c>
      <c r="IV60" s="19">
        <v>1</v>
      </c>
      <c r="IW60" s="18">
        <v>1</v>
      </c>
      <c r="IX60" s="18">
        <v>1</v>
      </c>
      <c r="IY60" s="20">
        <v>2.4305555555555556E-2</v>
      </c>
      <c r="IZ60" s="21">
        <v>0</v>
      </c>
      <c r="JA60" s="269">
        <v>1</v>
      </c>
      <c r="JB60" s="18">
        <v>1.02</v>
      </c>
      <c r="JC60" s="19">
        <v>1.02</v>
      </c>
      <c r="JD60" s="18">
        <v>1.02</v>
      </c>
      <c r="JE60" s="18">
        <v>1.02</v>
      </c>
      <c r="JF60" s="20">
        <v>2.7743055555555559E-2</v>
      </c>
      <c r="JG60" s="21">
        <v>0</v>
      </c>
      <c r="JH60" s="269">
        <v>2</v>
      </c>
      <c r="JI60" s="18">
        <v>1.7200000000000002</v>
      </c>
      <c r="JJ60" s="19">
        <v>0.8600000000000001</v>
      </c>
      <c r="JK60" s="18">
        <v>0.35</v>
      </c>
      <c r="JL60" s="18">
        <v>1.37</v>
      </c>
      <c r="JM60" s="20">
        <v>3.3784722222222223E-2</v>
      </c>
      <c r="JN60" s="21">
        <v>0</v>
      </c>
      <c r="JO60" s="269"/>
      <c r="JP60" s="18"/>
      <c r="JQ60" s="19"/>
      <c r="JR60" s="18"/>
      <c r="JS60" s="18"/>
      <c r="JT60" s="20"/>
      <c r="JU60" s="21"/>
      <c r="JV60" s="269"/>
      <c r="JW60" s="18"/>
      <c r="JX60" s="19"/>
      <c r="JY60" s="18"/>
      <c r="JZ60" s="18"/>
      <c r="KA60" s="20"/>
      <c r="KB60" s="21"/>
      <c r="KC60" s="269"/>
      <c r="KD60" s="18"/>
      <c r="KE60" s="19"/>
      <c r="KF60" s="18"/>
      <c r="KG60" s="18"/>
      <c r="KH60" s="20"/>
      <c r="KI60" s="21"/>
      <c r="KJ60" s="269"/>
      <c r="KK60" s="18"/>
      <c r="KL60" s="19"/>
      <c r="KM60" s="18"/>
      <c r="KN60" s="18"/>
      <c r="KO60" s="20"/>
      <c r="KP60" s="21"/>
      <c r="KQ60" s="270"/>
      <c r="KR60" s="27"/>
      <c r="KS60" s="28"/>
      <c r="KT60" s="27"/>
      <c r="KU60" s="27"/>
      <c r="KV60" s="29"/>
      <c r="KW60" s="271"/>
      <c r="KX60" s="269"/>
      <c r="KY60" s="18"/>
      <c r="KZ60" s="19"/>
      <c r="LA60" s="18"/>
      <c r="LB60" s="18"/>
      <c r="LC60" s="20"/>
      <c r="LD60" s="21"/>
      <c r="LE60" s="269"/>
      <c r="LF60" s="18"/>
      <c r="LG60" s="19"/>
      <c r="LH60" s="18"/>
      <c r="LI60" s="18"/>
      <c r="LJ60" s="20"/>
      <c r="LK60" s="21"/>
      <c r="LL60" s="269"/>
      <c r="LM60" s="18"/>
      <c r="LN60" s="19"/>
      <c r="LO60" s="18"/>
      <c r="LP60" s="18"/>
      <c r="LQ60" s="20"/>
      <c r="LR60" s="21"/>
      <c r="LS60" s="269"/>
      <c r="LT60" s="18"/>
      <c r="LU60" s="19"/>
      <c r="LV60" s="18"/>
      <c r="LW60" s="18"/>
      <c r="LX60" s="20"/>
      <c r="LY60" s="21"/>
      <c r="LZ60" s="269"/>
      <c r="MA60" s="18"/>
      <c r="MB60" s="19"/>
      <c r="MC60" s="18"/>
      <c r="MD60" s="18"/>
      <c r="ME60" s="20"/>
      <c r="MF60" s="21"/>
      <c r="MG60" s="269"/>
      <c r="MH60" s="18"/>
      <c r="MI60" s="19"/>
      <c r="MJ60" s="18"/>
      <c r="MK60" s="18"/>
      <c r="ML60" s="20"/>
      <c r="MM60" s="21"/>
      <c r="MN60" s="272">
        <v>7</v>
      </c>
      <c r="MO60" s="272">
        <v>6.4790000000000001</v>
      </c>
      <c r="MP60" s="273">
        <v>0.9255714285714286</v>
      </c>
      <c r="MQ60" s="272">
        <v>0.35</v>
      </c>
      <c r="MR60" s="272">
        <v>1.37</v>
      </c>
      <c r="MS60" s="274">
        <v>2.7266865079365075E-2</v>
      </c>
      <c r="MT60" s="275">
        <v>0.42857142857142855</v>
      </c>
      <c r="MU60" s="40">
        <v>1</v>
      </c>
      <c r="MV60" s="18">
        <v>1</v>
      </c>
      <c r="MW60" s="19">
        <v>1</v>
      </c>
      <c r="MX60" s="18">
        <v>1</v>
      </c>
      <c r="MY60" s="18">
        <v>1</v>
      </c>
      <c r="MZ60" s="20">
        <v>3.125E-2</v>
      </c>
      <c r="NA60" s="21">
        <v>0</v>
      </c>
      <c r="NB60" s="272">
        <v>1</v>
      </c>
      <c r="NC60" s="272">
        <v>1</v>
      </c>
      <c r="ND60" s="273">
        <v>1</v>
      </c>
      <c r="NE60" s="272">
        <v>1</v>
      </c>
      <c r="NF60" s="272">
        <v>1</v>
      </c>
      <c r="NG60" s="274">
        <v>3.125E-2</v>
      </c>
      <c r="NH60" s="276">
        <v>0</v>
      </c>
    </row>
    <row r="61" spans="1:372" s="22" customFormat="1" x14ac:dyDescent="0.2">
      <c r="A61" s="256">
        <v>51</v>
      </c>
      <c r="B61" s="40">
        <v>7</v>
      </c>
      <c r="C61" s="18">
        <v>21.09</v>
      </c>
      <c r="D61" s="19">
        <v>3.0128571428571429</v>
      </c>
      <c r="E61" s="18">
        <v>3</v>
      </c>
      <c r="F61" s="18">
        <v>3.06</v>
      </c>
      <c r="G61" s="20">
        <v>7.0105820105820114E-3</v>
      </c>
      <c r="H61" s="21">
        <v>0.5714285714285714</v>
      </c>
      <c r="I61" s="269">
        <v>2</v>
      </c>
      <c r="J61" s="18">
        <v>3.8</v>
      </c>
      <c r="K61" s="19">
        <v>1.9</v>
      </c>
      <c r="L61" s="18">
        <v>1.5</v>
      </c>
      <c r="M61" s="18">
        <v>2.2999999999999998</v>
      </c>
      <c r="N61" s="20">
        <v>8.3622685185185189E-3</v>
      </c>
      <c r="O61" s="21">
        <v>0.5</v>
      </c>
      <c r="P61" s="269">
        <v>3</v>
      </c>
      <c r="Q61" s="18">
        <v>24.15</v>
      </c>
      <c r="R61" s="19">
        <v>8.0499999999999989</v>
      </c>
      <c r="S61" s="18">
        <v>4.5</v>
      </c>
      <c r="T61" s="18">
        <v>10.5</v>
      </c>
      <c r="U61" s="20">
        <v>8.3333333333333332E-3</v>
      </c>
      <c r="V61" s="21">
        <v>1</v>
      </c>
      <c r="W61" s="269">
        <v>2</v>
      </c>
      <c r="X61" s="18">
        <v>6.6</v>
      </c>
      <c r="Y61" s="19">
        <v>3.3</v>
      </c>
      <c r="Z61" s="18">
        <v>3.2</v>
      </c>
      <c r="AA61" s="18">
        <v>3.4</v>
      </c>
      <c r="AB61" s="20">
        <v>6.6666666666666662E-3</v>
      </c>
      <c r="AC61" s="21">
        <v>0.5</v>
      </c>
      <c r="AD61" s="269">
        <v>1</v>
      </c>
      <c r="AE61" s="18">
        <v>3</v>
      </c>
      <c r="AF61" s="19">
        <v>3</v>
      </c>
      <c r="AG61" s="18">
        <v>3</v>
      </c>
      <c r="AH61" s="18">
        <v>3</v>
      </c>
      <c r="AI61" s="20">
        <v>6.7476851851851856E-3</v>
      </c>
      <c r="AJ61" s="21">
        <v>0</v>
      </c>
      <c r="AK61" s="269">
        <v>2</v>
      </c>
      <c r="AL61" s="18">
        <v>4.12</v>
      </c>
      <c r="AM61" s="19">
        <v>2.06</v>
      </c>
      <c r="AN61" s="18">
        <v>1</v>
      </c>
      <c r="AO61" s="18">
        <v>3.12</v>
      </c>
      <c r="AP61" s="20">
        <v>6.4467592592592597E-3</v>
      </c>
      <c r="AQ61" s="21">
        <v>2.5</v>
      </c>
      <c r="AR61" s="269"/>
      <c r="AS61" s="18"/>
      <c r="AT61" s="19"/>
      <c r="AU61" s="18"/>
      <c r="AV61" s="18"/>
      <c r="AW61" s="20"/>
      <c r="AX61" s="21"/>
      <c r="AY61" s="269"/>
      <c r="AZ61" s="18"/>
      <c r="BA61" s="19"/>
      <c r="BB61" s="18"/>
      <c r="BC61" s="18"/>
      <c r="BD61" s="20"/>
      <c r="BE61" s="21"/>
      <c r="BF61" s="269"/>
      <c r="BG61" s="18"/>
      <c r="BH61" s="19"/>
      <c r="BI61" s="18"/>
      <c r="BJ61" s="18"/>
      <c r="BK61" s="20"/>
      <c r="BL61" s="21"/>
      <c r="BM61" s="270">
        <v>1</v>
      </c>
      <c r="BN61" s="27">
        <v>2</v>
      </c>
      <c r="BO61" s="28">
        <v>2</v>
      </c>
      <c r="BP61" s="27">
        <v>2</v>
      </c>
      <c r="BQ61" s="27">
        <v>2</v>
      </c>
      <c r="BR61" s="29">
        <v>6.4004629629629628E-3</v>
      </c>
      <c r="BS61" s="271">
        <v>5</v>
      </c>
      <c r="BT61" s="269">
        <v>1</v>
      </c>
      <c r="BU61" s="18">
        <v>3</v>
      </c>
      <c r="BV61" s="19">
        <v>3</v>
      </c>
      <c r="BW61" s="18">
        <v>3</v>
      </c>
      <c r="BX61" s="18">
        <v>3</v>
      </c>
      <c r="BY61" s="20">
        <v>6.9675925925925921E-3</v>
      </c>
      <c r="BZ61" s="21">
        <v>4</v>
      </c>
      <c r="CA61" s="269">
        <v>1</v>
      </c>
      <c r="CB61" s="18">
        <v>1.75</v>
      </c>
      <c r="CC61" s="19">
        <v>1.75</v>
      </c>
      <c r="CD61" s="18">
        <v>1.75</v>
      </c>
      <c r="CE61" s="18">
        <v>1.75</v>
      </c>
      <c r="CF61" s="20">
        <v>7.9398148148148145E-3</v>
      </c>
      <c r="CG61" s="21">
        <v>4</v>
      </c>
      <c r="CH61" s="269"/>
      <c r="CI61" s="18"/>
      <c r="CJ61" s="19"/>
      <c r="CK61" s="18"/>
      <c r="CL61" s="18"/>
      <c r="CM61" s="20"/>
      <c r="CN61" s="21"/>
      <c r="CO61" s="269"/>
      <c r="CP61" s="18"/>
      <c r="CQ61" s="19"/>
      <c r="CR61" s="18"/>
      <c r="CS61" s="18"/>
      <c r="CT61" s="20"/>
      <c r="CU61" s="21"/>
      <c r="CV61" s="269"/>
      <c r="CW61" s="18"/>
      <c r="CX61" s="19"/>
      <c r="CY61" s="18"/>
      <c r="CZ61" s="18"/>
      <c r="DA61" s="20"/>
      <c r="DB61" s="21"/>
      <c r="DC61" s="269"/>
      <c r="DD61" s="18"/>
      <c r="DE61" s="19"/>
      <c r="DF61" s="18"/>
      <c r="DG61" s="18"/>
      <c r="DH61" s="20"/>
      <c r="DI61" s="21"/>
      <c r="DJ61" s="272">
        <v>20</v>
      </c>
      <c r="DK61" s="272">
        <v>69.509999999999991</v>
      </c>
      <c r="DL61" s="273">
        <v>3.4754999999999994</v>
      </c>
      <c r="DM61" s="272">
        <v>1</v>
      </c>
      <c r="DN61" s="272">
        <v>10.5</v>
      </c>
      <c r="DO61" s="274">
        <v>7.2540509259259259E-3</v>
      </c>
      <c r="DP61" s="275">
        <v>1.35</v>
      </c>
      <c r="DQ61" s="40"/>
      <c r="DR61" s="18"/>
      <c r="DS61" s="19"/>
      <c r="DT61" s="18"/>
      <c r="DU61" s="18"/>
      <c r="DV61" s="20"/>
      <c r="DW61" s="21"/>
      <c r="DX61" s="269">
        <v>1</v>
      </c>
      <c r="DY61" s="18">
        <v>20.25</v>
      </c>
      <c r="DZ61" s="19">
        <v>20.25</v>
      </c>
      <c r="EA61" s="18">
        <v>20.25</v>
      </c>
      <c r="EB61" s="18">
        <v>20.25</v>
      </c>
      <c r="EC61" s="20">
        <v>3.530092592592592E-3</v>
      </c>
      <c r="ED61" s="21">
        <v>1</v>
      </c>
      <c r="EE61" s="269">
        <v>4</v>
      </c>
      <c r="EF61" s="18">
        <v>50</v>
      </c>
      <c r="EG61" s="19">
        <v>12.5</v>
      </c>
      <c r="EH61" s="18">
        <v>10</v>
      </c>
      <c r="EI61" s="18">
        <v>15</v>
      </c>
      <c r="EJ61" s="20">
        <v>2.2019675925925926E-3</v>
      </c>
      <c r="EK61" s="21">
        <v>0.25</v>
      </c>
      <c r="EL61" s="269"/>
      <c r="EM61" s="18"/>
      <c r="EN61" s="19"/>
      <c r="EO61" s="18"/>
      <c r="EP61" s="18"/>
      <c r="EQ61" s="20"/>
      <c r="ER61" s="21"/>
      <c r="ES61" s="269">
        <v>2</v>
      </c>
      <c r="ET61" s="18">
        <v>22</v>
      </c>
      <c r="EU61" s="19">
        <v>11</v>
      </c>
      <c r="EV61" s="18">
        <v>10.3</v>
      </c>
      <c r="EW61" s="18">
        <v>11.7</v>
      </c>
      <c r="EX61" s="20">
        <v>1.9907407407407408E-3</v>
      </c>
      <c r="EY61" s="21">
        <v>2.5</v>
      </c>
      <c r="EZ61" s="269"/>
      <c r="FA61" s="18"/>
      <c r="FB61" s="19"/>
      <c r="FC61" s="18"/>
      <c r="FD61" s="18"/>
      <c r="FE61" s="20"/>
      <c r="FF61" s="21"/>
      <c r="FG61" s="269"/>
      <c r="FH61" s="18"/>
      <c r="FI61" s="19"/>
      <c r="FJ61" s="18"/>
      <c r="FK61" s="18"/>
      <c r="FL61" s="20"/>
      <c r="FM61" s="21"/>
      <c r="FN61" s="269"/>
      <c r="FO61" s="18"/>
      <c r="FP61" s="19"/>
      <c r="FQ61" s="18"/>
      <c r="FR61" s="18"/>
      <c r="FS61" s="20"/>
      <c r="FT61" s="21"/>
      <c r="FU61" s="269"/>
      <c r="FV61" s="18"/>
      <c r="FW61" s="19"/>
      <c r="FX61" s="18"/>
      <c r="FY61" s="18"/>
      <c r="FZ61" s="20"/>
      <c r="GA61" s="21"/>
      <c r="GB61" s="270"/>
      <c r="GC61" s="27"/>
      <c r="GD61" s="28"/>
      <c r="GE61" s="27"/>
      <c r="GF61" s="27"/>
      <c r="GG61" s="29"/>
      <c r="GH61" s="271"/>
      <c r="GI61" s="269"/>
      <c r="GJ61" s="18"/>
      <c r="GK61" s="19"/>
      <c r="GL61" s="18"/>
      <c r="GM61" s="18"/>
      <c r="GN61" s="20"/>
      <c r="GO61" s="21"/>
      <c r="GP61" s="269"/>
      <c r="GQ61" s="18"/>
      <c r="GR61" s="19"/>
      <c r="GS61" s="18"/>
      <c r="GT61" s="18"/>
      <c r="GU61" s="20"/>
      <c r="GV61" s="21"/>
      <c r="GW61" s="269"/>
      <c r="GX61" s="18"/>
      <c r="GY61" s="19"/>
      <c r="GZ61" s="18"/>
      <c r="HA61" s="18"/>
      <c r="HB61" s="20"/>
      <c r="HC61" s="21"/>
      <c r="HD61" s="269"/>
      <c r="HE61" s="18"/>
      <c r="HF61" s="19"/>
      <c r="HG61" s="18"/>
      <c r="HH61" s="18"/>
      <c r="HI61" s="20"/>
      <c r="HJ61" s="21"/>
      <c r="HK61" s="269"/>
      <c r="HL61" s="18"/>
      <c r="HM61" s="19"/>
      <c r="HN61" s="18"/>
      <c r="HO61" s="18"/>
      <c r="HP61" s="20"/>
      <c r="HQ61" s="21"/>
      <c r="HR61" s="269"/>
      <c r="HS61" s="18"/>
      <c r="HT61" s="19"/>
      <c r="HU61" s="18"/>
      <c r="HV61" s="18"/>
      <c r="HW61" s="20"/>
      <c r="HX61" s="21"/>
      <c r="HY61" s="272">
        <v>7</v>
      </c>
      <c r="HZ61" s="272">
        <v>92.25</v>
      </c>
      <c r="IA61" s="273">
        <v>13.178571428571429</v>
      </c>
      <c r="IB61" s="272">
        <v>10</v>
      </c>
      <c r="IC61" s="272">
        <v>20.25</v>
      </c>
      <c r="ID61" s="274">
        <v>2.3313492063492063E-3</v>
      </c>
      <c r="IE61" s="275">
        <v>1</v>
      </c>
      <c r="IF61" s="40">
        <v>2</v>
      </c>
      <c r="IG61" s="18">
        <v>1.95</v>
      </c>
      <c r="IH61" s="19">
        <v>0.97499999999999998</v>
      </c>
      <c r="II61" s="18">
        <v>0.95</v>
      </c>
      <c r="IJ61" s="18">
        <v>1</v>
      </c>
      <c r="IK61" s="20">
        <v>2.2939814814814816E-2</v>
      </c>
      <c r="IL61" s="21">
        <v>0.5</v>
      </c>
      <c r="IM61" s="269">
        <v>1</v>
      </c>
      <c r="IN61" s="18">
        <v>0.75</v>
      </c>
      <c r="IO61" s="19">
        <v>0.75</v>
      </c>
      <c r="IP61" s="18">
        <v>0.75</v>
      </c>
      <c r="IQ61" s="18">
        <v>0.75</v>
      </c>
      <c r="IR61" s="20">
        <v>1.9363425925925926E-2</v>
      </c>
      <c r="IS61" s="21">
        <v>1</v>
      </c>
      <c r="IT61" s="269"/>
      <c r="IU61" s="18"/>
      <c r="IV61" s="19"/>
      <c r="IW61" s="18"/>
      <c r="IX61" s="18"/>
      <c r="IY61" s="20"/>
      <c r="IZ61" s="21"/>
      <c r="JA61" s="269">
        <v>1</v>
      </c>
      <c r="JB61" s="18">
        <v>0.85</v>
      </c>
      <c r="JC61" s="19">
        <v>0.85</v>
      </c>
      <c r="JD61" s="18">
        <v>0.85</v>
      </c>
      <c r="JE61" s="18">
        <v>0.85</v>
      </c>
      <c r="JF61" s="20">
        <v>2.2199074074074076E-2</v>
      </c>
      <c r="JG61" s="21">
        <v>0</v>
      </c>
      <c r="JH61" s="269">
        <v>3</v>
      </c>
      <c r="JI61" s="18">
        <v>3.15</v>
      </c>
      <c r="JJ61" s="19">
        <v>1.05</v>
      </c>
      <c r="JK61" s="18">
        <v>1</v>
      </c>
      <c r="JL61" s="18">
        <v>1.1499999999999999</v>
      </c>
      <c r="JM61" s="20">
        <v>2.472993827160494E-2</v>
      </c>
      <c r="JN61" s="21">
        <v>2.3333333333333335</v>
      </c>
      <c r="JO61" s="269"/>
      <c r="JP61" s="18"/>
      <c r="JQ61" s="19"/>
      <c r="JR61" s="18"/>
      <c r="JS61" s="18"/>
      <c r="JT61" s="20"/>
      <c r="JU61" s="21"/>
      <c r="JV61" s="269"/>
      <c r="JW61" s="18"/>
      <c r="JX61" s="19"/>
      <c r="JY61" s="18"/>
      <c r="JZ61" s="18"/>
      <c r="KA61" s="20"/>
      <c r="KB61" s="21"/>
      <c r="KC61" s="269"/>
      <c r="KD61" s="18"/>
      <c r="KE61" s="19"/>
      <c r="KF61" s="18"/>
      <c r="KG61" s="18"/>
      <c r="KH61" s="20"/>
      <c r="KI61" s="21"/>
      <c r="KJ61" s="269"/>
      <c r="KK61" s="18"/>
      <c r="KL61" s="19"/>
      <c r="KM61" s="18"/>
      <c r="KN61" s="18"/>
      <c r="KO61" s="20"/>
      <c r="KP61" s="21"/>
      <c r="KQ61" s="270"/>
      <c r="KR61" s="27"/>
      <c r="KS61" s="28"/>
      <c r="KT61" s="27"/>
      <c r="KU61" s="27"/>
      <c r="KV61" s="29"/>
      <c r="KW61" s="271"/>
      <c r="KX61" s="269"/>
      <c r="KY61" s="18"/>
      <c r="KZ61" s="19"/>
      <c r="LA61" s="18"/>
      <c r="LB61" s="18"/>
      <c r="LC61" s="20"/>
      <c r="LD61" s="21"/>
      <c r="LE61" s="269"/>
      <c r="LF61" s="18"/>
      <c r="LG61" s="19"/>
      <c r="LH61" s="18"/>
      <c r="LI61" s="18"/>
      <c r="LJ61" s="20"/>
      <c r="LK61" s="21"/>
      <c r="LL61" s="269"/>
      <c r="LM61" s="18"/>
      <c r="LN61" s="19"/>
      <c r="LO61" s="18"/>
      <c r="LP61" s="18"/>
      <c r="LQ61" s="20"/>
      <c r="LR61" s="21"/>
      <c r="LS61" s="269"/>
      <c r="LT61" s="18"/>
      <c r="LU61" s="19"/>
      <c r="LV61" s="18"/>
      <c r="LW61" s="18"/>
      <c r="LX61" s="20"/>
      <c r="LY61" s="21"/>
      <c r="LZ61" s="269"/>
      <c r="MA61" s="18"/>
      <c r="MB61" s="19"/>
      <c r="MC61" s="18"/>
      <c r="MD61" s="18"/>
      <c r="ME61" s="20"/>
      <c r="MF61" s="21"/>
      <c r="MG61" s="269"/>
      <c r="MH61" s="18"/>
      <c r="MI61" s="19"/>
      <c r="MJ61" s="18"/>
      <c r="MK61" s="18"/>
      <c r="ML61" s="20"/>
      <c r="MM61" s="21"/>
      <c r="MN61" s="272">
        <v>7</v>
      </c>
      <c r="MO61" s="272">
        <v>6.7</v>
      </c>
      <c r="MP61" s="273">
        <v>0.95714285714285718</v>
      </c>
      <c r="MQ61" s="272">
        <v>0.75</v>
      </c>
      <c r="MR61" s="272">
        <v>1.1499999999999999</v>
      </c>
      <c r="MS61" s="274">
        <v>2.3090277777777782E-2</v>
      </c>
      <c r="MT61" s="275">
        <v>1.2857142857142858</v>
      </c>
      <c r="MU61" s="40"/>
      <c r="MV61" s="18"/>
      <c r="MW61" s="19"/>
      <c r="MX61" s="18"/>
      <c r="MY61" s="18"/>
      <c r="MZ61" s="20"/>
      <c r="NA61" s="21"/>
      <c r="NB61" s="272"/>
      <c r="NC61" s="272"/>
      <c r="ND61" s="273"/>
      <c r="NE61" s="272"/>
      <c r="NF61" s="272"/>
      <c r="NG61" s="274"/>
      <c r="NH61" s="276"/>
    </row>
    <row r="62" spans="1:372" s="22" customFormat="1" x14ac:dyDescent="0.2">
      <c r="A62" s="268">
        <v>52</v>
      </c>
      <c r="B62" s="40">
        <v>6</v>
      </c>
      <c r="C62" s="18">
        <v>16.11</v>
      </c>
      <c r="D62" s="19">
        <v>2.6850000000000001</v>
      </c>
      <c r="E62" s="18">
        <v>2</v>
      </c>
      <c r="F62" s="18">
        <v>3.1</v>
      </c>
      <c r="G62" s="20">
        <v>7.9128086419753083E-3</v>
      </c>
      <c r="H62" s="21">
        <v>1.1666666666666667</v>
      </c>
      <c r="I62" s="269"/>
      <c r="J62" s="18"/>
      <c r="K62" s="19"/>
      <c r="L62" s="18"/>
      <c r="M62" s="18"/>
      <c r="N62" s="20"/>
      <c r="O62" s="21"/>
      <c r="P62" s="269">
        <v>2</v>
      </c>
      <c r="Q62" s="18">
        <v>8.15</v>
      </c>
      <c r="R62" s="19">
        <v>4.0750000000000002</v>
      </c>
      <c r="S62" s="18">
        <v>2.75</v>
      </c>
      <c r="T62" s="18">
        <v>5.4</v>
      </c>
      <c r="U62" s="20">
        <v>7.9629629629629634E-3</v>
      </c>
      <c r="V62" s="21">
        <v>2</v>
      </c>
      <c r="W62" s="269">
        <v>3</v>
      </c>
      <c r="X62" s="18">
        <v>12.1</v>
      </c>
      <c r="Y62" s="19">
        <v>4.0333333333333332</v>
      </c>
      <c r="Z62" s="18">
        <v>3</v>
      </c>
      <c r="AA62" s="18">
        <v>6.1</v>
      </c>
      <c r="AB62" s="20">
        <v>6.9251543209876533E-3</v>
      </c>
      <c r="AC62" s="21">
        <v>2.3333333333333335</v>
      </c>
      <c r="AD62" s="269">
        <v>2</v>
      </c>
      <c r="AE62" s="18">
        <v>6.2</v>
      </c>
      <c r="AF62" s="19">
        <v>3.1</v>
      </c>
      <c r="AG62" s="18">
        <v>3.1</v>
      </c>
      <c r="AH62" s="18">
        <v>3.1</v>
      </c>
      <c r="AI62" s="20">
        <v>6.7245370370370367E-3</v>
      </c>
      <c r="AJ62" s="21">
        <v>2.5</v>
      </c>
      <c r="AK62" s="269">
        <v>1</v>
      </c>
      <c r="AL62" s="18">
        <v>2.5299999999999998</v>
      </c>
      <c r="AM62" s="19">
        <v>2.5299999999999998</v>
      </c>
      <c r="AN62" s="18">
        <v>2.5299999999999998</v>
      </c>
      <c r="AO62" s="18">
        <v>2.5299999999999998</v>
      </c>
      <c r="AP62" s="20">
        <v>7.3148148148148148E-3</v>
      </c>
      <c r="AQ62" s="21">
        <v>7</v>
      </c>
      <c r="AR62" s="269"/>
      <c r="AS62" s="18"/>
      <c r="AT62" s="19"/>
      <c r="AU62" s="18"/>
      <c r="AV62" s="18"/>
      <c r="AW62" s="20"/>
      <c r="AX62" s="21"/>
      <c r="AY62" s="269"/>
      <c r="AZ62" s="18"/>
      <c r="BA62" s="19"/>
      <c r="BB62" s="18"/>
      <c r="BC62" s="18"/>
      <c r="BD62" s="20"/>
      <c r="BE62" s="21"/>
      <c r="BF62" s="269"/>
      <c r="BG62" s="18"/>
      <c r="BH62" s="19"/>
      <c r="BI62" s="18"/>
      <c r="BJ62" s="18"/>
      <c r="BK62" s="20"/>
      <c r="BL62" s="21"/>
      <c r="BM62" s="270">
        <v>2</v>
      </c>
      <c r="BN62" s="27">
        <v>6</v>
      </c>
      <c r="BO62" s="28">
        <v>3</v>
      </c>
      <c r="BP62" s="27">
        <v>3</v>
      </c>
      <c r="BQ62" s="27">
        <v>3</v>
      </c>
      <c r="BR62" s="29">
        <v>6.6435185185185174E-3</v>
      </c>
      <c r="BS62" s="271">
        <v>4.5</v>
      </c>
      <c r="BT62" s="269">
        <v>1</v>
      </c>
      <c r="BU62" s="18">
        <v>3.5</v>
      </c>
      <c r="BV62" s="19">
        <v>3.5</v>
      </c>
      <c r="BW62" s="18">
        <v>3.5</v>
      </c>
      <c r="BX62" s="18">
        <v>3.5</v>
      </c>
      <c r="BY62" s="20">
        <v>7.6388888888888886E-3</v>
      </c>
      <c r="BZ62" s="21">
        <v>8</v>
      </c>
      <c r="CA62" s="269"/>
      <c r="CB62" s="18"/>
      <c r="CC62" s="19"/>
      <c r="CD62" s="18"/>
      <c r="CE62" s="18"/>
      <c r="CF62" s="20"/>
      <c r="CG62" s="21"/>
      <c r="CH62" s="269"/>
      <c r="CI62" s="18"/>
      <c r="CJ62" s="19"/>
      <c r="CK62" s="18"/>
      <c r="CL62" s="18"/>
      <c r="CM62" s="20"/>
      <c r="CN62" s="21"/>
      <c r="CO62" s="269"/>
      <c r="CP62" s="18"/>
      <c r="CQ62" s="19"/>
      <c r="CR62" s="18"/>
      <c r="CS62" s="18"/>
      <c r="CT62" s="20"/>
      <c r="CU62" s="21"/>
      <c r="CV62" s="269"/>
      <c r="CW62" s="18"/>
      <c r="CX62" s="19"/>
      <c r="CY62" s="18"/>
      <c r="CZ62" s="18"/>
      <c r="DA62" s="20"/>
      <c r="DB62" s="21"/>
      <c r="DC62" s="269"/>
      <c r="DD62" s="18"/>
      <c r="DE62" s="19"/>
      <c r="DF62" s="18"/>
      <c r="DG62" s="18"/>
      <c r="DH62" s="20"/>
      <c r="DI62" s="21"/>
      <c r="DJ62" s="272">
        <v>17</v>
      </c>
      <c r="DK62" s="272">
        <v>54.59</v>
      </c>
      <c r="DL62" s="273">
        <v>3.2111764705882355</v>
      </c>
      <c r="DM62" s="272">
        <v>2</v>
      </c>
      <c r="DN62" s="272">
        <v>6.1</v>
      </c>
      <c r="DO62" s="274">
        <v>7.4040032679738577E-3</v>
      </c>
      <c r="DP62" s="275">
        <v>2.7647058823529411</v>
      </c>
      <c r="DQ62" s="40">
        <v>1</v>
      </c>
      <c r="DR62" s="18">
        <v>7</v>
      </c>
      <c r="DS62" s="19">
        <v>7</v>
      </c>
      <c r="DT62" s="18">
        <v>7</v>
      </c>
      <c r="DU62" s="18">
        <v>7</v>
      </c>
      <c r="DV62" s="20">
        <v>3.1018518518518522E-3</v>
      </c>
      <c r="DW62" s="21">
        <v>0</v>
      </c>
      <c r="DX62" s="269">
        <v>2</v>
      </c>
      <c r="DY62" s="18">
        <v>51.2</v>
      </c>
      <c r="DZ62" s="19">
        <v>25.6</v>
      </c>
      <c r="EA62" s="18">
        <v>24.5</v>
      </c>
      <c r="EB62" s="18">
        <v>26.7</v>
      </c>
      <c r="EC62" s="20">
        <v>3.107638888888889E-3</v>
      </c>
      <c r="ED62" s="21">
        <v>3</v>
      </c>
      <c r="EE62" s="269">
        <v>1</v>
      </c>
      <c r="EF62" s="18">
        <v>16.8</v>
      </c>
      <c r="EG62" s="19">
        <v>16.8</v>
      </c>
      <c r="EH62" s="18">
        <v>16.8</v>
      </c>
      <c r="EI62" s="18">
        <v>16.8</v>
      </c>
      <c r="EJ62" s="20">
        <v>3.1828703703703702E-3</v>
      </c>
      <c r="EK62" s="21">
        <v>0</v>
      </c>
      <c r="EL62" s="269"/>
      <c r="EM62" s="18"/>
      <c r="EN62" s="19"/>
      <c r="EO62" s="18"/>
      <c r="EP62" s="18"/>
      <c r="EQ62" s="20"/>
      <c r="ER62" s="21"/>
      <c r="ES62" s="269"/>
      <c r="ET62" s="18"/>
      <c r="EU62" s="19"/>
      <c r="EV62" s="18"/>
      <c r="EW62" s="18"/>
      <c r="EX62" s="20"/>
      <c r="EY62" s="21"/>
      <c r="EZ62" s="269"/>
      <c r="FA62" s="18"/>
      <c r="FB62" s="19"/>
      <c r="FC62" s="18"/>
      <c r="FD62" s="18"/>
      <c r="FE62" s="20"/>
      <c r="FF62" s="21"/>
      <c r="FG62" s="269"/>
      <c r="FH62" s="18"/>
      <c r="FI62" s="19"/>
      <c r="FJ62" s="18"/>
      <c r="FK62" s="18"/>
      <c r="FL62" s="20"/>
      <c r="FM62" s="21"/>
      <c r="FN62" s="269"/>
      <c r="FO62" s="18"/>
      <c r="FP62" s="19"/>
      <c r="FQ62" s="18"/>
      <c r="FR62" s="18"/>
      <c r="FS62" s="20"/>
      <c r="FT62" s="21"/>
      <c r="FU62" s="269"/>
      <c r="FV62" s="18"/>
      <c r="FW62" s="19"/>
      <c r="FX62" s="18"/>
      <c r="FY62" s="18"/>
      <c r="FZ62" s="20"/>
      <c r="GA62" s="21"/>
      <c r="GB62" s="270"/>
      <c r="GC62" s="27"/>
      <c r="GD62" s="28"/>
      <c r="GE62" s="27"/>
      <c r="GF62" s="27"/>
      <c r="GG62" s="29"/>
      <c r="GH62" s="271"/>
      <c r="GI62" s="269"/>
      <c r="GJ62" s="18"/>
      <c r="GK62" s="19"/>
      <c r="GL62" s="18"/>
      <c r="GM62" s="18"/>
      <c r="GN62" s="20"/>
      <c r="GO62" s="21"/>
      <c r="GP62" s="269"/>
      <c r="GQ62" s="18"/>
      <c r="GR62" s="19"/>
      <c r="GS62" s="18"/>
      <c r="GT62" s="18"/>
      <c r="GU62" s="20"/>
      <c r="GV62" s="21"/>
      <c r="GW62" s="269"/>
      <c r="GX62" s="18"/>
      <c r="GY62" s="19"/>
      <c r="GZ62" s="18"/>
      <c r="HA62" s="18"/>
      <c r="HB62" s="20"/>
      <c r="HC62" s="21"/>
      <c r="HD62" s="269"/>
      <c r="HE62" s="18"/>
      <c r="HF62" s="19"/>
      <c r="HG62" s="18"/>
      <c r="HH62" s="18"/>
      <c r="HI62" s="20"/>
      <c r="HJ62" s="21"/>
      <c r="HK62" s="269"/>
      <c r="HL62" s="18"/>
      <c r="HM62" s="19"/>
      <c r="HN62" s="18"/>
      <c r="HO62" s="18"/>
      <c r="HP62" s="20"/>
      <c r="HQ62" s="21"/>
      <c r="HR62" s="269"/>
      <c r="HS62" s="18"/>
      <c r="HT62" s="19"/>
      <c r="HU62" s="18"/>
      <c r="HV62" s="18"/>
      <c r="HW62" s="20"/>
      <c r="HX62" s="21"/>
      <c r="HY62" s="272">
        <v>4</v>
      </c>
      <c r="HZ62" s="272">
        <v>75</v>
      </c>
      <c r="IA62" s="273">
        <v>18.75</v>
      </c>
      <c r="IB62" s="272">
        <v>7</v>
      </c>
      <c r="IC62" s="272">
        <v>26.7</v>
      </c>
      <c r="ID62" s="274">
        <v>3.1250000000000002E-3</v>
      </c>
      <c r="IE62" s="275">
        <v>1.5</v>
      </c>
      <c r="IF62" s="40"/>
      <c r="IG62" s="18"/>
      <c r="IH62" s="19"/>
      <c r="II62" s="18"/>
      <c r="IJ62" s="18"/>
      <c r="IK62" s="20"/>
      <c r="IL62" s="21"/>
      <c r="IM62" s="269"/>
      <c r="IN62" s="18"/>
      <c r="IO62" s="19"/>
      <c r="IP62" s="18"/>
      <c r="IQ62" s="18"/>
      <c r="IR62" s="20"/>
      <c r="IS62" s="21"/>
      <c r="IT62" s="269"/>
      <c r="IU62" s="18"/>
      <c r="IV62" s="19"/>
      <c r="IW62" s="18"/>
      <c r="IX62" s="18"/>
      <c r="IY62" s="20"/>
      <c r="IZ62" s="21"/>
      <c r="JA62" s="269"/>
      <c r="JB62" s="18"/>
      <c r="JC62" s="19"/>
      <c r="JD62" s="18"/>
      <c r="JE62" s="18"/>
      <c r="JF62" s="20"/>
      <c r="JG62" s="21"/>
      <c r="JH62" s="269"/>
      <c r="JI62" s="18"/>
      <c r="JJ62" s="19"/>
      <c r="JK62" s="18"/>
      <c r="JL62" s="18"/>
      <c r="JM62" s="20"/>
      <c r="JN62" s="21"/>
      <c r="JO62" s="269"/>
      <c r="JP62" s="18"/>
      <c r="JQ62" s="19"/>
      <c r="JR62" s="18"/>
      <c r="JS62" s="18"/>
      <c r="JT62" s="20"/>
      <c r="JU62" s="21"/>
      <c r="JV62" s="269"/>
      <c r="JW62" s="18"/>
      <c r="JX62" s="19"/>
      <c r="JY62" s="18"/>
      <c r="JZ62" s="18"/>
      <c r="KA62" s="20"/>
      <c r="KB62" s="21"/>
      <c r="KC62" s="269"/>
      <c r="KD62" s="18"/>
      <c r="KE62" s="19"/>
      <c r="KF62" s="18"/>
      <c r="KG62" s="18"/>
      <c r="KH62" s="20"/>
      <c r="KI62" s="21"/>
      <c r="KJ62" s="269"/>
      <c r="KK62" s="18"/>
      <c r="KL62" s="19"/>
      <c r="KM62" s="18"/>
      <c r="KN62" s="18"/>
      <c r="KO62" s="20"/>
      <c r="KP62" s="21"/>
      <c r="KQ62" s="270"/>
      <c r="KR62" s="27"/>
      <c r="KS62" s="28"/>
      <c r="KT62" s="27"/>
      <c r="KU62" s="27"/>
      <c r="KV62" s="29"/>
      <c r="KW62" s="271"/>
      <c r="KX62" s="269"/>
      <c r="KY62" s="18"/>
      <c r="KZ62" s="19"/>
      <c r="LA62" s="18"/>
      <c r="LB62" s="18"/>
      <c r="LC62" s="20"/>
      <c r="LD62" s="21"/>
      <c r="LE62" s="269"/>
      <c r="LF62" s="18"/>
      <c r="LG62" s="19"/>
      <c r="LH62" s="18"/>
      <c r="LI62" s="18"/>
      <c r="LJ62" s="20"/>
      <c r="LK62" s="21"/>
      <c r="LL62" s="269"/>
      <c r="LM62" s="18"/>
      <c r="LN62" s="19"/>
      <c r="LO62" s="18"/>
      <c r="LP62" s="18"/>
      <c r="LQ62" s="20"/>
      <c r="LR62" s="21"/>
      <c r="LS62" s="269"/>
      <c r="LT62" s="18"/>
      <c r="LU62" s="19"/>
      <c r="LV62" s="18"/>
      <c r="LW62" s="18"/>
      <c r="LX62" s="20"/>
      <c r="LY62" s="21"/>
      <c r="LZ62" s="269"/>
      <c r="MA62" s="18"/>
      <c r="MB62" s="19"/>
      <c r="MC62" s="18"/>
      <c r="MD62" s="18"/>
      <c r="ME62" s="20"/>
      <c r="MF62" s="21"/>
      <c r="MG62" s="269"/>
      <c r="MH62" s="18"/>
      <c r="MI62" s="19"/>
      <c r="MJ62" s="18"/>
      <c r="MK62" s="18"/>
      <c r="ML62" s="20"/>
      <c r="MM62" s="21"/>
      <c r="MN62" s="272"/>
      <c r="MO62" s="272"/>
      <c r="MP62" s="273"/>
      <c r="MQ62" s="272"/>
      <c r="MR62" s="272"/>
      <c r="MS62" s="274"/>
      <c r="MT62" s="275"/>
      <c r="MU62" s="40"/>
      <c r="MV62" s="18"/>
      <c r="MW62" s="19"/>
      <c r="MX62" s="18"/>
      <c r="MY62" s="18"/>
      <c r="MZ62" s="20"/>
      <c r="NA62" s="21"/>
      <c r="NB62" s="272"/>
      <c r="NC62" s="272"/>
      <c r="ND62" s="273"/>
      <c r="NE62" s="272"/>
      <c r="NF62" s="272"/>
      <c r="NG62" s="274"/>
      <c r="NH62" s="276"/>
    </row>
    <row r="63" spans="1:372" s="22" customFormat="1" x14ac:dyDescent="0.2">
      <c r="A63" s="277">
        <v>53</v>
      </c>
      <c r="B63" s="40">
        <v>4</v>
      </c>
      <c r="C63" s="18">
        <v>18.149999999999999</v>
      </c>
      <c r="D63" s="19">
        <v>4.5374999999999996</v>
      </c>
      <c r="E63" s="18">
        <v>4</v>
      </c>
      <c r="F63" s="18">
        <v>5</v>
      </c>
      <c r="G63" s="20">
        <v>7.0399305555555562E-3</v>
      </c>
      <c r="H63" s="21">
        <v>0.25</v>
      </c>
      <c r="I63" s="269">
        <v>1</v>
      </c>
      <c r="J63" s="18">
        <v>2.5</v>
      </c>
      <c r="K63" s="19">
        <v>2.5</v>
      </c>
      <c r="L63" s="18">
        <v>2.5</v>
      </c>
      <c r="M63" s="18">
        <v>2.5</v>
      </c>
      <c r="N63" s="20">
        <v>8.3333333333333332E-3</v>
      </c>
      <c r="O63" s="21">
        <v>1</v>
      </c>
      <c r="P63" s="269">
        <v>1</v>
      </c>
      <c r="Q63" s="18">
        <v>4.25</v>
      </c>
      <c r="R63" s="19">
        <v>4.25</v>
      </c>
      <c r="S63" s="18">
        <v>4.25</v>
      </c>
      <c r="T63" s="18">
        <v>4.25</v>
      </c>
      <c r="U63" s="20">
        <v>8.1712962962962963E-3</v>
      </c>
      <c r="V63" s="21">
        <v>2</v>
      </c>
      <c r="W63" s="269">
        <v>2</v>
      </c>
      <c r="X63" s="18">
        <v>8.6999999999999993</v>
      </c>
      <c r="Y63" s="19">
        <v>4.3499999999999996</v>
      </c>
      <c r="Z63" s="18">
        <v>2.5</v>
      </c>
      <c r="AA63" s="18">
        <v>6.2</v>
      </c>
      <c r="AB63" s="20">
        <v>7.4305555555555557E-3</v>
      </c>
      <c r="AC63" s="21">
        <v>1</v>
      </c>
      <c r="AD63" s="269"/>
      <c r="AE63" s="18"/>
      <c r="AF63" s="19"/>
      <c r="AG63" s="18"/>
      <c r="AH63" s="18"/>
      <c r="AI63" s="20"/>
      <c r="AJ63" s="21"/>
      <c r="AK63" s="269">
        <v>2</v>
      </c>
      <c r="AL63" s="18">
        <v>4.01</v>
      </c>
      <c r="AM63" s="19">
        <v>2.0049999999999999</v>
      </c>
      <c r="AN63" s="18">
        <v>1</v>
      </c>
      <c r="AO63" s="18">
        <v>3.01</v>
      </c>
      <c r="AP63" s="20">
        <v>8.1250000000000003E-3</v>
      </c>
      <c r="AQ63" s="21">
        <v>1.5</v>
      </c>
      <c r="AR63" s="269"/>
      <c r="AS63" s="18"/>
      <c r="AT63" s="19"/>
      <c r="AU63" s="18"/>
      <c r="AV63" s="18"/>
      <c r="AW63" s="20"/>
      <c r="AX63" s="21"/>
      <c r="AY63" s="269"/>
      <c r="AZ63" s="18"/>
      <c r="BA63" s="19"/>
      <c r="BB63" s="18"/>
      <c r="BC63" s="18"/>
      <c r="BD63" s="20"/>
      <c r="BE63" s="21"/>
      <c r="BF63" s="269"/>
      <c r="BG63" s="18"/>
      <c r="BH63" s="19"/>
      <c r="BI63" s="18"/>
      <c r="BJ63" s="18"/>
      <c r="BK63" s="20"/>
      <c r="BL63" s="21"/>
      <c r="BM63" s="278">
        <v>1</v>
      </c>
      <c r="BN63" s="279">
        <v>2</v>
      </c>
      <c r="BO63" s="280">
        <v>2</v>
      </c>
      <c r="BP63" s="279">
        <v>2</v>
      </c>
      <c r="BQ63" s="279">
        <v>2</v>
      </c>
      <c r="BR63" s="281">
        <v>6.1921296296296299E-3</v>
      </c>
      <c r="BS63" s="282">
        <v>2</v>
      </c>
      <c r="BT63" s="269"/>
      <c r="BU63" s="18"/>
      <c r="BV63" s="19"/>
      <c r="BW63" s="18"/>
      <c r="BX63" s="18"/>
      <c r="BY63" s="20"/>
      <c r="BZ63" s="21"/>
      <c r="CA63" s="269">
        <v>2</v>
      </c>
      <c r="CB63" s="18">
        <v>4.7</v>
      </c>
      <c r="CC63" s="19">
        <v>2.35</v>
      </c>
      <c r="CD63" s="18">
        <v>1.8</v>
      </c>
      <c r="CE63" s="18">
        <v>2.9</v>
      </c>
      <c r="CF63" s="20">
        <v>7.4826388888888894E-3</v>
      </c>
      <c r="CG63" s="21">
        <v>7</v>
      </c>
      <c r="CH63" s="269">
        <v>2</v>
      </c>
      <c r="CI63" s="18">
        <v>4.8</v>
      </c>
      <c r="CJ63" s="19">
        <v>2.4</v>
      </c>
      <c r="CK63" s="18">
        <v>2.2999999999999998</v>
      </c>
      <c r="CL63" s="18">
        <v>2.5</v>
      </c>
      <c r="CM63" s="20">
        <v>7.719907407407408E-3</v>
      </c>
      <c r="CN63" s="21">
        <v>0.5</v>
      </c>
      <c r="CO63" s="269"/>
      <c r="CP63" s="18"/>
      <c r="CQ63" s="19"/>
      <c r="CR63" s="18"/>
      <c r="CS63" s="18"/>
      <c r="CT63" s="20"/>
      <c r="CU63" s="21"/>
      <c r="CV63" s="269"/>
      <c r="CW63" s="18"/>
      <c r="CX63" s="19"/>
      <c r="CY63" s="18"/>
      <c r="CZ63" s="18"/>
      <c r="DA63" s="20"/>
      <c r="DB63" s="21"/>
      <c r="DC63" s="269"/>
      <c r="DD63" s="18"/>
      <c r="DE63" s="19"/>
      <c r="DF63" s="18"/>
      <c r="DG63" s="18"/>
      <c r="DH63" s="20"/>
      <c r="DI63" s="21"/>
      <c r="DJ63" s="272">
        <v>15</v>
      </c>
      <c r="DK63" s="272">
        <v>49.109999999999985</v>
      </c>
      <c r="DL63" s="273">
        <v>3.2739999999999991</v>
      </c>
      <c r="DM63" s="272">
        <v>1</v>
      </c>
      <c r="DN63" s="272">
        <v>6.2</v>
      </c>
      <c r="DO63" s="274">
        <v>7.4915123456790137E-3</v>
      </c>
      <c r="DP63" s="275">
        <v>1.7333333333333334</v>
      </c>
      <c r="DQ63" s="40"/>
      <c r="DR63" s="18"/>
      <c r="DS63" s="19"/>
      <c r="DT63" s="18"/>
      <c r="DU63" s="18"/>
      <c r="DV63" s="20"/>
      <c r="DW63" s="21"/>
      <c r="DX63" s="269">
        <v>1</v>
      </c>
      <c r="DY63" s="18">
        <v>13.5</v>
      </c>
      <c r="DZ63" s="19">
        <v>13.5</v>
      </c>
      <c r="EA63" s="18">
        <v>13.5</v>
      </c>
      <c r="EB63" s="18">
        <v>13.5</v>
      </c>
      <c r="EC63" s="20">
        <v>1.7245370370370372E-3</v>
      </c>
      <c r="ED63" s="21">
        <v>0</v>
      </c>
      <c r="EE63" s="269"/>
      <c r="EF63" s="18"/>
      <c r="EG63" s="19"/>
      <c r="EH63" s="18"/>
      <c r="EI63" s="18"/>
      <c r="EJ63" s="20"/>
      <c r="EK63" s="21"/>
      <c r="EL63" s="269"/>
      <c r="EM63" s="18"/>
      <c r="EN63" s="19"/>
      <c r="EO63" s="18"/>
      <c r="EP63" s="18"/>
      <c r="EQ63" s="20"/>
      <c r="ER63" s="21"/>
      <c r="ES63" s="269"/>
      <c r="ET63" s="18"/>
      <c r="EU63" s="19"/>
      <c r="EV63" s="18"/>
      <c r="EW63" s="18"/>
      <c r="EX63" s="20"/>
      <c r="EY63" s="21"/>
      <c r="EZ63" s="269"/>
      <c r="FA63" s="18"/>
      <c r="FB63" s="19"/>
      <c r="FC63" s="18"/>
      <c r="FD63" s="18"/>
      <c r="FE63" s="20"/>
      <c r="FF63" s="21"/>
      <c r="FG63" s="269"/>
      <c r="FH63" s="18"/>
      <c r="FI63" s="19"/>
      <c r="FJ63" s="18"/>
      <c r="FK63" s="18"/>
      <c r="FL63" s="20"/>
      <c r="FM63" s="21"/>
      <c r="FN63" s="269"/>
      <c r="FO63" s="18"/>
      <c r="FP63" s="19"/>
      <c r="FQ63" s="18"/>
      <c r="FR63" s="18"/>
      <c r="FS63" s="20"/>
      <c r="FT63" s="21"/>
      <c r="FU63" s="269"/>
      <c r="FV63" s="18"/>
      <c r="FW63" s="19"/>
      <c r="FX63" s="18"/>
      <c r="FY63" s="18"/>
      <c r="FZ63" s="20"/>
      <c r="GA63" s="21"/>
      <c r="GB63" s="278"/>
      <c r="GC63" s="279"/>
      <c r="GD63" s="280"/>
      <c r="GE63" s="279"/>
      <c r="GF63" s="279"/>
      <c r="GG63" s="281"/>
      <c r="GH63" s="282"/>
      <c r="GI63" s="269"/>
      <c r="GJ63" s="18"/>
      <c r="GK63" s="19"/>
      <c r="GL63" s="18"/>
      <c r="GM63" s="18"/>
      <c r="GN63" s="20"/>
      <c r="GO63" s="21"/>
      <c r="GP63" s="269"/>
      <c r="GQ63" s="18"/>
      <c r="GR63" s="19"/>
      <c r="GS63" s="18"/>
      <c r="GT63" s="18"/>
      <c r="GU63" s="20"/>
      <c r="GV63" s="21"/>
      <c r="GW63" s="269">
        <v>1</v>
      </c>
      <c r="GX63" s="18">
        <v>10</v>
      </c>
      <c r="GY63" s="19">
        <v>10</v>
      </c>
      <c r="GZ63" s="18">
        <v>10</v>
      </c>
      <c r="HA63" s="18">
        <v>10</v>
      </c>
      <c r="HB63" s="20">
        <v>2.8009259259259259E-3</v>
      </c>
      <c r="HC63" s="21">
        <v>25</v>
      </c>
      <c r="HD63" s="269"/>
      <c r="HE63" s="18"/>
      <c r="HF63" s="19"/>
      <c r="HG63" s="18"/>
      <c r="HH63" s="18"/>
      <c r="HI63" s="20"/>
      <c r="HJ63" s="21"/>
      <c r="HK63" s="269"/>
      <c r="HL63" s="18"/>
      <c r="HM63" s="19"/>
      <c r="HN63" s="18"/>
      <c r="HO63" s="18"/>
      <c r="HP63" s="20"/>
      <c r="HQ63" s="21"/>
      <c r="HR63" s="269"/>
      <c r="HS63" s="18"/>
      <c r="HT63" s="19"/>
      <c r="HU63" s="18"/>
      <c r="HV63" s="18"/>
      <c r="HW63" s="20"/>
      <c r="HX63" s="21"/>
      <c r="HY63" s="272">
        <v>2</v>
      </c>
      <c r="HZ63" s="272">
        <v>23.5</v>
      </c>
      <c r="IA63" s="273">
        <v>11.75</v>
      </c>
      <c r="IB63" s="272">
        <v>10</v>
      </c>
      <c r="IC63" s="272">
        <v>13.5</v>
      </c>
      <c r="ID63" s="274">
        <v>2.2627314814814815E-3</v>
      </c>
      <c r="IE63" s="275">
        <v>12.5</v>
      </c>
      <c r="IF63" s="40"/>
      <c r="IG63" s="18"/>
      <c r="IH63" s="19"/>
      <c r="II63" s="18"/>
      <c r="IJ63" s="18"/>
      <c r="IK63" s="20"/>
      <c r="IL63" s="21"/>
      <c r="IM63" s="269"/>
      <c r="IN63" s="18"/>
      <c r="IO63" s="19"/>
      <c r="IP63" s="18"/>
      <c r="IQ63" s="18"/>
      <c r="IR63" s="20"/>
      <c r="IS63" s="21"/>
      <c r="IT63" s="269"/>
      <c r="IU63" s="18"/>
      <c r="IV63" s="19"/>
      <c r="IW63" s="18"/>
      <c r="IX63" s="18"/>
      <c r="IY63" s="20"/>
      <c r="IZ63" s="21"/>
      <c r="JA63" s="269"/>
      <c r="JB63" s="18"/>
      <c r="JC63" s="19"/>
      <c r="JD63" s="18"/>
      <c r="JE63" s="18"/>
      <c r="JF63" s="20"/>
      <c r="JG63" s="21"/>
      <c r="JH63" s="269"/>
      <c r="JI63" s="18"/>
      <c r="JJ63" s="19"/>
      <c r="JK63" s="18"/>
      <c r="JL63" s="18"/>
      <c r="JM63" s="20"/>
      <c r="JN63" s="21"/>
      <c r="JO63" s="269"/>
      <c r="JP63" s="18"/>
      <c r="JQ63" s="19"/>
      <c r="JR63" s="18"/>
      <c r="JS63" s="18"/>
      <c r="JT63" s="20"/>
      <c r="JU63" s="21"/>
      <c r="JV63" s="269"/>
      <c r="JW63" s="18"/>
      <c r="JX63" s="19"/>
      <c r="JY63" s="18"/>
      <c r="JZ63" s="18"/>
      <c r="KA63" s="20"/>
      <c r="KB63" s="21"/>
      <c r="KC63" s="269"/>
      <c r="KD63" s="18"/>
      <c r="KE63" s="19"/>
      <c r="KF63" s="18"/>
      <c r="KG63" s="18"/>
      <c r="KH63" s="20"/>
      <c r="KI63" s="21"/>
      <c r="KJ63" s="269"/>
      <c r="KK63" s="18"/>
      <c r="KL63" s="19"/>
      <c r="KM63" s="18"/>
      <c r="KN63" s="18"/>
      <c r="KO63" s="20"/>
      <c r="KP63" s="21"/>
      <c r="KQ63" s="278"/>
      <c r="KR63" s="279"/>
      <c r="KS63" s="280"/>
      <c r="KT63" s="279"/>
      <c r="KU63" s="279"/>
      <c r="KV63" s="281"/>
      <c r="KW63" s="282"/>
      <c r="KX63" s="269"/>
      <c r="KY63" s="18"/>
      <c r="KZ63" s="19"/>
      <c r="LA63" s="18"/>
      <c r="LB63" s="18"/>
      <c r="LC63" s="20"/>
      <c r="LD63" s="21"/>
      <c r="LE63" s="269"/>
      <c r="LF63" s="18"/>
      <c r="LG63" s="19"/>
      <c r="LH63" s="18"/>
      <c r="LI63" s="18"/>
      <c r="LJ63" s="20"/>
      <c r="LK63" s="21"/>
      <c r="LL63" s="269"/>
      <c r="LM63" s="18"/>
      <c r="LN63" s="19"/>
      <c r="LO63" s="18"/>
      <c r="LP63" s="18"/>
      <c r="LQ63" s="20"/>
      <c r="LR63" s="21"/>
      <c r="LS63" s="269"/>
      <c r="LT63" s="18"/>
      <c r="LU63" s="19"/>
      <c r="LV63" s="18"/>
      <c r="LW63" s="18"/>
      <c r="LX63" s="20"/>
      <c r="LY63" s="21"/>
      <c r="LZ63" s="269"/>
      <c r="MA63" s="18"/>
      <c r="MB63" s="19"/>
      <c r="MC63" s="18"/>
      <c r="MD63" s="18"/>
      <c r="ME63" s="20"/>
      <c r="MF63" s="21"/>
      <c r="MG63" s="269"/>
      <c r="MH63" s="18"/>
      <c r="MI63" s="19"/>
      <c r="MJ63" s="18"/>
      <c r="MK63" s="18"/>
      <c r="ML63" s="20"/>
      <c r="MM63" s="21"/>
      <c r="MN63" s="272"/>
      <c r="MO63" s="272"/>
      <c r="MP63" s="273"/>
      <c r="MQ63" s="272"/>
      <c r="MR63" s="272"/>
      <c r="MS63" s="274"/>
      <c r="MT63" s="275"/>
      <c r="MU63" s="40"/>
      <c r="MV63" s="18"/>
      <c r="MW63" s="19"/>
      <c r="MX63" s="18"/>
      <c r="MY63" s="18"/>
      <c r="MZ63" s="20"/>
      <c r="NA63" s="21"/>
      <c r="NB63" s="272"/>
      <c r="NC63" s="272"/>
      <c r="ND63" s="273"/>
      <c r="NE63" s="272"/>
      <c r="NF63" s="272"/>
      <c r="NG63" s="274"/>
      <c r="NH63" s="276"/>
    </row>
    <row r="64" spans="1:372" s="24" customFormat="1" x14ac:dyDescent="0.2">
      <c r="A64" s="283" t="s">
        <v>288</v>
      </c>
      <c r="B64" s="284">
        <v>146</v>
      </c>
      <c r="C64" s="285">
        <v>593.8000000000003</v>
      </c>
      <c r="D64" s="286">
        <v>4.0671232876712349</v>
      </c>
      <c r="E64" s="285">
        <v>0.57999999999999996</v>
      </c>
      <c r="F64" s="285">
        <v>26.2</v>
      </c>
      <c r="G64" s="287">
        <v>7.8767123287671239E-3</v>
      </c>
      <c r="H64" s="288">
        <v>0.81506849315068497</v>
      </c>
      <c r="I64" s="289">
        <v>123</v>
      </c>
      <c r="J64" s="285">
        <v>699.71000000000026</v>
      </c>
      <c r="K64" s="286">
        <v>5.6886991869918724</v>
      </c>
      <c r="L64" s="285">
        <v>1</v>
      </c>
      <c r="M64" s="285">
        <v>33.6</v>
      </c>
      <c r="N64" s="287">
        <v>8.2564551339957826E-3</v>
      </c>
      <c r="O64" s="288">
        <v>0.5934959349593496</v>
      </c>
      <c r="P64" s="289">
        <v>142</v>
      </c>
      <c r="Q64" s="285">
        <v>632.44000000000005</v>
      </c>
      <c r="R64" s="286">
        <v>4.4538028169014092</v>
      </c>
      <c r="S64" s="285">
        <v>1</v>
      </c>
      <c r="T64" s="285">
        <v>26.2</v>
      </c>
      <c r="U64" s="287">
        <v>7.234448356807509E-3</v>
      </c>
      <c r="V64" s="288">
        <v>0.36619718309859156</v>
      </c>
      <c r="W64" s="289">
        <v>124</v>
      </c>
      <c r="X64" s="285">
        <v>521.6700000000003</v>
      </c>
      <c r="Y64" s="286">
        <v>4.2070161290322607</v>
      </c>
      <c r="Z64" s="285">
        <v>1</v>
      </c>
      <c r="AA64" s="285">
        <v>26.2</v>
      </c>
      <c r="AB64" s="287">
        <v>6.8581055854241325E-3</v>
      </c>
      <c r="AC64" s="288">
        <v>0.82258064516129037</v>
      </c>
      <c r="AD64" s="289">
        <v>137</v>
      </c>
      <c r="AE64" s="285">
        <v>573.54000000000008</v>
      </c>
      <c r="AF64" s="286">
        <v>4.1864233576642338</v>
      </c>
      <c r="AG64" s="285">
        <v>0.55000000000000004</v>
      </c>
      <c r="AH64" s="285">
        <v>26.2</v>
      </c>
      <c r="AI64" s="287">
        <v>6.9575391997837265E-3</v>
      </c>
      <c r="AJ64" s="288">
        <v>0.95620437956204385</v>
      </c>
      <c r="AK64" s="289">
        <v>78</v>
      </c>
      <c r="AL64" s="285">
        <v>191.3</v>
      </c>
      <c r="AM64" s="286">
        <v>2.4525641025641027</v>
      </c>
      <c r="AN64" s="285">
        <v>0.55000000000000004</v>
      </c>
      <c r="AO64" s="285">
        <v>13.1</v>
      </c>
      <c r="AP64" s="287">
        <v>7.1291844729344757E-3</v>
      </c>
      <c r="AQ64" s="288">
        <v>5.3415509259259402</v>
      </c>
      <c r="AR64" s="289">
        <v>58</v>
      </c>
      <c r="AS64" s="285">
        <v>150.47000000000003</v>
      </c>
      <c r="AT64" s="286">
        <v>2.5943103448275866</v>
      </c>
      <c r="AU64" s="285">
        <v>1</v>
      </c>
      <c r="AV64" s="285">
        <v>6.2</v>
      </c>
      <c r="AW64" s="287">
        <v>7.6546535759897819E-3</v>
      </c>
      <c r="AX64" s="288">
        <v>5.0380747126438452</v>
      </c>
      <c r="AY64" s="289">
        <v>78</v>
      </c>
      <c r="AZ64" s="285">
        <v>298.88770188000012</v>
      </c>
      <c r="BA64" s="286">
        <v>3.8318936138461552</v>
      </c>
      <c r="BB64" s="285">
        <v>0.02</v>
      </c>
      <c r="BC64" s="285">
        <v>13.1</v>
      </c>
      <c r="BD64" s="287">
        <v>7.6166310541310534E-3</v>
      </c>
      <c r="BE64" s="288">
        <v>3.3927973646721696</v>
      </c>
      <c r="BF64" s="289">
        <v>162</v>
      </c>
      <c r="BG64" s="285">
        <v>798.85000000000014</v>
      </c>
      <c r="BH64" s="286">
        <v>4.931172839506174</v>
      </c>
      <c r="BI64" s="285">
        <v>1</v>
      </c>
      <c r="BJ64" s="285">
        <v>26.2</v>
      </c>
      <c r="BK64" s="287">
        <v>7.0070301783264751E-3</v>
      </c>
      <c r="BL64" s="288">
        <v>0.9320987654320988</v>
      </c>
      <c r="BM64" s="289">
        <v>159</v>
      </c>
      <c r="BN64" s="285">
        <v>651.57000000000028</v>
      </c>
      <c r="BO64" s="286">
        <v>4.0979245283018884</v>
      </c>
      <c r="BP64" s="285">
        <v>1</v>
      </c>
      <c r="BQ64" s="285">
        <v>13.1</v>
      </c>
      <c r="BR64" s="287">
        <v>7.1151438388073586E-3</v>
      </c>
      <c r="BS64" s="288">
        <v>0.94339622641509435</v>
      </c>
      <c r="BT64" s="289">
        <v>155</v>
      </c>
      <c r="BU64" s="285">
        <v>543.12199999999984</v>
      </c>
      <c r="BV64" s="286">
        <v>3.5040129032258056</v>
      </c>
      <c r="BW64" s="285">
        <v>0.1</v>
      </c>
      <c r="BX64" s="285">
        <v>13.1</v>
      </c>
      <c r="BY64" s="287">
        <v>7.1453106332138548E-3</v>
      </c>
      <c r="BZ64" s="288">
        <v>0.95483870967741935</v>
      </c>
      <c r="CA64" s="289">
        <v>123</v>
      </c>
      <c r="CB64" s="285">
        <v>336.46</v>
      </c>
      <c r="CC64" s="286">
        <v>2.7354471544715446</v>
      </c>
      <c r="CD64" s="285">
        <v>1</v>
      </c>
      <c r="CE64" s="285">
        <v>7.6</v>
      </c>
      <c r="CF64" s="287">
        <v>7.2027439024390204E-3</v>
      </c>
      <c r="CG64" s="288">
        <v>1.4065040650406504</v>
      </c>
      <c r="CH64" s="289">
        <v>95</v>
      </c>
      <c r="CI64" s="285">
        <v>325.70499999999993</v>
      </c>
      <c r="CJ64" s="286">
        <v>3.4284736842105255</v>
      </c>
      <c r="CK64" s="285">
        <v>1</v>
      </c>
      <c r="CL64" s="285">
        <v>8</v>
      </c>
      <c r="CM64" s="287">
        <v>7.444200779727096E-3</v>
      </c>
      <c r="CN64" s="288">
        <v>1.5789473684210527</v>
      </c>
      <c r="CO64" s="289">
        <v>55</v>
      </c>
      <c r="CP64" s="285">
        <v>183.74499999999995</v>
      </c>
      <c r="CQ64" s="286">
        <v>3.340818181818181</v>
      </c>
      <c r="CR64" s="285">
        <v>1</v>
      </c>
      <c r="CS64" s="285">
        <v>7.2</v>
      </c>
      <c r="CT64" s="287">
        <v>7.2901936026936003E-3</v>
      </c>
      <c r="CU64" s="288">
        <v>1.3396226415094339</v>
      </c>
      <c r="CV64" s="289">
        <v>1</v>
      </c>
      <c r="CW64" s="285">
        <v>3.1</v>
      </c>
      <c r="CX64" s="286">
        <v>3.1</v>
      </c>
      <c r="CY64" s="285">
        <v>3.1</v>
      </c>
      <c r="CZ64" s="285">
        <v>3.1</v>
      </c>
      <c r="DA64" s="287">
        <v>7.3263888888888892E-3</v>
      </c>
      <c r="DB64" s="288">
        <v>0</v>
      </c>
      <c r="DC64" s="289">
        <v>1</v>
      </c>
      <c r="DD64" s="285">
        <v>3.1</v>
      </c>
      <c r="DE64" s="286">
        <v>3.1</v>
      </c>
      <c r="DF64" s="285">
        <v>3.1</v>
      </c>
      <c r="DG64" s="285">
        <v>3.1</v>
      </c>
      <c r="DH64" s="287">
        <v>9.525462962962963E-3</v>
      </c>
      <c r="DI64" s="288">
        <v>0</v>
      </c>
      <c r="DJ64" s="290">
        <v>1637</v>
      </c>
      <c r="DK64" s="290">
        <v>6507.4697018799989</v>
      </c>
      <c r="DL64" s="291">
        <v>3.975241112938301</v>
      </c>
      <c r="DM64" s="290">
        <v>0.02</v>
      </c>
      <c r="DN64" s="290">
        <v>33.6</v>
      </c>
      <c r="DO64" s="292">
        <v>7.3155077037942058E-3</v>
      </c>
      <c r="DP64" s="293">
        <v>1.4027446483180401</v>
      </c>
      <c r="DQ64" s="284">
        <v>72</v>
      </c>
      <c r="DR64" s="285">
        <v>1845.6000000000004</v>
      </c>
      <c r="DS64" s="286">
        <v>25.63333333333334</v>
      </c>
      <c r="DT64" s="285">
        <v>7</v>
      </c>
      <c r="DU64" s="285">
        <v>112</v>
      </c>
      <c r="DV64" s="287">
        <v>2.6634837962962957E-3</v>
      </c>
      <c r="DW64" s="288">
        <v>0.40277777777777779</v>
      </c>
      <c r="DX64" s="289">
        <v>73</v>
      </c>
      <c r="DY64" s="285">
        <v>1699.9200000000003</v>
      </c>
      <c r="DZ64" s="286">
        <v>23.286575342465756</v>
      </c>
      <c r="EA64" s="285">
        <v>1.3</v>
      </c>
      <c r="EB64" s="285">
        <v>112</v>
      </c>
      <c r="EC64" s="287">
        <v>2.8570522577371893E-3</v>
      </c>
      <c r="ED64" s="288" t="e">
        <v>#REF!</v>
      </c>
      <c r="EE64" s="289">
        <v>124</v>
      </c>
      <c r="EF64" s="285">
        <v>2435.9</v>
      </c>
      <c r="EG64" s="286">
        <v>19.644354838709678</v>
      </c>
      <c r="EH64" s="285">
        <v>4.0999999999999996</v>
      </c>
      <c r="EI64" s="285">
        <v>112</v>
      </c>
      <c r="EJ64" s="287">
        <v>2.5423760454002381E-3</v>
      </c>
      <c r="EK64" s="288">
        <v>0.55645161290322576</v>
      </c>
      <c r="EL64" s="289">
        <v>86</v>
      </c>
      <c r="EM64" s="285">
        <v>1877.0599999999997</v>
      </c>
      <c r="EN64" s="286">
        <v>21.826279069767438</v>
      </c>
      <c r="EO64" s="285">
        <v>1.8</v>
      </c>
      <c r="EP64" s="285">
        <v>112</v>
      </c>
      <c r="EQ64" s="287">
        <v>2.367167312661499E-3</v>
      </c>
      <c r="ER64" s="288">
        <v>0.29069767441860467</v>
      </c>
      <c r="ES64" s="289">
        <v>78</v>
      </c>
      <c r="ET64" s="285">
        <v>1230.69</v>
      </c>
      <c r="EU64" s="286">
        <v>15.778076923076924</v>
      </c>
      <c r="EV64" s="285">
        <v>4</v>
      </c>
      <c r="EW64" s="285">
        <v>58.63</v>
      </c>
      <c r="EX64" s="287">
        <v>2.5863603988603989E-3</v>
      </c>
      <c r="EY64" s="288">
        <v>0.83333333333333337</v>
      </c>
      <c r="EZ64" s="289">
        <v>34</v>
      </c>
      <c r="FA64" s="285">
        <v>597.58000000000004</v>
      </c>
      <c r="FB64" s="286">
        <v>17.575882352941179</v>
      </c>
      <c r="FC64" s="285">
        <v>0.75</v>
      </c>
      <c r="FD64" s="285">
        <v>56</v>
      </c>
      <c r="FE64" s="287">
        <v>3.909313725490195E-3</v>
      </c>
      <c r="FF64" s="288">
        <v>4.9705882352941178</v>
      </c>
      <c r="FG64" s="289">
        <v>8</v>
      </c>
      <c r="FH64" s="285">
        <v>194.45</v>
      </c>
      <c r="FI64" s="286">
        <v>24.306249999999999</v>
      </c>
      <c r="FJ64" s="285">
        <v>5.51</v>
      </c>
      <c r="FK64" s="285">
        <v>56</v>
      </c>
      <c r="FL64" s="287">
        <v>2.5072337962962965E-3</v>
      </c>
      <c r="FM64" s="288">
        <v>1.5335069444445253</v>
      </c>
      <c r="FN64" s="289">
        <v>3</v>
      </c>
      <c r="FO64" s="285">
        <v>28.2</v>
      </c>
      <c r="FP64" s="286">
        <v>9.4</v>
      </c>
      <c r="FQ64" s="285">
        <v>8</v>
      </c>
      <c r="FR64" s="285">
        <v>10.5</v>
      </c>
      <c r="FS64" s="287">
        <v>2.6813271604938273E-3</v>
      </c>
      <c r="FT64" s="288">
        <v>2.3333333333333335</v>
      </c>
      <c r="FU64" s="289">
        <v>19</v>
      </c>
      <c r="FV64" s="285">
        <v>155.63</v>
      </c>
      <c r="FW64" s="286">
        <v>8.1910526315789465</v>
      </c>
      <c r="FX64" s="285">
        <v>1</v>
      </c>
      <c r="FY64" s="285">
        <v>25</v>
      </c>
      <c r="FZ64" s="287">
        <v>3.1950536062378162E-3</v>
      </c>
      <c r="GA64" s="288">
        <v>0.78947368421052633</v>
      </c>
      <c r="GB64" s="289">
        <v>20</v>
      </c>
      <c r="GC64" s="285">
        <v>202.16</v>
      </c>
      <c r="GD64" s="286">
        <v>10.108000000000001</v>
      </c>
      <c r="GE64" s="285">
        <v>1</v>
      </c>
      <c r="GF64" s="285">
        <v>25</v>
      </c>
      <c r="GG64" s="287">
        <v>3.3825231481481484E-3</v>
      </c>
      <c r="GH64" s="288">
        <v>1.1499999999999999</v>
      </c>
      <c r="GI64" s="289">
        <v>38</v>
      </c>
      <c r="GJ64" s="285">
        <v>423.71000000000004</v>
      </c>
      <c r="GK64" s="286">
        <v>11.150263157894738</v>
      </c>
      <c r="GL64" s="285">
        <v>0.75</v>
      </c>
      <c r="GM64" s="285">
        <v>56</v>
      </c>
      <c r="GN64" s="287">
        <v>3.2876461988304091E-3</v>
      </c>
      <c r="GO64" s="288">
        <v>0.57894736842105265</v>
      </c>
      <c r="GP64" s="289">
        <v>28</v>
      </c>
      <c r="GQ64" s="285">
        <v>391.96999999999997</v>
      </c>
      <c r="GR64" s="286">
        <v>13.99892857142857</v>
      </c>
      <c r="GS64" s="285">
        <v>2.5</v>
      </c>
      <c r="GT64" s="285">
        <v>56</v>
      </c>
      <c r="GU64" s="287">
        <v>3.0435681216931213E-3</v>
      </c>
      <c r="GV64" s="288">
        <v>0.9642857142857143</v>
      </c>
      <c r="GW64" s="289">
        <v>58</v>
      </c>
      <c r="GX64" s="285">
        <v>831.46999999999991</v>
      </c>
      <c r="GY64" s="286">
        <v>14.335689655172413</v>
      </c>
      <c r="GZ64" s="285">
        <v>3</v>
      </c>
      <c r="HA64" s="285">
        <v>34</v>
      </c>
      <c r="HB64" s="287">
        <v>2.9511893358876119E-3</v>
      </c>
      <c r="HC64" s="288">
        <v>1.5</v>
      </c>
      <c r="HD64" s="289">
        <v>41</v>
      </c>
      <c r="HE64" s="285">
        <v>444.37999999999994</v>
      </c>
      <c r="HF64" s="286">
        <v>10.838536585365851</v>
      </c>
      <c r="HG64" s="285">
        <v>2</v>
      </c>
      <c r="HH64" s="285">
        <v>25</v>
      </c>
      <c r="HI64" s="287">
        <v>2.8779923215898839E-3</v>
      </c>
      <c r="HJ64" s="288">
        <v>0.58974358974358976</v>
      </c>
      <c r="HK64" s="289">
        <v>1</v>
      </c>
      <c r="HL64" s="285">
        <v>10.5</v>
      </c>
      <c r="HM64" s="286">
        <v>10.5</v>
      </c>
      <c r="HN64" s="285">
        <v>10.5</v>
      </c>
      <c r="HO64" s="285">
        <v>10.5</v>
      </c>
      <c r="HP64" s="287">
        <v>2.4652777777777776E-3</v>
      </c>
      <c r="HQ64" s="288">
        <v>0</v>
      </c>
      <c r="HR64" s="289">
        <v>1</v>
      </c>
      <c r="HS64" s="285">
        <v>10.5</v>
      </c>
      <c r="HT64" s="286">
        <v>10.5</v>
      </c>
      <c r="HU64" s="285">
        <v>10.5</v>
      </c>
      <c r="HV64" s="285">
        <v>10.5</v>
      </c>
      <c r="HW64" s="287">
        <v>3.1018518518518522E-3</v>
      </c>
      <c r="HX64" s="288">
        <v>0</v>
      </c>
      <c r="HY64" s="290">
        <v>684</v>
      </c>
      <c r="HZ64" s="290">
        <v>12379.72</v>
      </c>
      <c r="IA64" s="291">
        <v>18.099005847953215</v>
      </c>
      <c r="IB64" s="290">
        <v>0.75</v>
      </c>
      <c r="IC64" s="290">
        <v>112</v>
      </c>
      <c r="ID64" s="292">
        <v>2.7999444985921593E-3</v>
      </c>
      <c r="IE64" s="293" t="e">
        <v>#REF!</v>
      </c>
      <c r="IF64" s="284">
        <v>46</v>
      </c>
      <c r="IG64" s="285">
        <v>40.999000000000009</v>
      </c>
      <c r="IH64" s="286">
        <v>0.89128260869565235</v>
      </c>
      <c r="II64" s="285">
        <v>0.35</v>
      </c>
      <c r="IJ64" s="285">
        <v>2.4</v>
      </c>
      <c r="IK64" s="287">
        <v>2.567456723027375E-2</v>
      </c>
      <c r="IL64" s="288">
        <v>0.2608695652173913</v>
      </c>
      <c r="IM64" s="289">
        <v>48</v>
      </c>
      <c r="IN64" s="285">
        <v>45.059999999999995</v>
      </c>
      <c r="IO64" s="286">
        <v>0.93874999999999986</v>
      </c>
      <c r="IP64" s="285">
        <v>0.2</v>
      </c>
      <c r="IQ64" s="285">
        <v>2.5</v>
      </c>
      <c r="IR64" s="287">
        <v>2.4166907793209871E-2</v>
      </c>
      <c r="IS64" s="288">
        <v>0.9375</v>
      </c>
      <c r="IT64" s="289">
        <v>54</v>
      </c>
      <c r="IU64" s="285">
        <v>54.040000000000013</v>
      </c>
      <c r="IV64" s="286">
        <v>1.0007407407407409</v>
      </c>
      <c r="IW64" s="285">
        <v>0.5</v>
      </c>
      <c r="IX64" s="285">
        <v>2.5</v>
      </c>
      <c r="IY64" s="287">
        <v>2.6121399176954729E-2</v>
      </c>
      <c r="IZ64" s="288" t="e">
        <v>#REF!</v>
      </c>
      <c r="JA64" s="289">
        <v>51</v>
      </c>
      <c r="JB64" s="285">
        <v>52.653999999999989</v>
      </c>
      <c r="JC64" s="286">
        <v>1.0324313725490193</v>
      </c>
      <c r="JD64" s="285">
        <v>0.4</v>
      </c>
      <c r="JE64" s="285">
        <v>2.5</v>
      </c>
      <c r="JF64" s="287">
        <v>2.5853077342047923E-2</v>
      </c>
      <c r="JG64" s="288">
        <v>0.62745098039215685</v>
      </c>
      <c r="JH64" s="289">
        <v>53</v>
      </c>
      <c r="JI64" s="285">
        <v>48.157927000000001</v>
      </c>
      <c r="JJ64" s="286">
        <v>0.90864013207547167</v>
      </c>
      <c r="JK64" s="285">
        <v>0.31</v>
      </c>
      <c r="JL64" s="285">
        <v>1.42</v>
      </c>
      <c r="JM64" s="287">
        <v>3.0182783018867933E-2</v>
      </c>
      <c r="JN64" s="288">
        <v>1.3773584905660377</v>
      </c>
      <c r="JO64" s="289">
        <v>5</v>
      </c>
      <c r="JP64" s="285">
        <v>4</v>
      </c>
      <c r="JQ64" s="286">
        <v>0.8</v>
      </c>
      <c r="JR64" s="285">
        <v>0.5</v>
      </c>
      <c r="JS64" s="285">
        <v>1.2</v>
      </c>
      <c r="JT64" s="287">
        <v>2.5307870370370373E-2</v>
      </c>
      <c r="JU64" s="288">
        <v>1.8</v>
      </c>
      <c r="JV64" s="289">
        <v>2</v>
      </c>
      <c r="JW64" s="285">
        <v>1.5</v>
      </c>
      <c r="JX64" s="286">
        <v>0.75</v>
      </c>
      <c r="JY64" s="285">
        <v>0.5</v>
      </c>
      <c r="JZ64" s="285">
        <v>1</v>
      </c>
      <c r="KA64" s="287">
        <v>2.7060185185185184E-2</v>
      </c>
      <c r="KB64" s="288">
        <v>0.52326388888832298</v>
      </c>
      <c r="KC64" s="289">
        <v>9</v>
      </c>
      <c r="KD64" s="285">
        <v>5.8</v>
      </c>
      <c r="KE64" s="286">
        <v>0.64444444444444438</v>
      </c>
      <c r="KF64" s="285">
        <v>0.5</v>
      </c>
      <c r="KG64" s="285">
        <v>1.2</v>
      </c>
      <c r="KH64" s="287">
        <v>2.7307098765432098E-2</v>
      </c>
      <c r="KI64" s="288">
        <v>0.5739969135805344</v>
      </c>
      <c r="KJ64" s="289">
        <v>7</v>
      </c>
      <c r="KK64" s="285">
        <v>4.09</v>
      </c>
      <c r="KL64" s="286">
        <v>0.5842857142857143</v>
      </c>
      <c r="KM64" s="285">
        <v>0.22</v>
      </c>
      <c r="KN64" s="285">
        <v>1</v>
      </c>
      <c r="KO64" s="287">
        <v>2.6590608465608463E-2</v>
      </c>
      <c r="KP64" s="288">
        <v>0.42857142857142855</v>
      </c>
      <c r="KQ64" s="289">
        <v>13</v>
      </c>
      <c r="KR64" s="285">
        <v>7.3</v>
      </c>
      <c r="KS64" s="286">
        <v>0.56153846153846154</v>
      </c>
      <c r="KT64" s="285">
        <v>0.25</v>
      </c>
      <c r="KU64" s="285">
        <v>1</v>
      </c>
      <c r="KV64" s="287">
        <v>2.69079415954416E-2</v>
      </c>
      <c r="KW64" s="288">
        <v>1.3846153846153846</v>
      </c>
      <c r="KX64" s="289">
        <v>14</v>
      </c>
      <c r="KY64" s="285">
        <v>7.55</v>
      </c>
      <c r="KZ64" s="286">
        <v>0.53928571428571426</v>
      </c>
      <c r="LA64" s="285">
        <v>0.25</v>
      </c>
      <c r="LB64" s="285">
        <v>1.2</v>
      </c>
      <c r="LC64" s="287">
        <v>2.7271825396825402E-2</v>
      </c>
      <c r="LD64" s="288">
        <v>1.0714285714285714</v>
      </c>
      <c r="LE64" s="289">
        <v>18</v>
      </c>
      <c r="LF64" s="285">
        <v>8.1999999999999993</v>
      </c>
      <c r="LG64" s="286">
        <v>0.45555555555555549</v>
      </c>
      <c r="LH64" s="285">
        <v>0.25</v>
      </c>
      <c r="LI64" s="285">
        <v>1.2</v>
      </c>
      <c r="LJ64" s="287">
        <v>2.698688271604938E-2</v>
      </c>
      <c r="LK64" s="288">
        <v>0.44444444444444442</v>
      </c>
      <c r="LL64" s="289">
        <v>20</v>
      </c>
      <c r="LM64" s="285">
        <v>11.657999999999999</v>
      </c>
      <c r="LN64" s="286">
        <v>0.58289999999999997</v>
      </c>
      <c r="LO64" s="285">
        <v>0.25</v>
      </c>
      <c r="LP64" s="285">
        <v>1.026</v>
      </c>
      <c r="LQ64" s="287">
        <v>2.7853587962962962E-2</v>
      </c>
      <c r="LR64" s="288">
        <v>0.9</v>
      </c>
      <c r="LS64" s="289">
        <v>16</v>
      </c>
      <c r="LT64" s="285">
        <v>6.9110000000000005</v>
      </c>
      <c r="LU64" s="286">
        <v>0.43193750000000003</v>
      </c>
      <c r="LV64" s="285">
        <v>0.25</v>
      </c>
      <c r="LW64" s="285">
        <v>1</v>
      </c>
      <c r="LX64" s="287">
        <v>2.4950086805555556E-2</v>
      </c>
      <c r="LY64" s="288">
        <v>3.25</v>
      </c>
      <c r="LZ64" s="289">
        <v>1</v>
      </c>
      <c r="MA64" s="285">
        <v>0.5</v>
      </c>
      <c r="MB64" s="286">
        <v>0.5</v>
      </c>
      <c r="MC64" s="285">
        <v>0.5</v>
      </c>
      <c r="MD64" s="285">
        <v>0.5</v>
      </c>
      <c r="ME64" s="287">
        <v>2.8356481481481483E-2</v>
      </c>
      <c r="MF64" s="288">
        <v>363</v>
      </c>
      <c r="MG64" s="289">
        <v>1</v>
      </c>
      <c r="MH64" s="285">
        <v>0.5</v>
      </c>
      <c r="MI64" s="286">
        <v>0.5</v>
      </c>
      <c r="MJ64" s="285">
        <v>0.5</v>
      </c>
      <c r="MK64" s="285">
        <v>0.5</v>
      </c>
      <c r="ML64" s="287">
        <v>2.974537037037037E-2</v>
      </c>
      <c r="MM64" s="288" t="e">
        <v>#VALUE!</v>
      </c>
      <c r="MN64" s="290">
        <v>358</v>
      </c>
      <c r="MO64" s="290">
        <v>298.91992700000003</v>
      </c>
      <c r="MP64" s="291">
        <v>0.8349718631284917</v>
      </c>
      <c r="MQ64" s="290">
        <v>0.2</v>
      </c>
      <c r="MR64" s="290">
        <v>2.5</v>
      </c>
      <c r="MS64" s="292">
        <v>2.6575690564866538E-2</v>
      </c>
      <c r="MT64" s="293" t="e">
        <v>#VALUE!</v>
      </c>
      <c r="MU64" s="284">
        <v>1</v>
      </c>
      <c r="MV64" s="285">
        <v>1</v>
      </c>
      <c r="MW64" s="286">
        <v>1</v>
      </c>
      <c r="MX64" s="285">
        <v>1</v>
      </c>
      <c r="MY64" s="285">
        <v>1</v>
      </c>
      <c r="MZ64" s="287">
        <v>3.125E-2</v>
      </c>
      <c r="NA64" s="288">
        <v>0</v>
      </c>
      <c r="NB64" s="290">
        <v>1</v>
      </c>
      <c r="NC64" s="290">
        <v>1</v>
      </c>
      <c r="ND64" s="291">
        <v>1</v>
      </c>
      <c r="NE64" s="290">
        <v>1</v>
      </c>
      <c r="NF64" s="290">
        <v>1</v>
      </c>
      <c r="NG64" s="292">
        <v>3.125E-2</v>
      </c>
      <c r="NH64" s="294">
        <v>0</v>
      </c>
    </row>
    <row r="65" spans="1:256" s="24" customFormat="1" ht="15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</row>
    <row r="66" spans="1:256" x14ac:dyDescent="0.2">
      <c r="A66" s="12" t="s">
        <v>439</v>
      </c>
      <c r="B66" s="12">
        <f>MIN(B11:B63)</f>
        <v>1</v>
      </c>
      <c r="C66" s="12">
        <f t="shared" ref="C66:AB66" si="0">MIN(C11:C63)</f>
        <v>3.1</v>
      </c>
      <c r="D66" s="12">
        <f t="shared" si="0"/>
        <v>1.8366666666666667</v>
      </c>
      <c r="E66" s="12">
        <f t="shared" si="0"/>
        <v>0.57999999999999996</v>
      </c>
      <c r="F66" s="12">
        <f t="shared" si="0"/>
        <v>3</v>
      </c>
      <c r="G66" s="20">
        <f t="shared" si="0"/>
        <v>6.8634259259259265E-3</v>
      </c>
      <c r="H66" s="25">
        <f>MAX(MIN(H11:H63),0.0001)</f>
        <v>1E-4</v>
      </c>
      <c r="I66" s="12">
        <f t="shared" si="0"/>
        <v>1</v>
      </c>
      <c r="J66" s="12">
        <f t="shared" si="0"/>
        <v>1.1000000000000001</v>
      </c>
      <c r="K66" s="12">
        <f t="shared" si="0"/>
        <v>1.1000000000000001</v>
      </c>
      <c r="L66" s="12">
        <f t="shared" si="0"/>
        <v>1</v>
      </c>
      <c r="M66" s="12">
        <f t="shared" si="0"/>
        <v>1.1000000000000001</v>
      </c>
      <c r="N66" s="20">
        <f t="shared" si="0"/>
        <v>6.6203703703703702E-3</v>
      </c>
      <c r="O66" s="25">
        <f>MAX(MIN(O11:O63),0.001)</f>
        <v>1E-3</v>
      </c>
      <c r="P66" s="12">
        <f t="shared" si="0"/>
        <v>1</v>
      </c>
      <c r="Q66" s="12">
        <f t="shared" si="0"/>
        <v>2</v>
      </c>
      <c r="R66" s="12">
        <f t="shared" si="0"/>
        <v>1.3</v>
      </c>
      <c r="S66" s="12">
        <f t="shared" si="0"/>
        <v>1</v>
      </c>
      <c r="T66" s="12">
        <f t="shared" si="0"/>
        <v>1.6</v>
      </c>
      <c r="U66" s="20">
        <f t="shared" si="0"/>
        <v>6.1111111111111114E-3</v>
      </c>
      <c r="V66" s="25">
        <f>MAX(MIN(V11:V63),0.001)</f>
        <v>1E-3</v>
      </c>
      <c r="W66" s="12">
        <f t="shared" si="0"/>
        <v>1</v>
      </c>
      <c r="X66" s="12">
        <f t="shared" si="0"/>
        <v>1.6</v>
      </c>
      <c r="Y66" s="12">
        <f t="shared" si="0"/>
        <v>1.34</v>
      </c>
      <c r="Z66" s="12">
        <f t="shared" si="0"/>
        <v>1</v>
      </c>
      <c r="AA66" s="12">
        <f t="shared" si="0"/>
        <v>1.6</v>
      </c>
      <c r="AB66" s="20">
        <f t="shared" si="0"/>
        <v>6.145833333333333E-3</v>
      </c>
      <c r="AC66" s="25">
        <f>MAX(MIN(AC11:AC63),0.001)</f>
        <v>1E-3</v>
      </c>
      <c r="AK66" s="12">
        <f t="shared" ref="AK66:AP66" si="1">MIN(AK11:AK63)</f>
        <v>1</v>
      </c>
      <c r="AL66" s="12">
        <f t="shared" si="1"/>
        <v>1</v>
      </c>
      <c r="AM66" s="12">
        <f t="shared" si="1"/>
        <v>1</v>
      </c>
      <c r="AN66" s="12">
        <f t="shared" si="1"/>
        <v>0.55000000000000004</v>
      </c>
      <c r="AO66" s="12">
        <f t="shared" si="1"/>
        <v>1</v>
      </c>
      <c r="AP66" s="20">
        <f t="shared" si="1"/>
        <v>6.1805555555555563E-3</v>
      </c>
      <c r="AQ66" s="25">
        <f>MAX(MIN(AQ11:AQ63),0.001)</f>
        <v>1E-3</v>
      </c>
    </row>
    <row r="67" spans="1:256" x14ac:dyDescent="0.2">
      <c r="A67" s="12" t="s">
        <v>471</v>
      </c>
      <c r="B67" s="12">
        <f>MAX(B11:B63)</f>
        <v>7</v>
      </c>
      <c r="C67" s="12">
        <f t="shared" ref="C67:AC67" si="2">MAX(C11:C63)</f>
        <v>26.2</v>
      </c>
      <c r="D67" s="12">
        <f t="shared" si="2"/>
        <v>26.2</v>
      </c>
      <c r="E67" s="12">
        <f t="shared" si="2"/>
        <v>26.2</v>
      </c>
      <c r="F67" s="12">
        <f t="shared" si="2"/>
        <v>26.2</v>
      </c>
      <c r="G67" s="20">
        <f t="shared" si="2"/>
        <v>1.0300925925925927E-2</v>
      </c>
      <c r="H67" s="25">
        <f>MAX(H11:H63)</f>
        <v>11</v>
      </c>
      <c r="I67" s="12">
        <f t="shared" si="2"/>
        <v>5</v>
      </c>
      <c r="J67" s="12">
        <f t="shared" si="2"/>
        <v>36.200000000000003</v>
      </c>
      <c r="K67" s="12">
        <f t="shared" si="2"/>
        <v>33.6</v>
      </c>
      <c r="L67" s="12">
        <f t="shared" si="2"/>
        <v>33.6</v>
      </c>
      <c r="M67" s="12">
        <f t="shared" si="2"/>
        <v>33.6</v>
      </c>
      <c r="N67" s="20">
        <f t="shared" si="2"/>
        <v>1.2083333333333333E-2</v>
      </c>
      <c r="O67" s="12">
        <f t="shared" si="2"/>
        <v>2</v>
      </c>
      <c r="P67" s="12">
        <f t="shared" si="2"/>
        <v>5</v>
      </c>
      <c r="Q67" s="12">
        <f t="shared" si="2"/>
        <v>28.380000000000003</v>
      </c>
      <c r="R67" s="12">
        <f t="shared" si="2"/>
        <v>26.2</v>
      </c>
      <c r="S67" s="12">
        <f t="shared" si="2"/>
        <v>26.2</v>
      </c>
      <c r="T67" s="12">
        <f t="shared" si="2"/>
        <v>26.2</v>
      </c>
      <c r="U67" s="20">
        <f t="shared" si="2"/>
        <v>1.0104166666666668E-2</v>
      </c>
      <c r="V67" s="12">
        <f t="shared" si="2"/>
        <v>2</v>
      </c>
      <c r="W67" s="12">
        <f t="shared" si="2"/>
        <v>5</v>
      </c>
      <c r="X67" s="12">
        <f t="shared" si="2"/>
        <v>26.2</v>
      </c>
      <c r="Y67" s="12">
        <f t="shared" si="2"/>
        <v>26.2</v>
      </c>
      <c r="Z67" s="12">
        <f t="shared" si="2"/>
        <v>26.2</v>
      </c>
      <c r="AA67" s="12">
        <f t="shared" si="2"/>
        <v>26.2</v>
      </c>
      <c r="AB67" s="20">
        <f t="shared" si="2"/>
        <v>9.4675925925925917E-3</v>
      </c>
      <c r="AC67" s="12">
        <f t="shared" si="2"/>
        <v>9</v>
      </c>
      <c r="AK67" s="12">
        <f t="shared" ref="AK67:AQ67" si="3">MAX(AK11:AK63)</f>
        <v>4</v>
      </c>
      <c r="AL67" s="12">
        <f t="shared" si="3"/>
        <v>13.1</v>
      </c>
      <c r="AM67" s="12">
        <f t="shared" si="3"/>
        <v>13.1</v>
      </c>
      <c r="AN67" s="12">
        <f t="shared" si="3"/>
        <v>13.1</v>
      </c>
      <c r="AO67" s="12">
        <f t="shared" si="3"/>
        <v>13.1</v>
      </c>
      <c r="AP67" s="20">
        <f t="shared" si="3"/>
        <v>9.4097222222222238E-3</v>
      </c>
      <c r="AQ67" s="12">
        <f t="shared" si="3"/>
        <v>216.64097222222335</v>
      </c>
    </row>
  </sheetData>
  <phoneticPr fontId="4" type="noConversion"/>
  <conditionalFormatting sqref="F10">
    <cfRule type="cellIs" dxfId="113" priority="5" stopIfTrue="1" operator="equal">
      <formula>MAX($F$11:$F$62)</formula>
    </cfRule>
    <cfRule type="cellIs" dxfId="112" priority="6" stopIfTrue="1" operator="equal">
      <formula>MAX($F$11:$F$63,$M$11:$M$63,$T$11:$T$63,$AA$11:$AA$63)</formula>
    </cfRule>
  </conditionalFormatting>
  <conditionalFormatting sqref="C10">
    <cfRule type="cellIs" dxfId="111" priority="8" stopIfTrue="1" operator="equal">
      <formula>MAX($C$11:$C$62)</formula>
    </cfRule>
    <cfRule type="cellIs" dxfId="110" priority="9" stopIfTrue="1" operator="equal">
      <formula>MAX($F$11:$F$63,$M$11:$M$63,$T$11:$T$63,$AA$11:$AA$63)</formula>
    </cfRule>
  </conditionalFormatting>
  <conditionalFormatting sqref="D10">
    <cfRule type="cellIs" dxfId="109" priority="10" stopIfTrue="1" operator="equal">
      <formula>MAX($D$11:$D$62)</formula>
    </cfRule>
    <cfRule type="cellIs" dxfId="108" priority="11" stopIfTrue="1" operator="equal">
      <formula>MAX($F$11:$F$63,$M$11:$M$63,$T$11:$T$63,$AA$11:$AA$63)</formula>
    </cfRule>
  </conditionalFormatting>
  <conditionalFormatting sqref="E10">
    <cfRule type="cellIs" dxfId="107" priority="12" stopIfTrue="1" operator="equal">
      <formula>MAX($E$11:$E$62)</formula>
    </cfRule>
    <cfRule type="cellIs" dxfId="106" priority="13" stopIfTrue="1" operator="equal">
      <formula>MAX($F$11:$F$63,$M$11:$M$63,$T$11:$T$63,$AA$11:$AA$63)</formula>
    </cfRule>
  </conditionalFormatting>
  <conditionalFormatting sqref="G66">
    <cfRule type="cellIs" dxfId="105" priority="17" stopIfTrue="1" operator="equal">
      <formula>G$67</formula>
    </cfRule>
  </conditionalFormatting>
  <conditionalFormatting pivot="1">
    <cfRule type="cellIs" dxfId="104" priority="29" stopIfTrue="1" operator="equal">
      <formula>A$67</formula>
    </cfRule>
  </conditionalFormatting>
  <conditionalFormatting pivot="1">
    <cfRule type="cellIs" dxfId="103" priority="30" stopIfTrue="1" operator="equal">
      <formula>A$66</formula>
    </cfRule>
  </conditionalFormatting>
  <conditionalFormatting sqref="A11:A63">
    <cfRule type="cellIs" dxfId="102" priority="31" stopIfTrue="1" operator="equal">
      <formula>ThisWeek</formula>
    </cfRule>
  </conditionalFormatting>
  <conditionalFormatting pivot="1">
    <cfRule type="cellIs" dxfId="101" priority="2" stopIfTrue="1" operator="equal">
      <formula>A$67</formula>
    </cfRule>
  </conditionalFormatting>
  <conditionalFormatting pivot="1">
    <cfRule type="cellIs" dxfId="100" priority="1" stopIfTrue="1" operator="equal">
      <formula>A$66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IV281"/>
  <sheetViews>
    <sheetView workbookViewId="0">
      <pane xSplit="1" ySplit="8" topLeftCell="B9" activePane="bottomRight" state="frozen"/>
      <selection pane="topRight" activeCell="B1" sqref="B1"/>
      <selection pane="bottomLeft" activeCell="A10" sqref="A10"/>
      <selection pane="bottomRight" activeCell="E3" sqref="E3"/>
    </sheetView>
  </sheetViews>
  <sheetFormatPr defaultColWidth="7" defaultRowHeight="11.25" x14ac:dyDescent="0.2"/>
  <cols>
    <col min="1" max="1" width="7.875" style="22" customWidth="1"/>
    <col min="2" max="4" width="8.625" style="22" customWidth="1"/>
    <col min="5" max="5" width="8.375" style="22" customWidth="1"/>
    <col min="6" max="8" width="5.625" style="22" customWidth="1"/>
    <col min="9" max="9" width="8.375" style="22" customWidth="1"/>
    <col min="10" max="12" width="5.625" style="22" customWidth="1"/>
    <col min="13" max="13" width="8.375" style="22" customWidth="1"/>
    <col min="14" max="19" width="7.625" style="22" customWidth="1"/>
    <col min="20" max="20" width="8.375" style="22" customWidth="1"/>
    <col min="21" max="23" width="6.875" style="22" customWidth="1"/>
    <col min="24" max="24" width="8.375" style="22" customWidth="1"/>
    <col min="25" max="27" width="5.625" style="22" customWidth="1"/>
    <col min="28" max="28" width="8.375" style="22" customWidth="1"/>
    <col min="29" max="31" width="5.625" style="22" customWidth="1"/>
    <col min="32" max="32" width="8.375" style="22" customWidth="1"/>
    <col min="33" max="36" width="9.125" style="22" customWidth="1"/>
    <col min="37" max="39" width="5.625" style="22" customWidth="1"/>
    <col min="40" max="40" width="8.375" style="22" customWidth="1"/>
    <col min="41" max="43" width="5.625" style="22" customWidth="1"/>
    <col min="44" max="44" width="8.375" style="22" customWidth="1"/>
    <col min="45" max="47" width="5.625" style="22" customWidth="1"/>
    <col min="48" max="48" width="8.375" style="22" customWidth="1"/>
    <col min="49" max="51" width="5.625" style="22" customWidth="1"/>
    <col min="52" max="52" width="8.375" style="22" customWidth="1"/>
    <col min="53" max="55" width="5.625" style="22" customWidth="1"/>
    <col min="56" max="56" width="8.375" style="22" customWidth="1"/>
    <col min="57" max="78" width="10.875" style="22" customWidth="1"/>
    <col min="79" max="80" width="15" style="22" customWidth="1"/>
    <col min="81" max="81" width="16" style="22" customWidth="1"/>
    <col min="82" max="82" width="15" style="22" customWidth="1"/>
    <col min="83" max="83" width="17.125" style="22" customWidth="1"/>
    <col min="84" max="84" width="19.125" style="22" customWidth="1"/>
    <col min="85" max="85" width="20.125" style="22" customWidth="1"/>
    <col min="86" max="86" width="9.75" style="22" customWidth="1"/>
    <col min="87" max="87" width="16" style="22" customWidth="1"/>
    <col min="88" max="88" width="18" style="22" customWidth="1"/>
    <col min="89" max="89" width="15.375" style="22" customWidth="1"/>
    <col min="90" max="90" width="14.25" style="22" customWidth="1"/>
    <col min="91" max="91" width="15.375" style="22" customWidth="1"/>
    <col min="92" max="92" width="18.375" style="22" customWidth="1"/>
    <col min="93" max="93" width="19.125" style="22" customWidth="1"/>
    <col min="94" max="94" width="11.125" style="22" customWidth="1"/>
    <col min="95" max="95" width="8.375" style="22" customWidth="1"/>
    <col min="96" max="96" width="7.375" style="22" customWidth="1"/>
    <col min="97" max="97" width="8.375" style="22" customWidth="1"/>
    <col min="98" max="98" width="11.625" style="22" customWidth="1"/>
    <col min="99" max="99" width="12.25" style="22" customWidth="1"/>
    <col min="100" max="106" width="9.375" style="22" customWidth="1"/>
    <col min="107" max="107" width="9.25" style="22" customWidth="1"/>
    <col min="108" max="108" width="11.375" style="22" customWidth="1"/>
    <col min="109" max="109" width="8.625" style="22" customWidth="1"/>
    <col min="110" max="110" width="7.625" style="22" customWidth="1"/>
    <col min="111" max="111" width="8.625" style="22" customWidth="1"/>
    <col min="112" max="112" width="11.75" style="22" customWidth="1"/>
    <col min="113" max="113" width="12.375" style="22" customWidth="1"/>
    <col min="114" max="117" width="9.375" style="22" customWidth="1"/>
    <col min="118" max="118" width="9.375" style="22" bestFit="1" customWidth="1"/>
    <col min="119" max="120" width="9.375" style="22" customWidth="1"/>
    <col min="121" max="121" width="9.25" style="22" customWidth="1"/>
    <col min="122" max="122" width="11.375" style="22" customWidth="1"/>
    <col min="123" max="123" width="8.625" style="22" customWidth="1"/>
    <col min="124" max="124" width="7.625" style="22" customWidth="1"/>
    <col min="125" max="125" width="8.625" style="22" customWidth="1"/>
    <col min="126" max="126" width="11.75" style="22" bestFit="1" customWidth="1"/>
    <col min="127" max="127" width="12.375" style="22" customWidth="1"/>
    <col min="128" max="128" width="9.375" style="22" customWidth="1"/>
    <col min="129" max="134" width="9.375" style="22" bestFit="1" customWidth="1"/>
    <col min="135" max="135" width="10.125" style="22" customWidth="1"/>
    <col min="136" max="136" width="12.25" style="22" customWidth="1"/>
    <col min="137" max="137" width="9.375" style="22" customWidth="1"/>
    <col min="138" max="138" width="8.375" style="22" customWidth="1"/>
    <col min="139" max="139" width="9.375" style="22" customWidth="1"/>
    <col min="140" max="140" width="12.625" style="22" bestFit="1" customWidth="1"/>
    <col min="141" max="141" width="13.25" style="22" customWidth="1"/>
    <col min="142" max="142" width="9.375" style="22" customWidth="1"/>
    <col min="143" max="148" width="9.375" style="22" bestFit="1" customWidth="1"/>
    <col min="149" max="149" width="9.75" style="22" customWidth="1"/>
    <col min="150" max="150" width="11.75" style="22" customWidth="1"/>
    <col min="151" max="151" width="9.125" style="22" customWidth="1"/>
    <col min="152" max="152" width="8" style="22" customWidth="1"/>
    <col min="153" max="153" width="9.125" style="22" customWidth="1"/>
    <col min="154" max="154" width="12.25" style="22" bestFit="1" customWidth="1"/>
    <col min="155" max="155" width="12.875" style="22" customWidth="1"/>
    <col min="156" max="156" width="9.375" style="22" customWidth="1"/>
    <col min="157" max="162" width="9.375" style="22" bestFit="1" customWidth="1"/>
    <col min="163" max="163" width="10.125" style="22" customWidth="1"/>
    <col min="164" max="164" width="12.25" style="22" customWidth="1"/>
    <col min="165" max="165" width="9.375" style="22" customWidth="1"/>
    <col min="166" max="166" width="8.375" style="22" customWidth="1"/>
    <col min="167" max="167" width="9.375" style="22" customWidth="1"/>
    <col min="168" max="168" width="12.625" style="22" bestFit="1" customWidth="1"/>
    <col min="169" max="169" width="13.25" style="22" customWidth="1"/>
    <col min="170" max="170" width="13" style="22" customWidth="1"/>
    <col min="171" max="171" width="15.125" style="22" bestFit="1" customWidth="1"/>
    <col min="172" max="172" width="12.375" style="22" bestFit="1" customWidth="1"/>
    <col min="173" max="173" width="11.375" style="22" bestFit="1" customWidth="1"/>
    <col min="174" max="174" width="12.375" style="22" bestFit="1" customWidth="1"/>
    <col min="175" max="175" width="15.375" style="22" bestFit="1" customWidth="1"/>
    <col min="176" max="176" width="16.125" style="22" bestFit="1" customWidth="1"/>
    <col min="177" max="183" width="9.375" style="22" bestFit="1" customWidth="1"/>
    <col min="184" max="184" width="7" style="22" customWidth="1"/>
    <col min="185" max="185" width="8.625" style="22" customWidth="1"/>
    <col min="186" max="186" width="6.625" style="22" customWidth="1"/>
    <col min="187" max="187" width="5.75" style="22" customWidth="1"/>
    <col min="188" max="188" width="6.75" style="22" customWidth="1"/>
    <col min="189" max="189" width="9.125" style="22" bestFit="1" customWidth="1"/>
    <col min="190" max="197" width="9.375" style="22" bestFit="1" customWidth="1"/>
    <col min="198" max="198" width="7.375" style="22" customWidth="1"/>
    <col min="199" max="199" width="9.125" style="22" bestFit="1" customWidth="1"/>
    <col min="200" max="200" width="7" style="22" customWidth="1"/>
    <col min="201" max="201" width="6.125" style="22" customWidth="1"/>
    <col min="202" max="202" width="6.75" style="22" customWidth="1"/>
    <col min="203" max="203" width="9.375" style="22" bestFit="1" customWidth="1"/>
    <col min="204" max="204" width="9.875" style="22" bestFit="1" customWidth="1"/>
    <col min="205" max="211" width="9.375" style="22" bestFit="1" customWidth="1"/>
    <col min="212" max="212" width="7.375" style="22" customWidth="1"/>
    <col min="213" max="213" width="9.125" style="22" bestFit="1" customWidth="1"/>
    <col min="214" max="214" width="7" style="22" customWidth="1"/>
    <col min="215" max="215" width="6.125" style="22" customWidth="1"/>
    <col min="216" max="216" width="6.75" style="22" customWidth="1"/>
    <col min="217" max="217" width="9.375" style="22" bestFit="1" customWidth="1"/>
    <col min="218" max="218" width="9.875" style="22" bestFit="1" customWidth="1"/>
    <col min="219" max="225" width="9.375" style="22" bestFit="1" customWidth="1"/>
    <col min="226" max="226" width="7.375" style="22" customWidth="1"/>
    <col min="227" max="227" width="9.125" style="22" bestFit="1" customWidth="1"/>
    <col min="228" max="228" width="7" style="22" customWidth="1"/>
    <col min="229" max="229" width="6.125" style="22" customWidth="1"/>
    <col min="230" max="230" width="8" style="22" customWidth="1"/>
    <col min="231" max="231" width="9.375" style="22" bestFit="1" customWidth="1"/>
    <col min="232" max="232" width="9.875" style="22" bestFit="1" customWidth="1"/>
    <col min="233" max="239" width="9.375" style="22" bestFit="1" customWidth="1"/>
    <col min="240" max="240" width="7.25" style="22" customWidth="1"/>
    <col min="241" max="241" width="8.875" style="22" customWidth="1"/>
    <col min="242" max="242" width="6.75" style="22" customWidth="1"/>
    <col min="243" max="243" width="6" style="22" customWidth="1"/>
    <col min="244" max="244" width="8" style="22" customWidth="1"/>
    <col min="245" max="245" width="9.25" style="22" bestFit="1" customWidth="1"/>
    <col min="246" max="246" width="9.75" style="22" bestFit="1" customWidth="1"/>
    <col min="247" max="253" width="9.375" style="22" bestFit="1" customWidth="1"/>
    <col min="254" max="254" width="7.375" style="22" customWidth="1"/>
    <col min="255" max="255" width="9.125" style="22" bestFit="1" customWidth="1"/>
    <col min="256" max="16384" width="7" style="22"/>
  </cols>
  <sheetData>
    <row r="1" spans="1:256" s="26" customFormat="1" ht="12.75" x14ac:dyDescent="0.2">
      <c r="A1" s="35"/>
      <c r="B1" s="35" t="s">
        <v>642</v>
      </c>
      <c r="C1" s="35" t="s">
        <v>643</v>
      </c>
      <c r="D1" s="35" t="s">
        <v>644</v>
      </c>
      <c r="E1" s="35" t="str">
        <f>E8</f>
        <v>2016 Total</v>
      </c>
    </row>
    <row r="2" spans="1:256" s="26" customFormat="1" ht="12.75" x14ac:dyDescent="0.2">
      <c r="A2" s="35" t="s">
        <v>474</v>
      </c>
      <c r="B2" s="26">
        <f>MAX(B9:B60)</f>
        <v>26.2</v>
      </c>
      <c r="C2" s="26">
        <f>MAX(C9:C60)</f>
        <v>177.10000000000002</v>
      </c>
      <c r="D2" s="26">
        <f>MAX(D9:D60)</f>
        <v>3.7</v>
      </c>
      <c r="E2" s="26">
        <f>MAX(E9:E60)</f>
        <v>184.70000000000005</v>
      </c>
    </row>
    <row r="3" spans="1:256" s="26" customFormat="1" ht="12.75" x14ac:dyDescent="0.2">
      <c r="A3" s="35" t="s">
        <v>475</v>
      </c>
      <c r="B3" s="26">
        <f>MIN(B9:B60)</f>
        <v>3.1</v>
      </c>
      <c r="C3" s="26">
        <f>MIN(C9:C60)</f>
        <v>12</v>
      </c>
      <c r="D3" s="26">
        <f>MIN(D9:D60)</f>
        <v>0.5</v>
      </c>
      <c r="E3" s="26">
        <f>MIN(E9:E60)</f>
        <v>3.1</v>
      </c>
    </row>
    <row r="4" spans="1:256" ht="12.75" x14ac:dyDescent="0.2">
      <c r="I4" s="26"/>
      <c r="J4" s="26"/>
      <c r="K4" s="26"/>
      <c r="L4" s="26"/>
      <c r="M4" s="26"/>
    </row>
    <row r="5" spans="1:256" ht="15" x14ac:dyDescent="0.3">
      <c r="A5" s="36"/>
      <c r="B5" s="36"/>
      <c r="I5" s="26"/>
      <c r="J5" s="26"/>
      <c r="K5" s="26"/>
      <c r="L5" s="26"/>
      <c r="M5" s="26"/>
      <c r="W5" s="22">
        <v>120</v>
      </c>
      <c r="X5" s="22">
        <f>SUM(AA11:AA22)</f>
        <v>0</v>
      </c>
      <c r="Y5" s="22">
        <f>W5-X5</f>
        <v>120</v>
      </c>
    </row>
    <row r="7" spans="1:256" s="37" customFormat="1" ht="12.75" x14ac:dyDescent="0.2">
      <c r="A7" s="37" t="s">
        <v>335</v>
      </c>
      <c r="B7" s="37" t="s">
        <v>289</v>
      </c>
      <c r="C7" s="37" t="s">
        <v>280</v>
      </c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</row>
    <row r="8" spans="1:256" s="24" customFormat="1" ht="12.75" x14ac:dyDescent="0.2">
      <c r="A8" s="37"/>
      <c r="B8" s="298">
        <v>2016</v>
      </c>
      <c r="C8" s="299"/>
      <c r="D8" s="299"/>
      <c r="E8" s="300" t="s">
        <v>1754</v>
      </c>
      <c r="F8" s="298">
        <v>2015</v>
      </c>
      <c r="G8" s="299"/>
      <c r="H8" s="299"/>
      <c r="I8" s="300" t="s">
        <v>1755</v>
      </c>
      <c r="J8" s="298">
        <v>2014</v>
      </c>
      <c r="K8" s="299"/>
      <c r="L8" s="299"/>
      <c r="M8" s="300" t="s">
        <v>1462</v>
      </c>
      <c r="N8" s="298">
        <v>2013</v>
      </c>
      <c r="O8" s="299"/>
      <c r="P8" s="299"/>
      <c r="Q8" s="299"/>
      <c r="R8" s="299"/>
      <c r="S8" s="299"/>
      <c r="T8" s="300" t="s">
        <v>1074</v>
      </c>
      <c r="U8" s="298">
        <v>2012</v>
      </c>
      <c r="V8" s="299"/>
      <c r="W8" s="299"/>
      <c r="X8" s="300" t="s">
        <v>773</v>
      </c>
      <c r="Y8" s="298">
        <v>2011</v>
      </c>
      <c r="Z8" s="299"/>
      <c r="AA8" s="299"/>
      <c r="AB8" s="300" t="s">
        <v>808</v>
      </c>
      <c r="AC8" s="298">
        <v>2010</v>
      </c>
      <c r="AD8" s="299"/>
      <c r="AE8" s="299"/>
      <c r="AF8" s="300" t="s">
        <v>1254</v>
      </c>
      <c r="AG8" s="298">
        <v>2009</v>
      </c>
      <c r="AH8" s="299"/>
      <c r="AI8" s="299"/>
      <c r="AJ8" s="300" t="s">
        <v>1463</v>
      </c>
      <c r="AK8" s="298">
        <v>2008</v>
      </c>
      <c r="AL8" s="299"/>
      <c r="AM8" s="299"/>
      <c r="AN8" s="300" t="s">
        <v>657</v>
      </c>
      <c r="AO8" s="298">
        <v>2007</v>
      </c>
      <c r="AP8" s="299"/>
      <c r="AQ8" s="299"/>
      <c r="AR8" s="300" t="s">
        <v>776</v>
      </c>
      <c r="AS8" s="298">
        <v>2006</v>
      </c>
      <c r="AT8" s="299"/>
      <c r="AU8" s="299"/>
      <c r="AV8" s="300" t="s">
        <v>427</v>
      </c>
      <c r="AW8" s="298">
        <v>2002</v>
      </c>
      <c r="AX8" s="299"/>
      <c r="AY8" s="299"/>
      <c r="AZ8" s="300" t="s">
        <v>1464</v>
      </c>
      <c r="BA8" s="298">
        <v>2001</v>
      </c>
      <c r="BB8" s="299"/>
      <c r="BC8" s="299"/>
      <c r="BD8" s="301" t="s">
        <v>1465</v>
      </c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</row>
    <row r="9" spans="1:256" ht="12.75" x14ac:dyDescent="0.2">
      <c r="A9" s="302" t="s">
        <v>332</v>
      </c>
      <c r="B9" s="254" t="s">
        <v>1223</v>
      </c>
      <c r="C9" s="255" t="s">
        <v>1224</v>
      </c>
      <c r="D9" s="255" t="s">
        <v>1225</v>
      </c>
      <c r="E9" s="303"/>
      <c r="F9" s="254" t="s">
        <v>1223</v>
      </c>
      <c r="G9" s="255" t="s">
        <v>1224</v>
      </c>
      <c r="H9" s="255" t="s">
        <v>1225</v>
      </c>
      <c r="I9" s="303"/>
      <c r="J9" s="254" t="s">
        <v>1223</v>
      </c>
      <c r="K9" s="255" t="s">
        <v>1224</v>
      </c>
      <c r="L9" s="255" t="s">
        <v>1225</v>
      </c>
      <c r="M9" s="303"/>
      <c r="N9" s="254" t="s">
        <v>1223</v>
      </c>
      <c r="O9" s="255" t="s">
        <v>1224</v>
      </c>
      <c r="P9" s="255" t="s">
        <v>1225</v>
      </c>
      <c r="Q9" s="255" t="s">
        <v>1259</v>
      </c>
      <c r="R9" s="255" t="s">
        <v>1260</v>
      </c>
      <c r="S9" s="255" t="s">
        <v>1301</v>
      </c>
      <c r="T9" s="303"/>
      <c r="U9" s="254" t="s">
        <v>1223</v>
      </c>
      <c r="V9" s="255" t="s">
        <v>1224</v>
      </c>
      <c r="W9" s="255" t="s">
        <v>1225</v>
      </c>
      <c r="X9" s="303"/>
      <c r="Y9" s="254" t="s">
        <v>1223</v>
      </c>
      <c r="Z9" s="255" t="s">
        <v>1224</v>
      </c>
      <c r="AA9" s="255" t="s">
        <v>1225</v>
      </c>
      <c r="AB9" s="303"/>
      <c r="AC9" s="254" t="s">
        <v>1223</v>
      </c>
      <c r="AD9" s="255" t="s">
        <v>1224</v>
      </c>
      <c r="AE9" s="255" t="s">
        <v>1225</v>
      </c>
      <c r="AF9" s="303"/>
      <c r="AG9" s="254" t="s">
        <v>1223</v>
      </c>
      <c r="AH9" s="255" t="s">
        <v>1224</v>
      </c>
      <c r="AI9" s="255" t="s">
        <v>1225</v>
      </c>
      <c r="AJ9" s="303"/>
      <c r="AK9" s="254" t="s">
        <v>1223</v>
      </c>
      <c r="AL9" s="255" t="s">
        <v>1224</v>
      </c>
      <c r="AM9" s="255" t="s">
        <v>1225</v>
      </c>
      <c r="AN9" s="303"/>
      <c r="AO9" s="254" t="s">
        <v>1223</v>
      </c>
      <c r="AP9" s="255" t="s">
        <v>1224</v>
      </c>
      <c r="AQ9" s="255" t="s">
        <v>1225</v>
      </c>
      <c r="AR9" s="303"/>
      <c r="AS9" s="254" t="s">
        <v>1223</v>
      </c>
      <c r="AT9" s="255" t="s">
        <v>1224</v>
      </c>
      <c r="AU9" s="255" t="s">
        <v>1225</v>
      </c>
      <c r="AV9" s="303"/>
      <c r="AW9" s="254" t="s">
        <v>1223</v>
      </c>
      <c r="AX9" s="255" t="s">
        <v>1224</v>
      </c>
      <c r="AY9" s="255" t="s">
        <v>1225</v>
      </c>
      <c r="AZ9" s="303"/>
      <c r="BA9" s="254" t="s">
        <v>1223</v>
      </c>
      <c r="BB9" s="255" t="s">
        <v>1224</v>
      </c>
      <c r="BC9" s="255" t="s">
        <v>1225</v>
      </c>
      <c r="BD9" s="304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</row>
    <row r="10" spans="1:256" ht="12.75" x14ac:dyDescent="0.2">
      <c r="A10" s="305">
        <v>1</v>
      </c>
      <c r="B10" s="257">
        <v>4</v>
      </c>
      <c r="C10" s="258"/>
      <c r="D10" s="258"/>
      <c r="E10" s="306">
        <v>4</v>
      </c>
      <c r="F10" s="257">
        <v>14.5</v>
      </c>
      <c r="G10" s="258"/>
      <c r="H10" s="258"/>
      <c r="I10" s="306">
        <v>14.5</v>
      </c>
      <c r="J10" s="257"/>
      <c r="K10" s="258"/>
      <c r="L10" s="258"/>
      <c r="M10" s="306"/>
      <c r="N10" s="257">
        <v>9.9700000000000006</v>
      </c>
      <c r="O10" s="258">
        <v>47.3</v>
      </c>
      <c r="P10" s="258"/>
      <c r="Q10" s="258"/>
      <c r="R10" s="258"/>
      <c r="S10" s="258"/>
      <c r="T10" s="306">
        <v>57.269999999999996</v>
      </c>
      <c r="U10" s="257">
        <v>13.85</v>
      </c>
      <c r="V10" s="258"/>
      <c r="W10" s="258"/>
      <c r="X10" s="306">
        <v>13.85</v>
      </c>
      <c r="Y10" s="257"/>
      <c r="Z10" s="258"/>
      <c r="AA10" s="258"/>
      <c r="AB10" s="306"/>
      <c r="AC10" s="257"/>
      <c r="AD10" s="258"/>
      <c r="AE10" s="258"/>
      <c r="AF10" s="306"/>
      <c r="AG10" s="257"/>
      <c r="AH10" s="258"/>
      <c r="AI10" s="258"/>
      <c r="AJ10" s="306"/>
      <c r="AK10" s="257">
        <v>11.04</v>
      </c>
      <c r="AL10" s="258"/>
      <c r="AM10" s="258"/>
      <c r="AN10" s="306">
        <v>11.04</v>
      </c>
      <c r="AO10" s="257">
        <v>9.5</v>
      </c>
      <c r="AP10" s="258"/>
      <c r="AQ10" s="258"/>
      <c r="AR10" s="306">
        <v>9.5</v>
      </c>
      <c r="AS10" s="257">
        <v>9.1</v>
      </c>
      <c r="AT10" s="258"/>
      <c r="AU10" s="258"/>
      <c r="AV10" s="306">
        <v>9.1</v>
      </c>
      <c r="AW10" s="257"/>
      <c r="AX10" s="258"/>
      <c r="AY10" s="258"/>
      <c r="AZ10" s="306"/>
      <c r="BA10" s="257"/>
      <c r="BB10" s="258"/>
      <c r="BC10" s="258"/>
      <c r="BD10" s="307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</row>
    <row r="11" spans="1:256" ht="12.75" x14ac:dyDescent="0.2">
      <c r="A11" s="308">
        <v>2</v>
      </c>
      <c r="B11" s="40">
        <v>5.5</v>
      </c>
      <c r="C11" s="18">
        <v>48.5</v>
      </c>
      <c r="D11" s="18">
        <v>0.75</v>
      </c>
      <c r="E11" s="270">
        <v>54.75</v>
      </c>
      <c r="F11" s="40">
        <v>9</v>
      </c>
      <c r="G11" s="18">
        <v>12</v>
      </c>
      <c r="H11" s="18">
        <v>0.75</v>
      </c>
      <c r="I11" s="270">
        <v>21.75</v>
      </c>
      <c r="J11" s="40">
        <v>10.7</v>
      </c>
      <c r="K11" s="18">
        <v>10</v>
      </c>
      <c r="L11" s="18">
        <v>1.335</v>
      </c>
      <c r="M11" s="270">
        <v>22.035</v>
      </c>
      <c r="N11" s="40">
        <v>11.9</v>
      </c>
      <c r="O11" s="18">
        <v>41.2</v>
      </c>
      <c r="P11" s="18"/>
      <c r="Q11" s="18"/>
      <c r="R11" s="18"/>
      <c r="S11" s="18"/>
      <c r="T11" s="270">
        <v>53.1</v>
      </c>
      <c r="U11" s="40">
        <v>9.75</v>
      </c>
      <c r="V11" s="18"/>
      <c r="W11" s="18"/>
      <c r="X11" s="270">
        <v>9.75</v>
      </c>
      <c r="Y11" s="40"/>
      <c r="Z11" s="18"/>
      <c r="AA11" s="18"/>
      <c r="AB11" s="270"/>
      <c r="AC11" s="40">
        <v>1</v>
      </c>
      <c r="AD11" s="18"/>
      <c r="AE11" s="18"/>
      <c r="AF11" s="270">
        <v>1</v>
      </c>
      <c r="AG11" s="40">
        <v>5.9452985399999996</v>
      </c>
      <c r="AH11" s="18"/>
      <c r="AI11" s="18"/>
      <c r="AJ11" s="270">
        <v>5.9452985399999996</v>
      </c>
      <c r="AK11" s="40">
        <v>13.09</v>
      </c>
      <c r="AL11" s="18"/>
      <c r="AM11" s="18"/>
      <c r="AN11" s="270">
        <v>13.09</v>
      </c>
      <c r="AO11" s="40">
        <v>11.5</v>
      </c>
      <c r="AP11" s="18"/>
      <c r="AQ11" s="18"/>
      <c r="AR11" s="270">
        <v>11.5</v>
      </c>
      <c r="AS11" s="40">
        <v>8.8000000000000007</v>
      </c>
      <c r="AT11" s="18"/>
      <c r="AU11" s="18"/>
      <c r="AV11" s="270">
        <v>8.8000000000000007</v>
      </c>
      <c r="AW11" s="40"/>
      <c r="AX11" s="18"/>
      <c r="AY11" s="18"/>
      <c r="AZ11" s="270"/>
      <c r="BA11" s="40"/>
      <c r="BB11" s="18"/>
      <c r="BC11" s="18"/>
      <c r="BD11" s="295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</row>
    <row r="12" spans="1:256" ht="12.75" x14ac:dyDescent="0.2">
      <c r="A12" s="308">
        <v>3</v>
      </c>
      <c r="B12" s="40">
        <v>8.1999999999999993</v>
      </c>
      <c r="C12" s="18">
        <v>27.2</v>
      </c>
      <c r="D12" s="18">
        <v>0.6</v>
      </c>
      <c r="E12" s="270">
        <v>36</v>
      </c>
      <c r="F12" s="40">
        <v>17.600000000000001</v>
      </c>
      <c r="G12" s="18">
        <v>10</v>
      </c>
      <c r="H12" s="18">
        <v>1.2</v>
      </c>
      <c r="I12" s="270">
        <v>28.8</v>
      </c>
      <c r="J12" s="40">
        <v>13.26</v>
      </c>
      <c r="K12" s="18">
        <v>13</v>
      </c>
      <c r="L12" s="18">
        <v>3</v>
      </c>
      <c r="M12" s="270">
        <v>29.259999999999998</v>
      </c>
      <c r="N12" s="40">
        <v>12.05</v>
      </c>
      <c r="O12" s="18">
        <v>30</v>
      </c>
      <c r="P12" s="18"/>
      <c r="Q12" s="18"/>
      <c r="R12" s="18"/>
      <c r="S12" s="18"/>
      <c r="T12" s="270">
        <v>42.05</v>
      </c>
      <c r="U12" s="40">
        <v>5.6</v>
      </c>
      <c r="V12" s="18"/>
      <c r="W12" s="18"/>
      <c r="X12" s="270">
        <v>5.6</v>
      </c>
      <c r="Y12" s="40"/>
      <c r="Z12" s="18"/>
      <c r="AA12" s="18"/>
      <c r="AB12" s="270"/>
      <c r="AC12" s="40">
        <v>2</v>
      </c>
      <c r="AD12" s="18"/>
      <c r="AE12" s="18"/>
      <c r="AF12" s="270">
        <v>2</v>
      </c>
      <c r="AG12" s="40">
        <v>9.3281375799999999</v>
      </c>
      <c r="AH12" s="18"/>
      <c r="AI12" s="18"/>
      <c r="AJ12" s="270">
        <v>9.3281375799999999</v>
      </c>
      <c r="AK12" s="40">
        <v>10.55</v>
      </c>
      <c r="AL12" s="18">
        <v>1</v>
      </c>
      <c r="AM12" s="18"/>
      <c r="AN12" s="270">
        <v>11.55</v>
      </c>
      <c r="AO12" s="40">
        <v>4</v>
      </c>
      <c r="AP12" s="18"/>
      <c r="AQ12" s="18"/>
      <c r="AR12" s="270">
        <v>4</v>
      </c>
      <c r="AS12" s="40">
        <v>6</v>
      </c>
      <c r="AT12" s="18">
        <v>10</v>
      </c>
      <c r="AU12" s="18"/>
      <c r="AV12" s="270">
        <v>16</v>
      </c>
      <c r="AW12" s="40"/>
      <c r="AX12" s="18"/>
      <c r="AY12" s="18"/>
      <c r="AZ12" s="270"/>
      <c r="BA12" s="40"/>
      <c r="BB12" s="18"/>
      <c r="BC12" s="18"/>
      <c r="BD12" s="295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</row>
    <row r="13" spans="1:256" ht="12.75" x14ac:dyDescent="0.2">
      <c r="A13" s="308">
        <v>4</v>
      </c>
      <c r="B13" s="40">
        <v>18.2</v>
      </c>
      <c r="C13" s="18">
        <v>27</v>
      </c>
      <c r="D13" s="18">
        <v>0.6</v>
      </c>
      <c r="E13" s="270">
        <v>45.800000000000004</v>
      </c>
      <c r="F13" s="40">
        <v>20.650000000000002</v>
      </c>
      <c r="G13" s="18">
        <v>31.15</v>
      </c>
      <c r="H13" s="18">
        <v>1.1000000000000001</v>
      </c>
      <c r="I13" s="270">
        <v>52.9</v>
      </c>
      <c r="J13" s="40">
        <v>20.32</v>
      </c>
      <c r="K13" s="18">
        <v>10.7</v>
      </c>
      <c r="L13" s="18"/>
      <c r="M13" s="270">
        <v>31.02</v>
      </c>
      <c r="N13" s="40">
        <v>12.59</v>
      </c>
      <c r="O13" s="18">
        <v>26.799999999999997</v>
      </c>
      <c r="P13" s="18">
        <v>1.08</v>
      </c>
      <c r="Q13" s="18"/>
      <c r="R13" s="18"/>
      <c r="S13" s="18"/>
      <c r="T13" s="270">
        <v>40.47</v>
      </c>
      <c r="U13" s="40">
        <v>9.61</v>
      </c>
      <c r="V13" s="18"/>
      <c r="W13" s="18">
        <v>0.5</v>
      </c>
      <c r="X13" s="270">
        <v>10.11</v>
      </c>
      <c r="Y13" s="40">
        <v>4</v>
      </c>
      <c r="Z13" s="18"/>
      <c r="AA13" s="18"/>
      <c r="AB13" s="270">
        <v>4</v>
      </c>
      <c r="AC13" s="40"/>
      <c r="AD13" s="18"/>
      <c r="AE13" s="18"/>
      <c r="AF13" s="270"/>
      <c r="AG13" s="40">
        <v>11.122480249999999</v>
      </c>
      <c r="AH13" s="18"/>
      <c r="AI13" s="18">
        <v>0.6</v>
      </c>
      <c r="AJ13" s="270">
        <v>11.722480249999998</v>
      </c>
      <c r="AK13" s="40">
        <v>9.5</v>
      </c>
      <c r="AL13" s="18">
        <v>1</v>
      </c>
      <c r="AM13" s="18"/>
      <c r="AN13" s="270">
        <v>10.5</v>
      </c>
      <c r="AO13" s="40">
        <v>2.65</v>
      </c>
      <c r="AP13" s="18"/>
      <c r="AQ13" s="18"/>
      <c r="AR13" s="270">
        <v>2.65</v>
      </c>
      <c r="AS13" s="40">
        <v>6.4</v>
      </c>
      <c r="AT13" s="18"/>
      <c r="AU13" s="18"/>
      <c r="AV13" s="270">
        <v>6.4</v>
      </c>
      <c r="AW13" s="40"/>
      <c r="AX13" s="18"/>
      <c r="AY13" s="18"/>
      <c r="AZ13" s="270"/>
      <c r="BA13" s="40"/>
      <c r="BB13" s="18"/>
      <c r="BC13" s="18"/>
      <c r="BD13" s="295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</row>
    <row r="14" spans="1:256" ht="12.75" x14ac:dyDescent="0.2">
      <c r="A14" s="308">
        <v>5</v>
      </c>
      <c r="B14" s="40">
        <v>5.51</v>
      </c>
      <c r="C14" s="18">
        <v>38</v>
      </c>
      <c r="D14" s="18">
        <v>0.6</v>
      </c>
      <c r="E14" s="270">
        <v>44.11</v>
      </c>
      <c r="F14" s="40">
        <v>15</v>
      </c>
      <c r="G14" s="18">
        <v>16.600000000000001</v>
      </c>
      <c r="H14" s="18">
        <v>1</v>
      </c>
      <c r="I14" s="270">
        <v>32.6</v>
      </c>
      <c r="J14" s="40">
        <v>9.4499999999999993</v>
      </c>
      <c r="K14" s="18">
        <v>20.3</v>
      </c>
      <c r="L14" s="18">
        <v>3.4</v>
      </c>
      <c r="M14" s="270">
        <v>33.15</v>
      </c>
      <c r="N14" s="40">
        <v>5.51</v>
      </c>
      <c r="O14" s="18">
        <v>73.3</v>
      </c>
      <c r="P14" s="18">
        <v>1</v>
      </c>
      <c r="Q14" s="18"/>
      <c r="R14" s="18"/>
      <c r="S14" s="18"/>
      <c r="T14" s="270">
        <v>79.81</v>
      </c>
      <c r="U14" s="40">
        <v>13.72</v>
      </c>
      <c r="V14" s="18">
        <v>12</v>
      </c>
      <c r="W14" s="18"/>
      <c r="X14" s="270">
        <v>25.72</v>
      </c>
      <c r="Y14" s="40"/>
      <c r="Z14" s="18"/>
      <c r="AA14" s="18"/>
      <c r="AB14" s="270"/>
      <c r="AC14" s="40"/>
      <c r="AD14" s="18"/>
      <c r="AE14" s="18"/>
      <c r="AF14" s="270"/>
      <c r="AG14" s="40">
        <v>7.7671374999999996</v>
      </c>
      <c r="AH14" s="18"/>
      <c r="AI14" s="18">
        <v>1</v>
      </c>
      <c r="AJ14" s="270">
        <v>8.7671375000000005</v>
      </c>
      <c r="AK14" s="40">
        <v>13.51</v>
      </c>
      <c r="AL14" s="18">
        <v>1</v>
      </c>
      <c r="AM14" s="18"/>
      <c r="AN14" s="270">
        <v>14.51</v>
      </c>
      <c r="AO14" s="40">
        <v>8.93</v>
      </c>
      <c r="AP14" s="18"/>
      <c r="AQ14" s="18"/>
      <c r="AR14" s="270">
        <v>8.93</v>
      </c>
      <c r="AS14" s="40">
        <v>3</v>
      </c>
      <c r="AT14" s="18"/>
      <c r="AU14" s="18"/>
      <c r="AV14" s="270">
        <v>3</v>
      </c>
      <c r="AW14" s="40"/>
      <c r="AX14" s="18"/>
      <c r="AY14" s="18"/>
      <c r="AZ14" s="270"/>
      <c r="BA14" s="40"/>
      <c r="BB14" s="18"/>
      <c r="BC14" s="18"/>
      <c r="BD14" s="295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</row>
    <row r="15" spans="1:256" ht="12.75" x14ac:dyDescent="0.2">
      <c r="A15" s="308">
        <v>6</v>
      </c>
      <c r="B15" s="40">
        <v>5.8</v>
      </c>
      <c r="C15" s="18">
        <v>14</v>
      </c>
      <c r="D15" s="18"/>
      <c r="E15" s="270">
        <v>19.8</v>
      </c>
      <c r="F15" s="40">
        <v>11.6</v>
      </c>
      <c r="G15" s="18">
        <v>10</v>
      </c>
      <c r="H15" s="18"/>
      <c r="I15" s="270">
        <v>21.6</v>
      </c>
      <c r="J15" s="40">
        <v>12.2</v>
      </c>
      <c r="K15" s="18">
        <v>8.5</v>
      </c>
      <c r="L15" s="18">
        <v>1</v>
      </c>
      <c r="M15" s="270">
        <v>21.7</v>
      </c>
      <c r="N15" s="40">
        <v>18.05</v>
      </c>
      <c r="O15" s="18">
        <v>12</v>
      </c>
      <c r="P15" s="18">
        <v>1.55</v>
      </c>
      <c r="Q15" s="18"/>
      <c r="R15" s="18"/>
      <c r="S15" s="18"/>
      <c r="T15" s="270">
        <v>31.6</v>
      </c>
      <c r="U15" s="40">
        <v>3.7800000000000002</v>
      </c>
      <c r="V15" s="18">
        <v>12</v>
      </c>
      <c r="W15" s="18">
        <v>1.21</v>
      </c>
      <c r="X15" s="270">
        <v>16.990000000000002</v>
      </c>
      <c r="Y15" s="40"/>
      <c r="Z15" s="18">
        <v>10</v>
      </c>
      <c r="AA15" s="18"/>
      <c r="AB15" s="270">
        <v>10</v>
      </c>
      <c r="AC15" s="40"/>
      <c r="AD15" s="18"/>
      <c r="AE15" s="18"/>
      <c r="AF15" s="270"/>
      <c r="AG15" s="40">
        <v>9.2335730599999994</v>
      </c>
      <c r="AH15" s="18"/>
      <c r="AI15" s="18"/>
      <c r="AJ15" s="270">
        <v>9.2335730599999994</v>
      </c>
      <c r="AK15" s="40">
        <v>13.799999999999999</v>
      </c>
      <c r="AL15" s="18">
        <v>5.75</v>
      </c>
      <c r="AM15" s="18"/>
      <c r="AN15" s="270">
        <v>19.549999999999997</v>
      </c>
      <c r="AO15" s="40"/>
      <c r="AP15" s="18">
        <v>6</v>
      </c>
      <c r="AQ15" s="18"/>
      <c r="AR15" s="270">
        <v>6</v>
      </c>
      <c r="AS15" s="40">
        <v>14</v>
      </c>
      <c r="AT15" s="18"/>
      <c r="AU15" s="18"/>
      <c r="AV15" s="270">
        <v>14</v>
      </c>
      <c r="AW15" s="40"/>
      <c r="AX15" s="18"/>
      <c r="AY15" s="18"/>
      <c r="AZ15" s="270"/>
      <c r="BA15" s="40"/>
      <c r="BB15" s="18"/>
      <c r="BC15" s="18"/>
      <c r="BD15" s="295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</row>
    <row r="16" spans="1:256" ht="12.75" x14ac:dyDescent="0.2">
      <c r="A16" s="308">
        <v>7</v>
      </c>
      <c r="B16" s="40">
        <v>3.6</v>
      </c>
      <c r="C16" s="18">
        <v>17.2</v>
      </c>
      <c r="D16" s="18">
        <v>0.5</v>
      </c>
      <c r="E16" s="270">
        <v>21.3</v>
      </c>
      <c r="F16" s="40">
        <v>20.75</v>
      </c>
      <c r="G16" s="18">
        <v>27</v>
      </c>
      <c r="H16" s="18">
        <v>0.3</v>
      </c>
      <c r="I16" s="270">
        <v>48.05</v>
      </c>
      <c r="J16" s="40">
        <v>3.94</v>
      </c>
      <c r="K16" s="18">
        <v>35.4</v>
      </c>
      <c r="L16" s="18">
        <v>2.1</v>
      </c>
      <c r="M16" s="270">
        <v>41.44</v>
      </c>
      <c r="N16" s="40"/>
      <c r="O16" s="18">
        <v>8</v>
      </c>
      <c r="P16" s="18"/>
      <c r="Q16" s="18"/>
      <c r="R16" s="18"/>
      <c r="S16" s="18"/>
      <c r="T16" s="270">
        <v>8</v>
      </c>
      <c r="U16" s="40">
        <v>14.770000000000001</v>
      </c>
      <c r="V16" s="18">
        <v>5.25</v>
      </c>
      <c r="W16" s="18">
        <v>0.71</v>
      </c>
      <c r="X16" s="270">
        <v>20.730000000000004</v>
      </c>
      <c r="Y16" s="40">
        <v>4.01</v>
      </c>
      <c r="Z16" s="18">
        <v>10</v>
      </c>
      <c r="AA16" s="18"/>
      <c r="AB16" s="270">
        <v>14.01</v>
      </c>
      <c r="AC16" s="40"/>
      <c r="AD16" s="18"/>
      <c r="AE16" s="18"/>
      <c r="AF16" s="270"/>
      <c r="AG16" s="40">
        <v>10.34582715</v>
      </c>
      <c r="AH16" s="18"/>
      <c r="AI16" s="18"/>
      <c r="AJ16" s="270">
        <v>10.34582715</v>
      </c>
      <c r="AK16" s="40">
        <v>12</v>
      </c>
      <c r="AL16" s="18"/>
      <c r="AM16" s="18"/>
      <c r="AN16" s="270">
        <v>12</v>
      </c>
      <c r="AO16" s="40">
        <v>7</v>
      </c>
      <c r="AP16" s="18"/>
      <c r="AQ16" s="18">
        <v>0.56000000000000005</v>
      </c>
      <c r="AR16" s="270">
        <v>7.5600000000000005</v>
      </c>
      <c r="AS16" s="40">
        <v>9.4</v>
      </c>
      <c r="AT16" s="18"/>
      <c r="AU16" s="18"/>
      <c r="AV16" s="270">
        <v>9.4</v>
      </c>
      <c r="AW16" s="40"/>
      <c r="AX16" s="18"/>
      <c r="AY16" s="18"/>
      <c r="AZ16" s="270"/>
      <c r="BA16" s="40"/>
      <c r="BB16" s="18"/>
      <c r="BC16" s="18"/>
      <c r="BD16" s="295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</row>
    <row r="17" spans="1:85" ht="12.75" x14ac:dyDescent="0.2">
      <c r="A17" s="308">
        <v>8</v>
      </c>
      <c r="B17" s="40">
        <v>11.7</v>
      </c>
      <c r="C17" s="18">
        <v>39.599999999999994</v>
      </c>
      <c r="D17" s="18">
        <v>0.5</v>
      </c>
      <c r="E17" s="270">
        <v>51.8</v>
      </c>
      <c r="F17" s="40">
        <v>10.45</v>
      </c>
      <c r="G17" s="18">
        <v>12</v>
      </c>
      <c r="H17" s="18"/>
      <c r="I17" s="270">
        <v>22.45</v>
      </c>
      <c r="J17" s="40">
        <v>21.42</v>
      </c>
      <c r="K17" s="18">
        <v>23.7</v>
      </c>
      <c r="L17" s="18">
        <v>1</v>
      </c>
      <c r="M17" s="270">
        <v>46.120000000000005</v>
      </c>
      <c r="N17" s="40">
        <v>9.4</v>
      </c>
      <c r="O17" s="18">
        <v>24.1</v>
      </c>
      <c r="P17" s="18">
        <v>2.1500000000000004</v>
      </c>
      <c r="Q17" s="18"/>
      <c r="R17" s="18"/>
      <c r="S17" s="18"/>
      <c r="T17" s="270">
        <v>35.65</v>
      </c>
      <c r="U17" s="40">
        <v>12.5</v>
      </c>
      <c r="V17" s="18">
        <v>24</v>
      </c>
      <c r="W17" s="18">
        <v>0.71</v>
      </c>
      <c r="X17" s="270">
        <v>37.21</v>
      </c>
      <c r="Y17" s="40">
        <v>5</v>
      </c>
      <c r="Z17" s="18"/>
      <c r="AA17" s="18"/>
      <c r="AB17" s="270">
        <v>5</v>
      </c>
      <c r="AC17" s="40"/>
      <c r="AD17" s="18"/>
      <c r="AE17" s="18"/>
      <c r="AF17" s="270"/>
      <c r="AG17" s="40">
        <v>17.96266571</v>
      </c>
      <c r="AH17" s="18"/>
      <c r="AI17" s="18">
        <v>0.5</v>
      </c>
      <c r="AJ17" s="270">
        <v>18.46266571</v>
      </c>
      <c r="AK17" s="40"/>
      <c r="AL17" s="18">
        <v>14</v>
      </c>
      <c r="AM17" s="18"/>
      <c r="AN17" s="270">
        <v>14</v>
      </c>
      <c r="AO17" s="40">
        <v>12</v>
      </c>
      <c r="AP17" s="18"/>
      <c r="AQ17" s="18">
        <v>0.56000000000000005</v>
      </c>
      <c r="AR17" s="270">
        <v>12.56</v>
      </c>
      <c r="AS17" s="40">
        <v>9</v>
      </c>
      <c r="AT17" s="18"/>
      <c r="AU17" s="18"/>
      <c r="AV17" s="270">
        <v>9</v>
      </c>
      <c r="AW17" s="40"/>
      <c r="AX17" s="18"/>
      <c r="AY17" s="18"/>
      <c r="AZ17" s="270"/>
      <c r="BA17" s="40"/>
      <c r="BB17" s="18"/>
      <c r="BC17" s="18"/>
      <c r="BD17" s="295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</row>
    <row r="18" spans="1:85" ht="12.75" x14ac:dyDescent="0.2">
      <c r="A18" s="308">
        <v>9</v>
      </c>
      <c r="B18" s="40">
        <v>15.5</v>
      </c>
      <c r="C18" s="18">
        <v>20.5</v>
      </c>
      <c r="D18" s="18">
        <v>0.68</v>
      </c>
      <c r="E18" s="270">
        <v>36.68</v>
      </c>
      <c r="F18" s="40">
        <v>34</v>
      </c>
      <c r="G18" s="18"/>
      <c r="H18" s="18">
        <v>1.2</v>
      </c>
      <c r="I18" s="270">
        <v>35.200000000000003</v>
      </c>
      <c r="J18" s="40">
        <v>4.0999999999999996</v>
      </c>
      <c r="K18" s="18">
        <v>37.5</v>
      </c>
      <c r="L18" s="18">
        <v>2</v>
      </c>
      <c r="M18" s="270">
        <v>43.6</v>
      </c>
      <c r="N18" s="40">
        <v>10.5</v>
      </c>
      <c r="O18" s="18">
        <v>33.6</v>
      </c>
      <c r="P18" s="18">
        <v>2.85</v>
      </c>
      <c r="Q18" s="18"/>
      <c r="R18" s="18"/>
      <c r="S18" s="18"/>
      <c r="T18" s="270">
        <v>46.95</v>
      </c>
      <c r="U18" s="40">
        <v>13.2</v>
      </c>
      <c r="V18" s="18">
        <v>12</v>
      </c>
      <c r="W18" s="18">
        <v>0.76</v>
      </c>
      <c r="X18" s="270">
        <v>25.96</v>
      </c>
      <c r="Y18" s="40">
        <v>1</v>
      </c>
      <c r="Z18" s="18"/>
      <c r="AA18" s="18"/>
      <c r="AB18" s="270">
        <v>1</v>
      </c>
      <c r="AC18" s="40"/>
      <c r="AD18" s="18"/>
      <c r="AE18" s="18"/>
      <c r="AF18" s="270"/>
      <c r="AG18" s="40">
        <v>14.432819089999999</v>
      </c>
      <c r="AH18" s="18"/>
      <c r="AI18" s="18"/>
      <c r="AJ18" s="270">
        <v>14.432819089999999</v>
      </c>
      <c r="AK18" s="40">
        <v>18.810000000000002</v>
      </c>
      <c r="AL18" s="18"/>
      <c r="AM18" s="18"/>
      <c r="AN18" s="270">
        <v>18.810000000000002</v>
      </c>
      <c r="AO18" s="40">
        <v>13.8</v>
      </c>
      <c r="AP18" s="18"/>
      <c r="AQ18" s="18">
        <v>0.56000000000000005</v>
      </c>
      <c r="AR18" s="270">
        <v>14.360000000000001</v>
      </c>
      <c r="AS18" s="40">
        <v>17.3</v>
      </c>
      <c r="AT18" s="18"/>
      <c r="AU18" s="18"/>
      <c r="AV18" s="270">
        <v>17.3</v>
      </c>
      <c r="AW18" s="40"/>
      <c r="AX18" s="18"/>
      <c r="AY18" s="18"/>
      <c r="AZ18" s="270"/>
      <c r="BA18" s="40"/>
      <c r="BB18" s="18"/>
      <c r="BC18" s="18"/>
      <c r="BD18" s="295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</row>
    <row r="19" spans="1:85" ht="12.75" x14ac:dyDescent="0.2">
      <c r="A19" s="308">
        <v>10</v>
      </c>
      <c r="B19" s="40">
        <v>11.959999999999999</v>
      </c>
      <c r="C19" s="18">
        <v>23.5</v>
      </c>
      <c r="D19" s="18">
        <v>1.73</v>
      </c>
      <c r="E19" s="270">
        <v>37.19</v>
      </c>
      <c r="F19" s="40">
        <v>23.65</v>
      </c>
      <c r="G19" s="18">
        <v>11.5</v>
      </c>
      <c r="H19" s="18">
        <v>1.3199999999999998</v>
      </c>
      <c r="I19" s="270">
        <v>36.47</v>
      </c>
      <c r="J19" s="40">
        <v>20.38</v>
      </c>
      <c r="K19" s="18">
        <v>19</v>
      </c>
      <c r="L19" s="18">
        <v>2</v>
      </c>
      <c r="M19" s="270">
        <v>41.379999999999995</v>
      </c>
      <c r="N19" s="40">
        <v>15.709999999999999</v>
      </c>
      <c r="O19" s="18">
        <v>16.399999999999999</v>
      </c>
      <c r="P19" s="18">
        <v>2.25</v>
      </c>
      <c r="Q19" s="18"/>
      <c r="R19" s="18"/>
      <c r="S19" s="18"/>
      <c r="T19" s="270">
        <v>34.36</v>
      </c>
      <c r="U19" s="40">
        <v>12.75</v>
      </c>
      <c r="V19" s="18">
        <v>14.6</v>
      </c>
      <c r="W19" s="18">
        <v>0.85</v>
      </c>
      <c r="X19" s="270">
        <v>28.200000000000003</v>
      </c>
      <c r="Y19" s="40">
        <v>1</v>
      </c>
      <c r="Z19" s="18">
        <v>20</v>
      </c>
      <c r="AA19" s="18"/>
      <c r="AB19" s="270">
        <v>21</v>
      </c>
      <c r="AC19" s="40">
        <v>2.76</v>
      </c>
      <c r="AD19" s="18"/>
      <c r="AE19" s="18"/>
      <c r="AF19" s="270">
        <v>2.76</v>
      </c>
      <c r="AG19" s="40">
        <v>6.2509922600000003</v>
      </c>
      <c r="AH19" s="18"/>
      <c r="AI19" s="18"/>
      <c r="AJ19" s="270">
        <v>6.2509922600000003</v>
      </c>
      <c r="AK19" s="40">
        <v>16.3</v>
      </c>
      <c r="AL19" s="18">
        <v>3.75</v>
      </c>
      <c r="AM19" s="18"/>
      <c r="AN19" s="270">
        <v>20.05</v>
      </c>
      <c r="AO19" s="40">
        <v>9.4</v>
      </c>
      <c r="AP19" s="18"/>
      <c r="AQ19" s="18">
        <v>0.56000000000000005</v>
      </c>
      <c r="AR19" s="270">
        <v>9.9600000000000009</v>
      </c>
      <c r="AS19" s="40">
        <v>19.350000000000001</v>
      </c>
      <c r="AT19" s="18">
        <v>5.5</v>
      </c>
      <c r="AU19" s="18"/>
      <c r="AV19" s="270">
        <v>24.85</v>
      </c>
      <c r="AW19" s="40"/>
      <c r="AX19" s="18"/>
      <c r="AY19" s="18"/>
      <c r="AZ19" s="270"/>
      <c r="BA19" s="40"/>
      <c r="BB19" s="18"/>
      <c r="BC19" s="18"/>
      <c r="BD19" s="295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</row>
    <row r="20" spans="1:85" ht="12.75" x14ac:dyDescent="0.2">
      <c r="A20" s="308">
        <v>11</v>
      </c>
      <c r="B20" s="40">
        <v>20.25</v>
      </c>
      <c r="C20" s="18">
        <v>26.4</v>
      </c>
      <c r="D20" s="18"/>
      <c r="E20" s="270">
        <v>46.65</v>
      </c>
      <c r="F20" s="40">
        <v>25.8</v>
      </c>
      <c r="G20" s="18"/>
      <c r="H20" s="18">
        <v>0.6</v>
      </c>
      <c r="I20" s="270">
        <v>26.400000000000002</v>
      </c>
      <c r="J20" s="40">
        <v>9.6</v>
      </c>
      <c r="K20" s="18">
        <v>57.5</v>
      </c>
      <c r="L20" s="18">
        <v>1.625</v>
      </c>
      <c r="M20" s="270">
        <v>68.724999999999994</v>
      </c>
      <c r="N20" s="40">
        <v>12.62</v>
      </c>
      <c r="O20" s="18">
        <v>81.599999999999994</v>
      </c>
      <c r="P20" s="18">
        <v>3.01</v>
      </c>
      <c r="Q20" s="18"/>
      <c r="R20" s="18"/>
      <c r="S20" s="18"/>
      <c r="T20" s="270">
        <v>97.23</v>
      </c>
      <c r="U20" s="40">
        <v>16.759999999999998</v>
      </c>
      <c r="V20" s="18"/>
      <c r="W20" s="18">
        <v>0.85</v>
      </c>
      <c r="X20" s="270">
        <v>17.61</v>
      </c>
      <c r="Y20" s="40">
        <v>6.6999999999999993</v>
      </c>
      <c r="Z20" s="18">
        <v>10</v>
      </c>
      <c r="AA20" s="18"/>
      <c r="AB20" s="270">
        <v>16.7</v>
      </c>
      <c r="AC20" s="40">
        <v>9.0500000000000007</v>
      </c>
      <c r="AD20" s="18"/>
      <c r="AE20" s="18"/>
      <c r="AF20" s="270">
        <v>9.0500000000000007</v>
      </c>
      <c r="AG20" s="40">
        <v>20.685492620000002</v>
      </c>
      <c r="AH20" s="18"/>
      <c r="AI20" s="18"/>
      <c r="AJ20" s="270">
        <v>20.685492620000002</v>
      </c>
      <c r="AK20" s="40">
        <v>7.5</v>
      </c>
      <c r="AL20" s="18"/>
      <c r="AM20" s="18"/>
      <c r="AN20" s="270">
        <v>7.5</v>
      </c>
      <c r="AO20" s="40">
        <v>11.8</v>
      </c>
      <c r="AP20" s="18"/>
      <c r="AQ20" s="18"/>
      <c r="AR20" s="270">
        <v>11.8</v>
      </c>
      <c r="AS20" s="40">
        <v>10.85</v>
      </c>
      <c r="AT20" s="18">
        <v>3</v>
      </c>
      <c r="AU20" s="18"/>
      <c r="AV20" s="270">
        <v>13.85</v>
      </c>
      <c r="AW20" s="40"/>
      <c r="AX20" s="18"/>
      <c r="AY20" s="18"/>
      <c r="AZ20" s="270"/>
      <c r="BA20" s="40"/>
      <c r="BB20" s="18"/>
      <c r="BC20" s="18"/>
      <c r="BD20" s="295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</row>
    <row r="21" spans="1:85" ht="12.75" x14ac:dyDescent="0.2">
      <c r="A21" s="308">
        <v>12</v>
      </c>
      <c r="B21" s="40">
        <v>14.299999999999999</v>
      </c>
      <c r="C21" s="18">
        <v>39.299999999999997</v>
      </c>
      <c r="D21" s="18">
        <v>0.6</v>
      </c>
      <c r="E21" s="270">
        <v>54.199999999999996</v>
      </c>
      <c r="F21" s="40">
        <v>36.200000000000003</v>
      </c>
      <c r="G21" s="18">
        <v>10</v>
      </c>
      <c r="H21" s="18">
        <v>1.56</v>
      </c>
      <c r="I21" s="270">
        <v>47.760000000000005</v>
      </c>
      <c r="J21" s="40"/>
      <c r="K21" s="18"/>
      <c r="L21" s="18"/>
      <c r="M21" s="270"/>
      <c r="N21" s="40">
        <v>23.150000000000002</v>
      </c>
      <c r="O21" s="18">
        <v>24.2</v>
      </c>
      <c r="P21" s="18">
        <v>1</v>
      </c>
      <c r="Q21" s="18"/>
      <c r="R21" s="18"/>
      <c r="S21" s="18"/>
      <c r="T21" s="270">
        <v>48.35</v>
      </c>
      <c r="U21" s="40">
        <v>19.3</v>
      </c>
      <c r="V21" s="18">
        <v>18.5</v>
      </c>
      <c r="W21" s="18">
        <v>0.93</v>
      </c>
      <c r="X21" s="270">
        <v>38.729999999999997</v>
      </c>
      <c r="Y21" s="40">
        <v>4.6999999999999993</v>
      </c>
      <c r="Z21" s="18"/>
      <c r="AA21" s="18"/>
      <c r="AB21" s="270">
        <v>4.6999999999999993</v>
      </c>
      <c r="AC21" s="40">
        <v>5.6</v>
      </c>
      <c r="AD21" s="18"/>
      <c r="AE21" s="18"/>
      <c r="AF21" s="270">
        <v>5.6</v>
      </c>
      <c r="AG21" s="40">
        <v>17.845775119999999</v>
      </c>
      <c r="AH21" s="18"/>
      <c r="AI21" s="18"/>
      <c r="AJ21" s="270">
        <v>17.845775119999999</v>
      </c>
      <c r="AK21" s="40">
        <v>17.579999999999998</v>
      </c>
      <c r="AL21" s="18"/>
      <c r="AM21" s="18"/>
      <c r="AN21" s="270">
        <v>17.579999999999998</v>
      </c>
      <c r="AO21" s="40">
        <v>14.1</v>
      </c>
      <c r="AP21" s="18"/>
      <c r="AQ21" s="18">
        <v>0.56000000000000005</v>
      </c>
      <c r="AR21" s="270">
        <v>14.66</v>
      </c>
      <c r="AS21" s="40">
        <v>18.649999999999999</v>
      </c>
      <c r="AT21" s="18"/>
      <c r="AU21" s="18"/>
      <c r="AV21" s="270">
        <v>18.649999999999999</v>
      </c>
      <c r="AW21" s="40"/>
      <c r="AX21" s="18"/>
      <c r="AY21" s="18"/>
      <c r="AZ21" s="270"/>
      <c r="BA21" s="40"/>
      <c r="BB21" s="18"/>
      <c r="BC21" s="18"/>
      <c r="BD21" s="295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</row>
    <row r="22" spans="1:85" ht="12.75" x14ac:dyDescent="0.2">
      <c r="A22" s="308">
        <v>13</v>
      </c>
      <c r="B22" s="40">
        <v>13.25</v>
      </c>
      <c r="C22" s="18">
        <v>37.1</v>
      </c>
      <c r="D22" s="18">
        <v>1.5499999999999998</v>
      </c>
      <c r="E22" s="270">
        <v>51.9</v>
      </c>
      <c r="F22" s="40">
        <v>3</v>
      </c>
      <c r="G22" s="18">
        <v>22</v>
      </c>
      <c r="H22" s="18"/>
      <c r="I22" s="270">
        <v>25</v>
      </c>
      <c r="J22" s="40">
        <v>3.01</v>
      </c>
      <c r="K22" s="18">
        <v>34.200000000000003</v>
      </c>
      <c r="L22" s="18">
        <v>1.27</v>
      </c>
      <c r="M22" s="270">
        <v>38.480000000000004</v>
      </c>
      <c r="N22" s="40">
        <v>3.95</v>
      </c>
      <c r="O22" s="18">
        <v>83.5</v>
      </c>
      <c r="P22" s="18">
        <v>0.85</v>
      </c>
      <c r="Q22" s="18"/>
      <c r="R22" s="18"/>
      <c r="S22" s="18"/>
      <c r="T22" s="270">
        <v>88.3</v>
      </c>
      <c r="U22" s="40">
        <v>9.14</v>
      </c>
      <c r="V22" s="18">
        <v>28.32</v>
      </c>
      <c r="W22" s="18"/>
      <c r="X22" s="270">
        <v>37.46</v>
      </c>
      <c r="Y22" s="40">
        <v>1.67</v>
      </c>
      <c r="Z22" s="18"/>
      <c r="AA22" s="18"/>
      <c r="AB22" s="270">
        <v>1.67</v>
      </c>
      <c r="AC22" s="40"/>
      <c r="AD22" s="18"/>
      <c r="AE22" s="18"/>
      <c r="AF22" s="270"/>
      <c r="AG22" s="40">
        <v>10.32097231</v>
      </c>
      <c r="AH22" s="18"/>
      <c r="AI22" s="18"/>
      <c r="AJ22" s="270">
        <v>10.32097231</v>
      </c>
      <c r="AK22" s="40">
        <v>21.06</v>
      </c>
      <c r="AL22" s="18"/>
      <c r="AM22" s="18"/>
      <c r="AN22" s="270">
        <v>21.06</v>
      </c>
      <c r="AO22" s="40">
        <v>14.6</v>
      </c>
      <c r="AP22" s="18"/>
      <c r="AQ22" s="18"/>
      <c r="AR22" s="270">
        <v>14.6</v>
      </c>
      <c r="AS22" s="40">
        <v>18.75</v>
      </c>
      <c r="AT22" s="18"/>
      <c r="AU22" s="18"/>
      <c r="AV22" s="270">
        <v>18.75</v>
      </c>
      <c r="AW22" s="40"/>
      <c r="AX22" s="18"/>
      <c r="AY22" s="18"/>
      <c r="AZ22" s="270"/>
      <c r="BA22" s="40"/>
      <c r="BB22" s="18"/>
      <c r="BC22" s="18"/>
      <c r="BD22" s="295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</row>
    <row r="23" spans="1:85" ht="12.75" x14ac:dyDescent="0.2">
      <c r="A23" s="308">
        <v>14</v>
      </c>
      <c r="B23" s="40">
        <v>19</v>
      </c>
      <c r="C23" s="18">
        <v>24.3</v>
      </c>
      <c r="D23" s="18">
        <v>1</v>
      </c>
      <c r="E23" s="270">
        <v>44.3</v>
      </c>
      <c r="F23" s="40">
        <v>9</v>
      </c>
      <c r="G23" s="18">
        <v>84.5</v>
      </c>
      <c r="H23" s="18"/>
      <c r="I23" s="270">
        <v>93.5</v>
      </c>
      <c r="J23" s="40">
        <v>12.24</v>
      </c>
      <c r="K23" s="18">
        <v>72.5</v>
      </c>
      <c r="L23" s="18">
        <v>1.2</v>
      </c>
      <c r="M23" s="270">
        <v>85.94</v>
      </c>
      <c r="N23" s="40">
        <v>18.8</v>
      </c>
      <c r="O23" s="18">
        <v>65.2</v>
      </c>
      <c r="P23" s="18">
        <v>1.1000000000000001</v>
      </c>
      <c r="Q23" s="18"/>
      <c r="R23" s="18"/>
      <c r="S23" s="18"/>
      <c r="T23" s="270">
        <v>85.1</v>
      </c>
      <c r="U23" s="40">
        <v>9.1499999999999986</v>
      </c>
      <c r="V23" s="18">
        <v>49.97</v>
      </c>
      <c r="W23" s="18"/>
      <c r="X23" s="270">
        <v>59.12</v>
      </c>
      <c r="Y23" s="40">
        <v>8.6499999999999986</v>
      </c>
      <c r="Z23" s="18"/>
      <c r="AA23" s="18"/>
      <c r="AB23" s="270">
        <v>8.6499999999999986</v>
      </c>
      <c r="AC23" s="40"/>
      <c r="AD23" s="18"/>
      <c r="AE23" s="18"/>
      <c r="AF23" s="270"/>
      <c r="AG23" s="40">
        <v>7.3818874799999996</v>
      </c>
      <c r="AH23" s="18"/>
      <c r="AI23" s="18"/>
      <c r="AJ23" s="270">
        <v>7.3818874799999996</v>
      </c>
      <c r="AK23" s="40">
        <v>5</v>
      </c>
      <c r="AL23" s="18"/>
      <c r="AM23" s="18">
        <v>0.65</v>
      </c>
      <c r="AN23" s="270">
        <v>5.65</v>
      </c>
      <c r="AO23" s="40">
        <v>9.4</v>
      </c>
      <c r="AP23" s="18"/>
      <c r="AQ23" s="18">
        <v>1.1499999999999999</v>
      </c>
      <c r="AR23" s="270">
        <v>10.55</v>
      </c>
      <c r="AS23" s="40">
        <v>9.4</v>
      </c>
      <c r="AT23" s="18">
        <v>3</v>
      </c>
      <c r="AU23" s="18"/>
      <c r="AV23" s="270">
        <v>12.4</v>
      </c>
      <c r="AW23" s="40"/>
      <c r="AX23" s="18"/>
      <c r="AY23" s="18"/>
      <c r="AZ23" s="270"/>
      <c r="BA23" s="40"/>
      <c r="BB23" s="18"/>
      <c r="BC23" s="18"/>
      <c r="BD23" s="295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</row>
    <row r="24" spans="1:85" ht="12.75" x14ac:dyDescent="0.2">
      <c r="A24" s="308">
        <v>15</v>
      </c>
      <c r="B24" s="40">
        <v>16.600000000000001</v>
      </c>
      <c r="C24" s="18"/>
      <c r="D24" s="18"/>
      <c r="E24" s="270">
        <v>16.600000000000001</v>
      </c>
      <c r="F24" s="40">
        <v>6.6</v>
      </c>
      <c r="G24" s="18">
        <v>13</v>
      </c>
      <c r="H24" s="18">
        <v>2.1</v>
      </c>
      <c r="I24" s="270">
        <v>21.700000000000003</v>
      </c>
      <c r="J24" s="40">
        <v>17.420000000000002</v>
      </c>
      <c r="K24" s="18">
        <v>66.099999999999994</v>
      </c>
      <c r="L24" s="18">
        <v>2.1399999999999997</v>
      </c>
      <c r="M24" s="270">
        <v>85.66</v>
      </c>
      <c r="N24" s="40">
        <v>5</v>
      </c>
      <c r="O24" s="18">
        <v>30.9</v>
      </c>
      <c r="P24" s="18">
        <v>0.90900000000000003</v>
      </c>
      <c r="Q24" s="18"/>
      <c r="R24" s="18"/>
      <c r="S24" s="18"/>
      <c r="T24" s="270">
        <v>36.808999999999997</v>
      </c>
      <c r="U24" s="40">
        <v>14.95</v>
      </c>
      <c r="V24" s="18">
        <v>24.7</v>
      </c>
      <c r="W24" s="18"/>
      <c r="X24" s="270">
        <v>39.65</v>
      </c>
      <c r="Y24" s="40">
        <v>9.4600000000000009</v>
      </c>
      <c r="Z24" s="18"/>
      <c r="AA24" s="18"/>
      <c r="AB24" s="270">
        <v>9.4600000000000009</v>
      </c>
      <c r="AC24" s="40">
        <v>6.45</v>
      </c>
      <c r="AD24" s="18"/>
      <c r="AE24" s="18"/>
      <c r="AF24" s="270">
        <v>6.45</v>
      </c>
      <c r="AG24" s="40">
        <v>13.1</v>
      </c>
      <c r="AH24" s="18"/>
      <c r="AI24" s="18"/>
      <c r="AJ24" s="270">
        <v>13.1</v>
      </c>
      <c r="AK24" s="40">
        <v>15</v>
      </c>
      <c r="AL24" s="18"/>
      <c r="AM24" s="18">
        <v>0.6</v>
      </c>
      <c r="AN24" s="270">
        <v>15.6</v>
      </c>
      <c r="AO24" s="40">
        <v>10.9</v>
      </c>
      <c r="AP24" s="18"/>
      <c r="AQ24" s="18"/>
      <c r="AR24" s="270">
        <v>10.9</v>
      </c>
      <c r="AS24" s="40">
        <v>16.3</v>
      </c>
      <c r="AT24" s="18">
        <v>33.28</v>
      </c>
      <c r="AU24" s="18"/>
      <c r="AV24" s="270">
        <v>49.58</v>
      </c>
      <c r="AW24" s="40"/>
      <c r="AX24" s="18"/>
      <c r="AY24" s="18"/>
      <c r="AZ24" s="270"/>
      <c r="BA24" s="40"/>
      <c r="BB24" s="18"/>
      <c r="BC24" s="18"/>
      <c r="BD24" s="295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</row>
    <row r="25" spans="1:85" ht="12.75" x14ac:dyDescent="0.2">
      <c r="A25" s="308">
        <v>16</v>
      </c>
      <c r="B25" s="40">
        <v>3.25</v>
      </c>
      <c r="C25" s="18"/>
      <c r="D25" s="18"/>
      <c r="E25" s="270">
        <v>3.25</v>
      </c>
      <c r="F25" s="40">
        <v>30.6</v>
      </c>
      <c r="G25" s="18">
        <v>55.8</v>
      </c>
      <c r="H25" s="18"/>
      <c r="I25" s="270">
        <v>86.4</v>
      </c>
      <c r="J25" s="40"/>
      <c r="K25" s="18">
        <v>20.8</v>
      </c>
      <c r="L25" s="18"/>
      <c r="M25" s="270">
        <v>20.8</v>
      </c>
      <c r="N25" s="40">
        <v>14.2</v>
      </c>
      <c r="O25" s="18"/>
      <c r="P25" s="18"/>
      <c r="Q25" s="18"/>
      <c r="R25" s="18"/>
      <c r="S25" s="18"/>
      <c r="T25" s="270">
        <v>14.2</v>
      </c>
      <c r="U25" s="40">
        <v>3.2</v>
      </c>
      <c r="V25" s="18">
        <v>53.1</v>
      </c>
      <c r="W25" s="18">
        <v>0.31</v>
      </c>
      <c r="X25" s="270">
        <v>56.610000000000007</v>
      </c>
      <c r="Y25" s="40">
        <v>1</v>
      </c>
      <c r="Z25" s="18">
        <v>7.32</v>
      </c>
      <c r="AA25" s="18"/>
      <c r="AB25" s="270">
        <v>8.32</v>
      </c>
      <c r="AC25" s="40">
        <v>2.77</v>
      </c>
      <c r="AD25" s="18">
        <v>22.44</v>
      </c>
      <c r="AE25" s="18"/>
      <c r="AF25" s="270">
        <v>25.21</v>
      </c>
      <c r="AG25" s="40"/>
      <c r="AH25" s="18"/>
      <c r="AI25" s="18"/>
      <c r="AJ25" s="270"/>
      <c r="AK25" s="40">
        <v>23.5</v>
      </c>
      <c r="AL25" s="18"/>
      <c r="AM25" s="18"/>
      <c r="AN25" s="270">
        <v>23.5</v>
      </c>
      <c r="AO25" s="40"/>
      <c r="AP25" s="18"/>
      <c r="AQ25" s="18"/>
      <c r="AR25" s="270"/>
      <c r="AS25" s="40">
        <v>13.5</v>
      </c>
      <c r="AT25" s="18">
        <v>6.5</v>
      </c>
      <c r="AU25" s="18"/>
      <c r="AV25" s="270">
        <v>20</v>
      </c>
      <c r="AW25" s="40"/>
      <c r="AX25" s="18"/>
      <c r="AY25" s="18"/>
      <c r="AZ25" s="270"/>
      <c r="BA25" s="40"/>
      <c r="BB25" s="18"/>
      <c r="BC25" s="18"/>
      <c r="BD25" s="295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</row>
    <row r="26" spans="1:85" ht="12.75" x14ac:dyDescent="0.2">
      <c r="A26" s="308">
        <v>17</v>
      </c>
      <c r="B26" s="40">
        <v>4.5999999999999996</v>
      </c>
      <c r="C26" s="18">
        <v>19.8</v>
      </c>
      <c r="D26" s="18"/>
      <c r="E26" s="270">
        <v>24.4</v>
      </c>
      <c r="F26" s="40">
        <v>6.1</v>
      </c>
      <c r="G26" s="18">
        <v>48.6</v>
      </c>
      <c r="H26" s="18">
        <v>2.15</v>
      </c>
      <c r="I26" s="270">
        <v>56.85</v>
      </c>
      <c r="J26" s="40">
        <v>16.350000000000001</v>
      </c>
      <c r="K26" s="18">
        <v>35</v>
      </c>
      <c r="L26" s="18"/>
      <c r="M26" s="270">
        <v>51.35</v>
      </c>
      <c r="N26" s="40">
        <v>6.29</v>
      </c>
      <c r="O26" s="18">
        <v>11.1</v>
      </c>
      <c r="P26" s="18">
        <v>1.05</v>
      </c>
      <c r="Q26" s="18"/>
      <c r="R26" s="18"/>
      <c r="S26" s="18"/>
      <c r="T26" s="270">
        <v>18.440000000000001</v>
      </c>
      <c r="U26" s="40">
        <v>6.2</v>
      </c>
      <c r="V26" s="18"/>
      <c r="W26" s="18"/>
      <c r="X26" s="270">
        <v>6.2</v>
      </c>
      <c r="Y26" s="40"/>
      <c r="Z26" s="18"/>
      <c r="AA26" s="18"/>
      <c r="AB26" s="270"/>
      <c r="AC26" s="40"/>
      <c r="AD26" s="18"/>
      <c r="AE26" s="18"/>
      <c r="AF26" s="270"/>
      <c r="AG26" s="40">
        <v>9.4029638500000008</v>
      </c>
      <c r="AH26" s="18"/>
      <c r="AI26" s="18"/>
      <c r="AJ26" s="270">
        <v>9.4029638500000008</v>
      </c>
      <c r="AK26" s="40">
        <v>22</v>
      </c>
      <c r="AL26" s="18">
        <v>9.5</v>
      </c>
      <c r="AM26" s="18"/>
      <c r="AN26" s="270">
        <v>31.5</v>
      </c>
      <c r="AO26" s="40">
        <v>20</v>
      </c>
      <c r="AP26" s="18"/>
      <c r="AQ26" s="18"/>
      <c r="AR26" s="270">
        <v>20</v>
      </c>
      <c r="AS26" s="40">
        <v>13</v>
      </c>
      <c r="AT26" s="18">
        <v>2.5</v>
      </c>
      <c r="AU26" s="18"/>
      <c r="AV26" s="270">
        <v>15.5</v>
      </c>
      <c r="AW26" s="40"/>
      <c r="AX26" s="18"/>
      <c r="AY26" s="18"/>
      <c r="AZ26" s="270"/>
      <c r="BA26" s="40"/>
      <c r="BB26" s="18"/>
      <c r="BC26" s="18"/>
      <c r="BD26" s="295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</row>
    <row r="27" spans="1:85" ht="12.75" x14ac:dyDescent="0.2">
      <c r="A27" s="308">
        <v>18</v>
      </c>
      <c r="B27" s="40">
        <v>16.2</v>
      </c>
      <c r="C27" s="18">
        <v>25.2</v>
      </c>
      <c r="D27" s="18"/>
      <c r="E27" s="270">
        <v>41.4</v>
      </c>
      <c r="F27" s="40">
        <v>24.409999999999997</v>
      </c>
      <c r="G27" s="18">
        <v>20.6</v>
      </c>
      <c r="H27" s="18">
        <v>1.95</v>
      </c>
      <c r="I27" s="270">
        <v>46.96</v>
      </c>
      <c r="J27" s="40">
        <v>25.45</v>
      </c>
      <c r="K27" s="18">
        <v>44.2</v>
      </c>
      <c r="L27" s="18"/>
      <c r="M27" s="270">
        <v>69.650000000000006</v>
      </c>
      <c r="N27" s="40">
        <v>24.3</v>
      </c>
      <c r="O27" s="18">
        <v>66.210000000000008</v>
      </c>
      <c r="P27" s="18">
        <v>1.25</v>
      </c>
      <c r="Q27" s="18"/>
      <c r="R27" s="18"/>
      <c r="S27" s="18"/>
      <c r="T27" s="270">
        <v>91.76</v>
      </c>
      <c r="U27" s="40">
        <v>16.2</v>
      </c>
      <c r="V27" s="18">
        <v>17.369999999999997</v>
      </c>
      <c r="W27" s="18">
        <v>1.31</v>
      </c>
      <c r="X27" s="270">
        <v>34.879999999999995</v>
      </c>
      <c r="Y27" s="40">
        <v>4.0600000000000005</v>
      </c>
      <c r="Z27" s="18"/>
      <c r="AA27" s="18"/>
      <c r="AB27" s="270">
        <v>4.0600000000000005</v>
      </c>
      <c r="AC27" s="40">
        <v>2.7</v>
      </c>
      <c r="AD27" s="18"/>
      <c r="AE27" s="18"/>
      <c r="AF27" s="270">
        <v>2.7</v>
      </c>
      <c r="AG27" s="40">
        <v>16.8</v>
      </c>
      <c r="AH27" s="18"/>
      <c r="AI27" s="18">
        <v>0.5</v>
      </c>
      <c r="AJ27" s="270">
        <v>17.3</v>
      </c>
      <c r="AK27" s="40">
        <v>17.399999999999999</v>
      </c>
      <c r="AL27" s="18"/>
      <c r="AM27" s="18">
        <v>0.62</v>
      </c>
      <c r="AN27" s="270">
        <v>18.02</v>
      </c>
      <c r="AO27" s="40">
        <v>16.5</v>
      </c>
      <c r="AP27" s="18">
        <v>3.06</v>
      </c>
      <c r="AQ27" s="18"/>
      <c r="AR27" s="270">
        <v>19.559999999999999</v>
      </c>
      <c r="AS27" s="40">
        <v>14.5</v>
      </c>
      <c r="AT27" s="18">
        <v>27</v>
      </c>
      <c r="AU27" s="18"/>
      <c r="AV27" s="270">
        <v>41.5</v>
      </c>
      <c r="AW27" s="40"/>
      <c r="AX27" s="18"/>
      <c r="AY27" s="18"/>
      <c r="AZ27" s="270"/>
      <c r="BA27" s="40"/>
      <c r="BB27" s="18"/>
      <c r="BC27" s="18"/>
      <c r="BD27" s="295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</row>
    <row r="28" spans="1:85" ht="12.75" x14ac:dyDescent="0.2">
      <c r="A28" s="308">
        <v>19</v>
      </c>
      <c r="B28" s="40">
        <v>5</v>
      </c>
      <c r="C28" s="18">
        <v>48.3</v>
      </c>
      <c r="D28" s="18">
        <v>1</v>
      </c>
      <c r="E28" s="270">
        <v>54.3</v>
      </c>
      <c r="F28" s="40"/>
      <c r="G28" s="18">
        <v>55.1</v>
      </c>
      <c r="H28" s="18">
        <v>1.1499999999999999</v>
      </c>
      <c r="I28" s="270">
        <v>56.25</v>
      </c>
      <c r="J28" s="40">
        <v>9.8000000000000007</v>
      </c>
      <c r="K28" s="18">
        <v>110.39999999999999</v>
      </c>
      <c r="L28" s="18">
        <v>0.75</v>
      </c>
      <c r="M28" s="270">
        <v>120.94999999999999</v>
      </c>
      <c r="N28" s="40">
        <v>11.47</v>
      </c>
      <c r="O28" s="18">
        <v>50.400000000000006</v>
      </c>
      <c r="P28" s="18">
        <v>0.65</v>
      </c>
      <c r="Q28" s="18"/>
      <c r="R28" s="18"/>
      <c r="S28" s="18"/>
      <c r="T28" s="270">
        <v>62.52</v>
      </c>
      <c r="U28" s="40">
        <v>6.7100000000000009</v>
      </c>
      <c r="V28" s="18">
        <v>72.08</v>
      </c>
      <c r="W28" s="18">
        <v>0.85</v>
      </c>
      <c r="X28" s="270">
        <v>79.639999999999986</v>
      </c>
      <c r="Y28" s="40">
        <v>6.6400000000000006</v>
      </c>
      <c r="Z28" s="18">
        <v>46.969999999999992</v>
      </c>
      <c r="AA28" s="18"/>
      <c r="AB28" s="270">
        <v>53.609999999999992</v>
      </c>
      <c r="AC28" s="40">
        <v>5.6199999999999992</v>
      </c>
      <c r="AD28" s="18"/>
      <c r="AE28" s="18"/>
      <c r="AF28" s="270">
        <v>5.6199999999999992</v>
      </c>
      <c r="AG28" s="40">
        <v>7</v>
      </c>
      <c r="AH28" s="18"/>
      <c r="AI28" s="18">
        <v>0.7</v>
      </c>
      <c r="AJ28" s="270">
        <v>7.7</v>
      </c>
      <c r="AK28" s="40">
        <v>21.700000000000003</v>
      </c>
      <c r="AL28" s="18"/>
      <c r="AM28" s="18"/>
      <c r="AN28" s="270">
        <v>21.700000000000003</v>
      </c>
      <c r="AO28" s="40">
        <v>17.3</v>
      </c>
      <c r="AP28" s="18"/>
      <c r="AQ28" s="18"/>
      <c r="AR28" s="270">
        <v>17.3</v>
      </c>
      <c r="AS28" s="40">
        <v>17.100000000000001</v>
      </c>
      <c r="AT28" s="18">
        <v>4.5</v>
      </c>
      <c r="AU28" s="18"/>
      <c r="AV28" s="270">
        <v>21.6</v>
      </c>
      <c r="AW28" s="40"/>
      <c r="AX28" s="18"/>
      <c r="AY28" s="18"/>
      <c r="AZ28" s="270"/>
      <c r="BA28" s="40"/>
      <c r="BB28" s="18"/>
      <c r="BC28" s="18"/>
      <c r="BD28" s="295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</row>
    <row r="29" spans="1:85" ht="12.75" x14ac:dyDescent="0.2">
      <c r="A29" s="308">
        <v>20</v>
      </c>
      <c r="B29" s="40">
        <v>20</v>
      </c>
      <c r="C29" s="18">
        <v>58.6</v>
      </c>
      <c r="D29" s="18"/>
      <c r="E29" s="270">
        <v>78.599999999999994</v>
      </c>
      <c r="F29" s="40">
        <v>3</v>
      </c>
      <c r="G29" s="18">
        <v>64.2</v>
      </c>
      <c r="H29" s="18">
        <v>2</v>
      </c>
      <c r="I29" s="270">
        <v>69.2</v>
      </c>
      <c r="J29" s="40">
        <v>13.299999999999999</v>
      </c>
      <c r="K29" s="18">
        <v>81</v>
      </c>
      <c r="L29" s="18"/>
      <c r="M29" s="270">
        <v>94.3</v>
      </c>
      <c r="N29" s="40">
        <v>8.24</v>
      </c>
      <c r="O29" s="18">
        <v>64</v>
      </c>
      <c r="P29" s="18"/>
      <c r="Q29" s="18"/>
      <c r="R29" s="18"/>
      <c r="S29" s="18"/>
      <c r="T29" s="270">
        <v>72.239999999999995</v>
      </c>
      <c r="U29" s="40">
        <v>10.5</v>
      </c>
      <c r="V29" s="18">
        <v>11.5</v>
      </c>
      <c r="W29" s="18">
        <v>0.92</v>
      </c>
      <c r="X29" s="270">
        <v>22.92</v>
      </c>
      <c r="Y29" s="40"/>
      <c r="Z29" s="18">
        <v>6.31</v>
      </c>
      <c r="AA29" s="18"/>
      <c r="AB29" s="270">
        <v>6.31</v>
      </c>
      <c r="AC29" s="40">
        <v>2.85</v>
      </c>
      <c r="AD29" s="18">
        <v>9.1199999999999992</v>
      </c>
      <c r="AE29" s="18"/>
      <c r="AF29" s="270">
        <v>11.969999999999999</v>
      </c>
      <c r="AG29" s="40">
        <v>9</v>
      </c>
      <c r="AH29" s="18">
        <v>9.6999999999999993</v>
      </c>
      <c r="AI29" s="18"/>
      <c r="AJ29" s="270">
        <v>18.7</v>
      </c>
      <c r="AK29" s="40">
        <v>23</v>
      </c>
      <c r="AL29" s="18">
        <v>15</v>
      </c>
      <c r="AM29" s="18"/>
      <c r="AN29" s="270">
        <v>38</v>
      </c>
      <c r="AO29" s="40">
        <v>11</v>
      </c>
      <c r="AP29" s="18">
        <v>5</v>
      </c>
      <c r="AQ29" s="18"/>
      <c r="AR29" s="270">
        <v>16</v>
      </c>
      <c r="AS29" s="40">
        <v>12.5</v>
      </c>
      <c r="AT29" s="18"/>
      <c r="AU29" s="18"/>
      <c r="AV29" s="270">
        <v>12.5</v>
      </c>
      <c r="AW29" s="40"/>
      <c r="AX29" s="18"/>
      <c r="AY29" s="18"/>
      <c r="AZ29" s="270"/>
      <c r="BA29" s="40"/>
      <c r="BB29" s="18"/>
      <c r="BC29" s="18"/>
      <c r="BD29" s="295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</row>
    <row r="30" spans="1:85" ht="12.75" x14ac:dyDescent="0.2">
      <c r="A30" s="308">
        <v>21</v>
      </c>
      <c r="B30" s="40">
        <v>19.96</v>
      </c>
      <c r="C30" s="18">
        <v>53.2</v>
      </c>
      <c r="D30" s="18"/>
      <c r="E30" s="270">
        <v>73.16</v>
      </c>
      <c r="F30" s="40">
        <v>20.150000000000002</v>
      </c>
      <c r="G30" s="18">
        <v>62</v>
      </c>
      <c r="H30" s="18"/>
      <c r="I30" s="270">
        <v>82.15</v>
      </c>
      <c r="J30" s="40">
        <v>21.299999999999997</v>
      </c>
      <c r="K30" s="18">
        <v>63.3</v>
      </c>
      <c r="L30" s="18"/>
      <c r="M30" s="270">
        <v>84.6</v>
      </c>
      <c r="N30" s="40">
        <v>14.099999999999998</v>
      </c>
      <c r="O30" s="18">
        <v>108.39999999999999</v>
      </c>
      <c r="P30" s="18">
        <v>0.8</v>
      </c>
      <c r="Q30" s="18"/>
      <c r="R30" s="18"/>
      <c r="S30" s="18"/>
      <c r="T30" s="270">
        <v>123.29999999999998</v>
      </c>
      <c r="U30" s="40">
        <v>13</v>
      </c>
      <c r="V30" s="18">
        <v>78.2</v>
      </c>
      <c r="W30" s="18"/>
      <c r="X30" s="270">
        <v>91.2</v>
      </c>
      <c r="Y30" s="40">
        <v>1.65</v>
      </c>
      <c r="Z30" s="18"/>
      <c r="AA30" s="18"/>
      <c r="AB30" s="270">
        <v>1.65</v>
      </c>
      <c r="AC30" s="40">
        <v>7.41</v>
      </c>
      <c r="AD30" s="18"/>
      <c r="AE30" s="18"/>
      <c r="AF30" s="270">
        <v>7.41</v>
      </c>
      <c r="AG30" s="40">
        <v>15.2</v>
      </c>
      <c r="AH30" s="18"/>
      <c r="AI30" s="18">
        <v>0.7</v>
      </c>
      <c r="AJ30" s="270">
        <v>15.899999999999999</v>
      </c>
      <c r="AK30" s="40">
        <v>13</v>
      </c>
      <c r="AL30" s="18">
        <v>8.1</v>
      </c>
      <c r="AM30" s="18"/>
      <c r="AN30" s="270">
        <v>21.1</v>
      </c>
      <c r="AO30" s="40">
        <v>13.5</v>
      </c>
      <c r="AP30" s="18">
        <v>40.5</v>
      </c>
      <c r="AQ30" s="18"/>
      <c r="AR30" s="270">
        <v>54</v>
      </c>
      <c r="AS30" s="40">
        <v>8.75</v>
      </c>
      <c r="AT30" s="18">
        <v>16.75</v>
      </c>
      <c r="AU30" s="18"/>
      <c r="AV30" s="270">
        <v>25.5</v>
      </c>
      <c r="AW30" s="40"/>
      <c r="AX30" s="18"/>
      <c r="AY30" s="18"/>
      <c r="AZ30" s="270"/>
      <c r="BA30" s="40"/>
      <c r="BB30" s="18"/>
      <c r="BC30" s="18"/>
      <c r="BD30" s="295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</row>
    <row r="31" spans="1:85" ht="12.75" x14ac:dyDescent="0.2">
      <c r="A31" s="308">
        <v>22</v>
      </c>
      <c r="B31" s="40">
        <v>24.47</v>
      </c>
      <c r="C31" s="18">
        <v>72.7</v>
      </c>
      <c r="D31" s="18">
        <v>0.5</v>
      </c>
      <c r="E31" s="270">
        <v>97.67</v>
      </c>
      <c r="F31" s="40">
        <v>9.9</v>
      </c>
      <c r="G31" s="18">
        <v>74.7</v>
      </c>
      <c r="H31" s="18">
        <v>2.2800000000000002</v>
      </c>
      <c r="I31" s="270">
        <v>86.88000000000001</v>
      </c>
      <c r="J31" s="40">
        <v>7.2100000000000009</v>
      </c>
      <c r="K31" s="18">
        <v>103</v>
      </c>
      <c r="L31" s="18">
        <v>1.45</v>
      </c>
      <c r="M31" s="270">
        <v>111.66000000000001</v>
      </c>
      <c r="N31" s="40">
        <v>3.65</v>
      </c>
      <c r="O31" s="18">
        <v>74.2</v>
      </c>
      <c r="P31" s="18">
        <v>1.4300000000000002</v>
      </c>
      <c r="Q31" s="18"/>
      <c r="R31" s="18"/>
      <c r="S31" s="18"/>
      <c r="T31" s="270">
        <v>79.280000000000015</v>
      </c>
      <c r="U31" s="40">
        <v>2</v>
      </c>
      <c r="V31" s="18">
        <v>24.45</v>
      </c>
      <c r="W31" s="18"/>
      <c r="X31" s="270">
        <v>26.45</v>
      </c>
      <c r="Y31" s="40"/>
      <c r="Z31" s="18">
        <v>107.13</v>
      </c>
      <c r="AA31" s="18"/>
      <c r="AB31" s="270">
        <v>107.13</v>
      </c>
      <c r="AC31" s="40">
        <v>2.98</v>
      </c>
      <c r="AD31" s="18"/>
      <c r="AE31" s="18"/>
      <c r="AF31" s="270">
        <v>2.98</v>
      </c>
      <c r="AG31" s="40">
        <v>13.5</v>
      </c>
      <c r="AH31" s="18"/>
      <c r="AI31" s="18">
        <v>0.6</v>
      </c>
      <c r="AJ31" s="270">
        <v>14.1</v>
      </c>
      <c r="AK31" s="40">
        <v>23.200000000000003</v>
      </c>
      <c r="AL31" s="18">
        <v>17</v>
      </c>
      <c r="AM31" s="18"/>
      <c r="AN31" s="270">
        <v>40.200000000000003</v>
      </c>
      <c r="AO31" s="40">
        <v>4.4000000000000004</v>
      </c>
      <c r="AP31" s="18"/>
      <c r="AQ31" s="18">
        <v>0.6</v>
      </c>
      <c r="AR31" s="270">
        <v>5</v>
      </c>
      <c r="AS31" s="40">
        <v>15.4</v>
      </c>
      <c r="AT31" s="18">
        <v>10.5</v>
      </c>
      <c r="AU31" s="18">
        <v>0.5</v>
      </c>
      <c r="AV31" s="270">
        <v>26.4</v>
      </c>
      <c r="AW31" s="40"/>
      <c r="AX31" s="18"/>
      <c r="AY31" s="18"/>
      <c r="AZ31" s="270"/>
      <c r="BA31" s="40"/>
      <c r="BB31" s="18"/>
      <c r="BC31" s="18"/>
      <c r="BD31" s="295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</row>
    <row r="32" spans="1:85" ht="12.75" x14ac:dyDescent="0.2">
      <c r="A32" s="308">
        <v>23</v>
      </c>
      <c r="B32" s="40">
        <v>6.2</v>
      </c>
      <c r="C32" s="18">
        <v>50</v>
      </c>
      <c r="D32" s="18">
        <v>0.7</v>
      </c>
      <c r="E32" s="270">
        <v>56.900000000000006</v>
      </c>
      <c r="F32" s="40">
        <v>9.1999999999999993</v>
      </c>
      <c r="G32" s="18">
        <v>79.099999999999994</v>
      </c>
      <c r="H32" s="18">
        <v>1</v>
      </c>
      <c r="I32" s="270">
        <v>89.3</v>
      </c>
      <c r="J32" s="40">
        <v>17.5</v>
      </c>
      <c r="K32" s="18">
        <v>104.8</v>
      </c>
      <c r="L32" s="18">
        <v>2.2000000000000002</v>
      </c>
      <c r="M32" s="270">
        <v>124.5</v>
      </c>
      <c r="N32" s="40">
        <v>25.209999999999997</v>
      </c>
      <c r="O32" s="18">
        <v>77</v>
      </c>
      <c r="P32" s="18">
        <v>1.2</v>
      </c>
      <c r="Q32" s="18"/>
      <c r="R32" s="18"/>
      <c r="S32" s="18"/>
      <c r="T32" s="270">
        <v>103.41</v>
      </c>
      <c r="U32" s="40">
        <v>16.2</v>
      </c>
      <c r="V32" s="18">
        <v>64</v>
      </c>
      <c r="W32" s="18">
        <v>1.88</v>
      </c>
      <c r="X32" s="270">
        <v>82.08</v>
      </c>
      <c r="Y32" s="40"/>
      <c r="Z32" s="18">
        <v>10.08</v>
      </c>
      <c r="AA32" s="18"/>
      <c r="AB32" s="270">
        <v>10.08</v>
      </c>
      <c r="AC32" s="40">
        <v>2.87</v>
      </c>
      <c r="AD32" s="18">
        <v>5.51</v>
      </c>
      <c r="AE32" s="18"/>
      <c r="AF32" s="270">
        <v>8.379999999999999</v>
      </c>
      <c r="AG32" s="40">
        <v>6.1</v>
      </c>
      <c r="AH32" s="18"/>
      <c r="AI32" s="18"/>
      <c r="AJ32" s="270">
        <v>6.1</v>
      </c>
      <c r="AK32" s="40">
        <v>15.5</v>
      </c>
      <c r="AL32" s="18"/>
      <c r="AM32" s="18">
        <v>0.22</v>
      </c>
      <c r="AN32" s="270">
        <v>15.72</v>
      </c>
      <c r="AO32" s="40">
        <v>6.5</v>
      </c>
      <c r="AP32" s="18">
        <v>8.9</v>
      </c>
      <c r="AQ32" s="18">
        <v>0.25</v>
      </c>
      <c r="AR32" s="270">
        <v>15.65</v>
      </c>
      <c r="AS32" s="40">
        <v>10.9</v>
      </c>
      <c r="AT32" s="18">
        <v>8.08</v>
      </c>
      <c r="AU32" s="18">
        <v>1.25</v>
      </c>
      <c r="AV32" s="270">
        <v>20.23</v>
      </c>
      <c r="AW32" s="40"/>
      <c r="AX32" s="18"/>
      <c r="AY32" s="18"/>
      <c r="AZ32" s="270"/>
      <c r="BA32" s="40"/>
      <c r="BB32" s="18"/>
      <c r="BC32" s="18"/>
      <c r="BD32" s="295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</row>
    <row r="33" spans="1:85" ht="12.75" x14ac:dyDescent="0.2">
      <c r="A33" s="308">
        <v>24</v>
      </c>
      <c r="B33" s="40">
        <v>19.3</v>
      </c>
      <c r="C33" s="18">
        <v>56</v>
      </c>
      <c r="D33" s="18">
        <v>1.2</v>
      </c>
      <c r="E33" s="270">
        <v>76.5</v>
      </c>
      <c r="F33" s="40">
        <v>18.2</v>
      </c>
      <c r="G33" s="18">
        <v>78</v>
      </c>
      <c r="H33" s="18">
        <v>2.2000000000000002</v>
      </c>
      <c r="I33" s="270">
        <v>98.4</v>
      </c>
      <c r="J33" s="40">
        <v>8.1999999999999993</v>
      </c>
      <c r="K33" s="18">
        <v>131.89999999999998</v>
      </c>
      <c r="L33" s="18">
        <v>1</v>
      </c>
      <c r="M33" s="270">
        <v>141.09999999999997</v>
      </c>
      <c r="N33" s="40">
        <v>19.2</v>
      </c>
      <c r="O33" s="18">
        <v>25</v>
      </c>
      <c r="P33" s="18">
        <v>1</v>
      </c>
      <c r="Q33" s="18"/>
      <c r="R33" s="18"/>
      <c r="S33" s="18"/>
      <c r="T33" s="270">
        <v>45.2</v>
      </c>
      <c r="U33" s="40">
        <v>9.3000000000000007</v>
      </c>
      <c r="V33" s="18">
        <v>80.599999999999994</v>
      </c>
      <c r="W33" s="18">
        <v>1</v>
      </c>
      <c r="X33" s="270">
        <v>90.899999999999991</v>
      </c>
      <c r="Y33" s="40">
        <v>2.5</v>
      </c>
      <c r="Z33" s="18">
        <v>56</v>
      </c>
      <c r="AA33" s="18">
        <v>1.2</v>
      </c>
      <c r="AB33" s="270">
        <v>59.7</v>
      </c>
      <c r="AC33" s="40">
        <v>5.77</v>
      </c>
      <c r="AD33" s="18">
        <v>112</v>
      </c>
      <c r="AE33" s="18"/>
      <c r="AF33" s="270">
        <v>117.77</v>
      </c>
      <c r="AG33" s="40">
        <v>13.1</v>
      </c>
      <c r="AH33" s="18"/>
      <c r="AI33" s="18">
        <v>1.2</v>
      </c>
      <c r="AJ33" s="270">
        <v>14.299999999999999</v>
      </c>
      <c r="AK33" s="40">
        <v>17.329999999999998</v>
      </c>
      <c r="AL33" s="18">
        <v>37.269999999999996</v>
      </c>
      <c r="AM33" s="18">
        <v>1</v>
      </c>
      <c r="AN33" s="270">
        <v>55.599999999999994</v>
      </c>
      <c r="AO33" s="40">
        <v>19</v>
      </c>
      <c r="AP33" s="18">
        <v>67</v>
      </c>
      <c r="AQ33" s="18">
        <v>1</v>
      </c>
      <c r="AR33" s="270">
        <v>87</v>
      </c>
      <c r="AS33" s="40">
        <v>16.3</v>
      </c>
      <c r="AT33" s="18">
        <v>61.319999999999993</v>
      </c>
      <c r="AU33" s="18">
        <v>1</v>
      </c>
      <c r="AV33" s="270">
        <v>78.61999999999999</v>
      </c>
      <c r="AW33" s="40"/>
      <c r="AX33" s="18"/>
      <c r="AY33" s="18"/>
      <c r="AZ33" s="270"/>
      <c r="BA33" s="40"/>
      <c r="BB33" s="18"/>
      <c r="BC33" s="18"/>
      <c r="BD33" s="295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</row>
    <row r="34" spans="1:85" ht="12.75" x14ac:dyDescent="0.2">
      <c r="A34" s="308">
        <v>25</v>
      </c>
      <c r="B34" s="40">
        <v>15.98</v>
      </c>
      <c r="C34" s="18">
        <v>88.300000000000011</v>
      </c>
      <c r="D34" s="18">
        <v>2</v>
      </c>
      <c r="E34" s="270">
        <v>106.28000000000002</v>
      </c>
      <c r="F34" s="40">
        <v>13.4</v>
      </c>
      <c r="G34" s="18">
        <v>180.2</v>
      </c>
      <c r="H34" s="18">
        <v>2.65</v>
      </c>
      <c r="I34" s="270">
        <v>196.25</v>
      </c>
      <c r="J34" s="40">
        <v>23.08</v>
      </c>
      <c r="K34" s="18">
        <v>51.6</v>
      </c>
      <c r="L34" s="18">
        <v>0.61</v>
      </c>
      <c r="M34" s="270">
        <v>75.290000000000006</v>
      </c>
      <c r="N34" s="40">
        <v>9.1</v>
      </c>
      <c r="O34" s="18">
        <v>123.1</v>
      </c>
      <c r="P34" s="18">
        <v>1</v>
      </c>
      <c r="Q34" s="18"/>
      <c r="R34" s="18"/>
      <c r="S34" s="18"/>
      <c r="T34" s="270">
        <v>133.19999999999999</v>
      </c>
      <c r="U34" s="40">
        <v>7.6</v>
      </c>
      <c r="V34" s="18">
        <v>7.8</v>
      </c>
      <c r="W34" s="18">
        <v>0.7</v>
      </c>
      <c r="X34" s="270">
        <v>16.099999999999998</v>
      </c>
      <c r="Y34" s="40">
        <v>7.2</v>
      </c>
      <c r="Z34" s="18">
        <v>45.79</v>
      </c>
      <c r="AA34" s="18">
        <v>0.5</v>
      </c>
      <c r="AB34" s="270">
        <v>53.49</v>
      </c>
      <c r="AC34" s="40">
        <v>11.81</v>
      </c>
      <c r="AD34" s="18">
        <v>25</v>
      </c>
      <c r="AE34" s="18">
        <v>1</v>
      </c>
      <c r="AF34" s="270">
        <v>37.81</v>
      </c>
      <c r="AG34" s="40"/>
      <c r="AH34" s="18">
        <v>18.5</v>
      </c>
      <c r="AI34" s="18"/>
      <c r="AJ34" s="270">
        <v>18.5</v>
      </c>
      <c r="AK34" s="40">
        <v>12.1</v>
      </c>
      <c r="AL34" s="18">
        <v>19.5</v>
      </c>
      <c r="AM34" s="18">
        <v>0.5</v>
      </c>
      <c r="AN34" s="270">
        <v>32.1</v>
      </c>
      <c r="AO34" s="40">
        <v>9</v>
      </c>
      <c r="AP34" s="18">
        <v>16.600000000000001</v>
      </c>
      <c r="AQ34" s="18">
        <v>0.5</v>
      </c>
      <c r="AR34" s="270">
        <v>26.1</v>
      </c>
      <c r="AS34" s="40">
        <v>9.1</v>
      </c>
      <c r="AT34" s="18">
        <v>18.43</v>
      </c>
      <c r="AU34" s="18">
        <v>0.75</v>
      </c>
      <c r="AV34" s="270">
        <v>28.28</v>
      </c>
      <c r="AW34" s="40"/>
      <c r="AX34" s="18"/>
      <c r="AY34" s="18"/>
      <c r="AZ34" s="270"/>
      <c r="BA34" s="40"/>
      <c r="BB34" s="18"/>
      <c r="BC34" s="18"/>
      <c r="BD34" s="295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</row>
    <row r="35" spans="1:85" ht="12.75" x14ac:dyDescent="0.2">
      <c r="A35" s="308">
        <v>26</v>
      </c>
      <c r="B35" s="40">
        <v>6.8000000000000007</v>
      </c>
      <c r="C35" s="18">
        <v>177.10000000000002</v>
      </c>
      <c r="D35" s="18">
        <v>0.8</v>
      </c>
      <c r="E35" s="270">
        <v>184.70000000000005</v>
      </c>
      <c r="F35" s="40">
        <v>2.5</v>
      </c>
      <c r="G35" s="18">
        <v>92</v>
      </c>
      <c r="H35" s="18">
        <v>1</v>
      </c>
      <c r="I35" s="270">
        <v>95.5</v>
      </c>
      <c r="J35" s="40">
        <v>19.8</v>
      </c>
      <c r="K35" s="18">
        <v>104.60000000000001</v>
      </c>
      <c r="L35" s="18">
        <v>1</v>
      </c>
      <c r="M35" s="270">
        <v>125.4</v>
      </c>
      <c r="N35" s="40">
        <v>19.739999999999998</v>
      </c>
      <c r="O35" s="18">
        <v>61.4</v>
      </c>
      <c r="P35" s="18">
        <v>1.73</v>
      </c>
      <c r="Q35" s="18"/>
      <c r="R35" s="18"/>
      <c r="S35" s="18"/>
      <c r="T35" s="270">
        <v>82.87</v>
      </c>
      <c r="U35" s="40">
        <v>2</v>
      </c>
      <c r="V35" s="18">
        <v>40.299999999999997</v>
      </c>
      <c r="W35" s="18"/>
      <c r="X35" s="270">
        <v>42.3</v>
      </c>
      <c r="Y35" s="40">
        <v>3.75</v>
      </c>
      <c r="Z35" s="18"/>
      <c r="AA35" s="18"/>
      <c r="AB35" s="270">
        <v>3.75</v>
      </c>
      <c r="AC35" s="40">
        <v>1.75</v>
      </c>
      <c r="AD35" s="18"/>
      <c r="AE35" s="18"/>
      <c r="AF35" s="270">
        <v>1.75</v>
      </c>
      <c r="AG35" s="40"/>
      <c r="AH35" s="18"/>
      <c r="AI35" s="18"/>
      <c r="AJ35" s="270"/>
      <c r="AK35" s="40">
        <v>23.5</v>
      </c>
      <c r="AL35" s="18"/>
      <c r="AM35" s="18"/>
      <c r="AN35" s="270">
        <v>23.5</v>
      </c>
      <c r="AO35" s="40">
        <v>9.5</v>
      </c>
      <c r="AP35" s="18">
        <v>9.5</v>
      </c>
      <c r="AQ35" s="18"/>
      <c r="AR35" s="270">
        <v>19</v>
      </c>
      <c r="AS35" s="40">
        <v>19.100000000000001</v>
      </c>
      <c r="AT35" s="18">
        <v>8.65</v>
      </c>
      <c r="AU35" s="18">
        <v>1</v>
      </c>
      <c r="AV35" s="270">
        <v>28.75</v>
      </c>
      <c r="AW35" s="40"/>
      <c r="AX35" s="18"/>
      <c r="AY35" s="18"/>
      <c r="AZ35" s="270"/>
      <c r="BA35" s="40"/>
      <c r="BB35" s="18"/>
      <c r="BC35" s="18"/>
      <c r="BD35" s="295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</row>
    <row r="36" spans="1:85" ht="12.75" x14ac:dyDescent="0.2">
      <c r="A36" s="308">
        <v>27</v>
      </c>
      <c r="B36" s="40">
        <v>18.350000000000001</v>
      </c>
      <c r="C36" s="18">
        <v>88</v>
      </c>
      <c r="D36" s="18">
        <v>1</v>
      </c>
      <c r="E36" s="270">
        <v>107.35</v>
      </c>
      <c r="F36" s="40">
        <v>19.600000000000001</v>
      </c>
      <c r="G36" s="18">
        <v>140.19999999999999</v>
      </c>
      <c r="H36" s="18">
        <v>1.45</v>
      </c>
      <c r="I36" s="270">
        <v>161.24999999999997</v>
      </c>
      <c r="J36" s="40">
        <v>11.25</v>
      </c>
      <c r="K36" s="18">
        <v>50</v>
      </c>
      <c r="L36" s="18">
        <v>1.2</v>
      </c>
      <c r="M36" s="270">
        <v>62.45</v>
      </c>
      <c r="N36" s="40">
        <v>16.37</v>
      </c>
      <c r="O36" s="18">
        <v>109.89999999999999</v>
      </c>
      <c r="P36" s="18">
        <v>3.73</v>
      </c>
      <c r="Q36" s="18"/>
      <c r="R36" s="18"/>
      <c r="S36" s="18"/>
      <c r="T36" s="270">
        <v>130</v>
      </c>
      <c r="U36" s="40">
        <v>13.1</v>
      </c>
      <c r="V36" s="18">
        <v>90.800000000000011</v>
      </c>
      <c r="W36" s="18">
        <v>1</v>
      </c>
      <c r="X36" s="270">
        <v>104.9</v>
      </c>
      <c r="Y36" s="40">
        <v>4.82</v>
      </c>
      <c r="Z36" s="18">
        <v>20.5</v>
      </c>
      <c r="AA36" s="18"/>
      <c r="AB36" s="270">
        <v>25.32</v>
      </c>
      <c r="AC36" s="40">
        <v>4.66</v>
      </c>
      <c r="AD36" s="18">
        <v>9.8800000000000008</v>
      </c>
      <c r="AE36" s="18"/>
      <c r="AF36" s="270">
        <v>14.540000000000001</v>
      </c>
      <c r="AG36" s="40"/>
      <c r="AH36" s="18"/>
      <c r="AI36" s="18"/>
      <c r="AJ36" s="270"/>
      <c r="AK36" s="40">
        <v>12.5</v>
      </c>
      <c r="AL36" s="18"/>
      <c r="AM36" s="18"/>
      <c r="AN36" s="270">
        <v>12.5</v>
      </c>
      <c r="AO36" s="40">
        <v>16.95</v>
      </c>
      <c r="AP36" s="18">
        <v>21</v>
      </c>
      <c r="AQ36" s="18"/>
      <c r="AR36" s="270">
        <v>37.950000000000003</v>
      </c>
      <c r="AS36" s="40">
        <v>11</v>
      </c>
      <c r="AT36" s="18">
        <v>45</v>
      </c>
      <c r="AU36" s="18">
        <v>0.25</v>
      </c>
      <c r="AV36" s="270">
        <v>56.25</v>
      </c>
      <c r="AW36" s="40"/>
      <c r="AX36" s="18"/>
      <c r="AY36" s="18"/>
      <c r="AZ36" s="270"/>
      <c r="BA36" s="40"/>
      <c r="BB36" s="18"/>
      <c r="BC36" s="18"/>
      <c r="BD36" s="295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</row>
    <row r="37" spans="1:85" ht="12.75" x14ac:dyDescent="0.2">
      <c r="A37" s="308">
        <v>28</v>
      </c>
      <c r="B37" s="40">
        <v>6.1</v>
      </c>
      <c r="C37" s="18">
        <v>142.5</v>
      </c>
      <c r="D37" s="18">
        <v>1</v>
      </c>
      <c r="E37" s="270">
        <v>149.6</v>
      </c>
      <c r="F37" s="40">
        <v>17.399999999999999</v>
      </c>
      <c r="G37" s="18">
        <v>24</v>
      </c>
      <c r="H37" s="18">
        <v>0.4</v>
      </c>
      <c r="I37" s="270">
        <v>41.8</v>
      </c>
      <c r="J37" s="40">
        <v>7.5</v>
      </c>
      <c r="K37" s="18">
        <v>125.80000000000001</v>
      </c>
      <c r="L37" s="18">
        <v>2.42</v>
      </c>
      <c r="M37" s="270">
        <v>135.72</v>
      </c>
      <c r="N37" s="40">
        <v>10.1</v>
      </c>
      <c r="O37" s="18">
        <v>120.9</v>
      </c>
      <c r="P37" s="18">
        <v>1.73</v>
      </c>
      <c r="Q37" s="18"/>
      <c r="R37" s="18"/>
      <c r="S37" s="18"/>
      <c r="T37" s="270">
        <v>132.72999999999999</v>
      </c>
      <c r="U37" s="40">
        <v>4.0999999999999996</v>
      </c>
      <c r="V37" s="18">
        <v>28.9</v>
      </c>
      <c r="W37" s="18">
        <v>0.5</v>
      </c>
      <c r="X37" s="270">
        <v>33.5</v>
      </c>
      <c r="Y37" s="40">
        <v>1.01</v>
      </c>
      <c r="Z37" s="18">
        <v>23.95</v>
      </c>
      <c r="AA37" s="18"/>
      <c r="AB37" s="270">
        <v>24.96</v>
      </c>
      <c r="AC37" s="40">
        <v>3.1</v>
      </c>
      <c r="AD37" s="18">
        <v>10.5</v>
      </c>
      <c r="AE37" s="18">
        <v>0.5</v>
      </c>
      <c r="AF37" s="270">
        <v>14.1</v>
      </c>
      <c r="AG37" s="40"/>
      <c r="AH37" s="18"/>
      <c r="AI37" s="18"/>
      <c r="AJ37" s="270"/>
      <c r="AK37" s="40">
        <v>14.6</v>
      </c>
      <c r="AL37" s="18">
        <v>10.5</v>
      </c>
      <c r="AM37" s="18">
        <v>0.5</v>
      </c>
      <c r="AN37" s="270">
        <v>25.6</v>
      </c>
      <c r="AO37" s="40">
        <v>8.8999999999999986</v>
      </c>
      <c r="AP37" s="18">
        <v>10.5</v>
      </c>
      <c r="AQ37" s="18">
        <v>0.5</v>
      </c>
      <c r="AR37" s="270">
        <v>19.899999999999999</v>
      </c>
      <c r="AS37" s="40">
        <v>7.1</v>
      </c>
      <c r="AT37" s="18">
        <v>10.5</v>
      </c>
      <c r="AU37" s="18">
        <v>0.5</v>
      </c>
      <c r="AV37" s="270">
        <v>18.100000000000001</v>
      </c>
      <c r="AW37" s="40">
        <v>3.1</v>
      </c>
      <c r="AX37" s="18">
        <v>10.5</v>
      </c>
      <c r="AY37" s="18">
        <v>0.5</v>
      </c>
      <c r="AZ37" s="270">
        <v>14.1</v>
      </c>
      <c r="BA37" s="40">
        <v>3.1</v>
      </c>
      <c r="BB37" s="18">
        <v>10.5</v>
      </c>
      <c r="BC37" s="18">
        <v>0.5</v>
      </c>
      <c r="BD37" s="295">
        <v>14.1</v>
      </c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</row>
    <row r="38" spans="1:85" ht="12.75" x14ac:dyDescent="0.2">
      <c r="A38" s="308">
        <v>29</v>
      </c>
      <c r="B38" s="40">
        <v>24.25</v>
      </c>
      <c r="C38" s="18">
        <v>61.75</v>
      </c>
      <c r="D38" s="18">
        <v>3.35</v>
      </c>
      <c r="E38" s="270">
        <v>89.35</v>
      </c>
      <c r="F38" s="40">
        <v>5</v>
      </c>
      <c r="G38" s="18">
        <v>50.4</v>
      </c>
      <c r="H38" s="18">
        <v>2.15</v>
      </c>
      <c r="I38" s="270">
        <v>57.55</v>
      </c>
      <c r="J38" s="40">
        <v>28.380000000000003</v>
      </c>
      <c r="K38" s="18">
        <v>29</v>
      </c>
      <c r="L38" s="18">
        <v>1.2</v>
      </c>
      <c r="M38" s="270">
        <v>58.580000000000005</v>
      </c>
      <c r="N38" s="40">
        <v>7.3</v>
      </c>
      <c r="O38" s="18">
        <v>63.75</v>
      </c>
      <c r="P38" s="18">
        <v>3.73</v>
      </c>
      <c r="Q38" s="18"/>
      <c r="R38" s="18"/>
      <c r="S38" s="18"/>
      <c r="T38" s="270">
        <v>74.78</v>
      </c>
      <c r="U38" s="40"/>
      <c r="V38" s="18">
        <v>13.6</v>
      </c>
      <c r="W38" s="18"/>
      <c r="X38" s="270">
        <v>13.6</v>
      </c>
      <c r="Y38" s="40">
        <v>3.1</v>
      </c>
      <c r="Z38" s="18">
        <v>46.67</v>
      </c>
      <c r="AA38" s="18">
        <v>0.5</v>
      </c>
      <c r="AB38" s="270">
        <v>50.27</v>
      </c>
      <c r="AC38" s="40">
        <v>5.18</v>
      </c>
      <c r="AD38" s="18"/>
      <c r="AE38" s="18"/>
      <c r="AF38" s="270">
        <v>5.18</v>
      </c>
      <c r="AG38" s="40">
        <v>7.2948955399999997</v>
      </c>
      <c r="AH38" s="18"/>
      <c r="AI38" s="18"/>
      <c r="AJ38" s="270">
        <v>7.2948955399999997</v>
      </c>
      <c r="AK38" s="40">
        <v>21.550000000000004</v>
      </c>
      <c r="AL38" s="18"/>
      <c r="AM38" s="18"/>
      <c r="AN38" s="270">
        <v>21.550000000000004</v>
      </c>
      <c r="AO38" s="40">
        <v>6.5</v>
      </c>
      <c r="AP38" s="18"/>
      <c r="AQ38" s="18"/>
      <c r="AR38" s="270">
        <v>6.5</v>
      </c>
      <c r="AS38" s="40">
        <v>11.902000000000001</v>
      </c>
      <c r="AT38" s="18">
        <v>47.5</v>
      </c>
      <c r="AU38" s="18"/>
      <c r="AV38" s="270">
        <v>59.402000000000001</v>
      </c>
      <c r="AW38" s="40"/>
      <c r="AX38" s="18"/>
      <c r="AY38" s="18"/>
      <c r="AZ38" s="270"/>
      <c r="BA38" s="40"/>
      <c r="BB38" s="18"/>
      <c r="BC38" s="18"/>
      <c r="BD38" s="295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</row>
    <row r="39" spans="1:85" ht="12.75" x14ac:dyDescent="0.2">
      <c r="A39" s="308">
        <v>30</v>
      </c>
      <c r="B39" s="40">
        <v>14.05</v>
      </c>
      <c r="C39" s="18">
        <v>100.4</v>
      </c>
      <c r="D39" s="18">
        <v>1.8</v>
      </c>
      <c r="E39" s="270">
        <v>116.25</v>
      </c>
      <c r="F39" s="40">
        <v>1.1000000000000001</v>
      </c>
      <c r="G39" s="18">
        <v>43.9</v>
      </c>
      <c r="H39" s="18">
        <v>4.9000000000000004</v>
      </c>
      <c r="I39" s="270">
        <v>49.9</v>
      </c>
      <c r="J39" s="40">
        <v>9.5</v>
      </c>
      <c r="K39" s="18">
        <v>102.5</v>
      </c>
      <c r="L39" s="18"/>
      <c r="M39" s="270">
        <v>112</v>
      </c>
      <c r="N39" s="40">
        <v>3</v>
      </c>
      <c r="O39" s="18">
        <v>80.5</v>
      </c>
      <c r="P39" s="18">
        <v>1.73</v>
      </c>
      <c r="Q39" s="18"/>
      <c r="R39" s="18"/>
      <c r="S39" s="18"/>
      <c r="T39" s="270">
        <v>85.23</v>
      </c>
      <c r="U39" s="40">
        <v>18.5</v>
      </c>
      <c r="V39" s="18">
        <v>20.5</v>
      </c>
      <c r="W39" s="18"/>
      <c r="X39" s="270">
        <v>39</v>
      </c>
      <c r="Y39" s="40">
        <v>3.25</v>
      </c>
      <c r="Z39" s="18"/>
      <c r="AA39" s="18"/>
      <c r="AB39" s="270">
        <v>3.25</v>
      </c>
      <c r="AC39" s="40"/>
      <c r="AD39" s="18"/>
      <c r="AE39" s="18"/>
      <c r="AF39" s="270"/>
      <c r="AG39" s="40">
        <v>2.0567380100000001</v>
      </c>
      <c r="AH39" s="18"/>
      <c r="AI39" s="18"/>
      <c r="AJ39" s="270">
        <v>2.0567380100000001</v>
      </c>
      <c r="AK39" s="40">
        <v>9.5</v>
      </c>
      <c r="AL39" s="18"/>
      <c r="AM39" s="18"/>
      <c r="AN39" s="270">
        <v>9.5</v>
      </c>
      <c r="AO39" s="40"/>
      <c r="AP39" s="18"/>
      <c r="AQ39" s="18"/>
      <c r="AR39" s="270"/>
      <c r="AS39" s="40"/>
      <c r="AT39" s="18"/>
      <c r="AU39" s="18"/>
      <c r="AV39" s="270"/>
      <c r="AW39" s="40"/>
      <c r="AX39" s="18"/>
      <c r="AY39" s="18"/>
      <c r="AZ39" s="270"/>
      <c r="BA39" s="40"/>
      <c r="BB39" s="18"/>
      <c r="BC39" s="18"/>
      <c r="BD39" s="295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</row>
    <row r="40" spans="1:85" ht="12.75" x14ac:dyDescent="0.2">
      <c r="A40" s="308">
        <v>31</v>
      </c>
      <c r="B40" s="40">
        <v>17.850000000000001</v>
      </c>
      <c r="C40" s="18">
        <v>112.5</v>
      </c>
      <c r="D40" s="18">
        <v>2.6</v>
      </c>
      <c r="E40" s="270">
        <v>132.94999999999999</v>
      </c>
      <c r="F40" s="40">
        <v>26.2</v>
      </c>
      <c r="G40" s="18">
        <v>122</v>
      </c>
      <c r="H40" s="18">
        <v>2.4</v>
      </c>
      <c r="I40" s="270">
        <v>150.6</v>
      </c>
      <c r="J40" s="40">
        <v>16.100000000000001</v>
      </c>
      <c r="K40" s="18">
        <v>112.1</v>
      </c>
      <c r="L40" s="18">
        <v>2.4</v>
      </c>
      <c r="M40" s="270">
        <v>130.6</v>
      </c>
      <c r="N40" s="40">
        <v>26.2</v>
      </c>
      <c r="O40" s="18">
        <v>112</v>
      </c>
      <c r="P40" s="18">
        <v>2.4</v>
      </c>
      <c r="Q40" s="18">
        <v>60</v>
      </c>
      <c r="R40" s="18">
        <v>52</v>
      </c>
      <c r="S40" s="18"/>
      <c r="T40" s="270">
        <v>252.6</v>
      </c>
      <c r="U40" s="40">
        <v>19.89</v>
      </c>
      <c r="V40" s="18">
        <v>6</v>
      </c>
      <c r="W40" s="18"/>
      <c r="X40" s="270">
        <v>25.89</v>
      </c>
      <c r="Y40" s="40">
        <v>7.8</v>
      </c>
      <c r="Z40" s="18">
        <v>4.6900000000000004</v>
      </c>
      <c r="AA40" s="18"/>
      <c r="AB40" s="270">
        <v>12.49</v>
      </c>
      <c r="AC40" s="40">
        <v>7.1999999999999993</v>
      </c>
      <c r="AD40" s="18"/>
      <c r="AE40" s="18"/>
      <c r="AF40" s="270">
        <v>7.1999999999999993</v>
      </c>
      <c r="AG40" s="40">
        <v>3.0695727399999999</v>
      </c>
      <c r="AH40" s="18"/>
      <c r="AI40" s="18"/>
      <c r="AJ40" s="270">
        <v>3.0695727399999999</v>
      </c>
      <c r="AK40" s="40">
        <v>21.82</v>
      </c>
      <c r="AL40" s="18">
        <v>12.26</v>
      </c>
      <c r="AM40" s="18"/>
      <c r="AN40" s="270">
        <v>34.08</v>
      </c>
      <c r="AO40" s="40">
        <v>2.75</v>
      </c>
      <c r="AP40" s="18">
        <v>5</v>
      </c>
      <c r="AQ40" s="18"/>
      <c r="AR40" s="270">
        <v>7.75</v>
      </c>
      <c r="AS40" s="40">
        <v>12.22</v>
      </c>
      <c r="AT40" s="18">
        <v>10</v>
      </c>
      <c r="AU40" s="18">
        <v>1.1000000000000001</v>
      </c>
      <c r="AV40" s="270">
        <v>23.32</v>
      </c>
      <c r="AW40" s="40"/>
      <c r="AX40" s="18"/>
      <c r="AY40" s="18"/>
      <c r="AZ40" s="270"/>
      <c r="BA40" s="40"/>
      <c r="BB40" s="18"/>
      <c r="BC40" s="18"/>
      <c r="BD40" s="295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</row>
    <row r="41" spans="1:85" ht="12.75" x14ac:dyDescent="0.2">
      <c r="A41" s="308">
        <v>32</v>
      </c>
      <c r="B41" s="40">
        <v>8</v>
      </c>
      <c r="C41" s="18"/>
      <c r="D41" s="18">
        <v>0.65</v>
      </c>
      <c r="E41" s="270">
        <v>8.65</v>
      </c>
      <c r="F41" s="40">
        <v>4.3</v>
      </c>
      <c r="G41" s="18">
        <v>25.7</v>
      </c>
      <c r="H41" s="18"/>
      <c r="I41" s="270">
        <v>30</v>
      </c>
      <c r="J41" s="40">
        <v>11.2</v>
      </c>
      <c r="K41" s="18">
        <v>65.8</v>
      </c>
      <c r="L41" s="18">
        <v>3.25</v>
      </c>
      <c r="M41" s="270">
        <v>80.25</v>
      </c>
      <c r="N41" s="40">
        <v>3.1</v>
      </c>
      <c r="O41" s="18">
        <v>4.4000000000000004</v>
      </c>
      <c r="P41" s="18"/>
      <c r="Q41" s="18"/>
      <c r="R41" s="18"/>
      <c r="S41" s="18"/>
      <c r="T41" s="270">
        <v>7.5</v>
      </c>
      <c r="U41" s="40">
        <v>23</v>
      </c>
      <c r="V41" s="18">
        <v>62.2</v>
      </c>
      <c r="W41" s="18"/>
      <c r="X41" s="270">
        <v>85.2</v>
      </c>
      <c r="Y41" s="40">
        <v>4.5199999999999996</v>
      </c>
      <c r="Z41" s="18">
        <v>3.2</v>
      </c>
      <c r="AA41" s="18">
        <v>0.6</v>
      </c>
      <c r="AB41" s="270">
        <v>8.32</v>
      </c>
      <c r="AC41" s="40">
        <v>5.5399999999999991</v>
      </c>
      <c r="AD41" s="18"/>
      <c r="AE41" s="18"/>
      <c r="AF41" s="270">
        <v>5.5399999999999991</v>
      </c>
      <c r="AG41" s="40">
        <v>11.19100439</v>
      </c>
      <c r="AH41" s="18"/>
      <c r="AI41" s="18"/>
      <c r="AJ41" s="270">
        <v>11.19100439</v>
      </c>
      <c r="AK41" s="40">
        <v>14.95</v>
      </c>
      <c r="AL41" s="18"/>
      <c r="AM41" s="18"/>
      <c r="AN41" s="270">
        <v>14.95</v>
      </c>
      <c r="AO41" s="40">
        <v>3.1</v>
      </c>
      <c r="AP41" s="18">
        <v>9.1</v>
      </c>
      <c r="AQ41" s="18">
        <v>0.5</v>
      </c>
      <c r="AR41" s="270">
        <v>12.7</v>
      </c>
      <c r="AS41" s="40">
        <v>17.399999999999999</v>
      </c>
      <c r="AT41" s="18">
        <v>18.350000000000001</v>
      </c>
      <c r="AU41" s="18"/>
      <c r="AV41" s="270">
        <v>35.75</v>
      </c>
      <c r="AW41" s="40"/>
      <c r="AX41" s="18"/>
      <c r="AY41" s="18"/>
      <c r="AZ41" s="270"/>
      <c r="BA41" s="40"/>
      <c r="BB41" s="18"/>
      <c r="BC41" s="18"/>
      <c r="BD41" s="295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</row>
    <row r="42" spans="1:85" ht="12.75" x14ac:dyDescent="0.2">
      <c r="A42" s="308">
        <v>33</v>
      </c>
      <c r="B42" s="40">
        <v>8.4499999999999993</v>
      </c>
      <c r="C42" s="18">
        <v>70.599999999999994</v>
      </c>
      <c r="D42" s="18">
        <v>2.5</v>
      </c>
      <c r="E42" s="270">
        <v>81.55</v>
      </c>
      <c r="F42" s="40">
        <v>12</v>
      </c>
      <c r="G42" s="18"/>
      <c r="H42" s="18"/>
      <c r="I42" s="270">
        <v>12</v>
      </c>
      <c r="J42" s="40">
        <v>3.2</v>
      </c>
      <c r="K42" s="18">
        <v>62.8</v>
      </c>
      <c r="L42" s="18">
        <v>1.5</v>
      </c>
      <c r="M42" s="270">
        <v>67.5</v>
      </c>
      <c r="N42" s="40">
        <v>3.1</v>
      </c>
      <c r="O42" s="18"/>
      <c r="P42" s="18"/>
      <c r="Q42" s="18"/>
      <c r="R42" s="18"/>
      <c r="S42" s="18"/>
      <c r="T42" s="270">
        <v>3.1</v>
      </c>
      <c r="U42" s="40">
        <v>21.19</v>
      </c>
      <c r="V42" s="18">
        <v>52.3</v>
      </c>
      <c r="W42" s="18">
        <v>1.04</v>
      </c>
      <c r="X42" s="270">
        <v>74.53</v>
      </c>
      <c r="Y42" s="40">
        <v>4.2</v>
      </c>
      <c r="Z42" s="18">
        <v>22.86</v>
      </c>
      <c r="AA42" s="18"/>
      <c r="AB42" s="270">
        <v>27.06</v>
      </c>
      <c r="AC42" s="40">
        <v>2.57</v>
      </c>
      <c r="AD42" s="18"/>
      <c r="AE42" s="18"/>
      <c r="AF42" s="270">
        <v>2.57</v>
      </c>
      <c r="AG42" s="40">
        <v>10.57573442</v>
      </c>
      <c r="AH42" s="18"/>
      <c r="AI42" s="18"/>
      <c r="AJ42" s="270">
        <v>10.57573442</v>
      </c>
      <c r="AK42" s="40">
        <v>36.5</v>
      </c>
      <c r="AL42" s="18"/>
      <c r="AM42" s="18"/>
      <c r="AN42" s="270">
        <v>36.5</v>
      </c>
      <c r="AO42" s="40">
        <v>18</v>
      </c>
      <c r="AP42" s="18"/>
      <c r="AQ42" s="18"/>
      <c r="AR42" s="270">
        <v>18</v>
      </c>
      <c r="AS42" s="40">
        <v>5.4</v>
      </c>
      <c r="AT42" s="18">
        <v>17.350000000000001</v>
      </c>
      <c r="AU42" s="18"/>
      <c r="AV42" s="270">
        <v>22.75</v>
      </c>
      <c r="AW42" s="40"/>
      <c r="AX42" s="18"/>
      <c r="AY42" s="18"/>
      <c r="AZ42" s="270"/>
      <c r="BA42" s="40"/>
      <c r="BB42" s="18"/>
      <c r="BC42" s="18"/>
      <c r="BD42" s="295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</row>
    <row r="43" spans="1:85" ht="12.75" x14ac:dyDescent="0.2">
      <c r="A43" s="308">
        <v>34</v>
      </c>
      <c r="B43" s="40"/>
      <c r="C43" s="18">
        <v>39.5</v>
      </c>
      <c r="D43" s="18">
        <v>3.7</v>
      </c>
      <c r="E43" s="270">
        <v>43.2</v>
      </c>
      <c r="F43" s="40">
        <v>8.5</v>
      </c>
      <c r="G43" s="18">
        <v>27.3</v>
      </c>
      <c r="H43" s="18"/>
      <c r="I43" s="270">
        <v>35.799999999999997</v>
      </c>
      <c r="J43" s="40">
        <v>26.2</v>
      </c>
      <c r="K43" s="18">
        <v>119.8</v>
      </c>
      <c r="L43" s="18">
        <v>2.4</v>
      </c>
      <c r="M43" s="270">
        <v>148.4</v>
      </c>
      <c r="N43" s="40">
        <v>8.3000000000000007</v>
      </c>
      <c r="O43" s="18">
        <v>6</v>
      </c>
      <c r="P43" s="18"/>
      <c r="Q43" s="18"/>
      <c r="R43" s="18"/>
      <c r="S43" s="18"/>
      <c r="T43" s="270">
        <v>14.3</v>
      </c>
      <c r="U43" s="40">
        <v>9.6</v>
      </c>
      <c r="V43" s="18">
        <v>41.05</v>
      </c>
      <c r="W43" s="18"/>
      <c r="X43" s="270">
        <v>50.65</v>
      </c>
      <c r="Y43" s="40">
        <v>7.21</v>
      </c>
      <c r="Z43" s="18"/>
      <c r="AA43" s="18"/>
      <c r="AB43" s="270">
        <v>7.21</v>
      </c>
      <c r="AC43" s="40">
        <v>6.5600000000000005</v>
      </c>
      <c r="AD43" s="18"/>
      <c r="AE43" s="18"/>
      <c r="AF43" s="270">
        <v>6.5600000000000005</v>
      </c>
      <c r="AG43" s="40">
        <v>1.01283473</v>
      </c>
      <c r="AH43" s="18"/>
      <c r="AI43" s="18"/>
      <c r="AJ43" s="270">
        <v>1.01283473</v>
      </c>
      <c r="AK43" s="40">
        <v>12.6</v>
      </c>
      <c r="AL43" s="18"/>
      <c r="AM43" s="18"/>
      <c r="AN43" s="270">
        <v>12.6</v>
      </c>
      <c r="AO43" s="40">
        <v>18.8</v>
      </c>
      <c r="AP43" s="18"/>
      <c r="AQ43" s="18"/>
      <c r="AR43" s="270">
        <v>18.8</v>
      </c>
      <c r="AS43" s="40">
        <v>15.85</v>
      </c>
      <c r="AT43" s="18">
        <v>56</v>
      </c>
      <c r="AU43" s="18">
        <v>1.2</v>
      </c>
      <c r="AV43" s="270">
        <v>73.05</v>
      </c>
      <c r="AW43" s="40"/>
      <c r="AX43" s="18"/>
      <c r="AY43" s="18"/>
      <c r="AZ43" s="270"/>
      <c r="BA43" s="40"/>
      <c r="BB43" s="18"/>
      <c r="BC43" s="18"/>
      <c r="BD43" s="295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</row>
    <row r="44" spans="1:85" ht="12.75" x14ac:dyDescent="0.2">
      <c r="A44" s="308">
        <v>35</v>
      </c>
      <c r="B44" s="40">
        <v>26.2</v>
      </c>
      <c r="C44" s="18">
        <v>112</v>
      </c>
      <c r="D44" s="18">
        <v>2.4</v>
      </c>
      <c r="E44" s="270">
        <v>140.6</v>
      </c>
      <c r="F44" s="40">
        <v>18.399999999999999</v>
      </c>
      <c r="G44" s="18">
        <v>17.75</v>
      </c>
      <c r="H44" s="18"/>
      <c r="I44" s="270">
        <v>36.15</v>
      </c>
      <c r="J44" s="40">
        <v>2.35</v>
      </c>
      <c r="K44" s="18">
        <v>25.5</v>
      </c>
      <c r="L44" s="18"/>
      <c r="M44" s="270">
        <v>27.85</v>
      </c>
      <c r="N44" s="40">
        <v>9.5</v>
      </c>
      <c r="O44" s="18"/>
      <c r="P44" s="18"/>
      <c r="Q44" s="18"/>
      <c r="R44" s="18"/>
      <c r="S44" s="18"/>
      <c r="T44" s="270">
        <v>9.5</v>
      </c>
      <c r="U44" s="40">
        <v>20.68</v>
      </c>
      <c r="V44" s="18">
        <v>56</v>
      </c>
      <c r="W44" s="18">
        <v>1.2</v>
      </c>
      <c r="X44" s="270">
        <v>77.88000000000001</v>
      </c>
      <c r="Y44" s="40">
        <v>5.1099999999999994</v>
      </c>
      <c r="Z44" s="18">
        <v>75.739999999999995</v>
      </c>
      <c r="AA44" s="18"/>
      <c r="AB44" s="270">
        <v>80.849999999999994</v>
      </c>
      <c r="AC44" s="40">
        <v>3.01</v>
      </c>
      <c r="AD44" s="18"/>
      <c r="AE44" s="18"/>
      <c r="AF44" s="270">
        <v>3.01</v>
      </c>
      <c r="AG44" s="40">
        <v>6.4808995300000003</v>
      </c>
      <c r="AH44" s="18"/>
      <c r="AI44" s="18"/>
      <c r="AJ44" s="270">
        <v>6.4808995300000003</v>
      </c>
      <c r="AK44" s="40">
        <v>27.5</v>
      </c>
      <c r="AL44" s="18"/>
      <c r="AM44" s="18"/>
      <c r="AN44" s="270">
        <v>27.5</v>
      </c>
      <c r="AO44" s="40">
        <v>13.4</v>
      </c>
      <c r="AP44" s="18"/>
      <c r="AQ44" s="18"/>
      <c r="AR44" s="270">
        <v>13.4</v>
      </c>
      <c r="AS44" s="40">
        <v>11.25</v>
      </c>
      <c r="AT44" s="18"/>
      <c r="AU44" s="18"/>
      <c r="AV44" s="270">
        <v>11.25</v>
      </c>
      <c r="AW44" s="40"/>
      <c r="AX44" s="18"/>
      <c r="AY44" s="18"/>
      <c r="AZ44" s="270"/>
      <c r="BA44" s="40"/>
      <c r="BB44" s="18"/>
      <c r="BC44" s="18"/>
      <c r="BD44" s="295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</row>
    <row r="45" spans="1:85" ht="12.75" x14ac:dyDescent="0.2">
      <c r="A45" s="308">
        <v>36</v>
      </c>
      <c r="B45" s="40">
        <v>5.2799999999999994</v>
      </c>
      <c r="C45" s="18"/>
      <c r="D45" s="18"/>
      <c r="E45" s="270">
        <v>5.2799999999999994</v>
      </c>
      <c r="F45" s="40">
        <v>20.100000000000001</v>
      </c>
      <c r="G45" s="18"/>
      <c r="H45" s="18"/>
      <c r="I45" s="270">
        <v>20.100000000000001</v>
      </c>
      <c r="J45" s="40">
        <v>2</v>
      </c>
      <c r="K45" s="18">
        <v>49.6</v>
      </c>
      <c r="L45" s="18"/>
      <c r="M45" s="270">
        <v>51.6</v>
      </c>
      <c r="N45" s="40">
        <v>10.3</v>
      </c>
      <c r="O45" s="18"/>
      <c r="P45" s="18">
        <v>0.6</v>
      </c>
      <c r="Q45" s="18"/>
      <c r="R45" s="18"/>
      <c r="S45" s="18"/>
      <c r="T45" s="270">
        <v>10.9</v>
      </c>
      <c r="U45" s="40">
        <v>17.5</v>
      </c>
      <c r="V45" s="18">
        <v>18.950000000000003</v>
      </c>
      <c r="W45" s="18"/>
      <c r="X45" s="270">
        <v>36.450000000000003</v>
      </c>
      <c r="Y45" s="40"/>
      <c r="Z45" s="18">
        <v>5.29</v>
      </c>
      <c r="AA45" s="18"/>
      <c r="AB45" s="270">
        <v>5.29</v>
      </c>
      <c r="AC45" s="40"/>
      <c r="AD45" s="18"/>
      <c r="AE45" s="18"/>
      <c r="AF45" s="270"/>
      <c r="AG45" s="40"/>
      <c r="AH45" s="18"/>
      <c r="AI45" s="18"/>
      <c r="AJ45" s="270"/>
      <c r="AK45" s="40">
        <v>28.9</v>
      </c>
      <c r="AL45" s="18"/>
      <c r="AM45" s="18"/>
      <c r="AN45" s="270">
        <v>28.9</v>
      </c>
      <c r="AO45" s="40">
        <v>19.16</v>
      </c>
      <c r="AP45" s="18"/>
      <c r="AQ45" s="18"/>
      <c r="AR45" s="270">
        <v>19.16</v>
      </c>
      <c r="AS45" s="40">
        <v>4.8499999999999996</v>
      </c>
      <c r="AT45" s="18"/>
      <c r="AU45" s="18"/>
      <c r="AV45" s="270">
        <v>4.8499999999999996</v>
      </c>
      <c r="AW45" s="40"/>
      <c r="AX45" s="18"/>
      <c r="AY45" s="18"/>
      <c r="AZ45" s="270"/>
      <c r="BA45" s="40"/>
      <c r="BB45" s="18"/>
      <c r="BC45" s="18"/>
      <c r="BD45" s="295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</row>
    <row r="46" spans="1:85" ht="12.75" x14ac:dyDescent="0.2">
      <c r="A46" s="308">
        <v>37</v>
      </c>
      <c r="B46" s="40">
        <v>8.91</v>
      </c>
      <c r="C46" s="18">
        <v>12</v>
      </c>
      <c r="D46" s="18"/>
      <c r="E46" s="270">
        <v>20.91</v>
      </c>
      <c r="F46" s="40">
        <v>26.700000000000003</v>
      </c>
      <c r="G46" s="18">
        <v>10</v>
      </c>
      <c r="H46" s="18"/>
      <c r="I46" s="270">
        <v>36.700000000000003</v>
      </c>
      <c r="J46" s="40">
        <v>15.899999999999999</v>
      </c>
      <c r="K46" s="18">
        <v>89.6</v>
      </c>
      <c r="L46" s="18">
        <v>1.2</v>
      </c>
      <c r="M46" s="270">
        <v>106.7</v>
      </c>
      <c r="N46" s="40"/>
      <c r="O46" s="18">
        <v>21.6</v>
      </c>
      <c r="P46" s="18"/>
      <c r="Q46" s="18"/>
      <c r="R46" s="18"/>
      <c r="S46" s="18"/>
      <c r="T46" s="270">
        <v>21.6</v>
      </c>
      <c r="U46" s="40">
        <v>22.74</v>
      </c>
      <c r="V46" s="18"/>
      <c r="W46" s="18"/>
      <c r="X46" s="270">
        <v>22.74</v>
      </c>
      <c r="Y46" s="40"/>
      <c r="Z46" s="18">
        <v>10.33</v>
      </c>
      <c r="AA46" s="18"/>
      <c r="AB46" s="270">
        <v>10.33</v>
      </c>
      <c r="AC46" s="40">
        <v>3.01</v>
      </c>
      <c r="AD46" s="18"/>
      <c r="AE46" s="18"/>
      <c r="AF46" s="270">
        <v>3.01</v>
      </c>
      <c r="AG46" s="40"/>
      <c r="AH46" s="18"/>
      <c r="AI46" s="18"/>
      <c r="AJ46" s="270"/>
      <c r="AK46" s="40">
        <v>21</v>
      </c>
      <c r="AL46" s="18"/>
      <c r="AM46" s="18"/>
      <c r="AN46" s="270">
        <v>21</v>
      </c>
      <c r="AO46" s="40">
        <v>24.08</v>
      </c>
      <c r="AP46" s="18"/>
      <c r="AQ46" s="18"/>
      <c r="AR46" s="270">
        <v>24.08</v>
      </c>
      <c r="AS46" s="40">
        <v>9</v>
      </c>
      <c r="AT46" s="18"/>
      <c r="AU46" s="18"/>
      <c r="AV46" s="270">
        <v>9</v>
      </c>
      <c r="AW46" s="40"/>
      <c r="AX46" s="18"/>
      <c r="AY46" s="18"/>
      <c r="AZ46" s="270"/>
      <c r="BA46" s="40"/>
      <c r="BB46" s="18"/>
      <c r="BC46" s="18"/>
      <c r="BD46" s="295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</row>
    <row r="47" spans="1:85" ht="12.75" x14ac:dyDescent="0.2">
      <c r="A47" s="308">
        <v>38</v>
      </c>
      <c r="B47" s="40">
        <v>5.5</v>
      </c>
      <c r="C47" s="18">
        <v>13.9</v>
      </c>
      <c r="D47" s="18"/>
      <c r="E47" s="270">
        <v>19.399999999999999</v>
      </c>
      <c r="F47" s="40">
        <v>22.85</v>
      </c>
      <c r="G47" s="18"/>
      <c r="H47" s="18"/>
      <c r="I47" s="270">
        <v>22.85</v>
      </c>
      <c r="J47" s="40">
        <v>9.1</v>
      </c>
      <c r="K47" s="18">
        <v>19.5</v>
      </c>
      <c r="L47" s="18"/>
      <c r="M47" s="270">
        <v>28.6</v>
      </c>
      <c r="N47" s="40">
        <v>6.7</v>
      </c>
      <c r="O47" s="18">
        <v>22.5</v>
      </c>
      <c r="P47" s="18">
        <v>0.5</v>
      </c>
      <c r="Q47" s="18"/>
      <c r="R47" s="18"/>
      <c r="S47" s="18"/>
      <c r="T47" s="270">
        <v>29.7</v>
      </c>
      <c r="U47" s="40">
        <v>16.98</v>
      </c>
      <c r="V47" s="18"/>
      <c r="W47" s="18"/>
      <c r="X47" s="270">
        <v>16.98</v>
      </c>
      <c r="Y47" s="40">
        <v>13.1</v>
      </c>
      <c r="Z47" s="18">
        <v>54.75</v>
      </c>
      <c r="AA47" s="18">
        <v>1.2</v>
      </c>
      <c r="AB47" s="270">
        <v>69.05</v>
      </c>
      <c r="AC47" s="40"/>
      <c r="AD47" s="18"/>
      <c r="AE47" s="18"/>
      <c r="AF47" s="270"/>
      <c r="AG47" s="40"/>
      <c r="AH47" s="18"/>
      <c r="AI47" s="18"/>
      <c r="AJ47" s="270"/>
      <c r="AK47" s="40">
        <v>48</v>
      </c>
      <c r="AL47" s="18"/>
      <c r="AM47" s="18"/>
      <c r="AN47" s="270">
        <v>48</v>
      </c>
      <c r="AO47" s="40">
        <v>17</v>
      </c>
      <c r="AP47" s="18"/>
      <c r="AQ47" s="18"/>
      <c r="AR47" s="270">
        <v>17</v>
      </c>
      <c r="AS47" s="40">
        <v>10.950000000000001</v>
      </c>
      <c r="AT47" s="18"/>
      <c r="AU47" s="18"/>
      <c r="AV47" s="270">
        <v>10.950000000000001</v>
      </c>
      <c r="AW47" s="40"/>
      <c r="AX47" s="18"/>
      <c r="AY47" s="18"/>
      <c r="AZ47" s="270"/>
      <c r="BA47" s="40"/>
      <c r="BB47" s="18"/>
      <c r="BC47" s="18"/>
      <c r="BD47" s="295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</row>
    <row r="48" spans="1:85" ht="12.75" x14ac:dyDescent="0.2">
      <c r="A48" s="308">
        <v>39</v>
      </c>
      <c r="B48" s="40">
        <v>10</v>
      </c>
      <c r="C48" s="18"/>
      <c r="D48" s="18"/>
      <c r="E48" s="270">
        <v>10</v>
      </c>
      <c r="F48" s="40">
        <v>22.75</v>
      </c>
      <c r="G48" s="18"/>
      <c r="H48" s="18"/>
      <c r="I48" s="270">
        <v>22.75</v>
      </c>
      <c r="J48" s="40">
        <v>2.6</v>
      </c>
      <c r="K48" s="18">
        <v>56.4</v>
      </c>
      <c r="L48" s="18"/>
      <c r="M48" s="270">
        <v>59</v>
      </c>
      <c r="N48" s="40">
        <v>6.35</v>
      </c>
      <c r="O48" s="18"/>
      <c r="P48" s="18"/>
      <c r="Q48" s="18"/>
      <c r="R48" s="18"/>
      <c r="S48" s="18"/>
      <c r="T48" s="270">
        <v>6.35</v>
      </c>
      <c r="U48" s="40">
        <v>23.1</v>
      </c>
      <c r="V48" s="18"/>
      <c r="W48" s="18">
        <v>1.95</v>
      </c>
      <c r="X48" s="270">
        <v>25.05</v>
      </c>
      <c r="Y48" s="40"/>
      <c r="Z48" s="18"/>
      <c r="AA48" s="18"/>
      <c r="AB48" s="270"/>
      <c r="AC48" s="40">
        <v>4.68</v>
      </c>
      <c r="AD48" s="18"/>
      <c r="AE48" s="18"/>
      <c r="AF48" s="270">
        <v>4.68</v>
      </c>
      <c r="AG48" s="40"/>
      <c r="AH48" s="18"/>
      <c r="AI48" s="18"/>
      <c r="AJ48" s="270"/>
      <c r="AK48" s="40">
        <v>3.5</v>
      </c>
      <c r="AL48" s="18"/>
      <c r="AM48" s="18"/>
      <c r="AN48" s="270">
        <v>3.5</v>
      </c>
      <c r="AO48" s="40">
        <v>15</v>
      </c>
      <c r="AP48" s="18"/>
      <c r="AQ48" s="18"/>
      <c r="AR48" s="270">
        <v>15</v>
      </c>
      <c r="AS48" s="40">
        <v>12.1</v>
      </c>
      <c r="AT48" s="18"/>
      <c r="AU48" s="18"/>
      <c r="AV48" s="270">
        <v>12.1</v>
      </c>
      <c r="AW48" s="40"/>
      <c r="AX48" s="18"/>
      <c r="AY48" s="18"/>
      <c r="AZ48" s="270"/>
      <c r="BA48" s="40"/>
      <c r="BB48" s="18"/>
      <c r="BC48" s="18"/>
      <c r="BD48" s="295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</row>
    <row r="49" spans="1:85" ht="12.75" x14ac:dyDescent="0.2">
      <c r="A49" s="308">
        <v>40</v>
      </c>
      <c r="B49" s="40">
        <v>3.1</v>
      </c>
      <c r="C49" s="18"/>
      <c r="D49" s="18"/>
      <c r="E49" s="270">
        <v>3.1</v>
      </c>
      <c r="F49" s="40">
        <v>15.2</v>
      </c>
      <c r="G49" s="18">
        <v>10</v>
      </c>
      <c r="H49" s="18"/>
      <c r="I49" s="270">
        <v>25.2</v>
      </c>
      <c r="J49" s="40">
        <v>5.6</v>
      </c>
      <c r="K49" s="18">
        <v>20</v>
      </c>
      <c r="L49" s="18"/>
      <c r="M49" s="270">
        <v>25.6</v>
      </c>
      <c r="N49" s="40">
        <v>4.75</v>
      </c>
      <c r="O49" s="18"/>
      <c r="P49" s="18"/>
      <c r="Q49" s="18"/>
      <c r="R49" s="18"/>
      <c r="S49" s="18"/>
      <c r="T49" s="270">
        <v>4.75</v>
      </c>
      <c r="U49" s="40">
        <v>9.1</v>
      </c>
      <c r="V49" s="18"/>
      <c r="W49" s="18">
        <v>2.8984700000000001</v>
      </c>
      <c r="X49" s="270">
        <v>11.998469999999999</v>
      </c>
      <c r="Y49" s="40">
        <v>8.48</v>
      </c>
      <c r="Z49" s="18"/>
      <c r="AA49" s="18"/>
      <c r="AB49" s="270">
        <v>8.48</v>
      </c>
      <c r="AC49" s="40"/>
      <c r="AD49" s="18"/>
      <c r="AE49" s="18"/>
      <c r="AF49" s="270"/>
      <c r="AG49" s="40"/>
      <c r="AH49" s="18"/>
      <c r="AI49" s="18"/>
      <c r="AJ49" s="270"/>
      <c r="AK49" s="40">
        <v>20.5</v>
      </c>
      <c r="AL49" s="18"/>
      <c r="AM49" s="18"/>
      <c r="AN49" s="270">
        <v>20.5</v>
      </c>
      <c r="AO49" s="40">
        <v>28.5</v>
      </c>
      <c r="AP49" s="18"/>
      <c r="AQ49" s="18"/>
      <c r="AR49" s="270">
        <v>28.5</v>
      </c>
      <c r="AS49" s="40"/>
      <c r="AT49" s="18"/>
      <c r="AU49" s="18"/>
      <c r="AV49" s="270"/>
      <c r="AW49" s="40"/>
      <c r="AX49" s="18"/>
      <c r="AY49" s="18"/>
      <c r="AZ49" s="270"/>
      <c r="BA49" s="40"/>
      <c r="BB49" s="18"/>
      <c r="BC49" s="18"/>
      <c r="BD49" s="295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</row>
    <row r="50" spans="1:85" ht="12.75" x14ac:dyDescent="0.2">
      <c r="A50" s="308">
        <v>41</v>
      </c>
      <c r="B50" s="40">
        <v>13.4</v>
      </c>
      <c r="C50" s="18"/>
      <c r="D50" s="18"/>
      <c r="E50" s="270">
        <v>13.4</v>
      </c>
      <c r="F50" s="40">
        <v>29.3</v>
      </c>
      <c r="G50" s="18">
        <v>10</v>
      </c>
      <c r="H50" s="18"/>
      <c r="I50" s="270">
        <v>39.299999999999997</v>
      </c>
      <c r="J50" s="40">
        <v>8.5</v>
      </c>
      <c r="K50" s="18">
        <v>41</v>
      </c>
      <c r="L50" s="18"/>
      <c r="M50" s="270">
        <v>49.5</v>
      </c>
      <c r="N50" s="40">
        <v>6.7</v>
      </c>
      <c r="O50" s="18">
        <v>15.6</v>
      </c>
      <c r="P50" s="18"/>
      <c r="Q50" s="18"/>
      <c r="R50" s="18"/>
      <c r="S50" s="18"/>
      <c r="T50" s="270">
        <v>22.3</v>
      </c>
      <c r="U50" s="40">
        <v>36.950000000000003</v>
      </c>
      <c r="V50" s="18"/>
      <c r="W50" s="18">
        <v>0.8</v>
      </c>
      <c r="X50" s="270">
        <v>37.75</v>
      </c>
      <c r="Y50" s="40">
        <v>7.3</v>
      </c>
      <c r="Z50" s="18"/>
      <c r="AA50" s="18"/>
      <c r="AB50" s="270">
        <v>7.3</v>
      </c>
      <c r="AC50" s="40"/>
      <c r="AD50" s="18"/>
      <c r="AE50" s="18"/>
      <c r="AF50" s="270"/>
      <c r="AG50" s="40"/>
      <c r="AH50" s="18"/>
      <c r="AI50" s="18"/>
      <c r="AJ50" s="270"/>
      <c r="AK50" s="40">
        <v>28.58</v>
      </c>
      <c r="AL50" s="18"/>
      <c r="AM50" s="18"/>
      <c r="AN50" s="270">
        <v>28.58</v>
      </c>
      <c r="AO50" s="40">
        <v>26.6</v>
      </c>
      <c r="AP50" s="18"/>
      <c r="AQ50" s="18"/>
      <c r="AR50" s="270">
        <v>26.6</v>
      </c>
      <c r="AS50" s="40">
        <v>6.1</v>
      </c>
      <c r="AT50" s="18"/>
      <c r="AU50" s="18"/>
      <c r="AV50" s="270">
        <v>6.1</v>
      </c>
      <c r="AW50" s="40"/>
      <c r="AX50" s="18"/>
      <c r="AY50" s="18"/>
      <c r="AZ50" s="270"/>
      <c r="BA50" s="40"/>
      <c r="BB50" s="18"/>
      <c r="BC50" s="18"/>
      <c r="BD50" s="295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</row>
    <row r="51" spans="1:85" ht="12.75" x14ac:dyDescent="0.2">
      <c r="A51" s="308">
        <v>42</v>
      </c>
      <c r="B51" s="40">
        <v>3.1</v>
      </c>
      <c r="C51" s="18">
        <v>16.7</v>
      </c>
      <c r="D51" s="18"/>
      <c r="E51" s="270">
        <v>19.8</v>
      </c>
      <c r="F51" s="40">
        <v>6.2</v>
      </c>
      <c r="G51" s="18"/>
      <c r="H51" s="18"/>
      <c r="I51" s="270">
        <v>6.2</v>
      </c>
      <c r="J51" s="40">
        <v>8.6999999999999993</v>
      </c>
      <c r="K51" s="18">
        <v>53.1</v>
      </c>
      <c r="L51" s="18"/>
      <c r="M51" s="270">
        <v>61.8</v>
      </c>
      <c r="N51" s="40">
        <v>3.5</v>
      </c>
      <c r="O51" s="18"/>
      <c r="P51" s="18">
        <v>0.5</v>
      </c>
      <c r="Q51" s="18"/>
      <c r="R51" s="18"/>
      <c r="S51" s="18"/>
      <c r="T51" s="270">
        <v>4</v>
      </c>
      <c r="U51" s="40"/>
      <c r="V51" s="18"/>
      <c r="W51" s="18">
        <v>2.1799999999999997</v>
      </c>
      <c r="X51" s="270">
        <v>2.1799999999999997</v>
      </c>
      <c r="Y51" s="40">
        <v>11.15</v>
      </c>
      <c r="Z51" s="18"/>
      <c r="AA51" s="18"/>
      <c r="AB51" s="270">
        <v>11.15</v>
      </c>
      <c r="AC51" s="40">
        <v>4.4700000000000006</v>
      </c>
      <c r="AD51" s="18"/>
      <c r="AE51" s="18"/>
      <c r="AF51" s="270">
        <v>4.4700000000000006</v>
      </c>
      <c r="AG51" s="40"/>
      <c r="AH51" s="18"/>
      <c r="AI51" s="18"/>
      <c r="AJ51" s="270"/>
      <c r="AK51" s="40">
        <v>18.5</v>
      </c>
      <c r="AL51" s="18"/>
      <c r="AM51" s="18"/>
      <c r="AN51" s="270">
        <v>18.5</v>
      </c>
      <c r="AO51" s="40">
        <v>19</v>
      </c>
      <c r="AP51" s="18"/>
      <c r="AQ51" s="18"/>
      <c r="AR51" s="270">
        <v>19</v>
      </c>
      <c r="AS51" s="40">
        <v>3</v>
      </c>
      <c r="AT51" s="18"/>
      <c r="AU51" s="18"/>
      <c r="AV51" s="270">
        <v>3</v>
      </c>
      <c r="AW51" s="40"/>
      <c r="AX51" s="18"/>
      <c r="AY51" s="18"/>
      <c r="AZ51" s="270"/>
      <c r="BA51" s="40"/>
      <c r="BB51" s="18"/>
      <c r="BC51" s="18"/>
      <c r="BD51" s="295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</row>
    <row r="52" spans="1:85" ht="12.75" x14ac:dyDescent="0.2">
      <c r="A52" s="308">
        <v>43</v>
      </c>
      <c r="B52" s="40">
        <v>3.1</v>
      </c>
      <c r="C52" s="18"/>
      <c r="D52" s="18"/>
      <c r="E52" s="270">
        <v>3.1</v>
      </c>
      <c r="F52" s="40">
        <v>33.6</v>
      </c>
      <c r="G52" s="18"/>
      <c r="H52" s="18"/>
      <c r="I52" s="270">
        <v>33.6</v>
      </c>
      <c r="J52" s="40">
        <v>10.9</v>
      </c>
      <c r="K52" s="18"/>
      <c r="L52" s="18">
        <v>0.75</v>
      </c>
      <c r="M52" s="270">
        <v>11.65</v>
      </c>
      <c r="N52" s="40">
        <v>1.6</v>
      </c>
      <c r="O52" s="18"/>
      <c r="P52" s="18">
        <v>2.4249999999999998</v>
      </c>
      <c r="Q52" s="18"/>
      <c r="R52" s="18"/>
      <c r="S52" s="18"/>
      <c r="T52" s="270">
        <v>4.0250000000000004</v>
      </c>
      <c r="U52" s="40">
        <v>3.15</v>
      </c>
      <c r="V52" s="18"/>
      <c r="W52" s="18">
        <v>3.42</v>
      </c>
      <c r="X52" s="270">
        <v>6.57</v>
      </c>
      <c r="Y52" s="40">
        <v>8.01</v>
      </c>
      <c r="Z52" s="18"/>
      <c r="AA52" s="18"/>
      <c r="AB52" s="270">
        <v>8.01</v>
      </c>
      <c r="AC52" s="40">
        <v>3</v>
      </c>
      <c r="AD52" s="18"/>
      <c r="AE52" s="18"/>
      <c r="AF52" s="270">
        <v>3</v>
      </c>
      <c r="AG52" s="40"/>
      <c r="AH52" s="18"/>
      <c r="AI52" s="18"/>
      <c r="AJ52" s="270"/>
      <c r="AK52" s="40">
        <v>10.58</v>
      </c>
      <c r="AL52" s="18"/>
      <c r="AM52" s="18"/>
      <c r="AN52" s="270">
        <v>10.58</v>
      </c>
      <c r="AO52" s="40">
        <v>19</v>
      </c>
      <c r="AP52" s="18"/>
      <c r="AQ52" s="18"/>
      <c r="AR52" s="270">
        <v>19</v>
      </c>
      <c r="AS52" s="40">
        <v>16.25</v>
      </c>
      <c r="AT52" s="18"/>
      <c r="AU52" s="18"/>
      <c r="AV52" s="270">
        <v>16.25</v>
      </c>
      <c r="AW52" s="40"/>
      <c r="AX52" s="18"/>
      <c r="AY52" s="18"/>
      <c r="AZ52" s="270"/>
      <c r="BA52" s="40"/>
      <c r="BB52" s="18"/>
      <c r="BC52" s="18"/>
      <c r="BD52" s="295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</row>
    <row r="53" spans="1:85" ht="12.75" x14ac:dyDescent="0.2">
      <c r="A53" s="308">
        <v>44</v>
      </c>
      <c r="B53" s="40">
        <v>3.1</v>
      </c>
      <c r="C53" s="18"/>
      <c r="D53" s="18"/>
      <c r="E53" s="270">
        <v>3.1</v>
      </c>
      <c r="F53" s="40"/>
      <c r="G53" s="18"/>
      <c r="H53" s="18"/>
      <c r="I53" s="270"/>
      <c r="J53" s="40">
        <v>13.85</v>
      </c>
      <c r="K53" s="18">
        <v>17</v>
      </c>
      <c r="L53" s="18">
        <v>0.68</v>
      </c>
      <c r="M53" s="270">
        <v>31.53</v>
      </c>
      <c r="N53" s="40"/>
      <c r="O53" s="18">
        <v>25</v>
      </c>
      <c r="P53" s="18">
        <v>1.31</v>
      </c>
      <c r="Q53" s="18"/>
      <c r="R53" s="18"/>
      <c r="S53" s="18"/>
      <c r="T53" s="270">
        <v>26.31</v>
      </c>
      <c r="U53" s="40">
        <v>2.8</v>
      </c>
      <c r="V53" s="18">
        <v>9</v>
      </c>
      <c r="W53" s="18"/>
      <c r="X53" s="270">
        <v>11.8</v>
      </c>
      <c r="Y53" s="40"/>
      <c r="Z53" s="18"/>
      <c r="AA53" s="18"/>
      <c r="AB53" s="270"/>
      <c r="AC53" s="40">
        <v>5.51</v>
      </c>
      <c r="AD53" s="18"/>
      <c r="AE53" s="18"/>
      <c r="AF53" s="270">
        <v>5.51</v>
      </c>
      <c r="AG53" s="40"/>
      <c r="AH53" s="18"/>
      <c r="AI53" s="18"/>
      <c r="AJ53" s="270"/>
      <c r="AK53" s="40">
        <v>29.3</v>
      </c>
      <c r="AL53" s="18"/>
      <c r="AM53" s="18"/>
      <c r="AN53" s="270">
        <v>29.3</v>
      </c>
      <c r="AO53" s="40">
        <v>28.5</v>
      </c>
      <c r="AP53" s="18"/>
      <c r="AQ53" s="18"/>
      <c r="AR53" s="270">
        <v>28.5</v>
      </c>
      <c r="AS53" s="40">
        <v>8</v>
      </c>
      <c r="AT53" s="18"/>
      <c r="AU53" s="18"/>
      <c r="AV53" s="270">
        <v>8</v>
      </c>
      <c r="AW53" s="40"/>
      <c r="AX53" s="18"/>
      <c r="AY53" s="18"/>
      <c r="AZ53" s="270"/>
      <c r="BA53" s="40"/>
      <c r="BB53" s="18"/>
      <c r="BC53" s="18"/>
      <c r="BD53" s="295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</row>
    <row r="54" spans="1:85" ht="12.75" x14ac:dyDescent="0.2">
      <c r="A54" s="308">
        <v>45</v>
      </c>
      <c r="B54" s="40"/>
      <c r="C54" s="18">
        <v>24</v>
      </c>
      <c r="D54" s="18"/>
      <c r="E54" s="270">
        <v>24</v>
      </c>
      <c r="F54" s="40"/>
      <c r="G54" s="18"/>
      <c r="H54" s="18">
        <v>0.5</v>
      </c>
      <c r="I54" s="270">
        <v>0.5</v>
      </c>
      <c r="J54" s="40">
        <v>17.899999999999999</v>
      </c>
      <c r="K54" s="18">
        <v>26.2</v>
      </c>
      <c r="L54" s="18">
        <v>1.25</v>
      </c>
      <c r="M54" s="270">
        <v>45.349999999999994</v>
      </c>
      <c r="N54" s="40"/>
      <c r="O54" s="18">
        <v>9</v>
      </c>
      <c r="P54" s="18">
        <v>2</v>
      </c>
      <c r="Q54" s="18"/>
      <c r="R54" s="18"/>
      <c r="S54" s="18"/>
      <c r="T54" s="270">
        <v>11</v>
      </c>
      <c r="U54" s="40">
        <v>4</v>
      </c>
      <c r="V54" s="18">
        <v>34</v>
      </c>
      <c r="W54" s="18">
        <v>1.782057</v>
      </c>
      <c r="X54" s="270">
        <v>39.782057000000002</v>
      </c>
      <c r="Y54" s="40"/>
      <c r="Z54" s="18"/>
      <c r="AA54" s="18"/>
      <c r="AB54" s="270"/>
      <c r="AC54" s="40">
        <v>7.09</v>
      </c>
      <c r="AD54" s="18"/>
      <c r="AE54" s="18"/>
      <c r="AF54" s="270">
        <v>7.09</v>
      </c>
      <c r="AG54" s="40"/>
      <c r="AH54" s="18"/>
      <c r="AI54" s="18"/>
      <c r="AJ54" s="270"/>
      <c r="AK54" s="40">
        <v>3</v>
      </c>
      <c r="AL54" s="18"/>
      <c r="AM54" s="18"/>
      <c r="AN54" s="270">
        <v>3</v>
      </c>
      <c r="AO54" s="40">
        <v>21.5</v>
      </c>
      <c r="AP54" s="18"/>
      <c r="AQ54" s="18"/>
      <c r="AR54" s="270">
        <v>21.5</v>
      </c>
      <c r="AS54" s="40">
        <v>7.8</v>
      </c>
      <c r="AT54" s="18"/>
      <c r="AU54" s="18"/>
      <c r="AV54" s="270">
        <v>7.8</v>
      </c>
      <c r="AW54" s="40"/>
      <c r="AX54" s="18"/>
      <c r="AY54" s="18"/>
      <c r="AZ54" s="270"/>
      <c r="BA54" s="40"/>
      <c r="BB54" s="18"/>
      <c r="BC54" s="18"/>
      <c r="BD54" s="295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</row>
    <row r="55" spans="1:85" ht="12.75" x14ac:dyDescent="0.2">
      <c r="A55" s="308">
        <v>46</v>
      </c>
      <c r="B55" s="40">
        <v>6.85</v>
      </c>
      <c r="C55" s="18"/>
      <c r="D55" s="18"/>
      <c r="E55" s="270">
        <v>6.85</v>
      </c>
      <c r="F55" s="40"/>
      <c r="G55" s="18">
        <v>15</v>
      </c>
      <c r="H55" s="18">
        <v>1</v>
      </c>
      <c r="I55" s="270">
        <v>16</v>
      </c>
      <c r="J55" s="40">
        <v>8.0500000000000007</v>
      </c>
      <c r="K55" s="18"/>
      <c r="L55" s="18">
        <v>1.5699999999999998</v>
      </c>
      <c r="M55" s="270">
        <v>9.620000000000001</v>
      </c>
      <c r="N55" s="40">
        <v>8.3000000000000007</v>
      </c>
      <c r="O55" s="18"/>
      <c r="P55" s="18"/>
      <c r="Q55" s="18"/>
      <c r="R55" s="18"/>
      <c r="S55" s="18"/>
      <c r="T55" s="270">
        <v>8.3000000000000007</v>
      </c>
      <c r="U55" s="40">
        <v>2</v>
      </c>
      <c r="V55" s="18">
        <v>41.2</v>
      </c>
      <c r="W55" s="18">
        <v>3.66</v>
      </c>
      <c r="X55" s="270">
        <v>46.86</v>
      </c>
      <c r="Y55" s="40"/>
      <c r="Z55" s="18"/>
      <c r="AA55" s="18"/>
      <c r="AB55" s="270"/>
      <c r="AC55" s="40"/>
      <c r="AD55" s="18"/>
      <c r="AE55" s="18"/>
      <c r="AF55" s="270"/>
      <c r="AG55" s="40"/>
      <c r="AH55" s="18"/>
      <c r="AI55" s="18"/>
      <c r="AJ55" s="270"/>
      <c r="AK55" s="40">
        <v>1.6</v>
      </c>
      <c r="AL55" s="18"/>
      <c r="AM55" s="18"/>
      <c r="AN55" s="270">
        <v>1.6</v>
      </c>
      <c r="AO55" s="40">
        <v>21</v>
      </c>
      <c r="AP55" s="18"/>
      <c r="AQ55" s="18"/>
      <c r="AR55" s="270">
        <v>21</v>
      </c>
      <c r="AS55" s="40">
        <v>13</v>
      </c>
      <c r="AT55" s="18"/>
      <c r="AU55" s="18"/>
      <c r="AV55" s="270">
        <v>13</v>
      </c>
      <c r="AW55" s="40"/>
      <c r="AX55" s="18"/>
      <c r="AY55" s="18"/>
      <c r="AZ55" s="270"/>
      <c r="BA55" s="40"/>
      <c r="BB55" s="18"/>
      <c r="BC55" s="18"/>
      <c r="BD55" s="295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</row>
    <row r="56" spans="1:85" ht="12.75" x14ac:dyDescent="0.2">
      <c r="A56" s="308">
        <v>47</v>
      </c>
      <c r="B56" s="40">
        <v>3.2</v>
      </c>
      <c r="C56" s="18"/>
      <c r="D56" s="18"/>
      <c r="E56" s="270">
        <v>3.2</v>
      </c>
      <c r="F56" s="40"/>
      <c r="G56" s="18">
        <v>15</v>
      </c>
      <c r="H56" s="18">
        <v>0.5</v>
      </c>
      <c r="I56" s="270">
        <v>15.5</v>
      </c>
      <c r="J56" s="40">
        <v>13.059999999999999</v>
      </c>
      <c r="K56" s="18">
        <v>10</v>
      </c>
      <c r="L56" s="18">
        <v>1.1399999999999999</v>
      </c>
      <c r="M56" s="270">
        <v>24.2</v>
      </c>
      <c r="N56" s="40"/>
      <c r="O56" s="18"/>
      <c r="P56" s="18"/>
      <c r="Q56" s="18"/>
      <c r="R56" s="18"/>
      <c r="S56" s="18"/>
      <c r="T56" s="270"/>
      <c r="U56" s="40">
        <v>8.2199999999999989</v>
      </c>
      <c r="V56" s="18">
        <v>25.3</v>
      </c>
      <c r="W56" s="18">
        <v>1.8599999999999999</v>
      </c>
      <c r="X56" s="270">
        <v>35.379999999999995</v>
      </c>
      <c r="Y56" s="40">
        <v>3.02</v>
      </c>
      <c r="Z56" s="18"/>
      <c r="AA56" s="18"/>
      <c r="AB56" s="270">
        <v>3.02</v>
      </c>
      <c r="AC56" s="40">
        <v>1</v>
      </c>
      <c r="AD56" s="18"/>
      <c r="AE56" s="18"/>
      <c r="AF56" s="270">
        <v>1</v>
      </c>
      <c r="AG56" s="40">
        <v>3.56</v>
      </c>
      <c r="AH56" s="18"/>
      <c r="AI56" s="18"/>
      <c r="AJ56" s="270">
        <v>3.56</v>
      </c>
      <c r="AK56" s="40">
        <v>1</v>
      </c>
      <c r="AL56" s="18"/>
      <c r="AM56" s="18"/>
      <c r="AN56" s="270">
        <v>1</v>
      </c>
      <c r="AO56" s="40">
        <v>13.5</v>
      </c>
      <c r="AP56" s="18"/>
      <c r="AQ56" s="18"/>
      <c r="AR56" s="270">
        <v>13.5</v>
      </c>
      <c r="AS56" s="40">
        <v>8</v>
      </c>
      <c r="AT56" s="18"/>
      <c r="AU56" s="18"/>
      <c r="AV56" s="270">
        <v>8</v>
      </c>
      <c r="AW56" s="40"/>
      <c r="AX56" s="18"/>
      <c r="AY56" s="18"/>
      <c r="AZ56" s="270"/>
      <c r="BA56" s="40"/>
      <c r="BB56" s="18"/>
      <c r="BC56" s="18"/>
      <c r="BD56" s="295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</row>
    <row r="57" spans="1:85" ht="12.75" x14ac:dyDescent="0.2">
      <c r="A57" s="308">
        <v>48</v>
      </c>
      <c r="B57" s="40">
        <v>8.9499999999999993</v>
      </c>
      <c r="C57" s="18"/>
      <c r="D57" s="18">
        <v>0.75</v>
      </c>
      <c r="E57" s="270">
        <v>9.6999999999999993</v>
      </c>
      <c r="F57" s="40">
        <v>1.35</v>
      </c>
      <c r="G57" s="18">
        <v>17.5</v>
      </c>
      <c r="H57" s="18">
        <v>0.75</v>
      </c>
      <c r="I57" s="270">
        <v>19.600000000000001</v>
      </c>
      <c r="J57" s="40">
        <v>22.47</v>
      </c>
      <c r="K57" s="18">
        <v>20</v>
      </c>
      <c r="L57" s="18">
        <v>1</v>
      </c>
      <c r="M57" s="270">
        <v>43.47</v>
      </c>
      <c r="N57" s="40">
        <v>11.2</v>
      </c>
      <c r="O57" s="18">
        <v>17</v>
      </c>
      <c r="P57" s="18"/>
      <c r="Q57" s="18"/>
      <c r="R57" s="18"/>
      <c r="S57" s="18"/>
      <c r="T57" s="270">
        <v>28.2</v>
      </c>
      <c r="U57" s="40">
        <v>1.5</v>
      </c>
      <c r="V57" s="18">
        <v>35.849999999999994</v>
      </c>
      <c r="W57" s="18">
        <v>3.26</v>
      </c>
      <c r="X57" s="270">
        <v>40.609999999999992</v>
      </c>
      <c r="Y57" s="40">
        <v>3.42</v>
      </c>
      <c r="Z57" s="18"/>
      <c r="AA57" s="18"/>
      <c r="AB57" s="270">
        <v>3.42</v>
      </c>
      <c r="AC57" s="40">
        <v>3</v>
      </c>
      <c r="AD57" s="18"/>
      <c r="AE57" s="18"/>
      <c r="AF57" s="270">
        <v>3</v>
      </c>
      <c r="AG57" s="40"/>
      <c r="AH57" s="18"/>
      <c r="AI57" s="18"/>
      <c r="AJ57" s="270"/>
      <c r="AK57" s="40">
        <v>6.9</v>
      </c>
      <c r="AL57" s="18"/>
      <c r="AM57" s="18"/>
      <c r="AN57" s="270">
        <v>6.9</v>
      </c>
      <c r="AO57" s="40">
        <v>14.95</v>
      </c>
      <c r="AP57" s="18"/>
      <c r="AQ57" s="18"/>
      <c r="AR57" s="270">
        <v>14.95</v>
      </c>
      <c r="AS57" s="40">
        <v>6</v>
      </c>
      <c r="AT57" s="18"/>
      <c r="AU57" s="18"/>
      <c r="AV57" s="270">
        <v>6</v>
      </c>
      <c r="AW57" s="40"/>
      <c r="AX57" s="18"/>
      <c r="AY57" s="18"/>
      <c r="AZ57" s="270"/>
      <c r="BA57" s="40"/>
      <c r="BB57" s="18"/>
      <c r="BC57" s="18"/>
      <c r="BD57" s="295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</row>
    <row r="58" spans="1:85" ht="12.75" x14ac:dyDescent="0.2">
      <c r="A58" s="308">
        <v>49</v>
      </c>
      <c r="B58" s="40">
        <v>8.35</v>
      </c>
      <c r="C58" s="18">
        <v>12.95</v>
      </c>
      <c r="D58" s="18">
        <v>2</v>
      </c>
      <c r="E58" s="270">
        <v>23.299999999999997</v>
      </c>
      <c r="F58" s="40">
        <v>7.6</v>
      </c>
      <c r="G58" s="18"/>
      <c r="H58" s="18">
        <v>2</v>
      </c>
      <c r="I58" s="270">
        <v>9.6</v>
      </c>
      <c r="J58" s="40">
        <v>10.050000000000001</v>
      </c>
      <c r="K58" s="18"/>
      <c r="L58" s="18">
        <v>2</v>
      </c>
      <c r="M58" s="270">
        <v>12.05</v>
      </c>
      <c r="N58" s="40">
        <v>11.2</v>
      </c>
      <c r="O58" s="18"/>
      <c r="P58" s="18">
        <v>2.27</v>
      </c>
      <c r="Q58" s="18"/>
      <c r="R58" s="18"/>
      <c r="S58" s="18"/>
      <c r="T58" s="270">
        <v>13.469999999999999</v>
      </c>
      <c r="U58" s="40">
        <v>4</v>
      </c>
      <c r="V58" s="18">
        <v>9.6</v>
      </c>
      <c r="W58" s="18">
        <v>4.2473999999999998</v>
      </c>
      <c r="X58" s="270">
        <v>17.8474</v>
      </c>
      <c r="Y58" s="40">
        <v>8.15</v>
      </c>
      <c r="Z58" s="18"/>
      <c r="AA58" s="18"/>
      <c r="AB58" s="270">
        <v>8.15</v>
      </c>
      <c r="AC58" s="40">
        <v>4</v>
      </c>
      <c r="AD58" s="18"/>
      <c r="AE58" s="18"/>
      <c r="AF58" s="270">
        <v>4</v>
      </c>
      <c r="AG58" s="40">
        <v>1.82</v>
      </c>
      <c r="AH58" s="18"/>
      <c r="AI58" s="18"/>
      <c r="AJ58" s="270">
        <v>1.82</v>
      </c>
      <c r="AK58" s="40">
        <v>7</v>
      </c>
      <c r="AL58" s="18"/>
      <c r="AM58" s="18"/>
      <c r="AN58" s="270">
        <v>7</v>
      </c>
      <c r="AO58" s="40">
        <v>19.100000000000001</v>
      </c>
      <c r="AP58" s="18"/>
      <c r="AQ58" s="18"/>
      <c r="AR58" s="270">
        <v>19.100000000000001</v>
      </c>
      <c r="AS58" s="40">
        <v>3</v>
      </c>
      <c r="AT58" s="18"/>
      <c r="AU58" s="18"/>
      <c r="AV58" s="270">
        <v>3</v>
      </c>
      <c r="AW58" s="40"/>
      <c r="AX58" s="18"/>
      <c r="AY58" s="18"/>
      <c r="AZ58" s="270"/>
      <c r="BA58" s="40"/>
      <c r="BB58" s="18"/>
      <c r="BC58" s="18"/>
      <c r="BD58" s="295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</row>
    <row r="59" spans="1:85" ht="12.75" x14ac:dyDescent="0.2">
      <c r="A59" s="308">
        <v>50</v>
      </c>
      <c r="B59" s="40">
        <v>17.23</v>
      </c>
      <c r="C59" s="18"/>
      <c r="D59" s="18">
        <v>1.9889999999999999</v>
      </c>
      <c r="E59" s="270">
        <v>19.219000000000001</v>
      </c>
      <c r="F59" s="40"/>
      <c r="G59" s="18">
        <v>16.170000000000002</v>
      </c>
      <c r="H59" s="18">
        <v>0.75</v>
      </c>
      <c r="I59" s="270">
        <v>16.920000000000002</v>
      </c>
      <c r="J59" s="40">
        <v>11.5</v>
      </c>
      <c r="K59" s="18">
        <v>14.4</v>
      </c>
      <c r="L59" s="18">
        <v>1</v>
      </c>
      <c r="M59" s="270">
        <v>26.9</v>
      </c>
      <c r="N59" s="40">
        <v>12</v>
      </c>
      <c r="O59" s="18">
        <v>10</v>
      </c>
      <c r="P59" s="18">
        <v>1.02</v>
      </c>
      <c r="Q59" s="18"/>
      <c r="R59" s="18"/>
      <c r="S59" s="18">
        <v>1</v>
      </c>
      <c r="T59" s="270">
        <v>24.02</v>
      </c>
      <c r="U59" s="40">
        <v>10.5</v>
      </c>
      <c r="V59" s="18">
        <v>12.7</v>
      </c>
      <c r="W59" s="18">
        <v>1.7200000000000002</v>
      </c>
      <c r="X59" s="270">
        <v>24.919999999999998</v>
      </c>
      <c r="Y59" s="40">
        <v>4</v>
      </c>
      <c r="Z59" s="18"/>
      <c r="AA59" s="18"/>
      <c r="AB59" s="270">
        <v>4</v>
      </c>
      <c r="AC59" s="40">
        <v>3.5</v>
      </c>
      <c r="AD59" s="18"/>
      <c r="AE59" s="18"/>
      <c r="AF59" s="270">
        <v>3.5</v>
      </c>
      <c r="AG59" s="40"/>
      <c r="AH59" s="18"/>
      <c r="AI59" s="18"/>
      <c r="AJ59" s="270"/>
      <c r="AK59" s="40">
        <v>2</v>
      </c>
      <c r="AL59" s="18"/>
      <c r="AM59" s="18"/>
      <c r="AN59" s="270">
        <v>2</v>
      </c>
      <c r="AO59" s="40"/>
      <c r="AP59" s="18"/>
      <c r="AQ59" s="18"/>
      <c r="AR59" s="270"/>
      <c r="AS59" s="40">
        <v>10</v>
      </c>
      <c r="AT59" s="18"/>
      <c r="AU59" s="18"/>
      <c r="AV59" s="270">
        <v>10</v>
      </c>
      <c r="AW59" s="40"/>
      <c r="AX59" s="18"/>
      <c r="AY59" s="18"/>
      <c r="AZ59" s="270"/>
      <c r="BA59" s="40"/>
      <c r="BB59" s="18"/>
      <c r="BC59" s="18"/>
      <c r="BD59" s="295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</row>
    <row r="60" spans="1:85" ht="12.75" x14ac:dyDescent="0.2">
      <c r="A60" s="308">
        <v>51</v>
      </c>
      <c r="B60" s="40">
        <v>21.09</v>
      </c>
      <c r="C60" s="18"/>
      <c r="D60" s="18">
        <v>1.95</v>
      </c>
      <c r="E60" s="270">
        <v>23.04</v>
      </c>
      <c r="F60" s="40">
        <v>3.8</v>
      </c>
      <c r="G60" s="18">
        <v>20.25</v>
      </c>
      <c r="H60" s="18">
        <v>0.75</v>
      </c>
      <c r="I60" s="270">
        <v>24.8</v>
      </c>
      <c r="J60" s="40">
        <v>24.15</v>
      </c>
      <c r="K60" s="18">
        <v>50</v>
      </c>
      <c r="L60" s="18"/>
      <c r="M60" s="270">
        <v>74.150000000000006</v>
      </c>
      <c r="N60" s="40">
        <v>6.6</v>
      </c>
      <c r="O60" s="18"/>
      <c r="P60" s="18">
        <v>0.85</v>
      </c>
      <c r="Q60" s="18"/>
      <c r="R60" s="18"/>
      <c r="S60" s="18"/>
      <c r="T60" s="270">
        <v>7.4499999999999993</v>
      </c>
      <c r="U60" s="40">
        <v>3</v>
      </c>
      <c r="V60" s="18">
        <v>22</v>
      </c>
      <c r="W60" s="18">
        <v>3.15</v>
      </c>
      <c r="X60" s="270">
        <v>28.15</v>
      </c>
      <c r="Y60" s="40">
        <v>4.12</v>
      </c>
      <c r="Z60" s="18"/>
      <c r="AA60" s="18"/>
      <c r="AB60" s="270">
        <v>4.12</v>
      </c>
      <c r="AC60" s="40"/>
      <c r="AD60" s="18"/>
      <c r="AE60" s="18"/>
      <c r="AF60" s="270"/>
      <c r="AG60" s="40"/>
      <c r="AH60" s="18"/>
      <c r="AI60" s="18"/>
      <c r="AJ60" s="270"/>
      <c r="AK60" s="40"/>
      <c r="AL60" s="18"/>
      <c r="AM60" s="18"/>
      <c r="AN60" s="270"/>
      <c r="AO60" s="40">
        <v>2</v>
      </c>
      <c r="AP60" s="18"/>
      <c r="AQ60" s="18"/>
      <c r="AR60" s="270">
        <v>2</v>
      </c>
      <c r="AS60" s="40">
        <v>3</v>
      </c>
      <c r="AT60" s="18"/>
      <c r="AU60" s="18"/>
      <c r="AV60" s="270">
        <v>3</v>
      </c>
      <c r="AW60" s="40"/>
      <c r="AX60" s="18"/>
      <c r="AY60" s="18"/>
      <c r="AZ60" s="270"/>
      <c r="BA60" s="40"/>
      <c r="BB60" s="18"/>
      <c r="BC60" s="18"/>
      <c r="BD60" s="295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</row>
    <row r="61" spans="1:85" ht="12.75" x14ac:dyDescent="0.2">
      <c r="A61" s="308">
        <v>52</v>
      </c>
      <c r="B61" s="40">
        <v>16.11</v>
      </c>
      <c r="C61" s="18">
        <v>7</v>
      </c>
      <c r="D61" s="18"/>
      <c r="E61" s="270">
        <v>23.11</v>
      </c>
      <c r="F61" s="40"/>
      <c r="G61" s="18">
        <v>51.2</v>
      </c>
      <c r="H61" s="18"/>
      <c r="I61" s="270">
        <v>51.2</v>
      </c>
      <c r="J61" s="40">
        <v>8.15</v>
      </c>
      <c r="K61" s="18">
        <v>16.8</v>
      </c>
      <c r="L61" s="18"/>
      <c r="M61" s="270">
        <v>24.950000000000003</v>
      </c>
      <c r="N61" s="40">
        <v>12.1</v>
      </c>
      <c r="O61" s="18"/>
      <c r="P61" s="18"/>
      <c r="Q61" s="18"/>
      <c r="R61" s="18"/>
      <c r="S61" s="18"/>
      <c r="T61" s="270">
        <v>12.1</v>
      </c>
      <c r="U61" s="40">
        <v>6.2</v>
      </c>
      <c r="V61" s="18"/>
      <c r="W61" s="18"/>
      <c r="X61" s="270">
        <v>6.2</v>
      </c>
      <c r="Y61" s="40">
        <v>2.5299999999999998</v>
      </c>
      <c r="Z61" s="18"/>
      <c r="AA61" s="18"/>
      <c r="AB61" s="270">
        <v>2.5299999999999998</v>
      </c>
      <c r="AC61" s="40"/>
      <c r="AD61" s="18"/>
      <c r="AE61" s="18"/>
      <c r="AF61" s="270"/>
      <c r="AG61" s="40"/>
      <c r="AH61" s="18"/>
      <c r="AI61" s="18"/>
      <c r="AJ61" s="270"/>
      <c r="AK61" s="40"/>
      <c r="AL61" s="18"/>
      <c r="AM61" s="18"/>
      <c r="AN61" s="270"/>
      <c r="AO61" s="40">
        <v>6</v>
      </c>
      <c r="AP61" s="18"/>
      <c r="AQ61" s="18"/>
      <c r="AR61" s="270">
        <v>6</v>
      </c>
      <c r="AS61" s="40">
        <v>3.5</v>
      </c>
      <c r="AT61" s="18"/>
      <c r="AU61" s="18"/>
      <c r="AV61" s="270">
        <v>3.5</v>
      </c>
      <c r="AW61" s="40"/>
      <c r="AX61" s="18"/>
      <c r="AY61" s="18"/>
      <c r="AZ61" s="270"/>
      <c r="BA61" s="40"/>
      <c r="BB61" s="18"/>
      <c r="BC61" s="18"/>
      <c r="BD61" s="295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</row>
    <row r="62" spans="1:85" x14ac:dyDescent="0.2">
      <c r="A62" s="309">
        <v>53</v>
      </c>
      <c r="B62" s="296">
        <v>18.149999999999999</v>
      </c>
      <c r="C62" s="297"/>
      <c r="D62" s="297"/>
      <c r="E62" s="310">
        <v>18.149999999999999</v>
      </c>
      <c r="F62" s="296">
        <v>2.5</v>
      </c>
      <c r="G62" s="297">
        <v>13.5</v>
      </c>
      <c r="H62" s="297"/>
      <c r="I62" s="310">
        <v>16</v>
      </c>
      <c r="J62" s="296">
        <v>4.25</v>
      </c>
      <c r="K62" s="297"/>
      <c r="L62" s="297"/>
      <c r="M62" s="310">
        <v>4.25</v>
      </c>
      <c r="N62" s="296">
        <v>8.6999999999999993</v>
      </c>
      <c r="O62" s="297"/>
      <c r="P62" s="297"/>
      <c r="Q62" s="297"/>
      <c r="R62" s="297"/>
      <c r="S62" s="297"/>
      <c r="T62" s="310">
        <v>8.6999999999999993</v>
      </c>
      <c r="U62" s="296"/>
      <c r="V62" s="297"/>
      <c r="W62" s="297"/>
      <c r="X62" s="310"/>
      <c r="Y62" s="296">
        <v>4.01</v>
      </c>
      <c r="Z62" s="297"/>
      <c r="AA62" s="297"/>
      <c r="AB62" s="310">
        <v>4.01</v>
      </c>
      <c r="AC62" s="296"/>
      <c r="AD62" s="297"/>
      <c r="AE62" s="297"/>
      <c r="AF62" s="310"/>
      <c r="AG62" s="296"/>
      <c r="AH62" s="297"/>
      <c r="AI62" s="297"/>
      <c r="AJ62" s="310"/>
      <c r="AK62" s="296"/>
      <c r="AL62" s="297"/>
      <c r="AM62" s="297"/>
      <c r="AN62" s="310"/>
      <c r="AO62" s="296">
        <v>2</v>
      </c>
      <c r="AP62" s="297"/>
      <c r="AQ62" s="297"/>
      <c r="AR62" s="310">
        <v>2</v>
      </c>
      <c r="AS62" s="296"/>
      <c r="AT62" s="297"/>
      <c r="AU62" s="297"/>
      <c r="AV62" s="310"/>
      <c r="AW62" s="296"/>
      <c r="AX62" s="297"/>
      <c r="AY62" s="297"/>
      <c r="AZ62" s="310"/>
      <c r="BA62" s="296"/>
      <c r="BB62" s="297"/>
      <c r="BC62" s="297"/>
      <c r="BD62" s="311"/>
    </row>
    <row r="63" spans="1:85" ht="15" x14ac:dyDescent="0.3">
      <c r="A63" s="36"/>
      <c r="B63" s="36"/>
      <c r="C63" s="36"/>
      <c r="D63" s="36"/>
      <c r="E63" s="36"/>
      <c r="F63" s="36"/>
    </row>
    <row r="64" spans="1:85" ht="15" x14ac:dyDescent="0.3">
      <c r="A64" s="36"/>
      <c r="B64" s="36"/>
      <c r="C64" s="36"/>
      <c r="D64" s="36"/>
      <c r="E64" s="36"/>
      <c r="F64" s="36"/>
    </row>
    <row r="65" spans="1:6" ht="15" x14ac:dyDescent="0.3">
      <c r="A65" s="36"/>
      <c r="B65" s="36"/>
      <c r="C65" s="36"/>
      <c r="D65" s="36"/>
      <c r="E65" s="36"/>
      <c r="F65" s="36"/>
    </row>
    <row r="66" spans="1:6" ht="15" x14ac:dyDescent="0.3">
      <c r="A66" s="36"/>
      <c r="B66" s="36"/>
      <c r="C66" s="36"/>
      <c r="D66" s="36"/>
      <c r="E66" s="36"/>
      <c r="F66" s="36"/>
    </row>
    <row r="67" spans="1:6" ht="15" x14ac:dyDescent="0.3">
      <c r="A67" s="36"/>
      <c r="B67" s="36"/>
      <c r="C67" s="36"/>
      <c r="D67" s="36"/>
      <c r="E67" s="36"/>
      <c r="F67" s="36"/>
    </row>
    <row r="68" spans="1:6" ht="15" x14ac:dyDescent="0.3">
      <c r="A68" s="36"/>
      <c r="B68" s="36"/>
      <c r="C68" s="36"/>
      <c r="D68" s="36"/>
      <c r="E68" s="36"/>
      <c r="F68" s="36"/>
    </row>
    <row r="69" spans="1:6" ht="15" x14ac:dyDescent="0.3">
      <c r="A69" s="36"/>
      <c r="B69" s="36"/>
      <c r="C69" s="36"/>
      <c r="D69" s="36"/>
      <c r="E69" s="36"/>
      <c r="F69" s="36"/>
    </row>
    <row r="70" spans="1:6" ht="15" x14ac:dyDescent="0.3">
      <c r="A70" s="36"/>
      <c r="B70" s="36"/>
      <c r="C70" s="36"/>
      <c r="D70" s="36"/>
      <c r="E70" s="36"/>
      <c r="F70" s="36"/>
    </row>
    <row r="71" spans="1:6" ht="15" x14ac:dyDescent="0.3">
      <c r="A71" s="36"/>
      <c r="B71" s="36"/>
      <c r="C71" s="36"/>
      <c r="D71" s="36"/>
      <c r="E71" s="36"/>
      <c r="F71" s="36"/>
    </row>
    <row r="72" spans="1:6" ht="15" x14ac:dyDescent="0.3">
      <c r="A72" s="36"/>
      <c r="B72" s="36"/>
      <c r="C72" s="36"/>
      <c r="D72" s="36"/>
      <c r="E72" s="36"/>
      <c r="F72" s="36"/>
    </row>
    <row r="73" spans="1:6" ht="15" x14ac:dyDescent="0.3">
      <c r="A73" s="36"/>
      <c r="B73" s="36"/>
      <c r="C73" s="36"/>
      <c r="D73" s="36"/>
      <c r="E73" s="36"/>
      <c r="F73" s="36"/>
    </row>
    <row r="74" spans="1:6" ht="15" x14ac:dyDescent="0.3">
      <c r="A74" s="36"/>
      <c r="B74" s="36"/>
      <c r="C74" s="36"/>
      <c r="D74" s="36"/>
      <c r="E74" s="36"/>
      <c r="F74" s="36"/>
    </row>
    <row r="75" spans="1:6" ht="15" x14ac:dyDescent="0.3">
      <c r="A75" s="36"/>
      <c r="B75" s="36"/>
      <c r="C75" s="36"/>
      <c r="D75" s="36"/>
      <c r="E75" s="36"/>
      <c r="F75" s="36"/>
    </row>
    <row r="76" spans="1:6" ht="15" x14ac:dyDescent="0.3">
      <c r="A76" s="36"/>
      <c r="B76" s="36"/>
      <c r="C76" s="36"/>
      <c r="D76" s="36"/>
      <c r="E76" s="36"/>
      <c r="F76" s="36"/>
    </row>
    <row r="77" spans="1:6" ht="15" x14ac:dyDescent="0.3">
      <c r="A77" s="36"/>
      <c r="B77" s="36"/>
      <c r="C77" s="36"/>
      <c r="D77" s="36"/>
      <c r="E77" s="36"/>
      <c r="F77" s="36"/>
    </row>
    <row r="78" spans="1:6" ht="15" x14ac:dyDescent="0.3">
      <c r="A78" s="36"/>
      <c r="B78" s="36"/>
      <c r="C78" s="36"/>
      <c r="D78" s="36"/>
      <c r="E78" s="36"/>
      <c r="F78" s="36"/>
    </row>
    <row r="79" spans="1:6" ht="15" x14ac:dyDescent="0.3">
      <c r="A79" s="36"/>
      <c r="B79" s="36"/>
      <c r="C79" s="36"/>
      <c r="D79" s="36"/>
      <c r="E79" s="36"/>
      <c r="F79" s="36"/>
    </row>
    <row r="80" spans="1:6" ht="15" x14ac:dyDescent="0.3">
      <c r="A80" s="36"/>
      <c r="B80" s="36"/>
      <c r="C80" s="36"/>
      <c r="D80" s="36"/>
      <c r="E80" s="36"/>
      <c r="F80" s="36"/>
    </row>
    <row r="81" spans="1:6" ht="15" x14ac:dyDescent="0.3">
      <c r="A81" s="36"/>
      <c r="B81" s="36"/>
      <c r="C81" s="36"/>
      <c r="D81" s="36"/>
      <c r="E81" s="36"/>
      <c r="F81" s="36"/>
    </row>
    <row r="82" spans="1:6" ht="15" x14ac:dyDescent="0.3">
      <c r="A82" s="36"/>
      <c r="B82" s="36"/>
      <c r="C82" s="36"/>
      <c r="D82" s="36"/>
      <c r="E82" s="36"/>
      <c r="F82" s="36"/>
    </row>
    <row r="83" spans="1:6" ht="15" x14ac:dyDescent="0.3">
      <c r="A83" s="36"/>
      <c r="B83" s="36"/>
      <c r="C83" s="36"/>
      <c r="D83" s="36"/>
      <c r="E83" s="36"/>
      <c r="F83" s="36"/>
    </row>
    <row r="84" spans="1:6" ht="15" x14ac:dyDescent="0.3">
      <c r="A84" s="36"/>
      <c r="B84" s="36"/>
      <c r="C84" s="36"/>
      <c r="D84" s="36"/>
      <c r="E84" s="36"/>
      <c r="F84" s="36"/>
    </row>
    <row r="85" spans="1:6" ht="15" x14ac:dyDescent="0.3">
      <c r="A85" s="36"/>
      <c r="B85" s="36"/>
      <c r="C85" s="36"/>
      <c r="D85" s="36"/>
      <c r="E85" s="36"/>
      <c r="F85" s="36"/>
    </row>
    <row r="86" spans="1:6" ht="15" x14ac:dyDescent="0.3">
      <c r="A86" s="36"/>
      <c r="B86" s="36"/>
      <c r="C86" s="36"/>
      <c r="D86" s="36"/>
      <c r="E86" s="36"/>
      <c r="F86" s="36"/>
    </row>
    <row r="87" spans="1:6" ht="15" x14ac:dyDescent="0.3">
      <c r="A87" s="36"/>
      <c r="B87" s="36"/>
      <c r="C87" s="36"/>
      <c r="D87" s="36"/>
      <c r="E87" s="36"/>
      <c r="F87" s="36"/>
    </row>
    <row r="88" spans="1:6" ht="15" x14ac:dyDescent="0.3">
      <c r="A88" s="36"/>
      <c r="B88" s="36"/>
      <c r="C88" s="36"/>
      <c r="D88" s="36"/>
      <c r="E88" s="36"/>
      <c r="F88" s="36"/>
    </row>
    <row r="89" spans="1:6" ht="15" x14ac:dyDescent="0.3">
      <c r="A89" s="36"/>
      <c r="B89" s="36"/>
      <c r="C89" s="36"/>
      <c r="D89" s="36"/>
      <c r="E89" s="36"/>
      <c r="F89" s="36"/>
    </row>
    <row r="90" spans="1:6" ht="15" x14ac:dyDescent="0.3">
      <c r="A90" s="36"/>
      <c r="B90" s="36"/>
      <c r="C90" s="36"/>
      <c r="D90" s="36"/>
      <c r="E90" s="36"/>
      <c r="F90" s="36"/>
    </row>
    <row r="91" spans="1:6" ht="15" x14ac:dyDescent="0.3">
      <c r="A91" s="36"/>
      <c r="B91" s="36"/>
      <c r="C91" s="36"/>
      <c r="D91" s="36"/>
      <c r="E91" s="36"/>
      <c r="F91" s="36"/>
    </row>
    <row r="92" spans="1:6" ht="15" x14ac:dyDescent="0.3">
      <c r="A92" s="36"/>
      <c r="B92" s="36"/>
      <c r="C92" s="36"/>
      <c r="D92" s="36"/>
      <c r="E92" s="36"/>
      <c r="F92" s="36"/>
    </row>
    <row r="93" spans="1:6" ht="15" x14ac:dyDescent="0.3">
      <c r="A93" s="36"/>
      <c r="B93" s="36"/>
      <c r="C93" s="36"/>
      <c r="D93" s="36"/>
      <c r="E93" s="36"/>
      <c r="F93" s="36"/>
    </row>
    <row r="94" spans="1:6" ht="15" x14ac:dyDescent="0.3">
      <c r="A94" s="36"/>
      <c r="B94" s="36"/>
      <c r="C94" s="36"/>
      <c r="D94" s="36"/>
      <c r="E94" s="36"/>
      <c r="F94" s="36"/>
    </row>
    <row r="95" spans="1:6" ht="15" x14ac:dyDescent="0.3">
      <c r="A95" s="36"/>
      <c r="B95" s="36"/>
      <c r="C95" s="36"/>
      <c r="D95" s="36"/>
      <c r="E95" s="36"/>
      <c r="F95" s="36"/>
    </row>
    <row r="96" spans="1:6" ht="15" x14ac:dyDescent="0.3">
      <c r="A96" s="36"/>
      <c r="B96" s="36"/>
      <c r="C96" s="36"/>
      <c r="D96" s="36"/>
      <c r="E96" s="36"/>
      <c r="F96" s="36"/>
    </row>
    <row r="97" spans="1:6" ht="15" x14ac:dyDescent="0.3">
      <c r="A97" s="36"/>
      <c r="B97" s="36"/>
      <c r="C97" s="36"/>
      <c r="D97" s="36"/>
      <c r="E97" s="36"/>
      <c r="F97" s="36"/>
    </row>
    <row r="98" spans="1:6" ht="15" x14ac:dyDescent="0.3">
      <c r="A98" s="36"/>
      <c r="B98" s="36"/>
      <c r="C98" s="36"/>
      <c r="D98" s="36"/>
      <c r="E98" s="36"/>
      <c r="F98" s="36"/>
    </row>
    <row r="99" spans="1:6" ht="15" x14ac:dyDescent="0.3">
      <c r="A99" s="36"/>
      <c r="B99" s="36"/>
      <c r="C99" s="36"/>
      <c r="D99" s="36"/>
      <c r="E99" s="36"/>
      <c r="F99" s="36"/>
    </row>
    <row r="100" spans="1:6" ht="15" x14ac:dyDescent="0.3">
      <c r="A100" s="36"/>
      <c r="B100" s="36"/>
      <c r="C100" s="36"/>
      <c r="D100" s="36"/>
      <c r="E100" s="36"/>
      <c r="F100" s="36"/>
    </row>
    <row r="101" spans="1:6" ht="15" x14ac:dyDescent="0.3">
      <c r="A101" s="36"/>
      <c r="B101" s="36"/>
      <c r="C101" s="36"/>
      <c r="D101" s="36"/>
      <c r="E101" s="36"/>
      <c r="F101" s="36"/>
    </row>
    <row r="102" spans="1:6" ht="15" x14ac:dyDescent="0.3">
      <c r="A102" s="36"/>
      <c r="B102" s="36"/>
      <c r="C102" s="36"/>
      <c r="D102" s="36"/>
      <c r="E102" s="36"/>
      <c r="F102" s="36"/>
    </row>
    <row r="103" spans="1:6" ht="15" x14ac:dyDescent="0.3">
      <c r="A103" s="36"/>
      <c r="B103" s="36"/>
      <c r="C103" s="36"/>
      <c r="D103" s="36"/>
      <c r="E103" s="36"/>
      <c r="F103" s="36"/>
    </row>
    <row r="104" spans="1:6" ht="15" x14ac:dyDescent="0.3">
      <c r="A104" s="36"/>
      <c r="B104" s="36"/>
      <c r="C104" s="36"/>
      <c r="D104" s="36"/>
      <c r="E104" s="36"/>
      <c r="F104" s="36"/>
    </row>
    <row r="105" spans="1:6" ht="15" x14ac:dyDescent="0.3">
      <c r="A105" s="36"/>
      <c r="B105" s="36"/>
      <c r="C105" s="36"/>
      <c r="D105" s="36"/>
      <c r="E105" s="36"/>
      <c r="F105" s="36"/>
    </row>
    <row r="106" spans="1:6" ht="15" x14ac:dyDescent="0.3">
      <c r="A106" s="36"/>
      <c r="B106" s="36"/>
      <c r="C106" s="36"/>
      <c r="D106" s="36"/>
      <c r="E106" s="36"/>
      <c r="F106" s="36"/>
    </row>
    <row r="107" spans="1:6" ht="15" x14ac:dyDescent="0.3">
      <c r="A107" s="36"/>
      <c r="B107" s="36"/>
      <c r="C107" s="36"/>
      <c r="D107" s="36"/>
      <c r="E107" s="36"/>
      <c r="F107" s="36"/>
    </row>
    <row r="108" spans="1:6" ht="15" x14ac:dyDescent="0.3">
      <c r="A108" s="36"/>
      <c r="B108" s="36"/>
      <c r="C108" s="36"/>
      <c r="D108" s="36"/>
      <c r="E108" s="36"/>
      <c r="F108" s="36"/>
    </row>
    <row r="109" spans="1:6" ht="15" x14ac:dyDescent="0.3">
      <c r="A109" s="36"/>
      <c r="B109" s="36"/>
      <c r="C109" s="36"/>
      <c r="D109" s="36"/>
      <c r="E109" s="36"/>
      <c r="F109" s="36"/>
    </row>
    <row r="110" spans="1:6" ht="15" x14ac:dyDescent="0.3">
      <c r="A110" s="36"/>
      <c r="B110" s="36"/>
      <c r="C110" s="36"/>
      <c r="D110" s="36"/>
      <c r="E110" s="36"/>
      <c r="F110" s="36"/>
    </row>
    <row r="111" spans="1:6" ht="15" x14ac:dyDescent="0.3">
      <c r="A111" s="36"/>
      <c r="B111" s="36"/>
      <c r="C111" s="36"/>
      <c r="D111" s="36"/>
      <c r="E111" s="36"/>
      <c r="F111" s="36"/>
    </row>
    <row r="112" spans="1:6" ht="15" x14ac:dyDescent="0.3">
      <c r="A112" s="36"/>
      <c r="B112" s="36"/>
      <c r="C112" s="36"/>
      <c r="D112" s="36"/>
      <c r="E112" s="36"/>
      <c r="F112" s="36"/>
    </row>
    <row r="113" spans="1:6" ht="15" x14ac:dyDescent="0.3">
      <c r="A113" s="36"/>
      <c r="B113" s="36"/>
      <c r="C113" s="36"/>
      <c r="D113" s="36"/>
      <c r="E113" s="36"/>
      <c r="F113" s="36"/>
    </row>
    <row r="114" spans="1:6" ht="15" x14ac:dyDescent="0.3">
      <c r="A114" s="36"/>
      <c r="B114" s="36"/>
      <c r="C114" s="36"/>
      <c r="D114" s="36"/>
      <c r="E114" s="36"/>
      <c r="F114" s="36"/>
    </row>
    <row r="115" spans="1:6" ht="15" x14ac:dyDescent="0.3">
      <c r="A115" s="36"/>
      <c r="B115" s="36"/>
      <c r="C115" s="36"/>
      <c r="D115" s="36"/>
      <c r="E115" s="36"/>
      <c r="F115" s="36"/>
    </row>
    <row r="116" spans="1:6" ht="15" x14ac:dyDescent="0.3">
      <c r="A116" s="36"/>
      <c r="B116" s="36"/>
      <c r="C116" s="36"/>
      <c r="D116" s="36"/>
      <c r="E116" s="36"/>
      <c r="F116" s="36"/>
    </row>
    <row r="117" spans="1:6" ht="15" x14ac:dyDescent="0.3">
      <c r="A117" s="36"/>
      <c r="B117" s="36"/>
      <c r="C117" s="36"/>
      <c r="D117" s="36"/>
      <c r="E117" s="36"/>
      <c r="F117" s="36"/>
    </row>
    <row r="118" spans="1:6" ht="15" x14ac:dyDescent="0.3">
      <c r="A118" s="36"/>
      <c r="B118" s="36"/>
      <c r="C118" s="36"/>
      <c r="D118" s="36"/>
      <c r="E118" s="36"/>
      <c r="F118" s="36"/>
    </row>
    <row r="119" spans="1:6" ht="15" x14ac:dyDescent="0.3">
      <c r="A119" s="36"/>
      <c r="B119" s="36"/>
      <c r="C119" s="36"/>
      <c r="D119" s="36"/>
      <c r="E119" s="36"/>
      <c r="F119" s="36"/>
    </row>
    <row r="120" spans="1:6" ht="15" x14ac:dyDescent="0.3">
      <c r="A120" s="36"/>
      <c r="B120" s="36"/>
      <c r="C120" s="36"/>
      <c r="D120" s="36"/>
      <c r="E120" s="36"/>
      <c r="F120" s="36"/>
    </row>
    <row r="121" spans="1:6" ht="15" x14ac:dyDescent="0.3">
      <c r="A121" s="36"/>
      <c r="B121" s="36"/>
      <c r="C121" s="36"/>
      <c r="D121" s="36"/>
      <c r="E121" s="36"/>
      <c r="F121" s="36"/>
    </row>
    <row r="122" spans="1:6" ht="15" x14ac:dyDescent="0.3">
      <c r="A122" s="36"/>
      <c r="B122" s="36"/>
      <c r="C122" s="36"/>
      <c r="D122" s="36"/>
      <c r="E122" s="36"/>
      <c r="F122" s="36"/>
    </row>
    <row r="123" spans="1:6" ht="15" x14ac:dyDescent="0.3">
      <c r="A123" s="36"/>
      <c r="B123" s="36"/>
      <c r="C123" s="36"/>
      <c r="D123" s="36"/>
      <c r="E123" s="36"/>
      <c r="F123" s="36"/>
    </row>
    <row r="124" spans="1:6" ht="15" x14ac:dyDescent="0.3">
      <c r="A124" s="36"/>
      <c r="B124" s="36"/>
      <c r="C124" s="36"/>
      <c r="D124" s="36"/>
      <c r="E124" s="36"/>
      <c r="F124" s="36"/>
    </row>
    <row r="125" spans="1:6" ht="15" x14ac:dyDescent="0.3">
      <c r="A125" s="36"/>
      <c r="B125" s="36"/>
      <c r="C125" s="36"/>
      <c r="D125" s="36"/>
      <c r="E125" s="36"/>
      <c r="F125" s="36"/>
    </row>
    <row r="126" spans="1:6" ht="15" x14ac:dyDescent="0.3">
      <c r="A126" s="36"/>
      <c r="B126" s="36"/>
      <c r="C126" s="36"/>
      <c r="D126" s="36"/>
      <c r="E126" s="36"/>
      <c r="F126" s="36"/>
    </row>
    <row r="127" spans="1:6" ht="15" x14ac:dyDescent="0.3">
      <c r="A127" s="36"/>
      <c r="B127" s="36"/>
      <c r="C127" s="36"/>
      <c r="D127" s="36"/>
      <c r="E127" s="36"/>
      <c r="F127" s="36"/>
    </row>
    <row r="128" spans="1:6" ht="15" x14ac:dyDescent="0.3">
      <c r="A128" s="36"/>
      <c r="B128" s="36"/>
      <c r="C128" s="36"/>
      <c r="D128" s="36"/>
      <c r="E128" s="36"/>
      <c r="F128" s="36"/>
    </row>
    <row r="129" spans="1:6" ht="15" x14ac:dyDescent="0.3">
      <c r="A129" s="36"/>
      <c r="B129" s="36"/>
      <c r="C129" s="36"/>
      <c r="D129" s="36"/>
      <c r="E129" s="36"/>
      <c r="F129" s="36"/>
    </row>
    <row r="130" spans="1:6" ht="15" x14ac:dyDescent="0.3">
      <c r="A130" s="36"/>
      <c r="B130" s="36"/>
      <c r="C130" s="36"/>
      <c r="D130" s="36"/>
      <c r="E130" s="36"/>
      <c r="F130" s="36"/>
    </row>
    <row r="131" spans="1:6" ht="15" x14ac:dyDescent="0.3">
      <c r="A131" s="36"/>
      <c r="B131" s="36"/>
      <c r="C131" s="36"/>
      <c r="D131" s="36"/>
      <c r="E131" s="36"/>
      <c r="F131" s="36"/>
    </row>
    <row r="132" spans="1:6" ht="15" x14ac:dyDescent="0.3">
      <c r="A132" s="36"/>
      <c r="B132" s="36"/>
      <c r="C132" s="36"/>
      <c r="D132" s="36"/>
      <c r="E132" s="36"/>
      <c r="F132" s="36"/>
    </row>
    <row r="133" spans="1:6" ht="15" x14ac:dyDescent="0.3">
      <c r="A133" s="36"/>
      <c r="B133" s="36"/>
      <c r="C133" s="36"/>
      <c r="D133" s="36"/>
      <c r="E133" s="36"/>
      <c r="F133" s="36"/>
    </row>
    <row r="134" spans="1:6" ht="15" x14ac:dyDescent="0.3">
      <c r="A134" s="36"/>
      <c r="B134" s="36"/>
      <c r="C134" s="36"/>
      <c r="D134" s="36"/>
      <c r="E134" s="36"/>
      <c r="F134" s="36"/>
    </row>
    <row r="135" spans="1:6" ht="15" x14ac:dyDescent="0.3">
      <c r="A135" s="36"/>
      <c r="B135" s="36"/>
      <c r="C135" s="36"/>
      <c r="D135" s="36"/>
      <c r="E135" s="36"/>
      <c r="F135" s="36"/>
    </row>
    <row r="136" spans="1:6" ht="15" x14ac:dyDescent="0.3">
      <c r="A136" s="36"/>
      <c r="B136" s="36"/>
      <c r="C136" s="36"/>
      <c r="D136" s="36"/>
      <c r="E136" s="36"/>
      <c r="F136" s="36"/>
    </row>
    <row r="137" spans="1:6" ht="15" x14ac:dyDescent="0.3">
      <c r="A137" s="36"/>
      <c r="B137" s="36"/>
      <c r="C137" s="36"/>
      <c r="D137" s="36"/>
      <c r="E137" s="36"/>
      <c r="F137" s="36"/>
    </row>
    <row r="138" spans="1:6" ht="15" x14ac:dyDescent="0.3">
      <c r="A138" s="36"/>
      <c r="B138" s="36"/>
      <c r="C138" s="36"/>
      <c r="D138" s="36"/>
      <c r="E138" s="36"/>
      <c r="F138" s="36"/>
    </row>
    <row r="139" spans="1:6" ht="15" x14ac:dyDescent="0.3">
      <c r="A139" s="36"/>
      <c r="B139" s="36"/>
      <c r="C139" s="36"/>
      <c r="D139" s="36"/>
      <c r="E139" s="36"/>
      <c r="F139" s="36"/>
    </row>
    <row r="140" spans="1:6" ht="15" x14ac:dyDescent="0.3">
      <c r="A140" s="36"/>
      <c r="B140" s="36"/>
      <c r="C140" s="36"/>
      <c r="D140" s="36"/>
      <c r="E140" s="36"/>
      <c r="F140" s="36"/>
    </row>
    <row r="141" spans="1:6" ht="15" x14ac:dyDescent="0.3">
      <c r="A141" s="36"/>
      <c r="B141" s="36"/>
      <c r="C141" s="36"/>
      <c r="D141" s="36"/>
      <c r="E141" s="36"/>
      <c r="F141" s="36"/>
    </row>
    <row r="142" spans="1:6" ht="15" x14ac:dyDescent="0.3">
      <c r="A142" s="36"/>
      <c r="B142" s="36"/>
      <c r="C142" s="36"/>
      <c r="D142" s="36"/>
      <c r="E142" s="36"/>
      <c r="F142" s="36"/>
    </row>
    <row r="143" spans="1:6" ht="15" x14ac:dyDescent="0.3">
      <c r="A143" s="36"/>
      <c r="B143" s="36"/>
      <c r="C143" s="36"/>
      <c r="D143" s="36"/>
      <c r="E143" s="36"/>
      <c r="F143" s="36"/>
    </row>
    <row r="144" spans="1:6" ht="15" x14ac:dyDescent="0.3">
      <c r="A144" s="36"/>
      <c r="B144" s="36"/>
      <c r="C144" s="36"/>
      <c r="D144" s="36"/>
      <c r="E144" s="36"/>
      <c r="F144" s="36"/>
    </row>
    <row r="145" spans="1:6" ht="15" x14ac:dyDescent="0.3">
      <c r="A145" s="36"/>
      <c r="B145" s="36"/>
      <c r="C145" s="36"/>
      <c r="D145" s="36"/>
      <c r="E145" s="36"/>
      <c r="F145" s="36"/>
    </row>
    <row r="146" spans="1:6" ht="15" x14ac:dyDescent="0.3">
      <c r="A146" s="36"/>
      <c r="B146" s="36"/>
      <c r="C146" s="36"/>
      <c r="D146" s="36"/>
      <c r="E146" s="36"/>
      <c r="F146" s="36"/>
    </row>
    <row r="147" spans="1:6" ht="15" x14ac:dyDescent="0.3">
      <c r="A147" s="36"/>
      <c r="B147" s="36"/>
      <c r="C147" s="36"/>
      <c r="D147" s="36"/>
      <c r="E147" s="36"/>
      <c r="F147" s="36"/>
    </row>
    <row r="148" spans="1:6" ht="15" x14ac:dyDescent="0.3">
      <c r="A148" s="36"/>
      <c r="B148" s="36"/>
      <c r="C148" s="36"/>
      <c r="D148" s="36"/>
      <c r="E148" s="36"/>
      <c r="F148" s="36"/>
    </row>
    <row r="149" spans="1:6" ht="15" x14ac:dyDescent="0.3">
      <c r="A149" s="36"/>
      <c r="B149" s="36"/>
      <c r="C149" s="36"/>
      <c r="D149" s="36"/>
      <c r="E149" s="36"/>
      <c r="F149" s="36"/>
    </row>
    <row r="150" spans="1:6" ht="15" x14ac:dyDescent="0.3">
      <c r="A150" s="36"/>
      <c r="B150" s="36"/>
      <c r="C150" s="36"/>
      <c r="D150" s="36"/>
      <c r="E150" s="36"/>
      <c r="F150" s="36"/>
    </row>
    <row r="151" spans="1:6" ht="15" x14ac:dyDescent="0.3">
      <c r="A151" s="36"/>
      <c r="B151" s="36"/>
      <c r="C151" s="36"/>
      <c r="D151" s="36"/>
      <c r="E151" s="36"/>
      <c r="F151" s="36"/>
    </row>
    <row r="152" spans="1:6" ht="15" x14ac:dyDescent="0.3">
      <c r="A152" s="36"/>
      <c r="B152" s="36"/>
      <c r="C152" s="36"/>
      <c r="D152" s="36"/>
      <c r="E152" s="36"/>
      <c r="F152" s="36"/>
    </row>
    <row r="153" spans="1:6" ht="15" x14ac:dyDescent="0.3">
      <c r="A153" s="36"/>
      <c r="B153" s="36"/>
      <c r="C153" s="36"/>
      <c r="D153" s="36"/>
      <c r="E153" s="36"/>
      <c r="F153" s="36"/>
    </row>
    <row r="154" spans="1:6" ht="15" x14ac:dyDescent="0.3">
      <c r="A154" s="36"/>
      <c r="B154" s="36"/>
      <c r="C154" s="36"/>
      <c r="D154" s="36"/>
      <c r="E154" s="36"/>
      <c r="F154" s="36"/>
    </row>
    <row r="155" spans="1:6" ht="15" x14ac:dyDescent="0.3">
      <c r="A155" s="36"/>
      <c r="B155" s="36"/>
      <c r="C155" s="36"/>
      <c r="D155" s="36"/>
      <c r="E155" s="36"/>
      <c r="F155" s="36"/>
    </row>
    <row r="156" spans="1:6" ht="15" x14ac:dyDescent="0.3">
      <c r="A156" s="36"/>
      <c r="B156" s="36"/>
      <c r="C156" s="36"/>
      <c r="D156" s="36"/>
      <c r="E156" s="36"/>
      <c r="F156" s="36"/>
    </row>
    <row r="157" spans="1:6" ht="15" x14ac:dyDescent="0.3">
      <c r="A157" s="36"/>
      <c r="B157" s="36"/>
      <c r="C157" s="36"/>
      <c r="D157" s="36"/>
      <c r="E157" s="36"/>
      <c r="F157" s="36"/>
    </row>
    <row r="158" spans="1:6" ht="15" x14ac:dyDescent="0.3">
      <c r="A158" s="36"/>
      <c r="B158" s="36"/>
      <c r="C158" s="36"/>
      <c r="D158" s="36"/>
      <c r="E158" s="36"/>
      <c r="F158" s="36"/>
    </row>
    <row r="159" spans="1:6" ht="15" x14ac:dyDescent="0.3">
      <c r="A159" s="36"/>
      <c r="B159" s="36"/>
      <c r="C159" s="36"/>
      <c r="D159" s="36"/>
      <c r="E159" s="36"/>
      <c r="F159" s="36"/>
    </row>
    <row r="160" spans="1:6" ht="15" x14ac:dyDescent="0.3">
      <c r="A160" s="36"/>
      <c r="B160" s="36"/>
      <c r="C160" s="36"/>
      <c r="D160" s="36"/>
      <c r="E160" s="36"/>
      <c r="F160" s="36"/>
    </row>
    <row r="161" spans="1:6" ht="15" x14ac:dyDescent="0.3">
      <c r="A161" s="36"/>
      <c r="B161" s="36"/>
      <c r="C161" s="36"/>
      <c r="D161" s="36"/>
      <c r="E161" s="36"/>
      <c r="F161" s="36"/>
    </row>
    <row r="162" spans="1:6" ht="15" x14ac:dyDescent="0.3">
      <c r="A162" s="36"/>
      <c r="B162" s="36"/>
      <c r="C162" s="36"/>
      <c r="D162" s="36"/>
      <c r="E162" s="36"/>
      <c r="F162" s="36"/>
    </row>
    <row r="163" spans="1:6" ht="15" x14ac:dyDescent="0.3">
      <c r="A163" s="36"/>
      <c r="B163" s="36"/>
      <c r="C163" s="36"/>
      <c r="D163" s="36"/>
      <c r="E163" s="36"/>
      <c r="F163" s="36"/>
    </row>
    <row r="164" spans="1:6" ht="15" x14ac:dyDescent="0.3">
      <c r="A164" s="36"/>
      <c r="B164" s="36"/>
      <c r="C164" s="36"/>
      <c r="D164" s="36"/>
      <c r="E164" s="36"/>
      <c r="F164" s="36"/>
    </row>
    <row r="165" spans="1:6" ht="15" x14ac:dyDescent="0.3">
      <c r="A165" s="36"/>
      <c r="B165" s="36"/>
      <c r="C165" s="36"/>
      <c r="D165" s="36"/>
      <c r="E165" s="36"/>
      <c r="F165" s="36"/>
    </row>
    <row r="166" spans="1:6" ht="15" x14ac:dyDescent="0.3">
      <c r="A166" s="36"/>
      <c r="B166" s="36"/>
      <c r="C166" s="36"/>
      <c r="D166" s="36"/>
      <c r="E166" s="36"/>
      <c r="F166" s="36"/>
    </row>
    <row r="167" spans="1:6" ht="15" x14ac:dyDescent="0.3">
      <c r="A167" s="36"/>
      <c r="B167" s="36"/>
      <c r="C167" s="36"/>
      <c r="D167" s="36"/>
      <c r="E167" s="36"/>
      <c r="F167" s="36"/>
    </row>
    <row r="168" spans="1:6" ht="15" x14ac:dyDescent="0.3">
      <c r="A168" s="36"/>
      <c r="B168" s="36"/>
      <c r="C168" s="36"/>
      <c r="D168" s="36"/>
      <c r="E168" s="36"/>
      <c r="F168" s="36"/>
    </row>
    <row r="169" spans="1:6" ht="15" x14ac:dyDescent="0.3">
      <c r="A169" s="36"/>
      <c r="B169" s="36"/>
      <c r="C169" s="36"/>
      <c r="D169" s="36"/>
      <c r="E169" s="36"/>
      <c r="F169" s="36"/>
    </row>
    <row r="170" spans="1:6" ht="15" x14ac:dyDescent="0.3">
      <c r="A170" s="36"/>
      <c r="B170" s="36"/>
      <c r="C170" s="36"/>
      <c r="D170" s="36"/>
      <c r="E170" s="36"/>
      <c r="F170" s="36"/>
    </row>
    <row r="171" spans="1:6" ht="15" x14ac:dyDescent="0.3">
      <c r="A171" s="36"/>
      <c r="B171" s="36"/>
      <c r="C171" s="36"/>
      <c r="D171" s="36"/>
      <c r="E171" s="36"/>
      <c r="F171" s="36"/>
    </row>
    <row r="172" spans="1:6" ht="15" x14ac:dyDescent="0.3">
      <c r="A172" s="36"/>
      <c r="B172" s="36"/>
      <c r="C172" s="36"/>
      <c r="D172" s="36"/>
      <c r="E172" s="36"/>
      <c r="F172" s="36"/>
    </row>
    <row r="173" spans="1:6" ht="15" x14ac:dyDescent="0.3">
      <c r="A173" s="36"/>
      <c r="B173" s="36"/>
      <c r="C173" s="36"/>
      <c r="D173" s="36"/>
      <c r="E173" s="36"/>
      <c r="F173" s="36"/>
    </row>
    <row r="174" spans="1:6" ht="15" x14ac:dyDescent="0.3">
      <c r="A174" s="36"/>
      <c r="B174" s="36"/>
      <c r="C174" s="36"/>
      <c r="D174" s="36"/>
      <c r="E174" s="36"/>
      <c r="F174" s="36"/>
    </row>
    <row r="175" spans="1:6" ht="15" x14ac:dyDescent="0.3">
      <c r="A175" s="36"/>
      <c r="B175" s="36"/>
      <c r="C175" s="36"/>
      <c r="D175" s="36"/>
      <c r="E175" s="36"/>
      <c r="F175" s="36"/>
    </row>
    <row r="176" spans="1:6" ht="15" x14ac:dyDescent="0.3">
      <c r="A176" s="36"/>
      <c r="B176" s="36"/>
      <c r="C176" s="36"/>
      <c r="D176" s="36"/>
      <c r="E176" s="36"/>
      <c r="F176" s="36"/>
    </row>
    <row r="177" spans="1:6" ht="15" x14ac:dyDescent="0.3">
      <c r="A177" s="36"/>
      <c r="B177" s="36"/>
      <c r="C177" s="36"/>
      <c r="D177" s="36"/>
      <c r="E177" s="36"/>
      <c r="F177" s="36"/>
    </row>
    <row r="178" spans="1:6" ht="15" x14ac:dyDescent="0.3">
      <c r="A178" s="36"/>
      <c r="B178" s="36"/>
      <c r="C178" s="36"/>
      <c r="D178" s="36"/>
      <c r="E178" s="36"/>
      <c r="F178" s="36"/>
    </row>
    <row r="179" spans="1:6" ht="15" x14ac:dyDescent="0.3">
      <c r="A179" s="36"/>
      <c r="B179" s="36"/>
      <c r="C179" s="36"/>
      <c r="D179" s="36"/>
      <c r="E179" s="36"/>
      <c r="F179" s="36"/>
    </row>
    <row r="180" spans="1:6" ht="15" x14ac:dyDescent="0.3">
      <c r="A180" s="36"/>
      <c r="B180" s="36"/>
      <c r="C180" s="36"/>
      <c r="D180" s="36"/>
      <c r="E180" s="36"/>
      <c r="F180" s="36"/>
    </row>
    <row r="181" spans="1:6" ht="15" x14ac:dyDescent="0.3">
      <c r="A181" s="36"/>
      <c r="B181" s="36"/>
      <c r="C181" s="36"/>
      <c r="D181" s="36"/>
      <c r="E181" s="36"/>
      <c r="F181" s="36"/>
    </row>
    <row r="182" spans="1:6" ht="15" x14ac:dyDescent="0.3">
      <c r="A182" s="36"/>
      <c r="B182" s="36"/>
      <c r="C182" s="36"/>
      <c r="D182" s="36"/>
      <c r="E182" s="36"/>
      <c r="F182" s="36"/>
    </row>
    <row r="183" spans="1:6" ht="15" x14ac:dyDescent="0.3">
      <c r="A183" s="36"/>
      <c r="B183" s="36"/>
      <c r="C183" s="36"/>
      <c r="D183" s="36"/>
      <c r="E183" s="36"/>
      <c r="F183" s="36"/>
    </row>
    <row r="184" spans="1:6" ht="15" x14ac:dyDescent="0.3">
      <c r="A184" s="36"/>
      <c r="B184" s="36"/>
      <c r="C184" s="36"/>
      <c r="D184" s="36"/>
      <c r="E184" s="36"/>
      <c r="F184" s="36"/>
    </row>
    <row r="185" spans="1:6" ht="15" x14ac:dyDescent="0.3">
      <c r="A185" s="36"/>
      <c r="B185" s="36"/>
      <c r="C185" s="36"/>
      <c r="D185" s="36"/>
      <c r="E185" s="36"/>
      <c r="F185" s="36"/>
    </row>
    <row r="186" spans="1:6" ht="15" x14ac:dyDescent="0.3">
      <c r="A186" s="36"/>
      <c r="B186" s="36"/>
      <c r="C186" s="36"/>
      <c r="D186" s="36"/>
      <c r="E186" s="36"/>
      <c r="F186" s="36"/>
    </row>
    <row r="187" spans="1:6" ht="15" x14ac:dyDescent="0.3">
      <c r="A187" s="36"/>
      <c r="B187" s="36"/>
      <c r="C187" s="36"/>
      <c r="D187" s="36"/>
      <c r="E187" s="36"/>
      <c r="F187" s="36"/>
    </row>
    <row r="188" spans="1:6" ht="15" x14ac:dyDescent="0.3">
      <c r="A188" s="36"/>
      <c r="B188" s="36"/>
      <c r="C188" s="36"/>
      <c r="D188" s="36"/>
      <c r="E188" s="36"/>
      <c r="F188" s="36"/>
    </row>
    <row r="189" spans="1:6" ht="15" x14ac:dyDescent="0.3">
      <c r="A189" s="36"/>
      <c r="B189" s="36"/>
      <c r="C189" s="36"/>
      <c r="D189" s="36"/>
      <c r="E189" s="36"/>
      <c r="F189" s="36"/>
    </row>
    <row r="190" spans="1:6" ht="15" x14ac:dyDescent="0.3">
      <c r="A190" s="36"/>
      <c r="B190" s="36"/>
      <c r="C190" s="36"/>
      <c r="D190" s="36"/>
      <c r="E190" s="36"/>
      <c r="F190" s="36"/>
    </row>
    <row r="191" spans="1:6" ht="15" x14ac:dyDescent="0.3">
      <c r="A191" s="36"/>
      <c r="B191" s="36"/>
      <c r="C191" s="36"/>
      <c r="D191" s="36"/>
      <c r="E191" s="36"/>
      <c r="F191" s="36"/>
    </row>
    <row r="192" spans="1:6" ht="15" x14ac:dyDescent="0.3">
      <c r="A192" s="36"/>
      <c r="B192" s="36"/>
      <c r="C192" s="36"/>
      <c r="D192" s="36"/>
      <c r="E192" s="36"/>
      <c r="F192" s="36"/>
    </row>
    <row r="193" spans="1:6" ht="15" x14ac:dyDescent="0.3">
      <c r="A193" s="36"/>
      <c r="B193" s="36"/>
      <c r="C193" s="36"/>
      <c r="D193" s="36"/>
      <c r="E193" s="36"/>
      <c r="F193" s="36"/>
    </row>
    <row r="194" spans="1:6" ht="15" x14ac:dyDescent="0.3">
      <c r="A194" s="36"/>
      <c r="B194" s="36"/>
      <c r="C194" s="36"/>
      <c r="D194" s="36"/>
      <c r="E194" s="36"/>
      <c r="F194" s="36"/>
    </row>
    <row r="195" spans="1:6" ht="15" x14ac:dyDescent="0.3">
      <c r="A195" s="36"/>
      <c r="B195" s="36"/>
      <c r="C195" s="36"/>
      <c r="D195" s="36"/>
      <c r="E195" s="36"/>
      <c r="F195" s="36"/>
    </row>
    <row r="196" spans="1:6" ht="15" x14ac:dyDescent="0.3">
      <c r="A196" s="36"/>
      <c r="B196" s="36"/>
      <c r="C196" s="36"/>
      <c r="D196" s="36"/>
      <c r="E196" s="36"/>
      <c r="F196" s="36"/>
    </row>
    <row r="197" spans="1:6" ht="15" x14ac:dyDescent="0.3">
      <c r="A197" s="36"/>
      <c r="B197" s="36"/>
      <c r="C197" s="36"/>
      <c r="D197" s="36"/>
      <c r="E197" s="36"/>
      <c r="F197" s="36"/>
    </row>
    <row r="198" spans="1:6" ht="15" x14ac:dyDescent="0.3">
      <c r="A198" s="36"/>
      <c r="B198" s="36"/>
      <c r="C198" s="36"/>
      <c r="D198" s="36"/>
      <c r="E198" s="36"/>
      <c r="F198" s="36"/>
    </row>
    <row r="199" spans="1:6" ht="15" x14ac:dyDescent="0.3">
      <c r="A199" s="36"/>
      <c r="B199" s="36"/>
      <c r="C199" s="36"/>
      <c r="D199" s="36"/>
      <c r="E199" s="36"/>
      <c r="F199" s="36"/>
    </row>
    <row r="200" spans="1:6" ht="15" x14ac:dyDescent="0.3">
      <c r="A200" s="36"/>
      <c r="B200" s="36"/>
      <c r="C200" s="36"/>
      <c r="D200" s="36"/>
      <c r="E200" s="36"/>
      <c r="F200" s="36"/>
    </row>
    <row r="201" spans="1:6" ht="15" x14ac:dyDescent="0.3">
      <c r="A201" s="36"/>
      <c r="B201" s="36"/>
      <c r="C201" s="36"/>
      <c r="D201" s="36"/>
      <c r="E201" s="36"/>
      <c r="F201" s="36"/>
    </row>
    <row r="202" spans="1:6" ht="15" x14ac:dyDescent="0.3">
      <c r="A202" s="36"/>
      <c r="B202" s="36"/>
      <c r="C202" s="36"/>
      <c r="D202" s="36"/>
      <c r="E202" s="36"/>
      <c r="F202" s="36"/>
    </row>
    <row r="203" spans="1:6" ht="15" x14ac:dyDescent="0.3">
      <c r="A203" s="36"/>
      <c r="B203" s="36"/>
      <c r="C203" s="36"/>
      <c r="D203" s="36"/>
      <c r="E203" s="36"/>
      <c r="F203" s="36"/>
    </row>
    <row r="204" spans="1:6" ht="15" x14ac:dyDescent="0.3">
      <c r="A204" s="36"/>
      <c r="B204" s="36"/>
      <c r="C204" s="36"/>
      <c r="D204" s="36"/>
      <c r="E204" s="36"/>
      <c r="F204" s="36"/>
    </row>
    <row r="205" spans="1:6" ht="15" x14ac:dyDescent="0.3">
      <c r="A205" s="36"/>
      <c r="B205" s="36"/>
      <c r="C205" s="36"/>
      <c r="D205" s="36"/>
      <c r="E205" s="36"/>
      <c r="F205" s="36"/>
    </row>
    <row r="206" spans="1:6" ht="15" x14ac:dyDescent="0.3">
      <c r="A206" s="36"/>
      <c r="B206" s="36"/>
      <c r="C206" s="36"/>
      <c r="D206" s="36"/>
      <c r="E206" s="36"/>
      <c r="F206" s="36"/>
    </row>
    <row r="207" spans="1:6" ht="15" x14ac:dyDescent="0.3">
      <c r="A207" s="36"/>
      <c r="B207" s="36"/>
      <c r="C207" s="36"/>
      <c r="D207" s="36"/>
      <c r="E207" s="36"/>
      <c r="F207" s="36"/>
    </row>
    <row r="208" spans="1:6" ht="15" x14ac:dyDescent="0.3">
      <c r="A208" s="36"/>
      <c r="B208" s="36"/>
      <c r="C208" s="36"/>
      <c r="D208" s="36"/>
      <c r="E208" s="36"/>
      <c r="F208" s="36"/>
    </row>
    <row r="209" spans="1:6" ht="15" x14ac:dyDescent="0.3">
      <c r="A209" s="36"/>
      <c r="B209" s="36"/>
      <c r="C209" s="36"/>
      <c r="D209" s="36"/>
      <c r="E209" s="36"/>
      <c r="F209" s="36"/>
    </row>
    <row r="210" spans="1:6" ht="15" x14ac:dyDescent="0.3">
      <c r="A210" s="36"/>
      <c r="B210" s="36"/>
      <c r="C210" s="36"/>
      <c r="D210" s="36"/>
      <c r="E210" s="36"/>
      <c r="F210" s="36"/>
    </row>
    <row r="211" spans="1:6" ht="15" x14ac:dyDescent="0.3">
      <c r="A211" s="36"/>
      <c r="B211" s="36"/>
      <c r="C211" s="36"/>
      <c r="D211" s="36"/>
      <c r="E211" s="36"/>
      <c r="F211" s="36"/>
    </row>
    <row r="212" spans="1:6" ht="15" x14ac:dyDescent="0.3">
      <c r="A212" s="36"/>
      <c r="B212" s="36"/>
      <c r="C212" s="36"/>
      <c r="D212" s="36"/>
      <c r="E212" s="36"/>
      <c r="F212" s="36"/>
    </row>
    <row r="213" spans="1:6" ht="15" x14ac:dyDescent="0.3">
      <c r="A213" s="36"/>
      <c r="B213" s="36"/>
      <c r="C213" s="36"/>
      <c r="D213" s="36"/>
      <c r="E213" s="36"/>
      <c r="F213" s="36"/>
    </row>
    <row r="214" spans="1:6" ht="15" x14ac:dyDescent="0.3">
      <c r="A214" s="36"/>
      <c r="B214" s="36"/>
      <c r="C214" s="36"/>
      <c r="D214" s="36"/>
      <c r="E214" s="36"/>
      <c r="F214" s="36"/>
    </row>
    <row r="215" spans="1:6" ht="15" x14ac:dyDescent="0.3">
      <c r="A215" s="36"/>
      <c r="B215" s="36"/>
      <c r="C215" s="36"/>
      <c r="D215" s="36"/>
      <c r="E215" s="36"/>
      <c r="F215" s="36"/>
    </row>
    <row r="216" spans="1:6" ht="15" x14ac:dyDescent="0.3">
      <c r="A216" s="36"/>
      <c r="B216" s="36"/>
      <c r="C216" s="36"/>
      <c r="D216" s="36"/>
      <c r="E216" s="36"/>
      <c r="F216" s="36"/>
    </row>
    <row r="217" spans="1:6" ht="15" x14ac:dyDescent="0.3">
      <c r="A217" s="36"/>
      <c r="B217" s="36"/>
      <c r="C217" s="36"/>
      <c r="D217" s="36"/>
      <c r="E217" s="36"/>
      <c r="F217" s="36"/>
    </row>
    <row r="218" spans="1:6" ht="15" x14ac:dyDescent="0.3">
      <c r="A218" s="36"/>
      <c r="B218" s="36"/>
      <c r="C218" s="36"/>
      <c r="D218" s="36"/>
      <c r="E218" s="36"/>
      <c r="F218" s="36"/>
    </row>
    <row r="219" spans="1:6" ht="15" x14ac:dyDescent="0.3">
      <c r="A219" s="36"/>
      <c r="B219" s="36"/>
      <c r="C219" s="36"/>
      <c r="D219" s="36"/>
      <c r="E219" s="36"/>
      <c r="F219" s="36"/>
    </row>
    <row r="220" spans="1:6" ht="15" x14ac:dyDescent="0.3">
      <c r="A220" s="36"/>
      <c r="B220" s="36"/>
      <c r="C220" s="36"/>
      <c r="D220" s="36"/>
      <c r="E220" s="36"/>
      <c r="F220" s="36"/>
    </row>
    <row r="221" spans="1:6" ht="15" x14ac:dyDescent="0.3">
      <c r="A221" s="36"/>
      <c r="B221" s="36"/>
      <c r="C221" s="36"/>
      <c r="D221" s="36"/>
      <c r="E221" s="36"/>
      <c r="F221" s="36"/>
    </row>
    <row r="222" spans="1:6" ht="15" x14ac:dyDescent="0.3">
      <c r="A222" s="36"/>
      <c r="B222" s="36"/>
      <c r="C222" s="36"/>
      <c r="D222" s="36"/>
      <c r="E222" s="36"/>
      <c r="F222" s="36"/>
    </row>
    <row r="223" spans="1:6" ht="15" x14ac:dyDescent="0.3">
      <c r="A223" s="36"/>
      <c r="B223" s="36"/>
      <c r="C223" s="36"/>
      <c r="D223" s="36"/>
      <c r="E223" s="36"/>
      <c r="F223" s="36"/>
    </row>
    <row r="224" spans="1:6" ht="15" x14ac:dyDescent="0.3">
      <c r="A224" s="36"/>
      <c r="B224" s="36"/>
      <c r="C224" s="36"/>
      <c r="D224" s="36"/>
      <c r="E224" s="36"/>
      <c r="F224" s="36"/>
    </row>
    <row r="225" spans="1:6" ht="15" x14ac:dyDescent="0.3">
      <c r="A225" s="36"/>
      <c r="B225" s="36"/>
      <c r="C225" s="36"/>
      <c r="D225" s="36"/>
      <c r="E225" s="36"/>
      <c r="F225" s="36"/>
    </row>
    <row r="226" spans="1:6" ht="15" x14ac:dyDescent="0.3">
      <c r="A226" s="36"/>
      <c r="B226" s="36"/>
      <c r="C226" s="36"/>
      <c r="D226" s="36"/>
      <c r="E226" s="36"/>
      <c r="F226" s="36"/>
    </row>
    <row r="227" spans="1:6" ht="15" x14ac:dyDescent="0.3">
      <c r="A227" s="36"/>
      <c r="B227" s="36"/>
      <c r="C227" s="36"/>
      <c r="D227" s="36"/>
      <c r="E227" s="36"/>
      <c r="F227" s="36"/>
    </row>
    <row r="228" spans="1:6" ht="15" x14ac:dyDescent="0.3">
      <c r="A228" s="36"/>
      <c r="B228" s="36"/>
      <c r="C228" s="36"/>
      <c r="D228" s="36"/>
      <c r="E228" s="36"/>
      <c r="F228" s="36"/>
    </row>
    <row r="229" spans="1:6" ht="15" x14ac:dyDescent="0.3">
      <c r="A229" s="36"/>
      <c r="B229" s="36"/>
      <c r="C229" s="36"/>
      <c r="D229" s="36"/>
      <c r="E229" s="36"/>
      <c r="F229" s="36"/>
    </row>
    <row r="230" spans="1:6" ht="15" x14ac:dyDescent="0.3">
      <c r="A230" s="36"/>
      <c r="B230" s="36"/>
      <c r="C230" s="36"/>
      <c r="D230" s="36"/>
      <c r="E230" s="36"/>
      <c r="F230" s="36"/>
    </row>
    <row r="231" spans="1:6" ht="15" x14ac:dyDescent="0.3">
      <c r="A231" s="36"/>
      <c r="B231" s="36"/>
      <c r="C231" s="36"/>
      <c r="D231" s="36"/>
      <c r="E231" s="36"/>
      <c r="F231" s="36"/>
    </row>
    <row r="232" spans="1:6" ht="15" x14ac:dyDescent="0.3">
      <c r="A232" s="36"/>
      <c r="B232" s="36"/>
      <c r="C232" s="36"/>
      <c r="D232" s="36"/>
      <c r="E232" s="36"/>
      <c r="F232" s="36"/>
    </row>
    <row r="233" spans="1:6" ht="15" x14ac:dyDescent="0.3">
      <c r="A233" s="36"/>
      <c r="B233" s="36"/>
      <c r="C233" s="36"/>
      <c r="D233" s="36"/>
      <c r="E233" s="36"/>
      <c r="F233" s="36"/>
    </row>
    <row r="234" spans="1:6" ht="15" x14ac:dyDescent="0.3">
      <c r="A234" s="36"/>
      <c r="B234" s="36"/>
      <c r="C234" s="36"/>
      <c r="D234" s="36"/>
      <c r="E234" s="36"/>
      <c r="F234" s="36"/>
    </row>
    <row r="235" spans="1:6" ht="15" x14ac:dyDescent="0.3">
      <c r="A235" s="36"/>
      <c r="B235" s="36"/>
      <c r="C235" s="36"/>
      <c r="D235" s="36"/>
      <c r="E235" s="36"/>
      <c r="F235" s="36"/>
    </row>
    <row r="236" spans="1:6" ht="15" x14ac:dyDescent="0.3">
      <c r="A236" s="36"/>
      <c r="B236" s="36"/>
      <c r="C236" s="36"/>
      <c r="D236" s="36"/>
      <c r="E236" s="36"/>
      <c r="F236" s="36"/>
    </row>
    <row r="237" spans="1:6" ht="15" x14ac:dyDescent="0.3">
      <c r="A237" s="36"/>
      <c r="B237" s="36"/>
      <c r="C237" s="36"/>
      <c r="D237" s="36"/>
      <c r="E237" s="36"/>
      <c r="F237" s="36"/>
    </row>
    <row r="238" spans="1:6" ht="15" x14ac:dyDescent="0.3">
      <c r="A238" s="36"/>
      <c r="B238" s="36"/>
      <c r="C238" s="36"/>
      <c r="D238" s="36"/>
      <c r="E238" s="36"/>
      <c r="F238" s="36"/>
    </row>
    <row r="239" spans="1:6" ht="15" x14ac:dyDescent="0.3">
      <c r="A239" s="36"/>
      <c r="B239" s="36"/>
      <c r="C239" s="36"/>
      <c r="D239" s="36"/>
      <c r="E239" s="36"/>
      <c r="F239" s="36"/>
    </row>
    <row r="240" spans="1:6" ht="15" x14ac:dyDescent="0.3">
      <c r="A240" s="36"/>
      <c r="B240" s="36"/>
      <c r="C240" s="36"/>
      <c r="D240" s="36"/>
      <c r="E240" s="36"/>
      <c r="F240" s="36"/>
    </row>
    <row r="241" spans="1:6" ht="15" x14ac:dyDescent="0.3">
      <c r="A241" s="36"/>
      <c r="B241" s="36"/>
      <c r="C241" s="36"/>
      <c r="D241" s="36"/>
      <c r="E241" s="36"/>
      <c r="F241" s="36"/>
    </row>
    <row r="242" spans="1:6" ht="15" x14ac:dyDescent="0.3">
      <c r="A242" s="36"/>
      <c r="B242" s="36"/>
      <c r="C242" s="36"/>
      <c r="D242" s="36"/>
      <c r="E242" s="36"/>
      <c r="F242" s="36"/>
    </row>
    <row r="243" spans="1:6" ht="15" x14ac:dyDescent="0.3">
      <c r="A243" s="36"/>
      <c r="B243" s="36"/>
      <c r="C243" s="36"/>
      <c r="D243" s="36"/>
      <c r="E243" s="36"/>
      <c r="F243" s="36"/>
    </row>
    <row r="244" spans="1:6" ht="15" x14ac:dyDescent="0.3">
      <c r="A244" s="36"/>
      <c r="B244" s="36"/>
      <c r="C244" s="36"/>
      <c r="D244" s="36"/>
      <c r="E244" s="36"/>
      <c r="F244" s="36"/>
    </row>
    <row r="245" spans="1:6" ht="15" x14ac:dyDescent="0.3">
      <c r="A245" s="36"/>
      <c r="B245" s="36"/>
      <c r="C245" s="36"/>
      <c r="D245" s="36"/>
      <c r="E245" s="36"/>
      <c r="F245" s="36"/>
    </row>
    <row r="246" spans="1:6" ht="15" x14ac:dyDescent="0.3">
      <c r="A246" s="36"/>
      <c r="B246" s="36"/>
      <c r="C246" s="36"/>
      <c r="D246" s="36"/>
      <c r="E246" s="36"/>
      <c r="F246" s="36"/>
    </row>
    <row r="247" spans="1:6" ht="15" x14ac:dyDescent="0.3">
      <c r="A247" s="36"/>
      <c r="B247" s="36"/>
      <c r="C247" s="36"/>
      <c r="D247" s="36"/>
      <c r="E247" s="36"/>
      <c r="F247" s="36"/>
    </row>
    <row r="248" spans="1:6" ht="15" x14ac:dyDescent="0.3">
      <c r="A248" s="36"/>
      <c r="B248" s="36"/>
      <c r="C248" s="36"/>
      <c r="D248" s="36"/>
      <c r="E248" s="36"/>
      <c r="F248" s="36"/>
    </row>
    <row r="249" spans="1:6" ht="15" x14ac:dyDescent="0.3">
      <c r="A249" s="36"/>
      <c r="B249" s="36"/>
      <c r="C249" s="36"/>
      <c r="D249" s="36"/>
      <c r="E249" s="36"/>
      <c r="F249" s="36"/>
    </row>
    <row r="250" spans="1:6" ht="15" x14ac:dyDescent="0.3">
      <c r="A250" s="36"/>
      <c r="B250" s="36"/>
      <c r="C250" s="36"/>
      <c r="D250" s="36"/>
      <c r="E250" s="36"/>
      <c r="F250" s="36"/>
    </row>
    <row r="251" spans="1:6" ht="15" x14ac:dyDescent="0.3">
      <c r="A251" s="36"/>
      <c r="B251" s="36"/>
      <c r="C251" s="36"/>
      <c r="D251" s="36"/>
      <c r="E251" s="36"/>
      <c r="F251" s="36"/>
    </row>
    <row r="252" spans="1:6" ht="15" x14ac:dyDescent="0.3">
      <c r="A252" s="36"/>
      <c r="B252" s="36"/>
      <c r="C252" s="36"/>
      <c r="D252" s="36"/>
      <c r="E252" s="36"/>
      <c r="F252" s="36"/>
    </row>
    <row r="253" spans="1:6" ht="15" x14ac:dyDescent="0.3">
      <c r="A253" s="36"/>
      <c r="B253" s="36"/>
      <c r="C253" s="36"/>
      <c r="D253" s="36"/>
      <c r="E253" s="36"/>
      <c r="F253" s="36"/>
    </row>
    <row r="254" spans="1:6" ht="15" x14ac:dyDescent="0.3">
      <c r="A254" s="36"/>
      <c r="B254" s="36"/>
      <c r="C254" s="36"/>
      <c r="D254" s="36"/>
      <c r="E254" s="36"/>
      <c r="F254" s="36"/>
    </row>
    <row r="255" spans="1:6" ht="15" x14ac:dyDescent="0.3">
      <c r="A255" s="36"/>
      <c r="B255" s="36"/>
      <c r="C255" s="36"/>
      <c r="D255" s="36"/>
      <c r="E255" s="36"/>
      <c r="F255" s="36"/>
    </row>
    <row r="256" spans="1:6" ht="15" x14ac:dyDescent="0.3">
      <c r="A256" s="36"/>
      <c r="B256" s="36"/>
      <c r="C256" s="36"/>
      <c r="D256" s="36"/>
      <c r="E256" s="36"/>
      <c r="F256" s="36"/>
    </row>
    <row r="257" spans="1:6" ht="15" x14ac:dyDescent="0.3">
      <c r="A257" s="36"/>
      <c r="B257" s="36"/>
      <c r="C257" s="36"/>
      <c r="D257" s="36"/>
      <c r="E257" s="36"/>
      <c r="F257" s="36"/>
    </row>
    <row r="258" spans="1:6" ht="15" x14ac:dyDescent="0.3">
      <c r="A258" s="36"/>
      <c r="B258" s="36"/>
      <c r="C258" s="36"/>
      <c r="D258" s="36"/>
      <c r="E258" s="36"/>
      <c r="F258" s="36"/>
    </row>
    <row r="259" spans="1:6" ht="15" x14ac:dyDescent="0.3">
      <c r="A259" s="36"/>
      <c r="B259" s="36"/>
      <c r="C259" s="36"/>
      <c r="D259" s="36"/>
      <c r="E259" s="36"/>
      <c r="F259" s="36"/>
    </row>
    <row r="260" spans="1:6" ht="15" x14ac:dyDescent="0.3">
      <c r="A260" s="36"/>
      <c r="B260" s="36"/>
      <c r="C260" s="36"/>
      <c r="D260" s="36"/>
      <c r="E260" s="36"/>
      <c r="F260" s="36"/>
    </row>
    <row r="261" spans="1:6" ht="15" x14ac:dyDescent="0.3">
      <c r="A261" s="36"/>
      <c r="B261" s="36"/>
      <c r="C261" s="36"/>
      <c r="D261" s="36"/>
      <c r="E261" s="36"/>
      <c r="F261" s="36"/>
    </row>
    <row r="262" spans="1:6" ht="15" x14ac:dyDescent="0.3">
      <c r="A262" s="36"/>
      <c r="B262" s="36"/>
      <c r="C262" s="36"/>
      <c r="D262" s="36"/>
      <c r="E262" s="36"/>
      <c r="F262" s="36"/>
    </row>
    <row r="263" spans="1:6" ht="15" x14ac:dyDescent="0.3">
      <c r="A263" s="36"/>
      <c r="B263" s="36"/>
      <c r="C263" s="36"/>
      <c r="D263" s="36"/>
      <c r="E263" s="36"/>
      <c r="F263" s="36"/>
    </row>
    <row r="264" spans="1:6" ht="15" x14ac:dyDescent="0.3">
      <c r="A264" s="36"/>
      <c r="B264" s="36"/>
      <c r="C264" s="36"/>
      <c r="D264" s="36"/>
      <c r="E264" s="36"/>
      <c r="F264" s="36"/>
    </row>
    <row r="265" spans="1:6" ht="15" x14ac:dyDescent="0.3">
      <c r="A265" s="36"/>
      <c r="B265" s="36"/>
      <c r="C265" s="36"/>
      <c r="D265" s="36"/>
      <c r="E265" s="36"/>
      <c r="F265" s="36"/>
    </row>
    <row r="266" spans="1:6" ht="15" x14ac:dyDescent="0.3">
      <c r="A266" s="36"/>
      <c r="B266" s="36"/>
      <c r="C266" s="36"/>
      <c r="D266" s="36"/>
      <c r="E266" s="36"/>
      <c r="F266" s="36"/>
    </row>
    <row r="267" spans="1:6" ht="15" x14ac:dyDescent="0.3">
      <c r="A267" s="36"/>
      <c r="B267" s="36"/>
      <c r="C267" s="36"/>
      <c r="D267" s="36"/>
      <c r="E267" s="36"/>
      <c r="F267" s="36"/>
    </row>
    <row r="268" spans="1:6" ht="15" x14ac:dyDescent="0.3">
      <c r="A268" s="36"/>
      <c r="B268" s="36"/>
      <c r="C268" s="36"/>
      <c r="D268" s="36"/>
      <c r="E268" s="36"/>
      <c r="F268" s="36"/>
    </row>
    <row r="269" spans="1:6" ht="15" x14ac:dyDescent="0.3">
      <c r="A269" s="36"/>
      <c r="B269" s="36"/>
      <c r="C269" s="36"/>
      <c r="D269" s="36"/>
      <c r="E269" s="36"/>
      <c r="F269" s="36"/>
    </row>
    <row r="270" spans="1:6" ht="15" x14ac:dyDescent="0.3">
      <c r="A270" s="36"/>
      <c r="B270" s="36"/>
      <c r="C270" s="36"/>
      <c r="D270" s="36"/>
      <c r="E270" s="36"/>
      <c r="F270" s="36"/>
    </row>
    <row r="271" spans="1:6" ht="15" x14ac:dyDescent="0.3">
      <c r="A271" s="36"/>
      <c r="B271" s="36"/>
      <c r="C271" s="36"/>
      <c r="D271" s="36"/>
      <c r="E271" s="36"/>
      <c r="F271" s="36"/>
    </row>
    <row r="272" spans="1:6" ht="15" x14ac:dyDescent="0.3">
      <c r="A272" s="36"/>
      <c r="B272" s="36"/>
      <c r="C272" s="36"/>
      <c r="D272" s="36"/>
      <c r="E272" s="36"/>
      <c r="F272" s="36"/>
    </row>
    <row r="273" spans="1:6" ht="15" x14ac:dyDescent="0.3">
      <c r="A273" s="36"/>
      <c r="B273" s="36"/>
      <c r="C273" s="36"/>
      <c r="D273" s="36"/>
      <c r="E273" s="36"/>
      <c r="F273" s="36"/>
    </row>
    <row r="274" spans="1:6" ht="15" x14ac:dyDescent="0.3">
      <c r="A274" s="36"/>
      <c r="B274" s="36"/>
      <c r="C274" s="36"/>
      <c r="D274" s="36"/>
      <c r="E274" s="36"/>
      <c r="F274" s="36"/>
    </row>
    <row r="275" spans="1:6" ht="15" x14ac:dyDescent="0.3">
      <c r="A275" s="36"/>
      <c r="B275" s="36"/>
      <c r="C275" s="36"/>
      <c r="D275" s="36"/>
      <c r="E275" s="36"/>
      <c r="F275" s="36"/>
    </row>
    <row r="276" spans="1:6" ht="15" x14ac:dyDescent="0.3">
      <c r="A276" s="36"/>
      <c r="B276" s="36"/>
      <c r="C276" s="36"/>
      <c r="D276" s="36"/>
      <c r="E276" s="36"/>
      <c r="F276" s="36"/>
    </row>
    <row r="277" spans="1:6" ht="15" x14ac:dyDescent="0.3">
      <c r="A277" s="36"/>
      <c r="B277" s="36"/>
      <c r="C277" s="36"/>
      <c r="D277" s="36"/>
      <c r="E277" s="36"/>
      <c r="F277" s="36"/>
    </row>
    <row r="278" spans="1:6" ht="15" x14ac:dyDescent="0.3">
      <c r="A278" s="36"/>
      <c r="B278" s="36"/>
      <c r="C278" s="36"/>
      <c r="D278" s="36"/>
      <c r="E278" s="36"/>
      <c r="F278" s="36"/>
    </row>
    <row r="279" spans="1:6" ht="15" x14ac:dyDescent="0.3">
      <c r="A279" s="36"/>
      <c r="B279" s="36"/>
      <c r="C279" s="36"/>
      <c r="D279" s="36"/>
      <c r="E279" s="36"/>
      <c r="F279" s="36"/>
    </row>
    <row r="280" spans="1:6" ht="15" x14ac:dyDescent="0.3">
      <c r="A280" s="36"/>
      <c r="B280" s="36"/>
      <c r="C280" s="36"/>
      <c r="D280" s="36"/>
      <c r="E280" s="36"/>
      <c r="F280" s="36"/>
    </row>
    <row r="281" spans="1:6" ht="15" x14ac:dyDescent="0.3">
      <c r="A281" s="36"/>
      <c r="B281" s="36"/>
      <c r="C281" s="36"/>
      <c r="D281" s="36"/>
      <c r="E281" s="36"/>
      <c r="F281" s="36"/>
    </row>
  </sheetData>
  <phoneticPr fontId="4" type="noConversion"/>
  <conditionalFormatting sqref="C9:E9">
    <cfRule type="cellIs" dxfId="73" priority="2" stopIfTrue="1" operator="equal">
      <formula>C$2</formula>
    </cfRule>
  </conditionalFormatting>
  <conditionalFormatting sqref="B9">
    <cfRule type="cellIs" dxfId="72" priority="1" stopIfTrue="1" operator="equal">
      <formula>$B$2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2:I270"/>
  <sheetViews>
    <sheetView workbookViewId="0">
      <selection activeCell="A17" sqref="A17"/>
    </sheetView>
  </sheetViews>
  <sheetFormatPr defaultColWidth="8.75" defaultRowHeight="12.75" x14ac:dyDescent="0.2"/>
  <cols>
    <col min="1" max="1" width="40" style="41" bestFit="1" customWidth="1"/>
    <col min="2" max="2" width="6.875" style="41" bestFit="1" customWidth="1"/>
    <col min="3" max="3" width="6.5" style="41" bestFit="1" customWidth="1"/>
    <col min="4" max="4" width="8.25" style="41" bestFit="1" customWidth="1"/>
    <col min="5" max="6" width="8.125" style="41" bestFit="1" customWidth="1"/>
    <col min="7" max="8" width="8.375" style="41" bestFit="1" customWidth="1"/>
    <col min="9" max="9" width="9.375" style="41" bestFit="1" customWidth="1"/>
    <col min="10" max="96" width="39.25" style="41" bestFit="1" customWidth="1"/>
    <col min="97" max="97" width="10" style="41" bestFit="1" customWidth="1"/>
    <col min="98" max="16384" width="8.75" style="41"/>
  </cols>
  <sheetData>
    <row r="2" spans="1:9" x14ac:dyDescent="0.2">
      <c r="A2" s="168" t="s">
        <v>280</v>
      </c>
      <c r="B2" s="169" t="s">
        <v>1223</v>
      </c>
    </row>
    <row r="4" spans="1:9" x14ac:dyDescent="0.2">
      <c r="A4" s="170" t="s">
        <v>609</v>
      </c>
      <c r="B4" s="171" t="s">
        <v>350</v>
      </c>
      <c r="C4" s="172" t="s">
        <v>349</v>
      </c>
      <c r="D4" s="172" t="s">
        <v>607</v>
      </c>
      <c r="E4" s="172" t="s">
        <v>650</v>
      </c>
      <c r="F4" s="172" t="s">
        <v>649</v>
      </c>
      <c r="G4" s="172" t="s">
        <v>608</v>
      </c>
      <c r="H4" s="172" t="s">
        <v>651</v>
      </c>
      <c r="I4" s="312" t="s">
        <v>626</v>
      </c>
    </row>
    <row r="5" spans="1:9" x14ac:dyDescent="0.2">
      <c r="A5" s="174" t="s">
        <v>17</v>
      </c>
      <c r="B5" s="313">
        <v>194</v>
      </c>
      <c r="C5" s="176">
        <v>626.9609999999999</v>
      </c>
      <c r="D5" s="176">
        <v>5.9529047047406047</v>
      </c>
      <c r="E5" s="314">
        <v>7.0686569301259966E-3</v>
      </c>
      <c r="F5" s="314">
        <v>4.9768518518518521E-3</v>
      </c>
      <c r="G5" s="176">
        <v>1485.680412371134</v>
      </c>
      <c r="H5" s="315">
        <v>704</v>
      </c>
      <c r="I5" s="316">
        <v>42733</v>
      </c>
    </row>
    <row r="6" spans="1:9" x14ac:dyDescent="0.2">
      <c r="A6" s="178" t="s">
        <v>1879</v>
      </c>
      <c r="B6" s="317">
        <v>1</v>
      </c>
      <c r="C6" s="42">
        <v>4</v>
      </c>
      <c r="D6" s="42">
        <v>6.0759493670886124</v>
      </c>
      <c r="E6" s="43">
        <v>6.851851851851852E-3</v>
      </c>
      <c r="F6" s="43">
        <v>6.851851851851852E-3</v>
      </c>
      <c r="G6" s="42">
        <v>1319</v>
      </c>
      <c r="H6" s="44">
        <v>1319</v>
      </c>
      <c r="I6" s="318">
        <v>42732</v>
      </c>
    </row>
    <row r="7" spans="1:9" x14ac:dyDescent="0.2">
      <c r="A7" s="178" t="s">
        <v>1876</v>
      </c>
      <c r="B7" s="317">
        <v>1</v>
      </c>
      <c r="C7" s="42">
        <v>4.1500000000000004</v>
      </c>
      <c r="D7" s="42">
        <v>5.6526674233825247</v>
      </c>
      <c r="E7" s="43">
        <v>7.3726851851851861E-3</v>
      </c>
      <c r="F7" s="43">
        <v>7.3726851851851861E-3</v>
      </c>
      <c r="G7" s="42">
        <v>1848</v>
      </c>
      <c r="H7" s="44">
        <v>1848</v>
      </c>
      <c r="I7" s="318">
        <v>42731</v>
      </c>
    </row>
    <row r="8" spans="1:9" x14ac:dyDescent="0.2">
      <c r="A8" s="178" t="s">
        <v>795</v>
      </c>
      <c r="B8" s="317">
        <v>25</v>
      </c>
      <c r="C8" s="42">
        <v>76.240000000000009</v>
      </c>
      <c r="D8" s="42">
        <v>5.2959625403500379</v>
      </c>
      <c r="E8" s="43">
        <v>7.9032407407407419E-3</v>
      </c>
      <c r="F8" s="43">
        <v>7.1643518518518514E-3</v>
      </c>
      <c r="G8" s="42">
        <v>2148.48</v>
      </c>
      <c r="H8" s="44">
        <v>1650</v>
      </c>
      <c r="I8" s="318">
        <v>42727</v>
      </c>
    </row>
    <row r="9" spans="1:9" x14ac:dyDescent="0.2">
      <c r="A9" s="178" t="s">
        <v>1874</v>
      </c>
      <c r="B9" s="317">
        <v>1</v>
      </c>
      <c r="C9" s="42">
        <v>2</v>
      </c>
      <c r="D9" s="42">
        <v>5.4339622641509484</v>
      </c>
      <c r="E9" s="43">
        <v>7.6620370370370366E-3</v>
      </c>
      <c r="F9" s="43">
        <v>7.6620370370370366E-3</v>
      </c>
      <c r="G9" s="42">
        <v>2075</v>
      </c>
      <c r="H9" s="44">
        <v>2075</v>
      </c>
      <c r="I9" s="318">
        <v>42726</v>
      </c>
    </row>
    <row r="10" spans="1:9" x14ac:dyDescent="0.2">
      <c r="A10" s="178" t="s">
        <v>1048</v>
      </c>
      <c r="B10" s="317">
        <v>154</v>
      </c>
      <c r="C10" s="42">
        <v>404.11000000000007</v>
      </c>
      <c r="D10" s="42">
        <v>5.9792222137294049</v>
      </c>
      <c r="E10" s="43">
        <v>7.0588323713323738E-3</v>
      </c>
      <c r="F10" s="43">
        <v>5.5787037037037038E-3</v>
      </c>
      <c r="G10" s="42">
        <v>1458.7857142857142</v>
      </c>
      <c r="H10" s="44">
        <v>716</v>
      </c>
      <c r="I10" s="318">
        <v>42725</v>
      </c>
    </row>
    <row r="11" spans="1:9" x14ac:dyDescent="0.2">
      <c r="A11" s="178" t="s">
        <v>1873</v>
      </c>
      <c r="B11" s="317">
        <v>1</v>
      </c>
      <c r="C11" s="42">
        <v>3</v>
      </c>
      <c r="D11" s="42">
        <v>5.9178082191780872</v>
      </c>
      <c r="E11" s="43">
        <v>7.037037037037037E-3</v>
      </c>
      <c r="F11" s="43">
        <v>7.037037037037037E-3</v>
      </c>
      <c r="G11" s="42">
        <v>1512</v>
      </c>
      <c r="H11" s="44">
        <v>1512</v>
      </c>
      <c r="I11" s="318">
        <v>42724</v>
      </c>
    </row>
    <row r="12" spans="1:9" x14ac:dyDescent="0.2">
      <c r="A12" s="178" t="s">
        <v>1357</v>
      </c>
      <c r="B12" s="317">
        <v>29</v>
      </c>
      <c r="C12" s="42">
        <v>91.200000000000017</v>
      </c>
      <c r="D12" s="42">
        <v>5.5882813254871611</v>
      </c>
      <c r="E12" s="43">
        <v>7.5075830140485305E-3</v>
      </c>
      <c r="F12" s="43">
        <v>6.1111111111111114E-3</v>
      </c>
      <c r="G12" s="42">
        <v>1889.6896551724137</v>
      </c>
      <c r="H12" s="44">
        <v>779</v>
      </c>
      <c r="I12" s="318">
        <v>42702</v>
      </c>
    </row>
    <row r="13" spans="1:9" x14ac:dyDescent="0.2">
      <c r="A13" s="178" t="s">
        <v>1859</v>
      </c>
      <c r="B13" s="317">
        <v>1</v>
      </c>
      <c r="C13" s="42">
        <v>5.25</v>
      </c>
      <c r="D13" s="42">
        <v>5.3465346534653513</v>
      </c>
      <c r="E13" s="43">
        <v>7.789351851851852E-3</v>
      </c>
      <c r="F13" s="43">
        <v>7.789351851851852E-3</v>
      </c>
      <c r="G13" s="42">
        <v>2161</v>
      </c>
      <c r="H13" s="44">
        <v>2161</v>
      </c>
      <c r="I13" s="318">
        <v>42701</v>
      </c>
    </row>
    <row r="14" spans="1:9" x14ac:dyDescent="0.2">
      <c r="A14" s="178" t="s">
        <v>1858</v>
      </c>
      <c r="B14" s="317">
        <v>1</v>
      </c>
      <c r="C14" s="42">
        <v>3.1</v>
      </c>
      <c r="D14" s="42">
        <v>4.9799196787148627</v>
      </c>
      <c r="E14" s="43">
        <v>8.3680555555555557E-3</v>
      </c>
      <c r="F14" s="43">
        <v>8.3680555555555557E-3</v>
      </c>
      <c r="G14" s="42">
        <v>2437</v>
      </c>
      <c r="H14" s="44">
        <v>2437</v>
      </c>
      <c r="I14" s="318">
        <v>42699</v>
      </c>
    </row>
    <row r="15" spans="1:9" x14ac:dyDescent="0.2">
      <c r="A15" s="178" t="s">
        <v>1857</v>
      </c>
      <c r="B15" s="317">
        <v>1</v>
      </c>
      <c r="C15" s="42">
        <v>3.1</v>
      </c>
      <c r="D15" s="42">
        <v>4.7814910025706983</v>
      </c>
      <c r="E15" s="43">
        <v>8.7152777777777784E-3</v>
      </c>
      <c r="F15" s="43">
        <v>8.7152777777777784E-3</v>
      </c>
      <c r="G15" s="42">
        <v>2519</v>
      </c>
      <c r="H15" s="44">
        <v>2519</v>
      </c>
      <c r="I15" s="318">
        <v>42698</v>
      </c>
    </row>
    <row r="16" spans="1:9" x14ac:dyDescent="0.2">
      <c r="A16" s="178" t="s">
        <v>1855</v>
      </c>
      <c r="B16" s="317">
        <v>1</v>
      </c>
      <c r="C16" s="42">
        <v>3.1</v>
      </c>
      <c r="D16" s="42">
        <v>5.8551941238195226</v>
      </c>
      <c r="E16" s="43">
        <v>7.1180555555555554E-3</v>
      </c>
      <c r="F16" s="43">
        <v>7.1180555555555554E-3</v>
      </c>
      <c r="G16" s="42">
        <v>1596</v>
      </c>
      <c r="H16" s="44">
        <v>1596</v>
      </c>
      <c r="I16" s="318">
        <v>42682</v>
      </c>
    </row>
    <row r="17" spans="1:9" x14ac:dyDescent="0.2">
      <c r="A17" s="178" t="s">
        <v>1517</v>
      </c>
      <c r="B17" s="317">
        <v>2</v>
      </c>
      <c r="C17" s="42">
        <v>6.1</v>
      </c>
      <c r="D17" s="42">
        <v>5.6163057276865693</v>
      </c>
      <c r="E17" s="43">
        <v>7.4247685185185189E-3</v>
      </c>
      <c r="F17" s="43">
        <v>7.2337962962962963E-3</v>
      </c>
      <c r="G17" s="42">
        <v>1878</v>
      </c>
      <c r="H17" s="44">
        <v>1723</v>
      </c>
      <c r="I17" s="318">
        <v>42659</v>
      </c>
    </row>
    <row r="18" spans="1:9" x14ac:dyDescent="0.2">
      <c r="A18" s="178" t="s">
        <v>315</v>
      </c>
      <c r="B18" s="317">
        <v>32</v>
      </c>
      <c r="C18" s="42">
        <v>197.86</v>
      </c>
      <c r="D18" s="42">
        <v>5.0302442806032364</v>
      </c>
      <c r="E18" s="43">
        <v>8.4201388888888867E-3</v>
      </c>
      <c r="F18" s="43">
        <v>6.4467592592592597E-3</v>
      </c>
      <c r="G18" s="42">
        <v>2243.5</v>
      </c>
      <c r="H18" s="44">
        <v>917</v>
      </c>
      <c r="I18" s="318">
        <v>42650</v>
      </c>
    </row>
    <row r="19" spans="1:9" x14ac:dyDescent="0.2">
      <c r="A19" s="178" t="s">
        <v>1666</v>
      </c>
      <c r="B19" s="317">
        <v>3</v>
      </c>
      <c r="C19" s="42">
        <v>9.3000000000000007</v>
      </c>
      <c r="D19" s="42">
        <v>5.8162851176672126</v>
      </c>
      <c r="E19" s="43">
        <v>7.1682098765432105E-3</v>
      </c>
      <c r="F19" s="43">
        <v>6.9444444444444441E-3</v>
      </c>
      <c r="G19" s="42">
        <v>1647.3333333333333</v>
      </c>
      <c r="H19" s="44">
        <v>1430</v>
      </c>
      <c r="I19" s="318">
        <v>42640</v>
      </c>
    </row>
    <row r="20" spans="1:9" x14ac:dyDescent="0.2">
      <c r="A20" s="178" t="s">
        <v>1850</v>
      </c>
      <c r="B20" s="317">
        <v>1</v>
      </c>
      <c r="C20" s="42">
        <v>3.8</v>
      </c>
      <c r="D20" s="42">
        <v>3.9744334689134253</v>
      </c>
      <c r="E20" s="43">
        <v>1.0486111111111111E-2</v>
      </c>
      <c r="F20" s="43">
        <v>1.0486111111111111E-2</v>
      </c>
      <c r="G20" s="42">
        <v>2679</v>
      </c>
      <c r="H20" s="44">
        <v>2679</v>
      </c>
      <c r="I20" s="318">
        <v>42636</v>
      </c>
    </row>
    <row r="21" spans="1:9" x14ac:dyDescent="0.2">
      <c r="A21" s="178" t="s">
        <v>1867</v>
      </c>
      <c r="B21" s="317">
        <v>1</v>
      </c>
      <c r="C21" s="42">
        <v>3.5</v>
      </c>
      <c r="D21" s="42">
        <v>5.0199203187251031</v>
      </c>
      <c r="E21" s="43">
        <v>8.2986111111111108E-3</v>
      </c>
      <c r="F21" s="43">
        <v>8.2986111111111108E-3</v>
      </c>
      <c r="G21" s="42">
        <v>2409</v>
      </c>
      <c r="H21" s="44">
        <v>2409</v>
      </c>
      <c r="I21" s="318">
        <v>42629</v>
      </c>
    </row>
    <row r="22" spans="1:9" x14ac:dyDescent="0.2">
      <c r="A22" s="178" t="s">
        <v>1846</v>
      </c>
      <c r="B22" s="317">
        <v>1</v>
      </c>
      <c r="C22" s="42">
        <v>2</v>
      </c>
      <c r="D22" s="42">
        <v>5.6648308418568103</v>
      </c>
      <c r="E22" s="43">
        <v>7.3495370370370372E-3</v>
      </c>
      <c r="F22" s="43">
        <v>7.3495370370370372E-3</v>
      </c>
      <c r="G22" s="42">
        <v>1836</v>
      </c>
      <c r="H22" s="44">
        <v>1836</v>
      </c>
      <c r="I22" s="318">
        <v>42624</v>
      </c>
    </row>
    <row r="23" spans="1:9" x14ac:dyDescent="0.2">
      <c r="A23" s="178" t="s">
        <v>685</v>
      </c>
      <c r="B23" s="317">
        <v>84</v>
      </c>
      <c r="C23" s="42">
        <v>394.91000000000008</v>
      </c>
      <c r="D23" s="42">
        <v>5.7748391087415563</v>
      </c>
      <c r="E23" s="43">
        <v>7.276647927689596E-3</v>
      </c>
      <c r="F23" s="43">
        <v>5.9027777777777776E-3</v>
      </c>
      <c r="G23" s="42">
        <v>1685.2261904761904</v>
      </c>
      <c r="H23" s="44">
        <v>743</v>
      </c>
      <c r="I23" s="318">
        <v>42618</v>
      </c>
    </row>
    <row r="24" spans="1:9" x14ac:dyDescent="0.2">
      <c r="A24" s="178" t="s">
        <v>1865</v>
      </c>
      <c r="B24" s="317">
        <v>1</v>
      </c>
      <c r="C24" s="42">
        <v>3.11</v>
      </c>
      <c r="D24" s="42">
        <v>5.968017057569301</v>
      </c>
      <c r="E24" s="43">
        <v>6.9791666666666674E-3</v>
      </c>
      <c r="F24" s="43">
        <v>6.9791666666666674E-3</v>
      </c>
      <c r="G24" s="42">
        <v>1465</v>
      </c>
      <c r="H24" s="44">
        <v>1465</v>
      </c>
      <c r="I24" s="318">
        <v>42617</v>
      </c>
    </row>
    <row r="25" spans="1:9" x14ac:dyDescent="0.2">
      <c r="A25" s="178" t="s">
        <v>1842</v>
      </c>
      <c r="B25" s="317">
        <v>1</v>
      </c>
      <c r="C25" s="42">
        <v>3</v>
      </c>
      <c r="D25" s="42">
        <v>5.0279329608938594</v>
      </c>
      <c r="E25" s="43">
        <v>8.2870370370370372E-3</v>
      </c>
      <c r="F25" s="43">
        <v>8.2870370370370372E-3</v>
      </c>
      <c r="G25" s="42">
        <v>2402</v>
      </c>
      <c r="H25" s="44">
        <v>2402</v>
      </c>
      <c r="I25" s="318">
        <v>42610</v>
      </c>
    </row>
    <row r="26" spans="1:9" x14ac:dyDescent="0.2">
      <c r="A26" s="178" t="s">
        <v>1433</v>
      </c>
      <c r="B26" s="317">
        <v>2</v>
      </c>
      <c r="C26" s="42">
        <v>52.4</v>
      </c>
      <c r="D26" s="42">
        <v>4.0850791455331557</v>
      </c>
      <c r="E26" s="43">
        <v>1.0202546296296296E-2</v>
      </c>
      <c r="F26" s="43">
        <v>1.0104166666666668E-2</v>
      </c>
      <c r="G26" s="42">
        <v>2665.5</v>
      </c>
      <c r="H26" s="44">
        <v>2662</v>
      </c>
      <c r="I26" s="318">
        <v>42603</v>
      </c>
    </row>
    <row r="27" spans="1:9" x14ac:dyDescent="0.2">
      <c r="A27" s="178" t="s">
        <v>1761</v>
      </c>
      <c r="B27" s="317">
        <v>2</v>
      </c>
      <c r="C27" s="42">
        <v>15.85</v>
      </c>
      <c r="D27" s="42">
        <v>5.0251138875862571</v>
      </c>
      <c r="E27" s="43">
        <v>8.292824074074074E-3</v>
      </c>
      <c r="F27" s="43">
        <v>8.1365740740740738E-3</v>
      </c>
      <c r="G27" s="42">
        <v>2399.5</v>
      </c>
      <c r="H27" s="44">
        <v>2337</v>
      </c>
      <c r="I27" s="318">
        <v>42588</v>
      </c>
    </row>
    <row r="28" spans="1:9" x14ac:dyDescent="0.2">
      <c r="A28" s="178" t="s">
        <v>1732</v>
      </c>
      <c r="B28" s="317">
        <v>3</v>
      </c>
      <c r="C28" s="42">
        <v>15.09</v>
      </c>
      <c r="D28" s="42">
        <v>5.536097352897678</v>
      </c>
      <c r="E28" s="43">
        <v>7.5347222222222213E-3</v>
      </c>
      <c r="F28" s="43">
        <v>7.1759259259259259E-3</v>
      </c>
      <c r="G28" s="42">
        <v>1960</v>
      </c>
      <c r="H28" s="44">
        <v>1663</v>
      </c>
      <c r="I28" s="318">
        <v>42564</v>
      </c>
    </row>
    <row r="29" spans="1:9" x14ac:dyDescent="0.2">
      <c r="A29" s="178" t="s">
        <v>1787</v>
      </c>
      <c r="B29" s="317">
        <v>1</v>
      </c>
      <c r="C29" s="42">
        <v>6.1</v>
      </c>
      <c r="D29" s="42">
        <v>5.0136986301369895</v>
      </c>
      <c r="E29" s="43">
        <v>8.3101851851851861E-3</v>
      </c>
      <c r="F29" s="43">
        <v>8.3101851851851861E-3</v>
      </c>
      <c r="G29" s="42">
        <v>2411</v>
      </c>
      <c r="H29" s="44">
        <v>2411</v>
      </c>
      <c r="I29" s="318">
        <v>42559</v>
      </c>
    </row>
    <row r="30" spans="1:9" x14ac:dyDescent="0.2">
      <c r="A30" s="178" t="s">
        <v>1775</v>
      </c>
      <c r="B30" s="317">
        <v>1</v>
      </c>
      <c r="C30" s="42">
        <v>8</v>
      </c>
      <c r="D30" s="42">
        <v>5.272793848407181</v>
      </c>
      <c r="E30" s="43">
        <v>7.905092592592592E-3</v>
      </c>
      <c r="F30" s="43">
        <v>7.905092592592592E-3</v>
      </c>
      <c r="G30" s="42">
        <v>2230</v>
      </c>
      <c r="H30" s="44">
        <v>2230</v>
      </c>
      <c r="I30" s="318">
        <v>42548</v>
      </c>
    </row>
    <row r="31" spans="1:9" x14ac:dyDescent="0.2">
      <c r="A31" s="178" t="s">
        <v>1773</v>
      </c>
      <c r="B31" s="317">
        <v>1</v>
      </c>
      <c r="C31" s="42">
        <v>3</v>
      </c>
      <c r="D31" s="42">
        <v>5.3280710409472167</v>
      </c>
      <c r="E31" s="43">
        <v>7.8240740740740753E-3</v>
      </c>
      <c r="F31" s="43">
        <v>7.8240740740740753E-3</v>
      </c>
      <c r="G31" s="42">
        <v>2174</v>
      </c>
      <c r="H31" s="44">
        <v>2174</v>
      </c>
      <c r="I31" s="318">
        <v>42547</v>
      </c>
    </row>
    <row r="32" spans="1:9" x14ac:dyDescent="0.2">
      <c r="A32" s="178" t="s">
        <v>1768</v>
      </c>
      <c r="B32" s="317">
        <v>1</v>
      </c>
      <c r="C32" s="42">
        <v>3.7</v>
      </c>
      <c r="D32" s="42">
        <v>5.7862728062554343</v>
      </c>
      <c r="E32" s="43">
        <v>7.1990740740740739E-3</v>
      </c>
      <c r="F32" s="43">
        <v>7.1990740740740739E-3</v>
      </c>
      <c r="G32" s="42">
        <v>1689</v>
      </c>
      <c r="H32" s="44">
        <v>1689</v>
      </c>
      <c r="I32" s="318">
        <v>42544</v>
      </c>
    </row>
    <row r="33" spans="1:9" x14ac:dyDescent="0.2">
      <c r="A33" s="178" t="s">
        <v>1757</v>
      </c>
      <c r="B33" s="317">
        <v>1</v>
      </c>
      <c r="C33" s="42">
        <v>3.1</v>
      </c>
      <c r="D33" s="42">
        <v>5.7201435161455718</v>
      </c>
      <c r="E33" s="43">
        <v>7.2800925925925915E-3</v>
      </c>
      <c r="F33" s="43">
        <v>7.2800925925925915E-3</v>
      </c>
      <c r="G33" s="42">
        <v>1774</v>
      </c>
      <c r="H33" s="44">
        <v>1774</v>
      </c>
      <c r="I33" s="318">
        <v>42531</v>
      </c>
    </row>
    <row r="34" spans="1:9" x14ac:dyDescent="0.2">
      <c r="A34" s="178" t="s">
        <v>971</v>
      </c>
      <c r="B34" s="317">
        <v>6</v>
      </c>
      <c r="C34" s="42">
        <v>78.599999999999994</v>
      </c>
      <c r="D34" s="42">
        <v>4.719693896137799</v>
      </c>
      <c r="E34" s="43">
        <v>8.869598765432099E-3</v>
      </c>
      <c r="F34" s="43">
        <v>7.69675925925926E-3</v>
      </c>
      <c r="G34" s="42">
        <v>2491.3333333333335</v>
      </c>
      <c r="H34" s="44">
        <v>2097</v>
      </c>
      <c r="I34" s="318">
        <v>42526</v>
      </c>
    </row>
    <row r="35" spans="1:9" x14ac:dyDescent="0.2">
      <c r="A35" s="178" t="s">
        <v>1740</v>
      </c>
      <c r="B35" s="317">
        <v>1</v>
      </c>
      <c r="C35" s="42">
        <v>3.1</v>
      </c>
      <c r="D35" s="42">
        <v>5.9047619047619087</v>
      </c>
      <c r="E35" s="43">
        <v>7.0601851851851841E-3</v>
      </c>
      <c r="F35" s="43">
        <v>7.0601851851851841E-3</v>
      </c>
      <c r="G35" s="42">
        <v>1524</v>
      </c>
      <c r="H35" s="44">
        <v>1524</v>
      </c>
      <c r="I35" s="318">
        <v>42522</v>
      </c>
    </row>
    <row r="36" spans="1:9" x14ac:dyDescent="0.2">
      <c r="A36" s="178" t="s">
        <v>1590</v>
      </c>
      <c r="B36" s="317">
        <v>2</v>
      </c>
      <c r="C36" s="42">
        <v>6.2</v>
      </c>
      <c r="D36" s="42">
        <v>6.019812327088367</v>
      </c>
      <c r="E36" s="43">
        <v>7.152777777777777E-3</v>
      </c>
      <c r="F36" s="43">
        <v>5.8680555555555543E-3</v>
      </c>
      <c r="G36" s="42">
        <v>1599.5</v>
      </c>
      <c r="H36" s="44">
        <v>738</v>
      </c>
      <c r="I36" s="318">
        <v>42518</v>
      </c>
    </row>
    <row r="37" spans="1:9" x14ac:dyDescent="0.2">
      <c r="A37" s="178" t="s">
        <v>1573</v>
      </c>
      <c r="B37" s="317">
        <v>3</v>
      </c>
      <c r="C37" s="42">
        <v>21.7</v>
      </c>
      <c r="D37" s="42">
        <v>4.7374088615595076</v>
      </c>
      <c r="E37" s="43">
        <v>8.8503086419753092E-3</v>
      </c>
      <c r="F37" s="43">
        <v>7.951388888888888E-3</v>
      </c>
      <c r="G37" s="42">
        <v>2479.3333333333335</v>
      </c>
      <c r="H37" s="44">
        <v>2253</v>
      </c>
      <c r="I37" s="318">
        <v>42517</v>
      </c>
    </row>
    <row r="38" spans="1:9" x14ac:dyDescent="0.2">
      <c r="A38" s="178" t="s">
        <v>1738</v>
      </c>
      <c r="B38" s="317">
        <v>1</v>
      </c>
      <c r="C38" s="42">
        <v>4.2</v>
      </c>
      <c r="D38" s="42">
        <v>5.5041863851474382</v>
      </c>
      <c r="E38" s="43">
        <v>7.5694444444444446E-3</v>
      </c>
      <c r="F38" s="43">
        <v>7.5694444444444446E-3</v>
      </c>
      <c r="G38" s="42">
        <v>2006</v>
      </c>
      <c r="H38" s="44">
        <v>2006</v>
      </c>
      <c r="I38" s="318">
        <v>42515</v>
      </c>
    </row>
    <row r="39" spans="1:9" x14ac:dyDescent="0.2">
      <c r="A39" s="178" t="s">
        <v>1737</v>
      </c>
      <c r="B39" s="317">
        <v>1</v>
      </c>
      <c r="C39" s="42">
        <v>3.07</v>
      </c>
      <c r="D39" s="42">
        <v>5.8383518225039657</v>
      </c>
      <c r="E39" s="43">
        <v>7.1412037037037043E-3</v>
      </c>
      <c r="F39" s="43">
        <v>7.1412037037037043E-3</v>
      </c>
      <c r="G39" s="42">
        <v>1620</v>
      </c>
      <c r="H39" s="44">
        <v>1620</v>
      </c>
      <c r="I39" s="318">
        <v>42514</v>
      </c>
    </row>
    <row r="40" spans="1:9" x14ac:dyDescent="0.2">
      <c r="A40" s="178" t="s">
        <v>1735</v>
      </c>
      <c r="B40" s="317">
        <v>1</v>
      </c>
      <c r="C40" s="42">
        <v>3.75</v>
      </c>
      <c r="D40" s="42">
        <v>4.7202797202797253</v>
      </c>
      <c r="E40" s="43">
        <v>8.8310185185185176E-3</v>
      </c>
      <c r="F40" s="43">
        <v>8.8310185185185176E-3</v>
      </c>
      <c r="G40" s="42">
        <v>2538</v>
      </c>
      <c r="H40" s="44">
        <v>2538</v>
      </c>
      <c r="I40" s="318">
        <v>42513</v>
      </c>
    </row>
    <row r="41" spans="1:9" x14ac:dyDescent="0.2">
      <c r="A41" s="178" t="s">
        <v>1733</v>
      </c>
      <c r="B41" s="317">
        <v>1</v>
      </c>
      <c r="C41" s="42">
        <v>5.0999999999999996</v>
      </c>
      <c r="D41" s="42">
        <v>5.3186558516801883</v>
      </c>
      <c r="E41" s="43">
        <v>7.8356481481481489E-3</v>
      </c>
      <c r="F41" s="43">
        <v>7.8356481481481489E-3</v>
      </c>
      <c r="G41" s="42">
        <v>2185</v>
      </c>
      <c r="H41" s="44">
        <v>2185</v>
      </c>
      <c r="I41" s="318">
        <v>42509</v>
      </c>
    </row>
    <row r="42" spans="1:9" x14ac:dyDescent="0.2">
      <c r="A42" s="178" t="s">
        <v>1730</v>
      </c>
      <c r="B42" s="317">
        <v>1</v>
      </c>
      <c r="C42" s="42">
        <v>3.6</v>
      </c>
      <c r="D42" s="42">
        <v>5.2215954875100774</v>
      </c>
      <c r="E42" s="43">
        <v>7.9745370370370369E-3</v>
      </c>
      <c r="F42" s="43">
        <v>7.9745370370370369E-3</v>
      </c>
      <c r="G42" s="42">
        <v>2270</v>
      </c>
      <c r="H42" s="44">
        <v>2270</v>
      </c>
      <c r="I42" s="318">
        <v>42505</v>
      </c>
    </row>
    <row r="43" spans="1:9" x14ac:dyDescent="0.2">
      <c r="A43" s="178" t="s">
        <v>1729</v>
      </c>
      <c r="B43" s="317">
        <v>1</v>
      </c>
      <c r="C43" s="42">
        <v>3.5</v>
      </c>
      <c r="D43" s="42">
        <v>5.4216867469879562</v>
      </c>
      <c r="E43" s="43">
        <v>7.6851851851851847E-3</v>
      </c>
      <c r="F43" s="43">
        <v>7.6851851851851847E-3</v>
      </c>
      <c r="G43" s="42">
        <v>2085</v>
      </c>
      <c r="H43" s="44">
        <v>2085</v>
      </c>
      <c r="I43" s="318">
        <v>42504</v>
      </c>
    </row>
    <row r="44" spans="1:9" x14ac:dyDescent="0.2">
      <c r="A44" s="178" t="s">
        <v>1728</v>
      </c>
      <c r="B44" s="317">
        <v>1</v>
      </c>
      <c r="C44" s="42">
        <v>1.2</v>
      </c>
      <c r="D44" s="42">
        <v>5.4203262233375202</v>
      </c>
      <c r="E44" s="43">
        <v>7.6851851851851847E-3</v>
      </c>
      <c r="F44" s="43">
        <v>7.6851851851851847E-3</v>
      </c>
      <c r="G44" s="42">
        <v>2091</v>
      </c>
      <c r="H44" s="44">
        <v>2091</v>
      </c>
      <c r="I44" s="318">
        <v>42503</v>
      </c>
    </row>
    <row r="45" spans="1:9" x14ac:dyDescent="0.2">
      <c r="A45" s="178" t="s">
        <v>1727</v>
      </c>
      <c r="B45" s="317">
        <v>1</v>
      </c>
      <c r="C45" s="42">
        <v>6</v>
      </c>
      <c r="D45" s="42">
        <v>5.2173913043478306</v>
      </c>
      <c r="E45" s="43">
        <v>7.9861111111111122E-3</v>
      </c>
      <c r="F45" s="43">
        <v>7.9861111111111122E-3</v>
      </c>
      <c r="G45" s="42">
        <v>2273</v>
      </c>
      <c r="H45" s="44">
        <v>2273</v>
      </c>
      <c r="I45" s="318">
        <v>42498</v>
      </c>
    </row>
    <row r="46" spans="1:9" x14ac:dyDescent="0.2">
      <c r="A46" s="178" t="s">
        <v>953</v>
      </c>
      <c r="B46" s="317">
        <v>4</v>
      </c>
      <c r="C46" s="42">
        <v>52.4</v>
      </c>
      <c r="D46" s="42">
        <v>5.9882501601897316</v>
      </c>
      <c r="E46" s="43">
        <v>6.9791666666666665E-3</v>
      </c>
      <c r="F46" s="43">
        <v>6.5856481481481469E-3</v>
      </c>
      <c r="G46" s="42">
        <v>1420</v>
      </c>
      <c r="H46" s="44">
        <v>1011</v>
      </c>
      <c r="I46" s="318">
        <v>42484</v>
      </c>
    </row>
    <row r="47" spans="1:9" x14ac:dyDescent="0.2">
      <c r="A47" s="178" t="s">
        <v>1686</v>
      </c>
      <c r="B47" s="317">
        <v>2</v>
      </c>
      <c r="C47" s="42">
        <v>3</v>
      </c>
      <c r="D47" s="42">
        <v>5.2542445002340372</v>
      </c>
      <c r="E47" s="43">
        <v>7.9398148148148162E-3</v>
      </c>
      <c r="F47" s="43">
        <v>7.6620370370370366E-3</v>
      </c>
      <c r="G47" s="42">
        <v>2222</v>
      </c>
      <c r="H47" s="44">
        <v>2071</v>
      </c>
      <c r="I47" s="318">
        <v>42482</v>
      </c>
    </row>
    <row r="48" spans="1:9" x14ac:dyDescent="0.2">
      <c r="A48" s="178" t="s">
        <v>1722</v>
      </c>
      <c r="B48" s="317">
        <v>2</v>
      </c>
      <c r="C48" s="42">
        <v>6.75</v>
      </c>
      <c r="D48" s="42">
        <v>5.728950715580531</v>
      </c>
      <c r="E48" s="43">
        <v>7.2743055555555556E-3</v>
      </c>
      <c r="F48" s="43">
        <v>7.1412037037037043E-3</v>
      </c>
      <c r="G48" s="42">
        <v>1750.5</v>
      </c>
      <c r="H48" s="44">
        <v>1624</v>
      </c>
      <c r="I48" s="318">
        <v>42471</v>
      </c>
    </row>
    <row r="49" spans="1:9" x14ac:dyDescent="0.2">
      <c r="A49" s="178" t="s">
        <v>1721</v>
      </c>
      <c r="B49" s="317">
        <v>1</v>
      </c>
      <c r="C49" s="42">
        <v>3.1</v>
      </c>
      <c r="D49" s="42">
        <v>6.1828254847645479</v>
      </c>
      <c r="E49" s="43">
        <v>6.7361111111111103E-3</v>
      </c>
      <c r="F49" s="43">
        <v>6.7361111111111103E-3</v>
      </c>
      <c r="G49" s="42">
        <v>1176</v>
      </c>
      <c r="H49" s="44">
        <v>1176</v>
      </c>
      <c r="I49" s="318">
        <v>42462</v>
      </c>
    </row>
    <row r="50" spans="1:9" x14ac:dyDescent="0.2">
      <c r="A50" s="178" t="s">
        <v>1720</v>
      </c>
      <c r="B50" s="317">
        <v>2</v>
      </c>
      <c r="C50" s="42">
        <v>16.2</v>
      </c>
      <c r="D50" s="42">
        <v>4.7656207249110807</v>
      </c>
      <c r="E50" s="43">
        <v>8.7615740740740744E-3</v>
      </c>
      <c r="F50" s="43">
        <v>8.4143518518518517E-3</v>
      </c>
      <c r="G50" s="42">
        <v>2509.5</v>
      </c>
      <c r="H50" s="44">
        <v>2447</v>
      </c>
      <c r="I50" s="318">
        <v>42461</v>
      </c>
    </row>
    <row r="51" spans="1:9" x14ac:dyDescent="0.2">
      <c r="A51" s="178" t="s">
        <v>1558</v>
      </c>
      <c r="B51" s="317">
        <v>2</v>
      </c>
      <c r="C51" s="42">
        <v>10.1</v>
      </c>
      <c r="D51" s="42">
        <v>5.3068797711142466</v>
      </c>
      <c r="E51" s="43">
        <v>7.858796296296296E-3</v>
      </c>
      <c r="F51" s="43">
        <v>7.6388888888888886E-3</v>
      </c>
      <c r="G51" s="42">
        <v>2179</v>
      </c>
      <c r="H51" s="44">
        <v>2049</v>
      </c>
      <c r="I51" s="318">
        <v>42456</v>
      </c>
    </row>
    <row r="52" spans="1:9" x14ac:dyDescent="0.2">
      <c r="A52" s="178" t="s">
        <v>1716</v>
      </c>
      <c r="B52" s="317">
        <v>1</v>
      </c>
      <c r="C52" s="42">
        <v>9.25</v>
      </c>
      <c r="D52" s="42">
        <v>4.3775469961877258</v>
      </c>
      <c r="E52" s="43">
        <v>9.5138888888888894E-3</v>
      </c>
      <c r="F52" s="43">
        <v>9.5138888888888894E-3</v>
      </c>
      <c r="G52" s="42">
        <v>2615</v>
      </c>
      <c r="H52" s="44">
        <v>2615</v>
      </c>
      <c r="I52" s="318">
        <v>42454</v>
      </c>
    </row>
    <row r="53" spans="1:9" x14ac:dyDescent="0.2">
      <c r="A53" s="178" t="s">
        <v>1713</v>
      </c>
      <c r="B53" s="317">
        <v>1</v>
      </c>
      <c r="C53" s="42">
        <v>4</v>
      </c>
      <c r="D53" s="42">
        <v>5.8017727639000851</v>
      </c>
      <c r="E53" s="43">
        <v>7.1759259259259259E-3</v>
      </c>
      <c r="F53" s="43">
        <v>7.1759259259259259E-3</v>
      </c>
      <c r="G53" s="42">
        <v>1667</v>
      </c>
      <c r="H53" s="44">
        <v>1667</v>
      </c>
      <c r="I53" s="318">
        <v>42452</v>
      </c>
    </row>
    <row r="54" spans="1:9" x14ac:dyDescent="0.2">
      <c r="A54" s="178" t="s">
        <v>1710</v>
      </c>
      <c r="B54" s="317">
        <v>1</v>
      </c>
      <c r="C54" s="42">
        <v>3.1</v>
      </c>
      <c r="D54" s="42">
        <v>5.2247191011235996</v>
      </c>
      <c r="E54" s="43">
        <v>7.9745370370370369E-3</v>
      </c>
      <c r="F54" s="43">
        <v>7.9745370370370369E-3</v>
      </c>
      <c r="G54" s="42">
        <v>2268</v>
      </c>
      <c r="H54" s="44">
        <v>2268</v>
      </c>
      <c r="I54" s="318">
        <v>42448</v>
      </c>
    </row>
    <row r="55" spans="1:9" x14ac:dyDescent="0.2">
      <c r="A55" s="178" t="s">
        <v>1708</v>
      </c>
      <c r="B55" s="317">
        <v>1</v>
      </c>
      <c r="C55" s="42">
        <v>6.5</v>
      </c>
      <c r="D55" s="42">
        <v>5.1553205551883714</v>
      </c>
      <c r="E55" s="43">
        <v>8.0787037037037043E-3</v>
      </c>
      <c r="F55" s="43">
        <v>8.0787037037037043E-3</v>
      </c>
      <c r="G55" s="42">
        <v>2311</v>
      </c>
      <c r="H55" s="44">
        <v>2311</v>
      </c>
      <c r="I55" s="318">
        <v>42441</v>
      </c>
    </row>
    <row r="56" spans="1:9" x14ac:dyDescent="0.2">
      <c r="A56" s="178" t="s">
        <v>927</v>
      </c>
      <c r="B56" s="317">
        <v>31</v>
      </c>
      <c r="C56" s="42">
        <v>95.999999999999957</v>
      </c>
      <c r="D56" s="42">
        <v>6.3542489458963098</v>
      </c>
      <c r="E56" s="43">
        <v>6.5949820788530457E-3</v>
      </c>
      <c r="F56" s="43">
        <v>5.7291666666666671E-3</v>
      </c>
      <c r="G56" s="42">
        <v>1106.3870967741937</v>
      </c>
      <c r="H56" s="44">
        <v>726</v>
      </c>
      <c r="I56" s="318">
        <v>42439</v>
      </c>
    </row>
    <row r="57" spans="1:9" x14ac:dyDescent="0.2">
      <c r="A57" s="178" t="s">
        <v>1707</v>
      </c>
      <c r="B57" s="317">
        <v>1</v>
      </c>
      <c r="C57" s="42">
        <v>4.6500000000000004</v>
      </c>
      <c r="D57" s="42">
        <v>5.2707808564231797</v>
      </c>
      <c r="E57" s="43">
        <v>7.905092592592592E-3</v>
      </c>
      <c r="F57" s="43">
        <v>7.905092592592592E-3</v>
      </c>
      <c r="G57" s="42">
        <v>2234</v>
      </c>
      <c r="H57" s="44">
        <v>2234</v>
      </c>
      <c r="I57" s="318">
        <v>42438</v>
      </c>
    </row>
    <row r="58" spans="1:9" x14ac:dyDescent="0.2">
      <c r="A58" s="178" t="s">
        <v>1706</v>
      </c>
      <c r="B58" s="317">
        <v>1</v>
      </c>
      <c r="C58" s="42">
        <v>6</v>
      </c>
      <c r="D58" s="42">
        <v>5.3241311313778699</v>
      </c>
      <c r="E58" s="43">
        <v>7.8240740740740753E-3</v>
      </c>
      <c r="F58" s="43">
        <v>7.8240740740740753E-3</v>
      </c>
      <c r="G58" s="42">
        <v>2180</v>
      </c>
      <c r="H58" s="44">
        <v>2180</v>
      </c>
      <c r="I58" s="318">
        <v>42435</v>
      </c>
    </row>
    <row r="59" spans="1:9" x14ac:dyDescent="0.2">
      <c r="A59" s="178" t="s">
        <v>1306</v>
      </c>
      <c r="B59" s="317">
        <v>9</v>
      </c>
      <c r="C59" s="42">
        <v>56.000000000000007</v>
      </c>
      <c r="D59" s="42">
        <v>5.1775238715268204</v>
      </c>
      <c r="E59" s="43">
        <v>8.1314300411522641E-3</v>
      </c>
      <c r="F59" s="43">
        <v>6.7708333333333336E-3</v>
      </c>
      <c r="G59" s="42">
        <v>2180</v>
      </c>
      <c r="H59" s="44">
        <v>1211</v>
      </c>
      <c r="I59" s="318">
        <v>42433</v>
      </c>
    </row>
    <row r="60" spans="1:9" x14ac:dyDescent="0.2">
      <c r="A60" s="178" t="s">
        <v>1705</v>
      </c>
      <c r="B60" s="317">
        <v>1</v>
      </c>
      <c r="C60" s="42">
        <v>3</v>
      </c>
      <c r="D60" s="42">
        <v>5.3280710409472167</v>
      </c>
      <c r="E60" s="43">
        <v>7.8240740740740753E-3</v>
      </c>
      <c r="F60" s="43">
        <v>7.8240740740740753E-3</v>
      </c>
      <c r="G60" s="42">
        <v>2174</v>
      </c>
      <c r="H60" s="44">
        <v>2174</v>
      </c>
      <c r="I60" s="318">
        <v>42427</v>
      </c>
    </row>
    <row r="61" spans="1:9" x14ac:dyDescent="0.2">
      <c r="A61" s="178" t="s">
        <v>35</v>
      </c>
      <c r="B61" s="317">
        <v>19</v>
      </c>
      <c r="C61" s="42">
        <v>142.6</v>
      </c>
      <c r="D61" s="42">
        <v>5.6067683354235394</v>
      </c>
      <c r="E61" s="43">
        <v>7.4731968810916186E-3</v>
      </c>
      <c r="F61" s="43">
        <v>6.4814814814814813E-3</v>
      </c>
      <c r="G61" s="42">
        <v>1844.1052631578948</v>
      </c>
      <c r="H61" s="44">
        <v>938</v>
      </c>
      <c r="I61" s="318">
        <v>42391</v>
      </c>
    </row>
    <row r="62" spans="1:9" x14ac:dyDescent="0.2">
      <c r="A62" s="178" t="s">
        <v>1694</v>
      </c>
      <c r="B62" s="317">
        <v>1</v>
      </c>
      <c r="C62" s="42">
        <v>2.5</v>
      </c>
      <c r="D62" s="42">
        <v>4.1879944160074478</v>
      </c>
      <c r="E62" s="43">
        <v>9.9537037037037042E-3</v>
      </c>
      <c r="F62" s="43">
        <v>9.9537037037037042E-3</v>
      </c>
      <c r="G62" s="42">
        <v>2655</v>
      </c>
      <c r="H62" s="44">
        <v>2655</v>
      </c>
      <c r="I62" s="318">
        <v>42377</v>
      </c>
    </row>
    <row r="63" spans="1:9" x14ac:dyDescent="0.2">
      <c r="A63" s="178" t="s">
        <v>1693</v>
      </c>
      <c r="B63" s="317">
        <v>1</v>
      </c>
      <c r="C63" s="42">
        <v>3</v>
      </c>
      <c r="D63" s="42">
        <v>4.8473967684021577</v>
      </c>
      <c r="E63" s="43">
        <v>8.5995370370370357E-3</v>
      </c>
      <c r="F63" s="43">
        <v>8.5995370370370357E-3</v>
      </c>
      <c r="G63" s="42">
        <v>2489</v>
      </c>
      <c r="H63" s="44">
        <v>2489</v>
      </c>
      <c r="I63" s="318">
        <v>42372</v>
      </c>
    </row>
    <row r="64" spans="1:9" x14ac:dyDescent="0.2">
      <c r="A64" s="178" t="s">
        <v>1542</v>
      </c>
      <c r="B64" s="317">
        <v>2</v>
      </c>
      <c r="C64" s="42">
        <v>8.1</v>
      </c>
      <c r="D64" s="42">
        <v>5.7740272712591842</v>
      </c>
      <c r="E64" s="43">
        <v>7.2627314814814811E-3</v>
      </c>
      <c r="F64" s="43">
        <v>6.6898148148148142E-3</v>
      </c>
      <c r="G64" s="42">
        <v>1650.5</v>
      </c>
      <c r="H64" s="44">
        <v>1115</v>
      </c>
      <c r="I64" s="318">
        <v>42370</v>
      </c>
    </row>
    <row r="65" spans="1:9" x14ac:dyDescent="0.2">
      <c r="A65" s="178" t="s">
        <v>1683</v>
      </c>
      <c r="B65" s="317">
        <v>1</v>
      </c>
      <c r="C65" s="42">
        <v>3.1</v>
      </c>
      <c r="D65" s="42">
        <v>5.6563608717688849</v>
      </c>
      <c r="E65" s="43">
        <v>7.3611111111111108E-3</v>
      </c>
      <c r="F65" s="43">
        <v>7.3611111111111108E-3</v>
      </c>
      <c r="G65" s="42">
        <v>1843</v>
      </c>
      <c r="H65" s="44">
        <v>1843</v>
      </c>
      <c r="I65" s="318">
        <v>42343</v>
      </c>
    </row>
    <row r="66" spans="1:9" x14ac:dyDescent="0.2">
      <c r="A66" s="178" t="s">
        <v>1682</v>
      </c>
      <c r="B66" s="317">
        <v>1</v>
      </c>
      <c r="C66" s="42">
        <v>2.5</v>
      </c>
      <c r="D66" s="42">
        <v>3.8709677419354871</v>
      </c>
      <c r="E66" s="43">
        <v>1.0763888888888891E-2</v>
      </c>
      <c r="F66" s="43">
        <v>1.0763888888888891E-2</v>
      </c>
      <c r="G66" s="42">
        <v>2697</v>
      </c>
      <c r="H66" s="44">
        <v>2697</v>
      </c>
      <c r="I66" s="318">
        <v>42342</v>
      </c>
    </row>
    <row r="67" spans="1:9" x14ac:dyDescent="0.2">
      <c r="A67" s="178" t="s">
        <v>1679</v>
      </c>
      <c r="B67" s="317">
        <v>1</v>
      </c>
      <c r="C67" s="42">
        <v>1.35</v>
      </c>
      <c r="D67" s="42">
        <v>5.1702127659574515</v>
      </c>
      <c r="E67" s="43">
        <v>8.0555555555555554E-3</v>
      </c>
      <c r="F67" s="43">
        <v>8.0555555555555554E-3</v>
      </c>
      <c r="G67" s="42">
        <v>2300</v>
      </c>
      <c r="H67" s="44">
        <v>2300</v>
      </c>
      <c r="I67" s="318">
        <v>42334</v>
      </c>
    </row>
    <row r="68" spans="1:9" x14ac:dyDescent="0.2">
      <c r="A68" s="178" t="s">
        <v>1674</v>
      </c>
      <c r="B68" s="317">
        <v>1</v>
      </c>
      <c r="C68" s="42">
        <v>33.6</v>
      </c>
      <c r="D68" s="42">
        <v>3.447823732291996</v>
      </c>
      <c r="E68" s="43">
        <v>1.2083333333333333E-2</v>
      </c>
      <c r="F68" s="43">
        <v>1.2083333333333333E-2</v>
      </c>
      <c r="G68" s="42">
        <v>2732</v>
      </c>
      <c r="H68" s="44">
        <v>2732</v>
      </c>
      <c r="I68" s="318">
        <v>42295</v>
      </c>
    </row>
    <row r="69" spans="1:9" x14ac:dyDescent="0.2">
      <c r="A69" s="178" t="s">
        <v>1673</v>
      </c>
      <c r="B69" s="317">
        <v>1</v>
      </c>
      <c r="C69" s="42">
        <v>3</v>
      </c>
      <c r="D69" s="42">
        <v>5.0751879699248166</v>
      </c>
      <c r="E69" s="43">
        <v>8.2060185185185187E-3</v>
      </c>
      <c r="F69" s="43">
        <v>8.2060185185185187E-3</v>
      </c>
      <c r="G69" s="42">
        <v>2369</v>
      </c>
      <c r="H69" s="44">
        <v>2369</v>
      </c>
      <c r="I69" s="318">
        <v>42288</v>
      </c>
    </row>
    <row r="70" spans="1:9" x14ac:dyDescent="0.2">
      <c r="A70" s="178" t="s">
        <v>1672</v>
      </c>
      <c r="B70" s="317">
        <v>2</v>
      </c>
      <c r="C70" s="42">
        <v>11</v>
      </c>
      <c r="D70" s="42">
        <v>4.3990196172776574</v>
      </c>
      <c r="E70" s="43">
        <v>9.4733796296296302E-3</v>
      </c>
      <c r="F70" s="43">
        <v>9.3287037037037036E-3</v>
      </c>
      <c r="G70" s="42">
        <v>2612</v>
      </c>
      <c r="H70" s="44">
        <v>2602</v>
      </c>
      <c r="I70" s="318">
        <v>42286</v>
      </c>
    </row>
    <row r="71" spans="1:9" x14ac:dyDescent="0.2">
      <c r="A71" s="178" t="s">
        <v>1498</v>
      </c>
      <c r="B71" s="317">
        <v>3</v>
      </c>
      <c r="C71" s="42">
        <v>9.3000000000000007</v>
      </c>
      <c r="D71" s="42">
        <v>5.2156684451424153</v>
      </c>
      <c r="E71" s="43">
        <v>8.0439814814814818E-3</v>
      </c>
      <c r="F71" s="43">
        <v>7.1296296296296307E-3</v>
      </c>
      <c r="G71" s="42">
        <v>2185</v>
      </c>
      <c r="H71" s="44">
        <v>1616</v>
      </c>
      <c r="I71" s="318">
        <v>42274</v>
      </c>
    </row>
    <row r="72" spans="1:9" x14ac:dyDescent="0.2">
      <c r="A72" s="178" t="s">
        <v>1671</v>
      </c>
      <c r="B72" s="317">
        <v>1</v>
      </c>
      <c r="C72" s="42">
        <v>10</v>
      </c>
      <c r="D72" s="42">
        <v>3.637833468067909</v>
      </c>
      <c r="E72" s="43">
        <v>1.1458333333333334E-2</v>
      </c>
      <c r="F72" s="43">
        <v>1.1458333333333334E-2</v>
      </c>
      <c r="G72" s="42">
        <v>2719</v>
      </c>
      <c r="H72" s="44">
        <v>2719</v>
      </c>
      <c r="I72" s="318">
        <v>42267</v>
      </c>
    </row>
    <row r="73" spans="1:9" x14ac:dyDescent="0.2">
      <c r="A73" s="178" t="s">
        <v>1670</v>
      </c>
      <c r="B73" s="317">
        <v>1</v>
      </c>
      <c r="C73" s="42">
        <v>1.75</v>
      </c>
      <c r="D73" s="42">
        <v>4.9723756906077385</v>
      </c>
      <c r="E73" s="43">
        <v>8.3796296296296292E-3</v>
      </c>
      <c r="F73" s="43">
        <v>8.3796296296296292E-3</v>
      </c>
      <c r="G73" s="42">
        <v>2441</v>
      </c>
      <c r="H73" s="44">
        <v>2441</v>
      </c>
      <c r="I73" s="318">
        <v>42267</v>
      </c>
    </row>
    <row r="74" spans="1:9" x14ac:dyDescent="0.2">
      <c r="A74" s="178" t="s">
        <v>1668</v>
      </c>
      <c r="B74" s="317">
        <v>2</v>
      </c>
      <c r="C74" s="42">
        <v>6.5</v>
      </c>
      <c r="D74" s="42">
        <v>3.7176209712231874</v>
      </c>
      <c r="E74" s="43">
        <v>1.1209490740740742E-2</v>
      </c>
      <c r="F74" s="43">
        <v>1.1099537037037038E-2</v>
      </c>
      <c r="G74" s="42">
        <v>2715.5</v>
      </c>
      <c r="H74" s="44">
        <v>2714</v>
      </c>
      <c r="I74" s="318">
        <v>42265</v>
      </c>
    </row>
    <row r="75" spans="1:9" x14ac:dyDescent="0.2">
      <c r="A75" s="178" t="s">
        <v>1669</v>
      </c>
      <c r="B75" s="317">
        <v>1</v>
      </c>
      <c r="C75" s="42">
        <v>13.8</v>
      </c>
      <c r="D75" s="42">
        <v>4.2512408009584162</v>
      </c>
      <c r="E75" s="43">
        <v>9.8032407407407408E-3</v>
      </c>
      <c r="F75" s="43">
        <v>9.8032407407407408E-3</v>
      </c>
      <c r="G75" s="42">
        <v>2644</v>
      </c>
      <c r="H75" s="44">
        <v>2644</v>
      </c>
      <c r="I75" s="318">
        <v>42260</v>
      </c>
    </row>
    <row r="76" spans="1:9" x14ac:dyDescent="0.2">
      <c r="A76" s="178" t="s">
        <v>1667</v>
      </c>
      <c r="B76" s="317">
        <v>1</v>
      </c>
      <c r="C76" s="42">
        <v>16</v>
      </c>
      <c r="D76" s="42">
        <v>4.0128187264873931</v>
      </c>
      <c r="E76" s="43">
        <v>1.0381944444444444E-2</v>
      </c>
      <c r="F76" s="43">
        <v>1.0381944444444444E-2</v>
      </c>
      <c r="G76" s="42">
        <v>2674</v>
      </c>
      <c r="H76" s="44">
        <v>2674</v>
      </c>
      <c r="I76" s="318">
        <v>42253</v>
      </c>
    </row>
    <row r="77" spans="1:9" x14ac:dyDescent="0.2">
      <c r="A77" s="178" t="s">
        <v>1664</v>
      </c>
      <c r="B77" s="317">
        <v>1</v>
      </c>
      <c r="C77" s="42">
        <v>14</v>
      </c>
      <c r="D77" s="42">
        <v>4.6387482742751986</v>
      </c>
      <c r="E77" s="43">
        <v>8.9814814814814809E-3</v>
      </c>
      <c r="F77" s="43">
        <v>8.9814814814814809E-3</v>
      </c>
      <c r="G77" s="42">
        <v>2559</v>
      </c>
      <c r="H77" s="44">
        <v>2559</v>
      </c>
      <c r="I77" s="318">
        <v>42246</v>
      </c>
    </row>
    <row r="78" spans="1:9" x14ac:dyDescent="0.2">
      <c r="A78" s="178" t="s">
        <v>1662</v>
      </c>
      <c r="B78" s="317">
        <v>1</v>
      </c>
      <c r="C78" s="42">
        <v>5</v>
      </c>
      <c r="D78" s="42">
        <v>4.7644256220222374</v>
      </c>
      <c r="E78" s="43">
        <v>8.7499999999999991E-3</v>
      </c>
      <c r="F78" s="43">
        <v>8.7499999999999991E-3</v>
      </c>
      <c r="G78" s="42">
        <v>2525</v>
      </c>
      <c r="H78" s="44">
        <v>2525</v>
      </c>
      <c r="I78" s="318">
        <v>42244</v>
      </c>
    </row>
    <row r="79" spans="1:9" x14ac:dyDescent="0.2">
      <c r="A79" s="178" t="s">
        <v>1660</v>
      </c>
      <c r="B79" s="317">
        <v>1</v>
      </c>
      <c r="C79" s="42">
        <v>3.4</v>
      </c>
      <c r="D79" s="42">
        <v>5.6069628950984924</v>
      </c>
      <c r="E79" s="43">
        <v>7.4305555555555548E-3</v>
      </c>
      <c r="F79" s="43">
        <v>7.4305555555555548E-3</v>
      </c>
      <c r="G79" s="42">
        <v>1889</v>
      </c>
      <c r="H79" s="44">
        <v>1889</v>
      </c>
      <c r="I79" s="318">
        <v>42243</v>
      </c>
    </row>
    <row r="80" spans="1:9" x14ac:dyDescent="0.2">
      <c r="A80" s="178" t="s">
        <v>1658</v>
      </c>
      <c r="B80" s="317">
        <v>1</v>
      </c>
      <c r="C80" s="42">
        <v>7.5</v>
      </c>
      <c r="D80" s="42">
        <v>3.7614934522151051</v>
      </c>
      <c r="E80" s="43">
        <v>1.1076388888888887E-2</v>
      </c>
      <c r="F80" s="43">
        <v>1.1076388888888887E-2</v>
      </c>
      <c r="G80" s="42">
        <v>2711</v>
      </c>
      <c r="H80" s="44">
        <v>2711</v>
      </c>
      <c r="I80" s="318">
        <v>42239</v>
      </c>
    </row>
    <row r="81" spans="1:9" x14ac:dyDescent="0.2">
      <c r="A81" s="178" t="s">
        <v>1655</v>
      </c>
      <c r="B81" s="317">
        <v>1</v>
      </c>
      <c r="C81" s="42">
        <v>3</v>
      </c>
      <c r="D81" s="42">
        <v>4.1331802525832408</v>
      </c>
      <c r="E81" s="43">
        <v>1.0081018518518519E-2</v>
      </c>
      <c r="F81" s="43">
        <v>1.0081018518518519E-2</v>
      </c>
      <c r="G81" s="42">
        <v>2661</v>
      </c>
      <c r="H81" s="44">
        <v>2661</v>
      </c>
      <c r="I81" s="318">
        <v>42237</v>
      </c>
    </row>
    <row r="82" spans="1:9" x14ac:dyDescent="0.2">
      <c r="A82" s="178" t="s">
        <v>1654</v>
      </c>
      <c r="B82" s="317">
        <v>1</v>
      </c>
      <c r="C82" s="42">
        <v>5</v>
      </c>
      <c r="D82" s="42">
        <v>4.9099836333878928</v>
      </c>
      <c r="E82" s="43">
        <v>8.4837962962962966E-3</v>
      </c>
      <c r="F82" s="43">
        <v>8.4837962962962966E-3</v>
      </c>
      <c r="G82" s="42">
        <v>2471</v>
      </c>
      <c r="H82" s="44">
        <v>2471</v>
      </c>
      <c r="I82" s="318">
        <v>42230</v>
      </c>
    </row>
    <row r="83" spans="1:9" x14ac:dyDescent="0.2">
      <c r="A83" s="178" t="s">
        <v>997</v>
      </c>
      <c r="B83" s="317">
        <v>1</v>
      </c>
      <c r="C83" s="42">
        <v>4.5</v>
      </c>
      <c r="D83" s="42">
        <v>5.2006420545746428</v>
      </c>
      <c r="E83" s="43">
        <v>8.0092592592592594E-3</v>
      </c>
      <c r="F83" s="43">
        <v>8.0092592592592594E-3</v>
      </c>
      <c r="G83" s="42">
        <v>2286</v>
      </c>
      <c r="H83" s="44">
        <v>2286</v>
      </c>
      <c r="I83" s="318">
        <v>42225</v>
      </c>
    </row>
    <row r="84" spans="1:9" x14ac:dyDescent="0.2">
      <c r="A84" s="178" t="s">
        <v>1649</v>
      </c>
      <c r="B84" s="317">
        <v>1</v>
      </c>
      <c r="C84" s="42">
        <v>4.3</v>
      </c>
      <c r="D84" s="42">
        <v>5.3526970954356887</v>
      </c>
      <c r="E84" s="43">
        <v>7.789351851851852E-3</v>
      </c>
      <c r="F84" s="43">
        <v>7.789351851851852E-3</v>
      </c>
      <c r="G84" s="42">
        <v>2158</v>
      </c>
      <c r="H84" s="44">
        <v>2158</v>
      </c>
      <c r="I84" s="318">
        <v>42222</v>
      </c>
    </row>
    <row r="85" spans="1:9" x14ac:dyDescent="0.2">
      <c r="A85" s="178" t="s">
        <v>1483</v>
      </c>
      <c r="B85" s="317">
        <v>2</v>
      </c>
      <c r="C85" s="42">
        <v>52.4</v>
      </c>
      <c r="D85" s="42">
        <v>4.1746750295453285</v>
      </c>
      <c r="E85" s="43">
        <v>1.0011574074074072E-2</v>
      </c>
      <c r="F85" s="43">
        <v>9.4675925925925917E-3</v>
      </c>
      <c r="G85" s="42">
        <v>2647.5</v>
      </c>
      <c r="H85" s="44">
        <v>2611</v>
      </c>
      <c r="I85" s="318">
        <v>42211</v>
      </c>
    </row>
    <row r="86" spans="1:9" x14ac:dyDescent="0.2">
      <c r="A86" s="178" t="s">
        <v>1642</v>
      </c>
      <c r="B86" s="317">
        <v>1</v>
      </c>
      <c r="C86" s="42">
        <v>1.1000000000000001</v>
      </c>
      <c r="D86" s="42">
        <v>5.477178423236519</v>
      </c>
      <c r="E86" s="43">
        <v>7.6041666666666662E-3</v>
      </c>
      <c r="F86" s="43">
        <v>7.6041666666666662E-3</v>
      </c>
      <c r="G86" s="42">
        <v>2030</v>
      </c>
      <c r="H86" s="44">
        <v>2030</v>
      </c>
      <c r="I86" s="318">
        <v>42210</v>
      </c>
    </row>
    <row r="87" spans="1:9" x14ac:dyDescent="0.2">
      <c r="A87" s="178" t="s">
        <v>1636</v>
      </c>
      <c r="B87" s="317">
        <v>1</v>
      </c>
      <c r="C87" s="42">
        <v>5</v>
      </c>
      <c r="D87" s="42">
        <v>5.557270762581048</v>
      </c>
      <c r="E87" s="43">
        <v>7.5000000000000006E-3</v>
      </c>
      <c r="F87" s="43">
        <v>7.5000000000000006E-3</v>
      </c>
      <c r="G87" s="42">
        <v>1945</v>
      </c>
      <c r="H87" s="44">
        <v>1945</v>
      </c>
      <c r="I87" s="318">
        <v>42202</v>
      </c>
    </row>
    <row r="88" spans="1:9" x14ac:dyDescent="0.2">
      <c r="A88" s="178" t="s">
        <v>1689</v>
      </c>
      <c r="B88" s="317">
        <v>1</v>
      </c>
      <c r="C88" s="42">
        <v>3</v>
      </c>
      <c r="D88" s="42">
        <v>6.081081081081086</v>
      </c>
      <c r="E88" s="43">
        <v>6.851851851851852E-3</v>
      </c>
      <c r="F88" s="43">
        <v>6.851851851851852E-3</v>
      </c>
      <c r="G88" s="42">
        <v>1313</v>
      </c>
      <c r="H88" s="44">
        <v>1313</v>
      </c>
      <c r="I88" s="318">
        <v>42189</v>
      </c>
    </row>
    <row r="89" spans="1:9" x14ac:dyDescent="0.2">
      <c r="A89" s="178" t="s">
        <v>1687</v>
      </c>
      <c r="B89" s="317">
        <v>1</v>
      </c>
      <c r="C89" s="42">
        <v>7.1</v>
      </c>
      <c r="D89" s="42">
        <v>5.1150690414248583</v>
      </c>
      <c r="E89" s="43">
        <v>8.1481481481481474E-3</v>
      </c>
      <c r="F89" s="43">
        <v>8.1481481481481474E-3</v>
      </c>
      <c r="G89" s="42">
        <v>2340</v>
      </c>
      <c r="H89" s="44">
        <v>2340</v>
      </c>
      <c r="I89" s="318">
        <v>42187</v>
      </c>
    </row>
    <row r="90" spans="1:9" x14ac:dyDescent="0.2">
      <c r="A90" s="178" t="s">
        <v>1619</v>
      </c>
      <c r="B90" s="317">
        <v>1</v>
      </c>
      <c r="C90" s="42">
        <v>2.5</v>
      </c>
      <c r="D90" s="42">
        <v>5.0647158131682657</v>
      </c>
      <c r="E90" s="43">
        <v>8.2291666666666659E-3</v>
      </c>
      <c r="F90" s="43">
        <v>8.2291666666666659E-3</v>
      </c>
      <c r="G90" s="42">
        <v>2375</v>
      </c>
      <c r="H90" s="44">
        <v>2375</v>
      </c>
      <c r="I90" s="318">
        <v>42180</v>
      </c>
    </row>
    <row r="91" spans="1:9" x14ac:dyDescent="0.2">
      <c r="A91" s="178" t="s">
        <v>1613</v>
      </c>
      <c r="B91" s="317">
        <v>1</v>
      </c>
      <c r="C91" s="42">
        <v>1.75</v>
      </c>
      <c r="D91" s="42">
        <v>4.3150684931506884</v>
      </c>
      <c r="E91" s="43">
        <v>9.6527777777777775E-3</v>
      </c>
      <c r="F91" s="43">
        <v>9.6527777777777775E-3</v>
      </c>
      <c r="G91" s="42">
        <v>2629</v>
      </c>
      <c r="H91" s="44">
        <v>2629</v>
      </c>
      <c r="I91" s="318">
        <v>42174</v>
      </c>
    </row>
    <row r="92" spans="1:9" x14ac:dyDescent="0.2">
      <c r="A92" s="178" t="s">
        <v>1598</v>
      </c>
      <c r="B92" s="317">
        <v>2</v>
      </c>
      <c r="C92" s="42">
        <v>8.3500000000000014</v>
      </c>
      <c r="D92" s="42">
        <v>5.4112997373474556</v>
      </c>
      <c r="E92" s="43">
        <v>7.7025462962962959E-3</v>
      </c>
      <c r="F92" s="43">
        <v>7.6851851851851847E-3</v>
      </c>
      <c r="G92" s="42">
        <v>2098</v>
      </c>
      <c r="H92" s="44">
        <v>2090</v>
      </c>
      <c r="I92" s="318">
        <v>42172</v>
      </c>
    </row>
    <row r="93" spans="1:9" x14ac:dyDescent="0.2">
      <c r="A93" s="178" t="s">
        <v>1690</v>
      </c>
      <c r="B93" s="317">
        <v>1</v>
      </c>
      <c r="C93" s="42">
        <v>3.1</v>
      </c>
      <c r="D93" s="42">
        <v>5.5494778717056246</v>
      </c>
      <c r="E93" s="43">
        <v>7.5115740740740742E-3</v>
      </c>
      <c r="F93" s="43">
        <v>7.5115740740740742E-3</v>
      </c>
      <c r="G93" s="42">
        <v>1955</v>
      </c>
      <c r="H93" s="44">
        <v>1955</v>
      </c>
      <c r="I93" s="318">
        <v>42167</v>
      </c>
    </row>
    <row r="94" spans="1:9" x14ac:dyDescent="0.2">
      <c r="A94" s="178" t="s">
        <v>1600</v>
      </c>
      <c r="B94" s="317">
        <v>1</v>
      </c>
      <c r="C94" s="42">
        <v>4.0999999999999996</v>
      </c>
      <c r="D94" s="42">
        <v>4.1991465149359906</v>
      </c>
      <c r="E94" s="43">
        <v>9.9189814814814817E-3</v>
      </c>
      <c r="F94" s="43">
        <v>9.9189814814814817E-3</v>
      </c>
      <c r="G94" s="42">
        <v>2654</v>
      </c>
      <c r="H94" s="44">
        <v>2654</v>
      </c>
      <c r="I94" s="318">
        <v>42153</v>
      </c>
    </row>
    <row r="95" spans="1:9" x14ac:dyDescent="0.2">
      <c r="A95" s="178" t="s">
        <v>796</v>
      </c>
      <c r="B95" s="317">
        <v>10</v>
      </c>
      <c r="C95" s="42">
        <v>16.47</v>
      </c>
      <c r="D95" s="42">
        <v>5.3378298340579589</v>
      </c>
      <c r="E95" s="43">
        <v>7.9305555555555553E-3</v>
      </c>
      <c r="F95" s="43">
        <v>7.0949074074074074E-3</v>
      </c>
      <c r="G95" s="42">
        <v>2035.9</v>
      </c>
      <c r="H95" s="44">
        <v>1570</v>
      </c>
      <c r="I95" s="318">
        <v>42149</v>
      </c>
    </row>
    <row r="96" spans="1:9" x14ac:dyDescent="0.2">
      <c r="A96" s="178" t="s">
        <v>1588</v>
      </c>
      <c r="B96" s="317">
        <v>1</v>
      </c>
      <c r="C96" s="42">
        <v>10</v>
      </c>
      <c r="D96" s="42">
        <v>4.8000000000000034</v>
      </c>
      <c r="E96" s="43">
        <v>8.6805555555555559E-3</v>
      </c>
      <c r="F96" s="43">
        <v>8.6805555555555559E-3</v>
      </c>
      <c r="G96" s="42">
        <v>2509</v>
      </c>
      <c r="H96" s="44">
        <v>2509</v>
      </c>
      <c r="I96" s="318">
        <v>42146</v>
      </c>
    </row>
    <row r="97" spans="1:9" x14ac:dyDescent="0.2">
      <c r="A97" s="178" t="s">
        <v>1586</v>
      </c>
      <c r="B97" s="317">
        <v>1</v>
      </c>
      <c r="C97" s="42">
        <v>3.75</v>
      </c>
      <c r="D97" s="42">
        <v>5.1175132676269941</v>
      </c>
      <c r="E97" s="43">
        <v>8.1365740740740738E-3</v>
      </c>
      <c r="F97" s="43">
        <v>8.1365740740740738E-3</v>
      </c>
      <c r="G97" s="42">
        <v>2338</v>
      </c>
      <c r="H97" s="44">
        <v>2338</v>
      </c>
      <c r="I97" s="318">
        <v>42145</v>
      </c>
    </row>
    <row r="98" spans="1:9" x14ac:dyDescent="0.2">
      <c r="A98" s="178" t="s">
        <v>1584</v>
      </c>
      <c r="B98" s="317">
        <v>1</v>
      </c>
      <c r="C98" s="42">
        <v>3.3</v>
      </c>
      <c r="D98" s="42">
        <v>5.8464566929133897</v>
      </c>
      <c r="E98" s="43">
        <v>7.1296296296296307E-3</v>
      </c>
      <c r="F98" s="43">
        <v>7.1296296296296307E-3</v>
      </c>
      <c r="G98" s="42">
        <v>1610</v>
      </c>
      <c r="H98" s="44">
        <v>1610</v>
      </c>
      <c r="I98" s="318">
        <v>42143</v>
      </c>
    </row>
    <row r="99" spans="1:9" x14ac:dyDescent="0.2">
      <c r="A99" s="178" t="s">
        <v>1571</v>
      </c>
      <c r="B99" s="317">
        <v>1</v>
      </c>
      <c r="C99" s="42">
        <v>4.0599999999999996</v>
      </c>
      <c r="D99" s="42">
        <v>5.6476043276661549</v>
      </c>
      <c r="E99" s="43">
        <v>7.3726851851851861E-3</v>
      </c>
      <c r="F99" s="43">
        <v>7.3726851851851861E-3</v>
      </c>
      <c r="G99" s="42">
        <v>1853</v>
      </c>
      <c r="H99" s="44">
        <v>1853</v>
      </c>
      <c r="I99" s="318">
        <v>42123</v>
      </c>
    </row>
    <row r="100" spans="1:9" x14ac:dyDescent="0.2">
      <c r="A100" s="178" t="s">
        <v>1567</v>
      </c>
      <c r="B100" s="317">
        <v>1</v>
      </c>
      <c r="C100" s="42">
        <v>2.5</v>
      </c>
      <c r="D100" s="42">
        <v>4.5801526717557293</v>
      </c>
      <c r="E100" s="43">
        <v>9.0972222222222218E-3</v>
      </c>
      <c r="F100" s="43">
        <v>9.0972222222222218E-3</v>
      </c>
      <c r="G100" s="42">
        <v>2571</v>
      </c>
      <c r="H100" s="44">
        <v>2571</v>
      </c>
      <c r="I100" s="318">
        <v>42110</v>
      </c>
    </row>
    <row r="101" spans="1:9" x14ac:dyDescent="0.2">
      <c r="A101" s="178" t="s">
        <v>1568</v>
      </c>
      <c r="B101" s="317">
        <v>1</v>
      </c>
      <c r="C101" s="42">
        <v>14</v>
      </c>
      <c r="D101" s="42">
        <v>4.9027237354085642</v>
      </c>
      <c r="E101" s="43">
        <v>8.4953703703703701E-3</v>
      </c>
      <c r="F101" s="43">
        <v>8.4953703703703701E-3</v>
      </c>
      <c r="G101" s="42">
        <v>2474</v>
      </c>
      <c r="H101" s="44">
        <v>2474</v>
      </c>
      <c r="I101" s="318">
        <v>42110</v>
      </c>
    </row>
    <row r="102" spans="1:9" x14ac:dyDescent="0.2">
      <c r="A102" s="178" t="s">
        <v>1566</v>
      </c>
      <c r="B102" s="317">
        <v>1</v>
      </c>
      <c r="C102" s="42">
        <v>3.6</v>
      </c>
      <c r="D102" s="42">
        <v>5.1633466135458201</v>
      </c>
      <c r="E102" s="43">
        <v>8.0671296296296307E-3</v>
      </c>
      <c r="F102" s="43">
        <v>8.0671296296296307E-3</v>
      </c>
      <c r="G102" s="42">
        <v>2307</v>
      </c>
      <c r="H102" s="44">
        <v>2307</v>
      </c>
      <c r="I102" s="318">
        <v>42109</v>
      </c>
    </row>
    <row r="103" spans="1:9" x14ac:dyDescent="0.2">
      <c r="A103" s="178" t="s">
        <v>1563</v>
      </c>
      <c r="B103" s="317">
        <v>1</v>
      </c>
      <c r="C103" s="42">
        <v>3</v>
      </c>
      <c r="D103" s="42">
        <v>5.3811659192825161</v>
      </c>
      <c r="E103" s="43">
        <v>7.743055555555556E-3</v>
      </c>
      <c r="F103" s="43">
        <v>7.743055555555556E-3</v>
      </c>
      <c r="G103" s="42">
        <v>2137</v>
      </c>
      <c r="H103" s="44">
        <v>2137</v>
      </c>
      <c r="I103" s="318">
        <v>42108</v>
      </c>
    </row>
    <row r="104" spans="1:9" x14ac:dyDescent="0.2">
      <c r="A104" s="178" t="s">
        <v>1561</v>
      </c>
      <c r="B104" s="317">
        <v>1</v>
      </c>
      <c r="C104" s="42">
        <v>3.5</v>
      </c>
      <c r="D104" s="42">
        <v>5.2412645590682239</v>
      </c>
      <c r="E104" s="43">
        <v>7.951388888888888E-3</v>
      </c>
      <c r="F104" s="43">
        <v>7.951388888888888E-3</v>
      </c>
      <c r="G104" s="42">
        <v>2255</v>
      </c>
      <c r="H104" s="44">
        <v>2255</v>
      </c>
      <c r="I104" s="318">
        <v>42104</v>
      </c>
    </row>
    <row r="105" spans="1:9" x14ac:dyDescent="0.2">
      <c r="A105" s="178" t="s">
        <v>1556</v>
      </c>
      <c r="B105" s="317">
        <v>1</v>
      </c>
      <c r="C105" s="42">
        <v>26.2</v>
      </c>
      <c r="D105" s="42">
        <v>4.6716196136701367</v>
      </c>
      <c r="E105" s="43">
        <v>8.9236111111111113E-3</v>
      </c>
      <c r="F105" s="43">
        <v>8.9236111111111113E-3</v>
      </c>
      <c r="G105" s="42">
        <v>2547</v>
      </c>
      <c r="H105" s="44">
        <v>2547</v>
      </c>
      <c r="I105" s="318">
        <v>42084</v>
      </c>
    </row>
    <row r="106" spans="1:9" x14ac:dyDescent="0.2">
      <c r="A106" s="178" t="s">
        <v>1554</v>
      </c>
      <c r="B106" s="317">
        <v>1</v>
      </c>
      <c r="C106" s="42">
        <v>8</v>
      </c>
      <c r="D106" s="42">
        <v>5.2240159622709994</v>
      </c>
      <c r="E106" s="43">
        <v>7.9745370370370369E-3</v>
      </c>
      <c r="F106" s="43">
        <v>7.9745370370370369E-3</v>
      </c>
      <c r="G106" s="42">
        <v>2269</v>
      </c>
      <c r="H106" s="44">
        <v>2269</v>
      </c>
      <c r="I106" s="318">
        <v>42078</v>
      </c>
    </row>
    <row r="107" spans="1:9" x14ac:dyDescent="0.2">
      <c r="A107" s="178" t="s">
        <v>1551</v>
      </c>
      <c r="B107" s="317">
        <v>1</v>
      </c>
      <c r="C107" s="42">
        <v>10</v>
      </c>
      <c r="D107" s="42">
        <v>4.6991254405430141</v>
      </c>
      <c r="E107" s="43">
        <v>8.8657407407407417E-3</v>
      </c>
      <c r="F107" s="43">
        <v>8.8657407407407417E-3</v>
      </c>
      <c r="G107" s="42">
        <v>2542</v>
      </c>
      <c r="H107" s="44">
        <v>2542</v>
      </c>
      <c r="I107" s="318">
        <v>42071</v>
      </c>
    </row>
    <row r="108" spans="1:9" x14ac:dyDescent="0.2">
      <c r="A108" s="178" t="s">
        <v>1550</v>
      </c>
      <c r="B108" s="317">
        <v>1</v>
      </c>
      <c r="C108" s="42">
        <v>4.25</v>
      </c>
      <c r="D108" s="42">
        <v>4.8710601719197744</v>
      </c>
      <c r="E108" s="43">
        <v>8.5532407407407415E-3</v>
      </c>
      <c r="F108" s="43">
        <v>8.5532407407407415E-3</v>
      </c>
      <c r="G108" s="42">
        <v>2484</v>
      </c>
      <c r="H108" s="44">
        <v>2484</v>
      </c>
      <c r="I108" s="318">
        <v>42063</v>
      </c>
    </row>
    <row r="109" spans="1:9" x14ac:dyDescent="0.2">
      <c r="A109" s="178" t="s">
        <v>1343</v>
      </c>
      <c r="B109" s="317">
        <v>2</v>
      </c>
      <c r="C109" s="42">
        <v>8.8000000000000007</v>
      </c>
      <c r="D109" s="42">
        <v>5.3331174258253284</v>
      </c>
      <c r="E109" s="43">
        <v>7.8298611111111104E-3</v>
      </c>
      <c r="F109" s="43">
        <v>7.4884259259259262E-3</v>
      </c>
      <c r="G109" s="42">
        <v>2146.5</v>
      </c>
      <c r="H109" s="44">
        <v>1938</v>
      </c>
      <c r="I109" s="318">
        <v>42042</v>
      </c>
    </row>
    <row r="110" spans="1:9" x14ac:dyDescent="0.2">
      <c r="A110" s="178" t="s">
        <v>1546</v>
      </c>
      <c r="B110" s="317">
        <v>1</v>
      </c>
      <c r="C110" s="42">
        <v>4.3</v>
      </c>
      <c r="D110" s="42">
        <v>5.0604772801569178</v>
      </c>
      <c r="E110" s="43">
        <v>8.2291666666666659E-3</v>
      </c>
      <c r="F110" s="43">
        <v>8.2291666666666659E-3</v>
      </c>
      <c r="G110" s="42">
        <v>2380</v>
      </c>
      <c r="H110" s="44">
        <v>2380</v>
      </c>
      <c r="I110" s="318">
        <v>42023</v>
      </c>
    </row>
    <row r="111" spans="1:9" x14ac:dyDescent="0.2">
      <c r="A111" s="178" t="s">
        <v>1545</v>
      </c>
      <c r="B111" s="317">
        <v>1</v>
      </c>
      <c r="C111" s="42">
        <v>5.2</v>
      </c>
      <c r="D111" s="42">
        <v>5.1884700665188523</v>
      </c>
      <c r="E111" s="43">
        <v>8.0324074074074065E-3</v>
      </c>
      <c r="F111" s="43">
        <v>8.0324074074074065E-3</v>
      </c>
      <c r="G111" s="42">
        <v>2292</v>
      </c>
      <c r="H111" s="44">
        <v>2292</v>
      </c>
      <c r="I111" s="318">
        <v>42021</v>
      </c>
    </row>
    <row r="112" spans="1:9" x14ac:dyDescent="0.2">
      <c r="A112" s="178" t="s">
        <v>1544</v>
      </c>
      <c r="B112" s="317">
        <v>1</v>
      </c>
      <c r="C112" s="42">
        <v>10.4</v>
      </c>
      <c r="D112" s="42">
        <v>5.2297806956278858</v>
      </c>
      <c r="E112" s="43">
        <v>7.9629629629629634E-3</v>
      </c>
      <c r="F112" s="43">
        <v>7.9629629629629634E-3</v>
      </c>
      <c r="G112" s="42">
        <v>2264</v>
      </c>
      <c r="H112" s="44">
        <v>2264</v>
      </c>
      <c r="I112" s="318">
        <v>42007</v>
      </c>
    </row>
    <row r="113" spans="1:9" x14ac:dyDescent="0.2">
      <c r="A113" s="178" t="s">
        <v>1541</v>
      </c>
      <c r="B113" s="317">
        <v>1</v>
      </c>
      <c r="C113" s="42">
        <v>5.4</v>
      </c>
      <c r="D113" s="42">
        <v>4.9910141206675274</v>
      </c>
      <c r="E113" s="43">
        <v>8.3449074074074085E-3</v>
      </c>
      <c r="F113" s="43">
        <v>8.3449074074074085E-3</v>
      </c>
      <c r="G113" s="42">
        <v>2434</v>
      </c>
      <c r="H113" s="44">
        <v>2434</v>
      </c>
      <c r="I113" s="318">
        <v>41999</v>
      </c>
    </row>
    <row r="114" spans="1:9" x14ac:dyDescent="0.2">
      <c r="A114" s="178" t="s">
        <v>1228</v>
      </c>
      <c r="B114" s="317">
        <v>7</v>
      </c>
      <c r="C114" s="42">
        <v>73.5</v>
      </c>
      <c r="D114" s="42">
        <v>5.5404248701901881</v>
      </c>
      <c r="E114" s="43">
        <v>7.5694444444444437E-3</v>
      </c>
      <c r="F114" s="43">
        <v>6.8634259259259256E-3</v>
      </c>
      <c r="G114" s="42">
        <v>1894.8571428571429</v>
      </c>
      <c r="H114" s="44">
        <v>1335</v>
      </c>
      <c r="I114" s="318">
        <v>41993</v>
      </c>
    </row>
    <row r="115" spans="1:9" x14ac:dyDescent="0.2">
      <c r="A115" s="178" t="s">
        <v>1540</v>
      </c>
      <c r="B115" s="317">
        <v>1</v>
      </c>
      <c r="C115" s="42">
        <v>3.8</v>
      </c>
      <c r="D115" s="42">
        <v>4.8050579557428899</v>
      </c>
      <c r="E115" s="43">
        <v>8.6689814814814806E-3</v>
      </c>
      <c r="F115" s="43">
        <v>8.6689814814814806E-3</v>
      </c>
      <c r="G115" s="42">
        <v>2504</v>
      </c>
      <c r="H115" s="44">
        <v>2504</v>
      </c>
      <c r="I115" s="318">
        <v>41984</v>
      </c>
    </row>
    <row r="116" spans="1:9" x14ac:dyDescent="0.2">
      <c r="A116" s="178" t="s">
        <v>1290</v>
      </c>
      <c r="B116" s="317">
        <v>8</v>
      </c>
      <c r="C116" s="42">
        <v>25.599999999999998</v>
      </c>
      <c r="D116" s="42">
        <v>5.5281783906964517</v>
      </c>
      <c r="E116" s="43">
        <v>7.5694444444444446E-3</v>
      </c>
      <c r="F116" s="43">
        <v>6.5856481481481469E-3</v>
      </c>
      <c r="G116" s="42">
        <v>1941.375</v>
      </c>
      <c r="H116" s="44">
        <v>1015</v>
      </c>
      <c r="I116" s="318">
        <v>41974</v>
      </c>
    </row>
    <row r="117" spans="1:9" x14ac:dyDescent="0.2">
      <c r="A117" s="178" t="s">
        <v>1536</v>
      </c>
      <c r="B117" s="317">
        <v>1</v>
      </c>
      <c r="C117" s="42">
        <v>3.1</v>
      </c>
      <c r="D117" s="42">
        <v>5.7943925233644906</v>
      </c>
      <c r="E117" s="43">
        <v>7.1874999999999994E-3</v>
      </c>
      <c r="F117" s="43">
        <v>7.1874999999999994E-3</v>
      </c>
      <c r="G117" s="42">
        <v>1678</v>
      </c>
      <c r="H117" s="44">
        <v>1678</v>
      </c>
      <c r="I117" s="318">
        <v>41970</v>
      </c>
    </row>
    <row r="118" spans="1:9" x14ac:dyDescent="0.2">
      <c r="A118" s="178" t="s">
        <v>1534</v>
      </c>
      <c r="B118" s="317">
        <v>1</v>
      </c>
      <c r="C118" s="42">
        <v>2.42</v>
      </c>
      <c r="D118" s="42">
        <v>4.8480801335559294</v>
      </c>
      <c r="E118" s="43">
        <v>8.5995370370370357E-3</v>
      </c>
      <c r="F118" s="43">
        <v>8.5995370370370357E-3</v>
      </c>
      <c r="G118" s="42">
        <v>2488</v>
      </c>
      <c r="H118" s="44">
        <v>2488</v>
      </c>
      <c r="I118" s="318">
        <v>41966</v>
      </c>
    </row>
    <row r="119" spans="1:9" x14ac:dyDescent="0.2">
      <c r="A119" s="178" t="s">
        <v>1530</v>
      </c>
      <c r="B119" s="317">
        <v>1</v>
      </c>
      <c r="C119" s="42">
        <v>4.8</v>
      </c>
      <c r="D119" s="42">
        <v>5.610389610389614</v>
      </c>
      <c r="E119" s="43">
        <v>7.4305555555555548E-3</v>
      </c>
      <c r="F119" s="43">
        <v>7.4305555555555548E-3</v>
      </c>
      <c r="G119" s="42">
        <v>1884</v>
      </c>
      <c r="H119" s="44">
        <v>1884</v>
      </c>
      <c r="I119" s="318">
        <v>41957</v>
      </c>
    </row>
    <row r="120" spans="1:9" x14ac:dyDescent="0.2">
      <c r="A120" s="178" t="s">
        <v>1522</v>
      </c>
      <c r="B120" s="317">
        <v>1</v>
      </c>
      <c r="C120" s="42">
        <v>3.35</v>
      </c>
      <c r="D120" s="42">
        <v>5.3057633084029963</v>
      </c>
      <c r="E120" s="43">
        <v>7.858796296296296E-3</v>
      </c>
      <c r="F120" s="43">
        <v>7.858796296296296E-3</v>
      </c>
      <c r="G120" s="42">
        <v>2200</v>
      </c>
      <c r="H120" s="44">
        <v>2200</v>
      </c>
      <c r="I120" s="318">
        <v>41939</v>
      </c>
    </row>
    <row r="121" spans="1:9" x14ac:dyDescent="0.2">
      <c r="A121" s="178" t="s">
        <v>1520</v>
      </c>
      <c r="B121" s="317">
        <v>1</v>
      </c>
      <c r="C121" s="42">
        <v>4.7</v>
      </c>
      <c r="D121" s="42">
        <v>4.8342857142857181</v>
      </c>
      <c r="E121" s="43">
        <v>8.6226851851851846E-3</v>
      </c>
      <c r="F121" s="43">
        <v>8.6226851851851846E-3</v>
      </c>
      <c r="G121" s="42">
        <v>2498</v>
      </c>
      <c r="H121" s="44">
        <v>2498</v>
      </c>
      <c r="I121" s="318">
        <v>41936</v>
      </c>
    </row>
    <row r="122" spans="1:9" x14ac:dyDescent="0.2">
      <c r="A122" s="178" t="s">
        <v>1515</v>
      </c>
      <c r="B122" s="317">
        <v>1</v>
      </c>
      <c r="C122" s="42">
        <v>5.4</v>
      </c>
      <c r="D122" s="42">
        <v>5.2215954875100774</v>
      </c>
      <c r="E122" s="43">
        <v>7.9745370370370369E-3</v>
      </c>
      <c r="F122" s="43">
        <v>7.9745370370370369E-3</v>
      </c>
      <c r="G122" s="42">
        <v>2270</v>
      </c>
      <c r="H122" s="44">
        <v>2270</v>
      </c>
      <c r="I122" s="318">
        <v>41929</v>
      </c>
    </row>
    <row r="123" spans="1:9" x14ac:dyDescent="0.2">
      <c r="A123" s="178" t="s">
        <v>1513</v>
      </c>
      <c r="B123" s="317">
        <v>2</v>
      </c>
      <c r="C123" s="42">
        <v>6.6</v>
      </c>
      <c r="D123" s="42">
        <v>5.3932864900354129</v>
      </c>
      <c r="E123" s="43">
        <v>7.7256944444444448E-3</v>
      </c>
      <c r="F123" s="43">
        <v>7.6388888888888886E-3</v>
      </c>
      <c r="G123" s="42">
        <v>2112</v>
      </c>
      <c r="H123" s="44">
        <v>2057</v>
      </c>
      <c r="I123" s="318">
        <v>41926</v>
      </c>
    </row>
    <row r="124" spans="1:9" x14ac:dyDescent="0.2">
      <c r="A124" s="178" t="s">
        <v>1509</v>
      </c>
      <c r="B124" s="317">
        <v>1</v>
      </c>
      <c r="C124" s="42">
        <v>5.2</v>
      </c>
      <c r="D124" s="42">
        <v>5.2436974789916011</v>
      </c>
      <c r="E124" s="43">
        <v>7.951388888888888E-3</v>
      </c>
      <c r="F124" s="43">
        <v>7.951388888888888E-3</v>
      </c>
      <c r="G124" s="42">
        <v>2252</v>
      </c>
      <c r="H124" s="44">
        <v>2252</v>
      </c>
      <c r="I124" s="318">
        <v>41922</v>
      </c>
    </row>
    <row r="125" spans="1:9" x14ac:dyDescent="0.2">
      <c r="A125" s="178" t="s">
        <v>1395</v>
      </c>
      <c r="B125" s="317">
        <v>2</v>
      </c>
      <c r="C125" s="42">
        <v>3.2</v>
      </c>
      <c r="D125" s="42">
        <v>5.2875842852693395</v>
      </c>
      <c r="E125" s="43">
        <v>7.8877314814814817E-3</v>
      </c>
      <c r="F125" s="43">
        <v>7.6273148148148151E-3</v>
      </c>
      <c r="G125" s="42">
        <v>2191.5</v>
      </c>
      <c r="H125" s="44">
        <v>2044</v>
      </c>
      <c r="I125" s="318">
        <v>41908</v>
      </c>
    </row>
    <row r="126" spans="1:9" x14ac:dyDescent="0.2">
      <c r="A126" s="178" t="s">
        <v>1500</v>
      </c>
      <c r="B126" s="317">
        <v>2</v>
      </c>
      <c r="C126" s="42">
        <v>6</v>
      </c>
      <c r="D126" s="42">
        <v>5.9080962800875323</v>
      </c>
      <c r="E126" s="43">
        <v>7.0486111111111105E-3</v>
      </c>
      <c r="F126" s="43">
        <v>7.0486111111111105E-3</v>
      </c>
      <c r="G126" s="42">
        <v>1517</v>
      </c>
      <c r="H126" s="44">
        <v>1517</v>
      </c>
      <c r="I126" s="318">
        <v>41901</v>
      </c>
    </row>
    <row r="127" spans="1:9" x14ac:dyDescent="0.2">
      <c r="A127" s="178" t="s">
        <v>797</v>
      </c>
      <c r="B127" s="317">
        <v>2</v>
      </c>
      <c r="C127" s="42">
        <v>26.2</v>
      </c>
      <c r="D127" s="42">
        <v>4.5389263815284089</v>
      </c>
      <c r="E127" s="43">
        <v>9.1840277777777788E-3</v>
      </c>
      <c r="F127" s="43">
        <v>8.9583333333333338E-3</v>
      </c>
      <c r="G127" s="42">
        <v>2580</v>
      </c>
      <c r="H127" s="44">
        <v>2554</v>
      </c>
      <c r="I127" s="318">
        <v>41889</v>
      </c>
    </row>
    <row r="128" spans="1:9" x14ac:dyDescent="0.2">
      <c r="A128" s="178" t="s">
        <v>755</v>
      </c>
      <c r="B128" s="317">
        <v>3</v>
      </c>
      <c r="C128" s="42">
        <v>27.799999999999997</v>
      </c>
      <c r="D128" s="42">
        <v>5.3993852577499881</v>
      </c>
      <c r="E128" s="43">
        <v>7.7469135802469133E-3</v>
      </c>
      <c r="F128" s="43">
        <v>7.1180555555555554E-3</v>
      </c>
      <c r="G128" s="42">
        <v>2063</v>
      </c>
      <c r="H128" s="44">
        <v>1605</v>
      </c>
      <c r="I128" s="318">
        <v>41859</v>
      </c>
    </row>
    <row r="129" spans="1:9" x14ac:dyDescent="0.2">
      <c r="A129" s="178" t="s">
        <v>1396</v>
      </c>
      <c r="B129" s="317">
        <v>2</v>
      </c>
      <c r="C129" s="42">
        <v>13.7</v>
      </c>
      <c r="D129" s="42">
        <v>5.4520885649991584</v>
      </c>
      <c r="E129" s="43">
        <v>7.7488425925925919E-3</v>
      </c>
      <c r="F129" s="43">
        <v>6.8402777777777776E-3</v>
      </c>
      <c r="G129" s="42">
        <v>1900</v>
      </c>
      <c r="H129" s="44">
        <v>1298</v>
      </c>
      <c r="I129" s="318">
        <v>41852</v>
      </c>
    </row>
    <row r="130" spans="1:9" x14ac:dyDescent="0.2">
      <c r="A130" s="178" t="s">
        <v>1445</v>
      </c>
      <c r="B130" s="317">
        <v>2</v>
      </c>
      <c r="C130" s="42">
        <v>9.5</v>
      </c>
      <c r="D130" s="42">
        <v>5.0407433138761055</v>
      </c>
      <c r="E130" s="43">
        <v>8.3217592592592579E-3</v>
      </c>
      <c r="F130" s="43">
        <v>7.6504629629629631E-3</v>
      </c>
      <c r="G130" s="42">
        <v>2309.5</v>
      </c>
      <c r="H130" s="44">
        <v>2059</v>
      </c>
      <c r="I130" s="318">
        <v>41845</v>
      </c>
    </row>
    <row r="131" spans="1:9" x14ac:dyDescent="0.2">
      <c r="A131" s="178" t="s">
        <v>1439</v>
      </c>
      <c r="B131" s="317">
        <v>1</v>
      </c>
      <c r="C131" s="42">
        <v>15.4</v>
      </c>
      <c r="D131" s="42">
        <v>5.6033959975742924</v>
      </c>
      <c r="E131" s="43">
        <v>7.4305555555555548E-3</v>
      </c>
      <c r="F131" s="43">
        <v>7.4305555555555548E-3</v>
      </c>
      <c r="G131" s="42">
        <v>1891</v>
      </c>
      <c r="H131" s="44">
        <v>1891</v>
      </c>
      <c r="I131" s="318">
        <v>41838</v>
      </c>
    </row>
    <row r="132" spans="1:9" x14ac:dyDescent="0.2">
      <c r="A132" s="178" t="s">
        <v>1435</v>
      </c>
      <c r="B132" s="317">
        <v>1</v>
      </c>
      <c r="C132" s="42">
        <v>9.8000000000000007</v>
      </c>
      <c r="D132" s="42">
        <v>5.3116531165311693</v>
      </c>
      <c r="E132" s="43">
        <v>7.8472222222222224E-3</v>
      </c>
      <c r="F132" s="43">
        <v>7.8472222222222224E-3</v>
      </c>
      <c r="G132" s="42">
        <v>2194</v>
      </c>
      <c r="H132" s="44">
        <v>2194</v>
      </c>
      <c r="I132" s="318">
        <v>41833</v>
      </c>
    </row>
    <row r="133" spans="1:9" x14ac:dyDescent="0.2">
      <c r="A133" s="178" t="s">
        <v>1434</v>
      </c>
      <c r="B133" s="317">
        <v>1</v>
      </c>
      <c r="C133" s="42">
        <v>1.5</v>
      </c>
      <c r="D133" s="42">
        <v>5.5384615384615428</v>
      </c>
      <c r="E133" s="43">
        <v>7.5231481481481477E-3</v>
      </c>
      <c r="F133" s="43">
        <v>7.5231481481481477E-3</v>
      </c>
      <c r="G133" s="42">
        <v>1968</v>
      </c>
      <c r="H133" s="44">
        <v>1968</v>
      </c>
      <c r="I133" s="318">
        <v>41832</v>
      </c>
    </row>
    <row r="134" spans="1:9" x14ac:dyDescent="0.2">
      <c r="A134" s="178" t="s">
        <v>29</v>
      </c>
      <c r="B134" s="317">
        <v>19</v>
      </c>
      <c r="C134" s="42">
        <v>58.90000000000002</v>
      </c>
      <c r="D134" s="42">
        <v>5.860141028557476</v>
      </c>
      <c r="E134" s="43">
        <v>7.2228313840155952E-3</v>
      </c>
      <c r="F134" s="43">
        <v>5.9490740740740745E-3</v>
      </c>
      <c r="G134" s="42">
        <v>1563.5263157894738</v>
      </c>
      <c r="H134" s="44">
        <v>750</v>
      </c>
      <c r="I134" s="318">
        <v>41829</v>
      </c>
    </row>
    <row r="135" spans="1:9" x14ac:dyDescent="0.2">
      <c r="A135" s="178" t="s">
        <v>1423</v>
      </c>
      <c r="B135" s="317">
        <v>1</v>
      </c>
      <c r="C135" s="42">
        <v>3</v>
      </c>
      <c r="D135" s="42">
        <v>5.4435483870967776</v>
      </c>
      <c r="E135" s="43">
        <v>7.6504629629629631E-3</v>
      </c>
      <c r="F135" s="43">
        <v>7.6504629629629631E-3</v>
      </c>
      <c r="G135" s="42">
        <v>2065</v>
      </c>
      <c r="H135" s="44">
        <v>2065</v>
      </c>
      <c r="I135" s="318">
        <v>41818</v>
      </c>
    </row>
    <row r="136" spans="1:9" x14ac:dyDescent="0.2">
      <c r="A136" s="178" t="s">
        <v>1408</v>
      </c>
      <c r="B136" s="317">
        <v>2</v>
      </c>
      <c r="C136" s="42">
        <v>13.05</v>
      </c>
      <c r="D136" s="42">
        <v>5.9027147158629312</v>
      </c>
      <c r="E136" s="43">
        <v>7.0601851851851841E-3</v>
      </c>
      <c r="F136" s="43">
        <v>7.0601851851851841E-3</v>
      </c>
      <c r="G136" s="42">
        <v>1525.5</v>
      </c>
      <c r="H136" s="44">
        <v>1525</v>
      </c>
      <c r="I136" s="318">
        <v>41814</v>
      </c>
    </row>
    <row r="137" spans="1:9" x14ac:dyDescent="0.2">
      <c r="A137" s="178" t="s">
        <v>1376</v>
      </c>
      <c r="B137" s="317">
        <v>2</v>
      </c>
      <c r="C137" s="42">
        <v>11</v>
      </c>
      <c r="D137" s="42">
        <v>6.1634926047932659</v>
      </c>
      <c r="E137" s="43">
        <v>6.7650462962962968E-3</v>
      </c>
      <c r="F137" s="43">
        <v>6.6087962962962966E-3</v>
      </c>
      <c r="G137" s="42">
        <v>1209.5</v>
      </c>
      <c r="H137" s="44">
        <v>1044</v>
      </c>
      <c r="I137" s="318">
        <v>41810</v>
      </c>
    </row>
    <row r="138" spans="1:9" x14ac:dyDescent="0.2">
      <c r="A138" s="178" t="s">
        <v>41</v>
      </c>
      <c r="B138" s="317">
        <v>10</v>
      </c>
      <c r="C138" s="42">
        <v>66.800000000000011</v>
      </c>
      <c r="D138" s="42">
        <v>5.513259267886883</v>
      </c>
      <c r="E138" s="43">
        <v>7.6145833333333343E-3</v>
      </c>
      <c r="F138" s="43">
        <v>6.4351851851851861E-3</v>
      </c>
      <c r="G138" s="42">
        <v>1945.3</v>
      </c>
      <c r="H138" s="44">
        <v>905</v>
      </c>
      <c r="I138" s="318">
        <v>41804</v>
      </c>
    </row>
    <row r="139" spans="1:9" x14ac:dyDescent="0.2">
      <c r="A139" s="178" t="s">
        <v>1389</v>
      </c>
      <c r="B139" s="317">
        <v>1</v>
      </c>
      <c r="C139" s="42">
        <v>4.1100000000000003</v>
      </c>
      <c r="D139" s="42">
        <v>5.8046292663789769</v>
      </c>
      <c r="E139" s="43">
        <v>7.1759259259259259E-3</v>
      </c>
      <c r="F139" s="43">
        <v>7.1759259259259259E-3</v>
      </c>
      <c r="G139" s="42">
        <v>1662</v>
      </c>
      <c r="H139" s="44">
        <v>1662</v>
      </c>
      <c r="I139" s="318">
        <v>41788</v>
      </c>
    </row>
    <row r="140" spans="1:9" x14ac:dyDescent="0.2">
      <c r="A140" s="178" t="s">
        <v>1384</v>
      </c>
      <c r="B140" s="317">
        <v>1</v>
      </c>
      <c r="C140" s="42">
        <v>11</v>
      </c>
      <c r="D140" s="42">
        <v>5.2256532066508354</v>
      </c>
      <c r="E140" s="43">
        <v>7.9745370370370369E-3</v>
      </c>
      <c r="F140" s="43">
        <v>7.9745370370370369E-3</v>
      </c>
      <c r="G140" s="42">
        <v>2265</v>
      </c>
      <c r="H140" s="44">
        <v>2265</v>
      </c>
      <c r="I140" s="318">
        <v>41782</v>
      </c>
    </row>
    <row r="141" spans="1:9" x14ac:dyDescent="0.2">
      <c r="A141" s="178" t="s">
        <v>1379</v>
      </c>
      <c r="B141" s="317">
        <v>1</v>
      </c>
      <c r="C141" s="42">
        <v>4.0999999999999996</v>
      </c>
      <c r="D141" s="42">
        <v>6.1244813278008348</v>
      </c>
      <c r="E141" s="43">
        <v>6.8055555555555569E-3</v>
      </c>
      <c r="F141" s="43">
        <v>6.8055555555555569E-3</v>
      </c>
      <c r="G141" s="42">
        <v>1242</v>
      </c>
      <c r="H141" s="44">
        <v>1242</v>
      </c>
      <c r="I141" s="318">
        <v>41777</v>
      </c>
    </row>
    <row r="142" spans="1:9" x14ac:dyDescent="0.2">
      <c r="A142" s="178" t="s">
        <v>1372</v>
      </c>
      <c r="B142" s="317">
        <v>1</v>
      </c>
      <c r="C142" s="42">
        <v>3.6</v>
      </c>
      <c r="D142" s="42">
        <v>6.2912621359223335</v>
      </c>
      <c r="E142" s="43">
        <v>6.6203703703703702E-3</v>
      </c>
      <c r="F142" s="43">
        <v>6.6203703703703702E-3</v>
      </c>
      <c r="G142" s="42">
        <v>1057</v>
      </c>
      <c r="H142" s="44">
        <v>1057</v>
      </c>
      <c r="I142" s="318">
        <v>41771</v>
      </c>
    </row>
    <row r="143" spans="1:9" x14ac:dyDescent="0.2">
      <c r="A143" s="178" t="s">
        <v>1334</v>
      </c>
      <c r="B143" s="317">
        <v>1</v>
      </c>
      <c r="C143" s="42">
        <v>7.62</v>
      </c>
      <c r="D143" s="42">
        <v>5.8766066838046322</v>
      </c>
      <c r="E143" s="43">
        <v>7.0949074074074074E-3</v>
      </c>
      <c r="F143" s="43">
        <v>7.0949074074074074E-3</v>
      </c>
      <c r="G143" s="42">
        <v>1568</v>
      </c>
      <c r="H143" s="44">
        <v>1568</v>
      </c>
      <c r="I143" s="318">
        <v>41706</v>
      </c>
    </row>
    <row r="144" spans="1:9" x14ac:dyDescent="0.2">
      <c r="A144" s="178" t="s">
        <v>1331</v>
      </c>
      <c r="B144" s="317">
        <v>1</v>
      </c>
      <c r="C144" s="42">
        <v>9</v>
      </c>
      <c r="D144" s="42">
        <v>5.2785923753665731</v>
      </c>
      <c r="E144" s="43">
        <v>7.8935185185185185E-3</v>
      </c>
      <c r="F144" s="43">
        <v>7.8935185185185185E-3</v>
      </c>
      <c r="G144" s="42">
        <v>2228</v>
      </c>
      <c r="H144" s="44">
        <v>2228</v>
      </c>
      <c r="I144" s="318">
        <v>41692</v>
      </c>
    </row>
    <row r="145" spans="1:9" x14ac:dyDescent="0.2">
      <c r="A145" s="178" t="s">
        <v>1318</v>
      </c>
      <c r="B145" s="317">
        <v>1</v>
      </c>
      <c r="C145" s="42">
        <v>7.9</v>
      </c>
      <c r="D145" s="42">
        <v>5.4295532646048148</v>
      </c>
      <c r="E145" s="43">
        <v>7.6736111111111111E-3</v>
      </c>
      <c r="F145" s="43">
        <v>7.6736111111111111E-3</v>
      </c>
      <c r="G145" s="42">
        <v>2079</v>
      </c>
      <c r="H145" s="44">
        <v>2079</v>
      </c>
      <c r="I145" s="318">
        <v>41659</v>
      </c>
    </row>
    <row r="146" spans="1:9" x14ac:dyDescent="0.2">
      <c r="A146" s="178" t="s">
        <v>1294</v>
      </c>
      <c r="B146" s="317">
        <v>2</v>
      </c>
      <c r="C146" s="42">
        <v>12.1</v>
      </c>
      <c r="D146" s="42">
        <v>5.7746555288202437</v>
      </c>
      <c r="E146" s="43">
        <v>7.2164351851851851E-3</v>
      </c>
      <c r="F146" s="43">
        <v>7.083333333333333E-3</v>
      </c>
      <c r="G146" s="42">
        <v>1697.5</v>
      </c>
      <c r="H146" s="44">
        <v>1562</v>
      </c>
      <c r="I146" s="318">
        <v>41630</v>
      </c>
    </row>
    <row r="147" spans="1:9" x14ac:dyDescent="0.2">
      <c r="A147" s="178" t="s">
        <v>1299</v>
      </c>
      <c r="B147" s="317">
        <v>1</v>
      </c>
      <c r="C147" s="42">
        <v>5</v>
      </c>
      <c r="D147" s="42">
        <v>4.7206923682140092</v>
      </c>
      <c r="E147" s="43">
        <v>8.8310185185185176E-3</v>
      </c>
      <c r="F147" s="43">
        <v>8.8310185185185176E-3</v>
      </c>
      <c r="G147" s="42">
        <v>2537</v>
      </c>
      <c r="H147" s="44">
        <v>2537</v>
      </c>
      <c r="I147" s="318">
        <v>41616</v>
      </c>
    </row>
    <row r="148" spans="1:9" x14ac:dyDescent="0.2">
      <c r="A148" s="178" t="s">
        <v>1297</v>
      </c>
      <c r="B148" s="317">
        <v>1</v>
      </c>
      <c r="C148" s="42">
        <v>3.1</v>
      </c>
      <c r="D148" s="42">
        <v>4.8186528497409364</v>
      </c>
      <c r="E148" s="43">
        <v>8.6458333333333335E-3</v>
      </c>
      <c r="F148" s="43">
        <v>8.6458333333333335E-3</v>
      </c>
      <c r="G148" s="42">
        <v>2501</v>
      </c>
      <c r="H148" s="44">
        <v>2501</v>
      </c>
      <c r="I148" s="318">
        <v>41615</v>
      </c>
    </row>
    <row r="149" spans="1:9" x14ac:dyDescent="0.2">
      <c r="A149" s="178" t="s">
        <v>1292</v>
      </c>
      <c r="B149" s="317">
        <v>1</v>
      </c>
      <c r="C149" s="42">
        <v>6.2</v>
      </c>
      <c r="D149" s="42">
        <v>5.3978234582829545</v>
      </c>
      <c r="E149" s="43">
        <v>7.719907407407408E-3</v>
      </c>
      <c r="F149" s="43">
        <v>7.719907407407408E-3</v>
      </c>
      <c r="G149" s="42">
        <v>2120</v>
      </c>
      <c r="H149" s="44">
        <v>2120</v>
      </c>
      <c r="I149" s="318">
        <v>41606</v>
      </c>
    </row>
    <row r="150" spans="1:9" x14ac:dyDescent="0.2">
      <c r="A150" s="178" t="s">
        <v>1288</v>
      </c>
      <c r="B150" s="317">
        <v>1</v>
      </c>
      <c r="C150" s="42">
        <v>5.6</v>
      </c>
      <c r="D150" s="42">
        <v>5.1076767164935442</v>
      </c>
      <c r="E150" s="43">
        <v>8.1597222222222227E-3</v>
      </c>
      <c r="F150" s="43">
        <v>8.1597222222222227E-3</v>
      </c>
      <c r="G150" s="42">
        <v>2344</v>
      </c>
      <c r="H150" s="44">
        <v>2344</v>
      </c>
      <c r="I150" s="318">
        <v>41588</v>
      </c>
    </row>
    <row r="151" spans="1:9" x14ac:dyDescent="0.2">
      <c r="A151" s="178" t="s">
        <v>1282</v>
      </c>
      <c r="B151" s="317">
        <v>2</v>
      </c>
      <c r="C151" s="42">
        <v>3.3</v>
      </c>
      <c r="D151" s="42">
        <v>6.400836820083688</v>
      </c>
      <c r="E151" s="43">
        <v>6.5046296296296302E-3</v>
      </c>
      <c r="F151" s="43">
        <v>6.5046296296296302E-3</v>
      </c>
      <c r="G151" s="42">
        <v>959.5</v>
      </c>
      <c r="H151" s="44">
        <v>959</v>
      </c>
      <c r="I151" s="318">
        <v>41570</v>
      </c>
    </row>
    <row r="152" spans="1:9" x14ac:dyDescent="0.2">
      <c r="A152" s="178" t="s">
        <v>1281</v>
      </c>
      <c r="B152" s="317">
        <v>1</v>
      </c>
      <c r="C152" s="42">
        <v>1.5</v>
      </c>
      <c r="D152" s="42">
        <v>6.1433447098976162</v>
      </c>
      <c r="E152" s="43">
        <v>6.782407407407408E-3</v>
      </c>
      <c r="F152" s="43">
        <v>6.782407407407408E-3</v>
      </c>
      <c r="G152" s="42">
        <v>1222</v>
      </c>
      <c r="H152" s="44">
        <v>1222</v>
      </c>
      <c r="I152" s="318">
        <v>41550</v>
      </c>
    </row>
    <row r="153" spans="1:9" x14ac:dyDescent="0.2">
      <c r="A153" s="178" t="s">
        <v>1274</v>
      </c>
      <c r="B153" s="317">
        <v>1</v>
      </c>
      <c r="C153" s="42">
        <v>3.6</v>
      </c>
      <c r="D153" s="42">
        <v>6.1189801699716764</v>
      </c>
      <c r="E153" s="43">
        <v>6.8055555555555569E-3</v>
      </c>
      <c r="F153" s="43">
        <v>6.8055555555555569E-3</v>
      </c>
      <c r="G153" s="42">
        <v>1251</v>
      </c>
      <c r="H153" s="44">
        <v>1251</v>
      </c>
      <c r="I153" s="318">
        <v>41532</v>
      </c>
    </row>
    <row r="154" spans="1:9" x14ac:dyDescent="0.2">
      <c r="A154" s="178" t="s">
        <v>1078</v>
      </c>
      <c r="B154" s="317">
        <v>2</v>
      </c>
      <c r="C154" s="42">
        <v>10.35</v>
      </c>
      <c r="D154" s="42">
        <v>5.7949147298108992</v>
      </c>
      <c r="E154" s="43">
        <v>7.2280092592592587E-3</v>
      </c>
      <c r="F154" s="43">
        <v>6.7245370370370367E-3</v>
      </c>
      <c r="G154" s="42">
        <v>1639</v>
      </c>
      <c r="H154" s="44">
        <v>1146</v>
      </c>
      <c r="I154" s="318">
        <v>41523</v>
      </c>
    </row>
    <row r="155" spans="1:9" x14ac:dyDescent="0.2">
      <c r="A155" s="178" t="s">
        <v>186</v>
      </c>
      <c r="B155" s="317">
        <v>8</v>
      </c>
      <c r="C155" s="42">
        <v>38.869999999999997</v>
      </c>
      <c r="D155" s="42">
        <v>5.298989518957133</v>
      </c>
      <c r="E155" s="43">
        <v>7.9325810185185176E-3</v>
      </c>
      <c r="F155" s="43">
        <v>7.0717592592592594E-3</v>
      </c>
      <c r="G155" s="42">
        <v>2096</v>
      </c>
      <c r="H155" s="44">
        <v>1544</v>
      </c>
      <c r="I155" s="318">
        <v>41507</v>
      </c>
    </row>
    <row r="156" spans="1:9" x14ac:dyDescent="0.2">
      <c r="A156" s="178" t="s">
        <v>56</v>
      </c>
      <c r="B156" s="317">
        <v>5</v>
      </c>
      <c r="C156" s="42">
        <v>25.63</v>
      </c>
      <c r="D156" s="42">
        <v>5.4420201032606821</v>
      </c>
      <c r="E156" s="43">
        <v>7.6874999999999999E-3</v>
      </c>
      <c r="F156" s="43">
        <v>7.106481481481481E-3</v>
      </c>
      <c r="G156" s="42">
        <v>2017.6</v>
      </c>
      <c r="H156" s="44">
        <v>1587</v>
      </c>
      <c r="I156" s="318">
        <v>41474</v>
      </c>
    </row>
    <row r="157" spans="1:9" x14ac:dyDescent="0.2">
      <c r="A157" s="178" t="s">
        <v>1215</v>
      </c>
      <c r="B157" s="317">
        <v>1</v>
      </c>
      <c r="C157" s="42">
        <v>10.1</v>
      </c>
      <c r="D157" s="42">
        <v>5.906432748538017</v>
      </c>
      <c r="E157" s="43">
        <v>7.0601851851851841E-3</v>
      </c>
      <c r="F157" s="43">
        <v>7.0601851851851841E-3</v>
      </c>
      <c r="G157" s="42">
        <v>1521</v>
      </c>
      <c r="H157" s="44">
        <v>1521</v>
      </c>
      <c r="I157" s="318">
        <v>41467</v>
      </c>
    </row>
    <row r="158" spans="1:9" x14ac:dyDescent="0.2">
      <c r="A158" s="178" t="s">
        <v>1207</v>
      </c>
      <c r="B158" s="317">
        <v>1</v>
      </c>
      <c r="C158" s="42">
        <v>6.3</v>
      </c>
      <c r="D158" s="42">
        <v>5.0478522145559799</v>
      </c>
      <c r="E158" s="43">
        <v>8.2523148148148148E-3</v>
      </c>
      <c r="F158" s="43">
        <v>8.2523148148148148E-3</v>
      </c>
      <c r="G158" s="42">
        <v>2390</v>
      </c>
      <c r="H158" s="44">
        <v>2390</v>
      </c>
      <c r="I158" s="318">
        <v>41453</v>
      </c>
    </row>
    <row r="159" spans="1:9" x14ac:dyDescent="0.2">
      <c r="A159" s="178" t="s">
        <v>1201</v>
      </c>
      <c r="B159" s="317">
        <v>1</v>
      </c>
      <c r="C159" s="42">
        <v>5.0999999999999996</v>
      </c>
      <c r="D159" s="42">
        <v>6.2237288135593261</v>
      </c>
      <c r="E159" s="43">
        <v>6.6898148148148142E-3</v>
      </c>
      <c r="F159" s="43">
        <v>6.6898148148148142E-3</v>
      </c>
      <c r="G159" s="42">
        <v>1123</v>
      </c>
      <c r="H159" s="44">
        <v>1123</v>
      </c>
      <c r="I159" s="318">
        <v>41446</v>
      </c>
    </row>
    <row r="160" spans="1:9" x14ac:dyDescent="0.2">
      <c r="A160" s="178" t="s">
        <v>1184</v>
      </c>
      <c r="B160" s="317">
        <v>1</v>
      </c>
      <c r="C160" s="42">
        <v>1.5</v>
      </c>
      <c r="D160" s="42">
        <v>5.775401069518721</v>
      </c>
      <c r="E160" s="43">
        <v>7.2106481481481475E-3</v>
      </c>
      <c r="F160" s="43">
        <v>7.2106481481481475E-3</v>
      </c>
      <c r="G160" s="42">
        <v>1704</v>
      </c>
      <c r="H160" s="44">
        <v>1704</v>
      </c>
      <c r="I160" s="318">
        <v>41446</v>
      </c>
    </row>
    <row r="161" spans="1:9" x14ac:dyDescent="0.2">
      <c r="A161" s="178" t="s">
        <v>1197</v>
      </c>
      <c r="B161" s="317">
        <v>1</v>
      </c>
      <c r="C161" s="42">
        <v>9</v>
      </c>
      <c r="D161" s="42">
        <v>5.4408060453400546</v>
      </c>
      <c r="E161" s="43">
        <v>7.6620370370370366E-3</v>
      </c>
      <c r="F161" s="43">
        <v>7.6620370370370366E-3</v>
      </c>
      <c r="G161" s="42">
        <v>2066</v>
      </c>
      <c r="H161" s="44">
        <v>2066</v>
      </c>
      <c r="I161" s="318">
        <v>41436</v>
      </c>
    </row>
    <row r="162" spans="1:9" x14ac:dyDescent="0.2">
      <c r="A162" s="178" t="s">
        <v>1196</v>
      </c>
      <c r="B162" s="317">
        <v>1</v>
      </c>
      <c r="C162" s="42">
        <v>4</v>
      </c>
      <c r="D162" s="42">
        <v>6.4690026954177942</v>
      </c>
      <c r="E162" s="43">
        <v>6.4351851851851861E-3</v>
      </c>
      <c r="F162" s="43">
        <v>6.4351851851851861E-3</v>
      </c>
      <c r="G162" s="42">
        <v>908</v>
      </c>
      <c r="H162" s="44">
        <v>908</v>
      </c>
      <c r="I162" s="318">
        <v>41435</v>
      </c>
    </row>
    <row r="163" spans="1:9" x14ac:dyDescent="0.2">
      <c r="A163" s="178" t="s">
        <v>1195</v>
      </c>
      <c r="B163" s="317">
        <v>1</v>
      </c>
      <c r="C163" s="42">
        <v>2.9</v>
      </c>
      <c r="D163" s="42">
        <v>6.7441860465116319</v>
      </c>
      <c r="E163" s="43">
        <v>6.1805555555555563E-3</v>
      </c>
      <c r="F163" s="43">
        <v>6.1805555555555563E-3</v>
      </c>
      <c r="G163" s="42">
        <v>797</v>
      </c>
      <c r="H163" s="44">
        <v>797</v>
      </c>
      <c r="I163" s="318">
        <v>41431</v>
      </c>
    </row>
    <row r="164" spans="1:9" x14ac:dyDescent="0.2">
      <c r="A164" s="178" t="s">
        <v>1192</v>
      </c>
      <c r="B164" s="317">
        <v>1</v>
      </c>
      <c r="C164" s="42">
        <v>4.0999999999999996</v>
      </c>
      <c r="D164" s="42">
        <v>6.4454148471615769</v>
      </c>
      <c r="E164" s="43">
        <v>6.4699074074074069E-3</v>
      </c>
      <c r="F164" s="43">
        <v>6.4699074074074069E-3</v>
      </c>
      <c r="G164" s="42">
        <v>931</v>
      </c>
      <c r="H164" s="44">
        <v>931</v>
      </c>
      <c r="I164" s="318">
        <v>41430</v>
      </c>
    </row>
    <row r="165" spans="1:9" x14ac:dyDescent="0.2">
      <c r="A165" s="178" t="s">
        <v>1190</v>
      </c>
      <c r="B165" s="317">
        <v>1</v>
      </c>
      <c r="C165" s="42">
        <v>3.65</v>
      </c>
      <c r="D165" s="42">
        <v>6.3447609850313906</v>
      </c>
      <c r="E165" s="43">
        <v>6.5624999999999998E-3</v>
      </c>
      <c r="F165" s="43">
        <v>6.5624999999999998E-3</v>
      </c>
      <c r="G165" s="42">
        <v>1002</v>
      </c>
      <c r="H165" s="44">
        <v>1002</v>
      </c>
      <c r="I165" s="318">
        <v>41424</v>
      </c>
    </row>
    <row r="166" spans="1:9" x14ac:dyDescent="0.2">
      <c r="A166" s="178" t="s">
        <v>1186</v>
      </c>
      <c r="B166" s="317">
        <v>1</v>
      </c>
      <c r="C166" s="42">
        <v>8.1999999999999993</v>
      </c>
      <c r="D166" s="42">
        <v>6.0803295571575733</v>
      </c>
      <c r="E166" s="43">
        <v>6.851851851851852E-3</v>
      </c>
      <c r="F166" s="43">
        <v>6.851851851851852E-3</v>
      </c>
      <c r="G166" s="42">
        <v>1316</v>
      </c>
      <c r="H166" s="44">
        <v>1316</v>
      </c>
      <c r="I166" s="318">
        <v>41418</v>
      </c>
    </row>
    <row r="167" spans="1:9" x14ac:dyDescent="0.2">
      <c r="A167" s="178" t="s">
        <v>1179</v>
      </c>
      <c r="B167" s="317">
        <v>1</v>
      </c>
      <c r="C167" s="42">
        <v>5.4</v>
      </c>
      <c r="D167" s="42">
        <v>6.4973262032085621</v>
      </c>
      <c r="E167" s="43">
        <v>6.4120370370370364E-3</v>
      </c>
      <c r="F167" s="43">
        <v>6.4120370370370364E-3</v>
      </c>
      <c r="G167" s="42">
        <v>883</v>
      </c>
      <c r="H167" s="44">
        <v>883</v>
      </c>
      <c r="I167" s="318">
        <v>41411</v>
      </c>
    </row>
    <row r="168" spans="1:9" x14ac:dyDescent="0.2">
      <c r="A168" s="178" t="s">
        <v>1180</v>
      </c>
      <c r="B168" s="317">
        <v>1</v>
      </c>
      <c r="C168" s="42">
        <v>5</v>
      </c>
      <c r="D168" s="42">
        <v>6.8493150684931567</v>
      </c>
      <c r="E168" s="43">
        <v>6.0879629629629643E-3</v>
      </c>
      <c r="F168" s="43">
        <v>6.0879629629629643E-3</v>
      </c>
      <c r="G168" s="42">
        <v>775</v>
      </c>
      <c r="H168" s="44">
        <v>775</v>
      </c>
      <c r="I168" s="318">
        <v>41404</v>
      </c>
    </row>
    <row r="169" spans="1:9" x14ac:dyDescent="0.2">
      <c r="A169" s="178" t="s">
        <v>1168</v>
      </c>
      <c r="B169" s="317">
        <v>1</v>
      </c>
      <c r="C169" s="42">
        <v>5.63</v>
      </c>
      <c r="D169" s="42">
        <v>6.7045980813761208</v>
      </c>
      <c r="E169" s="43">
        <v>6.215277777777777E-3</v>
      </c>
      <c r="F169" s="43">
        <v>6.215277777777777E-3</v>
      </c>
      <c r="G169" s="42">
        <v>804</v>
      </c>
      <c r="H169" s="44">
        <v>804</v>
      </c>
      <c r="I169" s="318">
        <v>41398</v>
      </c>
    </row>
    <row r="170" spans="1:9" x14ac:dyDescent="0.2">
      <c r="A170" s="178" t="s">
        <v>1165</v>
      </c>
      <c r="B170" s="317">
        <v>1</v>
      </c>
      <c r="C170" s="42">
        <v>3.92</v>
      </c>
      <c r="D170" s="42">
        <v>7.145316455696209</v>
      </c>
      <c r="E170" s="43">
        <v>5.8333333333333336E-3</v>
      </c>
      <c r="F170" s="43">
        <v>5.8333333333333336E-3</v>
      </c>
      <c r="G170" s="42">
        <v>733</v>
      </c>
      <c r="H170" s="44">
        <v>733</v>
      </c>
      <c r="I170" s="318">
        <v>41397</v>
      </c>
    </row>
    <row r="171" spans="1:9" x14ac:dyDescent="0.2">
      <c r="A171" s="178" t="s">
        <v>1164</v>
      </c>
      <c r="B171" s="317">
        <v>1</v>
      </c>
      <c r="C171" s="42">
        <v>7.9</v>
      </c>
      <c r="D171" s="42">
        <v>6.9688801764273522</v>
      </c>
      <c r="E171" s="43">
        <v>5.9837962962962961E-3</v>
      </c>
      <c r="F171" s="43">
        <v>5.9837962962962961E-3</v>
      </c>
      <c r="G171" s="42">
        <v>756</v>
      </c>
      <c r="H171" s="44">
        <v>756</v>
      </c>
      <c r="I171" s="318">
        <v>41397</v>
      </c>
    </row>
    <row r="172" spans="1:9" x14ac:dyDescent="0.2">
      <c r="A172" s="178" t="s">
        <v>935</v>
      </c>
      <c r="B172" s="317">
        <v>6</v>
      </c>
      <c r="C172" s="42">
        <v>24.07</v>
      </c>
      <c r="D172" s="42">
        <v>6.0598413536649653</v>
      </c>
      <c r="E172" s="43">
        <v>6.8807870370370368E-3</v>
      </c>
      <c r="F172" s="43">
        <v>6.7129629629629622E-3</v>
      </c>
      <c r="G172" s="42">
        <v>1333</v>
      </c>
      <c r="H172" s="44">
        <v>1136</v>
      </c>
      <c r="I172" s="318">
        <v>41396</v>
      </c>
    </row>
    <row r="173" spans="1:9" x14ac:dyDescent="0.2">
      <c r="A173" s="178" t="s">
        <v>1151</v>
      </c>
      <c r="B173" s="317">
        <v>3</v>
      </c>
      <c r="C173" s="42">
        <v>14.2</v>
      </c>
      <c r="D173" s="42">
        <v>5.9303027496320064</v>
      </c>
      <c r="E173" s="43">
        <v>7.0331790123456797E-3</v>
      </c>
      <c r="F173" s="43">
        <v>6.851851851851852E-3</v>
      </c>
      <c r="G173" s="42">
        <v>1507.3333333333333</v>
      </c>
      <c r="H173" s="44">
        <v>1312</v>
      </c>
      <c r="I173" s="318">
        <v>41383</v>
      </c>
    </row>
    <row r="174" spans="1:9" x14ac:dyDescent="0.2">
      <c r="A174" s="178" t="s">
        <v>1128</v>
      </c>
      <c r="B174" s="317">
        <v>1</v>
      </c>
      <c r="C174" s="42">
        <v>6.82</v>
      </c>
      <c r="D174" s="42">
        <v>5.5447154471544762</v>
      </c>
      <c r="E174" s="43">
        <v>7.5115740740740742E-3</v>
      </c>
      <c r="F174" s="43">
        <v>7.5115740740740742E-3</v>
      </c>
      <c r="G174" s="42">
        <v>1961</v>
      </c>
      <c r="H174" s="44">
        <v>1961</v>
      </c>
      <c r="I174" s="318">
        <v>41350</v>
      </c>
    </row>
    <row r="175" spans="1:9" x14ac:dyDescent="0.2">
      <c r="A175" s="178" t="s">
        <v>1113</v>
      </c>
      <c r="B175" s="317">
        <v>1</v>
      </c>
      <c r="C175" s="42">
        <v>7.6</v>
      </c>
      <c r="D175" s="42">
        <v>6.7488899851998081</v>
      </c>
      <c r="E175" s="43">
        <v>6.168981481481481E-3</v>
      </c>
      <c r="F175" s="43">
        <v>6.168981481481481E-3</v>
      </c>
      <c r="G175" s="42">
        <v>795</v>
      </c>
      <c r="H175" s="44">
        <v>795</v>
      </c>
      <c r="I175" s="318">
        <v>41336</v>
      </c>
    </row>
    <row r="176" spans="1:9" x14ac:dyDescent="0.2">
      <c r="A176" s="178" t="s">
        <v>1111</v>
      </c>
      <c r="B176" s="317">
        <v>1</v>
      </c>
      <c r="C176" s="42">
        <v>3</v>
      </c>
      <c r="D176" s="42">
        <v>6.1433447098976162</v>
      </c>
      <c r="E176" s="43">
        <v>6.782407407407408E-3</v>
      </c>
      <c r="F176" s="43">
        <v>6.782407407407408E-3</v>
      </c>
      <c r="G176" s="42">
        <v>1222</v>
      </c>
      <c r="H176" s="44">
        <v>1222</v>
      </c>
      <c r="I176" s="318">
        <v>41332</v>
      </c>
    </row>
    <row r="177" spans="1:9" x14ac:dyDescent="0.2">
      <c r="A177" s="178" t="s">
        <v>1104</v>
      </c>
      <c r="B177" s="317">
        <v>1</v>
      </c>
      <c r="C177" s="42">
        <v>6.7</v>
      </c>
      <c r="D177" s="42">
        <v>6.0909090909090953</v>
      </c>
      <c r="E177" s="43">
        <v>6.8402777777777776E-3</v>
      </c>
      <c r="F177" s="43">
        <v>6.8402777777777776E-3</v>
      </c>
      <c r="G177" s="42">
        <v>1297</v>
      </c>
      <c r="H177" s="44">
        <v>1297</v>
      </c>
      <c r="I177" s="318">
        <v>41314</v>
      </c>
    </row>
    <row r="178" spans="1:9" x14ac:dyDescent="0.2">
      <c r="A178" s="178" t="s">
        <v>1100</v>
      </c>
      <c r="B178" s="317">
        <v>1</v>
      </c>
      <c r="C178" s="42">
        <v>8.25</v>
      </c>
      <c r="D178" s="42">
        <v>5.4989816700611041</v>
      </c>
      <c r="E178" s="43">
        <v>7.5810185185185182E-3</v>
      </c>
      <c r="F178" s="43">
        <v>7.5810185185185182E-3</v>
      </c>
      <c r="G178" s="42">
        <v>2016</v>
      </c>
      <c r="H178" s="44">
        <v>2016</v>
      </c>
      <c r="I178" s="318">
        <v>41308</v>
      </c>
    </row>
    <row r="179" spans="1:9" x14ac:dyDescent="0.2">
      <c r="A179" s="178" t="s">
        <v>1095</v>
      </c>
      <c r="B179" s="317">
        <v>1</v>
      </c>
      <c r="C179" s="42">
        <v>3.51</v>
      </c>
      <c r="D179" s="42">
        <v>6.6330708661417361</v>
      </c>
      <c r="E179" s="43">
        <v>6.2847222222222228E-3</v>
      </c>
      <c r="F179" s="43">
        <v>6.2847222222222228E-3</v>
      </c>
      <c r="G179" s="42">
        <v>827</v>
      </c>
      <c r="H179" s="44">
        <v>827</v>
      </c>
      <c r="I179" s="318">
        <v>41304</v>
      </c>
    </row>
    <row r="180" spans="1:9" x14ac:dyDescent="0.2">
      <c r="A180" s="178" t="s">
        <v>1092</v>
      </c>
      <c r="B180" s="317">
        <v>1</v>
      </c>
      <c r="C180" s="42">
        <v>2</v>
      </c>
      <c r="D180" s="42">
        <v>6.2937062937062986</v>
      </c>
      <c r="E180" s="43">
        <v>6.6203703703703702E-3</v>
      </c>
      <c r="F180" s="43">
        <v>6.6203703703703702E-3</v>
      </c>
      <c r="G180" s="42">
        <v>1053</v>
      </c>
      <c r="H180" s="44">
        <v>1053</v>
      </c>
      <c r="I180" s="318">
        <v>41299</v>
      </c>
    </row>
    <row r="181" spans="1:9" x14ac:dyDescent="0.2">
      <c r="A181" s="178" t="s">
        <v>1086</v>
      </c>
      <c r="B181" s="317">
        <v>1</v>
      </c>
      <c r="C181" s="42">
        <v>2.1800000000000002</v>
      </c>
      <c r="D181" s="42">
        <v>6.5400000000000054</v>
      </c>
      <c r="E181" s="43">
        <v>6.3657407407407404E-3</v>
      </c>
      <c r="F181" s="43">
        <v>6.3657407407407404E-3</v>
      </c>
      <c r="G181" s="42">
        <v>864</v>
      </c>
      <c r="H181" s="44">
        <v>864</v>
      </c>
      <c r="I181" s="318">
        <v>41292</v>
      </c>
    </row>
    <row r="182" spans="1:9" x14ac:dyDescent="0.2">
      <c r="A182" s="178" t="s">
        <v>941</v>
      </c>
      <c r="B182" s="317">
        <v>3</v>
      </c>
      <c r="C182" s="42">
        <v>20.61</v>
      </c>
      <c r="D182" s="42">
        <v>5.6786861944203793</v>
      </c>
      <c r="E182" s="43">
        <v>7.3533950617283954E-3</v>
      </c>
      <c r="F182" s="43">
        <v>6.9212962962962969E-3</v>
      </c>
      <c r="G182" s="42">
        <v>1792.6666666666667</v>
      </c>
      <c r="H182" s="44">
        <v>1384</v>
      </c>
      <c r="I182" s="318">
        <v>41287</v>
      </c>
    </row>
    <row r="183" spans="1:9" x14ac:dyDescent="0.2">
      <c r="A183" s="178" t="s">
        <v>920</v>
      </c>
      <c r="B183" s="317">
        <v>4</v>
      </c>
      <c r="C183" s="42">
        <v>10.35</v>
      </c>
      <c r="D183" s="42">
        <v>6.2468227414323305</v>
      </c>
      <c r="E183" s="43">
        <v>6.6753472222222223E-3</v>
      </c>
      <c r="F183" s="43">
        <v>6.4236111111111117E-3</v>
      </c>
      <c r="G183" s="42">
        <v>1126.5</v>
      </c>
      <c r="H183" s="44">
        <v>888</v>
      </c>
      <c r="I183" s="318">
        <v>41277</v>
      </c>
    </row>
    <row r="184" spans="1:9" x14ac:dyDescent="0.2">
      <c r="A184" s="178" t="s">
        <v>1056</v>
      </c>
      <c r="B184" s="317">
        <v>1</v>
      </c>
      <c r="C184" s="42">
        <v>4.22</v>
      </c>
      <c r="D184" s="42">
        <v>5.2045220966084313</v>
      </c>
      <c r="E184" s="43">
        <v>8.0092592592592594E-3</v>
      </c>
      <c r="F184" s="43">
        <v>8.0092592592592594E-3</v>
      </c>
      <c r="G184" s="42">
        <v>2283</v>
      </c>
      <c r="H184" s="44">
        <v>2283</v>
      </c>
      <c r="I184" s="318">
        <v>41231</v>
      </c>
    </row>
    <row r="185" spans="1:9" x14ac:dyDescent="0.2">
      <c r="A185" s="178" t="s">
        <v>1046</v>
      </c>
      <c r="B185" s="317">
        <v>1</v>
      </c>
      <c r="C185" s="42">
        <v>2.8</v>
      </c>
      <c r="D185" s="42">
        <v>5.4634146341463454</v>
      </c>
      <c r="E185" s="43">
        <v>7.6273148148148151E-3</v>
      </c>
      <c r="F185" s="43">
        <v>7.6273148148148151E-3</v>
      </c>
      <c r="G185" s="42">
        <v>2040</v>
      </c>
      <c r="H185" s="44">
        <v>2040</v>
      </c>
      <c r="I185" s="318">
        <v>41210</v>
      </c>
    </row>
    <row r="186" spans="1:9" x14ac:dyDescent="0.2">
      <c r="A186" s="178" t="s">
        <v>1041</v>
      </c>
      <c r="B186" s="317">
        <v>1</v>
      </c>
      <c r="C186" s="42">
        <v>3.15</v>
      </c>
      <c r="D186" s="42">
        <v>6.3351955307262626</v>
      </c>
      <c r="E186" s="43">
        <v>6.5740740740740733E-3</v>
      </c>
      <c r="F186" s="43">
        <v>6.5740740740740733E-3</v>
      </c>
      <c r="G186" s="42">
        <v>1009</v>
      </c>
      <c r="H186" s="44">
        <v>1009</v>
      </c>
      <c r="I186" s="318">
        <v>41203</v>
      </c>
    </row>
    <row r="187" spans="1:9" x14ac:dyDescent="0.2">
      <c r="A187" s="178" t="s">
        <v>1008</v>
      </c>
      <c r="B187" s="317">
        <v>1</v>
      </c>
      <c r="C187" s="42">
        <v>26.2</v>
      </c>
      <c r="D187" s="42">
        <v>5.3075234933318374</v>
      </c>
      <c r="E187" s="43">
        <v>7.8472222222222224E-3</v>
      </c>
      <c r="F187" s="43">
        <v>7.8472222222222224E-3</v>
      </c>
      <c r="G187" s="42">
        <v>2199</v>
      </c>
      <c r="H187" s="44">
        <v>2199</v>
      </c>
      <c r="I187" s="318">
        <v>41195</v>
      </c>
    </row>
    <row r="188" spans="1:9" x14ac:dyDescent="0.2">
      <c r="A188" s="178" t="s">
        <v>1031</v>
      </c>
      <c r="B188" s="317">
        <v>1</v>
      </c>
      <c r="C188" s="42">
        <v>20</v>
      </c>
      <c r="D188" s="42">
        <v>5.0356693243810362</v>
      </c>
      <c r="E188" s="43">
        <v>8.2754629629629619E-3</v>
      </c>
      <c r="F188" s="43">
        <v>8.2754629629629619E-3</v>
      </c>
      <c r="G188" s="42">
        <v>2399</v>
      </c>
      <c r="H188" s="44">
        <v>2399</v>
      </c>
      <c r="I188" s="318">
        <v>41175</v>
      </c>
    </row>
    <row r="189" spans="1:9" x14ac:dyDescent="0.2">
      <c r="A189" s="178" t="s">
        <v>1028</v>
      </c>
      <c r="B189" s="317">
        <v>1</v>
      </c>
      <c r="C189" s="42">
        <v>4.33</v>
      </c>
      <c r="D189" s="42">
        <v>5.8251121076233225</v>
      </c>
      <c r="E189" s="43">
        <v>7.1527777777777787E-3</v>
      </c>
      <c r="F189" s="43">
        <v>7.1527777777777787E-3</v>
      </c>
      <c r="G189" s="42">
        <v>1641</v>
      </c>
      <c r="H189" s="44">
        <v>1641</v>
      </c>
      <c r="I189" s="318">
        <v>41173</v>
      </c>
    </row>
    <row r="190" spans="1:9" x14ac:dyDescent="0.2">
      <c r="A190" s="178" t="s">
        <v>1026</v>
      </c>
      <c r="B190" s="317">
        <v>1</v>
      </c>
      <c r="C190" s="42">
        <v>2</v>
      </c>
      <c r="D190" s="42">
        <v>6.4690026954177942</v>
      </c>
      <c r="E190" s="43">
        <v>6.4351851851851861E-3</v>
      </c>
      <c r="F190" s="43">
        <v>6.4351851851851861E-3</v>
      </c>
      <c r="G190" s="42">
        <v>908</v>
      </c>
      <c r="H190" s="44">
        <v>908</v>
      </c>
      <c r="I190" s="318">
        <v>41170</v>
      </c>
    </row>
    <row r="191" spans="1:9" x14ac:dyDescent="0.2">
      <c r="A191" s="178" t="s">
        <v>1023</v>
      </c>
      <c r="B191" s="317">
        <v>1</v>
      </c>
      <c r="C191" s="42">
        <v>15.29</v>
      </c>
      <c r="D191" s="42">
        <v>4.9455525606469033</v>
      </c>
      <c r="E191" s="43">
        <v>8.4259259259259253E-3</v>
      </c>
      <c r="F191" s="43">
        <v>8.4259259259259253E-3</v>
      </c>
      <c r="G191" s="42">
        <v>2455</v>
      </c>
      <c r="H191" s="44">
        <v>2455</v>
      </c>
      <c r="I191" s="318">
        <v>41161</v>
      </c>
    </row>
    <row r="192" spans="1:9" x14ac:dyDescent="0.2">
      <c r="A192" s="178" t="s">
        <v>1020</v>
      </c>
      <c r="B192" s="317">
        <v>1</v>
      </c>
      <c r="C192" s="42">
        <v>14.5</v>
      </c>
      <c r="D192" s="42">
        <v>4.6673819742489311</v>
      </c>
      <c r="E192" s="43">
        <v>8.9236111111111113E-3</v>
      </c>
      <c r="F192" s="43">
        <v>8.9236111111111113E-3</v>
      </c>
      <c r="G192" s="42">
        <v>2549</v>
      </c>
      <c r="H192" s="44">
        <v>2549</v>
      </c>
      <c r="I192" s="318">
        <v>41155</v>
      </c>
    </row>
    <row r="193" spans="1:9" x14ac:dyDescent="0.2">
      <c r="A193" s="178" t="s">
        <v>1017</v>
      </c>
      <c r="B193" s="317">
        <v>2</v>
      </c>
      <c r="C193" s="42">
        <v>7.58</v>
      </c>
      <c r="D193" s="42">
        <v>6.0610204882659415</v>
      </c>
      <c r="E193" s="43">
        <v>6.8865740740740745E-3</v>
      </c>
      <c r="F193" s="43">
        <v>6.6319444444444446E-3</v>
      </c>
      <c r="G193" s="42">
        <v>1343.5</v>
      </c>
      <c r="H193" s="44">
        <v>1064</v>
      </c>
      <c r="I193" s="318">
        <v>41152</v>
      </c>
    </row>
    <row r="194" spans="1:9" x14ac:dyDescent="0.2">
      <c r="A194" s="178" t="s">
        <v>1015</v>
      </c>
      <c r="B194" s="317">
        <v>1</v>
      </c>
      <c r="C194" s="42">
        <v>13.1</v>
      </c>
      <c r="D194" s="42">
        <v>5.0207601405301858</v>
      </c>
      <c r="E194" s="43">
        <v>8.2986111111111108E-3</v>
      </c>
      <c r="F194" s="43">
        <v>8.2986111111111108E-3</v>
      </c>
      <c r="G194" s="42">
        <v>2407</v>
      </c>
      <c r="H194" s="44">
        <v>2407</v>
      </c>
      <c r="I194" s="318">
        <v>41147</v>
      </c>
    </row>
    <row r="195" spans="1:9" x14ac:dyDescent="0.2">
      <c r="A195" s="178" t="s">
        <v>809</v>
      </c>
      <c r="B195" s="317">
        <v>4</v>
      </c>
      <c r="C195" s="42">
        <v>19.89</v>
      </c>
      <c r="D195" s="42">
        <v>5.2096261001965178</v>
      </c>
      <c r="E195" s="43">
        <v>8.0353009259259266E-3</v>
      </c>
      <c r="F195" s="43">
        <v>7.2569444444444443E-3</v>
      </c>
      <c r="G195" s="42">
        <v>2217.75</v>
      </c>
      <c r="H195" s="44">
        <v>1741</v>
      </c>
      <c r="I195" s="318">
        <v>41124</v>
      </c>
    </row>
    <row r="196" spans="1:9" x14ac:dyDescent="0.2">
      <c r="A196" s="178" t="s">
        <v>989</v>
      </c>
      <c r="B196" s="317">
        <v>1</v>
      </c>
      <c r="C196" s="42">
        <v>13.1</v>
      </c>
      <c r="D196" s="42">
        <v>4.3589980589703332</v>
      </c>
      <c r="E196" s="43">
        <v>9.5601851851851855E-3</v>
      </c>
      <c r="F196" s="43">
        <v>9.5601851851851855E-3</v>
      </c>
      <c r="G196" s="42">
        <v>2617</v>
      </c>
      <c r="H196" s="44">
        <v>2617</v>
      </c>
      <c r="I196" s="318">
        <v>41091</v>
      </c>
    </row>
    <row r="197" spans="1:9" x14ac:dyDescent="0.2">
      <c r="A197" s="178" t="s">
        <v>968</v>
      </c>
      <c r="B197" s="317">
        <v>2</v>
      </c>
      <c r="C197" s="42">
        <v>5.9</v>
      </c>
      <c r="D197" s="42">
        <v>6.0222760290556945</v>
      </c>
      <c r="E197" s="43">
        <v>6.9212962962962969E-3</v>
      </c>
      <c r="F197" s="43">
        <v>6.828703703703704E-3</v>
      </c>
      <c r="G197" s="42">
        <v>1382</v>
      </c>
      <c r="H197" s="44">
        <v>1276</v>
      </c>
      <c r="I197" s="318">
        <v>41079</v>
      </c>
    </row>
    <row r="198" spans="1:9" x14ac:dyDescent="0.2">
      <c r="A198" s="178" t="s">
        <v>972</v>
      </c>
      <c r="B198" s="317">
        <v>1</v>
      </c>
      <c r="C198" s="42">
        <v>9</v>
      </c>
      <c r="D198" s="42">
        <v>5.6702835141757131</v>
      </c>
      <c r="E198" s="43">
        <v>7.3495370370370372E-3</v>
      </c>
      <c r="F198" s="43">
        <v>7.3495370370370372E-3</v>
      </c>
      <c r="G198" s="42">
        <v>1830</v>
      </c>
      <c r="H198" s="44">
        <v>1830</v>
      </c>
      <c r="I198" s="318">
        <v>41054</v>
      </c>
    </row>
    <row r="199" spans="1:9" x14ac:dyDescent="0.2">
      <c r="A199" s="178" t="s">
        <v>1029</v>
      </c>
      <c r="B199" s="317">
        <v>1</v>
      </c>
      <c r="C199" s="42">
        <v>4.6500000000000004</v>
      </c>
      <c r="D199" s="42">
        <v>6.2486002239641714</v>
      </c>
      <c r="E199" s="43">
        <v>6.6666666666666671E-3</v>
      </c>
      <c r="F199" s="43">
        <v>6.6666666666666671E-3</v>
      </c>
      <c r="G199" s="42">
        <v>1097</v>
      </c>
      <c r="H199" s="44">
        <v>1097</v>
      </c>
      <c r="I199" s="318">
        <v>41040</v>
      </c>
    </row>
    <row r="200" spans="1:9" x14ac:dyDescent="0.2">
      <c r="A200" s="178" t="s">
        <v>946</v>
      </c>
      <c r="B200" s="317">
        <v>1</v>
      </c>
      <c r="C200" s="42">
        <v>3.2</v>
      </c>
      <c r="D200" s="42">
        <v>6.4646464646464699</v>
      </c>
      <c r="E200" s="43">
        <v>6.4467592592592597E-3</v>
      </c>
      <c r="F200" s="43">
        <v>6.4467592592592597E-3</v>
      </c>
      <c r="G200" s="42">
        <v>913</v>
      </c>
      <c r="H200" s="44">
        <v>913</v>
      </c>
      <c r="I200" s="318">
        <v>41016</v>
      </c>
    </row>
    <row r="201" spans="1:9" x14ac:dyDescent="0.2">
      <c r="A201" s="178" t="s">
        <v>939</v>
      </c>
      <c r="B201" s="317">
        <v>1</v>
      </c>
      <c r="C201" s="42">
        <v>4.5999999999999996</v>
      </c>
      <c r="D201" s="42">
        <v>6.2045710003746768</v>
      </c>
      <c r="E201" s="43">
        <v>6.7129629629629622E-3</v>
      </c>
      <c r="F201" s="43">
        <v>6.7129629629629622E-3</v>
      </c>
      <c r="G201" s="42">
        <v>1142</v>
      </c>
      <c r="H201" s="44">
        <v>1142</v>
      </c>
      <c r="I201" s="318">
        <v>41004</v>
      </c>
    </row>
    <row r="202" spans="1:9" x14ac:dyDescent="0.2">
      <c r="A202" s="178" t="s">
        <v>937</v>
      </c>
      <c r="B202" s="317">
        <v>1</v>
      </c>
      <c r="C202" s="42">
        <v>4</v>
      </c>
      <c r="D202" s="42">
        <v>5.5342044581091514</v>
      </c>
      <c r="E202" s="43">
        <v>7.5231481481481477E-3</v>
      </c>
      <c r="F202" s="43">
        <v>7.5231481481481477E-3</v>
      </c>
      <c r="G202" s="42">
        <v>1973</v>
      </c>
      <c r="H202" s="44">
        <v>1973</v>
      </c>
      <c r="I202" s="318">
        <v>41000</v>
      </c>
    </row>
    <row r="203" spans="1:9" x14ac:dyDescent="0.2">
      <c r="A203" s="178" t="s">
        <v>932</v>
      </c>
      <c r="B203" s="317">
        <v>1</v>
      </c>
      <c r="C203" s="42">
        <v>13.1</v>
      </c>
      <c r="D203" s="42">
        <v>5.8569299552906147</v>
      </c>
      <c r="E203" s="43">
        <v>7.1180555555555554E-3</v>
      </c>
      <c r="F203" s="43">
        <v>7.1180555555555554E-3</v>
      </c>
      <c r="G203" s="42">
        <v>1592</v>
      </c>
      <c r="H203" s="44">
        <v>1592</v>
      </c>
      <c r="I203" s="318">
        <v>40992</v>
      </c>
    </row>
    <row r="204" spans="1:9" x14ac:dyDescent="0.2">
      <c r="A204" s="178" t="s">
        <v>929</v>
      </c>
      <c r="B204" s="317">
        <v>1</v>
      </c>
      <c r="C204" s="42">
        <v>3.56</v>
      </c>
      <c r="D204" s="42">
        <v>5.6682883679787759</v>
      </c>
      <c r="E204" s="43">
        <v>7.3495370370370372E-3</v>
      </c>
      <c r="F204" s="43">
        <v>7.3495370370370372E-3</v>
      </c>
      <c r="G204" s="42">
        <v>1834</v>
      </c>
      <c r="H204" s="44">
        <v>1834</v>
      </c>
      <c r="I204" s="318">
        <v>40985</v>
      </c>
    </row>
    <row r="205" spans="1:9" x14ac:dyDescent="0.2">
      <c r="A205" s="178" t="s">
        <v>925</v>
      </c>
      <c r="B205" s="317">
        <v>1</v>
      </c>
      <c r="C205" s="42">
        <v>10.1</v>
      </c>
      <c r="D205" s="42">
        <v>5.2894966540587758</v>
      </c>
      <c r="E205" s="43">
        <v>7.8819444444444432E-3</v>
      </c>
      <c r="F205" s="43">
        <v>7.8819444444444432E-3</v>
      </c>
      <c r="G205" s="42">
        <v>2218</v>
      </c>
      <c r="H205" s="44">
        <v>2218</v>
      </c>
      <c r="I205" s="318">
        <v>40979</v>
      </c>
    </row>
    <row r="206" spans="1:9" x14ac:dyDescent="0.2">
      <c r="A206" s="178" t="s">
        <v>778</v>
      </c>
      <c r="B206" s="317">
        <v>22</v>
      </c>
      <c r="C206" s="42">
        <v>35.589999999999996</v>
      </c>
      <c r="D206" s="42">
        <v>6.2744759776320933</v>
      </c>
      <c r="E206" s="43">
        <v>6.6566708754208755E-3</v>
      </c>
      <c r="F206" s="43">
        <v>5.8796296296296296E-3</v>
      </c>
      <c r="G206" s="42">
        <v>1126.909090909091</v>
      </c>
      <c r="H206" s="44">
        <v>741</v>
      </c>
      <c r="I206" s="318">
        <v>40974</v>
      </c>
    </row>
    <row r="207" spans="1:9" x14ac:dyDescent="0.2">
      <c r="A207" s="178" t="s">
        <v>919</v>
      </c>
      <c r="B207" s="317">
        <v>2</v>
      </c>
      <c r="C207" s="42">
        <v>18.399999999999999</v>
      </c>
      <c r="D207" s="42">
        <v>5.3256548457645447</v>
      </c>
      <c r="E207" s="43">
        <v>7.8240740740740736E-3</v>
      </c>
      <c r="F207" s="43">
        <v>7.8009259259259256E-3</v>
      </c>
      <c r="G207" s="42">
        <v>2179</v>
      </c>
      <c r="H207" s="44">
        <v>2163</v>
      </c>
      <c r="I207" s="318">
        <v>40972</v>
      </c>
    </row>
    <row r="208" spans="1:9" x14ac:dyDescent="0.2">
      <c r="A208" s="178" t="s">
        <v>816</v>
      </c>
      <c r="B208" s="317">
        <v>1</v>
      </c>
      <c r="C208" s="42">
        <v>4</v>
      </c>
      <c r="D208" s="42">
        <v>6.1198470038249084</v>
      </c>
      <c r="E208" s="43">
        <v>6.8055555555555569E-3</v>
      </c>
      <c r="F208" s="43">
        <v>6.8055555555555569E-3</v>
      </c>
      <c r="G208" s="42">
        <v>1249</v>
      </c>
      <c r="H208" s="44">
        <v>1249</v>
      </c>
      <c r="I208" s="318">
        <v>40961</v>
      </c>
    </row>
    <row r="209" spans="1:9" x14ac:dyDescent="0.2">
      <c r="A209" s="178" t="s">
        <v>814</v>
      </c>
      <c r="B209" s="317">
        <v>2</v>
      </c>
      <c r="C209" s="42">
        <v>6.27</v>
      </c>
      <c r="D209" s="42">
        <v>6.1646265092433374</v>
      </c>
      <c r="E209" s="43">
        <v>6.75925925925926E-3</v>
      </c>
      <c r="F209" s="43">
        <v>6.6087962962962966E-3</v>
      </c>
      <c r="G209" s="42">
        <v>1207</v>
      </c>
      <c r="H209" s="44">
        <v>1043</v>
      </c>
      <c r="I209" s="318">
        <v>40956</v>
      </c>
    </row>
    <row r="210" spans="1:9" x14ac:dyDescent="0.2">
      <c r="A210" s="178" t="s">
        <v>791</v>
      </c>
      <c r="B210" s="317">
        <v>1</v>
      </c>
      <c r="C210" s="42">
        <v>4.0999999999999996</v>
      </c>
      <c r="D210" s="42">
        <v>5.2118644067796644</v>
      </c>
      <c r="E210" s="43">
        <v>7.9976851851851858E-3</v>
      </c>
      <c r="F210" s="43">
        <v>7.9976851851851858E-3</v>
      </c>
      <c r="G210" s="42">
        <v>2278</v>
      </c>
      <c r="H210" s="44">
        <v>2278</v>
      </c>
      <c r="I210" s="318">
        <v>40943</v>
      </c>
    </row>
    <row r="211" spans="1:9" x14ac:dyDescent="0.2">
      <c r="A211" s="178" t="s">
        <v>777</v>
      </c>
      <c r="B211" s="317">
        <v>8</v>
      </c>
      <c r="C211" s="42">
        <v>13.27</v>
      </c>
      <c r="D211" s="42">
        <v>6.147076379523428</v>
      </c>
      <c r="E211" s="43">
        <v>6.8156828703703704E-3</v>
      </c>
      <c r="F211" s="43">
        <v>5.9259259259259256E-3</v>
      </c>
      <c r="G211" s="42">
        <v>1316.625</v>
      </c>
      <c r="H211" s="44">
        <v>748</v>
      </c>
      <c r="I211" s="318">
        <v>40940</v>
      </c>
    </row>
    <row r="212" spans="1:9" x14ac:dyDescent="0.2">
      <c r="A212" s="178" t="s">
        <v>784</v>
      </c>
      <c r="B212" s="317">
        <v>1</v>
      </c>
      <c r="C212" s="42">
        <v>3.9</v>
      </c>
      <c r="D212" s="42">
        <v>5.2407614781634972</v>
      </c>
      <c r="E212" s="43">
        <v>7.951388888888888E-3</v>
      </c>
      <c r="F212" s="43">
        <v>7.951388888888888E-3</v>
      </c>
      <c r="G212" s="42">
        <v>2256</v>
      </c>
      <c r="H212" s="44">
        <v>2256</v>
      </c>
      <c r="I212" s="318">
        <v>40937</v>
      </c>
    </row>
    <row r="213" spans="1:9" x14ac:dyDescent="0.2">
      <c r="A213" s="178" t="s">
        <v>807</v>
      </c>
      <c r="B213" s="317">
        <v>47</v>
      </c>
      <c r="C213" s="42">
        <v>92.48</v>
      </c>
      <c r="D213" s="42">
        <v>6.1677804725515459</v>
      </c>
      <c r="E213" s="43">
        <v>6.7865937746256905E-3</v>
      </c>
      <c r="F213" s="43">
        <v>6.0416666666666665E-3</v>
      </c>
      <c r="G213" s="42">
        <v>1239.2127659574469</v>
      </c>
      <c r="H213" s="44">
        <v>766</v>
      </c>
      <c r="I213" s="318">
        <v>40904</v>
      </c>
    </row>
    <row r="214" spans="1:9" x14ac:dyDescent="0.2">
      <c r="A214" s="178" t="s">
        <v>1040</v>
      </c>
      <c r="B214" s="317">
        <v>1</v>
      </c>
      <c r="C214" s="42">
        <v>2</v>
      </c>
      <c r="D214" s="42">
        <v>4.8032021347565079</v>
      </c>
      <c r="E214" s="43">
        <v>8.6805555555555559E-3</v>
      </c>
      <c r="F214" s="43">
        <v>8.6805555555555559E-3</v>
      </c>
      <c r="G214" s="42">
        <v>2505</v>
      </c>
      <c r="H214" s="44">
        <v>2505</v>
      </c>
      <c r="I214" s="318">
        <v>40863</v>
      </c>
    </row>
    <row r="215" spans="1:9" x14ac:dyDescent="0.2">
      <c r="A215" s="178" t="s">
        <v>798</v>
      </c>
      <c r="B215" s="317">
        <v>15</v>
      </c>
      <c r="C215" s="42">
        <v>47.83</v>
      </c>
      <c r="D215" s="42">
        <v>5.5548809889802033</v>
      </c>
      <c r="E215" s="43">
        <v>7.5385802469135803E-3</v>
      </c>
      <c r="F215" s="43">
        <v>6.6666666666666671E-3</v>
      </c>
      <c r="G215" s="42">
        <v>1898.4</v>
      </c>
      <c r="H215" s="44">
        <v>1103</v>
      </c>
      <c r="I215" s="318">
        <v>40834</v>
      </c>
    </row>
    <row r="216" spans="1:9" x14ac:dyDescent="0.2">
      <c r="A216" s="178" t="s">
        <v>1321</v>
      </c>
      <c r="B216" s="317">
        <v>14</v>
      </c>
      <c r="C216" s="42">
        <v>22</v>
      </c>
      <c r="D216" s="42">
        <v>6.0177517129531193</v>
      </c>
      <c r="E216" s="43">
        <v>6.9824735449735458E-3</v>
      </c>
      <c r="F216" s="43">
        <v>6.2731481481481484E-3</v>
      </c>
      <c r="G216" s="42">
        <v>1388.6428571428571</v>
      </c>
      <c r="H216" s="44">
        <v>823</v>
      </c>
      <c r="I216" s="318">
        <v>40521</v>
      </c>
    </row>
    <row r="217" spans="1:9" x14ac:dyDescent="0.2">
      <c r="A217" s="178" t="s">
        <v>1226</v>
      </c>
      <c r="B217" s="317">
        <v>30</v>
      </c>
      <c r="C217" s="42">
        <v>82.94</v>
      </c>
      <c r="D217" s="42">
        <v>5.5346780125326793</v>
      </c>
      <c r="E217" s="43">
        <v>7.6284722222222214E-3</v>
      </c>
      <c r="F217" s="43">
        <v>5.7060185185185191E-3</v>
      </c>
      <c r="G217" s="42">
        <v>1916.3</v>
      </c>
      <c r="H217" s="44">
        <v>724</v>
      </c>
      <c r="I217" s="318">
        <v>40488.416666666664</v>
      </c>
    </row>
    <row r="218" spans="1:9" x14ac:dyDescent="0.2">
      <c r="A218" s="178" t="s">
        <v>1227</v>
      </c>
      <c r="B218" s="317">
        <v>5</v>
      </c>
      <c r="C218" s="42">
        <v>14.2</v>
      </c>
      <c r="D218" s="42">
        <v>5.1882388057033495</v>
      </c>
      <c r="E218" s="43">
        <v>8.0393518518518513E-3</v>
      </c>
      <c r="F218" s="43">
        <v>7.6620370370370366E-3</v>
      </c>
      <c r="G218" s="42">
        <v>2278.1999999999998</v>
      </c>
      <c r="H218" s="44">
        <v>2074</v>
      </c>
      <c r="I218" s="318">
        <v>40360.50277777778</v>
      </c>
    </row>
    <row r="219" spans="1:9" x14ac:dyDescent="0.2">
      <c r="A219" s="178" t="s">
        <v>1322</v>
      </c>
      <c r="B219" s="317">
        <v>49</v>
      </c>
      <c r="C219" s="42">
        <v>165.80770187999997</v>
      </c>
      <c r="D219" s="42">
        <v>5.6898476769908859</v>
      </c>
      <c r="E219" s="43">
        <v>7.5278722600151185E-3</v>
      </c>
      <c r="F219" s="43">
        <v>4.2939814814814811E-3</v>
      </c>
      <c r="G219" s="42">
        <v>1802.4897959183672</v>
      </c>
      <c r="H219" s="44">
        <v>688</v>
      </c>
      <c r="I219" s="318">
        <v>40050.513888888891</v>
      </c>
    </row>
    <row r="220" spans="1:9" x14ac:dyDescent="0.2">
      <c r="A220" s="178" t="s">
        <v>1323</v>
      </c>
      <c r="B220" s="317">
        <v>24</v>
      </c>
      <c r="C220" s="42">
        <v>101.49999999999999</v>
      </c>
      <c r="D220" s="42">
        <v>5.7317753027951248</v>
      </c>
      <c r="E220" s="43">
        <v>7.7131558641975297E-3</v>
      </c>
      <c r="F220" s="43">
        <v>5.6944444444444438E-3</v>
      </c>
      <c r="G220" s="42">
        <v>1506.6666666666667</v>
      </c>
      <c r="H220" s="44">
        <v>723</v>
      </c>
      <c r="I220" s="318">
        <v>39968</v>
      </c>
    </row>
    <row r="221" spans="1:9" x14ac:dyDescent="0.2">
      <c r="A221" s="178" t="s">
        <v>1333</v>
      </c>
      <c r="B221" s="317">
        <v>1</v>
      </c>
      <c r="C221" s="42">
        <v>13.1</v>
      </c>
      <c r="D221" s="42">
        <v>5.0497911982010963</v>
      </c>
      <c r="E221" s="43">
        <v>8.2523148148148148E-3</v>
      </c>
      <c r="F221" s="43">
        <v>8.2523148148148148E-3</v>
      </c>
      <c r="G221" s="42">
        <v>2385</v>
      </c>
      <c r="H221" s="44">
        <v>2385</v>
      </c>
      <c r="I221" s="318">
        <v>39908</v>
      </c>
    </row>
    <row r="222" spans="1:9" x14ac:dyDescent="0.2">
      <c r="A222" s="178" t="s">
        <v>117</v>
      </c>
      <c r="B222" s="317">
        <v>8</v>
      </c>
      <c r="C222" s="42">
        <v>16</v>
      </c>
      <c r="D222" s="42">
        <v>7.0704061472204387</v>
      </c>
      <c r="E222" s="43">
        <v>5.9360532407407409E-3</v>
      </c>
      <c r="F222" s="43">
        <v>5.3356481481481484E-3</v>
      </c>
      <c r="G222" s="42">
        <v>829.875</v>
      </c>
      <c r="H222" s="44">
        <v>709</v>
      </c>
      <c r="I222" s="318">
        <v>39791</v>
      </c>
    </row>
    <row r="223" spans="1:9" x14ac:dyDescent="0.2">
      <c r="A223" s="178" t="s">
        <v>334</v>
      </c>
      <c r="B223" s="317">
        <v>74</v>
      </c>
      <c r="C223" s="42">
        <v>222.16</v>
      </c>
      <c r="D223" s="42">
        <v>5.9768534535981424</v>
      </c>
      <c r="E223" s="43">
        <v>6.9954329329329316E-3</v>
      </c>
      <c r="F223" s="43">
        <v>6.145833333333333E-3</v>
      </c>
      <c r="G223" s="42">
        <v>1446.0135135135135</v>
      </c>
      <c r="H223" s="44">
        <v>784</v>
      </c>
      <c r="I223" s="318">
        <v>39785</v>
      </c>
    </row>
    <row r="224" spans="1:9" x14ac:dyDescent="0.2">
      <c r="A224" s="178" t="s">
        <v>766</v>
      </c>
      <c r="B224" s="317">
        <v>1</v>
      </c>
      <c r="C224" s="42">
        <v>3.1</v>
      </c>
      <c r="D224" s="42">
        <v>6.5840707964601819</v>
      </c>
      <c r="E224" s="43">
        <v>6.3310185185185197E-3</v>
      </c>
      <c r="F224" s="43">
        <v>6.3310185185185197E-3</v>
      </c>
      <c r="G224" s="42">
        <v>844</v>
      </c>
      <c r="H224" s="44">
        <v>844</v>
      </c>
      <c r="I224" s="318">
        <v>39753</v>
      </c>
    </row>
    <row r="225" spans="1:9" x14ac:dyDescent="0.2">
      <c r="A225" s="178" t="s">
        <v>756</v>
      </c>
      <c r="B225" s="317">
        <v>1</v>
      </c>
      <c r="C225" s="42">
        <v>26.2</v>
      </c>
      <c r="D225" s="42">
        <v>4.8394048229861504</v>
      </c>
      <c r="E225" s="43">
        <v>8.611111111111111E-3</v>
      </c>
      <c r="F225" s="43">
        <v>8.611111111111111E-3</v>
      </c>
      <c r="G225" s="42">
        <v>2492</v>
      </c>
      <c r="H225" s="44">
        <v>2492</v>
      </c>
      <c r="I225" s="318">
        <v>39747</v>
      </c>
    </row>
    <row r="226" spans="1:9" x14ac:dyDescent="0.2">
      <c r="A226" s="178" t="s">
        <v>143</v>
      </c>
      <c r="B226" s="317">
        <v>61</v>
      </c>
      <c r="C226" s="42">
        <v>244.04</v>
      </c>
      <c r="D226" s="42">
        <v>5.8526676934548414</v>
      </c>
      <c r="E226" s="43">
        <v>7.1419626593806924E-3</v>
      </c>
      <c r="F226" s="43">
        <v>6.145833333333333E-3</v>
      </c>
      <c r="G226" s="42">
        <v>1597.1475409836066</v>
      </c>
      <c r="H226" s="44">
        <v>788</v>
      </c>
      <c r="I226" s="318">
        <v>39736</v>
      </c>
    </row>
    <row r="227" spans="1:9" x14ac:dyDescent="0.2">
      <c r="A227" s="178" t="s">
        <v>152</v>
      </c>
      <c r="B227" s="317">
        <v>19</v>
      </c>
      <c r="C227" s="42">
        <v>84.379999999999981</v>
      </c>
      <c r="D227" s="42">
        <v>5.8229889710176996</v>
      </c>
      <c r="E227" s="43">
        <v>7.1789717348927874E-3</v>
      </c>
      <c r="F227" s="43">
        <v>6.3194444444444444E-3</v>
      </c>
      <c r="G227" s="42">
        <v>1629.6842105263158</v>
      </c>
      <c r="H227" s="44">
        <v>843</v>
      </c>
      <c r="I227" s="318">
        <v>39731</v>
      </c>
    </row>
    <row r="228" spans="1:9" x14ac:dyDescent="0.2">
      <c r="A228" s="178" t="s">
        <v>662</v>
      </c>
      <c r="B228" s="317">
        <v>9</v>
      </c>
      <c r="C228" s="42">
        <v>53</v>
      </c>
      <c r="D228" s="42">
        <v>6.0930757550431967</v>
      </c>
      <c r="E228" s="43">
        <v>6.847993827160493E-3</v>
      </c>
      <c r="F228" s="43">
        <v>6.4120370370370364E-3</v>
      </c>
      <c r="G228" s="42">
        <v>1310.2222222222222</v>
      </c>
      <c r="H228" s="44">
        <v>885</v>
      </c>
      <c r="I228" s="318">
        <v>39729</v>
      </c>
    </row>
    <row r="229" spans="1:9" x14ac:dyDescent="0.2">
      <c r="A229" s="178" t="s">
        <v>751</v>
      </c>
      <c r="B229" s="317">
        <v>2</v>
      </c>
      <c r="C229" s="42">
        <v>36</v>
      </c>
      <c r="D229" s="42">
        <v>5.3127685131851861</v>
      </c>
      <c r="E229" s="43">
        <v>7.8414351851851857E-3</v>
      </c>
      <c r="F229" s="43">
        <v>7.743055555555556E-3</v>
      </c>
      <c r="G229" s="42">
        <v>2194</v>
      </c>
      <c r="H229" s="44">
        <v>2140</v>
      </c>
      <c r="I229" s="318">
        <v>39726</v>
      </c>
    </row>
    <row r="230" spans="1:9" x14ac:dyDescent="0.2">
      <c r="A230" s="178" t="s">
        <v>171</v>
      </c>
      <c r="B230" s="317">
        <v>33</v>
      </c>
      <c r="C230" s="42">
        <v>165</v>
      </c>
      <c r="D230" s="42">
        <v>6.0608695800778065</v>
      </c>
      <c r="E230" s="43">
        <v>6.8914842873176209E-3</v>
      </c>
      <c r="F230" s="43">
        <v>6.1574074074074074E-3</v>
      </c>
      <c r="G230" s="42">
        <v>1357.030303030303</v>
      </c>
      <c r="H230" s="44">
        <v>789</v>
      </c>
      <c r="I230" s="318">
        <v>39724</v>
      </c>
    </row>
    <row r="231" spans="1:9" x14ac:dyDescent="0.2">
      <c r="A231" s="178" t="s">
        <v>130</v>
      </c>
      <c r="B231" s="317">
        <v>59</v>
      </c>
      <c r="C231" s="42">
        <v>206.52</v>
      </c>
      <c r="D231" s="42">
        <v>5.7899151585427724</v>
      </c>
      <c r="E231" s="43">
        <v>7.2212413684871295E-3</v>
      </c>
      <c r="F231" s="43">
        <v>6.0416666666666665E-3</v>
      </c>
      <c r="G231" s="42">
        <v>1668.6440677966102</v>
      </c>
      <c r="H231" s="44">
        <v>768</v>
      </c>
      <c r="I231" s="318">
        <v>39714</v>
      </c>
    </row>
    <row r="232" spans="1:9" x14ac:dyDescent="0.2">
      <c r="A232" s="178" t="s">
        <v>753</v>
      </c>
      <c r="B232" s="317">
        <v>1</v>
      </c>
      <c r="C232" s="42">
        <v>20</v>
      </c>
      <c r="D232" s="42">
        <v>5.1491096331259421</v>
      </c>
      <c r="E232" s="43">
        <v>8.0902777777777778E-3</v>
      </c>
      <c r="F232" s="43">
        <v>8.0902777777777778E-3</v>
      </c>
      <c r="G232" s="42">
        <v>2315</v>
      </c>
      <c r="H232" s="44">
        <v>2315</v>
      </c>
      <c r="I232" s="318">
        <v>39711</v>
      </c>
    </row>
    <row r="233" spans="1:9" x14ac:dyDescent="0.2">
      <c r="A233" s="178" t="s">
        <v>655</v>
      </c>
      <c r="B233" s="317">
        <v>1</v>
      </c>
      <c r="C233" s="42">
        <v>12.4</v>
      </c>
      <c r="D233" s="42">
        <v>5.7230769230769285</v>
      </c>
      <c r="E233" s="43">
        <v>7.2800925925925915E-3</v>
      </c>
      <c r="F233" s="43">
        <v>7.2800925925925915E-3</v>
      </c>
      <c r="G233" s="42">
        <v>1770</v>
      </c>
      <c r="H233" s="44">
        <v>1770</v>
      </c>
      <c r="I233" s="318">
        <v>39692</v>
      </c>
    </row>
    <row r="234" spans="1:9" x14ac:dyDescent="0.2">
      <c r="A234" s="178" t="s">
        <v>741</v>
      </c>
      <c r="B234" s="317">
        <v>1</v>
      </c>
      <c r="C234" s="42">
        <v>17</v>
      </c>
      <c r="D234" s="42">
        <v>4.888959897747247</v>
      </c>
      <c r="E234" s="43">
        <v>8.518518518518519E-3</v>
      </c>
      <c r="F234" s="43">
        <v>8.518518518518519E-3</v>
      </c>
      <c r="G234" s="42">
        <v>2478</v>
      </c>
      <c r="H234" s="44">
        <v>2478</v>
      </c>
      <c r="I234" s="318">
        <v>39684</v>
      </c>
    </row>
    <row r="235" spans="1:9" x14ac:dyDescent="0.2">
      <c r="A235" s="178" t="s">
        <v>739</v>
      </c>
      <c r="B235" s="317">
        <v>1</v>
      </c>
      <c r="C235" s="42">
        <v>4.0999999999999996</v>
      </c>
      <c r="D235" s="42">
        <v>5.6812933025404204</v>
      </c>
      <c r="E235" s="43">
        <v>7.3379629629629628E-3</v>
      </c>
      <c r="F235" s="43">
        <v>7.3379629629629628E-3</v>
      </c>
      <c r="G235" s="42">
        <v>1821</v>
      </c>
      <c r="H235" s="44">
        <v>1821</v>
      </c>
      <c r="I235" s="318">
        <v>39678</v>
      </c>
    </row>
    <row r="236" spans="1:9" x14ac:dyDescent="0.2">
      <c r="A236" s="178" t="s">
        <v>738</v>
      </c>
      <c r="B236" s="317">
        <v>1</v>
      </c>
      <c r="C236" s="42">
        <v>13.5</v>
      </c>
      <c r="D236" s="42">
        <v>5.2489469705151786</v>
      </c>
      <c r="E236" s="43">
        <v>7.9398148148148145E-3</v>
      </c>
      <c r="F236" s="43">
        <v>7.9398148148148145E-3</v>
      </c>
      <c r="G236" s="42">
        <v>2243</v>
      </c>
      <c r="H236" s="44">
        <v>2243</v>
      </c>
      <c r="I236" s="318">
        <v>39676</v>
      </c>
    </row>
    <row r="237" spans="1:9" x14ac:dyDescent="0.2">
      <c r="A237" s="178" t="s">
        <v>701</v>
      </c>
      <c r="B237" s="317">
        <v>1</v>
      </c>
      <c r="C237" s="42">
        <v>15</v>
      </c>
      <c r="D237" s="42">
        <v>5.1073489075948215</v>
      </c>
      <c r="E237" s="43">
        <v>8.1597222222222227E-3</v>
      </c>
      <c r="F237" s="43">
        <v>8.1597222222222227E-3</v>
      </c>
      <c r="G237" s="42">
        <v>2346</v>
      </c>
      <c r="H237" s="44">
        <v>2346</v>
      </c>
      <c r="I237" s="318">
        <v>39670</v>
      </c>
    </row>
    <row r="238" spans="1:9" x14ac:dyDescent="0.2">
      <c r="A238" s="178" t="s">
        <v>698</v>
      </c>
      <c r="B238" s="317">
        <v>1</v>
      </c>
      <c r="C238" s="42">
        <v>4.95</v>
      </c>
      <c r="D238" s="42">
        <v>6.0860655737704974</v>
      </c>
      <c r="E238" s="43">
        <v>6.851851851851852E-3</v>
      </c>
      <c r="F238" s="43">
        <v>6.851851851851852E-3</v>
      </c>
      <c r="G238" s="42">
        <v>1304</v>
      </c>
      <c r="H238" s="44">
        <v>1304</v>
      </c>
      <c r="I238" s="318">
        <v>39663</v>
      </c>
    </row>
    <row r="239" spans="1:9" x14ac:dyDescent="0.2">
      <c r="A239" s="178" t="s">
        <v>693</v>
      </c>
      <c r="B239" s="317">
        <v>1</v>
      </c>
      <c r="C239" s="42">
        <v>3.1</v>
      </c>
      <c r="D239" s="42">
        <v>5.8490566037735903</v>
      </c>
      <c r="E239" s="43">
        <v>7.1180555555555554E-3</v>
      </c>
      <c r="F239" s="43">
        <v>7.1180555555555554E-3</v>
      </c>
      <c r="G239" s="42">
        <v>1607</v>
      </c>
      <c r="H239" s="44">
        <v>1607</v>
      </c>
      <c r="I239" s="318">
        <v>39647</v>
      </c>
    </row>
    <row r="240" spans="1:9" x14ac:dyDescent="0.2">
      <c r="A240" s="178" t="s">
        <v>692</v>
      </c>
      <c r="B240" s="317">
        <v>1</v>
      </c>
      <c r="C240" s="42">
        <v>5.15</v>
      </c>
      <c r="D240" s="42">
        <v>5.628415300546453</v>
      </c>
      <c r="E240" s="43">
        <v>7.4074074074074068E-3</v>
      </c>
      <c r="F240" s="43">
        <v>7.4074074074074068E-3</v>
      </c>
      <c r="G240" s="42">
        <v>1869</v>
      </c>
      <c r="H240" s="44">
        <v>1869</v>
      </c>
      <c r="I240" s="318">
        <v>39646</v>
      </c>
    </row>
    <row r="241" spans="1:9" x14ac:dyDescent="0.2">
      <c r="A241" s="178" t="s">
        <v>691</v>
      </c>
      <c r="B241" s="317">
        <v>1</v>
      </c>
      <c r="C241" s="42">
        <v>7.1</v>
      </c>
      <c r="D241" s="42">
        <v>5.944186046511633</v>
      </c>
      <c r="E241" s="43">
        <v>7.013888888888889E-3</v>
      </c>
      <c r="F241" s="43">
        <v>7.013888888888889E-3</v>
      </c>
      <c r="G241" s="42">
        <v>1487</v>
      </c>
      <c r="H241" s="44">
        <v>1487</v>
      </c>
      <c r="I241" s="318">
        <v>39645</v>
      </c>
    </row>
    <row r="242" spans="1:9" x14ac:dyDescent="0.2">
      <c r="A242" s="178" t="s">
        <v>690</v>
      </c>
      <c r="B242" s="317">
        <v>1</v>
      </c>
      <c r="C242" s="42">
        <v>6.2</v>
      </c>
      <c r="D242" s="42">
        <v>5.959946595460619</v>
      </c>
      <c r="E242" s="43">
        <v>6.9907407407407409E-3</v>
      </c>
      <c r="F242" s="43">
        <v>6.9907407407407409E-3</v>
      </c>
      <c r="G242" s="42">
        <v>1477</v>
      </c>
      <c r="H242" s="44">
        <v>1477</v>
      </c>
      <c r="I242" s="318">
        <v>39644</v>
      </c>
    </row>
    <row r="243" spans="1:9" x14ac:dyDescent="0.2">
      <c r="A243" s="178" t="s">
        <v>214</v>
      </c>
      <c r="B243" s="317">
        <v>7</v>
      </c>
      <c r="C243" s="42">
        <v>21.900000000000002</v>
      </c>
      <c r="D243" s="42">
        <v>5.4351176808462895</v>
      </c>
      <c r="E243" s="43">
        <v>7.7166005291005296E-3</v>
      </c>
      <c r="F243" s="43">
        <v>6.7939814814814816E-3</v>
      </c>
      <c r="G243" s="42">
        <v>2004.5714285714287</v>
      </c>
      <c r="H243" s="44">
        <v>1234</v>
      </c>
      <c r="I243" s="318">
        <v>39619</v>
      </c>
    </row>
    <row r="244" spans="1:9" x14ac:dyDescent="0.2">
      <c r="A244" s="178" t="s">
        <v>50</v>
      </c>
      <c r="B244" s="317">
        <v>6</v>
      </c>
      <c r="C244" s="42">
        <v>42.237000000000002</v>
      </c>
      <c r="D244" s="42">
        <v>5.5614930608659696</v>
      </c>
      <c r="E244" s="43">
        <v>7.5289351851851845E-3</v>
      </c>
      <c r="F244" s="43">
        <v>6.8171296296296287E-3</v>
      </c>
      <c r="G244" s="42">
        <v>1894.1666666666667</v>
      </c>
      <c r="H244" s="44">
        <v>1265</v>
      </c>
      <c r="I244" s="318">
        <v>39607</v>
      </c>
    </row>
    <row r="245" spans="1:9" x14ac:dyDescent="0.2">
      <c r="A245" s="178" t="s">
        <v>674</v>
      </c>
      <c r="B245" s="317">
        <v>1</v>
      </c>
      <c r="C245" s="42">
        <v>8</v>
      </c>
      <c r="D245" s="42">
        <v>5.4545454545454586</v>
      </c>
      <c r="E245" s="43">
        <v>7.6388888888888886E-3</v>
      </c>
      <c r="F245" s="43">
        <v>7.6388888888888886E-3</v>
      </c>
      <c r="G245" s="42">
        <v>2055</v>
      </c>
      <c r="H245" s="44">
        <v>2055</v>
      </c>
      <c r="I245" s="318">
        <v>39600</v>
      </c>
    </row>
    <row r="246" spans="1:9" x14ac:dyDescent="0.2">
      <c r="A246" s="178" t="s">
        <v>667</v>
      </c>
      <c r="B246" s="317">
        <v>1</v>
      </c>
      <c r="C246" s="42">
        <v>9.3000000000000007</v>
      </c>
      <c r="D246" s="42">
        <v>6.0619228680065236</v>
      </c>
      <c r="E246" s="43">
        <v>6.875E-3</v>
      </c>
      <c r="F246" s="43">
        <v>6.875E-3</v>
      </c>
      <c r="G246" s="42">
        <v>1338</v>
      </c>
      <c r="H246" s="44">
        <v>1338</v>
      </c>
      <c r="I246" s="318">
        <v>39572</v>
      </c>
    </row>
    <row r="247" spans="1:9" x14ac:dyDescent="0.2">
      <c r="A247" s="178" t="s">
        <v>664</v>
      </c>
      <c r="B247" s="317">
        <v>2</v>
      </c>
      <c r="C247" s="42">
        <v>16.399999999999999</v>
      </c>
      <c r="D247" s="42">
        <v>5.1245116642482458</v>
      </c>
      <c r="E247" s="43">
        <v>8.431712962962962E-3</v>
      </c>
      <c r="F247" s="43">
        <v>6.828703703703704E-3</v>
      </c>
      <c r="G247" s="42">
        <v>1974</v>
      </c>
      <c r="H247" s="44">
        <v>1288</v>
      </c>
      <c r="I247" s="318">
        <v>39565</v>
      </c>
    </row>
    <row r="248" spans="1:9" x14ac:dyDescent="0.2">
      <c r="A248" s="178" t="s">
        <v>623</v>
      </c>
      <c r="B248" s="317">
        <v>6</v>
      </c>
      <c r="C248" s="42">
        <v>19.490000000000002</v>
      </c>
      <c r="D248" s="42">
        <v>5.9622000373931714</v>
      </c>
      <c r="E248" s="43">
        <v>6.9965277777777777E-3</v>
      </c>
      <c r="F248" s="43">
        <v>6.5046296296296302E-3</v>
      </c>
      <c r="G248" s="42">
        <v>1471.8333333333333</v>
      </c>
      <c r="H248" s="44">
        <v>957</v>
      </c>
      <c r="I248" s="318">
        <v>39562</v>
      </c>
    </row>
    <row r="249" spans="1:9" x14ac:dyDescent="0.2">
      <c r="A249" s="178" t="s">
        <v>658</v>
      </c>
      <c r="B249" s="317">
        <v>1</v>
      </c>
      <c r="C249" s="42">
        <v>7</v>
      </c>
      <c r="D249" s="42">
        <v>5.7997698504027673</v>
      </c>
      <c r="E249" s="43">
        <v>7.1874999999999994E-3</v>
      </c>
      <c r="F249" s="43">
        <v>7.1874999999999994E-3</v>
      </c>
      <c r="G249" s="42">
        <v>1672</v>
      </c>
      <c r="H249" s="44">
        <v>1672</v>
      </c>
      <c r="I249" s="318">
        <v>39551</v>
      </c>
    </row>
    <row r="250" spans="1:9" x14ac:dyDescent="0.2">
      <c r="A250" s="178" t="s">
        <v>129</v>
      </c>
      <c r="B250" s="317">
        <v>19</v>
      </c>
      <c r="C250" s="42">
        <v>34.959999999999994</v>
      </c>
      <c r="D250" s="42">
        <v>5.2484623392504073</v>
      </c>
      <c r="E250" s="43">
        <v>7.9568713450292403E-3</v>
      </c>
      <c r="F250" s="43">
        <v>7.4421296296296293E-3</v>
      </c>
      <c r="G250" s="42">
        <v>2215</v>
      </c>
      <c r="H250" s="44">
        <v>1895</v>
      </c>
      <c r="I250" s="318">
        <v>39538</v>
      </c>
    </row>
    <row r="251" spans="1:9" x14ac:dyDescent="0.2">
      <c r="A251" s="178" t="s">
        <v>164</v>
      </c>
      <c r="B251" s="317">
        <v>4</v>
      </c>
      <c r="C251" s="42">
        <v>26</v>
      </c>
      <c r="D251" s="42">
        <v>5.7333428382820282</v>
      </c>
      <c r="E251" s="43">
        <v>7.28587962962963E-3</v>
      </c>
      <c r="F251" s="43">
        <v>6.9328703703703696E-3</v>
      </c>
      <c r="G251" s="42">
        <v>1727</v>
      </c>
      <c r="H251" s="44">
        <v>1398</v>
      </c>
      <c r="I251" s="318">
        <v>39528</v>
      </c>
    </row>
    <row r="252" spans="1:9" x14ac:dyDescent="0.2">
      <c r="A252" s="178" t="s">
        <v>629</v>
      </c>
      <c r="B252" s="317">
        <v>2</v>
      </c>
      <c r="C252" s="42">
        <v>7.26</v>
      </c>
      <c r="D252" s="42">
        <v>5.9032404195404684</v>
      </c>
      <c r="E252" s="43">
        <v>7.060185185185185E-3</v>
      </c>
      <c r="F252" s="43">
        <v>6.9328703703703696E-3</v>
      </c>
      <c r="G252" s="42">
        <v>1534</v>
      </c>
      <c r="H252" s="44">
        <v>1399</v>
      </c>
      <c r="I252" s="318">
        <v>39524</v>
      </c>
    </row>
    <row r="253" spans="1:9" x14ac:dyDescent="0.2">
      <c r="A253" s="178" t="s">
        <v>102</v>
      </c>
      <c r="B253" s="317">
        <v>57</v>
      </c>
      <c r="C253" s="42">
        <v>166.60000000000014</v>
      </c>
      <c r="D253" s="42">
        <v>6.1279207395694364</v>
      </c>
      <c r="E253" s="43">
        <v>6.8313434048083137E-3</v>
      </c>
      <c r="F253" s="43">
        <v>5.8217592592592592E-3</v>
      </c>
      <c r="G253" s="42">
        <v>1324.3508771929824</v>
      </c>
      <c r="H253" s="44">
        <v>731</v>
      </c>
      <c r="I253" s="318">
        <v>39349</v>
      </c>
    </row>
    <row r="254" spans="1:9" x14ac:dyDescent="0.2">
      <c r="A254" s="178" t="s">
        <v>245</v>
      </c>
      <c r="B254" s="317">
        <v>7</v>
      </c>
      <c r="C254" s="42">
        <v>18.5</v>
      </c>
      <c r="D254" s="42">
        <v>6.4564083859215424</v>
      </c>
      <c r="E254" s="43">
        <v>6.4996693121693117E-3</v>
      </c>
      <c r="F254" s="43">
        <v>5.8101851851851856E-3</v>
      </c>
      <c r="G254" s="42">
        <v>1059.7142857142858</v>
      </c>
      <c r="H254" s="44">
        <v>730</v>
      </c>
      <c r="I254" s="318">
        <v>39322</v>
      </c>
    </row>
    <row r="255" spans="1:9" x14ac:dyDescent="0.2">
      <c r="A255" s="178" t="s">
        <v>136</v>
      </c>
      <c r="B255" s="317">
        <v>4</v>
      </c>
      <c r="C255" s="42">
        <v>31</v>
      </c>
      <c r="D255" s="42">
        <v>5.5661590854173655</v>
      </c>
      <c r="E255" s="43">
        <v>7.5086805555555558E-3</v>
      </c>
      <c r="F255" s="43">
        <v>7.1412037037037043E-3</v>
      </c>
      <c r="G255" s="42">
        <v>1908</v>
      </c>
      <c r="H255" s="44">
        <v>1626</v>
      </c>
      <c r="I255" s="318">
        <v>39138</v>
      </c>
    </row>
    <row r="256" spans="1:9" x14ac:dyDescent="0.2">
      <c r="A256" s="178" t="s">
        <v>125</v>
      </c>
      <c r="B256" s="317">
        <v>7</v>
      </c>
      <c r="C256" s="42">
        <v>21.1</v>
      </c>
      <c r="D256" s="42">
        <v>6.0093708520239701</v>
      </c>
      <c r="E256" s="43">
        <v>6.9494047619047617E-3</v>
      </c>
      <c r="F256" s="43">
        <v>6.4930555555555549E-3</v>
      </c>
      <c r="G256" s="42">
        <v>1408.1428571428571</v>
      </c>
      <c r="H256" s="44">
        <v>948</v>
      </c>
      <c r="I256" s="318">
        <v>39099</v>
      </c>
    </row>
    <row r="257" spans="1:9" x14ac:dyDescent="0.2">
      <c r="A257" s="178" t="s">
        <v>116</v>
      </c>
      <c r="B257" s="317">
        <v>6</v>
      </c>
      <c r="C257" s="42">
        <v>16.45</v>
      </c>
      <c r="D257" s="42">
        <v>5.4999261056987763</v>
      </c>
      <c r="E257" s="43">
        <v>7.6639660493827153E-3</v>
      </c>
      <c r="F257" s="43">
        <v>6.6319444444444446E-3</v>
      </c>
      <c r="G257" s="42">
        <v>1886.8333333333333</v>
      </c>
      <c r="H257" s="44">
        <v>1070</v>
      </c>
      <c r="I257" s="318">
        <v>39009</v>
      </c>
    </row>
    <row r="258" spans="1:9" x14ac:dyDescent="0.2">
      <c r="A258" s="178" t="s">
        <v>126</v>
      </c>
      <c r="B258" s="317">
        <v>3</v>
      </c>
      <c r="C258" s="42">
        <v>9.1</v>
      </c>
      <c r="D258" s="42">
        <v>5.8746059953697873</v>
      </c>
      <c r="E258" s="43">
        <v>7.0949074074074065E-3</v>
      </c>
      <c r="F258" s="43">
        <v>7.013888888888889E-3</v>
      </c>
      <c r="G258" s="42">
        <v>1570</v>
      </c>
      <c r="H258" s="44">
        <v>1489</v>
      </c>
      <c r="I258" s="318">
        <v>38988</v>
      </c>
    </row>
    <row r="259" spans="1:9" x14ac:dyDescent="0.2">
      <c r="A259" s="178" t="s">
        <v>110</v>
      </c>
      <c r="B259" s="317">
        <v>1</v>
      </c>
      <c r="C259" s="42">
        <v>13.1</v>
      </c>
      <c r="D259" s="42">
        <v>4.7420814479638036</v>
      </c>
      <c r="E259" s="43">
        <v>8.7847222222222233E-3</v>
      </c>
      <c r="F259" s="43">
        <v>8.7847222222222233E-3</v>
      </c>
      <c r="G259" s="42">
        <v>2532</v>
      </c>
      <c r="H259" s="44">
        <v>2532</v>
      </c>
      <c r="I259" s="318">
        <v>38949</v>
      </c>
    </row>
    <row r="260" spans="1:9" x14ac:dyDescent="0.2">
      <c r="A260" s="178" t="s">
        <v>105</v>
      </c>
      <c r="B260" s="317">
        <v>3</v>
      </c>
      <c r="C260" s="42">
        <v>9.3000000000000007</v>
      </c>
      <c r="D260" s="42">
        <v>5.4823433202494698</v>
      </c>
      <c r="E260" s="43">
        <v>7.6003086419753089E-3</v>
      </c>
      <c r="F260" s="43">
        <v>7.5115740740740742E-3</v>
      </c>
      <c r="G260" s="42">
        <v>2029.6666666666667</v>
      </c>
      <c r="H260" s="44">
        <v>1962</v>
      </c>
      <c r="I260" s="318">
        <v>38933</v>
      </c>
    </row>
    <row r="261" spans="1:9" x14ac:dyDescent="0.2">
      <c r="A261" s="178" t="s">
        <v>380</v>
      </c>
      <c r="B261" s="317">
        <v>6</v>
      </c>
      <c r="C261" s="42">
        <v>12</v>
      </c>
      <c r="D261" s="42">
        <v>6.4170402403932547</v>
      </c>
      <c r="E261" s="43">
        <v>6.5065586419753088E-3</v>
      </c>
      <c r="F261" s="43">
        <v>6.0879629629629643E-3</v>
      </c>
      <c r="G261" s="42">
        <v>1020.5</v>
      </c>
      <c r="H261" s="44">
        <v>778</v>
      </c>
      <c r="I261" s="318">
        <v>38852</v>
      </c>
    </row>
    <row r="262" spans="1:9" x14ac:dyDescent="0.2">
      <c r="A262" s="178" t="s">
        <v>88</v>
      </c>
      <c r="B262" s="317">
        <v>5</v>
      </c>
      <c r="C262" s="42">
        <v>17.100000000000001</v>
      </c>
      <c r="D262" s="42">
        <v>5.7878064093726991</v>
      </c>
      <c r="E262" s="43">
        <v>7.2083333333333331E-3</v>
      </c>
      <c r="F262" s="43">
        <v>6.7592592592592591E-3</v>
      </c>
      <c r="G262" s="42">
        <v>1669.6</v>
      </c>
      <c r="H262" s="44">
        <v>1199</v>
      </c>
      <c r="I262" s="318">
        <v>38677</v>
      </c>
    </row>
    <row r="263" spans="1:9" x14ac:dyDescent="0.2">
      <c r="A263" s="178" t="s">
        <v>747</v>
      </c>
      <c r="B263" s="317">
        <v>1</v>
      </c>
      <c r="C263" s="42">
        <v>1.6</v>
      </c>
      <c r="D263" s="42">
        <v>6.1935483870967785</v>
      </c>
      <c r="E263" s="43">
        <v>6.7245370370370367E-3</v>
      </c>
      <c r="F263" s="43">
        <v>6.7245370370370367E-3</v>
      </c>
      <c r="G263" s="42">
        <v>1159</v>
      </c>
      <c r="H263" s="44">
        <v>1159</v>
      </c>
      <c r="I263" s="318">
        <v>38624</v>
      </c>
    </row>
    <row r="264" spans="1:9" x14ac:dyDescent="0.2">
      <c r="A264" s="178" t="s">
        <v>82</v>
      </c>
      <c r="B264" s="317">
        <v>7</v>
      </c>
      <c r="C264" s="42">
        <v>14</v>
      </c>
      <c r="D264" s="42">
        <v>6.2111602328637687</v>
      </c>
      <c r="E264" s="43">
        <v>6.7096560846560838E-3</v>
      </c>
      <c r="F264" s="43">
        <v>6.5162037037037037E-3</v>
      </c>
      <c r="G264" s="42">
        <v>1160.4285714285713</v>
      </c>
      <c r="H264" s="44">
        <v>966</v>
      </c>
      <c r="I264" s="318">
        <v>38610</v>
      </c>
    </row>
    <row r="265" spans="1:9" x14ac:dyDescent="0.2">
      <c r="A265" s="178" t="s">
        <v>114</v>
      </c>
      <c r="B265" s="317">
        <v>3</v>
      </c>
      <c r="C265" s="42">
        <v>9.1999999999999993</v>
      </c>
      <c r="D265" s="42">
        <v>6.6036654615840762</v>
      </c>
      <c r="E265" s="43">
        <v>6.3387345679012342E-3</v>
      </c>
      <c r="F265" s="43">
        <v>5.8796296296296296E-3</v>
      </c>
      <c r="G265" s="42">
        <v>979.66666666666663</v>
      </c>
      <c r="H265" s="44">
        <v>740</v>
      </c>
      <c r="I265" s="318">
        <v>38605</v>
      </c>
    </row>
    <row r="266" spans="1:9" x14ac:dyDescent="0.2">
      <c r="A266" s="178" t="s">
        <v>89</v>
      </c>
      <c r="B266" s="317">
        <v>5</v>
      </c>
      <c r="C266" s="42">
        <v>11.649999999999999</v>
      </c>
      <c r="D266" s="42">
        <v>6.083723658955404</v>
      </c>
      <c r="E266" s="43">
        <v>6.8773148148148153E-3</v>
      </c>
      <c r="F266" s="43">
        <v>6.2847222222222228E-3</v>
      </c>
      <c r="G266" s="42">
        <v>1344</v>
      </c>
      <c r="H266" s="44">
        <v>830</v>
      </c>
      <c r="I266" s="318">
        <v>38554</v>
      </c>
    </row>
    <row r="267" spans="1:9" x14ac:dyDescent="0.2">
      <c r="A267" s="178" t="s">
        <v>93</v>
      </c>
      <c r="B267" s="317">
        <v>5</v>
      </c>
      <c r="C267" s="42">
        <v>15.5</v>
      </c>
      <c r="D267" s="42">
        <v>5.9074168809085181</v>
      </c>
      <c r="E267" s="43">
        <v>7.0740740740740746E-3</v>
      </c>
      <c r="F267" s="43">
        <v>6.7939814814814816E-3</v>
      </c>
      <c r="G267" s="42">
        <v>1511.2</v>
      </c>
      <c r="H267" s="44">
        <v>1240</v>
      </c>
      <c r="I267" s="318">
        <v>38548</v>
      </c>
    </row>
    <row r="268" spans="1:9" x14ac:dyDescent="0.2">
      <c r="A268" s="178" t="s">
        <v>509</v>
      </c>
      <c r="B268" s="317">
        <v>75</v>
      </c>
      <c r="C268" s="42">
        <v>258.84399999999994</v>
      </c>
      <c r="D268" s="42">
        <v>5.5980789333249739</v>
      </c>
      <c r="E268" s="43">
        <v>7.4952160493827157E-3</v>
      </c>
      <c r="F268" s="43">
        <v>6.2731481481481484E-3</v>
      </c>
      <c r="G268" s="42">
        <v>1841.84</v>
      </c>
      <c r="H268" s="44">
        <v>821</v>
      </c>
      <c r="I268" s="318">
        <v>38539</v>
      </c>
    </row>
    <row r="269" spans="1:9" x14ac:dyDescent="0.2">
      <c r="A269" s="178" t="s">
        <v>383</v>
      </c>
      <c r="B269" s="317">
        <v>3</v>
      </c>
      <c r="C269" s="42">
        <v>7.4</v>
      </c>
      <c r="D269" s="42">
        <v>5.9227750148214229</v>
      </c>
      <c r="E269" s="43">
        <v>7.037037037037037E-3</v>
      </c>
      <c r="F269" s="43">
        <v>6.8865740740740736E-3</v>
      </c>
      <c r="G269" s="42">
        <v>1512</v>
      </c>
      <c r="H269" s="44">
        <v>1354</v>
      </c>
      <c r="I269" s="318">
        <v>38475</v>
      </c>
    </row>
    <row r="270" spans="1:9" x14ac:dyDescent="0.2">
      <c r="A270" s="180" t="s">
        <v>288</v>
      </c>
      <c r="B270" s="319">
        <v>1637</v>
      </c>
      <c r="C270" s="182">
        <v>6507.4697018800161</v>
      </c>
      <c r="D270" s="182">
        <v>5.7721569500489087</v>
      </c>
      <c r="E270" s="320">
        <v>7.3155077037942136E-3</v>
      </c>
      <c r="F270" s="320">
        <v>4.2939814814814811E-3</v>
      </c>
      <c r="G270" s="182">
        <v>1654.4502138057421</v>
      </c>
      <c r="H270" s="321">
        <v>688</v>
      </c>
      <c r="I270" s="322">
        <v>42733</v>
      </c>
    </row>
  </sheetData>
  <phoneticPr fontId="4" type="noConversion"/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42"/>
  <sheetViews>
    <sheetView workbookViewId="0">
      <selection activeCell="C13" sqref="C13"/>
    </sheetView>
  </sheetViews>
  <sheetFormatPr defaultColWidth="8.75" defaultRowHeight="15" x14ac:dyDescent="0.3"/>
  <cols>
    <col min="1" max="1" width="15.5" style="134" bestFit="1" customWidth="1"/>
    <col min="2" max="2" width="14.5" style="134" bestFit="1" customWidth="1"/>
    <col min="3" max="3" width="8.875" style="134" bestFit="1" customWidth="1"/>
    <col min="4" max="4" width="13.25" style="134" bestFit="1" customWidth="1"/>
    <col min="5" max="5" width="13" style="134" bestFit="1" customWidth="1"/>
    <col min="6" max="6" width="10.125" style="134" bestFit="1" customWidth="1"/>
    <col min="7" max="7" width="10.875" style="134" customWidth="1"/>
    <col min="8" max="16" width="15.25" style="134" bestFit="1" customWidth="1"/>
    <col min="17" max="17" width="20.25" style="134" bestFit="1" customWidth="1"/>
    <col min="18" max="18" width="19.125" style="134" bestFit="1" customWidth="1"/>
    <col min="19" max="20" width="19" style="134" bestFit="1" customWidth="1"/>
    <col min="21" max="21" width="13.375" style="134" bestFit="1" customWidth="1"/>
    <col min="22" max="16384" width="8.75" style="134"/>
  </cols>
  <sheetData>
    <row r="1" spans="1:6" x14ac:dyDescent="0.3">
      <c r="A1" s="323" t="s">
        <v>280</v>
      </c>
      <c r="B1" s="324" t="s">
        <v>1223</v>
      </c>
    </row>
    <row r="2" spans="1:6" x14ac:dyDescent="0.3">
      <c r="A2" s="323" t="s">
        <v>289</v>
      </c>
      <c r="B2" s="324" t="s">
        <v>463</v>
      </c>
    </row>
    <row r="4" spans="1:6" x14ac:dyDescent="0.3">
      <c r="A4" s="338" t="s">
        <v>285</v>
      </c>
      <c r="B4" s="135" t="s">
        <v>615</v>
      </c>
      <c r="C4" s="135" t="s">
        <v>411</v>
      </c>
      <c r="D4" s="135" t="s">
        <v>610</v>
      </c>
      <c r="E4" s="135" t="s">
        <v>618</v>
      </c>
      <c r="F4" s="135" t="s">
        <v>626</v>
      </c>
    </row>
    <row r="5" spans="1:6" x14ac:dyDescent="0.3">
      <c r="A5" s="325" t="s">
        <v>198</v>
      </c>
      <c r="B5" s="326">
        <v>126</v>
      </c>
      <c r="C5" s="326">
        <v>648.51999999999987</v>
      </c>
      <c r="D5" s="327">
        <v>7.1265983245149926E-3</v>
      </c>
      <c r="E5" s="326">
        <v>5.9146058734712357</v>
      </c>
      <c r="F5" s="328">
        <v>42384</v>
      </c>
    </row>
    <row r="6" spans="1:6" x14ac:dyDescent="0.3">
      <c r="A6" s="136" t="s">
        <v>192</v>
      </c>
      <c r="B6" s="137">
        <v>107</v>
      </c>
      <c r="C6" s="137">
        <v>579.65199999999993</v>
      </c>
      <c r="D6" s="138">
        <v>7.8856221876081704E-3</v>
      </c>
      <c r="E6" s="137">
        <v>5.38306007065093</v>
      </c>
      <c r="F6" s="329">
        <v>42622</v>
      </c>
    </row>
    <row r="7" spans="1:6" x14ac:dyDescent="0.3">
      <c r="A7" s="136" t="s">
        <v>184</v>
      </c>
      <c r="B7" s="137">
        <v>83</v>
      </c>
      <c r="C7" s="137">
        <v>356.34000000000003</v>
      </c>
      <c r="D7" s="138">
        <v>7.0573962516733554E-3</v>
      </c>
      <c r="E7" s="137">
        <v>5.9543333903448259</v>
      </c>
      <c r="F7" s="329">
        <v>42648</v>
      </c>
    </row>
    <row r="8" spans="1:6" x14ac:dyDescent="0.3">
      <c r="A8" s="136" t="s">
        <v>255</v>
      </c>
      <c r="B8" s="137">
        <v>155</v>
      </c>
      <c r="C8" s="137">
        <v>806.2000000000005</v>
      </c>
      <c r="D8" s="138">
        <v>7.3238500597371543E-3</v>
      </c>
      <c r="E8" s="137">
        <v>5.7517490095476207</v>
      </c>
      <c r="F8" s="329">
        <v>42702</v>
      </c>
    </row>
    <row r="9" spans="1:6" x14ac:dyDescent="0.3">
      <c r="A9" s="136" t="s">
        <v>253</v>
      </c>
      <c r="B9" s="137">
        <v>298</v>
      </c>
      <c r="C9" s="137">
        <v>889.45000000000027</v>
      </c>
      <c r="D9" s="138">
        <v>6.9883715510812789E-3</v>
      </c>
      <c r="E9" s="137">
        <v>6.0189958468952094</v>
      </c>
      <c r="F9" s="329">
        <v>42733</v>
      </c>
    </row>
    <row r="10" spans="1:6" x14ac:dyDescent="0.3">
      <c r="A10" s="136" t="s">
        <v>197</v>
      </c>
      <c r="B10" s="137">
        <v>36</v>
      </c>
      <c r="C10" s="137">
        <v>162.86999999999998</v>
      </c>
      <c r="D10" s="138">
        <v>7.1939300411522633E-3</v>
      </c>
      <c r="E10" s="137">
        <v>5.8185855331457601</v>
      </c>
      <c r="F10" s="329">
        <v>41659</v>
      </c>
    </row>
    <row r="11" spans="1:6" x14ac:dyDescent="0.3">
      <c r="A11" s="136" t="s">
        <v>189</v>
      </c>
      <c r="B11" s="137">
        <v>22</v>
      </c>
      <c r="C11" s="137">
        <v>95.4</v>
      </c>
      <c r="D11" s="138">
        <v>6.9975799663299677E-3</v>
      </c>
      <c r="E11" s="137">
        <v>5.9957208623776346</v>
      </c>
      <c r="F11" s="329">
        <v>41850</v>
      </c>
    </row>
    <row r="12" spans="1:6" x14ac:dyDescent="0.3">
      <c r="A12" s="136" t="s">
        <v>208</v>
      </c>
      <c r="B12" s="137">
        <v>7</v>
      </c>
      <c r="C12" s="137">
        <v>27.4</v>
      </c>
      <c r="D12" s="138">
        <v>7.1742724867724858E-3</v>
      </c>
      <c r="E12" s="137">
        <v>5.8197407374262466</v>
      </c>
      <c r="F12" s="329">
        <v>39337</v>
      </c>
    </row>
    <row r="13" spans="1:6" x14ac:dyDescent="0.3">
      <c r="A13" s="136" t="s">
        <v>291</v>
      </c>
      <c r="B13" s="137">
        <v>8</v>
      </c>
      <c r="C13" s="137">
        <v>35.97</v>
      </c>
      <c r="D13" s="138">
        <v>7.2048611111111107E-3</v>
      </c>
      <c r="E13" s="137">
        <v>5.8101634613484814</v>
      </c>
      <c r="F13" s="329">
        <v>41778</v>
      </c>
    </row>
    <row r="14" spans="1:6" x14ac:dyDescent="0.3">
      <c r="A14" s="136" t="s">
        <v>319</v>
      </c>
      <c r="B14" s="137">
        <v>19</v>
      </c>
      <c r="C14" s="137">
        <v>106.91</v>
      </c>
      <c r="D14" s="138">
        <v>7.6766569200779726E-3</v>
      </c>
      <c r="E14" s="137">
        <v>5.5066340461326817</v>
      </c>
      <c r="F14" s="329">
        <v>42708</v>
      </c>
    </row>
    <row r="15" spans="1:6" x14ac:dyDescent="0.3">
      <c r="A15" s="136" t="s">
        <v>251</v>
      </c>
      <c r="B15" s="137">
        <v>7</v>
      </c>
      <c r="C15" s="137">
        <v>36.25</v>
      </c>
      <c r="D15" s="138">
        <v>7.1676587301587298E-3</v>
      </c>
      <c r="E15" s="137">
        <v>5.8805709211585802</v>
      </c>
      <c r="F15" s="329">
        <v>39726</v>
      </c>
    </row>
    <row r="16" spans="1:6" x14ac:dyDescent="0.3">
      <c r="A16" s="136" t="s">
        <v>201</v>
      </c>
      <c r="B16" s="137">
        <v>26</v>
      </c>
      <c r="C16" s="137">
        <v>136.54999999999998</v>
      </c>
      <c r="D16" s="138">
        <v>7.6931980056980038E-3</v>
      </c>
      <c r="E16" s="137">
        <v>5.4803797317189895</v>
      </c>
      <c r="F16" s="329">
        <v>42682</v>
      </c>
    </row>
    <row r="17" spans="1:6" x14ac:dyDescent="0.3">
      <c r="A17" s="136" t="s">
        <v>328</v>
      </c>
      <c r="B17" s="137">
        <v>3</v>
      </c>
      <c r="C17" s="137">
        <v>9.5</v>
      </c>
      <c r="D17" s="138">
        <v>7.2145061728395056E-3</v>
      </c>
      <c r="E17" s="137">
        <v>5.7789369009276328</v>
      </c>
      <c r="F17" s="329">
        <v>39094</v>
      </c>
    </row>
    <row r="18" spans="1:6" x14ac:dyDescent="0.3">
      <c r="A18" s="136" t="s">
        <v>630</v>
      </c>
      <c r="B18" s="137">
        <v>7</v>
      </c>
      <c r="C18" s="137">
        <v>28.46</v>
      </c>
      <c r="D18" s="138">
        <v>7.5148809523809526E-3</v>
      </c>
      <c r="E18" s="137">
        <v>5.6106823524653686</v>
      </c>
      <c r="F18" s="329">
        <v>41616</v>
      </c>
    </row>
    <row r="19" spans="1:6" x14ac:dyDescent="0.3">
      <c r="A19" s="136" t="s">
        <v>367</v>
      </c>
      <c r="B19" s="137">
        <v>5</v>
      </c>
      <c r="C19" s="137">
        <v>25.2</v>
      </c>
      <c r="D19" s="138">
        <v>7.3124999999999996E-3</v>
      </c>
      <c r="E19" s="137">
        <v>5.7307462197357175</v>
      </c>
      <c r="F19" s="329">
        <v>41418</v>
      </c>
    </row>
    <row r="20" spans="1:6" x14ac:dyDescent="0.3">
      <c r="A20" s="136" t="s">
        <v>377</v>
      </c>
      <c r="B20" s="137">
        <v>54</v>
      </c>
      <c r="C20" s="137">
        <v>310.56</v>
      </c>
      <c r="D20" s="138">
        <v>7.9048782578875192E-3</v>
      </c>
      <c r="E20" s="137">
        <v>5.3134047408646286</v>
      </c>
      <c r="F20" s="329">
        <v>42732</v>
      </c>
    </row>
    <row r="21" spans="1:6" x14ac:dyDescent="0.3">
      <c r="A21" s="136" t="s">
        <v>621</v>
      </c>
      <c r="B21" s="137">
        <v>2</v>
      </c>
      <c r="C21" s="137">
        <v>8.5</v>
      </c>
      <c r="D21" s="138">
        <v>7.1296296296296299E-3</v>
      </c>
      <c r="E21" s="137">
        <v>5.847431426045361</v>
      </c>
      <c r="F21" s="329">
        <v>39199</v>
      </c>
    </row>
    <row r="22" spans="1:6" x14ac:dyDescent="0.3">
      <c r="A22" s="136" t="s">
        <v>526</v>
      </c>
      <c r="B22" s="137">
        <v>19</v>
      </c>
      <c r="C22" s="137">
        <v>103.36999999999998</v>
      </c>
      <c r="D22" s="138">
        <v>6.9852582846003887E-3</v>
      </c>
      <c r="E22" s="137">
        <v>6.0043220526911174</v>
      </c>
      <c r="F22" s="329">
        <v>42731</v>
      </c>
    </row>
    <row r="23" spans="1:6" x14ac:dyDescent="0.3">
      <c r="A23" s="136" t="s">
        <v>500</v>
      </c>
      <c r="B23" s="137">
        <v>2</v>
      </c>
      <c r="C23" s="137">
        <v>9.879999999999999</v>
      </c>
      <c r="D23" s="138">
        <v>7.8472222222222224E-3</v>
      </c>
      <c r="E23" s="137">
        <v>5.3099830871845359</v>
      </c>
      <c r="F23" s="329">
        <v>39607</v>
      </c>
    </row>
    <row r="24" spans="1:6" x14ac:dyDescent="0.3">
      <c r="A24" s="136" t="s">
        <v>652</v>
      </c>
      <c r="B24" s="137">
        <v>2</v>
      </c>
      <c r="C24" s="137">
        <v>10</v>
      </c>
      <c r="D24" s="138">
        <v>6.7881944444444439E-3</v>
      </c>
      <c r="E24" s="137">
        <v>6.1397395928846557</v>
      </c>
      <c r="F24" s="329">
        <v>39580</v>
      </c>
    </row>
    <row r="25" spans="1:6" x14ac:dyDescent="0.3">
      <c r="A25" s="136" t="s">
        <v>671</v>
      </c>
      <c r="B25" s="137">
        <v>4</v>
      </c>
      <c r="C25" s="137">
        <v>13.7</v>
      </c>
      <c r="D25" s="138">
        <v>6.6984953703703711E-3</v>
      </c>
      <c r="E25" s="137">
        <v>6.2273450858776531</v>
      </c>
      <c r="F25" s="329">
        <v>41079</v>
      </c>
    </row>
    <row r="26" spans="1:6" x14ac:dyDescent="0.3">
      <c r="A26" s="136" t="s">
        <v>602</v>
      </c>
      <c r="B26" s="137">
        <v>3</v>
      </c>
      <c r="C26" s="137">
        <v>41.6</v>
      </c>
      <c r="D26" s="138">
        <v>8.0902777777777778E-3</v>
      </c>
      <c r="E26" s="137">
        <v>5.1825244862026461</v>
      </c>
      <c r="F26" s="329">
        <v>42084</v>
      </c>
    </row>
    <row r="27" spans="1:6" x14ac:dyDescent="0.3">
      <c r="A27" s="136" t="s">
        <v>574</v>
      </c>
      <c r="B27" s="137">
        <v>1</v>
      </c>
      <c r="C27" s="137">
        <v>5</v>
      </c>
      <c r="D27" s="138">
        <v>7.2337962962962963E-3</v>
      </c>
      <c r="E27" s="137">
        <v>5.7563159577870211</v>
      </c>
      <c r="F27" s="329">
        <v>39374</v>
      </c>
    </row>
    <row r="28" spans="1:6" x14ac:dyDescent="0.3">
      <c r="A28" s="136" t="s">
        <v>215</v>
      </c>
      <c r="B28" s="137">
        <v>1</v>
      </c>
      <c r="C28" s="137">
        <v>3</v>
      </c>
      <c r="D28" s="138">
        <v>7.1643518518518514E-3</v>
      </c>
      <c r="E28" s="137">
        <v>5.8189655172413843</v>
      </c>
      <c r="F28" s="329">
        <v>38894</v>
      </c>
    </row>
    <row r="29" spans="1:6" x14ac:dyDescent="0.3">
      <c r="A29" s="136" t="s">
        <v>669</v>
      </c>
      <c r="B29" s="137">
        <v>1</v>
      </c>
      <c r="C29" s="137">
        <v>3</v>
      </c>
      <c r="D29" s="138">
        <v>6.5393518518518517E-3</v>
      </c>
      <c r="E29" s="137">
        <v>6.371681415929209</v>
      </c>
      <c r="F29" s="329">
        <v>39576</v>
      </c>
    </row>
    <row r="30" spans="1:6" x14ac:dyDescent="0.3">
      <c r="A30" s="136" t="s">
        <v>699</v>
      </c>
      <c r="B30" s="137">
        <v>1</v>
      </c>
      <c r="C30" s="137">
        <v>6</v>
      </c>
      <c r="D30" s="138">
        <v>6.828703703703704E-3</v>
      </c>
      <c r="E30" s="137">
        <v>6.1016949152542415</v>
      </c>
      <c r="F30" s="329">
        <v>39668</v>
      </c>
    </row>
    <row r="31" spans="1:6" x14ac:dyDescent="0.3">
      <c r="A31" s="136" t="s">
        <v>748</v>
      </c>
      <c r="B31" s="137">
        <v>1</v>
      </c>
      <c r="C31" s="137">
        <v>4.5</v>
      </c>
      <c r="D31" s="138">
        <v>7.1296296296296307E-3</v>
      </c>
      <c r="E31" s="137">
        <v>5.8420483231157627</v>
      </c>
      <c r="F31" s="329">
        <v>39694</v>
      </c>
    </row>
    <row r="32" spans="1:6" x14ac:dyDescent="0.3">
      <c r="A32" s="136" t="s">
        <v>749</v>
      </c>
      <c r="B32" s="137">
        <v>1</v>
      </c>
      <c r="C32" s="137">
        <v>8</v>
      </c>
      <c r="D32" s="138">
        <v>8.5069444444444437E-3</v>
      </c>
      <c r="E32" s="137">
        <v>4.8979591836734739</v>
      </c>
      <c r="F32" s="329">
        <v>39697</v>
      </c>
    </row>
    <row r="33" spans="1:6" ht="15.75" thickBot="1" x14ac:dyDescent="0.35">
      <c r="A33" s="136" t="s">
        <v>768</v>
      </c>
      <c r="B33" s="137">
        <v>1</v>
      </c>
      <c r="C33" s="137">
        <v>5</v>
      </c>
      <c r="D33" s="138">
        <v>6.5509259259259262E-3</v>
      </c>
      <c r="E33" s="137">
        <v>6.3649222065063702</v>
      </c>
      <c r="F33" s="329">
        <v>39775</v>
      </c>
    </row>
    <row r="34" spans="1:6" ht="15.75" thickBot="1" x14ac:dyDescent="0.35">
      <c r="A34" s="136" t="s">
        <v>961</v>
      </c>
      <c r="B34" s="137">
        <v>1</v>
      </c>
      <c r="C34" s="137">
        <v>3.1</v>
      </c>
      <c r="D34" s="138">
        <v>6.7708333333333336E-3</v>
      </c>
      <c r="E34" s="137">
        <v>6.1487603305785186</v>
      </c>
      <c r="F34" s="329">
        <v>41033</v>
      </c>
    </row>
    <row r="35" spans="1:6" ht="15.75" thickBot="1" x14ac:dyDescent="0.35">
      <c r="A35" s="136" t="s">
        <v>1341</v>
      </c>
      <c r="B35" s="137">
        <v>10</v>
      </c>
      <c r="C35" s="137">
        <v>59.92</v>
      </c>
      <c r="D35" s="138">
        <v>7.9583333333333346E-3</v>
      </c>
      <c r="E35" s="137">
        <v>5.3540186206253519</v>
      </c>
      <c r="F35" s="329">
        <v>42526</v>
      </c>
    </row>
    <row r="36" spans="1:6" ht="15.75" thickBot="1" x14ac:dyDescent="0.35">
      <c r="A36" s="136" t="s">
        <v>1457</v>
      </c>
      <c r="B36" s="137">
        <v>1</v>
      </c>
      <c r="C36" s="137">
        <v>3.1</v>
      </c>
      <c r="D36" s="138">
        <v>7.4189814814814813E-3</v>
      </c>
      <c r="E36" s="137">
        <v>5.616507297433321</v>
      </c>
      <c r="F36" s="329">
        <v>42722</v>
      </c>
    </row>
    <row r="37" spans="1:6" x14ac:dyDescent="0.3">
      <c r="A37" s="136" t="s">
        <v>1543</v>
      </c>
      <c r="B37" s="137">
        <v>2</v>
      </c>
      <c r="C37" s="137">
        <v>8.35</v>
      </c>
      <c r="D37" s="138">
        <v>7.6215277777777774E-3</v>
      </c>
      <c r="E37" s="137">
        <v>5.5507685832161151</v>
      </c>
      <c r="F37" s="329">
        <v>42063</v>
      </c>
    </row>
    <row r="38" spans="1:6" x14ac:dyDescent="0.3">
      <c r="A38" s="136" t="s">
        <v>1562</v>
      </c>
      <c r="B38" s="137">
        <v>1</v>
      </c>
      <c r="C38" s="137">
        <v>3.5</v>
      </c>
      <c r="D38" s="138">
        <v>7.951388888888888E-3</v>
      </c>
      <c r="E38" s="137">
        <v>5.2412645590682239</v>
      </c>
      <c r="F38" s="329">
        <v>42104</v>
      </c>
    </row>
    <row r="39" spans="1:6" ht="15.75" thickBot="1" x14ac:dyDescent="0.35">
      <c r="A39" s="136" t="s">
        <v>1633</v>
      </c>
      <c r="B39" s="137">
        <v>1</v>
      </c>
      <c r="C39" s="137">
        <v>7.15</v>
      </c>
      <c r="D39" s="138">
        <v>8.6689814814814806E-3</v>
      </c>
      <c r="E39" s="137">
        <v>4.8076204706761336</v>
      </c>
      <c r="F39" s="329">
        <v>42196</v>
      </c>
    </row>
    <row r="40" spans="1:6" ht="15.75" thickBot="1" x14ac:dyDescent="0.35">
      <c r="A40" s="136" t="s">
        <v>481</v>
      </c>
      <c r="B40" s="137">
        <v>1</v>
      </c>
      <c r="C40" s="137">
        <v>1.2</v>
      </c>
      <c r="D40" s="138">
        <v>7.6851851851851847E-3</v>
      </c>
      <c r="E40" s="137">
        <v>5.4203262233375202</v>
      </c>
      <c r="F40" s="329">
        <v>42503</v>
      </c>
    </row>
    <row r="41" spans="1:6" ht="15.75" thickBot="1" x14ac:dyDescent="0.35">
      <c r="A41" s="136" t="s">
        <v>1840</v>
      </c>
      <c r="B41" s="137">
        <v>1</v>
      </c>
      <c r="C41" s="137">
        <v>26.2</v>
      </c>
      <c r="D41" s="138">
        <v>1.0300925925925927E-2</v>
      </c>
      <c r="E41" s="137">
        <v>4.0461584659602794</v>
      </c>
      <c r="F41" s="329">
        <v>42603</v>
      </c>
    </row>
    <row r="42" spans="1:6" ht="15.75" thickBot="1" x14ac:dyDescent="0.35">
      <c r="A42" s="139" t="s">
        <v>288</v>
      </c>
      <c r="B42" s="330">
        <v>1020</v>
      </c>
      <c r="C42" s="140">
        <v>4589.301999999996</v>
      </c>
      <c r="D42" s="141">
        <v>7.2751112018881597E-3</v>
      </c>
      <c r="E42" s="140">
        <v>5.7998942634981221</v>
      </c>
      <c r="F42" s="142">
        <v>42733</v>
      </c>
    </row>
  </sheetData>
  <phoneticPr fontId="4" type="noConversion"/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3:P19"/>
  <sheetViews>
    <sheetView workbookViewId="0">
      <selection activeCell="E11" sqref="E11"/>
    </sheetView>
  </sheetViews>
  <sheetFormatPr defaultColWidth="8.75" defaultRowHeight="15" x14ac:dyDescent="0.3"/>
  <cols>
    <col min="1" max="1" width="11.75" bestFit="1" customWidth="1"/>
    <col min="2" max="15" width="8" bestFit="1" customWidth="1"/>
    <col min="16" max="16" width="8.75" bestFit="1" customWidth="1"/>
    <col min="17" max="23" width="10.75" customWidth="1"/>
    <col min="24" max="24" width="10" customWidth="1"/>
    <col min="25" max="63" width="15.125" bestFit="1" customWidth="1"/>
    <col min="64" max="64" width="10" bestFit="1" customWidth="1"/>
  </cols>
  <sheetData>
    <row r="3" spans="1:16" x14ac:dyDescent="0.3">
      <c r="A3" s="84" t="s">
        <v>280</v>
      </c>
      <c r="B3" s="41" t="s">
        <v>1223</v>
      </c>
    </row>
    <row r="5" spans="1:16" x14ac:dyDescent="0.3">
      <c r="A5" s="41" t="s">
        <v>610</v>
      </c>
      <c r="B5" s="82" t="s">
        <v>289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</row>
    <row r="6" spans="1:16" x14ac:dyDescent="0.3">
      <c r="A6" s="82" t="s">
        <v>300</v>
      </c>
      <c r="B6" s="41">
        <v>2016</v>
      </c>
      <c r="C6" s="41">
        <v>2015</v>
      </c>
      <c r="D6" s="41">
        <v>2014</v>
      </c>
      <c r="E6" s="41">
        <v>2013</v>
      </c>
      <c r="F6" s="41">
        <v>2012</v>
      </c>
      <c r="G6" s="41">
        <v>2011</v>
      </c>
      <c r="H6" s="41">
        <v>2010</v>
      </c>
      <c r="I6" s="41">
        <v>2009</v>
      </c>
      <c r="J6" s="41">
        <v>2008</v>
      </c>
      <c r="K6" s="41">
        <v>2007</v>
      </c>
      <c r="L6" s="41">
        <v>2006</v>
      </c>
      <c r="M6" s="41">
        <v>2005</v>
      </c>
      <c r="N6" s="41">
        <v>2002</v>
      </c>
      <c r="O6" s="41">
        <v>2001</v>
      </c>
      <c r="P6" s="41" t="s">
        <v>288</v>
      </c>
    </row>
    <row r="7" spans="1:16" x14ac:dyDescent="0.3">
      <c r="A7" s="41">
        <v>1</v>
      </c>
      <c r="B7" s="83">
        <v>8.0769230769230753E-3</v>
      </c>
      <c r="C7" s="83">
        <v>7.6944444444444447E-3</v>
      </c>
      <c r="D7" s="83">
        <v>6.7848875661375664E-3</v>
      </c>
      <c r="E7" s="83">
        <v>6.7865410052910056E-3</v>
      </c>
      <c r="F7" s="83">
        <v>6.8378665123456786E-3</v>
      </c>
      <c r="G7" s="83">
        <v>7.4189814814814821E-3</v>
      </c>
      <c r="H7" s="83">
        <v>6.3425925925925924E-3</v>
      </c>
      <c r="I7" s="83">
        <v>7.2843013468013472E-3</v>
      </c>
      <c r="J7" s="83">
        <v>6.9079861111111113E-3</v>
      </c>
      <c r="K7" s="83">
        <v>7.312885802469137E-3</v>
      </c>
      <c r="L7" s="83">
        <v>7.2495791245791256E-3</v>
      </c>
      <c r="M7" s="83">
        <v>7.2858796296296291E-3</v>
      </c>
      <c r="N7" s="83"/>
      <c r="O7" s="83"/>
      <c r="P7" s="83">
        <v>7.1618251173708944E-3</v>
      </c>
    </row>
    <row r="8" spans="1:16" x14ac:dyDescent="0.3">
      <c r="A8" s="41">
        <v>2</v>
      </c>
      <c r="B8" s="83">
        <v>8.2619598765432088E-3</v>
      </c>
      <c r="C8" s="83">
        <v>7.8935185185185185E-3</v>
      </c>
      <c r="D8" s="83">
        <v>6.7496141975308642E-3</v>
      </c>
      <c r="E8" s="83">
        <v>6.547067901234568E-3</v>
      </c>
      <c r="F8" s="83">
        <v>6.9745370370370369E-3</v>
      </c>
      <c r="G8" s="83">
        <v>6.8113425925925937E-3</v>
      </c>
      <c r="H8" s="83"/>
      <c r="I8" s="83">
        <v>7.4691358024691346E-3</v>
      </c>
      <c r="J8" s="83">
        <v>7.0211226851851849E-3</v>
      </c>
      <c r="K8" s="83">
        <v>7.6979166666666671E-3</v>
      </c>
      <c r="L8" s="83">
        <v>7.4821937321937326E-3</v>
      </c>
      <c r="M8" s="83">
        <v>7.5925925925925926E-3</v>
      </c>
      <c r="N8" s="83"/>
      <c r="O8" s="83"/>
      <c r="P8" s="83">
        <v>7.3188657407407404E-3</v>
      </c>
    </row>
    <row r="9" spans="1:16" x14ac:dyDescent="0.3">
      <c r="A9" s="41">
        <v>3</v>
      </c>
      <c r="B9" s="83">
        <v>8.0083689458689458E-3</v>
      </c>
      <c r="C9" s="83">
        <v>7.8703703703703731E-3</v>
      </c>
      <c r="D9" s="83">
        <v>6.6743827160493825E-3</v>
      </c>
      <c r="E9" s="83">
        <v>6.5263310185185172E-3</v>
      </c>
      <c r="F9" s="83">
        <v>6.8474002849002865E-3</v>
      </c>
      <c r="G9" s="83">
        <v>7.3206018518518516E-3</v>
      </c>
      <c r="H9" s="83">
        <v>7.2800925925925923E-3</v>
      </c>
      <c r="I9" s="83">
        <v>8.3092206790123437E-3</v>
      </c>
      <c r="J9" s="83">
        <v>6.9299768518518521E-3</v>
      </c>
      <c r="K9" s="83">
        <v>7.0973875661375658E-3</v>
      </c>
      <c r="L9" s="83">
        <v>7.213693957115009E-3</v>
      </c>
      <c r="M9" s="83">
        <v>7.3006687242798346E-3</v>
      </c>
      <c r="N9" s="83"/>
      <c r="O9" s="83"/>
      <c r="P9" s="83">
        <v>7.2520273541515391E-3</v>
      </c>
    </row>
    <row r="10" spans="1:16" x14ac:dyDescent="0.3">
      <c r="A10" s="41">
        <v>4</v>
      </c>
      <c r="B10" s="83">
        <v>7.416666666666666E-3</v>
      </c>
      <c r="C10" s="83">
        <v>7.7368233618233624E-3</v>
      </c>
      <c r="D10" s="83">
        <v>6.7650462962962968E-3</v>
      </c>
      <c r="E10" s="83">
        <v>6.4375000000000005E-3</v>
      </c>
      <c r="F10" s="83">
        <v>6.7604166666666672E-3</v>
      </c>
      <c r="G10" s="83">
        <v>7.3263888888888884E-3</v>
      </c>
      <c r="H10" s="83">
        <v>7.6215277777777774E-3</v>
      </c>
      <c r="I10" s="83">
        <v>7.722479423868312E-3</v>
      </c>
      <c r="J10" s="83">
        <v>6.9008714596949881E-3</v>
      </c>
      <c r="K10" s="83">
        <v>7.190656565656566E-3</v>
      </c>
      <c r="L10" s="83">
        <v>6.8410493827160499E-3</v>
      </c>
      <c r="M10" s="83">
        <v>6.9521604938271621E-3</v>
      </c>
      <c r="N10" s="83"/>
      <c r="O10" s="83"/>
      <c r="P10" s="83">
        <v>7.0927201808107338E-3</v>
      </c>
    </row>
    <row r="11" spans="1:16" x14ac:dyDescent="0.3">
      <c r="A11" s="41">
        <v>5</v>
      </c>
      <c r="B11" s="83">
        <v>7.8520955165692005E-3</v>
      </c>
      <c r="C11" s="83">
        <v>8.0810185185185186E-3</v>
      </c>
      <c r="D11" s="83">
        <v>7.1020299145299146E-3</v>
      </c>
      <c r="E11" s="83">
        <v>6.3283475783475771E-3</v>
      </c>
      <c r="F11" s="83">
        <v>6.5867003367003378E-3</v>
      </c>
      <c r="G11" s="83">
        <v>7.106481481481481E-3</v>
      </c>
      <c r="H11" s="83">
        <v>8.0729166666666657E-3</v>
      </c>
      <c r="I11" s="83">
        <v>8.2186447811447832E-3</v>
      </c>
      <c r="J11" s="83">
        <v>6.7570891203703708E-3</v>
      </c>
      <c r="K11" s="83">
        <v>7.1589506172839512E-3</v>
      </c>
      <c r="L11" s="83">
        <v>7.1707818930041144E-3</v>
      </c>
      <c r="M11" s="83">
        <v>6.8190586419753082E-3</v>
      </c>
      <c r="N11" s="83"/>
      <c r="O11" s="83"/>
      <c r="P11" s="83">
        <v>7.2345783283283291E-3</v>
      </c>
    </row>
    <row r="12" spans="1:16" x14ac:dyDescent="0.3">
      <c r="A12" s="41">
        <v>6</v>
      </c>
      <c r="B12" s="83">
        <v>7.706404320987654E-3</v>
      </c>
      <c r="C12" s="83">
        <v>8.3770576131687244E-3</v>
      </c>
      <c r="D12" s="83">
        <v>7.0030381944444445E-3</v>
      </c>
      <c r="E12" s="83">
        <v>6.9043209876543206E-3</v>
      </c>
      <c r="F12" s="83">
        <v>7.0833333333333321E-3</v>
      </c>
      <c r="G12" s="83">
        <v>6.8605324074074072E-3</v>
      </c>
      <c r="H12" s="83">
        <v>7.961516203703705E-3</v>
      </c>
      <c r="I12" s="83">
        <v>7.633101851851851E-3</v>
      </c>
      <c r="J12" s="83">
        <v>7.2296626984126987E-3</v>
      </c>
      <c r="K12" s="83">
        <v>7.0920138888888899E-3</v>
      </c>
      <c r="L12" s="83">
        <v>7.1736111111111106E-3</v>
      </c>
      <c r="M12" s="83">
        <v>7.130456349206349E-3</v>
      </c>
      <c r="N12" s="83"/>
      <c r="O12" s="83"/>
      <c r="P12" s="83">
        <v>7.2762635756056836E-3</v>
      </c>
    </row>
    <row r="13" spans="1:16" x14ac:dyDescent="0.3">
      <c r="A13" s="41">
        <v>7</v>
      </c>
      <c r="B13" s="83">
        <v>8.2716049382716064E-3</v>
      </c>
      <c r="C13" s="83">
        <v>8.2605820105820099E-3</v>
      </c>
      <c r="D13" s="83">
        <v>7.1701388888888891E-3</v>
      </c>
      <c r="E13" s="83">
        <v>7.6537698412698406E-3</v>
      </c>
      <c r="F13" s="83">
        <v>7.2731481481481492E-3</v>
      </c>
      <c r="G13" s="83">
        <v>6.7373971193415635E-3</v>
      </c>
      <c r="H13" s="83">
        <v>8.247354497354498E-3</v>
      </c>
      <c r="I13" s="83">
        <v>7.2685185185185188E-3</v>
      </c>
      <c r="J13" s="83">
        <v>7.2400284900284908E-3</v>
      </c>
      <c r="K13" s="83">
        <v>7.2337962962962963E-3</v>
      </c>
      <c r="L13" s="83">
        <v>6.9868827160493828E-3</v>
      </c>
      <c r="M13" s="83">
        <v>7.2793209876543209E-3</v>
      </c>
      <c r="N13" s="83">
        <v>7.3263888888888892E-3</v>
      </c>
      <c r="O13" s="83">
        <v>9.525462962962963E-3</v>
      </c>
      <c r="P13" s="83">
        <v>7.450231481481483E-3</v>
      </c>
    </row>
    <row r="14" spans="1:16" x14ac:dyDescent="0.3">
      <c r="A14" s="41">
        <v>8</v>
      </c>
      <c r="B14" s="83">
        <v>8.8522376543209887E-3</v>
      </c>
      <c r="C14" s="83">
        <v>8.4740028490028468E-3</v>
      </c>
      <c r="D14" s="83">
        <v>7.8086419753086419E-3</v>
      </c>
      <c r="E14" s="83">
        <v>7.9243827160493819E-3</v>
      </c>
      <c r="F14" s="83">
        <v>6.9473379629629625E-3</v>
      </c>
      <c r="G14" s="83">
        <v>7.0273919753086412E-3</v>
      </c>
      <c r="H14" s="83">
        <v>7.9243827160493819E-3</v>
      </c>
      <c r="I14" s="83">
        <v>6.9627700617283959E-3</v>
      </c>
      <c r="J14" s="83">
        <v>7.1412037037037052E-3</v>
      </c>
      <c r="K14" s="83">
        <v>6.9688786008230454E-3</v>
      </c>
      <c r="L14" s="83">
        <v>7.2511574074074067E-3</v>
      </c>
      <c r="M14" s="83">
        <v>7.4082977207977204E-3</v>
      </c>
      <c r="N14" s="83"/>
      <c r="O14" s="83"/>
      <c r="P14" s="83">
        <v>7.4234874187164256E-3</v>
      </c>
    </row>
    <row r="15" spans="1:16" x14ac:dyDescent="0.3">
      <c r="A15" s="41">
        <v>9</v>
      </c>
      <c r="B15" s="83">
        <v>7.7597736625514384E-3</v>
      </c>
      <c r="C15" s="83">
        <v>9.1724537037037035E-3</v>
      </c>
      <c r="D15" s="83">
        <v>7.6170267489711931E-3</v>
      </c>
      <c r="E15" s="83">
        <v>6.6369047619047623E-3</v>
      </c>
      <c r="F15" s="83">
        <v>7.2868441358024698E-3</v>
      </c>
      <c r="G15" s="83">
        <v>7.4166666666666669E-3</v>
      </c>
      <c r="H15" s="83">
        <v>8.0478395061728391E-3</v>
      </c>
      <c r="I15" s="83"/>
      <c r="J15" s="83">
        <v>7.1790123456790126E-3</v>
      </c>
      <c r="K15" s="83">
        <v>7.0091230936819172E-3</v>
      </c>
      <c r="L15" s="83">
        <v>6.9229497354497361E-3</v>
      </c>
      <c r="M15" s="83">
        <v>7.0411706349206354E-3</v>
      </c>
      <c r="N15" s="83"/>
      <c r="O15" s="83"/>
      <c r="P15" s="83">
        <v>7.4596342209978551E-3</v>
      </c>
    </row>
    <row r="16" spans="1:16" x14ac:dyDescent="0.3">
      <c r="A16" s="41">
        <v>10</v>
      </c>
      <c r="B16" s="83">
        <v>7.718253968253967E-3</v>
      </c>
      <c r="C16" s="83">
        <v>8.7384259259259255E-3</v>
      </c>
      <c r="D16" s="83">
        <v>7.8903619528619528E-3</v>
      </c>
      <c r="E16" s="83">
        <v>6.8900462962962969E-3</v>
      </c>
      <c r="F16" s="83">
        <v>7.0486111111111105E-3</v>
      </c>
      <c r="G16" s="83">
        <v>7.3826058201058213E-3</v>
      </c>
      <c r="H16" s="83">
        <v>7.3776455026455029E-3</v>
      </c>
      <c r="I16" s="83"/>
      <c r="J16" s="83">
        <v>7.0243055555555562E-3</v>
      </c>
      <c r="K16" s="83">
        <v>7.1469907407407402E-3</v>
      </c>
      <c r="L16" s="83">
        <v>7.2813786008230448E-3</v>
      </c>
      <c r="M16" s="83">
        <v>7.373575498575498E-3</v>
      </c>
      <c r="N16" s="83"/>
      <c r="O16" s="83"/>
      <c r="P16" s="83">
        <v>7.4105738993710656E-3</v>
      </c>
    </row>
    <row r="17" spans="1:16" x14ac:dyDescent="0.3">
      <c r="A17" s="41">
        <v>11</v>
      </c>
      <c r="B17" s="83">
        <v>7.9166666666666656E-3</v>
      </c>
      <c r="C17" s="83">
        <v>9.2361111111111116E-3</v>
      </c>
      <c r="D17" s="83">
        <v>7.7777777777777784E-3</v>
      </c>
      <c r="E17" s="83">
        <v>7.4942129629629629E-3</v>
      </c>
      <c r="F17" s="83">
        <v>7.0428240740740737E-3</v>
      </c>
      <c r="G17" s="83">
        <v>7.4074074074074077E-3</v>
      </c>
      <c r="H17" s="83">
        <v>7.0814043209876552E-3</v>
      </c>
      <c r="I17" s="83">
        <v>7.4189814814814813E-3</v>
      </c>
      <c r="J17" s="83">
        <v>6.5837191358024691E-3</v>
      </c>
      <c r="K17" s="83">
        <v>6.9031084656084665E-3</v>
      </c>
      <c r="L17" s="83">
        <v>7.1238425925925922E-3</v>
      </c>
      <c r="M17" s="83">
        <v>7.2777777777777788E-3</v>
      </c>
      <c r="N17" s="83"/>
      <c r="O17" s="83"/>
      <c r="P17" s="83">
        <v>7.3299501424501411E-3</v>
      </c>
    </row>
    <row r="18" spans="1:16" x14ac:dyDescent="0.3">
      <c r="A18" s="41">
        <v>12</v>
      </c>
      <c r="B18" s="83">
        <v>7.434413580246913E-3</v>
      </c>
      <c r="C18" s="83">
        <v>8.6365740740740743E-3</v>
      </c>
      <c r="D18" s="83">
        <v>8.0481902356902349E-3</v>
      </c>
      <c r="E18" s="83">
        <v>7.33707264957265E-3</v>
      </c>
      <c r="F18" s="83">
        <v>7.1392746913580248E-3</v>
      </c>
      <c r="G18" s="83">
        <v>7.0703125000000002E-3</v>
      </c>
      <c r="H18" s="83">
        <v>7.1450617283950616E-3</v>
      </c>
      <c r="I18" s="83">
        <v>7.4537037037037028E-3</v>
      </c>
      <c r="J18" s="83">
        <v>7.1122685185185186E-3</v>
      </c>
      <c r="K18" s="83">
        <v>6.5955687830687839E-3</v>
      </c>
      <c r="L18" s="83">
        <v>6.9695216049382724E-3</v>
      </c>
      <c r="M18" s="83">
        <v>7.3396164021164029E-3</v>
      </c>
      <c r="N18" s="83"/>
      <c r="O18" s="83"/>
      <c r="P18" s="83">
        <v>7.3854775828460029E-3</v>
      </c>
    </row>
    <row r="19" spans="1:16" x14ac:dyDescent="0.3">
      <c r="A19" s="41" t="s">
        <v>288</v>
      </c>
      <c r="B19" s="83">
        <v>7.8767123287671239E-3</v>
      </c>
      <c r="C19" s="83">
        <v>8.2564551339957808E-3</v>
      </c>
      <c r="D19" s="83">
        <v>7.234448356807509E-3</v>
      </c>
      <c r="E19" s="83">
        <v>6.8581055854241325E-3</v>
      </c>
      <c r="F19" s="83">
        <v>6.9575391997837273E-3</v>
      </c>
      <c r="G19" s="83">
        <v>7.1291844729344757E-3</v>
      </c>
      <c r="H19" s="83">
        <v>7.6546535759897819E-3</v>
      </c>
      <c r="I19" s="83">
        <v>7.6166310541310534E-3</v>
      </c>
      <c r="J19" s="83">
        <v>7.0070301783264751E-3</v>
      </c>
      <c r="K19" s="83">
        <v>7.1151438388073586E-3</v>
      </c>
      <c r="L19" s="83">
        <v>7.1453106332138548E-3</v>
      </c>
      <c r="M19" s="83">
        <v>7.2027439024390204E-3</v>
      </c>
      <c r="N19" s="83">
        <v>7.3263888888888892E-3</v>
      </c>
      <c r="O19" s="83">
        <v>9.525462962962963E-3</v>
      </c>
      <c r="P19" s="83">
        <v>7.3082221848613915E-3</v>
      </c>
    </row>
  </sheetData>
  <phoneticPr fontId="4" type="noConversion"/>
  <conditionalFormatting pivot="1" sqref="F7:G18 J7:M18">
    <cfRule type="iconSet" priority="6">
      <iconSet reverse="1">
        <cfvo type="percent" val="0"/>
        <cfvo type="percent" val="25"/>
        <cfvo type="percent" val="50"/>
      </iconSet>
    </cfRule>
  </conditionalFormatting>
  <conditionalFormatting pivot="1" sqref="F7:G18 J7:M18">
    <cfRule type="cellIs" dxfId="57" priority="5" operator="equal">
      <formula>"Min($B$7:$H$18"</formula>
    </cfRule>
  </conditionalFormatting>
  <conditionalFormatting pivot="1" sqref="F7:G18 J7:M18">
    <cfRule type="cellIs" dxfId="56" priority="4" operator="equal">
      <formula>$L$12</formula>
    </cfRule>
  </conditionalFormatting>
  <conditionalFormatting pivot="1" sqref="E7:E18">
    <cfRule type="iconSet" priority="3">
      <iconSet reverse="1">
        <cfvo type="percent" val="0"/>
        <cfvo type="percent" val="25"/>
        <cfvo type="percent" val="50"/>
      </iconSet>
    </cfRule>
  </conditionalFormatting>
  <conditionalFormatting pivot="1" sqref="E7:E18">
    <cfRule type="cellIs" dxfId="55" priority="2" operator="equal">
      <formula>"Min($B$7:$H$18"</formula>
    </cfRule>
  </conditionalFormatting>
  <conditionalFormatting pivot="1" sqref="E7:E18">
    <cfRule type="cellIs" dxfId="54" priority="1" operator="equal">
      <formula>$L$12</formula>
    </cfRule>
  </conditionalFormatting>
  <pageMargins left="0.75" right="0.75" top="1" bottom="1" header="0.5" footer="0.5"/>
  <pageSetup orientation="portrait" r:id="rId2"/>
  <headerFooter alignWithMargins="0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Y3"/>
  <sheetViews>
    <sheetView workbookViewId="0">
      <selection activeCell="A4" sqref="A4"/>
    </sheetView>
  </sheetViews>
  <sheetFormatPr defaultColWidth="8.75" defaultRowHeight="14.25" x14ac:dyDescent="0.25"/>
  <cols>
    <col min="1" max="1" width="10.375" style="39" customWidth="1"/>
    <col min="2" max="16384" width="8.75" style="38"/>
  </cols>
  <sheetData>
    <row r="1" spans="1:51" x14ac:dyDescent="0.25">
      <c r="A1" s="39" t="s">
        <v>817</v>
      </c>
      <c r="B1" s="38" t="s">
        <v>818</v>
      </c>
      <c r="C1" s="38" t="s">
        <v>819</v>
      </c>
      <c r="D1" s="38" t="s">
        <v>820</v>
      </c>
      <c r="E1" s="38" t="s">
        <v>821</v>
      </c>
      <c r="F1" s="38" t="s">
        <v>822</v>
      </c>
      <c r="G1" s="38" t="s">
        <v>823</v>
      </c>
      <c r="H1" s="38" t="s">
        <v>824</v>
      </c>
      <c r="I1" s="38" t="s">
        <v>825</v>
      </c>
      <c r="J1" s="38" t="s">
        <v>826</v>
      </c>
      <c r="K1" s="38" t="s">
        <v>827</v>
      </c>
      <c r="L1" s="38" t="s">
        <v>828</v>
      </c>
      <c r="M1" s="38" t="s">
        <v>829</v>
      </c>
      <c r="N1" s="38" t="s">
        <v>830</v>
      </c>
      <c r="O1" s="38" t="s">
        <v>831</v>
      </c>
      <c r="P1" s="38" t="s">
        <v>832</v>
      </c>
      <c r="Q1" s="38" t="s">
        <v>833</v>
      </c>
      <c r="R1" s="38" t="s">
        <v>834</v>
      </c>
      <c r="S1" s="38" t="s">
        <v>835</v>
      </c>
      <c r="T1" s="38" t="s">
        <v>836</v>
      </c>
      <c r="U1" s="38" t="s">
        <v>837</v>
      </c>
      <c r="V1" s="38" t="s">
        <v>838</v>
      </c>
      <c r="W1" s="38" t="s">
        <v>839</v>
      </c>
      <c r="X1" s="38" t="s">
        <v>840</v>
      </c>
      <c r="Y1" s="38" t="s">
        <v>841</v>
      </c>
      <c r="Z1" s="38" t="s">
        <v>842</v>
      </c>
      <c r="AA1" s="38" t="s">
        <v>843</v>
      </c>
      <c r="AB1" s="38" t="s">
        <v>844</v>
      </c>
      <c r="AC1" s="38" t="s">
        <v>845</v>
      </c>
      <c r="AD1" s="38" t="s">
        <v>846</v>
      </c>
      <c r="AE1" s="38" t="s">
        <v>847</v>
      </c>
      <c r="AF1" s="38" t="s">
        <v>848</v>
      </c>
      <c r="AG1" s="38" t="s">
        <v>849</v>
      </c>
      <c r="AH1" s="38" t="s">
        <v>850</v>
      </c>
      <c r="AI1" s="38" t="s">
        <v>851</v>
      </c>
      <c r="AJ1" s="38" t="s">
        <v>852</v>
      </c>
      <c r="AK1" s="38" t="s">
        <v>853</v>
      </c>
      <c r="AL1" s="38" t="s">
        <v>854</v>
      </c>
      <c r="AM1" s="38" t="s">
        <v>855</v>
      </c>
      <c r="AN1" s="38" t="s">
        <v>856</v>
      </c>
      <c r="AO1" s="38" t="s">
        <v>857</v>
      </c>
      <c r="AP1" s="38" t="s">
        <v>858</v>
      </c>
      <c r="AQ1" s="38" t="s">
        <v>859</v>
      </c>
      <c r="AR1" s="38" t="s">
        <v>860</v>
      </c>
      <c r="AS1" s="38" t="s">
        <v>861</v>
      </c>
      <c r="AT1" s="38" t="s">
        <v>862</v>
      </c>
      <c r="AU1" s="38" t="s">
        <v>863</v>
      </c>
      <c r="AV1" s="38" t="s">
        <v>864</v>
      </c>
      <c r="AW1" s="38" t="s">
        <v>865</v>
      </c>
      <c r="AX1" s="38" t="s">
        <v>866</v>
      </c>
      <c r="AY1" s="38" t="s">
        <v>867</v>
      </c>
    </row>
    <row r="2" spans="1:51" x14ac:dyDescent="0.25">
      <c r="A2" s="39">
        <v>40955</v>
      </c>
      <c r="B2" s="38" t="s">
        <v>891</v>
      </c>
      <c r="C2" s="38" t="s">
        <v>892</v>
      </c>
      <c r="D2" s="38" t="s">
        <v>868</v>
      </c>
      <c r="E2" s="38" t="s">
        <v>869</v>
      </c>
      <c r="F2" s="38" t="s">
        <v>870</v>
      </c>
      <c r="G2" s="38" t="s">
        <v>871</v>
      </c>
      <c r="H2" s="38" t="s">
        <v>872</v>
      </c>
      <c r="I2" s="38" t="s">
        <v>873</v>
      </c>
      <c r="J2" s="38" t="s">
        <v>874</v>
      </c>
      <c r="K2" s="38" t="s">
        <v>875</v>
      </c>
      <c r="L2" s="38" t="s">
        <v>876</v>
      </c>
      <c r="M2" s="38" t="s">
        <v>877</v>
      </c>
      <c r="N2" s="38" t="s">
        <v>878</v>
      </c>
      <c r="O2" s="38" t="s">
        <v>879</v>
      </c>
      <c r="P2" s="38" t="s">
        <v>880</v>
      </c>
      <c r="Q2" s="38" t="s">
        <v>881</v>
      </c>
      <c r="R2" s="38" t="s">
        <v>882</v>
      </c>
      <c r="S2" s="38" t="s">
        <v>883</v>
      </c>
      <c r="T2" s="38" t="s">
        <v>884</v>
      </c>
      <c r="U2" s="38" t="s">
        <v>885</v>
      </c>
      <c r="V2" s="38" t="s">
        <v>886</v>
      </c>
      <c r="W2" s="38" t="s">
        <v>887</v>
      </c>
      <c r="X2" s="38" t="s">
        <v>890</v>
      </c>
      <c r="Y2" s="38" t="s">
        <v>888</v>
      </c>
      <c r="Z2" s="38" t="s">
        <v>889</v>
      </c>
    </row>
    <row r="3" spans="1:51" x14ac:dyDescent="0.25">
      <c r="A3" s="39">
        <v>40963</v>
      </c>
      <c r="B3" s="38" t="s">
        <v>894</v>
      </c>
      <c r="C3" s="38" t="s">
        <v>895</v>
      </c>
      <c r="D3" s="38" t="s">
        <v>896</v>
      </c>
      <c r="E3" s="38" t="s">
        <v>897</v>
      </c>
      <c r="F3" s="38" t="s">
        <v>898</v>
      </c>
      <c r="G3" s="38" t="s">
        <v>899</v>
      </c>
      <c r="H3" s="38" t="s">
        <v>900</v>
      </c>
      <c r="I3" s="38" t="s">
        <v>901</v>
      </c>
      <c r="J3" s="38" t="s">
        <v>902</v>
      </c>
      <c r="K3" s="38" t="s">
        <v>903</v>
      </c>
      <c r="L3" s="38" t="s">
        <v>904</v>
      </c>
      <c r="M3" s="38" t="s">
        <v>905</v>
      </c>
      <c r="N3" s="38" t="s">
        <v>906</v>
      </c>
      <c r="O3" s="38" t="s">
        <v>907</v>
      </c>
      <c r="P3" s="38" t="s">
        <v>908</v>
      </c>
      <c r="Q3" s="38" t="s">
        <v>909</v>
      </c>
      <c r="R3" s="38" t="s">
        <v>910</v>
      </c>
      <c r="S3" s="38" t="s">
        <v>911</v>
      </c>
      <c r="T3" s="38" t="s">
        <v>912</v>
      </c>
      <c r="U3" s="38" t="s">
        <v>913</v>
      </c>
      <c r="V3" s="38" t="s">
        <v>914</v>
      </c>
      <c r="W3" s="38" t="s">
        <v>915</v>
      </c>
      <c r="X3" s="38" t="s">
        <v>916</v>
      </c>
      <c r="Y3" s="38" t="s">
        <v>917</v>
      </c>
      <c r="Z3" s="38" t="s">
        <v>918</v>
      </c>
    </row>
  </sheetData>
  <pageMargins left="0.7" right="0.7" top="0.75" bottom="0.75" header="0.3" footer="0.3"/>
  <pageSetup orientation="portrait"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73"/>
  <sheetViews>
    <sheetView topLeftCell="A27" workbookViewId="0">
      <selection activeCell="E66" sqref="E66"/>
    </sheetView>
  </sheetViews>
  <sheetFormatPr defaultColWidth="8.75" defaultRowHeight="15" x14ac:dyDescent="0.3"/>
  <cols>
    <col min="1" max="1" width="9.375" style="154" bestFit="1" customWidth="1"/>
    <col min="4" max="4" width="10.75" bestFit="1" customWidth="1"/>
    <col min="5" max="5" width="17.875" bestFit="1" customWidth="1"/>
  </cols>
  <sheetData>
    <row r="1" spans="1:5" x14ac:dyDescent="0.3">
      <c r="A1" s="155" t="s">
        <v>279</v>
      </c>
      <c r="B1" s="153" t="s">
        <v>1158</v>
      </c>
      <c r="C1" s="153" t="s">
        <v>402</v>
      </c>
      <c r="D1" s="153" t="s">
        <v>1159</v>
      </c>
      <c r="E1" s="153" t="s">
        <v>1163</v>
      </c>
    </row>
    <row r="2" spans="1:5" x14ac:dyDescent="0.3">
      <c r="A2" s="154">
        <v>41389</v>
      </c>
      <c r="B2">
        <v>1</v>
      </c>
      <c r="C2">
        <v>54.02</v>
      </c>
      <c r="D2">
        <f>C2</f>
        <v>54.02</v>
      </c>
      <c r="E2">
        <f>D2/60</f>
        <v>0.90033333333333343</v>
      </c>
    </row>
    <row r="3" spans="1:5" x14ac:dyDescent="0.3">
      <c r="A3" s="154">
        <v>41389</v>
      </c>
      <c r="B3">
        <v>2</v>
      </c>
      <c r="C3">
        <v>63.71</v>
      </c>
      <c r="D3">
        <f>D2+C3</f>
        <v>117.73</v>
      </c>
      <c r="E3">
        <f t="shared" ref="E3:E34" si="0">D3/60</f>
        <v>1.9621666666666668</v>
      </c>
    </row>
    <row r="4" spans="1:5" x14ac:dyDescent="0.3">
      <c r="A4" s="154">
        <v>41389</v>
      </c>
      <c r="B4">
        <v>3</v>
      </c>
      <c r="C4">
        <v>65.069999999999993</v>
      </c>
      <c r="D4">
        <f t="shared" ref="D4:D34" si="1">D3+C4</f>
        <v>182.8</v>
      </c>
      <c r="E4">
        <f t="shared" si="0"/>
        <v>3.0466666666666669</v>
      </c>
    </row>
    <row r="5" spans="1:5" x14ac:dyDescent="0.3">
      <c r="A5" s="154">
        <v>41389</v>
      </c>
      <c r="B5">
        <v>4</v>
      </c>
      <c r="C5">
        <v>62.75</v>
      </c>
      <c r="D5">
        <f t="shared" si="1"/>
        <v>245.55</v>
      </c>
      <c r="E5">
        <f t="shared" si="0"/>
        <v>4.0925000000000002</v>
      </c>
    </row>
    <row r="6" spans="1:5" x14ac:dyDescent="0.3">
      <c r="A6" s="154">
        <v>41389</v>
      </c>
      <c r="B6">
        <v>5</v>
      </c>
      <c r="C6">
        <v>58.48</v>
      </c>
      <c r="D6">
        <f t="shared" si="1"/>
        <v>304.03000000000003</v>
      </c>
      <c r="E6">
        <f t="shared" si="0"/>
        <v>5.067166666666667</v>
      </c>
    </row>
    <row r="7" spans="1:5" x14ac:dyDescent="0.3">
      <c r="A7" s="154">
        <v>41389</v>
      </c>
      <c r="B7">
        <v>6</v>
      </c>
      <c r="C7">
        <v>59.41</v>
      </c>
      <c r="D7">
        <f t="shared" si="1"/>
        <v>363.44000000000005</v>
      </c>
      <c r="E7">
        <f t="shared" si="0"/>
        <v>6.0573333333333341</v>
      </c>
    </row>
    <row r="8" spans="1:5" x14ac:dyDescent="0.3">
      <c r="A8" s="154">
        <v>41389</v>
      </c>
      <c r="B8">
        <v>7</v>
      </c>
      <c r="C8">
        <v>60.19</v>
      </c>
      <c r="D8">
        <f t="shared" si="1"/>
        <v>423.63000000000005</v>
      </c>
      <c r="E8">
        <f t="shared" si="0"/>
        <v>7.0605000000000011</v>
      </c>
    </row>
    <row r="9" spans="1:5" x14ac:dyDescent="0.3">
      <c r="A9" s="154">
        <v>41389</v>
      </c>
      <c r="B9">
        <v>8</v>
      </c>
      <c r="C9">
        <v>71.55</v>
      </c>
      <c r="D9">
        <f t="shared" si="1"/>
        <v>495.18000000000006</v>
      </c>
      <c r="E9">
        <f t="shared" si="0"/>
        <v>8.2530000000000019</v>
      </c>
    </row>
    <row r="10" spans="1:5" x14ac:dyDescent="0.3">
      <c r="A10" s="154">
        <v>41389</v>
      </c>
      <c r="B10">
        <v>9</v>
      </c>
      <c r="C10">
        <v>61.89</v>
      </c>
      <c r="D10">
        <f t="shared" si="1"/>
        <v>557.07000000000005</v>
      </c>
      <c r="E10">
        <f t="shared" si="0"/>
        <v>9.2845000000000013</v>
      </c>
    </row>
    <row r="11" spans="1:5" x14ac:dyDescent="0.3">
      <c r="A11" s="154">
        <v>41389</v>
      </c>
      <c r="B11">
        <v>10</v>
      </c>
      <c r="C11">
        <v>67.3</v>
      </c>
      <c r="D11">
        <f t="shared" si="1"/>
        <v>624.37</v>
      </c>
      <c r="E11">
        <f t="shared" si="0"/>
        <v>10.406166666666667</v>
      </c>
    </row>
    <row r="12" spans="1:5" x14ac:dyDescent="0.3">
      <c r="A12" s="154">
        <v>41389</v>
      </c>
      <c r="B12">
        <v>11</v>
      </c>
      <c r="C12">
        <v>65.72</v>
      </c>
      <c r="D12">
        <f t="shared" si="1"/>
        <v>690.09</v>
      </c>
      <c r="E12">
        <f t="shared" si="0"/>
        <v>11.5015</v>
      </c>
    </row>
    <row r="13" spans="1:5" x14ac:dyDescent="0.3">
      <c r="A13" s="154">
        <v>41389</v>
      </c>
      <c r="B13">
        <v>12</v>
      </c>
      <c r="C13">
        <v>63.04</v>
      </c>
      <c r="D13">
        <f t="shared" si="1"/>
        <v>753.13</v>
      </c>
      <c r="E13">
        <f t="shared" si="0"/>
        <v>12.552166666666666</v>
      </c>
    </row>
    <row r="14" spans="1:5" x14ac:dyDescent="0.3">
      <c r="A14" s="154">
        <v>41389</v>
      </c>
      <c r="B14">
        <v>13</v>
      </c>
      <c r="C14">
        <v>64.31</v>
      </c>
      <c r="D14">
        <f t="shared" si="1"/>
        <v>817.44</v>
      </c>
      <c r="E14">
        <f t="shared" si="0"/>
        <v>13.624000000000001</v>
      </c>
    </row>
    <row r="15" spans="1:5" x14ac:dyDescent="0.3">
      <c r="A15" s="154">
        <v>41389</v>
      </c>
      <c r="B15">
        <v>14</v>
      </c>
      <c r="C15">
        <v>63.52</v>
      </c>
      <c r="D15">
        <f t="shared" si="1"/>
        <v>880.96</v>
      </c>
      <c r="E15">
        <f t="shared" si="0"/>
        <v>14.682666666666668</v>
      </c>
    </row>
    <row r="16" spans="1:5" x14ac:dyDescent="0.3">
      <c r="A16" s="154">
        <v>41389</v>
      </c>
      <c r="B16">
        <v>15</v>
      </c>
      <c r="C16">
        <v>61.04</v>
      </c>
      <c r="D16">
        <f t="shared" si="1"/>
        <v>942</v>
      </c>
      <c r="E16">
        <f t="shared" si="0"/>
        <v>15.7</v>
      </c>
    </row>
    <row r="17" spans="1:5" x14ac:dyDescent="0.3">
      <c r="A17" s="154">
        <v>41389</v>
      </c>
      <c r="B17">
        <v>16</v>
      </c>
      <c r="C17">
        <v>62.53</v>
      </c>
      <c r="D17">
        <f t="shared" si="1"/>
        <v>1004.53</v>
      </c>
      <c r="E17">
        <f t="shared" si="0"/>
        <v>16.742166666666666</v>
      </c>
    </row>
    <row r="18" spans="1:5" x14ac:dyDescent="0.3">
      <c r="A18" s="154">
        <v>41389</v>
      </c>
      <c r="B18">
        <v>17</v>
      </c>
      <c r="C18">
        <v>65.83</v>
      </c>
      <c r="D18">
        <f t="shared" si="1"/>
        <v>1070.3599999999999</v>
      </c>
      <c r="E18">
        <f t="shared" si="0"/>
        <v>17.839333333333332</v>
      </c>
    </row>
    <row r="19" spans="1:5" x14ac:dyDescent="0.3">
      <c r="A19" s="154">
        <v>41389</v>
      </c>
      <c r="B19">
        <v>18</v>
      </c>
      <c r="C19">
        <v>65.84</v>
      </c>
      <c r="D19">
        <f t="shared" si="1"/>
        <v>1136.1999999999998</v>
      </c>
      <c r="E19">
        <f t="shared" si="0"/>
        <v>18.936666666666664</v>
      </c>
    </row>
    <row r="20" spans="1:5" x14ac:dyDescent="0.3">
      <c r="A20" s="154">
        <v>41389</v>
      </c>
      <c r="B20">
        <v>19</v>
      </c>
      <c r="C20">
        <v>65.36</v>
      </c>
      <c r="D20">
        <f t="shared" si="1"/>
        <v>1201.5599999999997</v>
      </c>
      <c r="E20">
        <f t="shared" si="0"/>
        <v>20.025999999999996</v>
      </c>
    </row>
    <row r="21" spans="1:5" x14ac:dyDescent="0.3">
      <c r="A21" s="154">
        <v>41389</v>
      </c>
      <c r="B21">
        <v>20</v>
      </c>
      <c r="C21">
        <v>66.97</v>
      </c>
      <c r="D21">
        <f t="shared" si="1"/>
        <v>1268.5299999999997</v>
      </c>
      <c r="E21">
        <f t="shared" si="0"/>
        <v>21.142166666666661</v>
      </c>
    </row>
    <row r="22" spans="1:5" x14ac:dyDescent="0.3">
      <c r="A22" s="154">
        <v>41389</v>
      </c>
      <c r="B22">
        <v>21</v>
      </c>
      <c r="C22">
        <v>67.540000000000006</v>
      </c>
      <c r="D22">
        <f t="shared" si="1"/>
        <v>1336.0699999999997</v>
      </c>
      <c r="E22">
        <f t="shared" si="0"/>
        <v>22.267833333333328</v>
      </c>
    </row>
    <row r="23" spans="1:5" x14ac:dyDescent="0.3">
      <c r="A23" s="154">
        <v>41389</v>
      </c>
      <c r="B23">
        <v>22</v>
      </c>
      <c r="C23">
        <v>67.08</v>
      </c>
      <c r="D23">
        <f t="shared" si="1"/>
        <v>1403.1499999999996</v>
      </c>
      <c r="E23">
        <f t="shared" si="0"/>
        <v>23.385833333333327</v>
      </c>
    </row>
    <row r="24" spans="1:5" x14ac:dyDescent="0.3">
      <c r="A24" s="154">
        <v>41389</v>
      </c>
      <c r="B24">
        <v>23</v>
      </c>
      <c r="C24">
        <v>66.59</v>
      </c>
      <c r="D24">
        <f t="shared" si="1"/>
        <v>1469.7399999999996</v>
      </c>
      <c r="E24">
        <f t="shared" si="0"/>
        <v>24.495666666666658</v>
      </c>
    </row>
    <row r="25" spans="1:5" x14ac:dyDescent="0.3">
      <c r="A25" s="154">
        <v>41389</v>
      </c>
      <c r="B25">
        <v>24</v>
      </c>
      <c r="C25">
        <v>65.34</v>
      </c>
      <c r="D25">
        <f t="shared" si="1"/>
        <v>1535.0799999999995</v>
      </c>
      <c r="E25">
        <f t="shared" si="0"/>
        <v>25.584666666666656</v>
      </c>
    </row>
    <row r="26" spans="1:5" x14ac:dyDescent="0.3">
      <c r="A26" s="154">
        <v>41389</v>
      </c>
      <c r="B26">
        <v>25</v>
      </c>
      <c r="C26">
        <v>66.88</v>
      </c>
      <c r="D26">
        <f t="shared" si="1"/>
        <v>1601.9599999999996</v>
      </c>
      <c r="E26">
        <f t="shared" si="0"/>
        <v>26.699333333333325</v>
      </c>
    </row>
    <row r="27" spans="1:5" x14ac:dyDescent="0.3">
      <c r="A27" s="154">
        <v>41389</v>
      </c>
      <c r="B27">
        <v>26</v>
      </c>
      <c r="C27">
        <v>68.459999999999994</v>
      </c>
      <c r="D27">
        <f t="shared" si="1"/>
        <v>1670.4199999999996</v>
      </c>
      <c r="E27">
        <f t="shared" si="0"/>
        <v>27.840333333333326</v>
      </c>
    </row>
    <row r="28" spans="1:5" x14ac:dyDescent="0.3">
      <c r="A28" s="154">
        <v>41389</v>
      </c>
      <c r="B28">
        <v>27</v>
      </c>
      <c r="C28">
        <v>68.92</v>
      </c>
      <c r="D28">
        <f t="shared" si="1"/>
        <v>1739.3399999999997</v>
      </c>
      <c r="E28">
        <f t="shared" si="0"/>
        <v>28.988999999999994</v>
      </c>
    </row>
    <row r="29" spans="1:5" x14ac:dyDescent="0.3">
      <c r="A29" s="154">
        <v>41389</v>
      </c>
      <c r="B29">
        <v>28</v>
      </c>
      <c r="C29">
        <v>70.290000000000006</v>
      </c>
      <c r="D29">
        <f t="shared" si="1"/>
        <v>1809.6299999999997</v>
      </c>
      <c r="E29">
        <f t="shared" si="0"/>
        <v>30.160499999999995</v>
      </c>
    </row>
    <row r="30" spans="1:5" x14ac:dyDescent="0.3">
      <c r="A30" s="154">
        <v>41389</v>
      </c>
      <c r="B30">
        <v>29</v>
      </c>
      <c r="C30">
        <v>71.099999999999994</v>
      </c>
      <c r="D30">
        <f t="shared" si="1"/>
        <v>1880.7299999999996</v>
      </c>
      <c r="E30">
        <f t="shared" si="0"/>
        <v>31.345499999999994</v>
      </c>
    </row>
    <row r="31" spans="1:5" x14ac:dyDescent="0.3">
      <c r="A31" s="154">
        <v>41389</v>
      </c>
      <c r="B31">
        <v>30</v>
      </c>
      <c r="C31">
        <v>68.95</v>
      </c>
      <c r="D31">
        <f t="shared" si="1"/>
        <v>1949.6799999999996</v>
      </c>
      <c r="E31">
        <f t="shared" si="0"/>
        <v>32.49466666666666</v>
      </c>
    </row>
    <row r="32" spans="1:5" x14ac:dyDescent="0.3">
      <c r="A32" s="154">
        <v>41389</v>
      </c>
      <c r="B32">
        <v>31</v>
      </c>
      <c r="C32">
        <v>70.47</v>
      </c>
      <c r="D32">
        <f t="shared" si="1"/>
        <v>2020.1499999999996</v>
      </c>
      <c r="E32">
        <f t="shared" si="0"/>
        <v>33.669166666666662</v>
      </c>
    </row>
    <row r="33" spans="1:5" x14ac:dyDescent="0.3">
      <c r="A33" s="154">
        <v>41389</v>
      </c>
      <c r="B33">
        <v>32</v>
      </c>
      <c r="C33">
        <v>66.209999999999994</v>
      </c>
      <c r="D33">
        <f t="shared" si="1"/>
        <v>2086.3599999999997</v>
      </c>
      <c r="E33">
        <f t="shared" si="0"/>
        <v>34.772666666666659</v>
      </c>
    </row>
    <row r="34" spans="1:5" x14ac:dyDescent="0.3">
      <c r="A34" s="154">
        <v>41389</v>
      </c>
      <c r="B34">
        <v>33</v>
      </c>
      <c r="C34">
        <v>74.72</v>
      </c>
      <c r="D34">
        <f t="shared" si="1"/>
        <v>2161.0799999999995</v>
      </c>
      <c r="E34">
        <f t="shared" si="0"/>
        <v>36.017999999999994</v>
      </c>
    </row>
    <row r="35" spans="1:5" x14ac:dyDescent="0.3">
      <c r="A35" s="154">
        <v>41395</v>
      </c>
      <c r="B35">
        <v>1</v>
      </c>
      <c r="C35">
        <v>54.53</v>
      </c>
      <c r="D35">
        <f>C35</f>
        <v>54.53</v>
      </c>
      <c r="E35">
        <f>D35/60</f>
        <v>0.90883333333333338</v>
      </c>
    </row>
    <row r="36" spans="1:5" x14ac:dyDescent="0.3">
      <c r="A36" s="154">
        <v>41395</v>
      </c>
      <c r="B36">
        <v>2</v>
      </c>
      <c r="C36">
        <v>56.68</v>
      </c>
      <c r="D36">
        <f>D35+C36</f>
        <v>111.21000000000001</v>
      </c>
      <c r="E36">
        <f>D36/60</f>
        <v>1.8535000000000001</v>
      </c>
    </row>
    <row r="37" spans="1:5" x14ac:dyDescent="0.3">
      <c r="A37" s="154">
        <v>41395</v>
      </c>
      <c r="B37">
        <v>3</v>
      </c>
      <c r="C37">
        <v>62.72</v>
      </c>
      <c r="D37">
        <f t="shared" ref="D37:D73" si="2">D36+C37</f>
        <v>173.93</v>
      </c>
      <c r="E37">
        <f t="shared" ref="E37:E73" si="3">D37/60</f>
        <v>2.8988333333333336</v>
      </c>
    </row>
    <row r="38" spans="1:5" x14ac:dyDescent="0.3">
      <c r="A38" s="154">
        <v>41395</v>
      </c>
      <c r="B38">
        <v>4</v>
      </c>
      <c r="C38">
        <v>64.430000000000007</v>
      </c>
      <c r="D38">
        <f t="shared" si="2"/>
        <v>238.36</v>
      </c>
      <c r="E38">
        <f t="shared" si="3"/>
        <v>3.972666666666667</v>
      </c>
    </row>
    <row r="39" spans="1:5" x14ac:dyDescent="0.3">
      <c r="A39" s="154">
        <v>41395</v>
      </c>
      <c r="B39">
        <v>5</v>
      </c>
      <c r="C39">
        <v>65.36</v>
      </c>
      <c r="D39">
        <f t="shared" si="2"/>
        <v>303.72000000000003</v>
      </c>
      <c r="E39">
        <f t="shared" si="3"/>
        <v>5.0620000000000003</v>
      </c>
    </row>
    <row r="40" spans="1:5" x14ac:dyDescent="0.3">
      <c r="A40" s="154">
        <v>41395</v>
      </c>
      <c r="B40">
        <v>6</v>
      </c>
      <c r="C40">
        <v>65.27</v>
      </c>
      <c r="D40">
        <f t="shared" si="2"/>
        <v>368.99</v>
      </c>
      <c r="E40">
        <f t="shared" si="3"/>
        <v>6.1498333333333335</v>
      </c>
    </row>
    <row r="41" spans="1:5" x14ac:dyDescent="0.3">
      <c r="A41" s="154">
        <v>41395</v>
      </c>
      <c r="B41">
        <v>7</v>
      </c>
      <c r="C41">
        <v>64.36</v>
      </c>
      <c r="D41">
        <f t="shared" si="2"/>
        <v>433.35</v>
      </c>
      <c r="E41">
        <f t="shared" si="3"/>
        <v>7.2225000000000001</v>
      </c>
    </row>
    <row r="42" spans="1:5" x14ac:dyDescent="0.3">
      <c r="A42" s="154">
        <v>41395</v>
      </c>
      <c r="B42">
        <v>8</v>
      </c>
      <c r="C42">
        <v>65.06</v>
      </c>
      <c r="D42">
        <f t="shared" si="2"/>
        <v>498.41</v>
      </c>
      <c r="E42">
        <f t="shared" si="3"/>
        <v>8.3068333333333335</v>
      </c>
    </row>
    <row r="43" spans="1:5" x14ac:dyDescent="0.3">
      <c r="A43" s="154">
        <v>41395</v>
      </c>
      <c r="B43">
        <v>9</v>
      </c>
      <c r="C43">
        <v>65.010000000000005</v>
      </c>
      <c r="D43">
        <f t="shared" si="2"/>
        <v>563.42000000000007</v>
      </c>
      <c r="E43">
        <f t="shared" si="3"/>
        <v>9.3903333333333343</v>
      </c>
    </row>
    <row r="44" spans="1:5" x14ac:dyDescent="0.3">
      <c r="A44" s="154">
        <v>41395</v>
      </c>
      <c r="B44">
        <v>10</v>
      </c>
      <c r="C44">
        <v>67.19</v>
      </c>
      <c r="D44">
        <f t="shared" si="2"/>
        <v>630.61000000000013</v>
      </c>
      <c r="E44">
        <f t="shared" si="3"/>
        <v>10.510166666666668</v>
      </c>
    </row>
    <row r="45" spans="1:5" x14ac:dyDescent="0.3">
      <c r="A45" s="154">
        <v>41395</v>
      </c>
      <c r="B45">
        <v>11</v>
      </c>
      <c r="C45">
        <v>68.52</v>
      </c>
      <c r="D45">
        <f t="shared" si="2"/>
        <v>699.13000000000011</v>
      </c>
      <c r="E45">
        <f t="shared" si="3"/>
        <v>11.652166666666668</v>
      </c>
    </row>
    <row r="46" spans="1:5" x14ac:dyDescent="0.3">
      <c r="A46" s="154">
        <v>41395</v>
      </c>
      <c r="B46">
        <v>12</v>
      </c>
      <c r="C46">
        <v>68.81</v>
      </c>
      <c r="D46">
        <f t="shared" si="2"/>
        <v>767.94</v>
      </c>
      <c r="E46">
        <f t="shared" si="3"/>
        <v>12.799000000000001</v>
      </c>
    </row>
    <row r="47" spans="1:5" x14ac:dyDescent="0.3">
      <c r="A47" s="154">
        <v>41395</v>
      </c>
      <c r="B47">
        <v>13</v>
      </c>
      <c r="C47">
        <v>62.74</v>
      </c>
      <c r="D47">
        <f t="shared" si="2"/>
        <v>830.68000000000006</v>
      </c>
      <c r="E47">
        <f t="shared" si="3"/>
        <v>13.844666666666667</v>
      </c>
    </row>
    <row r="48" spans="1:5" x14ac:dyDescent="0.3">
      <c r="A48" s="154">
        <v>41395</v>
      </c>
      <c r="B48">
        <v>14</v>
      </c>
      <c r="C48">
        <v>62.46</v>
      </c>
      <c r="D48">
        <f t="shared" si="2"/>
        <v>893.1400000000001</v>
      </c>
      <c r="E48">
        <f t="shared" si="3"/>
        <v>14.885666666666669</v>
      </c>
    </row>
    <row r="49" spans="1:5" x14ac:dyDescent="0.3">
      <c r="A49" s="154">
        <v>41395</v>
      </c>
      <c r="B49">
        <v>15</v>
      </c>
      <c r="C49">
        <v>65.58</v>
      </c>
      <c r="D49">
        <f t="shared" si="2"/>
        <v>958.72000000000014</v>
      </c>
      <c r="E49">
        <f t="shared" si="3"/>
        <v>15.978666666666669</v>
      </c>
    </row>
    <row r="50" spans="1:5" x14ac:dyDescent="0.3">
      <c r="A50" s="154">
        <v>41395</v>
      </c>
      <c r="B50">
        <v>16</v>
      </c>
      <c r="C50">
        <v>66.55</v>
      </c>
      <c r="D50">
        <f t="shared" si="2"/>
        <v>1025.2700000000002</v>
      </c>
      <c r="E50">
        <f t="shared" si="3"/>
        <v>17.087833333333336</v>
      </c>
    </row>
    <row r="51" spans="1:5" x14ac:dyDescent="0.3">
      <c r="A51" s="154">
        <v>41395</v>
      </c>
      <c r="B51">
        <v>17</v>
      </c>
      <c r="C51">
        <v>69.84</v>
      </c>
      <c r="D51">
        <f t="shared" si="2"/>
        <v>1095.1100000000001</v>
      </c>
      <c r="E51">
        <f t="shared" si="3"/>
        <v>18.251833333333334</v>
      </c>
    </row>
    <row r="52" spans="1:5" x14ac:dyDescent="0.3">
      <c r="A52" s="154">
        <v>41395</v>
      </c>
      <c r="B52">
        <v>18</v>
      </c>
      <c r="C52">
        <v>70.97</v>
      </c>
      <c r="D52">
        <f t="shared" si="2"/>
        <v>1166.0800000000002</v>
      </c>
      <c r="E52">
        <f t="shared" si="3"/>
        <v>19.434666666666669</v>
      </c>
    </row>
    <row r="53" spans="1:5" x14ac:dyDescent="0.3">
      <c r="A53" s="154">
        <v>41395</v>
      </c>
      <c r="B53">
        <v>19</v>
      </c>
      <c r="C53">
        <v>69.180000000000007</v>
      </c>
      <c r="D53">
        <f t="shared" si="2"/>
        <v>1235.2600000000002</v>
      </c>
      <c r="E53">
        <f t="shared" si="3"/>
        <v>20.587666666666671</v>
      </c>
    </row>
    <row r="54" spans="1:5" x14ac:dyDescent="0.3">
      <c r="A54" s="154">
        <v>41395</v>
      </c>
      <c r="B54">
        <v>20</v>
      </c>
      <c r="C54">
        <v>69.91</v>
      </c>
      <c r="D54">
        <f t="shared" si="2"/>
        <v>1305.1700000000003</v>
      </c>
      <c r="E54">
        <f t="shared" si="3"/>
        <v>21.752833333333339</v>
      </c>
    </row>
    <row r="55" spans="1:5" x14ac:dyDescent="0.3">
      <c r="A55" s="154">
        <v>41395</v>
      </c>
      <c r="B55">
        <v>21</v>
      </c>
      <c r="C55">
        <v>71.349999999999994</v>
      </c>
      <c r="D55">
        <f t="shared" si="2"/>
        <v>1376.5200000000002</v>
      </c>
      <c r="E55">
        <f t="shared" si="3"/>
        <v>22.942000000000004</v>
      </c>
    </row>
    <row r="56" spans="1:5" x14ac:dyDescent="0.3">
      <c r="A56" s="154">
        <v>41395</v>
      </c>
      <c r="B56">
        <v>22</v>
      </c>
      <c r="C56">
        <v>71.22</v>
      </c>
      <c r="D56">
        <f t="shared" si="2"/>
        <v>1447.7400000000002</v>
      </c>
      <c r="E56">
        <f t="shared" si="3"/>
        <v>24.129000000000005</v>
      </c>
    </row>
    <row r="57" spans="1:5" x14ac:dyDescent="0.3">
      <c r="A57" s="154">
        <v>41395</v>
      </c>
      <c r="B57">
        <v>23</v>
      </c>
      <c r="C57">
        <v>69.63</v>
      </c>
      <c r="D57">
        <f t="shared" si="2"/>
        <v>1517.3700000000003</v>
      </c>
      <c r="E57">
        <f t="shared" si="3"/>
        <v>25.289500000000007</v>
      </c>
    </row>
    <row r="58" spans="1:5" x14ac:dyDescent="0.3">
      <c r="A58" s="154">
        <v>41395</v>
      </c>
      <c r="B58">
        <v>24</v>
      </c>
      <c r="C58">
        <v>68.8</v>
      </c>
      <c r="D58">
        <f t="shared" si="2"/>
        <v>1586.1700000000003</v>
      </c>
      <c r="E58">
        <f t="shared" si="3"/>
        <v>26.436166666666672</v>
      </c>
    </row>
    <row r="59" spans="1:5" x14ac:dyDescent="0.3">
      <c r="A59" s="154">
        <v>41395</v>
      </c>
      <c r="B59">
        <v>25</v>
      </c>
      <c r="C59">
        <v>68.52</v>
      </c>
      <c r="D59">
        <f t="shared" si="2"/>
        <v>1654.6900000000003</v>
      </c>
      <c r="E59">
        <f t="shared" si="3"/>
        <v>27.578166666666672</v>
      </c>
    </row>
    <row r="60" spans="1:5" x14ac:dyDescent="0.3">
      <c r="A60" s="154">
        <v>41395</v>
      </c>
      <c r="B60">
        <v>26</v>
      </c>
      <c r="C60">
        <v>70.25</v>
      </c>
      <c r="D60">
        <f t="shared" si="2"/>
        <v>1724.9400000000003</v>
      </c>
      <c r="E60">
        <f t="shared" si="3"/>
        <v>28.749000000000006</v>
      </c>
    </row>
    <row r="61" spans="1:5" x14ac:dyDescent="0.3">
      <c r="A61" s="154">
        <v>41395</v>
      </c>
      <c r="B61">
        <v>27</v>
      </c>
      <c r="C61">
        <v>71.680000000000007</v>
      </c>
      <c r="D61">
        <f t="shared" si="2"/>
        <v>1796.6200000000003</v>
      </c>
      <c r="E61">
        <f t="shared" si="3"/>
        <v>29.943666666666672</v>
      </c>
    </row>
    <row r="62" spans="1:5" x14ac:dyDescent="0.3">
      <c r="A62" s="154">
        <v>41395</v>
      </c>
      <c r="B62">
        <v>28</v>
      </c>
      <c r="C62">
        <v>72.88</v>
      </c>
      <c r="D62">
        <f t="shared" si="2"/>
        <v>1869.5000000000005</v>
      </c>
      <c r="E62">
        <f t="shared" si="3"/>
        <v>31.158333333333342</v>
      </c>
    </row>
    <row r="63" spans="1:5" x14ac:dyDescent="0.3">
      <c r="A63" s="154">
        <v>41395</v>
      </c>
      <c r="B63">
        <v>29</v>
      </c>
      <c r="C63">
        <v>76.83</v>
      </c>
      <c r="D63">
        <f t="shared" si="2"/>
        <v>1946.3300000000004</v>
      </c>
      <c r="E63">
        <f t="shared" si="3"/>
        <v>32.438833333333342</v>
      </c>
    </row>
    <row r="64" spans="1:5" x14ac:dyDescent="0.3">
      <c r="A64" s="154">
        <v>41395</v>
      </c>
      <c r="B64">
        <v>30</v>
      </c>
      <c r="C64">
        <v>72.59</v>
      </c>
      <c r="D64">
        <f t="shared" si="2"/>
        <v>2018.9200000000003</v>
      </c>
      <c r="E64">
        <f t="shared" si="3"/>
        <v>33.648666666666671</v>
      </c>
    </row>
    <row r="65" spans="1:5" x14ac:dyDescent="0.3">
      <c r="A65" s="154">
        <v>41395</v>
      </c>
      <c r="B65">
        <v>31</v>
      </c>
      <c r="C65">
        <v>72.84</v>
      </c>
      <c r="D65">
        <f t="shared" si="2"/>
        <v>2091.7600000000002</v>
      </c>
      <c r="E65">
        <f t="shared" si="3"/>
        <v>34.862666666666669</v>
      </c>
    </row>
    <row r="66" spans="1:5" x14ac:dyDescent="0.3">
      <c r="A66" s="154">
        <v>41395</v>
      </c>
      <c r="B66">
        <v>32</v>
      </c>
      <c r="C66">
        <v>72.3</v>
      </c>
      <c r="D66">
        <f t="shared" si="2"/>
        <v>2164.0600000000004</v>
      </c>
      <c r="E66">
        <f t="shared" si="3"/>
        <v>36.067666666666675</v>
      </c>
    </row>
    <row r="67" spans="1:5" x14ac:dyDescent="0.3">
      <c r="A67" s="154">
        <v>41395</v>
      </c>
      <c r="B67">
        <v>33</v>
      </c>
      <c r="C67">
        <v>72.010000000000005</v>
      </c>
      <c r="D67">
        <f t="shared" si="2"/>
        <v>2236.0700000000006</v>
      </c>
      <c r="E67">
        <f t="shared" si="3"/>
        <v>37.267833333333343</v>
      </c>
    </row>
    <row r="68" spans="1:5" x14ac:dyDescent="0.3">
      <c r="A68" s="154">
        <v>41395</v>
      </c>
      <c r="B68">
        <v>34</v>
      </c>
      <c r="C68">
        <v>74.37</v>
      </c>
      <c r="D68">
        <f t="shared" si="2"/>
        <v>2310.4400000000005</v>
      </c>
      <c r="E68">
        <f t="shared" si="3"/>
        <v>38.507333333333342</v>
      </c>
    </row>
    <row r="69" spans="1:5" x14ac:dyDescent="0.3">
      <c r="A69" s="154">
        <v>41395</v>
      </c>
      <c r="B69">
        <v>35</v>
      </c>
      <c r="C69">
        <v>73.38</v>
      </c>
      <c r="D69">
        <f t="shared" si="2"/>
        <v>2383.8200000000006</v>
      </c>
      <c r="E69">
        <f t="shared" si="3"/>
        <v>39.730333333333341</v>
      </c>
    </row>
    <row r="70" spans="1:5" x14ac:dyDescent="0.3">
      <c r="A70" s="154">
        <v>41395</v>
      </c>
      <c r="B70">
        <v>36</v>
      </c>
      <c r="C70">
        <v>73.44</v>
      </c>
      <c r="D70">
        <f t="shared" si="2"/>
        <v>2457.2600000000007</v>
      </c>
      <c r="E70">
        <f t="shared" si="3"/>
        <v>40.954333333333345</v>
      </c>
    </row>
    <row r="71" spans="1:5" x14ac:dyDescent="0.3">
      <c r="A71" s="154">
        <v>41395</v>
      </c>
      <c r="B71">
        <v>37</v>
      </c>
      <c r="C71">
        <v>72.010000000000005</v>
      </c>
      <c r="D71">
        <f t="shared" si="2"/>
        <v>2529.2700000000009</v>
      </c>
      <c r="E71">
        <f t="shared" si="3"/>
        <v>42.154500000000013</v>
      </c>
    </row>
    <row r="72" spans="1:5" x14ac:dyDescent="0.3">
      <c r="A72" s="154">
        <v>41395</v>
      </c>
      <c r="B72">
        <v>38</v>
      </c>
      <c r="C72">
        <v>70.13</v>
      </c>
      <c r="D72">
        <f t="shared" si="2"/>
        <v>2599.400000000001</v>
      </c>
      <c r="E72">
        <f t="shared" si="3"/>
        <v>43.323333333333352</v>
      </c>
    </row>
    <row r="73" spans="1:5" x14ac:dyDescent="0.3">
      <c r="A73" s="154">
        <v>41395</v>
      </c>
      <c r="B73">
        <v>39</v>
      </c>
      <c r="C73">
        <v>72.98</v>
      </c>
      <c r="D73">
        <f t="shared" si="2"/>
        <v>2672.380000000001</v>
      </c>
      <c r="E73">
        <f t="shared" si="3"/>
        <v>44.539666666666683</v>
      </c>
    </row>
  </sheetData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14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19" baseType="lpstr">
      <vt:lpstr>TriHistory</vt:lpstr>
      <vt:lpstr>Plan</vt:lpstr>
      <vt:lpstr>Plan vs Actuals</vt:lpstr>
      <vt:lpstr>Monthly Run Totals</vt:lpstr>
      <vt:lpstr>Yearly Chart Data</vt:lpstr>
      <vt:lpstr>Monthly Yearly Summary</vt:lpstr>
      <vt:lpstr>Equipment</vt:lpstr>
      <vt:lpstr>Weekly All</vt:lpstr>
      <vt:lpstr>Weekly</vt:lpstr>
      <vt:lpstr>Courses</vt:lpstr>
      <vt:lpstr>Weather</vt:lpstr>
      <vt:lpstr>Pace BY Month</vt:lpstr>
      <vt:lpstr>Swim Laps</vt:lpstr>
      <vt:lpstr>SwimLap2</vt:lpstr>
      <vt:lpstr>Yearly Chart</vt:lpstr>
      <vt:lpstr>Chart1</vt:lpstr>
      <vt:lpstr>EndOfRange</vt:lpstr>
      <vt:lpstr>Plan!ExternalData_1</vt:lpstr>
      <vt:lpstr>ThisWeek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Keane, Brian</dc:creator>
  <cp:lastModifiedBy>Keane, Brian</cp:lastModifiedBy>
  <dcterms:created xsi:type="dcterms:W3CDTF">2006-11-10T04:50:20Z</dcterms:created>
  <dcterms:modified xsi:type="dcterms:W3CDTF">2017-11-22T15:22:10Z</dcterms:modified>
</cp:coreProperties>
</file>